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66925"/>
  <mc:AlternateContent xmlns:mc="http://schemas.openxmlformats.org/markup-compatibility/2006">
    <mc:Choice Requires="x15">
      <x15ac:absPath xmlns:x15ac="http://schemas.microsoft.com/office/spreadsheetml/2010/11/ac" url="K:\1.Samhällsekonomi\1.1.Personmappar\Disa A\Sjökalk pågående arbete\Blandade backups - finns även i Sjökalks arbetsrum\"/>
    </mc:Choice>
  </mc:AlternateContent>
  <xr:revisionPtr revIDLastSave="0" documentId="13_ncr:1_{5887DA60-BE8F-4B50-B369-B0D9D6FBB284}" xr6:coauthVersionLast="47" xr6:coauthVersionMax="47" xr10:uidLastSave="{00000000-0000-0000-0000-000000000000}"/>
  <bookViews>
    <workbookView xWindow="-37260" yWindow="-10515" windowWidth="28800" windowHeight="15225" tabRatio="803" activeTab="1" xr2:uid="{00000000-000D-0000-FFFF-FFFF00000000}"/>
  </bookViews>
  <sheets>
    <sheet name="Om Sjökalk" sheetId="43" r:id="rId1"/>
    <sheet name="Om kalkylen" sheetId="23" r:id="rId2"/>
    <sheet name="Indata" sheetId="20" r:id="rId3"/>
    <sheet name="2. Samhällsekonomisk analys" sheetId="18" r:id="rId4"/>
    <sheet name="Kalkylsammanställning" sheetId="24" r:id="rId5"/>
    <sheet name="Effektsammanställning" sheetId="42" r:id="rId6"/>
    <sheet name="Investeringskostnader" sheetId="21" r:id="rId7"/>
    <sheet name="Drift &amp; Underhåll" sheetId="22" r:id="rId8"/>
    <sheet name="Prognoser" sheetId="27" r:id="rId9"/>
    <sheet name="Antaganden säkerhetsberäkningar" sheetId="34" r:id="rId10"/>
    <sheet name="Kontroll" sheetId="6" state="hidden" r:id="rId11"/>
    <sheet name="Förseningar resenärer" sheetId="35" r:id="rId12"/>
    <sheet name="Förseningar gods" sheetId="36" r:id="rId13"/>
    <sheet name="Förseningar fartyg" sheetId="37" r:id="rId14"/>
    <sheet name="Huvudanalys" sheetId="16" r:id="rId15"/>
    <sheet name="KA 20 % högre transportvolymer" sheetId="38" r:id="rId16"/>
    <sheet name="KA 20% lägre transportvolymer" sheetId="39" r:id="rId17"/>
    <sheet name="Bränsleförbrukning &amp;  NOx" sheetId="30" r:id="rId18"/>
    <sheet name="Fartygsrelaterade kostnader" sheetId="31" r:id="rId19"/>
    <sheet name="Lastning &amp; lossning" sheetId="32" r:id="rId20"/>
    <sheet name="Lotskostnader" sheetId="33" r:id="rId21"/>
    <sheet name="JA basår" sheetId="3" r:id="rId22"/>
    <sheet name="UA basår" sheetId="5" r:id="rId23"/>
    <sheet name="Fartygsparametrar 1" sheetId="2" r:id="rId24"/>
    <sheet name="Fartygsparametrar 2" sheetId="8" r:id="rId25"/>
    <sheet name="NOx &amp; CO2" sheetId="17" r:id="rId26"/>
    <sheet name="Förvaltningsflik Trafikverket" sheetId="28" r:id="rId27"/>
    <sheet name="Lotstaxa" sheetId="7" r:id="rId28"/>
  </sheets>
  <externalReferences>
    <externalReference r:id="rId29"/>
    <externalReference r:id="rId30"/>
  </externalReferences>
  <definedNames>
    <definedName name="antal_anlöp_nuläge_JA" localSheetId="0">[1]Prognoser!$F$58:$F$82</definedName>
    <definedName name="antal_anlöp_nuläge_JA">Prognoser!$F$65:$F$89</definedName>
    <definedName name="antal_anlöp_nuläge_UA">Prognoser!$F$94:$F$118</definedName>
    <definedName name="InfoTidsjustering">#REF!</definedName>
    <definedName name="JA_Fartygstyp" localSheetId="0">[1]Prognoser!$C$58:$C$82</definedName>
    <definedName name="JA_Fartygstyp">Prognoser!$C$65:$C$89</definedName>
    <definedName name="lastkapacitet_JA_nuläge" localSheetId="0">[1]Prognoser!$E$58:$E$82</definedName>
    <definedName name="lastkapacitet_JA_nuläge">Prognoser!$E$65:$E$89</definedName>
    <definedName name="lastkapacitet_UA_nuläge">Prognoser!$E$94:$E$118</definedName>
    <definedName name="ttt">#REF!</definedName>
    <definedName name="UA_Fartygstyp">Prognoser!$C$94:$C$118</definedName>
    <definedName name="Uppräkningstal_Diskontering_Standard_Per_år">[2]Grunduppgifter!$P$27</definedName>
    <definedName name="Ver">#REF!</definedName>
    <definedName name="Verd">#REF!</definedName>
    <definedName name="Version">#REF!</definedName>
    <definedName name="Versionsdatum">#REF!</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 i="28" l="1"/>
  <c r="G20" i="21"/>
  <c r="B12" i="23" s="1"/>
  <c r="B11" i="20"/>
  <c r="D5" i="22"/>
  <c r="E5" i="22" s="1"/>
  <c r="F5" i="22" s="1"/>
  <c r="G5" i="22" s="1"/>
  <c r="H5" i="22" s="1"/>
  <c r="I5" i="22" s="1"/>
  <c r="J5" i="22" s="1"/>
  <c r="K5" i="22" s="1"/>
  <c r="L5" i="22" s="1"/>
  <c r="M5" i="22" s="1"/>
  <c r="N5" i="22" s="1"/>
  <c r="O5" i="22" s="1"/>
  <c r="P5" i="22" s="1"/>
  <c r="Q5" i="22" s="1"/>
  <c r="R5" i="22" s="1"/>
  <c r="S5" i="22" s="1"/>
  <c r="T5" i="22" s="1"/>
  <c r="U5" i="22" s="1"/>
  <c r="V5" i="22" s="1"/>
  <c r="W5" i="22" s="1"/>
  <c r="X5" i="22" s="1"/>
  <c r="Y5" i="22" s="1"/>
  <c r="Z5" i="22" s="1"/>
  <c r="AA5" i="22" s="1"/>
  <c r="AB5" i="22" s="1"/>
  <c r="AC5" i="22" s="1"/>
  <c r="AD5" i="22" s="1"/>
  <c r="AE5" i="22" s="1"/>
  <c r="AF5" i="22" s="1"/>
  <c r="AG5" i="22" s="1"/>
  <c r="AH5" i="22" s="1"/>
  <c r="AI5" i="22" s="1"/>
  <c r="AJ5" i="22" s="1"/>
  <c r="AK5" i="22" s="1"/>
  <c r="AL5" i="22" s="1"/>
  <c r="AM5" i="22" s="1"/>
  <c r="AN5" i="22" s="1"/>
  <c r="AO5" i="22" s="1"/>
  <c r="AP5" i="22" s="1"/>
  <c r="AQ5" i="22" s="1"/>
  <c r="AR5" i="22" s="1"/>
  <c r="AS5" i="22" s="1"/>
  <c r="AT5" i="22" s="1"/>
  <c r="AU5" i="22" s="1"/>
  <c r="AV5" i="22" s="1"/>
  <c r="AW5" i="22" s="1"/>
  <c r="AX5" i="22" s="1"/>
  <c r="AY5" i="22" s="1"/>
  <c r="AZ5" i="22" s="1"/>
  <c r="BA5" i="22" s="1"/>
  <c r="BB5" i="22" s="1"/>
  <c r="BC5" i="22" s="1"/>
  <c r="BD5" i="22" s="1"/>
  <c r="BE5" i="22" s="1"/>
  <c r="BF5" i="22" s="1"/>
  <c r="BG5" i="22" s="1"/>
  <c r="BH5" i="22" s="1"/>
  <c r="BI5" i="22" s="1"/>
  <c r="BJ5" i="22" s="1"/>
  <c r="BK5" i="22" s="1"/>
  <c r="BL5" i="22" s="1"/>
  <c r="BM5" i="22" s="1"/>
  <c r="BN5" i="22" s="1"/>
  <c r="BO5" i="22" s="1"/>
  <c r="BP5" i="22" s="1"/>
  <c r="BQ5" i="22" s="1"/>
  <c r="BR5" i="22" s="1"/>
  <c r="BS5" i="22" s="1"/>
  <c r="BT5" i="22" s="1"/>
  <c r="BU5" i="22" s="1"/>
  <c r="BV5" i="22" s="1"/>
  <c r="BW5" i="22" s="1"/>
  <c r="BX5" i="22" s="1"/>
  <c r="BY5" i="22" s="1"/>
  <c r="BZ5" i="22" s="1"/>
  <c r="CA5" i="22" s="1"/>
  <c r="CB5" i="22" s="1"/>
  <c r="CC5" i="22" s="1"/>
  <c r="CD5" i="22" s="1"/>
  <c r="CE5" i="22" s="1"/>
  <c r="CF5" i="22" s="1"/>
  <c r="CG5" i="22" s="1"/>
  <c r="CH5" i="22" s="1"/>
  <c r="CI5" i="22" s="1"/>
  <c r="CJ5" i="22" s="1"/>
  <c r="CK5" i="22" s="1"/>
  <c r="CL5" i="22" s="1"/>
  <c r="CM5" i="22" s="1"/>
  <c r="CN5" i="22" s="1"/>
  <c r="CO5" i="22" s="1"/>
  <c r="CP5" i="22" s="1"/>
  <c r="CQ5" i="22" s="1"/>
  <c r="CR5" i="22" s="1"/>
  <c r="D4" i="22"/>
  <c r="E4" i="22" s="1"/>
  <c r="F4" i="22" s="1"/>
  <c r="G4" i="22" s="1"/>
  <c r="H4" i="22" s="1"/>
  <c r="I4" i="22" s="1"/>
  <c r="J4" i="22" s="1"/>
  <c r="K4" i="22" s="1"/>
  <c r="L4" i="22" s="1"/>
  <c r="M4" i="22" s="1"/>
  <c r="N4" i="22" s="1"/>
  <c r="O4" i="22" s="1"/>
  <c r="P4" i="22" s="1"/>
  <c r="Q4" i="22" s="1"/>
  <c r="R4" i="22" s="1"/>
  <c r="S4" i="22" s="1"/>
  <c r="T4" i="22" s="1"/>
  <c r="U4" i="22" s="1"/>
  <c r="V4" i="22" s="1"/>
  <c r="W4" i="22" s="1"/>
  <c r="X4" i="22" s="1"/>
  <c r="Y4" i="22" s="1"/>
  <c r="Z4" i="22" s="1"/>
  <c r="AA4" i="22" s="1"/>
  <c r="AB4" i="22" s="1"/>
  <c r="AC4" i="22" s="1"/>
  <c r="AD4" i="22" s="1"/>
  <c r="AE4" i="22" s="1"/>
  <c r="AF4" i="22" s="1"/>
  <c r="AG4" i="22" s="1"/>
  <c r="AH4" i="22" s="1"/>
  <c r="AI4" i="22" s="1"/>
  <c r="AJ4" i="22" s="1"/>
  <c r="AK4" i="22" s="1"/>
  <c r="AL4" i="22" s="1"/>
  <c r="AM4" i="22" s="1"/>
  <c r="AN4" i="22" s="1"/>
  <c r="AO4" i="22" s="1"/>
  <c r="AP4" i="22" s="1"/>
  <c r="AQ4" i="22" s="1"/>
  <c r="AR4" i="22" s="1"/>
  <c r="AS4" i="22" s="1"/>
  <c r="AT4" i="22" s="1"/>
  <c r="AU4" i="22" s="1"/>
  <c r="AV4" i="22" s="1"/>
  <c r="AW4" i="22" s="1"/>
  <c r="AX4" i="22" s="1"/>
  <c r="AY4" i="22" s="1"/>
  <c r="AZ4" i="22" s="1"/>
  <c r="BA4" i="22" s="1"/>
  <c r="BB4" i="22" s="1"/>
  <c r="BC4" i="22" s="1"/>
  <c r="BD4" i="22" s="1"/>
  <c r="BE4" i="22" s="1"/>
  <c r="BF4" i="22" s="1"/>
  <c r="BG4" i="22" s="1"/>
  <c r="BH4" i="22" s="1"/>
  <c r="BI4" i="22" s="1"/>
  <c r="BJ4" i="22" s="1"/>
  <c r="BK4" i="22" s="1"/>
  <c r="BL4" i="22" s="1"/>
  <c r="BM4" i="22" s="1"/>
  <c r="BN4" i="22" s="1"/>
  <c r="BO4" i="22" s="1"/>
  <c r="BP4" i="22" s="1"/>
  <c r="BQ4" i="22" s="1"/>
  <c r="BR4" i="22" s="1"/>
  <c r="BS4" i="22" s="1"/>
  <c r="BT4" i="22" s="1"/>
  <c r="BU4" i="22" s="1"/>
  <c r="BV4" i="22" s="1"/>
  <c r="BW4" i="22" s="1"/>
  <c r="BX4" i="22" s="1"/>
  <c r="BY4" i="22" s="1"/>
  <c r="BZ4" i="22" s="1"/>
  <c r="CA4" i="22" s="1"/>
  <c r="CB4" i="22" s="1"/>
  <c r="CC4" i="22" s="1"/>
  <c r="CD4" i="22" s="1"/>
  <c r="CE4" i="22" s="1"/>
  <c r="CF4" i="22" s="1"/>
  <c r="CG4" i="22" s="1"/>
  <c r="CH4" i="22" s="1"/>
  <c r="CI4" i="22" s="1"/>
  <c r="CJ4" i="22" s="1"/>
  <c r="CK4" i="22" s="1"/>
  <c r="CL4" i="22" s="1"/>
  <c r="CM4" i="22" s="1"/>
  <c r="CN4" i="22" s="1"/>
  <c r="CO4" i="22" s="1"/>
  <c r="CP4" i="22" s="1"/>
  <c r="CQ4" i="22" s="1"/>
  <c r="CR4" i="22" s="1"/>
  <c r="B14" i="28" l="1"/>
  <c r="D14" i="28"/>
  <c r="M28" i="35"/>
  <c r="N28" i="35"/>
  <c r="O28" i="35"/>
  <c r="P28" i="35"/>
  <c r="Q28" i="35"/>
  <c r="R28" i="35"/>
  <c r="S28" i="35"/>
  <c r="T28" i="35"/>
  <c r="U28" i="35"/>
  <c r="V28" i="35"/>
  <c r="W28" i="35"/>
  <c r="X28" i="35"/>
  <c r="Y28" i="35"/>
  <c r="Z28" i="35"/>
  <c r="AA28" i="35"/>
  <c r="AB28" i="35"/>
  <c r="AC28" i="35"/>
  <c r="AD28" i="35"/>
  <c r="AE28" i="35"/>
  <c r="AF28" i="35"/>
  <c r="AG28" i="35"/>
  <c r="AH28" i="35"/>
  <c r="AI28" i="35"/>
  <c r="AJ28" i="35"/>
  <c r="AK28" i="35"/>
  <c r="AL28" i="35"/>
  <c r="AM28" i="35"/>
  <c r="AN28" i="35"/>
  <c r="AO28" i="35"/>
  <c r="AP28" i="35"/>
  <c r="AQ28" i="35"/>
  <c r="AR28" i="35"/>
  <c r="AS28" i="35"/>
  <c r="AT28" i="35"/>
  <c r="AU28" i="35"/>
  <c r="AV28" i="35"/>
  <c r="AW28" i="35"/>
  <c r="AX28" i="35"/>
  <c r="AY28" i="35"/>
  <c r="AZ28" i="35"/>
  <c r="BA28" i="35"/>
  <c r="BB28" i="35"/>
  <c r="BC28" i="35"/>
  <c r="BD28" i="35"/>
  <c r="BE28" i="35"/>
  <c r="BF28" i="35"/>
  <c r="BG28" i="35"/>
  <c r="BH28" i="35"/>
  <c r="BI28" i="35"/>
  <c r="BJ28" i="35"/>
  <c r="BK28" i="35"/>
  <c r="BL28" i="35"/>
  <c r="BM28" i="35"/>
  <c r="BN28" i="35"/>
  <c r="BO28" i="35"/>
  <c r="BP28" i="35"/>
  <c r="BQ28" i="35"/>
  <c r="BR28" i="35"/>
  <c r="BS28" i="35"/>
  <c r="BT28" i="35"/>
  <c r="BU28" i="35"/>
  <c r="BV28" i="35"/>
  <c r="BW28" i="35"/>
  <c r="BX28" i="35"/>
  <c r="BY28" i="35"/>
  <c r="BZ28" i="35"/>
  <c r="CA28" i="35"/>
  <c r="CB28" i="35"/>
  <c r="CC28" i="35"/>
  <c r="CD28" i="35"/>
  <c r="CE28" i="35"/>
  <c r="CF28" i="35"/>
  <c r="CG28" i="35"/>
  <c r="CH28" i="35"/>
  <c r="CI28" i="35"/>
  <c r="CJ28" i="35"/>
  <c r="CK28" i="35"/>
  <c r="CL28" i="35"/>
  <c r="CM28" i="35"/>
  <c r="CN28" i="35"/>
  <c r="CO28" i="35"/>
  <c r="CP28" i="35"/>
  <c r="CQ28" i="35"/>
  <c r="CR28" i="35"/>
  <c r="C28" i="35"/>
  <c r="D28" i="35"/>
  <c r="E28" i="35"/>
  <c r="F28" i="35"/>
  <c r="G28" i="35"/>
  <c r="H28" i="35"/>
  <c r="I28" i="35"/>
  <c r="J28" i="35"/>
  <c r="K28" i="35"/>
  <c r="L28" i="35"/>
  <c r="E85" i="39"/>
  <c r="F85" i="39"/>
  <c r="G85" i="39"/>
  <c r="H85" i="39"/>
  <c r="I85" i="39"/>
  <c r="J85" i="39"/>
  <c r="K85" i="39"/>
  <c r="L85" i="39"/>
  <c r="M85" i="39"/>
  <c r="P85" i="39"/>
  <c r="Q85" i="39"/>
  <c r="R85" i="39"/>
  <c r="S85" i="39"/>
  <c r="T85" i="39"/>
  <c r="U85" i="39"/>
  <c r="V85" i="39"/>
  <c r="W85" i="39"/>
  <c r="X85" i="39"/>
  <c r="Y85" i="39"/>
  <c r="Z85" i="39"/>
  <c r="AA85" i="39"/>
  <c r="AB85" i="39"/>
  <c r="AC85" i="39"/>
  <c r="AD85" i="39"/>
  <c r="AE85" i="39"/>
  <c r="AF85" i="39"/>
  <c r="AG85" i="39"/>
  <c r="AH85" i="39"/>
  <c r="AI85" i="39"/>
  <c r="AJ85" i="39"/>
  <c r="AK85" i="39"/>
  <c r="AL85" i="39"/>
  <c r="AM85" i="39"/>
  <c r="AN85" i="39"/>
  <c r="AO85" i="39"/>
  <c r="AP85" i="39"/>
  <c r="AQ85" i="39"/>
  <c r="AR85" i="39"/>
  <c r="AS85" i="39"/>
  <c r="AT85" i="39"/>
  <c r="AU85" i="39"/>
  <c r="AV85" i="39"/>
  <c r="AW85" i="39"/>
  <c r="AX85" i="39"/>
  <c r="AY85" i="39"/>
  <c r="AZ85" i="39"/>
  <c r="BA85" i="39"/>
  <c r="BB85" i="39"/>
  <c r="BC85" i="39"/>
  <c r="BD85" i="39"/>
  <c r="BE85" i="39"/>
  <c r="BF85" i="39"/>
  <c r="BG85" i="39"/>
  <c r="BH85" i="39"/>
  <c r="BI85" i="39"/>
  <c r="BJ85" i="39"/>
  <c r="BK85" i="39"/>
  <c r="BL85" i="39"/>
  <c r="BM85" i="39"/>
  <c r="BN85" i="39"/>
  <c r="BO85" i="39"/>
  <c r="BP85" i="39"/>
  <c r="BQ85" i="39"/>
  <c r="BR85" i="39"/>
  <c r="BS85" i="39"/>
  <c r="BT85" i="39"/>
  <c r="BU85" i="39"/>
  <c r="BV85" i="39"/>
  <c r="BW85" i="39"/>
  <c r="BX85" i="39"/>
  <c r="BY85" i="39"/>
  <c r="BZ85" i="39"/>
  <c r="CA85" i="39"/>
  <c r="CB85" i="39"/>
  <c r="CC85" i="39"/>
  <c r="CD85" i="39"/>
  <c r="CE85" i="39"/>
  <c r="CF85" i="39"/>
  <c r="CG85" i="39"/>
  <c r="CH85" i="39"/>
  <c r="CI85" i="39"/>
  <c r="CJ85" i="39"/>
  <c r="CK85" i="39"/>
  <c r="CL85" i="39"/>
  <c r="CM85" i="39"/>
  <c r="CN85" i="39"/>
  <c r="CO85" i="39"/>
  <c r="CP85" i="39"/>
  <c r="CQ85" i="39"/>
  <c r="CR85" i="39"/>
  <c r="CS85" i="39"/>
  <c r="CT85" i="39"/>
  <c r="O85" i="39"/>
  <c r="N85" i="39"/>
  <c r="O85" i="38"/>
  <c r="P85" i="38"/>
  <c r="Q85" i="38"/>
  <c r="R85" i="38"/>
  <c r="S85" i="38"/>
  <c r="T85" i="38"/>
  <c r="U85" i="38"/>
  <c r="V85" i="38"/>
  <c r="W85" i="38"/>
  <c r="X85" i="38"/>
  <c r="Y85" i="38"/>
  <c r="Z85" i="38"/>
  <c r="AA85" i="38"/>
  <c r="AB85" i="38"/>
  <c r="AC85" i="38"/>
  <c r="AD85" i="38"/>
  <c r="AE85" i="38"/>
  <c r="AF85" i="38"/>
  <c r="AG85" i="38"/>
  <c r="AH85" i="38"/>
  <c r="AI85" i="38"/>
  <c r="AJ85" i="38"/>
  <c r="AK85" i="38"/>
  <c r="AL85" i="38"/>
  <c r="AM85" i="38"/>
  <c r="AN85" i="38"/>
  <c r="AO85" i="38"/>
  <c r="AP85" i="38"/>
  <c r="AQ85" i="38"/>
  <c r="AR85" i="38"/>
  <c r="AS85" i="38"/>
  <c r="AT85" i="38"/>
  <c r="AU85" i="38"/>
  <c r="AV85" i="38"/>
  <c r="AW85" i="38"/>
  <c r="AX85" i="38"/>
  <c r="AY85" i="38"/>
  <c r="AZ85" i="38"/>
  <c r="BA85" i="38"/>
  <c r="BB85" i="38"/>
  <c r="BC85" i="38"/>
  <c r="BD85" i="38"/>
  <c r="BE85" i="38"/>
  <c r="BF85" i="38"/>
  <c r="BG85" i="38"/>
  <c r="BH85" i="38"/>
  <c r="BI85" i="38"/>
  <c r="BJ85" i="38"/>
  <c r="BK85" i="38"/>
  <c r="BL85" i="38"/>
  <c r="BM85" i="38"/>
  <c r="BN85" i="38"/>
  <c r="BO85" i="38"/>
  <c r="BP85" i="38"/>
  <c r="BQ85" i="38"/>
  <c r="BR85" i="38"/>
  <c r="BS85" i="38"/>
  <c r="BT85" i="38"/>
  <c r="BU85" i="38"/>
  <c r="BV85" i="38"/>
  <c r="BW85" i="38"/>
  <c r="BX85" i="38"/>
  <c r="BY85" i="38"/>
  <c r="BZ85" i="38"/>
  <c r="CA85" i="38"/>
  <c r="CB85" i="38"/>
  <c r="CC85" i="38"/>
  <c r="CD85" i="38"/>
  <c r="CE85" i="38"/>
  <c r="CF85" i="38"/>
  <c r="CG85" i="38"/>
  <c r="CH85" i="38"/>
  <c r="CI85" i="38"/>
  <c r="CJ85" i="38"/>
  <c r="CK85" i="38"/>
  <c r="CL85" i="38"/>
  <c r="CM85" i="38"/>
  <c r="CN85" i="38"/>
  <c r="CO85" i="38"/>
  <c r="CP85" i="38"/>
  <c r="E85" i="38"/>
  <c r="F85" i="38"/>
  <c r="G85" i="38"/>
  <c r="H85" i="38"/>
  <c r="I85" i="38"/>
  <c r="J85" i="38"/>
  <c r="K85" i="38"/>
  <c r="L85" i="38"/>
  <c r="M85" i="38"/>
  <c r="N85" i="38"/>
  <c r="P85" i="16"/>
  <c r="Q85" i="16"/>
  <c r="R85" i="16"/>
  <c r="S85" i="16"/>
  <c r="T85" i="16"/>
  <c r="U85" i="16"/>
  <c r="V85" i="16"/>
  <c r="W85" i="16"/>
  <c r="X85" i="16"/>
  <c r="Y85" i="16"/>
  <c r="Z85" i="16"/>
  <c r="AA85" i="16"/>
  <c r="AB85" i="16"/>
  <c r="AC85" i="16"/>
  <c r="AD85" i="16"/>
  <c r="AE85" i="16"/>
  <c r="AF85" i="16"/>
  <c r="AG85" i="16"/>
  <c r="AH85" i="16"/>
  <c r="AI85" i="16"/>
  <c r="AJ85" i="16"/>
  <c r="AK85" i="16"/>
  <c r="AL85" i="16"/>
  <c r="AM85" i="16"/>
  <c r="AN85" i="16"/>
  <c r="AO85" i="16"/>
  <c r="AP85" i="16"/>
  <c r="AQ85" i="16"/>
  <c r="AR85" i="16"/>
  <c r="AS85" i="16"/>
  <c r="AT85" i="16"/>
  <c r="AU85" i="16"/>
  <c r="AV85" i="16"/>
  <c r="AW85" i="16"/>
  <c r="AX85" i="16"/>
  <c r="AY85" i="16"/>
  <c r="AZ85" i="16"/>
  <c r="BA85" i="16"/>
  <c r="BB85" i="16"/>
  <c r="BC85" i="16"/>
  <c r="BD85" i="16"/>
  <c r="BE85" i="16"/>
  <c r="BF85" i="16"/>
  <c r="BG85" i="16"/>
  <c r="BH85" i="16"/>
  <c r="BI85" i="16"/>
  <c r="BJ85" i="16"/>
  <c r="BK85" i="16"/>
  <c r="BL85" i="16"/>
  <c r="BM85" i="16"/>
  <c r="BN85" i="16"/>
  <c r="BO85" i="16"/>
  <c r="BP85" i="16"/>
  <c r="BQ85" i="16"/>
  <c r="BR85" i="16"/>
  <c r="BS85" i="16"/>
  <c r="BT85" i="16"/>
  <c r="BU85" i="16"/>
  <c r="BV85" i="16"/>
  <c r="BW85" i="16"/>
  <c r="BX85" i="16"/>
  <c r="BY85" i="16"/>
  <c r="BZ85" i="16"/>
  <c r="CA85" i="16"/>
  <c r="CB85" i="16"/>
  <c r="CC85" i="16"/>
  <c r="CD85" i="16"/>
  <c r="CE85" i="16"/>
  <c r="CF85" i="16"/>
  <c r="CG85" i="16"/>
  <c r="CH85" i="16"/>
  <c r="CI85" i="16"/>
  <c r="CJ85" i="16"/>
  <c r="CK85" i="16"/>
  <c r="CL85" i="16"/>
  <c r="CM85" i="16"/>
  <c r="CN85" i="16"/>
  <c r="CO85" i="16"/>
  <c r="CP85" i="16"/>
  <c r="CQ85" i="16"/>
  <c r="CR85" i="16"/>
  <c r="CS85" i="16"/>
  <c r="CT85" i="16"/>
  <c r="O85" i="16"/>
  <c r="E85" i="16"/>
  <c r="F85" i="16"/>
  <c r="G85" i="16"/>
  <c r="H85" i="16"/>
  <c r="I85" i="16"/>
  <c r="J85" i="16"/>
  <c r="K85" i="16"/>
  <c r="L85" i="16"/>
  <c r="M85" i="16"/>
  <c r="N85" i="16"/>
  <c r="D21" i="22" l="1"/>
  <c r="B8" i="36" l="1"/>
  <c r="B9" i="36" s="1"/>
  <c r="C13" i="27" l="1"/>
  <c r="S7" i="3"/>
  <c r="AJ13" i="18"/>
  <c r="A100" i="27"/>
  <c r="D99" i="27"/>
  <c r="D100" i="27"/>
  <c r="B83" i="36"/>
  <c r="B84" i="36"/>
  <c r="B85" i="36"/>
  <c r="B86" i="36"/>
  <c r="B87" i="36"/>
  <c r="B88" i="36"/>
  <c r="B89" i="36"/>
  <c r="B90" i="36"/>
  <c r="B91" i="36"/>
  <c r="B92" i="36"/>
  <c r="B93" i="36"/>
  <c r="B94" i="36"/>
  <c r="B95" i="36"/>
  <c r="B96" i="36"/>
  <c r="B82" i="36"/>
  <c r="F102" i="28"/>
  <c r="F103" i="28"/>
  <c r="F104" i="28"/>
  <c r="F105" i="28"/>
  <c r="F106" i="28"/>
  <c r="F107" i="28"/>
  <c r="F108" i="28"/>
  <c r="F109" i="28"/>
  <c r="F110" i="28"/>
  <c r="F111" i="28"/>
  <c r="F112" i="28"/>
  <c r="F113" i="28"/>
  <c r="F114" i="28"/>
  <c r="F115" i="28"/>
  <c r="F101" i="28"/>
  <c r="A19" i="36" l="1"/>
  <c r="A20" i="36"/>
  <c r="A21" i="36"/>
  <c r="A22" i="36"/>
  <c r="A23" i="36"/>
  <c r="A24" i="36"/>
  <c r="A25" i="36"/>
  <c r="A26" i="36"/>
  <c r="A27" i="36"/>
  <c r="A28" i="36"/>
  <c r="A29" i="36"/>
  <c r="A30" i="36"/>
  <c r="A31" i="36"/>
  <c r="A32" i="36"/>
  <c r="I32" i="36"/>
  <c r="A18" i="36"/>
  <c r="I19" i="36"/>
  <c r="I20" i="36"/>
  <c r="I21" i="36"/>
  <c r="I22" i="36"/>
  <c r="I23" i="36"/>
  <c r="I24" i="36"/>
  <c r="I25" i="36"/>
  <c r="I26" i="36"/>
  <c r="I27" i="36"/>
  <c r="I28" i="36"/>
  <c r="I29" i="36"/>
  <c r="I30" i="36"/>
  <c r="I31" i="36"/>
  <c r="I18" i="36"/>
  <c r="V20" i="28"/>
  <c r="I36" i="36" l="1"/>
  <c r="R22" i="28"/>
  <c r="A67" i="20"/>
  <c r="AF36" i="27" l="1"/>
  <c r="S85" i="28"/>
  <c r="A146" i="16" l="1"/>
  <c r="E21" i="2"/>
  <c r="AF37" i="27"/>
  <c r="AF38" i="27"/>
  <c r="AF39" i="27"/>
  <c r="AF40" i="27"/>
  <c r="AF41" i="27"/>
  <c r="AF42" i="27"/>
  <c r="AE37" i="27"/>
  <c r="AE38" i="27"/>
  <c r="AE39" i="27"/>
  <c r="AE40" i="27"/>
  <c r="AE41" i="27"/>
  <c r="AE42" i="27"/>
  <c r="AE36" i="27"/>
  <c r="S37" i="27"/>
  <c r="S38" i="27"/>
  <c r="S39" i="27"/>
  <c r="S40" i="27"/>
  <c r="S41" i="27"/>
  <c r="S42" i="27"/>
  <c r="S36" i="27"/>
  <c r="R41" i="27"/>
  <c r="R42" i="27"/>
  <c r="R37" i="27"/>
  <c r="R38" i="27"/>
  <c r="R39" i="27"/>
  <c r="R40" i="27"/>
  <c r="R36" i="27"/>
  <c r="S43" i="27" l="1"/>
  <c r="AF43" i="27"/>
  <c r="C32" i="27"/>
  <c r="I82" i="8"/>
  <c r="I53" i="8"/>
  <c r="D84" i="8" l="1"/>
  <c r="D91" i="8"/>
  <c r="D93" i="8"/>
  <c r="D94" i="8"/>
  <c r="D95" i="8"/>
  <c r="D96" i="8"/>
  <c r="D97" i="8"/>
  <c r="D98" i="8"/>
  <c r="D99" i="8"/>
  <c r="D100" i="8"/>
  <c r="D101" i="8"/>
  <c r="D102" i="8"/>
  <c r="D103" i="8"/>
  <c r="D104" i="8"/>
  <c r="D105" i="8"/>
  <c r="D106" i="8"/>
  <c r="D107" i="8"/>
  <c r="D108" i="8"/>
  <c r="D109" i="8"/>
  <c r="D55" i="8"/>
  <c r="D56" i="8"/>
  <c r="D57" i="8"/>
  <c r="D58" i="8"/>
  <c r="D59" i="8"/>
  <c r="D60" i="8"/>
  <c r="D61" i="8"/>
  <c r="D62" i="8"/>
  <c r="D63" i="8"/>
  <c r="D64" i="8"/>
  <c r="D65" i="8"/>
  <c r="D66" i="8"/>
  <c r="D67" i="8"/>
  <c r="D68" i="8"/>
  <c r="D69" i="8"/>
  <c r="D70" i="8"/>
  <c r="D71" i="8"/>
  <c r="D72" i="8"/>
  <c r="D73" i="8"/>
  <c r="D74" i="8"/>
  <c r="D75" i="8"/>
  <c r="D76" i="8"/>
  <c r="D77" i="8"/>
  <c r="D78" i="8"/>
  <c r="D79" i="8"/>
  <c r="D80" i="8"/>
  <c r="C55" i="8"/>
  <c r="A83" i="8"/>
  <c r="A84" i="8"/>
  <c r="B84" i="8"/>
  <c r="C84" i="8"/>
  <c r="B85" i="8"/>
  <c r="B86" i="8"/>
  <c r="B87" i="8"/>
  <c r="B88" i="8"/>
  <c r="B89" i="8"/>
  <c r="B90" i="8"/>
  <c r="A91" i="8"/>
  <c r="B91" i="8"/>
  <c r="A92" i="8"/>
  <c r="B92" i="8"/>
  <c r="A93" i="8"/>
  <c r="B93" i="8"/>
  <c r="C93" i="8"/>
  <c r="A94" i="8"/>
  <c r="B94" i="8"/>
  <c r="C94" i="8"/>
  <c r="A95" i="8"/>
  <c r="B95" i="8"/>
  <c r="C95" i="8"/>
  <c r="A96" i="8"/>
  <c r="B96" i="8"/>
  <c r="C96" i="8"/>
  <c r="A97" i="8"/>
  <c r="B97" i="8"/>
  <c r="C97" i="8"/>
  <c r="A98" i="8"/>
  <c r="B98" i="8"/>
  <c r="C98" i="8"/>
  <c r="A99" i="8"/>
  <c r="B99" i="8"/>
  <c r="C99" i="8"/>
  <c r="A100" i="8"/>
  <c r="B100" i="8"/>
  <c r="C100" i="8"/>
  <c r="A101" i="8"/>
  <c r="B101" i="8"/>
  <c r="C101" i="8"/>
  <c r="A102" i="8"/>
  <c r="B102" i="8"/>
  <c r="C102" i="8"/>
  <c r="A103" i="8"/>
  <c r="B103" i="8"/>
  <c r="C103" i="8"/>
  <c r="A104" i="8"/>
  <c r="B104" i="8"/>
  <c r="C104" i="8"/>
  <c r="A105" i="8"/>
  <c r="B105" i="8"/>
  <c r="C105" i="8"/>
  <c r="A106" i="8"/>
  <c r="B106" i="8"/>
  <c r="C106" i="8"/>
  <c r="A107" i="8"/>
  <c r="B107" i="8"/>
  <c r="C107" i="8"/>
  <c r="A108" i="8"/>
  <c r="B108" i="8"/>
  <c r="C108" i="8"/>
  <c r="A109" i="8"/>
  <c r="B109" i="8"/>
  <c r="C109" i="8"/>
  <c r="A57" i="8"/>
  <c r="B57" i="8"/>
  <c r="C57" i="8"/>
  <c r="A58" i="8"/>
  <c r="B58" i="8"/>
  <c r="C58" i="8"/>
  <c r="A59" i="8"/>
  <c r="B59" i="8"/>
  <c r="C59" i="8"/>
  <c r="A60" i="8"/>
  <c r="B60" i="8"/>
  <c r="C60" i="8"/>
  <c r="A61" i="8"/>
  <c r="B61" i="8"/>
  <c r="C61" i="8"/>
  <c r="A62" i="8"/>
  <c r="B62" i="8"/>
  <c r="C62" i="8"/>
  <c r="A63" i="8"/>
  <c r="B63" i="8"/>
  <c r="C63" i="8"/>
  <c r="A64" i="8"/>
  <c r="B64" i="8"/>
  <c r="C64" i="8"/>
  <c r="A65" i="8"/>
  <c r="B65" i="8"/>
  <c r="C65" i="8"/>
  <c r="A66" i="8"/>
  <c r="B66" i="8"/>
  <c r="C66" i="8"/>
  <c r="A67" i="8"/>
  <c r="B67" i="8"/>
  <c r="C67" i="8"/>
  <c r="A68" i="8"/>
  <c r="B68" i="8"/>
  <c r="C68" i="8"/>
  <c r="A69" i="8"/>
  <c r="B69" i="8"/>
  <c r="C69" i="8"/>
  <c r="A70" i="8"/>
  <c r="B70" i="8"/>
  <c r="C70" i="8"/>
  <c r="A71" i="8"/>
  <c r="B71" i="8"/>
  <c r="C71" i="8"/>
  <c r="A72" i="8"/>
  <c r="B72" i="8"/>
  <c r="C72" i="8"/>
  <c r="A73" i="8"/>
  <c r="B73" i="8"/>
  <c r="C73" i="8"/>
  <c r="A74" i="8"/>
  <c r="B74" i="8"/>
  <c r="C74" i="8"/>
  <c r="A75" i="8"/>
  <c r="B75" i="8"/>
  <c r="C75" i="8"/>
  <c r="A76" i="8"/>
  <c r="B76" i="8"/>
  <c r="C76" i="8"/>
  <c r="A77" i="8"/>
  <c r="B77" i="8"/>
  <c r="C77" i="8"/>
  <c r="A78" i="8"/>
  <c r="B78" i="8"/>
  <c r="C78" i="8"/>
  <c r="A79" i="8"/>
  <c r="B79" i="8"/>
  <c r="C79" i="8"/>
  <c r="A80" i="8"/>
  <c r="B80" i="8"/>
  <c r="C80" i="8"/>
  <c r="B55" i="8"/>
  <c r="B56" i="8"/>
  <c r="C56" i="8"/>
  <c r="A56" i="8"/>
  <c r="A55" i="8"/>
  <c r="A21" i="2"/>
  <c r="O95" i="27"/>
  <c r="O96" i="27"/>
  <c r="O97" i="27"/>
  <c r="O98" i="27"/>
  <c r="O99" i="27"/>
  <c r="O100" i="27"/>
  <c r="O101" i="27"/>
  <c r="O102" i="27"/>
  <c r="O103" i="27"/>
  <c r="O104" i="27"/>
  <c r="O105" i="27"/>
  <c r="O106" i="27"/>
  <c r="O107" i="27"/>
  <c r="O108" i="27"/>
  <c r="O109" i="27"/>
  <c r="O110" i="27"/>
  <c r="O111" i="27"/>
  <c r="O112" i="27"/>
  <c r="O113" i="27"/>
  <c r="O114" i="27"/>
  <c r="O115" i="27"/>
  <c r="O116" i="27"/>
  <c r="O117" i="27"/>
  <c r="O118" i="27"/>
  <c r="O94" i="27"/>
  <c r="D11" i="37"/>
  <c r="AJ11" i="18" l="1"/>
  <c r="V5" i="17"/>
  <c r="W5" i="17"/>
  <c r="U5" i="17"/>
  <c r="V4" i="17"/>
  <c r="U4" i="17"/>
  <c r="T4" i="17"/>
  <c r="D28" i="17"/>
  <c r="T5" i="17"/>
  <c r="F46" i="8"/>
  <c r="F45"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F14" i="8"/>
  <c r="F13" i="8"/>
  <c r="F12" i="8"/>
  <c r="F11" i="8"/>
  <c r="F10" i="8"/>
  <c r="F9" i="8"/>
  <c r="F8" i="8"/>
  <c r="F7" i="8"/>
  <c r="F6" i="8"/>
  <c r="C44" i="7"/>
  <c r="C43" i="7"/>
  <c r="C42" i="7"/>
  <c r="C41" i="7"/>
  <c r="C40" i="7"/>
  <c r="C39" i="7"/>
  <c r="C38" i="7"/>
  <c r="G37" i="7" l="1"/>
  <c r="M8" i="7" l="1"/>
  <c r="M9" i="7"/>
  <c r="M10" i="7"/>
  <c r="M11" i="7"/>
  <c r="M12" i="7"/>
  <c r="M13" i="7"/>
  <c r="M14" i="7"/>
  <c r="A70" i="38"/>
  <c r="A69" i="38"/>
  <c r="A48" i="38"/>
  <c r="A47" i="38"/>
  <c r="A70" i="39"/>
  <c r="A69" i="39"/>
  <c r="A48" i="39"/>
  <c r="A47" i="39"/>
  <c r="A70" i="16"/>
  <c r="A69" i="16"/>
  <c r="A48" i="16"/>
  <c r="A47" i="16"/>
  <c r="F21" i="2" l="1"/>
  <c r="G21" i="2"/>
  <c r="H21" i="2"/>
  <c r="I21" i="2"/>
  <c r="J21" i="2"/>
  <c r="K21" i="2"/>
  <c r="L21" i="2"/>
  <c r="M21" i="2"/>
  <c r="N21" i="2"/>
  <c r="O21" i="2"/>
  <c r="P21" i="2"/>
  <c r="Q21" i="2"/>
  <c r="R21" i="2"/>
  <c r="D21" i="2"/>
  <c r="A22" i="2"/>
  <c r="B22" i="2"/>
  <c r="C22" i="2"/>
  <c r="A23" i="2"/>
  <c r="B23" i="2"/>
  <c r="C23" i="2"/>
  <c r="S23" i="2" s="1"/>
  <c r="A24" i="2"/>
  <c r="B24" i="2"/>
  <c r="C24" i="2"/>
  <c r="S24" i="2" s="1"/>
  <c r="A25" i="2"/>
  <c r="B25" i="2"/>
  <c r="C25" i="2"/>
  <c r="S25" i="2" s="1"/>
  <c r="A26" i="2"/>
  <c r="B26" i="2"/>
  <c r="C26" i="2"/>
  <c r="S26" i="2" s="1"/>
  <c r="A27" i="2"/>
  <c r="B27" i="2"/>
  <c r="C27" i="2"/>
  <c r="S27" i="2" s="1"/>
  <c r="A28" i="2"/>
  <c r="B28" i="2"/>
  <c r="C28" i="2"/>
  <c r="S28" i="2" s="1"/>
  <c r="A29" i="2"/>
  <c r="B29" i="2"/>
  <c r="C29" i="2"/>
  <c r="S29" i="2" s="1"/>
  <c r="A30" i="2"/>
  <c r="B30" i="2"/>
  <c r="C30" i="2"/>
  <c r="S30" i="2" s="1"/>
  <c r="A31" i="2"/>
  <c r="B31" i="2"/>
  <c r="C31" i="2"/>
  <c r="S31" i="2" s="1"/>
  <c r="A32" i="2"/>
  <c r="B32" i="2"/>
  <c r="C32" i="2"/>
  <c r="S32" i="2" s="1"/>
  <c r="A33" i="2"/>
  <c r="B33" i="2"/>
  <c r="C33" i="2"/>
  <c r="S33" i="2" s="1"/>
  <c r="A34" i="2"/>
  <c r="B34" i="2"/>
  <c r="C34" i="2"/>
  <c r="S34" i="2" s="1"/>
  <c r="A35" i="2"/>
  <c r="B35" i="2"/>
  <c r="C35" i="2"/>
  <c r="S35" i="2" s="1"/>
  <c r="A36" i="2"/>
  <c r="B36" i="2"/>
  <c r="C36" i="2"/>
  <c r="S36" i="2" s="1"/>
  <c r="A37" i="2"/>
  <c r="B37" i="2"/>
  <c r="C37" i="2"/>
  <c r="S37" i="2" s="1"/>
  <c r="A38" i="2"/>
  <c r="B38" i="2"/>
  <c r="C38" i="2"/>
  <c r="S38" i="2" s="1"/>
  <c r="A39" i="2"/>
  <c r="B39" i="2"/>
  <c r="C39" i="2"/>
  <c r="S39" i="2" s="1"/>
  <c r="A40" i="2"/>
  <c r="B40" i="2"/>
  <c r="C40" i="2"/>
  <c r="S40" i="2" s="1"/>
  <c r="A41" i="2"/>
  <c r="B41" i="2"/>
  <c r="C41" i="2"/>
  <c r="S41" i="2" s="1"/>
  <c r="A42" i="2"/>
  <c r="B42" i="2"/>
  <c r="C42" i="2"/>
  <c r="S42" i="2" s="1"/>
  <c r="A43" i="2"/>
  <c r="B43" i="2"/>
  <c r="C43" i="2"/>
  <c r="S43" i="2" s="1"/>
  <c r="A44" i="2"/>
  <c r="B44" i="2"/>
  <c r="C44" i="2"/>
  <c r="S44" i="2" s="1"/>
  <c r="A45" i="2"/>
  <c r="B45" i="2"/>
  <c r="C45" i="2"/>
  <c r="S45" i="2" s="1"/>
  <c r="A46" i="2"/>
  <c r="B46" i="2"/>
  <c r="C46" i="2"/>
  <c r="S46" i="2" s="1"/>
  <c r="B21" i="2"/>
  <c r="C21" i="2"/>
  <c r="S22" i="2" l="1"/>
  <c r="D22" i="2"/>
  <c r="P22" i="2"/>
  <c r="E42" i="2"/>
  <c r="F22" i="2"/>
  <c r="D40" i="2"/>
  <c r="P38" i="2"/>
  <c r="E34" i="2"/>
  <c r="D32" i="2"/>
  <c r="P30" i="2"/>
  <c r="E26" i="2"/>
  <c r="E22" i="2"/>
  <c r="I46" i="2"/>
  <c r="D24" i="2"/>
  <c r="P46" i="2"/>
  <c r="P44" i="2"/>
  <c r="L42" i="2"/>
  <c r="D41" i="2"/>
  <c r="R38" i="2"/>
  <c r="P36" i="2"/>
  <c r="L34" i="2"/>
  <c r="D33" i="2"/>
  <c r="R30" i="2"/>
  <c r="P28" i="2"/>
  <c r="L26" i="2"/>
  <c r="D25" i="2"/>
  <c r="J46" i="2"/>
  <c r="O44" i="2"/>
  <c r="F42" i="2"/>
  <c r="L40" i="2"/>
  <c r="Q38" i="2"/>
  <c r="O36" i="2"/>
  <c r="F34" i="2"/>
  <c r="L32" i="2"/>
  <c r="Q30" i="2"/>
  <c r="O28" i="2"/>
  <c r="F26" i="2"/>
  <c r="L24" i="2"/>
  <c r="N28" i="2"/>
  <c r="O22" i="2"/>
  <c r="H46" i="2"/>
  <c r="H44" i="2"/>
  <c r="D42" i="2"/>
  <c r="R39" i="2"/>
  <c r="J38" i="2"/>
  <c r="H36" i="2"/>
  <c r="D34" i="2"/>
  <c r="R31" i="2"/>
  <c r="J30" i="2"/>
  <c r="H28" i="2"/>
  <c r="D26" i="2"/>
  <c r="R23" i="2"/>
  <c r="N44" i="2"/>
  <c r="N36" i="2"/>
  <c r="N22" i="2"/>
  <c r="Q45" i="2"/>
  <c r="G44" i="2"/>
  <c r="M41" i="2"/>
  <c r="Q39" i="2"/>
  <c r="I38" i="2"/>
  <c r="G36" i="2"/>
  <c r="M33" i="2"/>
  <c r="Q31" i="2"/>
  <c r="I30" i="2"/>
  <c r="G28" i="2"/>
  <c r="M25" i="2"/>
  <c r="Q23" i="2"/>
  <c r="K22" i="2"/>
  <c r="P45" i="2"/>
  <c r="F44" i="2"/>
  <c r="L41" i="2"/>
  <c r="K39" i="2"/>
  <c r="H38" i="2"/>
  <c r="F36" i="2"/>
  <c r="L33" i="2"/>
  <c r="K31" i="2"/>
  <c r="H30" i="2"/>
  <c r="F28" i="2"/>
  <c r="L25" i="2"/>
  <c r="K23" i="2"/>
  <c r="H22" i="2"/>
  <c r="R46" i="2"/>
  <c r="I45" i="2"/>
  <c r="N42" i="2"/>
  <c r="K41" i="2"/>
  <c r="J39" i="2"/>
  <c r="Q37" i="2"/>
  <c r="N34" i="2"/>
  <c r="K33" i="2"/>
  <c r="J31" i="2"/>
  <c r="Q29" i="2"/>
  <c r="N26" i="2"/>
  <c r="K25" i="2"/>
  <c r="J23" i="2"/>
  <c r="G22" i="2"/>
  <c r="Q46" i="2"/>
  <c r="H45" i="2"/>
  <c r="M42" i="2"/>
  <c r="E41" i="2"/>
  <c r="I39" i="2"/>
  <c r="I37" i="2"/>
  <c r="M34" i="2"/>
  <c r="E33" i="2"/>
  <c r="I31" i="2"/>
  <c r="I29" i="2"/>
  <c r="M26" i="2"/>
  <c r="E25" i="2"/>
  <c r="I23" i="2"/>
  <c r="G35" i="2"/>
  <c r="G27" i="2"/>
  <c r="P37" i="2"/>
  <c r="H37" i="2"/>
  <c r="N35" i="2"/>
  <c r="F35" i="2"/>
  <c r="K32" i="2"/>
  <c r="P29" i="2"/>
  <c r="H29" i="2"/>
  <c r="N27" i="2"/>
  <c r="F27" i="2"/>
  <c r="K24" i="2"/>
  <c r="O35" i="2"/>
  <c r="K40" i="2"/>
  <c r="E35" i="2"/>
  <c r="R24" i="2"/>
  <c r="M22" i="2"/>
  <c r="O46" i="2"/>
  <c r="G46" i="2"/>
  <c r="N45" i="2"/>
  <c r="F45" i="2"/>
  <c r="M44" i="2"/>
  <c r="E44" i="2"/>
  <c r="L43" i="2"/>
  <c r="D43" i="2"/>
  <c r="K42" i="2"/>
  <c r="R41" i="2"/>
  <c r="J41" i="2"/>
  <c r="Q40" i="2"/>
  <c r="I40" i="2"/>
  <c r="P39" i="2"/>
  <c r="H39" i="2"/>
  <c r="O38" i="2"/>
  <c r="G38" i="2"/>
  <c r="N37" i="2"/>
  <c r="F37" i="2"/>
  <c r="M36" i="2"/>
  <c r="E36" i="2"/>
  <c r="L35" i="2"/>
  <c r="D35" i="2"/>
  <c r="K34" i="2"/>
  <c r="R33" i="2"/>
  <c r="J33" i="2"/>
  <c r="Q32" i="2"/>
  <c r="I32" i="2"/>
  <c r="P31" i="2"/>
  <c r="H31" i="2"/>
  <c r="O30" i="2"/>
  <c r="G30" i="2"/>
  <c r="N29" i="2"/>
  <c r="F29" i="2"/>
  <c r="M28" i="2"/>
  <c r="E28" i="2"/>
  <c r="L27" i="2"/>
  <c r="D27" i="2"/>
  <c r="K26" i="2"/>
  <c r="R25" i="2"/>
  <c r="J25" i="2"/>
  <c r="Q24" i="2"/>
  <c r="I24" i="2"/>
  <c r="P23" i="2"/>
  <c r="H23" i="2"/>
  <c r="G43" i="2"/>
  <c r="O27" i="2"/>
  <c r="R40" i="2"/>
  <c r="G37" i="2"/>
  <c r="M27" i="2"/>
  <c r="L22" i="2"/>
  <c r="N46" i="2"/>
  <c r="F46" i="2"/>
  <c r="M45" i="2"/>
  <c r="E45" i="2"/>
  <c r="L44" i="2"/>
  <c r="D44" i="2"/>
  <c r="K43" i="2"/>
  <c r="R42" i="2"/>
  <c r="J42" i="2"/>
  <c r="Q41" i="2"/>
  <c r="I41" i="2"/>
  <c r="P40" i="2"/>
  <c r="H40" i="2"/>
  <c r="O39" i="2"/>
  <c r="G39" i="2"/>
  <c r="N38" i="2"/>
  <c r="F38" i="2"/>
  <c r="M37" i="2"/>
  <c r="E37" i="2"/>
  <c r="L36" i="2"/>
  <c r="D36" i="2"/>
  <c r="K35" i="2"/>
  <c r="R34" i="2"/>
  <c r="J34" i="2"/>
  <c r="Q33" i="2"/>
  <c r="I33" i="2"/>
  <c r="P32" i="2"/>
  <c r="H32" i="2"/>
  <c r="O31" i="2"/>
  <c r="G31" i="2"/>
  <c r="N30" i="2"/>
  <c r="F30" i="2"/>
  <c r="M29" i="2"/>
  <c r="E29" i="2"/>
  <c r="L28" i="2"/>
  <c r="D28" i="2"/>
  <c r="K27" i="2"/>
  <c r="R26" i="2"/>
  <c r="J26" i="2"/>
  <c r="Q25" i="2"/>
  <c r="I25" i="2"/>
  <c r="P24" i="2"/>
  <c r="H24" i="2"/>
  <c r="O23" i="2"/>
  <c r="G23" i="2"/>
  <c r="F43" i="2"/>
  <c r="M43" i="2"/>
  <c r="J40" i="2"/>
  <c r="O37" i="2"/>
  <c r="M35" i="2"/>
  <c r="R32" i="2"/>
  <c r="J24" i="2"/>
  <c r="M46" i="2"/>
  <c r="E46" i="2"/>
  <c r="L45" i="2"/>
  <c r="D45" i="2"/>
  <c r="K44" i="2"/>
  <c r="R43" i="2"/>
  <c r="J43" i="2"/>
  <c r="Q42" i="2"/>
  <c r="I42" i="2"/>
  <c r="P41" i="2"/>
  <c r="H41" i="2"/>
  <c r="O40" i="2"/>
  <c r="G40" i="2"/>
  <c r="N39" i="2"/>
  <c r="F39" i="2"/>
  <c r="M38" i="2"/>
  <c r="E38" i="2"/>
  <c r="L37" i="2"/>
  <c r="D37" i="2"/>
  <c r="K36" i="2"/>
  <c r="R35" i="2"/>
  <c r="J35" i="2"/>
  <c r="Q34" i="2"/>
  <c r="I34" i="2"/>
  <c r="P33" i="2"/>
  <c r="H33" i="2"/>
  <c r="O32" i="2"/>
  <c r="G32" i="2"/>
  <c r="N31" i="2"/>
  <c r="F31" i="2"/>
  <c r="M30" i="2"/>
  <c r="E30" i="2"/>
  <c r="L29" i="2"/>
  <c r="D29" i="2"/>
  <c r="K28" i="2"/>
  <c r="R27" i="2"/>
  <c r="J27" i="2"/>
  <c r="Q26" i="2"/>
  <c r="I26" i="2"/>
  <c r="P25" i="2"/>
  <c r="H25" i="2"/>
  <c r="O24" i="2"/>
  <c r="G24" i="2"/>
  <c r="N23" i="2"/>
  <c r="F23" i="2"/>
  <c r="N43" i="2"/>
  <c r="G45" i="2"/>
  <c r="R22" i="2"/>
  <c r="J22" i="2"/>
  <c r="L46" i="2"/>
  <c r="D46" i="2"/>
  <c r="K45" i="2"/>
  <c r="R44" i="2"/>
  <c r="J44" i="2"/>
  <c r="Q43" i="2"/>
  <c r="I43" i="2"/>
  <c r="P42" i="2"/>
  <c r="H42" i="2"/>
  <c r="O41" i="2"/>
  <c r="G41" i="2"/>
  <c r="N40" i="2"/>
  <c r="F40" i="2"/>
  <c r="M39" i="2"/>
  <c r="E39" i="2"/>
  <c r="L38" i="2"/>
  <c r="D38" i="2"/>
  <c r="K37" i="2"/>
  <c r="R36" i="2"/>
  <c r="J36" i="2"/>
  <c r="Q35" i="2"/>
  <c r="I35" i="2"/>
  <c r="P34" i="2"/>
  <c r="H34" i="2"/>
  <c r="O33" i="2"/>
  <c r="G33" i="2"/>
  <c r="N32" i="2"/>
  <c r="F32" i="2"/>
  <c r="M31" i="2"/>
  <c r="E31" i="2"/>
  <c r="L30" i="2"/>
  <c r="D30" i="2"/>
  <c r="K29" i="2"/>
  <c r="R28" i="2"/>
  <c r="J28" i="2"/>
  <c r="Q27" i="2"/>
  <c r="I27" i="2"/>
  <c r="P26" i="2"/>
  <c r="H26" i="2"/>
  <c r="O25" i="2"/>
  <c r="G25" i="2"/>
  <c r="N24" i="2"/>
  <c r="F24" i="2"/>
  <c r="M23" i="2"/>
  <c r="E23" i="2"/>
  <c r="O43" i="2"/>
  <c r="O45" i="2"/>
  <c r="E43" i="2"/>
  <c r="J32" i="2"/>
  <c r="O29" i="2"/>
  <c r="G29" i="2"/>
  <c r="E27" i="2"/>
  <c r="Q22" i="2"/>
  <c r="I22" i="2"/>
  <c r="K46" i="2"/>
  <c r="R45" i="2"/>
  <c r="J45" i="2"/>
  <c r="Q44" i="2"/>
  <c r="I44" i="2"/>
  <c r="P43" i="2"/>
  <c r="H43" i="2"/>
  <c r="O42" i="2"/>
  <c r="G42" i="2"/>
  <c r="N41" i="2"/>
  <c r="F41" i="2"/>
  <c r="M40" i="2"/>
  <c r="E40" i="2"/>
  <c r="L39" i="2"/>
  <c r="D39" i="2"/>
  <c r="K38" i="2"/>
  <c r="R37" i="2"/>
  <c r="J37" i="2"/>
  <c r="Q36" i="2"/>
  <c r="I36" i="2"/>
  <c r="P35" i="2"/>
  <c r="H35" i="2"/>
  <c r="O34" i="2"/>
  <c r="G34" i="2"/>
  <c r="N33" i="2"/>
  <c r="F33" i="2"/>
  <c r="M32" i="2"/>
  <c r="E32" i="2"/>
  <c r="L31" i="2"/>
  <c r="D31" i="2"/>
  <c r="K30" i="2"/>
  <c r="R29" i="2"/>
  <c r="J29" i="2"/>
  <c r="Q28" i="2"/>
  <c r="I28" i="2"/>
  <c r="P27" i="2"/>
  <c r="H27" i="2"/>
  <c r="O26" i="2"/>
  <c r="G26" i="2"/>
  <c r="N25" i="2"/>
  <c r="F25" i="2"/>
  <c r="M24" i="2"/>
  <c r="E24" i="2"/>
  <c r="L23" i="2"/>
  <c r="D23" i="2"/>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94" i="27"/>
  <c r="I65" i="27"/>
  <c r="J67" i="27" l="1"/>
  <c r="J112" i="27"/>
  <c r="J83" i="27"/>
  <c r="J72" i="27"/>
  <c r="J113" i="27"/>
  <c r="J84" i="27"/>
  <c r="J104" i="27"/>
  <c r="J75" i="27"/>
  <c r="J71" i="27"/>
  <c r="J100" i="27"/>
  <c r="J116" i="27"/>
  <c r="J87" i="27"/>
  <c r="J105" i="27"/>
  <c r="J76" i="27"/>
  <c r="J68" i="27"/>
  <c r="J103" i="27"/>
  <c r="J74" i="27"/>
  <c r="J118" i="27"/>
  <c r="J89" i="27"/>
  <c r="J65" i="27"/>
  <c r="J66" i="27"/>
  <c r="J80" i="27"/>
  <c r="J109" i="27"/>
  <c r="J110" i="27"/>
  <c r="J81" i="27"/>
  <c r="J70" i="27"/>
  <c r="J85" i="27"/>
  <c r="J114" i="27"/>
  <c r="J102" i="27"/>
  <c r="J73" i="27"/>
  <c r="J78" i="27"/>
  <c r="J107" i="27"/>
  <c r="J79" i="27"/>
  <c r="J108" i="27"/>
  <c r="J106" i="27"/>
  <c r="J77" i="27"/>
  <c r="J88" i="27"/>
  <c r="J117" i="27"/>
  <c r="J111" i="27"/>
  <c r="J82" i="27"/>
  <c r="J69" i="27"/>
  <c r="J86" i="27"/>
  <c r="J115" i="27"/>
  <c r="E23" i="24"/>
  <c r="F23" i="24"/>
  <c r="H22" i="24"/>
  <c r="I22" i="24"/>
  <c r="P5" i="28"/>
  <c r="C9" i="35"/>
  <c r="C18" i="35" s="1"/>
  <c r="C8" i="35"/>
  <c r="P6" i="35"/>
  <c r="D4" i="35"/>
  <c r="C4" i="35"/>
  <c r="F98" i="28"/>
  <c r="G80" i="28"/>
  <c r="F80" i="28"/>
  <c r="F99" i="28" l="1"/>
  <c r="P7" i="35" s="1"/>
  <c r="D18" i="35" s="1"/>
  <c r="E18" i="35" s="1"/>
  <c r="F18" i="35" s="1"/>
  <c r="G18" i="35" s="1"/>
  <c r="H18" i="35" l="1"/>
  <c r="I76" i="27"/>
  <c r="I18" i="35" l="1"/>
  <c r="C55" i="33"/>
  <c r="C119" i="32"/>
  <c r="C55" i="32"/>
  <c r="A83" i="31"/>
  <c r="C83" i="31"/>
  <c r="C119" i="31"/>
  <c r="C55" i="31"/>
  <c r="A84" i="31"/>
  <c r="C84" i="31"/>
  <c r="A85" i="31"/>
  <c r="C85" i="31"/>
  <c r="A86" i="31"/>
  <c r="C86" i="31"/>
  <c r="A87" i="31"/>
  <c r="C87" i="31"/>
  <c r="A88" i="31"/>
  <c r="C88" i="31"/>
  <c r="A89" i="31"/>
  <c r="A90" i="31"/>
  <c r="C90" i="31"/>
  <c r="A91" i="31"/>
  <c r="C91" i="31"/>
  <c r="A92" i="31"/>
  <c r="C92" i="31"/>
  <c r="A93" i="31"/>
  <c r="C93" i="31"/>
  <c r="A94" i="31"/>
  <c r="C94" i="31"/>
  <c r="A95" i="31"/>
  <c r="C95" i="31"/>
  <c r="A96" i="31"/>
  <c r="C96" i="31"/>
  <c r="A97" i="31"/>
  <c r="C97" i="31"/>
  <c r="A98" i="31"/>
  <c r="C98" i="31"/>
  <c r="A99" i="31"/>
  <c r="C99" i="31"/>
  <c r="A100" i="31"/>
  <c r="C100" i="31"/>
  <c r="A101" i="31"/>
  <c r="C101" i="31"/>
  <c r="A102" i="31"/>
  <c r="C102" i="31"/>
  <c r="A103" i="31"/>
  <c r="C103" i="31"/>
  <c r="A104" i="31"/>
  <c r="C104" i="31"/>
  <c r="A105" i="31"/>
  <c r="C105" i="31"/>
  <c r="A106" i="31"/>
  <c r="C106" i="31"/>
  <c r="A107" i="31"/>
  <c r="C107" i="31"/>
  <c r="C54" i="30"/>
  <c r="N95" i="27"/>
  <c r="L8" i="5" s="1"/>
  <c r="L38" i="5" s="1"/>
  <c r="N96" i="27"/>
  <c r="N97" i="27"/>
  <c r="N98" i="27"/>
  <c r="N99" i="27"/>
  <c r="L12" i="5" s="1"/>
  <c r="L42" i="5" s="1"/>
  <c r="N100" i="27"/>
  <c r="L13" i="5" s="1"/>
  <c r="L43" i="5" s="1"/>
  <c r="N101" i="27"/>
  <c r="N102" i="27"/>
  <c r="N103" i="27"/>
  <c r="N104" i="27"/>
  <c r="N105" i="27"/>
  <c r="N106" i="27"/>
  <c r="N107" i="27"/>
  <c r="N108" i="27"/>
  <c r="N109" i="27"/>
  <c r="N110" i="27"/>
  <c r="N111" i="27"/>
  <c r="N112" i="27"/>
  <c r="N113" i="27"/>
  <c r="N114" i="27"/>
  <c r="N115" i="27"/>
  <c r="N116" i="27"/>
  <c r="N117" i="27"/>
  <c r="N118" i="27"/>
  <c r="N94" i="27"/>
  <c r="L7" i="5" s="1"/>
  <c r="L37" i="5" s="1"/>
  <c r="H95" i="27"/>
  <c r="H96" i="27"/>
  <c r="H97" i="27"/>
  <c r="H98" i="27"/>
  <c r="H99" i="27"/>
  <c r="H100" i="27"/>
  <c r="H101" i="27"/>
  <c r="H102" i="27"/>
  <c r="H103" i="27"/>
  <c r="H104" i="27"/>
  <c r="H105" i="27"/>
  <c r="H106" i="27"/>
  <c r="H107" i="27"/>
  <c r="H108" i="27"/>
  <c r="H109" i="27"/>
  <c r="H110" i="27"/>
  <c r="H111" i="27"/>
  <c r="H112" i="27"/>
  <c r="H113" i="27"/>
  <c r="H114" i="27"/>
  <c r="H115" i="27"/>
  <c r="H116" i="27"/>
  <c r="H117" i="27"/>
  <c r="H118" i="27"/>
  <c r="H94" i="27"/>
  <c r="C89" i="31"/>
  <c r="A101" i="27"/>
  <c r="A102" i="27"/>
  <c r="A103" i="27"/>
  <c r="A104" i="27"/>
  <c r="A105" i="27"/>
  <c r="A106" i="27"/>
  <c r="A107" i="27"/>
  <c r="A108" i="27"/>
  <c r="A109" i="27"/>
  <c r="A110" i="27"/>
  <c r="A111" i="27"/>
  <c r="A112" i="27"/>
  <c r="A113" i="27"/>
  <c r="A114" i="27"/>
  <c r="A115" i="27"/>
  <c r="A116" i="27"/>
  <c r="A117" i="27"/>
  <c r="A118" i="27"/>
  <c r="A95" i="27"/>
  <c r="A86" i="8" s="1"/>
  <c r="A96" i="27"/>
  <c r="A87" i="8" s="1"/>
  <c r="A97" i="27"/>
  <c r="A88" i="8" s="1"/>
  <c r="A98" i="27"/>
  <c r="A89" i="8" s="1"/>
  <c r="A99" i="27"/>
  <c r="A90" i="8" s="1"/>
  <c r="A94" i="27"/>
  <c r="A85" i="8" s="1"/>
  <c r="A19" i="32"/>
  <c r="A20" i="32"/>
  <c r="A21" i="32"/>
  <c r="A22" i="32"/>
  <c r="A23" i="32"/>
  <c r="A24" i="32"/>
  <c r="A25" i="32"/>
  <c r="A26" i="32"/>
  <c r="A27" i="32"/>
  <c r="A28" i="32"/>
  <c r="A29" i="32"/>
  <c r="A30" i="32"/>
  <c r="A31" i="32"/>
  <c r="A32" i="32"/>
  <c r="A33" i="32"/>
  <c r="A34" i="32"/>
  <c r="A35" i="32"/>
  <c r="A36" i="32"/>
  <c r="A37" i="32"/>
  <c r="A38" i="32"/>
  <c r="A39" i="32"/>
  <c r="A40" i="32"/>
  <c r="A41" i="32"/>
  <c r="A42" i="32"/>
  <c r="A43" i="32"/>
  <c r="A83" i="32"/>
  <c r="A84" i="32"/>
  <c r="A85" i="32"/>
  <c r="A86" i="32"/>
  <c r="A87" i="32"/>
  <c r="A88" i="32"/>
  <c r="A89" i="32"/>
  <c r="A90" i="32"/>
  <c r="A91" i="32"/>
  <c r="A92" i="32"/>
  <c r="A93" i="32"/>
  <c r="A94" i="32"/>
  <c r="A95" i="32"/>
  <c r="A96" i="32"/>
  <c r="A97" i="32"/>
  <c r="A98" i="32"/>
  <c r="A99" i="32"/>
  <c r="A100" i="32"/>
  <c r="A101" i="32"/>
  <c r="A102" i="32"/>
  <c r="A103" i="32"/>
  <c r="A104" i="32"/>
  <c r="A105" i="32"/>
  <c r="A106" i="32"/>
  <c r="A107" i="32"/>
  <c r="A19" i="31"/>
  <c r="A20" i="31"/>
  <c r="A21" i="31"/>
  <c r="A22" i="31"/>
  <c r="A23" i="31"/>
  <c r="A24" i="31"/>
  <c r="A25" i="31"/>
  <c r="A26" i="31"/>
  <c r="A27" i="31"/>
  <c r="A28" i="31"/>
  <c r="A29" i="31"/>
  <c r="A30" i="31"/>
  <c r="A31" i="31"/>
  <c r="A32" i="31"/>
  <c r="A33" i="31"/>
  <c r="A34" i="31"/>
  <c r="A35" i="31"/>
  <c r="A36" i="31"/>
  <c r="A37" i="31"/>
  <c r="A38" i="31"/>
  <c r="A39" i="31"/>
  <c r="A40" i="31"/>
  <c r="A41" i="31"/>
  <c r="A42" i="31"/>
  <c r="A43" i="31"/>
  <c r="A18" i="30"/>
  <c r="A79" i="30" s="1"/>
  <c r="A19" i="30"/>
  <c r="A80" i="30" s="1"/>
  <c r="A20" i="30"/>
  <c r="A81" i="30" s="1"/>
  <c r="A21" i="30"/>
  <c r="A82" i="30" s="1"/>
  <c r="A22" i="30"/>
  <c r="A83" i="30" s="1"/>
  <c r="A23" i="30"/>
  <c r="A84" i="30" s="1"/>
  <c r="A24" i="30"/>
  <c r="A85" i="30" s="1"/>
  <c r="A25" i="30"/>
  <c r="A86" i="30" s="1"/>
  <c r="A26" i="30"/>
  <c r="A87" i="30" s="1"/>
  <c r="A27" i="30"/>
  <c r="A88" i="30" s="1"/>
  <c r="A28" i="30"/>
  <c r="A89" i="30" s="1"/>
  <c r="A29" i="30"/>
  <c r="A90" i="30" s="1"/>
  <c r="A30" i="30"/>
  <c r="A91" i="30" s="1"/>
  <c r="A31" i="30"/>
  <c r="A92" i="30" s="1"/>
  <c r="A32" i="30"/>
  <c r="A93" i="30" s="1"/>
  <c r="A33" i="30"/>
  <c r="A94" i="30" s="1"/>
  <c r="A34" i="30"/>
  <c r="A95" i="30" s="1"/>
  <c r="A35" i="30"/>
  <c r="A96" i="30" s="1"/>
  <c r="A36" i="30"/>
  <c r="A97" i="30" s="1"/>
  <c r="A37" i="30"/>
  <c r="A98" i="30" s="1"/>
  <c r="A38" i="30"/>
  <c r="A99" i="30" s="1"/>
  <c r="A39" i="30"/>
  <c r="A100" i="30" s="1"/>
  <c r="A40" i="30"/>
  <c r="A101" i="30" s="1"/>
  <c r="A41" i="30"/>
  <c r="A102" i="30" s="1"/>
  <c r="A42" i="30"/>
  <c r="A103" i="30" s="1"/>
  <c r="A19" i="33"/>
  <c r="A20" i="33"/>
  <c r="A21" i="33"/>
  <c r="A22" i="33"/>
  <c r="A23" i="33"/>
  <c r="A24" i="33"/>
  <c r="A25" i="33"/>
  <c r="A26" i="33"/>
  <c r="A27" i="33"/>
  <c r="A28" i="33"/>
  <c r="A29" i="33"/>
  <c r="A30" i="33"/>
  <c r="A31" i="33"/>
  <c r="A32" i="33"/>
  <c r="A33" i="33"/>
  <c r="A34" i="33"/>
  <c r="A35" i="33"/>
  <c r="A36" i="33"/>
  <c r="A37" i="33"/>
  <c r="A38" i="33"/>
  <c r="A39" i="33"/>
  <c r="A40" i="33"/>
  <c r="A41" i="33"/>
  <c r="A42" i="33"/>
  <c r="A43" i="33"/>
  <c r="C20" i="33"/>
  <c r="C21" i="33"/>
  <c r="C22" i="33"/>
  <c r="C23" i="33"/>
  <c r="C24" i="33"/>
  <c r="C26" i="33"/>
  <c r="C27" i="33"/>
  <c r="C28" i="33"/>
  <c r="C29" i="33"/>
  <c r="C30" i="33"/>
  <c r="C31" i="33"/>
  <c r="C32" i="33"/>
  <c r="C33" i="33"/>
  <c r="C34" i="33"/>
  <c r="C35" i="33"/>
  <c r="C36" i="33"/>
  <c r="C37" i="33"/>
  <c r="C38" i="33"/>
  <c r="C39" i="33"/>
  <c r="C40" i="33"/>
  <c r="C41" i="33"/>
  <c r="C42" i="33"/>
  <c r="C43" i="33"/>
  <c r="C19" i="33"/>
  <c r="C84" i="32"/>
  <c r="C85" i="32"/>
  <c r="C86" i="32"/>
  <c r="C87" i="32"/>
  <c r="C88" i="32"/>
  <c r="C90" i="32"/>
  <c r="C91" i="32"/>
  <c r="C92" i="32"/>
  <c r="C93" i="32"/>
  <c r="C94" i="32"/>
  <c r="C95" i="32"/>
  <c r="C96" i="32"/>
  <c r="C97" i="32"/>
  <c r="C98" i="32"/>
  <c r="C99" i="32"/>
  <c r="C100" i="32"/>
  <c r="C101" i="32"/>
  <c r="C102" i="32"/>
  <c r="C103" i="32"/>
  <c r="C104" i="32"/>
  <c r="C105" i="32"/>
  <c r="C106" i="32"/>
  <c r="C107" i="32"/>
  <c r="C83" i="32"/>
  <c r="C20" i="32"/>
  <c r="C21" i="32"/>
  <c r="C22" i="32"/>
  <c r="C23" i="32"/>
  <c r="C24" i="32"/>
  <c r="C26" i="32"/>
  <c r="C27" i="32"/>
  <c r="C28" i="32"/>
  <c r="C29" i="32"/>
  <c r="C30" i="32"/>
  <c r="C31" i="32"/>
  <c r="C32" i="32"/>
  <c r="C33" i="32"/>
  <c r="C34" i="32"/>
  <c r="C35" i="32"/>
  <c r="C36" i="32"/>
  <c r="C37" i="32"/>
  <c r="C38" i="32"/>
  <c r="C39" i="32"/>
  <c r="C40" i="32"/>
  <c r="C41" i="32"/>
  <c r="C42" i="32"/>
  <c r="C43" i="32"/>
  <c r="C19" i="32"/>
  <c r="C20" i="31"/>
  <c r="C21" i="31"/>
  <c r="C22" i="31"/>
  <c r="C23" i="31"/>
  <c r="C24" i="31"/>
  <c r="C25" i="31"/>
  <c r="C26" i="31"/>
  <c r="C27" i="31"/>
  <c r="C28" i="31"/>
  <c r="C29" i="31"/>
  <c r="C30" i="31"/>
  <c r="C31" i="31"/>
  <c r="C32" i="31"/>
  <c r="C33" i="31"/>
  <c r="C34" i="31"/>
  <c r="C35" i="31"/>
  <c r="C36" i="31"/>
  <c r="C37" i="31"/>
  <c r="C38" i="31"/>
  <c r="C39" i="31"/>
  <c r="C40" i="31"/>
  <c r="C41" i="31"/>
  <c r="C42" i="31"/>
  <c r="C43" i="31"/>
  <c r="C19" i="31"/>
  <c r="C159" i="31" s="1"/>
  <c r="C19" i="30"/>
  <c r="C156" i="30" s="1"/>
  <c r="C20" i="30"/>
  <c r="C157" i="30" s="1"/>
  <c r="C21" i="30"/>
  <c r="C158" i="30" s="1"/>
  <c r="C22" i="30"/>
  <c r="C159" i="30" s="1"/>
  <c r="C23" i="30"/>
  <c r="C160" i="30" s="1"/>
  <c r="C25" i="30"/>
  <c r="C162" i="30" s="1"/>
  <c r="C26" i="30"/>
  <c r="C163" i="30" s="1"/>
  <c r="C27" i="30"/>
  <c r="C164" i="30" s="1"/>
  <c r="C28" i="30"/>
  <c r="C165" i="30" s="1"/>
  <c r="C29" i="30"/>
  <c r="C166" i="30" s="1"/>
  <c r="C30" i="30"/>
  <c r="C167" i="30" s="1"/>
  <c r="C31" i="30"/>
  <c r="C168" i="30" s="1"/>
  <c r="C32" i="30"/>
  <c r="C169" i="30" s="1"/>
  <c r="C33" i="30"/>
  <c r="C170" i="30" s="1"/>
  <c r="C34" i="30"/>
  <c r="C171" i="30" s="1"/>
  <c r="C35" i="30"/>
  <c r="C172" i="30" s="1"/>
  <c r="C36" i="30"/>
  <c r="C173" i="30" s="1"/>
  <c r="C37" i="30"/>
  <c r="C174" i="30" s="1"/>
  <c r="C38" i="30"/>
  <c r="C175" i="30" s="1"/>
  <c r="C39" i="30"/>
  <c r="C176" i="30" s="1"/>
  <c r="C40" i="30"/>
  <c r="C177" i="30" s="1"/>
  <c r="C41" i="30"/>
  <c r="C178" i="30" s="1"/>
  <c r="C42" i="30"/>
  <c r="C179" i="30" s="1"/>
  <c r="C18" i="30"/>
  <c r="I8" i="5"/>
  <c r="I38" i="5" s="1"/>
  <c r="I9" i="5"/>
  <c r="I39" i="5" s="1"/>
  <c r="I10" i="5"/>
  <c r="I40" i="5" s="1"/>
  <c r="I11" i="5"/>
  <c r="I41" i="5" s="1"/>
  <c r="I12" i="5"/>
  <c r="I42" i="5" s="1"/>
  <c r="I13" i="5"/>
  <c r="I43" i="5" s="1"/>
  <c r="L9" i="5"/>
  <c r="L39" i="5" s="1"/>
  <c r="L10" i="5"/>
  <c r="L40" i="5" s="1"/>
  <c r="L11" i="5"/>
  <c r="L41" i="5" s="1"/>
  <c r="I7" i="5"/>
  <c r="I37" i="5" s="1"/>
  <c r="J18" i="35" l="1"/>
  <c r="C24" i="30"/>
  <c r="C161" i="30" s="1"/>
  <c r="C25" i="32"/>
  <c r="C89" i="32"/>
  <c r="C25" i="33"/>
  <c r="L8" i="3"/>
  <c r="L38" i="3" s="1"/>
  <c r="L9" i="3"/>
  <c r="L39" i="3" s="1"/>
  <c r="L10" i="3"/>
  <c r="L40" i="3" s="1"/>
  <c r="L11" i="3"/>
  <c r="L41" i="3" s="1"/>
  <c r="L12" i="3"/>
  <c r="L42" i="3" s="1"/>
  <c r="L13" i="3"/>
  <c r="L43" i="3" s="1"/>
  <c r="L14" i="3"/>
  <c r="L44" i="3" s="1"/>
  <c r="L15" i="3"/>
  <c r="L45" i="3" s="1"/>
  <c r="L16" i="3"/>
  <c r="L46" i="3" s="1"/>
  <c r="L17" i="3"/>
  <c r="L47" i="3" s="1"/>
  <c r="L18" i="3"/>
  <c r="L48" i="3" s="1"/>
  <c r="L19" i="3"/>
  <c r="L49" i="3" s="1"/>
  <c r="L20" i="3"/>
  <c r="L50" i="3" s="1"/>
  <c r="L21" i="3"/>
  <c r="L51" i="3" s="1"/>
  <c r="L22" i="3"/>
  <c r="L52" i="3" s="1"/>
  <c r="L23" i="3"/>
  <c r="L53" i="3" s="1"/>
  <c r="L24" i="3"/>
  <c r="L54" i="3" s="1"/>
  <c r="L25" i="3"/>
  <c r="L55" i="3" s="1"/>
  <c r="L26" i="3"/>
  <c r="L56" i="3" s="1"/>
  <c r="L27" i="3"/>
  <c r="L57" i="3" s="1"/>
  <c r="L28" i="3"/>
  <c r="L58" i="3" s="1"/>
  <c r="L29" i="3"/>
  <c r="L59" i="3" s="1"/>
  <c r="L30" i="3"/>
  <c r="L60" i="3" s="1"/>
  <c r="L31" i="3"/>
  <c r="L61" i="3" s="1"/>
  <c r="L7" i="3"/>
  <c r="L37" i="3" s="1"/>
  <c r="A8" i="3"/>
  <c r="A38" i="3" s="1"/>
  <c r="A9" i="3"/>
  <c r="A10" i="3"/>
  <c r="A40" i="3" s="1"/>
  <c r="A11" i="3"/>
  <c r="A12" i="3"/>
  <c r="A13" i="3"/>
  <c r="A14" i="3"/>
  <c r="A15" i="3"/>
  <c r="A16" i="3"/>
  <c r="A46" i="3" s="1"/>
  <c r="A17" i="3"/>
  <c r="A18" i="3"/>
  <c r="A48" i="3" s="1"/>
  <c r="A19" i="3"/>
  <c r="A20" i="3"/>
  <c r="A21" i="3"/>
  <c r="A22" i="3"/>
  <c r="A23" i="3"/>
  <c r="A24" i="3"/>
  <c r="A54" i="3" s="1"/>
  <c r="A25" i="3"/>
  <c r="A26" i="3"/>
  <c r="A56" i="3" s="1"/>
  <c r="A27" i="3"/>
  <c r="A28" i="3"/>
  <c r="A29" i="3"/>
  <c r="A30" i="3"/>
  <c r="A31" i="3"/>
  <c r="A32" i="3"/>
  <c r="A7" i="3"/>
  <c r="A37" i="3" s="1"/>
  <c r="I8" i="3"/>
  <c r="I38" i="3" s="1"/>
  <c r="I9" i="3"/>
  <c r="I39" i="3" s="1"/>
  <c r="I10" i="3"/>
  <c r="I40" i="3" s="1"/>
  <c r="I11" i="3"/>
  <c r="I41" i="3" s="1"/>
  <c r="I12" i="3"/>
  <c r="I42" i="3" s="1"/>
  <c r="I13" i="3"/>
  <c r="I43" i="3" s="1"/>
  <c r="I14" i="3"/>
  <c r="I15" i="3"/>
  <c r="I16" i="3"/>
  <c r="I17" i="3"/>
  <c r="I18" i="3"/>
  <c r="I19" i="3"/>
  <c r="I20" i="3"/>
  <c r="I21" i="3"/>
  <c r="I22" i="3"/>
  <c r="I23" i="3"/>
  <c r="I24" i="3"/>
  <c r="I25" i="3"/>
  <c r="I26" i="3"/>
  <c r="I27" i="3"/>
  <c r="I28" i="3"/>
  <c r="I29" i="3"/>
  <c r="I30" i="3"/>
  <c r="I31" i="3"/>
  <c r="I7" i="3"/>
  <c r="I37" i="3" s="1"/>
  <c r="F8" i="3"/>
  <c r="F38" i="3" s="1"/>
  <c r="F9" i="3"/>
  <c r="F39" i="3" s="1"/>
  <c r="F10" i="3"/>
  <c r="F40" i="3" s="1"/>
  <c r="F11" i="3"/>
  <c r="F41" i="3" s="1"/>
  <c r="F12" i="3"/>
  <c r="F42" i="3" s="1"/>
  <c r="F13" i="3"/>
  <c r="F43" i="3" s="1"/>
  <c r="F14" i="3"/>
  <c r="F44" i="3" s="1"/>
  <c r="F15" i="3"/>
  <c r="F45" i="3" s="1"/>
  <c r="F16" i="3"/>
  <c r="F46" i="3" s="1"/>
  <c r="F17" i="3"/>
  <c r="F47" i="3" s="1"/>
  <c r="F18" i="3"/>
  <c r="F48" i="3" s="1"/>
  <c r="F19" i="3"/>
  <c r="F49" i="3" s="1"/>
  <c r="F20" i="3"/>
  <c r="F50" i="3" s="1"/>
  <c r="F21" i="3"/>
  <c r="F51" i="3" s="1"/>
  <c r="F22" i="3"/>
  <c r="F52" i="3" s="1"/>
  <c r="F23" i="3"/>
  <c r="F53" i="3" s="1"/>
  <c r="F24" i="3"/>
  <c r="F54" i="3" s="1"/>
  <c r="F25" i="3"/>
  <c r="F55" i="3" s="1"/>
  <c r="F26" i="3"/>
  <c r="F56" i="3" s="1"/>
  <c r="F27" i="3"/>
  <c r="F57" i="3" s="1"/>
  <c r="F28" i="3"/>
  <c r="F58" i="3" s="1"/>
  <c r="F29" i="3"/>
  <c r="F59" i="3" s="1"/>
  <c r="F30" i="3"/>
  <c r="F60" i="3" s="1"/>
  <c r="F31" i="3"/>
  <c r="F61" i="3" s="1"/>
  <c r="F7" i="3"/>
  <c r="F37" i="3" s="1"/>
  <c r="C7" i="3"/>
  <c r="C8" i="3"/>
  <c r="C9" i="3"/>
  <c r="C10" i="3"/>
  <c r="C11" i="3"/>
  <c r="C12" i="3"/>
  <c r="C13" i="3"/>
  <c r="C14" i="3"/>
  <c r="C15" i="3"/>
  <c r="C16" i="3"/>
  <c r="C17" i="3"/>
  <c r="C18" i="3"/>
  <c r="C19" i="3"/>
  <c r="C20" i="3"/>
  <c r="C21" i="3"/>
  <c r="C22" i="3"/>
  <c r="C23" i="3"/>
  <c r="C24" i="3"/>
  <c r="C25" i="3"/>
  <c r="C26" i="3"/>
  <c r="C27" i="3"/>
  <c r="C28" i="3"/>
  <c r="C29" i="3"/>
  <c r="C30" i="3"/>
  <c r="C31" i="3"/>
  <c r="AG9" i="2"/>
  <c r="AG14" i="2" s="1"/>
  <c r="BR91" i="27"/>
  <c r="BR92" i="27"/>
  <c r="BR93" i="27"/>
  <c r="C41" i="3" l="1"/>
  <c r="S11" i="3"/>
  <c r="S41" i="3" s="1"/>
  <c r="I60" i="3"/>
  <c r="AE60" i="3" s="1"/>
  <c r="AE30" i="3"/>
  <c r="I52" i="3"/>
  <c r="AE52" i="3" s="1"/>
  <c r="AE22" i="3"/>
  <c r="I44" i="3"/>
  <c r="AE14" i="3"/>
  <c r="C50" i="3"/>
  <c r="S20" i="3"/>
  <c r="S50" i="3" s="1"/>
  <c r="C58" i="3"/>
  <c r="S28" i="3"/>
  <c r="S58" i="3" s="1"/>
  <c r="I45" i="3"/>
  <c r="AE45" i="3" s="1"/>
  <c r="AE15" i="3"/>
  <c r="C47" i="3"/>
  <c r="S17" i="3"/>
  <c r="S47" i="3" s="1"/>
  <c r="C39" i="3"/>
  <c r="S9" i="3"/>
  <c r="S39" i="3" s="1"/>
  <c r="I58" i="3"/>
  <c r="AE58" i="3" s="1"/>
  <c r="AE28" i="3"/>
  <c r="I50" i="3"/>
  <c r="AE50" i="3" s="1"/>
  <c r="AE20" i="3"/>
  <c r="C42" i="3"/>
  <c r="S12" i="3"/>
  <c r="S42" i="3" s="1"/>
  <c r="I61" i="3"/>
  <c r="AE61" i="3" s="1"/>
  <c r="AE31" i="3"/>
  <c r="C54" i="3"/>
  <c r="S24" i="3"/>
  <c r="S54" i="3" s="1"/>
  <c r="C46" i="3"/>
  <c r="S16" i="3"/>
  <c r="S46" i="3" s="1"/>
  <c r="C38" i="3"/>
  <c r="S8" i="3"/>
  <c r="S38" i="3" s="1"/>
  <c r="I57" i="3"/>
  <c r="AE57" i="3" s="1"/>
  <c r="AE27" i="3"/>
  <c r="I49" i="3"/>
  <c r="AE49" i="3" s="1"/>
  <c r="AE19" i="3"/>
  <c r="C57" i="3"/>
  <c r="S27" i="3"/>
  <c r="S57" i="3" s="1"/>
  <c r="C56" i="3"/>
  <c r="S26" i="3"/>
  <c r="S56" i="3" s="1"/>
  <c r="C55" i="3"/>
  <c r="S25" i="3"/>
  <c r="S55" i="3" s="1"/>
  <c r="C61" i="3"/>
  <c r="S31" i="3"/>
  <c r="S61" i="3" s="1"/>
  <c r="C53" i="3"/>
  <c r="S23" i="3"/>
  <c r="S53" i="3" s="1"/>
  <c r="C45" i="3"/>
  <c r="S15" i="3"/>
  <c r="S45" i="3" s="1"/>
  <c r="C37" i="3"/>
  <c r="S37" i="3"/>
  <c r="I56" i="3"/>
  <c r="AE56" i="3" s="1"/>
  <c r="AE26" i="3"/>
  <c r="I48" i="3"/>
  <c r="AE48" i="3" s="1"/>
  <c r="AE18" i="3"/>
  <c r="C48" i="3"/>
  <c r="S18" i="3"/>
  <c r="S48" i="3" s="1"/>
  <c r="I59" i="3"/>
  <c r="AE59" i="3" s="1"/>
  <c r="AE29" i="3"/>
  <c r="C60" i="3"/>
  <c r="S30" i="3"/>
  <c r="S60" i="3" s="1"/>
  <c r="C52" i="3"/>
  <c r="S22" i="3"/>
  <c r="S52" i="3" s="1"/>
  <c r="C44" i="3"/>
  <c r="S14" i="3"/>
  <c r="S44" i="3" s="1"/>
  <c r="I55" i="3"/>
  <c r="AE55" i="3" s="1"/>
  <c r="AE25" i="3"/>
  <c r="I47" i="3"/>
  <c r="AE47" i="3" s="1"/>
  <c r="AE17" i="3"/>
  <c r="I53" i="3"/>
  <c r="AE53" i="3" s="1"/>
  <c r="AE23" i="3"/>
  <c r="C49" i="3"/>
  <c r="S19" i="3"/>
  <c r="S49" i="3" s="1"/>
  <c r="C40" i="3"/>
  <c r="S10" i="3"/>
  <c r="S40" i="3" s="1"/>
  <c r="I51" i="3"/>
  <c r="AE51" i="3" s="1"/>
  <c r="AE21" i="3"/>
  <c r="C59" i="3"/>
  <c r="S29" i="3"/>
  <c r="S59" i="3" s="1"/>
  <c r="C51" i="3"/>
  <c r="S21" i="3"/>
  <c r="S51" i="3" s="1"/>
  <c r="C43" i="3"/>
  <c r="S13" i="3"/>
  <c r="S43" i="3" s="1"/>
  <c r="I54" i="3"/>
  <c r="AE54" i="3" s="1"/>
  <c r="AE24" i="3"/>
  <c r="I46" i="3"/>
  <c r="AE46" i="3" s="1"/>
  <c r="AE16" i="3"/>
  <c r="K18" i="35"/>
  <c r="B31" i="3"/>
  <c r="B107" i="31" s="1"/>
  <c r="B23" i="3"/>
  <c r="B99" i="31" s="1"/>
  <c r="B15" i="3"/>
  <c r="B91" i="31" s="1"/>
  <c r="B7" i="3"/>
  <c r="B25" i="3"/>
  <c r="B101" i="31" s="1"/>
  <c r="B17" i="3"/>
  <c r="B93" i="31" s="1"/>
  <c r="B9" i="3"/>
  <c r="B85" i="31" s="1"/>
  <c r="B24" i="3"/>
  <c r="B100" i="31" s="1"/>
  <c r="B16" i="3"/>
  <c r="B92" i="31" s="1"/>
  <c r="B8" i="3"/>
  <c r="B84" i="31" s="1"/>
  <c r="A55" i="3"/>
  <c r="A47" i="3"/>
  <c r="A39" i="3"/>
  <c r="B30" i="3"/>
  <c r="B106" i="31" s="1"/>
  <c r="B22" i="3"/>
  <c r="B98" i="31" s="1"/>
  <c r="B14" i="3"/>
  <c r="B90" i="31" s="1"/>
  <c r="A61" i="3"/>
  <c r="A53" i="3"/>
  <c r="A45" i="3"/>
  <c r="B29" i="3"/>
  <c r="B105" i="31" s="1"/>
  <c r="B21" i="3"/>
  <c r="B97" i="31" s="1"/>
  <c r="B13" i="3"/>
  <c r="B89" i="31" s="1"/>
  <c r="A60" i="3"/>
  <c r="A52" i="3"/>
  <c r="A44" i="3"/>
  <c r="B28" i="3"/>
  <c r="B104" i="31" s="1"/>
  <c r="B20" i="3"/>
  <c r="B96" i="31" s="1"/>
  <c r="B12" i="3"/>
  <c r="B88" i="31" s="1"/>
  <c r="A59" i="3"/>
  <c r="A51" i="3"/>
  <c r="A43" i="3"/>
  <c r="B27" i="3"/>
  <c r="B103" i="31" s="1"/>
  <c r="B19" i="3"/>
  <c r="B95" i="31" s="1"/>
  <c r="B11" i="3"/>
  <c r="B87" i="31" s="1"/>
  <c r="A58" i="3"/>
  <c r="A50" i="3"/>
  <c r="A42" i="3"/>
  <c r="B26" i="3"/>
  <c r="B102" i="31" s="1"/>
  <c r="B18" i="3"/>
  <c r="B94" i="31" s="1"/>
  <c r="B10" i="3"/>
  <c r="B86" i="31" s="1"/>
  <c r="A57" i="3"/>
  <c r="A49" i="3"/>
  <c r="A41" i="3"/>
  <c r="I95" i="27"/>
  <c r="G8" i="5" s="1"/>
  <c r="G38" i="5" s="1"/>
  <c r="I96" i="27"/>
  <c r="G9" i="5" s="1"/>
  <c r="G39" i="5" s="1"/>
  <c r="I97" i="27"/>
  <c r="G10" i="5" s="1"/>
  <c r="G40" i="5" s="1"/>
  <c r="I98" i="27"/>
  <c r="G11" i="5" s="1"/>
  <c r="G41" i="5" s="1"/>
  <c r="I99" i="27"/>
  <c r="G12" i="5" s="1"/>
  <c r="G42" i="5" s="1"/>
  <c r="I100" i="27"/>
  <c r="G13" i="5" s="1"/>
  <c r="G43" i="5" s="1"/>
  <c r="I94" i="27"/>
  <c r="G7" i="5" s="1"/>
  <c r="G37" i="5" s="1"/>
  <c r="I66" i="27"/>
  <c r="G8" i="3" s="1"/>
  <c r="G38" i="3" s="1"/>
  <c r="I67" i="27"/>
  <c r="G9" i="3" s="1"/>
  <c r="G39" i="3" s="1"/>
  <c r="I68" i="27"/>
  <c r="G10" i="3" s="1"/>
  <c r="G40" i="3" s="1"/>
  <c r="I69" i="27"/>
  <c r="G11" i="3" s="1"/>
  <c r="G41" i="3" s="1"/>
  <c r="I70" i="27"/>
  <c r="G12" i="3" s="1"/>
  <c r="G42" i="3" s="1"/>
  <c r="I71" i="27"/>
  <c r="G13" i="3" s="1"/>
  <c r="G43" i="3" s="1"/>
  <c r="I72" i="27"/>
  <c r="G14" i="3" s="1"/>
  <c r="G44" i="3" s="1"/>
  <c r="I73" i="27"/>
  <c r="G15" i="3" s="1"/>
  <c r="G45" i="3" s="1"/>
  <c r="I74" i="27"/>
  <c r="G16" i="3" s="1"/>
  <c r="G46" i="3" s="1"/>
  <c r="I75" i="27"/>
  <c r="G17" i="3" s="1"/>
  <c r="G47" i="3" s="1"/>
  <c r="G18" i="3"/>
  <c r="G48" i="3" s="1"/>
  <c r="I77" i="27"/>
  <c r="G19" i="3" s="1"/>
  <c r="G49" i="3" s="1"/>
  <c r="I78" i="27"/>
  <c r="G20" i="3" s="1"/>
  <c r="G50" i="3" s="1"/>
  <c r="I79" i="27"/>
  <c r="G21" i="3" s="1"/>
  <c r="G51" i="3" s="1"/>
  <c r="I80" i="27"/>
  <c r="G22" i="3" s="1"/>
  <c r="G52" i="3" s="1"/>
  <c r="I81" i="27"/>
  <c r="G23" i="3" s="1"/>
  <c r="G53" i="3" s="1"/>
  <c r="I82" i="27"/>
  <c r="G24" i="3" s="1"/>
  <c r="G54" i="3" s="1"/>
  <c r="I83" i="27"/>
  <c r="G25" i="3" s="1"/>
  <c r="G55" i="3" s="1"/>
  <c r="I84" i="27"/>
  <c r="G26" i="3" s="1"/>
  <c r="G56" i="3" s="1"/>
  <c r="I85" i="27"/>
  <c r="G27" i="3" s="1"/>
  <c r="G57" i="3" s="1"/>
  <c r="I86" i="27"/>
  <c r="G28" i="3" s="1"/>
  <c r="G58" i="3" s="1"/>
  <c r="I87" i="27"/>
  <c r="G29" i="3" s="1"/>
  <c r="G59" i="3" s="1"/>
  <c r="I88" i="27"/>
  <c r="G30" i="3" s="1"/>
  <c r="G60" i="3" s="1"/>
  <c r="I89" i="27"/>
  <c r="G31" i="3" s="1"/>
  <c r="G61" i="3" s="1"/>
  <c r="G7" i="3"/>
  <c r="G37" i="3" s="1"/>
  <c r="AE44" i="3" l="1"/>
  <c r="B42" i="30"/>
  <c r="B103" i="30"/>
  <c r="B43" i="32"/>
  <c r="B43" i="33"/>
  <c r="B43" i="31"/>
  <c r="B107" i="32"/>
  <c r="L18" i="35"/>
  <c r="B34" i="30"/>
  <c r="B95" i="30"/>
  <c r="B35" i="32"/>
  <c r="B35" i="33"/>
  <c r="B61" i="3"/>
  <c r="B99" i="32"/>
  <c r="B35" i="31"/>
  <c r="B53" i="3"/>
  <c r="B26" i="30"/>
  <c r="B27" i="32"/>
  <c r="B27" i="33"/>
  <c r="B27" i="31"/>
  <c r="B45" i="3"/>
  <c r="B91" i="32"/>
  <c r="B87" i="30"/>
  <c r="B50" i="3"/>
  <c r="B32" i="31"/>
  <c r="B32" i="33"/>
  <c r="B32" i="32"/>
  <c r="B92" i="30"/>
  <c r="B31" i="30"/>
  <c r="B96" i="32"/>
  <c r="B19" i="30"/>
  <c r="B84" i="32"/>
  <c r="B38" i="3"/>
  <c r="B20" i="31"/>
  <c r="B20" i="32"/>
  <c r="B20" i="33"/>
  <c r="B80" i="30"/>
  <c r="B58" i="3"/>
  <c r="B40" i="31"/>
  <c r="B40" i="33"/>
  <c r="B40" i="32"/>
  <c r="B100" i="30"/>
  <c r="B39" i="30"/>
  <c r="B104" i="32"/>
  <c r="B22" i="31"/>
  <c r="B22" i="33"/>
  <c r="B22" i="32"/>
  <c r="B82" i="30"/>
  <c r="B21" i="30"/>
  <c r="B86" i="32"/>
  <c r="B40" i="3"/>
  <c r="B39" i="31"/>
  <c r="B39" i="33"/>
  <c r="B39" i="32"/>
  <c r="B99" i="30"/>
  <c r="B38" i="30"/>
  <c r="B103" i="32"/>
  <c r="B57" i="3"/>
  <c r="B90" i="32"/>
  <c r="B44" i="3"/>
  <c r="B26" i="31"/>
  <c r="B26" i="33"/>
  <c r="B26" i="32"/>
  <c r="B86" i="30"/>
  <c r="B25" i="30"/>
  <c r="B35" i="30"/>
  <c r="B100" i="32"/>
  <c r="B54" i="3"/>
  <c r="B36" i="31"/>
  <c r="B36" i="32"/>
  <c r="B36" i="33"/>
  <c r="B96" i="30"/>
  <c r="B27" i="30"/>
  <c r="B92" i="32"/>
  <c r="B46" i="3"/>
  <c r="B28" i="31"/>
  <c r="B88" i="30"/>
  <c r="B28" i="32"/>
  <c r="B28" i="33"/>
  <c r="B30" i="31"/>
  <c r="B30" i="33"/>
  <c r="B30" i="32"/>
  <c r="B90" i="30"/>
  <c r="B29" i="30"/>
  <c r="B94" i="32"/>
  <c r="B48" i="3"/>
  <c r="B98" i="32"/>
  <c r="B52" i="3"/>
  <c r="B34" i="31"/>
  <c r="B34" i="33"/>
  <c r="B34" i="32"/>
  <c r="B94" i="30"/>
  <c r="B33" i="30"/>
  <c r="B21" i="33"/>
  <c r="B21" i="32"/>
  <c r="B81" i="30"/>
  <c r="B20" i="30"/>
  <c r="B85" i="32"/>
  <c r="B39" i="3"/>
  <c r="B21" i="31"/>
  <c r="B38" i="31"/>
  <c r="B38" i="33"/>
  <c r="B38" i="32"/>
  <c r="B98" i="30"/>
  <c r="B37" i="30"/>
  <c r="B102" i="32"/>
  <c r="B56" i="3"/>
  <c r="B89" i="32"/>
  <c r="B43" i="3"/>
  <c r="B25" i="31"/>
  <c r="B25" i="33"/>
  <c r="B25" i="32"/>
  <c r="B85" i="30"/>
  <c r="B24" i="30"/>
  <c r="B106" i="32"/>
  <c r="B60" i="3"/>
  <c r="B42" i="31"/>
  <c r="B42" i="33"/>
  <c r="B42" i="32"/>
  <c r="B102" i="30"/>
  <c r="B41" i="30"/>
  <c r="B29" i="33"/>
  <c r="B29" i="32"/>
  <c r="B89" i="30"/>
  <c r="B28" i="30"/>
  <c r="B93" i="32"/>
  <c r="B47" i="3"/>
  <c r="B29" i="31"/>
  <c r="B23" i="31"/>
  <c r="B23" i="33"/>
  <c r="B23" i="32"/>
  <c r="B83" i="30"/>
  <c r="B22" i="30"/>
  <c r="B87" i="32"/>
  <c r="B41" i="3"/>
  <c r="B97" i="32"/>
  <c r="B51" i="3"/>
  <c r="B33" i="31"/>
  <c r="B33" i="33"/>
  <c r="B33" i="32"/>
  <c r="B93" i="30"/>
  <c r="B32" i="30"/>
  <c r="B37" i="33"/>
  <c r="B37" i="32"/>
  <c r="B97" i="30"/>
  <c r="B36" i="30"/>
  <c r="B101" i="32"/>
  <c r="B55" i="3"/>
  <c r="B37" i="31"/>
  <c r="B31" i="31"/>
  <c r="B31" i="33"/>
  <c r="B31" i="32"/>
  <c r="B91" i="30"/>
  <c r="B30" i="30"/>
  <c r="B95" i="32"/>
  <c r="B49" i="3"/>
  <c r="B42" i="3"/>
  <c r="B24" i="31"/>
  <c r="B24" i="33"/>
  <c r="B24" i="32"/>
  <c r="B84" i="30"/>
  <c r="B23" i="30"/>
  <c r="B88" i="32"/>
  <c r="B105" i="32"/>
  <c r="B59" i="3"/>
  <c r="B41" i="31"/>
  <c r="B41" i="33"/>
  <c r="B41" i="32"/>
  <c r="B101" i="30"/>
  <c r="B40" i="30"/>
  <c r="B18" i="30"/>
  <c r="B83" i="32"/>
  <c r="B37" i="3"/>
  <c r="B83" i="31"/>
  <c r="B19" i="31"/>
  <c r="B19" i="33"/>
  <c r="B19" i="32"/>
  <c r="B79" i="30"/>
  <c r="C6" i="39"/>
  <c r="C6" i="38"/>
  <c r="CC6" i="16"/>
  <c r="CC6" i="38" s="1"/>
  <c r="CK6" i="16"/>
  <c r="CK6" i="38" s="1"/>
  <c r="K6" i="16"/>
  <c r="K6" i="38" s="1"/>
  <c r="S6" i="16"/>
  <c r="S6" i="38" s="1"/>
  <c r="AA6" i="16"/>
  <c r="AA6" i="38" s="1"/>
  <c r="AI6" i="16"/>
  <c r="AI6" i="38" s="1"/>
  <c r="AQ6" i="16"/>
  <c r="AQ6" i="38" s="1"/>
  <c r="AY6" i="16"/>
  <c r="AY6" i="38" s="1"/>
  <c r="BG6" i="16"/>
  <c r="BG6" i="38" s="1"/>
  <c r="BO6" i="16"/>
  <c r="BO6" i="38" s="1"/>
  <c r="BW6" i="16"/>
  <c r="BW6" i="38" s="1"/>
  <c r="CK22" i="17"/>
  <c r="CJ22" i="17"/>
  <c r="CI22" i="17"/>
  <c r="CH22" i="17"/>
  <c r="CG22" i="17"/>
  <c r="CF22" i="17"/>
  <c r="CE22" i="17"/>
  <c r="CD22" i="17"/>
  <c r="CC22" i="17"/>
  <c r="CB22" i="17"/>
  <c r="CA22" i="17"/>
  <c r="BZ22" i="17"/>
  <c r="BY22" i="17"/>
  <c r="BX22" i="17"/>
  <c r="BW22" i="17"/>
  <c r="BV22" i="17"/>
  <c r="BU22" i="17"/>
  <c r="BT22" i="17"/>
  <c r="BS22" i="17"/>
  <c r="BR22" i="17"/>
  <c r="BQ22" i="17"/>
  <c r="BP22" i="17"/>
  <c r="BO22" i="17"/>
  <c r="BN22" i="17"/>
  <c r="BM22" i="17"/>
  <c r="BL22" i="17"/>
  <c r="BK22" i="17"/>
  <c r="BJ22" i="17"/>
  <c r="BI22" i="17"/>
  <c r="BH22" i="17"/>
  <c r="BG22" i="17"/>
  <c r="BF22" i="17"/>
  <c r="BE22" i="17"/>
  <c r="BD22" i="17"/>
  <c r="BC22" i="17"/>
  <c r="BB22" i="17"/>
  <c r="BA22" i="17"/>
  <c r="AZ22" i="17"/>
  <c r="AY22" i="17"/>
  <c r="AX22" i="17"/>
  <c r="C22" i="17"/>
  <c r="C21" i="17"/>
  <c r="CD6" i="16" s="1"/>
  <c r="CD6" i="39" s="1"/>
  <c r="D20" i="17"/>
  <c r="E20" i="17" s="1"/>
  <c r="D19" i="17"/>
  <c r="E19" i="17" s="1"/>
  <c r="BV6" i="16" l="1"/>
  <c r="BV6" i="39" s="1"/>
  <c r="BN6" i="16"/>
  <c r="BN6" i="39" s="1"/>
  <c r="BF6" i="16"/>
  <c r="BF6" i="39" s="1"/>
  <c r="AX6" i="16"/>
  <c r="AX6" i="39" s="1"/>
  <c r="AP6" i="16"/>
  <c r="AP6" i="39" s="1"/>
  <c r="AH6" i="16"/>
  <c r="AH6" i="39" s="1"/>
  <c r="Z6" i="16"/>
  <c r="Z6" i="39" s="1"/>
  <c r="R6" i="16"/>
  <c r="R6" i="39" s="1"/>
  <c r="J6" i="16"/>
  <c r="J6" i="39" s="1"/>
  <c r="CJ6" i="16"/>
  <c r="CJ6" i="38" s="1"/>
  <c r="CB6" i="16"/>
  <c r="CB6" i="38" s="1"/>
  <c r="D21" i="17"/>
  <c r="BU6" i="16"/>
  <c r="BU6" i="38" s="1"/>
  <c r="BM6" i="16"/>
  <c r="BM6" i="38" s="1"/>
  <c r="BE6" i="16"/>
  <c r="BE6" i="38" s="1"/>
  <c r="AW6" i="16"/>
  <c r="AW6" i="38" s="1"/>
  <c r="AO6" i="16"/>
  <c r="AO6" i="38" s="1"/>
  <c r="AG6" i="16"/>
  <c r="AG6" i="38" s="1"/>
  <c r="Y6" i="16"/>
  <c r="Y6" i="38" s="1"/>
  <c r="Q6" i="16"/>
  <c r="Q6" i="38" s="1"/>
  <c r="I6" i="16"/>
  <c r="I6" i="38" s="1"/>
  <c r="CI6" i="16"/>
  <c r="CI6" i="38" s="1"/>
  <c r="CA6" i="16"/>
  <c r="CA6" i="38" s="1"/>
  <c r="BT6" i="16"/>
  <c r="BT6" i="38" s="1"/>
  <c r="BL6" i="16"/>
  <c r="BL6" i="38" s="1"/>
  <c r="BD6" i="16"/>
  <c r="BD6" i="38" s="1"/>
  <c r="AV6" i="16"/>
  <c r="AV6" i="38" s="1"/>
  <c r="AN6" i="16"/>
  <c r="AN6" i="38" s="1"/>
  <c r="AF6" i="16"/>
  <c r="AF6" i="38" s="1"/>
  <c r="X6" i="16"/>
  <c r="X6" i="38" s="1"/>
  <c r="P6" i="16"/>
  <c r="P6" i="38" s="1"/>
  <c r="H6" i="16"/>
  <c r="H6" i="38" s="1"/>
  <c r="CH6" i="16"/>
  <c r="CH6" i="38" s="1"/>
  <c r="E6" i="16"/>
  <c r="E6" i="38" s="1"/>
  <c r="BS6" i="16"/>
  <c r="BS6" i="38" s="1"/>
  <c r="BK6" i="16"/>
  <c r="BK6" i="38" s="1"/>
  <c r="BC6" i="16"/>
  <c r="BC6" i="38" s="1"/>
  <c r="AU6" i="16"/>
  <c r="AU6" i="38" s="1"/>
  <c r="AM6" i="16"/>
  <c r="AM6" i="38" s="1"/>
  <c r="AE6" i="16"/>
  <c r="AE6" i="38" s="1"/>
  <c r="W6" i="16"/>
  <c r="W6" i="38" s="1"/>
  <c r="O6" i="16"/>
  <c r="O6" i="38" s="1"/>
  <c r="G6" i="16"/>
  <c r="G6" i="38" s="1"/>
  <c r="CG6" i="16"/>
  <c r="CG6" i="38" s="1"/>
  <c r="BZ6" i="16"/>
  <c r="BZ6" i="38" s="1"/>
  <c r="BR6" i="16"/>
  <c r="BR6" i="38" s="1"/>
  <c r="BJ6" i="16"/>
  <c r="BJ6" i="38" s="1"/>
  <c r="BB6" i="16"/>
  <c r="BB6" i="38" s="1"/>
  <c r="AT6" i="16"/>
  <c r="AT6" i="38" s="1"/>
  <c r="AL6" i="16"/>
  <c r="AL6" i="38" s="1"/>
  <c r="AD6" i="16"/>
  <c r="AD6" i="38" s="1"/>
  <c r="V6" i="16"/>
  <c r="V6" i="38" s="1"/>
  <c r="N6" i="16"/>
  <c r="N6" i="38" s="1"/>
  <c r="F6" i="16"/>
  <c r="F6" i="38" s="1"/>
  <c r="CF6" i="16"/>
  <c r="CF6" i="38" s="1"/>
  <c r="BY6" i="16"/>
  <c r="BY6" i="38" s="1"/>
  <c r="BQ6" i="16"/>
  <c r="BQ6" i="38" s="1"/>
  <c r="BI6" i="16"/>
  <c r="BI6" i="38" s="1"/>
  <c r="BA6" i="16"/>
  <c r="BA6" i="38" s="1"/>
  <c r="AS6" i="16"/>
  <c r="AS6" i="38" s="1"/>
  <c r="AK6" i="16"/>
  <c r="AK6" i="38" s="1"/>
  <c r="AC6" i="16"/>
  <c r="AC6" i="38" s="1"/>
  <c r="U6" i="16"/>
  <c r="U6" i="38" s="1"/>
  <c r="M6" i="16"/>
  <c r="M6" i="38" s="1"/>
  <c r="CM6" i="16"/>
  <c r="CM6" i="38" s="1"/>
  <c r="CE6" i="16"/>
  <c r="CE6" i="38" s="1"/>
  <c r="BX6" i="16"/>
  <c r="BX6" i="38" s="1"/>
  <c r="BP6" i="16"/>
  <c r="BP6" i="38" s="1"/>
  <c r="BH6" i="16"/>
  <c r="BH6" i="38" s="1"/>
  <c r="AZ6" i="16"/>
  <c r="AZ6" i="38" s="1"/>
  <c r="AR6" i="16"/>
  <c r="AR6" i="38" s="1"/>
  <c r="AJ6" i="16"/>
  <c r="AJ6" i="38" s="1"/>
  <c r="AB6" i="16"/>
  <c r="AB6" i="38" s="1"/>
  <c r="T6" i="16"/>
  <c r="T6" i="38" s="1"/>
  <c r="L6" i="16"/>
  <c r="L6" i="38" s="1"/>
  <c r="CL6" i="16"/>
  <c r="CL6" i="39" s="1"/>
  <c r="CL6" i="38"/>
  <c r="CD6" i="38"/>
  <c r="BV6" i="38"/>
  <c r="BN6" i="38"/>
  <c r="BF6" i="38"/>
  <c r="AX6" i="38"/>
  <c r="AP6" i="38"/>
  <c r="AH6" i="38"/>
  <c r="Z6" i="38"/>
  <c r="J6" i="38"/>
  <c r="CK6" i="39"/>
  <c r="CC6" i="39"/>
  <c r="BU6" i="39"/>
  <c r="BE6" i="39"/>
  <c r="AO6" i="39"/>
  <c r="AG6" i="39"/>
  <c r="Y6" i="39"/>
  <c r="I6" i="39"/>
  <c r="CJ6" i="39"/>
  <c r="CB6" i="39"/>
  <c r="BL6" i="39"/>
  <c r="BD6" i="39"/>
  <c r="AV6" i="39"/>
  <c r="AF6" i="39"/>
  <c r="P6" i="39"/>
  <c r="CI6" i="39"/>
  <c r="CA6" i="39"/>
  <c r="BS6" i="39"/>
  <c r="BC6" i="39"/>
  <c r="AM6" i="39"/>
  <c r="W6" i="39"/>
  <c r="O6" i="39"/>
  <c r="G6" i="39"/>
  <c r="CH6" i="39"/>
  <c r="BJ6" i="39"/>
  <c r="AT6" i="39"/>
  <c r="AL6" i="39"/>
  <c r="AD6" i="39"/>
  <c r="CG6" i="39"/>
  <c r="BQ6" i="39"/>
  <c r="BI6" i="39"/>
  <c r="BA6" i="39"/>
  <c r="U6" i="39"/>
  <c r="E6" i="39"/>
  <c r="CF6" i="39"/>
  <c r="BX6" i="39"/>
  <c r="AB6" i="39"/>
  <c r="T6" i="39"/>
  <c r="L6" i="39"/>
  <c r="CM6" i="39"/>
  <c r="CE6" i="39"/>
  <c r="BW6" i="39"/>
  <c r="BO6" i="39"/>
  <c r="BG6" i="39"/>
  <c r="AY6" i="39"/>
  <c r="AQ6" i="39"/>
  <c r="AI6" i="39"/>
  <c r="AA6" i="39"/>
  <c r="S6" i="39"/>
  <c r="K6" i="39"/>
  <c r="M18" i="35"/>
  <c r="E21" i="17"/>
  <c r="F19" i="17"/>
  <c r="F20" i="17"/>
  <c r="E22" i="17"/>
  <c r="D22" i="17"/>
  <c r="R6" i="38" l="1"/>
  <c r="H6" i="39"/>
  <c r="AW6" i="39"/>
  <c r="AJ6" i="39"/>
  <c r="M6" i="39"/>
  <c r="AE6" i="39"/>
  <c r="AZ6" i="39"/>
  <c r="AC6" i="39"/>
  <c r="F6" i="39"/>
  <c r="BR6" i="39"/>
  <c r="AU6" i="39"/>
  <c r="X6" i="39"/>
  <c r="BM6" i="39"/>
  <c r="BB6" i="39"/>
  <c r="BT6" i="39"/>
  <c r="AK6" i="39"/>
  <c r="N6" i="39"/>
  <c r="BZ6" i="39"/>
  <c r="BY6" i="39"/>
  <c r="AR6" i="39"/>
  <c r="BH6" i="39"/>
  <c r="BP6" i="39"/>
  <c r="AS6" i="39"/>
  <c r="V6" i="39"/>
  <c r="BK6" i="39"/>
  <c r="AN6" i="39"/>
  <c r="Q6" i="39"/>
  <c r="N18" i="35"/>
  <c r="G19" i="17"/>
  <c r="F21" i="17"/>
  <c r="G20" i="17"/>
  <c r="F22" i="17"/>
  <c r="O18" i="35" l="1"/>
  <c r="G22" i="17"/>
  <c r="H20" i="17"/>
  <c r="G21" i="17"/>
  <c r="H19" i="17"/>
  <c r="P18" i="35" l="1"/>
  <c r="I20" i="17"/>
  <c r="H22" i="17"/>
  <c r="H21" i="17"/>
  <c r="I19" i="17"/>
  <c r="Q18" i="35" l="1"/>
  <c r="J19" i="17"/>
  <c r="I21" i="17"/>
  <c r="I22" i="17"/>
  <c r="J20" i="17"/>
  <c r="R18" i="35" l="1"/>
  <c r="K20" i="17"/>
  <c r="J22" i="17"/>
  <c r="K19" i="17"/>
  <c r="J21" i="17"/>
  <c r="S18" i="35" l="1"/>
  <c r="L19" i="17"/>
  <c r="K21" i="17"/>
  <c r="L20" i="17"/>
  <c r="K22" i="17"/>
  <c r="T18" i="35" l="1"/>
  <c r="M20" i="17"/>
  <c r="L22" i="17"/>
  <c r="M19" i="17"/>
  <c r="L21" i="17"/>
  <c r="U18" i="35" l="1"/>
  <c r="M21" i="17"/>
  <c r="N19" i="17"/>
  <c r="N20" i="17"/>
  <c r="M22" i="17"/>
  <c r="V18" i="35" l="1"/>
  <c r="N21" i="17"/>
  <c r="O19" i="17"/>
  <c r="O20" i="17"/>
  <c r="N22" i="17"/>
  <c r="W18" i="35" l="1"/>
  <c r="O22" i="17"/>
  <c r="P20" i="17"/>
  <c r="O21" i="17"/>
  <c r="P19" i="17"/>
  <c r="X18" i="35" l="1"/>
  <c r="P21" i="17"/>
  <c r="Q19" i="17"/>
  <c r="P22" i="17"/>
  <c r="Q20" i="17"/>
  <c r="Y18" i="35" l="1"/>
  <c r="Q22" i="17"/>
  <c r="R20" i="17"/>
  <c r="Q21" i="17"/>
  <c r="R19" i="17"/>
  <c r="Z18" i="35" l="1"/>
  <c r="R21" i="17"/>
  <c r="S19" i="17"/>
  <c r="S20" i="17"/>
  <c r="R22" i="17"/>
  <c r="AA18" i="35" l="1"/>
  <c r="T19" i="17"/>
  <c r="S21" i="17"/>
  <c r="S22" i="17"/>
  <c r="T20" i="17"/>
  <c r="AB18" i="35" l="1"/>
  <c r="U20" i="17"/>
  <c r="T22" i="17"/>
  <c r="U19" i="17"/>
  <c r="T21" i="17"/>
  <c r="AC18" i="35" l="1"/>
  <c r="V19" i="17"/>
  <c r="U21" i="17"/>
  <c r="V20" i="17"/>
  <c r="U22" i="17"/>
  <c r="AD18" i="35" l="1"/>
  <c r="W20" i="17"/>
  <c r="V22" i="17"/>
  <c r="V21" i="17"/>
  <c r="W19" i="17"/>
  <c r="AE18" i="35" l="1"/>
  <c r="W21" i="17"/>
  <c r="X19" i="17"/>
  <c r="X20" i="17"/>
  <c r="W22" i="17"/>
  <c r="AF18" i="35" l="1"/>
  <c r="X22" i="17"/>
  <c r="Y20" i="17"/>
  <c r="X21" i="17"/>
  <c r="Y19" i="17"/>
  <c r="AG18" i="35" l="1"/>
  <c r="Y21" i="17"/>
  <c r="Z19" i="17"/>
  <c r="Y22" i="17"/>
  <c r="Z20" i="17"/>
  <c r="AH18" i="35" l="1"/>
  <c r="AA19" i="17"/>
  <c r="Z21" i="17"/>
  <c r="Z22" i="17"/>
  <c r="AA20" i="17"/>
  <c r="AI18" i="35" l="1"/>
  <c r="AB20" i="17"/>
  <c r="AA22" i="17"/>
  <c r="AB19" i="17"/>
  <c r="AA21" i="17"/>
  <c r="AJ18" i="35" l="1"/>
  <c r="AC19" i="17"/>
  <c r="AB21" i="17"/>
  <c r="AC20" i="17"/>
  <c r="AB22" i="17"/>
  <c r="AK18" i="35" l="1"/>
  <c r="AC22" i="17"/>
  <c r="AD20" i="17"/>
  <c r="AE20" i="17" s="1"/>
  <c r="AF20" i="17" s="1"/>
  <c r="AG20" i="17" s="1"/>
  <c r="AH20" i="17" s="1"/>
  <c r="AI20" i="17" s="1"/>
  <c r="AJ20" i="17" s="1"/>
  <c r="AK20" i="17" s="1"/>
  <c r="AL20" i="17" s="1"/>
  <c r="AM20" i="17" s="1"/>
  <c r="AN20" i="17" s="1"/>
  <c r="AO20" i="17" s="1"/>
  <c r="AP20" i="17" s="1"/>
  <c r="AQ20" i="17" s="1"/>
  <c r="AR20" i="17" s="1"/>
  <c r="AS20" i="17" s="1"/>
  <c r="AT20" i="17" s="1"/>
  <c r="AU20" i="17" s="1"/>
  <c r="AV20" i="17" s="1"/>
  <c r="AW20" i="17" s="1"/>
  <c r="AD19" i="17"/>
  <c r="AC21" i="17"/>
  <c r="AL18" i="35" l="1"/>
  <c r="AD21" i="17"/>
  <c r="AD22" i="17"/>
  <c r="AE19" i="17"/>
  <c r="AM18" i="35" l="1"/>
  <c r="AE21" i="17"/>
  <c r="AE22" i="17"/>
  <c r="AF19" i="17"/>
  <c r="AN18" i="35" l="1"/>
  <c r="AF21" i="17"/>
  <c r="AF22" i="17"/>
  <c r="AG19" i="17"/>
  <c r="AO18" i="35" l="1"/>
  <c r="AG22" i="17"/>
  <c r="AH19" i="17"/>
  <c r="AG21" i="17"/>
  <c r="AP18" i="35" l="1"/>
  <c r="AH21" i="17"/>
  <c r="AI19" i="17"/>
  <c r="AH22" i="17"/>
  <c r="AQ18" i="35" l="1"/>
  <c r="AJ19" i="17"/>
  <c r="AI22" i="17"/>
  <c r="AI21" i="17"/>
  <c r="AR18" i="35" l="1"/>
  <c r="AK19" i="17"/>
  <c r="AJ21" i="17"/>
  <c r="AJ22" i="17"/>
  <c r="AS18" i="35" l="1"/>
  <c r="AK22" i="17"/>
  <c r="AK21" i="17"/>
  <c r="AL19" i="17"/>
  <c r="AT18" i="35" l="1"/>
  <c r="AM19" i="17"/>
  <c r="AL21" i="17"/>
  <c r="AL22" i="17"/>
  <c r="AU18" i="35" l="1"/>
  <c r="AM21" i="17"/>
  <c r="AM22" i="17"/>
  <c r="AN19" i="17"/>
  <c r="AV18" i="35" l="1"/>
  <c r="AN21" i="17"/>
  <c r="AN22" i="17"/>
  <c r="AO19" i="17"/>
  <c r="AW18" i="35" l="1"/>
  <c r="AO22" i="17"/>
  <c r="AO21" i="17"/>
  <c r="AP19" i="17"/>
  <c r="AX18" i="35" l="1"/>
  <c r="AQ19" i="17"/>
  <c r="AP21" i="17"/>
  <c r="AP22" i="17"/>
  <c r="AY18" i="35" l="1"/>
  <c r="AR19" i="17"/>
  <c r="AQ21" i="17"/>
  <c r="AQ22" i="17"/>
  <c r="AZ18" i="35" l="1"/>
  <c r="AS19" i="17"/>
  <c r="AR21" i="17"/>
  <c r="AR22" i="17"/>
  <c r="BA18" i="35" l="1"/>
  <c r="AT19" i="17"/>
  <c r="AS22" i="17"/>
  <c r="AS21" i="17"/>
  <c r="BB18" i="35" l="1"/>
  <c r="AT21" i="17"/>
  <c r="AT22" i="17"/>
  <c r="AU19" i="17"/>
  <c r="BC18" i="35" l="1"/>
  <c r="AU21" i="17"/>
  <c r="AU22" i="17"/>
  <c r="AV19" i="17"/>
  <c r="BD18" i="35" l="1"/>
  <c r="AV21" i="17"/>
  <c r="AV22" i="17"/>
  <c r="AW19" i="17"/>
  <c r="BE18" i="35" l="1"/>
  <c r="AW22" i="17"/>
  <c r="AW21" i="17"/>
  <c r="BF18" i="35" l="1"/>
  <c r="AJ20" i="18"/>
  <c r="AJ18" i="18"/>
  <c r="AJ17" i="18"/>
  <c r="AJ10" i="18"/>
  <c r="H17" i="24"/>
  <c r="I17" i="24"/>
  <c r="S96" i="18" s="1"/>
  <c r="J17" i="24"/>
  <c r="AA96" i="18" s="1"/>
  <c r="F23" i="28"/>
  <c r="H7" i="28"/>
  <c r="G7" i="28"/>
  <c r="F22" i="28"/>
  <c r="BG18" i="35" l="1"/>
  <c r="BH18" i="35" l="1"/>
  <c r="I21" i="24"/>
  <c r="H21" i="24"/>
  <c r="H40" i="21"/>
  <c r="B36" i="21"/>
  <c r="B37" i="21"/>
  <c r="B38" i="21"/>
  <c r="B39" i="21"/>
  <c r="B35" i="21"/>
  <c r="K36" i="21"/>
  <c r="K37" i="21"/>
  <c r="K38" i="21"/>
  <c r="K39" i="21"/>
  <c r="K35" i="21"/>
  <c r="C100" i="27"/>
  <c r="C91" i="8" s="1"/>
  <c r="C99" i="27"/>
  <c r="C90" i="8" s="1"/>
  <c r="C98" i="27"/>
  <c r="C89" i="8" s="1"/>
  <c r="C97" i="27"/>
  <c r="C88" i="8" s="1"/>
  <c r="C96" i="27"/>
  <c r="C87" i="8" s="1"/>
  <c r="C95" i="27"/>
  <c r="C86" i="8" s="1"/>
  <c r="C94" i="27"/>
  <c r="C85" i="8" s="1"/>
  <c r="D94" i="27"/>
  <c r="D95" i="27"/>
  <c r="D96" i="27"/>
  <c r="D97" i="27"/>
  <c r="D98" i="27"/>
  <c r="C13" i="5"/>
  <c r="S13" i="5" s="1"/>
  <c r="S43" i="5" s="1"/>
  <c r="D87" i="8" l="1"/>
  <c r="J96" i="27"/>
  <c r="D86" i="8"/>
  <c r="J95" i="27"/>
  <c r="D90" i="8"/>
  <c r="J99" i="27"/>
  <c r="K99" i="27" s="1"/>
  <c r="H12" i="5" s="1"/>
  <c r="H42" i="5" s="1"/>
  <c r="D85" i="8"/>
  <c r="J94" i="27"/>
  <c r="K94" i="27" s="1"/>
  <c r="D89" i="8"/>
  <c r="J98" i="27"/>
  <c r="D88" i="8"/>
  <c r="J97" i="27"/>
  <c r="BI18" i="35"/>
  <c r="C11" i="5"/>
  <c r="C117" i="31"/>
  <c r="C53" i="31"/>
  <c r="C52" i="30"/>
  <c r="C53" i="33"/>
  <c r="C117" i="32"/>
  <c r="C53" i="32"/>
  <c r="C7" i="5"/>
  <c r="C49" i="33"/>
  <c r="C113" i="32"/>
  <c r="C49" i="32"/>
  <c r="C113" i="31"/>
  <c r="C49" i="31"/>
  <c r="C48" i="30"/>
  <c r="C8" i="5"/>
  <c r="C50" i="33"/>
  <c r="C114" i="32"/>
  <c r="C50" i="32"/>
  <c r="C114" i="31"/>
  <c r="C50" i="31"/>
  <c r="C49" i="30"/>
  <c r="C12" i="5"/>
  <c r="C118" i="31"/>
  <c r="C54" i="31"/>
  <c r="C53" i="30"/>
  <c r="C54" i="33"/>
  <c r="C118" i="32"/>
  <c r="C54" i="32"/>
  <c r="C10" i="5"/>
  <c r="C52" i="31"/>
  <c r="C51" i="30"/>
  <c r="C52" i="33"/>
  <c r="C116" i="32"/>
  <c r="C52" i="32"/>
  <c r="C116" i="31"/>
  <c r="C9" i="5"/>
  <c r="S9" i="5" s="1"/>
  <c r="S39" i="5" s="1"/>
  <c r="C50" i="30"/>
  <c r="C51" i="33"/>
  <c r="C115" i="32"/>
  <c r="C51" i="32"/>
  <c r="C115" i="31"/>
  <c r="C51" i="31"/>
  <c r="A50" i="33"/>
  <c r="A114" i="31"/>
  <c r="A8" i="5"/>
  <c r="A114" i="32"/>
  <c r="A50" i="31"/>
  <c r="A50" i="32"/>
  <c r="A49" i="30"/>
  <c r="A110" i="30" s="1"/>
  <c r="A53" i="33"/>
  <c r="A117" i="31"/>
  <c r="A11" i="5"/>
  <c r="A117" i="32"/>
  <c r="A53" i="31"/>
  <c r="A53" i="32"/>
  <c r="A52" i="30"/>
  <c r="A113" i="30" s="1"/>
  <c r="A54" i="32"/>
  <c r="A53" i="30"/>
  <c r="A114" i="30" s="1"/>
  <c r="A12" i="5"/>
  <c r="A54" i="33"/>
  <c r="A54" i="31"/>
  <c r="A118" i="31"/>
  <c r="A118" i="32"/>
  <c r="A49" i="33"/>
  <c r="A113" i="31"/>
  <c r="A113" i="32"/>
  <c r="A49" i="31"/>
  <c r="A49" i="32"/>
  <c r="A48" i="30"/>
  <c r="A109" i="30" s="1"/>
  <c r="A7" i="5"/>
  <c r="A51" i="32"/>
  <c r="A50" i="30"/>
  <c r="A111" i="30" s="1"/>
  <c r="A9" i="5"/>
  <c r="A51" i="33"/>
  <c r="A115" i="31"/>
  <c r="A115" i="32"/>
  <c r="A51" i="31"/>
  <c r="A116" i="32"/>
  <c r="A52" i="31"/>
  <c r="A10" i="5"/>
  <c r="A52" i="32"/>
  <c r="A51" i="30"/>
  <c r="A112" i="30" s="1"/>
  <c r="A116" i="31"/>
  <c r="A52" i="33"/>
  <c r="A119" i="31"/>
  <c r="A119" i="32"/>
  <c r="A55" i="31"/>
  <c r="A55" i="32"/>
  <c r="A54" i="30"/>
  <c r="A115" i="30" s="1"/>
  <c r="A13" i="5"/>
  <c r="A55" i="33"/>
  <c r="C43" i="5"/>
  <c r="G8" i="24"/>
  <c r="K95" i="27"/>
  <c r="H8" i="5" s="1"/>
  <c r="H38" i="5" s="1"/>
  <c r="K96" i="27"/>
  <c r="H9" i="5" s="1"/>
  <c r="H39" i="5" s="1"/>
  <c r="K97" i="27"/>
  <c r="H10" i="5" s="1"/>
  <c r="H40" i="5" s="1"/>
  <c r="K98" i="27"/>
  <c r="H11" i="5" s="1"/>
  <c r="H41" i="5" s="1"/>
  <c r="K70" i="27"/>
  <c r="H12" i="3" s="1"/>
  <c r="H42" i="3" s="1"/>
  <c r="K66" i="27"/>
  <c r="H8" i="3" s="1"/>
  <c r="H38" i="3" s="1"/>
  <c r="K71" i="27"/>
  <c r="H13" i="3" s="1"/>
  <c r="H43" i="3" s="1"/>
  <c r="K67" i="27"/>
  <c r="H9" i="3" s="1"/>
  <c r="H39" i="3" s="1"/>
  <c r="K68" i="27"/>
  <c r="H10" i="3" s="1"/>
  <c r="H40" i="3" s="1"/>
  <c r="K69" i="27"/>
  <c r="H11" i="3" s="1"/>
  <c r="H41" i="3" s="1"/>
  <c r="K65" i="27"/>
  <c r="C39" i="5" l="1"/>
  <c r="H7" i="3"/>
  <c r="H37" i="3" s="1"/>
  <c r="C38" i="5"/>
  <c r="S8" i="5"/>
  <c r="S38" i="5" s="1"/>
  <c r="C42" i="5"/>
  <c r="S12" i="5"/>
  <c r="S42" i="5" s="1"/>
  <c r="C40" i="5"/>
  <c r="S10" i="5"/>
  <c r="S40" i="5" s="1"/>
  <c r="C41" i="5"/>
  <c r="S11" i="5"/>
  <c r="S41" i="5" s="1"/>
  <c r="C37" i="5"/>
  <c r="S7" i="5"/>
  <c r="S37" i="5" s="1"/>
  <c r="H7" i="5"/>
  <c r="H37" i="5" s="1"/>
  <c r="BJ18" i="35"/>
  <c r="B9" i="5"/>
  <c r="B115" i="31" s="1"/>
  <c r="B8" i="5"/>
  <c r="B114" i="31" s="1"/>
  <c r="B12" i="5"/>
  <c r="B118" i="32" s="1"/>
  <c r="B7" i="5"/>
  <c r="B49" i="33" s="1"/>
  <c r="B11" i="5"/>
  <c r="B53" i="32" s="1"/>
  <c r="A43" i="5"/>
  <c r="A39" i="5"/>
  <c r="A40" i="5"/>
  <c r="B13" i="5"/>
  <c r="B115" i="30" s="1"/>
  <c r="A37" i="5"/>
  <c r="A38" i="5"/>
  <c r="B10" i="5"/>
  <c r="A41" i="5"/>
  <c r="A42" i="5"/>
  <c r="K100" i="27"/>
  <c r="H13" i="5" s="1"/>
  <c r="H43" i="5" s="1"/>
  <c r="B51" i="33" l="1"/>
  <c r="B115" i="32"/>
  <c r="B50" i="30"/>
  <c r="B39" i="5"/>
  <c r="B51" i="32"/>
  <c r="B111" i="30"/>
  <c r="B50" i="33"/>
  <c r="B51" i="31"/>
  <c r="B54" i="33"/>
  <c r="BK18" i="35"/>
  <c r="B109" i="30"/>
  <c r="B113" i="31"/>
  <c r="B38" i="5"/>
  <c r="B49" i="30"/>
  <c r="B42" i="5"/>
  <c r="B41" i="5"/>
  <c r="B50" i="32"/>
  <c r="B49" i="31"/>
  <c r="B50" i="31"/>
  <c r="B53" i="31"/>
  <c r="B52" i="30"/>
  <c r="B114" i="32"/>
  <c r="B110" i="30"/>
  <c r="B48" i="30"/>
  <c r="B113" i="30"/>
  <c r="B117" i="32"/>
  <c r="B113" i="32"/>
  <c r="B117" i="31"/>
  <c r="B49" i="32"/>
  <c r="B53" i="33"/>
  <c r="B118" i="31"/>
  <c r="B53" i="30"/>
  <c r="B114" i="30"/>
  <c r="B54" i="31"/>
  <c r="B54" i="32"/>
  <c r="B43" i="5"/>
  <c r="B116" i="31"/>
  <c r="B116" i="32"/>
  <c r="B52" i="31"/>
  <c r="B52" i="33"/>
  <c r="B52" i="32"/>
  <c r="B51" i="30"/>
  <c r="B40" i="5"/>
  <c r="B55" i="33"/>
  <c r="B119" i="31"/>
  <c r="B119" i="32"/>
  <c r="B55" i="31"/>
  <c r="B55" i="32"/>
  <c r="B54" i="30"/>
  <c r="B112" i="30"/>
  <c r="BL18" i="35" l="1"/>
  <c r="A3" i="30"/>
  <c r="A2" i="30"/>
  <c r="BM18" i="35" l="1"/>
  <c r="D11" i="39"/>
  <c r="D10" i="39"/>
  <c r="D9" i="39"/>
  <c r="D8" i="39"/>
  <c r="D7" i="39"/>
  <c r="D5" i="39"/>
  <c r="D11" i="38"/>
  <c r="D10" i="38"/>
  <c r="D9" i="38"/>
  <c r="D8" i="38"/>
  <c r="D7" i="38"/>
  <c r="D5" i="38"/>
  <c r="D11" i="16"/>
  <c r="D10" i="16"/>
  <c r="D9" i="16"/>
  <c r="D8" i="16"/>
  <c r="D7" i="16"/>
  <c r="D5" i="16"/>
  <c r="BN18" i="35" l="1"/>
  <c r="D6" i="38"/>
  <c r="D6" i="39"/>
  <c r="G36" i="21"/>
  <c r="G37" i="21"/>
  <c r="G38" i="21"/>
  <c r="G39" i="21"/>
  <c r="G35" i="21"/>
  <c r="L7" i="28"/>
  <c r="D36" i="21"/>
  <c r="D37" i="21"/>
  <c r="D38" i="21"/>
  <c r="D39" i="21"/>
  <c r="D35" i="21"/>
  <c r="BO18" i="35" l="1"/>
  <c r="J36" i="21"/>
  <c r="J37" i="21"/>
  <c r="J38" i="21"/>
  <c r="J39" i="21"/>
  <c r="J35" i="21"/>
  <c r="H19" i="21"/>
  <c r="F19" i="21"/>
  <c r="E19" i="21"/>
  <c r="C19" i="21"/>
  <c r="H12" i="21"/>
  <c r="F12" i="21"/>
  <c r="E12" i="21"/>
  <c r="C12" i="21"/>
  <c r="BP18" i="35" l="1"/>
  <c r="L14" i="5"/>
  <c r="L44" i="5" s="1"/>
  <c r="L15" i="5"/>
  <c r="L45" i="5" s="1"/>
  <c r="L16" i="5"/>
  <c r="L46" i="5" s="1"/>
  <c r="L17" i="5"/>
  <c r="L47" i="5" s="1"/>
  <c r="L18" i="5"/>
  <c r="L48" i="5" s="1"/>
  <c r="L19" i="5"/>
  <c r="L49" i="5" s="1"/>
  <c r="L20" i="5"/>
  <c r="L50" i="5" s="1"/>
  <c r="L21" i="5"/>
  <c r="L51" i="5" s="1"/>
  <c r="L22" i="5"/>
  <c r="L52" i="5" s="1"/>
  <c r="L23" i="5"/>
  <c r="L53" i="5" s="1"/>
  <c r="L24" i="5"/>
  <c r="L54" i="5" s="1"/>
  <c r="L25" i="5"/>
  <c r="L55" i="5" s="1"/>
  <c r="L26" i="5"/>
  <c r="L56" i="5" s="1"/>
  <c r="L27" i="5"/>
  <c r="L57" i="5" s="1"/>
  <c r="L28" i="5"/>
  <c r="L58" i="5" s="1"/>
  <c r="L29" i="5"/>
  <c r="L59" i="5" s="1"/>
  <c r="L30" i="5"/>
  <c r="L60" i="5" s="1"/>
  <c r="L31" i="5"/>
  <c r="L61" i="5" s="1"/>
  <c r="P95" i="27"/>
  <c r="P96" i="27"/>
  <c r="P97" i="27"/>
  <c r="P98" i="27"/>
  <c r="P99" i="27"/>
  <c r="P100" i="27"/>
  <c r="I14" i="5"/>
  <c r="P101" i="27"/>
  <c r="I15" i="5"/>
  <c r="P102" i="27"/>
  <c r="I16" i="5"/>
  <c r="P103" i="27"/>
  <c r="I17" i="5"/>
  <c r="P104" i="27"/>
  <c r="I18" i="5"/>
  <c r="P105" i="27"/>
  <c r="I19" i="5"/>
  <c r="P106" i="27"/>
  <c r="I20" i="5"/>
  <c r="P107" i="27"/>
  <c r="I21" i="5"/>
  <c r="P108" i="27"/>
  <c r="I22" i="5"/>
  <c r="P109" i="27"/>
  <c r="I23" i="5"/>
  <c r="P110" i="27"/>
  <c r="I24" i="5"/>
  <c r="P111" i="27"/>
  <c r="I25" i="5"/>
  <c r="P112" i="27"/>
  <c r="I26" i="5"/>
  <c r="P113" i="27"/>
  <c r="I27" i="5"/>
  <c r="P114" i="27"/>
  <c r="I28" i="5"/>
  <c r="P115" i="27"/>
  <c r="I29" i="5"/>
  <c r="P116" i="27"/>
  <c r="I30" i="5"/>
  <c r="P117" i="27"/>
  <c r="I31" i="5"/>
  <c r="P118" i="27"/>
  <c r="P94" i="27"/>
  <c r="I59" i="5" l="1"/>
  <c r="AE59" i="5" s="1"/>
  <c r="AE29" i="5"/>
  <c r="I58" i="5"/>
  <c r="AE58" i="5" s="1"/>
  <c r="AE28" i="5"/>
  <c r="I46" i="5"/>
  <c r="AE46" i="5" s="1"/>
  <c r="AE16" i="5"/>
  <c r="I55" i="5"/>
  <c r="AE55" i="5" s="1"/>
  <c r="AE25" i="5"/>
  <c r="I47" i="5"/>
  <c r="AE47" i="5" s="1"/>
  <c r="AE17" i="5"/>
  <c r="I57" i="5"/>
  <c r="AE57" i="5" s="1"/>
  <c r="AE27" i="5"/>
  <c r="I51" i="5"/>
  <c r="AE51" i="5" s="1"/>
  <c r="AE21" i="5"/>
  <c r="I50" i="5"/>
  <c r="AE50" i="5" s="1"/>
  <c r="AE20" i="5"/>
  <c r="I61" i="5"/>
  <c r="AE61" i="5" s="1"/>
  <c r="AE31" i="5"/>
  <c r="I45" i="5"/>
  <c r="AE45" i="5" s="1"/>
  <c r="AE15" i="5"/>
  <c r="I53" i="5"/>
  <c r="AE53" i="5" s="1"/>
  <c r="AE23" i="5"/>
  <c r="I56" i="5"/>
  <c r="AE56" i="5" s="1"/>
  <c r="AE26" i="5"/>
  <c r="I48" i="5"/>
  <c r="AE48" i="5" s="1"/>
  <c r="AE18" i="5"/>
  <c r="I44" i="5"/>
  <c r="I54" i="5"/>
  <c r="AE54" i="5" s="1"/>
  <c r="AE24" i="5"/>
  <c r="I49" i="5"/>
  <c r="AE49" i="5" s="1"/>
  <c r="AE19" i="5"/>
  <c r="I60" i="5"/>
  <c r="AE60" i="5" s="1"/>
  <c r="AE30" i="5"/>
  <c r="I52" i="5"/>
  <c r="AE52" i="5" s="1"/>
  <c r="AE22" i="5"/>
  <c r="BQ18" i="35"/>
  <c r="D101" i="27"/>
  <c r="D102" i="27"/>
  <c r="D103" i="27"/>
  <c r="D104" i="27"/>
  <c r="D105" i="27"/>
  <c r="D106" i="27"/>
  <c r="D107" i="27"/>
  <c r="D108" i="27"/>
  <c r="D109" i="27"/>
  <c r="D110" i="27"/>
  <c r="D111" i="27"/>
  <c r="D112" i="27"/>
  <c r="D113" i="27"/>
  <c r="D114" i="27"/>
  <c r="D115" i="27"/>
  <c r="D116" i="27"/>
  <c r="D117" i="27"/>
  <c r="D118" i="27"/>
  <c r="I101" i="27"/>
  <c r="G14" i="5" s="1"/>
  <c r="G44" i="5" s="1"/>
  <c r="I102" i="27"/>
  <c r="G15" i="5" s="1"/>
  <c r="G45" i="5" s="1"/>
  <c r="I103" i="27"/>
  <c r="G16" i="5" s="1"/>
  <c r="G46" i="5" s="1"/>
  <c r="I104" i="27"/>
  <c r="G17" i="5" s="1"/>
  <c r="G47" i="5" s="1"/>
  <c r="I105" i="27"/>
  <c r="G18" i="5" s="1"/>
  <c r="G48" i="5" s="1"/>
  <c r="I106" i="27"/>
  <c r="G19" i="5" s="1"/>
  <c r="G49" i="5" s="1"/>
  <c r="I107" i="27"/>
  <c r="G20" i="5" s="1"/>
  <c r="G50" i="5" s="1"/>
  <c r="I108" i="27"/>
  <c r="G21" i="5" s="1"/>
  <c r="G51" i="5" s="1"/>
  <c r="I109" i="27"/>
  <c r="G22" i="5" s="1"/>
  <c r="G52" i="5" s="1"/>
  <c r="I110" i="27"/>
  <c r="G23" i="5" s="1"/>
  <c r="G53" i="5" s="1"/>
  <c r="I111" i="27"/>
  <c r="G24" i="5" s="1"/>
  <c r="G54" i="5" s="1"/>
  <c r="I112" i="27"/>
  <c r="G25" i="5" s="1"/>
  <c r="G55" i="5" s="1"/>
  <c r="I113" i="27"/>
  <c r="G26" i="5" s="1"/>
  <c r="G56" i="5" s="1"/>
  <c r="I114" i="27"/>
  <c r="G27" i="5" s="1"/>
  <c r="G57" i="5" s="1"/>
  <c r="I115" i="27"/>
  <c r="G28" i="5" s="1"/>
  <c r="G58" i="5" s="1"/>
  <c r="I116" i="27"/>
  <c r="G29" i="5" s="1"/>
  <c r="G59" i="5" s="1"/>
  <c r="I117" i="27"/>
  <c r="G30" i="5" s="1"/>
  <c r="G60" i="5" s="1"/>
  <c r="I118" i="27"/>
  <c r="G31" i="5" s="1"/>
  <c r="G61" i="5" s="1"/>
  <c r="C101" i="27"/>
  <c r="C92" i="8" s="1"/>
  <c r="C102" i="27"/>
  <c r="C103" i="27"/>
  <c r="C104" i="27"/>
  <c r="C105" i="27"/>
  <c r="C106" i="27"/>
  <c r="C107" i="27"/>
  <c r="C108" i="27"/>
  <c r="C109" i="27"/>
  <c r="C110" i="27"/>
  <c r="C111" i="27"/>
  <c r="C112" i="27"/>
  <c r="C113" i="27"/>
  <c r="C114" i="27"/>
  <c r="C115" i="27"/>
  <c r="C116" i="27"/>
  <c r="C117" i="27"/>
  <c r="C118" i="27"/>
  <c r="D92" i="8" l="1"/>
  <c r="J101" i="27"/>
  <c r="BR18" i="35"/>
  <c r="C135" i="31"/>
  <c r="C71" i="31"/>
  <c r="C70" i="30"/>
  <c r="C71" i="33"/>
  <c r="C135" i="32"/>
  <c r="C71" i="32"/>
  <c r="C127" i="31"/>
  <c r="C63" i="31"/>
  <c r="C62" i="30"/>
  <c r="C63" i="33"/>
  <c r="C127" i="32"/>
  <c r="C63" i="32"/>
  <c r="C134" i="31"/>
  <c r="C70" i="31"/>
  <c r="C69" i="30"/>
  <c r="C70" i="33"/>
  <c r="C134" i="32"/>
  <c r="C70" i="32"/>
  <c r="C126" i="31"/>
  <c r="C62" i="31"/>
  <c r="C61" i="30"/>
  <c r="C62" i="33"/>
  <c r="C126" i="32"/>
  <c r="C62" i="32"/>
  <c r="C133" i="31"/>
  <c r="C69" i="31"/>
  <c r="C68" i="30"/>
  <c r="C69" i="33"/>
  <c r="C133" i="32"/>
  <c r="C69" i="32"/>
  <c r="C125" i="31"/>
  <c r="C61" i="31"/>
  <c r="C60" i="30"/>
  <c r="C61" i="33"/>
  <c r="C125" i="32"/>
  <c r="C61" i="32"/>
  <c r="C68" i="31"/>
  <c r="C67" i="30"/>
  <c r="C68" i="33"/>
  <c r="C132" i="32"/>
  <c r="C68" i="32"/>
  <c r="C132" i="31"/>
  <c r="C60" i="31"/>
  <c r="C59" i="30"/>
  <c r="C60" i="33"/>
  <c r="C124" i="32"/>
  <c r="C60" i="32"/>
  <c r="C124" i="31"/>
  <c r="C66" i="30"/>
  <c r="C67" i="33"/>
  <c r="C131" i="32"/>
  <c r="C67" i="32"/>
  <c r="C131" i="31"/>
  <c r="C67" i="31"/>
  <c r="C58" i="30"/>
  <c r="C59" i="33"/>
  <c r="C123" i="32"/>
  <c r="C59" i="32"/>
  <c r="C123" i="31"/>
  <c r="C59" i="31"/>
  <c r="C66" i="33"/>
  <c r="C130" i="32"/>
  <c r="C66" i="32"/>
  <c r="C130" i="31"/>
  <c r="C66" i="31"/>
  <c r="C65" i="30"/>
  <c r="C58" i="33"/>
  <c r="C122" i="32"/>
  <c r="C58" i="32"/>
  <c r="C122" i="31"/>
  <c r="C58" i="31"/>
  <c r="C57" i="30"/>
  <c r="C137" i="32"/>
  <c r="C73" i="32"/>
  <c r="C137" i="31"/>
  <c r="C73" i="31"/>
  <c r="C72" i="30"/>
  <c r="C73" i="33"/>
  <c r="C129" i="32"/>
  <c r="C65" i="32"/>
  <c r="C129" i="31"/>
  <c r="C65" i="31"/>
  <c r="C64" i="30"/>
  <c r="C65" i="33"/>
  <c r="C121" i="32"/>
  <c r="C57" i="32"/>
  <c r="C121" i="31"/>
  <c r="C57" i="31"/>
  <c r="C56" i="30"/>
  <c r="C57" i="33"/>
  <c r="C72" i="32"/>
  <c r="C136" i="31"/>
  <c r="C72" i="31"/>
  <c r="C71" i="30"/>
  <c r="C72" i="33"/>
  <c r="C136" i="32"/>
  <c r="C64" i="32"/>
  <c r="C128" i="31"/>
  <c r="C64" i="31"/>
  <c r="C63" i="30"/>
  <c r="C64" i="33"/>
  <c r="C128" i="32"/>
  <c r="C56" i="32"/>
  <c r="C120" i="31"/>
  <c r="C56" i="31"/>
  <c r="C55" i="30"/>
  <c r="C56" i="33"/>
  <c r="C120" i="32"/>
  <c r="A59" i="32"/>
  <c r="A58" i="30"/>
  <c r="A119" i="30" s="1"/>
  <c r="A17" i="5"/>
  <c r="A47" i="5" s="1"/>
  <c r="A59" i="33"/>
  <c r="A123" i="31"/>
  <c r="A123" i="32"/>
  <c r="A59" i="31"/>
  <c r="A66" i="33"/>
  <c r="A130" i="31"/>
  <c r="A24" i="5"/>
  <c r="A54" i="5" s="1"/>
  <c r="A130" i="32"/>
  <c r="A66" i="31"/>
  <c r="A66" i="32"/>
  <c r="A65" i="30"/>
  <c r="A126" i="30" s="1"/>
  <c r="A137" i="32"/>
  <c r="A73" i="31"/>
  <c r="A73" i="32"/>
  <c r="A72" i="30"/>
  <c r="A133" i="30" s="1"/>
  <c r="A73" i="33"/>
  <c r="A137" i="31"/>
  <c r="A31" i="5"/>
  <c r="A61" i="5" s="1"/>
  <c r="A67" i="32"/>
  <c r="A66" i="30"/>
  <c r="A127" i="30" s="1"/>
  <c r="A25" i="5"/>
  <c r="A55" i="5" s="1"/>
  <c r="A67" i="33"/>
  <c r="A131" i="31"/>
  <c r="A131" i="32"/>
  <c r="A67" i="31"/>
  <c r="A121" i="32"/>
  <c r="A57" i="31"/>
  <c r="A57" i="32"/>
  <c r="A56" i="30"/>
  <c r="A117" i="30" s="1"/>
  <c r="A57" i="33"/>
  <c r="A121" i="31"/>
  <c r="A15" i="5"/>
  <c r="A45" i="5" s="1"/>
  <c r="A129" i="32"/>
  <c r="A65" i="31"/>
  <c r="A65" i="32"/>
  <c r="A64" i="30"/>
  <c r="A125" i="30" s="1"/>
  <c r="A65" i="33"/>
  <c r="A129" i="31"/>
  <c r="A23" i="5"/>
  <c r="A53" i="5" s="1"/>
  <c r="A72" i="32"/>
  <c r="A72" i="33"/>
  <c r="A136" i="31"/>
  <c r="A71" i="30"/>
  <c r="A132" i="30" s="1"/>
  <c r="A136" i="32"/>
  <c r="A72" i="31"/>
  <c r="A30" i="5"/>
  <c r="A60" i="5" s="1"/>
  <c r="A64" i="32"/>
  <c r="A64" i="33"/>
  <c r="A128" i="31"/>
  <c r="A128" i="32"/>
  <c r="A64" i="31"/>
  <c r="A22" i="5"/>
  <c r="A52" i="5" s="1"/>
  <c r="A63" i="30"/>
  <c r="A124" i="30" s="1"/>
  <c r="A135" i="31"/>
  <c r="A71" i="33"/>
  <c r="A135" i="32"/>
  <c r="A71" i="31"/>
  <c r="A71" i="32"/>
  <c r="A70" i="30"/>
  <c r="A131" i="30" s="1"/>
  <c r="A29" i="5"/>
  <c r="A59" i="5" s="1"/>
  <c r="A70" i="32"/>
  <c r="A69" i="30"/>
  <c r="A130" i="30" s="1"/>
  <c r="A28" i="5"/>
  <c r="A58" i="5" s="1"/>
  <c r="A70" i="31"/>
  <c r="A70" i="33"/>
  <c r="A134" i="31"/>
  <c r="A134" i="32"/>
  <c r="A126" i="32"/>
  <c r="A62" i="32"/>
  <c r="A61" i="30"/>
  <c r="A122" i="30" s="1"/>
  <c r="A20" i="5"/>
  <c r="A50" i="5" s="1"/>
  <c r="A62" i="33"/>
  <c r="A126" i="31"/>
  <c r="A62" i="31"/>
  <c r="A56" i="32"/>
  <c r="A56" i="33"/>
  <c r="A120" i="31"/>
  <c r="A55" i="30"/>
  <c r="A116" i="30" s="1"/>
  <c r="A120" i="32"/>
  <c r="A56" i="31"/>
  <c r="A14" i="5"/>
  <c r="A44" i="5" s="1"/>
  <c r="A127" i="31"/>
  <c r="A127" i="32"/>
  <c r="A63" i="31"/>
  <c r="A63" i="33"/>
  <c r="A63" i="32"/>
  <c r="A62" i="30"/>
  <c r="A123" i="30" s="1"/>
  <c r="A21" i="5"/>
  <c r="A51" i="5" s="1"/>
  <c r="A69" i="33"/>
  <c r="A133" i="31"/>
  <c r="A27" i="5"/>
  <c r="A57" i="5" s="1"/>
  <c r="A133" i="32"/>
  <c r="A69" i="31"/>
  <c r="A69" i="32"/>
  <c r="A68" i="30"/>
  <c r="A129" i="30" s="1"/>
  <c r="A61" i="33"/>
  <c r="A125" i="31"/>
  <c r="A19" i="5"/>
  <c r="A49" i="5" s="1"/>
  <c r="A125" i="32"/>
  <c r="A61" i="31"/>
  <c r="A61" i="32"/>
  <c r="A60" i="30"/>
  <c r="A121" i="30" s="1"/>
  <c r="A58" i="33"/>
  <c r="A122" i="31"/>
  <c r="A122" i="32"/>
  <c r="A58" i="31"/>
  <c r="A16" i="5"/>
  <c r="A46" i="5" s="1"/>
  <c r="A58" i="32"/>
  <c r="A57" i="30"/>
  <c r="A118" i="30" s="1"/>
  <c r="A132" i="32"/>
  <c r="A68" i="31"/>
  <c r="A26" i="5"/>
  <c r="A56" i="5" s="1"/>
  <c r="A68" i="32"/>
  <c r="A67" i="30"/>
  <c r="A128" i="30" s="1"/>
  <c r="A132" i="31"/>
  <c r="A68" i="33"/>
  <c r="A124" i="31"/>
  <c r="A124" i="32"/>
  <c r="A60" i="31"/>
  <c r="A18" i="5"/>
  <c r="A48" i="5" s="1"/>
  <c r="A60" i="32"/>
  <c r="A59" i="30"/>
  <c r="A120" i="30" s="1"/>
  <c r="A60" i="33"/>
  <c r="C27" i="5"/>
  <c r="S27" i="5" s="1"/>
  <c r="S57" i="5" s="1"/>
  <c r="C19" i="5"/>
  <c r="S19" i="5" s="1"/>
  <c r="S49" i="5" s="1"/>
  <c r="C26" i="5"/>
  <c r="S26" i="5" s="1"/>
  <c r="S56" i="5" s="1"/>
  <c r="C18" i="5"/>
  <c r="S18" i="5" s="1"/>
  <c r="S48" i="5" s="1"/>
  <c r="C25" i="5"/>
  <c r="S25" i="5" s="1"/>
  <c r="S55" i="5" s="1"/>
  <c r="C17" i="5"/>
  <c r="S17" i="5" s="1"/>
  <c r="S47" i="5" s="1"/>
  <c r="C24" i="5"/>
  <c r="S24" i="5" s="1"/>
  <c r="S54" i="5" s="1"/>
  <c r="C16" i="5"/>
  <c r="S16" i="5" s="1"/>
  <c r="S46" i="5" s="1"/>
  <c r="C31" i="5"/>
  <c r="S31" i="5" s="1"/>
  <c r="S61" i="5" s="1"/>
  <c r="C23" i="5"/>
  <c r="S23" i="5" s="1"/>
  <c r="S53" i="5" s="1"/>
  <c r="C15" i="5"/>
  <c r="S15" i="5" s="1"/>
  <c r="S45" i="5" s="1"/>
  <c r="C30" i="5"/>
  <c r="S30" i="5" s="1"/>
  <c r="S60" i="5" s="1"/>
  <c r="C22" i="5"/>
  <c r="S22" i="5" s="1"/>
  <c r="S52" i="5" s="1"/>
  <c r="C14" i="5"/>
  <c r="C29" i="5"/>
  <c r="S29" i="5" s="1"/>
  <c r="S59" i="5" s="1"/>
  <c r="C21" i="5"/>
  <c r="S21" i="5" s="1"/>
  <c r="S51" i="5" s="1"/>
  <c r="C28" i="5"/>
  <c r="S28" i="5" s="1"/>
  <c r="S58" i="5" s="1"/>
  <c r="C20" i="5"/>
  <c r="S20" i="5" s="1"/>
  <c r="S50" i="5" s="1"/>
  <c r="B20" i="34"/>
  <c r="C5" i="35" s="1"/>
  <c r="Y1" i="7"/>
  <c r="G5" i="7"/>
  <c r="H5" i="7"/>
  <c r="I5" i="7"/>
  <c r="J5" i="7"/>
  <c r="K5" i="7"/>
  <c r="L5" i="7"/>
  <c r="M5" i="7"/>
  <c r="N5" i="7"/>
  <c r="O5" i="7"/>
  <c r="P5" i="7"/>
  <c r="Q5" i="7"/>
  <c r="R5" i="7"/>
  <c r="G6" i="7"/>
  <c r="H6" i="7"/>
  <c r="I6" i="7"/>
  <c r="J6" i="7"/>
  <c r="K6" i="7"/>
  <c r="L6" i="7"/>
  <c r="M6" i="7"/>
  <c r="N6" i="7"/>
  <c r="O6" i="7"/>
  <c r="P6" i="7"/>
  <c r="Q6" i="7"/>
  <c r="R6" i="7"/>
  <c r="G7" i="7"/>
  <c r="H7" i="7"/>
  <c r="I7" i="7"/>
  <c r="J7" i="7"/>
  <c r="K7" i="7"/>
  <c r="L7" i="7"/>
  <c r="M7" i="7"/>
  <c r="N7" i="7"/>
  <c r="O7" i="7"/>
  <c r="P7" i="7"/>
  <c r="Q7" i="7"/>
  <c r="R7" i="7"/>
  <c r="G8" i="7"/>
  <c r="H8" i="7"/>
  <c r="I8" i="7"/>
  <c r="J8" i="7"/>
  <c r="K8" i="7"/>
  <c r="L8" i="7"/>
  <c r="N8" i="7"/>
  <c r="O8" i="7"/>
  <c r="P8" i="7"/>
  <c r="Q8" i="7"/>
  <c r="R8" i="7"/>
  <c r="S8" i="7" s="1"/>
  <c r="T8" i="7" s="1"/>
  <c r="U8" i="7" s="1"/>
  <c r="G9" i="7"/>
  <c r="H9" i="7"/>
  <c r="I9" i="7"/>
  <c r="J9" i="7"/>
  <c r="K9" i="7"/>
  <c r="L9" i="7"/>
  <c r="N9" i="7"/>
  <c r="O9" i="7"/>
  <c r="P9" i="7"/>
  <c r="Q9" i="7"/>
  <c r="R9" i="7"/>
  <c r="G10" i="7"/>
  <c r="H10" i="7"/>
  <c r="I10" i="7"/>
  <c r="J10" i="7"/>
  <c r="K10" i="7"/>
  <c r="L10" i="7"/>
  <c r="N10" i="7"/>
  <c r="O10" i="7"/>
  <c r="P10" i="7"/>
  <c r="Q10" i="7"/>
  <c r="R10" i="7"/>
  <c r="G11" i="7"/>
  <c r="H11" i="7"/>
  <c r="I11" i="7"/>
  <c r="J11" i="7"/>
  <c r="K11" i="7"/>
  <c r="L11" i="7"/>
  <c r="N11" i="7"/>
  <c r="O11" i="7"/>
  <c r="P11" i="7"/>
  <c r="Q11" i="7"/>
  <c r="R11" i="7"/>
  <c r="G12" i="7"/>
  <c r="H12" i="7"/>
  <c r="I12" i="7"/>
  <c r="J12" i="7"/>
  <c r="K12" i="7"/>
  <c r="L12" i="7"/>
  <c r="N12" i="7"/>
  <c r="O12" i="7"/>
  <c r="P12" i="7"/>
  <c r="Q12" i="7"/>
  <c r="R12" i="7"/>
  <c r="G13" i="7"/>
  <c r="H13" i="7"/>
  <c r="I13" i="7"/>
  <c r="J13" i="7"/>
  <c r="K13" i="7"/>
  <c r="L13" i="7"/>
  <c r="N13" i="7"/>
  <c r="O13" i="7"/>
  <c r="P13" i="7"/>
  <c r="Q13" i="7"/>
  <c r="R13" i="7"/>
  <c r="G14" i="7"/>
  <c r="H14" i="7"/>
  <c r="I14" i="7"/>
  <c r="J14" i="7"/>
  <c r="K14" i="7"/>
  <c r="L14" i="7"/>
  <c r="N14" i="7"/>
  <c r="O14" i="7"/>
  <c r="P14" i="7"/>
  <c r="Q14" i="7"/>
  <c r="R14" i="7"/>
  <c r="F5" i="7"/>
  <c r="F6" i="7"/>
  <c r="F7" i="7"/>
  <c r="F8" i="7"/>
  <c r="F9" i="7"/>
  <c r="F10" i="7"/>
  <c r="F11" i="7"/>
  <c r="F12" i="7"/>
  <c r="F13" i="7"/>
  <c r="F14" i="7"/>
  <c r="E6" i="7"/>
  <c r="E7" i="7"/>
  <c r="E8" i="7"/>
  <c r="E9" i="7"/>
  <c r="E10" i="7"/>
  <c r="E11" i="7"/>
  <c r="E12" i="7"/>
  <c r="E13" i="7"/>
  <c r="E14" i="7"/>
  <c r="E5" i="7"/>
  <c r="E19" i="7" s="1"/>
  <c r="B13" i="7"/>
  <c r="B12" i="7"/>
  <c r="B11" i="7"/>
  <c r="B10" i="7"/>
  <c r="B9" i="7"/>
  <c r="B8" i="7"/>
  <c r="B7" i="7"/>
  <c r="S14" i="5" l="1"/>
  <c r="S44" i="5" s="1"/>
  <c r="AE14" i="5"/>
  <c r="S12" i="7"/>
  <c r="T12" i="7" s="1"/>
  <c r="U12" i="7" s="1"/>
  <c r="S14" i="7"/>
  <c r="T14" i="7" s="1"/>
  <c r="U14" i="7" s="1"/>
  <c r="V14" i="7" s="1"/>
  <c r="W14" i="7" s="1"/>
  <c r="X14" i="7" s="1"/>
  <c r="Y14" i="7" s="1"/>
  <c r="Z14" i="7" s="1"/>
  <c r="AA14" i="7" s="1"/>
  <c r="AB14" i="7" s="1"/>
  <c r="AC14" i="7" s="1"/>
  <c r="AD14" i="7" s="1"/>
  <c r="AE14" i="7" s="1"/>
  <c r="AF14" i="7" s="1"/>
  <c r="AG14" i="7" s="1"/>
  <c r="AH14" i="7" s="1"/>
  <c r="AI14" i="7" s="1"/>
  <c r="AJ14" i="7" s="1"/>
  <c r="AK14" i="7" s="1"/>
  <c r="AL14" i="7" s="1"/>
  <c r="AM14" i="7" s="1"/>
  <c r="AN14" i="7" s="1"/>
  <c r="AO14" i="7" s="1"/>
  <c r="AP14" i="7" s="1"/>
  <c r="AQ14" i="7" s="1"/>
  <c r="S10" i="7"/>
  <c r="T10" i="7" s="1"/>
  <c r="F22" i="7"/>
  <c r="BS18" i="35"/>
  <c r="C51" i="5"/>
  <c r="B21" i="5"/>
  <c r="C60" i="5"/>
  <c r="B30" i="5"/>
  <c r="C46" i="5"/>
  <c r="B16" i="5"/>
  <c r="C48" i="5"/>
  <c r="B18" i="5"/>
  <c r="C59" i="5"/>
  <c r="B29" i="5"/>
  <c r="C45" i="5"/>
  <c r="B15" i="5"/>
  <c r="C54" i="5"/>
  <c r="B24" i="5"/>
  <c r="C56" i="5"/>
  <c r="B26" i="5"/>
  <c r="C50" i="5"/>
  <c r="B20" i="5"/>
  <c r="C44" i="5"/>
  <c r="AE44" i="5" s="1"/>
  <c r="B14" i="5"/>
  <c r="C53" i="5"/>
  <c r="B23" i="5"/>
  <c r="C47" i="5"/>
  <c r="B17" i="5"/>
  <c r="C49" i="5"/>
  <c r="B19" i="5"/>
  <c r="C58" i="5"/>
  <c r="B28" i="5"/>
  <c r="C52" i="5"/>
  <c r="B22" i="5"/>
  <c r="C61" i="5"/>
  <c r="B31" i="5"/>
  <c r="C55" i="5"/>
  <c r="B25" i="5"/>
  <c r="C57" i="5"/>
  <c r="B27" i="5"/>
  <c r="S6" i="7"/>
  <c r="T6" i="7" s="1"/>
  <c r="U6" i="7" s="1"/>
  <c r="S13" i="7"/>
  <c r="T13" i="7" s="1"/>
  <c r="S11" i="7"/>
  <c r="T11" i="7" s="1"/>
  <c r="S9" i="7"/>
  <c r="T9" i="7" s="1"/>
  <c r="S7" i="7"/>
  <c r="T7" i="7" s="1"/>
  <c r="N20" i="7"/>
  <c r="J21" i="7"/>
  <c r="R21" i="7"/>
  <c r="N22" i="7"/>
  <c r="J23" i="7"/>
  <c r="R23" i="7"/>
  <c r="N24" i="7"/>
  <c r="I25" i="7"/>
  <c r="Q25" i="7"/>
  <c r="M26" i="7"/>
  <c r="H27" i="7"/>
  <c r="P27" i="7"/>
  <c r="L28" i="7"/>
  <c r="P19" i="7"/>
  <c r="H19" i="7"/>
  <c r="F26" i="7"/>
  <c r="E24" i="7"/>
  <c r="G20" i="7"/>
  <c r="O20" i="7"/>
  <c r="K21" i="7"/>
  <c r="G22" i="7"/>
  <c r="O22" i="7"/>
  <c r="G24" i="7"/>
  <c r="O24" i="7"/>
  <c r="J25" i="7"/>
  <c r="R25" i="7"/>
  <c r="N26" i="7"/>
  <c r="I27" i="7"/>
  <c r="Q27" i="7"/>
  <c r="M28" i="7"/>
  <c r="O19" i="7"/>
  <c r="G19" i="7"/>
  <c r="E25" i="7"/>
  <c r="Q21" i="7"/>
  <c r="G27" i="7"/>
  <c r="E23" i="7"/>
  <c r="K23" i="7"/>
  <c r="F27" i="7"/>
  <c r="P25" i="7"/>
  <c r="H20" i="7"/>
  <c r="P20" i="7"/>
  <c r="L21" i="7"/>
  <c r="H22" i="7"/>
  <c r="P22" i="7"/>
  <c r="L23" i="7"/>
  <c r="H24" i="7"/>
  <c r="P24" i="7"/>
  <c r="K25" i="7"/>
  <c r="G26" i="7"/>
  <c r="O26" i="7"/>
  <c r="J27" i="7"/>
  <c r="R27" i="7"/>
  <c r="N28" i="7"/>
  <c r="N19" i="7"/>
  <c r="F20" i="7"/>
  <c r="F28" i="7"/>
  <c r="E26" i="7"/>
  <c r="O21" i="7"/>
  <c r="K24" i="7"/>
  <c r="J26" i="7"/>
  <c r="M27" i="7"/>
  <c r="F23" i="7"/>
  <c r="H21" i="7"/>
  <c r="L22" i="7"/>
  <c r="L24" i="7"/>
  <c r="K26" i="7"/>
  <c r="R28" i="7"/>
  <c r="F24" i="7"/>
  <c r="I23" i="7"/>
  <c r="H25" i="7"/>
  <c r="K28" i="7"/>
  <c r="F25" i="7"/>
  <c r="I20" i="7"/>
  <c r="Q20" i="7"/>
  <c r="M21" i="7"/>
  <c r="I22" i="7"/>
  <c r="Q22" i="7"/>
  <c r="M23" i="7"/>
  <c r="I24" i="7"/>
  <c r="Q24" i="7"/>
  <c r="L25" i="7"/>
  <c r="H26" i="7"/>
  <c r="P26" i="7"/>
  <c r="K27" i="7"/>
  <c r="G28" i="7"/>
  <c r="O28" i="7"/>
  <c r="M19" i="7"/>
  <c r="F21" i="7"/>
  <c r="F19" i="7"/>
  <c r="E27" i="7"/>
  <c r="K20" i="7"/>
  <c r="K22" i="7"/>
  <c r="O23" i="7"/>
  <c r="R26" i="7"/>
  <c r="Q28" i="7"/>
  <c r="K19" i="7"/>
  <c r="E21" i="7"/>
  <c r="P21" i="7"/>
  <c r="H23" i="7"/>
  <c r="G25" i="7"/>
  <c r="J28" i="7"/>
  <c r="J19" i="7"/>
  <c r="E22" i="7"/>
  <c r="I21" i="7"/>
  <c r="M22" i="7"/>
  <c r="Q23" i="7"/>
  <c r="M24" i="7"/>
  <c r="O27" i="7"/>
  <c r="Q19" i="7"/>
  <c r="J20" i="7"/>
  <c r="R20" i="7"/>
  <c r="N21" i="7"/>
  <c r="J22" i="7"/>
  <c r="R22" i="7"/>
  <c r="N23" i="7"/>
  <c r="J24" i="7"/>
  <c r="R24" i="7"/>
  <c r="M25" i="7"/>
  <c r="I26" i="7"/>
  <c r="Q26" i="7"/>
  <c r="L27" i="7"/>
  <c r="H28" i="7"/>
  <c r="P28" i="7"/>
  <c r="L19" i="7"/>
  <c r="E20" i="7"/>
  <c r="E28" i="7"/>
  <c r="G21" i="7"/>
  <c r="G23" i="7"/>
  <c r="N25" i="7"/>
  <c r="I28" i="7"/>
  <c r="L20" i="7"/>
  <c r="P23" i="7"/>
  <c r="O25" i="7"/>
  <c r="N27" i="7"/>
  <c r="R19" i="7"/>
  <c r="M20" i="7"/>
  <c r="I19" i="7"/>
  <c r="L26" i="7"/>
  <c r="S28" i="7"/>
  <c r="AL28" i="7"/>
  <c r="AE28" i="7"/>
  <c r="S26" i="7"/>
  <c r="S24" i="7"/>
  <c r="S5" i="7"/>
  <c r="AD28" i="7"/>
  <c r="AI28" i="7"/>
  <c r="AA28" i="7"/>
  <c r="W28" i="7"/>
  <c r="V28" i="7"/>
  <c r="AR14" i="7"/>
  <c r="AQ28" i="7"/>
  <c r="AK28" i="7"/>
  <c r="AC28" i="7"/>
  <c r="U28" i="7"/>
  <c r="T22" i="7"/>
  <c r="AJ28" i="7"/>
  <c r="AB28" i="7"/>
  <c r="T28" i="7"/>
  <c r="S22" i="7"/>
  <c r="AP28" i="7"/>
  <c r="AH28" i="7"/>
  <c r="Z28" i="7"/>
  <c r="AO28" i="7"/>
  <c r="AG28" i="7"/>
  <c r="Y28" i="7"/>
  <c r="V12" i="7"/>
  <c r="U26" i="7"/>
  <c r="U10" i="7"/>
  <c r="T24" i="7"/>
  <c r="V8" i="7"/>
  <c r="U22" i="7"/>
  <c r="AN28" i="7"/>
  <c r="AF28" i="7"/>
  <c r="X28" i="7"/>
  <c r="T26" i="7"/>
  <c r="AM28" i="7"/>
  <c r="AE42" i="5" l="1"/>
  <c r="AE12" i="5"/>
  <c r="AE42" i="3"/>
  <c r="AE43" i="3"/>
  <c r="AE12" i="3"/>
  <c r="AE13" i="3"/>
  <c r="AE9" i="3"/>
  <c r="AE39" i="3"/>
  <c r="AE39" i="5"/>
  <c r="AE9" i="5"/>
  <c r="AE43" i="5"/>
  <c r="AE13" i="5"/>
  <c r="AE41" i="5"/>
  <c r="AE11" i="5"/>
  <c r="AE40" i="3"/>
  <c r="AE41" i="3"/>
  <c r="AE10" i="3"/>
  <c r="AE11" i="3"/>
  <c r="AE10" i="5"/>
  <c r="AE40" i="5"/>
  <c r="AE38" i="3"/>
  <c r="AE8" i="3"/>
  <c r="AE37" i="3"/>
  <c r="AE37" i="5"/>
  <c r="AE38" i="5"/>
  <c r="AE8" i="5"/>
  <c r="AE7" i="5"/>
  <c r="AE7" i="3"/>
  <c r="BT18" i="35"/>
  <c r="B64" i="32"/>
  <c r="B63" i="30"/>
  <c r="B64" i="33"/>
  <c r="B128" i="31"/>
  <c r="B128" i="32"/>
  <c r="B64" i="31"/>
  <c r="B129" i="32"/>
  <c r="B65" i="31"/>
  <c r="B129" i="31"/>
  <c r="B65" i="32"/>
  <c r="B64" i="30"/>
  <c r="B65" i="33"/>
  <c r="B66" i="33"/>
  <c r="B130" i="31"/>
  <c r="B130" i="32"/>
  <c r="B66" i="31"/>
  <c r="B66" i="32"/>
  <c r="B65" i="30"/>
  <c r="B58" i="33"/>
  <c r="B122" i="31"/>
  <c r="B122" i="32"/>
  <c r="B58" i="31"/>
  <c r="B58" i="32"/>
  <c r="B57" i="30"/>
  <c r="B56" i="32"/>
  <c r="B55" i="30"/>
  <c r="B56" i="33"/>
  <c r="B120" i="31"/>
  <c r="B120" i="32"/>
  <c r="B56" i="31"/>
  <c r="B72" i="32"/>
  <c r="B71" i="30"/>
  <c r="B72" i="33"/>
  <c r="B136" i="31"/>
  <c r="B136" i="32"/>
  <c r="B72" i="31"/>
  <c r="B121" i="32"/>
  <c r="B57" i="31"/>
  <c r="B121" i="31"/>
  <c r="B57" i="32"/>
  <c r="B56" i="30"/>
  <c r="B57" i="33"/>
  <c r="B61" i="33"/>
  <c r="B125" i="31"/>
  <c r="B61" i="32"/>
  <c r="B125" i="32"/>
  <c r="B61" i="31"/>
  <c r="B60" i="30"/>
  <c r="B126" i="32"/>
  <c r="B62" i="31"/>
  <c r="B62" i="32"/>
  <c r="B61" i="30"/>
  <c r="B62" i="33"/>
  <c r="B126" i="31"/>
  <c r="B71" i="33"/>
  <c r="B135" i="31"/>
  <c r="B135" i="32"/>
  <c r="B71" i="31"/>
  <c r="B71" i="32"/>
  <c r="B70" i="30"/>
  <c r="B63" i="33"/>
  <c r="B127" i="31"/>
  <c r="B127" i="32"/>
  <c r="B63" i="31"/>
  <c r="B63" i="32"/>
  <c r="B62" i="30"/>
  <c r="B67" i="32"/>
  <c r="B66" i="30"/>
  <c r="B131" i="32"/>
  <c r="B67" i="31"/>
  <c r="B67" i="33"/>
  <c r="B131" i="31"/>
  <c r="B68" i="30"/>
  <c r="B69" i="33"/>
  <c r="B133" i="31"/>
  <c r="B133" i="32"/>
  <c r="B69" i="31"/>
  <c r="B69" i="32"/>
  <c r="B137" i="32"/>
  <c r="B73" i="31"/>
  <c r="B137" i="31"/>
  <c r="B73" i="32"/>
  <c r="B72" i="30"/>
  <c r="B73" i="33"/>
  <c r="B59" i="31"/>
  <c r="B59" i="32"/>
  <c r="B58" i="30"/>
  <c r="B59" i="33"/>
  <c r="B123" i="31"/>
  <c r="B123" i="32"/>
  <c r="B132" i="31"/>
  <c r="B68" i="33"/>
  <c r="B132" i="32"/>
  <c r="B68" i="31"/>
  <c r="B68" i="32"/>
  <c r="B67" i="30"/>
  <c r="B124" i="31"/>
  <c r="B60" i="33"/>
  <c r="B124" i="32"/>
  <c r="B60" i="31"/>
  <c r="B60" i="32"/>
  <c r="B59" i="30"/>
  <c r="B134" i="32"/>
  <c r="B70" i="31"/>
  <c r="B70" i="32"/>
  <c r="B69" i="30"/>
  <c r="B70" i="33"/>
  <c r="B134" i="31"/>
  <c r="B46" i="5"/>
  <c r="B118" i="30"/>
  <c r="B60" i="5"/>
  <c r="B132" i="30"/>
  <c r="B53" i="5"/>
  <c r="B125" i="30"/>
  <c r="B45" i="5"/>
  <c r="B117" i="30"/>
  <c r="B127" i="30"/>
  <c r="B55" i="5"/>
  <c r="B121" i="30"/>
  <c r="B49" i="5"/>
  <c r="B122" i="30"/>
  <c r="B50" i="5"/>
  <c r="B59" i="5"/>
  <c r="B131" i="30"/>
  <c r="B51" i="5"/>
  <c r="B123" i="30"/>
  <c r="B52" i="5"/>
  <c r="B124" i="30"/>
  <c r="B57" i="5"/>
  <c r="B129" i="30"/>
  <c r="B54" i="5"/>
  <c r="B126" i="30"/>
  <c r="B130" i="30"/>
  <c r="B58" i="5"/>
  <c r="B61" i="5"/>
  <c r="B133" i="30"/>
  <c r="B47" i="5"/>
  <c r="B119" i="30"/>
  <c r="B56" i="5"/>
  <c r="B128" i="30"/>
  <c r="B48" i="5"/>
  <c r="B120" i="30"/>
  <c r="B44" i="5"/>
  <c r="B116" i="30"/>
  <c r="S20" i="7"/>
  <c r="T20" i="7"/>
  <c r="S21" i="7"/>
  <c r="S27" i="7"/>
  <c r="S23" i="7"/>
  <c r="S25" i="7"/>
  <c r="T5" i="7"/>
  <c r="S19" i="7"/>
  <c r="U7" i="7"/>
  <c r="T21" i="7"/>
  <c r="V6" i="7"/>
  <c r="U20" i="7"/>
  <c r="U9" i="7"/>
  <c r="T23" i="7"/>
  <c r="W8" i="7"/>
  <c r="V22" i="7"/>
  <c r="U13" i="7"/>
  <c r="T27" i="7"/>
  <c r="U11" i="7"/>
  <c r="T25" i="7"/>
  <c r="W12" i="7"/>
  <c r="V26" i="7"/>
  <c r="V10" i="7"/>
  <c r="U24" i="7"/>
  <c r="AS14" i="7"/>
  <c r="AR28" i="7"/>
  <c r="BU18" i="35" l="1"/>
  <c r="U5" i="7"/>
  <c r="T19" i="7"/>
  <c r="W10" i="7"/>
  <c r="V24" i="7"/>
  <c r="X8" i="7"/>
  <c r="W22" i="7"/>
  <c r="X12" i="7"/>
  <c r="W26" i="7"/>
  <c r="V9" i="7"/>
  <c r="U23" i="7"/>
  <c r="AT14" i="7"/>
  <c r="AS28" i="7"/>
  <c r="V11" i="7"/>
  <c r="U25" i="7"/>
  <c r="W6" i="7"/>
  <c r="V20" i="7"/>
  <c r="V13" i="7"/>
  <c r="U27" i="7"/>
  <c r="V7" i="7"/>
  <c r="U21" i="7"/>
  <c r="BV18" i="35" l="1"/>
  <c r="V5" i="7"/>
  <c r="U19" i="7"/>
  <c r="X6" i="7"/>
  <c r="W20" i="7"/>
  <c r="Y12" i="7"/>
  <c r="X26" i="7"/>
  <c r="W11" i="7"/>
  <c r="V25" i="7"/>
  <c r="W7" i="7"/>
  <c r="V21" i="7"/>
  <c r="AU14" i="7"/>
  <c r="AT28" i="7"/>
  <c r="Y8" i="7"/>
  <c r="X22" i="7"/>
  <c r="W13" i="7"/>
  <c r="V27" i="7"/>
  <c r="W9" i="7"/>
  <c r="V23" i="7"/>
  <c r="X10" i="7"/>
  <c r="W24" i="7"/>
  <c r="AB65" i="27"/>
  <c r="AB66" i="27"/>
  <c r="AB67" i="27"/>
  <c r="AB68" i="27"/>
  <c r="AB69" i="27"/>
  <c r="AB70" i="27"/>
  <c r="AB71" i="27"/>
  <c r="AB72" i="27"/>
  <c r="AB73" i="27"/>
  <c r="AB74" i="27"/>
  <c r="AB75" i="27"/>
  <c r="AB76" i="27"/>
  <c r="AB77" i="27"/>
  <c r="AB78" i="27"/>
  <c r="AB79" i="27"/>
  <c r="AB80" i="27"/>
  <c r="AB81" i="27"/>
  <c r="AB82" i="27"/>
  <c r="AB83" i="27"/>
  <c r="C15" i="27"/>
  <c r="D12" i="37"/>
  <c r="D13" i="37"/>
  <c r="D14" i="37"/>
  <c r="D15" i="37"/>
  <c r="D16" i="37"/>
  <c r="D17" i="37"/>
  <c r="D18" i="37"/>
  <c r="D19" i="37"/>
  <c r="D20" i="37"/>
  <c r="D21" i="37"/>
  <c r="D22" i="37"/>
  <c r="D23" i="37"/>
  <c r="D24" i="37"/>
  <c r="D25" i="37"/>
  <c r="D26" i="37"/>
  <c r="D27" i="37"/>
  <c r="D28" i="37"/>
  <c r="D29" i="37"/>
  <c r="D30" i="37"/>
  <c r="D31" i="37"/>
  <c r="D32" i="37"/>
  <c r="D33" i="37"/>
  <c r="D34" i="37"/>
  <c r="D35" i="37"/>
  <c r="B35" i="37"/>
  <c r="B34" i="37"/>
  <c r="B33" i="37"/>
  <c r="B32" i="37"/>
  <c r="B31" i="37"/>
  <c r="B30" i="37"/>
  <c r="B29" i="37"/>
  <c r="B28" i="37"/>
  <c r="B27" i="37"/>
  <c r="B26" i="37"/>
  <c r="B25" i="37"/>
  <c r="B24" i="37"/>
  <c r="B23" i="37"/>
  <c r="B22" i="37"/>
  <c r="B21" i="37"/>
  <c r="B20" i="37"/>
  <c r="B19" i="37"/>
  <c r="B18" i="37"/>
  <c r="B17" i="37"/>
  <c r="B16" i="37"/>
  <c r="B15" i="37"/>
  <c r="B14" i="37"/>
  <c r="B13" i="37"/>
  <c r="B12" i="37"/>
  <c r="B11" i="37"/>
  <c r="A35" i="37"/>
  <c r="A34" i="37"/>
  <c r="A33" i="37"/>
  <c r="A32" i="37"/>
  <c r="A31" i="37"/>
  <c r="A30" i="37"/>
  <c r="A29" i="37"/>
  <c r="A28" i="37"/>
  <c r="A27" i="37"/>
  <c r="A26" i="37"/>
  <c r="A25" i="37"/>
  <c r="A24" i="37"/>
  <c r="A23" i="37"/>
  <c r="A22" i="37"/>
  <c r="A21" i="37"/>
  <c r="A20" i="37"/>
  <c r="A19" i="37"/>
  <c r="A18" i="37"/>
  <c r="A17" i="37"/>
  <c r="A16" i="37"/>
  <c r="A15" i="37"/>
  <c r="A14" i="37"/>
  <c r="A13" i="37"/>
  <c r="A12" i="37"/>
  <c r="A11" i="37"/>
  <c r="A151" i="39"/>
  <c r="A150" i="39"/>
  <c r="A149" i="39"/>
  <c r="A148" i="39"/>
  <c r="A147" i="39"/>
  <c r="A146" i="39"/>
  <c r="A145" i="39"/>
  <c r="A144" i="39"/>
  <c r="A143" i="39"/>
  <c r="A142" i="39"/>
  <c r="A141" i="39"/>
  <c r="A140" i="39"/>
  <c r="A139" i="39"/>
  <c r="A138" i="39"/>
  <c r="A137" i="39"/>
  <c r="A136" i="39"/>
  <c r="A135" i="39"/>
  <c r="A134" i="39"/>
  <c r="C132" i="39"/>
  <c r="B132" i="39"/>
  <c r="A132" i="39"/>
  <c r="A130" i="39"/>
  <c r="A153" i="39" s="1"/>
  <c r="A129" i="39"/>
  <c r="A128" i="39"/>
  <c r="A127" i="39"/>
  <c r="A126" i="39"/>
  <c r="A125" i="39"/>
  <c r="A124" i="39"/>
  <c r="A123" i="39"/>
  <c r="A122" i="39"/>
  <c r="A121" i="39"/>
  <c r="A120" i="39"/>
  <c r="A119" i="39"/>
  <c r="A118" i="39"/>
  <c r="A117" i="39"/>
  <c r="A116" i="39"/>
  <c r="A115" i="39"/>
  <c r="A114" i="39"/>
  <c r="A113" i="39"/>
  <c r="A112" i="39"/>
  <c r="C111" i="39"/>
  <c r="C133" i="39" s="1"/>
  <c r="C110" i="39"/>
  <c r="B110" i="39"/>
  <c r="A110" i="39"/>
  <c r="A107" i="39"/>
  <c r="A106" i="39"/>
  <c r="A105" i="39"/>
  <c r="A104" i="39"/>
  <c r="A103" i="39"/>
  <c r="A102" i="39"/>
  <c r="A101" i="39"/>
  <c r="A100" i="39"/>
  <c r="A99" i="39"/>
  <c r="A98" i="39"/>
  <c r="A97" i="39"/>
  <c r="A96" i="39"/>
  <c r="A95" i="39"/>
  <c r="A94" i="39"/>
  <c r="A93" i="39"/>
  <c r="A92" i="39"/>
  <c r="A91" i="39"/>
  <c r="A90" i="39"/>
  <c r="D89" i="39"/>
  <c r="D111" i="39" s="1"/>
  <c r="D133" i="39" s="1"/>
  <c r="A88" i="39"/>
  <c r="A85" i="39"/>
  <c r="A58" i="39"/>
  <c r="A80" i="39" s="1"/>
  <c r="A4" i="39"/>
  <c r="A151" i="38"/>
  <c r="A150" i="38"/>
  <c r="A149" i="38"/>
  <c r="A148" i="38"/>
  <c r="A147" i="38"/>
  <c r="A146" i="38"/>
  <c r="A145" i="38"/>
  <c r="A144" i="38"/>
  <c r="A143" i="38"/>
  <c r="A142" i="38"/>
  <c r="A141" i="38"/>
  <c r="A140" i="38"/>
  <c r="A139" i="38"/>
  <c r="A138" i="38"/>
  <c r="A137" i="38"/>
  <c r="A136" i="38"/>
  <c r="A135" i="38"/>
  <c r="A134" i="38"/>
  <c r="C132" i="38"/>
  <c r="B132" i="38"/>
  <c r="A132" i="38"/>
  <c r="A130" i="38"/>
  <c r="A153" i="38" s="1"/>
  <c r="A129" i="38"/>
  <c r="A128" i="38"/>
  <c r="A127" i="38"/>
  <c r="A126" i="38"/>
  <c r="A125" i="38"/>
  <c r="A124" i="38"/>
  <c r="A123" i="38"/>
  <c r="A122" i="38"/>
  <c r="A121" i="38"/>
  <c r="A120" i="38"/>
  <c r="A119" i="38"/>
  <c r="A118" i="38"/>
  <c r="A117" i="38"/>
  <c r="A116" i="38"/>
  <c r="A115" i="38"/>
  <c r="A114" i="38"/>
  <c r="A113" i="38"/>
  <c r="A112" i="38"/>
  <c r="C111" i="38"/>
  <c r="C133" i="38" s="1"/>
  <c r="C110" i="38"/>
  <c r="B110" i="38"/>
  <c r="A110" i="38"/>
  <c r="A107" i="38"/>
  <c r="A106" i="38"/>
  <c r="A105" i="38"/>
  <c r="A104" i="38"/>
  <c r="A103" i="38"/>
  <c r="A102" i="38"/>
  <c r="A101" i="38"/>
  <c r="A100" i="38"/>
  <c r="A99" i="38"/>
  <c r="A98" i="38"/>
  <c r="A97" i="38"/>
  <c r="A96" i="38"/>
  <c r="A95" i="38"/>
  <c r="A94" i="38"/>
  <c r="A93" i="38"/>
  <c r="A92" i="38"/>
  <c r="A91" i="38"/>
  <c r="A90" i="38"/>
  <c r="D89" i="38"/>
  <c r="D111" i="38" s="1"/>
  <c r="D133" i="38" s="1"/>
  <c r="A88" i="38"/>
  <c r="A85" i="38"/>
  <c r="A58" i="38"/>
  <c r="A80" i="38" s="1"/>
  <c r="A4" i="38"/>
  <c r="G201" i="33"/>
  <c r="G124" i="33"/>
  <c r="G391" i="32"/>
  <c r="G327" i="32"/>
  <c r="G251" i="32"/>
  <c r="G187" i="32"/>
  <c r="G391" i="31"/>
  <c r="G327" i="31"/>
  <c r="G251" i="31"/>
  <c r="G187" i="31"/>
  <c r="C408" i="30"/>
  <c r="D381" i="30"/>
  <c r="G320" i="30"/>
  <c r="C271" i="30"/>
  <c r="D244" i="30"/>
  <c r="G183" i="30"/>
  <c r="BW18" i="35" l="1"/>
  <c r="W5" i="7"/>
  <c r="V19" i="7"/>
  <c r="E54" i="27"/>
  <c r="E55" i="27"/>
  <c r="E57" i="27"/>
  <c r="E56" i="27"/>
  <c r="X13" i="7"/>
  <c r="W27" i="7"/>
  <c r="Z8" i="7"/>
  <c r="Y22" i="7"/>
  <c r="X11" i="7"/>
  <c r="W25" i="7"/>
  <c r="Y10" i="7"/>
  <c r="X24" i="7"/>
  <c r="AV14" i="7"/>
  <c r="AU28" i="7"/>
  <c r="Z12" i="7"/>
  <c r="Y26" i="7"/>
  <c r="X9" i="7"/>
  <c r="W23" i="7"/>
  <c r="X7" i="7"/>
  <c r="W21" i="7"/>
  <c r="Y6" i="7"/>
  <c r="X20" i="7"/>
  <c r="D101" i="28"/>
  <c r="D102" i="28"/>
  <c r="D103" i="28"/>
  <c r="D104" i="28"/>
  <c r="D105" i="28"/>
  <c r="D106" i="28"/>
  <c r="D107" i="28"/>
  <c r="D108" i="28"/>
  <c r="D109" i="28"/>
  <c r="D110" i="28"/>
  <c r="D111" i="28"/>
  <c r="D112" i="28"/>
  <c r="D113" i="28"/>
  <c r="D114" i="28"/>
  <c r="D115" i="28"/>
  <c r="D98" i="28"/>
  <c r="B101" i="28"/>
  <c r="B102" i="28"/>
  <c r="B103" i="28"/>
  <c r="B104" i="28"/>
  <c r="B105" i="28"/>
  <c r="B106" i="28"/>
  <c r="B107" i="28"/>
  <c r="B108" i="28"/>
  <c r="B109" i="28"/>
  <c r="B110" i="28"/>
  <c r="B111" i="28"/>
  <c r="B112" i="28"/>
  <c r="B113" i="28"/>
  <c r="B114" i="28"/>
  <c r="B115" i="28"/>
  <c r="B98" i="28"/>
  <c r="A101" i="28"/>
  <c r="A102" i="28"/>
  <c r="A103" i="28"/>
  <c r="A104" i="28"/>
  <c r="A105" i="28"/>
  <c r="A106" i="28"/>
  <c r="A107" i="28"/>
  <c r="A108" i="28"/>
  <c r="A109" i="28"/>
  <c r="A110" i="28"/>
  <c r="A111" i="28"/>
  <c r="A112" i="28"/>
  <c r="A113" i="28"/>
  <c r="A114" i="28"/>
  <c r="A115" i="28"/>
  <c r="A98" i="28"/>
  <c r="A21" i="34"/>
  <c r="U42" i="27" l="1"/>
  <c r="AH42" i="27"/>
  <c r="U41" i="27"/>
  <c r="AH41" i="27"/>
  <c r="U40" i="27"/>
  <c r="AH40" i="27"/>
  <c r="U39" i="27"/>
  <c r="AH39" i="27"/>
  <c r="BX18" i="35"/>
  <c r="X5" i="7"/>
  <c r="W19" i="7"/>
  <c r="Y9" i="7"/>
  <c r="X23" i="7"/>
  <c r="Y11" i="7"/>
  <c r="X25" i="7"/>
  <c r="AA12" i="7"/>
  <c r="Z26" i="7"/>
  <c r="AA8" i="7"/>
  <c r="Z22" i="7"/>
  <c r="Z6" i="7"/>
  <c r="Y20" i="7"/>
  <c r="AW14" i="7"/>
  <c r="AV28" i="7"/>
  <c r="Y7" i="7"/>
  <c r="X21" i="7"/>
  <c r="Z10" i="7"/>
  <c r="Y24" i="7"/>
  <c r="Y13" i="7"/>
  <c r="X27" i="7"/>
  <c r="BY18" i="35" l="1"/>
  <c r="Y5" i="7"/>
  <c r="X19" i="7"/>
  <c r="AX14" i="7"/>
  <c r="AW28" i="7"/>
  <c r="AB12" i="7"/>
  <c r="AA26" i="7"/>
  <c r="Z7" i="7"/>
  <c r="Y21" i="7"/>
  <c r="AB8" i="7"/>
  <c r="AA22" i="7"/>
  <c r="AA6" i="7"/>
  <c r="Z20" i="7"/>
  <c r="Z13" i="7"/>
  <c r="Y27" i="7"/>
  <c r="Z11" i="7"/>
  <c r="Y25" i="7"/>
  <c r="AA10" i="7"/>
  <c r="Z24" i="7"/>
  <c r="Z9" i="7"/>
  <c r="Y23" i="7"/>
  <c r="BZ18" i="35" l="1"/>
  <c r="Z5" i="7"/>
  <c r="Y19" i="7"/>
  <c r="AA11" i="7"/>
  <c r="Z25" i="7"/>
  <c r="AA7" i="7"/>
  <c r="Z21" i="7"/>
  <c r="AB10" i="7"/>
  <c r="AA24" i="7"/>
  <c r="AC8" i="7"/>
  <c r="AB22" i="7"/>
  <c r="AA9" i="7"/>
  <c r="Z23" i="7"/>
  <c r="AA13" i="7"/>
  <c r="Z27" i="7"/>
  <c r="AC12" i="7"/>
  <c r="AB26" i="7"/>
  <c r="AB6" i="7"/>
  <c r="AA20" i="7"/>
  <c r="AY14" i="7"/>
  <c r="AX28" i="7"/>
  <c r="CA18" i="35" l="1"/>
  <c r="AA5" i="7"/>
  <c r="Z19" i="7"/>
  <c r="AC10" i="7"/>
  <c r="AB24" i="7"/>
  <c r="AD12" i="7"/>
  <c r="AC26" i="7"/>
  <c r="AZ14" i="7"/>
  <c r="AY28" i="7"/>
  <c r="AB13" i="7"/>
  <c r="AA27" i="7"/>
  <c r="AB7" i="7"/>
  <c r="AA21" i="7"/>
  <c r="AD8" i="7"/>
  <c r="AC22" i="7"/>
  <c r="AC6" i="7"/>
  <c r="AB20" i="7"/>
  <c r="AB9" i="7"/>
  <c r="AA23" i="7"/>
  <c r="AB11" i="7"/>
  <c r="AA25" i="7"/>
  <c r="A58" i="16"/>
  <c r="A80" i="16" s="1"/>
  <c r="A130" i="16"/>
  <c r="A153" i="16" s="1"/>
  <c r="C111" i="16"/>
  <c r="C133" i="16" s="1"/>
  <c r="D89" i="16"/>
  <c r="D111" i="16" s="1"/>
  <c r="D133" i="16" s="1"/>
  <c r="B110" i="16"/>
  <c r="C110" i="16"/>
  <c r="B132" i="16"/>
  <c r="C132" i="16"/>
  <c r="A90" i="16"/>
  <c r="A91" i="16"/>
  <c r="A92" i="16"/>
  <c r="A93" i="16"/>
  <c r="A94" i="16"/>
  <c r="A95" i="16"/>
  <c r="A96" i="16"/>
  <c r="A97" i="16"/>
  <c r="A98" i="16"/>
  <c r="A101" i="16"/>
  <c r="A99" i="16"/>
  <c r="A100" i="16"/>
  <c r="A102" i="16"/>
  <c r="A103" i="16"/>
  <c r="A104" i="16"/>
  <c r="A105" i="16"/>
  <c r="A106" i="16"/>
  <c r="A107" i="16"/>
  <c r="A110" i="16"/>
  <c r="A112" i="16"/>
  <c r="A113" i="16"/>
  <c r="A114" i="16"/>
  <c r="A115" i="16"/>
  <c r="A116" i="16"/>
  <c r="A117" i="16"/>
  <c r="A118" i="16"/>
  <c r="A119" i="16"/>
  <c r="A120" i="16"/>
  <c r="A123" i="16"/>
  <c r="A121" i="16"/>
  <c r="A122" i="16"/>
  <c r="A124" i="16"/>
  <c r="A125" i="16"/>
  <c r="A126" i="16"/>
  <c r="A127" i="16"/>
  <c r="A128" i="16"/>
  <c r="A129" i="16"/>
  <c r="A132" i="16"/>
  <c r="A134" i="16"/>
  <c r="A135" i="16"/>
  <c r="A136" i="16"/>
  <c r="A137" i="16"/>
  <c r="A138" i="16"/>
  <c r="A139" i="16"/>
  <c r="A140" i="16"/>
  <c r="A141" i="16"/>
  <c r="A142" i="16"/>
  <c r="A145" i="16"/>
  <c r="A143" i="16"/>
  <c r="A144" i="16"/>
  <c r="A147" i="16"/>
  <c r="A148" i="16"/>
  <c r="A149" i="16"/>
  <c r="A150" i="16"/>
  <c r="A151" i="16"/>
  <c r="A88" i="16"/>
  <c r="A54" i="36"/>
  <c r="A53" i="36"/>
  <c r="A52" i="36"/>
  <c r="A51" i="36"/>
  <c r="A93" i="36" s="1"/>
  <c r="A114" i="36" s="1"/>
  <c r="A50" i="36"/>
  <c r="A49" i="36"/>
  <c r="A48" i="36"/>
  <c r="A90" i="36" s="1"/>
  <c r="A111" i="36" s="1"/>
  <c r="A47" i="36"/>
  <c r="A46" i="36"/>
  <c r="A45" i="36"/>
  <c r="A44" i="36"/>
  <c r="A43" i="36"/>
  <c r="A42" i="36"/>
  <c r="A41" i="36"/>
  <c r="A40" i="36"/>
  <c r="D34" i="36"/>
  <c r="C16" i="35"/>
  <c r="B9" i="34"/>
  <c r="B10" i="34" s="1"/>
  <c r="B98" i="36" l="1"/>
  <c r="D16" i="35"/>
  <c r="E16" i="35" s="1"/>
  <c r="F16" i="35" s="1"/>
  <c r="G16" i="35" s="1"/>
  <c r="H16" i="35" s="1"/>
  <c r="I16" i="35" s="1"/>
  <c r="J16" i="35" s="1"/>
  <c r="K16" i="35" s="1"/>
  <c r="L16" i="35" s="1"/>
  <c r="M16" i="35" s="1"/>
  <c r="N16" i="35" s="1"/>
  <c r="O16" i="35" s="1"/>
  <c r="P16" i="35" s="1"/>
  <c r="Q16" i="35" s="1"/>
  <c r="R16" i="35" s="1"/>
  <c r="S16" i="35" s="1"/>
  <c r="T16" i="35" s="1"/>
  <c r="U16" i="35" s="1"/>
  <c r="V16" i="35" s="1"/>
  <c r="W16" i="35" s="1"/>
  <c r="X16" i="35" s="1"/>
  <c r="Y16" i="35" s="1"/>
  <c r="Z16" i="35" s="1"/>
  <c r="AA16" i="35" s="1"/>
  <c r="AB16" i="35" s="1"/>
  <c r="AC16" i="35" s="1"/>
  <c r="AD16" i="35" s="1"/>
  <c r="AE16" i="35" s="1"/>
  <c r="AF16" i="35" s="1"/>
  <c r="AG16" i="35" s="1"/>
  <c r="AH16" i="35" s="1"/>
  <c r="AI16" i="35" s="1"/>
  <c r="AJ16" i="35" s="1"/>
  <c r="AK16" i="35" s="1"/>
  <c r="AL16" i="35" s="1"/>
  <c r="AM16" i="35" s="1"/>
  <c r="AN16" i="35" s="1"/>
  <c r="AO16" i="35" s="1"/>
  <c r="AP16" i="35" s="1"/>
  <c r="AQ16" i="35" s="1"/>
  <c r="AR16" i="35" s="1"/>
  <c r="AS16" i="35" s="1"/>
  <c r="AT16" i="35" s="1"/>
  <c r="AU16" i="35" s="1"/>
  <c r="AV16" i="35" s="1"/>
  <c r="AW16" i="35" s="1"/>
  <c r="AX16" i="35" s="1"/>
  <c r="AY16" i="35" s="1"/>
  <c r="AZ16" i="35" s="1"/>
  <c r="BA16" i="35" s="1"/>
  <c r="BB16" i="35" s="1"/>
  <c r="BC16" i="35" s="1"/>
  <c r="BD16" i="35" s="1"/>
  <c r="BE16" i="35" s="1"/>
  <c r="BF16" i="35" s="1"/>
  <c r="BG16" i="35" s="1"/>
  <c r="BH16" i="35" s="1"/>
  <c r="BI16" i="35" s="1"/>
  <c r="BJ16" i="35" s="1"/>
  <c r="BK16" i="35" s="1"/>
  <c r="BL16" i="35" s="1"/>
  <c r="BM16" i="35" s="1"/>
  <c r="BN16" i="35" s="1"/>
  <c r="BO16" i="35" s="1"/>
  <c r="BP16" i="35" s="1"/>
  <c r="BQ16" i="35" s="1"/>
  <c r="BR16" i="35" s="1"/>
  <c r="BS16" i="35" s="1"/>
  <c r="BT16" i="35" s="1"/>
  <c r="BU16" i="35" s="1"/>
  <c r="BV16" i="35" s="1"/>
  <c r="BW16" i="35" s="1"/>
  <c r="BX16" i="35" s="1"/>
  <c r="BY16" i="35" s="1"/>
  <c r="BZ16" i="35" s="1"/>
  <c r="CA16" i="35" s="1"/>
  <c r="CB16" i="35" s="1"/>
  <c r="CC16" i="35" s="1"/>
  <c r="CD16" i="35" s="1"/>
  <c r="CE16" i="35" s="1"/>
  <c r="CF16" i="35" s="1"/>
  <c r="CG16" i="35" s="1"/>
  <c r="CH16" i="35" s="1"/>
  <c r="CI16" i="35" s="1"/>
  <c r="CJ16" i="35" s="1"/>
  <c r="CK16" i="35" s="1"/>
  <c r="CL16" i="35" s="1"/>
  <c r="CM16" i="35" s="1"/>
  <c r="CN16" i="35" s="1"/>
  <c r="CO16" i="35" s="1"/>
  <c r="CP16" i="35" s="1"/>
  <c r="CQ16" i="35" s="1"/>
  <c r="CR16" i="35" s="1"/>
  <c r="CB18" i="35"/>
  <c r="AB5" i="7"/>
  <c r="AA19" i="7"/>
  <c r="BA14" i="7"/>
  <c r="AZ28" i="7"/>
  <c r="AD6" i="7"/>
  <c r="AC20" i="7"/>
  <c r="AE8" i="7"/>
  <c r="AD22" i="7"/>
  <c r="AC11" i="7"/>
  <c r="AB25" i="7"/>
  <c r="AC7" i="7"/>
  <c r="AB21" i="7"/>
  <c r="AE12" i="7"/>
  <c r="AD26" i="7"/>
  <c r="AC9" i="7"/>
  <c r="AB23" i="7"/>
  <c r="AC13" i="7"/>
  <c r="AB27" i="7"/>
  <c r="AD10" i="7"/>
  <c r="AC24" i="7"/>
  <c r="G22" i="36"/>
  <c r="G26" i="36"/>
  <c r="G30" i="36"/>
  <c r="G24" i="36"/>
  <c r="G31" i="36"/>
  <c r="G27" i="36"/>
  <c r="G19" i="36"/>
  <c r="G25" i="36"/>
  <c r="G32" i="36"/>
  <c r="G20" i="36"/>
  <c r="G23" i="36"/>
  <c r="G29" i="36"/>
  <c r="G21" i="36"/>
  <c r="G28" i="36"/>
  <c r="G18" i="36"/>
  <c r="B40" i="36" s="1"/>
  <c r="E23" i="36"/>
  <c r="B11" i="34"/>
  <c r="A86" i="36"/>
  <c r="A107" i="36" s="1"/>
  <c r="A64" i="36"/>
  <c r="A82" i="36"/>
  <c r="A103" i="36" s="1"/>
  <c r="A60" i="36"/>
  <c r="A95" i="36"/>
  <c r="A116" i="36" s="1"/>
  <c r="A73" i="36"/>
  <c r="A83" i="36"/>
  <c r="A104" i="36" s="1"/>
  <c r="A61" i="36"/>
  <c r="A85" i="36"/>
  <c r="A106" i="36" s="1"/>
  <c r="A63" i="36"/>
  <c r="A87" i="36"/>
  <c r="A108" i="36" s="1"/>
  <c r="A65" i="36"/>
  <c r="A84" i="36"/>
  <c r="A105" i="36" s="1"/>
  <c r="A62" i="36"/>
  <c r="A88" i="36"/>
  <c r="A109" i="36" s="1"/>
  <c r="A66" i="36"/>
  <c r="A68" i="36"/>
  <c r="A89" i="36"/>
  <c r="A110" i="36" s="1"/>
  <c r="A67" i="36"/>
  <c r="A91" i="36"/>
  <c r="A112" i="36" s="1"/>
  <c r="A69" i="36"/>
  <c r="A92" i="36"/>
  <c r="A113" i="36" s="1"/>
  <c r="A70" i="36"/>
  <c r="A71" i="36"/>
  <c r="A94" i="36"/>
  <c r="A115" i="36" s="1"/>
  <c r="A72" i="36"/>
  <c r="A96" i="36"/>
  <c r="A117" i="36" s="1"/>
  <c r="A74" i="36"/>
  <c r="CC18" i="35" l="1"/>
  <c r="B16" i="34"/>
  <c r="B26" i="34" s="1"/>
  <c r="AC5" i="7"/>
  <c r="AB19" i="7"/>
  <c r="AF12" i="7"/>
  <c r="AE26" i="7"/>
  <c r="AF8" i="7"/>
  <c r="AE22" i="7"/>
  <c r="AD9" i="7"/>
  <c r="AC23" i="7"/>
  <c r="AE10" i="7"/>
  <c r="AD24" i="7"/>
  <c r="AD7" i="7"/>
  <c r="AC21" i="7"/>
  <c r="AE6" i="7"/>
  <c r="AD20" i="7"/>
  <c r="AD13" i="7"/>
  <c r="AC27" i="7"/>
  <c r="AD11" i="7"/>
  <c r="AC25" i="7"/>
  <c r="BB14" i="7"/>
  <c r="BA28" i="7"/>
  <c r="E29" i="36"/>
  <c r="E31" i="36"/>
  <c r="E27" i="36"/>
  <c r="E24" i="36"/>
  <c r="E19" i="36"/>
  <c r="E21" i="36"/>
  <c r="E28" i="36"/>
  <c r="E30" i="36"/>
  <c r="E20" i="36"/>
  <c r="E22" i="36"/>
  <c r="E25" i="36"/>
  <c r="E26" i="36"/>
  <c r="E32" i="36"/>
  <c r="E18" i="36"/>
  <c r="E11" i="37" l="1"/>
  <c r="C6" i="35"/>
  <c r="CD18" i="35"/>
  <c r="E20" i="37"/>
  <c r="E24" i="37"/>
  <c r="E26" i="37"/>
  <c r="B50" i="36"/>
  <c r="B70" i="36" s="1"/>
  <c r="B52" i="36"/>
  <c r="B72" i="36" s="1"/>
  <c r="B44" i="36"/>
  <c r="B64" i="36" s="1"/>
  <c r="B54" i="36"/>
  <c r="B74" i="36" s="1"/>
  <c r="E18" i="37"/>
  <c r="E14" i="37"/>
  <c r="E32" i="37"/>
  <c r="E34" i="37"/>
  <c r="B49" i="36"/>
  <c r="B69" i="36" s="1"/>
  <c r="B43" i="36"/>
  <c r="B63" i="36" s="1"/>
  <c r="E29" i="37"/>
  <c r="E22" i="37"/>
  <c r="E19" i="37"/>
  <c r="B53" i="36"/>
  <c r="B73" i="36" s="1"/>
  <c r="B48" i="36"/>
  <c r="B68" i="36" s="1"/>
  <c r="E33" i="37"/>
  <c r="B41" i="36"/>
  <c r="B61" i="36" s="1"/>
  <c r="E30" i="37"/>
  <c r="E17" i="37"/>
  <c r="E27" i="37"/>
  <c r="B51" i="36"/>
  <c r="B71" i="36" s="1"/>
  <c r="B47" i="36"/>
  <c r="B67" i="36" s="1"/>
  <c r="E15" i="37"/>
  <c r="E25" i="37"/>
  <c r="B46" i="36"/>
  <c r="B66" i="36" s="1"/>
  <c r="E12" i="37"/>
  <c r="E16" i="37"/>
  <c r="E35" i="37"/>
  <c r="B60" i="36"/>
  <c r="E13" i="37"/>
  <c r="E23" i="37"/>
  <c r="B42" i="36"/>
  <c r="B62" i="36" s="1"/>
  <c r="E21" i="37"/>
  <c r="E31" i="37"/>
  <c r="E28" i="37"/>
  <c r="B45" i="36"/>
  <c r="B65" i="36" s="1"/>
  <c r="AD5" i="7"/>
  <c r="AC19" i="7"/>
  <c r="AG8" i="7"/>
  <c r="AF22" i="7"/>
  <c r="AE13" i="7"/>
  <c r="AD27" i="7"/>
  <c r="AF6" i="7"/>
  <c r="AE20" i="7"/>
  <c r="AG12" i="7"/>
  <c r="AF26" i="7"/>
  <c r="AE9" i="7"/>
  <c r="AD23" i="7"/>
  <c r="BC14" i="7"/>
  <c r="BB28" i="7"/>
  <c r="AE7" i="7"/>
  <c r="AD21" i="7"/>
  <c r="AE11" i="7"/>
  <c r="AD25" i="7"/>
  <c r="AF10" i="7"/>
  <c r="AE24" i="7"/>
  <c r="E34" i="36"/>
  <c r="E36" i="36" s="1"/>
  <c r="B103" i="36" l="1"/>
  <c r="B76" i="36"/>
  <c r="C7" i="35"/>
  <c r="C14" i="35"/>
  <c r="CE18" i="35"/>
  <c r="AE5" i="7"/>
  <c r="AD19" i="7"/>
  <c r="AG6" i="7"/>
  <c r="AF20" i="7"/>
  <c r="AF11" i="7"/>
  <c r="AE25" i="7"/>
  <c r="BD14" i="7"/>
  <c r="BC28" i="7"/>
  <c r="AF13" i="7"/>
  <c r="AE27" i="7"/>
  <c r="AH12" i="7"/>
  <c r="AG26" i="7"/>
  <c r="AF7" i="7"/>
  <c r="AE21" i="7"/>
  <c r="AG10" i="7"/>
  <c r="AF24" i="7"/>
  <c r="AF9" i="7"/>
  <c r="AE23" i="7"/>
  <c r="AH8" i="7"/>
  <c r="AG22" i="7"/>
  <c r="G34" i="36"/>
  <c r="G36" i="36" s="1"/>
  <c r="C15" i="35" l="1"/>
  <c r="C22" i="35"/>
  <c r="C23" i="35" s="1"/>
  <c r="C20" i="35"/>
  <c r="C21" i="35" s="1"/>
  <c r="CF18" i="35"/>
  <c r="AF5" i="7"/>
  <c r="AE19" i="7"/>
  <c r="BE14" i="7"/>
  <c r="BD28" i="7"/>
  <c r="AH10" i="7"/>
  <c r="AG24" i="7"/>
  <c r="AI8" i="7"/>
  <c r="AH22" i="7"/>
  <c r="AG7" i="7"/>
  <c r="AF21" i="7"/>
  <c r="AG11" i="7"/>
  <c r="AF25" i="7"/>
  <c r="AG13" i="7"/>
  <c r="AF27" i="7"/>
  <c r="AG9" i="7"/>
  <c r="AF23" i="7"/>
  <c r="AI12" i="7"/>
  <c r="AH26" i="7"/>
  <c r="AH6" i="7"/>
  <c r="AG20" i="7"/>
  <c r="B112" i="36"/>
  <c r="B106" i="36"/>
  <c r="B115" i="36"/>
  <c r="B105" i="36"/>
  <c r="B116" i="36"/>
  <c r="B108" i="36"/>
  <c r="B114" i="36"/>
  <c r="B107" i="36"/>
  <c r="B56" i="36"/>
  <c r="B110" i="36"/>
  <c r="B113" i="36"/>
  <c r="B104" i="36"/>
  <c r="B109" i="36"/>
  <c r="B111" i="36"/>
  <c r="B117" i="36"/>
  <c r="B119" i="36" l="1"/>
  <c r="B121" i="36"/>
  <c r="C19" i="35"/>
  <c r="C17" i="35"/>
  <c r="CG18" i="35"/>
  <c r="AG5" i="7"/>
  <c r="AF19" i="7"/>
  <c r="AJ8" i="7"/>
  <c r="AI22" i="7"/>
  <c r="AH7" i="7"/>
  <c r="AG21" i="7"/>
  <c r="AH13" i="7"/>
  <c r="AG27" i="7"/>
  <c r="AH9" i="7"/>
  <c r="AG23" i="7"/>
  <c r="AI6" i="7"/>
  <c r="AH20" i="7"/>
  <c r="AI10" i="7"/>
  <c r="AH24" i="7"/>
  <c r="AJ12" i="7"/>
  <c r="AI26" i="7"/>
  <c r="AH11" i="7"/>
  <c r="AG25" i="7"/>
  <c r="BF14" i="7"/>
  <c r="BE28" i="7"/>
  <c r="B78" i="36"/>
  <c r="CH18" i="35" l="1"/>
  <c r="AH5" i="7"/>
  <c r="AG19" i="7"/>
  <c r="AI13" i="7"/>
  <c r="AH27" i="7"/>
  <c r="BG14" i="7"/>
  <c r="BF28" i="7"/>
  <c r="AI7" i="7"/>
  <c r="AH21" i="7"/>
  <c r="AI9" i="7"/>
  <c r="AH23" i="7"/>
  <c r="AJ10" i="7"/>
  <c r="AI24" i="7"/>
  <c r="AK12" i="7"/>
  <c r="AJ26" i="7"/>
  <c r="AJ6" i="7"/>
  <c r="AI20" i="7"/>
  <c r="AI11" i="7"/>
  <c r="AH25" i="7"/>
  <c r="AK8" i="7"/>
  <c r="AJ22" i="7"/>
  <c r="G47" i="33"/>
  <c r="G111" i="32"/>
  <c r="G47" i="32"/>
  <c r="G111" i="31"/>
  <c r="G47" i="31"/>
  <c r="B142" i="31"/>
  <c r="B282" i="31" s="1"/>
  <c r="A140" i="30"/>
  <c r="A277" i="30" s="1"/>
  <c r="A139" i="30"/>
  <c r="A276" i="30" s="1"/>
  <c r="G46" i="30"/>
  <c r="D107" i="30"/>
  <c r="C134" i="30"/>
  <c r="AF14" i="3"/>
  <c r="AF17" i="3"/>
  <c r="AF18" i="3"/>
  <c r="AF21" i="3"/>
  <c r="AF22" i="3"/>
  <c r="AF25" i="3"/>
  <c r="B10" i="22"/>
  <c r="CA40" i="16"/>
  <c r="CB40" i="16"/>
  <c r="CC40" i="16"/>
  <c r="CD40" i="16"/>
  <c r="CE40" i="16"/>
  <c r="CF40" i="16"/>
  <c r="CG40" i="16"/>
  <c r="CH40" i="16"/>
  <c r="CI40" i="16"/>
  <c r="CJ40" i="16"/>
  <c r="CK40" i="16"/>
  <c r="CL40" i="16"/>
  <c r="CM40" i="16"/>
  <c r="CN40" i="16"/>
  <c r="CO40" i="16"/>
  <c r="CP40" i="16"/>
  <c r="CQ40" i="16"/>
  <c r="CR40" i="16"/>
  <c r="CS40" i="16"/>
  <c r="CT40" i="16"/>
  <c r="CA17" i="16"/>
  <c r="CB17" i="16"/>
  <c r="CC17" i="16"/>
  <c r="CD17" i="16"/>
  <c r="CE17" i="16"/>
  <c r="CF17" i="16"/>
  <c r="CG17" i="16"/>
  <c r="CH17" i="16"/>
  <c r="CI17" i="16"/>
  <c r="CJ17" i="16"/>
  <c r="CK17" i="16"/>
  <c r="CL17" i="16"/>
  <c r="CM17" i="16"/>
  <c r="CN17" i="16"/>
  <c r="CO17" i="16"/>
  <c r="CP17" i="16"/>
  <c r="CQ17" i="16"/>
  <c r="CR17" i="16"/>
  <c r="CS17" i="16"/>
  <c r="CT17" i="16"/>
  <c r="A85" i="16"/>
  <c r="A4" i="16"/>
  <c r="B79" i="33"/>
  <c r="B156" i="33" s="1"/>
  <c r="B80" i="33"/>
  <c r="B157" i="33" s="1"/>
  <c r="B216" i="32"/>
  <c r="B356" i="32" s="1"/>
  <c r="B142" i="32"/>
  <c r="B282" i="32" s="1"/>
  <c r="B217" i="32"/>
  <c r="B357" i="32" s="1"/>
  <c r="B143" i="32"/>
  <c r="B283" i="32" s="1"/>
  <c r="B217" i="31"/>
  <c r="B357" i="31" s="1"/>
  <c r="B143" i="31"/>
  <c r="B283" i="31" s="1"/>
  <c r="B216" i="31"/>
  <c r="B356" i="31" s="1"/>
  <c r="W4" i="17"/>
  <c r="CI18" i="35" l="1"/>
  <c r="AF24" i="3"/>
  <c r="AF20" i="3"/>
  <c r="AF16" i="3"/>
  <c r="AF10" i="3"/>
  <c r="AF7" i="3"/>
  <c r="AF12" i="3"/>
  <c r="AF23" i="3"/>
  <c r="AF19" i="3"/>
  <c r="AF15" i="3"/>
  <c r="AF8" i="3"/>
  <c r="A99" i="33"/>
  <c r="A176" i="33" s="1"/>
  <c r="A206" i="33" s="1"/>
  <c r="AI5" i="7"/>
  <c r="AH19" i="7"/>
  <c r="AJ9" i="7"/>
  <c r="AI23" i="7"/>
  <c r="AJ11" i="7"/>
  <c r="AI25" i="7"/>
  <c r="AK6" i="7"/>
  <c r="AJ20" i="7"/>
  <c r="AJ7" i="7"/>
  <c r="AI21" i="7"/>
  <c r="AL8" i="7"/>
  <c r="AK22" i="7"/>
  <c r="AL12" i="7"/>
  <c r="AK26" i="7"/>
  <c r="BH14" i="7"/>
  <c r="BG28" i="7"/>
  <c r="AK10" i="7"/>
  <c r="AJ24" i="7"/>
  <c r="AJ13" i="7"/>
  <c r="AI27" i="7"/>
  <c r="CT90" i="16"/>
  <c r="CL90" i="16"/>
  <c r="CD90" i="16"/>
  <c r="CE112" i="16"/>
  <c r="CN62" i="16"/>
  <c r="CN90" i="16"/>
  <c r="CF62" i="16"/>
  <c r="CF90" i="16"/>
  <c r="CO112" i="16"/>
  <c r="CG112" i="16"/>
  <c r="CM62" i="16"/>
  <c r="CM90" i="16"/>
  <c r="CE62" i="16"/>
  <c r="CE90" i="16"/>
  <c r="CN112" i="16"/>
  <c r="CF112" i="16"/>
  <c r="CR62" i="16"/>
  <c r="CR90" i="16"/>
  <c r="CJ62" i="16"/>
  <c r="CJ90" i="16"/>
  <c r="CB62" i="16"/>
  <c r="CB90" i="16"/>
  <c r="CS112" i="16"/>
  <c r="CK112" i="16"/>
  <c r="CC41" i="16"/>
  <c r="CC52" i="16" s="1"/>
  <c r="CC112" i="16"/>
  <c r="CM112" i="16"/>
  <c r="CS90" i="16"/>
  <c r="CK90" i="16"/>
  <c r="CC90" i="16"/>
  <c r="CT112" i="16"/>
  <c r="CD112" i="16"/>
  <c r="CQ90" i="16"/>
  <c r="CI90" i="16"/>
  <c r="CA90" i="16"/>
  <c r="CR112" i="16"/>
  <c r="CJ112" i="16"/>
  <c r="CB112" i="16"/>
  <c r="CL112" i="16"/>
  <c r="CP62" i="16"/>
  <c r="CP90" i="16"/>
  <c r="CH62" i="16"/>
  <c r="CH90" i="16"/>
  <c r="CQ41" i="16"/>
  <c r="CQ112" i="16"/>
  <c r="CI41" i="16"/>
  <c r="CI52" i="16" s="1"/>
  <c r="CI112" i="16"/>
  <c r="CA41" i="16"/>
  <c r="CA52" i="16" s="1"/>
  <c r="CA112" i="16"/>
  <c r="CO90" i="16"/>
  <c r="CG90" i="16"/>
  <c r="CP112" i="16"/>
  <c r="CH112" i="16"/>
  <c r="CQ62" i="16"/>
  <c r="CI62" i="16"/>
  <c r="CA62" i="16"/>
  <c r="CS62" i="16"/>
  <c r="CK62" i="16"/>
  <c r="CO62" i="16"/>
  <c r="CG62" i="16"/>
  <c r="CC18" i="16"/>
  <c r="CC29" i="16" s="1"/>
  <c r="CC62" i="16"/>
  <c r="CT62" i="16"/>
  <c r="CL62" i="16"/>
  <c r="CD62" i="16"/>
  <c r="CS18" i="16"/>
  <c r="CQ18" i="16"/>
  <c r="CP18" i="16"/>
  <c r="CK18" i="16"/>
  <c r="CK29" i="16" s="1"/>
  <c r="CJ18" i="16"/>
  <c r="CJ29" i="16" s="1"/>
  <c r="CI18" i="16"/>
  <c r="CI29" i="16" s="1"/>
  <c r="CH18" i="16"/>
  <c r="CH29" i="16" s="1"/>
  <c r="CO41" i="16"/>
  <c r="CR18" i="16"/>
  <c r="CB18" i="16"/>
  <c r="CB29" i="16" s="1"/>
  <c r="CM18" i="16"/>
  <c r="CM29" i="16" s="1"/>
  <c r="CE18" i="16"/>
  <c r="CE29" i="16" s="1"/>
  <c r="CN18" i="16"/>
  <c r="CF18" i="16"/>
  <c r="CF29" i="16" s="1"/>
  <c r="CD18" i="16"/>
  <c r="CD29" i="16" s="1"/>
  <c r="CT18" i="16"/>
  <c r="CL18" i="16"/>
  <c r="CL29" i="16" s="1"/>
  <c r="CP41" i="16"/>
  <c r="CH41" i="16"/>
  <c r="CH52" i="16" s="1"/>
  <c r="CA18" i="16"/>
  <c r="CA29" i="16" s="1"/>
  <c r="CO18" i="16"/>
  <c r="CG18" i="16"/>
  <c r="CG29" i="16" s="1"/>
  <c r="CG41" i="16"/>
  <c r="CG52" i="16" s="1"/>
  <c r="CN41" i="16"/>
  <c r="CF41" i="16"/>
  <c r="CF52" i="16" s="1"/>
  <c r="CM41" i="16"/>
  <c r="CM52" i="16" s="1"/>
  <c r="CE41" i="16"/>
  <c r="CE52" i="16" s="1"/>
  <c r="CS41" i="16"/>
  <c r="CK41" i="16"/>
  <c r="CK52" i="16" s="1"/>
  <c r="CL41" i="16"/>
  <c r="CL52" i="16" s="1"/>
  <c r="CR41" i="16"/>
  <c r="CJ41" i="16"/>
  <c r="CJ52" i="16" s="1"/>
  <c r="CB41" i="16"/>
  <c r="CB52" i="16" s="1"/>
  <c r="CT41" i="16"/>
  <c r="CD41" i="16"/>
  <c r="CD52" i="16" s="1"/>
  <c r="A118" i="33"/>
  <c r="A148" i="33" s="1"/>
  <c r="A103" i="33"/>
  <c r="A111" i="33"/>
  <c r="A119" i="33"/>
  <c r="A149" i="33" s="1"/>
  <c r="C165" i="31"/>
  <c r="C102" i="33"/>
  <c r="C173" i="31"/>
  <c r="C110" i="33"/>
  <c r="C118" i="33"/>
  <c r="C148" i="33" s="1"/>
  <c r="C101" i="33"/>
  <c r="A96" i="33"/>
  <c r="A104" i="33"/>
  <c r="A112" i="33"/>
  <c r="A120" i="33"/>
  <c r="C166" i="31"/>
  <c r="C103" i="33"/>
  <c r="C174" i="31"/>
  <c r="C111" i="33"/>
  <c r="C119" i="33"/>
  <c r="C149" i="33" s="1"/>
  <c r="C109" i="33"/>
  <c r="A97" i="33"/>
  <c r="A105" i="33"/>
  <c r="A113" i="33"/>
  <c r="C96" i="33"/>
  <c r="C104" i="33"/>
  <c r="C112" i="33"/>
  <c r="C120" i="33"/>
  <c r="A98" i="33"/>
  <c r="A106" i="33"/>
  <c r="A114" i="33"/>
  <c r="C113" i="33"/>
  <c r="C97" i="33"/>
  <c r="C105" i="33"/>
  <c r="A110" i="33"/>
  <c r="C117" i="33"/>
  <c r="A107" i="33"/>
  <c r="A115" i="33"/>
  <c r="C98" i="33"/>
  <c r="C106" i="33"/>
  <c r="C114" i="33"/>
  <c r="A163" i="31"/>
  <c r="A100" i="33"/>
  <c r="A171" i="31"/>
  <c r="A108" i="33"/>
  <c r="A116" i="33"/>
  <c r="C99" i="33"/>
  <c r="C107" i="33"/>
  <c r="C115" i="33"/>
  <c r="A102" i="33"/>
  <c r="A101" i="33"/>
  <c r="A172" i="31"/>
  <c r="A109" i="33"/>
  <c r="A117" i="33"/>
  <c r="C100" i="33"/>
  <c r="C108" i="33"/>
  <c r="C116" i="33"/>
  <c r="C181" i="31"/>
  <c r="A162" i="32"/>
  <c r="A162" i="31"/>
  <c r="A170" i="32"/>
  <c r="A170" i="31"/>
  <c r="A178" i="32"/>
  <c r="A178" i="31"/>
  <c r="C161" i="32"/>
  <c r="C161" i="31"/>
  <c r="C169" i="32"/>
  <c r="C169" i="31"/>
  <c r="C177" i="32"/>
  <c r="C177" i="31"/>
  <c r="C182" i="31"/>
  <c r="C212" i="31" s="1"/>
  <c r="C246" i="31" s="1"/>
  <c r="C276" i="31" s="1"/>
  <c r="C118" i="30"/>
  <c r="C168" i="32"/>
  <c r="C168" i="31"/>
  <c r="A177" i="32"/>
  <c r="A177" i="31"/>
  <c r="A171" i="32"/>
  <c r="C120" i="30"/>
  <c r="C170" i="32"/>
  <c r="C170" i="31"/>
  <c r="A164" i="32"/>
  <c r="A172" i="32"/>
  <c r="A180" i="32"/>
  <c r="C163" i="32"/>
  <c r="C163" i="31"/>
  <c r="C121" i="30"/>
  <c r="C171" i="32"/>
  <c r="C171" i="31"/>
  <c r="C129" i="30"/>
  <c r="C179" i="32"/>
  <c r="C179" i="31"/>
  <c r="A164" i="31"/>
  <c r="C126" i="30"/>
  <c r="C176" i="32"/>
  <c r="C176" i="31"/>
  <c r="A163" i="32"/>
  <c r="A179" i="32"/>
  <c r="C162" i="32"/>
  <c r="C162" i="31"/>
  <c r="C128" i="30"/>
  <c r="C178" i="32"/>
  <c r="C178" i="31"/>
  <c r="A165" i="32"/>
  <c r="A165" i="31"/>
  <c r="A173" i="32"/>
  <c r="A173" i="31"/>
  <c r="A181" i="32"/>
  <c r="A211" i="32" s="1"/>
  <c r="A245" i="32" s="1"/>
  <c r="A275" i="32" s="1"/>
  <c r="A181" i="31"/>
  <c r="C164" i="32"/>
  <c r="C164" i="31"/>
  <c r="C172" i="32"/>
  <c r="C172" i="31"/>
  <c r="C180" i="32"/>
  <c r="C180" i="31"/>
  <c r="A169" i="32"/>
  <c r="A169" i="31"/>
  <c r="A166" i="32"/>
  <c r="A166" i="31"/>
  <c r="A174" i="32"/>
  <c r="A174" i="31"/>
  <c r="A182" i="32"/>
  <c r="A212" i="32" s="1"/>
  <c r="A246" i="32" s="1"/>
  <c r="A276" i="32" s="1"/>
  <c r="A182" i="31"/>
  <c r="A212" i="31" s="1"/>
  <c r="C115" i="30"/>
  <c r="C165" i="32"/>
  <c r="C123" i="30"/>
  <c r="C173" i="32"/>
  <c r="C131" i="30"/>
  <c r="C181" i="32"/>
  <c r="C211" i="32" s="1"/>
  <c r="C245" i="32" s="1"/>
  <c r="C275" i="32" s="1"/>
  <c r="C160" i="32"/>
  <c r="C160" i="31"/>
  <c r="A159" i="32"/>
  <c r="A159" i="31"/>
  <c r="A167" i="32"/>
  <c r="A167" i="31"/>
  <c r="A175" i="32"/>
  <c r="A175" i="31"/>
  <c r="A183" i="32"/>
  <c r="A183" i="31"/>
  <c r="C116" i="30"/>
  <c r="C166" i="32"/>
  <c r="C124" i="30"/>
  <c r="C174" i="32"/>
  <c r="C132" i="30"/>
  <c r="C182" i="32"/>
  <c r="C212" i="32" s="1"/>
  <c r="C246" i="32" s="1"/>
  <c r="C276" i="32" s="1"/>
  <c r="A179" i="31"/>
  <c r="A161" i="32"/>
  <c r="A161" i="31"/>
  <c r="A160" i="32"/>
  <c r="A160" i="31"/>
  <c r="A168" i="32"/>
  <c r="A168" i="31"/>
  <c r="A176" i="32"/>
  <c r="A176" i="31"/>
  <c r="C159" i="32"/>
  <c r="C167" i="32"/>
  <c r="C167" i="31"/>
  <c r="C175" i="32"/>
  <c r="C175" i="31"/>
  <c r="C133" i="30"/>
  <c r="C183" i="32"/>
  <c r="C183" i="31"/>
  <c r="A180" i="31"/>
  <c r="C114" i="30"/>
  <c r="C122" i="30"/>
  <c r="C130" i="30"/>
  <c r="C127" i="30"/>
  <c r="C109" i="30"/>
  <c r="C117" i="30"/>
  <c r="C125" i="30"/>
  <c r="C112" i="30"/>
  <c r="C119" i="30"/>
  <c r="C110" i="30"/>
  <c r="C113" i="30"/>
  <c r="C111" i="30"/>
  <c r="F20" i="28"/>
  <c r="I46" i="8"/>
  <c r="I45" i="8"/>
  <c r="I44" i="8"/>
  <c r="I43" i="8"/>
  <c r="I42" i="8"/>
  <c r="I41" i="8"/>
  <c r="I40" i="8"/>
  <c r="J38" i="8"/>
  <c r="I38" i="8" s="1"/>
  <c r="I37" i="8"/>
  <c r="I36" i="8"/>
  <c r="I35" i="8"/>
  <c r="I34" i="8"/>
  <c r="I33" i="8"/>
  <c r="I32" i="8"/>
  <c r="I31" i="8"/>
  <c r="J30" i="8"/>
  <c r="I30" i="8" s="1"/>
  <c r="I29" i="8"/>
  <c r="I28" i="8"/>
  <c r="I27" i="8"/>
  <c r="I26" i="8"/>
  <c r="I25" i="8"/>
  <c r="I24" i="8"/>
  <c r="I23" i="8"/>
  <c r="I22" i="8"/>
  <c r="I21" i="8"/>
  <c r="J20" i="8"/>
  <c r="I20" i="8" s="1"/>
  <c r="I19" i="8"/>
  <c r="I18" i="8"/>
  <c r="I17" i="8"/>
  <c r="I16" i="8"/>
  <c r="I15" i="8"/>
  <c r="I14" i="8"/>
  <c r="I13" i="8"/>
  <c r="I12" i="8"/>
  <c r="I11" i="8"/>
  <c r="J10" i="8"/>
  <c r="I10" i="8" s="1"/>
  <c r="I9" i="8"/>
  <c r="I8" i="8"/>
  <c r="I7" i="8"/>
  <c r="I6" i="8"/>
  <c r="CJ18" i="35" l="1"/>
  <c r="AF30" i="3"/>
  <c r="AF60" i="3"/>
  <c r="AF57" i="3"/>
  <c r="AF31" i="3"/>
  <c r="AF61" i="3"/>
  <c r="AF28" i="3"/>
  <c r="B37" i="5"/>
  <c r="AF29" i="3"/>
  <c r="AF9" i="3"/>
  <c r="AF58" i="3"/>
  <c r="AF59" i="3"/>
  <c r="AF11" i="3"/>
  <c r="AF26" i="3"/>
  <c r="AF27" i="3"/>
  <c r="AF13" i="3"/>
  <c r="AF56" i="3"/>
  <c r="A129" i="33"/>
  <c r="C197" i="33"/>
  <c r="C227" i="33" s="1"/>
  <c r="C150" i="33"/>
  <c r="A197" i="33"/>
  <c r="A227" i="33" s="1"/>
  <c r="A150" i="33"/>
  <c r="A323" i="32"/>
  <c r="A353" i="32" s="1"/>
  <c r="A387" i="32" s="1"/>
  <c r="A417" i="32" s="1"/>
  <c r="A213" i="32"/>
  <c r="A247" i="32" s="1"/>
  <c r="A277" i="32" s="1"/>
  <c r="C323" i="32"/>
  <c r="C353" i="32" s="1"/>
  <c r="C387" i="32" s="1"/>
  <c r="C417" i="32" s="1"/>
  <c r="C213" i="32"/>
  <c r="C247" i="32" s="1"/>
  <c r="C277" i="32" s="1"/>
  <c r="A323" i="31"/>
  <c r="A353" i="31" s="1"/>
  <c r="A387" i="31" s="1"/>
  <c r="A417" i="31" s="1"/>
  <c r="A213" i="31"/>
  <c r="A247" i="31" s="1"/>
  <c r="A277" i="31" s="1"/>
  <c r="A246" i="31"/>
  <c r="A276" i="31" s="1"/>
  <c r="C323" i="31"/>
  <c r="C353" i="31" s="1"/>
  <c r="C387" i="31" s="1"/>
  <c r="C417" i="31" s="1"/>
  <c r="C213" i="31"/>
  <c r="C247" i="31" s="1"/>
  <c r="C277" i="31" s="1"/>
  <c r="D20" i="28"/>
  <c r="B20" i="28"/>
  <c r="AJ5" i="7"/>
  <c r="AI19" i="7"/>
  <c r="AK7" i="7"/>
  <c r="AJ21" i="7"/>
  <c r="BI14" i="7"/>
  <c r="BH28" i="7"/>
  <c r="AL6" i="7"/>
  <c r="AK20" i="7"/>
  <c r="AK13" i="7"/>
  <c r="AJ27" i="7"/>
  <c r="AM12" i="7"/>
  <c r="AL26" i="7"/>
  <c r="AK11" i="7"/>
  <c r="AJ25" i="7"/>
  <c r="AL10" i="7"/>
  <c r="AK24" i="7"/>
  <c r="AM8" i="7"/>
  <c r="AL22" i="7"/>
  <c r="AK9" i="7"/>
  <c r="AJ23" i="7"/>
  <c r="CO134" i="16"/>
  <c r="A300" i="32"/>
  <c r="A330" i="32" s="1"/>
  <c r="A364" i="32" s="1"/>
  <c r="A394" i="32" s="1"/>
  <c r="A190" i="32"/>
  <c r="A224" i="32" s="1"/>
  <c r="A254" i="32" s="1"/>
  <c r="C316" i="31"/>
  <c r="C346" i="31" s="1"/>
  <c r="C380" i="31" s="1"/>
  <c r="C410" i="31" s="1"/>
  <c r="C206" i="31"/>
  <c r="C240" i="31" s="1"/>
  <c r="C270" i="31" s="1"/>
  <c r="A192" i="33"/>
  <c r="A222" i="33" s="1"/>
  <c r="A145" i="33"/>
  <c r="A165" i="30"/>
  <c r="A302" i="30" s="1"/>
  <c r="C80" i="30"/>
  <c r="C103" i="30"/>
  <c r="A316" i="31"/>
  <c r="A346" i="31" s="1"/>
  <c r="A380" i="31" s="1"/>
  <c r="A410" i="31" s="1"/>
  <c r="A206" i="31"/>
  <c r="A240" i="31" s="1"/>
  <c r="A270" i="31" s="1"/>
  <c r="A308" i="31"/>
  <c r="A338" i="31" s="1"/>
  <c r="A372" i="31" s="1"/>
  <c r="A402" i="31" s="1"/>
  <c r="A198" i="31"/>
  <c r="A232" i="31" s="1"/>
  <c r="A262" i="31" s="1"/>
  <c r="C300" i="31"/>
  <c r="C330" i="31" s="1"/>
  <c r="C364" i="31" s="1"/>
  <c r="C394" i="31" s="1"/>
  <c r="C190" i="31"/>
  <c r="C224" i="31" s="1"/>
  <c r="C254" i="31" s="1"/>
  <c r="C313" i="32"/>
  <c r="C343" i="32" s="1"/>
  <c r="C377" i="32" s="1"/>
  <c r="C407" i="32" s="1"/>
  <c r="C203" i="32"/>
  <c r="C237" i="32" s="1"/>
  <c r="C267" i="32" s="1"/>
  <c r="C312" i="32"/>
  <c r="C342" i="32" s="1"/>
  <c r="C376" i="32" s="1"/>
  <c r="C406" i="32" s="1"/>
  <c r="C202" i="32"/>
  <c r="C236" i="32" s="1"/>
  <c r="C266" i="32" s="1"/>
  <c r="C304" i="32"/>
  <c r="C334" i="32" s="1"/>
  <c r="C368" i="32" s="1"/>
  <c r="C398" i="32" s="1"/>
  <c r="C194" i="32"/>
  <c r="C228" i="32" s="1"/>
  <c r="C258" i="32" s="1"/>
  <c r="A321" i="32"/>
  <c r="C302" i="31"/>
  <c r="C332" i="31" s="1"/>
  <c r="C366" i="31" s="1"/>
  <c r="C396" i="31" s="1"/>
  <c r="C192" i="31"/>
  <c r="C226" i="31" s="1"/>
  <c r="C256" i="31" s="1"/>
  <c r="C316" i="32"/>
  <c r="C346" i="32" s="1"/>
  <c r="C380" i="32" s="1"/>
  <c r="C410" i="32" s="1"/>
  <c r="C206" i="32"/>
  <c r="C240" i="32" s="1"/>
  <c r="C270" i="32" s="1"/>
  <c r="A304" i="31"/>
  <c r="A334" i="31" s="1"/>
  <c r="A368" i="31" s="1"/>
  <c r="A398" i="31" s="1"/>
  <c r="A194" i="31"/>
  <c r="A228" i="31" s="1"/>
  <c r="A258" i="31" s="1"/>
  <c r="C301" i="31"/>
  <c r="C331" i="31" s="1"/>
  <c r="C365" i="31" s="1"/>
  <c r="C395" i="31" s="1"/>
  <c r="C191" i="31"/>
  <c r="C225" i="31" s="1"/>
  <c r="C255" i="31" s="1"/>
  <c r="A318" i="31"/>
  <c r="A348" i="31" s="1"/>
  <c r="A382" i="31" s="1"/>
  <c r="A412" i="31" s="1"/>
  <c r="A208" i="31"/>
  <c r="A242" i="31" s="1"/>
  <c r="A272" i="31" s="1"/>
  <c r="C176" i="33"/>
  <c r="C206" i="33" s="1"/>
  <c r="C129" i="33"/>
  <c r="A187" i="33"/>
  <c r="A217" i="33" s="1"/>
  <c r="A140" i="33"/>
  <c r="A134" i="33"/>
  <c r="A181" i="33"/>
  <c r="A211" i="33" s="1"/>
  <c r="C179" i="33"/>
  <c r="C209" i="33" s="1"/>
  <c r="C132" i="33"/>
  <c r="C91" i="30"/>
  <c r="C318" i="31"/>
  <c r="C348" i="31" s="1"/>
  <c r="C382" i="31" s="1"/>
  <c r="C412" i="31" s="1"/>
  <c r="C208" i="31"/>
  <c r="C242" i="31" s="1"/>
  <c r="C272" i="31" s="1"/>
  <c r="A302" i="31"/>
  <c r="A332" i="31" s="1"/>
  <c r="A366" i="31" s="1"/>
  <c r="A396" i="31" s="1"/>
  <c r="A192" i="31"/>
  <c r="A226" i="31" s="1"/>
  <c r="A256" i="31" s="1"/>
  <c r="C83" i="30"/>
  <c r="C315" i="32"/>
  <c r="C345" i="32" s="1"/>
  <c r="C379" i="32" s="1"/>
  <c r="C409" i="32" s="1"/>
  <c r="C205" i="32"/>
  <c r="C239" i="32" s="1"/>
  <c r="C269" i="32" s="1"/>
  <c r="A315" i="32"/>
  <c r="A345" i="32" s="1"/>
  <c r="A379" i="32" s="1"/>
  <c r="A409" i="32" s="1"/>
  <c r="A205" i="32"/>
  <c r="A239" i="32" s="1"/>
  <c r="A269" i="32" s="1"/>
  <c r="C321" i="32"/>
  <c r="C320" i="32"/>
  <c r="C350" i="32" s="1"/>
  <c r="C210" i="32"/>
  <c r="A313" i="32"/>
  <c r="A343" i="32" s="1"/>
  <c r="A377" i="32" s="1"/>
  <c r="A407" i="32" s="1"/>
  <c r="A203" i="32"/>
  <c r="A237" i="32" s="1"/>
  <c r="A267" i="32" s="1"/>
  <c r="C310" i="31"/>
  <c r="C340" i="31" s="1"/>
  <c r="C374" i="31" s="1"/>
  <c r="C404" i="31" s="1"/>
  <c r="C200" i="31"/>
  <c r="C234" i="31" s="1"/>
  <c r="C264" i="31" s="1"/>
  <c r="C193" i="33"/>
  <c r="C223" i="33" s="1"/>
  <c r="C146" i="33"/>
  <c r="C130" i="33"/>
  <c r="C177" i="33"/>
  <c r="C207" i="33" s="1"/>
  <c r="A185" i="33"/>
  <c r="A215" i="33" s="1"/>
  <c r="A138" i="33"/>
  <c r="A191" i="33"/>
  <c r="A221" i="33" s="1"/>
  <c r="A144" i="33"/>
  <c r="A175" i="33"/>
  <c r="A205" i="33" s="1"/>
  <c r="A128" i="33"/>
  <c r="C189" i="33"/>
  <c r="C219" i="33" s="1"/>
  <c r="C142" i="33"/>
  <c r="C196" i="33"/>
  <c r="C226" i="33" s="1"/>
  <c r="A162" i="30"/>
  <c r="A299" i="30" s="1"/>
  <c r="C299" i="32"/>
  <c r="C329" i="32" s="1"/>
  <c r="C363" i="32" s="1"/>
  <c r="C393" i="32" s="1"/>
  <c r="C189" i="32"/>
  <c r="C223" i="32" s="1"/>
  <c r="C253" i="32" s="1"/>
  <c r="C310" i="32"/>
  <c r="C340" i="32" s="1"/>
  <c r="C374" i="32" s="1"/>
  <c r="C404" i="32" s="1"/>
  <c r="C200" i="32"/>
  <c r="C234" i="32" s="1"/>
  <c r="C264" i="32" s="1"/>
  <c r="C309" i="31"/>
  <c r="C339" i="31" s="1"/>
  <c r="C373" i="31" s="1"/>
  <c r="C403" i="31" s="1"/>
  <c r="C199" i="31"/>
  <c r="C233" i="31" s="1"/>
  <c r="C263" i="31" s="1"/>
  <c r="A174" i="33"/>
  <c r="A204" i="33" s="1"/>
  <c r="A127" i="33"/>
  <c r="A157" i="30"/>
  <c r="A294" i="30" s="1"/>
  <c r="C307" i="32"/>
  <c r="C337" i="32" s="1"/>
  <c r="C371" i="32" s="1"/>
  <c r="C401" i="32" s="1"/>
  <c r="C197" i="32"/>
  <c r="C231" i="32" s="1"/>
  <c r="C261" i="32" s="1"/>
  <c r="A300" i="31"/>
  <c r="A330" i="31" s="1"/>
  <c r="A364" i="31" s="1"/>
  <c r="A394" i="31" s="1"/>
  <c r="A190" i="31"/>
  <c r="A224" i="31" s="1"/>
  <c r="A254" i="31" s="1"/>
  <c r="C322" i="32"/>
  <c r="C314" i="32"/>
  <c r="C344" i="32" s="1"/>
  <c r="C378" i="32" s="1"/>
  <c r="C408" i="32" s="1"/>
  <c r="C204" i="32"/>
  <c r="C238" i="32" s="1"/>
  <c r="C268" i="32" s="1"/>
  <c r="C306" i="32"/>
  <c r="C336" i="32" s="1"/>
  <c r="C370" i="32" s="1"/>
  <c r="C400" i="32" s="1"/>
  <c r="C196" i="32"/>
  <c r="C230" i="32" s="1"/>
  <c r="C260" i="32" s="1"/>
  <c r="A307" i="32"/>
  <c r="A337" i="32" s="1"/>
  <c r="A371" i="32" s="1"/>
  <c r="A401" i="32" s="1"/>
  <c r="A197" i="32"/>
  <c r="A231" i="32" s="1"/>
  <c r="A261" i="32" s="1"/>
  <c r="A299" i="32"/>
  <c r="A329" i="32" s="1"/>
  <c r="A363" i="32" s="1"/>
  <c r="A393" i="32" s="1"/>
  <c r="A189" i="32"/>
  <c r="A223" i="32" s="1"/>
  <c r="A253" i="32" s="1"/>
  <c r="A305" i="32"/>
  <c r="A335" i="32" s="1"/>
  <c r="A369" i="32" s="1"/>
  <c r="A399" i="32" s="1"/>
  <c r="A195" i="32"/>
  <c r="A229" i="32" s="1"/>
  <c r="A259" i="32" s="1"/>
  <c r="A304" i="32"/>
  <c r="A334" i="32" s="1"/>
  <c r="A368" i="32" s="1"/>
  <c r="A398" i="32" s="1"/>
  <c r="A194" i="32"/>
  <c r="A228" i="32" s="1"/>
  <c r="A258" i="32" s="1"/>
  <c r="A186" i="33"/>
  <c r="A216" i="33" s="1"/>
  <c r="A139" i="33"/>
  <c r="A303" i="31"/>
  <c r="A333" i="31" s="1"/>
  <c r="A367" i="31" s="1"/>
  <c r="A397" i="31" s="1"/>
  <c r="A193" i="31"/>
  <c r="A227" i="31" s="1"/>
  <c r="A257" i="31" s="1"/>
  <c r="C173" i="33"/>
  <c r="C203" i="33" s="1"/>
  <c r="C126" i="33"/>
  <c r="A182" i="33"/>
  <c r="A212" i="33" s="1"/>
  <c r="A135" i="33"/>
  <c r="C314" i="31"/>
  <c r="C344" i="31" s="1"/>
  <c r="C378" i="31" s="1"/>
  <c r="C408" i="31" s="1"/>
  <c r="C204" i="31"/>
  <c r="C238" i="31" s="1"/>
  <c r="C268" i="31" s="1"/>
  <c r="C178" i="33"/>
  <c r="C208" i="33" s="1"/>
  <c r="C131" i="33"/>
  <c r="C101" i="30"/>
  <c r="A188" i="33"/>
  <c r="A218" i="33" s="1"/>
  <c r="A141" i="33"/>
  <c r="CC134" i="16"/>
  <c r="A160" i="30"/>
  <c r="A297" i="30" s="1"/>
  <c r="A159" i="30"/>
  <c r="A296" i="30" s="1"/>
  <c r="A310" i="31"/>
  <c r="A340" i="31" s="1"/>
  <c r="A374" i="31" s="1"/>
  <c r="A404" i="31" s="1"/>
  <c r="A200" i="31"/>
  <c r="A234" i="31" s="1"/>
  <c r="A264" i="31" s="1"/>
  <c r="C192" i="33"/>
  <c r="C222" i="33" s="1"/>
  <c r="C145" i="33"/>
  <c r="C136" i="33"/>
  <c r="C183" i="33"/>
  <c r="C213" i="33" s="1"/>
  <c r="A180" i="33"/>
  <c r="A210" i="33" s="1"/>
  <c r="A133" i="33"/>
  <c r="A176" i="30"/>
  <c r="A313" i="30" s="1"/>
  <c r="A175" i="30"/>
  <c r="A312" i="30" s="1"/>
  <c r="A301" i="31"/>
  <c r="A331" i="31" s="1"/>
  <c r="A365" i="31" s="1"/>
  <c r="A395" i="31" s="1"/>
  <c r="A191" i="31"/>
  <c r="A225" i="31" s="1"/>
  <c r="A255" i="31" s="1"/>
  <c r="C300" i="32"/>
  <c r="C330" i="32" s="1"/>
  <c r="C364" i="32" s="1"/>
  <c r="C394" i="32" s="1"/>
  <c r="C190" i="32"/>
  <c r="C224" i="32" s="1"/>
  <c r="C254" i="32" s="1"/>
  <c r="A178" i="30"/>
  <c r="A315" i="30" s="1"/>
  <c r="A314" i="31"/>
  <c r="A344" i="31" s="1"/>
  <c r="A378" i="31" s="1"/>
  <c r="A408" i="31" s="1"/>
  <c r="A204" i="31"/>
  <c r="A238" i="31" s="1"/>
  <c r="A268" i="31" s="1"/>
  <c r="A306" i="31"/>
  <c r="A336" i="31" s="1"/>
  <c r="A370" i="31" s="1"/>
  <c r="A400" i="31" s="1"/>
  <c r="A196" i="31"/>
  <c r="A230" i="31" s="1"/>
  <c r="A260" i="31" s="1"/>
  <c r="C92" i="30"/>
  <c r="C84" i="30"/>
  <c r="A303" i="32"/>
  <c r="A333" i="32" s="1"/>
  <c r="A367" i="32" s="1"/>
  <c r="A397" i="32" s="1"/>
  <c r="A193" i="32"/>
  <c r="A227" i="32" s="1"/>
  <c r="A257" i="32" s="1"/>
  <c r="C311" i="31"/>
  <c r="C341" i="31" s="1"/>
  <c r="C375" i="31" s="1"/>
  <c r="C405" i="31" s="1"/>
  <c r="C201" i="31"/>
  <c r="C235" i="31" s="1"/>
  <c r="C265" i="31" s="1"/>
  <c r="A320" i="32"/>
  <c r="A350" i="32" s="1"/>
  <c r="A210" i="32"/>
  <c r="A312" i="32"/>
  <c r="A342" i="32" s="1"/>
  <c r="A376" i="32" s="1"/>
  <c r="A406" i="32" s="1"/>
  <c r="A202" i="32"/>
  <c r="A236" i="32" s="1"/>
  <c r="A266" i="32" s="1"/>
  <c r="A317" i="31"/>
  <c r="A347" i="31" s="1"/>
  <c r="A381" i="31" s="1"/>
  <c r="A411" i="31" s="1"/>
  <c r="A207" i="31"/>
  <c r="A241" i="31" s="1"/>
  <c r="A271" i="31" s="1"/>
  <c r="A179" i="33"/>
  <c r="A209" i="33" s="1"/>
  <c r="A132" i="33"/>
  <c r="C98" i="30"/>
  <c r="C191" i="33"/>
  <c r="C221" i="33" s="1"/>
  <c r="C144" i="33"/>
  <c r="C175" i="33"/>
  <c r="C205" i="33" s="1"/>
  <c r="C128" i="33"/>
  <c r="C194" i="33"/>
  <c r="C224" i="33" s="1"/>
  <c r="C147" i="33"/>
  <c r="A156" i="30"/>
  <c r="A293" i="30" s="1"/>
  <c r="C133" i="33"/>
  <c r="C180" i="33"/>
  <c r="C210" i="33" s="1"/>
  <c r="A189" i="33"/>
  <c r="A219" i="33" s="1"/>
  <c r="A142" i="33"/>
  <c r="C187" i="33"/>
  <c r="C217" i="33" s="1"/>
  <c r="C140" i="33"/>
  <c r="A195" i="33"/>
  <c r="A225" i="33" s="1"/>
  <c r="A172" i="30"/>
  <c r="A309" i="30" s="1"/>
  <c r="C305" i="32"/>
  <c r="C335" i="32" s="1"/>
  <c r="C369" i="32" s="1"/>
  <c r="C399" i="32" s="1"/>
  <c r="C195" i="32"/>
  <c r="C229" i="32" s="1"/>
  <c r="C259" i="32" s="1"/>
  <c r="C321" i="31"/>
  <c r="C211" i="31"/>
  <c r="C245" i="31" s="1"/>
  <c r="C275" i="31" s="1"/>
  <c r="C306" i="31"/>
  <c r="C336" i="31" s="1"/>
  <c r="C370" i="31" s="1"/>
  <c r="C400" i="31" s="1"/>
  <c r="C196" i="31"/>
  <c r="C230" i="31" s="1"/>
  <c r="C260" i="31" s="1"/>
  <c r="A171" i="30"/>
  <c r="A308" i="30" s="1"/>
  <c r="C94" i="30"/>
  <c r="C96" i="30"/>
  <c r="C93" i="30"/>
  <c r="C95" i="30"/>
  <c r="A301" i="32"/>
  <c r="A331" i="32" s="1"/>
  <c r="A365" i="32" s="1"/>
  <c r="A395" i="32" s="1"/>
  <c r="A191" i="32"/>
  <c r="A225" i="32" s="1"/>
  <c r="A255" i="32" s="1"/>
  <c r="A319" i="31"/>
  <c r="A349" i="31" s="1"/>
  <c r="A383" i="31" s="1"/>
  <c r="A413" i="31" s="1"/>
  <c r="A209" i="31"/>
  <c r="A243" i="31" s="1"/>
  <c r="A273" i="31" s="1"/>
  <c r="A315" i="31"/>
  <c r="A345" i="31" s="1"/>
  <c r="A379" i="31" s="1"/>
  <c r="A409" i="31" s="1"/>
  <c r="A205" i="31"/>
  <c r="A239" i="31" s="1"/>
  <c r="A269" i="31" s="1"/>
  <c r="A322" i="31"/>
  <c r="A314" i="32"/>
  <c r="A344" i="32" s="1"/>
  <c r="A378" i="32" s="1"/>
  <c r="A408" i="32" s="1"/>
  <c r="A204" i="32"/>
  <c r="A238" i="32" s="1"/>
  <c r="A268" i="32" s="1"/>
  <c r="A309" i="31"/>
  <c r="A339" i="31" s="1"/>
  <c r="A373" i="31" s="1"/>
  <c r="A403" i="31" s="1"/>
  <c r="A199" i="31"/>
  <c r="A233" i="31" s="1"/>
  <c r="A263" i="31" s="1"/>
  <c r="C82" i="30"/>
  <c r="C100" i="30"/>
  <c r="C304" i="31"/>
  <c r="C334" i="31" s="1"/>
  <c r="C368" i="31" s="1"/>
  <c r="C398" i="31" s="1"/>
  <c r="C194" i="31"/>
  <c r="C228" i="31" s="1"/>
  <c r="C258" i="31" s="1"/>
  <c r="A177" i="30"/>
  <c r="A314" i="30" s="1"/>
  <c r="A319" i="32"/>
  <c r="A349" i="32" s="1"/>
  <c r="A383" i="32" s="1"/>
  <c r="A413" i="32" s="1"/>
  <c r="A209" i="32"/>
  <c r="A243" i="32" s="1"/>
  <c r="A273" i="32" s="1"/>
  <c r="C319" i="31"/>
  <c r="C349" i="31" s="1"/>
  <c r="C383" i="31" s="1"/>
  <c r="C413" i="31" s="1"/>
  <c r="C209" i="31"/>
  <c r="C243" i="31" s="1"/>
  <c r="C273" i="31" s="1"/>
  <c r="C303" i="31"/>
  <c r="C333" i="31" s="1"/>
  <c r="C367" i="31" s="1"/>
  <c r="C397" i="31" s="1"/>
  <c r="C193" i="31"/>
  <c r="C227" i="31" s="1"/>
  <c r="C257" i="31" s="1"/>
  <c r="A317" i="32"/>
  <c r="A347" i="32" s="1"/>
  <c r="A381" i="32" s="1"/>
  <c r="A411" i="32" s="1"/>
  <c r="A207" i="32"/>
  <c r="A241" i="32" s="1"/>
  <c r="A271" i="32" s="1"/>
  <c r="C308" i="31"/>
  <c r="C338" i="31" s="1"/>
  <c r="C372" i="31" s="1"/>
  <c r="C402" i="31" s="1"/>
  <c r="C198" i="31"/>
  <c r="C232" i="31" s="1"/>
  <c r="C262" i="31" s="1"/>
  <c r="C322" i="31"/>
  <c r="C317" i="32"/>
  <c r="C347" i="32" s="1"/>
  <c r="C381" i="32" s="1"/>
  <c r="C411" i="32" s="1"/>
  <c r="C207" i="32"/>
  <c r="C241" i="32" s="1"/>
  <c r="C271" i="32" s="1"/>
  <c r="A318" i="32"/>
  <c r="A348" i="32" s="1"/>
  <c r="A382" i="32" s="1"/>
  <c r="A412" i="32" s="1"/>
  <c r="A208" i="32"/>
  <c r="A242" i="32" s="1"/>
  <c r="A272" i="32" s="1"/>
  <c r="A310" i="32"/>
  <c r="A340" i="32" s="1"/>
  <c r="A374" i="32" s="1"/>
  <c r="A404" i="32" s="1"/>
  <c r="A200" i="32"/>
  <c r="A234" i="32" s="1"/>
  <c r="A264" i="32" s="1"/>
  <c r="A302" i="32"/>
  <c r="A332" i="32" s="1"/>
  <c r="A366" i="32" s="1"/>
  <c r="A396" i="32" s="1"/>
  <c r="A192" i="32"/>
  <c r="A226" i="32" s="1"/>
  <c r="A256" i="32" s="1"/>
  <c r="C137" i="33"/>
  <c r="C184" i="33"/>
  <c r="C214" i="33" s="1"/>
  <c r="A146" i="33"/>
  <c r="A193" i="33"/>
  <c r="A223" i="33" s="1"/>
  <c r="A184" i="33"/>
  <c r="A214" i="33" s="1"/>
  <c r="A137" i="33"/>
  <c r="C182" i="33"/>
  <c r="C212" i="33" s="1"/>
  <c r="C135" i="33"/>
  <c r="C186" i="33"/>
  <c r="C216" i="33" s="1"/>
  <c r="C139" i="33"/>
  <c r="C305" i="31"/>
  <c r="C335" i="31" s="1"/>
  <c r="C369" i="31" s="1"/>
  <c r="C399" i="31" s="1"/>
  <c r="C195" i="31"/>
  <c r="C229" i="31" s="1"/>
  <c r="C259" i="31" s="1"/>
  <c r="A178" i="33"/>
  <c r="A208" i="33" s="1"/>
  <c r="A131" i="33"/>
  <c r="A163" i="30"/>
  <c r="A300" i="30" s="1"/>
  <c r="C99" i="30"/>
  <c r="A170" i="30"/>
  <c r="A307" i="30" s="1"/>
  <c r="A167" i="30"/>
  <c r="A304" i="30" s="1"/>
  <c r="C315" i="31"/>
  <c r="C345" i="31" s="1"/>
  <c r="C379" i="31" s="1"/>
  <c r="C409" i="31" s="1"/>
  <c r="C205" i="31"/>
  <c r="C239" i="31" s="1"/>
  <c r="C269" i="31" s="1"/>
  <c r="C87" i="30"/>
  <c r="A316" i="32"/>
  <c r="A346" i="32" s="1"/>
  <c r="A380" i="32" s="1"/>
  <c r="A410" i="32" s="1"/>
  <c r="A206" i="32"/>
  <c r="A240" i="32" s="1"/>
  <c r="A270" i="32" s="1"/>
  <c r="C90" i="30"/>
  <c r="A307" i="31"/>
  <c r="A337" i="31" s="1"/>
  <c r="A371" i="31" s="1"/>
  <c r="A401" i="31" s="1"/>
  <c r="A197" i="31"/>
  <c r="A231" i="31" s="1"/>
  <c r="A261" i="31" s="1"/>
  <c r="A155" i="30"/>
  <c r="A292" i="30" s="1"/>
  <c r="A322" i="32"/>
  <c r="A306" i="32"/>
  <c r="A336" i="32" s="1"/>
  <c r="A370" i="32" s="1"/>
  <c r="A400" i="32" s="1"/>
  <c r="A196" i="32"/>
  <c r="A230" i="32" s="1"/>
  <c r="A260" i="32" s="1"/>
  <c r="A309" i="32"/>
  <c r="A339" i="32" s="1"/>
  <c r="A373" i="32" s="1"/>
  <c r="A403" i="32" s="1"/>
  <c r="A199" i="32"/>
  <c r="A233" i="32" s="1"/>
  <c r="A263" i="32" s="1"/>
  <c r="C312" i="31"/>
  <c r="C342" i="31" s="1"/>
  <c r="C376" i="31" s="1"/>
  <c r="C406" i="31" s="1"/>
  <c r="C202" i="31"/>
  <c r="C236" i="31" s="1"/>
  <c r="C266" i="31" s="1"/>
  <c r="A321" i="31"/>
  <c r="A211" i="31"/>
  <c r="A245" i="31" s="1"/>
  <c r="A275" i="31" s="1"/>
  <c r="A313" i="31"/>
  <c r="A343" i="31" s="1"/>
  <c r="A377" i="31" s="1"/>
  <c r="A407" i="31" s="1"/>
  <c r="A203" i="31"/>
  <c r="A237" i="31" s="1"/>
  <c r="A267" i="31" s="1"/>
  <c r="A169" i="30"/>
  <c r="A306" i="30" s="1"/>
  <c r="C309" i="32"/>
  <c r="C339" i="32" s="1"/>
  <c r="C373" i="32" s="1"/>
  <c r="C403" i="32" s="1"/>
  <c r="C199" i="32"/>
  <c r="C233" i="32" s="1"/>
  <c r="C263" i="32" s="1"/>
  <c r="C301" i="32"/>
  <c r="C331" i="32" s="1"/>
  <c r="C365" i="32" s="1"/>
  <c r="C395" i="32" s="1"/>
  <c r="C191" i="32"/>
  <c r="C225" i="32" s="1"/>
  <c r="C255" i="32" s="1"/>
  <c r="C185" i="33"/>
  <c r="C215" i="33" s="1"/>
  <c r="C138" i="33"/>
  <c r="A311" i="31"/>
  <c r="A341" i="31" s="1"/>
  <c r="A375" i="31" s="1"/>
  <c r="A405" i="31" s="1"/>
  <c r="A201" i="31"/>
  <c r="A235" i="31" s="1"/>
  <c r="A265" i="31" s="1"/>
  <c r="C174" i="33"/>
  <c r="C204" i="33" s="1"/>
  <c r="C127" i="33"/>
  <c r="A183" i="33"/>
  <c r="A213" i="33" s="1"/>
  <c r="A136" i="33"/>
  <c r="C102" i="30"/>
  <c r="A173" i="33"/>
  <c r="A203" i="33" s="1"/>
  <c r="A126" i="33"/>
  <c r="A196" i="33"/>
  <c r="A226" i="33" s="1"/>
  <c r="C89" i="30"/>
  <c r="C313" i="31"/>
  <c r="C343" i="31" s="1"/>
  <c r="C377" i="31" s="1"/>
  <c r="C407" i="31" s="1"/>
  <c r="C203" i="31"/>
  <c r="C237" i="31" s="1"/>
  <c r="C267" i="31" s="1"/>
  <c r="A168" i="30"/>
  <c r="A305" i="30" s="1"/>
  <c r="C81" i="30"/>
  <c r="C86" i="30"/>
  <c r="C223" i="30"/>
  <c r="A173" i="30"/>
  <c r="A310" i="30" s="1"/>
  <c r="C88" i="30"/>
  <c r="C85" i="30"/>
  <c r="A320" i="31"/>
  <c r="A350" i="31" s="1"/>
  <c r="A384" i="31" s="1"/>
  <c r="A414" i="31" s="1"/>
  <c r="A210" i="31"/>
  <c r="A244" i="31" s="1"/>
  <c r="A274" i="31" s="1"/>
  <c r="C307" i="31"/>
  <c r="C337" i="31" s="1"/>
  <c r="C371" i="31" s="1"/>
  <c r="C401" i="31" s="1"/>
  <c r="C197" i="31"/>
  <c r="C231" i="31" s="1"/>
  <c r="C261" i="31" s="1"/>
  <c r="C299" i="31"/>
  <c r="C329" i="31" s="1"/>
  <c r="C363" i="31" s="1"/>
  <c r="C393" i="31" s="1"/>
  <c r="C189" i="31"/>
  <c r="C223" i="31" s="1"/>
  <c r="C253" i="31" s="1"/>
  <c r="C79" i="30"/>
  <c r="C155" i="30"/>
  <c r="C292" i="30" s="1"/>
  <c r="A308" i="32"/>
  <c r="A338" i="32" s="1"/>
  <c r="A372" i="32" s="1"/>
  <c r="A402" i="32" s="1"/>
  <c r="A198" i="32"/>
  <c r="A232" i="32" s="1"/>
  <c r="A262" i="32" s="1"/>
  <c r="A179" i="30"/>
  <c r="A316" i="30" s="1"/>
  <c r="A299" i="31"/>
  <c r="A329" i="31" s="1"/>
  <c r="A363" i="31" s="1"/>
  <c r="A393" i="31" s="1"/>
  <c r="A189" i="31"/>
  <c r="A223" i="31" s="1"/>
  <c r="A253" i="31" s="1"/>
  <c r="C320" i="31"/>
  <c r="C350" i="31" s="1"/>
  <c r="C384" i="31" s="1"/>
  <c r="C414" i="31" s="1"/>
  <c r="C210" i="31"/>
  <c r="C244" i="31" s="1"/>
  <c r="C274" i="31" s="1"/>
  <c r="A305" i="31"/>
  <c r="A335" i="31" s="1"/>
  <c r="A369" i="31" s="1"/>
  <c r="A399" i="31" s="1"/>
  <c r="A195" i="31"/>
  <c r="A229" i="31" s="1"/>
  <c r="A259" i="31" s="1"/>
  <c r="A161" i="30"/>
  <c r="A298" i="30" s="1"/>
  <c r="C318" i="32"/>
  <c r="C348" i="32" s="1"/>
  <c r="C382" i="32" s="1"/>
  <c r="C412" i="32" s="1"/>
  <c r="C208" i="32"/>
  <c r="C242" i="32" s="1"/>
  <c r="C272" i="32" s="1"/>
  <c r="C302" i="32"/>
  <c r="C332" i="32" s="1"/>
  <c r="C366" i="32" s="1"/>
  <c r="C396" i="32" s="1"/>
  <c r="C192" i="32"/>
  <c r="C226" i="32" s="1"/>
  <c r="C256" i="32" s="1"/>
  <c r="C319" i="32"/>
  <c r="C349" i="32" s="1"/>
  <c r="C383" i="32" s="1"/>
  <c r="C413" i="32" s="1"/>
  <c r="C209" i="32"/>
  <c r="C243" i="32" s="1"/>
  <c r="C273" i="32" s="1"/>
  <c r="C311" i="32"/>
  <c r="C341" i="32" s="1"/>
  <c r="C375" i="32" s="1"/>
  <c r="C405" i="32" s="1"/>
  <c r="C201" i="32"/>
  <c r="C235" i="32" s="1"/>
  <c r="C265" i="32" s="1"/>
  <c r="C303" i="32"/>
  <c r="C333" i="32" s="1"/>
  <c r="C367" i="32" s="1"/>
  <c r="C397" i="32" s="1"/>
  <c r="C193" i="32"/>
  <c r="C227" i="32" s="1"/>
  <c r="C257" i="32" s="1"/>
  <c r="A311" i="32"/>
  <c r="A341" i="32" s="1"/>
  <c r="A375" i="32" s="1"/>
  <c r="A405" i="32" s="1"/>
  <c r="A201" i="32"/>
  <c r="A235" i="32" s="1"/>
  <c r="A265" i="32" s="1"/>
  <c r="C308" i="32"/>
  <c r="C338" i="32" s="1"/>
  <c r="C372" i="32" s="1"/>
  <c r="C402" i="32" s="1"/>
  <c r="C198" i="32"/>
  <c r="C232" i="32" s="1"/>
  <c r="C262" i="32" s="1"/>
  <c r="C317" i="31"/>
  <c r="C347" i="31" s="1"/>
  <c r="C381" i="31" s="1"/>
  <c r="C411" i="31" s="1"/>
  <c r="C207" i="31"/>
  <c r="C241" i="31" s="1"/>
  <c r="C271" i="31" s="1"/>
  <c r="C97" i="30"/>
  <c r="A174" i="30"/>
  <c r="A311" i="30" s="1"/>
  <c r="A166" i="30"/>
  <c r="A303" i="30" s="1"/>
  <c r="A158" i="30"/>
  <c r="A295" i="30" s="1"/>
  <c r="A194" i="33"/>
  <c r="A224" i="33" s="1"/>
  <c r="A147" i="33"/>
  <c r="A312" i="31"/>
  <c r="A342" i="31" s="1"/>
  <c r="A376" i="31" s="1"/>
  <c r="A406" i="31" s="1"/>
  <c r="A202" i="31"/>
  <c r="A236" i="31" s="1"/>
  <c r="A266" i="31" s="1"/>
  <c r="A177" i="33"/>
  <c r="A207" i="33" s="1"/>
  <c r="A130" i="33"/>
  <c r="C190" i="33"/>
  <c r="C220" i="33" s="1"/>
  <c r="C143" i="33"/>
  <c r="C181" i="33"/>
  <c r="C211" i="33" s="1"/>
  <c r="C134" i="33"/>
  <c r="A190" i="33"/>
  <c r="A220" i="33" s="1"/>
  <c r="A143" i="33"/>
  <c r="A164" i="30"/>
  <c r="A301" i="30" s="1"/>
  <c r="C141" i="33"/>
  <c r="C188" i="33"/>
  <c r="C218" i="33" s="1"/>
  <c r="C195" i="33"/>
  <c r="C225" i="33" s="1"/>
  <c r="CS134" i="16"/>
  <c r="CG134" i="16"/>
  <c r="CK134" i="16"/>
  <c r="CH134" i="16"/>
  <c r="CI134" i="16"/>
  <c r="CP134" i="16"/>
  <c r="CR91" i="16"/>
  <c r="CR113" i="16"/>
  <c r="CG113" i="16"/>
  <c r="CD91" i="16"/>
  <c r="CH91" i="16"/>
  <c r="CQ134" i="16"/>
  <c r="CF134" i="16"/>
  <c r="CD134" i="16"/>
  <c r="CL113" i="16"/>
  <c r="CG91" i="16"/>
  <c r="CF91" i="16"/>
  <c r="CI63" i="16"/>
  <c r="CI91" i="16"/>
  <c r="CE134" i="16"/>
  <c r="CK113" i="16"/>
  <c r="CO63" i="16"/>
  <c r="CO91" i="16"/>
  <c r="CN63" i="16"/>
  <c r="CN91" i="16"/>
  <c r="CJ91" i="16"/>
  <c r="CQ113" i="16"/>
  <c r="CC113" i="16"/>
  <c r="CJ134" i="16"/>
  <c r="CL134" i="16"/>
  <c r="CJ113" i="16"/>
  <c r="CN113" i="16"/>
  <c r="CT91" i="16"/>
  <c r="CO113" i="16"/>
  <c r="CS113" i="16"/>
  <c r="CA63" i="16"/>
  <c r="CA91" i="16"/>
  <c r="CE91" i="16"/>
  <c r="CK91" i="16"/>
  <c r="CC63" i="16"/>
  <c r="CC91" i="16"/>
  <c r="CN134" i="16"/>
  <c r="CI113" i="16"/>
  <c r="CB134" i="16"/>
  <c r="CD113" i="16"/>
  <c r="CE113" i="16"/>
  <c r="CH113" i="16"/>
  <c r="CM63" i="16"/>
  <c r="CM91" i="16"/>
  <c r="CP91" i="16"/>
  <c r="CA113" i="16"/>
  <c r="CA134" i="16"/>
  <c r="CM134" i="16"/>
  <c r="CT134" i="16"/>
  <c r="CB113" i="16"/>
  <c r="CF113" i="16"/>
  <c r="CL91" i="16"/>
  <c r="CS91" i="16"/>
  <c r="CT113" i="16"/>
  <c r="CM113" i="16"/>
  <c r="CP113" i="16"/>
  <c r="CB91" i="16"/>
  <c r="CQ63" i="16"/>
  <c r="CQ91" i="16"/>
  <c r="CR134" i="16"/>
  <c r="CP63" i="16"/>
  <c r="CF63" i="16"/>
  <c r="CK63" i="16"/>
  <c r="CG63" i="16"/>
  <c r="CB63" i="16"/>
  <c r="CL63" i="16"/>
  <c r="CR63" i="16"/>
  <c r="CS63" i="16"/>
  <c r="CT63" i="16"/>
  <c r="CD63" i="16"/>
  <c r="CH63" i="16"/>
  <c r="CJ63" i="16"/>
  <c r="CE63" i="16"/>
  <c r="B102" i="33"/>
  <c r="B116" i="33"/>
  <c r="B107" i="33"/>
  <c r="B112" i="33"/>
  <c r="B115" i="33"/>
  <c r="B108" i="33"/>
  <c r="B99" i="33"/>
  <c r="B104" i="33"/>
  <c r="B114" i="33"/>
  <c r="B110" i="33"/>
  <c r="B117" i="33"/>
  <c r="B100" i="33"/>
  <c r="B97" i="33"/>
  <c r="B109" i="33"/>
  <c r="B113" i="33"/>
  <c r="B96" i="33"/>
  <c r="B119" i="33"/>
  <c r="B149" i="33" s="1"/>
  <c r="B101" i="33"/>
  <c r="B105" i="33"/>
  <c r="B118" i="33"/>
  <c r="B148" i="33" s="1"/>
  <c r="B98" i="33"/>
  <c r="B111" i="33"/>
  <c r="B106" i="33"/>
  <c r="B120" i="33"/>
  <c r="B103" i="33"/>
  <c r="B169" i="31"/>
  <c r="B169" i="32"/>
  <c r="B180" i="32"/>
  <c r="B180" i="31"/>
  <c r="B163" i="32"/>
  <c r="B163" i="31"/>
  <c r="B162" i="32"/>
  <c r="B162" i="31"/>
  <c r="B175" i="32"/>
  <c r="B175" i="31"/>
  <c r="B183" i="32"/>
  <c r="B183" i="31"/>
  <c r="B159" i="32"/>
  <c r="B159" i="31"/>
  <c r="B182" i="32"/>
  <c r="B212" i="32" s="1"/>
  <c r="B246" i="32" s="1"/>
  <c r="B276" i="32" s="1"/>
  <c r="B182" i="31"/>
  <c r="B212" i="31" s="1"/>
  <c r="B246" i="31" s="1"/>
  <c r="B276" i="31" s="1"/>
  <c r="B172" i="32"/>
  <c r="B172" i="31"/>
  <c r="B167" i="32"/>
  <c r="B167" i="31"/>
  <c r="B170" i="32"/>
  <c r="B170" i="31"/>
  <c r="B161" i="32"/>
  <c r="B161" i="31"/>
  <c r="B174" i="32"/>
  <c r="B174" i="31"/>
  <c r="B164" i="32"/>
  <c r="B164" i="31"/>
  <c r="B176" i="32"/>
  <c r="B176" i="31"/>
  <c r="B177" i="32"/>
  <c r="B177" i="31"/>
  <c r="B166" i="32"/>
  <c r="B166" i="31"/>
  <c r="B168" i="32"/>
  <c r="B168" i="31"/>
  <c r="B160" i="32"/>
  <c r="B160" i="31"/>
  <c r="B171" i="32"/>
  <c r="B171" i="31"/>
  <c r="B173" i="32"/>
  <c r="B173" i="31"/>
  <c r="B181" i="32"/>
  <c r="B211" i="32" s="1"/>
  <c r="B245" i="32" s="1"/>
  <c r="B275" i="32" s="1"/>
  <c r="B181" i="31"/>
  <c r="B165" i="32"/>
  <c r="B165" i="31"/>
  <c r="B179" i="32"/>
  <c r="B179" i="31"/>
  <c r="B178" i="32"/>
  <c r="B178" i="31"/>
  <c r="J39" i="8"/>
  <c r="I39" i="8" s="1"/>
  <c r="M84" i="27"/>
  <c r="M113" i="27" s="1"/>
  <c r="M85" i="27"/>
  <c r="M114" i="27" s="1"/>
  <c r="M86" i="27"/>
  <c r="M115" i="27" s="1"/>
  <c r="M87" i="27"/>
  <c r="M116" i="27" s="1"/>
  <c r="M88" i="27"/>
  <c r="M117" i="27" s="1"/>
  <c r="M89" i="27"/>
  <c r="M118" i="27" s="1"/>
  <c r="W65" i="27"/>
  <c r="AJ65" i="27" s="1"/>
  <c r="AW65" i="27" s="1"/>
  <c r="BJ65" i="27" s="1"/>
  <c r="R65" i="27"/>
  <c r="AE65" i="27" s="1"/>
  <c r="R66" i="27"/>
  <c r="AE66" i="27" s="1"/>
  <c r="AR66" i="27" s="1"/>
  <c r="AB118" i="27"/>
  <c r="AO118" i="27" s="1"/>
  <c r="BB118" i="27" s="1"/>
  <c r="BO118" i="27" s="1"/>
  <c r="AA118" i="27"/>
  <c r="AB117" i="27"/>
  <c r="AO117" i="27" s="1"/>
  <c r="BB117" i="27" s="1"/>
  <c r="BO117" i="27" s="1"/>
  <c r="AA117" i="27"/>
  <c r="AB116" i="27"/>
  <c r="AO116" i="27" s="1"/>
  <c r="BB116" i="27" s="1"/>
  <c r="BO116" i="27" s="1"/>
  <c r="AA116" i="27"/>
  <c r="AB115" i="27"/>
  <c r="AO115" i="27" s="1"/>
  <c r="BB115" i="27" s="1"/>
  <c r="BO115" i="27" s="1"/>
  <c r="AA115" i="27"/>
  <c r="AB114" i="27"/>
  <c r="AO114" i="27" s="1"/>
  <c r="BB114" i="27" s="1"/>
  <c r="BO114" i="27" s="1"/>
  <c r="AA114" i="27"/>
  <c r="AB113" i="27"/>
  <c r="AO113" i="27" s="1"/>
  <c r="BB113" i="27" s="1"/>
  <c r="BO113" i="27" s="1"/>
  <c r="AA113" i="27"/>
  <c r="AB112" i="27"/>
  <c r="AO112" i="27" s="1"/>
  <c r="BB112" i="27" s="1"/>
  <c r="BO112" i="27" s="1"/>
  <c r="AA112" i="27"/>
  <c r="AB111" i="27"/>
  <c r="AO111" i="27" s="1"/>
  <c r="BB111" i="27" s="1"/>
  <c r="BO111" i="27" s="1"/>
  <c r="AA111" i="27"/>
  <c r="AB110" i="27"/>
  <c r="AO110" i="27" s="1"/>
  <c r="BB110" i="27" s="1"/>
  <c r="BO110" i="27" s="1"/>
  <c r="AA110" i="27"/>
  <c r="AB109" i="27"/>
  <c r="AO109" i="27" s="1"/>
  <c r="BB109" i="27" s="1"/>
  <c r="BO109" i="27" s="1"/>
  <c r="AA109" i="27"/>
  <c r="AB108" i="27"/>
  <c r="AO108" i="27" s="1"/>
  <c r="BB108" i="27" s="1"/>
  <c r="BO108" i="27" s="1"/>
  <c r="AA108" i="27"/>
  <c r="AB107" i="27"/>
  <c r="AO107" i="27" s="1"/>
  <c r="BB107" i="27" s="1"/>
  <c r="BO107" i="27" s="1"/>
  <c r="AA107" i="27"/>
  <c r="AB106" i="27"/>
  <c r="AO106" i="27" s="1"/>
  <c r="BB106" i="27" s="1"/>
  <c r="BO106" i="27" s="1"/>
  <c r="AA106" i="27"/>
  <c r="AB105" i="27"/>
  <c r="AO105" i="27" s="1"/>
  <c r="BB105" i="27" s="1"/>
  <c r="BO105" i="27" s="1"/>
  <c r="AA105" i="27"/>
  <c r="AB104" i="27"/>
  <c r="AO104" i="27" s="1"/>
  <c r="BB104" i="27" s="1"/>
  <c r="BO104" i="27" s="1"/>
  <c r="AA104" i="27"/>
  <c r="AB103" i="27"/>
  <c r="AO103" i="27" s="1"/>
  <c r="BB103" i="27" s="1"/>
  <c r="BO103" i="27" s="1"/>
  <c r="AA103" i="27"/>
  <c r="AB102" i="27"/>
  <c r="AO102" i="27" s="1"/>
  <c r="BB102" i="27" s="1"/>
  <c r="BO102" i="27" s="1"/>
  <c r="AA102" i="27"/>
  <c r="AB101" i="27"/>
  <c r="AO101" i="27" s="1"/>
  <c r="BB101" i="27" s="1"/>
  <c r="BO101" i="27" s="1"/>
  <c r="AA101" i="27"/>
  <c r="AB100" i="27"/>
  <c r="AO100" i="27" s="1"/>
  <c r="BB100" i="27" s="1"/>
  <c r="BO100" i="27" s="1"/>
  <c r="AA100" i="27"/>
  <c r="AB99" i="27"/>
  <c r="AO99" i="27" s="1"/>
  <c r="BB99" i="27" s="1"/>
  <c r="BO99" i="27" s="1"/>
  <c r="AA99" i="27"/>
  <c r="AB98" i="27"/>
  <c r="AO98" i="27" s="1"/>
  <c r="BB98" i="27" s="1"/>
  <c r="BO98" i="27" s="1"/>
  <c r="AA98" i="27"/>
  <c r="AB97" i="27"/>
  <c r="AO97" i="27" s="1"/>
  <c r="BB97" i="27" s="1"/>
  <c r="BO97" i="27" s="1"/>
  <c r="AA97" i="27"/>
  <c r="AB96" i="27"/>
  <c r="AO96" i="27" s="1"/>
  <c r="BB96" i="27" s="1"/>
  <c r="BO96" i="27" s="1"/>
  <c r="AA96" i="27"/>
  <c r="AB95" i="27"/>
  <c r="AO95" i="27" s="1"/>
  <c r="BB95" i="27" s="1"/>
  <c r="BO95" i="27" s="1"/>
  <c r="AA95" i="27"/>
  <c r="AB94" i="27"/>
  <c r="AO94" i="27" s="1"/>
  <c r="BB94" i="27" s="1"/>
  <c r="BO94" i="27" s="1"/>
  <c r="AA94" i="27"/>
  <c r="AA66" i="27"/>
  <c r="AO66" i="27"/>
  <c r="BB66" i="27" s="1"/>
  <c r="BO66" i="27" s="1"/>
  <c r="AA67" i="27"/>
  <c r="AO67" i="27"/>
  <c r="BB67" i="27" s="1"/>
  <c r="BO67" i="27" s="1"/>
  <c r="AA68" i="27"/>
  <c r="AO68" i="27"/>
  <c r="BB68" i="27" s="1"/>
  <c r="BO68" i="27" s="1"/>
  <c r="AA69" i="27"/>
  <c r="AO69" i="27"/>
  <c r="BB69" i="27" s="1"/>
  <c r="BO69" i="27" s="1"/>
  <c r="AA70" i="27"/>
  <c r="AO70" i="27"/>
  <c r="BB70" i="27" s="1"/>
  <c r="BO70" i="27" s="1"/>
  <c r="AA71" i="27"/>
  <c r="AO71" i="27"/>
  <c r="BB71" i="27" s="1"/>
  <c r="BO71" i="27" s="1"/>
  <c r="AA72" i="27"/>
  <c r="AO72" i="27"/>
  <c r="BB72" i="27" s="1"/>
  <c r="BO72" i="27" s="1"/>
  <c r="AA73" i="27"/>
  <c r="AO73" i="27"/>
  <c r="BB73" i="27" s="1"/>
  <c r="BO73" i="27" s="1"/>
  <c r="AA74" i="27"/>
  <c r="AO74" i="27"/>
  <c r="BB74" i="27" s="1"/>
  <c r="BO74" i="27" s="1"/>
  <c r="AA75" i="27"/>
  <c r="AO75" i="27"/>
  <c r="BB75" i="27" s="1"/>
  <c r="BO75" i="27" s="1"/>
  <c r="AA76" i="27"/>
  <c r="AO76" i="27"/>
  <c r="BB76" i="27" s="1"/>
  <c r="BO76" i="27" s="1"/>
  <c r="AA77" i="27"/>
  <c r="AO77" i="27"/>
  <c r="BB77" i="27" s="1"/>
  <c r="BO77" i="27" s="1"/>
  <c r="AA78" i="27"/>
  <c r="AO78" i="27"/>
  <c r="BB78" i="27" s="1"/>
  <c r="BO78" i="27" s="1"/>
  <c r="AA79" i="27"/>
  <c r="AO79" i="27"/>
  <c r="BB79" i="27" s="1"/>
  <c r="BO79" i="27" s="1"/>
  <c r="AA80" i="27"/>
  <c r="AO80" i="27"/>
  <c r="BB80" i="27" s="1"/>
  <c r="BO80" i="27" s="1"/>
  <c r="AA81" i="27"/>
  <c r="AO81" i="27"/>
  <c r="BB81" i="27" s="1"/>
  <c r="BO81" i="27" s="1"/>
  <c r="AA82" i="27"/>
  <c r="AO82" i="27"/>
  <c r="BB82" i="27" s="1"/>
  <c r="BO82" i="27" s="1"/>
  <c r="AA83" i="27"/>
  <c r="AO83" i="27"/>
  <c r="BB83" i="27" s="1"/>
  <c r="BO83" i="27" s="1"/>
  <c r="AA84" i="27"/>
  <c r="AB84" i="27"/>
  <c r="AO84" i="27" s="1"/>
  <c r="BB84" i="27" s="1"/>
  <c r="BO84" i="27" s="1"/>
  <c r="AA85" i="27"/>
  <c r="AB85" i="27"/>
  <c r="AO85" i="27" s="1"/>
  <c r="BB85" i="27" s="1"/>
  <c r="BO85" i="27" s="1"/>
  <c r="AA86" i="27"/>
  <c r="AB86" i="27"/>
  <c r="AO86" i="27" s="1"/>
  <c r="BB86" i="27" s="1"/>
  <c r="BO86" i="27" s="1"/>
  <c r="AA87" i="27"/>
  <c r="AB87" i="27"/>
  <c r="AO87" i="27" s="1"/>
  <c r="BB87" i="27" s="1"/>
  <c r="BO87" i="27" s="1"/>
  <c r="AA88" i="27"/>
  <c r="AB88" i="27"/>
  <c r="AO88" i="27" s="1"/>
  <c r="BB88" i="27" s="1"/>
  <c r="BO88" i="27" s="1"/>
  <c r="AA89" i="27"/>
  <c r="AB89" i="27"/>
  <c r="AO89" i="27" s="1"/>
  <c r="BB89" i="27" s="1"/>
  <c r="BO89" i="27" s="1"/>
  <c r="AO65" i="27"/>
  <c r="BB65" i="27" s="1"/>
  <c r="BO65" i="27" s="1"/>
  <c r="AA65" i="27"/>
  <c r="R67" i="27"/>
  <c r="AE67" i="27" s="1"/>
  <c r="AR67" i="27" s="1"/>
  <c r="BE67" i="27" s="1"/>
  <c r="R68" i="27"/>
  <c r="AE68" i="27" s="1"/>
  <c r="AR68" i="27" s="1"/>
  <c r="R69" i="27"/>
  <c r="AE69" i="27" s="1"/>
  <c r="R70" i="27"/>
  <c r="AE70" i="27" s="1"/>
  <c r="R71" i="27"/>
  <c r="AE71" i="27" s="1"/>
  <c r="R72" i="27"/>
  <c r="AE72" i="27" s="1"/>
  <c r="AR72" i="27" s="1"/>
  <c r="R73" i="27"/>
  <c r="AE73" i="27" s="1"/>
  <c r="R74" i="27"/>
  <c r="AE74" i="27" s="1"/>
  <c r="AR74" i="27" s="1"/>
  <c r="R75" i="27"/>
  <c r="AE75" i="27" s="1"/>
  <c r="AR75" i="27" s="1"/>
  <c r="BE75" i="27" s="1"/>
  <c r="R76" i="27"/>
  <c r="AE76" i="27" s="1"/>
  <c r="AR76" i="27" s="1"/>
  <c r="R77" i="27"/>
  <c r="AE77" i="27" s="1"/>
  <c r="AR77" i="27" s="1"/>
  <c r="BE77" i="27" s="1"/>
  <c r="R78" i="27"/>
  <c r="AE78" i="27" s="1"/>
  <c r="AR78" i="27" s="1"/>
  <c r="BE78" i="27" s="1"/>
  <c r="R79" i="27"/>
  <c r="AE79" i="27" s="1"/>
  <c r="AR79" i="27" s="1"/>
  <c r="BE79" i="27" s="1"/>
  <c r="R80" i="27"/>
  <c r="AE80" i="27" s="1"/>
  <c r="AR80" i="27" s="1"/>
  <c r="BE80" i="27" s="1"/>
  <c r="R81" i="27"/>
  <c r="AE81" i="27" s="1"/>
  <c r="AR81" i="27" s="1"/>
  <c r="BE81" i="27" s="1"/>
  <c r="R82" i="27"/>
  <c r="AE82" i="27" s="1"/>
  <c r="AR82" i="27" s="1"/>
  <c r="BE82" i="27" s="1"/>
  <c r="R83" i="27"/>
  <c r="R84" i="27"/>
  <c r="AE84" i="27" s="1"/>
  <c r="AR84" i="27" s="1"/>
  <c r="R85" i="27"/>
  <c r="AE85" i="27" s="1"/>
  <c r="R86" i="27"/>
  <c r="AE86" i="27" s="1"/>
  <c r="R87" i="27"/>
  <c r="AE87" i="27" s="1"/>
  <c r="R88" i="27"/>
  <c r="AE88" i="27" s="1"/>
  <c r="AR88" i="27" s="1"/>
  <c r="R89" i="27"/>
  <c r="W118" i="27"/>
  <c r="AJ118" i="27" s="1"/>
  <c r="AW118" i="27" s="1"/>
  <c r="BJ118" i="27" s="1"/>
  <c r="W117" i="27"/>
  <c r="AJ117" i="27" s="1"/>
  <c r="AW117" i="27" s="1"/>
  <c r="BJ117" i="27" s="1"/>
  <c r="W116" i="27"/>
  <c r="AJ116" i="27" s="1"/>
  <c r="AW116" i="27" s="1"/>
  <c r="BJ116" i="27" s="1"/>
  <c r="W115" i="27"/>
  <c r="AJ115" i="27" s="1"/>
  <c r="AW115" i="27" s="1"/>
  <c r="BJ115" i="27" s="1"/>
  <c r="W114" i="27"/>
  <c r="AJ114" i="27" s="1"/>
  <c r="AW114" i="27" s="1"/>
  <c r="BJ114" i="27" s="1"/>
  <c r="W113" i="27"/>
  <c r="AJ113" i="27" s="1"/>
  <c r="AW113" i="27" s="1"/>
  <c r="BJ113" i="27" s="1"/>
  <c r="W112" i="27"/>
  <c r="AJ112" i="27" s="1"/>
  <c r="AW112" i="27" s="1"/>
  <c r="BJ112" i="27" s="1"/>
  <c r="W111" i="27"/>
  <c r="AJ111" i="27" s="1"/>
  <c r="AW111" i="27" s="1"/>
  <c r="BJ111" i="27" s="1"/>
  <c r="W110" i="27"/>
  <c r="AJ110" i="27" s="1"/>
  <c r="AW110" i="27" s="1"/>
  <c r="BJ110" i="27" s="1"/>
  <c r="W109" i="27"/>
  <c r="AJ109" i="27" s="1"/>
  <c r="AW109" i="27" s="1"/>
  <c r="BJ109" i="27" s="1"/>
  <c r="W108" i="27"/>
  <c r="AJ108" i="27" s="1"/>
  <c r="AW108" i="27" s="1"/>
  <c r="BJ108" i="27" s="1"/>
  <c r="W107" i="27"/>
  <c r="AJ107" i="27" s="1"/>
  <c r="AW107" i="27" s="1"/>
  <c r="BJ107" i="27" s="1"/>
  <c r="W106" i="27"/>
  <c r="AJ106" i="27" s="1"/>
  <c r="AW106" i="27" s="1"/>
  <c r="BJ106" i="27" s="1"/>
  <c r="W105" i="27"/>
  <c r="AJ105" i="27" s="1"/>
  <c r="AW105" i="27" s="1"/>
  <c r="BJ105" i="27" s="1"/>
  <c r="W104" i="27"/>
  <c r="AJ104" i="27" s="1"/>
  <c r="AW104" i="27" s="1"/>
  <c r="BJ104" i="27" s="1"/>
  <c r="W103" i="27"/>
  <c r="AJ103" i="27" s="1"/>
  <c r="AW103" i="27" s="1"/>
  <c r="BJ103" i="27" s="1"/>
  <c r="W102" i="27"/>
  <c r="AJ102" i="27" s="1"/>
  <c r="AW102" i="27" s="1"/>
  <c r="BJ102" i="27" s="1"/>
  <c r="W101" i="27"/>
  <c r="AJ101" i="27" s="1"/>
  <c r="AW101" i="27" s="1"/>
  <c r="BJ101" i="27" s="1"/>
  <c r="W100" i="27"/>
  <c r="AJ100" i="27" s="1"/>
  <c r="AW100" i="27" s="1"/>
  <c r="BJ100" i="27" s="1"/>
  <c r="W99" i="27"/>
  <c r="AJ99" i="27" s="1"/>
  <c r="AW99" i="27" s="1"/>
  <c r="BJ99" i="27" s="1"/>
  <c r="W98" i="27"/>
  <c r="AJ98" i="27" s="1"/>
  <c r="AW98" i="27" s="1"/>
  <c r="BJ98" i="27" s="1"/>
  <c r="W97" i="27"/>
  <c r="AJ97" i="27" s="1"/>
  <c r="AW97" i="27" s="1"/>
  <c r="BJ97" i="27" s="1"/>
  <c r="W96" i="27"/>
  <c r="AJ96" i="27" s="1"/>
  <c r="AW96" i="27" s="1"/>
  <c r="BJ96" i="27" s="1"/>
  <c r="W95" i="27"/>
  <c r="AJ95" i="27" s="1"/>
  <c r="AW95" i="27" s="1"/>
  <c r="BJ95" i="27" s="1"/>
  <c r="W94" i="27"/>
  <c r="AJ94" i="27" s="1"/>
  <c r="AW94" i="27" s="1"/>
  <c r="BJ94" i="27" s="1"/>
  <c r="W66" i="27"/>
  <c r="AJ66" i="27" s="1"/>
  <c r="AW66" i="27" s="1"/>
  <c r="BJ66" i="27" s="1"/>
  <c r="W67" i="27"/>
  <c r="AJ67" i="27" s="1"/>
  <c r="AW67" i="27" s="1"/>
  <c r="BJ67" i="27" s="1"/>
  <c r="W68" i="27"/>
  <c r="AJ68" i="27" s="1"/>
  <c r="AW68" i="27" s="1"/>
  <c r="BJ68" i="27" s="1"/>
  <c r="W69" i="27"/>
  <c r="AJ69" i="27" s="1"/>
  <c r="AW69" i="27" s="1"/>
  <c r="BJ69" i="27" s="1"/>
  <c r="W70" i="27"/>
  <c r="AJ70" i="27" s="1"/>
  <c r="AW70" i="27" s="1"/>
  <c r="BJ70" i="27" s="1"/>
  <c r="W71" i="27"/>
  <c r="AJ71" i="27" s="1"/>
  <c r="AW71" i="27" s="1"/>
  <c r="BJ71" i="27" s="1"/>
  <c r="W72" i="27"/>
  <c r="AJ72" i="27" s="1"/>
  <c r="AW72" i="27" s="1"/>
  <c r="BJ72" i="27" s="1"/>
  <c r="W73" i="27"/>
  <c r="AJ73" i="27" s="1"/>
  <c r="AW73" i="27" s="1"/>
  <c r="BJ73" i="27" s="1"/>
  <c r="W74" i="27"/>
  <c r="AJ74" i="27" s="1"/>
  <c r="AW74" i="27" s="1"/>
  <c r="BJ74" i="27" s="1"/>
  <c r="W75" i="27"/>
  <c r="AJ75" i="27" s="1"/>
  <c r="AW75" i="27" s="1"/>
  <c r="BJ75" i="27" s="1"/>
  <c r="W76" i="27"/>
  <c r="AJ76" i="27" s="1"/>
  <c r="AW76" i="27" s="1"/>
  <c r="BJ76" i="27" s="1"/>
  <c r="W77" i="27"/>
  <c r="AJ77" i="27" s="1"/>
  <c r="AW77" i="27" s="1"/>
  <c r="BJ77" i="27" s="1"/>
  <c r="W78" i="27"/>
  <c r="AJ78" i="27" s="1"/>
  <c r="AW78" i="27" s="1"/>
  <c r="BJ78" i="27" s="1"/>
  <c r="W79" i="27"/>
  <c r="AJ79" i="27" s="1"/>
  <c r="AW79" i="27" s="1"/>
  <c r="BJ79" i="27" s="1"/>
  <c r="W80" i="27"/>
  <c r="AJ80" i="27" s="1"/>
  <c r="AW80" i="27" s="1"/>
  <c r="BJ80" i="27" s="1"/>
  <c r="W81" i="27"/>
  <c r="AJ81" i="27" s="1"/>
  <c r="AW81" i="27" s="1"/>
  <c r="BJ81" i="27" s="1"/>
  <c r="W82" i="27"/>
  <c r="AJ82" i="27" s="1"/>
  <c r="AW82" i="27" s="1"/>
  <c r="BJ82" i="27" s="1"/>
  <c r="W83" i="27"/>
  <c r="AJ83" i="27" s="1"/>
  <c r="AW83" i="27" s="1"/>
  <c r="BJ83" i="27" s="1"/>
  <c r="W84" i="27"/>
  <c r="AJ84" i="27" s="1"/>
  <c r="AW84" i="27" s="1"/>
  <c r="BJ84" i="27" s="1"/>
  <c r="W85" i="27"/>
  <c r="AJ85" i="27" s="1"/>
  <c r="AW85" i="27" s="1"/>
  <c r="BJ85" i="27" s="1"/>
  <c r="W86" i="27"/>
  <c r="AJ86" i="27" s="1"/>
  <c r="AW86" i="27" s="1"/>
  <c r="BJ86" i="27" s="1"/>
  <c r="W87" i="27"/>
  <c r="AJ87" i="27" s="1"/>
  <c r="AW87" i="27" s="1"/>
  <c r="BJ87" i="27" s="1"/>
  <c r="W88" i="27"/>
  <c r="AJ88" i="27" s="1"/>
  <c r="AW88" i="27" s="1"/>
  <c r="BJ88" i="27" s="1"/>
  <c r="W89" i="27"/>
  <c r="AJ89" i="27" s="1"/>
  <c r="AW89" i="27" s="1"/>
  <c r="BJ89" i="27" s="1"/>
  <c r="R95" i="27"/>
  <c r="R96" i="27"/>
  <c r="AE96" i="27" s="1"/>
  <c r="AR96" i="27" s="1"/>
  <c r="R97" i="27"/>
  <c r="R98" i="27"/>
  <c r="R99" i="27"/>
  <c r="R100" i="27"/>
  <c r="AE100" i="27" s="1"/>
  <c r="AR100" i="27" s="1"/>
  <c r="R101" i="27"/>
  <c r="AE101" i="27" s="1"/>
  <c r="R102" i="27"/>
  <c r="AE102" i="27" s="1"/>
  <c r="AR102" i="27" s="1"/>
  <c r="BE102" i="27" s="1"/>
  <c r="R103" i="27"/>
  <c r="R104" i="27"/>
  <c r="AE104" i="27" s="1"/>
  <c r="AR104" i="27" s="1"/>
  <c r="BE104" i="27" s="1"/>
  <c r="R105" i="27"/>
  <c r="AE105" i="27" s="1"/>
  <c r="AR105" i="27" s="1"/>
  <c r="BE105" i="27" s="1"/>
  <c r="R106" i="27"/>
  <c r="R107" i="27"/>
  <c r="AE107" i="27" s="1"/>
  <c r="AR107" i="27" s="1"/>
  <c r="BE107" i="27" s="1"/>
  <c r="R108" i="27"/>
  <c r="AE108" i="27" s="1"/>
  <c r="AR108" i="27" s="1"/>
  <c r="BE108" i="27" s="1"/>
  <c r="R109" i="27"/>
  <c r="AE109" i="27" s="1"/>
  <c r="AR109" i="27" s="1"/>
  <c r="BE109" i="27" s="1"/>
  <c r="R110" i="27"/>
  <c r="AE110" i="27" s="1"/>
  <c r="AR110" i="27" s="1"/>
  <c r="BE110" i="27" s="1"/>
  <c r="R111" i="27"/>
  <c r="AE111" i="27" s="1"/>
  <c r="AR111" i="27" s="1"/>
  <c r="BE111" i="27" s="1"/>
  <c r="R112" i="27"/>
  <c r="AE112" i="27" s="1"/>
  <c r="AR112" i="27" s="1"/>
  <c r="BE112" i="27" s="1"/>
  <c r="R113" i="27"/>
  <c r="AE113" i="27" s="1"/>
  <c r="AR113" i="27" s="1"/>
  <c r="BE113" i="27" s="1"/>
  <c r="R114" i="27"/>
  <c r="AE114" i="27" s="1"/>
  <c r="AR114" i="27" s="1"/>
  <c r="BE114" i="27" s="1"/>
  <c r="R115" i="27"/>
  <c r="AE115" i="27" s="1"/>
  <c r="AR115" i="27" s="1"/>
  <c r="BE115" i="27" s="1"/>
  <c r="R116" i="27"/>
  <c r="AE116" i="27" s="1"/>
  <c r="AR116" i="27" s="1"/>
  <c r="BE116" i="27" s="1"/>
  <c r="R117" i="27"/>
  <c r="AE117" i="27" s="1"/>
  <c r="AR117" i="27" s="1"/>
  <c r="BE117" i="27" s="1"/>
  <c r="R118" i="27"/>
  <c r="AE118" i="27" s="1"/>
  <c r="AR118" i="27" s="1"/>
  <c r="BE118" i="27" s="1"/>
  <c r="R94" i="27"/>
  <c r="AE94" i="27" s="1"/>
  <c r="E118" i="27"/>
  <c r="F118" i="27" s="1"/>
  <c r="F31" i="5" s="1"/>
  <c r="F61" i="5" s="1"/>
  <c r="AF61" i="5" s="1"/>
  <c r="E117" i="27"/>
  <c r="F117" i="27" s="1"/>
  <c r="F30" i="5" s="1"/>
  <c r="F60" i="5" s="1"/>
  <c r="AF60" i="5" s="1"/>
  <c r="E116" i="27"/>
  <c r="F116" i="27" s="1"/>
  <c r="F29" i="5" s="1"/>
  <c r="F59" i="5" s="1"/>
  <c r="AF59" i="5" s="1"/>
  <c r="E115" i="27"/>
  <c r="F115" i="27" s="1"/>
  <c r="F28" i="5" s="1"/>
  <c r="F58" i="5" s="1"/>
  <c r="AF58" i="5" s="1"/>
  <c r="E114" i="27"/>
  <c r="F114" i="27" s="1"/>
  <c r="F27" i="5" s="1"/>
  <c r="F57" i="5" s="1"/>
  <c r="AF57" i="5" s="1"/>
  <c r="E113" i="27"/>
  <c r="F113" i="27" s="1"/>
  <c r="F26" i="5" s="1"/>
  <c r="F56" i="5" s="1"/>
  <c r="AF56" i="5" s="1"/>
  <c r="AF31" i="5" l="1"/>
  <c r="AF29" i="5"/>
  <c r="AF27" i="5"/>
  <c r="D146" i="33" s="1"/>
  <c r="AF28" i="5"/>
  <c r="D147" i="33" s="1"/>
  <c r="AF30" i="5"/>
  <c r="D226" i="33" s="1"/>
  <c r="AF26" i="5"/>
  <c r="D222" i="33" s="1"/>
  <c r="D196" i="33"/>
  <c r="CK18" i="35"/>
  <c r="D119" i="33"/>
  <c r="D42" i="33"/>
  <c r="S118" i="27"/>
  <c r="AF118" i="27" s="1"/>
  <c r="AS118" i="27" s="1"/>
  <c r="D31" i="5"/>
  <c r="D61" i="5" s="1"/>
  <c r="E31" i="5"/>
  <c r="E61" i="5" s="1"/>
  <c r="E31" i="3"/>
  <c r="E61" i="3" s="1"/>
  <c r="E30" i="5"/>
  <c r="E60" i="5" s="1"/>
  <c r="E30" i="3"/>
  <c r="E60" i="3" s="1"/>
  <c r="E29" i="5"/>
  <c r="E59" i="5" s="1"/>
  <c r="E29" i="3"/>
  <c r="E59" i="3" s="1"/>
  <c r="S114" i="27"/>
  <c r="AF114" i="27" s="1"/>
  <c r="D27" i="5"/>
  <c r="D57" i="5" s="1"/>
  <c r="E28" i="5"/>
  <c r="E58" i="5" s="1"/>
  <c r="E28" i="3"/>
  <c r="E58" i="3" s="1"/>
  <c r="S115" i="27"/>
  <c r="AF115" i="27" s="1"/>
  <c r="AS115" i="27" s="1"/>
  <c r="BF115" i="27" s="1"/>
  <c r="D28" i="5"/>
  <c r="D58" i="5" s="1"/>
  <c r="E27" i="5"/>
  <c r="E57" i="5" s="1"/>
  <c r="E27" i="3"/>
  <c r="E57" i="3" s="1"/>
  <c r="S113" i="27"/>
  <c r="AF113" i="27" s="1"/>
  <c r="D26" i="5"/>
  <c r="D56" i="5" s="1"/>
  <c r="S116" i="27"/>
  <c r="AF116" i="27" s="1"/>
  <c r="AS116" i="27" s="1"/>
  <c r="D29" i="5"/>
  <c r="D59" i="5" s="1"/>
  <c r="E26" i="5"/>
  <c r="E56" i="5" s="1"/>
  <c r="E26" i="3"/>
  <c r="E56" i="3" s="1"/>
  <c r="S117" i="27"/>
  <c r="AF117" i="27" s="1"/>
  <c r="AS117" i="27" s="1"/>
  <c r="BF117" i="27" s="1"/>
  <c r="D30" i="5"/>
  <c r="D60" i="5" s="1"/>
  <c r="T84" i="27"/>
  <c r="AG84" i="27" s="1"/>
  <c r="T89" i="27"/>
  <c r="AG89" i="27" s="1"/>
  <c r="T88" i="27"/>
  <c r="AG88" i="27" s="1"/>
  <c r="T87" i="27"/>
  <c r="AG87" i="27" s="1"/>
  <c r="T86" i="27"/>
  <c r="AG86" i="27" s="1"/>
  <c r="T85" i="27"/>
  <c r="AG85" i="27" s="1"/>
  <c r="D120" i="33"/>
  <c r="D197" i="33"/>
  <c r="D43" i="33"/>
  <c r="D194" i="33"/>
  <c r="D40" i="33"/>
  <c r="D117" i="33"/>
  <c r="D39" i="33"/>
  <c r="D116" i="33"/>
  <c r="D193" i="33"/>
  <c r="D38" i="33"/>
  <c r="D115" i="33"/>
  <c r="D192" i="33"/>
  <c r="D195" i="33"/>
  <c r="D41" i="33"/>
  <c r="D118" i="33"/>
  <c r="D225" i="33"/>
  <c r="D148" i="33"/>
  <c r="D71" i="33"/>
  <c r="D227" i="33"/>
  <c r="D150" i="33"/>
  <c r="D73" i="33"/>
  <c r="B197" i="33"/>
  <c r="B227" i="33" s="1"/>
  <c r="B150" i="33"/>
  <c r="C384" i="32"/>
  <c r="C414" i="32" s="1"/>
  <c r="C351" i="32"/>
  <c r="C385" i="32" s="1"/>
  <c r="C415" i="32" s="1"/>
  <c r="A352" i="32"/>
  <c r="A386" i="32" s="1"/>
  <c r="A416" i="32" s="1"/>
  <c r="A351" i="32"/>
  <c r="A385" i="32" s="1"/>
  <c r="A415" i="32" s="1"/>
  <c r="A384" i="32"/>
  <c r="A414" i="32" s="1"/>
  <c r="C352" i="32"/>
  <c r="C386" i="32" s="1"/>
  <c r="C416" i="32" s="1"/>
  <c r="A244" i="32"/>
  <c r="A274" i="32" s="1"/>
  <c r="B323" i="32"/>
  <c r="B353" i="32" s="1"/>
  <c r="B387" i="32" s="1"/>
  <c r="B417" i="32" s="1"/>
  <c r="B213" i="32"/>
  <c r="B247" i="32" s="1"/>
  <c r="B277" i="32" s="1"/>
  <c r="C244" i="32"/>
  <c r="C274" i="32" s="1"/>
  <c r="A351" i="31"/>
  <c r="A385" i="31" s="1"/>
  <c r="A415" i="31" s="1"/>
  <c r="A352" i="31"/>
  <c r="A386" i="31" s="1"/>
  <c r="A416" i="31" s="1"/>
  <c r="C352" i="31"/>
  <c r="C386" i="31" s="1"/>
  <c r="C416" i="31" s="1"/>
  <c r="C351" i="31"/>
  <c r="C385" i="31" s="1"/>
  <c r="C415" i="31" s="1"/>
  <c r="B323" i="31"/>
  <c r="B353" i="31" s="1"/>
  <c r="B387" i="31" s="1"/>
  <c r="B417" i="31" s="1"/>
  <c r="B213" i="31"/>
  <c r="B247" i="31" s="1"/>
  <c r="B277" i="31" s="1"/>
  <c r="AK5" i="7"/>
  <c r="AJ19" i="7"/>
  <c r="AN86" i="27"/>
  <c r="BA86" i="27" s="1"/>
  <c r="BN86" i="27" s="1"/>
  <c r="AC86" i="27"/>
  <c r="AP86" i="27" s="1"/>
  <c r="BC86" i="27" s="1"/>
  <c r="BP86" i="27" s="1"/>
  <c r="AN115" i="27"/>
  <c r="BA115" i="27" s="1"/>
  <c r="BN115" i="27" s="1"/>
  <c r="AC115" i="27"/>
  <c r="AP115" i="27" s="1"/>
  <c r="BC115" i="27" s="1"/>
  <c r="BP115" i="27" s="1"/>
  <c r="AN88" i="27"/>
  <c r="BA88" i="27" s="1"/>
  <c r="BN88" i="27" s="1"/>
  <c r="AC88" i="27"/>
  <c r="AP88" i="27" s="1"/>
  <c r="BC88" i="27" s="1"/>
  <c r="BP88" i="27" s="1"/>
  <c r="AN84" i="27"/>
  <c r="BA84" i="27" s="1"/>
  <c r="BN84" i="27" s="1"/>
  <c r="AC84" i="27"/>
  <c r="AP84" i="27" s="1"/>
  <c r="BC84" i="27" s="1"/>
  <c r="BP84" i="27" s="1"/>
  <c r="AN116" i="27"/>
  <c r="BA116" i="27" s="1"/>
  <c r="BN116" i="27" s="1"/>
  <c r="AC116" i="27"/>
  <c r="AP116" i="27" s="1"/>
  <c r="BC116" i="27" s="1"/>
  <c r="BP116" i="27" s="1"/>
  <c r="AN87" i="27"/>
  <c r="BA87" i="27" s="1"/>
  <c r="BN87" i="27" s="1"/>
  <c r="AC87" i="27"/>
  <c r="AP87" i="27" s="1"/>
  <c r="BC87" i="27" s="1"/>
  <c r="BP87" i="27" s="1"/>
  <c r="AN113" i="27"/>
  <c r="BA113" i="27" s="1"/>
  <c r="BN113" i="27" s="1"/>
  <c r="AC113" i="27"/>
  <c r="AP113" i="27" s="1"/>
  <c r="BC113" i="27" s="1"/>
  <c r="BP113" i="27" s="1"/>
  <c r="AN117" i="27"/>
  <c r="BA117" i="27" s="1"/>
  <c r="BN117" i="27" s="1"/>
  <c r="AC117" i="27"/>
  <c r="AP117" i="27" s="1"/>
  <c r="BC117" i="27" s="1"/>
  <c r="BP117" i="27" s="1"/>
  <c r="AN114" i="27"/>
  <c r="BA114" i="27" s="1"/>
  <c r="BN114" i="27" s="1"/>
  <c r="AC114" i="27"/>
  <c r="AP114" i="27" s="1"/>
  <c r="BC114" i="27" s="1"/>
  <c r="BP114" i="27" s="1"/>
  <c r="AN118" i="27"/>
  <c r="BA118" i="27" s="1"/>
  <c r="BN118" i="27" s="1"/>
  <c r="AC118" i="27"/>
  <c r="AP118" i="27" s="1"/>
  <c r="BC118" i="27" s="1"/>
  <c r="BP118" i="27" s="1"/>
  <c r="AN89" i="27"/>
  <c r="BA89" i="27" s="1"/>
  <c r="BN89" i="27" s="1"/>
  <c r="AC89" i="27"/>
  <c r="AP89" i="27" s="1"/>
  <c r="BC89" i="27" s="1"/>
  <c r="BP89" i="27" s="1"/>
  <c r="AN85" i="27"/>
  <c r="BA85" i="27" s="1"/>
  <c r="BN85" i="27" s="1"/>
  <c r="AC85" i="27"/>
  <c r="AP85" i="27" s="1"/>
  <c r="BC85" i="27" s="1"/>
  <c r="BP85" i="27" s="1"/>
  <c r="AN96" i="27"/>
  <c r="BA96" i="27" s="1"/>
  <c r="BN96" i="27" s="1"/>
  <c r="AC96" i="27"/>
  <c r="AP96" i="27" s="1"/>
  <c r="BC96" i="27" s="1"/>
  <c r="BP96" i="27" s="1"/>
  <c r="AN100" i="27"/>
  <c r="BA100" i="27" s="1"/>
  <c r="BN100" i="27" s="1"/>
  <c r="AC100" i="27"/>
  <c r="AP100" i="27" s="1"/>
  <c r="BC100" i="27" s="1"/>
  <c r="BP100" i="27" s="1"/>
  <c r="AN104" i="27"/>
  <c r="BA104" i="27" s="1"/>
  <c r="BN104" i="27" s="1"/>
  <c r="AC104" i="27"/>
  <c r="AP104" i="27" s="1"/>
  <c r="BC104" i="27" s="1"/>
  <c r="BP104" i="27" s="1"/>
  <c r="AN108" i="27"/>
  <c r="BA108" i="27" s="1"/>
  <c r="BN108" i="27" s="1"/>
  <c r="AC108" i="27"/>
  <c r="AP108" i="27" s="1"/>
  <c r="BC108" i="27" s="1"/>
  <c r="BP108" i="27" s="1"/>
  <c r="AN112" i="27"/>
  <c r="BA112" i="27" s="1"/>
  <c r="BN112" i="27" s="1"/>
  <c r="AC112" i="27"/>
  <c r="AP112" i="27" s="1"/>
  <c r="BC112" i="27" s="1"/>
  <c r="BP112" i="27" s="1"/>
  <c r="AN97" i="27"/>
  <c r="BA97" i="27" s="1"/>
  <c r="BN97" i="27" s="1"/>
  <c r="AC97" i="27"/>
  <c r="AP97" i="27" s="1"/>
  <c r="BC97" i="27" s="1"/>
  <c r="BP97" i="27" s="1"/>
  <c r="AN101" i="27"/>
  <c r="BA101" i="27" s="1"/>
  <c r="BN101" i="27" s="1"/>
  <c r="AC101" i="27"/>
  <c r="AP101" i="27" s="1"/>
  <c r="BC101" i="27" s="1"/>
  <c r="BP101" i="27" s="1"/>
  <c r="AN105" i="27"/>
  <c r="BA105" i="27" s="1"/>
  <c r="BN105" i="27" s="1"/>
  <c r="AC105" i="27"/>
  <c r="AP105" i="27" s="1"/>
  <c r="BC105" i="27" s="1"/>
  <c r="BP105" i="27" s="1"/>
  <c r="AN109" i="27"/>
  <c r="BA109" i="27" s="1"/>
  <c r="BN109" i="27" s="1"/>
  <c r="AC109" i="27"/>
  <c r="AP109" i="27" s="1"/>
  <c r="BC109" i="27" s="1"/>
  <c r="BP109" i="27" s="1"/>
  <c r="AN94" i="27"/>
  <c r="BA94" i="27" s="1"/>
  <c r="BN94" i="27" s="1"/>
  <c r="AC94" i="27"/>
  <c r="AP94" i="27" s="1"/>
  <c r="BC94" i="27" s="1"/>
  <c r="BP94" i="27" s="1"/>
  <c r="AN98" i="27"/>
  <c r="BA98" i="27" s="1"/>
  <c r="BN98" i="27" s="1"/>
  <c r="AC98" i="27"/>
  <c r="AP98" i="27" s="1"/>
  <c r="BC98" i="27" s="1"/>
  <c r="BP98" i="27" s="1"/>
  <c r="AN102" i="27"/>
  <c r="BA102" i="27" s="1"/>
  <c r="BN102" i="27" s="1"/>
  <c r="AC102" i="27"/>
  <c r="AP102" i="27" s="1"/>
  <c r="BC102" i="27" s="1"/>
  <c r="BP102" i="27" s="1"/>
  <c r="AN106" i="27"/>
  <c r="BA106" i="27" s="1"/>
  <c r="BN106" i="27" s="1"/>
  <c r="AC106" i="27"/>
  <c r="AP106" i="27" s="1"/>
  <c r="BC106" i="27" s="1"/>
  <c r="BP106" i="27" s="1"/>
  <c r="AN110" i="27"/>
  <c r="BA110" i="27" s="1"/>
  <c r="BN110" i="27" s="1"/>
  <c r="AC110" i="27"/>
  <c r="AP110" i="27" s="1"/>
  <c r="BC110" i="27" s="1"/>
  <c r="BP110" i="27" s="1"/>
  <c r="AN95" i="27"/>
  <c r="BA95" i="27" s="1"/>
  <c r="BN95" i="27" s="1"/>
  <c r="AC95" i="27"/>
  <c r="AP95" i="27" s="1"/>
  <c r="BC95" i="27" s="1"/>
  <c r="BP95" i="27" s="1"/>
  <c r="AN99" i="27"/>
  <c r="BA99" i="27" s="1"/>
  <c r="BN99" i="27" s="1"/>
  <c r="AC99" i="27"/>
  <c r="AP99" i="27" s="1"/>
  <c r="BC99" i="27" s="1"/>
  <c r="BP99" i="27" s="1"/>
  <c r="AN103" i="27"/>
  <c r="BA103" i="27" s="1"/>
  <c r="BN103" i="27" s="1"/>
  <c r="AC103" i="27"/>
  <c r="AP103" i="27" s="1"/>
  <c r="BC103" i="27" s="1"/>
  <c r="BP103" i="27" s="1"/>
  <c r="AN107" i="27"/>
  <c r="BA107" i="27" s="1"/>
  <c r="BN107" i="27" s="1"/>
  <c r="AC107" i="27"/>
  <c r="AP107" i="27" s="1"/>
  <c r="BC107" i="27" s="1"/>
  <c r="BP107" i="27" s="1"/>
  <c r="AN111" i="27"/>
  <c r="BA111" i="27" s="1"/>
  <c r="BN111" i="27" s="1"/>
  <c r="AC111" i="27"/>
  <c r="AP111" i="27" s="1"/>
  <c r="BC111" i="27" s="1"/>
  <c r="BP111" i="27" s="1"/>
  <c r="AN70" i="27"/>
  <c r="BA70" i="27" s="1"/>
  <c r="BN70" i="27" s="1"/>
  <c r="AC70" i="27"/>
  <c r="AP70" i="27" s="1"/>
  <c r="BC70" i="27" s="1"/>
  <c r="BP70" i="27" s="1"/>
  <c r="AN81" i="27"/>
  <c r="BA81" i="27" s="1"/>
  <c r="BN81" i="27" s="1"/>
  <c r="AC81" i="27"/>
  <c r="AP81" i="27" s="1"/>
  <c r="BC81" i="27" s="1"/>
  <c r="BP81" i="27" s="1"/>
  <c r="AN77" i="27"/>
  <c r="BA77" i="27" s="1"/>
  <c r="BN77" i="27" s="1"/>
  <c r="AC77" i="27"/>
  <c r="AP77" i="27" s="1"/>
  <c r="BC77" i="27" s="1"/>
  <c r="BP77" i="27" s="1"/>
  <c r="AN73" i="27"/>
  <c r="BA73" i="27" s="1"/>
  <c r="BN73" i="27" s="1"/>
  <c r="AC73" i="27"/>
  <c r="AP73" i="27" s="1"/>
  <c r="BC73" i="27" s="1"/>
  <c r="BP73" i="27" s="1"/>
  <c r="AN69" i="27"/>
  <c r="BA69" i="27" s="1"/>
  <c r="BN69" i="27" s="1"/>
  <c r="AC69" i="27"/>
  <c r="AP69" i="27" s="1"/>
  <c r="BC69" i="27" s="1"/>
  <c r="BP69" i="27" s="1"/>
  <c r="AN74" i="27"/>
  <c r="BA74" i="27" s="1"/>
  <c r="BN74" i="27" s="1"/>
  <c r="AC74" i="27"/>
  <c r="AP74" i="27" s="1"/>
  <c r="BC74" i="27" s="1"/>
  <c r="BP74" i="27" s="1"/>
  <c r="AN65" i="27"/>
  <c r="BA65" i="27" s="1"/>
  <c r="BN65" i="27" s="1"/>
  <c r="AC65" i="27"/>
  <c r="AP65" i="27" s="1"/>
  <c r="BC65" i="27" s="1"/>
  <c r="BP65" i="27" s="1"/>
  <c r="AN82" i="27"/>
  <c r="BA82" i="27" s="1"/>
  <c r="BN82" i="27" s="1"/>
  <c r="AC82" i="27"/>
  <c r="AP82" i="27" s="1"/>
  <c r="BC82" i="27" s="1"/>
  <c r="BP82" i="27" s="1"/>
  <c r="AN80" i="27"/>
  <c r="BA80" i="27" s="1"/>
  <c r="BN80" i="27" s="1"/>
  <c r="AC80" i="27"/>
  <c r="AP80" i="27" s="1"/>
  <c r="BC80" i="27" s="1"/>
  <c r="BP80" i="27" s="1"/>
  <c r="AN76" i="27"/>
  <c r="BA76" i="27" s="1"/>
  <c r="BN76" i="27" s="1"/>
  <c r="AC76" i="27"/>
  <c r="AP76" i="27" s="1"/>
  <c r="BC76" i="27" s="1"/>
  <c r="BP76" i="27" s="1"/>
  <c r="AN72" i="27"/>
  <c r="BA72" i="27" s="1"/>
  <c r="BN72" i="27" s="1"/>
  <c r="AC72" i="27"/>
  <c r="AP72" i="27" s="1"/>
  <c r="BC72" i="27" s="1"/>
  <c r="BP72" i="27" s="1"/>
  <c r="AN68" i="27"/>
  <c r="BA68" i="27" s="1"/>
  <c r="BN68" i="27" s="1"/>
  <c r="AC68" i="27"/>
  <c r="AP68" i="27" s="1"/>
  <c r="BC68" i="27" s="1"/>
  <c r="BP68" i="27" s="1"/>
  <c r="AN78" i="27"/>
  <c r="BA78" i="27" s="1"/>
  <c r="BN78" i="27" s="1"/>
  <c r="AC78" i="27"/>
  <c r="AP78" i="27" s="1"/>
  <c r="BC78" i="27" s="1"/>
  <c r="BP78" i="27" s="1"/>
  <c r="AN66" i="27"/>
  <c r="BA66" i="27" s="1"/>
  <c r="BN66" i="27" s="1"/>
  <c r="AC66" i="27"/>
  <c r="AP66" i="27" s="1"/>
  <c r="BC66" i="27" s="1"/>
  <c r="BP66" i="27" s="1"/>
  <c r="AN83" i="27"/>
  <c r="BA83" i="27" s="1"/>
  <c r="BN83" i="27" s="1"/>
  <c r="AC83" i="27"/>
  <c r="AP83" i="27" s="1"/>
  <c r="BC83" i="27" s="1"/>
  <c r="BP83" i="27" s="1"/>
  <c r="AN79" i="27"/>
  <c r="BA79" i="27" s="1"/>
  <c r="BN79" i="27" s="1"/>
  <c r="AC79" i="27"/>
  <c r="AP79" i="27" s="1"/>
  <c r="BC79" i="27" s="1"/>
  <c r="BP79" i="27" s="1"/>
  <c r="AN75" i="27"/>
  <c r="BA75" i="27" s="1"/>
  <c r="BN75" i="27" s="1"/>
  <c r="AC75" i="27"/>
  <c r="AP75" i="27" s="1"/>
  <c r="BC75" i="27" s="1"/>
  <c r="BP75" i="27" s="1"/>
  <c r="AN71" i="27"/>
  <c r="BA71" i="27" s="1"/>
  <c r="BN71" i="27" s="1"/>
  <c r="AC71" i="27"/>
  <c r="AP71" i="27" s="1"/>
  <c r="BC71" i="27" s="1"/>
  <c r="BP71" i="27" s="1"/>
  <c r="AN67" i="27"/>
  <c r="BA67" i="27" s="1"/>
  <c r="BN67" i="27" s="1"/>
  <c r="AC67" i="27"/>
  <c r="AP67" i="27" s="1"/>
  <c r="BC67" i="27" s="1"/>
  <c r="BP67" i="27" s="1"/>
  <c r="AM10" i="7"/>
  <c r="AL24" i="7"/>
  <c r="AM6" i="7"/>
  <c r="AL20" i="7"/>
  <c r="AL11" i="7"/>
  <c r="AK25" i="7"/>
  <c r="BJ14" i="7"/>
  <c r="BI28" i="7"/>
  <c r="AL9" i="7"/>
  <c r="AK23" i="7"/>
  <c r="AN12" i="7"/>
  <c r="AM26" i="7"/>
  <c r="AL7" i="7"/>
  <c r="AK21" i="7"/>
  <c r="AN8" i="7"/>
  <c r="AM22" i="7"/>
  <c r="AL13" i="7"/>
  <c r="AK27" i="7"/>
  <c r="X113" i="27"/>
  <c r="AK113" i="27" s="1"/>
  <c r="AX113" i="27" s="1"/>
  <c r="BK113" i="27" s="1"/>
  <c r="B309" i="32"/>
  <c r="B339" i="32" s="1"/>
  <c r="B373" i="32" s="1"/>
  <c r="B403" i="32" s="1"/>
  <c r="B199" i="32"/>
  <c r="B233" i="32" s="1"/>
  <c r="B263" i="32" s="1"/>
  <c r="B174" i="33"/>
  <c r="B204" i="33" s="1"/>
  <c r="B127" i="33"/>
  <c r="A197" i="30"/>
  <c r="A258" i="30" s="1"/>
  <c r="A228" i="30"/>
  <c r="B173" i="30"/>
  <c r="B310" i="30" s="1"/>
  <c r="X65" i="27"/>
  <c r="AK65" i="27" s="1"/>
  <c r="AX65" i="27" s="1"/>
  <c r="BK65" i="27" s="1"/>
  <c r="X82" i="27"/>
  <c r="AK82" i="27" s="1"/>
  <c r="AX82" i="27" s="1"/>
  <c r="BK82" i="27" s="1"/>
  <c r="X74" i="27"/>
  <c r="AK74" i="27" s="1"/>
  <c r="AX74" i="27" s="1"/>
  <c r="BK74" i="27" s="1"/>
  <c r="X66" i="27"/>
  <c r="AK66" i="27" s="1"/>
  <c r="AX66" i="27" s="1"/>
  <c r="BK66" i="27" s="1"/>
  <c r="X96" i="27"/>
  <c r="AK96" i="27" s="1"/>
  <c r="AX96" i="27" s="1"/>
  <c r="BK96" i="27" s="1"/>
  <c r="B160" i="30"/>
  <c r="B297" i="30" s="1"/>
  <c r="B174" i="30"/>
  <c r="B311" i="30" s="1"/>
  <c r="B318" i="31"/>
  <c r="B348" i="31" s="1"/>
  <c r="B382" i="31" s="1"/>
  <c r="B412" i="31" s="1"/>
  <c r="B208" i="31"/>
  <c r="B242" i="31" s="1"/>
  <c r="B272" i="31" s="1"/>
  <c r="B305" i="31"/>
  <c r="B335" i="31" s="1"/>
  <c r="B369" i="31" s="1"/>
  <c r="B399" i="31" s="1"/>
  <c r="B195" i="31"/>
  <c r="B229" i="31" s="1"/>
  <c r="B259" i="31" s="1"/>
  <c r="B177" i="30"/>
  <c r="B314" i="30" s="1"/>
  <c r="B316" i="32"/>
  <c r="B346" i="32" s="1"/>
  <c r="B380" i="32" s="1"/>
  <c r="B410" i="32" s="1"/>
  <c r="B206" i="32"/>
  <c r="B240" i="32" s="1"/>
  <c r="B270" i="32" s="1"/>
  <c r="B194" i="33"/>
  <c r="B224" i="33" s="1"/>
  <c r="B147" i="33"/>
  <c r="B191" i="33"/>
  <c r="B221" i="33" s="1"/>
  <c r="B144" i="33"/>
  <c r="B176" i="33"/>
  <c r="B206" i="33" s="1"/>
  <c r="B129" i="33"/>
  <c r="B192" i="33"/>
  <c r="B222" i="33" s="1"/>
  <c r="B145" i="33"/>
  <c r="B171" i="30"/>
  <c r="B308" i="30" s="1"/>
  <c r="A188" i="30"/>
  <c r="A249" i="30" s="1"/>
  <c r="A219" i="30"/>
  <c r="A191" i="30"/>
  <c r="A252" i="30" s="1"/>
  <c r="A222" i="30"/>
  <c r="A209" i="30"/>
  <c r="A270" i="30" s="1"/>
  <c r="A240" i="30"/>
  <c r="A203" i="30"/>
  <c r="A264" i="30" s="1"/>
  <c r="A234" i="30"/>
  <c r="A193" i="30"/>
  <c r="A254" i="30" s="1"/>
  <c r="A224" i="30"/>
  <c r="C295" i="30"/>
  <c r="C188" i="30"/>
  <c r="C249" i="30" s="1"/>
  <c r="C219" i="30"/>
  <c r="C296" i="30"/>
  <c r="C189" i="30"/>
  <c r="C250" i="30" s="1"/>
  <c r="C220" i="30"/>
  <c r="X97" i="27"/>
  <c r="AK97" i="27" s="1"/>
  <c r="AX97" i="27" s="1"/>
  <c r="BK97" i="27" s="1"/>
  <c r="B315" i="32"/>
  <c r="B345" i="32" s="1"/>
  <c r="B379" i="32" s="1"/>
  <c r="B409" i="32" s="1"/>
  <c r="B205" i="32"/>
  <c r="B239" i="32" s="1"/>
  <c r="B269" i="32" s="1"/>
  <c r="A199" i="30"/>
  <c r="A260" i="30" s="1"/>
  <c r="A230" i="30"/>
  <c r="C303" i="30"/>
  <c r="C196" i="30"/>
  <c r="C257" i="30" s="1"/>
  <c r="C227" i="30"/>
  <c r="C190" i="30"/>
  <c r="C251" i="30" s="1"/>
  <c r="C297" i="30"/>
  <c r="C221" i="30"/>
  <c r="X89" i="27"/>
  <c r="AK89" i="27" s="1"/>
  <c r="AX89" i="27" s="1"/>
  <c r="BK89" i="27" s="1"/>
  <c r="X81" i="27"/>
  <c r="AK81" i="27" s="1"/>
  <c r="AX81" i="27" s="1"/>
  <c r="BK81" i="27" s="1"/>
  <c r="X73" i="27"/>
  <c r="AK73" i="27" s="1"/>
  <c r="AX73" i="27" s="1"/>
  <c r="BK73" i="27" s="1"/>
  <c r="X94" i="27"/>
  <c r="AK94" i="27" s="1"/>
  <c r="AX94" i="27" s="1"/>
  <c r="BK94" i="27" s="1"/>
  <c r="X95" i="27"/>
  <c r="AK95" i="27" s="1"/>
  <c r="AX95" i="27" s="1"/>
  <c r="BK95" i="27" s="1"/>
  <c r="B169" i="30"/>
  <c r="B306" i="30" s="1"/>
  <c r="B175" i="30"/>
  <c r="B312" i="30" s="1"/>
  <c r="B170" i="30"/>
  <c r="B307" i="30" s="1"/>
  <c r="B159" i="30"/>
  <c r="B296" i="30" s="1"/>
  <c r="B321" i="31"/>
  <c r="B211" i="31"/>
  <c r="B245" i="31" s="1"/>
  <c r="B275" i="31" s="1"/>
  <c r="B313" i="31"/>
  <c r="B343" i="31" s="1"/>
  <c r="B377" i="31" s="1"/>
  <c r="B407" i="31" s="1"/>
  <c r="B203" i="31"/>
  <c r="B237" i="31" s="1"/>
  <c r="B267" i="31" s="1"/>
  <c r="B317" i="31"/>
  <c r="B347" i="31" s="1"/>
  <c r="B381" i="31" s="1"/>
  <c r="B411" i="31" s="1"/>
  <c r="B207" i="31"/>
  <c r="B241" i="31" s="1"/>
  <c r="B271" i="31" s="1"/>
  <c r="B299" i="32"/>
  <c r="B329" i="32" s="1"/>
  <c r="B363" i="32" s="1"/>
  <c r="B393" i="32" s="1"/>
  <c r="B189" i="32"/>
  <c r="B223" i="32" s="1"/>
  <c r="B253" i="32" s="1"/>
  <c r="B184" i="33"/>
  <c r="B214" i="33" s="1"/>
  <c r="B137" i="33"/>
  <c r="B132" i="33"/>
  <c r="B179" i="33"/>
  <c r="B209" i="33" s="1"/>
  <c r="C315" i="30"/>
  <c r="C239" i="30"/>
  <c r="C208" i="30"/>
  <c r="C269" i="30" s="1"/>
  <c r="B163" i="30"/>
  <c r="B300" i="30" s="1"/>
  <c r="A201" i="30"/>
  <c r="A262" i="30" s="1"/>
  <c r="A232" i="30"/>
  <c r="A202" i="30"/>
  <c r="A263" i="30" s="1"/>
  <c r="A233" i="30"/>
  <c r="A186" i="30"/>
  <c r="A247" i="30" s="1"/>
  <c r="A217" i="30"/>
  <c r="C311" i="30"/>
  <c r="C204" i="30"/>
  <c r="C265" i="30" s="1"/>
  <c r="C235" i="30"/>
  <c r="C198" i="30"/>
  <c r="C259" i="30" s="1"/>
  <c r="C305" i="30"/>
  <c r="C229" i="30"/>
  <c r="C304" i="30"/>
  <c r="C197" i="30"/>
  <c r="C258" i="30" s="1"/>
  <c r="C228" i="30"/>
  <c r="B167" i="30"/>
  <c r="B304" i="30" s="1"/>
  <c r="B300" i="32"/>
  <c r="B330" i="32" s="1"/>
  <c r="B364" i="32" s="1"/>
  <c r="B394" i="32" s="1"/>
  <c r="B190" i="32"/>
  <c r="B224" i="32" s="1"/>
  <c r="B254" i="32" s="1"/>
  <c r="B307" i="32"/>
  <c r="B337" i="32" s="1"/>
  <c r="B371" i="32" s="1"/>
  <c r="B401" i="32" s="1"/>
  <c r="B197" i="32"/>
  <c r="B231" i="32" s="1"/>
  <c r="B261" i="32" s="1"/>
  <c r="B196" i="33"/>
  <c r="B226" i="33" s="1"/>
  <c r="X88" i="27"/>
  <c r="AK88" i="27" s="1"/>
  <c r="AX88" i="27" s="1"/>
  <c r="BK88" i="27" s="1"/>
  <c r="X80" i="27"/>
  <c r="AK80" i="27" s="1"/>
  <c r="AX80" i="27" s="1"/>
  <c r="BK80" i="27" s="1"/>
  <c r="X72" i="27"/>
  <c r="AK72" i="27" s="1"/>
  <c r="AX72" i="27" s="1"/>
  <c r="BK72" i="27" s="1"/>
  <c r="B319" i="31"/>
  <c r="B349" i="31" s="1"/>
  <c r="B383" i="31" s="1"/>
  <c r="B413" i="31" s="1"/>
  <c r="B209" i="31"/>
  <c r="B243" i="31" s="1"/>
  <c r="B273" i="31" s="1"/>
  <c r="B300" i="31"/>
  <c r="B330" i="31" s="1"/>
  <c r="B364" i="31" s="1"/>
  <c r="B394" i="31" s="1"/>
  <c r="B190" i="31"/>
  <c r="B224" i="31" s="1"/>
  <c r="B254" i="31" s="1"/>
  <c r="B308" i="31"/>
  <c r="B338" i="31" s="1"/>
  <c r="B372" i="31" s="1"/>
  <c r="B402" i="31" s="1"/>
  <c r="B198" i="31"/>
  <c r="B232" i="31" s="1"/>
  <c r="B262" i="31" s="1"/>
  <c r="B316" i="31"/>
  <c r="B346" i="31" s="1"/>
  <c r="B380" i="31" s="1"/>
  <c r="B410" i="31" s="1"/>
  <c r="B206" i="31"/>
  <c r="B240" i="31" s="1"/>
  <c r="B270" i="31" s="1"/>
  <c r="B304" i="31"/>
  <c r="B334" i="31" s="1"/>
  <c r="B368" i="31" s="1"/>
  <c r="B398" i="31" s="1"/>
  <c r="B194" i="31"/>
  <c r="B228" i="31" s="1"/>
  <c r="B258" i="31" s="1"/>
  <c r="B301" i="31"/>
  <c r="B331" i="31" s="1"/>
  <c r="B365" i="31" s="1"/>
  <c r="B395" i="31" s="1"/>
  <c r="B191" i="31"/>
  <c r="B225" i="31" s="1"/>
  <c r="B255" i="31" s="1"/>
  <c r="B312" i="31"/>
  <c r="B342" i="31" s="1"/>
  <c r="B376" i="31" s="1"/>
  <c r="B406" i="31" s="1"/>
  <c r="B202" i="31"/>
  <c r="B236" i="31" s="1"/>
  <c r="B266" i="31" s="1"/>
  <c r="B302" i="31"/>
  <c r="B332" i="31" s="1"/>
  <c r="B366" i="31" s="1"/>
  <c r="B396" i="31" s="1"/>
  <c r="B192" i="31"/>
  <c r="B226" i="31" s="1"/>
  <c r="B256" i="31" s="1"/>
  <c r="B320" i="31"/>
  <c r="B350" i="31" s="1"/>
  <c r="B384" i="31" s="1"/>
  <c r="B414" i="31" s="1"/>
  <c r="B210" i="31"/>
  <c r="B244" i="31" s="1"/>
  <c r="B274" i="31" s="1"/>
  <c r="B188" i="33"/>
  <c r="B218" i="33" s="1"/>
  <c r="B141" i="33"/>
  <c r="B195" i="33"/>
  <c r="B225" i="33" s="1"/>
  <c r="B164" i="30"/>
  <c r="B301" i="30" s="1"/>
  <c r="A194" i="30"/>
  <c r="A255" i="30" s="1"/>
  <c r="A225" i="30"/>
  <c r="A196" i="30"/>
  <c r="A257" i="30" s="1"/>
  <c r="A227" i="30"/>
  <c r="C299" i="30"/>
  <c r="C192" i="30"/>
  <c r="C253" i="30" s="1"/>
  <c r="A200" i="30"/>
  <c r="A261" i="30" s="1"/>
  <c r="A231" i="30"/>
  <c r="A207" i="30"/>
  <c r="A268" i="30" s="1"/>
  <c r="A238" i="30"/>
  <c r="C308" i="30"/>
  <c r="C201" i="30"/>
  <c r="C262" i="30" s="1"/>
  <c r="C232" i="30"/>
  <c r="C202" i="30"/>
  <c r="C263" i="30" s="1"/>
  <c r="C309" i="30"/>
  <c r="C233" i="30"/>
  <c r="A189" i="30"/>
  <c r="A250" i="30" s="1"/>
  <c r="A220" i="30"/>
  <c r="X67" i="27"/>
  <c r="AK67" i="27" s="1"/>
  <c r="AX67" i="27" s="1"/>
  <c r="BK67" i="27" s="1"/>
  <c r="B180" i="33"/>
  <c r="B210" i="33" s="1"/>
  <c r="B133" i="33"/>
  <c r="A195" i="30"/>
  <c r="A256" i="30" s="1"/>
  <c r="A226" i="30"/>
  <c r="X87" i="27"/>
  <c r="AK87" i="27" s="1"/>
  <c r="AX87" i="27" s="1"/>
  <c r="BK87" i="27" s="1"/>
  <c r="X79" i="27"/>
  <c r="AK79" i="27" s="1"/>
  <c r="AX79" i="27" s="1"/>
  <c r="BK79" i="27" s="1"/>
  <c r="X71" i="27"/>
  <c r="AK71" i="27" s="1"/>
  <c r="AX71" i="27" s="1"/>
  <c r="BK71" i="27" s="1"/>
  <c r="X117" i="27"/>
  <c r="AK117" i="27" s="1"/>
  <c r="AX117" i="27" s="1"/>
  <c r="BK117" i="27" s="1"/>
  <c r="B157" i="30"/>
  <c r="B294" i="30" s="1"/>
  <c r="B162" i="30"/>
  <c r="B299" i="30" s="1"/>
  <c r="B318" i="32"/>
  <c r="B348" i="32" s="1"/>
  <c r="B382" i="32" s="1"/>
  <c r="B412" i="32" s="1"/>
  <c r="B208" i="32"/>
  <c r="B242" i="32" s="1"/>
  <c r="B272" i="32" s="1"/>
  <c r="B319" i="32"/>
  <c r="B349" i="32" s="1"/>
  <c r="B383" i="32" s="1"/>
  <c r="B413" i="32" s="1"/>
  <c r="B209" i="32"/>
  <c r="B243" i="32" s="1"/>
  <c r="B273" i="32" s="1"/>
  <c r="B311" i="31"/>
  <c r="B341" i="31" s="1"/>
  <c r="B375" i="31" s="1"/>
  <c r="B405" i="31" s="1"/>
  <c r="B201" i="31"/>
  <c r="B235" i="31" s="1"/>
  <c r="B265" i="31" s="1"/>
  <c r="B310" i="31"/>
  <c r="B340" i="31" s="1"/>
  <c r="B374" i="31" s="1"/>
  <c r="B404" i="31" s="1"/>
  <c r="B200" i="31"/>
  <c r="B234" i="31" s="1"/>
  <c r="B264" i="31" s="1"/>
  <c r="B307" i="31"/>
  <c r="B337" i="31" s="1"/>
  <c r="B371" i="31" s="1"/>
  <c r="B401" i="31" s="1"/>
  <c r="B197" i="31"/>
  <c r="B231" i="31" s="1"/>
  <c r="B261" i="31" s="1"/>
  <c r="B309" i="31"/>
  <c r="B339" i="31" s="1"/>
  <c r="B373" i="31" s="1"/>
  <c r="B403" i="31" s="1"/>
  <c r="B199" i="31"/>
  <c r="B233" i="31" s="1"/>
  <c r="B263" i="31" s="1"/>
  <c r="B178" i="33"/>
  <c r="B208" i="33" s="1"/>
  <c r="B131" i="33"/>
  <c r="B173" i="33"/>
  <c r="B203" i="33" s="1"/>
  <c r="B126" i="33"/>
  <c r="B186" i="33"/>
  <c r="B216" i="33" s="1"/>
  <c r="B139" i="33"/>
  <c r="B156" i="30"/>
  <c r="B293" i="30" s="1"/>
  <c r="C195" i="30"/>
  <c r="C256" i="30" s="1"/>
  <c r="C302" i="30"/>
  <c r="C226" i="30"/>
  <c r="C300" i="30"/>
  <c r="C193" i="30"/>
  <c r="C254" i="30" s="1"/>
  <c r="C224" i="30"/>
  <c r="C316" i="30"/>
  <c r="C209" i="30"/>
  <c r="C270" i="30" s="1"/>
  <c r="C240" i="30"/>
  <c r="X75" i="27"/>
  <c r="AK75" i="27" s="1"/>
  <c r="AX75" i="27" s="1"/>
  <c r="BK75" i="27" s="1"/>
  <c r="B308" i="32"/>
  <c r="B338" i="32" s="1"/>
  <c r="B372" i="32" s="1"/>
  <c r="B402" i="32" s="1"/>
  <c r="B198" i="32"/>
  <c r="B232" i="32" s="1"/>
  <c r="B262" i="32" s="1"/>
  <c r="B322" i="32"/>
  <c r="B190" i="33"/>
  <c r="B220" i="33" s="1"/>
  <c r="B143" i="33"/>
  <c r="B165" i="30"/>
  <c r="B302" i="30" s="1"/>
  <c r="X86" i="27"/>
  <c r="AK86" i="27" s="1"/>
  <c r="AX86" i="27" s="1"/>
  <c r="BK86" i="27" s="1"/>
  <c r="X78" i="27"/>
  <c r="AK78" i="27" s="1"/>
  <c r="AX78" i="27" s="1"/>
  <c r="BK78" i="27" s="1"/>
  <c r="X70" i="27"/>
  <c r="AK70" i="27" s="1"/>
  <c r="AX70" i="27" s="1"/>
  <c r="BK70" i="27" s="1"/>
  <c r="X116" i="27"/>
  <c r="AK116" i="27" s="1"/>
  <c r="AX116" i="27" s="1"/>
  <c r="BK116" i="27" s="1"/>
  <c r="B166" i="30"/>
  <c r="B303" i="30" s="1"/>
  <c r="B176" i="30"/>
  <c r="B313" i="30" s="1"/>
  <c r="B305" i="32"/>
  <c r="B335" i="32" s="1"/>
  <c r="B369" i="32" s="1"/>
  <c r="B399" i="32" s="1"/>
  <c r="B195" i="32"/>
  <c r="B229" i="32" s="1"/>
  <c r="B259" i="32" s="1"/>
  <c r="B306" i="31"/>
  <c r="B336" i="31" s="1"/>
  <c r="B370" i="31" s="1"/>
  <c r="B400" i="31" s="1"/>
  <c r="B196" i="31"/>
  <c r="B230" i="31" s="1"/>
  <c r="B260" i="31" s="1"/>
  <c r="B315" i="31"/>
  <c r="B345" i="31" s="1"/>
  <c r="B379" i="31" s="1"/>
  <c r="B409" i="31" s="1"/>
  <c r="B205" i="31"/>
  <c r="B239" i="31" s="1"/>
  <c r="B269" i="31" s="1"/>
  <c r="B302" i="32"/>
  <c r="B332" i="32" s="1"/>
  <c r="B366" i="32" s="1"/>
  <c r="B396" i="32" s="1"/>
  <c r="B192" i="32"/>
  <c r="B226" i="32" s="1"/>
  <c r="B256" i="32" s="1"/>
  <c r="B303" i="31"/>
  <c r="B333" i="31" s="1"/>
  <c r="B367" i="31" s="1"/>
  <c r="B397" i="31" s="1"/>
  <c r="B193" i="31"/>
  <c r="B227" i="31" s="1"/>
  <c r="B257" i="31" s="1"/>
  <c r="B177" i="33"/>
  <c r="B207" i="33" s="1"/>
  <c r="B130" i="33"/>
  <c r="B187" i="33"/>
  <c r="B217" i="33" s="1"/>
  <c r="B140" i="33"/>
  <c r="B181" i="33"/>
  <c r="B211" i="33" s="1"/>
  <c r="B134" i="33"/>
  <c r="B185" i="33"/>
  <c r="B215" i="33" s="1"/>
  <c r="B138" i="33"/>
  <c r="B142" i="33"/>
  <c r="B189" i="33"/>
  <c r="B219" i="33" s="1"/>
  <c r="A204" i="30"/>
  <c r="A265" i="30" s="1"/>
  <c r="A235" i="30"/>
  <c r="C216" i="30"/>
  <c r="C185" i="30"/>
  <c r="C246" i="30" s="1"/>
  <c r="C191" i="30"/>
  <c r="C252" i="30" s="1"/>
  <c r="C298" i="30"/>
  <c r="C222" i="30"/>
  <c r="C187" i="30"/>
  <c r="C248" i="30" s="1"/>
  <c r="C294" i="30"/>
  <c r="C218" i="30"/>
  <c r="A206" i="30"/>
  <c r="A267" i="30" s="1"/>
  <c r="A237" i="30"/>
  <c r="A221" i="30"/>
  <c r="A190" i="30"/>
  <c r="A251" i="30" s="1"/>
  <c r="A187" i="30"/>
  <c r="A248" i="30" s="1"/>
  <c r="A218" i="30"/>
  <c r="A208" i="30"/>
  <c r="A269" i="30" s="1"/>
  <c r="A239" i="30"/>
  <c r="X85" i="27"/>
  <c r="AK85" i="27" s="1"/>
  <c r="AX85" i="27" s="1"/>
  <c r="BK85" i="27" s="1"/>
  <c r="X77" i="27"/>
  <c r="AK77" i="27" s="1"/>
  <c r="AX77" i="27" s="1"/>
  <c r="BK77" i="27" s="1"/>
  <c r="X69" i="27"/>
  <c r="AK69" i="27" s="1"/>
  <c r="AX69" i="27" s="1"/>
  <c r="BK69" i="27" s="1"/>
  <c r="X115" i="27"/>
  <c r="AK115" i="27" s="1"/>
  <c r="AX115" i="27" s="1"/>
  <c r="BK115" i="27" s="1"/>
  <c r="X99" i="27"/>
  <c r="AK99" i="27" s="1"/>
  <c r="AX99" i="27" s="1"/>
  <c r="BK99" i="27" s="1"/>
  <c r="B168" i="30"/>
  <c r="B305" i="30" s="1"/>
  <c r="B161" i="30"/>
  <c r="B298" i="30" s="1"/>
  <c r="B321" i="32"/>
  <c r="B311" i="32"/>
  <c r="B341" i="32" s="1"/>
  <c r="B375" i="32" s="1"/>
  <c r="B405" i="32" s="1"/>
  <c r="B201" i="32"/>
  <c r="B235" i="32" s="1"/>
  <c r="B265" i="32" s="1"/>
  <c r="B306" i="32"/>
  <c r="B336" i="32" s="1"/>
  <c r="B370" i="32" s="1"/>
  <c r="B400" i="32" s="1"/>
  <c r="B196" i="32"/>
  <c r="B230" i="32" s="1"/>
  <c r="B260" i="32" s="1"/>
  <c r="B317" i="32"/>
  <c r="B347" i="32" s="1"/>
  <c r="B381" i="32" s="1"/>
  <c r="B411" i="32" s="1"/>
  <c r="B207" i="32"/>
  <c r="B241" i="32" s="1"/>
  <c r="B271" i="32" s="1"/>
  <c r="B314" i="31"/>
  <c r="B344" i="31" s="1"/>
  <c r="B378" i="31" s="1"/>
  <c r="B408" i="31" s="1"/>
  <c r="B204" i="31"/>
  <c r="B238" i="31" s="1"/>
  <c r="B268" i="31" s="1"/>
  <c r="B310" i="32"/>
  <c r="B340" i="32" s="1"/>
  <c r="B374" i="32" s="1"/>
  <c r="B404" i="32" s="1"/>
  <c r="B200" i="32"/>
  <c r="B234" i="32" s="1"/>
  <c r="B264" i="32" s="1"/>
  <c r="B178" i="30"/>
  <c r="B315" i="30" s="1"/>
  <c r="B299" i="31"/>
  <c r="B329" i="31" s="1"/>
  <c r="B363" i="31" s="1"/>
  <c r="B393" i="31" s="1"/>
  <c r="B189" i="31"/>
  <c r="B223" i="31" s="1"/>
  <c r="B253" i="31" s="1"/>
  <c r="B179" i="30"/>
  <c r="B316" i="30" s="1"/>
  <c r="B183" i="33"/>
  <c r="B213" i="33" s="1"/>
  <c r="B136" i="33"/>
  <c r="B193" i="33"/>
  <c r="B223" i="33" s="1"/>
  <c r="B146" i="33"/>
  <c r="A185" i="30"/>
  <c r="A246" i="30" s="1"/>
  <c r="A216" i="30"/>
  <c r="A205" i="30"/>
  <c r="A266" i="30" s="1"/>
  <c r="A236" i="30"/>
  <c r="C207" i="30"/>
  <c r="C268" i="30" s="1"/>
  <c r="C314" i="30"/>
  <c r="C238" i="30"/>
  <c r="A192" i="30"/>
  <c r="A253" i="30" s="1"/>
  <c r="A223" i="30"/>
  <c r="C186" i="30"/>
  <c r="C247" i="30" s="1"/>
  <c r="C293" i="30"/>
  <c r="C217" i="30"/>
  <c r="X83" i="27"/>
  <c r="AK83" i="27" s="1"/>
  <c r="AX83" i="27" s="1"/>
  <c r="BK83" i="27" s="1"/>
  <c r="C307" i="30"/>
  <c r="C200" i="30"/>
  <c r="C261" i="30" s="1"/>
  <c r="C231" i="30"/>
  <c r="X84" i="27"/>
  <c r="AK84" i="27" s="1"/>
  <c r="AX84" i="27" s="1"/>
  <c r="BK84" i="27" s="1"/>
  <c r="X76" i="27"/>
  <c r="AK76" i="27" s="1"/>
  <c r="AX76" i="27" s="1"/>
  <c r="BK76" i="27" s="1"/>
  <c r="X68" i="27"/>
  <c r="AK68" i="27" s="1"/>
  <c r="AX68" i="27" s="1"/>
  <c r="BK68" i="27" s="1"/>
  <c r="X114" i="27"/>
  <c r="AK114" i="27" s="1"/>
  <c r="AX114" i="27" s="1"/>
  <c r="BK114" i="27" s="1"/>
  <c r="X98" i="27"/>
  <c r="AK98" i="27" s="1"/>
  <c r="AX98" i="27" s="1"/>
  <c r="BK98" i="27" s="1"/>
  <c r="B155" i="30"/>
  <c r="B292" i="30" s="1"/>
  <c r="B158" i="30"/>
  <c r="B295" i="30" s="1"/>
  <c r="B313" i="32"/>
  <c r="B343" i="32" s="1"/>
  <c r="B377" i="32" s="1"/>
  <c r="B407" i="32" s="1"/>
  <c r="B203" i="32"/>
  <c r="B237" i="32" s="1"/>
  <c r="B267" i="32" s="1"/>
  <c r="B304" i="32"/>
  <c r="B334" i="32" s="1"/>
  <c r="B368" i="32" s="1"/>
  <c r="B398" i="32" s="1"/>
  <c r="B194" i="32"/>
  <c r="B228" i="32" s="1"/>
  <c r="B258" i="32" s="1"/>
  <c r="B314" i="32"/>
  <c r="B344" i="32" s="1"/>
  <c r="B378" i="32" s="1"/>
  <c r="B408" i="32" s="1"/>
  <c r="B204" i="32"/>
  <c r="B238" i="32" s="1"/>
  <c r="B268" i="32" s="1"/>
  <c r="B301" i="32"/>
  <c r="B331" i="32" s="1"/>
  <c r="B365" i="32" s="1"/>
  <c r="B395" i="32" s="1"/>
  <c r="B191" i="32"/>
  <c r="B225" i="32" s="1"/>
  <c r="B255" i="32" s="1"/>
  <c r="B312" i="32"/>
  <c r="B342" i="32" s="1"/>
  <c r="B376" i="32" s="1"/>
  <c r="B406" i="32" s="1"/>
  <c r="B202" i="32"/>
  <c r="B236" i="32" s="1"/>
  <c r="B266" i="32" s="1"/>
  <c r="B322" i="31"/>
  <c r="B303" i="32"/>
  <c r="B333" i="32" s="1"/>
  <c r="B367" i="32" s="1"/>
  <c r="B397" i="32" s="1"/>
  <c r="B193" i="32"/>
  <c r="B227" i="32" s="1"/>
  <c r="B257" i="32" s="1"/>
  <c r="B320" i="32"/>
  <c r="B350" i="32" s="1"/>
  <c r="B210" i="32"/>
  <c r="B175" i="33"/>
  <c r="B205" i="33" s="1"/>
  <c r="B128" i="33"/>
  <c r="B135" i="33"/>
  <c r="B182" i="33"/>
  <c r="B212" i="33" s="1"/>
  <c r="B172" i="30"/>
  <c r="B309" i="30" s="1"/>
  <c r="CS135" i="16"/>
  <c r="C203" i="30"/>
  <c r="C264" i="30" s="1"/>
  <c r="C310" i="30"/>
  <c r="C234" i="30"/>
  <c r="C194" i="30"/>
  <c r="C255" i="30" s="1"/>
  <c r="C301" i="30"/>
  <c r="C225" i="30"/>
  <c r="A198" i="30"/>
  <c r="A259" i="30" s="1"/>
  <c r="A229" i="30"/>
  <c r="C312" i="30"/>
  <c r="C205" i="30"/>
  <c r="C266" i="30" s="1"/>
  <c r="C236" i="30"/>
  <c r="C206" i="30"/>
  <c r="C267" i="30" s="1"/>
  <c r="C313" i="30"/>
  <c r="C237" i="30"/>
  <c r="C199" i="30"/>
  <c r="C260" i="30" s="1"/>
  <c r="C230" i="30"/>
  <c r="C306" i="30"/>
  <c r="CQ135" i="16"/>
  <c r="CA135" i="16"/>
  <c r="CO135" i="16"/>
  <c r="CB135" i="16"/>
  <c r="CP135" i="16"/>
  <c r="CK135" i="16"/>
  <c r="CM135" i="16"/>
  <c r="CD135" i="16"/>
  <c r="CE135" i="16"/>
  <c r="CI135" i="16"/>
  <c r="CT135" i="16"/>
  <c r="CC135" i="16"/>
  <c r="CF135" i="16"/>
  <c r="CL135" i="16"/>
  <c r="CJ135" i="16"/>
  <c r="CG135" i="16"/>
  <c r="CH135" i="16"/>
  <c r="CR135" i="16"/>
  <c r="CN135" i="16"/>
  <c r="X105" i="27"/>
  <c r="AK105" i="27" s="1"/>
  <c r="AX105" i="27" s="1"/>
  <c r="BK105" i="27" s="1"/>
  <c r="X112" i="27"/>
  <c r="AK112" i="27" s="1"/>
  <c r="AX112" i="27" s="1"/>
  <c r="BK112" i="27" s="1"/>
  <c r="X104" i="27"/>
  <c r="AK104" i="27" s="1"/>
  <c r="AX104" i="27" s="1"/>
  <c r="BK104" i="27" s="1"/>
  <c r="X107" i="27"/>
  <c r="AK107" i="27" s="1"/>
  <c r="AX107" i="27" s="1"/>
  <c r="BK107" i="27" s="1"/>
  <c r="X111" i="27"/>
  <c r="AK111" i="27" s="1"/>
  <c r="AX111" i="27" s="1"/>
  <c r="BK111" i="27" s="1"/>
  <c r="X103" i="27"/>
  <c r="AK103" i="27" s="1"/>
  <c r="AX103" i="27" s="1"/>
  <c r="BK103" i="27" s="1"/>
  <c r="X110" i="27"/>
  <c r="AK110" i="27" s="1"/>
  <c r="AX110" i="27" s="1"/>
  <c r="BK110" i="27" s="1"/>
  <c r="X102" i="27"/>
  <c r="AK102" i="27" s="1"/>
  <c r="AX102" i="27" s="1"/>
  <c r="BK102" i="27" s="1"/>
  <c r="X109" i="27"/>
  <c r="AK109" i="27" s="1"/>
  <c r="AX109" i="27" s="1"/>
  <c r="BK109" i="27" s="1"/>
  <c r="X101" i="27"/>
  <c r="AK101" i="27" s="1"/>
  <c r="AX101" i="27" s="1"/>
  <c r="BK101" i="27" s="1"/>
  <c r="X108" i="27"/>
  <c r="AK108" i="27" s="1"/>
  <c r="AX108" i="27" s="1"/>
  <c r="BK108" i="27" s="1"/>
  <c r="X100" i="27"/>
  <c r="AK100" i="27" s="1"/>
  <c r="AX100" i="27" s="1"/>
  <c r="BK100" i="27" s="1"/>
  <c r="X106" i="27"/>
  <c r="AK106" i="27" s="1"/>
  <c r="AX106" i="27" s="1"/>
  <c r="BK106" i="27" s="1"/>
  <c r="AR69" i="27"/>
  <c r="BE69" i="27" s="1"/>
  <c r="AR65" i="27"/>
  <c r="BE65" i="27" s="1"/>
  <c r="BE84" i="27"/>
  <c r="BF118" i="27"/>
  <c r="BE74" i="27"/>
  <c r="BE88" i="27"/>
  <c r="AR85" i="27"/>
  <c r="BE66" i="27"/>
  <c r="AS113" i="27"/>
  <c r="BF113" i="27" s="1"/>
  <c r="AR87" i="27"/>
  <c r="BE68" i="27"/>
  <c r="AS114" i="27"/>
  <c r="AR86" i="27"/>
  <c r="BE86" i="27" s="1"/>
  <c r="BE100" i="27"/>
  <c r="AE99" i="27"/>
  <c r="AR99" i="27" s="1"/>
  <c r="AR73" i="27"/>
  <c r="BE73" i="27" s="1"/>
  <c r="X118" i="27"/>
  <c r="AK118" i="27" s="1"/>
  <c r="AX118" i="27" s="1"/>
  <c r="BK118" i="27" s="1"/>
  <c r="AE89" i="27"/>
  <c r="AR101" i="27"/>
  <c r="BE101" i="27" s="1"/>
  <c r="AE106" i="27"/>
  <c r="AR106" i="27" s="1"/>
  <c r="BE106" i="27" s="1"/>
  <c r="AE98" i="27"/>
  <c r="AR98" i="27" s="1"/>
  <c r="BE98" i="27" s="1"/>
  <c r="BE72" i="27"/>
  <c r="AR71" i="27"/>
  <c r="BE71" i="27" s="1"/>
  <c r="AE83" i="27"/>
  <c r="AR83" i="27" s="1"/>
  <c r="BE96" i="27"/>
  <c r="AR70" i="27"/>
  <c r="AR94" i="27"/>
  <c r="BE94" i="27" s="1"/>
  <c r="AE95" i="27"/>
  <c r="AE103" i="27"/>
  <c r="AE97" i="27"/>
  <c r="BE76" i="27"/>
  <c r="Y75" i="27"/>
  <c r="AL75" i="27" s="1"/>
  <c r="AY75" i="27" s="1"/>
  <c r="BL75" i="27" s="1"/>
  <c r="Y82" i="27"/>
  <c r="AL82" i="27" s="1"/>
  <c r="AY82" i="27" s="1"/>
  <c r="BL82" i="27" s="1"/>
  <c r="Y74" i="27"/>
  <c r="AL74" i="27" s="1"/>
  <c r="AY74" i="27" s="1"/>
  <c r="BL74" i="27" s="1"/>
  <c r="Y69" i="27"/>
  <c r="AL69" i="27" s="1"/>
  <c r="AY69" i="27" s="1"/>
  <c r="BL69" i="27" s="1"/>
  <c r="Y79" i="27"/>
  <c r="AL79" i="27" s="1"/>
  <c r="AY79" i="27" s="1"/>
  <c r="BL79" i="27" s="1"/>
  <c r="Y89" i="27"/>
  <c r="AL89" i="27" s="1"/>
  <c r="AY89" i="27" s="1"/>
  <c r="BL89" i="27" s="1"/>
  <c r="Y85" i="27"/>
  <c r="AL85" i="27" s="1"/>
  <c r="AY85" i="27" s="1"/>
  <c r="BL85" i="27" s="1"/>
  <c r="Y81" i="27"/>
  <c r="AL81" i="27" s="1"/>
  <c r="AY81" i="27" s="1"/>
  <c r="BL81" i="27" s="1"/>
  <c r="Y77" i="27"/>
  <c r="AL77" i="27" s="1"/>
  <c r="AY77" i="27" s="1"/>
  <c r="BL77" i="27" s="1"/>
  <c r="Y73" i="27"/>
  <c r="AL73" i="27" s="1"/>
  <c r="AY73" i="27" s="1"/>
  <c r="BL73" i="27" s="1"/>
  <c r="Y68" i="27"/>
  <c r="AL68" i="27" s="1"/>
  <c r="AY68" i="27" s="1"/>
  <c r="BL68" i="27" s="1"/>
  <c r="Y83" i="27"/>
  <c r="AL83" i="27" s="1"/>
  <c r="AY83" i="27" s="1"/>
  <c r="BL83" i="27" s="1"/>
  <c r="Y88" i="27"/>
  <c r="AL88" i="27" s="1"/>
  <c r="AY88" i="27" s="1"/>
  <c r="BL88" i="27" s="1"/>
  <c r="Y84" i="27"/>
  <c r="AL84" i="27" s="1"/>
  <c r="AY84" i="27" s="1"/>
  <c r="BL84" i="27" s="1"/>
  <c r="Y80" i="27"/>
  <c r="AL80" i="27" s="1"/>
  <c r="AY80" i="27" s="1"/>
  <c r="BL80" i="27" s="1"/>
  <c r="Y76" i="27"/>
  <c r="AL76" i="27" s="1"/>
  <c r="AY76" i="27" s="1"/>
  <c r="BL76" i="27" s="1"/>
  <c r="Y72" i="27"/>
  <c r="AL72" i="27" s="1"/>
  <c r="AY72" i="27" s="1"/>
  <c r="BL72" i="27" s="1"/>
  <c r="Y71" i="27"/>
  <c r="AL71" i="27" s="1"/>
  <c r="AY71" i="27" s="1"/>
  <c r="BL71" i="27" s="1"/>
  <c r="Y67" i="27"/>
  <c r="AL67" i="27" s="1"/>
  <c r="AY67" i="27" s="1"/>
  <c r="BL67" i="27" s="1"/>
  <c r="Y87" i="27"/>
  <c r="AL87" i="27" s="1"/>
  <c r="AY87" i="27" s="1"/>
  <c r="BL87" i="27" s="1"/>
  <c r="Y86" i="27"/>
  <c r="AL86" i="27" s="1"/>
  <c r="AY86" i="27" s="1"/>
  <c r="BL86" i="27" s="1"/>
  <c r="Y78" i="27"/>
  <c r="AL78" i="27" s="1"/>
  <c r="AY78" i="27" s="1"/>
  <c r="BL78" i="27" s="1"/>
  <c r="Y70" i="27"/>
  <c r="AL70" i="27" s="1"/>
  <c r="AY70" i="27" s="1"/>
  <c r="BL70" i="27" s="1"/>
  <c r="Y66" i="27"/>
  <c r="AL66" i="27" s="1"/>
  <c r="AY66" i="27" s="1"/>
  <c r="BL66" i="27" s="1"/>
  <c r="Y65" i="27"/>
  <c r="F52" i="28"/>
  <c r="F51" i="28"/>
  <c r="F50" i="28"/>
  <c r="F49" i="28"/>
  <c r="D52" i="28"/>
  <c r="D51" i="28"/>
  <c r="D50" i="28"/>
  <c r="D49" i="28"/>
  <c r="B52" i="28"/>
  <c r="B51" i="28"/>
  <c r="B50" i="28"/>
  <c r="B49" i="28"/>
  <c r="B50" i="20"/>
  <c r="B52" i="20"/>
  <c r="B51" i="20"/>
  <c r="B49" i="20"/>
  <c r="D70" i="33" l="1"/>
  <c r="D224" i="33"/>
  <c r="D223" i="33"/>
  <c r="D69" i="33"/>
  <c r="D149" i="33"/>
  <c r="D68" i="33"/>
  <c r="D145" i="33"/>
  <c r="D72" i="33"/>
  <c r="CL18" i="35"/>
  <c r="AT85" i="27"/>
  <c r="BG85" i="27" s="1"/>
  <c r="BR85" i="27"/>
  <c r="AT86" i="27"/>
  <c r="BG86" i="27" s="1"/>
  <c r="BR86" i="27"/>
  <c r="AT87" i="27"/>
  <c r="BG87" i="27" s="1"/>
  <c r="BR87" i="27"/>
  <c r="AT88" i="27"/>
  <c r="BG88" i="27" s="1"/>
  <c r="BR88" i="27"/>
  <c r="AT89" i="27"/>
  <c r="BG89" i="27" s="1"/>
  <c r="BR89" i="27"/>
  <c r="AT84" i="27"/>
  <c r="BG84" i="27" s="1"/>
  <c r="BR84" i="27"/>
  <c r="B352" i="32"/>
  <c r="B386" i="32" s="1"/>
  <c r="B416" i="32" s="1"/>
  <c r="B384" i="32"/>
  <c r="B414" i="32" s="1"/>
  <c r="B351" i="32"/>
  <c r="B385" i="32" s="1"/>
  <c r="B415" i="32" s="1"/>
  <c r="B244" i="32"/>
  <c r="B274" i="32" s="1"/>
  <c r="B351" i="31"/>
  <c r="B385" i="31" s="1"/>
  <c r="B415" i="31" s="1"/>
  <c r="B352" i="31"/>
  <c r="B386" i="31" s="1"/>
  <c r="B416" i="31" s="1"/>
  <c r="AL5" i="7"/>
  <c r="AK19" i="7"/>
  <c r="AO8" i="7"/>
  <c r="AN22" i="7"/>
  <c r="BK14" i="7"/>
  <c r="BJ28" i="7"/>
  <c r="AM7" i="7"/>
  <c r="AL21" i="7"/>
  <c r="AM11" i="7"/>
  <c r="AL25" i="7"/>
  <c r="AO12" i="7"/>
  <c r="AN26" i="7"/>
  <c r="AN6" i="7"/>
  <c r="AM20" i="7"/>
  <c r="AM13" i="7"/>
  <c r="AL27" i="7"/>
  <c r="AM9" i="7"/>
  <c r="AL23" i="7"/>
  <c r="AN10" i="7"/>
  <c r="AM24" i="7"/>
  <c r="A366" i="30"/>
  <c r="A335" i="30"/>
  <c r="A396" i="30" s="1"/>
  <c r="B205" i="30"/>
  <c r="B266" i="30" s="1"/>
  <c r="B236" i="30"/>
  <c r="A334" i="30"/>
  <c r="A395" i="30" s="1"/>
  <c r="A365" i="30"/>
  <c r="B188" i="30"/>
  <c r="B249" i="30" s="1"/>
  <c r="B219" i="30"/>
  <c r="C368" i="30"/>
  <c r="C337" i="30"/>
  <c r="C398" i="30" s="1"/>
  <c r="A372" i="30"/>
  <c r="A341" i="30"/>
  <c r="A402" i="30" s="1"/>
  <c r="B206" i="30"/>
  <c r="B267" i="30" s="1"/>
  <c r="B237" i="30"/>
  <c r="C377" i="30"/>
  <c r="C346" i="30"/>
  <c r="C407" i="30" s="1"/>
  <c r="A375" i="30"/>
  <c r="A344" i="30"/>
  <c r="A405" i="30" s="1"/>
  <c r="C341" i="30"/>
  <c r="C402" i="30" s="1"/>
  <c r="C372" i="30"/>
  <c r="A370" i="30"/>
  <c r="A339" i="30"/>
  <c r="A400" i="30" s="1"/>
  <c r="C326" i="30"/>
  <c r="C387" i="30" s="1"/>
  <c r="C357" i="30"/>
  <c r="A359" i="30"/>
  <c r="A328" i="30"/>
  <c r="A389" i="30" s="1"/>
  <c r="B207" i="30"/>
  <c r="B268" i="30" s="1"/>
  <c r="B238" i="30"/>
  <c r="B190" i="30"/>
  <c r="B251" i="30" s="1"/>
  <c r="B221" i="30"/>
  <c r="C358" i="30"/>
  <c r="C327" i="30"/>
  <c r="C388" i="30" s="1"/>
  <c r="C367" i="30"/>
  <c r="C336" i="30"/>
  <c r="C397" i="30" s="1"/>
  <c r="C331" i="30"/>
  <c r="C392" i="30" s="1"/>
  <c r="C362" i="30"/>
  <c r="A353" i="30"/>
  <c r="A322" i="30"/>
  <c r="A383" i="30" s="1"/>
  <c r="B208" i="30"/>
  <c r="B269" i="30" s="1"/>
  <c r="B239" i="30"/>
  <c r="B198" i="30"/>
  <c r="B259" i="30" s="1"/>
  <c r="B229" i="30"/>
  <c r="A374" i="30"/>
  <c r="A343" i="30"/>
  <c r="A404" i="30" s="1"/>
  <c r="B192" i="30"/>
  <c r="B253" i="30" s="1"/>
  <c r="B223" i="30"/>
  <c r="C370" i="30"/>
  <c r="C339" i="30"/>
  <c r="C400" i="30" s="1"/>
  <c r="C360" i="30"/>
  <c r="C329" i="30"/>
  <c r="C390" i="30" s="1"/>
  <c r="B199" i="30"/>
  <c r="B260" i="30" s="1"/>
  <c r="B230" i="30"/>
  <c r="A363" i="30"/>
  <c r="A332" i="30"/>
  <c r="A393" i="30" s="1"/>
  <c r="A362" i="30"/>
  <c r="A331" i="30"/>
  <c r="A392" i="30" s="1"/>
  <c r="B193" i="30"/>
  <c r="B254" i="30" s="1"/>
  <c r="B224" i="30"/>
  <c r="C373" i="30"/>
  <c r="C342" i="30"/>
  <c r="C403" i="30" s="1"/>
  <c r="B202" i="30"/>
  <c r="B263" i="30" s="1"/>
  <c r="B233" i="30"/>
  <c r="B185" i="30"/>
  <c r="B246" i="30" s="1"/>
  <c r="B216" i="30"/>
  <c r="A373" i="30"/>
  <c r="A342" i="30"/>
  <c r="A403" i="30" s="1"/>
  <c r="A355" i="30"/>
  <c r="A324" i="30"/>
  <c r="A385" i="30" s="1"/>
  <c r="C359" i="30"/>
  <c r="C328" i="30"/>
  <c r="C389" i="30" s="1"/>
  <c r="B196" i="30"/>
  <c r="B257" i="30" s="1"/>
  <c r="B227" i="30"/>
  <c r="C363" i="30"/>
  <c r="C332" i="30"/>
  <c r="C393" i="30" s="1"/>
  <c r="B194" i="30"/>
  <c r="B255" i="30" s="1"/>
  <c r="B225" i="30"/>
  <c r="B197" i="30"/>
  <c r="B258" i="30" s="1"/>
  <c r="B228" i="30"/>
  <c r="A369" i="30"/>
  <c r="A338" i="30"/>
  <c r="A399" i="30" s="1"/>
  <c r="C356" i="30"/>
  <c r="C325" i="30"/>
  <c r="C386" i="30" s="1"/>
  <c r="A371" i="30"/>
  <c r="A340" i="30"/>
  <c r="A401" i="30" s="1"/>
  <c r="A356" i="30"/>
  <c r="A325" i="30"/>
  <c r="A386" i="30" s="1"/>
  <c r="C375" i="30"/>
  <c r="C344" i="30"/>
  <c r="C405" i="30" s="1"/>
  <c r="B218" i="30"/>
  <c r="B187" i="30"/>
  <c r="B248" i="30" s="1"/>
  <c r="A357" i="30"/>
  <c r="A326" i="30"/>
  <c r="A387" i="30" s="1"/>
  <c r="A368" i="30"/>
  <c r="A337" i="30"/>
  <c r="A398" i="30" s="1"/>
  <c r="A364" i="30"/>
  <c r="A333" i="30"/>
  <c r="A394" i="30" s="1"/>
  <c r="A354" i="30"/>
  <c r="A323" i="30"/>
  <c r="A384" i="30" s="1"/>
  <c r="C345" i="30"/>
  <c r="C406" i="30" s="1"/>
  <c r="C376" i="30"/>
  <c r="B189" i="30"/>
  <c r="B250" i="30" s="1"/>
  <c r="B220" i="30"/>
  <c r="C364" i="30"/>
  <c r="C333" i="30"/>
  <c r="C394" i="30" s="1"/>
  <c r="B191" i="30"/>
  <c r="B252" i="30" s="1"/>
  <c r="B222" i="30"/>
  <c r="C340" i="30"/>
  <c r="C401" i="30" s="1"/>
  <c r="C371" i="30"/>
  <c r="A360" i="30"/>
  <c r="A329" i="30"/>
  <c r="A390" i="30" s="1"/>
  <c r="B195" i="30"/>
  <c r="B256" i="30" s="1"/>
  <c r="B226" i="30"/>
  <c r="C366" i="30"/>
  <c r="C335" i="30"/>
  <c r="C396" i="30" s="1"/>
  <c r="A330" i="30"/>
  <c r="A391" i="30" s="1"/>
  <c r="A361" i="30"/>
  <c r="A377" i="30"/>
  <c r="A346" i="30"/>
  <c r="A407" i="30" s="1"/>
  <c r="B201" i="30"/>
  <c r="B262" i="30" s="1"/>
  <c r="B232" i="30"/>
  <c r="B203" i="30"/>
  <c r="B264" i="30" s="1"/>
  <c r="B234" i="30"/>
  <c r="C374" i="30"/>
  <c r="C343" i="30"/>
  <c r="C404" i="30" s="1"/>
  <c r="B209" i="30"/>
  <c r="B270" i="30" s="1"/>
  <c r="B240" i="30"/>
  <c r="C322" i="30"/>
  <c r="C383" i="30" s="1"/>
  <c r="C353" i="30"/>
  <c r="B186" i="30"/>
  <c r="B247" i="30" s="1"/>
  <c r="B217" i="30"/>
  <c r="C369" i="30"/>
  <c r="C338" i="30"/>
  <c r="C399" i="30" s="1"/>
  <c r="B200" i="30"/>
  <c r="B261" i="30" s="1"/>
  <c r="B231" i="30"/>
  <c r="A376" i="30"/>
  <c r="A345" i="30"/>
  <c r="A406" i="30" s="1"/>
  <c r="C355" i="30"/>
  <c r="C324" i="30"/>
  <c r="C385" i="30" s="1"/>
  <c r="C354" i="30"/>
  <c r="C323" i="30"/>
  <c r="C384" i="30" s="1"/>
  <c r="A358" i="30"/>
  <c r="A327" i="30"/>
  <c r="A388" i="30" s="1"/>
  <c r="C361" i="30"/>
  <c r="C330" i="30"/>
  <c r="C391" i="30" s="1"/>
  <c r="C365" i="30"/>
  <c r="C334" i="30"/>
  <c r="C395" i="30" s="1"/>
  <c r="A336" i="30"/>
  <c r="A397" i="30" s="1"/>
  <c r="A367" i="30"/>
  <c r="B204" i="30"/>
  <c r="B265" i="30" s="1"/>
  <c r="B235" i="30"/>
  <c r="CR23" i="16"/>
  <c r="CN23" i="16"/>
  <c r="CO23" i="16"/>
  <c r="CD46" i="16"/>
  <c r="CB46" i="16"/>
  <c r="CH23" i="16"/>
  <c r="CF46" i="16"/>
  <c r="CD23" i="16"/>
  <c r="CM23" i="16"/>
  <c r="CS46" i="16"/>
  <c r="CS23" i="16"/>
  <c r="CQ23" i="16"/>
  <c r="CT23" i="16"/>
  <c r="CT46" i="16"/>
  <c r="CC46" i="16"/>
  <c r="CQ46" i="16"/>
  <c r="CO46" i="16"/>
  <c r="CN46" i="16"/>
  <c r="CI23" i="16"/>
  <c r="CP46" i="16"/>
  <c r="CA46" i="16"/>
  <c r="CF23" i="16"/>
  <c r="CG23" i="16"/>
  <c r="CM46" i="16"/>
  <c r="CR46" i="16"/>
  <c r="CG46" i="16"/>
  <c r="CH46" i="16"/>
  <c r="CA23" i="16"/>
  <c r="CK46" i="16"/>
  <c r="CL46" i="16"/>
  <c r="CJ23" i="16"/>
  <c r="CC23" i="16"/>
  <c r="CP23" i="16"/>
  <c r="CK23" i="16"/>
  <c r="CI46" i="16"/>
  <c r="CE46" i="16"/>
  <c r="CJ46" i="16"/>
  <c r="CB23" i="16"/>
  <c r="CL23" i="16"/>
  <c r="CE23" i="16"/>
  <c r="CP21" i="16"/>
  <c r="CT21" i="16"/>
  <c r="CR21" i="16"/>
  <c r="CP44" i="16"/>
  <c r="CH44" i="16"/>
  <c r="CF44" i="16"/>
  <c r="CE44" i="16"/>
  <c r="CG44" i="16"/>
  <c r="CI44" i="16"/>
  <c r="CC21" i="16"/>
  <c r="CS21" i="16"/>
  <c r="CA21" i="16"/>
  <c r="CD44" i="16"/>
  <c r="CB44" i="16"/>
  <c r="CB21" i="16"/>
  <c r="CM21" i="16"/>
  <c r="CQ21" i="16"/>
  <c r="CK21" i="16"/>
  <c r="CF21" i="16"/>
  <c r="CG21" i="16"/>
  <c r="CT44" i="16"/>
  <c r="CJ44" i="16"/>
  <c r="CC44" i="16"/>
  <c r="CR44" i="16"/>
  <c r="CQ44" i="16"/>
  <c r="CH21" i="16"/>
  <c r="CA44" i="16"/>
  <c r="CM44" i="16"/>
  <c r="CK44" i="16"/>
  <c r="CL21" i="16"/>
  <c r="CE21" i="16"/>
  <c r="CD21" i="16"/>
  <c r="CN44" i="16"/>
  <c r="CL44" i="16"/>
  <c r="CJ21" i="16"/>
  <c r="CO44" i="16"/>
  <c r="CN21" i="16"/>
  <c r="CI21" i="16"/>
  <c r="CO21" i="16"/>
  <c r="CS44" i="16"/>
  <c r="CT20" i="16"/>
  <c r="CN43" i="16"/>
  <c r="CC43" i="16"/>
  <c r="CQ20" i="16"/>
  <c r="CO20" i="16"/>
  <c r="CS43" i="16"/>
  <c r="CL20" i="16"/>
  <c r="CF43" i="16"/>
  <c r="CE43" i="16"/>
  <c r="CT43" i="16"/>
  <c r="CN20" i="16"/>
  <c r="CH20" i="16"/>
  <c r="CA20" i="16"/>
  <c r="CP43" i="16"/>
  <c r="CG20" i="16"/>
  <c r="CM43" i="16"/>
  <c r="CB43" i="16"/>
  <c r="CM20" i="16"/>
  <c r="CI20" i="16"/>
  <c r="CG43" i="16"/>
  <c r="CR43" i="16"/>
  <c r="CO43" i="16"/>
  <c r="CD20" i="16"/>
  <c r="CH43" i="16"/>
  <c r="CR20" i="16"/>
  <c r="CK43" i="16"/>
  <c r="CL43" i="16"/>
  <c r="CQ43" i="16"/>
  <c r="CJ43" i="16"/>
  <c r="CE20" i="16"/>
  <c r="CP20" i="16"/>
  <c r="CS20" i="16"/>
  <c r="CJ20" i="16"/>
  <c r="CI43" i="16"/>
  <c r="CF20" i="16"/>
  <c r="CK20" i="16"/>
  <c r="CB20" i="16"/>
  <c r="CA43" i="16"/>
  <c r="CC20" i="16"/>
  <c r="CD43" i="16"/>
  <c r="CQ22" i="16"/>
  <c r="CM22" i="16"/>
  <c r="CM45" i="16"/>
  <c r="CI45" i="16"/>
  <c r="CK45" i="16"/>
  <c r="CE22" i="16"/>
  <c r="CT22" i="16"/>
  <c r="CL22" i="16"/>
  <c r="CO45" i="16"/>
  <c r="CR22" i="16"/>
  <c r="CA45" i="16"/>
  <c r="CO22" i="16"/>
  <c r="CG45" i="16"/>
  <c r="CC45" i="16"/>
  <c r="CS22" i="16"/>
  <c r="CJ22" i="16"/>
  <c r="CS45" i="16"/>
  <c r="CT45" i="16"/>
  <c r="CF22" i="16"/>
  <c r="CJ45" i="16"/>
  <c r="CH22" i="16"/>
  <c r="CK22" i="16"/>
  <c r="CB22" i="16"/>
  <c r="CL45" i="16"/>
  <c r="CD22" i="16"/>
  <c r="CF45" i="16"/>
  <c r="CN22" i="16"/>
  <c r="CC22" i="16"/>
  <c r="CD45" i="16"/>
  <c r="CN45" i="16"/>
  <c r="CB45" i="16"/>
  <c r="CA22" i="16"/>
  <c r="CI22" i="16"/>
  <c r="CR45" i="16"/>
  <c r="CP22" i="16"/>
  <c r="CP45" i="16"/>
  <c r="CH45" i="16"/>
  <c r="CG22" i="16"/>
  <c r="CE45" i="16"/>
  <c r="CQ45" i="16"/>
  <c r="K118" i="27"/>
  <c r="H31" i="5" s="1"/>
  <c r="H61" i="5" s="1"/>
  <c r="Y118" i="27"/>
  <c r="AL118" i="27" s="1"/>
  <c r="AY118" i="27" s="1"/>
  <c r="BL118" i="27" s="1"/>
  <c r="AL65" i="27"/>
  <c r="AY65" i="27" s="1"/>
  <c r="BL65" i="27" s="1"/>
  <c r="AR97" i="27"/>
  <c r="BF114" i="27"/>
  <c r="AR103" i="27"/>
  <c r="BE83" i="27"/>
  <c r="BE87" i="27"/>
  <c r="AR89" i="27"/>
  <c r="BF116" i="27"/>
  <c r="BE99" i="27"/>
  <c r="AR95" i="27"/>
  <c r="BE70" i="27"/>
  <c r="BE85" i="27"/>
  <c r="Y97" i="27"/>
  <c r="AL97" i="27" s="1"/>
  <c r="AY97" i="27" s="1"/>
  <c r="BL97" i="27" s="1"/>
  <c r="Y100" i="27"/>
  <c r="AL100" i="27" s="1"/>
  <c r="AY100" i="27" s="1"/>
  <c r="BL100" i="27" s="1"/>
  <c r="K108" i="27"/>
  <c r="H21" i="5" s="1"/>
  <c r="H51" i="5" s="1"/>
  <c r="Y108" i="27"/>
  <c r="AL108" i="27" s="1"/>
  <c r="AY108" i="27" s="1"/>
  <c r="BL108" i="27" s="1"/>
  <c r="K109" i="27"/>
  <c r="H22" i="5" s="1"/>
  <c r="H52" i="5" s="1"/>
  <c r="Y109" i="27"/>
  <c r="AL109" i="27" s="1"/>
  <c r="AY109" i="27" s="1"/>
  <c r="BL109" i="27" s="1"/>
  <c r="K104" i="27"/>
  <c r="H17" i="5" s="1"/>
  <c r="H47" i="5" s="1"/>
  <c r="Y104" i="27"/>
  <c r="AL104" i="27" s="1"/>
  <c r="AY104" i="27" s="1"/>
  <c r="BL104" i="27" s="1"/>
  <c r="K116" i="27"/>
  <c r="H29" i="5" s="1"/>
  <c r="H59" i="5" s="1"/>
  <c r="Y116" i="27"/>
  <c r="AL116" i="27" s="1"/>
  <c r="AY116" i="27" s="1"/>
  <c r="BL116" i="27" s="1"/>
  <c r="K110" i="27"/>
  <c r="H23" i="5" s="1"/>
  <c r="H53" i="5" s="1"/>
  <c r="Y110" i="27"/>
  <c r="AL110" i="27" s="1"/>
  <c r="AY110" i="27" s="1"/>
  <c r="BL110" i="27" s="1"/>
  <c r="Y95" i="27"/>
  <c r="AL95" i="27" s="1"/>
  <c r="AY95" i="27" s="1"/>
  <c r="BL95" i="27" s="1"/>
  <c r="K105" i="27"/>
  <c r="H18" i="5" s="1"/>
  <c r="H48" i="5" s="1"/>
  <c r="Y105" i="27"/>
  <c r="AL105" i="27" s="1"/>
  <c r="AY105" i="27" s="1"/>
  <c r="BL105" i="27" s="1"/>
  <c r="K113" i="27"/>
  <c r="H26" i="5" s="1"/>
  <c r="H56" i="5" s="1"/>
  <c r="Y113" i="27"/>
  <c r="AL113" i="27" s="1"/>
  <c r="AY113" i="27" s="1"/>
  <c r="BL113" i="27" s="1"/>
  <c r="K107" i="27"/>
  <c r="H20" i="5" s="1"/>
  <c r="H50" i="5" s="1"/>
  <c r="Y107" i="27"/>
  <c r="AL107" i="27" s="1"/>
  <c r="AY107" i="27" s="1"/>
  <c r="BL107" i="27" s="1"/>
  <c r="K102" i="27"/>
  <c r="H15" i="5" s="1"/>
  <c r="H45" i="5" s="1"/>
  <c r="Y102" i="27"/>
  <c r="AL102" i="27" s="1"/>
  <c r="AY102" i="27" s="1"/>
  <c r="BL102" i="27" s="1"/>
  <c r="K115" i="27"/>
  <c r="H28" i="5" s="1"/>
  <c r="H58" i="5" s="1"/>
  <c r="Y115" i="27"/>
  <c r="AL115" i="27" s="1"/>
  <c r="AY115" i="27" s="1"/>
  <c r="BL115" i="27" s="1"/>
  <c r="Y99" i="27"/>
  <c r="AL99" i="27" s="1"/>
  <c r="AY99" i="27" s="1"/>
  <c r="BL99" i="27" s="1"/>
  <c r="K117" i="27"/>
  <c r="H30" i="5" s="1"/>
  <c r="H60" i="5" s="1"/>
  <c r="Y117" i="27"/>
  <c r="AL117" i="27" s="1"/>
  <c r="AY117" i="27" s="1"/>
  <c r="BL117" i="27" s="1"/>
  <c r="K106" i="27"/>
  <c r="H19" i="5" s="1"/>
  <c r="H49" i="5" s="1"/>
  <c r="Y106" i="27"/>
  <c r="AL106" i="27" s="1"/>
  <c r="AY106" i="27" s="1"/>
  <c r="BL106" i="27" s="1"/>
  <c r="K101" i="27"/>
  <c r="H14" i="5" s="1"/>
  <c r="H44" i="5" s="1"/>
  <c r="Y101" i="27"/>
  <c r="AL101" i="27" s="1"/>
  <c r="AY101" i="27" s="1"/>
  <c r="BL101" i="27" s="1"/>
  <c r="Y98" i="27"/>
  <c r="AL98" i="27" s="1"/>
  <c r="AY98" i="27" s="1"/>
  <c r="BL98" i="27" s="1"/>
  <c r="K114" i="27"/>
  <c r="H27" i="5" s="1"/>
  <c r="H57" i="5" s="1"/>
  <c r="Y114" i="27"/>
  <c r="AL114" i="27" s="1"/>
  <c r="AY114" i="27" s="1"/>
  <c r="BL114" i="27" s="1"/>
  <c r="K103" i="27"/>
  <c r="H16" i="5" s="1"/>
  <c r="H46" i="5" s="1"/>
  <c r="Y103" i="27"/>
  <c r="AL103" i="27" s="1"/>
  <c r="AY103" i="27" s="1"/>
  <c r="BL103" i="27" s="1"/>
  <c r="Y94" i="27"/>
  <c r="AL94" i="27" s="1"/>
  <c r="AY94" i="27" s="1"/>
  <c r="BL94" i="27" s="1"/>
  <c r="K112" i="27"/>
  <c r="H25" i="5" s="1"/>
  <c r="H55" i="5" s="1"/>
  <c r="Y112" i="27"/>
  <c r="AL112" i="27" s="1"/>
  <c r="AY112" i="27" s="1"/>
  <c r="BL112" i="27" s="1"/>
  <c r="Y96" i="27"/>
  <c r="AL96" i="27" s="1"/>
  <c r="AY96" i="27" s="1"/>
  <c r="BL96" i="27" s="1"/>
  <c r="K111" i="27"/>
  <c r="H24" i="5" s="1"/>
  <c r="H54" i="5" s="1"/>
  <c r="Y111" i="27"/>
  <c r="AL111" i="27" s="1"/>
  <c r="AY111" i="27" s="1"/>
  <c r="BL111" i="27" s="1"/>
  <c r="K80" i="27"/>
  <c r="H22" i="3" s="1"/>
  <c r="H52" i="3" s="1"/>
  <c r="K85" i="27"/>
  <c r="H27" i="3" s="1"/>
  <c r="H57" i="3" s="1"/>
  <c r="K78" i="27"/>
  <c r="H20" i="3" s="1"/>
  <c r="H50" i="3" s="1"/>
  <c r="K84" i="27"/>
  <c r="H26" i="3" s="1"/>
  <c r="H56" i="3" s="1"/>
  <c r="K89" i="27"/>
  <c r="H31" i="3" s="1"/>
  <c r="H61" i="3" s="1"/>
  <c r="K86" i="27"/>
  <c r="H28" i="3" s="1"/>
  <c r="H58" i="3" s="1"/>
  <c r="K88" i="27"/>
  <c r="H30" i="3" s="1"/>
  <c r="H60" i="3" s="1"/>
  <c r="K79" i="27"/>
  <c r="H21" i="3" s="1"/>
  <c r="H51" i="3" s="1"/>
  <c r="K87" i="27"/>
  <c r="H29" i="3" s="1"/>
  <c r="H59" i="3" s="1"/>
  <c r="K83" i="27"/>
  <c r="H25" i="3" s="1"/>
  <c r="H55" i="3" s="1"/>
  <c r="K74" i="27"/>
  <c r="H16" i="3" s="1"/>
  <c r="H46" i="3" s="1"/>
  <c r="K73" i="27"/>
  <c r="H15" i="3" s="1"/>
  <c r="H45" i="3" s="1"/>
  <c r="K82" i="27"/>
  <c r="H24" i="3" s="1"/>
  <c r="H54" i="3" s="1"/>
  <c r="K72" i="27"/>
  <c r="H14" i="3" s="1"/>
  <c r="H44" i="3" s="1"/>
  <c r="K77" i="27"/>
  <c r="H19" i="3" s="1"/>
  <c r="H49" i="3" s="1"/>
  <c r="K75" i="27"/>
  <c r="H17" i="3" s="1"/>
  <c r="H47" i="3" s="1"/>
  <c r="K76" i="27"/>
  <c r="H18" i="3" s="1"/>
  <c r="H48" i="3" s="1"/>
  <c r="K81" i="27"/>
  <c r="H23" i="3" s="1"/>
  <c r="H53" i="3" s="1"/>
  <c r="CM18" i="35" l="1"/>
  <c r="AM5" i="7"/>
  <c r="AL19" i="7"/>
  <c r="AN13" i="7"/>
  <c r="AM27" i="7"/>
  <c r="AN11" i="7"/>
  <c r="AM25" i="7"/>
  <c r="AO6" i="7"/>
  <c r="AN20" i="7"/>
  <c r="AN7" i="7"/>
  <c r="AM21" i="7"/>
  <c r="AO10" i="7"/>
  <c r="AN24" i="7"/>
  <c r="AP12" i="7"/>
  <c r="AO26" i="7"/>
  <c r="BL14" i="7"/>
  <c r="BK28" i="7"/>
  <c r="AN9" i="7"/>
  <c r="AM23" i="7"/>
  <c r="AP8" i="7"/>
  <c r="AO22" i="7"/>
  <c r="B354" i="30"/>
  <c r="B323" i="30"/>
  <c r="B384" i="30" s="1"/>
  <c r="B377" i="30"/>
  <c r="B346" i="30"/>
  <c r="B407" i="30" s="1"/>
  <c r="B357" i="30"/>
  <c r="B326" i="30"/>
  <c r="B387" i="30" s="1"/>
  <c r="B353" i="30"/>
  <c r="B322" i="30"/>
  <c r="B383" i="30" s="1"/>
  <c r="B358" i="30"/>
  <c r="B327" i="30"/>
  <c r="B388" i="30" s="1"/>
  <c r="B355" i="30"/>
  <c r="B324" i="30"/>
  <c r="B385" i="30" s="1"/>
  <c r="B370" i="30"/>
  <c r="B339" i="30"/>
  <c r="B400" i="30" s="1"/>
  <c r="B366" i="30"/>
  <c r="B335" i="30"/>
  <c r="B396" i="30" s="1"/>
  <c r="B373" i="30"/>
  <c r="B342" i="30"/>
  <c r="B403" i="30" s="1"/>
  <c r="B362" i="30"/>
  <c r="B331" i="30"/>
  <c r="B392" i="30" s="1"/>
  <c r="B372" i="30"/>
  <c r="B341" i="30"/>
  <c r="B402" i="30" s="1"/>
  <c r="B363" i="30"/>
  <c r="B332" i="30"/>
  <c r="B393" i="30" s="1"/>
  <c r="B359" i="30"/>
  <c r="B328" i="30"/>
  <c r="B389" i="30" s="1"/>
  <c r="B360" i="30"/>
  <c r="B329" i="30"/>
  <c r="B390" i="30" s="1"/>
  <c r="B356" i="30"/>
  <c r="B325" i="30"/>
  <c r="B386" i="30" s="1"/>
  <c r="B368" i="30"/>
  <c r="B337" i="30"/>
  <c r="B398" i="30" s="1"/>
  <c r="B371" i="30"/>
  <c r="B340" i="30"/>
  <c r="B401" i="30" s="1"/>
  <c r="B375" i="30"/>
  <c r="B344" i="30"/>
  <c r="B405" i="30" s="1"/>
  <c r="B374" i="30"/>
  <c r="B343" i="30"/>
  <c r="B404" i="30" s="1"/>
  <c r="B369" i="30"/>
  <c r="B338" i="30"/>
  <c r="B399" i="30" s="1"/>
  <c r="B330" i="30"/>
  <c r="B391" i="30" s="1"/>
  <c r="B361" i="30"/>
  <c r="B345" i="30"/>
  <c r="B406" i="30" s="1"/>
  <c r="B376" i="30"/>
  <c r="B334" i="30"/>
  <c r="B395" i="30" s="1"/>
  <c r="B365" i="30"/>
  <c r="B333" i="30"/>
  <c r="B394" i="30" s="1"/>
  <c r="B364" i="30"/>
  <c r="B336" i="30"/>
  <c r="B397" i="30" s="1"/>
  <c r="B367" i="30"/>
  <c r="CQ117" i="16"/>
  <c r="CA67" i="16"/>
  <c r="CA95" i="16"/>
  <c r="CL117" i="16"/>
  <c r="CJ67" i="16"/>
  <c r="CJ95" i="16"/>
  <c r="CL95" i="16"/>
  <c r="CD115" i="16"/>
  <c r="CS93" i="16"/>
  <c r="CH115" i="16"/>
  <c r="CM115" i="16"/>
  <c r="CF115" i="16"/>
  <c r="CS116" i="16"/>
  <c r="CD94" i="16"/>
  <c r="CR116" i="16"/>
  <c r="CM94" i="16"/>
  <c r="CG116" i="16"/>
  <c r="CE68" i="16"/>
  <c r="CE96" i="16"/>
  <c r="CC68" i="16"/>
  <c r="CC96" i="16"/>
  <c r="CM118" i="16"/>
  <c r="CQ118" i="16"/>
  <c r="CD68" i="16"/>
  <c r="CD96" i="16"/>
  <c r="CE117" i="16"/>
  <c r="CB117" i="16"/>
  <c r="CB95" i="16"/>
  <c r="CS95" i="16"/>
  <c r="CT95" i="16"/>
  <c r="CC65" i="16"/>
  <c r="CC93" i="16"/>
  <c r="CP93" i="16"/>
  <c r="CD93" i="16"/>
  <c r="CG93" i="16"/>
  <c r="CL93" i="16"/>
  <c r="CO94" i="16"/>
  <c r="CE66" i="16"/>
  <c r="CE94" i="16"/>
  <c r="CC116" i="16"/>
  <c r="CB94" i="16"/>
  <c r="CE116" i="16"/>
  <c r="CL96" i="16"/>
  <c r="CJ96" i="16"/>
  <c r="CG96" i="16"/>
  <c r="CC118" i="16"/>
  <c r="CF118" i="16"/>
  <c r="CG67" i="16"/>
  <c r="CG95" i="16"/>
  <c r="CN117" i="16"/>
  <c r="CK67" i="16"/>
  <c r="CK95" i="16"/>
  <c r="CC117" i="16"/>
  <c r="CE95" i="16"/>
  <c r="CA115" i="16"/>
  <c r="CE65" i="16"/>
  <c r="CE93" i="16"/>
  <c r="CO115" i="16"/>
  <c r="CP115" i="16"/>
  <c r="CS115" i="16"/>
  <c r="CI66" i="16"/>
  <c r="CI94" i="16"/>
  <c r="CL66" i="16"/>
  <c r="CL94" i="16"/>
  <c r="CJ116" i="16"/>
  <c r="CB116" i="16"/>
  <c r="CF116" i="16"/>
  <c r="CB68" i="16"/>
  <c r="CB96" i="16"/>
  <c r="CL118" i="16"/>
  <c r="CF96" i="16"/>
  <c r="CT118" i="16"/>
  <c r="CH68" i="16"/>
  <c r="CH96" i="16"/>
  <c r="CH117" i="16"/>
  <c r="CD117" i="16"/>
  <c r="CH95" i="16"/>
  <c r="CG117" i="16"/>
  <c r="CK117" i="16"/>
  <c r="CB65" i="16"/>
  <c r="CB93" i="16"/>
  <c r="CJ115" i="16"/>
  <c r="CR115" i="16"/>
  <c r="CA93" i="16"/>
  <c r="CO93" i="16"/>
  <c r="CN94" i="16"/>
  <c r="CK116" i="16"/>
  <c r="CT116" i="16"/>
  <c r="CD116" i="16"/>
  <c r="CH116" i="16"/>
  <c r="CJ118" i="16"/>
  <c r="CK118" i="16"/>
  <c r="CA118" i="16"/>
  <c r="CT96" i="16"/>
  <c r="CB118" i="16"/>
  <c r="CP117" i="16"/>
  <c r="CC95" i="16"/>
  <c r="CJ117" i="16"/>
  <c r="CO95" i="16"/>
  <c r="CI117" i="16"/>
  <c r="CK93" i="16"/>
  <c r="CQ115" i="16"/>
  <c r="CG115" i="16"/>
  <c r="CH93" i="16"/>
  <c r="CQ93" i="16"/>
  <c r="CO116" i="16"/>
  <c r="CM116" i="16"/>
  <c r="CG94" i="16"/>
  <c r="CA94" i="16"/>
  <c r="CP116" i="16"/>
  <c r="CE118" i="16"/>
  <c r="CA96" i="16"/>
  <c r="CP118" i="16"/>
  <c r="CQ96" i="16"/>
  <c r="CD118" i="16"/>
  <c r="CP95" i="16"/>
  <c r="CN95" i="16"/>
  <c r="CF95" i="16"/>
  <c r="CA117" i="16"/>
  <c r="CM117" i="16"/>
  <c r="CF93" i="16"/>
  <c r="CL115" i="16"/>
  <c r="CI93" i="16"/>
  <c r="CN93" i="16"/>
  <c r="CC115" i="16"/>
  <c r="CJ94" i="16"/>
  <c r="CA116" i="16"/>
  <c r="CF94" i="16"/>
  <c r="CS94" i="16"/>
  <c r="CR94" i="16"/>
  <c r="CI118" i="16"/>
  <c r="CH118" i="16"/>
  <c r="CI96" i="16"/>
  <c r="CS96" i="16"/>
  <c r="CO96" i="16"/>
  <c r="CR117" i="16"/>
  <c r="CF117" i="16"/>
  <c r="CT117" i="16"/>
  <c r="CR95" i="16"/>
  <c r="CM95" i="16"/>
  <c r="CI115" i="16"/>
  <c r="CK115" i="16"/>
  <c r="CM93" i="16"/>
  <c r="CT115" i="16"/>
  <c r="CN115" i="16"/>
  <c r="CL116" i="16"/>
  <c r="CH94" i="16"/>
  <c r="CK94" i="16"/>
  <c r="CC94" i="16"/>
  <c r="CT94" i="16"/>
  <c r="CK96" i="16"/>
  <c r="CG118" i="16"/>
  <c r="CN118" i="16"/>
  <c r="CS118" i="16"/>
  <c r="CN96" i="16"/>
  <c r="CI95" i="16"/>
  <c r="CD95" i="16"/>
  <c r="CS117" i="16"/>
  <c r="CO117" i="16"/>
  <c r="CQ95" i="16"/>
  <c r="CJ93" i="16"/>
  <c r="CR93" i="16"/>
  <c r="CB115" i="16"/>
  <c r="CE115" i="16"/>
  <c r="CT93" i="16"/>
  <c r="CN116" i="16"/>
  <c r="CQ116" i="16"/>
  <c r="CQ94" i="16"/>
  <c r="CI116" i="16"/>
  <c r="CP94" i="16"/>
  <c r="CP96" i="16"/>
  <c r="CR118" i="16"/>
  <c r="CO118" i="16"/>
  <c r="CM96" i="16"/>
  <c r="CR96" i="16"/>
  <c r="CE67" i="16"/>
  <c r="CF68" i="16"/>
  <c r="CN66" i="16"/>
  <c r="CM65" i="16"/>
  <c r="CI67" i="16"/>
  <c r="CP66" i="16"/>
  <c r="CP68" i="16"/>
  <c r="CS67" i="16"/>
  <c r="CG65" i="16"/>
  <c r="CO66" i="16"/>
  <c r="CG68" i="16"/>
  <c r="CO67" i="16"/>
  <c r="CK65" i="16"/>
  <c r="CG66" i="16"/>
  <c r="CP67" i="16"/>
  <c r="CF65" i="16"/>
  <c r="CN65" i="16"/>
  <c r="CS68" i="16"/>
  <c r="CH67" i="16"/>
  <c r="CL67" i="16"/>
  <c r="CS65" i="16"/>
  <c r="CD66" i="16"/>
  <c r="CM66" i="16"/>
  <c r="CA65" i="16"/>
  <c r="CB67" i="16"/>
  <c r="CT67" i="16"/>
  <c r="CP65" i="16"/>
  <c r="CD65" i="16"/>
  <c r="CL65" i="16"/>
  <c r="CB66" i="16"/>
  <c r="CL68" i="16"/>
  <c r="CJ68" i="16"/>
  <c r="CC67" i="16"/>
  <c r="CH65" i="16"/>
  <c r="CQ65" i="16"/>
  <c r="CA66" i="16"/>
  <c r="CA68" i="16"/>
  <c r="CQ68" i="16"/>
  <c r="CT68" i="16"/>
  <c r="CN67" i="16"/>
  <c r="CF67" i="16"/>
  <c r="CI65" i="16"/>
  <c r="CJ66" i="16"/>
  <c r="CF66" i="16"/>
  <c r="CS66" i="16"/>
  <c r="CR66" i="16"/>
  <c r="CI68" i="16"/>
  <c r="CO68" i="16"/>
  <c r="CR67" i="16"/>
  <c r="CM67" i="16"/>
  <c r="CH66" i="16"/>
  <c r="CK66" i="16"/>
  <c r="CC66" i="16"/>
  <c r="CT66" i="16"/>
  <c r="CK68" i="16"/>
  <c r="CN68" i="16"/>
  <c r="CO65" i="16"/>
  <c r="CD67" i="16"/>
  <c r="CQ67" i="16"/>
  <c r="CJ65" i="16"/>
  <c r="CR65" i="16"/>
  <c r="CT65" i="16"/>
  <c r="CQ66" i="16"/>
  <c r="CM68" i="16"/>
  <c r="CR68" i="16"/>
  <c r="Z79" i="27"/>
  <c r="AM79" i="27" s="1"/>
  <c r="AZ79" i="27" s="1"/>
  <c r="BM79" i="27" s="1"/>
  <c r="Z101" i="27"/>
  <c r="AM101" i="27" s="1"/>
  <c r="AZ101" i="27" s="1"/>
  <c r="BM101" i="27" s="1"/>
  <c r="Z88" i="27"/>
  <c r="AM88" i="27" s="1"/>
  <c r="AZ88" i="27" s="1"/>
  <c r="BM88" i="27" s="1"/>
  <c r="Z111" i="27"/>
  <c r="AM111" i="27" s="1"/>
  <c r="AZ111" i="27" s="1"/>
  <c r="BM111" i="27" s="1"/>
  <c r="Z95" i="27"/>
  <c r="AM95" i="27" s="1"/>
  <c r="AZ95" i="27" s="1"/>
  <c r="BM95" i="27" s="1"/>
  <c r="Z89" i="27"/>
  <c r="AM89" i="27" s="1"/>
  <c r="AZ89" i="27" s="1"/>
  <c r="BM89" i="27" s="1"/>
  <c r="Z115" i="27"/>
  <c r="AM115" i="27" s="1"/>
  <c r="AZ115" i="27" s="1"/>
  <c r="BM115" i="27" s="1"/>
  <c r="Z97" i="27"/>
  <c r="AM97" i="27" s="1"/>
  <c r="AZ97" i="27" s="1"/>
  <c r="BM97" i="27" s="1"/>
  <c r="Z74" i="27"/>
  <c r="AM74" i="27" s="1"/>
  <c r="AZ74" i="27" s="1"/>
  <c r="BM74" i="27" s="1"/>
  <c r="Z106" i="27"/>
  <c r="AM106" i="27" s="1"/>
  <c r="AZ106" i="27" s="1"/>
  <c r="BM106" i="27" s="1"/>
  <c r="Z84" i="27"/>
  <c r="AM84" i="27" s="1"/>
  <c r="AZ84" i="27" s="1"/>
  <c r="BM84" i="27" s="1"/>
  <c r="Z96" i="27"/>
  <c r="AM96" i="27" s="1"/>
  <c r="AZ96" i="27" s="1"/>
  <c r="BM96" i="27" s="1"/>
  <c r="Z114" i="27"/>
  <c r="AM114" i="27" s="1"/>
  <c r="AZ114" i="27" s="1"/>
  <c r="BM114" i="27" s="1"/>
  <c r="Z117" i="27"/>
  <c r="AM117" i="27" s="1"/>
  <c r="AZ117" i="27" s="1"/>
  <c r="BM117" i="27" s="1"/>
  <c r="Z107" i="27"/>
  <c r="AM107" i="27" s="1"/>
  <c r="AZ107" i="27" s="1"/>
  <c r="BM107" i="27" s="1"/>
  <c r="Z110" i="27"/>
  <c r="AM110" i="27" s="1"/>
  <c r="AZ110" i="27" s="1"/>
  <c r="BM110" i="27" s="1"/>
  <c r="Z108" i="27"/>
  <c r="AM108" i="27" s="1"/>
  <c r="AZ108" i="27" s="1"/>
  <c r="BM108" i="27" s="1"/>
  <c r="Z118" i="27"/>
  <c r="AM118" i="27" s="1"/>
  <c r="AZ118" i="27" s="1"/>
  <c r="BM118" i="27" s="1"/>
  <c r="Z71" i="27"/>
  <c r="AM71" i="27" s="1"/>
  <c r="AZ71" i="27" s="1"/>
  <c r="BM71" i="27" s="1"/>
  <c r="Z103" i="27"/>
  <c r="AM103" i="27" s="1"/>
  <c r="AZ103" i="27" s="1"/>
  <c r="BM103" i="27" s="1"/>
  <c r="Z109" i="27"/>
  <c r="AM109" i="27" s="1"/>
  <c r="AZ109" i="27" s="1"/>
  <c r="BM109" i="27" s="1"/>
  <c r="Z75" i="27"/>
  <c r="AM75" i="27" s="1"/>
  <c r="AZ75" i="27" s="1"/>
  <c r="BM75" i="27" s="1"/>
  <c r="Z68" i="27"/>
  <c r="AM68" i="27" s="1"/>
  <c r="AZ68" i="27" s="1"/>
  <c r="BM68" i="27" s="1"/>
  <c r="Z77" i="27"/>
  <c r="AM77" i="27" s="1"/>
  <c r="AZ77" i="27" s="1"/>
  <c r="BM77" i="27" s="1"/>
  <c r="Z67" i="27"/>
  <c r="AM67" i="27" s="1"/>
  <c r="AZ67" i="27" s="1"/>
  <c r="BM67" i="27" s="1"/>
  <c r="Z72" i="27"/>
  <c r="AM72" i="27" s="1"/>
  <c r="AZ72" i="27" s="1"/>
  <c r="BM72" i="27" s="1"/>
  <c r="Z69" i="27"/>
  <c r="AM69" i="27" s="1"/>
  <c r="AZ69" i="27" s="1"/>
  <c r="BM69" i="27" s="1"/>
  <c r="Z78" i="27"/>
  <c r="AM78" i="27" s="1"/>
  <c r="AZ78" i="27" s="1"/>
  <c r="BM78" i="27" s="1"/>
  <c r="Z81" i="27"/>
  <c r="AM81" i="27" s="1"/>
  <c r="AZ81" i="27" s="1"/>
  <c r="BM81" i="27" s="1"/>
  <c r="Z70" i="27"/>
  <c r="AM70" i="27" s="1"/>
  <c r="AZ70" i="27" s="1"/>
  <c r="BM70" i="27" s="1"/>
  <c r="Z105" i="27"/>
  <c r="AM105" i="27" s="1"/>
  <c r="AZ105" i="27" s="1"/>
  <c r="BM105" i="27" s="1"/>
  <c r="Z76" i="27"/>
  <c r="AM76" i="27" s="1"/>
  <c r="AZ76" i="27" s="1"/>
  <c r="BM76" i="27" s="1"/>
  <c r="Z86" i="27"/>
  <c r="AM86" i="27" s="1"/>
  <c r="AZ86" i="27" s="1"/>
  <c r="BM86" i="27" s="1"/>
  <c r="Z102" i="27"/>
  <c r="AM102" i="27" s="1"/>
  <c r="AZ102" i="27" s="1"/>
  <c r="BM102" i="27" s="1"/>
  <c r="Z83" i="27"/>
  <c r="AM83" i="27" s="1"/>
  <c r="AZ83" i="27" s="1"/>
  <c r="BM83" i="27" s="1"/>
  <c r="Z85" i="27"/>
  <c r="AM85" i="27" s="1"/>
  <c r="AZ85" i="27" s="1"/>
  <c r="BM85" i="27" s="1"/>
  <c r="Z112" i="27"/>
  <c r="AM112" i="27" s="1"/>
  <c r="AZ112" i="27" s="1"/>
  <c r="BM112" i="27" s="1"/>
  <c r="Z98" i="27"/>
  <c r="AM98" i="27" s="1"/>
  <c r="AZ98" i="27" s="1"/>
  <c r="BM98" i="27" s="1"/>
  <c r="Z99" i="27"/>
  <c r="AM99" i="27" s="1"/>
  <c r="AZ99" i="27" s="1"/>
  <c r="BM99" i="27" s="1"/>
  <c r="Z113" i="27"/>
  <c r="AM113" i="27" s="1"/>
  <c r="AZ113" i="27" s="1"/>
  <c r="BM113" i="27" s="1"/>
  <c r="Z116" i="27"/>
  <c r="AM116" i="27" s="1"/>
  <c r="AZ116" i="27" s="1"/>
  <c r="BM116" i="27" s="1"/>
  <c r="Z100" i="27"/>
  <c r="AM100" i="27" s="1"/>
  <c r="AZ100" i="27" s="1"/>
  <c r="BM100" i="27" s="1"/>
  <c r="Z73" i="27"/>
  <c r="AM73" i="27" s="1"/>
  <c r="AZ73" i="27" s="1"/>
  <c r="BM73" i="27" s="1"/>
  <c r="Z104" i="27"/>
  <c r="AM104" i="27" s="1"/>
  <c r="AZ104" i="27" s="1"/>
  <c r="BM104" i="27" s="1"/>
  <c r="Z66" i="27"/>
  <c r="AM66" i="27" s="1"/>
  <c r="AZ66" i="27" s="1"/>
  <c r="BM66" i="27" s="1"/>
  <c r="Z82" i="27"/>
  <c r="AM82" i="27" s="1"/>
  <c r="AZ82" i="27" s="1"/>
  <c r="BM82" i="27" s="1"/>
  <c r="Z87" i="27"/>
  <c r="AM87" i="27" s="1"/>
  <c r="AZ87" i="27" s="1"/>
  <c r="BM87" i="27" s="1"/>
  <c r="Z80" i="27"/>
  <c r="AM80" i="27" s="1"/>
  <c r="AZ80" i="27" s="1"/>
  <c r="BM80" i="27" s="1"/>
  <c r="Z94" i="27"/>
  <c r="AM94" i="27" s="1"/>
  <c r="AZ94" i="27" s="1"/>
  <c r="BM94" i="27" s="1"/>
  <c r="Z65" i="27"/>
  <c r="AM65" i="27" s="1"/>
  <c r="AZ65" i="27" s="1"/>
  <c r="BM65" i="27" s="1"/>
  <c r="BE103" i="27"/>
  <c r="BE97" i="27"/>
  <c r="BE89" i="27"/>
  <c r="BE95" i="27"/>
  <c r="CN18" i="35" l="1"/>
  <c r="AN5" i="7"/>
  <c r="AM19" i="7"/>
  <c r="AO9" i="7"/>
  <c r="AN23" i="7"/>
  <c r="AO7" i="7"/>
  <c r="AN21" i="7"/>
  <c r="BM14" i="7"/>
  <c r="BL28" i="7"/>
  <c r="AP6" i="7"/>
  <c r="AO20" i="7"/>
  <c r="AQ8" i="7"/>
  <c r="AP22" i="7"/>
  <c r="AQ12" i="7"/>
  <c r="AP26" i="7"/>
  <c r="AO11" i="7"/>
  <c r="AN25" i="7"/>
  <c r="AP10" i="7"/>
  <c r="AO24" i="7"/>
  <c r="AO13" i="7"/>
  <c r="AN27" i="7"/>
  <c r="CI139" i="16"/>
  <c r="CM139" i="16"/>
  <c r="CP139" i="16"/>
  <c r="CP138" i="16"/>
  <c r="CQ139" i="16"/>
  <c r="CF138" i="16"/>
  <c r="CA140" i="16"/>
  <c r="CH137" i="16"/>
  <c r="CM137" i="16"/>
  <c r="CR138" i="16"/>
  <c r="CN139" i="16"/>
  <c r="CQ140" i="16"/>
  <c r="CD139" i="16"/>
  <c r="CH138" i="16"/>
  <c r="CJ137" i="16"/>
  <c r="CO137" i="16"/>
  <c r="CA137" i="16"/>
  <c r="CP140" i="16"/>
  <c r="CT138" i="16"/>
  <c r="CT140" i="16"/>
  <c r="CC138" i="16"/>
  <c r="CM140" i="16"/>
  <c r="CR137" i="16"/>
  <c r="CH139" i="16"/>
  <c r="CL139" i="16"/>
  <c r="CI140" i="16"/>
  <c r="CS138" i="16"/>
  <c r="CE139" i="16"/>
  <c r="CQ138" i="16"/>
  <c r="CK138" i="16"/>
  <c r="CG138" i="16"/>
  <c r="CF140" i="16"/>
  <c r="CN140" i="16"/>
  <c r="CD137" i="16"/>
  <c r="CJ138" i="16"/>
  <c r="CF137" i="16"/>
  <c r="CK140" i="16"/>
  <c r="CC140" i="16"/>
  <c r="CT137" i="16"/>
  <c r="CC139" i="16"/>
  <c r="CB139" i="16"/>
  <c r="CE137" i="16"/>
  <c r="CG137" i="16"/>
  <c r="CS137" i="16"/>
  <c r="CR140" i="16"/>
  <c r="CR139" i="16"/>
  <c r="CO140" i="16"/>
  <c r="CI137" i="16"/>
  <c r="CO139" i="16"/>
  <c r="CK139" i="16"/>
  <c r="CL140" i="16"/>
  <c r="CE138" i="16"/>
  <c r="CT139" i="16"/>
  <c r="CH140" i="16"/>
  <c r="CM138" i="16"/>
  <c r="CS140" i="16"/>
  <c r="CF139" i="16"/>
  <c r="CN138" i="16"/>
  <c r="CB140" i="16"/>
  <c r="CS139" i="16"/>
  <c r="CD140" i="16"/>
  <c r="CA139" i="16"/>
  <c r="CL138" i="16"/>
  <c r="CO138" i="16"/>
  <c r="CP137" i="16"/>
  <c r="CA138" i="16"/>
  <c r="CQ137" i="16"/>
  <c r="CK137" i="16"/>
  <c r="CB137" i="16"/>
  <c r="CG140" i="16"/>
  <c r="CB138" i="16"/>
  <c r="CE140" i="16"/>
  <c r="CG139" i="16"/>
  <c r="CL137" i="16"/>
  <c r="CC137" i="16"/>
  <c r="CD138" i="16"/>
  <c r="CJ139" i="16"/>
  <c r="CN137" i="16"/>
  <c r="CI138" i="16"/>
  <c r="CJ140" i="16"/>
  <c r="J7" i="28"/>
  <c r="F7" i="28"/>
  <c r="E6" i="28"/>
  <c r="D6" i="28"/>
  <c r="F6" i="28" s="1"/>
  <c r="I6" i="28" s="1"/>
  <c r="K6" i="28" s="1"/>
  <c r="C17" i="27"/>
  <c r="D17" i="27" s="1"/>
  <c r="F18" i="28"/>
  <c r="D18" i="28"/>
  <c r="B18" i="28"/>
  <c r="B3" i="20"/>
  <c r="B4" i="39" s="1"/>
  <c r="C58" i="27"/>
  <c r="AF44" i="27" l="1"/>
  <c r="AF45" i="27" s="1"/>
  <c r="S44" i="27"/>
  <c r="S45" i="27" s="1"/>
  <c r="CO18" i="35"/>
  <c r="D9" i="20"/>
  <c r="B9" i="20" s="1"/>
  <c r="D77" i="20"/>
  <c r="B77" i="20" s="1"/>
  <c r="G6" i="28"/>
  <c r="J6" i="28" s="1"/>
  <c r="L6" i="28" s="1"/>
  <c r="D29" i="20"/>
  <c r="B29" i="20" s="1"/>
  <c r="D2" i="33" s="1"/>
  <c r="D79" i="33" s="1"/>
  <c r="D156" i="33" s="1"/>
  <c r="D22" i="20"/>
  <c r="B22" i="20" s="1"/>
  <c r="C76" i="31" s="1"/>
  <c r="D37" i="20"/>
  <c r="B37" i="20" s="1"/>
  <c r="D24" i="20"/>
  <c r="B24" i="20" s="1"/>
  <c r="D30" i="20"/>
  <c r="B30" i="20" s="1"/>
  <c r="D38" i="20"/>
  <c r="B38" i="20" s="1"/>
  <c r="D31" i="20"/>
  <c r="B31" i="20" s="1"/>
  <c r="D39" i="20"/>
  <c r="B39" i="20" s="1"/>
  <c r="D26" i="20"/>
  <c r="B26" i="20" s="1"/>
  <c r="C2" i="32" s="1"/>
  <c r="C142" i="32" s="1"/>
  <c r="C282" i="32" s="1"/>
  <c r="D34" i="20"/>
  <c r="B34" i="20" s="1"/>
  <c r="D21" i="20"/>
  <c r="B21" i="20" s="1"/>
  <c r="B3" i="30" s="1"/>
  <c r="B140" i="30" s="1"/>
  <c r="B277" i="30" s="1"/>
  <c r="D36" i="20"/>
  <c r="B36" i="20" s="1"/>
  <c r="D25" i="20"/>
  <c r="B25" i="20" s="1"/>
  <c r="D32" i="20"/>
  <c r="B32" i="20" s="1"/>
  <c r="D35" i="20"/>
  <c r="B35" i="20" s="1"/>
  <c r="D23" i="20"/>
  <c r="B23" i="20" s="1"/>
  <c r="D76" i="31" s="1"/>
  <c r="D216" i="31" s="1"/>
  <c r="D356" i="31" s="1"/>
  <c r="D27" i="20"/>
  <c r="B27" i="20" s="1"/>
  <c r="D2" i="32" s="1"/>
  <c r="D142" i="32" s="1"/>
  <c r="D282" i="32" s="1"/>
  <c r="D33" i="20"/>
  <c r="B33" i="20" s="1"/>
  <c r="D28" i="20"/>
  <c r="B28" i="20" s="1"/>
  <c r="C2" i="33" s="1"/>
  <c r="C79" i="33" s="1"/>
  <c r="C156" i="33" s="1"/>
  <c r="AO5" i="7"/>
  <c r="AN19" i="7"/>
  <c r="C18" i="27"/>
  <c r="D18" i="27" s="1"/>
  <c r="AQ6" i="7"/>
  <c r="AP20" i="7"/>
  <c r="AP11" i="7"/>
  <c r="AO25" i="7"/>
  <c r="BN14" i="7"/>
  <c r="BM28" i="7"/>
  <c r="AP13" i="7"/>
  <c r="AO27" i="7"/>
  <c r="AR12" i="7"/>
  <c r="AQ26" i="7"/>
  <c r="AP7" i="7"/>
  <c r="AO21" i="7"/>
  <c r="AQ10" i="7"/>
  <c r="AP24" i="7"/>
  <c r="AR8" i="7"/>
  <c r="AQ22" i="7"/>
  <c r="AP9" i="7"/>
  <c r="AO23" i="7"/>
  <c r="B4" i="38"/>
  <c r="B4" i="16"/>
  <c r="D76" i="20"/>
  <c r="B76" i="20" s="1"/>
  <c r="D11" i="20"/>
  <c r="D20" i="20"/>
  <c r="D49" i="20"/>
  <c r="D59" i="20"/>
  <c r="D68" i="20"/>
  <c r="B68" i="20" s="1"/>
  <c r="D15" i="20"/>
  <c r="B15" i="20" s="1"/>
  <c r="D54" i="20"/>
  <c r="B54" i="20" s="1"/>
  <c r="D72" i="20"/>
  <c r="B72" i="20" s="1"/>
  <c r="D10" i="20"/>
  <c r="D18" i="20"/>
  <c r="D58" i="20"/>
  <c r="D66" i="20"/>
  <c r="D12" i="20"/>
  <c r="D41" i="20"/>
  <c r="B41" i="20" s="1"/>
  <c r="D50" i="20"/>
  <c r="D60" i="20"/>
  <c r="D69" i="20"/>
  <c r="B69" i="20" s="1"/>
  <c r="D44" i="20"/>
  <c r="B44" i="20" s="1"/>
  <c r="D63" i="20"/>
  <c r="D13" i="20"/>
  <c r="B13" i="20" s="1"/>
  <c r="AJ15" i="18" s="1"/>
  <c r="D42" i="20"/>
  <c r="B42" i="20" s="1"/>
  <c r="D51" i="20"/>
  <c r="D61" i="20"/>
  <c r="D70" i="20"/>
  <c r="B70" i="20" s="1"/>
  <c r="D14" i="20"/>
  <c r="B14" i="20" s="1"/>
  <c r="B7" i="39" s="1"/>
  <c r="D43" i="20"/>
  <c r="B43" i="20" s="1"/>
  <c r="D52" i="20"/>
  <c r="D62" i="20"/>
  <c r="D71" i="20"/>
  <c r="B71" i="20" s="1"/>
  <c r="D48" i="20"/>
  <c r="D16" i="20"/>
  <c r="D45" i="20"/>
  <c r="B45" i="20" s="1"/>
  <c r="D56" i="20"/>
  <c r="B56" i="20" s="1"/>
  <c r="D64" i="20"/>
  <c r="D73" i="20"/>
  <c r="B73" i="20" s="1"/>
  <c r="D17" i="20"/>
  <c r="D47" i="20"/>
  <c r="D57" i="20"/>
  <c r="D65" i="20"/>
  <c r="D74" i="20"/>
  <c r="B74" i="20" s="1"/>
  <c r="D7" i="20"/>
  <c r="E55" i="20" a="1"/>
  <c r="E55" i="20" s="1"/>
  <c r="D6" i="20"/>
  <c r="D55" i="20"/>
  <c r="B55" i="20" s="1"/>
  <c r="B4" i="20"/>
  <c r="H129" i="36" l="1"/>
  <c r="I5" i="35"/>
  <c r="B18" i="20"/>
  <c r="C17" i="22" s="1"/>
  <c r="B6" i="37"/>
  <c r="C21" i="22"/>
  <c r="X23" i="3"/>
  <c r="X53" i="3" s="1"/>
  <c r="Q18" i="5"/>
  <c r="Q48" i="5" s="1"/>
  <c r="X23" i="5"/>
  <c r="X53" i="5" s="1"/>
  <c r="X15" i="3"/>
  <c r="X45" i="3" s="1"/>
  <c r="Q18" i="3"/>
  <c r="Q48" i="3" s="1"/>
  <c r="X15" i="5"/>
  <c r="X45" i="5" s="1"/>
  <c r="X31" i="3"/>
  <c r="X61" i="3" s="1"/>
  <c r="Y61" i="3" s="1"/>
  <c r="X16" i="5"/>
  <c r="X46" i="5" s="1"/>
  <c r="X31" i="5"/>
  <c r="X61" i="5" s="1"/>
  <c r="Y61" i="5" s="1"/>
  <c r="Q10" i="5"/>
  <c r="Q40" i="5" s="1"/>
  <c r="X16" i="3"/>
  <c r="X46" i="3" s="1"/>
  <c r="Q10" i="3"/>
  <c r="Q40" i="3" s="1"/>
  <c r="Q26" i="3"/>
  <c r="Q56" i="3" s="1"/>
  <c r="R56" i="3" s="1"/>
  <c r="Q26" i="5"/>
  <c r="Q56" i="5" s="1"/>
  <c r="R56" i="5" s="1"/>
  <c r="X14" i="5"/>
  <c r="X44" i="5" s="1"/>
  <c r="Q8" i="5"/>
  <c r="Q38" i="5" s="1"/>
  <c r="X24" i="3"/>
  <c r="X54" i="3" s="1"/>
  <c r="Q8" i="3"/>
  <c r="Q38" i="3" s="1"/>
  <c r="Q12" i="3"/>
  <c r="Q42" i="3" s="1"/>
  <c r="Q27" i="5"/>
  <c r="Q57" i="5" s="1"/>
  <c r="R57" i="5" s="1"/>
  <c r="Q31" i="3"/>
  <c r="Q61" i="3" s="1"/>
  <c r="R61" i="3" s="1"/>
  <c r="Q15" i="3"/>
  <c r="Q45" i="3" s="1"/>
  <c r="X20" i="5"/>
  <c r="X50" i="5" s="1"/>
  <c r="X18" i="5"/>
  <c r="X48" i="5" s="1"/>
  <c r="X10" i="5"/>
  <c r="X40" i="5" s="1"/>
  <c r="X21" i="3"/>
  <c r="X51" i="3" s="1"/>
  <c r="X11" i="3"/>
  <c r="X41" i="3" s="1"/>
  <c r="Q9" i="5"/>
  <c r="Q39" i="5" s="1"/>
  <c r="X8" i="3"/>
  <c r="X38" i="3" s="1"/>
  <c r="Q16" i="3"/>
  <c r="Q46" i="3" s="1"/>
  <c r="Q21" i="5"/>
  <c r="Q51" i="5" s="1"/>
  <c r="Q12" i="5"/>
  <c r="Q42" i="5" s="1"/>
  <c r="X28" i="5"/>
  <c r="X58" i="5" s="1"/>
  <c r="Y58" i="5" s="1"/>
  <c r="Q20" i="3"/>
  <c r="Q50" i="3" s="1"/>
  <c r="X20" i="3"/>
  <c r="X50" i="3" s="1"/>
  <c r="X18" i="3"/>
  <c r="X48" i="3" s="1"/>
  <c r="X12" i="5"/>
  <c r="X42" i="5" s="1"/>
  <c r="X10" i="3"/>
  <c r="X40" i="3" s="1"/>
  <c r="X29" i="5"/>
  <c r="X59" i="5" s="1"/>
  <c r="Y59" i="5" s="1"/>
  <c r="Q28" i="3"/>
  <c r="Q58" i="3" s="1"/>
  <c r="R58" i="3" s="1"/>
  <c r="Q9" i="3"/>
  <c r="Q39" i="3" s="1"/>
  <c r="X17" i="5"/>
  <c r="X47" i="5" s="1"/>
  <c r="X24" i="5"/>
  <c r="X54" i="5" s="1"/>
  <c r="X30" i="3"/>
  <c r="X60" i="3" s="1"/>
  <c r="Q16" i="5"/>
  <c r="Q46" i="5" s="1"/>
  <c r="Q22" i="5"/>
  <c r="Q52" i="5" s="1"/>
  <c r="Q21" i="3"/>
  <c r="Q51" i="3" s="1"/>
  <c r="X28" i="3"/>
  <c r="X58" i="3" s="1"/>
  <c r="Y58" i="3" s="1"/>
  <c r="X26" i="5"/>
  <c r="X56" i="5" s="1"/>
  <c r="Q20" i="5"/>
  <c r="Q50" i="5" s="1"/>
  <c r="X12" i="3"/>
  <c r="X42" i="3" s="1"/>
  <c r="X29" i="3"/>
  <c r="X59" i="3" s="1"/>
  <c r="Y59" i="3" s="1"/>
  <c r="Q28" i="5"/>
  <c r="Q58" i="5" s="1"/>
  <c r="R58" i="5" s="1"/>
  <c r="X22" i="5"/>
  <c r="X52" i="5" s="1"/>
  <c r="X8" i="5"/>
  <c r="X38" i="5" s="1"/>
  <c r="Q22" i="3"/>
  <c r="Q52" i="3" s="1"/>
  <c r="X13" i="5"/>
  <c r="X43" i="5" s="1"/>
  <c r="Q25" i="5"/>
  <c r="Q55" i="5" s="1"/>
  <c r="Q17" i="5"/>
  <c r="Q47" i="5" s="1"/>
  <c r="X7" i="5"/>
  <c r="X37" i="5" s="1"/>
  <c r="X26" i="3"/>
  <c r="X56" i="3" s="1"/>
  <c r="Q19" i="3"/>
  <c r="Q49" i="3" s="1"/>
  <c r="Q24" i="3"/>
  <c r="Q54" i="3" s="1"/>
  <c r="X9" i="5"/>
  <c r="X39" i="5" s="1"/>
  <c r="X13" i="3"/>
  <c r="X43" i="3" s="1"/>
  <c r="Q25" i="3"/>
  <c r="Q55" i="3" s="1"/>
  <c r="Q23" i="5"/>
  <c r="Q53" i="5" s="1"/>
  <c r="Q17" i="3"/>
  <c r="Q47" i="3" s="1"/>
  <c r="X7" i="3"/>
  <c r="X37" i="3" s="1"/>
  <c r="Q19" i="5"/>
  <c r="Q49" i="5" s="1"/>
  <c r="X27" i="5"/>
  <c r="X57" i="5" s="1"/>
  <c r="Y57" i="5" s="1"/>
  <c r="X25" i="5"/>
  <c r="X55" i="5" s="1"/>
  <c r="X30" i="5"/>
  <c r="X60" i="5" s="1"/>
  <c r="X9" i="3"/>
  <c r="X39" i="3" s="1"/>
  <c r="Q14" i="5"/>
  <c r="Q44" i="5" s="1"/>
  <c r="Q29" i="5"/>
  <c r="Q59" i="5" s="1"/>
  <c r="R59" i="5" s="1"/>
  <c r="Q23" i="3"/>
  <c r="Q53" i="3" s="1"/>
  <c r="X22" i="3"/>
  <c r="X52" i="3" s="1"/>
  <c r="Q13" i="5"/>
  <c r="Q43" i="5" s="1"/>
  <c r="X27" i="3"/>
  <c r="X57" i="3" s="1"/>
  <c r="Y57" i="3" s="1"/>
  <c r="X25" i="3"/>
  <c r="X55" i="3" s="1"/>
  <c r="Q30" i="5"/>
  <c r="Q60" i="5" s="1"/>
  <c r="R60" i="5" s="1"/>
  <c r="Q24" i="5"/>
  <c r="Q54" i="5" s="1"/>
  <c r="X14" i="3"/>
  <c r="X44" i="3" s="1"/>
  <c r="Q7" i="3"/>
  <c r="Q37" i="3" s="1"/>
  <c r="Q14" i="3"/>
  <c r="Q44" i="3" s="1"/>
  <c r="Q29" i="3"/>
  <c r="Q59" i="3" s="1"/>
  <c r="R59" i="3" s="1"/>
  <c r="Q11" i="3"/>
  <c r="Q41" i="3" s="1"/>
  <c r="Q13" i="3"/>
  <c r="Q43" i="3" s="1"/>
  <c r="X19" i="5"/>
  <c r="X49" i="5" s="1"/>
  <c r="Q30" i="3"/>
  <c r="Q60" i="3" s="1"/>
  <c r="R60" i="3" s="1"/>
  <c r="Q7" i="5"/>
  <c r="Q37" i="5" s="1"/>
  <c r="Q27" i="3"/>
  <c r="Q57" i="3" s="1"/>
  <c r="R57" i="3" s="1"/>
  <c r="Q31" i="5"/>
  <c r="Q61" i="5" s="1"/>
  <c r="R61" i="5" s="1"/>
  <c r="Q11" i="5"/>
  <c r="Q41" i="5" s="1"/>
  <c r="Q15" i="5"/>
  <c r="Q45" i="5" s="1"/>
  <c r="X19" i="3"/>
  <c r="X49" i="3" s="1"/>
  <c r="X21" i="5"/>
  <c r="X51" i="5" s="1"/>
  <c r="X11" i="5"/>
  <c r="X41" i="5" s="1"/>
  <c r="X17" i="3"/>
  <c r="X47" i="3" s="1"/>
  <c r="V7" i="5"/>
  <c r="V37" i="5" s="1"/>
  <c r="V7" i="3"/>
  <c r="V37" i="3" s="1"/>
  <c r="V18" i="3"/>
  <c r="V48" i="3" s="1"/>
  <c r="V9" i="5"/>
  <c r="V39" i="5" s="1"/>
  <c r="V15" i="5"/>
  <c r="V45" i="5" s="1"/>
  <c r="V26" i="3"/>
  <c r="V56" i="3" s="1"/>
  <c r="W56" i="3" s="1"/>
  <c r="V8" i="3"/>
  <c r="V38" i="3" s="1"/>
  <c r="V29" i="3"/>
  <c r="V59" i="3" s="1"/>
  <c r="W59" i="3" s="1"/>
  <c r="V31" i="5"/>
  <c r="V61" i="5" s="1"/>
  <c r="V10" i="5"/>
  <c r="V40" i="5" s="1"/>
  <c r="V9" i="3"/>
  <c r="V39" i="3" s="1"/>
  <c r="V15" i="3"/>
  <c r="V45" i="3" s="1"/>
  <c r="V19" i="3"/>
  <c r="V49" i="3" s="1"/>
  <c r="V11" i="3"/>
  <c r="V41" i="3" s="1"/>
  <c r="V24" i="5"/>
  <c r="V54" i="5" s="1"/>
  <c r="V16" i="5"/>
  <c r="V46" i="5" s="1"/>
  <c r="V31" i="3"/>
  <c r="V61" i="3" s="1"/>
  <c r="W61" i="3" s="1"/>
  <c r="V10" i="3"/>
  <c r="V40" i="3" s="1"/>
  <c r="V23" i="5"/>
  <c r="V53" i="5" s="1"/>
  <c r="V19" i="5"/>
  <c r="V49" i="5" s="1"/>
  <c r="V11" i="5"/>
  <c r="V41" i="5" s="1"/>
  <c r="V24" i="3"/>
  <c r="V54" i="3" s="1"/>
  <c r="V13" i="5"/>
  <c r="V43" i="5" s="1"/>
  <c r="V13" i="3"/>
  <c r="V43" i="3" s="1"/>
  <c r="V25" i="5"/>
  <c r="V55" i="5" s="1"/>
  <c r="V16" i="3"/>
  <c r="V46" i="3" s="1"/>
  <c r="V23" i="3"/>
  <c r="V53" i="3" s="1"/>
  <c r="V14" i="5"/>
  <c r="V44" i="5" s="1"/>
  <c r="V29" i="5"/>
  <c r="V59" i="5" s="1"/>
  <c r="W59" i="5" s="1"/>
  <c r="V25" i="3"/>
  <c r="V55" i="3" s="1"/>
  <c r="V22" i="5"/>
  <c r="V52" i="5" s="1"/>
  <c r="V14" i="3"/>
  <c r="V44" i="3" s="1"/>
  <c r="V21" i="3"/>
  <c r="V51" i="3" s="1"/>
  <c r="V21" i="5"/>
  <c r="V51" i="5" s="1"/>
  <c r="V12" i="3"/>
  <c r="V42" i="3" s="1"/>
  <c r="V28" i="3"/>
  <c r="V58" i="3" s="1"/>
  <c r="W58" i="3" s="1"/>
  <c r="V20" i="3"/>
  <c r="V50" i="3" s="1"/>
  <c r="V17" i="5"/>
  <c r="V47" i="5" s="1"/>
  <c r="V30" i="3"/>
  <c r="V60" i="3" s="1"/>
  <c r="W60" i="3" s="1"/>
  <c r="V22" i="3"/>
  <c r="V52" i="3" s="1"/>
  <c r="V12" i="5"/>
  <c r="V42" i="5" s="1"/>
  <c r="V27" i="3"/>
  <c r="V57" i="3" s="1"/>
  <c r="W57" i="3" s="1"/>
  <c r="V28" i="5"/>
  <c r="V58" i="5" s="1"/>
  <c r="W58" i="5" s="1"/>
  <c r="V20" i="5"/>
  <c r="V50" i="5" s="1"/>
  <c r="V17" i="3"/>
  <c r="V47" i="3" s="1"/>
  <c r="V30" i="5"/>
  <c r="V60" i="5" s="1"/>
  <c r="W60" i="5" s="1"/>
  <c r="V18" i="5"/>
  <c r="V48" i="5" s="1"/>
  <c r="V27" i="5"/>
  <c r="V57" i="5" s="1"/>
  <c r="W57" i="5" s="1"/>
  <c r="V26" i="5"/>
  <c r="V56" i="5" s="1"/>
  <c r="W56" i="5" s="1"/>
  <c r="V8" i="5"/>
  <c r="V38" i="5" s="1"/>
  <c r="CP18" i="35"/>
  <c r="G21" i="24"/>
  <c r="L37" i="21"/>
  <c r="L38" i="21"/>
  <c r="L14" i="21"/>
  <c r="L7" i="21"/>
  <c r="L16" i="21"/>
  <c r="L9" i="21"/>
  <c r="L17" i="21"/>
  <c r="W61" i="5"/>
  <c r="W24" i="3"/>
  <c r="B8" i="37"/>
  <c r="B51" i="37" s="1"/>
  <c r="AJ16" i="18"/>
  <c r="L10" i="21"/>
  <c r="L36" i="21"/>
  <c r="L11" i="21"/>
  <c r="L18" i="21"/>
  <c r="L39" i="21"/>
  <c r="L35" i="21"/>
  <c r="L8" i="21"/>
  <c r="L15" i="21"/>
  <c r="T57" i="3"/>
  <c r="U57" i="3" s="1"/>
  <c r="T60" i="3"/>
  <c r="U60" i="3" s="1"/>
  <c r="T19" i="3"/>
  <c r="U19" i="3" s="1"/>
  <c r="T22" i="3"/>
  <c r="U22" i="3" s="1"/>
  <c r="T23" i="3"/>
  <c r="U23" i="3" s="1"/>
  <c r="T29" i="3"/>
  <c r="U29" i="3" s="1"/>
  <c r="T59" i="5"/>
  <c r="U59" i="5" s="1"/>
  <c r="T21" i="5"/>
  <c r="U21" i="5" s="1"/>
  <c r="Y56" i="3"/>
  <c r="T59" i="3"/>
  <c r="U59" i="3" s="1"/>
  <c r="T21" i="3"/>
  <c r="U21" i="3" s="1"/>
  <c r="Y21" i="5"/>
  <c r="Y21" i="3"/>
  <c r="Y30" i="5"/>
  <c r="Y60" i="3"/>
  <c r="Y23" i="3"/>
  <c r="T25" i="3"/>
  <c r="U25" i="3" s="1"/>
  <c r="Y17" i="5"/>
  <c r="Y9" i="3"/>
  <c r="T56" i="3"/>
  <c r="U56" i="3" s="1"/>
  <c r="T15" i="3"/>
  <c r="U15" i="3" s="1"/>
  <c r="T27" i="3"/>
  <c r="U27" i="3" s="1"/>
  <c r="T31" i="3"/>
  <c r="U31" i="3" s="1"/>
  <c r="T57" i="5"/>
  <c r="U57" i="5" s="1"/>
  <c r="T22" i="5"/>
  <c r="U22" i="5" s="1"/>
  <c r="T17" i="3"/>
  <c r="U17" i="3" s="1"/>
  <c r="T26" i="3"/>
  <c r="U26" i="3" s="1"/>
  <c r="R9" i="3"/>
  <c r="T18" i="3"/>
  <c r="U18" i="3" s="1"/>
  <c r="T30" i="3"/>
  <c r="U30" i="3" s="1"/>
  <c r="T8" i="5"/>
  <c r="U8" i="5" s="1"/>
  <c r="T28" i="3"/>
  <c r="U28" i="3" s="1"/>
  <c r="T31" i="5"/>
  <c r="U31" i="5" s="1"/>
  <c r="T19" i="5"/>
  <c r="U19" i="5" s="1"/>
  <c r="T30" i="5"/>
  <c r="U30" i="5" s="1"/>
  <c r="R18" i="5"/>
  <c r="Y31" i="5"/>
  <c r="T17" i="5"/>
  <c r="U17" i="5" s="1"/>
  <c r="R8" i="3"/>
  <c r="T14" i="5"/>
  <c r="U14" i="5" s="1"/>
  <c r="R25" i="3"/>
  <c r="T27" i="5"/>
  <c r="U27" i="5" s="1"/>
  <c r="T20" i="3"/>
  <c r="U20" i="3" s="1"/>
  <c r="T15" i="5"/>
  <c r="U15" i="5" s="1"/>
  <c r="T24" i="5"/>
  <c r="U24" i="5" s="1"/>
  <c r="T61" i="3"/>
  <c r="U61" i="3" s="1"/>
  <c r="Y24" i="3"/>
  <c r="Y13" i="3"/>
  <c r="R13" i="3"/>
  <c r="T14" i="3"/>
  <c r="U14" i="3" s="1"/>
  <c r="T7" i="5"/>
  <c r="U7" i="5" s="1"/>
  <c r="T16" i="3"/>
  <c r="U16" i="3" s="1"/>
  <c r="T61" i="5"/>
  <c r="U61" i="5" s="1"/>
  <c r="T12" i="5"/>
  <c r="U12" i="5" s="1"/>
  <c r="T56" i="5"/>
  <c r="U56" i="5" s="1"/>
  <c r="Y60" i="5"/>
  <c r="Y23" i="5"/>
  <c r="T24" i="3"/>
  <c r="U24" i="3" s="1"/>
  <c r="T20" i="5"/>
  <c r="U20" i="5" s="1"/>
  <c r="Y26" i="5"/>
  <c r="Y24" i="5"/>
  <c r="Y10" i="5"/>
  <c r="T29" i="5"/>
  <c r="U29" i="5" s="1"/>
  <c r="R17" i="3"/>
  <c r="T60" i="5"/>
  <c r="U60" i="5" s="1"/>
  <c r="R20" i="5"/>
  <c r="Y56" i="5"/>
  <c r="T58" i="3"/>
  <c r="U58" i="3" s="1"/>
  <c r="T10" i="3"/>
  <c r="U10" i="3" s="1"/>
  <c r="Y11" i="3"/>
  <c r="R12" i="3"/>
  <c r="T18" i="5"/>
  <c r="U18" i="5" s="1"/>
  <c r="T9" i="5"/>
  <c r="U9" i="5" s="1"/>
  <c r="T16" i="5"/>
  <c r="U16" i="5" s="1"/>
  <c r="T28" i="5"/>
  <c r="U28" i="5" s="1"/>
  <c r="T9" i="3"/>
  <c r="U9" i="3" s="1"/>
  <c r="T11" i="5"/>
  <c r="U11" i="5" s="1"/>
  <c r="T58" i="5"/>
  <c r="U58" i="5" s="1"/>
  <c r="T10" i="5"/>
  <c r="U10" i="5" s="1"/>
  <c r="T8" i="3"/>
  <c r="U8" i="3" s="1"/>
  <c r="T13" i="5"/>
  <c r="U13" i="5" s="1"/>
  <c r="T7" i="3"/>
  <c r="U7" i="3" s="1"/>
  <c r="T25" i="5"/>
  <c r="U25" i="5" s="1"/>
  <c r="T12" i="3"/>
  <c r="U12" i="3" s="1"/>
  <c r="T13" i="3"/>
  <c r="U13" i="3" s="1"/>
  <c r="T23" i="5"/>
  <c r="U23" i="5" s="1"/>
  <c r="T26" i="5"/>
  <c r="U26" i="5" s="1"/>
  <c r="T11" i="3"/>
  <c r="U11" i="3" s="1"/>
  <c r="D2" i="31"/>
  <c r="D142" i="31" s="1"/>
  <c r="D282" i="31" s="1"/>
  <c r="D76" i="32"/>
  <c r="D216" i="32" s="1"/>
  <c r="D356" i="32" s="1"/>
  <c r="C76" i="32"/>
  <c r="C216" i="32" s="1"/>
  <c r="C356" i="32" s="1"/>
  <c r="C2" i="31"/>
  <c r="C142" i="31" s="1"/>
  <c r="C282" i="31" s="1"/>
  <c r="AP5" i="7"/>
  <c r="AO19" i="7"/>
  <c r="AR10" i="7"/>
  <c r="AQ24" i="7"/>
  <c r="BO14" i="7"/>
  <c r="BN28" i="7"/>
  <c r="AQ7" i="7"/>
  <c r="AP21" i="7"/>
  <c r="AQ11" i="7"/>
  <c r="AP25" i="7"/>
  <c r="AQ9" i="7"/>
  <c r="AP23" i="7"/>
  <c r="AS12" i="7"/>
  <c r="AR26" i="7"/>
  <c r="AR6" i="7"/>
  <c r="AQ20" i="7"/>
  <c r="AS8" i="7"/>
  <c r="AR22" i="7"/>
  <c r="AQ13" i="7"/>
  <c r="AP27" i="7"/>
  <c r="B8" i="38"/>
  <c r="B8" i="39"/>
  <c r="B16" i="39" s="1"/>
  <c r="B6" i="38"/>
  <c r="B6" i="39"/>
  <c r="B7" i="16"/>
  <c r="B7" i="38"/>
  <c r="C6" i="33"/>
  <c r="C83" i="33" s="1"/>
  <c r="C160" i="33" s="1"/>
  <c r="B12" i="20"/>
  <c r="B5" i="37"/>
  <c r="E129" i="36"/>
  <c r="I4" i="35"/>
  <c r="E102" i="27"/>
  <c r="F102" i="27" s="1"/>
  <c r="F15" i="5" s="1"/>
  <c r="E103" i="27"/>
  <c r="F103" i="27" s="1"/>
  <c r="F16" i="5" s="1"/>
  <c r="E74" i="27"/>
  <c r="D16" i="3" s="1"/>
  <c r="D46" i="3" s="1"/>
  <c r="E73" i="27"/>
  <c r="D15" i="3" s="1"/>
  <c r="D45" i="3" s="1"/>
  <c r="E106" i="27"/>
  <c r="F106" i="27" s="1"/>
  <c r="F19" i="5" s="1"/>
  <c r="E105" i="27"/>
  <c r="F105" i="27" s="1"/>
  <c r="F18" i="5" s="1"/>
  <c r="E104" i="27"/>
  <c r="F104" i="27" s="1"/>
  <c r="F17" i="5" s="1"/>
  <c r="E76" i="27"/>
  <c r="D18" i="3" s="1"/>
  <c r="D48" i="3" s="1"/>
  <c r="E77" i="27"/>
  <c r="D19" i="3" s="1"/>
  <c r="D49" i="3" s="1"/>
  <c r="E110" i="27"/>
  <c r="F110" i="27" s="1"/>
  <c r="F23" i="5" s="1"/>
  <c r="E111" i="27"/>
  <c r="F111" i="27" s="1"/>
  <c r="F24" i="5" s="1"/>
  <c r="E82" i="27"/>
  <c r="D24" i="3" s="1"/>
  <c r="D54" i="3" s="1"/>
  <c r="E81" i="27"/>
  <c r="D23" i="3" s="1"/>
  <c r="D53" i="3" s="1"/>
  <c r="E109" i="27"/>
  <c r="F109" i="27" s="1"/>
  <c r="F22" i="5" s="1"/>
  <c r="E108" i="27"/>
  <c r="F108" i="27" s="1"/>
  <c r="F21" i="5" s="1"/>
  <c r="E107" i="27"/>
  <c r="F107" i="27" s="1"/>
  <c r="F20" i="5" s="1"/>
  <c r="E80" i="27"/>
  <c r="D22" i="3" s="1"/>
  <c r="D52" i="3" s="1"/>
  <c r="E79" i="27"/>
  <c r="D21" i="3" s="1"/>
  <c r="D51" i="3" s="1"/>
  <c r="E78" i="27"/>
  <c r="D20" i="3" s="1"/>
  <c r="D50" i="3" s="1"/>
  <c r="B8" i="16"/>
  <c r="C6" i="32"/>
  <c r="C146" i="32" s="1"/>
  <c r="C286" i="32" s="1"/>
  <c r="C6" i="31"/>
  <c r="C146" i="31" s="1"/>
  <c r="C286" i="31" s="1"/>
  <c r="C6" i="30"/>
  <c r="B10" i="20"/>
  <c r="B20" i="20"/>
  <c r="B2" i="30" s="1"/>
  <c r="E88" i="27"/>
  <c r="D30" i="3" s="1"/>
  <c r="D60" i="3" s="1"/>
  <c r="E72" i="27"/>
  <c r="E22" i="22" l="1"/>
  <c r="D14" i="3"/>
  <c r="D44" i="3" s="1"/>
  <c r="W13" i="5"/>
  <c r="F54" i="5"/>
  <c r="AF24" i="5"/>
  <c r="F53" i="5"/>
  <c r="AF23" i="5"/>
  <c r="F45" i="5"/>
  <c r="AF15" i="5"/>
  <c r="F50" i="5"/>
  <c r="AF20" i="5"/>
  <c r="F46" i="5"/>
  <c r="AF16" i="5"/>
  <c r="F51" i="5"/>
  <c r="AF21" i="5"/>
  <c r="F47" i="5"/>
  <c r="AF17" i="5"/>
  <c r="F49" i="5"/>
  <c r="AF19" i="5"/>
  <c r="F52" i="5"/>
  <c r="AF22" i="5"/>
  <c r="F48" i="5"/>
  <c r="AF18" i="5"/>
  <c r="Y12" i="5"/>
  <c r="R18" i="3"/>
  <c r="E101" i="27"/>
  <c r="R14" i="5"/>
  <c r="W24" i="5"/>
  <c r="Y11" i="5"/>
  <c r="R23" i="5"/>
  <c r="Y12" i="3"/>
  <c r="R30" i="3"/>
  <c r="W11" i="3"/>
  <c r="W13" i="3"/>
  <c r="Z13" i="3" s="1"/>
  <c r="C17" i="37" s="1"/>
  <c r="F17" i="37" s="1"/>
  <c r="W19" i="3"/>
  <c r="Y19" i="3"/>
  <c r="R24" i="3"/>
  <c r="Z24" i="3" s="1"/>
  <c r="C28" i="37" s="1"/>
  <c r="F28" i="37" s="1"/>
  <c r="Y31" i="3"/>
  <c r="R27" i="5"/>
  <c r="R9" i="5"/>
  <c r="R7" i="5"/>
  <c r="R29" i="5"/>
  <c r="Y30" i="3"/>
  <c r="Y15" i="3"/>
  <c r="Y29" i="3"/>
  <c r="R26" i="5"/>
  <c r="D348" i="31" s="1"/>
  <c r="Y19" i="5"/>
  <c r="Y17" i="3"/>
  <c r="Y13" i="5"/>
  <c r="Y28" i="5"/>
  <c r="Y25" i="3"/>
  <c r="R10" i="5"/>
  <c r="R16" i="5"/>
  <c r="R31" i="5"/>
  <c r="D213" i="31" s="1"/>
  <c r="R25" i="5"/>
  <c r="R20" i="3"/>
  <c r="W26" i="3"/>
  <c r="D102" i="31" s="1"/>
  <c r="W17" i="5"/>
  <c r="Y20" i="5"/>
  <c r="W25" i="3"/>
  <c r="R30" i="5"/>
  <c r="D72" i="31" s="1"/>
  <c r="W18" i="5"/>
  <c r="R17" i="5"/>
  <c r="W12" i="5"/>
  <c r="W30" i="3"/>
  <c r="Y7" i="5"/>
  <c r="Y20" i="3"/>
  <c r="W8" i="3"/>
  <c r="W29" i="3"/>
  <c r="D245" i="31" s="1"/>
  <c r="Y18" i="3"/>
  <c r="Y14" i="3"/>
  <c r="W22" i="5"/>
  <c r="W22" i="3"/>
  <c r="R10" i="3"/>
  <c r="W20" i="3"/>
  <c r="R24" i="5"/>
  <c r="Z24" i="5" s="1"/>
  <c r="Y16" i="3"/>
  <c r="W16" i="5"/>
  <c r="Y27" i="5"/>
  <c r="W9" i="3"/>
  <c r="Z9" i="3" s="1"/>
  <c r="C13" i="37" s="1"/>
  <c r="F13" i="37" s="1"/>
  <c r="W23" i="5"/>
  <c r="W11" i="5"/>
  <c r="W29" i="5"/>
  <c r="D415" i="31" s="1"/>
  <c r="W15" i="5"/>
  <c r="W17" i="3"/>
  <c r="W26" i="5"/>
  <c r="Z26" i="5" s="1"/>
  <c r="Y22" i="3"/>
  <c r="W30" i="5"/>
  <c r="D276" i="31" s="1"/>
  <c r="R19" i="5"/>
  <c r="Y7" i="3"/>
  <c r="R23" i="3"/>
  <c r="R27" i="3"/>
  <c r="Y10" i="3"/>
  <c r="W16" i="3"/>
  <c r="W21" i="3"/>
  <c r="W10" i="3"/>
  <c r="W27" i="5"/>
  <c r="D273" i="31" s="1"/>
  <c r="W10" i="5"/>
  <c r="R16" i="3"/>
  <c r="R19" i="3"/>
  <c r="R15" i="3"/>
  <c r="Y15" i="5"/>
  <c r="R7" i="3"/>
  <c r="Y22" i="5"/>
  <c r="W8" i="5"/>
  <c r="W21" i="5"/>
  <c r="W31" i="3"/>
  <c r="D387" i="31" s="1"/>
  <c r="W7" i="3"/>
  <c r="R28" i="5"/>
  <c r="W31" i="5"/>
  <c r="R14" i="3"/>
  <c r="R31" i="3"/>
  <c r="Y26" i="3"/>
  <c r="W7" i="5"/>
  <c r="W25" i="5"/>
  <c r="W14" i="3"/>
  <c r="R22" i="5"/>
  <c r="Y8" i="3"/>
  <c r="R26" i="3"/>
  <c r="R29" i="3"/>
  <c r="Y29" i="5"/>
  <c r="W28" i="5"/>
  <c r="D274" i="31" s="1"/>
  <c r="W18" i="3"/>
  <c r="R21" i="5"/>
  <c r="R21" i="3"/>
  <c r="Y8" i="5"/>
  <c r="Y14" i="5"/>
  <c r="R11" i="5"/>
  <c r="R13" i="5"/>
  <c r="Z13" i="5" s="1"/>
  <c r="W23" i="3"/>
  <c r="R12" i="5"/>
  <c r="Y25" i="5"/>
  <c r="R22" i="3"/>
  <c r="R11" i="3"/>
  <c r="Y27" i="3"/>
  <c r="W19" i="5"/>
  <c r="R8" i="5"/>
  <c r="Y16" i="5"/>
  <c r="Y28" i="3"/>
  <c r="Y9" i="5"/>
  <c r="R15" i="5"/>
  <c r="W28" i="3"/>
  <c r="W20" i="5"/>
  <c r="W14" i="5"/>
  <c r="W15" i="3"/>
  <c r="R28" i="3"/>
  <c r="Y18" i="5"/>
  <c r="W9" i="5"/>
  <c r="W12" i="3"/>
  <c r="W27" i="3"/>
  <c r="B11" i="16"/>
  <c r="G23" i="24"/>
  <c r="G25" i="24" s="1"/>
  <c r="I7" i="35"/>
  <c r="B11" i="39"/>
  <c r="B11" i="38"/>
  <c r="K129" i="36"/>
  <c r="CQ18" i="35"/>
  <c r="S106" i="27"/>
  <c r="AF106" i="27" s="1"/>
  <c r="AS106" i="27" s="1"/>
  <c r="BF106" i="27" s="1"/>
  <c r="D19" i="5"/>
  <c r="D49" i="5" s="1"/>
  <c r="S105" i="27"/>
  <c r="AF105" i="27" s="1"/>
  <c r="AS105" i="27" s="1"/>
  <c r="BF105" i="27" s="1"/>
  <c r="D18" i="5"/>
  <c r="D48" i="5" s="1"/>
  <c r="S111" i="27"/>
  <c r="AF111" i="27" s="1"/>
  <c r="AS111" i="27" s="1"/>
  <c r="BF111" i="27" s="1"/>
  <c r="D24" i="5"/>
  <c r="D54" i="5" s="1"/>
  <c r="S110" i="27"/>
  <c r="AF110" i="27" s="1"/>
  <c r="AS110" i="27" s="1"/>
  <c r="BF110" i="27" s="1"/>
  <c r="D23" i="5"/>
  <c r="D53" i="5" s="1"/>
  <c r="S103" i="27"/>
  <c r="AF103" i="27" s="1"/>
  <c r="AS103" i="27" s="1"/>
  <c r="BF103" i="27" s="1"/>
  <c r="D16" i="5"/>
  <c r="D46" i="5" s="1"/>
  <c r="S107" i="27"/>
  <c r="AF107" i="27" s="1"/>
  <c r="AS107" i="27" s="1"/>
  <c r="BF107" i="27" s="1"/>
  <c r="D20" i="5"/>
  <c r="D50" i="5" s="1"/>
  <c r="S109" i="27"/>
  <c r="AF109" i="27" s="1"/>
  <c r="AS109" i="27" s="1"/>
  <c r="BF109" i="27" s="1"/>
  <c r="D22" i="5"/>
  <c r="D52" i="5" s="1"/>
  <c r="S108" i="27"/>
  <c r="AF108" i="27" s="1"/>
  <c r="AS108" i="27" s="1"/>
  <c r="BF108" i="27" s="1"/>
  <c r="D21" i="5"/>
  <c r="D51" i="5" s="1"/>
  <c r="S104" i="27"/>
  <c r="AF104" i="27" s="1"/>
  <c r="AS104" i="27" s="1"/>
  <c r="BF104" i="27" s="1"/>
  <c r="D17" i="5"/>
  <c r="D47" i="5" s="1"/>
  <c r="S102" i="27"/>
  <c r="AF102" i="27" s="1"/>
  <c r="AS102" i="27" s="1"/>
  <c r="BF102" i="27" s="1"/>
  <c r="D15" i="5"/>
  <c r="D45" i="5" s="1"/>
  <c r="L19" i="21"/>
  <c r="L12" i="21"/>
  <c r="C42" i="21" s="1"/>
  <c r="L40" i="21"/>
  <c r="B5" i="39"/>
  <c r="E16" i="39" s="1"/>
  <c r="AJ12" i="18"/>
  <c r="B85" i="39"/>
  <c r="BS6" i="22"/>
  <c r="D68" i="31"/>
  <c r="Z58" i="5"/>
  <c r="AA58" i="5"/>
  <c r="Z57" i="3"/>
  <c r="AA57" i="3"/>
  <c r="E70" i="27"/>
  <c r="D12" i="3" s="1"/>
  <c r="D42" i="3" s="1"/>
  <c r="E71" i="27"/>
  <c r="E96" i="27"/>
  <c r="E100" i="27"/>
  <c r="E65" i="27"/>
  <c r="D7" i="3" s="1"/>
  <c r="D37" i="3" s="1"/>
  <c r="E97" i="27"/>
  <c r="D10" i="5" s="1"/>
  <c r="D40" i="5" s="1"/>
  <c r="E66" i="27"/>
  <c r="D8" i="3" s="1"/>
  <c r="D38" i="3" s="1"/>
  <c r="E67" i="27"/>
  <c r="D9" i="3" s="1"/>
  <c r="D39" i="3" s="1"/>
  <c r="E94" i="27"/>
  <c r="E98" i="27"/>
  <c r="E99" i="27"/>
  <c r="D12" i="5" s="1"/>
  <c r="D42" i="5" s="1"/>
  <c r="E68" i="27"/>
  <c r="D10" i="3" s="1"/>
  <c r="D40" i="3" s="1"/>
  <c r="E69" i="27"/>
  <c r="D11" i="3" s="1"/>
  <c r="D41" i="3" s="1"/>
  <c r="E95" i="27"/>
  <c r="Z56" i="3"/>
  <c r="AA56" i="3"/>
  <c r="Z61" i="5"/>
  <c r="AA61" i="5"/>
  <c r="Z60" i="5"/>
  <c r="AA60" i="5"/>
  <c r="Z56" i="5"/>
  <c r="AA56" i="5"/>
  <c r="Z61" i="3"/>
  <c r="AA61" i="3"/>
  <c r="Z59" i="5"/>
  <c r="AA59" i="5"/>
  <c r="Z60" i="3"/>
  <c r="AA60" i="3"/>
  <c r="Z57" i="5"/>
  <c r="AA57" i="5"/>
  <c r="Z58" i="3"/>
  <c r="AA58" i="3"/>
  <c r="Z59" i="3"/>
  <c r="AA59" i="3"/>
  <c r="E112" i="27"/>
  <c r="F112" i="27" s="1"/>
  <c r="F25" i="5" s="1"/>
  <c r="B6" i="32"/>
  <c r="B146" i="32" s="1"/>
  <c r="B286" i="32" s="1"/>
  <c r="AQ5" i="7"/>
  <c r="AP19" i="7"/>
  <c r="B16" i="16"/>
  <c r="B16" i="38"/>
  <c r="AT8" i="7"/>
  <c r="AS22" i="7"/>
  <c r="AR11" i="7"/>
  <c r="AQ25" i="7"/>
  <c r="AS6" i="7"/>
  <c r="AR20" i="7"/>
  <c r="AR7" i="7"/>
  <c r="AQ21" i="7"/>
  <c r="AT12" i="7"/>
  <c r="AS26" i="7"/>
  <c r="BP14" i="7"/>
  <c r="BO28" i="7"/>
  <c r="AR13" i="7"/>
  <c r="AQ27" i="7"/>
  <c r="AR9" i="7"/>
  <c r="AQ23" i="7"/>
  <c r="AS10" i="7"/>
  <c r="AR24" i="7"/>
  <c r="S76" i="27"/>
  <c r="AF76" i="27" s="1"/>
  <c r="AS76" i="27" s="1"/>
  <c r="BF76" i="27" s="1"/>
  <c r="S81" i="27"/>
  <c r="AF81" i="27" s="1"/>
  <c r="AS81" i="27" s="1"/>
  <c r="BF81" i="27" s="1"/>
  <c r="S73" i="27"/>
  <c r="AF73" i="27" s="1"/>
  <c r="AS73" i="27" s="1"/>
  <c r="BF73" i="27" s="1"/>
  <c r="S82" i="27"/>
  <c r="AF82" i="27" s="1"/>
  <c r="AS82" i="27" s="1"/>
  <c r="BF82" i="27" s="1"/>
  <c r="S78" i="27"/>
  <c r="AF78" i="27" s="1"/>
  <c r="AS78" i="27" s="1"/>
  <c r="BF78" i="27" s="1"/>
  <c r="S88" i="27"/>
  <c r="AF88" i="27" s="1"/>
  <c r="S79" i="27"/>
  <c r="AF79" i="27" s="1"/>
  <c r="AS79" i="27" s="1"/>
  <c r="BF79" i="27" s="1"/>
  <c r="S72" i="27"/>
  <c r="AF72" i="27" s="1"/>
  <c r="AS72" i="27" s="1"/>
  <c r="BF72" i="27" s="1"/>
  <c r="B5" i="16"/>
  <c r="E16" i="16" s="1"/>
  <c r="E4" i="16" s="1"/>
  <c r="S80" i="27"/>
  <c r="AF80" i="27" s="1"/>
  <c r="AS80" i="27" s="1"/>
  <c r="BF80" i="27" s="1"/>
  <c r="S77" i="27"/>
  <c r="AF77" i="27" s="1"/>
  <c r="AS77" i="27" s="1"/>
  <c r="BF77" i="27" s="1"/>
  <c r="S74" i="27"/>
  <c r="AF74" i="27" s="1"/>
  <c r="AS74" i="27" s="1"/>
  <c r="BF74" i="27" s="1"/>
  <c r="C143" i="30"/>
  <c r="B6" i="30"/>
  <c r="B143" i="30" s="1"/>
  <c r="B280" i="30" s="1"/>
  <c r="F9" i="27"/>
  <c r="D18" i="31"/>
  <c r="D158" i="31" s="1"/>
  <c r="E158" i="31" s="1"/>
  <c r="B6" i="31"/>
  <c r="B146" i="31" s="1"/>
  <c r="B286" i="31" s="1"/>
  <c r="B4" i="37"/>
  <c r="C38" i="37" s="1"/>
  <c r="B6" i="33"/>
  <c r="B83" i="33" s="1"/>
  <c r="B160" i="33" s="1"/>
  <c r="D18" i="33"/>
  <c r="D95" i="33" s="1"/>
  <c r="D94" i="33" s="1"/>
  <c r="D17" i="30"/>
  <c r="D16" i="30" s="1"/>
  <c r="D18" i="32"/>
  <c r="D158" i="32" s="1"/>
  <c r="E158" i="32" s="1"/>
  <c r="B39" i="39"/>
  <c r="B7" i="36"/>
  <c r="B5" i="38"/>
  <c r="B85" i="38"/>
  <c r="C13" i="35"/>
  <c r="C27" i="35" s="1"/>
  <c r="I3" i="35"/>
  <c r="C3" i="22"/>
  <c r="B46" i="37"/>
  <c r="B129" i="36"/>
  <c r="P8" i="35"/>
  <c r="C216" i="31"/>
  <c r="C356" i="31" s="1"/>
  <c r="C9" i="22"/>
  <c r="B85" i="16"/>
  <c r="C10" i="22"/>
  <c r="B6" i="16"/>
  <c r="E83" i="27"/>
  <c r="D25" i="3" s="1"/>
  <c r="D55" i="3" s="1"/>
  <c r="E75" i="27"/>
  <c r="D17" i="3" s="1"/>
  <c r="D47" i="3" s="1"/>
  <c r="E89" i="27"/>
  <c r="D31" i="3" s="1"/>
  <c r="D61" i="3" s="1"/>
  <c r="E86" i="27"/>
  <c r="D28" i="3" s="1"/>
  <c r="D58" i="3" s="1"/>
  <c r="E85" i="27"/>
  <c r="D27" i="3" s="1"/>
  <c r="D57" i="3" s="1"/>
  <c r="E84" i="27"/>
  <c r="D26" i="3" s="1"/>
  <c r="D56" i="3" s="1"/>
  <c r="E87" i="27"/>
  <c r="D29" i="3" s="1"/>
  <c r="D59" i="3" s="1"/>
  <c r="B139" i="30"/>
  <c r="F39" i="27"/>
  <c r="B32" i="35" l="1"/>
  <c r="B31" i="35"/>
  <c r="B30" i="35"/>
  <c r="B29" i="35"/>
  <c r="D3" i="22"/>
  <c r="C12" i="22"/>
  <c r="B39" i="36"/>
  <c r="C39" i="36" s="1"/>
  <c r="S101" i="27"/>
  <c r="AF101" i="27" s="1"/>
  <c r="AS101" i="27" s="1"/>
  <c r="BF101" i="27" s="1"/>
  <c r="F55" i="5"/>
  <c r="AF25" i="5"/>
  <c r="Z19" i="3"/>
  <c r="C23" i="37" s="1"/>
  <c r="F23" i="37" s="1"/>
  <c r="D14" i="5"/>
  <c r="D44" i="5" s="1"/>
  <c r="Z12" i="3"/>
  <c r="C16" i="37" s="1"/>
  <c r="F16" i="37" s="1"/>
  <c r="AA24" i="3"/>
  <c r="Z23" i="5"/>
  <c r="AA11" i="3"/>
  <c r="AA13" i="3"/>
  <c r="D182" i="31"/>
  <c r="D69" i="31"/>
  <c r="Z7" i="5"/>
  <c r="Z17" i="5"/>
  <c r="Z22" i="3"/>
  <c r="C26" i="37" s="1"/>
  <c r="F26" i="37" s="1"/>
  <c r="Z17" i="3"/>
  <c r="C21" i="37" s="1"/>
  <c r="F21" i="37" s="1"/>
  <c r="Z10" i="5"/>
  <c r="D211" i="31"/>
  <c r="D210" i="31"/>
  <c r="D322" i="31"/>
  <c r="D42" i="31"/>
  <c r="AA30" i="3"/>
  <c r="D353" i="31"/>
  <c r="AA18" i="5"/>
  <c r="D73" i="31"/>
  <c r="D208" i="31"/>
  <c r="D321" i="31"/>
  <c r="AA16" i="5"/>
  <c r="D212" i="31"/>
  <c r="D352" i="31"/>
  <c r="Z16" i="5"/>
  <c r="Z25" i="3"/>
  <c r="C29" i="37" s="1"/>
  <c r="F29" i="37" s="1"/>
  <c r="AA23" i="3"/>
  <c r="Z20" i="5"/>
  <c r="Z18" i="3"/>
  <c r="C22" i="37" s="1"/>
  <c r="F22" i="37" s="1"/>
  <c r="D105" i="31"/>
  <c r="D385" i="31"/>
  <c r="D382" i="31"/>
  <c r="AA23" i="5"/>
  <c r="AA25" i="3"/>
  <c r="D242" i="31"/>
  <c r="AA18" i="3"/>
  <c r="D247" i="31"/>
  <c r="D275" i="31"/>
  <c r="Z21" i="5"/>
  <c r="AA17" i="5"/>
  <c r="D135" i="31"/>
  <c r="Z31" i="5"/>
  <c r="Z18" i="5"/>
  <c r="Z12" i="5"/>
  <c r="D107" i="31"/>
  <c r="D246" i="31"/>
  <c r="Z30" i="3"/>
  <c r="C34" i="37" s="1"/>
  <c r="F34" i="37" s="1"/>
  <c r="AA21" i="5"/>
  <c r="Z23" i="3"/>
  <c r="C27" i="37" s="1"/>
  <c r="F27" i="37" s="1"/>
  <c r="Z20" i="3"/>
  <c r="C24" i="37" s="1"/>
  <c r="F24" i="37" s="1"/>
  <c r="D209" i="31"/>
  <c r="D106" i="31"/>
  <c r="Z9" i="5"/>
  <c r="D349" i="31"/>
  <c r="D386" i="31"/>
  <c r="Z25" i="5"/>
  <c r="AA9" i="3"/>
  <c r="AA8" i="3"/>
  <c r="AA20" i="3"/>
  <c r="D70" i="31"/>
  <c r="D134" i="31"/>
  <c r="Z11" i="5"/>
  <c r="AA24" i="5"/>
  <c r="D414" i="31"/>
  <c r="AA22" i="3"/>
  <c r="D350" i="31"/>
  <c r="D132" i="31"/>
  <c r="AA17" i="3"/>
  <c r="AA28" i="5"/>
  <c r="Z28" i="5"/>
  <c r="Z10" i="3"/>
  <c r="C14" i="37" s="1"/>
  <c r="F14" i="37" s="1"/>
  <c r="Z29" i="3"/>
  <c r="C33" i="37" s="1"/>
  <c r="F33" i="37" s="1"/>
  <c r="AA30" i="5"/>
  <c r="D136" i="31"/>
  <c r="Z30" i="5"/>
  <c r="D416" i="31"/>
  <c r="D272" i="31"/>
  <c r="AA26" i="5"/>
  <c r="D412" i="31"/>
  <c r="D277" i="31"/>
  <c r="Z19" i="5"/>
  <c r="AA27" i="5"/>
  <c r="Z28" i="3"/>
  <c r="C32" i="37" s="1"/>
  <c r="F32" i="37" s="1"/>
  <c r="AA15" i="5"/>
  <c r="AA16" i="3"/>
  <c r="D417" i="31"/>
  <c r="AA25" i="5"/>
  <c r="AA19" i="3"/>
  <c r="Z31" i="3"/>
  <c r="C35" i="37" s="1"/>
  <c r="F35" i="37" s="1"/>
  <c r="Z22" i="5"/>
  <c r="AA10" i="3"/>
  <c r="Z16" i="3"/>
  <c r="C20" i="37" s="1"/>
  <c r="F20" i="37" s="1"/>
  <c r="D39" i="31"/>
  <c r="Z14" i="3"/>
  <c r="C18" i="37" s="1"/>
  <c r="F18" i="37" s="1"/>
  <c r="AA7" i="3"/>
  <c r="Z21" i="3"/>
  <c r="C25" i="37" s="1"/>
  <c r="F25" i="37" s="1"/>
  <c r="Z14" i="5"/>
  <c r="AA31" i="3"/>
  <c r="D323" i="31"/>
  <c r="D183" i="31"/>
  <c r="AA29" i="3"/>
  <c r="D43" i="31"/>
  <c r="AA19" i="5"/>
  <c r="AA22" i="5"/>
  <c r="AA14" i="3"/>
  <c r="D41" i="31"/>
  <c r="D181" i="31"/>
  <c r="Z15" i="3"/>
  <c r="C19" i="37" s="1"/>
  <c r="F19" i="37" s="1"/>
  <c r="D178" i="31"/>
  <c r="Z27" i="5"/>
  <c r="AA29" i="5"/>
  <c r="D351" i="31"/>
  <c r="AA26" i="3"/>
  <c r="Z29" i="5"/>
  <c r="D71" i="31"/>
  <c r="Z8" i="5"/>
  <c r="AA15" i="3"/>
  <c r="D133" i="31"/>
  <c r="D413" i="31"/>
  <c r="Z11" i="3"/>
  <c r="C15" i="37" s="1"/>
  <c r="F15" i="37" s="1"/>
  <c r="Z8" i="3"/>
  <c r="C12" i="37" s="1"/>
  <c r="F12" i="37" s="1"/>
  <c r="D318" i="31"/>
  <c r="D38" i="31"/>
  <c r="D137" i="31"/>
  <c r="Z15" i="5"/>
  <c r="Z7" i="3"/>
  <c r="C11" i="37" s="1"/>
  <c r="F11" i="37" s="1"/>
  <c r="F36" i="37" s="1"/>
  <c r="C39" i="37" s="1"/>
  <c r="AA21" i="3"/>
  <c r="Z26" i="3"/>
  <c r="C30" i="37" s="1"/>
  <c r="F30" i="37" s="1"/>
  <c r="AA31" i="5"/>
  <c r="S99" i="27"/>
  <c r="AF99" i="27" s="1"/>
  <c r="AS99" i="27" s="1"/>
  <c r="BF99" i="27" s="1"/>
  <c r="AA27" i="3"/>
  <c r="Z27" i="3"/>
  <c r="C31" i="37" s="1"/>
  <c r="F31" i="37" s="1"/>
  <c r="AA20" i="5"/>
  <c r="D180" i="31"/>
  <c r="D243" i="31"/>
  <c r="D319" i="31"/>
  <c r="D103" i="31"/>
  <c r="D244" i="31"/>
  <c r="D179" i="31"/>
  <c r="D383" i="31"/>
  <c r="D384" i="31"/>
  <c r="D104" i="31"/>
  <c r="AA28" i="3"/>
  <c r="D320" i="31"/>
  <c r="D40" i="31"/>
  <c r="AA12" i="3"/>
  <c r="S97" i="27"/>
  <c r="AF97" i="27" s="1"/>
  <c r="AS97" i="27" s="1"/>
  <c r="BF97" i="27" s="1"/>
  <c r="C32" i="35"/>
  <c r="C31" i="35"/>
  <c r="CR18" i="35"/>
  <c r="C29" i="35"/>
  <c r="C30" i="35"/>
  <c r="S94" i="27"/>
  <c r="AF94" i="27" s="1"/>
  <c r="AS94" i="27" s="1"/>
  <c r="BF94" i="27" s="1"/>
  <c r="D7" i="5"/>
  <c r="D37" i="5" s="1"/>
  <c r="S95" i="27"/>
  <c r="AF95" i="27" s="1"/>
  <c r="AS95" i="27" s="1"/>
  <c r="BF95" i="27" s="1"/>
  <c r="D8" i="5"/>
  <c r="D38" i="5" s="1"/>
  <c r="S112" i="27"/>
  <c r="AF112" i="27" s="1"/>
  <c r="AS112" i="27" s="1"/>
  <c r="BF112" i="27" s="1"/>
  <c r="D25" i="5"/>
  <c r="D55" i="5" s="1"/>
  <c r="S100" i="27"/>
  <c r="AF100" i="27" s="1"/>
  <c r="AS100" i="27" s="1"/>
  <c r="BF100" i="27" s="1"/>
  <c r="D13" i="5"/>
  <c r="D43" i="5" s="1"/>
  <c r="S96" i="27"/>
  <c r="AF96" i="27" s="1"/>
  <c r="AS96" i="27" s="1"/>
  <c r="BF96" i="27" s="1"/>
  <c r="D9" i="5"/>
  <c r="D39" i="5" s="1"/>
  <c r="S98" i="27"/>
  <c r="AF98" i="27" s="1"/>
  <c r="AS98" i="27" s="1"/>
  <c r="BF98" i="27" s="1"/>
  <c r="D11" i="5"/>
  <c r="D41" i="5" s="1"/>
  <c r="S71" i="27"/>
  <c r="AF71" i="27" s="1"/>
  <c r="AS71" i="27" s="1"/>
  <c r="BF71" i="27" s="1"/>
  <c r="D13" i="3"/>
  <c r="D43" i="3" s="1"/>
  <c r="BT6" i="22"/>
  <c r="L67" i="27" a="1"/>
  <c r="L67" i="27" s="1"/>
  <c r="L96" i="27" s="1"/>
  <c r="L68" i="27" a="1"/>
  <c r="L68" i="27" s="1"/>
  <c r="L97" i="27" s="1"/>
  <c r="L69" i="27" a="1"/>
  <c r="L69" i="27" s="1"/>
  <c r="L98" i="27" s="1"/>
  <c r="L70" i="27" a="1"/>
  <c r="L70" i="27" s="1"/>
  <c r="L99" i="27" s="1"/>
  <c r="L66" i="27" a="1"/>
  <c r="L66" i="27" s="1"/>
  <c r="L95" i="27" s="1"/>
  <c r="L71" i="27" a="1"/>
  <c r="L71" i="27" s="1"/>
  <c r="L65" i="27" a="1"/>
  <c r="L65" i="27" s="1"/>
  <c r="AR5" i="7"/>
  <c r="AQ19" i="7"/>
  <c r="B39" i="16"/>
  <c r="AS13" i="7"/>
  <c r="AR27" i="7"/>
  <c r="AS7" i="7"/>
  <c r="AR21" i="7"/>
  <c r="BQ14" i="7"/>
  <c r="BP28" i="7"/>
  <c r="AT6" i="7"/>
  <c r="AS20" i="7"/>
  <c r="AT10" i="7"/>
  <c r="AS24" i="7"/>
  <c r="AU12" i="7"/>
  <c r="AT26" i="7"/>
  <c r="AS11" i="7"/>
  <c r="AR25" i="7"/>
  <c r="AS9" i="7"/>
  <c r="AR23" i="7"/>
  <c r="AU8" i="7"/>
  <c r="AT22" i="7"/>
  <c r="D17" i="31"/>
  <c r="D188" i="31"/>
  <c r="D222" i="31" s="1"/>
  <c r="D252" i="31" s="1"/>
  <c r="D298" i="31"/>
  <c r="D328" i="31" s="1"/>
  <c r="D362" i="31" s="1"/>
  <c r="S87" i="27"/>
  <c r="AF87" i="27" s="1"/>
  <c r="AS87" i="27" s="1"/>
  <c r="S89" i="27"/>
  <c r="AF89" i="27" s="1"/>
  <c r="AS89" i="27" s="1"/>
  <c r="S84" i="27"/>
  <c r="AF84" i="27" s="1"/>
  <c r="AS84" i="27" s="1"/>
  <c r="S85" i="27"/>
  <c r="AF85" i="27" s="1"/>
  <c r="AS85" i="27" s="1"/>
  <c r="S86" i="27"/>
  <c r="AF86" i="27" s="1"/>
  <c r="AS86" i="27" s="1"/>
  <c r="S70" i="27"/>
  <c r="AF70" i="27" s="1"/>
  <c r="AS70" i="27" s="1"/>
  <c r="BF70" i="27" s="1"/>
  <c r="C280" i="30"/>
  <c r="E18" i="31"/>
  <c r="E48" i="31" s="1"/>
  <c r="D157" i="31"/>
  <c r="D48" i="31"/>
  <c r="D82" i="31" s="1"/>
  <c r="D81" i="31" s="1"/>
  <c r="D17" i="32"/>
  <c r="D157" i="32"/>
  <c r="E18" i="32"/>
  <c r="E48" i="32" s="1"/>
  <c r="D298" i="32"/>
  <c r="D328" i="32" s="1"/>
  <c r="D362" i="32" s="1"/>
  <c r="D48" i="32"/>
  <c r="D82" i="32" s="1"/>
  <c r="D112" i="32" s="1"/>
  <c r="D188" i="32"/>
  <c r="D222" i="32" s="1"/>
  <c r="E222" i="32" s="1"/>
  <c r="D17" i="33"/>
  <c r="E95" i="33"/>
  <c r="E125" i="33" s="1"/>
  <c r="D48" i="33"/>
  <c r="D154" i="30"/>
  <c r="E154" i="30" s="1"/>
  <c r="D125" i="33"/>
  <c r="D172" i="33"/>
  <c r="D202" i="33" s="1"/>
  <c r="D47" i="30"/>
  <c r="D78" i="30" s="1"/>
  <c r="E17" i="30"/>
  <c r="F17" i="30" s="1"/>
  <c r="E18" i="33"/>
  <c r="F18" i="33" s="1"/>
  <c r="E16" i="36"/>
  <c r="E39" i="39"/>
  <c r="E61" i="39" s="1"/>
  <c r="E89" i="39" s="1"/>
  <c r="E4" i="39"/>
  <c r="F16" i="39"/>
  <c r="B39" i="38"/>
  <c r="E16" i="38"/>
  <c r="D13" i="35"/>
  <c r="E188" i="32"/>
  <c r="F158" i="32"/>
  <c r="B276" i="30"/>
  <c r="E188" i="31"/>
  <c r="F158" i="31"/>
  <c r="C48" i="37"/>
  <c r="C49" i="37" s="1"/>
  <c r="D38" i="37"/>
  <c r="C13" i="22"/>
  <c r="S83" i="27"/>
  <c r="AF83" i="27" s="1"/>
  <c r="AS83" i="27" s="1"/>
  <c r="S75" i="27"/>
  <c r="AF75" i="27" s="1"/>
  <c r="AS75" i="27" s="1"/>
  <c r="F16" i="16"/>
  <c r="F4" i="16" s="1"/>
  <c r="E39" i="16"/>
  <c r="AS88" i="27"/>
  <c r="S67" i="27"/>
  <c r="AF67" i="27" s="1"/>
  <c r="AS67" i="27" s="1"/>
  <c r="S68" i="27"/>
  <c r="AF68" i="27" s="1"/>
  <c r="AS68" i="27" s="1"/>
  <c r="L72" i="27" a="1"/>
  <c r="L72" i="27" s="1"/>
  <c r="L78" i="27" a="1"/>
  <c r="L78" i="27" s="1"/>
  <c r="L107" i="27" s="1"/>
  <c r="L79" i="27" a="1"/>
  <c r="L79" i="27" s="1"/>
  <c r="L108" i="27" s="1"/>
  <c r="L85" i="27" a="1"/>
  <c r="L85" i="27" s="1"/>
  <c r="L73" i="27" a="1"/>
  <c r="L73" i="27" s="1"/>
  <c r="L102" i="27" s="1"/>
  <c r="L80" i="27" a="1"/>
  <c r="L80" i="27" s="1"/>
  <c r="L109" i="27" s="1"/>
  <c r="L86" i="27" a="1"/>
  <c r="L86" i="27" s="1"/>
  <c r="L74" i="27" a="1"/>
  <c r="L74" i="27" s="1"/>
  <c r="L103" i="27" s="1"/>
  <c r="L87" i="27" a="1"/>
  <c r="L87" i="27" s="1"/>
  <c r="L84" i="27" a="1"/>
  <c r="L84" i="27" s="1"/>
  <c r="L75" i="27" a="1"/>
  <c r="L75" i="27" s="1"/>
  <c r="L81" i="27" a="1"/>
  <c r="L81" i="27" s="1"/>
  <c r="L110" i="27" s="1"/>
  <c r="L88" i="27" a="1"/>
  <c r="L88" i="27" s="1"/>
  <c r="L76" i="27" a="1"/>
  <c r="L76" i="27" s="1"/>
  <c r="L105" i="27" s="1"/>
  <c r="L82" i="27" a="1"/>
  <c r="L82" i="27" s="1"/>
  <c r="L111" i="27" s="1"/>
  <c r="L77" i="27" a="1"/>
  <c r="L77" i="27" s="1"/>
  <c r="L106" i="27" s="1"/>
  <c r="L83" i="27" a="1"/>
  <c r="L83" i="27" s="1"/>
  <c r="L89" i="27" a="1"/>
  <c r="L89" i="27" s="1"/>
  <c r="S66" i="27"/>
  <c r="AF66" i="27" s="1"/>
  <c r="S69" i="27"/>
  <c r="AF69" i="27" s="1"/>
  <c r="AS69" i="27" s="1"/>
  <c r="S65" i="27"/>
  <c r="AF65" i="27" s="1"/>
  <c r="AS65" i="27" s="1"/>
  <c r="C50" i="27"/>
  <c r="S35" i="27" s="1"/>
  <c r="AF35" i="27" s="1"/>
  <c r="B59" i="36" l="1"/>
  <c r="B81" i="36"/>
  <c r="B102" i="36" s="1"/>
  <c r="B131" i="36" s="1"/>
  <c r="E3" i="22"/>
  <c r="D12" i="22"/>
  <c r="D13" i="22" s="1"/>
  <c r="L101" i="27"/>
  <c r="M72" i="27"/>
  <c r="M101" i="27" s="1"/>
  <c r="L94" i="27"/>
  <c r="M65" i="27"/>
  <c r="D27" i="35"/>
  <c r="J25" i="3"/>
  <c r="J55" i="3" s="1"/>
  <c r="L112" i="27"/>
  <c r="J29" i="3"/>
  <c r="J59" i="3" s="1"/>
  <c r="L116" i="27"/>
  <c r="J28" i="3"/>
  <c r="J58" i="3" s="1"/>
  <c r="L115" i="27"/>
  <c r="L100" i="27"/>
  <c r="M71" i="27"/>
  <c r="M100" i="27" s="1"/>
  <c r="J30" i="3"/>
  <c r="J60" i="3" s="1"/>
  <c r="L117" i="27"/>
  <c r="J27" i="3"/>
  <c r="J57" i="3" s="1"/>
  <c r="L114" i="27"/>
  <c r="J17" i="3"/>
  <c r="J47" i="3" s="1"/>
  <c r="L104" i="27"/>
  <c r="J31" i="3"/>
  <c r="J61" i="3" s="1"/>
  <c r="L118" i="27"/>
  <c r="J26" i="3"/>
  <c r="J56" i="3" s="1"/>
  <c r="L113" i="27"/>
  <c r="J20" i="3"/>
  <c r="J50" i="3" s="1"/>
  <c r="M67" i="27"/>
  <c r="M96" i="27" s="1"/>
  <c r="J9" i="3"/>
  <c r="J39" i="3" s="1"/>
  <c r="J14" i="3"/>
  <c r="J44" i="3" s="1"/>
  <c r="J7" i="5"/>
  <c r="J37" i="5" s="1"/>
  <c r="J19" i="3"/>
  <c r="J49" i="3" s="1"/>
  <c r="J16" i="3"/>
  <c r="J46" i="3" s="1"/>
  <c r="J7" i="3"/>
  <c r="J11" i="5"/>
  <c r="J41" i="5" s="1"/>
  <c r="J24" i="3"/>
  <c r="J54" i="3" s="1"/>
  <c r="J13" i="3"/>
  <c r="J43" i="3" s="1"/>
  <c r="J9" i="5"/>
  <c r="J39" i="5" s="1"/>
  <c r="J18" i="3"/>
  <c r="J48" i="3" s="1"/>
  <c r="J22" i="3"/>
  <c r="J52" i="3" s="1"/>
  <c r="M66" i="27"/>
  <c r="M95" i="27" s="1"/>
  <c r="J8" i="3"/>
  <c r="J38" i="3" s="1"/>
  <c r="J8" i="5"/>
  <c r="J38" i="5" s="1"/>
  <c r="J15" i="3"/>
  <c r="J45" i="3" s="1"/>
  <c r="M70" i="27"/>
  <c r="M99" i="27" s="1"/>
  <c r="J12" i="3"/>
  <c r="J42" i="3" s="1"/>
  <c r="J10" i="5"/>
  <c r="J40" i="5" s="1"/>
  <c r="J23" i="3"/>
  <c r="J53" i="3" s="1"/>
  <c r="M69" i="27"/>
  <c r="M98" i="27" s="1"/>
  <c r="J11" i="3"/>
  <c r="J41" i="3" s="1"/>
  <c r="J12" i="5"/>
  <c r="J42" i="5" s="1"/>
  <c r="J21" i="3"/>
  <c r="J51" i="3" s="1"/>
  <c r="M68" i="27"/>
  <c r="M97" i="27" s="1"/>
  <c r="J10" i="3"/>
  <c r="J40" i="3" s="1"/>
  <c r="BU6" i="22"/>
  <c r="D108" i="30"/>
  <c r="D221" i="31"/>
  <c r="F18" i="32"/>
  <c r="G18" i="32" s="1"/>
  <c r="E222" i="31"/>
  <c r="E252" i="31" s="1"/>
  <c r="E298" i="31"/>
  <c r="E328" i="31" s="1"/>
  <c r="E82" i="31"/>
  <c r="F82" i="31" s="1"/>
  <c r="D112" i="31"/>
  <c r="D297" i="31"/>
  <c r="U94" i="27"/>
  <c r="AH94" i="27" s="1"/>
  <c r="AU94" i="27" s="1"/>
  <c r="BH94" i="27" s="1"/>
  <c r="AS5" i="7"/>
  <c r="AR19" i="7"/>
  <c r="F18" i="31"/>
  <c r="G18" i="31" s="1"/>
  <c r="T114" i="27"/>
  <c r="AG114" i="27" s="1"/>
  <c r="T113" i="27"/>
  <c r="AG113" i="27" s="1"/>
  <c r="T115" i="27"/>
  <c r="AG115" i="27" s="1"/>
  <c r="T118" i="27"/>
  <c r="AG118" i="27" s="1"/>
  <c r="T117" i="27"/>
  <c r="AG117" i="27" s="1"/>
  <c r="T116" i="27"/>
  <c r="AG116" i="27" s="1"/>
  <c r="AT9" i="7"/>
  <c r="AS23" i="7"/>
  <c r="AU6" i="7"/>
  <c r="AT20" i="7"/>
  <c r="AT11" i="7"/>
  <c r="AS25" i="7"/>
  <c r="BR14" i="7"/>
  <c r="BQ28" i="7"/>
  <c r="AV8" i="7"/>
  <c r="AU22" i="7"/>
  <c r="AV12" i="7"/>
  <c r="AU26" i="7"/>
  <c r="AT7" i="7"/>
  <c r="AS21" i="7"/>
  <c r="AU10" i="7"/>
  <c r="AT24" i="7"/>
  <c r="AT13" i="7"/>
  <c r="AS27" i="7"/>
  <c r="D81" i="32"/>
  <c r="E82" i="32"/>
  <c r="F82" i="32" s="1"/>
  <c r="D252" i="32"/>
  <c r="D297" i="32"/>
  <c r="D291" i="30"/>
  <c r="E48" i="33"/>
  <c r="D221" i="32"/>
  <c r="E47" i="30"/>
  <c r="E78" i="30" s="1"/>
  <c r="E298" i="32"/>
  <c r="F298" i="32" s="1"/>
  <c r="D184" i="30"/>
  <c r="D153" i="30"/>
  <c r="F95" i="33"/>
  <c r="F125" i="33" s="1"/>
  <c r="E172" i="33"/>
  <c r="F172" i="33" s="1"/>
  <c r="D171" i="33"/>
  <c r="G16" i="36"/>
  <c r="F39" i="39"/>
  <c r="F61" i="39" s="1"/>
  <c r="F89" i="39" s="1"/>
  <c r="F111" i="39" s="1"/>
  <c r="F133" i="39" s="1"/>
  <c r="G16" i="39"/>
  <c r="F4" i="39"/>
  <c r="E111" i="39"/>
  <c r="E39" i="38"/>
  <c r="E61" i="38" s="1"/>
  <c r="E89" i="38" s="1"/>
  <c r="E4" i="38"/>
  <c r="F16" i="38"/>
  <c r="E13" i="35"/>
  <c r="D392" i="31"/>
  <c r="D361" i="31"/>
  <c r="E362" i="31"/>
  <c r="F154" i="30"/>
  <c r="E184" i="30"/>
  <c r="E215" i="30" s="1"/>
  <c r="D392" i="32"/>
  <c r="D361" i="32"/>
  <c r="E362" i="32"/>
  <c r="F188" i="32"/>
  <c r="G158" i="32"/>
  <c r="E252" i="32"/>
  <c r="F222" i="32"/>
  <c r="G158" i="31"/>
  <c r="F188" i="31"/>
  <c r="C81" i="36"/>
  <c r="C59" i="36"/>
  <c r="D39" i="36"/>
  <c r="C50" i="37"/>
  <c r="E38" i="37"/>
  <c r="D48" i="37"/>
  <c r="D49" i="37" s="1"/>
  <c r="U67" i="27"/>
  <c r="AH67" i="27" s="1"/>
  <c r="AU67" i="27" s="1"/>
  <c r="BH67" i="27" s="1"/>
  <c r="U70" i="27"/>
  <c r="AH70" i="27" s="1"/>
  <c r="AU70" i="27" s="1"/>
  <c r="BH70" i="27" s="1"/>
  <c r="U84" i="27"/>
  <c r="AH84" i="27" s="1"/>
  <c r="AU84" i="27" s="1"/>
  <c r="BH84" i="27" s="1"/>
  <c r="U83" i="27"/>
  <c r="AH83" i="27" s="1"/>
  <c r="AU83" i="27" s="1"/>
  <c r="BH83" i="27" s="1"/>
  <c r="U75" i="27"/>
  <c r="AH75" i="27" s="1"/>
  <c r="AU75" i="27" s="1"/>
  <c r="BH75" i="27" s="1"/>
  <c r="U87" i="27"/>
  <c r="AH87" i="27" s="1"/>
  <c r="AU87" i="27" s="1"/>
  <c r="AV87" i="27" s="1"/>
  <c r="U85" i="27"/>
  <c r="AH85" i="27" s="1"/>
  <c r="AU85" i="27" s="1"/>
  <c r="BH85" i="27" s="1"/>
  <c r="U68" i="27"/>
  <c r="AH68" i="27" s="1"/>
  <c r="AU68" i="27" s="1"/>
  <c r="BH68" i="27" s="1"/>
  <c r="U66" i="27"/>
  <c r="AH66" i="27" s="1"/>
  <c r="AU66" i="27" s="1"/>
  <c r="BH66" i="27" s="1"/>
  <c r="U69" i="27"/>
  <c r="AH69" i="27" s="1"/>
  <c r="AU69" i="27" s="1"/>
  <c r="BH69" i="27" s="1"/>
  <c r="U65" i="27"/>
  <c r="AH65" i="27" s="1"/>
  <c r="AU65" i="27" s="1"/>
  <c r="BH65" i="27" s="1"/>
  <c r="U88" i="27"/>
  <c r="AH88" i="27" s="1"/>
  <c r="U86" i="27"/>
  <c r="AH86" i="27" s="1"/>
  <c r="AU86" i="27" s="1"/>
  <c r="BH86" i="27" s="1"/>
  <c r="U89" i="27"/>
  <c r="AH89" i="27" s="1"/>
  <c r="AU89" i="27" s="1"/>
  <c r="BH89" i="27" s="1"/>
  <c r="U82" i="27"/>
  <c r="AH82" i="27" s="1"/>
  <c r="M82" i="27"/>
  <c r="M111" i="27" s="1"/>
  <c r="T111" i="27" s="1"/>
  <c r="AG111" i="27" s="1"/>
  <c r="U74" i="27"/>
  <c r="AH74" i="27" s="1"/>
  <c r="M74" i="27"/>
  <c r="M103" i="27" s="1"/>
  <c r="T103" i="27" s="1"/>
  <c r="AG103" i="27" s="1"/>
  <c r="U79" i="27"/>
  <c r="AH79" i="27" s="1"/>
  <c r="M79" i="27"/>
  <c r="M108" i="27" s="1"/>
  <c r="T108" i="27" s="1"/>
  <c r="AG108" i="27" s="1"/>
  <c r="U71" i="27"/>
  <c r="AH71" i="27" s="1"/>
  <c r="U77" i="27"/>
  <c r="AH77" i="27" s="1"/>
  <c r="M77" i="27"/>
  <c r="M106" i="27" s="1"/>
  <c r="T106" i="27" s="1"/>
  <c r="AG106" i="27" s="1"/>
  <c r="M75" i="27"/>
  <c r="M104" i="27" s="1"/>
  <c r="T104" i="27" s="1"/>
  <c r="AG104" i="27" s="1"/>
  <c r="U73" i="27"/>
  <c r="AH73" i="27" s="1"/>
  <c r="M73" i="27"/>
  <c r="M102" i="27" s="1"/>
  <c r="T102" i="27" s="1"/>
  <c r="AG102" i="27" s="1"/>
  <c r="U76" i="27"/>
  <c r="AH76" i="27" s="1"/>
  <c r="M76" i="27"/>
  <c r="M105" i="27" s="1"/>
  <c r="T105" i="27" s="1"/>
  <c r="AG105" i="27" s="1"/>
  <c r="U78" i="27"/>
  <c r="AH78" i="27" s="1"/>
  <c r="M78" i="27"/>
  <c r="M107" i="27" s="1"/>
  <c r="T107" i="27" s="1"/>
  <c r="AG107" i="27" s="1"/>
  <c r="U72" i="27"/>
  <c r="AH72" i="27" s="1"/>
  <c r="M83" i="27"/>
  <c r="M112" i="27" s="1"/>
  <c r="T112" i="27" s="1"/>
  <c r="AG112" i="27" s="1"/>
  <c r="U81" i="27"/>
  <c r="AH81" i="27" s="1"/>
  <c r="M81" i="27"/>
  <c r="M110" i="27" s="1"/>
  <c r="T110" i="27" s="1"/>
  <c r="AG110" i="27" s="1"/>
  <c r="U80" i="27"/>
  <c r="AH80" i="27" s="1"/>
  <c r="M80" i="27"/>
  <c r="M109" i="27" s="1"/>
  <c r="T109" i="27" s="1"/>
  <c r="AG109" i="27" s="1"/>
  <c r="G16" i="16"/>
  <c r="G4" i="16" s="1"/>
  <c r="F39" i="16"/>
  <c r="C14" i="22"/>
  <c r="F48" i="33"/>
  <c r="G18" i="33"/>
  <c r="D14" i="22"/>
  <c r="G17" i="30"/>
  <c r="F47" i="30"/>
  <c r="BF88" i="27"/>
  <c r="AS66" i="27"/>
  <c r="BF66" i="27" s="1"/>
  <c r="BF84" i="27"/>
  <c r="BF86" i="27"/>
  <c r="BF89" i="27"/>
  <c r="BF67" i="27"/>
  <c r="BF69" i="27"/>
  <c r="BF75" i="27"/>
  <c r="BF87" i="27"/>
  <c r="BF65" i="27"/>
  <c r="BF85" i="27"/>
  <c r="BF68" i="27"/>
  <c r="BF83" i="27"/>
  <c r="D62" i="27"/>
  <c r="D91" i="27" s="1"/>
  <c r="B132" i="36" l="1"/>
  <c r="B134" i="36" s="1"/>
  <c r="F3" i="22"/>
  <c r="E12" i="22"/>
  <c r="F100" i="27"/>
  <c r="F95" i="27"/>
  <c r="F8" i="5" s="1"/>
  <c r="F96" i="27"/>
  <c r="F9" i="5" s="1"/>
  <c r="F98" i="27"/>
  <c r="F11" i="5" s="1"/>
  <c r="F97" i="27"/>
  <c r="F10" i="5" s="1"/>
  <c r="F99" i="27"/>
  <c r="F12" i="5" s="1"/>
  <c r="M94" i="27"/>
  <c r="F13" i="35"/>
  <c r="F13" i="5"/>
  <c r="J13" i="5"/>
  <c r="J43" i="5" s="1"/>
  <c r="AT116" i="27"/>
  <c r="BG116" i="27" s="1"/>
  <c r="BR116" i="27"/>
  <c r="AT111" i="27"/>
  <c r="BG111" i="27" s="1"/>
  <c r="BR111" i="27"/>
  <c r="AT107" i="27"/>
  <c r="BG107" i="27" s="1"/>
  <c r="BR107" i="27"/>
  <c r="AT117" i="27"/>
  <c r="BG117" i="27" s="1"/>
  <c r="BR117" i="27"/>
  <c r="E11" i="5"/>
  <c r="E41" i="5" s="1"/>
  <c r="E11" i="3"/>
  <c r="E41" i="3" s="1"/>
  <c r="AT110" i="27"/>
  <c r="BG110" i="27" s="1"/>
  <c r="BR110" i="27"/>
  <c r="AT105" i="27"/>
  <c r="BG105" i="27" s="1"/>
  <c r="BR105" i="27"/>
  <c r="AT118" i="27"/>
  <c r="BG118" i="27" s="1"/>
  <c r="BR118" i="27"/>
  <c r="AT104" i="27"/>
  <c r="BG104" i="27" s="1"/>
  <c r="BR104" i="27"/>
  <c r="AT103" i="27"/>
  <c r="BG103" i="27" s="1"/>
  <c r="BR103" i="27"/>
  <c r="AT115" i="27"/>
  <c r="BG115" i="27" s="1"/>
  <c r="BR115" i="27"/>
  <c r="E10" i="5"/>
  <c r="E40" i="5" s="1"/>
  <c r="E10" i="3"/>
  <c r="E40" i="3" s="1"/>
  <c r="E7" i="5"/>
  <c r="E37" i="5" s="1"/>
  <c r="E24" i="5"/>
  <c r="E54" i="5" s="1"/>
  <c r="E24" i="3"/>
  <c r="E54" i="3" s="1"/>
  <c r="E19" i="5"/>
  <c r="E49" i="5" s="1"/>
  <c r="E19" i="3"/>
  <c r="E49" i="3" s="1"/>
  <c r="E18" i="5"/>
  <c r="E48" i="5" s="1"/>
  <c r="E18" i="3"/>
  <c r="E48" i="3" s="1"/>
  <c r="E21" i="5"/>
  <c r="E51" i="5" s="1"/>
  <c r="E21" i="3"/>
  <c r="E51" i="3" s="1"/>
  <c r="AT102" i="27"/>
  <c r="BG102" i="27" s="1"/>
  <c r="BR102" i="27"/>
  <c r="AT113" i="27"/>
  <c r="BG113" i="27" s="1"/>
  <c r="BR113" i="27"/>
  <c r="E22" i="5"/>
  <c r="E52" i="5" s="1"/>
  <c r="E22" i="3"/>
  <c r="E52" i="3" s="1"/>
  <c r="E23" i="5"/>
  <c r="E53" i="5" s="1"/>
  <c r="E23" i="3"/>
  <c r="E53" i="3" s="1"/>
  <c r="AT108" i="27"/>
  <c r="BG108" i="27" s="1"/>
  <c r="BR108" i="27"/>
  <c r="AT114" i="27"/>
  <c r="BG114" i="27" s="1"/>
  <c r="BR114" i="27"/>
  <c r="E8" i="5"/>
  <c r="E38" i="5" s="1"/>
  <c r="E8" i="3"/>
  <c r="E38" i="3" s="1"/>
  <c r="E13" i="5"/>
  <c r="E43" i="5" s="1"/>
  <c r="E13" i="3"/>
  <c r="E43" i="3" s="1"/>
  <c r="E9" i="5"/>
  <c r="E39" i="5" s="1"/>
  <c r="E9" i="3"/>
  <c r="E39" i="3" s="1"/>
  <c r="E17" i="5"/>
  <c r="E47" i="5" s="1"/>
  <c r="E17" i="3"/>
  <c r="E47" i="3" s="1"/>
  <c r="E20" i="5"/>
  <c r="E50" i="5" s="1"/>
  <c r="E20" i="3"/>
  <c r="E50" i="3" s="1"/>
  <c r="E15" i="5"/>
  <c r="E45" i="5" s="1"/>
  <c r="E15" i="3"/>
  <c r="E45" i="3" s="1"/>
  <c r="E16" i="5"/>
  <c r="E46" i="5" s="1"/>
  <c r="E16" i="3"/>
  <c r="E46" i="3" s="1"/>
  <c r="AT109" i="27"/>
  <c r="BG109" i="27" s="1"/>
  <c r="BR109" i="27"/>
  <c r="E25" i="5"/>
  <c r="E55" i="5" s="1"/>
  <c r="E25" i="3"/>
  <c r="E55" i="3" s="1"/>
  <c r="AT106" i="27"/>
  <c r="BG106" i="27" s="1"/>
  <c r="BR106" i="27"/>
  <c r="AT112" i="27"/>
  <c r="BG112" i="27" s="1"/>
  <c r="BR112" i="27"/>
  <c r="E12" i="5"/>
  <c r="E42" i="5" s="1"/>
  <c r="E12" i="3"/>
  <c r="E42" i="3" s="1"/>
  <c r="J37" i="3"/>
  <c r="T78" i="27"/>
  <c r="AG78" i="27" s="1"/>
  <c r="T81" i="27"/>
  <c r="AG81" i="27" s="1"/>
  <c r="T79" i="27"/>
  <c r="AG79" i="27" s="1"/>
  <c r="T83" i="27"/>
  <c r="AG83" i="27" s="1"/>
  <c r="T76" i="27"/>
  <c r="AG76" i="27" s="1"/>
  <c r="T74" i="27"/>
  <c r="AG74" i="27" s="1"/>
  <c r="T75" i="27"/>
  <c r="AG75" i="27" s="1"/>
  <c r="T73" i="27"/>
  <c r="AG73" i="27" s="1"/>
  <c r="T77" i="27"/>
  <c r="AG77" i="27" s="1"/>
  <c r="T82" i="27"/>
  <c r="AG82" i="27" s="1"/>
  <c r="T80" i="27"/>
  <c r="AG80" i="27" s="1"/>
  <c r="BV6" i="22"/>
  <c r="F298" i="31"/>
  <c r="F328" i="31" s="1"/>
  <c r="E112" i="31"/>
  <c r="F48" i="32"/>
  <c r="F48" i="31"/>
  <c r="F222" i="31"/>
  <c r="G222" i="31" s="1"/>
  <c r="AT5" i="7"/>
  <c r="AS19" i="7"/>
  <c r="BS14" i="7"/>
  <c r="BR28" i="7"/>
  <c r="AU7" i="7"/>
  <c r="AT21" i="7"/>
  <c r="AU11" i="7"/>
  <c r="AT25" i="7"/>
  <c r="AU13" i="7"/>
  <c r="AT27" i="7"/>
  <c r="AW12" i="7"/>
  <c r="AV26" i="7"/>
  <c r="AV6" i="7"/>
  <c r="AU20" i="7"/>
  <c r="AV10" i="7"/>
  <c r="AU24" i="7"/>
  <c r="AW8" i="7"/>
  <c r="AV22" i="7"/>
  <c r="AU9" i="7"/>
  <c r="AT23" i="7"/>
  <c r="E112" i="32"/>
  <c r="D215" i="30"/>
  <c r="D245" i="30" s="1"/>
  <c r="D290" i="30"/>
  <c r="E291" i="30"/>
  <c r="E321" i="30" s="1"/>
  <c r="E352" i="30" s="1"/>
  <c r="D321" i="30"/>
  <c r="E328" i="32"/>
  <c r="E202" i="33"/>
  <c r="G95" i="33"/>
  <c r="H95" i="33" s="1"/>
  <c r="G39" i="39"/>
  <c r="G61" i="39" s="1"/>
  <c r="G89" i="39" s="1"/>
  <c r="H16" i="39"/>
  <c r="G4" i="39"/>
  <c r="E133" i="39"/>
  <c r="F39" i="38"/>
  <c r="F61" i="38" s="1"/>
  <c r="F89" i="38" s="1"/>
  <c r="F111" i="38" s="1"/>
  <c r="F133" i="38" s="1"/>
  <c r="G16" i="38"/>
  <c r="F4" i="38"/>
  <c r="E111" i="38"/>
  <c r="E27" i="35"/>
  <c r="F202" i="33"/>
  <c r="G172" i="33"/>
  <c r="E392" i="32"/>
  <c r="F362" i="32"/>
  <c r="F184" i="30"/>
  <c r="F215" i="30" s="1"/>
  <c r="G154" i="30"/>
  <c r="E245" i="30"/>
  <c r="C102" i="36"/>
  <c r="C131" i="36" s="1"/>
  <c r="C132" i="36" s="1"/>
  <c r="G188" i="31"/>
  <c r="H158" i="31"/>
  <c r="G188" i="32"/>
  <c r="H158" i="32"/>
  <c r="E392" i="31"/>
  <c r="F362" i="31"/>
  <c r="F252" i="32"/>
  <c r="G222" i="32"/>
  <c r="F328" i="32"/>
  <c r="G298" i="32"/>
  <c r="F38" i="37"/>
  <c r="E48" i="37"/>
  <c r="E49" i="37" s="1"/>
  <c r="E39" i="36"/>
  <c r="D81" i="36"/>
  <c r="D59" i="36"/>
  <c r="G13" i="35"/>
  <c r="F27" i="35"/>
  <c r="AI87" i="27"/>
  <c r="BH87" i="27"/>
  <c r="BI87" i="27" s="1"/>
  <c r="V87" i="27"/>
  <c r="BI86" i="27"/>
  <c r="V86" i="27"/>
  <c r="AV86" i="27"/>
  <c r="AI86" i="27"/>
  <c r="V88" i="27"/>
  <c r="AI84" i="27"/>
  <c r="V85" i="27"/>
  <c r="BI84" i="27"/>
  <c r="V84" i="27"/>
  <c r="BI85" i="27"/>
  <c r="AI85" i="27"/>
  <c r="AV85" i="27"/>
  <c r="AV84" i="27"/>
  <c r="AI89" i="27"/>
  <c r="AV89" i="27"/>
  <c r="BI89" i="27"/>
  <c r="V89" i="27"/>
  <c r="H16" i="16"/>
  <c r="H4" i="16" s="1"/>
  <c r="G39" i="16"/>
  <c r="G48" i="33"/>
  <c r="H18" i="33"/>
  <c r="G48" i="32"/>
  <c r="H18" i="32"/>
  <c r="F112" i="31"/>
  <c r="G82" i="31"/>
  <c r="H18" i="31"/>
  <c r="G48" i="31"/>
  <c r="F112" i="32"/>
  <c r="G82" i="32"/>
  <c r="E108" i="30"/>
  <c r="F78" i="30"/>
  <c r="H17" i="30"/>
  <c r="G47" i="30"/>
  <c r="AU80" i="27"/>
  <c r="AU74" i="27"/>
  <c r="AU73" i="27"/>
  <c r="AU77" i="27"/>
  <c r="AU71" i="27"/>
  <c r="AU81" i="27"/>
  <c r="AU82" i="27"/>
  <c r="AU72" i="27"/>
  <c r="AU78" i="27"/>
  <c r="AU88" i="27"/>
  <c r="AI88" i="27"/>
  <c r="AU76" i="27"/>
  <c r="AU79" i="27"/>
  <c r="M90" i="27"/>
  <c r="C22" i="21"/>
  <c r="D22" i="21"/>
  <c r="E22" i="21"/>
  <c r="F22" i="21"/>
  <c r="H22" i="21"/>
  <c r="C31" i="21" s="1"/>
  <c r="L22" i="21"/>
  <c r="E13" i="22" l="1"/>
  <c r="E14" i="22"/>
  <c r="G3" i="22"/>
  <c r="F12" i="22"/>
  <c r="AF12" i="5"/>
  <c r="AA12" i="5"/>
  <c r="F42" i="5"/>
  <c r="F40" i="5"/>
  <c r="AF10" i="5"/>
  <c r="AA10" i="5"/>
  <c r="F41" i="5"/>
  <c r="AF11" i="5"/>
  <c r="AA11" i="5"/>
  <c r="AF9" i="5"/>
  <c r="AA9" i="5"/>
  <c r="F39" i="5"/>
  <c r="F38" i="5"/>
  <c r="AF8" i="5"/>
  <c r="AA8" i="5"/>
  <c r="F94" i="27"/>
  <c r="F7" i="5" s="1"/>
  <c r="F37" i="5" s="1"/>
  <c r="E7" i="3"/>
  <c r="E37" i="3" s="1"/>
  <c r="N6" i="24"/>
  <c r="C24" i="21"/>
  <c r="D6" i="24"/>
  <c r="J6" i="24" s="1"/>
  <c r="F43" i="5"/>
  <c r="AF13" i="5"/>
  <c r="AA13" i="5"/>
  <c r="AT83" i="27"/>
  <c r="BG83" i="27" s="1"/>
  <c r="BR83" i="27"/>
  <c r="AT79" i="27"/>
  <c r="BG79" i="27" s="1"/>
  <c r="BR79" i="27"/>
  <c r="AT81" i="27"/>
  <c r="BG81" i="27" s="1"/>
  <c r="BR81" i="27"/>
  <c r="AT73" i="27"/>
  <c r="BG73" i="27" s="1"/>
  <c r="BR73" i="27"/>
  <c r="AT75" i="27"/>
  <c r="BG75" i="27" s="1"/>
  <c r="BR75" i="27"/>
  <c r="AT78" i="27"/>
  <c r="BG78" i="27" s="1"/>
  <c r="BR78" i="27"/>
  <c r="AT80" i="27"/>
  <c r="BG80" i="27" s="1"/>
  <c r="BR80" i="27"/>
  <c r="AT74" i="27"/>
  <c r="BG74" i="27" s="1"/>
  <c r="BR74" i="27"/>
  <c r="AT82" i="27"/>
  <c r="BG82" i="27" s="1"/>
  <c r="BR82" i="27"/>
  <c r="AT76" i="27"/>
  <c r="BG76" i="27" s="1"/>
  <c r="BR76" i="27"/>
  <c r="AT77" i="27"/>
  <c r="BG77" i="27" s="1"/>
  <c r="BR77" i="27"/>
  <c r="BW6" i="22"/>
  <c r="G298" i="31"/>
  <c r="H298" i="31" s="1"/>
  <c r="F252" i="31"/>
  <c r="AU5" i="7"/>
  <c r="AT19" i="7"/>
  <c r="AW10" i="7"/>
  <c r="AV24" i="7"/>
  <c r="AV11" i="7"/>
  <c r="AU25" i="7"/>
  <c r="AW6" i="7"/>
  <c r="AV20" i="7"/>
  <c r="AV7" i="7"/>
  <c r="AU21" i="7"/>
  <c r="AV9" i="7"/>
  <c r="AU23" i="7"/>
  <c r="AX12" i="7"/>
  <c r="AW26" i="7"/>
  <c r="BT14" i="7"/>
  <c r="BS28" i="7"/>
  <c r="AX8" i="7"/>
  <c r="AW22" i="7"/>
  <c r="AV13" i="7"/>
  <c r="AU27" i="7"/>
  <c r="D352" i="30"/>
  <c r="D382" i="30" s="1"/>
  <c r="F291" i="30"/>
  <c r="F321" i="30" s="1"/>
  <c r="F352" i="30" s="1"/>
  <c r="G125" i="33"/>
  <c r="H39" i="39"/>
  <c r="H61" i="39" s="1"/>
  <c r="H89" i="39" s="1"/>
  <c r="H111" i="39" s="1"/>
  <c r="H133" i="39" s="1"/>
  <c r="I16" i="39"/>
  <c r="H4" i="39"/>
  <c r="G111" i="39"/>
  <c r="E133" i="38"/>
  <c r="G39" i="38"/>
  <c r="G61" i="38" s="1"/>
  <c r="G89" i="38" s="1"/>
  <c r="H16" i="38"/>
  <c r="G4" i="38"/>
  <c r="E382" i="30"/>
  <c r="H188" i="32"/>
  <c r="I158" i="32"/>
  <c r="G202" i="33"/>
  <c r="H172" i="33"/>
  <c r="F392" i="32"/>
  <c r="G362" i="32"/>
  <c r="G328" i="32"/>
  <c r="H298" i="32"/>
  <c r="I158" i="31"/>
  <c r="H188" i="31"/>
  <c r="G184" i="30"/>
  <c r="G215" i="30" s="1"/>
  <c r="H154" i="30"/>
  <c r="F245" i="30"/>
  <c r="H125" i="33"/>
  <c r="I95" i="33"/>
  <c r="D102" i="36"/>
  <c r="D131" i="36" s="1"/>
  <c r="F392" i="31"/>
  <c r="G362" i="31"/>
  <c r="G252" i="32"/>
  <c r="H222" i="32"/>
  <c r="G252" i="31"/>
  <c r="H222" i="31"/>
  <c r="H13" i="35"/>
  <c r="G27" i="35"/>
  <c r="F39" i="36"/>
  <c r="E81" i="36"/>
  <c r="E59" i="36"/>
  <c r="G38" i="37"/>
  <c r="F48" i="37"/>
  <c r="F49" i="37" s="1"/>
  <c r="I16" i="16"/>
  <c r="I4" i="16" s="1"/>
  <c r="H39" i="16"/>
  <c r="H48" i="33"/>
  <c r="I18" i="33"/>
  <c r="G112" i="31"/>
  <c r="H82" i="31"/>
  <c r="G112" i="32"/>
  <c r="H82" i="32"/>
  <c r="H48" i="32"/>
  <c r="I18" i="32"/>
  <c r="H48" i="31"/>
  <c r="I18" i="31"/>
  <c r="F108" i="30"/>
  <c r="G78" i="30"/>
  <c r="I17" i="30"/>
  <c r="H47" i="30"/>
  <c r="BH71" i="27"/>
  <c r="BH74" i="27"/>
  <c r="BH78" i="27"/>
  <c r="BH82" i="27"/>
  <c r="BH79" i="27"/>
  <c r="BH76" i="27"/>
  <c r="BH80" i="27"/>
  <c r="BH81" i="27"/>
  <c r="BH73" i="27"/>
  <c r="BH88" i="27"/>
  <c r="BI88" i="27" s="1"/>
  <c r="AV88" i="27"/>
  <c r="BH72" i="27"/>
  <c r="BH77" i="27"/>
  <c r="C6" i="22"/>
  <c r="C15" i="22" s="1"/>
  <c r="D6" i="22"/>
  <c r="D15" i="22" s="1"/>
  <c r="E6" i="22"/>
  <c r="E15" i="22" s="1"/>
  <c r="F6" i="22"/>
  <c r="F15" i="22" s="1"/>
  <c r="G6" i="22"/>
  <c r="H6" i="22"/>
  <c r="I6" i="22"/>
  <c r="J6" i="22"/>
  <c r="D132" i="36" l="1"/>
  <c r="F13" i="22"/>
  <c r="F14" i="22"/>
  <c r="H3" i="22"/>
  <c r="G12" i="22"/>
  <c r="D21" i="24"/>
  <c r="J21" i="24" s="1"/>
  <c r="BX6" i="22"/>
  <c r="G328" i="31"/>
  <c r="AV5" i="7"/>
  <c r="AU19" i="7"/>
  <c r="AY8" i="7"/>
  <c r="AX22" i="7"/>
  <c r="AW7" i="7"/>
  <c r="AV21" i="7"/>
  <c r="BU14" i="7"/>
  <c r="BT28" i="7"/>
  <c r="AX6" i="7"/>
  <c r="AW20" i="7"/>
  <c r="AY12" i="7"/>
  <c r="AX26" i="7"/>
  <c r="AW11" i="7"/>
  <c r="AV25" i="7"/>
  <c r="AW13" i="7"/>
  <c r="AV27" i="7"/>
  <c r="AW9" i="7"/>
  <c r="AV23" i="7"/>
  <c r="AX10" i="7"/>
  <c r="AW24" i="7"/>
  <c r="G291" i="30"/>
  <c r="G321" i="30" s="1"/>
  <c r="G352" i="30" s="1"/>
  <c r="G133" i="39"/>
  <c r="I39" i="39"/>
  <c r="I61" i="39" s="1"/>
  <c r="I89" i="39" s="1"/>
  <c r="J16" i="39"/>
  <c r="I4" i="39"/>
  <c r="H39" i="38"/>
  <c r="H61" i="38" s="1"/>
  <c r="H89" i="38" s="1"/>
  <c r="H111" i="38" s="1"/>
  <c r="H133" i="38" s="1"/>
  <c r="I16" i="38"/>
  <c r="H4" i="38"/>
  <c r="G111" i="38"/>
  <c r="H202" i="33"/>
  <c r="I172" i="33"/>
  <c r="I188" i="31"/>
  <c r="J158" i="31"/>
  <c r="H252" i="31"/>
  <c r="I222" i="31"/>
  <c r="G392" i="31"/>
  <c r="H362" i="31"/>
  <c r="H328" i="32"/>
  <c r="I298" i="32"/>
  <c r="J158" i="32"/>
  <c r="I188" i="32"/>
  <c r="F382" i="30"/>
  <c r="I298" i="31"/>
  <c r="H328" i="31"/>
  <c r="I125" i="33"/>
  <c r="J95" i="33"/>
  <c r="H252" i="32"/>
  <c r="I222" i="32"/>
  <c r="I154" i="30"/>
  <c r="H184" i="30"/>
  <c r="H215" i="30" s="1"/>
  <c r="E102" i="36"/>
  <c r="E131" i="36" s="1"/>
  <c r="E132" i="36" s="1"/>
  <c r="G245" i="30"/>
  <c r="H362" i="32"/>
  <c r="G392" i="32"/>
  <c r="H38" i="37"/>
  <c r="G48" i="37"/>
  <c r="G49" i="37" s="1"/>
  <c r="F81" i="36"/>
  <c r="F59" i="36"/>
  <c r="G39" i="36"/>
  <c r="H27" i="35"/>
  <c r="I13" i="35"/>
  <c r="J16" i="16"/>
  <c r="J4" i="16" s="1"/>
  <c r="I39" i="16"/>
  <c r="I48" i="33"/>
  <c r="J18" i="33"/>
  <c r="H112" i="32"/>
  <c r="I82" i="32"/>
  <c r="I48" i="31"/>
  <c r="J18" i="31"/>
  <c r="H112" i="31"/>
  <c r="I82" i="31"/>
  <c r="I48" i="32"/>
  <c r="J18" i="32"/>
  <c r="G108" i="30"/>
  <c r="H78" i="30"/>
  <c r="J17" i="30"/>
  <c r="I47" i="30"/>
  <c r="G14" i="22" l="1"/>
  <c r="G13" i="22"/>
  <c r="G15" i="22"/>
  <c r="I3" i="22"/>
  <c r="H12" i="22"/>
  <c r="F102" i="36"/>
  <c r="F131" i="36" s="1"/>
  <c r="BY6" i="22"/>
  <c r="AW5" i="7"/>
  <c r="AV19" i="7"/>
  <c r="AX13" i="7"/>
  <c r="AW27" i="7"/>
  <c r="AY6" i="7"/>
  <c r="AX20" i="7"/>
  <c r="AX11" i="7"/>
  <c r="AW25" i="7"/>
  <c r="BV14" i="7"/>
  <c r="BU28" i="7"/>
  <c r="AY10" i="7"/>
  <c r="AX24" i="7"/>
  <c r="AZ12" i="7"/>
  <c r="AY26" i="7"/>
  <c r="AX7" i="7"/>
  <c r="AW21" i="7"/>
  <c r="AX9" i="7"/>
  <c r="AW23" i="7"/>
  <c r="AZ8" i="7"/>
  <c r="AY22" i="7"/>
  <c r="H291" i="30"/>
  <c r="H321" i="30" s="1"/>
  <c r="H352" i="30" s="1"/>
  <c r="J39" i="39"/>
  <c r="J61" i="39" s="1"/>
  <c r="J89" i="39" s="1"/>
  <c r="J111" i="39" s="1"/>
  <c r="J133" i="39" s="1"/>
  <c r="K16" i="39"/>
  <c r="J4" i="39"/>
  <c r="I111" i="39"/>
  <c r="G133" i="38"/>
  <c r="I39" i="38"/>
  <c r="I61" i="38" s="1"/>
  <c r="I89" i="38" s="1"/>
  <c r="J16" i="38"/>
  <c r="I4" i="38"/>
  <c r="K158" i="32"/>
  <c r="J188" i="32"/>
  <c r="H245" i="30"/>
  <c r="I202" i="33"/>
  <c r="J172" i="33"/>
  <c r="J154" i="30"/>
  <c r="I184" i="30"/>
  <c r="I215" i="30" s="1"/>
  <c r="I328" i="31"/>
  <c r="J298" i="31"/>
  <c r="I328" i="32"/>
  <c r="J298" i="32"/>
  <c r="H392" i="32"/>
  <c r="I362" i="32"/>
  <c r="G382" i="30"/>
  <c r="I252" i="32"/>
  <c r="J222" i="32"/>
  <c r="J222" i="31"/>
  <c r="I252" i="31"/>
  <c r="H392" i="31"/>
  <c r="I362" i="31"/>
  <c r="K95" i="33"/>
  <c r="J125" i="33"/>
  <c r="J188" i="31"/>
  <c r="K158" i="31"/>
  <c r="G59" i="36"/>
  <c r="G81" i="36"/>
  <c r="H39" i="36"/>
  <c r="I27" i="35"/>
  <c r="J13" i="35"/>
  <c r="I38" i="37"/>
  <c r="H48" i="37"/>
  <c r="H49" i="37" s="1"/>
  <c r="K16" i="16"/>
  <c r="K4" i="16" s="1"/>
  <c r="J39" i="16"/>
  <c r="J48" i="33"/>
  <c r="K18" i="33"/>
  <c r="J48" i="31"/>
  <c r="K18" i="31"/>
  <c r="J48" i="32"/>
  <c r="K18" i="32"/>
  <c r="I112" i="31"/>
  <c r="J82" i="31"/>
  <c r="I112" i="32"/>
  <c r="J82" i="32"/>
  <c r="H108" i="30"/>
  <c r="I78" i="30"/>
  <c r="K17" i="30"/>
  <c r="J47" i="30"/>
  <c r="L6" i="22"/>
  <c r="M6" i="22"/>
  <c r="N6" i="22"/>
  <c r="O6" i="22"/>
  <c r="P6" i="22"/>
  <c r="Q6" i="22"/>
  <c r="R6" i="22"/>
  <c r="S6" i="22"/>
  <c r="T6" i="22"/>
  <c r="U6" i="22"/>
  <c r="V6" i="22"/>
  <c r="W6" i="22"/>
  <c r="X6" i="22"/>
  <c r="Y6" i="22"/>
  <c r="Z6" i="22"/>
  <c r="AA6" i="22"/>
  <c r="AB6" i="22"/>
  <c r="AC6" i="22"/>
  <c r="AD6" i="22"/>
  <c r="AE6" i="22"/>
  <c r="AF6" i="22"/>
  <c r="AG6" i="22"/>
  <c r="AH6" i="22"/>
  <c r="AI6" i="22"/>
  <c r="AJ6" i="22"/>
  <c r="AK6" i="22"/>
  <c r="AL6" i="22"/>
  <c r="AM6" i="22"/>
  <c r="AN6" i="22"/>
  <c r="AO6" i="22"/>
  <c r="AP6" i="22"/>
  <c r="AQ6" i="22"/>
  <c r="AR6" i="22"/>
  <c r="AS6" i="22"/>
  <c r="AT6" i="22"/>
  <c r="AU6" i="22"/>
  <c r="AV6" i="22"/>
  <c r="AW6" i="22"/>
  <c r="AX6" i="22"/>
  <c r="AY6" i="22"/>
  <c r="AZ6" i="22"/>
  <c r="BA6" i="22"/>
  <c r="BB6" i="22"/>
  <c r="BC6" i="22"/>
  <c r="BD6" i="22"/>
  <c r="BE6" i="22"/>
  <c r="BF6" i="22"/>
  <c r="BG6" i="22"/>
  <c r="BH6" i="22"/>
  <c r="BI6" i="22"/>
  <c r="BJ6" i="22"/>
  <c r="BK6" i="22"/>
  <c r="BL6" i="22"/>
  <c r="BM6" i="22"/>
  <c r="BN6" i="22"/>
  <c r="BO6" i="22"/>
  <c r="BP6" i="22"/>
  <c r="BQ6" i="22"/>
  <c r="BR6" i="22"/>
  <c r="K6" i="22"/>
  <c r="B17" i="20"/>
  <c r="B16" i="20"/>
  <c r="AJ14" i="18" s="1"/>
  <c r="F132" i="36" l="1"/>
  <c r="H13" i="22"/>
  <c r="H14" i="22"/>
  <c r="H15" i="22"/>
  <c r="J3" i="22"/>
  <c r="I12" i="22"/>
  <c r="BZ6" i="22"/>
  <c r="D3" i="31"/>
  <c r="D143" i="31" s="1"/>
  <c r="D283" i="31" s="1"/>
  <c r="D3" i="33"/>
  <c r="D80" i="33" s="1"/>
  <c r="D157" i="33" s="1"/>
  <c r="D77" i="32"/>
  <c r="D217" i="32" s="1"/>
  <c r="D357" i="32" s="1"/>
  <c r="D77" i="31"/>
  <c r="D217" i="31" s="1"/>
  <c r="D357" i="31" s="1"/>
  <c r="D3" i="32"/>
  <c r="D143" i="32" s="1"/>
  <c r="D283" i="32" s="1"/>
  <c r="I297" i="31"/>
  <c r="I297" i="32"/>
  <c r="I221" i="31"/>
  <c r="I221" i="32"/>
  <c r="I171" i="33"/>
  <c r="I157" i="31"/>
  <c r="I157" i="32"/>
  <c r="I94" i="33"/>
  <c r="I153" i="30"/>
  <c r="AX5" i="7"/>
  <c r="AW19" i="7"/>
  <c r="AY9" i="7"/>
  <c r="AX23" i="7"/>
  <c r="BW14" i="7"/>
  <c r="BV28" i="7"/>
  <c r="AY7" i="7"/>
  <c r="AX21" i="7"/>
  <c r="AY11" i="7"/>
  <c r="AX25" i="7"/>
  <c r="BA8" i="7"/>
  <c r="AZ22" i="7"/>
  <c r="BA12" i="7"/>
  <c r="AZ26" i="7"/>
  <c r="AZ6" i="7"/>
  <c r="AY20" i="7"/>
  <c r="AZ10" i="7"/>
  <c r="AY24" i="7"/>
  <c r="AY13" i="7"/>
  <c r="AX27" i="7"/>
  <c r="I291" i="30"/>
  <c r="J291" i="30" s="1"/>
  <c r="B9" i="38"/>
  <c r="B9" i="39"/>
  <c r="B10" i="38"/>
  <c r="B10" i="39"/>
  <c r="I133" i="39"/>
  <c r="K39" i="39"/>
  <c r="K61" i="39" s="1"/>
  <c r="K89" i="39" s="1"/>
  <c r="L16" i="39"/>
  <c r="K4" i="39"/>
  <c r="J39" i="38"/>
  <c r="J61" i="38" s="1"/>
  <c r="J89" i="38" s="1"/>
  <c r="J111" i="38" s="1"/>
  <c r="J133" i="38" s="1"/>
  <c r="J4" i="38"/>
  <c r="K16" i="38"/>
  <c r="I111" i="38"/>
  <c r="H361" i="32"/>
  <c r="L158" i="31"/>
  <c r="K188" i="31"/>
  <c r="K157" i="31"/>
  <c r="H290" i="30"/>
  <c r="E157" i="32"/>
  <c r="E157" i="31"/>
  <c r="E94" i="33"/>
  <c r="E171" i="33"/>
  <c r="E221" i="31"/>
  <c r="E297" i="31"/>
  <c r="F157" i="32"/>
  <c r="E153" i="30"/>
  <c r="F94" i="33"/>
  <c r="F157" i="31"/>
  <c r="E221" i="32"/>
  <c r="E297" i="32"/>
  <c r="F221" i="32"/>
  <c r="E361" i="31"/>
  <c r="E290" i="30"/>
  <c r="G94" i="33"/>
  <c r="F221" i="31"/>
  <c r="F297" i="32"/>
  <c r="G157" i="31"/>
  <c r="F171" i="33"/>
  <c r="F153" i="30"/>
  <c r="G157" i="32"/>
  <c r="E361" i="32"/>
  <c r="F297" i="31"/>
  <c r="H94" i="33"/>
  <c r="G297" i="31"/>
  <c r="F361" i="32"/>
  <c r="F290" i="30"/>
  <c r="H157" i="32"/>
  <c r="G153" i="30"/>
  <c r="G221" i="32"/>
  <c r="G297" i="32"/>
  <c r="F361" i="31"/>
  <c r="G221" i="31"/>
  <c r="G171" i="33"/>
  <c r="H157" i="31"/>
  <c r="G361" i="31"/>
  <c r="G290" i="30"/>
  <c r="H221" i="31"/>
  <c r="H221" i="32"/>
  <c r="H171" i="33"/>
  <c r="H297" i="32"/>
  <c r="G361" i="32"/>
  <c r="H297" i="31"/>
  <c r="H153" i="30"/>
  <c r="J157" i="31"/>
  <c r="H382" i="30"/>
  <c r="I392" i="32"/>
  <c r="J362" i="32"/>
  <c r="I361" i="32"/>
  <c r="J202" i="33"/>
  <c r="J171" i="33"/>
  <c r="K172" i="33"/>
  <c r="J252" i="31"/>
  <c r="J221" i="31"/>
  <c r="K222" i="31"/>
  <c r="J252" i="32"/>
  <c r="J221" i="32"/>
  <c r="K222" i="32"/>
  <c r="G102" i="36"/>
  <c r="G131" i="36" s="1"/>
  <c r="G132" i="36" s="1"/>
  <c r="J94" i="33"/>
  <c r="J297" i="32"/>
  <c r="K298" i="32"/>
  <c r="J328" i="32"/>
  <c r="I392" i="31"/>
  <c r="I361" i="31"/>
  <c r="J362" i="31"/>
  <c r="K125" i="33"/>
  <c r="K94" i="33"/>
  <c r="L95" i="33"/>
  <c r="H361" i="31"/>
  <c r="I245" i="30"/>
  <c r="J157" i="32"/>
  <c r="K298" i="31"/>
  <c r="J297" i="31"/>
  <c r="J328" i="31"/>
  <c r="J184" i="30"/>
  <c r="J215" i="30" s="1"/>
  <c r="J153" i="30"/>
  <c r="K154" i="30"/>
  <c r="K188" i="32"/>
  <c r="K157" i="32"/>
  <c r="L158" i="32"/>
  <c r="J38" i="37"/>
  <c r="I48" i="37"/>
  <c r="I49" i="37" s="1"/>
  <c r="E6" i="33"/>
  <c r="E83" i="33" s="1"/>
  <c r="E160" i="33" s="1"/>
  <c r="J27" i="35"/>
  <c r="K13" i="35"/>
  <c r="H59" i="36"/>
  <c r="I39" i="36"/>
  <c r="H81" i="36"/>
  <c r="H102" i="36" s="1"/>
  <c r="H131" i="36" s="1"/>
  <c r="H132" i="36" s="1"/>
  <c r="B7" i="37"/>
  <c r="I6" i="35"/>
  <c r="C7" i="36"/>
  <c r="L16" i="16"/>
  <c r="L4" i="16" s="1"/>
  <c r="K39" i="16"/>
  <c r="J17" i="33"/>
  <c r="K48" i="33"/>
  <c r="L18" i="33"/>
  <c r="K17" i="33"/>
  <c r="D6" i="33"/>
  <c r="D83" i="33" s="1"/>
  <c r="D160" i="33" s="1"/>
  <c r="C3" i="33"/>
  <c r="C80" i="33" s="1"/>
  <c r="C157" i="33" s="1"/>
  <c r="E17" i="33"/>
  <c r="F17" i="33"/>
  <c r="G17" i="33"/>
  <c r="H17" i="33"/>
  <c r="I17" i="33"/>
  <c r="J17" i="32"/>
  <c r="E6" i="32"/>
  <c r="E146" i="32" s="1"/>
  <c r="E286" i="32" s="1"/>
  <c r="E6" i="31"/>
  <c r="E146" i="31" s="1"/>
  <c r="E286" i="31" s="1"/>
  <c r="E6" i="30"/>
  <c r="E143" i="30" s="1"/>
  <c r="E280" i="30" s="1"/>
  <c r="I81" i="31"/>
  <c r="J112" i="32"/>
  <c r="J81" i="32"/>
  <c r="K82" i="32"/>
  <c r="K48" i="32"/>
  <c r="L18" i="32"/>
  <c r="K17" i="32"/>
  <c r="C77" i="32"/>
  <c r="C217" i="32" s="1"/>
  <c r="C357" i="32" s="1"/>
  <c r="D6" i="32"/>
  <c r="D146" i="32" s="1"/>
  <c r="D286" i="32" s="1"/>
  <c r="C3" i="32"/>
  <c r="C143" i="32" s="1"/>
  <c r="C283" i="32" s="1"/>
  <c r="C3" i="31"/>
  <c r="C143" i="31" s="1"/>
  <c r="C283" i="31" s="1"/>
  <c r="C77" i="31"/>
  <c r="C217" i="31" s="1"/>
  <c r="C357" i="31" s="1"/>
  <c r="D6" i="31"/>
  <c r="D146" i="31" s="1"/>
  <c r="D286" i="31" s="1"/>
  <c r="D6" i="30"/>
  <c r="D143" i="30" s="1"/>
  <c r="D280" i="30" s="1"/>
  <c r="E17" i="31"/>
  <c r="E17" i="32"/>
  <c r="F17" i="32"/>
  <c r="E81" i="32"/>
  <c r="E81" i="31"/>
  <c r="F17" i="31"/>
  <c r="G17" i="32"/>
  <c r="F81" i="32"/>
  <c r="F81" i="31"/>
  <c r="G17" i="31"/>
  <c r="H17" i="32"/>
  <c r="G81" i="31"/>
  <c r="H17" i="31"/>
  <c r="G81" i="32"/>
  <c r="H81" i="31"/>
  <c r="H81" i="32"/>
  <c r="I17" i="32"/>
  <c r="I17" i="31"/>
  <c r="I81" i="32"/>
  <c r="J17" i="31"/>
  <c r="J112" i="31"/>
  <c r="J81" i="31"/>
  <c r="K82" i="31"/>
  <c r="L18" i="31"/>
  <c r="K17" i="31"/>
  <c r="K48" i="31"/>
  <c r="I108" i="30"/>
  <c r="J78" i="30"/>
  <c r="E16" i="30"/>
  <c r="F16" i="30"/>
  <c r="G16" i="30"/>
  <c r="H16" i="30"/>
  <c r="I16" i="30"/>
  <c r="K16" i="30"/>
  <c r="J16" i="30"/>
  <c r="B9" i="16"/>
  <c r="L17" i="30"/>
  <c r="K47" i="30"/>
  <c r="F12" i="27"/>
  <c r="B10" i="16"/>
  <c r="F10" i="27"/>
  <c r="C10" i="27" s="1"/>
  <c r="F11" i="27"/>
  <c r="F40" i="27"/>
  <c r="D52" i="27" s="1"/>
  <c r="E52" i="27" s="1"/>
  <c r="F52" i="27" s="1"/>
  <c r="F42" i="27"/>
  <c r="F41" i="27"/>
  <c r="F13" i="27"/>
  <c r="I14" i="22" l="1"/>
  <c r="I13" i="22"/>
  <c r="I15" i="22"/>
  <c r="K3" i="22"/>
  <c r="J12" i="22"/>
  <c r="A12" i="36"/>
  <c r="F16" i="36"/>
  <c r="A11" i="36"/>
  <c r="C88" i="36"/>
  <c r="D88" i="36" s="1"/>
  <c r="E88" i="36" s="1"/>
  <c r="F88" i="36" s="1"/>
  <c r="G88" i="36" s="1"/>
  <c r="H88" i="36" s="1"/>
  <c r="C84" i="36"/>
  <c r="D84" i="36" s="1"/>
  <c r="E84" i="36" s="1"/>
  <c r="F84" i="36" s="1"/>
  <c r="G84" i="36" s="1"/>
  <c r="H84" i="36" s="1"/>
  <c r="C91" i="36"/>
  <c r="D91" i="36" s="1"/>
  <c r="E91" i="36" s="1"/>
  <c r="F91" i="36" s="1"/>
  <c r="G91" i="36" s="1"/>
  <c r="H91" i="36" s="1"/>
  <c r="C96" i="36"/>
  <c r="D96" i="36" s="1"/>
  <c r="E96" i="36" s="1"/>
  <c r="F96" i="36" s="1"/>
  <c r="G96" i="36" s="1"/>
  <c r="H96" i="36" s="1"/>
  <c r="C86" i="36"/>
  <c r="D86" i="36" s="1"/>
  <c r="E86" i="36" s="1"/>
  <c r="F86" i="36" s="1"/>
  <c r="G86" i="36" s="1"/>
  <c r="H86" i="36" s="1"/>
  <c r="C89" i="36"/>
  <c r="D89" i="36" s="1"/>
  <c r="E89" i="36" s="1"/>
  <c r="F89" i="36" s="1"/>
  <c r="G89" i="36" s="1"/>
  <c r="H89" i="36" s="1"/>
  <c r="C94" i="36"/>
  <c r="D94" i="36" s="1"/>
  <c r="E94" i="36" s="1"/>
  <c r="F94" i="36" s="1"/>
  <c r="G94" i="36" s="1"/>
  <c r="H94" i="36" s="1"/>
  <c r="C82" i="36"/>
  <c r="C92" i="36"/>
  <c r="D92" i="36" s="1"/>
  <c r="E92" i="36" s="1"/>
  <c r="F92" i="36" s="1"/>
  <c r="G92" i="36" s="1"/>
  <c r="H92" i="36" s="1"/>
  <c r="C93" i="36"/>
  <c r="C87" i="36"/>
  <c r="D87" i="36" s="1"/>
  <c r="E87" i="36" s="1"/>
  <c r="F87" i="36" s="1"/>
  <c r="G87" i="36" s="1"/>
  <c r="H87" i="36" s="1"/>
  <c r="C90" i="36"/>
  <c r="D90" i="36" s="1"/>
  <c r="E90" i="36" s="1"/>
  <c r="F90" i="36" s="1"/>
  <c r="G90" i="36" s="1"/>
  <c r="H90" i="36" s="1"/>
  <c r="C95" i="36"/>
  <c r="D95" i="36" s="1"/>
  <c r="E95" i="36" s="1"/>
  <c r="F95" i="36" s="1"/>
  <c r="G95" i="36" s="1"/>
  <c r="H95" i="36" s="1"/>
  <c r="C83" i="36"/>
  <c r="D83" i="36" s="1"/>
  <c r="E83" i="36" s="1"/>
  <c r="F83" i="36" s="1"/>
  <c r="G83" i="36" s="1"/>
  <c r="H83" i="36" s="1"/>
  <c r="C85" i="36"/>
  <c r="D85" i="36" s="1"/>
  <c r="E85" i="36" s="1"/>
  <c r="F85" i="36" s="1"/>
  <c r="G85" i="36" s="1"/>
  <c r="H85" i="36" s="1"/>
  <c r="D93" i="36"/>
  <c r="E93" i="36" s="1"/>
  <c r="F93" i="36" s="1"/>
  <c r="G93" i="36" s="1"/>
  <c r="H93" i="36" s="1"/>
  <c r="B32" i="27"/>
  <c r="B34" i="27"/>
  <c r="B33" i="27"/>
  <c r="C33" i="27"/>
  <c r="D53" i="27" s="1"/>
  <c r="E53" i="27" s="1"/>
  <c r="CA6" i="22"/>
  <c r="I7" i="38" a="1"/>
  <c r="I7" i="38" s="1"/>
  <c r="J9" i="39" a="1"/>
  <c r="J9" i="39" s="1"/>
  <c r="K10" i="16" a="1"/>
  <c r="K10" i="16" s="1"/>
  <c r="J10" i="39" a="1"/>
  <c r="J10" i="39" s="1"/>
  <c r="I11" i="38" a="1"/>
  <c r="I11" i="38" s="1"/>
  <c r="J7" i="39" a="1"/>
  <c r="J7" i="39" s="1"/>
  <c r="L11" i="16" a="1"/>
  <c r="L11" i="16" s="1"/>
  <c r="L10" i="16" a="1"/>
  <c r="L10" i="16" s="1"/>
  <c r="L5" i="16" a="1"/>
  <c r="L5" i="16" s="1"/>
  <c r="L8" i="16" a="1"/>
  <c r="L8" i="16" s="1"/>
  <c r="L9" i="16" a="1"/>
  <c r="L9" i="16" s="1"/>
  <c r="L7" i="16" a="1"/>
  <c r="L7" i="16" s="1"/>
  <c r="E226" i="33"/>
  <c r="F226" i="33" s="1"/>
  <c r="G226" i="33" s="1"/>
  <c r="H226" i="33" s="1"/>
  <c r="I226" i="33" s="1"/>
  <c r="J226" i="33" s="1"/>
  <c r="E225" i="33"/>
  <c r="F225" i="33" s="1"/>
  <c r="G225" i="33" s="1"/>
  <c r="H225" i="33" s="1"/>
  <c r="I225" i="33" s="1"/>
  <c r="J225" i="33" s="1"/>
  <c r="E227" i="33"/>
  <c r="F227" i="33" s="1"/>
  <c r="G227" i="33" s="1"/>
  <c r="H227" i="33" s="1"/>
  <c r="I227" i="33" s="1"/>
  <c r="J227" i="33" s="1"/>
  <c r="I9" i="38" a="1"/>
  <c r="I9" i="38" s="1"/>
  <c r="J8" i="39" a="1"/>
  <c r="J8" i="39" s="1"/>
  <c r="I8" i="38" a="1"/>
  <c r="I8" i="38" s="1"/>
  <c r="K8" i="16" a="1"/>
  <c r="K8" i="16" s="1"/>
  <c r="E417" i="31"/>
  <c r="F417" i="31" s="1"/>
  <c r="G417" i="31" s="1"/>
  <c r="H417" i="31" s="1"/>
  <c r="I417" i="31" s="1"/>
  <c r="E416" i="31"/>
  <c r="F416" i="31" s="1"/>
  <c r="G416" i="31" s="1"/>
  <c r="H416" i="31" s="1"/>
  <c r="I416" i="31" s="1"/>
  <c r="E415" i="31"/>
  <c r="F415" i="31" s="1"/>
  <c r="G415" i="31" s="1"/>
  <c r="H415" i="31" s="1"/>
  <c r="I415" i="31" s="1"/>
  <c r="I5" i="38" a="1"/>
  <c r="I5" i="38" s="1"/>
  <c r="K11" i="16" a="1"/>
  <c r="K11" i="16" s="1"/>
  <c r="K9" i="16" a="1"/>
  <c r="K9" i="16" s="1"/>
  <c r="J5" i="38" a="1"/>
  <c r="J5" i="38" s="1"/>
  <c r="J9" i="38" a="1"/>
  <c r="J9" i="38" s="1"/>
  <c r="J10" i="38" a="1"/>
  <c r="J10" i="38" s="1"/>
  <c r="J7" i="38" a="1"/>
  <c r="J7" i="38" s="1"/>
  <c r="J11" i="38" a="1"/>
  <c r="J11" i="38" s="1"/>
  <c r="J8" i="38" a="1"/>
  <c r="J8" i="38" s="1"/>
  <c r="E9" i="39" a="1"/>
  <c r="E9" i="39" s="1"/>
  <c r="E7" i="39" a="1"/>
  <c r="E7" i="39" s="1"/>
  <c r="E5" i="39" a="1"/>
  <c r="E5" i="39" s="1"/>
  <c r="E8" i="39" a="1"/>
  <c r="E8" i="39" s="1"/>
  <c r="E11" i="39" a="1"/>
  <c r="E11" i="39" s="1"/>
  <c r="E10" i="39" a="1"/>
  <c r="E10" i="39" s="1"/>
  <c r="F8" i="39" a="1"/>
  <c r="F8" i="39" s="1"/>
  <c r="F7" i="39" a="1"/>
  <c r="F7" i="39" s="1"/>
  <c r="F9" i="39" a="1"/>
  <c r="F9" i="39" s="1"/>
  <c r="F10" i="39" a="1"/>
  <c r="F10" i="39" s="1"/>
  <c r="F11" i="39" a="1"/>
  <c r="F11" i="39" s="1"/>
  <c r="F5" i="39" a="1"/>
  <c r="F5" i="39" s="1"/>
  <c r="G11" i="39" a="1"/>
  <c r="G11" i="39" s="1"/>
  <c r="G10" i="39" a="1"/>
  <c r="G10" i="39" s="1"/>
  <c r="G9" i="39" a="1"/>
  <c r="G9" i="39" s="1"/>
  <c r="G7" i="39" a="1"/>
  <c r="G7" i="39" s="1"/>
  <c r="G5" i="39" a="1"/>
  <c r="G5" i="39" s="1"/>
  <c r="G8" i="39" a="1"/>
  <c r="G8" i="39" s="1"/>
  <c r="H9" i="39" a="1"/>
  <c r="H9" i="39" s="1"/>
  <c r="H8" i="39" a="1"/>
  <c r="H8" i="39" s="1"/>
  <c r="H7" i="39" a="1"/>
  <c r="H7" i="39" s="1"/>
  <c r="H10" i="39" a="1"/>
  <c r="H10" i="39" s="1"/>
  <c r="H11" i="39" a="1"/>
  <c r="H11" i="39" s="1"/>
  <c r="H5" i="39" a="1"/>
  <c r="H5" i="39" s="1"/>
  <c r="I5" i="39" a="1"/>
  <c r="I5" i="39" s="1"/>
  <c r="I9" i="39" a="1"/>
  <c r="I9" i="39" s="1"/>
  <c r="I8" i="39" a="1"/>
  <c r="I8" i="39" s="1"/>
  <c r="I7" i="39" a="1"/>
  <c r="I7" i="39" s="1"/>
  <c r="I11" i="39" a="1"/>
  <c r="I11" i="39" s="1"/>
  <c r="I10" i="39" a="1"/>
  <c r="I10" i="39" s="1"/>
  <c r="J11" i="39" a="1"/>
  <c r="J11" i="39" s="1"/>
  <c r="E5" i="38" a="1"/>
  <c r="E5" i="38" s="1"/>
  <c r="E9" i="38" a="1"/>
  <c r="E9" i="38" s="1"/>
  <c r="E7" i="38" a="1"/>
  <c r="E7" i="38" s="1"/>
  <c r="E10" i="38" a="1"/>
  <c r="E10" i="38" s="1"/>
  <c r="E11" i="38" a="1"/>
  <c r="E11" i="38" s="1"/>
  <c r="E8" i="38" a="1"/>
  <c r="E8" i="38" s="1"/>
  <c r="F10" i="38" a="1"/>
  <c r="F10" i="38" s="1"/>
  <c r="F9" i="38" a="1"/>
  <c r="F9" i="38" s="1"/>
  <c r="F7" i="38" a="1"/>
  <c r="F7" i="38" s="1"/>
  <c r="F5" i="38" a="1"/>
  <c r="F5" i="38" s="1"/>
  <c r="F8" i="38" a="1"/>
  <c r="F8" i="38" s="1"/>
  <c r="F11" i="38" a="1"/>
  <c r="F11" i="38" s="1"/>
  <c r="G8" i="38" a="1"/>
  <c r="G8" i="38" s="1"/>
  <c r="G9" i="38" a="1"/>
  <c r="G9" i="38" s="1"/>
  <c r="G7" i="38" a="1"/>
  <c r="G7" i="38" s="1"/>
  <c r="G5" i="38" a="1"/>
  <c r="G5" i="38" s="1"/>
  <c r="G11" i="38" a="1"/>
  <c r="G11" i="38" s="1"/>
  <c r="G10" i="38" a="1"/>
  <c r="G10" i="38" s="1"/>
  <c r="H7" i="38" a="1"/>
  <c r="H7" i="38" s="1"/>
  <c r="H5" i="38" a="1"/>
  <c r="H5" i="38" s="1"/>
  <c r="H11" i="38" a="1"/>
  <c r="H11" i="38" s="1"/>
  <c r="H10" i="38" a="1"/>
  <c r="H10" i="38" s="1"/>
  <c r="H8" i="38" a="1"/>
  <c r="H8" i="38" s="1"/>
  <c r="H9" i="38" a="1"/>
  <c r="H9" i="38" s="1"/>
  <c r="E11" i="16" a="1"/>
  <c r="E11" i="16" s="1"/>
  <c r="E5" i="16" a="1"/>
  <c r="E5" i="16" s="1"/>
  <c r="E7" i="16" a="1"/>
  <c r="E7" i="16" s="1"/>
  <c r="E8" i="16" a="1"/>
  <c r="E8" i="16" s="1"/>
  <c r="E10" i="16" a="1"/>
  <c r="E10" i="16" s="1"/>
  <c r="E9" i="16" a="1"/>
  <c r="E9" i="16" s="1"/>
  <c r="F11" i="16" a="1"/>
  <c r="F11" i="16" s="1"/>
  <c r="F10" i="16" a="1"/>
  <c r="F10" i="16" s="1"/>
  <c r="F5" i="16" a="1"/>
  <c r="F5" i="16" s="1"/>
  <c r="F8" i="16" a="1"/>
  <c r="F8" i="16" s="1"/>
  <c r="F9" i="16" a="1"/>
  <c r="F9" i="16" s="1"/>
  <c r="F7" i="16" a="1"/>
  <c r="F7" i="16" s="1"/>
  <c r="G8" i="16" a="1"/>
  <c r="G8" i="16" s="1"/>
  <c r="G10" i="16" a="1"/>
  <c r="G10" i="16" s="1"/>
  <c r="G7" i="16" a="1"/>
  <c r="G7" i="16" s="1"/>
  <c r="G9" i="16" a="1"/>
  <c r="G9" i="16" s="1"/>
  <c r="G5" i="16" a="1"/>
  <c r="G5" i="16" s="1"/>
  <c r="G11" i="16" a="1"/>
  <c r="G11" i="16" s="1"/>
  <c r="H10" i="16" a="1"/>
  <c r="H10" i="16" s="1"/>
  <c r="H8" i="16" a="1"/>
  <c r="H8" i="16" s="1"/>
  <c r="H7" i="16" a="1"/>
  <c r="H7" i="16" s="1"/>
  <c r="H9" i="16" a="1"/>
  <c r="H9" i="16" s="1"/>
  <c r="H11" i="16" a="1"/>
  <c r="H11" i="16" s="1"/>
  <c r="H5" i="16" a="1"/>
  <c r="H5" i="16" s="1"/>
  <c r="I10" i="16" a="1"/>
  <c r="I10" i="16" s="1"/>
  <c r="I7" i="16" a="1"/>
  <c r="I7" i="16" s="1"/>
  <c r="I9" i="16" a="1"/>
  <c r="I9" i="16" s="1"/>
  <c r="I11" i="16" a="1"/>
  <c r="I11" i="16" s="1"/>
  <c r="I8" i="16" a="1"/>
  <c r="I8" i="16" s="1"/>
  <c r="I5" i="16" a="1"/>
  <c r="I5" i="16" s="1"/>
  <c r="J9" i="16" a="1"/>
  <c r="J9" i="16" s="1"/>
  <c r="J7" i="16" a="1"/>
  <c r="J7" i="16" s="1"/>
  <c r="J11" i="16" a="1"/>
  <c r="J11" i="16" s="1"/>
  <c r="J5" i="16" a="1"/>
  <c r="J5" i="16" s="1"/>
  <c r="J8" i="16" a="1"/>
  <c r="J8" i="16" s="1"/>
  <c r="J10" i="16" a="1"/>
  <c r="J10" i="16" s="1"/>
  <c r="I10" i="38" a="1"/>
  <c r="I10" i="38" s="1"/>
  <c r="K7" i="16" a="1"/>
  <c r="K7" i="16" s="1"/>
  <c r="J5" i="39" a="1"/>
  <c r="J5" i="39" s="1"/>
  <c r="K9" i="39" a="1"/>
  <c r="K9" i="39" s="1"/>
  <c r="K7" i="39" a="1"/>
  <c r="K7" i="39" s="1"/>
  <c r="K10" i="39" a="1"/>
  <c r="K10" i="39" s="1"/>
  <c r="K11" i="39" a="1"/>
  <c r="K11" i="39" s="1"/>
  <c r="K5" i="39" a="1"/>
  <c r="K5" i="39" s="1"/>
  <c r="K8" i="39" a="1"/>
  <c r="K8" i="39" s="1"/>
  <c r="K5" i="16" a="1"/>
  <c r="K5" i="16" s="1"/>
  <c r="E149" i="33"/>
  <c r="F149" i="33" s="1"/>
  <c r="G149" i="33" s="1"/>
  <c r="H149" i="33" s="1"/>
  <c r="I149" i="33" s="1"/>
  <c r="J149" i="33" s="1"/>
  <c r="K149" i="33" s="1"/>
  <c r="E148" i="33"/>
  <c r="F148" i="33" s="1"/>
  <c r="G148" i="33" s="1"/>
  <c r="H148" i="33" s="1"/>
  <c r="I148" i="33" s="1"/>
  <c r="J148" i="33" s="1"/>
  <c r="K148" i="33" s="1"/>
  <c r="E150" i="33"/>
  <c r="F150" i="33" s="1"/>
  <c r="G150" i="33" s="1"/>
  <c r="H150" i="33" s="1"/>
  <c r="I150" i="33" s="1"/>
  <c r="J150" i="33" s="1"/>
  <c r="K150" i="33" s="1"/>
  <c r="E71" i="33"/>
  <c r="F71" i="33" s="1"/>
  <c r="G71" i="33" s="1"/>
  <c r="H71" i="33" s="1"/>
  <c r="I71" i="33" s="1"/>
  <c r="J71" i="33" s="1"/>
  <c r="K71" i="33" s="1"/>
  <c r="E72" i="33"/>
  <c r="F72" i="33" s="1"/>
  <c r="G72" i="33" s="1"/>
  <c r="H72" i="33" s="1"/>
  <c r="I72" i="33" s="1"/>
  <c r="J72" i="33" s="1"/>
  <c r="K72" i="33" s="1"/>
  <c r="E73" i="33"/>
  <c r="F73" i="33" s="1"/>
  <c r="G73" i="33" s="1"/>
  <c r="H73" i="33" s="1"/>
  <c r="I73" i="33" s="1"/>
  <c r="J73" i="33" s="1"/>
  <c r="K73" i="33" s="1"/>
  <c r="E222" i="33"/>
  <c r="F222" i="33" s="1"/>
  <c r="G222" i="33" s="1"/>
  <c r="H222" i="33" s="1"/>
  <c r="I222" i="33" s="1"/>
  <c r="J222" i="33" s="1"/>
  <c r="E224" i="33"/>
  <c r="F224" i="33" s="1"/>
  <c r="G224" i="33" s="1"/>
  <c r="H224" i="33" s="1"/>
  <c r="I224" i="33" s="1"/>
  <c r="J224" i="33" s="1"/>
  <c r="E223" i="33"/>
  <c r="F223" i="33" s="1"/>
  <c r="G223" i="33" s="1"/>
  <c r="H223" i="33" s="1"/>
  <c r="I223" i="33" s="1"/>
  <c r="J223" i="33" s="1"/>
  <c r="E194" i="33"/>
  <c r="F194" i="33" s="1"/>
  <c r="G194" i="33" s="1"/>
  <c r="H194" i="33" s="1"/>
  <c r="I194" i="33" s="1"/>
  <c r="J194" i="33" s="1"/>
  <c r="E192" i="33"/>
  <c r="F192" i="33" s="1"/>
  <c r="G192" i="33" s="1"/>
  <c r="H192" i="33" s="1"/>
  <c r="I192" i="33" s="1"/>
  <c r="J192" i="33" s="1"/>
  <c r="E195" i="33"/>
  <c r="F195" i="33" s="1"/>
  <c r="G195" i="33" s="1"/>
  <c r="H195" i="33" s="1"/>
  <c r="I195" i="33" s="1"/>
  <c r="J195" i="33" s="1"/>
  <c r="E193" i="33"/>
  <c r="F193" i="33" s="1"/>
  <c r="G193" i="33" s="1"/>
  <c r="H193" i="33" s="1"/>
  <c r="I193" i="33" s="1"/>
  <c r="J193" i="33" s="1"/>
  <c r="E196" i="33"/>
  <c r="F196" i="33" s="1"/>
  <c r="G196" i="33" s="1"/>
  <c r="H196" i="33" s="1"/>
  <c r="I196" i="33" s="1"/>
  <c r="J196" i="33" s="1"/>
  <c r="E197" i="33"/>
  <c r="F197" i="33" s="1"/>
  <c r="G197" i="33" s="1"/>
  <c r="H197" i="33" s="1"/>
  <c r="I197" i="33" s="1"/>
  <c r="J197" i="33" s="1"/>
  <c r="E146" i="33"/>
  <c r="F146" i="33" s="1"/>
  <c r="G146" i="33" s="1"/>
  <c r="H146" i="33" s="1"/>
  <c r="I146" i="33" s="1"/>
  <c r="J146" i="33" s="1"/>
  <c r="K146" i="33" s="1"/>
  <c r="E147" i="33"/>
  <c r="F147" i="33" s="1"/>
  <c r="G147" i="33" s="1"/>
  <c r="H147" i="33" s="1"/>
  <c r="I147" i="33" s="1"/>
  <c r="J147" i="33" s="1"/>
  <c r="K147" i="33" s="1"/>
  <c r="E115" i="33"/>
  <c r="F115" i="33" s="1"/>
  <c r="G115" i="33" s="1"/>
  <c r="H115" i="33" s="1"/>
  <c r="I115" i="33" s="1"/>
  <c r="J115" i="33" s="1"/>
  <c r="K115" i="33" s="1"/>
  <c r="E117" i="33"/>
  <c r="F117" i="33" s="1"/>
  <c r="G117" i="33" s="1"/>
  <c r="H117" i="33" s="1"/>
  <c r="I117" i="33" s="1"/>
  <c r="J117" i="33" s="1"/>
  <c r="K117" i="33" s="1"/>
  <c r="E119" i="33"/>
  <c r="F119" i="33" s="1"/>
  <c r="G119" i="33" s="1"/>
  <c r="H119" i="33" s="1"/>
  <c r="I119" i="33" s="1"/>
  <c r="J119" i="33" s="1"/>
  <c r="K119" i="33" s="1"/>
  <c r="E118" i="33"/>
  <c r="F118" i="33" s="1"/>
  <c r="G118" i="33" s="1"/>
  <c r="H118" i="33" s="1"/>
  <c r="I118" i="33" s="1"/>
  <c r="J118" i="33" s="1"/>
  <c r="K118" i="33" s="1"/>
  <c r="E145" i="33"/>
  <c r="F145" i="33" s="1"/>
  <c r="G145" i="33" s="1"/>
  <c r="H145" i="33" s="1"/>
  <c r="I145" i="33" s="1"/>
  <c r="J145" i="33" s="1"/>
  <c r="K145" i="33" s="1"/>
  <c r="E116" i="33"/>
  <c r="F116" i="33" s="1"/>
  <c r="G116" i="33" s="1"/>
  <c r="H116" i="33" s="1"/>
  <c r="I116" i="33" s="1"/>
  <c r="J116" i="33" s="1"/>
  <c r="K116" i="33" s="1"/>
  <c r="E120" i="33"/>
  <c r="F120" i="33" s="1"/>
  <c r="G120" i="33" s="1"/>
  <c r="H120" i="33" s="1"/>
  <c r="I120" i="33" s="1"/>
  <c r="J120" i="33" s="1"/>
  <c r="K120" i="33" s="1"/>
  <c r="E41" i="33"/>
  <c r="F41" i="33" s="1"/>
  <c r="G41" i="33" s="1"/>
  <c r="H41" i="33" s="1"/>
  <c r="I41" i="33" s="1"/>
  <c r="J41" i="33" s="1"/>
  <c r="K41" i="33" s="1"/>
  <c r="E43" i="33"/>
  <c r="F43" i="33" s="1"/>
  <c r="G43" i="33" s="1"/>
  <c r="H43" i="33" s="1"/>
  <c r="I43" i="33" s="1"/>
  <c r="J43" i="33" s="1"/>
  <c r="K43" i="33" s="1"/>
  <c r="E70" i="33"/>
  <c r="F70" i="33" s="1"/>
  <c r="G70" i="33" s="1"/>
  <c r="H70" i="33" s="1"/>
  <c r="I70" i="33" s="1"/>
  <c r="J70" i="33" s="1"/>
  <c r="K70" i="33" s="1"/>
  <c r="E38" i="33"/>
  <c r="F38" i="33" s="1"/>
  <c r="G38" i="33" s="1"/>
  <c r="H38" i="33" s="1"/>
  <c r="I38" i="33" s="1"/>
  <c r="J38" i="33" s="1"/>
  <c r="K38" i="33" s="1"/>
  <c r="E40" i="33"/>
  <c r="F40" i="33" s="1"/>
  <c r="G40" i="33" s="1"/>
  <c r="H40" i="33" s="1"/>
  <c r="I40" i="33" s="1"/>
  <c r="J40" i="33" s="1"/>
  <c r="K40" i="33" s="1"/>
  <c r="E68" i="33"/>
  <c r="F68" i="33" s="1"/>
  <c r="G68" i="33" s="1"/>
  <c r="H68" i="33" s="1"/>
  <c r="I68" i="33" s="1"/>
  <c r="J68" i="33" s="1"/>
  <c r="K68" i="33" s="1"/>
  <c r="E69" i="33"/>
  <c r="F69" i="33" s="1"/>
  <c r="G69" i="33" s="1"/>
  <c r="H69" i="33" s="1"/>
  <c r="I69" i="33" s="1"/>
  <c r="J69" i="33" s="1"/>
  <c r="K69" i="33" s="1"/>
  <c r="E39" i="33"/>
  <c r="F39" i="33" s="1"/>
  <c r="G39" i="33" s="1"/>
  <c r="H39" i="33" s="1"/>
  <c r="I39" i="33" s="1"/>
  <c r="J39" i="33" s="1"/>
  <c r="K39" i="33" s="1"/>
  <c r="E42" i="33"/>
  <c r="F42" i="33" s="1"/>
  <c r="G42" i="33" s="1"/>
  <c r="H42" i="33" s="1"/>
  <c r="I42" i="33" s="1"/>
  <c r="J42" i="33" s="1"/>
  <c r="K42" i="33" s="1"/>
  <c r="E353" i="31"/>
  <c r="F353" i="31" s="1"/>
  <c r="G353" i="31" s="1"/>
  <c r="H353" i="31" s="1"/>
  <c r="I353" i="31" s="1"/>
  <c r="J353" i="31" s="1"/>
  <c r="E352" i="31"/>
  <c r="F352" i="31" s="1"/>
  <c r="G352" i="31" s="1"/>
  <c r="H352" i="31" s="1"/>
  <c r="I352" i="31" s="1"/>
  <c r="J352" i="31" s="1"/>
  <c r="E351" i="31"/>
  <c r="F351" i="31" s="1"/>
  <c r="G351" i="31" s="1"/>
  <c r="H351" i="31" s="1"/>
  <c r="I351" i="31" s="1"/>
  <c r="J351" i="31" s="1"/>
  <c r="E385" i="31"/>
  <c r="F385" i="31" s="1"/>
  <c r="G385" i="31" s="1"/>
  <c r="H385" i="31" s="1"/>
  <c r="I385" i="31" s="1"/>
  <c r="J385" i="31" s="1"/>
  <c r="E386" i="31"/>
  <c r="F386" i="31" s="1"/>
  <c r="G386" i="31" s="1"/>
  <c r="H386" i="31" s="1"/>
  <c r="I386" i="31" s="1"/>
  <c r="J386" i="31" s="1"/>
  <c r="E387" i="31"/>
  <c r="F387" i="31" s="1"/>
  <c r="G387" i="31" s="1"/>
  <c r="H387" i="31" s="1"/>
  <c r="I387" i="31" s="1"/>
  <c r="J387" i="31" s="1"/>
  <c r="E275" i="31"/>
  <c r="F275" i="31" s="1"/>
  <c r="G275" i="31" s="1"/>
  <c r="H275" i="31" s="1"/>
  <c r="I275" i="31" s="1"/>
  <c r="J275" i="31" s="1"/>
  <c r="E276" i="31"/>
  <c r="F276" i="31" s="1"/>
  <c r="G276" i="31" s="1"/>
  <c r="H276" i="31" s="1"/>
  <c r="I276" i="31" s="1"/>
  <c r="J276" i="31" s="1"/>
  <c r="E277" i="31"/>
  <c r="F277" i="31" s="1"/>
  <c r="G277" i="31" s="1"/>
  <c r="H277" i="31" s="1"/>
  <c r="I277" i="31" s="1"/>
  <c r="J277" i="31" s="1"/>
  <c r="E246" i="31"/>
  <c r="F246" i="31" s="1"/>
  <c r="G246" i="31" s="1"/>
  <c r="H246" i="31" s="1"/>
  <c r="I246" i="31" s="1"/>
  <c r="J246" i="31" s="1"/>
  <c r="K246" i="31" s="1"/>
  <c r="E247" i="31"/>
  <c r="F247" i="31" s="1"/>
  <c r="G247" i="31" s="1"/>
  <c r="H247" i="31" s="1"/>
  <c r="I247" i="31" s="1"/>
  <c r="J247" i="31" s="1"/>
  <c r="K247" i="31" s="1"/>
  <c r="E213" i="31"/>
  <c r="F213" i="31" s="1"/>
  <c r="G213" i="31" s="1"/>
  <c r="H213" i="31" s="1"/>
  <c r="I213" i="31" s="1"/>
  <c r="J213" i="31" s="1"/>
  <c r="K213" i="31" s="1"/>
  <c r="E212" i="31"/>
  <c r="F212" i="31" s="1"/>
  <c r="G212" i="31" s="1"/>
  <c r="H212" i="31" s="1"/>
  <c r="I212" i="31" s="1"/>
  <c r="J212" i="31" s="1"/>
  <c r="K212" i="31" s="1"/>
  <c r="E137" i="31"/>
  <c r="F137" i="31" s="1"/>
  <c r="G137" i="31" s="1"/>
  <c r="H137" i="31" s="1"/>
  <c r="I137" i="31" s="1"/>
  <c r="J137" i="31" s="1"/>
  <c r="E135" i="31"/>
  <c r="F135" i="31" s="1"/>
  <c r="G135" i="31" s="1"/>
  <c r="H135" i="31" s="1"/>
  <c r="I135" i="31" s="1"/>
  <c r="J135" i="31" s="1"/>
  <c r="E136" i="31"/>
  <c r="F136" i="31" s="1"/>
  <c r="G136" i="31" s="1"/>
  <c r="H136" i="31" s="1"/>
  <c r="I136" i="31" s="1"/>
  <c r="J136" i="31" s="1"/>
  <c r="E72" i="31"/>
  <c r="F72" i="31" s="1"/>
  <c r="G72" i="31" s="1"/>
  <c r="H72" i="31" s="1"/>
  <c r="I72" i="31" s="1"/>
  <c r="J72" i="31" s="1"/>
  <c r="K72" i="31" s="1"/>
  <c r="E73" i="31"/>
  <c r="F73" i="31" s="1"/>
  <c r="G73" i="31" s="1"/>
  <c r="H73" i="31" s="1"/>
  <c r="I73" i="31" s="1"/>
  <c r="J73" i="31" s="1"/>
  <c r="K73" i="31" s="1"/>
  <c r="E349" i="31"/>
  <c r="F349" i="31" s="1"/>
  <c r="G349" i="31" s="1"/>
  <c r="H349" i="31" s="1"/>
  <c r="I349" i="31" s="1"/>
  <c r="J349" i="31" s="1"/>
  <c r="E350" i="31"/>
  <c r="F350" i="31" s="1"/>
  <c r="G350" i="31" s="1"/>
  <c r="H350" i="31" s="1"/>
  <c r="I350" i="31" s="1"/>
  <c r="J350" i="31" s="1"/>
  <c r="E348" i="31"/>
  <c r="F348" i="31" s="1"/>
  <c r="G348" i="31" s="1"/>
  <c r="H348" i="31" s="1"/>
  <c r="I348" i="31" s="1"/>
  <c r="J348" i="31" s="1"/>
  <c r="E318" i="31"/>
  <c r="F318" i="31" s="1"/>
  <c r="G318" i="31" s="1"/>
  <c r="H318" i="31" s="1"/>
  <c r="I318" i="31" s="1"/>
  <c r="J318" i="31" s="1"/>
  <c r="E323" i="31"/>
  <c r="F323" i="31" s="1"/>
  <c r="G323" i="31" s="1"/>
  <c r="H323" i="31" s="1"/>
  <c r="I323" i="31" s="1"/>
  <c r="J323" i="31" s="1"/>
  <c r="E319" i="31"/>
  <c r="F319" i="31" s="1"/>
  <c r="G319" i="31" s="1"/>
  <c r="H319" i="31" s="1"/>
  <c r="I319" i="31" s="1"/>
  <c r="J319" i="31" s="1"/>
  <c r="E321" i="31"/>
  <c r="F321" i="31" s="1"/>
  <c r="G321" i="31" s="1"/>
  <c r="H321" i="31" s="1"/>
  <c r="I321" i="31" s="1"/>
  <c r="J321" i="31" s="1"/>
  <c r="E322" i="31"/>
  <c r="F322" i="31" s="1"/>
  <c r="G322" i="31" s="1"/>
  <c r="H322" i="31" s="1"/>
  <c r="I322" i="31" s="1"/>
  <c r="J322" i="31" s="1"/>
  <c r="E320" i="31"/>
  <c r="F320" i="31" s="1"/>
  <c r="G320" i="31" s="1"/>
  <c r="H320" i="31" s="1"/>
  <c r="I320" i="31" s="1"/>
  <c r="J320" i="31" s="1"/>
  <c r="E209" i="31"/>
  <c r="F209" i="31" s="1"/>
  <c r="G209" i="31" s="1"/>
  <c r="H209" i="31" s="1"/>
  <c r="I209" i="31" s="1"/>
  <c r="J209" i="31" s="1"/>
  <c r="K209" i="31" s="1"/>
  <c r="E208" i="31"/>
  <c r="F208" i="31" s="1"/>
  <c r="G208" i="31" s="1"/>
  <c r="H208" i="31" s="1"/>
  <c r="I208" i="31" s="1"/>
  <c r="J208" i="31" s="1"/>
  <c r="K208" i="31" s="1"/>
  <c r="E211" i="31"/>
  <c r="F211" i="31" s="1"/>
  <c r="G211" i="31" s="1"/>
  <c r="H211" i="31" s="1"/>
  <c r="I211" i="31" s="1"/>
  <c r="J211" i="31" s="1"/>
  <c r="K211" i="31" s="1"/>
  <c r="E179" i="31"/>
  <c r="F179" i="31" s="1"/>
  <c r="G179" i="31" s="1"/>
  <c r="H179" i="31" s="1"/>
  <c r="I179" i="31" s="1"/>
  <c r="J179" i="31" s="1"/>
  <c r="K179" i="31" s="1"/>
  <c r="E183" i="31"/>
  <c r="F183" i="31" s="1"/>
  <c r="G183" i="31" s="1"/>
  <c r="H183" i="31" s="1"/>
  <c r="I183" i="31" s="1"/>
  <c r="J183" i="31" s="1"/>
  <c r="K183" i="31" s="1"/>
  <c r="E181" i="31"/>
  <c r="F181" i="31" s="1"/>
  <c r="G181" i="31" s="1"/>
  <c r="H181" i="31" s="1"/>
  <c r="I181" i="31" s="1"/>
  <c r="J181" i="31" s="1"/>
  <c r="K181" i="31" s="1"/>
  <c r="E178" i="31"/>
  <c r="F178" i="31" s="1"/>
  <c r="G178" i="31" s="1"/>
  <c r="H178" i="31" s="1"/>
  <c r="I178" i="31" s="1"/>
  <c r="J178" i="31" s="1"/>
  <c r="K178" i="31" s="1"/>
  <c r="E180" i="31"/>
  <c r="F180" i="31" s="1"/>
  <c r="G180" i="31" s="1"/>
  <c r="H180" i="31" s="1"/>
  <c r="I180" i="31" s="1"/>
  <c r="J180" i="31" s="1"/>
  <c r="K180" i="31" s="1"/>
  <c r="E210" i="31"/>
  <c r="F210" i="31" s="1"/>
  <c r="G210" i="31" s="1"/>
  <c r="H210" i="31" s="1"/>
  <c r="I210" i="31" s="1"/>
  <c r="J210" i="31" s="1"/>
  <c r="K210" i="31" s="1"/>
  <c r="E182" i="31"/>
  <c r="F182" i="31" s="1"/>
  <c r="G182" i="31" s="1"/>
  <c r="H182" i="31" s="1"/>
  <c r="I182" i="31" s="1"/>
  <c r="J182" i="31" s="1"/>
  <c r="K182" i="31" s="1"/>
  <c r="E103" i="31"/>
  <c r="F103" i="31" s="1"/>
  <c r="G103" i="31" s="1"/>
  <c r="H103" i="31" s="1"/>
  <c r="I103" i="31" s="1"/>
  <c r="J103" i="31" s="1"/>
  <c r="E106" i="31"/>
  <c r="F106" i="31" s="1"/>
  <c r="G106" i="31" s="1"/>
  <c r="H106" i="31" s="1"/>
  <c r="I106" i="31" s="1"/>
  <c r="J106" i="31" s="1"/>
  <c r="E104" i="31"/>
  <c r="F104" i="31" s="1"/>
  <c r="G104" i="31" s="1"/>
  <c r="H104" i="31" s="1"/>
  <c r="I104" i="31" s="1"/>
  <c r="J104" i="31" s="1"/>
  <c r="E102" i="31"/>
  <c r="F102" i="31" s="1"/>
  <c r="G102" i="31" s="1"/>
  <c r="H102" i="31" s="1"/>
  <c r="I102" i="31" s="1"/>
  <c r="J102" i="31" s="1"/>
  <c r="E107" i="31"/>
  <c r="F107" i="31" s="1"/>
  <c r="G107" i="31" s="1"/>
  <c r="H107" i="31" s="1"/>
  <c r="I107" i="31" s="1"/>
  <c r="J107" i="31" s="1"/>
  <c r="E105" i="31"/>
  <c r="F105" i="31" s="1"/>
  <c r="G105" i="31" s="1"/>
  <c r="H105" i="31" s="1"/>
  <c r="I105" i="31" s="1"/>
  <c r="J105" i="31" s="1"/>
  <c r="E412" i="31"/>
  <c r="F412" i="31" s="1"/>
  <c r="G412" i="31" s="1"/>
  <c r="H412" i="31" s="1"/>
  <c r="I412" i="31" s="1"/>
  <c r="E414" i="31"/>
  <c r="F414" i="31" s="1"/>
  <c r="G414" i="31" s="1"/>
  <c r="H414" i="31" s="1"/>
  <c r="I414" i="31" s="1"/>
  <c r="E413" i="31"/>
  <c r="F413" i="31" s="1"/>
  <c r="G413" i="31" s="1"/>
  <c r="H413" i="31" s="1"/>
  <c r="I413" i="31" s="1"/>
  <c r="E384" i="31"/>
  <c r="F384" i="31" s="1"/>
  <c r="G384" i="31" s="1"/>
  <c r="H384" i="31" s="1"/>
  <c r="I384" i="31" s="1"/>
  <c r="J384" i="31" s="1"/>
  <c r="E383" i="31"/>
  <c r="F383" i="31" s="1"/>
  <c r="G383" i="31" s="1"/>
  <c r="H383" i="31" s="1"/>
  <c r="I383" i="31" s="1"/>
  <c r="J383" i="31" s="1"/>
  <c r="E382" i="31"/>
  <c r="F382" i="31" s="1"/>
  <c r="G382" i="31" s="1"/>
  <c r="H382" i="31" s="1"/>
  <c r="I382" i="31" s="1"/>
  <c r="J382" i="31" s="1"/>
  <c r="E274" i="31"/>
  <c r="F274" i="31" s="1"/>
  <c r="G274" i="31" s="1"/>
  <c r="H274" i="31" s="1"/>
  <c r="I274" i="31" s="1"/>
  <c r="J274" i="31" s="1"/>
  <c r="E272" i="31"/>
  <c r="F272" i="31" s="1"/>
  <c r="G272" i="31" s="1"/>
  <c r="H272" i="31" s="1"/>
  <c r="I272" i="31" s="1"/>
  <c r="J272" i="31" s="1"/>
  <c r="E243" i="31"/>
  <c r="F243" i="31" s="1"/>
  <c r="G243" i="31" s="1"/>
  <c r="H243" i="31" s="1"/>
  <c r="I243" i="31" s="1"/>
  <c r="J243" i="31" s="1"/>
  <c r="K243" i="31" s="1"/>
  <c r="E245" i="31"/>
  <c r="F245" i="31" s="1"/>
  <c r="G245" i="31" s="1"/>
  <c r="H245" i="31" s="1"/>
  <c r="I245" i="31" s="1"/>
  <c r="J245" i="31" s="1"/>
  <c r="K245" i="31" s="1"/>
  <c r="E273" i="31"/>
  <c r="F273" i="31" s="1"/>
  <c r="G273" i="31" s="1"/>
  <c r="H273" i="31" s="1"/>
  <c r="I273" i="31" s="1"/>
  <c r="J273" i="31" s="1"/>
  <c r="E242" i="31"/>
  <c r="F242" i="31" s="1"/>
  <c r="G242" i="31" s="1"/>
  <c r="H242" i="31" s="1"/>
  <c r="I242" i="31" s="1"/>
  <c r="J242" i="31" s="1"/>
  <c r="K242" i="31" s="1"/>
  <c r="E132" i="31"/>
  <c r="F132" i="31" s="1"/>
  <c r="G132" i="31" s="1"/>
  <c r="H132" i="31" s="1"/>
  <c r="I132" i="31" s="1"/>
  <c r="J132" i="31" s="1"/>
  <c r="E244" i="31"/>
  <c r="F244" i="31" s="1"/>
  <c r="G244" i="31" s="1"/>
  <c r="H244" i="31" s="1"/>
  <c r="I244" i="31" s="1"/>
  <c r="J244" i="31" s="1"/>
  <c r="K244" i="31" s="1"/>
  <c r="E134" i="31"/>
  <c r="F134" i="31" s="1"/>
  <c r="G134" i="31" s="1"/>
  <c r="H134" i="31" s="1"/>
  <c r="I134" i="31" s="1"/>
  <c r="J134" i="31" s="1"/>
  <c r="E68" i="31"/>
  <c r="F68" i="31" s="1"/>
  <c r="G68" i="31" s="1"/>
  <c r="H68" i="31" s="1"/>
  <c r="I68" i="31" s="1"/>
  <c r="J68" i="31" s="1"/>
  <c r="K68" i="31" s="1"/>
  <c r="E40" i="31"/>
  <c r="F40" i="31" s="1"/>
  <c r="G40" i="31" s="1"/>
  <c r="H40" i="31" s="1"/>
  <c r="I40" i="31" s="1"/>
  <c r="J40" i="31" s="1"/>
  <c r="K40" i="31" s="1"/>
  <c r="E42" i="31"/>
  <c r="F42" i="31" s="1"/>
  <c r="G42" i="31" s="1"/>
  <c r="H42" i="31" s="1"/>
  <c r="I42" i="31" s="1"/>
  <c r="J42" i="31" s="1"/>
  <c r="K42" i="31" s="1"/>
  <c r="E133" i="31"/>
  <c r="F133" i="31" s="1"/>
  <c r="G133" i="31" s="1"/>
  <c r="H133" i="31" s="1"/>
  <c r="I133" i="31" s="1"/>
  <c r="J133" i="31" s="1"/>
  <c r="E70" i="31"/>
  <c r="F70" i="31" s="1"/>
  <c r="G70" i="31" s="1"/>
  <c r="H70" i="31" s="1"/>
  <c r="I70" i="31" s="1"/>
  <c r="J70" i="31" s="1"/>
  <c r="K70" i="31" s="1"/>
  <c r="E39" i="31"/>
  <c r="F39" i="31" s="1"/>
  <c r="G39" i="31" s="1"/>
  <c r="H39" i="31" s="1"/>
  <c r="I39" i="31" s="1"/>
  <c r="J39" i="31" s="1"/>
  <c r="K39" i="31" s="1"/>
  <c r="E69" i="31"/>
  <c r="F69" i="31" s="1"/>
  <c r="G69" i="31" s="1"/>
  <c r="H69" i="31" s="1"/>
  <c r="I69" i="31" s="1"/>
  <c r="J69" i="31" s="1"/>
  <c r="K69" i="31" s="1"/>
  <c r="E71" i="31"/>
  <c r="F71" i="31" s="1"/>
  <c r="G71" i="31" s="1"/>
  <c r="H71" i="31" s="1"/>
  <c r="I71" i="31" s="1"/>
  <c r="J71" i="31" s="1"/>
  <c r="K71" i="31" s="1"/>
  <c r="E38" i="31"/>
  <c r="F38" i="31" s="1"/>
  <c r="G38" i="31" s="1"/>
  <c r="H38" i="31" s="1"/>
  <c r="I38" i="31" s="1"/>
  <c r="J38" i="31" s="1"/>
  <c r="K38" i="31" s="1"/>
  <c r="E41" i="31"/>
  <c r="F41" i="31" s="1"/>
  <c r="G41" i="31" s="1"/>
  <c r="H41" i="31" s="1"/>
  <c r="I41" i="31" s="1"/>
  <c r="J41" i="31" s="1"/>
  <c r="K41" i="31" s="1"/>
  <c r="E43" i="31"/>
  <c r="F43" i="31" s="1"/>
  <c r="G43" i="31" s="1"/>
  <c r="H43" i="31" s="1"/>
  <c r="I43" i="31" s="1"/>
  <c r="J43" i="31" s="1"/>
  <c r="K43" i="31" s="1"/>
  <c r="AY5" i="7"/>
  <c r="AX19" i="7"/>
  <c r="D51" i="27"/>
  <c r="E51" i="27" s="1"/>
  <c r="D57" i="27"/>
  <c r="D55" i="27"/>
  <c r="D56" i="27"/>
  <c r="D54" i="27"/>
  <c r="F50" i="27"/>
  <c r="D50" i="27"/>
  <c r="AZ11" i="7"/>
  <c r="AY25" i="7"/>
  <c r="BA6" i="7"/>
  <c r="AZ20" i="7"/>
  <c r="AZ7" i="7"/>
  <c r="AY21" i="7"/>
  <c r="AZ13" i="7"/>
  <c r="AY27" i="7"/>
  <c r="BB12" i="7"/>
  <c r="BA26" i="7"/>
  <c r="BX14" i="7"/>
  <c r="BW28" i="7"/>
  <c r="BA10" i="7"/>
  <c r="AZ24" i="7"/>
  <c r="BB8" i="7"/>
  <c r="BA22" i="7"/>
  <c r="AZ9" i="7"/>
  <c r="AY23" i="7"/>
  <c r="I321" i="30"/>
  <c r="I352" i="30" s="1"/>
  <c r="I382" i="30" s="1"/>
  <c r="I290" i="30"/>
  <c r="B18" i="27"/>
  <c r="B17" i="27"/>
  <c r="C16" i="27"/>
  <c r="B16" i="27"/>
  <c r="C16" i="38"/>
  <c r="C39" i="38" s="1"/>
  <c r="L39" i="39"/>
  <c r="L61" i="39" s="1"/>
  <c r="L89" i="39" s="1"/>
  <c r="L111" i="39" s="1"/>
  <c r="L133" i="39" s="1"/>
  <c r="L4" i="39"/>
  <c r="M16" i="39"/>
  <c r="C16" i="39"/>
  <c r="C39" i="39" s="1"/>
  <c r="K111" i="39"/>
  <c r="I133" i="38"/>
  <c r="K39" i="38"/>
  <c r="K61" i="38" s="1"/>
  <c r="K89" i="38" s="1"/>
  <c r="K4" i="38"/>
  <c r="L16" i="38"/>
  <c r="L94" i="33"/>
  <c r="M95" i="33"/>
  <c r="L125" i="33"/>
  <c r="K153" i="30"/>
  <c r="K184" i="30"/>
  <c r="K215" i="30" s="1"/>
  <c r="L154" i="30"/>
  <c r="L172" i="33"/>
  <c r="K171" i="33"/>
  <c r="K202" i="33"/>
  <c r="J392" i="31"/>
  <c r="K362" i="31"/>
  <c r="J361" i="31"/>
  <c r="K252" i="32"/>
  <c r="L222" i="32"/>
  <c r="K221" i="32"/>
  <c r="J290" i="30"/>
  <c r="K291" i="30"/>
  <c r="J321" i="30"/>
  <c r="J352" i="30" s="1"/>
  <c r="J245" i="30"/>
  <c r="K252" i="31"/>
  <c r="L222" i="31"/>
  <c r="K221" i="31"/>
  <c r="J392" i="32"/>
  <c r="J361" i="32"/>
  <c r="K362" i="32"/>
  <c r="L188" i="32"/>
  <c r="L157" i="32"/>
  <c r="M158" i="32"/>
  <c r="K328" i="31"/>
  <c r="K297" i="31"/>
  <c r="L298" i="31"/>
  <c r="K328" i="32"/>
  <c r="K297" i="32"/>
  <c r="L298" i="32"/>
  <c r="M158" i="31"/>
  <c r="L188" i="31"/>
  <c r="L157" i="31"/>
  <c r="K27" i="35"/>
  <c r="L13" i="35"/>
  <c r="I59" i="36"/>
  <c r="I81" i="36"/>
  <c r="I102" i="36" s="1"/>
  <c r="I131" i="36" s="1"/>
  <c r="J39" i="36"/>
  <c r="K38" i="37"/>
  <c r="J48" i="37"/>
  <c r="J49" i="37" s="1"/>
  <c r="C16" i="16"/>
  <c r="M16" i="16"/>
  <c r="L39" i="16"/>
  <c r="L48" i="33"/>
  <c r="L17" i="33"/>
  <c r="M18" i="33"/>
  <c r="L17" i="31"/>
  <c r="L48" i="31"/>
  <c r="M18" i="31"/>
  <c r="K112" i="31"/>
  <c r="K81" i="31"/>
  <c r="L82" i="31"/>
  <c r="L48" i="32"/>
  <c r="M18" i="32"/>
  <c r="L17" i="32"/>
  <c r="K81" i="32"/>
  <c r="K112" i="32"/>
  <c r="L82" i="32"/>
  <c r="J108" i="30"/>
  <c r="K78" i="30"/>
  <c r="L16" i="30"/>
  <c r="M17" i="30"/>
  <c r="L47" i="30"/>
  <c r="B15" i="27"/>
  <c r="F43" i="27"/>
  <c r="G50" i="27" s="1"/>
  <c r="W35" i="27" s="1"/>
  <c r="AJ35" i="27" s="1"/>
  <c r="D33" i="27"/>
  <c r="E50" i="27"/>
  <c r="U35" i="27" s="1"/>
  <c r="AH35" i="27" s="1"/>
  <c r="AF235" i="18"/>
  <c r="AF189" i="18"/>
  <c r="AF133" i="18"/>
  <c r="S67" i="18"/>
  <c r="I132" i="36" l="1"/>
  <c r="J13" i="22"/>
  <c r="J14" i="22"/>
  <c r="J15" i="22"/>
  <c r="L3" i="22"/>
  <c r="K12" i="22"/>
  <c r="G52" i="27"/>
  <c r="AH36" i="27"/>
  <c r="U36" i="27"/>
  <c r="C98" i="36"/>
  <c r="I96" i="36"/>
  <c r="I87" i="36"/>
  <c r="I85" i="36"/>
  <c r="I94" i="36"/>
  <c r="I83" i="36"/>
  <c r="I89" i="36"/>
  <c r="I95" i="36"/>
  <c r="I86" i="36"/>
  <c r="I84" i="36"/>
  <c r="I91" i="36"/>
  <c r="I93" i="36"/>
  <c r="I92" i="36"/>
  <c r="D82" i="36"/>
  <c r="I90" i="36"/>
  <c r="I88" i="36"/>
  <c r="D34" i="27"/>
  <c r="C34" i="27" s="1"/>
  <c r="P3" i="35"/>
  <c r="P5" i="35" s="1"/>
  <c r="D22" i="35" s="1"/>
  <c r="E22" i="35" s="1"/>
  <c r="D16" i="27"/>
  <c r="AR62" i="27"/>
  <c r="V35" i="27"/>
  <c r="AI35" i="27" s="1"/>
  <c r="AG39" i="27"/>
  <c r="T39" i="27"/>
  <c r="T41" i="27"/>
  <c r="AG41" i="27"/>
  <c r="R62" i="27"/>
  <c r="T35" i="27"/>
  <c r="AG35" i="27" s="1"/>
  <c r="AG40" i="27"/>
  <c r="T40" i="27"/>
  <c r="T42" i="27"/>
  <c r="AG42" i="27"/>
  <c r="T36" i="27"/>
  <c r="AG36" i="27"/>
  <c r="AG38" i="27"/>
  <c r="T38" i="27"/>
  <c r="C40" i="27"/>
  <c r="C41" i="27" s="1"/>
  <c r="C8" i="36" s="1"/>
  <c r="T37" i="27"/>
  <c r="B11" i="36"/>
  <c r="C43" i="36" s="1"/>
  <c r="C63" i="36" s="1"/>
  <c r="AJ23" i="18"/>
  <c r="CB6" i="22"/>
  <c r="H50" i="27"/>
  <c r="L8" i="39" a="1"/>
  <c r="L8" i="39" s="1"/>
  <c r="L7" i="39" a="1"/>
  <c r="L7" i="39" s="1"/>
  <c r="L9" i="39" a="1"/>
  <c r="L9" i="39" s="1"/>
  <c r="L5" i="39" a="1"/>
  <c r="L5" i="39" s="1"/>
  <c r="L11" i="39" a="1"/>
  <c r="L11" i="39" s="1"/>
  <c r="L10" i="39" a="1"/>
  <c r="L10" i="39" s="1"/>
  <c r="K385" i="31"/>
  <c r="L40" i="33"/>
  <c r="J415" i="31"/>
  <c r="K227" i="33"/>
  <c r="K9" i="38" a="1"/>
  <c r="K9" i="38" s="1"/>
  <c r="K10" i="38" a="1"/>
  <c r="K10" i="38" s="1"/>
  <c r="K5" i="38" a="1"/>
  <c r="K5" i="38" s="1"/>
  <c r="K7" i="38" a="1"/>
  <c r="K7" i="38" s="1"/>
  <c r="K11" i="38" a="1"/>
  <c r="K11" i="38" s="1"/>
  <c r="K8" i="38" a="1"/>
  <c r="K8" i="38" s="1"/>
  <c r="J416" i="31"/>
  <c r="K225" i="33"/>
  <c r="J417" i="31"/>
  <c r="K226" i="33"/>
  <c r="L115" i="33"/>
  <c r="L73" i="33"/>
  <c r="L72" i="33"/>
  <c r="L71" i="33"/>
  <c r="L120" i="33"/>
  <c r="L150" i="33"/>
  <c r="L148" i="33"/>
  <c r="L149" i="33"/>
  <c r="L38" i="33"/>
  <c r="L147" i="33"/>
  <c r="L43" i="33"/>
  <c r="L41" i="33"/>
  <c r="L39" i="33"/>
  <c r="L69" i="33"/>
  <c r="L118" i="33"/>
  <c r="L68" i="33"/>
  <c r="L117" i="33"/>
  <c r="K223" i="33"/>
  <c r="L116" i="33"/>
  <c r="L70" i="33"/>
  <c r="K195" i="33"/>
  <c r="L119" i="33"/>
  <c r="L146" i="33"/>
  <c r="L42" i="33"/>
  <c r="K192" i="33"/>
  <c r="K194" i="33"/>
  <c r="K222" i="33"/>
  <c r="K224" i="33"/>
  <c r="L145" i="33"/>
  <c r="K197" i="33"/>
  <c r="K196" i="33"/>
  <c r="K193" i="33"/>
  <c r="K387" i="31"/>
  <c r="J412" i="31"/>
  <c r="K386" i="31"/>
  <c r="K351" i="31"/>
  <c r="K352" i="31"/>
  <c r="K353" i="31"/>
  <c r="K277" i="31"/>
  <c r="K276" i="31"/>
  <c r="K275" i="31"/>
  <c r="L212" i="31"/>
  <c r="K322" i="31"/>
  <c r="L213" i="31"/>
  <c r="K384" i="31"/>
  <c r="L247" i="31"/>
  <c r="L246" i="31"/>
  <c r="K132" i="31"/>
  <c r="L70" i="31"/>
  <c r="L242" i="31"/>
  <c r="K382" i="31"/>
  <c r="K136" i="31"/>
  <c r="K135" i="31"/>
  <c r="L71" i="31"/>
  <c r="K134" i="31"/>
  <c r="K137" i="31"/>
  <c r="L210" i="31"/>
  <c r="L208" i="31"/>
  <c r="K105" i="31"/>
  <c r="L180" i="31"/>
  <c r="L40" i="31"/>
  <c r="K103" i="31"/>
  <c r="L39" i="31"/>
  <c r="L178" i="31"/>
  <c r="L68" i="31"/>
  <c r="K102" i="31"/>
  <c r="K320" i="31"/>
  <c r="K350" i="31"/>
  <c r="K272" i="31"/>
  <c r="L43" i="31"/>
  <c r="L42" i="31"/>
  <c r="K274" i="31"/>
  <c r="K106" i="31"/>
  <c r="K383" i="31"/>
  <c r="L179" i="31"/>
  <c r="L73" i="31"/>
  <c r="L38" i="31"/>
  <c r="L245" i="31"/>
  <c r="K323" i="31"/>
  <c r="L72" i="31"/>
  <c r="L211" i="31"/>
  <c r="K133" i="31"/>
  <c r="J414" i="31"/>
  <c r="L181" i="31"/>
  <c r="K348" i="31"/>
  <c r="L244" i="31"/>
  <c r="J413" i="31"/>
  <c r="L209" i="31"/>
  <c r="K318" i="31"/>
  <c r="L41" i="31"/>
  <c r="L243" i="31"/>
  <c r="L182" i="31"/>
  <c r="K349" i="31"/>
  <c r="L69" i="31"/>
  <c r="K321" i="31"/>
  <c r="K273" i="31"/>
  <c r="K107" i="31"/>
  <c r="K319" i="31"/>
  <c r="K104" i="31"/>
  <c r="L183" i="31"/>
  <c r="AZ5" i="7"/>
  <c r="AY19" i="7"/>
  <c r="BB10" i="7"/>
  <c r="BA24" i="7"/>
  <c r="BA7" i="7"/>
  <c r="AZ21" i="7"/>
  <c r="BY14" i="7"/>
  <c r="BX28" i="7"/>
  <c r="BB6" i="7"/>
  <c r="BA20" i="7"/>
  <c r="BA9" i="7"/>
  <c r="AZ23" i="7"/>
  <c r="BC12" i="7"/>
  <c r="BB26" i="7"/>
  <c r="BA11" i="7"/>
  <c r="AZ25" i="7"/>
  <c r="BC8" i="7"/>
  <c r="BB22" i="7"/>
  <c r="BA13" i="7"/>
  <c r="AZ27" i="7"/>
  <c r="K133" i="39"/>
  <c r="M39" i="39"/>
  <c r="M61" i="39" s="1"/>
  <c r="M89" i="39" s="1"/>
  <c r="M111" i="39" s="1"/>
  <c r="M133" i="39" s="1"/>
  <c r="M4" i="39"/>
  <c r="N16" i="39"/>
  <c r="L39" i="38"/>
  <c r="L61" i="38" s="1"/>
  <c r="L89" i="38" s="1"/>
  <c r="L111" i="38" s="1"/>
  <c r="L133" i="38" s="1"/>
  <c r="M16" i="38"/>
  <c r="L4" i="38"/>
  <c r="K111" i="38"/>
  <c r="K290" i="30"/>
  <c r="K321" i="30"/>
  <c r="K352" i="30" s="1"/>
  <c r="L291" i="30"/>
  <c r="L252" i="32"/>
  <c r="M222" i="32"/>
  <c r="L221" i="32"/>
  <c r="M188" i="31"/>
  <c r="M157" i="31"/>
  <c r="N158" i="31"/>
  <c r="L328" i="32"/>
  <c r="L297" i="32"/>
  <c r="M298" i="32"/>
  <c r="L252" i="31"/>
  <c r="L221" i="31"/>
  <c r="M222" i="31"/>
  <c r="L202" i="33"/>
  <c r="L171" i="33"/>
  <c r="M172" i="33"/>
  <c r="L184" i="30"/>
  <c r="L215" i="30" s="1"/>
  <c r="L245" i="30" s="1"/>
  <c r="L153" i="30"/>
  <c r="M154" i="30"/>
  <c r="N158" i="32"/>
  <c r="M188" i="32"/>
  <c r="M157" i="32"/>
  <c r="J382" i="30"/>
  <c r="K245" i="30"/>
  <c r="M298" i="31"/>
  <c r="L297" i="31"/>
  <c r="L328" i="31"/>
  <c r="F4" i="37"/>
  <c r="K392" i="32"/>
  <c r="K361" i="32"/>
  <c r="L362" i="32"/>
  <c r="M125" i="33"/>
  <c r="M94" i="33"/>
  <c r="N95" i="33"/>
  <c r="K392" i="31"/>
  <c r="K361" i="31"/>
  <c r="L362" i="31"/>
  <c r="K39" i="36"/>
  <c r="J59" i="36"/>
  <c r="J81" i="36"/>
  <c r="J102" i="36" s="1"/>
  <c r="J131" i="36" s="1"/>
  <c r="J132" i="36" s="1"/>
  <c r="L38" i="37"/>
  <c r="K48" i="37"/>
  <c r="K49" i="37" s="1"/>
  <c r="M13" i="35"/>
  <c r="L27" i="35"/>
  <c r="H16" i="36"/>
  <c r="C39" i="16"/>
  <c r="H57" i="27"/>
  <c r="M4" i="16"/>
  <c r="N16" i="16"/>
  <c r="N4" i="16" s="1"/>
  <c r="M39" i="16"/>
  <c r="M48" i="33"/>
  <c r="M17" i="33"/>
  <c r="N18" i="33"/>
  <c r="M48" i="32"/>
  <c r="N18" i="32"/>
  <c r="M17" i="32"/>
  <c r="L112" i="31"/>
  <c r="M82" i="31"/>
  <c r="L81" i="31"/>
  <c r="L112" i="32"/>
  <c r="M82" i="32"/>
  <c r="L81" i="32"/>
  <c r="M48" i="31"/>
  <c r="M17" i="31"/>
  <c r="N18" i="31"/>
  <c r="K108" i="30"/>
  <c r="L78" i="30"/>
  <c r="M16" i="30"/>
  <c r="K50" i="27"/>
  <c r="AA35" i="27" s="1"/>
  <c r="AN35" i="27" s="1"/>
  <c r="N17" i="30"/>
  <c r="M47" i="30"/>
  <c r="R91" i="27"/>
  <c r="AR91" i="27"/>
  <c r="J50" i="27"/>
  <c r="Z35" i="27" s="1"/>
  <c r="AM35" i="27" s="1"/>
  <c r="I50" i="27"/>
  <c r="Y35" i="27" s="1"/>
  <c r="AL35" i="27" s="1"/>
  <c r="AE62" i="27"/>
  <c r="BR63" i="27" s="1"/>
  <c r="BE62" i="27"/>
  <c r="BE91" i="27" s="1"/>
  <c r="B35" i="27"/>
  <c r="AF113" i="18"/>
  <c r="AF204" i="18"/>
  <c r="K14" i="22" l="1"/>
  <c r="K13" i="22"/>
  <c r="K15" i="22"/>
  <c r="M3" i="22"/>
  <c r="L12" i="22"/>
  <c r="C48" i="36"/>
  <c r="C68" i="36" s="1"/>
  <c r="J91" i="36"/>
  <c r="J96" i="36"/>
  <c r="J87" i="36"/>
  <c r="J88" i="36"/>
  <c r="J86" i="36"/>
  <c r="J90" i="36"/>
  <c r="J95" i="36"/>
  <c r="E82" i="36"/>
  <c r="D98" i="36"/>
  <c r="J89" i="36"/>
  <c r="J92" i="36"/>
  <c r="J83" i="36"/>
  <c r="J84" i="36"/>
  <c r="J94" i="36"/>
  <c r="C45" i="36"/>
  <c r="C65" i="36" s="1"/>
  <c r="J93" i="36"/>
  <c r="J85" i="36"/>
  <c r="P4" i="35"/>
  <c r="D20" i="35" s="1"/>
  <c r="E20" i="35" s="1"/>
  <c r="F20" i="35" s="1"/>
  <c r="H52" i="27"/>
  <c r="M52" i="27" s="1"/>
  <c r="C52" i="36"/>
  <c r="C72" i="36" s="1"/>
  <c r="C50" i="36"/>
  <c r="C70" i="36" s="1"/>
  <c r="C42" i="36"/>
  <c r="C62" i="36" s="1"/>
  <c r="C42" i="27"/>
  <c r="C43" i="27" s="1"/>
  <c r="C41" i="36"/>
  <c r="C61" i="36" s="1"/>
  <c r="C49" i="36"/>
  <c r="C69" i="36" s="1"/>
  <c r="C47" i="36"/>
  <c r="C67" i="36" s="1"/>
  <c r="C53" i="36"/>
  <c r="C73" i="36" s="1"/>
  <c r="C46" i="36"/>
  <c r="C66" i="36" s="1"/>
  <c r="C54" i="36"/>
  <c r="C74" i="36" s="1"/>
  <c r="C51" i="36"/>
  <c r="C71" i="36" s="1"/>
  <c r="C44" i="36"/>
  <c r="C64" i="36" s="1"/>
  <c r="C40" i="36"/>
  <c r="C60" i="36" s="1"/>
  <c r="X38" i="27"/>
  <c r="Z53" i="27" s="1"/>
  <c r="AK38" i="27"/>
  <c r="AM53" i="27" s="1"/>
  <c r="AL36" i="27"/>
  <c r="AN51" i="27" s="1"/>
  <c r="AK36" i="27"/>
  <c r="AM51" i="27" s="1"/>
  <c r="X36" i="27"/>
  <c r="Z51" i="27" s="1"/>
  <c r="Y36" i="27"/>
  <c r="AA51" i="27" s="1"/>
  <c r="AK42" i="27"/>
  <c r="AM57" i="27" s="1"/>
  <c r="AL42" i="27"/>
  <c r="AN57" i="27" s="1"/>
  <c r="Y42" i="27"/>
  <c r="AA57" i="27" s="1"/>
  <c r="X42" i="27"/>
  <c r="Z57" i="27" s="1"/>
  <c r="X40" i="27"/>
  <c r="Z55" i="27" s="1"/>
  <c r="Y40" i="27"/>
  <c r="AA55" i="27" s="1"/>
  <c r="AL40" i="27"/>
  <c r="AN55" i="27" s="1"/>
  <c r="AK40" i="27"/>
  <c r="AM55" i="27" s="1"/>
  <c r="X37" i="27"/>
  <c r="Z52" i="27" s="1"/>
  <c r="AG37" i="27"/>
  <c r="AK37" i="27" s="1"/>
  <c r="AM52" i="27" s="1"/>
  <c r="B7" i="32"/>
  <c r="B147" i="32" s="1"/>
  <c r="B287" i="32" s="1"/>
  <c r="X35" i="27"/>
  <c r="AK35" i="27" s="1"/>
  <c r="AK41" i="27"/>
  <c r="AM56" i="27" s="1"/>
  <c r="AL41" i="27"/>
  <c r="AN56" i="27" s="1"/>
  <c r="Y41" i="27"/>
  <c r="AA56" i="27" s="1"/>
  <c r="X41" i="27"/>
  <c r="Z56" i="27" s="1"/>
  <c r="Y39" i="27"/>
  <c r="AA54" i="27" s="1"/>
  <c r="X39" i="27"/>
  <c r="Z54" i="27" s="1"/>
  <c r="F53" i="27"/>
  <c r="AH38" i="27"/>
  <c r="AL38" i="27" s="1"/>
  <c r="AN53" i="27" s="1"/>
  <c r="U38" i="27"/>
  <c r="Y38" i="27" s="1"/>
  <c r="AA53" i="27" s="1"/>
  <c r="AK39" i="27"/>
  <c r="AM54" i="27" s="1"/>
  <c r="AL39" i="27"/>
  <c r="AN54" i="27" s="1"/>
  <c r="D23" i="35"/>
  <c r="D32" i="35" s="1"/>
  <c r="M50" i="27"/>
  <c r="V50" i="27"/>
  <c r="R50" i="27"/>
  <c r="AE50" i="27" s="1"/>
  <c r="Z50" i="27"/>
  <c r="AM50" i="27" s="1"/>
  <c r="AI50" i="27"/>
  <c r="O50" i="27"/>
  <c r="T50" i="27"/>
  <c r="AG50" i="27" s="1"/>
  <c r="X50" i="27"/>
  <c r="AK50" i="27"/>
  <c r="AB50" i="27"/>
  <c r="AO50" i="27" s="1"/>
  <c r="N50" i="27"/>
  <c r="S50" i="27"/>
  <c r="AF50" i="27" s="1"/>
  <c r="AJ50" i="27"/>
  <c r="AA50" i="27"/>
  <c r="AN50" i="27" s="1"/>
  <c r="W50" i="27"/>
  <c r="M115" i="33"/>
  <c r="P50" i="27"/>
  <c r="AL50" i="27"/>
  <c r="U50" i="27"/>
  <c r="AH50" i="27" s="1"/>
  <c r="AC50" i="27"/>
  <c r="AP50" i="27" s="1"/>
  <c r="Y50" i="27"/>
  <c r="F22" i="35"/>
  <c r="E23" i="35"/>
  <c r="E32" i="35" s="1"/>
  <c r="D5" i="35"/>
  <c r="D6" i="35"/>
  <c r="D7" i="35" s="1"/>
  <c r="B7" i="30"/>
  <c r="B144" i="30" s="1"/>
  <c r="B281" i="30" s="1"/>
  <c r="B7" i="31"/>
  <c r="B147" i="31" s="1"/>
  <c r="B287" i="31" s="1"/>
  <c r="B7" i="33"/>
  <c r="B84" i="33" s="1"/>
  <c r="B161" i="33" s="1"/>
  <c r="M57" i="27"/>
  <c r="CC6" i="22"/>
  <c r="L102" i="31"/>
  <c r="K412" i="31"/>
  <c r="M71" i="31"/>
  <c r="L385" i="31"/>
  <c r="M9" i="39" a="1"/>
  <c r="M9" i="39" s="1"/>
  <c r="M8" i="39" a="1"/>
  <c r="M8" i="39" s="1"/>
  <c r="M7" i="39" a="1"/>
  <c r="M7" i="39" s="1"/>
  <c r="M5" i="39" a="1"/>
  <c r="M5" i="39" s="1"/>
  <c r="M11" i="39" a="1"/>
  <c r="M11" i="39" s="1"/>
  <c r="M10" i="39" a="1"/>
  <c r="M10" i="39" s="1"/>
  <c r="L226" i="33"/>
  <c r="L225" i="33"/>
  <c r="N8" i="16" a="1"/>
  <c r="N8" i="16" s="1"/>
  <c r="N5" i="16" a="1"/>
  <c r="N5" i="16" s="1"/>
  <c r="N10" i="16" a="1"/>
  <c r="N10" i="16" s="1"/>
  <c r="N11" i="16" a="1"/>
  <c r="N11" i="16" s="1"/>
  <c r="N9" i="16" a="1"/>
  <c r="N9" i="16" s="1"/>
  <c r="N7" i="16" a="1"/>
  <c r="N7" i="16" s="1"/>
  <c r="K417" i="31"/>
  <c r="L7" i="38" a="1"/>
  <c r="L7" i="38" s="1"/>
  <c r="L5" i="38" a="1"/>
  <c r="L5" i="38" s="1"/>
  <c r="L8" i="38" a="1"/>
  <c r="L8" i="38" s="1"/>
  <c r="L9" i="38" a="1"/>
  <c r="L9" i="38" s="1"/>
  <c r="L10" i="38" a="1"/>
  <c r="L10" i="38" s="1"/>
  <c r="L11" i="38" a="1"/>
  <c r="L11" i="38" s="1"/>
  <c r="K416" i="31"/>
  <c r="L227" i="33"/>
  <c r="M8" i="16" a="1"/>
  <c r="M8" i="16" s="1"/>
  <c r="M5" i="16" a="1"/>
  <c r="M5" i="16" s="1"/>
  <c r="M7" i="16" a="1"/>
  <c r="M7" i="16" s="1"/>
  <c r="M9" i="16" a="1"/>
  <c r="M9" i="16" s="1"/>
  <c r="M10" i="16" a="1"/>
  <c r="M10" i="16" s="1"/>
  <c r="M11" i="16" a="1"/>
  <c r="M11" i="16" s="1"/>
  <c r="K415" i="31"/>
  <c r="M41" i="33"/>
  <c r="M149" i="33"/>
  <c r="M148" i="33"/>
  <c r="M150" i="33"/>
  <c r="M71" i="33"/>
  <c r="M72" i="33"/>
  <c r="M73" i="33"/>
  <c r="M118" i="33"/>
  <c r="M70" i="33"/>
  <c r="M39" i="33"/>
  <c r="L197" i="33"/>
  <c r="M117" i="33"/>
  <c r="M145" i="33"/>
  <c r="L192" i="33"/>
  <c r="M116" i="33"/>
  <c r="L223" i="33"/>
  <c r="M42" i="33"/>
  <c r="L193" i="33"/>
  <c r="M43" i="33"/>
  <c r="M68" i="33"/>
  <c r="M40" i="33"/>
  <c r="L224" i="33"/>
  <c r="M146" i="33"/>
  <c r="M120" i="33"/>
  <c r="M147" i="33"/>
  <c r="L222" i="33"/>
  <c r="M119" i="33"/>
  <c r="L196" i="33"/>
  <c r="L194" i="33"/>
  <c r="L195" i="33"/>
  <c r="M69" i="33"/>
  <c r="M38" i="33"/>
  <c r="L353" i="31"/>
  <c r="L352" i="31"/>
  <c r="L134" i="31"/>
  <c r="L351" i="31"/>
  <c r="L386" i="31"/>
  <c r="L387" i="31"/>
  <c r="L275" i="31"/>
  <c r="L276" i="31"/>
  <c r="L277" i="31"/>
  <c r="M246" i="31"/>
  <c r="M247" i="31"/>
  <c r="M213" i="31"/>
  <c r="M212" i="31"/>
  <c r="L135" i="31"/>
  <c r="L136" i="31"/>
  <c r="L137" i="31"/>
  <c r="M72" i="31"/>
  <c r="L318" i="31"/>
  <c r="M73" i="31"/>
  <c r="L106" i="31"/>
  <c r="L103" i="31"/>
  <c r="L104" i="31"/>
  <c r="M69" i="31"/>
  <c r="M209" i="31"/>
  <c r="L383" i="31"/>
  <c r="K414" i="31"/>
  <c r="L274" i="31"/>
  <c r="L320" i="31"/>
  <c r="L384" i="31"/>
  <c r="M242" i="31"/>
  <c r="L319" i="31"/>
  <c r="L322" i="31"/>
  <c r="K413" i="31"/>
  <c r="L133" i="31"/>
  <c r="M42" i="31"/>
  <c r="M180" i="31"/>
  <c r="M38" i="31"/>
  <c r="L107" i="31"/>
  <c r="L105" i="31"/>
  <c r="L323" i="31"/>
  <c r="M182" i="31"/>
  <c r="L273" i="31"/>
  <c r="L349" i="31"/>
  <c r="M244" i="31"/>
  <c r="M70" i="31"/>
  <c r="L272" i="31"/>
  <c r="M178" i="31"/>
  <c r="M39" i="31"/>
  <c r="M245" i="31"/>
  <c r="L348" i="31"/>
  <c r="M211" i="31"/>
  <c r="M43" i="31"/>
  <c r="M40" i="31"/>
  <c r="L350" i="31"/>
  <c r="M183" i="31"/>
  <c r="M243" i="31"/>
  <c r="M181" i="31"/>
  <c r="L382" i="31"/>
  <c r="M208" i="31"/>
  <c r="L321" i="31"/>
  <c r="M41" i="31"/>
  <c r="L132" i="31"/>
  <c r="M179" i="31"/>
  <c r="M68" i="31"/>
  <c r="M210" i="31"/>
  <c r="BA5" i="7"/>
  <c r="AZ19" i="7"/>
  <c r="D15" i="35"/>
  <c r="D19" i="35" s="1"/>
  <c r="D14" i="35"/>
  <c r="E14" i="35" s="1"/>
  <c r="BD8" i="7"/>
  <c r="BC22" i="7"/>
  <c r="BC6" i="7"/>
  <c r="BB20" i="7"/>
  <c r="BB11" i="7"/>
  <c r="BA25" i="7"/>
  <c r="BZ14" i="7"/>
  <c r="BY28" i="7"/>
  <c r="BD12" i="7"/>
  <c r="BC26" i="7"/>
  <c r="BB7" i="7"/>
  <c r="BA21" i="7"/>
  <c r="BB13" i="7"/>
  <c r="BA27" i="7"/>
  <c r="BB9" i="7"/>
  <c r="BA23" i="7"/>
  <c r="BC10" i="7"/>
  <c r="BB24" i="7"/>
  <c r="D39" i="37"/>
  <c r="D50" i="37" s="1"/>
  <c r="B9" i="33"/>
  <c r="B14" i="33"/>
  <c r="N39" i="39"/>
  <c r="N61" i="39" s="1"/>
  <c r="N89" i="39" s="1"/>
  <c r="N111" i="39" s="1"/>
  <c r="N133" i="39" s="1"/>
  <c r="N4" i="39"/>
  <c r="O16" i="39"/>
  <c r="K133" i="38"/>
  <c r="M4" i="38"/>
  <c r="M39" i="38"/>
  <c r="M61" i="38" s="1"/>
  <c r="M89" i="38" s="1"/>
  <c r="M111" i="38" s="1"/>
  <c r="M133" i="38" s="1"/>
  <c r="N16" i="38"/>
  <c r="E7" i="33"/>
  <c r="E84" i="33" s="1"/>
  <c r="E161" i="33" s="1"/>
  <c r="D7" i="33"/>
  <c r="D84" i="33" s="1"/>
  <c r="D161" i="33" s="1"/>
  <c r="C7" i="33"/>
  <c r="C84" i="33" s="1"/>
  <c r="C161" i="33" s="1"/>
  <c r="M153" i="30"/>
  <c r="N154" i="30"/>
  <c r="M184" i="30"/>
  <c r="M215" i="30" s="1"/>
  <c r="M245" i="30" s="1"/>
  <c r="M252" i="31"/>
  <c r="N222" i="31"/>
  <c r="M221" i="31"/>
  <c r="N157" i="31"/>
  <c r="O158" i="31"/>
  <c r="N188" i="31"/>
  <c r="M297" i="31"/>
  <c r="N298" i="31"/>
  <c r="M328" i="31"/>
  <c r="M252" i="32"/>
  <c r="M221" i="32"/>
  <c r="N222" i="32"/>
  <c r="N94" i="33"/>
  <c r="O95" i="33"/>
  <c r="N125" i="33"/>
  <c r="M202" i="33"/>
  <c r="M171" i="33"/>
  <c r="N172" i="33"/>
  <c r="L290" i="30"/>
  <c r="M291" i="30"/>
  <c r="L321" i="30"/>
  <c r="L352" i="30" s="1"/>
  <c r="L382" i="30" s="1"/>
  <c r="M362" i="31"/>
  <c r="L392" i="31"/>
  <c r="L361" i="31"/>
  <c r="N298" i="32"/>
  <c r="M328" i="32"/>
  <c r="M297" i="32"/>
  <c r="K382" i="30"/>
  <c r="M362" i="32"/>
  <c r="L392" i="32"/>
  <c r="L361" i="32"/>
  <c r="N188" i="32"/>
  <c r="O158" i="32"/>
  <c r="N157" i="32"/>
  <c r="B9" i="31"/>
  <c r="M38" i="37"/>
  <c r="L48" i="37"/>
  <c r="L49" i="37" s="1"/>
  <c r="D53" i="36"/>
  <c r="D73" i="36" s="1"/>
  <c r="M27" i="35"/>
  <c r="N13" i="35"/>
  <c r="D43" i="36"/>
  <c r="D63" i="36" s="1"/>
  <c r="K59" i="36"/>
  <c r="K81" i="36"/>
  <c r="L39" i="36"/>
  <c r="D48" i="36"/>
  <c r="D68" i="36" s="1"/>
  <c r="D52" i="36"/>
  <c r="D72" i="36" s="1"/>
  <c r="I52" i="27"/>
  <c r="B9" i="32"/>
  <c r="B9" i="30"/>
  <c r="B14" i="31"/>
  <c r="B14" i="32"/>
  <c r="I57" i="27"/>
  <c r="B14" i="30"/>
  <c r="V83" i="27"/>
  <c r="O16" i="16"/>
  <c r="O4" i="16" s="1"/>
  <c r="N39" i="16"/>
  <c r="N48" i="33"/>
  <c r="N17" i="33"/>
  <c r="O18" i="33"/>
  <c r="M112" i="32"/>
  <c r="M81" i="32"/>
  <c r="N82" i="32"/>
  <c r="N48" i="32"/>
  <c r="O18" i="32"/>
  <c r="N17" i="32"/>
  <c r="N17" i="31"/>
  <c r="O18" i="31"/>
  <c r="N48" i="31"/>
  <c r="M112" i="31"/>
  <c r="N82" i="31"/>
  <c r="M81" i="31"/>
  <c r="C7" i="30"/>
  <c r="C144" i="30" s="1"/>
  <c r="C281" i="30" s="1"/>
  <c r="C7" i="32"/>
  <c r="C147" i="32" s="1"/>
  <c r="C287" i="32" s="1"/>
  <c r="C7" i="31"/>
  <c r="C147" i="31" s="1"/>
  <c r="C287" i="31" s="1"/>
  <c r="D7" i="30"/>
  <c r="D144" i="30" s="1"/>
  <c r="D281" i="30" s="1"/>
  <c r="D7" i="32"/>
  <c r="D147" i="32" s="1"/>
  <c r="D287" i="32" s="1"/>
  <c r="D7" i="31"/>
  <c r="D147" i="31" s="1"/>
  <c r="D287" i="31" s="1"/>
  <c r="E7" i="30"/>
  <c r="E144" i="30" s="1"/>
  <c r="E281" i="30" s="1"/>
  <c r="E7" i="32"/>
  <c r="E147" i="32" s="1"/>
  <c r="E287" i="32" s="1"/>
  <c r="E7" i="31"/>
  <c r="E147" i="31" s="1"/>
  <c r="E287" i="31" s="1"/>
  <c r="L108" i="30"/>
  <c r="M78" i="30"/>
  <c r="N16" i="30"/>
  <c r="I51" i="27"/>
  <c r="H51" i="27"/>
  <c r="I54" i="27"/>
  <c r="N54" i="27" s="1"/>
  <c r="H54" i="27"/>
  <c r="H55" i="27"/>
  <c r="I55" i="27"/>
  <c r="N55" i="27" s="1"/>
  <c r="I53" i="27"/>
  <c r="N53" i="27" s="1"/>
  <c r="H53" i="27"/>
  <c r="H56" i="27"/>
  <c r="I56" i="27"/>
  <c r="N56" i="27" s="1"/>
  <c r="O17" i="30"/>
  <c r="N47" i="30"/>
  <c r="AE91" i="27"/>
  <c r="D58" i="27"/>
  <c r="E58" i="27"/>
  <c r="D49" i="36" l="1"/>
  <c r="D69" i="36" s="1"/>
  <c r="E21" i="35"/>
  <c r="E31" i="35" s="1"/>
  <c r="D21" i="35"/>
  <c r="D31" i="35" s="1"/>
  <c r="L14" i="22"/>
  <c r="E23" i="22" s="1"/>
  <c r="L13" i="22"/>
  <c r="L15" i="22"/>
  <c r="N3" i="22"/>
  <c r="M12" i="22"/>
  <c r="D54" i="36"/>
  <c r="D74" i="36" s="1"/>
  <c r="D42" i="36"/>
  <c r="D62" i="36" s="1"/>
  <c r="D50" i="36"/>
  <c r="D70" i="36" s="1"/>
  <c r="D46" i="36"/>
  <c r="D66" i="36" s="1"/>
  <c r="D45" i="36"/>
  <c r="D65" i="36" s="1"/>
  <c r="K93" i="36"/>
  <c r="D41" i="36"/>
  <c r="D61" i="36" s="1"/>
  <c r="D104" i="36" s="1"/>
  <c r="D44" i="36"/>
  <c r="D64" i="36" s="1"/>
  <c r="D107" i="36" s="1"/>
  <c r="C76" i="36"/>
  <c r="C78" i="36" s="1"/>
  <c r="D51" i="36"/>
  <c r="D71" i="36" s="1"/>
  <c r="F82" i="36"/>
  <c r="E98" i="36"/>
  <c r="K94" i="36"/>
  <c r="K95" i="36"/>
  <c r="K84" i="36"/>
  <c r="K88" i="36"/>
  <c r="K90" i="36"/>
  <c r="K83" i="36"/>
  <c r="K86" i="36"/>
  <c r="K92" i="36"/>
  <c r="K91" i="36"/>
  <c r="K87" i="36"/>
  <c r="K85" i="36"/>
  <c r="K89" i="36"/>
  <c r="K96" i="36"/>
  <c r="D40" i="36"/>
  <c r="D60" i="36" s="1"/>
  <c r="C56" i="36"/>
  <c r="D47" i="36"/>
  <c r="D67" i="36" s="1"/>
  <c r="T43" i="27"/>
  <c r="U44" i="27"/>
  <c r="AH44" i="27"/>
  <c r="T44" i="27"/>
  <c r="AG44" i="27"/>
  <c r="U37" i="27"/>
  <c r="AH37" i="27"/>
  <c r="AI38" i="27"/>
  <c r="AM38" i="27" s="1"/>
  <c r="AO53" i="27" s="1"/>
  <c r="V38" i="27"/>
  <c r="Z38" i="27" s="1"/>
  <c r="AB53" i="27" s="1"/>
  <c r="G53" i="27"/>
  <c r="K53" i="27" s="1"/>
  <c r="J53" i="27"/>
  <c r="AG43" i="27"/>
  <c r="C9" i="36"/>
  <c r="D35" i="27"/>
  <c r="N115" i="33"/>
  <c r="B91" i="33"/>
  <c r="B154" i="32"/>
  <c r="B154" i="31"/>
  <c r="B151" i="30"/>
  <c r="B282" i="30"/>
  <c r="B288" i="31"/>
  <c r="B162" i="33"/>
  <c r="B288" i="32"/>
  <c r="G20" i="35"/>
  <c r="F21" i="35"/>
  <c r="F31" i="35" s="1"/>
  <c r="G22" i="35"/>
  <c r="F23" i="35"/>
  <c r="F32" i="35" s="1"/>
  <c r="E15" i="35"/>
  <c r="E17" i="35" s="1"/>
  <c r="M55" i="27"/>
  <c r="T97" i="27" s="1"/>
  <c r="N52" i="27"/>
  <c r="M54" i="27"/>
  <c r="N57" i="27"/>
  <c r="M51" i="27"/>
  <c r="T94" i="27" s="1"/>
  <c r="M56" i="27"/>
  <c r="T100" i="27" s="1"/>
  <c r="N51" i="27"/>
  <c r="T98" i="27"/>
  <c r="T99" i="27"/>
  <c r="T69" i="27"/>
  <c r="T70" i="27"/>
  <c r="T96" i="27"/>
  <c r="T67" i="27"/>
  <c r="M53" i="27"/>
  <c r="T66" i="27" s="1"/>
  <c r="CD6" i="22"/>
  <c r="L412" i="31"/>
  <c r="N41" i="33"/>
  <c r="M385" i="31"/>
  <c r="M226" i="33"/>
  <c r="N10" i="39" a="1"/>
  <c r="N10" i="39" s="1"/>
  <c r="N5" i="39" a="1"/>
  <c r="N5" i="39" s="1"/>
  <c r="N7" i="39" a="1"/>
  <c r="N7" i="39" s="1"/>
  <c r="N9" i="39" a="1"/>
  <c r="N9" i="39" s="1"/>
  <c r="N11" i="39" a="1"/>
  <c r="N11" i="39" s="1"/>
  <c r="N8" i="39" a="1"/>
  <c r="N8" i="39" s="1"/>
  <c r="M134" i="31"/>
  <c r="L415" i="31"/>
  <c r="M227" i="33"/>
  <c r="O8" i="16" a="1"/>
  <c r="O8" i="16" s="1"/>
  <c r="O10" i="16" a="1"/>
  <c r="O10" i="16" s="1"/>
  <c r="O7" i="16" a="1"/>
  <c r="O7" i="16" s="1"/>
  <c r="O11" i="16" a="1"/>
  <c r="O11" i="16" s="1"/>
  <c r="O9" i="16" a="1"/>
  <c r="O9" i="16" s="1"/>
  <c r="O5" i="16" a="1"/>
  <c r="O5" i="16" s="1"/>
  <c r="M8" i="38" a="1"/>
  <c r="M8" i="38" s="1"/>
  <c r="M5" i="38" a="1"/>
  <c r="M5" i="38" s="1"/>
  <c r="M7" i="38" a="1"/>
  <c r="M7" i="38" s="1"/>
  <c r="M9" i="38" a="1"/>
  <c r="M9" i="38" s="1"/>
  <c r="M11" i="38" a="1"/>
  <c r="M11" i="38" s="1"/>
  <c r="M10" i="38" a="1"/>
  <c r="M10" i="38" s="1"/>
  <c r="L416" i="31"/>
  <c r="L417" i="31"/>
  <c r="M225" i="33"/>
  <c r="M197" i="33"/>
  <c r="N150" i="33"/>
  <c r="N148" i="33"/>
  <c r="N149" i="33"/>
  <c r="M196" i="33"/>
  <c r="N73" i="33"/>
  <c r="N72" i="33"/>
  <c r="N71" i="33"/>
  <c r="N40" i="33"/>
  <c r="M223" i="33"/>
  <c r="N39" i="33"/>
  <c r="M224" i="33"/>
  <c r="N119" i="33"/>
  <c r="N68" i="33"/>
  <c r="N116" i="33"/>
  <c r="N70" i="33"/>
  <c r="M222" i="33"/>
  <c r="N43" i="33"/>
  <c r="M192" i="33"/>
  <c r="N38" i="33"/>
  <c r="N147" i="33"/>
  <c r="M193" i="33"/>
  <c r="N145" i="33"/>
  <c r="N118" i="33"/>
  <c r="N69" i="33"/>
  <c r="N120" i="33"/>
  <c r="M195" i="33"/>
  <c r="N146" i="33"/>
  <c r="M194" i="33"/>
  <c r="N42" i="33"/>
  <c r="N117" i="33"/>
  <c r="M387" i="31"/>
  <c r="M386" i="31"/>
  <c r="M351" i="31"/>
  <c r="M352" i="31"/>
  <c r="M353" i="31"/>
  <c r="M277" i="31"/>
  <c r="M276" i="31"/>
  <c r="M275" i="31"/>
  <c r="N212" i="31"/>
  <c r="N213" i="31"/>
  <c r="N247" i="31"/>
  <c r="N246" i="31"/>
  <c r="M137" i="31"/>
  <c r="M136" i="31"/>
  <c r="M135" i="31"/>
  <c r="M105" i="31"/>
  <c r="N73" i="31"/>
  <c r="N209" i="31"/>
  <c r="N70" i="31"/>
  <c r="N43" i="31"/>
  <c r="M384" i="31"/>
  <c r="M318" i="31"/>
  <c r="N72" i="31"/>
  <c r="N210" i="31"/>
  <c r="M106" i="31"/>
  <c r="N211" i="31"/>
  <c r="N244" i="31"/>
  <c r="N42" i="31"/>
  <c r="M320" i="31"/>
  <c r="N68" i="31"/>
  <c r="N208" i="31"/>
  <c r="M348" i="31"/>
  <c r="M349" i="31"/>
  <c r="M133" i="31"/>
  <c r="M274" i="31"/>
  <c r="N179" i="31"/>
  <c r="M273" i="31"/>
  <c r="L413" i="31"/>
  <c r="L414" i="31"/>
  <c r="M382" i="31"/>
  <c r="M350" i="31"/>
  <c r="N245" i="31"/>
  <c r="N182" i="31"/>
  <c r="M107" i="31"/>
  <c r="M322" i="31"/>
  <c r="M383" i="31"/>
  <c r="N71" i="31"/>
  <c r="N183" i="31"/>
  <c r="M132" i="31"/>
  <c r="N181" i="31"/>
  <c r="N39" i="31"/>
  <c r="M319" i="31"/>
  <c r="M102" i="31"/>
  <c r="N180" i="31"/>
  <c r="N41" i="31"/>
  <c r="N243" i="31"/>
  <c r="N40" i="31"/>
  <c r="N178" i="31"/>
  <c r="M103" i="31"/>
  <c r="N69" i="31"/>
  <c r="M321" i="31"/>
  <c r="M272" i="31"/>
  <c r="M323" i="31"/>
  <c r="N38" i="31"/>
  <c r="N242" i="31"/>
  <c r="M104" i="31"/>
  <c r="D17" i="35"/>
  <c r="BB5" i="7"/>
  <c r="BA19" i="7"/>
  <c r="BC13" i="7"/>
  <c r="BB27" i="7"/>
  <c r="CA14" i="7"/>
  <c r="BZ28" i="7"/>
  <c r="BC7" i="7"/>
  <c r="BB21" i="7"/>
  <c r="BC11" i="7"/>
  <c r="BB25" i="7"/>
  <c r="BD10" i="7"/>
  <c r="BC24" i="7"/>
  <c r="BE12" i="7"/>
  <c r="BD26" i="7"/>
  <c r="BD6" i="7"/>
  <c r="BC20" i="7"/>
  <c r="BC9" i="7"/>
  <c r="BB23" i="7"/>
  <c r="BE8" i="7"/>
  <c r="BD22" i="7"/>
  <c r="C14" i="33"/>
  <c r="E39" i="37"/>
  <c r="E50" i="37" s="1"/>
  <c r="C9" i="33"/>
  <c r="AI83" i="27"/>
  <c r="C8" i="33"/>
  <c r="B8" i="33"/>
  <c r="O39" i="39"/>
  <c r="O61" i="39" s="1"/>
  <c r="O89" i="39" s="1"/>
  <c r="O111" i="39" s="1"/>
  <c r="O133" i="39" s="1"/>
  <c r="P16" i="39"/>
  <c r="O4" i="39"/>
  <c r="N39" i="38"/>
  <c r="N61" i="38" s="1"/>
  <c r="N89" i="38" s="1"/>
  <c r="N111" i="38" s="1"/>
  <c r="N133" i="38" s="1"/>
  <c r="O16" i="38"/>
  <c r="N4" i="38"/>
  <c r="BI83" i="27"/>
  <c r="C110" i="36"/>
  <c r="C115" i="36"/>
  <c r="N202" i="33"/>
  <c r="N171" i="33"/>
  <c r="O172" i="33"/>
  <c r="O125" i="33"/>
  <c r="O94" i="33"/>
  <c r="P95" i="33"/>
  <c r="O188" i="31"/>
  <c r="O157" i="31"/>
  <c r="P158" i="31"/>
  <c r="M392" i="31"/>
  <c r="M361" i="31"/>
  <c r="N362" i="31"/>
  <c r="N252" i="32"/>
  <c r="O222" i="32"/>
  <c r="N221" i="32"/>
  <c r="K102" i="36"/>
  <c r="K131" i="36" s="1"/>
  <c r="K132" i="36" s="1"/>
  <c r="N328" i="31"/>
  <c r="N297" i="31"/>
  <c r="O298" i="31"/>
  <c r="N221" i="31"/>
  <c r="N252" i="31"/>
  <c r="O222" i="31"/>
  <c r="N328" i="32"/>
  <c r="O298" i="32"/>
  <c r="N297" i="32"/>
  <c r="M290" i="30"/>
  <c r="N291" i="30"/>
  <c r="M321" i="30"/>
  <c r="M352" i="30" s="1"/>
  <c r="O188" i="32"/>
  <c r="P158" i="32"/>
  <c r="O157" i="32"/>
  <c r="M392" i="32"/>
  <c r="M361" i="32"/>
  <c r="N362" i="32"/>
  <c r="N184" i="30"/>
  <c r="N215" i="30" s="1"/>
  <c r="O154" i="30"/>
  <c r="N153" i="30"/>
  <c r="C114" i="36"/>
  <c r="C117" i="36"/>
  <c r="C107" i="36"/>
  <c r="C116" i="36"/>
  <c r="C113" i="36"/>
  <c r="C111" i="36"/>
  <c r="C108" i="36"/>
  <c r="C106" i="36"/>
  <c r="E45" i="36"/>
  <c r="E65" i="36" s="1"/>
  <c r="D108" i="36"/>
  <c r="D114" i="36"/>
  <c r="E50" i="36"/>
  <c r="E70" i="36" s="1"/>
  <c r="D113" i="36"/>
  <c r="C103" i="36"/>
  <c r="L81" i="36"/>
  <c r="L102" i="36" s="1"/>
  <c r="L131" i="36" s="1"/>
  <c r="L132" i="36" s="1"/>
  <c r="L59" i="36"/>
  <c r="M39" i="36"/>
  <c r="E54" i="36"/>
  <c r="E74" i="36" s="1"/>
  <c r="D117" i="36"/>
  <c r="E52" i="36"/>
  <c r="E72" i="36" s="1"/>
  <c r="N27" i="35"/>
  <c r="O13" i="35"/>
  <c r="D109" i="36"/>
  <c r="E46" i="36"/>
  <c r="E66" i="36" s="1"/>
  <c r="E49" i="36"/>
  <c r="E69" i="36" s="1"/>
  <c r="D112" i="36"/>
  <c r="E42" i="36"/>
  <c r="E62" i="36" s="1"/>
  <c r="D105" i="36"/>
  <c r="C109" i="36"/>
  <c r="C112" i="36"/>
  <c r="C105" i="36"/>
  <c r="E53" i="36"/>
  <c r="E73" i="36" s="1"/>
  <c r="D116" i="36"/>
  <c r="E48" i="36"/>
  <c r="E68" i="36" s="1"/>
  <c r="D111" i="36"/>
  <c r="D106" i="36"/>
  <c r="E43" i="36"/>
  <c r="E63" i="36" s="1"/>
  <c r="C104" i="36"/>
  <c r="D110" i="36"/>
  <c r="E47" i="36"/>
  <c r="E67" i="36" s="1"/>
  <c r="F14" i="35"/>
  <c r="N38" i="37"/>
  <c r="M48" i="37"/>
  <c r="M49" i="37" s="1"/>
  <c r="C9" i="31"/>
  <c r="C9" i="30"/>
  <c r="C9" i="32"/>
  <c r="C14" i="31"/>
  <c r="C14" i="32"/>
  <c r="C14" i="30"/>
  <c r="C11" i="33"/>
  <c r="AI76" i="27"/>
  <c r="AI77" i="27"/>
  <c r="AI75" i="27"/>
  <c r="B12" i="33"/>
  <c r="V78" i="27"/>
  <c r="V80" i="27"/>
  <c r="V79" i="27"/>
  <c r="C13" i="33"/>
  <c r="AI82" i="27"/>
  <c r="AI81" i="27"/>
  <c r="B13" i="33"/>
  <c r="V81" i="27"/>
  <c r="V82" i="27"/>
  <c r="AV79" i="27"/>
  <c r="AV81" i="27"/>
  <c r="B11" i="33"/>
  <c r="V76" i="27"/>
  <c r="V77" i="27"/>
  <c r="V75" i="27"/>
  <c r="B10" i="33"/>
  <c r="V73" i="27"/>
  <c r="V74" i="27"/>
  <c r="AV80" i="27"/>
  <c r="AV82" i="27"/>
  <c r="C10" i="33"/>
  <c r="AI74" i="27"/>
  <c r="AI73" i="27"/>
  <c r="AV78" i="27"/>
  <c r="AV74" i="27"/>
  <c r="BI77" i="27"/>
  <c r="AV77" i="27"/>
  <c r="C12" i="33"/>
  <c r="AI80" i="27"/>
  <c r="AI78" i="27"/>
  <c r="AI79" i="27"/>
  <c r="AV73" i="27"/>
  <c r="BI75" i="27"/>
  <c r="AV75" i="27"/>
  <c r="BI76" i="27"/>
  <c r="AV76" i="27"/>
  <c r="P16" i="16"/>
  <c r="P4" i="16" s="1"/>
  <c r="O39" i="16"/>
  <c r="O48" i="33"/>
  <c r="P18" i="33"/>
  <c r="O17" i="33"/>
  <c r="C12" i="32"/>
  <c r="C12" i="31"/>
  <c r="O17" i="31"/>
  <c r="P18" i="31"/>
  <c r="O48" i="31"/>
  <c r="B12" i="30"/>
  <c r="B12" i="32"/>
  <c r="B12" i="31"/>
  <c r="B11" i="30"/>
  <c r="B11" i="32"/>
  <c r="B11" i="31"/>
  <c r="O48" i="32"/>
  <c r="O17" i="32"/>
  <c r="P18" i="32"/>
  <c r="C11" i="32"/>
  <c r="C11" i="31"/>
  <c r="C13" i="30"/>
  <c r="C13" i="32"/>
  <c r="C13" i="31"/>
  <c r="B13" i="30"/>
  <c r="B13" i="32"/>
  <c r="B13" i="31"/>
  <c r="B8" i="30"/>
  <c r="B8" i="32"/>
  <c r="B8" i="31"/>
  <c r="N112" i="32"/>
  <c r="O82" i="32"/>
  <c r="N81" i="32"/>
  <c r="B10" i="30"/>
  <c r="B10" i="32"/>
  <c r="B10" i="31"/>
  <c r="C8" i="32"/>
  <c r="C8" i="31"/>
  <c r="N112" i="31"/>
  <c r="N81" i="31"/>
  <c r="O82" i="31"/>
  <c r="C10" i="32"/>
  <c r="C10" i="31"/>
  <c r="M108" i="30"/>
  <c r="O16" i="30"/>
  <c r="N78" i="30"/>
  <c r="N108" i="30" s="1"/>
  <c r="C12" i="30"/>
  <c r="C11" i="30"/>
  <c r="C10" i="30"/>
  <c r="C8" i="30"/>
  <c r="P17" i="30"/>
  <c r="O47" i="30"/>
  <c r="M14" i="22" l="1"/>
  <c r="M13" i="22"/>
  <c r="M15" i="22"/>
  <c r="O3" i="22"/>
  <c r="N12" i="22"/>
  <c r="E41" i="36"/>
  <c r="E61" i="36" s="1"/>
  <c r="E44" i="36"/>
  <c r="E64" i="36" s="1"/>
  <c r="T72" i="27"/>
  <c r="V72" i="27" s="1"/>
  <c r="C119" i="36"/>
  <c r="D56" i="36"/>
  <c r="E40" i="36"/>
  <c r="E60" i="36" s="1"/>
  <c r="E51" i="36"/>
  <c r="E71" i="36" s="1"/>
  <c r="E114" i="36" s="1"/>
  <c r="D76" i="36"/>
  <c r="D78" i="36" s="1"/>
  <c r="L85" i="36"/>
  <c r="L88" i="36"/>
  <c r="L87" i="36"/>
  <c r="L91" i="36"/>
  <c r="L84" i="36"/>
  <c r="L93" i="36"/>
  <c r="L95" i="36"/>
  <c r="L92" i="36"/>
  <c r="L94" i="36"/>
  <c r="L86" i="36"/>
  <c r="C121" i="36"/>
  <c r="L96" i="36"/>
  <c r="L83" i="36"/>
  <c r="G82" i="36"/>
  <c r="F98" i="36"/>
  <c r="L89" i="36"/>
  <c r="L90" i="36"/>
  <c r="T71" i="27"/>
  <c r="V71" i="27" s="1"/>
  <c r="T95" i="27"/>
  <c r="AG95" i="27" s="1"/>
  <c r="T65" i="27"/>
  <c r="AG65" i="27" s="1"/>
  <c r="T68" i="27"/>
  <c r="AG99" i="27"/>
  <c r="BR99" i="27" s="1"/>
  <c r="AG67" i="27"/>
  <c r="BR67" i="27" s="1"/>
  <c r="O53" i="27"/>
  <c r="D10" i="33"/>
  <c r="D10" i="30"/>
  <c r="D10" i="32"/>
  <c r="D10" i="31"/>
  <c r="W38" i="27"/>
  <c r="AA38" i="27" s="1"/>
  <c r="AC53" i="27" s="1"/>
  <c r="AJ38" i="27"/>
  <c r="AN38" i="27" s="1"/>
  <c r="AP53" i="27" s="1"/>
  <c r="AL37" i="27"/>
  <c r="AN52" i="27" s="1"/>
  <c r="AH43" i="27"/>
  <c r="AH45" i="27" s="1"/>
  <c r="U43" i="27"/>
  <c r="U45" i="27" s="1"/>
  <c r="Y37" i="27"/>
  <c r="AA52" i="27" s="1"/>
  <c r="AI37" i="27"/>
  <c r="V37" i="27"/>
  <c r="J52" i="27"/>
  <c r="AG45" i="27"/>
  <c r="T45" i="27"/>
  <c r="O115" i="33"/>
  <c r="F56" i="27"/>
  <c r="F51" i="27"/>
  <c r="F57" i="27"/>
  <c r="F54" i="27"/>
  <c r="F55" i="27"/>
  <c r="F22" i="36"/>
  <c r="F23" i="36"/>
  <c r="F32" i="36"/>
  <c r="F27" i="36"/>
  <c r="F31" i="36"/>
  <c r="F19" i="36"/>
  <c r="F24" i="36"/>
  <c r="F26" i="36"/>
  <c r="F28" i="36"/>
  <c r="F20" i="36"/>
  <c r="F29" i="36"/>
  <c r="F30" i="36"/>
  <c r="F21" i="36"/>
  <c r="F18" i="36"/>
  <c r="F25" i="36"/>
  <c r="H24" i="36"/>
  <c r="H23" i="36"/>
  <c r="H22" i="36"/>
  <c r="H25" i="36"/>
  <c r="H26" i="36"/>
  <c r="H32" i="36"/>
  <c r="H21" i="36"/>
  <c r="H30" i="36"/>
  <c r="H20" i="36"/>
  <c r="H29" i="36"/>
  <c r="H28" i="36"/>
  <c r="H19" i="36"/>
  <c r="H18" i="36"/>
  <c r="H27" i="36"/>
  <c r="H31" i="36"/>
  <c r="B153" i="31"/>
  <c r="C148" i="32"/>
  <c r="B148" i="30"/>
  <c r="B150" i="31"/>
  <c r="B289" i="32"/>
  <c r="B163" i="33"/>
  <c r="B283" i="30"/>
  <c r="B289" i="31"/>
  <c r="B294" i="31"/>
  <c r="B294" i="32"/>
  <c r="B168" i="33"/>
  <c r="B288" i="30"/>
  <c r="C91" i="33"/>
  <c r="C151" i="30"/>
  <c r="C154" i="32"/>
  <c r="C154" i="31"/>
  <c r="B149" i="31"/>
  <c r="B146" i="30"/>
  <c r="B149" i="32"/>
  <c r="B86" i="33"/>
  <c r="B87" i="33"/>
  <c r="B90" i="33"/>
  <c r="C145" i="30"/>
  <c r="D150" i="32"/>
  <c r="D87" i="33"/>
  <c r="D150" i="31"/>
  <c r="D147" i="30"/>
  <c r="F15" i="35"/>
  <c r="F17" i="35" s="1"/>
  <c r="E19" i="35"/>
  <c r="H22" i="35"/>
  <c r="G23" i="35"/>
  <c r="G32" i="35" s="1"/>
  <c r="H20" i="35"/>
  <c r="G21" i="35"/>
  <c r="G31" i="35" s="1"/>
  <c r="D29" i="35"/>
  <c r="E29" i="35"/>
  <c r="AG97" i="27"/>
  <c r="AG100" i="27"/>
  <c r="AG96" i="27"/>
  <c r="AG94" i="27"/>
  <c r="AG66" i="27"/>
  <c r="AG70" i="27"/>
  <c r="AG98" i="27"/>
  <c r="P53" i="27"/>
  <c r="AG69" i="27"/>
  <c r="O41" i="33"/>
  <c r="CE6" i="22"/>
  <c r="M412" i="31"/>
  <c r="N385" i="31"/>
  <c r="N134" i="31"/>
  <c r="N105" i="31"/>
  <c r="N225" i="33"/>
  <c r="M417" i="31"/>
  <c r="N227" i="33"/>
  <c r="N9" i="38" a="1"/>
  <c r="N9" i="38" s="1"/>
  <c r="N10" i="38" a="1"/>
  <c r="N10" i="38" s="1"/>
  <c r="N7" i="38" a="1"/>
  <c r="N7" i="38" s="1"/>
  <c r="N5" i="38" a="1"/>
  <c r="N5" i="38" s="1"/>
  <c r="N11" i="38" a="1"/>
  <c r="N11" i="38" s="1"/>
  <c r="N8" i="38" a="1"/>
  <c r="N8" i="38" s="1"/>
  <c r="M416" i="31"/>
  <c r="M415" i="31"/>
  <c r="P10" i="16" a="1"/>
  <c r="P10" i="16" s="1"/>
  <c r="P7" i="16" a="1"/>
  <c r="P7" i="16" s="1"/>
  <c r="P11" i="16" a="1"/>
  <c r="P11" i="16" s="1"/>
  <c r="P9" i="16" a="1"/>
  <c r="P9" i="16" s="1"/>
  <c r="P8" i="16" a="1"/>
  <c r="P8" i="16" s="1"/>
  <c r="P5" i="16" a="1"/>
  <c r="P5" i="16" s="1"/>
  <c r="N197" i="33"/>
  <c r="O10" i="39" a="1"/>
  <c r="O10" i="39" s="1"/>
  <c r="O11" i="39" a="1"/>
  <c r="O11" i="39" s="1"/>
  <c r="O5" i="39" a="1"/>
  <c r="O5" i="39" s="1"/>
  <c r="O9" i="39" a="1"/>
  <c r="O9" i="39" s="1"/>
  <c r="O7" i="39" a="1"/>
  <c r="O7" i="39" s="1"/>
  <c r="O8" i="39" a="1"/>
  <c r="O8" i="39" s="1"/>
  <c r="N226" i="33"/>
  <c r="O149" i="33"/>
  <c r="O120" i="33"/>
  <c r="N192" i="33"/>
  <c r="O148" i="33"/>
  <c r="O150" i="33"/>
  <c r="O42" i="33"/>
  <c r="O71" i="33"/>
  <c r="O72" i="33"/>
  <c r="O73" i="33"/>
  <c r="N224" i="33"/>
  <c r="N194" i="33"/>
  <c r="O69" i="33"/>
  <c r="O43" i="33"/>
  <c r="O39" i="33"/>
  <c r="O118" i="33"/>
  <c r="N222" i="33"/>
  <c r="N223" i="33"/>
  <c r="O145" i="33"/>
  <c r="N196" i="33"/>
  <c r="O40" i="33"/>
  <c r="N193" i="33"/>
  <c r="O70" i="33"/>
  <c r="O146" i="33"/>
  <c r="O147" i="33"/>
  <c r="O116" i="33"/>
  <c r="N195" i="33"/>
  <c r="O38" i="33"/>
  <c r="O68" i="33"/>
  <c r="O117" i="33"/>
  <c r="O119" i="33"/>
  <c r="N353" i="31"/>
  <c r="N352" i="31"/>
  <c r="N351" i="31"/>
  <c r="N386" i="31"/>
  <c r="N387" i="31"/>
  <c r="N275" i="31"/>
  <c r="N276" i="31"/>
  <c r="N277" i="31"/>
  <c r="O70" i="31"/>
  <c r="O246" i="31"/>
  <c r="O247" i="31"/>
  <c r="O213" i="31"/>
  <c r="O212" i="31"/>
  <c r="O183" i="31"/>
  <c r="N135" i="31"/>
  <c r="N136" i="31"/>
  <c r="N137" i="31"/>
  <c r="N104" i="31"/>
  <c r="N133" i="31"/>
  <c r="M414" i="31"/>
  <c r="N382" i="31"/>
  <c r="O73" i="31"/>
  <c r="O209" i="31"/>
  <c r="O72" i="31"/>
  <c r="O242" i="31"/>
  <c r="O71" i="31"/>
  <c r="M413" i="31"/>
  <c r="N320" i="31"/>
  <c r="O38" i="31"/>
  <c r="O69" i="31"/>
  <c r="N102" i="31"/>
  <c r="N383" i="31"/>
  <c r="N349" i="31"/>
  <c r="O42" i="31"/>
  <c r="N323" i="31"/>
  <c r="N103" i="31"/>
  <c r="N319" i="31"/>
  <c r="N322" i="31"/>
  <c r="N273" i="31"/>
  <c r="N348" i="31"/>
  <c r="N272" i="31"/>
  <c r="O178" i="31"/>
  <c r="O39" i="31"/>
  <c r="N107" i="31"/>
  <c r="O208" i="31"/>
  <c r="O244" i="31"/>
  <c r="O40" i="31"/>
  <c r="O182" i="31"/>
  <c r="O179" i="31"/>
  <c r="O68" i="31"/>
  <c r="O211" i="31"/>
  <c r="O180" i="31"/>
  <c r="O243" i="31"/>
  <c r="O181" i="31"/>
  <c r="O245" i="31"/>
  <c r="O43" i="31"/>
  <c r="N384" i="31"/>
  <c r="N318" i="31"/>
  <c r="N106" i="31"/>
  <c r="N321" i="31"/>
  <c r="O41" i="31"/>
  <c r="N132" i="31"/>
  <c r="N350" i="31"/>
  <c r="N274" i="31"/>
  <c r="O210" i="31"/>
  <c r="BC5" i="7"/>
  <c r="BB19" i="7"/>
  <c r="BD9" i="7"/>
  <c r="BC23" i="7"/>
  <c r="BD11" i="7"/>
  <c r="BC25" i="7"/>
  <c r="BE6" i="7"/>
  <c r="BD20" i="7"/>
  <c r="BD7" i="7"/>
  <c r="BC21" i="7"/>
  <c r="BF8" i="7"/>
  <c r="BE22" i="7"/>
  <c r="BF12" i="7"/>
  <c r="BE26" i="7"/>
  <c r="CB14" i="7"/>
  <c r="CA28" i="7"/>
  <c r="BE10" i="7"/>
  <c r="BD24" i="7"/>
  <c r="BD13" i="7"/>
  <c r="BC27" i="7"/>
  <c r="F39" i="37"/>
  <c r="F50" i="37" s="1"/>
  <c r="BI78" i="27"/>
  <c r="BI74" i="27"/>
  <c r="AV83" i="27"/>
  <c r="P39" i="39"/>
  <c r="P61" i="39" s="1"/>
  <c r="P89" i="39" s="1"/>
  <c r="P111" i="39" s="1"/>
  <c r="P133" i="39" s="1"/>
  <c r="Q16" i="39"/>
  <c r="P4" i="39"/>
  <c r="P16" i="38"/>
  <c r="O39" i="38"/>
  <c r="O61" i="38" s="1"/>
  <c r="O89" i="38" s="1"/>
  <c r="O111" i="38" s="1"/>
  <c r="O133" i="38" s="1"/>
  <c r="O4" i="38"/>
  <c r="D115" i="36"/>
  <c r="N245" i="30"/>
  <c r="P222" i="31"/>
  <c r="O221" i="31"/>
  <c r="O252" i="31"/>
  <c r="Q158" i="32"/>
  <c r="P157" i="32"/>
  <c r="P188" i="32"/>
  <c r="M382" i="30"/>
  <c r="N392" i="31"/>
  <c r="O362" i="31"/>
  <c r="N361" i="31"/>
  <c r="P157" i="31"/>
  <c r="Q158" i="31"/>
  <c r="P188" i="31"/>
  <c r="N392" i="32"/>
  <c r="O362" i="32"/>
  <c r="N361" i="32"/>
  <c r="N321" i="30"/>
  <c r="N352" i="30" s="1"/>
  <c r="N382" i="30" s="1"/>
  <c r="O291" i="30"/>
  <c r="N290" i="30"/>
  <c r="O328" i="31"/>
  <c r="O297" i="31"/>
  <c r="P298" i="31"/>
  <c r="O202" i="33"/>
  <c r="O171" i="33"/>
  <c r="P172" i="33"/>
  <c r="P125" i="33"/>
  <c r="Q95" i="33"/>
  <c r="P94" i="33"/>
  <c r="O252" i="32"/>
  <c r="P222" i="32"/>
  <c r="O221" i="32"/>
  <c r="O328" i="32"/>
  <c r="O297" i="32"/>
  <c r="P298" i="32"/>
  <c r="O184" i="30"/>
  <c r="O215" i="30" s="1"/>
  <c r="P154" i="30"/>
  <c r="O153" i="30"/>
  <c r="D103" i="36"/>
  <c r="F49" i="36"/>
  <c r="F69" i="36" s="1"/>
  <c r="E112" i="36"/>
  <c r="C134" i="36"/>
  <c r="E111" i="36"/>
  <c r="F48" i="36"/>
  <c r="F68" i="36" s="1"/>
  <c r="E109" i="36"/>
  <c r="F46" i="36"/>
  <c r="F66" i="36" s="1"/>
  <c r="E117" i="36"/>
  <c r="F54" i="36"/>
  <c r="F74" i="36" s="1"/>
  <c r="O38" i="37"/>
  <c r="N48" i="37"/>
  <c r="N49" i="37" s="1"/>
  <c r="E104" i="36"/>
  <c r="F41" i="36"/>
  <c r="F61" i="36" s="1"/>
  <c r="M59" i="36"/>
  <c r="M81" i="36"/>
  <c r="M102" i="36" s="1"/>
  <c r="M131" i="36" s="1"/>
  <c r="M132" i="36" s="1"/>
  <c r="N39" i="36"/>
  <c r="E113" i="36"/>
  <c r="F50" i="36"/>
  <c r="F70" i="36" s="1"/>
  <c r="G14" i="35"/>
  <c r="O27" i="35"/>
  <c r="P13" i="35"/>
  <c r="E110" i="36"/>
  <c r="F47" i="36"/>
  <c r="F67" i="36" s="1"/>
  <c r="F53" i="36"/>
  <c r="F73" i="36" s="1"/>
  <c r="E116" i="36"/>
  <c r="E106" i="36"/>
  <c r="F43" i="36"/>
  <c r="F63" i="36" s="1"/>
  <c r="E107" i="36"/>
  <c r="F44" i="36"/>
  <c r="F64" i="36" s="1"/>
  <c r="E105" i="36"/>
  <c r="F42" i="36"/>
  <c r="F62" i="36" s="1"/>
  <c r="E115" i="36"/>
  <c r="F52" i="36"/>
  <c r="F72" i="36" s="1"/>
  <c r="E108" i="36"/>
  <c r="F45" i="36"/>
  <c r="F65" i="36" s="1"/>
  <c r="BI73" i="27"/>
  <c r="BI82" i="27"/>
  <c r="BI79" i="27"/>
  <c r="BI80" i="27"/>
  <c r="BI81" i="27"/>
  <c r="Q16" i="16"/>
  <c r="Q4" i="16" s="1"/>
  <c r="P39" i="16"/>
  <c r="E10" i="33"/>
  <c r="P48" i="33"/>
  <c r="Q18" i="33"/>
  <c r="P17" i="33"/>
  <c r="P48" i="32"/>
  <c r="P17" i="32"/>
  <c r="Q18" i="32"/>
  <c r="E10" i="30"/>
  <c r="E10" i="32"/>
  <c r="E10" i="31"/>
  <c r="O112" i="32"/>
  <c r="O81" i="32"/>
  <c r="P82" i="32"/>
  <c r="P48" i="31"/>
  <c r="Q18" i="31"/>
  <c r="P17" i="31"/>
  <c r="O112" i="31"/>
  <c r="O81" i="31"/>
  <c r="P82" i="31"/>
  <c r="O78" i="30"/>
  <c r="O108" i="30" s="1"/>
  <c r="P16" i="30"/>
  <c r="Q17" i="30"/>
  <c r="P47" i="30"/>
  <c r="V70" i="27"/>
  <c r="V66" i="27"/>
  <c r="V69" i="27"/>
  <c r="V65" i="27"/>
  <c r="V67" i="27"/>
  <c r="AG72" i="27" l="1"/>
  <c r="BR72" i="27" s="1"/>
  <c r="N14" i="22"/>
  <c r="N13" i="22"/>
  <c r="N15" i="22"/>
  <c r="P3" i="22"/>
  <c r="O12" i="22"/>
  <c r="F51" i="36"/>
  <c r="F71" i="36" s="1"/>
  <c r="F114" i="36" s="1"/>
  <c r="E76" i="36"/>
  <c r="E78" i="36" s="1"/>
  <c r="F40" i="36"/>
  <c r="F60" i="36" s="1"/>
  <c r="E56" i="36"/>
  <c r="D121" i="36"/>
  <c r="D119" i="36"/>
  <c r="D134" i="36" s="1"/>
  <c r="AG71" i="27"/>
  <c r="BR71" i="27" s="1"/>
  <c r="M89" i="36"/>
  <c r="M92" i="36"/>
  <c r="M95" i="36"/>
  <c r="H82" i="36"/>
  <c r="G98" i="36"/>
  <c r="M93" i="36"/>
  <c r="M83" i="36"/>
  <c r="M84" i="36"/>
  <c r="M96" i="36"/>
  <c r="M91" i="36"/>
  <c r="M87" i="36"/>
  <c r="M86" i="36"/>
  <c r="M88" i="36"/>
  <c r="M90" i="36"/>
  <c r="M94" i="36"/>
  <c r="M85" i="36"/>
  <c r="T90" i="27"/>
  <c r="AI42" i="27"/>
  <c r="AM42" i="27" s="1"/>
  <c r="AO57" i="27" s="1"/>
  <c r="V42" i="27"/>
  <c r="Z42" i="27" s="1"/>
  <c r="AB57" i="27" s="1"/>
  <c r="P115" i="33"/>
  <c r="AG68" i="27"/>
  <c r="BR68" i="27" s="1"/>
  <c r="V41" i="27"/>
  <c r="Z41" i="27" s="1"/>
  <c r="AB56" i="27" s="1"/>
  <c r="AI41" i="27"/>
  <c r="AM41" i="27" s="1"/>
  <c r="AO56" i="27" s="1"/>
  <c r="V68" i="27"/>
  <c r="AI40" i="27"/>
  <c r="AM40" i="27" s="1"/>
  <c r="AO55" i="27" s="1"/>
  <c r="V40" i="27"/>
  <c r="Z40" i="27" s="1"/>
  <c r="AB55" i="27" s="1"/>
  <c r="V39" i="27"/>
  <c r="Z39" i="27" s="1"/>
  <c r="AB54" i="27" s="1"/>
  <c r="AI39" i="27"/>
  <c r="AM39" i="27" s="1"/>
  <c r="AO54" i="27" s="1"/>
  <c r="V36" i="27"/>
  <c r="Z36" i="27" s="1"/>
  <c r="AB51" i="27" s="1"/>
  <c r="AI36" i="27"/>
  <c r="AM36" i="27" s="1"/>
  <c r="AO51" i="27" s="1"/>
  <c r="W37" i="27"/>
  <c r="AA37" i="27" s="1"/>
  <c r="AC52" i="27" s="1"/>
  <c r="AJ37" i="27"/>
  <c r="AN37" i="27" s="1"/>
  <c r="AP52" i="27" s="1"/>
  <c r="E163" i="33" s="1"/>
  <c r="K52" i="27"/>
  <c r="D9" i="33"/>
  <c r="D9" i="30"/>
  <c r="D9" i="32"/>
  <c r="D9" i="31"/>
  <c r="O52" i="27"/>
  <c r="AT69" i="27" s="1"/>
  <c r="Z37" i="27"/>
  <c r="AB52" i="27" s="1"/>
  <c r="AM37" i="27"/>
  <c r="AO52" i="27" s="1"/>
  <c r="D163" i="33" s="1"/>
  <c r="C85" i="33"/>
  <c r="C148" i="31"/>
  <c r="B151" i="31"/>
  <c r="B88" i="33"/>
  <c r="B153" i="32"/>
  <c r="B150" i="30"/>
  <c r="B151" i="32"/>
  <c r="G55" i="27"/>
  <c r="J55" i="27"/>
  <c r="F34" i="36"/>
  <c r="F36" i="36" s="1"/>
  <c r="G54" i="27"/>
  <c r="J54" i="27"/>
  <c r="H34" i="36"/>
  <c r="H36" i="36" s="1"/>
  <c r="G57" i="27"/>
  <c r="J57" i="27"/>
  <c r="J51" i="27"/>
  <c r="G51" i="27"/>
  <c r="F58" i="27"/>
  <c r="J56" i="27"/>
  <c r="G56" i="27"/>
  <c r="AJ24" i="18"/>
  <c r="B12" i="36"/>
  <c r="E147" i="30"/>
  <c r="B150" i="32"/>
  <c r="B147" i="30"/>
  <c r="B290" i="31"/>
  <c r="B290" i="32"/>
  <c r="B164" i="33"/>
  <c r="B284" i="30"/>
  <c r="C294" i="31"/>
  <c r="C294" i="32"/>
  <c r="C288" i="30"/>
  <c r="C168" i="33"/>
  <c r="C282" i="30"/>
  <c r="C288" i="31"/>
  <c r="C288" i="32"/>
  <c r="C162" i="33"/>
  <c r="B291" i="31"/>
  <c r="B291" i="32"/>
  <c r="B285" i="30"/>
  <c r="B165" i="33"/>
  <c r="D290" i="31"/>
  <c r="D290" i="32"/>
  <c r="D164" i="33"/>
  <c r="D284" i="30"/>
  <c r="B293" i="32"/>
  <c r="B293" i="31"/>
  <c r="B167" i="33"/>
  <c r="B287" i="30"/>
  <c r="B145" i="30"/>
  <c r="B148" i="32"/>
  <c r="B148" i="31"/>
  <c r="B85" i="33"/>
  <c r="C90" i="33"/>
  <c r="C153" i="31"/>
  <c r="C150" i="30"/>
  <c r="C153" i="32"/>
  <c r="C87" i="33"/>
  <c r="C150" i="32"/>
  <c r="C150" i="31"/>
  <c r="C147" i="30"/>
  <c r="C148" i="30"/>
  <c r="C151" i="32"/>
  <c r="C88" i="33"/>
  <c r="C151" i="31"/>
  <c r="B152" i="31"/>
  <c r="B149" i="30"/>
  <c r="B152" i="32"/>
  <c r="B89" i="33"/>
  <c r="C152" i="31"/>
  <c r="C149" i="30"/>
  <c r="C152" i="32"/>
  <c r="C89" i="33"/>
  <c r="C86" i="33"/>
  <c r="C149" i="31"/>
  <c r="C146" i="30"/>
  <c r="C149" i="32"/>
  <c r="I20" i="35"/>
  <c r="H21" i="35"/>
  <c r="H31" i="35" s="1"/>
  <c r="I22" i="35"/>
  <c r="H23" i="35"/>
  <c r="H32" i="35" s="1"/>
  <c r="G15" i="35"/>
  <c r="G17" i="35" s="1"/>
  <c r="F19" i="35"/>
  <c r="E30" i="35"/>
  <c r="D30" i="35"/>
  <c r="F29" i="35"/>
  <c r="BR95" i="27"/>
  <c r="BR94" i="27"/>
  <c r="BR69" i="27"/>
  <c r="BR98" i="27"/>
  <c r="BR96" i="27"/>
  <c r="BR70" i="27"/>
  <c r="BR100" i="27"/>
  <c r="BR65" i="27"/>
  <c r="BR66" i="27"/>
  <c r="BR97" i="27"/>
  <c r="CF6" i="22"/>
  <c r="O385" i="31"/>
  <c r="N412" i="31"/>
  <c r="O134" i="31"/>
  <c r="O105" i="31"/>
  <c r="P183" i="31"/>
  <c r="O197" i="33"/>
  <c r="O226" i="33"/>
  <c r="Q10" i="16" a="1"/>
  <c r="Q10" i="16" s="1"/>
  <c r="Q7" i="16" a="1"/>
  <c r="Q7" i="16" s="1"/>
  <c r="Q11" i="16" a="1"/>
  <c r="Q11" i="16" s="1"/>
  <c r="Q9" i="16" a="1"/>
  <c r="Q9" i="16" s="1"/>
  <c r="Q8" i="16" a="1"/>
  <c r="Q8" i="16" s="1"/>
  <c r="Q5" i="16" a="1"/>
  <c r="Q5" i="16" s="1"/>
  <c r="O9" i="38" a="1"/>
  <c r="O9" i="38" s="1"/>
  <c r="O7" i="38" a="1"/>
  <c r="O7" i="38" s="1"/>
  <c r="O11" i="38" a="1"/>
  <c r="O11" i="38" s="1"/>
  <c r="O5" i="38" a="1"/>
  <c r="O5" i="38" s="1"/>
  <c r="O10" i="38" a="1"/>
  <c r="O10" i="38" s="1"/>
  <c r="O8" i="38" a="1"/>
  <c r="O8" i="38" s="1"/>
  <c r="N415" i="31"/>
  <c r="N416" i="31"/>
  <c r="O227" i="33"/>
  <c r="P5" i="39" a="1"/>
  <c r="P5" i="39" s="1"/>
  <c r="P9" i="39" a="1"/>
  <c r="P9" i="39" s="1"/>
  <c r="P7" i="39" a="1"/>
  <c r="P7" i="39" s="1"/>
  <c r="P8" i="39" a="1"/>
  <c r="P8" i="39" s="1"/>
  <c r="P11" i="39" a="1"/>
  <c r="P11" i="39" s="1"/>
  <c r="P10" i="39" a="1"/>
  <c r="P10" i="39" s="1"/>
  <c r="N417" i="31"/>
  <c r="O225" i="33"/>
  <c r="P150" i="33"/>
  <c r="P148" i="33"/>
  <c r="P149" i="33"/>
  <c r="P73" i="33"/>
  <c r="P72" i="33"/>
  <c r="P71" i="33"/>
  <c r="P147" i="33"/>
  <c r="P145" i="33"/>
  <c r="P39" i="33"/>
  <c r="P146" i="33"/>
  <c r="P43" i="33"/>
  <c r="P117" i="33"/>
  <c r="P120" i="33"/>
  <c r="P69" i="33"/>
  <c r="P42" i="33"/>
  <c r="P70" i="33"/>
  <c r="O223" i="33"/>
  <c r="O194" i="33"/>
  <c r="P68" i="33"/>
  <c r="O193" i="33"/>
  <c r="O222" i="33"/>
  <c r="O224" i="33"/>
  <c r="P38" i="33"/>
  <c r="P118" i="33"/>
  <c r="O195" i="33"/>
  <c r="P40" i="33"/>
  <c r="P119" i="33"/>
  <c r="P116" i="33"/>
  <c r="O196" i="33"/>
  <c r="O192" i="33"/>
  <c r="P41" i="33"/>
  <c r="O387" i="31"/>
  <c r="O386" i="31"/>
  <c r="O351" i="31"/>
  <c r="O352" i="31"/>
  <c r="O353" i="31"/>
  <c r="O277" i="31"/>
  <c r="O276" i="31"/>
  <c r="O275" i="31"/>
  <c r="P212" i="31"/>
  <c r="P213" i="31"/>
  <c r="P247" i="31"/>
  <c r="P246" i="31"/>
  <c r="O137" i="31"/>
  <c r="P245" i="31"/>
  <c r="O136" i="31"/>
  <c r="P209" i="31"/>
  <c r="O135" i="31"/>
  <c r="O132" i="31"/>
  <c r="O320" i="31"/>
  <c r="P42" i="31"/>
  <c r="P73" i="31"/>
  <c r="O107" i="31"/>
  <c r="P70" i="31"/>
  <c r="P179" i="31"/>
  <c r="P72" i="31"/>
  <c r="P41" i="31"/>
  <c r="P181" i="31"/>
  <c r="P182" i="31"/>
  <c r="P39" i="31"/>
  <c r="O348" i="31"/>
  <c r="O349" i="31"/>
  <c r="O321" i="31"/>
  <c r="P243" i="31"/>
  <c r="P178" i="31"/>
  <c r="O273" i="31"/>
  <c r="N413" i="31"/>
  <c r="N414" i="31"/>
  <c r="P40" i="31"/>
  <c r="O272" i="31"/>
  <c r="O322" i="31"/>
  <c r="O383" i="31"/>
  <c r="P210" i="31"/>
  <c r="O106" i="31"/>
  <c r="P180" i="31"/>
  <c r="O319" i="31"/>
  <c r="O102" i="31"/>
  <c r="P71" i="31"/>
  <c r="O274" i="31"/>
  <c r="O318" i="31"/>
  <c r="O382" i="31"/>
  <c r="P244" i="31"/>
  <c r="O103" i="31"/>
  <c r="P69" i="31"/>
  <c r="P242" i="31"/>
  <c r="O133" i="31"/>
  <c r="O384" i="31"/>
  <c r="P211" i="31"/>
  <c r="P208" i="31"/>
  <c r="O323" i="31"/>
  <c r="P38" i="31"/>
  <c r="O104" i="31"/>
  <c r="O350" i="31"/>
  <c r="P43" i="31"/>
  <c r="P68" i="31"/>
  <c r="BD5" i="7"/>
  <c r="BC19" i="7"/>
  <c r="BE7" i="7"/>
  <c r="BD21" i="7"/>
  <c r="CC14" i="7"/>
  <c r="CB28" i="7"/>
  <c r="BF6" i="7"/>
  <c r="BE20" i="7"/>
  <c r="BE13" i="7"/>
  <c r="BD27" i="7"/>
  <c r="BG12" i="7"/>
  <c r="BF26" i="7"/>
  <c r="BE11" i="7"/>
  <c r="BD25" i="7"/>
  <c r="BF10" i="7"/>
  <c r="BE24" i="7"/>
  <c r="BG8" i="7"/>
  <c r="BF22" i="7"/>
  <c r="BE9" i="7"/>
  <c r="BD23" i="7"/>
  <c r="G39" i="37"/>
  <c r="G50" i="37" s="1"/>
  <c r="Q39" i="39"/>
  <c r="Q61" i="39" s="1"/>
  <c r="Q89" i="39" s="1"/>
  <c r="Q111" i="39" s="1"/>
  <c r="Q133" i="39" s="1"/>
  <c r="R16" i="39"/>
  <c r="Q4" i="39"/>
  <c r="Q16" i="38"/>
  <c r="P4" i="38"/>
  <c r="P39" i="38"/>
  <c r="P61" i="38" s="1"/>
  <c r="P89" i="38" s="1"/>
  <c r="P111" i="38" s="1"/>
  <c r="P133" i="38" s="1"/>
  <c r="P184" i="30"/>
  <c r="P215" i="30" s="1"/>
  <c r="P245" i="30" s="1"/>
  <c r="P153" i="30"/>
  <c r="Q154" i="30"/>
  <c r="Q188" i="32"/>
  <c r="R158" i="32"/>
  <c r="Q157" i="32"/>
  <c r="P252" i="32"/>
  <c r="Q222" i="32"/>
  <c r="P221" i="32"/>
  <c r="P202" i="33"/>
  <c r="P171" i="33"/>
  <c r="Q172" i="33"/>
  <c r="O245" i="30"/>
  <c r="P291" i="30"/>
  <c r="O290" i="30"/>
  <c r="O321" i="30"/>
  <c r="O352" i="30" s="1"/>
  <c r="P297" i="31"/>
  <c r="P328" i="31"/>
  <c r="Q298" i="31"/>
  <c r="R158" i="31"/>
  <c r="Q157" i="31"/>
  <c r="Q188" i="31"/>
  <c r="P252" i="31"/>
  <c r="Q222" i="31"/>
  <c r="P221" i="31"/>
  <c r="O392" i="31"/>
  <c r="O361" i="31"/>
  <c r="P362" i="31"/>
  <c r="Q125" i="33"/>
  <c r="Q94" i="33"/>
  <c r="R95" i="33"/>
  <c r="P297" i="32"/>
  <c r="Q298" i="32"/>
  <c r="P328" i="32"/>
  <c r="O392" i="32"/>
  <c r="P362" i="32"/>
  <c r="O361" i="32"/>
  <c r="F106" i="36"/>
  <c r="G43" i="36"/>
  <c r="G63" i="36" s="1"/>
  <c r="P38" i="37"/>
  <c r="O48" i="37"/>
  <c r="O49" i="37" s="1"/>
  <c r="N81" i="36"/>
  <c r="N102" i="36" s="1"/>
  <c r="N131" i="36" s="1"/>
  <c r="N132" i="36" s="1"/>
  <c r="N59" i="36"/>
  <c r="O39" i="36"/>
  <c r="F117" i="36"/>
  <c r="G54" i="36"/>
  <c r="G74" i="36" s="1"/>
  <c r="E103" i="36"/>
  <c r="E119" i="36" s="1"/>
  <c r="G53" i="36"/>
  <c r="G73" i="36" s="1"/>
  <c r="F116" i="36"/>
  <c r="G46" i="36"/>
  <c r="G66" i="36" s="1"/>
  <c r="F109" i="36"/>
  <c r="G42" i="36"/>
  <c r="G62" i="36" s="1"/>
  <c r="F105" i="36"/>
  <c r="F110" i="36"/>
  <c r="G47" i="36"/>
  <c r="G67" i="36" s="1"/>
  <c r="F104" i="36"/>
  <c r="G41" i="36"/>
  <c r="G61" i="36" s="1"/>
  <c r="F112" i="36"/>
  <c r="G49" i="36"/>
  <c r="G69" i="36" s="1"/>
  <c r="H14" i="35"/>
  <c r="G48" i="36"/>
  <c r="G68" i="36" s="1"/>
  <c r="F111" i="36"/>
  <c r="G52" i="36"/>
  <c r="G72" i="36" s="1"/>
  <c r="F115" i="36"/>
  <c r="F108" i="36"/>
  <c r="G45" i="36"/>
  <c r="G65" i="36" s="1"/>
  <c r="F107" i="36"/>
  <c r="G44" i="36"/>
  <c r="G64" i="36" s="1"/>
  <c r="Q13" i="35"/>
  <c r="P27" i="35"/>
  <c r="F113" i="36"/>
  <c r="G50" i="36"/>
  <c r="G70" i="36" s="1"/>
  <c r="F56" i="36"/>
  <c r="G40" i="36"/>
  <c r="G60" i="36" s="1"/>
  <c r="R16" i="16"/>
  <c r="R4" i="16" s="1"/>
  <c r="Q39" i="16"/>
  <c r="Q48" i="33"/>
  <c r="R18" i="33"/>
  <c r="Q17" i="33"/>
  <c r="Q48" i="31"/>
  <c r="R18" i="31"/>
  <c r="Q17" i="31"/>
  <c r="R18" i="32"/>
  <c r="Q17" i="32"/>
  <c r="Q48" i="32"/>
  <c r="Q82" i="31"/>
  <c r="P112" i="31"/>
  <c r="P81" i="31"/>
  <c r="P112" i="32"/>
  <c r="P81" i="32"/>
  <c r="Q82" i="32"/>
  <c r="P78" i="30"/>
  <c r="P108" i="30" s="1"/>
  <c r="Q16" i="30"/>
  <c r="R17" i="30"/>
  <c r="Q47" i="30"/>
  <c r="AI65" i="27"/>
  <c r="AI70" i="27"/>
  <c r="AI69" i="27"/>
  <c r="AI67" i="27"/>
  <c r="AI66" i="27"/>
  <c r="F76" i="36" l="1"/>
  <c r="G51" i="36"/>
  <c r="G71" i="36" s="1"/>
  <c r="AI72" i="27"/>
  <c r="O13" i="22"/>
  <c r="O14" i="22"/>
  <c r="O15" i="22"/>
  <c r="Q3" i="22"/>
  <c r="P12" i="22"/>
  <c r="Q115" i="33"/>
  <c r="AI71" i="27"/>
  <c r="G76" i="36"/>
  <c r="N96" i="36"/>
  <c r="N85" i="36"/>
  <c r="N94" i="36"/>
  <c r="N92" i="36"/>
  <c r="N90" i="36"/>
  <c r="N84" i="36"/>
  <c r="N88" i="36"/>
  <c r="N83" i="36"/>
  <c r="N86" i="36"/>
  <c r="N93" i="36"/>
  <c r="N89" i="36"/>
  <c r="N87" i="36"/>
  <c r="I82" i="36"/>
  <c r="H98" i="36"/>
  <c r="E134" i="36"/>
  <c r="E121" i="36"/>
  <c r="N91" i="36"/>
  <c r="N95" i="36"/>
  <c r="E283" i="30"/>
  <c r="E289" i="31"/>
  <c r="E289" i="32"/>
  <c r="D289" i="31"/>
  <c r="AT95" i="27"/>
  <c r="AT66" i="27"/>
  <c r="AI68" i="27"/>
  <c r="AT70" i="27"/>
  <c r="AV70" i="27" s="1"/>
  <c r="AT96" i="27"/>
  <c r="AI43" i="27"/>
  <c r="V43" i="27"/>
  <c r="AG90" i="27"/>
  <c r="BR90" i="27" s="1"/>
  <c r="D289" i="32"/>
  <c r="AT98" i="27"/>
  <c r="K54" i="27"/>
  <c r="P54" i="27" s="1"/>
  <c r="W39" i="27"/>
  <c r="AA39" i="27" s="1"/>
  <c r="AC54" i="27" s="1"/>
  <c r="AJ39" i="27"/>
  <c r="AN39" i="27" s="1"/>
  <c r="AP54" i="27" s="1"/>
  <c r="D86" i="33"/>
  <c r="D149" i="32"/>
  <c r="D149" i="31"/>
  <c r="D146" i="30"/>
  <c r="K56" i="27"/>
  <c r="E13" i="31" s="1"/>
  <c r="AJ41" i="27"/>
  <c r="AN41" i="27" s="1"/>
  <c r="AP56" i="27" s="1"/>
  <c r="W41" i="27"/>
  <c r="AA41" i="27" s="1"/>
  <c r="AC56" i="27" s="1"/>
  <c r="K55" i="27"/>
  <c r="E12" i="31" s="1"/>
  <c r="AJ40" i="27"/>
  <c r="AN40" i="27" s="1"/>
  <c r="AP55" i="27" s="1"/>
  <c r="W40" i="27"/>
  <c r="AA40" i="27" s="1"/>
  <c r="AC55" i="27" s="1"/>
  <c r="E149" i="31"/>
  <c r="E149" i="32"/>
  <c r="E146" i="30"/>
  <c r="E86" i="33"/>
  <c r="AT67" i="27"/>
  <c r="AT99" i="27"/>
  <c r="V44" i="27"/>
  <c r="AI44" i="27"/>
  <c r="AJ36" i="27"/>
  <c r="W36" i="27"/>
  <c r="K57" i="27"/>
  <c r="P57" i="27" s="1"/>
  <c r="AJ42" i="27"/>
  <c r="AN42" i="27" s="1"/>
  <c r="AP57" i="27" s="1"/>
  <c r="W42" i="27"/>
  <c r="AA42" i="27" s="1"/>
  <c r="AC57" i="27" s="1"/>
  <c r="E9" i="31"/>
  <c r="P52" i="27"/>
  <c r="E9" i="33"/>
  <c r="E9" i="30"/>
  <c r="E9" i="32"/>
  <c r="D283" i="30"/>
  <c r="E150" i="32"/>
  <c r="O57" i="27"/>
  <c r="D14" i="31"/>
  <c r="D14" i="30"/>
  <c r="D14" i="33"/>
  <c r="D14" i="32"/>
  <c r="O54" i="27"/>
  <c r="D11" i="33"/>
  <c r="D11" i="30"/>
  <c r="D11" i="32"/>
  <c r="D11" i="31"/>
  <c r="O56" i="27"/>
  <c r="D13" i="33"/>
  <c r="D13" i="30"/>
  <c r="D13" i="32"/>
  <c r="D13" i="31"/>
  <c r="E87" i="33"/>
  <c r="E150" i="31"/>
  <c r="K51" i="27"/>
  <c r="G58" i="27"/>
  <c r="O55" i="27"/>
  <c r="D12" i="31"/>
  <c r="D12" i="33"/>
  <c r="D12" i="30"/>
  <c r="D12" i="32"/>
  <c r="O51" i="27"/>
  <c r="AT65" i="27" s="1"/>
  <c r="D8" i="33"/>
  <c r="D8" i="30"/>
  <c r="D8" i="32"/>
  <c r="D8" i="31"/>
  <c r="C285" i="30"/>
  <c r="C291" i="31"/>
  <c r="C291" i="32"/>
  <c r="C165" i="33"/>
  <c r="C289" i="32"/>
  <c r="C163" i="33"/>
  <c r="C283" i="30"/>
  <c r="C289" i="31"/>
  <c r="C166" i="33"/>
  <c r="C286" i="30"/>
  <c r="C292" i="31"/>
  <c r="C292" i="32"/>
  <c r="B166" i="33"/>
  <c r="B286" i="30"/>
  <c r="B292" i="31"/>
  <c r="B292" i="32"/>
  <c r="C284" i="30"/>
  <c r="C290" i="31"/>
  <c r="C290" i="32"/>
  <c r="C164" i="33"/>
  <c r="C293" i="32"/>
  <c r="C167" i="33"/>
  <c r="C287" i="30"/>
  <c r="C293" i="31"/>
  <c r="E290" i="32"/>
  <c r="E290" i="31"/>
  <c r="E284" i="30"/>
  <c r="E164" i="33"/>
  <c r="H15" i="35"/>
  <c r="H17" i="35" s="1"/>
  <c r="G19" i="35"/>
  <c r="J22" i="35"/>
  <c r="I23" i="35"/>
  <c r="I32" i="35" s="1"/>
  <c r="I21" i="35"/>
  <c r="I31" i="35" s="1"/>
  <c r="J20" i="35"/>
  <c r="F30" i="35"/>
  <c r="G29" i="35"/>
  <c r="BT64" i="27"/>
  <c r="P385" i="31"/>
  <c r="CG6" i="22"/>
  <c r="O412" i="31"/>
  <c r="P105" i="31"/>
  <c r="P132" i="31"/>
  <c r="R11" i="16" a="1"/>
  <c r="R11" i="16" s="1"/>
  <c r="R9" i="16" a="1"/>
  <c r="R9" i="16" s="1"/>
  <c r="R5" i="16" a="1"/>
  <c r="R5" i="16" s="1"/>
  <c r="R10" i="16" a="1"/>
  <c r="R10" i="16" s="1"/>
  <c r="R7" i="16" a="1"/>
  <c r="R7" i="16" s="1"/>
  <c r="R8" i="16" a="1"/>
  <c r="R8" i="16" s="1"/>
  <c r="Q5" i="39" a="1"/>
  <c r="Q5" i="39" s="1"/>
  <c r="Q9" i="39" a="1"/>
  <c r="Q9" i="39" s="1"/>
  <c r="Q7" i="39" a="1"/>
  <c r="Q7" i="39" s="1"/>
  <c r="Q8" i="39" a="1"/>
  <c r="Q8" i="39" s="1"/>
  <c r="Q10" i="39" a="1"/>
  <c r="Q10" i="39" s="1"/>
  <c r="Q11" i="39" a="1"/>
  <c r="Q11" i="39" s="1"/>
  <c r="P225" i="33"/>
  <c r="O417" i="31"/>
  <c r="P227" i="33"/>
  <c r="O416" i="31"/>
  <c r="O415" i="31"/>
  <c r="P9" i="38" a="1"/>
  <c r="P9" i="38" s="1"/>
  <c r="P7" i="38" a="1"/>
  <c r="P7" i="38" s="1"/>
  <c r="P5" i="38" a="1"/>
  <c r="P5" i="38" s="1"/>
  <c r="P8" i="38" a="1"/>
  <c r="P8" i="38" s="1"/>
  <c r="P10" i="38" a="1"/>
  <c r="P10" i="38" s="1"/>
  <c r="P11" i="38" a="1"/>
  <c r="P11" i="38" s="1"/>
  <c r="P226" i="33"/>
  <c r="Q149" i="33"/>
  <c r="Q148" i="33"/>
  <c r="Q150" i="33"/>
  <c r="Q71" i="33"/>
  <c r="Q72" i="33"/>
  <c r="Q73" i="33"/>
  <c r="Q116" i="33"/>
  <c r="Q38" i="33"/>
  <c r="Q42" i="33"/>
  <c r="Q119" i="33"/>
  <c r="P224" i="33"/>
  <c r="Q69" i="33"/>
  <c r="Q39" i="33"/>
  <c r="P222" i="33"/>
  <c r="Q120" i="33"/>
  <c r="Q145" i="33"/>
  <c r="P193" i="33"/>
  <c r="Q147" i="33"/>
  <c r="Q40" i="33"/>
  <c r="Q68" i="33"/>
  <c r="Q117" i="33"/>
  <c r="Q41" i="33"/>
  <c r="P195" i="33"/>
  <c r="P194" i="33"/>
  <c r="Q43" i="33"/>
  <c r="P192" i="33"/>
  <c r="Q118" i="33"/>
  <c r="P223" i="33"/>
  <c r="P196" i="33"/>
  <c r="Q70" i="33"/>
  <c r="Q146" i="33"/>
  <c r="P197" i="33"/>
  <c r="P353" i="31"/>
  <c r="P352" i="31"/>
  <c r="P351" i="31"/>
  <c r="P386" i="31"/>
  <c r="P387" i="31"/>
  <c r="P275" i="31"/>
  <c r="P276" i="31"/>
  <c r="P277" i="31"/>
  <c r="Q246" i="31"/>
  <c r="Q247" i="31"/>
  <c r="Q213" i="31"/>
  <c r="Q212" i="31"/>
  <c r="P135" i="31"/>
  <c r="Q245" i="31"/>
  <c r="P136" i="31"/>
  <c r="P137" i="31"/>
  <c r="P322" i="31"/>
  <c r="P319" i="31"/>
  <c r="P103" i="31"/>
  <c r="Q73" i="31"/>
  <c r="Q209" i="31"/>
  <c r="Q211" i="31"/>
  <c r="Q68" i="31"/>
  <c r="P384" i="31"/>
  <c r="Q72" i="31"/>
  <c r="Q43" i="31"/>
  <c r="P349" i="31"/>
  <c r="Q244" i="31"/>
  <c r="P272" i="31"/>
  <c r="P273" i="31"/>
  <c r="P348" i="31"/>
  <c r="Q70" i="31"/>
  <c r="P350" i="31"/>
  <c r="P382" i="31"/>
  <c r="Q180" i="31"/>
  <c r="Q40" i="31"/>
  <c r="Q178" i="31"/>
  <c r="Q39" i="31"/>
  <c r="Q42" i="31"/>
  <c r="P318" i="31"/>
  <c r="P106" i="31"/>
  <c r="Q182" i="31"/>
  <c r="P104" i="31"/>
  <c r="Q179" i="31"/>
  <c r="P274" i="31"/>
  <c r="Q210" i="31"/>
  <c r="O414" i="31"/>
  <c r="Q243" i="31"/>
  <c r="Q181" i="31"/>
  <c r="P134" i="31"/>
  <c r="Q38" i="31"/>
  <c r="P133" i="31"/>
  <c r="P320" i="31"/>
  <c r="P107" i="31"/>
  <c r="P321" i="31"/>
  <c r="Q41" i="31"/>
  <c r="P323" i="31"/>
  <c r="Q242" i="31"/>
  <c r="Q71" i="31"/>
  <c r="Q183" i="31"/>
  <c r="Q208" i="31"/>
  <c r="Q69" i="31"/>
  <c r="P102" i="31"/>
  <c r="P383" i="31"/>
  <c r="O413" i="31"/>
  <c r="BE5" i="7"/>
  <c r="BD19" i="7"/>
  <c r="BG10" i="7"/>
  <c r="BF24" i="7"/>
  <c r="BG6" i="7"/>
  <c r="BF20" i="7"/>
  <c r="BF11" i="7"/>
  <c r="BE25" i="7"/>
  <c r="CD14" i="7"/>
  <c r="CC28" i="7"/>
  <c r="BF9" i="7"/>
  <c r="BE23" i="7"/>
  <c r="BH12" i="7"/>
  <c r="BG26" i="7"/>
  <c r="BF7" i="7"/>
  <c r="BE21" i="7"/>
  <c r="BH8" i="7"/>
  <c r="BG22" i="7"/>
  <c r="BF13" i="7"/>
  <c r="BE27" i="7"/>
  <c r="H39" i="37"/>
  <c r="I39" i="37" s="1"/>
  <c r="J39" i="37" s="1"/>
  <c r="R39" i="39"/>
  <c r="R61" i="39" s="1"/>
  <c r="R89" i="39" s="1"/>
  <c r="R111" i="39" s="1"/>
  <c r="R133" i="39" s="1"/>
  <c r="S16" i="39"/>
  <c r="R4" i="39"/>
  <c r="Q39" i="38"/>
  <c r="Q61" i="38" s="1"/>
  <c r="Q89" i="38" s="1"/>
  <c r="Q111" i="38" s="1"/>
  <c r="Q133" i="38" s="1"/>
  <c r="R16" i="38"/>
  <c r="Q4" i="38"/>
  <c r="Q328" i="32"/>
  <c r="Q297" i="32"/>
  <c r="R298" i="32"/>
  <c r="Q328" i="31"/>
  <c r="Q297" i="31"/>
  <c r="R298" i="31"/>
  <c r="R222" i="32"/>
  <c r="Q252" i="32"/>
  <c r="Q221" i="32"/>
  <c r="Q362" i="31"/>
  <c r="P361" i="31"/>
  <c r="P392" i="31"/>
  <c r="P392" i="32"/>
  <c r="P361" i="32"/>
  <c r="Q362" i="32"/>
  <c r="Q202" i="33"/>
  <c r="R172" i="33"/>
  <c r="Q171" i="33"/>
  <c r="R188" i="32"/>
  <c r="S158" i="32"/>
  <c r="R157" i="32"/>
  <c r="R188" i="31"/>
  <c r="R157" i="31"/>
  <c r="S158" i="31"/>
  <c r="O382" i="30"/>
  <c r="Q153" i="30"/>
  <c r="Q184" i="30"/>
  <c r="Q215" i="30" s="1"/>
  <c r="R154" i="30"/>
  <c r="R125" i="33"/>
  <c r="R94" i="33"/>
  <c r="S95" i="33"/>
  <c r="Q252" i="31"/>
  <c r="Q221" i="31"/>
  <c r="R222" i="31"/>
  <c r="P321" i="30"/>
  <c r="P352" i="30" s="1"/>
  <c r="P290" i="30"/>
  <c r="Q291" i="30"/>
  <c r="I14" i="35"/>
  <c r="F78" i="36"/>
  <c r="F103" i="36"/>
  <c r="F119" i="36" s="1"/>
  <c r="G105" i="36"/>
  <c r="H42" i="36"/>
  <c r="H62" i="36" s="1"/>
  <c r="H45" i="36"/>
  <c r="H65" i="36" s="1"/>
  <c r="G108" i="36"/>
  <c r="G112" i="36"/>
  <c r="H49" i="36"/>
  <c r="H69" i="36" s="1"/>
  <c r="G117" i="36"/>
  <c r="H54" i="36"/>
  <c r="H74" i="36" s="1"/>
  <c r="G56" i="36"/>
  <c r="H40" i="36"/>
  <c r="H60" i="36" s="1"/>
  <c r="G113" i="36"/>
  <c r="H50" i="36"/>
  <c r="H70" i="36" s="1"/>
  <c r="H46" i="36"/>
  <c r="H66" i="36" s="1"/>
  <c r="G109" i="36"/>
  <c r="H41" i="36"/>
  <c r="H61" i="36" s="1"/>
  <c r="G104" i="36"/>
  <c r="P39" i="36"/>
  <c r="O59" i="36"/>
  <c r="O81" i="36"/>
  <c r="G115" i="36"/>
  <c r="H52" i="36"/>
  <c r="H72" i="36" s="1"/>
  <c r="Q38" i="37"/>
  <c r="P48" i="37"/>
  <c r="P49" i="37" s="1"/>
  <c r="G107" i="36"/>
  <c r="H44" i="36"/>
  <c r="H64" i="36" s="1"/>
  <c r="H47" i="36"/>
  <c r="H67" i="36" s="1"/>
  <c r="G110" i="36"/>
  <c r="G106" i="36"/>
  <c r="H43" i="36"/>
  <c r="H63" i="36" s="1"/>
  <c r="R13" i="35"/>
  <c r="Q27" i="35"/>
  <c r="H48" i="36"/>
  <c r="H68" i="36" s="1"/>
  <c r="G111" i="36"/>
  <c r="H53" i="36"/>
  <c r="H73" i="36" s="1"/>
  <c r="G116" i="36"/>
  <c r="G114" i="36"/>
  <c r="H51" i="36"/>
  <c r="H71" i="36" s="1"/>
  <c r="S16" i="16"/>
  <c r="S4" i="16" s="1"/>
  <c r="R39" i="16"/>
  <c r="R48" i="33"/>
  <c r="S18" i="33"/>
  <c r="R17" i="33"/>
  <c r="R82" i="31"/>
  <c r="Q112" i="31"/>
  <c r="Q81" i="31"/>
  <c r="Q81" i="32"/>
  <c r="Q112" i="32"/>
  <c r="R82" i="32"/>
  <c r="R48" i="32"/>
  <c r="S18" i="32"/>
  <c r="R17" i="32"/>
  <c r="R48" i="31"/>
  <c r="S18" i="31"/>
  <c r="R17" i="31"/>
  <c r="Q78" i="30"/>
  <c r="Q108" i="30" s="1"/>
  <c r="R16" i="30"/>
  <c r="S17" i="30"/>
  <c r="R47" i="30"/>
  <c r="AV69" i="27"/>
  <c r="AV66" i="27"/>
  <c r="R115" i="33" l="1"/>
  <c r="P14" i="22"/>
  <c r="P13" i="22"/>
  <c r="P15" i="22"/>
  <c r="R3" i="22"/>
  <c r="Q12" i="22"/>
  <c r="H76" i="36"/>
  <c r="O102" i="36"/>
  <c r="O131" i="36" s="1"/>
  <c r="O132" i="36" s="1"/>
  <c r="O87" i="36"/>
  <c r="O83" i="36"/>
  <c r="O88" i="36"/>
  <c r="O85" i="36"/>
  <c r="J82" i="36"/>
  <c r="I98" i="36"/>
  <c r="O84" i="36"/>
  <c r="O90" i="36"/>
  <c r="O89" i="36"/>
  <c r="O92" i="36"/>
  <c r="F134" i="36"/>
  <c r="F121" i="36"/>
  <c r="O95" i="36"/>
  <c r="O93" i="36"/>
  <c r="O94" i="36"/>
  <c r="O91" i="36"/>
  <c r="O86" i="36"/>
  <c r="O96" i="36"/>
  <c r="BG95" i="27"/>
  <c r="V45" i="27"/>
  <c r="BG66" i="27"/>
  <c r="BI66" i="27" s="1"/>
  <c r="AI45" i="27"/>
  <c r="E12" i="30"/>
  <c r="E12" i="33"/>
  <c r="E12" i="32"/>
  <c r="P55" i="27"/>
  <c r="E11" i="33"/>
  <c r="BG96" i="27"/>
  <c r="E11" i="32"/>
  <c r="E11" i="31"/>
  <c r="BG69" i="27"/>
  <c r="BI69" i="27" s="1"/>
  <c r="E11" i="30"/>
  <c r="BG67" i="27"/>
  <c r="BI67" i="27" s="1"/>
  <c r="AT72" i="27"/>
  <c r="P56" i="27"/>
  <c r="AT71" i="27"/>
  <c r="AT100" i="27"/>
  <c r="BG100" i="27" s="1"/>
  <c r="E13" i="30"/>
  <c r="E13" i="32"/>
  <c r="E13" i="33"/>
  <c r="AT68" i="27"/>
  <c r="AT97" i="27"/>
  <c r="BG97" i="27" s="1"/>
  <c r="AV65" i="27"/>
  <c r="AT94" i="27"/>
  <c r="E14" i="32"/>
  <c r="AV67" i="27"/>
  <c r="BG99" i="27"/>
  <c r="W44" i="27"/>
  <c r="AJ44" i="27"/>
  <c r="E14" i="30"/>
  <c r="E14" i="33"/>
  <c r="AA36" i="27"/>
  <c r="AC51" i="27" s="1"/>
  <c r="W43" i="27"/>
  <c r="BG70" i="27"/>
  <c r="BI70" i="27" s="1"/>
  <c r="E14" i="31"/>
  <c r="AN36" i="27"/>
  <c r="AP51" i="27" s="1"/>
  <c r="AJ43" i="27"/>
  <c r="BG98" i="27"/>
  <c r="E8" i="32"/>
  <c r="E8" i="30"/>
  <c r="E8" i="31"/>
  <c r="E8" i="33"/>
  <c r="P51" i="27"/>
  <c r="BG65" i="27" s="1"/>
  <c r="E293" i="32"/>
  <c r="J21" i="35"/>
  <c r="J31" i="35" s="1"/>
  <c r="K20" i="35"/>
  <c r="K22" i="35"/>
  <c r="J23" i="35"/>
  <c r="J32" i="35" s="1"/>
  <c r="I15" i="35"/>
  <c r="I17" i="35" s="1"/>
  <c r="H19" i="35"/>
  <c r="G30" i="35"/>
  <c r="H29" i="35"/>
  <c r="T54" i="5"/>
  <c r="U54" i="5" s="1"/>
  <c r="R54" i="5"/>
  <c r="Y54" i="5"/>
  <c r="W54" i="5"/>
  <c r="T54" i="3"/>
  <c r="U54" i="3" s="1"/>
  <c r="W54" i="3"/>
  <c r="Y54" i="3"/>
  <c r="R54" i="3"/>
  <c r="CH6" i="22"/>
  <c r="Q132" i="31"/>
  <c r="Q105" i="31"/>
  <c r="Q322" i="31"/>
  <c r="P417" i="31"/>
  <c r="Q225" i="33"/>
  <c r="Q7" i="38" a="1"/>
  <c r="Q7" i="38" s="1"/>
  <c r="Q5" i="38" a="1"/>
  <c r="Q5" i="38" s="1"/>
  <c r="Q8" i="38" a="1"/>
  <c r="Q8" i="38" s="1"/>
  <c r="Q11" i="38" a="1"/>
  <c r="Q11" i="38" s="1"/>
  <c r="Q9" i="38" a="1"/>
  <c r="Q9" i="38" s="1"/>
  <c r="Q10" i="38" a="1"/>
  <c r="Q10" i="38" s="1"/>
  <c r="Q226" i="33"/>
  <c r="S11" i="16" a="1"/>
  <c r="S11" i="16" s="1"/>
  <c r="S9" i="16" a="1"/>
  <c r="S9" i="16" s="1"/>
  <c r="S8" i="16" a="1"/>
  <c r="S8" i="16" s="1"/>
  <c r="S5" i="16" a="1"/>
  <c r="S5" i="16" s="1"/>
  <c r="S10" i="16" a="1"/>
  <c r="S10" i="16" s="1"/>
  <c r="S7" i="16" a="1"/>
  <c r="S7" i="16" s="1"/>
  <c r="P415" i="31"/>
  <c r="R9" i="39" a="1"/>
  <c r="R9" i="39" s="1"/>
  <c r="R7" i="39" a="1"/>
  <c r="R7" i="39" s="1"/>
  <c r="R10" i="39" a="1"/>
  <c r="R10" i="39" s="1"/>
  <c r="R5" i="39" a="1"/>
  <c r="R5" i="39" s="1"/>
  <c r="R8" i="39" a="1"/>
  <c r="R8" i="39" s="1"/>
  <c r="R11" i="39" a="1"/>
  <c r="R11" i="39" s="1"/>
  <c r="P416" i="31"/>
  <c r="Q227" i="33"/>
  <c r="Q384" i="31"/>
  <c r="R150" i="33"/>
  <c r="R148" i="33"/>
  <c r="R149" i="33"/>
  <c r="R73" i="33"/>
  <c r="R72" i="33"/>
  <c r="R71" i="33"/>
  <c r="R146" i="33"/>
  <c r="Q192" i="33"/>
  <c r="R147" i="33"/>
  <c r="R69" i="33"/>
  <c r="R70" i="33"/>
  <c r="R43" i="33"/>
  <c r="Q224" i="33"/>
  <c r="Q194" i="33"/>
  <c r="Q193" i="33"/>
  <c r="R119" i="33"/>
  <c r="Q196" i="33"/>
  <c r="Q195" i="33"/>
  <c r="R145" i="33"/>
  <c r="R42" i="33"/>
  <c r="R117" i="33"/>
  <c r="R120" i="33"/>
  <c r="R38" i="33"/>
  <c r="Q223" i="33"/>
  <c r="R68" i="33"/>
  <c r="Q222" i="33"/>
  <c r="R116" i="33"/>
  <c r="R41" i="33"/>
  <c r="Q197" i="33"/>
  <c r="R118" i="33"/>
  <c r="R40" i="33"/>
  <c r="R39" i="33"/>
  <c r="Q387" i="31"/>
  <c r="Q386" i="31"/>
  <c r="Q351" i="31"/>
  <c r="Q352" i="31"/>
  <c r="Q353" i="31"/>
  <c r="Q385" i="31"/>
  <c r="Q277" i="31"/>
  <c r="Q276" i="31"/>
  <c r="Q275" i="31"/>
  <c r="R212" i="31"/>
  <c r="R213" i="31"/>
  <c r="R247" i="31"/>
  <c r="R178" i="31"/>
  <c r="R246" i="31"/>
  <c r="Q137" i="31"/>
  <c r="Q136" i="31"/>
  <c r="Q321" i="31"/>
  <c r="Q135" i="31"/>
  <c r="Q103" i="31"/>
  <c r="R73" i="31"/>
  <c r="Q383" i="31"/>
  <c r="R70" i="31"/>
  <c r="R39" i="31"/>
  <c r="R72" i="31"/>
  <c r="Q134" i="31"/>
  <c r="Q102" i="31"/>
  <c r="Q107" i="31"/>
  <c r="R181" i="31"/>
  <c r="R182" i="31"/>
  <c r="Q348" i="31"/>
  <c r="R69" i="31"/>
  <c r="R71" i="31"/>
  <c r="R243" i="31"/>
  <c r="R40" i="31"/>
  <c r="Q273" i="31"/>
  <c r="R208" i="31"/>
  <c r="R242" i="31"/>
  <c r="Q320" i="31"/>
  <c r="P414" i="31"/>
  <c r="R180" i="31"/>
  <c r="Q272" i="31"/>
  <c r="R209" i="31"/>
  <c r="Q323" i="31"/>
  <c r="Q133" i="31"/>
  <c r="R210" i="31"/>
  <c r="Q106" i="31"/>
  <c r="Q382" i="31"/>
  <c r="P412" i="31"/>
  <c r="R38" i="31"/>
  <c r="Q274" i="31"/>
  <c r="Q318" i="31"/>
  <c r="R244" i="31"/>
  <c r="R245" i="31"/>
  <c r="R68" i="31"/>
  <c r="R211" i="31"/>
  <c r="R179" i="31"/>
  <c r="R42" i="31"/>
  <c r="Q350" i="31"/>
  <c r="P413" i="31"/>
  <c r="R183" i="31"/>
  <c r="R41" i="31"/>
  <c r="Q319" i="31"/>
  <c r="Q104" i="31"/>
  <c r="Q349" i="31"/>
  <c r="R43" i="31"/>
  <c r="BF5" i="7"/>
  <c r="BE19" i="7"/>
  <c r="BI8" i="7"/>
  <c r="BH22" i="7"/>
  <c r="CE14" i="7"/>
  <c r="CD28" i="7"/>
  <c r="BG7" i="7"/>
  <c r="BF21" i="7"/>
  <c r="BG11" i="7"/>
  <c r="BF25" i="7"/>
  <c r="BI12" i="7"/>
  <c r="BH26" i="7"/>
  <c r="BH6" i="7"/>
  <c r="BG20" i="7"/>
  <c r="BG13" i="7"/>
  <c r="BF27" i="7"/>
  <c r="BG9" i="7"/>
  <c r="BF23" i="7"/>
  <c r="BH10" i="7"/>
  <c r="BG24" i="7"/>
  <c r="I50" i="37"/>
  <c r="H50" i="37"/>
  <c r="S39" i="39"/>
  <c r="S61" i="39" s="1"/>
  <c r="S89" i="39" s="1"/>
  <c r="S111" i="39" s="1"/>
  <c r="S133" i="39" s="1"/>
  <c r="T16" i="39"/>
  <c r="S4" i="39"/>
  <c r="R39" i="38"/>
  <c r="R61" i="38" s="1"/>
  <c r="R89" i="38" s="1"/>
  <c r="R111" i="38" s="1"/>
  <c r="R133" i="38" s="1"/>
  <c r="R4" i="38"/>
  <c r="S16" i="38"/>
  <c r="P382" i="30"/>
  <c r="S188" i="31"/>
  <c r="S157" i="31"/>
  <c r="T158" i="31"/>
  <c r="R297" i="32"/>
  <c r="S298" i="32"/>
  <c r="R328" i="32"/>
  <c r="S125" i="33"/>
  <c r="T95" i="33"/>
  <c r="S94" i="33"/>
  <c r="Q245" i="30"/>
  <c r="R184" i="30"/>
  <c r="R215" i="30" s="1"/>
  <c r="R245" i="30" s="1"/>
  <c r="S154" i="30"/>
  <c r="R153" i="30"/>
  <c r="S188" i="32"/>
  <c r="S157" i="32"/>
  <c r="T158" i="32"/>
  <c r="Q392" i="32"/>
  <c r="Q361" i="32"/>
  <c r="R362" i="32"/>
  <c r="R202" i="33"/>
  <c r="R171" i="33"/>
  <c r="S172" i="33"/>
  <c r="R362" i="31"/>
  <c r="Q361" i="31"/>
  <c r="Q392" i="31"/>
  <c r="Q321" i="30"/>
  <c r="Q352" i="30" s="1"/>
  <c r="Q290" i="30"/>
  <c r="R291" i="30"/>
  <c r="R221" i="31"/>
  <c r="R252" i="31"/>
  <c r="S222" i="31"/>
  <c r="R221" i="32"/>
  <c r="S222" i="32"/>
  <c r="R252" i="32"/>
  <c r="R328" i="31"/>
  <c r="S298" i="31"/>
  <c r="R297" i="31"/>
  <c r="H114" i="36"/>
  <c r="I51" i="36"/>
  <c r="I71" i="36" s="1"/>
  <c r="S13" i="35"/>
  <c r="R27" i="35"/>
  <c r="I43" i="36"/>
  <c r="I63" i="36" s="1"/>
  <c r="H106" i="36"/>
  <c r="R38" i="37"/>
  <c r="Q48" i="37"/>
  <c r="Q49" i="37" s="1"/>
  <c r="G78" i="36"/>
  <c r="G103" i="36"/>
  <c r="G119" i="36" s="1"/>
  <c r="H115" i="36"/>
  <c r="I52" i="36"/>
  <c r="I72" i="36" s="1"/>
  <c r="H104" i="36"/>
  <c r="I41" i="36"/>
  <c r="I61" i="36" s="1"/>
  <c r="H117" i="36"/>
  <c r="I54" i="36"/>
  <c r="I74" i="36" s="1"/>
  <c r="I42" i="36"/>
  <c r="I62" i="36" s="1"/>
  <c r="H105" i="36"/>
  <c r="I53" i="36"/>
  <c r="I73" i="36" s="1"/>
  <c r="H116" i="36"/>
  <c r="H110" i="36"/>
  <c r="I47" i="36"/>
  <c r="I67" i="36" s="1"/>
  <c r="I46" i="36"/>
  <c r="I66" i="36" s="1"/>
  <c r="H109" i="36"/>
  <c r="I49" i="36"/>
  <c r="I69" i="36" s="1"/>
  <c r="H112" i="36"/>
  <c r="H111" i="36"/>
  <c r="I48" i="36"/>
  <c r="I68" i="36" s="1"/>
  <c r="I44" i="36"/>
  <c r="I64" i="36" s="1"/>
  <c r="H107" i="36"/>
  <c r="H113" i="36"/>
  <c r="I50" i="36"/>
  <c r="I70" i="36" s="1"/>
  <c r="Q39" i="36"/>
  <c r="P59" i="36"/>
  <c r="P81" i="36"/>
  <c r="P102" i="36" s="1"/>
  <c r="P131" i="36" s="1"/>
  <c r="P132" i="36" s="1"/>
  <c r="J14" i="35"/>
  <c r="J50" i="37"/>
  <c r="K39" i="37"/>
  <c r="I40" i="36"/>
  <c r="I60" i="36" s="1"/>
  <c r="H56" i="36"/>
  <c r="H108" i="36"/>
  <c r="I45" i="36"/>
  <c r="I65" i="36" s="1"/>
  <c r="T16" i="16"/>
  <c r="T4" i="16" s="1"/>
  <c r="S39" i="16"/>
  <c r="S48" i="33"/>
  <c r="T18" i="33"/>
  <c r="S17" i="33"/>
  <c r="R112" i="32"/>
  <c r="S82" i="32"/>
  <c r="R81" i="32"/>
  <c r="S48" i="32"/>
  <c r="T18" i="32"/>
  <c r="S17" i="32"/>
  <c r="R81" i="31"/>
  <c r="R112" i="31"/>
  <c r="S82" i="31"/>
  <c r="S48" i="31"/>
  <c r="T18" i="31"/>
  <c r="S17" i="31"/>
  <c r="S16" i="30"/>
  <c r="R78" i="30"/>
  <c r="R108" i="30" s="1"/>
  <c r="T17" i="30"/>
  <c r="S47" i="30"/>
  <c r="Q13" i="22" l="1"/>
  <c r="Q14" i="22"/>
  <c r="Q15" i="22"/>
  <c r="S3" i="22"/>
  <c r="R12" i="22"/>
  <c r="I76" i="36"/>
  <c r="P94" i="36"/>
  <c r="P84" i="36"/>
  <c r="P93" i="36"/>
  <c r="P95" i="36"/>
  <c r="J98" i="36"/>
  <c r="K82" i="36"/>
  <c r="P85" i="36"/>
  <c r="G134" i="36"/>
  <c r="G121" i="36"/>
  <c r="P88" i="36"/>
  <c r="P96" i="36"/>
  <c r="P92" i="36"/>
  <c r="P83" i="36"/>
  <c r="P86" i="36"/>
  <c r="P89" i="36"/>
  <c r="P87" i="36"/>
  <c r="P91" i="36"/>
  <c r="P90" i="36"/>
  <c r="AT90" i="27"/>
  <c r="BG72" i="27"/>
  <c r="BI72" i="27" s="1"/>
  <c r="AV72" i="27"/>
  <c r="BG71" i="27"/>
  <c r="BI71" i="27" s="1"/>
  <c r="AV71" i="27"/>
  <c r="W45" i="27"/>
  <c r="BG68" i="27"/>
  <c r="BI68" i="27" s="1"/>
  <c r="AV68" i="27"/>
  <c r="BI65" i="27"/>
  <c r="BG94" i="27"/>
  <c r="AJ45" i="27"/>
  <c r="E293" i="31"/>
  <c r="E288" i="30"/>
  <c r="E168" i="33"/>
  <c r="E294" i="31"/>
  <c r="E294" i="32"/>
  <c r="D166" i="33"/>
  <c r="D292" i="32"/>
  <c r="D286" i="30"/>
  <c r="D292" i="31"/>
  <c r="E154" i="31"/>
  <c r="E91" i="33"/>
  <c r="E154" i="32"/>
  <c r="E151" i="30"/>
  <c r="D152" i="32"/>
  <c r="D89" i="33"/>
  <c r="D152" i="31"/>
  <c r="D149" i="30"/>
  <c r="E153" i="31"/>
  <c r="E90" i="33"/>
  <c r="E150" i="30"/>
  <c r="E153" i="32"/>
  <c r="E149" i="30"/>
  <c r="E152" i="31"/>
  <c r="E89" i="33"/>
  <c r="E152" i="32"/>
  <c r="D148" i="32"/>
  <c r="D148" i="31"/>
  <c r="D85" i="33"/>
  <c r="D145" i="30"/>
  <c r="E286" i="30"/>
  <c r="E166" i="33"/>
  <c r="E292" i="31"/>
  <c r="E292" i="32"/>
  <c r="D282" i="30"/>
  <c r="D288" i="31"/>
  <c r="D288" i="32"/>
  <c r="D162" i="33"/>
  <c r="E167" i="33"/>
  <c r="D293" i="31"/>
  <c r="D293" i="32"/>
  <c r="D167" i="33"/>
  <c r="D287" i="30"/>
  <c r="D291" i="31"/>
  <c r="D291" i="32"/>
  <c r="D165" i="33"/>
  <c r="D285" i="30"/>
  <c r="E287" i="30"/>
  <c r="D90" i="33"/>
  <c r="D153" i="32"/>
  <c r="D153" i="31"/>
  <c r="D150" i="30"/>
  <c r="D151" i="31"/>
  <c r="D148" i="30"/>
  <c r="D151" i="32"/>
  <c r="D88" i="33"/>
  <c r="E285" i="30"/>
  <c r="E291" i="32"/>
  <c r="E165" i="33"/>
  <c r="E291" i="31"/>
  <c r="D154" i="32"/>
  <c r="D91" i="33"/>
  <c r="D151" i="30"/>
  <c r="D154" i="31"/>
  <c r="E88" i="33"/>
  <c r="E151" i="32"/>
  <c r="E148" i="30"/>
  <c r="E151" i="31"/>
  <c r="D294" i="32"/>
  <c r="D168" i="33"/>
  <c r="D288" i="30"/>
  <c r="D294" i="31"/>
  <c r="J15" i="35"/>
  <c r="J17" i="35" s="1"/>
  <c r="I19" i="35"/>
  <c r="K23" i="35"/>
  <c r="K32" i="35" s="1"/>
  <c r="L22" i="35"/>
  <c r="K21" i="35"/>
  <c r="K31" i="35" s="1"/>
  <c r="L20" i="35"/>
  <c r="H30" i="35"/>
  <c r="I29" i="35"/>
  <c r="Z54" i="5"/>
  <c r="Z54" i="3"/>
  <c r="T55" i="5"/>
  <c r="U55" i="5" s="1"/>
  <c r="W55" i="5"/>
  <c r="Y55" i="5"/>
  <c r="R55" i="5"/>
  <c r="T55" i="3"/>
  <c r="U55" i="3" s="1"/>
  <c r="R55" i="3"/>
  <c r="Y55" i="3"/>
  <c r="W55" i="3"/>
  <c r="S178" i="31"/>
  <c r="R105" i="31"/>
  <c r="R383" i="31"/>
  <c r="CI6" i="22"/>
  <c r="Q417" i="31"/>
  <c r="R322" i="31"/>
  <c r="R227" i="33"/>
  <c r="Q416" i="31"/>
  <c r="Q415" i="31"/>
  <c r="R5" i="38" a="1"/>
  <c r="R5" i="38" s="1"/>
  <c r="R9" i="38" a="1"/>
  <c r="R9" i="38" s="1"/>
  <c r="R7" i="38" a="1"/>
  <c r="R7" i="38" s="1"/>
  <c r="R10" i="38" a="1"/>
  <c r="R10" i="38" s="1"/>
  <c r="R8" i="38" a="1"/>
  <c r="R8" i="38" s="1"/>
  <c r="R11" i="38" a="1"/>
  <c r="R11" i="38" s="1"/>
  <c r="T11" i="16" a="1"/>
  <c r="T11" i="16" s="1"/>
  <c r="T8" i="16" a="1"/>
  <c r="T8" i="16" s="1"/>
  <c r="T10" i="16" a="1"/>
  <c r="T10" i="16" s="1"/>
  <c r="T7" i="16" a="1"/>
  <c r="T7" i="16" s="1"/>
  <c r="T9" i="16" a="1"/>
  <c r="T9" i="16" s="1"/>
  <c r="T5" i="16" a="1"/>
  <c r="T5" i="16" s="1"/>
  <c r="R226" i="33"/>
  <c r="S9" i="39" a="1"/>
  <c r="S9" i="39" s="1"/>
  <c r="S11" i="39" a="1"/>
  <c r="S11" i="39" s="1"/>
  <c r="S7" i="39" a="1"/>
  <c r="S7" i="39" s="1"/>
  <c r="S10" i="39" a="1"/>
  <c r="S10" i="39" s="1"/>
  <c r="S5" i="39" a="1"/>
  <c r="S5" i="39" s="1"/>
  <c r="S8" i="39" a="1"/>
  <c r="S8" i="39" s="1"/>
  <c r="R225" i="33"/>
  <c r="S149" i="33"/>
  <c r="S148" i="33"/>
  <c r="S150" i="33"/>
  <c r="S120" i="33"/>
  <c r="R197" i="33"/>
  <c r="S71" i="33"/>
  <c r="S72" i="33"/>
  <c r="S73" i="33"/>
  <c r="S117" i="33"/>
  <c r="R195" i="33"/>
  <c r="S43" i="33"/>
  <c r="S41" i="33"/>
  <c r="R196" i="33"/>
  <c r="S70" i="33"/>
  <c r="S116" i="33"/>
  <c r="S42" i="33"/>
  <c r="S119" i="33"/>
  <c r="S69" i="33"/>
  <c r="R222" i="33"/>
  <c r="S145" i="33"/>
  <c r="R193" i="33"/>
  <c r="S147" i="33"/>
  <c r="S39" i="33"/>
  <c r="S68" i="33"/>
  <c r="R194" i="33"/>
  <c r="R192" i="33"/>
  <c r="S40" i="33"/>
  <c r="R223" i="33"/>
  <c r="S146" i="33"/>
  <c r="S118" i="33"/>
  <c r="S38" i="33"/>
  <c r="R224" i="33"/>
  <c r="S115" i="33"/>
  <c r="R385" i="31"/>
  <c r="R353" i="31"/>
  <c r="R352" i="31"/>
  <c r="R351" i="31"/>
  <c r="R386" i="31"/>
  <c r="R387" i="31"/>
  <c r="R275" i="31"/>
  <c r="R276" i="31"/>
  <c r="S70" i="31"/>
  <c r="R277" i="31"/>
  <c r="S246" i="31"/>
  <c r="S247" i="31"/>
  <c r="S213" i="31"/>
  <c r="R134" i="31"/>
  <c r="S212" i="31"/>
  <c r="R135" i="31"/>
  <c r="R274" i="31"/>
  <c r="R136" i="31"/>
  <c r="R137" i="31"/>
  <c r="S211" i="31"/>
  <c r="S72" i="31"/>
  <c r="S183" i="31"/>
  <c r="R272" i="31"/>
  <c r="R106" i="31"/>
  <c r="S73" i="31"/>
  <c r="R102" i="31"/>
  <c r="Q413" i="31"/>
  <c r="S68" i="31"/>
  <c r="S38" i="31"/>
  <c r="S210" i="31"/>
  <c r="S180" i="31"/>
  <c r="R273" i="31"/>
  <c r="R133" i="31"/>
  <c r="S40" i="31"/>
  <c r="S43" i="31"/>
  <c r="S39" i="31"/>
  <c r="Q412" i="31"/>
  <c r="R323" i="31"/>
  <c r="Q414" i="31"/>
  <c r="R348" i="31"/>
  <c r="R384" i="31"/>
  <c r="R349" i="31"/>
  <c r="R350" i="31"/>
  <c r="S245" i="31"/>
  <c r="R320" i="31"/>
  <c r="S243" i="31"/>
  <c r="S182" i="31"/>
  <c r="R104" i="31"/>
  <c r="S42" i="31"/>
  <c r="S244" i="31"/>
  <c r="R321" i="31"/>
  <c r="R103" i="31"/>
  <c r="S242" i="31"/>
  <c r="S181" i="31"/>
  <c r="R132" i="31"/>
  <c r="R319" i="31"/>
  <c r="S179" i="31"/>
  <c r="S208" i="31"/>
  <c r="S71" i="31"/>
  <c r="R107" i="31"/>
  <c r="S41" i="31"/>
  <c r="R318" i="31"/>
  <c r="R382" i="31"/>
  <c r="S209" i="31"/>
  <c r="S69" i="31"/>
  <c r="BG5" i="7"/>
  <c r="BF19" i="7"/>
  <c r="BH13" i="7"/>
  <c r="BG27" i="7"/>
  <c r="BH11" i="7"/>
  <c r="BG25" i="7"/>
  <c r="BI6" i="7"/>
  <c r="BH20" i="7"/>
  <c r="BH7" i="7"/>
  <c r="BG21" i="7"/>
  <c r="BI10" i="7"/>
  <c r="BH24" i="7"/>
  <c r="BJ12" i="7"/>
  <c r="BI26" i="7"/>
  <c r="CF14" i="7"/>
  <c r="CE28" i="7"/>
  <c r="BH9" i="7"/>
  <c r="BG23" i="7"/>
  <c r="BJ8" i="7"/>
  <c r="BI22" i="7"/>
  <c r="T39" i="39"/>
  <c r="T61" i="39" s="1"/>
  <c r="T89" i="39" s="1"/>
  <c r="T111" i="39" s="1"/>
  <c r="T133" i="39" s="1"/>
  <c r="T4" i="39"/>
  <c r="U16" i="39"/>
  <c r="S39" i="38"/>
  <c r="S61" i="38" s="1"/>
  <c r="S89" i="38" s="1"/>
  <c r="S111" i="38" s="1"/>
  <c r="S133" i="38" s="1"/>
  <c r="S4" i="38"/>
  <c r="T16" i="38"/>
  <c r="S328" i="31"/>
  <c r="S297" i="31"/>
  <c r="T298" i="31"/>
  <c r="S252" i="31"/>
  <c r="T222" i="31"/>
  <c r="S221" i="31"/>
  <c r="T157" i="32"/>
  <c r="U158" i="32"/>
  <c r="T188" i="32"/>
  <c r="Q382" i="30"/>
  <c r="T125" i="33"/>
  <c r="T94" i="33"/>
  <c r="U95" i="33"/>
  <c r="T222" i="32"/>
  <c r="S252" i="32"/>
  <c r="S221" i="32"/>
  <c r="S328" i="32"/>
  <c r="S297" i="32"/>
  <c r="T298" i="32"/>
  <c r="T188" i="31"/>
  <c r="T157" i="31"/>
  <c r="U158" i="31"/>
  <c r="S171" i="33"/>
  <c r="T172" i="33"/>
  <c r="S202" i="33"/>
  <c r="R321" i="30"/>
  <c r="R352" i="30" s="1"/>
  <c r="R290" i="30"/>
  <c r="S291" i="30"/>
  <c r="S184" i="30"/>
  <c r="S215" i="30" s="1"/>
  <c r="T154" i="30"/>
  <c r="S153" i="30"/>
  <c r="R392" i="32"/>
  <c r="R361" i="32"/>
  <c r="S362" i="32"/>
  <c r="R392" i="31"/>
  <c r="S362" i="31"/>
  <c r="R361" i="31"/>
  <c r="J45" i="36"/>
  <c r="J65" i="36" s="1"/>
  <c r="I108" i="36"/>
  <c r="J48" i="36"/>
  <c r="J68" i="36" s="1"/>
  <c r="I111" i="36"/>
  <c r="J52" i="36"/>
  <c r="J72" i="36" s="1"/>
  <c r="I115" i="36"/>
  <c r="J43" i="36"/>
  <c r="J63" i="36" s="1"/>
  <c r="I106" i="36"/>
  <c r="J53" i="36"/>
  <c r="J73" i="36" s="1"/>
  <c r="I116" i="36"/>
  <c r="I56" i="36"/>
  <c r="J40" i="36"/>
  <c r="J60" i="36" s="1"/>
  <c r="Q81" i="36"/>
  <c r="Q102" i="36" s="1"/>
  <c r="Q131" i="36" s="1"/>
  <c r="Q132" i="36" s="1"/>
  <c r="Q59" i="36"/>
  <c r="R39" i="36"/>
  <c r="J49" i="36"/>
  <c r="J69" i="36" s="1"/>
  <c r="I112" i="36"/>
  <c r="J42" i="36"/>
  <c r="J62" i="36" s="1"/>
  <c r="I105" i="36"/>
  <c r="H78" i="36"/>
  <c r="H103" i="36"/>
  <c r="H119" i="36" s="1"/>
  <c r="J50" i="36"/>
  <c r="J70" i="36" s="1"/>
  <c r="I113" i="36"/>
  <c r="J54" i="36"/>
  <c r="J74" i="36" s="1"/>
  <c r="I117" i="36"/>
  <c r="K50" i="37"/>
  <c r="L39" i="37"/>
  <c r="I109" i="36"/>
  <c r="J46" i="36"/>
  <c r="J66" i="36" s="1"/>
  <c r="S27" i="35"/>
  <c r="T13" i="35"/>
  <c r="J47" i="36"/>
  <c r="J67" i="36" s="1"/>
  <c r="I110" i="36"/>
  <c r="I104" i="36"/>
  <c r="J41" i="36"/>
  <c r="J61" i="36" s="1"/>
  <c r="S38" i="37"/>
  <c r="R48" i="37"/>
  <c r="R49" i="37" s="1"/>
  <c r="I114" i="36"/>
  <c r="J51" i="36"/>
  <c r="J71" i="36" s="1"/>
  <c r="K14" i="35"/>
  <c r="J44" i="36"/>
  <c r="J64" i="36" s="1"/>
  <c r="I107" i="36"/>
  <c r="U16" i="16"/>
  <c r="U4" i="16" s="1"/>
  <c r="T39" i="16"/>
  <c r="T48" i="33"/>
  <c r="T17" i="33"/>
  <c r="U18" i="33"/>
  <c r="T82" i="32"/>
  <c r="S81" i="32"/>
  <c r="S112" i="32"/>
  <c r="T82" i="31"/>
  <c r="S112" i="31"/>
  <c r="S81" i="31"/>
  <c r="T48" i="32"/>
  <c r="U18" i="32"/>
  <c r="T17" i="32"/>
  <c r="U18" i="31"/>
  <c r="T17" i="31"/>
  <c r="T48" i="31"/>
  <c r="S78" i="30"/>
  <c r="S108" i="30" s="1"/>
  <c r="T16" i="30"/>
  <c r="U17" i="30"/>
  <c r="T47" i="30"/>
  <c r="R14" i="22" l="1"/>
  <c r="R13" i="22"/>
  <c r="R15" i="22"/>
  <c r="T3" i="22"/>
  <c r="S12" i="22"/>
  <c r="J76" i="36"/>
  <c r="Q87" i="36"/>
  <c r="Q89" i="36"/>
  <c r="Q86" i="36"/>
  <c r="Q85" i="36"/>
  <c r="Q83" i="36"/>
  <c r="Q94" i="36"/>
  <c r="Q92" i="36"/>
  <c r="L82" i="36"/>
  <c r="K98" i="36"/>
  <c r="Q96" i="36"/>
  <c r="Q90" i="36"/>
  <c r="Q84" i="36"/>
  <c r="Q95" i="36"/>
  <c r="H134" i="36"/>
  <c r="H121" i="36"/>
  <c r="Q91" i="36"/>
  <c r="Q88" i="36"/>
  <c r="Q93" i="36"/>
  <c r="BG90" i="27"/>
  <c r="E145" i="30"/>
  <c r="E148" i="32"/>
  <c r="E148" i="31"/>
  <c r="E85" i="33"/>
  <c r="E288" i="31"/>
  <c r="E282" i="30"/>
  <c r="E162" i="33"/>
  <c r="E288" i="32"/>
  <c r="M20" i="35"/>
  <c r="L21" i="35"/>
  <c r="L31" i="35" s="1"/>
  <c r="M22" i="35"/>
  <c r="L23" i="35"/>
  <c r="L32" i="35" s="1"/>
  <c r="K15" i="35"/>
  <c r="K17" i="35" s="1"/>
  <c r="J19" i="35"/>
  <c r="I30" i="35"/>
  <c r="J29" i="35"/>
  <c r="S105" i="31"/>
  <c r="Z55" i="5"/>
  <c r="Z55" i="3"/>
  <c r="R417" i="31"/>
  <c r="CJ6" i="22"/>
  <c r="S322" i="31"/>
  <c r="S197" i="33"/>
  <c r="S10" i="38" a="1"/>
  <c r="S10" i="38" s="1"/>
  <c r="S11" i="38" a="1"/>
  <c r="S11" i="38" s="1"/>
  <c r="S7" i="38" a="1"/>
  <c r="S7" i="38" s="1"/>
  <c r="S9" i="38" a="1"/>
  <c r="S9" i="38" s="1"/>
  <c r="S5" i="38" a="1"/>
  <c r="S5" i="38" s="1"/>
  <c r="S8" i="38" a="1"/>
  <c r="S8" i="38" s="1"/>
  <c r="U8" i="16" a="1"/>
  <c r="U8" i="16" s="1"/>
  <c r="U5" i="16" a="1"/>
  <c r="U5" i="16" s="1"/>
  <c r="U10" i="16" a="1"/>
  <c r="U10" i="16" s="1"/>
  <c r="U7" i="16" a="1"/>
  <c r="U7" i="16" s="1"/>
  <c r="U11" i="16" a="1"/>
  <c r="U11" i="16" s="1"/>
  <c r="U9" i="16" a="1"/>
  <c r="U9" i="16" s="1"/>
  <c r="S225" i="33"/>
  <c r="S226" i="33"/>
  <c r="T7" i="39" a="1"/>
  <c r="T7" i="39" s="1"/>
  <c r="T8" i="39" a="1"/>
  <c r="T8" i="39" s="1"/>
  <c r="T9" i="39" a="1"/>
  <c r="T9" i="39" s="1"/>
  <c r="T5" i="39" a="1"/>
  <c r="T5" i="39" s="1"/>
  <c r="T11" i="39" a="1"/>
  <c r="T11" i="39" s="1"/>
  <c r="T10" i="39" a="1"/>
  <c r="T10" i="39" s="1"/>
  <c r="R415" i="31"/>
  <c r="R416" i="31"/>
  <c r="S227" i="33"/>
  <c r="T150" i="33"/>
  <c r="T148" i="33"/>
  <c r="T149" i="33"/>
  <c r="T73" i="33"/>
  <c r="T72" i="33"/>
  <c r="T71" i="33"/>
  <c r="S194" i="33"/>
  <c r="S222" i="33"/>
  <c r="S196" i="33"/>
  <c r="T38" i="33"/>
  <c r="T120" i="33"/>
  <c r="T118" i="33"/>
  <c r="T68" i="33"/>
  <c r="T69" i="33"/>
  <c r="T41" i="33"/>
  <c r="T146" i="33"/>
  <c r="T39" i="33"/>
  <c r="T119" i="33"/>
  <c r="T42" i="33"/>
  <c r="T43" i="33"/>
  <c r="S223" i="33"/>
  <c r="T147" i="33"/>
  <c r="T116" i="33"/>
  <c r="S195" i="33"/>
  <c r="T115" i="33"/>
  <c r="T40" i="33"/>
  <c r="S193" i="33"/>
  <c r="T117" i="33"/>
  <c r="S224" i="33"/>
  <c r="S192" i="33"/>
  <c r="T145" i="33"/>
  <c r="T70" i="33"/>
  <c r="S387" i="31"/>
  <c r="S386" i="31"/>
  <c r="S351" i="31"/>
  <c r="S352" i="31"/>
  <c r="S353" i="31"/>
  <c r="S385" i="31"/>
  <c r="S134" i="31"/>
  <c r="S277" i="31"/>
  <c r="S276" i="31"/>
  <c r="S275" i="31"/>
  <c r="T212" i="31"/>
  <c r="T213" i="31"/>
  <c r="T247" i="31"/>
  <c r="T246" i="31"/>
  <c r="T242" i="31"/>
  <c r="S137" i="31"/>
  <c r="S136" i="31"/>
  <c r="T211" i="31"/>
  <c r="S135" i="31"/>
  <c r="S382" i="31"/>
  <c r="T73" i="31"/>
  <c r="S384" i="31"/>
  <c r="T72" i="31"/>
  <c r="T243" i="31"/>
  <c r="S318" i="31"/>
  <c r="S103" i="31"/>
  <c r="S320" i="31"/>
  <c r="S348" i="31"/>
  <c r="S274" i="31"/>
  <c r="S273" i="31"/>
  <c r="S383" i="31"/>
  <c r="T179" i="31"/>
  <c r="S321" i="31"/>
  <c r="T180" i="31"/>
  <c r="T178" i="31"/>
  <c r="T41" i="31"/>
  <c r="S319" i="31"/>
  <c r="T244" i="31"/>
  <c r="T245" i="31"/>
  <c r="R414" i="31"/>
  <c r="T40" i="31"/>
  <c r="T210" i="31"/>
  <c r="T70" i="31"/>
  <c r="S272" i="31"/>
  <c r="T42" i="31"/>
  <c r="S350" i="31"/>
  <c r="S323" i="31"/>
  <c r="T38" i="31"/>
  <c r="S107" i="31"/>
  <c r="S132" i="31"/>
  <c r="S104" i="31"/>
  <c r="S349" i="31"/>
  <c r="R412" i="31"/>
  <c r="S133" i="31"/>
  <c r="T68" i="31"/>
  <c r="T69" i="31"/>
  <c r="T71" i="31"/>
  <c r="T181" i="31"/>
  <c r="S106" i="31"/>
  <c r="T39" i="31"/>
  <c r="R413" i="31"/>
  <c r="T209" i="31"/>
  <c r="T208" i="31"/>
  <c r="T182" i="31"/>
  <c r="T183" i="31"/>
  <c r="T43" i="31"/>
  <c r="S102" i="31"/>
  <c r="BH5" i="7"/>
  <c r="BG19" i="7"/>
  <c r="BI9" i="7"/>
  <c r="BH23" i="7"/>
  <c r="BI7" i="7"/>
  <c r="BH21" i="7"/>
  <c r="CG14" i="7"/>
  <c r="CF28" i="7"/>
  <c r="BJ6" i="7"/>
  <c r="BI20" i="7"/>
  <c r="BK12" i="7"/>
  <c r="BJ26" i="7"/>
  <c r="BI11" i="7"/>
  <c r="BH25" i="7"/>
  <c r="BK8" i="7"/>
  <c r="BJ22" i="7"/>
  <c r="BJ10" i="7"/>
  <c r="BI24" i="7"/>
  <c r="BI13" i="7"/>
  <c r="BH27" i="7"/>
  <c r="U39" i="39"/>
  <c r="U61" i="39" s="1"/>
  <c r="U89" i="39" s="1"/>
  <c r="U111" i="39" s="1"/>
  <c r="U133" i="39" s="1"/>
  <c r="U4" i="39"/>
  <c r="V16" i="39"/>
  <c r="T39" i="38"/>
  <c r="T61" i="38" s="1"/>
  <c r="T89" i="38" s="1"/>
  <c r="T111" i="38" s="1"/>
  <c r="T133" i="38" s="1"/>
  <c r="T4" i="38"/>
  <c r="U16" i="38"/>
  <c r="T328" i="32"/>
  <c r="T297" i="32"/>
  <c r="U298" i="32"/>
  <c r="T184" i="30"/>
  <c r="T215" i="30" s="1"/>
  <c r="T245" i="30" s="1"/>
  <c r="U154" i="30"/>
  <c r="T153" i="30"/>
  <c r="T202" i="33"/>
  <c r="T171" i="33"/>
  <c r="U172" i="33"/>
  <c r="U298" i="31"/>
  <c r="T297" i="31"/>
  <c r="T328" i="31"/>
  <c r="R382" i="30"/>
  <c r="S245" i="30"/>
  <c r="T252" i="32"/>
  <c r="T221" i="32"/>
  <c r="U222" i="32"/>
  <c r="U94" i="33"/>
  <c r="V95" i="33"/>
  <c r="U125" i="33"/>
  <c r="U188" i="31"/>
  <c r="V158" i="31"/>
  <c r="U157" i="31"/>
  <c r="S392" i="31"/>
  <c r="S361" i="31"/>
  <c r="T362" i="31"/>
  <c r="S361" i="32"/>
  <c r="T362" i="32"/>
  <c r="S392" i="32"/>
  <c r="S321" i="30"/>
  <c r="S352" i="30" s="1"/>
  <c r="T291" i="30"/>
  <c r="S290" i="30"/>
  <c r="V158" i="32"/>
  <c r="U157" i="32"/>
  <c r="U188" i="32"/>
  <c r="T252" i="31"/>
  <c r="T221" i="31"/>
  <c r="U222" i="31"/>
  <c r="T38" i="37"/>
  <c r="S48" i="37"/>
  <c r="S49" i="37" s="1"/>
  <c r="K46" i="36"/>
  <c r="K66" i="36" s="1"/>
  <c r="J109" i="36"/>
  <c r="K44" i="36"/>
  <c r="K64" i="36" s="1"/>
  <c r="J107" i="36"/>
  <c r="J104" i="36"/>
  <c r="K41" i="36"/>
  <c r="K61" i="36" s="1"/>
  <c r="K40" i="36"/>
  <c r="K60" i="36" s="1"/>
  <c r="J56" i="36"/>
  <c r="K43" i="36"/>
  <c r="K63" i="36" s="1"/>
  <c r="J106" i="36"/>
  <c r="L14" i="35"/>
  <c r="L50" i="37"/>
  <c r="M39" i="37"/>
  <c r="J105" i="36"/>
  <c r="K42" i="36"/>
  <c r="K62" i="36" s="1"/>
  <c r="I78" i="36"/>
  <c r="I103" i="36"/>
  <c r="I119" i="36" s="1"/>
  <c r="J115" i="36"/>
  <c r="K52" i="36"/>
  <c r="K72" i="36" s="1"/>
  <c r="J114" i="36"/>
  <c r="K51" i="36"/>
  <c r="K71" i="36" s="1"/>
  <c r="J110" i="36"/>
  <c r="K47" i="36"/>
  <c r="K67" i="36" s="1"/>
  <c r="K54" i="36"/>
  <c r="K74" i="36" s="1"/>
  <c r="J117" i="36"/>
  <c r="J112" i="36"/>
  <c r="K49" i="36"/>
  <c r="K69" i="36" s="1"/>
  <c r="K48" i="36"/>
  <c r="K68" i="36" s="1"/>
  <c r="J111" i="36"/>
  <c r="U13" i="35"/>
  <c r="T27" i="35"/>
  <c r="R59" i="36"/>
  <c r="R81" i="36"/>
  <c r="R102" i="36" s="1"/>
  <c r="R131" i="36" s="1"/>
  <c r="R132" i="36" s="1"/>
  <c r="S39" i="36"/>
  <c r="J113" i="36"/>
  <c r="K50" i="36"/>
  <c r="K70" i="36" s="1"/>
  <c r="J116" i="36"/>
  <c r="K53" i="36"/>
  <c r="K73" i="36" s="1"/>
  <c r="J108" i="36"/>
  <c r="K45" i="36"/>
  <c r="K65" i="36" s="1"/>
  <c r="V16" i="16"/>
  <c r="V4" i="16" s="1"/>
  <c r="U39" i="16"/>
  <c r="U48" i="33"/>
  <c r="U17" i="33"/>
  <c r="V18" i="33"/>
  <c r="U82" i="32"/>
  <c r="T81" i="32"/>
  <c r="T112" i="32"/>
  <c r="U82" i="31"/>
  <c r="T112" i="31"/>
  <c r="T81" i="31"/>
  <c r="U48" i="32"/>
  <c r="V18" i="32"/>
  <c r="U17" i="32"/>
  <c r="V18" i="31"/>
  <c r="U48" i="31"/>
  <c r="U17" i="31"/>
  <c r="T78" i="30"/>
  <c r="T108" i="30" s="1"/>
  <c r="U16" i="30"/>
  <c r="V17" i="30"/>
  <c r="U47" i="30"/>
  <c r="S13" i="22" l="1"/>
  <c r="S14" i="22"/>
  <c r="S15" i="22"/>
  <c r="U3" i="22"/>
  <c r="T12" i="22"/>
  <c r="K76" i="36"/>
  <c r="R91" i="36"/>
  <c r="M82" i="36"/>
  <c r="L98" i="36"/>
  <c r="R92" i="36"/>
  <c r="R94" i="36"/>
  <c r="R95" i="36"/>
  <c r="R83" i="36"/>
  <c r="I134" i="36"/>
  <c r="I121" i="36"/>
  <c r="R84" i="36"/>
  <c r="R85" i="36"/>
  <c r="R90" i="36"/>
  <c r="R86" i="36"/>
  <c r="R93" i="36"/>
  <c r="R96" i="36"/>
  <c r="R89" i="36"/>
  <c r="R88" i="36"/>
  <c r="R87" i="36"/>
  <c r="L15" i="35"/>
  <c r="K19" i="35"/>
  <c r="N22" i="35"/>
  <c r="M23" i="35"/>
  <c r="M32" i="35" s="1"/>
  <c r="N20" i="35"/>
  <c r="M21" i="35"/>
  <c r="M31" i="35" s="1"/>
  <c r="J30" i="35"/>
  <c r="K29" i="35"/>
  <c r="S417" i="31"/>
  <c r="CK6" i="22"/>
  <c r="T322" i="31"/>
  <c r="T197" i="33"/>
  <c r="T225" i="33"/>
  <c r="T227" i="33"/>
  <c r="U8" i="39" a="1"/>
  <c r="U8" i="39" s="1"/>
  <c r="U5" i="39" a="1"/>
  <c r="U5" i="39" s="1"/>
  <c r="U7" i="39" a="1"/>
  <c r="U7" i="39" s="1"/>
  <c r="U9" i="39" a="1"/>
  <c r="U9" i="39" s="1"/>
  <c r="U10" i="39" a="1"/>
  <c r="U10" i="39" s="1"/>
  <c r="U11" i="39" a="1"/>
  <c r="U11" i="39" s="1"/>
  <c r="S416" i="31"/>
  <c r="S415" i="31"/>
  <c r="V5" i="16" a="1"/>
  <c r="V5" i="16" s="1"/>
  <c r="V10" i="16" a="1"/>
  <c r="V10" i="16" s="1"/>
  <c r="V7" i="16" a="1"/>
  <c r="V7" i="16" s="1"/>
  <c r="V11" i="16" a="1"/>
  <c r="V11" i="16" s="1"/>
  <c r="V9" i="16" a="1"/>
  <c r="V9" i="16" s="1"/>
  <c r="V8" i="16" a="1"/>
  <c r="V8" i="16" s="1"/>
  <c r="T8" i="38" a="1"/>
  <c r="T8" i="38" s="1"/>
  <c r="T9" i="38" a="1"/>
  <c r="T9" i="38" s="1"/>
  <c r="T7" i="38" a="1"/>
  <c r="T7" i="38" s="1"/>
  <c r="T10" i="38" a="1"/>
  <c r="T10" i="38" s="1"/>
  <c r="T5" i="38" a="1"/>
  <c r="T5" i="38" s="1"/>
  <c r="T11" i="38" a="1"/>
  <c r="T11" i="38" s="1"/>
  <c r="T226" i="33"/>
  <c r="T134" i="31"/>
  <c r="U149" i="33"/>
  <c r="U148" i="33"/>
  <c r="U150" i="33"/>
  <c r="U71" i="33"/>
  <c r="U72" i="33"/>
  <c r="U73" i="33"/>
  <c r="U119" i="33"/>
  <c r="T193" i="33"/>
  <c r="U39" i="33"/>
  <c r="U38" i="33"/>
  <c r="U40" i="33"/>
  <c r="U146" i="33"/>
  <c r="T196" i="33"/>
  <c r="U70" i="33"/>
  <c r="U115" i="33"/>
  <c r="U41" i="33"/>
  <c r="T222" i="33"/>
  <c r="U145" i="33"/>
  <c r="T195" i="33"/>
  <c r="U69" i="33"/>
  <c r="T194" i="33"/>
  <c r="T192" i="33"/>
  <c r="U116" i="33"/>
  <c r="U43" i="33"/>
  <c r="U68" i="33"/>
  <c r="T224" i="33"/>
  <c r="U147" i="33"/>
  <c r="U42" i="33"/>
  <c r="U118" i="33"/>
  <c r="U117" i="33"/>
  <c r="T223" i="33"/>
  <c r="U120" i="33"/>
  <c r="T385" i="31"/>
  <c r="T353" i="31"/>
  <c r="T352" i="31"/>
  <c r="T351" i="31"/>
  <c r="T386" i="31"/>
  <c r="T387" i="31"/>
  <c r="T275" i="31"/>
  <c r="T276" i="31"/>
  <c r="T277" i="31"/>
  <c r="U211" i="31"/>
  <c r="U243" i="31"/>
  <c r="U246" i="31"/>
  <c r="U69" i="31"/>
  <c r="U247" i="31"/>
  <c r="U213" i="31"/>
  <c r="U212" i="31"/>
  <c r="T135" i="31"/>
  <c r="T136" i="31"/>
  <c r="T137" i="31"/>
  <c r="U71" i="31"/>
  <c r="U209" i="31"/>
  <c r="T348" i="31"/>
  <c r="U72" i="31"/>
  <c r="T320" i="31"/>
  <c r="T321" i="31"/>
  <c r="U244" i="31"/>
  <c r="U73" i="31"/>
  <c r="U183" i="31"/>
  <c r="T104" i="31"/>
  <c r="U42" i="31"/>
  <c r="T319" i="31"/>
  <c r="T132" i="31"/>
  <c r="T272" i="31"/>
  <c r="U242" i="31"/>
  <c r="T102" i="31"/>
  <c r="T107" i="31"/>
  <c r="U41" i="31"/>
  <c r="U179" i="31"/>
  <c r="T103" i="31"/>
  <c r="U43" i="31"/>
  <c r="S413" i="31"/>
  <c r="T384" i="31"/>
  <c r="U70" i="31"/>
  <c r="U178" i="31"/>
  <c r="U68" i="31"/>
  <c r="U38" i="31"/>
  <c r="U210" i="31"/>
  <c r="T382" i="31"/>
  <c r="T318" i="31"/>
  <c r="T105" i="31"/>
  <c r="U182" i="31"/>
  <c r="U39" i="31"/>
  <c r="T133" i="31"/>
  <c r="U40" i="31"/>
  <c r="U180" i="31"/>
  <c r="T383" i="31"/>
  <c r="T106" i="31"/>
  <c r="S412" i="31"/>
  <c r="T323" i="31"/>
  <c r="S414" i="31"/>
  <c r="T273" i="31"/>
  <c r="U208" i="31"/>
  <c r="U181" i="31"/>
  <c r="T349" i="31"/>
  <c r="T350" i="31"/>
  <c r="U245" i="31"/>
  <c r="T274" i="31"/>
  <c r="BI5" i="7"/>
  <c r="BH19" i="7"/>
  <c r="BK10" i="7"/>
  <c r="BJ24" i="7"/>
  <c r="BK6" i="7"/>
  <c r="BJ20" i="7"/>
  <c r="BL8" i="7"/>
  <c r="BK22" i="7"/>
  <c r="CH14" i="7"/>
  <c r="CG28" i="7"/>
  <c r="BJ11" i="7"/>
  <c r="BI25" i="7"/>
  <c r="BJ7" i="7"/>
  <c r="BI21" i="7"/>
  <c r="BJ13" i="7"/>
  <c r="BI27" i="7"/>
  <c r="BL12" i="7"/>
  <c r="BK26" i="7"/>
  <c r="BJ9" i="7"/>
  <c r="BI23" i="7"/>
  <c r="V39" i="39"/>
  <c r="V61" i="39" s="1"/>
  <c r="V89" i="39" s="1"/>
  <c r="V111" i="39" s="1"/>
  <c r="V133" i="39" s="1"/>
  <c r="W16" i="39"/>
  <c r="V4" i="39"/>
  <c r="U39" i="38"/>
  <c r="U61" i="38" s="1"/>
  <c r="U89" i="38" s="1"/>
  <c r="U111" i="38" s="1"/>
  <c r="U133" i="38" s="1"/>
  <c r="U4" i="38"/>
  <c r="V16" i="38"/>
  <c r="U252" i="31"/>
  <c r="V222" i="31"/>
  <c r="U221" i="31"/>
  <c r="T392" i="32"/>
  <c r="T361" i="32"/>
  <c r="U362" i="32"/>
  <c r="U221" i="32"/>
  <c r="U252" i="32"/>
  <c r="V222" i="32"/>
  <c r="U184" i="30"/>
  <c r="U215" i="30" s="1"/>
  <c r="U245" i="30" s="1"/>
  <c r="V154" i="30"/>
  <c r="U153" i="30"/>
  <c r="V125" i="33"/>
  <c r="V94" i="33"/>
  <c r="W95" i="33"/>
  <c r="V188" i="32"/>
  <c r="W158" i="32"/>
  <c r="V157" i="32"/>
  <c r="T361" i="31"/>
  <c r="U362" i="31"/>
  <c r="T392" i="31"/>
  <c r="U171" i="33"/>
  <c r="V172" i="33"/>
  <c r="U202" i="33"/>
  <c r="T290" i="30"/>
  <c r="U291" i="30"/>
  <c r="T321" i="30"/>
  <c r="T352" i="30" s="1"/>
  <c r="V157" i="31"/>
  <c r="W158" i="31"/>
  <c r="V188" i="31"/>
  <c r="S382" i="30"/>
  <c r="U297" i="31"/>
  <c r="U328" i="31"/>
  <c r="V298" i="31"/>
  <c r="V298" i="32"/>
  <c r="U328" i="32"/>
  <c r="U297" i="32"/>
  <c r="L45" i="36"/>
  <c r="L65" i="36" s="1"/>
  <c r="K108" i="36"/>
  <c r="L49" i="36"/>
  <c r="L69" i="36" s="1"/>
  <c r="K112" i="36"/>
  <c r="K115" i="36"/>
  <c r="L52" i="36"/>
  <c r="L72" i="36" s="1"/>
  <c r="L17" i="35"/>
  <c r="M14" i="35"/>
  <c r="K116" i="36"/>
  <c r="L53" i="36"/>
  <c r="L73" i="36" s="1"/>
  <c r="L44" i="36"/>
  <c r="L64" i="36" s="1"/>
  <c r="K107" i="36"/>
  <c r="U27" i="35"/>
  <c r="V13" i="35"/>
  <c r="L54" i="36"/>
  <c r="L74" i="36" s="1"/>
  <c r="K117" i="36"/>
  <c r="K106" i="36"/>
  <c r="L43" i="36"/>
  <c r="L63" i="36" s="1"/>
  <c r="L50" i="36"/>
  <c r="L70" i="36" s="1"/>
  <c r="K113" i="36"/>
  <c r="L47" i="36"/>
  <c r="L67" i="36" s="1"/>
  <c r="K110" i="36"/>
  <c r="L42" i="36"/>
  <c r="L62" i="36" s="1"/>
  <c r="K105" i="36"/>
  <c r="J103" i="36"/>
  <c r="J119" i="36" s="1"/>
  <c r="J78" i="36"/>
  <c r="L46" i="36"/>
  <c r="L66" i="36" s="1"/>
  <c r="K109" i="36"/>
  <c r="L48" i="36"/>
  <c r="L68" i="36" s="1"/>
  <c r="K111" i="36"/>
  <c r="S59" i="36"/>
  <c r="T39" i="36"/>
  <c r="S81" i="36"/>
  <c r="K114" i="36"/>
  <c r="L51" i="36"/>
  <c r="L71" i="36" s="1"/>
  <c r="M50" i="37"/>
  <c r="N39" i="37"/>
  <c r="K56" i="36"/>
  <c r="L40" i="36"/>
  <c r="L60" i="36" s="1"/>
  <c r="K104" i="36"/>
  <c r="L41" i="36"/>
  <c r="L61" i="36" s="1"/>
  <c r="U38" i="37"/>
  <c r="T48" i="37"/>
  <c r="T49" i="37" s="1"/>
  <c r="W16" i="16"/>
  <c r="W4" i="16" s="1"/>
  <c r="V39" i="16"/>
  <c r="V48" i="33"/>
  <c r="V17" i="33"/>
  <c r="W18" i="33"/>
  <c r="V48" i="32"/>
  <c r="W18" i="32"/>
  <c r="V17" i="32"/>
  <c r="U112" i="31"/>
  <c r="U81" i="31"/>
  <c r="V82" i="31"/>
  <c r="V48" i="31"/>
  <c r="V17" i="31"/>
  <c r="W18" i="31"/>
  <c r="U112" i="32"/>
  <c r="V82" i="32"/>
  <c r="U81" i="32"/>
  <c r="V16" i="30"/>
  <c r="U78" i="30"/>
  <c r="U108" i="30" s="1"/>
  <c r="W17" i="30"/>
  <c r="V47" i="30"/>
  <c r="AA55" i="5"/>
  <c r="D130" i="31"/>
  <c r="T14" i="22" l="1"/>
  <c r="T13" i="22"/>
  <c r="T15" i="22"/>
  <c r="V3" i="22"/>
  <c r="U12" i="22"/>
  <c r="L76" i="36"/>
  <c r="S89" i="36"/>
  <c r="S96" i="36"/>
  <c r="S83" i="36"/>
  <c r="S93" i="36"/>
  <c r="S95" i="36"/>
  <c r="S102" i="36"/>
  <c r="S131" i="36" s="1"/>
  <c r="S132" i="36" s="1"/>
  <c r="S86" i="36"/>
  <c r="S94" i="36"/>
  <c r="J134" i="36"/>
  <c r="J121" i="36"/>
  <c r="S90" i="36"/>
  <c r="S92" i="36"/>
  <c r="S85" i="36"/>
  <c r="S87" i="36"/>
  <c r="S84" i="36"/>
  <c r="N82" i="36"/>
  <c r="M98" i="36"/>
  <c r="S88" i="36"/>
  <c r="S91" i="36"/>
  <c r="O20" i="35"/>
  <c r="N21" i="35"/>
  <c r="N31" i="35" s="1"/>
  <c r="O22" i="35"/>
  <c r="N23" i="35"/>
  <c r="N32" i="35" s="1"/>
  <c r="M15" i="35"/>
  <c r="M17" i="35" s="1"/>
  <c r="L19" i="35"/>
  <c r="K30" i="35"/>
  <c r="L29" i="35"/>
  <c r="T417" i="31"/>
  <c r="D66" i="31"/>
  <c r="D347" i="31"/>
  <c r="D271" i="31"/>
  <c r="AA54" i="5"/>
  <c r="D67" i="31"/>
  <c r="D206" i="31"/>
  <c r="AF55" i="5"/>
  <c r="D207" i="31"/>
  <c r="AF54" i="5"/>
  <c r="D131" i="31"/>
  <c r="D410" i="31"/>
  <c r="AF55" i="3"/>
  <c r="D177" i="31"/>
  <c r="E177" i="31" s="1"/>
  <c r="F177" i="31" s="1"/>
  <c r="G177" i="31" s="1"/>
  <c r="H177" i="31" s="1"/>
  <c r="I177" i="31" s="1"/>
  <c r="J177" i="31" s="1"/>
  <c r="K177" i="31" s="1"/>
  <c r="L177" i="31" s="1"/>
  <c r="M177" i="31" s="1"/>
  <c r="N177" i="31" s="1"/>
  <c r="O177" i="31" s="1"/>
  <c r="P177" i="31" s="1"/>
  <c r="Q177" i="31" s="1"/>
  <c r="R177" i="31" s="1"/>
  <c r="S177" i="31" s="1"/>
  <c r="T177" i="31" s="1"/>
  <c r="U177" i="31" s="1"/>
  <c r="V177" i="31" s="1"/>
  <c r="D101" i="31"/>
  <c r="E101" i="31" s="1"/>
  <c r="F101" i="31" s="1"/>
  <c r="G101" i="31" s="1"/>
  <c r="H101" i="31" s="1"/>
  <c r="I101" i="31" s="1"/>
  <c r="J101" i="31" s="1"/>
  <c r="K101" i="31" s="1"/>
  <c r="L101" i="31" s="1"/>
  <c r="M101" i="31" s="1"/>
  <c r="N101" i="31" s="1"/>
  <c r="O101" i="31" s="1"/>
  <c r="P101" i="31" s="1"/>
  <c r="Q101" i="31" s="1"/>
  <c r="R101" i="31" s="1"/>
  <c r="S101" i="31" s="1"/>
  <c r="T101" i="31" s="1"/>
  <c r="U101" i="31" s="1"/>
  <c r="D317" i="31"/>
  <c r="E317" i="31" s="1"/>
  <c r="F317" i="31" s="1"/>
  <c r="G317" i="31" s="1"/>
  <c r="H317" i="31" s="1"/>
  <c r="I317" i="31" s="1"/>
  <c r="J317" i="31" s="1"/>
  <c r="K317" i="31" s="1"/>
  <c r="L317" i="31" s="1"/>
  <c r="M317" i="31" s="1"/>
  <c r="N317" i="31" s="1"/>
  <c r="O317" i="31" s="1"/>
  <c r="P317" i="31" s="1"/>
  <c r="Q317" i="31" s="1"/>
  <c r="R317" i="31" s="1"/>
  <c r="S317" i="31" s="1"/>
  <c r="T317" i="31" s="1"/>
  <c r="U317" i="31" s="1"/>
  <c r="D241" i="31"/>
  <c r="E241" i="31" s="1"/>
  <c r="F241" i="31" s="1"/>
  <c r="G241" i="31" s="1"/>
  <c r="H241" i="31" s="1"/>
  <c r="I241" i="31" s="1"/>
  <c r="J241" i="31" s="1"/>
  <c r="K241" i="31" s="1"/>
  <c r="L241" i="31" s="1"/>
  <c r="M241" i="31" s="1"/>
  <c r="N241" i="31" s="1"/>
  <c r="O241" i="31" s="1"/>
  <c r="P241" i="31" s="1"/>
  <c r="Q241" i="31" s="1"/>
  <c r="R241" i="31" s="1"/>
  <c r="S241" i="31" s="1"/>
  <c r="T241" i="31" s="1"/>
  <c r="U241" i="31" s="1"/>
  <c r="V241" i="31" s="1"/>
  <c r="AA55" i="3"/>
  <c r="D37" i="31"/>
  <c r="E37" i="31" s="1"/>
  <c r="F37" i="31" s="1"/>
  <c r="G37" i="31" s="1"/>
  <c r="H37" i="31" s="1"/>
  <c r="I37" i="31" s="1"/>
  <c r="J37" i="31" s="1"/>
  <c r="K37" i="31" s="1"/>
  <c r="L37" i="31" s="1"/>
  <c r="M37" i="31" s="1"/>
  <c r="N37" i="31" s="1"/>
  <c r="O37" i="31" s="1"/>
  <c r="P37" i="31" s="1"/>
  <c r="Q37" i="31" s="1"/>
  <c r="R37" i="31" s="1"/>
  <c r="S37" i="31" s="1"/>
  <c r="T37" i="31" s="1"/>
  <c r="U37" i="31" s="1"/>
  <c r="V37" i="31" s="1"/>
  <c r="D381" i="31"/>
  <c r="E381" i="31" s="1"/>
  <c r="F381" i="31" s="1"/>
  <c r="G381" i="31" s="1"/>
  <c r="H381" i="31" s="1"/>
  <c r="I381" i="31" s="1"/>
  <c r="J381" i="31" s="1"/>
  <c r="K381" i="31" s="1"/>
  <c r="L381" i="31" s="1"/>
  <c r="M381" i="31" s="1"/>
  <c r="N381" i="31" s="1"/>
  <c r="O381" i="31" s="1"/>
  <c r="P381" i="31" s="1"/>
  <c r="Q381" i="31" s="1"/>
  <c r="R381" i="31" s="1"/>
  <c r="S381" i="31" s="1"/>
  <c r="T381" i="31" s="1"/>
  <c r="U381" i="31" s="1"/>
  <c r="D346" i="31"/>
  <c r="D270" i="31"/>
  <c r="D411" i="31"/>
  <c r="U322" i="31"/>
  <c r="CL6" i="22"/>
  <c r="U134" i="31"/>
  <c r="U225" i="33"/>
  <c r="W7" i="16" a="1"/>
  <c r="W7" i="16" s="1"/>
  <c r="W10" i="16" a="1"/>
  <c r="W10" i="16" s="1"/>
  <c r="W11" i="16" a="1"/>
  <c r="W11" i="16" s="1"/>
  <c r="W5" i="16" a="1"/>
  <c r="W5" i="16" s="1"/>
  <c r="W8" i="16" a="1"/>
  <c r="W8" i="16" s="1"/>
  <c r="W9" i="16" a="1"/>
  <c r="W9" i="16" s="1"/>
  <c r="U226" i="33"/>
  <c r="V5" i="39" a="1"/>
  <c r="V5" i="39" s="1"/>
  <c r="V7" i="39" a="1"/>
  <c r="V7" i="39" s="1"/>
  <c r="V10" i="39" a="1"/>
  <c r="V10" i="39" s="1"/>
  <c r="V8" i="39" a="1"/>
  <c r="V8" i="39" s="1"/>
  <c r="V11" i="39" a="1"/>
  <c r="V11" i="39" s="1"/>
  <c r="V9" i="39" a="1"/>
  <c r="V9" i="39" s="1"/>
  <c r="T415" i="31"/>
  <c r="T416" i="31"/>
  <c r="U227" i="33"/>
  <c r="U8" i="38" a="1"/>
  <c r="U8" i="38" s="1"/>
  <c r="U5" i="38" a="1"/>
  <c r="U5" i="38" s="1"/>
  <c r="U7" i="38" a="1"/>
  <c r="U7" i="38" s="1"/>
  <c r="U11" i="38" a="1"/>
  <c r="U11" i="38" s="1"/>
  <c r="U10" i="38" a="1"/>
  <c r="U10" i="38" s="1"/>
  <c r="U9" i="38" a="1"/>
  <c r="U9" i="38" s="1"/>
  <c r="U104" i="31"/>
  <c r="V68" i="33"/>
  <c r="V39" i="33"/>
  <c r="V150" i="33"/>
  <c r="V148" i="33"/>
  <c r="V149" i="33"/>
  <c r="V117" i="33"/>
  <c r="V73" i="33"/>
  <c r="V72" i="33"/>
  <c r="V71" i="33"/>
  <c r="U222" i="33"/>
  <c r="V43" i="33"/>
  <c r="V41" i="33"/>
  <c r="U193" i="33"/>
  <c r="V118" i="33"/>
  <c r="V116" i="33"/>
  <c r="V115" i="33"/>
  <c r="V42" i="33"/>
  <c r="U192" i="33"/>
  <c r="V70" i="33"/>
  <c r="V119" i="33"/>
  <c r="V147" i="33"/>
  <c r="U194" i="33"/>
  <c r="U196" i="33"/>
  <c r="U224" i="33"/>
  <c r="V69" i="33"/>
  <c r="V146" i="33"/>
  <c r="V120" i="33"/>
  <c r="U195" i="33"/>
  <c r="V40" i="33"/>
  <c r="U223" i="33"/>
  <c r="V145" i="33"/>
  <c r="V38" i="33"/>
  <c r="U197" i="33"/>
  <c r="U387" i="31"/>
  <c r="U386" i="31"/>
  <c r="U351" i="31"/>
  <c r="U352" i="31"/>
  <c r="U353" i="31"/>
  <c r="U385" i="31"/>
  <c r="U277" i="31"/>
  <c r="V71" i="31"/>
  <c r="U276" i="31"/>
  <c r="U275" i="31"/>
  <c r="V212" i="31"/>
  <c r="V213" i="31"/>
  <c r="V247" i="31"/>
  <c r="U272" i="31"/>
  <c r="V246" i="31"/>
  <c r="V73" i="31"/>
  <c r="U137" i="31"/>
  <c r="U136" i="31"/>
  <c r="U135" i="31"/>
  <c r="V211" i="31"/>
  <c r="V208" i="31"/>
  <c r="V209" i="31"/>
  <c r="V42" i="31"/>
  <c r="V179" i="31"/>
  <c r="U383" i="31"/>
  <c r="V41" i="31"/>
  <c r="U274" i="31"/>
  <c r="T414" i="31"/>
  <c r="V72" i="31"/>
  <c r="U384" i="31"/>
  <c r="V243" i="31"/>
  <c r="V181" i="31"/>
  <c r="T412" i="31"/>
  <c r="V180" i="31"/>
  <c r="U105" i="31"/>
  <c r="V242" i="31"/>
  <c r="T413" i="31"/>
  <c r="U106" i="31"/>
  <c r="V40" i="31"/>
  <c r="U318" i="31"/>
  <c r="V43" i="31"/>
  <c r="U107" i="31"/>
  <c r="U319" i="31"/>
  <c r="U349" i="31"/>
  <c r="U132" i="31"/>
  <c r="U382" i="31"/>
  <c r="U321" i="31"/>
  <c r="U350" i="31"/>
  <c r="V210" i="31"/>
  <c r="U348" i="31"/>
  <c r="V183" i="31"/>
  <c r="U273" i="31"/>
  <c r="V69" i="31"/>
  <c r="V39" i="31"/>
  <c r="V38" i="31"/>
  <c r="V178" i="31"/>
  <c r="U320" i="31"/>
  <c r="U323" i="31"/>
  <c r="U133" i="31"/>
  <c r="V245" i="31"/>
  <c r="V244" i="31"/>
  <c r="V182" i="31"/>
  <c r="V68" i="31"/>
  <c r="V70" i="31"/>
  <c r="U103" i="31"/>
  <c r="U102" i="31"/>
  <c r="BJ5" i="7"/>
  <c r="BI19" i="7"/>
  <c r="BM12" i="7"/>
  <c r="BL26" i="7"/>
  <c r="CI14" i="7"/>
  <c r="CH28" i="7"/>
  <c r="BK13" i="7"/>
  <c r="BJ27" i="7"/>
  <c r="BM8" i="7"/>
  <c r="BL22" i="7"/>
  <c r="BK7" i="7"/>
  <c r="BJ21" i="7"/>
  <c r="BL6" i="7"/>
  <c r="BK20" i="7"/>
  <c r="BK9" i="7"/>
  <c r="BJ23" i="7"/>
  <c r="BK11" i="7"/>
  <c r="BJ25" i="7"/>
  <c r="BL10" i="7"/>
  <c r="BK24" i="7"/>
  <c r="W39" i="39"/>
  <c r="W61" i="39" s="1"/>
  <c r="W89" i="39" s="1"/>
  <c r="W111" i="39" s="1"/>
  <c r="W133" i="39" s="1"/>
  <c r="X16" i="39"/>
  <c r="W4" i="39"/>
  <c r="V39" i="38"/>
  <c r="V61" i="38" s="1"/>
  <c r="V89" i="38" s="1"/>
  <c r="V111" i="38" s="1"/>
  <c r="V133" i="38" s="1"/>
  <c r="W16" i="38"/>
  <c r="V4" i="38"/>
  <c r="W125" i="33"/>
  <c r="W94" i="33"/>
  <c r="X95" i="33"/>
  <c r="W157" i="31"/>
  <c r="X158" i="31"/>
  <c r="W188" i="31"/>
  <c r="V252" i="32"/>
  <c r="W222" i="32"/>
  <c r="V221" i="32"/>
  <c r="U392" i="32"/>
  <c r="U361" i="32"/>
  <c r="V362" i="32"/>
  <c r="W188" i="32"/>
  <c r="W157" i="32"/>
  <c r="X158" i="32"/>
  <c r="V328" i="32"/>
  <c r="W298" i="32"/>
  <c r="V297" i="32"/>
  <c r="W172" i="33"/>
  <c r="V202" i="33"/>
  <c r="V171" i="33"/>
  <c r="T382" i="30"/>
  <c r="U321" i="30"/>
  <c r="U352" i="30" s="1"/>
  <c r="U382" i="30" s="1"/>
  <c r="U290" i="30"/>
  <c r="V291" i="30"/>
  <c r="V362" i="31"/>
  <c r="U392" i="31"/>
  <c r="U361" i="31"/>
  <c r="W154" i="30"/>
  <c r="V184" i="30"/>
  <c r="V215" i="30" s="1"/>
  <c r="V245" i="30" s="1"/>
  <c r="V153" i="30"/>
  <c r="V297" i="31"/>
  <c r="W298" i="31"/>
  <c r="V328" i="31"/>
  <c r="V252" i="31"/>
  <c r="W222" i="31"/>
  <c r="V221" i="31"/>
  <c r="N50" i="37"/>
  <c r="O39" i="37"/>
  <c r="L111" i="36"/>
  <c r="M48" i="36"/>
  <c r="M68" i="36" s="1"/>
  <c r="M47" i="36"/>
  <c r="M67" i="36" s="1"/>
  <c r="L110" i="36"/>
  <c r="V27" i="35"/>
  <c r="W13" i="35"/>
  <c r="M52" i="36"/>
  <c r="M72" i="36" s="1"/>
  <c r="L115" i="36"/>
  <c r="L114" i="36"/>
  <c r="M51" i="36"/>
  <c r="M71" i="36" s="1"/>
  <c r="M46" i="36"/>
  <c r="M66" i="36" s="1"/>
  <c r="L109" i="36"/>
  <c r="L113" i="36"/>
  <c r="M50" i="36"/>
  <c r="M70" i="36" s="1"/>
  <c r="M43" i="36"/>
  <c r="M63" i="36" s="1"/>
  <c r="L106" i="36"/>
  <c r="L107" i="36"/>
  <c r="M44" i="36"/>
  <c r="M64" i="36" s="1"/>
  <c r="L112" i="36"/>
  <c r="M49" i="36"/>
  <c r="M69" i="36" s="1"/>
  <c r="M53" i="36"/>
  <c r="M73" i="36" s="1"/>
  <c r="L116" i="36"/>
  <c r="M40" i="36"/>
  <c r="M60" i="36" s="1"/>
  <c r="L56" i="36"/>
  <c r="T59" i="36"/>
  <c r="T81" i="36"/>
  <c r="T102" i="36" s="1"/>
  <c r="T131" i="36" s="1"/>
  <c r="T132" i="36" s="1"/>
  <c r="U39" i="36"/>
  <c r="M45" i="36"/>
  <c r="M65" i="36" s="1"/>
  <c r="L108" i="36"/>
  <c r="V38" i="37"/>
  <c r="U48" i="37"/>
  <c r="U49" i="37" s="1"/>
  <c r="L105" i="36"/>
  <c r="M42" i="36"/>
  <c r="M62" i="36" s="1"/>
  <c r="L117" i="36"/>
  <c r="M54" i="36"/>
  <c r="M74" i="36" s="1"/>
  <c r="N14" i="35"/>
  <c r="M41" i="36"/>
  <c r="M61" i="36" s="1"/>
  <c r="L104" i="36"/>
  <c r="K103" i="36"/>
  <c r="K119" i="36" s="1"/>
  <c r="K78" i="36"/>
  <c r="X16" i="16"/>
  <c r="X4" i="16" s="1"/>
  <c r="W39" i="16"/>
  <c r="W48" i="33"/>
  <c r="X18" i="33"/>
  <c r="W17" i="33"/>
  <c r="W48" i="32"/>
  <c r="W17" i="32"/>
  <c r="X18" i="32"/>
  <c r="V81" i="32"/>
  <c r="W82" i="32"/>
  <c r="V112" i="32"/>
  <c r="W17" i="31"/>
  <c r="X18" i="31"/>
  <c r="W48" i="31"/>
  <c r="V81" i="31"/>
  <c r="V112" i="31"/>
  <c r="W82" i="31"/>
  <c r="V78" i="30"/>
  <c r="V108" i="30" s="1"/>
  <c r="W16" i="30"/>
  <c r="X17" i="30"/>
  <c r="W47" i="30"/>
  <c r="U14" i="22" l="1"/>
  <c r="U13" i="22"/>
  <c r="U15" i="22"/>
  <c r="W3" i="22"/>
  <c r="V12" i="22"/>
  <c r="M76" i="36"/>
  <c r="T84" i="36"/>
  <c r="T86" i="36"/>
  <c r="T87" i="36"/>
  <c r="T85" i="36"/>
  <c r="T92" i="36"/>
  <c r="T89" i="36"/>
  <c r="T91" i="36"/>
  <c r="T90" i="36"/>
  <c r="T95" i="36"/>
  <c r="T88" i="36"/>
  <c r="T93" i="36"/>
  <c r="T83" i="36"/>
  <c r="K134" i="36"/>
  <c r="K121" i="36"/>
  <c r="O82" i="36"/>
  <c r="N98" i="36"/>
  <c r="T94" i="36"/>
  <c r="T96" i="36"/>
  <c r="M19" i="35"/>
  <c r="N15" i="35"/>
  <c r="P22" i="35"/>
  <c r="O23" i="35"/>
  <c r="O32" i="35" s="1"/>
  <c r="P20" i="35"/>
  <c r="O21" i="35"/>
  <c r="O31" i="35" s="1"/>
  <c r="U417" i="31"/>
  <c r="L30" i="35"/>
  <c r="M29" i="35"/>
  <c r="AF54" i="3"/>
  <c r="D113" i="33" s="1"/>
  <c r="E113" i="33" s="1"/>
  <c r="F113" i="33" s="1"/>
  <c r="G113" i="33" s="1"/>
  <c r="H113" i="33" s="1"/>
  <c r="I113" i="33" s="1"/>
  <c r="J113" i="33" s="1"/>
  <c r="K113" i="33" s="1"/>
  <c r="L113" i="33" s="1"/>
  <c r="M113" i="33" s="1"/>
  <c r="N113" i="33" s="1"/>
  <c r="O113" i="33" s="1"/>
  <c r="P113" i="33" s="1"/>
  <c r="Q113" i="33" s="1"/>
  <c r="R113" i="33" s="1"/>
  <c r="S113" i="33" s="1"/>
  <c r="T113" i="33" s="1"/>
  <c r="U113" i="33" s="1"/>
  <c r="V113" i="33" s="1"/>
  <c r="W113" i="33" s="1"/>
  <c r="D316" i="31"/>
  <c r="E316" i="31" s="1"/>
  <c r="F316" i="31" s="1"/>
  <c r="G316" i="31" s="1"/>
  <c r="H316" i="31" s="1"/>
  <c r="I316" i="31" s="1"/>
  <c r="J316" i="31" s="1"/>
  <c r="K316" i="31" s="1"/>
  <c r="L316" i="31" s="1"/>
  <c r="M316" i="31" s="1"/>
  <c r="N316" i="31" s="1"/>
  <c r="O316" i="31" s="1"/>
  <c r="P316" i="31" s="1"/>
  <c r="Q316" i="31" s="1"/>
  <c r="R316" i="31" s="1"/>
  <c r="S316" i="31" s="1"/>
  <c r="T316" i="31" s="1"/>
  <c r="U316" i="31" s="1"/>
  <c r="V316" i="31" s="1"/>
  <c r="D380" i="31"/>
  <c r="E380" i="31" s="1"/>
  <c r="F380" i="31" s="1"/>
  <c r="G380" i="31" s="1"/>
  <c r="H380" i="31" s="1"/>
  <c r="I380" i="31" s="1"/>
  <c r="J380" i="31" s="1"/>
  <c r="K380" i="31" s="1"/>
  <c r="L380" i="31" s="1"/>
  <c r="M380" i="31" s="1"/>
  <c r="N380" i="31" s="1"/>
  <c r="O380" i="31" s="1"/>
  <c r="P380" i="31" s="1"/>
  <c r="Q380" i="31" s="1"/>
  <c r="R380" i="31" s="1"/>
  <c r="S380" i="31" s="1"/>
  <c r="T380" i="31" s="1"/>
  <c r="U380" i="31" s="1"/>
  <c r="V380" i="31" s="1"/>
  <c r="D100" i="31"/>
  <c r="E100" i="31" s="1"/>
  <c r="F100" i="31" s="1"/>
  <c r="G100" i="31" s="1"/>
  <c r="H100" i="31" s="1"/>
  <c r="I100" i="31" s="1"/>
  <c r="J100" i="31" s="1"/>
  <c r="K100" i="31" s="1"/>
  <c r="L100" i="31" s="1"/>
  <c r="M100" i="31" s="1"/>
  <c r="N100" i="31" s="1"/>
  <c r="O100" i="31" s="1"/>
  <c r="P100" i="31" s="1"/>
  <c r="Q100" i="31" s="1"/>
  <c r="R100" i="31" s="1"/>
  <c r="S100" i="31" s="1"/>
  <c r="T100" i="31" s="1"/>
  <c r="U100" i="31" s="1"/>
  <c r="V100" i="31" s="1"/>
  <c r="D176" i="31"/>
  <c r="E176" i="31" s="1"/>
  <c r="F176" i="31" s="1"/>
  <c r="G176" i="31" s="1"/>
  <c r="H176" i="31" s="1"/>
  <c r="I176" i="31" s="1"/>
  <c r="J176" i="31" s="1"/>
  <c r="K176" i="31" s="1"/>
  <c r="L176" i="31" s="1"/>
  <c r="M176" i="31" s="1"/>
  <c r="N176" i="31" s="1"/>
  <c r="O176" i="31" s="1"/>
  <c r="P176" i="31" s="1"/>
  <c r="Q176" i="31" s="1"/>
  <c r="R176" i="31" s="1"/>
  <c r="S176" i="31" s="1"/>
  <c r="T176" i="31" s="1"/>
  <c r="U176" i="31" s="1"/>
  <c r="V176" i="31" s="1"/>
  <c r="W176" i="31" s="1"/>
  <c r="D240" i="31"/>
  <c r="E240" i="31" s="1"/>
  <c r="F240" i="31" s="1"/>
  <c r="G240" i="31" s="1"/>
  <c r="H240" i="31" s="1"/>
  <c r="I240" i="31" s="1"/>
  <c r="J240" i="31" s="1"/>
  <c r="K240" i="31" s="1"/>
  <c r="L240" i="31" s="1"/>
  <c r="M240" i="31" s="1"/>
  <c r="N240" i="31" s="1"/>
  <c r="O240" i="31" s="1"/>
  <c r="P240" i="31" s="1"/>
  <c r="Q240" i="31" s="1"/>
  <c r="R240" i="31" s="1"/>
  <c r="S240" i="31" s="1"/>
  <c r="T240" i="31" s="1"/>
  <c r="U240" i="31" s="1"/>
  <c r="V240" i="31" s="1"/>
  <c r="W240" i="31" s="1"/>
  <c r="AA54" i="3"/>
  <c r="D36" i="31"/>
  <c r="E36" i="31" s="1"/>
  <c r="F36" i="31" s="1"/>
  <c r="G36" i="31" s="1"/>
  <c r="H36" i="31" s="1"/>
  <c r="I36" i="31" s="1"/>
  <c r="J36" i="31" s="1"/>
  <c r="K36" i="31" s="1"/>
  <c r="L36" i="31" s="1"/>
  <c r="M36" i="31" s="1"/>
  <c r="N36" i="31" s="1"/>
  <c r="O36" i="31" s="1"/>
  <c r="P36" i="31" s="1"/>
  <c r="Q36" i="31" s="1"/>
  <c r="R36" i="31" s="1"/>
  <c r="S36" i="31" s="1"/>
  <c r="T36" i="31" s="1"/>
  <c r="U36" i="31" s="1"/>
  <c r="V36" i="31" s="1"/>
  <c r="W36" i="31" s="1"/>
  <c r="V134" i="31"/>
  <c r="CM6" i="22"/>
  <c r="V274" i="31"/>
  <c r="V104" i="31"/>
  <c r="V225" i="33"/>
  <c r="V227" i="33"/>
  <c r="U416" i="31"/>
  <c r="U415" i="31"/>
  <c r="X7" i="16" a="1"/>
  <c r="X7" i="16" s="1"/>
  <c r="X10" i="16" a="1"/>
  <c r="X10" i="16" s="1"/>
  <c r="X9" i="16" a="1"/>
  <c r="X9" i="16" s="1"/>
  <c r="X11" i="16" a="1"/>
  <c r="X11" i="16" s="1"/>
  <c r="X8" i="16" a="1"/>
  <c r="X8" i="16" s="1"/>
  <c r="X5" i="16" a="1"/>
  <c r="X5" i="16" s="1"/>
  <c r="W11" i="39" a="1"/>
  <c r="W11" i="39" s="1"/>
  <c r="W5" i="39" a="1"/>
  <c r="W5" i="39" s="1"/>
  <c r="W10" i="39" a="1"/>
  <c r="W10" i="39" s="1"/>
  <c r="W9" i="39" a="1"/>
  <c r="W9" i="39" s="1"/>
  <c r="W7" i="39" a="1"/>
  <c r="W7" i="39" s="1"/>
  <c r="W8" i="39" a="1"/>
  <c r="W8" i="39" s="1"/>
  <c r="V10" i="38" a="1"/>
  <c r="V10" i="38" s="1"/>
  <c r="V5" i="38" a="1"/>
  <c r="V5" i="38" s="1"/>
  <c r="V9" i="38" a="1"/>
  <c r="V9" i="38" s="1"/>
  <c r="V7" i="38" a="1"/>
  <c r="V7" i="38" s="1"/>
  <c r="V8" i="38" a="1"/>
  <c r="V8" i="38" s="1"/>
  <c r="V11" i="38" a="1"/>
  <c r="V11" i="38" s="1"/>
  <c r="V226" i="33"/>
  <c r="W149" i="33"/>
  <c r="W148" i="33"/>
  <c r="W150" i="33"/>
  <c r="W68" i="33"/>
  <c r="W71" i="33"/>
  <c r="W72" i="33"/>
  <c r="W119" i="33"/>
  <c r="W39" i="33"/>
  <c r="W73" i="33"/>
  <c r="V223" i="33"/>
  <c r="V224" i="33"/>
  <c r="W70" i="33"/>
  <c r="V193" i="33"/>
  <c r="W40" i="33"/>
  <c r="V192" i="33"/>
  <c r="W41" i="33"/>
  <c r="V195" i="33"/>
  <c r="W42" i="33"/>
  <c r="W43" i="33"/>
  <c r="W120" i="33"/>
  <c r="V196" i="33"/>
  <c r="V197" i="33"/>
  <c r="W117" i="33"/>
  <c r="V194" i="33"/>
  <c r="W115" i="33"/>
  <c r="V222" i="33"/>
  <c r="W69" i="33"/>
  <c r="W38" i="33"/>
  <c r="W147" i="33"/>
  <c r="W116" i="33"/>
  <c r="W145" i="33"/>
  <c r="W146" i="33"/>
  <c r="W118" i="33"/>
  <c r="V385" i="31"/>
  <c r="V353" i="31"/>
  <c r="V352" i="31"/>
  <c r="V351" i="31"/>
  <c r="V386" i="31"/>
  <c r="V387" i="31"/>
  <c r="V275" i="31"/>
  <c r="V276" i="31"/>
  <c r="V277" i="31"/>
  <c r="W246" i="31"/>
  <c r="W247" i="31"/>
  <c r="W213" i="31"/>
  <c r="W212" i="31"/>
  <c r="V135" i="31"/>
  <c r="W177" i="31"/>
  <c r="V136" i="31"/>
  <c r="V137" i="31"/>
  <c r="V381" i="31"/>
  <c r="W70" i="31"/>
  <c r="V319" i="31"/>
  <c r="V272" i="31"/>
  <c r="V322" i="31"/>
  <c r="W72" i="31"/>
  <c r="W71" i="31"/>
  <c r="W40" i="31"/>
  <c r="U412" i="31"/>
  <c r="W209" i="31"/>
  <c r="V273" i="31"/>
  <c r="W241" i="31"/>
  <c r="V102" i="31"/>
  <c r="V133" i="31"/>
  <c r="W42" i="31"/>
  <c r="W208" i="31"/>
  <c r="W73" i="31"/>
  <c r="V103" i="31"/>
  <c r="V323" i="31"/>
  <c r="W210" i="31"/>
  <c r="V349" i="31"/>
  <c r="V106" i="31"/>
  <c r="W181" i="31"/>
  <c r="W211" i="31"/>
  <c r="V317" i="31"/>
  <c r="W68" i="31"/>
  <c r="V320" i="31"/>
  <c r="V350" i="31"/>
  <c r="U414" i="31"/>
  <c r="W41" i="31"/>
  <c r="V101" i="31"/>
  <c r="W182" i="31"/>
  <c r="W178" i="31"/>
  <c r="W183" i="31"/>
  <c r="U413" i="31"/>
  <c r="V384" i="31"/>
  <c r="W37" i="31"/>
  <c r="W244" i="31"/>
  <c r="W38" i="31"/>
  <c r="V348" i="31"/>
  <c r="V321" i="31"/>
  <c r="V107" i="31"/>
  <c r="W242" i="31"/>
  <c r="V383" i="31"/>
  <c r="W39" i="31"/>
  <c r="W43" i="31"/>
  <c r="V105" i="31"/>
  <c r="W243" i="31"/>
  <c r="W245" i="31"/>
  <c r="W69" i="31"/>
  <c r="W179" i="31"/>
  <c r="V382" i="31"/>
  <c r="V132" i="31"/>
  <c r="V318" i="31"/>
  <c r="W180" i="31"/>
  <c r="BK5" i="7"/>
  <c r="BJ19" i="7"/>
  <c r="D144" i="33"/>
  <c r="E144" i="33" s="1"/>
  <c r="F144" i="33" s="1"/>
  <c r="G144" i="33" s="1"/>
  <c r="H144" i="33" s="1"/>
  <c r="I144" i="33" s="1"/>
  <c r="J144" i="33" s="1"/>
  <c r="K144" i="33" s="1"/>
  <c r="L144" i="33" s="1"/>
  <c r="M144" i="33" s="1"/>
  <c r="N144" i="33" s="1"/>
  <c r="O144" i="33" s="1"/>
  <c r="P144" i="33" s="1"/>
  <c r="Q144" i="33" s="1"/>
  <c r="R144" i="33" s="1"/>
  <c r="S144" i="33" s="1"/>
  <c r="T144" i="33" s="1"/>
  <c r="U144" i="33" s="1"/>
  <c r="V144" i="33" s="1"/>
  <c r="W144" i="33" s="1"/>
  <c r="D67" i="33"/>
  <c r="E67" i="33" s="1"/>
  <c r="F67" i="33" s="1"/>
  <c r="G67" i="33" s="1"/>
  <c r="H67" i="33" s="1"/>
  <c r="I67" i="33" s="1"/>
  <c r="J67" i="33" s="1"/>
  <c r="K67" i="33" s="1"/>
  <c r="L67" i="33" s="1"/>
  <c r="M67" i="33" s="1"/>
  <c r="N67" i="33" s="1"/>
  <c r="O67" i="33" s="1"/>
  <c r="P67" i="33" s="1"/>
  <c r="Q67" i="33" s="1"/>
  <c r="R67" i="33" s="1"/>
  <c r="S67" i="33" s="1"/>
  <c r="T67" i="33" s="1"/>
  <c r="U67" i="33" s="1"/>
  <c r="V67" i="33" s="1"/>
  <c r="W67" i="33" s="1"/>
  <c r="D221" i="33"/>
  <c r="E221" i="33" s="1"/>
  <c r="F221" i="33" s="1"/>
  <c r="G221" i="33" s="1"/>
  <c r="H221" i="33" s="1"/>
  <c r="I221" i="33" s="1"/>
  <c r="J221" i="33" s="1"/>
  <c r="K221" i="33" s="1"/>
  <c r="L221" i="33" s="1"/>
  <c r="M221" i="33" s="1"/>
  <c r="N221" i="33" s="1"/>
  <c r="O221" i="33" s="1"/>
  <c r="P221" i="33" s="1"/>
  <c r="Q221" i="33" s="1"/>
  <c r="R221" i="33" s="1"/>
  <c r="S221" i="33" s="1"/>
  <c r="T221" i="33" s="1"/>
  <c r="U221" i="33" s="1"/>
  <c r="V221" i="33" s="1"/>
  <c r="D143" i="33"/>
  <c r="E143" i="33" s="1"/>
  <c r="F143" i="33" s="1"/>
  <c r="G143" i="33" s="1"/>
  <c r="H143" i="33" s="1"/>
  <c r="I143" i="33" s="1"/>
  <c r="J143" i="33" s="1"/>
  <c r="K143" i="33" s="1"/>
  <c r="L143" i="33" s="1"/>
  <c r="M143" i="33" s="1"/>
  <c r="N143" i="33" s="1"/>
  <c r="O143" i="33" s="1"/>
  <c r="P143" i="33" s="1"/>
  <c r="Q143" i="33" s="1"/>
  <c r="R143" i="33" s="1"/>
  <c r="S143" i="33" s="1"/>
  <c r="T143" i="33" s="1"/>
  <c r="U143" i="33" s="1"/>
  <c r="V143" i="33" s="1"/>
  <c r="W143" i="33" s="1"/>
  <c r="D220" i="33"/>
  <c r="E220" i="33" s="1"/>
  <c r="F220" i="33" s="1"/>
  <c r="G220" i="33" s="1"/>
  <c r="H220" i="33" s="1"/>
  <c r="I220" i="33" s="1"/>
  <c r="J220" i="33" s="1"/>
  <c r="K220" i="33" s="1"/>
  <c r="L220" i="33" s="1"/>
  <c r="M220" i="33" s="1"/>
  <c r="N220" i="33" s="1"/>
  <c r="O220" i="33" s="1"/>
  <c r="P220" i="33" s="1"/>
  <c r="Q220" i="33" s="1"/>
  <c r="R220" i="33" s="1"/>
  <c r="S220" i="33" s="1"/>
  <c r="T220" i="33" s="1"/>
  <c r="U220" i="33" s="1"/>
  <c r="V220" i="33" s="1"/>
  <c r="D66" i="33"/>
  <c r="E66" i="33" s="1"/>
  <c r="F66" i="33" s="1"/>
  <c r="G66" i="33" s="1"/>
  <c r="H66" i="33" s="1"/>
  <c r="I66" i="33" s="1"/>
  <c r="J66" i="33" s="1"/>
  <c r="K66" i="33" s="1"/>
  <c r="L66" i="33" s="1"/>
  <c r="M66" i="33" s="1"/>
  <c r="N66" i="33" s="1"/>
  <c r="O66" i="33" s="1"/>
  <c r="P66" i="33" s="1"/>
  <c r="Q66" i="33" s="1"/>
  <c r="R66" i="33" s="1"/>
  <c r="S66" i="33" s="1"/>
  <c r="T66" i="33" s="1"/>
  <c r="U66" i="33" s="1"/>
  <c r="V66" i="33" s="1"/>
  <c r="W66" i="33" s="1"/>
  <c r="D114" i="33"/>
  <c r="E114" i="33" s="1"/>
  <c r="F114" i="33" s="1"/>
  <c r="G114" i="33" s="1"/>
  <c r="H114" i="33" s="1"/>
  <c r="I114" i="33" s="1"/>
  <c r="J114" i="33" s="1"/>
  <c r="K114" i="33" s="1"/>
  <c r="L114" i="33" s="1"/>
  <c r="M114" i="33" s="1"/>
  <c r="N114" i="33" s="1"/>
  <c r="O114" i="33" s="1"/>
  <c r="P114" i="33" s="1"/>
  <c r="Q114" i="33" s="1"/>
  <c r="R114" i="33" s="1"/>
  <c r="S114" i="33" s="1"/>
  <c r="T114" i="33" s="1"/>
  <c r="U114" i="33" s="1"/>
  <c r="V114" i="33" s="1"/>
  <c r="W114" i="33" s="1"/>
  <c r="D37" i="33"/>
  <c r="E37" i="33" s="1"/>
  <c r="F37" i="33" s="1"/>
  <c r="G37" i="33" s="1"/>
  <c r="H37" i="33" s="1"/>
  <c r="I37" i="33" s="1"/>
  <c r="J37" i="33" s="1"/>
  <c r="K37" i="33" s="1"/>
  <c r="L37" i="33" s="1"/>
  <c r="M37" i="33" s="1"/>
  <c r="N37" i="33" s="1"/>
  <c r="O37" i="33" s="1"/>
  <c r="P37" i="33" s="1"/>
  <c r="Q37" i="33" s="1"/>
  <c r="R37" i="33" s="1"/>
  <c r="S37" i="33" s="1"/>
  <c r="T37" i="33" s="1"/>
  <c r="U37" i="33" s="1"/>
  <c r="V37" i="33" s="1"/>
  <c r="W37" i="33" s="1"/>
  <c r="D191" i="33"/>
  <c r="E191" i="33" s="1"/>
  <c r="F191" i="33" s="1"/>
  <c r="G191" i="33" s="1"/>
  <c r="H191" i="33" s="1"/>
  <c r="I191" i="33" s="1"/>
  <c r="J191" i="33" s="1"/>
  <c r="K191" i="33" s="1"/>
  <c r="L191" i="33" s="1"/>
  <c r="M191" i="33" s="1"/>
  <c r="N191" i="33" s="1"/>
  <c r="O191" i="33" s="1"/>
  <c r="P191" i="33" s="1"/>
  <c r="Q191" i="33" s="1"/>
  <c r="R191" i="33" s="1"/>
  <c r="S191" i="33" s="1"/>
  <c r="T191" i="33" s="1"/>
  <c r="U191" i="33" s="1"/>
  <c r="V191" i="33" s="1"/>
  <c r="BL11" i="7"/>
  <c r="BK25" i="7"/>
  <c r="BN8" i="7"/>
  <c r="BM22" i="7"/>
  <c r="BL9" i="7"/>
  <c r="BK23" i="7"/>
  <c r="BL13" i="7"/>
  <c r="BK27" i="7"/>
  <c r="BM6" i="7"/>
  <c r="BL20" i="7"/>
  <c r="CJ14" i="7"/>
  <c r="CI28" i="7"/>
  <c r="BM10" i="7"/>
  <c r="BL24" i="7"/>
  <c r="BL7" i="7"/>
  <c r="BK21" i="7"/>
  <c r="BN12" i="7"/>
  <c r="BM26" i="7"/>
  <c r="X39" i="39"/>
  <c r="X61" i="39" s="1"/>
  <c r="X89" i="39" s="1"/>
  <c r="X111" i="39" s="1"/>
  <c r="X133" i="39" s="1"/>
  <c r="Y16" i="39"/>
  <c r="X4" i="39"/>
  <c r="X16" i="38"/>
  <c r="W39" i="38"/>
  <c r="W61" i="38" s="1"/>
  <c r="W89" i="38" s="1"/>
  <c r="W111" i="38" s="1"/>
  <c r="W133" i="38" s="1"/>
  <c r="W4" i="38"/>
  <c r="X125" i="33"/>
  <c r="Y95" i="33"/>
  <c r="X94" i="33"/>
  <c r="X154" i="30"/>
  <c r="W184" i="30"/>
  <c r="W215" i="30" s="1"/>
  <c r="W245" i="30" s="1"/>
  <c r="W153" i="30"/>
  <c r="V321" i="30"/>
  <c r="V352" i="30" s="1"/>
  <c r="V290" i="30"/>
  <c r="W291" i="30"/>
  <c r="V361" i="32"/>
  <c r="V392" i="32"/>
  <c r="W362" i="32"/>
  <c r="W328" i="31"/>
  <c r="W297" i="31"/>
  <c r="X298" i="31"/>
  <c r="X172" i="33"/>
  <c r="W202" i="33"/>
  <c r="W171" i="33"/>
  <c r="V392" i="31"/>
  <c r="W362" i="31"/>
  <c r="V361" i="31"/>
  <c r="W328" i="32"/>
  <c r="W297" i="32"/>
  <c r="X298" i="32"/>
  <c r="Y158" i="31"/>
  <c r="X188" i="31"/>
  <c r="X157" i="31"/>
  <c r="X188" i="32"/>
  <c r="Y158" i="32"/>
  <c r="X157" i="32"/>
  <c r="W252" i="31"/>
  <c r="W221" i="31"/>
  <c r="X222" i="31"/>
  <c r="W252" i="32"/>
  <c r="X222" i="32"/>
  <c r="W221" i="32"/>
  <c r="N42" i="36"/>
  <c r="N62" i="36" s="1"/>
  <c r="M105" i="36"/>
  <c r="M109" i="36"/>
  <c r="N46" i="36"/>
  <c r="N66" i="36" s="1"/>
  <c r="X13" i="35"/>
  <c r="W27" i="35"/>
  <c r="M107" i="36"/>
  <c r="N44" i="36"/>
  <c r="N64" i="36" s="1"/>
  <c r="N51" i="36"/>
  <c r="N71" i="36" s="1"/>
  <c r="M114" i="36"/>
  <c r="M104" i="36"/>
  <c r="N41" i="36"/>
  <c r="N61" i="36" s="1"/>
  <c r="L103" i="36"/>
  <c r="L119" i="36" s="1"/>
  <c r="L78" i="36"/>
  <c r="N47" i="36"/>
  <c r="N67" i="36" s="1"/>
  <c r="M110" i="36"/>
  <c r="N17" i="35"/>
  <c r="O14" i="35"/>
  <c r="W38" i="37"/>
  <c r="V48" i="37"/>
  <c r="V49" i="37" s="1"/>
  <c r="M56" i="36"/>
  <c r="N40" i="36"/>
  <c r="N60" i="36" s="1"/>
  <c r="N43" i="36"/>
  <c r="N63" i="36" s="1"/>
  <c r="M106" i="36"/>
  <c r="N48" i="36"/>
  <c r="N68" i="36" s="1"/>
  <c r="M111" i="36"/>
  <c r="N50" i="36"/>
  <c r="N70" i="36" s="1"/>
  <c r="M113" i="36"/>
  <c r="M117" i="36"/>
  <c r="N54" i="36"/>
  <c r="N74" i="36" s="1"/>
  <c r="M108" i="36"/>
  <c r="N45" i="36"/>
  <c r="N65" i="36" s="1"/>
  <c r="N53" i="36"/>
  <c r="N73" i="36" s="1"/>
  <c r="M116" i="36"/>
  <c r="N52" i="36"/>
  <c r="N72" i="36" s="1"/>
  <c r="M115" i="36"/>
  <c r="O50" i="37"/>
  <c r="P39" i="37"/>
  <c r="V39" i="36"/>
  <c r="U81" i="36"/>
  <c r="U102" i="36" s="1"/>
  <c r="U131" i="36" s="1"/>
  <c r="U132" i="36" s="1"/>
  <c r="U59" i="36"/>
  <c r="M112" i="36"/>
  <c r="N49" i="36"/>
  <c r="N69" i="36" s="1"/>
  <c r="Y16" i="16"/>
  <c r="Y4" i="16" s="1"/>
  <c r="X39" i="16"/>
  <c r="X48" i="33"/>
  <c r="Y18" i="33"/>
  <c r="X17" i="33"/>
  <c r="X48" i="32"/>
  <c r="X17" i="32"/>
  <c r="Y18" i="32"/>
  <c r="X17" i="31"/>
  <c r="X48" i="31"/>
  <c r="Y18" i="31"/>
  <c r="W112" i="32"/>
  <c r="W81" i="32"/>
  <c r="X82" i="32"/>
  <c r="W112" i="31"/>
  <c r="X82" i="31"/>
  <c r="W81" i="31"/>
  <c r="X16" i="30"/>
  <c r="W78" i="30"/>
  <c r="W108" i="30" s="1"/>
  <c r="Y17" i="30"/>
  <c r="X47" i="30"/>
  <c r="V14" i="22" l="1"/>
  <c r="V13" i="22"/>
  <c r="V15" i="22"/>
  <c r="X3" i="22"/>
  <c r="W12" i="22"/>
  <c r="N76" i="36"/>
  <c r="U88" i="36"/>
  <c r="P82" i="36"/>
  <c r="O98" i="36"/>
  <c r="U95" i="36"/>
  <c r="L134" i="36"/>
  <c r="L121" i="36"/>
  <c r="U90" i="36"/>
  <c r="U91" i="36"/>
  <c r="U84" i="36"/>
  <c r="U89" i="36"/>
  <c r="U83" i="36"/>
  <c r="U92" i="36"/>
  <c r="U96" i="36"/>
  <c r="U86" i="36"/>
  <c r="U85" i="36"/>
  <c r="U94" i="36"/>
  <c r="U93" i="36"/>
  <c r="U87" i="36"/>
  <c r="D36" i="33"/>
  <c r="E36" i="33" s="1"/>
  <c r="F36" i="33" s="1"/>
  <c r="G36" i="33" s="1"/>
  <c r="H36" i="33" s="1"/>
  <c r="I36" i="33" s="1"/>
  <c r="J36" i="33" s="1"/>
  <c r="K36" i="33" s="1"/>
  <c r="L36" i="33" s="1"/>
  <c r="M36" i="33" s="1"/>
  <c r="N36" i="33" s="1"/>
  <c r="O36" i="33" s="1"/>
  <c r="P36" i="33" s="1"/>
  <c r="Q36" i="33" s="1"/>
  <c r="R36" i="33" s="1"/>
  <c r="S36" i="33" s="1"/>
  <c r="T36" i="33" s="1"/>
  <c r="U36" i="33" s="1"/>
  <c r="V36" i="33" s="1"/>
  <c r="W36" i="33" s="1"/>
  <c r="X36" i="33" s="1"/>
  <c r="D190" i="33"/>
  <c r="E190" i="33" s="1"/>
  <c r="F190" i="33" s="1"/>
  <c r="G190" i="33" s="1"/>
  <c r="H190" i="33" s="1"/>
  <c r="I190" i="33" s="1"/>
  <c r="J190" i="33" s="1"/>
  <c r="K190" i="33" s="1"/>
  <c r="L190" i="33" s="1"/>
  <c r="M190" i="33" s="1"/>
  <c r="N190" i="33" s="1"/>
  <c r="O190" i="33" s="1"/>
  <c r="P190" i="33" s="1"/>
  <c r="Q190" i="33" s="1"/>
  <c r="R190" i="33" s="1"/>
  <c r="S190" i="33" s="1"/>
  <c r="T190" i="33" s="1"/>
  <c r="U190" i="33" s="1"/>
  <c r="V190" i="33" s="1"/>
  <c r="W190" i="33" s="1"/>
  <c r="V417" i="31"/>
  <c r="Q20" i="35"/>
  <c r="P21" i="35"/>
  <c r="P31" i="35" s="1"/>
  <c r="Q22" i="35"/>
  <c r="P23" i="35"/>
  <c r="P32" i="35" s="1"/>
  <c r="N19" i="35"/>
  <c r="O15" i="35"/>
  <c r="O17" i="35" s="1"/>
  <c r="M30" i="35"/>
  <c r="N29" i="35"/>
  <c r="W134" i="31"/>
  <c r="CN6" i="22"/>
  <c r="W104" i="31"/>
  <c r="X119" i="33"/>
  <c r="W319" i="31"/>
  <c r="W273" i="31"/>
  <c r="X37" i="33"/>
  <c r="W225" i="33"/>
  <c r="W191" i="33"/>
  <c r="X113" i="33"/>
  <c r="W10" i="38" a="1"/>
  <c r="W10" i="38" s="1"/>
  <c r="W7" i="38" a="1"/>
  <c r="W7" i="38" s="1"/>
  <c r="W9" i="38" a="1"/>
  <c r="W9" i="38" s="1"/>
  <c r="W5" i="38" a="1"/>
  <c r="W5" i="38" s="1"/>
  <c r="W11" i="38" a="1"/>
  <c r="W11" i="38" s="1"/>
  <c r="W8" i="38" a="1"/>
  <c r="W8" i="38" s="1"/>
  <c r="W226" i="33"/>
  <c r="V415" i="31"/>
  <c r="V416" i="31"/>
  <c r="W227" i="33"/>
  <c r="X5" i="39" a="1"/>
  <c r="X5" i="39" s="1"/>
  <c r="X8" i="39" a="1"/>
  <c r="X8" i="39" s="1"/>
  <c r="X7" i="39" a="1"/>
  <c r="X7" i="39" s="1"/>
  <c r="X9" i="39" a="1"/>
  <c r="X9" i="39" s="1"/>
  <c r="X11" i="39" a="1"/>
  <c r="X11" i="39" s="1"/>
  <c r="X10" i="39" a="1"/>
  <c r="X10" i="39" s="1"/>
  <c r="Y10" i="16" a="1"/>
  <c r="Y10" i="16" s="1"/>
  <c r="Y9" i="16" a="1"/>
  <c r="Y9" i="16" s="1"/>
  <c r="Y11" i="16" a="1"/>
  <c r="Y11" i="16" s="1"/>
  <c r="Y8" i="16" a="1"/>
  <c r="Y8" i="16" s="1"/>
  <c r="Y5" i="16" a="1"/>
  <c r="Y5" i="16" s="1"/>
  <c r="Y7" i="16" a="1"/>
  <c r="Y7" i="16" s="1"/>
  <c r="X150" i="33"/>
  <c r="X148" i="33"/>
  <c r="X149" i="33"/>
  <c r="X114" i="33"/>
  <c r="X68" i="33"/>
  <c r="X73" i="33"/>
  <c r="X72" i="33"/>
  <c r="X71" i="33"/>
  <c r="X146" i="33"/>
  <c r="W222" i="33"/>
  <c r="W196" i="33"/>
  <c r="W192" i="33"/>
  <c r="X145" i="33"/>
  <c r="X115" i="33"/>
  <c r="X120" i="33"/>
  <c r="X40" i="33"/>
  <c r="X66" i="33"/>
  <c r="W194" i="33"/>
  <c r="X39" i="33"/>
  <c r="W220" i="33"/>
  <c r="X116" i="33"/>
  <c r="X117" i="33"/>
  <c r="X43" i="33"/>
  <c r="W193" i="33"/>
  <c r="X143" i="33"/>
  <c r="X147" i="33"/>
  <c r="W197" i="33"/>
  <c r="X42" i="33"/>
  <c r="X70" i="33"/>
  <c r="W221" i="33"/>
  <c r="W224" i="33"/>
  <c r="X67" i="33"/>
  <c r="X38" i="33"/>
  <c r="W195" i="33"/>
  <c r="W223" i="33"/>
  <c r="X144" i="33"/>
  <c r="X118" i="33"/>
  <c r="X69" i="33"/>
  <c r="X41" i="33"/>
  <c r="W387" i="31"/>
  <c r="W386" i="31"/>
  <c r="W351" i="31"/>
  <c r="W352" i="31"/>
  <c r="W353" i="31"/>
  <c r="W385" i="31"/>
  <c r="W277" i="31"/>
  <c r="W276" i="31"/>
  <c r="W275" i="31"/>
  <c r="X42" i="31"/>
  <c r="X212" i="31"/>
  <c r="X213" i="31"/>
  <c r="X247" i="31"/>
  <c r="X246" i="31"/>
  <c r="W137" i="31"/>
  <c r="W136" i="31"/>
  <c r="W101" i="31"/>
  <c r="W135" i="31"/>
  <c r="X180" i="31"/>
  <c r="W102" i="31"/>
  <c r="X37" i="31"/>
  <c r="X181" i="31"/>
  <c r="X177" i="31"/>
  <c r="W132" i="31"/>
  <c r="X73" i="31"/>
  <c r="X43" i="31"/>
  <c r="X72" i="31"/>
  <c r="W318" i="31"/>
  <c r="W383" i="31"/>
  <c r="X176" i="31"/>
  <c r="X240" i="31"/>
  <c r="W380" i="31"/>
  <c r="W106" i="31"/>
  <c r="W272" i="31"/>
  <c r="W316" i="31"/>
  <c r="X243" i="31"/>
  <c r="X39" i="31"/>
  <c r="X242" i="31"/>
  <c r="W384" i="31"/>
  <c r="X41" i="31"/>
  <c r="W133" i="31"/>
  <c r="W349" i="31"/>
  <c r="V412" i="31"/>
  <c r="X71" i="31"/>
  <c r="W317" i="31"/>
  <c r="W382" i="31"/>
  <c r="W107" i="31"/>
  <c r="V413" i="31"/>
  <c r="W322" i="31"/>
  <c r="X40" i="31"/>
  <c r="W274" i="31"/>
  <c r="X179" i="31"/>
  <c r="W100" i="31"/>
  <c r="W321" i="31"/>
  <c r="V414" i="31"/>
  <c r="X210" i="31"/>
  <c r="X69" i="31"/>
  <c r="W381" i="31"/>
  <c r="X208" i="31"/>
  <c r="W348" i="31"/>
  <c r="X183" i="31"/>
  <c r="W350" i="31"/>
  <c r="X70" i="31"/>
  <c r="X245" i="31"/>
  <c r="X38" i="31"/>
  <c r="X178" i="31"/>
  <c r="W320" i="31"/>
  <c r="W323" i="31"/>
  <c r="X241" i="31"/>
  <c r="X209" i="31"/>
  <c r="X36" i="31"/>
  <c r="W105" i="31"/>
  <c r="X244" i="31"/>
  <c r="X182" i="31"/>
  <c r="X68" i="31"/>
  <c r="X211" i="31"/>
  <c r="W103" i="31"/>
  <c r="BL5" i="7"/>
  <c r="BK19" i="7"/>
  <c r="BM7" i="7"/>
  <c r="BL21" i="7"/>
  <c r="BM13" i="7"/>
  <c r="BL27" i="7"/>
  <c r="BN10" i="7"/>
  <c r="BM24" i="7"/>
  <c r="BM9" i="7"/>
  <c r="BL23" i="7"/>
  <c r="CK14" i="7"/>
  <c r="CJ28" i="7"/>
  <c r="BO8" i="7"/>
  <c r="BN22" i="7"/>
  <c r="BO12" i="7"/>
  <c r="BN26" i="7"/>
  <c r="BN6" i="7"/>
  <c r="BM20" i="7"/>
  <c r="BM11" i="7"/>
  <c r="BL25" i="7"/>
  <c r="Y39" i="39"/>
  <c r="Y61" i="39" s="1"/>
  <c r="Y89" i="39" s="1"/>
  <c r="Y111" i="39" s="1"/>
  <c r="Y133" i="39" s="1"/>
  <c r="Z16" i="39"/>
  <c r="Y4" i="39"/>
  <c r="Y16" i="38"/>
  <c r="X39" i="38"/>
  <c r="X61" i="38" s="1"/>
  <c r="X89" i="38" s="1"/>
  <c r="X111" i="38" s="1"/>
  <c r="X133" i="38" s="1"/>
  <c r="X4" i="38"/>
  <c r="W290" i="30"/>
  <c r="X291" i="30"/>
  <c r="W321" i="30"/>
  <c r="W352" i="30" s="1"/>
  <c r="X252" i="31"/>
  <c r="X221" i="31"/>
  <c r="Y222" i="31"/>
  <c r="Y188" i="31"/>
  <c r="Z158" i="31"/>
  <c r="Y157" i="31"/>
  <c r="X362" i="31"/>
  <c r="W392" i="31"/>
  <c r="W361" i="31"/>
  <c r="W392" i="32"/>
  <c r="X362" i="32"/>
  <c r="W361" i="32"/>
  <c r="V382" i="30"/>
  <c r="X221" i="32"/>
  <c r="X252" i="32"/>
  <c r="Y222" i="32"/>
  <c r="Z158" i="32"/>
  <c r="Y188" i="32"/>
  <c r="Y157" i="32"/>
  <c r="X202" i="33"/>
  <c r="X171" i="33"/>
  <c r="Y172" i="33"/>
  <c r="X297" i="31"/>
  <c r="X328" i="31"/>
  <c r="Y298" i="31"/>
  <c r="Y154" i="30"/>
  <c r="X153" i="30"/>
  <c r="X184" i="30"/>
  <c r="X215" i="30" s="1"/>
  <c r="X245" i="30" s="1"/>
  <c r="X297" i="32"/>
  <c r="X328" i="32"/>
  <c r="Y298" i="32"/>
  <c r="Y94" i="33"/>
  <c r="Z95" i="33"/>
  <c r="Y125" i="33"/>
  <c r="O49" i="36"/>
  <c r="O69" i="36" s="1"/>
  <c r="N112" i="36"/>
  <c r="N115" i="36"/>
  <c r="O52" i="36"/>
  <c r="O72" i="36" s="1"/>
  <c r="O50" i="36"/>
  <c r="O70" i="36" s="1"/>
  <c r="N113" i="36"/>
  <c r="N111" i="36"/>
  <c r="O48" i="36"/>
  <c r="O68" i="36" s="1"/>
  <c r="O45" i="36"/>
  <c r="O65" i="36" s="1"/>
  <c r="N108" i="36"/>
  <c r="P14" i="35"/>
  <c r="O41" i="36"/>
  <c r="O61" i="36" s="1"/>
  <c r="N104" i="36"/>
  <c r="X27" i="35"/>
  <c r="Y13" i="35"/>
  <c r="W39" i="36"/>
  <c r="V81" i="36"/>
  <c r="V102" i="36" s="1"/>
  <c r="V131" i="36" s="1"/>
  <c r="V132" i="36" s="1"/>
  <c r="V59" i="36"/>
  <c r="N106" i="36"/>
  <c r="O43" i="36"/>
  <c r="O63" i="36" s="1"/>
  <c r="O46" i="36"/>
  <c r="O66" i="36" s="1"/>
  <c r="N109" i="36"/>
  <c r="P50" i="37"/>
  <c r="Q39" i="37"/>
  <c r="O54" i="36"/>
  <c r="O74" i="36" s="1"/>
  <c r="N117" i="36"/>
  <c r="N56" i="36"/>
  <c r="O40" i="36"/>
  <c r="O60" i="36" s="1"/>
  <c r="M78" i="36"/>
  <c r="M103" i="36"/>
  <c r="M119" i="36" s="1"/>
  <c r="N110" i="36"/>
  <c r="O47" i="36"/>
  <c r="O67" i="36" s="1"/>
  <c r="O51" i="36"/>
  <c r="O71" i="36" s="1"/>
  <c r="N114" i="36"/>
  <c r="O53" i="36"/>
  <c r="O73" i="36" s="1"/>
  <c r="N116" i="36"/>
  <c r="X38" i="37"/>
  <c r="W48" i="37"/>
  <c r="W49" i="37" s="1"/>
  <c r="O44" i="36"/>
  <c r="O64" i="36" s="1"/>
  <c r="N107" i="36"/>
  <c r="O42" i="36"/>
  <c r="O62" i="36" s="1"/>
  <c r="N105" i="36"/>
  <c r="Z16" i="16"/>
  <c r="Z4" i="16" s="1"/>
  <c r="Y39" i="16"/>
  <c r="Y48" i="33"/>
  <c r="Z18" i="33"/>
  <c r="Y17" i="33"/>
  <c r="X81" i="32"/>
  <c r="X112" i="32"/>
  <c r="Y82" i="32"/>
  <c r="Y17" i="31"/>
  <c r="Y48" i="31"/>
  <c r="Z18" i="31"/>
  <c r="Y48" i="32"/>
  <c r="Z18" i="32"/>
  <c r="Y17" i="32"/>
  <c r="X112" i="31"/>
  <c r="X81" i="31"/>
  <c r="Y82" i="31"/>
  <c r="X78" i="30"/>
  <c r="X108" i="30" s="1"/>
  <c r="Y16" i="30"/>
  <c r="Z17" i="30"/>
  <c r="Y47" i="30"/>
  <c r="W13" i="22" l="1"/>
  <c r="W14" i="22"/>
  <c r="W15" i="22"/>
  <c r="Y3" i="22"/>
  <c r="X12" i="22"/>
  <c r="O76" i="36"/>
  <c r="V94" i="36"/>
  <c r="V88" i="36"/>
  <c r="V85" i="36"/>
  <c r="V91" i="36"/>
  <c r="V86" i="36"/>
  <c r="V90" i="36"/>
  <c r="V96" i="36"/>
  <c r="V92" i="36"/>
  <c r="M134" i="36"/>
  <c r="M121" i="36"/>
  <c r="V83" i="36"/>
  <c r="V95" i="36"/>
  <c r="V87" i="36"/>
  <c r="V89" i="36"/>
  <c r="V93" i="36"/>
  <c r="V84" i="36"/>
  <c r="Q82" i="36"/>
  <c r="P98" i="36"/>
  <c r="Y119" i="33"/>
  <c r="W417" i="31"/>
  <c r="O19" i="35"/>
  <c r="P15" i="35"/>
  <c r="R22" i="35"/>
  <c r="Q23" i="35"/>
  <c r="Q32" i="35" s="1"/>
  <c r="Q21" i="35"/>
  <c r="Q31" i="35" s="1"/>
  <c r="R20" i="35"/>
  <c r="N30" i="35"/>
  <c r="O29" i="35"/>
  <c r="Y37" i="33"/>
  <c r="CO6" i="22"/>
  <c r="Y42" i="31"/>
  <c r="X273" i="31"/>
  <c r="X319" i="31"/>
  <c r="X191" i="33"/>
  <c r="X8" i="38" a="1"/>
  <c r="X8" i="38" s="1"/>
  <c r="X7" i="38" a="1"/>
  <c r="X7" i="38" s="1"/>
  <c r="X9" i="38" a="1"/>
  <c r="X9" i="38" s="1"/>
  <c r="X10" i="38" a="1"/>
  <c r="X10" i="38" s="1"/>
  <c r="X5" i="38" a="1"/>
  <c r="X5" i="38" s="1"/>
  <c r="X11" i="38" a="1"/>
  <c r="X11" i="38" s="1"/>
  <c r="X227" i="33"/>
  <c r="W416" i="31"/>
  <c r="Z9" i="16" a="1"/>
  <c r="Z9" i="16" s="1"/>
  <c r="Z11" i="16" a="1"/>
  <c r="Z11" i="16" s="1"/>
  <c r="Z8" i="16" a="1"/>
  <c r="Z8" i="16" s="1"/>
  <c r="Z10" i="16" a="1"/>
  <c r="Z10" i="16" s="1"/>
  <c r="Z7" i="16" a="1"/>
  <c r="Z7" i="16" s="1"/>
  <c r="Z5" i="16" a="1"/>
  <c r="Z5" i="16" s="1"/>
  <c r="W415" i="31"/>
  <c r="Y5" i="39" a="1"/>
  <c r="Y5" i="39" s="1"/>
  <c r="Y8" i="39" a="1"/>
  <c r="Y8" i="39" s="1"/>
  <c r="Y7" i="39" a="1"/>
  <c r="Y7" i="39" s="1"/>
  <c r="Y9" i="39" a="1"/>
  <c r="Y9" i="39" s="1"/>
  <c r="Y11" i="39" a="1"/>
  <c r="Y11" i="39" s="1"/>
  <c r="Y10" i="39" a="1"/>
  <c r="Y10" i="39" s="1"/>
  <c r="X226" i="33"/>
  <c r="X225" i="33"/>
  <c r="Y149" i="33"/>
  <c r="Y148" i="33"/>
  <c r="Y150" i="33"/>
  <c r="Y147" i="33"/>
  <c r="Y71" i="33"/>
  <c r="Y72" i="33"/>
  <c r="X223" i="33"/>
  <c r="Y73" i="33"/>
  <c r="Y145" i="33"/>
  <c r="X195" i="33"/>
  <c r="Y143" i="33"/>
  <c r="Y39" i="33"/>
  <c r="X192" i="33"/>
  <c r="Y41" i="33"/>
  <c r="X190" i="33"/>
  <c r="X194" i="33"/>
  <c r="X196" i="33"/>
  <c r="Y38" i="33"/>
  <c r="X221" i="33"/>
  <c r="X193" i="33"/>
  <c r="Y66" i="33"/>
  <c r="X222" i="33"/>
  <c r="Y69" i="33"/>
  <c r="Y36" i="33"/>
  <c r="Y43" i="33"/>
  <c r="Y146" i="33"/>
  <c r="Y118" i="33"/>
  <c r="Y67" i="33"/>
  <c r="Y70" i="33"/>
  <c r="Y117" i="33"/>
  <c r="Y40" i="33"/>
  <c r="Y114" i="33"/>
  <c r="Y144" i="33"/>
  <c r="Y113" i="33"/>
  <c r="Y42" i="33"/>
  <c r="Y116" i="33"/>
  <c r="Y120" i="33"/>
  <c r="Y68" i="33"/>
  <c r="X224" i="33"/>
  <c r="X197" i="33"/>
  <c r="X220" i="33"/>
  <c r="Y115" i="33"/>
  <c r="X385" i="31"/>
  <c r="X353" i="31"/>
  <c r="X352" i="31"/>
  <c r="X351" i="31"/>
  <c r="X386" i="31"/>
  <c r="X132" i="31"/>
  <c r="X387" i="31"/>
  <c r="X275" i="31"/>
  <c r="X276" i="31"/>
  <c r="X277" i="31"/>
  <c r="X101" i="31"/>
  <c r="Y246" i="31"/>
  <c r="Y247" i="31"/>
  <c r="Y213" i="31"/>
  <c r="Y212" i="31"/>
  <c r="Y177" i="31"/>
  <c r="X135" i="31"/>
  <c r="X380" i="31"/>
  <c r="X136" i="31"/>
  <c r="X137" i="31"/>
  <c r="X384" i="31"/>
  <c r="Y73" i="31"/>
  <c r="Y40" i="31"/>
  <c r="X382" i="31"/>
  <c r="W414" i="31"/>
  <c r="Y183" i="31"/>
  <c r="X134" i="31"/>
  <c r="Y181" i="31"/>
  <c r="Y72" i="31"/>
  <c r="Y209" i="31"/>
  <c r="Y245" i="31"/>
  <c r="X348" i="31"/>
  <c r="X317" i="31"/>
  <c r="Y242" i="31"/>
  <c r="Y240" i="31"/>
  <c r="X103" i="31"/>
  <c r="Y211" i="31"/>
  <c r="Y241" i="31"/>
  <c r="Y37" i="31"/>
  <c r="Y208" i="31"/>
  <c r="X321" i="31"/>
  <c r="X322" i="31"/>
  <c r="Y180" i="31"/>
  <c r="Y39" i="31"/>
  <c r="Y176" i="31"/>
  <c r="Y68" i="31"/>
  <c r="X323" i="31"/>
  <c r="X381" i="31"/>
  <c r="X100" i="31"/>
  <c r="Y71" i="31"/>
  <c r="Y243" i="31"/>
  <c r="X383" i="31"/>
  <c r="Y182" i="31"/>
  <c r="X320" i="31"/>
  <c r="Y69" i="31"/>
  <c r="W413" i="31"/>
  <c r="W412" i="31"/>
  <c r="Y244" i="31"/>
  <c r="Y178" i="31"/>
  <c r="Y179" i="31"/>
  <c r="X107" i="31"/>
  <c r="X349" i="31"/>
  <c r="X316" i="31"/>
  <c r="X318" i="31"/>
  <c r="X104" i="31"/>
  <c r="X105" i="31"/>
  <c r="Y38" i="31"/>
  <c r="Y70" i="31"/>
  <c r="X102" i="31"/>
  <c r="Y43" i="31"/>
  <c r="X133" i="31"/>
  <c r="X272" i="31"/>
  <c r="Y36" i="31"/>
  <c r="X350" i="31"/>
  <c r="Y210" i="31"/>
  <c r="X274" i="31"/>
  <c r="Y41" i="31"/>
  <c r="X106" i="31"/>
  <c r="BM5" i="7"/>
  <c r="BL19" i="7"/>
  <c r="BO6" i="7"/>
  <c r="BN20" i="7"/>
  <c r="BN9" i="7"/>
  <c r="BM23" i="7"/>
  <c r="BP12" i="7"/>
  <c r="BO26" i="7"/>
  <c r="BO10" i="7"/>
  <c r="BN24" i="7"/>
  <c r="BP8" i="7"/>
  <c r="BO22" i="7"/>
  <c r="BN13" i="7"/>
  <c r="BM27" i="7"/>
  <c r="BN11" i="7"/>
  <c r="BM25" i="7"/>
  <c r="CL14" i="7"/>
  <c r="CK28" i="7"/>
  <c r="BN7" i="7"/>
  <c r="BM21" i="7"/>
  <c r="Z39" i="39"/>
  <c r="Z61" i="39" s="1"/>
  <c r="Z89" i="39" s="1"/>
  <c r="Z111" i="39" s="1"/>
  <c r="Z133" i="39" s="1"/>
  <c r="AA16" i="39"/>
  <c r="Z4" i="39"/>
  <c r="Y39" i="38"/>
  <c r="Y61" i="38" s="1"/>
  <c r="Y89" i="38" s="1"/>
  <c r="Y111" i="38" s="1"/>
  <c r="Y133" i="38" s="1"/>
  <c r="Z16" i="38"/>
  <c r="Y4" i="38"/>
  <c r="Z222" i="31"/>
  <c r="Y221" i="31"/>
  <c r="Y252" i="31"/>
  <c r="Z172" i="33"/>
  <c r="Y171" i="33"/>
  <c r="Y202" i="33"/>
  <c r="X392" i="31"/>
  <c r="X417" i="31" s="1"/>
  <c r="X361" i="31"/>
  <c r="Y362" i="31"/>
  <c r="Z154" i="30"/>
  <c r="Y184" i="30"/>
  <c r="Y215" i="30" s="1"/>
  <c r="Y153" i="30"/>
  <c r="W382" i="30"/>
  <c r="Z222" i="32"/>
  <c r="Y252" i="32"/>
  <c r="Y221" i="32"/>
  <c r="X392" i="32"/>
  <c r="X361" i="32"/>
  <c r="Y362" i="32"/>
  <c r="X321" i="30"/>
  <c r="X352" i="30" s="1"/>
  <c r="X290" i="30"/>
  <c r="Y291" i="30"/>
  <c r="Z188" i="31"/>
  <c r="Z157" i="31"/>
  <c r="AA158" i="31"/>
  <c r="Z188" i="32"/>
  <c r="AA158" i="32"/>
  <c r="Z157" i="32"/>
  <c r="Z125" i="33"/>
  <c r="Z94" i="33"/>
  <c r="AA95" i="33"/>
  <c r="Y328" i="32"/>
  <c r="Y297" i="32"/>
  <c r="Z298" i="32"/>
  <c r="Y328" i="31"/>
  <c r="Y297" i="31"/>
  <c r="Z298" i="31"/>
  <c r="Y38" i="37"/>
  <c r="X48" i="37"/>
  <c r="X49" i="37" s="1"/>
  <c r="Y27" i="35"/>
  <c r="Z13" i="35"/>
  <c r="P48" i="36"/>
  <c r="P68" i="36" s="1"/>
  <c r="O111" i="36"/>
  <c r="O105" i="36"/>
  <c r="P42" i="36"/>
  <c r="P62" i="36" s="1"/>
  <c r="O56" i="36"/>
  <c r="P40" i="36"/>
  <c r="P60" i="36" s="1"/>
  <c r="O109" i="36"/>
  <c r="P46" i="36"/>
  <c r="P66" i="36" s="1"/>
  <c r="O116" i="36"/>
  <c r="P53" i="36"/>
  <c r="P73" i="36" s="1"/>
  <c r="N78" i="36"/>
  <c r="N103" i="36"/>
  <c r="N119" i="36" s="1"/>
  <c r="O106" i="36"/>
  <c r="P43" i="36"/>
  <c r="P63" i="36" s="1"/>
  <c r="O107" i="36"/>
  <c r="P44" i="36"/>
  <c r="P64" i="36" s="1"/>
  <c r="O104" i="36"/>
  <c r="P41" i="36"/>
  <c r="P61" i="36" s="1"/>
  <c r="P50" i="36"/>
  <c r="P70" i="36" s="1"/>
  <c r="O113" i="36"/>
  <c r="O114" i="36"/>
  <c r="P51" i="36"/>
  <c r="P71" i="36" s="1"/>
  <c r="P17" i="35"/>
  <c r="Q14" i="35"/>
  <c r="O115" i="36"/>
  <c r="P52" i="36"/>
  <c r="P72" i="36" s="1"/>
  <c r="O110" i="36"/>
  <c r="P47" i="36"/>
  <c r="P67" i="36" s="1"/>
  <c r="O117" i="36"/>
  <c r="P54" i="36"/>
  <c r="P74" i="36" s="1"/>
  <c r="Q50" i="37"/>
  <c r="R39" i="37"/>
  <c r="W59" i="36"/>
  <c r="W81" i="36"/>
  <c r="W102" i="36" s="1"/>
  <c r="W131" i="36" s="1"/>
  <c r="W132" i="36" s="1"/>
  <c r="X39" i="36"/>
  <c r="O108" i="36"/>
  <c r="P45" i="36"/>
  <c r="P65" i="36" s="1"/>
  <c r="P49" i="36"/>
  <c r="P69" i="36" s="1"/>
  <c r="O112" i="36"/>
  <c r="AA16" i="16"/>
  <c r="AA4" i="16" s="1"/>
  <c r="Z39" i="16"/>
  <c r="Z48" i="33"/>
  <c r="AA18" i="33"/>
  <c r="Z17" i="33"/>
  <c r="Y112" i="32"/>
  <c r="Y81" i="32"/>
  <c r="Z82" i="32"/>
  <c r="AA18" i="32"/>
  <c r="Z17" i="32"/>
  <c r="Z48" i="32"/>
  <c r="Y112" i="31"/>
  <c r="Z82" i="31"/>
  <c r="Y81" i="31"/>
  <c r="Z48" i="31"/>
  <c r="AA18" i="31"/>
  <c r="Z17" i="31"/>
  <c r="Z16" i="30"/>
  <c r="Y78" i="30"/>
  <c r="AA17" i="30"/>
  <c r="Z47" i="30"/>
  <c r="X13" i="22" l="1"/>
  <c r="X14" i="22"/>
  <c r="X15" i="22"/>
  <c r="Z3" i="22"/>
  <c r="Y12" i="22"/>
  <c r="P76" i="36"/>
  <c r="W84" i="36"/>
  <c r="W92" i="36"/>
  <c r="W93" i="36"/>
  <c r="W96" i="36"/>
  <c r="W89" i="36"/>
  <c r="W94" i="36"/>
  <c r="W87" i="36"/>
  <c r="W90" i="36"/>
  <c r="N134" i="36"/>
  <c r="N121" i="36"/>
  <c r="W95" i="36"/>
  <c r="W86" i="36"/>
  <c r="W83" i="36"/>
  <c r="W91" i="36"/>
  <c r="W85" i="36"/>
  <c r="R82" i="36"/>
  <c r="Q98" i="36"/>
  <c r="W88" i="36"/>
  <c r="Z37" i="33"/>
  <c r="R21" i="35"/>
  <c r="R31" i="35" s="1"/>
  <c r="S20" i="35"/>
  <c r="S22" i="35"/>
  <c r="R23" i="35"/>
  <c r="R32" i="35" s="1"/>
  <c r="P19" i="35"/>
  <c r="Q15" i="35"/>
  <c r="Q17" i="35" s="1"/>
  <c r="O30" i="35"/>
  <c r="P29" i="35"/>
  <c r="Z42" i="31"/>
  <c r="Y273" i="31"/>
  <c r="Y191" i="33"/>
  <c r="Y319" i="31"/>
  <c r="CP6" i="22"/>
  <c r="Y226" i="33"/>
  <c r="Z7" i="39" a="1"/>
  <c r="Z7" i="39" s="1"/>
  <c r="Z10" i="39" a="1"/>
  <c r="Z10" i="39" s="1"/>
  <c r="Z5" i="39" a="1"/>
  <c r="Z5" i="39" s="1"/>
  <c r="Z9" i="39" a="1"/>
  <c r="Z9" i="39" s="1"/>
  <c r="Z8" i="39" a="1"/>
  <c r="Z8" i="39" s="1"/>
  <c r="Z11" i="39" a="1"/>
  <c r="Z11" i="39" s="1"/>
  <c r="AA11" i="16" a="1"/>
  <c r="AA11" i="16" s="1"/>
  <c r="AA8" i="16" a="1"/>
  <c r="AA8" i="16" s="1"/>
  <c r="AA5" i="16" a="1"/>
  <c r="AA5" i="16" s="1"/>
  <c r="AA7" i="16" a="1"/>
  <c r="AA7" i="16" s="1"/>
  <c r="AA9" i="16" a="1"/>
  <c r="AA9" i="16" s="1"/>
  <c r="AA10" i="16" a="1"/>
  <c r="AA10" i="16" s="1"/>
  <c r="Y225" i="33"/>
  <c r="X415" i="31"/>
  <c r="Y7" i="38" a="1"/>
  <c r="Y7" i="38" s="1"/>
  <c r="Y8" i="38" a="1"/>
  <c r="Y8" i="38" s="1"/>
  <c r="Y5" i="38" a="1"/>
  <c r="Y5" i="38" s="1"/>
  <c r="Y9" i="38" a="1"/>
  <c r="Y9" i="38" s="1"/>
  <c r="Y11" i="38" a="1"/>
  <c r="Y11" i="38" s="1"/>
  <c r="Y10" i="38" a="1"/>
  <c r="Y10" i="38" s="1"/>
  <c r="X416" i="31"/>
  <c r="Y227" i="33"/>
  <c r="Y101" i="31"/>
  <c r="Y134" i="31"/>
  <c r="Z150" i="33"/>
  <c r="Z148" i="33"/>
  <c r="Z40" i="33"/>
  <c r="Z149" i="33"/>
  <c r="Z68" i="33"/>
  <c r="Z147" i="33"/>
  <c r="Z73" i="33"/>
  <c r="Z72" i="33"/>
  <c r="Y192" i="33"/>
  <c r="Z38" i="33"/>
  <c r="Z71" i="33"/>
  <c r="Z36" i="33"/>
  <c r="Z117" i="33"/>
  <c r="Z116" i="33"/>
  <c r="Z70" i="33"/>
  <c r="Z69" i="33"/>
  <c r="Y196" i="33"/>
  <c r="Z143" i="33"/>
  <c r="Z120" i="33"/>
  <c r="Z115" i="33"/>
  <c r="Z42" i="33"/>
  <c r="Z67" i="33"/>
  <c r="Y223" i="33"/>
  <c r="Y194" i="33"/>
  <c r="Y220" i="33"/>
  <c r="Z113" i="33"/>
  <c r="Z118" i="33"/>
  <c r="Y222" i="33"/>
  <c r="Y190" i="33"/>
  <c r="Y195" i="33"/>
  <c r="Y197" i="33"/>
  <c r="Z144" i="33"/>
  <c r="Z66" i="33"/>
  <c r="Z119" i="33"/>
  <c r="Z39" i="33"/>
  <c r="Y224" i="33"/>
  <c r="Z145" i="33"/>
  <c r="Z146" i="33"/>
  <c r="Y193" i="33"/>
  <c r="Z114" i="33"/>
  <c r="Z43" i="33"/>
  <c r="Y221" i="33"/>
  <c r="Z41" i="33"/>
  <c r="Y387" i="31"/>
  <c r="Y386" i="31"/>
  <c r="Y351" i="31"/>
  <c r="Y352" i="31"/>
  <c r="Y353" i="31"/>
  <c r="Y385" i="31"/>
  <c r="Y277" i="31"/>
  <c r="Y276" i="31"/>
  <c r="Y275" i="31"/>
  <c r="Z212" i="31"/>
  <c r="Z213" i="31"/>
  <c r="Z247" i="31"/>
  <c r="Z246" i="31"/>
  <c r="Y137" i="31"/>
  <c r="Y136" i="31"/>
  <c r="Y135" i="31"/>
  <c r="Z243" i="31"/>
  <c r="X414" i="31"/>
  <c r="Z37" i="31"/>
  <c r="X413" i="31"/>
  <c r="Y107" i="31"/>
  <c r="Z181" i="31"/>
  <c r="Z38" i="31"/>
  <c r="Z73" i="31"/>
  <c r="Z36" i="31"/>
  <c r="Z72" i="31"/>
  <c r="Y317" i="31"/>
  <c r="Y106" i="31"/>
  <c r="Z40" i="31"/>
  <c r="Y105" i="31"/>
  <c r="Z179" i="31"/>
  <c r="Z71" i="31"/>
  <c r="Z241" i="31"/>
  <c r="Y132" i="31"/>
  <c r="Z41" i="31"/>
  <c r="Y272" i="31"/>
  <c r="Z69" i="31"/>
  <c r="Z176" i="31"/>
  <c r="Z211" i="31"/>
  <c r="Y133" i="31"/>
  <c r="Z183" i="31"/>
  <c r="Z178" i="31"/>
  <c r="Y100" i="31"/>
  <c r="Z39" i="31"/>
  <c r="Y103" i="31"/>
  <c r="Y348" i="31"/>
  <c r="Y274" i="31"/>
  <c r="Y104" i="31"/>
  <c r="Z244" i="31"/>
  <c r="Y320" i="31"/>
  <c r="Y381" i="31"/>
  <c r="Z180" i="31"/>
  <c r="Z245" i="31"/>
  <c r="Z210" i="31"/>
  <c r="Z43" i="31"/>
  <c r="Y318" i="31"/>
  <c r="Y380" i="31"/>
  <c r="Z182" i="31"/>
  <c r="Y322" i="31"/>
  <c r="Z209" i="31"/>
  <c r="Y350" i="31"/>
  <c r="Y102" i="31"/>
  <c r="Y316" i="31"/>
  <c r="Y384" i="31"/>
  <c r="Y323" i="31"/>
  <c r="Y321" i="31"/>
  <c r="Z240" i="31"/>
  <c r="Y382" i="31"/>
  <c r="Z177" i="31"/>
  <c r="Z70" i="31"/>
  <c r="Y349" i="31"/>
  <c r="X412" i="31"/>
  <c r="Y383" i="31"/>
  <c r="Z68" i="31"/>
  <c r="Z208" i="31"/>
  <c r="Z242" i="31"/>
  <c r="BN5" i="7"/>
  <c r="BM19" i="7"/>
  <c r="CM14" i="7"/>
  <c r="CL28" i="7"/>
  <c r="BP10" i="7"/>
  <c r="BO24" i="7"/>
  <c r="BO11" i="7"/>
  <c r="BN25" i="7"/>
  <c r="BQ12" i="7"/>
  <c r="BP26" i="7"/>
  <c r="BO13" i="7"/>
  <c r="BN27" i="7"/>
  <c r="BO9" i="7"/>
  <c r="BN23" i="7"/>
  <c r="BO7" i="7"/>
  <c r="BN21" i="7"/>
  <c r="BQ8" i="7"/>
  <c r="BP22" i="7"/>
  <c r="BP6" i="7"/>
  <c r="BO20" i="7"/>
  <c r="AA39" i="39"/>
  <c r="AA61" i="39" s="1"/>
  <c r="AA89" i="39" s="1"/>
  <c r="AA111" i="39" s="1"/>
  <c r="AA133" i="39" s="1"/>
  <c r="AB16" i="39"/>
  <c r="AA4" i="39"/>
  <c r="Z39" i="38"/>
  <c r="Z61" i="38" s="1"/>
  <c r="Z89" i="38" s="1"/>
  <c r="Z111" i="38" s="1"/>
  <c r="Z133" i="38" s="1"/>
  <c r="Z4" i="38"/>
  <c r="AA16" i="38"/>
  <c r="Z184" i="30"/>
  <c r="Z215" i="30" s="1"/>
  <c r="Z245" i="30" s="1"/>
  <c r="Z153" i="30"/>
  <c r="AA154" i="30"/>
  <c r="Z328" i="31"/>
  <c r="AA298" i="31"/>
  <c r="Z297" i="31"/>
  <c r="AA188" i="32"/>
  <c r="AB158" i="32"/>
  <c r="AA157" i="32"/>
  <c r="AA188" i="31"/>
  <c r="AB158" i="31"/>
  <c r="AA157" i="31"/>
  <c r="X382" i="30"/>
  <c r="Y392" i="31"/>
  <c r="Y361" i="31"/>
  <c r="Z362" i="31"/>
  <c r="Z221" i="31"/>
  <c r="Z252" i="31"/>
  <c r="AA222" i="31"/>
  <c r="AB95" i="33"/>
  <c r="AA125" i="33"/>
  <c r="AA94" i="33"/>
  <c r="Z252" i="32"/>
  <c r="Z221" i="32"/>
  <c r="AA222" i="32"/>
  <c r="Z202" i="33"/>
  <c r="Z171" i="33"/>
  <c r="AA172" i="33"/>
  <c r="Z328" i="32"/>
  <c r="Z297" i="32"/>
  <c r="AA298" i="32"/>
  <c r="Y290" i="30"/>
  <c r="Z291" i="30"/>
  <c r="Y321" i="30"/>
  <c r="Y352" i="30" s="1"/>
  <c r="Y382" i="30" s="1"/>
  <c r="Y392" i="32"/>
  <c r="Z362" i="32"/>
  <c r="Y361" i="32"/>
  <c r="Y245" i="30"/>
  <c r="P112" i="36"/>
  <c r="Q49" i="36"/>
  <c r="Q69" i="36" s="1"/>
  <c r="P117" i="36"/>
  <c r="Q54" i="36"/>
  <c r="Q74" i="36" s="1"/>
  <c r="R14" i="35"/>
  <c r="P107" i="36"/>
  <c r="Q44" i="36"/>
  <c r="Q64" i="36" s="1"/>
  <c r="P109" i="36"/>
  <c r="Q46" i="36"/>
  <c r="Q66" i="36" s="1"/>
  <c r="P111" i="36"/>
  <c r="Q48" i="36"/>
  <c r="Q68" i="36" s="1"/>
  <c r="P108" i="36"/>
  <c r="Q45" i="36"/>
  <c r="Q65" i="36" s="1"/>
  <c r="Q47" i="36"/>
  <c r="Q67" i="36" s="1"/>
  <c r="P110" i="36"/>
  <c r="Q51" i="36"/>
  <c r="Q71" i="36" s="1"/>
  <c r="P114" i="36"/>
  <c r="Q43" i="36"/>
  <c r="Q63" i="36" s="1"/>
  <c r="P106" i="36"/>
  <c r="Q40" i="36"/>
  <c r="Q60" i="36" s="1"/>
  <c r="P56" i="36"/>
  <c r="Z27" i="35"/>
  <c r="AA13" i="35"/>
  <c r="Y39" i="36"/>
  <c r="X59" i="36"/>
  <c r="X81" i="36"/>
  <c r="X102" i="36" s="1"/>
  <c r="X131" i="36" s="1"/>
  <c r="X132" i="36" s="1"/>
  <c r="O103" i="36"/>
  <c r="O119" i="36" s="1"/>
  <c r="O78" i="36"/>
  <c r="Q50" i="36"/>
  <c r="Q70" i="36" s="1"/>
  <c r="P113" i="36"/>
  <c r="P105" i="36"/>
  <c r="Q42" i="36"/>
  <c r="Q62" i="36" s="1"/>
  <c r="R50" i="37"/>
  <c r="S39" i="37"/>
  <c r="Q52" i="36"/>
  <c r="Q72" i="36" s="1"/>
  <c r="P115" i="36"/>
  <c r="Q41" i="36"/>
  <c r="Q61" i="36" s="1"/>
  <c r="P104" i="36"/>
  <c r="Q53" i="36"/>
  <c r="Q73" i="36" s="1"/>
  <c r="P116" i="36"/>
  <c r="Z38" i="37"/>
  <c r="Y48" i="37"/>
  <c r="Y49" i="37" s="1"/>
  <c r="AB16" i="16"/>
  <c r="AB4" i="16" s="1"/>
  <c r="AA39" i="16"/>
  <c r="AA48" i="33"/>
  <c r="AB18" i="33"/>
  <c r="AA17" i="33"/>
  <c r="AA48" i="32"/>
  <c r="AB18" i="32"/>
  <c r="AA17" i="32"/>
  <c r="Z112" i="32"/>
  <c r="Z81" i="32"/>
  <c r="AA82" i="32"/>
  <c r="AA17" i="31"/>
  <c r="AA48" i="31"/>
  <c r="AB18" i="31"/>
  <c r="AA82" i="31"/>
  <c r="Z112" i="31"/>
  <c r="Z81" i="31"/>
  <c r="Y108" i="30"/>
  <c r="Z78" i="30"/>
  <c r="AA16" i="30"/>
  <c r="AB17" i="30"/>
  <c r="AA47" i="30"/>
  <c r="Y14" i="22" l="1"/>
  <c r="Y13" i="22"/>
  <c r="Y15" i="22"/>
  <c r="AA3" i="22"/>
  <c r="Z12" i="22"/>
  <c r="Q76" i="36"/>
  <c r="X85" i="36"/>
  <c r="X87" i="36"/>
  <c r="X91" i="36"/>
  <c r="X94" i="36"/>
  <c r="X90" i="36"/>
  <c r="X83" i="36"/>
  <c r="X89" i="36"/>
  <c r="X86" i="36"/>
  <c r="X96" i="36"/>
  <c r="R98" i="36"/>
  <c r="S82" i="36"/>
  <c r="X95" i="36"/>
  <c r="X93" i="36"/>
  <c r="X88" i="36"/>
  <c r="X92" i="36"/>
  <c r="O134" i="36"/>
  <c r="O121" i="36"/>
  <c r="X84" i="36"/>
  <c r="Q19" i="35"/>
  <c r="R15" i="35"/>
  <c r="S23" i="35"/>
  <c r="S32" i="35" s="1"/>
  <c r="T22" i="35"/>
  <c r="S21" i="35"/>
  <c r="S31" i="35" s="1"/>
  <c r="T20" i="35"/>
  <c r="P30" i="35"/>
  <c r="Q29" i="35"/>
  <c r="Z191" i="33"/>
  <c r="Z319" i="31"/>
  <c r="T53" i="5"/>
  <c r="U53" i="5" s="1"/>
  <c r="R53" i="5"/>
  <c r="W53" i="5"/>
  <c r="Y53" i="5"/>
  <c r="T51" i="5"/>
  <c r="U51" i="5" s="1"/>
  <c r="Y51" i="5"/>
  <c r="R51" i="5"/>
  <c r="W51" i="5"/>
  <c r="T51" i="3"/>
  <c r="U51" i="3" s="1"/>
  <c r="Y51" i="3"/>
  <c r="R51" i="3"/>
  <c r="W51" i="3"/>
  <c r="Z273" i="31"/>
  <c r="T52" i="5"/>
  <c r="U52" i="5" s="1"/>
  <c r="R52" i="5"/>
  <c r="W52" i="5"/>
  <c r="Y52" i="5"/>
  <c r="T53" i="3"/>
  <c r="U53" i="3" s="1"/>
  <c r="Y53" i="3"/>
  <c r="W53" i="3"/>
  <c r="R53" i="3"/>
  <c r="T52" i="3"/>
  <c r="U52" i="3" s="1"/>
  <c r="Y52" i="3"/>
  <c r="W52" i="3"/>
  <c r="R52" i="3"/>
  <c r="Y413" i="31"/>
  <c r="CQ6" i="22"/>
  <c r="Z101" i="31"/>
  <c r="AB11" i="16" a="1"/>
  <c r="AB11" i="16" s="1"/>
  <c r="AB8" i="16" a="1"/>
  <c r="AB8" i="16" s="1"/>
  <c r="AB7" i="16" a="1"/>
  <c r="AB7" i="16" s="1"/>
  <c r="AB10" i="16" a="1"/>
  <c r="AB10" i="16" s="1"/>
  <c r="AB9" i="16" a="1"/>
  <c r="AB9" i="16" s="1"/>
  <c r="AB5" i="16" a="1"/>
  <c r="AB5" i="16" s="1"/>
  <c r="Z227" i="33"/>
  <c r="Z225" i="33"/>
  <c r="Z134" i="31"/>
  <c r="Z226" i="33"/>
  <c r="AA7" i="39" a="1"/>
  <c r="AA7" i="39" s="1"/>
  <c r="AA10" i="39" a="1"/>
  <c r="AA10" i="39" s="1"/>
  <c r="AA9" i="39" a="1"/>
  <c r="AA9" i="39" s="1"/>
  <c r="AA5" i="39" a="1"/>
  <c r="AA5" i="39" s="1"/>
  <c r="AA11" i="39" a="1"/>
  <c r="AA11" i="39" s="1"/>
  <c r="AA8" i="39" a="1"/>
  <c r="AA8" i="39" s="1"/>
  <c r="Z7" i="38" a="1"/>
  <c r="Z7" i="38" s="1"/>
  <c r="Z9" i="38" a="1"/>
  <c r="Z9" i="38" s="1"/>
  <c r="Z5" i="38" a="1"/>
  <c r="Z5" i="38" s="1"/>
  <c r="Z10" i="38" a="1"/>
  <c r="Z10" i="38" s="1"/>
  <c r="Z11" i="38" a="1"/>
  <c r="Z11" i="38" s="1"/>
  <c r="Z8" i="38" a="1"/>
  <c r="Z8" i="38" s="1"/>
  <c r="Y416" i="31"/>
  <c r="Y415" i="31"/>
  <c r="AA147" i="33"/>
  <c r="Y417" i="31"/>
  <c r="AA149" i="33"/>
  <c r="AA148" i="33"/>
  <c r="AA150" i="33"/>
  <c r="AA71" i="33"/>
  <c r="AA72" i="33"/>
  <c r="AA73" i="33"/>
  <c r="Z190" i="33"/>
  <c r="Z223" i="33"/>
  <c r="AA69" i="33"/>
  <c r="Z193" i="33"/>
  <c r="AA66" i="33"/>
  <c r="Z222" i="33"/>
  <c r="AA67" i="33"/>
  <c r="AA70" i="33"/>
  <c r="AA146" i="33"/>
  <c r="AA118" i="33"/>
  <c r="AA42" i="33"/>
  <c r="AA116" i="33"/>
  <c r="AA41" i="33"/>
  <c r="AA145" i="33"/>
  <c r="AA144" i="33"/>
  <c r="AA113" i="33"/>
  <c r="AA115" i="33"/>
  <c r="AA117" i="33"/>
  <c r="Z221" i="33"/>
  <c r="Z224" i="33"/>
  <c r="Z197" i="33"/>
  <c r="Z220" i="33"/>
  <c r="AA120" i="33"/>
  <c r="AA36" i="33"/>
  <c r="AA43" i="33"/>
  <c r="AA39" i="33"/>
  <c r="AA68" i="33"/>
  <c r="AA38" i="33"/>
  <c r="AA114" i="33"/>
  <c r="AA40" i="33"/>
  <c r="Z192" i="33"/>
  <c r="AA143" i="33"/>
  <c r="AA119" i="33"/>
  <c r="Z195" i="33"/>
  <c r="Z194" i="33"/>
  <c r="Z196" i="33"/>
  <c r="AA37" i="33"/>
  <c r="Z385" i="31"/>
  <c r="Z353" i="31"/>
  <c r="Z352" i="31"/>
  <c r="Z351" i="31"/>
  <c r="Z386" i="31"/>
  <c r="Z387" i="31"/>
  <c r="AA181" i="31"/>
  <c r="Z275" i="31"/>
  <c r="Z276" i="31"/>
  <c r="Z277" i="31"/>
  <c r="AA246" i="31"/>
  <c r="AA247" i="31"/>
  <c r="AA213" i="31"/>
  <c r="AA212" i="31"/>
  <c r="AA69" i="31"/>
  <c r="Z135" i="31"/>
  <c r="Z136" i="31"/>
  <c r="Z137" i="31"/>
  <c r="Z107" i="31"/>
  <c r="Z133" i="31"/>
  <c r="AA73" i="31"/>
  <c r="AA70" i="31"/>
  <c r="AA72" i="31"/>
  <c r="AA180" i="31"/>
  <c r="Z348" i="31"/>
  <c r="AA71" i="31"/>
  <c r="AA242" i="31"/>
  <c r="AA37" i="31"/>
  <c r="Z316" i="31"/>
  <c r="AA182" i="31"/>
  <c r="Z381" i="31"/>
  <c r="Z103" i="31"/>
  <c r="Z272" i="31"/>
  <c r="AA208" i="31"/>
  <c r="AA177" i="31"/>
  <c r="Z102" i="31"/>
  <c r="Z380" i="31"/>
  <c r="Z320" i="31"/>
  <c r="AA39" i="31"/>
  <c r="AA36" i="31"/>
  <c r="AA41" i="31"/>
  <c r="AA179" i="31"/>
  <c r="AA68" i="31"/>
  <c r="Z382" i="31"/>
  <c r="Z350" i="31"/>
  <c r="Z318" i="31"/>
  <c r="AA244" i="31"/>
  <c r="Z100" i="31"/>
  <c r="Y414" i="31"/>
  <c r="Z105" i="31"/>
  <c r="AA245" i="31"/>
  <c r="Z383" i="31"/>
  <c r="AA240" i="31"/>
  <c r="AA243" i="31"/>
  <c r="AA43" i="31"/>
  <c r="Z104" i="31"/>
  <c r="AA211" i="31"/>
  <c r="Z132" i="31"/>
  <c r="AA40" i="31"/>
  <c r="AA42" i="31"/>
  <c r="Z322" i="31"/>
  <c r="AA38" i="31"/>
  <c r="Y412" i="31"/>
  <c r="Z321" i="31"/>
  <c r="AA209" i="31"/>
  <c r="AA210" i="31"/>
  <c r="AA178" i="31"/>
  <c r="AA176" i="31"/>
  <c r="Z106" i="31"/>
  <c r="Z384" i="31"/>
  <c r="Z349" i="31"/>
  <c r="Z323" i="31"/>
  <c r="Z274" i="31"/>
  <c r="AA183" i="31"/>
  <c r="AA241" i="31"/>
  <c r="Z317" i="31"/>
  <c r="BO5" i="7"/>
  <c r="BN19" i="7"/>
  <c r="BR8" i="7"/>
  <c r="BQ22" i="7"/>
  <c r="BR12" i="7"/>
  <c r="BQ26" i="7"/>
  <c r="BP7" i="7"/>
  <c r="BO21" i="7"/>
  <c r="BP11" i="7"/>
  <c r="BO25" i="7"/>
  <c r="BP9" i="7"/>
  <c r="BO23" i="7"/>
  <c r="BQ10" i="7"/>
  <c r="BP24" i="7"/>
  <c r="BQ6" i="7"/>
  <c r="BP20" i="7"/>
  <c r="BP13" i="7"/>
  <c r="BO27" i="7"/>
  <c r="CN14" i="7"/>
  <c r="CM28" i="7"/>
  <c r="AB39" i="39"/>
  <c r="AB61" i="39" s="1"/>
  <c r="AB89" i="39" s="1"/>
  <c r="AB111" i="39" s="1"/>
  <c r="AB133" i="39" s="1"/>
  <c r="AB4" i="39"/>
  <c r="AC16" i="39"/>
  <c r="AA39" i="38"/>
  <c r="AA61" i="38" s="1"/>
  <c r="AA89" i="38" s="1"/>
  <c r="AA111" i="38" s="1"/>
  <c r="AA133" i="38" s="1"/>
  <c r="AA4" i="38"/>
  <c r="AB16" i="38"/>
  <c r="AA252" i="31"/>
  <c r="AB222" i="31"/>
  <c r="AA221" i="31"/>
  <c r="Z321" i="30"/>
  <c r="Z352" i="30" s="1"/>
  <c r="Z382" i="30" s="1"/>
  <c r="Z290" i="30"/>
  <c r="AA291" i="30"/>
  <c r="Z392" i="32"/>
  <c r="Z361" i="32"/>
  <c r="AA362" i="32"/>
  <c r="AA202" i="33"/>
  <c r="AA171" i="33"/>
  <c r="AB172" i="33"/>
  <c r="AA184" i="30"/>
  <c r="AA215" i="30" s="1"/>
  <c r="AA153" i="30"/>
  <c r="AB154" i="30"/>
  <c r="AB188" i="32"/>
  <c r="AB157" i="32"/>
  <c r="AC158" i="32"/>
  <c r="AA328" i="32"/>
  <c r="AA297" i="32"/>
  <c r="AB298" i="32"/>
  <c r="AA252" i="32"/>
  <c r="AA221" i="32"/>
  <c r="AB222" i="32"/>
  <c r="Z392" i="31"/>
  <c r="AA362" i="31"/>
  <c r="Z361" i="31"/>
  <c r="AC158" i="31"/>
  <c r="AB157" i="31"/>
  <c r="AB188" i="31"/>
  <c r="AB125" i="33"/>
  <c r="AB94" i="33"/>
  <c r="AC95" i="33"/>
  <c r="AA328" i="31"/>
  <c r="AA297" i="31"/>
  <c r="AB298" i="31"/>
  <c r="Q115" i="36"/>
  <c r="R52" i="36"/>
  <c r="R72" i="36" s="1"/>
  <c r="Q107" i="36"/>
  <c r="R44" i="36"/>
  <c r="R64" i="36" s="1"/>
  <c r="S50" i="37"/>
  <c r="T39" i="37"/>
  <c r="R47" i="36"/>
  <c r="R67" i="36" s="1"/>
  <c r="Q110" i="36"/>
  <c r="AA38" i="37"/>
  <c r="Z48" i="37"/>
  <c r="Z49" i="37" s="1"/>
  <c r="Q56" i="36"/>
  <c r="R40" i="36"/>
  <c r="R60" i="36" s="1"/>
  <c r="R45" i="36"/>
  <c r="R65" i="36" s="1"/>
  <c r="Q108" i="36"/>
  <c r="R17" i="35"/>
  <c r="S14" i="35"/>
  <c r="R42" i="36"/>
  <c r="R62" i="36" s="1"/>
  <c r="Q105" i="36"/>
  <c r="P78" i="36"/>
  <c r="P103" i="36"/>
  <c r="P119" i="36" s="1"/>
  <c r="Q116" i="36"/>
  <c r="R53" i="36"/>
  <c r="R73" i="36" s="1"/>
  <c r="R48" i="36"/>
  <c r="R68" i="36" s="1"/>
  <c r="Q111" i="36"/>
  <c r="R54" i="36"/>
  <c r="R74" i="36" s="1"/>
  <c r="Q117" i="36"/>
  <c r="Y81" i="36"/>
  <c r="Y102" i="36" s="1"/>
  <c r="Y131" i="36" s="1"/>
  <c r="Y132" i="36" s="1"/>
  <c r="Y59" i="36"/>
  <c r="Z39" i="36"/>
  <c r="R43" i="36"/>
  <c r="R63" i="36" s="1"/>
  <c r="Q106" i="36"/>
  <c r="Q104" i="36"/>
  <c r="R41" i="36"/>
  <c r="R61" i="36" s="1"/>
  <c r="R50" i="36"/>
  <c r="R70" i="36" s="1"/>
  <c r="Q113" i="36"/>
  <c r="R46" i="36"/>
  <c r="R66" i="36" s="1"/>
  <c r="Q109" i="36"/>
  <c r="Q112" i="36"/>
  <c r="R49" i="36"/>
  <c r="R69" i="36" s="1"/>
  <c r="AA27" i="35"/>
  <c r="AB13" i="35"/>
  <c r="R51" i="36"/>
  <c r="R71" i="36" s="1"/>
  <c r="Q114" i="36"/>
  <c r="AC16" i="16"/>
  <c r="AC4" i="16" s="1"/>
  <c r="AB39" i="16"/>
  <c r="AB48" i="33"/>
  <c r="AB17" i="33"/>
  <c r="AC18" i="33"/>
  <c r="AB48" i="32"/>
  <c r="AC18" i="32"/>
  <c r="AB17" i="32"/>
  <c r="AA112" i="32"/>
  <c r="AB82" i="32"/>
  <c r="AA81" i="32"/>
  <c r="AB48" i="31"/>
  <c r="AC18" i="31"/>
  <c r="AB17" i="31"/>
  <c r="AA112" i="31"/>
  <c r="AB82" i="31"/>
  <c r="AA81" i="31"/>
  <c r="Z108" i="30"/>
  <c r="AA78" i="30"/>
  <c r="AB16" i="30"/>
  <c r="AC17" i="30"/>
  <c r="AB47" i="30"/>
  <c r="Z13" i="22" l="1"/>
  <c r="Z14" i="22"/>
  <c r="Z15" i="22"/>
  <c r="AB3" i="22"/>
  <c r="AA12" i="22"/>
  <c r="R76" i="36"/>
  <c r="Y86" i="36"/>
  <c r="Y92" i="36"/>
  <c r="Y89" i="36"/>
  <c r="P134" i="36"/>
  <c r="P121" i="36"/>
  <c r="Y88" i="36"/>
  <c r="Y83" i="36"/>
  <c r="Y93" i="36"/>
  <c r="Y90" i="36"/>
  <c r="Y95" i="36"/>
  <c r="Y94" i="36"/>
  <c r="T82" i="36"/>
  <c r="S98" i="36"/>
  <c r="Y91" i="36"/>
  <c r="Y84" i="36"/>
  <c r="Y87" i="36"/>
  <c r="Y96" i="36"/>
  <c r="Y85" i="36"/>
  <c r="AA191" i="33"/>
  <c r="U20" i="35"/>
  <c r="T21" i="35"/>
  <c r="T31" i="35" s="1"/>
  <c r="U22" i="35"/>
  <c r="T23" i="35"/>
  <c r="T32" i="35" s="1"/>
  <c r="R19" i="35"/>
  <c r="S15" i="35"/>
  <c r="S17" i="35" s="1"/>
  <c r="Q30" i="35"/>
  <c r="R29" i="35"/>
  <c r="Z413" i="31"/>
  <c r="AA319" i="31"/>
  <c r="Z53" i="3"/>
  <c r="Z51" i="5"/>
  <c r="Z52" i="3"/>
  <c r="Z51" i="3"/>
  <c r="Z53" i="5"/>
  <c r="AA273" i="31"/>
  <c r="Z52" i="5"/>
  <c r="CR6" i="22"/>
  <c r="AA101" i="31"/>
  <c r="AA134" i="31"/>
  <c r="AA9" i="38" a="1"/>
  <c r="AA9" i="38" s="1"/>
  <c r="AA5" i="38" a="1"/>
  <c r="AA5" i="38" s="1"/>
  <c r="AA10" i="38" a="1"/>
  <c r="AA10" i="38" s="1"/>
  <c r="AA7" i="38" a="1"/>
  <c r="AA7" i="38" s="1"/>
  <c r="AA11" i="38" a="1"/>
  <c r="AA11" i="38" s="1"/>
  <c r="AA8" i="38" a="1"/>
  <c r="AA8" i="38" s="1"/>
  <c r="AB147" i="33"/>
  <c r="AB8" i="39" a="1"/>
  <c r="AB8" i="39" s="1"/>
  <c r="AB7" i="39" a="1"/>
  <c r="AB7" i="39" s="1"/>
  <c r="AB9" i="39" a="1"/>
  <c r="AB9" i="39" s="1"/>
  <c r="AB5" i="39" a="1"/>
  <c r="AB5" i="39" s="1"/>
  <c r="AB11" i="39" a="1"/>
  <c r="AB11" i="39" s="1"/>
  <c r="AB10" i="39" a="1"/>
  <c r="AB10" i="39" s="1"/>
  <c r="Z415" i="31"/>
  <c r="AA226" i="33"/>
  <c r="Z416" i="31"/>
  <c r="Z417" i="31"/>
  <c r="AA225" i="33"/>
  <c r="AC7" i="16" a="1"/>
  <c r="AC7" i="16" s="1"/>
  <c r="AC5" i="16" a="1"/>
  <c r="AC5" i="16" s="1"/>
  <c r="AC9" i="16" a="1"/>
  <c r="AC9" i="16" s="1"/>
  <c r="AC8" i="16" a="1"/>
  <c r="AC8" i="16" s="1"/>
  <c r="AC11" i="16" a="1"/>
  <c r="AC11" i="16" s="1"/>
  <c r="AC10" i="16" a="1"/>
  <c r="AC10" i="16" s="1"/>
  <c r="AA227" i="33"/>
  <c r="AB150" i="33"/>
  <c r="AB148" i="33"/>
  <c r="AB149" i="33"/>
  <c r="AB67" i="33"/>
  <c r="AB73" i="33"/>
  <c r="AB38" i="33"/>
  <c r="AA197" i="33"/>
  <c r="AB41" i="33"/>
  <c r="AB72" i="33"/>
  <c r="AA195" i="33"/>
  <c r="AB71" i="33"/>
  <c r="AB143" i="33"/>
  <c r="AB39" i="33"/>
  <c r="AB117" i="33"/>
  <c r="AB118" i="33"/>
  <c r="AA193" i="33"/>
  <c r="AB43" i="33"/>
  <c r="AB115" i="33"/>
  <c r="AB69" i="33"/>
  <c r="AB37" i="33"/>
  <c r="AA192" i="33"/>
  <c r="AB36" i="33"/>
  <c r="AB113" i="33"/>
  <c r="AB146" i="33"/>
  <c r="AA223" i="33"/>
  <c r="AA196" i="33"/>
  <c r="AB40" i="33"/>
  <c r="AB120" i="33"/>
  <c r="AB144" i="33"/>
  <c r="AA190" i="33"/>
  <c r="AA194" i="33"/>
  <c r="AB114" i="33"/>
  <c r="AA220" i="33"/>
  <c r="AB145" i="33"/>
  <c r="AB70" i="33"/>
  <c r="AB119" i="33"/>
  <c r="AB68" i="33"/>
  <c r="AA224" i="33"/>
  <c r="AB116" i="33"/>
  <c r="AA222" i="33"/>
  <c r="AA221" i="33"/>
  <c r="AB42" i="33"/>
  <c r="AB66" i="33"/>
  <c r="AA387" i="31"/>
  <c r="AA386" i="31"/>
  <c r="AA351" i="31"/>
  <c r="AA352" i="31"/>
  <c r="AA353" i="31"/>
  <c r="AA385" i="31"/>
  <c r="AA277" i="31"/>
  <c r="AA276" i="31"/>
  <c r="AA275" i="31"/>
  <c r="AB212" i="31"/>
  <c r="AB213" i="31"/>
  <c r="AB247" i="31"/>
  <c r="AB246" i="31"/>
  <c r="AA137" i="31"/>
  <c r="AA136" i="31"/>
  <c r="AA349" i="31"/>
  <c r="AA135" i="31"/>
  <c r="AB69" i="31"/>
  <c r="AA317" i="31"/>
  <c r="AB72" i="31"/>
  <c r="AA103" i="31"/>
  <c r="AB73" i="31"/>
  <c r="AA320" i="31"/>
  <c r="AA383" i="31"/>
  <c r="AB40" i="31"/>
  <c r="AA107" i="31"/>
  <c r="AB210" i="31"/>
  <c r="AA132" i="31"/>
  <c r="AB245" i="31"/>
  <c r="AA382" i="31"/>
  <c r="AA380" i="31"/>
  <c r="AA381" i="31"/>
  <c r="AB241" i="31"/>
  <c r="AA384" i="31"/>
  <c r="AB209" i="31"/>
  <c r="AB211" i="31"/>
  <c r="AA105" i="31"/>
  <c r="AB68" i="31"/>
  <c r="AA102" i="31"/>
  <c r="AB182" i="31"/>
  <c r="AA348" i="31"/>
  <c r="AB70" i="31"/>
  <c r="AA321" i="31"/>
  <c r="Z414" i="31"/>
  <c r="AA133" i="31"/>
  <c r="AB177" i="31"/>
  <c r="AA316" i="31"/>
  <c r="AB180" i="31"/>
  <c r="AB183" i="31"/>
  <c r="AA106" i="31"/>
  <c r="Z412" i="31"/>
  <c r="AA104" i="31"/>
  <c r="AB179" i="31"/>
  <c r="AB208" i="31"/>
  <c r="AB37" i="31"/>
  <c r="AB181" i="31"/>
  <c r="AA274" i="31"/>
  <c r="AB38" i="31"/>
  <c r="AB43" i="31"/>
  <c r="AA100" i="31"/>
  <c r="AB41" i="31"/>
  <c r="AB242" i="31"/>
  <c r="AB176" i="31"/>
  <c r="AA322" i="31"/>
  <c r="AB243" i="31"/>
  <c r="AB244" i="31"/>
  <c r="AB36" i="31"/>
  <c r="AA350" i="31"/>
  <c r="AA323" i="31"/>
  <c r="AB178" i="31"/>
  <c r="AB42" i="31"/>
  <c r="AB240" i="31"/>
  <c r="AA318" i="31"/>
  <c r="AB39" i="31"/>
  <c r="AA272" i="31"/>
  <c r="AB71" i="31"/>
  <c r="BP5" i="7"/>
  <c r="BO19" i="7"/>
  <c r="BQ13" i="7"/>
  <c r="BP27" i="7"/>
  <c r="BQ11" i="7"/>
  <c r="BP25" i="7"/>
  <c r="BR6" i="7"/>
  <c r="BQ20" i="7"/>
  <c r="BQ7" i="7"/>
  <c r="BP21" i="7"/>
  <c r="BR10" i="7"/>
  <c r="BQ24" i="7"/>
  <c r="BS12" i="7"/>
  <c r="BR26" i="7"/>
  <c r="CO14" i="7"/>
  <c r="CN28" i="7"/>
  <c r="BQ9" i="7"/>
  <c r="BP23" i="7"/>
  <c r="BS8" i="7"/>
  <c r="BR22" i="7"/>
  <c r="AC39" i="39"/>
  <c r="AC61" i="39" s="1"/>
  <c r="AC89" i="39" s="1"/>
  <c r="AC111" i="39" s="1"/>
  <c r="AC133" i="39" s="1"/>
  <c r="AC4" i="39"/>
  <c r="AD16" i="39"/>
  <c r="AB39" i="38"/>
  <c r="AB61" i="38" s="1"/>
  <c r="AB89" i="38" s="1"/>
  <c r="AB111" i="38" s="1"/>
  <c r="AB133" i="38" s="1"/>
  <c r="AB4" i="38"/>
  <c r="AC16" i="38"/>
  <c r="AA245" i="30"/>
  <c r="AA290" i="30"/>
  <c r="AB291" i="30"/>
  <c r="AA321" i="30"/>
  <c r="AA352" i="30" s="1"/>
  <c r="AA382" i="30" s="1"/>
  <c r="AB252" i="31"/>
  <c r="AB221" i="31"/>
  <c r="AC222" i="31"/>
  <c r="AA392" i="31"/>
  <c r="AA361" i="31"/>
  <c r="AB362" i="31"/>
  <c r="AC298" i="32"/>
  <c r="AB297" i="32"/>
  <c r="AB328" i="32"/>
  <c r="AA392" i="32"/>
  <c r="AA361" i="32"/>
  <c r="AB362" i="32"/>
  <c r="AB328" i="31"/>
  <c r="AB297" i="31"/>
  <c r="AC298" i="31"/>
  <c r="AB221" i="32"/>
  <c r="AC222" i="32"/>
  <c r="AB252" i="32"/>
  <c r="AC188" i="32"/>
  <c r="AC157" i="32"/>
  <c r="AD158" i="32"/>
  <c r="AC94" i="33"/>
  <c r="AD95" i="33"/>
  <c r="AC125" i="33"/>
  <c r="AC188" i="31"/>
  <c r="AD158" i="31"/>
  <c r="AC157" i="31"/>
  <c r="AB184" i="30"/>
  <c r="AB215" i="30" s="1"/>
  <c r="AB245" i="30" s="1"/>
  <c r="AB153" i="30"/>
  <c r="AC154" i="30"/>
  <c r="AC172" i="33"/>
  <c r="AB171" i="33"/>
  <c r="AB191" i="33" s="1"/>
  <c r="AB202" i="33"/>
  <c r="S43" i="36"/>
  <c r="S63" i="36" s="1"/>
  <c r="R106" i="36"/>
  <c r="S53" i="36"/>
  <c r="S73" i="36" s="1"/>
  <c r="R116" i="36"/>
  <c r="S51" i="36"/>
  <c r="S71" i="36" s="1"/>
  <c r="R114" i="36"/>
  <c r="Z59" i="36"/>
  <c r="Z81" i="36"/>
  <c r="Z102" i="36" s="1"/>
  <c r="Z131" i="36" s="1"/>
  <c r="Z132" i="36" s="1"/>
  <c r="AA39" i="36"/>
  <c r="R108" i="36"/>
  <c r="S45" i="36"/>
  <c r="S65" i="36" s="1"/>
  <c r="R110" i="36"/>
  <c r="S47" i="36"/>
  <c r="S67" i="36" s="1"/>
  <c r="R109" i="36"/>
  <c r="S46" i="36"/>
  <c r="S66" i="36" s="1"/>
  <c r="S40" i="36"/>
  <c r="S60" i="36" s="1"/>
  <c r="R56" i="36"/>
  <c r="T50" i="37"/>
  <c r="U39" i="37"/>
  <c r="AB27" i="35"/>
  <c r="AC13" i="35"/>
  <c r="R113" i="36"/>
  <c r="S50" i="36"/>
  <c r="S70" i="36" s="1"/>
  <c r="Q103" i="36"/>
  <c r="Q119" i="36" s="1"/>
  <c r="Q78" i="36"/>
  <c r="R107" i="36"/>
  <c r="S44" i="36"/>
  <c r="S64" i="36" s="1"/>
  <c r="R104" i="36"/>
  <c r="S41" i="36"/>
  <c r="S61" i="36" s="1"/>
  <c r="S54" i="36"/>
  <c r="S74" i="36" s="1"/>
  <c r="R117" i="36"/>
  <c r="S42" i="36"/>
  <c r="S62" i="36" s="1"/>
  <c r="R105" i="36"/>
  <c r="T14" i="35"/>
  <c r="R115" i="36"/>
  <c r="S52" i="36"/>
  <c r="S72" i="36" s="1"/>
  <c r="S49" i="36"/>
  <c r="S69" i="36" s="1"/>
  <c r="R112" i="36"/>
  <c r="S48" i="36"/>
  <c r="S68" i="36" s="1"/>
  <c r="R111" i="36"/>
  <c r="AB38" i="37"/>
  <c r="AA48" i="37"/>
  <c r="AA49" i="37" s="1"/>
  <c r="AD16" i="16"/>
  <c r="AD4" i="16" s="1"/>
  <c r="AC39" i="16"/>
  <c r="AC48" i="33"/>
  <c r="AC17" i="33"/>
  <c r="AD18" i="33"/>
  <c r="AB112" i="32"/>
  <c r="AC82" i="32"/>
  <c r="AB81" i="32"/>
  <c r="AD18" i="32"/>
  <c r="AC17" i="32"/>
  <c r="AC48" i="32"/>
  <c r="AC48" i="31"/>
  <c r="AC17" i="31"/>
  <c r="AD18" i="31"/>
  <c r="AB112" i="31"/>
  <c r="AC82" i="31"/>
  <c r="AB81" i="31"/>
  <c r="AA108" i="30"/>
  <c r="AB78" i="30"/>
  <c r="AC16" i="30"/>
  <c r="AD17" i="30"/>
  <c r="AC47" i="30"/>
  <c r="AA14" i="22" l="1"/>
  <c r="AA13" i="22"/>
  <c r="AA15" i="22"/>
  <c r="AC3" i="22"/>
  <c r="AB12" i="22"/>
  <c r="Z91" i="36"/>
  <c r="Z87" i="36"/>
  <c r="S76" i="36"/>
  <c r="Z90" i="36"/>
  <c r="Z84" i="36"/>
  <c r="Z93" i="36"/>
  <c r="Z83" i="36"/>
  <c r="Z88" i="36"/>
  <c r="U82" i="36"/>
  <c r="T98" i="36"/>
  <c r="Z94" i="36"/>
  <c r="Q134" i="36"/>
  <c r="Q121" i="36"/>
  <c r="Z85" i="36"/>
  <c r="Z95" i="36"/>
  <c r="Z89" i="36"/>
  <c r="Z96" i="36"/>
  <c r="Z86" i="36"/>
  <c r="Z92" i="36"/>
  <c r="S19" i="35"/>
  <c r="T15" i="35"/>
  <c r="V22" i="35"/>
  <c r="U23" i="35"/>
  <c r="U32" i="35" s="1"/>
  <c r="V20" i="35"/>
  <c r="U21" i="35"/>
  <c r="U31" i="35" s="1"/>
  <c r="R30" i="35"/>
  <c r="AA413" i="31"/>
  <c r="S29" i="35"/>
  <c r="AB101" i="31"/>
  <c r="AB273" i="31"/>
  <c r="AB134" i="31"/>
  <c r="AC38" i="33"/>
  <c r="AB227" i="33"/>
  <c r="AB7" i="38" a="1"/>
  <c r="AB7" i="38" s="1"/>
  <c r="AB8" i="38" a="1"/>
  <c r="AB8" i="38" s="1"/>
  <c r="AB9" i="38" a="1"/>
  <c r="AB9" i="38" s="1"/>
  <c r="AB10" i="38" a="1"/>
  <c r="AB10" i="38" s="1"/>
  <c r="AB5" i="38" a="1"/>
  <c r="AB5" i="38" s="1"/>
  <c r="AB11" i="38" a="1"/>
  <c r="AB11" i="38" s="1"/>
  <c r="AB225" i="33"/>
  <c r="AD7" i="16" a="1"/>
  <c r="AD7" i="16" s="1"/>
  <c r="AD5" i="16" a="1"/>
  <c r="AD5" i="16" s="1"/>
  <c r="AD10" i="16" a="1"/>
  <c r="AD10" i="16" s="1"/>
  <c r="AD11" i="16" a="1"/>
  <c r="AD11" i="16" s="1"/>
  <c r="AD8" i="16" a="1"/>
  <c r="AD8" i="16" s="1"/>
  <c r="AD9" i="16" a="1"/>
  <c r="AD9" i="16" s="1"/>
  <c r="AA417" i="31"/>
  <c r="AA416" i="31"/>
  <c r="AB226" i="33"/>
  <c r="AC8" i="39" a="1"/>
  <c r="AC8" i="39" s="1"/>
  <c r="AC7" i="39" a="1"/>
  <c r="AC7" i="39" s="1"/>
  <c r="AC5" i="39" a="1"/>
  <c r="AC5" i="39" s="1"/>
  <c r="AC10" i="39" a="1"/>
  <c r="AC10" i="39" s="1"/>
  <c r="AC9" i="39" a="1"/>
  <c r="AC9" i="39" s="1"/>
  <c r="AC11" i="39" a="1"/>
  <c r="AC11" i="39" s="1"/>
  <c r="AA415" i="31"/>
  <c r="AB317" i="31"/>
  <c r="AC149" i="33"/>
  <c r="AC148" i="33"/>
  <c r="AC150" i="33"/>
  <c r="AB195" i="33"/>
  <c r="AC72" i="33"/>
  <c r="AC147" i="33"/>
  <c r="AB190" i="33"/>
  <c r="AC144" i="33"/>
  <c r="AB192" i="33"/>
  <c r="AC70" i="33"/>
  <c r="AC73" i="33"/>
  <c r="AB197" i="33"/>
  <c r="AC71" i="33"/>
  <c r="AB222" i="33"/>
  <c r="AC120" i="33"/>
  <c r="AC37" i="33"/>
  <c r="AB193" i="33"/>
  <c r="AC116" i="33"/>
  <c r="AC145" i="33"/>
  <c r="AC40" i="33"/>
  <c r="AC118" i="33"/>
  <c r="AC66" i="33"/>
  <c r="AB224" i="33"/>
  <c r="AB220" i="33"/>
  <c r="AB196" i="33"/>
  <c r="AC69" i="33"/>
  <c r="AC117" i="33"/>
  <c r="AC42" i="33"/>
  <c r="AC68" i="33"/>
  <c r="AC114" i="33"/>
  <c r="AB223" i="33"/>
  <c r="AC39" i="33"/>
  <c r="AB221" i="33"/>
  <c r="AC119" i="33"/>
  <c r="AB194" i="33"/>
  <c r="AC146" i="33"/>
  <c r="AC115" i="33"/>
  <c r="AC143" i="33"/>
  <c r="AC67" i="33"/>
  <c r="AC41" i="33"/>
  <c r="AC113" i="33"/>
  <c r="AC43" i="33"/>
  <c r="AC36" i="33"/>
  <c r="AB385" i="31"/>
  <c r="AB353" i="31"/>
  <c r="AB352" i="31"/>
  <c r="AB351" i="31"/>
  <c r="AB386" i="31"/>
  <c r="AB387" i="31"/>
  <c r="AB275" i="31"/>
  <c r="AB276" i="31"/>
  <c r="AB277" i="31"/>
  <c r="AC246" i="31"/>
  <c r="AC247" i="31"/>
  <c r="AC213" i="31"/>
  <c r="AC212" i="31"/>
  <c r="AB135" i="31"/>
  <c r="AC69" i="31"/>
  <c r="AB136" i="31"/>
  <c r="AB137" i="31"/>
  <c r="AB105" i="31"/>
  <c r="AC37" i="31"/>
  <c r="AB103" i="31"/>
  <c r="AC73" i="31"/>
  <c r="AB100" i="31"/>
  <c r="AB322" i="31"/>
  <c r="AC72" i="31"/>
  <c r="AB383" i="31"/>
  <c r="AB350" i="31"/>
  <c r="AB272" i="31"/>
  <c r="AC176" i="31"/>
  <c r="AC43" i="31"/>
  <c r="AC208" i="31"/>
  <c r="AC180" i="31"/>
  <c r="AC211" i="31"/>
  <c r="AB382" i="31"/>
  <c r="AC71" i="31"/>
  <c r="AC39" i="31"/>
  <c r="AC38" i="31"/>
  <c r="AC179" i="31"/>
  <c r="AB316" i="31"/>
  <c r="AC70" i="31"/>
  <c r="AC209" i="31"/>
  <c r="AC245" i="31"/>
  <c r="AB380" i="31"/>
  <c r="AB318" i="31"/>
  <c r="AC177" i="31"/>
  <c r="AB384" i="31"/>
  <c r="AB132" i="31"/>
  <c r="AC240" i="31"/>
  <c r="AB349" i="31"/>
  <c r="AB274" i="31"/>
  <c r="AB104" i="31"/>
  <c r="AB133" i="31"/>
  <c r="AB348" i="31"/>
  <c r="AC241" i="31"/>
  <c r="AC210" i="31"/>
  <c r="AC42" i="31"/>
  <c r="AC36" i="31"/>
  <c r="AA412" i="31"/>
  <c r="AA414" i="31"/>
  <c r="AC182" i="31"/>
  <c r="AB320" i="31"/>
  <c r="AB107" i="31"/>
  <c r="AB319" i="31"/>
  <c r="AC178" i="31"/>
  <c r="AC244" i="31"/>
  <c r="AC242" i="31"/>
  <c r="AC181" i="31"/>
  <c r="AB106" i="31"/>
  <c r="AB321" i="31"/>
  <c r="AB102" i="31"/>
  <c r="AB323" i="31"/>
  <c r="AC243" i="31"/>
  <c r="AC41" i="31"/>
  <c r="AC183" i="31"/>
  <c r="AC68" i="31"/>
  <c r="AB381" i="31"/>
  <c r="AC40" i="31"/>
  <c r="BQ5" i="7"/>
  <c r="BP19" i="7"/>
  <c r="BR9" i="7"/>
  <c r="BQ23" i="7"/>
  <c r="BR7" i="7"/>
  <c r="BQ21" i="7"/>
  <c r="CP14" i="7"/>
  <c r="CO28" i="7"/>
  <c r="BS6" i="7"/>
  <c r="BR20" i="7"/>
  <c r="BT12" i="7"/>
  <c r="BS26" i="7"/>
  <c r="BR11" i="7"/>
  <c r="BQ25" i="7"/>
  <c r="BT8" i="7"/>
  <c r="BS22" i="7"/>
  <c r="BS10" i="7"/>
  <c r="BR24" i="7"/>
  <c r="BR13" i="7"/>
  <c r="BQ27" i="7"/>
  <c r="AD39" i="39"/>
  <c r="AD61" i="39" s="1"/>
  <c r="AD89" i="39" s="1"/>
  <c r="AD111" i="39" s="1"/>
  <c r="AD133" i="39" s="1"/>
  <c r="AD4" i="39"/>
  <c r="AE16" i="39"/>
  <c r="AC39" i="38"/>
  <c r="AC61" i="38" s="1"/>
  <c r="AC89" i="38" s="1"/>
  <c r="AC111" i="38" s="1"/>
  <c r="AC133" i="38" s="1"/>
  <c r="AC4" i="38"/>
  <c r="AD16" i="38"/>
  <c r="AD188" i="32"/>
  <c r="AE158" i="32"/>
  <c r="AD157" i="32"/>
  <c r="AD188" i="31"/>
  <c r="AD157" i="31"/>
  <c r="AE158" i="31"/>
  <c r="AD222" i="31"/>
  <c r="AC221" i="31"/>
  <c r="AC252" i="31"/>
  <c r="AC171" i="33"/>
  <c r="AD172" i="33"/>
  <c r="AC202" i="33"/>
  <c r="AD154" i="30"/>
  <c r="AC184" i="30"/>
  <c r="AC215" i="30" s="1"/>
  <c r="AC245" i="30" s="1"/>
  <c r="AC153" i="30"/>
  <c r="AC328" i="32"/>
  <c r="AC297" i="32"/>
  <c r="AD298" i="32"/>
  <c r="AC252" i="32"/>
  <c r="AC221" i="32"/>
  <c r="AD222" i="32"/>
  <c r="AD125" i="33"/>
  <c r="AD94" i="33"/>
  <c r="AE95" i="33"/>
  <c r="AB392" i="31"/>
  <c r="AB361" i="31"/>
  <c r="AC362" i="31"/>
  <c r="AB321" i="30"/>
  <c r="AB352" i="30" s="1"/>
  <c r="AB290" i="30"/>
  <c r="AC291" i="30"/>
  <c r="AC328" i="31"/>
  <c r="AC297" i="31"/>
  <c r="AD298" i="31"/>
  <c r="AB392" i="32"/>
  <c r="AB361" i="32"/>
  <c r="AC362" i="32"/>
  <c r="T48" i="36"/>
  <c r="T68" i="36" s="1"/>
  <c r="S111" i="36"/>
  <c r="AD13" i="35"/>
  <c r="AC27" i="35"/>
  <c r="S107" i="36"/>
  <c r="T44" i="36"/>
  <c r="T64" i="36" s="1"/>
  <c r="S110" i="36"/>
  <c r="T47" i="36"/>
  <c r="T67" i="36" s="1"/>
  <c r="T51" i="36"/>
  <c r="T71" i="36" s="1"/>
  <c r="S114" i="36"/>
  <c r="S112" i="36"/>
  <c r="T49" i="36"/>
  <c r="T69" i="36" s="1"/>
  <c r="U50" i="37"/>
  <c r="V39" i="37"/>
  <c r="S108" i="36"/>
  <c r="T45" i="36"/>
  <c r="T65" i="36" s="1"/>
  <c r="S105" i="36"/>
  <c r="T42" i="36"/>
  <c r="T62" i="36" s="1"/>
  <c r="R78" i="36"/>
  <c r="R103" i="36"/>
  <c r="R119" i="36" s="1"/>
  <c r="T52" i="36"/>
  <c r="T72" i="36" s="1"/>
  <c r="S115" i="36"/>
  <c r="S113" i="36"/>
  <c r="T50" i="36"/>
  <c r="T70" i="36" s="1"/>
  <c r="AA59" i="36"/>
  <c r="AA81" i="36"/>
  <c r="AB39" i="36"/>
  <c r="S116" i="36"/>
  <c r="T53" i="36"/>
  <c r="T73" i="36" s="1"/>
  <c r="AC38" i="37"/>
  <c r="AB48" i="37"/>
  <c r="AB49" i="37" s="1"/>
  <c r="S117" i="36"/>
  <c r="T54" i="36"/>
  <c r="T74" i="36" s="1"/>
  <c r="T40" i="36"/>
  <c r="T60" i="36" s="1"/>
  <c r="S56" i="36"/>
  <c r="T17" i="35"/>
  <c r="U14" i="35"/>
  <c r="S104" i="36"/>
  <c r="T41" i="36"/>
  <c r="T61" i="36" s="1"/>
  <c r="S109" i="36"/>
  <c r="T46" i="36"/>
  <c r="T66" i="36" s="1"/>
  <c r="S106" i="36"/>
  <c r="T43" i="36"/>
  <c r="T63" i="36" s="1"/>
  <c r="AE16" i="16"/>
  <c r="AE4" i="16" s="1"/>
  <c r="AD39" i="16"/>
  <c r="AD48" i="33"/>
  <c r="AD17" i="33"/>
  <c r="AE18" i="33"/>
  <c r="AE18" i="32"/>
  <c r="AD17" i="32"/>
  <c r="AD48" i="32"/>
  <c r="AC112" i="32"/>
  <c r="AD82" i="32"/>
  <c r="AC81" i="32"/>
  <c r="AD48" i="31"/>
  <c r="AD17" i="31"/>
  <c r="AE18" i="31"/>
  <c r="AC81" i="31"/>
  <c r="AC112" i="31"/>
  <c r="AD82" i="31"/>
  <c r="AB108" i="30"/>
  <c r="AC78" i="30"/>
  <c r="AD16" i="30"/>
  <c r="AE17" i="30"/>
  <c r="AD47" i="30"/>
  <c r="AB14" i="22" l="1"/>
  <c r="AB13" i="22"/>
  <c r="AB15" i="22"/>
  <c r="AD3" i="22"/>
  <c r="AC12" i="22"/>
  <c r="T76" i="36"/>
  <c r="AA96" i="36"/>
  <c r="AA89" i="36"/>
  <c r="V82" i="36"/>
  <c r="U98" i="36"/>
  <c r="AA95" i="36"/>
  <c r="AA88" i="36"/>
  <c r="AA85" i="36"/>
  <c r="AA83" i="36"/>
  <c r="R134" i="36"/>
  <c r="R121" i="36"/>
  <c r="AA102" i="36"/>
  <c r="AA131" i="36" s="1"/>
  <c r="AA132" i="36" s="1"/>
  <c r="AA91" i="36"/>
  <c r="AA93" i="36"/>
  <c r="AA92" i="36"/>
  <c r="AA94" i="36"/>
  <c r="AA84" i="36"/>
  <c r="AA86" i="36"/>
  <c r="AA87" i="36"/>
  <c r="AA90" i="36"/>
  <c r="AD38" i="33"/>
  <c r="AB413" i="31"/>
  <c r="W20" i="35"/>
  <c r="V21" i="35"/>
  <c r="V31" i="35" s="1"/>
  <c r="W22" i="35"/>
  <c r="V23" i="35"/>
  <c r="V32" i="35" s="1"/>
  <c r="T19" i="35"/>
  <c r="U15" i="35"/>
  <c r="U17" i="35" s="1"/>
  <c r="S30" i="35"/>
  <c r="T29" i="35"/>
  <c r="AC273" i="31"/>
  <c r="AC134" i="31"/>
  <c r="AC195" i="33"/>
  <c r="AC100" i="31"/>
  <c r="AC383" i="31"/>
  <c r="AD147" i="33"/>
  <c r="AC5" i="38" a="1"/>
  <c r="AC5" i="38" s="1"/>
  <c r="AC8" i="38" a="1"/>
  <c r="AC8" i="38" s="1"/>
  <c r="AC7" i="38" a="1"/>
  <c r="AC7" i="38" s="1"/>
  <c r="AC10" i="38" a="1"/>
  <c r="AC10" i="38" s="1"/>
  <c r="AC9" i="38" a="1"/>
  <c r="AC9" i="38" s="1"/>
  <c r="AC11" i="38" a="1"/>
  <c r="AC11" i="38" s="1"/>
  <c r="AC227" i="33"/>
  <c r="AB415" i="31"/>
  <c r="AE5" i="16" a="1"/>
  <c r="AE5" i="16" s="1"/>
  <c r="AE10" i="16" a="1"/>
  <c r="AE10" i="16" s="1"/>
  <c r="AE9" i="16" a="1"/>
  <c r="AE9" i="16" s="1"/>
  <c r="AE11" i="16" a="1"/>
  <c r="AE11" i="16" s="1"/>
  <c r="AE8" i="16" a="1"/>
  <c r="AE8" i="16" s="1"/>
  <c r="AE7" i="16" a="1"/>
  <c r="AE7" i="16" s="1"/>
  <c r="AC226" i="33"/>
  <c r="AD10" i="39" a="1"/>
  <c r="AD10" i="39" s="1"/>
  <c r="AD5" i="39" a="1"/>
  <c r="AD5" i="39" s="1"/>
  <c r="AD7" i="39" a="1"/>
  <c r="AD7" i="39" s="1"/>
  <c r="AD8" i="39" a="1"/>
  <c r="AD8" i="39" s="1"/>
  <c r="AD9" i="39" a="1"/>
  <c r="AD9" i="39" s="1"/>
  <c r="AD11" i="39" a="1"/>
  <c r="AD11" i="39" s="1"/>
  <c r="AB416" i="31"/>
  <c r="AB417" i="31"/>
  <c r="AC225" i="33"/>
  <c r="AD69" i="31"/>
  <c r="AD150" i="33"/>
  <c r="AD148" i="33"/>
  <c r="AC193" i="33"/>
  <c r="AD149" i="33"/>
  <c r="AD70" i="33"/>
  <c r="AD42" i="33"/>
  <c r="AD71" i="33"/>
  <c r="AD119" i="33"/>
  <c r="AD73" i="33"/>
  <c r="AD72" i="33"/>
  <c r="AD67" i="33"/>
  <c r="AC221" i="33"/>
  <c r="AD144" i="33"/>
  <c r="AC197" i="33"/>
  <c r="AD37" i="33"/>
  <c r="AC192" i="33"/>
  <c r="AD117" i="33"/>
  <c r="AD118" i="33"/>
  <c r="AD120" i="33"/>
  <c r="AD36" i="33"/>
  <c r="AD39" i="33"/>
  <c r="AD69" i="33"/>
  <c r="AD40" i="33"/>
  <c r="AC222" i="33"/>
  <c r="AC190" i="33"/>
  <c r="AD143" i="33"/>
  <c r="AC196" i="33"/>
  <c r="AD145" i="33"/>
  <c r="AD43" i="33"/>
  <c r="AD115" i="33"/>
  <c r="AC223" i="33"/>
  <c r="AC220" i="33"/>
  <c r="AD116" i="33"/>
  <c r="AC191" i="33"/>
  <c r="AD113" i="33"/>
  <c r="AD146" i="33"/>
  <c r="AD114" i="33"/>
  <c r="AC224" i="33"/>
  <c r="AD41" i="33"/>
  <c r="AC194" i="33"/>
  <c r="AD68" i="33"/>
  <c r="AD66" i="33"/>
  <c r="AC387" i="31"/>
  <c r="AC386" i="31"/>
  <c r="AC351" i="31"/>
  <c r="AC352" i="31"/>
  <c r="AC353" i="31"/>
  <c r="AC385" i="31"/>
  <c r="AC277" i="31"/>
  <c r="AC276" i="31"/>
  <c r="AC275" i="31"/>
  <c r="AD212" i="31"/>
  <c r="AD213" i="31"/>
  <c r="AD247" i="31"/>
  <c r="AD246" i="31"/>
  <c r="AC137" i="31"/>
  <c r="AC323" i="31"/>
  <c r="AC136" i="31"/>
  <c r="AC135" i="31"/>
  <c r="AD72" i="31"/>
  <c r="AD210" i="31"/>
  <c r="AD73" i="31"/>
  <c r="AD182" i="31"/>
  <c r="AD181" i="31"/>
  <c r="AD40" i="31"/>
  <c r="AD71" i="31"/>
  <c r="AC381" i="31"/>
  <c r="AD242" i="31"/>
  <c r="AB414" i="31"/>
  <c r="AD241" i="31"/>
  <c r="AC316" i="31"/>
  <c r="AC382" i="31"/>
  <c r="AD240" i="31"/>
  <c r="AC105" i="31"/>
  <c r="AD68" i="31"/>
  <c r="AD244" i="31"/>
  <c r="AB412" i="31"/>
  <c r="AC348" i="31"/>
  <c r="AC350" i="31"/>
  <c r="AD179" i="31"/>
  <c r="AD211" i="31"/>
  <c r="AD70" i="31"/>
  <c r="AC322" i="31"/>
  <c r="AD178" i="31"/>
  <c r="AC133" i="31"/>
  <c r="AC132" i="31"/>
  <c r="AC318" i="31"/>
  <c r="AD38" i="31"/>
  <c r="AD180" i="31"/>
  <c r="AC317" i="31"/>
  <c r="AD183" i="31"/>
  <c r="AD37" i="31"/>
  <c r="AD36" i="31"/>
  <c r="AC104" i="31"/>
  <c r="AC384" i="31"/>
  <c r="AC380" i="31"/>
  <c r="AD208" i="31"/>
  <c r="AC102" i="31"/>
  <c r="AC319" i="31"/>
  <c r="AD42" i="31"/>
  <c r="AC274" i="31"/>
  <c r="AD43" i="31"/>
  <c r="AD41" i="31"/>
  <c r="AC321" i="31"/>
  <c r="AC107" i="31"/>
  <c r="AC349" i="31"/>
  <c r="AD177" i="31"/>
  <c r="AD245" i="31"/>
  <c r="AD39" i="31"/>
  <c r="AD176" i="31"/>
  <c r="AD243" i="31"/>
  <c r="AC106" i="31"/>
  <c r="AC320" i="31"/>
  <c r="AD209" i="31"/>
  <c r="AC103" i="31"/>
  <c r="AC272" i="31"/>
  <c r="AC101" i="31"/>
  <c r="BR5" i="7"/>
  <c r="BQ19" i="7"/>
  <c r="BT10" i="7"/>
  <c r="BS24" i="7"/>
  <c r="BT6" i="7"/>
  <c r="BS20" i="7"/>
  <c r="BU8" i="7"/>
  <c r="BT22" i="7"/>
  <c r="CQ14" i="7"/>
  <c r="CP28" i="7"/>
  <c r="BS11" i="7"/>
  <c r="BR25" i="7"/>
  <c r="BS7" i="7"/>
  <c r="BR21" i="7"/>
  <c r="BS13" i="7"/>
  <c r="BR27" i="7"/>
  <c r="BU12" i="7"/>
  <c r="BT26" i="7"/>
  <c r="BS9" i="7"/>
  <c r="BR23" i="7"/>
  <c r="AE39" i="39"/>
  <c r="AE61" i="39" s="1"/>
  <c r="AE89" i="39" s="1"/>
  <c r="AE111" i="39" s="1"/>
  <c r="AE133" i="39" s="1"/>
  <c r="AF16" i="39"/>
  <c r="AE4" i="39"/>
  <c r="AD39" i="38"/>
  <c r="AD61" i="38" s="1"/>
  <c r="AD89" i="38" s="1"/>
  <c r="AD111" i="38" s="1"/>
  <c r="AD133" i="38" s="1"/>
  <c r="AE16" i="38"/>
  <c r="AD4" i="38"/>
  <c r="AD252" i="31"/>
  <c r="AE222" i="31"/>
  <c r="AD221" i="31"/>
  <c r="AE188" i="31"/>
  <c r="AE157" i="31"/>
  <c r="AF158" i="31"/>
  <c r="AE188" i="32"/>
  <c r="AF158" i="32"/>
  <c r="AE157" i="32"/>
  <c r="AE154" i="30"/>
  <c r="AD153" i="30"/>
  <c r="AD184" i="30"/>
  <c r="AD215" i="30" s="1"/>
  <c r="AD245" i="30" s="1"/>
  <c r="AD202" i="33"/>
  <c r="AD171" i="33"/>
  <c r="AE172" i="33"/>
  <c r="AC392" i="31"/>
  <c r="AC361" i="31"/>
  <c r="AD362" i="31"/>
  <c r="AE222" i="32"/>
  <c r="AD221" i="32"/>
  <c r="AD252" i="32"/>
  <c r="AB382" i="30"/>
  <c r="AD328" i="32"/>
  <c r="AE298" i="32"/>
  <c r="AD297" i="32"/>
  <c r="AC321" i="30"/>
  <c r="AC352" i="30" s="1"/>
  <c r="AD291" i="30"/>
  <c r="AC290" i="30"/>
  <c r="AE125" i="33"/>
  <c r="AE94" i="33"/>
  <c r="AF95" i="33"/>
  <c r="AD297" i="31"/>
  <c r="AE298" i="31"/>
  <c r="AD328" i="31"/>
  <c r="AD362" i="32"/>
  <c r="AC392" i="32"/>
  <c r="AC361" i="32"/>
  <c r="T106" i="36"/>
  <c r="U43" i="36"/>
  <c r="U63" i="36" s="1"/>
  <c r="U53" i="36"/>
  <c r="U73" i="36" s="1"/>
  <c r="T116" i="36"/>
  <c r="U52" i="36"/>
  <c r="U72" i="36" s="1"/>
  <c r="T115" i="36"/>
  <c r="S78" i="36"/>
  <c r="S103" i="36"/>
  <c r="S119" i="36" s="1"/>
  <c r="U49" i="36"/>
  <c r="U69" i="36" s="1"/>
  <c r="T112" i="36"/>
  <c r="U46" i="36"/>
  <c r="U66" i="36" s="1"/>
  <c r="T109" i="36"/>
  <c r="U40" i="36"/>
  <c r="U60" i="36" s="1"/>
  <c r="T56" i="36"/>
  <c r="AB81" i="36"/>
  <c r="AB102" i="36" s="1"/>
  <c r="AB131" i="36" s="1"/>
  <c r="AB132" i="36" s="1"/>
  <c r="AB59" i="36"/>
  <c r="AC39" i="36"/>
  <c r="T117" i="36"/>
  <c r="U54" i="36"/>
  <c r="U74" i="36" s="1"/>
  <c r="T105" i="36"/>
  <c r="U42" i="36"/>
  <c r="U62" i="36" s="1"/>
  <c r="T104" i="36"/>
  <c r="U41" i="36"/>
  <c r="U61" i="36" s="1"/>
  <c r="T114" i="36"/>
  <c r="U51" i="36"/>
  <c r="U71" i="36" s="1"/>
  <c r="T113" i="36"/>
  <c r="U50" i="36"/>
  <c r="U70" i="36" s="1"/>
  <c r="T108" i="36"/>
  <c r="U45" i="36"/>
  <c r="U65" i="36" s="1"/>
  <c r="T110" i="36"/>
  <c r="U47" i="36"/>
  <c r="U67" i="36" s="1"/>
  <c r="AE13" i="35"/>
  <c r="AD27" i="35"/>
  <c r="V14" i="35"/>
  <c r="AD38" i="37"/>
  <c r="AC48" i="37"/>
  <c r="AC49" i="37" s="1"/>
  <c r="V50" i="37"/>
  <c r="W39" i="37"/>
  <c r="U44" i="36"/>
  <c r="U64" i="36" s="1"/>
  <c r="T107" i="36"/>
  <c r="U48" i="36"/>
  <c r="U68" i="36" s="1"/>
  <c r="T111" i="36"/>
  <c r="AF16" i="16"/>
  <c r="AF4" i="16" s="1"/>
  <c r="AE39" i="16"/>
  <c r="AE48" i="33"/>
  <c r="AF18" i="33"/>
  <c r="AE17" i="33"/>
  <c r="AE38" i="33" s="1"/>
  <c r="AE48" i="31"/>
  <c r="AE17" i="31"/>
  <c r="AF18" i="31"/>
  <c r="AD112" i="32"/>
  <c r="AD81" i="32"/>
  <c r="AE82" i="32"/>
  <c r="AD81" i="31"/>
  <c r="AE82" i="31"/>
  <c r="AD112" i="31"/>
  <c r="AE48" i="32"/>
  <c r="AE17" i="32"/>
  <c r="AF18" i="32"/>
  <c r="AC108" i="30"/>
  <c r="AE16" i="30"/>
  <c r="AD78" i="30"/>
  <c r="AF17" i="30"/>
  <c r="AE47" i="30"/>
  <c r="AC14" i="22" l="1"/>
  <c r="AC13" i="22"/>
  <c r="AC15" i="22"/>
  <c r="AE3" i="22"/>
  <c r="AD12" i="22"/>
  <c r="AB83" i="36"/>
  <c r="U76" i="36"/>
  <c r="AB94" i="36"/>
  <c r="AB92" i="36"/>
  <c r="AB85" i="36"/>
  <c r="AB93" i="36"/>
  <c r="AB96" i="36"/>
  <c r="AB91" i="36"/>
  <c r="AB88" i="36"/>
  <c r="S134" i="36"/>
  <c r="S121" i="36"/>
  <c r="AB90" i="36"/>
  <c r="AB95" i="36"/>
  <c r="AB87" i="36"/>
  <c r="AB86" i="36"/>
  <c r="W82" i="36"/>
  <c r="V98" i="36"/>
  <c r="AB84" i="36"/>
  <c r="AB89" i="36"/>
  <c r="AC413" i="31"/>
  <c r="AD195" i="33"/>
  <c r="U19" i="35"/>
  <c r="V15" i="35"/>
  <c r="V17" i="35" s="1"/>
  <c r="X22" i="35"/>
  <c r="W23" i="35"/>
  <c r="W32" i="35" s="1"/>
  <c r="X20" i="35"/>
  <c r="W21" i="35"/>
  <c r="W31" i="35" s="1"/>
  <c r="AD273" i="31"/>
  <c r="T30" i="35"/>
  <c r="AD134" i="31"/>
  <c r="U29" i="35"/>
  <c r="AD100" i="31"/>
  <c r="AF52" i="5"/>
  <c r="D141" i="33" s="1"/>
  <c r="E141" i="33" s="1"/>
  <c r="F141" i="33" s="1"/>
  <c r="G141" i="33" s="1"/>
  <c r="H141" i="33" s="1"/>
  <c r="I141" i="33" s="1"/>
  <c r="J141" i="33" s="1"/>
  <c r="K141" i="33" s="1"/>
  <c r="L141" i="33" s="1"/>
  <c r="M141" i="33" s="1"/>
  <c r="N141" i="33" s="1"/>
  <c r="O141" i="33" s="1"/>
  <c r="P141" i="33" s="1"/>
  <c r="Q141" i="33" s="1"/>
  <c r="R141" i="33" s="1"/>
  <c r="S141" i="33" s="1"/>
  <c r="T141" i="33" s="1"/>
  <c r="U141" i="33" s="1"/>
  <c r="V141" i="33" s="1"/>
  <c r="W141" i="33" s="1"/>
  <c r="X141" i="33" s="1"/>
  <c r="Y141" i="33" s="1"/>
  <c r="Z141" i="33" s="1"/>
  <c r="AA141" i="33" s="1"/>
  <c r="AB141" i="33" s="1"/>
  <c r="AC141" i="33" s="1"/>
  <c r="AD141" i="33" s="1"/>
  <c r="AE141" i="33" s="1"/>
  <c r="AF51" i="5"/>
  <c r="D140" i="33" s="1"/>
  <c r="E140" i="33" s="1"/>
  <c r="F140" i="33" s="1"/>
  <c r="G140" i="33" s="1"/>
  <c r="H140" i="33" s="1"/>
  <c r="I140" i="33" s="1"/>
  <c r="J140" i="33" s="1"/>
  <c r="K140" i="33" s="1"/>
  <c r="L140" i="33" s="1"/>
  <c r="M140" i="33" s="1"/>
  <c r="N140" i="33" s="1"/>
  <c r="O140" i="33" s="1"/>
  <c r="P140" i="33" s="1"/>
  <c r="Q140" i="33" s="1"/>
  <c r="R140" i="33" s="1"/>
  <c r="S140" i="33" s="1"/>
  <c r="T140" i="33" s="1"/>
  <c r="U140" i="33" s="1"/>
  <c r="V140" i="33" s="1"/>
  <c r="W140" i="33" s="1"/>
  <c r="X140" i="33" s="1"/>
  <c r="Y140" i="33" s="1"/>
  <c r="Z140" i="33" s="1"/>
  <c r="AA140" i="33" s="1"/>
  <c r="AB140" i="33" s="1"/>
  <c r="AC140" i="33" s="1"/>
  <c r="AD140" i="33" s="1"/>
  <c r="AE140" i="33" s="1"/>
  <c r="AD383" i="31"/>
  <c r="AE69" i="31"/>
  <c r="AD10" i="38" a="1"/>
  <c r="AD10" i="38" s="1"/>
  <c r="AD5" i="38" a="1"/>
  <c r="AD5" i="38" s="1"/>
  <c r="AD7" i="38" a="1"/>
  <c r="AD7" i="38" s="1"/>
  <c r="AD11" i="38" a="1"/>
  <c r="AD11" i="38" s="1"/>
  <c r="AD9" i="38" a="1"/>
  <c r="AD9" i="38" s="1"/>
  <c r="AD8" i="38" a="1"/>
  <c r="AD8" i="38" s="1"/>
  <c r="AD225" i="33"/>
  <c r="AC417" i="31"/>
  <c r="AC416" i="31"/>
  <c r="AD226" i="33"/>
  <c r="AF10" i="16" a="1"/>
  <c r="AF10" i="16" s="1"/>
  <c r="AF9" i="16" a="1"/>
  <c r="AF9" i="16" s="1"/>
  <c r="AF11" i="16" a="1"/>
  <c r="AF11" i="16" s="1"/>
  <c r="AF8" i="16" a="1"/>
  <c r="AF8" i="16" s="1"/>
  <c r="AF5" i="16" a="1"/>
  <c r="AF5" i="16" s="1"/>
  <c r="AF7" i="16" a="1"/>
  <c r="AF7" i="16" s="1"/>
  <c r="AC415" i="31"/>
  <c r="AE147" i="33"/>
  <c r="AE10" i="39" a="1"/>
  <c r="AE10" i="39" s="1"/>
  <c r="AE9" i="39" a="1"/>
  <c r="AE9" i="39" s="1"/>
  <c r="AE5" i="39" a="1"/>
  <c r="AE5" i="39" s="1"/>
  <c r="AE11" i="39" a="1"/>
  <c r="AE11" i="39" s="1"/>
  <c r="AE7" i="39" a="1"/>
  <c r="AE7" i="39" s="1"/>
  <c r="AE8" i="39" a="1"/>
  <c r="AE8" i="39" s="1"/>
  <c r="AD227" i="33"/>
  <c r="AE149" i="33"/>
  <c r="AE148" i="33"/>
  <c r="AE150" i="33"/>
  <c r="AE72" i="33"/>
  <c r="AE73" i="33"/>
  <c r="AE71" i="33"/>
  <c r="AE42" i="33"/>
  <c r="AD220" i="33"/>
  <c r="AD197" i="33"/>
  <c r="AD224" i="33"/>
  <c r="AD223" i="33"/>
  <c r="AE143" i="33"/>
  <c r="AE36" i="33"/>
  <c r="AE144" i="33"/>
  <c r="AE114" i="33"/>
  <c r="AE115" i="33"/>
  <c r="AD190" i="33"/>
  <c r="AE120" i="33"/>
  <c r="AD221" i="33"/>
  <c r="AE146" i="33"/>
  <c r="AE43" i="33"/>
  <c r="AE67" i="33"/>
  <c r="AE118" i="33"/>
  <c r="AE66" i="33"/>
  <c r="AE113" i="33"/>
  <c r="AE119" i="33"/>
  <c r="AD222" i="33"/>
  <c r="AE117" i="33"/>
  <c r="AD193" i="33"/>
  <c r="AE68" i="33"/>
  <c r="AE70" i="33"/>
  <c r="AE40" i="33"/>
  <c r="AD192" i="33"/>
  <c r="AD194" i="33"/>
  <c r="AD191" i="33"/>
  <c r="AE145" i="33"/>
  <c r="AE69" i="33"/>
  <c r="AE41" i="33"/>
  <c r="AE116" i="33"/>
  <c r="AD196" i="33"/>
  <c r="AE39" i="33"/>
  <c r="AE37" i="33"/>
  <c r="AD385" i="31"/>
  <c r="AD353" i="31"/>
  <c r="AD352" i="31"/>
  <c r="AD351" i="31"/>
  <c r="AD386" i="31"/>
  <c r="AD387" i="31"/>
  <c r="AD275" i="31"/>
  <c r="AD276" i="31"/>
  <c r="AD277" i="31"/>
  <c r="AE246" i="31"/>
  <c r="AE247" i="31"/>
  <c r="AE213" i="31"/>
  <c r="AE212" i="31"/>
  <c r="AE182" i="31"/>
  <c r="AD135" i="31"/>
  <c r="AD136" i="31"/>
  <c r="AD137" i="31"/>
  <c r="AD350" i="31"/>
  <c r="AD316" i="31"/>
  <c r="AE40" i="31"/>
  <c r="AE177" i="31"/>
  <c r="AE73" i="31"/>
  <c r="AD320" i="31"/>
  <c r="AE72" i="31"/>
  <c r="AD101" i="31"/>
  <c r="AD106" i="31"/>
  <c r="AD349" i="31"/>
  <c r="AD274" i="31"/>
  <c r="AD380" i="31"/>
  <c r="AD323" i="31"/>
  <c r="AE178" i="31"/>
  <c r="AD348" i="31"/>
  <c r="AD272" i="31"/>
  <c r="AE243" i="31"/>
  <c r="AD107" i="31"/>
  <c r="AE42" i="31"/>
  <c r="AD384" i="31"/>
  <c r="AD317" i="31"/>
  <c r="AD322" i="31"/>
  <c r="AC412" i="31"/>
  <c r="AD103" i="31"/>
  <c r="AD321" i="31"/>
  <c r="AD319" i="31"/>
  <c r="AD104" i="31"/>
  <c r="AE180" i="31"/>
  <c r="AE244" i="31"/>
  <c r="AE241" i="31"/>
  <c r="AE209" i="31"/>
  <c r="AE181" i="31"/>
  <c r="AE41" i="31"/>
  <c r="AD102" i="31"/>
  <c r="AE36" i="31"/>
  <c r="AE38" i="31"/>
  <c r="AE70" i="31"/>
  <c r="AE68" i="31"/>
  <c r="AC414" i="31"/>
  <c r="AE176" i="31"/>
  <c r="AE210" i="31"/>
  <c r="AE37" i="31"/>
  <c r="AD318" i="31"/>
  <c r="AE211" i="31"/>
  <c r="AD105" i="31"/>
  <c r="AE242" i="31"/>
  <c r="AE39" i="31"/>
  <c r="AE43" i="31"/>
  <c r="AD132" i="31"/>
  <c r="AE179" i="31"/>
  <c r="AE240" i="31"/>
  <c r="AD381" i="31"/>
  <c r="AE245" i="31"/>
  <c r="AE208" i="31"/>
  <c r="AE183" i="31"/>
  <c r="AD133" i="31"/>
  <c r="AD382" i="31"/>
  <c r="AE71" i="31"/>
  <c r="BS5" i="7"/>
  <c r="BR19" i="7"/>
  <c r="BV12" i="7"/>
  <c r="BU26" i="7"/>
  <c r="CR14" i="7"/>
  <c r="CQ28" i="7"/>
  <c r="BT13" i="7"/>
  <c r="BS27" i="7"/>
  <c r="BV8" i="7"/>
  <c r="BU22" i="7"/>
  <c r="BT7" i="7"/>
  <c r="BS21" i="7"/>
  <c r="BU6" i="7"/>
  <c r="BT20" i="7"/>
  <c r="BT9" i="7"/>
  <c r="BS23" i="7"/>
  <c r="BT11" i="7"/>
  <c r="BS25" i="7"/>
  <c r="BU10" i="7"/>
  <c r="BT24" i="7"/>
  <c r="AF39" i="39"/>
  <c r="AF61" i="39" s="1"/>
  <c r="AF89" i="39" s="1"/>
  <c r="AF111" i="39" s="1"/>
  <c r="AF133" i="39" s="1"/>
  <c r="AG16" i="39"/>
  <c r="AF4" i="39"/>
  <c r="AE39" i="38"/>
  <c r="AE61" i="38" s="1"/>
  <c r="AE89" i="38" s="1"/>
  <c r="AE111" i="38" s="1"/>
  <c r="AE133" i="38" s="1"/>
  <c r="AF16" i="38"/>
  <c r="AE4" i="38"/>
  <c r="AF188" i="32"/>
  <c r="AG158" i="32"/>
  <c r="AF157" i="32"/>
  <c r="AE362" i="32"/>
  <c r="AD361" i="32"/>
  <c r="AD392" i="32"/>
  <c r="AE328" i="31"/>
  <c r="AE297" i="31"/>
  <c r="AF298" i="31"/>
  <c r="AE252" i="31"/>
  <c r="AE221" i="31"/>
  <c r="AF222" i="31"/>
  <c r="AC382" i="30"/>
  <c r="AE184" i="30"/>
  <c r="AE215" i="30" s="1"/>
  <c r="AF154" i="30"/>
  <c r="AE153" i="30"/>
  <c r="AE252" i="32"/>
  <c r="AF222" i="32"/>
  <c r="AE221" i="32"/>
  <c r="AD361" i="31"/>
  <c r="AD392" i="31"/>
  <c r="AE362" i="31"/>
  <c r="AF125" i="33"/>
  <c r="AG95" i="33"/>
  <c r="AF94" i="33"/>
  <c r="AF188" i="31"/>
  <c r="AF157" i="31"/>
  <c r="AG158" i="31"/>
  <c r="AF298" i="32"/>
  <c r="AE297" i="32"/>
  <c r="AE328" i="32"/>
  <c r="AD290" i="30"/>
  <c r="AE291" i="30"/>
  <c r="AD321" i="30"/>
  <c r="AD352" i="30" s="1"/>
  <c r="AE202" i="33"/>
  <c r="AE171" i="33"/>
  <c r="AE195" i="33" s="1"/>
  <c r="AF172" i="33"/>
  <c r="AE38" i="37"/>
  <c r="AD48" i="37"/>
  <c r="AD49" i="37" s="1"/>
  <c r="U108" i="36"/>
  <c r="V45" i="36"/>
  <c r="V65" i="36" s="1"/>
  <c r="U105" i="36"/>
  <c r="V42" i="36"/>
  <c r="V62" i="36" s="1"/>
  <c r="T103" i="36"/>
  <c r="T119" i="36" s="1"/>
  <c r="T78" i="36"/>
  <c r="V48" i="36"/>
  <c r="V68" i="36" s="1"/>
  <c r="U111" i="36"/>
  <c r="W14" i="35"/>
  <c r="V40" i="36"/>
  <c r="V60" i="36" s="1"/>
  <c r="U56" i="36"/>
  <c r="U113" i="36"/>
  <c r="V50" i="36"/>
  <c r="V70" i="36" s="1"/>
  <c r="U117" i="36"/>
  <c r="V54" i="36"/>
  <c r="V74" i="36" s="1"/>
  <c r="U107" i="36"/>
  <c r="V44" i="36"/>
  <c r="V64" i="36" s="1"/>
  <c r="V46" i="36"/>
  <c r="V66" i="36" s="1"/>
  <c r="U109" i="36"/>
  <c r="U115" i="36"/>
  <c r="V52" i="36"/>
  <c r="V72" i="36" s="1"/>
  <c r="W50" i="37"/>
  <c r="X39" i="37"/>
  <c r="V51" i="36"/>
  <c r="V71" i="36" s="1"/>
  <c r="U114" i="36"/>
  <c r="AD39" i="36"/>
  <c r="AC81" i="36"/>
  <c r="AC102" i="36" s="1"/>
  <c r="AC131" i="36" s="1"/>
  <c r="AC132" i="36" s="1"/>
  <c r="AC59" i="36"/>
  <c r="AF13" i="35"/>
  <c r="AE27" i="35"/>
  <c r="U116" i="36"/>
  <c r="V53" i="36"/>
  <c r="V73" i="36" s="1"/>
  <c r="U110" i="36"/>
  <c r="V47" i="36"/>
  <c r="V67" i="36" s="1"/>
  <c r="U104" i="36"/>
  <c r="V41" i="36"/>
  <c r="V61" i="36" s="1"/>
  <c r="V43" i="36"/>
  <c r="V63" i="36" s="1"/>
  <c r="U106" i="36"/>
  <c r="U112" i="36"/>
  <c r="V49" i="36"/>
  <c r="V69" i="36" s="1"/>
  <c r="AG16" i="16"/>
  <c r="AG4" i="16" s="1"/>
  <c r="AF39" i="16"/>
  <c r="AF48" i="33"/>
  <c r="AG18" i="33"/>
  <c r="AF17" i="33"/>
  <c r="AF38" i="33" s="1"/>
  <c r="AF48" i="31"/>
  <c r="AG18" i="31"/>
  <c r="AF17" i="31"/>
  <c r="AE112" i="31"/>
  <c r="AE81" i="31"/>
  <c r="AF82" i="31"/>
  <c r="AE112" i="32"/>
  <c r="AE81" i="32"/>
  <c r="AF82" i="32"/>
  <c r="AF48" i="32"/>
  <c r="AF17" i="32"/>
  <c r="AG18" i="32"/>
  <c r="AD108" i="30"/>
  <c r="AE78" i="30"/>
  <c r="AF16" i="30"/>
  <c r="AG17" i="30"/>
  <c r="AF47" i="30"/>
  <c r="AD14" i="22" l="1"/>
  <c r="AD13" i="22"/>
  <c r="AD15" i="22"/>
  <c r="AF3" i="22"/>
  <c r="AE12" i="22"/>
  <c r="V76" i="36"/>
  <c r="AC94" i="36"/>
  <c r="AC88" i="36"/>
  <c r="AC86" i="36"/>
  <c r="X82" i="36"/>
  <c r="W98" i="36"/>
  <c r="AC91" i="36"/>
  <c r="AC87" i="36"/>
  <c r="AC96" i="36"/>
  <c r="AC83" i="36"/>
  <c r="AC93" i="36"/>
  <c r="T134" i="36"/>
  <c r="T121" i="36"/>
  <c r="AC89" i="36"/>
  <c r="AC95" i="36"/>
  <c r="AC85" i="36"/>
  <c r="AC84" i="36"/>
  <c r="AC90" i="36"/>
  <c r="AC92" i="36"/>
  <c r="AD413" i="31"/>
  <c r="Y20" i="35"/>
  <c r="X21" i="35"/>
  <c r="X31" i="35" s="1"/>
  <c r="Y22" i="35"/>
  <c r="X23" i="35"/>
  <c r="X32" i="35" s="1"/>
  <c r="V19" i="35"/>
  <c r="W15" i="35"/>
  <c r="W17" i="35" s="1"/>
  <c r="AE134" i="31"/>
  <c r="U30" i="35"/>
  <c r="AE100" i="31"/>
  <c r="V29" i="35"/>
  <c r="AE383" i="31"/>
  <c r="AE11" i="38" a="1"/>
  <c r="AE11" i="38" s="1"/>
  <c r="AE7" i="38" a="1"/>
  <c r="AE7" i="38" s="1"/>
  <c r="AE9" i="38" a="1"/>
  <c r="AE9" i="38" s="1"/>
  <c r="AE5" i="38" a="1"/>
  <c r="AE5" i="38" s="1"/>
  <c r="AE10" i="38" a="1"/>
  <c r="AE10" i="38" s="1"/>
  <c r="AE8" i="38" a="1"/>
  <c r="AE8" i="38" s="1"/>
  <c r="AE227" i="33"/>
  <c r="AD415" i="31"/>
  <c r="AE226" i="33"/>
  <c r="AD416" i="31"/>
  <c r="AG10" i="16" a="1"/>
  <c r="AG10" i="16" s="1"/>
  <c r="AG9" i="16" a="1"/>
  <c r="AG9" i="16" s="1"/>
  <c r="AG8" i="16" a="1"/>
  <c r="AG8" i="16" s="1"/>
  <c r="AG11" i="16" a="1"/>
  <c r="AG11" i="16" s="1"/>
  <c r="AG7" i="16" a="1"/>
  <c r="AG7" i="16" s="1"/>
  <c r="AG5" i="16" a="1"/>
  <c r="AG5" i="16" s="1"/>
  <c r="AF140" i="33"/>
  <c r="AF9" i="39" a="1"/>
  <c r="AF9" i="39" s="1"/>
  <c r="AF5" i="39" a="1"/>
  <c r="AF5" i="39" s="1"/>
  <c r="AF7" i="39" a="1"/>
  <c r="AF7" i="39" s="1"/>
  <c r="AF8" i="39" a="1"/>
  <c r="AF8" i="39" s="1"/>
  <c r="AF11" i="39" a="1"/>
  <c r="AF11" i="39" s="1"/>
  <c r="AF10" i="39" a="1"/>
  <c r="AF10" i="39" s="1"/>
  <c r="AD417" i="31"/>
  <c r="AE225" i="33"/>
  <c r="AF150" i="33"/>
  <c r="AF148" i="33"/>
  <c r="AF149" i="33"/>
  <c r="AF71" i="33"/>
  <c r="AF73" i="33"/>
  <c r="AF72" i="33"/>
  <c r="AF145" i="33"/>
  <c r="AF141" i="33"/>
  <c r="AE190" i="33"/>
  <c r="AE197" i="33"/>
  <c r="AF37" i="33"/>
  <c r="AE191" i="33"/>
  <c r="AE193" i="33"/>
  <c r="AF118" i="33"/>
  <c r="AF115" i="33"/>
  <c r="AF39" i="33"/>
  <c r="AE194" i="33"/>
  <c r="AF117" i="33"/>
  <c r="AF67" i="33"/>
  <c r="AF114" i="33"/>
  <c r="AE196" i="33"/>
  <c r="AE192" i="33"/>
  <c r="AE222" i="33"/>
  <c r="AF43" i="33"/>
  <c r="AF144" i="33"/>
  <c r="AE220" i="33"/>
  <c r="AF116" i="33"/>
  <c r="AF40" i="33"/>
  <c r="AF119" i="33"/>
  <c r="AF146" i="33"/>
  <c r="AF36" i="33"/>
  <c r="AF42" i="33"/>
  <c r="AF41" i="33"/>
  <c r="AF113" i="33"/>
  <c r="AF143" i="33"/>
  <c r="AF70" i="33"/>
  <c r="AF66" i="33"/>
  <c r="AE221" i="33"/>
  <c r="AE223" i="33"/>
  <c r="AF147" i="33"/>
  <c r="AF69" i="33"/>
  <c r="AF68" i="33"/>
  <c r="AF120" i="33"/>
  <c r="AE224" i="33"/>
  <c r="AE387" i="31"/>
  <c r="AE386" i="31"/>
  <c r="AE351" i="31"/>
  <c r="AE352" i="31"/>
  <c r="AE353" i="31"/>
  <c r="AE385" i="31"/>
  <c r="AE277" i="31"/>
  <c r="AE276" i="31"/>
  <c r="AE275" i="31"/>
  <c r="AF177" i="31"/>
  <c r="AF212" i="31"/>
  <c r="AF213" i="31"/>
  <c r="AF247" i="31"/>
  <c r="AE350" i="31"/>
  <c r="AF246" i="31"/>
  <c r="AE137" i="31"/>
  <c r="AE136" i="31"/>
  <c r="AD414" i="31"/>
  <c r="AE135" i="31"/>
  <c r="AF40" i="31"/>
  <c r="AE318" i="31"/>
  <c r="AF178" i="31"/>
  <c r="AF72" i="31"/>
  <c r="AF43" i="31"/>
  <c r="AE384" i="31"/>
  <c r="AF245" i="31"/>
  <c r="AE319" i="31"/>
  <c r="AF73" i="31"/>
  <c r="AF71" i="31"/>
  <c r="AF39" i="31"/>
  <c r="AF37" i="31"/>
  <c r="AF68" i="31"/>
  <c r="AE316" i="31"/>
  <c r="AE321" i="31"/>
  <c r="AF42" i="31"/>
  <c r="AE323" i="31"/>
  <c r="AF69" i="31"/>
  <c r="AE382" i="31"/>
  <c r="AF70" i="31"/>
  <c r="AE320" i="31"/>
  <c r="AE103" i="31"/>
  <c r="AE107" i="31"/>
  <c r="AE380" i="31"/>
  <c r="AE273" i="31"/>
  <c r="AF209" i="31"/>
  <c r="AE381" i="31"/>
  <c r="AF210" i="31"/>
  <c r="AF38" i="31"/>
  <c r="AF241" i="31"/>
  <c r="AF243" i="31"/>
  <c r="AE274" i="31"/>
  <c r="AE133" i="31"/>
  <c r="AF240" i="31"/>
  <c r="AF176" i="31"/>
  <c r="AF36" i="31"/>
  <c r="AF244" i="31"/>
  <c r="AE272" i="31"/>
  <c r="AE349" i="31"/>
  <c r="AF183" i="31"/>
  <c r="AF179" i="31"/>
  <c r="AF242" i="31"/>
  <c r="AE102" i="31"/>
  <c r="AD412" i="31"/>
  <c r="AE106" i="31"/>
  <c r="AF208" i="31"/>
  <c r="AE132" i="31"/>
  <c r="AE105" i="31"/>
  <c r="AF41" i="31"/>
  <c r="AF180" i="31"/>
  <c r="AE322" i="31"/>
  <c r="AE101" i="31"/>
  <c r="AF182" i="31"/>
  <c r="AF211" i="31"/>
  <c r="AF181" i="31"/>
  <c r="AE104" i="31"/>
  <c r="AE317" i="31"/>
  <c r="AE348" i="31"/>
  <c r="BT5" i="7"/>
  <c r="BS19" i="7"/>
  <c r="BU11" i="7"/>
  <c r="BT25" i="7"/>
  <c r="BW8" i="7"/>
  <c r="BV22" i="7"/>
  <c r="BU9" i="7"/>
  <c r="BT23" i="7"/>
  <c r="BU13" i="7"/>
  <c r="BT27" i="7"/>
  <c r="BV6" i="7"/>
  <c r="BU20" i="7"/>
  <c r="CS14" i="7"/>
  <c r="CR28" i="7"/>
  <c r="BV10" i="7"/>
  <c r="BU24" i="7"/>
  <c r="BU7" i="7"/>
  <c r="BT21" i="7"/>
  <c r="BW12" i="7"/>
  <c r="BV26" i="7"/>
  <c r="AG39" i="39"/>
  <c r="AG61" i="39" s="1"/>
  <c r="AG89" i="39" s="1"/>
  <c r="AG111" i="39" s="1"/>
  <c r="AG133" i="39" s="1"/>
  <c r="AH16" i="39"/>
  <c r="AG4" i="39"/>
  <c r="AG16" i="38"/>
  <c r="AF4" i="38"/>
  <c r="AF39" i="38"/>
  <c r="AF61" i="38" s="1"/>
  <c r="AF89" i="38" s="1"/>
  <c r="AF111" i="38" s="1"/>
  <c r="AF133" i="38" s="1"/>
  <c r="AG222" i="32"/>
  <c r="AF252" i="32"/>
  <c r="AF221" i="32"/>
  <c r="AF184" i="30"/>
  <c r="AF215" i="30" s="1"/>
  <c r="AF245" i="30" s="1"/>
  <c r="AF153" i="30"/>
  <c r="AG154" i="30"/>
  <c r="AF202" i="33"/>
  <c r="AF171" i="33"/>
  <c r="AF195" i="33" s="1"/>
  <c r="AG172" i="33"/>
  <c r="AG125" i="33"/>
  <c r="AG94" i="33"/>
  <c r="AH95" i="33"/>
  <c r="AD382" i="30"/>
  <c r="AE245" i="30"/>
  <c r="AF252" i="31"/>
  <c r="AG222" i="31"/>
  <c r="AF221" i="31"/>
  <c r="AG188" i="32"/>
  <c r="AH158" i="32"/>
  <c r="AG157" i="32"/>
  <c r="AE392" i="32"/>
  <c r="AE361" i="32"/>
  <c r="AF362" i="32"/>
  <c r="AE321" i="30"/>
  <c r="AE352" i="30" s="1"/>
  <c r="AE382" i="30" s="1"/>
  <c r="AE290" i="30"/>
  <c r="AF291" i="30"/>
  <c r="AF297" i="32"/>
  <c r="AF328" i="32"/>
  <c r="AG298" i="32"/>
  <c r="AE392" i="31"/>
  <c r="AF362" i="31"/>
  <c r="AE361" i="31"/>
  <c r="AF328" i="31"/>
  <c r="AF297" i="31"/>
  <c r="AG298" i="31"/>
  <c r="AG157" i="31"/>
  <c r="AG188" i="31"/>
  <c r="AH158" i="31"/>
  <c r="V112" i="36"/>
  <c r="W49" i="36"/>
  <c r="W69" i="36" s="1"/>
  <c r="V116" i="36"/>
  <c r="W53" i="36"/>
  <c r="W73" i="36" s="1"/>
  <c r="AD81" i="36"/>
  <c r="AD102" i="36" s="1"/>
  <c r="AD131" i="36" s="1"/>
  <c r="AD132" i="36" s="1"/>
  <c r="AD59" i="36"/>
  <c r="AE39" i="36"/>
  <c r="V109" i="36"/>
  <c r="W46" i="36"/>
  <c r="W66" i="36" s="1"/>
  <c r="U103" i="36"/>
  <c r="U119" i="36" s="1"/>
  <c r="U78" i="36"/>
  <c r="V105" i="36"/>
  <c r="W42" i="36"/>
  <c r="W62" i="36" s="1"/>
  <c r="V107" i="36"/>
  <c r="W44" i="36"/>
  <c r="W64" i="36" s="1"/>
  <c r="V56" i="36"/>
  <c r="W40" i="36"/>
  <c r="W60" i="36" s="1"/>
  <c r="W43" i="36"/>
  <c r="W63" i="36" s="1"/>
  <c r="V106" i="36"/>
  <c r="V114" i="36"/>
  <c r="W51" i="36"/>
  <c r="W71" i="36" s="1"/>
  <c r="X14" i="35"/>
  <c r="W45" i="36"/>
  <c r="W65" i="36" s="1"/>
  <c r="V108" i="36"/>
  <c r="V104" i="36"/>
  <c r="W41" i="36"/>
  <c r="W61" i="36" s="1"/>
  <c r="X50" i="37"/>
  <c r="Y39" i="37"/>
  <c r="V117" i="36"/>
  <c r="W54" i="36"/>
  <c r="W74" i="36" s="1"/>
  <c r="W47" i="36"/>
  <c r="W67" i="36" s="1"/>
  <c r="V110" i="36"/>
  <c r="AF27" i="35"/>
  <c r="AG13" i="35"/>
  <c r="W52" i="36"/>
  <c r="W72" i="36" s="1"/>
  <c r="V115" i="36"/>
  <c r="W50" i="36"/>
  <c r="W70" i="36" s="1"/>
  <c r="V113" i="36"/>
  <c r="V111" i="36"/>
  <c r="W48" i="36"/>
  <c r="W68" i="36" s="1"/>
  <c r="AF38" i="37"/>
  <c r="AE48" i="37"/>
  <c r="AE49" i="37" s="1"/>
  <c r="AH16" i="16"/>
  <c r="AH4" i="16" s="1"/>
  <c r="AG39" i="16"/>
  <c r="AG48" i="33"/>
  <c r="AH18" i="33"/>
  <c r="AG17" i="33"/>
  <c r="AG38" i="33" s="1"/>
  <c r="AG82" i="32"/>
  <c r="AF81" i="32"/>
  <c r="AF112" i="32"/>
  <c r="AG48" i="32"/>
  <c r="AH18" i="32"/>
  <c r="AG17" i="32"/>
  <c r="AF112" i="31"/>
  <c r="AG82" i="31"/>
  <c r="AF81" i="31"/>
  <c r="AH18" i="31"/>
  <c r="AG17" i="31"/>
  <c r="AG48" i="31"/>
  <c r="AE108" i="30"/>
  <c r="AG16" i="30"/>
  <c r="AF78" i="30"/>
  <c r="AH17" i="30"/>
  <c r="AG47" i="30"/>
  <c r="AE13" i="22" l="1"/>
  <c r="AE14" i="22"/>
  <c r="AE15" i="22"/>
  <c r="AG3" i="22"/>
  <c r="AF12" i="22"/>
  <c r="W76" i="36"/>
  <c r="AD85" i="36"/>
  <c r="AD87" i="36"/>
  <c r="AD95" i="36"/>
  <c r="AD91" i="36"/>
  <c r="U134" i="36"/>
  <c r="U121" i="36"/>
  <c r="AD89" i="36"/>
  <c r="AD86" i="36"/>
  <c r="AD84" i="36"/>
  <c r="AD88" i="36"/>
  <c r="AD96" i="36"/>
  <c r="AD92" i="36"/>
  <c r="AD93" i="36"/>
  <c r="Y82" i="36"/>
  <c r="X98" i="36"/>
  <c r="AD90" i="36"/>
  <c r="AD83" i="36"/>
  <c r="AD94" i="36"/>
  <c r="AF134" i="31"/>
  <c r="AF384" i="31"/>
  <c r="W19" i="35"/>
  <c r="X15" i="35"/>
  <c r="X17" i="35" s="1"/>
  <c r="Z22" i="35"/>
  <c r="Y23" i="35"/>
  <c r="Y32" i="35" s="1"/>
  <c r="Y21" i="35"/>
  <c r="Y31" i="35" s="1"/>
  <c r="Z20" i="35"/>
  <c r="AF100" i="31"/>
  <c r="V30" i="35"/>
  <c r="W29" i="35"/>
  <c r="AG177" i="31"/>
  <c r="AE414" i="31"/>
  <c r="AF227" i="33"/>
  <c r="AF225" i="33"/>
  <c r="AG5" i="39" a="1"/>
  <c r="AG5" i="39" s="1"/>
  <c r="AG7" i="39" a="1"/>
  <c r="AG7" i="39" s="1"/>
  <c r="AG8" i="39" a="1"/>
  <c r="AG8" i="39" s="1"/>
  <c r="AG9" i="39" a="1"/>
  <c r="AG9" i="39" s="1"/>
  <c r="AG11" i="39" a="1"/>
  <c r="AG11" i="39" s="1"/>
  <c r="AG10" i="39" a="1"/>
  <c r="AG10" i="39" s="1"/>
  <c r="AE417" i="31"/>
  <c r="AH9" i="16" a="1"/>
  <c r="AH9" i="16" s="1"/>
  <c r="AH8" i="16" a="1"/>
  <c r="AH8" i="16" s="1"/>
  <c r="AH11" i="16" a="1"/>
  <c r="AH11" i="16" s="1"/>
  <c r="AH5" i="16" a="1"/>
  <c r="AH5" i="16" s="1"/>
  <c r="AH10" i="16" a="1"/>
  <c r="AH10" i="16" s="1"/>
  <c r="AH7" i="16" a="1"/>
  <c r="AH7" i="16" s="1"/>
  <c r="AE416" i="31"/>
  <c r="AF226" i="33"/>
  <c r="AF7" i="38" a="1"/>
  <c r="AF7" i="38" s="1"/>
  <c r="AF9" i="38" a="1"/>
  <c r="AF9" i="38" s="1"/>
  <c r="AF5" i="38" a="1"/>
  <c r="AF5" i="38" s="1"/>
  <c r="AF8" i="38" a="1"/>
  <c r="AF8" i="38" s="1"/>
  <c r="AF10" i="38" a="1"/>
  <c r="AF10" i="38" s="1"/>
  <c r="AF11" i="38" a="1"/>
  <c r="AF11" i="38" s="1"/>
  <c r="AG140" i="33"/>
  <c r="AE415" i="31"/>
  <c r="AG149" i="33"/>
  <c r="AG148" i="33"/>
  <c r="AG150" i="33"/>
  <c r="AF197" i="33"/>
  <c r="AG42" i="33"/>
  <c r="AG43" i="33"/>
  <c r="AF194" i="33"/>
  <c r="AF190" i="33"/>
  <c r="AG66" i="33"/>
  <c r="AG36" i="33"/>
  <c r="AF222" i="33"/>
  <c r="AG39" i="33"/>
  <c r="AF224" i="33"/>
  <c r="AG70" i="33"/>
  <c r="AG72" i="33"/>
  <c r="AG73" i="33"/>
  <c r="AG71" i="33"/>
  <c r="AG120" i="33"/>
  <c r="AG146" i="33"/>
  <c r="AF192" i="33"/>
  <c r="AG68" i="33"/>
  <c r="AG143" i="33"/>
  <c r="AG119" i="33"/>
  <c r="AF196" i="33"/>
  <c r="AG115" i="33"/>
  <c r="AG141" i="33"/>
  <c r="AG69" i="33"/>
  <c r="AG40" i="33"/>
  <c r="AG118" i="33"/>
  <c r="AG145" i="33"/>
  <c r="AG147" i="33"/>
  <c r="AG113" i="33"/>
  <c r="AG116" i="33"/>
  <c r="AG114" i="33"/>
  <c r="AF193" i="33"/>
  <c r="AF223" i="33"/>
  <c r="AF220" i="33"/>
  <c r="AG67" i="33"/>
  <c r="AF191" i="33"/>
  <c r="AF221" i="33"/>
  <c r="AG41" i="33"/>
  <c r="AG144" i="33"/>
  <c r="AG117" i="33"/>
  <c r="AG37" i="33"/>
  <c r="AF385" i="31"/>
  <c r="AF353" i="31"/>
  <c r="AF352" i="31"/>
  <c r="AF351" i="31"/>
  <c r="AF386" i="31"/>
  <c r="AF387" i="31"/>
  <c r="AF275" i="31"/>
  <c r="AF276" i="31"/>
  <c r="AF277" i="31"/>
  <c r="AG246" i="31"/>
  <c r="AG247" i="31"/>
  <c r="AG213" i="31"/>
  <c r="AG212" i="31"/>
  <c r="AG43" i="31"/>
  <c r="AF135" i="31"/>
  <c r="AF136" i="31"/>
  <c r="AF137" i="31"/>
  <c r="AF274" i="31"/>
  <c r="AG245" i="31"/>
  <c r="AF102" i="31"/>
  <c r="AG72" i="31"/>
  <c r="AG41" i="31"/>
  <c r="AG40" i="31"/>
  <c r="AF319" i="31"/>
  <c r="AF321" i="31"/>
  <c r="AG73" i="31"/>
  <c r="AF105" i="31"/>
  <c r="AG244" i="31"/>
  <c r="AG243" i="31"/>
  <c r="AF273" i="31"/>
  <c r="AF316" i="31"/>
  <c r="AE413" i="31"/>
  <c r="AF318" i="31"/>
  <c r="AF132" i="31"/>
  <c r="AG242" i="31"/>
  <c r="AG36" i="31"/>
  <c r="AG241" i="31"/>
  <c r="AF380" i="31"/>
  <c r="AF382" i="31"/>
  <c r="AG68" i="31"/>
  <c r="AF348" i="31"/>
  <c r="AG182" i="31"/>
  <c r="AG208" i="31"/>
  <c r="AG179" i="31"/>
  <c r="AG176" i="31"/>
  <c r="AG38" i="31"/>
  <c r="AF107" i="31"/>
  <c r="AG37" i="31"/>
  <c r="AF383" i="31"/>
  <c r="AF317" i="31"/>
  <c r="AF101" i="31"/>
  <c r="AG183" i="31"/>
  <c r="AG210" i="31"/>
  <c r="AF103" i="31"/>
  <c r="AG39" i="31"/>
  <c r="AF350" i="31"/>
  <c r="AF104" i="31"/>
  <c r="AF106" i="31"/>
  <c r="AG240" i="31"/>
  <c r="AF381" i="31"/>
  <c r="AF320" i="31"/>
  <c r="AG69" i="31"/>
  <c r="AG181" i="31"/>
  <c r="AF322" i="31"/>
  <c r="AE412" i="31"/>
  <c r="AF349" i="31"/>
  <c r="AF133" i="31"/>
  <c r="AG70" i="31"/>
  <c r="AF323" i="31"/>
  <c r="AG71" i="31"/>
  <c r="AG211" i="31"/>
  <c r="AG180" i="31"/>
  <c r="AF272" i="31"/>
  <c r="AG209" i="31"/>
  <c r="AG42" i="31"/>
  <c r="AG178" i="31"/>
  <c r="BU5" i="7"/>
  <c r="BT19" i="7"/>
  <c r="BV7" i="7"/>
  <c r="BU21" i="7"/>
  <c r="BV13" i="7"/>
  <c r="BU27" i="7"/>
  <c r="BW10" i="7"/>
  <c r="BV24" i="7"/>
  <c r="BV9" i="7"/>
  <c r="BU23" i="7"/>
  <c r="CT14" i="7"/>
  <c r="CS28" i="7"/>
  <c r="BX8" i="7"/>
  <c r="BW22" i="7"/>
  <c r="BX12" i="7"/>
  <c r="BW26" i="7"/>
  <c r="BW6" i="7"/>
  <c r="BV20" i="7"/>
  <c r="BV11" i="7"/>
  <c r="BU25" i="7"/>
  <c r="AH39" i="39"/>
  <c r="AH61" i="39" s="1"/>
  <c r="AH89" i="39" s="1"/>
  <c r="AH111" i="39" s="1"/>
  <c r="AH133" i="39" s="1"/>
  <c r="AI16" i="39"/>
  <c r="AH4" i="39"/>
  <c r="AG39" i="38"/>
  <c r="AG61" i="38" s="1"/>
  <c r="AG89" i="38" s="1"/>
  <c r="AG111" i="38" s="1"/>
  <c r="AG133" i="38" s="1"/>
  <c r="AH16" i="38"/>
  <c r="AG4" i="38"/>
  <c r="AI158" i="31"/>
  <c r="AH157" i="31"/>
  <c r="AH188" i="31"/>
  <c r="AG328" i="31"/>
  <c r="AG297" i="31"/>
  <c r="AH298" i="31"/>
  <c r="AG328" i="32"/>
  <c r="AG297" i="32"/>
  <c r="AH298" i="32"/>
  <c r="AG252" i="31"/>
  <c r="AH222" i="31"/>
  <c r="AG221" i="31"/>
  <c r="AG202" i="33"/>
  <c r="AH172" i="33"/>
  <c r="AG171" i="33"/>
  <c r="AG195" i="33" s="1"/>
  <c r="AG184" i="30"/>
  <c r="AG215" i="30" s="1"/>
  <c r="AG245" i="30" s="1"/>
  <c r="AG153" i="30"/>
  <c r="AH154" i="30"/>
  <c r="AF392" i="31"/>
  <c r="AF361" i="31"/>
  <c r="AG362" i="31"/>
  <c r="AF392" i="32"/>
  <c r="AF361" i="32"/>
  <c r="AG362" i="32"/>
  <c r="AH188" i="32"/>
  <c r="AI158" i="32"/>
  <c r="AH157" i="32"/>
  <c r="AH125" i="33"/>
  <c r="AH94" i="33"/>
  <c r="AI95" i="33"/>
  <c r="AG221" i="32"/>
  <c r="AH222" i="32"/>
  <c r="AG252" i="32"/>
  <c r="AF321" i="30"/>
  <c r="AF352" i="30" s="1"/>
  <c r="AF382" i="30" s="1"/>
  <c r="AF290" i="30"/>
  <c r="AG291" i="30"/>
  <c r="W115" i="36"/>
  <c r="X52" i="36"/>
  <c r="X72" i="36" s="1"/>
  <c r="Y50" i="37"/>
  <c r="Z39" i="37"/>
  <c r="X51" i="36"/>
  <c r="X71" i="36" s="1"/>
  <c r="W114" i="36"/>
  <c r="AE59" i="36"/>
  <c r="AE81" i="36"/>
  <c r="AE102" i="36" s="1"/>
  <c r="AE131" i="36" s="1"/>
  <c r="AE132" i="36" s="1"/>
  <c r="AF39" i="36"/>
  <c r="AG38" i="37"/>
  <c r="AF48" i="37"/>
  <c r="AF49" i="37" s="1"/>
  <c r="AH13" i="35"/>
  <c r="AG27" i="35"/>
  <c r="W104" i="36"/>
  <c r="X41" i="36"/>
  <c r="X61" i="36" s="1"/>
  <c r="W111" i="36"/>
  <c r="X48" i="36"/>
  <c r="X68" i="36" s="1"/>
  <c r="W106" i="36"/>
  <c r="X43" i="36"/>
  <c r="X63" i="36" s="1"/>
  <c r="X42" i="36"/>
  <c r="X62" i="36" s="1"/>
  <c r="W105" i="36"/>
  <c r="V78" i="36"/>
  <c r="V103" i="36"/>
  <c r="V119" i="36" s="1"/>
  <c r="W116" i="36"/>
  <c r="X53" i="36"/>
  <c r="X73" i="36" s="1"/>
  <c r="W110" i="36"/>
  <c r="X47" i="36"/>
  <c r="X67" i="36" s="1"/>
  <c r="W108" i="36"/>
  <c r="X45" i="36"/>
  <c r="X65" i="36" s="1"/>
  <c r="X40" i="36"/>
  <c r="X60" i="36" s="1"/>
  <c r="W56" i="36"/>
  <c r="X50" i="36"/>
  <c r="X70" i="36" s="1"/>
  <c r="W113" i="36"/>
  <c r="W117" i="36"/>
  <c r="X54" i="36"/>
  <c r="X74" i="36" s="1"/>
  <c r="Y14" i="35"/>
  <c r="W112" i="36"/>
  <c r="X49" i="36"/>
  <c r="X69" i="36" s="1"/>
  <c r="W107" i="36"/>
  <c r="X44" i="36"/>
  <c r="X64" i="36" s="1"/>
  <c r="X46" i="36"/>
  <c r="X66" i="36" s="1"/>
  <c r="W109" i="36"/>
  <c r="AI16" i="16"/>
  <c r="AI4" i="16" s="1"/>
  <c r="AH39" i="16"/>
  <c r="AH48" i="33"/>
  <c r="AI18" i="33"/>
  <c r="AH17" i="33"/>
  <c r="AH48" i="32"/>
  <c r="AI18" i="32"/>
  <c r="AH17" i="32"/>
  <c r="AH48" i="31"/>
  <c r="AI18" i="31"/>
  <c r="AH17" i="31"/>
  <c r="AG112" i="32"/>
  <c r="AH82" i="32"/>
  <c r="AG81" i="32"/>
  <c r="AG112" i="31"/>
  <c r="AG81" i="31"/>
  <c r="AH82" i="31"/>
  <c r="AF108" i="30"/>
  <c r="AG78" i="30"/>
  <c r="AG108" i="30" s="1"/>
  <c r="AH16" i="30"/>
  <c r="AI17" i="30"/>
  <c r="AH47" i="30"/>
  <c r="AF14" i="22" l="1"/>
  <c r="AF13" i="22"/>
  <c r="AF15" i="22"/>
  <c r="AH3" i="22"/>
  <c r="AG12" i="22"/>
  <c r="X76" i="36"/>
  <c r="AE90" i="36"/>
  <c r="AE86" i="36"/>
  <c r="AE89" i="36"/>
  <c r="Z82" i="36"/>
  <c r="Y98" i="36"/>
  <c r="AE93" i="36"/>
  <c r="AE92" i="36"/>
  <c r="AE91" i="36"/>
  <c r="AE96" i="36"/>
  <c r="AE95" i="36"/>
  <c r="V134" i="36"/>
  <c r="V121" i="36"/>
  <c r="AE94" i="36"/>
  <c r="AE88" i="36"/>
  <c r="AE87" i="36"/>
  <c r="AE83" i="36"/>
  <c r="AE84" i="36"/>
  <c r="AE85" i="36"/>
  <c r="AG384" i="31"/>
  <c r="Z21" i="35"/>
  <c r="Z31" i="35" s="1"/>
  <c r="AA20" i="35"/>
  <c r="AA22" i="35"/>
  <c r="Z23" i="35"/>
  <c r="Z32" i="35" s="1"/>
  <c r="X19" i="35"/>
  <c r="Y15" i="35"/>
  <c r="Y17" i="35" s="1"/>
  <c r="W30" i="35"/>
  <c r="AH177" i="31"/>
  <c r="X29" i="35"/>
  <c r="AF414" i="31"/>
  <c r="AG102" i="31"/>
  <c r="AF415" i="31"/>
  <c r="AI11" i="16" a="1"/>
  <c r="AI11" i="16" s="1"/>
  <c r="AI7" i="16" a="1"/>
  <c r="AI7" i="16" s="1"/>
  <c r="AI5" i="16" a="1"/>
  <c r="AI5" i="16" s="1"/>
  <c r="AI9" i="16" a="1"/>
  <c r="AI9" i="16" s="1"/>
  <c r="AI10" i="16" a="1"/>
  <c r="AI10" i="16" s="1"/>
  <c r="AI8" i="16" a="1"/>
  <c r="AI8" i="16" s="1"/>
  <c r="AH7" i="39" a="1"/>
  <c r="AH7" i="39" s="1"/>
  <c r="AH5" i="39" a="1"/>
  <c r="AH5" i="39" s="1"/>
  <c r="AH10" i="39" a="1"/>
  <c r="AH10" i="39" s="1"/>
  <c r="AH9" i="39" a="1"/>
  <c r="AH9" i="39" s="1"/>
  <c r="AH8" i="39" a="1"/>
  <c r="AH8" i="39" s="1"/>
  <c r="AH11" i="39" a="1"/>
  <c r="AH11" i="39" s="1"/>
  <c r="AG226" i="33"/>
  <c r="AF416" i="31"/>
  <c r="AF417" i="31"/>
  <c r="AG225" i="33"/>
  <c r="AH140" i="33"/>
  <c r="AG227" i="33"/>
  <c r="AG7" i="38" a="1"/>
  <c r="AG7" i="38" s="1"/>
  <c r="AG8" i="38" a="1"/>
  <c r="AG8" i="38" s="1"/>
  <c r="AG5" i="38" a="1"/>
  <c r="AG5" i="38" s="1"/>
  <c r="AG9" i="38" a="1"/>
  <c r="AG9" i="38" s="1"/>
  <c r="AG10" i="38" a="1"/>
  <c r="AG10" i="38" s="1"/>
  <c r="AG11" i="38" a="1"/>
  <c r="AG11" i="38" s="1"/>
  <c r="AH66" i="33"/>
  <c r="AH146" i="33"/>
  <c r="AH150" i="33"/>
  <c r="AH148" i="33"/>
  <c r="AG191" i="33"/>
  <c r="AH149" i="33"/>
  <c r="AH71" i="33"/>
  <c r="AH73" i="33"/>
  <c r="AH72" i="33"/>
  <c r="AH114" i="33"/>
  <c r="AH37" i="33"/>
  <c r="AH67" i="33"/>
  <c r="AH116" i="33"/>
  <c r="AH40" i="33"/>
  <c r="AH119" i="33"/>
  <c r="AH117" i="33"/>
  <c r="AG220" i="33"/>
  <c r="AH113" i="33"/>
  <c r="AH143" i="33"/>
  <c r="AH120" i="33"/>
  <c r="AH144" i="33"/>
  <c r="AH147" i="33"/>
  <c r="AH69" i="33"/>
  <c r="AH68" i="33"/>
  <c r="AH36" i="33"/>
  <c r="AH41" i="33"/>
  <c r="AG223" i="33"/>
  <c r="AG190" i="33"/>
  <c r="AH39" i="33"/>
  <c r="AH70" i="33"/>
  <c r="AH42" i="33"/>
  <c r="AG221" i="33"/>
  <c r="AG222" i="33"/>
  <c r="AH43" i="33"/>
  <c r="AG194" i="33"/>
  <c r="AG224" i="33"/>
  <c r="AG197" i="33"/>
  <c r="AH145" i="33"/>
  <c r="AH141" i="33"/>
  <c r="AH38" i="33"/>
  <c r="AG196" i="33"/>
  <c r="AG193" i="33"/>
  <c r="AH118" i="33"/>
  <c r="AH115" i="33"/>
  <c r="AG192" i="33"/>
  <c r="AG387" i="31"/>
  <c r="AG386" i="31"/>
  <c r="AG351" i="31"/>
  <c r="AG352" i="31"/>
  <c r="AG353" i="31"/>
  <c r="AG385" i="31"/>
  <c r="AH245" i="31"/>
  <c r="AG277" i="31"/>
  <c r="AG276" i="31"/>
  <c r="AG275" i="31"/>
  <c r="AH212" i="31"/>
  <c r="AH213" i="31"/>
  <c r="AG321" i="31"/>
  <c r="AH247" i="31"/>
  <c r="AH246" i="31"/>
  <c r="AH39" i="31"/>
  <c r="AG137" i="31"/>
  <c r="AG136" i="31"/>
  <c r="AG135" i="31"/>
  <c r="AG272" i="31"/>
  <c r="AG320" i="31"/>
  <c r="AH72" i="31"/>
  <c r="AF412" i="31"/>
  <c r="AG319" i="31"/>
  <c r="AH178" i="31"/>
  <c r="AH73" i="31"/>
  <c r="AH36" i="31"/>
  <c r="AH40" i="31"/>
  <c r="AH41" i="31"/>
  <c r="AH208" i="31"/>
  <c r="AH42" i="31"/>
  <c r="AG322" i="31"/>
  <c r="AG381" i="31"/>
  <c r="AG103" i="31"/>
  <c r="AG383" i="31"/>
  <c r="AH182" i="31"/>
  <c r="AH242" i="31"/>
  <c r="AG273" i="31"/>
  <c r="AG134" i="31"/>
  <c r="AH71" i="31"/>
  <c r="AH181" i="31"/>
  <c r="AH240" i="31"/>
  <c r="AH210" i="31"/>
  <c r="AH37" i="31"/>
  <c r="AG348" i="31"/>
  <c r="AG132" i="31"/>
  <c r="AH243" i="31"/>
  <c r="AG100" i="31"/>
  <c r="AH209" i="31"/>
  <c r="AG323" i="31"/>
  <c r="AG106" i="31"/>
  <c r="AG318" i="31"/>
  <c r="AH244" i="31"/>
  <c r="AH70" i="31"/>
  <c r="AG382" i="31"/>
  <c r="AH183" i="31"/>
  <c r="AG107" i="31"/>
  <c r="AH68" i="31"/>
  <c r="AG104" i="31"/>
  <c r="AG101" i="31"/>
  <c r="AH38" i="31"/>
  <c r="AG274" i="31"/>
  <c r="AG105" i="31"/>
  <c r="AH180" i="31"/>
  <c r="AG133" i="31"/>
  <c r="AG317" i="31"/>
  <c r="AH176" i="31"/>
  <c r="AG380" i="31"/>
  <c r="AF413" i="31"/>
  <c r="AH43" i="31"/>
  <c r="AH211" i="31"/>
  <c r="AG349" i="31"/>
  <c r="AH69" i="31"/>
  <c r="AG350" i="31"/>
  <c r="AH179" i="31"/>
  <c r="AH241" i="31"/>
  <c r="AG316" i="31"/>
  <c r="BV5" i="7"/>
  <c r="BU19" i="7"/>
  <c r="BY8" i="7"/>
  <c r="BX22" i="7"/>
  <c r="BX6" i="7"/>
  <c r="BW20" i="7"/>
  <c r="BW9" i="7"/>
  <c r="BV23" i="7"/>
  <c r="BY12" i="7"/>
  <c r="BX26" i="7"/>
  <c r="BX10" i="7"/>
  <c r="BW24" i="7"/>
  <c r="BW13" i="7"/>
  <c r="BV27" i="7"/>
  <c r="BW11" i="7"/>
  <c r="BV25" i="7"/>
  <c r="CU14" i="7"/>
  <c r="CT28" i="7"/>
  <c r="BW7" i="7"/>
  <c r="BV21" i="7"/>
  <c r="AI39" i="39"/>
  <c r="AI61" i="39" s="1"/>
  <c r="AI89" i="39" s="1"/>
  <c r="AI111" i="39" s="1"/>
  <c r="AI133" i="39" s="1"/>
  <c r="AJ16" i="39"/>
  <c r="AI4" i="39"/>
  <c r="AH39" i="38"/>
  <c r="AH61" i="38" s="1"/>
  <c r="AH89" i="38" s="1"/>
  <c r="AH111" i="38" s="1"/>
  <c r="AH133" i="38" s="1"/>
  <c r="AH4" i="38"/>
  <c r="AI16" i="38"/>
  <c r="AH184" i="30"/>
  <c r="AH215" i="30" s="1"/>
  <c r="AH245" i="30" s="1"/>
  <c r="AI154" i="30"/>
  <c r="AH153" i="30"/>
  <c r="AH328" i="32"/>
  <c r="AH297" i="32"/>
  <c r="AI298" i="32"/>
  <c r="AI298" i="31"/>
  <c r="AH297" i="31"/>
  <c r="AH328" i="31"/>
  <c r="AH252" i="31"/>
  <c r="AI222" i="31"/>
  <c r="AH221" i="31"/>
  <c r="AH252" i="32"/>
  <c r="AH221" i="32"/>
  <c r="AI222" i="32"/>
  <c r="AJ158" i="32"/>
  <c r="AI157" i="32"/>
  <c r="AI188" i="32"/>
  <c r="AG392" i="31"/>
  <c r="AG361" i="31"/>
  <c r="AH362" i="31"/>
  <c r="AH384" i="31" s="1"/>
  <c r="AH171" i="33"/>
  <c r="AI172" i="33"/>
  <c r="AH202" i="33"/>
  <c r="AI188" i="31"/>
  <c r="AI157" i="31"/>
  <c r="AJ158" i="31"/>
  <c r="AG321" i="30"/>
  <c r="AG352" i="30" s="1"/>
  <c r="AG382" i="30" s="1"/>
  <c r="AH291" i="30"/>
  <c r="AG290" i="30"/>
  <c r="AI94" i="33"/>
  <c r="AJ95" i="33"/>
  <c r="AI125" i="33"/>
  <c r="AG392" i="32"/>
  <c r="AH362" i="32"/>
  <c r="AG361" i="32"/>
  <c r="Y54" i="36"/>
  <c r="Y74" i="36" s="1"/>
  <c r="X117" i="36"/>
  <c r="Y42" i="36"/>
  <c r="Y62" i="36" s="1"/>
  <c r="X105" i="36"/>
  <c r="X109" i="36"/>
  <c r="Y46" i="36"/>
  <c r="Y66" i="36" s="1"/>
  <c r="Y47" i="36"/>
  <c r="Y67" i="36" s="1"/>
  <c r="X110" i="36"/>
  <c r="Y43" i="36"/>
  <c r="Y63" i="36" s="1"/>
  <c r="X106" i="36"/>
  <c r="AI13" i="35"/>
  <c r="AH27" i="35"/>
  <c r="X107" i="36"/>
  <c r="Y44" i="36"/>
  <c r="Y64" i="36" s="1"/>
  <c r="X113" i="36"/>
  <c r="Y50" i="36"/>
  <c r="Y70" i="36" s="1"/>
  <c r="Y53" i="36"/>
  <c r="Y73" i="36" s="1"/>
  <c r="X116" i="36"/>
  <c r="X111" i="36"/>
  <c r="Y48" i="36"/>
  <c r="Y68" i="36" s="1"/>
  <c r="X114" i="36"/>
  <c r="Y51" i="36"/>
  <c r="Y71" i="36" s="1"/>
  <c r="Y49" i="36"/>
  <c r="Y69" i="36" s="1"/>
  <c r="X112" i="36"/>
  <c r="AH38" i="37"/>
  <c r="AG48" i="37"/>
  <c r="AG49" i="37" s="1"/>
  <c r="Z50" i="37"/>
  <c r="AA39" i="37"/>
  <c r="W103" i="36"/>
  <c r="W119" i="36" s="1"/>
  <c r="W78" i="36"/>
  <c r="Y41" i="36"/>
  <c r="Y61" i="36" s="1"/>
  <c r="X104" i="36"/>
  <c r="AG39" i="36"/>
  <c r="AF81" i="36"/>
  <c r="AF102" i="36" s="1"/>
  <c r="AF131" i="36" s="1"/>
  <c r="AF132" i="36" s="1"/>
  <c r="AF59" i="36"/>
  <c r="Z14" i="35"/>
  <c r="X56" i="36"/>
  <c r="Y40" i="36"/>
  <c r="Y60" i="36" s="1"/>
  <c r="X115" i="36"/>
  <c r="Y52" i="36"/>
  <c r="Y72" i="36" s="1"/>
  <c r="X108" i="36"/>
  <c r="Y45" i="36"/>
  <c r="Y65" i="36" s="1"/>
  <c r="AJ16" i="16"/>
  <c r="AJ4" i="16" s="1"/>
  <c r="AI39" i="16"/>
  <c r="AI48" i="33"/>
  <c r="AJ18" i="33"/>
  <c r="AI17" i="33"/>
  <c r="AH112" i="32"/>
  <c r="AI82" i="32"/>
  <c r="AH81" i="32"/>
  <c r="AH112" i="31"/>
  <c r="AH81" i="31"/>
  <c r="AI82" i="31"/>
  <c r="AI48" i="32"/>
  <c r="AJ18" i="32"/>
  <c r="AI17" i="32"/>
  <c r="AI48" i="31"/>
  <c r="AJ18" i="31"/>
  <c r="AI17" i="31"/>
  <c r="AH78" i="30"/>
  <c r="AH108" i="30" s="1"/>
  <c r="AI16" i="30"/>
  <c r="AJ17" i="30"/>
  <c r="AI47" i="30"/>
  <c r="AG14" i="22" l="1"/>
  <c r="AG13" i="22"/>
  <c r="AG15" i="22"/>
  <c r="AI3" i="22"/>
  <c r="AH12" i="22"/>
  <c r="Y76" i="36"/>
  <c r="AF83" i="36"/>
  <c r="AF96" i="36"/>
  <c r="AF90" i="36"/>
  <c r="AF91" i="36"/>
  <c r="AF87" i="36"/>
  <c r="AF92" i="36"/>
  <c r="AF88" i="36"/>
  <c r="AF93" i="36"/>
  <c r="AF94" i="36"/>
  <c r="AF86" i="36"/>
  <c r="AF85" i="36"/>
  <c r="Z98" i="36"/>
  <c r="AA82" i="36"/>
  <c r="W134" i="36"/>
  <c r="W121" i="36"/>
  <c r="AF84" i="36"/>
  <c r="AF95" i="36"/>
  <c r="AF89" i="36"/>
  <c r="Y19" i="35"/>
  <c r="Z15" i="35"/>
  <c r="AA23" i="35"/>
  <c r="AA32" i="35" s="1"/>
  <c r="AB22" i="35"/>
  <c r="AA21" i="35"/>
  <c r="AA31" i="35" s="1"/>
  <c r="AB20" i="35"/>
  <c r="AI177" i="31"/>
  <c r="X30" i="35"/>
  <c r="Y29" i="35"/>
  <c r="AH191" i="33"/>
  <c r="AH102" i="31"/>
  <c r="AH272" i="31"/>
  <c r="AH321" i="31"/>
  <c r="AJ11" i="16" a="1"/>
  <c r="AJ11" i="16" s="1"/>
  <c r="AJ7" i="16" a="1"/>
  <c r="AJ7" i="16" s="1"/>
  <c r="AJ10" i="16" a="1"/>
  <c r="AJ10" i="16" s="1"/>
  <c r="AJ9" i="16" a="1"/>
  <c r="AJ9" i="16" s="1"/>
  <c r="AJ5" i="16" a="1"/>
  <c r="AJ5" i="16" s="1"/>
  <c r="AJ8" i="16" a="1"/>
  <c r="AJ8" i="16" s="1"/>
  <c r="AH225" i="33"/>
  <c r="AI9" i="39" a="1"/>
  <c r="AI9" i="39" s="1"/>
  <c r="AI7" i="39" a="1"/>
  <c r="AI7" i="39" s="1"/>
  <c r="AI10" i="39" a="1"/>
  <c r="AI10" i="39" s="1"/>
  <c r="AI5" i="39" a="1"/>
  <c r="AI5" i="39" s="1"/>
  <c r="AI11" i="39" a="1"/>
  <c r="AI11" i="39" s="1"/>
  <c r="AI8" i="39" a="1"/>
  <c r="AI8" i="39" s="1"/>
  <c r="AH227" i="33"/>
  <c r="AG417" i="31"/>
  <c r="AI66" i="33"/>
  <c r="AH7" i="38" a="1"/>
  <c r="AH7" i="38" s="1"/>
  <c r="AH5" i="38" a="1"/>
  <c r="AH5" i="38" s="1"/>
  <c r="AH10" i="38" a="1"/>
  <c r="AH10" i="38" s="1"/>
  <c r="AH9" i="38" a="1"/>
  <c r="AH9" i="38" s="1"/>
  <c r="AH11" i="38" a="1"/>
  <c r="AH11" i="38" s="1"/>
  <c r="AH8" i="38" a="1"/>
  <c r="AH8" i="38" s="1"/>
  <c r="AG416" i="31"/>
  <c r="AH226" i="33"/>
  <c r="AG415" i="31"/>
  <c r="AI149" i="33"/>
  <c r="AI148" i="33"/>
  <c r="AI150" i="33"/>
  <c r="AI140" i="33"/>
  <c r="AI72" i="33"/>
  <c r="AI73" i="33"/>
  <c r="AI71" i="33"/>
  <c r="AI141" i="33"/>
  <c r="AH222" i="33"/>
  <c r="AI41" i="33"/>
  <c r="AI120" i="33"/>
  <c r="AI119" i="33"/>
  <c r="AH192" i="33"/>
  <c r="AI145" i="33"/>
  <c r="AH221" i="33"/>
  <c r="AI146" i="33"/>
  <c r="AI143" i="33"/>
  <c r="AI40" i="33"/>
  <c r="AI115" i="33"/>
  <c r="AH197" i="33"/>
  <c r="AI36" i="33"/>
  <c r="AI116" i="33"/>
  <c r="AI118" i="33"/>
  <c r="AH224" i="33"/>
  <c r="AI42" i="33"/>
  <c r="AI68" i="33"/>
  <c r="AI113" i="33"/>
  <c r="AI67" i="33"/>
  <c r="AH193" i="33"/>
  <c r="AI114" i="33"/>
  <c r="AI70" i="33"/>
  <c r="AI69" i="33"/>
  <c r="AH220" i="33"/>
  <c r="AI37" i="33"/>
  <c r="AH196" i="33"/>
  <c r="AI39" i="33"/>
  <c r="AI147" i="33"/>
  <c r="AI117" i="33"/>
  <c r="AH195" i="33"/>
  <c r="AI38" i="33"/>
  <c r="AH194" i="33"/>
  <c r="AH190" i="33"/>
  <c r="AI43" i="33"/>
  <c r="AH223" i="33"/>
  <c r="AI144" i="33"/>
  <c r="AH385" i="31"/>
  <c r="AH353" i="31"/>
  <c r="AH352" i="31"/>
  <c r="AI39" i="31"/>
  <c r="AH351" i="31"/>
  <c r="AH386" i="31"/>
  <c r="AH387" i="31"/>
  <c r="AH275" i="31"/>
  <c r="AH276" i="31"/>
  <c r="AH277" i="31"/>
  <c r="AI246" i="31"/>
  <c r="AI247" i="31"/>
  <c r="AI213" i="31"/>
  <c r="AI212" i="31"/>
  <c r="AI73" i="31"/>
  <c r="AH135" i="31"/>
  <c r="AH136" i="31"/>
  <c r="AH137" i="31"/>
  <c r="AG412" i="31"/>
  <c r="AI38" i="31"/>
  <c r="AH107" i="31"/>
  <c r="AG414" i="31"/>
  <c r="AI182" i="31"/>
  <c r="AI72" i="31"/>
  <c r="AH133" i="31"/>
  <c r="AI178" i="31"/>
  <c r="AI181" i="31"/>
  <c r="AH349" i="31"/>
  <c r="AH318" i="31"/>
  <c r="AI211" i="31"/>
  <c r="AH101" i="31"/>
  <c r="AI183" i="31"/>
  <c r="AH100" i="31"/>
  <c r="AI71" i="31"/>
  <c r="AH383" i="31"/>
  <c r="AI36" i="31"/>
  <c r="AH104" i="31"/>
  <c r="AI243" i="31"/>
  <c r="AH103" i="31"/>
  <c r="AH317" i="31"/>
  <c r="AH316" i="31"/>
  <c r="AI43" i="31"/>
  <c r="AI180" i="31"/>
  <c r="AH382" i="31"/>
  <c r="AH132" i="31"/>
  <c r="AH319" i="31"/>
  <c r="AH381" i="31"/>
  <c r="AI241" i="31"/>
  <c r="AI41" i="31"/>
  <c r="AI70" i="31"/>
  <c r="AH106" i="31"/>
  <c r="AH348" i="31"/>
  <c r="AH320" i="31"/>
  <c r="AH322" i="31"/>
  <c r="AI208" i="31"/>
  <c r="AI179" i="31"/>
  <c r="AG413" i="31"/>
  <c r="AI245" i="31"/>
  <c r="AH323" i="31"/>
  <c r="AI37" i="31"/>
  <c r="AH134" i="31"/>
  <c r="AH350" i="31"/>
  <c r="AH380" i="31"/>
  <c r="AH105" i="31"/>
  <c r="AI209" i="31"/>
  <c r="AI210" i="31"/>
  <c r="AH273" i="31"/>
  <c r="AI42" i="31"/>
  <c r="AI40" i="31"/>
  <c r="AI69" i="31"/>
  <c r="AI176" i="31"/>
  <c r="AH274" i="31"/>
  <c r="AI68" i="31"/>
  <c r="AI244" i="31"/>
  <c r="AI240" i="31"/>
  <c r="AI242" i="31"/>
  <c r="BW5" i="7"/>
  <c r="BV19" i="7"/>
  <c r="CV14" i="7"/>
  <c r="CU28" i="7"/>
  <c r="BZ12" i="7"/>
  <c r="BY26" i="7"/>
  <c r="BX11" i="7"/>
  <c r="BW25" i="7"/>
  <c r="BX9" i="7"/>
  <c r="BW23" i="7"/>
  <c r="BX13" i="7"/>
  <c r="BW27" i="7"/>
  <c r="BY6" i="7"/>
  <c r="BX20" i="7"/>
  <c r="BX7" i="7"/>
  <c r="BW21" i="7"/>
  <c r="BY10" i="7"/>
  <c r="BX24" i="7"/>
  <c r="BZ8" i="7"/>
  <c r="BY22" i="7"/>
  <c r="AJ39" i="39"/>
  <c r="AJ61" i="39" s="1"/>
  <c r="AJ89" i="39" s="1"/>
  <c r="AJ111" i="39" s="1"/>
  <c r="AJ133" i="39" s="1"/>
  <c r="AJ4" i="39"/>
  <c r="AK16" i="39"/>
  <c r="AI39" i="38"/>
  <c r="AI61" i="38" s="1"/>
  <c r="AI89" i="38" s="1"/>
  <c r="AI111" i="38" s="1"/>
  <c r="AI133" i="38" s="1"/>
  <c r="AI4" i="38"/>
  <c r="AJ16" i="38"/>
  <c r="AI328" i="32"/>
  <c r="AI297" i="32"/>
  <c r="AJ298" i="32"/>
  <c r="AH321" i="30"/>
  <c r="AH352" i="30" s="1"/>
  <c r="AH290" i="30"/>
  <c r="AI291" i="30"/>
  <c r="AI171" i="33"/>
  <c r="AJ172" i="33"/>
  <c r="AI202" i="33"/>
  <c r="AJ188" i="31"/>
  <c r="AJ157" i="31"/>
  <c r="AK158" i="31"/>
  <c r="AI221" i="31"/>
  <c r="AI252" i="31"/>
  <c r="AJ222" i="31"/>
  <c r="AJ222" i="32"/>
  <c r="AI221" i="32"/>
  <c r="AI252" i="32"/>
  <c r="AH361" i="32"/>
  <c r="AI362" i="32"/>
  <c r="AH392" i="32"/>
  <c r="AJ94" i="33"/>
  <c r="AK95" i="33"/>
  <c r="AJ125" i="33"/>
  <c r="AH361" i="31"/>
  <c r="AH392" i="31"/>
  <c r="AI362" i="31"/>
  <c r="AI384" i="31" s="1"/>
  <c r="AJ298" i="31"/>
  <c r="AI328" i="31"/>
  <c r="AI297" i="31"/>
  <c r="AJ188" i="32"/>
  <c r="AJ157" i="32"/>
  <c r="AK158" i="32"/>
  <c r="AI153" i="30"/>
  <c r="AJ154" i="30"/>
  <c r="AI184" i="30"/>
  <c r="AI215" i="30" s="1"/>
  <c r="AI245" i="30" s="1"/>
  <c r="Y108" i="36"/>
  <c r="Z45" i="36"/>
  <c r="Z65" i="36" s="1"/>
  <c r="AA50" i="37"/>
  <c r="AB39" i="37"/>
  <c r="Y109" i="36"/>
  <c r="Z46" i="36"/>
  <c r="Z66" i="36" s="1"/>
  <c r="Z48" i="36"/>
  <c r="Z68" i="36" s="1"/>
  <c r="Y111" i="36"/>
  <c r="Y115" i="36"/>
  <c r="Z52" i="36"/>
  <c r="Z72" i="36" s="1"/>
  <c r="AG59" i="36"/>
  <c r="AG81" i="36"/>
  <c r="AG102" i="36" s="1"/>
  <c r="AG131" i="36" s="1"/>
  <c r="AG132" i="36" s="1"/>
  <c r="AH39" i="36"/>
  <c r="AJ13" i="35"/>
  <c r="AI27" i="35"/>
  <c r="Y56" i="36"/>
  <c r="Z40" i="36"/>
  <c r="Z60" i="36" s="1"/>
  <c r="AI38" i="37"/>
  <c r="AH48" i="37"/>
  <c r="AH49" i="37" s="1"/>
  <c r="Y116" i="36"/>
  <c r="Z53" i="36"/>
  <c r="Z73" i="36" s="1"/>
  <c r="X103" i="36"/>
  <c r="X119" i="36" s="1"/>
  <c r="X78" i="36"/>
  <c r="Y104" i="36"/>
  <c r="Z41" i="36"/>
  <c r="Z61" i="36" s="1"/>
  <c r="Z50" i="36"/>
  <c r="Z70" i="36" s="1"/>
  <c r="Y113" i="36"/>
  <c r="Z43" i="36"/>
  <c r="Z63" i="36" s="1"/>
  <c r="Y106" i="36"/>
  <c r="Z42" i="36"/>
  <c r="Z62" i="36" s="1"/>
  <c r="Y105" i="36"/>
  <c r="Z49" i="36"/>
  <c r="Z69" i="36" s="1"/>
  <c r="Y112" i="36"/>
  <c r="Z17" i="35"/>
  <c r="AA14" i="35"/>
  <c r="Y114" i="36"/>
  <c r="Z51" i="36"/>
  <c r="Z71" i="36" s="1"/>
  <c r="Y107" i="36"/>
  <c r="Z44" i="36"/>
  <c r="Z64" i="36" s="1"/>
  <c r="Z47" i="36"/>
  <c r="Z67" i="36" s="1"/>
  <c r="Y110" i="36"/>
  <c r="Z54" i="36"/>
  <c r="Z74" i="36" s="1"/>
  <c r="Y117" i="36"/>
  <c r="AK16" i="16"/>
  <c r="AK4" i="16" s="1"/>
  <c r="AJ39" i="16"/>
  <c r="AJ48" i="33"/>
  <c r="AJ17" i="33"/>
  <c r="AK18" i="33"/>
  <c r="AI112" i="31"/>
  <c r="AI81" i="31"/>
  <c r="AJ82" i="31"/>
  <c r="AJ48" i="31"/>
  <c r="AK18" i="31"/>
  <c r="AJ17" i="31"/>
  <c r="AJ48" i="32"/>
  <c r="AK18" i="32"/>
  <c r="AJ17" i="32"/>
  <c r="AI112" i="32"/>
  <c r="AJ82" i="32"/>
  <c r="AI81" i="32"/>
  <c r="AI78" i="30"/>
  <c r="AI108" i="30" s="1"/>
  <c r="AJ16" i="30"/>
  <c r="AK17" i="30"/>
  <c r="AJ47" i="30"/>
  <c r="AH14" i="22" l="1"/>
  <c r="AH13" i="22"/>
  <c r="AH15" i="22"/>
  <c r="AJ3" i="22"/>
  <c r="AI12" i="22"/>
  <c r="Z76" i="36"/>
  <c r="AG93" i="36"/>
  <c r="AG88" i="36"/>
  <c r="AG92" i="36"/>
  <c r="AG84" i="36"/>
  <c r="AB82" i="36"/>
  <c r="AA98" i="36"/>
  <c r="AG87" i="36"/>
  <c r="AG91" i="36"/>
  <c r="AG85" i="36"/>
  <c r="AG90" i="36"/>
  <c r="X134" i="36"/>
  <c r="X121" i="36"/>
  <c r="AG89" i="36"/>
  <c r="AG86" i="36"/>
  <c r="AG96" i="36"/>
  <c r="AG95" i="36"/>
  <c r="AG94" i="36"/>
  <c r="AG83" i="36"/>
  <c r="AI191" i="33"/>
  <c r="AJ177" i="31"/>
  <c r="AC20" i="35"/>
  <c r="AB21" i="35"/>
  <c r="AB31" i="35" s="1"/>
  <c r="AC22" i="35"/>
  <c r="AB23" i="35"/>
  <c r="AB32" i="35" s="1"/>
  <c r="Z19" i="35"/>
  <c r="AA15" i="35"/>
  <c r="AA17" i="35" s="1"/>
  <c r="Y30" i="35"/>
  <c r="Z29" i="35"/>
  <c r="AI321" i="31"/>
  <c r="D175" i="31"/>
  <c r="AF53" i="3"/>
  <c r="AI107" i="31"/>
  <c r="D379" i="31"/>
  <c r="D315" i="31"/>
  <c r="D99" i="31"/>
  <c r="D239" i="31"/>
  <c r="AA53" i="3"/>
  <c r="D35" i="31"/>
  <c r="AJ38" i="31"/>
  <c r="AI272" i="31"/>
  <c r="AH412" i="31"/>
  <c r="AH415" i="31"/>
  <c r="AK7" i="16" a="1"/>
  <c r="AK7" i="16" s="1"/>
  <c r="AK5" i="16" a="1"/>
  <c r="AK5" i="16" s="1"/>
  <c r="AK9" i="16" a="1"/>
  <c r="AK9" i="16" s="1"/>
  <c r="AK11" i="16" a="1"/>
  <c r="AK11" i="16" s="1"/>
  <c r="AK10" i="16" a="1"/>
  <c r="AK10" i="16" s="1"/>
  <c r="AK8" i="16" a="1"/>
  <c r="AK8" i="16" s="1"/>
  <c r="AJ7" i="39" a="1"/>
  <c r="AJ7" i="39" s="1"/>
  <c r="AJ8" i="39" a="1"/>
  <c r="AJ8" i="39" s="1"/>
  <c r="AJ9" i="39" a="1"/>
  <c r="AJ9" i="39" s="1"/>
  <c r="AJ5" i="39" a="1"/>
  <c r="AJ5" i="39" s="1"/>
  <c r="AJ11" i="39" a="1"/>
  <c r="AJ11" i="39" s="1"/>
  <c r="AJ10" i="39" a="1"/>
  <c r="AJ10" i="39" s="1"/>
  <c r="AI226" i="33"/>
  <c r="AH416" i="31"/>
  <c r="AH417" i="31"/>
  <c r="AI227" i="33"/>
  <c r="AI225" i="33"/>
  <c r="AI11" i="38" a="1"/>
  <c r="AI11" i="38" s="1"/>
  <c r="AI10" i="38" a="1"/>
  <c r="AI10" i="38" s="1"/>
  <c r="AI7" i="38" a="1"/>
  <c r="AI7" i="38" s="1"/>
  <c r="AI9" i="38" a="1"/>
  <c r="AI9" i="38" s="1"/>
  <c r="AI5" i="38" a="1"/>
  <c r="AI5" i="38" s="1"/>
  <c r="AI8" i="38" a="1"/>
  <c r="AI8" i="38" s="1"/>
  <c r="AI133" i="31"/>
  <c r="AJ119" i="33"/>
  <c r="AJ150" i="33"/>
  <c r="AJ66" i="33"/>
  <c r="AJ148" i="33"/>
  <c r="AJ149" i="33"/>
  <c r="AJ140" i="33"/>
  <c r="AJ71" i="33"/>
  <c r="AJ37" i="33"/>
  <c r="AJ73" i="33"/>
  <c r="AJ68" i="33"/>
  <c r="AJ72" i="33"/>
  <c r="AJ38" i="33"/>
  <c r="AI220" i="33"/>
  <c r="AJ42" i="33"/>
  <c r="AJ115" i="33"/>
  <c r="AJ120" i="33"/>
  <c r="AJ144" i="33"/>
  <c r="AI195" i="33"/>
  <c r="AJ69" i="33"/>
  <c r="AI224" i="33"/>
  <c r="AJ40" i="33"/>
  <c r="AJ41" i="33"/>
  <c r="AI223" i="33"/>
  <c r="AJ117" i="33"/>
  <c r="AJ70" i="33"/>
  <c r="AJ118" i="33"/>
  <c r="AJ143" i="33"/>
  <c r="AI222" i="33"/>
  <c r="AJ43" i="33"/>
  <c r="AJ147" i="33"/>
  <c r="AJ114" i="33"/>
  <c r="AJ116" i="33"/>
  <c r="AJ146" i="33"/>
  <c r="AJ141" i="33"/>
  <c r="AI194" i="33"/>
  <c r="AJ39" i="33"/>
  <c r="AI193" i="33"/>
  <c r="AI221" i="33"/>
  <c r="AJ67" i="33"/>
  <c r="AJ36" i="33"/>
  <c r="AJ145" i="33"/>
  <c r="AI197" i="33"/>
  <c r="AI190" i="33"/>
  <c r="AI196" i="33"/>
  <c r="AJ113" i="33"/>
  <c r="AI192" i="33"/>
  <c r="AI387" i="31"/>
  <c r="AI386" i="31"/>
  <c r="AI351" i="31"/>
  <c r="AI352" i="31"/>
  <c r="AI353" i="31"/>
  <c r="AI385" i="31"/>
  <c r="AI277" i="31"/>
  <c r="AI276" i="31"/>
  <c r="AI275" i="31"/>
  <c r="AJ212" i="31"/>
  <c r="AJ213" i="31"/>
  <c r="AJ247" i="31"/>
  <c r="AJ246" i="31"/>
  <c r="AI137" i="31"/>
  <c r="AI136" i="31"/>
  <c r="AI135" i="31"/>
  <c r="AI320" i="31"/>
  <c r="AH414" i="31"/>
  <c r="AJ43" i="31"/>
  <c r="AJ72" i="31"/>
  <c r="AJ73" i="31"/>
  <c r="AJ69" i="31"/>
  <c r="AJ242" i="31"/>
  <c r="AJ181" i="31"/>
  <c r="AI380" i="31"/>
  <c r="AJ245" i="31"/>
  <c r="AI348" i="31"/>
  <c r="AI381" i="31"/>
  <c r="AI316" i="31"/>
  <c r="AI104" i="31"/>
  <c r="AJ39" i="31"/>
  <c r="AJ240" i="31"/>
  <c r="AJ40" i="31"/>
  <c r="AI350" i="31"/>
  <c r="AH413" i="31"/>
  <c r="AI106" i="31"/>
  <c r="AI319" i="31"/>
  <c r="AJ178" i="31"/>
  <c r="AJ183" i="31"/>
  <c r="AJ42" i="31"/>
  <c r="AJ182" i="31"/>
  <c r="AJ179" i="31"/>
  <c r="AJ70" i="31"/>
  <c r="AI132" i="31"/>
  <c r="AI317" i="31"/>
  <c r="AJ36" i="31"/>
  <c r="AI101" i="31"/>
  <c r="AI102" i="31"/>
  <c r="AJ244" i="31"/>
  <c r="AI273" i="31"/>
  <c r="AI103" i="31"/>
  <c r="AI105" i="31"/>
  <c r="AI100" i="31"/>
  <c r="AJ68" i="31"/>
  <c r="AJ210" i="31"/>
  <c r="AI134" i="31"/>
  <c r="AJ208" i="31"/>
  <c r="AJ41" i="31"/>
  <c r="AI382" i="31"/>
  <c r="AJ211" i="31"/>
  <c r="AI274" i="31"/>
  <c r="AJ209" i="31"/>
  <c r="AJ37" i="31"/>
  <c r="AJ243" i="31"/>
  <c r="AI383" i="31"/>
  <c r="AI318" i="31"/>
  <c r="AJ176" i="31"/>
  <c r="AI323" i="31"/>
  <c r="AI322" i="31"/>
  <c r="AJ241" i="31"/>
  <c r="AJ180" i="31"/>
  <c r="AJ71" i="31"/>
  <c r="AI349" i="31"/>
  <c r="BX5" i="7"/>
  <c r="BW19" i="7"/>
  <c r="BZ10" i="7"/>
  <c r="BY24" i="7"/>
  <c r="BY9" i="7"/>
  <c r="BX23" i="7"/>
  <c r="BY7" i="7"/>
  <c r="BX21" i="7"/>
  <c r="BY11" i="7"/>
  <c r="BX25" i="7"/>
  <c r="BZ6" i="7"/>
  <c r="BY20" i="7"/>
  <c r="CA12" i="7"/>
  <c r="BZ26" i="7"/>
  <c r="CA8" i="7"/>
  <c r="BZ22" i="7"/>
  <c r="BY13" i="7"/>
  <c r="BX27" i="7"/>
  <c r="CW14" i="7"/>
  <c r="CV28" i="7"/>
  <c r="AK39" i="39"/>
  <c r="AK61" i="39" s="1"/>
  <c r="AK89" i="39" s="1"/>
  <c r="AK111" i="39" s="1"/>
  <c r="AK133" i="39" s="1"/>
  <c r="AK4" i="39"/>
  <c r="AL16" i="39"/>
  <c r="AJ39" i="38"/>
  <c r="AJ61" i="38" s="1"/>
  <c r="AJ89" i="38" s="1"/>
  <c r="AJ111" i="38" s="1"/>
  <c r="AJ133" i="38" s="1"/>
  <c r="AJ4" i="38"/>
  <c r="AK16" i="38"/>
  <c r="AI361" i="32"/>
  <c r="AJ362" i="32"/>
  <c r="AI392" i="32"/>
  <c r="AH382" i="30"/>
  <c r="AJ328" i="32"/>
  <c r="AJ297" i="32"/>
  <c r="AK298" i="32"/>
  <c r="AK172" i="33"/>
  <c r="AJ202" i="33"/>
  <c r="AJ171" i="33"/>
  <c r="AL158" i="32"/>
  <c r="AK157" i="32"/>
  <c r="AK188" i="32"/>
  <c r="AI361" i="31"/>
  <c r="AJ362" i="31"/>
  <c r="AJ384" i="31" s="1"/>
  <c r="AI392" i="31"/>
  <c r="AJ184" i="30"/>
  <c r="AJ215" i="30" s="1"/>
  <c r="AJ245" i="30" s="1"/>
  <c r="AJ153" i="30"/>
  <c r="AK154" i="30"/>
  <c r="AJ221" i="31"/>
  <c r="AJ252" i="31"/>
  <c r="AK222" i="31"/>
  <c r="AL95" i="33"/>
  <c r="AK125" i="33"/>
  <c r="AK94" i="33"/>
  <c r="AK188" i="31"/>
  <c r="AK157" i="31"/>
  <c r="AL158" i="31"/>
  <c r="AJ252" i="32"/>
  <c r="AK222" i="32"/>
  <c r="AJ221" i="32"/>
  <c r="AJ328" i="31"/>
  <c r="AJ297" i="31"/>
  <c r="AK298" i="31"/>
  <c r="AI290" i="30"/>
  <c r="AJ291" i="30"/>
  <c r="AI321" i="30"/>
  <c r="AI352" i="30" s="1"/>
  <c r="AB14" i="35"/>
  <c r="AK13" i="35"/>
  <c r="AJ27" i="35"/>
  <c r="AA54" i="36"/>
  <c r="AA74" i="36" s="1"/>
  <c r="Z117" i="36"/>
  <c r="AA50" i="36"/>
  <c r="AA70" i="36" s="1"/>
  <c r="Z113" i="36"/>
  <c r="AI39" i="36"/>
  <c r="AH81" i="36"/>
  <c r="AH102" i="36" s="1"/>
  <c r="AH131" i="36" s="1"/>
  <c r="AH132" i="36" s="1"/>
  <c r="AH59" i="36"/>
  <c r="Z111" i="36"/>
  <c r="AA48" i="36"/>
  <c r="AA68" i="36" s="1"/>
  <c r="Z104" i="36"/>
  <c r="AA41" i="36"/>
  <c r="AA61" i="36" s="1"/>
  <c r="AJ38" i="37"/>
  <c r="AI48" i="37"/>
  <c r="AI49" i="37" s="1"/>
  <c r="AA46" i="36"/>
  <c r="AA66" i="36" s="1"/>
  <c r="Z109" i="36"/>
  <c r="AA47" i="36"/>
  <c r="AA67" i="36" s="1"/>
  <c r="Z110" i="36"/>
  <c r="Z112" i="36"/>
  <c r="AA49" i="36"/>
  <c r="AA69" i="36" s="1"/>
  <c r="Z56" i="36"/>
  <c r="AA40" i="36"/>
  <c r="AA60" i="36" s="1"/>
  <c r="AA44" i="36"/>
  <c r="AA64" i="36" s="1"/>
  <c r="Z107" i="36"/>
  <c r="Y103" i="36"/>
  <c r="Y119" i="36" s="1"/>
  <c r="Y78" i="36"/>
  <c r="AB50" i="37"/>
  <c r="AC39" i="37"/>
  <c r="AA42" i="36"/>
  <c r="AA62" i="36" s="1"/>
  <c r="Z105" i="36"/>
  <c r="AA51" i="36"/>
  <c r="AA71" i="36" s="1"/>
  <c r="Z114" i="36"/>
  <c r="AA53" i="36"/>
  <c r="AA73" i="36" s="1"/>
  <c r="Z116" i="36"/>
  <c r="Z115" i="36"/>
  <c r="AA52" i="36"/>
  <c r="AA72" i="36" s="1"/>
  <c r="AA45" i="36"/>
  <c r="AA65" i="36" s="1"/>
  <c r="Z108" i="36"/>
  <c r="Z106" i="36"/>
  <c r="AA43" i="36"/>
  <c r="AA63" i="36" s="1"/>
  <c r="AL16" i="16"/>
  <c r="AL4" i="16" s="1"/>
  <c r="AK39" i="16"/>
  <c r="AK48" i="33"/>
  <c r="AK17" i="33"/>
  <c r="AL18" i="33"/>
  <c r="AJ112" i="31"/>
  <c r="AK82" i="31"/>
  <c r="AJ81" i="31"/>
  <c r="AK17" i="32"/>
  <c r="AK48" i="32"/>
  <c r="AL18" i="32"/>
  <c r="AK48" i="31"/>
  <c r="AK17" i="31"/>
  <c r="AL18" i="31"/>
  <c r="AJ112" i="32"/>
  <c r="AK82" i="32"/>
  <c r="AJ81" i="32"/>
  <c r="AJ78" i="30"/>
  <c r="AJ108" i="30" s="1"/>
  <c r="AK16" i="30"/>
  <c r="AL17" i="30"/>
  <c r="AK47" i="30"/>
  <c r="D238" i="31"/>
  <c r="AI13" i="22" l="1"/>
  <c r="AI14" i="22"/>
  <c r="AI15" i="22"/>
  <c r="AK3" i="22"/>
  <c r="AJ12" i="22"/>
  <c r="AA76" i="36"/>
  <c r="AH95" i="36"/>
  <c r="AH93" i="36"/>
  <c r="AH96" i="36"/>
  <c r="AH91" i="36"/>
  <c r="AH86" i="36"/>
  <c r="AH87" i="36"/>
  <c r="AH89" i="36"/>
  <c r="AC82" i="36"/>
  <c r="AB98" i="36"/>
  <c r="AH84" i="36"/>
  <c r="AH83" i="36"/>
  <c r="AH90" i="36"/>
  <c r="AH92" i="36"/>
  <c r="Y134" i="36"/>
  <c r="Y121" i="36"/>
  <c r="AH94" i="36"/>
  <c r="AH85" i="36"/>
  <c r="AH88" i="36"/>
  <c r="AJ191" i="33"/>
  <c r="AK177" i="31"/>
  <c r="AJ107" i="31"/>
  <c r="AA19" i="35"/>
  <c r="AB15" i="35"/>
  <c r="AD22" i="35"/>
  <c r="AC23" i="35"/>
  <c r="AC32" i="35" s="1"/>
  <c r="AD20" i="35"/>
  <c r="AC21" i="35"/>
  <c r="AC31" i="35" s="1"/>
  <c r="Z30" i="35"/>
  <c r="AA29" i="35"/>
  <c r="D408" i="31"/>
  <c r="D343" i="31"/>
  <c r="D314" i="31"/>
  <c r="E314" i="31" s="1"/>
  <c r="F314" i="31" s="1"/>
  <c r="G314" i="31" s="1"/>
  <c r="H314" i="31" s="1"/>
  <c r="I314" i="31" s="1"/>
  <c r="J314" i="31" s="1"/>
  <c r="K314" i="31" s="1"/>
  <c r="L314" i="31" s="1"/>
  <c r="M314" i="31" s="1"/>
  <c r="N314" i="31" s="1"/>
  <c r="O314" i="31" s="1"/>
  <c r="P314" i="31" s="1"/>
  <c r="Q314" i="31" s="1"/>
  <c r="R314" i="31" s="1"/>
  <c r="S314" i="31" s="1"/>
  <c r="T314" i="31" s="1"/>
  <c r="U314" i="31" s="1"/>
  <c r="V314" i="31" s="1"/>
  <c r="W314" i="31" s="1"/>
  <c r="X314" i="31" s="1"/>
  <c r="Y314" i="31" s="1"/>
  <c r="Z314" i="31" s="1"/>
  <c r="AA314" i="31" s="1"/>
  <c r="AB314" i="31" s="1"/>
  <c r="AC314" i="31" s="1"/>
  <c r="AD314" i="31" s="1"/>
  <c r="AE314" i="31" s="1"/>
  <c r="AF314" i="31" s="1"/>
  <c r="AG314" i="31" s="1"/>
  <c r="AH314" i="31" s="1"/>
  <c r="AI314" i="31" s="1"/>
  <c r="AJ314" i="31" s="1"/>
  <c r="D378" i="31"/>
  <c r="E378" i="31" s="1"/>
  <c r="F378" i="31" s="1"/>
  <c r="G378" i="31" s="1"/>
  <c r="H378" i="31" s="1"/>
  <c r="I378" i="31" s="1"/>
  <c r="J378" i="31" s="1"/>
  <c r="K378" i="31" s="1"/>
  <c r="L378" i="31" s="1"/>
  <c r="M378" i="31" s="1"/>
  <c r="N378" i="31" s="1"/>
  <c r="O378" i="31" s="1"/>
  <c r="P378" i="31" s="1"/>
  <c r="Q378" i="31" s="1"/>
  <c r="R378" i="31" s="1"/>
  <c r="S378" i="31" s="1"/>
  <c r="T378" i="31" s="1"/>
  <c r="U378" i="31" s="1"/>
  <c r="V378" i="31" s="1"/>
  <c r="W378" i="31" s="1"/>
  <c r="X378" i="31" s="1"/>
  <c r="Y378" i="31" s="1"/>
  <c r="Z378" i="31" s="1"/>
  <c r="AA378" i="31" s="1"/>
  <c r="AB378" i="31" s="1"/>
  <c r="AC378" i="31" s="1"/>
  <c r="AD378" i="31" s="1"/>
  <c r="AE378" i="31" s="1"/>
  <c r="AF378" i="31" s="1"/>
  <c r="AG378" i="31" s="1"/>
  <c r="AH378" i="31" s="1"/>
  <c r="AI378" i="31" s="1"/>
  <c r="AJ378" i="31" s="1"/>
  <c r="D34" i="31"/>
  <c r="E34" i="31" s="1"/>
  <c r="F34" i="31" s="1"/>
  <c r="G34" i="31" s="1"/>
  <c r="H34" i="31" s="1"/>
  <c r="I34" i="31" s="1"/>
  <c r="J34" i="31" s="1"/>
  <c r="K34" i="31" s="1"/>
  <c r="L34" i="31" s="1"/>
  <c r="M34" i="31" s="1"/>
  <c r="N34" i="31" s="1"/>
  <c r="O34" i="31" s="1"/>
  <c r="P34" i="31" s="1"/>
  <c r="Q34" i="31" s="1"/>
  <c r="R34" i="31" s="1"/>
  <c r="S34" i="31" s="1"/>
  <c r="T34" i="31" s="1"/>
  <c r="U34" i="31" s="1"/>
  <c r="V34" i="31" s="1"/>
  <c r="W34" i="31" s="1"/>
  <c r="X34" i="31" s="1"/>
  <c r="Y34" i="31" s="1"/>
  <c r="Z34" i="31" s="1"/>
  <c r="AA34" i="31" s="1"/>
  <c r="AB34" i="31" s="1"/>
  <c r="AC34" i="31" s="1"/>
  <c r="AD34" i="31" s="1"/>
  <c r="AE34" i="31" s="1"/>
  <c r="AF34" i="31" s="1"/>
  <c r="AG34" i="31" s="1"/>
  <c r="AH34" i="31" s="1"/>
  <c r="AI34" i="31" s="1"/>
  <c r="AJ34" i="31" s="1"/>
  <c r="AK34" i="31" s="1"/>
  <c r="AA52" i="3"/>
  <c r="AF52" i="3"/>
  <c r="D98" i="31"/>
  <c r="E98" i="31" s="1"/>
  <c r="F98" i="31" s="1"/>
  <c r="G98" i="31" s="1"/>
  <c r="H98" i="31" s="1"/>
  <c r="I98" i="31" s="1"/>
  <c r="J98" i="31" s="1"/>
  <c r="K98" i="31" s="1"/>
  <c r="L98" i="31" s="1"/>
  <c r="M98" i="31" s="1"/>
  <c r="N98" i="31" s="1"/>
  <c r="O98" i="31" s="1"/>
  <c r="P98" i="31" s="1"/>
  <c r="Q98" i="31" s="1"/>
  <c r="R98" i="31" s="1"/>
  <c r="S98" i="31" s="1"/>
  <c r="T98" i="31" s="1"/>
  <c r="U98" i="31" s="1"/>
  <c r="V98" i="31" s="1"/>
  <c r="W98" i="31" s="1"/>
  <c r="X98" i="31" s="1"/>
  <c r="Y98" i="31" s="1"/>
  <c r="Z98" i="31" s="1"/>
  <c r="AA98" i="31" s="1"/>
  <c r="AB98" i="31" s="1"/>
  <c r="AC98" i="31" s="1"/>
  <c r="AD98" i="31" s="1"/>
  <c r="AE98" i="31" s="1"/>
  <c r="AF98" i="31" s="1"/>
  <c r="AG98" i="31" s="1"/>
  <c r="AH98" i="31" s="1"/>
  <c r="AI98" i="31" s="1"/>
  <c r="AJ98" i="31" s="1"/>
  <c r="D174" i="31"/>
  <c r="E174" i="31" s="1"/>
  <c r="F174" i="31" s="1"/>
  <c r="G174" i="31" s="1"/>
  <c r="H174" i="31" s="1"/>
  <c r="I174" i="31" s="1"/>
  <c r="J174" i="31" s="1"/>
  <c r="K174" i="31" s="1"/>
  <c r="L174" i="31" s="1"/>
  <c r="M174" i="31" s="1"/>
  <c r="N174" i="31" s="1"/>
  <c r="O174" i="31" s="1"/>
  <c r="P174" i="31" s="1"/>
  <c r="Q174" i="31" s="1"/>
  <c r="R174" i="31" s="1"/>
  <c r="S174" i="31" s="1"/>
  <c r="T174" i="31" s="1"/>
  <c r="U174" i="31" s="1"/>
  <c r="V174" i="31" s="1"/>
  <c r="W174" i="31" s="1"/>
  <c r="X174" i="31" s="1"/>
  <c r="Y174" i="31" s="1"/>
  <c r="Z174" i="31" s="1"/>
  <c r="AA174" i="31" s="1"/>
  <c r="AB174" i="31" s="1"/>
  <c r="AC174" i="31" s="1"/>
  <c r="AD174" i="31" s="1"/>
  <c r="AE174" i="31" s="1"/>
  <c r="AF174" i="31" s="1"/>
  <c r="AG174" i="31" s="1"/>
  <c r="AH174" i="31" s="1"/>
  <c r="AI174" i="31" s="1"/>
  <c r="AJ174" i="31" s="1"/>
  <c r="AK174" i="31" s="1"/>
  <c r="D267" i="31"/>
  <c r="D268" i="31"/>
  <c r="D344" i="31"/>
  <c r="D127" i="31"/>
  <c r="D203" i="31"/>
  <c r="D128" i="31"/>
  <c r="D204" i="31"/>
  <c r="AA51" i="5"/>
  <c r="AA52" i="5"/>
  <c r="D64" i="31"/>
  <c r="AK38" i="31"/>
  <c r="AJ272" i="31"/>
  <c r="AI412" i="31"/>
  <c r="AJ225" i="33"/>
  <c r="AJ227" i="33"/>
  <c r="AL10" i="16" a="1"/>
  <c r="AL10" i="16" s="1"/>
  <c r="AL5" i="16" a="1"/>
  <c r="AL5" i="16" s="1"/>
  <c r="AL9" i="16" a="1"/>
  <c r="AL9" i="16" s="1"/>
  <c r="AL8" i="16" a="1"/>
  <c r="AL8" i="16" s="1"/>
  <c r="AL11" i="16" a="1"/>
  <c r="AL11" i="16" s="1"/>
  <c r="AL7" i="16" a="1"/>
  <c r="AL7" i="16" s="1"/>
  <c r="AK8" i="39" a="1"/>
  <c r="AK8" i="39" s="1"/>
  <c r="AK5" i="39" a="1"/>
  <c r="AK5" i="39" s="1"/>
  <c r="AK7" i="39" a="1"/>
  <c r="AK7" i="39" s="1"/>
  <c r="AK10" i="39" a="1"/>
  <c r="AK10" i="39" s="1"/>
  <c r="AK9" i="39" a="1"/>
  <c r="AK9" i="39" s="1"/>
  <c r="AK11" i="39" a="1"/>
  <c r="AK11" i="39" s="1"/>
  <c r="AI417" i="31"/>
  <c r="AJ8" i="38" a="1"/>
  <c r="AJ8" i="38" s="1"/>
  <c r="AJ5" i="38" a="1"/>
  <c r="AJ5" i="38" s="1"/>
  <c r="AJ7" i="38" a="1"/>
  <c r="AJ7" i="38" s="1"/>
  <c r="AJ9" i="38" a="1"/>
  <c r="AJ9" i="38" s="1"/>
  <c r="AJ10" i="38" a="1"/>
  <c r="AJ10" i="38" s="1"/>
  <c r="AJ11" i="38" a="1"/>
  <c r="AJ11" i="38" s="1"/>
  <c r="AI416" i="31"/>
  <c r="AI415" i="31"/>
  <c r="AJ226" i="33"/>
  <c r="AK140" i="33"/>
  <c r="AK43" i="33"/>
  <c r="AK149" i="33"/>
  <c r="AK148" i="33"/>
  <c r="AK150" i="33"/>
  <c r="AK39" i="33"/>
  <c r="AK36" i="33"/>
  <c r="AK72" i="33"/>
  <c r="AK73" i="33"/>
  <c r="AK71" i="33"/>
  <c r="AK66" i="33"/>
  <c r="AK41" i="33"/>
  <c r="AK42" i="33"/>
  <c r="AJ192" i="33"/>
  <c r="AK67" i="33"/>
  <c r="AK68" i="33"/>
  <c r="AK40" i="33"/>
  <c r="AJ220" i="33"/>
  <c r="AJ194" i="33"/>
  <c r="AJ222" i="33"/>
  <c r="AJ224" i="33"/>
  <c r="AK38" i="33"/>
  <c r="AK113" i="33"/>
  <c r="AK141" i="33"/>
  <c r="AK143" i="33"/>
  <c r="AK69" i="33"/>
  <c r="AJ196" i="33"/>
  <c r="AK37" i="33"/>
  <c r="AK146" i="33"/>
  <c r="AK118" i="33"/>
  <c r="AJ195" i="33"/>
  <c r="AK119" i="33"/>
  <c r="AJ190" i="33"/>
  <c r="AJ221" i="33"/>
  <c r="AK116" i="33"/>
  <c r="AK70" i="33"/>
  <c r="AK144" i="33"/>
  <c r="AJ197" i="33"/>
  <c r="AK114" i="33"/>
  <c r="AK117" i="33"/>
  <c r="AK120" i="33"/>
  <c r="AK145" i="33"/>
  <c r="AJ193" i="33"/>
  <c r="AK147" i="33"/>
  <c r="AJ223" i="33"/>
  <c r="AK115" i="33"/>
  <c r="AJ385" i="31"/>
  <c r="AJ353" i="31"/>
  <c r="AJ352" i="31"/>
  <c r="AJ351" i="31"/>
  <c r="AJ386" i="31"/>
  <c r="AJ387" i="31"/>
  <c r="AJ275" i="31"/>
  <c r="AJ276" i="31"/>
  <c r="AJ277" i="31"/>
  <c r="AK246" i="31"/>
  <c r="AK247" i="31"/>
  <c r="AK213" i="31"/>
  <c r="AK212" i="31"/>
  <c r="AJ135" i="31"/>
  <c r="AJ136" i="31"/>
  <c r="AJ137" i="31"/>
  <c r="AI413" i="31"/>
  <c r="AK73" i="31"/>
  <c r="AJ105" i="31"/>
  <c r="AK182" i="31"/>
  <c r="AK72" i="31"/>
  <c r="AJ323" i="31"/>
  <c r="AJ316" i="31"/>
  <c r="AJ382" i="31"/>
  <c r="AJ102" i="31"/>
  <c r="AK42" i="31"/>
  <c r="AJ350" i="31"/>
  <c r="AJ381" i="31"/>
  <c r="AJ133" i="31"/>
  <c r="AJ349" i="31"/>
  <c r="AK176" i="31"/>
  <c r="AK37" i="31"/>
  <c r="AK41" i="31"/>
  <c r="AJ103" i="31"/>
  <c r="AJ101" i="31"/>
  <c r="AK40" i="31"/>
  <c r="AJ348" i="31"/>
  <c r="AK71" i="31"/>
  <c r="AI414" i="31"/>
  <c r="AK209" i="31"/>
  <c r="AK208" i="31"/>
  <c r="AK36" i="31"/>
  <c r="AK240" i="31"/>
  <c r="AK245" i="31"/>
  <c r="AK69" i="31"/>
  <c r="AJ274" i="31"/>
  <c r="AJ134" i="31"/>
  <c r="AJ317" i="31"/>
  <c r="AK183" i="31"/>
  <c r="AJ380" i="31"/>
  <c r="AJ321" i="31"/>
  <c r="AK180" i="31"/>
  <c r="AJ318" i="31"/>
  <c r="AK43" i="31"/>
  <c r="AK210" i="31"/>
  <c r="AJ132" i="31"/>
  <c r="AK178" i="31"/>
  <c r="AK39" i="31"/>
  <c r="AK181" i="31"/>
  <c r="AK241" i="31"/>
  <c r="AJ383" i="31"/>
  <c r="AK211" i="31"/>
  <c r="AK68" i="31"/>
  <c r="AJ273" i="31"/>
  <c r="AK70" i="31"/>
  <c r="AJ319" i="31"/>
  <c r="AK242" i="31"/>
  <c r="AJ322" i="31"/>
  <c r="AK243" i="31"/>
  <c r="AJ100" i="31"/>
  <c r="AK244" i="31"/>
  <c r="AK179" i="31"/>
  <c r="AJ106" i="31"/>
  <c r="AJ104" i="31"/>
  <c r="AJ320" i="31"/>
  <c r="BY5" i="7"/>
  <c r="BX19" i="7"/>
  <c r="E238" i="31"/>
  <c r="F238" i="31" s="1"/>
  <c r="G238" i="31" s="1"/>
  <c r="H238" i="31" s="1"/>
  <c r="I238" i="31" s="1"/>
  <c r="J238" i="31" s="1"/>
  <c r="K238" i="31" s="1"/>
  <c r="L238" i="31" s="1"/>
  <c r="M238" i="31" s="1"/>
  <c r="N238" i="31" s="1"/>
  <c r="O238" i="31" s="1"/>
  <c r="P238" i="31" s="1"/>
  <c r="Q238" i="31" s="1"/>
  <c r="R238" i="31" s="1"/>
  <c r="S238" i="31" s="1"/>
  <c r="T238" i="31" s="1"/>
  <c r="U238" i="31" s="1"/>
  <c r="V238" i="31" s="1"/>
  <c r="W238" i="31" s="1"/>
  <c r="X238" i="31" s="1"/>
  <c r="Y238" i="31" s="1"/>
  <c r="Z238" i="31" s="1"/>
  <c r="AA238" i="31" s="1"/>
  <c r="AB238" i="31" s="1"/>
  <c r="AC238" i="31" s="1"/>
  <c r="AD238" i="31" s="1"/>
  <c r="AE238" i="31" s="1"/>
  <c r="AF238" i="31" s="1"/>
  <c r="AG238" i="31" s="1"/>
  <c r="AH238" i="31" s="1"/>
  <c r="AI238" i="31" s="1"/>
  <c r="AJ238" i="31" s="1"/>
  <c r="AK238" i="31" s="1"/>
  <c r="D189" i="33"/>
  <c r="E189" i="33" s="1"/>
  <c r="F189" i="33" s="1"/>
  <c r="G189" i="33" s="1"/>
  <c r="H189" i="33" s="1"/>
  <c r="I189" i="33" s="1"/>
  <c r="J189" i="33" s="1"/>
  <c r="K189" i="33" s="1"/>
  <c r="L189" i="33" s="1"/>
  <c r="M189" i="33" s="1"/>
  <c r="N189" i="33" s="1"/>
  <c r="O189" i="33" s="1"/>
  <c r="P189" i="33" s="1"/>
  <c r="Q189" i="33" s="1"/>
  <c r="R189" i="33" s="1"/>
  <c r="S189" i="33" s="1"/>
  <c r="T189" i="33" s="1"/>
  <c r="U189" i="33" s="1"/>
  <c r="V189" i="33" s="1"/>
  <c r="W189" i="33" s="1"/>
  <c r="X189" i="33" s="1"/>
  <c r="Y189" i="33" s="1"/>
  <c r="Z189" i="33" s="1"/>
  <c r="AA189" i="33" s="1"/>
  <c r="AB189" i="33" s="1"/>
  <c r="AC189" i="33" s="1"/>
  <c r="AD189" i="33" s="1"/>
  <c r="AE189" i="33" s="1"/>
  <c r="AF189" i="33" s="1"/>
  <c r="AG189" i="33" s="1"/>
  <c r="AH189" i="33" s="1"/>
  <c r="AI189" i="33" s="1"/>
  <c r="AJ189" i="33" s="1"/>
  <c r="D35" i="33"/>
  <c r="E35" i="33" s="1"/>
  <c r="F35" i="33" s="1"/>
  <c r="G35" i="33" s="1"/>
  <c r="H35" i="33" s="1"/>
  <c r="I35" i="33" s="1"/>
  <c r="J35" i="33" s="1"/>
  <c r="K35" i="33" s="1"/>
  <c r="L35" i="33" s="1"/>
  <c r="M35" i="33" s="1"/>
  <c r="N35" i="33" s="1"/>
  <c r="O35" i="33" s="1"/>
  <c r="P35" i="33" s="1"/>
  <c r="Q35" i="33" s="1"/>
  <c r="R35" i="33" s="1"/>
  <c r="S35" i="33" s="1"/>
  <c r="T35" i="33" s="1"/>
  <c r="U35" i="33" s="1"/>
  <c r="V35" i="33" s="1"/>
  <c r="W35" i="33" s="1"/>
  <c r="X35" i="33" s="1"/>
  <c r="Y35" i="33" s="1"/>
  <c r="Z35" i="33" s="1"/>
  <c r="AA35" i="33" s="1"/>
  <c r="AB35" i="33" s="1"/>
  <c r="AC35" i="33" s="1"/>
  <c r="AD35" i="33" s="1"/>
  <c r="AE35" i="33" s="1"/>
  <c r="AF35" i="33" s="1"/>
  <c r="AG35" i="33" s="1"/>
  <c r="AH35" i="33" s="1"/>
  <c r="AI35" i="33" s="1"/>
  <c r="AJ35" i="33" s="1"/>
  <c r="AK35" i="33" s="1"/>
  <c r="D112" i="33"/>
  <c r="E112" i="33" s="1"/>
  <c r="F112" i="33" s="1"/>
  <c r="G112" i="33" s="1"/>
  <c r="H112" i="33" s="1"/>
  <c r="I112" i="33" s="1"/>
  <c r="J112" i="33" s="1"/>
  <c r="K112" i="33" s="1"/>
  <c r="L112" i="33" s="1"/>
  <c r="M112" i="33" s="1"/>
  <c r="N112" i="33" s="1"/>
  <c r="O112" i="33" s="1"/>
  <c r="P112" i="33" s="1"/>
  <c r="Q112" i="33" s="1"/>
  <c r="R112" i="33" s="1"/>
  <c r="S112" i="33" s="1"/>
  <c r="T112" i="33" s="1"/>
  <c r="U112" i="33" s="1"/>
  <c r="V112" i="33" s="1"/>
  <c r="W112" i="33" s="1"/>
  <c r="X112" i="33" s="1"/>
  <c r="Y112" i="33" s="1"/>
  <c r="Z112" i="33" s="1"/>
  <c r="AA112" i="33" s="1"/>
  <c r="AB112" i="33" s="1"/>
  <c r="AC112" i="33" s="1"/>
  <c r="AD112" i="33" s="1"/>
  <c r="AE112" i="33" s="1"/>
  <c r="AF112" i="33" s="1"/>
  <c r="AG112" i="33" s="1"/>
  <c r="AH112" i="33" s="1"/>
  <c r="AI112" i="33" s="1"/>
  <c r="AJ112" i="33" s="1"/>
  <c r="AK112" i="33" s="1"/>
  <c r="BZ13" i="7"/>
  <c r="BY27" i="7"/>
  <c r="BZ11" i="7"/>
  <c r="BY25" i="7"/>
  <c r="CB8" i="7"/>
  <c r="CA22" i="7"/>
  <c r="BZ7" i="7"/>
  <c r="BY21" i="7"/>
  <c r="CB12" i="7"/>
  <c r="CA26" i="7"/>
  <c r="BZ9" i="7"/>
  <c r="BY23" i="7"/>
  <c r="CX14" i="7"/>
  <c r="CW28" i="7"/>
  <c r="CA6" i="7"/>
  <c r="BZ20" i="7"/>
  <c r="CA10" i="7"/>
  <c r="BZ24" i="7"/>
  <c r="D218" i="33"/>
  <c r="E218" i="33" s="1"/>
  <c r="F218" i="33" s="1"/>
  <c r="G218" i="33" s="1"/>
  <c r="H218" i="33" s="1"/>
  <c r="I218" i="33" s="1"/>
  <c r="J218" i="33" s="1"/>
  <c r="K218" i="33" s="1"/>
  <c r="L218" i="33" s="1"/>
  <c r="M218" i="33" s="1"/>
  <c r="N218" i="33" s="1"/>
  <c r="O218" i="33" s="1"/>
  <c r="P218" i="33" s="1"/>
  <c r="Q218" i="33" s="1"/>
  <c r="R218" i="33" s="1"/>
  <c r="S218" i="33" s="1"/>
  <c r="T218" i="33" s="1"/>
  <c r="U218" i="33" s="1"/>
  <c r="V218" i="33" s="1"/>
  <c r="W218" i="33" s="1"/>
  <c r="X218" i="33" s="1"/>
  <c r="Y218" i="33" s="1"/>
  <c r="Z218" i="33" s="1"/>
  <c r="AA218" i="33" s="1"/>
  <c r="AB218" i="33" s="1"/>
  <c r="AC218" i="33" s="1"/>
  <c r="AD218" i="33" s="1"/>
  <c r="AE218" i="33" s="1"/>
  <c r="AF218" i="33" s="1"/>
  <c r="AG218" i="33" s="1"/>
  <c r="AH218" i="33" s="1"/>
  <c r="AI218" i="33" s="1"/>
  <c r="AJ218" i="33" s="1"/>
  <c r="D64" i="33"/>
  <c r="E64" i="33" s="1"/>
  <c r="F64" i="33" s="1"/>
  <c r="G64" i="33" s="1"/>
  <c r="H64" i="33" s="1"/>
  <c r="I64" i="33" s="1"/>
  <c r="J64" i="33" s="1"/>
  <c r="K64" i="33" s="1"/>
  <c r="L64" i="33" s="1"/>
  <c r="M64" i="33" s="1"/>
  <c r="N64" i="33" s="1"/>
  <c r="O64" i="33" s="1"/>
  <c r="P64" i="33" s="1"/>
  <c r="Q64" i="33" s="1"/>
  <c r="R64" i="33" s="1"/>
  <c r="S64" i="33" s="1"/>
  <c r="T64" i="33" s="1"/>
  <c r="U64" i="33" s="1"/>
  <c r="V64" i="33" s="1"/>
  <c r="W64" i="33" s="1"/>
  <c r="X64" i="33" s="1"/>
  <c r="Y64" i="33" s="1"/>
  <c r="Z64" i="33" s="1"/>
  <c r="AA64" i="33" s="1"/>
  <c r="AB64" i="33" s="1"/>
  <c r="AC64" i="33" s="1"/>
  <c r="AD64" i="33" s="1"/>
  <c r="AE64" i="33" s="1"/>
  <c r="AF64" i="33" s="1"/>
  <c r="AG64" i="33" s="1"/>
  <c r="AH64" i="33" s="1"/>
  <c r="AI64" i="33" s="1"/>
  <c r="AJ64" i="33" s="1"/>
  <c r="AK64" i="33" s="1"/>
  <c r="D217" i="33"/>
  <c r="E217" i="33" s="1"/>
  <c r="F217" i="33" s="1"/>
  <c r="G217" i="33" s="1"/>
  <c r="H217" i="33" s="1"/>
  <c r="I217" i="33" s="1"/>
  <c r="J217" i="33" s="1"/>
  <c r="K217" i="33" s="1"/>
  <c r="L217" i="33" s="1"/>
  <c r="M217" i="33" s="1"/>
  <c r="N217" i="33" s="1"/>
  <c r="O217" i="33" s="1"/>
  <c r="P217" i="33" s="1"/>
  <c r="Q217" i="33" s="1"/>
  <c r="R217" i="33" s="1"/>
  <c r="S217" i="33" s="1"/>
  <c r="T217" i="33" s="1"/>
  <c r="U217" i="33" s="1"/>
  <c r="V217" i="33" s="1"/>
  <c r="W217" i="33" s="1"/>
  <c r="X217" i="33" s="1"/>
  <c r="Y217" i="33" s="1"/>
  <c r="Z217" i="33" s="1"/>
  <c r="AA217" i="33" s="1"/>
  <c r="AB217" i="33" s="1"/>
  <c r="AC217" i="33" s="1"/>
  <c r="AD217" i="33" s="1"/>
  <c r="AE217" i="33" s="1"/>
  <c r="AF217" i="33" s="1"/>
  <c r="AG217" i="33" s="1"/>
  <c r="AH217" i="33" s="1"/>
  <c r="AI217" i="33" s="1"/>
  <c r="AJ217" i="33" s="1"/>
  <c r="D63" i="33"/>
  <c r="E63" i="33" s="1"/>
  <c r="F63" i="33" s="1"/>
  <c r="G63" i="33" s="1"/>
  <c r="H63" i="33" s="1"/>
  <c r="I63" i="33" s="1"/>
  <c r="J63" i="33" s="1"/>
  <c r="K63" i="33" s="1"/>
  <c r="L63" i="33" s="1"/>
  <c r="M63" i="33" s="1"/>
  <c r="N63" i="33" s="1"/>
  <c r="O63" i="33" s="1"/>
  <c r="P63" i="33" s="1"/>
  <c r="Q63" i="33" s="1"/>
  <c r="R63" i="33" s="1"/>
  <c r="S63" i="33" s="1"/>
  <c r="T63" i="33" s="1"/>
  <c r="U63" i="33" s="1"/>
  <c r="V63" i="33" s="1"/>
  <c r="W63" i="33" s="1"/>
  <c r="X63" i="33" s="1"/>
  <c r="Y63" i="33" s="1"/>
  <c r="Z63" i="33" s="1"/>
  <c r="AA63" i="33" s="1"/>
  <c r="AB63" i="33" s="1"/>
  <c r="AC63" i="33" s="1"/>
  <c r="AD63" i="33" s="1"/>
  <c r="AE63" i="33" s="1"/>
  <c r="AF63" i="33" s="1"/>
  <c r="AG63" i="33" s="1"/>
  <c r="AH63" i="33" s="1"/>
  <c r="AI63" i="33" s="1"/>
  <c r="AJ63" i="33" s="1"/>
  <c r="AK63" i="33" s="1"/>
  <c r="E99" i="31"/>
  <c r="F99" i="31" s="1"/>
  <c r="G99" i="31" s="1"/>
  <c r="H99" i="31" s="1"/>
  <c r="I99" i="31" s="1"/>
  <c r="J99" i="31" s="1"/>
  <c r="K99" i="31" s="1"/>
  <c r="L99" i="31" s="1"/>
  <c r="M99" i="31" s="1"/>
  <c r="N99" i="31" s="1"/>
  <c r="O99" i="31" s="1"/>
  <c r="P99" i="31" s="1"/>
  <c r="Q99" i="31" s="1"/>
  <c r="R99" i="31" s="1"/>
  <c r="S99" i="31" s="1"/>
  <c r="T99" i="31" s="1"/>
  <c r="U99" i="31" s="1"/>
  <c r="V99" i="31" s="1"/>
  <c r="W99" i="31" s="1"/>
  <c r="X99" i="31" s="1"/>
  <c r="Y99" i="31" s="1"/>
  <c r="Z99" i="31" s="1"/>
  <c r="AA99" i="31" s="1"/>
  <c r="AB99" i="31" s="1"/>
  <c r="AC99" i="31" s="1"/>
  <c r="AD99" i="31" s="1"/>
  <c r="AE99" i="31" s="1"/>
  <c r="AF99" i="31" s="1"/>
  <c r="AG99" i="31" s="1"/>
  <c r="AH99" i="31" s="1"/>
  <c r="AI99" i="31" s="1"/>
  <c r="AJ99" i="31" s="1"/>
  <c r="E35" i="31"/>
  <c r="F35" i="31" s="1"/>
  <c r="G35" i="31" s="1"/>
  <c r="H35" i="31" s="1"/>
  <c r="I35" i="31" s="1"/>
  <c r="J35" i="31" s="1"/>
  <c r="K35" i="31" s="1"/>
  <c r="L35" i="31" s="1"/>
  <c r="M35" i="31" s="1"/>
  <c r="N35" i="31" s="1"/>
  <c r="O35" i="31" s="1"/>
  <c r="P35" i="31" s="1"/>
  <c r="Q35" i="31" s="1"/>
  <c r="R35" i="31" s="1"/>
  <c r="S35" i="31" s="1"/>
  <c r="T35" i="31" s="1"/>
  <c r="U35" i="31" s="1"/>
  <c r="V35" i="31" s="1"/>
  <c r="W35" i="31" s="1"/>
  <c r="X35" i="31" s="1"/>
  <c r="Y35" i="31" s="1"/>
  <c r="Z35" i="31" s="1"/>
  <c r="AA35" i="31" s="1"/>
  <c r="AB35" i="31" s="1"/>
  <c r="AC35" i="31" s="1"/>
  <c r="AD35" i="31" s="1"/>
  <c r="AE35" i="31" s="1"/>
  <c r="AF35" i="31" s="1"/>
  <c r="AG35" i="31" s="1"/>
  <c r="AH35" i="31" s="1"/>
  <c r="AI35" i="31" s="1"/>
  <c r="AJ35" i="31" s="1"/>
  <c r="AK35" i="31" s="1"/>
  <c r="E379" i="31"/>
  <c r="F379" i="31" s="1"/>
  <c r="G379" i="31" s="1"/>
  <c r="H379" i="31" s="1"/>
  <c r="I379" i="31" s="1"/>
  <c r="J379" i="31" s="1"/>
  <c r="K379" i="31" s="1"/>
  <c r="L379" i="31" s="1"/>
  <c r="M379" i="31" s="1"/>
  <c r="N379" i="31" s="1"/>
  <c r="O379" i="31" s="1"/>
  <c r="P379" i="31" s="1"/>
  <c r="Q379" i="31" s="1"/>
  <c r="R379" i="31" s="1"/>
  <c r="S379" i="31" s="1"/>
  <c r="T379" i="31" s="1"/>
  <c r="U379" i="31" s="1"/>
  <c r="V379" i="31" s="1"/>
  <c r="W379" i="31" s="1"/>
  <c r="X379" i="31" s="1"/>
  <c r="Y379" i="31" s="1"/>
  <c r="Z379" i="31" s="1"/>
  <c r="AA379" i="31" s="1"/>
  <c r="AB379" i="31" s="1"/>
  <c r="AC379" i="31" s="1"/>
  <c r="AD379" i="31" s="1"/>
  <c r="AE379" i="31" s="1"/>
  <c r="AF379" i="31" s="1"/>
  <c r="AG379" i="31" s="1"/>
  <c r="AH379" i="31" s="1"/>
  <c r="AI379" i="31" s="1"/>
  <c r="AJ379" i="31" s="1"/>
  <c r="E315" i="31"/>
  <c r="F315" i="31" s="1"/>
  <c r="G315" i="31" s="1"/>
  <c r="H315" i="31" s="1"/>
  <c r="I315" i="31" s="1"/>
  <c r="J315" i="31" s="1"/>
  <c r="K315" i="31" s="1"/>
  <c r="L315" i="31" s="1"/>
  <c r="M315" i="31" s="1"/>
  <c r="N315" i="31" s="1"/>
  <c r="O315" i="31" s="1"/>
  <c r="P315" i="31" s="1"/>
  <c r="Q315" i="31" s="1"/>
  <c r="R315" i="31" s="1"/>
  <c r="S315" i="31" s="1"/>
  <c r="T315" i="31" s="1"/>
  <c r="U315" i="31" s="1"/>
  <c r="V315" i="31" s="1"/>
  <c r="W315" i="31" s="1"/>
  <c r="X315" i="31" s="1"/>
  <c r="Y315" i="31" s="1"/>
  <c r="Z315" i="31" s="1"/>
  <c r="AA315" i="31" s="1"/>
  <c r="AB315" i="31" s="1"/>
  <c r="AC315" i="31" s="1"/>
  <c r="AD315" i="31" s="1"/>
  <c r="AE315" i="31" s="1"/>
  <c r="AF315" i="31" s="1"/>
  <c r="AG315" i="31" s="1"/>
  <c r="AH315" i="31" s="1"/>
  <c r="AI315" i="31" s="1"/>
  <c r="AJ315" i="31" s="1"/>
  <c r="E239" i="31"/>
  <c r="F239" i="31" s="1"/>
  <c r="G239" i="31" s="1"/>
  <c r="H239" i="31" s="1"/>
  <c r="I239" i="31" s="1"/>
  <c r="J239" i="31" s="1"/>
  <c r="K239" i="31" s="1"/>
  <c r="L239" i="31" s="1"/>
  <c r="M239" i="31" s="1"/>
  <c r="N239" i="31" s="1"/>
  <c r="O239" i="31" s="1"/>
  <c r="P239" i="31" s="1"/>
  <c r="Q239" i="31" s="1"/>
  <c r="R239" i="31" s="1"/>
  <c r="S239" i="31" s="1"/>
  <c r="T239" i="31" s="1"/>
  <c r="U239" i="31" s="1"/>
  <c r="V239" i="31" s="1"/>
  <c r="W239" i="31" s="1"/>
  <c r="X239" i="31" s="1"/>
  <c r="Y239" i="31" s="1"/>
  <c r="Z239" i="31" s="1"/>
  <c r="AA239" i="31" s="1"/>
  <c r="AB239" i="31" s="1"/>
  <c r="AC239" i="31" s="1"/>
  <c r="AD239" i="31" s="1"/>
  <c r="AE239" i="31" s="1"/>
  <c r="AF239" i="31" s="1"/>
  <c r="AG239" i="31" s="1"/>
  <c r="AH239" i="31" s="1"/>
  <c r="AI239" i="31" s="1"/>
  <c r="AJ239" i="31" s="1"/>
  <c r="AK239" i="31" s="1"/>
  <c r="E175" i="31"/>
  <c r="F175" i="31" s="1"/>
  <c r="G175" i="31" s="1"/>
  <c r="H175" i="31" s="1"/>
  <c r="I175" i="31" s="1"/>
  <c r="J175" i="31" s="1"/>
  <c r="K175" i="31" s="1"/>
  <c r="L175" i="31" s="1"/>
  <c r="M175" i="31" s="1"/>
  <c r="N175" i="31" s="1"/>
  <c r="O175" i="31" s="1"/>
  <c r="P175" i="31" s="1"/>
  <c r="Q175" i="31" s="1"/>
  <c r="R175" i="31" s="1"/>
  <c r="S175" i="31" s="1"/>
  <c r="T175" i="31" s="1"/>
  <c r="U175" i="31" s="1"/>
  <c r="V175" i="31" s="1"/>
  <c r="W175" i="31" s="1"/>
  <c r="X175" i="31" s="1"/>
  <c r="Y175" i="31" s="1"/>
  <c r="Z175" i="31" s="1"/>
  <c r="AA175" i="31" s="1"/>
  <c r="AB175" i="31" s="1"/>
  <c r="AC175" i="31" s="1"/>
  <c r="AD175" i="31" s="1"/>
  <c r="AE175" i="31" s="1"/>
  <c r="AF175" i="31" s="1"/>
  <c r="AG175" i="31" s="1"/>
  <c r="AH175" i="31" s="1"/>
  <c r="AI175" i="31" s="1"/>
  <c r="AJ175" i="31" s="1"/>
  <c r="AK175" i="31" s="1"/>
  <c r="AL39" i="39"/>
  <c r="AL61" i="39" s="1"/>
  <c r="AL89" i="39" s="1"/>
  <c r="AL111" i="39" s="1"/>
  <c r="AL133" i="39" s="1"/>
  <c r="AL4" i="39"/>
  <c r="AM16" i="39"/>
  <c r="AK39" i="38"/>
  <c r="AK61" i="38" s="1"/>
  <c r="AK89" i="38" s="1"/>
  <c r="AK111" i="38" s="1"/>
  <c r="AK133" i="38" s="1"/>
  <c r="AK4" i="38"/>
  <c r="AL16" i="38"/>
  <c r="AL188" i="31"/>
  <c r="AL157" i="31"/>
  <c r="AM158" i="31"/>
  <c r="AK171" i="33"/>
  <c r="AK202" i="33"/>
  <c r="AL172" i="33"/>
  <c r="AJ361" i="32"/>
  <c r="AK362" i="32"/>
  <c r="AJ392" i="32"/>
  <c r="AL125" i="33"/>
  <c r="AM95" i="33"/>
  <c r="AL94" i="33"/>
  <c r="AI382" i="30"/>
  <c r="AK184" i="30"/>
  <c r="AK215" i="30" s="1"/>
  <c r="AK245" i="30" s="1"/>
  <c r="AL154" i="30"/>
  <c r="AK153" i="30"/>
  <c r="AJ321" i="30"/>
  <c r="AJ352" i="30" s="1"/>
  <c r="AJ382" i="30" s="1"/>
  <c r="AJ290" i="30"/>
  <c r="AK291" i="30"/>
  <c r="AK221" i="32"/>
  <c r="AK252" i="32"/>
  <c r="AL222" i="32"/>
  <c r="AK221" i="31"/>
  <c r="AL222" i="31"/>
  <c r="AK252" i="31"/>
  <c r="AK328" i="31"/>
  <c r="AL298" i="31"/>
  <c r="AK297" i="31"/>
  <c r="AL157" i="32"/>
  <c r="AM158" i="32"/>
  <c r="AL188" i="32"/>
  <c r="AK362" i="31"/>
  <c r="AK384" i="31" s="1"/>
  <c r="AJ392" i="31"/>
  <c r="AJ361" i="31"/>
  <c r="AK328" i="32"/>
  <c r="AL298" i="32"/>
  <c r="AK297" i="32"/>
  <c r="AB41" i="36"/>
  <c r="AB61" i="36" s="1"/>
  <c r="AA104" i="36"/>
  <c r="AB50" i="36"/>
  <c r="AB70" i="36" s="1"/>
  <c r="AA113" i="36"/>
  <c r="AB45" i="36"/>
  <c r="AB65" i="36" s="1"/>
  <c r="AA108" i="36"/>
  <c r="AA105" i="36"/>
  <c r="AB42" i="36"/>
  <c r="AB62" i="36" s="1"/>
  <c r="AA115" i="36"/>
  <c r="AB52" i="36"/>
  <c r="AB72" i="36" s="1"/>
  <c r="AA110" i="36"/>
  <c r="AB47" i="36"/>
  <c r="AB67" i="36" s="1"/>
  <c r="AB48" i="36"/>
  <c r="AB68" i="36" s="1"/>
  <c r="AA111" i="36"/>
  <c r="AB54" i="36"/>
  <c r="AB74" i="36" s="1"/>
  <c r="AA117" i="36"/>
  <c r="AB44" i="36"/>
  <c r="AB64" i="36" s="1"/>
  <c r="AA107" i="36"/>
  <c r="AC50" i="37"/>
  <c r="AD39" i="37"/>
  <c r="AB40" i="36"/>
  <c r="AB60" i="36" s="1"/>
  <c r="AA56" i="36"/>
  <c r="AB46" i="36"/>
  <c r="AB66" i="36" s="1"/>
  <c r="AA109" i="36"/>
  <c r="AB53" i="36"/>
  <c r="AB73" i="36" s="1"/>
  <c r="AA116" i="36"/>
  <c r="AK27" i="35"/>
  <c r="AL13" i="35"/>
  <c r="AB43" i="36"/>
  <c r="AB63" i="36" s="1"/>
  <c r="AA106" i="36"/>
  <c r="Z103" i="36"/>
  <c r="Z119" i="36" s="1"/>
  <c r="Z78" i="36"/>
  <c r="AI59" i="36"/>
  <c r="AJ39" i="36"/>
  <c r="AI81" i="36"/>
  <c r="AI102" i="36" s="1"/>
  <c r="AI131" i="36" s="1"/>
  <c r="AI132" i="36" s="1"/>
  <c r="AB17" i="35"/>
  <c r="AC14" i="35"/>
  <c r="AB51" i="36"/>
  <c r="AB71" i="36" s="1"/>
  <c r="AA114" i="36"/>
  <c r="AB49" i="36"/>
  <c r="AB69" i="36" s="1"/>
  <c r="AA112" i="36"/>
  <c r="AK38" i="37"/>
  <c r="AJ48" i="37"/>
  <c r="AJ49" i="37" s="1"/>
  <c r="AM16" i="16"/>
  <c r="AM4" i="16" s="1"/>
  <c r="AL39" i="16"/>
  <c r="AL48" i="33"/>
  <c r="AL17" i="33"/>
  <c r="AM18" i="33"/>
  <c r="AL82" i="32"/>
  <c r="AK112" i="32"/>
  <c r="AK81" i="32"/>
  <c r="AL48" i="32"/>
  <c r="AM18" i="32"/>
  <c r="AL17" i="32"/>
  <c r="AK81" i="31"/>
  <c r="AK107" i="31" s="1"/>
  <c r="AK112" i="31"/>
  <c r="AL82" i="31"/>
  <c r="AL48" i="31"/>
  <c r="AL17" i="31"/>
  <c r="AM18" i="31"/>
  <c r="AK78" i="30"/>
  <c r="AK108" i="30" s="1"/>
  <c r="AL16" i="30"/>
  <c r="AM17" i="30"/>
  <c r="AL47" i="30"/>
  <c r="AJ14" i="22" l="1"/>
  <c r="AJ13" i="22"/>
  <c r="AJ15" i="22"/>
  <c r="AL3" i="22"/>
  <c r="AK12" i="22"/>
  <c r="AB76" i="36"/>
  <c r="AI94" i="36"/>
  <c r="AI93" i="36"/>
  <c r="AI89" i="36"/>
  <c r="AD82" i="36"/>
  <c r="AC98" i="36"/>
  <c r="AI92" i="36"/>
  <c r="AI95" i="36"/>
  <c r="AI90" i="36"/>
  <c r="AI87" i="36"/>
  <c r="AI83" i="36"/>
  <c r="AI86" i="36"/>
  <c r="Z134" i="36"/>
  <c r="Z121" i="36"/>
  <c r="AI88" i="36"/>
  <c r="AI84" i="36"/>
  <c r="AI91" i="36"/>
  <c r="AI85" i="36"/>
  <c r="AI96" i="36"/>
  <c r="AK191" i="33"/>
  <c r="AE20" i="35"/>
  <c r="AD21" i="35"/>
  <c r="AD31" i="35" s="1"/>
  <c r="AE22" i="35"/>
  <c r="AD23" i="35"/>
  <c r="AD32" i="35" s="1"/>
  <c r="AB19" i="35"/>
  <c r="AC15" i="35"/>
  <c r="AC17" i="35" s="1"/>
  <c r="AA30" i="35"/>
  <c r="AB29" i="35"/>
  <c r="D407" i="31"/>
  <c r="D63" i="31"/>
  <c r="AK316" i="31"/>
  <c r="AK272" i="31"/>
  <c r="AJ412" i="31"/>
  <c r="AL175" i="31"/>
  <c r="AL66" i="33"/>
  <c r="AK218" i="33"/>
  <c r="AL5" i="39" a="1"/>
  <c r="AL5" i="39" s="1"/>
  <c r="AL7" i="39" a="1"/>
  <c r="AL7" i="39" s="1"/>
  <c r="AL10" i="39" a="1"/>
  <c r="AL10" i="39" s="1"/>
  <c r="AL8" i="39" a="1"/>
  <c r="AL8" i="39" s="1"/>
  <c r="AL11" i="39" a="1"/>
  <c r="AL11" i="39" s="1"/>
  <c r="AL9" i="39" a="1"/>
  <c r="AL9" i="39" s="1"/>
  <c r="AK315" i="31"/>
  <c r="AK226" i="33"/>
  <c r="AK379" i="31"/>
  <c r="AJ415" i="31"/>
  <c r="AJ416" i="31"/>
  <c r="AL140" i="33"/>
  <c r="AK227" i="33"/>
  <c r="AK8" i="38" a="1"/>
  <c r="AK8" i="38" s="1"/>
  <c r="AK7" i="38" a="1"/>
  <c r="AK7" i="38" s="1"/>
  <c r="AK9" i="38" a="1"/>
  <c r="AK9" i="38" s="1"/>
  <c r="AK5" i="38" a="1"/>
  <c r="AK5" i="38" s="1"/>
  <c r="AK10" i="38" a="1"/>
  <c r="AK10" i="38" s="1"/>
  <c r="AK11" i="38" a="1"/>
  <c r="AK11" i="38" s="1"/>
  <c r="AL63" i="33"/>
  <c r="AK189" i="33"/>
  <c r="AJ417" i="31"/>
  <c r="AK225" i="33"/>
  <c r="AK217" i="33"/>
  <c r="AM10" i="16" a="1"/>
  <c r="AM10" i="16" s="1"/>
  <c r="AM5" i="16" a="1"/>
  <c r="AM5" i="16" s="1"/>
  <c r="AM9" i="16" a="1"/>
  <c r="AM9" i="16" s="1"/>
  <c r="AM8" i="16" a="1"/>
  <c r="AM8" i="16" s="1"/>
  <c r="AM11" i="16" a="1"/>
  <c r="AM11" i="16" s="1"/>
  <c r="AM7" i="16" a="1"/>
  <c r="AM7" i="16" s="1"/>
  <c r="AL150" i="33"/>
  <c r="AL148" i="33"/>
  <c r="AL149" i="33"/>
  <c r="AK190" i="33"/>
  <c r="AL114" i="33"/>
  <c r="AL112" i="33"/>
  <c r="AL115" i="33"/>
  <c r="AL35" i="33"/>
  <c r="AL71" i="33"/>
  <c r="AL73" i="33"/>
  <c r="AL68" i="33"/>
  <c r="AL72" i="33"/>
  <c r="AL64" i="33"/>
  <c r="AK224" i="33"/>
  <c r="AL43" i="33"/>
  <c r="AK223" i="33"/>
  <c r="AL41" i="33"/>
  <c r="AK222" i="33"/>
  <c r="AL147" i="33"/>
  <c r="AK197" i="33"/>
  <c r="AL119" i="33"/>
  <c r="AL69" i="33"/>
  <c r="AK194" i="33"/>
  <c r="AL67" i="33"/>
  <c r="AK193" i="33"/>
  <c r="AK195" i="33"/>
  <c r="AL143" i="33"/>
  <c r="AK192" i="33"/>
  <c r="AL145" i="33"/>
  <c r="AL144" i="33"/>
  <c r="AL118" i="33"/>
  <c r="AL141" i="33"/>
  <c r="AL42" i="33"/>
  <c r="AL36" i="33"/>
  <c r="AL70" i="33"/>
  <c r="AL146" i="33"/>
  <c r="AL39" i="33"/>
  <c r="AK220" i="33"/>
  <c r="AL120" i="33"/>
  <c r="AL116" i="33"/>
  <c r="AL37" i="33"/>
  <c r="AL113" i="33"/>
  <c r="AL117" i="33"/>
  <c r="AK221" i="33"/>
  <c r="AK196" i="33"/>
  <c r="AL38" i="33"/>
  <c r="AL40" i="33"/>
  <c r="AK387" i="31"/>
  <c r="AK386" i="31"/>
  <c r="AK351" i="31"/>
  <c r="AK352" i="31"/>
  <c r="AK353" i="31"/>
  <c r="AK385" i="31"/>
  <c r="AK277" i="31"/>
  <c r="AK276" i="31"/>
  <c r="AK275" i="31"/>
  <c r="AL212" i="31"/>
  <c r="AL213" i="31"/>
  <c r="AL247" i="31"/>
  <c r="AL246" i="31"/>
  <c r="AK98" i="31"/>
  <c r="AK99" i="31"/>
  <c r="AK137" i="31"/>
  <c r="AK136" i="31"/>
  <c r="AL239" i="31"/>
  <c r="AK135" i="31"/>
  <c r="AL72" i="31"/>
  <c r="AL183" i="31"/>
  <c r="AL210" i="31"/>
  <c r="AL73" i="31"/>
  <c r="AK314" i="31"/>
  <c r="AK104" i="31"/>
  <c r="AL182" i="31"/>
  <c r="AL34" i="31"/>
  <c r="AK106" i="31"/>
  <c r="AL242" i="31"/>
  <c r="AL241" i="31"/>
  <c r="AL43" i="31"/>
  <c r="AK317" i="31"/>
  <c r="AL240" i="31"/>
  <c r="AJ413" i="31"/>
  <c r="AL176" i="31"/>
  <c r="AK102" i="31"/>
  <c r="AK323" i="31"/>
  <c r="AK378" i="31"/>
  <c r="AL179" i="31"/>
  <c r="AK105" i="31"/>
  <c r="AK318" i="31"/>
  <c r="AK348" i="31"/>
  <c r="AK349" i="31"/>
  <c r="AL245" i="31"/>
  <c r="AL42" i="31"/>
  <c r="AL244" i="31"/>
  <c r="AK319" i="31"/>
  <c r="AL181" i="31"/>
  <c r="AL180" i="31"/>
  <c r="AK134" i="31"/>
  <c r="AL36" i="31"/>
  <c r="AL40" i="31"/>
  <c r="AL177" i="31"/>
  <c r="AK382" i="31"/>
  <c r="AK100" i="31"/>
  <c r="AL70" i="31"/>
  <c r="AL39" i="31"/>
  <c r="AK274" i="31"/>
  <c r="AL38" i="31"/>
  <c r="AK383" i="31"/>
  <c r="AL71" i="31"/>
  <c r="AL35" i="31"/>
  <c r="AK273" i="31"/>
  <c r="AL178" i="31"/>
  <c r="AL69" i="31"/>
  <c r="AL208" i="31"/>
  <c r="AK101" i="31"/>
  <c r="AK133" i="31"/>
  <c r="AL37" i="31"/>
  <c r="AL174" i="31"/>
  <c r="AL243" i="31"/>
  <c r="AL68" i="31"/>
  <c r="AK132" i="31"/>
  <c r="AK321" i="31"/>
  <c r="AL209" i="31"/>
  <c r="AK103" i="31"/>
  <c r="AK381" i="31"/>
  <c r="AL238" i="31"/>
  <c r="AK320" i="31"/>
  <c r="AK322" i="31"/>
  <c r="AL211" i="31"/>
  <c r="AK380" i="31"/>
  <c r="AJ414" i="31"/>
  <c r="AL41" i="31"/>
  <c r="AK350" i="31"/>
  <c r="BZ5" i="7"/>
  <c r="BY19" i="7"/>
  <c r="D188" i="33"/>
  <c r="E188" i="33" s="1"/>
  <c r="F188" i="33" s="1"/>
  <c r="G188" i="33" s="1"/>
  <c r="H188" i="33" s="1"/>
  <c r="I188" i="33" s="1"/>
  <c r="J188" i="33" s="1"/>
  <c r="K188" i="33" s="1"/>
  <c r="L188" i="33" s="1"/>
  <c r="M188" i="33" s="1"/>
  <c r="N188" i="33" s="1"/>
  <c r="O188" i="33" s="1"/>
  <c r="P188" i="33" s="1"/>
  <c r="Q188" i="33" s="1"/>
  <c r="R188" i="33" s="1"/>
  <c r="S188" i="33" s="1"/>
  <c r="T188" i="33" s="1"/>
  <c r="U188" i="33" s="1"/>
  <c r="V188" i="33" s="1"/>
  <c r="W188" i="33" s="1"/>
  <c r="X188" i="33" s="1"/>
  <c r="Y188" i="33" s="1"/>
  <c r="Z188" i="33" s="1"/>
  <c r="AA188" i="33" s="1"/>
  <c r="AB188" i="33" s="1"/>
  <c r="AC188" i="33" s="1"/>
  <c r="AD188" i="33" s="1"/>
  <c r="AE188" i="33" s="1"/>
  <c r="AF188" i="33" s="1"/>
  <c r="AG188" i="33" s="1"/>
  <c r="AH188" i="33" s="1"/>
  <c r="AI188" i="33" s="1"/>
  <c r="AJ188" i="33" s="1"/>
  <c r="AK188" i="33" s="1"/>
  <c r="D34" i="33"/>
  <c r="E34" i="33" s="1"/>
  <c r="F34" i="33" s="1"/>
  <c r="G34" i="33" s="1"/>
  <c r="H34" i="33" s="1"/>
  <c r="I34" i="33" s="1"/>
  <c r="J34" i="33" s="1"/>
  <c r="K34" i="33" s="1"/>
  <c r="L34" i="33" s="1"/>
  <c r="M34" i="33" s="1"/>
  <c r="N34" i="33" s="1"/>
  <c r="O34" i="33" s="1"/>
  <c r="P34" i="33" s="1"/>
  <c r="Q34" i="33" s="1"/>
  <c r="R34" i="33" s="1"/>
  <c r="S34" i="33" s="1"/>
  <c r="T34" i="33" s="1"/>
  <c r="U34" i="33" s="1"/>
  <c r="V34" i="33" s="1"/>
  <c r="W34" i="33" s="1"/>
  <c r="X34" i="33" s="1"/>
  <c r="Y34" i="33" s="1"/>
  <c r="Z34" i="33" s="1"/>
  <c r="AA34" i="33" s="1"/>
  <c r="AB34" i="33" s="1"/>
  <c r="AC34" i="33" s="1"/>
  <c r="AD34" i="33" s="1"/>
  <c r="AE34" i="33" s="1"/>
  <c r="AF34" i="33" s="1"/>
  <c r="AG34" i="33" s="1"/>
  <c r="AH34" i="33" s="1"/>
  <c r="AI34" i="33" s="1"/>
  <c r="AJ34" i="33" s="1"/>
  <c r="AK34" i="33" s="1"/>
  <c r="AL34" i="33" s="1"/>
  <c r="D111" i="33"/>
  <c r="E111" i="33" s="1"/>
  <c r="F111" i="33" s="1"/>
  <c r="G111" i="33" s="1"/>
  <c r="H111" i="33" s="1"/>
  <c r="I111" i="33" s="1"/>
  <c r="J111" i="33" s="1"/>
  <c r="K111" i="33" s="1"/>
  <c r="L111" i="33" s="1"/>
  <c r="M111" i="33" s="1"/>
  <c r="N111" i="33" s="1"/>
  <c r="O111" i="33" s="1"/>
  <c r="P111" i="33" s="1"/>
  <c r="Q111" i="33" s="1"/>
  <c r="R111" i="33" s="1"/>
  <c r="S111" i="33" s="1"/>
  <c r="T111" i="33" s="1"/>
  <c r="U111" i="33" s="1"/>
  <c r="V111" i="33" s="1"/>
  <c r="W111" i="33" s="1"/>
  <c r="X111" i="33" s="1"/>
  <c r="Y111" i="33" s="1"/>
  <c r="Z111" i="33" s="1"/>
  <c r="AA111" i="33" s="1"/>
  <c r="AB111" i="33" s="1"/>
  <c r="AC111" i="33" s="1"/>
  <c r="AD111" i="33" s="1"/>
  <c r="AE111" i="33" s="1"/>
  <c r="AF111" i="33" s="1"/>
  <c r="AG111" i="33" s="1"/>
  <c r="AH111" i="33" s="1"/>
  <c r="AI111" i="33" s="1"/>
  <c r="AJ111" i="33" s="1"/>
  <c r="AK111" i="33" s="1"/>
  <c r="AL111" i="33" s="1"/>
  <c r="CB6" i="7"/>
  <c r="CA20" i="7"/>
  <c r="CA7" i="7"/>
  <c r="BZ21" i="7"/>
  <c r="CY14" i="7"/>
  <c r="CX28" i="7"/>
  <c r="CC8" i="7"/>
  <c r="CB22" i="7"/>
  <c r="CA9" i="7"/>
  <c r="BZ23" i="7"/>
  <c r="CA11" i="7"/>
  <c r="BZ25" i="7"/>
  <c r="CB10" i="7"/>
  <c r="CA24" i="7"/>
  <c r="CC12" i="7"/>
  <c r="CB26" i="7"/>
  <c r="CA13" i="7"/>
  <c r="BZ27" i="7"/>
  <c r="AM39" i="39"/>
  <c r="AM61" i="39" s="1"/>
  <c r="AM89" i="39" s="1"/>
  <c r="AM111" i="39" s="1"/>
  <c r="AM133" i="39" s="1"/>
  <c r="AN16" i="39"/>
  <c r="AM4" i="39"/>
  <c r="AL39" i="38"/>
  <c r="AL61" i="38" s="1"/>
  <c r="AL89" i="38" s="1"/>
  <c r="AL111" i="38" s="1"/>
  <c r="AL133" i="38" s="1"/>
  <c r="AM16" i="38"/>
  <c r="AL4" i="38"/>
  <c r="AK392" i="32"/>
  <c r="AK361" i="32"/>
  <c r="AL362" i="32"/>
  <c r="AL221" i="32"/>
  <c r="AL252" i="32"/>
  <c r="AM222" i="32"/>
  <c r="AK290" i="30"/>
  <c r="AL291" i="30"/>
  <c r="AK321" i="30"/>
  <c r="AK352" i="30" s="1"/>
  <c r="AK382" i="30" s="1"/>
  <c r="AM125" i="33"/>
  <c r="AM94" i="33"/>
  <c r="AN95" i="33"/>
  <c r="AM298" i="32"/>
  <c r="AL297" i="32"/>
  <c r="AL328" i="32"/>
  <c r="AL184" i="30"/>
  <c r="AL215" i="30" s="1"/>
  <c r="AL245" i="30" s="1"/>
  <c r="AL153" i="30"/>
  <c r="AM154" i="30"/>
  <c r="AK392" i="31"/>
  <c r="AK361" i="31"/>
  <c r="AL362" i="31"/>
  <c r="AN158" i="32"/>
  <c r="AM188" i="32"/>
  <c r="AM157" i="32"/>
  <c r="AL171" i="33"/>
  <c r="AL202" i="33"/>
  <c r="AM172" i="33"/>
  <c r="AL297" i="31"/>
  <c r="AL328" i="31"/>
  <c r="AM298" i="31"/>
  <c r="AL221" i="31"/>
  <c r="AM222" i="31"/>
  <c r="AL252" i="31"/>
  <c r="AM157" i="31"/>
  <c r="AM188" i="31"/>
  <c r="AN158" i="31"/>
  <c r="AM13" i="35"/>
  <c r="AL27" i="35"/>
  <c r="AB56" i="36"/>
  <c r="AC40" i="36"/>
  <c r="AC60" i="36" s="1"/>
  <c r="AB105" i="36"/>
  <c r="AC42" i="36"/>
  <c r="AC62" i="36" s="1"/>
  <c r="AB112" i="36"/>
  <c r="AC49" i="36"/>
  <c r="AC69" i="36" s="1"/>
  <c r="AJ59" i="36"/>
  <c r="AJ81" i="36"/>
  <c r="AJ102" i="36" s="1"/>
  <c r="AJ131" i="36" s="1"/>
  <c r="AJ132" i="36" s="1"/>
  <c r="AK39" i="36"/>
  <c r="AD50" i="37"/>
  <c r="AE39" i="37"/>
  <c r="AC54" i="36"/>
  <c r="AC74" i="36" s="1"/>
  <c r="AB117" i="36"/>
  <c r="AC53" i="36"/>
  <c r="AC73" i="36" s="1"/>
  <c r="AB116" i="36"/>
  <c r="AB111" i="36"/>
  <c r="AC48" i="36"/>
  <c r="AC68" i="36" s="1"/>
  <c r="AB108" i="36"/>
  <c r="AC45" i="36"/>
  <c r="AC65" i="36" s="1"/>
  <c r="AB110" i="36"/>
  <c r="AC47" i="36"/>
  <c r="AC67" i="36" s="1"/>
  <c r="AB114" i="36"/>
  <c r="AC51" i="36"/>
  <c r="AC71" i="36" s="1"/>
  <c r="AB109" i="36"/>
  <c r="AC46" i="36"/>
  <c r="AC66" i="36" s="1"/>
  <c r="AC50" i="36"/>
  <c r="AC70" i="36" s="1"/>
  <c r="AB113" i="36"/>
  <c r="AD14" i="35"/>
  <c r="AC43" i="36"/>
  <c r="AC63" i="36" s="1"/>
  <c r="AB106" i="36"/>
  <c r="AC52" i="36"/>
  <c r="AC72" i="36" s="1"/>
  <c r="AB115" i="36"/>
  <c r="AL38" i="37"/>
  <c r="AK48" i="37"/>
  <c r="AK49" i="37" s="1"/>
  <c r="AA78" i="36"/>
  <c r="AA103" i="36"/>
  <c r="AA119" i="36" s="1"/>
  <c r="AB107" i="36"/>
  <c r="AC44" i="36"/>
  <c r="AC64" i="36" s="1"/>
  <c r="AC41" i="36"/>
  <c r="AC61" i="36" s="1"/>
  <c r="AB104" i="36"/>
  <c r="AN16" i="16"/>
  <c r="AN4" i="16" s="1"/>
  <c r="AM39" i="16"/>
  <c r="AM48" i="33"/>
  <c r="AN18" i="33"/>
  <c r="AM17" i="33"/>
  <c r="AM48" i="32"/>
  <c r="AM17" i="32"/>
  <c r="AN18" i="32"/>
  <c r="AL112" i="31"/>
  <c r="AL81" i="31"/>
  <c r="AM82" i="31"/>
  <c r="AM48" i="31"/>
  <c r="AM17" i="31"/>
  <c r="AN18" i="31"/>
  <c r="AL112" i="32"/>
  <c r="AL81" i="32"/>
  <c r="AM82" i="32"/>
  <c r="AL78" i="30"/>
  <c r="AL108" i="30" s="1"/>
  <c r="AM16" i="30"/>
  <c r="AN17" i="30"/>
  <c r="AM47" i="30"/>
  <c r="AK14" i="22" l="1"/>
  <c r="AK13" i="22"/>
  <c r="AK15" i="22"/>
  <c r="AM3" i="22"/>
  <c r="AL12" i="22"/>
  <c r="AC76" i="36"/>
  <c r="AJ91" i="36"/>
  <c r="AJ87" i="36"/>
  <c r="AJ84" i="36"/>
  <c r="AJ90" i="36"/>
  <c r="AJ88" i="36"/>
  <c r="AJ95" i="36"/>
  <c r="AJ92" i="36"/>
  <c r="AJ94" i="36"/>
  <c r="AE82" i="36"/>
  <c r="AD98" i="36"/>
  <c r="AA134" i="36"/>
  <c r="AA121" i="36"/>
  <c r="AJ96" i="36"/>
  <c r="AJ86" i="36"/>
  <c r="AJ89" i="36"/>
  <c r="AJ85" i="36"/>
  <c r="AJ83" i="36"/>
  <c r="AJ93" i="36"/>
  <c r="AL191" i="33"/>
  <c r="AC19" i="35"/>
  <c r="AD15" i="35"/>
  <c r="AF22" i="35"/>
  <c r="AE23" i="35"/>
  <c r="AE32" i="35" s="1"/>
  <c r="AF20" i="35"/>
  <c r="AE21" i="35"/>
  <c r="AE31" i="35" s="1"/>
  <c r="AB30" i="35"/>
  <c r="AC29" i="35"/>
  <c r="AF51" i="3"/>
  <c r="D313" i="31"/>
  <c r="E313" i="31" s="1"/>
  <c r="F313" i="31" s="1"/>
  <c r="G313" i="31" s="1"/>
  <c r="H313" i="31" s="1"/>
  <c r="I313" i="31" s="1"/>
  <c r="J313" i="31" s="1"/>
  <c r="K313" i="31" s="1"/>
  <c r="L313" i="31" s="1"/>
  <c r="M313" i="31" s="1"/>
  <c r="N313" i="31" s="1"/>
  <c r="O313" i="31" s="1"/>
  <c r="P313" i="31" s="1"/>
  <c r="Q313" i="31" s="1"/>
  <c r="R313" i="31" s="1"/>
  <c r="S313" i="31" s="1"/>
  <c r="T313" i="31" s="1"/>
  <c r="U313" i="31" s="1"/>
  <c r="V313" i="31" s="1"/>
  <c r="W313" i="31" s="1"/>
  <c r="X313" i="31" s="1"/>
  <c r="Y313" i="31" s="1"/>
  <c r="Z313" i="31" s="1"/>
  <c r="AA313" i="31" s="1"/>
  <c r="AB313" i="31" s="1"/>
  <c r="AC313" i="31" s="1"/>
  <c r="AD313" i="31" s="1"/>
  <c r="AE313" i="31" s="1"/>
  <c r="AF313" i="31" s="1"/>
  <c r="AG313" i="31" s="1"/>
  <c r="AH313" i="31" s="1"/>
  <c r="AI313" i="31" s="1"/>
  <c r="AJ313" i="31" s="1"/>
  <c r="AK313" i="31" s="1"/>
  <c r="AL313" i="31" s="1"/>
  <c r="D33" i="31"/>
  <c r="E33" i="31" s="1"/>
  <c r="F33" i="31" s="1"/>
  <c r="G33" i="31" s="1"/>
  <c r="H33" i="31" s="1"/>
  <c r="I33" i="31" s="1"/>
  <c r="J33" i="31" s="1"/>
  <c r="K33" i="31" s="1"/>
  <c r="L33" i="31" s="1"/>
  <c r="M33" i="31" s="1"/>
  <c r="N33" i="31" s="1"/>
  <c r="O33" i="31" s="1"/>
  <c r="P33" i="31" s="1"/>
  <c r="Q33" i="31" s="1"/>
  <c r="R33" i="31" s="1"/>
  <c r="S33" i="31" s="1"/>
  <c r="T33" i="31" s="1"/>
  <c r="U33" i="31" s="1"/>
  <c r="V33" i="31" s="1"/>
  <c r="W33" i="31" s="1"/>
  <c r="X33" i="31" s="1"/>
  <c r="Y33" i="31" s="1"/>
  <c r="Z33" i="31" s="1"/>
  <c r="AA33" i="31" s="1"/>
  <c r="AB33" i="31" s="1"/>
  <c r="AC33" i="31" s="1"/>
  <c r="AD33" i="31" s="1"/>
  <c r="AE33" i="31" s="1"/>
  <c r="AF33" i="31" s="1"/>
  <c r="AG33" i="31" s="1"/>
  <c r="AH33" i="31" s="1"/>
  <c r="AI33" i="31" s="1"/>
  <c r="AJ33" i="31" s="1"/>
  <c r="AK33" i="31" s="1"/>
  <c r="AL33" i="31" s="1"/>
  <c r="AM33" i="31" s="1"/>
  <c r="AA51" i="3"/>
  <c r="D377" i="31"/>
  <c r="E377" i="31" s="1"/>
  <c r="F377" i="31" s="1"/>
  <c r="G377" i="31" s="1"/>
  <c r="H377" i="31" s="1"/>
  <c r="I377" i="31" s="1"/>
  <c r="J377" i="31" s="1"/>
  <c r="K377" i="31" s="1"/>
  <c r="L377" i="31" s="1"/>
  <c r="M377" i="31" s="1"/>
  <c r="N377" i="31" s="1"/>
  <c r="O377" i="31" s="1"/>
  <c r="P377" i="31" s="1"/>
  <c r="Q377" i="31" s="1"/>
  <c r="R377" i="31" s="1"/>
  <c r="S377" i="31" s="1"/>
  <c r="T377" i="31" s="1"/>
  <c r="U377" i="31" s="1"/>
  <c r="V377" i="31" s="1"/>
  <c r="W377" i="31" s="1"/>
  <c r="X377" i="31" s="1"/>
  <c r="Y377" i="31" s="1"/>
  <c r="Z377" i="31" s="1"/>
  <c r="AA377" i="31" s="1"/>
  <c r="AB377" i="31" s="1"/>
  <c r="AC377" i="31" s="1"/>
  <c r="AD377" i="31" s="1"/>
  <c r="AE377" i="31" s="1"/>
  <c r="AF377" i="31" s="1"/>
  <c r="AG377" i="31" s="1"/>
  <c r="AH377" i="31" s="1"/>
  <c r="AI377" i="31" s="1"/>
  <c r="AJ377" i="31" s="1"/>
  <c r="AK377" i="31" s="1"/>
  <c r="AL377" i="31" s="1"/>
  <c r="D173" i="31"/>
  <c r="E173" i="31" s="1"/>
  <c r="F173" i="31" s="1"/>
  <c r="G173" i="31" s="1"/>
  <c r="H173" i="31" s="1"/>
  <c r="I173" i="31" s="1"/>
  <c r="J173" i="31" s="1"/>
  <c r="K173" i="31" s="1"/>
  <c r="L173" i="31" s="1"/>
  <c r="M173" i="31" s="1"/>
  <c r="N173" i="31" s="1"/>
  <c r="O173" i="31" s="1"/>
  <c r="P173" i="31" s="1"/>
  <c r="Q173" i="31" s="1"/>
  <c r="R173" i="31" s="1"/>
  <c r="S173" i="31" s="1"/>
  <c r="T173" i="31" s="1"/>
  <c r="U173" i="31" s="1"/>
  <c r="V173" i="31" s="1"/>
  <c r="W173" i="31" s="1"/>
  <c r="X173" i="31" s="1"/>
  <c r="Y173" i="31" s="1"/>
  <c r="Z173" i="31" s="1"/>
  <c r="AA173" i="31" s="1"/>
  <c r="AB173" i="31" s="1"/>
  <c r="AC173" i="31" s="1"/>
  <c r="AD173" i="31" s="1"/>
  <c r="AE173" i="31" s="1"/>
  <c r="AF173" i="31" s="1"/>
  <c r="AG173" i="31" s="1"/>
  <c r="AH173" i="31" s="1"/>
  <c r="AI173" i="31" s="1"/>
  <c r="AJ173" i="31" s="1"/>
  <c r="AK173" i="31" s="1"/>
  <c r="AL173" i="31" s="1"/>
  <c r="AM173" i="31" s="1"/>
  <c r="D97" i="31"/>
  <c r="E97" i="31" s="1"/>
  <c r="F97" i="31" s="1"/>
  <c r="G97" i="31" s="1"/>
  <c r="H97" i="31" s="1"/>
  <c r="I97" i="31" s="1"/>
  <c r="J97" i="31" s="1"/>
  <c r="K97" i="31" s="1"/>
  <c r="L97" i="31" s="1"/>
  <c r="M97" i="31" s="1"/>
  <c r="N97" i="31" s="1"/>
  <c r="O97" i="31" s="1"/>
  <c r="P97" i="31" s="1"/>
  <c r="Q97" i="31" s="1"/>
  <c r="R97" i="31" s="1"/>
  <c r="S97" i="31" s="1"/>
  <c r="T97" i="31" s="1"/>
  <c r="U97" i="31" s="1"/>
  <c r="V97" i="31" s="1"/>
  <c r="W97" i="31" s="1"/>
  <c r="X97" i="31" s="1"/>
  <c r="Y97" i="31" s="1"/>
  <c r="Z97" i="31" s="1"/>
  <c r="AA97" i="31" s="1"/>
  <c r="AB97" i="31" s="1"/>
  <c r="AC97" i="31" s="1"/>
  <c r="AD97" i="31" s="1"/>
  <c r="AE97" i="31" s="1"/>
  <c r="AF97" i="31" s="1"/>
  <c r="AG97" i="31" s="1"/>
  <c r="AH97" i="31" s="1"/>
  <c r="AI97" i="31" s="1"/>
  <c r="AJ97" i="31" s="1"/>
  <c r="AK97" i="31" s="1"/>
  <c r="AL97" i="31" s="1"/>
  <c r="D237" i="31"/>
  <c r="E237" i="31" s="1"/>
  <c r="F237" i="31" s="1"/>
  <c r="G237" i="31" s="1"/>
  <c r="H237" i="31" s="1"/>
  <c r="I237" i="31" s="1"/>
  <c r="J237" i="31" s="1"/>
  <c r="K237" i="31" s="1"/>
  <c r="L237" i="31" s="1"/>
  <c r="M237" i="31" s="1"/>
  <c r="N237" i="31" s="1"/>
  <c r="O237" i="31" s="1"/>
  <c r="P237" i="31" s="1"/>
  <c r="Q237" i="31" s="1"/>
  <c r="R237" i="31" s="1"/>
  <c r="S237" i="31" s="1"/>
  <c r="T237" i="31" s="1"/>
  <c r="U237" i="31" s="1"/>
  <c r="V237" i="31" s="1"/>
  <c r="W237" i="31" s="1"/>
  <c r="X237" i="31" s="1"/>
  <c r="Y237" i="31" s="1"/>
  <c r="Z237" i="31" s="1"/>
  <c r="AA237" i="31" s="1"/>
  <c r="AB237" i="31" s="1"/>
  <c r="AC237" i="31" s="1"/>
  <c r="AD237" i="31" s="1"/>
  <c r="AE237" i="31" s="1"/>
  <c r="AF237" i="31" s="1"/>
  <c r="AG237" i="31" s="1"/>
  <c r="AH237" i="31" s="1"/>
  <c r="AI237" i="31" s="1"/>
  <c r="AJ237" i="31" s="1"/>
  <c r="AK237" i="31" s="1"/>
  <c r="AL237" i="31" s="1"/>
  <c r="AM237" i="31" s="1"/>
  <c r="AK412" i="31"/>
  <c r="AL316" i="31"/>
  <c r="AL272" i="31"/>
  <c r="AM239" i="31"/>
  <c r="AM43" i="33"/>
  <c r="AL379" i="31"/>
  <c r="AM140" i="33"/>
  <c r="AL104" i="31"/>
  <c r="AM34" i="33"/>
  <c r="AL188" i="33"/>
  <c r="AL227" i="33"/>
  <c r="AK416" i="31"/>
  <c r="AL10" i="38" a="1"/>
  <c r="AL10" i="38" s="1"/>
  <c r="AL5" i="38" a="1"/>
  <c r="AL5" i="38" s="1"/>
  <c r="AL7" i="38" a="1"/>
  <c r="AL7" i="38" s="1"/>
  <c r="AL8" i="38" a="1"/>
  <c r="AL8" i="38" s="1"/>
  <c r="AL11" i="38" a="1"/>
  <c r="AL11" i="38" s="1"/>
  <c r="AL9" i="38" a="1"/>
  <c r="AL9" i="38" s="1"/>
  <c r="AN10" i="16" a="1"/>
  <c r="AN10" i="16" s="1"/>
  <c r="AN9" i="16" a="1"/>
  <c r="AN9" i="16" s="1"/>
  <c r="AN8" i="16" a="1"/>
  <c r="AN8" i="16" s="1"/>
  <c r="AN11" i="16" a="1"/>
  <c r="AN11" i="16" s="1"/>
  <c r="AN7" i="16" a="1"/>
  <c r="AN7" i="16" s="1"/>
  <c r="AN5" i="16" a="1"/>
  <c r="AN5" i="16" s="1"/>
  <c r="AM5" i="39" a="1"/>
  <c r="AM5" i="39" s="1"/>
  <c r="AM11" i="39" a="1"/>
  <c r="AM11" i="39" s="1"/>
  <c r="AM10" i="39" a="1"/>
  <c r="AM10" i="39" s="1"/>
  <c r="AM9" i="39" a="1"/>
  <c r="AM9" i="39" s="1"/>
  <c r="AM7" i="39" a="1"/>
  <c r="AM7" i="39" s="1"/>
  <c r="AM8" i="39" a="1"/>
  <c r="AM8" i="39" s="1"/>
  <c r="AK415" i="31"/>
  <c r="AM111" i="33"/>
  <c r="AL225" i="33"/>
  <c r="AK417" i="31"/>
  <c r="AL226" i="33"/>
  <c r="AL190" i="33"/>
  <c r="AM149" i="33"/>
  <c r="AM148" i="33"/>
  <c r="AM150" i="33"/>
  <c r="AM73" i="33"/>
  <c r="AM71" i="33"/>
  <c r="AM113" i="33"/>
  <c r="AL194" i="33"/>
  <c r="AM64" i="33"/>
  <c r="AM36" i="33"/>
  <c r="AM72" i="33"/>
  <c r="AM37" i="33"/>
  <c r="AM114" i="33"/>
  <c r="AL218" i="33"/>
  <c r="AL192" i="33"/>
  <c r="AM69" i="33"/>
  <c r="AM41" i="33"/>
  <c r="AM40" i="33"/>
  <c r="AM116" i="33"/>
  <c r="AM115" i="33"/>
  <c r="AM42" i="33"/>
  <c r="AM119" i="33"/>
  <c r="AM38" i="33"/>
  <c r="AM120" i="33"/>
  <c r="AM112" i="33"/>
  <c r="AM143" i="33"/>
  <c r="AL197" i="33"/>
  <c r="AL223" i="33"/>
  <c r="AL196" i="33"/>
  <c r="AL220" i="33"/>
  <c r="AM39" i="33"/>
  <c r="AM141" i="33"/>
  <c r="AL195" i="33"/>
  <c r="AM147" i="33"/>
  <c r="AM35" i="33"/>
  <c r="AL221" i="33"/>
  <c r="AM68" i="33"/>
  <c r="AM118" i="33"/>
  <c r="AL193" i="33"/>
  <c r="AL189" i="33"/>
  <c r="AM66" i="33"/>
  <c r="AM117" i="33"/>
  <c r="AL224" i="33"/>
  <c r="AM146" i="33"/>
  <c r="AM144" i="33"/>
  <c r="AL217" i="33"/>
  <c r="AM63" i="33"/>
  <c r="AM70" i="33"/>
  <c r="AM145" i="33"/>
  <c r="AM67" i="33"/>
  <c r="AL222" i="33"/>
  <c r="AL385" i="31"/>
  <c r="AL353" i="31"/>
  <c r="AL352" i="31"/>
  <c r="AL351" i="31"/>
  <c r="AL386" i="31"/>
  <c r="AL387" i="31"/>
  <c r="AL275" i="31"/>
  <c r="AL276" i="31"/>
  <c r="AL277" i="31"/>
  <c r="AM246" i="31"/>
  <c r="AM247" i="31"/>
  <c r="AM213" i="31"/>
  <c r="AM212" i="31"/>
  <c r="AK413" i="31"/>
  <c r="AL315" i="31"/>
  <c r="AL135" i="31"/>
  <c r="AL136" i="31"/>
  <c r="AL137" i="31"/>
  <c r="AL103" i="31"/>
  <c r="AL105" i="31"/>
  <c r="AL380" i="31"/>
  <c r="AM182" i="31"/>
  <c r="AL134" i="31"/>
  <c r="AM73" i="31"/>
  <c r="AM38" i="31"/>
  <c r="AL99" i="31"/>
  <c r="AM72" i="31"/>
  <c r="AM209" i="31"/>
  <c r="AM183" i="31"/>
  <c r="AM178" i="31"/>
  <c r="AM180" i="31"/>
  <c r="AM240" i="31"/>
  <c r="AM211" i="31"/>
  <c r="AL314" i="31"/>
  <c r="AL273" i="31"/>
  <c r="AM210" i="31"/>
  <c r="AM181" i="31"/>
  <c r="AM179" i="31"/>
  <c r="AL317" i="31"/>
  <c r="AL384" i="31"/>
  <c r="AL322" i="31"/>
  <c r="AL321" i="31"/>
  <c r="AL319" i="31"/>
  <c r="AL349" i="31"/>
  <c r="AL378" i="31"/>
  <c r="AM43" i="31"/>
  <c r="AL320" i="31"/>
  <c r="AL132" i="31"/>
  <c r="AL133" i="31"/>
  <c r="AM35" i="31"/>
  <c r="AL274" i="31"/>
  <c r="AL382" i="31"/>
  <c r="AM244" i="31"/>
  <c r="AL348" i="31"/>
  <c r="AM241" i="31"/>
  <c r="AL107" i="31"/>
  <c r="AL350" i="31"/>
  <c r="AM238" i="31"/>
  <c r="AM68" i="31"/>
  <c r="AL101" i="31"/>
  <c r="AM71" i="31"/>
  <c r="AM39" i="31"/>
  <c r="AM177" i="31"/>
  <c r="AL98" i="31"/>
  <c r="AL323" i="31"/>
  <c r="AM242" i="31"/>
  <c r="AM41" i="31"/>
  <c r="AM175" i="31"/>
  <c r="AM243" i="31"/>
  <c r="AM208" i="31"/>
  <c r="AL383" i="31"/>
  <c r="AM70" i="31"/>
  <c r="AM40" i="31"/>
  <c r="AM42" i="31"/>
  <c r="AL102" i="31"/>
  <c r="AL106" i="31"/>
  <c r="AM37" i="31"/>
  <c r="AK414" i="31"/>
  <c r="AL381" i="31"/>
  <c r="AM174" i="31"/>
  <c r="AM69" i="31"/>
  <c r="AL100" i="31"/>
  <c r="AM36" i="31"/>
  <c r="AM245" i="31"/>
  <c r="AL318" i="31"/>
  <c r="AM176" i="31"/>
  <c r="AM34" i="31"/>
  <c r="CA5" i="7"/>
  <c r="BZ19" i="7"/>
  <c r="CD12" i="7"/>
  <c r="CC26" i="7"/>
  <c r="CD8" i="7"/>
  <c r="CC22" i="7"/>
  <c r="CC10" i="7"/>
  <c r="CB24" i="7"/>
  <c r="CZ14" i="7"/>
  <c r="DA14" i="7" s="1"/>
  <c r="DB14" i="7" s="1"/>
  <c r="DC14" i="7" s="1"/>
  <c r="DD14" i="7" s="1"/>
  <c r="DE14" i="7" s="1"/>
  <c r="DF14" i="7" s="1"/>
  <c r="DG14" i="7" s="1"/>
  <c r="DH14" i="7" s="1"/>
  <c r="DI14" i="7" s="1"/>
  <c r="DJ14" i="7" s="1"/>
  <c r="DK14" i="7" s="1"/>
  <c r="DL14" i="7" s="1"/>
  <c r="CY28" i="7"/>
  <c r="CB11" i="7"/>
  <c r="CA25" i="7"/>
  <c r="CB7" i="7"/>
  <c r="CA21" i="7"/>
  <c r="CB13" i="7"/>
  <c r="CA27" i="7"/>
  <c r="CB9" i="7"/>
  <c r="CA23" i="7"/>
  <c r="CC6" i="7"/>
  <c r="CB20" i="7"/>
  <c r="AN39" i="39"/>
  <c r="AN61" i="39" s="1"/>
  <c r="AN89" i="39" s="1"/>
  <c r="AN111" i="39" s="1"/>
  <c r="AN133" i="39" s="1"/>
  <c r="AO16" i="39"/>
  <c r="AN4" i="39"/>
  <c r="AN16" i="38"/>
  <c r="AM4" i="38"/>
  <c r="AM39" i="38"/>
  <c r="AM61" i="38" s="1"/>
  <c r="AM89" i="38" s="1"/>
  <c r="AM111" i="38" s="1"/>
  <c r="AM133" i="38" s="1"/>
  <c r="AM252" i="31"/>
  <c r="AM221" i="31"/>
  <c r="AN222" i="31"/>
  <c r="AM328" i="32"/>
  <c r="AM297" i="32"/>
  <c r="AN298" i="32"/>
  <c r="AL321" i="30"/>
  <c r="AL352" i="30" s="1"/>
  <c r="AM291" i="30"/>
  <c r="AL290" i="30"/>
  <c r="AL392" i="31"/>
  <c r="AM362" i="31"/>
  <c r="AL361" i="31"/>
  <c r="AN154" i="30"/>
  <c r="AM153" i="30"/>
  <c r="AM184" i="30"/>
  <c r="AM215" i="30" s="1"/>
  <c r="AM245" i="30" s="1"/>
  <c r="AM221" i="32"/>
  <c r="AM252" i="32"/>
  <c r="AN222" i="32"/>
  <c r="AN157" i="31"/>
  <c r="AN188" i="31"/>
  <c r="AO158" i="31"/>
  <c r="AN125" i="33"/>
  <c r="AO95" i="33"/>
  <c r="AN94" i="33"/>
  <c r="AM328" i="31"/>
  <c r="AN298" i="31"/>
  <c r="AM297" i="31"/>
  <c r="AN172" i="33"/>
  <c r="AM202" i="33"/>
  <c r="AM171" i="33"/>
  <c r="AM191" i="33" s="1"/>
  <c r="AN188" i="32"/>
  <c r="AO158" i="32"/>
  <c r="AN157" i="32"/>
  <c r="AL392" i="32"/>
  <c r="AM362" i="32"/>
  <c r="AL361" i="32"/>
  <c r="AM38" i="37"/>
  <c r="AL48" i="37"/>
  <c r="AL49" i="37" s="1"/>
  <c r="AC113" i="36"/>
  <c r="AD50" i="36"/>
  <c r="AD70" i="36" s="1"/>
  <c r="AC117" i="36"/>
  <c r="AD54" i="36"/>
  <c r="AD74" i="36" s="1"/>
  <c r="AC105" i="36"/>
  <c r="AD42" i="36"/>
  <c r="AD62" i="36" s="1"/>
  <c r="AD41" i="36"/>
  <c r="AD61" i="36" s="1"/>
  <c r="AC104" i="36"/>
  <c r="AC109" i="36"/>
  <c r="AD46" i="36"/>
  <c r="AD66" i="36" s="1"/>
  <c r="AC111" i="36"/>
  <c r="AD48" i="36"/>
  <c r="AD68" i="36" s="1"/>
  <c r="AE50" i="37"/>
  <c r="AF39" i="37"/>
  <c r="AC107" i="36"/>
  <c r="AD44" i="36"/>
  <c r="AD64" i="36" s="1"/>
  <c r="AD52" i="36"/>
  <c r="AD72" i="36" s="1"/>
  <c r="AC115" i="36"/>
  <c r="AB103" i="36"/>
  <c r="AB119" i="36" s="1"/>
  <c r="AB78" i="36"/>
  <c r="AC114" i="36"/>
  <c r="AD51" i="36"/>
  <c r="AD71" i="36" s="1"/>
  <c r="AL39" i="36"/>
  <c r="AK81" i="36"/>
  <c r="AK102" i="36" s="1"/>
  <c r="AK131" i="36" s="1"/>
  <c r="AK132" i="36" s="1"/>
  <c r="AK59" i="36"/>
  <c r="AD40" i="36"/>
  <c r="AD60" i="36" s="1"/>
  <c r="AC56" i="36"/>
  <c r="AD43" i="36"/>
  <c r="AD63" i="36" s="1"/>
  <c r="AC106" i="36"/>
  <c r="AC116" i="36"/>
  <c r="AD53" i="36"/>
  <c r="AD73" i="36" s="1"/>
  <c r="AD17" i="35"/>
  <c r="AE14" i="35"/>
  <c r="AC110" i="36"/>
  <c r="AD47" i="36"/>
  <c r="AD67" i="36" s="1"/>
  <c r="AD49" i="36"/>
  <c r="AD69" i="36" s="1"/>
  <c r="AC112" i="36"/>
  <c r="AD45" i="36"/>
  <c r="AD65" i="36" s="1"/>
  <c r="AC108" i="36"/>
  <c r="AM27" i="35"/>
  <c r="AN13" i="35"/>
  <c r="AO16" i="16"/>
  <c r="AO4" i="16" s="1"/>
  <c r="AN39" i="16"/>
  <c r="AN48" i="33"/>
  <c r="AO18" i="33"/>
  <c r="AN17" i="33"/>
  <c r="AN17" i="32"/>
  <c r="AO18" i="32"/>
  <c r="AN48" i="32"/>
  <c r="AM112" i="32"/>
  <c r="AM81" i="32"/>
  <c r="AN82" i="32"/>
  <c r="AM112" i="31"/>
  <c r="AM81" i="31"/>
  <c r="AN82" i="31"/>
  <c r="AN48" i="31"/>
  <c r="AO18" i="31"/>
  <c r="AN17" i="31"/>
  <c r="AM78" i="30"/>
  <c r="AM108" i="30" s="1"/>
  <c r="AN16" i="30"/>
  <c r="AO17" i="30"/>
  <c r="AN47" i="30"/>
  <c r="AL13" i="22" l="1"/>
  <c r="AL14" i="22"/>
  <c r="AL15" i="22"/>
  <c r="AN3" i="22"/>
  <c r="AM12" i="22"/>
  <c r="AD76" i="36"/>
  <c r="AK85" i="36"/>
  <c r="AK94" i="36"/>
  <c r="AK89" i="36"/>
  <c r="AK92" i="36"/>
  <c r="AK86" i="36"/>
  <c r="AK95" i="36"/>
  <c r="AK96" i="36"/>
  <c r="AK88" i="36"/>
  <c r="AK90" i="36"/>
  <c r="AB134" i="36"/>
  <c r="AB121" i="36"/>
  <c r="AK84" i="36"/>
  <c r="AK93" i="36"/>
  <c r="AK87" i="36"/>
  <c r="AK83" i="36"/>
  <c r="AF82" i="36"/>
  <c r="AE98" i="36"/>
  <c r="AK91" i="36"/>
  <c r="AG20" i="35"/>
  <c r="AF21" i="35"/>
  <c r="AF31" i="35" s="1"/>
  <c r="AG22" i="35"/>
  <c r="AF23" i="35"/>
  <c r="AF32" i="35" s="1"/>
  <c r="AD19" i="35"/>
  <c r="AE15" i="35"/>
  <c r="AE17" i="35" s="1"/>
  <c r="AC30" i="35"/>
  <c r="AD29" i="35"/>
  <c r="AM272" i="31"/>
  <c r="AM379" i="31"/>
  <c r="AM103" i="31"/>
  <c r="AN33" i="31"/>
  <c r="AN140" i="33"/>
  <c r="AM315" i="31"/>
  <c r="AM313" i="31"/>
  <c r="AN237" i="31"/>
  <c r="AN5" i="39" a="1"/>
  <c r="AN5" i="39" s="1"/>
  <c r="AN8" i="39" a="1"/>
  <c r="AN8" i="39" s="1"/>
  <c r="AN7" i="39" a="1"/>
  <c r="AN7" i="39" s="1"/>
  <c r="AN9" i="39" a="1"/>
  <c r="AN9" i="39" s="1"/>
  <c r="AN11" i="39" a="1"/>
  <c r="AN11" i="39" s="1"/>
  <c r="AN10" i="39" a="1"/>
  <c r="AN10" i="39" s="1"/>
  <c r="AM226" i="33"/>
  <c r="AO11" i="16" a="1"/>
  <c r="AO11" i="16" s="1"/>
  <c r="AO9" i="16" a="1"/>
  <c r="AO9" i="16" s="1"/>
  <c r="AO5" i="16" a="1"/>
  <c r="AO5" i="16" s="1"/>
  <c r="AO10" i="16" a="1"/>
  <c r="AO10" i="16" s="1"/>
  <c r="AO7" i="16" a="1"/>
  <c r="AO7" i="16" s="1"/>
  <c r="AO8" i="16" a="1"/>
  <c r="AO8" i="16" s="1"/>
  <c r="AL417" i="31"/>
  <c r="AN173" i="31"/>
  <c r="AM225" i="33"/>
  <c r="AL416" i="31"/>
  <c r="AM11" i="38" a="1"/>
  <c r="AM11" i="38" s="1"/>
  <c r="AM10" i="38" a="1"/>
  <c r="AM10" i="38" s="1"/>
  <c r="AM5" i="38" a="1"/>
  <c r="AM5" i="38" s="1"/>
  <c r="AM9" i="38" a="1"/>
  <c r="AM9" i="38" s="1"/>
  <c r="AM7" i="38" a="1"/>
  <c r="AM7" i="38" s="1"/>
  <c r="AM8" i="38" a="1"/>
  <c r="AM8" i="38" s="1"/>
  <c r="AL415" i="31"/>
  <c r="AM227" i="33"/>
  <c r="AN150" i="33"/>
  <c r="AN148" i="33"/>
  <c r="AN149" i="33"/>
  <c r="AN141" i="33"/>
  <c r="AN72" i="33"/>
  <c r="AN118" i="33"/>
  <c r="AN144" i="33"/>
  <c r="AN67" i="33"/>
  <c r="AM218" i="33"/>
  <c r="AN71" i="33"/>
  <c r="AN42" i="33"/>
  <c r="AN73" i="33"/>
  <c r="AN145" i="33"/>
  <c r="AN146" i="33"/>
  <c r="AN39" i="33"/>
  <c r="AN112" i="33"/>
  <c r="AN115" i="33"/>
  <c r="AN114" i="33"/>
  <c r="AN70" i="33"/>
  <c r="AM224" i="33"/>
  <c r="AN68" i="33"/>
  <c r="AM220" i="33"/>
  <c r="AN120" i="33"/>
  <c r="AN116" i="33"/>
  <c r="AN37" i="33"/>
  <c r="AN117" i="33"/>
  <c r="AM221" i="33"/>
  <c r="AM196" i="33"/>
  <c r="AN38" i="33"/>
  <c r="AN40" i="33"/>
  <c r="AN63" i="33"/>
  <c r="AN64" i="33"/>
  <c r="AN36" i="33"/>
  <c r="AM194" i="33"/>
  <c r="AM188" i="33"/>
  <c r="AN34" i="33"/>
  <c r="AN111" i="33"/>
  <c r="AM190" i="33"/>
  <c r="AN113" i="33"/>
  <c r="AN66" i="33"/>
  <c r="AN35" i="33"/>
  <c r="AM223" i="33"/>
  <c r="AN41" i="33"/>
  <c r="AN43" i="33"/>
  <c r="AM189" i="33"/>
  <c r="AN147" i="33"/>
  <c r="AM197" i="33"/>
  <c r="AN119" i="33"/>
  <c r="AN69" i="33"/>
  <c r="AM222" i="33"/>
  <c r="AM217" i="33"/>
  <c r="AM193" i="33"/>
  <c r="AM195" i="33"/>
  <c r="AN143" i="33"/>
  <c r="AM192" i="33"/>
  <c r="AM387" i="31"/>
  <c r="AM386" i="31"/>
  <c r="AM351" i="31"/>
  <c r="AM352" i="31"/>
  <c r="AM353" i="31"/>
  <c r="AM385" i="31"/>
  <c r="AM277" i="31"/>
  <c r="AM276" i="31"/>
  <c r="AL413" i="31"/>
  <c r="AM275" i="31"/>
  <c r="AN212" i="31"/>
  <c r="AN213" i="31"/>
  <c r="AN247" i="31"/>
  <c r="AN246" i="31"/>
  <c r="AN239" i="31"/>
  <c r="AM137" i="31"/>
  <c r="AM97" i="31"/>
  <c r="AM136" i="31"/>
  <c r="AM377" i="31"/>
  <c r="AM135" i="31"/>
  <c r="AM105" i="31"/>
  <c r="AN73" i="31"/>
  <c r="AM318" i="31"/>
  <c r="AN182" i="31"/>
  <c r="AM316" i="31"/>
  <c r="AN72" i="31"/>
  <c r="AN245" i="31"/>
  <c r="AN37" i="31"/>
  <c r="AN208" i="31"/>
  <c r="AM98" i="31"/>
  <c r="AM134" i="31"/>
  <c r="AN35" i="31"/>
  <c r="AM349" i="31"/>
  <c r="AM384" i="31"/>
  <c r="AM314" i="31"/>
  <c r="AN36" i="31"/>
  <c r="AM106" i="31"/>
  <c r="AN243" i="31"/>
  <c r="AN177" i="31"/>
  <c r="AM380" i="31"/>
  <c r="AM133" i="31"/>
  <c r="AM319" i="31"/>
  <c r="AM317" i="31"/>
  <c r="AN178" i="31"/>
  <c r="AM100" i="31"/>
  <c r="AM102" i="31"/>
  <c r="AN175" i="31"/>
  <c r="AN39" i="31"/>
  <c r="AM107" i="31"/>
  <c r="AM132" i="31"/>
  <c r="AN179" i="31"/>
  <c r="AN211" i="31"/>
  <c r="AN183" i="31"/>
  <c r="AL412" i="31"/>
  <c r="AM274" i="31"/>
  <c r="AN69" i="31"/>
  <c r="AN41" i="31"/>
  <c r="AN71" i="31"/>
  <c r="AN241" i="31"/>
  <c r="AM320" i="31"/>
  <c r="AN38" i="31"/>
  <c r="AN209" i="31"/>
  <c r="AM104" i="31"/>
  <c r="AM383" i="31"/>
  <c r="AM350" i="31"/>
  <c r="AM378" i="31"/>
  <c r="AM273" i="31"/>
  <c r="AN174" i="31"/>
  <c r="AN42" i="31"/>
  <c r="AM101" i="31"/>
  <c r="AM348" i="31"/>
  <c r="AM99" i="31"/>
  <c r="AN181" i="31"/>
  <c r="AN240" i="31"/>
  <c r="AN34" i="31"/>
  <c r="AM381" i="31"/>
  <c r="AN40" i="31"/>
  <c r="AN242" i="31"/>
  <c r="AN68" i="31"/>
  <c r="AN244" i="31"/>
  <c r="AM321" i="31"/>
  <c r="AN210" i="31"/>
  <c r="AN176" i="31"/>
  <c r="AL414" i="31"/>
  <c r="AN70" i="31"/>
  <c r="AM323" i="31"/>
  <c r="AN238" i="31"/>
  <c r="AM382" i="31"/>
  <c r="AN43" i="31"/>
  <c r="AM322" i="31"/>
  <c r="AN180" i="31"/>
  <c r="CA19" i="7"/>
  <c r="CB5" i="7"/>
  <c r="D33" i="33"/>
  <c r="E33" i="33" s="1"/>
  <c r="F33" i="33" s="1"/>
  <c r="G33" i="33" s="1"/>
  <c r="H33" i="33" s="1"/>
  <c r="I33" i="33" s="1"/>
  <c r="J33" i="33" s="1"/>
  <c r="K33" i="33" s="1"/>
  <c r="L33" i="33" s="1"/>
  <c r="M33" i="33" s="1"/>
  <c r="N33" i="33" s="1"/>
  <c r="O33" i="33" s="1"/>
  <c r="P33" i="33" s="1"/>
  <c r="Q33" i="33" s="1"/>
  <c r="R33" i="33" s="1"/>
  <c r="S33" i="33" s="1"/>
  <c r="T33" i="33" s="1"/>
  <c r="U33" i="33" s="1"/>
  <c r="V33" i="33" s="1"/>
  <c r="W33" i="33" s="1"/>
  <c r="X33" i="33" s="1"/>
  <c r="Y33" i="33" s="1"/>
  <c r="Z33" i="33" s="1"/>
  <c r="AA33" i="33" s="1"/>
  <c r="AB33" i="33" s="1"/>
  <c r="AC33" i="33" s="1"/>
  <c r="AD33" i="33" s="1"/>
  <c r="AE33" i="33" s="1"/>
  <c r="AF33" i="33" s="1"/>
  <c r="AG33" i="33" s="1"/>
  <c r="AH33" i="33" s="1"/>
  <c r="AI33" i="33" s="1"/>
  <c r="AJ33" i="33" s="1"/>
  <c r="AK33" i="33" s="1"/>
  <c r="AL33" i="33" s="1"/>
  <c r="AM33" i="33" s="1"/>
  <c r="AN33" i="33" s="1"/>
  <c r="D110" i="33"/>
  <c r="E110" i="33" s="1"/>
  <c r="F110" i="33" s="1"/>
  <c r="G110" i="33" s="1"/>
  <c r="H110" i="33" s="1"/>
  <c r="I110" i="33" s="1"/>
  <c r="J110" i="33" s="1"/>
  <c r="K110" i="33" s="1"/>
  <c r="L110" i="33" s="1"/>
  <c r="M110" i="33" s="1"/>
  <c r="N110" i="33" s="1"/>
  <c r="O110" i="33" s="1"/>
  <c r="P110" i="33" s="1"/>
  <c r="Q110" i="33" s="1"/>
  <c r="R110" i="33" s="1"/>
  <c r="S110" i="33" s="1"/>
  <c r="T110" i="33" s="1"/>
  <c r="U110" i="33" s="1"/>
  <c r="V110" i="33" s="1"/>
  <c r="W110" i="33" s="1"/>
  <c r="X110" i="33" s="1"/>
  <c r="Y110" i="33" s="1"/>
  <c r="Z110" i="33" s="1"/>
  <c r="AA110" i="33" s="1"/>
  <c r="AB110" i="33" s="1"/>
  <c r="AC110" i="33" s="1"/>
  <c r="AD110" i="33" s="1"/>
  <c r="AE110" i="33" s="1"/>
  <c r="AF110" i="33" s="1"/>
  <c r="AG110" i="33" s="1"/>
  <c r="AH110" i="33" s="1"/>
  <c r="AI110" i="33" s="1"/>
  <c r="AJ110" i="33" s="1"/>
  <c r="AK110" i="33" s="1"/>
  <c r="AL110" i="33" s="1"/>
  <c r="AM110" i="33" s="1"/>
  <c r="AN110" i="33" s="1"/>
  <c r="D187" i="33"/>
  <c r="E187" i="33" s="1"/>
  <c r="F187" i="33" s="1"/>
  <c r="G187" i="33" s="1"/>
  <c r="H187" i="33" s="1"/>
  <c r="I187" i="33" s="1"/>
  <c r="J187" i="33" s="1"/>
  <c r="K187" i="33" s="1"/>
  <c r="L187" i="33" s="1"/>
  <c r="M187" i="33" s="1"/>
  <c r="N187" i="33" s="1"/>
  <c r="O187" i="33" s="1"/>
  <c r="P187" i="33" s="1"/>
  <c r="Q187" i="33" s="1"/>
  <c r="R187" i="33" s="1"/>
  <c r="S187" i="33" s="1"/>
  <c r="T187" i="33" s="1"/>
  <c r="U187" i="33" s="1"/>
  <c r="V187" i="33" s="1"/>
  <c r="W187" i="33" s="1"/>
  <c r="X187" i="33" s="1"/>
  <c r="Y187" i="33" s="1"/>
  <c r="Z187" i="33" s="1"/>
  <c r="AA187" i="33" s="1"/>
  <c r="AB187" i="33" s="1"/>
  <c r="AC187" i="33" s="1"/>
  <c r="AD187" i="33" s="1"/>
  <c r="AE187" i="33" s="1"/>
  <c r="AF187" i="33" s="1"/>
  <c r="AG187" i="33" s="1"/>
  <c r="AH187" i="33" s="1"/>
  <c r="AI187" i="33" s="1"/>
  <c r="AJ187" i="33" s="1"/>
  <c r="AK187" i="33" s="1"/>
  <c r="AL187" i="33" s="1"/>
  <c r="AM187" i="33" s="1"/>
  <c r="CC9" i="7"/>
  <c r="CB23" i="7"/>
  <c r="CZ28" i="7"/>
  <c r="CC13" i="7"/>
  <c r="CB27" i="7"/>
  <c r="CD10" i="7"/>
  <c r="CC24" i="7"/>
  <c r="CC7" i="7"/>
  <c r="CB21" i="7"/>
  <c r="CE8" i="7"/>
  <c r="CD22" i="7"/>
  <c r="CD6" i="7"/>
  <c r="CC20" i="7"/>
  <c r="CC11" i="7"/>
  <c r="CB25" i="7"/>
  <c r="CE12" i="7"/>
  <c r="CD26" i="7"/>
  <c r="AO39" i="39"/>
  <c r="AO61" i="39" s="1"/>
  <c r="AO89" i="39" s="1"/>
  <c r="AO111" i="39" s="1"/>
  <c r="AO133" i="39" s="1"/>
  <c r="AP16" i="39"/>
  <c r="AO4" i="39"/>
  <c r="AO16" i="38"/>
  <c r="AN4" i="38"/>
  <c r="AN39" i="38"/>
  <c r="AN61" i="38" s="1"/>
  <c r="AN89" i="38" s="1"/>
  <c r="AN111" i="38" s="1"/>
  <c r="AN133" i="38" s="1"/>
  <c r="AO188" i="32"/>
  <c r="AP158" i="32"/>
  <c r="AO157" i="32"/>
  <c r="AN221" i="32"/>
  <c r="AO222" i="32"/>
  <c r="AN252" i="32"/>
  <c r="AN328" i="32"/>
  <c r="AO298" i="32"/>
  <c r="AN297" i="32"/>
  <c r="AM392" i="31"/>
  <c r="AM361" i="31"/>
  <c r="AN362" i="31"/>
  <c r="AO157" i="31"/>
  <c r="AO188" i="31"/>
  <c r="AP158" i="31"/>
  <c r="AO298" i="31"/>
  <c r="AN328" i="31"/>
  <c r="AN297" i="31"/>
  <c r="AM392" i="32"/>
  <c r="AN362" i="32"/>
  <c r="AM361" i="32"/>
  <c r="AN184" i="30"/>
  <c r="AN215" i="30" s="1"/>
  <c r="AN245" i="30" s="1"/>
  <c r="AN153" i="30"/>
  <c r="AO154" i="30"/>
  <c r="AN252" i="31"/>
  <c r="AO222" i="31"/>
  <c r="AN221" i="31"/>
  <c r="AL382" i="30"/>
  <c r="AN202" i="33"/>
  <c r="AN171" i="33"/>
  <c r="AO172" i="33"/>
  <c r="AO125" i="33"/>
  <c r="AO94" i="33"/>
  <c r="AP95" i="33"/>
  <c r="AM321" i="30"/>
  <c r="AM352" i="30" s="1"/>
  <c r="AM382" i="30" s="1"/>
  <c r="AM290" i="30"/>
  <c r="AN291" i="30"/>
  <c r="AE43" i="36"/>
  <c r="AE63" i="36" s="1"/>
  <c r="AD106" i="36"/>
  <c r="AE47" i="36"/>
  <c r="AE67" i="36" s="1"/>
  <c r="AD110" i="36"/>
  <c r="AE48" i="36"/>
  <c r="AE68" i="36" s="1"/>
  <c r="AD111" i="36"/>
  <c r="AD117" i="36"/>
  <c r="AE54" i="36"/>
  <c r="AE74" i="36" s="1"/>
  <c r="AD108" i="36"/>
  <c r="AE45" i="36"/>
  <c r="AE65" i="36" s="1"/>
  <c r="AE40" i="36"/>
  <c r="AE60" i="36" s="1"/>
  <c r="AD56" i="36"/>
  <c r="AF14" i="35"/>
  <c r="AC103" i="36"/>
  <c r="AC119" i="36" s="1"/>
  <c r="AC78" i="36"/>
  <c r="AD109" i="36"/>
  <c r="AE46" i="36"/>
  <c r="AE66" i="36" s="1"/>
  <c r="AD113" i="36"/>
  <c r="AE50" i="36"/>
  <c r="AE70" i="36" s="1"/>
  <c r="AD112" i="36"/>
  <c r="AE49" i="36"/>
  <c r="AE69" i="36" s="1"/>
  <c r="AD115" i="36"/>
  <c r="AE52" i="36"/>
  <c r="AE72" i="36" s="1"/>
  <c r="AE53" i="36"/>
  <c r="AE73" i="36" s="1"/>
  <c r="AD116" i="36"/>
  <c r="AD107" i="36"/>
  <c r="AE44" i="36"/>
  <c r="AE64" i="36" s="1"/>
  <c r="AL81" i="36"/>
  <c r="AL102" i="36" s="1"/>
  <c r="AL131" i="36" s="1"/>
  <c r="AL132" i="36" s="1"/>
  <c r="AL59" i="36"/>
  <c r="AM39" i="36"/>
  <c r="AE41" i="36"/>
  <c r="AE61" i="36" s="1"/>
  <c r="AD104" i="36"/>
  <c r="AO13" i="35"/>
  <c r="AN27" i="35"/>
  <c r="AD114" i="36"/>
  <c r="AE51" i="36"/>
  <c r="AE71" i="36" s="1"/>
  <c r="AF50" i="37"/>
  <c r="AG39" i="37"/>
  <c r="AD105" i="36"/>
  <c r="AE42" i="36"/>
  <c r="AE62" i="36" s="1"/>
  <c r="AN38" i="37"/>
  <c r="AM48" i="37"/>
  <c r="AM49" i="37" s="1"/>
  <c r="AP16" i="16"/>
  <c r="AP4" i="16" s="1"/>
  <c r="AO39" i="16"/>
  <c r="AO48" i="33"/>
  <c r="AP18" i="33"/>
  <c r="AO17" i="33"/>
  <c r="AO48" i="32"/>
  <c r="AP18" i="32"/>
  <c r="AO17" i="32"/>
  <c r="AN112" i="32"/>
  <c r="AO82" i="32"/>
  <c r="AN81" i="32"/>
  <c r="AO48" i="31"/>
  <c r="AP18" i="31"/>
  <c r="AO17" i="31"/>
  <c r="AN112" i="31"/>
  <c r="AO82" i="31"/>
  <c r="AN81" i="31"/>
  <c r="AN78" i="30"/>
  <c r="AN108" i="30" s="1"/>
  <c r="AO16" i="30"/>
  <c r="AP17" i="30"/>
  <c r="AO47" i="30"/>
  <c r="AM13" i="22" l="1"/>
  <c r="AM14" i="22"/>
  <c r="AM15" i="22"/>
  <c r="AO3" i="22"/>
  <c r="AN12" i="22"/>
  <c r="AE76" i="36"/>
  <c r="AL90" i="36"/>
  <c r="AC134" i="36"/>
  <c r="AC121" i="36"/>
  <c r="AL83" i="36"/>
  <c r="AL88" i="36"/>
  <c r="AL87" i="36"/>
  <c r="AL96" i="36"/>
  <c r="AL93" i="36"/>
  <c r="AL94" i="36"/>
  <c r="AG82" i="36"/>
  <c r="AF98" i="36"/>
  <c r="AL84" i="36"/>
  <c r="AL95" i="36"/>
  <c r="AL86" i="36"/>
  <c r="AL91" i="36"/>
  <c r="AL92" i="36"/>
  <c r="AL85" i="36"/>
  <c r="AL89" i="36"/>
  <c r="AN272" i="31"/>
  <c r="AE19" i="35"/>
  <c r="AF15" i="35"/>
  <c r="AF17" i="35" s="1"/>
  <c r="AH22" i="35"/>
  <c r="AG23" i="35"/>
  <c r="AG32" i="35" s="1"/>
  <c r="AG21" i="35"/>
  <c r="AG31" i="35" s="1"/>
  <c r="AH20" i="35"/>
  <c r="AD30" i="35"/>
  <c r="AE29" i="35"/>
  <c r="AM413" i="31"/>
  <c r="AN187" i="33"/>
  <c r="AN316" i="31"/>
  <c r="AO110" i="33"/>
  <c r="AN97" i="31"/>
  <c r="AO67" i="33"/>
  <c r="AO173" i="31"/>
  <c r="AN377" i="31"/>
  <c r="AO140" i="33"/>
  <c r="AN227" i="33"/>
  <c r="AM415" i="31"/>
  <c r="AN8" i="38" a="1"/>
  <c r="AN8" i="38" s="1"/>
  <c r="AN9" i="38" a="1"/>
  <c r="AN9" i="38" s="1"/>
  <c r="AN7" i="38" a="1"/>
  <c r="AN7" i="38" s="1"/>
  <c r="AN5" i="38" a="1"/>
  <c r="AN5" i="38" s="1"/>
  <c r="AN11" i="38" a="1"/>
  <c r="AN11" i="38" s="1"/>
  <c r="AN10" i="38" a="1"/>
  <c r="AN10" i="38" s="1"/>
  <c r="AP11" i="16" a="1"/>
  <c r="AP11" i="16" s="1"/>
  <c r="AP7" i="16" a="1"/>
  <c r="AP7" i="16" s="1"/>
  <c r="AP10" i="16" a="1"/>
  <c r="AP10" i="16" s="1"/>
  <c r="AP8" i="16" a="1"/>
  <c r="AP8" i="16" s="1"/>
  <c r="AP9" i="16" a="1"/>
  <c r="AP9" i="16" s="1"/>
  <c r="AP5" i="16" a="1"/>
  <c r="AP5" i="16" s="1"/>
  <c r="AN218" i="33"/>
  <c r="AO5" i="39" a="1"/>
  <c r="AO5" i="39" s="1"/>
  <c r="AO8" i="39" a="1"/>
  <c r="AO8" i="39" s="1"/>
  <c r="AO7" i="39" a="1"/>
  <c r="AO7" i="39" s="1"/>
  <c r="AO11" i="39" a="1"/>
  <c r="AO11" i="39" s="1"/>
  <c r="AO9" i="39" a="1"/>
  <c r="AO9" i="39" s="1"/>
  <c r="AO10" i="39" a="1"/>
  <c r="AO10" i="39" s="1"/>
  <c r="AM416" i="31"/>
  <c r="AN225" i="33"/>
  <c r="AM417" i="31"/>
  <c r="AN226" i="33"/>
  <c r="AO33" i="33"/>
  <c r="AO71" i="33"/>
  <c r="AO149" i="33"/>
  <c r="AO148" i="33"/>
  <c r="AO116" i="33"/>
  <c r="AO112" i="33"/>
  <c r="AO150" i="33"/>
  <c r="AO143" i="33"/>
  <c r="AO120" i="33"/>
  <c r="AO40" i="33"/>
  <c r="AO38" i="33"/>
  <c r="AO34" i="33"/>
  <c r="AN191" i="33"/>
  <c r="AO73" i="33"/>
  <c r="AO72" i="33"/>
  <c r="AO119" i="33"/>
  <c r="AO115" i="33"/>
  <c r="AN197" i="33"/>
  <c r="AN223" i="33"/>
  <c r="AN188" i="33"/>
  <c r="AN195" i="33"/>
  <c r="AO147" i="33"/>
  <c r="AO35" i="33"/>
  <c r="AN194" i="33"/>
  <c r="AN196" i="33"/>
  <c r="AN220" i="33"/>
  <c r="AO39" i="33"/>
  <c r="AN193" i="33"/>
  <c r="AN189" i="33"/>
  <c r="AO66" i="33"/>
  <c r="AO36" i="33"/>
  <c r="AN221" i="33"/>
  <c r="AO68" i="33"/>
  <c r="AN217" i="33"/>
  <c r="AO113" i="33"/>
  <c r="AO64" i="33"/>
  <c r="AO117" i="33"/>
  <c r="AN224" i="33"/>
  <c r="AO146" i="33"/>
  <c r="AN222" i="33"/>
  <c r="AO42" i="33"/>
  <c r="AO141" i="33"/>
  <c r="AO63" i="33"/>
  <c r="AO70" i="33"/>
  <c r="AO145" i="33"/>
  <c r="AO43" i="33"/>
  <c r="AN190" i="33"/>
  <c r="AO118" i="33"/>
  <c r="AO144" i="33"/>
  <c r="AN192" i="33"/>
  <c r="AO69" i="33"/>
  <c r="AO41" i="33"/>
  <c r="AO111" i="33"/>
  <c r="AO37" i="33"/>
  <c r="AO114" i="33"/>
  <c r="AN385" i="31"/>
  <c r="AN353" i="31"/>
  <c r="AN352" i="31"/>
  <c r="AN351" i="31"/>
  <c r="AN386" i="31"/>
  <c r="AN387" i="31"/>
  <c r="AN275" i="31"/>
  <c r="AN276" i="31"/>
  <c r="AN277" i="31"/>
  <c r="AO246" i="31"/>
  <c r="AO247" i="31"/>
  <c r="AN135" i="31"/>
  <c r="AO213" i="31"/>
  <c r="AO212" i="31"/>
  <c r="AO181" i="31"/>
  <c r="AN136" i="31"/>
  <c r="AO68" i="31"/>
  <c r="AN137" i="31"/>
  <c r="AO72" i="31"/>
  <c r="AO177" i="31"/>
  <c r="AO70" i="31"/>
  <c r="AO211" i="31"/>
  <c r="AO73" i="31"/>
  <c r="AN273" i="31"/>
  <c r="AO180" i="31"/>
  <c r="AM414" i="31"/>
  <c r="AO242" i="31"/>
  <c r="AN378" i="31"/>
  <c r="AN105" i="31"/>
  <c r="AO179" i="31"/>
  <c r="AO237" i="31"/>
  <c r="AO243" i="31"/>
  <c r="AO35" i="31"/>
  <c r="AN103" i="31"/>
  <c r="AO176" i="31"/>
  <c r="AO40" i="31"/>
  <c r="AN99" i="31"/>
  <c r="AN350" i="31"/>
  <c r="AN320" i="31"/>
  <c r="AN274" i="31"/>
  <c r="AO178" i="31"/>
  <c r="AN106" i="31"/>
  <c r="AN134" i="31"/>
  <c r="AN379" i="31"/>
  <c r="AN349" i="31"/>
  <c r="AN322" i="31"/>
  <c r="AN381" i="31"/>
  <c r="AN348" i="31"/>
  <c r="AN383" i="31"/>
  <c r="AO241" i="31"/>
  <c r="AN132" i="31"/>
  <c r="AO36" i="31"/>
  <c r="AN98" i="31"/>
  <c r="AO43" i="31"/>
  <c r="AO34" i="31"/>
  <c r="AN101" i="31"/>
  <c r="AN318" i="31"/>
  <c r="AO71" i="31"/>
  <c r="AO182" i="31"/>
  <c r="AN107" i="31"/>
  <c r="AN317" i="31"/>
  <c r="AN313" i="31"/>
  <c r="AO208" i="31"/>
  <c r="AN100" i="31"/>
  <c r="AN382" i="31"/>
  <c r="AO210" i="31"/>
  <c r="AO42" i="31"/>
  <c r="AN104" i="31"/>
  <c r="AO41" i="31"/>
  <c r="AO39" i="31"/>
  <c r="AN319" i="31"/>
  <c r="AO37" i="31"/>
  <c r="AO239" i="31"/>
  <c r="AO238" i="31"/>
  <c r="AN321" i="31"/>
  <c r="AO174" i="31"/>
  <c r="AO209" i="31"/>
  <c r="AM412" i="31"/>
  <c r="AO175" i="31"/>
  <c r="AN133" i="31"/>
  <c r="AN314" i="31"/>
  <c r="AO245" i="31"/>
  <c r="AN315" i="31"/>
  <c r="AN323" i="31"/>
  <c r="AO244" i="31"/>
  <c r="AO240" i="31"/>
  <c r="AO38" i="31"/>
  <c r="AO69" i="31"/>
  <c r="AO183" i="31"/>
  <c r="AN102" i="31"/>
  <c r="AN380" i="31"/>
  <c r="AN384" i="31"/>
  <c r="AO33" i="31"/>
  <c r="CB19" i="7"/>
  <c r="CC5" i="7"/>
  <c r="CD11" i="7"/>
  <c r="CC25" i="7"/>
  <c r="CE10" i="7"/>
  <c r="CD24" i="7"/>
  <c r="CE6" i="7"/>
  <c r="CD20" i="7"/>
  <c r="CD13" i="7"/>
  <c r="CC27" i="7"/>
  <c r="CF8" i="7"/>
  <c r="CE22" i="7"/>
  <c r="DA28" i="7"/>
  <c r="CF12" i="7"/>
  <c r="CE26" i="7"/>
  <c r="CD7" i="7"/>
  <c r="CC21" i="7"/>
  <c r="CD9" i="7"/>
  <c r="CC23" i="7"/>
  <c r="AP39" i="39"/>
  <c r="AP61" i="39" s="1"/>
  <c r="AP89" i="39" s="1"/>
  <c r="AP111" i="39" s="1"/>
  <c r="AP133" i="39" s="1"/>
  <c r="AQ16" i="39"/>
  <c r="AP4" i="39"/>
  <c r="AO39" i="38"/>
  <c r="AO61" i="38" s="1"/>
  <c r="AO89" i="38" s="1"/>
  <c r="AO111" i="38" s="1"/>
  <c r="AO133" i="38" s="1"/>
  <c r="AP16" i="38"/>
  <c r="AO4" i="38"/>
  <c r="AO328" i="32"/>
  <c r="AO297" i="32"/>
  <c r="AP298" i="32"/>
  <c r="AN321" i="30"/>
  <c r="AN352" i="30" s="1"/>
  <c r="AN382" i="30" s="1"/>
  <c r="AN290" i="30"/>
  <c r="AO291" i="30"/>
  <c r="AO297" i="31"/>
  <c r="AP298" i="31"/>
  <c r="AO328" i="31"/>
  <c r="AO221" i="32"/>
  <c r="AP222" i="32"/>
  <c r="AO252" i="32"/>
  <c r="AP188" i="32"/>
  <c r="AQ158" i="32"/>
  <c r="AP157" i="32"/>
  <c r="AO202" i="33"/>
  <c r="AP172" i="33"/>
  <c r="AO171" i="33"/>
  <c r="AO252" i="31"/>
  <c r="AO272" i="31" s="1"/>
  <c r="AP222" i="31"/>
  <c r="AO221" i="31"/>
  <c r="AO184" i="30"/>
  <c r="AO215" i="30" s="1"/>
  <c r="AO245" i="30" s="1"/>
  <c r="AO153" i="30"/>
  <c r="AP154" i="30"/>
  <c r="AN392" i="31"/>
  <c r="AN361" i="31"/>
  <c r="AO362" i="31"/>
  <c r="AQ95" i="33"/>
  <c r="AP125" i="33"/>
  <c r="AP94" i="33"/>
  <c r="AO362" i="32"/>
  <c r="AN361" i="32"/>
  <c r="AN392" i="32"/>
  <c r="AP157" i="31"/>
  <c r="AQ158" i="31"/>
  <c r="AP188" i="31"/>
  <c r="AM59" i="36"/>
  <c r="AN39" i="36"/>
  <c r="AM81" i="36"/>
  <c r="AM102" i="36" s="1"/>
  <c r="AM131" i="36" s="1"/>
  <c r="AM132" i="36" s="1"/>
  <c r="AE117" i="36"/>
  <c r="AF54" i="36"/>
  <c r="AF74" i="36" s="1"/>
  <c r="AE112" i="36"/>
  <c r="AF49" i="36"/>
  <c r="AF69" i="36" s="1"/>
  <c r="AG14" i="35"/>
  <c r="AO38" i="37"/>
  <c r="AN48" i="37"/>
  <c r="AN49" i="37" s="1"/>
  <c r="AF42" i="36"/>
  <c r="AF62" i="36" s="1"/>
  <c r="AE105" i="36"/>
  <c r="AF44" i="36"/>
  <c r="AF64" i="36" s="1"/>
  <c r="AE107" i="36"/>
  <c r="AF50" i="36"/>
  <c r="AF70" i="36" s="1"/>
  <c r="AE113" i="36"/>
  <c r="AF48" i="36"/>
  <c r="AF68" i="36" s="1"/>
  <c r="AE111" i="36"/>
  <c r="AD78" i="36"/>
  <c r="AD103" i="36"/>
  <c r="AD119" i="36" s="1"/>
  <c r="AG50" i="37"/>
  <c r="AH39" i="37"/>
  <c r="AO27" i="35"/>
  <c r="AP13" i="35"/>
  <c r="AE109" i="36"/>
  <c r="AF46" i="36"/>
  <c r="AF66" i="36" s="1"/>
  <c r="AF40" i="36"/>
  <c r="AF60" i="36" s="1"/>
  <c r="AE56" i="36"/>
  <c r="AF47" i="36"/>
  <c r="AF67" i="36" s="1"/>
  <c r="AE110" i="36"/>
  <c r="AE116" i="36"/>
  <c r="AF53" i="36"/>
  <c r="AF73" i="36" s="1"/>
  <c r="AE108" i="36"/>
  <c r="AF45" i="36"/>
  <c r="AF65" i="36" s="1"/>
  <c r="AE114" i="36"/>
  <c r="AF51" i="36"/>
  <c r="AF71" i="36" s="1"/>
  <c r="AF41" i="36"/>
  <c r="AF61" i="36" s="1"/>
  <c r="AE104" i="36"/>
  <c r="AF52" i="36"/>
  <c r="AF72" i="36" s="1"/>
  <c r="AE115" i="36"/>
  <c r="AF43" i="36"/>
  <c r="AF63" i="36" s="1"/>
  <c r="AE106" i="36"/>
  <c r="AQ16" i="16"/>
  <c r="AQ4" i="16" s="1"/>
  <c r="AP39" i="16"/>
  <c r="AP48" i="33"/>
  <c r="AQ18" i="33"/>
  <c r="AP17" i="33"/>
  <c r="AO112" i="31"/>
  <c r="AP82" i="31"/>
  <c r="AO81" i="31"/>
  <c r="AO112" i="32"/>
  <c r="AO81" i="32"/>
  <c r="AP82" i="32"/>
  <c r="AQ18" i="32"/>
  <c r="AP17" i="32"/>
  <c r="AP48" i="32"/>
  <c r="AP48" i="31"/>
  <c r="AQ18" i="31"/>
  <c r="AP17" i="31"/>
  <c r="AO78" i="30"/>
  <c r="AO108" i="30" s="1"/>
  <c r="AP16" i="30"/>
  <c r="AQ17" i="30"/>
  <c r="AP47" i="30"/>
  <c r="E10" i="17"/>
  <c r="E9" i="17"/>
  <c r="E8" i="17"/>
  <c r="H6" i="17"/>
  <c r="H7" i="17"/>
  <c r="V7" i="17" s="1"/>
  <c r="H8" i="17"/>
  <c r="H9" i="17"/>
  <c r="V9" i="17" s="1"/>
  <c r="H10" i="17"/>
  <c r="V10" i="17" s="1"/>
  <c r="G10" i="17"/>
  <c r="G9" i="17"/>
  <c r="G8" i="17"/>
  <c r="G7" i="17"/>
  <c r="F10" i="17"/>
  <c r="F9" i="17"/>
  <c r="F8" i="17"/>
  <c r="F7" i="17"/>
  <c r="F6" i="17"/>
  <c r="G6" i="17"/>
  <c r="U6" i="17" s="1"/>
  <c r="E7" i="17"/>
  <c r="E6" i="17"/>
  <c r="D223" i="30" s="1"/>
  <c r="AN14" i="22" l="1"/>
  <c r="AN13" i="22"/>
  <c r="AN15" i="22"/>
  <c r="AP3" i="22"/>
  <c r="AO12" i="22"/>
  <c r="AF76" i="36"/>
  <c r="AM92" i="36"/>
  <c r="AM93" i="36"/>
  <c r="AM91" i="36"/>
  <c r="AM96" i="36"/>
  <c r="AM86" i="36"/>
  <c r="AM87" i="36"/>
  <c r="AM95" i="36"/>
  <c r="AM88" i="36"/>
  <c r="AD134" i="36"/>
  <c r="AD121" i="36"/>
  <c r="AM84" i="36"/>
  <c r="AM83" i="36"/>
  <c r="AM89" i="36"/>
  <c r="AH82" i="36"/>
  <c r="AG98" i="36"/>
  <c r="AM85" i="36"/>
  <c r="AM94" i="36"/>
  <c r="AM90" i="36"/>
  <c r="I8" i="17"/>
  <c r="W8" i="17" s="1"/>
  <c r="V8" i="17"/>
  <c r="U7" i="17"/>
  <c r="U8" i="17"/>
  <c r="U9" i="17"/>
  <c r="I6" i="17"/>
  <c r="W6" i="17" s="1"/>
  <c r="V6" i="17"/>
  <c r="U10" i="17"/>
  <c r="AH21" i="35"/>
  <c r="AH31" i="35" s="1"/>
  <c r="AI20" i="35"/>
  <c r="AI22" i="35"/>
  <c r="AH23" i="35"/>
  <c r="AH32" i="35" s="1"/>
  <c r="AF19" i="35"/>
  <c r="AG15" i="35"/>
  <c r="AG17" i="35" s="1"/>
  <c r="AE30" i="35"/>
  <c r="AF29" i="35"/>
  <c r="AO316" i="31"/>
  <c r="AN413" i="31"/>
  <c r="AO97" i="31"/>
  <c r="AP112" i="33"/>
  <c r="AO377" i="31"/>
  <c r="AO135" i="31"/>
  <c r="AP7" i="39" a="1"/>
  <c r="AP7" i="39" s="1"/>
  <c r="AP10" i="39" a="1"/>
  <c r="AP10" i="39" s="1"/>
  <c r="AP5" i="39" a="1"/>
  <c r="AP5" i="39" s="1"/>
  <c r="AP11" i="39" a="1"/>
  <c r="AP11" i="39" s="1"/>
  <c r="AP8" i="39" a="1"/>
  <c r="AP8" i="39" s="1"/>
  <c r="AP9" i="39" a="1"/>
  <c r="AP9" i="39" s="1"/>
  <c r="AQ11" i="16" a="1"/>
  <c r="AQ11" i="16" s="1"/>
  <c r="AQ7" i="16" a="1"/>
  <c r="AQ7" i="16" s="1"/>
  <c r="AQ10" i="16" a="1"/>
  <c r="AQ10" i="16" s="1"/>
  <c r="AQ9" i="16" a="1"/>
  <c r="AQ9" i="16" s="1"/>
  <c r="AQ8" i="16" a="1"/>
  <c r="AQ8" i="16" s="1"/>
  <c r="AQ5" i="16" a="1"/>
  <c r="AQ5" i="16" s="1"/>
  <c r="AO218" i="33"/>
  <c r="AO226" i="33"/>
  <c r="AN417" i="31"/>
  <c r="AO8" i="38" a="1"/>
  <c r="AO8" i="38" s="1"/>
  <c r="AO7" i="38" a="1"/>
  <c r="AO7" i="38" s="1"/>
  <c r="AO5" i="38" a="1"/>
  <c r="AO5" i="38" s="1"/>
  <c r="AO9" i="38" a="1"/>
  <c r="AO9" i="38" s="1"/>
  <c r="AO10" i="38" a="1"/>
  <c r="AO10" i="38" s="1"/>
  <c r="AO11" i="38" a="1"/>
  <c r="AO11" i="38" s="1"/>
  <c r="AO225" i="33"/>
  <c r="AN416" i="31"/>
  <c r="AO227" i="33"/>
  <c r="AP33" i="33"/>
  <c r="AN415" i="31"/>
  <c r="AP150" i="33"/>
  <c r="AP148" i="33"/>
  <c r="AP149" i="33"/>
  <c r="AO188" i="33"/>
  <c r="AP39" i="33"/>
  <c r="AP118" i="33"/>
  <c r="AP146" i="33"/>
  <c r="AP71" i="33"/>
  <c r="AP72" i="33"/>
  <c r="AP41" i="33"/>
  <c r="AP73" i="33"/>
  <c r="AP69" i="33"/>
  <c r="AO190" i="33"/>
  <c r="AP145" i="33"/>
  <c r="AO224" i="33"/>
  <c r="AP68" i="33"/>
  <c r="AO220" i="33"/>
  <c r="AO223" i="33"/>
  <c r="AO192" i="33"/>
  <c r="AP43" i="33"/>
  <c r="AP70" i="33"/>
  <c r="AP117" i="33"/>
  <c r="AO221" i="33"/>
  <c r="AO196" i="33"/>
  <c r="AO197" i="33"/>
  <c r="AP38" i="33"/>
  <c r="AP63" i="33"/>
  <c r="AP64" i="33"/>
  <c r="AP36" i="33"/>
  <c r="AO194" i="33"/>
  <c r="AP116" i="33"/>
  <c r="AP114" i="33"/>
  <c r="AO191" i="33"/>
  <c r="AP120" i="33"/>
  <c r="AP141" i="33"/>
  <c r="AP113" i="33"/>
  <c r="AP66" i="33"/>
  <c r="AP35" i="33"/>
  <c r="AP119" i="33"/>
  <c r="AP37" i="33"/>
  <c r="AP40" i="33"/>
  <c r="AP143" i="33"/>
  <c r="AP42" i="33"/>
  <c r="AO189" i="33"/>
  <c r="AP147" i="33"/>
  <c r="AP140" i="33"/>
  <c r="AP34" i="33"/>
  <c r="AP115" i="33"/>
  <c r="AO222" i="33"/>
  <c r="AO217" i="33"/>
  <c r="AO193" i="33"/>
  <c r="AO195" i="33"/>
  <c r="AP67" i="33"/>
  <c r="AP111" i="33"/>
  <c r="AP144" i="33"/>
  <c r="AP110" i="33"/>
  <c r="AO187" i="33"/>
  <c r="AO387" i="31"/>
  <c r="AO386" i="31"/>
  <c r="AO351" i="31"/>
  <c r="AO352" i="31"/>
  <c r="AO353" i="31"/>
  <c r="AO385" i="31"/>
  <c r="AO277" i="31"/>
  <c r="AO276" i="31"/>
  <c r="AP70" i="31"/>
  <c r="AO275" i="31"/>
  <c r="AP212" i="31"/>
  <c r="AP213" i="31"/>
  <c r="AP247" i="31"/>
  <c r="AP246" i="31"/>
  <c r="AO137" i="31"/>
  <c r="AO136" i="31"/>
  <c r="AP211" i="31"/>
  <c r="AO378" i="31"/>
  <c r="AO102" i="31"/>
  <c r="AO98" i="31"/>
  <c r="AO381" i="31"/>
  <c r="AP73" i="31"/>
  <c r="AP71" i="31"/>
  <c r="AP37" i="31"/>
  <c r="AO382" i="31"/>
  <c r="AP72" i="31"/>
  <c r="AP183" i="31"/>
  <c r="AP209" i="31"/>
  <c r="AO100" i="31"/>
  <c r="AO318" i="31"/>
  <c r="AP36" i="31"/>
  <c r="AO322" i="31"/>
  <c r="AO274" i="31"/>
  <c r="AO103" i="31"/>
  <c r="AP173" i="31"/>
  <c r="AP69" i="31"/>
  <c r="AO315" i="31"/>
  <c r="AP174" i="31"/>
  <c r="AO319" i="31"/>
  <c r="AO273" i="31"/>
  <c r="AO101" i="31"/>
  <c r="AO349" i="31"/>
  <c r="AO320" i="31"/>
  <c r="AP35" i="31"/>
  <c r="AP242" i="31"/>
  <c r="AP38" i="31"/>
  <c r="AP245" i="31"/>
  <c r="AP39" i="31"/>
  <c r="AP208" i="31"/>
  <c r="AP34" i="31"/>
  <c r="AO132" i="31"/>
  <c r="AP68" i="31"/>
  <c r="AO350" i="31"/>
  <c r="AP243" i="31"/>
  <c r="AN414" i="31"/>
  <c r="AP240" i="31"/>
  <c r="AO314" i="31"/>
  <c r="AO321" i="31"/>
  <c r="AP41" i="31"/>
  <c r="AO313" i="31"/>
  <c r="AO379" i="31"/>
  <c r="AO99" i="31"/>
  <c r="AP237" i="31"/>
  <c r="AP180" i="31"/>
  <c r="AP33" i="31"/>
  <c r="AP244" i="31"/>
  <c r="AO133" i="31"/>
  <c r="AP238" i="31"/>
  <c r="AO104" i="31"/>
  <c r="AO317" i="31"/>
  <c r="AP43" i="31"/>
  <c r="AP241" i="31"/>
  <c r="AO134" i="31"/>
  <c r="AP40" i="31"/>
  <c r="AP179" i="31"/>
  <c r="AO384" i="31"/>
  <c r="AO323" i="31"/>
  <c r="AP175" i="31"/>
  <c r="AP181" i="31"/>
  <c r="AP42" i="31"/>
  <c r="AO107" i="31"/>
  <c r="AP177" i="31"/>
  <c r="AO383" i="31"/>
  <c r="AO106" i="31"/>
  <c r="AP176" i="31"/>
  <c r="AO105" i="31"/>
  <c r="AO380" i="31"/>
  <c r="AN412" i="31"/>
  <c r="AP239" i="31"/>
  <c r="AP210" i="31"/>
  <c r="AP182" i="31"/>
  <c r="AO348" i="31"/>
  <c r="AP178" i="31"/>
  <c r="CD5" i="7"/>
  <c r="CC19" i="7"/>
  <c r="CE7" i="7"/>
  <c r="CD21" i="7"/>
  <c r="CE13" i="7"/>
  <c r="CD27" i="7"/>
  <c r="CG12" i="7"/>
  <c r="CF26" i="7"/>
  <c r="CF6" i="7"/>
  <c r="CE20" i="7"/>
  <c r="DB28" i="7"/>
  <c r="CF10" i="7"/>
  <c r="CE24" i="7"/>
  <c r="CE9" i="7"/>
  <c r="CD23" i="7"/>
  <c r="CG8" i="7"/>
  <c r="CF22" i="7"/>
  <c r="CE11" i="7"/>
  <c r="CD25" i="7"/>
  <c r="AQ39" i="39"/>
  <c r="AQ61" i="39" s="1"/>
  <c r="AQ89" i="39" s="1"/>
  <c r="AQ111" i="39" s="1"/>
  <c r="AQ133" i="39" s="1"/>
  <c r="AR16" i="39"/>
  <c r="AQ4" i="39"/>
  <c r="AP39" i="38"/>
  <c r="AP61" i="38" s="1"/>
  <c r="AP89" i="38" s="1"/>
  <c r="AP111" i="38" s="1"/>
  <c r="AP133" i="38" s="1"/>
  <c r="AP4" i="38"/>
  <c r="AQ16" i="38"/>
  <c r="AO392" i="32"/>
  <c r="AP362" i="32"/>
  <c r="AO361" i="32"/>
  <c r="D236" i="30"/>
  <c r="D226" i="30"/>
  <c r="D222" i="30"/>
  <c r="D239" i="30"/>
  <c r="D237" i="30"/>
  <c r="D230" i="30"/>
  <c r="D229" i="30"/>
  <c r="D232" i="30"/>
  <c r="D233" i="30"/>
  <c r="D238" i="30"/>
  <c r="D240" i="30"/>
  <c r="D234" i="30"/>
  <c r="D235" i="30"/>
  <c r="D227" i="30"/>
  <c r="D219" i="30"/>
  <c r="D216" i="30"/>
  <c r="D363" i="30"/>
  <c r="D353" i="30"/>
  <c r="D374" i="30"/>
  <c r="D256" i="30"/>
  <c r="D260" i="30"/>
  <c r="D257" i="30"/>
  <c r="D356" i="30"/>
  <c r="D359" i="30"/>
  <c r="D266" i="30"/>
  <c r="D269" i="30"/>
  <c r="D369" i="30"/>
  <c r="D246" i="30"/>
  <c r="D268" i="30"/>
  <c r="D372" i="30"/>
  <c r="D371" i="30"/>
  <c r="D270" i="30"/>
  <c r="D265" i="30"/>
  <c r="D364" i="30"/>
  <c r="D377" i="30"/>
  <c r="D366" i="30"/>
  <c r="D249" i="30"/>
  <c r="D262" i="30"/>
  <c r="D376" i="30"/>
  <c r="D252" i="30"/>
  <c r="D264" i="30"/>
  <c r="D373" i="30"/>
  <c r="D375" i="30"/>
  <c r="D367" i="30"/>
  <c r="D370" i="30"/>
  <c r="D267" i="30"/>
  <c r="D259" i="30"/>
  <c r="D263" i="30"/>
  <c r="D402" i="30"/>
  <c r="D389" i="30"/>
  <c r="D397" i="30"/>
  <c r="D396" i="30"/>
  <c r="D399" i="30"/>
  <c r="D383" i="30"/>
  <c r="D393" i="30"/>
  <c r="D386" i="30"/>
  <c r="D403" i="30"/>
  <c r="D405" i="30"/>
  <c r="D394" i="30"/>
  <c r="D401" i="30"/>
  <c r="D404" i="30"/>
  <c r="D407" i="30"/>
  <c r="D406" i="30"/>
  <c r="D400" i="30"/>
  <c r="AP202" i="33"/>
  <c r="AP171" i="33"/>
  <c r="AQ172" i="33"/>
  <c r="AO321" i="30"/>
  <c r="AO352" i="30" s="1"/>
  <c r="AO382" i="30" s="1"/>
  <c r="AP291" i="30"/>
  <c r="AO290" i="30"/>
  <c r="AP221" i="31"/>
  <c r="AQ222" i="31"/>
  <c r="AP252" i="31"/>
  <c r="AP272" i="31" s="1"/>
  <c r="AP252" i="32"/>
  <c r="AP221" i="32"/>
  <c r="AQ222" i="32"/>
  <c r="AQ298" i="31"/>
  <c r="AP297" i="31"/>
  <c r="AP328" i="31"/>
  <c r="AP362" i="31"/>
  <c r="AO392" i="31"/>
  <c r="AO361" i="31"/>
  <c r="D221" i="30"/>
  <c r="D251" i="30"/>
  <c r="D358" i="30"/>
  <c r="D388" i="30"/>
  <c r="D225" i="30"/>
  <c r="D255" i="30"/>
  <c r="D362" i="30"/>
  <c r="D392" i="30"/>
  <c r="AQ125" i="33"/>
  <c r="AQ94" i="33"/>
  <c r="AR95" i="33"/>
  <c r="AQ188" i="31"/>
  <c r="AQ157" i="31"/>
  <c r="AR158" i="31"/>
  <c r="AP328" i="32"/>
  <c r="AP297" i="32"/>
  <c r="AQ298" i="32"/>
  <c r="D228" i="30"/>
  <c r="D220" i="30"/>
  <c r="D217" i="30"/>
  <c r="D231" i="30"/>
  <c r="D250" i="30"/>
  <c r="D368" i="30"/>
  <c r="D365" i="30"/>
  <c r="D357" i="30"/>
  <c r="D247" i="30"/>
  <c r="D253" i="30"/>
  <c r="D360" i="30"/>
  <c r="D354" i="30"/>
  <c r="D258" i="30"/>
  <c r="D261" i="30"/>
  <c r="D390" i="30"/>
  <c r="D387" i="30"/>
  <c r="D395" i="30"/>
  <c r="D384" i="30"/>
  <c r="D398" i="30"/>
  <c r="D218" i="30"/>
  <c r="D224" i="30"/>
  <c r="D254" i="30"/>
  <c r="D355" i="30"/>
  <c r="D248" i="30"/>
  <c r="D361" i="30"/>
  <c r="D391" i="30"/>
  <c r="D385" i="30"/>
  <c r="AQ154" i="30"/>
  <c r="AP153" i="30"/>
  <c r="AP184" i="30"/>
  <c r="AP215" i="30" s="1"/>
  <c r="AP245" i="30" s="1"/>
  <c r="AQ188" i="32"/>
  <c r="AR158" i="32"/>
  <c r="AQ157" i="32"/>
  <c r="AG45" i="36"/>
  <c r="AG65" i="36" s="1"/>
  <c r="AF108" i="36"/>
  <c r="AG40" i="36"/>
  <c r="AG60" i="36" s="1"/>
  <c r="AF56" i="36"/>
  <c r="AG43" i="36"/>
  <c r="AG63" i="36" s="1"/>
  <c r="AF106" i="36"/>
  <c r="AF109" i="36"/>
  <c r="AG46" i="36"/>
  <c r="AG66" i="36" s="1"/>
  <c r="AG42" i="36"/>
  <c r="AG62" i="36" s="1"/>
  <c r="AF105" i="36"/>
  <c r="AF112" i="36"/>
  <c r="AG49" i="36"/>
  <c r="AG69" i="36" s="1"/>
  <c r="AF116" i="36"/>
  <c r="AG53" i="36"/>
  <c r="AG73" i="36" s="1"/>
  <c r="AF115" i="36"/>
  <c r="AG52" i="36"/>
  <c r="AG72" i="36" s="1"/>
  <c r="AG48" i="36"/>
  <c r="AG68" i="36" s="1"/>
  <c r="AF111" i="36"/>
  <c r="AG54" i="36"/>
  <c r="AG74" i="36" s="1"/>
  <c r="AF117" i="36"/>
  <c r="AQ13" i="35"/>
  <c r="AP27" i="35"/>
  <c r="AF104" i="36"/>
  <c r="AG41" i="36"/>
  <c r="AG61" i="36" s="1"/>
  <c r="AG47" i="36"/>
  <c r="AG67" i="36" s="1"/>
  <c r="AF110" i="36"/>
  <c r="AG50" i="36"/>
  <c r="AG70" i="36" s="1"/>
  <c r="AF113" i="36"/>
  <c r="AG51" i="36"/>
  <c r="AG71" i="36" s="1"/>
  <c r="AF114" i="36"/>
  <c r="AE103" i="36"/>
  <c r="AE119" i="36" s="1"/>
  <c r="AE78" i="36"/>
  <c r="AH50" i="37"/>
  <c r="AI39" i="37"/>
  <c r="AP38" i="37"/>
  <c r="AO48" i="37"/>
  <c r="AO49" i="37" s="1"/>
  <c r="AO39" i="36"/>
  <c r="AN81" i="36"/>
  <c r="AN102" i="36" s="1"/>
  <c r="AN131" i="36" s="1"/>
  <c r="AN132" i="36" s="1"/>
  <c r="AN59" i="36"/>
  <c r="AF107" i="36"/>
  <c r="AG44" i="36"/>
  <c r="AG64" i="36" s="1"/>
  <c r="AH14" i="35"/>
  <c r="AR16" i="16"/>
  <c r="AR4" i="16" s="1"/>
  <c r="AQ39" i="16"/>
  <c r="AQ48" i="33"/>
  <c r="AR18" i="33"/>
  <c r="AQ17" i="33"/>
  <c r="D95" i="30"/>
  <c r="T8" i="17"/>
  <c r="T10" i="17"/>
  <c r="AQ48" i="31"/>
  <c r="AR18" i="31"/>
  <c r="AQ17" i="31"/>
  <c r="D102" i="30"/>
  <c r="D101" i="30"/>
  <c r="D103" i="30"/>
  <c r="D124" i="30"/>
  <c r="D122" i="30"/>
  <c r="D117" i="30"/>
  <c r="D130" i="30"/>
  <c r="D121" i="30"/>
  <c r="D129" i="30"/>
  <c r="D120" i="30"/>
  <c r="D116" i="30"/>
  <c r="D128" i="30"/>
  <c r="D119" i="30"/>
  <c r="D110" i="30"/>
  <c r="D132" i="30"/>
  <c r="D127" i="30"/>
  <c r="D115" i="30"/>
  <c r="D109" i="30"/>
  <c r="D131" i="30"/>
  <c r="D126" i="30"/>
  <c r="D133" i="30"/>
  <c r="D118" i="30"/>
  <c r="D113" i="30"/>
  <c r="D125" i="30"/>
  <c r="D123" i="30"/>
  <c r="D112" i="30"/>
  <c r="AQ48" i="32"/>
  <c r="AR18" i="32"/>
  <c r="AQ17" i="32"/>
  <c r="AP81" i="32"/>
  <c r="AP112" i="32"/>
  <c r="AQ82" i="32"/>
  <c r="T9" i="17"/>
  <c r="AP81" i="31"/>
  <c r="AQ82" i="31"/>
  <c r="AP112" i="31"/>
  <c r="D111" i="30"/>
  <c r="D114" i="30"/>
  <c r="D90" i="30"/>
  <c r="D98" i="30"/>
  <c r="D88" i="30"/>
  <c r="D83" i="30"/>
  <c r="D96" i="30"/>
  <c r="D91" i="30"/>
  <c r="D87" i="30"/>
  <c r="D89" i="30"/>
  <c r="D99" i="30"/>
  <c r="D86" i="30"/>
  <c r="D97" i="30"/>
  <c r="D84" i="30"/>
  <c r="D79" i="30"/>
  <c r="D82" i="30"/>
  <c r="D85" i="30"/>
  <c r="D100" i="30"/>
  <c r="D93" i="30"/>
  <c r="D81" i="30"/>
  <c r="D94" i="30"/>
  <c r="D92" i="30"/>
  <c r="D80" i="30"/>
  <c r="T6" i="17"/>
  <c r="T7" i="17"/>
  <c r="AP78" i="30"/>
  <c r="AP108" i="30" s="1"/>
  <c r="AQ16" i="30"/>
  <c r="AR17" i="30"/>
  <c r="AQ47" i="30"/>
  <c r="I9" i="17"/>
  <c r="W9" i="17" s="1"/>
  <c r="I7" i="17"/>
  <c r="W7" i="17" s="1"/>
  <c r="I10" i="17"/>
  <c r="W10" i="17" s="1"/>
  <c r="AO14" i="22" l="1"/>
  <c r="AO13" i="22"/>
  <c r="AO15" i="22"/>
  <c r="AQ3" i="22"/>
  <c r="AP12" i="22"/>
  <c r="AQ112" i="33"/>
  <c r="AG76" i="36"/>
  <c r="AN85" i="36"/>
  <c r="AN92" i="36"/>
  <c r="AN88" i="36"/>
  <c r="AN95" i="36"/>
  <c r="AI82" i="36"/>
  <c r="AH98" i="36"/>
  <c r="AN87" i="36"/>
  <c r="AE134" i="36"/>
  <c r="AE121" i="36"/>
  <c r="AN89" i="36"/>
  <c r="AN86" i="36"/>
  <c r="AN83" i="36"/>
  <c r="AN96" i="36"/>
  <c r="AN90" i="36"/>
  <c r="AN84" i="36"/>
  <c r="AN91" i="36"/>
  <c r="AN94" i="36"/>
  <c r="AN93" i="36"/>
  <c r="AG19" i="35"/>
  <c r="AH15" i="35"/>
  <c r="AI23" i="35"/>
  <c r="AI32" i="35" s="1"/>
  <c r="AJ22" i="35"/>
  <c r="AI21" i="35"/>
  <c r="AI31" i="35" s="1"/>
  <c r="AJ20" i="35"/>
  <c r="AF30" i="35"/>
  <c r="AG29" i="35"/>
  <c r="AP377" i="31"/>
  <c r="AP135" i="31"/>
  <c r="AO415" i="31"/>
  <c r="AQ7" i="39" a="1"/>
  <c r="AQ7" i="39" s="1"/>
  <c r="AQ10" i="39" a="1"/>
  <c r="AQ10" i="39" s="1"/>
  <c r="AQ11" i="39" a="1"/>
  <c r="AQ11" i="39" s="1"/>
  <c r="AQ9" i="39" a="1"/>
  <c r="AQ9" i="39" s="1"/>
  <c r="AQ5" i="39" a="1"/>
  <c r="AQ5" i="39" s="1"/>
  <c r="AQ8" i="39" a="1"/>
  <c r="AQ8" i="39" s="1"/>
  <c r="AP227" i="33"/>
  <c r="AR7" i="16" a="1"/>
  <c r="AR7" i="16" s="1"/>
  <c r="AR10" i="16" a="1"/>
  <c r="AR10" i="16" s="1"/>
  <c r="AR11" i="16" a="1"/>
  <c r="AR11" i="16" s="1"/>
  <c r="AR8" i="16" a="1"/>
  <c r="AR8" i="16" s="1"/>
  <c r="AR9" i="16" a="1"/>
  <c r="AR9" i="16" s="1"/>
  <c r="AR5" i="16" a="1"/>
  <c r="AR5" i="16" s="1"/>
  <c r="AO416" i="31"/>
  <c r="AP225" i="33"/>
  <c r="AO417" i="31"/>
  <c r="AP10" i="38" a="1"/>
  <c r="AP10" i="38" s="1"/>
  <c r="AP5" i="38" a="1"/>
  <c r="AP5" i="38" s="1"/>
  <c r="AP7" i="38" a="1"/>
  <c r="AP7" i="38" s="1"/>
  <c r="AP11" i="38" a="1"/>
  <c r="AP11" i="38" s="1"/>
  <c r="AP8" i="38" a="1"/>
  <c r="AP8" i="38" s="1"/>
  <c r="AP9" i="38" a="1"/>
  <c r="AP9" i="38" s="1"/>
  <c r="AP226" i="33"/>
  <c r="AQ149" i="33"/>
  <c r="AQ148" i="33"/>
  <c r="AQ150" i="33"/>
  <c r="AQ72" i="33"/>
  <c r="AQ71" i="33"/>
  <c r="AP195" i="33"/>
  <c r="AQ70" i="33"/>
  <c r="AQ63" i="33"/>
  <c r="AQ73" i="33"/>
  <c r="AQ40" i="33"/>
  <c r="AQ145" i="33"/>
  <c r="AQ67" i="33"/>
  <c r="AQ118" i="33"/>
  <c r="AQ37" i="33"/>
  <c r="AP191" i="33"/>
  <c r="AQ43" i="33"/>
  <c r="AP190" i="33"/>
  <c r="AQ111" i="33"/>
  <c r="AQ140" i="33"/>
  <c r="AQ146" i="33"/>
  <c r="AQ114" i="33"/>
  <c r="AQ38" i="33"/>
  <c r="AP192" i="33"/>
  <c r="AQ69" i="33"/>
  <c r="AP193" i="33"/>
  <c r="AQ147" i="33"/>
  <c r="AQ119" i="33"/>
  <c r="AP188" i="33"/>
  <c r="AQ39" i="33"/>
  <c r="AQ41" i="33"/>
  <c r="AP187" i="33"/>
  <c r="AP217" i="33"/>
  <c r="AP189" i="33"/>
  <c r="AQ35" i="33"/>
  <c r="AQ116" i="33"/>
  <c r="AP197" i="33"/>
  <c r="AP223" i="33"/>
  <c r="AP218" i="33"/>
  <c r="AQ110" i="33"/>
  <c r="AP222" i="33"/>
  <c r="AQ66" i="33"/>
  <c r="AP194" i="33"/>
  <c r="AP196" i="33"/>
  <c r="AP220" i="33"/>
  <c r="AQ120" i="33"/>
  <c r="AQ115" i="33"/>
  <c r="AQ42" i="33"/>
  <c r="AQ113" i="33"/>
  <c r="AQ36" i="33"/>
  <c r="AP221" i="33"/>
  <c r="AQ68" i="33"/>
  <c r="AQ33" i="33"/>
  <c r="AQ144" i="33"/>
  <c r="AQ34" i="33"/>
  <c r="AQ143" i="33"/>
  <c r="AQ141" i="33"/>
  <c r="AQ64" i="33"/>
  <c r="AQ117" i="33"/>
  <c r="AP224" i="33"/>
  <c r="AP385" i="31"/>
  <c r="AP353" i="31"/>
  <c r="AP352" i="31"/>
  <c r="AP351" i="31"/>
  <c r="AP386" i="31"/>
  <c r="AP387" i="31"/>
  <c r="AP98" i="31"/>
  <c r="AP275" i="31"/>
  <c r="AP276" i="31"/>
  <c r="AP277" i="31"/>
  <c r="AQ246" i="31"/>
  <c r="AQ247" i="31"/>
  <c r="AQ37" i="31"/>
  <c r="AQ213" i="31"/>
  <c r="AQ212" i="31"/>
  <c r="AP136" i="31"/>
  <c r="AP137" i="31"/>
  <c r="AQ73" i="31"/>
  <c r="AQ40" i="31"/>
  <c r="AQ244" i="31"/>
  <c r="AP107" i="31"/>
  <c r="AQ72" i="31"/>
  <c r="AP318" i="31"/>
  <c r="AP380" i="31"/>
  <c r="AP349" i="31"/>
  <c r="AQ39" i="31"/>
  <c r="AQ211" i="31"/>
  <c r="AQ42" i="31"/>
  <c r="AP134" i="31"/>
  <c r="AQ33" i="31"/>
  <c r="AO414" i="31"/>
  <c r="AP100" i="31"/>
  <c r="AP97" i="31"/>
  <c r="AQ178" i="31"/>
  <c r="AP382" i="31"/>
  <c r="AQ181" i="31"/>
  <c r="AQ241" i="31"/>
  <c r="AP381" i="31"/>
  <c r="AP313" i="31"/>
  <c r="AQ243" i="31"/>
  <c r="AQ245" i="31"/>
  <c r="AP101" i="31"/>
  <c r="AQ173" i="31"/>
  <c r="AP348" i="31"/>
  <c r="AP105" i="31"/>
  <c r="AQ175" i="31"/>
  <c r="AQ43" i="31"/>
  <c r="AP102" i="31"/>
  <c r="AQ41" i="31"/>
  <c r="AP350" i="31"/>
  <c r="AQ38" i="31"/>
  <c r="AP273" i="31"/>
  <c r="AQ209" i="31"/>
  <c r="AP316" i="31"/>
  <c r="AQ182" i="31"/>
  <c r="AQ176" i="31"/>
  <c r="AP323" i="31"/>
  <c r="AP317" i="31"/>
  <c r="AQ180" i="31"/>
  <c r="AP321" i="31"/>
  <c r="AQ68" i="31"/>
  <c r="AQ71" i="31"/>
  <c r="AP319" i="31"/>
  <c r="AP103" i="31"/>
  <c r="AQ70" i="31"/>
  <c r="AQ210" i="31"/>
  <c r="AP106" i="31"/>
  <c r="AP384" i="31"/>
  <c r="AP104" i="31"/>
  <c r="AQ237" i="31"/>
  <c r="AP314" i="31"/>
  <c r="AP132" i="31"/>
  <c r="AQ242" i="31"/>
  <c r="AQ174" i="31"/>
  <c r="AP274" i="31"/>
  <c r="AQ183" i="31"/>
  <c r="AO413" i="31"/>
  <c r="AQ239" i="31"/>
  <c r="AP383" i="31"/>
  <c r="AQ238" i="31"/>
  <c r="AP99" i="31"/>
  <c r="AQ240" i="31"/>
  <c r="AQ34" i="31"/>
  <c r="AQ35" i="31"/>
  <c r="AP315" i="31"/>
  <c r="AP322" i="31"/>
  <c r="AP378" i="31"/>
  <c r="AO412" i="31"/>
  <c r="AQ177" i="31"/>
  <c r="AQ179" i="31"/>
  <c r="AP133" i="31"/>
  <c r="AP379" i="31"/>
  <c r="AQ208" i="31"/>
  <c r="AP320" i="31"/>
  <c r="AQ69" i="31"/>
  <c r="AQ36" i="31"/>
  <c r="CE5" i="7"/>
  <c r="CD19" i="7"/>
  <c r="CH8" i="7"/>
  <c r="CG22" i="7"/>
  <c r="CG6" i="7"/>
  <c r="CF20" i="7"/>
  <c r="CF9" i="7"/>
  <c r="CE23" i="7"/>
  <c r="CH12" i="7"/>
  <c r="CG26" i="7"/>
  <c r="CG10" i="7"/>
  <c r="CF24" i="7"/>
  <c r="CF13" i="7"/>
  <c r="CE27" i="7"/>
  <c r="CF11" i="7"/>
  <c r="CE25" i="7"/>
  <c r="DC28" i="7"/>
  <c r="CF7" i="7"/>
  <c r="CE21" i="7"/>
  <c r="AR39" i="39"/>
  <c r="AR61" i="39" s="1"/>
  <c r="AR89" i="39" s="1"/>
  <c r="AR111" i="39" s="1"/>
  <c r="AR133" i="39" s="1"/>
  <c r="AR4" i="39"/>
  <c r="AS16" i="39"/>
  <c r="E118" i="30"/>
  <c r="F118" i="30" s="1"/>
  <c r="G118" i="30" s="1"/>
  <c r="H118" i="30" s="1"/>
  <c r="I118" i="30" s="1"/>
  <c r="J118" i="30" s="1"/>
  <c r="K118" i="30" s="1"/>
  <c r="L118" i="30" s="1"/>
  <c r="M118" i="30" s="1"/>
  <c r="N118" i="30" s="1"/>
  <c r="O118" i="30" s="1"/>
  <c r="P118" i="30" s="1"/>
  <c r="Q118" i="30" s="1"/>
  <c r="R118" i="30" s="1"/>
  <c r="S118" i="30" s="1"/>
  <c r="T118" i="30" s="1"/>
  <c r="U118" i="30" s="1"/>
  <c r="V118" i="30" s="1"/>
  <c r="W118" i="30" s="1"/>
  <c r="X118" i="30" s="1"/>
  <c r="Y118" i="30" s="1"/>
  <c r="Z118" i="30" s="1"/>
  <c r="AA118" i="30" s="1"/>
  <c r="AB118" i="30" s="1"/>
  <c r="AC118" i="30" s="1"/>
  <c r="AD118" i="30" s="1"/>
  <c r="AE118" i="30" s="1"/>
  <c r="AF118" i="30" s="1"/>
  <c r="AG118" i="30" s="1"/>
  <c r="AH118" i="30" s="1"/>
  <c r="AI118" i="30" s="1"/>
  <c r="AJ118" i="30" s="1"/>
  <c r="AK118" i="30" s="1"/>
  <c r="AL118" i="30" s="1"/>
  <c r="AM118" i="30" s="1"/>
  <c r="AN118" i="30" s="1"/>
  <c r="AO118" i="30" s="1"/>
  <c r="AP118" i="30" s="1"/>
  <c r="AQ39" i="38"/>
  <c r="AQ61" i="38" s="1"/>
  <c r="AQ89" i="38" s="1"/>
  <c r="AQ111" i="38" s="1"/>
  <c r="AQ133" i="38" s="1"/>
  <c r="AQ4" i="38"/>
  <c r="AR16" i="38"/>
  <c r="E114" i="30"/>
  <c r="F114" i="30" s="1"/>
  <c r="G114" i="30" s="1"/>
  <c r="H114" i="30" s="1"/>
  <c r="I114" i="30" s="1"/>
  <c r="J114" i="30" s="1"/>
  <c r="K114" i="30" s="1"/>
  <c r="L114" i="30" s="1"/>
  <c r="M114" i="30" s="1"/>
  <c r="N114" i="30" s="1"/>
  <c r="O114" i="30" s="1"/>
  <c r="P114" i="30" s="1"/>
  <c r="Q114" i="30" s="1"/>
  <c r="R114" i="30" s="1"/>
  <c r="S114" i="30" s="1"/>
  <c r="T114" i="30" s="1"/>
  <c r="U114" i="30" s="1"/>
  <c r="V114" i="30" s="1"/>
  <c r="W114" i="30" s="1"/>
  <c r="X114" i="30" s="1"/>
  <c r="Y114" i="30" s="1"/>
  <c r="Z114" i="30" s="1"/>
  <c r="AA114" i="30" s="1"/>
  <c r="AB114" i="30" s="1"/>
  <c r="AC114" i="30" s="1"/>
  <c r="AD114" i="30" s="1"/>
  <c r="AE114" i="30" s="1"/>
  <c r="AF114" i="30" s="1"/>
  <c r="AG114" i="30" s="1"/>
  <c r="AH114" i="30" s="1"/>
  <c r="AI114" i="30" s="1"/>
  <c r="AJ114" i="30" s="1"/>
  <c r="AK114" i="30" s="1"/>
  <c r="AL114" i="30" s="1"/>
  <c r="AM114" i="30" s="1"/>
  <c r="AN114" i="30" s="1"/>
  <c r="AO114" i="30" s="1"/>
  <c r="AP114" i="30" s="1"/>
  <c r="E112" i="30"/>
  <c r="F112" i="30" s="1"/>
  <c r="G112" i="30" s="1"/>
  <c r="H112" i="30" s="1"/>
  <c r="I112" i="30" s="1"/>
  <c r="J112" i="30" s="1"/>
  <c r="K112" i="30" s="1"/>
  <c r="L112" i="30" s="1"/>
  <c r="M112" i="30" s="1"/>
  <c r="N112" i="30" s="1"/>
  <c r="O112" i="30" s="1"/>
  <c r="P112" i="30" s="1"/>
  <c r="Q112" i="30" s="1"/>
  <c r="R112" i="30" s="1"/>
  <c r="S112" i="30" s="1"/>
  <c r="T112" i="30" s="1"/>
  <c r="U112" i="30" s="1"/>
  <c r="V112" i="30" s="1"/>
  <c r="W112" i="30" s="1"/>
  <c r="X112" i="30" s="1"/>
  <c r="Y112" i="30" s="1"/>
  <c r="Z112" i="30" s="1"/>
  <c r="AA112" i="30" s="1"/>
  <c r="AB112" i="30" s="1"/>
  <c r="AC112" i="30" s="1"/>
  <c r="AD112" i="30" s="1"/>
  <c r="AE112" i="30" s="1"/>
  <c r="AF112" i="30" s="1"/>
  <c r="AG112" i="30" s="1"/>
  <c r="AH112" i="30" s="1"/>
  <c r="AI112" i="30" s="1"/>
  <c r="AJ112" i="30" s="1"/>
  <c r="AK112" i="30" s="1"/>
  <c r="AL112" i="30" s="1"/>
  <c r="AM112" i="30" s="1"/>
  <c r="AN112" i="30" s="1"/>
  <c r="AO112" i="30" s="1"/>
  <c r="AP112" i="30" s="1"/>
  <c r="E109" i="30"/>
  <c r="F109" i="30" s="1"/>
  <c r="G109" i="30" s="1"/>
  <c r="H109" i="30" s="1"/>
  <c r="I109" i="30" s="1"/>
  <c r="J109" i="30" s="1"/>
  <c r="K109" i="30" s="1"/>
  <c r="L109" i="30" s="1"/>
  <c r="M109" i="30" s="1"/>
  <c r="N109" i="30" s="1"/>
  <c r="O109" i="30" s="1"/>
  <c r="P109" i="30" s="1"/>
  <c r="Q109" i="30" s="1"/>
  <c r="R109" i="30" s="1"/>
  <c r="S109" i="30" s="1"/>
  <c r="T109" i="30" s="1"/>
  <c r="U109" i="30" s="1"/>
  <c r="V109" i="30" s="1"/>
  <c r="W109" i="30" s="1"/>
  <c r="X109" i="30" s="1"/>
  <c r="Y109" i="30" s="1"/>
  <c r="Z109" i="30" s="1"/>
  <c r="AA109" i="30" s="1"/>
  <c r="AB109" i="30" s="1"/>
  <c r="AC109" i="30" s="1"/>
  <c r="AD109" i="30" s="1"/>
  <c r="AE109" i="30" s="1"/>
  <c r="AF109" i="30" s="1"/>
  <c r="AG109" i="30" s="1"/>
  <c r="AH109" i="30" s="1"/>
  <c r="AI109" i="30" s="1"/>
  <c r="AJ109" i="30" s="1"/>
  <c r="AK109" i="30" s="1"/>
  <c r="AL109" i="30" s="1"/>
  <c r="AM109" i="30" s="1"/>
  <c r="AN109" i="30" s="1"/>
  <c r="AO109" i="30" s="1"/>
  <c r="AP109" i="30" s="1"/>
  <c r="E120" i="30"/>
  <c r="F120" i="30" s="1"/>
  <c r="G120" i="30" s="1"/>
  <c r="H120" i="30" s="1"/>
  <c r="I120" i="30" s="1"/>
  <c r="J120" i="30" s="1"/>
  <c r="K120" i="30" s="1"/>
  <c r="L120" i="30" s="1"/>
  <c r="M120" i="30" s="1"/>
  <c r="N120" i="30" s="1"/>
  <c r="O120" i="30" s="1"/>
  <c r="P120" i="30" s="1"/>
  <c r="Q120" i="30" s="1"/>
  <c r="R120" i="30" s="1"/>
  <c r="S120" i="30" s="1"/>
  <c r="T120" i="30" s="1"/>
  <c r="U120" i="30" s="1"/>
  <c r="V120" i="30" s="1"/>
  <c r="W120" i="30" s="1"/>
  <c r="X120" i="30" s="1"/>
  <c r="Y120" i="30" s="1"/>
  <c r="Z120" i="30" s="1"/>
  <c r="AA120" i="30" s="1"/>
  <c r="AB120" i="30" s="1"/>
  <c r="AC120" i="30" s="1"/>
  <c r="AD120" i="30" s="1"/>
  <c r="AE120" i="30" s="1"/>
  <c r="AF120" i="30" s="1"/>
  <c r="AG120" i="30" s="1"/>
  <c r="AH120" i="30" s="1"/>
  <c r="AI120" i="30" s="1"/>
  <c r="AJ120" i="30" s="1"/>
  <c r="AK120" i="30" s="1"/>
  <c r="AL120" i="30" s="1"/>
  <c r="AM120" i="30" s="1"/>
  <c r="AN120" i="30" s="1"/>
  <c r="AO120" i="30" s="1"/>
  <c r="AP120" i="30" s="1"/>
  <c r="E218" i="30"/>
  <c r="F218" i="30" s="1"/>
  <c r="G218" i="30" s="1"/>
  <c r="H218" i="30" s="1"/>
  <c r="I218" i="30" s="1"/>
  <c r="J218" i="30" s="1"/>
  <c r="K218" i="30" s="1"/>
  <c r="L218" i="30" s="1"/>
  <c r="M218" i="30" s="1"/>
  <c r="N218" i="30" s="1"/>
  <c r="O218" i="30" s="1"/>
  <c r="P218" i="30" s="1"/>
  <c r="Q218" i="30" s="1"/>
  <c r="R218" i="30" s="1"/>
  <c r="S218" i="30" s="1"/>
  <c r="T218" i="30" s="1"/>
  <c r="U218" i="30" s="1"/>
  <c r="V218" i="30" s="1"/>
  <c r="W218" i="30" s="1"/>
  <c r="X218" i="30" s="1"/>
  <c r="Y218" i="30" s="1"/>
  <c r="Z218" i="30" s="1"/>
  <c r="AA218" i="30" s="1"/>
  <c r="AB218" i="30" s="1"/>
  <c r="AC218" i="30" s="1"/>
  <c r="AD218" i="30" s="1"/>
  <c r="AE218" i="30" s="1"/>
  <c r="AF218" i="30" s="1"/>
  <c r="AG218" i="30" s="1"/>
  <c r="AH218" i="30" s="1"/>
  <c r="AI218" i="30" s="1"/>
  <c r="AJ218" i="30" s="1"/>
  <c r="AK218" i="30" s="1"/>
  <c r="AL218" i="30" s="1"/>
  <c r="AM218" i="30" s="1"/>
  <c r="AN218" i="30" s="1"/>
  <c r="AO218" i="30" s="1"/>
  <c r="AP218" i="30" s="1"/>
  <c r="E224" i="30"/>
  <c r="F224" i="30" s="1"/>
  <c r="G224" i="30" s="1"/>
  <c r="H224" i="30" s="1"/>
  <c r="I224" i="30" s="1"/>
  <c r="J224" i="30" s="1"/>
  <c r="K224" i="30" s="1"/>
  <c r="L224" i="30" s="1"/>
  <c r="M224" i="30" s="1"/>
  <c r="N224" i="30" s="1"/>
  <c r="O224" i="30" s="1"/>
  <c r="P224" i="30" s="1"/>
  <c r="Q224" i="30" s="1"/>
  <c r="R224" i="30" s="1"/>
  <c r="S224" i="30" s="1"/>
  <c r="T224" i="30" s="1"/>
  <c r="U224" i="30" s="1"/>
  <c r="V224" i="30" s="1"/>
  <c r="W224" i="30" s="1"/>
  <c r="X224" i="30" s="1"/>
  <c r="Y224" i="30" s="1"/>
  <c r="Z224" i="30" s="1"/>
  <c r="AA224" i="30" s="1"/>
  <c r="AB224" i="30" s="1"/>
  <c r="AC224" i="30" s="1"/>
  <c r="AD224" i="30" s="1"/>
  <c r="AE224" i="30" s="1"/>
  <c r="AF224" i="30" s="1"/>
  <c r="AG224" i="30" s="1"/>
  <c r="AH224" i="30" s="1"/>
  <c r="AI224" i="30" s="1"/>
  <c r="AJ224" i="30" s="1"/>
  <c r="AK224" i="30" s="1"/>
  <c r="AL224" i="30" s="1"/>
  <c r="AM224" i="30" s="1"/>
  <c r="AN224" i="30" s="1"/>
  <c r="AO224" i="30" s="1"/>
  <c r="AP224" i="30" s="1"/>
  <c r="E355" i="30"/>
  <c r="F355" i="30" s="1"/>
  <c r="G355" i="30" s="1"/>
  <c r="H355" i="30" s="1"/>
  <c r="I355" i="30" s="1"/>
  <c r="J355" i="30" s="1"/>
  <c r="K355" i="30" s="1"/>
  <c r="L355" i="30" s="1"/>
  <c r="M355" i="30" s="1"/>
  <c r="N355" i="30" s="1"/>
  <c r="O355" i="30" s="1"/>
  <c r="P355" i="30" s="1"/>
  <c r="Q355" i="30" s="1"/>
  <c r="R355" i="30" s="1"/>
  <c r="S355" i="30" s="1"/>
  <c r="T355" i="30" s="1"/>
  <c r="U355" i="30" s="1"/>
  <c r="V355" i="30" s="1"/>
  <c r="W355" i="30" s="1"/>
  <c r="X355" i="30" s="1"/>
  <c r="Y355" i="30" s="1"/>
  <c r="Z355" i="30" s="1"/>
  <c r="AA355" i="30" s="1"/>
  <c r="AB355" i="30" s="1"/>
  <c r="AC355" i="30" s="1"/>
  <c r="AD355" i="30" s="1"/>
  <c r="AE355" i="30" s="1"/>
  <c r="AF355" i="30" s="1"/>
  <c r="AG355" i="30" s="1"/>
  <c r="AH355" i="30" s="1"/>
  <c r="AI355" i="30" s="1"/>
  <c r="AJ355" i="30" s="1"/>
  <c r="AK355" i="30" s="1"/>
  <c r="AL355" i="30" s="1"/>
  <c r="AM355" i="30" s="1"/>
  <c r="AN355" i="30" s="1"/>
  <c r="AO355" i="30" s="1"/>
  <c r="E248" i="30"/>
  <c r="F248" i="30" s="1"/>
  <c r="G248" i="30" s="1"/>
  <c r="H248" i="30" s="1"/>
  <c r="I248" i="30" s="1"/>
  <c r="J248" i="30" s="1"/>
  <c r="K248" i="30" s="1"/>
  <c r="L248" i="30" s="1"/>
  <c r="M248" i="30" s="1"/>
  <c r="N248" i="30" s="1"/>
  <c r="O248" i="30" s="1"/>
  <c r="P248" i="30" s="1"/>
  <c r="Q248" i="30" s="1"/>
  <c r="R248" i="30" s="1"/>
  <c r="S248" i="30" s="1"/>
  <c r="T248" i="30" s="1"/>
  <c r="U248" i="30" s="1"/>
  <c r="V248" i="30" s="1"/>
  <c r="W248" i="30" s="1"/>
  <c r="X248" i="30" s="1"/>
  <c r="Y248" i="30" s="1"/>
  <c r="Z248" i="30" s="1"/>
  <c r="AA248" i="30" s="1"/>
  <c r="AB248" i="30" s="1"/>
  <c r="AC248" i="30" s="1"/>
  <c r="AD248" i="30" s="1"/>
  <c r="AE248" i="30" s="1"/>
  <c r="AF248" i="30" s="1"/>
  <c r="AG248" i="30" s="1"/>
  <c r="AH248" i="30" s="1"/>
  <c r="AI248" i="30" s="1"/>
  <c r="AJ248" i="30" s="1"/>
  <c r="AK248" i="30" s="1"/>
  <c r="AL248" i="30" s="1"/>
  <c r="AM248" i="30" s="1"/>
  <c r="AN248" i="30" s="1"/>
  <c r="AO248" i="30" s="1"/>
  <c r="AP248" i="30" s="1"/>
  <c r="E361" i="30"/>
  <c r="F361" i="30" s="1"/>
  <c r="G361" i="30" s="1"/>
  <c r="H361" i="30" s="1"/>
  <c r="I361" i="30" s="1"/>
  <c r="J361" i="30" s="1"/>
  <c r="K361" i="30" s="1"/>
  <c r="L361" i="30" s="1"/>
  <c r="M361" i="30" s="1"/>
  <c r="N361" i="30" s="1"/>
  <c r="O361" i="30" s="1"/>
  <c r="P361" i="30" s="1"/>
  <c r="Q361" i="30" s="1"/>
  <c r="R361" i="30" s="1"/>
  <c r="S361" i="30" s="1"/>
  <c r="T361" i="30" s="1"/>
  <c r="U361" i="30" s="1"/>
  <c r="V361" i="30" s="1"/>
  <c r="W361" i="30" s="1"/>
  <c r="X361" i="30" s="1"/>
  <c r="Y361" i="30" s="1"/>
  <c r="Z361" i="30" s="1"/>
  <c r="AA361" i="30" s="1"/>
  <c r="AB361" i="30" s="1"/>
  <c r="AC361" i="30" s="1"/>
  <c r="AD361" i="30" s="1"/>
  <c r="AE361" i="30" s="1"/>
  <c r="AF361" i="30" s="1"/>
  <c r="AG361" i="30" s="1"/>
  <c r="AH361" i="30" s="1"/>
  <c r="AI361" i="30" s="1"/>
  <c r="AJ361" i="30" s="1"/>
  <c r="AK361" i="30" s="1"/>
  <c r="AL361" i="30" s="1"/>
  <c r="AM361" i="30" s="1"/>
  <c r="AN361" i="30" s="1"/>
  <c r="AO361" i="30" s="1"/>
  <c r="E254" i="30"/>
  <c r="F254" i="30" s="1"/>
  <c r="G254" i="30" s="1"/>
  <c r="H254" i="30" s="1"/>
  <c r="I254" i="30" s="1"/>
  <c r="J254" i="30" s="1"/>
  <c r="K254" i="30" s="1"/>
  <c r="L254" i="30" s="1"/>
  <c r="M254" i="30" s="1"/>
  <c r="N254" i="30" s="1"/>
  <c r="O254" i="30" s="1"/>
  <c r="P254" i="30" s="1"/>
  <c r="Q254" i="30" s="1"/>
  <c r="R254" i="30" s="1"/>
  <c r="S254" i="30" s="1"/>
  <c r="T254" i="30" s="1"/>
  <c r="U254" i="30" s="1"/>
  <c r="V254" i="30" s="1"/>
  <c r="W254" i="30" s="1"/>
  <c r="X254" i="30" s="1"/>
  <c r="Y254" i="30" s="1"/>
  <c r="Z254" i="30" s="1"/>
  <c r="AA254" i="30" s="1"/>
  <c r="AB254" i="30" s="1"/>
  <c r="AC254" i="30" s="1"/>
  <c r="AD254" i="30" s="1"/>
  <c r="AE254" i="30" s="1"/>
  <c r="AF254" i="30" s="1"/>
  <c r="AG254" i="30" s="1"/>
  <c r="AH254" i="30" s="1"/>
  <c r="AI254" i="30" s="1"/>
  <c r="AJ254" i="30" s="1"/>
  <c r="AK254" i="30" s="1"/>
  <c r="AL254" i="30" s="1"/>
  <c r="AM254" i="30" s="1"/>
  <c r="AN254" i="30" s="1"/>
  <c r="AO254" i="30" s="1"/>
  <c r="AP254" i="30" s="1"/>
  <c r="E391" i="30"/>
  <c r="F391" i="30" s="1"/>
  <c r="G391" i="30" s="1"/>
  <c r="H391" i="30" s="1"/>
  <c r="I391" i="30" s="1"/>
  <c r="J391" i="30" s="1"/>
  <c r="K391" i="30" s="1"/>
  <c r="L391" i="30" s="1"/>
  <c r="M391" i="30" s="1"/>
  <c r="N391" i="30" s="1"/>
  <c r="O391" i="30" s="1"/>
  <c r="P391" i="30" s="1"/>
  <c r="Q391" i="30" s="1"/>
  <c r="R391" i="30" s="1"/>
  <c r="S391" i="30" s="1"/>
  <c r="T391" i="30" s="1"/>
  <c r="U391" i="30" s="1"/>
  <c r="V391" i="30" s="1"/>
  <c r="W391" i="30" s="1"/>
  <c r="X391" i="30" s="1"/>
  <c r="Y391" i="30" s="1"/>
  <c r="Z391" i="30" s="1"/>
  <c r="AA391" i="30" s="1"/>
  <c r="AB391" i="30" s="1"/>
  <c r="AC391" i="30" s="1"/>
  <c r="AD391" i="30" s="1"/>
  <c r="AE391" i="30" s="1"/>
  <c r="AF391" i="30" s="1"/>
  <c r="AG391" i="30" s="1"/>
  <c r="AH391" i="30" s="1"/>
  <c r="AI391" i="30" s="1"/>
  <c r="AJ391" i="30" s="1"/>
  <c r="AK391" i="30" s="1"/>
  <c r="AL391" i="30" s="1"/>
  <c r="AM391" i="30" s="1"/>
  <c r="AN391" i="30" s="1"/>
  <c r="AO391" i="30" s="1"/>
  <c r="E385" i="30"/>
  <c r="F385" i="30" s="1"/>
  <c r="G385" i="30" s="1"/>
  <c r="H385" i="30" s="1"/>
  <c r="I385" i="30" s="1"/>
  <c r="J385" i="30" s="1"/>
  <c r="K385" i="30" s="1"/>
  <c r="L385" i="30" s="1"/>
  <c r="M385" i="30" s="1"/>
  <c r="N385" i="30" s="1"/>
  <c r="O385" i="30" s="1"/>
  <c r="P385" i="30" s="1"/>
  <c r="Q385" i="30" s="1"/>
  <c r="R385" i="30" s="1"/>
  <c r="S385" i="30" s="1"/>
  <c r="T385" i="30" s="1"/>
  <c r="U385" i="30" s="1"/>
  <c r="V385" i="30" s="1"/>
  <c r="W385" i="30" s="1"/>
  <c r="X385" i="30" s="1"/>
  <c r="Y385" i="30" s="1"/>
  <c r="Z385" i="30" s="1"/>
  <c r="AA385" i="30" s="1"/>
  <c r="AB385" i="30" s="1"/>
  <c r="AC385" i="30" s="1"/>
  <c r="AD385" i="30" s="1"/>
  <c r="AE385" i="30" s="1"/>
  <c r="AF385" i="30" s="1"/>
  <c r="AG385" i="30" s="1"/>
  <c r="AH385" i="30" s="1"/>
  <c r="AI385" i="30" s="1"/>
  <c r="AJ385" i="30" s="1"/>
  <c r="AK385" i="30" s="1"/>
  <c r="AL385" i="30" s="1"/>
  <c r="AM385" i="30" s="1"/>
  <c r="AN385" i="30" s="1"/>
  <c r="AO385" i="30" s="1"/>
  <c r="E111" i="30"/>
  <c r="F111" i="30" s="1"/>
  <c r="G111" i="30" s="1"/>
  <c r="H111" i="30" s="1"/>
  <c r="I111" i="30" s="1"/>
  <c r="J111" i="30" s="1"/>
  <c r="K111" i="30" s="1"/>
  <c r="L111" i="30" s="1"/>
  <c r="M111" i="30" s="1"/>
  <c r="N111" i="30" s="1"/>
  <c r="O111" i="30" s="1"/>
  <c r="P111" i="30" s="1"/>
  <c r="Q111" i="30" s="1"/>
  <c r="R111" i="30" s="1"/>
  <c r="S111" i="30" s="1"/>
  <c r="T111" i="30" s="1"/>
  <c r="U111" i="30" s="1"/>
  <c r="V111" i="30" s="1"/>
  <c r="W111" i="30" s="1"/>
  <c r="X111" i="30" s="1"/>
  <c r="Y111" i="30" s="1"/>
  <c r="Z111" i="30" s="1"/>
  <c r="AA111" i="30" s="1"/>
  <c r="AB111" i="30" s="1"/>
  <c r="AC111" i="30" s="1"/>
  <c r="AD111" i="30" s="1"/>
  <c r="AE111" i="30" s="1"/>
  <c r="AF111" i="30" s="1"/>
  <c r="AG111" i="30" s="1"/>
  <c r="AH111" i="30" s="1"/>
  <c r="AI111" i="30" s="1"/>
  <c r="AJ111" i="30" s="1"/>
  <c r="AK111" i="30" s="1"/>
  <c r="AL111" i="30" s="1"/>
  <c r="AM111" i="30" s="1"/>
  <c r="AN111" i="30" s="1"/>
  <c r="AO111" i="30" s="1"/>
  <c r="AP111" i="30" s="1"/>
  <c r="E123" i="30"/>
  <c r="F123" i="30" s="1"/>
  <c r="G123" i="30" s="1"/>
  <c r="H123" i="30" s="1"/>
  <c r="I123" i="30" s="1"/>
  <c r="J123" i="30" s="1"/>
  <c r="K123" i="30" s="1"/>
  <c r="L123" i="30" s="1"/>
  <c r="M123" i="30" s="1"/>
  <c r="N123" i="30" s="1"/>
  <c r="O123" i="30" s="1"/>
  <c r="P123" i="30" s="1"/>
  <c r="Q123" i="30" s="1"/>
  <c r="R123" i="30" s="1"/>
  <c r="S123" i="30" s="1"/>
  <c r="T123" i="30" s="1"/>
  <c r="U123" i="30" s="1"/>
  <c r="V123" i="30" s="1"/>
  <c r="W123" i="30" s="1"/>
  <c r="X123" i="30" s="1"/>
  <c r="Y123" i="30" s="1"/>
  <c r="Z123" i="30" s="1"/>
  <c r="AA123" i="30" s="1"/>
  <c r="AB123" i="30" s="1"/>
  <c r="AC123" i="30" s="1"/>
  <c r="AD123" i="30" s="1"/>
  <c r="AE123" i="30" s="1"/>
  <c r="AF123" i="30" s="1"/>
  <c r="AG123" i="30" s="1"/>
  <c r="AH123" i="30" s="1"/>
  <c r="AI123" i="30" s="1"/>
  <c r="AJ123" i="30" s="1"/>
  <c r="AK123" i="30" s="1"/>
  <c r="AL123" i="30" s="1"/>
  <c r="AM123" i="30" s="1"/>
  <c r="AN123" i="30" s="1"/>
  <c r="AO123" i="30" s="1"/>
  <c r="AP123" i="30" s="1"/>
  <c r="E115" i="30"/>
  <c r="F115" i="30" s="1"/>
  <c r="G115" i="30" s="1"/>
  <c r="H115" i="30" s="1"/>
  <c r="I115" i="30" s="1"/>
  <c r="J115" i="30" s="1"/>
  <c r="K115" i="30" s="1"/>
  <c r="L115" i="30" s="1"/>
  <c r="M115" i="30" s="1"/>
  <c r="N115" i="30" s="1"/>
  <c r="O115" i="30" s="1"/>
  <c r="P115" i="30" s="1"/>
  <c r="Q115" i="30" s="1"/>
  <c r="R115" i="30" s="1"/>
  <c r="S115" i="30" s="1"/>
  <c r="T115" i="30" s="1"/>
  <c r="U115" i="30" s="1"/>
  <c r="V115" i="30" s="1"/>
  <c r="W115" i="30" s="1"/>
  <c r="X115" i="30" s="1"/>
  <c r="Y115" i="30" s="1"/>
  <c r="Z115" i="30" s="1"/>
  <c r="AA115" i="30" s="1"/>
  <c r="AB115" i="30" s="1"/>
  <c r="AC115" i="30" s="1"/>
  <c r="AD115" i="30" s="1"/>
  <c r="AE115" i="30" s="1"/>
  <c r="AF115" i="30" s="1"/>
  <c r="AG115" i="30" s="1"/>
  <c r="AH115" i="30" s="1"/>
  <c r="AI115" i="30" s="1"/>
  <c r="AJ115" i="30" s="1"/>
  <c r="AK115" i="30" s="1"/>
  <c r="AL115" i="30" s="1"/>
  <c r="AM115" i="30" s="1"/>
  <c r="AN115" i="30" s="1"/>
  <c r="AO115" i="30" s="1"/>
  <c r="AP115" i="30" s="1"/>
  <c r="E129" i="30"/>
  <c r="F129" i="30" s="1"/>
  <c r="G129" i="30" s="1"/>
  <c r="H129" i="30" s="1"/>
  <c r="I129" i="30" s="1"/>
  <c r="J129" i="30" s="1"/>
  <c r="K129" i="30" s="1"/>
  <c r="L129" i="30" s="1"/>
  <c r="M129" i="30" s="1"/>
  <c r="N129" i="30" s="1"/>
  <c r="O129" i="30" s="1"/>
  <c r="P129" i="30" s="1"/>
  <c r="Q129" i="30" s="1"/>
  <c r="R129" i="30" s="1"/>
  <c r="S129" i="30" s="1"/>
  <c r="T129" i="30" s="1"/>
  <c r="U129" i="30" s="1"/>
  <c r="V129" i="30" s="1"/>
  <c r="W129" i="30" s="1"/>
  <c r="X129" i="30" s="1"/>
  <c r="Y129" i="30" s="1"/>
  <c r="Z129" i="30" s="1"/>
  <c r="AA129" i="30" s="1"/>
  <c r="AB129" i="30" s="1"/>
  <c r="AC129" i="30" s="1"/>
  <c r="AD129" i="30" s="1"/>
  <c r="AE129" i="30" s="1"/>
  <c r="AF129" i="30" s="1"/>
  <c r="AG129" i="30" s="1"/>
  <c r="AH129" i="30" s="1"/>
  <c r="AI129" i="30" s="1"/>
  <c r="AJ129" i="30" s="1"/>
  <c r="AK129" i="30" s="1"/>
  <c r="AL129" i="30" s="1"/>
  <c r="AM129" i="30" s="1"/>
  <c r="AN129" i="30" s="1"/>
  <c r="AO129" i="30" s="1"/>
  <c r="AP129" i="30" s="1"/>
  <c r="AR188" i="32"/>
  <c r="AR157" i="32"/>
  <c r="AS158" i="32"/>
  <c r="AQ221" i="32"/>
  <c r="AR222" i="32"/>
  <c r="AQ252" i="32"/>
  <c r="AQ202" i="33"/>
  <c r="AQ171" i="33"/>
  <c r="AR172" i="33"/>
  <c r="E125" i="30"/>
  <c r="F125" i="30" s="1"/>
  <c r="G125" i="30" s="1"/>
  <c r="H125" i="30" s="1"/>
  <c r="I125" i="30" s="1"/>
  <c r="J125" i="30" s="1"/>
  <c r="K125" i="30" s="1"/>
  <c r="L125" i="30" s="1"/>
  <c r="M125" i="30" s="1"/>
  <c r="N125" i="30" s="1"/>
  <c r="O125" i="30" s="1"/>
  <c r="P125" i="30" s="1"/>
  <c r="Q125" i="30" s="1"/>
  <c r="R125" i="30" s="1"/>
  <c r="S125" i="30" s="1"/>
  <c r="T125" i="30" s="1"/>
  <c r="U125" i="30" s="1"/>
  <c r="V125" i="30" s="1"/>
  <c r="W125" i="30" s="1"/>
  <c r="X125" i="30" s="1"/>
  <c r="Y125" i="30" s="1"/>
  <c r="Z125" i="30" s="1"/>
  <c r="AA125" i="30" s="1"/>
  <c r="AB125" i="30" s="1"/>
  <c r="AC125" i="30" s="1"/>
  <c r="AD125" i="30" s="1"/>
  <c r="AE125" i="30" s="1"/>
  <c r="AF125" i="30" s="1"/>
  <c r="AG125" i="30" s="1"/>
  <c r="AH125" i="30" s="1"/>
  <c r="AI125" i="30" s="1"/>
  <c r="AJ125" i="30" s="1"/>
  <c r="AK125" i="30" s="1"/>
  <c r="AL125" i="30" s="1"/>
  <c r="AM125" i="30" s="1"/>
  <c r="AN125" i="30" s="1"/>
  <c r="AO125" i="30" s="1"/>
  <c r="AP125" i="30" s="1"/>
  <c r="E127" i="30"/>
  <c r="F127" i="30" s="1"/>
  <c r="G127" i="30" s="1"/>
  <c r="H127" i="30" s="1"/>
  <c r="I127" i="30" s="1"/>
  <c r="J127" i="30" s="1"/>
  <c r="K127" i="30" s="1"/>
  <c r="L127" i="30" s="1"/>
  <c r="M127" i="30" s="1"/>
  <c r="N127" i="30" s="1"/>
  <c r="O127" i="30" s="1"/>
  <c r="P127" i="30" s="1"/>
  <c r="Q127" i="30" s="1"/>
  <c r="R127" i="30" s="1"/>
  <c r="S127" i="30" s="1"/>
  <c r="T127" i="30" s="1"/>
  <c r="U127" i="30" s="1"/>
  <c r="V127" i="30" s="1"/>
  <c r="W127" i="30" s="1"/>
  <c r="X127" i="30" s="1"/>
  <c r="Y127" i="30" s="1"/>
  <c r="Z127" i="30" s="1"/>
  <c r="AA127" i="30" s="1"/>
  <c r="AB127" i="30" s="1"/>
  <c r="AC127" i="30" s="1"/>
  <c r="AD127" i="30" s="1"/>
  <c r="AE127" i="30" s="1"/>
  <c r="AF127" i="30" s="1"/>
  <c r="AG127" i="30" s="1"/>
  <c r="AH127" i="30" s="1"/>
  <c r="AI127" i="30" s="1"/>
  <c r="AJ127" i="30" s="1"/>
  <c r="AK127" i="30" s="1"/>
  <c r="AL127" i="30" s="1"/>
  <c r="AM127" i="30" s="1"/>
  <c r="AN127" i="30" s="1"/>
  <c r="AO127" i="30" s="1"/>
  <c r="AP127" i="30" s="1"/>
  <c r="E121" i="30"/>
  <c r="F121" i="30" s="1"/>
  <c r="G121" i="30" s="1"/>
  <c r="H121" i="30" s="1"/>
  <c r="I121" i="30" s="1"/>
  <c r="J121" i="30" s="1"/>
  <c r="K121" i="30" s="1"/>
  <c r="L121" i="30" s="1"/>
  <c r="M121" i="30" s="1"/>
  <c r="N121" i="30" s="1"/>
  <c r="O121" i="30" s="1"/>
  <c r="P121" i="30" s="1"/>
  <c r="Q121" i="30" s="1"/>
  <c r="R121" i="30" s="1"/>
  <c r="S121" i="30" s="1"/>
  <c r="T121" i="30" s="1"/>
  <c r="U121" i="30" s="1"/>
  <c r="V121" i="30" s="1"/>
  <c r="W121" i="30" s="1"/>
  <c r="X121" i="30" s="1"/>
  <c r="Y121" i="30" s="1"/>
  <c r="Z121" i="30" s="1"/>
  <c r="AA121" i="30" s="1"/>
  <c r="AB121" i="30" s="1"/>
  <c r="AC121" i="30" s="1"/>
  <c r="AD121" i="30" s="1"/>
  <c r="AE121" i="30" s="1"/>
  <c r="AF121" i="30" s="1"/>
  <c r="AG121" i="30" s="1"/>
  <c r="AH121" i="30" s="1"/>
  <c r="AI121" i="30" s="1"/>
  <c r="AJ121" i="30" s="1"/>
  <c r="AK121" i="30" s="1"/>
  <c r="AL121" i="30" s="1"/>
  <c r="AM121" i="30" s="1"/>
  <c r="AN121" i="30" s="1"/>
  <c r="AO121" i="30" s="1"/>
  <c r="AP121" i="30" s="1"/>
  <c r="AQ328" i="32"/>
  <c r="AQ297" i="32"/>
  <c r="AR298" i="32"/>
  <c r="AR125" i="33"/>
  <c r="AR94" i="33"/>
  <c r="AS95" i="33"/>
  <c r="AR222" i="31"/>
  <c r="AQ221" i="31"/>
  <c r="AQ252" i="31"/>
  <c r="AP392" i="32"/>
  <c r="AP361" i="32"/>
  <c r="AQ362" i="32"/>
  <c r="E113" i="30"/>
  <c r="F113" i="30" s="1"/>
  <c r="G113" i="30" s="1"/>
  <c r="H113" i="30" s="1"/>
  <c r="I113" i="30" s="1"/>
  <c r="J113" i="30" s="1"/>
  <c r="K113" i="30" s="1"/>
  <c r="L113" i="30" s="1"/>
  <c r="M113" i="30" s="1"/>
  <c r="N113" i="30" s="1"/>
  <c r="O113" i="30" s="1"/>
  <c r="P113" i="30" s="1"/>
  <c r="Q113" i="30" s="1"/>
  <c r="R113" i="30" s="1"/>
  <c r="S113" i="30" s="1"/>
  <c r="T113" i="30" s="1"/>
  <c r="U113" i="30" s="1"/>
  <c r="V113" i="30" s="1"/>
  <c r="W113" i="30" s="1"/>
  <c r="X113" i="30" s="1"/>
  <c r="Y113" i="30" s="1"/>
  <c r="Z113" i="30" s="1"/>
  <c r="AA113" i="30" s="1"/>
  <c r="AB113" i="30" s="1"/>
  <c r="AC113" i="30" s="1"/>
  <c r="AD113" i="30" s="1"/>
  <c r="AE113" i="30" s="1"/>
  <c r="AF113" i="30" s="1"/>
  <c r="AG113" i="30" s="1"/>
  <c r="AH113" i="30" s="1"/>
  <c r="AI113" i="30" s="1"/>
  <c r="AJ113" i="30" s="1"/>
  <c r="AK113" i="30" s="1"/>
  <c r="AL113" i="30" s="1"/>
  <c r="AM113" i="30" s="1"/>
  <c r="AN113" i="30" s="1"/>
  <c r="AO113" i="30" s="1"/>
  <c r="AP113" i="30" s="1"/>
  <c r="E132" i="30"/>
  <c r="F132" i="30" s="1"/>
  <c r="G132" i="30" s="1"/>
  <c r="H132" i="30" s="1"/>
  <c r="I132" i="30" s="1"/>
  <c r="J132" i="30" s="1"/>
  <c r="K132" i="30" s="1"/>
  <c r="L132" i="30" s="1"/>
  <c r="M132" i="30" s="1"/>
  <c r="N132" i="30" s="1"/>
  <c r="O132" i="30" s="1"/>
  <c r="P132" i="30" s="1"/>
  <c r="Q132" i="30" s="1"/>
  <c r="R132" i="30" s="1"/>
  <c r="S132" i="30" s="1"/>
  <c r="T132" i="30" s="1"/>
  <c r="U132" i="30" s="1"/>
  <c r="V132" i="30" s="1"/>
  <c r="W132" i="30" s="1"/>
  <c r="X132" i="30" s="1"/>
  <c r="Y132" i="30" s="1"/>
  <c r="Z132" i="30" s="1"/>
  <c r="AA132" i="30" s="1"/>
  <c r="AB132" i="30" s="1"/>
  <c r="AC132" i="30" s="1"/>
  <c r="AD132" i="30" s="1"/>
  <c r="AE132" i="30" s="1"/>
  <c r="AF132" i="30" s="1"/>
  <c r="AG132" i="30" s="1"/>
  <c r="AH132" i="30" s="1"/>
  <c r="AI132" i="30" s="1"/>
  <c r="AJ132" i="30" s="1"/>
  <c r="AK132" i="30" s="1"/>
  <c r="AL132" i="30" s="1"/>
  <c r="AM132" i="30" s="1"/>
  <c r="AN132" i="30" s="1"/>
  <c r="AO132" i="30" s="1"/>
  <c r="AP132" i="30" s="1"/>
  <c r="E130" i="30"/>
  <c r="F130" i="30" s="1"/>
  <c r="G130" i="30" s="1"/>
  <c r="H130" i="30" s="1"/>
  <c r="I130" i="30" s="1"/>
  <c r="J130" i="30" s="1"/>
  <c r="K130" i="30" s="1"/>
  <c r="L130" i="30" s="1"/>
  <c r="M130" i="30" s="1"/>
  <c r="N130" i="30" s="1"/>
  <c r="O130" i="30" s="1"/>
  <c r="P130" i="30" s="1"/>
  <c r="Q130" i="30" s="1"/>
  <c r="R130" i="30" s="1"/>
  <c r="S130" i="30" s="1"/>
  <c r="T130" i="30" s="1"/>
  <c r="U130" i="30" s="1"/>
  <c r="V130" i="30" s="1"/>
  <c r="W130" i="30" s="1"/>
  <c r="X130" i="30" s="1"/>
  <c r="Y130" i="30" s="1"/>
  <c r="Z130" i="30" s="1"/>
  <c r="AA130" i="30" s="1"/>
  <c r="AB130" i="30" s="1"/>
  <c r="AC130" i="30" s="1"/>
  <c r="AD130" i="30" s="1"/>
  <c r="AE130" i="30" s="1"/>
  <c r="AF130" i="30" s="1"/>
  <c r="AG130" i="30" s="1"/>
  <c r="AH130" i="30" s="1"/>
  <c r="AI130" i="30" s="1"/>
  <c r="AJ130" i="30" s="1"/>
  <c r="AK130" i="30" s="1"/>
  <c r="AL130" i="30" s="1"/>
  <c r="AM130" i="30" s="1"/>
  <c r="AN130" i="30" s="1"/>
  <c r="AO130" i="30" s="1"/>
  <c r="AP130" i="30" s="1"/>
  <c r="E110" i="30"/>
  <c r="F110" i="30" s="1"/>
  <c r="G110" i="30" s="1"/>
  <c r="H110" i="30" s="1"/>
  <c r="I110" i="30" s="1"/>
  <c r="J110" i="30" s="1"/>
  <c r="K110" i="30" s="1"/>
  <c r="L110" i="30" s="1"/>
  <c r="M110" i="30" s="1"/>
  <c r="N110" i="30" s="1"/>
  <c r="O110" i="30" s="1"/>
  <c r="P110" i="30" s="1"/>
  <c r="Q110" i="30" s="1"/>
  <c r="R110" i="30" s="1"/>
  <c r="S110" i="30" s="1"/>
  <c r="T110" i="30" s="1"/>
  <c r="U110" i="30" s="1"/>
  <c r="V110" i="30" s="1"/>
  <c r="W110" i="30" s="1"/>
  <c r="X110" i="30" s="1"/>
  <c r="Y110" i="30" s="1"/>
  <c r="Z110" i="30" s="1"/>
  <c r="AA110" i="30" s="1"/>
  <c r="AB110" i="30" s="1"/>
  <c r="AC110" i="30" s="1"/>
  <c r="AD110" i="30" s="1"/>
  <c r="AE110" i="30" s="1"/>
  <c r="AF110" i="30" s="1"/>
  <c r="AG110" i="30" s="1"/>
  <c r="AH110" i="30" s="1"/>
  <c r="AI110" i="30" s="1"/>
  <c r="AJ110" i="30" s="1"/>
  <c r="AK110" i="30" s="1"/>
  <c r="AL110" i="30" s="1"/>
  <c r="AM110" i="30" s="1"/>
  <c r="AN110" i="30" s="1"/>
  <c r="AO110" i="30" s="1"/>
  <c r="AP110" i="30" s="1"/>
  <c r="E117" i="30"/>
  <c r="F117" i="30" s="1"/>
  <c r="G117" i="30" s="1"/>
  <c r="H117" i="30" s="1"/>
  <c r="I117" i="30" s="1"/>
  <c r="J117" i="30" s="1"/>
  <c r="K117" i="30" s="1"/>
  <c r="L117" i="30" s="1"/>
  <c r="M117" i="30" s="1"/>
  <c r="N117" i="30" s="1"/>
  <c r="O117" i="30" s="1"/>
  <c r="P117" i="30" s="1"/>
  <c r="Q117" i="30" s="1"/>
  <c r="R117" i="30" s="1"/>
  <c r="S117" i="30" s="1"/>
  <c r="T117" i="30" s="1"/>
  <c r="U117" i="30" s="1"/>
  <c r="V117" i="30" s="1"/>
  <c r="W117" i="30" s="1"/>
  <c r="X117" i="30" s="1"/>
  <c r="Y117" i="30" s="1"/>
  <c r="Z117" i="30" s="1"/>
  <c r="AA117" i="30" s="1"/>
  <c r="AB117" i="30" s="1"/>
  <c r="AC117" i="30" s="1"/>
  <c r="AD117" i="30" s="1"/>
  <c r="AE117" i="30" s="1"/>
  <c r="AF117" i="30" s="1"/>
  <c r="AG117" i="30" s="1"/>
  <c r="AH117" i="30" s="1"/>
  <c r="AI117" i="30" s="1"/>
  <c r="AJ117" i="30" s="1"/>
  <c r="AK117" i="30" s="1"/>
  <c r="AL117" i="30" s="1"/>
  <c r="AM117" i="30" s="1"/>
  <c r="AN117" i="30" s="1"/>
  <c r="AO117" i="30" s="1"/>
  <c r="AP117" i="30" s="1"/>
  <c r="E133" i="30"/>
  <c r="F133" i="30" s="1"/>
  <c r="G133" i="30" s="1"/>
  <c r="H133" i="30" s="1"/>
  <c r="I133" i="30" s="1"/>
  <c r="J133" i="30" s="1"/>
  <c r="K133" i="30" s="1"/>
  <c r="L133" i="30" s="1"/>
  <c r="M133" i="30" s="1"/>
  <c r="N133" i="30" s="1"/>
  <c r="O133" i="30" s="1"/>
  <c r="P133" i="30" s="1"/>
  <c r="Q133" i="30" s="1"/>
  <c r="R133" i="30" s="1"/>
  <c r="S133" i="30" s="1"/>
  <c r="T133" i="30" s="1"/>
  <c r="U133" i="30" s="1"/>
  <c r="V133" i="30" s="1"/>
  <c r="W133" i="30" s="1"/>
  <c r="X133" i="30" s="1"/>
  <c r="Y133" i="30" s="1"/>
  <c r="Z133" i="30" s="1"/>
  <c r="AA133" i="30" s="1"/>
  <c r="AB133" i="30" s="1"/>
  <c r="AC133" i="30" s="1"/>
  <c r="AD133" i="30" s="1"/>
  <c r="AE133" i="30" s="1"/>
  <c r="AF133" i="30" s="1"/>
  <c r="AG133" i="30" s="1"/>
  <c r="AH133" i="30" s="1"/>
  <c r="AI133" i="30" s="1"/>
  <c r="AJ133" i="30" s="1"/>
  <c r="AK133" i="30" s="1"/>
  <c r="AL133" i="30" s="1"/>
  <c r="AM133" i="30" s="1"/>
  <c r="AN133" i="30" s="1"/>
  <c r="AO133" i="30" s="1"/>
  <c r="AP133" i="30" s="1"/>
  <c r="E119" i="30"/>
  <c r="F119" i="30" s="1"/>
  <c r="G119" i="30" s="1"/>
  <c r="H119" i="30" s="1"/>
  <c r="I119" i="30" s="1"/>
  <c r="J119" i="30" s="1"/>
  <c r="K119" i="30" s="1"/>
  <c r="L119" i="30" s="1"/>
  <c r="M119" i="30" s="1"/>
  <c r="N119" i="30" s="1"/>
  <c r="O119" i="30" s="1"/>
  <c r="P119" i="30" s="1"/>
  <c r="Q119" i="30" s="1"/>
  <c r="R119" i="30" s="1"/>
  <c r="S119" i="30" s="1"/>
  <c r="T119" i="30" s="1"/>
  <c r="U119" i="30" s="1"/>
  <c r="V119" i="30" s="1"/>
  <c r="W119" i="30" s="1"/>
  <c r="X119" i="30" s="1"/>
  <c r="Y119" i="30" s="1"/>
  <c r="Z119" i="30" s="1"/>
  <c r="AA119" i="30" s="1"/>
  <c r="AB119" i="30" s="1"/>
  <c r="AC119" i="30" s="1"/>
  <c r="AD119" i="30" s="1"/>
  <c r="AE119" i="30" s="1"/>
  <c r="AF119" i="30" s="1"/>
  <c r="AG119" i="30" s="1"/>
  <c r="AH119" i="30" s="1"/>
  <c r="AI119" i="30" s="1"/>
  <c r="AJ119" i="30" s="1"/>
  <c r="AK119" i="30" s="1"/>
  <c r="AL119" i="30" s="1"/>
  <c r="AM119" i="30" s="1"/>
  <c r="AN119" i="30" s="1"/>
  <c r="AO119" i="30" s="1"/>
  <c r="AP119" i="30" s="1"/>
  <c r="E122" i="30"/>
  <c r="F122" i="30" s="1"/>
  <c r="G122" i="30" s="1"/>
  <c r="H122" i="30" s="1"/>
  <c r="I122" i="30" s="1"/>
  <c r="J122" i="30" s="1"/>
  <c r="K122" i="30" s="1"/>
  <c r="L122" i="30" s="1"/>
  <c r="M122" i="30" s="1"/>
  <c r="N122" i="30" s="1"/>
  <c r="O122" i="30" s="1"/>
  <c r="P122" i="30" s="1"/>
  <c r="Q122" i="30" s="1"/>
  <c r="R122" i="30" s="1"/>
  <c r="S122" i="30" s="1"/>
  <c r="T122" i="30" s="1"/>
  <c r="U122" i="30" s="1"/>
  <c r="V122" i="30" s="1"/>
  <c r="W122" i="30" s="1"/>
  <c r="X122" i="30" s="1"/>
  <c r="Y122" i="30" s="1"/>
  <c r="Z122" i="30" s="1"/>
  <c r="AA122" i="30" s="1"/>
  <c r="AB122" i="30" s="1"/>
  <c r="AC122" i="30" s="1"/>
  <c r="AD122" i="30" s="1"/>
  <c r="AE122" i="30" s="1"/>
  <c r="AF122" i="30" s="1"/>
  <c r="AG122" i="30" s="1"/>
  <c r="AH122" i="30" s="1"/>
  <c r="AI122" i="30" s="1"/>
  <c r="AJ122" i="30" s="1"/>
  <c r="AK122" i="30" s="1"/>
  <c r="AL122" i="30" s="1"/>
  <c r="AM122" i="30" s="1"/>
  <c r="AN122" i="30" s="1"/>
  <c r="AO122" i="30" s="1"/>
  <c r="AP122" i="30" s="1"/>
  <c r="AR154" i="30"/>
  <c r="AQ184" i="30"/>
  <c r="AQ215" i="30" s="1"/>
  <c r="AQ245" i="30" s="1"/>
  <c r="AQ153" i="30"/>
  <c r="AP361" i="31"/>
  <c r="AP392" i="31"/>
  <c r="AQ362" i="31"/>
  <c r="AP321" i="30"/>
  <c r="AP352" i="30" s="1"/>
  <c r="AP382" i="30" s="1"/>
  <c r="AP290" i="30"/>
  <c r="AQ291" i="30"/>
  <c r="E220" i="30"/>
  <c r="F220" i="30" s="1"/>
  <c r="G220" i="30" s="1"/>
  <c r="H220" i="30" s="1"/>
  <c r="I220" i="30" s="1"/>
  <c r="J220" i="30" s="1"/>
  <c r="K220" i="30" s="1"/>
  <c r="L220" i="30" s="1"/>
  <c r="M220" i="30" s="1"/>
  <c r="N220" i="30" s="1"/>
  <c r="O220" i="30" s="1"/>
  <c r="P220" i="30" s="1"/>
  <c r="Q220" i="30" s="1"/>
  <c r="R220" i="30" s="1"/>
  <c r="S220" i="30" s="1"/>
  <c r="T220" i="30" s="1"/>
  <c r="U220" i="30" s="1"/>
  <c r="V220" i="30" s="1"/>
  <c r="W220" i="30" s="1"/>
  <c r="X220" i="30" s="1"/>
  <c r="Y220" i="30" s="1"/>
  <c r="Z220" i="30" s="1"/>
  <c r="AA220" i="30" s="1"/>
  <c r="AB220" i="30" s="1"/>
  <c r="AC220" i="30" s="1"/>
  <c r="AD220" i="30" s="1"/>
  <c r="AE220" i="30" s="1"/>
  <c r="AF220" i="30" s="1"/>
  <c r="AG220" i="30" s="1"/>
  <c r="AH220" i="30" s="1"/>
  <c r="AI220" i="30" s="1"/>
  <c r="AJ220" i="30" s="1"/>
  <c r="AK220" i="30" s="1"/>
  <c r="AL220" i="30" s="1"/>
  <c r="AM220" i="30" s="1"/>
  <c r="AN220" i="30" s="1"/>
  <c r="AO220" i="30" s="1"/>
  <c r="AP220" i="30" s="1"/>
  <c r="E223" i="30"/>
  <c r="F223" i="30" s="1"/>
  <c r="G223" i="30" s="1"/>
  <c r="H223" i="30" s="1"/>
  <c r="I223" i="30" s="1"/>
  <c r="J223" i="30" s="1"/>
  <c r="K223" i="30" s="1"/>
  <c r="L223" i="30" s="1"/>
  <c r="M223" i="30" s="1"/>
  <c r="N223" i="30" s="1"/>
  <c r="O223" i="30" s="1"/>
  <c r="P223" i="30" s="1"/>
  <c r="Q223" i="30" s="1"/>
  <c r="R223" i="30" s="1"/>
  <c r="S223" i="30" s="1"/>
  <c r="T223" i="30" s="1"/>
  <c r="U223" i="30" s="1"/>
  <c r="V223" i="30" s="1"/>
  <c r="W223" i="30" s="1"/>
  <c r="X223" i="30" s="1"/>
  <c r="Y223" i="30" s="1"/>
  <c r="Z223" i="30" s="1"/>
  <c r="AA223" i="30" s="1"/>
  <c r="AB223" i="30" s="1"/>
  <c r="AC223" i="30" s="1"/>
  <c r="AD223" i="30" s="1"/>
  <c r="AE223" i="30" s="1"/>
  <c r="AF223" i="30" s="1"/>
  <c r="AG223" i="30" s="1"/>
  <c r="AH223" i="30" s="1"/>
  <c r="AI223" i="30" s="1"/>
  <c r="AJ223" i="30" s="1"/>
  <c r="AK223" i="30" s="1"/>
  <c r="AL223" i="30" s="1"/>
  <c r="AM223" i="30" s="1"/>
  <c r="AN223" i="30" s="1"/>
  <c r="AO223" i="30" s="1"/>
  <c r="AP223" i="30" s="1"/>
  <c r="E228" i="30"/>
  <c r="F228" i="30" s="1"/>
  <c r="G228" i="30" s="1"/>
  <c r="H228" i="30" s="1"/>
  <c r="I228" i="30" s="1"/>
  <c r="J228" i="30" s="1"/>
  <c r="K228" i="30" s="1"/>
  <c r="L228" i="30" s="1"/>
  <c r="M228" i="30" s="1"/>
  <c r="N228" i="30" s="1"/>
  <c r="O228" i="30" s="1"/>
  <c r="P228" i="30" s="1"/>
  <c r="Q228" i="30" s="1"/>
  <c r="R228" i="30" s="1"/>
  <c r="S228" i="30" s="1"/>
  <c r="T228" i="30" s="1"/>
  <c r="U228" i="30" s="1"/>
  <c r="V228" i="30" s="1"/>
  <c r="W228" i="30" s="1"/>
  <c r="X228" i="30" s="1"/>
  <c r="Y228" i="30" s="1"/>
  <c r="Z228" i="30" s="1"/>
  <c r="AA228" i="30" s="1"/>
  <c r="AB228" i="30" s="1"/>
  <c r="AC228" i="30" s="1"/>
  <c r="AD228" i="30" s="1"/>
  <c r="AE228" i="30" s="1"/>
  <c r="AF228" i="30" s="1"/>
  <c r="AG228" i="30" s="1"/>
  <c r="AH228" i="30" s="1"/>
  <c r="AI228" i="30" s="1"/>
  <c r="AJ228" i="30" s="1"/>
  <c r="AK228" i="30" s="1"/>
  <c r="AL228" i="30" s="1"/>
  <c r="AM228" i="30" s="1"/>
  <c r="AN228" i="30" s="1"/>
  <c r="AO228" i="30" s="1"/>
  <c r="AP228" i="30" s="1"/>
  <c r="E231" i="30"/>
  <c r="F231" i="30" s="1"/>
  <c r="G231" i="30" s="1"/>
  <c r="H231" i="30" s="1"/>
  <c r="I231" i="30" s="1"/>
  <c r="J231" i="30" s="1"/>
  <c r="K231" i="30" s="1"/>
  <c r="L231" i="30" s="1"/>
  <c r="M231" i="30" s="1"/>
  <c r="N231" i="30" s="1"/>
  <c r="O231" i="30" s="1"/>
  <c r="P231" i="30" s="1"/>
  <c r="Q231" i="30" s="1"/>
  <c r="R231" i="30" s="1"/>
  <c r="S231" i="30" s="1"/>
  <c r="T231" i="30" s="1"/>
  <c r="U231" i="30" s="1"/>
  <c r="V231" i="30" s="1"/>
  <c r="W231" i="30" s="1"/>
  <c r="X231" i="30" s="1"/>
  <c r="Y231" i="30" s="1"/>
  <c r="Z231" i="30" s="1"/>
  <c r="AA231" i="30" s="1"/>
  <c r="AB231" i="30" s="1"/>
  <c r="AC231" i="30" s="1"/>
  <c r="AD231" i="30" s="1"/>
  <c r="AE231" i="30" s="1"/>
  <c r="AF231" i="30" s="1"/>
  <c r="AG231" i="30" s="1"/>
  <c r="AH231" i="30" s="1"/>
  <c r="AI231" i="30" s="1"/>
  <c r="AJ231" i="30" s="1"/>
  <c r="AK231" i="30" s="1"/>
  <c r="AL231" i="30" s="1"/>
  <c r="AM231" i="30" s="1"/>
  <c r="AN231" i="30" s="1"/>
  <c r="AO231" i="30" s="1"/>
  <c r="AP231" i="30" s="1"/>
  <c r="E217" i="30"/>
  <c r="F217" i="30" s="1"/>
  <c r="G217" i="30" s="1"/>
  <c r="H217" i="30" s="1"/>
  <c r="I217" i="30" s="1"/>
  <c r="J217" i="30" s="1"/>
  <c r="K217" i="30" s="1"/>
  <c r="L217" i="30" s="1"/>
  <c r="M217" i="30" s="1"/>
  <c r="N217" i="30" s="1"/>
  <c r="O217" i="30" s="1"/>
  <c r="P217" i="30" s="1"/>
  <c r="Q217" i="30" s="1"/>
  <c r="R217" i="30" s="1"/>
  <c r="S217" i="30" s="1"/>
  <c r="T217" i="30" s="1"/>
  <c r="U217" i="30" s="1"/>
  <c r="V217" i="30" s="1"/>
  <c r="W217" i="30" s="1"/>
  <c r="X217" i="30" s="1"/>
  <c r="Y217" i="30" s="1"/>
  <c r="Z217" i="30" s="1"/>
  <c r="AA217" i="30" s="1"/>
  <c r="AB217" i="30" s="1"/>
  <c r="AC217" i="30" s="1"/>
  <c r="AD217" i="30" s="1"/>
  <c r="AE217" i="30" s="1"/>
  <c r="AF217" i="30" s="1"/>
  <c r="AG217" i="30" s="1"/>
  <c r="AH217" i="30" s="1"/>
  <c r="AI217" i="30" s="1"/>
  <c r="AJ217" i="30" s="1"/>
  <c r="AK217" i="30" s="1"/>
  <c r="AL217" i="30" s="1"/>
  <c r="AM217" i="30" s="1"/>
  <c r="AN217" i="30" s="1"/>
  <c r="AO217" i="30" s="1"/>
  <c r="AP217" i="30" s="1"/>
  <c r="E354" i="30"/>
  <c r="F354" i="30" s="1"/>
  <c r="G354" i="30" s="1"/>
  <c r="H354" i="30" s="1"/>
  <c r="I354" i="30" s="1"/>
  <c r="J354" i="30" s="1"/>
  <c r="K354" i="30" s="1"/>
  <c r="L354" i="30" s="1"/>
  <c r="M354" i="30" s="1"/>
  <c r="N354" i="30" s="1"/>
  <c r="O354" i="30" s="1"/>
  <c r="P354" i="30" s="1"/>
  <c r="Q354" i="30" s="1"/>
  <c r="R354" i="30" s="1"/>
  <c r="S354" i="30" s="1"/>
  <c r="T354" i="30" s="1"/>
  <c r="U354" i="30" s="1"/>
  <c r="V354" i="30" s="1"/>
  <c r="W354" i="30" s="1"/>
  <c r="X354" i="30" s="1"/>
  <c r="Y354" i="30" s="1"/>
  <c r="Z354" i="30" s="1"/>
  <c r="AA354" i="30" s="1"/>
  <c r="AB354" i="30" s="1"/>
  <c r="AC354" i="30" s="1"/>
  <c r="AD354" i="30" s="1"/>
  <c r="AE354" i="30" s="1"/>
  <c r="AF354" i="30" s="1"/>
  <c r="AG354" i="30" s="1"/>
  <c r="AH354" i="30" s="1"/>
  <c r="AI354" i="30" s="1"/>
  <c r="AJ354" i="30" s="1"/>
  <c r="AK354" i="30" s="1"/>
  <c r="AL354" i="30" s="1"/>
  <c r="AM354" i="30" s="1"/>
  <c r="AN354" i="30" s="1"/>
  <c r="AO354" i="30" s="1"/>
  <c r="E253" i="30"/>
  <c r="F253" i="30" s="1"/>
  <c r="G253" i="30" s="1"/>
  <c r="H253" i="30" s="1"/>
  <c r="I253" i="30" s="1"/>
  <c r="J253" i="30" s="1"/>
  <c r="K253" i="30" s="1"/>
  <c r="L253" i="30" s="1"/>
  <c r="M253" i="30" s="1"/>
  <c r="N253" i="30" s="1"/>
  <c r="O253" i="30" s="1"/>
  <c r="P253" i="30" s="1"/>
  <c r="Q253" i="30" s="1"/>
  <c r="R253" i="30" s="1"/>
  <c r="S253" i="30" s="1"/>
  <c r="T253" i="30" s="1"/>
  <c r="U253" i="30" s="1"/>
  <c r="V253" i="30" s="1"/>
  <c r="W253" i="30" s="1"/>
  <c r="X253" i="30" s="1"/>
  <c r="Y253" i="30" s="1"/>
  <c r="Z253" i="30" s="1"/>
  <c r="AA253" i="30" s="1"/>
  <c r="AB253" i="30" s="1"/>
  <c r="AC253" i="30" s="1"/>
  <c r="AD253" i="30" s="1"/>
  <c r="AE253" i="30" s="1"/>
  <c r="AF253" i="30" s="1"/>
  <c r="AG253" i="30" s="1"/>
  <c r="AH253" i="30" s="1"/>
  <c r="AI253" i="30" s="1"/>
  <c r="AJ253" i="30" s="1"/>
  <c r="AK253" i="30" s="1"/>
  <c r="AL253" i="30" s="1"/>
  <c r="AM253" i="30" s="1"/>
  <c r="AN253" i="30" s="1"/>
  <c r="AO253" i="30" s="1"/>
  <c r="AP253" i="30" s="1"/>
  <c r="E357" i="30"/>
  <c r="F357" i="30" s="1"/>
  <c r="G357" i="30" s="1"/>
  <c r="H357" i="30" s="1"/>
  <c r="I357" i="30" s="1"/>
  <c r="J357" i="30" s="1"/>
  <c r="K357" i="30" s="1"/>
  <c r="L357" i="30" s="1"/>
  <c r="M357" i="30" s="1"/>
  <c r="N357" i="30" s="1"/>
  <c r="O357" i="30" s="1"/>
  <c r="P357" i="30" s="1"/>
  <c r="Q357" i="30" s="1"/>
  <c r="R357" i="30" s="1"/>
  <c r="S357" i="30" s="1"/>
  <c r="T357" i="30" s="1"/>
  <c r="U357" i="30" s="1"/>
  <c r="V357" i="30" s="1"/>
  <c r="W357" i="30" s="1"/>
  <c r="X357" i="30" s="1"/>
  <c r="Y357" i="30" s="1"/>
  <c r="Z357" i="30" s="1"/>
  <c r="AA357" i="30" s="1"/>
  <c r="AB357" i="30" s="1"/>
  <c r="AC357" i="30" s="1"/>
  <c r="AD357" i="30" s="1"/>
  <c r="AE357" i="30" s="1"/>
  <c r="AF357" i="30" s="1"/>
  <c r="AG357" i="30" s="1"/>
  <c r="AH357" i="30" s="1"/>
  <c r="AI357" i="30" s="1"/>
  <c r="AJ357" i="30" s="1"/>
  <c r="AK357" i="30" s="1"/>
  <c r="AL357" i="30" s="1"/>
  <c r="AM357" i="30" s="1"/>
  <c r="AN357" i="30" s="1"/>
  <c r="AO357" i="30" s="1"/>
  <c r="E250" i="30"/>
  <c r="F250" i="30" s="1"/>
  <c r="G250" i="30" s="1"/>
  <c r="H250" i="30" s="1"/>
  <c r="I250" i="30" s="1"/>
  <c r="J250" i="30" s="1"/>
  <c r="K250" i="30" s="1"/>
  <c r="L250" i="30" s="1"/>
  <c r="M250" i="30" s="1"/>
  <c r="N250" i="30" s="1"/>
  <c r="O250" i="30" s="1"/>
  <c r="P250" i="30" s="1"/>
  <c r="Q250" i="30" s="1"/>
  <c r="R250" i="30" s="1"/>
  <c r="S250" i="30" s="1"/>
  <c r="T250" i="30" s="1"/>
  <c r="U250" i="30" s="1"/>
  <c r="V250" i="30" s="1"/>
  <c r="W250" i="30" s="1"/>
  <c r="X250" i="30" s="1"/>
  <c r="Y250" i="30" s="1"/>
  <c r="Z250" i="30" s="1"/>
  <c r="AA250" i="30" s="1"/>
  <c r="AB250" i="30" s="1"/>
  <c r="AC250" i="30" s="1"/>
  <c r="AD250" i="30" s="1"/>
  <c r="AE250" i="30" s="1"/>
  <c r="AF250" i="30" s="1"/>
  <c r="AG250" i="30" s="1"/>
  <c r="AH250" i="30" s="1"/>
  <c r="AI250" i="30" s="1"/>
  <c r="AJ250" i="30" s="1"/>
  <c r="AK250" i="30" s="1"/>
  <c r="AL250" i="30" s="1"/>
  <c r="AM250" i="30" s="1"/>
  <c r="AN250" i="30" s="1"/>
  <c r="AO250" i="30" s="1"/>
  <c r="AP250" i="30" s="1"/>
  <c r="E258" i="30"/>
  <c r="F258" i="30" s="1"/>
  <c r="G258" i="30" s="1"/>
  <c r="H258" i="30" s="1"/>
  <c r="I258" i="30" s="1"/>
  <c r="J258" i="30" s="1"/>
  <c r="K258" i="30" s="1"/>
  <c r="L258" i="30" s="1"/>
  <c r="M258" i="30" s="1"/>
  <c r="N258" i="30" s="1"/>
  <c r="O258" i="30" s="1"/>
  <c r="P258" i="30" s="1"/>
  <c r="Q258" i="30" s="1"/>
  <c r="R258" i="30" s="1"/>
  <c r="S258" i="30" s="1"/>
  <c r="T258" i="30" s="1"/>
  <c r="U258" i="30" s="1"/>
  <c r="V258" i="30" s="1"/>
  <c r="W258" i="30" s="1"/>
  <c r="X258" i="30" s="1"/>
  <c r="Y258" i="30" s="1"/>
  <c r="Z258" i="30" s="1"/>
  <c r="AA258" i="30" s="1"/>
  <c r="AB258" i="30" s="1"/>
  <c r="AC258" i="30" s="1"/>
  <c r="AD258" i="30" s="1"/>
  <c r="AE258" i="30" s="1"/>
  <c r="AF258" i="30" s="1"/>
  <c r="AG258" i="30" s="1"/>
  <c r="AH258" i="30" s="1"/>
  <c r="AI258" i="30" s="1"/>
  <c r="AJ258" i="30" s="1"/>
  <c r="AK258" i="30" s="1"/>
  <c r="AL258" i="30" s="1"/>
  <c r="AM258" i="30" s="1"/>
  <c r="AN258" i="30" s="1"/>
  <c r="AO258" i="30" s="1"/>
  <c r="AP258" i="30" s="1"/>
  <c r="E368" i="30"/>
  <c r="F368" i="30" s="1"/>
  <c r="G368" i="30" s="1"/>
  <c r="H368" i="30" s="1"/>
  <c r="I368" i="30" s="1"/>
  <c r="J368" i="30" s="1"/>
  <c r="K368" i="30" s="1"/>
  <c r="L368" i="30" s="1"/>
  <c r="M368" i="30" s="1"/>
  <c r="N368" i="30" s="1"/>
  <c r="O368" i="30" s="1"/>
  <c r="P368" i="30" s="1"/>
  <c r="Q368" i="30" s="1"/>
  <c r="R368" i="30" s="1"/>
  <c r="S368" i="30" s="1"/>
  <c r="T368" i="30" s="1"/>
  <c r="U368" i="30" s="1"/>
  <c r="V368" i="30" s="1"/>
  <c r="W368" i="30" s="1"/>
  <c r="X368" i="30" s="1"/>
  <c r="Y368" i="30" s="1"/>
  <c r="Z368" i="30" s="1"/>
  <c r="AA368" i="30" s="1"/>
  <c r="AB368" i="30" s="1"/>
  <c r="AC368" i="30" s="1"/>
  <c r="AD368" i="30" s="1"/>
  <c r="AE368" i="30" s="1"/>
  <c r="AF368" i="30" s="1"/>
  <c r="AG368" i="30" s="1"/>
  <c r="AH368" i="30" s="1"/>
  <c r="AI368" i="30" s="1"/>
  <c r="AJ368" i="30" s="1"/>
  <c r="AK368" i="30" s="1"/>
  <c r="AL368" i="30" s="1"/>
  <c r="AM368" i="30" s="1"/>
  <c r="AN368" i="30" s="1"/>
  <c r="AO368" i="30" s="1"/>
  <c r="E261" i="30"/>
  <c r="F261" i="30" s="1"/>
  <c r="G261" i="30" s="1"/>
  <c r="H261" i="30" s="1"/>
  <c r="I261" i="30" s="1"/>
  <c r="J261" i="30" s="1"/>
  <c r="K261" i="30" s="1"/>
  <c r="L261" i="30" s="1"/>
  <c r="M261" i="30" s="1"/>
  <c r="N261" i="30" s="1"/>
  <c r="O261" i="30" s="1"/>
  <c r="P261" i="30" s="1"/>
  <c r="Q261" i="30" s="1"/>
  <c r="R261" i="30" s="1"/>
  <c r="S261" i="30" s="1"/>
  <c r="T261" i="30" s="1"/>
  <c r="U261" i="30" s="1"/>
  <c r="V261" i="30" s="1"/>
  <c r="W261" i="30" s="1"/>
  <c r="X261" i="30" s="1"/>
  <c r="Y261" i="30" s="1"/>
  <c r="Z261" i="30" s="1"/>
  <c r="AA261" i="30" s="1"/>
  <c r="AB261" i="30" s="1"/>
  <c r="AC261" i="30" s="1"/>
  <c r="AD261" i="30" s="1"/>
  <c r="AE261" i="30" s="1"/>
  <c r="AF261" i="30" s="1"/>
  <c r="AG261" i="30" s="1"/>
  <c r="AH261" i="30" s="1"/>
  <c r="AI261" i="30" s="1"/>
  <c r="AJ261" i="30" s="1"/>
  <c r="AK261" i="30" s="1"/>
  <c r="AL261" i="30" s="1"/>
  <c r="AM261" i="30" s="1"/>
  <c r="AN261" i="30" s="1"/>
  <c r="AO261" i="30" s="1"/>
  <c r="AP261" i="30" s="1"/>
  <c r="E360" i="30"/>
  <c r="F360" i="30" s="1"/>
  <c r="G360" i="30" s="1"/>
  <c r="H360" i="30" s="1"/>
  <c r="I360" i="30" s="1"/>
  <c r="J360" i="30" s="1"/>
  <c r="K360" i="30" s="1"/>
  <c r="L360" i="30" s="1"/>
  <c r="M360" i="30" s="1"/>
  <c r="N360" i="30" s="1"/>
  <c r="O360" i="30" s="1"/>
  <c r="P360" i="30" s="1"/>
  <c r="Q360" i="30" s="1"/>
  <c r="R360" i="30" s="1"/>
  <c r="S360" i="30" s="1"/>
  <c r="T360" i="30" s="1"/>
  <c r="U360" i="30" s="1"/>
  <c r="V360" i="30" s="1"/>
  <c r="W360" i="30" s="1"/>
  <c r="X360" i="30" s="1"/>
  <c r="Y360" i="30" s="1"/>
  <c r="Z360" i="30" s="1"/>
  <c r="AA360" i="30" s="1"/>
  <c r="AB360" i="30" s="1"/>
  <c r="AC360" i="30" s="1"/>
  <c r="AD360" i="30" s="1"/>
  <c r="AE360" i="30" s="1"/>
  <c r="AF360" i="30" s="1"/>
  <c r="AG360" i="30" s="1"/>
  <c r="AH360" i="30" s="1"/>
  <c r="AI360" i="30" s="1"/>
  <c r="AJ360" i="30" s="1"/>
  <c r="AK360" i="30" s="1"/>
  <c r="AL360" i="30" s="1"/>
  <c r="AM360" i="30" s="1"/>
  <c r="AN360" i="30" s="1"/>
  <c r="AO360" i="30" s="1"/>
  <c r="E247" i="30"/>
  <c r="F247" i="30" s="1"/>
  <c r="G247" i="30" s="1"/>
  <c r="H247" i="30" s="1"/>
  <c r="I247" i="30" s="1"/>
  <c r="J247" i="30" s="1"/>
  <c r="K247" i="30" s="1"/>
  <c r="L247" i="30" s="1"/>
  <c r="M247" i="30" s="1"/>
  <c r="N247" i="30" s="1"/>
  <c r="O247" i="30" s="1"/>
  <c r="P247" i="30" s="1"/>
  <c r="Q247" i="30" s="1"/>
  <c r="R247" i="30" s="1"/>
  <c r="S247" i="30" s="1"/>
  <c r="T247" i="30" s="1"/>
  <c r="U247" i="30" s="1"/>
  <c r="V247" i="30" s="1"/>
  <c r="W247" i="30" s="1"/>
  <c r="X247" i="30" s="1"/>
  <c r="Y247" i="30" s="1"/>
  <c r="Z247" i="30" s="1"/>
  <c r="AA247" i="30" s="1"/>
  <c r="AB247" i="30" s="1"/>
  <c r="AC247" i="30" s="1"/>
  <c r="AD247" i="30" s="1"/>
  <c r="AE247" i="30" s="1"/>
  <c r="AF247" i="30" s="1"/>
  <c r="AG247" i="30" s="1"/>
  <c r="AH247" i="30" s="1"/>
  <c r="AI247" i="30" s="1"/>
  <c r="AJ247" i="30" s="1"/>
  <c r="AK247" i="30" s="1"/>
  <c r="AL247" i="30" s="1"/>
  <c r="AM247" i="30" s="1"/>
  <c r="AN247" i="30" s="1"/>
  <c r="AO247" i="30" s="1"/>
  <c r="AP247" i="30" s="1"/>
  <c r="E365" i="30"/>
  <c r="F365" i="30" s="1"/>
  <c r="G365" i="30" s="1"/>
  <c r="H365" i="30" s="1"/>
  <c r="I365" i="30" s="1"/>
  <c r="J365" i="30" s="1"/>
  <c r="K365" i="30" s="1"/>
  <c r="L365" i="30" s="1"/>
  <c r="M365" i="30" s="1"/>
  <c r="N365" i="30" s="1"/>
  <c r="O365" i="30" s="1"/>
  <c r="P365" i="30" s="1"/>
  <c r="Q365" i="30" s="1"/>
  <c r="R365" i="30" s="1"/>
  <c r="S365" i="30" s="1"/>
  <c r="T365" i="30" s="1"/>
  <c r="U365" i="30" s="1"/>
  <c r="V365" i="30" s="1"/>
  <c r="W365" i="30" s="1"/>
  <c r="X365" i="30" s="1"/>
  <c r="Y365" i="30" s="1"/>
  <c r="Z365" i="30" s="1"/>
  <c r="AA365" i="30" s="1"/>
  <c r="AB365" i="30" s="1"/>
  <c r="AC365" i="30" s="1"/>
  <c r="AD365" i="30" s="1"/>
  <c r="AE365" i="30" s="1"/>
  <c r="AF365" i="30" s="1"/>
  <c r="AG365" i="30" s="1"/>
  <c r="AH365" i="30" s="1"/>
  <c r="AI365" i="30" s="1"/>
  <c r="AJ365" i="30" s="1"/>
  <c r="AK365" i="30" s="1"/>
  <c r="AL365" i="30" s="1"/>
  <c r="AM365" i="30" s="1"/>
  <c r="AN365" i="30" s="1"/>
  <c r="AO365" i="30" s="1"/>
  <c r="E390" i="30"/>
  <c r="F390" i="30" s="1"/>
  <c r="G390" i="30" s="1"/>
  <c r="H390" i="30" s="1"/>
  <c r="I390" i="30" s="1"/>
  <c r="J390" i="30" s="1"/>
  <c r="K390" i="30" s="1"/>
  <c r="L390" i="30" s="1"/>
  <c r="M390" i="30" s="1"/>
  <c r="N390" i="30" s="1"/>
  <c r="O390" i="30" s="1"/>
  <c r="P390" i="30" s="1"/>
  <c r="Q390" i="30" s="1"/>
  <c r="R390" i="30" s="1"/>
  <c r="S390" i="30" s="1"/>
  <c r="T390" i="30" s="1"/>
  <c r="U390" i="30" s="1"/>
  <c r="V390" i="30" s="1"/>
  <c r="W390" i="30" s="1"/>
  <c r="X390" i="30" s="1"/>
  <c r="Y390" i="30" s="1"/>
  <c r="Z390" i="30" s="1"/>
  <c r="AA390" i="30" s="1"/>
  <c r="AB390" i="30" s="1"/>
  <c r="AC390" i="30" s="1"/>
  <c r="AD390" i="30" s="1"/>
  <c r="AE390" i="30" s="1"/>
  <c r="AF390" i="30" s="1"/>
  <c r="AG390" i="30" s="1"/>
  <c r="AH390" i="30" s="1"/>
  <c r="AI390" i="30" s="1"/>
  <c r="AJ390" i="30" s="1"/>
  <c r="AK390" i="30" s="1"/>
  <c r="AL390" i="30" s="1"/>
  <c r="AM390" i="30" s="1"/>
  <c r="AN390" i="30" s="1"/>
  <c r="AO390" i="30" s="1"/>
  <c r="E384" i="30"/>
  <c r="F384" i="30" s="1"/>
  <c r="G384" i="30" s="1"/>
  <c r="H384" i="30" s="1"/>
  <c r="I384" i="30" s="1"/>
  <c r="J384" i="30" s="1"/>
  <c r="K384" i="30" s="1"/>
  <c r="L384" i="30" s="1"/>
  <c r="M384" i="30" s="1"/>
  <c r="N384" i="30" s="1"/>
  <c r="O384" i="30" s="1"/>
  <c r="P384" i="30" s="1"/>
  <c r="Q384" i="30" s="1"/>
  <c r="R384" i="30" s="1"/>
  <c r="S384" i="30" s="1"/>
  <c r="T384" i="30" s="1"/>
  <c r="U384" i="30" s="1"/>
  <c r="V384" i="30" s="1"/>
  <c r="W384" i="30" s="1"/>
  <c r="X384" i="30" s="1"/>
  <c r="Y384" i="30" s="1"/>
  <c r="Z384" i="30" s="1"/>
  <c r="AA384" i="30" s="1"/>
  <c r="AB384" i="30" s="1"/>
  <c r="AC384" i="30" s="1"/>
  <c r="AD384" i="30" s="1"/>
  <c r="AE384" i="30" s="1"/>
  <c r="AF384" i="30" s="1"/>
  <c r="AG384" i="30" s="1"/>
  <c r="AH384" i="30" s="1"/>
  <c r="AI384" i="30" s="1"/>
  <c r="AJ384" i="30" s="1"/>
  <c r="AK384" i="30" s="1"/>
  <c r="AL384" i="30" s="1"/>
  <c r="AM384" i="30" s="1"/>
  <c r="AN384" i="30" s="1"/>
  <c r="AO384" i="30" s="1"/>
  <c r="E387" i="30"/>
  <c r="F387" i="30" s="1"/>
  <c r="G387" i="30" s="1"/>
  <c r="H387" i="30" s="1"/>
  <c r="I387" i="30" s="1"/>
  <c r="J387" i="30" s="1"/>
  <c r="K387" i="30" s="1"/>
  <c r="L387" i="30" s="1"/>
  <c r="M387" i="30" s="1"/>
  <c r="N387" i="30" s="1"/>
  <c r="O387" i="30" s="1"/>
  <c r="P387" i="30" s="1"/>
  <c r="Q387" i="30" s="1"/>
  <c r="R387" i="30" s="1"/>
  <c r="S387" i="30" s="1"/>
  <c r="T387" i="30" s="1"/>
  <c r="U387" i="30" s="1"/>
  <c r="V387" i="30" s="1"/>
  <c r="W387" i="30" s="1"/>
  <c r="X387" i="30" s="1"/>
  <c r="Y387" i="30" s="1"/>
  <c r="Z387" i="30" s="1"/>
  <c r="AA387" i="30" s="1"/>
  <c r="AB387" i="30" s="1"/>
  <c r="AC387" i="30" s="1"/>
  <c r="AD387" i="30" s="1"/>
  <c r="AE387" i="30" s="1"/>
  <c r="AF387" i="30" s="1"/>
  <c r="AG387" i="30" s="1"/>
  <c r="AH387" i="30" s="1"/>
  <c r="AI387" i="30" s="1"/>
  <c r="AJ387" i="30" s="1"/>
  <c r="AK387" i="30" s="1"/>
  <c r="AL387" i="30" s="1"/>
  <c r="AM387" i="30" s="1"/>
  <c r="AN387" i="30" s="1"/>
  <c r="AO387" i="30" s="1"/>
  <c r="E398" i="30"/>
  <c r="F398" i="30" s="1"/>
  <c r="G398" i="30" s="1"/>
  <c r="H398" i="30" s="1"/>
  <c r="I398" i="30" s="1"/>
  <c r="J398" i="30" s="1"/>
  <c r="K398" i="30" s="1"/>
  <c r="L398" i="30" s="1"/>
  <c r="M398" i="30" s="1"/>
  <c r="N398" i="30" s="1"/>
  <c r="O398" i="30" s="1"/>
  <c r="P398" i="30" s="1"/>
  <c r="Q398" i="30" s="1"/>
  <c r="R398" i="30" s="1"/>
  <c r="S398" i="30" s="1"/>
  <c r="T398" i="30" s="1"/>
  <c r="U398" i="30" s="1"/>
  <c r="V398" i="30" s="1"/>
  <c r="W398" i="30" s="1"/>
  <c r="X398" i="30" s="1"/>
  <c r="Y398" i="30" s="1"/>
  <c r="Z398" i="30" s="1"/>
  <c r="AA398" i="30" s="1"/>
  <c r="AB398" i="30" s="1"/>
  <c r="AC398" i="30" s="1"/>
  <c r="AD398" i="30" s="1"/>
  <c r="AE398" i="30" s="1"/>
  <c r="AF398" i="30" s="1"/>
  <c r="AG398" i="30" s="1"/>
  <c r="AH398" i="30" s="1"/>
  <c r="AI398" i="30" s="1"/>
  <c r="AJ398" i="30" s="1"/>
  <c r="AK398" i="30" s="1"/>
  <c r="AL398" i="30" s="1"/>
  <c r="AM398" i="30" s="1"/>
  <c r="AN398" i="30" s="1"/>
  <c r="AO398" i="30" s="1"/>
  <c r="E395" i="30"/>
  <c r="F395" i="30" s="1"/>
  <c r="G395" i="30" s="1"/>
  <c r="H395" i="30" s="1"/>
  <c r="I395" i="30" s="1"/>
  <c r="J395" i="30" s="1"/>
  <c r="K395" i="30" s="1"/>
  <c r="L395" i="30" s="1"/>
  <c r="M395" i="30" s="1"/>
  <c r="N395" i="30" s="1"/>
  <c r="O395" i="30" s="1"/>
  <c r="P395" i="30" s="1"/>
  <c r="Q395" i="30" s="1"/>
  <c r="R395" i="30" s="1"/>
  <c r="S395" i="30" s="1"/>
  <c r="T395" i="30" s="1"/>
  <c r="U395" i="30" s="1"/>
  <c r="V395" i="30" s="1"/>
  <c r="W395" i="30" s="1"/>
  <c r="X395" i="30" s="1"/>
  <c r="Y395" i="30" s="1"/>
  <c r="Z395" i="30" s="1"/>
  <c r="AA395" i="30" s="1"/>
  <c r="AB395" i="30" s="1"/>
  <c r="AC395" i="30" s="1"/>
  <c r="AD395" i="30" s="1"/>
  <c r="AE395" i="30" s="1"/>
  <c r="AF395" i="30" s="1"/>
  <c r="AG395" i="30" s="1"/>
  <c r="AH395" i="30" s="1"/>
  <c r="AI395" i="30" s="1"/>
  <c r="AJ395" i="30" s="1"/>
  <c r="AK395" i="30" s="1"/>
  <c r="AL395" i="30" s="1"/>
  <c r="AM395" i="30" s="1"/>
  <c r="AN395" i="30" s="1"/>
  <c r="AO395" i="30" s="1"/>
  <c r="E221" i="30"/>
  <c r="F221" i="30" s="1"/>
  <c r="G221" i="30" s="1"/>
  <c r="H221" i="30" s="1"/>
  <c r="I221" i="30" s="1"/>
  <c r="J221" i="30" s="1"/>
  <c r="K221" i="30" s="1"/>
  <c r="L221" i="30" s="1"/>
  <c r="M221" i="30" s="1"/>
  <c r="N221" i="30" s="1"/>
  <c r="O221" i="30" s="1"/>
  <c r="P221" i="30" s="1"/>
  <c r="Q221" i="30" s="1"/>
  <c r="R221" i="30" s="1"/>
  <c r="S221" i="30" s="1"/>
  <c r="T221" i="30" s="1"/>
  <c r="U221" i="30" s="1"/>
  <c r="V221" i="30" s="1"/>
  <c r="W221" i="30" s="1"/>
  <c r="X221" i="30" s="1"/>
  <c r="Y221" i="30" s="1"/>
  <c r="Z221" i="30" s="1"/>
  <c r="AA221" i="30" s="1"/>
  <c r="AB221" i="30" s="1"/>
  <c r="AC221" i="30" s="1"/>
  <c r="AD221" i="30" s="1"/>
  <c r="AE221" i="30" s="1"/>
  <c r="AF221" i="30" s="1"/>
  <c r="AG221" i="30" s="1"/>
  <c r="AH221" i="30" s="1"/>
  <c r="AI221" i="30" s="1"/>
  <c r="AJ221" i="30" s="1"/>
  <c r="AK221" i="30" s="1"/>
  <c r="AL221" i="30" s="1"/>
  <c r="AM221" i="30" s="1"/>
  <c r="AN221" i="30" s="1"/>
  <c r="AO221" i="30" s="1"/>
  <c r="AP221" i="30" s="1"/>
  <c r="E251" i="30"/>
  <c r="F251" i="30" s="1"/>
  <c r="G251" i="30" s="1"/>
  <c r="H251" i="30" s="1"/>
  <c r="I251" i="30" s="1"/>
  <c r="J251" i="30" s="1"/>
  <c r="K251" i="30" s="1"/>
  <c r="L251" i="30" s="1"/>
  <c r="M251" i="30" s="1"/>
  <c r="N251" i="30" s="1"/>
  <c r="O251" i="30" s="1"/>
  <c r="P251" i="30" s="1"/>
  <c r="Q251" i="30" s="1"/>
  <c r="R251" i="30" s="1"/>
  <c r="S251" i="30" s="1"/>
  <c r="T251" i="30" s="1"/>
  <c r="U251" i="30" s="1"/>
  <c r="V251" i="30" s="1"/>
  <c r="W251" i="30" s="1"/>
  <c r="X251" i="30" s="1"/>
  <c r="Y251" i="30" s="1"/>
  <c r="Z251" i="30" s="1"/>
  <c r="AA251" i="30" s="1"/>
  <c r="AB251" i="30" s="1"/>
  <c r="AC251" i="30" s="1"/>
  <c r="AD251" i="30" s="1"/>
  <c r="AE251" i="30" s="1"/>
  <c r="AF251" i="30" s="1"/>
  <c r="AG251" i="30" s="1"/>
  <c r="AH251" i="30" s="1"/>
  <c r="AI251" i="30" s="1"/>
  <c r="AJ251" i="30" s="1"/>
  <c r="AK251" i="30" s="1"/>
  <c r="AL251" i="30" s="1"/>
  <c r="AM251" i="30" s="1"/>
  <c r="AN251" i="30" s="1"/>
  <c r="AO251" i="30" s="1"/>
  <c r="AP251" i="30" s="1"/>
  <c r="E358" i="30"/>
  <c r="F358" i="30" s="1"/>
  <c r="G358" i="30" s="1"/>
  <c r="H358" i="30" s="1"/>
  <c r="I358" i="30" s="1"/>
  <c r="J358" i="30" s="1"/>
  <c r="K358" i="30" s="1"/>
  <c r="L358" i="30" s="1"/>
  <c r="M358" i="30" s="1"/>
  <c r="N358" i="30" s="1"/>
  <c r="O358" i="30" s="1"/>
  <c r="P358" i="30" s="1"/>
  <c r="Q358" i="30" s="1"/>
  <c r="R358" i="30" s="1"/>
  <c r="S358" i="30" s="1"/>
  <c r="T358" i="30" s="1"/>
  <c r="U358" i="30" s="1"/>
  <c r="V358" i="30" s="1"/>
  <c r="W358" i="30" s="1"/>
  <c r="X358" i="30" s="1"/>
  <c r="Y358" i="30" s="1"/>
  <c r="Z358" i="30" s="1"/>
  <c r="AA358" i="30" s="1"/>
  <c r="AB358" i="30" s="1"/>
  <c r="AC358" i="30" s="1"/>
  <c r="AD358" i="30" s="1"/>
  <c r="AE358" i="30" s="1"/>
  <c r="AF358" i="30" s="1"/>
  <c r="AG358" i="30" s="1"/>
  <c r="AH358" i="30" s="1"/>
  <c r="AI358" i="30" s="1"/>
  <c r="AJ358" i="30" s="1"/>
  <c r="AK358" i="30" s="1"/>
  <c r="AL358" i="30" s="1"/>
  <c r="AM358" i="30" s="1"/>
  <c r="AN358" i="30" s="1"/>
  <c r="AO358" i="30" s="1"/>
  <c r="E388" i="30"/>
  <c r="F388" i="30" s="1"/>
  <c r="G388" i="30" s="1"/>
  <c r="H388" i="30" s="1"/>
  <c r="I388" i="30" s="1"/>
  <c r="J388" i="30" s="1"/>
  <c r="K388" i="30" s="1"/>
  <c r="L388" i="30" s="1"/>
  <c r="M388" i="30" s="1"/>
  <c r="N388" i="30" s="1"/>
  <c r="O388" i="30" s="1"/>
  <c r="P388" i="30" s="1"/>
  <c r="Q388" i="30" s="1"/>
  <c r="R388" i="30" s="1"/>
  <c r="S388" i="30" s="1"/>
  <c r="T388" i="30" s="1"/>
  <c r="U388" i="30" s="1"/>
  <c r="V388" i="30" s="1"/>
  <c r="W388" i="30" s="1"/>
  <c r="X388" i="30" s="1"/>
  <c r="Y388" i="30" s="1"/>
  <c r="Z388" i="30" s="1"/>
  <c r="AA388" i="30" s="1"/>
  <c r="AB388" i="30" s="1"/>
  <c r="AC388" i="30" s="1"/>
  <c r="AD388" i="30" s="1"/>
  <c r="AE388" i="30" s="1"/>
  <c r="AF388" i="30" s="1"/>
  <c r="AG388" i="30" s="1"/>
  <c r="AH388" i="30" s="1"/>
  <c r="AI388" i="30" s="1"/>
  <c r="AJ388" i="30" s="1"/>
  <c r="AK388" i="30" s="1"/>
  <c r="AL388" i="30" s="1"/>
  <c r="AM388" i="30" s="1"/>
  <c r="AN388" i="30" s="1"/>
  <c r="AO388" i="30" s="1"/>
  <c r="E126" i="30"/>
  <c r="F126" i="30" s="1"/>
  <c r="G126" i="30" s="1"/>
  <c r="H126" i="30" s="1"/>
  <c r="I126" i="30" s="1"/>
  <c r="J126" i="30" s="1"/>
  <c r="K126" i="30" s="1"/>
  <c r="L126" i="30" s="1"/>
  <c r="M126" i="30" s="1"/>
  <c r="N126" i="30" s="1"/>
  <c r="O126" i="30" s="1"/>
  <c r="P126" i="30" s="1"/>
  <c r="Q126" i="30" s="1"/>
  <c r="R126" i="30" s="1"/>
  <c r="S126" i="30" s="1"/>
  <c r="T126" i="30" s="1"/>
  <c r="U126" i="30" s="1"/>
  <c r="V126" i="30" s="1"/>
  <c r="W126" i="30" s="1"/>
  <c r="X126" i="30" s="1"/>
  <c r="Y126" i="30" s="1"/>
  <c r="Z126" i="30" s="1"/>
  <c r="AA126" i="30" s="1"/>
  <c r="AB126" i="30" s="1"/>
  <c r="AC126" i="30" s="1"/>
  <c r="AD126" i="30" s="1"/>
  <c r="AE126" i="30" s="1"/>
  <c r="AF126" i="30" s="1"/>
  <c r="AG126" i="30" s="1"/>
  <c r="AH126" i="30" s="1"/>
  <c r="AI126" i="30" s="1"/>
  <c r="AJ126" i="30" s="1"/>
  <c r="AK126" i="30" s="1"/>
  <c r="AL126" i="30" s="1"/>
  <c r="AM126" i="30" s="1"/>
  <c r="AN126" i="30" s="1"/>
  <c r="AO126" i="30" s="1"/>
  <c r="AP126" i="30" s="1"/>
  <c r="E128" i="30"/>
  <c r="F128" i="30" s="1"/>
  <c r="G128" i="30" s="1"/>
  <c r="H128" i="30" s="1"/>
  <c r="I128" i="30" s="1"/>
  <c r="J128" i="30" s="1"/>
  <c r="K128" i="30" s="1"/>
  <c r="L128" i="30" s="1"/>
  <c r="M128" i="30" s="1"/>
  <c r="N128" i="30" s="1"/>
  <c r="O128" i="30" s="1"/>
  <c r="P128" i="30" s="1"/>
  <c r="Q128" i="30" s="1"/>
  <c r="R128" i="30" s="1"/>
  <c r="S128" i="30" s="1"/>
  <c r="T128" i="30" s="1"/>
  <c r="U128" i="30" s="1"/>
  <c r="V128" i="30" s="1"/>
  <c r="W128" i="30" s="1"/>
  <c r="X128" i="30" s="1"/>
  <c r="Y128" i="30" s="1"/>
  <c r="Z128" i="30" s="1"/>
  <c r="AA128" i="30" s="1"/>
  <c r="AB128" i="30" s="1"/>
  <c r="AC128" i="30" s="1"/>
  <c r="AD128" i="30" s="1"/>
  <c r="AE128" i="30" s="1"/>
  <c r="AF128" i="30" s="1"/>
  <c r="AG128" i="30" s="1"/>
  <c r="AH128" i="30" s="1"/>
  <c r="AI128" i="30" s="1"/>
  <c r="AJ128" i="30" s="1"/>
  <c r="AK128" i="30" s="1"/>
  <c r="AL128" i="30" s="1"/>
  <c r="AM128" i="30" s="1"/>
  <c r="AN128" i="30" s="1"/>
  <c r="AO128" i="30" s="1"/>
  <c r="AP128" i="30" s="1"/>
  <c r="E124" i="30"/>
  <c r="F124" i="30" s="1"/>
  <c r="G124" i="30" s="1"/>
  <c r="H124" i="30" s="1"/>
  <c r="I124" i="30" s="1"/>
  <c r="J124" i="30" s="1"/>
  <c r="K124" i="30" s="1"/>
  <c r="L124" i="30" s="1"/>
  <c r="M124" i="30" s="1"/>
  <c r="N124" i="30" s="1"/>
  <c r="O124" i="30" s="1"/>
  <c r="P124" i="30" s="1"/>
  <c r="Q124" i="30" s="1"/>
  <c r="R124" i="30" s="1"/>
  <c r="S124" i="30" s="1"/>
  <c r="T124" i="30" s="1"/>
  <c r="U124" i="30" s="1"/>
  <c r="V124" i="30" s="1"/>
  <c r="W124" i="30" s="1"/>
  <c r="X124" i="30" s="1"/>
  <c r="Y124" i="30" s="1"/>
  <c r="Z124" i="30" s="1"/>
  <c r="AA124" i="30" s="1"/>
  <c r="AB124" i="30" s="1"/>
  <c r="AC124" i="30" s="1"/>
  <c r="AD124" i="30" s="1"/>
  <c r="AE124" i="30" s="1"/>
  <c r="AF124" i="30" s="1"/>
  <c r="AG124" i="30" s="1"/>
  <c r="AH124" i="30" s="1"/>
  <c r="AI124" i="30" s="1"/>
  <c r="AJ124" i="30" s="1"/>
  <c r="AK124" i="30" s="1"/>
  <c r="AL124" i="30" s="1"/>
  <c r="AM124" i="30" s="1"/>
  <c r="AN124" i="30" s="1"/>
  <c r="AO124" i="30" s="1"/>
  <c r="AP124" i="30" s="1"/>
  <c r="E225" i="30"/>
  <c r="F225" i="30" s="1"/>
  <c r="G225" i="30" s="1"/>
  <c r="H225" i="30" s="1"/>
  <c r="I225" i="30" s="1"/>
  <c r="J225" i="30" s="1"/>
  <c r="K225" i="30" s="1"/>
  <c r="L225" i="30" s="1"/>
  <c r="M225" i="30" s="1"/>
  <c r="N225" i="30" s="1"/>
  <c r="O225" i="30" s="1"/>
  <c r="P225" i="30" s="1"/>
  <c r="Q225" i="30" s="1"/>
  <c r="R225" i="30" s="1"/>
  <c r="S225" i="30" s="1"/>
  <c r="T225" i="30" s="1"/>
  <c r="U225" i="30" s="1"/>
  <c r="V225" i="30" s="1"/>
  <c r="W225" i="30" s="1"/>
  <c r="X225" i="30" s="1"/>
  <c r="Y225" i="30" s="1"/>
  <c r="Z225" i="30" s="1"/>
  <c r="AA225" i="30" s="1"/>
  <c r="AB225" i="30" s="1"/>
  <c r="AC225" i="30" s="1"/>
  <c r="AD225" i="30" s="1"/>
  <c r="AE225" i="30" s="1"/>
  <c r="AF225" i="30" s="1"/>
  <c r="AG225" i="30" s="1"/>
  <c r="AH225" i="30" s="1"/>
  <c r="AI225" i="30" s="1"/>
  <c r="AJ225" i="30" s="1"/>
  <c r="AK225" i="30" s="1"/>
  <c r="AL225" i="30" s="1"/>
  <c r="AM225" i="30" s="1"/>
  <c r="AN225" i="30" s="1"/>
  <c r="AO225" i="30" s="1"/>
  <c r="AP225" i="30" s="1"/>
  <c r="E255" i="30"/>
  <c r="F255" i="30" s="1"/>
  <c r="G255" i="30" s="1"/>
  <c r="H255" i="30" s="1"/>
  <c r="I255" i="30" s="1"/>
  <c r="J255" i="30" s="1"/>
  <c r="K255" i="30" s="1"/>
  <c r="L255" i="30" s="1"/>
  <c r="M255" i="30" s="1"/>
  <c r="N255" i="30" s="1"/>
  <c r="O255" i="30" s="1"/>
  <c r="P255" i="30" s="1"/>
  <c r="Q255" i="30" s="1"/>
  <c r="R255" i="30" s="1"/>
  <c r="S255" i="30" s="1"/>
  <c r="T255" i="30" s="1"/>
  <c r="U255" i="30" s="1"/>
  <c r="V255" i="30" s="1"/>
  <c r="W255" i="30" s="1"/>
  <c r="X255" i="30" s="1"/>
  <c r="Y255" i="30" s="1"/>
  <c r="Z255" i="30" s="1"/>
  <c r="AA255" i="30" s="1"/>
  <c r="AB255" i="30" s="1"/>
  <c r="AC255" i="30" s="1"/>
  <c r="AD255" i="30" s="1"/>
  <c r="AE255" i="30" s="1"/>
  <c r="AF255" i="30" s="1"/>
  <c r="AG255" i="30" s="1"/>
  <c r="AH255" i="30" s="1"/>
  <c r="AI255" i="30" s="1"/>
  <c r="AJ255" i="30" s="1"/>
  <c r="AK255" i="30" s="1"/>
  <c r="AL255" i="30" s="1"/>
  <c r="AM255" i="30" s="1"/>
  <c r="AN255" i="30" s="1"/>
  <c r="AO255" i="30" s="1"/>
  <c r="AP255" i="30" s="1"/>
  <c r="E362" i="30"/>
  <c r="F362" i="30" s="1"/>
  <c r="G362" i="30" s="1"/>
  <c r="H362" i="30" s="1"/>
  <c r="I362" i="30" s="1"/>
  <c r="J362" i="30" s="1"/>
  <c r="K362" i="30" s="1"/>
  <c r="L362" i="30" s="1"/>
  <c r="M362" i="30" s="1"/>
  <c r="N362" i="30" s="1"/>
  <c r="O362" i="30" s="1"/>
  <c r="P362" i="30" s="1"/>
  <c r="Q362" i="30" s="1"/>
  <c r="R362" i="30" s="1"/>
  <c r="S362" i="30" s="1"/>
  <c r="T362" i="30" s="1"/>
  <c r="U362" i="30" s="1"/>
  <c r="V362" i="30" s="1"/>
  <c r="W362" i="30" s="1"/>
  <c r="X362" i="30" s="1"/>
  <c r="Y362" i="30" s="1"/>
  <c r="Z362" i="30" s="1"/>
  <c r="AA362" i="30" s="1"/>
  <c r="AB362" i="30" s="1"/>
  <c r="AC362" i="30" s="1"/>
  <c r="AD362" i="30" s="1"/>
  <c r="AE362" i="30" s="1"/>
  <c r="AF362" i="30" s="1"/>
  <c r="AG362" i="30" s="1"/>
  <c r="AH362" i="30" s="1"/>
  <c r="AI362" i="30" s="1"/>
  <c r="AJ362" i="30" s="1"/>
  <c r="AK362" i="30" s="1"/>
  <c r="AL362" i="30" s="1"/>
  <c r="AM362" i="30" s="1"/>
  <c r="AN362" i="30" s="1"/>
  <c r="AO362" i="30" s="1"/>
  <c r="E392" i="30"/>
  <c r="F392" i="30" s="1"/>
  <c r="G392" i="30" s="1"/>
  <c r="H392" i="30" s="1"/>
  <c r="I392" i="30" s="1"/>
  <c r="J392" i="30" s="1"/>
  <c r="K392" i="30" s="1"/>
  <c r="L392" i="30" s="1"/>
  <c r="M392" i="30" s="1"/>
  <c r="N392" i="30" s="1"/>
  <c r="O392" i="30" s="1"/>
  <c r="P392" i="30" s="1"/>
  <c r="Q392" i="30" s="1"/>
  <c r="R392" i="30" s="1"/>
  <c r="S392" i="30" s="1"/>
  <c r="T392" i="30" s="1"/>
  <c r="U392" i="30" s="1"/>
  <c r="V392" i="30" s="1"/>
  <c r="W392" i="30" s="1"/>
  <c r="X392" i="30" s="1"/>
  <c r="Y392" i="30" s="1"/>
  <c r="Z392" i="30" s="1"/>
  <c r="AA392" i="30" s="1"/>
  <c r="AB392" i="30" s="1"/>
  <c r="AC392" i="30" s="1"/>
  <c r="AD392" i="30" s="1"/>
  <c r="AE392" i="30" s="1"/>
  <c r="AF392" i="30" s="1"/>
  <c r="AG392" i="30" s="1"/>
  <c r="AH392" i="30" s="1"/>
  <c r="AI392" i="30" s="1"/>
  <c r="AJ392" i="30" s="1"/>
  <c r="AK392" i="30" s="1"/>
  <c r="AL392" i="30" s="1"/>
  <c r="AM392" i="30" s="1"/>
  <c r="AN392" i="30" s="1"/>
  <c r="AO392" i="30" s="1"/>
  <c r="AR188" i="31"/>
  <c r="AR157" i="31"/>
  <c r="AS158" i="31"/>
  <c r="AQ328" i="31"/>
  <c r="AQ297" i="31"/>
  <c r="AR298" i="31"/>
  <c r="E230" i="30"/>
  <c r="F230" i="30" s="1"/>
  <c r="G230" i="30" s="1"/>
  <c r="H230" i="30" s="1"/>
  <c r="I230" i="30" s="1"/>
  <c r="J230" i="30" s="1"/>
  <c r="K230" i="30" s="1"/>
  <c r="L230" i="30" s="1"/>
  <c r="M230" i="30" s="1"/>
  <c r="N230" i="30" s="1"/>
  <c r="O230" i="30" s="1"/>
  <c r="P230" i="30" s="1"/>
  <c r="Q230" i="30" s="1"/>
  <c r="R230" i="30" s="1"/>
  <c r="S230" i="30" s="1"/>
  <c r="T230" i="30" s="1"/>
  <c r="U230" i="30" s="1"/>
  <c r="V230" i="30" s="1"/>
  <c r="W230" i="30" s="1"/>
  <c r="X230" i="30" s="1"/>
  <c r="Y230" i="30" s="1"/>
  <c r="Z230" i="30" s="1"/>
  <c r="AA230" i="30" s="1"/>
  <c r="AB230" i="30" s="1"/>
  <c r="AC230" i="30" s="1"/>
  <c r="AD230" i="30" s="1"/>
  <c r="AE230" i="30" s="1"/>
  <c r="AF230" i="30" s="1"/>
  <c r="AG230" i="30" s="1"/>
  <c r="AH230" i="30" s="1"/>
  <c r="AI230" i="30" s="1"/>
  <c r="AJ230" i="30" s="1"/>
  <c r="AK230" i="30" s="1"/>
  <c r="AL230" i="30" s="1"/>
  <c r="AM230" i="30" s="1"/>
  <c r="AN230" i="30" s="1"/>
  <c r="AO230" i="30" s="1"/>
  <c r="AP230" i="30" s="1"/>
  <c r="E219" i="30"/>
  <c r="F219" i="30" s="1"/>
  <c r="G219" i="30" s="1"/>
  <c r="H219" i="30" s="1"/>
  <c r="I219" i="30" s="1"/>
  <c r="J219" i="30" s="1"/>
  <c r="K219" i="30" s="1"/>
  <c r="L219" i="30" s="1"/>
  <c r="M219" i="30" s="1"/>
  <c r="N219" i="30" s="1"/>
  <c r="O219" i="30" s="1"/>
  <c r="P219" i="30" s="1"/>
  <c r="Q219" i="30" s="1"/>
  <c r="R219" i="30" s="1"/>
  <c r="S219" i="30" s="1"/>
  <c r="T219" i="30" s="1"/>
  <c r="U219" i="30" s="1"/>
  <c r="V219" i="30" s="1"/>
  <c r="W219" i="30" s="1"/>
  <c r="X219" i="30" s="1"/>
  <c r="Y219" i="30" s="1"/>
  <c r="Z219" i="30" s="1"/>
  <c r="AA219" i="30" s="1"/>
  <c r="AB219" i="30" s="1"/>
  <c r="AC219" i="30" s="1"/>
  <c r="AD219" i="30" s="1"/>
  <c r="AE219" i="30" s="1"/>
  <c r="AF219" i="30" s="1"/>
  <c r="AG219" i="30" s="1"/>
  <c r="AH219" i="30" s="1"/>
  <c r="AI219" i="30" s="1"/>
  <c r="AJ219" i="30" s="1"/>
  <c r="AK219" i="30" s="1"/>
  <c r="AL219" i="30" s="1"/>
  <c r="AM219" i="30" s="1"/>
  <c r="AN219" i="30" s="1"/>
  <c r="AO219" i="30" s="1"/>
  <c r="AP219" i="30" s="1"/>
  <c r="E227" i="30"/>
  <c r="F227" i="30" s="1"/>
  <c r="G227" i="30" s="1"/>
  <c r="H227" i="30" s="1"/>
  <c r="I227" i="30" s="1"/>
  <c r="J227" i="30" s="1"/>
  <c r="K227" i="30" s="1"/>
  <c r="L227" i="30" s="1"/>
  <c r="M227" i="30" s="1"/>
  <c r="N227" i="30" s="1"/>
  <c r="O227" i="30" s="1"/>
  <c r="P227" i="30" s="1"/>
  <c r="Q227" i="30" s="1"/>
  <c r="R227" i="30" s="1"/>
  <c r="S227" i="30" s="1"/>
  <c r="T227" i="30" s="1"/>
  <c r="U227" i="30" s="1"/>
  <c r="V227" i="30" s="1"/>
  <c r="W227" i="30" s="1"/>
  <c r="X227" i="30" s="1"/>
  <c r="Y227" i="30" s="1"/>
  <c r="Z227" i="30" s="1"/>
  <c r="AA227" i="30" s="1"/>
  <c r="AB227" i="30" s="1"/>
  <c r="AC227" i="30" s="1"/>
  <c r="AD227" i="30" s="1"/>
  <c r="AE227" i="30" s="1"/>
  <c r="AF227" i="30" s="1"/>
  <c r="AG227" i="30" s="1"/>
  <c r="AH227" i="30" s="1"/>
  <c r="AI227" i="30" s="1"/>
  <c r="AJ227" i="30" s="1"/>
  <c r="AK227" i="30" s="1"/>
  <c r="AL227" i="30" s="1"/>
  <c r="AM227" i="30" s="1"/>
  <c r="AN227" i="30" s="1"/>
  <c r="AO227" i="30" s="1"/>
  <c r="AP227" i="30" s="1"/>
  <c r="E216" i="30"/>
  <c r="F216" i="30" s="1"/>
  <c r="E229" i="30"/>
  <c r="F229" i="30" s="1"/>
  <c r="G229" i="30" s="1"/>
  <c r="H229" i="30" s="1"/>
  <c r="I229" i="30" s="1"/>
  <c r="J229" i="30" s="1"/>
  <c r="K229" i="30" s="1"/>
  <c r="L229" i="30" s="1"/>
  <c r="M229" i="30" s="1"/>
  <c r="N229" i="30" s="1"/>
  <c r="O229" i="30" s="1"/>
  <c r="P229" i="30" s="1"/>
  <c r="Q229" i="30" s="1"/>
  <c r="R229" i="30" s="1"/>
  <c r="S229" i="30" s="1"/>
  <c r="T229" i="30" s="1"/>
  <c r="U229" i="30" s="1"/>
  <c r="V229" i="30" s="1"/>
  <c r="W229" i="30" s="1"/>
  <c r="X229" i="30" s="1"/>
  <c r="Y229" i="30" s="1"/>
  <c r="Z229" i="30" s="1"/>
  <c r="AA229" i="30" s="1"/>
  <c r="AB229" i="30" s="1"/>
  <c r="AC229" i="30" s="1"/>
  <c r="AD229" i="30" s="1"/>
  <c r="AE229" i="30" s="1"/>
  <c r="AF229" i="30" s="1"/>
  <c r="AG229" i="30" s="1"/>
  <c r="AH229" i="30" s="1"/>
  <c r="AI229" i="30" s="1"/>
  <c r="AJ229" i="30" s="1"/>
  <c r="AK229" i="30" s="1"/>
  <c r="AL229" i="30" s="1"/>
  <c r="AM229" i="30" s="1"/>
  <c r="AN229" i="30" s="1"/>
  <c r="AO229" i="30" s="1"/>
  <c r="AP229" i="30" s="1"/>
  <c r="E235" i="30"/>
  <c r="F235" i="30" s="1"/>
  <c r="G235" i="30" s="1"/>
  <c r="H235" i="30" s="1"/>
  <c r="I235" i="30" s="1"/>
  <c r="J235" i="30" s="1"/>
  <c r="K235" i="30" s="1"/>
  <c r="L235" i="30" s="1"/>
  <c r="M235" i="30" s="1"/>
  <c r="N235" i="30" s="1"/>
  <c r="O235" i="30" s="1"/>
  <c r="P235" i="30" s="1"/>
  <c r="Q235" i="30" s="1"/>
  <c r="R235" i="30" s="1"/>
  <c r="S235" i="30" s="1"/>
  <c r="T235" i="30" s="1"/>
  <c r="U235" i="30" s="1"/>
  <c r="V235" i="30" s="1"/>
  <c r="W235" i="30" s="1"/>
  <c r="X235" i="30" s="1"/>
  <c r="Y235" i="30" s="1"/>
  <c r="Z235" i="30" s="1"/>
  <c r="AA235" i="30" s="1"/>
  <c r="AB235" i="30" s="1"/>
  <c r="AC235" i="30" s="1"/>
  <c r="AD235" i="30" s="1"/>
  <c r="AE235" i="30" s="1"/>
  <c r="AF235" i="30" s="1"/>
  <c r="AG235" i="30" s="1"/>
  <c r="AH235" i="30" s="1"/>
  <c r="AI235" i="30" s="1"/>
  <c r="AJ235" i="30" s="1"/>
  <c r="AK235" i="30" s="1"/>
  <c r="AL235" i="30" s="1"/>
  <c r="AM235" i="30" s="1"/>
  <c r="AN235" i="30" s="1"/>
  <c r="AO235" i="30" s="1"/>
  <c r="AP235" i="30" s="1"/>
  <c r="E233" i="30"/>
  <c r="F233" i="30" s="1"/>
  <c r="G233" i="30" s="1"/>
  <c r="H233" i="30" s="1"/>
  <c r="I233" i="30" s="1"/>
  <c r="J233" i="30" s="1"/>
  <c r="K233" i="30" s="1"/>
  <c r="L233" i="30" s="1"/>
  <c r="M233" i="30" s="1"/>
  <c r="N233" i="30" s="1"/>
  <c r="O233" i="30" s="1"/>
  <c r="P233" i="30" s="1"/>
  <c r="Q233" i="30" s="1"/>
  <c r="R233" i="30" s="1"/>
  <c r="S233" i="30" s="1"/>
  <c r="T233" i="30" s="1"/>
  <c r="U233" i="30" s="1"/>
  <c r="V233" i="30" s="1"/>
  <c r="W233" i="30" s="1"/>
  <c r="X233" i="30" s="1"/>
  <c r="Y233" i="30" s="1"/>
  <c r="Z233" i="30" s="1"/>
  <c r="AA233" i="30" s="1"/>
  <c r="AB233" i="30" s="1"/>
  <c r="AC233" i="30" s="1"/>
  <c r="AD233" i="30" s="1"/>
  <c r="AE233" i="30" s="1"/>
  <c r="AF233" i="30" s="1"/>
  <c r="AG233" i="30" s="1"/>
  <c r="AH233" i="30" s="1"/>
  <c r="AI233" i="30" s="1"/>
  <c r="AJ233" i="30" s="1"/>
  <c r="AK233" i="30" s="1"/>
  <c r="AL233" i="30" s="1"/>
  <c r="AM233" i="30" s="1"/>
  <c r="AN233" i="30" s="1"/>
  <c r="AO233" i="30" s="1"/>
  <c r="AP233" i="30" s="1"/>
  <c r="E236" i="30"/>
  <c r="F236" i="30" s="1"/>
  <c r="G236" i="30" s="1"/>
  <c r="H236" i="30" s="1"/>
  <c r="I236" i="30" s="1"/>
  <c r="J236" i="30" s="1"/>
  <c r="K236" i="30" s="1"/>
  <c r="L236" i="30" s="1"/>
  <c r="M236" i="30" s="1"/>
  <c r="N236" i="30" s="1"/>
  <c r="O236" i="30" s="1"/>
  <c r="P236" i="30" s="1"/>
  <c r="Q236" i="30" s="1"/>
  <c r="R236" i="30" s="1"/>
  <c r="S236" i="30" s="1"/>
  <c r="T236" i="30" s="1"/>
  <c r="U236" i="30" s="1"/>
  <c r="V236" i="30" s="1"/>
  <c r="W236" i="30" s="1"/>
  <c r="X236" i="30" s="1"/>
  <c r="Y236" i="30" s="1"/>
  <c r="Z236" i="30" s="1"/>
  <c r="AA236" i="30" s="1"/>
  <c r="AB236" i="30" s="1"/>
  <c r="AC236" i="30" s="1"/>
  <c r="AD236" i="30" s="1"/>
  <c r="AE236" i="30" s="1"/>
  <c r="AF236" i="30" s="1"/>
  <c r="AG236" i="30" s="1"/>
  <c r="AH236" i="30" s="1"/>
  <c r="AI236" i="30" s="1"/>
  <c r="AJ236" i="30" s="1"/>
  <c r="AK236" i="30" s="1"/>
  <c r="AL236" i="30" s="1"/>
  <c r="AM236" i="30" s="1"/>
  <c r="AN236" i="30" s="1"/>
  <c r="AO236" i="30" s="1"/>
  <c r="AP236" i="30" s="1"/>
  <c r="E240" i="30"/>
  <c r="F240" i="30" s="1"/>
  <c r="G240" i="30" s="1"/>
  <c r="H240" i="30" s="1"/>
  <c r="I240" i="30" s="1"/>
  <c r="J240" i="30" s="1"/>
  <c r="K240" i="30" s="1"/>
  <c r="L240" i="30" s="1"/>
  <c r="M240" i="30" s="1"/>
  <c r="N240" i="30" s="1"/>
  <c r="O240" i="30" s="1"/>
  <c r="P240" i="30" s="1"/>
  <c r="Q240" i="30" s="1"/>
  <c r="R240" i="30" s="1"/>
  <c r="S240" i="30" s="1"/>
  <c r="T240" i="30" s="1"/>
  <c r="U240" i="30" s="1"/>
  <c r="V240" i="30" s="1"/>
  <c r="W240" i="30" s="1"/>
  <c r="X240" i="30" s="1"/>
  <c r="Y240" i="30" s="1"/>
  <c r="Z240" i="30" s="1"/>
  <c r="AA240" i="30" s="1"/>
  <c r="AB240" i="30" s="1"/>
  <c r="AC240" i="30" s="1"/>
  <c r="AD240" i="30" s="1"/>
  <c r="AE240" i="30" s="1"/>
  <c r="AF240" i="30" s="1"/>
  <c r="AG240" i="30" s="1"/>
  <c r="AH240" i="30" s="1"/>
  <c r="AI240" i="30" s="1"/>
  <c r="AJ240" i="30" s="1"/>
  <c r="AK240" i="30" s="1"/>
  <c r="AL240" i="30" s="1"/>
  <c r="AM240" i="30" s="1"/>
  <c r="AN240" i="30" s="1"/>
  <c r="AO240" i="30" s="1"/>
  <c r="AP240" i="30" s="1"/>
  <c r="E239" i="30"/>
  <c r="F239" i="30" s="1"/>
  <c r="G239" i="30" s="1"/>
  <c r="H239" i="30" s="1"/>
  <c r="I239" i="30" s="1"/>
  <c r="J239" i="30" s="1"/>
  <c r="K239" i="30" s="1"/>
  <c r="L239" i="30" s="1"/>
  <c r="M239" i="30" s="1"/>
  <c r="N239" i="30" s="1"/>
  <c r="O239" i="30" s="1"/>
  <c r="P239" i="30" s="1"/>
  <c r="Q239" i="30" s="1"/>
  <c r="R239" i="30" s="1"/>
  <c r="S239" i="30" s="1"/>
  <c r="T239" i="30" s="1"/>
  <c r="U239" i="30" s="1"/>
  <c r="V239" i="30" s="1"/>
  <c r="W239" i="30" s="1"/>
  <c r="X239" i="30" s="1"/>
  <c r="Y239" i="30" s="1"/>
  <c r="Z239" i="30" s="1"/>
  <c r="AA239" i="30" s="1"/>
  <c r="AB239" i="30" s="1"/>
  <c r="AC239" i="30" s="1"/>
  <c r="AD239" i="30" s="1"/>
  <c r="AE239" i="30" s="1"/>
  <c r="AF239" i="30" s="1"/>
  <c r="AG239" i="30" s="1"/>
  <c r="AH239" i="30" s="1"/>
  <c r="AI239" i="30" s="1"/>
  <c r="AJ239" i="30" s="1"/>
  <c r="AK239" i="30" s="1"/>
  <c r="AL239" i="30" s="1"/>
  <c r="AM239" i="30" s="1"/>
  <c r="AN239" i="30" s="1"/>
  <c r="AO239" i="30" s="1"/>
  <c r="AP239" i="30" s="1"/>
  <c r="E238" i="30"/>
  <c r="F238" i="30" s="1"/>
  <c r="G238" i="30" s="1"/>
  <c r="H238" i="30" s="1"/>
  <c r="I238" i="30" s="1"/>
  <c r="J238" i="30" s="1"/>
  <c r="K238" i="30" s="1"/>
  <c r="L238" i="30" s="1"/>
  <c r="M238" i="30" s="1"/>
  <c r="N238" i="30" s="1"/>
  <c r="O238" i="30" s="1"/>
  <c r="P238" i="30" s="1"/>
  <c r="Q238" i="30" s="1"/>
  <c r="R238" i="30" s="1"/>
  <c r="S238" i="30" s="1"/>
  <c r="T238" i="30" s="1"/>
  <c r="U238" i="30" s="1"/>
  <c r="V238" i="30" s="1"/>
  <c r="W238" i="30" s="1"/>
  <c r="X238" i="30" s="1"/>
  <c r="Y238" i="30" s="1"/>
  <c r="Z238" i="30" s="1"/>
  <c r="AA238" i="30" s="1"/>
  <c r="AB238" i="30" s="1"/>
  <c r="AC238" i="30" s="1"/>
  <c r="AD238" i="30" s="1"/>
  <c r="AE238" i="30" s="1"/>
  <c r="AF238" i="30" s="1"/>
  <c r="AG238" i="30" s="1"/>
  <c r="AH238" i="30" s="1"/>
  <c r="AI238" i="30" s="1"/>
  <c r="AJ238" i="30" s="1"/>
  <c r="AK238" i="30" s="1"/>
  <c r="AL238" i="30" s="1"/>
  <c r="AM238" i="30" s="1"/>
  <c r="AN238" i="30" s="1"/>
  <c r="AO238" i="30" s="1"/>
  <c r="AP238" i="30" s="1"/>
  <c r="E234" i="30"/>
  <c r="F234" i="30" s="1"/>
  <c r="G234" i="30" s="1"/>
  <c r="H234" i="30" s="1"/>
  <c r="I234" i="30" s="1"/>
  <c r="J234" i="30" s="1"/>
  <c r="K234" i="30" s="1"/>
  <c r="L234" i="30" s="1"/>
  <c r="M234" i="30" s="1"/>
  <c r="N234" i="30" s="1"/>
  <c r="O234" i="30" s="1"/>
  <c r="P234" i="30" s="1"/>
  <c r="Q234" i="30" s="1"/>
  <c r="R234" i="30" s="1"/>
  <c r="S234" i="30" s="1"/>
  <c r="T234" i="30" s="1"/>
  <c r="U234" i="30" s="1"/>
  <c r="V234" i="30" s="1"/>
  <c r="W234" i="30" s="1"/>
  <c r="X234" i="30" s="1"/>
  <c r="Y234" i="30" s="1"/>
  <c r="Z234" i="30" s="1"/>
  <c r="AA234" i="30" s="1"/>
  <c r="AB234" i="30" s="1"/>
  <c r="AC234" i="30" s="1"/>
  <c r="AD234" i="30" s="1"/>
  <c r="AE234" i="30" s="1"/>
  <c r="AF234" i="30" s="1"/>
  <c r="AG234" i="30" s="1"/>
  <c r="AH234" i="30" s="1"/>
  <c r="AI234" i="30" s="1"/>
  <c r="AJ234" i="30" s="1"/>
  <c r="AK234" i="30" s="1"/>
  <c r="AL234" i="30" s="1"/>
  <c r="AM234" i="30" s="1"/>
  <c r="AN234" i="30" s="1"/>
  <c r="AO234" i="30" s="1"/>
  <c r="AP234" i="30" s="1"/>
  <c r="E222" i="30"/>
  <c r="F222" i="30" s="1"/>
  <c r="G222" i="30" s="1"/>
  <c r="H222" i="30" s="1"/>
  <c r="I222" i="30" s="1"/>
  <c r="J222" i="30" s="1"/>
  <c r="K222" i="30" s="1"/>
  <c r="L222" i="30" s="1"/>
  <c r="M222" i="30" s="1"/>
  <c r="N222" i="30" s="1"/>
  <c r="O222" i="30" s="1"/>
  <c r="P222" i="30" s="1"/>
  <c r="Q222" i="30" s="1"/>
  <c r="R222" i="30" s="1"/>
  <c r="S222" i="30" s="1"/>
  <c r="T222" i="30" s="1"/>
  <c r="U222" i="30" s="1"/>
  <c r="V222" i="30" s="1"/>
  <c r="W222" i="30" s="1"/>
  <c r="X222" i="30" s="1"/>
  <c r="Y222" i="30" s="1"/>
  <c r="Z222" i="30" s="1"/>
  <c r="AA222" i="30" s="1"/>
  <c r="AB222" i="30" s="1"/>
  <c r="AC222" i="30" s="1"/>
  <c r="AD222" i="30" s="1"/>
  <c r="AE222" i="30" s="1"/>
  <c r="AF222" i="30" s="1"/>
  <c r="AG222" i="30" s="1"/>
  <c r="AH222" i="30" s="1"/>
  <c r="AI222" i="30" s="1"/>
  <c r="AJ222" i="30" s="1"/>
  <c r="AK222" i="30" s="1"/>
  <c r="AL222" i="30" s="1"/>
  <c r="AM222" i="30" s="1"/>
  <c r="AN222" i="30" s="1"/>
  <c r="AO222" i="30" s="1"/>
  <c r="AP222" i="30" s="1"/>
  <c r="E237" i="30"/>
  <c r="F237" i="30" s="1"/>
  <c r="G237" i="30" s="1"/>
  <c r="H237" i="30" s="1"/>
  <c r="I237" i="30" s="1"/>
  <c r="J237" i="30" s="1"/>
  <c r="K237" i="30" s="1"/>
  <c r="L237" i="30" s="1"/>
  <c r="M237" i="30" s="1"/>
  <c r="N237" i="30" s="1"/>
  <c r="O237" i="30" s="1"/>
  <c r="P237" i="30" s="1"/>
  <c r="Q237" i="30" s="1"/>
  <c r="R237" i="30" s="1"/>
  <c r="S237" i="30" s="1"/>
  <c r="T237" i="30" s="1"/>
  <c r="U237" i="30" s="1"/>
  <c r="V237" i="30" s="1"/>
  <c r="W237" i="30" s="1"/>
  <c r="X237" i="30" s="1"/>
  <c r="Y237" i="30" s="1"/>
  <c r="Z237" i="30" s="1"/>
  <c r="AA237" i="30" s="1"/>
  <c r="AB237" i="30" s="1"/>
  <c r="AC237" i="30" s="1"/>
  <c r="AD237" i="30" s="1"/>
  <c r="AE237" i="30" s="1"/>
  <c r="AF237" i="30" s="1"/>
  <c r="AG237" i="30" s="1"/>
  <c r="AH237" i="30" s="1"/>
  <c r="AI237" i="30" s="1"/>
  <c r="AJ237" i="30" s="1"/>
  <c r="AK237" i="30" s="1"/>
  <c r="AL237" i="30" s="1"/>
  <c r="AM237" i="30" s="1"/>
  <c r="AN237" i="30" s="1"/>
  <c r="AO237" i="30" s="1"/>
  <c r="AP237" i="30" s="1"/>
  <c r="E232" i="30"/>
  <c r="F232" i="30" s="1"/>
  <c r="G232" i="30" s="1"/>
  <c r="H232" i="30" s="1"/>
  <c r="I232" i="30" s="1"/>
  <c r="J232" i="30" s="1"/>
  <c r="K232" i="30" s="1"/>
  <c r="L232" i="30" s="1"/>
  <c r="M232" i="30" s="1"/>
  <c r="N232" i="30" s="1"/>
  <c r="O232" i="30" s="1"/>
  <c r="P232" i="30" s="1"/>
  <c r="Q232" i="30" s="1"/>
  <c r="R232" i="30" s="1"/>
  <c r="S232" i="30" s="1"/>
  <c r="T232" i="30" s="1"/>
  <c r="U232" i="30" s="1"/>
  <c r="V232" i="30" s="1"/>
  <c r="W232" i="30" s="1"/>
  <c r="X232" i="30" s="1"/>
  <c r="Y232" i="30" s="1"/>
  <c r="Z232" i="30" s="1"/>
  <c r="AA232" i="30" s="1"/>
  <c r="AB232" i="30" s="1"/>
  <c r="AC232" i="30" s="1"/>
  <c r="AD232" i="30" s="1"/>
  <c r="AE232" i="30" s="1"/>
  <c r="AF232" i="30" s="1"/>
  <c r="AG232" i="30" s="1"/>
  <c r="AH232" i="30" s="1"/>
  <c r="AI232" i="30" s="1"/>
  <c r="AJ232" i="30" s="1"/>
  <c r="AK232" i="30" s="1"/>
  <c r="AL232" i="30" s="1"/>
  <c r="AM232" i="30" s="1"/>
  <c r="AN232" i="30" s="1"/>
  <c r="AO232" i="30" s="1"/>
  <c r="AP232" i="30" s="1"/>
  <c r="E226" i="30"/>
  <c r="F226" i="30" s="1"/>
  <c r="G226" i="30" s="1"/>
  <c r="H226" i="30" s="1"/>
  <c r="I226" i="30" s="1"/>
  <c r="J226" i="30" s="1"/>
  <c r="K226" i="30" s="1"/>
  <c r="L226" i="30" s="1"/>
  <c r="M226" i="30" s="1"/>
  <c r="N226" i="30" s="1"/>
  <c r="O226" i="30" s="1"/>
  <c r="P226" i="30" s="1"/>
  <c r="Q226" i="30" s="1"/>
  <c r="R226" i="30" s="1"/>
  <c r="S226" i="30" s="1"/>
  <c r="T226" i="30" s="1"/>
  <c r="U226" i="30" s="1"/>
  <c r="V226" i="30" s="1"/>
  <c r="W226" i="30" s="1"/>
  <c r="X226" i="30" s="1"/>
  <c r="Y226" i="30" s="1"/>
  <c r="Z226" i="30" s="1"/>
  <c r="AA226" i="30" s="1"/>
  <c r="AB226" i="30" s="1"/>
  <c r="AC226" i="30" s="1"/>
  <c r="AD226" i="30" s="1"/>
  <c r="AE226" i="30" s="1"/>
  <c r="AF226" i="30" s="1"/>
  <c r="AG226" i="30" s="1"/>
  <c r="AH226" i="30" s="1"/>
  <c r="AI226" i="30" s="1"/>
  <c r="AJ226" i="30" s="1"/>
  <c r="AK226" i="30" s="1"/>
  <c r="AL226" i="30" s="1"/>
  <c r="AM226" i="30" s="1"/>
  <c r="AN226" i="30" s="1"/>
  <c r="AO226" i="30" s="1"/>
  <c r="AP226" i="30" s="1"/>
  <c r="E376" i="30"/>
  <c r="F376" i="30" s="1"/>
  <c r="G376" i="30" s="1"/>
  <c r="H376" i="30" s="1"/>
  <c r="I376" i="30" s="1"/>
  <c r="J376" i="30" s="1"/>
  <c r="K376" i="30" s="1"/>
  <c r="L376" i="30" s="1"/>
  <c r="M376" i="30" s="1"/>
  <c r="N376" i="30" s="1"/>
  <c r="O376" i="30" s="1"/>
  <c r="P376" i="30" s="1"/>
  <c r="Q376" i="30" s="1"/>
  <c r="R376" i="30" s="1"/>
  <c r="S376" i="30" s="1"/>
  <c r="T376" i="30" s="1"/>
  <c r="U376" i="30" s="1"/>
  <c r="V376" i="30" s="1"/>
  <c r="W376" i="30" s="1"/>
  <c r="X376" i="30" s="1"/>
  <c r="Y376" i="30" s="1"/>
  <c r="Z376" i="30" s="1"/>
  <c r="AA376" i="30" s="1"/>
  <c r="AB376" i="30" s="1"/>
  <c r="AC376" i="30" s="1"/>
  <c r="AD376" i="30" s="1"/>
  <c r="AE376" i="30" s="1"/>
  <c r="AF376" i="30" s="1"/>
  <c r="AG376" i="30" s="1"/>
  <c r="AH376" i="30" s="1"/>
  <c r="AI376" i="30" s="1"/>
  <c r="AJ376" i="30" s="1"/>
  <c r="AK376" i="30" s="1"/>
  <c r="AL376" i="30" s="1"/>
  <c r="AM376" i="30" s="1"/>
  <c r="AN376" i="30" s="1"/>
  <c r="AO376" i="30" s="1"/>
  <c r="E364" i="30"/>
  <c r="F364" i="30" s="1"/>
  <c r="G364" i="30" s="1"/>
  <c r="H364" i="30" s="1"/>
  <c r="I364" i="30" s="1"/>
  <c r="J364" i="30" s="1"/>
  <c r="K364" i="30" s="1"/>
  <c r="L364" i="30" s="1"/>
  <c r="M364" i="30" s="1"/>
  <c r="N364" i="30" s="1"/>
  <c r="O364" i="30" s="1"/>
  <c r="P364" i="30" s="1"/>
  <c r="Q364" i="30" s="1"/>
  <c r="R364" i="30" s="1"/>
  <c r="S364" i="30" s="1"/>
  <c r="T364" i="30" s="1"/>
  <c r="U364" i="30" s="1"/>
  <c r="V364" i="30" s="1"/>
  <c r="W364" i="30" s="1"/>
  <c r="X364" i="30" s="1"/>
  <c r="Y364" i="30" s="1"/>
  <c r="Z364" i="30" s="1"/>
  <c r="AA364" i="30" s="1"/>
  <c r="AB364" i="30" s="1"/>
  <c r="AC364" i="30" s="1"/>
  <c r="AD364" i="30" s="1"/>
  <c r="AE364" i="30" s="1"/>
  <c r="AF364" i="30" s="1"/>
  <c r="AG364" i="30" s="1"/>
  <c r="AH364" i="30" s="1"/>
  <c r="AI364" i="30" s="1"/>
  <c r="AJ364" i="30" s="1"/>
  <c r="AK364" i="30" s="1"/>
  <c r="AL364" i="30" s="1"/>
  <c r="AM364" i="30" s="1"/>
  <c r="AN364" i="30" s="1"/>
  <c r="AO364" i="30" s="1"/>
  <c r="E267" i="30"/>
  <c r="F267" i="30" s="1"/>
  <c r="G267" i="30" s="1"/>
  <c r="H267" i="30" s="1"/>
  <c r="I267" i="30" s="1"/>
  <c r="J267" i="30" s="1"/>
  <c r="K267" i="30" s="1"/>
  <c r="L267" i="30" s="1"/>
  <c r="M267" i="30" s="1"/>
  <c r="N267" i="30" s="1"/>
  <c r="O267" i="30" s="1"/>
  <c r="P267" i="30" s="1"/>
  <c r="Q267" i="30" s="1"/>
  <c r="R267" i="30" s="1"/>
  <c r="S267" i="30" s="1"/>
  <c r="T267" i="30" s="1"/>
  <c r="U267" i="30" s="1"/>
  <c r="V267" i="30" s="1"/>
  <c r="W267" i="30" s="1"/>
  <c r="X267" i="30" s="1"/>
  <c r="Y267" i="30" s="1"/>
  <c r="Z267" i="30" s="1"/>
  <c r="AA267" i="30" s="1"/>
  <c r="AB267" i="30" s="1"/>
  <c r="AC267" i="30" s="1"/>
  <c r="AD267" i="30" s="1"/>
  <c r="AE267" i="30" s="1"/>
  <c r="AF267" i="30" s="1"/>
  <c r="AG267" i="30" s="1"/>
  <c r="AH267" i="30" s="1"/>
  <c r="AI267" i="30" s="1"/>
  <c r="AJ267" i="30" s="1"/>
  <c r="AK267" i="30" s="1"/>
  <c r="AL267" i="30" s="1"/>
  <c r="AM267" i="30" s="1"/>
  <c r="AN267" i="30" s="1"/>
  <c r="AO267" i="30" s="1"/>
  <c r="AP267" i="30" s="1"/>
  <c r="E257" i="30"/>
  <c r="F257" i="30" s="1"/>
  <c r="G257" i="30" s="1"/>
  <c r="H257" i="30" s="1"/>
  <c r="I257" i="30" s="1"/>
  <c r="J257" i="30" s="1"/>
  <c r="K257" i="30" s="1"/>
  <c r="L257" i="30" s="1"/>
  <c r="M257" i="30" s="1"/>
  <c r="N257" i="30" s="1"/>
  <c r="O257" i="30" s="1"/>
  <c r="P257" i="30" s="1"/>
  <c r="Q257" i="30" s="1"/>
  <c r="R257" i="30" s="1"/>
  <c r="S257" i="30" s="1"/>
  <c r="T257" i="30" s="1"/>
  <c r="U257" i="30" s="1"/>
  <c r="V257" i="30" s="1"/>
  <c r="W257" i="30" s="1"/>
  <c r="X257" i="30" s="1"/>
  <c r="Y257" i="30" s="1"/>
  <c r="Z257" i="30" s="1"/>
  <c r="AA257" i="30" s="1"/>
  <c r="AB257" i="30" s="1"/>
  <c r="AC257" i="30" s="1"/>
  <c r="AD257" i="30" s="1"/>
  <c r="AE257" i="30" s="1"/>
  <c r="AF257" i="30" s="1"/>
  <c r="AG257" i="30" s="1"/>
  <c r="AH257" i="30" s="1"/>
  <c r="AI257" i="30" s="1"/>
  <c r="AJ257" i="30" s="1"/>
  <c r="AK257" i="30" s="1"/>
  <c r="AL257" i="30" s="1"/>
  <c r="AM257" i="30" s="1"/>
  <c r="AN257" i="30" s="1"/>
  <c r="AO257" i="30" s="1"/>
  <c r="AP257" i="30" s="1"/>
  <c r="E363" i="30"/>
  <c r="F363" i="30" s="1"/>
  <c r="G363" i="30" s="1"/>
  <c r="H363" i="30" s="1"/>
  <c r="I363" i="30" s="1"/>
  <c r="J363" i="30" s="1"/>
  <c r="K363" i="30" s="1"/>
  <c r="L363" i="30" s="1"/>
  <c r="M363" i="30" s="1"/>
  <c r="N363" i="30" s="1"/>
  <c r="O363" i="30" s="1"/>
  <c r="P363" i="30" s="1"/>
  <c r="Q363" i="30" s="1"/>
  <c r="R363" i="30" s="1"/>
  <c r="S363" i="30" s="1"/>
  <c r="T363" i="30" s="1"/>
  <c r="U363" i="30" s="1"/>
  <c r="V363" i="30" s="1"/>
  <c r="W363" i="30" s="1"/>
  <c r="X363" i="30" s="1"/>
  <c r="Y363" i="30" s="1"/>
  <c r="Z363" i="30" s="1"/>
  <c r="AA363" i="30" s="1"/>
  <c r="AB363" i="30" s="1"/>
  <c r="AC363" i="30" s="1"/>
  <c r="AD363" i="30" s="1"/>
  <c r="AE363" i="30" s="1"/>
  <c r="AF363" i="30" s="1"/>
  <c r="AG363" i="30" s="1"/>
  <c r="AH363" i="30" s="1"/>
  <c r="AI363" i="30" s="1"/>
  <c r="AJ363" i="30" s="1"/>
  <c r="AK363" i="30" s="1"/>
  <c r="AL363" i="30" s="1"/>
  <c r="AM363" i="30" s="1"/>
  <c r="AN363" i="30" s="1"/>
  <c r="AO363" i="30" s="1"/>
  <c r="E372" i="30"/>
  <c r="F372" i="30" s="1"/>
  <c r="G372" i="30" s="1"/>
  <c r="H372" i="30" s="1"/>
  <c r="I372" i="30" s="1"/>
  <c r="J372" i="30" s="1"/>
  <c r="K372" i="30" s="1"/>
  <c r="L372" i="30" s="1"/>
  <c r="M372" i="30" s="1"/>
  <c r="N372" i="30" s="1"/>
  <c r="O372" i="30" s="1"/>
  <c r="P372" i="30" s="1"/>
  <c r="Q372" i="30" s="1"/>
  <c r="R372" i="30" s="1"/>
  <c r="S372" i="30" s="1"/>
  <c r="T372" i="30" s="1"/>
  <c r="U372" i="30" s="1"/>
  <c r="V372" i="30" s="1"/>
  <c r="W372" i="30" s="1"/>
  <c r="X372" i="30" s="1"/>
  <c r="Y372" i="30" s="1"/>
  <c r="Z372" i="30" s="1"/>
  <c r="AA372" i="30" s="1"/>
  <c r="AB372" i="30" s="1"/>
  <c r="AC372" i="30" s="1"/>
  <c r="AD372" i="30" s="1"/>
  <c r="AE372" i="30" s="1"/>
  <c r="AF372" i="30" s="1"/>
  <c r="AG372" i="30" s="1"/>
  <c r="AH372" i="30" s="1"/>
  <c r="AI372" i="30" s="1"/>
  <c r="AJ372" i="30" s="1"/>
  <c r="AK372" i="30" s="1"/>
  <c r="AL372" i="30" s="1"/>
  <c r="AM372" i="30" s="1"/>
  <c r="AN372" i="30" s="1"/>
  <c r="AO372" i="30" s="1"/>
  <c r="E370" i="30"/>
  <c r="F370" i="30" s="1"/>
  <c r="G370" i="30" s="1"/>
  <c r="H370" i="30" s="1"/>
  <c r="I370" i="30" s="1"/>
  <c r="J370" i="30" s="1"/>
  <c r="K370" i="30" s="1"/>
  <c r="L370" i="30" s="1"/>
  <c r="M370" i="30" s="1"/>
  <c r="N370" i="30" s="1"/>
  <c r="O370" i="30" s="1"/>
  <c r="P370" i="30" s="1"/>
  <c r="Q370" i="30" s="1"/>
  <c r="R370" i="30" s="1"/>
  <c r="S370" i="30" s="1"/>
  <c r="T370" i="30" s="1"/>
  <c r="U370" i="30" s="1"/>
  <c r="V370" i="30" s="1"/>
  <c r="W370" i="30" s="1"/>
  <c r="X370" i="30" s="1"/>
  <c r="Y370" i="30" s="1"/>
  <c r="Z370" i="30" s="1"/>
  <c r="AA370" i="30" s="1"/>
  <c r="AB370" i="30" s="1"/>
  <c r="AC370" i="30" s="1"/>
  <c r="AD370" i="30" s="1"/>
  <c r="AE370" i="30" s="1"/>
  <c r="AF370" i="30" s="1"/>
  <c r="AG370" i="30" s="1"/>
  <c r="AH370" i="30" s="1"/>
  <c r="AI370" i="30" s="1"/>
  <c r="AJ370" i="30" s="1"/>
  <c r="AK370" i="30" s="1"/>
  <c r="AL370" i="30" s="1"/>
  <c r="AM370" i="30" s="1"/>
  <c r="AN370" i="30" s="1"/>
  <c r="AO370" i="30" s="1"/>
  <c r="E246" i="30"/>
  <c r="F246" i="30" s="1"/>
  <c r="G246" i="30" s="1"/>
  <c r="H246" i="30" s="1"/>
  <c r="I246" i="30" s="1"/>
  <c r="J246" i="30" s="1"/>
  <c r="K246" i="30" s="1"/>
  <c r="L246" i="30" s="1"/>
  <c r="M246" i="30" s="1"/>
  <c r="N246" i="30" s="1"/>
  <c r="O246" i="30" s="1"/>
  <c r="P246" i="30" s="1"/>
  <c r="Q246" i="30" s="1"/>
  <c r="R246" i="30" s="1"/>
  <c r="S246" i="30" s="1"/>
  <c r="T246" i="30" s="1"/>
  <c r="U246" i="30" s="1"/>
  <c r="V246" i="30" s="1"/>
  <c r="W246" i="30" s="1"/>
  <c r="X246" i="30" s="1"/>
  <c r="Y246" i="30" s="1"/>
  <c r="Z246" i="30" s="1"/>
  <c r="AA246" i="30" s="1"/>
  <c r="AB246" i="30" s="1"/>
  <c r="AC246" i="30" s="1"/>
  <c r="AD246" i="30" s="1"/>
  <c r="AE246" i="30" s="1"/>
  <c r="AF246" i="30" s="1"/>
  <c r="AG246" i="30" s="1"/>
  <c r="AH246" i="30" s="1"/>
  <c r="AI246" i="30" s="1"/>
  <c r="AJ246" i="30" s="1"/>
  <c r="AK246" i="30" s="1"/>
  <c r="AL246" i="30" s="1"/>
  <c r="AM246" i="30" s="1"/>
  <c r="AN246" i="30" s="1"/>
  <c r="AO246" i="30" s="1"/>
  <c r="AP246" i="30" s="1"/>
  <c r="E264" i="30"/>
  <c r="F264" i="30" s="1"/>
  <c r="G264" i="30" s="1"/>
  <c r="H264" i="30" s="1"/>
  <c r="I264" i="30" s="1"/>
  <c r="J264" i="30" s="1"/>
  <c r="K264" i="30" s="1"/>
  <c r="L264" i="30" s="1"/>
  <c r="M264" i="30" s="1"/>
  <c r="N264" i="30" s="1"/>
  <c r="O264" i="30" s="1"/>
  <c r="P264" i="30" s="1"/>
  <c r="Q264" i="30" s="1"/>
  <c r="R264" i="30" s="1"/>
  <c r="S264" i="30" s="1"/>
  <c r="T264" i="30" s="1"/>
  <c r="U264" i="30" s="1"/>
  <c r="V264" i="30" s="1"/>
  <c r="W264" i="30" s="1"/>
  <c r="X264" i="30" s="1"/>
  <c r="Y264" i="30" s="1"/>
  <c r="Z264" i="30" s="1"/>
  <c r="AA264" i="30" s="1"/>
  <c r="AB264" i="30" s="1"/>
  <c r="AC264" i="30" s="1"/>
  <c r="AD264" i="30" s="1"/>
  <c r="AE264" i="30" s="1"/>
  <c r="AF264" i="30" s="1"/>
  <c r="AG264" i="30" s="1"/>
  <c r="AH264" i="30" s="1"/>
  <c r="AI264" i="30" s="1"/>
  <c r="AJ264" i="30" s="1"/>
  <c r="AK264" i="30" s="1"/>
  <c r="AL264" i="30" s="1"/>
  <c r="AM264" i="30" s="1"/>
  <c r="AN264" i="30" s="1"/>
  <c r="AO264" i="30" s="1"/>
  <c r="AP264" i="30" s="1"/>
  <c r="E367" i="30"/>
  <c r="F367" i="30" s="1"/>
  <c r="G367" i="30" s="1"/>
  <c r="H367" i="30" s="1"/>
  <c r="I367" i="30" s="1"/>
  <c r="J367" i="30" s="1"/>
  <c r="K367" i="30" s="1"/>
  <c r="L367" i="30" s="1"/>
  <c r="M367" i="30" s="1"/>
  <c r="N367" i="30" s="1"/>
  <c r="O367" i="30" s="1"/>
  <c r="P367" i="30" s="1"/>
  <c r="Q367" i="30" s="1"/>
  <c r="R367" i="30" s="1"/>
  <c r="S367" i="30" s="1"/>
  <c r="T367" i="30" s="1"/>
  <c r="U367" i="30" s="1"/>
  <c r="V367" i="30" s="1"/>
  <c r="W367" i="30" s="1"/>
  <c r="X367" i="30" s="1"/>
  <c r="Y367" i="30" s="1"/>
  <c r="Z367" i="30" s="1"/>
  <c r="AA367" i="30" s="1"/>
  <c r="AB367" i="30" s="1"/>
  <c r="AC367" i="30" s="1"/>
  <c r="AD367" i="30" s="1"/>
  <c r="AE367" i="30" s="1"/>
  <c r="AF367" i="30" s="1"/>
  <c r="AG367" i="30" s="1"/>
  <c r="AH367" i="30" s="1"/>
  <c r="AI367" i="30" s="1"/>
  <c r="AJ367" i="30" s="1"/>
  <c r="AK367" i="30" s="1"/>
  <c r="AL367" i="30" s="1"/>
  <c r="AM367" i="30" s="1"/>
  <c r="AN367" i="30" s="1"/>
  <c r="AO367" i="30" s="1"/>
  <c r="E353" i="30"/>
  <c r="F353" i="30" s="1"/>
  <c r="E374" i="30"/>
  <c r="F374" i="30" s="1"/>
  <c r="G374" i="30" s="1"/>
  <c r="H374" i="30" s="1"/>
  <c r="I374" i="30" s="1"/>
  <c r="J374" i="30" s="1"/>
  <c r="K374" i="30" s="1"/>
  <c r="L374" i="30" s="1"/>
  <c r="M374" i="30" s="1"/>
  <c r="N374" i="30" s="1"/>
  <c r="O374" i="30" s="1"/>
  <c r="P374" i="30" s="1"/>
  <c r="Q374" i="30" s="1"/>
  <c r="R374" i="30" s="1"/>
  <c r="S374" i="30" s="1"/>
  <c r="T374" i="30" s="1"/>
  <c r="U374" i="30" s="1"/>
  <c r="V374" i="30" s="1"/>
  <c r="W374" i="30" s="1"/>
  <c r="X374" i="30" s="1"/>
  <c r="Y374" i="30" s="1"/>
  <c r="Z374" i="30" s="1"/>
  <c r="AA374" i="30" s="1"/>
  <c r="AB374" i="30" s="1"/>
  <c r="AC374" i="30" s="1"/>
  <c r="AD374" i="30" s="1"/>
  <c r="AE374" i="30" s="1"/>
  <c r="AF374" i="30" s="1"/>
  <c r="AG374" i="30" s="1"/>
  <c r="AH374" i="30" s="1"/>
  <c r="AI374" i="30" s="1"/>
  <c r="AJ374" i="30" s="1"/>
  <c r="AK374" i="30" s="1"/>
  <c r="AL374" i="30" s="1"/>
  <c r="AM374" i="30" s="1"/>
  <c r="AN374" i="30" s="1"/>
  <c r="AO374" i="30" s="1"/>
  <c r="E266" i="30"/>
  <c r="F266" i="30" s="1"/>
  <c r="G266" i="30" s="1"/>
  <c r="H266" i="30" s="1"/>
  <c r="I266" i="30" s="1"/>
  <c r="J266" i="30" s="1"/>
  <c r="K266" i="30" s="1"/>
  <c r="L266" i="30" s="1"/>
  <c r="M266" i="30" s="1"/>
  <c r="N266" i="30" s="1"/>
  <c r="O266" i="30" s="1"/>
  <c r="P266" i="30" s="1"/>
  <c r="Q266" i="30" s="1"/>
  <c r="R266" i="30" s="1"/>
  <c r="S266" i="30" s="1"/>
  <c r="T266" i="30" s="1"/>
  <c r="U266" i="30" s="1"/>
  <c r="V266" i="30" s="1"/>
  <c r="W266" i="30" s="1"/>
  <c r="X266" i="30" s="1"/>
  <c r="Y266" i="30" s="1"/>
  <c r="Z266" i="30" s="1"/>
  <c r="AA266" i="30" s="1"/>
  <c r="AB266" i="30" s="1"/>
  <c r="AC266" i="30" s="1"/>
  <c r="AD266" i="30" s="1"/>
  <c r="AE266" i="30" s="1"/>
  <c r="AF266" i="30" s="1"/>
  <c r="AG266" i="30" s="1"/>
  <c r="AH266" i="30" s="1"/>
  <c r="AI266" i="30" s="1"/>
  <c r="AJ266" i="30" s="1"/>
  <c r="AK266" i="30" s="1"/>
  <c r="AL266" i="30" s="1"/>
  <c r="AM266" i="30" s="1"/>
  <c r="AN266" i="30" s="1"/>
  <c r="AO266" i="30" s="1"/>
  <c r="AP266" i="30" s="1"/>
  <c r="E262" i="30"/>
  <c r="F262" i="30" s="1"/>
  <c r="G262" i="30" s="1"/>
  <c r="H262" i="30" s="1"/>
  <c r="I262" i="30" s="1"/>
  <c r="J262" i="30" s="1"/>
  <c r="K262" i="30" s="1"/>
  <c r="L262" i="30" s="1"/>
  <c r="M262" i="30" s="1"/>
  <c r="N262" i="30" s="1"/>
  <c r="O262" i="30" s="1"/>
  <c r="P262" i="30" s="1"/>
  <c r="Q262" i="30" s="1"/>
  <c r="R262" i="30" s="1"/>
  <c r="S262" i="30" s="1"/>
  <c r="T262" i="30" s="1"/>
  <c r="U262" i="30" s="1"/>
  <c r="V262" i="30" s="1"/>
  <c r="W262" i="30" s="1"/>
  <c r="X262" i="30" s="1"/>
  <c r="Y262" i="30" s="1"/>
  <c r="Z262" i="30" s="1"/>
  <c r="AA262" i="30" s="1"/>
  <c r="AB262" i="30" s="1"/>
  <c r="AC262" i="30" s="1"/>
  <c r="AD262" i="30" s="1"/>
  <c r="AE262" i="30" s="1"/>
  <c r="AF262" i="30" s="1"/>
  <c r="AG262" i="30" s="1"/>
  <c r="AH262" i="30" s="1"/>
  <c r="AI262" i="30" s="1"/>
  <c r="AJ262" i="30" s="1"/>
  <c r="AK262" i="30" s="1"/>
  <c r="AL262" i="30" s="1"/>
  <c r="AM262" i="30" s="1"/>
  <c r="AN262" i="30" s="1"/>
  <c r="AO262" i="30" s="1"/>
  <c r="AP262" i="30" s="1"/>
  <c r="E377" i="30"/>
  <c r="F377" i="30" s="1"/>
  <c r="G377" i="30" s="1"/>
  <c r="H377" i="30" s="1"/>
  <c r="I377" i="30" s="1"/>
  <c r="J377" i="30" s="1"/>
  <c r="K377" i="30" s="1"/>
  <c r="L377" i="30" s="1"/>
  <c r="M377" i="30" s="1"/>
  <c r="N377" i="30" s="1"/>
  <c r="O377" i="30" s="1"/>
  <c r="P377" i="30" s="1"/>
  <c r="Q377" i="30" s="1"/>
  <c r="R377" i="30" s="1"/>
  <c r="S377" i="30" s="1"/>
  <c r="T377" i="30" s="1"/>
  <c r="U377" i="30" s="1"/>
  <c r="V377" i="30" s="1"/>
  <c r="W377" i="30" s="1"/>
  <c r="X377" i="30" s="1"/>
  <c r="Y377" i="30" s="1"/>
  <c r="Z377" i="30" s="1"/>
  <c r="AA377" i="30" s="1"/>
  <c r="AB377" i="30" s="1"/>
  <c r="AC377" i="30" s="1"/>
  <c r="AD377" i="30" s="1"/>
  <c r="AE377" i="30" s="1"/>
  <c r="AF377" i="30" s="1"/>
  <c r="AG377" i="30" s="1"/>
  <c r="AH377" i="30" s="1"/>
  <c r="AI377" i="30" s="1"/>
  <c r="AJ377" i="30" s="1"/>
  <c r="AK377" i="30" s="1"/>
  <c r="AL377" i="30" s="1"/>
  <c r="AM377" i="30" s="1"/>
  <c r="AN377" i="30" s="1"/>
  <c r="AO377" i="30" s="1"/>
  <c r="E369" i="30"/>
  <c r="F369" i="30" s="1"/>
  <c r="G369" i="30" s="1"/>
  <c r="H369" i="30" s="1"/>
  <c r="I369" i="30" s="1"/>
  <c r="J369" i="30" s="1"/>
  <c r="K369" i="30" s="1"/>
  <c r="L369" i="30" s="1"/>
  <c r="M369" i="30" s="1"/>
  <c r="N369" i="30" s="1"/>
  <c r="O369" i="30" s="1"/>
  <c r="P369" i="30" s="1"/>
  <c r="Q369" i="30" s="1"/>
  <c r="R369" i="30" s="1"/>
  <c r="S369" i="30" s="1"/>
  <c r="T369" i="30" s="1"/>
  <c r="U369" i="30" s="1"/>
  <c r="V369" i="30" s="1"/>
  <c r="W369" i="30" s="1"/>
  <c r="X369" i="30" s="1"/>
  <c r="Y369" i="30" s="1"/>
  <c r="Z369" i="30" s="1"/>
  <c r="AA369" i="30" s="1"/>
  <c r="AB369" i="30" s="1"/>
  <c r="AC369" i="30" s="1"/>
  <c r="AD369" i="30" s="1"/>
  <c r="AE369" i="30" s="1"/>
  <c r="AF369" i="30" s="1"/>
  <c r="AG369" i="30" s="1"/>
  <c r="AH369" i="30" s="1"/>
  <c r="AI369" i="30" s="1"/>
  <c r="AJ369" i="30" s="1"/>
  <c r="AK369" i="30" s="1"/>
  <c r="AL369" i="30" s="1"/>
  <c r="AM369" i="30" s="1"/>
  <c r="AN369" i="30" s="1"/>
  <c r="AO369" i="30" s="1"/>
  <c r="E373" i="30"/>
  <c r="F373" i="30" s="1"/>
  <c r="G373" i="30" s="1"/>
  <c r="H373" i="30" s="1"/>
  <c r="I373" i="30" s="1"/>
  <c r="J373" i="30" s="1"/>
  <c r="K373" i="30" s="1"/>
  <c r="L373" i="30" s="1"/>
  <c r="M373" i="30" s="1"/>
  <c r="N373" i="30" s="1"/>
  <c r="O373" i="30" s="1"/>
  <c r="P373" i="30" s="1"/>
  <c r="Q373" i="30" s="1"/>
  <c r="R373" i="30" s="1"/>
  <c r="S373" i="30" s="1"/>
  <c r="T373" i="30" s="1"/>
  <c r="U373" i="30" s="1"/>
  <c r="V373" i="30" s="1"/>
  <c r="W373" i="30" s="1"/>
  <c r="X373" i="30" s="1"/>
  <c r="Y373" i="30" s="1"/>
  <c r="Z373" i="30" s="1"/>
  <c r="AA373" i="30" s="1"/>
  <c r="AB373" i="30" s="1"/>
  <c r="AC373" i="30" s="1"/>
  <c r="AD373" i="30" s="1"/>
  <c r="AE373" i="30" s="1"/>
  <c r="AF373" i="30" s="1"/>
  <c r="AG373" i="30" s="1"/>
  <c r="AH373" i="30" s="1"/>
  <c r="AI373" i="30" s="1"/>
  <c r="AJ373" i="30" s="1"/>
  <c r="AK373" i="30" s="1"/>
  <c r="AL373" i="30" s="1"/>
  <c r="AM373" i="30" s="1"/>
  <c r="AN373" i="30" s="1"/>
  <c r="AO373" i="30" s="1"/>
  <c r="E260" i="30"/>
  <c r="F260" i="30" s="1"/>
  <c r="G260" i="30" s="1"/>
  <c r="H260" i="30" s="1"/>
  <c r="I260" i="30" s="1"/>
  <c r="J260" i="30" s="1"/>
  <c r="K260" i="30" s="1"/>
  <c r="L260" i="30" s="1"/>
  <c r="M260" i="30" s="1"/>
  <c r="N260" i="30" s="1"/>
  <c r="O260" i="30" s="1"/>
  <c r="P260" i="30" s="1"/>
  <c r="Q260" i="30" s="1"/>
  <c r="R260" i="30" s="1"/>
  <c r="S260" i="30" s="1"/>
  <c r="T260" i="30" s="1"/>
  <c r="U260" i="30" s="1"/>
  <c r="V260" i="30" s="1"/>
  <c r="W260" i="30" s="1"/>
  <c r="X260" i="30" s="1"/>
  <c r="Y260" i="30" s="1"/>
  <c r="Z260" i="30" s="1"/>
  <c r="AA260" i="30" s="1"/>
  <c r="AB260" i="30" s="1"/>
  <c r="AC260" i="30" s="1"/>
  <c r="AD260" i="30" s="1"/>
  <c r="AE260" i="30" s="1"/>
  <c r="AF260" i="30" s="1"/>
  <c r="AG260" i="30" s="1"/>
  <c r="AH260" i="30" s="1"/>
  <c r="AI260" i="30" s="1"/>
  <c r="AJ260" i="30" s="1"/>
  <c r="AK260" i="30" s="1"/>
  <c r="AL260" i="30" s="1"/>
  <c r="AM260" i="30" s="1"/>
  <c r="AN260" i="30" s="1"/>
  <c r="AO260" i="30" s="1"/>
  <c r="AP260" i="30" s="1"/>
  <c r="E375" i="30"/>
  <c r="F375" i="30" s="1"/>
  <c r="G375" i="30" s="1"/>
  <c r="H375" i="30" s="1"/>
  <c r="I375" i="30" s="1"/>
  <c r="J375" i="30" s="1"/>
  <c r="K375" i="30" s="1"/>
  <c r="L375" i="30" s="1"/>
  <c r="M375" i="30" s="1"/>
  <c r="N375" i="30" s="1"/>
  <c r="O375" i="30" s="1"/>
  <c r="P375" i="30" s="1"/>
  <c r="Q375" i="30" s="1"/>
  <c r="R375" i="30" s="1"/>
  <c r="S375" i="30" s="1"/>
  <c r="T375" i="30" s="1"/>
  <c r="U375" i="30" s="1"/>
  <c r="V375" i="30" s="1"/>
  <c r="W375" i="30" s="1"/>
  <c r="X375" i="30" s="1"/>
  <c r="Y375" i="30" s="1"/>
  <c r="Z375" i="30" s="1"/>
  <c r="AA375" i="30" s="1"/>
  <c r="AB375" i="30" s="1"/>
  <c r="AC375" i="30" s="1"/>
  <c r="AD375" i="30" s="1"/>
  <c r="AE375" i="30" s="1"/>
  <c r="AF375" i="30" s="1"/>
  <c r="AG375" i="30" s="1"/>
  <c r="AH375" i="30" s="1"/>
  <c r="AI375" i="30" s="1"/>
  <c r="AJ375" i="30" s="1"/>
  <c r="AK375" i="30" s="1"/>
  <c r="AL375" i="30" s="1"/>
  <c r="AM375" i="30" s="1"/>
  <c r="AN375" i="30" s="1"/>
  <c r="AO375" i="30" s="1"/>
  <c r="E356" i="30"/>
  <c r="F356" i="30" s="1"/>
  <c r="G356" i="30" s="1"/>
  <c r="H356" i="30" s="1"/>
  <c r="I356" i="30" s="1"/>
  <c r="J356" i="30" s="1"/>
  <c r="K356" i="30" s="1"/>
  <c r="L356" i="30" s="1"/>
  <c r="M356" i="30" s="1"/>
  <c r="N356" i="30" s="1"/>
  <c r="O356" i="30" s="1"/>
  <c r="P356" i="30" s="1"/>
  <c r="Q356" i="30" s="1"/>
  <c r="R356" i="30" s="1"/>
  <c r="S356" i="30" s="1"/>
  <c r="T356" i="30" s="1"/>
  <c r="U356" i="30" s="1"/>
  <c r="V356" i="30" s="1"/>
  <c r="W356" i="30" s="1"/>
  <c r="X356" i="30" s="1"/>
  <c r="Y356" i="30" s="1"/>
  <c r="Z356" i="30" s="1"/>
  <c r="AA356" i="30" s="1"/>
  <c r="AB356" i="30" s="1"/>
  <c r="AC356" i="30" s="1"/>
  <c r="AD356" i="30" s="1"/>
  <c r="AE356" i="30" s="1"/>
  <c r="AF356" i="30" s="1"/>
  <c r="AG356" i="30" s="1"/>
  <c r="AH356" i="30" s="1"/>
  <c r="AI356" i="30" s="1"/>
  <c r="AJ356" i="30" s="1"/>
  <c r="AK356" i="30" s="1"/>
  <c r="AL356" i="30" s="1"/>
  <c r="AM356" i="30" s="1"/>
  <c r="AN356" i="30" s="1"/>
  <c r="AO356" i="30" s="1"/>
  <c r="E366" i="30"/>
  <c r="F366" i="30" s="1"/>
  <c r="G366" i="30" s="1"/>
  <c r="H366" i="30" s="1"/>
  <c r="I366" i="30" s="1"/>
  <c r="J366" i="30" s="1"/>
  <c r="K366" i="30" s="1"/>
  <c r="L366" i="30" s="1"/>
  <c r="M366" i="30" s="1"/>
  <c r="N366" i="30" s="1"/>
  <c r="O366" i="30" s="1"/>
  <c r="P366" i="30" s="1"/>
  <c r="Q366" i="30" s="1"/>
  <c r="R366" i="30" s="1"/>
  <c r="S366" i="30" s="1"/>
  <c r="T366" i="30" s="1"/>
  <c r="U366" i="30" s="1"/>
  <c r="V366" i="30" s="1"/>
  <c r="W366" i="30" s="1"/>
  <c r="X366" i="30" s="1"/>
  <c r="Y366" i="30" s="1"/>
  <c r="Z366" i="30" s="1"/>
  <c r="AA366" i="30" s="1"/>
  <c r="AB366" i="30" s="1"/>
  <c r="AC366" i="30" s="1"/>
  <c r="AD366" i="30" s="1"/>
  <c r="AE366" i="30" s="1"/>
  <c r="AF366" i="30" s="1"/>
  <c r="AG366" i="30" s="1"/>
  <c r="AH366" i="30" s="1"/>
  <c r="AI366" i="30" s="1"/>
  <c r="AJ366" i="30" s="1"/>
  <c r="AK366" i="30" s="1"/>
  <c r="AL366" i="30" s="1"/>
  <c r="AM366" i="30" s="1"/>
  <c r="AN366" i="30" s="1"/>
  <c r="AO366" i="30" s="1"/>
  <c r="E263" i="30"/>
  <c r="F263" i="30" s="1"/>
  <c r="G263" i="30" s="1"/>
  <c r="H263" i="30" s="1"/>
  <c r="I263" i="30" s="1"/>
  <c r="J263" i="30" s="1"/>
  <c r="K263" i="30" s="1"/>
  <c r="L263" i="30" s="1"/>
  <c r="M263" i="30" s="1"/>
  <c r="N263" i="30" s="1"/>
  <c r="O263" i="30" s="1"/>
  <c r="P263" i="30" s="1"/>
  <c r="Q263" i="30" s="1"/>
  <c r="R263" i="30" s="1"/>
  <c r="S263" i="30" s="1"/>
  <c r="T263" i="30" s="1"/>
  <c r="U263" i="30" s="1"/>
  <c r="V263" i="30" s="1"/>
  <c r="W263" i="30" s="1"/>
  <c r="X263" i="30" s="1"/>
  <c r="Y263" i="30" s="1"/>
  <c r="Z263" i="30" s="1"/>
  <c r="AA263" i="30" s="1"/>
  <c r="AB263" i="30" s="1"/>
  <c r="AC263" i="30" s="1"/>
  <c r="AD263" i="30" s="1"/>
  <c r="AE263" i="30" s="1"/>
  <c r="AF263" i="30" s="1"/>
  <c r="AG263" i="30" s="1"/>
  <c r="AH263" i="30" s="1"/>
  <c r="AI263" i="30" s="1"/>
  <c r="AJ263" i="30" s="1"/>
  <c r="AK263" i="30" s="1"/>
  <c r="AL263" i="30" s="1"/>
  <c r="AM263" i="30" s="1"/>
  <c r="AN263" i="30" s="1"/>
  <c r="AO263" i="30" s="1"/>
  <c r="AP263" i="30" s="1"/>
  <c r="E269" i="30"/>
  <c r="F269" i="30" s="1"/>
  <c r="G269" i="30" s="1"/>
  <c r="H269" i="30" s="1"/>
  <c r="I269" i="30" s="1"/>
  <c r="J269" i="30" s="1"/>
  <c r="K269" i="30" s="1"/>
  <c r="L269" i="30" s="1"/>
  <c r="M269" i="30" s="1"/>
  <c r="N269" i="30" s="1"/>
  <c r="O269" i="30" s="1"/>
  <c r="P269" i="30" s="1"/>
  <c r="Q269" i="30" s="1"/>
  <c r="R269" i="30" s="1"/>
  <c r="S269" i="30" s="1"/>
  <c r="T269" i="30" s="1"/>
  <c r="U269" i="30" s="1"/>
  <c r="V269" i="30" s="1"/>
  <c r="W269" i="30" s="1"/>
  <c r="X269" i="30" s="1"/>
  <c r="Y269" i="30" s="1"/>
  <c r="Z269" i="30" s="1"/>
  <c r="AA269" i="30" s="1"/>
  <c r="AB269" i="30" s="1"/>
  <c r="AC269" i="30" s="1"/>
  <c r="AD269" i="30" s="1"/>
  <c r="AE269" i="30" s="1"/>
  <c r="AF269" i="30" s="1"/>
  <c r="AG269" i="30" s="1"/>
  <c r="AH269" i="30" s="1"/>
  <c r="AI269" i="30" s="1"/>
  <c r="AJ269" i="30" s="1"/>
  <c r="AK269" i="30" s="1"/>
  <c r="AL269" i="30" s="1"/>
  <c r="AM269" i="30" s="1"/>
  <c r="AN269" i="30" s="1"/>
  <c r="AO269" i="30" s="1"/>
  <c r="AP269" i="30" s="1"/>
  <c r="E359" i="30"/>
  <c r="F359" i="30" s="1"/>
  <c r="G359" i="30" s="1"/>
  <c r="H359" i="30" s="1"/>
  <c r="I359" i="30" s="1"/>
  <c r="J359" i="30" s="1"/>
  <c r="K359" i="30" s="1"/>
  <c r="L359" i="30" s="1"/>
  <c r="M359" i="30" s="1"/>
  <c r="N359" i="30" s="1"/>
  <c r="O359" i="30" s="1"/>
  <c r="P359" i="30" s="1"/>
  <c r="Q359" i="30" s="1"/>
  <c r="R359" i="30" s="1"/>
  <c r="S359" i="30" s="1"/>
  <c r="T359" i="30" s="1"/>
  <c r="U359" i="30" s="1"/>
  <c r="V359" i="30" s="1"/>
  <c r="W359" i="30" s="1"/>
  <c r="X359" i="30" s="1"/>
  <c r="Y359" i="30" s="1"/>
  <c r="Z359" i="30" s="1"/>
  <c r="AA359" i="30" s="1"/>
  <c r="AB359" i="30" s="1"/>
  <c r="AC359" i="30" s="1"/>
  <c r="AD359" i="30" s="1"/>
  <c r="AE359" i="30" s="1"/>
  <c r="AF359" i="30" s="1"/>
  <c r="AG359" i="30" s="1"/>
  <c r="AH359" i="30" s="1"/>
  <c r="AI359" i="30" s="1"/>
  <c r="AJ359" i="30" s="1"/>
  <c r="AK359" i="30" s="1"/>
  <c r="AL359" i="30" s="1"/>
  <c r="AM359" i="30" s="1"/>
  <c r="AN359" i="30" s="1"/>
  <c r="AO359" i="30" s="1"/>
  <c r="E270" i="30"/>
  <c r="F270" i="30" s="1"/>
  <c r="G270" i="30" s="1"/>
  <c r="H270" i="30" s="1"/>
  <c r="I270" i="30" s="1"/>
  <c r="J270" i="30" s="1"/>
  <c r="K270" i="30" s="1"/>
  <c r="L270" i="30" s="1"/>
  <c r="M270" i="30" s="1"/>
  <c r="N270" i="30" s="1"/>
  <c r="O270" i="30" s="1"/>
  <c r="P270" i="30" s="1"/>
  <c r="Q270" i="30" s="1"/>
  <c r="R270" i="30" s="1"/>
  <c r="S270" i="30" s="1"/>
  <c r="T270" i="30" s="1"/>
  <c r="U270" i="30" s="1"/>
  <c r="V270" i="30" s="1"/>
  <c r="W270" i="30" s="1"/>
  <c r="X270" i="30" s="1"/>
  <c r="Y270" i="30" s="1"/>
  <c r="Z270" i="30" s="1"/>
  <c r="AA270" i="30" s="1"/>
  <c r="AB270" i="30" s="1"/>
  <c r="AC270" i="30" s="1"/>
  <c r="AD270" i="30" s="1"/>
  <c r="AE270" i="30" s="1"/>
  <c r="AF270" i="30" s="1"/>
  <c r="AG270" i="30" s="1"/>
  <c r="AH270" i="30" s="1"/>
  <c r="AI270" i="30" s="1"/>
  <c r="AJ270" i="30" s="1"/>
  <c r="AK270" i="30" s="1"/>
  <c r="AL270" i="30" s="1"/>
  <c r="AM270" i="30" s="1"/>
  <c r="AN270" i="30" s="1"/>
  <c r="AO270" i="30" s="1"/>
  <c r="AP270" i="30" s="1"/>
  <c r="E256" i="30"/>
  <c r="F256" i="30" s="1"/>
  <c r="G256" i="30" s="1"/>
  <c r="H256" i="30" s="1"/>
  <c r="I256" i="30" s="1"/>
  <c r="J256" i="30" s="1"/>
  <c r="K256" i="30" s="1"/>
  <c r="L256" i="30" s="1"/>
  <c r="M256" i="30" s="1"/>
  <c r="N256" i="30" s="1"/>
  <c r="O256" i="30" s="1"/>
  <c r="P256" i="30" s="1"/>
  <c r="Q256" i="30" s="1"/>
  <c r="R256" i="30" s="1"/>
  <c r="S256" i="30" s="1"/>
  <c r="T256" i="30" s="1"/>
  <c r="U256" i="30" s="1"/>
  <c r="V256" i="30" s="1"/>
  <c r="W256" i="30" s="1"/>
  <c r="X256" i="30" s="1"/>
  <c r="Y256" i="30" s="1"/>
  <c r="Z256" i="30" s="1"/>
  <c r="AA256" i="30" s="1"/>
  <c r="AB256" i="30" s="1"/>
  <c r="AC256" i="30" s="1"/>
  <c r="AD256" i="30" s="1"/>
  <c r="AE256" i="30" s="1"/>
  <c r="AF256" i="30" s="1"/>
  <c r="AG256" i="30" s="1"/>
  <c r="AH256" i="30" s="1"/>
  <c r="AI256" i="30" s="1"/>
  <c r="AJ256" i="30" s="1"/>
  <c r="AK256" i="30" s="1"/>
  <c r="AL256" i="30" s="1"/>
  <c r="AM256" i="30" s="1"/>
  <c r="AN256" i="30" s="1"/>
  <c r="AO256" i="30" s="1"/>
  <c r="AP256" i="30" s="1"/>
  <c r="E259" i="30"/>
  <c r="F259" i="30" s="1"/>
  <c r="G259" i="30" s="1"/>
  <c r="H259" i="30" s="1"/>
  <c r="I259" i="30" s="1"/>
  <c r="J259" i="30" s="1"/>
  <c r="K259" i="30" s="1"/>
  <c r="L259" i="30" s="1"/>
  <c r="M259" i="30" s="1"/>
  <c r="N259" i="30" s="1"/>
  <c r="O259" i="30" s="1"/>
  <c r="P259" i="30" s="1"/>
  <c r="Q259" i="30" s="1"/>
  <c r="R259" i="30" s="1"/>
  <c r="S259" i="30" s="1"/>
  <c r="T259" i="30" s="1"/>
  <c r="U259" i="30" s="1"/>
  <c r="V259" i="30" s="1"/>
  <c r="W259" i="30" s="1"/>
  <c r="X259" i="30" s="1"/>
  <c r="Y259" i="30" s="1"/>
  <c r="Z259" i="30" s="1"/>
  <c r="AA259" i="30" s="1"/>
  <c r="AB259" i="30" s="1"/>
  <c r="AC259" i="30" s="1"/>
  <c r="AD259" i="30" s="1"/>
  <c r="AE259" i="30" s="1"/>
  <c r="AF259" i="30" s="1"/>
  <c r="AG259" i="30" s="1"/>
  <c r="AH259" i="30" s="1"/>
  <c r="AI259" i="30" s="1"/>
  <c r="AJ259" i="30" s="1"/>
  <c r="AK259" i="30" s="1"/>
  <c r="AL259" i="30" s="1"/>
  <c r="AM259" i="30" s="1"/>
  <c r="AN259" i="30" s="1"/>
  <c r="AO259" i="30" s="1"/>
  <c r="AP259" i="30" s="1"/>
  <c r="E265" i="30"/>
  <c r="F265" i="30" s="1"/>
  <c r="G265" i="30" s="1"/>
  <c r="H265" i="30" s="1"/>
  <c r="I265" i="30" s="1"/>
  <c r="J265" i="30" s="1"/>
  <c r="K265" i="30" s="1"/>
  <c r="L265" i="30" s="1"/>
  <c r="M265" i="30" s="1"/>
  <c r="N265" i="30" s="1"/>
  <c r="O265" i="30" s="1"/>
  <c r="P265" i="30" s="1"/>
  <c r="Q265" i="30" s="1"/>
  <c r="R265" i="30" s="1"/>
  <c r="S265" i="30" s="1"/>
  <c r="T265" i="30" s="1"/>
  <c r="U265" i="30" s="1"/>
  <c r="V265" i="30" s="1"/>
  <c r="W265" i="30" s="1"/>
  <c r="X265" i="30" s="1"/>
  <c r="Y265" i="30" s="1"/>
  <c r="Z265" i="30" s="1"/>
  <c r="AA265" i="30" s="1"/>
  <c r="AB265" i="30" s="1"/>
  <c r="AC265" i="30" s="1"/>
  <c r="AD265" i="30" s="1"/>
  <c r="AE265" i="30" s="1"/>
  <c r="AF265" i="30" s="1"/>
  <c r="AG265" i="30" s="1"/>
  <c r="AH265" i="30" s="1"/>
  <c r="AI265" i="30" s="1"/>
  <c r="AJ265" i="30" s="1"/>
  <c r="AK265" i="30" s="1"/>
  <c r="AL265" i="30" s="1"/>
  <c r="AM265" i="30" s="1"/>
  <c r="AN265" i="30" s="1"/>
  <c r="AO265" i="30" s="1"/>
  <c r="AP265" i="30" s="1"/>
  <c r="E371" i="30"/>
  <c r="F371" i="30" s="1"/>
  <c r="G371" i="30" s="1"/>
  <c r="H371" i="30" s="1"/>
  <c r="I371" i="30" s="1"/>
  <c r="J371" i="30" s="1"/>
  <c r="K371" i="30" s="1"/>
  <c r="L371" i="30" s="1"/>
  <c r="M371" i="30" s="1"/>
  <c r="N371" i="30" s="1"/>
  <c r="O371" i="30" s="1"/>
  <c r="P371" i="30" s="1"/>
  <c r="Q371" i="30" s="1"/>
  <c r="R371" i="30" s="1"/>
  <c r="S371" i="30" s="1"/>
  <c r="T371" i="30" s="1"/>
  <c r="U371" i="30" s="1"/>
  <c r="V371" i="30" s="1"/>
  <c r="W371" i="30" s="1"/>
  <c r="X371" i="30" s="1"/>
  <c r="Y371" i="30" s="1"/>
  <c r="Z371" i="30" s="1"/>
  <c r="AA371" i="30" s="1"/>
  <c r="AB371" i="30" s="1"/>
  <c r="AC371" i="30" s="1"/>
  <c r="AD371" i="30" s="1"/>
  <c r="AE371" i="30" s="1"/>
  <c r="AF371" i="30" s="1"/>
  <c r="AG371" i="30" s="1"/>
  <c r="AH371" i="30" s="1"/>
  <c r="AI371" i="30" s="1"/>
  <c r="AJ371" i="30" s="1"/>
  <c r="AK371" i="30" s="1"/>
  <c r="AL371" i="30" s="1"/>
  <c r="AM371" i="30" s="1"/>
  <c r="AN371" i="30" s="1"/>
  <c r="AO371" i="30" s="1"/>
  <c r="E249" i="30"/>
  <c r="F249" i="30" s="1"/>
  <c r="G249" i="30" s="1"/>
  <c r="H249" i="30" s="1"/>
  <c r="I249" i="30" s="1"/>
  <c r="J249" i="30" s="1"/>
  <c r="K249" i="30" s="1"/>
  <c r="L249" i="30" s="1"/>
  <c r="M249" i="30" s="1"/>
  <c r="N249" i="30" s="1"/>
  <c r="O249" i="30" s="1"/>
  <c r="P249" i="30" s="1"/>
  <c r="Q249" i="30" s="1"/>
  <c r="R249" i="30" s="1"/>
  <c r="S249" i="30" s="1"/>
  <c r="T249" i="30" s="1"/>
  <c r="U249" i="30" s="1"/>
  <c r="V249" i="30" s="1"/>
  <c r="W249" i="30" s="1"/>
  <c r="X249" i="30" s="1"/>
  <c r="Y249" i="30" s="1"/>
  <c r="Z249" i="30" s="1"/>
  <c r="AA249" i="30" s="1"/>
  <c r="AB249" i="30" s="1"/>
  <c r="AC249" i="30" s="1"/>
  <c r="AD249" i="30" s="1"/>
  <c r="AE249" i="30" s="1"/>
  <c r="AF249" i="30" s="1"/>
  <c r="AG249" i="30" s="1"/>
  <c r="AH249" i="30" s="1"/>
  <c r="AI249" i="30" s="1"/>
  <c r="AJ249" i="30" s="1"/>
  <c r="AK249" i="30" s="1"/>
  <c r="AL249" i="30" s="1"/>
  <c r="AM249" i="30" s="1"/>
  <c r="AN249" i="30" s="1"/>
  <c r="AO249" i="30" s="1"/>
  <c r="AP249" i="30" s="1"/>
  <c r="E268" i="30"/>
  <c r="F268" i="30" s="1"/>
  <c r="G268" i="30" s="1"/>
  <c r="H268" i="30" s="1"/>
  <c r="I268" i="30" s="1"/>
  <c r="J268" i="30" s="1"/>
  <c r="K268" i="30" s="1"/>
  <c r="L268" i="30" s="1"/>
  <c r="M268" i="30" s="1"/>
  <c r="N268" i="30" s="1"/>
  <c r="O268" i="30" s="1"/>
  <c r="P268" i="30" s="1"/>
  <c r="Q268" i="30" s="1"/>
  <c r="R268" i="30" s="1"/>
  <c r="S268" i="30" s="1"/>
  <c r="T268" i="30" s="1"/>
  <c r="U268" i="30" s="1"/>
  <c r="V268" i="30" s="1"/>
  <c r="W268" i="30" s="1"/>
  <c r="X268" i="30" s="1"/>
  <c r="Y268" i="30" s="1"/>
  <c r="Z268" i="30" s="1"/>
  <c r="AA268" i="30" s="1"/>
  <c r="AB268" i="30" s="1"/>
  <c r="AC268" i="30" s="1"/>
  <c r="AD268" i="30" s="1"/>
  <c r="AE268" i="30" s="1"/>
  <c r="AF268" i="30" s="1"/>
  <c r="AG268" i="30" s="1"/>
  <c r="AH268" i="30" s="1"/>
  <c r="AI268" i="30" s="1"/>
  <c r="AJ268" i="30" s="1"/>
  <c r="AK268" i="30" s="1"/>
  <c r="AL268" i="30" s="1"/>
  <c r="AM268" i="30" s="1"/>
  <c r="AN268" i="30" s="1"/>
  <c r="AO268" i="30" s="1"/>
  <c r="AP268" i="30" s="1"/>
  <c r="E252" i="30"/>
  <c r="F252" i="30" s="1"/>
  <c r="G252" i="30" s="1"/>
  <c r="H252" i="30" s="1"/>
  <c r="I252" i="30" s="1"/>
  <c r="J252" i="30" s="1"/>
  <c r="K252" i="30" s="1"/>
  <c r="L252" i="30" s="1"/>
  <c r="M252" i="30" s="1"/>
  <c r="N252" i="30" s="1"/>
  <c r="O252" i="30" s="1"/>
  <c r="P252" i="30" s="1"/>
  <c r="Q252" i="30" s="1"/>
  <c r="R252" i="30" s="1"/>
  <c r="S252" i="30" s="1"/>
  <c r="T252" i="30" s="1"/>
  <c r="U252" i="30" s="1"/>
  <c r="V252" i="30" s="1"/>
  <c r="W252" i="30" s="1"/>
  <c r="X252" i="30" s="1"/>
  <c r="Y252" i="30" s="1"/>
  <c r="Z252" i="30" s="1"/>
  <c r="AA252" i="30" s="1"/>
  <c r="AB252" i="30" s="1"/>
  <c r="AC252" i="30" s="1"/>
  <c r="AD252" i="30" s="1"/>
  <c r="AE252" i="30" s="1"/>
  <c r="AF252" i="30" s="1"/>
  <c r="AG252" i="30" s="1"/>
  <c r="AH252" i="30" s="1"/>
  <c r="AI252" i="30" s="1"/>
  <c r="AJ252" i="30" s="1"/>
  <c r="AK252" i="30" s="1"/>
  <c r="AL252" i="30" s="1"/>
  <c r="AM252" i="30" s="1"/>
  <c r="AN252" i="30" s="1"/>
  <c r="AO252" i="30" s="1"/>
  <c r="AP252" i="30" s="1"/>
  <c r="E400" i="30"/>
  <c r="F400" i="30" s="1"/>
  <c r="G400" i="30" s="1"/>
  <c r="H400" i="30" s="1"/>
  <c r="I400" i="30" s="1"/>
  <c r="J400" i="30" s="1"/>
  <c r="K400" i="30" s="1"/>
  <c r="L400" i="30" s="1"/>
  <c r="M400" i="30" s="1"/>
  <c r="N400" i="30" s="1"/>
  <c r="O400" i="30" s="1"/>
  <c r="P400" i="30" s="1"/>
  <c r="Q400" i="30" s="1"/>
  <c r="R400" i="30" s="1"/>
  <c r="S400" i="30" s="1"/>
  <c r="T400" i="30" s="1"/>
  <c r="U400" i="30" s="1"/>
  <c r="V400" i="30" s="1"/>
  <c r="W400" i="30" s="1"/>
  <c r="X400" i="30" s="1"/>
  <c r="Y400" i="30" s="1"/>
  <c r="Z400" i="30" s="1"/>
  <c r="AA400" i="30" s="1"/>
  <c r="AB400" i="30" s="1"/>
  <c r="AC400" i="30" s="1"/>
  <c r="AD400" i="30" s="1"/>
  <c r="AE400" i="30" s="1"/>
  <c r="AF400" i="30" s="1"/>
  <c r="AG400" i="30" s="1"/>
  <c r="AH400" i="30" s="1"/>
  <c r="AI400" i="30" s="1"/>
  <c r="AJ400" i="30" s="1"/>
  <c r="AK400" i="30" s="1"/>
  <c r="AL400" i="30" s="1"/>
  <c r="AM400" i="30" s="1"/>
  <c r="AN400" i="30" s="1"/>
  <c r="AO400" i="30" s="1"/>
  <c r="E396" i="30"/>
  <c r="F396" i="30" s="1"/>
  <c r="G396" i="30" s="1"/>
  <c r="H396" i="30" s="1"/>
  <c r="I396" i="30" s="1"/>
  <c r="J396" i="30" s="1"/>
  <c r="K396" i="30" s="1"/>
  <c r="L396" i="30" s="1"/>
  <c r="M396" i="30" s="1"/>
  <c r="N396" i="30" s="1"/>
  <c r="O396" i="30" s="1"/>
  <c r="P396" i="30" s="1"/>
  <c r="Q396" i="30" s="1"/>
  <c r="R396" i="30" s="1"/>
  <c r="S396" i="30" s="1"/>
  <c r="T396" i="30" s="1"/>
  <c r="U396" i="30" s="1"/>
  <c r="V396" i="30" s="1"/>
  <c r="W396" i="30" s="1"/>
  <c r="X396" i="30" s="1"/>
  <c r="Y396" i="30" s="1"/>
  <c r="Z396" i="30" s="1"/>
  <c r="AA396" i="30" s="1"/>
  <c r="AB396" i="30" s="1"/>
  <c r="AC396" i="30" s="1"/>
  <c r="AD396" i="30" s="1"/>
  <c r="AE396" i="30" s="1"/>
  <c r="AF396" i="30" s="1"/>
  <c r="AG396" i="30" s="1"/>
  <c r="AH396" i="30" s="1"/>
  <c r="AI396" i="30" s="1"/>
  <c r="AJ396" i="30" s="1"/>
  <c r="AK396" i="30" s="1"/>
  <c r="AL396" i="30" s="1"/>
  <c r="AM396" i="30" s="1"/>
  <c r="AN396" i="30" s="1"/>
  <c r="AO396" i="30" s="1"/>
  <c r="E405" i="30"/>
  <c r="F405" i="30" s="1"/>
  <c r="G405" i="30" s="1"/>
  <c r="H405" i="30" s="1"/>
  <c r="I405" i="30" s="1"/>
  <c r="J405" i="30" s="1"/>
  <c r="K405" i="30" s="1"/>
  <c r="L405" i="30" s="1"/>
  <c r="M405" i="30" s="1"/>
  <c r="N405" i="30" s="1"/>
  <c r="O405" i="30" s="1"/>
  <c r="P405" i="30" s="1"/>
  <c r="Q405" i="30" s="1"/>
  <c r="R405" i="30" s="1"/>
  <c r="S405" i="30" s="1"/>
  <c r="T405" i="30" s="1"/>
  <c r="U405" i="30" s="1"/>
  <c r="V405" i="30" s="1"/>
  <c r="W405" i="30" s="1"/>
  <c r="X405" i="30" s="1"/>
  <c r="Y405" i="30" s="1"/>
  <c r="Z405" i="30" s="1"/>
  <c r="AA405" i="30" s="1"/>
  <c r="AB405" i="30" s="1"/>
  <c r="AC405" i="30" s="1"/>
  <c r="AD405" i="30" s="1"/>
  <c r="AE405" i="30" s="1"/>
  <c r="AF405" i="30" s="1"/>
  <c r="AG405" i="30" s="1"/>
  <c r="AH405" i="30" s="1"/>
  <c r="AI405" i="30" s="1"/>
  <c r="AJ405" i="30" s="1"/>
  <c r="AK405" i="30" s="1"/>
  <c r="AL405" i="30" s="1"/>
  <c r="AM405" i="30" s="1"/>
  <c r="AN405" i="30" s="1"/>
  <c r="AO405" i="30" s="1"/>
  <c r="E407" i="30"/>
  <c r="F407" i="30" s="1"/>
  <c r="G407" i="30" s="1"/>
  <c r="H407" i="30" s="1"/>
  <c r="I407" i="30" s="1"/>
  <c r="J407" i="30" s="1"/>
  <c r="K407" i="30" s="1"/>
  <c r="L407" i="30" s="1"/>
  <c r="M407" i="30" s="1"/>
  <c r="N407" i="30" s="1"/>
  <c r="O407" i="30" s="1"/>
  <c r="P407" i="30" s="1"/>
  <c r="Q407" i="30" s="1"/>
  <c r="R407" i="30" s="1"/>
  <c r="S407" i="30" s="1"/>
  <c r="T407" i="30" s="1"/>
  <c r="U407" i="30" s="1"/>
  <c r="V407" i="30" s="1"/>
  <c r="W407" i="30" s="1"/>
  <c r="X407" i="30" s="1"/>
  <c r="Y407" i="30" s="1"/>
  <c r="Z407" i="30" s="1"/>
  <c r="AA407" i="30" s="1"/>
  <c r="AB407" i="30" s="1"/>
  <c r="AC407" i="30" s="1"/>
  <c r="AD407" i="30" s="1"/>
  <c r="AE407" i="30" s="1"/>
  <c r="AF407" i="30" s="1"/>
  <c r="AG407" i="30" s="1"/>
  <c r="AH407" i="30" s="1"/>
  <c r="AI407" i="30" s="1"/>
  <c r="AJ407" i="30" s="1"/>
  <c r="AK407" i="30" s="1"/>
  <c r="AL407" i="30" s="1"/>
  <c r="AM407" i="30" s="1"/>
  <c r="AN407" i="30" s="1"/>
  <c r="AO407" i="30" s="1"/>
  <c r="E403" i="30"/>
  <c r="F403" i="30" s="1"/>
  <c r="G403" i="30" s="1"/>
  <c r="H403" i="30" s="1"/>
  <c r="I403" i="30" s="1"/>
  <c r="J403" i="30" s="1"/>
  <c r="K403" i="30" s="1"/>
  <c r="L403" i="30" s="1"/>
  <c r="M403" i="30" s="1"/>
  <c r="N403" i="30" s="1"/>
  <c r="O403" i="30" s="1"/>
  <c r="P403" i="30" s="1"/>
  <c r="Q403" i="30" s="1"/>
  <c r="R403" i="30" s="1"/>
  <c r="S403" i="30" s="1"/>
  <c r="T403" i="30" s="1"/>
  <c r="U403" i="30" s="1"/>
  <c r="V403" i="30" s="1"/>
  <c r="W403" i="30" s="1"/>
  <c r="X403" i="30" s="1"/>
  <c r="Y403" i="30" s="1"/>
  <c r="Z403" i="30" s="1"/>
  <c r="AA403" i="30" s="1"/>
  <c r="AB403" i="30" s="1"/>
  <c r="AC403" i="30" s="1"/>
  <c r="AD403" i="30" s="1"/>
  <c r="AE403" i="30" s="1"/>
  <c r="AF403" i="30" s="1"/>
  <c r="AG403" i="30" s="1"/>
  <c r="AH403" i="30" s="1"/>
  <c r="AI403" i="30" s="1"/>
  <c r="AJ403" i="30" s="1"/>
  <c r="AK403" i="30" s="1"/>
  <c r="AL403" i="30" s="1"/>
  <c r="AM403" i="30" s="1"/>
  <c r="AN403" i="30" s="1"/>
  <c r="AO403" i="30" s="1"/>
  <c r="E404" i="30"/>
  <c r="F404" i="30" s="1"/>
  <c r="G404" i="30" s="1"/>
  <c r="H404" i="30" s="1"/>
  <c r="I404" i="30" s="1"/>
  <c r="J404" i="30" s="1"/>
  <c r="K404" i="30" s="1"/>
  <c r="L404" i="30" s="1"/>
  <c r="M404" i="30" s="1"/>
  <c r="N404" i="30" s="1"/>
  <c r="O404" i="30" s="1"/>
  <c r="P404" i="30" s="1"/>
  <c r="Q404" i="30" s="1"/>
  <c r="R404" i="30" s="1"/>
  <c r="S404" i="30" s="1"/>
  <c r="T404" i="30" s="1"/>
  <c r="U404" i="30" s="1"/>
  <c r="V404" i="30" s="1"/>
  <c r="W404" i="30" s="1"/>
  <c r="X404" i="30" s="1"/>
  <c r="Y404" i="30" s="1"/>
  <c r="Z404" i="30" s="1"/>
  <c r="AA404" i="30" s="1"/>
  <c r="AB404" i="30" s="1"/>
  <c r="AC404" i="30" s="1"/>
  <c r="AD404" i="30" s="1"/>
  <c r="AE404" i="30" s="1"/>
  <c r="AF404" i="30" s="1"/>
  <c r="AG404" i="30" s="1"/>
  <c r="AH404" i="30" s="1"/>
  <c r="AI404" i="30" s="1"/>
  <c r="AJ404" i="30" s="1"/>
  <c r="AK404" i="30" s="1"/>
  <c r="AL404" i="30" s="1"/>
  <c r="AM404" i="30" s="1"/>
  <c r="AN404" i="30" s="1"/>
  <c r="AO404" i="30" s="1"/>
  <c r="E383" i="30"/>
  <c r="F383" i="30" s="1"/>
  <c r="E389" i="30"/>
  <c r="F389" i="30" s="1"/>
  <c r="G389" i="30" s="1"/>
  <c r="H389" i="30" s="1"/>
  <c r="I389" i="30" s="1"/>
  <c r="J389" i="30" s="1"/>
  <c r="K389" i="30" s="1"/>
  <c r="L389" i="30" s="1"/>
  <c r="M389" i="30" s="1"/>
  <c r="N389" i="30" s="1"/>
  <c r="O389" i="30" s="1"/>
  <c r="P389" i="30" s="1"/>
  <c r="Q389" i="30" s="1"/>
  <c r="R389" i="30" s="1"/>
  <c r="S389" i="30" s="1"/>
  <c r="T389" i="30" s="1"/>
  <c r="U389" i="30" s="1"/>
  <c r="V389" i="30" s="1"/>
  <c r="W389" i="30" s="1"/>
  <c r="X389" i="30" s="1"/>
  <c r="Y389" i="30" s="1"/>
  <c r="Z389" i="30" s="1"/>
  <c r="AA389" i="30" s="1"/>
  <c r="AB389" i="30" s="1"/>
  <c r="AC389" i="30" s="1"/>
  <c r="AD389" i="30" s="1"/>
  <c r="AE389" i="30" s="1"/>
  <c r="AF389" i="30" s="1"/>
  <c r="AG389" i="30" s="1"/>
  <c r="AH389" i="30" s="1"/>
  <c r="AI389" i="30" s="1"/>
  <c r="AJ389" i="30" s="1"/>
  <c r="AK389" i="30" s="1"/>
  <c r="AL389" i="30" s="1"/>
  <c r="AM389" i="30" s="1"/>
  <c r="AN389" i="30" s="1"/>
  <c r="AO389" i="30" s="1"/>
  <c r="E386" i="30"/>
  <c r="F386" i="30" s="1"/>
  <c r="G386" i="30" s="1"/>
  <c r="H386" i="30" s="1"/>
  <c r="I386" i="30" s="1"/>
  <c r="J386" i="30" s="1"/>
  <c r="K386" i="30" s="1"/>
  <c r="L386" i="30" s="1"/>
  <c r="M386" i="30" s="1"/>
  <c r="N386" i="30" s="1"/>
  <c r="O386" i="30" s="1"/>
  <c r="P386" i="30" s="1"/>
  <c r="Q386" i="30" s="1"/>
  <c r="R386" i="30" s="1"/>
  <c r="S386" i="30" s="1"/>
  <c r="T386" i="30" s="1"/>
  <c r="U386" i="30" s="1"/>
  <c r="V386" i="30" s="1"/>
  <c r="W386" i="30" s="1"/>
  <c r="X386" i="30" s="1"/>
  <c r="Y386" i="30" s="1"/>
  <c r="Z386" i="30" s="1"/>
  <c r="AA386" i="30" s="1"/>
  <c r="AB386" i="30" s="1"/>
  <c r="AC386" i="30" s="1"/>
  <c r="AD386" i="30" s="1"/>
  <c r="AE386" i="30" s="1"/>
  <c r="AF386" i="30" s="1"/>
  <c r="AG386" i="30" s="1"/>
  <c r="AH386" i="30" s="1"/>
  <c r="AI386" i="30" s="1"/>
  <c r="AJ386" i="30" s="1"/>
  <c r="AK386" i="30" s="1"/>
  <c r="AL386" i="30" s="1"/>
  <c r="AM386" i="30" s="1"/>
  <c r="AN386" i="30" s="1"/>
  <c r="AO386" i="30" s="1"/>
  <c r="E399" i="30"/>
  <c r="F399" i="30" s="1"/>
  <c r="G399" i="30" s="1"/>
  <c r="H399" i="30" s="1"/>
  <c r="I399" i="30" s="1"/>
  <c r="J399" i="30" s="1"/>
  <c r="K399" i="30" s="1"/>
  <c r="L399" i="30" s="1"/>
  <c r="M399" i="30" s="1"/>
  <c r="N399" i="30" s="1"/>
  <c r="O399" i="30" s="1"/>
  <c r="P399" i="30" s="1"/>
  <c r="Q399" i="30" s="1"/>
  <c r="R399" i="30" s="1"/>
  <c r="S399" i="30" s="1"/>
  <c r="T399" i="30" s="1"/>
  <c r="U399" i="30" s="1"/>
  <c r="V399" i="30" s="1"/>
  <c r="W399" i="30" s="1"/>
  <c r="X399" i="30" s="1"/>
  <c r="Y399" i="30" s="1"/>
  <c r="Z399" i="30" s="1"/>
  <c r="AA399" i="30" s="1"/>
  <c r="AB399" i="30" s="1"/>
  <c r="AC399" i="30" s="1"/>
  <c r="AD399" i="30" s="1"/>
  <c r="AE399" i="30" s="1"/>
  <c r="AF399" i="30" s="1"/>
  <c r="AG399" i="30" s="1"/>
  <c r="AH399" i="30" s="1"/>
  <c r="AI399" i="30" s="1"/>
  <c r="AJ399" i="30" s="1"/>
  <c r="AK399" i="30" s="1"/>
  <c r="AL399" i="30" s="1"/>
  <c r="AM399" i="30" s="1"/>
  <c r="AN399" i="30" s="1"/>
  <c r="AO399" i="30" s="1"/>
  <c r="E397" i="30"/>
  <c r="F397" i="30" s="1"/>
  <c r="G397" i="30" s="1"/>
  <c r="H397" i="30" s="1"/>
  <c r="I397" i="30" s="1"/>
  <c r="J397" i="30" s="1"/>
  <c r="K397" i="30" s="1"/>
  <c r="L397" i="30" s="1"/>
  <c r="M397" i="30" s="1"/>
  <c r="N397" i="30" s="1"/>
  <c r="O397" i="30" s="1"/>
  <c r="P397" i="30" s="1"/>
  <c r="Q397" i="30" s="1"/>
  <c r="R397" i="30" s="1"/>
  <c r="S397" i="30" s="1"/>
  <c r="T397" i="30" s="1"/>
  <c r="U397" i="30" s="1"/>
  <c r="V397" i="30" s="1"/>
  <c r="W397" i="30" s="1"/>
  <c r="X397" i="30" s="1"/>
  <c r="Y397" i="30" s="1"/>
  <c r="Z397" i="30" s="1"/>
  <c r="AA397" i="30" s="1"/>
  <c r="AB397" i="30" s="1"/>
  <c r="AC397" i="30" s="1"/>
  <c r="AD397" i="30" s="1"/>
  <c r="AE397" i="30" s="1"/>
  <c r="AF397" i="30" s="1"/>
  <c r="AG397" i="30" s="1"/>
  <c r="AH397" i="30" s="1"/>
  <c r="AI397" i="30" s="1"/>
  <c r="AJ397" i="30" s="1"/>
  <c r="AK397" i="30" s="1"/>
  <c r="AL397" i="30" s="1"/>
  <c r="AM397" i="30" s="1"/>
  <c r="AN397" i="30" s="1"/>
  <c r="AO397" i="30" s="1"/>
  <c r="E402" i="30"/>
  <c r="F402" i="30" s="1"/>
  <c r="G402" i="30" s="1"/>
  <c r="H402" i="30" s="1"/>
  <c r="I402" i="30" s="1"/>
  <c r="J402" i="30" s="1"/>
  <c r="K402" i="30" s="1"/>
  <c r="L402" i="30" s="1"/>
  <c r="M402" i="30" s="1"/>
  <c r="N402" i="30" s="1"/>
  <c r="O402" i="30" s="1"/>
  <c r="P402" i="30" s="1"/>
  <c r="Q402" i="30" s="1"/>
  <c r="R402" i="30" s="1"/>
  <c r="S402" i="30" s="1"/>
  <c r="T402" i="30" s="1"/>
  <c r="U402" i="30" s="1"/>
  <c r="V402" i="30" s="1"/>
  <c r="W402" i="30" s="1"/>
  <c r="X402" i="30" s="1"/>
  <c r="Y402" i="30" s="1"/>
  <c r="Z402" i="30" s="1"/>
  <c r="AA402" i="30" s="1"/>
  <c r="AB402" i="30" s="1"/>
  <c r="AC402" i="30" s="1"/>
  <c r="AD402" i="30" s="1"/>
  <c r="AE402" i="30" s="1"/>
  <c r="AF402" i="30" s="1"/>
  <c r="AG402" i="30" s="1"/>
  <c r="AH402" i="30" s="1"/>
  <c r="AI402" i="30" s="1"/>
  <c r="AJ402" i="30" s="1"/>
  <c r="AK402" i="30" s="1"/>
  <c r="AL402" i="30" s="1"/>
  <c r="AM402" i="30" s="1"/>
  <c r="AN402" i="30" s="1"/>
  <c r="AO402" i="30" s="1"/>
  <c r="E394" i="30"/>
  <c r="F394" i="30" s="1"/>
  <c r="G394" i="30" s="1"/>
  <c r="H394" i="30" s="1"/>
  <c r="I394" i="30" s="1"/>
  <c r="J394" i="30" s="1"/>
  <c r="K394" i="30" s="1"/>
  <c r="L394" i="30" s="1"/>
  <c r="M394" i="30" s="1"/>
  <c r="N394" i="30" s="1"/>
  <c r="O394" i="30" s="1"/>
  <c r="P394" i="30" s="1"/>
  <c r="Q394" i="30" s="1"/>
  <c r="R394" i="30" s="1"/>
  <c r="S394" i="30" s="1"/>
  <c r="T394" i="30" s="1"/>
  <c r="U394" i="30" s="1"/>
  <c r="V394" i="30" s="1"/>
  <c r="W394" i="30" s="1"/>
  <c r="X394" i="30" s="1"/>
  <c r="Y394" i="30" s="1"/>
  <c r="Z394" i="30" s="1"/>
  <c r="AA394" i="30" s="1"/>
  <c r="AB394" i="30" s="1"/>
  <c r="AC394" i="30" s="1"/>
  <c r="AD394" i="30" s="1"/>
  <c r="AE394" i="30" s="1"/>
  <c r="AF394" i="30" s="1"/>
  <c r="AG394" i="30" s="1"/>
  <c r="AH394" i="30" s="1"/>
  <c r="AI394" i="30" s="1"/>
  <c r="AJ394" i="30" s="1"/>
  <c r="AK394" i="30" s="1"/>
  <c r="AL394" i="30" s="1"/>
  <c r="AM394" i="30" s="1"/>
  <c r="AN394" i="30" s="1"/>
  <c r="AO394" i="30" s="1"/>
  <c r="E401" i="30"/>
  <c r="F401" i="30" s="1"/>
  <c r="G401" i="30" s="1"/>
  <c r="H401" i="30" s="1"/>
  <c r="I401" i="30" s="1"/>
  <c r="J401" i="30" s="1"/>
  <c r="K401" i="30" s="1"/>
  <c r="L401" i="30" s="1"/>
  <c r="M401" i="30" s="1"/>
  <c r="N401" i="30" s="1"/>
  <c r="O401" i="30" s="1"/>
  <c r="P401" i="30" s="1"/>
  <c r="Q401" i="30" s="1"/>
  <c r="R401" i="30" s="1"/>
  <c r="S401" i="30" s="1"/>
  <c r="T401" i="30" s="1"/>
  <c r="U401" i="30" s="1"/>
  <c r="V401" i="30" s="1"/>
  <c r="W401" i="30" s="1"/>
  <c r="X401" i="30" s="1"/>
  <c r="Y401" i="30" s="1"/>
  <c r="Z401" i="30" s="1"/>
  <c r="AA401" i="30" s="1"/>
  <c r="AB401" i="30" s="1"/>
  <c r="AC401" i="30" s="1"/>
  <c r="AD401" i="30" s="1"/>
  <c r="AE401" i="30" s="1"/>
  <c r="AF401" i="30" s="1"/>
  <c r="AG401" i="30" s="1"/>
  <c r="AH401" i="30" s="1"/>
  <c r="AI401" i="30" s="1"/>
  <c r="AJ401" i="30" s="1"/>
  <c r="AK401" i="30" s="1"/>
  <c r="AL401" i="30" s="1"/>
  <c r="AM401" i="30" s="1"/>
  <c r="AN401" i="30" s="1"/>
  <c r="AO401" i="30" s="1"/>
  <c r="E393" i="30"/>
  <c r="F393" i="30" s="1"/>
  <c r="G393" i="30" s="1"/>
  <c r="H393" i="30" s="1"/>
  <c r="I393" i="30" s="1"/>
  <c r="J393" i="30" s="1"/>
  <c r="K393" i="30" s="1"/>
  <c r="L393" i="30" s="1"/>
  <c r="M393" i="30" s="1"/>
  <c r="N393" i="30" s="1"/>
  <c r="O393" i="30" s="1"/>
  <c r="P393" i="30" s="1"/>
  <c r="Q393" i="30" s="1"/>
  <c r="R393" i="30" s="1"/>
  <c r="S393" i="30" s="1"/>
  <c r="T393" i="30" s="1"/>
  <c r="U393" i="30" s="1"/>
  <c r="V393" i="30" s="1"/>
  <c r="W393" i="30" s="1"/>
  <c r="X393" i="30" s="1"/>
  <c r="Y393" i="30" s="1"/>
  <c r="Z393" i="30" s="1"/>
  <c r="AA393" i="30" s="1"/>
  <c r="AB393" i="30" s="1"/>
  <c r="AC393" i="30" s="1"/>
  <c r="AD393" i="30" s="1"/>
  <c r="AE393" i="30" s="1"/>
  <c r="AF393" i="30" s="1"/>
  <c r="AG393" i="30" s="1"/>
  <c r="AH393" i="30" s="1"/>
  <c r="AI393" i="30" s="1"/>
  <c r="AJ393" i="30" s="1"/>
  <c r="AK393" i="30" s="1"/>
  <c r="AL393" i="30" s="1"/>
  <c r="AM393" i="30" s="1"/>
  <c r="AN393" i="30" s="1"/>
  <c r="AO393" i="30" s="1"/>
  <c r="E406" i="30"/>
  <c r="F406" i="30" s="1"/>
  <c r="G406" i="30" s="1"/>
  <c r="H406" i="30" s="1"/>
  <c r="I406" i="30" s="1"/>
  <c r="J406" i="30" s="1"/>
  <c r="K406" i="30" s="1"/>
  <c r="L406" i="30" s="1"/>
  <c r="M406" i="30" s="1"/>
  <c r="N406" i="30" s="1"/>
  <c r="O406" i="30" s="1"/>
  <c r="P406" i="30" s="1"/>
  <c r="Q406" i="30" s="1"/>
  <c r="R406" i="30" s="1"/>
  <c r="S406" i="30" s="1"/>
  <c r="T406" i="30" s="1"/>
  <c r="U406" i="30" s="1"/>
  <c r="V406" i="30" s="1"/>
  <c r="W406" i="30" s="1"/>
  <c r="X406" i="30" s="1"/>
  <c r="Y406" i="30" s="1"/>
  <c r="Z406" i="30" s="1"/>
  <c r="AA406" i="30" s="1"/>
  <c r="AB406" i="30" s="1"/>
  <c r="AC406" i="30" s="1"/>
  <c r="AD406" i="30" s="1"/>
  <c r="AE406" i="30" s="1"/>
  <c r="AF406" i="30" s="1"/>
  <c r="AG406" i="30" s="1"/>
  <c r="AH406" i="30" s="1"/>
  <c r="AI406" i="30" s="1"/>
  <c r="AJ406" i="30" s="1"/>
  <c r="AK406" i="30" s="1"/>
  <c r="AL406" i="30" s="1"/>
  <c r="AM406" i="30" s="1"/>
  <c r="AN406" i="30" s="1"/>
  <c r="AO406" i="30" s="1"/>
  <c r="E131" i="30"/>
  <c r="F131" i="30" s="1"/>
  <c r="G131" i="30" s="1"/>
  <c r="H131" i="30" s="1"/>
  <c r="I131" i="30" s="1"/>
  <c r="J131" i="30" s="1"/>
  <c r="K131" i="30" s="1"/>
  <c r="L131" i="30" s="1"/>
  <c r="M131" i="30" s="1"/>
  <c r="N131" i="30" s="1"/>
  <c r="O131" i="30" s="1"/>
  <c r="P131" i="30" s="1"/>
  <c r="Q131" i="30" s="1"/>
  <c r="R131" i="30" s="1"/>
  <c r="S131" i="30" s="1"/>
  <c r="T131" i="30" s="1"/>
  <c r="U131" i="30" s="1"/>
  <c r="V131" i="30" s="1"/>
  <c r="W131" i="30" s="1"/>
  <c r="X131" i="30" s="1"/>
  <c r="Y131" i="30" s="1"/>
  <c r="Z131" i="30" s="1"/>
  <c r="AA131" i="30" s="1"/>
  <c r="AB131" i="30" s="1"/>
  <c r="AC131" i="30" s="1"/>
  <c r="AD131" i="30" s="1"/>
  <c r="AE131" i="30" s="1"/>
  <c r="AF131" i="30" s="1"/>
  <c r="AG131" i="30" s="1"/>
  <c r="AH131" i="30" s="1"/>
  <c r="AI131" i="30" s="1"/>
  <c r="AJ131" i="30" s="1"/>
  <c r="AK131" i="30" s="1"/>
  <c r="AL131" i="30" s="1"/>
  <c r="AM131" i="30" s="1"/>
  <c r="AN131" i="30" s="1"/>
  <c r="AO131" i="30" s="1"/>
  <c r="AP131" i="30" s="1"/>
  <c r="E116" i="30"/>
  <c r="F116" i="30" s="1"/>
  <c r="G116" i="30" s="1"/>
  <c r="H116" i="30" s="1"/>
  <c r="I116" i="30" s="1"/>
  <c r="J116" i="30" s="1"/>
  <c r="K116" i="30" s="1"/>
  <c r="L116" i="30" s="1"/>
  <c r="M116" i="30" s="1"/>
  <c r="N116" i="30" s="1"/>
  <c r="O116" i="30" s="1"/>
  <c r="P116" i="30" s="1"/>
  <c r="Q116" i="30" s="1"/>
  <c r="R116" i="30" s="1"/>
  <c r="S116" i="30" s="1"/>
  <c r="T116" i="30" s="1"/>
  <c r="U116" i="30" s="1"/>
  <c r="V116" i="30" s="1"/>
  <c r="W116" i="30" s="1"/>
  <c r="X116" i="30" s="1"/>
  <c r="Y116" i="30" s="1"/>
  <c r="Z116" i="30" s="1"/>
  <c r="AA116" i="30" s="1"/>
  <c r="AB116" i="30" s="1"/>
  <c r="AC116" i="30" s="1"/>
  <c r="AD116" i="30" s="1"/>
  <c r="AE116" i="30" s="1"/>
  <c r="AF116" i="30" s="1"/>
  <c r="AG116" i="30" s="1"/>
  <c r="AH116" i="30" s="1"/>
  <c r="AI116" i="30" s="1"/>
  <c r="AJ116" i="30" s="1"/>
  <c r="AK116" i="30" s="1"/>
  <c r="AL116" i="30" s="1"/>
  <c r="AM116" i="30" s="1"/>
  <c r="AN116" i="30" s="1"/>
  <c r="AO116" i="30" s="1"/>
  <c r="AP116" i="30" s="1"/>
  <c r="AH17" i="35"/>
  <c r="AI14" i="35"/>
  <c r="AQ27" i="35"/>
  <c r="AR13" i="35"/>
  <c r="AQ38" i="37"/>
  <c r="AP48" i="37"/>
  <c r="AP49" i="37" s="1"/>
  <c r="AG113" i="36"/>
  <c r="AH50" i="36"/>
  <c r="AH70" i="36" s="1"/>
  <c r="AH53" i="36"/>
  <c r="AH73" i="36" s="1"/>
  <c r="AG116" i="36"/>
  <c r="AH44" i="36"/>
  <c r="AH64" i="36" s="1"/>
  <c r="AG107" i="36"/>
  <c r="AI50" i="37"/>
  <c r="AJ39" i="37"/>
  <c r="AG117" i="36"/>
  <c r="AH54" i="36"/>
  <c r="AH74" i="36" s="1"/>
  <c r="AH43" i="36"/>
  <c r="AH63" i="36" s="1"/>
  <c r="AG106" i="36"/>
  <c r="AH47" i="36"/>
  <c r="AH67" i="36" s="1"/>
  <c r="AG110" i="36"/>
  <c r="AG112" i="36"/>
  <c r="AH49" i="36"/>
  <c r="AH69" i="36" s="1"/>
  <c r="AF103" i="36"/>
  <c r="AF119" i="36" s="1"/>
  <c r="AF78" i="36"/>
  <c r="AG104" i="36"/>
  <c r="AH41" i="36"/>
  <c r="AH61" i="36" s="1"/>
  <c r="AH48" i="36"/>
  <c r="AH68" i="36" s="1"/>
  <c r="AG111" i="36"/>
  <c r="AG115" i="36"/>
  <c r="AH52" i="36"/>
  <c r="AH72" i="36" s="1"/>
  <c r="AH40" i="36"/>
  <c r="AH60" i="36" s="1"/>
  <c r="AG56" i="36"/>
  <c r="AO81" i="36"/>
  <c r="AO102" i="36" s="1"/>
  <c r="AO131" i="36" s="1"/>
  <c r="AO132" i="36" s="1"/>
  <c r="AP39" i="36"/>
  <c r="AO59" i="36"/>
  <c r="AH42" i="36"/>
  <c r="AH62" i="36" s="1"/>
  <c r="AG105" i="36"/>
  <c r="AH51" i="36"/>
  <c r="AH71" i="36" s="1"/>
  <c r="AG114" i="36"/>
  <c r="AG109" i="36"/>
  <c r="AH46" i="36"/>
  <c r="AH66" i="36" s="1"/>
  <c r="AG108" i="36"/>
  <c r="AH45" i="36"/>
  <c r="AH65" i="36" s="1"/>
  <c r="AS16" i="16"/>
  <c r="AS4" i="16" s="1"/>
  <c r="AR39" i="16"/>
  <c r="AR48" i="33"/>
  <c r="AR17" i="33"/>
  <c r="AS18" i="33"/>
  <c r="E95" i="30"/>
  <c r="F95" i="30" s="1"/>
  <c r="G95" i="30" s="1"/>
  <c r="H95" i="30" s="1"/>
  <c r="I95" i="30" s="1"/>
  <c r="J95" i="30" s="1"/>
  <c r="K95" i="30" s="1"/>
  <c r="L95" i="30" s="1"/>
  <c r="M95" i="30" s="1"/>
  <c r="N95" i="30" s="1"/>
  <c r="O95" i="30" s="1"/>
  <c r="P95" i="30" s="1"/>
  <c r="Q95" i="30" s="1"/>
  <c r="R95" i="30" s="1"/>
  <c r="S95" i="30" s="1"/>
  <c r="T95" i="30" s="1"/>
  <c r="U95" i="30" s="1"/>
  <c r="V95" i="30" s="1"/>
  <c r="W95" i="30" s="1"/>
  <c r="X95" i="30" s="1"/>
  <c r="Y95" i="30" s="1"/>
  <c r="Z95" i="30" s="1"/>
  <c r="AA95" i="30" s="1"/>
  <c r="AB95" i="30" s="1"/>
  <c r="AC95" i="30" s="1"/>
  <c r="AD95" i="30" s="1"/>
  <c r="AE95" i="30" s="1"/>
  <c r="AF95" i="30" s="1"/>
  <c r="AG95" i="30" s="1"/>
  <c r="AH95" i="30" s="1"/>
  <c r="AI95" i="30" s="1"/>
  <c r="AJ95" i="30" s="1"/>
  <c r="AK95" i="30" s="1"/>
  <c r="AL95" i="30" s="1"/>
  <c r="AM95" i="30" s="1"/>
  <c r="AN95" i="30" s="1"/>
  <c r="AO95" i="30" s="1"/>
  <c r="AP95" i="30" s="1"/>
  <c r="AS18" i="32"/>
  <c r="AR17" i="32"/>
  <c r="AR48" i="32"/>
  <c r="AR48" i="31"/>
  <c r="AS18" i="31"/>
  <c r="AR17" i="31"/>
  <c r="E103" i="30"/>
  <c r="F103" i="30" s="1"/>
  <c r="G103" i="30" s="1"/>
  <c r="H103" i="30" s="1"/>
  <c r="I103" i="30" s="1"/>
  <c r="J103" i="30" s="1"/>
  <c r="K103" i="30" s="1"/>
  <c r="L103" i="30" s="1"/>
  <c r="M103" i="30" s="1"/>
  <c r="N103" i="30" s="1"/>
  <c r="O103" i="30" s="1"/>
  <c r="P103" i="30" s="1"/>
  <c r="Q103" i="30" s="1"/>
  <c r="R103" i="30" s="1"/>
  <c r="S103" i="30" s="1"/>
  <c r="T103" i="30" s="1"/>
  <c r="U103" i="30" s="1"/>
  <c r="V103" i="30" s="1"/>
  <c r="W103" i="30" s="1"/>
  <c r="X103" i="30" s="1"/>
  <c r="Y103" i="30" s="1"/>
  <c r="Z103" i="30" s="1"/>
  <c r="AA103" i="30" s="1"/>
  <c r="AB103" i="30" s="1"/>
  <c r="AC103" i="30" s="1"/>
  <c r="AD103" i="30" s="1"/>
  <c r="AE103" i="30" s="1"/>
  <c r="AF103" i="30" s="1"/>
  <c r="AG103" i="30" s="1"/>
  <c r="AH103" i="30" s="1"/>
  <c r="AI103" i="30" s="1"/>
  <c r="AJ103" i="30" s="1"/>
  <c r="AK103" i="30" s="1"/>
  <c r="AL103" i="30" s="1"/>
  <c r="AM103" i="30" s="1"/>
  <c r="AN103" i="30" s="1"/>
  <c r="AO103" i="30" s="1"/>
  <c r="AP103" i="30" s="1"/>
  <c r="E102" i="30"/>
  <c r="F102" i="30" s="1"/>
  <c r="G102" i="30" s="1"/>
  <c r="H102" i="30" s="1"/>
  <c r="I102" i="30" s="1"/>
  <c r="J102" i="30" s="1"/>
  <c r="K102" i="30" s="1"/>
  <c r="L102" i="30" s="1"/>
  <c r="M102" i="30" s="1"/>
  <c r="N102" i="30" s="1"/>
  <c r="O102" i="30" s="1"/>
  <c r="P102" i="30" s="1"/>
  <c r="Q102" i="30" s="1"/>
  <c r="R102" i="30" s="1"/>
  <c r="S102" i="30" s="1"/>
  <c r="T102" i="30" s="1"/>
  <c r="U102" i="30" s="1"/>
  <c r="V102" i="30" s="1"/>
  <c r="W102" i="30" s="1"/>
  <c r="X102" i="30" s="1"/>
  <c r="Y102" i="30" s="1"/>
  <c r="Z102" i="30" s="1"/>
  <c r="AA102" i="30" s="1"/>
  <c r="AB102" i="30" s="1"/>
  <c r="AC102" i="30" s="1"/>
  <c r="AD102" i="30" s="1"/>
  <c r="AE102" i="30" s="1"/>
  <c r="AF102" i="30" s="1"/>
  <c r="AG102" i="30" s="1"/>
  <c r="AH102" i="30" s="1"/>
  <c r="AI102" i="30" s="1"/>
  <c r="AJ102" i="30" s="1"/>
  <c r="AK102" i="30" s="1"/>
  <c r="AL102" i="30" s="1"/>
  <c r="AM102" i="30" s="1"/>
  <c r="AN102" i="30" s="1"/>
  <c r="AO102" i="30" s="1"/>
  <c r="AP102" i="30" s="1"/>
  <c r="E101" i="30"/>
  <c r="F101" i="30" s="1"/>
  <c r="G101" i="30" s="1"/>
  <c r="H101" i="30" s="1"/>
  <c r="I101" i="30" s="1"/>
  <c r="J101" i="30" s="1"/>
  <c r="K101" i="30" s="1"/>
  <c r="L101" i="30" s="1"/>
  <c r="M101" i="30" s="1"/>
  <c r="N101" i="30" s="1"/>
  <c r="O101" i="30" s="1"/>
  <c r="P101" i="30" s="1"/>
  <c r="Q101" i="30" s="1"/>
  <c r="R101" i="30" s="1"/>
  <c r="S101" i="30" s="1"/>
  <c r="T101" i="30" s="1"/>
  <c r="U101" i="30" s="1"/>
  <c r="V101" i="30" s="1"/>
  <c r="W101" i="30" s="1"/>
  <c r="X101" i="30" s="1"/>
  <c r="Y101" i="30" s="1"/>
  <c r="Z101" i="30" s="1"/>
  <c r="AA101" i="30" s="1"/>
  <c r="AB101" i="30" s="1"/>
  <c r="AC101" i="30" s="1"/>
  <c r="AD101" i="30" s="1"/>
  <c r="AE101" i="30" s="1"/>
  <c r="AF101" i="30" s="1"/>
  <c r="AG101" i="30" s="1"/>
  <c r="AH101" i="30" s="1"/>
  <c r="AI101" i="30" s="1"/>
  <c r="AJ101" i="30" s="1"/>
  <c r="AK101" i="30" s="1"/>
  <c r="AL101" i="30" s="1"/>
  <c r="AM101" i="30" s="1"/>
  <c r="AN101" i="30" s="1"/>
  <c r="AO101" i="30" s="1"/>
  <c r="AP101" i="30" s="1"/>
  <c r="AQ112" i="32"/>
  <c r="AR82" i="32"/>
  <c r="AQ81" i="32"/>
  <c r="AQ112" i="31"/>
  <c r="AR82" i="31"/>
  <c r="AQ81" i="31"/>
  <c r="E94" i="30"/>
  <c r="F94" i="30" s="1"/>
  <c r="G94" i="30" s="1"/>
  <c r="H94" i="30" s="1"/>
  <c r="I94" i="30" s="1"/>
  <c r="J94" i="30" s="1"/>
  <c r="K94" i="30" s="1"/>
  <c r="L94" i="30" s="1"/>
  <c r="M94" i="30" s="1"/>
  <c r="N94" i="30" s="1"/>
  <c r="O94" i="30" s="1"/>
  <c r="P94" i="30" s="1"/>
  <c r="Q94" i="30" s="1"/>
  <c r="R94" i="30" s="1"/>
  <c r="S94" i="30" s="1"/>
  <c r="T94" i="30" s="1"/>
  <c r="U94" i="30" s="1"/>
  <c r="V94" i="30" s="1"/>
  <c r="W94" i="30" s="1"/>
  <c r="X94" i="30" s="1"/>
  <c r="Y94" i="30" s="1"/>
  <c r="Z94" i="30" s="1"/>
  <c r="AA94" i="30" s="1"/>
  <c r="AB94" i="30" s="1"/>
  <c r="AC94" i="30" s="1"/>
  <c r="AD94" i="30" s="1"/>
  <c r="AE94" i="30" s="1"/>
  <c r="AF94" i="30" s="1"/>
  <c r="AG94" i="30" s="1"/>
  <c r="AH94" i="30" s="1"/>
  <c r="AI94" i="30" s="1"/>
  <c r="AJ94" i="30" s="1"/>
  <c r="AK94" i="30" s="1"/>
  <c r="AL94" i="30" s="1"/>
  <c r="AM94" i="30" s="1"/>
  <c r="AN94" i="30" s="1"/>
  <c r="AO94" i="30" s="1"/>
  <c r="AP94" i="30" s="1"/>
  <c r="E81" i="30"/>
  <c r="F81" i="30" s="1"/>
  <c r="G81" i="30" s="1"/>
  <c r="H81" i="30" s="1"/>
  <c r="I81" i="30" s="1"/>
  <c r="J81" i="30" s="1"/>
  <c r="K81" i="30" s="1"/>
  <c r="L81" i="30" s="1"/>
  <c r="M81" i="30" s="1"/>
  <c r="N81" i="30" s="1"/>
  <c r="O81" i="30" s="1"/>
  <c r="P81" i="30" s="1"/>
  <c r="Q81" i="30" s="1"/>
  <c r="R81" i="30" s="1"/>
  <c r="S81" i="30" s="1"/>
  <c r="T81" i="30" s="1"/>
  <c r="U81" i="30" s="1"/>
  <c r="V81" i="30" s="1"/>
  <c r="W81" i="30" s="1"/>
  <c r="X81" i="30" s="1"/>
  <c r="Y81" i="30" s="1"/>
  <c r="Z81" i="30" s="1"/>
  <c r="AA81" i="30" s="1"/>
  <c r="AB81" i="30" s="1"/>
  <c r="AC81" i="30" s="1"/>
  <c r="AD81" i="30" s="1"/>
  <c r="AE81" i="30" s="1"/>
  <c r="AF81" i="30" s="1"/>
  <c r="AG81" i="30" s="1"/>
  <c r="AH81" i="30" s="1"/>
  <c r="AI81" i="30" s="1"/>
  <c r="AJ81" i="30" s="1"/>
  <c r="AK81" i="30" s="1"/>
  <c r="AL81" i="30" s="1"/>
  <c r="AM81" i="30" s="1"/>
  <c r="AN81" i="30" s="1"/>
  <c r="AO81" i="30" s="1"/>
  <c r="AP81" i="30" s="1"/>
  <c r="E92" i="30"/>
  <c r="F92" i="30" s="1"/>
  <c r="G92" i="30" s="1"/>
  <c r="H92" i="30" s="1"/>
  <c r="I92" i="30" s="1"/>
  <c r="J92" i="30" s="1"/>
  <c r="K92" i="30" s="1"/>
  <c r="L92" i="30" s="1"/>
  <c r="M92" i="30" s="1"/>
  <c r="N92" i="30" s="1"/>
  <c r="O92" i="30" s="1"/>
  <c r="P92" i="30" s="1"/>
  <c r="Q92" i="30" s="1"/>
  <c r="R92" i="30" s="1"/>
  <c r="S92" i="30" s="1"/>
  <c r="T92" i="30" s="1"/>
  <c r="U92" i="30" s="1"/>
  <c r="V92" i="30" s="1"/>
  <c r="W92" i="30" s="1"/>
  <c r="X92" i="30" s="1"/>
  <c r="Y92" i="30" s="1"/>
  <c r="Z92" i="30" s="1"/>
  <c r="AA92" i="30" s="1"/>
  <c r="AB92" i="30" s="1"/>
  <c r="AC92" i="30" s="1"/>
  <c r="AD92" i="30" s="1"/>
  <c r="AE92" i="30" s="1"/>
  <c r="AF92" i="30" s="1"/>
  <c r="AG92" i="30" s="1"/>
  <c r="AH92" i="30" s="1"/>
  <c r="AI92" i="30" s="1"/>
  <c r="AJ92" i="30" s="1"/>
  <c r="AK92" i="30" s="1"/>
  <c r="AL92" i="30" s="1"/>
  <c r="AM92" i="30" s="1"/>
  <c r="AN92" i="30" s="1"/>
  <c r="AO92" i="30" s="1"/>
  <c r="AP92" i="30" s="1"/>
  <c r="E100" i="30"/>
  <c r="F100" i="30" s="1"/>
  <c r="G100" i="30" s="1"/>
  <c r="H100" i="30" s="1"/>
  <c r="I100" i="30" s="1"/>
  <c r="J100" i="30" s="1"/>
  <c r="K100" i="30" s="1"/>
  <c r="L100" i="30" s="1"/>
  <c r="M100" i="30" s="1"/>
  <c r="N100" i="30" s="1"/>
  <c r="O100" i="30" s="1"/>
  <c r="P100" i="30" s="1"/>
  <c r="Q100" i="30" s="1"/>
  <c r="R100" i="30" s="1"/>
  <c r="S100" i="30" s="1"/>
  <c r="T100" i="30" s="1"/>
  <c r="U100" i="30" s="1"/>
  <c r="V100" i="30" s="1"/>
  <c r="W100" i="30" s="1"/>
  <c r="X100" i="30" s="1"/>
  <c r="Y100" i="30" s="1"/>
  <c r="Z100" i="30" s="1"/>
  <c r="AA100" i="30" s="1"/>
  <c r="AB100" i="30" s="1"/>
  <c r="AC100" i="30" s="1"/>
  <c r="AD100" i="30" s="1"/>
  <c r="AE100" i="30" s="1"/>
  <c r="AF100" i="30" s="1"/>
  <c r="AG100" i="30" s="1"/>
  <c r="AH100" i="30" s="1"/>
  <c r="AI100" i="30" s="1"/>
  <c r="AJ100" i="30" s="1"/>
  <c r="AK100" i="30" s="1"/>
  <c r="AL100" i="30" s="1"/>
  <c r="AM100" i="30" s="1"/>
  <c r="AN100" i="30" s="1"/>
  <c r="AO100" i="30" s="1"/>
  <c r="AP100" i="30" s="1"/>
  <c r="E80" i="30"/>
  <c r="F80" i="30" s="1"/>
  <c r="G80" i="30" s="1"/>
  <c r="H80" i="30" s="1"/>
  <c r="I80" i="30" s="1"/>
  <c r="J80" i="30" s="1"/>
  <c r="K80" i="30" s="1"/>
  <c r="L80" i="30" s="1"/>
  <c r="M80" i="30" s="1"/>
  <c r="N80" i="30" s="1"/>
  <c r="O80" i="30" s="1"/>
  <c r="P80" i="30" s="1"/>
  <c r="Q80" i="30" s="1"/>
  <c r="R80" i="30" s="1"/>
  <c r="S80" i="30" s="1"/>
  <c r="T80" i="30" s="1"/>
  <c r="U80" i="30" s="1"/>
  <c r="V80" i="30" s="1"/>
  <c r="W80" i="30" s="1"/>
  <c r="X80" i="30" s="1"/>
  <c r="Y80" i="30" s="1"/>
  <c r="Z80" i="30" s="1"/>
  <c r="AA80" i="30" s="1"/>
  <c r="AB80" i="30" s="1"/>
  <c r="AC80" i="30" s="1"/>
  <c r="AD80" i="30" s="1"/>
  <c r="AE80" i="30" s="1"/>
  <c r="AF80" i="30" s="1"/>
  <c r="AG80" i="30" s="1"/>
  <c r="AH80" i="30" s="1"/>
  <c r="AI80" i="30" s="1"/>
  <c r="AJ80" i="30" s="1"/>
  <c r="AK80" i="30" s="1"/>
  <c r="AL80" i="30" s="1"/>
  <c r="AM80" i="30" s="1"/>
  <c r="AN80" i="30" s="1"/>
  <c r="AO80" i="30" s="1"/>
  <c r="AP80" i="30" s="1"/>
  <c r="E93" i="30"/>
  <c r="F93" i="30" s="1"/>
  <c r="G93" i="30" s="1"/>
  <c r="H93" i="30" s="1"/>
  <c r="I93" i="30" s="1"/>
  <c r="J93" i="30" s="1"/>
  <c r="K93" i="30" s="1"/>
  <c r="L93" i="30" s="1"/>
  <c r="M93" i="30" s="1"/>
  <c r="N93" i="30" s="1"/>
  <c r="O93" i="30" s="1"/>
  <c r="P93" i="30" s="1"/>
  <c r="Q93" i="30" s="1"/>
  <c r="R93" i="30" s="1"/>
  <c r="S93" i="30" s="1"/>
  <c r="T93" i="30" s="1"/>
  <c r="U93" i="30" s="1"/>
  <c r="V93" i="30" s="1"/>
  <c r="W93" i="30" s="1"/>
  <c r="X93" i="30" s="1"/>
  <c r="Y93" i="30" s="1"/>
  <c r="Z93" i="30" s="1"/>
  <c r="AA93" i="30" s="1"/>
  <c r="AB93" i="30" s="1"/>
  <c r="AC93" i="30" s="1"/>
  <c r="AD93" i="30" s="1"/>
  <c r="AE93" i="30" s="1"/>
  <c r="AF93" i="30" s="1"/>
  <c r="AG93" i="30" s="1"/>
  <c r="AH93" i="30" s="1"/>
  <c r="AI93" i="30" s="1"/>
  <c r="AJ93" i="30" s="1"/>
  <c r="AK93" i="30" s="1"/>
  <c r="AL93" i="30" s="1"/>
  <c r="AM93" i="30" s="1"/>
  <c r="AN93" i="30" s="1"/>
  <c r="AO93" i="30" s="1"/>
  <c r="AP93" i="30" s="1"/>
  <c r="E86" i="30"/>
  <c r="F86" i="30" s="1"/>
  <c r="G86" i="30" s="1"/>
  <c r="H86" i="30" s="1"/>
  <c r="I86" i="30" s="1"/>
  <c r="J86" i="30" s="1"/>
  <c r="K86" i="30" s="1"/>
  <c r="L86" i="30" s="1"/>
  <c r="M86" i="30" s="1"/>
  <c r="N86" i="30" s="1"/>
  <c r="O86" i="30" s="1"/>
  <c r="P86" i="30" s="1"/>
  <c r="Q86" i="30" s="1"/>
  <c r="R86" i="30" s="1"/>
  <c r="S86" i="30" s="1"/>
  <c r="T86" i="30" s="1"/>
  <c r="U86" i="30" s="1"/>
  <c r="V86" i="30" s="1"/>
  <c r="W86" i="30" s="1"/>
  <c r="X86" i="30" s="1"/>
  <c r="Y86" i="30" s="1"/>
  <c r="Z86" i="30" s="1"/>
  <c r="AA86" i="30" s="1"/>
  <c r="AB86" i="30" s="1"/>
  <c r="AC86" i="30" s="1"/>
  <c r="AD86" i="30" s="1"/>
  <c r="AE86" i="30" s="1"/>
  <c r="AF86" i="30" s="1"/>
  <c r="AG86" i="30" s="1"/>
  <c r="AH86" i="30" s="1"/>
  <c r="AI86" i="30" s="1"/>
  <c r="AJ86" i="30" s="1"/>
  <c r="AK86" i="30" s="1"/>
  <c r="AL86" i="30" s="1"/>
  <c r="AM86" i="30" s="1"/>
  <c r="AN86" i="30" s="1"/>
  <c r="AO86" i="30" s="1"/>
  <c r="AP86" i="30" s="1"/>
  <c r="E89" i="30"/>
  <c r="F89" i="30" s="1"/>
  <c r="G89" i="30" s="1"/>
  <c r="H89" i="30" s="1"/>
  <c r="I89" i="30" s="1"/>
  <c r="J89" i="30" s="1"/>
  <c r="K89" i="30" s="1"/>
  <c r="L89" i="30" s="1"/>
  <c r="M89" i="30" s="1"/>
  <c r="N89" i="30" s="1"/>
  <c r="O89" i="30" s="1"/>
  <c r="P89" i="30" s="1"/>
  <c r="Q89" i="30" s="1"/>
  <c r="R89" i="30" s="1"/>
  <c r="S89" i="30" s="1"/>
  <c r="T89" i="30" s="1"/>
  <c r="U89" i="30" s="1"/>
  <c r="V89" i="30" s="1"/>
  <c r="W89" i="30" s="1"/>
  <c r="X89" i="30" s="1"/>
  <c r="Y89" i="30" s="1"/>
  <c r="Z89" i="30" s="1"/>
  <c r="AA89" i="30" s="1"/>
  <c r="AB89" i="30" s="1"/>
  <c r="AC89" i="30" s="1"/>
  <c r="AD89" i="30" s="1"/>
  <c r="AE89" i="30" s="1"/>
  <c r="AF89" i="30" s="1"/>
  <c r="AG89" i="30" s="1"/>
  <c r="AH89" i="30" s="1"/>
  <c r="AI89" i="30" s="1"/>
  <c r="AJ89" i="30" s="1"/>
  <c r="AK89" i="30" s="1"/>
  <c r="AL89" i="30" s="1"/>
  <c r="AM89" i="30" s="1"/>
  <c r="AN89" i="30" s="1"/>
  <c r="AO89" i="30" s="1"/>
  <c r="AP89" i="30" s="1"/>
  <c r="E84" i="30"/>
  <c r="F84" i="30" s="1"/>
  <c r="G84" i="30" s="1"/>
  <c r="H84" i="30" s="1"/>
  <c r="I84" i="30" s="1"/>
  <c r="J84" i="30" s="1"/>
  <c r="K84" i="30" s="1"/>
  <c r="L84" i="30" s="1"/>
  <c r="M84" i="30" s="1"/>
  <c r="N84" i="30" s="1"/>
  <c r="O84" i="30" s="1"/>
  <c r="P84" i="30" s="1"/>
  <c r="Q84" i="30" s="1"/>
  <c r="R84" i="30" s="1"/>
  <c r="S84" i="30" s="1"/>
  <c r="T84" i="30" s="1"/>
  <c r="U84" i="30" s="1"/>
  <c r="V84" i="30" s="1"/>
  <c r="W84" i="30" s="1"/>
  <c r="X84" i="30" s="1"/>
  <c r="Y84" i="30" s="1"/>
  <c r="Z84" i="30" s="1"/>
  <c r="AA84" i="30" s="1"/>
  <c r="AB84" i="30" s="1"/>
  <c r="AC84" i="30" s="1"/>
  <c r="AD84" i="30" s="1"/>
  <c r="AE84" i="30" s="1"/>
  <c r="AF84" i="30" s="1"/>
  <c r="AG84" i="30" s="1"/>
  <c r="AH84" i="30" s="1"/>
  <c r="AI84" i="30" s="1"/>
  <c r="AJ84" i="30" s="1"/>
  <c r="AK84" i="30" s="1"/>
  <c r="AL84" i="30" s="1"/>
  <c r="AM84" i="30" s="1"/>
  <c r="AN84" i="30" s="1"/>
  <c r="AO84" i="30" s="1"/>
  <c r="AP84" i="30" s="1"/>
  <c r="E87" i="30"/>
  <c r="F87" i="30" s="1"/>
  <c r="G87" i="30" s="1"/>
  <c r="H87" i="30" s="1"/>
  <c r="I87" i="30" s="1"/>
  <c r="J87" i="30" s="1"/>
  <c r="K87" i="30" s="1"/>
  <c r="L87" i="30" s="1"/>
  <c r="M87" i="30" s="1"/>
  <c r="N87" i="30" s="1"/>
  <c r="O87" i="30" s="1"/>
  <c r="P87" i="30" s="1"/>
  <c r="Q87" i="30" s="1"/>
  <c r="R87" i="30" s="1"/>
  <c r="S87" i="30" s="1"/>
  <c r="T87" i="30" s="1"/>
  <c r="U87" i="30" s="1"/>
  <c r="V87" i="30" s="1"/>
  <c r="W87" i="30" s="1"/>
  <c r="X87" i="30" s="1"/>
  <c r="Y87" i="30" s="1"/>
  <c r="Z87" i="30" s="1"/>
  <c r="AA87" i="30" s="1"/>
  <c r="AB87" i="30" s="1"/>
  <c r="AC87" i="30" s="1"/>
  <c r="AD87" i="30" s="1"/>
  <c r="AE87" i="30" s="1"/>
  <c r="AF87" i="30" s="1"/>
  <c r="AG87" i="30" s="1"/>
  <c r="AH87" i="30" s="1"/>
  <c r="AI87" i="30" s="1"/>
  <c r="AJ87" i="30" s="1"/>
  <c r="AK87" i="30" s="1"/>
  <c r="AL87" i="30" s="1"/>
  <c r="AM87" i="30" s="1"/>
  <c r="AN87" i="30" s="1"/>
  <c r="AO87" i="30" s="1"/>
  <c r="AP87" i="30" s="1"/>
  <c r="E97" i="30"/>
  <c r="F97" i="30" s="1"/>
  <c r="G97" i="30" s="1"/>
  <c r="H97" i="30" s="1"/>
  <c r="I97" i="30" s="1"/>
  <c r="J97" i="30" s="1"/>
  <c r="K97" i="30" s="1"/>
  <c r="L97" i="30" s="1"/>
  <c r="M97" i="30" s="1"/>
  <c r="N97" i="30" s="1"/>
  <c r="O97" i="30" s="1"/>
  <c r="P97" i="30" s="1"/>
  <c r="Q97" i="30" s="1"/>
  <c r="R97" i="30" s="1"/>
  <c r="S97" i="30" s="1"/>
  <c r="T97" i="30" s="1"/>
  <c r="U97" i="30" s="1"/>
  <c r="V97" i="30" s="1"/>
  <c r="W97" i="30" s="1"/>
  <c r="X97" i="30" s="1"/>
  <c r="Y97" i="30" s="1"/>
  <c r="Z97" i="30" s="1"/>
  <c r="AA97" i="30" s="1"/>
  <c r="AB97" i="30" s="1"/>
  <c r="AC97" i="30" s="1"/>
  <c r="AD97" i="30" s="1"/>
  <c r="AE97" i="30" s="1"/>
  <c r="AF97" i="30" s="1"/>
  <c r="AG97" i="30" s="1"/>
  <c r="AH97" i="30" s="1"/>
  <c r="AI97" i="30" s="1"/>
  <c r="AJ97" i="30" s="1"/>
  <c r="AK97" i="30" s="1"/>
  <c r="AL97" i="30" s="1"/>
  <c r="AM97" i="30" s="1"/>
  <c r="AN97" i="30" s="1"/>
  <c r="AO97" i="30" s="1"/>
  <c r="AP97" i="30" s="1"/>
  <c r="E82" i="30"/>
  <c r="F82" i="30" s="1"/>
  <c r="G82" i="30" s="1"/>
  <c r="H82" i="30" s="1"/>
  <c r="I82" i="30" s="1"/>
  <c r="J82" i="30" s="1"/>
  <c r="K82" i="30" s="1"/>
  <c r="L82" i="30" s="1"/>
  <c r="M82" i="30" s="1"/>
  <c r="N82" i="30" s="1"/>
  <c r="O82" i="30" s="1"/>
  <c r="P82" i="30" s="1"/>
  <c r="Q82" i="30" s="1"/>
  <c r="R82" i="30" s="1"/>
  <c r="S82" i="30" s="1"/>
  <c r="T82" i="30" s="1"/>
  <c r="U82" i="30" s="1"/>
  <c r="V82" i="30" s="1"/>
  <c r="W82" i="30" s="1"/>
  <c r="X82" i="30" s="1"/>
  <c r="Y82" i="30" s="1"/>
  <c r="Z82" i="30" s="1"/>
  <c r="AA82" i="30" s="1"/>
  <c r="AB82" i="30" s="1"/>
  <c r="AC82" i="30" s="1"/>
  <c r="AD82" i="30" s="1"/>
  <c r="AE82" i="30" s="1"/>
  <c r="AF82" i="30" s="1"/>
  <c r="AG82" i="30" s="1"/>
  <c r="AH82" i="30" s="1"/>
  <c r="AI82" i="30" s="1"/>
  <c r="AJ82" i="30" s="1"/>
  <c r="AK82" i="30" s="1"/>
  <c r="AL82" i="30" s="1"/>
  <c r="AM82" i="30" s="1"/>
  <c r="AN82" i="30" s="1"/>
  <c r="AO82" i="30" s="1"/>
  <c r="AP82" i="30" s="1"/>
  <c r="E79" i="30"/>
  <c r="E90" i="30"/>
  <c r="F90" i="30" s="1"/>
  <c r="G90" i="30" s="1"/>
  <c r="H90" i="30" s="1"/>
  <c r="I90" i="30" s="1"/>
  <c r="J90" i="30" s="1"/>
  <c r="K90" i="30" s="1"/>
  <c r="L90" i="30" s="1"/>
  <c r="M90" i="30" s="1"/>
  <c r="N90" i="30" s="1"/>
  <c r="O90" i="30" s="1"/>
  <c r="P90" i="30" s="1"/>
  <c r="Q90" i="30" s="1"/>
  <c r="R90" i="30" s="1"/>
  <c r="S90" i="30" s="1"/>
  <c r="T90" i="30" s="1"/>
  <c r="U90" i="30" s="1"/>
  <c r="V90" i="30" s="1"/>
  <c r="W90" i="30" s="1"/>
  <c r="X90" i="30" s="1"/>
  <c r="Y90" i="30" s="1"/>
  <c r="Z90" i="30" s="1"/>
  <c r="AA90" i="30" s="1"/>
  <c r="AB90" i="30" s="1"/>
  <c r="AC90" i="30" s="1"/>
  <c r="AD90" i="30" s="1"/>
  <c r="AE90" i="30" s="1"/>
  <c r="AF90" i="30" s="1"/>
  <c r="AG90" i="30" s="1"/>
  <c r="AH90" i="30" s="1"/>
  <c r="AI90" i="30" s="1"/>
  <c r="AJ90" i="30" s="1"/>
  <c r="AK90" i="30" s="1"/>
  <c r="AL90" i="30" s="1"/>
  <c r="AM90" i="30" s="1"/>
  <c r="AN90" i="30" s="1"/>
  <c r="AO90" i="30" s="1"/>
  <c r="AP90" i="30" s="1"/>
  <c r="E91" i="30"/>
  <c r="F91" i="30" s="1"/>
  <c r="G91" i="30" s="1"/>
  <c r="H91" i="30" s="1"/>
  <c r="I91" i="30" s="1"/>
  <c r="J91" i="30" s="1"/>
  <c r="K91" i="30" s="1"/>
  <c r="L91" i="30" s="1"/>
  <c r="M91" i="30" s="1"/>
  <c r="N91" i="30" s="1"/>
  <c r="O91" i="30" s="1"/>
  <c r="P91" i="30" s="1"/>
  <c r="Q91" i="30" s="1"/>
  <c r="R91" i="30" s="1"/>
  <c r="S91" i="30" s="1"/>
  <c r="T91" i="30" s="1"/>
  <c r="U91" i="30" s="1"/>
  <c r="V91" i="30" s="1"/>
  <c r="W91" i="30" s="1"/>
  <c r="X91" i="30" s="1"/>
  <c r="Y91" i="30" s="1"/>
  <c r="Z91" i="30" s="1"/>
  <c r="AA91" i="30" s="1"/>
  <c r="AB91" i="30" s="1"/>
  <c r="AC91" i="30" s="1"/>
  <c r="AD91" i="30" s="1"/>
  <c r="AE91" i="30" s="1"/>
  <c r="AF91" i="30" s="1"/>
  <c r="AG91" i="30" s="1"/>
  <c r="AH91" i="30" s="1"/>
  <c r="AI91" i="30" s="1"/>
  <c r="AJ91" i="30" s="1"/>
  <c r="AK91" i="30" s="1"/>
  <c r="AL91" i="30" s="1"/>
  <c r="AM91" i="30" s="1"/>
  <c r="AN91" i="30" s="1"/>
  <c r="AO91" i="30" s="1"/>
  <c r="AP91" i="30" s="1"/>
  <c r="E98" i="30"/>
  <c r="F98" i="30" s="1"/>
  <c r="G98" i="30" s="1"/>
  <c r="H98" i="30" s="1"/>
  <c r="I98" i="30" s="1"/>
  <c r="J98" i="30" s="1"/>
  <c r="K98" i="30" s="1"/>
  <c r="L98" i="30" s="1"/>
  <c r="M98" i="30" s="1"/>
  <c r="N98" i="30" s="1"/>
  <c r="O98" i="30" s="1"/>
  <c r="P98" i="30" s="1"/>
  <c r="Q98" i="30" s="1"/>
  <c r="R98" i="30" s="1"/>
  <c r="S98" i="30" s="1"/>
  <c r="T98" i="30" s="1"/>
  <c r="U98" i="30" s="1"/>
  <c r="V98" i="30" s="1"/>
  <c r="W98" i="30" s="1"/>
  <c r="X98" i="30" s="1"/>
  <c r="Y98" i="30" s="1"/>
  <c r="Z98" i="30" s="1"/>
  <c r="AA98" i="30" s="1"/>
  <c r="AB98" i="30" s="1"/>
  <c r="AC98" i="30" s="1"/>
  <c r="AD98" i="30" s="1"/>
  <c r="AE98" i="30" s="1"/>
  <c r="AF98" i="30" s="1"/>
  <c r="AG98" i="30" s="1"/>
  <c r="AH98" i="30" s="1"/>
  <c r="AI98" i="30" s="1"/>
  <c r="AJ98" i="30" s="1"/>
  <c r="AK98" i="30" s="1"/>
  <c r="AL98" i="30" s="1"/>
  <c r="AM98" i="30" s="1"/>
  <c r="AN98" i="30" s="1"/>
  <c r="AO98" i="30" s="1"/>
  <c r="AP98" i="30" s="1"/>
  <c r="E85" i="30"/>
  <c r="F85" i="30" s="1"/>
  <c r="G85" i="30" s="1"/>
  <c r="H85" i="30" s="1"/>
  <c r="I85" i="30" s="1"/>
  <c r="J85" i="30" s="1"/>
  <c r="K85" i="30" s="1"/>
  <c r="L85" i="30" s="1"/>
  <c r="M85" i="30" s="1"/>
  <c r="N85" i="30" s="1"/>
  <c r="O85" i="30" s="1"/>
  <c r="P85" i="30" s="1"/>
  <c r="Q85" i="30" s="1"/>
  <c r="R85" i="30" s="1"/>
  <c r="S85" i="30" s="1"/>
  <c r="T85" i="30" s="1"/>
  <c r="U85" i="30" s="1"/>
  <c r="V85" i="30" s="1"/>
  <c r="W85" i="30" s="1"/>
  <c r="X85" i="30" s="1"/>
  <c r="Y85" i="30" s="1"/>
  <c r="Z85" i="30" s="1"/>
  <c r="AA85" i="30" s="1"/>
  <c r="AB85" i="30" s="1"/>
  <c r="AC85" i="30" s="1"/>
  <c r="AD85" i="30" s="1"/>
  <c r="AE85" i="30" s="1"/>
  <c r="AF85" i="30" s="1"/>
  <c r="AG85" i="30" s="1"/>
  <c r="AH85" i="30" s="1"/>
  <c r="AI85" i="30" s="1"/>
  <c r="AJ85" i="30" s="1"/>
  <c r="AK85" i="30" s="1"/>
  <c r="AL85" i="30" s="1"/>
  <c r="AM85" i="30" s="1"/>
  <c r="AN85" i="30" s="1"/>
  <c r="AO85" i="30" s="1"/>
  <c r="AP85" i="30" s="1"/>
  <c r="E88" i="30"/>
  <c r="F88" i="30" s="1"/>
  <c r="G88" i="30" s="1"/>
  <c r="H88" i="30" s="1"/>
  <c r="I88" i="30" s="1"/>
  <c r="J88" i="30" s="1"/>
  <c r="K88" i="30" s="1"/>
  <c r="L88" i="30" s="1"/>
  <c r="M88" i="30" s="1"/>
  <c r="N88" i="30" s="1"/>
  <c r="O88" i="30" s="1"/>
  <c r="P88" i="30" s="1"/>
  <c r="Q88" i="30" s="1"/>
  <c r="R88" i="30" s="1"/>
  <c r="S88" i="30" s="1"/>
  <c r="T88" i="30" s="1"/>
  <c r="U88" i="30" s="1"/>
  <c r="V88" i="30" s="1"/>
  <c r="W88" i="30" s="1"/>
  <c r="X88" i="30" s="1"/>
  <c r="Y88" i="30" s="1"/>
  <c r="Z88" i="30" s="1"/>
  <c r="AA88" i="30" s="1"/>
  <c r="AB88" i="30" s="1"/>
  <c r="AC88" i="30" s="1"/>
  <c r="AD88" i="30" s="1"/>
  <c r="AE88" i="30" s="1"/>
  <c r="AF88" i="30" s="1"/>
  <c r="AG88" i="30" s="1"/>
  <c r="AH88" i="30" s="1"/>
  <c r="AI88" i="30" s="1"/>
  <c r="AJ88" i="30" s="1"/>
  <c r="AK88" i="30" s="1"/>
  <c r="AL88" i="30" s="1"/>
  <c r="AM88" i="30" s="1"/>
  <c r="AN88" i="30" s="1"/>
  <c r="AO88" i="30" s="1"/>
  <c r="AP88" i="30" s="1"/>
  <c r="E83" i="30"/>
  <c r="F83" i="30" s="1"/>
  <c r="G83" i="30" s="1"/>
  <c r="H83" i="30" s="1"/>
  <c r="I83" i="30" s="1"/>
  <c r="J83" i="30" s="1"/>
  <c r="K83" i="30" s="1"/>
  <c r="L83" i="30" s="1"/>
  <c r="M83" i="30" s="1"/>
  <c r="N83" i="30" s="1"/>
  <c r="O83" i="30" s="1"/>
  <c r="P83" i="30" s="1"/>
  <c r="Q83" i="30" s="1"/>
  <c r="R83" i="30" s="1"/>
  <c r="S83" i="30" s="1"/>
  <c r="T83" i="30" s="1"/>
  <c r="U83" i="30" s="1"/>
  <c r="V83" i="30" s="1"/>
  <c r="W83" i="30" s="1"/>
  <c r="X83" i="30" s="1"/>
  <c r="Y83" i="30" s="1"/>
  <c r="Z83" i="30" s="1"/>
  <c r="AA83" i="30" s="1"/>
  <c r="AB83" i="30" s="1"/>
  <c r="AC83" i="30" s="1"/>
  <c r="AD83" i="30" s="1"/>
  <c r="AE83" i="30" s="1"/>
  <c r="AF83" i="30" s="1"/>
  <c r="AG83" i="30" s="1"/>
  <c r="AH83" i="30" s="1"/>
  <c r="AI83" i="30" s="1"/>
  <c r="AJ83" i="30" s="1"/>
  <c r="AK83" i="30" s="1"/>
  <c r="AL83" i="30" s="1"/>
  <c r="AM83" i="30" s="1"/>
  <c r="AN83" i="30" s="1"/>
  <c r="AO83" i="30" s="1"/>
  <c r="AP83" i="30" s="1"/>
  <c r="E96" i="30"/>
  <c r="F96" i="30" s="1"/>
  <c r="G96" i="30" s="1"/>
  <c r="H96" i="30" s="1"/>
  <c r="I96" i="30" s="1"/>
  <c r="J96" i="30" s="1"/>
  <c r="K96" i="30" s="1"/>
  <c r="L96" i="30" s="1"/>
  <c r="M96" i="30" s="1"/>
  <c r="N96" i="30" s="1"/>
  <c r="O96" i="30" s="1"/>
  <c r="P96" i="30" s="1"/>
  <c r="Q96" i="30" s="1"/>
  <c r="R96" i="30" s="1"/>
  <c r="S96" i="30" s="1"/>
  <c r="T96" i="30" s="1"/>
  <c r="U96" i="30" s="1"/>
  <c r="V96" i="30" s="1"/>
  <c r="W96" i="30" s="1"/>
  <c r="X96" i="30" s="1"/>
  <c r="Y96" i="30" s="1"/>
  <c r="Z96" i="30" s="1"/>
  <c r="AA96" i="30" s="1"/>
  <c r="AB96" i="30" s="1"/>
  <c r="AC96" i="30" s="1"/>
  <c r="AD96" i="30" s="1"/>
  <c r="AE96" i="30" s="1"/>
  <c r="AF96" i="30" s="1"/>
  <c r="AG96" i="30" s="1"/>
  <c r="AH96" i="30" s="1"/>
  <c r="AI96" i="30" s="1"/>
  <c r="AJ96" i="30" s="1"/>
  <c r="AK96" i="30" s="1"/>
  <c r="AL96" i="30" s="1"/>
  <c r="AM96" i="30" s="1"/>
  <c r="AN96" i="30" s="1"/>
  <c r="AO96" i="30" s="1"/>
  <c r="AP96" i="30" s="1"/>
  <c r="E99" i="30"/>
  <c r="F99" i="30" s="1"/>
  <c r="G99" i="30" s="1"/>
  <c r="H99" i="30" s="1"/>
  <c r="I99" i="30" s="1"/>
  <c r="J99" i="30" s="1"/>
  <c r="K99" i="30" s="1"/>
  <c r="L99" i="30" s="1"/>
  <c r="M99" i="30" s="1"/>
  <c r="N99" i="30" s="1"/>
  <c r="O99" i="30" s="1"/>
  <c r="P99" i="30" s="1"/>
  <c r="Q99" i="30" s="1"/>
  <c r="R99" i="30" s="1"/>
  <c r="S99" i="30" s="1"/>
  <c r="T99" i="30" s="1"/>
  <c r="U99" i="30" s="1"/>
  <c r="V99" i="30" s="1"/>
  <c r="W99" i="30" s="1"/>
  <c r="X99" i="30" s="1"/>
  <c r="Y99" i="30" s="1"/>
  <c r="Z99" i="30" s="1"/>
  <c r="AA99" i="30" s="1"/>
  <c r="AB99" i="30" s="1"/>
  <c r="AC99" i="30" s="1"/>
  <c r="AD99" i="30" s="1"/>
  <c r="AE99" i="30" s="1"/>
  <c r="AF99" i="30" s="1"/>
  <c r="AG99" i="30" s="1"/>
  <c r="AH99" i="30" s="1"/>
  <c r="AI99" i="30" s="1"/>
  <c r="AJ99" i="30" s="1"/>
  <c r="AK99" i="30" s="1"/>
  <c r="AL99" i="30" s="1"/>
  <c r="AM99" i="30" s="1"/>
  <c r="AN99" i="30" s="1"/>
  <c r="AO99" i="30" s="1"/>
  <c r="AP99" i="30" s="1"/>
  <c r="AR16" i="30"/>
  <c r="AQ78" i="30"/>
  <c r="AQ108" i="30" s="1"/>
  <c r="AS17" i="30"/>
  <c r="AR47" i="30"/>
  <c r="AR112" i="33" l="1"/>
  <c r="AP13" i="22"/>
  <c r="AP14" i="22"/>
  <c r="AP15" i="22"/>
  <c r="AR3" i="22"/>
  <c r="AQ12" i="22"/>
  <c r="AH76" i="36"/>
  <c r="AO91" i="36"/>
  <c r="AO84" i="36"/>
  <c r="AO85" i="36"/>
  <c r="AO90" i="36"/>
  <c r="AO87" i="36"/>
  <c r="AF134" i="36"/>
  <c r="AF121" i="36"/>
  <c r="AO96" i="36"/>
  <c r="AO83" i="36"/>
  <c r="AJ82" i="36"/>
  <c r="AI98" i="36"/>
  <c r="AO86" i="36"/>
  <c r="AO95" i="36"/>
  <c r="AO93" i="36"/>
  <c r="AO89" i="36"/>
  <c r="AO88" i="36"/>
  <c r="AO94" i="36"/>
  <c r="AO92" i="36"/>
  <c r="AK20" i="35"/>
  <c r="AJ21" i="35"/>
  <c r="AJ31" i="35" s="1"/>
  <c r="AK22" i="35"/>
  <c r="AJ23" i="35"/>
  <c r="AJ32" i="35" s="1"/>
  <c r="AH19" i="35"/>
  <c r="AI15" i="35"/>
  <c r="AI17" i="35" s="1"/>
  <c r="AG30" i="35"/>
  <c r="AQ377" i="31"/>
  <c r="AQ135" i="31"/>
  <c r="AH29" i="35"/>
  <c r="AP415" i="31"/>
  <c r="AQ98" i="31"/>
  <c r="AR37" i="31"/>
  <c r="AR7" i="39" a="1"/>
  <c r="AR7" i="39" s="1"/>
  <c r="AR9" i="39" a="1"/>
  <c r="AR9" i="39" s="1"/>
  <c r="AR5" i="39" a="1"/>
  <c r="AR5" i="39" s="1"/>
  <c r="AR11" i="39" a="1"/>
  <c r="AR11" i="39" s="1"/>
  <c r="AR10" i="39" a="1"/>
  <c r="AR10" i="39" s="1"/>
  <c r="AR8" i="39" a="1"/>
  <c r="AR8" i="39" s="1"/>
  <c r="AS7" i="16" a="1"/>
  <c r="AS7" i="16" s="1"/>
  <c r="AS10" i="16" a="1"/>
  <c r="AS10" i="16" s="1"/>
  <c r="AS9" i="16" a="1"/>
  <c r="AS9" i="16" s="1"/>
  <c r="AS8" i="16" a="1"/>
  <c r="AS8" i="16" s="1"/>
  <c r="AS5" i="16" a="1"/>
  <c r="AS5" i="16" s="1"/>
  <c r="AS11" i="16" a="1"/>
  <c r="AS11" i="16" s="1"/>
  <c r="AQ226" i="33"/>
  <c r="AP417" i="31"/>
  <c r="AQ225" i="33"/>
  <c r="AQ9" i="38" a="1"/>
  <c r="AQ9" i="38" s="1"/>
  <c r="AQ10" i="38" a="1"/>
  <c r="AQ10" i="38" s="1"/>
  <c r="AQ11" i="38" a="1"/>
  <c r="AQ11" i="38" s="1"/>
  <c r="AQ7" i="38" a="1"/>
  <c r="AQ7" i="38" s="1"/>
  <c r="AQ5" i="38" a="1"/>
  <c r="AQ5" i="38" s="1"/>
  <c r="AQ8" i="38" a="1"/>
  <c r="AQ8" i="38" s="1"/>
  <c r="AP416" i="31"/>
  <c r="AQ227" i="33"/>
  <c r="AR150" i="33"/>
  <c r="AR148" i="33"/>
  <c r="AR149" i="33"/>
  <c r="AR115" i="33"/>
  <c r="AR73" i="33"/>
  <c r="AR144" i="33"/>
  <c r="AR37" i="33"/>
  <c r="AR40" i="33"/>
  <c r="AR146" i="33"/>
  <c r="AR119" i="33"/>
  <c r="AR71" i="33"/>
  <c r="AQ189" i="33"/>
  <c r="AR72" i="33"/>
  <c r="AR110" i="33"/>
  <c r="AQ217" i="33"/>
  <c r="AR147" i="33"/>
  <c r="AR140" i="33"/>
  <c r="AR118" i="33"/>
  <c r="AQ224" i="33"/>
  <c r="AR33" i="33"/>
  <c r="AR120" i="33"/>
  <c r="AR63" i="33"/>
  <c r="AQ187" i="33"/>
  <c r="AQ193" i="33"/>
  <c r="AQ195" i="33"/>
  <c r="AR67" i="33"/>
  <c r="AQ222" i="33"/>
  <c r="AR117" i="33"/>
  <c r="AR68" i="33"/>
  <c r="AQ220" i="33"/>
  <c r="AQ218" i="33"/>
  <c r="AR70" i="33"/>
  <c r="AR111" i="33"/>
  <c r="AR64" i="33"/>
  <c r="AQ221" i="33"/>
  <c r="AQ196" i="33"/>
  <c r="AQ223" i="33"/>
  <c r="AR41" i="33"/>
  <c r="AR69" i="33"/>
  <c r="AQ190" i="33"/>
  <c r="AR141" i="33"/>
  <c r="AR36" i="33"/>
  <c r="AQ194" i="33"/>
  <c r="AQ197" i="33"/>
  <c r="AR39" i="33"/>
  <c r="AQ192" i="33"/>
  <c r="AR43" i="33"/>
  <c r="AR145" i="33"/>
  <c r="AR143" i="33"/>
  <c r="AR113" i="33"/>
  <c r="AR66" i="33"/>
  <c r="AR116" i="33"/>
  <c r="AR38" i="33"/>
  <c r="AR34" i="33"/>
  <c r="AR42" i="33"/>
  <c r="AR35" i="33"/>
  <c r="AQ188" i="33"/>
  <c r="AR114" i="33"/>
  <c r="AQ191" i="33"/>
  <c r="AQ387" i="31"/>
  <c r="AQ386" i="31"/>
  <c r="AQ351" i="31"/>
  <c r="AQ352" i="31"/>
  <c r="AQ353" i="31"/>
  <c r="AQ385" i="31"/>
  <c r="AQ277" i="31"/>
  <c r="AQ276" i="31"/>
  <c r="AQ275" i="31"/>
  <c r="AR212" i="31"/>
  <c r="AR213" i="31"/>
  <c r="AR247" i="31"/>
  <c r="AQ318" i="31"/>
  <c r="AR246" i="31"/>
  <c r="AQ137" i="31"/>
  <c r="AQ136" i="31"/>
  <c r="AQ316" i="31"/>
  <c r="AR43" i="31"/>
  <c r="AR68" i="31"/>
  <c r="AR40" i="31"/>
  <c r="AR72" i="31"/>
  <c r="AP414" i="31"/>
  <c r="AR69" i="31"/>
  <c r="AR39" i="31"/>
  <c r="AR73" i="31"/>
  <c r="AQ320" i="31"/>
  <c r="AQ380" i="31"/>
  <c r="AR238" i="31"/>
  <c r="AR242" i="31"/>
  <c r="AQ349" i="31"/>
  <c r="AQ321" i="31"/>
  <c r="AR209" i="31"/>
  <c r="AR175" i="31"/>
  <c r="AR245" i="31"/>
  <c r="AR174" i="31"/>
  <c r="AQ101" i="31"/>
  <c r="AR208" i="31"/>
  <c r="AQ378" i="31"/>
  <c r="AQ383" i="31"/>
  <c r="AQ132" i="31"/>
  <c r="AQ107" i="31"/>
  <c r="AR180" i="31"/>
  <c r="AQ105" i="31"/>
  <c r="AR243" i="31"/>
  <c r="AR33" i="31"/>
  <c r="AQ272" i="31"/>
  <c r="AR210" i="31"/>
  <c r="AR178" i="31"/>
  <c r="AQ379" i="31"/>
  <c r="AQ322" i="31"/>
  <c r="AR239" i="31"/>
  <c r="AQ314" i="31"/>
  <c r="AR70" i="31"/>
  <c r="AQ317" i="31"/>
  <c r="AQ273" i="31"/>
  <c r="AQ348" i="31"/>
  <c r="AQ313" i="31"/>
  <c r="AQ134" i="31"/>
  <c r="AQ99" i="31"/>
  <c r="AQ133" i="31"/>
  <c r="AQ315" i="31"/>
  <c r="AR237" i="31"/>
  <c r="AQ323" i="31"/>
  <c r="AR38" i="31"/>
  <c r="AQ381" i="31"/>
  <c r="AQ97" i="31"/>
  <c r="AR42" i="31"/>
  <c r="AR179" i="31"/>
  <c r="AR35" i="31"/>
  <c r="AP413" i="31"/>
  <c r="AQ104" i="31"/>
  <c r="AQ103" i="31"/>
  <c r="AR176" i="31"/>
  <c r="AQ350" i="31"/>
  <c r="AR244" i="31"/>
  <c r="AR241" i="31"/>
  <c r="AQ100" i="31"/>
  <c r="AR211" i="31"/>
  <c r="AR177" i="31"/>
  <c r="AR34" i="31"/>
  <c r="AR183" i="31"/>
  <c r="AQ384" i="31"/>
  <c r="AQ319" i="31"/>
  <c r="AR182" i="31"/>
  <c r="AR41" i="31"/>
  <c r="AR181" i="31"/>
  <c r="AR36" i="31"/>
  <c r="AP412" i="31"/>
  <c r="AR240" i="31"/>
  <c r="AQ274" i="31"/>
  <c r="AQ106" i="31"/>
  <c r="AR71" i="31"/>
  <c r="AQ102" i="31"/>
  <c r="AR173" i="31"/>
  <c r="AQ382" i="31"/>
  <c r="CF5" i="7"/>
  <c r="CE19" i="7"/>
  <c r="DD28" i="7"/>
  <c r="CI12" i="7"/>
  <c r="CH26" i="7"/>
  <c r="CG11" i="7"/>
  <c r="CF25" i="7"/>
  <c r="CG9" i="7"/>
  <c r="CF23" i="7"/>
  <c r="CG13" i="7"/>
  <c r="CF27" i="7"/>
  <c r="CH6" i="7"/>
  <c r="CG20" i="7"/>
  <c r="CG7" i="7"/>
  <c r="CF21" i="7"/>
  <c r="CH10" i="7"/>
  <c r="CG24" i="7"/>
  <c r="CI8" i="7"/>
  <c r="CH22" i="7"/>
  <c r="AP390" i="30"/>
  <c r="AP357" i="30"/>
  <c r="AQ217" i="30"/>
  <c r="AS39" i="39"/>
  <c r="AS61" i="39" s="1"/>
  <c r="AS89" i="39" s="1"/>
  <c r="AS111" i="39" s="1"/>
  <c r="AS133" i="39" s="1"/>
  <c r="AS4" i="39"/>
  <c r="AT16" i="39"/>
  <c r="AP404" i="30"/>
  <c r="AP394" i="30"/>
  <c r="AP375" i="30"/>
  <c r="AR39" i="38"/>
  <c r="AR61" i="38" s="1"/>
  <c r="AR89" i="38" s="1"/>
  <c r="AR111" i="38" s="1"/>
  <c r="AR133" i="38" s="1"/>
  <c r="AR4" i="38"/>
  <c r="AS16" i="38"/>
  <c r="AQ252" i="30"/>
  <c r="AQ263" i="30"/>
  <c r="AQ262" i="30"/>
  <c r="AQ232" i="30"/>
  <c r="AQ233" i="30"/>
  <c r="AQ223" i="30"/>
  <c r="AQ222" i="30"/>
  <c r="AQ257" i="30"/>
  <c r="AP402" i="30"/>
  <c r="AP403" i="30"/>
  <c r="AP367" i="30"/>
  <c r="AP392" i="30"/>
  <c r="AP358" i="30"/>
  <c r="AP397" i="30"/>
  <c r="AP407" i="30"/>
  <c r="AP359" i="30"/>
  <c r="AP373" i="30"/>
  <c r="AP364" i="30"/>
  <c r="AP362" i="30"/>
  <c r="AP405" i="30"/>
  <c r="AP369" i="30"/>
  <c r="AP376" i="30"/>
  <c r="AP406" i="30"/>
  <c r="AP399" i="30"/>
  <c r="AP396" i="30"/>
  <c r="AP371" i="30"/>
  <c r="AP377" i="30"/>
  <c r="AP370" i="30"/>
  <c r="AP393" i="30"/>
  <c r="AP386" i="30"/>
  <c r="AP400" i="30"/>
  <c r="AP372" i="30"/>
  <c r="AP389" i="30"/>
  <c r="AP366" i="30"/>
  <c r="AP363" i="30"/>
  <c r="AP401" i="30"/>
  <c r="AP374" i="30"/>
  <c r="AP387" i="30"/>
  <c r="AP360" i="30"/>
  <c r="AP354" i="30"/>
  <c r="AP395" i="30"/>
  <c r="AP398" i="30"/>
  <c r="AP356" i="30"/>
  <c r="AP368" i="30"/>
  <c r="AP388" i="30"/>
  <c r="AP384" i="30"/>
  <c r="AQ133" i="30"/>
  <c r="AQ239" i="30"/>
  <c r="AQ237" i="30"/>
  <c r="AQ235" i="30"/>
  <c r="AQ261" i="30"/>
  <c r="AQ231" i="30"/>
  <c r="AQ229" i="30"/>
  <c r="AQ256" i="30"/>
  <c r="AQ234" i="30"/>
  <c r="AQ228" i="30"/>
  <c r="AQ268" i="30"/>
  <c r="AQ270" i="30"/>
  <c r="AQ258" i="30"/>
  <c r="AQ236" i="30"/>
  <c r="AQ249" i="30"/>
  <c r="AQ260" i="30"/>
  <c r="AQ267" i="30"/>
  <c r="AQ238" i="30"/>
  <c r="AQ227" i="30"/>
  <c r="AQ250" i="30"/>
  <c r="AQ220" i="30"/>
  <c r="AQ264" i="30"/>
  <c r="AQ219" i="30"/>
  <c r="AQ251" i="30"/>
  <c r="AQ259" i="30"/>
  <c r="AQ266" i="30"/>
  <c r="AQ265" i="30"/>
  <c r="AQ246" i="30"/>
  <c r="AQ240" i="30"/>
  <c r="AQ255" i="30"/>
  <c r="AQ221" i="30"/>
  <c r="AQ247" i="30"/>
  <c r="AQ253" i="30"/>
  <c r="AQ230" i="30"/>
  <c r="AQ269" i="30"/>
  <c r="AQ226" i="30"/>
  <c r="AQ225" i="30"/>
  <c r="AP361" i="30"/>
  <c r="AP355" i="30"/>
  <c r="AQ224" i="30"/>
  <c r="AS188" i="32"/>
  <c r="AS157" i="32"/>
  <c r="AT158" i="32"/>
  <c r="AS125" i="33"/>
  <c r="AS94" i="33"/>
  <c r="AS112" i="33" s="1"/>
  <c r="AT95" i="33"/>
  <c r="AQ248" i="30"/>
  <c r="AQ218" i="30"/>
  <c r="AT158" i="31"/>
  <c r="AS157" i="31"/>
  <c r="AS188" i="31"/>
  <c r="G353" i="30"/>
  <c r="G216" i="30"/>
  <c r="AQ392" i="31"/>
  <c r="AQ361" i="31"/>
  <c r="AR362" i="31"/>
  <c r="AQ254" i="30"/>
  <c r="AQ321" i="30"/>
  <c r="AQ352" i="30" s="1"/>
  <c r="AR291" i="30"/>
  <c r="AQ290" i="30"/>
  <c r="AR221" i="31"/>
  <c r="AR252" i="31"/>
  <c r="AS222" i="31"/>
  <c r="G383" i="30"/>
  <c r="AR328" i="31"/>
  <c r="AR297" i="31"/>
  <c r="AS298" i="31"/>
  <c r="AP365" i="30"/>
  <c r="AS154" i="30"/>
  <c r="AR153" i="30"/>
  <c r="AR184" i="30"/>
  <c r="AR215" i="30" s="1"/>
  <c r="AR245" i="30" s="1"/>
  <c r="AQ361" i="32"/>
  <c r="AR362" i="32"/>
  <c r="AQ392" i="32"/>
  <c r="AR252" i="32"/>
  <c r="AS222" i="32"/>
  <c r="AR221" i="32"/>
  <c r="AP385" i="30"/>
  <c r="AP391" i="30"/>
  <c r="AR202" i="33"/>
  <c r="AR171" i="33"/>
  <c r="AS172" i="33"/>
  <c r="AR328" i="32"/>
  <c r="AR297" i="32"/>
  <c r="AS298" i="32"/>
  <c r="AH108" i="36"/>
  <c r="AI45" i="36"/>
  <c r="AI65" i="36" s="1"/>
  <c r="AR38" i="37"/>
  <c r="AQ48" i="37"/>
  <c r="AQ49" i="37" s="1"/>
  <c r="AP59" i="36"/>
  <c r="AP81" i="36"/>
  <c r="AP102" i="36" s="1"/>
  <c r="AP131" i="36" s="1"/>
  <c r="AP132" i="36" s="1"/>
  <c r="AQ39" i="36"/>
  <c r="AI48" i="36"/>
  <c r="AI68" i="36" s="1"/>
  <c r="AH111" i="36"/>
  <c r="AH110" i="36"/>
  <c r="AI47" i="36"/>
  <c r="AI67" i="36" s="1"/>
  <c r="AH107" i="36"/>
  <c r="AI44" i="36"/>
  <c r="AI64" i="36" s="1"/>
  <c r="AH109" i="36"/>
  <c r="AI46" i="36"/>
  <c r="AI66" i="36" s="1"/>
  <c r="AI41" i="36"/>
  <c r="AI61" i="36" s="1"/>
  <c r="AH104" i="36"/>
  <c r="AI43" i="36"/>
  <c r="AI63" i="36" s="1"/>
  <c r="AH106" i="36"/>
  <c r="AH116" i="36"/>
  <c r="AI53" i="36"/>
  <c r="AI73" i="36" s="1"/>
  <c r="AG103" i="36"/>
  <c r="AG119" i="36" s="1"/>
  <c r="AG78" i="36"/>
  <c r="AI54" i="36"/>
  <c r="AI74" i="36" s="1"/>
  <c r="AH117" i="36"/>
  <c r="AI50" i="36"/>
  <c r="AI70" i="36" s="1"/>
  <c r="AH113" i="36"/>
  <c r="AR27" i="35"/>
  <c r="AS13" i="35"/>
  <c r="AH114" i="36"/>
  <c r="AI51" i="36"/>
  <c r="AI71" i="36" s="1"/>
  <c r="AI40" i="36"/>
  <c r="AI60" i="36" s="1"/>
  <c r="AH56" i="36"/>
  <c r="AI52" i="36"/>
  <c r="AI72" i="36" s="1"/>
  <c r="AH115" i="36"/>
  <c r="AH112" i="36"/>
  <c r="AI49" i="36"/>
  <c r="AI69" i="36" s="1"/>
  <c r="AJ50" i="37"/>
  <c r="AK39" i="37"/>
  <c r="AJ14" i="35"/>
  <c r="AI42" i="36"/>
  <c r="AI62" i="36" s="1"/>
  <c r="AH105" i="36"/>
  <c r="AQ127" i="30"/>
  <c r="AQ125" i="30"/>
  <c r="AQ116" i="30"/>
  <c r="AQ119" i="30"/>
  <c r="AQ128" i="30"/>
  <c r="AQ120" i="30"/>
  <c r="AQ110" i="30"/>
  <c r="AQ126" i="30"/>
  <c r="AQ123" i="30"/>
  <c r="AQ118" i="30"/>
  <c r="AQ121" i="30"/>
  <c r="AQ111" i="30"/>
  <c r="AQ130" i="30"/>
  <c r="AQ131" i="30"/>
  <c r="AQ109" i="30"/>
  <c r="AQ132" i="30"/>
  <c r="AQ122" i="30"/>
  <c r="AQ112" i="30"/>
  <c r="AQ113" i="30"/>
  <c r="AQ129" i="30"/>
  <c r="AQ124" i="30"/>
  <c r="AQ117" i="30"/>
  <c r="AQ114" i="30"/>
  <c r="AQ115" i="30"/>
  <c r="AT16" i="16"/>
  <c r="AT4" i="16" s="1"/>
  <c r="AS39" i="16"/>
  <c r="AS48" i="33"/>
  <c r="AS17" i="33"/>
  <c r="AT18" i="33"/>
  <c r="AS48" i="31"/>
  <c r="AS17" i="31"/>
  <c r="AT18" i="31"/>
  <c r="AS82" i="31"/>
  <c r="AR81" i="31"/>
  <c r="AR112" i="31"/>
  <c r="AR112" i="32"/>
  <c r="AS82" i="32"/>
  <c r="AR81" i="32"/>
  <c r="AS48" i="32"/>
  <c r="AT18" i="32"/>
  <c r="AS17" i="32"/>
  <c r="AQ101" i="30"/>
  <c r="AQ103" i="30"/>
  <c r="AQ102" i="30"/>
  <c r="AQ87" i="30"/>
  <c r="AQ84" i="30"/>
  <c r="AQ99" i="30"/>
  <c r="AQ89" i="30"/>
  <c r="AQ97" i="30"/>
  <c r="AQ88" i="30"/>
  <c r="AQ85" i="30"/>
  <c r="AQ98" i="30"/>
  <c r="AQ80" i="30"/>
  <c r="AQ100" i="30"/>
  <c r="AQ92" i="30"/>
  <c r="AQ91" i="30"/>
  <c r="AQ81" i="30"/>
  <c r="AQ90" i="30"/>
  <c r="AQ94" i="30"/>
  <c r="AQ86" i="30"/>
  <c r="AQ96" i="30"/>
  <c r="F79" i="30"/>
  <c r="AQ93" i="30"/>
  <c r="AQ83" i="30"/>
  <c r="AQ82" i="30"/>
  <c r="AQ95" i="30"/>
  <c r="AR78" i="30"/>
  <c r="AR108" i="30" s="1"/>
  <c r="AS16" i="30"/>
  <c r="AT17" i="30"/>
  <c r="AS47" i="30"/>
  <c r="AQ13" i="22" l="1"/>
  <c r="AQ14" i="22"/>
  <c r="AQ15" i="22"/>
  <c r="AS3" i="22"/>
  <c r="AR12" i="22"/>
  <c r="AI76" i="36"/>
  <c r="AP88" i="36"/>
  <c r="AP96" i="36"/>
  <c r="AP93" i="36"/>
  <c r="AP89" i="36"/>
  <c r="AG134" i="36"/>
  <c r="AG121" i="36"/>
  <c r="AP95" i="36"/>
  <c r="AP91" i="36"/>
  <c r="AP86" i="36"/>
  <c r="AP87" i="36"/>
  <c r="AP90" i="36"/>
  <c r="AP92" i="36"/>
  <c r="AK82" i="36"/>
  <c r="AJ98" i="36"/>
  <c r="AP85" i="36"/>
  <c r="AP94" i="36"/>
  <c r="AP83" i="36"/>
  <c r="AP84" i="36"/>
  <c r="AI19" i="35"/>
  <c r="AJ15" i="35"/>
  <c r="AL22" i="35"/>
  <c r="AK23" i="35"/>
  <c r="AK32" i="35" s="1"/>
  <c r="AL20" i="35"/>
  <c r="AK21" i="35"/>
  <c r="AK31" i="35" s="1"/>
  <c r="AH30" i="35"/>
  <c r="AQ415" i="31"/>
  <c r="AR377" i="31"/>
  <c r="AR135" i="31"/>
  <c r="AR98" i="31"/>
  <c r="AI29" i="35"/>
  <c r="AS40" i="33"/>
  <c r="AR316" i="31"/>
  <c r="AR227" i="33"/>
  <c r="AT10" i="16" a="1"/>
  <c r="AT10" i="16" s="1"/>
  <c r="AT9" i="16" a="1"/>
  <c r="AT9" i="16" s="1"/>
  <c r="AT8" i="16" a="1"/>
  <c r="AT8" i="16" s="1"/>
  <c r="AT5" i="16" a="1"/>
  <c r="AT5" i="16" s="1"/>
  <c r="AT11" i="16" a="1"/>
  <c r="AT11" i="16" s="1"/>
  <c r="AT7" i="16" a="1"/>
  <c r="AT7" i="16" s="1"/>
  <c r="AS5" i="39" a="1"/>
  <c r="AS5" i="39" s="1"/>
  <c r="AS7" i="39" a="1"/>
  <c r="AS7" i="39" s="1"/>
  <c r="AS9" i="39" a="1"/>
  <c r="AS9" i="39" s="1"/>
  <c r="AS11" i="39" a="1"/>
  <c r="AS11" i="39" s="1"/>
  <c r="AS8" i="39" a="1"/>
  <c r="AS8" i="39" s="1"/>
  <c r="AS10" i="39" a="1"/>
  <c r="AS10" i="39" s="1"/>
  <c r="AQ416" i="31"/>
  <c r="AR225" i="33"/>
  <c r="AR9" i="38" a="1"/>
  <c r="AR9" i="38" s="1"/>
  <c r="AR7" i="38" a="1"/>
  <c r="AR7" i="38" s="1"/>
  <c r="AR8" i="38" a="1"/>
  <c r="AR8" i="38" s="1"/>
  <c r="AR10" i="38" a="1"/>
  <c r="AR10" i="38" s="1"/>
  <c r="AR11" i="38" a="1"/>
  <c r="AR11" i="38" s="1"/>
  <c r="AR5" i="38" a="1"/>
  <c r="AR5" i="38" s="1"/>
  <c r="AQ417" i="31"/>
  <c r="AR226" i="33"/>
  <c r="AS149" i="33"/>
  <c r="AS148" i="33"/>
  <c r="AS150" i="33"/>
  <c r="AS71" i="33"/>
  <c r="AR217" i="33"/>
  <c r="AR220" i="33"/>
  <c r="AR223" i="33"/>
  <c r="AR197" i="33"/>
  <c r="AS72" i="33"/>
  <c r="AS73" i="33"/>
  <c r="AS42" i="33"/>
  <c r="AS113" i="33"/>
  <c r="AR194" i="33"/>
  <c r="AR196" i="33"/>
  <c r="AS68" i="33"/>
  <c r="AS120" i="33"/>
  <c r="AS110" i="33"/>
  <c r="AS66" i="33"/>
  <c r="AS34" i="33"/>
  <c r="AS143" i="33"/>
  <c r="AS36" i="33"/>
  <c r="AR221" i="33"/>
  <c r="AS117" i="33"/>
  <c r="AS33" i="33"/>
  <c r="AS37" i="33"/>
  <c r="AS146" i="33"/>
  <c r="AS141" i="33"/>
  <c r="AS64" i="33"/>
  <c r="AR222" i="33"/>
  <c r="AR224" i="33"/>
  <c r="AR191" i="33"/>
  <c r="AS145" i="33"/>
  <c r="AS115" i="33"/>
  <c r="AS144" i="33"/>
  <c r="AS67" i="33"/>
  <c r="AS119" i="33"/>
  <c r="AR189" i="33"/>
  <c r="AS114" i="33"/>
  <c r="AS38" i="33"/>
  <c r="AS43" i="33"/>
  <c r="AR190" i="33"/>
  <c r="AS111" i="33"/>
  <c r="AR195" i="33"/>
  <c r="AS118" i="33"/>
  <c r="AR188" i="33"/>
  <c r="AR192" i="33"/>
  <c r="AS69" i="33"/>
  <c r="AS70" i="33"/>
  <c r="AR193" i="33"/>
  <c r="AS140" i="33"/>
  <c r="AS63" i="33"/>
  <c r="AS35" i="33"/>
  <c r="AS116" i="33"/>
  <c r="AS39" i="33"/>
  <c r="AS41" i="33"/>
  <c r="AR218" i="33"/>
  <c r="AR187" i="33"/>
  <c r="AS147" i="33"/>
  <c r="AR385" i="31"/>
  <c r="AR353" i="31"/>
  <c r="AR352" i="31"/>
  <c r="AR351" i="31"/>
  <c r="AR386" i="31"/>
  <c r="AR387" i="31"/>
  <c r="AR275" i="31"/>
  <c r="AR276" i="31"/>
  <c r="AR277" i="31"/>
  <c r="AS246" i="31"/>
  <c r="AS247" i="31"/>
  <c r="AS213" i="31"/>
  <c r="AS212" i="31"/>
  <c r="AS33" i="31"/>
  <c r="AR378" i="31"/>
  <c r="AR136" i="31"/>
  <c r="AR137" i="31"/>
  <c r="AS40" i="31"/>
  <c r="AR381" i="31"/>
  <c r="AR133" i="31"/>
  <c r="AR103" i="31"/>
  <c r="AS72" i="31"/>
  <c r="AS43" i="31"/>
  <c r="AS70" i="31"/>
  <c r="AS240" i="31"/>
  <c r="AS73" i="31"/>
  <c r="AS209" i="31"/>
  <c r="AR318" i="31"/>
  <c r="AR382" i="31"/>
  <c r="AQ412" i="31"/>
  <c r="AS41" i="31"/>
  <c r="AS39" i="31"/>
  <c r="AR104" i="31"/>
  <c r="AR314" i="31"/>
  <c r="AS243" i="31"/>
  <c r="AS208" i="31"/>
  <c r="AR321" i="31"/>
  <c r="AS173" i="31"/>
  <c r="AS36" i="31"/>
  <c r="AS182" i="31"/>
  <c r="AS211" i="31"/>
  <c r="AQ413" i="31"/>
  <c r="AS38" i="31"/>
  <c r="AR99" i="31"/>
  <c r="AS239" i="31"/>
  <c r="AR105" i="31"/>
  <c r="AR101" i="31"/>
  <c r="AR349" i="31"/>
  <c r="AR102" i="31"/>
  <c r="AR319" i="31"/>
  <c r="AR100" i="31"/>
  <c r="AS35" i="31"/>
  <c r="AR323" i="31"/>
  <c r="AR134" i="31"/>
  <c r="AR322" i="31"/>
  <c r="AS174" i="31"/>
  <c r="AS242" i="31"/>
  <c r="AS69" i="31"/>
  <c r="AR384" i="31"/>
  <c r="AS241" i="31"/>
  <c r="AS179" i="31"/>
  <c r="AR313" i="31"/>
  <c r="AR379" i="31"/>
  <c r="AS180" i="31"/>
  <c r="AS238" i="31"/>
  <c r="AS37" i="31"/>
  <c r="AS71" i="31"/>
  <c r="AS183" i="31"/>
  <c r="AS244" i="31"/>
  <c r="AS68" i="31"/>
  <c r="AS237" i="31"/>
  <c r="AR348" i="31"/>
  <c r="AS178" i="31"/>
  <c r="AR107" i="31"/>
  <c r="AR380" i="31"/>
  <c r="AR106" i="31"/>
  <c r="AS34" i="31"/>
  <c r="AR350" i="31"/>
  <c r="AS42" i="31"/>
  <c r="AR273" i="31"/>
  <c r="AS210" i="31"/>
  <c r="AR132" i="31"/>
  <c r="AS245" i="31"/>
  <c r="AR320" i="31"/>
  <c r="AR274" i="31"/>
  <c r="AS181" i="31"/>
  <c r="AS177" i="31"/>
  <c r="AS176" i="31"/>
  <c r="AR97" i="31"/>
  <c r="AR315" i="31"/>
  <c r="AR317" i="31"/>
  <c r="AR272" i="31"/>
  <c r="AR383" i="31"/>
  <c r="AS175" i="31"/>
  <c r="AQ414" i="31"/>
  <c r="CG5" i="7"/>
  <c r="CF19" i="7"/>
  <c r="CI10" i="7"/>
  <c r="CH24" i="7"/>
  <c r="CH9" i="7"/>
  <c r="CG23" i="7"/>
  <c r="CH7" i="7"/>
  <c r="CG21" i="7"/>
  <c r="CH11" i="7"/>
  <c r="CG25" i="7"/>
  <c r="CI6" i="7"/>
  <c r="CH20" i="7"/>
  <c r="CJ12" i="7"/>
  <c r="CI26" i="7"/>
  <c r="CJ8" i="7"/>
  <c r="CI22" i="7"/>
  <c r="CH13" i="7"/>
  <c r="CG27" i="7"/>
  <c r="DE28" i="7"/>
  <c r="AR268" i="30"/>
  <c r="AQ370" i="30"/>
  <c r="AT39" i="39"/>
  <c r="AT61" i="39" s="1"/>
  <c r="AT89" i="39" s="1"/>
  <c r="AT111" i="39" s="1"/>
  <c r="AT133" i="39" s="1"/>
  <c r="AT4" i="39"/>
  <c r="AU16" i="39"/>
  <c r="AS39" i="38"/>
  <c r="AS61" i="38" s="1"/>
  <c r="AS89" i="38" s="1"/>
  <c r="AS111" i="38" s="1"/>
  <c r="AS133" i="38" s="1"/>
  <c r="AS4" i="38"/>
  <c r="AT16" i="38"/>
  <c r="AQ356" i="30"/>
  <c r="AQ376" i="30"/>
  <c r="AR266" i="30"/>
  <c r="AR220" i="30"/>
  <c r="AR264" i="30"/>
  <c r="AR116" i="30"/>
  <c r="AR234" i="30"/>
  <c r="AR250" i="30"/>
  <c r="AQ372" i="30"/>
  <c r="AR269" i="30"/>
  <c r="AR231" i="30"/>
  <c r="AR225" i="30"/>
  <c r="AQ359" i="30"/>
  <c r="AR230" i="30"/>
  <c r="AR270" i="30"/>
  <c r="AR255" i="30"/>
  <c r="AR223" i="30"/>
  <c r="AT298" i="31"/>
  <c r="AS328" i="31"/>
  <c r="AS297" i="31"/>
  <c r="AR233" i="30"/>
  <c r="AR239" i="30"/>
  <c r="AQ365" i="30"/>
  <c r="AQ358" i="30"/>
  <c r="AR222" i="30"/>
  <c r="AU158" i="31"/>
  <c r="AT188" i="31"/>
  <c r="AT157" i="31"/>
  <c r="AR265" i="30"/>
  <c r="AQ374" i="30"/>
  <c r="AR249" i="30"/>
  <c r="AQ366" i="30"/>
  <c r="AR263" i="30"/>
  <c r="AR261" i="30"/>
  <c r="AR256" i="30"/>
  <c r="AR321" i="30"/>
  <c r="AR352" i="30" s="1"/>
  <c r="AR382" i="30" s="1"/>
  <c r="AR290" i="30"/>
  <c r="AS291" i="30"/>
  <c r="AR254" i="30"/>
  <c r="AR259" i="30"/>
  <c r="AQ375" i="30"/>
  <c r="AT125" i="33"/>
  <c r="AU95" i="33"/>
  <c r="AT94" i="33"/>
  <c r="AT112" i="33" s="1"/>
  <c r="AR252" i="30"/>
  <c r="AR251" i="30"/>
  <c r="AS328" i="32"/>
  <c r="AS297" i="32"/>
  <c r="AT298" i="32"/>
  <c r="AQ382" i="30"/>
  <c r="AQ385" i="30" s="1"/>
  <c r="AQ364" i="30"/>
  <c r="AR232" i="30"/>
  <c r="AR392" i="31"/>
  <c r="AR361" i="31"/>
  <c r="AS362" i="31"/>
  <c r="AR257" i="30"/>
  <c r="AQ367" i="30"/>
  <c r="AR217" i="30"/>
  <c r="AR224" i="30"/>
  <c r="AQ369" i="30"/>
  <c r="AR236" i="30"/>
  <c r="AQ357" i="30"/>
  <c r="AQ373" i="30"/>
  <c r="AR392" i="32"/>
  <c r="AR361" i="32"/>
  <c r="AS362" i="32"/>
  <c r="AR260" i="30"/>
  <c r="H216" i="30"/>
  <c r="AR218" i="30"/>
  <c r="AT188" i="32"/>
  <c r="AU158" i="32"/>
  <c r="AT157" i="32"/>
  <c r="AQ368" i="30"/>
  <c r="AR262" i="30"/>
  <c r="AR247" i="30"/>
  <c r="AR227" i="30"/>
  <c r="AT172" i="33"/>
  <c r="AS171" i="33"/>
  <c r="AS202" i="33"/>
  <c r="AS252" i="32"/>
  <c r="AS221" i="32"/>
  <c r="AT222" i="32"/>
  <c r="AR248" i="30"/>
  <c r="AR219" i="30"/>
  <c r="AQ363" i="30"/>
  <c r="AQ362" i="30"/>
  <c r="AQ354" i="30"/>
  <c r="AR226" i="30"/>
  <c r="AR221" i="30"/>
  <c r="AQ361" i="30"/>
  <c r="AR238" i="30"/>
  <c r="H383" i="30"/>
  <c r="H353" i="30"/>
  <c r="AR258" i="30"/>
  <c r="AQ371" i="30"/>
  <c r="AR235" i="30"/>
  <c r="AQ360" i="30"/>
  <c r="AQ355" i="30"/>
  <c r="AR240" i="30"/>
  <c r="AR267" i="30"/>
  <c r="AS184" i="30"/>
  <c r="AS215" i="30" s="1"/>
  <c r="AS245" i="30" s="1"/>
  <c r="AS153" i="30"/>
  <c r="AT154" i="30"/>
  <c r="AS252" i="31"/>
  <c r="AT222" i="31"/>
  <c r="AS221" i="31"/>
  <c r="AR246" i="30"/>
  <c r="AR237" i="30"/>
  <c r="AR253" i="30"/>
  <c r="AR229" i="30"/>
  <c r="AQ377" i="30"/>
  <c r="AR228" i="30"/>
  <c r="AT13" i="35"/>
  <c r="AS27" i="35"/>
  <c r="AI116" i="36"/>
  <c r="AJ53" i="36"/>
  <c r="AJ73" i="36" s="1"/>
  <c r="AJ46" i="36"/>
  <c r="AJ66" i="36" s="1"/>
  <c r="AI109" i="36"/>
  <c r="AQ59" i="36"/>
  <c r="AR39" i="36"/>
  <c r="AQ81" i="36"/>
  <c r="AQ93" i="36" s="1"/>
  <c r="AJ42" i="36"/>
  <c r="AJ62" i="36" s="1"/>
  <c r="AI105" i="36"/>
  <c r="AI115" i="36"/>
  <c r="AJ52" i="36"/>
  <c r="AJ72" i="36" s="1"/>
  <c r="AJ17" i="35"/>
  <c r="AK14" i="35"/>
  <c r="AI107" i="36"/>
  <c r="AJ44" i="36"/>
  <c r="AJ64" i="36" s="1"/>
  <c r="AH103" i="36"/>
  <c r="AH119" i="36" s="1"/>
  <c r="AH78" i="36"/>
  <c r="AI113" i="36"/>
  <c r="AJ50" i="36"/>
  <c r="AJ70" i="36" s="1"/>
  <c r="AI106" i="36"/>
  <c r="AJ43" i="36"/>
  <c r="AJ63" i="36" s="1"/>
  <c r="AK50" i="37"/>
  <c r="AL39" i="37"/>
  <c r="AI56" i="36"/>
  <c r="AJ40" i="36"/>
  <c r="AJ60" i="36" s="1"/>
  <c r="AJ47" i="36"/>
  <c r="AJ67" i="36" s="1"/>
  <c r="AI110" i="36"/>
  <c r="AJ51" i="36"/>
  <c r="AJ71" i="36" s="1"/>
  <c r="AI114" i="36"/>
  <c r="AI117" i="36"/>
  <c r="AJ54" i="36"/>
  <c r="AJ74" i="36" s="1"/>
  <c r="AS38" i="37"/>
  <c r="AR48" i="37"/>
  <c r="AR49" i="37" s="1"/>
  <c r="AI112" i="36"/>
  <c r="AJ49" i="36"/>
  <c r="AJ69" i="36" s="1"/>
  <c r="AI108" i="36"/>
  <c r="AJ45" i="36"/>
  <c r="AJ65" i="36" s="1"/>
  <c r="AI104" i="36"/>
  <c r="AJ41" i="36"/>
  <c r="AJ61" i="36" s="1"/>
  <c r="AJ48" i="36"/>
  <c r="AJ68" i="36" s="1"/>
  <c r="AI111" i="36"/>
  <c r="AR129" i="30"/>
  <c r="AR120" i="30"/>
  <c r="AR133" i="30"/>
  <c r="AR113" i="30"/>
  <c r="AR125" i="30"/>
  <c r="AR115" i="30"/>
  <c r="AR121" i="30"/>
  <c r="AR110" i="30"/>
  <c r="AR132" i="30"/>
  <c r="AR118" i="30"/>
  <c r="AR128" i="30"/>
  <c r="AR109" i="30"/>
  <c r="AR127" i="30"/>
  <c r="AR114" i="30"/>
  <c r="AR112" i="30"/>
  <c r="AR119" i="30"/>
  <c r="AR117" i="30"/>
  <c r="AR122" i="30"/>
  <c r="AR111" i="30"/>
  <c r="AR131" i="30"/>
  <c r="AR123" i="30"/>
  <c r="AR124" i="30"/>
  <c r="AR130" i="30"/>
  <c r="AR126" i="30"/>
  <c r="AU16" i="16"/>
  <c r="AU4" i="16" s="1"/>
  <c r="AT39" i="16"/>
  <c r="AT48" i="33"/>
  <c r="AT17" i="33"/>
  <c r="AU18" i="33"/>
  <c r="AT48" i="31"/>
  <c r="AT17" i="31"/>
  <c r="AU18" i="31"/>
  <c r="AS112" i="32"/>
  <c r="AS81" i="32"/>
  <c r="AT82" i="32"/>
  <c r="AS112" i="31"/>
  <c r="AS81" i="31"/>
  <c r="AT82" i="31"/>
  <c r="AT48" i="32"/>
  <c r="AU18" i="32"/>
  <c r="AT17" i="32"/>
  <c r="AR102" i="30"/>
  <c r="AR103" i="30"/>
  <c r="AR101" i="30"/>
  <c r="AR81" i="30"/>
  <c r="AR96" i="30"/>
  <c r="AR95" i="30"/>
  <c r="AR84" i="30"/>
  <c r="AR91" i="30"/>
  <c r="AR82" i="30"/>
  <c r="AR86" i="30"/>
  <c r="AR80" i="30"/>
  <c r="AR83" i="30"/>
  <c r="AR98" i="30"/>
  <c r="AR92" i="30"/>
  <c r="AR88" i="30"/>
  <c r="AR87" i="30"/>
  <c r="AR89" i="30"/>
  <c r="AR93" i="30"/>
  <c r="AR94" i="30"/>
  <c r="AR100" i="30"/>
  <c r="AR90" i="30"/>
  <c r="AR85" i="30"/>
  <c r="G79" i="30"/>
  <c r="AR99" i="30"/>
  <c r="AR97" i="30"/>
  <c r="AS78" i="30"/>
  <c r="AS108" i="30" s="1"/>
  <c r="AT16" i="30"/>
  <c r="AU17" i="30"/>
  <c r="AT47" i="30"/>
  <c r="AR13" i="22" l="1"/>
  <c r="AR14" i="22"/>
  <c r="AR15" i="22"/>
  <c r="AT3" i="22"/>
  <c r="AS12" i="22"/>
  <c r="AT40" i="33"/>
  <c r="AJ76" i="36"/>
  <c r="AH134" i="36"/>
  <c r="AH121" i="36"/>
  <c r="AQ94" i="36"/>
  <c r="AQ91" i="36"/>
  <c r="AQ95" i="36"/>
  <c r="AL82" i="36"/>
  <c r="AK98" i="36"/>
  <c r="AQ92" i="36"/>
  <c r="AQ102" i="36"/>
  <c r="AQ131" i="36" s="1"/>
  <c r="AQ132" i="36" s="1"/>
  <c r="AQ84" i="36"/>
  <c r="AQ90" i="36"/>
  <c r="AQ89" i="36"/>
  <c r="AQ85" i="36"/>
  <c r="AQ87" i="36"/>
  <c r="AQ96" i="36"/>
  <c r="AQ83" i="36"/>
  <c r="AQ86" i="36"/>
  <c r="AQ88" i="36"/>
  <c r="AS98" i="31"/>
  <c r="AM20" i="35"/>
  <c r="AL21" i="35"/>
  <c r="AL31" i="35" s="1"/>
  <c r="AM22" i="35"/>
  <c r="AL23" i="35"/>
  <c r="AL32" i="35" s="1"/>
  <c r="AJ19" i="35"/>
  <c r="AK15" i="35"/>
  <c r="AK17" i="35" s="1"/>
  <c r="AR415" i="31"/>
  <c r="AS135" i="31"/>
  <c r="AI30" i="35"/>
  <c r="AJ29" i="35"/>
  <c r="AS316" i="31"/>
  <c r="AT40" i="31"/>
  <c r="AS226" i="33"/>
  <c r="AT10" i="39" a="1"/>
  <c r="AT10" i="39" s="1"/>
  <c r="AT5" i="39" a="1"/>
  <c r="AT5" i="39" s="1"/>
  <c r="AT7" i="39" a="1"/>
  <c r="AT7" i="39" s="1"/>
  <c r="AT9" i="39" a="1"/>
  <c r="AT9" i="39" s="1"/>
  <c r="AT8" i="39" a="1"/>
  <c r="AT8" i="39" s="1"/>
  <c r="AT11" i="39" a="1"/>
  <c r="AT11" i="39" s="1"/>
  <c r="AR417" i="31"/>
  <c r="AS225" i="33"/>
  <c r="AS227" i="33"/>
  <c r="AR416" i="31"/>
  <c r="AU10" i="16" a="1"/>
  <c r="AU10" i="16" s="1"/>
  <c r="AU9" i="16" a="1"/>
  <c r="AU9" i="16" s="1"/>
  <c r="AU8" i="16" a="1"/>
  <c r="AU8" i="16" s="1"/>
  <c r="AU5" i="16" a="1"/>
  <c r="AU5" i="16" s="1"/>
  <c r="AU11" i="16" a="1"/>
  <c r="AU11" i="16" s="1"/>
  <c r="AU7" i="16" a="1"/>
  <c r="AU7" i="16" s="1"/>
  <c r="AS7" i="38" a="1"/>
  <c r="AS7" i="38" s="1"/>
  <c r="AS5" i="38" a="1"/>
  <c r="AS5" i="38" s="1"/>
  <c r="AS11" i="38" a="1"/>
  <c r="AS11" i="38" s="1"/>
  <c r="AS9" i="38" a="1"/>
  <c r="AS9" i="38" s="1"/>
  <c r="AS10" i="38" a="1"/>
  <c r="AS10" i="38" s="1"/>
  <c r="AS8" i="38" a="1"/>
  <c r="AS8" i="38" s="1"/>
  <c r="AT150" i="33"/>
  <c r="AT115" i="33"/>
  <c r="AT148" i="33"/>
  <c r="AT149" i="33"/>
  <c r="AT73" i="33"/>
  <c r="AS192" i="33"/>
  <c r="AT72" i="33"/>
  <c r="AS196" i="33"/>
  <c r="AT71" i="33"/>
  <c r="AT39" i="33"/>
  <c r="AT116" i="33"/>
  <c r="AT38" i="33"/>
  <c r="AT145" i="33"/>
  <c r="AT141" i="33"/>
  <c r="AT36" i="33"/>
  <c r="AS194" i="33"/>
  <c r="AT35" i="33"/>
  <c r="AS188" i="33"/>
  <c r="AT114" i="33"/>
  <c r="AT146" i="33"/>
  <c r="AT143" i="33"/>
  <c r="AT113" i="33"/>
  <c r="AT63" i="33"/>
  <c r="AS220" i="33"/>
  <c r="AS197" i="33"/>
  <c r="AS191" i="33"/>
  <c r="AT37" i="33"/>
  <c r="AT34" i="33"/>
  <c r="AT42" i="33"/>
  <c r="AT43" i="33"/>
  <c r="AT147" i="33"/>
  <c r="AT140" i="33"/>
  <c r="AT118" i="33"/>
  <c r="AS189" i="33"/>
  <c r="AS223" i="33"/>
  <c r="AT66" i="33"/>
  <c r="AS217" i="33"/>
  <c r="AS187" i="33"/>
  <c r="AS193" i="33"/>
  <c r="AS195" i="33"/>
  <c r="AT119" i="33"/>
  <c r="AT110" i="33"/>
  <c r="AS221" i="33"/>
  <c r="AS218" i="33"/>
  <c r="AT70" i="33"/>
  <c r="AT111" i="33"/>
  <c r="AT67" i="33"/>
  <c r="AS224" i="33"/>
  <c r="AT33" i="33"/>
  <c r="AT120" i="33"/>
  <c r="AT64" i="33"/>
  <c r="AT41" i="33"/>
  <c r="AT69" i="33"/>
  <c r="AS190" i="33"/>
  <c r="AT144" i="33"/>
  <c r="AS222" i="33"/>
  <c r="AT117" i="33"/>
  <c r="AT68" i="33"/>
  <c r="AS387" i="31"/>
  <c r="AS386" i="31"/>
  <c r="AS351" i="31"/>
  <c r="AS352" i="31"/>
  <c r="AS353" i="31"/>
  <c r="AS385" i="31"/>
  <c r="AS277" i="31"/>
  <c r="AS276" i="31"/>
  <c r="AS275" i="31"/>
  <c r="AT212" i="31"/>
  <c r="AT213" i="31"/>
  <c r="AT247" i="31"/>
  <c r="AT246" i="31"/>
  <c r="AS381" i="31"/>
  <c r="AS137" i="31"/>
  <c r="AT209" i="31"/>
  <c r="AS136" i="31"/>
  <c r="AS383" i="31"/>
  <c r="AS274" i="31"/>
  <c r="AS323" i="31"/>
  <c r="AT180" i="31"/>
  <c r="AT240" i="31"/>
  <c r="AT72" i="31"/>
  <c r="AT183" i="31"/>
  <c r="AS380" i="31"/>
  <c r="AT73" i="31"/>
  <c r="AS101" i="31"/>
  <c r="AT36" i="31"/>
  <c r="AS272" i="31"/>
  <c r="AT33" i="31"/>
  <c r="AT42" i="31"/>
  <c r="AS379" i="31"/>
  <c r="AT35" i="31"/>
  <c r="AS105" i="31"/>
  <c r="AT173" i="31"/>
  <c r="AS104" i="31"/>
  <c r="AS317" i="31"/>
  <c r="AS350" i="31"/>
  <c r="AS107" i="31"/>
  <c r="AT71" i="31"/>
  <c r="AS313" i="31"/>
  <c r="AT43" i="31"/>
  <c r="AS100" i="31"/>
  <c r="AT239" i="31"/>
  <c r="AT39" i="31"/>
  <c r="AS315" i="31"/>
  <c r="AS320" i="31"/>
  <c r="AT34" i="31"/>
  <c r="AT178" i="31"/>
  <c r="AT242" i="31"/>
  <c r="AS319" i="31"/>
  <c r="AS99" i="31"/>
  <c r="AS133" i="31"/>
  <c r="AT41" i="31"/>
  <c r="AS377" i="31"/>
  <c r="AS97" i="31"/>
  <c r="AT245" i="31"/>
  <c r="AS348" i="31"/>
  <c r="AS103" i="31"/>
  <c r="AT179" i="31"/>
  <c r="AT174" i="31"/>
  <c r="AS102" i="31"/>
  <c r="AT38" i="31"/>
  <c r="AS321" i="31"/>
  <c r="AR412" i="31"/>
  <c r="AT176" i="31"/>
  <c r="AS132" i="31"/>
  <c r="AS106" i="31"/>
  <c r="AT237" i="31"/>
  <c r="AT37" i="31"/>
  <c r="AT241" i="31"/>
  <c r="AS378" i="31"/>
  <c r="AR413" i="31"/>
  <c r="AT208" i="31"/>
  <c r="AS382" i="31"/>
  <c r="AR414" i="31"/>
  <c r="AT177" i="31"/>
  <c r="AT210" i="31"/>
  <c r="AT70" i="31"/>
  <c r="AT68" i="31"/>
  <c r="AT238" i="31"/>
  <c r="AS384" i="31"/>
  <c r="AS322" i="31"/>
  <c r="AT211" i="31"/>
  <c r="AT243" i="31"/>
  <c r="AS318" i="31"/>
  <c r="AT175" i="31"/>
  <c r="AT181" i="31"/>
  <c r="AS273" i="31"/>
  <c r="AT244" i="31"/>
  <c r="AT69" i="31"/>
  <c r="AS134" i="31"/>
  <c r="AS349" i="31"/>
  <c r="AT182" i="31"/>
  <c r="AS314" i="31"/>
  <c r="CG19" i="7"/>
  <c r="CH5" i="7"/>
  <c r="CI13" i="7"/>
  <c r="CH27" i="7"/>
  <c r="CI11" i="7"/>
  <c r="CH25" i="7"/>
  <c r="CK8" i="7"/>
  <c r="CJ22" i="7"/>
  <c r="CI7" i="7"/>
  <c r="CH21" i="7"/>
  <c r="CK12" i="7"/>
  <c r="CJ26" i="7"/>
  <c r="CI9" i="7"/>
  <c r="CH23" i="7"/>
  <c r="DF28" i="7"/>
  <c r="CJ6" i="7"/>
  <c r="CI20" i="7"/>
  <c r="CJ10" i="7"/>
  <c r="CI24" i="7"/>
  <c r="AR355" i="30"/>
  <c r="AR377" i="30"/>
  <c r="AU39" i="39"/>
  <c r="AU61" i="39" s="1"/>
  <c r="AU89" i="39" s="1"/>
  <c r="AU111" i="39" s="1"/>
  <c r="AU133" i="39" s="1"/>
  <c r="AV16" i="39"/>
  <c r="AU4" i="39"/>
  <c r="AT39" i="38"/>
  <c r="AT61" i="38" s="1"/>
  <c r="AT89" i="38" s="1"/>
  <c r="AT111" i="38" s="1"/>
  <c r="AT133" i="38" s="1"/>
  <c r="AU16" i="38"/>
  <c r="AT4" i="38"/>
  <c r="AR360" i="30"/>
  <c r="AR371" i="30"/>
  <c r="AR354" i="30"/>
  <c r="AR368" i="30"/>
  <c r="AQ391" i="30"/>
  <c r="AR391" i="30" s="1"/>
  <c r="AS264" i="30"/>
  <c r="AS116" i="30"/>
  <c r="AR357" i="30"/>
  <c r="AR362" i="30"/>
  <c r="AR369" i="30"/>
  <c r="AR363" i="30"/>
  <c r="AR367" i="30"/>
  <c r="AR361" i="30"/>
  <c r="AR373" i="30"/>
  <c r="AR385" i="30"/>
  <c r="AR375" i="30"/>
  <c r="AS229" i="30"/>
  <c r="AS253" i="30"/>
  <c r="AR359" i="30"/>
  <c r="AS237" i="30"/>
  <c r="AS240" i="30"/>
  <c r="AR372" i="30"/>
  <c r="AS267" i="30"/>
  <c r="AS258" i="30"/>
  <c r="AS233" i="30"/>
  <c r="AS259" i="30"/>
  <c r="AS361" i="31"/>
  <c r="AT362" i="31"/>
  <c r="AS392" i="31"/>
  <c r="AS221" i="30"/>
  <c r="AS248" i="30"/>
  <c r="AS218" i="30"/>
  <c r="AS234" i="30"/>
  <c r="AS236" i="30"/>
  <c r="AS230" i="30"/>
  <c r="AS268" i="30"/>
  <c r="AS269" i="30"/>
  <c r="AR366" i="30"/>
  <c r="AR358" i="30"/>
  <c r="AU298" i="31"/>
  <c r="AT328" i="31"/>
  <c r="AT297" i="31"/>
  <c r="AS270" i="30"/>
  <c r="AS226" i="30"/>
  <c r="AS255" i="30"/>
  <c r="AS249" i="30"/>
  <c r="AT252" i="32"/>
  <c r="AU222" i="32"/>
  <c r="AT221" i="32"/>
  <c r="AS250" i="30"/>
  <c r="AS260" i="30"/>
  <c r="AS224" i="30"/>
  <c r="AS254" i="30"/>
  <c r="AR374" i="30"/>
  <c r="AS231" i="30"/>
  <c r="AS228" i="30"/>
  <c r="AS246" i="30"/>
  <c r="AT184" i="30"/>
  <c r="AT215" i="30" s="1"/>
  <c r="AT245" i="30" s="1"/>
  <c r="AU154" i="30"/>
  <c r="AT153" i="30"/>
  <c r="I383" i="30"/>
  <c r="AS223" i="30"/>
  <c r="I216" i="30"/>
  <c r="AS266" i="30"/>
  <c r="AS217" i="30"/>
  <c r="AS232" i="30"/>
  <c r="AS321" i="30"/>
  <c r="AS352" i="30" s="1"/>
  <c r="AS382" i="30" s="1"/>
  <c r="AS290" i="30"/>
  <c r="AT291" i="30"/>
  <c r="AR365" i="30"/>
  <c r="AS225" i="30"/>
  <c r="AU222" i="31"/>
  <c r="AT221" i="31"/>
  <c r="AT252" i="31"/>
  <c r="AS227" i="30"/>
  <c r="AV158" i="32"/>
  <c r="AU157" i="32"/>
  <c r="AU188" i="32"/>
  <c r="AR364" i="30"/>
  <c r="AR376" i="30"/>
  <c r="AS251" i="30"/>
  <c r="AU125" i="33"/>
  <c r="AU94" i="33"/>
  <c r="AU112" i="33" s="1"/>
  <c r="AV95" i="33"/>
  <c r="AS256" i="30"/>
  <c r="AS265" i="30"/>
  <c r="AU188" i="31"/>
  <c r="AU157" i="31"/>
  <c r="AV158" i="31"/>
  <c r="AR370" i="30"/>
  <c r="AS235" i="30"/>
  <c r="AS219" i="30"/>
  <c r="AS247" i="30"/>
  <c r="AS392" i="32"/>
  <c r="AS361" i="32"/>
  <c r="AT362" i="32"/>
  <c r="AQ402" i="30"/>
  <c r="AR402" i="30" s="1"/>
  <c r="AQ403" i="30"/>
  <c r="AR403" i="30" s="1"/>
  <c r="AQ387" i="30"/>
  <c r="AR387" i="30" s="1"/>
  <c r="AQ407" i="30"/>
  <c r="AR407" i="30" s="1"/>
  <c r="AQ404" i="30"/>
  <c r="AR404" i="30" s="1"/>
  <c r="AQ384" i="30"/>
  <c r="AR384" i="30" s="1"/>
  <c r="AQ392" i="30"/>
  <c r="AR392" i="30" s="1"/>
  <c r="AQ390" i="30"/>
  <c r="AR390" i="30" s="1"/>
  <c r="AQ389" i="30"/>
  <c r="AR389" i="30" s="1"/>
  <c r="AQ393" i="30"/>
  <c r="AR393" i="30" s="1"/>
  <c r="AQ398" i="30"/>
  <c r="AR398" i="30" s="1"/>
  <c r="AQ401" i="30"/>
  <c r="AR401" i="30" s="1"/>
  <c r="AQ386" i="30"/>
  <c r="AR386" i="30" s="1"/>
  <c r="AQ396" i="30"/>
  <c r="AR396" i="30" s="1"/>
  <c r="AQ399" i="30"/>
  <c r="AR399" i="30" s="1"/>
  <c r="AQ395" i="30"/>
  <c r="AR395" i="30" s="1"/>
  <c r="AQ400" i="30"/>
  <c r="AR400" i="30" s="1"/>
  <c r="AQ406" i="30"/>
  <c r="AR406" i="30" s="1"/>
  <c r="AQ388" i="30"/>
  <c r="AR388" i="30" s="1"/>
  <c r="AQ394" i="30"/>
  <c r="AR394" i="30" s="1"/>
  <c r="AQ397" i="30"/>
  <c r="AR397" i="30" s="1"/>
  <c r="AQ405" i="30"/>
  <c r="AR405" i="30" s="1"/>
  <c r="AS220" i="30"/>
  <c r="AT328" i="32"/>
  <c r="AU298" i="32"/>
  <c r="AT297" i="32"/>
  <c r="AS261" i="30"/>
  <c r="AS222" i="30"/>
  <c r="I353" i="30"/>
  <c r="AS238" i="30"/>
  <c r="AU172" i="33"/>
  <c r="AT202" i="33"/>
  <c r="AT171" i="33"/>
  <c r="AS262" i="30"/>
  <c r="AS257" i="30"/>
  <c r="AS252" i="30"/>
  <c r="AS263" i="30"/>
  <c r="AS239" i="30"/>
  <c r="AR356" i="30"/>
  <c r="AJ114" i="36"/>
  <c r="AK51" i="36"/>
  <c r="AK71" i="36" s="1"/>
  <c r="AK43" i="36"/>
  <c r="AK63" i="36" s="1"/>
  <c r="AJ106" i="36"/>
  <c r="AL14" i="35"/>
  <c r="AJ111" i="36"/>
  <c r="AK48" i="36"/>
  <c r="AK68" i="36" s="1"/>
  <c r="AJ104" i="36"/>
  <c r="AK41" i="36"/>
  <c r="AK61" i="36" s="1"/>
  <c r="AT38" i="37"/>
  <c r="AS48" i="37"/>
  <c r="AS49" i="37" s="1"/>
  <c r="AK47" i="36"/>
  <c r="AK67" i="36" s="1"/>
  <c r="AJ110" i="36"/>
  <c r="AJ113" i="36"/>
  <c r="AK50" i="36"/>
  <c r="AK70" i="36" s="1"/>
  <c r="AK52" i="36"/>
  <c r="AK72" i="36" s="1"/>
  <c r="AJ115" i="36"/>
  <c r="AK46" i="36"/>
  <c r="AK66" i="36" s="1"/>
  <c r="AJ109" i="36"/>
  <c r="AK40" i="36"/>
  <c r="AK60" i="36" s="1"/>
  <c r="AJ56" i="36"/>
  <c r="AJ116" i="36"/>
  <c r="AK53" i="36"/>
  <c r="AK73" i="36" s="1"/>
  <c r="AJ108" i="36"/>
  <c r="AK45" i="36"/>
  <c r="AK65" i="36" s="1"/>
  <c r="AI103" i="36"/>
  <c r="AI119" i="36" s="1"/>
  <c r="AI78" i="36"/>
  <c r="AK54" i="36"/>
  <c r="AK74" i="36" s="1"/>
  <c r="AJ117" i="36"/>
  <c r="AK42" i="36"/>
  <c r="AK62" i="36" s="1"/>
  <c r="AJ105" i="36"/>
  <c r="AJ112" i="36"/>
  <c r="AK49" i="36"/>
  <c r="AK69" i="36" s="1"/>
  <c r="AL50" i="37"/>
  <c r="AM39" i="37"/>
  <c r="AK44" i="36"/>
  <c r="AK64" i="36" s="1"/>
  <c r="AJ107" i="36"/>
  <c r="AR59" i="36"/>
  <c r="AR81" i="36"/>
  <c r="AR102" i="36" s="1"/>
  <c r="AR131" i="36" s="1"/>
  <c r="AR132" i="36" s="1"/>
  <c r="AS39" i="36"/>
  <c r="AT27" i="35"/>
  <c r="AU13" i="35"/>
  <c r="AS114" i="30"/>
  <c r="AS127" i="30"/>
  <c r="AS128" i="30"/>
  <c r="AS126" i="30"/>
  <c r="AS124" i="30"/>
  <c r="AS119" i="30"/>
  <c r="AS130" i="30"/>
  <c r="AS121" i="30"/>
  <c r="AS112" i="30"/>
  <c r="AS109" i="30"/>
  <c r="AS111" i="30"/>
  <c r="AS133" i="30"/>
  <c r="AS132" i="30"/>
  <c r="AS122" i="30"/>
  <c r="AS125" i="30"/>
  <c r="AS123" i="30"/>
  <c r="AS117" i="30"/>
  <c r="AS115" i="30"/>
  <c r="AS131" i="30"/>
  <c r="AS113" i="30"/>
  <c r="AS110" i="30"/>
  <c r="AS129" i="30"/>
  <c r="AS118" i="30"/>
  <c r="AS120" i="30"/>
  <c r="AV16" i="16"/>
  <c r="AV4" i="16" s="1"/>
  <c r="AU39" i="16"/>
  <c r="AU48" i="33"/>
  <c r="AV18" i="33"/>
  <c r="AU17" i="33"/>
  <c r="AT112" i="31"/>
  <c r="AU82" i="31"/>
  <c r="AT81" i="31"/>
  <c r="AU48" i="31"/>
  <c r="AU17" i="31"/>
  <c r="AV18" i="31"/>
  <c r="AU48" i="32"/>
  <c r="AU17" i="32"/>
  <c r="AV18" i="32"/>
  <c r="AT112" i="32"/>
  <c r="AT81" i="32"/>
  <c r="AU82" i="32"/>
  <c r="AS101" i="30"/>
  <c r="AS103" i="30"/>
  <c r="AS102" i="30"/>
  <c r="AS94" i="30"/>
  <c r="AS83" i="30"/>
  <c r="AS97" i="30"/>
  <c r="AS93" i="30"/>
  <c r="AS80" i="30"/>
  <c r="AS99" i="30"/>
  <c r="AS89" i="30"/>
  <c r="AS86" i="30"/>
  <c r="AS87" i="30"/>
  <c r="AS82" i="30"/>
  <c r="H79" i="30"/>
  <c r="AS88" i="30"/>
  <c r="AS81" i="30"/>
  <c r="AS85" i="30"/>
  <c r="AS96" i="30"/>
  <c r="AS91" i="30"/>
  <c r="AS90" i="30"/>
  <c r="AS92" i="30"/>
  <c r="AS84" i="30"/>
  <c r="AS100" i="30"/>
  <c r="AS98" i="30"/>
  <c r="AS95" i="30"/>
  <c r="AT78" i="30"/>
  <c r="AT108" i="30" s="1"/>
  <c r="AU16" i="30"/>
  <c r="AV17" i="30"/>
  <c r="AU47" i="30"/>
  <c r="E61" i="16"/>
  <c r="E89" i="16" s="1"/>
  <c r="AU40" i="33" l="1"/>
  <c r="AS14" i="22"/>
  <c r="AS13" i="22"/>
  <c r="AS15" i="22"/>
  <c r="AU3" i="22"/>
  <c r="AT12" i="22"/>
  <c r="AK76" i="36"/>
  <c r="AR96" i="36"/>
  <c r="AR86" i="36"/>
  <c r="AR87" i="36"/>
  <c r="AM82" i="36"/>
  <c r="AL98" i="36"/>
  <c r="AR85" i="36"/>
  <c r="AR95" i="36"/>
  <c r="AR89" i="36"/>
  <c r="AR91" i="36"/>
  <c r="AR90" i="36"/>
  <c r="AR94" i="36"/>
  <c r="AR88" i="36"/>
  <c r="AR84" i="36"/>
  <c r="AI134" i="36"/>
  <c r="AI121" i="36"/>
  <c r="AR83" i="36"/>
  <c r="AR92" i="36"/>
  <c r="AR93" i="36"/>
  <c r="AS415" i="31"/>
  <c r="AT135" i="31"/>
  <c r="AK19" i="35"/>
  <c r="AL15" i="35"/>
  <c r="AL17" i="35" s="1"/>
  <c r="AN22" i="35"/>
  <c r="AM23" i="35"/>
  <c r="AM32" i="35" s="1"/>
  <c r="AN20" i="35"/>
  <c r="AM21" i="35"/>
  <c r="AM31" i="35" s="1"/>
  <c r="AJ30" i="35"/>
  <c r="AK29" i="35"/>
  <c r="AF53" i="5"/>
  <c r="D409" i="31"/>
  <c r="D129" i="31"/>
  <c r="D205" i="31"/>
  <c r="AA53" i="5"/>
  <c r="D65" i="31"/>
  <c r="D269" i="31"/>
  <c r="D345" i="31"/>
  <c r="AT101" i="31"/>
  <c r="AV9" i="16" a="1"/>
  <c r="AV9" i="16" s="1"/>
  <c r="AV8" i="16" a="1"/>
  <c r="AV8" i="16" s="1"/>
  <c r="AV11" i="16" a="1"/>
  <c r="AV11" i="16" s="1"/>
  <c r="AV10" i="16" a="1"/>
  <c r="AV10" i="16" s="1"/>
  <c r="AV7" i="16" a="1"/>
  <c r="AV7" i="16" s="1"/>
  <c r="AV5" i="16" a="1"/>
  <c r="AV5" i="16" s="1"/>
  <c r="AS416" i="31"/>
  <c r="AU10" i="39" a="1"/>
  <c r="AU10" i="39" s="1"/>
  <c r="AU11" i="39" a="1"/>
  <c r="AU11" i="39" s="1"/>
  <c r="AU9" i="39" a="1"/>
  <c r="AU9" i="39" s="1"/>
  <c r="AU5" i="39" a="1"/>
  <c r="AU5" i="39" s="1"/>
  <c r="AU7" i="39" a="1"/>
  <c r="AU7" i="39" s="1"/>
  <c r="AU8" i="39" a="1"/>
  <c r="AU8" i="39" s="1"/>
  <c r="AT227" i="33"/>
  <c r="AT225" i="33"/>
  <c r="AS417" i="31"/>
  <c r="AT226" i="33"/>
  <c r="AT10" i="38" a="1"/>
  <c r="AT10" i="38" s="1"/>
  <c r="AT7" i="38" a="1"/>
  <c r="AT7" i="38" s="1"/>
  <c r="AT8" i="38" a="1"/>
  <c r="AT8" i="38" s="1"/>
  <c r="AT11" i="38" a="1"/>
  <c r="AT11" i="38" s="1"/>
  <c r="AT9" i="38" a="1"/>
  <c r="AT9" i="38" s="1"/>
  <c r="AT5" i="38" a="1"/>
  <c r="AT5" i="38" s="1"/>
  <c r="AU149" i="33"/>
  <c r="AT189" i="33"/>
  <c r="AT191" i="33"/>
  <c r="AU148" i="33"/>
  <c r="AU150" i="33"/>
  <c r="AT195" i="33"/>
  <c r="AT190" i="33"/>
  <c r="AU111" i="33"/>
  <c r="AU71" i="33"/>
  <c r="AU72" i="33"/>
  <c r="AU145" i="33"/>
  <c r="AU73" i="33"/>
  <c r="AU69" i="33"/>
  <c r="AU70" i="33"/>
  <c r="AT193" i="33"/>
  <c r="AU118" i="33"/>
  <c r="AT197" i="33"/>
  <c r="AU114" i="33"/>
  <c r="AU38" i="33"/>
  <c r="AU41" i="33"/>
  <c r="AT218" i="33"/>
  <c r="AT187" i="33"/>
  <c r="AU140" i="33"/>
  <c r="AT220" i="33"/>
  <c r="AT188" i="33"/>
  <c r="AU64" i="33"/>
  <c r="AT221" i="33"/>
  <c r="AT196" i="33"/>
  <c r="AU147" i="33"/>
  <c r="AU63" i="33"/>
  <c r="AU35" i="33"/>
  <c r="AU116" i="33"/>
  <c r="AU68" i="33"/>
  <c r="AU120" i="33"/>
  <c r="AU110" i="33"/>
  <c r="AT217" i="33"/>
  <c r="AU43" i="33"/>
  <c r="AU115" i="33"/>
  <c r="AT192" i="33"/>
  <c r="AU39" i="33"/>
  <c r="AU117" i="33"/>
  <c r="AU33" i="33"/>
  <c r="AU66" i="33"/>
  <c r="AU42" i="33"/>
  <c r="AU113" i="33"/>
  <c r="AT194" i="33"/>
  <c r="AT222" i="33"/>
  <c r="AT224" i="33"/>
  <c r="AU34" i="33"/>
  <c r="AU143" i="33"/>
  <c r="AU36" i="33"/>
  <c r="AU144" i="33"/>
  <c r="AU67" i="33"/>
  <c r="AU119" i="33"/>
  <c r="AT223" i="33"/>
  <c r="AU37" i="33"/>
  <c r="AU146" i="33"/>
  <c r="AU141" i="33"/>
  <c r="AT385" i="31"/>
  <c r="AT353" i="31"/>
  <c r="AT352" i="31"/>
  <c r="AT351" i="31"/>
  <c r="AT386" i="31"/>
  <c r="AT387" i="31"/>
  <c r="AT381" i="31"/>
  <c r="AT275" i="31"/>
  <c r="AT276" i="31"/>
  <c r="AT277" i="31"/>
  <c r="AU246" i="31"/>
  <c r="AU247" i="31"/>
  <c r="AU183" i="31"/>
  <c r="AU213" i="31"/>
  <c r="AU212" i="31"/>
  <c r="AU240" i="31"/>
  <c r="AT323" i="31"/>
  <c r="AT136" i="31"/>
  <c r="AT137" i="31"/>
  <c r="AT321" i="31"/>
  <c r="AU245" i="31"/>
  <c r="AT383" i="31"/>
  <c r="AU37" i="31"/>
  <c r="AT98" i="31"/>
  <c r="AU72" i="31"/>
  <c r="AT384" i="31"/>
  <c r="AT314" i="31"/>
  <c r="AT273" i="31"/>
  <c r="AT379" i="31"/>
  <c r="AT380" i="31"/>
  <c r="AT319" i="31"/>
  <c r="AU73" i="31"/>
  <c r="AT318" i="31"/>
  <c r="AU182" i="31"/>
  <c r="AU181" i="31"/>
  <c r="AU238" i="31"/>
  <c r="AU237" i="31"/>
  <c r="AU38" i="31"/>
  <c r="AT97" i="31"/>
  <c r="AU242" i="31"/>
  <c r="AU39" i="31"/>
  <c r="AT350" i="31"/>
  <c r="AT349" i="31"/>
  <c r="AU175" i="31"/>
  <c r="AU68" i="31"/>
  <c r="AT382" i="31"/>
  <c r="AT106" i="31"/>
  <c r="AT102" i="31"/>
  <c r="AU239" i="31"/>
  <c r="AT317" i="31"/>
  <c r="AT316" i="31"/>
  <c r="AT134" i="31"/>
  <c r="AU180" i="31"/>
  <c r="AU70" i="31"/>
  <c r="AU208" i="31"/>
  <c r="AT132" i="31"/>
  <c r="AU174" i="31"/>
  <c r="AT274" i="31"/>
  <c r="AU178" i="31"/>
  <c r="AT100" i="31"/>
  <c r="AU42" i="31"/>
  <c r="AU69" i="31"/>
  <c r="AU210" i="31"/>
  <c r="AS413" i="31"/>
  <c r="AU176" i="31"/>
  <c r="AU179" i="31"/>
  <c r="AT377" i="31"/>
  <c r="AU34" i="31"/>
  <c r="AU43" i="31"/>
  <c r="AT104" i="31"/>
  <c r="AU33" i="31"/>
  <c r="AU40" i="31"/>
  <c r="AU243" i="31"/>
  <c r="AU177" i="31"/>
  <c r="AT378" i="31"/>
  <c r="AT103" i="31"/>
  <c r="AU41" i="31"/>
  <c r="AT320" i="31"/>
  <c r="AT313" i="31"/>
  <c r="AU173" i="31"/>
  <c r="AT272" i="31"/>
  <c r="AU209" i="31"/>
  <c r="AU244" i="31"/>
  <c r="AU211" i="31"/>
  <c r="AS414" i="31"/>
  <c r="AT348" i="31"/>
  <c r="AT133" i="31"/>
  <c r="AT315" i="31"/>
  <c r="AU71" i="31"/>
  <c r="AT105" i="31"/>
  <c r="AT322" i="31"/>
  <c r="AU36" i="31"/>
  <c r="AU241" i="31"/>
  <c r="AS412" i="31"/>
  <c r="AT99" i="31"/>
  <c r="AT107" i="31"/>
  <c r="AU35" i="31"/>
  <c r="AT251" i="30"/>
  <c r="CI5" i="7"/>
  <c r="CH19" i="7"/>
  <c r="CK6" i="7"/>
  <c r="CJ20" i="7"/>
  <c r="CJ7" i="7"/>
  <c r="CI21" i="7"/>
  <c r="DG28" i="7"/>
  <c r="CL8" i="7"/>
  <c r="CK22" i="7"/>
  <c r="CJ9" i="7"/>
  <c r="CI23" i="7"/>
  <c r="CJ11" i="7"/>
  <c r="CI25" i="7"/>
  <c r="CK10" i="7"/>
  <c r="CJ24" i="7"/>
  <c r="CL12" i="7"/>
  <c r="CK26" i="7"/>
  <c r="CJ13" i="7"/>
  <c r="CI27" i="7"/>
  <c r="AT257" i="30"/>
  <c r="AT261" i="30"/>
  <c r="AS395" i="30"/>
  <c r="AS390" i="30"/>
  <c r="AS356" i="30"/>
  <c r="AV39" i="39"/>
  <c r="AV61" i="39" s="1"/>
  <c r="AV89" i="39" s="1"/>
  <c r="AV111" i="39" s="1"/>
  <c r="AV133" i="39" s="1"/>
  <c r="AW16" i="39"/>
  <c r="AV4" i="39"/>
  <c r="AU39" i="38"/>
  <c r="AU61" i="38" s="1"/>
  <c r="AU89" i="38" s="1"/>
  <c r="AU111" i="38" s="1"/>
  <c r="AU133" i="38" s="1"/>
  <c r="AV16" i="38"/>
  <c r="AU4" i="38"/>
  <c r="AS375" i="30"/>
  <c r="AT259" i="30"/>
  <c r="AT116" i="30"/>
  <c r="AS391" i="30"/>
  <c r="AT238" i="30"/>
  <c r="AT253" i="30"/>
  <c r="AT263" i="30"/>
  <c r="AT229" i="30"/>
  <c r="AT247" i="30"/>
  <c r="AT265" i="30"/>
  <c r="AT225" i="30"/>
  <c r="AT262" i="30"/>
  <c r="AT220" i="30"/>
  <c r="AT256" i="30"/>
  <c r="AT227" i="30"/>
  <c r="AT233" i="30"/>
  <c r="AT252" i="30"/>
  <c r="AT222" i="30"/>
  <c r="AT219" i="30"/>
  <c r="AT239" i="30"/>
  <c r="AT235" i="30"/>
  <c r="AT223" i="30"/>
  <c r="AT217" i="30"/>
  <c r="AT232" i="30"/>
  <c r="AT246" i="30"/>
  <c r="AT254" i="30"/>
  <c r="AT266" i="30"/>
  <c r="AT258" i="30"/>
  <c r="AT218" i="30"/>
  <c r="AT249" i="30"/>
  <c r="AS374" i="30"/>
  <c r="AS369" i="30"/>
  <c r="AS358" i="30"/>
  <c r="AS399" i="30"/>
  <c r="AS392" i="30"/>
  <c r="AS376" i="30"/>
  <c r="AT224" i="30"/>
  <c r="AU221" i="32"/>
  <c r="AU252" i="32"/>
  <c r="AV222" i="32"/>
  <c r="AT226" i="30"/>
  <c r="AT268" i="30"/>
  <c r="AS361" i="30"/>
  <c r="AS385" i="30"/>
  <c r="AS355" i="30"/>
  <c r="AS359" i="30"/>
  <c r="AS405" i="30"/>
  <c r="AS396" i="30"/>
  <c r="AS384" i="30"/>
  <c r="AS370" i="30"/>
  <c r="AS364" i="30"/>
  <c r="AS362" i="30"/>
  <c r="AT267" i="30"/>
  <c r="AS366" i="30"/>
  <c r="AT230" i="30"/>
  <c r="AT240" i="30"/>
  <c r="AT269" i="30"/>
  <c r="AS386" i="30"/>
  <c r="AV188" i="32"/>
  <c r="AW158" i="32"/>
  <c r="AV157" i="32"/>
  <c r="AS365" i="30"/>
  <c r="AS394" i="30"/>
  <c r="AS401" i="30"/>
  <c r="AS407" i="30"/>
  <c r="AT361" i="32"/>
  <c r="AT392" i="32"/>
  <c r="AU362" i="32"/>
  <c r="AW95" i="33"/>
  <c r="AV125" i="33"/>
  <c r="AV94" i="33"/>
  <c r="AV112" i="33" s="1"/>
  <c r="AS367" i="30"/>
  <c r="AU153" i="30"/>
  <c r="AU184" i="30"/>
  <c r="AU215" i="30" s="1"/>
  <c r="AU245" i="30" s="1"/>
  <c r="AV154" i="30"/>
  <c r="AT260" i="30"/>
  <c r="AS354" i="30"/>
  <c r="AU328" i="31"/>
  <c r="AU297" i="31"/>
  <c r="AV298" i="31"/>
  <c r="AT236" i="30"/>
  <c r="AS404" i="30"/>
  <c r="AV172" i="33"/>
  <c r="AU171" i="33"/>
  <c r="AU202" i="33"/>
  <c r="AS388" i="30"/>
  <c r="AS398" i="30"/>
  <c r="AS387" i="30"/>
  <c r="AS377" i="30"/>
  <c r="AT231" i="30"/>
  <c r="AS368" i="30"/>
  <c r="AT234" i="30"/>
  <c r="AT248" i="30"/>
  <c r="AT264" i="30"/>
  <c r="AS397" i="30"/>
  <c r="AS373" i="30"/>
  <c r="J353" i="30"/>
  <c r="AS406" i="30"/>
  <c r="AS393" i="30"/>
  <c r="AS403" i="30"/>
  <c r="AV188" i="31"/>
  <c r="AV157" i="31"/>
  <c r="AW158" i="31"/>
  <c r="AS363" i="30"/>
  <c r="AS360" i="30"/>
  <c r="AT321" i="30"/>
  <c r="AT352" i="30" s="1"/>
  <c r="AT382" i="30" s="1"/>
  <c r="AT290" i="30"/>
  <c r="AU291" i="30"/>
  <c r="J216" i="30"/>
  <c r="J383" i="30"/>
  <c r="AT250" i="30"/>
  <c r="AT270" i="30"/>
  <c r="AS372" i="30"/>
  <c r="AT221" i="30"/>
  <c r="AT392" i="31"/>
  <c r="AU362" i="31"/>
  <c r="AT361" i="31"/>
  <c r="AS371" i="30"/>
  <c r="AU328" i="32"/>
  <c r="AU297" i="32"/>
  <c r="AV298" i="32"/>
  <c r="AS400" i="30"/>
  <c r="AS389" i="30"/>
  <c r="AS402" i="30"/>
  <c r="AS357" i="30"/>
  <c r="AU252" i="31"/>
  <c r="AU221" i="31"/>
  <c r="AV222" i="31"/>
  <c r="AT228" i="30"/>
  <c r="AT255" i="30"/>
  <c r="AT237" i="30"/>
  <c r="AM50" i="37"/>
  <c r="AN39" i="37"/>
  <c r="AK111" i="36"/>
  <c r="AL48" i="36"/>
  <c r="AL68" i="36" s="1"/>
  <c r="AU27" i="35"/>
  <c r="AV13" i="35"/>
  <c r="AL40" i="36"/>
  <c r="AL60" i="36" s="1"/>
  <c r="AK56" i="36"/>
  <c r="AL49" i="36"/>
  <c r="AL69" i="36" s="1"/>
  <c r="AK112" i="36"/>
  <c r="AJ78" i="36"/>
  <c r="AJ103" i="36"/>
  <c r="AJ119" i="36" s="1"/>
  <c r="AK110" i="36"/>
  <c r="AL47" i="36"/>
  <c r="AL67" i="36" s="1"/>
  <c r="AM14" i="35"/>
  <c r="AT39" i="36"/>
  <c r="AS81" i="36"/>
  <c r="AS102" i="36" s="1"/>
  <c r="AS131" i="36" s="1"/>
  <c r="AS132" i="36" s="1"/>
  <c r="AS59" i="36"/>
  <c r="AK108" i="36"/>
  <c r="AL45" i="36"/>
  <c r="AL65" i="36" s="1"/>
  <c r="AL46" i="36"/>
  <c r="AL66" i="36" s="1"/>
  <c r="AK109" i="36"/>
  <c r="AK105" i="36"/>
  <c r="AL42" i="36"/>
  <c r="AL62" i="36" s="1"/>
  <c r="AU38" i="37"/>
  <c r="AT48" i="37"/>
  <c r="AT49" i="37" s="1"/>
  <c r="AK106" i="36"/>
  <c r="AL43" i="36"/>
  <c r="AL63" i="36" s="1"/>
  <c r="AL53" i="36"/>
  <c r="AL73" i="36" s="1"/>
  <c r="AK116" i="36"/>
  <c r="AK115" i="36"/>
  <c r="AL52" i="36"/>
  <c r="AL72" i="36" s="1"/>
  <c r="AK104" i="36"/>
  <c r="AL41" i="36"/>
  <c r="AL61" i="36" s="1"/>
  <c r="AK114" i="36"/>
  <c r="AL51" i="36"/>
  <c r="AL71" i="36" s="1"/>
  <c r="AL44" i="36"/>
  <c r="AL64" i="36" s="1"/>
  <c r="AK107" i="36"/>
  <c r="AL54" i="36"/>
  <c r="AL74" i="36" s="1"/>
  <c r="AK117" i="36"/>
  <c r="AL50" i="36"/>
  <c r="AL70" i="36" s="1"/>
  <c r="AK113" i="36"/>
  <c r="E111" i="16"/>
  <c r="AT124" i="30"/>
  <c r="AT121" i="30"/>
  <c r="AT128" i="30"/>
  <c r="AT118" i="30"/>
  <c r="AT117" i="30"/>
  <c r="AT109" i="30"/>
  <c r="AT129" i="30"/>
  <c r="AT123" i="30"/>
  <c r="AT112" i="30"/>
  <c r="AT125" i="30"/>
  <c r="AT113" i="30"/>
  <c r="AT122" i="30"/>
  <c r="AT119" i="30"/>
  <c r="AT130" i="30"/>
  <c r="AT131" i="30"/>
  <c r="AT132" i="30"/>
  <c r="AT127" i="30"/>
  <c r="AT110" i="30"/>
  <c r="AT114" i="30"/>
  <c r="AT133" i="30"/>
  <c r="AT126" i="30"/>
  <c r="AT120" i="30"/>
  <c r="AT115" i="30"/>
  <c r="AT111" i="30"/>
  <c r="AW16" i="16"/>
  <c r="AW4" i="16" s="1"/>
  <c r="AV39" i="16"/>
  <c r="AV48" i="33"/>
  <c r="AW18" i="33"/>
  <c r="AV17" i="33"/>
  <c r="AV40" i="33" s="1"/>
  <c r="AV17" i="32"/>
  <c r="AW18" i="32"/>
  <c r="AV48" i="32"/>
  <c r="AU112" i="32"/>
  <c r="AU81" i="32"/>
  <c r="AV82" i="32"/>
  <c r="AV48" i="31"/>
  <c r="AW18" i="31"/>
  <c r="AV17" i="31"/>
  <c r="AU112" i="31"/>
  <c r="AU81" i="31"/>
  <c r="AV82" i="31"/>
  <c r="AT102" i="30"/>
  <c r="AT103" i="30"/>
  <c r="AT101" i="30"/>
  <c r="AT82" i="30"/>
  <c r="AT96" i="30"/>
  <c r="AT95" i="30"/>
  <c r="AT85" i="30"/>
  <c r="AT87" i="30"/>
  <c r="AT98" i="30"/>
  <c r="AT83" i="30"/>
  <c r="AT86" i="30"/>
  <c r="AT100" i="30"/>
  <c r="AT81" i="30"/>
  <c r="AT89" i="30"/>
  <c r="AT84" i="30"/>
  <c r="AT88" i="30"/>
  <c r="AT99" i="30"/>
  <c r="AT92" i="30"/>
  <c r="AT80" i="30"/>
  <c r="AT90" i="30"/>
  <c r="I79" i="30"/>
  <c r="AT93" i="30"/>
  <c r="AT91" i="30"/>
  <c r="AT94" i="30"/>
  <c r="AT97" i="30"/>
  <c r="AV16" i="30"/>
  <c r="AU78" i="30"/>
  <c r="AU108" i="30" s="1"/>
  <c r="AW17" i="30"/>
  <c r="AV47" i="30"/>
  <c r="B27" i="7"/>
  <c r="B26" i="7"/>
  <c r="B25" i="7"/>
  <c r="B24" i="7"/>
  <c r="B23" i="7"/>
  <c r="B22" i="7"/>
  <c r="B21" i="7"/>
  <c r="AT14" i="22" l="1"/>
  <c r="AT13" i="22"/>
  <c r="AT15" i="22"/>
  <c r="AV3" i="22"/>
  <c r="AU12" i="22"/>
  <c r="AL76" i="36"/>
  <c r="AS83" i="36"/>
  <c r="AS90" i="36"/>
  <c r="AS91" i="36"/>
  <c r="AS89" i="36"/>
  <c r="AS86" i="36"/>
  <c r="AS95" i="36"/>
  <c r="AS84" i="36"/>
  <c r="AS85" i="36"/>
  <c r="AJ134" i="36"/>
  <c r="AJ121" i="36"/>
  <c r="AS88" i="36"/>
  <c r="AS93" i="36"/>
  <c r="AS96" i="36"/>
  <c r="AN82" i="36"/>
  <c r="AM98" i="36"/>
  <c r="AS92" i="36"/>
  <c r="AS94" i="36"/>
  <c r="AS87" i="36"/>
  <c r="AT415" i="31"/>
  <c r="AU135" i="31"/>
  <c r="AO20" i="35"/>
  <c r="AN21" i="35"/>
  <c r="AN31" i="35" s="1"/>
  <c r="AO22" i="35"/>
  <c r="AN23" i="35"/>
  <c r="AN32" i="35" s="1"/>
  <c r="AL19" i="35"/>
  <c r="AM15" i="35"/>
  <c r="AM17" i="35" s="1"/>
  <c r="AK30" i="35"/>
  <c r="AL29" i="35"/>
  <c r="AU101" i="31"/>
  <c r="AU319" i="31"/>
  <c r="AU251" i="30"/>
  <c r="AV183" i="31"/>
  <c r="AU381" i="31"/>
  <c r="AU226" i="33"/>
  <c r="AV9" i="39" a="1"/>
  <c r="AV9" i="39" s="1"/>
  <c r="AV5" i="39" a="1"/>
  <c r="AV5" i="39" s="1"/>
  <c r="AV7" i="39" a="1"/>
  <c r="AV7" i="39" s="1"/>
  <c r="AV11" i="39" a="1"/>
  <c r="AV11" i="39" s="1"/>
  <c r="AV10" i="39" a="1"/>
  <c r="AV10" i="39" s="1"/>
  <c r="AV8" i="39" a="1"/>
  <c r="AV8" i="39" s="1"/>
  <c r="AT417" i="31"/>
  <c r="AU225" i="33"/>
  <c r="AU227" i="33"/>
  <c r="AT416" i="31"/>
  <c r="AW11" i="16" a="1"/>
  <c r="AW11" i="16" s="1"/>
  <c r="AW7" i="16" a="1"/>
  <c r="AW7" i="16" s="1"/>
  <c r="AW8" i="16" a="1"/>
  <c r="AW8" i="16" s="1"/>
  <c r="AW5" i="16" a="1"/>
  <c r="AW5" i="16" s="1"/>
  <c r="AW9" i="16" a="1"/>
  <c r="AW9" i="16" s="1"/>
  <c r="AW10" i="16" a="1"/>
  <c r="AW10" i="16" s="1"/>
  <c r="AU7" i="38" a="1"/>
  <c r="AU7" i="38" s="1"/>
  <c r="AU5" i="38" a="1"/>
  <c r="AU5" i="38" s="1"/>
  <c r="AU11" i="38" a="1"/>
  <c r="AU11" i="38" s="1"/>
  <c r="AU9" i="38" a="1"/>
  <c r="AU9" i="38" s="1"/>
  <c r="AU10" i="38" a="1"/>
  <c r="AU10" i="38" s="1"/>
  <c r="AU8" i="38" a="1"/>
  <c r="AU8" i="38" s="1"/>
  <c r="AV73" i="33"/>
  <c r="AV150" i="33"/>
  <c r="AV148" i="33"/>
  <c r="AV149" i="33"/>
  <c r="AV72" i="33"/>
  <c r="AV71" i="33"/>
  <c r="AU217" i="33"/>
  <c r="AV118" i="33"/>
  <c r="AV67" i="33"/>
  <c r="AU224" i="33"/>
  <c r="AV33" i="33"/>
  <c r="AV110" i="33"/>
  <c r="AU196" i="33"/>
  <c r="AU187" i="33"/>
  <c r="AU193" i="33"/>
  <c r="AV144" i="33"/>
  <c r="AU222" i="33"/>
  <c r="AV117" i="33"/>
  <c r="AV120" i="33"/>
  <c r="AU221" i="33"/>
  <c r="AU218" i="33"/>
  <c r="AV70" i="33"/>
  <c r="AV145" i="33"/>
  <c r="AU189" i="33"/>
  <c r="AV68" i="33"/>
  <c r="AV64" i="33"/>
  <c r="AV41" i="33"/>
  <c r="AV69" i="33"/>
  <c r="AV141" i="33"/>
  <c r="AV36" i="33"/>
  <c r="AU194" i="33"/>
  <c r="AV39" i="33"/>
  <c r="AU191" i="33"/>
  <c r="AU190" i="33"/>
  <c r="AU195" i="33"/>
  <c r="AV111" i="33"/>
  <c r="AV140" i="33"/>
  <c r="AV146" i="33"/>
  <c r="AV143" i="33"/>
  <c r="AV113" i="33"/>
  <c r="AU192" i="33"/>
  <c r="AV116" i="33"/>
  <c r="AV38" i="33"/>
  <c r="AV119" i="33"/>
  <c r="AV37" i="33"/>
  <c r="AV34" i="33"/>
  <c r="AV42" i="33"/>
  <c r="AV115" i="33"/>
  <c r="AV35" i="33"/>
  <c r="AU188" i="33"/>
  <c r="AV114" i="33"/>
  <c r="AV147" i="33"/>
  <c r="AU223" i="33"/>
  <c r="AV66" i="33"/>
  <c r="AV43" i="33"/>
  <c r="AV63" i="33"/>
  <c r="AU220" i="33"/>
  <c r="AU197" i="33"/>
  <c r="AU387" i="31"/>
  <c r="AU386" i="31"/>
  <c r="AU351" i="31"/>
  <c r="AU352" i="31"/>
  <c r="AU353" i="31"/>
  <c r="AU385" i="31"/>
  <c r="AU277" i="31"/>
  <c r="AU276" i="31"/>
  <c r="AU275" i="31"/>
  <c r="AV212" i="31"/>
  <c r="AV213" i="31"/>
  <c r="AV247" i="31"/>
  <c r="AV246" i="31"/>
  <c r="AV35" i="31"/>
  <c r="AU132" i="31"/>
  <c r="AU137" i="31"/>
  <c r="AU136" i="31"/>
  <c r="AV245" i="31"/>
  <c r="AV69" i="31"/>
  <c r="AV43" i="31"/>
  <c r="AU323" i="31"/>
  <c r="AV209" i="31"/>
  <c r="AV177" i="31"/>
  <c r="AV72" i="31"/>
  <c r="AV175" i="31"/>
  <c r="AV73" i="31"/>
  <c r="AU348" i="31"/>
  <c r="AU107" i="31"/>
  <c r="AU98" i="31"/>
  <c r="AU272" i="31"/>
  <c r="AV243" i="31"/>
  <c r="AV34" i="31"/>
  <c r="AU321" i="31"/>
  <c r="AV208" i="31"/>
  <c r="AU317" i="31"/>
  <c r="AU349" i="31"/>
  <c r="AV38" i="31"/>
  <c r="AV240" i="31"/>
  <c r="AU99" i="31"/>
  <c r="AU383" i="31"/>
  <c r="AV173" i="31"/>
  <c r="AU377" i="31"/>
  <c r="AV42" i="31"/>
  <c r="AV70" i="31"/>
  <c r="AV239" i="31"/>
  <c r="AU350" i="31"/>
  <c r="AV237" i="31"/>
  <c r="AU97" i="31"/>
  <c r="AT414" i="31"/>
  <c r="AU313" i="31"/>
  <c r="AU379" i="31"/>
  <c r="AV179" i="31"/>
  <c r="AV180" i="31"/>
  <c r="AV37" i="31"/>
  <c r="AT412" i="31"/>
  <c r="AU105" i="31"/>
  <c r="AV211" i="31"/>
  <c r="AU320" i="31"/>
  <c r="AU273" i="31"/>
  <c r="AV176" i="31"/>
  <c r="AU100" i="31"/>
  <c r="AU134" i="31"/>
  <c r="AU102" i="31"/>
  <c r="AV238" i="31"/>
  <c r="AV241" i="31"/>
  <c r="AV71" i="31"/>
  <c r="AV244" i="31"/>
  <c r="AV41" i="31"/>
  <c r="AV40" i="31"/>
  <c r="AT413" i="31"/>
  <c r="AV178" i="31"/>
  <c r="AU380" i="31"/>
  <c r="AU106" i="31"/>
  <c r="AV181" i="31"/>
  <c r="AV36" i="31"/>
  <c r="AU315" i="31"/>
  <c r="AU103" i="31"/>
  <c r="AV33" i="31"/>
  <c r="AV210" i="31"/>
  <c r="AU274" i="31"/>
  <c r="AU384" i="31"/>
  <c r="AU382" i="31"/>
  <c r="AV39" i="31"/>
  <c r="AV182" i="31"/>
  <c r="AU322" i="31"/>
  <c r="AU133" i="31"/>
  <c r="AU314" i="31"/>
  <c r="AU378" i="31"/>
  <c r="AU104" i="31"/>
  <c r="AU318" i="31"/>
  <c r="AV174" i="31"/>
  <c r="AU316" i="31"/>
  <c r="AV68" i="31"/>
  <c r="AV242" i="31"/>
  <c r="CJ5" i="7"/>
  <c r="CI19" i="7"/>
  <c r="D142" i="33"/>
  <c r="E142" i="33" s="1"/>
  <c r="F142" i="33" s="1"/>
  <c r="G142" i="33" s="1"/>
  <c r="H142" i="33" s="1"/>
  <c r="I142" i="33" s="1"/>
  <c r="J142" i="33" s="1"/>
  <c r="K142" i="33" s="1"/>
  <c r="L142" i="33" s="1"/>
  <c r="M142" i="33" s="1"/>
  <c r="N142" i="33" s="1"/>
  <c r="O142" i="33" s="1"/>
  <c r="P142" i="33" s="1"/>
  <c r="Q142" i="33" s="1"/>
  <c r="R142" i="33" s="1"/>
  <c r="S142" i="33" s="1"/>
  <c r="T142" i="33" s="1"/>
  <c r="U142" i="33" s="1"/>
  <c r="V142" i="33" s="1"/>
  <c r="W142" i="33" s="1"/>
  <c r="X142" i="33" s="1"/>
  <c r="Y142" i="33" s="1"/>
  <c r="Z142" i="33" s="1"/>
  <c r="AA142" i="33" s="1"/>
  <c r="AB142" i="33" s="1"/>
  <c r="AC142" i="33" s="1"/>
  <c r="AD142" i="33" s="1"/>
  <c r="AE142" i="33" s="1"/>
  <c r="AF142" i="33" s="1"/>
  <c r="AG142" i="33" s="1"/>
  <c r="AH142" i="33" s="1"/>
  <c r="AI142" i="33" s="1"/>
  <c r="AJ142" i="33" s="1"/>
  <c r="AK142" i="33" s="1"/>
  <c r="AL142" i="33" s="1"/>
  <c r="AM142" i="33" s="1"/>
  <c r="AN142" i="33" s="1"/>
  <c r="AO142" i="33" s="1"/>
  <c r="AP142" i="33" s="1"/>
  <c r="AQ142" i="33" s="1"/>
  <c r="AR142" i="33" s="1"/>
  <c r="AS142" i="33" s="1"/>
  <c r="AT142" i="33" s="1"/>
  <c r="AU142" i="33" s="1"/>
  <c r="AV142" i="33" s="1"/>
  <c r="D65" i="33"/>
  <c r="E65" i="33" s="1"/>
  <c r="F65" i="33" s="1"/>
  <c r="G65" i="33" s="1"/>
  <c r="H65" i="33" s="1"/>
  <c r="I65" i="33" s="1"/>
  <c r="J65" i="33" s="1"/>
  <c r="K65" i="33" s="1"/>
  <c r="L65" i="33" s="1"/>
  <c r="M65" i="33" s="1"/>
  <c r="N65" i="33" s="1"/>
  <c r="O65" i="33" s="1"/>
  <c r="P65" i="33" s="1"/>
  <c r="Q65" i="33" s="1"/>
  <c r="R65" i="33" s="1"/>
  <c r="S65" i="33" s="1"/>
  <c r="T65" i="33" s="1"/>
  <c r="U65" i="33" s="1"/>
  <c r="V65" i="33" s="1"/>
  <c r="W65" i="33" s="1"/>
  <c r="X65" i="33" s="1"/>
  <c r="Y65" i="33" s="1"/>
  <c r="Z65" i="33" s="1"/>
  <c r="AA65" i="33" s="1"/>
  <c r="AB65" i="33" s="1"/>
  <c r="AC65" i="33" s="1"/>
  <c r="AD65" i="33" s="1"/>
  <c r="AE65" i="33" s="1"/>
  <c r="AF65" i="33" s="1"/>
  <c r="AG65" i="33" s="1"/>
  <c r="AH65" i="33" s="1"/>
  <c r="AI65" i="33" s="1"/>
  <c r="AJ65" i="33" s="1"/>
  <c r="AK65" i="33" s="1"/>
  <c r="AL65" i="33" s="1"/>
  <c r="AM65" i="33" s="1"/>
  <c r="AN65" i="33" s="1"/>
  <c r="AO65" i="33" s="1"/>
  <c r="AP65" i="33" s="1"/>
  <c r="AQ65" i="33" s="1"/>
  <c r="AR65" i="33" s="1"/>
  <c r="AS65" i="33" s="1"/>
  <c r="AT65" i="33" s="1"/>
  <c r="AU65" i="33" s="1"/>
  <c r="AV65" i="33" s="1"/>
  <c r="D219" i="33"/>
  <c r="E219" i="33" s="1"/>
  <c r="F219" i="33" s="1"/>
  <c r="G219" i="33" s="1"/>
  <c r="H219" i="33" s="1"/>
  <c r="I219" i="33" s="1"/>
  <c r="J219" i="33" s="1"/>
  <c r="K219" i="33" s="1"/>
  <c r="L219" i="33" s="1"/>
  <c r="M219" i="33" s="1"/>
  <c r="N219" i="33" s="1"/>
  <c r="O219" i="33" s="1"/>
  <c r="P219" i="33" s="1"/>
  <c r="Q219" i="33" s="1"/>
  <c r="R219" i="33" s="1"/>
  <c r="S219" i="33" s="1"/>
  <c r="T219" i="33" s="1"/>
  <c r="U219" i="33" s="1"/>
  <c r="V219" i="33" s="1"/>
  <c r="W219" i="33" s="1"/>
  <c r="X219" i="33" s="1"/>
  <c r="Y219" i="33" s="1"/>
  <c r="Z219" i="33" s="1"/>
  <c r="AA219" i="33" s="1"/>
  <c r="AB219" i="33" s="1"/>
  <c r="AC219" i="33" s="1"/>
  <c r="AD219" i="33" s="1"/>
  <c r="AE219" i="33" s="1"/>
  <c r="AF219" i="33" s="1"/>
  <c r="AG219" i="33" s="1"/>
  <c r="AH219" i="33" s="1"/>
  <c r="AI219" i="33" s="1"/>
  <c r="AJ219" i="33" s="1"/>
  <c r="AK219" i="33" s="1"/>
  <c r="AL219" i="33" s="1"/>
  <c r="AM219" i="33" s="1"/>
  <c r="AN219" i="33" s="1"/>
  <c r="AO219" i="33" s="1"/>
  <c r="AP219" i="33" s="1"/>
  <c r="AQ219" i="33" s="1"/>
  <c r="AR219" i="33" s="1"/>
  <c r="AS219" i="33" s="1"/>
  <c r="AT219" i="33" s="1"/>
  <c r="AU219" i="33" s="1"/>
  <c r="CM12" i="7"/>
  <c r="CL26" i="7"/>
  <c r="CM8" i="7"/>
  <c r="CL22" i="7"/>
  <c r="CL10" i="7"/>
  <c r="CK24" i="7"/>
  <c r="DH28" i="7"/>
  <c r="CK11" i="7"/>
  <c r="CJ25" i="7"/>
  <c r="CK7" i="7"/>
  <c r="CJ21" i="7"/>
  <c r="CK13" i="7"/>
  <c r="CJ27" i="7"/>
  <c r="CK9" i="7"/>
  <c r="CJ23" i="7"/>
  <c r="CL6" i="7"/>
  <c r="CK20" i="7"/>
  <c r="AT390" i="30"/>
  <c r="AW39" i="39"/>
  <c r="AW61" i="39" s="1"/>
  <c r="AW89" i="39" s="1"/>
  <c r="AW111" i="39" s="1"/>
  <c r="AW133" i="39" s="1"/>
  <c r="AX16" i="39"/>
  <c r="AW4" i="39"/>
  <c r="AV39" i="38"/>
  <c r="AV61" i="38" s="1"/>
  <c r="AV89" i="38" s="1"/>
  <c r="AV111" i="38" s="1"/>
  <c r="AV133" i="38" s="1"/>
  <c r="AW16" i="38"/>
  <c r="AV4" i="38"/>
  <c r="AU219" i="30"/>
  <c r="AU116" i="30"/>
  <c r="AU270" i="30"/>
  <c r="AU246" i="30"/>
  <c r="AU255" i="30"/>
  <c r="AU232" i="30"/>
  <c r="AU248" i="30"/>
  <c r="AU234" i="30"/>
  <c r="AU221" i="30"/>
  <c r="AU228" i="30"/>
  <c r="AU264" i="30"/>
  <c r="AU237" i="30"/>
  <c r="AU222" i="30"/>
  <c r="AU250" i="30"/>
  <c r="AU231" i="30"/>
  <c r="AU263" i="30"/>
  <c r="AU236" i="30"/>
  <c r="AU229" i="30"/>
  <c r="AU260" i="30"/>
  <c r="AT372" i="30"/>
  <c r="AT402" i="30"/>
  <c r="AT363" i="30"/>
  <c r="AU267" i="30"/>
  <c r="AU235" i="30"/>
  <c r="AU218" i="30"/>
  <c r="AT357" i="30"/>
  <c r="AU262" i="30"/>
  <c r="AT355" i="30"/>
  <c r="AT358" i="30"/>
  <c r="AU256" i="30"/>
  <c r="AU226" i="30"/>
  <c r="AT387" i="30"/>
  <c r="AT371" i="30"/>
  <c r="AT360" i="30"/>
  <c r="AT398" i="30"/>
  <c r="AT384" i="30"/>
  <c r="AT361" i="30"/>
  <c r="AT393" i="30"/>
  <c r="AT389" i="30"/>
  <c r="AT397" i="30"/>
  <c r="AT400" i="30"/>
  <c r="AU269" i="30"/>
  <c r="AW222" i="31"/>
  <c r="AV252" i="31"/>
  <c r="AV221" i="31"/>
  <c r="K383" i="30"/>
  <c r="AW125" i="33"/>
  <c r="AX95" i="33"/>
  <c r="AW94" i="33"/>
  <c r="AW112" i="33" s="1"/>
  <c r="AT401" i="30"/>
  <c r="AW188" i="32"/>
  <c r="AX158" i="32"/>
  <c r="AW157" i="32"/>
  <c r="AU240" i="30"/>
  <c r="AU238" i="30"/>
  <c r="AU224" i="30"/>
  <c r="AT376" i="30"/>
  <c r="AU249" i="30"/>
  <c r="AT391" i="30"/>
  <c r="AT406" i="30"/>
  <c r="AT377" i="30"/>
  <c r="AT394" i="30"/>
  <c r="AT385" i="30"/>
  <c r="AU265" i="30"/>
  <c r="AT374" i="30"/>
  <c r="AV184" i="30"/>
  <c r="AV215" i="30" s="1"/>
  <c r="AV245" i="30" s="1"/>
  <c r="AW154" i="30"/>
  <c r="AV153" i="30"/>
  <c r="AU290" i="30"/>
  <c r="AV291" i="30"/>
  <c r="AU321" i="30"/>
  <c r="AU352" i="30" s="1"/>
  <c r="AU382" i="30" s="1"/>
  <c r="K353" i="30"/>
  <c r="AU227" i="30"/>
  <c r="AV362" i="32"/>
  <c r="AU392" i="32"/>
  <c r="AU361" i="32"/>
  <c r="AU257" i="30"/>
  <c r="AT386" i="30"/>
  <c r="AU258" i="30"/>
  <c r="AU230" i="30"/>
  <c r="AU254" i="30"/>
  <c r="AT364" i="30"/>
  <c r="AT405" i="30"/>
  <c r="AU253" i="30"/>
  <c r="AU252" i="30"/>
  <c r="AU392" i="31"/>
  <c r="AU415" i="31" s="1"/>
  <c r="AU361" i="31"/>
  <c r="AV362" i="31"/>
  <c r="AT388" i="30"/>
  <c r="AT404" i="30"/>
  <c r="AT367" i="30"/>
  <c r="AT365" i="30"/>
  <c r="AU247" i="30"/>
  <c r="AU223" i="30"/>
  <c r="AT366" i="30"/>
  <c r="AU261" i="30"/>
  <c r="AT359" i="30"/>
  <c r="AV221" i="32"/>
  <c r="AV252" i="32"/>
  <c r="AW222" i="32"/>
  <c r="AU217" i="30"/>
  <c r="AT392" i="30"/>
  <c r="AU239" i="30"/>
  <c r="AU259" i="30"/>
  <c r="AT396" i="30"/>
  <c r="AT373" i="30"/>
  <c r="AT375" i="30"/>
  <c r="AU233" i="30"/>
  <c r="AU266" i="30"/>
  <c r="AT370" i="30"/>
  <c r="AU268" i="30"/>
  <c r="AU225" i="30"/>
  <c r="AT399" i="30"/>
  <c r="AT356" i="30"/>
  <c r="K216" i="30"/>
  <c r="AX158" i="31"/>
  <c r="AW188" i="31"/>
  <c r="AW157" i="31"/>
  <c r="AV202" i="33"/>
  <c r="AV171" i="33"/>
  <c r="AW172" i="33"/>
  <c r="AV328" i="32"/>
  <c r="AW298" i="32"/>
  <c r="AV297" i="32"/>
  <c r="AT403" i="30"/>
  <c r="AT368" i="30"/>
  <c r="AT395" i="30"/>
  <c r="AV297" i="31"/>
  <c r="AV328" i="31"/>
  <c r="AW298" i="31"/>
  <c r="AT354" i="30"/>
  <c r="AT407" i="30"/>
  <c r="AT362" i="30"/>
  <c r="AU220" i="30"/>
  <c r="AT369" i="30"/>
  <c r="AM52" i="36"/>
  <c r="AM72" i="36" s="1"/>
  <c r="AL115" i="36"/>
  <c r="AV38" i="37"/>
  <c r="AU48" i="37"/>
  <c r="AU49" i="37" s="1"/>
  <c r="AM47" i="36"/>
  <c r="AM67" i="36" s="1"/>
  <c r="AL110" i="36"/>
  <c r="AM40" i="36"/>
  <c r="AM60" i="36" s="1"/>
  <c r="AL56" i="36"/>
  <c r="AM54" i="36"/>
  <c r="AM74" i="36" s="1"/>
  <c r="AL117" i="36"/>
  <c r="AL105" i="36"/>
  <c r="AM42" i="36"/>
  <c r="AM62" i="36" s="1"/>
  <c r="AV27" i="35"/>
  <c r="AW13" i="35"/>
  <c r="AL107" i="36"/>
  <c r="AM44" i="36"/>
  <c r="AM64" i="36" s="1"/>
  <c r="AM53" i="36"/>
  <c r="AM73" i="36" s="1"/>
  <c r="AL116" i="36"/>
  <c r="AU39" i="36"/>
  <c r="AT59" i="36"/>
  <c r="AT81" i="36"/>
  <c r="AT102" i="36" s="1"/>
  <c r="AT131" i="36" s="1"/>
  <c r="AT132" i="36" s="1"/>
  <c r="AL114" i="36"/>
  <c r="AM51" i="36"/>
  <c r="AM71" i="36" s="1"/>
  <c r="AL106" i="36"/>
  <c r="AM43" i="36"/>
  <c r="AM63" i="36" s="1"/>
  <c r="AL109" i="36"/>
  <c r="AM46" i="36"/>
  <c r="AM66" i="36" s="1"/>
  <c r="AL111" i="36"/>
  <c r="AM48" i="36"/>
  <c r="AM68" i="36" s="1"/>
  <c r="AL108" i="36"/>
  <c r="AM45" i="36"/>
  <c r="AM65" i="36" s="1"/>
  <c r="AM49" i="36"/>
  <c r="AM69" i="36" s="1"/>
  <c r="AL112" i="36"/>
  <c r="AM41" i="36"/>
  <c r="AM61" i="36" s="1"/>
  <c r="AL104" i="36"/>
  <c r="AN14" i="35"/>
  <c r="AN50" i="37"/>
  <c r="AO39" i="37"/>
  <c r="AL113" i="36"/>
  <c r="AM50" i="36"/>
  <c r="AM70" i="36" s="1"/>
  <c r="AK103" i="36"/>
  <c r="AK119" i="36" s="1"/>
  <c r="AK78" i="36"/>
  <c r="E133" i="16"/>
  <c r="AU115" i="30"/>
  <c r="AU131" i="30"/>
  <c r="AU129" i="30"/>
  <c r="AU124" i="30"/>
  <c r="AU127" i="30"/>
  <c r="AU112" i="30"/>
  <c r="AU120" i="30"/>
  <c r="AU132" i="30"/>
  <c r="AU123" i="30"/>
  <c r="AU126" i="30"/>
  <c r="AU130" i="30"/>
  <c r="AU121" i="30"/>
  <c r="AU133" i="30"/>
  <c r="AU119" i="30"/>
  <c r="AU109" i="30"/>
  <c r="AU114" i="30"/>
  <c r="AU122" i="30"/>
  <c r="AU117" i="30"/>
  <c r="AU110" i="30"/>
  <c r="AU113" i="30"/>
  <c r="AU118" i="30"/>
  <c r="AU111" i="30"/>
  <c r="AU128" i="30"/>
  <c r="AU125" i="30"/>
  <c r="AX16" i="16"/>
  <c r="AX4" i="16" s="1"/>
  <c r="AW39" i="16"/>
  <c r="AW48" i="33"/>
  <c r="AX18" i="33"/>
  <c r="AW17" i="33"/>
  <c r="AW40" i="33" s="1"/>
  <c r="AW48" i="32"/>
  <c r="AX18" i="32"/>
  <c r="AW17" i="32"/>
  <c r="AV81" i="31"/>
  <c r="AW82" i="31"/>
  <c r="AV112" i="31"/>
  <c r="AW48" i="31"/>
  <c r="AX18" i="31"/>
  <c r="AW17" i="31"/>
  <c r="AV112" i="32"/>
  <c r="AW82" i="32"/>
  <c r="AV81" i="32"/>
  <c r="AU101" i="30"/>
  <c r="AU103" i="30"/>
  <c r="AU102" i="30"/>
  <c r="AU81" i="30"/>
  <c r="AU82" i="30"/>
  <c r="AU97" i="30"/>
  <c r="AU80" i="30"/>
  <c r="AU100" i="30"/>
  <c r="AU94" i="30"/>
  <c r="AU92" i="30"/>
  <c r="AU86" i="30"/>
  <c r="AU91" i="30"/>
  <c r="AU96" i="30"/>
  <c r="AU83" i="30"/>
  <c r="AU93" i="30"/>
  <c r="AU99" i="30"/>
  <c r="AU98" i="30"/>
  <c r="AU88" i="30"/>
  <c r="AU87" i="30"/>
  <c r="J79" i="30"/>
  <c r="AU84" i="30"/>
  <c r="AU85" i="30"/>
  <c r="AU90" i="30"/>
  <c r="AU89" i="30"/>
  <c r="AU95" i="30"/>
  <c r="AV78" i="30"/>
  <c r="AV108" i="30" s="1"/>
  <c r="AW16" i="30"/>
  <c r="AX17" i="30"/>
  <c r="AW47" i="30"/>
  <c r="F61" i="16"/>
  <c r="F89" i="16" s="1"/>
  <c r="AU13" i="22" l="1"/>
  <c r="AU14" i="22"/>
  <c r="AU15" i="22"/>
  <c r="AW3" i="22"/>
  <c r="AV12" i="22"/>
  <c r="AM76" i="36"/>
  <c r="AT92" i="36"/>
  <c r="AT85" i="36"/>
  <c r="AO82" i="36"/>
  <c r="AN98" i="36"/>
  <c r="AT84" i="36"/>
  <c r="AT96" i="36"/>
  <c r="AT90" i="36"/>
  <c r="AT93" i="36"/>
  <c r="AT95" i="36"/>
  <c r="AT88" i="36"/>
  <c r="AT86" i="36"/>
  <c r="AK134" i="36"/>
  <c r="AK121" i="36"/>
  <c r="AT87" i="36"/>
  <c r="AT83" i="36"/>
  <c r="AT89" i="36"/>
  <c r="AT94" i="36"/>
  <c r="AT91" i="36"/>
  <c r="AV135" i="31"/>
  <c r="AM19" i="35"/>
  <c r="AN15" i="35"/>
  <c r="AP22" i="35"/>
  <c r="AO23" i="35"/>
  <c r="AO32" i="35" s="1"/>
  <c r="AO21" i="35"/>
  <c r="AO31" i="35" s="1"/>
  <c r="AP20" i="35"/>
  <c r="AL30" i="35"/>
  <c r="AM29" i="35"/>
  <c r="AV101" i="31"/>
  <c r="AV381" i="31"/>
  <c r="AW177" i="31"/>
  <c r="AV219" i="33"/>
  <c r="AV323" i="31"/>
  <c r="AU416" i="31"/>
  <c r="AW65" i="33"/>
  <c r="AV227" i="33"/>
  <c r="AW142" i="33"/>
  <c r="AV225" i="33"/>
  <c r="AV7" i="38" a="1"/>
  <c r="AV7" i="38" s="1"/>
  <c r="AV9" i="38" a="1"/>
  <c r="AV9" i="38" s="1"/>
  <c r="AV5" i="38" a="1"/>
  <c r="AV5" i="38" s="1"/>
  <c r="AV8" i="38" a="1"/>
  <c r="AV8" i="38" s="1"/>
  <c r="AV11" i="38" a="1"/>
  <c r="AV11" i="38" s="1"/>
  <c r="AV10" i="38" a="1"/>
  <c r="AV10" i="38" s="1"/>
  <c r="AU417" i="31"/>
  <c r="AV226" i="33"/>
  <c r="AW5" i="39" a="1"/>
  <c r="AW5" i="39" s="1"/>
  <c r="AW7" i="39" a="1"/>
  <c r="AW7" i="39" s="1"/>
  <c r="AW9" i="39" a="1"/>
  <c r="AW9" i="39" s="1"/>
  <c r="AW11" i="39" a="1"/>
  <c r="AW11" i="39" s="1"/>
  <c r="AW8" i="39" a="1"/>
  <c r="AW8" i="39" s="1"/>
  <c r="AW10" i="39" a="1"/>
  <c r="AW10" i="39" s="1"/>
  <c r="AX11" i="16" a="1"/>
  <c r="AX11" i="16" s="1"/>
  <c r="AX7" i="16" a="1"/>
  <c r="AX7" i="16" s="1"/>
  <c r="AX10" i="16" a="1"/>
  <c r="AX10" i="16" s="1"/>
  <c r="AX8" i="16" a="1"/>
  <c r="AX8" i="16" s="1"/>
  <c r="AX5" i="16" a="1"/>
  <c r="AX5" i="16" s="1"/>
  <c r="AX9" i="16" a="1"/>
  <c r="AX9" i="16" s="1"/>
  <c r="AW43" i="31"/>
  <c r="AW149" i="33"/>
  <c r="AW148" i="33"/>
  <c r="AW113" i="33"/>
  <c r="AW39" i="33"/>
  <c r="AW150" i="33"/>
  <c r="AW42" i="33"/>
  <c r="AW71" i="33"/>
  <c r="AW72" i="33"/>
  <c r="AW110" i="33"/>
  <c r="AW73" i="33"/>
  <c r="AW120" i="33"/>
  <c r="AW34" i="33"/>
  <c r="AW143" i="33"/>
  <c r="AV194" i="33"/>
  <c r="AV189" i="33"/>
  <c r="AW117" i="33"/>
  <c r="AW33" i="33"/>
  <c r="AV223" i="33"/>
  <c r="AW37" i="33"/>
  <c r="AW146" i="33"/>
  <c r="AW36" i="33"/>
  <c r="AV222" i="33"/>
  <c r="AV224" i="33"/>
  <c r="AW147" i="33"/>
  <c r="AW119" i="33"/>
  <c r="AW140" i="33"/>
  <c r="AW141" i="33"/>
  <c r="AW145" i="33"/>
  <c r="AW144" i="33"/>
  <c r="AW67" i="33"/>
  <c r="AW68" i="33"/>
  <c r="AV197" i="33"/>
  <c r="AW114" i="33"/>
  <c r="AW38" i="33"/>
  <c r="AW111" i="33"/>
  <c r="AV217" i="33"/>
  <c r="AW118" i="33"/>
  <c r="AW66" i="33"/>
  <c r="AV220" i="33"/>
  <c r="AV188" i="33"/>
  <c r="AV195" i="33"/>
  <c r="AW69" i="33"/>
  <c r="AW70" i="33"/>
  <c r="AV193" i="33"/>
  <c r="AW63" i="33"/>
  <c r="AW35" i="33"/>
  <c r="AW116" i="33"/>
  <c r="AV190" i="33"/>
  <c r="AW41" i="33"/>
  <c r="AV218" i="33"/>
  <c r="AV187" i="33"/>
  <c r="AW43" i="33"/>
  <c r="AW115" i="33"/>
  <c r="AV192" i="33"/>
  <c r="AV191" i="33"/>
  <c r="AW64" i="33"/>
  <c r="AV221" i="33"/>
  <c r="AV196" i="33"/>
  <c r="AV385" i="31"/>
  <c r="AV353" i="31"/>
  <c r="AV352" i="31"/>
  <c r="AV351" i="31"/>
  <c r="AV386" i="31"/>
  <c r="AV387" i="31"/>
  <c r="AV275" i="31"/>
  <c r="AV276" i="31"/>
  <c r="AV277" i="31"/>
  <c r="AW246" i="31"/>
  <c r="AW247" i="31"/>
  <c r="AW213" i="31"/>
  <c r="AW212" i="31"/>
  <c r="AW73" i="31"/>
  <c r="AV136" i="31"/>
  <c r="AV137" i="31"/>
  <c r="AV133" i="31"/>
  <c r="AV132" i="31"/>
  <c r="AW72" i="31"/>
  <c r="AU414" i="31"/>
  <c r="AV100" i="31"/>
  <c r="AW68" i="31"/>
  <c r="AV322" i="31"/>
  <c r="AW33" i="31"/>
  <c r="AV106" i="31"/>
  <c r="AW241" i="31"/>
  <c r="AW176" i="31"/>
  <c r="AW37" i="31"/>
  <c r="AW42" i="31"/>
  <c r="AW35" i="31"/>
  <c r="AW243" i="31"/>
  <c r="AW71" i="31"/>
  <c r="AW183" i="31"/>
  <c r="AV316" i="31"/>
  <c r="AW175" i="31"/>
  <c r="AV103" i="31"/>
  <c r="AV380" i="31"/>
  <c r="AV273" i="31"/>
  <c r="AV377" i="31"/>
  <c r="AW240" i="31"/>
  <c r="AV272" i="31"/>
  <c r="AW174" i="31"/>
  <c r="AW182" i="31"/>
  <c r="AV315" i="31"/>
  <c r="AW178" i="31"/>
  <c r="AV348" i="31"/>
  <c r="AV320" i="31"/>
  <c r="AW180" i="31"/>
  <c r="AV97" i="31"/>
  <c r="AW38" i="31"/>
  <c r="AW245" i="31"/>
  <c r="AW210" i="31"/>
  <c r="AV318" i="31"/>
  <c r="AW39" i="31"/>
  <c r="AW36" i="31"/>
  <c r="AU413" i="31"/>
  <c r="AW238" i="31"/>
  <c r="AW211" i="31"/>
  <c r="AW209" i="31"/>
  <c r="AW173" i="31"/>
  <c r="AV349" i="31"/>
  <c r="AV98" i="31"/>
  <c r="AV319" i="31"/>
  <c r="AW242" i="31"/>
  <c r="AW70" i="31"/>
  <c r="AV104" i="31"/>
  <c r="AV382" i="31"/>
  <c r="AW69" i="31"/>
  <c r="AW40" i="31"/>
  <c r="AV105" i="31"/>
  <c r="AW179" i="31"/>
  <c r="AW237" i="31"/>
  <c r="AV317" i="31"/>
  <c r="AV107" i="31"/>
  <c r="AW34" i="31"/>
  <c r="AV378" i="31"/>
  <c r="AV384" i="31"/>
  <c r="AW41" i="31"/>
  <c r="AV102" i="31"/>
  <c r="AU412" i="31"/>
  <c r="AV379" i="31"/>
  <c r="AV350" i="31"/>
  <c r="AV383" i="31"/>
  <c r="AW208" i="31"/>
  <c r="AV314" i="31"/>
  <c r="AV274" i="31"/>
  <c r="AW181" i="31"/>
  <c r="AW244" i="31"/>
  <c r="AV134" i="31"/>
  <c r="AV313" i="31"/>
  <c r="AW239" i="31"/>
  <c r="AV99" i="31"/>
  <c r="AV321" i="31"/>
  <c r="AV116" i="30"/>
  <c r="CJ19" i="7"/>
  <c r="CK5" i="7"/>
  <c r="CL9" i="7"/>
  <c r="CK23" i="7"/>
  <c r="DI28" i="7"/>
  <c r="CL13" i="7"/>
  <c r="CK27" i="7"/>
  <c r="CM10" i="7"/>
  <c r="CL24" i="7"/>
  <c r="CL7" i="7"/>
  <c r="CK21" i="7"/>
  <c r="CN8" i="7"/>
  <c r="CM22" i="7"/>
  <c r="CM6" i="7"/>
  <c r="CL20" i="7"/>
  <c r="CL11" i="7"/>
  <c r="CK25" i="7"/>
  <c r="CN12" i="7"/>
  <c r="CM26" i="7"/>
  <c r="AU364" i="30"/>
  <c r="AX39" i="39"/>
  <c r="AX61" i="39" s="1"/>
  <c r="AX89" i="39" s="1"/>
  <c r="AX111" i="39" s="1"/>
  <c r="AX133" i="39" s="1"/>
  <c r="AY16" i="39"/>
  <c r="AX4" i="39"/>
  <c r="AW39" i="38"/>
  <c r="AW61" i="38" s="1"/>
  <c r="AW89" i="38" s="1"/>
  <c r="AW111" i="38" s="1"/>
  <c r="AW133" i="38" s="1"/>
  <c r="AX16" i="38"/>
  <c r="AW4" i="38"/>
  <c r="AV246" i="30"/>
  <c r="AU393" i="30"/>
  <c r="AU384" i="30"/>
  <c r="AU360" i="30"/>
  <c r="AU400" i="30"/>
  <c r="AV239" i="30"/>
  <c r="AV270" i="30"/>
  <c r="AU370" i="30"/>
  <c r="AU359" i="30"/>
  <c r="AU365" i="30"/>
  <c r="AU395" i="30"/>
  <c r="AU392" i="30"/>
  <c r="AU367" i="30"/>
  <c r="AU356" i="30"/>
  <c r="AU375" i="30"/>
  <c r="AU387" i="30"/>
  <c r="AU385" i="30"/>
  <c r="AU407" i="30"/>
  <c r="AU373" i="30"/>
  <c r="AU404" i="30"/>
  <c r="AU368" i="30"/>
  <c r="AU399" i="30"/>
  <c r="AU396" i="30"/>
  <c r="AU366" i="30"/>
  <c r="AU388" i="30"/>
  <c r="AU369" i="30"/>
  <c r="AU354" i="30"/>
  <c r="AU362" i="30"/>
  <c r="AU403" i="30"/>
  <c r="AU371" i="30"/>
  <c r="AV259" i="30"/>
  <c r="AV266" i="30"/>
  <c r="AV225" i="30"/>
  <c r="AV261" i="30"/>
  <c r="AV222" i="30"/>
  <c r="AV268" i="30"/>
  <c r="AV233" i="30"/>
  <c r="AV264" i="30"/>
  <c r="AV228" i="30"/>
  <c r="AV269" i="30"/>
  <c r="AV220" i="30"/>
  <c r="AV231" i="30"/>
  <c r="AV258" i="30"/>
  <c r="AV253" i="30"/>
  <c r="AV257" i="30"/>
  <c r="AV237" i="30"/>
  <c r="AV263" i="30"/>
  <c r="AU389" i="30"/>
  <c r="AU398" i="30"/>
  <c r="AU402" i="30"/>
  <c r="AV252" i="30"/>
  <c r="AV254" i="30"/>
  <c r="AV256" i="30"/>
  <c r="AU390" i="30"/>
  <c r="AV229" i="30"/>
  <c r="AV219" i="30"/>
  <c r="AV223" i="30"/>
  <c r="AV235" i="30"/>
  <c r="AV224" i="30"/>
  <c r="AV250" i="30"/>
  <c r="AV247" i="30"/>
  <c r="AU357" i="30"/>
  <c r="AV267" i="30"/>
  <c r="AU397" i="30"/>
  <c r="AV217" i="30"/>
  <c r="AV226" i="30"/>
  <c r="AU405" i="30"/>
  <c r="AU363" i="30"/>
  <c r="AV240" i="30"/>
  <c r="AU361" i="30"/>
  <c r="AW252" i="31"/>
  <c r="AW221" i="31"/>
  <c r="AX222" i="31"/>
  <c r="AX298" i="31"/>
  <c r="AW328" i="31"/>
  <c r="AW297" i="31"/>
  <c r="AW297" i="32"/>
  <c r="AW328" i="32"/>
  <c r="AX298" i="32"/>
  <c r="AW202" i="33"/>
  <c r="AX172" i="33"/>
  <c r="AW171" i="33"/>
  <c r="L216" i="30"/>
  <c r="AV321" i="30"/>
  <c r="AV352" i="30" s="1"/>
  <c r="AV382" i="30" s="1"/>
  <c r="AV290" i="30"/>
  <c r="AW291" i="30"/>
  <c r="AU377" i="30"/>
  <c r="AV221" i="30"/>
  <c r="AU376" i="30"/>
  <c r="AV260" i="30"/>
  <c r="L383" i="30"/>
  <c r="AX157" i="32"/>
  <c r="AY158" i="32"/>
  <c r="AX188" i="32"/>
  <c r="AV230" i="30"/>
  <c r="AV227" i="30"/>
  <c r="AU372" i="30"/>
  <c r="AU355" i="30"/>
  <c r="AU374" i="30"/>
  <c r="AU394" i="30"/>
  <c r="AV248" i="30"/>
  <c r="AV232" i="30"/>
  <c r="AV238" i="30"/>
  <c r="AV251" i="30"/>
  <c r="AV234" i="30"/>
  <c r="AW252" i="32"/>
  <c r="AW221" i="32"/>
  <c r="AX222" i="32"/>
  <c r="AU391" i="30"/>
  <c r="AU401" i="30"/>
  <c r="AV255" i="30"/>
  <c r="AV392" i="32"/>
  <c r="AW362" i="32"/>
  <c r="AV361" i="32"/>
  <c r="AU406" i="30"/>
  <c r="AV262" i="30"/>
  <c r="AU358" i="30"/>
  <c r="AV218" i="30"/>
  <c r="AY158" i="31"/>
  <c r="AX188" i="31"/>
  <c r="AX157" i="31"/>
  <c r="AV361" i="31"/>
  <c r="AV392" i="31"/>
  <c r="AV415" i="31" s="1"/>
  <c r="AW362" i="31"/>
  <c r="AU386" i="30"/>
  <c r="AV236" i="30"/>
  <c r="L353" i="30"/>
  <c r="AX154" i="30"/>
  <c r="AW184" i="30"/>
  <c r="AW215" i="30" s="1"/>
  <c r="AW245" i="30" s="1"/>
  <c r="AW153" i="30"/>
  <c r="AV265" i="30"/>
  <c r="AV249" i="30"/>
  <c r="AX125" i="33"/>
  <c r="AX94" i="33"/>
  <c r="AX112" i="33" s="1"/>
  <c r="AY95" i="33"/>
  <c r="AN46" i="36"/>
  <c r="AN66" i="36" s="1"/>
  <c r="AM109" i="36"/>
  <c r="AU59" i="36"/>
  <c r="AU81" i="36"/>
  <c r="AU102" i="36" s="1"/>
  <c r="AU131" i="36" s="1"/>
  <c r="AU132" i="36" s="1"/>
  <c r="AV39" i="36"/>
  <c r="AN42" i="36"/>
  <c r="AN62" i="36" s="1"/>
  <c r="AM105" i="36"/>
  <c r="AM110" i="36"/>
  <c r="AN47" i="36"/>
  <c r="AN67" i="36" s="1"/>
  <c r="AM104" i="36"/>
  <c r="AN41" i="36"/>
  <c r="AN61" i="36" s="1"/>
  <c r="AN50" i="36"/>
  <c r="AN70" i="36" s="1"/>
  <c r="AM113" i="36"/>
  <c r="AN43" i="36"/>
  <c r="AN63" i="36" s="1"/>
  <c r="AM106" i="36"/>
  <c r="AM116" i="36"/>
  <c r="AN53" i="36"/>
  <c r="AN73" i="36" s="1"/>
  <c r="AN49" i="36"/>
  <c r="AN69" i="36" s="1"/>
  <c r="AM112" i="36"/>
  <c r="AM107" i="36"/>
  <c r="AN44" i="36"/>
  <c r="AN64" i="36" s="1"/>
  <c r="AM117" i="36"/>
  <c r="AN54" i="36"/>
  <c r="AN74" i="36" s="1"/>
  <c r="AO50" i="37"/>
  <c r="AP39" i="37"/>
  <c r="AM108" i="36"/>
  <c r="AN45" i="36"/>
  <c r="AN65" i="36" s="1"/>
  <c r="AM114" i="36"/>
  <c r="AN51" i="36"/>
  <c r="AN71" i="36" s="1"/>
  <c r="AL103" i="36"/>
  <c r="AL119" i="36" s="1"/>
  <c r="AL78" i="36"/>
  <c r="AW38" i="37"/>
  <c r="AV48" i="37"/>
  <c r="AV49" i="37" s="1"/>
  <c r="AN17" i="35"/>
  <c r="AO14" i="35"/>
  <c r="AM111" i="36"/>
  <c r="AN48" i="36"/>
  <c r="AN68" i="36" s="1"/>
  <c r="AX13" i="35"/>
  <c r="AW27" i="35"/>
  <c r="AN40" i="36"/>
  <c r="AN60" i="36" s="1"/>
  <c r="AM56" i="36"/>
  <c r="AM115" i="36"/>
  <c r="AN52" i="36"/>
  <c r="AN72" i="36" s="1"/>
  <c r="F111" i="16"/>
  <c r="AV114" i="30"/>
  <c r="AV128" i="30"/>
  <c r="AV111" i="30"/>
  <c r="AV126" i="30"/>
  <c r="AV122" i="30"/>
  <c r="AV123" i="30"/>
  <c r="AV124" i="30"/>
  <c r="AV131" i="30"/>
  <c r="AV132" i="30"/>
  <c r="AV118" i="30"/>
  <c r="AV109" i="30"/>
  <c r="AV120" i="30"/>
  <c r="AV113" i="30"/>
  <c r="AV119" i="30"/>
  <c r="AV112" i="30"/>
  <c r="AV110" i="30"/>
  <c r="AV133" i="30"/>
  <c r="AV127" i="30"/>
  <c r="AV129" i="30"/>
  <c r="AV121" i="30"/>
  <c r="AV115" i="30"/>
  <c r="AV125" i="30"/>
  <c r="AV117" i="30"/>
  <c r="AV130" i="30"/>
  <c r="AY16" i="16"/>
  <c r="AX39" i="16"/>
  <c r="AX48" i="33"/>
  <c r="AY18" i="33"/>
  <c r="AX17" i="33"/>
  <c r="AX40" i="33" s="1"/>
  <c r="AX48" i="31"/>
  <c r="AY18" i="31"/>
  <c r="AX17" i="31"/>
  <c r="AX48" i="32"/>
  <c r="AY18" i="32"/>
  <c r="AX17" i="32"/>
  <c r="AX82" i="32"/>
  <c r="AW112" i="32"/>
  <c r="AW81" i="32"/>
  <c r="AW81" i="31"/>
  <c r="AW112" i="31"/>
  <c r="AX82" i="31"/>
  <c r="AV102" i="30"/>
  <c r="AV103" i="30"/>
  <c r="AV101" i="30"/>
  <c r="AV81" i="30"/>
  <c r="AV96" i="30"/>
  <c r="AV95" i="30"/>
  <c r="AV87" i="30"/>
  <c r="AV91" i="30"/>
  <c r="AV89" i="30"/>
  <c r="AV88" i="30"/>
  <c r="AV86" i="30"/>
  <c r="AV90" i="30"/>
  <c r="AV98" i="30"/>
  <c r="AV92" i="30"/>
  <c r="AV85" i="30"/>
  <c r="AV99" i="30"/>
  <c r="AV94" i="30"/>
  <c r="AV84" i="30"/>
  <c r="AV93" i="30"/>
  <c r="AV100" i="30"/>
  <c r="AV82" i="30"/>
  <c r="AV80" i="30"/>
  <c r="K79" i="30"/>
  <c r="AV83" i="30"/>
  <c r="AV97" i="30"/>
  <c r="AW78" i="30"/>
  <c r="AW108" i="30" s="1"/>
  <c r="AX16" i="30"/>
  <c r="AY17" i="30"/>
  <c r="AX47" i="30"/>
  <c r="G61" i="16"/>
  <c r="G89" i="16" s="1"/>
  <c r="G111" i="16" s="1"/>
  <c r="G133" i="16" s="1"/>
  <c r="C22" i="22" l="1"/>
  <c r="C23" i="22"/>
  <c r="D22" i="22"/>
  <c r="D23" i="22"/>
  <c r="D24" i="22" s="1"/>
  <c r="C7" i="24" s="1"/>
  <c r="I7" i="24" s="1"/>
  <c r="S236" i="18" s="1"/>
  <c r="AV13" i="22"/>
  <c r="AV14" i="22"/>
  <c r="AV15" i="22"/>
  <c r="AX3" i="22"/>
  <c r="AW12" i="22"/>
  <c r="AN76" i="36"/>
  <c r="AU83" i="36"/>
  <c r="AU92" i="36"/>
  <c r="AU89" i="36"/>
  <c r="AU93" i="36"/>
  <c r="AL134" i="36"/>
  <c r="AL121" i="36"/>
  <c r="AU87" i="36"/>
  <c r="AU90" i="36"/>
  <c r="AU96" i="36"/>
  <c r="AU84" i="36"/>
  <c r="AU86" i="36"/>
  <c r="AU91" i="36"/>
  <c r="AU88" i="36"/>
  <c r="AP82" i="36"/>
  <c r="AO98" i="36"/>
  <c r="AU94" i="36"/>
  <c r="AU95" i="36"/>
  <c r="AU85" i="36"/>
  <c r="AP21" i="35"/>
  <c r="AP31" i="35" s="1"/>
  <c r="AQ20" i="35"/>
  <c r="AQ22" i="35"/>
  <c r="AP23" i="35"/>
  <c r="AP32" i="35" s="1"/>
  <c r="AN19" i="35"/>
  <c r="AO15" i="35"/>
  <c r="AO17" i="35" s="1"/>
  <c r="AW101" i="31"/>
  <c r="AM30" i="35"/>
  <c r="AN29" i="35"/>
  <c r="AW381" i="31"/>
  <c r="AX177" i="31"/>
  <c r="AX43" i="31"/>
  <c r="AW323" i="31"/>
  <c r="AW116" i="30"/>
  <c r="AW132" i="31"/>
  <c r="AW225" i="33"/>
  <c r="AW7" i="38" a="1"/>
  <c r="AW7" i="38" s="1"/>
  <c r="AW5" i="38" a="1"/>
  <c r="AW5" i="38" s="1"/>
  <c r="AW11" i="38" a="1"/>
  <c r="AW11" i="38" s="1"/>
  <c r="AW10" i="38" a="1"/>
  <c r="AW10" i="38" s="1"/>
  <c r="AW8" i="38" a="1"/>
  <c r="AW8" i="38" s="1"/>
  <c r="AW9" i="38" a="1"/>
  <c r="AW9" i="38" s="1"/>
  <c r="AW227" i="33"/>
  <c r="AV416" i="31"/>
  <c r="AX7" i="39" a="1"/>
  <c r="AX7" i="39" s="1"/>
  <c r="AX10" i="39" a="1"/>
  <c r="AX10" i="39" s="1"/>
  <c r="AX5" i="39" a="1"/>
  <c r="AX5" i="39" s="1"/>
  <c r="AX8" i="39" a="1"/>
  <c r="AX8" i="39" s="1"/>
  <c r="AX9" i="39" a="1"/>
  <c r="AX9" i="39" s="1"/>
  <c r="AX11" i="39" a="1"/>
  <c r="AX11" i="39" s="1"/>
  <c r="AW226" i="33"/>
  <c r="AV417" i="31"/>
  <c r="AV414" i="31"/>
  <c r="AX150" i="33"/>
  <c r="AX148" i="33"/>
  <c r="AX149" i="33"/>
  <c r="AX73" i="33"/>
  <c r="AX72" i="33"/>
  <c r="AX71" i="33"/>
  <c r="AX65" i="33"/>
  <c r="AW219" i="33"/>
  <c r="AX120" i="33"/>
  <c r="AX114" i="33"/>
  <c r="AX140" i="33"/>
  <c r="AX36" i="33"/>
  <c r="AW194" i="33"/>
  <c r="AW196" i="33"/>
  <c r="AW187" i="33"/>
  <c r="AW193" i="33"/>
  <c r="AX66" i="33"/>
  <c r="AW197" i="33"/>
  <c r="AX119" i="33"/>
  <c r="AX146" i="33"/>
  <c r="AX143" i="33"/>
  <c r="AW221" i="33"/>
  <c r="AW218" i="33"/>
  <c r="AX70" i="33"/>
  <c r="AX118" i="33"/>
  <c r="AX68" i="33"/>
  <c r="AX147" i="33"/>
  <c r="AX37" i="33"/>
  <c r="AX34" i="33"/>
  <c r="AX64" i="33"/>
  <c r="AX41" i="33"/>
  <c r="AX69" i="33"/>
  <c r="AX42" i="33"/>
  <c r="AX113" i="33"/>
  <c r="AW223" i="33"/>
  <c r="AW191" i="33"/>
  <c r="AW190" i="33"/>
  <c r="AW195" i="33"/>
  <c r="AW217" i="33"/>
  <c r="AX67" i="33"/>
  <c r="AX142" i="33"/>
  <c r="AX39" i="33"/>
  <c r="AX110" i="33"/>
  <c r="AW192" i="33"/>
  <c r="AX116" i="33"/>
  <c r="AX144" i="33"/>
  <c r="AW224" i="33"/>
  <c r="AX33" i="33"/>
  <c r="AX115" i="33"/>
  <c r="AX35" i="33"/>
  <c r="AW188" i="33"/>
  <c r="AX111" i="33"/>
  <c r="AX145" i="33"/>
  <c r="AW222" i="33"/>
  <c r="AX117" i="33"/>
  <c r="AX43" i="33"/>
  <c r="AX63" i="33"/>
  <c r="AW220" i="33"/>
  <c r="AX38" i="33"/>
  <c r="AX141" i="33"/>
  <c r="AW189" i="33"/>
  <c r="AW387" i="31"/>
  <c r="AW386" i="31"/>
  <c r="AW351" i="31"/>
  <c r="AW352" i="31"/>
  <c r="AW353" i="31"/>
  <c r="AW385" i="31"/>
  <c r="AW277" i="31"/>
  <c r="AW276" i="31"/>
  <c r="AW275" i="31"/>
  <c r="AX212" i="31"/>
  <c r="AX213" i="31"/>
  <c r="AX247" i="31"/>
  <c r="AX246" i="31"/>
  <c r="AW137" i="31"/>
  <c r="AW136" i="31"/>
  <c r="AW135" i="31"/>
  <c r="AX37" i="31"/>
  <c r="AW316" i="31"/>
  <c r="AW377" i="31"/>
  <c r="AX210" i="31"/>
  <c r="AW348" i="31"/>
  <c r="AX72" i="31"/>
  <c r="AW104" i="31"/>
  <c r="AX41" i="31"/>
  <c r="AX73" i="31"/>
  <c r="AW321" i="31"/>
  <c r="AW314" i="31"/>
  <c r="AW99" i="31"/>
  <c r="AW100" i="31"/>
  <c r="AX237" i="31"/>
  <c r="AX70" i="31"/>
  <c r="AX211" i="31"/>
  <c r="AX245" i="31"/>
  <c r="AX178" i="31"/>
  <c r="AX183" i="31"/>
  <c r="AX176" i="31"/>
  <c r="AX239" i="31"/>
  <c r="AX208" i="31"/>
  <c r="AW384" i="31"/>
  <c r="AX179" i="31"/>
  <c r="AX242" i="31"/>
  <c r="AX238" i="31"/>
  <c r="AW315" i="31"/>
  <c r="AX71" i="31"/>
  <c r="AX241" i="31"/>
  <c r="AW313" i="31"/>
  <c r="AW383" i="31"/>
  <c r="AW378" i="31"/>
  <c r="AW105" i="31"/>
  <c r="AW319" i="31"/>
  <c r="AV413" i="31"/>
  <c r="AX38" i="31"/>
  <c r="AX182" i="31"/>
  <c r="AW273" i="31"/>
  <c r="AW133" i="31"/>
  <c r="AW106" i="31"/>
  <c r="AW134" i="31"/>
  <c r="AW350" i="31"/>
  <c r="AX34" i="31"/>
  <c r="AW98" i="31"/>
  <c r="AX36" i="31"/>
  <c r="AX174" i="31"/>
  <c r="AX243" i="31"/>
  <c r="AX33" i="31"/>
  <c r="AX244" i="31"/>
  <c r="AW379" i="31"/>
  <c r="AX40" i="31"/>
  <c r="AW349" i="31"/>
  <c r="AX39" i="31"/>
  <c r="AW97" i="31"/>
  <c r="AW380" i="31"/>
  <c r="AX35" i="31"/>
  <c r="AW322" i="31"/>
  <c r="AX181" i="31"/>
  <c r="AV412" i="31"/>
  <c r="AW107" i="31"/>
  <c r="AX69" i="31"/>
  <c r="AX173" i="31"/>
  <c r="AW318" i="31"/>
  <c r="AX180" i="31"/>
  <c r="AW272" i="31"/>
  <c r="AW103" i="31"/>
  <c r="AX42" i="31"/>
  <c r="AX68" i="31"/>
  <c r="AW274" i="31"/>
  <c r="AW102" i="31"/>
  <c r="AW317" i="31"/>
  <c r="AW382" i="31"/>
  <c r="AX209" i="31"/>
  <c r="AW320" i="31"/>
  <c r="AX240" i="31"/>
  <c r="AX175" i="31"/>
  <c r="CL5" i="7"/>
  <c r="CK19" i="7"/>
  <c r="CM11" i="7"/>
  <c r="CL25" i="7"/>
  <c r="CN10" i="7"/>
  <c r="CM24" i="7"/>
  <c r="CN6" i="7"/>
  <c r="CM20" i="7"/>
  <c r="CM13" i="7"/>
  <c r="CL27" i="7"/>
  <c r="CO8" i="7"/>
  <c r="CN22" i="7"/>
  <c r="DJ28" i="7"/>
  <c r="CO12" i="7"/>
  <c r="CN26" i="7"/>
  <c r="CM7" i="7"/>
  <c r="CL21" i="7"/>
  <c r="CM9" i="7"/>
  <c r="CL23" i="7"/>
  <c r="AY39" i="39"/>
  <c r="AZ16" i="39"/>
  <c r="AY4" i="39"/>
  <c r="AX39" i="38"/>
  <c r="AX61" i="38" s="1"/>
  <c r="AX89" i="38" s="1"/>
  <c r="AX111" i="38" s="1"/>
  <c r="AX133" i="38" s="1"/>
  <c r="AX4" i="38"/>
  <c r="AY16" i="38"/>
  <c r="AV393" i="30"/>
  <c r="AW268" i="30"/>
  <c r="AV367" i="30"/>
  <c r="AV372" i="30"/>
  <c r="AV387" i="30"/>
  <c r="AV356" i="30"/>
  <c r="AW261" i="30"/>
  <c r="AW266" i="30"/>
  <c r="AV403" i="30"/>
  <c r="AV400" i="30"/>
  <c r="AV394" i="30"/>
  <c r="AV360" i="30"/>
  <c r="AV377" i="30"/>
  <c r="AV358" i="30"/>
  <c r="AV374" i="30"/>
  <c r="AV395" i="30"/>
  <c r="AV390" i="30"/>
  <c r="AV405" i="30"/>
  <c r="AW249" i="30"/>
  <c r="AV388" i="30"/>
  <c r="AV406" i="30"/>
  <c r="AV404" i="30"/>
  <c r="AV407" i="30"/>
  <c r="AV385" i="30"/>
  <c r="AV398" i="30"/>
  <c r="AW238" i="30"/>
  <c r="AV355" i="30"/>
  <c r="AV357" i="30"/>
  <c r="AV392" i="30"/>
  <c r="AW222" i="30"/>
  <c r="AV376" i="30"/>
  <c r="AV363" i="30"/>
  <c r="AV366" i="30"/>
  <c r="AW250" i="30"/>
  <c r="AV384" i="30"/>
  <c r="AV362" i="30"/>
  <c r="AV386" i="30"/>
  <c r="AV373" i="30"/>
  <c r="AV375" i="30"/>
  <c r="AV391" i="30"/>
  <c r="AV370" i="30"/>
  <c r="AV401" i="30"/>
  <c r="AV365" i="30"/>
  <c r="AW265" i="30"/>
  <c r="AW253" i="30"/>
  <c r="AW233" i="30"/>
  <c r="AV402" i="30"/>
  <c r="AW258" i="30"/>
  <c r="AV396" i="30"/>
  <c r="AV369" i="30"/>
  <c r="AY298" i="31"/>
  <c r="AX297" i="31"/>
  <c r="AX328" i="31"/>
  <c r="AW228" i="30"/>
  <c r="AW256" i="30"/>
  <c r="AW235" i="30"/>
  <c r="AV389" i="30"/>
  <c r="AW267" i="30"/>
  <c r="AW226" i="30"/>
  <c r="AW229" i="30"/>
  <c r="AW218" i="30"/>
  <c r="AW255" i="30"/>
  <c r="AW217" i="30"/>
  <c r="AW224" i="30"/>
  <c r="AX328" i="32"/>
  <c r="AX297" i="32"/>
  <c r="AY298" i="32"/>
  <c r="AW252" i="30"/>
  <c r="AV361" i="30"/>
  <c r="AV399" i="30"/>
  <c r="AW269" i="30"/>
  <c r="AY157" i="32"/>
  <c r="AY188" i="32"/>
  <c r="AZ158" i="32"/>
  <c r="AY154" i="30"/>
  <c r="AX184" i="30"/>
  <c r="AX215" i="30" s="1"/>
  <c r="AX245" i="30" s="1"/>
  <c r="AX153" i="30"/>
  <c r="AW392" i="31"/>
  <c r="AW361" i="31"/>
  <c r="AX362" i="31"/>
  <c r="AW262" i="30"/>
  <c r="AW227" i="30"/>
  <c r="AW247" i="30"/>
  <c r="AW225" i="30"/>
  <c r="AW254" i="30"/>
  <c r="AW246" i="30"/>
  <c r="AZ95" i="33"/>
  <c r="AY125" i="33"/>
  <c r="AY94" i="33"/>
  <c r="AY112" i="33" s="1"/>
  <c r="AW392" i="32"/>
  <c r="AX362" i="32"/>
  <c r="AW361" i="32"/>
  <c r="AW234" i="30"/>
  <c r="AW232" i="30"/>
  <c r="AW230" i="30"/>
  <c r="AW239" i="30"/>
  <c r="AW221" i="30"/>
  <c r="AX291" i="30"/>
  <c r="AW290" i="30"/>
  <c r="AW321" i="30"/>
  <c r="AW352" i="30" s="1"/>
  <c r="AW382" i="30" s="1"/>
  <c r="AV371" i="30"/>
  <c r="AW240" i="30"/>
  <c r="AW237" i="30"/>
  <c r="AW259" i="30"/>
  <c r="AV397" i="30"/>
  <c r="AW248" i="30"/>
  <c r="AW231" i="30"/>
  <c r="M216" i="30"/>
  <c r="AW264" i="30"/>
  <c r="AW220" i="30"/>
  <c r="AV368" i="30"/>
  <c r="AV364" i="30"/>
  <c r="AY188" i="31"/>
  <c r="AY157" i="31"/>
  <c r="AZ158" i="31"/>
  <c r="M353" i="30"/>
  <c r="AW270" i="30"/>
  <c r="AX252" i="32"/>
  <c r="AX221" i="32"/>
  <c r="AY222" i="32"/>
  <c r="AW251" i="30"/>
  <c r="M383" i="30"/>
  <c r="AW257" i="30"/>
  <c r="AV354" i="30"/>
  <c r="AV359" i="30"/>
  <c r="AW236" i="30"/>
  <c r="AW223" i="30"/>
  <c r="AW263" i="30"/>
  <c r="AW260" i="30"/>
  <c r="AY172" i="33"/>
  <c r="AX202" i="33"/>
  <c r="AX171" i="33"/>
  <c r="AY222" i="31"/>
  <c r="AX221" i="31"/>
  <c r="AX252" i="31"/>
  <c r="AW219" i="30"/>
  <c r="AN111" i="36"/>
  <c r="AO48" i="36"/>
  <c r="AO68" i="36" s="1"/>
  <c r="AN106" i="36"/>
  <c r="AO43" i="36"/>
  <c r="AO63" i="36" s="1"/>
  <c r="AO40" i="36"/>
  <c r="AO60" i="36" s="1"/>
  <c r="AN56" i="36"/>
  <c r="AN114" i="36"/>
  <c r="AO51" i="36"/>
  <c r="AO71" i="36" s="1"/>
  <c r="AN107" i="36"/>
  <c r="AO44" i="36"/>
  <c r="AO64" i="36" s="1"/>
  <c r="AM103" i="36"/>
  <c r="AM119" i="36" s="1"/>
  <c r="AM78" i="36"/>
  <c r="AP14" i="35"/>
  <c r="AN113" i="36"/>
  <c r="AO50" i="36"/>
  <c r="AO70" i="36" s="1"/>
  <c r="AN105" i="36"/>
  <c r="AO42" i="36"/>
  <c r="AO62" i="36" s="1"/>
  <c r="AN108" i="36"/>
  <c r="AO45" i="36"/>
  <c r="AO65" i="36" s="1"/>
  <c r="AW39" i="36"/>
  <c r="AV81" i="36"/>
  <c r="AV102" i="36" s="1"/>
  <c r="B123" i="36" s="1"/>
  <c r="AV59" i="36"/>
  <c r="AO49" i="36"/>
  <c r="AO69" i="36" s="1"/>
  <c r="AN112" i="36"/>
  <c r="AP50" i="37"/>
  <c r="AQ39" i="37"/>
  <c r="AN116" i="36"/>
  <c r="AO53" i="36"/>
  <c r="AO73" i="36" s="1"/>
  <c r="AO41" i="36"/>
  <c r="AO61" i="36" s="1"/>
  <c r="AN104" i="36"/>
  <c r="AN115" i="36"/>
  <c r="AO52" i="36"/>
  <c r="AO72" i="36" s="1"/>
  <c r="AX38" i="37"/>
  <c r="AW48" i="37"/>
  <c r="AW49" i="37" s="1"/>
  <c r="AX27" i="35"/>
  <c r="AY13" i="35"/>
  <c r="AO54" i="36"/>
  <c r="AO74" i="36" s="1"/>
  <c r="AN117" i="36"/>
  <c r="AN110" i="36"/>
  <c r="AO47" i="36"/>
  <c r="AO67" i="36" s="1"/>
  <c r="AN109" i="36"/>
  <c r="AO46" i="36"/>
  <c r="AO66" i="36" s="1"/>
  <c r="F133" i="16"/>
  <c r="AY4" i="16"/>
  <c r="AW132" i="30"/>
  <c r="AW110" i="30"/>
  <c r="AW112" i="30"/>
  <c r="AW123" i="30"/>
  <c r="AW115" i="30"/>
  <c r="AW128" i="30"/>
  <c r="AW117" i="30"/>
  <c r="AW127" i="30"/>
  <c r="AW118" i="30"/>
  <c r="AW125" i="30"/>
  <c r="AW133" i="30"/>
  <c r="AW111" i="30"/>
  <c r="AW121" i="30"/>
  <c r="AW119" i="30"/>
  <c r="AW131" i="30"/>
  <c r="AW129" i="30"/>
  <c r="AW113" i="30"/>
  <c r="AW124" i="30"/>
  <c r="AW114" i="30"/>
  <c r="AW120" i="30"/>
  <c r="AW122" i="30"/>
  <c r="AW130" i="30"/>
  <c r="AW126" i="30"/>
  <c r="AW109" i="30"/>
  <c r="AZ16" i="16"/>
  <c r="AZ4" i="16" s="1"/>
  <c r="AY39" i="16"/>
  <c r="AY48" i="33"/>
  <c r="AZ18" i="33"/>
  <c r="AY17" i="33"/>
  <c r="AX81" i="31"/>
  <c r="AX112" i="31"/>
  <c r="AY82" i="31"/>
  <c r="AX112" i="32"/>
  <c r="AY82" i="32"/>
  <c r="AX81" i="32"/>
  <c r="AY17" i="31"/>
  <c r="AY48" i="31"/>
  <c r="AZ18" i="31"/>
  <c r="AY48" i="32"/>
  <c r="AZ18" i="32"/>
  <c r="AY17" i="32"/>
  <c r="AW101" i="30"/>
  <c r="AW103" i="30"/>
  <c r="AW102" i="30"/>
  <c r="AW100" i="30"/>
  <c r="AW98" i="30"/>
  <c r="AW97" i="30"/>
  <c r="AW93" i="30"/>
  <c r="AW90" i="30"/>
  <c r="AW83" i="30"/>
  <c r="AW84" i="30"/>
  <c r="AW86" i="30"/>
  <c r="AW81" i="30"/>
  <c r="AW88" i="30"/>
  <c r="L79" i="30"/>
  <c r="AW94" i="30"/>
  <c r="AW89" i="30"/>
  <c r="AW96" i="30"/>
  <c r="AW99" i="30"/>
  <c r="AW91" i="30"/>
  <c r="AW80" i="30"/>
  <c r="AW85" i="30"/>
  <c r="AW87" i="30"/>
  <c r="AW82" i="30"/>
  <c r="AW92" i="30"/>
  <c r="AW95" i="30"/>
  <c r="AX78" i="30"/>
  <c r="AX108" i="30" s="1"/>
  <c r="AY16" i="30"/>
  <c r="AZ17" i="30"/>
  <c r="AY47" i="30"/>
  <c r="AF48" i="3"/>
  <c r="AF44" i="3"/>
  <c r="H61" i="16"/>
  <c r="H89" i="16" s="1"/>
  <c r="C24" i="22" l="1"/>
  <c r="B7" i="24" s="1"/>
  <c r="H7" i="24" s="1"/>
  <c r="AW13" i="22"/>
  <c r="AW14" i="22"/>
  <c r="AW15" i="22"/>
  <c r="AY3" i="22"/>
  <c r="AX12" i="22"/>
  <c r="AO76" i="36"/>
  <c r="AV94" i="36"/>
  <c r="AV96" i="36"/>
  <c r="AV83" i="36"/>
  <c r="AV90" i="36"/>
  <c r="AV87" i="36"/>
  <c r="AQ82" i="36"/>
  <c r="AP98" i="36"/>
  <c r="AV88" i="36"/>
  <c r="AM134" i="36"/>
  <c r="AM121" i="36"/>
  <c r="AV91" i="36"/>
  <c r="AV92" i="36"/>
  <c r="AV85" i="36"/>
  <c r="AV86" i="36"/>
  <c r="AV93" i="36"/>
  <c r="AV95" i="36"/>
  <c r="AV84" i="36"/>
  <c r="AV89" i="36"/>
  <c r="AX116" i="30"/>
  <c r="AO19" i="35"/>
  <c r="AP15" i="35"/>
  <c r="AP17" i="35" s="1"/>
  <c r="AQ23" i="35"/>
  <c r="AQ32" i="35" s="1"/>
  <c r="AR22" i="35"/>
  <c r="AQ21" i="35"/>
  <c r="AQ31" i="35" s="1"/>
  <c r="AR20" i="35"/>
  <c r="AN30" i="35"/>
  <c r="AO29" i="35"/>
  <c r="AF50" i="3"/>
  <c r="AF45" i="3"/>
  <c r="AF47" i="3"/>
  <c r="AF49" i="3"/>
  <c r="AF46" i="3"/>
  <c r="AX381" i="31"/>
  <c r="AY177" i="31"/>
  <c r="AX132" i="31"/>
  <c r="AX323" i="31"/>
  <c r="AY37" i="31"/>
  <c r="AW417" i="31"/>
  <c r="AW414" i="31"/>
  <c r="AY7" i="16" a="1"/>
  <c r="AY7" i="16" s="1"/>
  <c r="AZ7" i="16" s="1" a="1"/>
  <c r="AZ7" i="16" s="1"/>
  <c r="AY10" i="16" a="1"/>
  <c r="AY10" i="16" s="1"/>
  <c r="AZ10" i="16" s="1" a="1"/>
  <c r="AZ10" i="16" s="1"/>
  <c r="AY9" i="16" a="1"/>
  <c r="AY9" i="16" s="1"/>
  <c r="AZ9" i="16" s="1" a="1"/>
  <c r="AZ9" i="16" s="1"/>
  <c r="AY8" i="16" a="1"/>
  <c r="AY8" i="16" s="1"/>
  <c r="AZ8" i="16" s="1" a="1"/>
  <c r="AZ8" i="16" s="1"/>
  <c r="AY5" i="16" a="1"/>
  <c r="AY5" i="16" s="1"/>
  <c r="AZ5" i="16" s="1" a="1"/>
  <c r="AZ5" i="16" s="1"/>
  <c r="AY11" i="16" a="1"/>
  <c r="AY11" i="16" s="1"/>
  <c r="AZ11" i="16" s="1" a="1"/>
  <c r="AZ11" i="16" s="1"/>
  <c r="AX226" i="33"/>
  <c r="AW416" i="31"/>
  <c r="AX7" i="38" a="1"/>
  <c r="AX7" i="38" s="1"/>
  <c r="AX10" i="38" a="1"/>
  <c r="AX10" i="38" s="1"/>
  <c r="AX11" i="38" a="1"/>
  <c r="AX11" i="38" s="1"/>
  <c r="AX8" i="38" a="1"/>
  <c r="AX8" i="38" s="1"/>
  <c r="AX9" i="38" a="1"/>
  <c r="AX9" i="38" s="1"/>
  <c r="AX5" i="38" a="1"/>
  <c r="AX5" i="38" s="1"/>
  <c r="AY9" i="39" a="1"/>
  <c r="AY9" i="39" s="1"/>
  <c r="AY8" i="39" a="1"/>
  <c r="AY8" i="39" s="1"/>
  <c r="AY11" i="39" a="1"/>
  <c r="AY11" i="39" s="1"/>
  <c r="AY7" i="39" a="1"/>
  <c r="AY7" i="39" s="1"/>
  <c r="AY10" i="39" a="1"/>
  <c r="AY10" i="39" s="1"/>
  <c r="AY5" i="39" a="1"/>
  <c r="AY5" i="39" s="1"/>
  <c r="AX227" i="33"/>
  <c r="AX225" i="33"/>
  <c r="AW415" i="31"/>
  <c r="AY149" i="33"/>
  <c r="AY148" i="33"/>
  <c r="AY150" i="33"/>
  <c r="AY140" i="33"/>
  <c r="AY113" i="33"/>
  <c r="AY119" i="33"/>
  <c r="AY117" i="33"/>
  <c r="AX224" i="33"/>
  <c r="AY142" i="33"/>
  <c r="AY147" i="33"/>
  <c r="AY71" i="33"/>
  <c r="AY72" i="33"/>
  <c r="AY73" i="33"/>
  <c r="AX189" i="33"/>
  <c r="AX222" i="33"/>
  <c r="AY144" i="33"/>
  <c r="AY67" i="33"/>
  <c r="AY42" i="33"/>
  <c r="AY68" i="33"/>
  <c r="AX197" i="33"/>
  <c r="AY114" i="33"/>
  <c r="AY145" i="33"/>
  <c r="AX217" i="33"/>
  <c r="AY118" i="33"/>
  <c r="AY66" i="33"/>
  <c r="AY120" i="33"/>
  <c r="AY141" i="33"/>
  <c r="AY111" i="33"/>
  <c r="AX195" i="33"/>
  <c r="AY69" i="33"/>
  <c r="AY70" i="33"/>
  <c r="AX193" i="33"/>
  <c r="AX219" i="33"/>
  <c r="AY38" i="33"/>
  <c r="AX188" i="33"/>
  <c r="AY116" i="33"/>
  <c r="AX190" i="33"/>
  <c r="AY41" i="33"/>
  <c r="AX218" i="33"/>
  <c r="AX187" i="33"/>
  <c r="AY65" i="33"/>
  <c r="AX220" i="33"/>
  <c r="AY35" i="33"/>
  <c r="AX192" i="33"/>
  <c r="AX191" i="33"/>
  <c r="AY64" i="33"/>
  <c r="AX221" i="33"/>
  <c r="AX196" i="33"/>
  <c r="AY63" i="33"/>
  <c r="AY115" i="33"/>
  <c r="AY110" i="33"/>
  <c r="AY34" i="33"/>
  <c r="AY143" i="33"/>
  <c r="AX194" i="33"/>
  <c r="AY40" i="33"/>
  <c r="AY43" i="33"/>
  <c r="AY33" i="33"/>
  <c r="AY39" i="33"/>
  <c r="AX223" i="33"/>
  <c r="AY37" i="33"/>
  <c r="AY146" i="33"/>
  <c r="AY36" i="33"/>
  <c r="AX385" i="31"/>
  <c r="AX353" i="31"/>
  <c r="AX352" i="31"/>
  <c r="AX351" i="31"/>
  <c r="AX386" i="31"/>
  <c r="AX387" i="31"/>
  <c r="AX275" i="31"/>
  <c r="AX276" i="31"/>
  <c r="AX277" i="31"/>
  <c r="AY246" i="31"/>
  <c r="AY247" i="31"/>
  <c r="AY213" i="31"/>
  <c r="AY212" i="31"/>
  <c r="AX135" i="31"/>
  <c r="AX136" i="31"/>
  <c r="AX137" i="31"/>
  <c r="AY36" i="31"/>
  <c r="AY72" i="31"/>
  <c r="AY173" i="31"/>
  <c r="AY70" i="31"/>
  <c r="AX104" i="31"/>
  <c r="AX274" i="31"/>
  <c r="AY239" i="31"/>
  <c r="AY73" i="31"/>
  <c r="AX380" i="31"/>
  <c r="AY175" i="31"/>
  <c r="AY210" i="31"/>
  <c r="AY69" i="31"/>
  <c r="AX97" i="31"/>
  <c r="AX314" i="31"/>
  <c r="AX98" i="31"/>
  <c r="AX106" i="31"/>
  <c r="AX378" i="31"/>
  <c r="AX315" i="31"/>
  <c r="AX348" i="31"/>
  <c r="AY237" i="31"/>
  <c r="AY240" i="31"/>
  <c r="AY68" i="31"/>
  <c r="AX107" i="31"/>
  <c r="AY39" i="31"/>
  <c r="AX133" i="31"/>
  <c r="AX383" i="31"/>
  <c r="AY176" i="31"/>
  <c r="AX101" i="31"/>
  <c r="AX105" i="31"/>
  <c r="AX320" i="31"/>
  <c r="AY42" i="31"/>
  <c r="AW412" i="31"/>
  <c r="AX349" i="31"/>
  <c r="AY33" i="31"/>
  <c r="AY34" i="31"/>
  <c r="AX273" i="31"/>
  <c r="AX313" i="31"/>
  <c r="AY238" i="31"/>
  <c r="AY183" i="31"/>
  <c r="AX100" i="31"/>
  <c r="AY43" i="31"/>
  <c r="AY209" i="31"/>
  <c r="AX103" i="31"/>
  <c r="AY181" i="31"/>
  <c r="AY40" i="31"/>
  <c r="AY243" i="31"/>
  <c r="AX350" i="31"/>
  <c r="AY182" i="31"/>
  <c r="AX316" i="31"/>
  <c r="AY242" i="31"/>
  <c r="AX99" i="31"/>
  <c r="AX382" i="31"/>
  <c r="AX272" i="31"/>
  <c r="AX134" i="31"/>
  <c r="AY38" i="31"/>
  <c r="AY179" i="31"/>
  <c r="AY178" i="31"/>
  <c r="AX317" i="31"/>
  <c r="AY180" i="31"/>
  <c r="AX322" i="31"/>
  <c r="AX379" i="31"/>
  <c r="AY174" i="31"/>
  <c r="AX377" i="31"/>
  <c r="AW413" i="31"/>
  <c r="AY241" i="31"/>
  <c r="AX384" i="31"/>
  <c r="AY245" i="31"/>
  <c r="AX102" i="31"/>
  <c r="AX318" i="31"/>
  <c r="AY35" i="31"/>
  <c r="AY244" i="31"/>
  <c r="AX321" i="31"/>
  <c r="AX319" i="31"/>
  <c r="AY71" i="31"/>
  <c r="AY208" i="31"/>
  <c r="AY211" i="31"/>
  <c r="AY41" i="31"/>
  <c r="CM5" i="7"/>
  <c r="CL19" i="7"/>
  <c r="CN7" i="7"/>
  <c r="CM21" i="7"/>
  <c r="CN13" i="7"/>
  <c r="CM27" i="7"/>
  <c r="CP12" i="7"/>
  <c r="CO26" i="7"/>
  <c r="CO6" i="7"/>
  <c r="CN20" i="7"/>
  <c r="DL28" i="7"/>
  <c r="DK28" i="7"/>
  <c r="CO10" i="7"/>
  <c r="CN24" i="7"/>
  <c r="CN9" i="7"/>
  <c r="CM23" i="7"/>
  <c r="CP8" i="7"/>
  <c r="CO22" i="7"/>
  <c r="CN11" i="7"/>
  <c r="CM25" i="7"/>
  <c r="AW384" i="30"/>
  <c r="AX264" i="30"/>
  <c r="AX259" i="30"/>
  <c r="AX221" i="30"/>
  <c r="AX232" i="30"/>
  <c r="AX260" i="30"/>
  <c r="AZ39" i="39"/>
  <c r="AZ61" i="39" s="1"/>
  <c r="AZ89" i="39" s="1"/>
  <c r="AZ111" i="39" s="1"/>
  <c r="AZ133" i="39" s="1"/>
  <c r="AZ4" i="39"/>
  <c r="BA16" i="39"/>
  <c r="AY61" i="39"/>
  <c r="AY89" i="39" s="1"/>
  <c r="AY111" i="39" s="1"/>
  <c r="AY133" i="39" s="1"/>
  <c r="AY39" i="38"/>
  <c r="AY4" i="38"/>
  <c r="AZ16" i="38"/>
  <c r="AW359" i="30"/>
  <c r="AW354" i="30"/>
  <c r="AW370" i="30"/>
  <c r="AW364" i="30"/>
  <c r="AW368" i="30"/>
  <c r="AX223" i="30"/>
  <c r="AX251" i="30"/>
  <c r="AX248" i="30"/>
  <c r="AX257" i="30"/>
  <c r="AX270" i="30"/>
  <c r="AX263" i="30"/>
  <c r="AX236" i="30"/>
  <c r="AX219" i="30"/>
  <c r="AX220" i="30"/>
  <c r="AX239" i="30"/>
  <c r="AX254" i="30"/>
  <c r="AX231" i="30"/>
  <c r="AX230" i="30"/>
  <c r="AX237" i="30"/>
  <c r="AX234" i="30"/>
  <c r="AX240" i="30"/>
  <c r="AW357" i="30"/>
  <c r="AW374" i="30"/>
  <c r="AW392" i="30"/>
  <c r="AW404" i="30"/>
  <c r="AX266" i="30"/>
  <c r="AW377" i="30"/>
  <c r="AW407" i="30"/>
  <c r="AX265" i="30"/>
  <c r="AX225" i="30"/>
  <c r="AW391" i="30"/>
  <c r="AW388" i="30"/>
  <c r="AW394" i="30"/>
  <c r="AW397" i="30"/>
  <c r="AX250" i="30"/>
  <c r="AX249" i="30"/>
  <c r="AW371" i="30"/>
  <c r="AW356" i="30"/>
  <c r="AX227" i="30"/>
  <c r="AZ172" i="33"/>
  <c r="AY171" i="33"/>
  <c r="AY202" i="33"/>
  <c r="AW385" i="30"/>
  <c r="AX361" i="31"/>
  <c r="AX392" i="31"/>
  <c r="AY362" i="31"/>
  <c r="AW405" i="30"/>
  <c r="AW403" i="30"/>
  <c r="AW361" i="30"/>
  <c r="AW369" i="30"/>
  <c r="AW389" i="30"/>
  <c r="AX256" i="30"/>
  <c r="AW363" i="30"/>
  <c r="AX233" i="30"/>
  <c r="AY252" i="32"/>
  <c r="AY221" i="32"/>
  <c r="AZ222" i="32"/>
  <c r="AZ157" i="31"/>
  <c r="BA158" i="31"/>
  <c r="AZ188" i="31"/>
  <c r="AW375" i="30"/>
  <c r="AW386" i="30"/>
  <c r="AX252" i="30"/>
  <c r="AX228" i="30"/>
  <c r="AX261" i="30"/>
  <c r="AX392" i="32"/>
  <c r="AX361" i="32"/>
  <c r="AY362" i="32"/>
  <c r="AW376" i="30"/>
  <c r="AW367" i="30"/>
  <c r="AX246" i="30"/>
  <c r="AX262" i="30"/>
  <c r="AZ298" i="32"/>
  <c r="AY297" i="32"/>
  <c r="AY328" i="32"/>
  <c r="AW387" i="30"/>
  <c r="AX218" i="30"/>
  <c r="AW372" i="30"/>
  <c r="AX238" i="30"/>
  <c r="AZ298" i="31"/>
  <c r="AY328" i="31"/>
  <c r="AY297" i="31"/>
  <c r="AX268" i="30"/>
  <c r="N216" i="30"/>
  <c r="AW400" i="30"/>
  <c r="AW358" i="30"/>
  <c r="AZ157" i="32"/>
  <c r="BA158" i="32"/>
  <c r="AZ188" i="32"/>
  <c r="AX269" i="30"/>
  <c r="AX258" i="30"/>
  <c r="AX235" i="30"/>
  <c r="AW390" i="30"/>
  <c r="AX253" i="30"/>
  <c r="AW366" i="30"/>
  <c r="AW396" i="30"/>
  <c r="AW393" i="30"/>
  <c r="AZ222" i="31"/>
  <c r="AY252" i="31"/>
  <c r="AY221" i="31"/>
  <c r="AZ125" i="33"/>
  <c r="AZ94" i="33"/>
  <c r="BA95" i="33"/>
  <c r="AY184" i="30"/>
  <c r="AY215" i="30" s="1"/>
  <c r="AY245" i="30" s="1"/>
  <c r="AZ154" i="30"/>
  <c r="AY153" i="30"/>
  <c r="AW399" i="30"/>
  <c r="AX224" i="30"/>
  <c r="AX255" i="30"/>
  <c r="AX229" i="30"/>
  <c r="AW362" i="30"/>
  <c r="AW365" i="30"/>
  <c r="AX222" i="30"/>
  <c r="N383" i="30"/>
  <c r="N353" i="30"/>
  <c r="AX247" i="30"/>
  <c r="AW395" i="30"/>
  <c r="AW360" i="30"/>
  <c r="AW373" i="30"/>
  <c r="AX267" i="30"/>
  <c r="AW402" i="30"/>
  <c r="AW406" i="30"/>
  <c r="AX321" i="30"/>
  <c r="AX352" i="30" s="1"/>
  <c r="AX382" i="30" s="1"/>
  <c r="AX290" i="30"/>
  <c r="AY291" i="30"/>
  <c r="AW401" i="30"/>
  <c r="AW398" i="30"/>
  <c r="AW355" i="30"/>
  <c r="AX217" i="30"/>
  <c r="AX226" i="30"/>
  <c r="AQ50" i="37"/>
  <c r="AR39" i="37"/>
  <c r="AW59" i="36"/>
  <c r="AW81" i="36"/>
  <c r="AW102" i="36" s="1"/>
  <c r="AW131" i="36" s="1"/>
  <c r="AW132" i="36" s="1"/>
  <c r="AX39" i="36"/>
  <c r="AO117" i="36"/>
  <c r="AP54" i="36"/>
  <c r="AP74" i="36" s="1"/>
  <c r="AY38" i="37"/>
  <c r="AX48" i="37"/>
  <c r="AX49" i="37" s="1"/>
  <c r="AQ14" i="35"/>
  <c r="AP52" i="36"/>
  <c r="AP72" i="36" s="1"/>
  <c r="AO115" i="36"/>
  <c r="AO56" i="36"/>
  <c r="AP40" i="36"/>
  <c r="AP60" i="36" s="1"/>
  <c r="AZ13" i="35"/>
  <c r="AY27" i="35"/>
  <c r="AP49" i="36"/>
  <c r="AP69" i="36" s="1"/>
  <c r="AO112" i="36"/>
  <c r="AP45" i="36"/>
  <c r="AP65" i="36" s="1"/>
  <c r="AO108" i="36"/>
  <c r="AN103" i="36"/>
  <c r="AN119" i="36" s="1"/>
  <c r="AN78" i="36"/>
  <c r="AP46" i="36"/>
  <c r="AP66" i="36" s="1"/>
  <c r="AO109" i="36"/>
  <c r="AO106" i="36"/>
  <c r="AP43" i="36"/>
  <c r="AP63" i="36" s="1"/>
  <c r="AP41" i="36"/>
  <c r="AP61" i="36" s="1"/>
  <c r="AO104" i="36"/>
  <c r="AP42" i="36"/>
  <c r="AP62" i="36" s="1"/>
  <c r="AO105" i="36"/>
  <c r="AO107" i="36"/>
  <c r="AP44" i="36"/>
  <c r="AP64" i="36" s="1"/>
  <c r="AO110" i="36"/>
  <c r="AP47" i="36"/>
  <c r="AP67" i="36" s="1"/>
  <c r="AO116" i="36"/>
  <c r="AP53" i="36"/>
  <c r="AP73" i="36" s="1"/>
  <c r="AO111" i="36"/>
  <c r="AP48" i="36"/>
  <c r="AP68" i="36" s="1"/>
  <c r="AV131" i="36"/>
  <c r="AV132" i="36" s="1"/>
  <c r="AP50" i="36"/>
  <c r="AP70" i="36" s="1"/>
  <c r="AO113" i="36"/>
  <c r="AO114" i="36"/>
  <c r="AP51" i="36"/>
  <c r="AP71" i="36" s="1"/>
  <c r="H111" i="16"/>
  <c r="AX132" i="30"/>
  <c r="AX128" i="30"/>
  <c r="AX111" i="30"/>
  <c r="AX113" i="30"/>
  <c r="AX125" i="30"/>
  <c r="AX126" i="30"/>
  <c r="AX130" i="30"/>
  <c r="AX129" i="30"/>
  <c r="AX133" i="30"/>
  <c r="AX122" i="30"/>
  <c r="AX110" i="30"/>
  <c r="AX123" i="30"/>
  <c r="AX120" i="30"/>
  <c r="AX131" i="30"/>
  <c r="AX118" i="30"/>
  <c r="AX114" i="30"/>
  <c r="AX119" i="30"/>
  <c r="AX127" i="30"/>
  <c r="AX112" i="30"/>
  <c r="AX121" i="30"/>
  <c r="AX117" i="30"/>
  <c r="AX109" i="30"/>
  <c r="AX124" i="30"/>
  <c r="AX115" i="30"/>
  <c r="BA16" i="16"/>
  <c r="BA4" i="16" s="1"/>
  <c r="AZ39" i="16"/>
  <c r="AZ48" i="33"/>
  <c r="AZ17" i="33"/>
  <c r="BA18" i="33"/>
  <c r="AZ48" i="31"/>
  <c r="BA18" i="31"/>
  <c r="AZ17" i="31"/>
  <c r="AZ48" i="32"/>
  <c r="BA18" i="32"/>
  <c r="AZ17" i="32"/>
  <c r="AY112" i="32"/>
  <c r="AZ82" i="32"/>
  <c r="AY81" i="32"/>
  <c r="AY112" i="31"/>
  <c r="AY81" i="31"/>
  <c r="AZ82" i="31"/>
  <c r="AX102" i="30"/>
  <c r="AX103" i="30"/>
  <c r="AX101" i="30"/>
  <c r="AX91" i="30"/>
  <c r="AX88" i="30"/>
  <c r="AX95" i="30"/>
  <c r="AX99" i="30"/>
  <c r="AX81" i="30"/>
  <c r="AX92" i="30"/>
  <c r="AX96" i="30"/>
  <c r="AX86" i="30"/>
  <c r="AX82" i="30"/>
  <c r="AX100" i="30"/>
  <c r="AX84" i="30"/>
  <c r="AX98" i="30"/>
  <c r="AX89" i="30"/>
  <c r="AX83" i="30"/>
  <c r="AX87" i="30"/>
  <c r="AX94" i="30"/>
  <c r="AX90" i="30"/>
  <c r="AX85" i="30"/>
  <c r="AX93" i="30"/>
  <c r="AX80" i="30"/>
  <c r="M79" i="30"/>
  <c r="AX97" i="30"/>
  <c r="AZ16" i="30"/>
  <c r="AY78" i="30"/>
  <c r="AY108" i="30" s="1"/>
  <c r="AY116" i="30" s="1"/>
  <c r="BA17" i="30"/>
  <c r="AZ47" i="30"/>
  <c r="AF41" i="5"/>
  <c r="AF39" i="5"/>
  <c r="AF49" i="5"/>
  <c r="AF46" i="5"/>
  <c r="AF45" i="5"/>
  <c r="AF40" i="5"/>
  <c r="AF50" i="5"/>
  <c r="AF48" i="5"/>
  <c r="AF42" i="5"/>
  <c r="AF47" i="5"/>
  <c r="I61" i="16"/>
  <c r="I89" i="16" s="1"/>
  <c r="I111" i="16" s="1"/>
  <c r="I133" i="16" s="1"/>
  <c r="AX13" i="22" l="1"/>
  <c r="AX14" i="22"/>
  <c r="AX15" i="22"/>
  <c r="AZ3" i="22"/>
  <c r="AY12" i="22"/>
  <c r="AP76" i="36"/>
  <c r="AW95" i="36"/>
  <c r="AW88" i="36"/>
  <c r="AN134" i="36"/>
  <c r="AN121" i="36"/>
  <c r="AW93" i="36"/>
  <c r="AW86" i="36"/>
  <c r="AR82" i="36"/>
  <c r="AQ98" i="36"/>
  <c r="AW85" i="36"/>
  <c r="AW87" i="36"/>
  <c r="AW92" i="36"/>
  <c r="AW90" i="36"/>
  <c r="AW91" i="36"/>
  <c r="AW83" i="36"/>
  <c r="AW89" i="36"/>
  <c r="AW96" i="36"/>
  <c r="AW84" i="36"/>
  <c r="AW94" i="36"/>
  <c r="AS20" i="35"/>
  <c r="AR21" i="35"/>
  <c r="AR31" i="35" s="1"/>
  <c r="AS22" i="35"/>
  <c r="AR23" i="35"/>
  <c r="AR32" i="35" s="1"/>
  <c r="AP19" i="35"/>
  <c r="AQ15" i="35"/>
  <c r="AQ17" i="35" s="1"/>
  <c r="AO30" i="35"/>
  <c r="AP29" i="35"/>
  <c r="AY381" i="31"/>
  <c r="AY132" i="31"/>
  <c r="AZ177" i="31"/>
  <c r="T49" i="5"/>
  <c r="U49" i="5" s="1"/>
  <c r="W49" i="5"/>
  <c r="Y49" i="5"/>
  <c r="R49" i="5"/>
  <c r="T48" i="3"/>
  <c r="U48" i="3" s="1"/>
  <c r="Y48" i="3"/>
  <c r="R48" i="3"/>
  <c r="W48" i="3"/>
  <c r="D94" i="31" s="1"/>
  <c r="T41" i="3"/>
  <c r="U41" i="3" s="1"/>
  <c r="AF41" i="3"/>
  <c r="Y41" i="3"/>
  <c r="W41" i="3"/>
  <c r="R41" i="3"/>
  <c r="T48" i="5"/>
  <c r="U48" i="5" s="1"/>
  <c r="R48" i="5"/>
  <c r="W48" i="5"/>
  <c r="Y48" i="5"/>
  <c r="T50" i="3"/>
  <c r="U50" i="3" s="1"/>
  <c r="Y50" i="3"/>
  <c r="W50" i="3"/>
  <c r="D376" i="31" s="1"/>
  <c r="E376" i="31" s="1"/>
  <c r="F376" i="31" s="1"/>
  <c r="G376" i="31" s="1"/>
  <c r="H376" i="31" s="1"/>
  <c r="I376" i="31" s="1"/>
  <c r="J376" i="31" s="1"/>
  <c r="K376" i="31" s="1"/>
  <c r="L376" i="31" s="1"/>
  <c r="M376" i="31" s="1"/>
  <c r="N376" i="31" s="1"/>
  <c r="O376" i="31" s="1"/>
  <c r="P376" i="31" s="1"/>
  <c r="Q376" i="31" s="1"/>
  <c r="R376" i="31" s="1"/>
  <c r="S376" i="31" s="1"/>
  <c r="T376" i="31" s="1"/>
  <c r="U376" i="31" s="1"/>
  <c r="V376" i="31" s="1"/>
  <c r="W376" i="31" s="1"/>
  <c r="X376" i="31" s="1"/>
  <c r="Y376" i="31" s="1"/>
  <c r="Z376" i="31" s="1"/>
  <c r="AA376" i="31" s="1"/>
  <c r="AB376" i="31" s="1"/>
  <c r="AC376" i="31" s="1"/>
  <c r="AD376" i="31" s="1"/>
  <c r="AE376" i="31" s="1"/>
  <c r="AF376" i="31" s="1"/>
  <c r="AG376" i="31" s="1"/>
  <c r="AH376" i="31" s="1"/>
  <c r="AI376" i="31" s="1"/>
  <c r="AJ376" i="31" s="1"/>
  <c r="AK376" i="31" s="1"/>
  <c r="AL376" i="31" s="1"/>
  <c r="AM376" i="31" s="1"/>
  <c r="AN376" i="31" s="1"/>
  <c r="AO376" i="31" s="1"/>
  <c r="AP376" i="31" s="1"/>
  <c r="AQ376" i="31" s="1"/>
  <c r="AR376" i="31" s="1"/>
  <c r="AS376" i="31" s="1"/>
  <c r="AT376" i="31" s="1"/>
  <c r="AU376" i="31" s="1"/>
  <c r="AV376" i="31" s="1"/>
  <c r="AW376" i="31" s="1"/>
  <c r="AX376" i="31" s="1"/>
  <c r="AY376" i="31" s="1"/>
  <c r="R50" i="3"/>
  <c r="T41" i="5"/>
  <c r="U41" i="5" s="1"/>
  <c r="R41" i="5"/>
  <c r="W41" i="5"/>
  <c r="Y41" i="5"/>
  <c r="T38" i="3"/>
  <c r="U38" i="3" s="1"/>
  <c r="AF38" i="3"/>
  <c r="W38" i="3"/>
  <c r="D364" i="31" s="1"/>
  <c r="E364" i="31" s="1"/>
  <c r="F364" i="31" s="1"/>
  <c r="G364" i="31" s="1"/>
  <c r="H364" i="31" s="1"/>
  <c r="I364" i="31" s="1"/>
  <c r="J364" i="31" s="1"/>
  <c r="K364" i="31" s="1"/>
  <c r="L364" i="31" s="1"/>
  <c r="M364" i="31" s="1"/>
  <c r="N364" i="31" s="1"/>
  <c r="O364" i="31" s="1"/>
  <c r="P364" i="31" s="1"/>
  <c r="Q364" i="31" s="1"/>
  <c r="R364" i="31" s="1"/>
  <c r="S364" i="31" s="1"/>
  <c r="T364" i="31" s="1"/>
  <c r="U364" i="31" s="1"/>
  <c r="V364" i="31" s="1"/>
  <c r="W364" i="31" s="1"/>
  <c r="X364" i="31" s="1"/>
  <c r="Y364" i="31" s="1"/>
  <c r="Z364" i="31" s="1"/>
  <c r="AA364" i="31" s="1"/>
  <c r="AB364" i="31" s="1"/>
  <c r="AC364" i="31" s="1"/>
  <c r="AD364" i="31" s="1"/>
  <c r="AE364" i="31" s="1"/>
  <c r="AF364" i="31" s="1"/>
  <c r="AG364" i="31" s="1"/>
  <c r="AH364" i="31" s="1"/>
  <c r="AI364" i="31" s="1"/>
  <c r="AJ364" i="31" s="1"/>
  <c r="AK364" i="31" s="1"/>
  <c r="AL364" i="31" s="1"/>
  <c r="AM364" i="31" s="1"/>
  <c r="AN364" i="31" s="1"/>
  <c r="AO364" i="31" s="1"/>
  <c r="AP364" i="31" s="1"/>
  <c r="AQ364" i="31" s="1"/>
  <c r="AR364" i="31" s="1"/>
  <c r="AS364" i="31" s="1"/>
  <c r="AT364" i="31" s="1"/>
  <c r="AU364" i="31" s="1"/>
  <c r="AV364" i="31" s="1"/>
  <c r="AW364" i="31" s="1"/>
  <c r="AX364" i="31" s="1"/>
  <c r="AY364" i="31" s="1"/>
  <c r="R38" i="3"/>
  <c r="Y38" i="3"/>
  <c r="T50" i="5"/>
  <c r="U50" i="5" s="1"/>
  <c r="R50" i="5"/>
  <c r="W50" i="5"/>
  <c r="Y50" i="5"/>
  <c r="T43" i="3"/>
  <c r="U43" i="3" s="1"/>
  <c r="AF43" i="3"/>
  <c r="W43" i="3"/>
  <c r="Y43" i="3"/>
  <c r="R43" i="3"/>
  <c r="T49" i="3"/>
  <c r="U49" i="3" s="1"/>
  <c r="W49" i="3"/>
  <c r="D95" i="31" s="1"/>
  <c r="E95" i="31" s="1"/>
  <c r="F95" i="31" s="1"/>
  <c r="G95" i="31" s="1"/>
  <c r="H95" i="31" s="1"/>
  <c r="I95" i="31" s="1"/>
  <c r="J95" i="31" s="1"/>
  <c r="K95" i="31" s="1"/>
  <c r="L95" i="31" s="1"/>
  <c r="M95" i="31" s="1"/>
  <c r="N95" i="31" s="1"/>
  <c r="O95" i="31" s="1"/>
  <c r="P95" i="31" s="1"/>
  <c r="Q95" i="31" s="1"/>
  <c r="R95" i="31" s="1"/>
  <c r="S95" i="31" s="1"/>
  <c r="T95" i="31" s="1"/>
  <c r="U95" i="31" s="1"/>
  <c r="V95" i="31" s="1"/>
  <c r="W95" i="31" s="1"/>
  <c r="X95" i="31" s="1"/>
  <c r="Y95" i="31" s="1"/>
  <c r="Z95" i="31" s="1"/>
  <c r="AA95" i="31" s="1"/>
  <c r="AB95" i="31" s="1"/>
  <c r="AC95" i="31" s="1"/>
  <c r="AD95" i="31" s="1"/>
  <c r="AE95" i="31" s="1"/>
  <c r="AF95" i="31" s="1"/>
  <c r="AG95" i="31" s="1"/>
  <c r="AH95" i="31" s="1"/>
  <c r="AI95" i="31" s="1"/>
  <c r="AJ95" i="31" s="1"/>
  <c r="AK95" i="31" s="1"/>
  <c r="AL95" i="31" s="1"/>
  <c r="AM95" i="31" s="1"/>
  <c r="AN95" i="31" s="1"/>
  <c r="AO95" i="31" s="1"/>
  <c r="AP95" i="31" s="1"/>
  <c r="AQ95" i="31" s="1"/>
  <c r="AR95" i="31" s="1"/>
  <c r="AS95" i="31" s="1"/>
  <c r="AT95" i="31" s="1"/>
  <c r="AU95" i="31" s="1"/>
  <c r="AV95" i="31" s="1"/>
  <c r="AW95" i="31" s="1"/>
  <c r="AX95" i="31" s="1"/>
  <c r="AY95" i="31" s="1"/>
  <c r="R49" i="3"/>
  <c r="Y49" i="3"/>
  <c r="T44" i="3"/>
  <c r="U44" i="3" s="1"/>
  <c r="R44" i="3"/>
  <c r="W44" i="3"/>
  <c r="Y44" i="3"/>
  <c r="T46" i="3"/>
  <c r="U46" i="3" s="1"/>
  <c r="R46" i="3"/>
  <c r="Y46" i="3"/>
  <c r="W46" i="3"/>
  <c r="D92" i="31" s="1"/>
  <c r="E92" i="31" s="1"/>
  <c r="F92" i="31" s="1"/>
  <c r="G92" i="31" s="1"/>
  <c r="H92" i="31" s="1"/>
  <c r="I92" i="31" s="1"/>
  <c r="J92" i="31" s="1"/>
  <c r="K92" i="31" s="1"/>
  <c r="L92" i="31" s="1"/>
  <c r="M92" i="31" s="1"/>
  <c r="N92" i="31" s="1"/>
  <c r="O92" i="31" s="1"/>
  <c r="P92" i="31" s="1"/>
  <c r="Q92" i="31" s="1"/>
  <c r="R92" i="31" s="1"/>
  <c r="S92" i="31" s="1"/>
  <c r="T92" i="31" s="1"/>
  <c r="U92" i="31" s="1"/>
  <c r="V92" i="31" s="1"/>
  <c r="W92" i="31" s="1"/>
  <c r="X92" i="31" s="1"/>
  <c r="Y92" i="31" s="1"/>
  <c r="Z92" i="31" s="1"/>
  <c r="AA92" i="31" s="1"/>
  <c r="AB92" i="31" s="1"/>
  <c r="AC92" i="31" s="1"/>
  <c r="AD92" i="31" s="1"/>
  <c r="AE92" i="31" s="1"/>
  <c r="AF92" i="31" s="1"/>
  <c r="AG92" i="31" s="1"/>
  <c r="AH92" i="31" s="1"/>
  <c r="AI92" i="31" s="1"/>
  <c r="AJ92" i="31" s="1"/>
  <c r="AK92" i="31" s="1"/>
  <c r="AL92" i="31" s="1"/>
  <c r="AM92" i="31" s="1"/>
  <c r="AN92" i="31" s="1"/>
  <c r="AO92" i="31" s="1"/>
  <c r="AP92" i="31" s="1"/>
  <c r="AQ92" i="31" s="1"/>
  <c r="AR92" i="31" s="1"/>
  <c r="AS92" i="31" s="1"/>
  <c r="AT92" i="31" s="1"/>
  <c r="AU92" i="31" s="1"/>
  <c r="AV92" i="31" s="1"/>
  <c r="AW92" i="31" s="1"/>
  <c r="AX92" i="31" s="1"/>
  <c r="AY92" i="31" s="1"/>
  <c r="T43" i="5"/>
  <c r="U43" i="5" s="1"/>
  <c r="W43" i="5"/>
  <c r="R43" i="5"/>
  <c r="Y43" i="5"/>
  <c r="AF43" i="5"/>
  <c r="D132" i="33" s="1"/>
  <c r="E132" i="33" s="1"/>
  <c r="F132" i="33" s="1"/>
  <c r="G132" i="33" s="1"/>
  <c r="H132" i="33" s="1"/>
  <c r="I132" i="33" s="1"/>
  <c r="J132" i="33" s="1"/>
  <c r="K132" i="33" s="1"/>
  <c r="L132" i="33" s="1"/>
  <c r="M132" i="33" s="1"/>
  <c r="N132" i="33" s="1"/>
  <c r="O132" i="33" s="1"/>
  <c r="P132" i="33" s="1"/>
  <c r="Q132" i="33" s="1"/>
  <c r="R132" i="33" s="1"/>
  <c r="S132" i="33" s="1"/>
  <c r="T132" i="33" s="1"/>
  <c r="U132" i="33" s="1"/>
  <c r="V132" i="33" s="1"/>
  <c r="W132" i="33" s="1"/>
  <c r="X132" i="33" s="1"/>
  <c r="Y132" i="33" s="1"/>
  <c r="Z132" i="33" s="1"/>
  <c r="AA132" i="33" s="1"/>
  <c r="AB132" i="33" s="1"/>
  <c r="AC132" i="33" s="1"/>
  <c r="AD132" i="33" s="1"/>
  <c r="AE132" i="33" s="1"/>
  <c r="AF132" i="33" s="1"/>
  <c r="AG132" i="33" s="1"/>
  <c r="AH132" i="33" s="1"/>
  <c r="AI132" i="33" s="1"/>
  <c r="AJ132" i="33" s="1"/>
  <c r="AK132" i="33" s="1"/>
  <c r="AL132" i="33" s="1"/>
  <c r="AM132" i="33" s="1"/>
  <c r="AN132" i="33" s="1"/>
  <c r="AO132" i="33" s="1"/>
  <c r="AP132" i="33" s="1"/>
  <c r="AQ132" i="33" s="1"/>
  <c r="AR132" i="33" s="1"/>
  <c r="AS132" i="33" s="1"/>
  <c r="AT132" i="33" s="1"/>
  <c r="AU132" i="33" s="1"/>
  <c r="AV132" i="33" s="1"/>
  <c r="AW132" i="33" s="1"/>
  <c r="AX132" i="33" s="1"/>
  <c r="AY132" i="33" s="1"/>
  <c r="AZ132" i="33" s="1"/>
  <c r="T44" i="5"/>
  <c r="U44" i="5" s="1"/>
  <c r="W44" i="5"/>
  <c r="Y44" i="5"/>
  <c r="R44" i="5"/>
  <c r="T46" i="5"/>
  <c r="U46" i="5" s="1"/>
  <c r="W46" i="5"/>
  <c r="Y46" i="5"/>
  <c r="R46" i="5"/>
  <c r="T45" i="5"/>
  <c r="U45" i="5" s="1"/>
  <c r="R45" i="5"/>
  <c r="W45" i="5"/>
  <c r="Y45" i="5"/>
  <c r="T39" i="5"/>
  <c r="U39" i="5" s="1"/>
  <c r="R39" i="5"/>
  <c r="W39" i="5"/>
  <c r="Y39" i="5"/>
  <c r="AF38" i="5"/>
  <c r="D127" i="33" s="1"/>
  <c r="E127" i="33" s="1"/>
  <c r="F127" i="33" s="1"/>
  <c r="G127" i="33" s="1"/>
  <c r="H127" i="33" s="1"/>
  <c r="I127" i="33" s="1"/>
  <c r="J127" i="33" s="1"/>
  <c r="K127" i="33" s="1"/>
  <c r="L127" i="33" s="1"/>
  <c r="M127" i="33" s="1"/>
  <c r="N127" i="33" s="1"/>
  <c r="O127" i="33" s="1"/>
  <c r="P127" i="33" s="1"/>
  <c r="Q127" i="33" s="1"/>
  <c r="R127" i="33" s="1"/>
  <c r="S127" i="33" s="1"/>
  <c r="T127" i="33" s="1"/>
  <c r="U127" i="33" s="1"/>
  <c r="V127" i="33" s="1"/>
  <c r="W127" i="33" s="1"/>
  <c r="X127" i="33" s="1"/>
  <c r="Y127" i="33" s="1"/>
  <c r="Z127" i="33" s="1"/>
  <c r="AA127" i="33" s="1"/>
  <c r="AB127" i="33" s="1"/>
  <c r="AC127" i="33" s="1"/>
  <c r="AD127" i="33" s="1"/>
  <c r="AE127" i="33" s="1"/>
  <c r="AF127" i="33" s="1"/>
  <c r="AG127" i="33" s="1"/>
  <c r="AH127" i="33" s="1"/>
  <c r="AI127" i="33" s="1"/>
  <c r="AJ127" i="33" s="1"/>
  <c r="AK127" i="33" s="1"/>
  <c r="AL127" i="33" s="1"/>
  <c r="AM127" i="33" s="1"/>
  <c r="AN127" i="33" s="1"/>
  <c r="AO127" i="33" s="1"/>
  <c r="AP127" i="33" s="1"/>
  <c r="AQ127" i="33" s="1"/>
  <c r="AR127" i="33" s="1"/>
  <c r="AS127" i="33" s="1"/>
  <c r="AT127" i="33" s="1"/>
  <c r="AU127" i="33" s="1"/>
  <c r="AV127" i="33" s="1"/>
  <c r="AW127" i="33" s="1"/>
  <c r="AX127" i="33" s="1"/>
  <c r="AY127" i="33" s="1"/>
  <c r="AZ127" i="33" s="1"/>
  <c r="T39" i="3"/>
  <c r="U39" i="3" s="1"/>
  <c r="AF39" i="3"/>
  <c r="W39" i="3"/>
  <c r="Y39" i="3"/>
  <c r="R39" i="3"/>
  <c r="T47" i="3"/>
  <c r="U47" i="3" s="1"/>
  <c r="R47" i="3"/>
  <c r="W47" i="3"/>
  <c r="D93" i="31" s="1"/>
  <c r="Y47" i="3"/>
  <c r="T40" i="3"/>
  <c r="U40" i="3" s="1"/>
  <c r="AF40" i="3"/>
  <c r="R40" i="3"/>
  <c r="W40" i="3"/>
  <c r="Y40" i="3"/>
  <c r="T47" i="5"/>
  <c r="U47" i="5" s="1"/>
  <c r="Y47" i="5"/>
  <c r="R47" i="5"/>
  <c r="W47" i="5"/>
  <c r="T42" i="3"/>
  <c r="U42" i="3" s="1"/>
  <c r="AF42" i="3"/>
  <c r="Y42" i="3"/>
  <c r="R42" i="3"/>
  <c r="W42" i="3"/>
  <c r="T38" i="5"/>
  <c r="U38" i="5" s="1"/>
  <c r="W38" i="5"/>
  <c r="Y38" i="5"/>
  <c r="R38" i="5"/>
  <c r="T40" i="5"/>
  <c r="U40" i="5" s="1"/>
  <c r="R40" i="5"/>
  <c r="Y40" i="5"/>
  <c r="W40" i="5"/>
  <c r="T45" i="3"/>
  <c r="U45" i="3" s="1"/>
  <c r="W45" i="3"/>
  <c r="R45" i="3"/>
  <c r="Y45" i="3"/>
  <c r="T42" i="5"/>
  <c r="U42" i="5" s="1"/>
  <c r="R42" i="5"/>
  <c r="W42" i="5"/>
  <c r="Y42" i="5"/>
  <c r="AZ113" i="33"/>
  <c r="AY104" i="31"/>
  <c r="AX414" i="31"/>
  <c r="AZ7" i="39" a="1"/>
  <c r="AZ7" i="39" s="1"/>
  <c r="AZ9" i="39" a="1"/>
  <c r="AZ9" i="39" s="1"/>
  <c r="AZ5" i="39" a="1"/>
  <c r="AZ5" i="39" s="1"/>
  <c r="AZ8" i="39" a="1"/>
  <c r="AZ8" i="39" s="1"/>
  <c r="AZ10" i="39" a="1"/>
  <c r="AZ10" i="39" s="1"/>
  <c r="AZ11" i="39" a="1"/>
  <c r="AZ11" i="39" s="1"/>
  <c r="AX415" i="31"/>
  <c r="AY225" i="33"/>
  <c r="AY227" i="33"/>
  <c r="AX417" i="31"/>
  <c r="AX416" i="31"/>
  <c r="AY226" i="33"/>
  <c r="BA10" i="16" a="1"/>
  <c r="BA10" i="16" s="1"/>
  <c r="BA9" i="16" a="1"/>
  <c r="BA9" i="16" s="1"/>
  <c r="BA8" i="16" a="1"/>
  <c r="BA8" i="16" s="1"/>
  <c r="BA5" i="16" a="1"/>
  <c r="BA5" i="16" s="1"/>
  <c r="BA11" i="16" a="1"/>
  <c r="BA11" i="16" s="1"/>
  <c r="BA7" i="16" a="1"/>
  <c r="BA7" i="16" s="1"/>
  <c r="AY10" i="38" a="1"/>
  <c r="AY10" i="38" s="1"/>
  <c r="AY11" i="38" a="1"/>
  <c r="AY11" i="38" s="1"/>
  <c r="AY8" i="38" a="1"/>
  <c r="AY8" i="38" s="1"/>
  <c r="AY7" i="38" a="1"/>
  <c r="AY7" i="38" s="1"/>
  <c r="AY9" i="38" a="1"/>
  <c r="AY9" i="38" s="1"/>
  <c r="AY5" i="38" a="1"/>
  <c r="AY5" i="38" s="1"/>
  <c r="AZ150" i="33"/>
  <c r="AZ148" i="33"/>
  <c r="AZ149" i="33"/>
  <c r="AZ71" i="33"/>
  <c r="AZ40" i="33"/>
  <c r="AZ42" i="33"/>
  <c r="AZ36" i="33"/>
  <c r="AY217" i="33"/>
  <c r="AZ38" i="33"/>
  <c r="AZ73" i="33"/>
  <c r="AZ72" i="33"/>
  <c r="AZ146" i="33"/>
  <c r="AY194" i="33"/>
  <c r="AY196" i="33"/>
  <c r="AZ65" i="33"/>
  <c r="AY224" i="33"/>
  <c r="AZ141" i="33"/>
  <c r="AZ67" i="33"/>
  <c r="AZ142" i="33"/>
  <c r="AZ37" i="33"/>
  <c r="AZ143" i="33"/>
  <c r="AY221" i="33"/>
  <c r="AY187" i="33"/>
  <c r="AY219" i="33"/>
  <c r="AZ145" i="33"/>
  <c r="AZ144" i="33"/>
  <c r="AY223" i="33"/>
  <c r="AZ34" i="33"/>
  <c r="AZ64" i="33"/>
  <c r="AY218" i="33"/>
  <c r="AY193" i="33"/>
  <c r="AZ117" i="33"/>
  <c r="AY222" i="33"/>
  <c r="AZ39" i="33"/>
  <c r="AY191" i="33"/>
  <c r="AZ41" i="33"/>
  <c r="AZ70" i="33"/>
  <c r="AZ120" i="33"/>
  <c r="AZ140" i="33"/>
  <c r="AY189" i="33"/>
  <c r="AZ33" i="33"/>
  <c r="AZ110" i="33"/>
  <c r="AY192" i="33"/>
  <c r="AY190" i="33"/>
  <c r="AZ69" i="33"/>
  <c r="AZ66" i="33"/>
  <c r="AZ114" i="33"/>
  <c r="AZ119" i="33"/>
  <c r="AZ147" i="33"/>
  <c r="AZ43" i="33"/>
  <c r="AZ115" i="33"/>
  <c r="AZ35" i="33"/>
  <c r="AZ116" i="33"/>
  <c r="AY195" i="33"/>
  <c r="AZ118" i="33"/>
  <c r="AY197" i="33"/>
  <c r="AZ112" i="33"/>
  <c r="AZ111" i="33"/>
  <c r="AZ63" i="33"/>
  <c r="AY220" i="33"/>
  <c r="AY188" i="33"/>
  <c r="AZ68" i="33"/>
  <c r="AY387" i="31"/>
  <c r="AY386" i="31"/>
  <c r="AY351" i="31"/>
  <c r="AY352" i="31"/>
  <c r="AY353" i="31"/>
  <c r="AY385" i="31"/>
  <c r="AY277" i="31"/>
  <c r="AZ70" i="31"/>
  <c r="AY276" i="31"/>
  <c r="AY275" i="31"/>
  <c r="AZ212" i="31"/>
  <c r="AZ213" i="31"/>
  <c r="AZ247" i="31"/>
  <c r="AZ246" i="31"/>
  <c r="AY137" i="31"/>
  <c r="AY136" i="31"/>
  <c r="AY135" i="31"/>
  <c r="AZ42" i="31"/>
  <c r="AZ41" i="31"/>
  <c r="AZ40" i="31"/>
  <c r="AY379" i="31"/>
  <c r="AZ71" i="31"/>
  <c r="AZ239" i="31"/>
  <c r="AZ73" i="31"/>
  <c r="AZ72" i="31"/>
  <c r="AZ240" i="31"/>
  <c r="AY319" i="31"/>
  <c r="AY274" i="31"/>
  <c r="AY322" i="31"/>
  <c r="AZ38" i="31"/>
  <c r="AY99" i="31"/>
  <c r="AZ181" i="31"/>
  <c r="AZ238" i="31"/>
  <c r="AY320" i="31"/>
  <c r="AY383" i="31"/>
  <c r="AZ37" i="31"/>
  <c r="AY97" i="31"/>
  <c r="AY380" i="31"/>
  <c r="AY321" i="31"/>
  <c r="AZ245" i="31"/>
  <c r="AZ180" i="31"/>
  <c r="AY134" i="31"/>
  <c r="AY103" i="31"/>
  <c r="AY313" i="31"/>
  <c r="AY133" i="31"/>
  <c r="AZ237" i="31"/>
  <c r="AZ69" i="31"/>
  <c r="AY314" i="31"/>
  <c r="AY384" i="31"/>
  <c r="AY317" i="31"/>
  <c r="AZ242" i="31"/>
  <c r="AZ209" i="31"/>
  <c r="AY273" i="31"/>
  <c r="AY105" i="31"/>
  <c r="AY348" i="31"/>
  <c r="AZ210" i="31"/>
  <c r="AY323" i="31"/>
  <c r="AZ244" i="31"/>
  <c r="AZ241" i="31"/>
  <c r="AZ36" i="31"/>
  <c r="AY316" i="31"/>
  <c r="AZ34" i="31"/>
  <c r="AY315" i="31"/>
  <c r="AZ175" i="31"/>
  <c r="AZ182" i="31"/>
  <c r="AZ173" i="31"/>
  <c r="AZ33" i="31"/>
  <c r="AY101" i="31"/>
  <c r="AZ39" i="31"/>
  <c r="AY378" i="31"/>
  <c r="AZ183" i="31"/>
  <c r="AZ35" i="31"/>
  <c r="AX413" i="31"/>
  <c r="AZ211" i="31"/>
  <c r="AY318" i="31"/>
  <c r="AY377" i="31"/>
  <c r="AZ178" i="31"/>
  <c r="AY272" i="31"/>
  <c r="AY350" i="31"/>
  <c r="AZ43" i="31"/>
  <c r="AY349" i="31"/>
  <c r="AY107" i="31"/>
  <c r="AY106" i="31"/>
  <c r="AZ208" i="31"/>
  <c r="AY102" i="31"/>
  <c r="AZ174" i="31"/>
  <c r="AZ179" i="31"/>
  <c r="AY382" i="31"/>
  <c r="AZ243" i="31"/>
  <c r="AY100" i="31"/>
  <c r="AX412" i="31"/>
  <c r="AZ176" i="31"/>
  <c r="AZ68" i="31"/>
  <c r="AY98" i="31"/>
  <c r="CN5" i="7"/>
  <c r="CM19" i="7"/>
  <c r="D130" i="33"/>
  <c r="E130" i="33" s="1"/>
  <c r="F130" i="33" s="1"/>
  <c r="G130" i="33" s="1"/>
  <c r="H130" i="33" s="1"/>
  <c r="I130" i="33" s="1"/>
  <c r="J130" i="33" s="1"/>
  <c r="K130" i="33" s="1"/>
  <c r="L130" i="33" s="1"/>
  <c r="M130" i="33" s="1"/>
  <c r="N130" i="33" s="1"/>
  <c r="O130" i="33" s="1"/>
  <c r="P130" i="33" s="1"/>
  <c r="Q130" i="33" s="1"/>
  <c r="R130" i="33" s="1"/>
  <c r="S130" i="33" s="1"/>
  <c r="T130" i="33" s="1"/>
  <c r="U130" i="33" s="1"/>
  <c r="V130" i="33" s="1"/>
  <c r="W130" i="33" s="1"/>
  <c r="X130" i="33" s="1"/>
  <c r="Y130" i="33" s="1"/>
  <c r="Z130" i="33" s="1"/>
  <c r="AA130" i="33" s="1"/>
  <c r="AB130" i="33" s="1"/>
  <c r="AC130" i="33" s="1"/>
  <c r="AD130" i="33" s="1"/>
  <c r="AE130" i="33" s="1"/>
  <c r="AF130" i="33" s="1"/>
  <c r="AG130" i="33" s="1"/>
  <c r="AH130" i="33" s="1"/>
  <c r="AI130" i="33" s="1"/>
  <c r="AJ130" i="33" s="1"/>
  <c r="AK130" i="33" s="1"/>
  <c r="AL130" i="33" s="1"/>
  <c r="AM130" i="33" s="1"/>
  <c r="AN130" i="33" s="1"/>
  <c r="AO130" i="33" s="1"/>
  <c r="AP130" i="33" s="1"/>
  <c r="AQ130" i="33" s="1"/>
  <c r="AR130" i="33" s="1"/>
  <c r="AS130" i="33" s="1"/>
  <c r="AT130" i="33" s="1"/>
  <c r="AU130" i="33" s="1"/>
  <c r="AV130" i="33" s="1"/>
  <c r="AW130" i="33" s="1"/>
  <c r="AX130" i="33" s="1"/>
  <c r="AY130" i="33" s="1"/>
  <c r="AZ130" i="33" s="1"/>
  <c r="AX384" i="30"/>
  <c r="D128" i="33"/>
  <c r="E128" i="33" s="1"/>
  <c r="F128" i="33" s="1"/>
  <c r="G128" i="33" s="1"/>
  <c r="H128" i="33" s="1"/>
  <c r="I128" i="33" s="1"/>
  <c r="J128" i="33" s="1"/>
  <c r="K128" i="33" s="1"/>
  <c r="L128" i="33" s="1"/>
  <c r="M128" i="33" s="1"/>
  <c r="N128" i="33" s="1"/>
  <c r="O128" i="33" s="1"/>
  <c r="P128" i="33" s="1"/>
  <c r="Q128" i="33" s="1"/>
  <c r="R128" i="33" s="1"/>
  <c r="S128" i="33" s="1"/>
  <c r="T128" i="33" s="1"/>
  <c r="U128" i="33" s="1"/>
  <c r="V128" i="33" s="1"/>
  <c r="W128" i="33" s="1"/>
  <c r="X128" i="33" s="1"/>
  <c r="Y128" i="33" s="1"/>
  <c r="Z128" i="33" s="1"/>
  <c r="AA128" i="33" s="1"/>
  <c r="AB128" i="33" s="1"/>
  <c r="AC128" i="33" s="1"/>
  <c r="AD128" i="33" s="1"/>
  <c r="AE128" i="33" s="1"/>
  <c r="AF128" i="33" s="1"/>
  <c r="AG128" i="33" s="1"/>
  <c r="AH128" i="33" s="1"/>
  <c r="AI128" i="33" s="1"/>
  <c r="AJ128" i="33" s="1"/>
  <c r="AK128" i="33" s="1"/>
  <c r="AL128" i="33" s="1"/>
  <c r="AM128" i="33" s="1"/>
  <c r="AN128" i="33" s="1"/>
  <c r="AO128" i="33" s="1"/>
  <c r="AP128" i="33" s="1"/>
  <c r="AQ128" i="33" s="1"/>
  <c r="AR128" i="33" s="1"/>
  <c r="AS128" i="33" s="1"/>
  <c r="AT128" i="33" s="1"/>
  <c r="AU128" i="33" s="1"/>
  <c r="AV128" i="33" s="1"/>
  <c r="AW128" i="33" s="1"/>
  <c r="AX128" i="33" s="1"/>
  <c r="AY128" i="33" s="1"/>
  <c r="AZ128" i="33" s="1"/>
  <c r="D137" i="33"/>
  <c r="E137" i="33" s="1"/>
  <c r="F137" i="33" s="1"/>
  <c r="G137" i="33" s="1"/>
  <c r="H137" i="33" s="1"/>
  <c r="I137" i="33" s="1"/>
  <c r="J137" i="33" s="1"/>
  <c r="K137" i="33" s="1"/>
  <c r="L137" i="33" s="1"/>
  <c r="M137" i="33" s="1"/>
  <c r="N137" i="33" s="1"/>
  <c r="O137" i="33" s="1"/>
  <c r="P137" i="33" s="1"/>
  <c r="Q137" i="33" s="1"/>
  <c r="R137" i="33" s="1"/>
  <c r="S137" i="33" s="1"/>
  <c r="T137" i="33" s="1"/>
  <c r="U137" i="33" s="1"/>
  <c r="V137" i="33" s="1"/>
  <c r="W137" i="33" s="1"/>
  <c r="X137" i="33" s="1"/>
  <c r="Y137" i="33" s="1"/>
  <c r="Z137" i="33" s="1"/>
  <c r="AA137" i="33" s="1"/>
  <c r="AB137" i="33" s="1"/>
  <c r="AC137" i="33" s="1"/>
  <c r="AD137" i="33" s="1"/>
  <c r="AE137" i="33" s="1"/>
  <c r="AF137" i="33" s="1"/>
  <c r="AG137" i="33" s="1"/>
  <c r="AH137" i="33" s="1"/>
  <c r="AI137" i="33" s="1"/>
  <c r="AJ137" i="33" s="1"/>
  <c r="AK137" i="33" s="1"/>
  <c r="AL137" i="33" s="1"/>
  <c r="AM137" i="33" s="1"/>
  <c r="AN137" i="33" s="1"/>
  <c r="AO137" i="33" s="1"/>
  <c r="AP137" i="33" s="1"/>
  <c r="AQ137" i="33" s="1"/>
  <c r="AR137" i="33" s="1"/>
  <c r="AS137" i="33" s="1"/>
  <c r="AT137" i="33" s="1"/>
  <c r="AU137" i="33" s="1"/>
  <c r="AV137" i="33" s="1"/>
  <c r="AW137" i="33" s="1"/>
  <c r="AX137" i="33" s="1"/>
  <c r="AY137" i="33" s="1"/>
  <c r="AZ137" i="33" s="1"/>
  <c r="D139" i="33"/>
  <c r="E139" i="33" s="1"/>
  <c r="F139" i="33" s="1"/>
  <c r="G139" i="33" s="1"/>
  <c r="H139" i="33" s="1"/>
  <c r="I139" i="33" s="1"/>
  <c r="J139" i="33" s="1"/>
  <c r="K139" i="33" s="1"/>
  <c r="L139" i="33" s="1"/>
  <c r="M139" i="33" s="1"/>
  <c r="N139" i="33" s="1"/>
  <c r="O139" i="33" s="1"/>
  <c r="P139" i="33" s="1"/>
  <c r="Q139" i="33" s="1"/>
  <c r="R139" i="33" s="1"/>
  <c r="S139" i="33" s="1"/>
  <c r="T139" i="33" s="1"/>
  <c r="U139" i="33" s="1"/>
  <c r="V139" i="33" s="1"/>
  <c r="W139" i="33" s="1"/>
  <c r="X139" i="33" s="1"/>
  <c r="Y139" i="33" s="1"/>
  <c r="Z139" i="33" s="1"/>
  <c r="AA139" i="33" s="1"/>
  <c r="AB139" i="33" s="1"/>
  <c r="AC139" i="33" s="1"/>
  <c r="AD139" i="33" s="1"/>
  <c r="AE139" i="33" s="1"/>
  <c r="AF139" i="33" s="1"/>
  <c r="AG139" i="33" s="1"/>
  <c r="AH139" i="33" s="1"/>
  <c r="AI139" i="33" s="1"/>
  <c r="AJ139" i="33" s="1"/>
  <c r="AK139" i="33" s="1"/>
  <c r="AL139" i="33" s="1"/>
  <c r="AM139" i="33" s="1"/>
  <c r="AN139" i="33" s="1"/>
  <c r="AO139" i="33" s="1"/>
  <c r="AP139" i="33" s="1"/>
  <c r="AQ139" i="33" s="1"/>
  <c r="AR139" i="33" s="1"/>
  <c r="AS139" i="33" s="1"/>
  <c r="AT139" i="33" s="1"/>
  <c r="AU139" i="33" s="1"/>
  <c r="AV139" i="33" s="1"/>
  <c r="AW139" i="33" s="1"/>
  <c r="AX139" i="33" s="1"/>
  <c r="AY139" i="33" s="1"/>
  <c r="AZ139" i="33" s="1"/>
  <c r="D136" i="33"/>
  <c r="E136" i="33" s="1"/>
  <c r="F136" i="33" s="1"/>
  <c r="G136" i="33" s="1"/>
  <c r="H136" i="33" s="1"/>
  <c r="I136" i="33" s="1"/>
  <c r="J136" i="33" s="1"/>
  <c r="K136" i="33" s="1"/>
  <c r="L136" i="33" s="1"/>
  <c r="M136" i="33" s="1"/>
  <c r="N136" i="33" s="1"/>
  <c r="O136" i="33" s="1"/>
  <c r="P136" i="33" s="1"/>
  <c r="Q136" i="33" s="1"/>
  <c r="R136" i="33" s="1"/>
  <c r="S136" i="33" s="1"/>
  <c r="T136" i="33" s="1"/>
  <c r="U136" i="33" s="1"/>
  <c r="V136" i="33" s="1"/>
  <c r="W136" i="33" s="1"/>
  <c r="X136" i="33" s="1"/>
  <c r="Y136" i="33" s="1"/>
  <c r="Z136" i="33" s="1"/>
  <c r="AA136" i="33" s="1"/>
  <c r="AB136" i="33" s="1"/>
  <c r="AC136" i="33" s="1"/>
  <c r="AD136" i="33" s="1"/>
  <c r="AE136" i="33" s="1"/>
  <c r="AF136" i="33" s="1"/>
  <c r="AG136" i="33" s="1"/>
  <c r="AH136" i="33" s="1"/>
  <c r="AI136" i="33" s="1"/>
  <c r="AJ136" i="33" s="1"/>
  <c r="AK136" i="33" s="1"/>
  <c r="AL136" i="33" s="1"/>
  <c r="AM136" i="33" s="1"/>
  <c r="AN136" i="33" s="1"/>
  <c r="AO136" i="33" s="1"/>
  <c r="AP136" i="33" s="1"/>
  <c r="AQ136" i="33" s="1"/>
  <c r="AR136" i="33" s="1"/>
  <c r="AS136" i="33" s="1"/>
  <c r="AT136" i="33" s="1"/>
  <c r="AU136" i="33" s="1"/>
  <c r="AV136" i="33" s="1"/>
  <c r="AW136" i="33" s="1"/>
  <c r="AX136" i="33" s="1"/>
  <c r="AY136" i="33" s="1"/>
  <c r="AZ136" i="33" s="1"/>
  <c r="D135" i="33"/>
  <c r="E135" i="33" s="1"/>
  <c r="F135" i="33" s="1"/>
  <c r="G135" i="33" s="1"/>
  <c r="H135" i="33" s="1"/>
  <c r="I135" i="33" s="1"/>
  <c r="J135" i="33" s="1"/>
  <c r="K135" i="33" s="1"/>
  <c r="L135" i="33" s="1"/>
  <c r="M135" i="33" s="1"/>
  <c r="N135" i="33" s="1"/>
  <c r="O135" i="33" s="1"/>
  <c r="P135" i="33" s="1"/>
  <c r="Q135" i="33" s="1"/>
  <c r="R135" i="33" s="1"/>
  <c r="S135" i="33" s="1"/>
  <c r="T135" i="33" s="1"/>
  <c r="U135" i="33" s="1"/>
  <c r="V135" i="33" s="1"/>
  <c r="W135" i="33" s="1"/>
  <c r="X135" i="33" s="1"/>
  <c r="Y135" i="33" s="1"/>
  <c r="Z135" i="33" s="1"/>
  <c r="AA135" i="33" s="1"/>
  <c r="AB135" i="33" s="1"/>
  <c r="AC135" i="33" s="1"/>
  <c r="AD135" i="33" s="1"/>
  <c r="AE135" i="33" s="1"/>
  <c r="AF135" i="33" s="1"/>
  <c r="AG135" i="33" s="1"/>
  <c r="AH135" i="33" s="1"/>
  <c r="AI135" i="33" s="1"/>
  <c r="AJ135" i="33" s="1"/>
  <c r="AK135" i="33" s="1"/>
  <c r="AL135" i="33" s="1"/>
  <c r="AM135" i="33" s="1"/>
  <c r="AN135" i="33" s="1"/>
  <c r="AO135" i="33" s="1"/>
  <c r="AP135" i="33" s="1"/>
  <c r="AQ135" i="33" s="1"/>
  <c r="AR135" i="33" s="1"/>
  <c r="AS135" i="33" s="1"/>
  <c r="AT135" i="33" s="1"/>
  <c r="AU135" i="33" s="1"/>
  <c r="AV135" i="33" s="1"/>
  <c r="AW135" i="33" s="1"/>
  <c r="AX135" i="33" s="1"/>
  <c r="AY135" i="33" s="1"/>
  <c r="AZ135" i="33" s="1"/>
  <c r="D134" i="33"/>
  <c r="E134" i="33" s="1"/>
  <c r="F134" i="33" s="1"/>
  <c r="G134" i="33" s="1"/>
  <c r="H134" i="33" s="1"/>
  <c r="I134" i="33" s="1"/>
  <c r="J134" i="33" s="1"/>
  <c r="K134" i="33" s="1"/>
  <c r="L134" i="33" s="1"/>
  <c r="M134" i="33" s="1"/>
  <c r="N134" i="33" s="1"/>
  <c r="O134" i="33" s="1"/>
  <c r="P134" i="33" s="1"/>
  <c r="Q134" i="33" s="1"/>
  <c r="R134" i="33" s="1"/>
  <c r="S134" i="33" s="1"/>
  <c r="T134" i="33" s="1"/>
  <c r="U134" i="33" s="1"/>
  <c r="V134" i="33" s="1"/>
  <c r="W134" i="33" s="1"/>
  <c r="X134" i="33" s="1"/>
  <c r="Y134" i="33" s="1"/>
  <c r="Z134" i="33" s="1"/>
  <c r="AA134" i="33" s="1"/>
  <c r="AB134" i="33" s="1"/>
  <c r="AC134" i="33" s="1"/>
  <c r="AD134" i="33" s="1"/>
  <c r="AE134" i="33" s="1"/>
  <c r="AF134" i="33" s="1"/>
  <c r="AG134" i="33" s="1"/>
  <c r="AH134" i="33" s="1"/>
  <c r="AI134" i="33" s="1"/>
  <c r="AJ134" i="33" s="1"/>
  <c r="AK134" i="33" s="1"/>
  <c r="AL134" i="33" s="1"/>
  <c r="AM134" i="33" s="1"/>
  <c r="AN134" i="33" s="1"/>
  <c r="AO134" i="33" s="1"/>
  <c r="AP134" i="33" s="1"/>
  <c r="AQ134" i="33" s="1"/>
  <c r="AR134" i="33" s="1"/>
  <c r="AS134" i="33" s="1"/>
  <c r="AT134" i="33" s="1"/>
  <c r="AU134" i="33" s="1"/>
  <c r="AV134" i="33" s="1"/>
  <c r="AW134" i="33" s="1"/>
  <c r="AX134" i="33" s="1"/>
  <c r="AY134" i="33" s="1"/>
  <c r="AZ134" i="33" s="1"/>
  <c r="D131" i="33"/>
  <c r="E131" i="33" s="1"/>
  <c r="F131" i="33" s="1"/>
  <c r="G131" i="33" s="1"/>
  <c r="H131" i="33" s="1"/>
  <c r="I131" i="33" s="1"/>
  <c r="J131" i="33" s="1"/>
  <c r="K131" i="33" s="1"/>
  <c r="L131" i="33" s="1"/>
  <c r="M131" i="33" s="1"/>
  <c r="N131" i="33" s="1"/>
  <c r="O131" i="33" s="1"/>
  <c r="P131" i="33" s="1"/>
  <c r="Q131" i="33" s="1"/>
  <c r="R131" i="33" s="1"/>
  <c r="S131" i="33" s="1"/>
  <c r="T131" i="33" s="1"/>
  <c r="U131" i="33" s="1"/>
  <c r="V131" i="33" s="1"/>
  <c r="W131" i="33" s="1"/>
  <c r="X131" i="33" s="1"/>
  <c r="Y131" i="33" s="1"/>
  <c r="Z131" i="33" s="1"/>
  <c r="AA131" i="33" s="1"/>
  <c r="AB131" i="33" s="1"/>
  <c r="AC131" i="33" s="1"/>
  <c r="AD131" i="33" s="1"/>
  <c r="AE131" i="33" s="1"/>
  <c r="AF131" i="33" s="1"/>
  <c r="AG131" i="33" s="1"/>
  <c r="AH131" i="33" s="1"/>
  <c r="AI131" i="33" s="1"/>
  <c r="AJ131" i="33" s="1"/>
  <c r="AK131" i="33" s="1"/>
  <c r="AL131" i="33" s="1"/>
  <c r="AM131" i="33" s="1"/>
  <c r="AN131" i="33" s="1"/>
  <c r="AO131" i="33" s="1"/>
  <c r="AP131" i="33" s="1"/>
  <c r="AQ131" i="33" s="1"/>
  <c r="AR131" i="33" s="1"/>
  <c r="AS131" i="33" s="1"/>
  <c r="AT131" i="33" s="1"/>
  <c r="AU131" i="33" s="1"/>
  <c r="AV131" i="33" s="1"/>
  <c r="AW131" i="33" s="1"/>
  <c r="AX131" i="33" s="1"/>
  <c r="AY131" i="33" s="1"/>
  <c r="AZ131" i="33" s="1"/>
  <c r="D129" i="33"/>
  <c r="E129" i="33" s="1"/>
  <c r="F129" i="33" s="1"/>
  <c r="G129" i="33" s="1"/>
  <c r="H129" i="33" s="1"/>
  <c r="I129" i="33" s="1"/>
  <c r="J129" i="33" s="1"/>
  <c r="K129" i="33" s="1"/>
  <c r="L129" i="33" s="1"/>
  <c r="M129" i="33" s="1"/>
  <c r="N129" i="33" s="1"/>
  <c r="O129" i="33" s="1"/>
  <c r="P129" i="33" s="1"/>
  <c r="Q129" i="33" s="1"/>
  <c r="R129" i="33" s="1"/>
  <c r="S129" i="33" s="1"/>
  <c r="T129" i="33" s="1"/>
  <c r="U129" i="33" s="1"/>
  <c r="V129" i="33" s="1"/>
  <c r="W129" i="33" s="1"/>
  <c r="X129" i="33" s="1"/>
  <c r="Y129" i="33" s="1"/>
  <c r="Z129" i="33" s="1"/>
  <c r="AA129" i="33" s="1"/>
  <c r="AB129" i="33" s="1"/>
  <c r="AC129" i="33" s="1"/>
  <c r="AD129" i="33" s="1"/>
  <c r="AE129" i="33" s="1"/>
  <c r="AF129" i="33" s="1"/>
  <c r="AG129" i="33" s="1"/>
  <c r="AH129" i="33" s="1"/>
  <c r="AI129" i="33" s="1"/>
  <c r="AJ129" i="33" s="1"/>
  <c r="AK129" i="33" s="1"/>
  <c r="AL129" i="33" s="1"/>
  <c r="AM129" i="33" s="1"/>
  <c r="AN129" i="33" s="1"/>
  <c r="AO129" i="33" s="1"/>
  <c r="AP129" i="33" s="1"/>
  <c r="AQ129" i="33" s="1"/>
  <c r="AR129" i="33" s="1"/>
  <c r="AS129" i="33" s="1"/>
  <c r="AT129" i="33" s="1"/>
  <c r="AU129" i="33" s="1"/>
  <c r="AV129" i="33" s="1"/>
  <c r="AW129" i="33" s="1"/>
  <c r="AX129" i="33" s="1"/>
  <c r="AY129" i="33" s="1"/>
  <c r="AZ129" i="33" s="1"/>
  <c r="D138" i="33"/>
  <c r="E138" i="33" s="1"/>
  <c r="F138" i="33" s="1"/>
  <c r="G138" i="33" s="1"/>
  <c r="H138" i="33" s="1"/>
  <c r="I138" i="33" s="1"/>
  <c r="J138" i="33" s="1"/>
  <c r="K138" i="33" s="1"/>
  <c r="L138" i="33" s="1"/>
  <c r="M138" i="33" s="1"/>
  <c r="N138" i="33" s="1"/>
  <c r="O138" i="33" s="1"/>
  <c r="P138" i="33" s="1"/>
  <c r="Q138" i="33" s="1"/>
  <c r="R138" i="33" s="1"/>
  <c r="S138" i="33" s="1"/>
  <c r="T138" i="33" s="1"/>
  <c r="U138" i="33" s="1"/>
  <c r="V138" i="33" s="1"/>
  <c r="W138" i="33" s="1"/>
  <c r="X138" i="33" s="1"/>
  <c r="Y138" i="33" s="1"/>
  <c r="Z138" i="33" s="1"/>
  <c r="AA138" i="33" s="1"/>
  <c r="AB138" i="33" s="1"/>
  <c r="AC138" i="33" s="1"/>
  <c r="AD138" i="33" s="1"/>
  <c r="AE138" i="33" s="1"/>
  <c r="AF138" i="33" s="1"/>
  <c r="AG138" i="33" s="1"/>
  <c r="AH138" i="33" s="1"/>
  <c r="AI138" i="33" s="1"/>
  <c r="AJ138" i="33" s="1"/>
  <c r="AK138" i="33" s="1"/>
  <c r="AL138" i="33" s="1"/>
  <c r="AM138" i="33" s="1"/>
  <c r="AN138" i="33" s="1"/>
  <c r="AO138" i="33" s="1"/>
  <c r="AP138" i="33" s="1"/>
  <c r="AQ138" i="33" s="1"/>
  <c r="AR138" i="33" s="1"/>
  <c r="AS138" i="33" s="1"/>
  <c r="AT138" i="33" s="1"/>
  <c r="AU138" i="33" s="1"/>
  <c r="AV138" i="33" s="1"/>
  <c r="AW138" i="33" s="1"/>
  <c r="AX138" i="33" s="1"/>
  <c r="AY138" i="33" s="1"/>
  <c r="AZ138" i="33" s="1"/>
  <c r="CQ8" i="7"/>
  <c r="CP22" i="7"/>
  <c r="CP6" i="7"/>
  <c r="CO20" i="7"/>
  <c r="CO9" i="7"/>
  <c r="CN23" i="7"/>
  <c r="CQ12" i="7"/>
  <c r="CP26" i="7"/>
  <c r="CP10" i="7"/>
  <c r="CO24" i="7"/>
  <c r="CO13" i="7"/>
  <c r="CN27" i="7"/>
  <c r="CO11" i="7"/>
  <c r="CN25" i="7"/>
  <c r="CO7" i="7"/>
  <c r="CN21" i="7"/>
  <c r="BA39" i="39"/>
  <c r="BA61" i="39" s="1"/>
  <c r="BA89" i="39" s="1"/>
  <c r="BA111" i="39" s="1"/>
  <c r="BA133" i="39" s="1"/>
  <c r="BA4" i="39"/>
  <c r="BB16" i="39"/>
  <c r="AY265" i="30"/>
  <c r="AZ39" i="38"/>
  <c r="AZ61" i="38" s="1"/>
  <c r="AZ89" i="38" s="1"/>
  <c r="AZ111" i="38" s="1"/>
  <c r="AZ133" i="38" s="1"/>
  <c r="BA16" i="38"/>
  <c r="AZ4" i="38"/>
  <c r="AY61" i="38"/>
  <c r="AY89" i="38" s="1"/>
  <c r="AY111" i="38" s="1"/>
  <c r="AY133" i="38" s="1"/>
  <c r="AY267" i="30"/>
  <c r="AY259" i="30"/>
  <c r="AY226" i="30"/>
  <c r="AY217" i="30"/>
  <c r="AY229" i="30"/>
  <c r="AY247" i="30"/>
  <c r="AY251" i="30"/>
  <c r="AY236" i="30"/>
  <c r="AX397" i="30"/>
  <c r="AX372" i="30"/>
  <c r="AY225" i="30"/>
  <c r="AY223" i="30"/>
  <c r="AX364" i="30"/>
  <c r="AX374" i="30"/>
  <c r="AY224" i="30"/>
  <c r="AX406" i="30"/>
  <c r="AX398" i="30"/>
  <c r="AY249" i="30"/>
  <c r="AX355" i="30"/>
  <c r="AX402" i="30"/>
  <c r="AY269" i="30"/>
  <c r="AY290" i="30"/>
  <c r="AY321" i="30"/>
  <c r="AY352" i="30" s="1"/>
  <c r="AZ291" i="30"/>
  <c r="AY255" i="30"/>
  <c r="AY239" i="30"/>
  <c r="O216" i="30"/>
  <c r="AY268" i="30"/>
  <c r="AX367" i="30"/>
  <c r="AX375" i="30"/>
  <c r="AY240" i="30"/>
  <c r="AY270" i="30"/>
  <c r="AX389" i="30"/>
  <c r="AZ362" i="31"/>
  <c r="AY392" i="31"/>
  <c r="AY361" i="31"/>
  <c r="AY250" i="30"/>
  <c r="BB158" i="32"/>
  <c r="BA157" i="32"/>
  <c r="BA188" i="32"/>
  <c r="AY266" i="30"/>
  <c r="AY260" i="30"/>
  <c r="AZ221" i="32"/>
  <c r="BA222" i="32"/>
  <c r="AZ252" i="32"/>
  <c r="AX369" i="30"/>
  <c r="AY230" i="30"/>
  <c r="O353" i="30"/>
  <c r="AX390" i="30"/>
  <c r="AY222" i="30"/>
  <c r="AX399" i="30"/>
  <c r="BA94" i="33"/>
  <c r="BB95" i="33"/>
  <c r="BA125" i="33"/>
  <c r="AX356" i="30"/>
  <c r="AY235" i="30"/>
  <c r="AX388" i="30"/>
  <c r="BA298" i="32"/>
  <c r="AZ297" i="32"/>
  <c r="AZ328" i="32"/>
  <c r="AY246" i="30"/>
  <c r="AY392" i="32"/>
  <c r="AY361" i="32"/>
  <c r="AZ362" i="32"/>
  <c r="AY233" i="30"/>
  <c r="AY221" i="30"/>
  <c r="AZ202" i="33"/>
  <c r="BA172" i="33"/>
  <c r="AZ171" i="33"/>
  <c r="AX407" i="30"/>
  <c r="AX392" i="30"/>
  <c r="AX373" i="30"/>
  <c r="AX395" i="30"/>
  <c r="AY248" i="30"/>
  <c r="AX393" i="30"/>
  <c r="AY258" i="30"/>
  <c r="AX358" i="30"/>
  <c r="AZ328" i="31"/>
  <c r="AZ297" i="31"/>
  <c r="BA298" i="31"/>
  <c r="AY264" i="30"/>
  <c r="AX363" i="30"/>
  <c r="AX385" i="30"/>
  <c r="AY237" i="30"/>
  <c r="AX357" i="30"/>
  <c r="AY219" i="30"/>
  <c r="AZ184" i="30"/>
  <c r="AZ215" i="30" s="1"/>
  <c r="AZ245" i="30" s="1"/>
  <c r="AZ153" i="30"/>
  <c r="BA154" i="30"/>
  <c r="AX396" i="30"/>
  <c r="AX400" i="30"/>
  <c r="AY238" i="30"/>
  <c r="AX376" i="30"/>
  <c r="AY227" i="30"/>
  <c r="AX360" i="30"/>
  <c r="O383" i="30"/>
  <c r="AX365" i="30"/>
  <c r="AX368" i="30"/>
  <c r="AX366" i="30"/>
  <c r="AX377" i="30"/>
  <c r="AY218" i="30"/>
  <c r="AY231" i="30"/>
  <c r="AY234" i="30"/>
  <c r="AY261" i="30"/>
  <c r="AX361" i="30"/>
  <c r="AX401" i="30"/>
  <c r="AX404" i="30"/>
  <c r="AX362" i="30"/>
  <c r="AX391" i="30"/>
  <c r="AZ252" i="31"/>
  <c r="BA222" i="31"/>
  <c r="AZ221" i="31"/>
  <c r="AY253" i="30"/>
  <c r="AY254" i="30"/>
  <c r="AY257" i="30"/>
  <c r="AX387" i="30"/>
  <c r="AY263" i="30"/>
  <c r="AY252" i="30"/>
  <c r="AY232" i="30"/>
  <c r="BA188" i="31"/>
  <c r="BA157" i="31"/>
  <c r="BB158" i="31"/>
  <c r="AX359" i="30"/>
  <c r="AY256" i="30"/>
  <c r="AX403" i="30"/>
  <c r="AX394" i="30"/>
  <c r="AY262" i="30"/>
  <c r="AX370" i="30"/>
  <c r="AX371" i="30"/>
  <c r="AX354" i="30"/>
  <c r="AY228" i="30"/>
  <c r="AX386" i="30"/>
  <c r="AX405" i="30"/>
  <c r="AY220" i="30"/>
  <c r="AP113" i="36"/>
  <c r="AQ50" i="36"/>
  <c r="AQ70" i="36" s="1"/>
  <c r="AQ48" i="36"/>
  <c r="AQ68" i="36" s="1"/>
  <c r="AP111" i="36"/>
  <c r="AP104" i="36"/>
  <c r="AQ41" i="36"/>
  <c r="AQ61" i="36" s="1"/>
  <c r="AQ46" i="36"/>
  <c r="AQ66" i="36" s="1"/>
  <c r="AP109" i="36"/>
  <c r="AP108" i="36"/>
  <c r="AQ45" i="36"/>
  <c r="AQ65" i="36" s="1"/>
  <c r="AO103" i="36"/>
  <c r="AO119" i="36" s="1"/>
  <c r="AO78" i="36"/>
  <c r="AX59" i="36"/>
  <c r="AY39" i="36"/>
  <c r="AX81" i="36"/>
  <c r="AX102" i="36" s="1"/>
  <c r="AQ53" i="36"/>
  <c r="AQ73" i="36" s="1"/>
  <c r="AP116" i="36"/>
  <c r="AQ40" i="36"/>
  <c r="AQ60" i="36" s="1"/>
  <c r="AP56" i="36"/>
  <c r="AR14" i="35"/>
  <c r="AQ49" i="36"/>
  <c r="AQ69" i="36" s="1"/>
  <c r="AP112" i="36"/>
  <c r="AP110" i="36"/>
  <c r="AQ47" i="36"/>
  <c r="AQ67" i="36" s="1"/>
  <c r="AP107" i="36"/>
  <c r="AQ44" i="36"/>
  <c r="AQ64" i="36" s="1"/>
  <c r="AR50" i="37"/>
  <c r="AS39" i="37"/>
  <c r="AQ51" i="36"/>
  <c r="AQ71" i="36" s="1"/>
  <c r="AP114" i="36"/>
  <c r="AP106" i="36"/>
  <c r="AQ43" i="36"/>
  <c r="AQ63" i="36" s="1"/>
  <c r="AZ27" i="35"/>
  <c r="BA13" i="35"/>
  <c r="AZ38" i="37"/>
  <c r="AY48" i="37"/>
  <c r="AY49" i="37" s="1"/>
  <c r="AP105" i="36"/>
  <c r="AQ42" i="36"/>
  <c r="AQ62" i="36" s="1"/>
  <c r="AP115" i="36"/>
  <c r="AQ52" i="36"/>
  <c r="AQ72" i="36" s="1"/>
  <c r="AP117" i="36"/>
  <c r="AQ54" i="36"/>
  <c r="AQ74" i="36" s="1"/>
  <c r="H133" i="16"/>
  <c r="AY124" i="30"/>
  <c r="AY126" i="30"/>
  <c r="AY117" i="30"/>
  <c r="AY110" i="30"/>
  <c r="AY114" i="30"/>
  <c r="AY125" i="30"/>
  <c r="AY109" i="30"/>
  <c r="AY128" i="30"/>
  <c r="AY122" i="30"/>
  <c r="AY121" i="30"/>
  <c r="AY118" i="30"/>
  <c r="AY111" i="30"/>
  <c r="AY112" i="30"/>
  <c r="AY131" i="30"/>
  <c r="AY133" i="30"/>
  <c r="AY113" i="30"/>
  <c r="AY120" i="30"/>
  <c r="AY129" i="30"/>
  <c r="AY127" i="30"/>
  <c r="AY132" i="30"/>
  <c r="AY130" i="30"/>
  <c r="AY115" i="30"/>
  <c r="AY119" i="30"/>
  <c r="AY123" i="30"/>
  <c r="BB16" i="16"/>
  <c r="BB4" i="16" s="1"/>
  <c r="BA39" i="16"/>
  <c r="BA48" i="33"/>
  <c r="BA17" i="33"/>
  <c r="BB18" i="33"/>
  <c r="AZ112" i="32"/>
  <c r="BA82" i="32"/>
  <c r="AZ81" i="32"/>
  <c r="BA48" i="32"/>
  <c r="BB18" i="32"/>
  <c r="BA17" i="32"/>
  <c r="BA48" i="31"/>
  <c r="BA17" i="31"/>
  <c r="BB18" i="31"/>
  <c r="BA82" i="31"/>
  <c r="AZ81" i="31"/>
  <c r="AZ112" i="31"/>
  <c r="AY101" i="30"/>
  <c r="AY103" i="30"/>
  <c r="AY102" i="30"/>
  <c r="AY97" i="30"/>
  <c r="AY90" i="30"/>
  <c r="AY82" i="30"/>
  <c r="N79" i="30"/>
  <c r="AY94" i="30"/>
  <c r="AY86" i="30"/>
  <c r="AY87" i="30"/>
  <c r="AY96" i="30"/>
  <c r="AY83" i="30"/>
  <c r="AY92" i="30"/>
  <c r="AY80" i="30"/>
  <c r="AY89" i="30"/>
  <c r="AY81" i="30"/>
  <c r="AY93" i="30"/>
  <c r="AY98" i="30"/>
  <c r="AY99" i="30"/>
  <c r="AY85" i="30"/>
  <c r="AY84" i="30"/>
  <c r="AY95" i="30"/>
  <c r="AY91" i="30"/>
  <c r="AY100" i="30"/>
  <c r="AY88" i="30"/>
  <c r="AZ78" i="30"/>
  <c r="AZ108" i="30" s="1"/>
  <c r="AZ116" i="30" s="1"/>
  <c r="BA16" i="30"/>
  <c r="BB17" i="30"/>
  <c r="BA47" i="30"/>
  <c r="J61" i="16"/>
  <c r="J89" i="16" s="1"/>
  <c r="D44" i="8"/>
  <c r="D45" i="8"/>
  <c r="E5" i="6"/>
  <c r="V6" i="2"/>
  <c r="V7" i="2"/>
  <c r="E13" i="6"/>
  <c r="F13" i="6"/>
  <c r="E7" i="6"/>
  <c r="E15" i="6"/>
  <c r="F9" i="6"/>
  <c r="F15" i="6"/>
  <c r="F5" i="6"/>
  <c r="E9" i="6"/>
  <c r="F7" i="6"/>
  <c r="F11" i="6"/>
  <c r="E11" i="6"/>
  <c r="C46" i="8"/>
  <c r="B34" i="6"/>
  <c r="D30" i="6"/>
  <c r="D8" i="8"/>
  <c r="D9" i="8"/>
  <c r="D11" i="8"/>
  <c r="D12" i="8"/>
  <c r="D13" i="8"/>
  <c r="D14" i="8"/>
  <c r="D15" i="8"/>
  <c r="D16" i="8"/>
  <c r="D17" i="8"/>
  <c r="D18" i="8"/>
  <c r="D19" i="8"/>
  <c r="D21" i="8"/>
  <c r="D22" i="8"/>
  <c r="D23" i="8"/>
  <c r="D24" i="8"/>
  <c r="D25" i="8"/>
  <c r="D26" i="8"/>
  <c r="D27" i="8"/>
  <c r="D28" i="8"/>
  <c r="D29" i="8"/>
  <c r="D31" i="8"/>
  <c r="D32" i="8"/>
  <c r="D33" i="8"/>
  <c r="D34" i="8"/>
  <c r="D35" i="8"/>
  <c r="D36" i="8"/>
  <c r="D37" i="8"/>
  <c r="D38" i="8"/>
  <c r="D39" i="8"/>
  <c r="D41" i="8"/>
  <c r="D42" i="8"/>
  <c r="D7" i="8"/>
  <c r="N16" i="6"/>
  <c r="G86" i="8" a="1"/>
  <c r="H71" i="8" a="1"/>
  <c r="H109" i="8" a="1"/>
  <c r="J69" i="8" a="1"/>
  <c r="I65" i="8" a="1"/>
  <c r="J72" i="8" a="1"/>
  <c r="J78" i="8" a="1"/>
  <c r="J79" i="8" a="1"/>
  <c r="J73" i="8" a="1"/>
  <c r="J76" i="8" a="1"/>
  <c r="F62" i="8" a="1"/>
  <c r="H59" i="8" a="1"/>
  <c r="F97" i="8" a="1"/>
  <c r="J99" i="8" a="1"/>
  <c r="J59" i="8" a="1"/>
  <c r="G61" i="8" a="1"/>
  <c r="J86" i="8" a="1"/>
  <c r="J65" i="8" a="1"/>
  <c r="H85" i="8" a="1"/>
  <c r="F72" i="8" a="1"/>
  <c r="H62" i="8" a="1"/>
  <c r="J88" i="8" a="1"/>
  <c r="F73" i="8" a="1"/>
  <c r="H88" i="8" a="1"/>
  <c r="F92" i="8" a="1"/>
  <c r="F56" i="8" a="1"/>
  <c r="G75" i="8" a="1"/>
  <c r="G94" i="8" a="1"/>
  <c r="H75" i="8" a="1"/>
  <c r="I105" i="8" a="1"/>
  <c r="G59" i="8" a="1"/>
  <c r="I107" i="8" a="1"/>
  <c r="H90" i="8" a="1"/>
  <c r="G90" i="8" a="1"/>
  <c r="J103" i="8" a="1"/>
  <c r="H80" i="8" a="1"/>
  <c r="G80" i="8" a="1"/>
  <c r="I63" i="8" a="1"/>
  <c r="F94" i="8" a="1"/>
  <c r="I64" i="8" a="1"/>
  <c r="I100" i="8" a="1"/>
  <c r="H93" i="8" a="1"/>
  <c r="J66" i="8" a="1"/>
  <c r="G100" i="8" a="1"/>
  <c r="H91" i="8" a="1"/>
  <c r="G91" i="8" a="1"/>
  <c r="I86" i="8" a="1"/>
  <c r="G93" i="8" a="1"/>
  <c r="I98" i="8" a="1"/>
  <c r="H79" i="8" a="1"/>
  <c r="J87" i="8" a="1"/>
  <c r="G106" i="8" a="1"/>
  <c r="G68" i="8" a="1"/>
  <c r="I67" i="8" a="1"/>
  <c r="I78" i="8" a="1"/>
  <c r="G63" i="8" a="1"/>
  <c r="H102" i="8" a="1"/>
  <c r="F88" i="8" a="1"/>
  <c r="F106" i="8" a="1"/>
  <c r="F103" i="8" a="1"/>
  <c r="J75" i="8" a="1"/>
  <c r="G103" i="8" a="1"/>
  <c r="F99" i="8" a="1"/>
  <c r="J104" i="8" a="1"/>
  <c r="H76" i="8" a="1"/>
  <c r="I61" i="8" a="1"/>
  <c r="G74" i="8" a="1"/>
  <c r="F57" i="8" a="1"/>
  <c r="G58" i="8" a="1"/>
  <c r="G73" i="8" a="1"/>
  <c r="H98" i="8" a="1"/>
  <c r="F98" i="8" a="1"/>
  <c r="H78" i="8" a="1"/>
  <c r="G64" i="8" a="1"/>
  <c r="J71" i="8" a="1"/>
  <c r="I75" i="8" a="1"/>
  <c r="F96" i="8" a="1"/>
  <c r="G69" i="8" a="1"/>
  <c r="I66" i="8" a="1"/>
  <c r="H63" i="8" a="1"/>
  <c r="F87" i="8" a="1"/>
  <c r="G76" i="8" a="1"/>
  <c r="G89" i="8" a="1"/>
  <c r="F76" i="8" a="1"/>
  <c r="F93" i="8" a="1"/>
  <c r="I94" i="8" a="1"/>
  <c r="G96" i="8" a="1"/>
  <c r="H64" i="8" a="1"/>
  <c r="F58" i="8" a="1"/>
  <c r="G97" i="8" a="1"/>
  <c r="H95" i="8" a="1"/>
  <c r="G67" i="8" a="1"/>
  <c r="J80" i="8" a="1"/>
  <c r="J100" i="8" a="1"/>
  <c r="J101" i="8" a="1"/>
  <c r="J105" i="8" a="1"/>
  <c r="J70" i="8" a="1"/>
  <c r="H58" i="8" a="1"/>
  <c r="J58" i="8" a="1"/>
  <c r="I76" i="8" a="1"/>
  <c r="G88" i="8" a="1"/>
  <c r="J77" i="8" a="1"/>
  <c r="J85" i="8" a="1"/>
  <c r="H106" i="8" a="1"/>
  <c r="F89" i="8" a="1"/>
  <c r="H69" i="8" a="1"/>
  <c r="I95" i="8" a="1"/>
  <c r="F91" i="8" a="1"/>
  <c r="G70" i="8" a="1"/>
  <c r="H101" i="8" a="1"/>
  <c r="F86" i="8" a="1"/>
  <c r="F102" i="8" a="1"/>
  <c r="F77" i="8" a="1"/>
  <c r="I59" i="8" a="1"/>
  <c r="F64" i="8" a="1"/>
  <c r="F109" i="8" a="1"/>
  <c r="G107" i="8" a="1"/>
  <c r="H67" i="8" a="1"/>
  <c r="H86" i="8" a="1"/>
  <c r="I89" i="8" a="1"/>
  <c r="I58" i="8" a="1"/>
  <c r="I87" i="8" a="1"/>
  <c r="F67" i="8" a="1"/>
  <c r="G98" i="8" a="1"/>
  <c r="J92" i="8" a="1"/>
  <c r="F69" i="8" a="1"/>
  <c r="J89" i="8" a="1"/>
  <c r="F65" i="8" a="1"/>
  <c r="J64" i="8" a="1"/>
  <c r="G85" i="8" a="1"/>
  <c r="H56" i="8" a="1"/>
  <c r="J109" i="8" a="1"/>
  <c r="G78" i="8" a="1"/>
  <c r="J106" i="8" a="1"/>
  <c r="H92" i="8" a="1"/>
  <c r="J61" i="8" a="1"/>
  <c r="J96" i="8" a="1"/>
  <c r="J68" i="8" a="1"/>
  <c r="I109" i="8" a="1"/>
  <c r="H60" i="8" a="1"/>
  <c r="I90" i="8" a="1"/>
  <c r="F75" i="8" a="1"/>
  <c r="I57" i="8" a="1"/>
  <c r="J94" i="8" a="1"/>
  <c r="F78" i="8" a="1"/>
  <c r="H74" i="8" a="1"/>
  <c r="F70" i="8" a="1"/>
  <c r="F60" i="8" a="1"/>
  <c r="G87" i="8" a="1"/>
  <c r="F66" i="8" a="1"/>
  <c r="I69" i="8" a="1"/>
  <c r="H94" i="8" a="1"/>
  <c r="I103" i="8" a="1"/>
  <c r="I102" i="8" a="1"/>
  <c r="I97" i="8" a="1"/>
  <c r="I99" i="8" a="1"/>
  <c r="G57" i="8" a="1"/>
  <c r="H72" i="8" a="1"/>
  <c r="H65" i="8" a="1"/>
  <c r="H100" i="8" a="1"/>
  <c r="J74" i="8" a="1"/>
  <c r="F95" i="8" a="1"/>
  <c r="G77" i="8" a="1"/>
  <c r="H89" i="8" a="1"/>
  <c r="F61" i="8" a="1"/>
  <c r="J90" i="8" a="1"/>
  <c r="H103" i="8" a="1"/>
  <c r="F59" i="8" a="1"/>
  <c r="H77" i="8" a="1"/>
  <c r="G56" i="8" a="1"/>
  <c r="J97" i="8" a="1"/>
  <c r="I73" i="8" a="1"/>
  <c r="F63" i="8" a="1"/>
  <c r="H73" i="8" a="1"/>
  <c r="F104" i="8" a="1"/>
  <c r="I70" i="8" a="1"/>
  <c r="I85" i="8" a="1"/>
  <c r="H97" i="8" a="1"/>
  <c r="H68" i="8" a="1"/>
  <c r="G95" i="8" a="1"/>
  <c r="J91" i="8" a="1"/>
  <c r="I96" i="8" a="1"/>
  <c r="I72" i="8" a="1"/>
  <c r="G105" i="8" a="1"/>
  <c r="G99" i="8" a="1"/>
  <c r="I62" i="8" a="1"/>
  <c r="F80" i="8" a="1"/>
  <c r="H87" i="8" a="1"/>
  <c r="I60" i="8" a="1"/>
  <c r="F108" i="8" a="1"/>
  <c r="H70" i="8" a="1"/>
  <c r="I77" i="8" a="1"/>
  <c r="G62" i="8" a="1"/>
  <c r="I71" i="8" a="1"/>
  <c r="I93" i="8" a="1"/>
  <c r="G109" i="8" a="1"/>
  <c r="H105" i="8" a="1"/>
  <c r="G60" i="8" a="1"/>
  <c r="H107" i="8" a="1"/>
  <c r="J62" i="8" a="1"/>
  <c r="G101" i="8" a="1"/>
  <c r="J107" i="8" a="1"/>
  <c r="I91" i="8" a="1"/>
  <c r="I80" i="8" a="1"/>
  <c r="J98" i="8" a="1"/>
  <c r="G92" i="8" a="1"/>
  <c r="J102" i="8" a="1"/>
  <c r="F100" i="8" a="1"/>
  <c r="J56" i="8" a="1"/>
  <c r="I108" i="8" a="1"/>
  <c r="H66" i="8" a="1"/>
  <c r="F79" i="8" a="1"/>
  <c r="J67" i="8" a="1"/>
  <c r="J60" i="8" a="1"/>
  <c r="G102" i="8" a="1"/>
  <c r="F74" i="8" a="1"/>
  <c r="F107" i="8" a="1"/>
  <c r="H96" i="8" a="1"/>
  <c r="F68" i="8" a="1"/>
  <c r="I56" i="8" a="1"/>
  <c r="F71" i="8" a="1"/>
  <c r="H57" i="8" a="1"/>
  <c r="J63" i="8" a="1"/>
  <c r="G66" i="8" a="1"/>
  <c r="I74" i="8" a="1"/>
  <c r="G71" i="8" a="1"/>
  <c r="I92" i="8" a="1"/>
  <c r="F90" i="8" a="1"/>
  <c r="F105" i="8" a="1"/>
  <c r="G79" i="8" a="1"/>
  <c r="I101" i="8" a="1"/>
  <c r="H104" i="8" a="1"/>
  <c r="G72" i="8" a="1"/>
  <c r="G104" i="8" a="1"/>
  <c r="J95" i="8" a="1"/>
  <c r="H108" i="8" a="1"/>
  <c r="I79" i="8" a="1"/>
  <c r="H99" i="8" a="1"/>
  <c r="J57" i="8" a="1"/>
  <c r="I104" i="8" a="1"/>
  <c r="F85" i="8" a="1"/>
  <c r="I68" i="8" a="1"/>
  <c r="G108" i="8" a="1"/>
  <c r="G65" i="8" a="1"/>
  <c r="I106" i="8" a="1"/>
  <c r="F101" i="8" a="1"/>
  <c r="I88" i="8" a="1"/>
  <c r="J108" i="8" a="1"/>
  <c r="H61" i="8" a="1"/>
  <c r="J93" i="8" a="1"/>
  <c r="AY14" i="22" l="1"/>
  <c r="AY13" i="22"/>
  <c r="AY15" i="22"/>
  <c r="BA3" i="22"/>
  <c r="AZ12" i="22"/>
  <c r="AQ76" i="36"/>
  <c r="AX85" i="36"/>
  <c r="AX96" i="36"/>
  <c r="AX89" i="36"/>
  <c r="AO134" i="36"/>
  <c r="AO121" i="36"/>
  <c r="AX83" i="36"/>
  <c r="AS82" i="36"/>
  <c r="AR98" i="36"/>
  <c r="AX91" i="36"/>
  <c r="AX86" i="36"/>
  <c r="AX88" i="36"/>
  <c r="AX93" i="36"/>
  <c r="AX90" i="36"/>
  <c r="AX94" i="36"/>
  <c r="AX92" i="36"/>
  <c r="AX84" i="36"/>
  <c r="AX87" i="36"/>
  <c r="AX95" i="36"/>
  <c r="G90" i="8"/>
  <c r="AB12" i="5" s="1"/>
  <c r="AB42" i="5" s="1"/>
  <c r="J90" i="8"/>
  <c r="F90" i="8"/>
  <c r="I90" i="8"/>
  <c r="M12" i="5" s="1"/>
  <c r="H90" i="8"/>
  <c r="K12" i="5" s="1"/>
  <c r="K42" i="5" s="1"/>
  <c r="G98" i="8"/>
  <c r="AB20" i="5" s="1"/>
  <c r="AB50" i="5" s="1"/>
  <c r="J98" i="8"/>
  <c r="F98" i="8"/>
  <c r="I98" i="8"/>
  <c r="M20" i="5" s="1"/>
  <c r="H98" i="8"/>
  <c r="K20" i="5" s="1"/>
  <c r="K50" i="5" s="1"/>
  <c r="G106" i="8"/>
  <c r="AB28" i="5" s="1"/>
  <c r="AB58" i="5" s="1"/>
  <c r="I106" i="8"/>
  <c r="M28" i="5" s="1"/>
  <c r="J106" i="8"/>
  <c r="F106" i="8"/>
  <c r="H106" i="8"/>
  <c r="K28" i="5" s="1"/>
  <c r="K58" i="5" s="1"/>
  <c r="I59" i="8"/>
  <c r="M10" i="3" s="1"/>
  <c r="H59" i="8"/>
  <c r="K10" i="3" s="1"/>
  <c r="K40" i="3" s="1"/>
  <c r="G59" i="8"/>
  <c r="AB10" i="3" s="1"/>
  <c r="AB40" i="3" s="1"/>
  <c r="AC40" i="3" s="1"/>
  <c r="J59" i="8"/>
  <c r="F59" i="8"/>
  <c r="I67" i="8"/>
  <c r="M18" i="3" s="1"/>
  <c r="H67" i="8"/>
  <c r="K18" i="3" s="1"/>
  <c r="K48" i="3" s="1"/>
  <c r="G67" i="8"/>
  <c r="AB18" i="3" s="1"/>
  <c r="AB48" i="3" s="1"/>
  <c r="AC48" i="3" s="1"/>
  <c r="J67" i="8"/>
  <c r="F67" i="8"/>
  <c r="I75" i="8"/>
  <c r="M26" i="3" s="1"/>
  <c r="H75" i="8"/>
  <c r="K26" i="3" s="1"/>
  <c r="K56" i="3" s="1"/>
  <c r="G75" i="8"/>
  <c r="AB26" i="3" s="1"/>
  <c r="AB56" i="3" s="1"/>
  <c r="AC56" i="3" s="1"/>
  <c r="J75" i="8"/>
  <c r="F75" i="8"/>
  <c r="J91" i="8"/>
  <c r="F91" i="8"/>
  <c r="I91" i="8"/>
  <c r="M13" i="5" s="1"/>
  <c r="H91" i="8"/>
  <c r="K13" i="5" s="1"/>
  <c r="K43" i="5" s="1"/>
  <c r="G91" i="8"/>
  <c r="AB13" i="5" s="1"/>
  <c r="AB43" i="5" s="1"/>
  <c r="F99" i="8"/>
  <c r="J99" i="8"/>
  <c r="I99" i="8"/>
  <c r="M21" i="5" s="1"/>
  <c r="H99" i="8"/>
  <c r="K21" i="5" s="1"/>
  <c r="K51" i="5" s="1"/>
  <c r="G99" i="8"/>
  <c r="AB21" i="5" s="1"/>
  <c r="AB51" i="5" s="1"/>
  <c r="J107" i="8"/>
  <c r="H107" i="8"/>
  <c r="K29" i="5" s="1"/>
  <c r="K59" i="5" s="1"/>
  <c r="F107" i="8"/>
  <c r="I107" i="8"/>
  <c r="M29" i="5" s="1"/>
  <c r="G107" i="8"/>
  <c r="AB29" i="5" s="1"/>
  <c r="AB59" i="5" s="1"/>
  <c r="H60" i="8"/>
  <c r="K11" i="3" s="1"/>
  <c r="K41" i="3" s="1"/>
  <c r="G60" i="8"/>
  <c r="AB11" i="3" s="1"/>
  <c r="AB41" i="3" s="1"/>
  <c r="AC41" i="3" s="1"/>
  <c r="J60" i="8"/>
  <c r="F60" i="8"/>
  <c r="I60" i="8"/>
  <c r="M11" i="3" s="1"/>
  <c r="H68" i="8"/>
  <c r="K19" i="3" s="1"/>
  <c r="K49" i="3" s="1"/>
  <c r="G68" i="8"/>
  <c r="AB19" i="3" s="1"/>
  <c r="AB49" i="3" s="1"/>
  <c r="AC49" i="3" s="1"/>
  <c r="F68" i="8"/>
  <c r="J68" i="8"/>
  <c r="I68" i="8"/>
  <c r="M19" i="3" s="1"/>
  <c r="H76" i="8"/>
  <c r="K27" i="3" s="1"/>
  <c r="K57" i="3" s="1"/>
  <c r="G76" i="8"/>
  <c r="AB27" i="3" s="1"/>
  <c r="AB57" i="3" s="1"/>
  <c r="AC57" i="3" s="1"/>
  <c r="F76" i="8"/>
  <c r="J76" i="8"/>
  <c r="I76" i="8"/>
  <c r="M27" i="3" s="1"/>
  <c r="I92" i="8"/>
  <c r="M14" i="5" s="1"/>
  <c r="H92" i="8"/>
  <c r="K14" i="5" s="1"/>
  <c r="K44" i="5" s="1"/>
  <c r="G92" i="8"/>
  <c r="AB14" i="5" s="1"/>
  <c r="AB44" i="5" s="1"/>
  <c r="F92" i="8"/>
  <c r="J92" i="8"/>
  <c r="I100" i="8"/>
  <c r="M22" i="5" s="1"/>
  <c r="H100" i="8"/>
  <c r="K22" i="5" s="1"/>
  <c r="K52" i="5" s="1"/>
  <c r="G100" i="8"/>
  <c r="AB22" i="5" s="1"/>
  <c r="AB52" i="5" s="1"/>
  <c r="F100" i="8"/>
  <c r="J100" i="8"/>
  <c r="F108" i="8"/>
  <c r="G108" i="8"/>
  <c r="AB30" i="5" s="1"/>
  <c r="AB60" i="5" s="1"/>
  <c r="J108" i="8"/>
  <c r="I108" i="8"/>
  <c r="M30" i="5" s="1"/>
  <c r="H108" i="8"/>
  <c r="K30" i="5" s="1"/>
  <c r="K60" i="5" s="1"/>
  <c r="G61" i="8"/>
  <c r="AB12" i="3" s="1"/>
  <c r="AB42" i="3" s="1"/>
  <c r="AC42" i="3" s="1"/>
  <c r="J61" i="8"/>
  <c r="F61" i="8"/>
  <c r="I61" i="8"/>
  <c r="M12" i="3" s="1"/>
  <c r="H61" i="8"/>
  <c r="K12" i="3" s="1"/>
  <c r="K42" i="3" s="1"/>
  <c r="G69" i="8"/>
  <c r="AB20" i="3" s="1"/>
  <c r="AB50" i="3" s="1"/>
  <c r="AC50" i="3" s="1"/>
  <c r="J69" i="8"/>
  <c r="F69" i="8"/>
  <c r="I69" i="8"/>
  <c r="M20" i="3" s="1"/>
  <c r="H69" i="8"/>
  <c r="K20" i="3" s="1"/>
  <c r="K50" i="3" s="1"/>
  <c r="G77" i="8"/>
  <c r="AB28" i="3" s="1"/>
  <c r="AB58" i="3" s="1"/>
  <c r="AC58" i="3" s="1"/>
  <c r="F77" i="8"/>
  <c r="J77" i="8"/>
  <c r="I77" i="8"/>
  <c r="M28" i="3" s="1"/>
  <c r="H77" i="8"/>
  <c r="K28" i="3" s="1"/>
  <c r="K58" i="3" s="1"/>
  <c r="H85" i="8"/>
  <c r="K7" i="5" s="1"/>
  <c r="K37" i="5" s="1"/>
  <c r="G85" i="8"/>
  <c r="AB7" i="5" s="1"/>
  <c r="AB37" i="5" s="1"/>
  <c r="J85" i="8"/>
  <c r="F85" i="8"/>
  <c r="I85" i="8"/>
  <c r="M7" i="5" s="1"/>
  <c r="H93" i="8"/>
  <c r="K15" i="5" s="1"/>
  <c r="K45" i="5" s="1"/>
  <c r="G93" i="8"/>
  <c r="AB15" i="5" s="1"/>
  <c r="AB45" i="5" s="1"/>
  <c r="J93" i="8"/>
  <c r="F93" i="8"/>
  <c r="I93" i="8"/>
  <c r="M15" i="5" s="1"/>
  <c r="J101" i="8"/>
  <c r="H101" i="8"/>
  <c r="K23" i="5" s="1"/>
  <c r="K53" i="5" s="1"/>
  <c r="F101" i="8"/>
  <c r="G101" i="8"/>
  <c r="AB23" i="5" s="1"/>
  <c r="AB53" i="5" s="1"/>
  <c r="I101" i="8"/>
  <c r="M23" i="5" s="1"/>
  <c r="H109" i="8"/>
  <c r="K31" i="5" s="1"/>
  <c r="K61" i="5" s="1"/>
  <c r="I109" i="8"/>
  <c r="M31" i="5" s="1"/>
  <c r="F109" i="8"/>
  <c r="J109" i="8"/>
  <c r="G109" i="8"/>
  <c r="AB31" i="5" s="1"/>
  <c r="AB61" i="5" s="1"/>
  <c r="F62" i="8"/>
  <c r="J62" i="8"/>
  <c r="I62" i="8"/>
  <c r="M13" i="3" s="1"/>
  <c r="H62" i="8"/>
  <c r="K13" i="3" s="1"/>
  <c r="K43" i="3" s="1"/>
  <c r="G62" i="8"/>
  <c r="AB13" i="3" s="1"/>
  <c r="AB43" i="3" s="1"/>
  <c r="AC43" i="3" s="1"/>
  <c r="F70" i="8"/>
  <c r="J70" i="8"/>
  <c r="I70" i="8"/>
  <c r="M21" i="3" s="1"/>
  <c r="H70" i="8"/>
  <c r="K21" i="3" s="1"/>
  <c r="K51" i="3" s="1"/>
  <c r="G70" i="8"/>
  <c r="AB21" i="3" s="1"/>
  <c r="AB51" i="3" s="1"/>
  <c r="AC51" i="3" s="1"/>
  <c r="F78" i="8"/>
  <c r="J78" i="8"/>
  <c r="I78" i="8"/>
  <c r="M29" i="3" s="1"/>
  <c r="H78" i="8"/>
  <c r="K29" i="3" s="1"/>
  <c r="K59" i="3" s="1"/>
  <c r="G78" i="8"/>
  <c r="AB29" i="3" s="1"/>
  <c r="AB59" i="3" s="1"/>
  <c r="AC59" i="3" s="1"/>
  <c r="G86" i="8"/>
  <c r="AB8" i="5" s="1"/>
  <c r="AB38" i="5" s="1"/>
  <c r="F86" i="8"/>
  <c r="J86" i="8"/>
  <c r="I86" i="8"/>
  <c r="M8" i="5" s="1"/>
  <c r="H86" i="8"/>
  <c r="K8" i="5" s="1"/>
  <c r="K38" i="5" s="1"/>
  <c r="G94" i="8"/>
  <c r="AB16" i="5" s="1"/>
  <c r="AB46" i="5" s="1"/>
  <c r="F94" i="8"/>
  <c r="J94" i="8"/>
  <c r="I94" i="8"/>
  <c r="M16" i="5" s="1"/>
  <c r="H94" i="8"/>
  <c r="K16" i="5" s="1"/>
  <c r="K46" i="5" s="1"/>
  <c r="I102" i="8"/>
  <c r="M24" i="5" s="1"/>
  <c r="G102" i="8"/>
  <c r="AB24" i="5" s="1"/>
  <c r="AB54" i="5" s="1"/>
  <c r="F102" i="8"/>
  <c r="J102" i="8"/>
  <c r="H102" i="8"/>
  <c r="K24" i="5" s="1"/>
  <c r="K54" i="5" s="1"/>
  <c r="I63" i="8"/>
  <c r="M14" i="3" s="1"/>
  <c r="H63" i="8"/>
  <c r="K14" i="3" s="1"/>
  <c r="K44" i="3" s="1"/>
  <c r="G63" i="8"/>
  <c r="AB14" i="3" s="1"/>
  <c r="AB44" i="3" s="1"/>
  <c r="AC44" i="3" s="1"/>
  <c r="J63" i="8"/>
  <c r="F63" i="8"/>
  <c r="I71" i="8"/>
  <c r="M22" i="3" s="1"/>
  <c r="H71" i="8"/>
  <c r="K22" i="3" s="1"/>
  <c r="K52" i="3" s="1"/>
  <c r="G71" i="8"/>
  <c r="AB22" i="3" s="1"/>
  <c r="AB52" i="3" s="1"/>
  <c r="AC52" i="3" s="1"/>
  <c r="J71" i="8"/>
  <c r="F71" i="8"/>
  <c r="I79" i="8"/>
  <c r="M30" i="3" s="1"/>
  <c r="H79" i="8"/>
  <c r="K30" i="3" s="1"/>
  <c r="K60" i="3" s="1"/>
  <c r="G79" i="8"/>
  <c r="AB30" i="3" s="1"/>
  <c r="AB60" i="3" s="1"/>
  <c r="AC60" i="3" s="1"/>
  <c r="J79" i="8"/>
  <c r="F79" i="8"/>
  <c r="J87" i="8"/>
  <c r="F87" i="8"/>
  <c r="I87" i="8"/>
  <c r="M9" i="5" s="1"/>
  <c r="H87" i="8"/>
  <c r="K9" i="5" s="1"/>
  <c r="K39" i="5" s="1"/>
  <c r="G87" i="8"/>
  <c r="AB9" i="5" s="1"/>
  <c r="AB39" i="5" s="1"/>
  <c r="J95" i="8"/>
  <c r="F95" i="8"/>
  <c r="I95" i="8"/>
  <c r="M17" i="5" s="1"/>
  <c r="H95" i="8"/>
  <c r="K17" i="5" s="1"/>
  <c r="K47" i="5" s="1"/>
  <c r="G95" i="8"/>
  <c r="AB17" i="5" s="1"/>
  <c r="AB47" i="5" s="1"/>
  <c r="J103" i="8"/>
  <c r="H103" i="8"/>
  <c r="K25" i="5" s="1"/>
  <c r="K55" i="5" s="1"/>
  <c r="F103" i="8"/>
  <c r="I103" i="8"/>
  <c r="M25" i="5" s="1"/>
  <c r="G103" i="8"/>
  <c r="AB25" i="5" s="1"/>
  <c r="AB55" i="5" s="1"/>
  <c r="F56" i="8"/>
  <c r="J56" i="8"/>
  <c r="H56" i="8"/>
  <c r="K7" i="3" s="1"/>
  <c r="K37" i="3" s="1"/>
  <c r="I56" i="8"/>
  <c r="M7" i="3" s="1"/>
  <c r="G56" i="8"/>
  <c r="AB7" i="3" s="1"/>
  <c r="AB37" i="3" s="1"/>
  <c r="H64" i="8"/>
  <c r="K15" i="3" s="1"/>
  <c r="K45" i="3" s="1"/>
  <c r="G64" i="8"/>
  <c r="AB15" i="3" s="1"/>
  <c r="AB45" i="3" s="1"/>
  <c r="AC45" i="3" s="1"/>
  <c r="J64" i="8"/>
  <c r="F64" i="8"/>
  <c r="I64" i="8"/>
  <c r="M15" i="3" s="1"/>
  <c r="H72" i="8"/>
  <c r="K23" i="3" s="1"/>
  <c r="K53" i="3" s="1"/>
  <c r="G72" i="8"/>
  <c r="AB23" i="3" s="1"/>
  <c r="AB53" i="3" s="1"/>
  <c r="AC53" i="3" s="1"/>
  <c r="J72" i="8"/>
  <c r="F72" i="8"/>
  <c r="I72" i="8"/>
  <c r="M23" i="3" s="1"/>
  <c r="H80" i="8"/>
  <c r="K31" i="3" s="1"/>
  <c r="K61" i="3" s="1"/>
  <c r="G80" i="8"/>
  <c r="AB31" i="3" s="1"/>
  <c r="AB61" i="3" s="1"/>
  <c r="AC61" i="3" s="1"/>
  <c r="J80" i="8"/>
  <c r="F80" i="8"/>
  <c r="I80" i="8"/>
  <c r="M31" i="3" s="1"/>
  <c r="I88" i="8"/>
  <c r="M10" i="5" s="1"/>
  <c r="H88" i="8"/>
  <c r="K10" i="5" s="1"/>
  <c r="K40" i="5" s="1"/>
  <c r="G88" i="8"/>
  <c r="AB10" i="5" s="1"/>
  <c r="AB40" i="5" s="1"/>
  <c r="J88" i="8"/>
  <c r="F88" i="8"/>
  <c r="I96" i="8"/>
  <c r="M18" i="5" s="1"/>
  <c r="H96" i="8"/>
  <c r="K18" i="5" s="1"/>
  <c r="K48" i="5" s="1"/>
  <c r="G96" i="8"/>
  <c r="AB18" i="5" s="1"/>
  <c r="AB48" i="5" s="1"/>
  <c r="J96" i="8"/>
  <c r="F96" i="8"/>
  <c r="G104" i="8"/>
  <c r="AB26" i="5" s="1"/>
  <c r="AB56" i="5" s="1"/>
  <c r="I104" i="8"/>
  <c r="M26" i="5" s="1"/>
  <c r="H104" i="8"/>
  <c r="K26" i="5" s="1"/>
  <c r="K56" i="5" s="1"/>
  <c r="J104" i="8"/>
  <c r="F104" i="8"/>
  <c r="I57" i="8"/>
  <c r="M8" i="3" s="1"/>
  <c r="H57" i="8"/>
  <c r="K8" i="3" s="1"/>
  <c r="K38" i="3" s="1"/>
  <c r="G57" i="8"/>
  <c r="AB8" i="3" s="1"/>
  <c r="AB38" i="3" s="1"/>
  <c r="AC38" i="3" s="1"/>
  <c r="J57" i="8"/>
  <c r="F57" i="8"/>
  <c r="G65" i="8"/>
  <c r="AB16" i="3" s="1"/>
  <c r="AB46" i="3" s="1"/>
  <c r="AC46" i="3" s="1"/>
  <c r="F65" i="8"/>
  <c r="J65" i="8"/>
  <c r="I65" i="8"/>
  <c r="M16" i="3" s="1"/>
  <c r="H65" i="8"/>
  <c r="K16" i="3" s="1"/>
  <c r="K46" i="3" s="1"/>
  <c r="G73" i="8"/>
  <c r="AB24" i="3" s="1"/>
  <c r="AB54" i="3" s="1"/>
  <c r="AC54" i="3" s="1"/>
  <c r="J73" i="8"/>
  <c r="F73" i="8"/>
  <c r="I73" i="8"/>
  <c r="M24" i="3" s="1"/>
  <c r="H73" i="8"/>
  <c r="K24" i="3" s="1"/>
  <c r="K54" i="3" s="1"/>
  <c r="H89" i="8"/>
  <c r="K11" i="5" s="1"/>
  <c r="K41" i="5" s="1"/>
  <c r="G89" i="8"/>
  <c r="AB11" i="5" s="1"/>
  <c r="AB41" i="5" s="1"/>
  <c r="F89" i="8"/>
  <c r="J89" i="8"/>
  <c r="I89" i="8"/>
  <c r="M11" i="5" s="1"/>
  <c r="H97" i="8"/>
  <c r="K19" i="5" s="1"/>
  <c r="K49" i="5" s="1"/>
  <c r="G97" i="8"/>
  <c r="AB19" i="5" s="1"/>
  <c r="AB49" i="5" s="1"/>
  <c r="F97" i="8"/>
  <c r="J97" i="8"/>
  <c r="I97" i="8"/>
  <c r="M19" i="5" s="1"/>
  <c r="J105" i="8"/>
  <c r="H105" i="8"/>
  <c r="K27" i="5" s="1"/>
  <c r="K57" i="5" s="1"/>
  <c r="F105" i="8"/>
  <c r="G105" i="8"/>
  <c r="AB27" i="5" s="1"/>
  <c r="AB57" i="5" s="1"/>
  <c r="I105" i="8"/>
  <c r="M27" i="5" s="1"/>
  <c r="I58" i="8"/>
  <c r="M9" i="3" s="1"/>
  <c r="H58" i="8"/>
  <c r="K9" i="3" s="1"/>
  <c r="K39" i="3" s="1"/>
  <c r="G58" i="8"/>
  <c r="AB9" i="3" s="1"/>
  <c r="AB39" i="3" s="1"/>
  <c r="AC39" i="3" s="1"/>
  <c r="J58" i="8"/>
  <c r="F58" i="8"/>
  <c r="J66" i="8"/>
  <c r="F66" i="8"/>
  <c r="I66" i="8"/>
  <c r="M17" i="3" s="1"/>
  <c r="H66" i="8"/>
  <c r="K17" i="3" s="1"/>
  <c r="K47" i="3" s="1"/>
  <c r="G66" i="8"/>
  <c r="AB17" i="3" s="1"/>
  <c r="AB47" i="3" s="1"/>
  <c r="AC47" i="3" s="1"/>
  <c r="J74" i="8"/>
  <c r="F74" i="8"/>
  <c r="I74" i="8"/>
  <c r="M25" i="3" s="1"/>
  <c r="H74" i="8"/>
  <c r="K25" i="3" s="1"/>
  <c r="K55" i="3" s="1"/>
  <c r="G74" i="8"/>
  <c r="AB25" i="3" s="1"/>
  <c r="AB55" i="3" s="1"/>
  <c r="AC55" i="3" s="1"/>
  <c r="D235" i="31"/>
  <c r="E235" i="31" s="1"/>
  <c r="F235" i="31" s="1"/>
  <c r="G235" i="31" s="1"/>
  <c r="H235" i="31" s="1"/>
  <c r="I235" i="31" s="1"/>
  <c r="J235" i="31" s="1"/>
  <c r="K235" i="31" s="1"/>
  <c r="L235" i="31" s="1"/>
  <c r="M235" i="31" s="1"/>
  <c r="N235" i="31" s="1"/>
  <c r="O235" i="31" s="1"/>
  <c r="P235" i="31" s="1"/>
  <c r="Q235" i="31" s="1"/>
  <c r="R235" i="31" s="1"/>
  <c r="S235" i="31" s="1"/>
  <c r="T235" i="31" s="1"/>
  <c r="U235" i="31" s="1"/>
  <c r="V235" i="31" s="1"/>
  <c r="W235" i="31" s="1"/>
  <c r="X235" i="31" s="1"/>
  <c r="Y235" i="31" s="1"/>
  <c r="Z235" i="31" s="1"/>
  <c r="AA235" i="31" s="1"/>
  <c r="AB235" i="31" s="1"/>
  <c r="AC235" i="31" s="1"/>
  <c r="AD235" i="31" s="1"/>
  <c r="AE235" i="31" s="1"/>
  <c r="AF235" i="31" s="1"/>
  <c r="AG235" i="31" s="1"/>
  <c r="AH235" i="31" s="1"/>
  <c r="AI235" i="31" s="1"/>
  <c r="AJ235" i="31" s="1"/>
  <c r="AK235" i="31" s="1"/>
  <c r="AL235" i="31" s="1"/>
  <c r="AM235" i="31" s="1"/>
  <c r="AN235" i="31" s="1"/>
  <c r="AO235" i="31" s="1"/>
  <c r="AP235" i="31" s="1"/>
  <c r="AQ235" i="31" s="1"/>
  <c r="AR235" i="31" s="1"/>
  <c r="AS235" i="31" s="1"/>
  <c r="AT235" i="31" s="1"/>
  <c r="AU235" i="31" s="1"/>
  <c r="AV235" i="31" s="1"/>
  <c r="AW235" i="31" s="1"/>
  <c r="AX235" i="31" s="1"/>
  <c r="AY235" i="31" s="1"/>
  <c r="AZ235" i="31" s="1"/>
  <c r="BA235" i="31" s="1"/>
  <c r="D375" i="31"/>
  <c r="E375" i="31" s="1"/>
  <c r="F375" i="31" s="1"/>
  <c r="G375" i="31" s="1"/>
  <c r="H375" i="31" s="1"/>
  <c r="I375" i="31" s="1"/>
  <c r="J375" i="31" s="1"/>
  <c r="K375" i="31" s="1"/>
  <c r="L375" i="31" s="1"/>
  <c r="M375" i="31" s="1"/>
  <c r="N375" i="31" s="1"/>
  <c r="O375" i="31" s="1"/>
  <c r="P375" i="31" s="1"/>
  <c r="Q375" i="31" s="1"/>
  <c r="R375" i="31" s="1"/>
  <c r="S375" i="31" s="1"/>
  <c r="T375" i="31" s="1"/>
  <c r="U375" i="31" s="1"/>
  <c r="V375" i="31" s="1"/>
  <c r="W375" i="31" s="1"/>
  <c r="X375" i="31" s="1"/>
  <c r="Y375" i="31" s="1"/>
  <c r="Z375" i="31" s="1"/>
  <c r="AA375" i="31" s="1"/>
  <c r="AB375" i="31" s="1"/>
  <c r="AC375" i="31" s="1"/>
  <c r="AD375" i="31" s="1"/>
  <c r="AE375" i="31" s="1"/>
  <c r="AF375" i="31" s="1"/>
  <c r="AG375" i="31" s="1"/>
  <c r="AH375" i="31" s="1"/>
  <c r="AI375" i="31" s="1"/>
  <c r="AJ375" i="31" s="1"/>
  <c r="AK375" i="31" s="1"/>
  <c r="AL375" i="31" s="1"/>
  <c r="AM375" i="31" s="1"/>
  <c r="AN375" i="31" s="1"/>
  <c r="AO375" i="31" s="1"/>
  <c r="AP375" i="31" s="1"/>
  <c r="AQ375" i="31" s="1"/>
  <c r="AR375" i="31" s="1"/>
  <c r="AS375" i="31" s="1"/>
  <c r="AT375" i="31" s="1"/>
  <c r="AU375" i="31" s="1"/>
  <c r="AV375" i="31" s="1"/>
  <c r="AW375" i="31" s="1"/>
  <c r="AX375" i="31" s="1"/>
  <c r="AY375" i="31" s="1"/>
  <c r="AZ375" i="31" s="1"/>
  <c r="D233" i="31"/>
  <c r="E233" i="31" s="1"/>
  <c r="F233" i="31" s="1"/>
  <c r="G233" i="31" s="1"/>
  <c r="H233" i="31" s="1"/>
  <c r="I233" i="31" s="1"/>
  <c r="J233" i="31" s="1"/>
  <c r="K233" i="31" s="1"/>
  <c r="L233" i="31" s="1"/>
  <c r="M233" i="31" s="1"/>
  <c r="N233" i="31" s="1"/>
  <c r="O233" i="31" s="1"/>
  <c r="P233" i="31" s="1"/>
  <c r="Q233" i="31" s="1"/>
  <c r="R233" i="31" s="1"/>
  <c r="S233" i="31" s="1"/>
  <c r="T233" i="31" s="1"/>
  <c r="U233" i="31" s="1"/>
  <c r="V233" i="31" s="1"/>
  <c r="W233" i="31" s="1"/>
  <c r="X233" i="31" s="1"/>
  <c r="Y233" i="31" s="1"/>
  <c r="Z233" i="31" s="1"/>
  <c r="AA233" i="31" s="1"/>
  <c r="AB233" i="31" s="1"/>
  <c r="AC233" i="31" s="1"/>
  <c r="AD233" i="31" s="1"/>
  <c r="AE233" i="31" s="1"/>
  <c r="AF233" i="31" s="1"/>
  <c r="AG233" i="31" s="1"/>
  <c r="AH233" i="31" s="1"/>
  <c r="AI233" i="31" s="1"/>
  <c r="AJ233" i="31" s="1"/>
  <c r="AK233" i="31" s="1"/>
  <c r="AL233" i="31" s="1"/>
  <c r="AM233" i="31" s="1"/>
  <c r="AN233" i="31" s="1"/>
  <c r="AO233" i="31" s="1"/>
  <c r="AP233" i="31" s="1"/>
  <c r="AQ233" i="31" s="1"/>
  <c r="AR233" i="31" s="1"/>
  <c r="AS233" i="31" s="1"/>
  <c r="AT233" i="31" s="1"/>
  <c r="AU233" i="31" s="1"/>
  <c r="AV233" i="31" s="1"/>
  <c r="AW233" i="31" s="1"/>
  <c r="AX233" i="31" s="1"/>
  <c r="AY233" i="31" s="1"/>
  <c r="AZ233" i="31" s="1"/>
  <c r="BA233" i="31" s="1"/>
  <c r="D373" i="31"/>
  <c r="E373" i="31" s="1"/>
  <c r="F373" i="31" s="1"/>
  <c r="G373" i="31" s="1"/>
  <c r="H373" i="31" s="1"/>
  <c r="I373" i="31" s="1"/>
  <c r="J373" i="31" s="1"/>
  <c r="K373" i="31" s="1"/>
  <c r="L373" i="31" s="1"/>
  <c r="M373" i="31" s="1"/>
  <c r="N373" i="31" s="1"/>
  <c r="O373" i="31" s="1"/>
  <c r="P373" i="31" s="1"/>
  <c r="Q373" i="31" s="1"/>
  <c r="R373" i="31" s="1"/>
  <c r="S373" i="31" s="1"/>
  <c r="T373" i="31" s="1"/>
  <c r="U373" i="31" s="1"/>
  <c r="V373" i="31" s="1"/>
  <c r="W373" i="31" s="1"/>
  <c r="X373" i="31" s="1"/>
  <c r="Y373" i="31" s="1"/>
  <c r="Z373" i="31" s="1"/>
  <c r="AA373" i="31" s="1"/>
  <c r="AB373" i="31" s="1"/>
  <c r="AC373" i="31" s="1"/>
  <c r="AD373" i="31" s="1"/>
  <c r="AE373" i="31" s="1"/>
  <c r="AF373" i="31" s="1"/>
  <c r="AG373" i="31" s="1"/>
  <c r="AH373" i="31" s="1"/>
  <c r="AI373" i="31" s="1"/>
  <c r="AJ373" i="31" s="1"/>
  <c r="AK373" i="31" s="1"/>
  <c r="AL373" i="31" s="1"/>
  <c r="AM373" i="31" s="1"/>
  <c r="AN373" i="31" s="1"/>
  <c r="AO373" i="31" s="1"/>
  <c r="AP373" i="31" s="1"/>
  <c r="AQ373" i="31" s="1"/>
  <c r="AR373" i="31" s="1"/>
  <c r="AS373" i="31" s="1"/>
  <c r="AT373" i="31" s="1"/>
  <c r="AU373" i="31" s="1"/>
  <c r="AV373" i="31" s="1"/>
  <c r="AW373" i="31" s="1"/>
  <c r="AX373" i="31" s="1"/>
  <c r="AY373" i="31" s="1"/>
  <c r="AZ373" i="31" s="1"/>
  <c r="AQ19" i="35"/>
  <c r="AR15" i="35"/>
  <c r="AR17" i="35" s="1"/>
  <c r="AT22" i="35"/>
  <c r="AS23" i="35"/>
  <c r="AS32" i="35" s="1"/>
  <c r="AT20" i="35"/>
  <c r="AS21" i="35"/>
  <c r="AS31" i="35" s="1"/>
  <c r="AP30" i="35"/>
  <c r="D374" i="31"/>
  <c r="E374" i="31" s="1"/>
  <c r="F374" i="31" s="1"/>
  <c r="G374" i="31" s="1"/>
  <c r="H374" i="31" s="1"/>
  <c r="I374" i="31" s="1"/>
  <c r="J374" i="31" s="1"/>
  <c r="K374" i="31" s="1"/>
  <c r="L374" i="31" s="1"/>
  <c r="M374" i="31" s="1"/>
  <c r="N374" i="31" s="1"/>
  <c r="O374" i="31" s="1"/>
  <c r="P374" i="31" s="1"/>
  <c r="Q374" i="31" s="1"/>
  <c r="R374" i="31" s="1"/>
  <c r="S374" i="31" s="1"/>
  <c r="T374" i="31" s="1"/>
  <c r="U374" i="31" s="1"/>
  <c r="V374" i="31" s="1"/>
  <c r="W374" i="31" s="1"/>
  <c r="X374" i="31" s="1"/>
  <c r="Y374" i="31" s="1"/>
  <c r="Z374" i="31" s="1"/>
  <c r="AA374" i="31" s="1"/>
  <c r="AB374" i="31" s="1"/>
  <c r="AC374" i="31" s="1"/>
  <c r="AD374" i="31" s="1"/>
  <c r="AE374" i="31" s="1"/>
  <c r="AF374" i="31" s="1"/>
  <c r="AG374" i="31" s="1"/>
  <c r="AH374" i="31" s="1"/>
  <c r="AI374" i="31" s="1"/>
  <c r="AJ374" i="31" s="1"/>
  <c r="AK374" i="31" s="1"/>
  <c r="AL374" i="31" s="1"/>
  <c r="AM374" i="31" s="1"/>
  <c r="AN374" i="31" s="1"/>
  <c r="AO374" i="31" s="1"/>
  <c r="AP374" i="31" s="1"/>
  <c r="AQ374" i="31" s="1"/>
  <c r="AR374" i="31" s="1"/>
  <c r="AS374" i="31" s="1"/>
  <c r="AT374" i="31" s="1"/>
  <c r="AU374" i="31" s="1"/>
  <c r="AV374" i="31" s="1"/>
  <c r="AW374" i="31" s="1"/>
  <c r="AX374" i="31" s="1"/>
  <c r="AY374" i="31" s="1"/>
  <c r="AZ374" i="31" s="1"/>
  <c r="D372" i="31"/>
  <c r="E372" i="31" s="1"/>
  <c r="F372" i="31" s="1"/>
  <c r="G372" i="31" s="1"/>
  <c r="H372" i="31" s="1"/>
  <c r="I372" i="31" s="1"/>
  <c r="J372" i="31" s="1"/>
  <c r="K372" i="31" s="1"/>
  <c r="L372" i="31" s="1"/>
  <c r="M372" i="31" s="1"/>
  <c r="N372" i="31" s="1"/>
  <c r="O372" i="31" s="1"/>
  <c r="P372" i="31" s="1"/>
  <c r="Q372" i="31" s="1"/>
  <c r="R372" i="31" s="1"/>
  <c r="S372" i="31" s="1"/>
  <c r="T372" i="31" s="1"/>
  <c r="U372" i="31" s="1"/>
  <c r="V372" i="31" s="1"/>
  <c r="W372" i="31" s="1"/>
  <c r="X372" i="31" s="1"/>
  <c r="Y372" i="31" s="1"/>
  <c r="Z372" i="31" s="1"/>
  <c r="AA372" i="31" s="1"/>
  <c r="AB372" i="31" s="1"/>
  <c r="AC372" i="31" s="1"/>
  <c r="AD372" i="31" s="1"/>
  <c r="AE372" i="31" s="1"/>
  <c r="AF372" i="31" s="1"/>
  <c r="AG372" i="31" s="1"/>
  <c r="AH372" i="31" s="1"/>
  <c r="AI372" i="31" s="1"/>
  <c r="AJ372" i="31" s="1"/>
  <c r="AK372" i="31" s="1"/>
  <c r="AL372" i="31" s="1"/>
  <c r="AM372" i="31" s="1"/>
  <c r="AN372" i="31" s="1"/>
  <c r="AO372" i="31" s="1"/>
  <c r="AP372" i="31" s="1"/>
  <c r="AQ372" i="31" s="1"/>
  <c r="AR372" i="31" s="1"/>
  <c r="AS372" i="31" s="1"/>
  <c r="AT372" i="31" s="1"/>
  <c r="AU372" i="31" s="1"/>
  <c r="AV372" i="31" s="1"/>
  <c r="AW372" i="31" s="1"/>
  <c r="AX372" i="31" s="1"/>
  <c r="AY372" i="31" s="1"/>
  <c r="AZ372" i="31" s="1"/>
  <c r="D232" i="31"/>
  <c r="E232" i="31" s="1"/>
  <c r="F232" i="31" s="1"/>
  <c r="G232" i="31" s="1"/>
  <c r="H232" i="31" s="1"/>
  <c r="I232" i="31" s="1"/>
  <c r="J232" i="31" s="1"/>
  <c r="K232" i="31" s="1"/>
  <c r="L232" i="31" s="1"/>
  <c r="M232" i="31" s="1"/>
  <c r="N232" i="31" s="1"/>
  <c r="O232" i="31" s="1"/>
  <c r="P232" i="31" s="1"/>
  <c r="Q232" i="31" s="1"/>
  <c r="R232" i="31" s="1"/>
  <c r="S232" i="31" s="1"/>
  <c r="T232" i="31" s="1"/>
  <c r="U232" i="31" s="1"/>
  <c r="V232" i="31" s="1"/>
  <c r="W232" i="31" s="1"/>
  <c r="X232" i="31" s="1"/>
  <c r="Y232" i="31" s="1"/>
  <c r="Z232" i="31" s="1"/>
  <c r="AA232" i="31" s="1"/>
  <c r="AB232" i="31" s="1"/>
  <c r="AC232" i="31" s="1"/>
  <c r="AD232" i="31" s="1"/>
  <c r="AE232" i="31" s="1"/>
  <c r="AF232" i="31" s="1"/>
  <c r="AG232" i="31" s="1"/>
  <c r="AH232" i="31" s="1"/>
  <c r="AI232" i="31" s="1"/>
  <c r="AJ232" i="31" s="1"/>
  <c r="AK232" i="31" s="1"/>
  <c r="AL232" i="31" s="1"/>
  <c r="AM232" i="31" s="1"/>
  <c r="AN232" i="31" s="1"/>
  <c r="AO232" i="31" s="1"/>
  <c r="AP232" i="31" s="1"/>
  <c r="AQ232" i="31" s="1"/>
  <c r="AR232" i="31" s="1"/>
  <c r="AS232" i="31" s="1"/>
  <c r="AT232" i="31" s="1"/>
  <c r="AU232" i="31" s="1"/>
  <c r="AV232" i="31" s="1"/>
  <c r="AW232" i="31" s="1"/>
  <c r="AX232" i="31" s="1"/>
  <c r="AY232" i="31" s="1"/>
  <c r="AZ232" i="31" s="1"/>
  <c r="BA232" i="31" s="1"/>
  <c r="D32" i="31"/>
  <c r="E32" i="31" s="1"/>
  <c r="F32" i="31" s="1"/>
  <c r="G32" i="31" s="1"/>
  <c r="H32" i="31" s="1"/>
  <c r="I32" i="31" s="1"/>
  <c r="J32" i="31" s="1"/>
  <c r="K32" i="31" s="1"/>
  <c r="L32" i="31" s="1"/>
  <c r="M32" i="31" s="1"/>
  <c r="N32" i="31" s="1"/>
  <c r="O32" i="31" s="1"/>
  <c r="P32" i="31" s="1"/>
  <c r="Q32" i="31" s="1"/>
  <c r="R32" i="31" s="1"/>
  <c r="S32" i="31" s="1"/>
  <c r="T32" i="31" s="1"/>
  <c r="U32" i="31" s="1"/>
  <c r="V32" i="31" s="1"/>
  <c r="W32" i="31" s="1"/>
  <c r="X32" i="31" s="1"/>
  <c r="Y32" i="31" s="1"/>
  <c r="Z32" i="31" s="1"/>
  <c r="AA32" i="31" s="1"/>
  <c r="AB32" i="31" s="1"/>
  <c r="AC32" i="31" s="1"/>
  <c r="AD32" i="31" s="1"/>
  <c r="AE32" i="31" s="1"/>
  <c r="AF32" i="31" s="1"/>
  <c r="AG32" i="31" s="1"/>
  <c r="AH32" i="31" s="1"/>
  <c r="AI32" i="31" s="1"/>
  <c r="AJ32" i="31" s="1"/>
  <c r="AK32" i="31" s="1"/>
  <c r="AL32" i="31" s="1"/>
  <c r="AM32" i="31" s="1"/>
  <c r="AN32" i="31" s="1"/>
  <c r="AO32" i="31" s="1"/>
  <c r="AP32" i="31" s="1"/>
  <c r="AQ32" i="31" s="1"/>
  <c r="AR32" i="31" s="1"/>
  <c r="AS32" i="31" s="1"/>
  <c r="AT32" i="31" s="1"/>
  <c r="AU32" i="31" s="1"/>
  <c r="AV32" i="31" s="1"/>
  <c r="AW32" i="31" s="1"/>
  <c r="AX32" i="31" s="1"/>
  <c r="AY32" i="31" s="1"/>
  <c r="AZ32" i="31" s="1"/>
  <c r="BA32" i="31" s="1"/>
  <c r="AQ29" i="35"/>
  <c r="AZ132" i="31"/>
  <c r="D310" i="31"/>
  <c r="E310" i="31" s="1"/>
  <c r="F310" i="31" s="1"/>
  <c r="G310" i="31" s="1"/>
  <c r="H310" i="31" s="1"/>
  <c r="I310" i="31" s="1"/>
  <c r="J310" i="31" s="1"/>
  <c r="K310" i="31" s="1"/>
  <c r="L310" i="31" s="1"/>
  <c r="M310" i="31" s="1"/>
  <c r="N310" i="31" s="1"/>
  <c r="O310" i="31" s="1"/>
  <c r="P310" i="31" s="1"/>
  <c r="Q310" i="31" s="1"/>
  <c r="R310" i="31" s="1"/>
  <c r="S310" i="31" s="1"/>
  <c r="T310" i="31" s="1"/>
  <c r="U310" i="31" s="1"/>
  <c r="V310" i="31" s="1"/>
  <c r="W310" i="31" s="1"/>
  <c r="X310" i="31" s="1"/>
  <c r="Y310" i="31" s="1"/>
  <c r="Z310" i="31" s="1"/>
  <c r="AA310" i="31" s="1"/>
  <c r="AB310" i="31" s="1"/>
  <c r="AC310" i="31" s="1"/>
  <c r="AD310" i="31" s="1"/>
  <c r="AE310" i="31" s="1"/>
  <c r="AF310" i="31" s="1"/>
  <c r="AG310" i="31" s="1"/>
  <c r="AH310" i="31" s="1"/>
  <c r="AI310" i="31" s="1"/>
  <c r="AJ310" i="31" s="1"/>
  <c r="AK310" i="31" s="1"/>
  <c r="AL310" i="31" s="1"/>
  <c r="AM310" i="31" s="1"/>
  <c r="AN310" i="31" s="1"/>
  <c r="AO310" i="31" s="1"/>
  <c r="AP310" i="31" s="1"/>
  <c r="AQ310" i="31" s="1"/>
  <c r="AR310" i="31" s="1"/>
  <c r="AS310" i="31" s="1"/>
  <c r="AT310" i="31" s="1"/>
  <c r="AU310" i="31" s="1"/>
  <c r="AV310" i="31" s="1"/>
  <c r="AW310" i="31" s="1"/>
  <c r="AX310" i="31" s="1"/>
  <c r="AY310" i="31" s="1"/>
  <c r="AZ310" i="31" s="1"/>
  <c r="D234" i="31"/>
  <c r="E234" i="31" s="1"/>
  <c r="F234" i="31" s="1"/>
  <c r="G234" i="31" s="1"/>
  <c r="H234" i="31" s="1"/>
  <c r="I234" i="31" s="1"/>
  <c r="J234" i="31" s="1"/>
  <c r="K234" i="31" s="1"/>
  <c r="L234" i="31" s="1"/>
  <c r="M234" i="31" s="1"/>
  <c r="N234" i="31" s="1"/>
  <c r="O234" i="31" s="1"/>
  <c r="P234" i="31" s="1"/>
  <c r="Q234" i="31" s="1"/>
  <c r="R234" i="31" s="1"/>
  <c r="S234" i="31" s="1"/>
  <c r="T234" i="31" s="1"/>
  <c r="U234" i="31" s="1"/>
  <c r="V234" i="31" s="1"/>
  <c r="W234" i="31" s="1"/>
  <c r="X234" i="31" s="1"/>
  <c r="Y234" i="31" s="1"/>
  <c r="Z234" i="31" s="1"/>
  <c r="AA234" i="31" s="1"/>
  <c r="AB234" i="31" s="1"/>
  <c r="AC234" i="31" s="1"/>
  <c r="AD234" i="31" s="1"/>
  <c r="AE234" i="31" s="1"/>
  <c r="AF234" i="31" s="1"/>
  <c r="AG234" i="31" s="1"/>
  <c r="AH234" i="31" s="1"/>
  <c r="AI234" i="31" s="1"/>
  <c r="AJ234" i="31" s="1"/>
  <c r="AK234" i="31" s="1"/>
  <c r="AL234" i="31" s="1"/>
  <c r="AM234" i="31" s="1"/>
  <c r="AN234" i="31" s="1"/>
  <c r="AO234" i="31" s="1"/>
  <c r="AP234" i="31" s="1"/>
  <c r="AQ234" i="31" s="1"/>
  <c r="AR234" i="31" s="1"/>
  <c r="AS234" i="31" s="1"/>
  <c r="AT234" i="31" s="1"/>
  <c r="AU234" i="31" s="1"/>
  <c r="AV234" i="31" s="1"/>
  <c r="AW234" i="31" s="1"/>
  <c r="AX234" i="31" s="1"/>
  <c r="AY234" i="31" s="1"/>
  <c r="AZ234" i="31" s="1"/>
  <c r="BA234" i="31" s="1"/>
  <c r="D403" i="31"/>
  <c r="D406" i="31"/>
  <c r="D404" i="31"/>
  <c r="D405" i="31"/>
  <c r="D402" i="31"/>
  <c r="BA177" i="31"/>
  <c r="D163" i="31"/>
  <c r="E163" i="31" s="1"/>
  <c r="F163" i="31" s="1"/>
  <c r="G163" i="31" s="1"/>
  <c r="H163" i="31" s="1"/>
  <c r="I163" i="31" s="1"/>
  <c r="J163" i="31" s="1"/>
  <c r="K163" i="31" s="1"/>
  <c r="L163" i="31" s="1"/>
  <c r="M163" i="31" s="1"/>
  <c r="N163" i="31" s="1"/>
  <c r="O163" i="31" s="1"/>
  <c r="P163" i="31" s="1"/>
  <c r="Q163" i="31" s="1"/>
  <c r="R163" i="31" s="1"/>
  <c r="S163" i="31" s="1"/>
  <c r="T163" i="31" s="1"/>
  <c r="U163" i="31" s="1"/>
  <c r="V163" i="31" s="1"/>
  <c r="W163" i="31" s="1"/>
  <c r="X163" i="31" s="1"/>
  <c r="Y163" i="31" s="1"/>
  <c r="Z163" i="31" s="1"/>
  <c r="AA163" i="31" s="1"/>
  <c r="AB163" i="31" s="1"/>
  <c r="AC163" i="31" s="1"/>
  <c r="AD163" i="31" s="1"/>
  <c r="AE163" i="31" s="1"/>
  <c r="AF163" i="31" s="1"/>
  <c r="AG163" i="31" s="1"/>
  <c r="AH163" i="31" s="1"/>
  <c r="AI163" i="31" s="1"/>
  <c r="AJ163" i="31" s="1"/>
  <c r="AK163" i="31" s="1"/>
  <c r="AL163" i="31" s="1"/>
  <c r="AM163" i="31" s="1"/>
  <c r="AN163" i="31" s="1"/>
  <c r="AO163" i="31" s="1"/>
  <c r="AP163" i="31" s="1"/>
  <c r="AQ163" i="31" s="1"/>
  <c r="AR163" i="31" s="1"/>
  <c r="AS163" i="31" s="1"/>
  <c r="AT163" i="31" s="1"/>
  <c r="AU163" i="31" s="1"/>
  <c r="AV163" i="31" s="1"/>
  <c r="AW163" i="31" s="1"/>
  <c r="AX163" i="31" s="1"/>
  <c r="AY163" i="31" s="1"/>
  <c r="AZ163" i="31" s="1"/>
  <c r="BA163" i="31" s="1"/>
  <c r="D236" i="31"/>
  <c r="E236" i="31" s="1"/>
  <c r="F236" i="31" s="1"/>
  <c r="G236" i="31" s="1"/>
  <c r="H236" i="31" s="1"/>
  <c r="I236" i="31" s="1"/>
  <c r="J236" i="31" s="1"/>
  <c r="K236" i="31" s="1"/>
  <c r="L236" i="31" s="1"/>
  <c r="M236" i="31" s="1"/>
  <c r="N236" i="31" s="1"/>
  <c r="O236" i="31" s="1"/>
  <c r="P236" i="31" s="1"/>
  <c r="Q236" i="31" s="1"/>
  <c r="R236" i="31" s="1"/>
  <c r="S236" i="31" s="1"/>
  <c r="T236" i="31" s="1"/>
  <c r="U236" i="31" s="1"/>
  <c r="V236" i="31" s="1"/>
  <c r="W236" i="31" s="1"/>
  <c r="X236" i="31" s="1"/>
  <c r="Y236" i="31" s="1"/>
  <c r="Z236" i="31" s="1"/>
  <c r="AA236" i="31" s="1"/>
  <c r="AB236" i="31" s="1"/>
  <c r="AC236" i="31" s="1"/>
  <c r="AD236" i="31" s="1"/>
  <c r="AE236" i="31" s="1"/>
  <c r="AF236" i="31" s="1"/>
  <c r="AG236" i="31" s="1"/>
  <c r="AH236" i="31" s="1"/>
  <c r="AI236" i="31" s="1"/>
  <c r="AJ236" i="31" s="1"/>
  <c r="AK236" i="31" s="1"/>
  <c r="AL236" i="31" s="1"/>
  <c r="AM236" i="31" s="1"/>
  <c r="AN236" i="31" s="1"/>
  <c r="AO236" i="31" s="1"/>
  <c r="AP236" i="31" s="1"/>
  <c r="AQ236" i="31" s="1"/>
  <c r="AR236" i="31" s="1"/>
  <c r="AS236" i="31" s="1"/>
  <c r="AT236" i="31" s="1"/>
  <c r="AU236" i="31" s="1"/>
  <c r="AV236" i="31" s="1"/>
  <c r="AW236" i="31" s="1"/>
  <c r="AX236" i="31" s="1"/>
  <c r="AY236" i="31" s="1"/>
  <c r="AZ236" i="31" s="1"/>
  <c r="BA236" i="31" s="1"/>
  <c r="D96" i="31"/>
  <c r="E96" i="31" s="1"/>
  <c r="F96" i="31" s="1"/>
  <c r="G96" i="31" s="1"/>
  <c r="H96" i="31" s="1"/>
  <c r="I96" i="31" s="1"/>
  <c r="J96" i="31" s="1"/>
  <c r="K96" i="31" s="1"/>
  <c r="L96" i="31" s="1"/>
  <c r="M96" i="31" s="1"/>
  <c r="N96" i="31" s="1"/>
  <c r="O96" i="31" s="1"/>
  <c r="P96" i="31" s="1"/>
  <c r="Q96" i="31" s="1"/>
  <c r="R96" i="31" s="1"/>
  <c r="S96" i="31" s="1"/>
  <c r="T96" i="31" s="1"/>
  <c r="U96" i="31" s="1"/>
  <c r="V96" i="31" s="1"/>
  <c r="W96" i="31" s="1"/>
  <c r="X96" i="31" s="1"/>
  <c r="Y96" i="31" s="1"/>
  <c r="Z96" i="31" s="1"/>
  <c r="AA96" i="31" s="1"/>
  <c r="AB96" i="31" s="1"/>
  <c r="AC96" i="31" s="1"/>
  <c r="AD96" i="31" s="1"/>
  <c r="AE96" i="31" s="1"/>
  <c r="AF96" i="31" s="1"/>
  <c r="AG96" i="31" s="1"/>
  <c r="AH96" i="31" s="1"/>
  <c r="AI96" i="31" s="1"/>
  <c r="AJ96" i="31" s="1"/>
  <c r="AK96" i="31" s="1"/>
  <c r="AL96" i="31" s="1"/>
  <c r="AM96" i="31" s="1"/>
  <c r="AN96" i="31" s="1"/>
  <c r="AO96" i="31" s="1"/>
  <c r="AP96" i="31" s="1"/>
  <c r="AQ96" i="31" s="1"/>
  <c r="AR96" i="31" s="1"/>
  <c r="AS96" i="31" s="1"/>
  <c r="AT96" i="31" s="1"/>
  <c r="AU96" i="31" s="1"/>
  <c r="AV96" i="31" s="1"/>
  <c r="AW96" i="31" s="1"/>
  <c r="AX96" i="31" s="1"/>
  <c r="AY96" i="31" s="1"/>
  <c r="AZ96" i="31" s="1"/>
  <c r="Z38" i="5"/>
  <c r="D308" i="31"/>
  <c r="E308" i="31" s="1"/>
  <c r="F308" i="31" s="1"/>
  <c r="G308" i="31" s="1"/>
  <c r="H308" i="31" s="1"/>
  <c r="I308" i="31" s="1"/>
  <c r="J308" i="31" s="1"/>
  <c r="K308" i="31" s="1"/>
  <c r="L308" i="31" s="1"/>
  <c r="M308" i="31" s="1"/>
  <c r="N308" i="31" s="1"/>
  <c r="O308" i="31" s="1"/>
  <c r="P308" i="31" s="1"/>
  <c r="Q308" i="31" s="1"/>
  <c r="R308" i="31" s="1"/>
  <c r="S308" i="31" s="1"/>
  <c r="T308" i="31" s="1"/>
  <c r="U308" i="31" s="1"/>
  <c r="V308" i="31" s="1"/>
  <c r="W308" i="31" s="1"/>
  <c r="X308" i="31" s="1"/>
  <c r="Y308" i="31" s="1"/>
  <c r="Z308" i="31" s="1"/>
  <c r="AA308" i="31" s="1"/>
  <c r="AB308" i="31" s="1"/>
  <c r="AC308" i="31" s="1"/>
  <c r="AD308" i="31" s="1"/>
  <c r="AE308" i="31" s="1"/>
  <c r="AF308" i="31" s="1"/>
  <c r="AG308" i="31" s="1"/>
  <c r="AH308" i="31" s="1"/>
  <c r="AI308" i="31" s="1"/>
  <c r="AJ308" i="31" s="1"/>
  <c r="AK308" i="31" s="1"/>
  <c r="AL308" i="31" s="1"/>
  <c r="AM308" i="31" s="1"/>
  <c r="AN308" i="31" s="1"/>
  <c r="AO308" i="31" s="1"/>
  <c r="AP308" i="31" s="1"/>
  <c r="AQ308" i="31" s="1"/>
  <c r="AR308" i="31" s="1"/>
  <c r="AS308" i="31" s="1"/>
  <c r="AT308" i="31" s="1"/>
  <c r="AU308" i="31" s="1"/>
  <c r="AV308" i="31" s="1"/>
  <c r="AW308" i="31" s="1"/>
  <c r="AX308" i="31" s="1"/>
  <c r="AY308" i="31" s="1"/>
  <c r="AZ308" i="31" s="1"/>
  <c r="D30" i="31"/>
  <c r="E30" i="31" s="1"/>
  <c r="F30" i="31" s="1"/>
  <c r="G30" i="31" s="1"/>
  <c r="H30" i="31" s="1"/>
  <c r="I30" i="31" s="1"/>
  <c r="J30" i="31" s="1"/>
  <c r="K30" i="31" s="1"/>
  <c r="L30" i="31" s="1"/>
  <c r="M30" i="31" s="1"/>
  <c r="N30" i="31" s="1"/>
  <c r="O30" i="31" s="1"/>
  <c r="P30" i="31" s="1"/>
  <c r="Q30" i="31" s="1"/>
  <c r="R30" i="31" s="1"/>
  <c r="S30" i="31" s="1"/>
  <c r="T30" i="31" s="1"/>
  <c r="U30" i="31" s="1"/>
  <c r="V30" i="31" s="1"/>
  <c r="W30" i="31" s="1"/>
  <c r="X30" i="31" s="1"/>
  <c r="Y30" i="31" s="1"/>
  <c r="Z30" i="31" s="1"/>
  <c r="AA30" i="31" s="1"/>
  <c r="AB30" i="31" s="1"/>
  <c r="AC30" i="31" s="1"/>
  <c r="AD30" i="31" s="1"/>
  <c r="AE30" i="31" s="1"/>
  <c r="AF30" i="31" s="1"/>
  <c r="AG30" i="31" s="1"/>
  <c r="AH30" i="31" s="1"/>
  <c r="AI30" i="31" s="1"/>
  <c r="AJ30" i="31" s="1"/>
  <c r="AK30" i="31" s="1"/>
  <c r="AL30" i="31" s="1"/>
  <c r="AM30" i="31" s="1"/>
  <c r="AN30" i="31" s="1"/>
  <c r="AO30" i="31" s="1"/>
  <c r="AP30" i="31" s="1"/>
  <c r="AQ30" i="31" s="1"/>
  <c r="AR30" i="31" s="1"/>
  <c r="AS30" i="31" s="1"/>
  <c r="AT30" i="31" s="1"/>
  <c r="AU30" i="31" s="1"/>
  <c r="AV30" i="31" s="1"/>
  <c r="AW30" i="31" s="1"/>
  <c r="AX30" i="31" s="1"/>
  <c r="AY30" i="31" s="1"/>
  <c r="AZ30" i="31" s="1"/>
  <c r="BA30" i="31" s="1"/>
  <c r="D165" i="31"/>
  <c r="E165" i="31" s="1"/>
  <c r="F165" i="31" s="1"/>
  <c r="G165" i="31" s="1"/>
  <c r="H165" i="31" s="1"/>
  <c r="I165" i="31" s="1"/>
  <c r="J165" i="31" s="1"/>
  <c r="K165" i="31" s="1"/>
  <c r="L165" i="31" s="1"/>
  <c r="M165" i="31" s="1"/>
  <c r="N165" i="31" s="1"/>
  <c r="O165" i="31" s="1"/>
  <c r="P165" i="31" s="1"/>
  <c r="Q165" i="31" s="1"/>
  <c r="R165" i="31" s="1"/>
  <c r="S165" i="31" s="1"/>
  <c r="T165" i="31" s="1"/>
  <c r="U165" i="31" s="1"/>
  <c r="V165" i="31" s="1"/>
  <c r="W165" i="31" s="1"/>
  <c r="X165" i="31" s="1"/>
  <c r="Y165" i="31" s="1"/>
  <c r="Z165" i="31" s="1"/>
  <c r="AA165" i="31" s="1"/>
  <c r="AB165" i="31" s="1"/>
  <c r="AC165" i="31" s="1"/>
  <c r="AD165" i="31" s="1"/>
  <c r="AE165" i="31" s="1"/>
  <c r="AF165" i="31" s="1"/>
  <c r="AG165" i="31" s="1"/>
  <c r="AH165" i="31" s="1"/>
  <c r="AI165" i="31" s="1"/>
  <c r="AJ165" i="31" s="1"/>
  <c r="AK165" i="31" s="1"/>
  <c r="AL165" i="31" s="1"/>
  <c r="AM165" i="31" s="1"/>
  <c r="AN165" i="31" s="1"/>
  <c r="AO165" i="31" s="1"/>
  <c r="AP165" i="31" s="1"/>
  <c r="AQ165" i="31" s="1"/>
  <c r="AR165" i="31" s="1"/>
  <c r="AS165" i="31" s="1"/>
  <c r="AT165" i="31" s="1"/>
  <c r="AU165" i="31" s="1"/>
  <c r="AV165" i="31" s="1"/>
  <c r="AW165" i="31" s="1"/>
  <c r="AX165" i="31" s="1"/>
  <c r="AY165" i="31" s="1"/>
  <c r="AZ165" i="31" s="1"/>
  <c r="BA165" i="31" s="1"/>
  <c r="AA48" i="3"/>
  <c r="Z44" i="3"/>
  <c r="D160" i="31"/>
  <c r="E160" i="31" s="1"/>
  <c r="F160" i="31" s="1"/>
  <c r="G160" i="31" s="1"/>
  <c r="H160" i="31" s="1"/>
  <c r="I160" i="31" s="1"/>
  <c r="J160" i="31" s="1"/>
  <c r="K160" i="31" s="1"/>
  <c r="L160" i="31" s="1"/>
  <c r="M160" i="31" s="1"/>
  <c r="N160" i="31" s="1"/>
  <c r="O160" i="31" s="1"/>
  <c r="P160" i="31" s="1"/>
  <c r="Q160" i="31" s="1"/>
  <c r="R160" i="31" s="1"/>
  <c r="S160" i="31" s="1"/>
  <c r="T160" i="31" s="1"/>
  <c r="U160" i="31" s="1"/>
  <c r="V160" i="31" s="1"/>
  <c r="W160" i="31" s="1"/>
  <c r="X160" i="31" s="1"/>
  <c r="Y160" i="31" s="1"/>
  <c r="Z160" i="31" s="1"/>
  <c r="AA160" i="31" s="1"/>
  <c r="AB160" i="31" s="1"/>
  <c r="AC160" i="31" s="1"/>
  <c r="AD160" i="31" s="1"/>
  <c r="AE160" i="31" s="1"/>
  <c r="AF160" i="31" s="1"/>
  <c r="AG160" i="31" s="1"/>
  <c r="AH160" i="31" s="1"/>
  <c r="AI160" i="31" s="1"/>
  <c r="AJ160" i="31" s="1"/>
  <c r="AK160" i="31" s="1"/>
  <c r="AL160" i="31" s="1"/>
  <c r="AM160" i="31" s="1"/>
  <c r="AN160" i="31" s="1"/>
  <c r="AO160" i="31" s="1"/>
  <c r="AP160" i="31" s="1"/>
  <c r="AQ160" i="31" s="1"/>
  <c r="AR160" i="31" s="1"/>
  <c r="AS160" i="31" s="1"/>
  <c r="AT160" i="31" s="1"/>
  <c r="AU160" i="31" s="1"/>
  <c r="AV160" i="31" s="1"/>
  <c r="AW160" i="31" s="1"/>
  <c r="AX160" i="31" s="1"/>
  <c r="AY160" i="31" s="1"/>
  <c r="AZ160" i="31" s="1"/>
  <c r="BA160" i="31" s="1"/>
  <c r="Z50" i="3"/>
  <c r="D161" i="31"/>
  <c r="E161" i="31" s="1"/>
  <c r="F161" i="31" s="1"/>
  <c r="G161" i="31" s="1"/>
  <c r="H161" i="31" s="1"/>
  <c r="I161" i="31" s="1"/>
  <c r="J161" i="31" s="1"/>
  <c r="K161" i="31" s="1"/>
  <c r="L161" i="31" s="1"/>
  <c r="M161" i="31" s="1"/>
  <c r="N161" i="31" s="1"/>
  <c r="O161" i="31" s="1"/>
  <c r="P161" i="31" s="1"/>
  <c r="Q161" i="31" s="1"/>
  <c r="R161" i="31" s="1"/>
  <c r="S161" i="31" s="1"/>
  <c r="T161" i="31" s="1"/>
  <c r="U161" i="31" s="1"/>
  <c r="V161" i="31" s="1"/>
  <c r="W161" i="31" s="1"/>
  <c r="X161" i="31" s="1"/>
  <c r="Y161" i="31" s="1"/>
  <c r="Z161" i="31" s="1"/>
  <c r="AA161" i="31" s="1"/>
  <c r="AB161" i="31" s="1"/>
  <c r="AC161" i="31" s="1"/>
  <c r="AD161" i="31" s="1"/>
  <c r="AE161" i="31" s="1"/>
  <c r="AF161" i="31" s="1"/>
  <c r="AG161" i="31" s="1"/>
  <c r="AH161" i="31" s="1"/>
  <c r="AI161" i="31" s="1"/>
  <c r="AJ161" i="31" s="1"/>
  <c r="AK161" i="31" s="1"/>
  <c r="AL161" i="31" s="1"/>
  <c r="AM161" i="31" s="1"/>
  <c r="AN161" i="31" s="1"/>
  <c r="AO161" i="31" s="1"/>
  <c r="AP161" i="31" s="1"/>
  <c r="AQ161" i="31" s="1"/>
  <c r="AR161" i="31" s="1"/>
  <c r="AS161" i="31" s="1"/>
  <c r="AT161" i="31" s="1"/>
  <c r="AU161" i="31" s="1"/>
  <c r="AV161" i="31" s="1"/>
  <c r="AW161" i="31" s="1"/>
  <c r="AX161" i="31" s="1"/>
  <c r="AY161" i="31" s="1"/>
  <c r="AZ161" i="31" s="1"/>
  <c r="BA161" i="31" s="1"/>
  <c r="BA113" i="33"/>
  <c r="D166" i="31"/>
  <c r="E166" i="31" s="1"/>
  <c r="F166" i="31" s="1"/>
  <c r="G166" i="31" s="1"/>
  <c r="H166" i="31" s="1"/>
  <c r="I166" i="31" s="1"/>
  <c r="J166" i="31" s="1"/>
  <c r="K166" i="31" s="1"/>
  <c r="L166" i="31" s="1"/>
  <c r="M166" i="31" s="1"/>
  <c r="N166" i="31" s="1"/>
  <c r="O166" i="31" s="1"/>
  <c r="P166" i="31" s="1"/>
  <c r="Q166" i="31" s="1"/>
  <c r="R166" i="31" s="1"/>
  <c r="S166" i="31" s="1"/>
  <c r="T166" i="31" s="1"/>
  <c r="U166" i="31" s="1"/>
  <c r="V166" i="31" s="1"/>
  <c r="W166" i="31" s="1"/>
  <c r="X166" i="31" s="1"/>
  <c r="Y166" i="31" s="1"/>
  <c r="Z166" i="31" s="1"/>
  <c r="AA166" i="31" s="1"/>
  <c r="AB166" i="31" s="1"/>
  <c r="AC166" i="31" s="1"/>
  <c r="AD166" i="31" s="1"/>
  <c r="AE166" i="31" s="1"/>
  <c r="AF166" i="31" s="1"/>
  <c r="AG166" i="31" s="1"/>
  <c r="AH166" i="31" s="1"/>
  <c r="AI166" i="31" s="1"/>
  <c r="AJ166" i="31" s="1"/>
  <c r="AK166" i="31" s="1"/>
  <c r="AL166" i="31" s="1"/>
  <c r="AM166" i="31" s="1"/>
  <c r="AN166" i="31" s="1"/>
  <c r="AO166" i="31" s="1"/>
  <c r="AP166" i="31" s="1"/>
  <c r="AQ166" i="31" s="1"/>
  <c r="AR166" i="31" s="1"/>
  <c r="AS166" i="31" s="1"/>
  <c r="AT166" i="31" s="1"/>
  <c r="AU166" i="31" s="1"/>
  <c r="AV166" i="31" s="1"/>
  <c r="AW166" i="31" s="1"/>
  <c r="AX166" i="31" s="1"/>
  <c r="AY166" i="31" s="1"/>
  <c r="AZ166" i="31" s="1"/>
  <c r="BA166" i="31" s="1"/>
  <c r="Z47" i="3"/>
  <c r="D162" i="31"/>
  <c r="E162" i="31" s="1"/>
  <c r="F162" i="31" s="1"/>
  <c r="G162" i="31" s="1"/>
  <c r="H162" i="31" s="1"/>
  <c r="I162" i="31" s="1"/>
  <c r="J162" i="31" s="1"/>
  <c r="K162" i="31" s="1"/>
  <c r="L162" i="31" s="1"/>
  <c r="M162" i="31" s="1"/>
  <c r="N162" i="31" s="1"/>
  <c r="O162" i="31" s="1"/>
  <c r="P162" i="31" s="1"/>
  <c r="Q162" i="31" s="1"/>
  <c r="R162" i="31" s="1"/>
  <c r="S162" i="31" s="1"/>
  <c r="T162" i="31" s="1"/>
  <c r="U162" i="31" s="1"/>
  <c r="V162" i="31" s="1"/>
  <c r="W162" i="31" s="1"/>
  <c r="X162" i="31" s="1"/>
  <c r="Y162" i="31" s="1"/>
  <c r="Z162" i="31" s="1"/>
  <c r="AA162" i="31" s="1"/>
  <c r="AB162" i="31" s="1"/>
  <c r="AC162" i="31" s="1"/>
  <c r="AD162" i="31" s="1"/>
  <c r="AE162" i="31" s="1"/>
  <c r="AF162" i="31" s="1"/>
  <c r="AG162" i="31" s="1"/>
  <c r="AH162" i="31" s="1"/>
  <c r="AI162" i="31" s="1"/>
  <c r="AJ162" i="31" s="1"/>
  <c r="AK162" i="31" s="1"/>
  <c r="AL162" i="31" s="1"/>
  <c r="AM162" i="31" s="1"/>
  <c r="AN162" i="31" s="1"/>
  <c r="AO162" i="31" s="1"/>
  <c r="AP162" i="31" s="1"/>
  <c r="AQ162" i="31" s="1"/>
  <c r="AR162" i="31" s="1"/>
  <c r="AS162" i="31" s="1"/>
  <c r="AT162" i="31" s="1"/>
  <c r="AU162" i="31" s="1"/>
  <c r="AV162" i="31" s="1"/>
  <c r="AW162" i="31" s="1"/>
  <c r="AX162" i="31" s="1"/>
  <c r="AY162" i="31" s="1"/>
  <c r="AZ162" i="31" s="1"/>
  <c r="BA162" i="31" s="1"/>
  <c r="Z50" i="5"/>
  <c r="D309" i="31"/>
  <c r="E309" i="31" s="1"/>
  <c r="F309" i="31" s="1"/>
  <c r="G309" i="31" s="1"/>
  <c r="H309" i="31" s="1"/>
  <c r="I309" i="31" s="1"/>
  <c r="J309" i="31" s="1"/>
  <c r="K309" i="31" s="1"/>
  <c r="L309" i="31" s="1"/>
  <c r="M309" i="31" s="1"/>
  <c r="N309" i="31" s="1"/>
  <c r="O309" i="31" s="1"/>
  <c r="P309" i="31" s="1"/>
  <c r="Q309" i="31" s="1"/>
  <c r="R309" i="31" s="1"/>
  <c r="S309" i="31" s="1"/>
  <c r="T309" i="31" s="1"/>
  <c r="U309" i="31" s="1"/>
  <c r="V309" i="31" s="1"/>
  <c r="W309" i="31" s="1"/>
  <c r="X309" i="31" s="1"/>
  <c r="Y309" i="31" s="1"/>
  <c r="Z309" i="31" s="1"/>
  <c r="AA309" i="31" s="1"/>
  <c r="AB309" i="31" s="1"/>
  <c r="AC309" i="31" s="1"/>
  <c r="AD309" i="31" s="1"/>
  <c r="AE309" i="31" s="1"/>
  <c r="AF309" i="31" s="1"/>
  <c r="AG309" i="31" s="1"/>
  <c r="AH309" i="31" s="1"/>
  <c r="AI309" i="31" s="1"/>
  <c r="AJ309" i="31" s="1"/>
  <c r="AK309" i="31" s="1"/>
  <c r="AL309" i="31" s="1"/>
  <c r="AM309" i="31" s="1"/>
  <c r="AN309" i="31" s="1"/>
  <c r="AO309" i="31" s="1"/>
  <c r="AP309" i="31" s="1"/>
  <c r="AQ309" i="31" s="1"/>
  <c r="AR309" i="31" s="1"/>
  <c r="AS309" i="31" s="1"/>
  <c r="AT309" i="31" s="1"/>
  <c r="AU309" i="31" s="1"/>
  <c r="AV309" i="31" s="1"/>
  <c r="AW309" i="31" s="1"/>
  <c r="AX309" i="31" s="1"/>
  <c r="AY309" i="31" s="1"/>
  <c r="AZ309" i="31" s="1"/>
  <c r="Z43" i="5"/>
  <c r="Z49" i="3"/>
  <c r="Z48" i="3"/>
  <c r="D164" i="31"/>
  <c r="E164" i="31" s="1"/>
  <c r="F164" i="31" s="1"/>
  <c r="G164" i="31" s="1"/>
  <c r="H164" i="31" s="1"/>
  <c r="I164" i="31" s="1"/>
  <c r="J164" i="31" s="1"/>
  <c r="K164" i="31" s="1"/>
  <c r="L164" i="31" s="1"/>
  <c r="M164" i="31" s="1"/>
  <c r="N164" i="31" s="1"/>
  <c r="O164" i="31" s="1"/>
  <c r="P164" i="31" s="1"/>
  <c r="Q164" i="31" s="1"/>
  <c r="R164" i="31" s="1"/>
  <c r="S164" i="31" s="1"/>
  <c r="T164" i="31" s="1"/>
  <c r="U164" i="31" s="1"/>
  <c r="V164" i="31" s="1"/>
  <c r="W164" i="31" s="1"/>
  <c r="X164" i="31" s="1"/>
  <c r="Y164" i="31" s="1"/>
  <c r="Z164" i="31" s="1"/>
  <c r="AA164" i="31" s="1"/>
  <c r="AB164" i="31" s="1"/>
  <c r="AC164" i="31" s="1"/>
  <c r="AD164" i="31" s="1"/>
  <c r="AE164" i="31" s="1"/>
  <c r="AF164" i="31" s="1"/>
  <c r="AG164" i="31" s="1"/>
  <c r="AH164" i="31" s="1"/>
  <c r="AI164" i="31" s="1"/>
  <c r="AJ164" i="31" s="1"/>
  <c r="AK164" i="31" s="1"/>
  <c r="AL164" i="31" s="1"/>
  <c r="AM164" i="31" s="1"/>
  <c r="AN164" i="31" s="1"/>
  <c r="AO164" i="31" s="1"/>
  <c r="AP164" i="31" s="1"/>
  <c r="AQ164" i="31" s="1"/>
  <c r="AR164" i="31" s="1"/>
  <c r="AS164" i="31" s="1"/>
  <c r="AT164" i="31" s="1"/>
  <c r="AU164" i="31" s="1"/>
  <c r="AV164" i="31" s="1"/>
  <c r="AW164" i="31" s="1"/>
  <c r="AX164" i="31" s="1"/>
  <c r="AY164" i="31" s="1"/>
  <c r="AZ164" i="31" s="1"/>
  <c r="BA164" i="31" s="1"/>
  <c r="AA50" i="3"/>
  <c r="Z45" i="5"/>
  <c r="D172" i="31"/>
  <c r="E172" i="31" s="1"/>
  <c r="F172" i="31" s="1"/>
  <c r="G172" i="31" s="1"/>
  <c r="H172" i="31" s="1"/>
  <c r="I172" i="31" s="1"/>
  <c r="J172" i="31" s="1"/>
  <c r="K172" i="31" s="1"/>
  <c r="L172" i="31" s="1"/>
  <c r="M172" i="31" s="1"/>
  <c r="N172" i="31" s="1"/>
  <c r="O172" i="31" s="1"/>
  <c r="P172" i="31" s="1"/>
  <c r="Q172" i="31" s="1"/>
  <c r="R172" i="31" s="1"/>
  <c r="S172" i="31" s="1"/>
  <c r="T172" i="31" s="1"/>
  <c r="U172" i="31" s="1"/>
  <c r="V172" i="31" s="1"/>
  <c r="W172" i="31" s="1"/>
  <c r="X172" i="31" s="1"/>
  <c r="Y172" i="31" s="1"/>
  <c r="Z172" i="31" s="1"/>
  <c r="AA172" i="31" s="1"/>
  <c r="AB172" i="31" s="1"/>
  <c r="AC172" i="31" s="1"/>
  <c r="AD172" i="31" s="1"/>
  <c r="AE172" i="31" s="1"/>
  <c r="AF172" i="31" s="1"/>
  <c r="AG172" i="31" s="1"/>
  <c r="AH172" i="31" s="1"/>
  <c r="AI172" i="31" s="1"/>
  <c r="AJ172" i="31" s="1"/>
  <c r="AK172" i="31" s="1"/>
  <c r="AL172" i="31" s="1"/>
  <c r="AM172" i="31" s="1"/>
  <c r="AN172" i="31" s="1"/>
  <c r="AO172" i="31" s="1"/>
  <c r="AP172" i="31" s="1"/>
  <c r="AQ172" i="31" s="1"/>
  <c r="AR172" i="31" s="1"/>
  <c r="AS172" i="31" s="1"/>
  <c r="AT172" i="31" s="1"/>
  <c r="AU172" i="31" s="1"/>
  <c r="AV172" i="31" s="1"/>
  <c r="AW172" i="31" s="1"/>
  <c r="AX172" i="31" s="1"/>
  <c r="AY172" i="31" s="1"/>
  <c r="AZ172" i="31" s="1"/>
  <c r="BA172" i="31" s="1"/>
  <c r="Z38" i="3"/>
  <c r="D31" i="31"/>
  <c r="E31" i="31" s="1"/>
  <c r="F31" i="31" s="1"/>
  <c r="G31" i="31" s="1"/>
  <c r="H31" i="31" s="1"/>
  <c r="I31" i="31" s="1"/>
  <c r="J31" i="31" s="1"/>
  <c r="K31" i="31" s="1"/>
  <c r="L31" i="31" s="1"/>
  <c r="M31" i="31" s="1"/>
  <c r="N31" i="31" s="1"/>
  <c r="O31" i="31" s="1"/>
  <c r="P31" i="31" s="1"/>
  <c r="Q31" i="31" s="1"/>
  <c r="R31" i="31" s="1"/>
  <c r="S31" i="31" s="1"/>
  <c r="T31" i="31" s="1"/>
  <c r="U31" i="31" s="1"/>
  <c r="V31" i="31" s="1"/>
  <c r="W31" i="31" s="1"/>
  <c r="X31" i="31" s="1"/>
  <c r="Y31" i="31" s="1"/>
  <c r="Z31" i="31" s="1"/>
  <c r="AA31" i="31" s="1"/>
  <c r="AB31" i="31" s="1"/>
  <c r="AC31" i="31" s="1"/>
  <c r="AD31" i="31" s="1"/>
  <c r="AE31" i="31" s="1"/>
  <c r="AF31" i="31" s="1"/>
  <c r="AG31" i="31" s="1"/>
  <c r="AH31" i="31" s="1"/>
  <c r="AI31" i="31" s="1"/>
  <c r="AJ31" i="31" s="1"/>
  <c r="AK31" i="31" s="1"/>
  <c r="AL31" i="31" s="1"/>
  <c r="AM31" i="31" s="1"/>
  <c r="AN31" i="31" s="1"/>
  <c r="AO31" i="31" s="1"/>
  <c r="AP31" i="31" s="1"/>
  <c r="AQ31" i="31" s="1"/>
  <c r="AR31" i="31" s="1"/>
  <c r="AS31" i="31" s="1"/>
  <c r="AT31" i="31" s="1"/>
  <c r="AU31" i="31" s="1"/>
  <c r="AV31" i="31" s="1"/>
  <c r="AW31" i="31" s="1"/>
  <c r="AX31" i="31" s="1"/>
  <c r="AY31" i="31" s="1"/>
  <c r="AZ31" i="31" s="1"/>
  <c r="BA31" i="31" s="1"/>
  <c r="D312" i="31"/>
  <c r="E312" i="31" s="1"/>
  <c r="F312" i="31" s="1"/>
  <c r="G312" i="31" s="1"/>
  <c r="H312" i="31" s="1"/>
  <c r="I312" i="31" s="1"/>
  <c r="J312" i="31" s="1"/>
  <c r="K312" i="31" s="1"/>
  <c r="L312" i="31" s="1"/>
  <c r="M312" i="31" s="1"/>
  <c r="N312" i="31" s="1"/>
  <c r="O312" i="31" s="1"/>
  <c r="P312" i="31" s="1"/>
  <c r="Q312" i="31" s="1"/>
  <c r="R312" i="31" s="1"/>
  <c r="S312" i="31" s="1"/>
  <c r="T312" i="31" s="1"/>
  <c r="U312" i="31" s="1"/>
  <c r="V312" i="31" s="1"/>
  <c r="W312" i="31" s="1"/>
  <c r="X312" i="31" s="1"/>
  <c r="Y312" i="31" s="1"/>
  <c r="Z312" i="31" s="1"/>
  <c r="AA312" i="31" s="1"/>
  <c r="AB312" i="31" s="1"/>
  <c r="AC312" i="31" s="1"/>
  <c r="AD312" i="31" s="1"/>
  <c r="AE312" i="31" s="1"/>
  <c r="AF312" i="31" s="1"/>
  <c r="AG312" i="31" s="1"/>
  <c r="AH312" i="31" s="1"/>
  <c r="AI312" i="31" s="1"/>
  <c r="AJ312" i="31" s="1"/>
  <c r="AK312" i="31" s="1"/>
  <c r="AL312" i="31" s="1"/>
  <c r="AM312" i="31" s="1"/>
  <c r="AN312" i="31" s="1"/>
  <c r="AO312" i="31" s="1"/>
  <c r="AP312" i="31" s="1"/>
  <c r="AQ312" i="31" s="1"/>
  <c r="AR312" i="31" s="1"/>
  <c r="AS312" i="31" s="1"/>
  <c r="AT312" i="31" s="1"/>
  <c r="AU312" i="31" s="1"/>
  <c r="AV312" i="31" s="1"/>
  <c r="AW312" i="31" s="1"/>
  <c r="AX312" i="31" s="1"/>
  <c r="AY312" i="31" s="1"/>
  <c r="AZ312" i="31" s="1"/>
  <c r="Z47" i="5"/>
  <c r="Z44" i="5"/>
  <c r="Z39" i="3"/>
  <c r="Z41" i="3"/>
  <c r="AA49" i="3"/>
  <c r="D28" i="31"/>
  <c r="E28" i="31" s="1"/>
  <c r="F28" i="31" s="1"/>
  <c r="G28" i="31" s="1"/>
  <c r="H28" i="31" s="1"/>
  <c r="I28" i="31" s="1"/>
  <c r="J28" i="31" s="1"/>
  <c r="K28" i="31" s="1"/>
  <c r="L28" i="31" s="1"/>
  <c r="M28" i="31" s="1"/>
  <c r="N28" i="31" s="1"/>
  <c r="O28" i="31" s="1"/>
  <c r="P28" i="31" s="1"/>
  <c r="Q28" i="31" s="1"/>
  <c r="R28" i="31" s="1"/>
  <c r="S28" i="31" s="1"/>
  <c r="T28" i="31" s="1"/>
  <c r="U28" i="31" s="1"/>
  <c r="V28" i="31" s="1"/>
  <c r="W28" i="31" s="1"/>
  <c r="X28" i="31" s="1"/>
  <c r="Y28" i="31" s="1"/>
  <c r="Z28" i="31" s="1"/>
  <c r="AA28" i="31" s="1"/>
  <c r="AB28" i="31" s="1"/>
  <c r="AC28" i="31" s="1"/>
  <c r="AD28" i="31" s="1"/>
  <c r="AE28" i="31" s="1"/>
  <c r="AF28" i="31" s="1"/>
  <c r="AG28" i="31" s="1"/>
  <c r="AH28" i="31" s="1"/>
  <c r="AI28" i="31" s="1"/>
  <c r="AJ28" i="31" s="1"/>
  <c r="AK28" i="31" s="1"/>
  <c r="AL28" i="31" s="1"/>
  <c r="AM28" i="31" s="1"/>
  <c r="AN28" i="31" s="1"/>
  <c r="AO28" i="31" s="1"/>
  <c r="AP28" i="31" s="1"/>
  <c r="AQ28" i="31" s="1"/>
  <c r="AR28" i="31" s="1"/>
  <c r="AS28" i="31" s="1"/>
  <c r="AT28" i="31" s="1"/>
  <c r="AU28" i="31" s="1"/>
  <c r="AV28" i="31" s="1"/>
  <c r="AW28" i="31" s="1"/>
  <c r="AX28" i="31" s="1"/>
  <c r="AY28" i="31" s="1"/>
  <c r="AZ28" i="31" s="1"/>
  <c r="BA28" i="31" s="1"/>
  <c r="D311" i="31"/>
  <c r="E311" i="31" s="1"/>
  <c r="F311" i="31" s="1"/>
  <c r="G311" i="31" s="1"/>
  <c r="H311" i="31" s="1"/>
  <c r="I311" i="31" s="1"/>
  <c r="J311" i="31" s="1"/>
  <c r="K311" i="31" s="1"/>
  <c r="L311" i="31" s="1"/>
  <c r="M311" i="31" s="1"/>
  <c r="N311" i="31" s="1"/>
  <c r="O311" i="31" s="1"/>
  <c r="P311" i="31" s="1"/>
  <c r="Q311" i="31" s="1"/>
  <c r="R311" i="31" s="1"/>
  <c r="S311" i="31" s="1"/>
  <c r="T311" i="31" s="1"/>
  <c r="U311" i="31" s="1"/>
  <c r="V311" i="31" s="1"/>
  <c r="W311" i="31" s="1"/>
  <c r="X311" i="31" s="1"/>
  <c r="Y311" i="31" s="1"/>
  <c r="Z311" i="31" s="1"/>
  <c r="AA311" i="31" s="1"/>
  <c r="AB311" i="31" s="1"/>
  <c r="AC311" i="31" s="1"/>
  <c r="AD311" i="31" s="1"/>
  <c r="AE311" i="31" s="1"/>
  <c r="AF311" i="31" s="1"/>
  <c r="AG311" i="31" s="1"/>
  <c r="AH311" i="31" s="1"/>
  <c r="AI311" i="31" s="1"/>
  <c r="AJ311" i="31" s="1"/>
  <c r="AK311" i="31" s="1"/>
  <c r="AL311" i="31" s="1"/>
  <c r="AM311" i="31" s="1"/>
  <c r="AN311" i="31" s="1"/>
  <c r="AO311" i="31" s="1"/>
  <c r="AP311" i="31" s="1"/>
  <c r="AQ311" i="31" s="1"/>
  <c r="AR311" i="31" s="1"/>
  <c r="AS311" i="31" s="1"/>
  <c r="AT311" i="31" s="1"/>
  <c r="AU311" i="31" s="1"/>
  <c r="AV311" i="31" s="1"/>
  <c r="AW311" i="31" s="1"/>
  <c r="AX311" i="31" s="1"/>
  <c r="AY311" i="31" s="1"/>
  <c r="AZ311" i="31" s="1"/>
  <c r="D170" i="31"/>
  <c r="E170" i="31" s="1"/>
  <c r="F170" i="31" s="1"/>
  <c r="G170" i="31" s="1"/>
  <c r="H170" i="31" s="1"/>
  <c r="I170" i="31" s="1"/>
  <c r="J170" i="31" s="1"/>
  <c r="K170" i="31" s="1"/>
  <c r="L170" i="31" s="1"/>
  <c r="M170" i="31" s="1"/>
  <c r="N170" i="31" s="1"/>
  <c r="O170" i="31" s="1"/>
  <c r="P170" i="31" s="1"/>
  <c r="Q170" i="31" s="1"/>
  <c r="R170" i="31" s="1"/>
  <c r="S170" i="31" s="1"/>
  <c r="T170" i="31" s="1"/>
  <c r="U170" i="31" s="1"/>
  <c r="V170" i="31" s="1"/>
  <c r="W170" i="31" s="1"/>
  <c r="X170" i="31" s="1"/>
  <c r="Y170" i="31" s="1"/>
  <c r="Z170" i="31" s="1"/>
  <c r="AA170" i="31" s="1"/>
  <c r="AB170" i="31" s="1"/>
  <c r="AC170" i="31" s="1"/>
  <c r="AD170" i="31" s="1"/>
  <c r="AE170" i="31" s="1"/>
  <c r="AF170" i="31" s="1"/>
  <c r="AG170" i="31" s="1"/>
  <c r="AH170" i="31" s="1"/>
  <c r="AI170" i="31" s="1"/>
  <c r="AJ170" i="31" s="1"/>
  <c r="AK170" i="31" s="1"/>
  <c r="AL170" i="31" s="1"/>
  <c r="AM170" i="31" s="1"/>
  <c r="AN170" i="31" s="1"/>
  <c r="AO170" i="31" s="1"/>
  <c r="AP170" i="31" s="1"/>
  <c r="AQ170" i="31" s="1"/>
  <c r="AR170" i="31" s="1"/>
  <c r="AS170" i="31" s="1"/>
  <c r="AT170" i="31" s="1"/>
  <c r="AU170" i="31" s="1"/>
  <c r="AV170" i="31" s="1"/>
  <c r="AW170" i="31" s="1"/>
  <c r="AX170" i="31" s="1"/>
  <c r="AY170" i="31" s="1"/>
  <c r="AZ170" i="31" s="1"/>
  <c r="BA170" i="31" s="1"/>
  <c r="Z45" i="3"/>
  <c r="AA46" i="3"/>
  <c r="D171" i="31"/>
  <c r="E171" i="31" s="1"/>
  <c r="F171" i="31" s="1"/>
  <c r="G171" i="31" s="1"/>
  <c r="H171" i="31" s="1"/>
  <c r="I171" i="31" s="1"/>
  <c r="J171" i="31" s="1"/>
  <c r="K171" i="31" s="1"/>
  <c r="L171" i="31" s="1"/>
  <c r="M171" i="31" s="1"/>
  <c r="N171" i="31" s="1"/>
  <c r="O171" i="31" s="1"/>
  <c r="P171" i="31" s="1"/>
  <c r="Q171" i="31" s="1"/>
  <c r="R171" i="31" s="1"/>
  <c r="S171" i="31" s="1"/>
  <c r="T171" i="31" s="1"/>
  <c r="U171" i="31" s="1"/>
  <c r="V171" i="31" s="1"/>
  <c r="W171" i="31" s="1"/>
  <c r="X171" i="31" s="1"/>
  <c r="Y171" i="31" s="1"/>
  <c r="Z171" i="31" s="1"/>
  <c r="AA171" i="31" s="1"/>
  <c r="AB171" i="31" s="1"/>
  <c r="AC171" i="31" s="1"/>
  <c r="AD171" i="31" s="1"/>
  <c r="AE171" i="31" s="1"/>
  <c r="AF171" i="31" s="1"/>
  <c r="AG171" i="31" s="1"/>
  <c r="AH171" i="31" s="1"/>
  <c r="AI171" i="31" s="1"/>
  <c r="AJ171" i="31" s="1"/>
  <c r="AK171" i="31" s="1"/>
  <c r="AL171" i="31" s="1"/>
  <c r="AM171" i="31" s="1"/>
  <c r="AN171" i="31" s="1"/>
  <c r="AO171" i="31" s="1"/>
  <c r="AP171" i="31" s="1"/>
  <c r="AQ171" i="31" s="1"/>
  <c r="AR171" i="31" s="1"/>
  <c r="AS171" i="31" s="1"/>
  <c r="AT171" i="31" s="1"/>
  <c r="AU171" i="31" s="1"/>
  <c r="AV171" i="31" s="1"/>
  <c r="AW171" i="31" s="1"/>
  <c r="AX171" i="31" s="1"/>
  <c r="AY171" i="31" s="1"/>
  <c r="AZ171" i="31" s="1"/>
  <c r="BA171" i="31" s="1"/>
  <c r="D29" i="31"/>
  <c r="E29" i="31" s="1"/>
  <c r="F29" i="31" s="1"/>
  <c r="G29" i="31" s="1"/>
  <c r="H29" i="31" s="1"/>
  <c r="I29" i="31" s="1"/>
  <c r="J29" i="31" s="1"/>
  <c r="K29" i="31" s="1"/>
  <c r="L29" i="31" s="1"/>
  <c r="M29" i="31" s="1"/>
  <c r="N29" i="31" s="1"/>
  <c r="O29" i="31" s="1"/>
  <c r="P29" i="31" s="1"/>
  <c r="Q29" i="31" s="1"/>
  <c r="R29" i="31" s="1"/>
  <c r="S29" i="31" s="1"/>
  <c r="T29" i="31" s="1"/>
  <c r="U29" i="31" s="1"/>
  <c r="V29" i="31" s="1"/>
  <c r="W29" i="31" s="1"/>
  <c r="X29" i="31" s="1"/>
  <c r="Y29" i="31" s="1"/>
  <c r="Z29" i="31" s="1"/>
  <c r="AA29" i="31" s="1"/>
  <c r="AB29" i="31" s="1"/>
  <c r="AC29" i="31" s="1"/>
  <c r="AD29" i="31" s="1"/>
  <c r="AE29" i="31" s="1"/>
  <c r="AF29" i="31" s="1"/>
  <c r="AG29" i="31" s="1"/>
  <c r="AH29" i="31" s="1"/>
  <c r="AI29" i="31" s="1"/>
  <c r="AJ29" i="31" s="1"/>
  <c r="AK29" i="31" s="1"/>
  <c r="AL29" i="31" s="1"/>
  <c r="AM29" i="31" s="1"/>
  <c r="AN29" i="31" s="1"/>
  <c r="AO29" i="31" s="1"/>
  <c r="AP29" i="31" s="1"/>
  <c r="AQ29" i="31" s="1"/>
  <c r="AR29" i="31" s="1"/>
  <c r="AS29" i="31" s="1"/>
  <c r="AT29" i="31" s="1"/>
  <c r="AU29" i="31" s="1"/>
  <c r="AV29" i="31" s="1"/>
  <c r="AW29" i="31" s="1"/>
  <c r="AX29" i="31" s="1"/>
  <c r="AY29" i="31" s="1"/>
  <c r="AZ29" i="31" s="1"/>
  <c r="BA29" i="31" s="1"/>
  <c r="Z43" i="3"/>
  <c r="Z49" i="5"/>
  <c r="AA47" i="3"/>
  <c r="Z42" i="5"/>
  <c r="Z42" i="3"/>
  <c r="Z46" i="5"/>
  <c r="D20" i="31"/>
  <c r="E20" i="31" s="1"/>
  <c r="F20" i="31" s="1"/>
  <c r="G20" i="31" s="1"/>
  <c r="H20" i="31" s="1"/>
  <c r="I20" i="31" s="1"/>
  <c r="J20" i="31" s="1"/>
  <c r="K20" i="31" s="1"/>
  <c r="L20" i="31" s="1"/>
  <c r="M20" i="31" s="1"/>
  <c r="N20" i="31" s="1"/>
  <c r="O20" i="31" s="1"/>
  <c r="P20" i="31" s="1"/>
  <c r="Q20" i="31" s="1"/>
  <c r="R20" i="31" s="1"/>
  <c r="S20" i="31" s="1"/>
  <c r="T20" i="31" s="1"/>
  <c r="U20" i="31" s="1"/>
  <c r="V20" i="31" s="1"/>
  <c r="W20" i="31" s="1"/>
  <c r="X20" i="31" s="1"/>
  <c r="Y20" i="31" s="1"/>
  <c r="Z20" i="31" s="1"/>
  <c r="AA20" i="31" s="1"/>
  <c r="AB20" i="31" s="1"/>
  <c r="AC20" i="31" s="1"/>
  <c r="AD20" i="31" s="1"/>
  <c r="AE20" i="31" s="1"/>
  <c r="AF20" i="31" s="1"/>
  <c r="AG20" i="31" s="1"/>
  <c r="AH20" i="31" s="1"/>
  <c r="AI20" i="31" s="1"/>
  <c r="AJ20" i="31" s="1"/>
  <c r="AK20" i="31" s="1"/>
  <c r="AL20" i="31" s="1"/>
  <c r="AM20" i="31" s="1"/>
  <c r="AN20" i="31" s="1"/>
  <c r="AO20" i="31" s="1"/>
  <c r="AP20" i="31" s="1"/>
  <c r="AQ20" i="31" s="1"/>
  <c r="AR20" i="31" s="1"/>
  <c r="AS20" i="31" s="1"/>
  <c r="AT20" i="31" s="1"/>
  <c r="AU20" i="31" s="1"/>
  <c r="AV20" i="31" s="1"/>
  <c r="AW20" i="31" s="1"/>
  <c r="AX20" i="31" s="1"/>
  <c r="AY20" i="31" s="1"/>
  <c r="AZ20" i="31" s="1"/>
  <c r="BA20" i="31" s="1"/>
  <c r="D224" i="31"/>
  <c r="E224" i="31" s="1"/>
  <c r="F224" i="31" s="1"/>
  <c r="G224" i="31" s="1"/>
  <c r="H224" i="31" s="1"/>
  <c r="I224" i="31" s="1"/>
  <c r="J224" i="31" s="1"/>
  <c r="K224" i="31" s="1"/>
  <c r="L224" i="31" s="1"/>
  <c r="M224" i="31" s="1"/>
  <c r="N224" i="31" s="1"/>
  <c r="O224" i="31" s="1"/>
  <c r="P224" i="31" s="1"/>
  <c r="Q224" i="31" s="1"/>
  <c r="R224" i="31" s="1"/>
  <c r="S224" i="31" s="1"/>
  <c r="T224" i="31" s="1"/>
  <c r="U224" i="31" s="1"/>
  <c r="V224" i="31" s="1"/>
  <c r="W224" i="31" s="1"/>
  <c r="X224" i="31" s="1"/>
  <c r="Y224" i="31" s="1"/>
  <c r="Z224" i="31" s="1"/>
  <c r="AA224" i="31" s="1"/>
  <c r="AB224" i="31" s="1"/>
  <c r="AC224" i="31" s="1"/>
  <c r="AD224" i="31" s="1"/>
  <c r="AE224" i="31" s="1"/>
  <c r="AF224" i="31" s="1"/>
  <c r="AG224" i="31" s="1"/>
  <c r="AH224" i="31" s="1"/>
  <c r="AI224" i="31" s="1"/>
  <c r="AJ224" i="31" s="1"/>
  <c r="AK224" i="31" s="1"/>
  <c r="AL224" i="31" s="1"/>
  <c r="AM224" i="31" s="1"/>
  <c r="AN224" i="31" s="1"/>
  <c r="AO224" i="31" s="1"/>
  <c r="AP224" i="31" s="1"/>
  <c r="AQ224" i="31" s="1"/>
  <c r="AR224" i="31" s="1"/>
  <c r="AS224" i="31" s="1"/>
  <c r="AT224" i="31" s="1"/>
  <c r="AU224" i="31" s="1"/>
  <c r="AV224" i="31" s="1"/>
  <c r="AW224" i="31" s="1"/>
  <c r="AX224" i="31" s="1"/>
  <c r="AY224" i="31" s="1"/>
  <c r="AZ224" i="31" s="1"/>
  <c r="BA224" i="31" s="1"/>
  <c r="D300" i="31"/>
  <c r="E300" i="31" s="1"/>
  <c r="F300" i="31" s="1"/>
  <c r="G300" i="31" s="1"/>
  <c r="H300" i="31" s="1"/>
  <c r="I300" i="31" s="1"/>
  <c r="J300" i="31" s="1"/>
  <c r="K300" i="31" s="1"/>
  <c r="L300" i="31" s="1"/>
  <c r="M300" i="31" s="1"/>
  <c r="N300" i="31" s="1"/>
  <c r="O300" i="31" s="1"/>
  <c r="P300" i="31" s="1"/>
  <c r="Q300" i="31" s="1"/>
  <c r="R300" i="31" s="1"/>
  <c r="S300" i="31" s="1"/>
  <c r="T300" i="31" s="1"/>
  <c r="U300" i="31" s="1"/>
  <c r="V300" i="31" s="1"/>
  <c r="W300" i="31" s="1"/>
  <c r="X300" i="31" s="1"/>
  <c r="Y300" i="31" s="1"/>
  <c r="Z300" i="31" s="1"/>
  <c r="AA300" i="31" s="1"/>
  <c r="AB300" i="31" s="1"/>
  <c r="AC300" i="31" s="1"/>
  <c r="AD300" i="31" s="1"/>
  <c r="AE300" i="31" s="1"/>
  <c r="AF300" i="31" s="1"/>
  <c r="AG300" i="31" s="1"/>
  <c r="AH300" i="31" s="1"/>
  <c r="AI300" i="31" s="1"/>
  <c r="AJ300" i="31" s="1"/>
  <c r="AK300" i="31" s="1"/>
  <c r="AL300" i="31" s="1"/>
  <c r="AM300" i="31" s="1"/>
  <c r="AN300" i="31" s="1"/>
  <c r="AO300" i="31" s="1"/>
  <c r="AP300" i="31" s="1"/>
  <c r="AQ300" i="31" s="1"/>
  <c r="AR300" i="31" s="1"/>
  <c r="AS300" i="31" s="1"/>
  <c r="AT300" i="31" s="1"/>
  <c r="AU300" i="31" s="1"/>
  <c r="AV300" i="31" s="1"/>
  <c r="AW300" i="31" s="1"/>
  <c r="AX300" i="31" s="1"/>
  <c r="AY300" i="31" s="1"/>
  <c r="AZ300" i="31" s="1"/>
  <c r="Z40" i="5"/>
  <c r="Z39" i="5"/>
  <c r="Z41" i="5"/>
  <c r="Z40" i="3"/>
  <c r="D167" i="31"/>
  <c r="E167" i="31" s="1"/>
  <c r="F167" i="31" s="1"/>
  <c r="G167" i="31" s="1"/>
  <c r="H167" i="31" s="1"/>
  <c r="I167" i="31" s="1"/>
  <c r="J167" i="31" s="1"/>
  <c r="K167" i="31" s="1"/>
  <c r="L167" i="31" s="1"/>
  <c r="M167" i="31" s="1"/>
  <c r="N167" i="31" s="1"/>
  <c r="O167" i="31" s="1"/>
  <c r="P167" i="31" s="1"/>
  <c r="Q167" i="31" s="1"/>
  <c r="R167" i="31" s="1"/>
  <c r="S167" i="31" s="1"/>
  <c r="T167" i="31" s="1"/>
  <c r="U167" i="31" s="1"/>
  <c r="V167" i="31" s="1"/>
  <c r="W167" i="31" s="1"/>
  <c r="X167" i="31" s="1"/>
  <c r="Y167" i="31" s="1"/>
  <c r="Z167" i="31" s="1"/>
  <c r="AA167" i="31" s="1"/>
  <c r="AB167" i="31" s="1"/>
  <c r="AC167" i="31" s="1"/>
  <c r="AD167" i="31" s="1"/>
  <c r="AE167" i="31" s="1"/>
  <c r="AF167" i="31" s="1"/>
  <c r="AG167" i="31" s="1"/>
  <c r="AH167" i="31" s="1"/>
  <c r="AI167" i="31" s="1"/>
  <c r="AJ167" i="31" s="1"/>
  <c r="AK167" i="31" s="1"/>
  <c r="AL167" i="31" s="1"/>
  <c r="AM167" i="31" s="1"/>
  <c r="AN167" i="31" s="1"/>
  <c r="AO167" i="31" s="1"/>
  <c r="AP167" i="31" s="1"/>
  <c r="AQ167" i="31" s="1"/>
  <c r="AR167" i="31" s="1"/>
  <c r="AS167" i="31" s="1"/>
  <c r="AT167" i="31" s="1"/>
  <c r="AU167" i="31" s="1"/>
  <c r="AV167" i="31" s="1"/>
  <c r="AW167" i="31" s="1"/>
  <c r="AX167" i="31" s="1"/>
  <c r="AY167" i="31" s="1"/>
  <c r="AZ167" i="31" s="1"/>
  <c r="BA167" i="31" s="1"/>
  <c r="AA38" i="3"/>
  <c r="D84" i="31"/>
  <c r="E84" i="31" s="1"/>
  <c r="F84" i="31" s="1"/>
  <c r="G84" i="31" s="1"/>
  <c r="H84" i="31" s="1"/>
  <c r="I84" i="31" s="1"/>
  <c r="J84" i="31" s="1"/>
  <c r="K84" i="31" s="1"/>
  <c r="L84" i="31" s="1"/>
  <c r="M84" i="31" s="1"/>
  <c r="N84" i="31" s="1"/>
  <c r="O84" i="31" s="1"/>
  <c r="P84" i="31" s="1"/>
  <c r="Q84" i="31" s="1"/>
  <c r="R84" i="31" s="1"/>
  <c r="S84" i="31" s="1"/>
  <c r="T84" i="31" s="1"/>
  <c r="U84" i="31" s="1"/>
  <c r="V84" i="31" s="1"/>
  <c r="W84" i="31" s="1"/>
  <c r="X84" i="31" s="1"/>
  <c r="Y84" i="31" s="1"/>
  <c r="Z84" i="31" s="1"/>
  <c r="AA84" i="31" s="1"/>
  <c r="AB84" i="31" s="1"/>
  <c r="AC84" i="31" s="1"/>
  <c r="AD84" i="31" s="1"/>
  <c r="AE84" i="31" s="1"/>
  <c r="AF84" i="31" s="1"/>
  <c r="AG84" i="31" s="1"/>
  <c r="AH84" i="31" s="1"/>
  <c r="AI84" i="31" s="1"/>
  <c r="AJ84" i="31" s="1"/>
  <c r="AK84" i="31" s="1"/>
  <c r="AL84" i="31" s="1"/>
  <c r="AM84" i="31" s="1"/>
  <c r="AN84" i="31" s="1"/>
  <c r="AO84" i="31" s="1"/>
  <c r="AP84" i="31" s="1"/>
  <c r="AQ84" i="31" s="1"/>
  <c r="AR84" i="31" s="1"/>
  <c r="AS84" i="31" s="1"/>
  <c r="AT84" i="31" s="1"/>
  <c r="AU84" i="31" s="1"/>
  <c r="AV84" i="31" s="1"/>
  <c r="AW84" i="31" s="1"/>
  <c r="AX84" i="31" s="1"/>
  <c r="AY84" i="31" s="1"/>
  <c r="AZ84" i="31" s="1"/>
  <c r="D169" i="31"/>
  <c r="E169" i="31" s="1"/>
  <c r="F169" i="31" s="1"/>
  <c r="G169" i="31" s="1"/>
  <c r="H169" i="31" s="1"/>
  <c r="I169" i="31" s="1"/>
  <c r="J169" i="31" s="1"/>
  <c r="K169" i="31" s="1"/>
  <c r="L169" i="31" s="1"/>
  <c r="M169" i="31" s="1"/>
  <c r="N169" i="31" s="1"/>
  <c r="O169" i="31" s="1"/>
  <c r="P169" i="31" s="1"/>
  <c r="Q169" i="31" s="1"/>
  <c r="R169" i="31" s="1"/>
  <c r="S169" i="31" s="1"/>
  <c r="T169" i="31" s="1"/>
  <c r="U169" i="31" s="1"/>
  <c r="V169" i="31" s="1"/>
  <c r="W169" i="31" s="1"/>
  <c r="X169" i="31" s="1"/>
  <c r="Y169" i="31" s="1"/>
  <c r="Z169" i="31" s="1"/>
  <c r="AA169" i="31" s="1"/>
  <c r="AB169" i="31" s="1"/>
  <c r="AC169" i="31" s="1"/>
  <c r="AD169" i="31" s="1"/>
  <c r="AE169" i="31" s="1"/>
  <c r="AF169" i="31" s="1"/>
  <c r="AG169" i="31" s="1"/>
  <c r="AH169" i="31" s="1"/>
  <c r="AI169" i="31" s="1"/>
  <c r="AJ169" i="31" s="1"/>
  <c r="AK169" i="31" s="1"/>
  <c r="AL169" i="31" s="1"/>
  <c r="AM169" i="31" s="1"/>
  <c r="AN169" i="31" s="1"/>
  <c r="AO169" i="31" s="1"/>
  <c r="AP169" i="31" s="1"/>
  <c r="AQ169" i="31" s="1"/>
  <c r="AR169" i="31" s="1"/>
  <c r="AS169" i="31" s="1"/>
  <c r="AT169" i="31" s="1"/>
  <c r="AU169" i="31" s="1"/>
  <c r="AV169" i="31" s="1"/>
  <c r="AW169" i="31" s="1"/>
  <c r="AX169" i="31" s="1"/>
  <c r="AY169" i="31" s="1"/>
  <c r="AZ169" i="31" s="1"/>
  <c r="BA169" i="31" s="1"/>
  <c r="Z46" i="3"/>
  <c r="D168" i="31"/>
  <c r="E168" i="31" s="1"/>
  <c r="F168" i="31" s="1"/>
  <c r="G168" i="31" s="1"/>
  <c r="H168" i="31" s="1"/>
  <c r="I168" i="31" s="1"/>
  <c r="J168" i="31" s="1"/>
  <c r="K168" i="31" s="1"/>
  <c r="L168" i="31" s="1"/>
  <c r="M168" i="31" s="1"/>
  <c r="N168" i="31" s="1"/>
  <c r="O168" i="31" s="1"/>
  <c r="P168" i="31" s="1"/>
  <c r="Q168" i="31" s="1"/>
  <c r="R168" i="31" s="1"/>
  <c r="S168" i="31" s="1"/>
  <c r="T168" i="31" s="1"/>
  <c r="U168" i="31" s="1"/>
  <c r="V168" i="31" s="1"/>
  <c r="W168" i="31" s="1"/>
  <c r="X168" i="31" s="1"/>
  <c r="Y168" i="31" s="1"/>
  <c r="Z168" i="31" s="1"/>
  <c r="AA168" i="31" s="1"/>
  <c r="AB168" i="31" s="1"/>
  <c r="AC168" i="31" s="1"/>
  <c r="AD168" i="31" s="1"/>
  <c r="AE168" i="31" s="1"/>
  <c r="AF168" i="31" s="1"/>
  <c r="AG168" i="31" s="1"/>
  <c r="AH168" i="31" s="1"/>
  <c r="AI168" i="31" s="1"/>
  <c r="AJ168" i="31" s="1"/>
  <c r="AK168" i="31" s="1"/>
  <c r="AL168" i="31" s="1"/>
  <c r="AM168" i="31" s="1"/>
  <c r="AN168" i="31" s="1"/>
  <c r="AO168" i="31" s="1"/>
  <c r="AP168" i="31" s="1"/>
  <c r="AQ168" i="31" s="1"/>
  <c r="AR168" i="31" s="1"/>
  <c r="AS168" i="31" s="1"/>
  <c r="AT168" i="31" s="1"/>
  <c r="AU168" i="31" s="1"/>
  <c r="AV168" i="31" s="1"/>
  <c r="AW168" i="31" s="1"/>
  <c r="AX168" i="31" s="1"/>
  <c r="AY168" i="31" s="1"/>
  <c r="AZ168" i="31" s="1"/>
  <c r="BA168" i="31" s="1"/>
  <c r="Z48" i="5"/>
  <c r="D330" i="31"/>
  <c r="D394" i="31"/>
  <c r="D263" i="31"/>
  <c r="D339" i="31"/>
  <c r="D265" i="31"/>
  <c r="D341" i="31"/>
  <c r="D262" i="31"/>
  <c r="D338" i="31"/>
  <c r="D266" i="31"/>
  <c r="D342" i="31"/>
  <c r="D264" i="31"/>
  <c r="D340" i="31"/>
  <c r="D190" i="31"/>
  <c r="D254" i="31"/>
  <c r="D123" i="31"/>
  <c r="D199" i="31"/>
  <c r="D126" i="31"/>
  <c r="D202" i="31"/>
  <c r="D122" i="31"/>
  <c r="D198" i="31"/>
  <c r="D125" i="31"/>
  <c r="D201" i="31"/>
  <c r="D124" i="31"/>
  <c r="D200" i="31"/>
  <c r="D50" i="31"/>
  <c r="D114" i="31"/>
  <c r="AA47" i="5"/>
  <c r="D59" i="31"/>
  <c r="AA46" i="5"/>
  <c r="D58" i="31"/>
  <c r="AA50" i="5"/>
  <c r="D62" i="31"/>
  <c r="AA49" i="5"/>
  <c r="D61" i="31"/>
  <c r="AA48" i="5"/>
  <c r="D60" i="31"/>
  <c r="AY414" i="31"/>
  <c r="AZ104" i="31"/>
  <c r="D369" i="31"/>
  <c r="E369" i="31" s="1"/>
  <c r="F369" i="31" s="1"/>
  <c r="G369" i="31" s="1"/>
  <c r="H369" i="31" s="1"/>
  <c r="I369" i="31" s="1"/>
  <c r="J369" i="31" s="1"/>
  <c r="K369" i="31" s="1"/>
  <c r="L369" i="31" s="1"/>
  <c r="M369" i="31" s="1"/>
  <c r="N369" i="31" s="1"/>
  <c r="O369" i="31" s="1"/>
  <c r="P369" i="31" s="1"/>
  <c r="Q369" i="31" s="1"/>
  <c r="R369" i="31" s="1"/>
  <c r="S369" i="31" s="1"/>
  <c r="T369" i="31" s="1"/>
  <c r="U369" i="31" s="1"/>
  <c r="V369" i="31" s="1"/>
  <c r="W369" i="31" s="1"/>
  <c r="X369" i="31" s="1"/>
  <c r="Y369" i="31" s="1"/>
  <c r="Z369" i="31" s="1"/>
  <c r="AA369" i="31" s="1"/>
  <c r="AB369" i="31" s="1"/>
  <c r="AC369" i="31" s="1"/>
  <c r="AD369" i="31" s="1"/>
  <c r="AE369" i="31" s="1"/>
  <c r="AF369" i="31" s="1"/>
  <c r="AG369" i="31" s="1"/>
  <c r="AH369" i="31" s="1"/>
  <c r="AI369" i="31" s="1"/>
  <c r="AJ369" i="31" s="1"/>
  <c r="AK369" i="31" s="1"/>
  <c r="AL369" i="31" s="1"/>
  <c r="AM369" i="31" s="1"/>
  <c r="AN369" i="31" s="1"/>
  <c r="AO369" i="31" s="1"/>
  <c r="AP369" i="31" s="1"/>
  <c r="AQ369" i="31" s="1"/>
  <c r="AR369" i="31" s="1"/>
  <c r="AS369" i="31" s="1"/>
  <c r="AT369" i="31" s="1"/>
  <c r="AU369" i="31" s="1"/>
  <c r="AV369" i="31" s="1"/>
  <c r="AW369" i="31" s="1"/>
  <c r="AX369" i="31" s="1"/>
  <c r="AY369" i="31" s="1"/>
  <c r="AZ369" i="31" s="1"/>
  <c r="D305" i="31"/>
  <c r="E305" i="31" s="1"/>
  <c r="F305" i="31" s="1"/>
  <c r="G305" i="31" s="1"/>
  <c r="H305" i="31" s="1"/>
  <c r="I305" i="31" s="1"/>
  <c r="J305" i="31" s="1"/>
  <c r="K305" i="31" s="1"/>
  <c r="L305" i="31" s="1"/>
  <c r="M305" i="31" s="1"/>
  <c r="N305" i="31" s="1"/>
  <c r="O305" i="31" s="1"/>
  <c r="P305" i="31" s="1"/>
  <c r="Q305" i="31" s="1"/>
  <c r="R305" i="31" s="1"/>
  <c r="S305" i="31" s="1"/>
  <c r="T305" i="31" s="1"/>
  <c r="U305" i="31" s="1"/>
  <c r="V305" i="31" s="1"/>
  <c r="W305" i="31" s="1"/>
  <c r="X305" i="31" s="1"/>
  <c r="Y305" i="31" s="1"/>
  <c r="Z305" i="31" s="1"/>
  <c r="AA305" i="31" s="1"/>
  <c r="AB305" i="31" s="1"/>
  <c r="AC305" i="31" s="1"/>
  <c r="AD305" i="31" s="1"/>
  <c r="AE305" i="31" s="1"/>
  <c r="AF305" i="31" s="1"/>
  <c r="AG305" i="31" s="1"/>
  <c r="AH305" i="31" s="1"/>
  <c r="AI305" i="31" s="1"/>
  <c r="AJ305" i="31" s="1"/>
  <c r="AK305" i="31" s="1"/>
  <c r="AL305" i="31" s="1"/>
  <c r="AM305" i="31" s="1"/>
  <c r="AN305" i="31" s="1"/>
  <c r="AO305" i="31" s="1"/>
  <c r="AP305" i="31" s="1"/>
  <c r="AQ305" i="31" s="1"/>
  <c r="AR305" i="31" s="1"/>
  <c r="AS305" i="31" s="1"/>
  <c r="AT305" i="31" s="1"/>
  <c r="AU305" i="31" s="1"/>
  <c r="AV305" i="31" s="1"/>
  <c r="AW305" i="31" s="1"/>
  <c r="AX305" i="31" s="1"/>
  <c r="AY305" i="31" s="1"/>
  <c r="AZ305" i="31" s="1"/>
  <c r="D371" i="31"/>
  <c r="E371" i="31" s="1"/>
  <c r="F371" i="31" s="1"/>
  <c r="G371" i="31" s="1"/>
  <c r="H371" i="31" s="1"/>
  <c r="I371" i="31" s="1"/>
  <c r="J371" i="31" s="1"/>
  <c r="K371" i="31" s="1"/>
  <c r="L371" i="31" s="1"/>
  <c r="M371" i="31" s="1"/>
  <c r="N371" i="31" s="1"/>
  <c r="O371" i="31" s="1"/>
  <c r="P371" i="31" s="1"/>
  <c r="Q371" i="31" s="1"/>
  <c r="R371" i="31" s="1"/>
  <c r="S371" i="31" s="1"/>
  <c r="T371" i="31" s="1"/>
  <c r="U371" i="31" s="1"/>
  <c r="V371" i="31" s="1"/>
  <c r="W371" i="31" s="1"/>
  <c r="X371" i="31" s="1"/>
  <c r="Y371" i="31" s="1"/>
  <c r="Z371" i="31" s="1"/>
  <c r="AA371" i="31" s="1"/>
  <c r="AB371" i="31" s="1"/>
  <c r="AC371" i="31" s="1"/>
  <c r="AD371" i="31" s="1"/>
  <c r="AE371" i="31" s="1"/>
  <c r="AF371" i="31" s="1"/>
  <c r="AG371" i="31" s="1"/>
  <c r="AH371" i="31" s="1"/>
  <c r="AI371" i="31" s="1"/>
  <c r="AJ371" i="31" s="1"/>
  <c r="AK371" i="31" s="1"/>
  <c r="AL371" i="31" s="1"/>
  <c r="AM371" i="31" s="1"/>
  <c r="AN371" i="31" s="1"/>
  <c r="AO371" i="31" s="1"/>
  <c r="AP371" i="31" s="1"/>
  <c r="AQ371" i="31" s="1"/>
  <c r="AR371" i="31" s="1"/>
  <c r="AS371" i="31" s="1"/>
  <c r="AT371" i="31" s="1"/>
  <c r="AU371" i="31" s="1"/>
  <c r="AV371" i="31" s="1"/>
  <c r="AW371" i="31" s="1"/>
  <c r="AX371" i="31" s="1"/>
  <c r="AY371" i="31" s="1"/>
  <c r="AZ371" i="31" s="1"/>
  <c r="D307" i="31"/>
  <c r="E307" i="31" s="1"/>
  <c r="F307" i="31" s="1"/>
  <c r="G307" i="31" s="1"/>
  <c r="H307" i="31" s="1"/>
  <c r="I307" i="31" s="1"/>
  <c r="J307" i="31" s="1"/>
  <c r="K307" i="31" s="1"/>
  <c r="L307" i="31" s="1"/>
  <c r="M307" i="31" s="1"/>
  <c r="N307" i="31" s="1"/>
  <c r="O307" i="31" s="1"/>
  <c r="P307" i="31" s="1"/>
  <c r="Q307" i="31" s="1"/>
  <c r="R307" i="31" s="1"/>
  <c r="S307" i="31" s="1"/>
  <c r="T307" i="31" s="1"/>
  <c r="U307" i="31" s="1"/>
  <c r="V307" i="31" s="1"/>
  <c r="W307" i="31" s="1"/>
  <c r="X307" i="31" s="1"/>
  <c r="Y307" i="31" s="1"/>
  <c r="Z307" i="31" s="1"/>
  <c r="AA307" i="31" s="1"/>
  <c r="AB307" i="31" s="1"/>
  <c r="AC307" i="31" s="1"/>
  <c r="AD307" i="31" s="1"/>
  <c r="AE307" i="31" s="1"/>
  <c r="AF307" i="31" s="1"/>
  <c r="AG307" i="31" s="1"/>
  <c r="AH307" i="31" s="1"/>
  <c r="AI307" i="31" s="1"/>
  <c r="AJ307" i="31" s="1"/>
  <c r="AK307" i="31" s="1"/>
  <c r="AL307" i="31" s="1"/>
  <c r="AM307" i="31" s="1"/>
  <c r="AN307" i="31" s="1"/>
  <c r="AO307" i="31" s="1"/>
  <c r="AP307" i="31" s="1"/>
  <c r="AQ307" i="31" s="1"/>
  <c r="AR307" i="31" s="1"/>
  <c r="AS307" i="31" s="1"/>
  <c r="AT307" i="31" s="1"/>
  <c r="AU307" i="31" s="1"/>
  <c r="AV307" i="31" s="1"/>
  <c r="AW307" i="31" s="1"/>
  <c r="AX307" i="31" s="1"/>
  <c r="AY307" i="31" s="1"/>
  <c r="AZ307" i="31" s="1"/>
  <c r="D366" i="31"/>
  <c r="E366" i="31" s="1"/>
  <c r="F366" i="31" s="1"/>
  <c r="G366" i="31" s="1"/>
  <c r="H366" i="31" s="1"/>
  <c r="I366" i="31" s="1"/>
  <c r="J366" i="31" s="1"/>
  <c r="K366" i="31" s="1"/>
  <c r="L366" i="31" s="1"/>
  <c r="M366" i="31" s="1"/>
  <c r="N366" i="31" s="1"/>
  <c r="O366" i="31" s="1"/>
  <c r="P366" i="31" s="1"/>
  <c r="Q366" i="31" s="1"/>
  <c r="R366" i="31" s="1"/>
  <c r="S366" i="31" s="1"/>
  <c r="T366" i="31" s="1"/>
  <c r="U366" i="31" s="1"/>
  <c r="V366" i="31" s="1"/>
  <c r="W366" i="31" s="1"/>
  <c r="X366" i="31" s="1"/>
  <c r="Y366" i="31" s="1"/>
  <c r="Z366" i="31" s="1"/>
  <c r="AA366" i="31" s="1"/>
  <c r="AB366" i="31" s="1"/>
  <c r="AC366" i="31" s="1"/>
  <c r="AD366" i="31" s="1"/>
  <c r="AE366" i="31" s="1"/>
  <c r="AF366" i="31" s="1"/>
  <c r="AG366" i="31" s="1"/>
  <c r="AH366" i="31" s="1"/>
  <c r="AI366" i="31" s="1"/>
  <c r="AJ366" i="31" s="1"/>
  <c r="AK366" i="31" s="1"/>
  <c r="AL366" i="31" s="1"/>
  <c r="AM366" i="31" s="1"/>
  <c r="AN366" i="31" s="1"/>
  <c r="AO366" i="31" s="1"/>
  <c r="AP366" i="31" s="1"/>
  <c r="AQ366" i="31" s="1"/>
  <c r="AR366" i="31" s="1"/>
  <c r="AS366" i="31" s="1"/>
  <c r="AT366" i="31" s="1"/>
  <c r="AU366" i="31" s="1"/>
  <c r="AV366" i="31" s="1"/>
  <c r="AW366" i="31" s="1"/>
  <c r="AX366" i="31" s="1"/>
  <c r="AY366" i="31" s="1"/>
  <c r="AZ366" i="31" s="1"/>
  <c r="D302" i="31"/>
  <c r="E302" i="31" s="1"/>
  <c r="F302" i="31" s="1"/>
  <c r="G302" i="31" s="1"/>
  <c r="H302" i="31" s="1"/>
  <c r="I302" i="31" s="1"/>
  <c r="J302" i="31" s="1"/>
  <c r="K302" i="31" s="1"/>
  <c r="L302" i="31" s="1"/>
  <c r="M302" i="31" s="1"/>
  <c r="N302" i="31" s="1"/>
  <c r="O302" i="31" s="1"/>
  <c r="P302" i="31" s="1"/>
  <c r="Q302" i="31" s="1"/>
  <c r="R302" i="31" s="1"/>
  <c r="S302" i="31" s="1"/>
  <c r="T302" i="31" s="1"/>
  <c r="U302" i="31" s="1"/>
  <c r="V302" i="31" s="1"/>
  <c r="W302" i="31" s="1"/>
  <c r="X302" i="31" s="1"/>
  <c r="Y302" i="31" s="1"/>
  <c r="Z302" i="31" s="1"/>
  <c r="AA302" i="31" s="1"/>
  <c r="AB302" i="31" s="1"/>
  <c r="AC302" i="31" s="1"/>
  <c r="AD302" i="31" s="1"/>
  <c r="AE302" i="31" s="1"/>
  <c r="AF302" i="31" s="1"/>
  <c r="AG302" i="31" s="1"/>
  <c r="AH302" i="31" s="1"/>
  <c r="AI302" i="31" s="1"/>
  <c r="AJ302" i="31" s="1"/>
  <c r="AK302" i="31" s="1"/>
  <c r="AL302" i="31" s="1"/>
  <c r="AM302" i="31" s="1"/>
  <c r="AN302" i="31" s="1"/>
  <c r="AO302" i="31" s="1"/>
  <c r="AP302" i="31" s="1"/>
  <c r="AQ302" i="31" s="1"/>
  <c r="AR302" i="31" s="1"/>
  <c r="AS302" i="31" s="1"/>
  <c r="AT302" i="31" s="1"/>
  <c r="AU302" i="31" s="1"/>
  <c r="AV302" i="31" s="1"/>
  <c r="AW302" i="31" s="1"/>
  <c r="AX302" i="31" s="1"/>
  <c r="AY302" i="31" s="1"/>
  <c r="AZ302" i="31" s="1"/>
  <c r="D365" i="31"/>
  <c r="E365" i="31" s="1"/>
  <c r="F365" i="31" s="1"/>
  <c r="G365" i="31" s="1"/>
  <c r="H365" i="31" s="1"/>
  <c r="I365" i="31" s="1"/>
  <c r="J365" i="31" s="1"/>
  <c r="K365" i="31" s="1"/>
  <c r="L365" i="31" s="1"/>
  <c r="M365" i="31" s="1"/>
  <c r="N365" i="31" s="1"/>
  <c r="O365" i="31" s="1"/>
  <c r="P365" i="31" s="1"/>
  <c r="Q365" i="31" s="1"/>
  <c r="R365" i="31" s="1"/>
  <c r="S365" i="31" s="1"/>
  <c r="T365" i="31" s="1"/>
  <c r="U365" i="31" s="1"/>
  <c r="V365" i="31" s="1"/>
  <c r="W365" i="31" s="1"/>
  <c r="X365" i="31" s="1"/>
  <c r="Y365" i="31" s="1"/>
  <c r="Z365" i="31" s="1"/>
  <c r="AA365" i="31" s="1"/>
  <c r="AB365" i="31" s="1"/>
  <c r="AC365" i="31" s="1"/>
  <c r="AD365" i="31" s="1"/>
  <c r="AE365" i="31" s="1"/>
  <c r="AF365" i="31" s="1"/>
  <c r="AG365" i="31" s="1"/>
  <c r="AH365" i="31" s="1"/>
  <c r="AI365" i="31" s="1"/>
  <c r="AJ365" i="31" s="1"/>
  <c r="AK365" i="31" s="1"/>
  <c r="AL365" i="31" s="1"/>
  <c r="AM365" i="31" s="1"/>
  <c r="AN365" i="31" s="1"/>
  <c r="AO365" i="31" s="1"/>
  <c r="AP365" i="31" s="1"/>
  <c r="AQ365" i="31" s="1"/>
  <c r="AR365" i="31" s="1"/>
  <c r="AS365" i="31" s="1"/>
  <c r="AT365" i="31" s="1"/>
  <c r="AU365" i="31" s="1"/>
  <c r="AV365" i="31" s="1"/>
  <c r="AW365" i="31" s="1"/>
  <c r="AX365" i="31" s="1"/>
  <c r="AY365" i="31" s="1"/>
  <c r="AZ365" i="31" s="1"/>
  <c r="D301" i="31"/>
  <c r="E301" i="31" s="1"/>
  <c r="F301" i="31" s="1"/>
  <c r="G301" i="31" s="1"/>
  <c r="H301" i="31" s="1"/>
  <c r="I301" i="31" s="1"/>
  <c r="J301" i="31" s="1"/>
  <c r="K301" i="31" s="1"/>
  <c r="L301" i="31" s="1"/>
  <c r="M301" i="31" s="1"/>
  <c r="N301" i="31" s="1"/>
  <c r="O301" i="31" s="1"/>
  <c r="P301" i="31" s="1"/>
  <c r="Q301" i="31" s="1"/>
  <c r="R301" i="31" s="1"/>
  <c r="S301" i="31" s="1"/>
  <c r="T301" i="31" s="1"/>
  <c r="U301" i="31" s="1"/>
  <c r="V301" i="31" s="1"/>
  <c r="W301" i="31" s="1"/>
  <c r="X301" i="31" s="1"/>
  <c r="Y301" i="31" s="1"/>
  <c r="Z301" i="31" s="1"/>
  <c r="AA301" i="31" s="1"/>
  <c r="AB301" i="31" s="1"/>
  <c r="AC301" i="31" s="1"/>
  <c r="AD301" i="31" s="1"/>
  <c r="AE301" i="31" s="1"/>
  <c r="AF301" i="31" s="1"/>
  <c r="AG301" i="31" s="1"/>
  <c r="AH301" i="31" s="1"/>
  <c r="AI301" i="31" s="1"/>
  <c r="AJ301" i="31" s="1"/>
  <c r="AK301" i="31" s="1"/>
  <c r="AL301" i="31" s="1"/>
  <c r="AM301" i="31" s="1"/>
  <c r="AN301" i="31" s="1"/>
  <c r="AO301" i="31" s="1"/>
  <c r="AP301" i="31" s="1"/>
  <c r="AQ301" i="31" s="1"/>
  <c r="AR301" i="31" s="1"/>
  <c r="AS301" i="31" s="1"/>
  <c r="AT301" i="31" s="1"/>
  <c r="AU301" i="31" s="1"/>
  <c r="AV301" i="31" s="1"/>
  <c r="AW301" i="31" s="1"/>
  <c r="AX301" i="31" s="1"/>
  <c r="AY301" i="31" s="1"/>
  <c r="AZ301" i="31" s="1"/>
  <c r="D367" i="31"/>
  <c r="E367" i="31" s="1"/>
  <c r="F367" i="31" s="1"/>
  <c r="G367" i="31" s="1"/>
  <c r="H367" i="31" s="1"/>
  <c r="I367" i="31" s="1"/>
  <c r="J367" i="31" s="1"/>
  <c r="K367" i="31" s="1"/>
  <c r="L367" i="31" s="1"/>
  <c r="M367" i="31" s="1"/>
  <c r="N367" i="31" s="1"/>
  <c r="O367" i="31" s="1"/>
  <c r="P367" i="31" s="1"/>
  <c r="Q367" i="31" s="1"/>
  <c r="R367" i="31" s="1"/>
  <c r="S367" i="31" s="1"/>
  <c r="T367" i="31" s="1"/>
  <c r="U367" i="31" s="1"/>
  <c r="V367" i="31" s="1"/>
  <c r="W367" i="31" s="1"/>
  <c r="X367" i="31" s="1"/>
  <c r="Y367" i="31" s="1"/>
  <c r="Z367" i="31" s="1"/>
  <c r="AA367" i="31" s="1"/>
  <c r="AB367" i="31" s="1"/>
  <c r="AC367" i="31" s="1"/>
  <c r="AD367" i="31" s="1"/>
  <c r="AE367" i="31" s="1"/>
  <c r="AF367" i="31" s="1"/>
  <c r="AG367" i="31" s="1"/>
  <c r="AH367" i="31" s="1"/>
  <c r="AI367" i="31" s="1"/>
  <c r="AJ367" i="31" s="1"/>
  <c r="AK367" i="31" s="1"/>
  <c r="AL367" i="31" s="1"/>
  <c r="AM367" i="31" s="1"/>
  <c r="AN367" i="31" s="1"/>
  <c r="AO367" i="31" s="1"/>
  <c r="AP367" i="31" s="1"/>
  <c r="AQ367" i="31" s="1"/>
  <c r="AR367" i="31" s="1"/>
  <c r="AS367" i="31" s="1"/>
  <c r="AT367" i="31" s="1"/>
  <c r="AU367" i="31" s="1"/>
  <c r="AV367" i="31" s="1"/>
  <c r="AW367" i="31" s="1"/>
  <c r="AX367" i="31" s="1"/>
  <c r="AY367" i="31" s="1"/>
  <c r="AZ367" i="31" s="1"/>
  <c r="D303" i="31"/>
  <c r="E303" i="31" s="1"/>
  <c r="F303" i="31" s="1"/>
  <c r="G303" i="31" s="1"/>
  <c r="H303" i="31" s="1"/>
  <c r="I303" i="31" s="1"/>
  <c r="J303" i="31" s="1"/>
  <c r="K303" i="31" s="1"/>
  <c r="L303" i="31" s="1"/>
  <c r="M303" i="31" s="1"/>
  <c r="N303" i="31" s="1"/>
  <c r="O303" i="31" s="1"/>
  <c r="P303" i="31" s="1"/>
  <c r="Q303" i="31" s="1"/>
  <c r="R303" i="31" s="1"/>
  <c r="S303" i="31" s="1"/>
  <c r="T303" i="31" s="1"/>
  <c r="U303" i="31" s="1"/>
  <c r="V303" i="31" s="1"/>
  <c r="W303" i="31" s="1"/>
  <c r="X303" i="31" s="1"/>
  <c r="Y303" i="31" s="1"/>
  <c r="Z303" i="31" s="1"/>
  <c r="AA303" i="31" s="1"/>
  <c r="AB303" i="31" s="1"/>
  <c r="AC303" i="31" s="1"/>
  <c r="AD303" i="31" s="1"/>
  <c r="AE303" i="31" s="1"/>
  <c r="AF303" i="31" s="1"/>
  <c r="AG303" i="31" s="1"/>
  <c r="AH303" i="31" s="1"/>
  <c r="AI303" i="31" s="1"/>
  <c r="AJ303" i="31" s="1"/>
  <c r="AK303" i="31" s="1"/>
  <c r="AL303" i="31" s="1"/>
  <c r="AM303" i="31" s="1"/>
  <c r="AN303" i="31" s="1"/>
  <c r="AO303" i="31" s="1"/>
  <c r="AP303" i="31" s="1"/>
  <c r="AQ303" i="31" s="1"/>
  <c r="AR303" i="31" s="1"/>
  <c r="AS303" i="31" s="1"/>
  <c r="AT303" i="31" s="1"/>
  <c r="AU303" i="31" s="1"/>
  <c r="AV303" i="31" s="1"/>
  <c r="AW303" i="31" s="1"/>
  <c r="AX303" i="31" s="1"/>
  <c r="AY303" i="31" s="1"/>
  <c r="AZ303" i="31" s="1"/>
  <c r="D368" i="31"/>
  <c r="D304" i="31"/>
  <c r="E304" i="31" s="1"/>
  <c r="F304" i="31" s="1"/>
  <c r="G304" i="31" s="1"/>
  <c r="H304" i="31" s="1"/>
  <c r="I304" i="31" s="1"/>
  <c r="J304" i="31" s="1"/>
  <c r="K304" i="31" s="1"/>
  <c r="L304" i="31" s="1"/>
  <c r="M304" i="31" s="1"/>
  <c r="N304" i="31" s="1"/>
  <c r="O304" i="31" s="1"/>
  <c r="P304" i="31" s="1"/>
  <c r="Q304" i="31" s="1"/>
  <c r="R304" i="31" s="1"/>
  <c r="S304" i="31" s="1"/>
  <c r="T304" i="31" s="1"/>
  <c r="U304" i="31" s="1"/>
  <c r="V304" i="31" s="1"/>
  <c r="W304" i="31" s="1"/>
  <c r="X304" i="31" s="1"/>
  <c r="Y304" i="31" s="1"/>
  <c r="Z304" i="31" s="1"/>
  <c r="AA304" i="31" s="1"/>
  <c r="AB304" i="31" s="1"/>
  <c r="AC304" i="31" s="1"/>
  <c r="AD304" i="31" s="1"/>
  <c r="AE304" i="31" s="1"/>
  <c r="AF304" i="31" s="1"/>
  <c r="AG304" i="31" s="1"/>
  <c r="AH304" i="31" s="1"/>
  <c r="AI304" i="31" s="1"/>
  <c r="AJ304" i="31" s="1"/>
  <c r="AK304" i="31" s="1"/>
  <c r="AL304" i="31" s="1"/>
  <c r="AM304" i="31" s="1"/>
  <c r="AN304" i="31" s="1"/>
  <c r="AO304" i="31" s="1"/>
  <c r="AP304" i="31" s="1"/>
  <c r="AQ304" i="31" s="1"/>
  <c r="AR304" i="31" s="1"/>
  <c r="AS304" i="31" s="1"/>
  <c r="AT304" i="31" s="1"/>
  <c r="AU304" i="31" s="1"/>
  <c r="AV304" i="31" s="1"/>
  <c r="AW304" i="31" s="1"/>
  <c r="AX304" i="31" s="1"/>
  <c r="AY304" i="31" s="1"/>
  <c r="AZ304" i="31" s="1"/>
  <c r="D370" i="31"/>
  <c r="E370" i="31" s="1"/>
  <c r="F370" i="31" s="1"/>
  <c r="G370" i="31" s="1"/>
  <c r="H370" i="31" s="1"/>
  <c r="I370" i="31" s="1"/>
  <c r="J370" i="31" s="1"/>
  <c r="K370" i="31" s="1"/>
  <c r="L370" i="31" s="1"/>
  <c r="M370" i="31" s="1"/>
  <c r="N370" i="31" s="1"/>
  <c r="O370" i="31" s="1"/>
  <c r="P370" i="31" s="1"/>
  <c r="Q370" i="31" s="1"/>
  <c r="R370" i="31" s="1"/>
  <c r="S370" i="31" s="1"/>
  <c r="T370" i="31" s="1"/>
  <c r="U370" i="31" s="1"/>
  <c r="V370" i="31" s="1"/>
  <c r="W370" i="31" s="1"/>
  <c r="X370" i="31" s="1"/>
  <c r="Y370" i="31" s="1"/>
  <c r="Z370" i="31" s="1"/>
  <c r="AA370" i="31" s="1"/>
  <c r="AB370" i="31" s="1"/>
  <c r="AC370" i="31" s="1"/>
  <c r="AD370" i="31" s="1"/>
  <c r="AE370" i="31" s="1"/>
  <c r="AF370" i="31" s="1"/>
  <c r="AG370" i="31" s="1"/>
  <c r="AH370" i="31" s="1"/>
  <c r="AI370" i="31" s="1"/>
  <c r="AJ370" i="31" s="1"/>
  <c r="AK370" i="31" s="1"/>
  <c r="AL370" i="31" s="1"/>
  <c r="AM370" i="31" s="1"/>
  <c r="AN370" i="31" s="1"/>
  <c r="AO370" i="31" s="1"/>
  <c r="AP370" i="31" s="1"/>
  <c r="AQ370" i="31" s="1"/>
  <c r="AR370" i="31" s="1"/>
  <c r="AS370" i="31" s="1"/>
  <c r="AT370" i="31" s="1"/>
  <c r="AU370" i="31" s="1"/>
  <c r="AV370" i="31" s="1"/>
  <c r="AW370" i="31" s="1"/>
  <c r="AX370" i="31" s="1"/>
  <c r="AY370" i="31" s="1"/>
  <c r="AZ370" i="31" s="1"/>
  <c r="D306" i="31"/>
  <c r="E306" i="31" s="1"/>
  <c r="F306" i="31" s="1"/>
  <c r="G306" i="31" s="1"/>
  <c r="H306" i="31" s="1"/>
  <c r="I306" i="31" s="1"/>
  <c r="J306" i="31" s="1"/>
  <c r="K306" i="31" s="1"/>
  <c r="L306" i="31" s="1"/>
  <c r="M306" i="31" s="1"/>
  <c r="N306" i="31" s="1"/>
  <c r="O306" i="31" s="1"/>
  <c r="P306" i="31" s="1"/>
  <c r="Q306" i="31" s="1"/>
  <c r="R306" i="31" s="1"/>
  <c r="S306" i="31" s="1"/>
  <c r="T306" i="31" s="1"/>
  <c r="U306" i="31" s="1"/>
  <c r="V306" i="31" s="1"/>
  <c r="W306" i="31" s="1"/>
  <c r="X306" i="31" s="1"/>
  <c r="Y306" i="31" s="1"/>
  <c r="Z306" i="31" s="1"/>
  <c r="AA306" i="31" s="1"/>
  <c r="AB306" i="31" s="1"/>
  <c r="AC306" i="31" s="1"/>
  <c r="AD306" i="31" s="1"/>
  <c r="AE306" i="31" s="1"/>
  <c r="AF306" i="31" s="1"/>
  <c r="AG306" i="31" s="1"/>
  <c r="AH306" i="31" s="1"/>
  <c r="AI306" i="31" s="1"/>
  <c r="AJ306" i="31" s="1"/>
  <c r="AK306" i="31" s="1"/>
  <c r="AL306" i="31" s="1"/>
  <c r="AM306" i="31" s="1"/>
  <c r="AN306" i="31" s="1"/>
  <c r="AO306" i="31" s="1"/>
  <c r="AP306" i="31" s="1"/>
  <c r="AQ306" i="31" s="1"/>
  <c r="AR306" i="31" s="1"/>
  <c r="AS306" i="31" s="1"/>
  <c r="AT306" i="31" s="1"/>
  <c r="AU306" i="31" s="1"/>
  <c r="AV306" i="31" s="1"/>
  <c r="AW306" i="31" s="1"/>
  <c r="AX306" i="31" s="1"/>
  <c r="AY306" i="31" s="1"/>
  <c r="AZ306" i="31" s="1"/>
  <c r="D90" i="31"/>
  <c r="E90" i="31" s="1"/>
  <c r="F90" i="31" s="1"/>
  <c r="G90" i="31" s="1"/>
  <c r="H90" i="31" s="1"/>
  <c r="I90" i="31" s="1"/>
  <c r="J90" i="31" s="1"/>
  <c r="K90" i="31" s="1"/>
  <c r="L90" i="31" s="1"/>
  <c r="M90" i="31" s="1"/>
  <c r="N90" i="31" s="1"/>
  <c r="O90" i="31" s="1"/>
  <c r="P90" i="31" s="1"/>
  <c r="Q90" i="31" s="1"/>
  <c r="R90" i="31" s="1"/>
  <c r="S90" i="31" s="1"/>
  <c r="T90" i="31" s="1"/>
  <c r="U90" i="31" s="1"/>
  <c r="V90" i="31" s="1"/>
  <c r="W90" i="31" s="1"/>
  <c r="X90" i="31" s="1"/>
  <c r="Y90" i="31" s="1"/>
  <c r="Z90" i="31" s="1"/>
  <c r="AA90" i="31" s="1"/>
  <c r="AB90" i="31" s="1"/>
  <c r="AC90" i="31" s="1"/>
  <c r="AD90" i="31" s="1"/>
  <c r="AE90" i="31" s="1"/>
  <c r="AF90" i="31" s="1"/>
  <c r="AG90" i="31" s="1"/>
  <c r="AH90" i="31" s="1"/>
  <c r="AI90" i="31" s="1"/>
  <c r="AJ90" i="31" s="1"/>
  <c r="AK90" i="31" s="1"/>
  <c r="AL90" i="31" s="1"/>
  <c r="AM90" i="31" s="1"/>
  <c r="AN90" i="31" s="1"/>
  <c r="AO90" i="31" s="1"/>
  <c r="AP90" i="31" s="1"/>
  <c r="AQ90" i="31" s="1"/>
  <c r="AR90" i="31" s="1"/>
  <c r="AS90" i="31" s="1"/>
  <c r="AT90" i="31" s="1"/>
  <c r="AU90" i="31" s="1"/>
  <c r="AV90" i="31" s="1"/>
  <c r="AW90" i="31" s="1"/>
  <c r="AX90" i="31" s="1"/>
  <c r="AY90" i="31" s="1"/>
  <c r="AZ90" i="31" s="1"/>
  <c r="D230" i="31"/>
  <c r="E230" i="31" s="1"/>
  <c r="F230" i="31" s="1"/>
  <c r="G230" i="31" s="1"/>
  <c r="H230" i="31" s="1"/>
  <c r="I230" i="31" s="1"/>
  <c r="J230" i="31" s="1"/>
  <c r="K230" i="31" s="1"/>
  <c r="L230" i="31" s="1"/>
  <c r="M230" i="31" s="1"/>
  <c r="N230" i="31" s="1"/>
  <c r="O230" i="31" s="1"/>
  <c r="P230" i="31" s="1"/>
  <c r="Q230" i="31" s="1"/>
  <c r="R230" i="31" s="1"/>
  <c r="S230" i="31" s="1"/>
  <c r="T230" i="31" s="1"/>
  <c r="U230" i="31" s="1"/>
  <c r="V230" i="31" s="1"/>
  <c r="W230" i="31" s="1"/>
  <c r="X230" i="31" s="1"/>
  <c r="Y230" i="31" s="1"/>
  <c r="Z230" i="31" s="1"/>
  <c r="AA230" i="31" s="1"/>
  <c r="AB230" i="31" s="1"/>
  <c r="AC230" i="31" s="1"/>
  <c r="AD230" i="31" s="1"/>
  <c r="AE230" i="31" s="1"/>
  <c r="AF230" i="31" s="1"/>
  <c r="AG230" i="31" s="1"/>
  <c r="AH230" i="31" s="1"/>
  <c r="AI230" i="31" s="1"/>
  <c r="AJ230" i="31" s="1"/>
  <c r="AK230" i="31" s="1"/>
  <c r="AL230" i="31" s="1"/>
  <c r="AM230" i="31" s="1"/>
  <c r="AN230" i="31" s="1"/>
  <c r="AO230" i="31" s="1"/>
  <c r="AP230" i="31" s="1"/>
  <c r="AQ230" i="31" s="1"/>
  <c r="AR230" i="31" s="1"/>
  <c r="AS230" i="31" s="1"/>
  <c r="AT230" i="31" s="1"/>
  <c r="AU230" i="31" s="1"/>
  <c r="AV230" i="31" s="1"/>
  <c r="AW230" i="31" s="1"/>
  <c r="AX230" i="31" s="1"/>
  <c r="AY230" i="31" s="1"/>
  <c r="AZ230" i="31" s="1"/>
  <c r="BA230" i="31" s="1"/>
  <c r="D91" i="31"/>
  <c r="E91" i="31" s="1"/>
  <c r="F91" i="31" s="1"/>
  <c r="G91" i="31" s="1"/>
  <c r="H91" i="31" s="1"/>
  <c r="I91" i="31" s="1"/>
  <c r="J91" i="31" s="1"/>
  <c r="K91" i="31" s="1"/>
  <c r="L91" i="31" s="1"/>
  <c r="M91" i="31" s="1"/>
  <c r="N91" i="31" s="1"/>
  <c r="O91" i="31" s="1"/>
  <c r="P91" i="31" s="1"/>
  <c r="Q91" i="31" s="1"/>
  <c r="R91" i="31" s="1"/>
  <c r="S91" i="31" s="1"/>
  <c r="T91" i="31" s="1"/>
  <c r="U91" i="31" s="1"/>
  <c r="V91" i="31" s="1"/>
  <c r="W91" i="31" s="1"/>
  <c r="X91" i="31" s="1"/>
  <c r="Y91" i="31" s="1"/>
  <c r="Z91" i="31" s="1"/>
  <c r="AA91" i="31" s="1"/>
  <c r="AB91" i="31" s="1"/>
  <c r="AC91" i="31" s="1"/>
  <c r="AD91" i="31" s="1"/>
  <c r="AE91" i="31" s="1"/>
  <c r="AF91" i="31" s="1"/>
  <c r="AG91" i="31" s="1"/>
  <c r="AH91" i="31" s="1"/>
  <c r="AI91" i="31" s="1"/>
  <c r="AJ91" i="31" s="1"/>
  <c r="AK91" i="31" s="1"/>
  <c r="AL91" i="31" s="1"/>
  <c r="AM91" i="31" s="1"/>
  <c r="AN91" i="31" s="1"/>
  <c r="AO91" i="31" s="1"/>
  <c r="AP91" i="31" s="1"/>
  <c r="AQ91" i="31" s="1"/>
  <c r="AR91" i="31" s="1"/>
  <c r="AS91" i="31" s="1"/>
  <c r="AT91" i="31" s="1"/>
  <c r="AU91" i="31" s="1"/>
  <c r="AV91" i="31" s="1"/>
  <c r="AW91" i="31" s="1"/>
  <c r="AX91" i="31" s="1"/>
  <c r="AY91" i="31" s="1"/>
  <c r="AZ91" i="31" s="1"/>
  <c r="D231" i="31"/>
  <c r="E231" i="31" s="1"/>
  <c r="F231" i="31" s="1"/>
  <c r="G231" i="31" s="1"/>
  <c r="H231" i="31" s="1"/>
  <c r="I231" i="31" s="1"/>
  <c r="J231" i="31" s="1"/>
  <c r="K231" i="31" s="1"/>
  <c r="L231" i="31" s="1"/>
  <c r="M231" i="31" s="1"/>
  <c r="N231" i="31" s="1"/>
  <c r="O231" i="31" s="1"/>
  <c r="P231" i="31" s="1"/>
  <c r="Q231" i="31" s="1"/>
  <c r="R231" i="31" s="1"/>
  <c r="S231" i="31" s="1"/>
  <c r="T231" i="31" s="1"/>
  <c r="U231" i="31" s="1"/>
  <c r="V231" i="31" s="1"/>
  <c r="W231" i="31" s="1"/>
  <c r="X231" i="31" s="1"/>
  <c r="Y231" i="31" s="1"/>
  <c r="Z231" i="31" s="1"/>
  <c r="AA231" i="31" s="1"/>
  <c r="AB231" i="31" s="1"/>
  <c r="AC231" i="31" s="1"/>
  <c r="AD231" i="31" s="1"/>
  <c r="AE231" i="31" s="1"/>
  <c r="AF231" i="31" s="1"/>
  <c r="AG231" i="31" s="1"/>
  <c r="AH231" i="31" s="1"/>
  <c r="AI231" i="31" s="1"/>
  <c r="AJ231" i="31" s="1"/>
  <c r="AK231" i="31" s="1"/>
  <c r="AL231" i="31" s="1"/>
  <c r="AM231" i="31" s="1"/>
  <c r="AN231" i="31" s="1"/>
  <c r="AO231" i="31" s="1"/>
  <c r="AP231" i="31" s="1"/>
  <c r="AQ231" i="31" s="1"/>
  <c r="AR231" i="31" s="1"/>
  <c r="AS231" i="31" s="1"/>
  <c r="AT231" i="31" s="1"/>
  <c r="AU231" i="31" s="1"/>
  <c r="AV231" i="31" s="1"/>
  <c r="AW231" i="31" s="1"/>
  <c r="AX231" i="31" s="1"/>
  <c r="AY231" i="31" s="1"/>
  <c r="AZ231" i="31" s="1"/>
  <c r="BA231" i="31" s="1"/>
  <c r="D85" i="31"/>
  <c r="E85" i="31" s="1"/>
  <c r="F85" i="31" s="1"/>
  <c r="G85" i="31" s="1"/>
  <c r="H85" i="31" s="1"/>
  <c r="I85" i="31" s="1"/>
  <c r="J85" i="31" s="1"/>
  <c r="K85" i="31" s="1"/>
  <c r="L85" i="31" s="1"/>
  <c r="M85" i="31" s="1"/>
  <c r="N85" i="31" s="1"/>
  <c r="O85" i="31" s="1"/>
  <c r="P85" i="31" s="1"/>
  <c r="Q85" i="31" s="1"/>
  <c r="R85" i="31" s="1"/>
  <c r="S85" i="31" s="1"/>
  <c r="T85" i="31" s="1"/>
  <c r="U85" i="31" s="1"/>
  <c r="V85" i="31" s="1"/>
  <c r="W85" i="31" s="1"/>
  <c r="X85" i="31" s="1"/>
  <c r="Y85" i="31" s="1"/>
  <c r="Z85" i="31" s="1"/>
  <c r="AA85" i="31" s="1"/>
  <c r="AB85" i="31" s="1"/>
  <c r="AC85" i="31" s="1"/>
  <c r="AD85" i="31" s="1"/>
  <c r="AE85" i="31" s="1"/>
  <c r="AF85" i="31" s="1"/>
  <c r="AG85" i="31" s="1"/>
  <c r="AH85" i="31" s="1"/>
  <c r="AI85" i="31" s="1"/>
  <c r="AJ85" i="31" s="1"/>
  <c r="AK85" i="31" s="1"/>
  <c r="AL85" i="31" s="1"/>
  <c r="AM85" i="31" s="1"/>
  <c r="AN85" i="31" s="1"/>
  <c r="AO85" i="31" s="1"/>
  <c r="AP85" i="31" s="1"/>
  <c r="AQ85" i="31" s="1"/>
  <c r="AR85" i="31" s="1"/>
  <c r="AS85" i="31" s="1"/>
  <c r="AT85" i="31" s="1"/>
  <c r="AU85" i="31" s="1"/>
  <c r="AV85" i="31" s="1"/>
  <c r="AW85" i="31" s="1"/>
  <c r="AX85" i="31" s="1"/>
  <c r="AY85" i="31" s="1"/>
  <c r="AZ85" i="31" s="1"/>
  <c r="D225" i="31"/>
  <c r="E225" i="31" s="1"/>
  <c r="F225" i="31" s="1"/>
  <c r="G225" i="31" s="1"/>
  <c r="H225" i="31" s="1"/>
  <c r="I225" i="31" s="1"/>
  <c r="J225" i="31" s="1"/>
  <c r="K225" i="31" s="1"/>
  <c r="L225" i="31" s="1"/>
  <c r="M225" i="31" s="1"/>
  <c r="N225" i="31" s="1"/>
  <c r="O225" i="31" s="1"/>
  <c r="P225" i="31" s="1"/>
  <c r="Q225" i="31" s="1"/>
  <c r="R225" i="31" s="1"/>
  <c r="S225" i="31" s="1"/>
  <c r="T225" i="31" s="1"/>
  <c r="U225" i="31" s="1"/>
  <c r="V225" i="31" s="1"/>
  <c r="W225" i="31" s="1"/>
  <c r="X225" i="31" s="1"/>
  <c r="Y225" i="31" s="1"/>
  <c r="Z225" i="31" s="1"/>
  <c r="AA225" i="31" s="1"/>
  <c r="AB225" i="31" s="1"/>
  <c r="AC225" i="31" s="1"/>
  <c r="AD225" i="31" s="1"/>
  <c r="AE225" i="31" s="1"/>
  <c r="AF225" i="31" s="1"/>
  <c r="AG225" i="31" s="1"/>
  <c r="AH225" i="31" s="1"/>
  <c r="AI225" i="31" s="1"/>
  <c r="AJ225" i="31" s="1"/>
  <c r="AK225" i="31" s="1"/>
  <c r="AL225" i="31" s="1"/>
  <c r="AM225" i="31" s="1"/>
  <c r="AN225" i="31" s="1"/>
  <c r="AO225" i="31" s="1"/>
  <c r="AP225" i="31" s="1"/>
  <c r="AQ225" i="31" s="1"/>
  <c r="AR225" i="31" s="1"/>
  <c r="AS225" i="31" s="1"/>
  <c r="AT225" i="31" s="1"/>
  <c r="AU225" i="31" s="1"/>
  <c r="AV225" i="31" s="1"/>
  <c r="AW225" i="31" s="1"/>
  <c r="AX225" i="31" s="1"/>
  <c r="AY225" i="31" s="1"/>
  <c r="AZ225" i="31" s="1"/>
  <c r="BA225" i="31" s="1"/>
  <c r="D87" i="31"/>
  <c r="E87" i="31" s="1"/>
  <c r="F87" i="31" s="1"/>
  <c r="G87" i="31" s="1"/>
  <c r="H87" i="31" s="1"/>
  <c r="I87" i="31" s="1"/>
  <c r="J87" i="31" s="1"/>
  <c r="K87" i="31" s="1"/>
  <c r="L87" i="31" s="1"/>
  <c r="M87" i="31" s="1"/>
  <c r="N87" i="31" s="1"/>
  <c r="O87" i="31" s="1"/>
  <c r="P87" i="31" s="1"/>
  <c r="Q87" i="31" s="1"/>
  <c r="R87" i="31" s="1"/>
  <c r="S87" i="31" s="1"/>
  <c r="T87" i="31" s="1"/>
  <c r="U87" i="31" s="1"/>
  <c r="V87" i="31" s="1"/>
  <c r="W87" i="31" s="1"/>
  <c r="X87" i="31" s="1"/>
  <c r="Y87" i="31" s="1"/>
  <c r="Z87" i="31" s="1"/>
  <c r="AA87" i="31" s="1"/>
  <c r="AB87" i="31" s="1"/>
  <c r="AC87" i="31" s="1"/>
  <c r="AD87" i="31" s="1"/>
  <c r="AE87" i="31" s="1"/>
  <c r="AF87" i="31" s="1"/>
  <c r="AG87" i="31" s="1"/>
  <c r="AH87" i="31" s="1"/>
  <c r="AI87" i="31" s="1"/>
  <c r="AJ87" i="31" s="1"/>
  <c r="AK87" i="31" s="1"/>
  <c r="AL87" i="31" s="1"/>
  <c r="AM87" i="31" s="1"/>
  <c r="AN87" i="31" s="1"/>
  <c r="AO87" i="31" s="1"/>
  <c r="AP87" i="31" s="1"/>
  <c r="AQ87" i="31" s="1"/>
  <c r="AR87" i="31" s="1"/>
  <c r="AS87" i="31" s="1"/>
  <c r="AT87" i="31" s="1"/>
  <c r="AU87" i="31" s="1"/>
  <c r="AV87" i="31" s="1"/>
  <c r="AW87" i="31" s="1"/>
  <c r="AX87" i="31" s="1"/>
  <c r="AY87" i="31" s="1"/>
  <c r="AZ87" i="31" s="1"/>
  <c r="D227" i="31"/>
  <c r="E227" i="31" s="1"/>
  <c r="F227" i="31" s="1"/>
  <c r="G227" i="31" s="1"/>
  <c r="H227" i="31" s="1"/>
  <c r="I227" i="31" s="1"/>
  <c r="J227" i="31" s="1"/>
  <c r="K227" i="31" s="1"/>
  <c r="L227" i="31" s="1"/>
  <c r="M227" i="31" s="1"/>
  <c r="N227" i="31" s="1"/>
  <c r="O227" i="31" s="1"/>
  <c r="P227" i="31" s="1"/>
  <c r="Q227" i="31" s="1"/>
  <c r="R227" i="31" s="1"/>
  <c r="S227" i="31" s="1"/>
  <c r="T227" i="31" s="1"/>
  <c r="U227" i="31" s="1"/>
  <c r="V227" i="31" s="1"/>
  <c r="W227" i="31" s="1"/>
  <c r="X227" i="31" s="1"/>
  <c r="Y227" i="31" s="1"/>
  <c r="Z227" i="31" s="1"/>
  <c r="AA227" i="31" s="1"/>
  <c r="AB227" i="31" s="1"/>
  <c r="AC227" i="31" s="1"/>
  <c r="AD227" i="31" s="1"/>
  <c r="AE227" i="31" s="1"/>
  <c r="AF227" i="31" s="1"/>
  <c r="AG227" i="31" s="1"/>
  <c r="AH227" i="31" s="1"/>
  <c r="AI227" i="31" s="1"/>
  <c r="AJ227" i="31" s="1"/>
  <c r="AK227" i="31" s="1"/>
  <c r="AL227" i="31" s="1"/>
  <c r="AM227" i="31" s="1"/>
  <c r="AN227" i="31" s="1"/>
  <c r="AO227" i="31" s="1"/>
  <c r="AP227" i="31" s="1"/>
  <c r="AQ227" i="31" s="1"/>
  <c r="AR227" i="31" s="1"/>
  <c r="AS227" i="31" s="1"/>
  <c r="AT227" i="31" s="1"/>
  <c r="AU227" i="31" s="1"/>
  <c r="AV227" i="31" s="1"/>
  <c r="AW227" i="31" s="1"/>
  <c r="AX227" i="31" s="1"/>
  <c r="AY227" i="31" s="1"/>
  <c r="AZ227" i="31" s="1"/>
  <c r="BA227" i="31" s="1"/>
  <c r="D88" i="31"/>
  <c r="E88" i="31" s="1"/>
  <c r="F88" i="31" s="1"/>
  <c r="G88" i="31" s="1"/>
  <c r="H88" i="31" s="1"/>
  <c r="I88" i="31" s="1"/>
  <c r="J88" i="31" s="1"/>
  <c r="K88" i="31" s="1"/>
  <c r="L88" i="31" s="1"/>
  <c r="M88" i="31" s="1"/>
  <c r="N88" i="31" s="1"/>
  <c r="O88" i="31" s="1"/>
  <c r="P88" i="31" s="1"/>
  <c r="Q88" i="31" s="1"/>
  <c r="R88" i="31" s="1"/>
  <c r="S88" i="31" s="1"/>
  <c r="T88" i="31" s="1"/>
  <c r="U88" i="31" s="1"/>
  <c r="V88" i="31" s="1"/>
  <c r="W88" i="31" s="1"/>
  <c r="X88" i="31" s="1"/>
  <c r="Y88" i="31" s="1"/>
  <c r="Z88" i="31" s="1"/>
  <c r="AA88" i="31" s="1"/>
  <c r="AB88" i="31" s="1"/>
  <c r="AC88" i="31" s="1"/>
  <c r="AD88" i="31" s="1"/>
  <c r="AE88" i="31" s="1"/>
  <c r="AF88" i="31" s="1"/>
  <c r="AG88" i="31" s="1"/>
  <c r="AH88" i="31" s="1"/>
  <c r="AI88" i="31" s="1"/>
  <c r="AJ88" i="31" s="1"/>
  <c r="AK88" i="31" s="1"/>
  <c r="AL88" i="31" s="1"/>
  <c r="AM88" i="31" s="1"/>
  <c r="AN88" i="31" s="1"/>
  <c r="AO88" i="31" s="1"/>
  <c r="AP88" i="31" s="1"/>
  <c r="AQ88" i="31" s="1"/>
  <c r="AR88" i="31" s="1"/>
  <c r="AS88" i="31" s="1"/>
  <c r="AT88" i="31" s="1"/>
  <c r="AU88" i="31" s="1"/>
  <c r="AV88" i="31" s="1"/>
  <c r="AW88" i="31" s="1"/>
  <c r="AX88" i="31" s="1"/>
  <c r="AY88" i="31" s="1"/>
  <c r="AZ88" i="31" s="1"/>
  <c r="D228" i="31"/>
  <c r="E228" i="31" s="1"/>
  <c r="F228" i="31" s="1"/>
  <c r="G228" i="31" s="1"/>
  <c r="H228" i="31" s="1"/>
  <c r="I228" i="31" s="1"/>
  <c r="J228" i="31" s="1"/>
  <c r="K228" i="31" s="1"/>
  <c r="L228" i="31" s="1"/>
  <c r="M228" i="31" s="1"/>
  <c r="N228" i="31" s="1"/>
  <c r="O228" i="31" s="1"/>
  <c r="P228" i="31" s="1"/>
  <c r="Q228" i="31" s="1"/>
  <c r="R228" i="31" s="1"/>
  <c r="S228" i="31" s="1"/>
  <c r="T228" i="31" s="1"/>
  <c r="U228" i="31" s="1"/>
  <c r="V228" i="31" s="1"/>
  <c r="W228" i="31" s="1"/>
  <c r="X228" i="31" s="1"/>
  <c r="Y228" i="31" s="1"/>
  <c r="Z228" i="31" s="1"/>
  <c r="AA228" i="31" s="1"/>
  <c r="AB228" i="31" s="1"/>
  <c r="AC228" i="31" s="1"/>
  <c r="AD228" i="31" s="1"/>
  <c r="AE228" i="31" s="1"/>
  <c r="AF228" i="31" s="1"/>
  <c r="AG228" i="31" s="1"/>
  <c r="AH228" i="31" s="1"/>
  <c r="AI228" i="31" s="1"/>
  <c r="AJ228" i="31" s="1"/>
  <c r="AK228" i="31" s="1"/>
  <c r="AL228" i="31" s="1"/>
  <c r="AM228" i="31" s="1"/>
  <c r="AN228" i="31" s="1"/>
  <c r="AO228" i="31" s="1"/>
  <c r="AP228" i="31" s="1"/>
  <c r="AQ228" i="31" s="1"/>
  <c r="AR228" i="31" s="1"/>
  <c r="AS228" i="31" s="1"/>
  <c r="AT228" i="31" s="1"/>
  <c r="AU228" i="31" s="1"/>
  <c r="AV228" i="31" s="1"/>
  <c r="AW228" i="31" s="1"/>
  <c r="AX228" i="31" s="1"/>
  <c r="AY228" i="31" s="1"/>
  <c r="AZ228" i="31" s="1"/>
  <c r="BA228" i="31" s="1"/>
  <c r="D89" i="31"/>
  <c r="E89" i="31" s="1"/>
  <c r="F89" i="31" s="1"/>
  <c r="G89" i="31" s="1"/>
  <c r="H89" i="31" s="1"/>
  <c r="I89" i="31" s="1"/>
  <c r="J89" i="31" s="1"/>
  <c r="K89" i="31" s="1"/>
  <c r="L89" i="31" s="1"/>
  <c r="M89" i="31" s="1"/>
  <c r="N89" i="31" s="1"/>
  <c r="O89" i="31" s="1"/>
  <c r="P89" i="31" s="1"/>
  <c r="Q89" i="31" s="1"/>
  <c r="R89" i="31" s="1"/>
  <c r="S89" i="31" s="1"/>
  <c r="T89" i="31" s="1"/>
  <c r="U89" i="31" s="1"/>
  <c r="V89" i="31" s="1"/>
  <c r="W89" i="31" s="1"/>
  <c r="X89" i="31" s="1"/>
  <c r="Y89" i="31" s="1"/>
  <c r="Z89" i="31" s="1"/>
  <c r="AA89" i="31" s="1"/>
  <c r="AB89" i="31" s="1"/>
  <c r="AC89" i="31" s="1"/>
  <c r="AD89" i="31" s="1"/>
  <c r="AE89" i="31" s="1"/>
  <c r="AF89" i="31" s="1"/>
  <c r="AG89" i="31" s="1"/>
  <c r="AH89" i="31" s="1"/>
  <c r="AI89" i="31" s="1"/>
  <c r="AJ89" i="31" s="1"/>
  <c r="AK89" i="31" s="1"/>
  <c r="AL89" i="31" s="1"/>
  <c r="AM89" i="31" s="1"/>
  <c r="AN89" i="31" s="1"/>
  <c r="AO89" i="31" s="1"/>
  <c r="AP89" i="31" s="1"/>
  <c r="AQ89" i="31" s="1"/>
  <c r="AR89" i="31" s="1"/>
  <c r="AS89" i="31" s="1"/>
  <c r="AT89" i="31" s="1"/>
  <c r="AU89" i="31" s="1"/>
  <c r="AV89" i="31" s="1"/>
  <c r="AW89" i="31" s="1"/>
  <c r="AX89" i="31" s="1"/>
  <c r="AY89" i="31" s="1"/>
  <c r="AZ89" i="31" s="1"/>
  <c r="D229" i="31"/>
  <c r="E229" i="31" s="1"/>
  <c r="F229" i="31" s="1"/>
  <c r="G229" i="31" s="1"/>
  <c r="H229" i="31" s="1"/>
  <c r="I229" i="31" s="1"/>
  <c r="J229" i="31" s="1"/>
  <c r="K229" i="31" s="1"/>
  <c r="L229" i="31" s="1"/>
  <c r="M229" i="31" s="1"/>
  <c r="N229" i="31" s="1"/>
  <c r="O229" i="31" s="1"/>
  <c r="P229" i="31" s="1"/>
  <c r="Q229" i="31" s="1"/>
  <c r="R229" i="31" s="1"/>
  <c r="S229" i="31" s="1"/>
  <c r="T229" i="31" s="1"/>
  <c r="U229" i="31" s="1"/>
  <c r="V229" i="31" s="1"/>
  <c r="W229" i="31" s="1"/>
  <c r="X229" i="31" s="1"/>
  <c r="Y229" i="31" s="1"/>
  <c r="Z229" i="31" s="1"/>
  <c r="AA229" i="31" s="1"/>
  <c r="AB229" i="31" s="1"/>
  <c r="AC229" i="31" s="1"/>
  <c r="AD229" i="31" s="1"/>
  <c r="AE229" i="31" s="1"/>
  <c r="AF229" i="31" s="1"/>
  <c r="AG229" i="31" s="1"/>
  <c r="AH229" i="31" s="1"/>
  <c r="AI229" i="31" s="1"/>
  <c r="AJ229" i="31" s="1"/>
  <c r="AK229" i="31" s="1"/>
  <c r="AL229" i="31" s="1"/>
  <c r="AM229" i="31" s="1"/>
  <c r="AN229" i="31" s="1"/>
  <c r="AO229" i="31" s="1"/>
  <c r="AP229" i="31" s="1"/>
  <c r="AQ229" i="31" s="1"/>
  <c r="AR229" i="31" s="1"/>
  <c r="AS229" i="31" s="1"/>
  <c r="AT229" i="31" s="1"/>
  <c r="AU229" i="31" s="1"/>
  <c r="AV229" i="31" s="1"/>
  <c r="AW229" i="31" s="1"/>
  <c r="AX229" i="31" s="1"/>
  <c r="AY229" i="31" s="1"/>
  <c r="AZ229" i="31" s="1"/>
  <c r="BA229" i="31" s="1"/>
  <c r="D86" i="31"/>
  <c r="E86" i="31" s="1"/>
  <c r="F86" i="31" s="1"/>
  <c r="G86" i="31" s="1"/>
  <c r="H86" i="31" s="1"/>
  <c r="I86" i="31" s="1"/>
  <c r="J86" i="31" s="1"/>
  <c r="K86" i="31" s="1"/>
  <c r="L86" i="31" s="1"/>
  <c r="M86" i="31" s="1"/>
  <c r="N86" i="31" s="1"/>
  <c r="O86" i="31" s="1"/>
  <c r="P86" i="31" s="1"/>
  <c r="Q86" i="31" s="1"/>
  <c r="R86" i="31" s="1"/>
  <c r="S86" i="31" s="1"/>
  <c r="T86" i="31" s="1"/>
  <c r="U86" i="31" s="1"/>
  <c r="V86" i="31" s="1"/>
  <c r="W86" i="31" s="1"/>
  <c r="X86" i="31" s="1"/>
  <c r="Y86" i="31" s="1"/>
  <c r="Z86" i="31" s="1"/>
  <c r="AA86" i="31" s="1"/>
  <c r="AB86" i="31" s="1"/>
  <c r="AC86" i="31" s="1"/>
  <c r="AD86" i="31" s="1"/>
  <c r="AE86" i="31" s="1"/>
  <c r="AF86" i="31" s="1"/>
  <c r="AG86" i="31" s="1"/>
  <c r="AH86" i="31" s="1"/>
  <c r="AI86" i="31" s="1"/>
  <c r="AJ86" i="31" s="1"/>
  <c r="AK86" i="31" s="1"/>
  <c r="AL86" i="31" s="1"/>
  <c r="AM86" i="31" s="1"/>
  <c r="AN86" i="31" s="1"/>
  <c r="AO86" i="31" s="1"/>
  <c r="AP86" i="31" s="1"/>
  <c r="AQ86" i="31" s="1"/>
  <c r="AR86" i="31" s="1"/>
  <c r="AS86" i="31" s="1"/>
  <c r="AT86" i="31" s="1"/>
  <c r="AU86" i="31" s="1"/>
  <c r="AV86" i="31" s="1"/>
  <c r="AW86" i="31" s="1"/>
  <c r="AX86" i="31" s="1"/>
  <c r="AY86" i="31" s="1"/>
  <c r="AZ86" i="31" s="1"/>
  <c r="D226" i="31"/>
  <c r="E226" i="31" s="1"/>
  <c r="F226" i="31" s="1"/>
  <c r="G226" i="31" s="1"/>
  <c r="H226" i="31" s="1"/>
  <c r="I226" i="31" s="1"/>
  <c r="J226" i="31" s="1"/>
  <c r="K226" i="31" s="1"/>
  <c r="L226" i="31" s="1"/>
  <c r="M226" i="31" s="1"/>
  <c r="N226" i="31" s="1"/>
  <c r="O226" i="31" s="1"/>
  <c r="P226" i="31" s="1"/>
  <c r="Q226" i="31" s="1"/>
  <c r="R226" i="31" s="1"/>
  <c r="S226" i="31" s="1"/>
  <c r="T226" i="31" s="1"/>
  <c r="U226" i="31" s="1"/>
  <c r="V226" i="31" s="1"/>
  <c r="W226" i="31" s="1"/>
  <c r="X226" i="31" s="1"/>
  <c r="Y226" i="31" s="1"/>
  <c r="Z226" i="31" s="1"/>
  <c r="AA226" i="31" s="1"/>
  <c r="AB226" i="31" s="1"/>
  <c r="AC226" i="31" s="1"/>
  <c r="AD226" i="31" s="1"/>
  <c r="AE226" i="31" s="1"/>
  <c r="AF226" i="31" s="1"/>
  <c r="AG226" i="31" s="1"/>
  <c r="AH226" i="31" s="1"/>
  <c r="AI226" i="31" s="1"/>
  <c r="AJ226" i="31" s="1"/>
  <c r="AK226" i="31" s="1"/>
  <c r="AL226" i="31" s="1"/>
  <c r="AM226" i="31" s="1"/>
  <c r="AN226" i="31" s="1"/>
  <c r="AO226" i="31" s="1"/>
  <c r="AP226" i="31" s="1"/>
  <c r="AQ226" i="31" s="1"/>
  <c r="AR226" i="31" s="1"/>
  <c r="AS226" i="31" s="1"/>
  <c r="AT226" i="31" s="1"/>
  <c r="AU226" i="31" s="1"/>
  <c r="AV226" i="31" s="1"/>
  <c r="AW226" i="31" s="1"/>
  <c r="AX226" i="31" s="1"/>
  <c r="AY226" i="31" s="1"/>
  <c r="AZ226" i="31" s="1"/>
  <c r="BA226" i="31" s="1"/>
  <c r="AA43" i="3"/>
  <c r="D25" i="31"/>
  <c r="E25" i="31" s="1"/>
  <c r="F25" i="31" s="1"/>
  <c r="G25" i="31" s="1"/>
  <c r="H25" i="31" s="1"/>
  <c r="I25" i="31" s="1"/>
  <c r="J25" i="31" s="1"/>
  <c r="K25" i="31" s="1"/>
  <c r="L25" i="31" s="1"/>
  <c r="M25" i="31" s="1"/>
  <c r="N25" i="31" s="1"/>
  <c r="O25" i="31" s="1"/>
  <c r="P25" i="31" s="1"/>
  <c r="Q25" i="31" s="1"/>
  <c r="R25" i="31" s="1"/>
  <c r="S25" i="31" s="1"/>
  <c r="T25" i="31" s="1"/>
  <c r="U25" i="31" s="1"/>
  <c r="V25" i="31" s="1"/>
  <c r="W25" i="31" s="1"/>
  <c r="X25" i="31" s="1"/>
  <c r="Y25" i="31" s="1"/>
  <c r="Z25" i="31" s="1"/>
  <c r="AA25" i="31" s="1"/>
  <c r="AB25" i="31" s="1"/>
  <c r="AC25" i="31" s="1"/>
  <c r="AD25" i="31" s="1"/>
  <c r="AE25" i="31" s="1"/>
  <c r="AF25" i="31" s="1"/>
  <c r="AG25" i="31" s="1"/>
  <c r="AH25" i="31" s="1"/>
  <c r="AI25" i="31" s="1"/>
  <c r="AJ25" i="31" s="1"/>
  <c r="AK25" i="31" s="1"/>
  <c r="AL25" i="31" s="1"/>
  <c r="AM25" i="31" s="1"/>
  <c r="AN25" i="31" s="1"/>
  <c r="AO25" i="31" s="1"/>
  <c r="AP25" i="31" s="1"/>
  <c r="AQ25" i="31" s="1"/>
  <c r="AR25" i="31" s="1"/>
  <c r="AS25" i="31" s="1"/>
  <c r="AT25" i="31" s="1"/>
  <c r="AU25" i="31" s="1"/>
  <c r="AV25" i="31" s="1"/>
  <c r="AW25" i="31" s="1"/>
  <c r="AX25" i="31" s="1"/>
  <c r="AY25" i="31" s="1"/>
  <c r="AZ25" i="31" s="1"/>
  <c r="BA25" i="31" s="1"/>
  <c r="AA40" i="3"/>
  <c r="D22" i="31"/>
  <c r="E22" i="31" s="1"/>
  <c r="F22" i="31" s="1"/>
  <c r="G22" i="31" s="1"/>
  <c r="H22" i="31" s="1"/>
  <c r="I22" i="31" s="1"/>
  <c r="J22" i="31" s="1"/>
  <c r="K22" i="31" s="1"/>
  <c r="L22" i="31" s="1"/>
  <c r="M22" i="31" s="1"/>
  <c r="N22" i="31" s="1"/>
  <c r="O22" i="31" s="1"/>
  <c r="P22" i="31" s="1"/>
  <c r="Q22" i="31" s="1"/>
  <c r="R22" i="31" s="1"/>
  <c r="S22" i="31" s="1"/>
  <c r="T22" i="31" s="1"/>
  <c r="U22" i="31" s="1"/>
  <c r="V22" i="31" s="1"/>
  <c r="W22" i="31" s="1"/>
  <c r="X22" i="31" s="1"/>
  <c r="Y22" i="31" s="1"/>
  <c r="Z22" i="31" s="1"/>
  <c r="AA22" i="31" s="1"/>
  <c r="AB22" i="31" s="1"/>
  <c r="AC22" i="31" s="1"/>
  <c r="AD22" i="31" s="1"/>
  <c r="AE22" i="31" s="1"/>
  <c r="AF22" i="31" s="1"/>
  <c r="AG22" i="31" s="1"/>
  <c r="AH22" i="31" s="1"/>
  <c r="AI22" i="31" s="1"/>
  <c r="AJ22" i="31" s="1"/>
  <c r="AK22" i="31" s="1"/>
  <c r="AL22" i="31" s="1"/>
  <c r="AM22" i="31" s="1"/>
  <c r="AN22" i="31" s="1"/>
  <c r="AO22" i="31" s="1"/>
  <c r="AP22" i="31" s="1"/>
  <c r="AQ22" i="31" s="1"/>
  <c r="AR22" i="31" s="1"/>
  <c r="AS22" i="31" s="1"/>
  <c r="AT22" i="31" s="1"/>
  <c r="AU22" i="31" s="1"/>
  <c r="AV22" i="31" s="1"/>
  <c r="AW22" i="31" s="1"/>
  <c r="AX22" i="31" s="1"/>
  <c r="AY22" i="31" s="1"/>
  <c r="AZ22" i="31" s="1"/>
  <c r="BA22" i="31" s="1"/>
  <c r="AA42" i="3"/>
  <c r="D24" i="31"/>
  <c r="E24" i="31" s="1"/>
  <c r="F24" i="31" s="1"/>
  <c r="G24" i="31" s="1"/>
  <c r="H24" i="31" s="1"/>
  <c r="I24" i="31" s="1"/>
  <c r="J24" i="31" s="1"/>
  <c r="K24" i="31" s="1"/>
  <c r="L24" i="31" s="1"/>
  <c r="M24" i="31" s="1"/>
  <c r="N24" i="31" s="1"/>
  <c r="O24" i="31" s="1"/>
  <c r="P24" i="31" s="1"/>
  <c r="Q24" i="31" s="1"/>
  <c r="R24" i="31" s="1"/>
  <c r="S24" i="31" s="1"/>
  <c r="T24" i="31" s="1"/>
  <c r="U24" i="31" s="1"/>
  <c r="V24" i="31" s="1"/>
  <c r="W24" i="31" s="1"/>
  <c r="X24" i="31" s="1"/>
  <c r="Y24" i="31" s="1"/>
  <c r="Z24" i="31" s="1"/>
  <c r="AA24" i="31" s="1"/>
  <c r="AB24" i="31" s="1"/>
  <c r="AC24" i="31" s="1"/>
  <c r="AD24" i="31" s="1"/>
  <c r="AE24" i="31" s="1"/>
  <c r="AF24" i="31" s="1"/>
  <c r="AG24" i="31" s="1"/>
  <c r="AH24" i="31" s="1"/>
  <c r="AI24" i="31" s="1"/>
  <c r="AJ24" i="31" s="1"/>
  <c r="AK24" i="31" s="1"/>
  <c r="AL24" i="31" s="1"/>
  <c r="AM24" i="31" s="1"/>
  <c r="AN24" i="31" s="1"/>
  <c r="AO24" i="31" s="1"/>
  <c r="AP24" i="31" s="1"/>
  <c r="AQ24" i="31" s="1"/>
  <c r="AR24" i="31" s="1"/>
  <c r="AS24" i="31" s="1"/>
  <c r="AT24" i="31" s="1"/>
  <c r="AU24" i="31" s="1"/>
  <c r="AV24" i="31" s="1"/>
  <c r="AW24" i="31" s="1"/>
  <c r="AX24" i="31" s="1"/>
  <c r="AY24" i="31" s="1"/>
  <c r="AZ24" i="31" s="1"/>
  <c r="BA24" i="31" s="1"/>
  <c r="AA44" i="3"/>
  <c r="D26" i="31"/>
  <c r="E26" i="31" s="1"/>
  <c r="F26" i="31" s="1"/>
  <c r="G26" i="31" s="1"/>
  <c r="H26" i="31" s="1"/>
  <c r="I26" i="31" s="1"/>
  <c r="J26" i="31" s="1"/>
  <c r="K26" i="31" s="1"/>
  <c r="L26" i="31" s="1"/>
  <c r="M26" i="31" s="1"/>
  <c r="N26" i="31" s="1"/>
  <c r="O26" i="31" s="1"/>
  <c r="P26" i="31" s="1"/>
  <c r="Q26" i="31" s="1"/>
  <c r="R26" i="31" s="1"/>
  <c r="S26" i="31" s="1"/>
  <c r="T26" i="31" s="1"/>
  <c r="U26" i="31" s="1"/>
  <c r="V26" i="31" s="1"/>
  <c r="W26" i="31" s="1"/>
  <c r="X26" i="31" s="1"/>
  <c r="Y26" i="31" s="1"/>
  <c r="Z26" i="31" s="1"/>
  <c r="AA26" i="31" s="1"/>
  <c r="AB26" i="31" s="1"/>
  <c r="AC26" i="31" s="1"/>
  <c r="AD26" i="31" s="1"/>
  <c r="AE26" i="31" s="1"/>
  <c r="AF26" i="31" s="1"/>
  <c r="AG26" i="31" s="1"/>
  <c r="AH26" i="31" s="1"/>
  <c r="AI26" i="31" s="1"/>
  <c r="AJ26" i="31" s="1"/>
  <c r="AK26" i="31" s="1"/>
  <c r="AL26" i="31" s="1"/>
  <c r="AM26" i="31" s="1"/>
  <c r="AN26" i="31" s="1"/>
  <c r="AO26" i="31" s="1"/>
  <c r="AP26" i="31" s="1"/>
  <c r="AQ26" i="31" s="1"/>
  <c r="AR26" i="31" s="1"/>
  <c r="AS26" i="31" s="1"/>
  <c r="AT26" i="31" s="1"/>
  <c r="AU26" i="31" s="1"/>
  <c r="AV26" i="31" s="1"/>
  <c r="AW26" i="31" s="1"/>
  <c r="AX26" i="31" s="1"/>
  <c r="AY26" i="31" s="1"/>
  <c r="AZ26" i="31" s="1"/>
  <c r="BA26" i="31" s="1"/>
  <c r="AA45" i="3"/>
  <c r="D27" i="31"/>
  <c r="E27" i="31" s="1"/>
  <c r="F27" i="31" s="1"/>
  <c r="G27" i="31" s="1"/>
  <c r="H27" i="31" s="1"/>
  <c r="I27" i="31" s="1"/>
  <c r="J27" i="31" s="1"/>
  <c r="K27" i="31" s="1"/>
  <c r="L27" i="31" s="1"/>
  <c r="M27" i="31" s="1"/>
  <c r="N27" i="31" s="1"/>
  <c r="O27" i="31" s="1"/>
  <c r="P27" i="31" s="1"/>
  <c r="Q27" i="31" s="1"/>
  <c r="R27" i="31" s="1"/>
  <c r="S27" i="31" s="1"/>
  <c r="T27" i="31" s="1"/>
  <c r="U27" i="31" s="1"/>
  <c r="V27" i="31" s="1"/>
  <c r="W27" i="31" s="1"/>
  <c r="X27" i="31" s="1"/>
  <c r="Y27" i="31" s="1"/>
  <c r="Z27" i="31" s="1"/>
  <c r="AA27" i="31" s="1"/>
  <c r="AB27" i="31" s="1"/>
  <c r="AC27" i="31" s="1"/>
  <c r="AD27" i="31" s="1"/>
  <c r="AE27" i="31" s="1"/>
  <c r="AF27" i="31" s="1"/>
  <c r="AG27" i="31" s="1"/>
  <c r="AH27" i="31" s="1"/>
  <c r="AI27" i="31" s="1"/>
  <c r="AJ27" i="31" s="1"/>
  <c r="AK27" i="31" s="1"/>
  <c r="AL27" i="31" s="1"/>
  <c r="AM27" i="31" s="1"/>
  <c r="AN27" i="31" s="1"/>
  <c r="AO27" i="31" s="1"/>
  <c r="AP27" i="31" s="1"/>
  <c r="AQ27" i="31" s="1"/>
  <c r="AR27" i="31" s="1"/>
  <c r="AS27" i="31" s="1"/>
  <c r="AT27" i="31" s="1"/>
  <c r="AU27" i="31" s="1"/>
  <c r="AV27" i="31" s="1"/>
  <c r="AW27" i="31" s="1"/>
  <c r="AX27" i="31" s="1"/>
  <c r="AY27" i="31" s="1"/>
  <c r="AZ27" i="31" s="1"/>
  <c r="BA27" i="31" s="1"/>
  <c r="AA41" i="3"/>
  <c r="D23" i="31"/>
  <c r="E23" i="31" s="1"/>
  <c r="F23" i="31" s="1"/>
  <c r="G23" i="31" s="1"/>
  <c r="H23" i="31" s="1"/>
  <c r="I23" i="31" s="1"/>
  <c r="J23" i="31" s="1"/>
  <c r="K23" i="31" s="1"/>
  <c r="L23" i="31" s="1"/>
  <c r="M23" i="31" s="1"/>
  <c r="N23" i="31" s="1"/>
  <c r="O23" i="31" s="1"/>
  <c r="P23" i="31" s="1"/>
  <c r="Q23" i="31" s="1"/>
  <c r="R23" i="31" s="1"/>
  <c r="S23" i="31" s="1"/>
  <c r="T23" i="31" s="1"/>
  <c r="U23" i="31" s="1"/>
  <c r="V23" i="31" s="1"/>
  <c r="W23" i="31" s="1"/>
  <c r="X23" i="31" s="1"/>
  <c r="Y23" i="31" s="1"/>
  <c r="Z23" i="31" s="1"/>
  <c r="AA23" i="31" s="1"/>
  <c r="AB23" i="31" s="1"/>
  <c r="AC23" i="31" s="1"/>
  <c r="AD23" i="31" s="1"/>
  <c r="AE23" i="31" s="1"/>
  <c r="AF23" i="31" s="1"/>
  <c r="AG23" i="31" s="1"/>
  <c r="AH23" i="31" s="1"/>
  <c r="AI23" i="31" s="1"/>
  <c r="AJ23" i="31" s="1"/>
  <c r="AK23" i="31" s="1"/>
  <c r="AL23" i="31" s="1"/>
  <c r="AM23" i="31" s="1"/>
  <c r="AN23" i="31" s="1"/>
  <c r="AO23" i="31" s="1"/>
  <c r="AP23" i="31" s="1"/>
  <c r="AQ23" i="31" s="1"/>
  <c r="AR23" i="31" s="1"/>
  <c r="AS23" i="31" s="1"/>
  <c r="AT23" i="31" s="1"/>
  <c r="AU23" i="31" s="1"/>
  <c r="AV23" i="31" s="1"/>
  <c r="AW23" i="31" s="1"/>
  <c r="AX23" i="31" s="1"/>
  <c r="AY23" i="31" s="1"/>
  <c r="AZ23" i="31" s="1"/>
  <c r="BA23" i="31" s="1"/>
  <c r="AA39" i="3"/>
  <c r="D21" i="31"/>
  <c r="E21" i="31" s="1"/>
  <c r="F21" i="31" s="1"/>
  <c r="G21" i="31" s="1"/>
  <c r="H21" i="31" s="1"/>
  <c r="I21" i="31" s="1"/>
  <c r="J21" i="31" s="1"/>
  <c r="K21" i="31" s="1"/>
  <c r="L21" i="31" s="1"/>
  <c r="M21" i="31" s="1"/>
  <c r="N21" i="31" s="1"/>
  <c r="O21" i="31" s="1"/>
  <c r="P21" i="31" s="1"/>
  <c r="Q21" i="31" s="1"/>
  <c r="R21" i="31" s="1"/>
  <c r="S21" i="31" s="1"/>
  <c r="T21" i="31" s="1"/>
  <c r="U21" i="31" s="1"/>
  <c r="V21" i="31" s="1"/>
  <c r="W21" i="31" s="1"/>
  <c r="X21" i="31" s="1"/>
  <c r="Y21" i="31" s="1"/>
  <c r="Z21" i="31" s="1"/>
  <c r="AA21" i="31" s="1"/>
  <c r="AB21" i="31" s="1"/>
  <c r="AC21" i="31" s="1"/>
  <c r="AD21" i="31" s="1"/>
  <c r="AE21" i="31" s="1"/>
  <c r="AF21" i="31" s="1"/>
  <c r="AG21" i="31" s="1"/>
  <c r="AH21" i="31" s="1"/>
  <c r="AI21" i="31" s="1"/>
  <c r="AJ21" i="31" s="1"/>
  <c r="AK21" i="31" s="1"/>
  <c r="AL21" i="31" s="1"/>
  <c r="AM21" i="31" s="1"/>
  <c r="AN21" i="31" s="1"/>
  <c r="AO21" i="31" s="1"/>
  <c r="AP21" i="31" s="1"/>
  <c r="AQ21" i="31" s="1"/>
  <c r="AR21" i="31" s="1"/>
  <c r="AS21" i="31" s="1"/>
  <c r="AT21" i="31" s="1"/>
  <c r="AU21" i="31" s="1"/>
  <c r="AV21" i="31" s="1"/>
  <c r="AW21" i="31" s="1"/>
  <c r="AX21" i="31" s="1"/>
  <c r="AY21" i="31" s="1"/>
  <c r="AZ21" i="31" s="1"/>
  <c r="BA21" i="31" s="1"/>
  <c r="AA38" i="5"/>
  <c r="BA42" i="33"/>
  <c r="BA70" i="31"/>
  <c r="AX131" i="36"/>
  <c r="AX132" i="36" s="1"/>
  <c r="BB10" i="16" a="1"/>
  <c r="BB10" i="16" s="1"/>
  <c r="BA135" i="33"/>
  <c r="AZ226" i="33"/>
  <c r="BA5" i="39" a="1"/>
  <c r="BA5" i="39" s="1"/>
  <c r="BA7" i="39" a="1"/>
  <c r="BA7" i="39" s="1"/>
  <c r="BA9" i="39" a="1"/>
  <c r="BA9" i="39" s="1"/>
  <c r="BA11" i="39" a="1"/>
  <c r="BA11" i="39" s="1"/>
  <c r="BA8" i="39" a="1"/>
  <c r="BA8" i="39" s="1"/>
  <c r="BA10" i="39" a="1"/>
  <c r="BA10" i="39" s="1"/>
  <c r="BA138" i="33"/>
  <c r="AY416" i="31"/>
  <c r="BB9" i="16" a="1"/>
  <c r="BB9" i="16" s="1"/>
  <c r="BB7" i="16" a="1"/>
  <c r="BB7" i="16" s="1"/>
  <c r="AZ7" i="38" a="1"/>
  <c r="AZ7" i="38" s="1"/>
  <c r="AZ9" i="38" a="1"/>
  <c r="AZ9" i="38" s="1"/>
  <c r="AZ8" i="38" a="1"/>
  <c r="AZ8" i="38" s="1"/>
  <c r="AZ11" i="38" a="1"/>
  <c r="AZ11" i="38" s="1"/>
  <c r="AZ5" i="38" a="1"/>
  <c r="AZ5" i="38" s="1"/>
  <c r="AZ10" i="38" a="1"/>
  <c r="AZ10" i="38" s="1"/>
  <c r="BA129" i="33"/>
  <c r="BB11" i="16" a="1"/>
  <c r="BB11" i="16" s="1"/>
  <c r="AY417" i="31"/>
  <c r="BB5" i="16" a="1"/>
  <c r="BB5" i="16" s="1"/>
  <c r="AZ227" i="33"/>
  <c r="BA131" i="33"/>
  <c r="BB8" i="16" a="1"/>
  <c r="BB8" i="16" s="1"/>
  <c r="AZ225" i="33"/>
  <c r="AZ95" i="31"/>
  <c r="AY415" i="31"/>
  <c r="BA149" i="33"/>
  <c r="BA148" i="33"/>
  <c r="BA150" i="33"/>
  <c r="BA72" i="33"/>
  <c r="BA73" i="33"/>
  <c r="BA71" i="33"/>
  <c r="BA139" i="33"/>
  <c r="BA112" i="33"/>
  <c r="BA147" i="33"/>
  <c r="BA110" i="33"/>
  <c r="AZ191" i="33"/>
  <c r="AZ218" i="33"/>
  <c r="AZ187" i="33"/>
  <c r="AZ224" i="33"/>
  <c r="BA137" i="33"/>
  <c r="BA68" i="33"/>
  <c r="AZ197" i="33"/>
  <c r="BA36" i="33"/>
  <c r="BA33" i="33"/>
  <c r="BA64" i="33"/>
  <c r="AZ221" i="33"/>
  <c r="BA65" i="33"/>
  <c r="BA128" i="33"/>
  <c r="BA118" i="33"/>
  <c r="BA119" i="33"/>
  <c r="BA38" i="33"/>
  <c r="BA39" i="33"/>
  <c r="BA34" i="33"/>
  <c r="BA143" i="33"/>
  <c r="AZ196" i="33"/>
  <c r="BA127" i="33"/>
  <c r="AZ195" i="33"/>
  <c r="BA114" i="33"/>
  <c r="AZ189" i="33"/>
  <c r="AZ217" i="33"/>
  <c r="AZ223" i="33"/>
  <c r="BA37" i="33"/>
  <c r="AZ194" i="33"/>
  <c r="BA134" i="33"/>
  <c r="AZ188" i="33"/>
  <c r="BA116" i="33"/>
  <c r="BA66" i="33"/>
  <c r="BA140" i="33"/>
  <c r="AZ222" i="33"/>
  <c r="BA40" i="33"/>
  <c r="BA142" i="33"/>
  <c r="BA146" i="33"/>
  <c r="BA130" i="33"/>
  <c r="AZ220" i="33"/>
  <c r="BA35" i="33"/>
  <c r="BA69" i="33"/>
  <c r="BA120" i="33"/>
  <c r="BA144" i="33"/>
  <c r="BA67" i="33"/>
  <c r="BA132" i="33"/>
  <c r="BA63" i="33"/>
  <c r="BA115" i="33"/>
  <c r="AZ190" i="33"/>
  <c r="BA70" i="33"/>
  <c r="BA117" i="33"/>
  <c r="BA145" i="33"/>
  <c r="BA136" i="33"/>
  <c r="BA111" i="33"/>
  <c r="BA43" i="33"/>
  <c r="AZ192" i="33"/>
  <c r="BA41" i="33"/>
  <c r="AZ193" i="33"/>
  <c r="AZ219" i="33"/>
  <c r="BA141" i="33"/>
  <c r="AZ385" i="31"/>
  <c r="AZ353" i="31"/>
  <c r="AZ352" i="31"/>
  <c r="AZ351" i="31"/>
  <c r="AZ386" i="31"/>
  <c r="AZ387" i="31"/>
  <c r="AZ275" i="31"/>
  <c r="AZ276" i="31"/>
  <c r="AZ277" i="31"/>
  <c r="BA246" i="31"/>
  <c r="BA247" i="31"/>
  <c r="BA213" i="31"/>
  <c r="BA212" i="31"/>
  <c r="AZ135" i="31"/>
  <c r="AZ136" i="31"/>
  <c r="AZ137" i="31"/>
  <c r="AZ316" i="31"/>
  <c r="BA182" i="31"/>
  <c r="BA43" i="31"/>
  <c r="BA35" i="31"/>
  <c r="BA237" i="31"/>
  <c r="AZ321" i="31"/>
  <c r="BA72" i="31"/>
  <c r="BA73" i="31"/>
  <c r="BA68" i="31"/>
  <c r="AZ379" i="31"/>
  <c r="AZ323" i="31"/>
  <c r="AZ320" i="31"/>
  <c r="AZ376" i="31"/>
  <c r="BA176" i="31"/>
  <c r="BA208" i="31"/>
  <c r="AZ350" i="31"/>
  <c r="BA183" i="31"/>
  <c r="BA210" i="31"/>
  <c r="AZ317" i="31"/>
  <c r="AZ133" i="31"/>
  <c r="BA240" i="31"/>
  <c r="BA238" i="31"/>
  <c r="AZ381" i="31"/>
  <c r="AY412" i="31"/>
  <c r="BA41" i="31"/>
  <c r="AZ272" i="31"/>
  <c r="BA71" i="31"/>
  <c r="BA36" i="31"/>
  <c r="AZ348" i="31"/>
  <c r="AZ384" i="31"/>
  <c r="AZ313" i="31"/>
  <c r="BA181" i="31"/>
  <c r="AZ100" i="31"/>
  <c r="BA178" i="31"/>
  <c r="AZ378" i="31"/>
  <c r="BA175" i="31"/>
  <c r="BA241" i="31"/>
  <c r="AZ103" i="31"/>
  <c r="BA239" i="31"/>
  <c r="AZ99" i="31"/>
  <c r="AZ364" i="31"/>
  <c r="BA243" i="31"/>
  <c r="AZ106" i="31"/>
  <c r="AZ377" i="31"/>
  <c r="BA39" i="31"/>
  <c r="AZ315" i="31"/>
  <c r="BA244" i="31"/>
  <c r="AZ105" i="31"/>
  <c r="AZ314" i="31"/>
  <c r="AZ380" i="31"/>
  <c r="BA38" i="31"/>
  <c r="AZ382" i="31"/>
  <c r="AZ107" i="31"/>
  <c r="AZ318" i="31"/>
  <c r="AZ101" i="31"/>
  <c r="AZ273" i="31"/>
  <c r="BA40" i="31"/>
  <c r="AZ134" i="31"/>
  <c r="AZ97" i="31"/>
  <c r="AZ322" i="31"/>
  <c r="AZ92" i="31"/>
  <c r="BA179" i="31"/>
  <c r="BA211" i="31"/>
  <c r="BA33" i="31"/>
  <c r="BA42" i="31"/>
  <c r="BA209" i="31"/>
  <c r="BA180" i="31"/>
  <c r="BA37" i="31"/>
  <c r="AZ274" i="31"/>
  <c r="AZ102" i="31"/>
  <c r="AZ98" i="31"/>
  <c r="BA174" i="31"/>
  <c r="AZ349" i="31"/>
  <c r="AY413" i="31"/>
  <c r="BA173" i="31"/>
  <c r="BA34" i="31"/>
  <c r="BA242" i="31"/>
  <c r="BA69" i="31"/>
  <c r="BA245" i="31"/>
  <c r="AZ383" i="31"/>
  <c r="AZ319" i="31"/>
  <c r="CO5" i="7"/>
  <c r="CN19" i="7"/>
  <c r="D104" i="33"/>
  <c r="E104" i="33" s="1"/>
  <c r="F104" i="33" s="1"/>
  <c r="G104" i="33" s="1"/>
  <c r="H104" i="33" s="1"/>
  <c r="I104" i="33" s="1"/>
  <c r="J104" i="33" s="1"/>
  <c r="K104" i="33" s="1"/>
  <c r="L104" i="33" s="1"/>
  <c r="M104" i="33" s="1"/>
  <c r="N104" i="33" s="1"/>
  <c r="O104" i="33" s="1"/>
  <c r="P104" i="33" s="1"/>
  <c r="Q104" i="33" s="1"/>
  <c r="R104" i="33" s="1"/>
  <c r="S104" i="33" s="1"/>
  <c r="T104" i="33" s="1"/>
  <c r="U104" i="33" s="1"/>
  <c r="V104" i="33" s="1"/>
  <c r="W104" i="33" s="1"/>
  <c r="X104" i="33" s="1"/>
  <c r="Y104" i="33" s="1"/>
  <c r="Z104" i="33" s="1"/>
  <c r="AA104" i="33" s="1"/>
  <c r="AB104" i="33" s="1"/>
  <c r="AC104" i="33" s="1"/>
  <c r="AD104" i="33" s="1"/>
  <c r="AE104" i="33" s="1"/>
  <c r="AF104" i="33" s="1"/>
  <c r="AG104" i="33" s="1"/>
  <c r="AH104" i="33" s="1"/>
  <c r="AI104" i="33" s="1"/>
  <c r="AJ104" i="33" s="1"/>
  <c r="AK104" i="33" s="1"/>
  <c r="AL104" i="33" s="1"/>
  <c r="AM104" i="33" s="1"/>
  <c r="AN104" i="33" s="1"/>
  <c r="AO104" i="33" s="1"/>
  <c r="AP104" i="33" s="1"/>
  <c r="AQ104" i="33" s="1"/>
  <c r="AR104" i="33" s="1"/>
  <c r="AS104" i="33" s="1"/>
  <c r="AT104" i="33" s="1"/>
  <c r="AU104" i="33" s="1"/>
  <c r="AV104" i="33" s="1"/>
  <c r="AW104" i="33" s="1"/>
  <c r="AX104" i="33" s="1"/>
  <c r="AY104" i="33" s="1"/>
  <c r="AZ104" i="33" s="1"/>
  <c r="BA104" i="33" s="1"/>
  <c r="D27" i="33"/>
  <c r="E27" i="33" s="1"/>
  <c r="F27" i="33" s="1"/>
  <c r="G27" i="33" s="1"/>
  <c r="H27" i="33" s="1"/>
  <c r="I27" i="33" s="1"/>
  <c r="J27" i="33" s="1"/>
  <c r="K27" i="33" s="1"/>
  <c r="L27" i="33" s="1"/>
  <c r="M27" i="33" s="1"/>
  <c r="N27" i="33" s="1"/>
  <c r="O27" i="33" s="1"/>
  <c r="P27" i="33" s="1"/>
  <c r="Q27" i="33" s="1"/>
  <c r="R27" i="33" s="1"/>
  <c r="S27" i="33" s="1"/>
  <c r="T27" i="33" s="1"/>
  <c r="U27" i="33" s="1"/>
  <c r="V27" i="33" s="1"/>
  <c r="W27" i="33" s="1"/>
  <c r="X27" i="33" s="1"/>
  <c r="Y27" i="33" s="1"/>
  <c r="Z27" i="33" s="1"/>
  <c r="AA27" i="33" s="1"/>
  <c r="AB27" i="33" s="1"/>
  <c r="AC27" i="33" s="1"/>
  <c r="AD27" i="33" s="1"/>
  <c r="AE27" i="33" s="1"/>
  <c r="AF27" i="33" s="1"/>
  <c r="AG27" i="33" s="1"/>
  <c r="AH27" i="33" s="1"/>
  <c r="AI27" i="33" s="1"/>
  <c r="AJ27" i="33" s="1"/>
  <c r="AK27" i="33" s="1"/>
  <c r="AL27" i="33" s="1"/>
  <c r="AM27" i="33" s="1"/>
  <c r="AN27" i="33" s="1"/>
  <c r="AO27" i="33" s="1"/>
  <c r="AP27" i="33" s="1"/>
  <c r="AQ27" i="33" s="1"/>
  <c r="AR27" i="33" s="1"/>
  <c r="AS27" i="33" s="1"/>
  <c r="AT27" i="33" s="1"/>
  <c r="AU27" i="33" s="1"/>
  <c r="AV27" i="33" s="1"/>
  <c r="AW27" i="33" s="1"/>
  <c r="AX27" i="33" s="1"/>
  <c r="AY27" i="33" s="1"/>
  <c r="AZ27" i="33" s="1"/>
  <c r="BA27" i="33" s="1"/>
  <c r="D181" i="33"/>
  <c r="E181" i="33" s="1"/>
  <c r="F181" i="33" s="1"/>
  <c r="G181" i="33" s="1"/>
  <c r="H181" i="33" s="1"/>
  <c r="I181" i="33" s="1"/>
  <c r="J181" i="33" s="1"/>
  <c r="K181" i="33" s="1"/>
  <c r="L181" i="33" s="1"/>
  <c r="M181" i="33" s="1"/>
  <c r="N181" i="33" s="1"/>
  <c r="O181" i="33" s="1"/>
  <c r="P181" i="33" s="1"/>
  <c r="Q181" i="33" s="1"/>
  <c r="R181" i="33" s="1"/>
  <c r="S181" i="33" s="1"/>
  <c r="T181" i="33" s="1"/>
  <c r="U181" i="33" s="1"/>
  <c r="V181" i="33" s="1"/>
  <c r="W181" i="33" s="1"/>
  <c r="X181" i="33" s="1"/>
  <c r="Y181" i="33" s="1"/>
  <c r="Z181" i="33" s="1"/>
  <c r="AA181" i="33" s="1"/>
  <c r="AB181" i="33" s="1"/>
  <c r="AC181" i="33" s="1"/>
  <c r="AD181" i="33" s="1"/>
  <c r="AE181" i="33" s="1"/>
  <c r="AF181" i="33" s="1"/>
  <c r="AG181" i="33" s="1"/>
  <c r="AH181" i="33" s="1"/>
  <c r="AI181" i="33" s="1"/>
  <c r="AJ181" i="33" s="1"/>
  <c r="AK181" i="33" s="1"/>
  <c r="AL181" i="33" s="1"/>
  <c r="AM181" i="33" s="1"/>
  <c r="AN181" i="33" s="1"/>
  <c r="AO181" i="33" s="1"/>
  <c r="AP181" i="33" s="1"/>
  <c r="AQ181" i="33" s="1"/>
  <c r="AR181" i="33" s="1"/>
  <c r="AS181" i="33" s="1"/>
  <c r="AT181" i="33" s="1"/>
  <c r="AU181" i="33" s="1"/>
  <c r="AV181" i="33" s="1"/>
  <c r="AW181" i="33" s="1"/>
  <c r="AX181" i="33" s="1"/>
  <c r="AY181" i="33" s="1"/>
  <c r="AZ181" i="33" s="1"/>
  <c r="D107" i="33"/>
  <c r="E107" i="33" s="1"/>
  <c r="F107" i="33" s="1"/>
  <c r="G107" i="33" s="1"/>
  <c r="H107" i="33" s="1"/>
  <c r="I107" i="33" s="1"/>
  <c r="J107" i="33" s="1"/>
  <c r="K107" i="33" s="1"/>
  <c r="L107" i="33" s="1"/>
  <c r="M107" i="33" s="1"/>
  <c r="N107" i="33" s="1"/>
  <c r="O107" i="33" s="1"/>
  <c r="P107" i="33" s="1"/>
  <c r="Q107" i="33" s="1"/>
  <c r="R107" i="33" s="1"/>
  <c r="S107" i="33" s="1"/>
  <c r="T107" i="33" s="1"/>
  <c r="U107" i="33" s="1"/>
  <c r="V107" i="33" s="1"/>
  <c r="W107" i="33" s="1"/>
  <c r="X107" i="33" s="1"/>
  <c r="Y107" i="33" s="1"/>
  <c r="Z107" i="33" s="1"/>
  <c r="AA107" i="33" s="1"/>
  <c r="AB107" i="33" s="1"/>
  <c r="AC107" i="33" s="1"/>
  <c r="AD107" i="33" s="1"/>
  <c r="AE107" i="33" s="1"/>
  <c r="AF107" i="33" s="1"/>
  <c r="AG107" i="33" s="1"/>
  <c r="AH107" i="33" s="1"/>
  <c r="AI107" i="33" s="1"/>
  <c r="AJ107" i="33" s="1"/>
  <c r="AK107" i="33" s="1"/>
  <c r="AL107" i="33" s="1"/>
  <c r="AM107" i="33" s="1"/>
  <c r="AN107" i="33" s="1"/>
  <c r="AO107" i="33" s="1"/>
  <c r="AP107" i="33" s="1"/>
  <c r="AQ107" i="33" s="1"/>
  <c r="AR107" i="33" s="1"/>
  <c r="AS107" i="33" s="1"/>
  <c r="AT107" i="33" s="1"/>
  <c r="AU107" i="33" s="1"/>
  <c r="AV107" i="33" s="1"/>
  <c r="AW107" i="33" s="1"/>
  <c r="AX107" i="33" s="1"/>
  <c r="AY107" i="33" s="1"/>
  <c r="AZ107" i="33" s="1"/>
  <c r="BA107" i="33" s="1"/>
  <c r="D184" i="33"/>
  <c r="E184" i="33" s="1"/>
  <c r="F184" i="33" s="1"/>
  <c r="G184" i="33" s="1"/>
  <c r="H184" i="33" s="1"/>
  <c r="I184" i="33" s="1"/>
  <c r="J184" i="33" s="1"/>
  <c r="K184" i="33" s="1"/>
  <c r="L184" i="33" s="1"/>
  <c r="M184" i="33" s="1"/>
  <c r="N184" i="33" s="1"/>
  <c r="O184" i="33" s="1"/>
  <c r="P184" i="33" s="1"/>
  <c r="Q184" i="33" s="1"/>
  <c r="R184" i="33" s="1"/>
  <c r="S184" i="33" s="1"/>
  <c r="T184" i="33" s="1"/>
  <c r="U184" i="33" s="1"/>
  <c r="V184" i="33" s="1"/>
  <c r="W184" i="33" s="1"/>
  <c r="X184" i="33" s="1"/>
  <c r="Y184" i="33" s="1"/>
  <c r="Z184" i="33" s="1"/>
  <c r="AA184" i="33" s="1"/>
  <c r="AB184" i="33" s="1"/>
  <c r="AC184" i="33" s="1"/>
  <c r="AD184" i="33" s="1"/>
  <c r="AE184" i="33" s="1"/>
  <c r="AF184" i="33" s="1"/>
  <c r="AG184" i="33" s="1"/>
  <c r="AH184" i="33" s="1"/>
  <c r="AI184" i="33" s="1"/>
  <c r="AJ184" i="33" s="1"/>
  <c r="AK184" i="33" s="1"/>
  <c r="AL184" i="33" s="1"/>
  <c r="AM184" i="33" s="1"/>
  <c r="AN184" i="33" s="1"/>
  <c r="AO184" i="33" s="1"/>
  <c r="AP184" i="33" s="1"/>
  <c r="AQ184" i="33" s="1"/>
  <c r="AR184" i="33" s="1"/>
  <c r="AS184" i="33" s="1"/>
  <c r="AT184" i="33" s="1"/>
  <c r="AU184" i="33" s="1"/>
  <c r="AV184" i="33" s="1"/>
  <c r="AW184" i="33" s="1"/>
  <c r="AX184" i="33" s="1"/>
  <c r="AY184" i="33" s="1"/>
  <c r="AZ184" i="33" s="1"/>
  <c r="D30" i="33"/>
  <c r="E30" i="33" s="1"/>
  <c r="F30" i="33" s="1"/>
  <c r="G30" i="33" s="1"/>
  <c r="H30" i="33" s="1"/>
  <c r="I30" i="33" s="1"/>
  <c r="J30" i="33" s="1"/>
  <c r="K30" i="33" s="1"/>
  <c r="L30" i="33" s="1"/>
  <c r="M30" i="33" s="1"/>
  <c r="N30" i="33" s="1"/>
  <c r="O30" i="33" s="1"/>
  <c r="P30" i="33" s="1"/>
  <c r="Q30" i="33" s="1"/>
  <c r="R30" i="33" s="1"/>
  <c r="S30" i="33" s="1"/>
  <c r="T30" i="33" s="1"/>
  <c r="U30" i="33" s="1"/>
  <c r="V30" i="33" s="1"/>
  <c r="W30" i="33" s="1"/>
  <c r="X30" i="33" s="1"/>
  <c r="Y30" i="33" s="1"/>
  <c r="Z30" i="33" s="1"/>
  <c r="AA30" i="33" s="1"/>
  <c r="AB30" i="33" s="1"/>
  <c r="AC30" i="33" s="1"/>
  <c r="AD30" i="33" s="1"/>
  <c r="AE30" i="33" s="1"/>
  <c r="AF30" i="33" s="1"/>
  <c r="AG30" i="33" s="1"/>
  <c r="AH30" i="33" s="1"/>
  <c r="AI30" i="33" s="1"/>
  <c r="AJ30" i="33" s="1"/>
  <c r="AK30" i="33" s="1"/>
  <c r="AL30" i="33" s="1"/>
  <c r="AM30" i="33" s="1"/>
  <c r="AN30" i="33" s="1"/>
  <c r="AO30" i="33" s="1"/>
  <c r="AP30" i="33" s="1"/>
  <c r="AQ30" i="33" s="1"/>
  <c r="AR30" i="33" s="1"/>
  <c r="AS30" i="33" s="1"/>
  <c r="AT30" i="33" s="1"/>
  <c r="AU30" i="33" s="1"/>
  <c r="AV30" i="33" s="1"/>
  <c r="AW30" i="33" s="1"/>
  <c r="AX30" i="33" s="1"/>
  <c r="AY30" i="33" s="1"/>
  <c r="AZ30" i="33" s="1"/>
  <c r="BA30" i="33" s="1"/>
  <c r="D105" i="33"/>
  <c r="E105" i="33" s="1"/>
  <c r="F105" i="33" s="1"/>
  <c r="G105" i="33" s="1"/>
  <c r="H105" i="33" s="1"/>
  <c r="I105" i="33" s="1"/>
  <c r="J105" i="33" s="1"/>
  <c r="K105" i="33" s="1"/>
  <c r="L105" i="33" s="1"/>
  <c r="M105" i="33" s="1"/>
  <c r="N105" i="33" s="1"/>
  <c r="O105" i="33" s="1"/>
  <c r="P105" i="33" s="1"/>
  <c r="Q105" i="33" s="1"/>
  <c r="R105" i="33" s="1"/>
  <c r="S105" i="33" s="1"/>
  <c r="T105" i="33" s="1"/>
  <c r="U105" i="33" s="1"/>
  <c r="V105" i="33" s="1"/>
  <c r="W105" i="33" s="1"/>
  <c r="X105" i="33" s="1"/>
  <c r="Y105" i="33" s="1"/>
  <c r="Z105" i="33" s="1"/>
  <c r="AA105" i="33" s="1"/>
  <c r="AB105" i="33" s="1"/>
  <c r="AC105" i="33" s="1"/>
  <c r="AD105" i="33" s="1"/>
  <c r="AE105" i="33" s="1"/>
  <c r="AF105" i="33" s="1"/>
  <c r="AG105" i="33" s="1"/>
  <c r="AH105" i="33" s="1"/>
  <c r="AI105" i="33" s="1"/>
  <c r="AJ105" i="33" s="1"/>
  <c r="AK105" i="33" s="1"/>
  <c r="AL105" i="33" s="1"/>
  <c r="AM105" i="33" s="1"/>
  <c r="AN105" i="33" s="1"/>
  <c r="AO105" i="33" s="1"/>
  <c r="AP105" i="33" s="1"/>
  <c r="AQ105" i="33" s="1"/>
  <c r="AR105" i="33" s="1"/>
  <c r="AS105" i="33" s="1"/>
  <c r="AT105" i="33" s="1"/>
  <c r="AU105" i="33" s="1"/>
  <c r="AV105" i="33" s="1"/>
  <c r="AW105" i="33" s="1"/>
  <c r="AX105" i="33" s="1"/>
  <c r="AY105" i="33" s="1"/>
  <c r="AZ105" i="33" s="1"/>
  <c r="BA105" i="33" s="1"/>
  <c r="D28" i="33"/>
  <c r="E28" i="33" s="1"/>
  <c r="F28" i="33" s="1"/>
  <c r="G28" i="33" s="1"/>
  <c r="H28" i="33" s="1"/>
  <c r="I28" i="33" s="1"/>
  <c r="J28" i="33" s="1"/>
  <c r="K28" i="33" s="1"/>
  <c r="L28" i="33" s="1"/>
  <c r="M28" i="33" s="1"/>
  <c r="N28" i="33" s="1"/>
  <c r="O28" i="33" s="1"/>
  <c r="P28" i="33" s="1"/>
  <c r="Q28" i="33" s="1"/>
  <c r="R28" i="33" s="1"/>
  <c r="S28" i="33" s="1"/>
  <c r="T28" i="33" s="1"/>
  <c r="U28" i="33" s="1"/>
  <c r="V28" i="33" s="1"/>
  <c r="W28" i="33" s="1"/>
  <c r="X28" i="33" s="1"/>
  <c r="Y28" i="33" s="1"/>
  <c r="Z28" i="33" s="1"/>
  <c r="AA28" i="33" s="1"/>
  <c r="AB28" i="33" s="1"/>
  <c r="AC28" i="33" s="1"/>
  <c r="AD28" i="33" s="1"/>
  <c r="AE28" i="33" s="1"/>
  <c r="AF28" i="33" s="1"/>
  <c r="AG28" i="33" s="1"/>
  <c r="AH28" i="33" s="1"/>
  <c r="AI28" i="33" s="1"/>
  <c r="AJ28" i="33" s="1"/>
  <c r="AK28" i="33" s="1"/>
  <c r="AL28" i="33" s="1"/>
  <c r="AM28" i="33" s="1"/>
  <c r="AN28" i="33" s="1"/>
  <c r="AO28" i="33" s="1"/>
  <c r="AP28" i="33" s="1"/>
  <c r="AQ28" i="33" s="1"/>
  <c r="AR28" i="33" s="1"/>
  <c r="AS28" i="33" s="1"/>
  <c r="AT28" i="33" s="1"/>
  <c r="AU28" i="33" s="1"/>
  <c r="AV28" i="33" s="1"/>
  <c r="AW28" i="33" s="1"/>
  <c r="AX28" i="33" s="1"/>
  <c r="AY28" i="33" s="1"/>
  <c r="AZ28" i="33" s="1"/>
  <c r="BA28" i="33" s="1"/>
  <c r="D182" i="33"/>
  <c r="E182" i="33" s="1"/>
  <c r="F182" i="33" s="1"/>
  <c r="G182" i="33" s="1"/>
  <c r="H182" i="33" s="1"/>
  <c r="I182" i="33" s="1"/>
  <c r="J182" i="33" s="1"/>
  <c r="K182" i="33" s="1"/>
  <c r="L182" i="33" s="1"/>
  <c r="M182" i="33" s="1"/>
  <c r="N182" i="33" s="1"/>
  <c r="O182" i="33" s="1"/>
  <c r="P182" i="33" s="1"/>
  <c r="Q182" i="33" s="1"/>
  <c r="R182" i="33" s="1"/>
  <c r="S182" i="33" s="1"/>
  <c r="T182" i="33" s="1"/>
  <c r="U182" i="33" s="1"/>
  <c r="V182" i="33" s="1"/>
  <c r="W182" i="33" s="1"/>
  <c r="X182" i="33" s="1"/>
  <c r="Y182" i="33" s="1"/>
  <c r="Z182" i="33" s="1"/>
  <c r="AA182" i="33" s="1"/>
  <c r="AB182" i="33" s="1"/>
  <c r="AC182" i="33" s="1"/>
  <c r="AD182" i="33" s="1"/>
  <c r="AE182" i="33" s="1"/>
  <c r="AF182" i="33" s="1"/>
  <c r="AG182" i="33" s="1"/>
  <c r="AH182" i="33" s="1"/>
  <c r="AI182" i="33" s="1"/>
  <c r="AJ182" i="33" s="1"/>
  <c r="AK182" i="33" s="1"/>
  <c r="AL182" i="33" s="1"/>
  <c r="AM182" i="33" s="1"/>
  <c r="AN182" i="33" s="1"/>
  <c r="AO182" i="33" s="1"/>
  <c r="AP182" i="33" s="1"/>
  <c r="AQ182" i="33" s="1"/>
  <c r="AR182" i="33" s="1"/>
  <c r="AS182" i="33" s="1"/>
  <c r="AT182" i="33" s="1"/>
  <c r="AU182" i="33" s="1"/>
  <c r="AV182" i="33" s="1"/>
  <c r="AW182" i="33" s="1"/>
  <c r="AX182" i="33" s="1"/>
  <c r="AY182" i="33" s="1"/>
  <c r="AZ182" i="33" s="1"/>
  <c r="D179" i="33"/>
  <c r="E179" i="33" s="1"/>
  <c r="F179" i="33" s="1"/>
  <c r="G179" i="33" s="1"/>
  <c r="H179" i="33" s="1"/>
  <c r="I179" i="33" s="1"/>
  <c r="J179" i="33" s="1"/>
  <c r="K179" i="33" s="1"/>
  <c r="L179" i="33" s="1"/>
  <c r="M179" i="33" s="1"/>
  <c r="N179" i="33" s="1"/>
  <c r="O179" i="33" s="1"/>
  <c r="P179" i="33" s="1"/>
  <c r="Q179" i="33" s="1"/>
  <c r="R179" i="33" s="1"/>
  <c r="S179" i="33" s="1"/>
  <c r="T179" i="33" s="1"/>
  <c r="U179" i="33" s="1"/>
  <c r="V179" i="33" s="1"/>
  <c r="W179" i="33" s="1"/>
  <c r="X179" i="33" s="1"/>
  <c r="Y179" i="33" s="1"/>
  <c r="Z179" i="33" s="1"/>
  <c r="AA179" i="33" s="1"/>
  <c r="AB179" i="33" s="1"/>
  <c r="AC179" i="33" s="1"/>
  <c r="AD179" i="33" s="1"/>
  <c r="AE179" i="33" s="1"/>
  <c r="AF179" i="33" s="1"/>
  <c r="AG179" i="33" s="1"/>
  <c r="AH179" i="33" s="1"/>
  <c r="AI179" i="33" s="1"/>
  <c r="AJ179" i="33" s="1"/>
  <c r="AK179" i="33" s="1"/>
  <c r="AL179" i="33" s="1"/>
  <c r="AM179" i="33" s="1"/>
  <c r="AN179" i="33" s="1"/>
  <c r="AO179" i="33" s="1"/>
  <c r="AP179" i="33" s="1"/>
  <c r="AQ179" i="33" s="1"/>
  <c r="AR179" i="33" s="1"/>
  <c r="AS179" i="33" s="1"/>
  <c r="AT179" i="33" s="1"/>
  <c r="AU179" i="33" s="1"/>
  <c r="AV179" i="33" s="1"/>
  <c r="AW179" i="33" s="1"/>
  <c r="AX179" i="33" s="1"/>
  <c r="AY179" i="33" s="1"/>
  <c r="AZ179" i="33" s="1"/>
  <c r="D102" i="33"/>
  <c r="E102" i="33" s="1"/>
  <c r="F102" i="33" s="1"/>
  <c r="G102" i="33" s="1"/>
  <c r="H102" i="33" s="1"/>
  <c r="I102" i="33" s="1"/>
  <c r="J102" i="33" s="1"/>
  <c r="K102" i="33" s="1"/>
  <c r="L102" i="33" s="1"/>
  <c r="M102" i="33" s="1"/>
  <c r="N102" i="33" s="1"/>
  <c r="O102" i="33" s="1"/>
  <c r="P102" i="33" s="1"/>
  <c r="Q102" i="33" s="1"/>
  <c r="R102" i="33" s="1"/>
  <c r="S102" i="33" s="1"/>
  <c r="T102" i="33" s="1"/>
  <c r="U102" i="33" s="1"/>
  <c r="V102" i="33" s="1"/>
  <c r="W102" i="33" s="1"/>
  <c r="X102" i="33" s="1"/>
  <c r="Y102" i="33" s="1"/>
  <c r="Z102" i="33" s="1"/>
  <c r="AA102" i="33" s="1"/>
  <c r="AB102" i="33" s="1"/>
  <c r="AC102" i="33" s="1"/>
  <c r="AD102" i="33" s="1"/>
  <c r="AE102" i="33" s="1"/>
  <c r="AF102" i="33" s="1"/>
  <c r="AG102" i="33" s="1"/>
  <c r="AH102" i="33" s="1"/>
  <c r="AI102" i="33" s="1"/>
  <c r="AJ102" i="33" s="1"/>
  <c r="AK102" i="33" s="1"/>
  <c r="AL102" i="33" s="1"/>
  <c r="AM102" i="33" s="1"/>
  <c r="AN102" i="33" s="1"/>
  <c r="AO102" i="33" s="1"/>
  <c r="AP102" i="33" s="1"/>
  <c r="AQ102" i="33" s="1"/>
  <c r="AR102" i="33" s="1"/>
  <c r="AS102" i="33" s="1"/>
  <c r="AT102" i="33" s="1"/>
  <c r="AU102" i="33" s="1"/>
  <c r="AV102" i="33" s="1"/>
  <c r="AW102" i="33" s="1"/>
  <c r="AX102" i="33" s="1"/>
  <c r="AY102" i="33" s="1"/>
  <c r="AZ102" i="33" s="1"/>
  <c r="BA102" i="33" s="1"/>
  <c r="D25" i="33"/>
  <c r="E25" i="33" s="1"/>
  <c r="F25" i="33" s="1"/>
  <c r="G25" i="33" s="1"/>
  <c r="H25" i="33" s="1"/>
  <c r="I25" i="33" s="1"/>
  <c r="J25" i="33" s="1"/>
  <c r="K25" i="33" s="1"/>
  <c r="L25" i="33" s="1"/>
  <c r="M25" i="33" s="1"/>
  <c r="N25" i="33" s="1"/>
  <c r="O25" i="33" s="1"/>
  <c r="P25" i="33" s="1"/>
  <c r="Q25" i="33" s="1"/>
  <c r="R25" i="33" s="1"/>
  <c r="S25" i="33" s="1"/>
  <c r="T25" i="33" s="1"/>
  <c r="U25" i="33" s="1"/>
  <c r="V25" i="33" s="1"/>
  <c r="W25" i="33" s="1"/>
  <c r="X25" i="33" s="1"/>
  <c r="Y25" i="33" s="1"/>
  <c r="Z25" i="33" s="1"/>
  <c r="AA25" i="33" s="1"/>
  <c r="AB25" i="33" s="1"/>
  <c r="AC25" i="33" s="1"/>
  <c r="AD25" i="33" s="1"/>
  <c r="AE25" i="33" s="1"/>
  <c r="AF25" i="33" s="1"/>
  <c r="AG25" i="33" s="1"/>
  <c r="AH25" i="33" s="1"/>
  <c r="AI25" i="33" s="1"/>
  <c r="AJ25" i="33" s="1"/>
  <c r="AK25" i="33" s="1"/>
  <c r="AL25" i="33" s="1"/>
  <c r="AM25" i="33" s="1"/>
  <c r="AN25" i="33" s="1"/>
  <c r="AO25" i="33" s="1"/>
  <c r="AP25" i="33" s="1"/>
  <c r="AQ25" i="33" s="1"/>
  <c r="AR25" i="33" s="1"/>
  <c r="AS25" i="33" s="1"/>
  <c r="AT25" i="33" s="1"/>
  <c r="AU25" i="33" s="1"/>
  <c r="AV25" i="33" s="1"/>
  <c r="AW25" i="33" s="1"/>
  <c r="AX25" i="33" s="1"/>
  <c r="AY25" i="33" s="1"/>
  <c r="AZ25" i="33" s="1"/>
  <c r="BA25" i="33" s="1"/>
  <c r="D21" i="33"/>
  <c r="E21" i="33" s="1"/>
  <c r="F21" i="33" s="1"/>
  <c r="G21" i="33" s="1"/>
  <c r="H21" i="33" s="1"/>
  <c r="I21" i="33" s="1"/>
  <c r="J21" i="33" s="1"/>
  <c r="K21" i="33" s="1"/>
  <c r="L21" i="33" s="1"/>
  <c r="M21" i="33" s="1"/>
  <c r="N21" i="33" s="1"/>
  <c r="O21" i="33" s="1"/>
  <c r="P21" i="33" s="1"/>
  <c r="Q21" i="33" s="1"/>
  <c r="R21" i="33" s="1"/>
  <c r="S21" i="33" s="1"/>
  <c r="T21" i="33" s="1"/>
  <c r="U21" i="33" s="1"/>
  <c r="V21" i="33" s="1"/>
  <c r="W21" i="33" s="1"/>
  <c r="X21" i="33" s="1"/>
  <c r="Y21" i="33" s="1"/>
  <c r="Z21" i="33" s="1"/>
  <c r="AA21" i="33" s="1"/>
  <c r="AB21" i="33" s="1"/>
  <c r="AC21" i="33" s="1"/>
  <c r="AD21" i="33" s="1"/>
  <c r="AE21" i="33" s="1"/>
  <c r="AF21" i="33" s="1"/>
  <c r="AG21" i="33" s="1"/>
  <c r="AH21" i="33" s="1"/>
  <c r="AI21" i="33" s="1"/>
  <c r="AJ21" i="33" s="1"/>
  <c r="AK21" i="33" s="1"/>
  <c r="AL21" i="33" s="1"/>
  <c r="AM21" i="33" s="1"/>
  <c r="AN21" i="33" s="1"/>
  <c r="AO21" i="33" s="1"/>
  <c r="AP21" i="33" s="1"/>
  <c r="AQ21" i="33" s="1"/>
  <c r="AR21" i="33" s="1"/>
  <c r="AS21" i="33" s="1"/>
  <c r="AT21" i="33" s="1"/>
  <c r="AU21" i="33" s="1"/>
  <c r="AV21" i="33" s="1"/>
  <c r="AW21" i="33" s="1"/>
  <c r="AX21" i="33" s="1"/>
  <c r="AY21" i="33" s="1"/>
  <c r="AZ21" i="33" s="1"/>
  <c r="BA21" i="33" s="1"/>
  <c r="D98" i="33"/>
  <c r="E98" i="33" s="1"/>
  <c r="F98" i="33" s="1"/>
  <c r="G98" i="33" s="1"/>
  <c r="H98" i="33" s="1"/>
  <c r="I98" i="33" s="1"/>
  <c r="J98" i="33" s="1"/>
  <c r="K98" i="33" s="1"/>
  <c r="L98" i="33" s="1"/>
  <c r="M98" i="33" s="1"/>
  <c r="N98" i="33" s="1"/>
  <c r="O98" i="33" s="1"/>
  <c r="P98" i="33" s="1"/>
  <c r="Q98" i="33" s="1"/>
  <c r="R98" i="33" s="1"/>
  <c r="S98" i="33" s="1"/>
  <c r="T98" i="33" s="1"/>
  <c r="U98" i="33" s="1"/>
  <c r="V98" i="33" s="1"/>
  <c r="W98" i="33" s="1"/>
  <c r="X98" i="33" s="1"/>
  <c r="Y98" i="33" s="1"/>
  <c r="Z98" i="33" s="1"/>
  <c r="AA98" i="33" s="1"/>
  <c r="AB98" i="33" s="1"/>
  <c r="AC98" i="33" s="1"/>
  <c r="AD98" i="33" s="1"/>
  <c r="AE98" i="33" s="1"/>
  <c r="AF98" i="33" s="1"/>
  <c r="AG98" i="33" s="1"/>
  <c r="AH98" i="33" s="1"/>
  <c r="AI98" i="33" s="1"/>
  <c r="AJ98" i="33" s="1"/>
  <c r="AK98" i="33" s="1"/>
  <c r="AL98" i="33" s="1"/>
  <c r="AM98" i="33" s="1"/>
  <c r="AN98" i="33" s="1"/>
  <c r="AO98" i="33" s="1"/>
  <c r="AP98" i="33" s="1"/>
  <c r="AQ98" i="33" s="1"/>
  <c r="AR98" i="33" s="1"/>
  <c r="AS98" i="33" s="1"/>
  <c r="AT98" i="33" s="1"/>
  <c r="AU98" i="33" s="1"/>
  <c r="AV98" i="33" s="1"/>
  <c r="AW98" i="33" s="1"/>
  <c r="AX98" i="33" s="1"/>
  <c r="AY98" i="33" s="1"/>
  <c r="AZ98" i="33" s="1"/>
  <c r="BA98" i="33" s="1"/>
  <c r="D175" i="33"/>
  <c r="E175" i="33" s="1"/>
  <c r="F175" i="33" s="1"/>
  <c r="G175" i="33" s="1"/>
  <c r="H175" i="33" s="1"/>
  <c r="I175" i="33" s="1"/>
  <c r="J175" i="33" s="1"/>
  <c r="K175" i="33" s="1"/>
  <c r="L175" i="33" s="1"/>
  <c r="M175" i="33" s="1"/>
  <c r="N175" i="33" s="1"/>
  <c r="O175" i="33" s="1"/>
  <c r="P175" i="33" s="1"/>
  <c r="Q175" i="33" s="1"/>
  <c r="R175" i="33" s="1"/>
  <c r="S175" i="33" s="1"/>
  <c r="T175" i="33" s="1"/>
  <c r="U175" i="33" s="1"/>
  <c r="V175" i="33" s="1"/>
  <c r="W175" i="33" s="1"/>
  <c r="X175" i="33" s="1"/>
  <c r="Y175" i="33" s="1"/>
  <c r="Z175" i="33" s="1"/>
  <c r="AA175" i="33" s="1"/>
  <c r="AB175" i="33" s="1"/>
  <c r="AC175" i="33" s="1"/>
  <c r="AD175" i="33" s="1"/>
  <c r="AE175" i="33" s="1"/>
  <c r="AF175" i="33" s="1"/>
  <c r="AG175" i="33" s="1"/>
  <c r="AH175" i="33" s="1"/>
  <c r="AI175" i="33" s="1"/>
  <c r="AJ175" i="33" s="1"/>
  <c r="AK175" i="33" s="1"/>
  <c r="AL175" i="33" s="1"/>
  <c r="AM175" i="33" s="1"/>
  <c r="AN175" i="33" s="1"/>
  <c r="AO175" i="33" s="1"/>
  <c r="AP175" i="33" s="1"/>
  <c r="AQ175" i="33" s="1"/>
  <c r="AR175" i="33" s="1"/>
  <c r="AS175" i="33" s="1"/>
  <c r="AT175" i="33" s="1"/>
  <c r="AU175" i="33" s="1"/>
  <c r="AV175" i="33" s="1"/>
  <c r="AW175" i="33" s="1"/>
  <c r="AX175" i="33" s="1"/>
  <c r="AY175" i="33" s="1"/>
  <c r="AZ175" i="33" s="1"/>
  <c r="D183" i="33"/>
  <c r="E183" i="33" s="1"/>
  <c r="F183" i="33" s="1"/>
  <c r="G183" i="33" s="1"/>
  <c r="H183" i="33" s="1"/>
  <c r="I183" i="33" s="1"/>
  <c r="J183" i="33" s="1"/>
  <c r="K183" i="33" s="1"/>
  <c r="L183" i="33" s="1"/>
  <c r="M183" i="33" s="1"/>
  <c r="N183" i="33" s="1"/>
  <c r="O183" i="33" s="1"/>
  <c r="P183" i="33" s="1"/>
  <c r="Q183" i="33" s="1"/>
  <c r="R183" i="33" s="1"/>
  <c r="S183" i="33" s="1"/>
  <c r="T183" i="33" s="1"/>
  <c r="U183" i="33" s="1"/>
  <c r="V183" i="33" s="1"/>
  <c r="W183" i="33" s="1"/>
  <c r="X183" i="33" s="1"/>
  <c r="Y183" i="33" s="1"/>
  <c r="Z183" i="33" s="1"/>
  <c r="AA183" i="33" s="1"/>
  <c r="AB183" i="33" s="1"/>
  <c r="AC183" i="33" s="1"/>
  <c r="AD183" i="33" s="1"/>
  <c r="AE183" i="33" s="1"/>
  <c r="AF183" i="33" s="1"/>
  <c r="AG183" i="33" s="1"/>
  <c r="AH183" i="33" s="1"/>
  <c r="AI183" i="33" s="1"/>
  <c r="AJ183" i="33" s="1"/>
  <c r="AK183" i="33" s="1"/>
  <c r="AL183" i="33" s="1"/>
  <c r="AM183" i="33" s="1"/>
  <c r="AN183" i="33" s="1"/>
  <c r="AO183" i="33" s="1"/>
  <c r="AP183" i="33" s="1"/>
  <c r="AQ183" i="33" s="1"/>
  <c r="AR183" i="33" s="1"/>
  <c r="AS183" i="33" s="1"/>
  <c r="AT183" i="33" s="1"/>
  <c r="AU183" i="33" s="1"/>
  <c r="AV183" i="33" s="1"/>
  <c r="AW183" i="33" s="1"/>
  <c r="AX183" i="33" s="1"/>
  <c r="AY183" i="33" s="1"/>
  <c r="AZ183" i="33" s="1"/>
  <c r="D106" i="33"/>
  <c r="E106" i="33" s="1"/>
  <c r="F106" i="33" s="1"/>
  <c r="G106" i="33" s="1"/>
  <c r="H106" i="33" s="1"/>
  <c r="I106" i="33" s="1"/>
  <c r="J106" i="33" s="1"/>
  <c r="K106" i="33" s="1"/>
  <c r="L106" i="33" s="1"/>
  <c r="M106" i="33" s="1"/>
  <c r="N106" i="33" s="1"/>
  <c r="O106" i="33" s="1"/>
  <c r="P106" i="33" s="1"/>
  <c r="Q106" i="33" s="1"/>
  <c r="R106" i="33" s="1"/>
  <c r="S106" i="33" s="1"/>
  <c r="T106" i="33" s="1"/>
  <c r="U106" i="33" s="1"/>
  <c r="V106" i="33" s="1"/>
  <c r="W106" i="33" s="1"/>
  <c r="X106" i="33" s="1"/>
  <c r="Y106" i="33" s="1"/>
  <c r="Z106" i="33" s="1"/>
  <c r="AA106" i="33" s="1"/>
  <c r="AB106" i="33" s="1"/>
  <c r="AC106" i="33" s="1"/>
  <c r="AD106" i="33" s="1"/>
  <c r="AE106" i="33" s="1"/>
  <c r="AF106" i="33" s="1"/>
  <c r="AG106" i="33" s="1"/>
  <c r="AH106" i="33" s="1"/>
  <c r="AI106" i="33" s="1"/>
  <c r="AJ106" i="33" s="1"/>
  <c r="AK106" i="33" s="1"/>
  <c r="AL106" i="33" s="1"/>
  <c r="AM106" i="33" s="1"/>
  <c r="AN106" i="33" s="1"/>
  <c r="AO106" i="33" s="1"/>
  <c r="AP106" i="33" s="1"/>
  <c r="AQ106" i="33" s="1"/>
  <c r="AR106" i="33" s="1"/>
  <c r="AS106" i="33" s="1"/>
  <c r="AT106" i="33" s="1"/>
  <c r="AU106" i="33" s="1"/>
  <c r="AV106" i="33" s="1"/>
  <c r="AW106" i="33" s="1"/>
  <c r="AX106" i="33" s="1"/>
  <c r="AY106" i="33" s="1"/>
  <c r="AZ106" i="33" s="1"/>
  <c r="BA106" i="33" s="1"/>
  <c r="D29" i="33"/>
  <c r="E29" i="33" s="1"/>
  <c r="F29" i="33" s="1"/>
  <c r="G29" i="33" s="1"/>
  <c r="H29" i="33" s="1"/>
  <c r="I29" i="33" s="1"/>
  <c r="J29" i="33" s="1"/>
  <c r="K29" i="33" s="1"/>
  <c r="L29" i="33" s="1"/>
  <c r="M29" i="33" s="1"/>
  <c r="N29" i="33" s="1"/>
  <c r="O29" i="33" s="1"/>
  <c r="P29" i="33" s="1"/>
  <c r="Q29" i="33" s="1"/>
  <c r="R29" i="33" s="1"/>
  <c r="S29" i="33" s="1"/>
  <c r="T29" i="33" s="1"/>
  <c r="U29" i="33" s="1"/>
  <c r="V29" i="33" s="1"/>
  <c r="W29" i="33" s="1"/>
  <c r="X29" i="33" s="1"/>
  <c r="Y29" i="33" s="1"/>
  <c r="Z29" i="33" s="1"/>
  <c r="AA29" i="33" s="1"/>
  <c r="AB29" i="33" s="1"/>
  <c r="AC29" i="33" s="1"/>
  <c r="AD29" i="33" s="1"/>
  <c r="AE29" i="33" s="1"/>
  <c r="AF29" i="33" s="1"/>
  <c r="AG29" i="33" s="1"/>
  <c r="AH29" i="33" s="1"/>
  <c r="AI29" i="33" s="1"/>
  <c r="AJ29" i="33" s="1"/>
  <c r="AK29" i="33" s="1"/>
  <c r="AL29" i="33" s="1"/>
  <c r="AM29" i="33" s="1"/>
  <c r="AN29" i="33" s="1"/>
  <c r="AO29" i="33" s="1"/>
  <c r="AP29" i="33" s="1"/>
  <c r="AQ29" i="33" s="1"/>
  <c r="AR29" i="33" s="1"/>
  <c r="AS29" i="33" s="1"/>
  <c r="AT29" i="33" s="1"/>
  <c r="AU29" i="33" s="1"/>
  <c r="AV29" i="33" s="1"/>
  <c r="AW29" i="33" s="1"/>
  <c r="AX29" i="33" s="1"/>
  <c r="AY29" i="33" s="1"/>
  <c r="AZ29" i="33" s="1"/>
  <c r="BA29" i="33" s="1"/>
  <c r="D176" i="33"/>
  <c r="E176" i="33" s="1"/>
  <c r="F176" i="33" s="1"/>
  <c r="G176" i="33" s="1"/>
  <c r="H176" i="33" s="1"/>
  <c r="I176" i="33" s="1"/>
  <c r="J176" i="33" s="1"/>
  <c r="K176" i="33" s="1"/>
  <c r="L176" i="33" s="1"/>
  <c r="M176" i="33" s="1"/>
  <c r="N176" i="33" s="1"/>
  <c r="O176" i="33" s="1"/>
  <c r="P176" i="33" s="1"/>
  <c r="Q176" i="33" s="1"/>
  <c r="R176" i="33" s="1"/>
  <c r="S176" i="33" s="1"/>
  <c r="T176" i="33" s="1"/>
  <c r="U176" i="33" s="1"/>
  <c r="V176" i="33" s="1"/>
  <c r="W176" i="33" s="1"/>
  <c r="X176" i="33" s="1"/>
  <c r="Y176" i="33" s="1"/>
  <c r="Z176" i="33" s="1"/>
  <c r="AA176" i="33" s="1"/>
  <c r="AB176" i="33" s="1"/>
  <c r="AC176" i="33" s="1"/>
  <c r="AD176" i="33" s="1"/>
  <c r="AE176" i="33" s="1"/>
  <c r="AF176" i="33" s="1"/>
  <c r="AG176" i="33" s="1"/>
  <c r="AH176" i="33" s="1"/>
  <c r="AI176" i="33" s="1"/>
  <c r="AJ176" i="33" s="1"/>
  <c r="AK176" i="33" s="1"/>
  <c r="AL176" i="33" s="1"/>
  <c r="AM176" i="33" s="1"/>
  <c r="AN176" i="33" s="1"/>
  <c r="AO176" i="33" s="1"/>
  <c r="AP176" i="33" s="1"/>
  <c r="AQ176" i="33" s="1"/>
  <c r="AR176" i="33" s="1"/>
  <c r="AS176" i="33" s="1"/>
  <c r="AT176" i="33" s="1"/>
  <c r="AU176" i="33" s="1"/>
  <c r="AV176" i="33" s="1"/>
  <c r="AW176" i="33" s="1"/>
  <c r="AX176" i="33" s="1"/>
  <c r="AY176" i="33" s="1"/>
  <c r="AZ176" i="33" s="1"/>
  <c r="D22" i="33"/>
  <c r="E22" i="33" s="1"/>
  <c r="F22" i="33" s="1"/>
  <c r="G22" i="33" s="1"/>
  <c r="H22" i="33" s="1"/>
  <c r="I22" i="33" s="1"/>
  <c r="J22" i="33" s="1"/>
  <c r="K22" i="33" s="1"/>
  <c r="L22" i="33" s="1"/>
  <c r="M22" i="33" s="1"/>
  <c r="N22" i="33" s="1"/>
  <c r="O22" i="33" s="1"/>
  <c r="P22" i="33" s="1"/>
  <c r="Q22" i="33" s="1"/>
  <c r="R22" i="33" s="1"/>
  <c r="S22" i="33" s="1"/>
  <c r="T22" i="33" s="1"/>
  <c r="U22" i="33" s="1"/>
  <c r="V22" i="33" s="1"/>
  <c r="W22" i="33" s="1"/>
  <c r="X22" i="33" s="1"/>
  <c r="Y22" i="33" s="1"/>
  <c r="Z22" i="33" s="1"/>
  <c r="AA22" i="33" s="1"/>
  <c r="AB22" i="33" s="1"/>
  <c r="AC22" i="33" s="1"/>
  <c r="AD22" i="33" s="1"/>
  <c r="AE22" i="33" s="1"/>
  <c r="AF22" i="33" s="1"/>
  <c r="AG22" i="33" s="1"/>
  <c r="AH22" i="33" s="1"/>
  <c r="AI22" i="33" s="1"/>
  <c r="AJ22" i="33" s="1"/>
  <c r="AK22" i="33" s="1"/>
  <c r="AL22" i="33" s="1"/>
  <c r="AM22" i="33" s="1"/>
  <c r="AN22" i="33" s="1"/>
  <c r="AO22" i="33" s="1"/>
  <c r="AP22" i="33" s="1"/>
  <c r="AQ22" i="33" s="1"/>
  <c r="AR22" i="33" s="1"/>
  <c r="AS22" i="33" s="1"/>
  <c r="AT22" i="33" s="1"/>
  <c r="AU22" i="33" s="1"/>
  <c r="AV22" i="33" s="1"/>
  <c r="AW22" i="33" s="1"/>
  <c r="AX22" i="33" s="1"/>
  <c r="AY22" i="33" s="1"/>
  <c r="AZ22" i="33" s="1"/>
  <c r="BA22" i="33" s="1"/>
  <c r="D99" i="33"/>
  <c r="E99" i="33" s="1"/>
  <c r="F99" i="33" s="1"/>
  <c r="G99" i="33" s="1"/>
  <c r="H99" i="33" s="1"/>
  <c r="I99" i="33" s="1"/>
  <c r="J99" i="33" s="1"/>
  <c r="K99" i="33" s="1"/>
  <c r="L99" i="33" s="1"/>
  <c r="M99" i="33" s="1"/>
  <c r="N99" i="33" s="1"/>
  <c r="O99" i="33" s="1"/>
  <c r="P99" i="33" s="1"/>
  <c r="Q99" i="33" s="1"/>
  <c r="R99" i="33" s="1"/>
  <c r="S99" i="33" s="1"/>
  <c r="T99" i="33" s="1"/>
  <c r="U99" i="33" s="1"/>
  <c r="V99" i="33" s="1"/>
  <c r="W99" i="33" s="1"/>
  <c r="X99" i="33" s="1"/>
  <c r="Y99" i="33" s="1"/>
  <c r="Z99" i="33" s="1"/>
  <c r="AA99" i="33" s="1"/>
  <c r="AB99" i="33" s="1"/>
  <c r="AC99" i="33" s="1"/>
  <c r="AD99" i="33" s="1"/>
  <c r="AE99" i="33" s="1"/>
  <c r="AF99" i="33" s="1"/>
  <c r="AG99" i="33" s="1"/>
  <c r="AH99" i="33" s="1"/>
  <c r="AI99" i="33" s="1"/>
  <c r="AJ99" i="33" s="1"/>
  <c r="AK99" i="33" s="1"/>
  <c r="AL99" i="33" s="1"/>
  <c r="AM99" i="33" s="1"/>
  <c r="AN99" i="33" s="1"/>
  <c r="AO99" i="33" s="1"/>
  <c r="AP99" i="33" s="1"/>
  <c r="AQ99" i="33" s="1"/>
  <c r="AR99" i="33" s="1"/>
  <c r="AS99" i="33" s="1"/>
  <c r="AT99" i="33" s="1"/>
  <c r="AU99" i="33" s="1"/>
  <c r="AV99" i="33" s="1"/>
  <c r="AW99" i="33" s="1"/>
  <c r="AX99" i="33" s="1"/>
  <c r="AY99" i="33" s="1"/>
  <c r="AZ99" i="33" s="1"/>
  <c r="BA99" i="33" s="1"/>
  <c r="D100" i="33"/>
  <c r="E100" i="33" s="1"/>
  <c r="F100" i="33" s="1"/>
  <c r="G100" i="33" s="1"/>
  <c r="H100" i="33" s="1"/>
  <c r="I100" i="33" s="1"/>
  <c r="J100" i="33" s="1"/>
  <c r="K100" i="33" s="1"/>
  <c r="L100" i="33" s="1"/>
  <c r="M100" i="33" s="1"/>
  <c r="N100" i="33" s="1"/>
  <c r="O100" i="33" s="1"/>
  <c r="P100" i="33" s="1"/>
  <c r="Q100" i="33" s="1"/>
  <c r="R100" i="33" s="1"/>
  <c r="S100" i="33" s="1"/>
  <c r="T100" i="33" s="1"/>
  <c r="U100" i="33" s="1"/>
  <c r="V100" i="33" s="1"/>
  <c r="W100" i="33" s="1"/>
  <c r="X100" i="33" s="1"/>
  <c r="Y100" i="33" s="1"/>
  <c r="Z100" i="33" s="1"/>
  <c r="AA100" i="33" s="1"/>
  <c r="AB100" i="33" s="1"/>
  <c r="AC100" i="33" s="1"/>
  <c r="AD100" i="33" s="1"/>
  <c r="AE100" i="33" s="1"/>
  <c r="AF100" i="33" s="1"/>
  <c r="AG100" i="33" s="1"/>
  <c r="AH100" i="33" s="1"/>
  <c r="AI100" i="33" s="1"/>
  <c r="AJ100" i="33" s="1"/>
  <c r="AK100" i="33" s="1"/>
  <c r="AL100" i="33" s="1"/>
  <c r="AM100" i="33" s="1"/>
  <c r="AN100" i="33" s="1"/>
  <c r="AO100" i="33" s="1"/>
  <c r="AP100" i="33" s="1"/>
  <c r="AQ100" i="33" s="1"/>
  <c r="AR100" i="33" s="1"/>
  <c r="AS100" i="33" s="1"/>
  <c r="AT100" i="33" s="1"/>
  <c r="AU100" i="33" s="1"/>
  <c r="AV100" i="33" s="1"/>
  <c r="AW100" i="33" s="1"/>
  <c r="AX100" i="33" s="1"/>
  <c r="AY100" i="33" s="1"/>
  <c r="AZ100" i="33" s="1"/>
  <c r="BA100" i="33" s="1"/>
  <c r="D177" i="33"/>
  <c r="E177" i="33" s="1"/>
  <c r="F177" i="33" s="1"/>
  <c r="G177" i="33" s="1"/>
  <c r="H177" i="33" s="1"/>
  <c r="I177" i="33" s="1"/>
  <c r="J177" i="33" s="1"/>
  <c r="K177" i="33" s="1"/>
  <c r="L177" i="33" s="1"/>
  <c r="M177" i="33" s="1"/>
  <c r="N177" i="33" s="1"/>
  <c r="O177" i="33" s="1"/>
  <c r="P177" i="33" s="1"/>
  <c r="Q177" i="33" s="1"/>
  <c r="R177" i="33" s="1"/>
  <c r="S177" i="33" s="1"/>
  <c r="T177" i="33" s="1"/>
  <c r="U177" i="33" s="1"/>
  <c r="V177" i="33" s="1"/>
  <c r="W177" i="33" s="1"/>
  <c r="X177" i="33" s="1"/>
  <c r="Y177" i="33" s="1"/>
  <c r="Z177" i="33" s="1"/>
  <c r="AA177" i="33" s="1"/>
  <c r="AB177" i="33" s="1"/>
  <c r="AC177" i="33" s="1"/>
  <c r="AD177" i="33" s="1"/>
  <c r="AE177" i="33" s="1"/>
  <c r="AF177" i="33" s="1"/>
  <c r="AG177" i="33" s="1"/>
  <c r="AH177" i="33" s="1"/>
  <c r="AI177" i="33" s="1"/>
  <c r="AJ177" i="33" s="1"/>
  <c r="AK177" i="33" s="1"/>
  <c r="AL177" i="33" s="1"/>
  <c r="AM177" i="33" s="1"/>
  <c r="AN177" i="33" s="1"/>
  <c r="AO177" i="33" s="1"/>
  <c r="AP177" i="33" s="1"/>
  <c r="AQ177" i="33" s="1"/>
  <c r="AR177" i="33" s="1"/>
  <c r="AS177" i="33" s="1"/>
  <c r="AT177" i="33" s="1"/>
  <c r="AU177" i="33" s="1"/>
  <c r="AV177" i="33" s="1"/>
  <c r="AW177" i="33" s="1"/>
  <c r="AX177" i="33" s="1"/>
  <c r="AY177" i="33" s="1"/>
  <c r="AZ177" i="33" s="1"/>
  <c r="D23" i="33"/>
  <c r="E23" i="33" s="1"/>
  <c r="F23" i="33" s="1"/>
  <c r="G23" i="33" s="1"/>
  <c r="H23" i="33" s="1"/>
  <c r="I23" i="33" s="1"/>
  <c r="J23" i="33" s="1"/>
  <c r="K23" i="33" s="1"/>
  <c r="L23" i="33" s="1"/>
  <c r="M23" i="33" s="1"/>
  <c r="N23" i="33" s="1"/>
  <c r="O23" i="33" s="1"/>
  <c r="P23" i="33" s="1"/>
  <c r="Q23" i="33" s="1"/>
  <c r="R23" i="33" s="1"/>
  <c r="S23" i="33" s="1"/>
  <c r="T23" i="33" s="1"/>
  <c r="U23" i="33" s="1"/>
  <c r="V23" i="33" s="1"/>
  <c r="W23" i="33" s="1"/>
  <c r="X23" i="33" s="1"/>
  <c r="Y23" i="33" s="1"/>
  <c r="Z23" i="33" s="1"/>
  <c r="AA23" i="33" s="1"/>
  <c r="AB23" i="33" s="1"/>
  <c r="AC23" i="33" s="1"/>
  <c r="AD23" i="33" s="1"/>
  <c r="AE23" i="33" s="1"/>
  <c r="AF23" i="33" s="1"/>
  <c r="AG23" i="33" s="1"/>
  <c r="AH23" i="33" s="1"/>
  <c r="AI23" i="33" s="1"/>
  <c r="AJ23" i="33" s="1"/>
  <c r="AK23" i="33" s="1"/>
  <c r="AL23" i="33" s="1"/>
  <c r="AM23" i="33" s="1"/>
  <c r="AN23" i="33" s="1"/>
  <c r="AO23" i="33" s="1"/>
  <c r="AP23" i="33" s="1"/>
  <c r="AQ23" i="33" s="1"/>
  <c r="AR23" i="33" s="1"/>
  <c r="AS23" i="33" s="1"/>
  <c r="AT23" i="33" s="1"/>
  <c r="AU23" i="33" s="1"/>
  <c r="AV23" i="33" s="1"/>
  <c r="AW23" i="33" s="1"/>
  <c r="AX23" i="33" s="1"/>
  <c r="AY23" i="33" s="1"/>
  <c r="AZ23" i="33" s="1"/>
  <c r="BA23" i="33" s="1"/>
  <c r="D31" i="33"/>
  <c r="E31" i="33" s="1"/>
  <c r="F31" i="33" s="1"/>
  <c r="G31" i="33" s="1"/>
  <c r="H31" i="33" s="1"/>
  <c r="I31" i="33" s="1"/>
  <c r="J31" i="33" s="1"/>
  <c r="K31" i="33" s="1"/>
  <c r="L31" i="33" s="1"/>
  <c r="M31" i="33" s="1"/>
  <c r="N31" i="33" s="1"/>
  <c r="O31" i="33" s="1"/>
  <c r="P31" i="33" s="1"/>
  <c r="Q31" i="33" s="1"/>
  <c r="R31" i="33" s="1"/>
  <c r="S31" i="33" s="1"/>
  <c r="T31" i="33" s="1"/>
  <c r="U31" i="33" s="1"/>
  <c r="V31" i="33" s="1"/>
  <c r="W31" i="33" s="1"/>
  <c r="X31" i="33" s="1"/>
  <c r="Y31" i="33" s="1"/>
  <c r="Z31" i="33" s="1"/>
  <c r="AA31" i="33" s="1"/>
  <c r="AB31" i="33" s="1"/>
  <c r="AC31" i="33" s="1"/>
  <c r="AD31" i="33" s="1"/>
  <c r="AE31" i="33" s="1"/>
  <c r="AF31" i="33" s="1"/>
  <c r="AG31" i="33" s="1"/>
  <c r="AH31" i="33" s="1"/>
  <c r="AI31" i="33" s="1"/>
  <c r="AJ31" i="33" s="1"/>
  <c r="AK31" i="33" s="1"/>
  <c r="AL31" i="33" s="1"/>
  <c r="AM31" i="33" s="1"/>
  <c r="AN31" i="33" s="1"/>
  <c r="AO31" i="33" s="1"/>
  <c r="AP31" i="33" s="1"/>
  <c r="AQ31" i="33" s="1"/>
  <c r="AR31" i="33" s="1"/>
  <c r="AS31" i="33" s="1"/>
  <c r="AT31" i="33" s="1"/>
  <c r="AU31" i="33" s="1"/>
  <c r="AV31" i="33" s="1"/>
  <c r="AW31" i="33" s="1"/>
  <c r="AX31" i="33" s="1"/>
  <c r="AY31" i="33" s="1"/>
  <c r="AZ31" i="33" s="1"/>
  <c r="BA31" i="33" s="1"/>
  <c r="D108" i="33"/>
  <c r="E108" i="33" s="1"/>
  <c r="F108" i="33" s="1"/>
  <c r="G108" i="33" s="1"/>
  <c r="H108" i="33" s="1"/>
  <c r="I108" i="33" s="1"/>
  <c r="J108" i="33" s="1"/>
  <c r="K108" i="33" s="1"/>
  <c r="L108" i="33" s="1"/>
  <c r="M108" i="33" s="1"/>
  <c r="N108" i="33" s="1"/>
  <c r="O108" i="33" s="1"/>
  <c r="P108" i="33" s="1"/>
  <c r="Q108" i="33" s="1"/>
  <c r="R108" i="33" s="1"/>
  <c r="S108" i="33" s="1"/>
  <c r="T108" i="33" s="1"/>
  <c r="U108" i="33" s="1"/>
  <c r="V108" i="33" s="1"/>
  <c r="W108" i="33" s="1"/>
  <c r="X108" i="33" s="1"/>
  <c r="Y108" i="33" s="1"/>
  <c r="Z108" i="33" s="1"/>
  <c r="AA108" i="33" s="1"/>
  <c r="AB108" i="33" s="1"/>
  <c r="AC108" i="33" s="1"/>
  <c r="AD108" i="33" s="1"/>
  <c r="AE108" i="33" s="1"/>
  <c r="AF108" i="33" s="1"/>
  <c r="AG108" i="33" s="1"/>
  <c r="AH108" i="33" s="1"/>
  <c r="AI108" i="33" s="1"/>
  <c r="AJ108" i="33" s="1"/>
  <c r="AK108" i="33" s="1"/>
  <c r="AL108" i="33" s="1"/>
  <c r="AM108" i="33" s="1"/>
  <c r="AN108" i="33" s="1"/>
  <c r="AO108" i="33" s="1"/>
  <c r="AP108" i="33" s="1"/>
  <c r="AQ108" i="33" s="1"/>
  <c r="AR108" i="33" s="1"/>
  <c r="AS108" i="33" s="1"/>
  <c r="AT108" i="33" s="1"/>
  <c r="AU108" i="33" s="1"/>
  <c r="AV108" i="33" s="1"/>
  <c r="AW108" i="33" s="1"/>
  <c r="AX108" i="33" s="1"/>
  <c r="AY108" i="33" s="1"/>
  <c r="AZ108" i="33" s="1"/>
  <c r="BA108" i="33" s="1"/>
  <c r="D185" i="33"/>
  <c r="E185" i="33" s="1"/>
  <c r="F185" i="33" s="1"/>
  <c r="G185" i="33" s="1"/>
  <c r="H185" i="33" s="1"/>
  <c r="I185" i="33" s="1"/>
  <c r="J185" i="33" s="1"/>
  <c r="K185" i="33" s="1"/>
  <c r="L185" i="33" s="1"/>
  <c r="M185" i="33" s="1"/>
  <c r="N185" i="33" s="1"/>
  <c r="O185" i="33" s="1"/>
  <c r="P185" i="33" s="1"/>
  <c r="Q185" i="33" s="1"/>
  <c r="R185" i="33" s="1"/>
  <c r="S185" i="33" s="1"/>
  <c r="T185" i="33" s="1"/>
  <c r="U185" i="33" s="1"/>
  <c r="V185" i="33" s="1"/>
  <c r="W185" i="33" s="1"/>
  <c r="X185" i="33" s="1"/>
  <c r="Y185" i="33" s="1"/>
  <c r="Z185" i="33" s="1"/>
  <c r="AA185" i="33" s="1"/>
  <c r="AB185" i="33" s="1"/>
  <c r="AC185" i="33" s="1"/>
  <c r="AD185" i="33" s="1"/>
  <c r="AE185" i="33" s="1"/>
  <c r="AF185" i="33" s="1"/>
  <c r="AG185" i="33" s="1"/>
  <c r="AH185" i="33" s="1"/>
  <c r="AI185" i="33" s="1"/>
  <c r="AJ185" i="33" s="1"/>
  <c r="AK185" i="33" s="1"/>
  <c r="AL185" i="33" s="1"/>
  <c r="AM185" i="33" s="1"/>
  <c r="AN185" i="33" s="1"/>
  <c r="AO185" i="33" s="1"/>
  <c r="AP185" i="33" s="1"/>
  <c r="AQ185" i="33" s="1"/>
  <c r="AR185" i="33" s="1"/>
  <c r="AS185" i="33" s="1"/>
  <c r="AT185" i="33" s="1"/>
  <c r="AU185" i="33" s="1"/>
  <c r="AV185" i="33" s="1"/>
  <c r="AW185" i="33" s="1"/>
  <c r="AX185" i="33" s="1"/>
  <c r="AY185" i="33" s="1"/>
  <c r="AZ185" i="33" s="1"/>
  <c r="D101" i="33"/>
  <c r="E101" i="33" s="1"/>
  <c r="F101" i="33" s="1"/>
  <c r="G101" i="33" s="1"/>
  <c r="H101" i="33" s="1"/>
  <c r="I101" i="33" s="1"/>
  <c r="J101" i="33" s="1"/>
  <c r="K101" i="33" s="1"/>
  <c r="L101" i="33" s="1"/>
  <c r="M101" i="33" s="1"/>
  <c r="N101" i="33" s="1"/>
  <c r="O101" i="33" s="1"/>
  <c r="P101" i="33" s="1"/>
  <c r="Q101" i="33" s="1"/>
  <c r="R101" i="33" s="1"/>
  <c r="S101" i="33" s="1"/>
  <c r="T101" i="33" s="1"/>
  <c r="U101" i="33" s="1"/>
  <c r="V101" i="33" s="1"/>
  <c r="W101" i="33" s="1"/>
  <c r="X101" i="33" s="1"/>
  <c r="Y101" i="33" s="1"/>
  <c r="Z101" i="33" s="1"/>
  <c r="AA101" i="33" s="1"/>
  <c r="AB101" i="33" s="1"/>
  <c r="AC101" i="33" s="1"/>
  <c r="AD101" i="33" s="1"/>
  <c r="AE101" i="33" s="1"/>
  <c r="AF101" i="33" s="1"/>
  <c r="AG101" i="33" s="1"/>
  <c r="AH101" i="33" s="1"/>
  <c r="AI101" i="33" s="1"/>
  <c r="AJ101" i="33" s="1"/>
  <c r="AK101" i="33" s="1"/>
  <c r="AL101" i="33" s="1"/>
  <c r="AM101" i="33" s="1"/>
  <c r="AN101" i="33" s="1"/>
  <c r="AO101" i="33" s="1"/>
  <c r="AP101" i="33" s="1"/>
  <c r="AQ101" i="33" s="1"/>
  <c r="AR101" i="33" s="1"/>
  <c r="AS101" i="33" s="1"/>
  <c r="AT101" i="33" s="1"/>
  <c r="AU101" i="33" s="1"/>
  <c r="AV101" i="33" s="1"/>
  <c r="AW101" i="33" s="1"/>
  <c r="AX101" i="33" s="1"/>
  <c r="AY101" i="33" s="1"/>
  <c r="AZ101" i="33" s="1"/>
  <c r="BA101" i="33" s="1"/>
  <c r="D178" i="33"/>
  <c r="E178" i="33" s="1"/>
  <c r="F178" i="33" s="1"/>
  <c r="G178" i="33" s="1"/>
  <c r="H178" i="33" s="1"/>
  <c r="I178" i="33" s="1"/>
  <c r="J178" i="33" s="1"/>
  <c r="K178" i="33" s="1"/>
  <c r="L178" i="33" s="1"/>
  <c r="M178" i="33" s="1"/>
  <c r="N178" i="33" s="1"/>
  <c r="O178" i="33" s="1"/>
  <c r="P178" i="33" s="1"/>
  <c r="Q178" i="33" s="1"/>
  <c r="R178" i="33" s="1"/>
  <c r="S178" i="33" s="1"/>
  <c r="T178" i="33" s="1"/>
  <c r="U178" i="33" s="1"/>
  <c r="V178" i="33" s="1"/>
  <c r="W178" i="33" s="1"/>
  <c r="X178" i="33" s="1"/>
  <c r="Y178" i="33" s="1"/>
  <c r="Z178" i="33" s="1"/>
  <c r="AA178" i="33" s="1"/>
  <c r="AB178" i="33" s="1"/>
  <c r="AC178" i="33" s="1"/>
  <c r="AD178" i="33" s="1"/>
  <c r="AE178" i="33" s="1"/>
  <c r="AF178" i="33" s="1"/>
  <c r="AG178" i="33" s="1"/>
  <c r="AH178" i="33" s="1"/>
  <c r="AI178" i="33" s="1"/>
  <c r="AJ178" i="33" s="1"/>
  <c r="AK178" i="33" s="1"/>
  <c r="AL178" i="33" s="1"/>
  <c r="AM178" i="33" s="1"/>
  <c r="AN178" i="33" s="1"/>
  <c r="AO178" i="33" s="1"/>
  <c r="AP178" i="33" s="1"/>
  <c r="AQ178" i="33" s="1"/>
  <c r="AR178" i="33" s="1"/>
  <c r="AS178" i="33" s="1"/>
  <c r="AT178" i="33" s="1"/>
  <c r="AU178" i="33" s="1"/>
  <c r="AV178" i="33" s="1"/>
  <c r="AW178" i="33" s="1"/>
  <c r="AX178" i="33" s="1"/>
  <c r="AY178" i="33" s="1"/>
  <c r="AZ178" i="33" s="1"/>
  <c r="D24" i="33"/>
  <c r="E24" i="33" s="1"/>
  <c r="F24" i="33" s="1"/>
  <c r="G24" i="33" s="1"/>
  <c r="H24" i="33" s="1"/>
  <c r="I24" i="33" s="1"/>
  <c r="J24" i="33" s="1"/>
  <c r="K24" i="33" s="1"/>
  <c r="L24" i="33" s="1"/>
  <c r="M24" i="33" s="1"/>
  <c r="N24" i="33" s="1"/>
  <c r="O24" i="33" s="1"/>
  <c r="P24" i="33" s="1"/>
  <c r="Q24" i="33" s="1"/>
  <c r="R24" i="33" s="1"/>
  <c r="S24" i="33" s="1"/>
  <c r="T24" i="33" s="1"/>
  <c r="U24" i="33" s="1"/>
  <c r="V24" i="33" s="1"/>
  <c r="W24" i="33" s="1"/>
  <c r="X24" i="33" s="1"/>
  <c r="Y24" i="33" s="1"/>
  <c r="Z24" i="33" s="1"/>
  <c r="AA24" i="33" s="1"/>
  <c r="AB24" i="33" s="1"/>
  <c r="AC24" i="33" s="1"/>
  <c r="AD24" i="33" s="1"/>
  <c r="AE24" i="33" s="1"/>
  <c r="AF24" i="33" s="1"/>
  <c r="AG24" i="33" s="1"/>
  <c r="AH24" i="33" s="1"/>
  <c r="AI24" i="33" s="1"/>
  <c r="AJ24" i="33" s="1"/>
  <c r="AK24" i="33" s="1"/>
  <c r="AL24" i="33" s="1"/>
  <c r="AM24" i="33" s="1"/>
  <c r="AN24" i="33" s="1"/>
  <c r="AO24" i="33" s="1"/>
  <c r="AP24" i="33" s="1"/>
  <c r="AQ24" i="33" s="1"/>
  <c r="AR24" i="33" s="1"/>
  <c r="AS24" i="33" s="1"/>
  <c r="AT24" i="33" s="1"/>
  <c r="AU24" i="33" s="1"/>
  <c r="AV24" i="33" s="1"/>
  <c r="AW24" i="33" s="1"/>
  <c r="AX24" i="33" s="1"/>
  <c r="AY24" i="33" s="1"/>
  <c r="AZ24" i="33" s="1"/>
  <c r="BA24" i="33" s="1"/>
  <c r="D26" i="33"/>
  <c r="E26" i="33" s="1"/>
  <c r="F26" i="33" s="1"/>
  <c r="G26" i="33" s="1"/>
  <c r="H26" i="33" s="1"/>
  <c r="I26" i="33" s="1"/>
  <c r="J26" i="33" s="1"/>
  <c r="K26" i="33" s="1"/>
  <c r="L26" i="33" s="1"/>
  <c r="M26" i="33" s="1"/>
  <c r="N26" i="33" s="1"/>
  <c r="O26" i="33" s="1"/>
  <c r="P26" i="33" s="1"/>
  <c r="Q26" i="33" s="1"/>
  <c r="R26" i="33" s="1"/>
  <c r="S26" i="33" s="1"/>
  <c r="T26" i="33" s="1"/>
  <c r="U26" i="33" s="1"/>
  <c r="V26" i="33" s="1"/>
  <c r="W26" i="33" s="1"/>
  <c r="X26" i="33" s="1"/>
  <c r="Y26" i="33" s="1"/>
  <c r="Z26" i="33" s="1"/>
  <c r="AA26" i="33" s="1"/>
  <c r="AB26" i="33" s="1"/>
  <c r="AC26" i="33" s="1"/>
  <c r="AD26" i="33" s="1"/>
  <c r="AE26" i="33" s="1"/>
  <c r="AF26" i="33" s="1"/>
  <c r="AG26" i="33" s="1"/>
  <c r="AH26" i="33" s="1"/>
  <c r="AI26" i="33" s="1"/>
  <c r="AJ26" i="33" s="1"/>
  <c r="AK26" i="33" s="1"/>
  <c r="AL26" i="33" s="1"/>
  <c r="AM26" i="33" s="1"/>
  <c r="AN26" i="33" s="1"/>
  <c r="AO26" i="33" s="1"/>
  <c r="AP26" i="33" s="1"/>
  <c r="AQ26" i="33" s="1"/>
  <c r="AR26" i="33" s="1"/>
  <c r="AS26" i="33" s="1"/>
  <c r="AT26" i="33" s="1"/>
  <c r="AU26" i="33" s="1"/>
  <c r="AV26" i="33" s="1"/>
  <c r="AW26" i="33" s="1"/>
  <c r="AX26" i="33" s="1"/>
  <c r="AY26" i="33" s="1"/>
  <c r="AZ26" i="33" s="1"/>
  <c r="BA26" i="33" s="1"/>
  <c r="D103" i="33"/>
  <c r="E103" i="33" s="1"/>
  <c r="F103" i="33" s="1"/>
  <c r="G103" i="33" s="1"/>
  <c r="H103" i="33" s="1"/>
  <c r="I103" i="33" s="1"/>
  <c r="J103" i="33" s="1"/>
  <c r="K103" i="33" s="1"/>
  <c r="L103" i="33" s="1"/>
  <c r="M103" i="33" s="1"/>
  <c r="N103" i="33" s="1"/>
  <c r="O103" i="33" s="1"/>
  <c r="P103" i="33" s="1"/>
  <c r="Q103" i="33" s="1"/>
  <c r="R103" i="33" s="1"/>
  <c r="S103" i="33" s="1"/>
  <c r="T103" i="33" s="1"/>
  <c r="U103" i="33" s="1"/>
  <c r="V103" i="33" s="1"/>
  <c r="W103" i="33" s="1"/>
  <c r="X103" i="33" s="1"/>
  <c r="Y103" i="33" s="1"/>
  <c r="Z103" i="33" s="1"/>
  <c r="AA103" i="33" s="1"/>
  <c r="AB103" i="33" s="1"/>
  <c r="AC103" i="33" s="1"/>
  <c r="AD103" i="33" s="1"/>
  <c r="AE103" i="33" s="1"/>
  <c r="AF103" i="33" s="1"/>
  <c r="AG103" i="33" s="1"/>
  <c r="AH103" i="33" s="1"/>
  <c r="AI103" i="33" s="1"/>
  <c r="AJ103" i="33" s="1"/>
  <c r="AK103" i="33" s="1"/>
  <c r="AL103" i="33" s="1"/>
  <c r="AM103" i="33" s="1"/>
  <c r="AN103" i="33" s="1"/>
  <c r="AO103" i="33" s="1"/>
  <c r="AP103" i="33" s="1"/>
  <c r="AQ103" i="33" s="1"/>
  <c r="AR103" i="33" s="1"/>
  <c r="AS103" i="33" s="1"/>
  <c r="AT103" i="33" s="1"/>
  <c r="AU103" i="33" s="1"/>
  <c r="AV103" i="33" s="1"/>
  <c r="AW103" i="33" s="1"/>
  <c r="AX103" i="33" s="1"/>
  <c r="AY103" i="33" s="1"/>
  <c r="AZ103" i="33" s="1"/>
  <c r="BA103" i="33" s="1"/>
  <c r="D180" i="33"/>
  <c r="E180" i="33" s="1"/>
  <c r="F180" i="33" s="1"/>
  <c r="G180" i="33" s="1"/>
  <c r="H180" i="33" s="1"/>
  <c r="I180" i="33" s="1"/>
  <c r="J180" i="33" s="1"/>
  <c r="K180" i="33" s="1"/>
  <c r="L180" i="33" s="1"/>
  <c r="M180" i="33" s="1"/>
  <c r="N180" i="33" s="1"/>
  <c r="O180" i="33" s="1"/>
  <c r="P180" i="33" s="1"/>
  <c r="Q180" i="33" s="1"/>
  <c r="R180" i="33" s="1"/>
  <c r="S180" i="33" s="1"/>
  <c r="T180" i="33" s="1"/>
  <c r="U180" i="33" s="1"/>
  <c r="V180" i="33" s="1"/>
  <c r="W180" i="33" s="1"/>
  <c r="X180" i="33" s="1"/>
  <c r="Y180" i="33" s="1"/>
  <c r="Z180" i="33" s="1"/>
  <c r="AA180" i="33" s="1"/>
  <c r="AB180" i="33" s="1"/>
  <c r="AC180" i="33" s="1"/>
  <c r="AD180" i="33" s="1"/>
  <c r="AE180" i="33" s="1"/>
  <c r="AF180" i="33" s="1"/>
  <c r="AG180" i="33" s="1"/>
  <c r="AH180" i="33" s="1"/>
  <c r="AI180" i="33" s="1"/>
  <c r="AJ180" i="33" s="1"/>
  <c r="AK180" i="33" s="1"/>
  <c r="AL180" i="33" s="1"/>
  <c r="AM180" i="33" s="1"/>
  <c r="AN180" i="33" s="1"/>
  <c r="AO180" i="33" s="1"/>
  <c r="AP180" i="33" s="1"/>
  <c r="AQ180" i="33" s="1"/>
  <c r="AR180" i="33" s="1"/>
  <c r="AS180" i="33" s="1"/>
  <c r="AT180" i="33" s="1"/>
  <c r="AU180" i="33" s="1"/>
  <c r="AV180" i="33" s="1"/>
  <c r="AW180" i="33" s="1"/>
  <c r="AX180" i="33" s="1"/>
  <c r="AY180" i="33" s="1"/>
  <c r="AZ180" i="33" s="1"/>
  <c r="D32" i="33"/>
  <c r="E32" i="33" s="1"/>
  <c r="F32" i="33" s="1"/>
  <c r="G32" i="33" s="1"/>
  <c r="H32" i="33" s="1"/>
  <c r="I32" i="33" s="1"/>
  <c r="J32" i="33" s="1"/>
  <c r="K32" i="33" s="1"/>
  <c r="L32" i="33" s="1"/>
  <c r="M32" i="33" s="1"/>
  <c r="N32" i="33" s="1"/>
  <c r="O32" i="33" s="1"/>
  <c r="P32" i="33" s="1"/>
  <c r="Q32" i="33" s="1"/>
  <c r="R32" i="33" s="1"/>
  <c r="S32" i="33" s="1"/>
  <c r="T32" i="33" s="1"/>
  <c r="U32" i="33" s="1"/>
  <c r="V32" i="33" s="1"/>
  <c r="W32" i="33" s="1"/>
  <c r="X32" i="33" s="1"/>
  <c r="Y32" i="33" s="1"/>
  <c r="Z32" i="33" s="1"/>
  <c r="AA32" i="33" s="1"/>
  <c r="AB32" i="33" s="1"/>
  <c r="AC32" i="33" s="1"/>
  <c r="AD32" i="33" s="1"/>
  <c r="AE32" i="33" s="1"/>
  <c r="AF32" i="33" s="1"/>
  <c r="AG32" i="33" s="1"/>
  <c r="AH32" i="33" s="1"/>
  <c r="AI32" i="33" s="1"/>
  <c r="AJ32" i="33" s="1"/>
  <c r="AK32" i="33" s="1"/>
  <c r="AL32" i="33" s="1"/>
  <c r="AM32" i="33" s="1"/>
  <c r="AN32" i="33" s="1"/>
  <c r="AO32" i="33" s="1"/>
  <c r="AP32" i="33" s="1"/>
  <c r="AQ32" i="33" s="1"/>
  <c r="AR32" i="33" s="1"/>
  <c r="AS32" i="33" s="1"/>
  <c r="AT32" i="33" s="1"/>
  <c r="AU32" i="33" s="1"/>
  <c r="AV32" i="33" s="1"/>
  <c r="AW32" i="33" s="1"/>
  <c r="AX32" i="33" s="1"/>
  <c r="AY32" i="33" s="1"/>
  <c r="AZ32" i="33" s="1"/>
  <c r="BA32" i="33" s="1"/>
  <c r="D109" i="33"/>
  <c r="E109" i="33" s="1"/>
  <c r="F109" i="33" s="1"/>
  <c r="G109" i="33" s="1"/>
  <c r="H109" i="33" s="1"/>
  <c r="I109" i="33" s="1"/>
  <c r="J109" i="33" s="1"/>
  <c r="K109" i="33" s="1"/>
  <c r="L109" i="33" s="1"/>
  <c r="M109" i="33" s="1"/>
  <c r="N109" i="33" s="1"/>
  <c r="O109" i="33" s="1"/>
  <c r="P109" i="33" s="1"/>
  <c r="Q109" i="33" s="1"/>
  <c r="R109" i="33" s="1"/>
  <c r="S109" i="33" s="1"/>
  <c r="T109" i="33" s="1"/>
  <c r="U109" i="33" s="1"/>
  <c r="V109" i="33" s="1"/>
  <c r="W109" i="33" s="1"/>
  <c r="X109" i="33" s="1"/>
  <c r="Y109" i="33" s="1"/>
  <c r="Z109" i="33" s="1"/>
  <c r="AA109" i="33" s="1"/>
  <c r="AB109" i="33" s="1"/>
  <c r="AC109" i="33" s="1"/>
  <c r="AD109" i="33" s="1"/>
  <c r="AE109" i="33" s="1"/>
  <c r="AF109" i="33" s="1"/>
  <c r="AG109" i="33" s="1"/>
  <c r="AH109" i="33" s="1"/>
  <c r="AI109" i="33" s="1"/>
  <c r="AJ109" i="33" s="1"/>
  <c r="AK109" i="33" s="1"/>
  <c r="AL109" i="33" s="1"/>
  <c r="AM109" i="33" s="1"/>
  <c r="AN109" i="33" s="1"/>
  <c r="AO109" i="33" s="1"/>
  <c r="AP109" i="33" s="1"/>
  <c r="AQ109" i="33" s="1"/>
  <c r="AR109" i="33" s="1"/>
  <c r="AS109" i="33" s="1"/>
  <c r="AT109" i="33" s="1"/>
  <c r="AU109" i="33" s="1"/>
  <c r="AV109" i="33" s="1"/>
  <c r="AW109" i="33" s="1"/>
  <c r="AX109" i="33" s="1"/>
  <c r="AY109" i="33" s="1"/>
  <c r="AZ109" i="33" s="1"/>
  <c r="BA109" i="33" s="1"/>
  <c r="D186" i="33"/>
  <c r="E186" i="33" s="1"/>
  <c r="F186" i="33" s="1"/>
  <c r="G186" i="33" s="1"/>
  <c r="H186" i="33" s="1"/>
  <c r="I186" i="33" s="1"/>
  <c r="J186" i="33" s="1"/>
  <c r="K186" i="33" s="1"/>
  <c r="L186" i="33" s="1"/>
  <c r="M186" i="33" s="1"/>
  <c r="N186" i="33" s="1"/>
  <c r="O186" i="33" s="1"/>
  <c r="P186" i="33" s="1"/>
  <c r="Q186" i="33" s="1"/>
  <c r="R186" i="33" s="1"/>
  <c r="S186" i="33" s="1"/>
  <c r="T186" i="33" s="1"/>
  <c r="U186" i="33" s="1"/>
  <c r="V186" i="33" s="1"/>
  <c r="W186" i="33" s="1"/>
  <c r="X186" i="33" s="1"/>
  <c r="Y186" i="33" s="1"/>
  <c r="Z186" i="33" s="1"/>
  <c r="AA186" i="33" s="1"/>
  <c r="AB186" i="33" s="1"/>
  <c r="AC186" i="33" s="1"/>
  <c r="AD186" i="33" s="1"/>
  <c r="AE186" i="33" s="1"/>
  <c r="AF186" i="33" s="1"/>
  <c r="AG186" i="33" s="1"/>
  <c r="AH186" i="33" s="1"/>
  <c r="AI186" i="33" s="1"/>
  <c r="AJ186" i="33" s="1"/>
  <c r="AK186" i="33" s="1"/>
  <c r="AL186" i="33" s="1"/>
  <c r="AM186" i="33" s="1"/>
  <c r="AN186" i="33" s="1"/>
  <c r="AO186" i="33" s="1"/>
  <c r="AP186" i="33" s="1"/>
  <c r="AQ186" i="33" s="1"/>
  <c r="AR186" i="33" s="1"/>
  <c r="AS186" i="33" s="1"/>
  <c r="AT186" i="33" s="1"/>
  <c r="AU186" i="33" s="1"/>
  <c r="AV186" i="33" s="1"/>
  <c r="AW186" i="33" s="1"/>
  <c r="AX186" i="33" s="1"/>
  <c r="AY186" i="33" s="1"/>
  <c r="AZ186" i="33" s="1"/>
  <c r="D20" i="33"/>
  <c r="E20" i="33" s="1"/>
  <c r="F20" i="33" s="1"/>
  <c r="G20" i="33" s="1"/>
  <c r="H20" i="33" s="1"/>
  <c r="I20" i="33" s="1"/>
  <c r="J20" i="33" s="1"/>
  <c r="K20" i="33" s="1"/>
  <c r="L20" i="33" s="1"/>
  <c r="M20" i="33" s="1"/>
  <c r="N20" i="33" s="1"/>
  <c r="O20" i="33" s="1"/>
  <c r="P20" i="33" s="1"/>
  <c r="Q20" i="33" s="1"/>
  <c r="R20" i="33" s="1"/>
  <c r="S20" i="33" s="1"/>
  <c r="T20" i="33" s="1"/>
  <c r="U20" i="33" s="1"/>
  <c r="V20" i="33" s="1"/>
  <c r="W20" i="33" s="1"/>
  <c r="X20" i="33" s="1"/>
  <c r="Y20" i="33" s="1"/>
  <c r="Z20" i="33" s="1"/>
  <c r="AA20" i="33" s="1"/>
  <c r="AB20" i="33" s="1"/>
  <c r="AC20" i="33" s="1"/>
  <c r="AD20" i="33" s="1"/>
  <c r="AE20" i="33" s="1"/>
  <c r="AF20" i="33" s="1"/>
  <c r="AG20" i="33" s="1"/>
  <c r="AH20" i="33" s="1"/>
  <c r="AI20" i="33" s="1"/>
  <c r="AJ20" i="33" s="1"/>
  <c r="AK20" i="33" s="1"/>
  <c r="AL20" i="33" s="1"/>
  <c r="AM20" i="33" s="1"/>
  <c r="AN20" i="33" s="1"/>
  <c r="AO20" i="33" s="1"/>
  <c r="AP20" i="33" s="1"/>
  <c r="AQ20" i="33" s="1"/>
  <c r="AR20" i="33" s="1"/>
  <c r="AS20" i="33" s="1"/>
  <c r="AT20" i="33" s="1"/>
  <c r="AU20" i="33" s="1"/>
  <c r="AV20" i="33" s="1"/>
  <c r="AW20" i="33" s="1"/>
  <c r="AX20" i="33" s="1"/>
  <c r="AY20" i="33" s="1"/>
  <c r="AZ20" i="33" s="1"/>
  <c r="BA20" i="33" s="1"/>
  <c r="D97" i="33"/>
  <c r="E97" i="33" s="1"/>
  <c r="F97" i="33" s="1"/>
  <c r="G97" i="33" s="1"/>
  <c r="H97" i="33" s="1"/>
  <c r="I97" i="33" s="1"/>
  <c r="J97" i="33" s="1"/>
  <c r="K97" i="33" s="1"/>
  <c r="L97" i="33" s="1"/>
  <c r="M97" i="33" s="1"/>
  <c r="N97" i="33" s="1"/>
  <c r="O97" i="33" s="1"/>
  <c r="P97" i="33" s="1"/>
  <c r="Q97" i="33" s="1"/>
  <c r="R97" i="33" s="1"/>
  <c r="S97" i="33" s="1"/>
  <c r="T97" i="33" s="1"/>
  <c r="U97" i="33" s="1"/>
  <c r="V97" i="33" s="1"/>
  <c r="W97" i="33" s="1"/>
  <c r="X97" i="33" s="1"/>
  <c r="Y97" i="33" s="1"/>
  <c r="Z97" i="33" s="1"/>
  <c r="AA97" i="33" s="1"/>
  <c r="AB97" i="33" s="1"/>
  <c r="AC97" i="33" s="1"/>
  <c r="AD97" i="33" s="1"/>
  <c r="AE97" i="33" s="1"/>
  <c r="AF97" i="33" s="1"/>
  <c r="AG97" i="33" s="1"/>
  <c r="AH97" i="33" s="1"/>
  <c r="AI97" i="33" s="1"/>
  <c r="AJ97" i="33" s="1"/>
  <c r="AK97" i="33" s="1"/>
  <c r="AL97" i="33" s="1"/>
  <c r="AM97" i="33" s="1"/>
  <c r="AN97" i="33" s="1"/>
  <c r="AO97" i="33" s="1"/>
  <c r="AP97" i="33" s="1"/>
  <c r="AQ97" i="33" s="1"/>
  <c r="AR97" i="33" s="1"/>
  <c r="AS97" i="33" s="1"/>
  <c r="AT97" i="33" s="1"/>
  <c r="AU97" i="33" s="1"/>
  <c r="AV97" i="33" s="1"/>
  <c r="AW97" i="33" s="1"/>
  <c r="AX97" i="33" s="1"/>
  <c r="AY97" i="33" s="1"/>
  <c r="AZ97" i="33" s="1"/>
  <c r="BA97" i="33" s="1"/>
  <c r="D174" i="33"/>
  <c r="E174" i="33" s="1"/>
  <c r="F174" i="33" s="1"/>
  <c r="G174" i="33" s="1"/>
  <c r="H174" i="33" s="1"/>
  <c r="I174" i="33" s="1"/>
  <c r="J174" i="33" s="1"/>
  <c r="K174" i="33" s="1"/>
  <c r="L174" i="33" s="1"/>
  <c r="M174" i="33" s="1"/>
  <c r="N174" i="33" s="1"/>
  <c r="O174" i="33" s="1"/>
  <c r="P174" i="33" s="1"/>
  <c r="Q174" i="33" s="1"/>
  <c r="R174" i="33" s="1"/>
  <c r="S174" i="33" s="1"/>
  <c r="T174" i="33" s="1"/>
  <c r="U174" i="33" s="1"/>
  <c r="V174" i="33" s="1"/>
  <c r="W174" i="33" s="1"/>
  <c r="X174" i="33" s="1"/>
  <c r="Y174" i="33" s="1"/>
  <c r="Z174" i="33" s="1"/>
  <c r="AA174" i="33" s="1"/>
  <c r="AB174" i="33" s="1"/>
  <c r="AC174" i="33" s="1"/>
  <c r="AD174" i="33" s="1"/>
  <c r="AE174" i="33" s="1"/>
  <c r="AF174" i="33" s="1"/>
  <c r="AG174" i="33" s="1"/>
  <c r="AH174" i="33" s="1"/>
  <c r="AI174" i="33" s="1"/>
  <c r="AJ174" i="33" s="1"/>
  <c r="AK174" i="33" s="1"/>
  <c r="AL174" i="33" s="1"/>
  <c r="AM174" i="33" s="1"/>
  <c r="AN174" i="33" s="1"/>
  <c r="AO174" i="33" s="1"/>
  <c r="AP174" i="33" s="1"/>
  <c r="AQ174" i="33" s="1"/>
  <c r="AR174" i="33" s="1"/>
  <c r="AS174" i="33" s="1"/>
  <c r="AT174" i="33" s="1"/>
  <c r="AU174" i="33" s="1"/>
  <c r="AV174" i="33" s="1"/>
  <c r="AW174" i="33" s="1"/>
  <c r="AX174" i="33" s="1"/>
  <c r="AY174" i="33" s="1"/>
  <c r="AZ174" i="33" s="1"/>
  <c r="CP7" i="7"/>
  <c r="CO21" i="7"/>
  <c r="CR12" i="7"/>
  <c r="CQ26" i="7"/>
  <c r="CP11" i="7"/>
  <c r="CO25" i="7"/>
  <c r="CP9" i="7"/>
  <c r="CO23" i="7"/>
  <c r="CP13" i="7"/>
  <c r="CO27" i="7"/>
  <c r="CQ6" i="7"/>
  <c r="CP20" i="7"/>
  <c r="CQ10" i="7"/>
  <c r="CP24" i="7"/>
  <c r="CR8" i="7"/>
  <c r="CQ22" i="7"/>
  <c r="D59" i="33"/>
  <c r="E59" i="33" s="1"/>
  <c r="F59" i="33" s="1"/>
  <c r="G59" i="33" s="1"/>
  <c r="H59" i="33" s="1"/>
  <c r="I59" i="33" s="1"/>
  <c r="J59" i="33" s="1"/>
  <c r="K59" i="33" s="1"/>
  <c r="L59" i="33" s="1"/>
  <c r="M59" i="33" s="1"/>
  <c r="N59" i="33" s="1"/>
  <c r="O59" i="33" s="1"/>
  <c r="P59" i="33" s="1"/>
  <c r="Q59" i="33" s="1"/>
  <c r="R59" i="33" s="1"/>
  <c r="S59" i="33" s="1"/>
  <c r="T59" i="33" s="1"/>
  <c r="U59" i="33" s="1"/>
  <c r="V59" i="33" s="1"/>
  <c r="W59" i="33" s="1"/>
  <c r="X59" i="33" s="1"/>
  <c r="Y59" i="33" s="1"/>
  <c r="Z59" i="33" s="1"/>
  <c r="AA59" i="33" s="1"/>
  <c r="AB59" i="33" s="1"/>
  <c r="AC59" i="33" s="1"/>
  <c r="AD59" i="33" s="1"/>
  <c r="AE59" i="33" s="1"/>
  <c r="AF59" i="33" s="1"/>
  <c r="AG59" i="33" s="1"/>
  <c r="AH59" i="33" s="1"/>
  <c r="AI59" i="33" s="1"/>
  <c r="AJ59" i="33" s="1"/>
  <c r="AK59" i="33" s="1"/>
  <c r="AL59" i="33" s="1"/>
  <c r="AM59" i="33" s="1"/>
  <c r="AN59" i="33" s="1"/>
  <c r="AO59" i="33" s="1"/>
  <c r="AP59" i="33" s="1"/>
  <c r="AQ59" i="33" s="1"/>
  <c r="AR59" i="33" s="1"/>
  <c r="AS59" i="33" s="1"/>
  <c r="AT59" i="33" s="1"/>
  <c r="AU59" i="33" s="1"/>
  <c r="AV59" i="33" s="1"/>
  <c r="AW59" i="33" s="1"/>
  <c r="AX59" i="33" s="1"/>
  <c r="AY59" i="33" s="1"/>
  <c r="AZ59" i="33" s="1"/>
  <c r="BA59" i="33" s="1"/>
  <c r="D213" i="33"/>
  <c r="E213" i="33" s="1"/>
  <c r="F213" i="33" s="1"/>
  <c r="G213" i="33" s="1"/>
  <c r="H213" i="33" s="1"/>
  <c r="I213" i="33" s="1"/>
  <c r="J213" i="33" s="1"/>
  <c r="K213" i="33" s="1"/>
  <c r="L213" i="33" s="1"/>
  <c r="M213" i="33" s="1"/>
  <c r="N213" i="33" s="1"/>
  <c r="O213" i="33" s="1"/>
  <c r="P213" i="33" s="1"/>
  <c r="Q213" i="33" s="1"/>
  <c r="R213" i="33" s="1"/>
  <c r="S213" i="33" s="1"/>
  <c r="T213" i="33" s="1"/>
  <c r="U213" i="33" s="1"/>
  <c r="V213" i="33" s="1"/>
  <c r="W213" i="33" s="1"/>
  <c r="X213" i="33" s="1"/>
  <c r="Y213" i="33" s="1"/>
  <c r="Z213" i="33" s="1"/>
  <c r="AA213" i="33" s="1"/>
  <c r="AB213" i="33" s="1"/>
  <c r="AC213" i="33" s="1"/>
  <c r="AD213" i="33" s="1"/>
  <c r="AE213" i="33" s="1"/>
  <c r="AF213" i="33" s="1"/>
  <c r="AG213" i="33" s="1"/>
  <c r="AH213" i="33" s="1"/>
  <c r="AI213" i="33" s="1"/>
  <c r="AJ213" i="33" s="1"/>
  <c r="AK213" i="33" s="1"/>
  <c r="AL213" i="33" s="1"/>
  <c r="AM213" i="33" s="1"/>
  <c r="AN213" i="33" s="1"/>
  <c r="AO213" i="33" s="1"/>
  <c r="AP213" i="33" s="1"/>
  <c r="AQ213" i="33" s="1"/>
  <c r="AR213" i="33" s="1"/>
  <c r="AS213" i="33" s="1"/>
  <c r="AT213" i="33" s="1"/>
  <c r="AU213" i="33" s="1"/>
  <c r="AV213" i="33" s="1"/>
  <c r="AW213" i="33" s="1"/>
  <c r="AX213" i="33" s="1"/>
  <c r="AY213" i="33" s="1"/>
  <c r="AZ213" i="33" s="1"/>
  <c r="D62" i="33"/>
  <c r="E62" i="33" s="1"/>
  <c r="F62" i="33" s="1"/>
  <c r="G62" i="33" s="1"/>
  <c r="H62" i="33" s="1"/>
  <c r="I62" i="33" s="1"/>
  <c r="J62" i="33" s="1"/>
  <c r="K62" i="33" s="1"/>
  <c r="L62" i="33" s="1"/>
  <c r="M62" i="33" s="1"/>
  <c r="N62" i="33" s="1"/>
  <c r="O62" i="33" s="1"/>
  <c r="P62" i="33" s="1"/>
  <c r="Q62" i="33" s="1"/>
  <c r="R62" i="33" s="1"/>
  <c r="S62" i="33" s="1"/>
  <c r="T62" i="33" s="1"/>
  <c r="U62" i="33" s="1"/>
  <c r="V62" i="33" s="1"/>
  <c r="W62" i="33" s="1"/>
  <c r="X62" i="33" s="1"/>
  <c r="Y62" i="33" s="1"/>
  <c r="Z62" i="33" s="1"/>
  <c r="AA62" i="33" s="1"/>
  <c r="AB62" i="33" s="1"/>
  <c r="AC62" i="33" s="1"/>
  <c r="AD62" i="33" s="1"/>
  <c r="AE62" i="33" s="1"/>
  <c r="AF62" i="33" s="1"/>
  <c r="AG62" i="33" s="1"/>
  <c r="AH62" i="33" s="1"/>
  <c r="AI62" i="33" s="1"/>
  <c r="AJ62" i="33" s="1"/>
  <c r="AK62" i="33" s="1"/>
  <c r="AL62" i="33" s="1"/>
  <c r="AM62" i="33" s="1"/>
  <c r="AN62" i="33" s="1"/>
  <c r="AO62" i="33" s="1"/>
  <c r="AP62" i="33" s="1"/>
  <c r="AQ62" i="33" s="1"/>
  <c r="AR62" i="33" s="1"/>
  <c r="AS62" i="33" s="1"/>
  <c r="AT62" i="33" s="1"/>
  <c r="AU62" i="33" s="1"/>
  <c r="AV62" i="33" s="1"/>
  <c r="AW62" i="33" s="1"/>
  <c r="AX62" i="33" s="1"/>
  <c r="AY62" i="33" s="1"/>
  <c r="AZ62" i="33" s="1"/>
  <c r="BA62" i="33" s="1"/>
  <c r="D216" i="33"/>
  <c r="E216" i="33" s="1"/>
  <c r="F216" i="33" s="1"/>
  <c r="G216" i="33" s="1"/>
  <c r="H216" i="33" s="1"/>
  <c r="I216" i="33" s="1"/>
  <c r="J216" i="33" s="1"/>
  <c r="K216" i="33" s="1"/>
  <c r="L216" i="33" s="1"/>
  <c r="M216" i="33" s="1"/>
  <c r="N216" i="33" s="1"/>
  <c r="O216" i="33" s="1"/>
  <c r="P216" i="33" s="1"/>
  <c r="Q216" i="33" s="1"/>
  <c r="R216" i="33" s="1"/>
  <c r="S216" i="33" s="1"/>
  <c r="T216" i="33" s="1"/>
  <c r="U216" i="33" s="1"/>
  <c r="V216" i="33" s="1"/>
  <c r="W216" i="33" s="1"/>
  <c r="X216" i="33" s="1"/>
  <c r="Y216" i="33" s="1"/>
  <c r="Z216" i="33" s="1"/>
  <c r="AA216" i="33" s="1"/>
  <c r="AB216" i="33" s="1"/>
  <c r="AC216" i="33" s="1"/>
  <c r="AD216" i="33" s="1"/>
  <c r="AE216" i="33" s="1"/>
  <c r="AF216" i="33" s="1"/>
  <c r="AG216" i="33" s="1"/>
  <c r="AH216" i="33" s="1"/>
  <c r="AI216" i="33" s="1"/>
  <c r="AJ216" i="33" s="1"/>
  <c r="AK216" i="33" s="1"/>
  <c r="AL216" i="33" s="1"/>
  <c r="AM216" i="33" s="1"/>
  <c r="AN216" i="33" s="1"/>
  <c r="AO216" i="33" s="1"/>
  <c r="AP216" i="33" s="1"/>
  <c r="AQ216" i="33" s="1"/>
  <c r="AR216" i="33" s="1"/>
  <c r="AS216" i="33" s="1"/>
  <c r="AT216" i="33" s="1"/>
  <c r="AU216" i="33" s="1"/>
  <c r="AV216" i="33" s="1"/>
  <c r="AW216" i="33" s="1"/>
  <c r="AX216" i="33" s="1"/>
  <c r="AY216" i="33" s="1"/>
  <c r="AZ216" i="33" s="1"/>
  <c r="D215" i="33"/>
  <c r="E215" i="33" s="1"/>
  <c r="F215" i="33" s="1"/>
  <c r="G215" i="33" s="1"/>
  <c r="H215" i="33" s="1"/>
  <c r="I215" i="33" s="1"/>
  <c r="J215" i="33" s="1"/>
  <c r="K215" i="33" s="1"/>
  <c r="L215" i="33" s="1"/>
  <c r="M215" i="33" s="1"/>
  <c r="N215" i="33" s="1"/>
  <c r="O215" i="33" s="1"/>
  <c r="P215" i="33" s="1"/>
  <c r="Q215" i="33" s="1"/>
  <c r="R215" i="33" s="1"/>
  <c r="S215" i="33" s="1"/>
  <c r="T215" i="33" s="1"/>
  <c r="U215" i="33" s="1"/>
  <c r="V215" i="33" s="1"/>
  <c r="W215" i="33" s="1"/>
  <c r="X215" i="33" s="1"/>
  <c r="Y215" i="33" s="1"/>
  <c r="Z215" i="33" s="1"/>
  <c r="AA215" i="33" s="1"/>
  <c r="AB215" i="33" s="1"/>
  <c r="AC215" i="33" s="1"/>
  <c r="AD215" i="33" s="1"/>
  <c r="AE215" i="33" s="1"/>
  <c r="AF215" i="33" s="1"/>
  <c r="AG215" i="33" s="1"/>
  <c r="AH215" i="33" s="1"/>
  <c r="AI215" i="33" s="1"/>
  <c r="AJ215" i="33" s="1"/>
  <c r="AK215" i="33" s="1"/>
  <c r="AL215" i="33" s="1"/>
  <c r="AM215" i="33" s="1"/>
  <c r="AN215" i="33" s="1"/>
  <c r="AO215" i="33" s="1"/>
  <c r="AP215" i="33" s="1"/>
  <c r="AQ215" i="33" s="1"/>
  <c r="AR215" i="33" s="1"/>
  <c r="AS215" i="33" s="1"/>
  <c r="AT215" i="33" s="1"/>
  <c r="AU215" i="33" s="1"/>
  <c r="AV215" i="33" s="1"/>
  <c r="AW215" i="33" s="1"/>
  <c r="AX215" i="33" s="1"/>
  <c r="AY215" i="33" s="1"/>
  <c r="AZ215" i="33" s="1"/>
  <c r="D61" i="33"/>
  <c r="E61" i="33" s="1"/>
  <c r="F61" i="33" s="1"/>
  <c r="G61" i="33" s="1"/>
  <c r="H61" i="33" s="1"/>
  <c r="I61" i="33" s="1"/>
  <c r="J61" i="33" s="1"/>
  <c r="K61" i="33" s="1"/>
  <c r="L61" i="33" s="1"/>
  <c r="M61" i="33" s="1"/>
  <c r="N61" i="33" s="1"/>
  <c r="O61" i="33" s="1"/>
  <c r="P61" i="33" s="1"/>
  <c r="Q61" i="33" s="1"/>
  <c r="R61" i="33" s="1"/>
  <c r="S61" i="33" s="1"/>
  <c r="T61" i="33" s="1"/>
  <c r="U61" i="33" s="1"/>
  <c r="V61" i="33" s="1"/>
  <c r="W61" i="33" s="1"/>
  <c r="X61" i="33" s="1"/>
  <c r="Y61" i="33" s="1"/>
  <c r="Z61" i="33" s="1"/>
  <c r="AA61" i="33" s="1"/>
  <c r="AB61" i="33" s="1"/>
  <c r="AC61" i="33" s="1"/>
  <c r="AD61" i="33" s="1"/>
  <c r="AE61" i="33" s="1"/>
  <c r="AF61" i="33" s="1"/>
  <c r="AG61" i="33" s="1"/>
  <c r="AH61" i="33" s="1"/>
  <c r="AI61" i="33" s="1"/>
  <c r="AJ61" i="33" s="1"/>
  <c r="AK61" i="33" s="1"/>
  <c r="AL61" i="33" s="1"/>
  <c r="AM61" i="33" s="1"/>
  <c r="AN61" i="33" s="1"/>
  <c r="AO61" i="33" s="1"/>
  <c r="AP61" i="33" s="1"/>
  <c r="AQ61" i="33" s="1"/>
  <c r="AR61" i="33" s="1"/>
  <c r="AS61" i="33" s="1"/>
  <c r="AT61" i="33" s="1"/>
  <c r="AU61" i="33" s="1"/>
  <c r="AV61" i="33" s="1"/>
  <c r="AW61" i="33" s="1"/>
  <c r="AX61" i="33" s="1"/>
  <c r="AY61" i="33" s="1"/>
  <c r="AZ61" i="33" s="1"/>
  <c r="BA61" i="33" s="1"/>
  <c r="D204" i="33"/>
  <c r="E204" i="33" s="1"/>
  <c r="F204" i="33" s="1"/>
  <c r="G204" i="33" s="1"/>
  <c r="H204" i="33" s="1"/>
  <c r="I204" i="33" s="1"/>
  <c r="J204" i="33" s="1"/>
  <c r="K204" i="33" s="1"/>
  <c r="L204" i="33" s="1"/>
  <c r="M204" i="33" s="1"/>
  <c r="N204" i="33" s="1"/>
  <c r="O204" i="33" s="1"/>
  <c r="P204" i="33" s="1"/>
  <c r="Q204" i="33" s="1"/>
  <c r="R204" i="33" s="1"/>
  <c r="S204" i="33" s="1"/>
  <c r="T204" i="33" s="1"/>
  <c r="U204" i="33" s="1"/>
  <c r="V204" i="33" s="1"/>
  <c r="W204" i="33" s="1"/>
  <c r="X204" i="33" s="1"/>
  <c r="Y204" i="33" s="1"/>
  <c r="Z204" i="33" s="1"/>
  <c r="AA204" i="33" s="1"/>
  <c r="AB204" i="33" s="1"/>
  <c r="AC204" i="33" s="1"/>
  <c r="AD204" i="33" s="1"/>
  <c r="AE204" i="33" s="1"/>
  <c r="AF204" i="33" s="1"/>
  <c r="AG204" i="33" s="1"/>
  <c r="AH204" i="33" s="1"/>
  <c r="AI204" i="33" s="1"/>
  <c r="AJ204" i="33" s="1"/>
  <c r="AK204" i="33" s="1"/>
  <c r="AL204" i="33" s="1"/>
  <c r="AM204" i="33" s="1"/>
  <c r="AN204" i="33" s="1"/>
  <c r="AO204" i="33" s="1"/>
  <c r="AP204" i="33" s="1"/>
  <c r="AQ204" i="33" s="1"/>
  <c r="AR204" i="33" s="1"/>
  <c r="AS204" i="33" s="1"/>
  <c r="AT204" i="33" s="1"/>
  <c r="AU204" i="33" s="1"/>
  <c r="AV204" i="33" s="1"/>
  <c r="AW204" i="33" s="1"/>
  <c r="AX204" i="33" s="1"/>
  <c r="AY204" i="33" s="1"/>
  <c r="AZ204" i="33" s="1"/>
  <c r="D50" i="33"/>
  <c r="E50" i="33" s="1"/>
  <c r="F50" i="33" s="1"/>
  <c r="G50" i="33" s="1"/>
  <c r="H50" i="33" s="1"/>
  <c r="I50" i="33" s="1"/>
  <c r="J50" i="33" s="1"/>
  <c r="K50" i="33" s="1"/>
  <c r="L50" i="33" s="1"/>
  <c r="M50" i="33" s="1"/>
  <c r="N50" i="33" s="1"/>
  <c r="O50" i="33" s="1"/>
  <c r="P50" i="33" s="1"/>
  <c r="Q50" i="33" s="1"/>
  <c r="R50" i="33" s="1"/>
  <c r="S50" i="33" s="1"/>
  <c r="T50" i="33" s="1"/>
  <c r="U50" i="33" s="1"/>
  <c r="V50" i="33" s="1"/>
  <c r="W50" i="33" s="1"/>
  <c r="X50" i="33" s="1"/>
  <c r="Y50" i="33" s="1"/>
  <c r="Z50" i="33" s="1"/>
  <c r="AA50" i="33" s="1"/>
  <c r="AB50" i="33" s="1"/>
  <c r="AC50" i="33" s="1"/>
  <c r="AD50" i="33" s="1"/>
  <c r="AE50" i="33" s="1"/>
  <c r="AF50" i="33" s="1"/>
  <c r="AG50" i="33" s="1"/>
  <c r="AH50" i="33" s="1"/>
  <c r="AI50" i="33" s="1"/>
  <c r="AJ50" i="33" s="1"/>
  <c r="AK50" i="33" s="1"/>
  <c r="AL50" i="33" s="1"/>
  <c r="AM50" i="33" s="1"/>
  <c r="AN50" i="33" s="1"/>
  <c r="AO50" i="33" s="1"/>
  <c r="AP50" i="33" s="1"/>
  <c r="AQ50" i="33" s="1"/>
  <c r="AR50" i="33" s="1"/>
  <c r="AS50" i="33" s="1"/>
  <c r="AT50" i="33" s="1"/>
  <c r="AU50" i="33" s="1"/>
  <c r="AV50" i="33" s="1"/>
  <c r="AW50" i="33" s="1"/>
  <c r="AX50" i="33" s="1"/>
  <c r="AY50" i="33" s="1"/>
  <c r="AZ50" i="33" s="1"/>
  <c r="BA50" i="33" s="1"/>
  <c r="D214" i="33"/>
  <c r="E214" i="33" s="1"/>
  <c r="F214" i="33" s="1"/>
  <c r="G214" i="33" s="1"/>
  <c r="H214" i="33" s="1"/>
  <c r="I214" i="33" s="1"/>
  <c r="J214" i="33" s="1"/>
  <c r="K214" i="33" s="1"/>
  <c r="L214" i="33" s="1"/>
  <c r="M214" i="33" s="1"/>
  <c r="N214" i="33" s="1"/>
  <c r="O214" i="33" s="1"/>
  <c r="P214" i="33" s="1"/>
  <c r="Q214" i="33" s="1"/>
  <c r="R214" i="33" s="1"/>
  <c r="S214" i="33" s="1"/>
  <c r="T214" i="33" s="1"/>
  <c r="U214" i="33" s="1"/>
  <c r="V214" i="33" s="1"/>
  <c r="W214" i="33" s="1"/>
  <c r="X214" i="33" s="1"/>
  <c r="Y214" i="33" s="1"/>
  <c r="Z214" i="33" s="1"/>
  <c r="AA214" i="33" s="1"/>
  <c r="AB214" i="33" s="1"/>
  <c r="AC214" i="33" s="1"/>
  <c r="AD214" i="33" s="1"/>
  <c r="AE214" i="33" s="1"/>
  <c r="AF214" i="33" s="1"/>
  <c r="AG214" i="33" s="1"/>
  <c r="AH214" i="33" s="1"/>
  <c r="AI214" i="33" s="1"/>
  <c r="AJ214" i="33" s="1"/>
  <c r="AK214" i="33" s="1"/>
  <c r="AL214" i="33" s="1"/>
  <c r="AM214" i="33" s="1"/>
  <c r="AN214" i="33" s="1"/>
  <c r="AO214" i="33" s="1"/>
  <c r="AP214" i="33" s="1"/>
  <c r="AQ214" i="33" s="1"/>
  <c r="AR214" i="33" s="1"/>
  <c r="AS214" i="33" s="1"/>
  <c r="AT214" i="33" s="1"/>
  <c r="AU214" i="33" s="1"/>
  <c r="AV214" i="33" s="1"/>
  <c r="AW214" i="33" s="1"/>
  <c r="AX214" i="33" s="1"/>
  <c r="AY214" i="33" s="1"/>
  <c r="AZ214" i="33" s="1"/>
  <c r="D60" i="33"/>
  <c r="E60" i="33" s="1"/>
  <c r="F60" i="33" s="1"/>
  <c r="G60" i="33" s="1"/>
  <c r="H60" i="33" s="1"/>
  <c r="I60" i="33" s="1"/>
  <c r="J60" i="33" s="1"/>
  <c r="K60" i="33" s="1"/>
  <c r="L60" i="33" s="1"/>
  <c r="M60" i="33" s="1"/>
  <c r="N60" i="33" s="1"/>
  <c r="O60" i="33" s="1"/>
  <c r="P60" i="33" s="1"/>
  <c r="Q60" i="33" s="1"/>
  <c r="R60" i="33" s="1"/>
  <c r="S60" i="33" s="1"/>
  <c r="T60" i="33" s="1"/>
  <c r="U60" i="33" s="1"/>
  <c r="V60" i="33" s="1"/>
  <c r="W60" i="33" s="1"/>
  <c r="X60" i="33" s="1"/>
  <c r="Y60" i="33" s="1"/>
  <c r="Z60" i="33" s="1"/>
  <c r="AA60" i="33" s="1"/>
  <c r="AB60" i="33" s="1"/>
  <c r="AC60" i="33" s="1"/>
  <c r="AD60" i="33" s="1"/>
  <c r="AE60" i="33" s="1"/>
  <c r="AF60" i="33" s="1"/>
  <c r="AG60" i="33" s="1"/>
  <c r="AH60" i="33" s="1"/>
  <c r="AI60" i="33" s="1"/>
  <c r="AJ60" i="33" s="1"/>
  <c r="AK60" i="33" s="1"/>
  <c r="AL60" i="33" s="1"/>
  <c r="AM60" i="33" s="1"/>
  <c r="AN60" i="33" s="1"/>
  <c r="AO60" i="33" s="1"/>
  <c r="AP60" i="33" s="1"/>
  <c r="AQ60" i="33" s="1"/>
  <c r="AR60" i="33" s="1"/>
  <c r="AS60" i="33" s="1"/>
  <c r="AT60" i="33" s="1"/>
  <c r="AU60" i="33" s="1"/>
  <c r="AV60" i="33" s="1"/>
  <c r="AW60" i="33" s="1"/>
  <c r="AX60" i="33" s="1"/>
  <c r="AY60" i="33" s="1"/>
  <c r="AZ60" i="33" s="1"/>
  <c r="BA60" i="33" s="1"/>
  <c r="D212" i="33"/>
  <c r="E212" i="33" s="1"/>
  <c r="F212" i="33" s="1"/>
  <c r="G212" i="33" s="1"/>
  <c r="H212" i="33" s="1"/>
  <c r="I212" i="33" s="1"/>
  <c r="J212" i="33" s="1"/>
  <c r="K212" i="33" s="1"/>
  <c r="L212" i="33" s="1"/>
  <c r="M212" i="33" s="1"/>
  <c r="N212" i="33" s="1"/>
  <c r="O212" i="33" s="1"/>
  <c r="P212" i="33" s="1"/>
  <c r="Q212" i="33" s="1"/>
  <c r="R212" i="33" s="1"/>
  <c r="S212" i="33" s="1"/>
  <c r="T212" i="33" s="1"/>
  <c r="U212" i="33" s="1"/>
  <c r="V212" i="33" s="1"/>
  <c r="W212" i="33" s="1"/>
  <c r="X212" i="33" s="1"/>
  <c r="Y212" i="33" s="1"/>
  <c r="Z212" i="33" s="1"/>
  <c r="AA212" i="33" s="1"/>
  <c r="AB212" i="33" s="1"/>
  <c r="AC212" i="33" s="1"/>
  <c r="AD212" i="33" s="1"/>
  <c r="AE212" i="33" s="1"/>
  <c r="AF212" i="33" s="1"/>
  <c r="AG212" i="33" s="1"/>
  <c r="AH212" i="33" s="1"/>
  <c r="AI212" i="33" s="1"/>
  <c r="AJ212" i="33" s="1"/>
  <c r="AK212" i="33" s="1"/>
  <c r="AL212" i="33" s="1"/>
  <c r="AM212" i="33" s="1"/>
  <c r="AN212" i="33" s="1"/>
  <c r="AO212" i="33" s="1"/>
  <c r="AP212" i="33" s="1"/>
  <c r="AQ212" i="33" s="1"/>
  <c r="AR212" i="33" s="1"/>
  <c r="AS212" i="33" s="1"/>
  <c r="AT212" i="33" s="1"/>
  <c r="AU212" i="33" s="1"/>
  <c r="AV212" i="33" s="1"/>
  <c r="AW212" i="33" s="1"/>
  <c r="AX212" i="33" s="1"/>
  <c r="AY212" i="33" s="1"/>
  <c r="AZ212" i="33" s="1"/>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AK58" i="33" s="1"/>
  <c r="AL58" i="33" s="1"/>
  <c r="AM58" i="33" s="1"/>
  <c r="AN58" i="33" s="1"/>
  <c r="AO58" i="33" s="1"/>
  <c r="AP58" i="33" s="1"/>
  <c r="AQ58" i="33" s="1"/>
  <c r="AR58" i="33" s="1"/>
  <c r="AS58" i="33" s="1"/>
  <c r="AT58" i="33" s="1"/>
  <c r="AU58" i="33" s="1"/>
  <c r="AV58" i="33" s="1"/>
  <c r="AW58" i="33" s="1"/>
  <c r="AX58" i="33" s="1"/>
  <c r="AY58" i="33" s="1"/>
  <c r="AZ58" i="33" s="1"/>
  <c r="BA58" i="33" s="1"/>
  <c r="E94" i="31"/>
  <c r="F94" i="31" s="1"/>
  <c r="G94" i="31" s="1"/>
  <c r="H94" i="31" s="1"/>
  <c r="I94" i="31" s="1"/>
  <c r="J94" i="31" s="1"/>
  <c r="K94" i="31" s="1"/>
  <c r="L94" i="31" s="1"/>
  <c r="M94" i="31" s="1"/>
  <c r="N94" i="31" s="1"/>
  <c r="O94" i="31" s="1"/>
  <c r="P94" i="31" s="1"/>
  <c r="Q94" i="31" s="1"/>
  <c r="R94" i="31" s="1"/>
  <c r="S94" i="31" s="1"/>
  <c r="T94" i="31" s="1"/>
  <c r="U94" i="31" s="1"/>
  <c r="V94" i="31" s="1"/>
  <c r="W94" i="31" s="1"/>
  <c r="X94" i="31" s="1"/>
  <c r="Y94" i="31" s="1"/>
  <c r="Z94" i="31" s="1"/>
  <c r="AA94" i="31" s="1"/>
  <c r="AB94" i="31" s="1"/>
  <c r="AC94" i="31" s="1"/>
  <c r="AD94" i="31" s="1"/>
  <c r="AE94" i="31" s="1"/>
  <c r="AF94" i="31" s="1"/>
  <c r="AG94" i="31" s="1"/>
  <c r="AH94" i="31" s="1"/>
  <c r="AI94" i="31" s="1"/>
  <c r="AJ94" i="31" s="1"/>
  <c r="AK94" i="31" s="1"/>
  <c r="AL94" i="31" s="1"/>
  <c r="AM94" i="31" s="1"/>
  <c r="AN94" i="31" s="1"/>
  <c r="AO94" i="31" s="1"/>
  <c r="AP94" i="31" s="1"/>
  <c r="AQ94" i="31" s="1"/>
  <c r="AR94" i="31" s="1"/>
  <c r="AS94" i="31" s="1"/>
  <c r="AT94" i="31" s="1"/>
  <c r="AU94" i="31" s="1"/>
  <c r="AV94" i="31" s="1"/>
  <c r="AW94" i="31" s="1"/>
  <c r="AX94" i="31" s="1"/>
  <c r="AY94" i="31" s="1"/>
  <c r="AZ94" i="31" s="1"/>
  <c r="E93" i="31"/>
  <c r="F93" i="31" s="1"/>
  <c r="G93" i="31" s="1"/>
  <c r="H93" i="31" s="1"/>
  <c r="I93" i="31" s="1"/>
  <c r="J93" i="31" s="1"/>
  <c r="K93" i="31" s="1"/>
  <c r="L93" i="31" s="1"/>
  <c r="M93" i="31" s="1"/>
  <c r="N93" i="31" s="1"/>
  <c r="O93" i="31" s="1"/>
  <c r="P93" i="31" s="1"/>
  <c r="Q93" i="31" s="1"/>
  <c r="R93" i="31" s="1"/>
  <c r="S93" i="31" s="1"/>
  <c r="T93" i="31" s="1"/>
  <c r="U93" i="31" s="1"/>
  <c r="V93" i="31" s="1"/>
  <c r="W93" i="31" s="1"/>
  <c r="X93" i="31" s="1"/>
  <c r="Y93" i="31" s="1"/>
  <c r="Z93" i="31" s="1"/>
  <c r="AA93" i="31" s="1"/>
  <c r="AB93" i="31" s="1"/>
  <c r="AC93" i="31" s="1"/>
  <c r="AD93" i="31" s="1"/>
  <c r="AE93" i="31" s="1"/>
  <c r="AF93" i="31" s="1"/>
  <c r="AG93" i="31" s="1"/>
  <c r="AH93" i="31" s="1"/>
  <c r="AI93" i="31" s="1"/>
  <c r="AJ93" i="31" s="1"/>
  <c r="AK93" i="31" s="1"/>
  <c r="AL93" i="31" s="1"/>
  <c r="AM93" i="31" s="1"/>
  <c r="AN93" i="31" s="1"/>
  <c r="AO93" i="31" s="1"/>
  <c r="AP93" i="31" s="1"/>
  <c r="AQ93" i="31" s="1"/>
  <c r="AR93" i="31" s="1"/>
  <c r="AS93" i="31" s="1"/>
  <c r="AT93" i="31" s="1"/>
  <c r="AU93" i="31" s="1"/>
  <c r="AV93" i="31" s="1"/>
  <c r="AW93" i="31" s="1"/>
  <c r="AX93" i="31" s="1"/>
  <c r="AY93" i="31" s="1"/>
  <c r="AZ93" i="31" s="1"/>
  <c r="AY372" i="30"/>
  <c r="AZ267" i="30"/>
  <c r="AY377" i="30"/>
  <c r="AY376" i="30"/>
  <c r="AY373" i="30"/>
  <c r="AY369" i="30"/>
  <c r="AY367" i="30"/>
  <c r="AY359" i="30"/>
  <c r="AY366" i="30"/>
  <c r="AY357" i="30"/>
  <c r="AY371" i="30"/>
  <c r="AY370" i="30"/>
  <c r="AY368" i="30"/>
  <c r="AY362" i="30"/>
  <c r="AY358" i="30"/>
  <c r="AY361" i="30"/>
  <c r="AY356" i="30"/>
  <c r="AY363" i="30"/>
  <c r="BB39" i="39"/>
  <c r="BB61" i="39" s="1"/>
  <c r="BB89" i="39" s="1"/>
  <c r="BB111" i="39" s="1"/>
  <c r="BB133" i="39" s="1"/>
  <c r="BB4" i="39"/>
  <c r="BC16" i="39"/>
  <c r="BA39" i="38"/>
  <c r="BA61" i="38" s="1"/>
  <c r="BA89" i="38" s="1"/>
  <c r="BA111" i="38" s="1"/>
  <c r="BA133" i="38" s="1"/>
  <c r="BA4" i="38"/>
  <c r="BB16" i="38"/>
  <c r="AZ236" i="30"/>
  <c r="AZ218" i="30"/>
  <c r="AZ262" i="30"/>
  <c r="AY355" i="30"/>
  <c r="AZ228" i="30"/>
  <c r="AZ253" i="30"/>
  <c r="AY364" i="30"/>
  <c r="AZ269" i="30"/>
  <c r="AZ234" i="30"/>
  <c r="AZ263" i="30"/>
  <c r="AZ232" i="30"/>
  <c r="AY374" i="30"/>
  <c r="AZ227" i="30"/>
  <c r="AZ238" i="30"/>
  <c r="AY375" i="30"/>
  <c r="AZ220" i="30"/>
  <c r="AY354" i="30"/>
  <c r="AZ249" i="30"/>
  <c r="AY365" i="30"/>
  <c r="AZ252" i="30"/>
  <c r="AZ231" i="30"/>
  <c r="AZ237" i="30"/>
  <c r="AZ233" i="30"/>
  <c r="AZ392" i="32"/>
  <c r="AZ361" i="32"/>
  <c r="BA362" i="32"/>
  <c r="AZ240" i="30"/>
  <c r="AZ257" i="30"/>
  <c r="BA252" i="31"/>
  <c r="BB222" i="31"/>
  <c r="BA221" i="31"/>
  <c r="AZ264" i="30"/>
  <c r="AZ223" i="30"/>
  <c r="AZ246" i="30"/>
  <c r="AZ235" i="30"/>
  <c r="AZ222" i="30"/>
  <c r="AZ266" i="30"/>
  <c r="AZ250" i="30"/>
  <c r="AZ229" i="30"/>
  <c r="AZ256" i="30"/>
  <c r="AZ261" i="30"/>
  <c r="AZ258" i="30"/>
  <c r="AZ259" i="30"/>
  <c r="AZ225" i="30"/>
  <c r="BA221" i="32"/>
  <c r="BA252" i="32"/>
  <c r="BB222" i="32"/>
  <c r="AZ265" i="30"/>
  <c r="AZ254" i="30"/>
  <c r="AZ247" i="30"/>
  <c r="BA153" i="30"/>
  <c r="BB154" i="30"/>
  <c r="BA184" i="30"/>
  <c r="BA215" i="30" s="1"/>
  <c r="BA245" i="30" s="1"/>
  <c r="AZ251" i="30"/>
  <c r="BB172" i="33"/>
  <c r="BA202" i="33"/>
  <c r="BA171" i="33"/>
  <c r="AZ217" i="30"/>
  <c r="AZ239" i="30"/>
  <c r="BC158" i="31"/>
  <c r="BB188" i="31"/>
  <c r="BB157" i="31"/>
  <c r="BA328" i="31"/>
  <c r="BA297" i="31"/>
  <c r="BB298" i="31"/>
  <c r="BA328" i="32"/>
  <c r="BA297" i="32"/>
  <c r="BB298" i="32"/>
  <c r="AZ226" i="30"/>
  <c r="AZ392" i="31"/>
  <c r="AZ361" i="31"/>
  <c r="BA362" i="31"/>
  <c r="AZ268" i="30"/>
  <c r="AZ248" i="30"/>
  <c r="AZ224" i="30"/>
  <c r="AZ230" i="30"/>
  <c r="AZ255" i="30"/>
  <c r="P383" i="30"/>
  <c r="AZ219" i="30"/>
  <c r="AZ221" i="30"/>
  <c r="BC95" i="33"/>
  <c r="BB125" i="33"/>
  <c r="BB94" i="33"/>
  <c r="BB157" i="32"/>
  <c r="BC158" i="32"/>
  <c r="BB188" i="32"/>
  <c r="AZ290" i="30"/>
  <c r="BA291" i="30"/>
  <c r="AZ321" i="30"/>
  <c r="AZ352" i="30" s="1"/>
  <c r="AZ382" i="30" s="1"/>
  <c r="P353" i="30"/>
  <c r="AZ260" i="30"/>
  <c r="AZ270" i="30"/>
  <c r="P216" i="30"/>
  <c r="AY382" i="30"/>
  <c r="AY403" i="30" s="1"/>
  <c r="AY360" i="30"/>
  <c r="AQ105" i="36"/>
  <c r="AR42" i="36"/>
  <c r="AR62" i="36" s="1"/>
  <c r="BB13" i="35"/>
  <c r="BA27" i="35"/>
  <c r="AS50" i="37"/>
  <c r="AT39" i="37"/>
  <c r="AS14" i="35"/>
  <c r="AQ108" i="36"/>
  <c r="AR45" i="36"/>
  <c r="AR65" i="36" s="1"/>
  <c r="AQ106" i="36"/>
  <c r="AR43" i="36"/>
  <c r="AR63" i="36" s="1"/>
  <c r="AR44" i="36"/>
  <c r="AR64" i="36" s="1"/>
  <c r="AQ107" i="36"/>
  <c r="AP103" i="36"/>
  <c r="AP119" i="36" s="1"/>
  <c r="AP78" i="36"/>
  <c r="AR46" i="36"/>
  <c r="AR66" i="36" s="1"/>
  <c r="AQ109" i="36"/>
  <c r="AR48" i="36"/>
  <c r="AR68" i="36" s="1"/>
  <c r="AQ111" i="36"/>
  <c r="AR54" i="36"/>
  <c r="AR74" i="36" s="1"/>
  <c r="AQ117" i="36"/>
  <c r="AR47" i="36"/>
  <c r="AR67" i="36" s="1"/>
  <c r="AQ110" i="36"/>
  <c r="AQ56" i="36"/>
  <c r="AR40" i="36"/>
  <c r="AR60" i="36" s="1"/>
  <c r="AY59" i="36"/>
  <c r="AZ39" i="36"/>
  <c r="AY81" i="36"/>
  <c r="AY102" i="36" s="1"/>
  <c r="AY131" i="36" s="1"/>
  <c r="AY132" i="36" s="1"/>
  <c r="AR41" i="36"/>
  <c r="AR61" i="36" s="1"/>
  <c r="AQ104" i="36"/>
  <c r="AQ113" i="36"/>
  <c r="AR50" i="36"/>
  <c r="AR70" i="36" s="1"/>
  <c r="AR52" i="36"/>
  <c r="AR72" i="36" s="1"/>
  <c r="AQ115" i="36"/>
  <c r="BA38" i="37"/>
  <c r="AZ48" i="37"/>
  <c r="AZ49" i="37" s="1"/>
  <c r="AQ116" i="36"/>
  <c r="AR53" i="36"/>
  <c r="AR73" i="36" s="1"/>
  <c r="AQ114" i="36"/>
  <c r="AR51" i="36"/>
  <c r="AR71" i="36" s="1"/>
  <c r="AQ112" i="36"/>
  <c r="AR49" i="36"/>
  <c r="AR69" i="36" s="1"/>
  <c r="J111" i="16"/>
  <c r="AZ119" i="30"/>
  <c r="AZ129" i="30"/>
  <c r="AZ111" i="30"/>
  <c r="AZ115" i="30"/>
  <c r="AZ120" i="30"/>
  <c r="AZ118" i="30"/>
  <c r="AZ110" i="30"/>
  <c r="AZ113" i="30"/>
  <c r="AZ121" i="30"/>
  <c r="AZ130" i="30"/>
  <c r="AZ125" i="30"/>
  <c r="AZ126" i="30"/>
  <c r="AZ132" i="30"/>
  <c r="AZ133" i="30"/>
  <c r="AZ122" i="30"/>
  <c r="AZ127" i="30"/>
  <c r="AZ131" i="30"/>
  <c r="AZ128" i="30"/>
  <c r="AZ117" i="30"/>
  <c r="AZ112" i="30"/>
  <c r="AZ109" i="30"/>
  <c r="AZ123" i="30"/>
  <c r="AZ124" i="30"/>
  <c r="AZ114" i="30"/>
  <c r="BC16" i="16"/>
  <c r="BC4" i="16" s="1"/>
  <c r="BB39" i="16"/>
  <c r="BB48" i="33"/>
  <c r="BB17" i="33"/>
  <c r="BC18" i="33"/>
  <c r="BB82" i="31"/>
  <c r="BA81" i="31"/>
  <c r="BA112" i="31"/>
  <c r="BB48" i="31"/>
  <c r="BB17" i="31"/>
  <c r="BC18" i="31"/>
  <c r="BB48" i="32"/>
  <c r="BC18" i="32"/>
  <c r="BB17" i="32"/>
  <c r="BB82" i="32"/>
  <c r="BA112" i="32"/>
  <c r="BA81" i="32"/>
  <c r="AZ102" i="30"/>
  <c r="AZ103" i="30"/>
  <c r="AZ101" i="30"/>
  <c r="AZ98" i="30"/>
  <c r="AZ97" i="30"/>
  <c r="AZ100" i="30"/>
  <c r="AZ81" i="30"/>
  <c r="AZ96" i="30"/>
  <c r="AZ88" i="30"/>
  <c r="AZ93" i="30"/>
  <c r="AZ87" i="30"/>
  <c r="AZ91" i="30"/>
  <c r="AZ89" i="30"/>
  <c r="AZ86" i="30"/>
  <c r="AZ95" i="30"/>
  <c r="AZ80" i="30"/>
  <c r="AZ94" i="30"/>
  <c r="AZ84" i="30"/>
  <c r="AZ90" i="30"/>
  <c r="AZ85" i="30"/>
  <c r="AZ92" i="30"/>
  <c r="O79" i="30"/>
  <c r="AZ99" i="30"/>
  <c r="AZ83" i="30"/>
  <c r="AZ82" i="30"/>
  <c r="BA78" i="30"/>
  <c r="BA108" i="30" s="1"/>
  <c r="BA116" i="30" s="1"/>
  <c r="BB16" i="30"/>
  <c r="BC17" i="30"/>
  <c r="BB47" i="30"/>
  <c r="K61" i="16"/>
  <c r="K89" i="16" s="1"/>
  <c r="K111" i="16" s="1"/>
  <c r="K133" i="16" s="1"/>
  <c r="AZ14" i="22" l="1"/>
  <c r="AZ13" i="22"/>
  <c r="AZ15" i="22"/>
  <c r="BB3" i="22"/>
  <c r="BA12" i="22"/>
  <c r="AR76" i="36"/>
  <c r="AY91" i="36"/>
  <c r="AY92" i="36"/>
  <c r="AY85" i="36"/>
  <c r="AY94" i="36"/>
  <c r="AY96" i="36"/>
  <c r="AT82" i="36"/>
  <c r="AS98" i="36"/>
  <c r="AY84" i="36"/>
  <c r="AY90" i="36"/>
  <c r="AY83" i="36"/>
  <c r="AY93" i="36"/>
  <c r="AP134" i="36"/>
  <c r="AP121" i="36"/>
  <c r="AY95" i="36"/>
  <c r="AY88" i="36"/>
  <c r="AY87" i="36"/>
  <c r="AY86" i="36"/>
  <c r="AY89" i="36"/>
  <c r="AC31" i="3"/>
  <c r="D43" i="32" s="1"/>
  <c r="E43" i="32" s="1"/>
  <c r="F43" i="32" s="1"/>
  <c r="G43" i="32" s="1"/>
  <c r="H43" i="32" s="1"/>
  <c r="I43" i="32" s="1"/>
  <c r="J43" i="32" s="1"/>
  <c r="K43" i="32" s="1"/>
  <c r="L43" i="32" s="1"/>
  <c r="M43" i="32" s="1"/>
  <c r="N43" i="32" s="1"/>
  <c r="O43" i="32" s="1"/>
  <c r="P43" i="32" s="1"/>
  <c r="Q43" i="32" s="1"/>
  <c r="R43" i="32" s="1"/>
  <c r="S43" i="32" s="1"/>
  <c r="T43" i="32" s="1"/>
  <c r="U43" i="32" s="1"/>
  <c r="V43" i="32" s="1"/>
  <c r="W43" i="32" s="1"/>
  <c r="X43" i="32" s="1"/>
  <c r="Y43" i="32" s="1"/>
  <c r="Z43" i="32" s="1"/>
  <c r="AA43" i="32" s="1"/>
  <c r="AB43" i="32" s="1"/>
  <c r="AC43" i="32" s="1"/>
  <c r="AD43" i="32" s="1"/>
  <c r="AE43" i="32" s="1"/>
  <c r="AF43" i="32" s="1"/>
  <c r="AG43" i="32" s="1"/>
  <c r="AH43" i="32" s="1"/>
  <c r="AI43" i="32" s="1"/>
  <c r="AJ43" i="32" s="1"/>
  <c r="AK43" i="32" s="1"/>
  <c r="AL43" i="32" s="1"/>
  <c r="AM43" i="32" s="1"/>
  <c r="AN43" i="32" s="1"/>
  <c r="AO43" i="32" s="1"/>
  <c r="AP43" i="32" s="1"/>
  <c r="AQ43" i="32" s="1"/>
  <c r="AR43" i="32" s="1"/>
  <c r="AS43" i="32" s="1"/>
  <c r="AT43" i="32" s="1"/>
  <c r="AU43" i="32" s="1"/>
  <c r="AV43" i="32" s="1"/>
  <c r="AW43" i="32" s="1"/>
  <c r="AX43" i="32" s="1"/>
  <c r="AY43" i="32" s="1"/>
  <c r="AZ43" i="32" s="1"/>
  <c r="BA43" i="32" s="1"/>
  <c r="BB43" i="32" s="1"/>
  <c r="AC13" i="3"/>
  <c r="D165" i="32" s="1"/>
  <c r="AC19" i="3"/>
  <c r="D171" i="32" s="1"/>
  <c r="AC17" i="3"/>
  <c r="D169" i="32" s="1"/>
  <c r="AC29" i="3"/>
  <c r="D41" i="32" s="1"/>
  <c r="E41" i="32" s="1"/>
  <c r="F41" i="32" s="1"/>
  <c r="G41" i="32" s="1"/>
  <c r="H41" i="32" s="1"/>
  <c r="I41" i="32" s="1"/>
  <c r="J41" i="32" s="1"/>
  <c r="K41" i="32" s="1"/>
  <c r="L41" i="32" s="1"/>
  <c r="M41" i="32" s="1"/>
  <c r="N41" i="32" s="1"/>
  <c r="O41" i="32" s="1"/>
  <c r="P41" i="32" s="1"/>
  <c r="Q41" i="32" s="1"/>
  <c r="R41" i="32" s="1"/>
  <c r="S41" i="32" s="1"/>
  <c r="T41" i="32" s="1"/>
  <c r="U41" i="32" s="1"/>
  <c r="V41" i="32" s="1"/>
  <c r="W41" i="32" s="1"/>
  <c r="X41" i="32" s="1"/>
  <c r="Y41" i="32" s="1"/>
  <c r="Z41" i="32" s="1"/>
  <c r="AA41" i="32" s="1"/>
  <c r="AB41" i="32" s="1"/>
  <c r="AC41" i="32" s="1"/>
  <c r="AD41" i="32" s="1"/>
  <c r="AE41" i="32" s="1"/>
  <c r="AF41" i="32" s="1"/>
  <c r="AG41" i="32" s="1"/>
  <c r="AH41" i="32" s="1"/>
  <c r="AI41" i="32" s="1"/>
  <c r="AJ41" i="32" s="1"/>
  <c r="AK41" i="32" s="1"/>
  <c r="AL41" i="32" s="1"/>
  <c r="AM41" i="32" s="1"/>
  <c r="AN41" i="32" s="1"/>
  <c r="AO41" i="32" s="1"/>
  <c r="AP41" i="32" s="1"/>
  <c r="AQ41" i="32" s="1"/>
  <c r="AR41" i="32" s="1"/>
  <c r="AS41" i="32" s="1"/>
  <c r="AT41" i="32" s="1"/>
  <c r="AU41" i="32" s="1"/>
  <c r="AV41" i="32" s="1"/>
  <c r="AW41" i="32" s="1"/>
  <c r="AX41" i="32" s="1"/>
  <c r="AY41" i="32" s="1"/>
  <c r="AZ41" i="32" s="1"/>
  <c r="BA41" i="32" s="1"/>
  <c r="BB41" i="32" s="1"/>
  <c r="AC30" i="3"/>
  <c r="D42" i="32" s="1"/>
  <c r="E42" i="32" s="1"/>
  <c r="F42" i="32" s="1"/>
  <c r="G42" i="32" s="1"/>
  <c r="H42" i="32" s="1"/>
  <c r="I42" i="32" s="1"/>
  <c r="J42" i="32" s="1"/>
  <c r="K42" i="32" s="1"/>
  <c r="L42" i="32" s="1"/>
  <c r="M42" i="32" s="1"/>
  <c r="N42" i="32" s="1"/>
  <c r="O42" i="32" s="1"/>
  <c r="P42" i="32" s="1"/>
  <c r="Q42" i="32" s="1"/>
  <c r="R42" i="32" s="1"/>
  <c r="S42" i="32" s="1"/>
  <c r="T42" i="32" s="1"/>
  <c r="U42" i="32" s="1"/>
  <c r="V42" i="32" s="1"/>
  <c r="W42" i="32" s="1"/>
  <c r="X42" i="32" s="1"/>
  <c r="Y42" i="32" s="1"/>
  <c r="Z42" i="32" s="1"/>
  <c r="AA42" i="32" s="1"/>
  <c r="AB42" i="32" s="1"/>
  <c r="AC42" i="32" s="1"/>
  <c r="AD42" i="32" s="1"/>
  <c r="AE42" i="32" s="1"/>
  <c r="AF42" i="32" s="1"/>
  <c r="AG42" i="32" s="1"/>
  <c r="AH42" i="32" s="1"/>
  <c r="AI42" i="32" s="1"/>
  <c r="AJ42" i="32" s="1"/>
  <c r="AK42" i="32" s="1"/>
  <c r="AL42" i="32" s="1"/>
  <c r="AM42" i="32" s="1"/>
  <c r="AN42" i="32" s="1"/>
  <c r="AO42" i="32" s="1"/>
  <c r="AP42" i="32" s="1"/>
  <c r="AQ42" i="32" s="1"/>
  <c r="AR42" i="32" s="1"/>
  <c r="AS42" i="32" s="1"/>
  <c r="AT42" i="32" s="1"/>
  <c r="AU42" i="32" s="1"/>
  <c r="AV42" i="32" s="1"/>
  <c r="AW42" i="32" s="1"/>
  <c r="AX42" i="32" s="1"/>
  <c r="AY42" i="32" s="1"/>
  <c r="AZ42" i="32" s="1"/>
  <c r="BA42" i="32" s="1"/>
  <c r="BB42" i="32" s="1"/>
  <c r="AC15" i="3"/>
  <c r="D307" i="32" s="1"/>
  <c r="AC20" i="3"/>
  <c r="D312" i="32" s="1"/>
  <c r="AC27" i="3"/>
  <c r="D179" i="32" s="1"/>
  <c r="E179" i="32" s="1"/>
  <c r="F179" i="32" s="1"/>
  <c r="G179" i="32" s="1"/>
  <c r="H179" i="32" s="1"/>
  <c r="I179" i="32" s="1"/>
  <c r="J179" i="32" s="1"/>
  <c r="K179" i="32" s="1"/>
  <c r="L179" i="32" s="1"/>
  <c r="M179" i="32" s="1"/>
  <c r="N179" i="32" s="1"/>
  <c r="O179" i="32" s="1"/>
  <c r="P179" i="32" s="1"/>
  <c r="Q179" i="32" s="1"/>
  <c r="R179" i="32" s="1"/>
  <c r="S179" i="32" s="1"/>
  <c r="T179" i="32" s="1"/>
  <c r="U179" i="32" s="1"/>
  <c r="V179" i="32" s="1"/>
  <c r="W179" i="32" s="1"/>
  <c r="X179" i="32" s="1"/>
  <c r="Y179" i="32" s="1"/>
  <c r="Z179" i="32" s="1"/>
  <c r="AA179" i="32" s="1"/>
  <c r="AB179" i="32" s="1"/>
  <c r="AC179" i="32" s="1"/>
  <c r="AD179" i="32" s="1"/>
  <c r="AE179" i="32" s="1"/>
  <c r="AF179" i="32" s="1"/>
  <c r="AG179" i="32" s="1"/>
  <c r="AH179" i="32" s="1"/>
  <c r="AI179" i="32" s="1"/>
  <c r="AJ179" i="32" s="1"/>
  <c r="AK179" i="32" s="1"/>
  <c r="AL179" i="32" s="1"/>
  <c r="AM179" i="32" s="1"/>
  <c r="AN179" i="32" s="1"/>
  <c r="AO179" i="32" s="1"/>
  <c r="AP179" i="32" s="1"/>
  <c r="AQ179" i="32" s="1"/>
  <c r="AR179" i="32" s="1"/>
  <c r="AS179" i="32" s="1"/>
  <c r="AT179" i="32" s="1"/>
  <c r="AU179" i="32" s="1"/>
  <c r="AV179" i="32" s="1"/>
  <c r="AW179" i="32" s="1"/>
  <c r="AX179" i="32" s="1"/>
  <c r="AY179" i="32" s="1"/>
  <c r="AZ179" i="32" s="1"/>
  <c r="BA179" i="32" s="1"/>
  <c r="BB179" i="32" s="1"/>
  <c r="AC25" i="3"/>
  <c r="D37" i="32" s="1"/>
  <c r="AC23" i="3"/>
  <c r="D175" i="32" s="1"/>
  <c r="AC28" i="3"/>
  <c r="D320" i="32" s="1"/>
  <c r="E320" i="32" s="1"/>
  <c r="F320" i="32" s="1"/>
  <c r="G320" i="32" s="1"/>
  <c r="H320" i="32" s="1"/>
  <c r="I320" i="32" s="1"/>
  <c r="J320" i="32" s="1"/>
  <c r="K320" i="32" s="1"/>
  <c r="L320" i="32" s="1"/>
  <c r="M320" i="32" s="1"/>
  <c r="N320" i="32" s="1"/>
  <c r="O320" i="32" s="1"/>
  <c r="P320" i="32" s="1"/>
  <c r="Q320" i="32" s="1"/>
  <c r="R320" i="32" s="1"/>
  <c r="S320" i="32" s="1"/>
  <c r="T320" i="32" s="1"/>
  <c r="U320" i="32" s="1"/>
  <c r="V320" i="32" s="1"/>
  <c r="W320" i="32" s="1"/>
  <c r="X320" i="32" s="1"/>
  <c r="Y320" i="32" s="1"/>
  <c r="Z320" i="32" s="1"/>
  <c r="AA320" i="32" s="1"/>
  <c r="AB320" i="32" s="1"/>
  <c r="AC320" i="32" s="1"/>
  <c r="AD320" i="32" s="1"/>
  <c r="AE320" i="32" s="1"/>
  <c r="AF320" i="32" s="1"/>
  <c r="AG320" i="32" s="1"/>
  <c r="AH320" i="32" s="1"/>
  <c r="AI320" i="32" s="1"/>
  <c r="AJ320" i="32" s="1"/>
  <c r="AK320" i="32" s="1"/>
  <c r="AL320" i="32" s="1"/>
  <c r="AM320" i="32" s="1"/>
  <c r="AN320" i="32" s="1"/>
  <c r="AO320" i="32" s="1"/>
  <c r="AP320" i="32" s="1"/>
  <c r="AQ320" i="32" s="1"/>
  <c r="AR320" i="32" s="1"/>
  <c r="AS320" i="32" s="1"/>
  <c r="AT320" i="32" s="1"/>
  <c r="AU320" i="32" s="1"/>
  <c r="AV320" i="32" s="1"/>
  <c r="AW320" i="32" s="1"/>
  <c r="AX320" i="32" s="1"/>
  <c r="AY320" i="32" s="1"/>
  <c r="AZ320" i="32" s="1"/>
  <c r="BA320" i="32" s="1"/>
  <c r="AC18" i="3"/>
  <c r="D310" i="32" s="1"/>
  <c r="AC7" i="3"/>
  <c r="AC14" i="3"/>
  <c r="D306" i="32" s="1"/>
  <c r="AC11" i="3"/>
  <c r="D303" i="32" s="1"/>
  <c r="AC10" i="3"/>
  <c r="D22" i="32" s="1"/>
  <c r="AC26" i="3"/>
  <c r="D38" i="32" s="1"/>
  <c r="E38" i="32" s="1"/>
  <c r="F38" i="32" s="1"/>
  <c r="G38" i="32" s="1"/>
  <c r="H38" i="32" s="1"/>
  <c r="I38" i="32" s="1"/>
  <c r="J38" i="32" s="1"/>
  <c r="K38" i="32" s="1"/>
  <c r="L38" i="32" s="1"/>
  <c r="M38" i="32" s="1"/>
  <c r="N38" i="32" s="1"/>
  <c r="O38" i="32" s="1"/>
  <c r="P38" i="32" s="1"/>
  <c r="Q38" i="32" s="1"/>
  <c r="R38" i="32" s="1"/>
  <c r="S38" i="32" s="1"/>
  <c r="T38" i="32" s="1"/>
  <c r="U38" i="32" s="1"/>
  <c r="V38" i="32" s="1"/>
  <c r="W38" i="32" s="1"/>
  <c r="X38" i="32" s="1"/>
  <c r="Y38" i="32" s="1"/>
  <c r="Z38" i="32" s="1"/>
  <c r="AA38" i="32" s="1"/>
  <c r="AB38" i="32" s="1"/>
  <c r="AC38" i="32" s="1"/>
  <c r="AD38" i="32" s="1"/>
  <c r="AE38" i="32" s="1"/>
  <c r="AF38" i="32" s="1"/>
  <c r="AG38" i="32" s="1"/>
  <c r="AH38" i="32" s="1"/>
  <c r="AI38" i="32" s="1"/>
  <c r="AJ38" i="32" s="1"/>
  <c r="AK38" i="32" s="1"/>
  <c r="AL38" i="32" s="1"/>
  <c r="AM38" i="32" s="1"/>
  <c r="AN38" i="32" s="1"/>
  <c r="AO38" i="32" s="1"/>
  <c r="AP38" i="32" s="1"/>
  <c r="AQ38" i="32" s="1"/>
  <c r="AR38" i="32" s="1"/>
  <c r="AS38" i="32" s="1"/>
  <c r="AT38" i="32" s="1"/>
  <c r="AU38" i="32" s="1"/>
  <c r="AV38" i="32" s="1"/>
  <c r="AW38" i="32" s="1"/>
  <c r="AX38" i="32" s="1"/>
  <c r="AY38" i="32" s="1"/>
  <c r="AZ38" i="32" s="1"/>
  <c r="BA38" i="32" s="1"/>
  <c r="BB38" i="32" s="1"/>
  <c r="AC12" i="3"/>
  <c r="D304" i="32" s="1"/>
  <c r="AC21" i="3"/>
  <c r="D173" i="32" s="1"/>
  <c r="AC24" i="3"/>
  <c r="D176" i="32" s="1"/>
  <c r="AC8" i="3"/>
  <c r="D300" i="32" s="1"/>
  <c r="AC16" i="3"/>
  <c r="D168" i="32" s="1"/>
  <c r="AC9" i="3"/>
  <c r="D301" i="32" s="1"/>
  <c r="AC22" i="3"/>
  <c r="D314" i="32" s="1"/>
  <c r="M39" i="3"/>
  <c r="N9" i="3"/>
  <c r="O9" i="3"/>
  <c r="D7" i="6" s="1"/>
  <c r="M48" i="5"/>
  <c r="N18" i="5"/>
  <c r="O18" i="5"/>
  <c r="M42" i="5"/>
  <c r="O12" i="5"/>
  <c r="N12" i="5"/>
  <c r="M50" i="5"/>
  <c r="N20" i="5"/>
  <c r="O20" i="5"/>
  <c r="M41" i="5"/>
  <c r="O11" i="5"/>
  <c r="N11" i="5"/>
  <c r="M53" i="3"/>
  <c r="N23" i="3"/>
  <c r="O23" i="3"/>
  <c r="M49" i="5"/>
  <c r="N19" i="5"/>
  <c r="O19" i="5"/>
  <c r="M43" i="3"/>
  <c r="N13" i="3"/>
  <c r="O13" i="3"/>
  <c r="D15" i="6" s="1"/>
  <c r="M38" i="3"/>
  <c r="N8" i="3"/>
  <c r="O8" i="3"/>
  <c r="D5" i="6" s="1"/>
  <c r="M61" i="5"/>
  <c r="N31" i="5"/>
  <c r="O31" i="5"/>
  <c r="M51" i="3"/>
  <c r="N21" i="3"/>
  <c r="O21" i="3"/>
  <c r="M57" i="3"/>
  <c r="N27" i="3"/>
  <c r="O27" i="3"/>
  <c r="M50" i="3"/>
  <c r="N20" i="3"/>
  <c r="O20" i="3"/>
  <c r="M45" i="5"/>
  <c r="N15" i="5"/>
  <c r="O15" i="5"/>
  <c r="M60" i="5"/>
  <c r="N30" i="5"/>
  <c r="O30" i="5"/>
  <c r="M47" i="5"/>
  <c r="N17" i="5"/>
  <c r="O17" i="5"/>
  <c r="M37" i="5"/>
  <c r="O7" i="5"/>
  <c r="M49" i="3"/>
  <c r="N19" i="3"/>
  <c r="O19" i="3"/>
  <c r="M61" i="3"/>
  <c r="N31" i="3"/>
  <c r="O31" i="3"/>
  <c r="M58" i="3"/>
  <c r="N28" i="3"/>
  <c r="O28" i="3"/>
  <c r="M39" i="5"/>
  <c r="O9" i="5"/>
  <c r="N9" i="5"/>
  <c r="M55" i="5"/>
  <c r="N25" i="5"/>
  <c r="O25" i="5"/>
  <c r="M54" i="5"/>
  <c r="N24" i="5"/>
  <c r="O24" i="5"/>
  <c r="M52" i="5"/>
  <c r="N22" i="5"/>
  <c r="O22" i="5"/>
  <c r="M56" i="5"/>
  <c r="N26" i="5"/>
  <c r="O26" i="5"/>
  <c r="M59" i="3"/>
  <c r="N29" i="3"/>
  <c r="O29" i="3"/>
  <c r="M52" i="3"/>
  <c r="N22" i="3"/>
  <c r="O22" i="3"/>
  <c r="M41" i="3"/>
  <c r="N11" i="3"/>
  <c r="O11" i="3"/>
  <c r="D11" i="6" s="1"/>
  <c r="D323" i="32"/>
  <c r="E323" i="32" s="1"/>
  <c r="F323" i="32" s="1"/>
  <c r="G323" i="32" s="1"/>
  <c r="H323" i="32" s="1"/>
  <c r="I323" i="32" s="1"/>
  <c r="J323" i="32" s="1"/>
  <c r="K323" i="32" s="1"/>
  <c r="L323" i="32" s="1"/>
  <c r="M323" i="32" s="1"/>
  <c r="N323" i="32" s="1"/>
  <c r="O323" i="32" s="1"/>
  <c r="P323" i="32" s="1"/>
  <c r="Q323" i="32" s="1"/>
  <c r="R323" i="32" s="1"/>
  <c r="S323" i="32" s="1"/>
  <c r="T323" i="32" s="1"/>
  <c r="U323" i="32" s="1"/>
  <c r="V323" i="32" s="1"/>
  <c r="W323" i="32" s="1"/>
  <c r="X323" i="32" s="1"/>
  <c r="Y323" i="32" s="1"/>
  <c r="Z323" i="32" s="1"/>
  <c r="AA323" i="32" s="1"/>
  <c r="AB323" i="32" s="1"/>
  <c r="AC323" i="32" s="1"/>
  <c r="AD323" i="32" s="1"/>
  <c r="AE323" i="32" s="1"/>
  <c r="AF323" i="32" s="1"/>
  <c r="AG323" i="32" s="1"/>
  <c r="AH323" i="32" s="1"/>
  <c r="AI323" i="32" s="1"/>
  <c r="AJ323" i="32" s="1"/>
  <c r="AK323" i="32" s="1"/>
  <c r="AL323" i="32" s="1"/>
  <c r="AM323" i="32" s="1"/>
  <c r="AN323" i="32" s="1"/>
  <c r="AO323" i="32" s="1"/>
  <c r="AP323" i="32" s="1"/>
  <c r="AQ323" i="32" s="1"/>
  <c r="AR323" i="32" s="1"/>
  <c r="AS323" i="32" s="1"/>
  <c r="AT323" i="32" s="1"/>
  <c r="AU323" i="32" s="1"/>
  <c r="AV323" i="32" s="1"/>
  <c r="AW323" i="32" s="1"/>
  <c r="AX323" i="32" s="1"/>
  <c r="AY323" i="32" s="1"/>
  <c r="AZ323" i="32" s="1"/>
  <c r="BA323" i="32" s="1"/>
  <c r="D183" i="32"/>
  <c r="E183" i="32" s="1"/>
  <c r="F183" i="32" s="1"/>
  <c r="G183" i="32" s="1"/>
  <c r="H183" i="32" s="1"/>
  <c r="I183" i="32" s="1"/>
  <c r="J183" i="32" s="1"/>
  <c r="K183" i="32" s="1"/>
  <c r="L183" i="32" s="1"/>
  <c r="M183" i="32" s="1"/>
  <c r="N183" i="32" s="1"/>
  <c r="O183" i="32" s="1"/>
  <c r="P183" i="32" s="1"/>
  <c r="Q183" i="32" s="1"/>
  <c r="R183" i="32" s="1"/>
  <c r="S183" i="32" s="1"/>
  <c r="T183" i="32" s="1"/>
  <c r="U183" i="32" s="1"/>
  <c r="V183" i="32" s="1"/>
  <c r="W183" i="32" s="1"/>
  <c r="X183" i="32" s="1"/>
  <c r="Y183" i="32" s="1"/>
  <c r="Z183" i="32" s="1"/>
  <c r="AA183" i="32" s="1"/>
  <c r="AB183" i="32" s="1"/>
  <c r="AC183" i="32" s="1"/>
  <c r="AD183" i="32" s="1"/>
  <c r="AE183" i="32" s="1"/>
  <c r="AF183" i="32" s="1"/>
  <c r="AG183" i="32" s="1"/>
  <c r="AH183" i="32" s="1"/>
  <c r="AI183" i="32" s="1"/>
  <c r="AJ183" i="32" s="1"/>
  <c r="AK183" i="32" s="1"/>
  <c r="AL183" i="32" s="1"/>
  <c r="AM183" i="32" s="1"/>
  <c r="AN183" i="32" s="1"/>
  <c r="AO183" i="32" s="1"/>
  <c r="AP183" i="32" s="1"/>
  <c r="AQ183" i="32" s="1"/>
  <c r="AR183" i="32" s="1"/>
  <c r="AS183" i="32" s="1"/>
  <c r="AT183" i="32" s="1"/>
  <c r="AU183" i="32" s="1"/>
  <c r="AV183" i="32" s="1"/>
  <c r="AW183" i="32" s="1"/>
  <c r="AX183" i="32" s="1"/>
  <c r="AY183" i="32" s="1"/>
  <c r="AZ183" i="32" s="1"/>
  <c r="BA183" i="32" s="1"/>
  <c r="BB183" i="32" s="1"/>
  <c r="M37" i="3"/>
  <c r="N7" i="3"/>
  <c r="O7" i="3"/>
  <c r="M40" i="3"/>
  <c r="N10" i="3"/>
  <c r="O10" i="3"/>
  <c r="D9" i="6" s="1"/>
  <c r="M46" i="5"/>
  <c r="N16" i="5"/>
  <c r="O16" i="5"/>
  <c r="M56" i="3"/>
  <c r="N26" i="3"/>
  <c r="O26" i="3"/>
  <c r="M44" i="5"/>
  <c r="O14" i="5"/>
  <c r="M38" i="5"/>
  <c r="O8" i="5"/>
  <c r="N8" i="5"/>
  <c r="M51" i="5"/>
  <c r="N21" i="5"/>
  <c r="O21" i="5"/>
  <c r="M42" i="3"/>
  <c r="N12" i="3"/>
  <c r="O12" i="3"/>
  <c r="D13" i="6" s="1"/>
  <c r="M58" i="5"/>
  <c r="N28" i="5"/>
  <c r="O28" i="5"/>
  <c r="M43" i="5"/>
  <c r="O13" i="5"/>
  <c r="N13" i="5"/>
  <c r="M53" i="5"/>
  <c r="N23" i="5"/>
  <c r="O23" i="5"/>
  <c r="M55" i="3"/>
  <c r="N25" i="3"/>
  <c r="O25" i="3"/>
  <c r="M48" i="3"/>
  <c r="N18" i="3"/>
  <c r="O18" i="3"/>
  <c r="M57" i="5"/>
  <c r="N27" i="5"/>
  <c r="O27" i="5"/>
  <c r="M45" i="3"/>
  <c r="N15" i="3"/>
  <c r="O15" i="3"/>
  <c r="M59" i="5"/>
  <c r="N29" i="5"/>
  <c r="O29" i="5"/>
  <c r="M46" i="3"/>
  <c r="N16" i="3"/>
  <c r="O16" i="3"/>
  <c r="M60" i="3"/>
  <c r="N30" i="3"/>
  <c r="O30" i="3"/>
  <c r="M54" i="3"/>
  <c r="N24" i="3"/>
  <c r="O24" i="3"/>
  <c r="M40" i="5"/>
  <c r="O10" i="5"/>
  <c r="N10" i="5"/>
  <c r="M44" i="3"/>
  <c r="N14" i="3"/>
  <c r="O14" i="3"/>
  <c r="M47" i="3"/>
  <c r="N17" i="3"/>
  <c r="O17" i="3"/>
  <c r="BB113" i="33"/>
  <c r="AU20" i="35"/>
  <c r="AT21" i="35"/>
  <c r="AT31" i="35" s="1"/>
  <c r="AU22" i="35"/>
  <c r="AT23" i="35"/>
  <c r="AT32" i="35" s="1"/>
  <c r="AR19" i="35"/>
  <c r="AS15" i="35"/>
  <c r="AS17" i="35" s="1"/>
  <c r="AQ30" i="35"/>
  <c r="BA132" i="31"/>
  <c r="AR29" i="35"/>
  <c r="D395" i="31"/>
  <c r="D398" i="31"/>
  <c r="D397" i="31"/>
  <c r="D401" i="31"/>
  <c r="D399" i="31"/>
  <c r="D396" i="31"/>
  <c r="BB42" i="33"/>
  <c r="BB172" i="31"/>
  <c r="AZ414" i="31"/>
  <c r="BA104" i="31"/>
  <c r="D261" i="31"/>
  <c r="D337" i="31"/>
  <c r="D258" i="31"/>
  <c r="D334" i="31"/>
  <c r="D256" i="31"/>
  <c r="D332" i="31"/>
  <c r="D255" i="31"/>
  <c r="D331" i="31"/>
  <c r="D257" i="31"/>
  <c r="D333" i="31"/>
  <c r="D259" i="31"/>
  <c r="D335" i="31"/>
  <c r="D118" i="31"/>
  <c r="D194" i="31"/>
  <c r="D121" i="31"/>
  <c r="D197" i="31"/>
  <c r="D119" i="31"/>
  <c r="D195" i="31"/>
  <c r="D117" i="31"/>
  <c r="D193" i="31"/>
  <c r="D116" i="31"/>
  <c r="D192" i="31"/>
  <c r="D115" i="31"/>
  <c r="D191" i="31"/>
  <c r="AA45" i="5"/>
  <c r="D57" i="31"/>
  <c r="AA43" i="5"/>
  <c r="D55" i="31"/>
  <c r="AA40" i="5"/>
  <c r="D52" i="31"/>
  <c r="AA39" i="5"/>
  <c r="D51" i="31"/>
  <c r="AA41" i="5"/>
  <c r="D53" i="31"/>
  <c r="AA42" i="5"/>
  <c r="D54" i="31"/>
  <c r="BC9" i="16" a="1"/>
  <c r="BC9" i="16" s="1"/>
  <c r="BA316" i="31"/>
  <c r="AD16" i="5"/>
  <c r="AD15" i="5"/>
  <c r="AD11" i="3"/>
  <c r="AD18" i="3"/>
  <c r="AD10" i="3"/>
  <c r="AD7" i="3"/>
  <c r="AD24" i="5"/>
  <c r="AD11" i="5"/>
  <c r="AD29" i="5"/>
  <c r="AD31" i="5"/>
  <c r="AD23" i="3"/>
  <c r="AD14" i="3"/>
  <c r="AD17" i="5"/>
  <c r="AD20" i="3"/>
  <c r="AD8" i="3"/>
  <c r="AD9" i="3"/>
  <c r="AD10" i="5"/>
  <c r="AD25" i="5"/>
  <c r="AD15" i="3"/>
  <c r="AD19" i="5"/>
  <c r="AD12" i="5"/>
  <c r="AD23" i="5"/>
  <c r="AD20" i="5"/>
  <c r="AD17" i="3"/>
  <c r="AD19" i="3"/>
  <c r="AD31" i="3"/>
  <c r="AD16" i="3"/>
  <c r="AD13" i="3"/>
  <c r="AD18" i="5"/>
  <c r="AD26" i="5"/>
  <c r="AD27" i="5"/>
  <c r="AD30" i="5"/>
  <c r="AD21" i="3"/>
  <c r="AD13" i="5"/>
  <c r="AD9" i="5"/>
  <c r="AD12" i="3"/>
  <c r="AD25" i="3"/>
  <c r="AD28" i="3"/>
  <c r="AD29" i="3"/>
  <c r="AD30" i="3"/>
  <c r="AD22" i="3"/>
  <c r="AD27" i="3"/>
  <c r="AD8" i="5"/>
  <c r="AD28" i="5"/>
  <c r="AD24" i="3"/>
  <c r="AD21" i="5"/>
  <c r="AD26" i="3"/>
  <c r="AD22" i="5"/>
  <c r="BB9" i="39" a="1"/>
  <c r="BB9" i="39" s="1"/>
  <c r="BC5" i="16" a="1"/>
  <c r="BC5" i="16" s="1"/>
  <c r="BB7" i="39" a="1"/>
  <c r="BB7" i="39" s="1"/>
  <c r="BA227" i="33"/>
  <c r="BB58" i="33"/>
  <c r="AZ415" i="31"/>
  <c r="BC10" i="16" a="1"/>
  <c r="BC10" i="16" s="1"/>
  <c r="BB5" i="39" a="1"/>
  <c r="BB5" i="39" s="1"/>
  <c r="BA7" i="38" a="1"/>
  <c r="BA7" i="38" s="1"/>
  <c r="BA8" i="38" a="1"/>
  <c r="BA8" i="38" s="1"/>
  <c r="BA11" i="38" a="1"/>
  <c r="BA11" i="38" s="1"/>
  <c r="BA10" i="38" a="1"/>
  <c r="BA10" i="38" s="1"/>
  <c r="BA5" i="38" a="1"/>
  <c r="BA5" i="38" s="1"/>
  <c r="BA9" i="38" a="1"/>
  <c r="BA9" i="38" s="1"/>
  <c r="BA212" i="33"/>
  <c r="AZ417" i="31"/>
  <c r="BB60" i="33"/>
  <c r="BC11" i="16" a="1"/>
  <c r="BC11" i="16" s="1"/>
  <c r="BA214" i="33"/>
  <c r="BA225" i="33"/>
  <c r="BC7" i="16" a="1"/>
  <c r="BC7" i="16" s="1"/>
  <c r="BB10" i="39" a="1"/>
  <c r="BB10" i="39" s="1"/>
  <c r="BA226" i="33"/>
  <c r="BC8" i="16" a="1"/>
  <c r="BC8" i="16" s="1"/>
  <c r="BB8" i="39" a="1"/>
  <c r="BB8" i="39" s="1"/>
  <c r="BA379" i="31"/>
  <c r="BB35" i="31"/>
  <c r="BB25" i="31"/>
  <c r="AZ416" i="31"/>
  <c r="BB11" i="39" a="1"/>
  <c r="BB11" i="39" s="1"/>
  <c r="BB110" i="33"/>
  <c r="BB150" i="33"/>
  <c r="BB148" i="33"/>
  <c r="BB149" i="33"/>
  <c r="BA197" i="33"/>
  <c r="BB128" i="33"/>
  <c r="BA196" i="33"/>
  <c r="BB71" i="33"/>
  <c r="BA222" i="33"/>
  <c r="BA223" i="33"/>
  <c r="BB73" i="33"/>
  <c r="BA215" i="33"/>
  <c r="BB97" i="33"/>
  <c r="BB24" i="33"/>
  <c r="BB100" i="33"/>
  <c r="BB98" i="33"/>
  <c r="BB30" i="33"/>
  <c r="BA192" i="33"/>
  <c r="BA190" i="33"/>
  <c r="BB69" i="33"/>
  <c r="BB72" i="33"/>
  <c r="BA216" i="33"/>
  <c r="BB20" i="33"/>
  <c r="BA178" i="33"/>
  <c r="BB99" i="33"/>
  <c r="BB21" i="33"/>
  <c r="BA184" i="33"/>
  <c r="BB43" i="33"/>
  <c r="BB115" i="33"/>
  <c r="BB35" i="33"/>
  <c r="BB140" i="33"/>
  <c r="BA217" i="33"/>
  <c r="BB143" i="33"/>
  <c r="BB68" i="33"/>
  <c r="BB147" i="33"/>
  <c r="BB62" i="33"/>
  <c r="BA186" i="33"/>
  <c r="BB101" i="33"/>
  <c r="BB22" i="33"/>
  <c r="BB25" i="33"/>
  <c r="BB107" i="33"/>
  <c r="BB111" i="33"/>
  <c r="BB63" i="33"/>
  <c r="BA220" i="33"/>
  <c r="BB66" i="33"/>
  <c r="BA189" i="33"/>
  <c r="BB34" i="33"/>
  <c r="BB65" i="33"/>
  <c r="BB137" i="33"/>
  <c r="BB112" i="33"/>
  <c r="BA213" i="33"/>
  <c r="BB109" i="33"/>
  <c r="BA185" i="33"/>
  <c r="BA176" i="33"/>
  <c r="BB102" i="33"/>
  <c r="BA181" i="33"/>
  <c r="BB136" i="33"/>
  <c r="BB132" i="33"/>
  <c r="BB130" i="33"/>
  <c r="BB116" i="33"/>
  <c r="BB114" i="33"/>
  <c r="BB39" i="33"/>
  <c r="BA221" i="33"/>
  <c r="BB129" i="33"/>
  <c r="BB139" i="33"/>
  <c r="BB59" i="33"/>
  <c r="BB32" i="33"/>
  <c r="BB108" i="33"/>
  <c r="BB29" i="33"/>
  <c r="BA179" i="33"/>
  <c r="BB27" i="33"/>
  <c r="BB141" i="33"/>
  <c r="BB67" i="33"/>
  <c r="BB135" i="33"/>
  <c r="BA188" i="33"/>
  <c r="BA195" i="33"/>
  <c r="BB38" i="33"/>
  <c r="BB64" i="33"/>
  <c r="BA224" i="33"/>
  <c r="BB138" i="33"/>
  <c r="BB50" i="33"/>
  <c r="BA180" i="33"/>
  <c r="BB31" i="33"/>
  <c r="BB106" i="33"/>
  <c r="BA182" i="33"/>
  <c r="BB104" i="33"/>
  <c r="BA219" i="33"/>
  <c r="BB145" i="33"/>
  <c r="BB144" i="33"/>
  <c r="BB146" i="33"/>
  <c r="BB134" i="33"/>
  <c r="BB119" i="33"/>
  <c r="BA187" i="33"/>
  <c r="BA204" i="33"/>
  <c r="BB103" i="33"/>
  <c r="BB23" i="33"/>
  <c r="BA183" i="33"/>
  <c r="BB28" i="33"/>
  <c r="BA193" i="33"/>
  <c r="BB117" i="33"/>
  <c r="BB142" i="33"/>
  <c r="BA194" i="33"/>
  <c r="BB127" i="33"/>
  <c r="BB118" i="33"/>
  <c r="BB33" i="33"/>
  <c r="BA218" i="33"/>
  <c r="BB61" i="33"/>
  <c r="BA174" i="33"/>
  <c r="BB26" i="33"/>
  <c r="BA177" i="33"/>
  <c r="BA175" i="33"/>
  <c r="BB105" i="33"/>
  <c r="BB41" i="33"/>
  <c r="BB70" i="33"/>
  <c r="BB120" i="33"/>
  <c r="BB40" i="33"/>
  <c r="BB37" i="33"/>
  <c r="BB131" i="33"/>
  <c r="BB36" i="33"/>
  <c r="BA191" i="33"/>
  <c r="BA387" i="31"/>
  <c r="BA386" i="31"/>
  <c r="BA351" i="31"/>
  <c r="BA352" i="31"/>
  <c r="BA353" i="31"/>
  <c r="BA385" i="31"/>
  <c r="BB27" i="31"/>
  <c r="BA277" i="31"/>
  <c r="BA276" i="31"/>
  <c r="BA275" i="31"/>
  <c r="BA89" i="31"/>
  <c r="BA90" i="31"/>
  <c r="BB212" i="31"/>
  <c r="BB213" i="31"/>
  <c r="BB247" i="31"/>
  <c r="BB246" i="31"/>
  <c r="BB230" i="31"/>
  <c r="BB226" i="31"/>
  <c r="BA369" i="31"/>
  <c r="BA85" i="31"/>
  <c r="BA137" i="31"/>
  <c r="BB26" i="31"/>
  <c r="BA136" i="31"/>
  <c r="BA135" i="31"/>
  <c r="BB24" i="31"/>
  <c r="BB73" i="31"/>
  <c r="BB167" i="31"/>
  <c r="BB72" i="31"/>
  <c r="BA370" i="31"/>
  <c r="BA93" i="31"/>
  <c r="BB160" i="31"/>
  <c r="BB242" i="31"/>
  <c r="BB28" i="31"/>
  <c r="BA99" i="31"/>
  <c r="BB21" i="31"/>
  <c r="BA305" i="31"/>
  <c r="BA306" i="31"/>
  <c r="BA86" i="31"/>
  <c r="BA87" i="31"/>
  <c r="BA92" i="31"/>
  <c r="BB209" i="31"/>
  <c r="BA273" i="31"/>
  <c r="BB32" i="31"/>
  <c r="BA315" i="31"/>
  <c r="BB178" i="31"/>
  <c r="BA313" i="31"/>
  <c r="AZ412" i="31"/>
  <c r="BA317" i="31"/>
  <c r="BA376" i="31"/>
  <c r="BB68" i="31"/>
  <c r="BB169" i="31"/>
  <c r="BB34" i="31"/>
  <c r="BB42" i="31"/>
  <c r="BB237" i="31"/>
  <c r="BA96" i="31"/>
  <c r="BB39" i="31"/>
  <c r="BB239" i="31"/>
  <c r="BA384" i="31"/>
  <c r="BA312" i="31"/>
  <c r="BB210" i="31"/>
  <c r="BB235" i="31"/>
  <c r="BB70" i="31"/>
  <c r="BB228" i="31"/>
  <c r="BB229" i="31"/>
  <c r="BA371" i="31"/>
  <c r="BA304" i="31"/>
  <c r="BA310" i="31"/>
  <c r="BB173" i="31"/>
  <c r="BB182" i="31"/>
  <c r="BB43" i="31"/>
  <c r="BB38" i="31"/>
  <c r="BA377" i="31"/>
  <c r="BA103" i="31"/>
  <c r="BA100" i="31"/>
  <c r="BA348" i="31"/>
  <c r="BB171" i="31"/>
  <c r="BB22" i="31"/>
  <c r="BB23" i="31"/>
  <c r="BB164" i="31"/>
  <c r="BB165" i="31"/>
  <c r="BA307" i="31"/>
  <c r="BA374" i="31"/>
  <c r="BA300" i="31"/>
  <c r="AZ413" i="31"/>
  <c r="BA102" i="31"/>
  <c r="BB33" i="31"/>
  <c r="BB20" i="31"/>
  <c r="BA101" i="31"/>
  <c r="BA380" i="31"/>
  <c r="BA106" i="31"/>
  <c r="BA372" i="31"/>
  <c r="BB36" i="31"/>
  <c r="BA95" i="31"/>
  <c r="BA320" i="31"/>
  <c r="BB166" i="31"/>
  <c r="BB225" i="31"/>
  <c r="BB227" i="31"/>
  <c r="BA367" i="31"/>
  <c r="BB233" i="31"/>
  <c r="BB170" i="31"/>
  <c r="BA319" i="31"/>
  <c r="BA349" i="31"/>
  <c r="BA311" i="31"/>
  <c r="BB211" i="31"/>
  <c r="BA322" i="31"/>
  <c r="BA318" i="31"/>
  <c r="BB243" i="31"/>
  <c r="BB236" i="31"/>
  <c r="BA381" i="31"/>
  <c r="BB183" i="31"/>
  <c r="BA321" i="31"/>
  <c r="BB162" i="31"/>
  <c r="BB161" i="31"/>
  <c r="BB163" i="31"/>
  <c r="BA303" i="31"/>
  <c r="BA309" i="31"/>
  <c r="BB30" i="31"/>
  <c r="BA84" i="31"/>
  <c r="BA383" i="31"/>
  <c r="BB174" i="31"/>
  <c r="BA274" i="31"/>
  <c r="BA97" i="31"/>
  <c r="BA107" i="31"/>
  <c r="BA314" i="31"/>
  <c r="BA364" i="31"/>
  <c r="BB241" i="31"/>
  <c r="BB31" i="31"/>
  <c r="BB71" i="31"/>
  <c r="BB238" i="31"/>
  <c r="BA350" i="31"/>
  <c r="BA323" i="31"/>
  <c r="BA91" i="31"/>
  <c r="BA88" i="31"/>
  <c r="BB231" i="31"/>
  <c r="BA366" i="31"/>
  <c r="BA365" i="31"/>
  <c r="BB29" i="31"/>
  <c r="BB234" i="31"/>
  <c r="BB224" i="31"/>
  <c r="BB245" i="31"/>
  <c r="BA98" i="31"/>
  <c r="BB37" i="31"/>
  <c r="BB179" i="31"/>
  <c r="BA134" i="31"/>
  <c r="BA382" i="31"/>
  <c r="BA105" i="31"/>
  <c r="BA308" i="31"/>
  <c r="BB175" i="31"/>
  <c r="BB181" i="31"/>
  <c r="BA272" i="31"/>
  <c r="BB240" i="31"/>
  <c r="BB208" i="31"/>
  <c r="BB177" i="31"/>
  <c r="BA302" i="31"/>
  <c r="BA301" i="31"/>
  <c r="BA373" i="31"/>
  <c r="BA94" i="31"/>
  <c r="BB69" i="31"/>
  <c r="BA375" i="31"/>
  <c r="BB180" i="31"/>
  <c r="BB168" i="31"/>
  <c r="BB40" i="31"/>
  <c r="BB232" i="31"/>
  <c r="BB244" i="31"/>
  <c r="BA378" i="31"/>
  <c r="BB41" i="31"/>
  <c r="BA133" i="31"/>
  <c r="BB176" i="31"/>
  <c r="CP5" i="7"/>
  <c r="CO19" i="7"/>
  <c r="CS8" i="7"/>
  <c r="CR22" i="7"/>
  <c r="CQ9" i="7"/>
  <c r="CP23" i="7"/>
  <c r="CR10" i="7"/>
  <c r="CQ24" i="7"/>
  <c r="CQ11" i="7"/>
  <c r="CP25" i="7"/>
  <c r="CR6" i="7"/>
  <c r="CQ20" i="7"/>
  <c r="CS12" i="7"/>
  <c r="CR26" i="7"/>
  <c r="CQ13" i="7"/>
  <c r="CP27" i="7"/>
  <c r="CQ7" i="7"/>
  <c r="CP21" i="7"/>
  <c r="D55" i="33"/>
  <c r="E55" i="33" s="1"/>
  <c r="F55" i="33" s="1"/>
  <c r="G55" i="33" s="1"/>
  <c r="H55" i="33" s="1"/>
  <c r="I55" i="33" s="1"/>
  <c r="J55" i="33" s="1"/>
  <c r="K55" i="33" s="1"/>
  <c r="L55" i="33" s="1"/>
  <c r="M55" i="33" s="1"/>
  <c r="N55" i="33" s="1"/>
  <c r="O55" i="33" s="1"/>
  <c r="P55" i="33" s="1"/>
  <c r="Q55" i="33" s="1"/>
  <c r="R55" i="33" s="1"/>
  <c r="S55" i="33" s="1"/>
  <c r="T55" i="33" s="1"/>
  <c r="U55" i="33" s="1"/>
  <c r="V55" i="33" s="1"/>
  <c r="W55" i="33" s="1"/>
  <c r="X55" i="33" s="1"/>
  <c r="Y55" i="33" s="1"/>
  <c r="Z55" i="33" s="1"/>
  <c r="AA55" i="33" s="1"/>
  <c r="AB55" i="33" s="1"/>
  <c r="AC55" i="33" s="1"/>
  <c r="AD55" i="33" s="1"/>
  <c r="AE55" i="33" s="1"/>
  <c r="AF55" i="33" s="1"/>
  <c r="AG55" i="33" s="1"/>
  <c r="AH55" i="33" s="1"/>
  <c r="AI55" i="33" s="1"/>
  <c r="AJ55" i="33" s="1"/>
  <c r="AK55" i="33" s="1"/>
  <c r="AL55" i="33" s="1"/>
  <c r="AM55" i="33" s="1"/>
  <c r="AN55" i="33" s="1"/>
  <c r="AO55" i="33" s="1"/>
  <c r="AP55" i="33" s="1"/>
  <c r="AQ55" i="33" s="1"/>
  <c r="AR55" i="33" s="1"/>
  <c r="AS55" i="33" s="1"/>
  <c r="AT55" i="33" s="1"/>
  <c r="AU55" i="33" s="1"/>
  <c r="AV55" i="33" s="1"/>
  <c r="AW55" i="33" s="1"/>
  <c r="AX55" i="33" s="1"/>
  <c r="AY55" i="33" s="1"/>
  <c r="AZ55" i="33" s="1"/>
  <c r="BA55" i="33" s="1"/>
  <c r="BB55" i="33" s="1"/>
  <c r="D209" i="33"/>
  <c r="E209" i="33" s="1"/>
  <c r="F209" i="33" s="1"/>
  <c r="G209" i="33" s="1"/>
  <c r="H209" i="33" s="1"/>
  <c r="I209" i="33" s="1"/>
  <c r="J209" i="33" s="1"/>
  <c r="K209" i="33" s="1"/>
  <c r="L209" i="33" s="1"/>
  <c r="M209" i="33" s="1"/>
  <c r="N209" i="33" s="1"/>
  <c r="O209" i="33" s="1"/>
  <c r="P209" i="33" s="1"/>
  <c r="Q209" i="33" s="1"/>
  <c r="R209" i="33" s="1"/>
  <c r="S209" i="33" s="1"/>
  <c r="T209" i="33" s="1"/>
  <c r="U209" i="33" s="1"/>
  <c r="V209" i="33" s="1"/>
  <c r="W209" i="33" s="1"/>
  <c r="X209" i="33" s="1"/>
  <c r="Y209" i="33" s="1"/>
  <c r="Z209" i="33" s="1"/>
  <c r="AA209" i="33" s="1"/>
  <c r="AB209" i="33" s="1"/>
  <c r="AC209" i="33" s="1"/>
  <c r="AD209" i="33" s="1"/>
  <c r="AE209" i="33" s="1"/>
  <c r="AF209" i="33" s="1"/>
  <c r="AG209" i="33" s="1"/>
  <c r="AH209" i="33" s="1"/>
  <c r="AI209" i="33" s="1"/>
  <c r="AJ209" i="33" s="1"/>
  <c r="AK209" i="33" s="1"/>
  <c r="AL209" i="33" s="1"/>
  <c r="AM209" i="33" s="1"/>
  <c r="AN209" i="33" s="1"/>
  <c r="AO209" i="33" s="1"/>
  <c r="AP209" i="33" s="1"/>
  <c r="AQ209" i="33" s="1"/>
  <c r="AR209" i="33" s="1"/>
  <c r="AS209" i="33" s="1"/>
  <c r="AT209" i="33" s="1"/>
  <c r="AU209" i="33" s="1"/>
  <c r="AV209" i="33" s="1"/>
  <c r="AW209" i="33" s="1"/>
  <c r="AX209" i="33" s="1"/>
  <c r="AY209" i="33" s="1"/>
  <c r="AZ209" i="33" s="1"/>
  <c r="BA209" i="33" s="1"/>
  <c r="D205" i="33"/>
  <c r="E205" i="33" s="1"/>
  <c r="F205" i="33" s="1"/>
  <c r="G205" i="33" s="1"/>
  <c r="H205" i="33" s="1"/>
  <c r="I205" i="33" s="1"/>
  <c r="J205" i="33" s="1"/>
  <c r="K205" i="33" s="1"/>
  <c r="L205" i="33" s="1"/>
  <c r="M205" i="33" s="1"/>
  <c r="N205" i="33" s="1"/>
  <c r="O205" i="33" s="1"/>
  <c r="P205" i="33" s="1"/>
  <c r="Q205" i="33" s="1"/>
  <c r="R205" i="33" s="1"/>
  <c r="S205" i="33" s="1"/>
  <c r="T205" i="33" s="1"/>
  <c r="U205" i="33" s="1"/>
  <c r="V205" i="33" s="1"/>
  <c r="W205" i="33" s="1"/>
  <c r="X205" i="33" s="1"/>
  <c r="Y205" i="33" s="1"/>
  <c r="Z205" i="33" s="1"/>
  <c r="AA205" i="33" s="1"/>
  <c r="AB205" i="33" s="1"/>
  <c r="AC205" i="33" s="1"/>
  <c r="AD205" i="33" s="1"/>
  <c r="AE205" i="33" s="1"/>
  <c r="AF205" i="33" s="1"/>
  <c r="AG205" i="33" s="1"/>
  <c r="AH205" i="33" s="1"/>
  <c r="AI205" i="33" s="1"/>
  <c r="AJ205" i="33" s="1"/>
  <c r="AK205" i="33" s="1"/>
  <c r="AL205" i="33" s="1"/>
  <c r="AM205" i="33" s="1"/>
  <c r="AN205" i="33" s="1"/>
  <c r="AO205" i="33" s="1"/>
  <c r="AP205" i="33" s="1"/>
  <c r="AQ205" i="33" s="1"/>
  <c r="AR205" i="33" s="1"/>
  <c r="AS205" i="33" s="1"/>
  <c r="AT205" i="33" s="1"/>
  <c r="AU205" i="33" s="1"/>
  <c r="AV205" i="33" s="1"/>
  <c r="AW205" i="33" s="1"/>
  <c r="AX205" i="33" s="1"/>
  <c r="AY205" i="33" s="1"/>
  <c r="AZ205" i="33" s="1"/>
  <c r="BA205" i="33" s="1"/>
  <c r="D51" i="33"/>
  <c r="E51" i="33" s="1"/>
  <c r="F51" i="33" s="1"/>
  <c r="G51" i="33" s="1"/>
  <c r="H51" i="33" s="1"/>
  <c r="I51" i="33" s="1"/>
  <c r="J51" i="33" s="1"/>
  <c r="K51" i="33" s="1"/>
  <c r="L51" i="33" s="1"/>
  <c r="M51" i="33" s="1"/>
  <c r="N51" i="33" s="1"/>
  <c r="O51" i="33" s="1"/>
  <c r="P51" i="33" s="1"/>
  <c r="Q51" i="33" s="1"/>
  <c r="R51" i="33" s="1"/>
  <c r="S51" i="33" s="1"/>
  <c r="T51" i="33" s="1"/>
  <c r="U51" i="33" s="1"/>
  <c r="V51" i="33" s="1"/>
  <c r="W51" i="33" s="1"/>
  <c r="X51" i="33" s="1"/>
  <c r="Y51" i="33" s="1"/>
  <c r="Z51" i="33" s="1"/>
  <c r="AA51" i="33" s="1"/>
  <c r="AB51" i="33" s="1"/>
  <c r="AC51" i="33" s="1"/>
  <c r="AD51" i="33" s="1"/>
  <c r="AE51" i="33" s="1"/>
  <c r="AF51" i="33" s="1"/>
  <c r="AG51" i="33" s="1"/>
  <c r="AH51" i="33" s="1"/>
  <c r="AI51" i="33" s="1"/>
  <c r="AJ51" i="33" s="1"/>
  <c r="AK51" i="33" s="1"/>
  <c r="AL51" i="33" s="1"/>
  <c r="AM51" i="33" s="1"/>
  <c r="AN51" i="33" s="1"/>
  <c r="AO51" i="33" s="1"/>
  <c r="AP51" i="33" s="1"/>
  <c r="AQ51" i="33" s="1"/>
  <c r="AR51" i="33" s="1"/>
  <c r="AS51" i="33" s="1"/>
  <c r="AT51" i="33" s="1"/>
  <c r="AU51" i="33" s="1"/>
  <c r="AV51" i="33" s="1"/>
  <c r="AW51" i="33" s="1"/>
  <c r="AX51" i="33" s="1"/>
  <c r="AY51" i="33" s="1"/>
  <c r="AZ51" i="33" s="1"/>
  <c r="BA51" i="33" s="1"/>
  <c r="BB51" i="33" s="1"/>
  <c r="D208" i="33"/>
  <c r="E208" i="33" s="1"/>
  <c r="F208" i="33" s="1"/>
  <c r="G208" i="33" s="1"/>
  <c r="H208" i="33" s="1"/>
  <c r="I208" i="33" s="1"/>
  <c r="J208" i="33" s="1"/>
  <c r="K208" i="33" s="1"/>
  <c r="L208" i="33" s="1"/>
  <c r="M208" i="33" s="1"/>
  <c r="N208" i="33" s="1"/>
  <c r="O208" i="33" s="1"/>
  <c r="P208" i="33" s="1"/>
  <c r="Q208" i="33" s="1"/>
  <c r="R208" i="33" s="1"/>
  <c r="S208" i="33" s="1"/>
  <c r="T208" i="33" s="1"/>
  <c r="U208" i="33" s="1"/>
  <c r="V208" i="33" s="1"/>
  <c r="W208" i="33" s="1"/>
  <c r="X208" i="33" s="1"/>
  <c r="Y208" i="33" s="1"/>
  <c r="Z208" i="33" s="1"/>
  <c r="AA208" i="33" s="1"/>
  <c r="AB208" i="33" s="1"/>
  <c r="AC208" i="33" s="1"/>
  <c r="AD208" i="33" s="1"/>
  <c r="AE208" i="33" s="1"/>
  <c r="AF208" i="33" s="1"/>
  <c r="AG208" i="33" s="1"/>
  <c r="AH208" i="33" s="1"/>
  <c r="AI208" i="33" s="1"/>
  <c r="AJ208" i="33" s="1"/>
  <c r="AK208" i="33" s="1"/>
  <c r="AL208" i="33" s="1"/>
  <c r="AM208" i="33" s="1"/>
  <c r="AN208" i="33" s="1"/>
  <c r="AO208" i="33" s="1"/>
  <c r="AP208" i="33" s="1"/>
  <c r="AQ208" i="33" s="1"/>
  <c r="AR208" i="33" s="1"/>
  <c r="AS208" i="33" s="1"/>
  <c r="AT208" i="33" s="1"/>
  <c r="AU208" i="33" s="1"/>
  <c r="AV208" i="33" s="1"/>
  <c r="AW208" i="33" s="1"/>
  <c r="AX208" i="33" s="1"/>
  <c r="AY208" i="33" s="1"/>
  <c r="AZ208" i="33" s="1"/>
  <c r="BA208" i="33" s="1"/>
  <c r="D54" i="33"/>
  <c r="E54" i="33" s="1"/>
  <c r="F54" i="33" s="1"/>
  <c r="G54" i="33" s="1"/>
  <c r="H54" i="33" s="1"/>
  <c r="I54" i="33" s="1"/>
  <c r="J54" i="33" s="1"/>
  <c r="K54" i="33" s="1"/>
  <c r="L54" i="33" s="1"/>
  <c r="M54" i="33" s="1"/>
  <c r="N54" i="33" s="1"/>
  <c r="O54" i="33" s="1"/>
  <c r="P54" i="33" s="1"/>
  <c r="Q54" i="33" s="1"/>
  <c r="R54" i="33" s="1"/>
  <c r="S54" i="33" s="1"/>
  <c r="T54" i="33" s="1"/>
  <c r="U54" i="33" s="1"/>
  <c r="V54" i="33" s="1"/>
  <c r="W54" i="33" s="1"/>
  <c r="X54" i="33" s="1"/>
  <c r="Y54" i="33" s="1"/>
  <c r="Z54" i="33" s="1"/>
  <c r="AA54" i="33" s="1"/>
  <c r="AB54" i="33" s="1"/>
  <c r="AC54" i="33" s="1"/>
  <c r="AD54" i="33" s="1"/>
  <c r="AE54" i="33" s="1"/>
  <c r="AF54" i="33" s="1"/>
  <c r="AG54" i="33" s="1"/>
  <c r="AH54" i="33" s="1"/>
  <c r="AI54" i="33" s="1"/>
  <c r="AJ54" i="33" s="1"/>
  <c r="AK54" i="33" s="1"/>
  <c r="AL54" i="33" s="1"/>
  <c r="AM54" i="33" s="1"/>
  <c r="AN54" i="33" s="1"/>
  <c r="AO54" i="33" s="1"/>
  <c r="AP54" i="33" s="1"/>
  <c r="AQ54" i="33" s="1"/>
  <c r="AR54" i="33" s="1"/>
  <c r="AS54" i="33" s="1"/>
  <c r="AT54" i="33" s="1"/>
  <c r="AU54" i="33" s="1"/>
  <c r="AV54" i="33" s="1"/>
  <c r="AW54" i="33" s="1"/>
  <c r="AX54" i="33" s="1"/>
  <c r="AY54" i="33" s="1"/>
  <c r="AZ54" i="33" s="1"/>
  <c r="BA54" i="33" s="1"/>
  <c r="BB54" i="33" s="1"/>
  <c r="D211" i="33"/>
  <c r="E211" i="33" s="1"/>
  <c r="F211" i="33" s="1"/>
  <c r="G211" i="33" s="1"/>
  <c r="H211" i="33" s="1"/>
  <c r="I211" i="33" s="1"/>
  <c r="J211" i="33" s="1"/>
  <c r="K211" i="33" s="1"/>
  <c r="L211" i="33" s="1"/>
  <c r="M211" i="33" s="1"/>
  <c r="N211" i="33" s="1"/>
  <c r="O211" i="33" s="1"/>
  <c r="P211" i="33" s="1"/>
  <c r="Q211" i="33" s="1"/>
  <c r="R211" i="33" s="1"/>
  <c r="S211" i="33" s="1"/>
  <c r="T211" i="33" s="1"/>
  <c r="U211" i="33" s="1"/>
  <c r="V211" i="33" s="1"/>
  <c r="W211" i="33" s="1"/>
  <c r="X211" i="33" s="1"/>
  <c r="Y211" i="33" s="1"/>
  <c r="Z211" i="33" s="1"/>
  <c r="AA211" i="33" s="1"/>
  <c r="AB211" i="33" s="1"/>
  <c r="AC211" i="33" s="1"/>
  <c r="AD211" i="33" s="1"/>
  <c r="AE211" i="33" s="1"/>
  <c r="AF211" i="33" s="1"/>
  <c r="AG211" i="33" s="1"/>
  <c r="AH211" i="33" s="1"/>
  <c r="AI211" i="33" s="1"/>
  <c r="AJ211" i="33" s="1"/>
  <c r="AK211" i="33" s="1"/>
  <c r="AL211" i="33" s="1"/>
  <c r="AM211" i="33" s="1"/>
  <c r="AN211" i="33" s="1"/>
  <c r="AO211" i="33" s="1"/>
  <c r="AP211" i="33" s="1"/>
  <c r="AQ211" i="33" s="1"/>
  <c r="AR211" i="33" s="1"/>
  <c r="AS211" i="33" s="1"/>
  <c r="AT211" i="33" s="1"/>
  <c r="AU211" i="33" s="1"/>
  <c r="AV211" i="33" s="1"/>
  <c r="AW211" i="33" s="1"/>
  <c r="AX211" i="33" s="1"/>
  <c r="AY211" i="33" s="1"/>
  <c r="AZ211" i="33" s="1"/>
  <c r="BA211" i="33" s="1"/>
  <c r="D57" i="33"/>
  <c r="E57" i="33" s="1"/>
  <c r="F57" i="33" s="1"/>
  <c r="G57" i="33" s="1"/>
  <c r="H57" i="33" s="1"/>
  <c r="I57" i="33" s="1"/>
  <c r="J57" i="33" s="1"/>
  <c r="K57" i="33" s="1"/>
  <c r="L57" i="33" s="1"/>
  <c r="M57" i="33" s="1"/>
  <c r="N57" i="33" s="1"/>
  <c r="O57" i="33" s="1"/>
  <c r="P57" i="33" s="1"/>
  <c r="Q57" i="33" s="1"/>
  <c r="R57" i="33" s="1"/>
  <c r="S57" i="33" s="1"/>
  <c r="T57" i="33" s="1"/>
  <c r="U57" i="33" s="1"/>
  <c r="V57" i="33" s="1"/>
  <c r="W57" i="33" s="1"/>
  <c r="X57" i="33" s="1"/>
  <c r="Y57" i="33" s="1"/>
  <c r="Z57" i="33" s="1"/>
  <c r="AA57" i="33" s="1"/>
  <c r="AB57" i="33" s="1"/>
  <c r="AC57" i="33" s="1"/>
  <c r="AD57" i="33" s="1"/>
  <c r="AE57" i="33" s="1"/>
  <c r="AF57" i="33" s="1"/>
  <c r="AG57" i="33" s="1"/>
  <c r="AH57" i="33" s="1"/>
  <c r="AI57" i="33" s="1"/>
  <c r="AJ57" i="33" s="1"/>
  <c r="AK57" i="33" s="1"/>
  <c r="AL57" i="33" s="1"/>
  <c r="AM57" i="33" s="1"/>
  <c r="AN57" i="33" s="1"/>
  <c r="AO57" i="33" s="1"/>
  <c r="AP57" i="33" s="1"/>
  <c r="AQ57" i="33" s="1"/>
  <c r="AR57" i="33" s="1"/>
  <c r="AS57" i="33" s="1"/>
  <c r="AT57" i="33" s="1"/>
  <c r="AU57" i="33" s="1"/>
  <c r="AV57" i="33" s="1"/>
  <c r="AW57" i="33" s="1"/>
  <c r="AX57" i="33" s="1"/>
  <c r="AY57" i="33" s="1"/>
  <c r="AZ57" i="33" s="1"/>
  <c r="BA57" i="33" s="1"/>
  <c r="BB57" i="33" s="1"/>
  <c r="D52" i="33"/>
  <c r="E52" i="33" s="1"/>
  <c r="F52" i="33" s="1"/>
  <c r="G52" i="33" s="1"/>
  <c r="H52" i="33" s="1"/>
  <c r="I52" i="33" s="1"/>
  <c r="J52" i="33" s="1"/>
  <c r="K52" i="33" s="1"/>
  <c r="L52" i="33" s="1"/>
  <c r="M52" i="33" s="1"/>
  <c r="N52" i="33" s="1"/>
  <c r="O52" i="33" s="1"/>
  <c r="P52" i="33" s="1"/>
  <c r="Q52" i="33" s="1"/>
  <c r="R52" i="33" s="1"/>
  <c r="S52" i="33" s="1"/>
  <c r="T52" i="33" s="1"/>
  <c r="U52" i="33" s="1"/>
  <c r="V52" i="33" s="1"/>
  <c r="W52" i="33" s="1"/>
  <c r="X52" i="33" s="1"/>
  <c r="Y52" i="33" s="1"/>
  <c r="Z52" i="33" s="1"/>
  <c r="AA52" i="33" s="1"/>
  <c r="AB52" i="33" s="1"/>
  <c r="AC52" i="33" s="1"/>
  <c r="AD52" i="33" s="1"/>
  <c r="AE52" i="33" s="1"/>
  <c r="AF52" i="33" s="1"/>
  <c r="AG52" i="33" s="1"/>
  <c r="AH52" i="33" s="1"/>
  <c r="AI52" i="33" s="1"/>
  <c r="AJ52" i="33" s="1"/>
  <c r="AK52" i="33" s="1"/>
  <c r="AL52" i="33" s="1"/>
  <c r="AM52" i="33" s="1"/>
  <c r="AN52" i="33" s="1"/>
  <c r="AO52" i="33" s="1"/>
  <c r="AP52" i="33" s="1"/>
  <c r="AQ52" i="33" s="1"/>
  <c r="AR52" i="33" s="1"/>
  <c r="AS52" i="33" s="1"/>
  <c r="AT52" i="33" s="1"/>
  <c r="AU52" i="33" s="1"/>
  <c r="AV52" i="33" s="1"/>
  <c r="AW52" i="33" s="1"/>
  <c r="AX52" i="33" s="1"/>
  <c r="AY52" i="33" s="1"/>
  <c r="AZ52" i="33" s="1"/>
  <c r="BA52" i="33" s="1"/>
  <c r="BB52" i="33" s="1"/>
  <c r="D206" i="33"/>
  <c r="E206" i="33" s="1"/>
  <c r="F206" i="33" s="1"/>
  <c r="G206" i="33" s="1"/>
  <c r="H206" i="33" s="1"/>
  <c r="I206" i="33" s="1"/>
  <c r="J206" i="33" s="1"/>
  <c r="K206" i="33" s="1"/>
  <c r="L206" i="33" s="1"/>
  <c r="M206" i="33" s="1"/>
  <c r="N206" i="33" s="1"/>
  <c r="O206" i="33" s="1"/>
  <c r="P206" i="33" s="1"/>
  <c r="Q206" i="33" s="1"/>
  <c r="R206" i="33" s="1"/>
  <c r="S206" i="33" s="1"/>
  <c r="T206" i="33" s="1"/>
  <c r="U206" i="33" s="1"/>
  <c r="V206" i="33" s="1"/>
  <c r="W206" i="33" s="1"/>
  <c r="X206" i="33" s="1"/>
  <c r="Y206" i="33" s="1"/>
  <c r="Z206" i="33" s="1"/>
  <c r="AA206" i="33" s="1"/>
  <c r="AB206" i="33" s="1"/>
  <c r="AC206" i="33" s="1"/>
  <c r="AD206" i="33" s="1"/>
  <c r="AE206" i="33" s="1"/>
  <c r="AF206" i="33" s="1"/>
  <c r="AG206" i="33" s="1"/>
  <c r="AH206" i="33" s="1"/>
  <c r="AI206" i="33" s="1"/>
  <c r="AJ206" i="33" s="1"/>
  <c r="AK206" i="33" s="1"/>
  <c r="AL206" i="33" s="1"/>
  <c r="AM206" i="33" s="1"/>
  <c r="AN206" i="33" s="1"/>
  <c r="AO206" i="33" s="1"/>
  <c r="AP206" i="33" s="1"/>
  <c r="AQ206" i="33" s="1"/>
  <c r="AR206" i="33" s="1"/>
  <c r="AS206" i="33" s="1"/>
  <c r="AT206" i="33" s="1"/>
  <c r="AU206" i="33" s="1"/>
  <c r="AV206" i="33" s="1"/>
  <c r="AW206" i="33" s="1"/>
  <c r="AX206" i="33" s="1"/>
  <c r="AY206" i="33" s="1"/>
  <c r="AZ206" i="33" s="1"/>
  <c r="BA206" i="33" s="1"/>
  <c r="D207" i="33"/>
  <c r="E207" i="33" s="1"/>
  <c r="F207" i="33" s="1"/>
  <c r="G207" i="33" s="1"/>
  <c r="H207" i="33" s="1"/>
  <c r="I207" i="33" s="1"/>
  <c r="J207" i="33" s="1"/>
  <c r="K207" i="33" s="1"/>
  <c r="L207" i="33" s="1"/>
  <c r="M207" i="33" s="1"/>
  <c r="N207" i="33" s="1"/>
  <c r="O207" i="33" s="1"/>
  <c r="P207" i="33" s="1"/>
  <c r="Q207" i="33" s="1"/>
  <c r="R207" i="33" s="1"/>
  <c r="S207" i="33" s="1"/>
  <c r="T207" i="33" s="1"/>
  <c r="U207" i="33" s="1"/>
  <c r="V207" i="33" s="1"/>
  <c r="W207" i="33" s="1"/>
  <c r="X207" i="33" s="1"/>
  <c r="Y207" i="33" s="1"/>
  <c r="Z207" i="33" s="1"/>
  <c r="AA207" i="33" s="1"/>
  <c r="AB207" i="33" s="1"/>
  <c r="AC207" i="33" s="1"/>
  <c r="AD207" i="33" s="1"/>
  <c r="AE207" i="33" s="1"/>
  <c r="AF207" i="33" s="1"/>
  <c r="AG207" i="33" s="1"/>
  <c r="AH207" i="33" s="1"/>
  <c r="AI207" i="33" s="1"/>
  <c r="AJ207" i="33" s="1"/>
  <c r="AK207" i="33" s="1"/>
  <c r="AL207" i="33" s="1"/>
  <c r="AM207" i="33" s="1"/>
  <c r="AN207" i="33" s="1"/>
  <c r="AO207" i="33" s="1"/>
  <c r="AP207" i="33" s="1"/>
  <c r="AQ207" i="33" s="1"/>
  <c r="AR207" i="33" s="1"/>
  <c r="AS207" i="33" s="1"/>
  <c r="AT207" i="33" s="1"/>
  <c r="AU207" i="33" s="1"/>
  <c r="AV207" i="33" s="1"/>
  <c r="AW207" i="33" s="1"/>
  <c r="AX207" i="33" s="1"/>
  <c r="AY207" i="33" s="1"/>
  <c r="AZ207" i="33" s="1"/>
  <c r="BA207" i="33" s="1"/>
  <c r="D53" i="33"/>
  <c r="E53" i="33" s="1"/>
  <c r="F53" i="33" s="1"/>
  <c r="G53" i="33" s="1"/>
  <c r="H53" i="33" s="1"/>
  <c r="I53" i="33" s="1"/>
  <c r="J53" i="33" s="1"/>
  <c r="K53" i="33" s="1"/>
  <c r="L53" i="33" s="1"/>
  <c r="M53" i="33" s="1"/>
  <c r="N53" i="33" s="1"/>
  <c r="O53" i="33" s="1"/>
  <c r="P53" i="33" s="1"/>
  <c r="Q53" i="33" s="1"/>
  <c r="R53" i="33" s="1"/>
  <c r="S53" i="33" s="1"/>
  <c r="T53" i="33" s="1"/>
  <c r="U53" i="33" s="1"/>
  <c r="V53" i="33" s="1"/>
  <c r="W53" i="33" s="1"/>
  <c r="X53" i="33" s="1"/>
  <c r="Y53" i="33" s="1"/>
  <c r="Z53" i="33" s="1"/>
  <c r="AA53" i="33" s="1"/>
  <c r="AB53" i="33" s="1"/>
  <c r="AC53" i="33" s="1"/>
  <c r="AD53" i="33" s="1"/>
  <c r="AE53" i="33" s="1"/>
  <c r="AF53" i="33" s="1"/>
  <c r="AG53" i="33" s="1"/>
  <c r="AH53" i="33" s="1"/>
  <c r="AI53" i="33" s="1"/>
  <c r="AJ53" i="33" s="1"/>
  <c r="AK53" i="33" s="1"/>
  <c r="AL53" i="33" s="1"/>
  <c r="AM53" i="33" s="1"/>
  <c r="AN53" i="33" s="1"/>
  <c r="AO53" i="33" s="1"/>
  <c r="AP53" i="33" s="1"/>
  <c r="AQ53" i="33" s="1"/>
  <c r="AR53" i="33" s="1"/>
  <c r="AS53" i="33" s="1"/>
  <c r="AT53" i="33" s="1"/>
  <c r="AU53" i="33" s="1"/>
  <c r="AV53" i="33" s="1"/>
  <c r="AW53" i="33" s="1"/>
  <c r="AX53" i="33" s="1"/>
  <c r="AY53" i="33" s="1"/>
  <c r="AZ53" i="33" s="1"/>
  <c r="BA53" i="33" s="1"/>
  <c r="BB53" i="33" s="1"/>
  <c r="E368" i="31"/>
  <c r="F368" i="31" s="1"/>
  <c r="G368" i="31" s="1"/>
  <c r="H368" i="31" s="1"/>
  <c r="I368" i="31" s="1"/>
  <c r="J368" i="31" s="1"/>
  <c r="K368" i="31" s="1"/>
  <c r="L368" i="31" s="1"/>
  <c r="M368" i="31" s="1"/>
  <c r="N368" i="31" s="1"/>
  <c r="O368" i="31" s="1"/>
  <c r="P368" i="31" s="1"/>
  <c r="Q368" i="31" s="1"/>
  <c r="R368" i="31" s="1"/>
  <c r="S368" i="31" s="1"/>
  <c r="T368" i="31" s="1"/>
  <c r="U368" i="31" s="1"/>
  <c r="V368" i="31" s="1"/>
  <c r="W368" i="31" s="1"/>
  <c r="X368" i="31" s="1"/>
  <c r="Y368" i="31" s="1"/>
  <c r="Z368" i="31" s="1"/>
  <c r="AA368" i="31" s="1"/>
  <c r="AB368" i="31" s="1"/>
  <c r="AC368" i="31" s="1"/>
  <c r="AD368" i="31" s="1"/>
  <c r="AE368" i="31" s="1"/>
  <c r="AF368" i="31" s="1"/>
  <c r="AG368" i="31" s="1"/>
  <c r="AH368" i="31" s="1"/>
  <c r="AI368" i="31" s="1"/>
  <c r="AJ368" i="31" s="1"/>
  <c r="AK368" i="31" s="1"/>
  <c r="AL368" i="31" s="1"/>
  <c r="AM368" i="31" s="1"/>
  <c r="AN368" i="31" s="1"/>
  <c r="AO368" i="31" s="1"/>
  <c r="AP368" i="31" s="1"/>
  <c r="AQ368" i="31" s="1"/>
  <c r="AR368" i="31" s="1"/>
  <c r="AS368" i="31" s="1"/>
  <c r="AT368" i="31" s="1"/>
  <c r="AU368" i="31" s="1"/>
  <c r="AV368" i="31" s="1"/>
  <c r="AW368" i="31" s="1"/>
  <c r="AX368" i="31" s="1"/>
  <c r="AY368" i="31" s="1"/>
  <c r="AZ368" i="31" s="1"/>
  <c r="BA368" i="31" s="1"/>
  <c r="BA267" i="30"/>
  <c r="BC39" i="39"/>
  <c r="BC61" i="39" s="1"/>
  <c r="BC89" i="39" s="1"/>
  <c r="BC111" i="39" s="1"/>
  <c r="BC133" i="39" s="1"/>
  <c r="BD16" i="39"/>
  <c r="BC4" i="39"/>
  <c r="BB39" i="38"/>
  <c r="BB61" i="38" s="1"/>
  <c r="BB89" i="38" s="1"/>
  <c r="BB111" i="38" s="1"/>
  <c r="BB133" i="38" s="1"/>
  <c r="BC16" i="38"/>
  <c r="BB4" i="38"/>
  <c r="AZ403" i="30"/>
  <c r="BA219" i="30"/>
  <c r="AZ360" i="30"/>
  <c r="BA269" i="30"/>
  <c r="BA249" i="30"/>
  <c r="BA260" i="30"/>
  <c r="BA221" i="30"/>
  <c r="BA230" i="30"/>
  <c r="BA253" i="30"/>
  <c r="BA218" i="30"/>
  <c r="BA224" i="30"/>
  <c r="BA226" i="30"/>
  <c r="BA263" i="30"/>
  <c r="BA268" i="30"/>
  <c r="BA234" i="30"/>
  <c r="BA238" i="30"/>
  <c r="BA251" i="30"/>
  <c r="BA265" i="30"/>
  <c r="BA220" i="30"/>
  <c r="BA239" i="30"/>
  <c r="BA217" i="30"/>
  <c r="BA270" i="30"/>
  <c r="BA262" i="30"/>
  <c r="BA255" i="30"/>
  <c r="BA248" i="30"/>
  <c r="BA228" i="30"/>
  <c r="BA227" i="30"/>
  <c r="BA229" i="30"/>
  <c r="AZ365" i="30"/>
  <c r="BA247" i="30"/>
  <c r="BA254" i="30"/>
  <c r="BA258" i="30"/>
  <c r="BA246" i="30"/>
  <c r="AZ370" i="30"/>
  <c r="AZ363" i="30"/>
  <c r="AZ367" i="30"/>
  <c r="BA237" i="30"/>
  <c r="BA236" i="30"/>
  <c r="AZ369" i="30"/>
  <c r="AZ373" i="30"/>
  <c r="AZ377" i="30"/>
  <c r="BA235" i="30"/>
  <c r="Q216" i="30"/>
  <c r="AY388" i="30"/>
  <c r="AZ388" i="30" s="1"/>
  <c r="BC157" i="32"/>
  <c r="BC188" i="32"/>
  <c r="BD158" i="32"/>
  <c r="AY404" i="30"/>
  <c r="AZ404" i="30" s="1"/>
  <c r="BB202" i="33"/>
  <c r="BC172" i="33"/>
  <c r="BB171" i="33"/>
  <c r="BA259" i="30"/>
  <c r="BA261" i="30"/>
  <c r="BA223" i="30"/>
  <c r="BA264" i="30"/>
  <c r="AZ372" i="30"/>
  <c r="AY399" i="30"/>
  <c r="AZ399" i="30" s="1"/>
  <c r="AY407" i="30"/>
  <c r="AZ407" i="30" s="1"/>
  <c r="AY391" i="30"/>
  <c r="AZ391" i="30" s="1"/>
  <c r="BB252" i="32"/>
  <c r="BC222" i="32"/>
  <c r="BB221" i="32"/>
  <c r="AZ354" i="30"/>
  <c r="AY390" i="30"/>
  <c r="AZ390" i="30" s="1"/>
  <c r="AY392" i="30"/>
  <c r="AZ392" i="30" s="1"/>
  <c r="AY385" i="30"/>
  <c r="AZ385" i="30" s="1"/>
  <c r="AY401" i="30"/>
  <c r="AZ401" i="30" s="1"/>
  <c r="Q353" i="30"/>
  <c r="Q383" i="30"/>
  <c r="AZ362" i="30"/>
  <c r="AZ361" i="30"/>
  <c r="AZ356" i="30"/>
  <c r="AY405" i="30"/>
  <c r="AZ405" i="30" s="1"/>
  <c r="BA222" i="30"/>
  <c r="AY396" i="30"/>
  <c r="AZ396" i="30" s="1"/>
  <c r="AZ371" i="30"/>
  <c r="AZ357" i="30"/>
  <c r="BB291" i="30"/>
  <c r="BA321" i="30"/>
  <c r="BA352" i="30" s="1"/>
  <c r="BA382" i="30" s="1"/>
  <c r="BA290" i="30"/>
  <c r="BB328" i="32"/>
  <c r="BC298" i="32"/>
  <c r="BB297" i="32"/>
  <c r="BB184" i="30"/>
  <c r="BB215" i="30" s="1"/>
  <c r="BB245" i="30" s="1"/>
  <c r="BC154" i="30"/>
  <c r="BB153" i="30"/>
  <c r="AY384" i="30"/>
  <c r="AZ384" i="30" s="1"/>
  <c r="AY398" i="30"/>
  <c r="AZ398" i="30" s="1"/>
  <c r="AY397" i="30"/>
  <c r="AZ397" i="30" s="1"/>
  <c r="AY402" i="30"/>
  <c r="AZ402" i="30" s="1"/>
  <c r="AY406" i="30"/>
  <c r="AZ406" i="30" s="1"/>
  <c r="AY389" i="30"/>
  <c r="AZ389" i="30" s="1"/>
  <c r="AY395" i="30"/>
  <c r="AZ395" i="30" s="1"/>
  <c r="AY387" i="30"/>
  <c r="AZ387" i="30" s="1"/>
  <c r="BA392" i="32"/>
  <c r="BB362" i="32"/>
  <c r="BA361" i="32"/>
  <c r="AY400" i="30"/>
  <c r="AZ400" i="30" s="1"/>
  <c r="AY386" i="30"/>
  <c r="AZ386" i="30" s="1"/>
  <c r="AY393" i="30"/>
  <c r="AZ393" i="30" s="1"/>
  <c r="AZ359" i="30"/>
  <c r="AZ375" i="30"/>
  <c r="AZ358" i="30"/>
  <c r="BB252" i="31"/>
  <c r="BC222" i="31"/>
  <c r="BB221" i="31"/>
  <c r="BA240" i="30"/>
  <c r="BA252" i="30"/>
  <c r="AZ376" i="30"/>
  <c r="AZ374" i="30"/>
  <c r="BB328" i="31"/>
  <c r="BB297" i="31"/>
  <c r="BC298" i="31"/>
  <c r="BC157" i="31"/>
  <c r="BC188" i="31"/>
  <c r="BD158" i="31"/>
  <c r="AZ364" i="30"/>
  <c r="AZ368" i="30"/>
  <c r="BA232" i="30"/>
  <c r="BA250" i="30"/>
  <c r="BA231" i="30"/>
  <c r="AZ355" i="30"/>
  <c r="BC94" i="33"/>
  <c r="BC125" i="33"/>
  <c r="BD95" i="33"/>
  <c r="BA392" i="31"/>
  <c r="BA361" i="31"/>
  <c r="BB362" i="31"/>
  <c r="BA225" i="30"/>
  <c r="BA256" i="30"/>
  <c r="AY394" i="30"/>
  <c r="AZ394" i="30" s="1"/>
  <c r="BA266" i="30"/>
  <c r="AZ366" i="30"/>
  <c r="BA257" i="30"/>
  <c r="BA233" i="30"/>
  <c r="AR114" i="36"/>
  <c r="AS51" i="36"/>
  <c r="AS71" i="36" s="1"/>
  <c r="AR115" i="36"/>
  <c r="AS52" i="36"/>
  <c r="AS72" i="36" s="1"/>
  <c r="AR56" i="36"/>
  <c r="AS40" i="36"/>
  <c r="AS60" i="36" s="1"/>
  <c r="AS54" i="36"/>
  <c r="AS74" i="36" s="1"/>
  <c r="AR117" i="36"/>
  <c r="AS44" i="36"/>
  <c r="AS64" i="36" s="1"/>
  <c r="AR107" i="36"/>
  <c r="AT50" i="37"/>
  <c r="AU39" i="37"/>
  <c r="AS50" i="36"/>
  <c r="AS70" i="36" s="1"/>
  <c r="AR113" i="36"/>
  <c r="AR106" i="36"/>
  <c r="AS43" i="36"/>
  <c r="AS63" i="36" s="1"/>
  <c r="AR116" i="36"/>
  <c r="AS53" i="36"/>
  <c r="AS73" i="36" s="1"/>
  <c r="AQ103" i="36"/>
  <c r="AQ119" i="36" s="1"/>
  <c r="AQ78" i="36"/>
  <c r="AS48" i="36"/>
  <c r="AS68" i="36" s="1"/>
  <c r="AR111" i="36"/>
  <c r="AR104" i="36"/>
  <c r="AS41" i="36"/>
  <c r="AS61" i="36" s="1"/>
  <c r="AS47" i="36"/>
  <c r="AS67" i="36" s="1"/>
  <c r="AR110" i="36"/>
  <c r="AR109" i="36"/>
  <c r="AS46" i="36"/>
  <c r="AS66" i="36" s="1"/>
  <c r="AS45" i="36"/>
  <c r="AS65" i="36" s="1"/>
  <c r="AR108" i="36"/>
  <c r="BB27" i="35"/>
  <c r="BC13" i="35"/>
  <c r="AR105" i="36"/>
  <c r="AS42" i="36"/>
  <c r="AS62" i="36" s="1"/>
  <c r="AS49" i="36"/>
  <c r="AS69" i="36" s="1"/>
  <c r="AR112" i="36"/>
  <c r="BB38" i="37"/>
  <c r="BA48" i="37"/>
  <c r="BA49" i="37" s="1"/>
  <c r="AZ59" i="36"/>
  <c r="BA39" i="36"/>
  <c r="AZ81" i="36"/>
  <c r="AZ102" i="36" s="1"/>
  <c r="AZ131" i="36" s="1"/>
  <c r="AZ132" i="36" s="1"/>
  <c r="AT14" i="35"/>
  <c r="J133" i="16"/>
  <c r="BA124" i="30"/>
  <c r="BA122" i="30"/>
  <c r="BA110" i="30"/>
  <c r="BA109" i="30"/>
  <c r="BA132" i="30"/>
  <c r="BA120" i="30"/>
  <c r="BA123" i="30"/>
  <c r="BA133" i="30"/>
  <c r="BA118" i="30"/>
  <c r="BA112" i="30"/>
  <c r="BA126" i="30"/>
  <c r="BA115" i="30"/>
  <c r="BA117" i="30"/>
  <c r="BA125" i="30"/>
  <c r="BA111" i="30"/>
  <c r="BA128" i="30"/>
  <c r="BA130" i="30"/>
  <c r="BA129" i="30"/>
  <c r="BA131" i="30"/>
  <c r="BA121" i="30"/>
  <c r="BA119" i="30"/>
  <c r="BA114" i="30"/>
  <c r="BA127" i="30"/>
  <c r="BA113" i="30"/>
  <c r="BD16" i="16"/>
  <c r="BD4" i="16" s="1"/>
  <c r="BC39" i="16"/>
  <c r="BC48" i="33"/>
  <c r="BD18" i="33"/>
  <c r="BC17" i="33"/>
  <c r="BB81" i="32"/>
  <c r="BC82" i="32"/>
  <c r="BB112" i="32"/>
  <c r="BC48" i="31"/>
  <c r="BC17" i="31"/>
  <c r="BD18" i="31"/>
  <c r="BB112" i="31"/>
  <c r="BB81" i="31"/>
  <c r="BC82" i="31"/>
  <c r="BC48" i="32"/>
  <c r="BC17" i="32"/>
  <c r="BD18" i="32"/>
  <c r="BA101" i="30"/>
  <c r="BA103" i="30"/>
  <c r="BA102" i="30"/>
  <c r="BA97" i="30"/>
  <c r="BA86" i="30"/>
  <c r="BA82" i="30"/>
  <c r="BA90" i="30"/>
  <c r="BA89" i="30"/>
  <c r="BA83" i="30"/>
  <c r="BA84" i="30"/>
  <c r="BA91" i="30"/>
  <c r="BA99" i="30"/>
  <c r="BA100" i="30"/>
  <c r="BA87" i="30"/>
  <c r="P79" i="30"/>
  <c r="BA94" i="30"/>
  <c r="BA93" i="30"/>
  <c r="BA80" i="30"/>
  <c r="BA88" i="30"/>
  <c r="BA92" i="30"/>
  <c r="BA95" i="30"/>
  <c r="BA96" i="30"/>
  <c r="BA85" i="30"/>
  <c r="BA81" i="30"/>
  <c r="BA98" i="30"/>
  <c r="BB78" i="30"/>
  <c r="BB108" i="30" s="1"/>
  <c r="BB116" i="30" s="1"/>
  <c r="BC16" i="30"/>
  <c r="BD17" i="30"/>
  <c r="BC47" i="30"/>
  <c r="E3" i="6"/>
  <c r="L61" i="16"/>
  <c r="L89" i="16" s="1"/>
  <c r="L111" i="16" s="1"/>
  <c r="L133" i="16" s="1"/>
  <c r="BA14" i="22" l="1"/>
  <c r="BA13" i="22"/>
  <c r="BA15" i="22"/>
  <c r="BC3" i="22"/>
  <c r="BB12" i="22"/>
  <c r="D305" i="32"/>
  <c r="E305" i="32" s="1"/>
  <c r="F305" i="32" s="1"/>
  <c r="G305" i="32" s="1"/>
  <c r="H305" i="32" s="1"/>
  <c r="I305" i="32" s="1"/>
  <c r="J305" i="32" s="1"/>
  <c r="K305" i="32" s="1"/>
  <c r="L305" i="32" s="1"/>
  <c r="M305" i="32" s="1"/>
  <c r="N305" i="32" s="1"/>
  <c r="O305" i="32" s="1"/>
  <c r="P305" i="32" s="1"/>
  <c r="Q305" i="32" s="1"/>
  <c r="R305" i="32" s="1"/>
  <c r="S305" i="32" s="1"/>
  <c r="T305" i="32" s="1"/>
  <c r="U305" i="32" s="1"/>
  <c r="V305" i="32" s="1"/>
  <c r="W305" i="32" s="1"/>
  <c r="X305" i="32" s="1"/>
  <c r="Y305" i="32" s="1"/>
  <c r="Z305" i="32" s="1"/>
  <c r="AA305" i="32" s="1"/>
  <c r="AB305" i="32" s="1"/>
  <c r="AC305" i="32" s="1"/>
  <c r="AD305" i="32" s="1"/>
  <c r="AE305" i="32" s="1"/>
  <c r="AF305" i="32" s="1"/>
  <c r="AG305" i="32" s="1"/>
  <c r="AH305" i="32" s="1"/>
  <c r="AI305" i="32" s="1"/>
  <c r="AJ305" i="32" s="1"/>
  <c r="AK305" i="32" s="1"/>
  <c r="AL305" i="32" s="1"/>
  <c r="AM305" i="32" s="1"/>
  <c r="AN305" i="32" s="1"/>
  <c r="AO305" i="32" s="1"/>
  <c r="AP305" i="32" s="1"/>
  <c r="AQ305" i="32" s="1"/>
  <c r="AR305" i="32" s="1"/>
  <c r="AS305" i="32" s="1"/>
  <c r="AT305" i="32" s="1"/>
  <c r="AU305" i="32" s="1"/>
  <c r="AV305" i="32" s="1"/>
  <c r="AW305" i="32" s="1"/>
  <c r="AX305" i="32" s="1"/>
  <c r="AY305" i="32" s="1"/>
  <c r="AZ305" i="32" s="1"/>
  <c r="BA305" i="32" s="1"/>
  <c r="BB305" i="32" s="1"/>
  <c r="D31" i="32"/>
  <c r="E31" i="32" s="1"/>
  <c r="F31" i="32" s="1"/>
  <c r="G31" i="32" s="1"/>
  <c r="H31" i="32" s="1"/>
  <c r="I31" i="32" s="1"/>
  <c r="J31" i="32" s="1"/>
  <c r="K31" i="32" s="1"/>
  <c r="L31" i="32" s="1"/>
  <c r="M31" i="32" s="1"/>
  <c r="N31" i="32" s="1"/>
  <c r="O31" i="32" s="1"/>
  <c r="P31" i="32" s="1"/>
  <c r="Q31" i="32" s="1"/>
  <c r="R31" i="32" s="1"/>
  <c r="S31" i="32" s="1"/>
  <c r="T31" i="32" s="1"/>
  <c r="U31" i="32" s="1"/>
  <c r="V31" i="32" s="1"/>
  <c r="W31" i="32" s="1"/>
  <c r="X31" i="32" s="1"/>
  <c r="Y31" i="32" s="1"/>
  <c r="Z31" i="32" s="1"/>
  <c r="AA31" i="32" s="1"/>
  <c r="AB31" i="32" s="1"/>
  <c r="AC31" i="32" s="1"/>
  <c r="AD31" i="32" s="1"/>
  <c r="AE31" i="32" s="1"/>
  <c r="AF31" i="32" s="1"/>
  <c r="AG31" i="32" s="1"/>
  <c r="AH31" i="32" s="1"/>
  <c r="AI31" i="32" s="1"/>
  <c r="AJ31" i="32" s="1"/>
  <c r="AK31" i="32" s="1"/>
  <c r="AL31" i="32" s="1"/>
  <c r="AM31" i="32" s="1"/>
  <c r="AN31" i="32" s="1"/>
  <c r="AO31" i="32" s="1"/>
  <c r="AP31" i="32" s="1"/>
  <c r="AQ31" i="32" s="1"/>
  <c r="AR31" i="32" s="1"/>
  <c r="AS31" i="32" s="1"/>
  <c r="AT31" i="32" s="1"/>
  <c r="AU31" i="32" s="1"/>
  <c r="AV31" i="32" s="1"/>
  <c r="AW31" i="32" s="1"/>
  <c r="AX31" i="32" s="1"/>
  <c r="AY31" i="32" s="1"/>
  <c r="AZ31" i="32" s="1"/>
  <c r="BA31" i="32" s="1"/>
  <c r="BB31" i="32" s="1"/>
  <c r="BC31" i="32" s="1"/>
  <c r="AS76" i="36"/>
  <c r="AZ87" i="36"/>
  <c r="AZ84" i="36"/>
  <c r="AZ88" i="36"/>
  <c r="AZ95" i="36"/>
  <c r="AU82" i="36"/>
  <c r="AT98" i="36"/>
  <c r="AQ134" i="36"/>
  <c r="AQ121" i="36"/>
  <c r="AZ96" i="36"/>
  <c r="AZ94" i="36"/>
  <c r="AZ93" i="36"/>
  <c r="AZ85" i="36"/>
  <c r="AZ89" i="36"/>
  <c r="AZ83" i="36"/>
  <c r="AZ92" i="36"/>
  <c r="AZ86" i="36"/>
  <c r="AZ90" i="36"/>
  <c r="AZ91" i="36"/>
  <c r="BC113" i="33"/>
  <c r="BD9" i="16" a="1"/>
  <c r="BD9" i="16" s="1"/>
  <c r="D29" i="32"/>
  <c r="D25" i="32"/>
  <c r="E25" i="32" s="1"/>
  <c r="F25" i="32" s="1"/>
  <c r="G25" i="32" s="1"/>
  <c r="H25" i="32" s="1"/>
  <c r="I25" i="32" s="1"/>
  <c r="J25" i="32" s="1"/>
  <c r="K25" i="32" s="1"/>
  <c r="L25" i="32" s="1"/>
  <c r="M25" i="32" s="1"/>
  <c r="N25" i="32" s="1"/>
  <c r="O25" i="32" s="1"/>
  <c r="P25" i="32" s="1"/>
  <c r="Q25" i="32" s="1"/>
  <c r="R25" i="32" s="1"/>
  <c r="S25" i="32" s="1"/>
  <c r="T25" i="32" s="1"/>
  <c r="U25" i="32" s="1"/>
  <c r="V25" i="32" s="1"/>
  <c r="W25" i="32" s="1"/>
  <c r="X25" i="32" s="1"/>
  <c r="Y25" i="32" s="1"/>
  <c r="Z25" i="32" s="1"/>
  <c r="AA25" i="32" s="1"/>
  <c r="AB25" i="32" s="1"/>
  <c r="AC25" i="32" s="1"/>
  <c r="AD25" i="32" s="1"/>
  <c r="AE25" i="32" s="1"/>
  <c r="AF25" i="32" s="1"/>
  <c r="AG25" i="32" s="1"/>
  <c r="AH25" i="32" s="1"/>
  <c r="AI25" i="32" s="1"/>
  <c r="AJ25" i="32" s="1"/>
  <c r="AK25" i="32" s="1"/>
  <c r="AL25" i="32" s="1"/>
  <c r="AM25" i="32" s="1"/>
  <c r="AN25" i="32" s="1"/>
  <c r="AO25" i="32" s="1"/>
  <c r="AP25" i="32" s="1"/>
  <c r="AQ25" i="32" s="1"/>
  <c r="AR25" i="32" s="1"/>
  <c r="AS25" i="32" s="1"/>
  <c r="AT25" i="32" s="1"/>
  <c r="AU25" i="32" s="1"/>
  <c r="AV25" i="32" s="1"/>
  <c r="AW25" i="32" s="1"/>
  <c r="AX25" i="32" s="1"/>
  <c r="AY25" i="32" s="1"/>
  <c r="AZ25" i="32" s="1"/>
  <c r="BA25" i="32" s="1"/>
  <c r="BB25" i="32" s="1"/>
  <c r="BC25" i="32" s="1"/>
  <c r="D321" i="32"/>
  <c r="E321" i="32" s="1"/>
  <c r="F321" i="32" s="1"/>
  <c r="G321" i="32" s="1"/>
  <c r="H321" i="32" s="1"/>
  <c r="I321" i="32" s="1"/>
  <c r="J321" i="32" s="1"/>
  <c r="K321" i="32" s="1"/>
  <c r="L321" i="32" s="1"/>
  <c r="M321" i="32" s="1"/>
  <c r="N321" i="32" s="1"/>
  <c r="O321" i="32" s="1"/>
  <c r="P321" i="32" s="1"/>
  <c r="Q321" i="32" s="1"/>
  <c r="R321" i="32" s="1"/>
  <c r="S321" i="32" s="1"/>
  <c r="T321" i="32" s="1"/>
  <c r="U321" i="32" s="1"/>
  <c r="V321" i="32" s="1"/>
  <c r="W321" i="32" s="1"/>
  <c r="X321" i="32" s="1"/>
  <c r="Y321" i="32" s="1"/>
  <c r="Z321" i="32" s="1"/>
  <c r="AA321" i="32" s="1"/>
  <c r="AB321" i="32" s="1"/>
  <c r="AC321" i="32" s="1"/>
  <c r="AD321" i="32" s="1"/>
  <c r="AE321" i="32" s="1"/>
  <c r="AF321" i="32" s="1"/>
  <c r="AG321" i="32" s="1"/>
  <c r="AH321" i="32" s="1"/>
  <c r="AI321" i="32" s="1"/>
  <c r="AJ321" i="32" s="1"/>
  <c r="AK321" i="32" s="1"/>
  <c r="AL321" i="32" s="1"/>
  <c r="AM321" i="32" s="1"/>
  <c r="AN321" i="32" s="1"/>
  <c r="AO321" i="32" s="1"/>
  <c r="AP321" i="32" s="1"/>
  <c r="AQ321" i="32" s="1"/>
  <c r="AR321" i="32" s="1"/>
  <c r="AS321" i="32" s="1"/>
  <c r="AT321" i="32" s="1"/>
  <c r="AU321" i="32" s="1"/>
  <c r="AV321" i="32" s="1"/>
  <c r="AW321" i="32" s="1"/>
  <c r="AX321" i="32" s="1"/>
  <c r="AY321" i="32" s="1"/>
  <c r="AZ321" i="32" s="1"/>
  <c r="BA321" i="32" s="1"/>
  <c r="BB321" i="32" s="1"/>
  <c r="D311" i="32"/>
  <c r="E311" i="32" s="1"/>
  <c r="F311" i="32" s="1"/>
  <c r="G311" i="32" s="1"/>
  <c r="H311" i="32" s="1"/>
  <c r="I311" i="32" s="1"/>
  <c r="J311" i="32" s="1"/>
  <c r="K311" i="32" s="1"/>
  <c r="L311" i="32" s="1"/>
  <c r="M311" i="32" s="1"/>
  <c r="N311" i="32" s="1"/>
  <c r="O311" i="32" s="1"/>
  <c r="P311" i="32" s="1"/>
  <c r="Q311" i="32" s="1"/>
  <c r="R311" i="32" s="1"/>
  <c r="S311" i="32" s="1"/>
  <c r="T311" i="32" s="1"/>
  <c r="U311" i="32" s="1"/>
  <c r="V311" i="32" s="1"/>
  <c r="W311" i="32" s="1"/>
  <c r="X311" i="32" s="1"/>
  <c r="Y311" i="32" s="1"/>
  <c r="Z311" i="32" s="1"/>
  <c r="AA311" i="32" s="1"/>
  <c r="AB311" i="32" s="1"/>
  <c r="AC311" i="32" s="1"/>
  <c r="AD311" i="32" s="1"/>
  <c r="AE311" i="32" s="1"/>
  <c r="AF311" i="32" s="1"/>
  <c r="AG311" i="32" s="1"/>
  <c r="AH311" i="32" s="1"/>
  <c r="AI311" i="32" s="1"/>
  <c r="AJ311" i="32" s="1"/>
  <c r="AK311" i="32" s="1"/>
  <c r="AL311" i="32" s="1"/>
  <c r="AM311" i="32" s="1"/>
  <c r="AN311" i="32" s="1"/>
  <c r="AO311" i="32" s="1"/>
  <c r="AP311" i="32" s="1"/>
  <c r="AQ311" i="32" s="1"/>
  <c r="AR311" i="32" s="1"/>
  <c r="AS311" i="32" s="1"/>
  <c r="AT311" i="32" s="1"/>
  <c r="AU311" i="32" s="1"/>
  <c r="AV311" i="32" s="1"/>
  <c r="AW311" i="32" s="1"/>
  <c r="AX311" i="32" s="1"/>
  <c r="AY311" i="32" s="1"/>
  <c r="AZ311" i="32" s="1"/>
  <c r="BA311" i="32" s="1"/>
  <c r="BB311" i="32" s="1"/>
  <c r="D309" i="32"/>
  <c r="E309" i="32" s="1"/>
  <c r="F309" i="32" s="1"/>
  <c r="G309" i="32" s="1"/>
  <c r="H309" i="32" s="1"/>
  <c r="I309" i="32" s="1"/>
  <c r="J309" i="32" s="1"/>
  <c r="K309" i="32" s="1"/>
  <c r="L309" i="32" s="1"/>
  <c r="M309" i="32" s="1"/>
  <c r="N309" i="32" s="1"/>
  <c r="O309" i="32" s="1"/>
  <c r="P309" i="32" s="1"/>
  <c r="Q309" i="32" s="1"/>
  <c r="R309" i="32" s="1"/>
  <c r="S309" i="32" s="1"/>
  <c r="T309" i="32" s="1"/>
  <c r="U309" i="32" s="1"/>
  <c r="V309" i="32" s="1"/>
  <c r="W309" i="32" s="1"/>
  <c r="X309" i="32" s="1"/>
  <c r="Y309" i="32" s="1"/>
  <c r="Z309" i="32" s="1"/>
  <c r="AA309" i="32" s="1"/>
  <c r="AB309" i="32" s="1"/>
  <c r="AC309" i="32" s="1"/>
  <c r="AD309" i="32" s="1"/>
  <c r="AE309" i="32" s="1"/>
  <c r="AF309" i="32" s="1"/>
  <c r="AG309" i="32" s="1"/>
  <c r="AH309" i="32" s="1"/>
  <c r="AI309" i="32" s="1"/>
  <c r="AJ309" i="32" s="1"/>
  <c r="AK309" i="32" s="1"/>
  <c r="AL309" i="32" s="1"/>
  <c r="AM309" i="32" s="1"/>
  <c r="AN309" i="32" s="1"/>
  <c r="AO309" i="32" s="1"/>
  <c r="AP309" i="32" s="1"/>
  <c r="AQ309" i="32" s="1"/>
  <c r="AR309" i="32" s="1"/>
  <c r="AS309" i="32" s="1"/>
  <c r="AT309" i="32" s="1"/>
  <c r="AU309" i="32" s="1"/>
  <c r="AV309" i="32" s="1"/>
  <c r="AW309" i="32" s="1"/>
  <c r="AX309" i="32" s="1"/>
  <c r="AY309" i="32" s="1"/>
  <c r="AZ309" i="32" s="1"/>
  <c r="BA309" i="32" s="1"/>
  <c r="BB309" i="32" s="1"/>
  <c r="D181" i="32"/>
  <c r="E181" i="32" s="1"/>
  <c r="F181" i="32" s="1"/>
  <c r="G181" i="32" s="1"/>
  <c r="H181" i="32" s="1"/>
  <c r="I181" i="32" s="1"/>
  <c r="J181" i="32" s="1"/>
  <c r="K181" i="32" s="1"/>
  <c r="L181" i="32" s="1"/>
  <c r="M181" i="32" s="1"/>
  <c r="N181" i="32" s="1"/>
  <c r="O181" i="32" s="1"/>
  <c r="P181" i="32" s="1"/>
  <c r="Q181" i="32" s="1"/>
  <c r="R181" i="32" s="1"/>
  <c r="S181" i="32" s="1"/>
  <c r="T181" i="32" s="1"/>
  <c r="U181" i="32" s="1"/>
  <c r="V181" i="32" s="1"/>
  <c r="W181" i="32" s="1"/>
  <c r="X181" i="32" s="1"/>
  <c r="Y181" i="32" s="1"/>
  <c r="Z181" i="32" s="1"/>
  <c r="AA181" i="32" s="1"/>
  <c r="AB181" i="32" s="1"/>
  <c r="AC181" i="32" s="1"/>
  <c r="AD181" i="32" s="1"/>
  <c r="AE181" i="32" s="1"/>
  <c r="AF181" i="32" s="1"/>
  <c r="AG181" i="32" s="1"/>
  <c r="AH181" i="32" s="1"/>
  <c r="AI181" i="32" s="1"/>
  <c r="AJ181" i="32" s="1"/>
  <c r="AK181" i="32" s="1"/>
  <c r="AL181" i="32" s="1"/>
  <c r="AM181" i="32" s="1"/>
  <c r="AN181" i="32" s="1"/>
  <c r="AO181" i="32" s="1"/>
  <c r="AP181" i="32" s="1"/>
  <c r="AQ181" i="32" s="1"/>
  <c r="AR181" i="32" s="1"/>
  <c r="AS181" i="32" s="1"/>
  <c r="AT181" i="32" s="1"/>
  <c r="AU181" i="32" s="1"/>
  <c r="AV181" i="32" s="1"/>
  <c r="AW181" i="32" s="1"/>
  <c r="AX181" i="32" s="1"/>
  <c r="AY181" i="32" s="1"/>
  <c r="AZ181" i="32" s="1"/>
  <c r="BA181" i="32" s="1"/>
  <c r="BB181" i="32" s="1"/>
  <c r="BC181" i="32" s="1"/>
  <c r="D32" i="32"/>
  <c r="D322" i="32"/>
  <c r="E322" i="32" s="1"/>
  <c r="F322" i="32" s="1"/>
  <c r="G322" i="32" s="1"/>
  <c r="H322" i="32" s="1"/>
  <c r="I322" i="32" s="1"/>
  <c r="J322" i="32" s="1"/>
  <c r="K322" i="32" s="1"/>
  <c r="L322" i="32" s="1"/>
  <c r="M322" i="32" s="1"/>
  <c r="N322" i="32" s="1"/>
  <c r="O322" i="32" s="1"/>
  <c r="P322" i="32" s="1"/>
  <c r="Q322" i="32" s="1"/>
  <c r="R322" i="32" s="1"/>
  <c r="S322" i="32" s="1"/>
  <c r="T322" i="32" s="1"/>
  <c r="U322" i="32" s="1"/>
  <c r="V322" i="32" s="1"/>
  <c r="W322" i="32" s="1"/>
  <c r="X322" i="32" s="1"/>
  <c r="Y322" i="32" s="1"/>
  <c r="Z322" i="32" s="1"/>
  <c r="AA322" i="32" s="1"/>
  <c r="AB322" i="32" s="1"/>
  <c r="AC322" i="32" s="1"/>
  <c r="AD322" i="32" s="1"/>
  <c r="AE322" i="32" s="1"/>
  <c r="AF322" i="32" s="1"/>
  <c r="AG322" i="32" s="1"/>
  <c r="AH322" i="32" s="1"/>
  <c r="AI322" i="32" s="1"/>
  <c r="AJ322" i="32" s="1"/>
  <c r="AK322" i="32" s="1"/>
  <c r="AL322" i="32" s="1"/>
  <c r="AM322" i="32" s="1"/>
  <c r="AN322" i="32" s="1"/>
  <c r="AO322" i="32" s="1"/>
  <c r="AP322" i="32" s="1"/>
  <c r="AQ322" i="32" s="1"/>
  <c r="AR322" i="32" s="1"/>
  <c r="AS322" i="32" s="1"/>
  <c r="AT322" i="32" s="1"/>
  <c r="AU322" i="32" s="1"/>
  <c r="AV322" i="32" s="1"/>
  <c r="AW322" i="32" s="1"/>
  <c r="AX322" i="32" s="1"/>
  <c r="AY322" i="32" s="1"/>
  <c r="AZ322" i="32" s="1"/>
  <c r="BA322" i="32" s="1"/>
  <c r="BB322" i="32" s="1"/>
  <c r="D182" i="32"/>
  <c r="E182" i="32" s="1"/>
  <c r="F182" i="32" s="1"/>
  <c r="G182" i="32" s="1"/>
  <c r="H182" i="32" s="1"/>
  <c r="I182" i="32" s="1"/>
  <c r="J182" i="32" s="1"/>
  <c r="K182" i="32" s="1"/>
  <c r="L182" i="32" s="1"/>
  <c r="M182" i="32" s="1"/>
  <c r="N182" i="32" s="1"/>
  <c r="O182" i="32" s="1"/>
  <c r="P182" i="32" s="1"/>
  <c r="Q182" i="32" s="1"/>
  <c r="R182" i="32" s="1"/>
  <c r="S182" i="32" s="1"/>
  <c r="T182" i="32" s="1"/>
  <c r="U182" i="32" s="1"/>
  <c r="V182" i="32" s="1"/>
  <c r="W182" i="32" s="1"/>
  <c r="X182" i="32" s="1"/>
  <c r="Y182" i="32" s="1"/>
  <c r="Z182" i="32" s="1"/>
  <c r="AA182" i="32" s="1"/>
  <c r="AB182" i="32" s="1"/>
  <c r="AC182" i="32" s="1"/>
  <c r="AD182" i="32" s="1"/>
  <c r="AE182" i="32" s="1"/>
  <c r="AF182" i="32" s="1"/>
  <c r="AG182" i="32" s="1"/>
  <c r="AH182" i="32" s="1"/>
  <c r="AI182" i="32" s="1"/>
  <c r="AJ182" i="32" s="1"/>
  <c r="AK182" i="32" s="1"/>
  <c r="AL182" i="32" s="1"/>
  <c r="AM182" i="32" s="1"/>
  <c r="AN182" i="32" s="1"/>
  <c r="AO182" i="32" s="1"/>
  <c r="AP182" i="32" s="1"/>
  <c r="AQ182" i="32" s="1"/>
  <c r="AR182" i="32" s="1"/>
  <c r="AS182" i="32" s="1"/>
  <c r="AT182" i="32" s="1"/>
  <c r="AU182" i="32" s="1"/>
  <c r="AV182" i="32" s="1"/>
  <c r="AW182" i="32" s="1"/>
  <c r="AX182" i="32" s="1"/>
  <c r="AY182" i="32" s="1"/>
  <c r="AZ182" i="32" s="1"/>
  <c r="BA182" i="32" s="1"/>
  <c r="BB182" i="32" s="1"/>
  <c r="BC182" i="32" s="1"/>
  <c r="D23" i="32"/>
  <c r="E23" i="32" s="1"/>
  <c r="F23" i="32" s="1"/>
  <c r="G23" i="32" s="1"/>
  <c r="H23" i="32" s="1"/>
  <c r="I23" i="32" s="1"/>
  <c r="J23" i="32" s="1"/>
  <c r="K23" i="32" s="1"/>
  <c r="L23" i="32" s="1"/>
  <c r="M23" i="32" s="1"/>
  <c r="N23" i="32" s="1"/>
  <c r="O23" i="32" s="1"/>
  <c r="P23" i="32" s="1"/>
  <c r="Q23" i="32" s="1"/>
  <c r="R23" i="32" s="1"/>
  <c r="S23" i="32" s="1"/>
  <c r="T23" i="32" s="1"/>
  <c r="U23" i="32" s="1"/>
  <c r="V23" i="32" s="1"/>
  <c r="W23" i="32" s="1"/>
  <c r="X23" i="32" s="1"/>
  <c r="Y23" i="32" s="1"/>
  <c r="Z23" i="32" s="1"/>
  <c r="AA23" i="32" s="1"/>
  <c r="AB23" i="32" s="1"/>
  <c r="AC23" i="32" s="1"/>
  <c r="AD23" i="32" s="1"/>
  <c r="AE23" i="32" s="1"/>
  <c r="AF23" i="32" s="1"/>
  <c r="AG23" i="32" s="1"/>
  <c r="AH23" i="32" s="1"/>
  <c r="AI23" i="32" s="1"/>
  <c r="AJ23" i="32" s="1"/>
  <c r="AK23" i="32" s="1"/>
  <c r="AL23" i="32" s="1"/>
  <c r="AM23" i="32" s="1"/>
  <c r="AN23" i="32" s="1"/>
  <c r="AO23" i="32" s="1"/>
  <c r="AP23" i="32" s="1"/>
  <c r="AQ23" i="32" s="1"/>
  <c r="AR23" i="32" s="1"/>
  <c r="AS23" i="32" s="1"/>
  <c r="AT23" i="32" s="1"/>
  <c r="AU23" i="32" s="1"/>
  <c r="AV23" i="32" s="1"/>
  <c r="AW23" i="32" s="1"/>
  <c r="AX23" i="32" s="1"/>
  <c r="AY23" i="32" s="1"/>
  <c r="AZ23" i="32" s="1"/>
  <c r="BA23" i="32" s="1"/>
  <c r="BB23" i="32" s="1"/>
  <c r="BC23" i="32" s="1"/>
  <c r="D163" i="32"/>
  <c r="E163" i="32" s="1"/>
  <c r="F163" i="32" s="1"/>
  <c r="G163" i="32" s="1"/>
  <c r="H163" i="32" s="1"/>
  <c r="I163" i="32" s="1"/>
  <c r="J163" i="32" s="1"/>
  <c r="K163" i="32" s="1"/>
  <c r="L163" i="32" s="1"/>
  <c r="M163" i="32" s="1"/>
  <c r="N163" i="32" s="1"/>
  <c r="O163" i="32" s="1"/>
  <c r="P163" i="32" s="1"/>
  <c r="Q163" i="32" s="1"/>
  <c r="R163" i="32" s="1"/>
  <c r="S163" i="32" s="1"/>
  <c r="T163" i="32" s="1"/>
  <c r="U163" i="32" s="1"/>
  <c r="V163" i="32" s="1"/>
  <c r="W163" i="32" s="1"/>
  <c r="X163" i="32" s="1"/>
  <c r="Y163" i="32" s="1"/>
  <c r="Z163" i="32" s="1"/>
  <c r="AA163" i="32" s="1"/>
  <c r="AB163" i="32" s="1"/>
  <c r="AC163" i="32" s="1"/>
  <c r="AD163" i="32" s="1"/>
  <c r="AE163" i="32" s="1"/>
  <c r="AF163" i="32" s="1"/>
  <c r="AG163" i="32" s="1"/>
  <c r="AH163" i="32" s="1"/>
  <c r="AI163" i="32" s="1"/>
  <c r="AJ163" i="32" s="1"/>
  <c r="AK163" i="32" s="1"/>
  <c r="AL163" i="32" s="1"/>
  <c r="AM163" i="32" s="1"/>
  <c r="AN163" i="32" s="1"/>
  <c r="AO163" i="32" s="1"/>
  <c r="AP163" i="32" s="1"/>
  <c r="AQ163" i="32" s="1"/>
  <c r="AR163" i="32" s="1"/>
  <c r="AS163" i="32" s="1"/>
  <c r="AT163" i="32" s="1"/>
  <c r="AU163" i="32" s="1"/>
  <c r="AV163" i="32" s="1"/>
  <c r="AW163" i="32" s="1"/>
  <c r="AX163" i="32" s="1"/>
  <c r="AY163" i="32" s="1"/>
  <c r="AZ163" i="32" s="1"/>
  <c r="BA163" i="32" s="1"/>
  <c r="BB163" i="32" s="1"/>
  <c r="BC163" i="32" s="1"/>
  <c r="D318" i="32"/>
  <c r="E318" i="32" s="1"/>
  <c r="F318" i="32" s="1"/>
  <c r="G318" i="32" s="1"/>
  <c r="H318" i="32" s="1"/>
  <c r="I318" i="32" s="1"/>
  <c r="J318" i="32" s="1"/>
  <c r="K318" i="32" s="1"/>
  <c r="L318" i="32" s="1"/>
  <c r="M318" i="32" s="1"/>
  <c r="N318" i="32" s="1"/>
  <c r="O318" i="32" s="1"/>
  <c r="P318" i="32" s="1"/>
  <c r="Q318" i="32" s="1"/>
  <c r="R318" i="32" s="1"/>
  <c r="S318" i="32" s="1"/>
  <c r="T318" i="32" s="1"/>
  <c r="U318" i="32" s="1"/>
  <c r="V318" i="32" s="1"/>
  <c r="W318" i="32" s="1"/>
  <c r="X318" i="32" s="1"/>
  <c r="Y318" i="32" s="1"/>
  <c r="Z318" i="32" s="1"/>
  <c r="AA318" i="32" s="1"/>
  <c r="AB318" i="32" s="1"/>
  <c r="AC318" i="32" s="1"/>
  <c r="AD318" i="32" s="1"/>
  <c r="AE318" i="32" s="1"/>
  <c r="AF318" i="32" s="1"/>
  <c r="AG318" i="32" s="1"/>
  <c r="AH318" i="32" s="1"/>
  <c r="AI318" i="32" s="1"/>
  <c r="AJ318" i="32" s="1"/>
  <c r="AK318" i="32" s="1"/>
  <c r="AL318" i="32" s="1"/>
  <c r="AM318" i="32" s="1"/>
  <c r="AN318" i="32" s="1"/>
  <c r="AO318" i="32" s="1"/>
  <c r="AP318" i="32" s="1"/>
  <c r="AQ318" i="32" s="1"/>
  <c r="AR318" i="32" s="1"/>
  <c r="AS318" i="32" s="1"/>
  <c r="AT318" i="32" s="1"/>
  <c r="AU318" i="32" s="1"/>
  <c r="AV318" i="32" s="1"/>
  <c r="AW318" i="32" s="1"/>
  <c r="AX318" i="32" s="1"/>
  <c r="AY318" i="32" s="1"/>
  <c r="AZ318" i="32" s="1"/>
  <c r="BA318" i="32" s="1"/>
  <c r="BB318" i="32" s="1"/>
  <c r="D178" i="32"/>
  <c r="E178" i="32" s="1"/>
  <c r="F178" i="32" s="1"/>
  <c r="G178" i="32" s="1"/>
  <c r="H178" i="32" s="1"/>
  <c r="I178" i="32" s="1"/>
  <c r="J178" i="32" s="1"/>
  <c r="K178" i="32" s="1"/>
  <c r="L178" i="32" s="1"/>
  <c r="M178" i="32" s="1"/>
  <c r="N178" i="32" s="1"/>
  <c r="O178" i="32" s="1"/>
  <c r="P178" i="32" s="1"/>
  <c r="Q178" i="32" s="1"/>
  <c r="R178" i="32" s="1"/>
  <c r="S178" i="32" s="1"/>
  <c r="T178" i="32" s="1"/>
  <c r="U178" i="32" s="1"/>
  <c r="V178" i="32" s="1"/>
  <c r="W178" i="32" s="1"/>
  <c r="X178" i="32" s="1"/>
  <c r="Y178" i="32" s="1"/>
  <c r="Z178" i="32" s="1"/>
  <c r="AA178" i="32" s="1"/>
  <c r="AB178" i="32" s="1"/>
  <c r="AC178" i="32" s="1"/>
  <c r="AD178" i="32" s="1"/>
  <c r="AE178" i="32" s="1"/>
  <c r="AF178" i="32" s="1"/>
  <c r="AG178" i="32" s="1"/>
  <c r="AH178" i="32" s="1"/>
  <c r="AI178" i="32" s="1"/>
  <c r="AJ178" i="32" s="1"/>
  <c r="AK178" i="32" s="1"/>
  <c r="AL178" i="32" s="1"/>
  <c r="AM178" i="32" s="1"/>
  <c r="AN178" i="32" s="1"/>
  <c r="AO178" i="32" s="1"/>
  <c r="AP178" i="32" s="1"/>
  <c r="AQ178" i="32" s="1"/>
  <c r="AR178" i="32" s="1"/>
  <c r="AS178" i="32" s="1"/>
  <c r="AT178" i="32" s="1"/>
  <c r="AU178" i="32" s="1"/>
  <c r="AV178" i="32" s="1"/>
  <c r="AW178" i="32" s="1"/>
  <c r="AX178" i="32" s="1"/>
  <c r="AY178" i="32" s="1"/>
  <c r="AZ178" i="32" s="1"/>
  <c r="BA178" i="32" s="1"/>
  <c r="BB178" i="32" s="1"/>
  <c r="BC178" i="32" s="1"/>
  <c r="D39" i="32"/>
  <c r="E39" i="32" s="1"/>
  <c r="F39" i="32" s="1"/>
  <c r="G39" i="32" s="1"/>
  <c r="H39" i="32" s="1"/>
  <c r="I39" i="32" s="1"/>
  <c r="J39" i="32" s="1"/>
  <c r="K39" i="32" s="1"/>
  <c r="L39" i="32" s="1"/>
  <c r="M39" i="32" s="1"/>
  <c r="N39" i="32" s="1"/>
  <c r="O39" i="32" s="1"/>
  <c r="P39" i="32" s="1"/>
  <c r="Q39" i="32" s="1"/>
  <c r="R39" i="32" s="1"/>
  <c r="S39" i="32" s="1"/>
  <c r="T39" i="32" s="1"/>
  <c r="U39" i="32" s="1"/>
  <c r="V39" i="32" s="1"/>
  <c r="W39" i="32" s="1"/>
  <c r="X39" i="32" s="1"/>
  <c r="Y39" i="32" s="1"/>
  <c r="Z39" i="32" s="1"/>
  <c r="AA39" i="32" s="1"/>
  <c r="AB39" i="32" s="1"/>
  <c r="AC39" i="32" s="1"/>
  <c r="AD39" i="32" s="1"/>
  <c r="AE39" i="32" s="1"/>
  <c r="AF39" i="32" s="1"/>
  <c r="AG39" i="32" s="1"/>
  <c r="AH39" i="32" s="1"/>
  <c r="AI39" i="32" s="1"/>
  <c r="AJ39" i="32" s="1"/>
  <c r="AK39" i="32" s="1"/>
  <c r="AL39" i="32" s="1"/>
  <c r="AM39" i="32" s="1"/>
  <c r="AN39" i="32" s="1"/>
  <c r="AO39" i="32" s="1"/>
  <c r="AP39" i="32" s="1"/>
  <c r="AQ39" i="32" s="1"/>
  <c r="AR39" i="32" s="1"/>
  <c r="AS39" i="32" s="1"/>
  <c r="AT39" i="32" s="1"/>
  <c r="AU39" i="32" s="1"/>
  <c r="AV39" i="32" s="1"/>
  <c r="AW39" i="32" s="1"/>
  <c r="AX39" i="32" s="1"/>
  <c r="AY39" i="32" s="1"/>
  <c r="AZ39" i="32" s="1"/>
  <c r="BA39" i="32" s="1"/>
  <c r="BB39" i="32" s="1"/>
  <c r="BC39" i="32" s="1"/>
  <c r="D319" i="32"/>
  <c r="E319" i="32" s="1"/>
  <c r="F319" i="32" s="1"/>
  <c r="G319" i="32" s="1"/>
  <c r="H319" i="32" s="1"/>
  <c r="I319" i="32" s="1"/>
  <c r="J319" i="32" s="1"/>
  <c r="K319" i="32" s="1"/>
  <c r="L319" i="32" s="1"/>
  <c r="M319" i="32" s="1"/>
  <c r="N319" i="32" s="1"/>
  <c r="O319" i="32" s="1"/>
  <c r="P319" i="32" s="1"/>
  <c r="Q319" i="32" s="1"/>
  <c r="R319" i="32" s="1"/>
  <c r="S319" i="32" s="1"/>
  <c r="T319" i="32" s="1"/>
  <c r="U319" i="32" s="1"/>
  <c r="V319" i="32" s="1"/>
  <c r="W319" i="32" s="1"/>
  <c r="X319" i="32" s="1"/>
  <c r="Y319" i="32" s="1"/>
  <c r="Z319" i="32" s="1"/>
  <c r="AA319" i="32" s="1"/>
  <c r="AB319" i="32" s="1"/>
  <c r="AC319" i="32" s="1"/>
  <c r="AD319" i="32" s="1"/>
  <c r="AE319" i="32" s="1"/>
  <c r="AF319" i="32" s="1"/>
  <c r="AG319" i="32" s="1"/>
  <c r="AH319" i="32" s="1"/>
  <c r="AI319" i="32" s="1"/>
  <c r="AJ319" i="32" s="1"/>
  <c r="AK319" i="32" s="1"/>
  <c r="AL319" i="32" s="1"/>
  <c r="AM319" i="32" s="1"/>
  <c r="AN319" i="32" s="1"/>
  <c r="AO319" i="32" s="1"/>
  <c r="AP319" i="32" s="1"/>
  <c r="AQ319" i="32" s="1"/>
  <c r="AR319" i="32" s="1"/>
  <c r="AS319" i="32" s="1"/>
  <c r="AT319" i="32" s="1"/>
  <c r="AU319" i="32" s="1"/>
  <c r="AV319" i="32" s="1"/>
  <c r="AW319" i="32" s="1"/>
  <c r="AX319" i="32" s="1"/>
  <c r="AY319" i="32" s="1"/>
  <c r="AZ319" i="32" s="1"/>
  <c r="BA319" i="32" s="1"/>
  <c r="BB319" i="32" s="1"/>
  <c r="D167" i="32"/>
  <c r="E167" i="32" s="1"/>
  <c r="F167" i="32" s="1"/>
  <c r="G167" i="32" s="1"/>
  <c r="H167" i="32" s="1"/>
  <c r="I167" i="32" s="1"/>
  <c r="J167" i="32" s="1"/>
  <c r="K167" i="32" s="1"/>
  <c r="L167" i="32" s="1"/>
  <c r="M167" i="32" s="1"/>
  <c r="N167" i="32" s="1"/>
  <c r="O167" i="32" s="1"/>
  <c r="P167" i="32" s="1"/>
  <c r="Q167" i="32" s="1"/>
  <c r="R167" i="32" s="1"/>
  <c r="S167" i="32" s="1"/>
  <c r="T167" i="32" s="1"/>
  <c r="U167" i="32" s="1"/>
  <c r="V167" i="32" s="1"/>
  <c r="W167" i="32" s="1"/>
  <c r="X167" i="32" s="1"/>
  <c r="Y167" i="32" s="1"/>
  <c r="Z167" i="32" s="1"/>
  <c r="AA167" i="32" s="1"/>
  <c r="AB167" i="32" s="1"/>
  <c r="AC167" i="32" s="1"/>
  <c r="AD167" i="32" s="1"/>
  <c r="AE167" i="32" s="1"/>
  <c r="AF167" i="32" s="1"/>
  <c r="AG167" i="32" s="1"/>
  <c r="AH167" i="32" s="1"/>
  <c r="AI167" i="32" s="1"/>
  <c r="AJ167" i="32" s="1"/>
  <c r="AK167" i="32" s="1"/>
  <c r="AL167" i="32" s="1"/>
  <c r="AM167" i="32" s="1"/>
  <c r="AN167" i="32" s="1"/>
  <c r="AO167" i="32" s="1"/>
  <c r="AP167" i="32" s="1"/>
  <c r="AQ167" i="32" s="1"/>
  <c r="AR167" i="32" s="1"/>
  <c r="AS167" i="32" s="1"/>
  <c r="AT167" i="32" s="1"/>
  <c r="AU167" i="32" s="1"/>
  <c r="AV167" i="32" s="1"/>
  <c r="AW167" i="32" s="1"/>
  <c r="AX167" i="32" s="1"/>
  <c r="AY167" i="32" s="1"/>
  <c r="AZ167" i="32" s="1"/>
  <c r="BA167" i="32" s="1"/>
  <c r="BB167" i="32" s="1"/>
  <c r="BC167" i="32" s="1"/>
  <c r="D40" i="32"/>
  <c r="E40" i="32" s="1"/>
  <c r="F40" i="32" s="1"/>
  <c r="G40" i="32" s="1"/>
  <c r="H40" i="32" s="1"/>
  <c r="I40" i="32" s="1"/>
  <c r="J40" i="32" s="1"/>
  <c r="K40" i="32" s="1"/>
  <c r="L40" i="32" s="1"/>
  <c r="M40" i="32" s="1"/>
  <c r="N40" i="32" s="1"/>
  <c r="O40" i="32" s="1"/>
  <c r="P40" i="32" s="1"/>
  <c r="Q40" i="32" s="1"/>
  <c r="R40" i="32" s="1"/>
  <c r="S40" i="32" s="1"/>
  <c r="T40" i="32" s="1"/>
  <c r="U40" i="32" s="1"/>
  <c r="V40" i="32" s="1"/>
  <c r="W40" i="32" s="1"/>
  <c r="X40" i="32" s="1"/>
  <c r="Y40" i="32" s="1"/>
  <c r="Z40" i="32" s="1"/>
  <c r="AA40" i="32" s="1"/>
  <c r="AB40" i="32" s="1"/>
  <c r="AC40" i="32" s="1"/>
  <c r="AD40" i="32" s="1"/>
  <c r="AE40" i="32" s="1"/>
  <c r="AF40" i="32" s="1"/>
  <c r="AG40" i="32" s="1"/>
  <c r="AH40" i="32" s="1"/>
  <c r="AI40" i="32" s="1"/>
  <c r="AJ40" i="32" s="1"/>
  <c r="AK40" i="32" s="1"/>
  <c r="AL40" i="32" s="1"/>
  <c r="AM40" i="32" s="1"/>
  <c r="AN40" i="32" s="1"/>
  <c r="AO40" i="32" s="1"/>
  <c r="AP40" i="32" s="1"/>
  <c r="AQ40" i="32" s="1"/>
  <c r="AR40" i="32" s="1"/>
  <c r="AS40" i="32" s="1"/>
  <c r="AT40" i="32" s="1"/>
  <c r="AU40" i="32" s="1"/>
  <c r="AV40" i="32" s="1"/>
  <c r="AW40" i="32" s="1"/>
  <c r="AX40" i="32" s="1"/>
  <c r="AY40" i="32" s="1"/>
  <c r="AZ40" i="32" s="1"/>
  <c r="BA40" i="32" s="1"/>
  <c r="BB40" i="32" s="1"/>
  <c r="BC40" i="32" s="1"/>
  <c r="D172" i="32"/>
  <c r="E172" i="32" s="1"/>
  <c r="F172" i="32" s="1"/>
  <c r="G172" i="32" s="1"/>
  <c r="H172" i="32" s="1"/>
  <c r="I172" i="32" s="1"/>
  <c r="J172" i="32" s="1"/>
  <c r="K172" i="32" s="1"/>
  <c r="L172" i="32" s="1"/>
  <c r="M172" i="32" s="1"/>
  <c r="N172" i="32" s="1"/>
  <c r="O172" i="32" s="1"/>
  <c r="P172" i="32" s="1"/>
  <c r="Q172" i="32" s="1"/>
  <c r="R172" i="32" s="1"/>
  <c r="S172" i="32" s="1"/>
  <c r="T172" i="32" s="1"/>
  <c r="U172" i="32" s="1"/>
  <c r="V172" i="32" s="1"/>
  <c r="W172" i="32" s="1"/>
  <c r="X172" i="32" s="1"/>
  <c r="Y172" i="32" s="1"/>
  <c r="Z172" i="32" s="1"/>
  <c r="AA172" i="32" s="1"/>
  <c r="AB172" i="32" s="1"/>
  <c r="AC172" i="32" s="1"/>
  <c r="AD172" i="32" s="1"/>
  <c r="AE172" i="32" s="1"/>
  <c r="AF172" i="32" s="1"/>
  <c r="AG172" i="32" s="1"/>
  <c r="AH172" i="32" s="1"/>
  <c r="AI172" i="32" s="1"/>
  <c r="AJ172" i="32" s="1"/>
  <c r="AK172" i="32" s="1"/>
  <c r="AL172" i="32" s="1"/>
  <c r="AM172" i="32" s="1"/>
  <c r="AN172" i="32" s="1"/>
  <c r="AO172" i="32" s="1"/>
  <c r="AP172" i="32" s="1"/>
  <c r="AQ172" i="32" s="1"/>
  <c r="AR172" i="32" s="1"/>
  <c r="AS172" i="32" s="1"/>
  <c r="AT172" i="32" s="1"/>
  <c r="AU172" i="32" s="1"/>
  <c r="AV172" i="32" s="1"/>
  <c r="AW172" i="32" s="1"/>
  <c r="AX172" i="32" s="1"/>
  <c r="AY172" i="32" s="1"/>
  <c r="AZ172" i="32" s="1"/>
  <c r="BA172" i="32" s="1"/>
  <c r="BB172" i="32" s="1"/>
  <c r="BC172" i="32" s="1"/>
  <c r="D35" i="32"/>
  <c r="E35" i="32" s="1"/>
  <c r="F35" i="32" s="1"/>
  <c r="G35" i="32" s="1"/>
  <c r="H35" i="32" s="1"/>
  <c r="I35" i="32" s="1"/>
  <c r="J35" i="32" s="1"/>
  <c r="K35" i="32" s="1"/>
  <c r="L35" i="32" s="1"/>
  <c r="M35" i="32" s="1"/>
  <c r="N35" i="32" s="1"/>
  <c r="O35" i="32" s="1"/>
  <c r="P35" i="32" s="1"/>
  <c r="Q35" i="32" s="1"/>
  <c r="R35" i="32" s="1"/>
  <c r="S35" i="32" s="1"/>
  <c r="T35" i="32" s="1"/>
  <c r="U35" i="32" s="1"/>
  <c r="V35" i="32" s="1"/>
  <c r="W35" i="32" s="1"/>
  <c r="X35" i="32" s="1"/>
  <c r="Y35" i="32" s="1"/>
  <c r="Z35" i="32" s="1"/>
  <c r="AA35" i="32" s="1"/>
  <c r="AB35" i="32" s="1"/>
  <c r="AC35" i="32" s="1"/>
  <c r="AD35" i="32" s="1"/>
  <c r="AE35" i="32" s="1"/>
  <c r="AF35" i="32" s="1"/>
  <c r="AG35" i="32" s="1"/>
  <c r="AH35" i="32" s="1"/>
  <c r="AI35" i="32" s="1"/>
  <c r="AJ35" i="32" s="1"/>
  <c r="AK35" i="32" s="1"/>
  <c r="AL35" i="32" s="1"/>
  <c r="AM35" i="32" s="1"/>
  <c r="AN35" i="32" s="1"/>
  <c r="AO35" i="32" s="1"/>
  <c r="AP35" i="32" s="1"/>
  <c r="AQ35" i="32" s="1"/>
  <c r="AR35" i="32" s="1"/>
  <c r="AS35" i="32" s="1"/>
  <c r="AT35" i="32" s="1"/>
  <c r="AU35" i="32" s="1"/>
  <c r="AV35" i="32" s="1"/>
  <c r="AW35" i="32" s="1"/>
  <c r="AX35" i="32" s="1"/>
  <c r="AY35" i="32" s="1"/>
  <c r="AZ35" i="32" s="1"/>
  <c r="BA35" i="32" s="1"/>
  <c r="BB35" i="32" s="1"/>
  <c r="BC35" i="32" s="1"/>
  <c r="D177" i="32"/>
  <c r="D317" i="32"/>
  <c r="E317" i="32" s="1"/>
  <c r="F317" i="32" s="1"/>
  <c r="G317" i="32" s="1"/>
  <c r="H317" i="32" s="1"/>
  <c r="I317" i="32" s="1"/>
  <c r="J317" i="32" s="1"/>
  <c r="K317" i="32" s="1"/>
  <c r="L317" i="32" s="1"/>
  <c r="M317" i="32" s="1"/>
  <c r="N317" i="32" s="1"/>
  <c r="O317" i="32" s="1"/>
  <c r="P317" i="32" s="1"/>
  <c r="Q317" i="32" s="1"/>
  <c r="R317" i="32" s="1"/>
  <c r="S317" i="32" s="1"/>
  <c r="T317" i="32" s="1"/>
  <c r="U317" i="32" s="1"/>
  <c r="V317" i="32" s="1"/>
  <c r="W317" i="32" s="1"/>
  <c r="X317" i="32" s="1"/>
  <c r="Y317" i="32" s="1"/>
  <c r="Z317" i="32" s="1"/>
  <c r="AA317" i="32" s="1"/>
  <c r="AB317" i="32" s="1"/>
  <c r="AC317" i="32" s="1"/>
  <c r="AD317" i="32" s="1"/>
  <c r="AE317" i="32" s="1"/>
  <c r="AF317" i="32" s="1"/>
  <c r="AG317" i="32" s="1"/>
  <c r="AH317" i="32" s="1"/>
  <c r="AI317" i="32" s="1"/>
  <c r="AJ317" i="32" s="1"/>
  <c r="AK317" i="32" s="1"/>
  <c r="AL317" i="32" s="1"/>
  <c r="AM317" i="32" s="1"/>
  <c r="AN317" i="32" s="1"/>
  <c r="AO317" i="32" s="1"/>
  <c r="AP317" i="32" s="1"/>
  <c r="AQ317" i="32" s="1"/>
  <c r="AR317" i="32" s="1"/>
  <c r="AS317" i="32" s="1"/>
  <c r="AT317" i="32" s="1"/>
  <c r="AU317" i="32" s="1"/>
  <c r="AV317" i="32" s="1"/>
  <c r="AW317" i="32" s="1"/>
  <c r="AX317" i="32" s="1"/>
  <c r="AY317" i="32" s="1"/>
  <c r="AZ317" i="32" s="1"/>
  <c r="BA317" i="32" s="1"/>
  <c r="BB317" i="32" s="1"/>
  <c r="D315" i="32"/>
  <c r="E315" i="32" s="1"/>
  <c r="F315" i="32" s="1"/>
  <c r="G315" i="32" s="1"/>
  <c r="H315" i="32" s="1"/>
  <c r="I315" i="32" s="1"/>
  <c r="J315" i="32" s="1"/>
  <c r="K315" i="32" s="1"/>
  <c r="L315" i="32" s="1"/>
  <c r="M315" i="32" s="1"/>
  <c r="N315" i="32" s="1"/>
  <c r="O315" i="32" s="1"/>
  <c r="P315" i="32" s="1"/>
  <c r="Q315" i="32" s="1"/>
  <c r="R315" i="32" s="1"/>
  <c r="S315" i="32" s="1"/>
  <c r="T315" i="32" s="1"/>
  <c r="U315" i="32" s="1"/>
  <c r="V315" i="32" s="1"/>
  <c r="W315" i="32" s="1"/>
  <c r="X315" i="32" s="1"/>
  <c r="Y315" i="32" s="1"/>
  <c r="Z315" i="32" s="1"/>
  <c r="AA315" i="32" s="1"/>
  <c r="AB315" i="32" s="1"/>
  <c r="AC315" i="32" s="1"/>
  <c r="AD315" i="32" s="1"/>
  <c r="AE315" i="32" s="1"/>
  <c r="AF315" i="32" s="1"/>
  <c r="AG315" i="32" s="1"/>
  <c r="AH315" i="32" s="1"/>
  <c r="AI315" i="32" s="1"/>
  <c r="AJ315" i="32" s="1"/>
  <c r="AK315" i="32" s="1"/>
  <c r="AL315" i="32" s="1"/>
  <c r="AM315" i="32" s="1"/>
  <c r="AN315" i="32" s="1"/>
  <c r="AO315" i="32" s="1"/>
  <c r="AP315" i="32" s="1"/>
  <c r="AQ315" i="32" s="1"/>
  <c r="AR315" i="32" s="1"/>
  <c r="AS315" i="32" s="1"/>
  <c r="AT315" i="32" s="1"/>
  <c r="AU315" i="32" s="1"/>
  <c r="AV315" i="32" s="1"/>
  <c r="AW315" i="32" s="1"/>
  <c r="AX315" i="32" s="1"/>
  <c r="AY315" i="32" s="1"/>
  <c r="AZ315" i="32" s="1"/>
  <c r="BA315" i="32" s="1"/>
  <c r="BB315" i="32" s="1"/>
  <c r="D166" i="32"/>
  <c r="E166" i="32" s="1"/>
  <c r="F166" i="32" s="1"/>
  <c r="G166" i="32" s="1"/>
  <c r="H166" i="32" s="1"/>
  <c r="I166" i="32" s="1"/>
  <c r="J166" i="32" s="1"/>
  <c r="K166" i="32" s="1"/>
  <c r="L166" i="32" s="1"/>
  <c r="M166" i="32" s="1"/>
  <c r="N166" i="32" s="1"/>
  <c r="O166" i="32" s="1"/>
  <c r="P166" i="32" s="1"/>
  <c r="Q166" i="32" s="1"/>
  <c r="R166" i="32" s="1"/>
  <c r="S166" i="32" s="1"/>
  <c r="T166" i="32" s="1"/>
  <c r="U166" i="32" s="1"/>
  <c r="V166" i="32" s="1"/>
  <c r="W166" i="32" s="1"/>
  <c r="X166" i="32" s="1"/>
  <c r="Y166" i="32" s="1"/>
  <c r="Z166" i="32" s="1"/>
  <c r="AA166" i="32" s="1"/>
  <c r="AB166" i="32" s="1"/>
  <c r="AC166" i="32" s="1"/>
  <c r="AD166" i="32" s="1"/>
  <c r="AE166" i="32" s="1"/>
  <c r="AF166" i="32" s="1"/>
  <c r="AG166" i="32" s="1"/>
  <c r="AH166" i="32" s="1"/>
  <c r="AI166" i="32" s="1"/>
  <c r="AJ166" i="32" s="1"/>
  <c r="AK166" i="32" s="1"/>
  <c r="AL166" i="32" s="1"/>
  <c r="AM166" i="32" s="1"/>
  <c r="AN166" i="32" s="1"/>
  <c r="AO166" i="32" s="1"/>
  <c r="AP166" i="32" s="1"/>
  <c r="AQ166" i="32" s="1"/>
  <c r="AR166" i="32" s="1"/>
  <c r="AS166" i="32" s="1"/>
  <c r="AT166" i="32" s="1"/>
  <c r="AU166" i="32" s="1"/>
  <c r="AV166" i="32" s="1"/>
  <c r="AW166" i="32" s="1"/>
  <c r="AX166" i="32" s="1"/>
  <c r="AY166" i="32" s="1"/>
  <c r="AZ166" i="32" s="1"/>
  <c r="BA166" i="32" s="1"/>
  <c r="BB166" i="32" s="1"/>
  <c r="BC166" i="32" s="1"/>
  <c r="D26" i="32"/>
  <c r="D316" i="32"/>
  <c r="D27" i="32"/>
  <c r="E27" i="32" s="1"/>
  <c r="F27" i="32" s="1"/>
  <c r="G27" i="32" s="1"/>
  <c r="H27" i="32" s="1"/>
  <c r="I27" i="32" s="1"/>
  <c r="J27" i="32" s="1"/>
  <c r="K27" i="32" s="1"/>
  <c r="L27" i="32" s="1"/>
  <c r="M27" i="32" s="1"/>
  <c r="N27" i="32" s="1"/>
  <c r="O27" i="32" s="1"/>
  <c r="P27" i="32" s="1"/>
  <c r="Q27" i="32" s="1"/>
  <c r="R27" i="32" s="1"/>
  <c r="S27" i="32" s="1"/>
  <c r="T27" i="32" s="1"/>
  <c r="U27" i="32" s="1"/>
  <c r="V27" i="32" s="1"/>
  <c r="W27" i="32" s="1"/>
  <c r="X27" i="32" s="1"/>
  <c r="Y27" i="32" s="1"/>
  <c r="Z27" i="32" s="1"/>
  <c r="AA27" i="32" s="1"/>
  <c r="AB27" i="32" s="1"/>
  <c r="AC27" i="32" s="1"/>
  <c r="AD27" i="32" s="1"/>
  <c r="AE27" i="32" s="1"/>
  <c r="AF27" i="32" s="1"/>
  <c r="AG27" i="32" s="1"/>
  <c r="AH27" i="32" s="1"/>
  <c r="AI27" i="32" s="1"/>
  <c r="AJ27" i="32" s="1"/>
  <c r="AK27" i="32" s="1"/>
  <c r="AL27" i="32" s="1"/>
  <c r="AM27" i="32" s="1"/>
  <c r="AN27" i="32" s="1"/>
  <c r="AO27" i="32" s="1"/>
  <c r="AP27" i="32" s="1"/>
  <c r="AQ27" i="32" s="1"/>
  <c r="AR27" i="32" s="1"/>
  <c r="AS27" i="32" s="1"/>
  <c r="AT27" i="32" s="1"/>
  <c r="AU27" i="32" s="1"/>
  <c r="AV27" i="32" s="1"/>
  <c r="AW27" i="32" s="1"/>
  <c r="AX27" i="32" s="1"/>
  <c r="AY27" i="32" s="1"/>
  <c r="AZ27" i="32" s="1"/>
  <c r="BA27" i="32" s="1"/>
  <c r="BB27" i="32" s="1"/>
  <c r="BC27" i="32" s="1"/>
  <c r="D36" i="32"/>
  <c r="E36" i="32" s="1"/>
  <c r="F36" i="32" s="1"/>
  <c r="G36" i="32" s="1"/>
  <c r="H36" i="32" s="1"/>
  <c r="I36" i="32" s="1"/>
  <c r="J36" i="32" s="1"/>
  <c r="K36" i="32" s="1"/>
  <c r="L36" i="32" s="1"/>
  <c r="M36" i="32" s="1"/>
  <c r="N36" i="32" s="1"/>
  <c r="O36" i="32" s="1"/>
  <c r="P36" i="32" s="1"/>
  <c r="Q36" i="32" s="1"/>
  <c r="R36" i="32" s="1"/>
  <c r="S36" i="32" s="1"/>
  <c r="T36" i="32" s="1"/>
  <c r="U36" i="32" s="1"/>
  <c r="V36" i="32" s="1"/>
  <c r="W36" i="32" s="1"/>
  <c r="X36" i="32" s="1"/>
  <c r="Y36" i="32" s="1"/>
  <c r="Z36" i="32" s="1"/>
  <c r="AA36" i="32" s="1"/>
  <c r="AB36" i="32" s="1"/>
  <c r="AC36" i="32" s="1"/>
  <c r="AD36" i="32" s="1"/>
  <c r="AE36" i="32" s="1"/>
  <c r="AF36" i="32" s="1"/>
  <c r="AG36" i="32" s="1"/>
  <c r="AH36" i="32" s="1"/>
  <c r="AI36" i="32" s="1"/>
  <c r="AJ36" i="32" s="1"/>
  <c r="AK36" i="32" s="1"/>
  <c r="AL36" i="32" s="1"/>
  <c r="AM36" i="32" s="1"/>
  <c r="AN36" i="32" s="1"/>
  <c r="AO36" i="32" s="1"/>
  <c r="AP36" i="32" s="1"/>
  <c r="AQ36" i="32" s="1"/>
  <c r="AR36" i="32" s="1"/>
  <c r="AS36" i="32" s="1"/>
  <c r="AT36" i="32" s="1"/>
  <c r="AU36" i="32" s="1"/>
  <c r="AV36" i="32" s="1"/>
  <c r="AW36" i="32" s="1"/>
  <c r="AX36" i="32" s="1"/>
  <c r="AY36" i="32" s="1"/>
  <c r="AZ36" i="32" s="1"/>
  <c r="BA36" i="32" s="1"/>
  <c r="BB36" i="32" s="1"/>
  <c r="BC36" i="32" s="1"/>
  <c r="D180" i="32"/>
  <c r="E180" i="32" s="1"/>
  <c r="F180" i="32" s="1"/>
  <c r="G180" i="32" s="1"/>
  <c r="H180" i="32" s="1"/>
  <c r="I180" i="32" s="1"/>
  <c r="J180" i="32" s="1"/>
  <c r="K180" i="32" s="1"/>
  <c r="L180" i="32" s="1"/>
  <c r="M180" i="32" s="1"/>
  <c r="N180" i="32" s="1"/>
  <c r="O180" i="32" s="1"/>
  <c r="P180" i="32" s="1"/>
  <c r="Q180" i="32" s="1"/>
  <c r="R180" i="32" s="1"/>
  <c r="S180" i="32" s="1"/>
  <c r="T180" i="32" s="1"/>
  <c r="U180" i="32" s="1"/>
  <c r="V180" i="32" s="1"/>
  <c r="W180" i="32" s="1"/>
  <c r="X180" i="32" s="1"/>
  <c r="Y180" i="32" s="1"/>
  <c r="Z180" i="32" s="1"/>
  <c r="AA180" i="32" s="1"/>
  <c r="AB180" i="32" s="1"/>
  <c r="AC180" i="32" s="1"/>
  <c r="AD180" i="32" s="1"/>
  <c r="AE180" i="32" s="1"/>
  <c r="AF180" i="32" s="1"/>
  <c r="AG180" i="32" s="1"/>
  <c r="AH180" i="32" s="1"/>
  <c r="AI180" i="32" s="1"/>
  <c r="AJ180" i="32" s="1"/>
  <c r="AK180" i="32" s="1"/>
  <c r="AL180" i="32" s="1"/>
  <c r="AM180" i="32" s="1"/>
  <c r="AN180" i="32" s="1"/>
  <c r="AO180" i="32" s="1"/>
  <c r="AP180" i="32" s="1"/>
  <c r="AQ180" i="32" s="1"/>
  <c r="AR180" i="32" s="1"/>
  <c r="AS180" i="32" s="1"/>
  <c r="AT180" i="32" s="1"/>
  <c r="AU180" i="32" s="1"/>
  <c r="AV180" i="32" s="1"/>
  <c r="AW180" i="32" s="1"/>
  <c r="AX180" i="32" s="1"/>
  <c r="AY180" i="32" s="1"/>
  <c r="AZ180" i="32" s="1"/>
  <c r="BA180" i="32" s="1"/>
  <c r="BB180" i="32" s="1"/>
  <c r="BC180" i="32" s="1"/>
  <c r="D313" i="32"/>
  <c r="E313" i="32" s="1"/>
  <c r="F313" i="32" s="1"/>
  <c r="G313" i="32" s="1"/>
  <c r="H313" i="32" s="1"/>
  <c r="I313" i="32" s="1"/>
  <c r="J313" i="32" s="1"/>
  <c r="K313" i="32" s="1"/>
  <c r="L313" i="32" s="1"/>
  <c r="M313" i="32" s="1"/>
  <c r="N313" i="32" s="1"/>
  <c r="O313" i="32" s="1"/>
  <c r="P313" i="32" s="1"/>
  <c r="Q313" i="32" s="1"/>
  <c r="R313" i="32" s="1"/>
  <c r="S313" i="32" s="1"/>
  <c r="T313" i="32" s="1"/>
  <c r="U313" i="32" s="1"/>
  <c r="V313" i="32" s="1"/>
  <c r="W313" i="32" s="1"/>
  <c r="X313" i="32" s="1"/>
  <c r="Y313" i="32" s="1"/>
  <c r="Z313" i="32" s="1"/>
  <c r="AA313" i="32" s="1"/>
  <c r="AB313" i="32" s="1"/>
  <c r="AC313" i="32" s="1"/>
  <c r="AD313" i="32" s="1"/>
  <c r="AE313" i="32" s="1"/>
  <c r="AF313" i="32" s="1"/>
  <c r="AG313" i="32" s="1"/>
  <c r="AH313" i="32" s="1"/>
  <c r="AI313" i="32" s="1"/>
  <c r="AJ313" i="32" s="1"/>
  <c r="AK313" i="32" s="1"/>
  <c r="AL313" i="32" s="1"/>
  <c r="AM313" i="32" s="1"/>
  <c r="AN313" i="32" s="1"/>
  <c r="AO313" i="32" s="1"/>
  <c r="AP313" i="32" s="1"/>
  <c r="AQ313" i="32" s="1"/>
  <c r="AR313" i="32" s="1"/>
  <c r="AS313" i="32" s="1"/>
  <c r="AT313" i="32" s="1"/>
  <c r="AU313" i="32" s="1"/>
  <c r="AV313" i="32" s="1"/>
  <c r="AW313" i="32" s="1"/>
  <c r="AX313" i="32" s="1"/>
  <c r="AY313" i="32" s="1"/>
  <c r="AZ313" i="32" s="1"/>
  <c r="BA313" i="32" s="1"/>
  <c r="BB313" i="32" s="1"/>
  <c r="D24" i="32"/>
  <c r="E24" i="32" s="1"/>
  <c r="F24" i="32" s="1"/>
  <c r="G24" i="32" s="1"/>
  <c r="H24" i="32" s="1"/>
  <c r="I24" i="32" s="1"/>
  <c r="J24" i="32" s="1"/>
  <c r="K24" i="32" s="1"/>
  <c r="L24" i="32" s="1"/>
  <c r="M24" i="32" s="1"/>
  <c r="N24" i="32" s="1"/>
  <c r="O24" i="32" s="1"/>
  <c r="P24" i="32" s="1"/>
  <c r="Q24" i="32" s="1"/>
  <c r="R24" i="32" s="1"/>
  <c r="S24" i="32" s="1"/>
  <c r="T24" i="32" s="1"/>
  <c r="U24" i="32" s="1"/>
  <c r="V24" i="32" s="1"/>
  <c r="W24" i="32" s="1"/>
  <c r="X24" i="32" s="1"/>
  <c r="Y24" i="32" s="1"/>
  <c r="Z24" i="32" s="1"/>
  <c r="AA24" i="32" s="1"/>
  <c r="AB24" i="32" s="1"/>
  <c r="AC24" i="32" s="1"/>
  <c r="AD24" i="32" s="1"/>
  <c r="AE24" i="32" s="1"/>
  <c r="AF24" i="32" s="1"/>
  <c r="AG24" i="32" s="1"/>
  <c r="AH24" i="32" s="1"/>
  <c r="AI24" i="32" s="1"/>
  <c r="AJ24" i="32" s="1"/>
  <c r="AK24" i="32" s="1"/>
  <c r="AL24" i="32" s="1"/>
  <c r="AM24" i="32" s="1"/>
  <c r="AN24" i="32" s="1"/>
  <c r="AO24" i="32" s="1"/>
  <c r="AP24" i="32" s="1"/>
  <c r="AQ24" i="32" s="1"/>
  <c r="AR24" i="32" s="1"/>
  <c r="AS24" i="32" s="1"/>
  <c r="AT24" i="32" s="1"/>
  <c r="AU24" i="32" s="1"/>
  <c r="AV24" i="32" s="1"/>
  <c r="AW24" i="32" s="1"/>
  <c r="AX24" i="32" s="1"/>
  <c r="AY24" i="32" s="1"/>
  <c r="AZ24" i="32" s="1"/>
  <c r="BA24" i="32" s="1"/>
  <c r="BB24" i="32" s="1"/>
  <c r="BC24" i="32" s="1"/>
  <c r="D20" i="32"/>
  <c r="D170" i="32"/>
  <c r="D30" i="32"/>
  <c r="D34" i="32"/>
  <c r="D162" i="32"/>
  <c r="D302" i="32"/>
  <c r="D33" i="32"/>
  <c r="D164" i="32"/>
  <c r="E164" i="32" s="1"/>
  <c r="F164" i="32" s="1"/>
  <c r="G164" i="32" s="1"/>
  <c r="H164" i="32" s="1"/>
  <c r="I164" i="32" s="1"/>
  <c r="J164" i="32" s="1"/>
  <c r="K164" i="32" s="1"/>
  <c r="L164" i="32" s="1"/>
  <c r="M164" i="32" s="1"/>
  <c r="N164" i="32" s="1"/>
  <c r="O164" i="32" s="1"/>
  <c r="P164" i="32" s="1"/>
  <c r="Q164" i="32" s="1"/>
  <c r="R164" i="32" s="1"/>
  <c r="S164" i="32" s="1"/>
  <c r="T164" i="32" s="1"/>
  <c r="U164" i="32" s="1"/>
  <c r="V164" i="32" s="1"/>
  <c r="W164" i="32" s="1"/>
  <c r="X164" i="32" s="1"/>
  <c r="Y164" i="32" s="1"/>
  <c r="Z164" i="32" s="1"/>
  <c r="AA164" i="32" s="1"/>
  <c r="AB164" i="32" s="1"/>
  <c r="AC164" i="32" s="1"/>
  <c r="AD164" i="32" s="1"/>
  <c r="AE164" i="32" s="1"/>
  <c r="AF164" i="32" s="1"/>
  <c r="AG164" i="32" s="1"/>
  <c r="AH164" i="32" s="1"/>
  <c r="AI164" i="32" s="1"/>
  <c r="AJ164" i="32" s="1"/>
  <c r="AK164" i="32" s="1"/>
  <c r="AL164" i="32" s="1"/>
  <c r="AM164" i="32" s="1"/>
  <c r="AN164" i="32" s="1"/>
  <c r="AO164" i="32" s="1"/>
  <c r="AP164" i="32" s="1"/>
  <c r="AQ164" i="32" s="1"/>
  <c r="AR164" i="32" s="1"/>
  <c r="AS164" i="32" s="1"/>
  <c r="AT164" i="32" s="1"/>
  <c r="AU164" i="32" s="1"/>
  <c r="AV164" i="32" s="1"/>
  <c r="AW164" i="32" s="1"/>
  <c r="AX164" i="32" s="1"/>
  <c r="AY164" i="32" s="1"/>
  <c r="AZ164" i="32" s="1"/>
  <c r="BA164" i="32" s="1"/>
  <c r="BB164" i="32" s="1"/>
  <c r="BC164" i="32" s="1"/>
  <c r="D308" i="32"/>
  <c r="E308" i="32" s="1"/>
  <c r="F308" i="32" s="1"/>
  <c r="G308" i="32" s="1"/>
  <c r="H308" i="32" s="1"/>
  <c r="I308" i="32" s="1"/>
  <c r="J308" i="32" s="1"/>
  <c r="K308" i="32" s="1"/>
  <c r="L308" i="32" s="1"/>
  <c r="M308" i="32" s="1"/>
  <c r="N308" i="32" s="1"/>
  <c r="O308" i="32" s="1"/>
  <c r="P308" i="32" s="1"/>
  <c r="Q308" i="32" s="1"/>
  <c r="R308" i="32" s="1"/>
  <c r="S308" i="32" s="1"/>
  <c r="T308" i="32" s="1"/>
  <c r="U308" i="32" s="1"/>
  <c r="V308" i="32" s="1"/>
  <c r="W308" i="32" s="1"/>
  <c r="X308" i="32" s="1"/>
  <c r="Y308" i="32" s="1"/>
  <c r="Z308" i="32" s="1"/>
  <c r="AA308" i="32" s="1"/>
  <c r="AB308" i="32" s="1"/>
  <c r="AC308" i="32" s="1"/>
  <c r="AD308" i="32" s="1"/>
  <c r="AE308" i="32" s="1"/>
  <c r="AF308" i="32" s="1"/>
  <c r="AG308" i="32" s="1"/>
  <c r="AH308" i="32" s="1"/>
  <c r="AI308" i="32" s="1"/>
  <c r="AJ308" i="32" s="1"/>
  <c r="AK308" i="32" s="1"/>
  <c r="AL308" i="32" s="1"/>
  <c r="AM308" i="32" s="1"/>
  <c r="AN308" i="32" s="1"/>
  <c r="AO308" i="32" s="1"/>
  <c r="AP308" i="32" s="1"/>
  <c r="AQ308" i="32" s="1"/>
  <c r="AR308" i="32" s="1"/>
  <c r="AS308" i="32" s="1"/>
  <c r="AT308" i="32" s="1"/>
  <c r="AU308" i="32" s="1"/>
  <c r="AV308" i="32" s="1"/>
  <c r="AW308" i="32" s="1"/>
  <c r="AX308" i="32" s="1"/>
  <c r="AY308" i="32" s="1"/>
  <c r="AZ308" i="32" s="1"/>
  <c r="BA308" i="32" s="1"/>
  <c r="BB308" i="32" s="1"/>
  <c r="D160" i="32"/>
  <c r="D161" i="32"/>
  <c r="E161" i="32" s="1"/>
  <c r="F161" i="32" s="1"/>
  <c r="G161" i="32" s="1"/>
  <c r="H161" i="32" s="1"/>
  <c r="I161" i="32" s="1"/>
  <c r="J161" i="32" s="1"/>
  <c r="K161" i="32" s="1"/>
  <c r="L161" i="32" s="1"/>
  <c r="M161" i="32" s="1"/>
  <c r="N161" i="32" s="1"/>
  <c r="O161" i="32" s="1"/>
  <c r="P161" i="32" s="1"/>
  <c r="Q161" i="32" s="1"/>
  <c r="R161" i="32" s="1"/>
  <c r="S161" i="32" s="1"/>
  <c r="T161" i="32" s="1"/>
  <c r="U161" i="32" s="1"/>
  <c r="V161" i="32" s="1"/>
  <c r="W161" i="32" s="1"/>
  <c r="X161" i="32" s="1"/>
  <c r="Y161" i="32" s="1"/>
  <c r="Z161" i="32" s="1"/>
  <c r="AA161" i="32" s="1"/>
  <c r="AB161" i="32" s="1"/>
  <c r="AC161" i="32" s="1"/>
  <c r="AD161" i="32" s="1"/>
  <c r="AE161" i="32" s="1"/>
  <c r="AF161" i="32" s="1"/>
  <c r="AG161" i="32" s="1"/>
  <c r="AH161" i="32" s="1"/>
  <c r="AI161" i="32" s="1"/>
  <c r="AJ161" i="32" s="1"/>
  <c r="AK161" i="32" s="1"/>
  <c r="AL161" i="32" s="1"/>
  <c r="AM161" i="32" s="1"/>
  <c r="AN161" i="32" s="1"/>
  <c r="AO161" i="32" s="1"/>
  <c r="AP161" i="32" s="1"/>
  <c r="AQ161" i="32" s="1"/>
  <c r="AR161" i="32" s="1"/>
  <c r="AS161" i="32" s="1"/>
  <c r="AT161" i="32" s="1"/>
  <c r="AU161" i="32" s="1"/>
  <c r="AV161" i="32" s="1"/>
  <c r="AW161" i="32" s="1"/>
  <c r="AX161" i="32" s="1"/>
  <c r="AY161" i="32" s="1"/>
  <c r="AZ161" i="32" s="1"/>
  <c r="BA161" i="32" s="1"/>
  <c r="BB161" i="32" s="1"/>
  <c r="BC161" i="32" s="1"/>
  <c r="D174" i="32"/>
  <c r="E174" i="32" s="1"/>
  <c r="F174" i="32" s="1"/>
  <c r="G174" i="32" s="1"/>
  <c r="H174" i="32" s="1"/>
  <c r="I174" i="32" s="1"/>
  <c r="J174" i="32" s="1"/>
  <c r="K174" i="32" s="1"/>
  <c r="L174" i="32" s="1"/>
  <c r="M174" i="32" s="1"/>
  <c r="N174" i="32" s="1"/>
  <c r="O174" i="32" s="1"/>
  <c r="P174" i="32" s="1"/>
  <c r="Q174" i="32" s="1"/>
  <c r="R174" i="32" s="1"/>
  <c r="S174" i="32" s="1"/>
  <c r="T174" i="32" s="1"/>
  <c r="U174" i="32" s="1"/>
  <c r="V174" i="32" s="1"/>
  <c r="W174" i="32" s="1"/>
  <c r="X174" i="32" s="1"/>
  <c r="Y174" i="32" s="1"/>
  <c r="Z174" i="32" s="1"/>
  <c r="AA174" i="32" s="1"/>
  <c r="AB174" i="32" s="1"/>
  <c r="AC174" i="32" s="1"/>
  <c r="AD174" i="32" s="1"/>
  <c r="AE174" i="32" s="1"/>
  <c r="AF174" i="32" s="1"/>
  <c r="AG174" i="32" s="1"/>
  <c r="AH174" i="32" s="1"/>
  <c r="AI174" i="32" s="1"/>
  <c r="AJ174" i="32" s="1"/>
  <c r="AK174" i="32" s="1"/>
  <c r="AL174" i="32" s="1"/>
  <c r="AM174" i="32" s="1"/>
  <c r="AN174" i="32" s="1"/>
  <c r="AO174" i="32" s="1"/>
  <c r="AP174" i="32" s="1"/>
  <c r="AQ174" i="32" s="1"/>
  <c r="AR174" i="32" s="1"/>
  <c r="AS174" i="32" s="1"/>
  <c r="AT174" i="32" s="1"/>
  <c r="AU174" i="32" s="1"/>
  <c r="AV174" i="32" s="1"/>
  <c r="AW174" i="32" s="1"/>
  <c r="AX174" i="32" s="1"/>
  <c r="AY174" i="32" s="1"/>
  <c r="AZ174" i="32" s="1"/>
  <c r="BA174" i="32" s="1"/>
  <c r="BB174" i="32" s="1"/>
  <c r="BC174" i="32" s="1"/>
  <c r="D28" i="32"/>
  <c r="D21" i="32"/>
  <c r="E21" i="32" s="1"/>
  <c r="F21" i="32" s="1"/>
  <c r="G21" i="32" s="1"/>
  <c r="H21" i="32" s="1"/>
  <c r="I21" i="32" s="1"/>
  <c r="J21" i="32" s="1"/>
  <c r="K21" i="32" s="1"/>
  <c r="L21" i="32" s="1"/>
  <c r="M21" i="32" s="1"/>
  <c r="N21" i="32" s="1"/>
  <c r="O21" i="32" s="1"/>
  <c r="P21" i="32" s="1"/>
  <c r="Q21" i="32" s="1"/>
  <c r="R21" i="32" s="1"/>
  <c r="S21" i="32" s="1"/>
  <c r="T21" i="32" s="1"/>
  <c r="U21" i="32" s="1"/>
  <c r="V21" i="32" s="1"/>
  <c r="W21" i="32" s="1"/>
  <c r="X21" i="32" s="1"/>
  <c r="Y21" i="32" s="1"/>
  <c r="Z21" i="32" s="1"/>
  <c r="AA21" i="32" s="1"/>
  <c r="AB21" i="32" s="1"/>
  <c r="AC21" i="32" s="1"/>
  <c r="AD21" i="32" s="1"/>
  <c r="AE21" i="32" s="1"/>
  <c r="AF21" i="32" s="1"/>
  <c r="AG21" i="32" s="1"/>
  <c r="AH21" i="32" s="1"/>
  <c r="AI21" i="32" s="1"/>
  <c r="AJ21" i="32" s="1"/>
  <c r="AK21" i="32" s="1"/>
  <c r="AL21" i="32" s="1"/>
  <c r="AM21" i="32" s="1"/>
  <c r="AN21" i="32" s="1"/>
  <c r="AO21" i="32" s="1"/>
  <c r="AP21" i="32" s="1"/>
  <c r="AQ21" i="32" s="1"/>
  <c r="AR21" i="32" s="1"/>
  <c r="AS21" i="32" s="1"/>
  <c r="AT21" i="32" s="1"/>
  <c r="AU21" i="32" s="1"/>
  <c r="AV21" i="32" s="1"/>
  <c r="AW21" i="32" s="1"/>
  <c r="AX21" i="32" s="1"/>
  <c r="AY21" i="32" s="1"/>
  <c r="AZ21" i="32" s="1"/>
  <c r="BA21" i="32" s="1"/>
  <c r="BB21" i="32" s="1"/>
  <c r="BC21" i="32" s="1"/>
  <c r="AJ19" i="5"/>
  <c r="AP19" i="5" s="1"/>
  <c r="AL19" i="5"/>
  <c r="AR19" i="5" s="1"/>
  <c r="AK19" i="5"/>
  <c r="AQ19" i="5" s="1"/>
  <c r="AG19" i="5"/>
  <c r="AM19" i="5" s="1"/>
  <c r="AH19" i="5"/>
  <c r="AN19" i="5" s="1"/>
  <c r="AI19" i="5"/>
  <c r="AO19" i="5" s="1"/>
  <c r="P19" i="5"/>
  <c r="AL17" i="3"/>
  <c r="AR17" i="3" s="1"/>
  <c r="AJ17" i="3"/>
  <c r="AP17" i="3" s="1"/>
  <c r="AI17" i="3"/>
  <c r="AO17" i="3" s="1"/>
  <c r="AK17" i="3"/>
  <c r="AQ17" i="3" s="1"/>
  <c r="AG17" i="3"/>
  <c r="AM17" i="3" s="1"/>
  <c r="AH17" i="3"/>
  <c r="AN17" i="3" s="1"/>
  <c r="P17" i="3"/>
  <c r="O46" i="3"/>
  <c r="N46" i="3"/>
  <c r="D164" i="30" s="1"/>
  <c r="AK27" i="5"/>
  <c r="AQ27" i="5" s="1"/>
  <c r="AJ27" i="5"/>
  <c r="AP27" i="5" s="1"/>
  <c r="AG27" i="5"/>
  <c r="AM27" i="5" s="1"/>
  <c r="AL27" i="5"/>
  <c r="AR27" i="5" s="1"/>
  <c r="AH27" i="5"/>
  <c r="AN27" i="5" s="1"/>
  <c r="AI27" i="5"/>
  <c r="AO27" i="5" s="1"/>
  <c r="P27" i="5"/>
  <c r="N58" i="5"/>
  <c r="O58" i="5"/>
  <c r="O44" i="5"/>
  <c r="O52" i="5"/>
  <c r="N52" i="5"/>
  <c r="D337" i="30" s="1"/>
  <c r="AI28" i="3"/>
  <c r="AO28" i="3" s="1"/>
  <c r="AG28" i="3"/>
  <c r="AM28" i="3" s="1"/>
  <c r="AH28" i="3"/>
  <c r="AN28" i="3" s="1"/>
  <c r="AK28" i="3"/>
  <c r="AQ28" i="3" s="1"/>
  <c r="AJ28" i="3"/>
  <c r="AP28" i="3" s="1"/>
  <c r="AL28" i="3"/>
  <c r="AR28" i="3" s="1"/>
  <c r="P28" i="3"/>
  <c r="O45" i="5"/>
  <c r="N45" i="5"/>
  <c r="D56" i="30" s="1"/>
  <c r="AK21" i="3"/>
  <c r="AQ21" i="3" s="1"/>
  <c r="AI21" i="3"/>
  <c r="AO21" i="3" s="1"/>
  <c r="AG21" i="3"/>
  <c r="AM21" i="3" s="1"/>
  <c r="AH21" i="3"/>
  <c r="AN21" i="3" s="1"/>
  <c r="AL21" i="3"/>
  <c r="AR21" i="3" s="1"/>
  <c r="AJ21" i="3"/>
  <c r="AP21" i="3" s="1"/>
  <c r="P21" i="3"/>
  <c r="O49" i="5"/>
  <c r="N49" i="5"/>
  <c r="D197" i="30" s="1"/>
  <c r="AJ20" i="5"/>
  <c r="AP20" i="5" s="1"/>
  <c r="AK20" i="5"/>
  <c r="AQ20" i="5" s="1"/>
  <c r="AL20" i="5"/>
  <c r="AR20" i="5" s="1"/>
  <c r="AI20" i="5"/>
  <c r="AO20" i="5" s="1"/>
  <c r="AG20" i="5"/>
  <c r="AM20" i="5" s="1"/>
  <c r="AH20" i="5"/>
  <c r="AN20" i="5" s="1"/>
  <c r="P20" i="5"/>
  <c r="O45" i="3"/>
  <c r="N45" i="3"/>
  <c r="D26" i="30" s="1"/>
  <c r="O40" i="5"/>
  <c r="N40" i="5"/>
  <c r="D51" i="30" s="1"/>
  <c r="AI16" i="3"/>
  <c r="AO16" i="3" s="1"/>
  <c r="AJ16" i="3"/>
  <c r="AP16" i="3" s="1"/>
  <c r="AK16" i="3"/>
  <c r="AQ16" i="3" s="1"/>
  <c r="AL16" i="3"/>
  <c r="AR16" i="3" s="1"/>
  <c r="AG16" i="3"/>
  <c r="AM16" i="3" s="1"/>
  <c r="AH16" i="3"/>
  <c r="AN16" i="3" s="1"/>
  <c r="P16" i="3"/>
  <c r="O55" i="3"/>
  <c r="N55" i="3"/>
  <c r="D310" i="30" s="1"/>
  <c r="AL28" i="5"/>
  <c r="AR28" i="5" s="1"/>
  <c r="AI28" i="5"/>
  <c r="AO28" i="5" s="1"/>
  <c r="AJ28" i="5"/>
  <c r="AP28" i="5" s="1"/>
  <c r="AH28" i="5"/>
  <c r="AN28" i="5" s="1"/>
  <c r="AG28" i="5"/>
  <c r="AM28" i="5" s="1"/>
  <c r="AK28" i="5"/>
  <c r="AQ28" i="5" s="1"/>
  <c r="P28" i="5"/>
  <c r="AJ22" i="5"/>
  <c r="AP22" i="5" s="1"/>
  <c r="AI22" i="5"/>
  <c r="AO22" i="5" s="1"/>
  <c r="AG22" i="5"/>
  <c r="AM22" i="5" s="1"/>
  <c r="AK22" i="5"/>
  <c r="AQ22" i="5" s="1"/>
  <c r="AH22" i="5"/>
  <c r="AN22" i="5" s="1"/>
  <c r="AL22" i="5"/>
  <c r="AR22" i="5" s="1"/>
  <c r="P22" i="5"/>
  <c r="O49" i="3"/>
  <c r="N49" i="3"/>
  <c r="D30" i="30" s="1"/>
  <c r="N60" i="5"/>
  <c r="D208" i="30" s="1"/>
  <c r="E208" i="30" s="1"/>
  <c r="F208" i="30" s="1"/>
  <c r="G208" i="30" s="1"/>
  <c r="H208" i="30" s="1"/>
  <c r="I208" i="30" s="1"/>
  <c r="J208" i="30" s="1"/>
  <c r="K208" i="30" s="1"/>
  <c r="L208" i="30" s="1"/>
  <c r="M208" i="30" s="1"/>
  <c r="N208" i="30" s="1"/>
  <c r="O208" i="30" s="1"/>
  <c r="P208" i="30" s="1"/>
  <c r="Q208" i="30" s="1"/>
  <c r="R208" i="30" s="1"/>
  <c r="S208" i="30" s="1"/>
  <c r="T208" i="30" s="1"/>
  <c r="U208" i="30" s="1"/>
  <c r="V208" i="30" s="1"/>
  <c r="W208" i="30" s="1"/>
  <c r="X208" i="30" s="1"/>
  <c r="Y208" i="30" s="1"/>
  <c r="Z208" i="30" s="1"/>
  <c r="AA208" i="30" s="1"/>
  <c r="AB208" i="30" s="1"/>
  <c r="AC208" i="30" s="1"/>
  <c r="AD208" i="30" s="1"/>
  <c r="AE208" i="30" s="1"/>
  <c r="AF208" i="30" s="1"/>
  <c r="AG208" i="30" s="1"/>
  <c r="AH208" i="30" s="1"/>
  <c r="AI208" i="30" s="1"/>
  <c r="AJ208" i="30" s="1"/>
  <c r="AK208" i="30" s="1"/>
  <c r="AL208" i="30" s="1"/>
  <c r="AM208" i="30" s="1"/>
  <c r="AN208" i="30" s="1"/>
  <c r="AO208" i="30" s="1"/>
  <c r="AP208" i="30" s="1"/>
  <c r="AQ208" i="30" s="1"/>
  <c r="AR208" i="30" s="1"/>
  <c r="AS208" i="30" s="1"/>
  <c r="AT208" i="30" s="1"/>
  <c r="AU208" i="30" s="1"/>
  <c r="AV208" i="30" s="1"/>
  <c r="AW208" i="30" s="1"/>
  <c r="AX208" i="30" s="1"/>
  <c r="AY208" i="30" s="1"/>
  <c r="AZ208" i="30" s="1"/>
  <c r="BA208" i="30" s="1"/>
  <c r="BB208" i="30" s="1"/>
  <c r="O60" i="5"/>
  <c r="O38" i="3"/>
  <c r="N38" i="3"/>
  <c r="D19" i="30" s="1"/>
  <c r="O48" i="5"/>
  <c r="N48" i="5"/>
  <c r="D196" i="30" s="1"/>
  <c r="O47" i="3"/>
  <c r="N47" i="3"/>
  <c r="D28" i="30" s="1"/>
  <c r="AL24" i="3"/>
  <c r="AR24" i="3" s="1"/>
  <c r="AG24" i="3"/>
  <c r="AM24" i="3" s="1"/>
  <c r="AH24" i="3"/>
  <c r="AN24" i="3" s="1"/>
  <c r="AK24" i="3"/>
  <c r="AQ24" i="3" s="1"/>
  <c r="AJ24" i="3"/>
  <c r="AP24" i="3" s="1"/>
  <c r="AI24" i="3"/>
  <c r="AO24" i="3" s="1"/>
  <c r="P24" i="3"/>
  <c r="N57" i="5"/>
  <c r="D342" i="30" s="1"/>
  <c r="E342" i="30" s="1"/>
  <c r="F342" i="30" s="1"/>
  <c r="G342" i="30" s="1"/>
  <c r="H342" i="30" s="1"/>
  <c r="I342" i="30" s="1"/>
  <c r="J342" i="30" s="1"/>
  <c r="K342" i="30" s="1"/>
  <c r="L342" i="30" s="1"/>
  <c r="M342" i="30" s="1"/>
  <c r="N342" i="30" s="1"/>
  <c r="O342" i="30" s="1"/>
  <c r="P342" i="30" s="1"/>
  <c r="Q342" i="30" s="1"/>
  <c r="R342" i="30" s="1"/>
  <c r="S342" i="30" s="1"/>
  <c r="T342" i="30" s="1"/>
  <c r="U342" i="30" s="1"/>
  <c r="V342" i="30" s="1"/>
  <c r="W342" i="30" s="1"/>
  <c r="X342" i="30" s="1"/>
  <c r="Y342" i="30" s="1"/>
  <c r="Z342" i="30" s="1"/>
  <c r="AA342" i="30" s="1"/>
  <c r="AB342" i="30" s="1"/>
  <c r="AC342" i="30" s="1"/>
  <c r="AD342" i="30" s="1"/>
  <c r="AE342" i="30" s="1"/>
  <c r="AF342" i="30" s="1"/>
  <c r="AG342" i="30" s="1"/>
  <c r="AH342" i="30" s="1"/>
  <c r="AI342" i="30" s="1"/>
  <c r="AJ342" i="30" s="1"/>
  <c r="AK342" i="30" s="1"/>
  <c r="AL342" i="30" s="1"/>
  <c r="AM342" i="30" s="1"/>
  <c r="AN342" i="30" s="1"/>
  <c r="AO342" i="30" s="1"/>
  <c r="AP342" i="30" s="1"/>
  <c r="AQ342" i="30" s="1"/>
  <c r="AR342" i="30" s="1"/>
  <c r="AS342" i="30" s="1"/>
  <c r="AT342" i="30" s="1"/>
  <c r="AU342" i="30" s="1"/>
  <c r="AV342" i="30" s="1"/>
  <c r="AW342" i="30" s="1"/>
  <c r="AX342" i="30" s="1"/>
  <c r="AY342" i="30" s="1"/>
  <c r="AZ342" i="30" s="1"/>
  <c r="BA342" i="30" s="1"/>
  <c r="O57" i="5"/>
  <c r="AH23" i="5"/>
  <c r="AN23" i="5" s="1"/>
  <c r="AG23" i="5"/>
  <c r="AM23" i="5" s="1"/>
  <c r="AJ23" i="5"/>
  <c r="AP23" i="5" s="1"/>
  <c r="AK23" i="5"/>
  <c r="AQ23" i="5" s="1"/>
  <c r="AI23" i="5"/>
  <c r="AO23" i="5" s="1"/>
  <c r="AL23" i="5"/>
  <c r="AR23" i="5" s="1"/>
  <c r="P23" i="5"/>
  <c r="AL21" i="5"/>
  <c r="AR21" i="5" s="1"/>
  <c r="AJ21" i="5"/>
  <c r="AP21" i="5" s="1"/>
  <c r="AG21" i="5"/>
  <c r="AM21" i="5" s="1"/>
  <c r="AI21" i="5"/>
  <c r="AO21" i="5" s="1"/>
  <c r="AH21" i="5"/>
  <c r="AN21" i="5" s="1"/>
  <c r="AK21" i="5"/>
  <c r="AQ21" i="5" s="1"/>
  <c r="P21" i="5"/>
  <c r="AK29" i="3"/>
  <c r="AQ29" i="3" s="1"/>
  <c r="AJ29" i="3"/>
  <c r="AP29" i="3" s="1"/>
  <c r="AG29" i="3"/>
  <c r="AM29" i="3" s="1"/>
  <c r="AL29" i="3"/>
  <c r="AR29" i="3" s="1"/>
  <c r="AI29" i="3"/>
  <c r="AO29" i="3" s="1"/>
  <c r="AH29" i="3"/>
  <c r="AN29" i="3" s="1"/>
  <c r="P29" i="3"/>
  <c r="N58" i="3"/>
  <c r="D39" i="30" s="1"/>
  <c r="O58" i="3"/>
  <c r="O51" i="3"/>
  <c r="N51" i="3"/>
  <c r="D169" i="30" s="1"/>
  <c r="N50" i="5"/>
  <c r="D61" i="30" s="1"/>
  <c r="O50" i="5"/>
  <c r="O42" i="3"/>
  <c r="N42" i="3"/>
  <c r="D23" i="30" s="1"/>
  <c r="O52" i="3"/>
  <c r="N52" i="3"/>
  <c r="D170" i="30" s="1"/>
  <c r="AJ15" i="5"/>
  <c r="AP15" i="5" s="1"/>
  <c r="AI15" i="5"/>
  <c r="AO15" i="5" s="1"/>
  <c r="AG15" i="5"/>
  <c r="AM15" i="5" s="1"/>
  <c r="AL15" i="5"/>
  <c r="AR15" i="5" s="1"/>
  <c r="AH15" i="5"/>
  <c r="AN15" i="5" s="1"/>
  <c r="AK15" i="5"/>
  <c r="AQ15" i="5" s="1"/>
  <c r="P15" i="5"/>
  <c r="O54" i="3"/>
  <c r="N54" i="3"/>
  <c r="D172" i="30" s="1"/>
  <c r="AL29" i="5"/>
  <c r="AR29" i="5" s="1"/>
  <c r="AI29" i="5"/>
  <c r="AO29" i="5" s="1"/>
  <c r="AK29" i="5"/>
  <c r="AQ29" i="5" s="1"/>
  <c r="AH29" i="5"/>
  <c r="AN29" i="5" s="1"/>
  <c r="AG29" i="5"/>
  <c r="AM29" i="5" s="1"/>
  <c r="AJ29" i="5"/>
  <c r="AP29" i="5" s="1"/>
  <c r="P29" i="5"/>
  <c r="O53" i="5"/>
  <c r="N53" i="5"/>
  <c r="D64" i="30" s="1"/>
  <c r="O51" i="5"/>
  <c r="N51" i="5"/>
  <c r="D62" i="30" s="1"/>
  <c r="AI26" i="3"/>
  <c r="AO26" i="3" s="1"/>
  <c r="AJ26" i="3"/>
  <c r="AP26" i="3" s="1"/>
  <c r="AL26" i="3"/>
  <c r="AR26" i="3" s="1"/>
  <c r="AH26" i="3"/>
  <c r="AN26" i="3" s="1"/>
  <c r="AG26" i="3"/>
  <c r="AM26" i="3" s="1"/>
  <c r="AK26" i="3"/>
  <c r="AQ26" i="3" s="1"/>
  <c r="P26" i="3"/>
  <c r="AI10" i="3"/>
  <c r="AO10" i="3" s="1"/>
  <c r="AL10" i="3"/>
  <c r="AR10" i="3" s="1"/>
  <c r="AG10" i="3"/>
  <c r="AM10" i="3" s="1"/>
  <c r="AK10" i="3"/>
  <c r="AQ10" i="3" s="1"/>
  <c r="AH10" i="3"/>
  <c r="AN10" i="3" s="1"/>
  <c r="AJ10" i="3"/>
  <c r="AP10" i="3" s="1"/>
  <c r="P10" i="3"/>
  <c r="N59" i="3"/>
  <c r="D40" i="30" s="1"/>
  <c r="O59" i="3"/>
  <c r="AJ24" i="5"/>
  <c r="AP24" i="5" s="1"/>
  <c r="AG24" i="5"/>
  <c r="AM24" i="5" s="1"/>
  <c r="AI24" i="5"/>
  <c r="AO24" i="5" s="1"/>
  <c r="AH24" i="5"/>
  <c r="AN24" i="5" s="1"/>
  <c r="AL24" i="5"/>
  <c r="AR24" i="5" s="1"/>
  <c r="AK24" i="5"/>
  <c r="AQ24" i="5" s="1"/>
  <c r="P24" i="5"/>
  <c r="AH25" i="5"/>
  <c r="AN25" i="5" s="1"/>
  <c r="AK25" i="5"/>
  <c r="AQ25" i="5" s="1"/>
  <c r="AG25" i="5"/>
  <c r="AM25" i="5" s="1"/>
  <c r="AL25" i="5"/>
  <c r="AR25" i="5" s="1"/>
  <c r="AJ25" i="5"/>
  <c r="AP25" i="5" s="1"/>
  <c r="AI25" i="5"/>
  <c r="AO25" i="5" s="1"/>
  <c r="P25" i="5"/>
  <c r="AK20" i="3"/>
  <c r="AQ20" i="3" s="1"/>
  <c r="AL20" i="3"/>
  <c r="AR20" i="3" s="1"/>
  <c r="AI20" i="3"/>
  <c r="AO20" i="3" s="1"/>
  <c r="AJ20" i="3"/>
  <c r="AP20" i="3" s="1"/>
  <c r="AG20" i="3"/>
  <c r="AM20" i="3" s="1"/>
  <c r="AH20" i="3"/>
  <c r="AN20" i="3" s="1"/>
  <c r="P20" i="3"/>
  <c r="AH23" i="3"/>
  <c r="AN23" i="3" s="1"/>
  <c r="AK23" i="3"/>
  <c r="AQ23" i="3" s="1"/>
  <c r="AJ23" i="3"/>
  <c r="AP23" i="3" s="1"/>
  <c r="AG23" i="3"/>
  <c r="AM23" i="3" s="1"/>
  <c r="AI23" i="3"/>
  <c r="AO23" i="3" s="1"/>
  <c r="AL23" i="3"/>
  <c r="AR23" i="3" s="1"/>
  <c r="P23" i="3"/>
  <c r="P12" i="5"/>
  <c r="AI12" i="5"/>
  <c r="AO12" i="5" s="1"/>
  <c r="AK12" i="5"/>
  <c r="AQ12" i="5" s="1"/>
  <c r="AG12" i="5"/>
  <c r="AM12" i="5" s="1"/>
  <c r="AL12" i="5"/>
  <c r="AR12" i="5" s="1"/>
  <c r="AJ12" i="5"/>
  <c r="AP12" i="5" s="1"/>
  <c r="AH12" i="5"/>
  <c r="AN12" i="5" s="1"/>
  <c r="AH18" i="3"/>
  <c r="AN18" i="3" s="1"/>
  <c r="AL18" i="3"/>
  <c r="AR18" i="3" s="1"/>
  <c r="AK18" i="3"/>
  <c r="AQ18" i="3" s="1"/>
  <c r="AJ18" i="3"/>
  <c r="AP18" i="3" s="1"/>
  <c r="AI18" i="3"/>
  <c r="AO18" i="3" s="1"/>
  <c r="AG18" i="3"/>
  <c r="AM18" i="3" s="1"/>
  <c r="P18" i="3"/>
  <c r="O40" i="3"/>
  <c r="N40" i="3"/>
  <c r="D21" i="30" s="1"/>
  <c r="AK11" i="3"/>
  <c r="AQ11" i="3" s="1"/>
  <c r="AH11" i="3"/>
  <c r="AN11" i="3" s="1"/>
  <c r="AL11" i="3"/>
  <c r="AR11" i="3" s="1"/>
  <c r="AJ11" i="3"/>
  <c r="AP11" i="3" s="1"/>
  <c r="AI11" i="3"/>
  <c r="AO11" i="3" s="1"/>
  <c r="AG11" i="3"/>
  <c r="AM11" i="3" s="1"/>
  <c r="P11" i="3"/>
  <c r="O54" i="5"/>
  <c r="N54" i="5"/>
  <c r="D65" i="30" s="1"/>
  <c r="O55" i="5"/>
  <c r="N55" i="5"/>
  <c r="D66" i="30" s="1"/>
  <c r="AL31" i="3"/>
  <c r="AR31" i="3" s="1"/>
  <c r="AG31" i="3"/>
  <c r="AM31" i="3" s="1"/>
  <c r="AH31" i="3"/>
  <c r="AN31" i="3" s="1"/>
  <c r="AK31" i="3"/>
  <c r="AQ31" i="3" s="1"/>
  <c r="AI31" i="3"/>
  <c r="AO31" i="3" s="1"/>
  <c r="AJ31" i="3"/>
  <c r="AP31" i="3" s="1"/>
  <c r="P31" i="3"/>
  <c r="AJ17" i="5"/>
  <c r="AP17" i="5" s="1"/>
  <c r="AK17" i="5"/>
  <c r="AQ17" i="5" s="1"/>
  <c r="AI17" i="5"/>
  <c r="AO17" i="5" s="1"/>
  <c r="AL17" i="5"/>
  <c r="AR17" i="5" s="1"/>
  <c r="AG17" i="5"/>
  <c r="AM17" i="5" s="1"/>
  <c r="AH17" i="5"/>
  <c r="AN17" i="5" s="1"/>
  <c r="P17" i="5"/>
  <c r="O50" i="3"/>
  <c r="N50" i="3"/>
  <c r="D31" i="30" s="1"/>
  <c r="AG31" i="5"/>
  <c r="AM31" i="5" s="1"/>
  <c r="AH31" i="5"/>
  <c r="AN31" i="5" s="1"/>
  <c r="AJ31" i="5"/>
  <c r="AP31" i="5" s="1"/>
  <c r="AL31" i="5"/>
  <c r="AR31" i="5" s="1"/>
  <c r="AK31" i="5"/>
  <c r="AQ31" i="5" s="1"/>
  <c r="AI31" i="5"/>
  <c r="AO31" i="5" s="1"/>
  <c r="P31" i="5"/>
  <c r="O53" i="3"/>
  <c r="N53" i="3"/>
  <c r="D34" i="30" s="1"/>
  <c r="AG14" i="3"/>
  <c r="AM14" i="3" s="1"/>
  <c r="AJ14" i="3"/>
  <c r="AP14" i="3" s="1"/>
  <c r="AH14" i="3"/>
  <c r="AN14" i="3" s="1"/>
  <c r="AL14" i="3"/>
  <c r="AR14" i="3" s="1"/>
  <c r="AI14" i="3"/>
  <c r="AO14" i="3" s="1"/>
  <c r="AK14" i="3"/>
  <c r="AQ14" i="3" s="1"/>
  <c r="P14" i="3"/>
  <c r="N59" i="5"/>
  <c r="D344" i="30" s="1"/>
  <c r="E344" i="30" s="1"/>
  <c r="F344" i="30" s="1"/>
  <c r="G344" i="30" s="1"/>
  <c r="H344" i="30" s="1"/>
  <c r="I344" i="30" s="1"/>
  <c r="J344" i="30" s="1"/>
  <c r="K344" i="30" s="1"/>
  <c r="L344" i="30" s="1"/>
  <c r="M344" i="30" s="1"/>
  <c r="N344" i="30" s="1"/>
  <c r="O344" i="30" s="1"/>
  <c r="P344" i="30" s="1"/>
  <c r="Q344" i="30" s="1"/>
  <c r="R344" i="30" s="1"/>
  <c r="S344" i="30" s="1"/>
  <c r="T344" i="30" s="1"/>
  <c r="U344" i="30" s="1"/>
  <c r="V344" i="30" s="1"/>
  <c r="W344" i="30" s="1"/>
  <c r="X344" i="30" s="1"/>
  <c r="Y344" i="30" s="1"/>
  <c r="Z344" i="30" s="1"/>
  <c r="AA344" i="30" s="1"/>
  <c r="AB344" i="30" s="1"/>
  <c r="AC344" i="30" s="1"/>
  <c r="AD344" i="30" s="1"/>
  <c r="AE344" i="30" s="1"/>
  <c r="AF344" i="30" s="1"/>
  <c r="AG344" i="30" s="1"/>
  <c r="AH344" i="30" s="1"/>
  <c r="AI344" i="30" s="1"/>
  <c r="AJ344" i="30" s="1"/>
  <c r="AK344" i="30" s="1"/>
  <c r="AL344" i="30" s="1"/>
  <c r="AM344" i="30" s="1"/>
  <c r="AN344" i="30" s="1"/>
  <c r="AO344" i="30" s="1"/>
  <c r="AP344" i="30" s="1"/>
  <c r="AQ344" i="30" s="1"/>
  <c r="AR344" i="30" s="1"/>
  <c r="AS344" i="30" s="1"/>
  <c r="AT344" i="30" s="1"/>
  <c r="AU344" i="30" s="1"/>
  <c r="AV344" i="30" s="1"/>
  <c r="AW344" i="30" s="1"/>
  <c r="AX344" i="30" s="1"/>
  <c r="AY344" i="30" s="1"/>
  <c r="AZ344" i="30" s="1"/>
  <c r="BA344" i="30" s="1"/>
  <c r="O59" i="5"/>
  <c r="AL13" i="5"/>
  <c r="AR13" i="5" s="1"/>
  <c r="AJ13" i="5"/>
  <c r="AP13" i="5" s="1"/>
  <c r="AI13" i="5"/>
  <c r="AO13" i="5" s="1"/>
  <c r="AG13" i="5"/>
  <c r="AM13" i="5" s="1"/>
  <c r="P13" i="5"/>
  <c r="AK13" i="5"/>
  <c r="AQ13" i="5" s="1"/>
  <c r="AH13" i="5"/>
  <c r="AN13" i="5" s="1"/>
  <c r="N56" i="3"/>
  <c r="O56" i="3"/>
  <c r="BC42" i="32"/>
  <c r="O44" i="3"/>
  <c r="N44" i="3"/>
  <c r="D25" i="30" s="1"/>
  <c r="AL30" i="3"/>
  <c r="AR30" i="3" s="1"/>
  <c r="AI30" i="3"/>
  <c r="AO30" i="3" s="1"/>
  <c r="AK30" i="3"/>
  <c r="AQ30" i="3" s="1"/>
  <c r="AJ30" i="3"/>
  <c r="AP30" i="3" s="1"/>
  <c r="AG30" i="3"/>
  <c r="AM30" i="3" s="1"/>
  <c r="AH30" i="3"/>
  <c r="AN30" i="3" s="1"/>
  <c r="P30" i="3"/>
  <c r="O48" i="3"/>
  <c r="N48" i="3"/>
  <c r="D29" i="30" s="1"/>
  <c r="O41" i="3"/>
  <c r="N41" i="3"/>
  <c r="D22" i="30" s="1"/>
  <c r="AL26" i="5"/>
  <c r="AR26" i="5" s="1"/>
  <c r="AI26" i="5"/>
  <c r="AO26" i="5" s="1"/>
  <c r="AG26" i="5"/>
  <c r="AM26" i="5" s="1"/>
  <c r="AJ26" i="5"/>
  <c r="AP26" i="5" s="1"/>
  <c r="AH26" i="5"/>
  <c r="AN26" i="5" s="1"/>
  <c r="AK26" i="5"/>
  <c r="AQ26" i="5" s="1"/>
  <c r="P26" i="5"/>
  <c r="AL9" i="5"/>
  <c r="AR9" i="5" s="1"/>
  <c r="P9" i="5"/>
  <c r="AI9" i="5"/>
  <c r="AO9" i="5" s="1"/>
  <c r="AK9" i="5"/>
  <c r="AQ9" i="5" s="1"/>
  <c r="AG9" i="5"/>
  <c r="AM9" i="5" s="1"/>
  <c r="AH9" i="5"/>
  <c r="AN9" i="5" s="1"/>
  <c r="AJ9" i="5"/>
  <c r="AP9" i="5" s="1"/>
  <c r="N61" i="3"/>
  <c r="D42" i="30" s="1"/>
  <c r="O61" i="3"/>
  <c r="O47" i="5"/>
  <c r="N47" i="5"/>
  <c r="D332" i="30" s="1"/>
  <c r="N61" i="5"/>
  <c r="D346" i="30" s="1"/>
  <c r="E346" i="30" s="1"/>
  <c r="F346" i="30" s="1"/>
  <c r="G346" i="30" s="1"/>
  <c r="H346" i="30" s="1"/>
  <c r="I346" i="30" s="1"/>
  <c r="J346" i="30" s="1"/>
  <c r="K346" i="30" s="1"/>
  <c r="L346" i="30" s="1"/>
  <c r="M346" i="30" s="1"/>
  <c r="N346" i="30" s="1"/>
  <c r="O346" i="30" s="1"/>
  <c r="P346" i="30" s="1"/>
  <c r="Q346" i="30" s="1"/>
  <c r="R346" i="30" s="1"/>
  <c r="S346" i="30" s="1"/>
  <c r="T346" i="30" s="1"/>
  <c r="U346" i="30" s="1"/>
  <c r="V346" i="30" s="1"/>
  <c r="W346" i="30" s="1"/>
  <c r="X346" i="30" s="1"/>
  <c r="Y346" i="30" s="1"/>
  <c r="Z346" i="30" s="1"/>
  <c r="AA346" i="30" s="1"/>
  <c r="AB346" i="30" s="1"/>
  <c r="AC346" i="30" s="1"/>
  <c r="AD346" i="30" s="1"/>
  <c r="AE346" i="30" s="1"/>
  <c r="AF346" i="30" s="1"/>
  <c r="AG346" i="30" s="1"/>
  <c r="AH346" i="30" s="1"/>
  <c r="AI346" i="30" s="1"/>
  <c r="AJ346" i="30" s="1"/>
  <c r="AK346" i="30" s="1"/>
  <c r="AL346" i="30" s="1"/>
  <c r="AM346" i="30" s="1"/>
  <c r="AN346" i="30" s="1"/>
  <c r="AO346" i="30" s="1"/>
  <c r="AP346" i="30" s="1"/>
  <c r="AQ346" i="30" s="1"/>
  <c r="AR346" i="30" s="1"/>
  <c r="AS346" i="30" s="1"/>
  <c r="AT346" i="30" s="1"/>
  <c r="AU346" i="30" s="1"/>
  <c r="AV346" i="30" s="1"/>
  <c r="AW346" i="30" s="1"/>
  <c r="AX346" i="30" s="1"/>
  <c r="AY346" i="30" s="1"/>
  <c r="AZ346" i="30" s="1"/>
  <c r="BA346" i="30" s="1"/>
  <c r="O61" i="5"/>
  <c r="AH13" i="3"/>
  <c r="AN13" i="3" s="1"/>
  <c r="AG13" i="3"/>
  <c r="AM13" i="3" s="1"/>
  <c r="AL13" i="3"/>
  <c r="AR13" i="3" s="1"/>
  <c r="AI13" i="3"/>
  <c r="AO13" i="3" s="1"/>
  <c r="AJ13" i="3"/>
  <c r="AP13" i="3" s="1"/>
  <c r="AK13" i="3"/>
  <c r="AQ13" i="3" s="1"/>
  <c r="P13" i="3"/>
  <c r="AG11" i="5"/>
  <c r="AM11" i="5" s="1"/>
  <c r="AK11" i="5"/>
  <c r="AQ11" i="5" s="1"/>
  <c r="AH11" i="5"/>
  <c r="AN11" i="5" s="1"/>
  <c r="AL11" i="5"/>
  <c r="AR11" i="5" s="1"/>
  <c r="P11" i="5"/>
  <c r="AI11" i="5"/>
  <c r="AO11" i="5" s="1"/>
  <c r="AJ11" i="5"/>
  <c r="AP11" i="5" s="1"/>
  <c r="N42" i="5"/>
  <c r="D53" i="30" s="1"/>
  <c r="O42" i="5"/>
  <c r="AH25" i="3"/>
  <c r="AN25" i="3" s="1"/>
  <c r="AJ25" i="3"/>
  <c r="AP25" i="3" s="1"/>
  <c r="AK25" i="3"/>
  <c r="AQ25" i="3" s="1"/>
  <c r="AL25" i="3"/>
  <c r="AR25" i="3" s="1"/>
  <c r="AI25" i="3"/>
  <c r="AO25" i="3" s="1"/>
  <c r="AG25" i="3"/>
  <c r="AM25" i="3" s="1"/>
  <c r="P25" i="3"/>
  <c r="AJ8" i="5"/>
  <c r="AP8" i="5" s="1"/>
  <c r="AL8" i="5"/>
  <c r="AR8" i="5" s="1"/>
  <c r="AK8" i="5"/>
  <c r="AQ8" i="5" s="1"/>
  <c r="AH8" i="5"/>
  <c r="AN8" i="5" s="1"/>
  <c r="AG8" i="5"/>
  <c r="AM8" i="5" s="1"/>
  <c r="AI8" i="5"/>
  <c r="AO8" i="5" s="1"/>
  <c r="P8" i="5"/>
  <c r="AK10" i="5"/>
  <c r="AQ10" i="5" s="1"/>
  <c r="AH10" i="5"/>
  <c r="AN10" i="5" s="1"/>
  <c r="AG10" i="5"/>
  <c r="AM10" i="5" s="1"/>
  <c r="AI10" i="5"/>
  <c r="AO10" i="5" s="1"/>
  <c r="AL10" i="5"/>
  <c r="AR10" i="5" s="1"/>
  <c r="P10" i="5"/>
  <c r="AJ10" i="5"/>
  <c r="AP10" i="5" s="1"/>
  <c r="N60" i="3"/>
  <c r="O60" i="3"/>
  <c r="AG15" i="3"/>
  <c r="AM15" i="3" s="1"/>
  <c r="AH15" i="3"/>
  <c r="AN15" i="3" s="1"/>
  <c r="AI15" i="3"/>
  <c r="AO15" i="3" s="1"/>
  <c r="AL15" i="3"/>
  <c r="AR15" i="3" s="1"/>
  <c r="AJ15" i="3"/>
  <c r="AP15" i="3" s="1"/>
  <c r="AK15" i="3"/>
  <c r="AQ15" i="3" s="1"/>
  <c r="P15" i="3"/>
  <c r="O43" i="5"/>
  <c r="N43" i="5"/>
  <c r="D54" i="30" s="1"/>
  <c r="O38" i="5"/>
  <c r="N38" i="5"/>
  <c r="D49" i="30" s="1"/>
  <c r="AJ16" i="5"/>
  <c r="AP16" i="5" s="1"/>
  <c r="AG16" i="5"/>
  <c r="AM16" i="5" s="1"/>
  <c r="AH16" i="5"/>
  <c r="AN16" i="5" s="1"/>
  <c r="AI16" i="5"/>
  <c r="AO16" i="5" s="1"/>
  <c r="AK16" i="5"/>
  <c r="AQ16" i="5" s="1"/>
  <c r="AL16" i="5"/>
  <c r="AR16" i="5" s="1"/>
  <c r="P16" i="5"/>
  <c r="AG7" i="3"/>
  <c r="AM7" i="3" s="1"/>
  <c r="AI7" i="3"/>
  <c r="AO7" i="3" s="1"/>
  <c r="AH7" i="3"/>
  <c r="AN7" i="3" s="1"/>
  <c r="AK7" i="3"/>
  <c r="AQ7" i="3" s="1"/>
  <c r="AL7" i="3"/>
  <c r="AR7" i="3" s="1"/>
  <c r="AJ7" i="3"/>
  <c r="AP7" i="3" s="1"/>
  <c r="P7" i="3"/>
  <c r="N56" i="5"/>
  <c r="D67" i="30" s="1"/>
  <c r="O56" i="5"/>
  <c r="AL27" i="3"/>
  <c r="AR27" i="3" s="1"/>
  <c r="AG27" i="3"/>
  <c r="AM27" i="3" s="1"/>
  <c r="AH27" i="3"/>
  <c r="AN27" i="3" s="1"/>
  <c r="AI27" i="3"/>
  <c r="AO27" i="3" s="1"/>
  <c r="AK27" i="3"/>
  <c r="AQ27" i="3" s="1"/>
  <c r="AJ27" i="3"/>
  <c r="AP27" i="3" s="1"/>
  <c r="P27" i="3"/>
  <c r="O43" i="3"/>
  <c r="N43" i="3"/>
  <c r="D24" i="30" s="1"/>
  <c r="AH9" i="3"/>
  <c r="AN9" i="3" s="1"/>
  <c r="AL9" i="3"/>
  <c r="AR9" i="3" s="1"/>
  <c r="AI9" i="3"/>
  <c r="AO9" i="3" s="1"/>
  <c r="AJ9" i="3"/>
  <c r="AP9" i="3" s="1"/>
  <c r="AK9" i="3"/>
  <c r="AQ9" i="3" s="1"/>
  <c r="AG9" i="3"/>
  <c r="AM9" i="3" s="1"/>
  <c r="P9" i="3"/>
  <c r="AH12" i="3"/>
  <c r="AN12" i="3" s="1"/>
  <c r="AK12" i="3"/>
  <c r="AQ12" i="3" s="1"/>
  <c r="AI12" i="3"/>
  <c r="AO12" i="3" s="1"/>
  <c r="AG12" i="3"/>
  <c r="AM12" i="3" s="1"/>
  <c r="AL12" i="3"/>
  <c r="AR12" i="3" s="1"/>
  <c r="AJ12" i="3"/>
  <c r="AP12" i="3" s="1"/>
  <c r="P12" i="3"/>
  <c r="O46" i="5"/>
  <c r="N46" i="5"/>
  <c r="D57" i="30" s="1"/>
  <c r="AL22" i="3"/>
  <c r="AR22" i="3" s="1"/>
  <c r="AJ22" i="3"/>
  <c r="AP22" i="3" s="1"/>
  <c r="AG22" i="3"/>
  <c r="AM22" i="3" s="1"/>
  <c r="AK22" i="3"/>
  <c r="AQ22" i="3" s="1"/>
  <c r="AH22" i="3"/>
  <c r="AN22" i="3" s="1"/>
  <c r="AI22" i="3"/>
  <c r="AO22" i="3" s="1"/>
  <c r="P22" i="3"/>
  <c r="O39" i="5"/>
  <c r="N39" i="5"/>
  <c r="D187" i="30" s="1"/>
  <c r="AG19" i="3"/>
  <c r="AM19" i="3" s="1"/>
  <c r="AH19" i="3"/>
  <c r="AN19" i="3" s="1"/>
  <c r="AJ19" i="3"/>
  <c r="AP19" i="3" s="1"/>
  <c r="AL19" i="3"/>
  <c r="AR19" i="3" s="1"/>
  <c r="AK19" i="3"/>
  <c r="AQ19" i="3" s="1"/>
  <c r="AI19" i="3"/>
  <c r="AO19" i="3" s="1"/>
  <c r="P19" i="3"/>
  <c r="AL30" i="5"/>
  <c r="AR30" i="5" s="1"/>
  <c r="AH30" i="5"/>
  <c r="AN30" i="5" s="1"/>
  <c r="AK30" i="5"/>
  <c r="AQ30" i="5" s="1"/>
  <c r="AI30" i="5"/>
  <c r="AO30" i="5" s="1"/>
  <c r="AG30" i="5"/>
  <c r="AM30" i="5" s="1"/>
  <c r="AJ30" i="5"/>
  <c r="AP30" i="5" s="1"/>
  <c r="P30" i="5"/>
  <c r="N57" i="3"/>
  <c r="D38" i="30" s="1"/>
  <c r="O57" i="3"/>
  <c r="AG8" i="3"/>
  <c r="AM8" i="3" s="1"/>
  <c r="AH8" i="3"/>
  <c r="AN8" i="3" s="1"/>
  <c r="AL8" i="3"/>
  <c r="AR8" i="3" s="1"/>
  <c r="AI8" i="3"/>
  <c r="AO8" i="3" s="1"/>
  <c r="AJ8" i="3"/>
  <c r="AP8" i="3" s="1"/>
  <c r="AK8" i="3"/>
  <c r="AQ8" i="3" s="1"/>
  <c r="P8" i="3"/>
  <c r="O41" i="5"/>
  <c r="N41" i="5"/>
  <c r="D326" i="30" s="1"/>
  <c r="AK18" i="5"/>
  <c r="AQ18" i="5" s="1"/>
  <c r="AI18" i="5"/>
  <c r="AO18" i="5" s="1"/>
  <c r="AJ18" i="5"/>
  <c r="AP18" i="5" s="1"/>
  <c r="AG18" i="5"/>
  <c r="AM18" i="5" s="1"/>
  <c r="AL18" i="5"/>
  <c r="AR18" i="5" s="1"/>
  <c r="AH18" i="5"/>
  <c r="AN18" i="5" s="1"/>
  <c r="P18" i="5"/>
  <c r="O39" i="3"/>
  <c r="N39" i="3"/>
  <c r="D20" i="30" s="1"/>
  <c r="BB132" i="31"/>
  <c r="AS19" i="35"/>
  <c r="AT15" i="35"/>
  <c r="AT17" i="35" s="1"/>
  <c r="AV22" i="35"/>
  <c r="AU23" i="35"/>
  <c r="AU32" i="35" s="1"/>
  <c r="AV20" i="35"/>
  <c r="AU21" i="35"/>
  <c r="AU31" i="35" s="1"/>
  <c r="AR30" i="35"/>
  <c r="AS29" i="35"/>
  <c r="AD42" i="5"/>
  <c r="AD51" i="5"/>
  <c r="AD41" i="5"/>
  <c r="AD48" i="5"/>
  <c r="D264" i="32" s="1"/>
  <c r="AD61" i="5"/>
  <c r="AD46" i="5"/>
  <c r="AD43" i="5"/>
  <c r="AD55" i="5"/>
  <c r="D271" i="32" s="1"/>
  <c r="AD50" i="5"/>
  <c r="AD54" i="5"/>
  <c r="AD53" i="5"/>
  <c r="AD52" i="5"/>
  <c r="D408" i="32" s="1"/>
  <c r="E408" i="32" s="1"/>
  <c r="F408" i="32" s="1"/>
  <c r="G408" i="32" s="1"/>
  <c r="H408" i="32" s="1"/>
  <c r="I408" i="32" s="1"/>
  <c r="J408" i="32" s="1"/>
  <c r="K408" i="32" s="1"/>
  <c r="L408" i="32" s="1"/>
  <c r="M408" i="32" s="1"/>
  <c r="N408" i="32" s="1"/>
  <c r="O408" i="32" s="1"/>
  <c r="P408" i="32" s="1"/>
  <c r="Q408" i="32" s="1"/>
  <c r="R408" i="32" s="1"/>
  <c r="S408" i="32" s="1"/>
  <c r="T408" i="32" s="1"/>
  <c r="U408" i="32" s="1"/>
  <c r="V408" i="32" s="1"/>
  <c r="W408" i="32" s="1"/>
  <c r="X408" i="32" s="1"/>
  <c r="Y408" i="32" s="1"/>
  <c r="Z408" i="32" s="1"/>
  <c r="AA408" i="32" s="1"/>
  <c r="AB408" i="32" s="1"/>
  <c r="AC408" i="32" s="1"/>
  <c r="AD408" i="32" s="1"/>
  <c r="AE408" i="32" s="1"/>
  <c r="AF408" i="32" s="1"/>
  <c r="AG408" i="32" s="1"/>
  <c r="AH408" i="32" s="1"/>
  <c r="AI408" i="32" s="1"/>
  <c r="AJ408" i="32" s="1"/>
  <c r="AK408" i="32" s="1"/>
  <c r="AL408" i="32" s="1"/>
  <c r="AM408" i="32" s="1"/>
  <c r="AN408" i="32" s="1"/>
  <c r="AO408" i="32" s="1"/>
  <c r="AP408" i="32" s="1"/>
  <c r="AQ408" i="32" s="1"/>
  <c r="AR408" i="32" s="1"/>
  <c r="AS408" i="32" s="1"/>
  <c r="AT408" i="32" s="1"/>
  <c r="AU408" i="32" s="1"/>
  <c r="AV408" i="32" s="1"/>
  <c r="AW408" i="32" s="1"/>
  <c r="AX408" i="32" s="1"/>
  <c r="AY408" i="32" s="1"/>
  <c r="AZ408" i="32" s="1"/>
  <c r="BA408" i="32" s="1"/>
  <c r="AD49" i="5"/>
  <c r="AD47" i="5"/>
  <c r="AD57" i="5"/>
  <c r="D273" i="32" s="1"/>
  <c r="E273" i="32" s="1"/>
  <c r="F273" i="32" s="1"/>
  <c r="G273" i="32" s="1"/>
  <c r="H273" i="32" s="1"/>
  <c r="I273" i="32" s="1"/>
  <c r="J273" i="32" s="1"/>
  <c r="K273" i="32" s="1"/>
  <c r="L273" i="32" s="1"/>
  <c r="M273" i="32" s="1"/>
  <c r="N273" i="32" s="1"/>
  <c r="O273" i="32" s="1"/>
  <c r="P273" i="32" s="1"/>
  <c r="Q273" i="32" s="1"/>
  <c r="R273" i="32" s="1"/>
  <c r="S273" i="32" s="1"/>
  <c r="T273" i="32" s="1"/>
  <c r="U273" i="32" s="1"/>
  <c r="V273" i="32" s="1"/>
  <c r="W273" i="32" s="1"/>
  <c r="X273" i="32" s="1"/>
  <c r="Y273" i="32" s="1"/>
  <c r="Z273" i="32" s="1"/>
  <c r="AA273" i="32" s="1"/>
  <c r="AB273" i="32" s="1"/>
  <c r="AC273" i="32" s="1"/>
  <c r="AD273" i="32" s="1"/>
  <c r="AE273" i="32" s="1"/>
  <c r="AF273" i="32" s="1"/>
  <c r="AG273" i="32" s="1"/>
  <c r="AH273" i="32" s="1"/>
  <c r="AI273" i="32" s="1"/>
  <c r="AJ273" i="32" s="1"/>
  <c r="AK273" i="32" s="1"/>
  <c r="AL273" i="32" s="1"/>
  <c r="AM273" i="32" s="1"/>
  <c r="AN273" i="32" s="1"/>
  <c r="AO273" i="32" s="1"/>
  <c r="AP273" i="32" s="1"/>
  <c r="AQ273" i="32" s="1"/>
  <c r="AR273" i="32" s="1"/>
  <c r="AS273" i="32" s="1"/>
  <c r="AT273" i="32" s="1"/>
  <c r="AU273" i="32" s="1"/>
  <c r="AV273" i="32" s="1"/>
  <c r="AW273" i="32" s="1"/>
  <c r="AX273" i="32" s="1"/>
  <c r="AY273" i="32" s="1"/>
  <c r="AZ273" i="32" s="1"/>
  <c r="BA273" i="32" s="1"/>
  <c r="BB273" i="32" s="1"/>
  <c r="AD59" i="5"/>
  <c r="AD40" i="5"/>
  <c r="AD60" i="5"/>
  <c r="AD45" i="5"/>
  <c r="D261" i="32" s="1"/>
  <c r="E261" i="32" s="1"/>
  <c r="F261" i="32" s="1"/>
  <c r="G261" i="32" s="1"/>
  <c r="H261" i="32" s="1"/>
  <c r="I261" i="32" s="1"/>
  <c r="J261" i="32" s="1"/>
  <c r="K261" i="32" s="1"/>
  <c r="L261" i="32" s="1"/>
  <c r="M261" i="32" s="1"/>
  <c r="N261" i="32" s="1"/>
  <c r="O261" i="32" s="1"/>
  <c r="P261" i="32" s="1"/>
  <c r="Q261" i="32" s="1"/>
  <c r="R261" i="32" s="1"/>
  <c r="S261" i="32" s="1"/>
  <c r="T261" i="32" s="1"/>
  <c r="U261" i="32" s="1"/>
  <c r="V261" i="32" s="1"/>
  <c r="W261" i="32" s="1"/>
  <c r="X261" i="32" s="1"/>
  <c r="Y261" i="32" s="1"/>
  <c r="Z261" i="32" s="1"/>
  <c r="AA261" i="32" s="1"/>
  <c r="AB261" i="32" s="1"/>
  <c r="AC261" i="32" s="1"/>
  <c r="AD261" i="32" s="1"/>
  <c r="AE261" i="32" s="1"/>
  <c r="AF261" i="32" s="1"/>
  <c r="AG261" i="32" s="1"/>
  <c r="AH261" i="32" s="1"/>
  <c r="AI261" i="32" s="1"/>
  <c r="AJ261" i="32" s="1"/>
  <c r="AK261" i="32" s="1"/>
  <c r="AL261" i="32" s="1"/>
  <c r="AM261" i="32" s="1"/>
  <c r="AN261" i="32" s="1"/>
  <c r="AO261" i="32" s="1"/>
  <c r="AP261" i="32" s="1"/>
  <c r="AQ261" i="32" s="1"/>
  <c r="AR261" i="32" s="1"/>
  <c r="AS261" i="32" s="1"/>
  <c r="AT261" i="32" s="1"/>
  <c r="AU261" i="32" s="1"/>
  <c r="AV261" i="32" s="1"/>
  <c r="AW261" i="32" s="1"/>
  <c r="AX261" i="32" s="1"/>
  <c r="AY261" i="32" s="1"/>
  <c r="AZ261" i="32" s="1"/>
  <c r="BA261" i="32" s="1"/>
  <c r="BB261" i="32" s="1"/>
  <c r="AD56" i="5"/>
  <c r="AD38" i="5"/>
  <c r="AD58" i="5"/>
  <c r="AD39" i="5"/>
  <c r="D395" i="32" s="1"/>
  <c r="AD39" i="3"/>
  <c r="AD61" i="3"/>
  <c r="AD45" i="3"/>
  <c r="D371" i="32" s="1"/>
  <c r="AD42" i="3"/>
  <c r="AD52" i="3"/>
  <c r="AD38" i="3"/>
  <c r="AD40" i="3"/>
  <c r="D366" i="32" s="1"/>
  <c r="E366" i="32" s="1"/>
  <c r="F366" i="32" s="1"/>
  <c r="G366" i="32" s="1"/>
  <c r="H366" i="32" s="1"/>
  <c r="I366" i="32" s="1"/>
  <c r="J366" i="32" s="1"/>
  <c r="K366" i="32" s="1"/>
  <c r="L366" i="32" s="1"/>
  <c r="M366" i="32" s="1"/>
  <c r="N366" i="32" s="1"/>
  <c r="O366" i="32" s="1"/>
  <c r="P366" i="32" s="1"/>
  <c r="Q366" i="32" s="1"/>
  <c r="R366" i="32" s="1"/>
  <c r="S366" i="32" s="1"/>
  <c r="T366" i="32" s="1"/>
  <c r="U366" i="32" s="1"/>
  <c r="V366" i="32" s="1"/>
  <c r="W366" i="32" s="1"/>
  <c r="X366" i="32" s="1"/>
  <c r="Y366" i="32" s="1"/>
  <c r="Z366" i="32" s="1"/>
  <c r="AA366" i="32" s="1"/>
  <c r="AB366" i="32" s="1"/>
  <c r="AC366" i="32" s="1"/>
  <c r="AD366" i="32" s="1"/>
  <c r="AE366" i="32" s="1"/>
  <c r="AF366" i="32" s="1"/>
  <c r="AG366" i="32" s="1"/>
  <c r="AH366" i="32" s="1"/>
  <c r="AI366" i="32" s="1"/>
  <c r="AJ366" i="32" s="1"/>
  <c r="AK366" i="32" s="1"/>
  <c r="AL366" i="32" s="1"/>
  <c r="AM366" i="32" s="1"/>
  <c r="AN366" i="32" s="1"/>
  <c r="AO366" i="32" s="1"/>
  <c r="AP366" i="32" s="1"/>
  <c r="AQ366" i="32" s="1"/>
  <c r="AR366" i="32" s="1"/>
  <c r="AS366" i="32" s="1"/>
  <c r="AT366" i="32" s="1"/>
  <c r="AU366" i="32" s="1"/>
  <c r="AV366" i="32" s="1"/>
  <c r="AW366" i="32" s="1"/>
  <c r="AX366" i="32" s="1"/>
  <c r="AY366" i="32" s="1"/>
  <c r="AZ366" i="32" s="1"/>
  <c r="BA366" i="32" s="1"/>
  <c r="BB366" i="32" s="1"/>
  <c r="AD59" i="3"/>
  <c r="AD57" i="3"/>
  <c r="AD44" i="3"/>
  <c r="AD49" i="3"/>
  <c r="D375" i="32" s="1"/>
  <c r="E375" i="32" s="1"/>
  <c r="F375" i="32" s="1"/>
  <c r="G375" i="32" s="1"/>
  <c r="H375" i="32" s="1"/>
  <c r="I375" i="32" s="1"/>
  <c r="J375" i="32" s="1"/>
  <c r="K375" i="32" s="1"/>
  <c r="L375" i="32" s="1"/>
  <c r="M375" i="32" s="1"/>
  <c r="N375" i="32" s="1"/>
  <c r="O375" i="32" s="1"/>
  <c r="P375" i="32" s="1"/>
  <c r="Q375" i="32" s="1"/>
  <c r="R375" i="32" s="1"/>
  <c r="S375" i="32" s="1"/>
  <c r="T375" i="32" s="1"/>
  <c r="U375" i="32" s="1"/>
  <c r="V375" i="32" s="1"/>
  <c r="W375" i="32" s="1"/>
  <c r="X375" i="32" s="1"/>
  <c r="Y375" i="32" s="1"/>
  <c r="Z375" i="32" s="1"/>
  <c r="AA375" i="32" s="1"/>
  <c r="AB375" i="32" s="1"/>
  <c r="AC375" i="32" s="1"/>
  <c r="AD375" i="32" s="1"/>
  <c r="AE375" i="32" s="1"/>
  <c r="AF375" i="32" s="1"/>
  <c r="AG375" i="32" s="1"/>
  <c r="AH375" i="32" s="1"/>
  <c r="AI375" i="32" s="1"/>
  <c r="AJ375" i="32" s="1"/>
  <c r="AK375" i="32" s="1"/>
  <c r="AL375" i="32" s="1"/>
  <c r="AM375" i="32" s="1"/>
  <c r="AN375" i="32" s="1"/>
  <c r="AO375" i="32" s="1"/>
  <c r="AP375" i="32" s="1"/>
  <c r="AQ375" i="32" s="1"/>
  <c r="AR375" i="32" s="1"/>
  <c r="AS375" i="32" s="1"/>
  <c r="AT375" i="32" s="1"/>
  <c r="AU375" i="32" s="1"/>
  <c r="AV375" i="32" s="1"/>
  <c r="AW375" i="32" s="1"/>
  <c r="AX375" i="32" s="1"/>
  <c r="AY375" i="32" s="1"/>
  <c r="AZ375" i="32" s="1"/>
  <c r="BA375" i="32" s="1"/>
  <c r="BB375" i="32" s="1"/>
  <c r="AD55" i="3"/>
  <c r="AD50" i="3"/>
  <c r="AD56" i="3"/>
  <c r="AD41" i="3"/>
  <c r="D367" i="32" s="1"/>
  <c r="E367" i="32" s="1"/>
  <c r="F367" i="32" s="1"/>
  <c r="G367" i="32" s="1"/>
  <c r="H367" i="32" s="1"/>
  <c r="I367" i="32" s="1"/>
  <c r="J367" i="32" s="1"/>
  <c r="K367" i="32" s="1"/>
  <c r="L367" i="32" s="1"/>
  <c r="M367" i="32" s="1"/>
  <c r="N367" i="32" s="1"/>
  <c r="O367" i="32" s="1"/>
  <c r="P367" i="32" s="1"/>
  <c r="Q367" i="32" s="1"/>
  <c r="R367" i="32" s="1"/>
  <c r="S367" i="32" s="1"/>
  <c r="T367" i="32" s="1"/>
  <c r="U367" i="32" s="1"/>
  <c r="V367" i="32" s="1"/>
  <c r="W367" i="32" s="1"/>
  <c r="X367" i="32" s="1"/>
  <c r="Y367" i="32" s="1"/>
  <c r="Z367" i="32" s="1"/>
  <c r="AA367" i="32" s="1"/>
  <c r="AB367" i="32" s="1"/>
  <c r="AC367" i="32" s="1"/>
  <c r="AD367" i="32" s="1"/>
  <c r="AE367" i="32" s="1"/>
  <c r="AF367" i="32" s="1"/>
  <c r="AG367" i="32" s="1"/>
  <c r="AH367" i="32" s="1"/>
  <c r="AI367" i="32" s="1"/>
  <c r="AJ367" i="32" s="1"/>
  <c r="AK367" i="32" s="1"/>
  <c r="AL367" i="32" s="1"/>
  <c r="AM367" i="32" s="1"/>
  <c r="AN367" i="32" s="1"/>
  <c r="AO367" i="32" s="1"/>
  <c r="AP367" i="32" s="1"/>
  <c r="AQ367" i="32" s="1"/>
  <c r="AR367" i="32" s="1"/>
  <c r="AS367" i="32" s="1"/>
  <c r="AT367" i="32" s="1"/>
  <c r="AU367" i="32" s="1"/>
  <c r="AV367" i="32" s="1"/>
  <c r="AW367" i="32" s="1"/>
  <c r="AX367" i="32" s="1"/>
  <c r="AY367" i="32" s="1"/>
  <c r="AZ367" i="32" s="1"/>
  <c r="BA367" i="32" s="1"/>
  <c r="BB367" i="32" s="1"/>
  <c r="AD47" i="3"/>
  <c r="AD58" i="3"/>
  <c r="AD54" i="3"/>
  <c r="AD46" i="3"/>
  <c r="D92" i="32" s="1"/>
  <c r="E92" i="32" s="1"/>
  <c r="F92" i="32" s="1"/>
  <c r="G92" i="32" s="1"/>
  <c r="H92" i="32" s="1"/>
  <c r="I92" i="32" s="1"/>
  <c r="J92" i="32" s="1"/>
  <c r="K92" i="32" s="1"/>
  <c r="L92" i="32" s="1"/>
  <c r="M92" i="32" s="1"/>
  <c r="N92" i="32" s="1"/>
  <c r="O92" i="32" s="1"/>
  <c r="P92" i="32" s="1"/>
  <c r="Q92" i="32" s="1"/>
  <c r="R92" i="32" s="1"/>
  <c r="S92" i="32" s="1"/>
  <c r="T92" i="32" s="1"/>
  <c r="U92" i="32" s="1"/>
  <c r="V92" i="32" s="1"/>
  <c r="W92" i="32" s="1"/>
  <c r="X92" i="32" s="1"/>
  <c r="Y92" i="32" s="1"/>
  <c r="Z92" i="32" s="1"/>
  <c r="AA92" i="32" s="1"/>
  <c r="AB92" i="32" s="1"/>
  <c r="AC92" i="32" s="1"/>
  <c r="AD92" i="32" s="1"/>
  <c r="AE92" i="32" s="1"/>
  <c r="AF92" i="32" s="1"/>
  <c r="AG92" i="32" s="1"/>
  <c r="AH92" i="32" s="1"/>
  <c r="AI92" i="32" s="1"/>
  <c r="AJ92" i="32" s="1"/>
  <c r="AK92" i="32" s="1"/>
  <c r="AL92" i="32" s="1"/>
  <c r="AM92" i="32" s="1"/>
  <c r="AN92" i="32" s="1"/>
  <c r="AO92" i="32" s="1"/>
  <c r="AP92" i="32" s="1"/>
  <c r="AQ92" i="32" s="1"/>
  <c r="AR92" i="32" s="1"/>
  <c r="AS92" i="32" s="1"/>
  <c r="AT92" i="32" s="1"/>
  <c r="AU92" i="32" s="1"/>
  <c r="AV92" i="32" s="1"/>
  <c r="AW92" i="32" s="1"/>
  <c r="AX92" i="32" s="1"/>
  <c r="AY92" i="32" s="1"/>
  <c r="AZ92" i="32" s="1"/>
  <c r="BA92" i="32" s="1"/>
  <c r="BB92" i="32" s="1"/>
  <c r="BC92" i="32" s="1"/>
  <c r="AD53" i="3"/>
  <c r="AD51" i="3"/>
  <c r="AD48" i="3"/>
  <c r="AD60" i="3"/>
  <c r="D106" i="32" s="1"/>
  <c r="E106" i="32" s="1"/>
  <c r="F106" i="32" s="1"/>
  <c r="G106" i="32" s="1"/>
  <c r="H106" i="32" s="1"/>
  <c r="I106" i="32" s="1"/>
  <c r="J106" i="32" s="1"/>
  <c r="K106" i="32" s="1"/>
  <c r="L106" i="32" s="1"/>
  <c r="M106" i="32" s="1"/>
  <c r="N106" i="32" s="1"/>
  <c r="O106" i="32" s="1"/>
  <c r="P106" i="32" s="1"/>
  <c r="Q106" i="32" s="1"/>
  <c r="R106" i="32" s="1"/>
  <c r="S106" i="32" s="1"/>
  <c r="T106" i="32" s="1"/>
  <c r="U106" i="32" s="1"/>
  <c r="V106" i="32" s="1"/>
  <c r="W106" i="32" s="1"/>
  <c r="X106" i="32" s="1"/>
  <c r="Y106" i="32" s="1"/>
  <c r="Z106" i="32" s="1"/>
  <c r="AA106" i="32" s="1"/>
  <c r="AB106" i="32" s="1"/>
  <c r="AC106" i="32" s="1"/>
  <c r="AD106" i="32" s="1"/>
  <c r="AE106" i="32" s="1"/>
  <c r="AF106" i="32" s="1"/>
  <c r="AG106" i="32" s="1"/>
  <c r="AH106" i="32" s="1"/>
  <c r="AI106" i="32" s="1"/>
  <c r="AJ106" i="32" s="1"/>
  <c r="AK106" i="32" s="1"/>
  <c r="AL106" i="32" s="1"/>
  <c r="AM106" i="32" s="1"/>
  <c r="AN106" i="32" s="1"/>
  <c r="AO106" i="32" s="1"/>
  <c r="AP106" i="32" s="1"/>
  <c r="AQ106" i="32" s="1"/>
  <c r="AR106" i="32" s="1"/>
  <c r="AS106" i="32" s="1"/>
  <c r="AT106" i="32" s="1"/>
  <c r="AU106" i="32" s="1"/>
  <c r="AV106" i="32" s="1"/>
  <c r="AW106" i="32" s="1"/>
  <c r="AX106" i="32" s="1"/>
  <c r="AY106" i="32" s="1"/>
  <c r="AZ106" i="32" s="1"/>
  <c r="BA106" i="32" s="1"/>
  <c r="BB106" i="32" s="1"/>
  <c r="BC106" i="32" s="1"/>
  <c r="AD43" i="3"/>
  <c r="BC179" i="32"/>
  <c r="BC42" i="33"/>
  <c r="T37" i="3"/>
  <c r="U37" i="3" s="1"/>
  <c r="O37" i="3"/>
  <c r="R37" i="3"/>
  <c r="W37" i="3"/>
  <c r="Y37" i="3"/>
  <c r="O37" i="5"/>
  <c r="T37" i="5"/>
  <c r="U37" i="5" s="1"/>
  <c r="Y37" i="5"/>
  <c r="R37" i="5"/>
  <c r="W37" i="5"/>
  <c r="BA414" i="31"/>
  <c r="C15" i="6"/>
  <c r="G15" i="6" s="1"/>
  <c r="C13" i="6"/>
  <c r="G13" i="6" s="1"/>
  <c r="BB379" i="31"/>
  <c r="C11" i="6"/>
  <c r="G11" i="6" s="1"/>
  <c r="C9" i="6"/>
  <c r="G9" i="6" s="1"/>
  <c r="C7" i="6"/>
  <c r="G7" i="6" s="1"/>
  <c r="C5" i="6"/>
  <c r="G5" i="6" s="1"/>
  <c r="BC9" i="39" a="1"/>
  <c r="BC9" i="39" s="1"/>
  <c r="BC8" i="39" a="1"/>
  <c r="BC8" i="39" s="1"/>
  <c r="BC35" i="31"/>
  <c r="BD11" i="16" a="1"/>
  <c r="BD11" i="16" s="1"/>
  <c r="BB10" i="38" a="1"/>
  <c r="BB10" i="38" s="1"/>
  <c r="BA415" i="31"/>
  <c r="BD8" i="16" a="1"/>
  <c r="BD8" i="16" s="1"/>
  <c r="BB11" i="38" a="1"/>
  <c r="BB11" i="38" s="1"/>
  <c r="BB368" i="31"/>
  <c r="BB226" i="33"/>
  <c r="BB8" i="38" a="1"/>
  <c r="BB8" i="38" s="1"/>
  <c r="BC160" i="31"/>
  <c r="BC11" i="39" a="1"/>
  <c r="BC11" i="39" s="1"/>
  <c r="BC10" i="39" a="1"/>
  <c r="BC10" i="39" s="1"/>
  <c r="BB7" i="38" a="1"/>
  <c r="BB7" i="38" s="1"/>
  <c r="BB227" i="33"/>
  <c r="BA416" i="31"/>
  <c r="BD7" i="16" a="1"/>
  <c r="BD7" i="16" s="1"/>
  <c r="BA417" i="31"/>
  <c r="BC7" i="39" a="1"/>
  <c r="BC7" i="39" s="1"/>
  <c r="BB225" i="33"/>
  <c r="BD5" i="16" a="1"/>
  <c r="BD5" i="16" s="1"/>
  <c r="BB9" i="38" a="1"/>
  <c r="BB9" i="38" s="1"/>
  <c r="BC5" i="39" a="1"/>
  <c r="BC5" i="39" s="1"/>
  <c r="BC57" i="33"/>
  <c r="BB5" i="38" a="1"/>
  <c r="BB5" i="38" s="1"/>
  <c r="BD10" i="16" a="1"/>
  <c r="BD10" i="16" s="1"/>
  <c r="BB305" i="31"/>
  <c r="BC149" i="33"/>
  <c r="BC148" i="33"/>
  <c r="BC150" i="33"/>
  <c r="BC73" i="33"/>
  <c r="BC53" i="33"/>
  <c r="BB207" i="33"/>
  <c r="BC71" i="33"/>
  <c r="BB222" i="33"/>
  <c r="BB206" i="33"/>
  <c r="BC52" i="33"/>
  <c r="BC72" i="33"/>
  <c r="BB211" i="33"/>
  <c r="BC70" i="33"/>
  <c r="BC110" i="33"/>
  <c r="BB194" i="33"/>
  <c r="BC103" i="33"/>
  <c r="BC106" i="33"/>
  <c r="BC64" i="33"/>
  <c r="BC27" i="33"/>
  <c r="BC30" i="33"/>
  <c r="BC132" i="33"/>
  <c r="BC60" i="33"/>
  <c r="BB220" i="33"/>
  <c r="BC62" i="33"/>
  <c r="BC143" i="33"/>
  <c r="BC99" i="33"/>
  <c r="BB191" i="33"/>
  <c r="BC41" i="33"/>
  <c r="BB223" i="33"/>
  <c r="BC142" i="33"/>
  <c r="BB204" i="33"/>
  <c r="BC134" i="33"/>
  <c r="BC31" i="33"/>
  <c r="BC38" i="33"/>
  <c r="BB179" i="33"/>
  <c r="BC139" i="33"/>
  <c r="BC136" i="33"/>
  <c r="BC97" i="33"/>
  <c r="BC63" i="33"/>
  <c r="BB212" i="33"/>
  <c r="BB217" i="33"/>
  <c r="BB178" i="33"/>
  <c r="BC54" i="33"/>
  <c r="BC36" i="33"/>
  <c r="BC105" i="33"/>
  <c r="BB192" i="33"/>
  <c r="BB196" i="33"/>
  <c r="BC146" i="33"/>
  <c r="BB180" i="33"/>
  <c r="BB195" i="33"/>
  <c r="BC29" i="33"/>
  <c r="BC129" i="33"/>
  <c r="BB181" i="33"/>
  <c r="BC112" i="33"/>
  <c r="BC111" i="33"/>
  <c r="BB197" i="33"/>
  <c r="BC140" i="33"/>
  <c r="BC20" i="33"/>
  <c r="BB208" i="33"/>
  <c r="BB175" i="33"/>
  <c r="BC24" i="33"/>
  <c r="BC117" i="33"/>
  <c r="BB190" i="33"/>
  <c r="BC144" i="33"/>
  <c r="BC50" i="33"/>
  <c r="BB188" i="33"/>
  <c r="BC108" i="33"/>
  <c r="BB221" i="33"/>
  <c r="BC102" i="33"/>
  <c r="BC137" i="33"/>
  <c r="BC107" i="33"/>
  <c r="BC69" i="33"/>
  <c r="BC35" i="33"/>
  <c r="BB216" i="33"/>
  <c r="BC51" i="33"/>
  <c r="BC131" i="33"/>
  <c r="BB177" i="33"/>
  <c r="BB218" i="33"/>
  <c r="BB193" i="33"/>
  <c r="BC100" i="33"/>
  <c r="BC145" i="33"/>
  <c r="BB214" i="33"/>
  <c r="BC135" i="33"/>
  <c r="BC32" i="33"/>
  <c r="BC39" i="33"/>
  <c r="BB176" i="33"/>
  <c r="BC65" i="33"/>
  <c r="BC25" i="33"/>
  <c r="BC98" i="33"/>
  <c r="BC115" i="33"/>
  <c r="BC58" i="33"/>
  <c r="BB205" i="33"/>
  <c r="BC37" i="33"/>
  <c r="BC26" i="33"/>
  <c r="BC33" i="33"/>
  <c r="BC28" i="33"/>
  <c r="BB187" i="33"/>
  <c r="BB219" i="33"/>
  <c r="BB215" i="33"/>
  <c r="BC67" i="33"/>
  <c r="BC59" i="33"/>
  <c r="BC114" i="33"/>
  <c r="BB185" i="33"/>
  <c r="BC34" i="33"/>
  <c r="BC22" i="33"/>
  <c r="BC147" i="33"/>
  <c r="BC43" i="33"/>
  <c r="BB209" i="33"/>
  <c r="BC40" i="33"/>
  <c r="BB174" i="33"/>
  <c r="BC118" i="33"/>
  <c r="BB183" i="33"/>
  <c r="BC104" i="33"/>
  <c r="BC138" i="33"/>
  <c r="BC128" i="33"/>
  <c r="BC116" i="33"/>
  <c r="BC109" i="33"/>
  <c r="BB189" i="33"/>
  <c r="BC101" i="33"/>
  <c r="BC68" i="33"/>
  <c r="BB184" i="33"/>
  <c r="BC55" i="33"/>
  <c r="BC120" i="33"/>
  <c r="BC61" i="33"/>
  <c r="BC127" i="33"/>
  <c r="BC23" i="33"/>
  <c r="BC119" i="33"/>
  <c r="BB182" i="33"/>
  <c r="BB224" i="33"/>
  <c r="BC141" i="33"/>
  <c r="BC130" i="33"/>
  <c r="BB213" i="33"/>
  <c r="BC66" i="33"/>
  <c r="BB186" i="33"/>
  <c r="BC21" i="33"/>
  <c r="BC38" i="32"/>
  <c r="BC183" i="32"/>
  <c r="BB323" i="32"/>
  <c r="BC41" i="32"/>
  <c r="BB320" i="32"/>
  <c r="BC43" i="32"/>
  <c r="BB385" i="31"/>
  <c r="BB353" i="31"/>
  <c r="BB352" i="31"/>
  <c r="BB351" i="31"/>
  <c r="BB386" i="31"/>
  <c r="BB387" i="31"/>
  <c r="BB275" i="31"/>
  <c r="BB276" i="31"/>
  <c r="BB277" i="31"/>
  <c r="BB99" i="31"/>
  <c r="BC246" i="31"/>
  <c r="BC247" i="31"/>
  <c r="BC213" i="31"/>
  <c r="BB378" i="31"/>
  <c r="BC212" i="31"/>
  <c r="BB91" i="31"/>
  <c r="BB98" i="31"/>
  <c r="BB88" i="31"/>
  <c r="BB135" i="31"/>
  <c r="BB136" i="31"/>
  <c r="BB137" i="31"/>
  <c r="BB274" i="31"/>
  <c r="BC161" i="31"/>
  <c r="BB103" i="31"/>
  <c r="BB310" i="31"/>
  <c r="BC71" i="31"/>
  <c r="BC172" i="31"/>
  <c r="BC244" i="31"/>
  <c r="BB308" i="31"/>
  <c r="BC26" i="31"/>
  <c r="BB372" i="31"/>
  <c r="BA413" i="31"/>
  <c r="BB86" i="31"/>
  <c r="BB377" i="31"/>
  <c r="BC181" i="31"/>
  <c r="BC175" i="31"/>
  <c r="BC40" i="31"/>
  <c r="BB381" i="31"/>
  <c r="BC211" i="31"/>
  <c r="BC225" i="31"/>
  <c r="BC21" i="31"/>
  <c r="BC38" i="31"/>
  <c r="BB373" i="31"/>
  <c r="BB90" i="31"/>
  <c r="BB374" i="31"/>
  <c r="BB315" i="31"/>
  <c r="BC238" i="31"/>
  <c r="BC163" i="31"/>
  <c r="BC166" i="31"/>
  <c r="BB306" i="31"/>
  <c r="BC32" i="31"/>
  <c r="BC72" i="31"/>
  <c r="BB85" i="31"/>
  <c r="BC39" i="31"/>
  <c r="BC31" i="31"/>
  <c r="BC174" i="31"/>
  <c r="BC25" i="31"/>
  <c r="BB96" i="31"/>
  <c r="BC73" i="31"/>
  <c r="BB316" i="31"/>
  <c r="BB301" i="31"/>
  <c r="BC245" i="31"/>
  <c r="BB371" i="31"/>
  <c r="BC235" i="31"/>
  <c r="BB376" i="31"/>
  <c r="BB273" i="31"/>
  <c r="BB311" i="31"/>
  <c r="BC70" i="31"/>
  <c r="BC176" i="31"/>
  <c r="BC168" i="31"/>
  <c r="BC167" i="31"/>
  <c r="BB105" i="31"/>
  <c r="BC234" i="31"/>
  <c r="BB89" i="31"/>
  <c r="BC241" i="31"/>
  <c r="BB383" i="31"/>
  <c r="BC162" i="31"/>
  <c r="BB319" i="31"/>
  <c r="BC226" i="31"/>
  <c r="BB380" i="31"/>
  <c r="BB307" i="31"/>
  <c r="BC229" i="31"/>
  <c r="BC210" i="31"/>
  <c r="BC237" i="31"/>
  <c r="BB317" i="31"/>
  <c r="BB92" i="31"/>
  <c r="BB104" i="31"/>
  <c r="BC232" i="31"/>
  <c r="BB300" i="31"/>
  <c r="BB304" i="31"/>
  <c r="BC68" i="31"/>
  <c r="BB302" i="31"/>
  <c r="BC224" i="31"/>
  <c r="BC236" i="31"/>
  <c r="BB106" i="31"/>
  <c r="BC27" i="31"/>
  <c r="BB133" i="31"/>
  <c r="BC180" i="31"/>
  <c r="BC177" i="31"/>
  <c r="BB382" i="31"/>
  <c r="BC29" i="31"/>
  <c r="BB370" i="31"/>
  <c r="BB364" i="31"/>
  <c r="BB84" i="31"/>
  <c r="BB369" i="31"/>
  <c r="BC243" i="31"/>
  <c r="BC170" i="31"/>
  <c r="BB320" i="31"/>
  <c r="BB101" i="31"/>
  <c r="BC165" i="31"/>
  <c r="BC43" i="31"/>
  <c r="BC228" i="31"/>
  <c r="BB312" i="31"/>
  <c r="BC42" i="31"/>
  <c r="BA412" i="31"/>
  <c r="BC209" i="31"/>
  <c r="BB349" i="31"/>
  <c r="BC41" i="31"/>
  <c r="BB375" i="31"/>
  <c r="BC208" i="31"/>
  <c r="BB134" i="31"/>
  <c r="BB365" i="31"/>
  <c r="BC230" i="31"/>
  <c r="BB314" i="31"/>
  <c r="BC30" i="31"/>
  <c r="BC24" i="31"/>
  <c r="BC233" i="31"/>
  <c r="BC20" i="31"/>
  <c r="BC164" i="31"/>
  <c r="BC171" i="31"/>
  <c r="BB87" i="31"/>
  <c r="BB384" i="31"/>
  <c r="BB313" i="31"/>
  <c r="BC28" i="31"/>
  <c r="BC69" i="31"/>
  <c r="BC240" i="31"/>
  <c r="BC179" i="31"/>
  <c r="BB366" i="31"/>
  <c r="BB323" i="31"/>
  <c r="BB107" i="31"/>
  <c r="BB309" i="31"/>
  <c r="BB321" i="31"/>
  <c r="BB318" i="31"/>
  <c r="BB367" i="31"/>
  <c r="BB95" i="31"/>
  <c r="BC33" i="31"/>
  <c r="BC23" i="31"/>
  <c r="BB348" i="31"/>
  <c r="BC182" i="31"/>
  <c r="BC34" i="31"/>
  <c r="BC178" i="31"/>
  <c r="BC242" i="31"/>
  <c r="BB94" i="31"/>
  <c r="BB272" i="31"/>
  <c r="BC37" i="31"/>
  <c r="BC231" i="31"/>
  <c r="BB350" i="31"/>
  <c r="BB97" i="31"/>
  <c r="BB303" i="31"/>
  <c r="BC183" i="31"/>
  <c r="BB322" i="31"/>
  <c r="BC227" i="31"/>
  <c r="BC36" i="31"/>
  <c r="BB102" i="31"/>
  <c r="BC22" i="31"/>
  <c r="BB100" i="31"/>
  <c r="BC173" i="31"/>
  <c r="BB93" i="31"/>
  <c r="BC239" i="31"/>
  <c r="BC169" i="31"/>
  <c r="CQ5" i="7"/>
  <c r="CP19" i="7"/>
  <c r="CR7" i="7"/>
  <c r="CQ21" i="7"/>
  <c r="CR11" i="7"/>
  <c r="CQ25" i="7"/>
  <c r="CR13" i="7"/>
  <c r="CQ27" i="7"/>
  <c r="CS10" i="7"/>
  <c r="CR24" i="7"/>
  <c r="CT12" i="7"/>
  <c r="CS26" i="7"/>
  <c r="CR9" i="7"/>
  <c r="CQ23" i="7"/>
  <c r="CS6" i="7"/>
  <c r="CR20" i="7"/>
  <c r="CT8" i="7"/>
  <c r="CS22" i="7"/>
  <c r="E300" i="32"/>
  <c r="F300" i="32" s="1"/>
  <c r="G300" i="32" s="1"/>
  <c r="H300" i="32" s="1"/>
  <c r="I300" i="32" s="1"/>
  <c r="J300" i="32" s="1"/>
  <c r="K300" i="32" s="1"/>
  <c r="L300" i="32" s="1"/>
  <c r="M300" i="32" s="1"/>
  <c r="N300" i="32" s="1"/>
  <c r="O300" i="32" s="1"/>
  <c r="P300" i="32" s="1"/>
  <c r="Q300" i="32" s="1"/>
  <c r="R300" i="32" s="1"/>
  <c r="S300" i="32" s="1"/>
  <c r="T300" i="32" s="1"/>
  <c r="U300" i="32" s="1"/>
  <c r="V300" i="32" s="1"/>
  <c r="W300" i="32" s="1"/>
  <c r="X300" i="32" s="1"/>
  <c r="Y300" i="32" s="1"/>
  <c r="Z300" i="32" s="1"/>
  <c r="AA300" i="32" s="1"/>
  <c r="AB300" i="32" s="1"/>
  <c r="AC300" i="32" s="1"/>
  <c r="AD300" i="32" s="1"/>
  <c r="AE300" i="32" s="1"/>
  <c r="AF300" i="32" s="1"/>
  <c r="AG300" i="32" s="1"/>
  <c r="AH300" i="32" s="1"/>
  <c r="AI300" i="32" s="1"/>
  <c r="AJ300" i="32" s="1"/>
  <c r="AK300" i="32" s="1"/>
  <c r="AL300" i="32" s="1"/>
  <c r="AM300" i="32" s="1"/>
  <c r="AN300" i="32" s="1"/>
  <c r="AO300" i="32" s="1"/>
  <c r="AP300" i="32" s="1"/>
  <c r="AQ300" i="32" s="1"/>
  <c r="AR300" i="32" s="1"/>
  <c r="AS300" i="32" s="1"/>
  <c r="AT300" i="32" s="1"/>
  <c r="AU300" i="32" s="1"/>
  <c r="AV300" i="32" s="1"/>
  <c r="AW300" i="32" s="1"/>
  <c r="AX300" i="32" s="1"/>
  <c r="AY300" i="32" s="1"/>
  <c r="AZ300" i="32" s="1"/>
  <c r="BA300" i="32" s="1"/>
  <c r="BB300" i="32" s="1"/>
  <c r="E303" i="32"/>
  <c r="F303" i="32" s="1"/>
  <c r="G303" i="32" s="1"/>
  <c r="H303" i="32" s="1"/>
  <c r="I303" i="32" s="1"/>
  <c r="J303" i="32" s="1"/>
  <c r="K303" i="32" s="1"/>
  <c r="L303" i="32" s="1"/>
  <c r="M303" i="32" s="1"/>
  <c r="N303" i="32" s="1"/>
  <c r="O303" i="32" s="1"/>
  <c r="P303" i="32" s="1"/>
  <c r="Q303" i="32" s="1"/>
  <c r="R303" i="32" s="1"/>
  <c r="S303" i="32" s="1"/>
  <c r="T303" i="32" s="1"/>
  <c r="U303" i="32" s="1"/>
  <c r="V303" i="32" s="1"/>
  <c r="W303" i="32" s="1"/>
  <c r="X303" i="32" s="1"/>
  <c r="Y303" i="32" s="1"/>
  <c r="Z303" i="32" s="1"/>
  <c r="AA303" i="32" s="1"/>
  <c r="AB303" i="32" s="1"/>
  <c r="AC303" i="32" s="1"/>
  <c r="AD303" i="32" s="1"/>
  <c r="AE303" i="32" s="1"/>
  <c r="AF303" i="32" s="1"/>
  <c r="AG303" i="32" s="1"/>
  <c r="AH303" i="32" s="1"/>
  <c r="AI303" i="32" s="1"/>
  <c r="AJ303" i="32" s="1"/>
  <c r="AK303" i="32" s="1"/>
  <c r="AL303" i="32" s="1"/>
  <c r="AM303" i="32" s="1"/>
  <c r="AN303" i="32" s="1"/>
  <c r="AO303" i="32" s="1"/>
  <c r="AP303" i="32" s="1"/>
  <c r="AQ303" i="32" s="1"/>
  <c r="AR303" i="32" s="1"/>
  <c r="AS303" i="32" s="1"/>
  <c r="AT303" i="32" s="1"/>
  <c r="AU303" i="32" s="1"/>
  <c r="AV303" i="32" s="1"/>
  <c r="AW303" i="32" s="1"/>
  <c r="AX303" i="32" s="1"/>
  <c r="AY303" i="32" s="1"/>
  <c r="AZ303" i="32" s="1"/>
  <c r="BA303" i="32" s="1"/>
  <c r="BB303" i="32" s="1"/>
  <c r="E304" i="32"/>
  <c r="F304" i="32" s="1"/>
  <c r="G304" i="32" s="1"/>
  <c r="H304" i="32" s="1"/>
  <c r="I304" i="32" s="1"/>
  <c r="J304" i="32" s="1"/>
  <c r="K304" i="32" s="1"/>
  <c r="L304" i="32" s="1"/>
  <c r="M304" i="32" s="1"/>
  <c r="N304" i="32" s="1"/>
  <c r="O304" i="32" s="1"/>
  <c r="P304" i="32" s="1"/>
  <c r="Q304" i="32" s="1"/>
  <c r="R304" i="32" s="1"/>
  <c r="S304" i="32" s="1"/>
  <c r="T304" i="32" s="1"/>
  <c r="U304" i="32" s="1"/>
  <c r="V304" i="32" s="1"/>
  <c r="W304" i="32" s="1"/>
  <c r="X304" i="32" s="1"/>
  <c r="Y304" i="32" s="1"/>
  <c r="Z304" i="32" s="1"/>
  <c r="AA304" i="32" s="1"/>
  <c r="AB304" i="32" s="1"/>
  <c r="AC304" i="32" s="1"/>
  <c r="AD304" i="32" s="1"/>
  <c r="AE304" i="32" s="1"/>
  <c r="AF304" i="32" s="1"/>
  <c r="AG304" i="32" s="1"/>
  <c r="AH304" i="32" s="1"/>
  <c r="AI304" i="32" s="1"/>
  <c r="AJ304" i="32" s="1"/>
  <c r="AK304" i="32" s="1"/>
  <c r="AL304" i="32" s="1"/>
  <c r="AM304" i="32" s="1"/>
  <c r="AN304" i="32" s="1"/>
  <c r="AO304" i="32" s="1"/>
  <c r="AP304" i="32" s="1"/>
  <c r="AQ304" i="32" s="1"/>
  <c r="AR304" i="32" s="1"/>
  <c r="AS304" i="32" s="1"/>
  <c r="AT304" i="32" s="1"/>
  <c r="AU304" i="32" s="1"/>
  <c r="AV304" i="32" s="1"/>
  <c r="AW304" i="32" s="1"/>
  <c r="AX304" i="32" s="1"/>
  <c r="AY304" i="32" s="1"/>
  <c r="AZ304" i="32" s="1"/>
  <c r="BA304" i="32" s="1"/>
  <c r="BB304" i="32" s="1"/>
  <c r="E165" i="32"/>
  <c r="F165" i="32" s="1"/>
  <c r="G165" i="32" s="1"/>
  <c r="H165" i="32" s="1"/>
  <c r="I165" i="32" s="1"/>
  <c r="J165" i="32" s="1"/>
  <c r="K165" i="32" s="1"/>
  <c r="L165" i="32" s="1"/>
  <c r="M165" i="32" s="1"/>
  <c r="N165" i="32" s="1"/>
  <c r="O165" i="32" s="1"/>
  <c r="P165" i="32" s="1"/>
  <c r="Q165" i="32" s="1"/>
  <c r="R165" i="32" s="1"/>
  <c r="S165" i="32" s="1"/>
  <c r="T165" i="32" s="1"/>
  <c r="U165" i="32" s="1"/>
  <c r="V165" i="32" s="1"/>
  <c r="W165" i="32" s="1"/>
  <c r="X165" i="32" s="1"/>
  <c r="Y165" i="32" s="1"/>
  <c r="Z165" i="32" s="1"/>
  <c r="AA165" i="32" s="1"/>
  <c r="AB165" i="32" s="1"/>
  <c r="AC165" i="32" s="1"/>
  <c r="AD165" i="32" s="1"/>
  <c r="AE165" i="32" s="1"/>
  <c r="AF165" i="32" s="1"/>
  <c r="AG165" i="32" s="1"/>
  <c r="AH165" i="32" s="1"/>
  <c r="AI165" i="32" s="1"/>
  <c r="AJ165" i="32" s="1"/>
  <c r="AK165" i="32" s="1"/>
  <c r="AL165" i="32" s="1"/>
  <c r="AM165" i="32" s="1"/>
  <c r="AN165" i="32" s="1"/>
  <c r="AO165" i="32" s="1"/>
  <c r="AP165" i="32" s="1"/>
  <c r="AQ165" i="32" s="1"/>
  <c r="AR165" i="32" s="1"/>
  <c r="AS165" i="32" s="1"/>
  <c r="AT165" i="32" s="1"/>
  <c r="AU165" i="32" s="1"/>
  <c r="AV165" i="32" s="1"/>
  <c r="AW165" i="32" s="1"/>
  <c r="AX165" i="32" s="1"/>
  <c r="AY165" i="32" s="1"/>
  <c r="AZ165" i="32" s="1"/>
  <c r="BA165" i="32" s="1"/>
  <c r="BB165" i="32" s="1"/>
  <c r="BC165" i="32" s="1"/>
  <c r="E22" i="32"/>
  <c r="F22" i="32" s="1"/>
  <c r="G22" i="32" s="1"/>
  <c r="H22" i="32" s="1"/>
  <c r="I22" i="32" s="1"/>
  <c r="J22" i="32" s="1"/>
  <c r="K22" i="32" s="1"/>
  <c r="L22" i="32" s="1"/>
  <c r="M22" i="32" s="1"/>
  <c r="N22" i="32" s="1"/>
  <c r="O22" i="32" s="1"/>
  <c r="P22" i="32" s="1"/>
  <c r="Q22" i="32" s="1"/>
  <c r="R22" i="32" s="1"/>
  <c r="S22" i="32" s="1"/>
  <c r="T22" i="32" s="1"/>
  <c r="U22" i="32" s="1"/>
  <c r="V22" i="32" s="1"/>
  <c r="W22" i="32" s="1"/>
  <c r="X22" i="32" s="1"/>
  <c r="Y22" i="32" s="1"/>
  <c r="Z22" i="32" s="1"/>
  <c r="AA22" i="32" s="1"/>
  <c r="AB22" i="32" s="1"/>
  <c r="AC22" i="32" s="1"/>
  <c r="AD22" i="32" s="1"/>
  <c r="AE22" i="32" s="1"/>
  <c r="AF22" i="32" s="1"/>
  <c r="AG22" i="32" s="1"/>
  <c r="AH22" i="32" s="1"/>
  <c r="AI22" i="32" s="1"/>
  <c r="AJ22" i="32" s="1"/>
  <c r="AK22" i="32" s="1"/>
  <c r="AL22" i="32" s="1"/>
  <c r="AM22" i="32" s="1"/>
  <c r="AN22" i="32" s="1"/>
  <c r="AO22" i="32" s="1"/>
  <c r="AP22" i="32" s="1"/>
  <c r="AQ22" i="32" s="1"/>
  <c r="AR22" i="32" s="1"/>
  <c r="AS22" i="32" s="1"/>
  <c r="AT22" i="32" s="1"/>
  <c r="AU22" i="32" s="1"/>
  <c r="AV22" i="32" s="1"/>
  <c r="AW22" i="32" s="1"/>
  <c r="AX22" i="32" s="1"/>
  <c r="AY22" i="32" s="1"/>
  <c r="AZ22" i="32" s="1"/>
  <c r="BA22" i="32" s="1"/>
  <c r="BB22" i="32" s="1"/>
  <c r="BC22" i="32" s="1"/>
  <c r="E175" i="32"/>
  <c r="F175" i="32" s="1"/>
  <c r="G175" i="32" s="1"/>
  <c r="H175" i="32" s="1"/>
  <c r="I175" i="32" s="1"/>
  <c r="J175" i="32" s="1"/>
  <c r="K175" i="32" s="1"/>
  <c r="L175" i="32" s="1"/>
  <c r="M175" i="32" s="1"/>
  <c r="N175" i="32" s="1"/>
  <c r="O175" i="32" s="1"/>
  <c r="P175" i="32" s="1"/>
  <c r="Q175" i="32" s="1"/>
  <c r="R175" i="32" s="1"/>
  <c r="S175" i="32" s="1"/>
  <c r="T175" i="32" s="1"/>
  <c r="U175" i="32" s="1"/>
  <c r="V175" i="32" s="1"/>
  <c r="W175" i="32" s="1"/>
  <c r="X175" i="32" s="1"/>
  <c r="Y175" i="32" s="1"/>
  <c r="Z175" i="32" s="1"/>
  <c r="AA175" i="32" s="1"/>
  <c r="AB175" i="32" s="1"/>
  <c r="AC175" i="32" s="1"/>
  <c r="AD175" i="32" s="1"/>
  <c r="AE175" i="32" s="1"/>
  <c r="AF175" i="32" s="1"/>
  <c r="AG175" i="32" s="1"/>
  <c r="AH175" i="32" s="1"/>
  <c r="AI175" i="32" s="1"/>
  <c r="AJ175" i="32" s="1"/>
  <c r="AK175" i="32" s="1"/>
  <c r="AL175" i="32" s="1"/>
  <c r="AM175" i="32" s="1"/>
  <c r="AN175" i="32" s="1"/>
  <c r="AO175" i="32" s="1"/>
  <c r="AP175" i="32" s="1"/>
  <c r="AQ175" i="32" s="1"/>
  <c r="AR175" i="32" s="1"/>
  <c r="AS175" i="32" s="1"/>
  <c r="AT175" i="32" s="1"/>
  <c r="AU175" i="32" s="1"/>
  <c r="AV175" i="32" s="1"/>
  <c r="AW175" i="32" s="1"/>
  <c r="AX175" i="32" s="1"/>
  <c r="AY175" i="32" s="1"/>
  <c r="AZ175" i="32" s="1"/>
  <c r="BA175" i="32" s="1"/>
  <c r="BB175" i="32" s="1"/>
  <c r="BC175" i="32" s="1"/>
  <c r="E310" i="32"/>
  <c r="F310" i="32" s="1"/>
  <c r="G310" i="32" s="1"/>
  <c r="H310" i="32" s="1"/>
  <c r="I310" i="32" s="1"/>
  <c r="J310" i="32" s="1"/>
  <c r="K310" i="32" s="1"/>
  <c r="L310" i="32" s="1"/>
  <c r="M310" i="32" s="1"/>
  <c r="N310" i="32" s="1"/>
  <c r="O310" i="32" s="1"/>
  <c r="P310" i="32" s="1"/>
  <c r="Q310" i="32" s="1"/>
  <c r="R310" i="32" s="1"/>
  <c r="S310" i="32" s="1"/>
  <c r="T310" i="32" s="1"/>
  <c r="U310" i="32" s="1"/>
  <c r="V310" i="32" s="1"/>
  <c r="W310" i="32" s="1"/>
  <c r="X310" i="32" s="1"/>
  <c r="Y310" i="32" s="1"/>
  <c r="Z310" i="32" s="1"/>
  <c r="AA310" i="32" s="1"/>
  <c r="AB310" i="32" s="1"/>
  <c r="AC310" i="32" s="1"/>
  <c r="AD310" i="32" s="1"/>
  <c r="AE310" i="32" s="1"/>
  <c r="AF310" i="32" s="1"/>
  <c r="AG310" i="32" s="1"/>
  <c r="AH310" i="32" s="1"/>
  <c r="AI310" i="32" s="1"/>
  <c r="AJ310" i="32" s="1"/>
  <c r="AK310" i="32" s="1"/>
  <c r="AL310" i="32" s="1"/>
  <c r="AM310" i="32" s="1"/>
  <c r="AN310" i="32" s="1"/>
  <c r="AO310" i="32" s="1"/>
  <c r="AP310" i="32" s="1"/>
  <c r="AQ310" i="32" s="1"/>
  <c r="AR310" i="32" s="1"/>
  <c r="AS310" i="32" s="1"/>
  <c r="AT310" i="32" s="1"/>
  <c r="AU310" i="32" s="1"/>
  <c r="AV310" i="32" s="1"/>
  <c r="AW310" i="32" s="1"/>
  <c r="AX310" i="32" s="1"/>
  <c r="AY310" i="32" s="1"/>
  <c r="AZ310" i="32" s="1"/>
  <c r="BA310" i="32" s="1"/>
  <c r="BB310" i="32" s="1"/>
  <c r="E173" i="32"/>
  <c r="F173" i="32" s="1"/>
  <c r="G173" i="32" s="1"/>
  <c r="H173" i="32" s="1"/>
  <c r="I173" i="32" s="1"/>
  <c r="J173" i="32" s="1"/>
  <c r="K173" i="32" s="1"/>
  <c r="L173" i="32" s="1"/>
  <c r="M173" i="32" s="1"/>
  <c r="N173" i="32" s="1"/>
  <c r="O173" i="32" s="1"/>
  <c r="P173" i="32" s="1"/>
  <c r="Q173" i="32" s="1"/>
  <c r="R173" i="32" s="1"/>
  <c r="S173" i="32" s="1"/>
  <c r="T173" i="32" s="1"/>
  <c r="U173" i="32" s="1"/>
  <c r="V173" i="32" s="1"/>
  <c r="W173" i="32" s="1"/>
  <c r="X173" i="32" s="1"/>
  <c r="Y173" i="32" s="1"/>
  <c r="Z173" i="32" s="1"/>
  <c r="AA173" i="32" s="1"/>
  <c r="AB173" i="32" s="1"/>
  <c r="AC173" i="32" s="1"/>
  <c r="AD173" i="32" s="1"/>
  <c r="AE173" i="32" s="1"/>
  <c r="AF173" i="32" s="1"/>
  <c r="AG173" i="32" s="1"/>
  <c r="AH173" i="32" s="1"/>
  <c r="AI173" i="32" s="1"/>
  <c r="AJ173" i="32" s="1"/>
  <c r="AK173" i="32" s="1"/>
  <c r="AL173" i="32" s="1"/>
  <c r="AM173" i="32" s="1"/>
  <c r="AN173" i="32" s="1"/>
  <c r="AO173" i="32" s="1"/>
  <c r="AP173" i="32" s="1"/>
  <c r="AQ173" i="32" s="1"/>
  <c r="AR173" i="32" s="1"/>
  <c r="AS173" i="32" s="1"/>
  <c r="AT173" i="32" s="1"/>
  <c r="AU173" i="32" s="1"/>
  <c r="AV173" i="32" s="1"/>
  <c r="AW173" i="32" s="1"/>
  <c r="AX173" i="32" s="1"/>
  <c r="AY173" i="32" s="1"/>
  <c r="AZ173" i="32" s="1"/>
  <c r="BA173" i="32" s="1"/>
  <c r="BB173" i="32" s="1"/>
  <c r="BC173" i="32" s="1"/>
  <c r="E171" i="32"/>
  <c r="F171" i="32" s="1"/>
  <c r="G171" i="32" s="1"/>
  <c r="H171" i="32" s="1"/>
  <c r="I171" i="32" s="1"/>
  <c r="J171" i="32" s="1"/>
  <c r="K171" i="32" s="1"/>
  <c r="L171" i="32" s="1"/>
  <c r="M171" i="32" s="1"/>
  <c r="N171" i="32" s="1"/>
  <c r="O171" i="32" s="1"/>
  <c r="P171" i="32" s="1"/>
  <c r="Q171" i="32" s="1"/>
  <c r="R171" i="32" s="1"/>
  <c r="S171" i="32" s="1"/>
  <c r="T171" i="32" s="1"/>
  <c r="U171" i="32" s="1"/>
  <c r="V171" i="32" s="1"/>
  <c r="W171" i="32" s="1"/>
  <c r="X171" i="32" s="1"/>
  <c r="Y171" i="32" s="1"/>
  <c r="Z171" i="32" s="1"/>
  <c r="AA171" i="32" s="1"/>
  <c r="AB171" i="32" s="1"/>
  <c r="AC171" i="32" s="1"/>
  <c r="AD171" i="32" s="1"/>
  <c r="AE171" i="32" s="1"/>
  <c r="AF171" i="32" s="1"/>
  <c r="AG171" i="32" s="1"/>
  <c r="AH171" i="32" s="1"/>
  <c r="AI171" i="32" s="1"/>
  <c r="AJ171" i="32" s="1"/>
  <c r="AK171" i="32" s="1"/>
  <c r="AL171" i="32" s="1"/>
  <c r="AM171" i="32" s="1"/>
  <c r="AN171" i="32" s="1"/>
  <c r="AO171" i="32" s="1"/>
  <c r="AP171" i="32" s="1"/>
  <c r="AQ171" i="32" s="1"/>
  <c r="AR171" i="32" s="1"/>
  <c r="AS171" i="32" s="1"/>
  <c r="AT171" i="32" s="1"/>
  <c r="AU171" i="32" s="1"/>
  <c r="AV171" i="32" s="1"/>
  <c r="AW171" i="32" s="1"/>
  <c r="AX171" i="32" s="1"/>
  <c r="AY171" i="32" s="1"/>
  <c r="AZ171" i="32" s="1"/>
  <c r="BA171" i="32" s="1"/>
  <c r="BB171" i="32" s="1"/>
  <c r="BC171" i="32" s="1"/>
  <c r="E307" i="32"/>
  <c r="F307" i="32" s="1"/>
  <c r="G307" i="32" s="1"/>
  <c r="H307" i="32" s="1"/>
  <c r="I307" i="32" s="1"/>
  <c r="J307" i="32" s="1"/>
  <c r="K307" i="32" s="1"/>
  <c r="L307" i="32" s="1"/>
  <c r="M307" i="32" s="1"/>
  <c r="N307" i="32" s="1"/>
  <c r="O307" i="32" s="1"/>
  <c r="P307" i="32" s="1"/>
  <c r="Q307" i="32" s="1"/>
  <c r="R307" i="32" s="1"/>
  <c r="S307" i="32" s="1"/>
  <c r="T307" i="32" s="1"/>
  <c r="U307" i="32" s="1"/>
  <c r="V307" i="32" s="1"/>
  <c r="W307" i="32" s="1"/>
  <c r="X307" i="32" s="1"/>
  <c r="Y307" i="32" s="1"/>
  <c r="Z307" i="32" s="1"/>
  <c r="AA307" i="32" s="1"/>
  <c r="AB307" i="32" s="1"/>
  <c r="AC307" i="32" s="1"/>
  <c r="AD307" i="32" s="1"/>
  <c r="AE307" i="32" s="1"/>
  <c r="AF307" i="32" s="1"/>
  <c r="AG307" i="32" s="1"/>
  <c r="AH307" i="32" s="1"/>
  <c r="AI307" i="32" s="1"/>
  <c r="AJ307" i="32" s="1"/>
  <c r="AK307" i="32" s="1"/>
  <c r="AL307" i="32" s="1"/>
  <c r="AM307" i="32" s="1"/>
  <c r="AN307" i="32" s="1"/>
  <c r="AO307" i="32" s="1"/>
  <c r="AP307" i="32" s="1"/>
  <c r="AQ307" i="32" s="1"/>
  <c r="AR307" i="32" s="1"/>
  <c r="AS307" i="32" s="1"/>
  <c r="AT307" i="32" s="1"/>
  <c r="AU307" i="32" s="1"/>
  <c r="AV307" i="32" s="1"/>
  <c r="AW307" i="32" s="1"/>
  <c r="AX307" i="32" s="1"/>
  <c r="AY307" i="32" s="1"/>
  <c r="AZ307" i="32" s="1"/>
  <c r="BA307" i="32" s="1"/>
  <c r="BB307" i="32" s="1"/>
  <c r="E301" i="32"/>
  <c r="F301" i="32" s="1"/>
  <c r="G301" i="32" s="1"/>
  <c r="H301" i="32" s="1"/>
  <c r="I301" i="32" s="1"/>
  <c r="J301" i="32" s="1"/>
  <c r="K301" i="32" s="1"/>
  <c r="L301" i="32" s="1"/>
  <c r="M301" i="32" s="1"/>
  <c r="N301" i="32" s="1"/>
  <c r="O301" i="32" s="1"/>
  <c r="P301" i="32" s="1"/>
  <c r="Q301" i="32" s="1"/>
  <c r="R301" i="32" s="1"/>
  <c r="S301" i="32" s="1"/>
  <c r="T301" i="32" s="1"/>
  <c r="U301" i="32" s="1"/>
  <c r="V301" i="32" s="1"/>
  <c r="W301" i="32" s="1"/>
  <c r="X301" i="32" s="1"/>
  <c r="Y301" i="32" s="1"/>
  <c r="Z301" i="32" s="1"/>
  <c r="AA301" i="32" s="1"/>
  <c r="AB301" i="32" s="1"/>
  <c r="AC301" i="32" s="1"/>
  <c r="AD301" i="32" s="1"/>
  <c r="AE301" i="32" s="1"/>
  <c r="AF301" i="32" s="1"/>
  <c r="AG301" i="32" s="1"/>
  <c r="AH301" i="32" s="1"/>
  <c r="AI301" i="32" s="1"/>
  <c r="AJ301" i="32" s="1"/>
  <c r="AK301" i="32" s="1"/>
  <c r="AL301" i="32" s="1"/>
  <c r="AM301" i="32" s="1"/>
  <c r="AN301" i="32" s="1"/>
  <c r="AO301" i="32" s="1"/>
  <c r="AP301" i="32" s="1"/>
  <c r="AQ301" i="32" s="1"/>
  <c r="AR301" i="32" s="1"/>
  <c r="AS301" i="32" s="1"/>
  <c r="AT301" i="32" s="1"/>
  <c r="AU301" i="32" s="1"/>
  <c r="AV301" i="32" s="1"/>
  <c r="AW301" i="32" s="1"/>
  <c r="AX301" i="32" s="1"/>
  <c r="AY301" i="32" s="1"/>
  <c r="AZ301" i="32" s="1"/>
  <c r="BA301" i="32" s="1"/>
  <c r="BB301" i="32" s="1"/>
  <c r="E130" i="31"/>
  <c r="F130" i="31" s="1"/>
  <c r="G130" i="31" s="1"/>
  <c r="H130" i="31" s="1"/>
  <c r="I130" i="31" s="1"/>
  <c r="J130" i="31" s="1"/>
  <c r="K130" i="31" s="1"/>
  <c r="L130" i="31" s="1"/>
  <c r="M130" i="31" s="1"/>
  <c r="N130" i="31" s="1"/>
  <c r="O130" i="31" s="1"/>
  <c r="P130" i="31" s="1"/>
  <c r="Q130" i="31" s="1"/>
  <c r="R130" i="31" s="1"/>
  <c r="S130" i="31" s="1"/>
  <c r="T130" i="31" s="1"/>
  <c r="U130" i="31" s="1"/>
  <c r="V130" i="31" s="1"/>
  <c r="W130" i="31" s="1"/>
  <c r="X130" i="31" s="1"/>
  <c r="Y130" i="31" s="1"/>
  <c r="Z130" i="31" s="1"/>
  <c r="AA130" i="31" s="1"/>
  <c r="AB130" i="31" s="1"/>
  <c r="AC130" i="31" s="1"/>
  <c r="AD130" i="31" s="1"/>
  <c r="AE130" i="31" s="1"/>
  <c r="AF130" i="31" s="1"/>
  <c r="AG130" i="31" s="1"/>
  <c r="AH130" i="31" s="1"/>
  <c r="AI130" i="31" s="1"/>
  <c r="AJ130" i="31" s="1"/>
  <c r="AK130" i="31" s="1"/>
  <c r="AL130" i="31" s="1"/>
  <c r="AM130" i="31" s="1"/>
  <c r="AN130" i="31" s="1"/>
  <c r="AO130" i="31" s="1"/>
  <c r="AP130" i="31" s="1"/>
  <c r="AQ130" i="31" s="1"/>
  <c r="AR130" i="31" s="1"/>
  <c r="AS130" i="31" s="1"/>
  <c r="AT130" i="31" s="1"/>
  <c r="AU130" i="31" s="1"/>
  <c r="AV130" i="31" s="1"/>
  <c r="AW130" i="31" s="1"/>
  <c r="AX130" i="31" s="1"/>
  <c r="AY130" i="31" s="1"/>
  <c r="AZ130" i="31" s="1"/>
  <c r="BA130" i="31" s="1"/>
  <c r="BB130" i="31" s="1"/>
  <c r="E411" i="31"/>
  <c r="F411" i="31" s="1"/>
  <c r="G411" i="31" s="1"/>
  <c r="H411" i="31" s="1"/>
  <c r="I411" i="31" s="1"/>
  <c r="J411" i="31" s="1"/>
  <c r="K411" i="31" s="1"/>
  <c r="L411" i="31" s="1"/>
  <c r="M411" i="31" s="1"/>
  <c r="N411" i="31" s="1"/>
  <c r="O411" i="31" s="1"/>
  <c r="P411" i="31" s="1"/>
  <c r="Q411" i="31" s="1"/>
  <c r="R411" i="31" s="1"/>
  <c r="S411" i="31" s="1"/>
  <c r="T411" i="31" s="1"/>
  <c r="U411" i="31" s="1"/>
  <c r="V411" i="31" s="1"/>
  <c r="W411" i="31" s="1"/>
  <c r="X411" i="31" s="1"/>
  <c r="Y411" i="31" s="1"/>
  <c r="Z411" i="31" s="1"/>
  <c r="AA411" i="31" s="1"/>
  <c r="AB411" i="31" s="1"/>
  <c r="AC411" i="31" s="1"/>
  <c r="AD411" i="31" s="1"/>
  <c r="AE411" i="31" s="1"/>
  <c r="AF411" i="31" s="1"/>
  <c r="AG411" i="31" s="1"/>
  <c r="AH411" i="31" s="1"/>
  <c r="AI411" i="31" s="1"/>
  <c r="AJ411" i="31" s="1"/>
  <c r="AK411" i="31" s="1"/>
  <c r="AL411" i="31" s="1"/>
  <c r="AM411" i="31" s="1"/>
  <c r="AN411" i="31" s="1"/>
  <c r="AO411" i="31" s="1"/>
  <c r="AP411" i="31" s="1"/>
  <c r="AQ411" i="31" s="1"/>
  <c r="AR411" i="31" s="1"/>
  <c r="AS411" i="31" s="1"/>
  <c r="AT411" i="31" s="1"/>
  <c r="AU411" i="31" s="1"/>
  <c r="AV411" i="31" s="1"/>
  <c r="AW411" i="31" s="1"/>
  <c r="AX411" i="31" s="1"/>
  <c r="AY411" i="31" s="1"/>
  <c r="AZ411" i="31" s="1"/>
  <c r="BA411" i="31" s="1"/>
  <c r="E123" i="31"/>
  <c r="F123" i="31" s="1"/>
  <c r="G123" i="31" s="1"/>
  <c r="H123" i="31" s="1"/>
  <c r="I123" i="31" s="1"/>
  <c r="J123" i="31" s="1"/>
  <c r="K123" i="31" s="1"/>
  <c r="L123" i="31" s="1"/>
  <c r="M123" i="31" s="1"/>
  <c r="N123" i="31" s="1"/>
  <c r="O123" i="31" s="1"/>
  <c r="P123" i="31" s="1"/>
  <c r="Q123" i="31" s="1"/>
  <c r="R123" i="31" s="1"/>
  <c r="S123" i="31" s="1"/>
  <c r="T123" i="31" s="1"/>
  <c r="U123" i="31" s="1"/>
  <c r="V123" i="31" s="1"/>
  <c r="W123" i="31" s="1"/>
  <c r="X123" i="31" s="1"/>
  <c r="Y123" i="31" s="1"/>
  <c r="Z123" i="31" s="1"/>
  <c r="AA123" i="31" s="1"/>
  <c r="AB123" i="31" s="1"/>
  <c r="AC123" i="31" s="1"/>
  <c r="AD123" i="31" s="1"/>
  <c r="AE123" i="31" s="1"/>
  <c r="AF123" i="31" s="1"/>
  <c r="AG123" i="31" s="1"/>
  <c r="AH123" i="31" s="1"/>
  <c r="AI123" i="31" s="1"/>
  <c r="AJ123" i="31" s="1"/>
  <c r="AK123" i="31" s="1"/>
  <c r="AL123" i="31" s="1"/>
  <c r="AM123" i="31" s="1"/>
  <c r="AN123" i="31" s="1"/>
  <c r="AO123" i="31" s="1"/>
  <c r="AP123" i="31" s="1"/>
  <c r="AQ123" i="31" s="1"/>
  <c r="AR123" i="31" s="1"/>
  <c r="AS123" i="31" s="1"/>
  <c r="AT123" i="31" s="1"/>
  <c r="AU123" i="31" s="1"/>
  <c r="AV123" i="31" s="1"/>
  <c r="AW123" i="31" s="1"/>
  <c r="AX123" i="31" s="1"/>
  <c r="AY123" i="31" s="1"/>
  <c r="AZ123" i="31" s="1"/>
  <c r="BA123" i="31" s="1"/>
  <c r="BB123" i="31" s="1"/>
  <c r="E254" i="31"/>
  <c r="F254" i="31" s="1"/>
  <c r="G254" i="31" s="1"/>
  <c r="H254" i="31" s="1"/>
  <c r="I254" i="31" s="1"/>
  <c r="J254" i="31" s="1"/>
  <c r="K254" i="31" s="1"/>
  <c r="L254" i="31" s="1"/>
  <c r="M254" i="31" s="1"/>
  <c r="N254" i="31" s="1"/>
  <c r="O254" i="31" s="1"/>
  <c r="P254" i="31" s="1"/>
  <c r="Q254" i="31" s="1"/>
  <c r="R254" i="31" s="1"/>
  <c r="S254" i="31" s="1"/>
  <c r="T254" i="31" s="1"/>
  <c r="U254" i="31" s="1"/>
  <c r="V254" i="31" s="1"/>
  <c r="W254" i="31" s="1"/>
  <c r="X254" i="31" s="1"/>
  <c r="Y254" i="31" s="1"/>
  <c r="Z254" i="31" s="1"/>
  <c r="AA254" i="31" s="1"/>
  <c r="AB254" i="31" s="1"/>
  <c r="AC254" i="31" s="1"/>
  <c r="AD254" i="31" s="1"/>
  <c r="AE254" i="31" s="1"/>
  <c r="AF254" i="31" s="1"/>
  <c r="AG254" i="31" s="1"/>
  <c r="AH254" i="31" s="1"/>
  <c r="AI254" i="31" s="1"/>
  <c r="AJ254" i="31" s="1"/>
  <c r="AK254" i="31" s="1"/>
  <c r="AL254" i="31" s="1"/>
  <c r="AM254" i="31" s="1"/>
  <c r="AN254" i="31" s="1"/>
  <c r="AO254" i="31" s="1"/>
  <c r="AP254" i="31" s="1"/>
  <c r="AQ254" i="31" s="1"/>
  <c r="AR254" i="31" s="1"/>
  <c r="AS254" i="31" s="1"/>
  <c r="AT254" i="31" s="1"/>
  <c r="AU254" i="31" s="1"/>
  <c r="AV254" i="31" s="1"/>
  <c r="AW254" i="31" s="1"/>
  <c r="AX254" i="31" s="1"/>
  <c r="AY254" i="31" s="1"/>
  <c r="AZ254" i="31" s="1"/>
  <c r="BA254" i="31" s="1"/>
  <c r="BB254" i="31" s="1"/>
  <c r="E198" i="31"/>
  <c r="F198" i="31" s="1"/>
  <c r="G198" i="31" s="1"/>
  <c r="H198" i="31" s="1"/>
  <c r="I198" i="31" s="1"/>
  <c r="J198" i="31" s="1"/>
  <c r="K198" i="31" s="1"/>
  <c r="L198" i="31" s="1"/>
  <c r="M198" i="31" s="1"/>
  <c r="N198" i="31" s="1"/>
  <c r="O198" i="31" s="1"/>
  <c r="P198" i="31" s="1"/>
  <c r="Q198" i="31" s="1"/>
  <c r="R198" i="31" s="1"/>
  <c r="S198" i="31" s="1"/>
  <c r="T198" i="31" s="1"/>
  <c r="U198" i="31" s="1"/>
  <c r="V198" i="31" s="1"/>
  <c r="W198" i="31" s="1"/>
  <c r="X198" i="31" s="1"/>
  <c r="Y198" i="31" s="1"/>
  <c r="Z198" i="31" s="1"/>
  <c r="AA198" i="31" s="1"/>
  <c r="AB198" i="31" s="1"/>
  <c r="AC198" i="31" s="1"/>
  <c r="AD198" i="31" s="1"/>
  <c r="AE198" i="31" s="1"/>
  <c r="AF198" i="31" s="1"/>
  <c r="AG198" i="31" s="1"/>
  <c r="AH198" i="31" s="1"/>
  <c r="AI198" i="31" s="1"/>
  <c r="AJ198" i="31" s="1"/>
  <c r="AK198" i="31" s="1"/>
  <c r="AL198" i="31" s="1"/>
  <c r="AM198" i="31" s="1"/>
  <c r="AN198" i="31" s="1"/>
  <c r="AO198" i="31" s="1"/>
  <c r="AP198" i="31" s="1"/>
  <c r="AQ198" i="31" s="1"/>
  <c r="AR198" i="31" s="1"/>
  <c r="AS198" i="31" s="1"/>
  <c r="AT198" i="31" s="1"/>
  <c r="AU198" i="31" s="1"/>
  <c r="AV198" i="31" s="1"/>
  <c r="AW198" i="31" s="1"/>
  <c r="AX198" i="31" s="1"/>
  <c r="AY198" i="31" s="1"/>
  <c r="AZ198" i="31" s="1"/>
  <c r="BA198" i="31" s="1"/>
  <c r="BB198" i="31" s="1"/>
  <c r="BC198" i="31" s="1"/>
  <c r="E129" i="31"/>
  <c r="F129" i="31" s="1"/>
  <c r="G129" i="31" s="1"/>
  <c r="H129" i="31" s="1"/>
  <c r="I129" i="31" s="1"/>
  <c r="J129" i="31" s="1"/>
  <c r="K129" i="31" s="1"/>
  <c r="L129" i="31" s="1"/>
  <c r="M129" i="31" s="1"/>
  <c r="N129" i="31" s="1"/>
  <c r="O129" i="31" s="1"/>
  <c r="P129" i="31" s="1"/>
  <c r="Q129" i="31" s="1"/>
  <c r="R129" i="31" s="1"/>
  <c r="S129" i="31" s="1"/>
  <c r="T129" i="31" s="1"/>
  <c r="U129" i="31" s="1"/>
  <c r="V129" i="31" s="1"/>
  <c r="W129" i="31" s="1"/>
  <c r="X129" i="31" s="1"/>
  <c r="Y129" i="31" s="1"/>
  <c r="Z129" i="31" s="1"/>
  <c r="AA129" i="31" s="1"/>
  <c r="AB129" i="31" s="1"/>
  <c r="AC129" i="31" s="1"/>
  <c r="AD129" i="31" s="1"/>
  <c r="AE129" i="31" s="1"/>
  <c r="AF129" i="31" s="1"/>
  <c r="AG129" i="31" s="1"/>
  <c r="AH129" i="31" s="1"/>
  <c r="AI129" i="31" s="1"/>
  <c r="AJ129" i="31" s="1"/>
  <c r="AK129" i="31" s="1"/>
  <c r="AL129" i="31" s="1"/>
  <c r="AM129" i="31" s="1"/>
  <c r="AN129" i="31" s="1"/>
  <c r="AO129" i="31" s="1"/>
  <c r="AP129" i="31" s="1"/>
  <c r="AQ129" i="31" s="1"/>
  <c r="AR129" i="31" s="1"/>
  <c r="AS129" i="31" s="1"/>
  <c r="AT129" i="31" s="1"/>
  <c r="AU129" i="31" s="1"/>
  <c r="AV129" i="31" s="1"/>
  <c r="AW129" i="31" s="1"/>
  <c r="AX129" i="31" s="1"/>
  <c r="AY129" i="31" s="1"/>
  <c r="AZ129" i="31" s="1"/>
  <c r="BA129" i="31" s="1"/>
  <c r="BB129" i="31" s="1"/>
  <c r="E191" i="31"/>
  <c r="F191" i="31" s="1"/>
  <c r="G191" i="31" s="1"/>
  <c r="H191" i="31" s="1"/>
  <c r="I191" i="31" s="1"/>
  <c r="J191" i="31" s="1"/>
  <c r="K191" i="31" s="1"/>
  <c r="L191" i="31" s="1"/>
  <c r="M191" i="31" s="1"/>
  <c r="N191" i="31" s="1"/>
  <c r="O191" i="31" s="1"/>
  <c r="P191" i="31" s="1"/>
  <c r="Q191" i="31" s="1"/>
  <c r="R191" i="31" s="1"/>
  <c r="S191" i="31" s="1"/>
  <c r="T191" i="31" s="1"/>
  <c r="U191" i="31" s="1"/>
  <c r="V191" i="31" s="1"/>
  <c r="W191" i="31" s="1"/>
  <c r="X191" i="31" s="1"/>
  <c r="Y191" i="31" s="1"/>
  <c r="Z191" i="31" s="1"/>
  <c r="AA191" i="31" s="1"/>
  <c r="AB191" i="31" s="1"/>
  <c r="AC191" i="31" s="1"/>
  <c r="AD191" i="31" s="1"/>
  <c r="AE191" i="31" s="1"/>
  <c r="AF191" i="31" s="1"/>
  <c r="AG191" i="31" s="1"/>
  <c r="AH191" i="31" s="1"/>
  <c r="AI191" i="31" s="1"/>
  <c r="AJ191" i="31" s="1"/>
  <c r="AK191" i="31" s="1"/>
  <c r="AL191" i="31" s="1"/>
  <c r="AM191" i="31" s="1"/>
  <c r="AN191" i="31" s="1"/>
  <c r="AO191" i="31" s="1"/>
  <c r="AP191" i="31" s="1"/>
  <c r="AQ191" i="31" s="1"/>
  <c r="AR191" i="31" s="1"/>
  <c r="AS191" i="31" s="1"/>
  <c r="AT191" i="31" s="1"/>
  <c r="AU191" i="31" s="1"/>
  <c r="AV191" i="31" s="1"/>
  <c r="AW191" i="31" s="1"/>
  <c r="AX191" i="31" s="1"/>
  <c r="AY191" i="31" s="1"/>
  <c r="AZ191" i="31" s="1"/>
  <c r="BA191" i="31" s="1"/>
  <c r="BB191" i="31" s="1"/>
  <c r="BC191" i="31" s="1"/>
  <c r="E259" i="31"/>
  <c r="F259" i="31" s="1"/>
  <c r="G259" i="31" s="1"/>
  <c r="H259" i="31" s="1"/>
  <c r="I259" i="31" s="1"/>
  <c r="J259" i="31" s="1"/>
  <c r="K259" i="31" s="1"/>
  <c r="L259" i="31" s="1"/>
  <c r="M259" i="31" s="1"/>
  <c r="N259" i="31" s="1"/>
  <c r="O259" i="31" s="1"/>
  <c r="P259" i="31" s="1"/>
  <c r="Q259" i="31" s="1"/>
  <c r="R259" i="31" s="1"/>
  <c r="S259" i="31" s="1"/>
  <c r="T259" i="31" s="1"/>
  <c r="U259" i="31" s="1"/>
  <c r="V259" i="31" s="1"/>
  <c r="W259" i="31" s="1"/>
  <c r="X259" i="31" s="1"/>
  <c r="Y259" i="31" s="1"/>
  <c r="Z259" i="31" s="1"/>
  <c r="AA259" i="31" s="1"/>
  <c r="AB259" i="31" s="1"/>
  <c r="AC259" i="31" s="1"/>
  <c r="AD259" i="31" s="1"/>
  <c r="AE259" i="31" s="1"/>
  <c r="AF259" i="31" s="1"/>
  <c r="AG259" i="31" s="1"/>
  <c r="AH259" i="31" s="1"/>
  <c r="AI259" i="31" s="1"/>
  <c r="AJ259" i="31" s="1"/>
  <c r="AK259" i="31" s="1"/>
  <c r="AL259" i="31" s="1"/>
  <c r="AM259" i="31" s="1"/>
  <c r="AN259" i="31" s="1"/>
  <c r="AO259" i="31" s="1"/>
  <c r="AP259" i="31" s="1"/>
  <c r="AQ259" i="31" s="1"/>
  <c r="AR259" i="31" s="1"/>
  <c r="AS259" i="31" s="1"/>
  <c r="AT259" i="31" s="1"/>
  <c r="AU259" i="31" s="1"/>
  <c r="AV259" i="31" s="1"/>
  <c r="AW259" i="31" s="1"/>
  <c r="AX259" i="31" s="1"/>
  <c r="AY259" i="31" s="1"/>
  <c r="AZ259" i="31" s="1"/>
  <c r="BA259" i="31" s="1"/>
  <c r="BB259" i="31" s="1"/>
  <c r="E55" i="31"/>
  <c r="F55" i="31" s="1"/>
  <c r="G55" i="31" s="1"/>
  <c r="H55" i="31" s="1"/>
  <c r="I55" i="31" s="1"/>
  <c r="J55" i="31" s="1"/>
  <c r="K55" i="31" s="1"/>
  <c r="L55" i="31" s="1"/>
  <c r="M55" i="31" s="1"/>
  <c r="N55" i="31" s="1"/>
  <c r="O55" i="31" s="1"/>
  <c r="P55" i="31" s="1"/>
  <c r="Q55" i="31" s="1"/>
  <c r="R55" i="31" s="1"/>
  <c r="S55" i="31" s="1"/>
  <c r="T55" i="31" s="1"/>
  <c r="U55" i="31" s="1"/>
  <c r="V55" i="31" s="1"/>
  <c r="W55" i="31" s="1"/>
  <c r="X55" i="31" s="1"/>
  <c r="Y55" i="31" s="1"/>
  <c r="Z55" i="31" s="1"/>
  <c r="AA55" i="31" s="1"/>
  <c r="AB55" i="31" s="1"/>
  <c r="AC55" i="31" s="1"/>
  <c r="AD55" i="31" s="1"/>
  <c r="AE55" i="31" s="1"/>
  <c r="AF55" i="31" s="1"/>
  <c r="AG55" i="31" s="1"/>
  <c r="AH55" i="31" s="1"/>
  <c r="AI55" i="31" s="1"/>
  <c r="AJ55" i="31" s="1"/>
  <c r="AK55" i="31" s="1"/>
  <c r="AL55" i="31" s="1"/>
  <c r="AM55" i="31" s="1"/>
  <c r="AN55" i="31" s="1"/>
  <c r="AO55" i="31" s="1"/>
  <c r="AP55" i="31" s="1"/>
  <c r="AQ55" i="31" s="1"/>
  <c r="AR55" i="31" s="1"/>
  <c r="AS55" i="31" s="1"/>
  <c r="AT55" i="31" s="1"/>
  <c r="AU55" i="31" s="1"/>
  <c r="AV55" i="31" s="1"/>
  <c r="AW55" i="31" s="1"/>
  <c r="AX55" i="31" s="1"/>
  <c r="AY55" i="31" s="1"/>
  <c r="AZ55" i="31" s="1"/>
  <c r="BA55" i="31" s="1"/>
  <c r="BB55" i="31" s="1"/>
  <c r="BC55" i="31" s="1"/>
  <c r="E119" i="31"/>
  <c r="F119" i="31" s="1"/>
  <c r="G119" i="31" s="1"/>
  <c r="H119" i="31" s="1"/>
  <c r="I119" i="31" s="1"/>
  <c r="J119" i="31" s="1"/>
  <c r="K119" i="31" s="1"/>
  <c r="L119" i="31" s="1"/>
  <c r="M119" i="31" s="1"/>
  <c r="N119" i="31" s="1"/>
  <c r="O119" i="31" s="1"/>
  <c r="P119" i="31" s="1"/>
  <c r="Q119" i="31" s="1"/>
  <c r="R119" i="31" s="1"/>
  <c r="S119" i="31" s="1"/>
  <c r="T119" i="31" s="1"/>
  <c r="U119" i="31" s="1"/>
  <c r="V119" i="31" s="1"/>
  <c r="W119" i="31" s="1"/>
  <c r="X119" i="31" s="1"/>
  <c r="Y119" i="31" s="1"/>
  <c r="Z119" i="31" s="1"/>
  <c r="AA119" i="31" s="1"/>
  <c r="AB119" i="31" s="1"/>
  <c r="AC119" i="31" s="1"/>
  <c r="AD119" i="31" s="1"/>
  <c r="AE119" i="31" s="1"/>
  <c r="AF119" i="31" s="1"/>
  <c r="AG119" i="31" s="1"/>
  <c r="AH119" i="31" s="1"/>
  <c r="AI119" i="31" s="1"/>
  <c r="AJ119" i="31" s="1"/>
  <c r="AK119" i="31" s="1"/>
  <c r="AL119" i="31" s="1"/>
  <c r="AM119" i="31" s="1"/>
  <c r="AN119" i="31" s="1"/>
  <c r="AO119" i="31" s="1"/>
  <c r="AP119" i="31" s="1"/>
  <c r="AQ119" i="31" s="1"/>
  <c r="AR119" i="31" s="1"/>
  <c r="AS119" i="31" s="1"/>
  <c r="AT119" i="31" s="1"/>
  <c r="AU119" i="31" s="1"/>
  <c r="AV119" i="31" s="1"/>
  <c r="AW119" i="31" s="1"/>
  <c r="AX119" i="31" s="1"/>
  <c r="AY119" i="31" s="1"/>
  <c r="AZ119" i="31" s="1"/>
  <c r="BA119" i="31" s="1"/>
  <c r="BB119" i="31" s="1"/>
  <c r="E255" i="31"/>
  <c r="F255" i="31" s="1"/>
  <c r="G255" i="31" s="1"/>
  <c r="H255" i="31" s="1"/>
  <c r="I255" i="31" s="1"/>
  <c r="J255" i="31" s="1"/>
  <c r="K255" i="31" s="1"/>
  <c r="L255" i="31" s="1"/>
  <c r="M255" i="31" s="1"/>
  <c r="N255" i="31" s="1"/>
  <c r="O255" i="31" s="1"/>
  <c r="P255" i="31" s="1"/>
  <c r="Q255" i="31" s="1"/>
  <c r="R255" i="31" s="1"/>
  <c r="S255" i="31" s="1"/>
  <c r="T255" i="31" s="1"/>
  <c r="U255" i="31" s="1"/>
  <c r="V255" i="31" s="1"/>
  <c r="W255" i="31" s="1"/>
  <c r="X255" i="31" s="1"/>
  <c r="Y255" i="31" s="1"/>
  <c r="Z255" i="31" s="1"/>
  <c r="AA255" i="31" s="1"/>
  <c r="AB255" i="31" s="1"/>
  <c r="AC255" i="31" s="1"/>
  <c r="AD255" i="31" s="1"/>
  <c r="AE255" i="31" s="1"/>
  <c r="AF255" i="31" s="1"/>
  <c r="AG255" i="31" s="1"/>
  <c r="AH255" i="31" s="1"/>
  <c r="AI255" i="31" s="1"/>
  <c r="AJ255" i="31" s="1"/>
  <c r="AK255" i="31" s="1"/>
  <c r="AL255" i="31" s="1"/>
  <c r="AM255" i="31" s="1"/>
  <c r="AN255" i="31" s="1"/>
  <c r="AO255" i="31" s="1"/>
  <c r="AP255" i="31" s="1"/>
  <c r="AQ255" i="31" s="1"/>
  <c r="AR255" i="31" s="1"/>
  <c r="AS255" i="31" s="1"/>
  <c r="AT255" i="31" s="1"/>
  <c r="AU255" i="31" s="1"/>
  <c r="AV255" i="31" s="1"/>
  <c r="AW255" i="31" s="1"/>
  <c r="AX255" i="31" s="1"/>
  <c r="AY255" i="31" s="1"/>
  <c r="AZ255" i="31" s="1"/>
  <c r="BA255" i="31" s="1"/>
  <c r="BB255" i="31" s="1"/>
  <c r="E402" i="31"/>
  <c r="F402" i="31" s="1"/>
  <c r="G402" i="31" s="1"/>
  <c r="H402" i="31" s="1"/>
  <c r="I402" i="31" s="1"/>
  <c r="J402" i="31" s="1"/>
  <c r="K402" i="31" s="1"/>
  <c r="L402" i="31" s="1"/>
  <c r="M402" i="31" s="1"/>
  <c r="N402" i="31" s="1"/>
  <c r="O402" i="31" s="1"/>
  <c r="P402" i="31" s="1"/>
  <c r="Q402" i="31" s="1"/>
  <c r="R402" i="31" s="1"/>
  <c r="S402" i="31" s="1"/>
  <c r="T402" i="31" s="1"/>
  <c r="U402" i="31" s="1"/>
  <c r="V402" i="31" s="1"/>
  <c r="W402" i="31" s="1"/>
  <c r="X402" i="31" s="1"/>
  <c r="Y402" i="31" s="1"/>
  <c r="Z402" i="31" s="1"/>
  <c r="AA402" i="31" s="1"/>
  <c r="AB402" i="31" s="1"/>
  <c r="AC402" i="31" s="1"/>
  <c r="AD402" i="31" s="1"/>
  <c r="AE402" i="31" s="1"/>
  <c r="AF402" i="31" s="1"/>
  <c r="AG402" i="31" s="1"/>
  <c r="AH402" i="31" s="1"/>
  <c r="AI402" i="31" s="1"/>
  <c r="AJ402" i="31" s="1"/>
  <c r="AK402" i="31" s="1"/>
  <c r="AL402" i="31" s="1"/>
  <c r="AM402" i="31" s="1"/>
  <c r="AN402" i="31" s="1"/>
  <c r="AO402" i="31" s="1"/>
  <c r="AP402" i="31" s="1"/>
  <c r="AQ402" i="31" s="1"/>
  <c r="AR402" i="31" s="1"/>
  <c r="AS402" i="31" s="1"/>
  <c r="AT402" i="31" s="1"/>
  <c r="AU402" i="31" s="1"/>
  <c r="AV402" i="31" s="1"/>
  <c r="AW402" i="31" s="1"/>
  <c r="AX402" i="31" s="1"/>
  <c r="AY402" i="31" s="1"/>
  <c r="AZ402" i="31" s="1"/>
  <c r="BA402" i="31" s="1"/>
  <c r="E62" i="31"/>
  <c r="F62" i="31" s="1"/>
  <c r="G62" i="31" s="1"/>
  <c r="H62" i="31" s="1"/>
  <c r="I62" i="31" s="1"/>
  <c r="J62" i="31" s="1"/>
  <c r="K62" i="31" s="1"/>
  <c r="L62" i="31" s="1"/>
  <c r="M62" i="31" s="1"/>
  <c r="N62" i="31" s="1"/>
  <c r="O62" i="31" s="1"/>
  <c r="P62" i="31" s="1"/>
  <c r="Q62" i="31" s="1"/>
  <c r="R62" i="31" s="1"/>
  <c r="S62" i="31" s="1"/>
  <c r="T62" i="31" s="1"/>
  <c r="U62" i="31" s="1"/>
  <c r="V62" i="31" s="1"/>
  <c r="W62" i="31" s="1"/>
  <c r="X62" i="31" s="1"/>
  <c r="Y62" i="31" s="1"/>
  <c r="Z62" i="31" s="1"/>
  <c r="AA62" i="31" s="1"/>
  <c r="AB62" i="31" s="1"/>
  <c r="AC62" i="31" s="1"/>
  <c r="AD62" i="31" s="1"/>
  <c r="AE62" i="31" s="1"/>
  <c r="AF62" i="31" s="1"/>
  <c r="AG62" i="31" s="1"/>
  <c r="AH62" i="31" s="1"/>
  <c r="AI62" i="31" s="1"/>
  <c r="AJ62" i="31" s="1"/>
  <c r="AK62" i="31" s="1"/>
  <c r="AL62" i="31" s="1"/>
  <c r="AM62" i="31" s="1"/>
  <c r="AN62" i="31" s="1"/>
  <c r="AO62" i="31" s="1"/>
  <c r="AP62" i="31" s="1"/>
  <c r="AQ62" i="31" s="1"/>
  <c r="AR62" i="31" s="1"/>
  <c r="AS62" i="31" s="1"/>
  <c r="AT62" i="31" s="1"/>
  <c r="AU62" i="31" s="1"/>
  <c r="AV62" i="31" s="1"/>
  <c r="AW62" i="31" s="1"/>
  <c r="AX62" i="31" s="1"/>
  <c r="AY62" i="31" s="1"/>
  <c r="AZ62" i="31" s="1"/>
  <c r="BA62" i="31" s="1"/>
  <c r="BB62" i="31" s="1"/>
  <c r="BC62" i="31" s="1"/>
  <c r="E200" i="31"/>
  <c r="F200" i="31" s="1"/>
  <c r="G200" i="31" s="1"/>
  <c r="H200" i="31" s="1"/>
  <c r="I200" i="31" s="1"/>
  <c r="J200" i="31" s="1"/>
  <c r="K200" i="31" s="1"/>
  <c r="L200" i="31" s="1"/>
  <c r="M200" i="31" s="1"/>
  <c r="N200" i="31" s="1"/>
  <c r="O200" i="31" s="1"/>
  <c r="P200" i="31" s="1"/>
  <c r="Q200" i="31" s="1"/>
  <c r="R200" i="31" s="1"/>
  <c r="S200" i="31" s="1"/>
  <c r="T200" i="31" s="1"/>
  <c r="U200" i="31" s="1"/>
  <c r="V200" i="31" s="1"/>
  <c r="W200" i="31" s="1"/>
  <c r="X200" i="31" s="1"/>
  <c r="Y200" i="31" s="1"/>
  <c r="Z200" i="31" s="1"/>
  <c r="AA200" i="31" s="1"/>
  <c r="AB200" i="31" s="1"/>
  <c r="AC200" i="31" s="1"/>
  <c r="AD200" i="31" s="1"/>
  <c r="AE200" i="31" s="1"/>
  <c r="AF200" i="31" s="1"/>
  <c r="AG200" i="31" s="1"/>
  <c r="AH200" i="31" s="1"/>
  <c r="AI200" i="31" s="1"/>
  <c r="AJ200" i="31" s="1"/>
  <c r="AK200" i="31" s="1"/>
  <c r="AL200" i="31" s="1"/>
  <c r="AM200" i="31" s="1"/>
  <c r="AN200" i="31" s="1"/>
  <c r="AO200" i="31" s="1"/>
  <c r="AP200" i="31" s="1"/>
  <c r="AQ200" i="31" s="1"/>
  <c r="AR200" i="31" s="1"/>
  <c r="AS200" i="31" s="1"/>
  <c r="AT200" i="31" s="1"/>
  <c r="AU200" i="31" s="1"/>
  <c r="AV200" i="31" s="1"/>
  <c r="AW200" i="31" s="1"/>
  <c r="AX200" i="31" s="1"/>
  <c r="AY200" i="31" s="1"/>
  <c r="AZ200" i="31" s="1"/>
  <c r="BA200" i="31" s="1"/>
  <c r="BB200" i="31" s="1"/>
  <c r="BC200" i="31" s="1"/>
  <c r="E394" i="31"/>
  <c r="F394" i="31" s="1"/>
  <c r="G394" i="31" s="1"/>
  <c r="H394" i="31" s="1"/>
  <c r="I394" i="31" s="1"/>
  <c r="J394" i="31" s="1"/>
  <c r="K394" i="31" s="1"/>
  <c r="L394" i="31" s="1"/>
  <c r="M394" i="31" s="1"/>
  <c r="N394" i="31" s="1"/>
  <c r="O394" i="31" s="1"/>
  <c r="P394" i="31" s="1"/>
  <c r="Q394" i="31" s="1"/>
  <c r="R394" i="31" s="1"/>
  <c r="S394" i="31" s="1"/>
  <c r="T394" i="31" s="1"/>
  <c r="U394" i="31" s="1"/>
  <c r="V394" i="31" s="1"/>
  <c r="W394" i="31" s="1"/>
  <c r="X394" i="31" s="1"/>
  <c r="Y394" i="31" s="1"/>
  <c r="Z394" i="31" s="1"/>
  <c r="AA394" i="31" s="1"/>
  <c r="AB394" i="31" s="1"/>
  <c r="AC394" i="31" s="1"/>
  <c r="AD394" i="31" s="1"/>
  <c r="AE394" i="31" s="1"/>
  <c r="AF394" i="31" s="1"/>
  <c r="AG394" i="31" s="1"/>
  <c r="AH394" i="31" s="1"/>
  <c r="AI394" i="31" s="1"/>
  <c r="AJ394" i="31" s="1"/>
  <c r="AK394" i="31" s="1"/>
  <c r="AL394" i="31" s="1"/>
  <c r="AM394" i="31" s="1"/>
  <c r="AN394" i="31" s="1"/>
  <c r="AO394" i="31" s="1"/>
  <c r="AP394" i="31" s="1"/>
  <c r="AQ394" i="31" s="1"/>
  <c r="AR394" i="31" s="1"/>
  <c r="AS394" i="31" s="1"/>
  <c r="AT394" i="31" s="1"/>
  <c r="AU394" i="31" s="1"/>
  <c r="AV394" i="31" s="1"/>
  <c r="AW394" i="31" s="1"/>
  <c r="AX394" i="31" s="1"/>
  <c r="AY394" i="31" s="1"/>
  <c r="AZ394" i="31" s="1"/>
  <c r="BA394" i="31" s="1"/>
  <c r="E57" i="31"/>
  <c r="F57" i="31" s="1"/>
  <c r="G57" i="31" s="1"/>
  <c r="H57" i="31" s="1"/>
  <c r="I57" i="31" s="1"/>
  <c r="J57" i="31" s="1"/>
  <c r="K57" i="31" s="1"/>
  <c r="L57" i="31" s="1"/>
  <c r="M57" i="31" s="1"/>
  <c r="N57" i="31" s="1"/>
  <c r="O57" i="31" s="1"/>
  <c r="P57" i="31" s="1"/>
  <c r="Q57" i="31" s="1"/>
  <c r="R57" i="31" s="1"/>
  <c r="S57" i="31" s="1"/>
  <c r="T57" i="31" s="1"/>
  <c r="U57" i="31" s="1"/>
  <c r="V57" i="31" s="1"/>
  <c r="W57" i="31" s="1"/>
  <c r="X57" i="31" s="1"/>
  <c r="Y57" i="31" s="1"/>
  <c r="Z57" i="31" s="1"/>
  <c r="AA57" i="31" s="1"/>
  <c r="AB57" i="31" s="1"/>
  <c r="AC57" i="31" s="1"/>
  <c r="AD57" i="31" s="1"/>
  <c r="AE57" i="31" s="1"/>
  <c r="AF57" i="31" s="1"/>
  <c r="AG57" i="31" s="1"/>
  <c r="AH57" i="31" s="1"/>
  <c r="AI57" i="31" s="1"/>
  <c r="AJ57" i="31" s="1"/>
  <c r="AK57" i="31" s="1"/>
  <c r="AL57" i="31" s="1"/>
  <c r="AM57" i="31" s="1"/>
  <c r="AN57" i="31" s="1"/>
  <c r="AO57" i="31" s="1"/>
  <c r="AP57" i="31" s="1"/>
  <c r="AQ57" i="31" s="1"/>
  <c r="AR57" i="31" s="1"/>
  <c r="AS57" i="31" s="1"/>
  <c r="AT57" i="31" s="1"/>
  <c r="AU57" i="31" s="1"/>
  <c r="AV57" i="31" s="1"/>
  <c r="AW57" i="31" s="1"/>
  <c r="AX57" i="31" s="1"/>
  <c r="AY57" i="31" s="1"/>
  <c r="AZ57" i="31" s="1"/>
  <c r="BA57" i="31" s="1"/>
  <c r="BB57" i="31" s="1"/>
  <c r="BC57" i="31" s="1"/>
  <c r="E197" i="31"/>
  <c r="F197" i="31" s="1"/>
  <c r="G197" i="31" s="1"/>
  <c r="H197" i="31" s="1"/>
  <c r="I197" i="31" s="1"/>
  <c r="J197" i="31" s="1"/>
  <c r="K197" i="31" s="1"/>
  <c r="L197" i="31" s="1"/>
  <c r="M197" i="31" s="1"/>
  <c r="N197" i="31" s="1"/>
  <c r="O197" i="31" s="1"/>
  <c r="P197" i="31" s="1"/>
  <c r="Q197" i="31" s="1"/>
  <c r="R197" i="31" s="1"/>
  <c r="S197" i="31" s="1"/>
  <c r="T197" i="31" s="1"/>
  <c r="U197" i="31" s="1"/>
  <c r="V197" i="31" s="1"/>
  <c r="W197" i="31" s="1"/>
  <c r="X197" i="31" s="1"/>
  <c r="Y197" i="31" s="1"/>
  <c r="Z197" i="31" s="1"/>
  <c r="AA197" i="31" s="1"/>
  <c r="AB197" i="31" s="1"/>
  <c r="AC197" i="31" s="1"/>
  <c r="AD197" i="31" s="1"/>
  <c r="AE197" i="31" s="1"/>
  <c r="AF197" i="31" s="1"/>
  <c r="AG197" i="31" s="1"/>
  <c r="AH197" i="31" s="1"/>
  <c r="AI197" i="31" s="1"/>
  <c r="AJ197" i="31" s="1"/>
  <c r="AK197" i="31" s="1"/>
  <c r="AL197" i="31" s="1"/>
  <c r="AM197" i="31" s="1"/>
  <c r="AN197" i="31" s="1"/>
  <c r="AO197" i="31" s="1"/>
  <c r="AP197" i="31" s="1"/>
  <c r="AQ197" i="31" s="1"/>
  <c r="AR197" i="31" s="1"/>
  <c r="AS197" i="31" s="1"/>
  <c r="AT197" i="31" s="1"/>
  <c r="AU197" i="31" s="1"/>
  <c r="AV197" i="31" s="1"/>
  <c r="AW197" i="31" s="1"/>
  <c r="AX197" i="31" s="1"/>
  <c r="AY197" i="31" s="1"/>
  <c r="AZ197" i="31" s="1"/>
  <c r="BA197" i="31" s="1"/>
  <c r="BB197" i="31" s="1"/>
  <c r="BC197" i="31" s="1"/>
  <c r="E256" i="31"/>
  <c r="F256" i="31" s="1"/>
  <c r="G256" i="31" s="1"/>
  <c r="H256" i="31" s="1"/>
  <c r="I256" i="31" s="1"/>
  <c r="J256" i="31" s="1"/>
  <c r="K256" i="31" s="1"/>
  <c r="L256" i="31" s="1"/>
  <c r="M256" i="31" s="1"/>
  <c r="N256" i="31" s="1"/>
  <c r="O256" i="31" s="1"/>
  <c r="P256" i="31" s="1"/>
  <c r="Q256" i="31" s="1"/>
  <c r="R256" i="31" s="1"/>
  <c r="S256" i="31" s="1"/>
  <c r="T256" i="31" s="1"/>
  <c r="U256" i="31" s="1"/>
  <c r="V256" i="31" s="1"/>
  <c r="W256" i="31" s="1"/>
  <c r="X256" i="31" s="1"/>
  <c r="Y256" i="31" s="1"/>
  <c r="Z256" i="31" s="1"/>
  <c r="AA256" i="31" s="1"/>
  <c r="AB256" i="31" s="1"/>
  <c r="AC256" i="31" s="1"/>
  <c r="AD256" i="31" s="1"/>
  <c r="AE256" i="31" s="1"/>
  <c r="AF256" i="31" s="1"/>
  <c r="AG256" i="31" s="1"/>
  <c r="AH256" i="31" s="1"/>
  <c r="AI256" i="31" s="1"/>
  <c r="AJ256" i="31" s="1"/>
  <c r="AK256" i="31" s="1"/>
  <c r="AL256" i="31" s="1"/>
  <c r="AM256" i="31" s="1"/>
  <c r="AN256" i="31" s="1"/>
  <c r="AO256" i="31" s="1"/>
  <c r="AP256" i="31" s="1"/>
  <c r="AQ256" i="31" s="1"/>
  <c r="AR256" i="31" s="1"/>
  <c r="AS256" i="31" s="1"/>
  <c r="AT256" i="31" s="1"/>
  <c r="AU256" i="31" s="1"/>
  <c r="AV256" i="31" s="1"/>
  <c r="AW256" i="31" s="1"/>
  <c r="AX256" i="31" s="1"/>
  <c r="AY256" i="31" s="1"/>
  <c r="AZ256" i="31" s="1"/>
  <c r="BA256" i="31" s="1"/>
  <c r="BB256" i="31" s="1"/>
  <c r="E202" i="31"/>
  <c r="F202" i="31" s="1"/>
  <c r="G202" i="31" s="1"/>
  <c r="H202" i="31" s="1"/>
  <c r="I202" i="31" s="1"/>
  <c r="J202" i="31" s="1"/>
  <c r="K202" i="31" s="1"/>
  <c r="L202" i="31" s="1"/>
  <c r="M202" i="31" s="1"/>
  <c r="N202" i="31" s="1"/>
  <c r="O202" i="31" s="1"/>
  <c r="P202" i="31" s="1"/>
  <c r="Q202" i="31" s="1"/>
  <c r="R202" i="31" s="1"/>
  <c r="S202" i="31" s="1"/>
  <c r="T202" i="31" s="1"/>
  <c r="U202" i="31" s="1"/>
  <c r="V202" i="31" s="1"/>
  <c r="W202" i="31" s="1"/>
  <c r="X202" i="31" s="1"/>
  <c r="Y202" i="31" s="1"/>
  <c r="Z202" i="31" s="1"/>
  <c r="AA202" i="31" s="1"/>
  <c r="AB202" i="31" s="1"/>
  <c r="AC202" i="31" s="1"/>
  <c r="AD202" i="31" s="1"/>
  <c r="AE202" i="31" s="1"/>
  <c r="AF202" i="31" s="1"/>
  <c r="AG202" i="31" s="1"/>
  <c r="AH202" i="31" s="1"/>
  <c r="AI202" i="31" s="1"/>
  <c r="AJ202" i="31" s="1"/>
  <c r="AK202" i="31" s="1"/>
  <c r="AL202" i="31" s="1"/>
  <c r="AM202" i="31" s="1"/>
  <c r="AN202" i="31" s="1"/>
  <c r="AO202" i="31" s="1"/>
  <c r="AP202" i="31" s="1"/>
  <c r="AQ202" i="31" s="1"/>
  <c r="AR202" i="31" s="1"/>
  <c r="AS202" i="31" s="1"/>
  <c r="AT202" i="31" s="1"/>
  <c r="AU202" i="31" s="1"/>
  <c r="AV202" i="31" s="1"/>
  <c r="AW202" i="31" s="1"/>
  <c r="AX202" i="31" s="1"/>
  <c r="AY202" i="31" s="1"/>
  <c r="AZ202" i="31" s="1"/>
  <c r="BA202" i="31" s="1"/>
  <c r="BB202" i="31" s="1"/>
  <c r="BC202" i="31" s="1"/>
  <c r="E403" i="31"/>
  <c r="F403" i="31" s="1"/>
  <c r="G403" i="31" s="1"/>
  <c r="H403" i="31" s="1"/>
  <c r="I403" i="31" s="1"/>
  <c r="J403" i="31" s="1"/>
  <c r="K403" i="31" s="1"/>
  <c r="L403" i="31" s="1"/>
  <c r="M403" i="31" s="1"/>
  <c r="N403" i="31" s="1"/>
  <c r="O403" i="31" s="1"/>
  <c r="P403" i="31" s="1"/>
  <c r="Q403" i="31" s="1"/>
  <c r="R403" i="31" s="1"/>
  <c r="S403" i="31" s="1"/>
  <c r="T403" i="31" s="1"/>
  <c r="U403" i="31" s="1"/>
  <c r="V403" i="31" s="1"/>
  <c r="W403" i="31" s="1"/>
  <c r="X403" i="31" s="1"/>
  <c r="Y403" i="31" s="1"/>
  <c r="Z403" i="31" s="1"/>
  <c r="AA403" i="31" s="1"/>
  <c r="AB403" i="31" s="1"/>
  <c r="AC403" i="31" s="1"/>
  <c r="AD403" i="31" s="1"/>
  <c r="AE403" i="31" s="1"/>
  <c r="AF403" i="31" s="1"/>
  <c r="AG403" i="31" s="1"/>
  <c r="AH403" i="31" s="1"/>
  <c r="AI403" i="31" s="1"/>
  <c r="AJ403" i="31" s="1"/>
  <c r="AK403" i="31" s="1"/>
  <c r="AL403" i="31" s="1"/>
  <c r="AM403" i="31" s="1"/>
  <c r="AN403" i="31" s="1"/>
  <c r="AO403" i="31" s="1"/>
  <c r="AP403" i="31" s="1"/>
  <c r="AQ403" i="31" s="1"/>
  <c r="AR403" i="31" s="1"/>
  <c r="AS403" i="31" s="1"/>
  <c r="AT403" i="31" s="1"/>
  <c r="AU403" i="31" s="1"/>
  <c r="AV403" i="31" s="1"/>
  <c r="AW403" i="31" s="1"/>
  <c r="AX403" i="31" s="1"/>
  <c r="AY403" i="31" s="1"/>
  <c r="AZ403" i="31" s="1"/>
  <c r="BA403" i="31" s="1"/>
  <c r="E58" i="31"/>
  <c r="F58" i="31" s="1"/>
  <c r="G58" i="31" s="1"/>
  <c r="H58" i="31" s="1"/>
  <c r="I58" i="31" s="1"/>
  <c r="J58" i="31" s="1"/>
  <c r="K58" i="31" s="1"/>
  <c r="L58" i="31" s="1"/>
  <c r="M58" i="31" s="1"/>
  <c r="N58" i="31" s="1"/>
  <c r="O58" i="31" s="1"/>
  <c r="P58" i="31" s="1"/>
  <c r="Q58" i="31" s="1"/>
  <c r="R58" i="31" s="1"/>
  <c r="S58" i="31" s="1"/>
  <c r="T58" i="31" s="1"/>
  <c r="U58" i="31" s="1"/>
  <c r="V58" i="31" s="1"/>
  <c r="W58" i="31" s="1"/>
  <c r="X58" i="31" s="1"/>
  <c r="Y58" i="31" s="1"/>
  <c r="Z58" i="31" s="1"/>
  <c r="AA58" i="31" s="1"/>
  <c r="AB58" i="31" s="1"/>
  <c r="AC58" i="31" s="1"/>
  <c r="AD58" i="31" s="1"/>
  <c r="AE58" i="31" s="1"/>
  <c r="AF58" i="31" s="1"/>
  <c r="AG58" i="31" s="1"/>
  <c r="AH58" i="31" s="1"/>
  <c r="AI58" i="31" s="1"/>
  <c r="AJ58" i="31" s="1"/>
  <c r="AK58" i="31" s="1"/>
  <c r="AL58" i="31" s="1"/>
  <c r="AM58" i="31" s="1"/>
  <c r="AN58" i="31" s="1"/>
  <c r="AO58" i="31" s="1"/>
  <c r="AP58" i="31" s="1"/>
  <c r="AQ58" i="31" s="1"/>
  <c r="AR58" i="31" s="1"/>
  <c r="AS58" i="31" s="1"/>
  <c r="AT58" i="31" s="1"/>
  <c r="AU58" i="31" s="1"/>
  <c r="AV58" i="31" s="1"/>
  <c r="AW58" i="31" s="1"/>
  <c r="AX58" i="31" s="1"/>
  <c r="AY58" i="31" s="1"/>
  <c r="AZ58" i="31" s="1"/>
  <c r="BA58" i="31" s="1"/>
  <c r="BB58" i="31" s="1"/>
  <c r="BC58" i="31" s="1"/>
  <c r="E341" i="31"/>
  <c r="F341" i="31" s="1"/>
  <c r="G341" i="31" s="1"/>
  <c r="H341" i="31" s="1"/>
  <c r="I341" i="31" s="1"/>
  <c r="J341" i="31" s="1"/>
  <c r="K341" i="31" s="1"/>
  <c r="L341" i="31" s="1"/>
  <c r="M341" i="31" s="1"/>
  <c r="N341" i="31" s="1"/>
  <c r="O341" i="31" s="1"/>
  <c r="P341" i="31" s="1"/>
  <c r="Q341" i="31" s="1"/>
  <c r="R341" i="31" s="1"/>
  <c r="S341" i="31" s="1"/>
  <c r="T341" i="31" s="1"/>
  <c r="U341" i="31" s="1"/>
  <c r="V341" i="31" s="1"/>
  <c r="W341" i="31" s="1"/>
  <c r="X341" i="31" s="1"/>
  <c r="Y341" i="31" s="1"/>
  <c r="Z341" i="31" s="1"/>
  <c r="AA341" i="31" s="1"/>
  <c r="AB341" i="31" s="1"/>
  <c r="AC341" i="31" s="1"/>
  <c r="AD341" i="31" s="1"/>
  <c r="AE341" i="31" s="1"/>
  <c r="AF341" i="31" s="1"/>
  <c r="AG341" i="31" s="1"/>
  <c r="AH341" i="31" s="1"/>
  <c r="AI341" i="31" s="1"/>
  <c r="AJ341" i="31" s="1"/>
  <c r="AK341" i="31" s="1"/>
  <c r="AL341" i="31" s="1"/>
  <c r="AM341" i="31" s="1"/>
  <c r="AN341" i="31" s="1"/>
  <c r="AO341" i="31" s="1"/>
  <c r="AP341" i="31" s="1"/>
  <c r="AQ341" i="31" s="1"/>
  <c r="AR341" i="31" s="1"/>
  <c r="AS341" i="31" s="1"/>
  <c r="AT341" i="31" s="1"/>
  <c r="AU341" i="31" s="1"/>
  <c r="AV341" i="31" s="1"/>
  <c r="AW341" i="31" s="1"/>
  <c r="AX341" i="31" s="1"/>
  <c r="AY341" i="31" s="1"/>
  <c r="AZ341" i="31" s="1"/>
  <c r="BA341" i="31" s="1"/>
  <c r="BB341" i="31" s="1"/>
  <c r="E206" i="31"/>
  <c r="F206" i="31" s="1"/>
  <c r="G206" i="31" s="1"/>
  <c r="H206" i="31" s="1"/>
  <c r="I206" i="31" s="1"/>
  <c r="J206" i="31" s="1"/>
  <c r="K206" i="31" s="1"/>
  <c r="L206" i="31" s="1"/>
  <c r="M206" i="31" s="1"/>
  <c r="N206" i="31" s="1"/>
  <c r="O206" i="31" s="1"/>
  <c r="P206" i="31" s="1"/>
  <c r="Q206" i="31" s="1"/>
  <c r="R206" i="31" s="1"/>
  <c r="S206" i="31" s="1"/>
  <c r="T206" i="31" s="1"/>
  <c r="U206" i="31" s="1"/>
  <c r="V206" i="31" s="1"/>
  <c r="W206" i="31" s="1"/>
  <c r="X206" i="31" s="1"/>
  <c r="Y206" i="31" s="1"/>
  <c r="Z206" i="31" s="1"/>
  <c r="AA206" i="31" s="1"/>
  <c r="AB206" i="31" s="1"/>
  <c r="AC206" i="31" s="1"/>
  <c r="AD206" i="31" s="1"/>
  <c r="AE206" i="31" s="1"/>
  <c r="AF206" i="31" s="1"/>
  <c r="AG206" i="31" s="1"/>
  <c r="AH206" i="31" s="1"/>
  <c r="AI206" i="31" s="1"/>
  <c r="AJ206" i="31" s="1"/>
  <c r="AK206" i="31" s="1"/>
  <c r="AL206" i="31" s="1"/>
  <c r="AM206" i="31" s="1"/>
  <c r="AN206" i="31" s="1"/>
  <c r="AO206" i="31" s="1"/>
  <c r="AP206" i="31" s="1"/>
  <c r="AQ206" i="31" s="1"/>
  <c r="AR206" i="31" s="1"/>
  <c r="AS206" i="31" s="1"/>
  <c r="AT206" i="31" s="1"/>
  <c r="AU206" i="31" s="1"/>
  <c r="AV206" i="31" s="1"/>
  <c r="AW206" i="31" s="1"/>
  <c r="AX206" i="31" s="1"/>
  <c r="AY206" i="31" s="1"/>
  <c r="AZ206" i="31" s="1"/>
  <c r="BA206" i="31" s="1"/>
  <c r="BB206" i="31" s="1"/>
  <c r="BC206" i="31" s="1"/>
  <c r="E271" i="31"/>
  <c r="F271" i="31" s="1"/>
  <c r="G271" i="31" s="1"/>
  <c r="H271" i="31" s="1"/>
  <c r="I271" i="31" s="1"/>
  <c r="J271" i="31" s="1"/>
  <c r="K271" i="31" s="1"/>
  <c r="L271" i="31" s="1"/>
  <c r="M271" i="31" s="1"/>
  <c r="N271" i="31" s="1"/>
  <c r="O271" i="31" s="1"/>
  <c r="P271" i="31" s="1"/>
  <c r="Q271" i="31" s="1"/>
  <c r="R271" i="31" s="1"/>
  <c r="S271" i="31" s="1"/>
  <c r="T271" i="31" s="1"/>
  <c r="U271" i="31" s="1"/>
  <c r="V271" i="31" s="1"/>
  <c r="W271" i="31" s="1"/>
  <c r="X271" i="31" s="1"/>
  <c r="Y271" i="31" s="1"/>
  <c r="Z271" i="31" s="1"/>
  <c r="AA271" i="31" s="1"/>
  <c r="AB271" i="31" s="1"/>
  <c r="AC271" i="31" s="1"/>
  <c r="AD271" i="31" s="1"/>
  <c r="AE271" i="31" s="1"/>
  <c r="AF271" i="31" s="1"/>
  <c r="AG271" i="31" s="1"/>
  <c r="AH271" i="31" s="1"/>
  <c r="AI271" i="31" s="1"/>
  <c r="AJ271" i="31" s="1"/>
  <c r="AK271" i="31" s="1"/>
  <c r="AL271" i="31" s="1"/>
  <c r="AM271" i="31" s="1"/>
  <c r="AN271" i="31" s="1"/>
  <c r="AO271" i="31" s="1"/>
  <c r="AP271" i="31" s="1"/>
  <c r="AQ271" i="31" s="1"/>
  <c r="AR271" i="31" s="1"/>
  <c r="AS271" i="31" s="1"/>
  <c r="AT271" i="31" s="1"/>
  <c r="AU271" i="31" s="1"/>
  <c r="AV271" i="31" s="1"/>
  <c r="AW271" i="31" s="1"/>
  <c r="AX271" i="31" s="1"/>
  <c r="AY271" i="31" s="1"/>
  <c r="AZ271" i="31" s="1"/>
  <c r="BA271" i="31" s="1"/>
  <c r="BB271" i="31" s="1"/>
  <c r="E344" i="31"/>
  <c r="F344" i="31" s="1"/>
  <c r="G344" i="31" s="1"/>
  <c r="H344" i="31" s="1"/>
  <c r="I344" i="31" s="1"/>
  <c r="J344" i="31" s="1"/>
  <c r="K344" i="31" s="1"/>
  <c r="L344" i="31" s="1"/>
  <c r="M344" i="31" s="1"/>
  <c r="N344" i="31" s="1"/>
  <c r="O344" i="31" s="1"/>
  <c r="P344" i="31" s="1"/>
  <c r="Q344" i="31" s="1"/>
  <c r="R344" i="31" s="1"/>
  <c r="S344" i="31" s="1"/>
  <c r="T344" i="31" s="1"/>
  <c r="U344" i="31" s="1"/>
  <c r="V344" i="31" s="1"/>
  <c r="W344" i="31" s="1"/>
  <c r="X344" i="31" s="1"/>
  <c r="Y344" i="31" s="1"/>
  <c r="Z344" i="31" s="1"/>
  <c r="AA344" i="31" s="1"/>
  <c r="AB344" i="31" s="1"/>
  <c r="AC344" i="31" s="1"/>
  <c r="AD344" i="31" s="1"/>
  <c r="AE344" i="31" s="1"/>
  <c r="AF344" i="31" s="1"/>
  <c r="AG344" i="31" s="1"/>
  <c r="AH344" i="31" s="1"/>
  <c r="AI344" i="31" s="1"/>
  <c r="AJ344" i="31" s="1"/>
  <c r="AK344" i="31" s="1"/>
  <c r="AL344" i="31" s="1"/>
  <c r="AM344" i="31" s="1"/>
  <c r="AN344" i="31" s="1"/>
  <c r="AO344" i="31" s="1"/>
  <c r="AP344" i="31" s="1"/>
  <c r="AQ344" i="31" s="1"/>
  <c r="AR344" i="31" s="1"/>
  <c r="AS344" i="31" s="1"/>
  <c r="AT344" i="31" s="1"/>
  <c r="AU344" i="31" s="1"/>
  <c r="AV344" i="31" s="1"/>
  <c r="AW344" i="31" s="1"/>
  <c r="AX344" i="31" s="1"/>
  <c r="AY344" i="31" s="1"/>
  <c r="AZ344" i="31" s="1"/>
  <c r="BA344" i="31" s="1"/>
  <c r="BB344" i="31" s="1"/>
  <c r="E407" i="31"/>
  <c r="F407" i="31" s="1"/>
  <c r="G407" i="31" s="1"/>
  <c r="H407" i="31" s="1"/>
  <c r="I407" i="31" s="1"/>
  <c r="J407" i="31" s="1"/>
  <c r="K407" i="31" s="1"/>
  <c r="L407" i="31" s="1"/>
  <c r="M407" i="31" s="1"/>
  <c r="N407" i="31" s="1"/>
  <c r="O407" i="31" s="1"/>
  <c r="P407" i="31" s="1"/>
  <c r="Q407" i="31" s="1"/>
  <c r="R407" i="31" s="1"/>
  <c r="S407" i="31" s="1"/>
  <c r="T407" i="31" s="1"/>
  <c r="U407" i="31" s="1"/>
  <c r="V407" i="31" s="1"/>
  <c r="W407" i="31" s="1"/>
  <c r="X407" i="31" s="1"/>
  <c r="Y407" i="31" s="1"/>
  <c r="Z407" i="31" s="1"/>
  <c r="AA407" i="31" s="1"/>
  <c r="AB407" i="31" s="1"/>
  <c r="AC407" i="31" s="1"/>
  <c r="AD407" i="31" s="1"/>
  <c r="AE407" i="31" s="1"/>
  <c r="AF407" i="31" s="1"/>
  <c r="AG407" i="31" s="1"/>
  <c r="AH407" i="31" s="1"/>
  <c r="AI407" i="31" s="1"/>
  <c r="AJ407" i="31" s="1"/>
  <c r="AK407" i="31" s="1"/>
  <c r="AL407" i="31" s="1"/>
  <c r="AM407" i="31" s="1"/>
  <c r="AN407" i="31" s="1"/>
  <c r="AO407" i="31" s="1"/>
  <c r="AP407" i="31" s="1"/>
  <c r="AQ407" i="31" s="1"/>
  <c r="AR407" i="31" s="1"/>
  <c r="AS407" i="31" s="1"/>
  <c r="AT407" i="31" s="1"/>
  <c r="AU407" i="31" s="1"/>
  <c r="AV407" i="31" s="1"/>
  <c r="AW407" i="31" s="1"/>
  <c r="AX407" i="31" s="1"/>
  <c r="AY407" i="31" s="1"/>
  <c r="AZ407" i="31" s="1"/>
  <c r="BA407" i="31" s="1"/>
  <c r="E51" i="31"/>
  <c r="F51" i="31" s="1"/>
  <c r="G51" i="31" s="1"/>
  <c r="H51" i="31" s="1"/>
  <c r="I51" i="31" s="1"/>
  <c r="J51" i="31" s="1"/>
  <c r="K51" i="31" s="1"/>
  <c r="L51" i="31" s="1"/>
  <c r="M51" i="31" s="1"/>
  <c r="N51" i="31" s="1"/>
  <c r="O51" i="31" s="1"/>
  <c r="P51" i="31" s="1"/>
  <c r="Q51" i="31" s="1"/>
  <c r="R51" i="31" s="1"/>
  <c r="S51" i="31" s="1"/>
  <c r="T51" i="31" s="1"/>
  <c r="U51" i="31" s="1"/>
  <c r="V51" i="31" s="1"/>
  <c r="W51" i="31" s="1"/>
  <c r="X51" i="31" s="1"/>
  <c r="Y51" i="31" s="1"/>
  <c r="Z51" i="31" s="1"/>
  <c r="AA51" i="31" s="1"/>
  <c r="AB51" i="31" s="1"/>
  <c r="AC51" i="31" s="1"/>
  <c r="AD51" i="31" s="1"/>
  <c r="AE51" i="31" s="1"/>
  <c r="AF51" i="31" s="1"/>
  <c r="AG51" i="31" s="1"/>
  <c r="AH51" i="31" s="1"/>
  <c r="AI51" i="31" s="1"/>
  <c r="AJ51" i="31" s="1"/>
  <c r="AK51" i="31" s="1"/>
  <c r="AL51" i="31" s="1"/>
  <c r="AM51" i="31" s="1"/>
  <c r="AN51" i="31" s="1"/>
  <c r="AO51" i="31" s="1"/>
  <c r="AP51" i="31" s="1"/>
  <c r="AQ51" i="31" s="1"/>
  <c r="AR51" i="31" s="1"/>
  <c r="AS51" i="31" s="1"/>
  <c r="AT51" i="31" s="1"/>
  <c r="AU51" i="31" s="1"/>
  <c r="AV51" i="31" s="1"/>
  <c r="AW51" i="31" s="1"/>
  <c r="AX51" i="31" s="1"/>
  <c r="AY51" i="31" s="1"/>
  <c r="AZ51" i="31" s="1"/>
  <c r="BA51" i="31" s="1"/>
  <c r="BB51" i="31" s="1"/>
  <c r="BC51" i="31" s="1"/>
  <c r="E121" i="31"/>
  <c r="F121" i="31" s="1"/>
  <c r="G121" i="31" s="1"/>
  <c r="H121" i="31" s="1"/>
  <c r="I121" i="31" s="1"/>
  <c r="J121" i="31" s="1"/>
  <c r="K121" i="31" s="1"/>
  <c r="L121" i="31" s="1"/>
  <c r="M121" i="31" s="1"/>
  <c r="N121" i="31" s="1"/>
  <c r="O121" i="31" s="1"/>
  <c r="P121" i="31" s="1"/>
  <c r="Q121" i="31" s="1"/>
  <c r="R121" i="31" s="1"/>
  <c r="S121" i="31" s="1"/>
  <c r="T121" i="31" s="1"/>
  <c r="U121" i="31" s="1"/>
  <c r="V121" i="31" s="1"/>
  <c r="W121" i="31" s="1"/>
  <c r="X121" i="31" s="1"/>
  <c r="Y121" i="31" s="1"/>
  <c r="Z121" i="31" s="1"/>
  <c r="AA121" i="31" s="1"/>
  <c r="AB121" i="31" s="1"/>
  <c r="AC121" i="31" s="1"/>
  <c r="AD121" i="31" s="1"/>
  <c r="AE121" i="31" s="1"/>
  <c r="AF121" i="31" s="1"/>
  <c r="AG121" i="31" s="1"/>
  <c r="AH121" i="31" s="1"/>
  <c r="AI121" i="31" s="1"/>
  <c r="AJ121" i="31" s="1"/>
  <c r="AK121" i="31" s="1"/>
  <c r="AL121" i="31" s="1"/>
  <c r="AM121" i="31" s="1"/>
  <c r="AN121" i="31" s="1"/>
  <c r="AO121" i="31" s="1"/>
  <c r="AP121" i="31" s="1"/>
  <c r="AQ121" i="31" s="1"/>
  <c r="AR121" i="31" s="1"/>
  <c r="AS121" i="31" s="1"/>
  <c r="AT121" i="31" s="1"/>
  <c r="AU121" i="31" s="1"/>
  <c r="AV121" i="31" s="1"/>
  <c r="AW121" i="31" s="1"/>
  <c r="AX121" i="31" s="1"/>
  <c r="AY121" i="31" s="1"/>
  <c r="AZ121" i="31" s="1"/>
  <c r="BA121" i="31" s="1"/>
  <c r="BB121" i="31" s="1"/>
  <c r="E335" i="31"/>
  <c r="F335" i="31" s="1"/>
  <c r="G335" i="31" s="1"/>
  <c r="H335" i="31" s="1"/>
  <c r="I335" i="31" s="1"/>
  <c r="J335" i="31" s="1"/>
  <c r="K335" i="31" s="1"/>
  <c r="L335" i="31" s="1"/>
  <c r="M335" i="31" s="1"/>
  <c r="N335" i="31" s="1"/>
  <c r="O335" i="31" s="1"/>
  <c r="P335" i="31" s="1"/>
  <c r="Q335" i="31" s="1"/>
  <c r="R335" i="31" s="1"/>
  <c r="S335" i="31" s="1"/>
  <c r="T335" i="31" s="1"/>
  <c r="U335" i="31" s="1"/>
  <c r="V335" i="31" s="1"/>
  <c r="W335" i="31" s="1"/>
  <c r="X335" i="31" s="1"/>
  <c r="Y335" i="31" s="1"/>
  <c r="Z335" i="31" s="1"/>
  <c r="AA335" i="31" s="1"/>
  <c r="AB335" i="31" s="1"/>
  <c r="AC335" i="31" s="1"/>
  <c r="AD335" i="31" s="1"/>
  <c r="AE335" i="31" s="1"/>
  <c r="AF335" i="31" s="1"/>
  <c r="AG335" i="31" s="1"/>
  <c r="AH335" i="31" s="1"/>
  <c r="AI335" i="31" s="1"/>
  <c r="AJ335" i="31" s="1"/>
  <c r="AK335" i="31" s="1"/>
  <c r="AL335" i="31" s="1"/>
  <c r="AM335" i="31" s="1"/>
  <c r="AN335" i="31" s="1"/>
  <c r="AO335" i="31" s="1"/>
  <c r="AP335" i="31" s="1"/>
  <c r="AQ335" i="31" s="1"/>
  <c r="AR335" i="31" s="1"/>
  <c r="AS335" i="31" s="1"/>
  <c r="AT335" i="31" s="1"/>
  <c r="AU335" i="31" s="1"/>
  <c r="AV335" i="31" s="1"/>
  <c r="AW335" i="31" s="1"/>
  <c r="AX335" i="31" s="1"/>
  <c r="AY335" i="31" s="1"/>
  <c r="AZ335" i="31" s="1"/>
  <c r="BA335" i="31" s="1"/>
  <c r="BB335" i="31" s="1"/>
  <c r="E263" i="31"/>
  <c r="F263" i="31" s="1"/>
  <c r="G263" i="31" s="1"/>
  <c r="H263" i="31" s="1"/>
  <c r="I263" i="31" s="1"/>
  <c r="J263" i="31" s="1"/>
  <c r="K263" i="31" s="1"/>
  <c r="L263" i="31" s="1"/>
  <c r="M263" i="31" s="1"/>
  <c r="N263" i="31" s="1"/>
  <c r="O263" i="31" s="1"/>
  <c r="P263" i="31" s="1"/>
  <c r="Q263" i="31" s="1"/>
  <c r="R263" i="31" s="1"/>
  <c r="S263" i="31" s="1"/>
  <c r="T263" i="31" s="1"/>
  <c r="U263" i="31" s="1"/>
  <c r="V263" i="31" s="1"/>
  <c r="W263" i="31" s="1"/>
  <c r="X263" i="31" s="1"/>
  <c r="Y263" i="31" s="1"/>
  <c r="Z263" i="31" s="1"/>
  <c r="AA263" i="31" s="1"/>
  <c r="AB263" i="31" s="1"/>
  <c r="AC263" i="31" s="1"/>
  <c r="AD263" i="31" s="1"/>
  <c r="AE263" i="31" s="1"/>
  <c r="AF263" i="31" s="1"/>
  <c r="AG263" i="31" s="1"/>
  <c r="AH263" i="31" s="1"/>
  <c r="AI263" i="31" s="1"/>
  <c r="AJ263" i="31" s="1"/>
  <c r="AK263" i="31" s="1"/>
  <c r="AL263" i="31" s="1"/>
  <c r="AM263" i="31" s="1"/>
  <c r="AN263" i="31" s="1"/>
  <c r="AO263" i="31" s="1"/>
  <c r="AP263" i="31" s="1"/>
  <c r="AQ263" i="31" s="1"/>
  <c r="AR263" i="31" s="1"/>
  <c r="AS263" i="31" s="1"/>
  <c r="AT263" i="31" s="1"/>
  <c r="AU263" i="31" s="1"/>
  <c r="AV263" i="31" s="1"/>
  <c r="AW263" i="31" s="1"/>
  <c r="AX263" i="31" s="1"/>
  <c r="AY263" i="31" s="1"/>
  <c r="AZ263" i="31" s="1"/>
  <c r="BA263" i="31" s="1"/>
  <c r="BB263" i="31" s="1"/>
  <c r="E342" i="31"/>
  <c r="F342" i="31" s="1"/>
  <c r="G342" i="31" s="1"/>
  <c r="H342" i="31" s="1"/>
  <c r="I342" i="31" s="1"/>
  <c r="J342" i="31" s="1"/>
  <c r="K342" i="31" s="1"/>
  <c r="L342" i="31" s="1"/>
  <c r="M342" i="31" s="1"/>
  <c r="N342" i="31" s="1"/>
  <c r="O342" i="31" s="1"/>
  <c r="P342" i="31" s="1"/>
  <c r="Q342" i="31" s="1"/>
  <c r="R342" i="31" s="1"/>
  <c r="S342" i="31" s="1"/>
  <c r="T342" i="31" s="1"/>
  <c r="U342" i="31" s="1"/>
  <c r="V342" i="31" s="1"/>
  <c r="W342" i="31" s="1"/>
  <c r="X342" i="31" s="1"/>
  <c r="Y342" i="31" s="1"/>
  <c r="Z342" i="31" s="1"/>
  <c r="AA342" i="31" s="1"/>
  <c r="AB342" i="31" s="1"/>
  <c r="AC342" i="31" s="1"/>
  <c r="AD342" i="31" s="1"/>
  <c r="AE342" i="31" s="1"/>
  <c r="AF342" i="31" s="1"/>
  <c r="AG342" i="31" s="1"/>
  <c r="AH342" i="31" s="1"/>
  <c r="AI342" i="31" s="1"/>
  <c r="AJ342" i="31" s="1"/>
  <c r="AK342" i="31" s="1"/>
  <c r="AL342" i="31" s="1"/>
  <c r="AM342" i="31" s="1"/>
  <c r="AN342" i="31" s="1"/>
  <c r="AO342" i="31" s="1"/>
  <c r="AP342" i="31" s="1"/>
  <c r="AQ342" i="31" s="1"/>
  <c r="AR342" i="31" s="1"/>
  <c r="AS342" i="31" s="1"/>
  <c r="AT342" i="31" s="1"/>
  <c r="AU342" i="31" s="1"/>
  <c r="AV342" i="31" s="1"/>
  <c r="AW342" i="31" s="1"/>
  <c r="AX342" i="31" s="1"/>
  <c r="AY342" i="31" s="1"/>
  <c r="AZ342" i="31" s="1"/>
  <c r="BA342" i="31" s="1"/>
  <c r="BB342" i="31" s="1"/>
  <c r="E409" i="31"/>
  <c r="F409" i="31" s="1"/>
  <c r="G409" i="31" s="1"/>
  <c r="H409" i="31" s="1"/>
  <c r="I409" i="31" s="1"/>
  <c r="J409" i="31" s="1"/>
  <c r="K409" i="31" s="1"/>
  <c r="L409" i="31" s="1"/>
  <c r="M409" i="31" s="1"/>
  <c r="N409" i="31" s="1"/>
  <c r="O409" i="31" s="1"/>
  <c r="P409" i="31" s="1"/>
  <c r="Q409" i="31" s="1"/>
  <c r="R409" i="31" s="1"/>
  <c r="S409" i="31" s="1"/>
  <c r="T409" i="31" s="1"/>
  <c r="U409" i="31" s="1"/>
  <c r="V409" i="31" s="1"/>
  <c r="W409" i="31" s="1"/>
  <c r="X409" i="31" s="1"/>
  <c r="Y409" i="31" s="1"/>
  <c r="Z409" i="31" s="1"/>
  <c r="AA409" i="31" s="1"/>
  <c r="AB409" i="31" s="1"/>
  <c r="AC409" i="31" s="1"/>
  <c r="AD409" i="31" s="1"/>
  <c r="AE409" i="31" s="1"/>
  <c r="AF409" i="31" s="1"/>
  <c r="AG409" i="31" s="1"/>
  <c r="AH409" i="31" s="1"/>
  <c r="AI409" i="31" s="1"/>
  <c r="AJ409" i="31" s="1"/>
  <c r="AK409" i="31" s="1"/>
  <c r="AL409" i="31" s="1"/>
  <c r="AM409" i="31" s="1"/>
  <c r="AN409" i="31" s="1"/>
  <c r="AO409" i="31" s="1"/>
  <c r="AP409" i="31" s="1"/>
  <c r="AQ409" i="31" s="1"/>
  <c r="AR409" i="31" s="1"/>
  <c r="AS409" i="31" s="1"/>
  <c r="AT409" i="31" s="1"/>
  <c r="AU409" i="31" s="1"/>
  <c r="AV409" i="31" s="1"/>
  <c r="AW409" i="31" s="1"/>
  <c r="AX409" i="31" s="1"/>
  <c r="AY409" i="31" s="1"/>
  <c r="AZ409" i="31" s="1"/>
  <c r="BA409" i="31" s="1"/>
  <c r="E122" i="31"/>
  <c r="F122" i="31" s="1"/>
  <c r="G122" i="31" s="1"/>
  <c r="H122" i="31" s="1"/>
  <c r="I122" i="31" s="1"/>
  <c r="J122" i="31" s="1"/>
  <c r="K122" i="31" s="1"/>
  <c r="L122" i="31" s="1"/>
  <c r="M122" i="31" s="1"/>
  <c r="N122" i="31" s="1"/>
  <c r="O122" i="31" s="1"/>
  <c r="P122" i="31" s="1"/>
  <c r="Q122" i="31" s="1"/>
  <c r="R122" i="31" s="1"/>
  <c r="S122" i="31" s="1"/>
  <c r="T122" i="31" s="1"/>
  <c r="U122" i="31" s="1"/>
  <c r="V122" i="31" s="1"/>
  <c r="W122" i="31" s="1"/>
  <c r="X122" i="31" s="1"/>
  <c r="Y122" i="31" s="1"/>
  <c r="Z122" i="31" s="1"/>
  <c r="AA122" i="31" s="1"/>
  <c r="AB122" i="31" s="1"/>
  <c r="AC122" i="31" s="1"/>
  <c r="AD122" i="31" s="1"/>
  <c r="AE122" i="31" s="1"/>
  <c r="AF122" i="31" s="1"/>
  <c r="AG122" i="31" s="1"/>
  <c r="AH122" i="31" s="1"/>
  <c r="AI122" i="31" s="1"/>
  <c r="AJ122" i="31" s="1"/>
  <c r="AK122" i="31" s="1"/>
  <c r="AL122" i="31" s="1"/>
  <c r="AM122" i="31" s="1"/>
  <c r="AN122" i="31" s="1"/>
  <c r="AO122" i="31" s="1"/>
  <c r="AP122" i="31" s="1"/>
  <c r="AQ122" i="31" s="1"/>
  <c r="AR122" i="31" s="1"/>
  <c r="AS122" i="31" s="1"/>
  <c r="AT122" i="31" s="1"/>
  <c r="AU122" i="31" s="1"/>
  <c r="AV122" i="31" s="1"/>
  <c r="AW122" i="31" s="1"/>
  <c r="AX122" i="31" s="1"/>
  <c r="AY122" i="31" s="1"/>
  <c r="AZ122" i="31" s="1"/>
  <c r="BA122" i="31" s="1"/>
  <c r="BB122" i="31" s="1"/>
  <c r="E347" i="31"/>
  <c r="F347" i="31" s="1"/>
  <c r="G347" i="31" s="1"/>
  <c r="H347" i="31" s="1"/>
  <c r="I347" i="31" s="1"/>
  <c r="J347" i="31" s="1"/>
  <c r="K347" i="31" s="1"/>
  <c r="L347" i="31" s="1"/>
  <c r="M347" i="31" s="1"/>
  <c r="N347" i="31" s="1"/>
  <c r="O347" i="31" s="1"/>
  <c r="P347" i="31" s="1"/>
  <c r="Q347" i="31" s="1"/>
  <c r="R347" i="31" s="1"/>
  <c r="S347" i="31" s="1"/>
  <c r="T347" i="31" s="1"/>
  <c r="U347" i="31" s="1"/>
  <c r="V347" i="31" s="1"/>
  <c r="W347" i="31" s="1"/>
  <c r="X347" i="31" s="1"/>
  <c r="Y347" i="31" s="1"/>
  <c r="Z347" i="31" s="1"/>
  <c r="AA347" i="31" s="1"/>
  <c r="AB347" i="31" s="1"/>
  <c r="AC347" i="31" s="1"/>
  <c r="AD347" i="31" s="1"/>
  <c r="AE347" i="31" s="1"/>
  <c r="AF347" i="31" s="1"/>
  <c r="AG347" i="31" s="1"/>
  <c r="AH347" i="31" s="1"/>
  <c r="AI347" i="31" s="1"/>
  <c r="AJ347" i="31" s="1"/>
  <c r="AK347" i="31" s="1"/>
  <c r="AL347" i="31" s="1"/>
  <c r="AM347" i="31" s="1"/>
  <c r="AN347" i="31" s="1"/>
  <c r="AO347" i="31" s="1"/>
  <c r="AP347" i="31" s="1"/>
  <c r="AQ347" i="31" s="1"/>
  <c r="AR347" i="31" s="1"/>
  <c r="AS347" i="31" s="1"/>
  <c r="AT347" i="31" s="1"/>
  <c r="AU347" i="31" s="1"/>
  <c r="AV347" i="31" s="1"/>
  <c r="AW347" i="31" s="1"/>
  <c r="AX347" i="31" s="1"/>
  <c r="AY347" i="31" s="1"/>
  <c r="AZ347" i="31" s="1"/>
  <c r="BA347" i="31" s="1"/>
  <c r="BB347" i="31" s="1"/>
  <c r="E64" i="31"/>
  <c r="F64" i="31" s="1"/>
  <c r="G64" i="31" s="1"/>
  <c r="H64" i="31" s="1"/>
  <c r="I64" i="31" s="1"/>
  <c r="J64" i="31" s="1"/>
  <c r="K64" i="31" s="1"/>
  <c r="L64" i="31" s="1"/>
  <c r="M64" i="31" s="1"/>
  <c r="N64" i="31" s="1"/>
  <c r="O64" i="31" s="1"/>
  <c r="P64" i="31" s="1"/>
  <c r="Q64" i="31" s="1"/>
  <c r="R64" i="31" s="1"/>
  <c r="S64" i="31" s="1"/>
  <c r="T64" i="31" s="1"/>
  <c r="U64" i="31" s="1"/>
  <c r="V64" i="31" s="1"/>
  <c r="W64" i="31" s="1"/>
  <c r="X64" i="31" s="1"/>
  <c r="Y64" i="31" s="1"/>
  <c r="Z64" i="31" s="1"/>
  <c r="AA64" i="31" s="1"/>
  <c r="AB64" i="31" s="1"/>
  <c r="AC64" i="31" s="1"/>
  <c r="AD64" i="31" s="1"/>
  <c r="AE64" i="31" s="1"/>
  <c r="AF64" i="31" s="1"/>
  <c r="AG64" i="31" s="1"/>
  <c r="AH64" i="31" s="1"/>
  <c r="AI64" i="31" s="1"/>
  <c r="AJ64" i="31" s="1"/>
  <c r="AK64" i="31" s="1"/>
  <c r="AL64" i="31" s="1"/>
  <c r="AM64" i="31" s="1"/>
  <c r="AN64" i="31" s="1"/>
  <c r="AO64" i="31" s="1"/>
  <c r="AP64" i="31" s="1"/>
  <c r="AQ64" i="31" s="1"/>
  <c r="AR64" i="31" s="1"/>
  <c r="AS64" i="31" s="1"/>
  <c r="AT64" i="31" s="1"/>
  <c r="AU64" i="31" s="1"/>
  <c r="AV64" i="31" s="1"/>
  <c r="AW64" i="31" s="1"/>
  <c r="AX64" i="31" s="1"/>
  <c r="AY64" i="31" s="1"/>
  <c r="AZ64" i="31" s="1"/>
  <c r="BA64" i="31" s="1"/>
  <c r="BB64" i="31" s="1"/>
  <c r="BC64" i="31" s="1"/>
  <c r="E63" i="31"/>
  <c r="F63" i="31" s="1"/>
  <c r="G63" i="31" s="1"/>
  <c r="H63" i="31" s="1"/>
  <c r="I63" i="31" s="1"/>
  <c r="J63" i="31" s="1"/>
  <c r="K63" i="31" s="1"/>
  <c r="L63" i="31" s="1"/>
  <c r="M63" i="31" s="1"/>
  <c r="N63" i="31" s="1"/>
  <c r="O63" i="31" s="1"/>
  <c r="P63" i="31" s="1"/>
  <c r="Q63" i="31" s="1"/>
  <c r="R63" i="31" s="1"/>
  <c r="S63" i="31" s="1"/>
  <c r="T63" i="31" s="1"/>
  <c r="U63" i="31" s="1"/>
  <c r="V63" i="31" s="1"/>
  <c r="W63" i="31" s="1"/>
  <c r="X63" i="31" s="1"/>
  <c r="Y63" i="31" s="1"/>
  <c r="Z63" i="31" s="1"/>
  <c r="AA63" i="31" s="1"/>
  <c r="AB63" i="31" s="1"/>
  <c r="AC63" i="31" s="1"/>
  <c r="AD63" i="31" s="1"/>
  <c r="AE63" i="31" s="1"/>
  <c r="AF63" i="31" s="1"/>
  <c r="AG63" i="31" s="1"/>
  <c r="AH63" i="31" s="1"/>
  <c r="AI63" i="31" s="1"/>
  <c r="AJ63" i="31" s="1"/>
  <c r="AK63" i="31" s="1"/>
  <c r="AL63" i="31" s="1"/>
  <c r="AM63" i="31" s="1"/>
  <c r="AN63" i="31" s="1"/>
  <c r="AO63" i="31" s="1"/>
  <c r="AP63" i="31" s="1"/>
  <c r="AQ63" i="31" s="1"/>
  <c r="AR63" i="31" s="1"/>
  <c r="AS63" i="31" s="1"/>
  <c r="AT63" i="31" s="1"/>
  <c r="AU63" i="31" s="1"/>
  <c r="AV63" i="31" s="1"/>
  <c r="AW63" i="31" s="1"/>
  <c r="AX63" i="31" s="1"/>
  <c r="AY63" i="31" s="1"/>
  <c r="AZ63" i="31" s="1"/>
  <c r="BA63" i="31" s="1"/>
  <c r="BB63" i="31" s="1"/>
  <c r="BC63" i="31" s="1"/>
  <c r="E52" i="31"/>
  <c r="F52" i="31" s="1"/>
  <c r="G52" i="31" s="1"/>
  <c r="H52" i="31" s="1"/>
  <c r="I52" i="31" s="1"/>
  <c r="J52" i="31" s="1"/>
  <c r="K52" i="31" s="1"/>
  <c r="L52" i="31" s="1"/>
  <c r="M52" i="31" s="1"/>
  <c r="N52" i="31" s="1"/>
  <c r="O52" i="31" s="1"/>
  <c r="P52" i="31" s="1"/>
  <c r="Q52" i="31" s="1"/>
  <c r="R52" i="31" s="1"/>
  <c r="S52" i="31" s="1"/>
  <c r="T52" i="31" s="1"/>
  <c r="U52" i="31" s="1"/>
  <c r="V52" i="31" s="1"/>
  <c r="W52" i="31" s="1"/>
  <c r="X52" i="31" s="1"/>
  <c r="Y52" i="31" s="1"/>
  <c r="Z52" i="31" s="1"/>
  <c r="AA52" i="31" s="1"/>
  <c r="AB52" i="31" s="1"/>
  <c r="AC52" i="31" s="1"/>
  <c r="AD52" i="31" s="1"/>
  <c r="AE52" i="31" s="1"/>
  <c r="AF52" i="31" s="1"/>
  <c r="AG52" i="31" s="1"/>
  <c r="AH52" i="31" s="1"/>
  <c r="AI52" i="31" s="1"/>
  <c r="AJ52" i="31" s="1"/>
  <c r="AK52" i="31" s="1"/>
  <c r="AL52" i="31" s="1"/>
  <c r="AM52" i="31" s="1"/>
  <c r="AN52" i="31" s="1"/>
  <c r="AO52" i="31" s="1"/>
  <c r="AP52" i="31" s="1"/>
  <c r="AQ52" i="31" s="1"/>
  <c r="AR52" i="31" s="1"/>
  <c r="AS52" i="31" s="1"/>
  <c r="AT52" i="31" s="1"/>
  <c r="AU52" i="31" s="1"/>
  <c r="AV52" i="31" s="1"/>
  <c r="AW52" i="31" s="1"/>
  <c r="AX52" i="31" s="1"/>
  <c r="AY52" i="31" s="1"/>
  <c r="AZ52" i="31" s="1"/>
  <c r="BA52" i="31" s="1"/>
  <c r="BB52" i="31" s="1"/>
  <c r="BC52" i="31" s="1"/>
  <c r="E194" i="31"/>
  <c r="F194" i="31" s="1"/>
  <c r="G194" i="31" s="1"/>
  <c r="H194" i="31" s="1"/>
  <c r="I194" i="31" s="1"/>
  <c r="J194" i="31" s="1"/>
  <c r="K194" i="31" s="1"/>
  <c r="L194" i="31" s="1"/>
  <c r="M194" i="31" s="1"/>
  <c r="N194" i="31" s="1"/>
  <c r="O194" i="31" s="1"/>
  <c r="P194" i="31" s="1"/>
  <c r="Q194" i="31" s="1"/>
  <c r="R194" i="31" s="1"/>
  <c r="S194" i="31" s="1"/>
  <c r="T194" i="31" s="1"/>
  <c r="U194" i="31" s="1"/>
  <c r="V194" i="31" s="1"/>
  <c r="W194" i="31" s="1"/>
  <c r="X194" i="31" s="1"/>
  <c r="Y194" i="31" s="1"/>
  <c r="Z194" i="31" s="1"/>
  <c r="AA194" i="31" s="1"/>
  <c r="AB194" i="31" s="1"/>
  <c r="AC194" i="31" s="1"/>
  <c r="AD194" i="31" s="1"/>
  <c r="AE194" i="31" s="1"/>
  <c r="AF194" i="31" s="1"/>
  <c r="AG194" i="31" s="1"/>
  <c r="AH194" i="31" s="1"/>
  <c r="AI194" i="31" s="1"/>
  <c r="AJ194" i="31" s="1"/>
  <c r="AK194" i="31" s="1"/>
  <c r="AL194" i="31" s="1"/>
  <c r="AM194" i="31" s="1"/>
  <c r="AN194" i="31" s="1"/>
  <c r="AO194" i="31" s="1"/>
  <c r="AP194" i="31" s="1"/>
  <c r="AQ194" i="31" s="1"/>
  <c r="AR194" i="31" s="1"/>
  <c r="AS194" i="31" s="1"/>
  <c r="AT194" i="31" s="1"/>
  <c r="AU194" i="31" s="1"/>
  <c r="AV194" i="31" s="1"/>
  <c r="AW194" i="31" s="1"/>
  <c r="AX194" i="31" s="1"/>
  <c r="AY194" i="31" s="1"/>
  <c r="AZ194" i="31" s="1"/>
  <c r="BA194" i="31" s="1"/>
  <c r="BB194" i="31" s="1"/>
  <c r="BC194" i="31" s="1"/>
  <c r="E404" i="31"/>
  <c r="F404" i="31" s="1"/>
  <c r="G404" i="31" s="1"/>
  <c r="H404" i="31" s="1"/>
  <c r="I404" i="31" s="1"/>
  <c r="J404" i="31" s="1"/>
  <c r="K404" i="31" s="1"/>
  <c r="L404" i="31" s="1"/>
  <c r="M404" i="31" s="1"/>
  <c r="N404" i="31" s="1"/>
  <c r="O404" i="31" s="1"/>
  <c r="P404" i="31" s="1"/>
  <c r="Q404" i="31" s="1"/>
  <c r="R404" i="31" s="1"/>
  <c r="S404" i="31" s="1"/>
  <c r="T404" i="31" s="1"/>
  <c r="U404" i="31" s="1"/>
  <c r="V404" i="31" s="1"/>
  <c r="W404" i="31" s="1"/>
  <c r="X404" i="31" s="1"/>
  <c r="Y404" i="31" s="1"/>
  <c r="Z404" i="31" s="1"/>
  <c r="AA404" i="31" s="1"/>
  <c r="AB404" i="31" s="1"/>
  <c r="AC404" i="31" s="1"/>
  <c r="AD404" i="31" s="1"/>
  <c r="AE404" i="31" s="1"/>
  <c r="AF404" i="31" s="1"/>
  <c r="AG404" i="31" s="1"/>
  <c r="AH404" i="31" s="1"/>
  <c r="AI404" i="31" s="1"/>
  <c r="AJ404" i="31" s="1"/>
  <c r="AK404" i="31" s="1"/>
  <c r="AL404" i="31" s="1"/>
  <c r="AM404" i="31" s="1"/>
  <c r="AN404" i="31" s="1"/>
  <c r="AO404" i="31" s="1"/>
  <c r="AP404" i="31" s="1"/>
  <c r="AQ404" i="31" s="1"/>
  <c r="AR404" i="31" s="1"/>
  <c r="AS404" i="31" s="1"/>
  <c r="AT404" i="31" s="1"/>
  <c r="AU404" i="31" s="1"/>
  <c r="AV404" i="31" s="1"/>
  <c r="AW404" i="31" s="1"/>
  <c r="AX404" i="31" s="1"/>
  <c r="AY404" i="31" s="1"/>
  <c r="AZ404" i="31" s="1"/>
  <c r="BA404" i="31" s="1"/>
  <c r="E338" i="31"/>
  <c r="F338" i="31" s="1"/>
  <c r="G338" i="31" s="1"/>
  <c r="H338" i="31" s="1"/>
  <c r="I338" i="31" s="1"/>
  <c r="J338" i="31" s="1"/>
  <c r="K338" i="31" s="1"/>
  <c r="L338" i="31" s="1"/>
  <c r="M338" i="31" s="1"/>
  <c r="N338" i="31" s="1"/>
  <c r="O338" i="31" s="1"/>
  <c r="P338" i="31" s="1"/>
  <c r="Q338" i="31" s="1"/>
  <c r="R338" i="31" s="1"/>
  <c r="S338" i="31" s="1"/>
  <c r="T338" i="31" s="1"/>
  <c r="U338" i="31" s="1"/>
  <c r="V338" i="31" s="1"/>
  <c r="W338" i="31" s="1"/>
  <c r="X338" i="31" s="1"/>
  <c r="Y338" i="31" s="1"/>
  <c r="Z338" i="31" s="1"/>
  <c r="AA338" i="31" s="1"/>
  <c r="AB338" i="31" s="1"/>
  <c r="AC338" i="31" s="1"/>
  <c r="AD338" i="31" s="1"/>
  <c r="AE338" i="31" s="1"/>
  <c r="AF338" i="31" s="1"/>
  <c r="AG338" i="31" s="1"/>
  <c r="AH338" i="31" s="1"/>
  <c r="AI338" i="31" s="1"/>
  <c r="AJ338" i="31" s="1"/>
  <c r="AK338" i="31" s="1"/>
  <c r="AL338" i="31" s="1"/>
  <c r="AM338" i="31" s="1"/>
  <c r="AN338" i="31" s="1"/>
  <c r="AO338" i="31" s="1"/>
  <c r="AP338" i="31" s="1"/>
  <c r="AQ338" i="31" s="1"/>
  <c r="AR338" i="31" s="1"/>
  <c r="AS338" i="31" s="1"/>
  <c r="AT338" i="31" s="1"/>
  <c r="AU338" i="31" s="1"/>
  <c r="AV338" i="31" s="1"/>
  <c r="AW338" i="31" s="1"/>
  <c r="AX338" i="31" s="1"/>
  <c r="AY338" i="31" s="1"/>
  <c r="AZ338" i="31" s="1"/>
  <c r="BA338" i="31" s="1"/>
  <c r="BB338" i="31" s="1"/>
  <c r="E65" i="31"/>
  <c r="F65" i="31" s="1"/>
  <c r="G65" i="31" s="1"/>
  <c r="H65" i="31" s="1"/>
  <c r="I65" i="31" s="1"/>
  <c r="J65" i="31" s="1"/>
  <c r="K65" i="31" s="1"/>
  <c r="L65" i="31" s="1"/>
  <c r="M65" i="31" s="1"/>
  <c r="N65" i="31" s="1"/>
  <c r="O65" i="31" s="1"/>
  <c r="P65" i="31" s="1"/>
  <c r="Q65" i="31" s="1"/>
  <c r="R65" i="31" s="1"/>
  <c r="S65" i="31" s="1"/>
  <c r="T65" i="31" s="1"/>
  <c r="U65" i="31" s="1"/>
  <c r="V65" i="31" s="1"/>
  <c r="W65" i="31" s="1"/>
  <c r="X65" i="31" s="1"/>
  <c r="Y65" i="31" s="1"/>
  <c r="Z65" i="31" s="1"/>
  <c r="AA65" i="31" s="1"/>
  <c r="AB65" i="31" s="1"/>
  <c r="AC65" i="31" s="1"/>
  <c r="AD65" i="31" s="1"/>
  <c r="AE65" i="31" s="1"/>
  <c r="AF65" i="31" s="1"/>
  <c r="AG65" i="31" s="1"/>
  <c r="AH65" i="31" s="1"/>
  <c r="AI65" i="31" s="1"/>
  <c r="AJ65" i="31" s="1"/>
  <c r="AK65" i="31" s="1"/>
  <c r="AL65" i="31" s="1"/>
  <c r="AM65" i="31" s="1"/>
  <c r="AN65" i="31" s="1"/>
  <c r="AO65" i="31" s="1"/>
  <c r="AP65" i="31" s="1"/>
  <c r="AQ65" i="31" s="1"/>
  <c r="AR65" i="31" s="1"/>
  <c r="AS65" i="31" s="1"/>
  <c r="AT65" i="31" s="1"/>
  <c r="AU65" i="31" s="1"/>
  <c r="AV65" i="31" s="1"/>
  <c r="AW65" i="31" s="1"/>
  <c r="AX65" i="31" s="1"/>
  <c r="AY65" i="31" s="1"/>
  <c r="AZ65" i="31" s="1"/>
  <c r="BA65" i="31" s="1"/>
  <c r="BB65" i="31" s="1"/>
  <c r="BC65" i="31" s="1"/>
  <c r="E67" i="31"/>
  <c r="F67" i="31" s="1"/>
  <c r="G67" i="31" s="1"/>
  <c r="H67" i="31" s="1"/>
  <c r="I67" i="31" s="1"/>
  <c r="J67" i="31" s="1"/>
  <c r="K67" i="31" s="1"/>
  <c r="L67" i="31" s="1"/>
  <c r="M67" i="31" s="1"/>
  <c r="N67" i="31" s="1"/>
  <c r="O67" i="31" s="1"/>
  <c r="P67" i="31" s="1"/>
  <c r="Q67" i="31" s="1"/>
  <c r="R67" i="31" s="1"/>
  <c r="S67" i="31" s="1"/>
  <c r="T67" i="31" s="1"/>
  <c r="U67" i="31" s="1"/>
  <c r="V67" i="31" s="1"/>
  <c r="W67" i="31" s="1"/>
  <c r="X67" i="31" s="1"/>
  <c r="Y67" i="31" s="1"/>
  <c r="Z67" i="31" s="1"/>
  <c r="AA67" i="31" s="1"/>
  <c r="AB67" i="31" s="1"/>
  <c r="AC67" i="31" s="1"/>
  <c r="AD67" i="31" s="1"/>
  <c r="AE67" i="31" s="1"/>
  <c r="AF67" i="31" s="1"/>
  <c r="AG67" i="31" s="1"/>
  <c r="AH67" i="31" s="1"/>
  <c r="AI67" i="31" s="1"/>
  <c r="AJ67" i="31" s="1"/>
  <c r="AK67" i="31" s="1"/>
  <c r="AL67" i="31" s="1"/>
  <c r="AM67" i="31" s="1"/>
  <c r="AN67" i="31" s="1"/>
  <c r="AO67" i="31" s="1"/>
  <c r="AP67" i="31" s="1"/>
  <c r="AQ67" i="31" s="1"/>
  <c r="AR67" i="31" s="1"/>
  <c r="AS67" i="31" s="1"/>
  <c r="AT67" i="31" s="1"/>
  <c r="AU67" i="31" s="1"/>
  <c r="AV67" i="31" s="1"/>
  <c r="AW67" i="31" s="1"/>
  <c r="AX67" i="31" s="1"/>
  <c r="AY67" i="31" s="1"/>
  <c r="AZ67" i="31" s="1"/>
  <c r="BA67" i="31" s="1"/>
  <c r="BB67" i="31" s="1"/>
  <c r="BC67" i="31" s="1"/>
  <c r="E268" i="31"/>
  <c r="F268" i="31" s="1"/>
  <c r="G268" i="31" s="1"/>
  <c r="H268" i="31" s="1"/>
  <c r="I268" i="31" s="1"/>
  <c r="J268" i="31" s="1"/>
  <c r="K268" i="31" s="1"/>
  <c r="L268" i="31" s="1"/>
  <c r="M268" i="31" s="1"/>
  <c r="N268" i="31" s="1"/>
  <c r="O268" i="31" s="1"/>
  <c r="P268" i="31" s="1"/>
  <c r="Q268" i="31" s="1"/>
  <c r="R268" i="31" s="1"/>
  <c r="S268" i="31" s="1"/>
  <c r="T268" i="31" s="1"/>
  <c r="U268" i="31" s="1"/>
  <c r="V268" i="31" s="1"/>
  <c r="W268" i="31" s="1"/>
  <c r="X268" i="31" s="1"/>
  <c r="Y268" i="31" s="1"/>
  <c r="Z268" i="31" s="1"/>
  <c r="AA268" i="31" s="1"/>
  <c r="AB268" i="31" s="1"/>
  <c r="AC268" i="31" s="1"/>
  <c r="AD268" i="31" s="1"/>
  <c r="AE268" i="31" s="1"/>
  <c r="AF268" i="31" s="1"/>
  <c r="AG268" i="31" s="1"/>
  <c r="AH268" i="31" s="1"/>
  <c r="AI268" i="31" s="1"/>
  <c r="AJ268" i="31" s="1"/>
  <c r="AK268" i="31" s="1"/>
  <c r="AL268" i="31" s="1"/>
  <c r="AM268" i="31" s="1"/>
  <c r="AN268" i="31" s="1"/>
  <c r="AO268" i="31" s="1"/>
  <c r="AP268" i="31" s="1"/>
  <c r="AQ268" i="31" s="1"/>
  <c r="AR268" i="31" s="1"/>
  <c r="AS268" i="31" s="1"/>
  <c r="AT268" i="31" s="1"/>
  <c r="AU268" i="31" s="1"/>
  <c r="AV268" i="31" s="1"/>
  <c r="AW268" i="31" s="1"/>
  <c r="AX268" i="31" s="1"/>
  <c r="AY268" i="31" s="1"/>
  <c r="AZ268" i="31" s="1"/>
  <c r="BA268" i="31" s="1"/>
  <c r="BB268" i="31" s="1"/>
  <c r="E340" i="31"/>
  <c r="F340" i="31" s="1"/>
  <c r="G340" i="31" s="1"/>
  <c r="H340" i="31" s="1"/>
  <c r="I340" i="31" s="1"/>
  <c r="J340" i="31" s="1"/>
  <c r="K340" i="31" s="1"/>
  <c r="L340" i="31" s="1"/>
  <c r="M340" i="31" s="1"/>
  <c r="N340" i="31" s="1"/>
  <c r="O340" i="31" s="1"/>
  <c r="P340" i="31" s="1"/>
  <c r="Q340" i="31" s="1"/>
  <c r="R340" i="31" s="1"/>
  <c r="S340" i="31" s="1"/>
  <c r="T340" i="31" s="1"/>
  <c r="U340" i="31" s="1"/>
  <c r="V340" i="31" s="1"/>
  <c r="W340" i="31" s="1"/>
  <c r="X340" i="31" s="1"/>
  <c r="Y340" i="31" s="1"/>
  <c r="Z340" i="31" s="1"/>
  <c r="AA340" i="31" s="1"/>
  <c r="AB340" i="31" s="1"/>
  <c r="AC340" i="31" s="1"/>
  <c r="AD340" i="31" s="1"/>
  <c r="AE340" i="31" s="1"/>
  <c r="AF340" i="31" s="1"/>
  <c r="AG340" i="31" s="1"/>
  <c r="AH340" i="31" s="1"/>
  <c r="AI340" i="31" s="1"/>
  <c r="AJ340" i="31" s="1"/>
  <c r="AK340" i="31" s="1"/>
  <c r="AL340" i="31" s="1"/>
  <c r="AM340" i="31" s="1"/>
  <c r="AN340" i="31" s="1"/>
  <c r="AO340" i="31" s="1"/>
  <c r="AP340" i="31" s="1"/>
  <c r="AQ340" i="31" s="1"/>
  <c r="AR340" i="31" s="1"/>
  <c r="AS340" i="31" s="1"/>
  <c r="AT340" i="31" s="1"/>
  <c r="AU340" i="31" s="1"/>
  <c r="AV340" i="31" s="1"/>
  <c r="AW340" i="31" s="1"/>
  <c r="AX340" i="31" s="1"/>
  <c r="AY340" i="31" s="1"/>
  <c r="AZ340" i="31" s="1"/>
  <c r="BA340" i="31" s="1"/>
  <c r="BB340" i="31" s="1"/>
  <c r="E203" i="31"/>
  <c r="F203" i="31" s="1"/>
  <c r="G203" i="31" s="1"/>
  <c r="H203" i="31" s="1"/>
  <c r="I203" i="31" s="1"/>
  <c r="J203" i="31" s="1"/>
  <c r="K203" i="31" s="1"/>
  <c r="L203" i="31" s="1"/>
  <c r="M203" i="31" s="1"/>
  <c r="N203" i="31" s="1"/>
  <c r="O203" i="31" s="1"/>
  <c r="P203" i="31" s="1"/>
  <c r="Q203" i="31" s="1"/>
  <c r="R203" i="31" s="1"/>
  <c r="S203" i="31" s="1"/>
  <c r="T203" i="31" s="1"/>
  <c r="U203" i="31" s="1"/>
  <c r="V203" i="31" s="1"/>
  <c r="W203" i="31" s="1"/>
  <c r="X203" i="31" s="1"/>
  <c r="Y203" i="31" s="1"/>
  <c r="Z203" i="31" s="1"/>
  <c r="AA203" i="31" s="1"/>
  <c r="AB203" i="31" s="1"/>
  <c r="AC203" i="31" s="1"/>
  <c r="AD203" i="31" s="1"/>
  <c r="AE203" i="31" s="1"/>
  <c r="AF203" i="31" s="1"/>
  <c r="AG203" i="31" s="1"/>
  <c r="AH203" i="31" s="1"/>
  <c r="AI203" i="31" s="1"/>
  <c r="AJ203" i="31" s="1"/>
  <c r="AK203" i="31" s="1"/>
  <c r="AL203" i="31" s="1"/>
  <c r="AM203" i="31" s="1"/>
  <c r="AN203" i="31" s="1"/>
  <c r="AO203" i="31" s="1"/>
  <c r="AP203" i="31" s="1"/>
  <c r="AQ203" i="31" s="1"/>
  <c r="AR203" i="31" s="1"/>
  <c r="AS203" i="31" s="1"/>
  <c r="AT203" i="31" s="1"/>
  <c r="AU203" i="31" s="1"/>
  <c r="AV203" i="31" s="1"/>
  <c r="AW203" i="31" s="1"/>
  <c r="AX203" i="31" s="1"/>
  <c r="AY203" i="31" s="1"/>
  <c r="AZ203" i="31" s="1"/>
  <c r="BA203" i="31" s="1"/>
  <c r="BB203" i="31" s="1"/>
  <c r="BC203" i="31" s="1"/>
  <c r="E337" i="31"/>
  <c r="F337" i="31" s="1"/>
  <c r="G337" i="31" s="1"/>
  <c r="H337" i="31" s="1"/>
  <c r="I337" i="31" s="1"/>
  <c r="J337" i="31" s="1"/>
  <c r="K337" i="31" s="1"/>
  <c r="L337" i="31" s="1"/>
  <c r="M337" i="31" s="1"/>
  <c r="N337" i="31" s="1"/>
  <c r="O337" i="31" s="1"/>
  <c r="P337" i="31" s="1"/>
  <c r="Q337" i="31" s="1"/>
  <c r="R337" i="31" s="1"/>
  <c r="S337" i="31" s="1"/>
  <c r="T337" i="31" s="1"/>
  <c r="U337" i="31" s="1"/>
  <c r="V337" i="31" s="1"/>
  <c r="W337" i="31" s="1"/>
  <c r="X337" i="31" s="1"/>
  <c r="Y337" i="31" s="1"/>
  <c r="Z337" i="31" s="1"/>
  <c r="AA337" i="31" s="1"/>
  <c r="AB337" i="31" s="1"/>
  <c r="AC337" i="31" s="1"/>
  <c r="AD337" i="31" s="1"/>
  <c r="AE337" i="31" s="1"/>
  <c r="AF337" i="31" s="1"/>
  <c r="AG337" i="31" s="1"/>
  <c r="AH337" i="31" s="1"/>
  <c r="AI337" i="31" s="1"/>
  <c r="AJ337" i="31" s="1"/>
  <c r="AK337" i="31" s="1"/>
  <c r="AL337" i="31" s="1"/>
  <c r="AM337" i="31" s="1"/>
  <c r="AN337" i="31" s="1"/>
  <c r="AO337" i="31" s="1"/>
  <c r="AP337" i="31" s="1"/>
  <c r="AQ337" i="31" s="1"/>
  <c r="AR337" i="31" s="1"/>
  <c r="AS337" i="31" s="1"/>
  <c r="AT337" i="31" s="1"/>
  <c r="AU337" i="31" s="1"/>
  <c r="AV337" i="31" s="1"/>
  <c r="AW337" i="31" s="1"/>
  <c r="AX337" i="31" s="1"/>
  <c r="AY337" i="31" s="1"/>
  <c r="AZ337" i="31" s="1"/>
  <c r="BA337" i="31" s="1"/>
  <c r="BB337" i="31" s="1"/>
  <c r="E59" i="31"/>
  <c r="F59" i="31" s="1"/>
  <c r="G59" i="31" s="1"/>
  <c r="H59" i="31" s="1"/>
  <c r="I59" i="31" s="1"/>
  <c r="J59" i="31" s="1"/>
  <c r="K59" i="31" s="1"/>
  <c r="L59" i="31" s="1"/>
  <c r="M59" i="31" s="1"/>
  <c r="N59" i="31" s="1"/>
  <c r="O59" i="31" s="1"/>
  <c r="P59" i="31" s="1"/>
  <c r="Q59" i="31" s="1"/>
  <c r="R59" i="31" s="1"/>
  <c r="S59" i="31" s="1"/>
  <c r="T59" i="31" s="1"/>
  <c r="U59" i="31" s="1"/>
  <c r="V59" i="31" s="1"/>
  <c r="W59" i="31" s="1"/>
  <c r="X59" i="31" s="1"/>
  <c r="Y59" i="31" s="1"/>
  <c r="Z59" i="31" s="1"/>
  <c r="AA59" i="31" s="1"/>
  <c r="AB59" i="31" s="1"/>
  <c r="AC59" i="31" s="1"/>
  <c r="AD59" i="31" s="1"/>
  <c r="AE59" i="31" s="1"/>
  <c r="AF59" i="31" s="1"/>
  <c r="AG59" i="31" s="1"/>
  <c r="AH59" i="31" s="1"/>
  <c r="AI59" i="31" s="1"/>
  <c r="AJ59" i="31" s="1"/>
  <c r="AK59" i="31" s="1"/>
  <c r="AL59" i="31" s="1"/>
  <c r="AM59" i="31" s="1"/>
  <c r="AN59" i="31" s="1"/>
  <c r="AO59" i="31" s="1"/>
  <c r="AP59" i="31" s="1"/>
  <c r="AQ59" i="31" s="1"/>
  <c r="AR59" i="31" s="1"/>
  <c r="AS59" i="31" s="1"/>
  <c r="AT59" i="31" s="1"/>
  <c r="AU59" i="31" s="1"/>
  <c r="AV59" i="31" s="1"/>
  <c r="AW59" i="31" s="1"/>
  <c r="AX59" i="31" s="1"/>
  <c r="AY59" i="31" s="1"/>
  <c r="AZ59" i="31" s="1"/>
  <c r="BA59" i="31" s="1"/>
  <c r="BB59" i="31" s="1"/>
  <c r="BC59" i="31" s="1"/>
  <c r="E405" i="31"/>
  <c r="F405" i="31" s="1"/>
  <c r="G405" i="31" s="1"/>
  <c r="H405" i="31" s="1"/>
  <c r="I405" i="31" s="1"/>
  <c r="J405" i="31" s="1"/>
  <c r="K405" i="31" s="1"/>
  <c r="L405" i="31" s="1"/>
  <c r="M405" i="31" s="1"/>
  <c r="N405" i="31" s="1"/>
  <c r="O405" i="31" s="1"/>
  <c r="P405" i="31" s="1"/>
  <c r="Q405" i="31" s="1"/>
  <c r="R405" i="31" s="1"/>
  <c r="S405" i="31" s="1"/>
  <c r="T405" i="31" s="1"/>
  <c r="U405" i="31" s="1"/>
  <c r="V405" i="31" s="1"/>
  <c r="W405" i="31" s="1"/>
  <c r="X405" i="31" s="1"/>
  <c r="Y405" i="31" s="1"/>
  <c r="Z405" i="31" s="1"/>
  <c r="AA405" i="31" s="1"/>
  <c r="AB405" i="31" s="1"/>
  <c r="AC405" i="31" s="1"/>
  <c r="AD405" i="31" s="1"/>
  <c r="AE405" i="31" s="1"/>
  <c r="AF405" i="31" s="1"/>
  <c r="AG405" i="31" s="1"/>
  <c r="AH405" i="31" s="1"/>
  <c r="AI405" i="31" s="1"/>
  <c r="AJ405" i="31" s="1"/>
  <c r="AK405" i="31" s="1"/>
  <c r="AL405" i="31" s="1"/>
  <c r="AM405" i="31" s="1"/>
  <c r="AN405" i="31" s="1"/>
  <c r="AO405" i="31" s="1"/>
  <c r="AP405" i="31" s="1"/>
  <c r="AQ405" i="31" s="1"/>
  <c r="AR405" i="31" s="1"/>
  <c r="AS405" i="31" s="1"/>
  <c r="AT405" i="31" s="1"/>
  <c r="AU405" i="31" s="1"/>
  <c r="AV405" i="31" s="1"/>
  <c r="AW405" i="31" s="1"/>
  <c r="AX405" i="31" s="1"/>
  <c r="AY405" i="31" s="1"/>
  <c r="AZ405" i="31" s="1"/>
  <c r="BA405" i="31" s="1"/>
  <c r="E124" i="31"/>
  <c r="F124" i="31" s="1"/>
  <c r="G124" i="31" s="1"/>
  <c r="H124" i="31" s="1"/>
  <c r="I124" i="31" s="1"/>
  <c r="J124" i="31" s="1"/>
  <c r="K124" i="31" s="1"/>
  <c r="L124" i="31" s="1"/>
  <c r="M124" i="31" s="1"/>
  <c r="N124" i="31" s="1"/>
  <c r="O124" i="31" s="1"/>
  <c r="P124" i="31" s="1"/>
  <c r="Q124" i="31" s="1"/>
  <c r="R124" i="31" s="1"/>
  <c r="S124" i="31" s="1"/>
  <c r="T124" i="31" s="1"/>
  <c r="U124" i="31" s="1"/>
  <c r="V124" i="31" s="1"/>
  <c r="W124" i="31" s="1"/>
  <c r="X124" i="31" s="1"/>
  <c r="Y124" i="31" s="1"/>
  <c r="Z124" i="31" s="1"/>
  <c r="AA124" i="31" s="1"/>
  <c r="AB124" i="31" s="1"/>
  <c r="AC124" i="31" s="1"/>
  <c r="AD124" i="31" s="1"/>
  <c r="AE124" i="31" s="1"/>
  <c r="AF124" i="31" s="1"/>
  <c r="AG124" i="31" s="1"/>
  <c r="AH124" i="31" s="1"/>
  <c r="AI124" i="31" s="1"/>
  <c r="AJ124" i="31" s="1"/>
  <c r="AK124" i="31" s="1"/>
  <c r="AL124" i="31" s="1"/>
  <c r="AM124" i="31" s="1"/>
  <c r="AN124" i="31" s="1"/>
  <c r="AO124" i="31" s="1"/>
  <c r="AP124" i="31" s="1"/>
  <c r="AQ124" i="31" s="1"/>
  <c r="AR124" i="31" s="1"/>
  <c r="AS124" i="31" s="1"/>
  <c r="AT124" i="31" s="1"/>
  <c r="AU124" i="31" s="1"/>
  <c r="AV124" i="31" s="1"/>
  <c r="AW124" i="31" s="1"/>
  <c r="AX124" i="31" s="1"/>
  <c r="AY124" i="31" s="1"/>
  <c r="AZ124" i="31" s="1"/>
  <c r="BA124" i="31" s="1"/>
  <c r="BB124" i="31" s="1"/>
  <c r="E270" i="31"/>
  <c r="F270" i="31" s="1"/>
  <c r="G270" i="31" s="1"/>
  <c r="H270" i="31" s="1"/>
  <c r="I270" i="31" s="1"/>
  <c r="J270" i="31" s="1"/>
  <c r="K270" i="31" s="1"/>
  <c r="L270" i="31" s="1"/>
  <c r="M270" i="31" s="1"/>
  <c r="N270" i="31" s="1"/>
  <c r="O270" i="31" s="1"/>
  <c r="P270" i="31" s="1"/>
  <c r="Q270" i="31" s="1"/>
  <c r="R270" i="31" s="1"/>
  <c r="S270" i="31" s="1"/>
  <c r="T270" i="31" s="1"/>
  <c r="U270" i="31" s="1"/>
  <c r="V270" i="31" s="1"/>
  <c r="W270" i="31" s="1"/>
  <c r="X270" i="31" s="1"/>
  <c r="Y270" i="31" s="1"/>
  <c r="Z270" i="31" s="1"/>
  <c r="AA270" i="31" s="1"/>
  <c r="AB270" i="31" s="1"/>
  <c r="AC270" i="31" s="1"/>
  <c r="AD270" i="31" s="1"/>
  <c r="AE270" i="31" s="1"/>
  <c r="AF270" i="31" s="1"/>
  <c r="AG270" i="31" s="1"/>
  <c r="AH270" i="31" s="1"/>
  <c r="AI270" i="31" s="1"/>
  <c r="AJ270" i="31" s="1"/>
  <c r="AK270" i="31" s="1"/>
  <c r="AL270" i="31" s="1"/>
  <c r="AM270" i="31" s="1"/>
  <c r="AN270" i="31" s="1"/>
  <c r="AO270" i="31" s="1"/>
  <c r="AP270" i="31" s="1"/>
  <c r="AQ270" i="31" s="1"/>
  <c r="AR270" i="31" s="1"/>
  <c r="AS270" i="31" s="1"/>
  <c r="AT270" i="31" s="1"/>
  <c r="AU270" i="31" s="1"/>
  <c r="AV270" i="31" s="1"/>
  <c r="AW270" i="31" s="1"/>
  <c r="AX270" i="31" s="1"/>
  <c r="AY270" i="31" s="1"/>
  <c r="AZ270" i="31" s="1"/>
  <c r="BA270" i="31" s="1"/>
  <c r="BB270" i="31" s="1"/>
  <c r="E201" i="31"/>
  <c r="F201" i="31" s="1"/>
  <c r="G201" i="31" s="1"/>
  <c r="H201" i="31" s="1"/>
  <c r="I201" i="31" s="1"/>
  <c r="J201" i="31" s="1"/>
  <c r="K201" i="31" s="1"/>
  <c r="L201" i="31" s="1"/>
  <c r="M201" i="31" s="1"/>
  <c r="N201" i="31" s="1"/>
  <c r="O201" i="31" s="1"/>
  <c r="P201" i="31" s="1"/>
  <c r="Q201" i="31" s="1"/>
  <c r="R201" i="31" s="1"/>
  <c r="S201" i="31" s="1"/>
  <c r="T201" i="31" s="1"/>
  <c r="U201" i="31" s="1"/>
  <c r="V201" i="31" s="1"/>
  <c r="W201" i="31" s="1"/>
  <c r="X201" i="31" s="1"/>
  <c r="Y201" i="31" s="1"/>
  <c r="Z201" i="31" s="1"/>
  <c r="AA201" i="31" s="1"/>
  <c r="AB201" i="31" s="1"/>
  <c r="AC201" i="31" s="1"/>
  <c r="AD201" i="31" s="1"/>
  <c r="AE201" i="31" s="1"/>
  <c r="AF201" i="31" s="1"/>
  <c r="AG201" i="31" s="1"/>
  <c r="AH201" i="31" s="1"/>
  <c r="AI201" i="31" s="1"/>
  <c r="AJ201" i="31" s="1"/>
  <c r="AK201" i="31" s="1"/>
  <c r="AL201" i="31" s="1"/>
  <c r="AM201" i="31" s="1"/>
  <c r="AN201" i="31" s="1"/>
  <c r="AO201" i="31" s="1"/>
  <c r="AP201" i="31" s="1"/>
  <c r="AQ201" i="31" s="1"/>
  <c r="AR201" i="31" s="1"/>
  <c r="AS201" i="31" s="1"/>
  <c r="AT201" i="31" s="1"/>
  <c r="AU201" i="31" s="1"/>
  <c r="AV201" i="31" s="1"/>
  <c r="AW201" i="31" s="1"/>
  <c r="AX201" i="31" s="1"/>
  <c r="AY201" i="31" s="1"/>
  <c r="AZ201" i="31" s="1"/>
  <c r="BA201" i="31" s="1"/>
  <c r="BB201" i="31" s="1"/>
  <c r="BC201" i="31" s="1"/>
  <c r="E207" i="31"/>
  <c r="F207" i="31" s="1"/>
  <c r="G207" i="31" s="1"/>
  <c r="H207" i="31" s="1"/>
  <c r="I207" i="31" s="1"/>
  <c r="J207" i="31" s="1"/>
  <c r="K207" i="31" s="1"/>
  <c r="L207" i="31" s="1"/>
  <c r="M207" i="31" s="1"/>
  <c r="N207" i="31" s="1"/>
  <c r="O207" i="31" s="1"/>
  <c r="P207" i="31" s="1"/>
  <c r="Q207" i="31" s="1"/>
  <c r="R207" i="31" s="1"/>
  <c r="S207" i="31" s="1"/>
  <c r="T207" i="31" s="1"/>
  <c r="U207" i="31" s="1"/>
  <c r="V207" i="31" s="1"/>
  <c r="W207" i="31" s="1"/>
  <c r="X207" i="31" s="1"/>
  <c r="Y207" i="31" s="1"/>
  <c r="Z207" i="31" s="1"/>
  <c r="AA207" i="31" s="1"/>
  <c r="AB207" i="31" s="1"/>
  <c r="AC207" i="31" s="1"/>
  <c r="AD207" i="31" s="1"/>
  <c r="AE207" i="31" s="1"/>
  <c r="AF207" i="31" s="1"/>
  <c r="AG207" i="31" s="1"/>
  <c r="AH207" i="31" s="1"/>
  <c r="AI207" i="31" s="1"/>
  <c r="AJ207" i="31" s="1"/>
  <c r="AK207" i="31" s="1"/>
  <c r="AL207" i="31" s="1"/>
  <c r="AM207" i="31" s="1"/>
  <c r="AN207" i="31" s="1"/>
  <c r="AO207" i="31" s="1"/>
  <c r="AP207" i="31" s="1"/>
  <c r="AQ207" i="31" s="1"/>
  <c r="AR207" i="31" s="1"/>
  <c r="AS207" i="31" s="1"/>
  <c r="AT207" i="31" s="1"/>
  <c r="AU207" i="31" s="1"/>
  <c r="AV207" i="31" s="1"/>
  <c r="AW207" i="31" s="1"/>
  <c r="AX207" i="31" s="1"/>
  <c r="AY207" i="31" s="1"/>
  <c r="AZ207" i="31" s="1"/>
  <c r="BA207" i="31" s="1"/>
  <c r="BB207" i="31" s="1"/>
  <c r="BC207" i="31" s="1"/>
  <c r="E408" i="31"/>
  <c r="F408" i="31" s="1"/>
  <c r="G408" i="31" s="1"/>
  <c r="H408" i="31" s="1"/>
  <c r="I408" i="31" s="1"/>
  <c r="J408" i="31" s="1"/>
  <c r="K408" i="31" s="1"/>
  <c r="L408" i="31" s="1"/>
  <c r="M408" i="31" s="1"/>
  <c r="N408" i="31" s="1"/>
  <c r="O408" i="31" s="1"/>
  <c r="P408" i="31" s="1"/>
  <c r="Q408" i="31" s="1"/>
  <c r="R408" i="31" s="1"/>
  <c r="S408" i="31" s="1"/>
  <c r="T408" i="31" s="1"/>
  <c r="U408" i="31" s="1"/>
  <c r="V408" i="31" s="1"/>
  <c r="W408" i="31" s="1"/>
  <c r="X408" i="31" s="1"/>
  <c r="Y408" i="31" s="1"/>
  <c r="Z408" i="31" s="1"/>
  <c r="AA408" i="31" s="1"/>
  <c r="AB408" i="31" s="1"/>
  <c r="AC408" i="31" s="1"/>
  <c r="AD408" i="31" s="1"/>
  <c r="AE408" i="31" s="1"/>
  <c r="AF408" i="31" s="1"/>
  <c r="AG408" i="31" s="1"/>
  <c r="AH408" i="31" s="1"/>
  <c r="AI408" i="31" s="1"/>
  <c r="AJ408" i="31" s="1"/>
  <c r="AK408" i="31" s="1"/>
  <c r="AL408" i="31" s="1"/>
  <c r="AM408" i="31" s="1"/>
  <c r="AN408" i="31" s="1"/>
  <c r="AO408" i="31" s="1"/>
  <c r="AP408" i="31" s="1"/>
  <c r="AQ408" i="31" s="1"/>
  <c r="AR408" i="31" s="1"/>
  <c r="AS408" i="31" s="1"/>
  <c r="AT408" i="31" s="1"/>
  <c r="AU408" i="31" s="1"/>
  <c r="AV408" i="31" s="1"/>
  <c r="AW408" i="31" s="1"/>
  <c r="AX408" i="31" s="1"/>
  <c r="AY408" i="31" s="1"/>
  <c r="AZ408" i="31" s="1"/>
  <c r="BA408" i="31" s="1"/>
  <c r="E114" i="31"/>
  <c r="F114" i="31" s="1"/>
  <c r="G114" i="31" s="1"/>
  <c r="H114" i="31" s="1"/>
  <c r="I114" i="31" s="1"/>
  <c r="J114" i="31" s="1"/>
  <c r="K114" i="31" s="1"/>
  <c r="L114" i="31" s="1"/>
  <c r="M114" i="31" s="1"/>
  <c r="N114" i="31" s="1"/>
  <c r="O114" i="31" s="1"/>
  <c r="P114" i="31" s="1"/>
  <c r="Q114" i="31" s="1"/>
  <c r="R114" i="31" s="1"/>
  <c r="S114" i="31" s="1"/>
  <c r="T114" i="31" s="1"/>
  <c r="U114" i="31" s="1"/>
  <c r="V114" i="31" s="1"/>
  <c r="W114" i="31" s="1"/>
  <c r="X114" i="31" s="1"/>
  <c r="Y114" i="31" s="1"/>
  <c r="Z114" i="31" s="1"/>
  <c r="AA114" i="31" s="1"/>
  <c r="AB114" i="31" s="1"/>
  <c r="AC114" i="31" s="1"/>
  <c r="AD114" i="31" s="1"/>
  <c r="AE114" i="31" s="1"/>
  <c r="AF114" i="31" s="1"/>
  <c r="AG114" i="31" s="1"/>
  <c r="AH114" i="31" s="1"/>
  <c r="AI114" i="31" s="1"/>
  <c r="AJ114" i="31" s="1"/>
  <c r="AK114" i="31" s="1"/>
  <c r="AL114" i="31" s="1"/>
  <c r="AM114" i="31" s="1"/>
  <c r="AN114" i="31" s="1"/>
  <c r="AO114" i="31" s="1"/>
  <c r="AP114" i="31" s="1"/>
  <c r="AQ114" i="31" s="1"/>
  <c r="AR114" i="31" s="1"/>
  <c r="AS114" i="31" s="1"/>
  <c r="AT114" i="31" s="1"/>
  <c r="AU114" i="31" s="1"/>
  <c r="AV114" i="31" s="1"/>
  <c r="AW114" i="31" s="1"/>
  <c r="AX114" i="31" s="1"/>
  <c r="AY114" i="31" s="1"/>
  <c r="AZ114" i="31" s="1"/>
  <c r="BA114" i="31" s="1"/>
  <c r="BB114" i="31" s="1"/>
  <c r="E127" i="31"/>
  <c r="F127" i="31" s="1"/>
  <c r="G127" i="31" s="1"/>
  <c r="H127" i="31" s="1"/>
  <c r="I127" i="31" s="1"/>
  <c r="J127" i="31" s="1"/>
  <c r="K127" i="31" s="1"/>
  <c r="L127" i="31" s="1"/>
  <c r="M127" i="31" s="1"/>
  <c r="N127" i="31" s="1"/>
  <c r="O127" i="31" s="1"/>
  <c r="P127" i="31" s="1"/>
  <c r="Q127" i="31" s="1"/>
  <c r="R127" i="31" s="1"/>
  <c r="S127" i="31" s="1"/>
  <c r="T127" i="31" s="1"/>
  <c r="U127" i="31" s="1"/>
  <c r="V127" i="31" s="1"/>
  <c r="W127" i="31" s="1"/>
  <c r="X127" i="31" s="1"/>
  <c r="Y127" i="31" s="1"/>
  <c r="Z127" i="31" s="1"/>
  <c r="AA127" i="31" s="1"/>
  <c r="AB127" i="31" s="1"/>
  <c r="AC127" i="31" s="1"/>
  <c r="AD127" i="31" s="1"/>
  <c r="AE127" i="31" s="1"/>
  <c r="AF127" i="31" s="1"/>
  <c r="AG127" i="31" s="1"/>
  <c r="AH127" i="31" s="1"/>
  <c r="AI127" i="31" s="1"/>
  <c r="AJ127" i="31" s="1"/>
  <c r="AK127" i="31" s="1"/>
  <c r="AL127" i="31" s="1"/>
  <c r="AM127" i="31" s="1"/>
  <c r="AN127" i="31" s="1"/>
  <c r="AO127" i="31" s="1"/>
  <c r="AP127" i="31" s="1"/>
  <c r="AQ127" i="31" s="1"/>
  <c r="AR127" i="31" s="1"/>
  <c r="AS127" i="31" s="1"/>
  <c r="AT127" i="31" s="1"/>
  <c r="AU127" i="31" s="1"/>
  <c r="AV127" i="31" s="1"/>
  <c r="AW127" i="31" s="1"/>
  <c r="AX127" i="31" s="1"/>
  <c r="AY127" i="31" s="1"/>
  <c r="AZ127" i="31" s="1"/>
  <c r="BA127" i="31" s="1"/>
  <c r="BB127" i="31" s="1"/>
  <c r="E192" i="31"/>
  <c r="F192" i="31" s="1"/>
  <c r="G192" i="31" s="1"/>
  <c r="H192" i="31" s="1"/>
  <c r="I192" i="31" s="1"/>
  <c r="J192" i="31" s="1"/>
  <c r="K192" i="31" s="1"/>
  <c r="L192" i="31" s="1"/>
  <c r="M192" i="31" s="1"/>
  <c r="N192" i="31" s="1"/>
  <c r="O192" i="31" s="1"/>
  <c r="P192" i="31" s="1"/>
  <c r="Q192" i="31" s="1"/>
  <c r="R192" i="31" s="1"/>
  <c r="S192" i="31" s="1"/>
  <c r="T192" i="31" s="1"/>
  <c r="U192" i="31" s="1"/>
  <c r="V192" i="31" s="1"/>
  <c r="W192" i="31" s="1"/>
  <c r="X192" i="31" s="1"/>
  <c r="Y192" i="31" s="1"/>
  <c r="Z192" i="31" s="1"/>
  <c r="AA192" i="31" s="1"/>
  <c r="AB192" i="31" s="1"/>
  <c r="AC192" i="31" s="1"/>
  <c r="AD192" i="31" s="1"/>
  <c r="AE192" i="31" s="1"/>
  <c r="AF192" i="31" s="1"/>
  <c r="AG192" i="31" s="1"/>
  <c r="AH192" i="31" s="1"/>
  <c r="AI192" i="31" s="1"/>
  <c r="AJ192" i="31" s="1"/>
  <c r="AK192" i="31" s="1"/>
  <c r="AL192" i="31" s="1"/>
  <c r="AM192" i="31" s="1"/>
  <c r="AN192" i="31" s="1"/>
  <c r="AO192" i="31" s="1"/>
  <c r="AP192" i="31" s="1"/>
  <c r="AQ192" i="31" s="1"/>
  <c r="AR192" i="31" s="1"/>
  <c r="AS192" i="31" s="1"/>
  <c r="AT192" i="31" s="1"/>
  <c r="AU192" i="31" s="1"/>
  <c r="AV192" i="31" s="1"/>
  <c r="AW192" i="31" s="1"/>
  <c r="AX192" i="31" s="1"/>
  <c r="AY192" i="31" s="1"/>
  <c r="AZ192" i="31" s="1"/>
  <c r="BA192" i="31" s="1"/>
  <c r="BB192" i="31" s="1"/>
  <c r="BC192" i="31" s="1"/>
  <c r="E115" i="31"/>
  <c r="F115" i="31" s="1"/>
  <c r="G115" i="31" s="1"/>
  <c r="H115" i="31" s="1"/>
  <c r="I115" i="31" s="1"/>
  <c r="J115" i="31" s="1"/>
  <c r="K115" i="31" s="1"/>
  <c r="L115" i="31" s="1"/>
  <c r="M115" i="31" s="1"/>
  <c r="N115" i="31" s="1"/>
  <c r="O115" i="31" s="1"/>
  <c r="P115" i="31" s="1"/>
  <c r="Q115" i="31" s="1"/>
  <c r="R115" i="31" s="1"/>
  <c r="S115" i="31" s="1"/>
  <c r="T115" i="31" s="1"/>
  <c r="U115" i="31" s="1"/>
  <c r="V115" i="31" s="1"/>
  <c r="W115" i="31" s="1"/>
  <c r="X115" i="31" s="1"/>
  <c r="Y115" i="31" s="1"/>
  <c r="Z115" i="31" s="1"/>
  <c r="AA115" i="31" s="1"/>
  <c r="AB115" i="31" s="1"/>
  <c r="AC115" i="31" s="1"/>
  <c r="AD115" i="31" s="1"/>
  <c r="AE115" i="31" s="1"/>
  <c r="AF115" i="31" s="1"/>
  <c r="AG115" i="31" s="1"/>
  <c r="AH115" i="31" s="1"/>
  <c r="AI115" i="31" s="1"/>
  <c r="AJ115" i="31" s="1"/>
  <c r="AK115" i="31" s="1"/>
  <c r="AL115" i="31" s="1"/>
  <c r="AM115" i="31" s="1"/>
  <c r="AN115" i="31" s="1"/>
  <c r="AO115" i="31" s="1"/>
  <c r="AP115" i="31" s="1"/>
  <c r="AQ115" i="31" s="1"/>
  <c r="AR115" i="31" s="1"/>
  <c r="AS115" i="31" s="1"/>
  <c r="AT115" i="31" s="1"/>
  <c r="AU115" i="31" s="1"/>
  <c r="AV115" i="31" s="1"/>
  <c r="AW115" i="31" s="1"/>
  <c r="AX115" i="31" s="1"/>
  <c r="AY115" i="31" s="1"/>
  <c r="AZ115" i="31" s="1"/>
  <c r="BA115" i="31" s="1"/>
  <c r="BB115" i="31" s="1"/>
  <c r="E333" i="31"/>
  <c r="F333" i="31" s="1"/>
  <c r="G333" i="31" s="1"/>
  <c r="H333" i="31" s="1"/>
  <c r="I333" i="31" s="1"/>
  <c r="J333" i="31" s="1"/>
  <c r="K333" i="31" s="1"/>
  <c r="L333" i="31" s="1"/>
  <c r="M333" i="31" s="1"/>
  <c r="N333" i="31" s="1"/>
  <c r="O333" i="31" s="1"/>
  <c r="P333" i="31" s="1"/>
  <c r="Q333" i="31" s="1"/>
  <c r="R333" i="31" s="1"/>
  <c r="S333" i="31" s="1"/>
  <c r="T333" i="31" s="1"/>
  <c r="U333" i="31" s="1"/>
  <c r="V333" i="31" s="1"/>
  <c r="W333" i="31" s="1"/>
  <c r="X333" i="31" s="1"/>
  <c r="Y333" i="31" s="1"/>
  <c r="Z333" i="31" s="1"/>
  <c r="AA333" i="31" s="1"/>
  <c r="AB333" i="31" s="1"/>
  <c r="AC333" i="31" s="1"/>
  <c r="AD333" i="31" s="1"/>
  <c r="AE333" i="31" s="1"/>
  <c r="AF333" i="31" s="1"/>
  <c r="AG333" i="31" s="1"/>
  <c r="AH333" i="31" s="1"/>
  <c r="AI333" i="31" s="1"/>
  <c r="AJ333" i="31" s="1"/>
  <c r="AK333" i="31" s="1"/>
  <c r="AL333" i="31" s="1"/>
  <c r="AM333" i="31" s="1"/>
  <c r="AN333" i="31" s="1"/>
  <c r="AO333" i="31" s="1"/>
  <c r="AP333" i="31" s="1"/>
  <c r="AQ333" i="31" s="1"/>
  <c r="AR333" i="31" s="1"/>
  <c r="AS333" i="31" s="1"/>
  <c r="AT333" i="31" s="1"/>
  <c r="AU333" i="31" s="1"/>
  <c r="AV333" i="31" s="1"/>
  <c r="AW333" i="31" s="1"/>
  <c r="AX333" i="31" s="1"/>
  <c r="AY333" i="31" s="1"/>
  <c r="AZ333" i="31" s="1"/>
  <c r="BA333" i="31" s="1"/>
  <c r="BB333" i="31" s="1"/>
  <c r="E406" i="31"/>
  <c r="F406" i="31" s="1"/>
  <c r="G406" i="31" s="1"/>
  <c r="H406" i="31" s="1"/>
  <c r="I406" i="31" s="1"/>
  <c r="J406" i="31" s="1"/>
  <c r="K406" i="31" s="1"/>
  <c r="L406" i="31" s="1"/>
  <c r="M406" i="31" s="1"/>
  <c r="N406" i="31" s="1"/>
  <c r="O406" i="31" s="1"/>
  <c r="P406" i="31" s="1"/>
  <c r="Q406" i="31" s="1"/>
  <c r="R406" i="31" s="1"/>
  <c r="S406" i="31" s="1"/>
  <c r="T406" i="31" s="1"/>
  <c r="U406" i="31" s="1"/>
  <c r="V406" i="31" s="1"/>
  <c r="W406" i="31" s="1"/>
  <c r="X406" i="31" s="1"/>
  <c r="Y406" i="31" s="1"/>
  <c r="Z406" i="31" s="1"/>
  <c r="AA406" i="31" s="1"/>
  <c r="AB406" i="31" s="1"/>
  <c r="AC406" i="31" s="1"/>
  <c r="AD406" i="31" s="1"/>
  <c r="AE406" i="31" s="1"/>
  <c r="AF406" i="31" s="1"/>
  <c r="AG406" i="31" s="1"/>
  <c r="AH406" i="31" s="1"/>
  <c r="AI406" i="31" s="1"/>
  <c r="AJ406" i="31" s="1"/>
  <c r="AK406" i="31" s="1"/>
  <c r="AL406" i="31" s="1"/>
  <c r="AM406" i="31" s="1"/>
  <c r="AN406" i="31" s="1"/>
  <c r="AO406" i="31" s="1"/>
  <c r="AP406" i="31" s="1"/>
  <c r="AQ406" i="31" s="1"/>
  <c r="AR406" i="31" s="1"/>
  <c r="AS406" i="31" s="1"/>
  <c r="AT406" i="31" s="1"/>
  <c r="AU406" i="31" s="1"/>
  <c r="AV406" i="31" s="1"/>
  <c r="AW406" i="31" s="1"/>
  <c r="AX406" i="31" s="1"/>
  <c r="AY406" i="31" s="1"/>
  <c r="AZ406" i="31" s="1"/>
  <c r="BA406" i="31" s="1"/>
  <c r="E60" i="31"/>
  <c r="F60" i="31" s="1"/>
  <c r="G60" i="31" s="1"/>
  <c r="H60" i="31" s="1"/>
  <c r="I60" i="31" s="1"/>
  <c r="J60" i="31" s="1"/>
  <c r="K60" i="31" s="1"/>
  <c r="L60" i="31" s="1"/>
  <c r="M60" i="31" s="1"/>
  <c r="N60" i="31" s="1"/>
  <c r="O60" i="31" s="1"/>
  <c r="P60" i="31" s="1"/>
  <c r="Q60" i="31" s="1"/>
  <c r="R60" i="31" s="1"/>
  <c r="S60" i="31" s="1"/>
  <c r="T60" i="31" s="1"/>
  <c r="U60" i="31" s="1"/>
  <c r="V60" i="31" s="1"/>
  <c r="W60" i="31" s="1"/>
  <c r="X60" i="31" s="1"/>
  <c r="Y60" i="31" s="1"/>
  <c r="Z60" i="31" s="1"/>
  <c r="AA60" i="31" s="1"/>
  <c r="AB60" i="31" s="1"/>
  <c r="AC60" i="31" s="1"/>
  <c r="AD60" i="31" s="1"/>
  <c r="AE60" i="31" s="1"/>
  <c r="AF60" i="31" s="1"/>
  <c r="AG60" i="31" s="1"/>
  <c r="AH60" i="31" s="1"/>
  <c r="AI60" i="31" s="1"/>
  <c r="AJ60" i="31" s="1"/>
  <c r="AK60" i="31" s="1"/>
  <c r="AL60" i="31" s="1"/>
  <c r="AM60" i="31" s="1"/>
  <c r="AN60" i="31" s="1"/>
  <c r="AO60" i="31" s="1"/>
  <c r="AP60" i="31" s="1"/>
  <c r="AQ60" i="31" s="1"/>
  <c r="AR60" i="31" s="1"/>
  <c r="AS60" i="31" s="1"/>
  <c r="AT60" i="31" s="1"/>
  <c r="AU60" i="31" s="1"/>
  <c r="AV60" i="31" s="1"/>
  <c r="AW60" i="31" s="1"/>
  <c r="AX60" i="31" s="1"/>
  <c r="AY60" i="31" s="1"/>
  <c r="AZ60" i="31" s="1"/>
  <c r="BA60" i="31" s="1"/>
  <c r="BB60" i="31" s="1"/>
  <c r="BC60" i="31" s="1"/>
  <c r="E205" i="31"/>
  <c r="F205" i="31" s="1"/>
  <c r="G205" i="31" s="1"/>
  <c r="H205" i="31" s="1"/>
  <c r="I205" i="31" s="1"/>
  <c r="J205" i="31" s="1"/>
  <c r="K205" i="31" s="1"/>
  <c r="L205" i="31" s="1"/>
  <c r="M205" i="31" s="1"/>
  <c r="N205" i="31" s="1"/>
  <c r="O205" i="31" s="1"/>
  <c r="P205" i="31" s="1"/>
  <c r="Q205" i="31" s="1"/>
  <c r="R205" i="31" s="1"/>
  <c r="S205" i="31" s="1"/>
  <c r="T205" i="31" s="1"/>
  <c r="U205" i="31" s="1"/>
  <c r="V205" i="31" s="1"/>
  <c r="W205" i="31" s="1"/>
  <c r="X205" i="31" s="1"/>
  <c r="Y205" i="31" s="1"/>
  <c r="Z205" i="31" s="1"/>
  <c r="AA205" i="31" s="1"/>
  <c r="AB205" i="31" s="1"/>
  <c r="AC205" i="31" s="1"/>
  <c r="AD205" i="31" s="1"/>
  <c r="AE205" i="31" s="1"/>
  <c r="AF205" i="31" s="1"/>
  <c r="AG205" i="31" s="1"/>
  <c r="AH205" i="31" s="1"/>
  <c r="AI205" i="31" s="1"/>
  <c r="AJ205" i="31" s="1"/>
  <c r="AK205" i="31" s="1"/>
  <c r="AL205" i="31" s="1"/>
  <c r="AM205" i="31" s="1"/>
  <c r="AN205" i="31" s="1"/>
  <c r="AO205" i="31" s="1"/>
  <c r="AP205" i="31" s="1"/>
  <c r="AQ205" i="31" s="1"/>
  <c r="AR205" i="31" s="1"/>
  <c r="AS205" i="31" s="1"/>
  <c r="AT205" i="31" s="1"/>
  <c r="AU205" i="31" s="1"/>
  <c r="AV205" i="31" s="1"/>
  <c r="AW205" i="31" s="1"/>
  <c r="AX205" i="31" s="1"/>
  <c r="AY205" i="31" s="1"/>
  <c r="AZ205" i="31" s="1"/>
  <c r="BA205" i="31" s="1"/>
  <c r="BB205" i="31" s="1"/>
  <c r="BC205" i="31" s="1"/>
  <c r="E66" i="31"/>
  <c r="F66" i="31" s="1"/>
  <c r="G66" i="31" s="1"/>
  <c r="H66" i="31" s="1"/>
  <c r="I66" i="31" s="1"/>
  <c r="J66" i="31" s="1"/>
  <c r="K66" i="31" s="1"/>
  <c r="L66" i="31" s="1"/>
  <c r="M66" i="31" s="1"/>
  <c r="N66" i="31" s="1"/>
  <c r="O66" i="31" s="1"/>
  <c r="P66" i="31" s="1"/>
  <c r="Q66" i="31" s="1"/>
  <c r="R66" i="31" s="1"/>
  <c r="S66" i="31" s="1"/>
  <c r="T66" i="31" s="1"/>
  <c r="U66" i="31" s="1"/>
  <c r="V66" i="31" s="1"/>
  <c r="W66" i="31" s="1"/>
  <c r="X66" i="31" s="1"/>
  <c r="Y66" i="31" s="1"/>
  <c r="Z66" i="31" s="1"/>
  <c r="AA66" i="31" s="1"/>
  <c r="AB66" i="31" s="1"/>
  <c r="AC66" i="31" s="1"/>
  <c r="AD66" i="31" s="1"/>
  <c r="AE66" i="31" s="1"/>
  <c r="AF66" i="31" s="1"/>
  <c r="AG66" i="31" s="1"/>
  <c r="AH66" i="31" s="1"/>
  <c r="AI66" i="31" s="1"/>
  <c r="AJ66" i="31" s="1"/>
  <c r="AK66" i="31" s="1"/>
  <c r="AL66" i="31" s="1"/>
  <c r="AM66" i="31" s="1"/>
  <c r="AN66" i="31" s="1"/>
  <c r="AO66" i="31" s="1"/>
  <c r="AP66" i="31" s="1"/>
  <c r="AQ66" i="31" s="1"/>
  <c r="AR66" i="31" s="1"/>
  <c r="AS66" i="31" s="1"/>
  <c r="AT66" i="31" s="1"/>
  <c r="AU66" i="31" s="1"/>
  <c r="AV66" i="31" s="1"/>
  <c r="AW66" i="31" s="1"/>
  <c r="AX66" i="31" s="1"/>
  <c r="AY66" i="31" s="1"/>
  <c r="AZ66" i="31" s="1"/>
  <c r="BA66" i="31" s="1"/>
  <c r="BB66" i="31" s="1"/>
  <c r="BC66" i="31" s="1"/>
  <c r="E204" i="31"/>
  <c r="F204" i="31" s="1"/>
  <c r="G204" i="31" s="1"/>
  <c r="H204" i="31" s="1"/>
  <c r="I204" i="31" s="1"/>
  <c r="J204" i="31" s="1"/>
  <c r="K204" i="31" s="1"/>
  <c r="L204" i="31" s="1"/>
  <c r="M204" i="31" s="1"/>
  <c r="N204" i="31" s="1"/>
  <c r="O204" i="31" s="1"/>
  <c r="P204" i="31" s="1"/>
  <c r="Q204" i="31" s="1"/>
  <c r="R204" i="31" s="1"/>
  <c r="S204" i="31" s="1"/>
  <c r="T204" i="31" s="1"/>
  <c r="U204" i="31" s="1"/>
  <c r="V204" i="31" s="1"/>
  <c r="W204" i="31" s="1"/>
  <c r="X204" i="31" s="1"/>
  <c r="Y204" i="31" s="1"/>
  <c r="Z204" i="31" s="1"/>
  <c r="AA204" i="31" s="1"/>
  <c r="AB204" i="31" s="1"/>
  <c r="AC204" i="31" s="1"/>
  <c r="AD204" i="31" s="1"/>
  <c r="AE204" i="31" s="1"/>
  <c r="AF204" i="31" s="1"/>
  <c r="AG204" i="31" s="1"/>
  <c r="AH204" i="31" s="1"/>
  <c r="AI204" i="31" s="1"/>
  <c r="AJ204" i="31" s="1"/>
  <c r="AK204" i="31" s="1"/>
  <c r="AL204" i="31" s="1"/>
  <c r="AM204" i="31" s="1"/>
  <c r="AN204" i="31" s="1"/>
  <c r="AO204" i="31" s="1"/>
  <c r="AP204" i="31" s="1"/>
  <c r="AQ204" i="31" s="1"/>
  <c r="AR204" i="31" s="1"/>
  <c r="AS204" i="31" s="1"/>
  <c r="AT204" i="31" s="1"/>
  <c r="AU204" i="31" s="1"/>
  <c r="AV204" i="31" s="1"/>
  <c r="AW204" i="31" s="1"/>
  <c r="AX204" i="31" s="1"/>
  <c r="AY204" i="31" s="1"/>
  <c r="AZ204" i="31" s="1"/>
  <c r="BA204" i="31" s="1"/>
  <c r="BB204" i="31" s="1"/>
  <c r="BC204" i="31" s="1"/>
  <c r="E343" i="31"/>
  <c r="F343" i="31" s="1"/>
  <c r="G343" i="31" s="1"/>
  <c r="H343" i="31" s="1"/>
  <c r="I343" i="31" s="1"/>
  <c r="J343" i="31" s="1"/>
  <c r="K343" i="31" s="1"/>
  <c r="L343" i="31" s="1"/>
  <c r="M343" i="31" s="1"/>
  <c r="N343" i="31" s="1"/>
  <c r="O343" i="31" s="1"/>
  <c r="P343" i="31" s="1"/>
  <c r="Q343" i="31" s="1"/>
  <c r="R343" i="31" s="1"/>
  <c r="S343" i="31" s="1"/>
  <c r="T343" i="31" s="1"/>
  <c r="U343" i="31" s="1"/>
  <c r="V343" i="31" s="1"/>
  <c r="W343" i="31" s="1"/>
  <c r="X343" i="31" s="1"/>
  <c r="Y343" i="31" s="1"/>
  <c r="Z343" i="31" s="1"/>
  <c r="AA343" i="31" s="1"/>
  <c r="AB343" i="31" s="1"/>
  <c r="AC343" i="31" s="1"/>
  <c r="AD343" i="31" s="1"/>
  <c r="AE343" i="31" s="1"/>
  <c r="AF343" i="31" s="1"/>
  <c r="AG343" i="31" s="1"/>
  <c r="AH343" i="31" s="1"/>
  <c r="AI343" i="31" s="1"/>
  <c r="AJ343" i="31" s="1"/>
  <c r="AK343" i="31" s="1"/>
  <c r="AL343" i="31" s="1"/>
  <c r="AM343" i="31" s="1"/>
  <c r="AN343" i="31" s="1"/>
  <c r="AO343" i="31" s="1"/>
  <c r="AP343" i="31" s="1"/>
  <c r="AQ343" i="31" s="1"/>
  <c r="AR343" i="31" s="1"/>
  <c r="AS343" i="31" s="1"/>
  <c r="AT343" i="31" s="1"/>
  <c r="AU343" i="31" s="1"/>
  <c r="AV343" i="31" s="1"/>
  <c r="AW343" i="31" s="1"/>
  <c r="AX343" i="31" s="1"/>
  <c r="AY343" i="31" s="1"/>
  <c r="AZ343" i="31" s="1"/>
  <c r="BA343" i="31" s="1"/>
  <c r="BB343" i="31" s="1"/>
  <c r="E190" i="31"/>
  <c r="F190" i="31" s="1"/>
  <c r="G190" i="31" s="1"/>
  <c r="H190" i="31" s="1"/>
  <c r="I190" i="31" s="1"/>
  <c r="J190" i="31" s="1"/>
  <c r="K190" i="31" s="1"/>
  <c r="L190" i="31" s="1"/>
  <c r="M190" i="31" s="1"/>
  <c r="N190" i="31" s="1"/>
  <c r="O190" i="31" s="1"/>
  <c r="P190" i="31" s="1"/>
  <c r="Q190" i="31" s="1"/>
  <c r="R190" i="31" s="1"/>
  <c r="S190" i="31" s="1"/>
  <c r="T190" i="31" s="1"/>
  <c r="U190" i="31" s="1"/>
  <c r="V190" i="31" s="1"/>
  <c r="W190" i="31" s="1"/>
  <c r="X190" i="31" s="1"/>
  <c r="Y190" i="31" s="1"/>
  <c r="Z190" i="31" s="1"/>
  <c r="AA190" i="31" s="1"/>
  <c r="AB190" i="31" s="1"/>
  <c r="AC190" i="31" s="1"/>
  <c r="AD190" i="31" s="1"/>
  <c r="AE190" i="31" s="1"/>
  <c r="AF190" i="31" s="1"/>
  <c r="AG190" i="31" s="1"/>
  <c r="AH190" i="31" s="1"/>
  <c r="AI190" i="31" s="1"/>
  <c r="AJ190" i="31" s="1"/>
  <c r="AK190" i="31" s="1"/>
  <c r="AL190" i="31" s="1"/>
  <c r="AM190" i="31" s="1"/>
  <c r="AN190" i="31" s="1"/>
  <c r="AO190" i="31" s="1"/>
  <c r="AP190" i="31" s="1"/>
  <c r="AQ190" i="31" s="1"/>
  <c r="AR190" i="31" s="1"/>
  <c r="AS190" i="31" s="1"/>
  <c r="AT190" i="31" s="1"/>
  <c r="AU190" i="31" s="1"/>
  <c r="AV190" i="31" s="1"/>
  <c r="AW190" i="31" s="1"/>
  <c r="AX190" i="31" s="1"/>
  <c r="AY190" i="31" s="1"/>
  <c r="AZ190" i="31" s="1"/>
  <c r="BA190" i="31" s="1"/>
  <c r="BB190" i="31" s="1"/>
  <c r="BC190" i="31" s="1"/>
  <c r="E50" i="31"/>
  <c r="F50" i="31" s="1"/>
  <c r="G50" i="31" s="1"/>
  <c r="H50" i="31" s="1"/>
  <c r="I50" i="31" s="1"/>
  <c r="J50" i="31" s="1"/>
  <c r="K50" i="31" s="1"/>
  <c r="L50" i="31" s="1"/>
  <c r="M50" i="31" s="1"/>
  <c r="N50" i="31" s="1"/>
  <c r="O50" i="31" s="1"/>
  <c r="P50" i="31" s="1"/>
  <c r="Q50" i="31" s="1"/>
  <c r="R50" i="31" s="1"/>
  <c r="S50" i="31" s="1"/>
  <c r="T50" i="31" s="1"/>
  <c r="U50" i="31" s="1"/>
  <c r="V50" i="31" s="1"/>
  <c r="W50" i="31" s="1"/>
  <c r="X50" i="31" s="1"/>
  <c r="Y50" i="31" s="1"/>
  <c r="Z50" i="31" s="1"/>
  <c r="AA50" i="31" s="1"/>
  <c r="AB50" i="31" s="1"/>
  <c r="AC50" i="31" s="1"/>
  <c r="AD50" i="31" s="1"/>
  <c r="AE50" i="31" s="1"/>
  <c r="AF50" i="31" s="1"/>
  <c r="AG50" i="31" s="1"/>
  <c r="AH50" i="31" s="1"/>
  <c r="AI50" i="31" s="1"/>
  <c r="AJ50" i="31" s="1"/>
  <c r="AK50" i="31" s="1"/>
  <c r="AL50" i="31" s="1"/>
  <c r="AM50" i="31" s="1"/>
  <c r="AN50" i="31" s="1"/>
  <c r="AO50" i="31" s="1"/>
  <c r="AP50" i="31" s="1"/>
  <c r="AQ50" i="31" s="1"/>
  <c r="AR50" i="31" s="1"/>
  <c r="AS50" i="31" s="1"/>
  <c r="AT50" i="31" s="1"/>
  <c r="AU50" i="31" s="1"/>
  <c r="AV50" i="31" s="1"/>
  <c r="AW50" i="31" s="1"/>
  <c r="AX50" i="31" s="1"/>
  <c r="AY50" i="31" s="1"/>
  <c r="AZ50" i="31" s="1"/>
  <c r="BA50" i="31" s="1"/>
  <c r="BB50" i="31" s="1"/>
  <c r="BC50" i="31" s="1"/>
  <c r="E262" i="31"/>
  <c r="F262" i="31" s="1"/>
  <c r="G262" i="31" s="1"/>
  <c r="H262" i="31" s="1"/>
  <c r="I262" i="31" s="1"/>
  <c r="J262" i="31" s="1"/>
  <c r="K262" i="31" s="1"/>
  <c r="L262" i="31" s="1"/>
  <c r="M262" i="31" s="1"/>
  <c r="N262" i="31" s="1"/>
  <c r="O262" i="31" s="1"/>
  <c r="P262" i="31" s="1"/>
  <c r="Q262" i="31" s="1"/>
  <c r="R262" i="31" s="1"/>
  <c r="S262" i="31" s="1"/>
  <c r="T262" i="31" s="1"/>
  <c r="U262" i="31" s="1"/>
  <c r="V262" i="31" s="1"/>
  <c r="W262" i="31" s="1"/>
  <c r="X262" i="31" s="1"/>
  <c r="Y262" i="31" s="1"/>
  <c r="Z262" i="31" s="1"/>
  <c r="AA262" i="31" s="1"/>
  <c r="AB262" i="31" s="1"/>
  <c r="AC262" i="31" s="1"/>
  <c r="AD262" i="31" s="1"/>
  <c r="AE262" i="31" s="1"/>
  <c r="AF262" i="31" s="1"/>
  <c r="AG262" i="31" s="1"/>
  <c r="AH262" i="31" s="1"/>
  <c r="AI262" i="31" s="1"/>
  <c r="AJ262" i="31" s="1"/>
  <c r="AK262" i="31" s="1"/>
  <c r="AL262" i="31" s="1"/>
  <c r="AM262" i="31" s="1"/>
  <c r="AN262" i="31" s="1"/>
  <c r="AO262" i="31" s="1"/>
  <c r="AP262" i="31" s="1"/>
  <c r="AQ262" i="31" s="1"/>
  <c r="AR262" i="31" s="1"/>
  <c r="AS262" i="31" s="1"/>
  <c r="AT262" i="31" s="1"/>
  <c r="AU262" i="31" s="1"/>
  <c r="AV262" i="31" s="1"/>
  <c r="AW262" i="31" s="1"/>
  <c r="AX262" i="31" s="1"/>
  <c r="AY262" i="31" s="1"/>
  <c r="AZ262" i="31" s="1"/>
  <c r="BA262" i="31" s="1"/>
  <c r="BB262" i="31" s="1"/>
  <c r="E116" i="31"/>
  <c r="F116" i="31" s="1"/>
  <c r="G116" i="31" s="1"/>
  <c r="H116" i="31" s="1"/>
  <c r="I116" i="31" s="1"/>
  <c r="J116" i="31" s="1"/>
  <c r="K116" i="31" s="1"/>
  <c r="L116" i="31" s="1"/>
  <c r="M116" i="31" s="1"/>
  <c r="N116" i="31" s="1"/>
  <c r="O116" i="31" s="1"/>
  <c r="P116" i="31" s="1"/>
  <c r="Q116" i="31" s="1"/>
  <c r="R116" i="31" s="1"/>
  <c r="S116" i="31" s="1"/>
  <c r="T116" i="31" s="1"/>
  <c r="U116" i="31" s="1"/>
  <c r="V116" i="31" s="1"/>
  <c r="W116" i="31" s="1"/>
  <c r="X116" i="31" s="1"/>
  <c r="Y116" i="31" s="1"/>
  <c r="Z116" i="31" s="1"/>
  <c r="AA116" i="31" s="1"/>
  <c r="AB116" i="31" s="1"/>
  <c r="AC116" i="31" s="1"/>
  <c r="AD116" i="31" s="1"/>
  <c r="AE116" i="31" s="1"/>
  <c r="AF116" i="31" s="1"/>
  <c r="AG116" i="31" s="1"/>
  <c r="AH116" i="31" s="1"/>
  <c r="AI116" i="31" s="1"/>
  <c r="AJ116" i="31" s="1"/>
  <c r="AK116" i="31" s="1"/>
  <c r="AL116" i="31" s="1"/>
  <c r="AM116" i="31" s="1"/>
  <c r="AN116" i="31" s="1"/>
  <c r="AO116" i="31" s="1"/>
  <c r="AP116" i="31" s="1"/>
  <c r="AQ116" i="31" s="1"/>
  <c r="AR116" i="31" s="1"/>
  <c r="AS116" i="31" s="1"/>
  <c r="AT116" i="31" s="1"/>
  <c r="AU116" i="31" s="1"/>
  <c r="AV116" i="31" s="1"/>
  <c r="AW116" i="31" s="1"/>
  <c r="AX116" i="31" s="1"/>
  <c r="AY116" i="31" s="1"/>
  <c r="AZ116" i="31" s="1"/>
  <c r="BA116" i="31" s="1"/>
  <c r="BB116" i="31" s="1"/>
  <c r="E334" i="31"/>
  <c r="F334" i="31" s="1"/>
  <c r="G334" i="31" s="1"/>
  <c r="H334" i="31" s="1"/>
  <c r="I334" i="31" s="1"/>
  <c r="J334" i="31" s="1"/>
  <c r="K334" i="31" s="1"/>
  <c r="L334" i="31" s="1"/>
  <c r="M334" i="31" s="1"/>
  <c r="N334" i="31" s="1"/>
  <c r="O334" i="31" s="1"/>
  <c r="P334" i="31" s="1"/>
  <c r="Q334" i="31" s="1"/>
  <c r="R334" i="31" s="1"/>
  <c r="S334" i="31" s="1"/>
  <c r="T334" i="31" s="1"/>
  <c r="U334" i="31" s="1"/>
  <c r="V334" i="31" s="1"/>
  <c r="W334" i="31" s="1"/>
  <c r="X334" i="31" s="1"/>
  <c r="Y334" i="31" s="1"/>
  <c r="Z334" i="31" s="1"/>
  <c r="AA334" i="31" s="1"/>
  <c r="AB334" i="31" s="1"/>
  <c r="AC334" i="31" s="1"/>
  <c r="AD334" i="31" s="1"/>
  <c r="AE334" i="31" s="1"/>
  <c r="AF334" i="31" s="1"/>
  <c r="AG334" i="31" s="1"/>
  <c r="AH334" i="31" s="1"/>
  <c r="AI334" i="31" s="1"/>
  <c r="AJ334" i="31" s="1"/>
  <c r="AK334" i="31" s="1"/>
  <c r="AL334" i="31" s="1"/>
  <c r="AM334" i="31" s="1"/>
  <c r="AN334" i="31" s="1"/>
  <c r="AO334" i="31" s="1"/>
  <c r="AP334" i="31" s="1"/>
  <c r="AQ334" i="31" s="1"/>
  <c r="AR334" i="31" s="1"/>
  <c r="AS334" i="31" s="1"/>
  <c r="AT334" i="31" s="1"/>
  <c r="AU334" i="31" s="1"/>
  <c r="AV334" i="31" s="1"/>
  <c r="AW334" i="31" s="1"/>
  <c r="AX334" i="31" s="1"/>
  <c r="AY334" i="31" s="1"/>
  <c r="AZ334" i="31" s="1"/>
  <c r="BA334" i="31" s="1"/>
  <c r="BB334" i="31" s="1"/>
  <c r="E339" i="31"/>
  <c r="F339" i="31" s="1"/>
  <c r="G339" i="31" s="1"/>
  <c r="H339" i="31" s="1"/>
  <c r="I339" i="31" s="1"/>
  <c r="J339" i="31" s="1"/>
  <c r="K339" i="31" s="1"/>
  <c r="L339" i="31" s="1"/>
  <c r="M339" i="31" s="1"/>
  <c r="N339" i="31" s="1"/>
  <c r="O339" i="31" s="1"/>
  <c r="P339" i="31" s="1"/>
  <c r="Q339" i="31" s="1"/>
  <c r="R339" i="31" s="1"/>
  <c r="S339" i="31" s="1"/>
  <c r="T339" i="31" s="1"/>
  <c r="U339" i="31" s="1"/>
  <c r="V339" i="31" s="1"/>
  <c r="W339" i="31" s="1"/>
  <c r="X339" i="31" s="1"/>
  <c r="Y339" i="31" s="1"/>
  <c r="Z339" i="31" s="1"/>
  <c r="AA339" i="31" s="1"/>
  <c r="AB339" i="31" s="1"/>
  <c r="AC339" i="31" s="1"/>
  <c r="AD339" i="31" s="1"/>
  <c r="AE339" i="31" s="1"/>
  <c r="AF339" i="31" s="1"/>
  <c r="AG339" i="31" s="1"/>
  <c r="AH339" i="31" s="1"/>
  <c r="AI339" i="31" s="1"/>
  <c r="AJ339" i="31" s="1"/>
  <c r="AK339" i="31" s="1"/>
  <c r="AL339" i="31" s="1"/>
  <c r="AM339" i="31" s="1"/>
  <c r="AN339" i="31" s="1"/>
  <c r="AO339" i="31" s="1"/>
  <c r="AP339" i="31" s="1"/>
  <c r="AQ339" i="31" s="1"/>
  <c r="AR339" i="31" s="1"/>
  <c r="AS339" i="31" s="1"/>
  <c r="AT339" i="31" s="1"/>
  <c r="AU339" i="31" s="1"/>
  <c r="AV339" i="31" s="1"/>
  <c r="AW339" i="31" s="1"/>
  <c r="AX339" i="31" s="1"/>
  <c r="AY339" i="31" s="1"/>
  <c r="AZ339" i="31" s="1"/>
  <c r="BA339" i="31" s="1"/>
  <c r="BB339" i="31" s="1"/>
  <c r="E265" i="31"/>
  <c r="F265" i="31" s="1"/>
  <c r="G265" i="31" s="1"/>
  <c r="H265" i="31" s="1"/>
  <c r="I265" i="31" s="1"/>
  <c r="J265" i="31" s="1"/>
  <c r="K265" i="31" s="1"/>
  <c r="L265" i="31" s="1"/>
  <c r="M265" i="31" s="1"/>
  <c r="N265" i="31" s="1"/>
  <c r="O265" i="31" s="1"/>
  <c r="P265" i="31" s="1"/>
  <c r="Q265" i="31" s="1"/>
  <c r="R265" i="31" s="1"/>
  <c r="S265" i="31" s="1"/>
  <c r="T265" i="31" s="1"/>
  <c r="U265" i="31" s="1"/>
  <c r="V265" i="31" s="1"/>
  <c r="W265" i="31" s="1"/>
  <c r="X265" i="31" s="1"/>
  <c r="Y265" i="31" s="1"/>
  <c r="Z265" i="31" s="1"/>
  <c r="AA265" i="31" s="1"/>
  <c r="AB265" i="31" s="1"/>
  <c r="AC265" i="31" s="1"/>
  <c r="AD265" i="31" s="1"/>
  <c r="AE265" i="31" s="1"/>
  <c r="AF265" i="31" s="1"/>
  <c r="AG265" i="31" s="1"/>
  <c r="AH265" i="31" s="1"/>
  <c r="AI265" i="31" s="1"/>
  <c r="AJ265" i="31" s="1"/>
  <c r="AK265" i="31" s="1"/>
  <c r="AL265" i="31" s="1"/>
  <c r="AM265" i="31" s="1"/>
  <c r="AN265" i="31" s="1"/>
  <c r="AO265" i="31" s="1"/>
  <c r="AP265" i="31" s="1"/>
  <c r="AQ265" i="31" s="1"/>
  <c r="AR265" i="31" s="1"/>
  <c r="AS265" i="31" s="1"/>
  <c r="AT265" i="31" s="1"/>
  <c r="AU265" i="31" s="1"/>
  <c r="AV265" i="31" s="1"/>
  <c r="AW265" i="31" s="1"/>
  <c r="AX265" i="31" s="1"/>
  <c r="AY265" i="31" s="1"/>
  <c r="AZ265" i="31" s="1"/>
  <c r="BA265" i="31" s="1"/>
  <c r="BB265" i="31" s="1"/>
  <c r="E269" i="31"/>
  <c r="F269" i="31" s="1"/>
  <c r="G269" i="31" s="1"/>
  <c r="H269" i="31" s="1"/>
  <c r="I269" i="31" s="1"/>
  <c r="J269" i="31" s="1"/>
  <c r="K269" i="31" s="1"/>
  <c r="L269" i="31" s="1"/>
  <c r="M269" i="31" s="1"/>
  <c r="N269" i="31" s="1"/>
  <c r="O269" i="31" s="1"/>
  <c r="P269" i="31" s="1"/>
  <c r="Q269" i="31" s="1"/>
  <c r="R269" i="31" s="1"/>
  <c r="S269" i="31" s="1"/>
  <c r="T269" i="31" s="1"/>
  <c r="U269" i="31" s="1"/>
  <c r="V269" i="31" s="1"/>
  <c r="W269" i="31" s="1"/>
  <c r="X269" i="31" s="1"/>
  <c r="Y269" i="31" s="1"/>
  <c r="Z269" i="31" s="1"/>
  <c r="AA269" i="31" s="1"/>
  <c r="AB269" i="31" s="1"/>
  <c r="AC269" i="31" s="1"/>
  <c r="AD269" i="31" s="1"/>
  <c r="AE269" i="31" s="1"/>
  <c r="AF269" i="31" s="1"/>
  <c r="AG269" i="31" s="1"/>
  <c r="AH269" i="31" s="1"/>
  <c r="AI269" i="31" s="1"/>
  <c r="AJ269" i="31" s="1"/>
  <c r="AK269" i="31" s="1"/>
  <c r="AL269" i="31" s="1"/>
  <c r="AM269" i="31" s="1"/>
  <c r="AN269" i="31" s="1"/>
  <c r="AO269" i="31" s="1"/>
  <c r="AP269" i="31" s="1"/>
  <c r="AQ269" i="31" s="1"/>
  <c r="AR269" i="31" s="1"/>
  <c r="AS269" i="31" s="1"/>
  <c r="AT269" i="31" s="1"/>
  <c r="AU269" i="31" s="1"/>
  <c r="AV269" i="31" s="1"/>
  <c r="AW269" i="31" s="1"/>
  <c r="AX269" i="31" s="1"/>
  <c r="AY269" i="31" s="1"/>
  <c r="AZ269" i="31" s="1"/>
  <c r="BA269" i="31" s="1"/>
  <c r="BB269" i="31" s="1"/>
  <c r="E346" i="31"/>
  <c r="F346" i="31" s="1"/>
  <c r="G346" i="31" s="1"/>
  <c r="H346" i="31" s="1"/>
  <c r="I346" i="31" s="1"/>
  <c r="J346" i="31" s="1"/>
  <c r="K346" i="31" s="1"/>
  <c r="L346" i="31" s="1"/>
  <c r="M346" i="31" s="1"/>
  <c r="N346" i="31" s="1"/>
  <c r="O346" i="31" s="1"/>
  <c r="P346" i="31" s="1"/>
  <c r="Q346" i="31" s="1"/>
  <c r="R346" i="31" s="1"/>
  <c r="S346" i="31" s="1"/>
  <c r="T346" i="31" s="1"/>
  <c r="U346" i="31" s="1"/>
  <c r="V346" i="31" s="1"/>
  <c r="W346" i="31" s="1"/>
  <c r="X346" i="31" s="1"/>
  <c r="Y346" i="31" s="1"/>
  <c r="Z346" i="31" s="1"/>
  <c r="AA346" i="31" s="1"/>
  <c r="AB346" i="31" s="1"/>
  <c r="AC346" i="31" s="1"/>
  <c r="AD346" i="31" s="1"/>
  <c r="AE346" i="31" s="1"/>
  <c r="AF346" i="31" s="1"/>
  <c r="AG346" i="31" s="1"/>
  <c r="AH346" i="31" s="1"/>
  <c r="AI346" i="31" s="1"/>
  <c r="AJ346" i="31" s="1"/>
  <c r="AK346" i="31" s="1"/>
  <c r="AL346" i="31" s="1"/>
  <c r="AM346" i="31" s="1"/>
  <c r="AN346" i="31" s="1"/>
  <c r="AO346" i="31" s="1"/>
  <c r="AP346" i="31" s="1"/>
  <c r="AQ346" i="31" s="1"/>
  <c r="AR346" i="31" s="1"/>
  <c r="AS346" i="31" s="1"/>
  <c r="AT346" i="31" s="1"/>
  <c r="AU346" i="31" s="1"/>
  <c r="AV346" i="31" s="1"/>
  <c r="AW346" i="31" s="1"/>
  <c r="AX346" i="31" s="1"/>
  <c r="AY346" i="31" s="1"/>
  <c r="AZ346" i="31" s="1"/>
  <c r="BA346" i="31" s="1"/>
  <c r="BB346" i="31" s="1"/>
  <c r="E330" i="31"/>
  <c r="F330" i="31" s="1"/>
  <c r="G330" i="31" s="1"/>
  <c r="H330" i="31" s="1"/>
  <c r="I330" i="31" s="1"/>
  <c r="J330" i="31" s="1"/>
  <c r="K330" i="31" s="1"/>
  <c r="L330" i="31" s="1"/>
  <c r="M330" i="31" s="1"/>
  <c r="N330" i="31" s="1"/>
  <c r="O330" i="31" s="1"/>
  <c r="P330" i="31" s="1"/>
  <c r="Q330" i="31" s="1"/>
  <c r="R330" i="31" s="1"/>
  <c r="S330" i="31" s="1"/>
  <c r="T330" i="31" s="1"/>
  <c r="U330" i="31" s="1"/>
  <c r="V330" i="31" s="1"/>
  <c r="W330" i="31" s="1"/>
  <c r="X330" i="31" s="1"/>
  <c r="Y330" i="31" s="1"/>
  <c r="Z330" i="31" s="1"/>
  <c r="AA330" i="31" s="1"/>
  <c r="AB330" i="31" s="1"/>
  <c r="AC330" i="31" s="1"/>
  <c r="AD330" i="31" s="1"/>
  <c r="AE330" i="31" s="1"/>
  <c r="AF330" i="31" s="1"/>
  <c r="AG330" i="31" s="1"/>
  <c r="AH330" i="31" s="1"/>
  <c r="AI330" i="31" s="1"/>
  <c r="AJ330" i="31" s="1"/>
  <c r="AK330" i="31" s="1"/>
  <c r="AL330" i="31" s="1"/>
  <c r="AM330" i="31" s="1"/>
  <c r="AN330" i="31" s="1"/>
  <c r="AO330" i="31" s="1"/>
  <c r="AP330" i="31" s="1"/>
  <c r="AQ330" i="31" s="1"/>
  <c r="AR330" i="31" s="1"/>
  <c r="AS330" i="31" s="1"/>
  <c r="AT330" i="31" s="1"/>
  <c r="AU330" i="31" s="1"/>
  <c r="AV330" i="31" s="1"/>
  <c r="AW330" i="31" s="1"/>
  <c r="AX330" i="31" s="1"/>
  <c r="AY330" i="31" s="1"/>
  <c r="AZ330" i="31" s="1"/>
  <c r="BA330" i="31" s="1"/>
  <c r="BB330" i="31" s="1"/>
  <c r="E128" i="31"/>
  <c r="F128" i="31" s="1"/>
  <c r="G128" i="31" s="1"/>
  <c r="H128" i="31" s="1"/>
  <c r="I128" i="31" s="1"/>
  <c r="J128" i="31" s="1"/>
  <c r="K128" i="31" s="1"/>
  <c r="L128" i="31" s="1"/>
  <c r="M128" i="31" s="1"/>
  <c r="N128" i="31" s="1"/>
  <c r="O128" i="31" s="1"/>
  <c r="P128" i="31" s="1"/>
  <c r="Q128" i="31" s="1"/>
  <c r="R128" i="31" s="1"/>
  <c r="S128" i="31" s="1"/>
  <c r="T128" i="31" s="1"/>
  <c r="U128" i="31" s="1"/>
  <c r="V128" i="31" s="1"/>
  <c r="W128" i="31" s="1"/>
  <c r="X128" i="31" s="1"/>
  <c r="Y128" i="31" s="1"/>
  <c r="Z128" i="31" s="1"/>
  <c r="AA128" i="31" s="1"/>
  <c r="AB128" i="31" s="1"/>
  <c r="AC128" i="31" s="1"/>
  <c r="AD128" i="31" s="1"/>
  <c r="AE128" i="31" s="1"/>
  <c r="AF128" i="31" s="1"/>
  <c r="AG128" i="31" s="1"/>
  <c r="AH128" i="31" s="1"/>
  <c r="AI128" i="31" s="1"/>
  <c r="AJ128" i="31" s="1"/>
  <c r="AK128" i="31" s="1"/>
  <c r="AL128" i="31" s="1"/>
  <c r="AM128" i="31" s="1"/>
  <c r="AN128" i="31" s="1"/>
  <c r="AO128" i="31" s="1"/>
  <c r="AP128" i="31" s="1"/>
  <c r="AQ128" i="31" s="1"/>
  <c r="AR128" i="31" s="1"/>
  <c r="AS128" i="31" s="1"/>
  <c r="AT128" i="31" s="1"/>
  <c r="AU128" i="31" s="1"/>
  <c r="AV128" i="31" s="1"/>
  <c r="AW128" i="31" s="1"/>
  <c r="AX128" i="31" s="1"/>
  <c r="AY128" i="31" s="1"/>
  <c r="AZ128" i="31" s="1"/>
  <c r="BA128" i="31" s="1"/>
  <c r="BB128" i="31" s="1"/>
  <c r="E267" i="31"/>
  <c r="F267" i="31" s="1"/>
  <c r="G267" i="31" s="1"/>
  <c r="H267" i="31" s="1"/>
  <c r="I267" i="31" s="1"/>
  <c r="J267" i="31" s="1"/>
  <c r="K267" i="31" s="1"/>
  <c r="L267" i="31" s="1"/>
  <c r="M267" i="31" s="1"/>
  <c r="N267" i="31" s="1"/>
  <c r="O267" i="31" s="1"/>
  <c r="P267" i="31" s="1"/>
  <c r="Q267" i="31" s="1"/>
  <c r="R267" i="31" s="1"/>
  <c r="S267" i="31" s="1"/>
  <c r="T267" i="31" s="1"/>
  <c r="U267" i="31" s="1"/>
  <c r="V267" i="31" s="1"/>
  <c r="W267" i="31" s="1"/>
  <c r="X267" i="31" s="1"/>
  <c r="Y267" i="31" s="1"/>
  <c r="Z267" i="31" s="1"/>
  <c r="AA267" i="31" s="1"/>
  <c r="AB267" i="31" s="1"/>
  <c r="AC267" i="31" s="1"/>
  <c r="AD267" i="31" s="1"/>
  <c r="AE267" i="31" s="1"/>
  <c r="AF267" i="31" s="1"/>
  <c r="AG267" i="31" s="1"/>
  <c r="AH267" i="31" s="1"/>
  <c r="AI267" i="31" s="1"/>
  <c r="AJ267" i="31" s="1"/>
  <c r="AK267" i="31" s="1"/>
  <c r="AL267" i="31" s="1"/>
  <c r="AM267" i="31" s="1"/>
  <c r="AN267" i="31" s="1"/>
  <c r="AO267" i="31" s="1"/>
  <c r="AP267" i="31" s="1"/>
  <c r="AQ267" i="31" s="1"/>
  <c r="AR267" i="31" s="1"/>
  <c r="AS267" i="31" s="1"/>
  <c r="AT267" i="31" s="1"/>
  <c r="AU267" i="31" s="1"/>
  <c r="AV267" i="31" s="1"/>
  <c r="AW267" i="31" s="1"/>
  <c r="AX267" i="31" s="1"/>
  <c r="AY267" i="31" s="1"/>
  <c r="AZ267" i="31" s="1"/>
  <c r="BA267" i="31" s="1"/>
  <c r="BB267" i="31" s="1"/>
  <c r="E264" i="31"/>
  <c r="F264" i="31" s="1"/>
  <c r="G264" i="31" s="1"/>
  <c r="H264" i="31" s="1"/>
  <c r="I264" i="31" s="1"/>
  <c r="J264" i="31" s="1"/>
  <c r="K264" i="31" s="1"/>
  <c r="L264" i="31" s="1"/>
  <c r="M264" i="31" s="1"/>
  <c r="N264" i="31" s="1"/>
  <c r="O264" i="31" s="1"/>
  <c r="P264" i="31" s="1"/>
  <c r="Q264" i="31" s="1"/>
  <c r="R264" i="31" s="1"/>
  <c r="S264" i="31" s="1"/>
  <c r="T264" i="31" s="1"/>
  <c r="U264" i="31" s="1"/>
  <c r="V264" i="31" s="1"/>
  <c r="W264" i="31" s="1"/>
  <c r="X264" i="31" s="1"/>
  <c r="Y264" i="31" s="1"/>
  <c r="Z264" i="31" s="1"/>
  <c r="AA264" i="31" s="1"/>
  <c r="AB264" i="31" s="1"/>
  <c r="AC264" i="31" s="1"/>
  <c r="AD264" i="31" s="1"/>
  <c r="AE264" i="31" s="1"/>
  <c r="AF264" i="31" s="1"/>
  <c r="AG264" i="31" s="1"/>
  <c r="AH264" i="31" s="1"/>
  <c r="AI264" i="31" s="1"/>
  <c r="AJ264" i="31" s="1"/>
  <c r="AK264" i="31" s="1"/>
  <c r="AL264" i="31" s="1"/>
  <c r="AM264" i="31" s="1"/>
  <c r="AN264" i="31" s="1"/>
  <c r="AO264" i="31" s="1"/>
  <c r="AP264" i="31" s="1"/>
  <c r="AQ264" i="31" s="1"/>
  <c r="AR264" i="31" s="1"/>
  <c r="AS264" i="31" s="1"/>
  <c r="AT264" i="31" s="1"/>
  <c r="AU264" i="31" s="1"/>
  <c r="AV264" i="31" s="1"/>
  <c r="AW264" i="31" s="1"/>
  <c r="AX264" i="31" s="1"/>
  <c r="AY264" i="31" s="1"/>
  <c r="AZ264" i="31" s="1"/>
  <c r="BA264" i="31" s="1"/>
  <c r="BB264" i="31" s="1"/>
  <c r="E195" i="31"/>
  <c r="F195" i="31" s="1"/>
  <c r="G195" i="31" s="1"/>
  <c r="H195" i="31" s="1"/>
  <c r="I195" i="31" s="1"/>
  <c r="J195" i="31" s="1"/>
  <c r="K195" i="31" s="1"/>
  <c r="L195" i="31" s="1"/>
  <c r="M195" i="31" s="1"/>
  <c r="N195" i="31" s="1"/>
  <c r="O195" i="31" s="1"/>
  <c r="P195" i="31" s="1"/>
  <c r="Q195" i="31" s="1"/>
  <c r="R195" i="31" s="1"/>
  <c r="S195" i="31" s="1"/>
  <c r="T195" i="31" s="1"/>
  <c r="U195" i="31" s="1"/>
  <c r="V195" i="31" s="1"/>
  <c r="W195" i="31" s="1"/>
  <c r="X195" i="31" s="1"/>
  <c r="Y195" i="31" s="1"/>
  <c r="Z195" i="31" s="1"/>
  <c r="AA195" i="31" s="1"/>
  <c r="AB195" i="31" s="1"/>
  <c r="AC195" i="31" s="1"/>
  <c r="AD195" i="31" s="1"/>
  <c r="AE195" i="31" s="1"/>
  <c r="AF195" i="31" s="1"/>
  <c r="AG195" i="31" s="1"/>
  <c r="AH195" i="31" s="1"/>
  <c r="AI195" i="31" s="1"/>
  <c r="AJ195" i="31" s="1"/>
  <c r="AK195" i="31" s="1"/>
  <c r="AL195" i="31" s="1"/>
  <c r="AM195" i="31" s="1"/>
  <c r="AN195" i="31" s="1"/>
  <c r="AO195" i="31" s="1"/>
  <c r="AP195" i="31" s="1"/>
  <c r="AQ195" i="31" s="1"/>
  <c r="AR195" i="31" s="1"/>
  <c r="AS195" i="31" s="1"/>
  <c r="AT195" i="31" s="1"/>
  <c r="AU195" i="31" s="1"/>
  <c r="AV195" i="31" s="1"/>
  <c r="AW195" i="31" s="1"/>
  <c r="AX195" i="31" s="1"/>
  <c r="AY195" i="31" s="1"/>
  <c r="AZ195" i="31" s="1"/>
  <c r="BA195" i="31" s="1"/>
  <c r="BB195" i="31" s="1"/>
  <c r="BC195" i="31" s="1"/>
  <c r="E331" i="31"/>
  <c r="F331" i="31" s="1"/>
  <c r="G331" i="31" s="1"/>
  <c r="H331" i="31" s="1"/>
  <c r="I331" i="31" s="1"/>
  <c r="J331" i="31" s="1"/>
  <c r="K331" i="31" s="1"/>
  <c r="L331" i="31" s="1"/>
  <c r="M331" i="31" s="1"/>
  <c r="N331" i="31" s="1"/>
  <c r="O331" i="31" s="1"/>
  <c r="P331" i="31" s="1"/>
  <c r="Q331" i="31" s="1"/>
  <c r="R331" i="31" s="1"/>
  <c r="S331" i="31" s="1"/>
  <c r="T331" i="31" s="1"/>
  <c r="U331" i="31" s="1"/>
  <c r="V331" i="31" s="1"/>
  <c r="W331" i="31" s="1"/>
  <c r="X331" i="31" s="1"/>
  <c r="Y331" i="31" s="1"/>
  <c r="Z331" i="31" s="1"/>
  <c r="AA331" i="31" s="1"/>
  <c r="AB331" i="31" s="1"/>
  <c r="AC331" i="31" s="1"/>
  <c r="AD331" i="31" s="1"/>
  <c r="AE331" i="31" s="1"/>
  <c r="AF331" i="31" s="1"/>
  <c r="AG331" i="31" s="1"/>
  <c r="AH331" i="31" s="1"/>
  <c r="AI331" i="31" s="1"/>
  <c r="AJ331" i="31" s="1"/>
  <c r="AK331" i="31" s="1"/>
  <c r="AL331" i="31" s="1"/>
  <c r="AM331" i="31" s="1"/>
  <c r="AN331" i="31" s="1"/>
  <c r="AO331" i="31" s="1"/>
  <c r="AP331" i="31" s="1"/>
  <c r="AQ331" i="31" s="1"/>
  <c r="AR331" i="31" s="1"/>
  <c r="AS331" i="31" s="1"/>
  <c r="AT331" i="31" s="1"/>
  <c r="AU331" i="31" s="1"/>
  <c r="AV331" i="31" s="1"/>
  <c r="AW331" i="31" s="1"/>
  <c r="AX331" i="31" s="1"/>
  <c r="AY331" i="31" s="1"/>
  <c r="AZ331" i="31" s="1"/>
  <c r="BA331" i="31" s="1"/>
  <c r="BB331" i="31" s="1"/>
  <c r="E126" i="31"/>
  <c r="F126" i="31" s="1"/>
  <c r="G126" i="31" s="1"/>
  <c r="H126" i="31" s="1"/>
  <c r="I126" i="31" s="1"/>
  <c r="J126" i="31" s="1"/>
  <c r="K126" i="31" s="1"/>
  <c r="L126" i="31" s="1"/>
  <c r="M126" i="31" s="1"/>
  <c r="N126" i="31" s="1"/>
  <c r="O126" i="31" s="1"/>
  <c r="P126" i="31" s="1"/>
  <c r="Q126" i="31" s="1"/>
  <c r="R126" i="31" s="1"/>
  <c r="S126" i="31" s="1"/>
  <c r="T126" i="31" s="1"/>
  <c r="U126" i="31" s="1"/>
  <c r="V126" i="31" s="1"/>
  <c r="W126" i="31" s="1"/>
  <c r="X126" i="31" s="1"/>
  <c r="Y126" i="31" s="1"/>
  <c r="Z126" i="31" s="1"/>
  <c r="AA126" i="31" s="1"/>
  <c r="AB126" i="31" s="1"/>
  <c r="AC126" i="31" s="1"/>
  <c r="AD126" i="31" s="1"/>
  <c r="AE126" i="31" s="1"/>
  <c r="AF126" i="31" s="1"/>
  <c r="AG126" i="31" s="1"/>
  <c r="AH126" i="31" s="1"/>
  <c r="AI126" i="31" s="1"/>
  <c r="AJ126" i="31" s="1"/>
  <c r="AK126" i="31" s="1"/>
  <c r="AL126" i="31" s="1"/>
  <c r="AM126" i="31" s="1"/>
  <c r="AN126" i="31" s="1"/>
  <c r="AO126" i="31" s="1"/>
  <c r="AP126" i="31" s="1"/>
  <c r="AQ126" i="31" s="1"/>
  <c r="AR126" i="31" s="1"/>
  <c r="AS126" i="31" s="1"/>
  <c r="AT126" i="31" s="1"/>
  <c r="AU126" i="31" s="1"/>
  <c r="AV126" i="31" s="1"/>
  <c r="AW126" i="31" s="1"/>
  <c r="AX126" i="31" s="1"/>
  <c r="AY126" i="31" s="1"/>
  <c r="AZ126" i="31" s="1"/>
  <c r="BA126" i="31" s="1"/>
  <c r="BB126" i="31" s="1"/>
  <c r="E199" i="31"/>
  <c r="F199" i="31" s="1"/>
  <c r="G199" i="31" s="1"/>
  <c r="H199" i="31" s="1"/>
  <c r="I199" i="31" s="1"/>
  <c r="J199" i="31" s="1"/>
  <c r="K199" i="31" s="1"/>
  <c r="L199" i="31" s="1"/>
  <c r="M199" i="31" s="1"/>
  <c r="N199" i="31" s="1"/>
  <c r="O199" i="31" s="1"/>
  <c r="P199" i="31" s="1"/>
  <c r="Q199" i="31" s="1"/>
  <c r="R199" i="31" s="1"/>
  <c r="S199" i="31" s="1"/>
  <c r="T199" i="31" s="1"/>
  <c r="U199" i="31" s="1"/>
  <c r="V199" i="31" s="1"/>
  <c r="W199" i="31" s="1"/>
  <c r="X199" i="31" s="1"/>
  <c r="Y199" i="31" s="1"/>
  <c r="Z199" i="31" s="1"/>
  <c r="AA199" i="31" s="1"/>
  <c r="AB199" i="31" s="1"/>
  <c r="AC199" i="31" s="1"/>
  <c r="AD199" i="31" s="1"/>
  <c r="AE199" i="31" s="1"/>
  <c r="AF199" i="31" s="1"/>
  <c r="AG199" i="31" s="1"/>
  <c r="AH199" i="31" s="1"/>
  <c r="AI199" i="31" s="1"/>
  <c r="AJ199" i="31" s="1"/>
  <c r="AK199" i="31" s="1"/>
  <c r="AL199" i="31" s="1"/>
  <c r="AM199" i="31" s="1"/>
  <c r="AN199" i="31" s="1"/>
  <c r="AO199" i="31" s="1"/>
  <c r="AP199" i="31" s="1"/>
  <c r="AQ199" i="31" s="1"/>
  <c r="AR199" i="31" s="1"/>
  <c r="AS199" i="31" s="1"/>
  <c r="AT199" i="31" s="1"/>
  <c r="AU199" i="31" s="1"/>
  <c r="AV199" i="31" s="1"/>
  <c r="AW199" i="31" s="1"/>
  <c r="AX199" i="31" s="1"/>
  <c r="AY199" i="31" s="1"/>
  <c r="AZ199" i="31" s="1"/>
  <c r="BA199" i="31" s="1"/>
  <c r="BB199" i="31" s="1"/>
  <c r="BC199" i="31" s="1"/>
  <c r="E266" i="31"/>
  <c r="F266" i="31" s="1"/>
  <c r="G266" i="31" s="1"/>
  <c r="H266" i="31" s="1"/>
  <c r="I266" i="31" s="1"/>
  <c r="J266" i="31" s="1"/>
  <c r="K266" i="31" s="1"/>
  <c r="L266" i="31" s="1"/>
  <c r="M266" i="31" s="1"/>
  <c r="N266" i="31" s="1"/>
  <c r="O266" i="31" s="1"/>
  <c r="P266" i="31" s="1"/>
  <c r="Q266" i="31" s="1"/>
  <c r="R266" i="31" s="1"/>
  <c r="S266" i="31" s="1"/>
  <c r="T266" i="31" s="1"/>
  <c r="U266" i="31" s="1"/>
  <c r="V266" i="31" s="1"/>
  <c r="W266" i="31" s="1"/>
  <c r="X266" i="31" s="1"/>
  <c r="Y266" i="31" s="1"/>
  <c r="Z266" i="31" s="1"/>
  <c r="AA266" i="31" s="1"/>
  <c r="AB266" i="31" s="1"/>
  <c r="AC266" i="31" s="1"/>
  <c r="AD266" i="31" s="1"/>
  <c r="AE266" i="31" s="1"/>
  <c r="AF266" i="31" s="1"/>
  <c r="AG266" i="31" s="1"/>
  <c r="AH266" i="31" s="1"/>
  <c r="AI266" i="31" s="1"/>
  <c r="AJ266" i="31" s="1"/>
  <c r="AK266" i="31" s="1"/>
  <c r="AL266" i="31" s="1"/>
  <c r="AM266" i="31" s="1"/>
  <c r="AN266" i="31" s="1"/>
  <c r="AO266" i="31" s="1"/>
  <c r="AP266" i="31" s="1"/>
  <c r="AQ266" i="31" s="1"/>
  <c r="AR266" i="31" s="1"/>
  <c r="AS266" i="31" s="1"/>
  <c r="AT266" i="31" s="1"/>
  <c r="AU266" i="31" s="1"/>
  <c r="AV266" i="31" s="1"/>
  <c r="AW266" i="31" s="1"/>
  <c r="AX266" i="31" s="1"/>
  <c r="AY266" i="31" s="1"/>
  <c r="AZ266" i="31" s="1"/>
  <c r="BA266" i="31" s="1"/>
  <c r="BB266" i="31" s="1"/>
  <c r="E345" i="31"/>
  <c r="F345" i="31" s="1"/>
  <c r="G345" i="31" s="1"/>
  <c r="H345" i="31" s="1"/>
  <c r="I345" i="31" s="1"/>
  <c r="J345" i="31" s="1"/>
  <c r="K345" i="31" s="1"/>
  <c r="L345" i="31" s="1"/>
  <c r="M345" i="31" s="1"/>
  <c r="N345" i="31" s="1"/>
  <c r="O345" i="31" s="1"/>
  <c r="P345" i="31" s="1"/>
  <c r="Q345" i="31" s="1"/>
  <c r="R345" i="31" s="1"/>
  <c r="S345" i="31" s="1"/>
  <c r="T345" i="31" s="1"/>
  <c r="U345" i="31" s="1"/>
  <c r="V345" i="31" s="1"/>
  <c r="W345" i="31" s="1"/>
  <c r="X345" i="31" s="1"/>
  <c r="Y345" i="31" s="1"/>
  <c r="Z345" i="31" s="1"/>
  <c r="AA345" i="31" s="1"/>
  <c r="AB345" i="31" s="1"/>
  <c r="AC345" i="31" s="1"/>
  <c r="AD345" i="31" s="1"/>
  <c r="AE345" i="31" s="1"/>
  <c r="AF345" i="31" s="1"/>
  <c r="AG345" i="31" s="1"/>
  <c r="AH345" i="31" s="1"/>
  <c r="AI345" i="31" s="1"/>
  <c r="AJ345" i="31" s="1"/>
  <c r="AK345" i="31" s="1"/>
  <c r="AL345" i="31" s="1"/>
  <c r="AM345" i="31" s="1"/>
  <c r="AN345" i="31" s="1"/>
  <c r="AO345" i="31" s="1"/>
  <c r="AP345" i="31" s="1"/>
  <c r="AQ345" i="31" s="1"/>
  <c r="AR345" i="31" s="1"/>
  <c r="AS345" i="31" s="1"/>
  <c r="AT345" i="31" s="1"/>
  <c r="AU345" i="31" s="1"/>
  <c r="AV345" i="31" s="1"/>
  <c r="AW345" i="31" s="1"/>
  <c r="AX345" i="31" s="1"/>
  <c r="AY345" i="31" s="1"/>
  <c r="AZ345" i="31" s="1"/>
  <c r="BA345" i="31" s="1"/>
  <c r="BB345" i="31" s="1"/>
  <c r="E410" i="31"/>
  <c r="F410" i="31" s="1"/>
  <c r="G410" i="31" s="1"/>
  <c r="H410" i="31" s="1"/>
  <c r="I410" i="31" s="1"/>
  <c r="J410" i="31" s="1"/>
  <c r="K410" i="31" s="1"/>
  <c r="L410" i="31" s="1"/>
  <c r="M410" i="31" s="1"/>
  <c r="N410" i="31" s="1"/>
  <c r="O410" i="31" s="1"/>
  <c r="P410" i="31" s="1"/>
  <c r="Q410" i="31" s="1"/>
  <c r="R410" i="31" s="1"/>
  <c r="S410" i="31" s="1"/>
  <c r="T410" i="31" s="1"/>
  <c r="U410" i="31" s="1"/>
  <c r="V410" i="31" s="1"/>
  <c r="W410" i="31" s="1"/>
  <c r="X410" i="31" s="1"/>
  <c r="Y410" i="31" s="1"/>
  <c r="Z410" i="31" s="1"/>
  <c r="AA410" i="31" s="1"/>
  <c r="AB410" i="31" s="1"/>
  <c r="AC410" i="31" s="1"/>
  <c r="AD410" i="31" s="1"/>
  <c r="AE410" i="31" s="1"/>
  <c r="AF410" i="31" s="1"/>
  <c r="AG410" i="31" s="1"/>
  <c r="AH410" i="31" s="1"/>
  <c r="AI410" i="31" s="1"/>
  <c r="AJ410" i="31" s="1"/>
  <c r="AK410" i="31" s="1"/>
  <c r="AL410" i="31" s="1"/>
  <c r="AM410" i="31" s="1"/>
  <c r="AN410" i="31" s="1"/>
  <c r="AO410" i="31" s="1"/>
  <c r="AP410" i="31" s="1"/>
  <c r="AQ410" i="31" s="1"/>
  <c r="AR410" i="31" s="1"/>
  <c r="AS410" i="31" s="1"/>
  <c r="AT410" i="31" s="1"/>
  <c r="AU410" i="31" s="1"/>
  <c r="AV410" i="31" s="1"/>
  <c r="AW410" i="31" s="1"/>
  <c r="AX410" i="31" s="1"/>
  <c r="AY410" i="31" s="1"/>
  <c r="AZ410" i="31" s="1"/>
  <c r="BA410" i="31" s="1"/>
  <c r="E125" i="31"/>
  <c r="F125" i="31" s="1"/>
  <c r="G125" i="31" s="1"/>
  <c r="H125" i="31" s="1"/>
  <c r="I125" i="31" s="1"/>
  <c r="J125" i="31" s="1"/>
  <c r="K125" i="31" s="1"/>
  <c r="L125" i="31" s="1"/>
  <c r="M125" i="31" s="1"/>
  <c r="N125" i="31" s="1"/>
  <c r="O125" i="31" s="1"/>
  <c r="P125" i="31" s="1"/>
  <c r="Q125" i="31" s="1"/>
  <c r="R125" i="31" s="1"/>
  <c r="S125" i="31" s="1"/>
  <c r="T125" i="31" s="1"/>
  <c r="U125" i="31" s="1"/>
  <c r="V125" i="31" s="1"/>
  <c r="W125" i="31" s="1"/>
  <c r="X125" i="31" s="1"/>
  <c r="Y125" i="31" s="1"/>
  <c r="Z125" i="31" s="1"/>
  <c r="AA125" i="31" s="1"/>
  <c r="AB125" i="31" s="1"/>
  <c r="AC125" i="31" s="1"/>
  <c r="AD125" i="31" s="1"/>
  <c r="AE125" i="31" s="1"/>
  <c r="AF125" i="31" s="1"/>
  <c r="AG125" i="31" s="1"/>
  <c r="AH125" i="31" s="1"/>
  <c r="AI125" i="31" s="1"/>
  <c r="AJ125" i="31" s="1"/>
  <c r="AK125" i="31" s="1"/>
  <c r="AL125" i="31" s="1"/>
  <c r="AM125" i="31" s="1"/>
  <c r="AN125" i="31" s="1"/>
  <c r="AO125" i="31" s="1"/>
  <c r="AP125" i="31" s="1"/>
  <c r="AQ125" i="31" s="1"/>
  <c r="AR125" i="31" s="1"/>
  <c r="AS125" i="31" s="1"/>
  <c r="AT125" i="31" s="1"/>
  <c r="AU125" i="31" s="1"/>
  <c r="AV125" i="31" s="1"/>
  <c r="AW125" i="31" s="1"/>
  <c r="AX125" i="31" s="1"/>
  <c r="AY125" i="31" s="1"/>
  <c r="AZ125" i="31" s="1"/>
  <c r="BA125" i="31" s="1"/>
  <c r="BB125" i="31" s="1"/>
  <c r="E131" i="31"/>
  <c r="F131" i="31" s="1"/>
  <c r="G131" i="31" s="1"/>
  <c r="H131" i="31" s="1"/>
  <c r="I131" i="31" s="1"/>
  <c r="J131" i="31" s="1"/>
  <c r="K131" i="31" s="1"/>
  <c r="L131" i="31" s="1"/>
  <c r="M131" i="31" s="1"/>
  <c r="N131" i="31" s="1"/>
  <c r="O131" i="31" s="1"/>
  <c r="P131" i="31" s="1"/>
  <c r="Q131" i="31" s="1"/>
  <c r="R131" i="31" s="1"/>
  <c r="S131" i="31" s="1"/>
  <c r="T131" i="31" s="1"/>
  <c r="U131" i="31" s="1"/>
  <c r="V131" i="31" s="1"/>
  <c r="W131" i="31" s="1"/>
  <c r="X131" i="31" s="1"/>
  <c r="Y131" i="31" s="1"/>
  <c r="Z131" i="31" s="1"/>
  <c r="AA131" i="31" s="1"/>
  <c r="AB131" i="31" s="1"/>
  <c r="AC131" i="31" s="1"/>
  <c r="AD131" i="31" s="1"/>
  <c r="AE131" i="31" s="1"/>
  <c r="AF131" i="31" s="1"/>
  <c r="AG131" i="31" s="1"/>
  <c r="AH131" i="31" s="1"/>
  <c r="AI131" i="31" s="1"/>
  <c r="AJ131" i="31" s="1"/>
  <c r="AK131" i="31" s="1"/>
  <c r="AL131" i="31" s="1"/>
  <c r="AM131" i="31" s="1"/>
  <c r="AN131" i="31" s="1"/>
  <c r="AO131" i="31" s="1"/>
  <c r="AP131" i="31" s="1"/>
  <c r="AQ131" i="31" s="1"/>
  <c r="AR131" i="31" s="1"/>
  <c r="AS131" i="31" s="1"/>
  <c r="AT131" i="31" s="1"/>
  <c r="AU131" i="31" s="1"/>
  <c r="AV131" i="31" s="1"/>
  <c r="AW131" i="31" s="1"/>
  <c r="AX131" i="31" s="1"/>
  <c r="AY131" i="31" s="1"/>
  <c r="AZ131" i="31" s="1"/>
  <c r="BA131" i="31" s="1"/>
  <c r="BB131" i="31" s="1"/>
  <c r="E61" i="31"/>
  <c r="F61" i="31" s="1"/>
  <c r="G61" i="31" s="1"/>
  <c r="H61" i="31" s="1"/>
  <c r="I61" i="31" s="1"/>
  <c r="J61" i="31" s="1"/>
  <c r="K61" i="31" s="1"/>
  <c r="L61" i="31" s="1"/>
  <c r="M61" i="31" s="1"/>
  <c r="N61" i="31" s="1"/>
  <c r="O61" i="31" s="1"/>
  <c r="P61" i="31" s="1"/>
  <c r="Q61" i="31" s="1"/>
  <c r="R61" i="31" s="1"/>
  <c r="S61" i="31" s="1"/>
  <c r="T61" i="31" s="1"/>
  <c r="U61" i="31" s="1"/>
  <c r="V61" i="31" s="1"/>
  <c r="W61" i="31" s="1"/>
  <c r="X61" i="31" s="1"/>
  <c r="Y61" i="31" s="1"/>
  <c r="Z61" i="31" s="1"/>
  <c r="AA61" i="31" s="1"/>
  <c r="AB61" i="31" s="1"/>
  <c r="AC61" i="31" s="1"/>
  <c r="AD61" i="31" s="1"/>
  <c r="AE61" i="31" s="1"/>
  <c r="AF61" i="31" s="1"/>
  <c r="AG61" i="31" s="1"/>
  <c r="AH61" i="31" s="1"/>
  <c r="AI61" i="31" s="1"/>
  <c r="AJ61" i="31" s="1"/>
  <c r="AK61" i="31" s="1"/>
  <c r="AL61" i="31" s="1"/>
  <c r="AM61" i="31" s="1"/>
  <c r="AN61" i="31" s="1"/>
  <c r="AO61" i="31" s="1"/>
  <c r="AP61" i="31" s="1"/>
  <c r="AQ61" i="31" s="1"/>
  <c r="AR61" i="31" s="1"/>
  <c r="AS61" i="31" s="1"/>
  <c r="AT61" i="31" s="1"/>
  <c r="AU61" i="31" s="1"/>
  <c r="AV61" i="31" s="1"/>
  <c r="AW61" i="31" s="1"/>
  <c r="AX61" i="31" s="1"/>
  <c r="AY61" i="31" s="1"/>
  <c r="AZ61" i="31" s="1"/>
  <c r="BA61" i="31" s="1"/>
  <c r="BB61" i="31" s="1"/>
  <c r="BC61" i="31" s="1"/>
  <c r="E396" i="31"/>
  <c r="F396" i="31" s="1"/>
  <c r="G396" i="31" s="1"/>
  <c r="H396" i="31" s="1"/>
  <c r="I396" i="31" s="1"/>
  <c r="J396" i="31" s="1"/>
  <c r="K396" i="31" s="1"/>
  <c r="L396" i="31" s="1"/>
  <c r="M396" i="31" s="1"/>
  <c r="N396" i="31" s="1"/>
  <c r="O396" i="31" s="1"/>
  <c r="P396" i="31" s="1"/>
  <c r="Q396" i="31" s="1"/>
  <c r="R396" i="31" s="1"/>
  <c r="S396" i="31" s="1"/>
  <c r="T396" i="31" s="1"/>
  <c r="U396" i="31" s="1"/>
  <c r="V396" i="31" s="1"/>
  <c r="W396" i="31" s="1"/>
  <c r="X396" i="31" s="1"/>
  <c r="Y396" i="31" s="1"/>
  <c r="Z396" i="31" s="1"/>
  <c r="AA396" i="31" s="1"/>
  <c r="AB396" i="31" s="1"/>
  <c r="AC396" i="31" s="1"/>
  <c r="AD396" i="31" s="1"/>
  <c r="AE396" i="31" s="1"/>
  <c r="AF396" i="31" s="1"/>
  <c r="AG396" i="31" s="1"/>
  <c r="AH396" i="31" s="1"/>
  <c r="AI396" i="31" s="1"/>
  <c r="AJ396" i="31" s="1"/>
  <c r="AK396" i="31" s="1"/>
  <c r="AL396" i="31" s="1"/>
  <c r="AM396" i="31" s="1"/>
  <c r="AN396" i="31" s="1"/>
  <c r="AO396" i="31" s="1"/>
  <c r="AP396" i="31" s="1"/>
  <c r="AQ396" i="31" s="1"/>
  <c r="AR396" i="31" s="1"/>
  <c r="AS396" i="31" s="1"/>
  <c r="AT396" i="31" s="1"/>
  <c r="AU396" i="31" s="1"/>
  <c r="AV396" i="31" s="1"/>
  <c r="AW396" i="31" s="1"/>
  <c r="AX396" i="31" s="1"/>
  <c r="AY396" i="31" s="1"/>
  <c r="AZ396" i="31" s="1"/>
  <c r="BA396" i="31" s="1"/>
  <c r="E54" i="31"/>
  <c r="F54" i="31" s="1"/>
  <c r="G54" i="31" s="1"/>
  <c r="H54" i="31" s="1"/>
  <c r="I54" i="31" s="1"/>
  <c r="J54" i="31" s="1"/>
  <c r="K54" i="31" s="1"/>
  <c r="L54" i="31" s="1"/>
  <c r="M54" i="31" s="1"/>
  <c r="N54" i="31" s="1"/>
  <c r="O54" i="31" s="1"/>
  <c r="P54" i="31" s="1"/>
  <c r="Q54" i="31" s="1"/>
  <c r="R54" i="31" s="1"/>
  <c r="S54" i="31" s="1"/>
  <c r="T54" i="31" s="1"/>
  <c r="U54" i="31" s="1"/>
  <c r="V54" i="31" s="1"/>
  <c r="W54" i="31" s="1"/>
  <c r="X54" i="31" s="1"/>
  <c r="Y54" i="31" s="1"/>
  <c r="Z54" i="31" s="1"/>
  <c r="AA54" i="31" s="1"/>
  <c r="AB54" i="31" s="1"/>
  <c r="AC54" i="31" s="1"/>
  <c r="AD54" i="31" s="1"/>
  <c r="AE54" i="31" s="1"/>
  <c r="AF54" i="31" s="1"/>
  <c r="AG54" i="31" s="1"/>
  <c r="AH54" i="31" s="1"/>
  <c r="AI54" i="31" s="1"/>
  <c r="AJ54" i="31" s="1"/>
  <c r="AK54" i="31" s="1"/>
  <c r="AL54" i="31" s="1"/>
  <c r="AM54" i="31" s="1"/>
  <c r="AN54" i="31" s="1"/>
  <c r="AO54" i="31" s="1"/>
  <c r="AP54" i="31" s="1"/>
  <c r="AQ54" i="31" s="1"/>
  <c r="AR54" i="31" s="1"/>
  <c r="AS54" i="31" s="1"/>
  <c r="AT54" i="31" s="1"/>
  <c r="AU54" i="31" s="1"/>
  <c r="AV54" i="31" s="1"/>
  <c r="AW54" i="31" s="1"/>
  <c r="AX54" i="31" s="1"/>
  <c r="AY54" i="31" s="1"/>
  <c r="AZ54" i="31" s="1"/>
  <c r="BA54" i="31" s="1"/>
  <c r="BB54" i="31" s="1"/>
  <c r="BC54" i="31" s="1"/>
  <c r="E258" i="31"/>
  <c r="F258" i="31" s="1"/>
  <c r="G258" i="31" s="1"/>
  <c r="H258" i="31" s="1"/>
  <c r="I258" i="31" s="1"/>
  <c r="J258" i="31" s="1"/>
  <c r="K258" i="31" s="1"/>
  <c r="L258" i="31" s="1"/>
  <c r="M258" i="31" s="1"/>
  <c r="N258" i="31" s="1"/>
  <c r="O258" i="31" s="1"/>
  <c r="P258" i="31" s="1"/>
  <c r="Q258" i="31" s="1"/>
  <c r="R258" i="31" s="1"/>
  <c r="S258" i="31" s="1"/>
  <c r="T258" i="31" s="1"/>
  <c r="U258" i="31" s="1"/>
  <c r="V258" i="31" s="1"/>
  <c r="W258" i="31" s="1"/>
  <c r="X258" i="31" s="1"/>
  <c r="Y258" i="31" s="1"/>
  <c r="Z258" i="31" s="1"/>
  <c r="AA258" i="31" s="1"/>
  <c r="AB258" i="31" s="1"/>
  <c r="AC258" i="31" s="1"/>
  <c r="AD258" i="31" s="1"/>
  <c r="AE258" i="31" s="1"/>
  <c r="AF258" i="31" s="1"/>
  <c r="AG258" i="31" s="1"/>
  <c r="AH258" i="31" s="1"/>
  <c r="AI258" i="31" s="1"/>
  <c r="AJ258" i="31" s="1"/>
  <c r="AK258" i="31" s="1"/>
  <c r="AL258" i="31" s="1"/>
  <c r="AM258" i="31" s="1"/>
  <c r="AN258" i="31" s="1"/>
  <c r="AO258" i="31" s="1"/>
  <c r="AP258" i="31" s="1"/>
  <c r="AQ258" i="31" s="1"/>
  <c r="AR258" i="31" s="1"/>
  <c r="AS258" i="31" s="1"/>
  <c r="AT258" i="31" s="1"/>
  <c r="AU258" i="31" s="1"/>
  <c r="AV258" i="31" s="1"/>
  <c r="AW258" i="31" s="1"/>
  <c r="AX258" i="31" s="1"/>
  <c r="AY258" i="31" s="1"/>
  <c r="AZ258" i="31" s="1"/>
  <c r="BA258" i="31" s="1"/>
  <c r="BB258" i="31" s="1"/>
  <c r="E118" i="31"/>
  <c r="F118" i="31" s="1"/>
  <c r="G118" i="31" s="1"/>
  <c r="H118" i="31" s="1"/>
  <c r="I118" i="31" s="1"/>
  <c r="J118" i="31" s="1"/>
  <c r="K118" i="31" s="1"/>
  <c r="L118" i="31" s="1"/>
  <c r="M118" i="31" s="1"/>
  <c r="N118" i="31" s="1"/>
  <c r="O118" i="31" s="1"/>
  <c r="P118" i="31" s="1"/>
  <c r="Q118" i="31" s="1"/>
  <c r="R118" i="31" s="1"/>
  <c r="S118" i="31" s="1"/>
  <c r="T118" i="31" s="1"/>
  <c r="U118" i="31" s="1"/>
  <c r="V118" i="31" s="1"/>
  <c r="W118" i="31" s="1"/>
  <c r="X118" i="31" s="1"/>
  <c r="Y118" i="31" s="1"/>
  <c r="Z118" i="31" s="1"/>
  <c r="AA118" i="31" s="1"/>
  <c r="AB118" i="31" s="1"/>
  <c r="AC118" i="31" s="1"/>
  <c r="AD118" i="31" s="1"/>
  <c r="AE118" i="31" s="1"/>
  <c r="AF118" i="31" s="1"/>
  <c r="AG118" i="31" s="1"/>
  <c r="AH118" i="31" s="1"/>
  <c r="AI118" i="31" s="1"/>
  <c r="AJ118" i="31" s="1"/>
  <c r="AK118" i="31" s="1"/>
  <c r="AL118" i="31" s="1"/>
  <c r="AM118" i="31" s="1"/>
  <c r="AN118" i="31" s="1"/>
  <c r="AO118" i="31" s="1"/>
  <c r="AP118" i="31" s="1"/>
  <c r="AQ118" i="31" s="1"/>
  <c r="AR118" i="31" s="1"/>
  <c r="AS118" i="31" s="1"/>
  <c r="AT118" i="31" s="1"/>
  <c r="AU118" i="31" s="1"/>
  <c r="AV118" i="31" s="1"/>
  <c r="AW118" i="31" s="1"/>
  <c r="AX118" i="31" s="1"/>
  <c r="AY118" i="31" s="1"/>
  <c r="AZ118" i="31" s="1"/>
  <c r="BA118" i="31" s="1"/>
  <c r="BB118" i="31" s="1"/>
  <c r="E332" i="31"/>
  <c r="F332" i="31" s="1"/>
  <c r="G332" i="31" s="1"/>
  <c r="H332" i="31" s="1"/>
  <c r="I332" i="31" s="1"/>
  <c r="J332" i="31" s="1"/>
  <c r="K332" i="31" s="1"/>
  <c r="L332" i="31" s="1"/>
  <c r="M332" i="31" s="1"/>
  <c r="N332" i="31" s="1"/>
  <c r="O332" i="31" s="1"/>
  <c r="P332" i="31" s="1"/>
  <c r="Q332" i="31" s="1"/>
  <c r="R332" i="31" s="1"/>
  <c r="S332" i="31" s="1"/>
  <c r="T332" i="31" s="1"/>
  <c r="U332" i="31" s="1"/>
  <c r="V332" i="31" s="1"/>
  <c r="W332" i="31" s="1"/>
  <c r="X332" i="31" s="1"/>
  <c r="Y332" i="31" s="1"/>
  <c r="Z332" i="31" s="1"/>
  <c r="AA332" i="31" s="1"/>
  <c r="AB332" i="31" s="1"/>
  <c r="AC332" i="31" s="1"/>
  <c r="AD332" i="31" s="1"/>
  <c r="AE332" i="31" s="1"/>
  <c r="AF332" i="31" s="1"/>
  <c r="AG332" i="31" s="1"/>
  <c r="AH332" i="31" s="1"/>
  <c r="AI332" i="31" s="1"/>
  <c r="AJ332" i="31" s="1"/>
  <c r="AK332" i="31" s="1"/>
  <c r="AL332" i="31" s="1"/>
  <c r="AM332" i="31" s="1"/>
  <c r="AN332" i="31" s="1"/>
  <c r="AO332" i="31" s="1"/>
  <c r="AP332" i="31" s="1"/>
  <c r="AQ332" i="31" s="1"/>
  <c r="AR332" i="31" s="1"/>
  <c r="AS332" i="31" s="1"/>
  <c r="AT332" i="31" s="1"/>
  <c r="AU332" i="31" s="1"/>
  <c r="AV332" i="31" s="1"/>
  <c r="AW332" i="31" s="1"/>
  <c r="AX332" i="31" s="1"/>
  <c r="AY332" i="31" s="1"/>
  <c r="AZ332" i="31" s="1"/>
  <c r="BA332" i="31" s="1"/>
  <c r="BB332" i="31" s="1"/>
  <c r="E257" i="31"/>
  <c r="F257" i="31" s="1"/>
  <c r="G257" i="31" s="1"/>
  <c r="H257" i="31" s="1"/>
  <c r="I257" i="31" s="1"/>
  <c r="J257" i="31" s="1"/>
  <c r="K257" i="31" s="1"/>
  <c r="L257" i="31" s="1"/>
  <c r="M257" i="31" s="1"/>
  <c r="N257" i="31" s="1"/>
  <c r="O257" i="31" s="1"/>
  <c r="P257" i="31" s="1"/>
  <c r="Q257" i="31" s="1"/>
  <c r="R257" i="31" s="1"/>
  <c r="S257" i="31" s="1"/>
  <c r="T257" i="31" s="1"/>
  <c r="U257" i="31" s="1"/>
  <c r="V257" i="31" s="1"/>
  <c r="W257" i="31" s="1"/>
  <c r="X257" i="31" s="1"/>
  <c r="Y257" i="31" s="1"/>
  <c r="Z257" i="31" s="1"/>
  <c r="AA257" i="31" s="1"/>
  <c r="AB257" i="31" s="1"/>
  <c r="AC257" i="31" s="1"/>
  <c r="AD257" i="31" s="1"/>
  <c r="AE257" i="31" s="1"/>
  <c r="AF257" i="31" s="1"/>
  <c r="AG257" i="31" s="1"/>
  <c r="AH257" i="31" s="1"/>
  <c r="AI257" i="31" s="1"/>
  <c r="AJ257" i="31" s="1"/>
  <c r="AK257" i="31" s="1"/>
  <c r="AL257" i="31" s="1"/>
  <c r="AM257" i="31" s="1"/>
  <c r="AN257" i="31" s="1"/>
  <c r="AO257" i="31" s="1"/>
  <c r="AP257" i="31" s="1"/>
  <c r="AQ257" i="31" s="1"/>
  <c r="AR257" i="31" s="1"/>
  <c r="AS257" i="31" s="1"/>
  <c r="AT257" i="31" s="1"/>
  <c r="AU257" i="31" s="1"/>
  <c r="AV257" i="31" s="1"/>
  <c r="AW257" i="31" s="1"/>
  <c r="AX257" i="31" s="1"/>
  <c r="AY257" i="31" s="1"/>
  <c r="AZ257" i="31" s="1"/>
  <c r="BA257" i="31" s="1"/>
  <c r="BB257" i="31" s="1"/>
  <c r="E397" i="31"/>
  <c r="F397" i="31" s="1"/>
  <c r="G397" i="31" s="1"/>
  <c r="H397" i="31" s="1"/>
  <c r="I397" i="31" s="1"/>
  <c r="J397" i="31" s="1"/>
  <c r="K397" i="31" s="1"/>
  <c r="L397" i="31" s="1"/>
  <c r="M397" i="31" s="1"/>
  <c r="N397" i="31" s="1"/>
  <c r="O397" i="31" s="1"/>
  <c r="P397" i="31" s="1"/>
  <c r="Q397" i="31" s="1"/>
  <c r="R397" i="31" s="1"/>
  <c r="S397" i="31" s="1"/>
  <c r="T397" i="31" s="1"/>
  <c r="U397" i="31" s="1"/>
  <c r="V397" i="31" s="1"/>
  <c r="W397" i="31" s="1"/>
  <c r="X397" i="31" s="1"/>
  <c r="Y397" i="31" s="1"/>
  <c r="Z397" i="31" s="1"/>
  <c r="AA397" i="31" s="1"/>
  <c r="AB397" i="31" s="1"/>
  <c r="AC397" i="31" s="1"/>
  <c r="AD397" i="31" s="1"/>
  <c r="AE397" i="31" s="1"/>
  <c r="AF397" i="31" s="1"/>
  <c r="AG397" i="31" s="1"/>
  <c r="AH397" i="31" s="1"/>
  <c r="AI397" i="31" s="1"/>
  <c r="AJ397" i="31" s="1"/>
  <c r="AK397" i="31" s="1"/>
  <c r="AL397" i="31" s="1"/>
  <c r="AM397" i="31" s="1"/>
  <c r="AN397" i="31" s="1"/>
  <c r="AO397" i="31" s="1"/>
  <c r="AP397" i="31" s="1"/>
  <c r="AQ397" i="31" s="1"/>
  <c r="AR397" i="31" s="1"/>
  <c r="AS397" i="31" s="1"/>
  <c r="AT397" i="31" s="1"/>
  <c r="AU397" i="31" s="1"/>
  <c r="AV397" i="31" s="1"/>
  <c r="AW397" i="31" s="1"/>
  <c r="AX397" i="31" s="1"/>
  <c r="AY397" i="31" s="1"/>
  <c r="AZ397" i="31" s="1"/>
  <c r="BA397" i="31" s="1"/>
  <c r="E395" i="31"/>
  <c r="F395" i="31" s="1"/>
  <c r="G395" i="31" s="1"/>
  <c r="H395" i="31" s="1"/>
  <c r="I395" i="31" s="1"/>
  <c r="J395" i="31" s="1"/>
  <c r="K395" i="31" s="1"/>
  <c r="L395" i="31" s="1"/>
  <c r="M395" i="31" s="1"/>
  <c r="N395" i="31" s="1"/>
  <c r="O395" i="31" s="1"/>
  <c r="P395" i="31" s="1"/>
  <c r="Q395" i="31" s="1"/>
  <c r="R395" i="31" s="1"/>
  <c r="S395" i="31" s="1"/>
  <c r="T395" i="31" s="1"/>
  <c r="U395" i="31" s="1"/>
  <c r="V395" i="31" s="1"/>
  <c r="W395" i="31" s="1"/>
  <c r="X395" i="31" s="1"/>
  <c r="Y395" i="31" s="1"/>
  <c r="Z395" i="31" s="1"/>
  <c r="AA395" i="31" s="1"/>
  <c r="AB395" i="31" s="1"/>
  <c r="AC395" i="31" s="1"/>
  <c r="AD395" i="31" s="1"/>
  <c r="AE395" i="31" s="1"/>
  <c r="AF395" i="31" s="1"/>
  <c r="AG395" i="31" s="1"/>
  <c r="AH395" i="31" s="1"/>
  <c r="AI395" i="31" s="1"/>
  <c r="AJ395" i="31" s="1"/>
  <c r="AK395" i="31" s="1"/>
  <c r="AL395" i="31" s="1"/>
  <c r="AM395" i="31" s="1"/>
  <c r="AN395" i="31" s="1"/>
  <c r="AO395" i="31" s="1"/>
  <c r="AP395" i="31" s="1"/>
  <c r="AQ395" i="31" s="1"/>
  <c r="AR395" i="31" s="1"/>
  <c r="AS395" i="31" s="1"/>
  <c r="AT395" i="31" s="1"/>
  <c r="AU395" i="31" s="1"/>
  <c r="AV395" i="31" s="1"/>
  <c r="AW395" i="31" s="1"/>
  <c r="AX395" i="31" s="1"/>
  <c r="AY395" i="31" s="1"/>
  <c r="AZ395" i="31" s="1"/>
  <c r="BA395" i="31" s="1"/>
  <c r="E398" i="31"/>
  <c r="F398" i="31" s="1"/>
  <c r="G398" i="31" s="1"/>
  <c r="H398" i="31" s="1"/>
  <c r="I398" i="31" s="1"/>
  <c r="J398" i="31" s="1"/>
  <c r="K398" i="31" s="1"/>
  <c r="L398" i="31" s="1"/>
  <c r="M398" i="31" s="1"/>
  <c r="N398" i="31" s="1"/>
  <c r="O398" i="31" s="1"/>
  <c r="P398" i="31" s="1"/>
  <c r="Q398" i="31" s="1"/>
  <c r="R398" i="31" s="1"/>
  <c r="S398" i="31" s="1"/>
  <c r="T398" i="31" s="1"/>
  <c r="U398" i="31" s="1"/>
  <c r="V398" i="31" s="1"/>
  <c r="W398" i="31" s="1"/>
  <c r="X398" i="31" s="1"/>
  <c r="Y398" i="31" s="1"/>
  <c r="Z398" i="31" s="1"/>
  <c r="AA398" i="31" s="1"/>
  <c r="AB398" i="31" s="1"/>
  <c r="AC398" i="31" s="1"/>
  <c r="AD398" i="31" s="1"/>
  <c r="AE398" i="31" s="1"/>
  <c r="AF398" i="31" s="1"/>
  <c r="AG398" i="31" s="1"/>
  <c r="AH398" i="31" s="1"/>
  <c r="AI398" i="31" s="1"/>
  <c r="AJ398" i="31" s="1"/>
  <c r="AK398" i="31" s="1"/>
  <c r="AL398" i="31" s="1"/>
  <c r="AM398" i="31" s="1"/>
  <c r="AN398" i="31" s="1"/>
  <c r="AO398" i="31" s="1"/>
  <c r="AP398" i="31" s="1"/>
  <c r="AQ398" i="31" s="1"/>
  <c r="AR398" i="31" s="1"/>
  <c r="AS398" i="31" s="1"/>
  <c r="AT398" i="31" s="1"/>
  <c r="AU398" i="31" s="1"/>
  <c r="AV398" i="31" s="1"/>
  <c r="AW398" i="31" s="1"/>
  <c r="AX398" i="31" s="1"/>
  <c r="AY398" i="31" s="1"/>
  <c r="AZ398" i="31" s="1"/>
  <c r="BA398" i="31" s="1"/>
  <c r="E53" i="31"/>
  <c r="F53" i="31" s="1"/>
  <c r="G53" i="31" s="1"/>
  <c r="H53" i="31" s="1"/>
  <c r="I53" i="31" s="1"/>
  <c r="J53" i="31" s="1"/>
  <c r="K53" i="31" s="1"/>
  <c r="L53" i="31" s="1"/>
  <c r="M53" i="31" s="1"/>
  <c r="N53" i="31" s="1"/>
  <c r="O53" i="31" s="1"/>
  <c r="P53" i="31" s="1"/>
  <c r="Q53" i="31" s="1"/>
  <c r="R53" i="31" s="1"/>
  <c r="S53" i="31" s="1"/>
  <c r="T53" i="31" s="1"/>
  <c r="U53" i="31" s="1"/>
  <c r="V53" i="31" s="1"/>
  <c r="W53" i="31" s="1"/>
  <c r="X53" i="31" s="1"/>
  <c r="Y53" i="31" s="1"/>
  <c r="Z53" i="31" s="1"/>
  <c r="AA53" i="31" s="1"/>
  <c r="AB53" i="31" s="1"/>
  <c r="AC53" i="31" s="1"/>
  <c r="AD53" i="31" s="1"/>
  <c r="AE53" i="31" s="1"/>
  <c r="AF53" i="31" s="1"/>
  <c r="AG53" i="31" s="1"/>
  <c r="AH53" i="31" s="1"/>
  <c r="AI53" i="31" s="1"/>
  <c r="AJ53" i="31" s="1"/>
  <c r="AK53" i="31" s="1"/>
  <c r="AL53" i="31" s="1"/>
  <c r="AM53" i="31" s="1"/>
  <c r="AN53" i="31" s="1"/>
  <c r="AO53" i="31" s="1"/>
  <c r="AP53" i="31" s="1"/>
  <c r="AQ53" i="31" s="1"/>
  <c r="AR53" i="31" s="1"/>
  <c r="AS53" i="31" s="1"/>
  <c r="AT53" i="31" s="1"/>
  <c r="AU53" i="31" s="1"/>
  <c r="AV53" i="31" s="1"/>
  <c r="AW53" i="31" s="1"/>
  <c r="AX53" i="31" s="1"/>
  <c r="AY53" i="31" s="1"/>
  <c r="AZ53" i="31" s="1"/>
  <c r="BA53" i="31" s="1"/>
  <c r="BB53" i="31" s="1"/>
  <c r="BC53" i="31" s="1"/>
  <c r="E193" i="31"/>
  <c r="F193" i="31" s="1"/>
  <c r="G193" i="31" s="1"/>
  <c r="H193" i="31" s="1"/>
  <c r="I193" i="31" s="1"/>
  <c r="J193" i="31" s="1"/>
  <c r="K193" i="31" s="1"/>
  <c r="L193" i="31" s="1"/>
  <c r="M193" i="31" s="1"/>
  <c r="N193" i="31" s="1"/>
  <c r="O193" i="31" s="1"/>
  <c r="P193" i="31" s="1"/>
  <c r="Q193" i="31" s="1"/>
  <c r="R193" i="31" s="1"/>
  <c r="S193" i="31" s="1"/>
  <c r="T193" i="31" s="1"/>
  <c r="U193" i="31" s="1"/>
  <c r="V193" i="31" s="1"/>
  <c r="W193" i="31" s="1"/>
  <c r="X193" i="31" s="1"/>
  <c r="Y193" i="31" s="1"/>
  <c r="Z193" i="31" s="1"/>
  <c r="AA193" i="31" s="1"/>
  <c r="AB193" i="31" s="1"/>
  <c r="AC193" i="31" s="1"/>
  <c r="AD193" i="31" s="1"/>
  <c r="AE193" i="31" s="1"/>
  <c r="AF193" i="31" s="1"/>
  <c r="AG193" i="31" s="1"/>
  <c r="AH193" i="31" s="1"/>
  <c r="AI193" i="31" s="1"/>
  <c r="AJ193" i="31" s="1"/>
  <c r="AK193" i="31" s="1"/>
  <c r="AL193" i="31" s="1"/>
  <c r="AM193" i="31" s="1"/>
  <c r="AN193" i="31" s="1"/>
  <c r="AO193" i="31" s="1"/>
  <c r="AP193" i="31" s="1"/>
  <c r="AQ193" i="31" s="1"/>
  <c r="AR193" i="31" s="1"/>
  <c r="AS193" i="31" s="1"/>
  <c r="AT193" i="31" s="1"/>
  <c r="AU193" i="31" s="1"/>
  <c r="AV193" i="31" s="1"/>
  <c r="AW193" i="31" s="1"/>
  <c r="AX193" i="31" s="1"/>
  <c r="AY193" i="31" s="1"/>
  <c r="AZ193" i="31" s="1"/>
  <c r="BA193" i="31" s="1"/>
  <c r="BB193" i="31" s="1"/>
  <c r="BC193" i="31" s="1"/>
  <c r="E117" i="31"/>
  <c r="F117" i="31" s="1"/>
  <c r="G117" i="31" s="1"/>
  <c r="H117" i="31" s="1"/>
  <c r="I117" i="31" s="1"/>
  <c r="J117" i="31" s="1"/>
  <c r="K117" i="31" s="1"/>
  <c r="L117" i="31" s="1"/>
  <c r="M117" i="31" s="1"/>
  <c r="N117" i="31" s="1"/>
  <c r="O117" i="31" s="1"/>
  <c r="P117" i="31" s="1"/>
  <c r="Q117" i="31" s="1"/>
  <c r="R117" i="31" s="1"/>
  <c r="S117" i="31" s="1"/>
  <c r="T117" i="31" s="1"/>
  <c r="U117" i="31" s="1"/>
  <c r="V117" i="31" s="1"/>
  <c r="W117" i="31" s="1"/>
  <c r="X117" i="31" s="1"/>
  <c r="Y117" i="31" s="1"/>
  <c r="Z117" i="31" s="1"/>
  <c r="AA117" i="31" s="1"/>
  <c r="AB117" i="31" s="1"/>
  <c r="AC117" i="31" s="1"/>
  <c r="AD117" i="31" s="1"/>
  <c r="AE117" i="31" s="1"/>
  <c r="AF117" i="31" s="1"/>
  <c r="AG117" i="31" s="1"/>
  <c r="AH117" i="31" s="1"/>
  <c r="AI117" i="31" s="1"/>
  <c r="AJ117" i="31" s="1"/>
  <c r="AK117" i="31" s="1"/>
  <c r="AL117" i="31" s="1"/>
  <c r="AM117" i="31" s="1"/>
  <c r="AN117" i="31" s="1"/>
  <c r="AO117" i="31" s="1"/>
  <c r="AP117" i="31" s="1"/>
  <c r="AQ117" i="31" s="1"/>
  <c r="AR117" i="31" s="1"/>
  <c r="AS117" i="31" s="1"/>
  <c r="AT117" i="31" s="1"/>
  <c r="AU117" i="31" s="1"/>
  <c r="AV117" i="31" s="1"/>
  <c r="AW117" i="31" s="1"/>
  <c r="AX117" i="31" s="1"/>
  <c r="AY117" i="31" s="1"/>
  <c r="AZ117" i="31" s="1"/>
  <c r="BA117" i="31" s="1"/>
  <c r="BB117" i="31" s="1"/>
  <c r="E261" i="31"/>
  <c r="F261" i="31" s="1"/>
  <c r="G261" i="31" s="1"/>
  <c r="H261" i="31" s="1"/>
  <c r="I261" i="31" s="1"/>
  <c r="J261" i="31" s="1"/>
  <c r="K261" i="31" s="1"/>
  <c r="L261" i="31" s="1"/>
  <c r="M261" i="31" s="1"/>
  <c r="N261" i="31" s="1"/>
  <c r="O261" i="31" s="1"/>
  <c r="P261" i="31" s="1"/>
  <c r="Q261" i="31" s="1"/>
  <c r="R261" i="31" s="1"/>
  <c r="S261" i="31" s="1"/>
  <c r="T261" i="31" s="1"/>
  <c r="U261" i="31" s="1"/>
  <c r="V261" i="31" s="1"/>
  <c r="W261" i="31" s="1"/>
  <c r="X261" i="31" s="1"/>
  <c r="Y261" i="31" s="1"/>
  <c r="Z261" i="31" s="1"/>
  <c r="AA261" i="31" s="1"/>
  <c r="AB261" i="31" s="1"/>
  <c r="AC261" i="31" s="1"/>
  <c r="AD261" i="31" s="1"/>
  <c r="AE261" i="31" s="1"/>
  <c r="AF261" i="31" s="1"/>
  <c r="AG261" i="31" s="1"/>
  <c r="AH261" i="31" s="1"/>
  <c r="AI261" i="31" s="1"/>
  <c r="AJ261" i="31" s="1"/>
  <c r="AK261" i="31" s="1"/>
  <c r="AL261" i="31" s="1"/>
  <c r="AM261" i="31" s="1"/>
  <c r="AN261" i="31" s="1"/>
  <c r="AO261" i="31" s="1"/>
  <c r="AP261" i="31" s="1"/>
  <c r="AQ261" i="31" s="1"/>
  <c r="AR261" i="31" s="1"/>
  <c r="AS261" i="31" s="1"/>
  <c r="AT261" i="31" s="1"/>
  <c r="AU261" i="31" s="1"/>
  <c r="AV261" i="31" s="1"/>
  <c r="AW261" i="31" s="1"/>
  <c r="AX261" i="31" s="1"/>
  <c r="AY261" i="31" s="1"/>
  <c r="AZ261" i="31" s="1"/>
  <c r="BA261" i="31" s="1"/>
  <c r="BB261" i="31" s="1"/>
  <c r="E401" i="31"/>
  <c r="F401" i="31" s="1"/>
  <c r="G401" i="31" s="1"/>
  <c r="H401" i="31" s="1"/>
  <c r="I401" i="31" s="1"/>
  <c r="J401" i="31" s="1"/>
  <c r="K401" i="31" s="1"/>
  <c r="L401" i="31" s="1"/>
  <c r="M401" i="31" s="1"/>
  <c r="N401" i="31" s="1"/>
  <c r="O401" i="31" s="1"/>
  <c r="P401" i="31" s="1"/>
  <c r="Q401" i="31" s="1"/>
  <c r="R401" i="31" s="1"/>
  <c r="S401" i="31" s="1"/>
  <c r="T401" i="31" s="1"/>
  <c r="U401" i="31" s="1"/>
  <c r="V401" i="31" s="1"/>
  <c r="W401" i="31" s="1"/>
  <c r="X401" i="31" s="1"/>
  <c r="Y401" i="31" s="1"/>
  <c r="Z401" i="31" s="1"/>
  <c r="AA401" i="31" s="1"/>
  <c r="AB401" i="31" s="1"/>
  <c r="AC401" i="31" s="1"/>
  <c r="AD401" i="31" s="1"/>
  <c r="AE401" i="31" s="1"/>
  <c r="AF401" i="31" s="1"/>
  <c r="AG401" i="31" s="1"/>
  <c r="AH401" i="31" s="1"/>
  <c r="AI401" i="31" s="1"/>
  <c r="AJ401" i="31" s="1"/>
  <c r="AK401" i="31" s="1"/>
  <c r="AL401" i="31" s="1"/>
  <c r="AM401" i="31" s="1"/>
  <c r="AN401" i="31" s="1"/>
  <c r="AO401" i="31" s="1"/>
  <c r="AP401" i="31" s="1"/>
  <c r="AQ401" i="31" s="1"/>
  <c r="AR401" i="31" s="1"/>
  <c r="AS401" i="31" s="1"/>
  <c r="AT401" i="31" s="1"/>
  <c r="AU401" i="31" s="1"/>
  <c r="AV401" i="31" s="1"/>
  <c r="AW401" i="31" s="1"/>
  <c r="AX401" i="31" s="1"/>
  <c r="AY401" i="31" s="1"/>
  <c r="AZ401" i="31" s="1"/>
  <c r="BA401" i="31" s="1"/>
  <c r="E399" i="31"/>
  <c r="F399" i="31" s="1"/>
  <c r="G399" i="31" s="1"/>
  <c r="H399" i="31" s="1"/>
  <c r="I399" i="31" s="1"/>
  <c r="J399" i="31" s="1"/>
  <c r="K399" i="31" s="1"/>
  <c r="L399" i="31" s="1"/>
  <c r="M399" i="31" s="1"/>
  <c r="N399" i="31" s="1"/>
  <c r="O399" i="31" s="1"/>
  <c r="P399" i="31" s="1"/>
  <c r="Q399" i="31" s="1"/>
  <c r="R399" i="31" s="1"/>
  <c r="S399" i="31" s="1"/>
  <c r="T399" i="31" s="1"/>
  <c r="U399" i="31" s="1"/>
  <c r="V399" i="31" s="1"/>
  <c r="W399" i="31" s="1"/>
  <c r="X399" i="31" s="1"/>
  <c r="Y399" i="31" s="1"/>
  <c r="Z399" i="31" s="1"/>
  <c r="AA399" i="31" s="1"/>
  <c r="AB399" i="31" s="1"/>
  <c r="AC399" i="31" s="1"/>
  <c r="AD399" i="31" s="1"/>
  <c r="AE399" i="31" s="1"/>
  <c r="AF399" i="31" s="1"/>
  <c r="AG399" i="31" s="1"/>
  <c r="AH399" i="31" s="1"/>
  <c r="AI399" i="31" s="1"/>
  <c r="AJ399" i="31" s="1"/>
  <c r="AK399" i="31" s="1"/>
  <c r="AL399" i="31" s="1"/>
  <c r="AM399" i="31" s="1"/>
  <c r="AN399" i="31" s="1"/>
  <c r="AO399" i="31" s="1"/>
  <c r="AP399" i="31" s="1"/>
  <c r="AQ399" i="31" s="1"/>
  <c r="AR399" i="31" s="1"/>
  <c r="AS399" i="31" s="1"/>
  <c r="AT399" i="31" s="1"/>
  <c r="AU399" i="31" s="1"/>
  <c r="AV399" i="31" s="1"/>
  <c r="AW399" i="31" s="1"/>
  <c r="AX399" i="31" s="1"/>
  <c r="AY399" i="31" s="1"/>
  <c r="AZ399" i="31" s="1"/>
  <c r="BA399" i="31" s="1"/>
  <c r="BA369" i="30"/>
  <c r="BA374" i="30"/>
  <c r="BA386" i="30"/>
  <c r="BA364" i="30"/>
  <c r="BA394" i="30"/>
  <c r="BA375" i="30"/>
  <c r="BA389" i="30"/>
  <c r="BB270" i="30"/>
  <c r="BA355" i="30"/>
  <c r="BA359" i="30"/>
  <c r="BA400" i="30"/>
  <c r="BA376" i="30"/>
  <c r="BA393" i="30"/>
  <c r="BA406" i="30"/>
  <c r="BA387" i="30"/>
  <c r="BA397" i="30"/>
  <c r="BA366" i="30"/>
  <c r="BA368" i="30"/>
  <c r="BA358" i="30"/>
  <c r="BA373" i="30"/>
  <c r="BD39" i="39"/>
  <c r="BD61" i="39" s="1"/>
  <c r="BD89" i="39" s="1"/>
  <c r="BD111" i="39" s="1"/>
  <c r="BD133" i="39" s="1"/>
  <c r="BE16" i="39"/>
  <c r="BD4" i="39"/>
  <c r="BD16" i="38"/>
  <c r="BC39" i="38"/>
  <c r="BC61" i="38" s="1"/>
  <c r="BC89" i="38" s="1"/>
  <c r="BC111" i="38" s="1"/>
  <c r="BC133" i="38" s="1"/>
  <c r="BC4" i="38"/>
  <c r="BA365" i="30"/>
  <c r="BB227" i="30"/>
  <c r="BA403" i="30"/>
  <c r="BB224" i="30"/>
  <c r="BB257" i="30"/>
  <c r="BB256" i="30"/>
  <c r="BB260" i="30"/>
  <c r="BB240" i="30"/>
  <c r="BB246" i="30"/>
  <c r="BB248" i="30"/>
  <c r="BB251" i="30"/>
  <c r="BB230" i="30"/>
  <c r="BB237" i="30"/>
  <c r="BB225" i="30"/>
  <c r="BB250" i="30"/>
  <c r="BB232" i="30"/>
  <c r="BB226" i="30"/>
  <c r="BB268" i="30"/>
  <c r="BB265" i="30"/>
  <c r="BB262" i="30"/>
  <c r="BB266" i="30"/>
  <c r="BB236" i="30"/>
  <c r="BB231" i="30"/>
  <c r="BB220" i="30"/>
  <c r="BB233" i="30"/>
  <c r="BB234" i="30"/>
  <c r="BB253" i="30"/>
  <c r="BB252" i="30"/>
  <c r="BA360" i="30"/>
  <c r="BA402" i="30"/>
  <c r="BA395" i="30"/>
  <c r="BA398" i="30"/>
  <c r="BA367" i="30"/>
  <c r="BB218" i="30"/>
  <c r="BB263" i="30"/>
  <c r="BA384" i="30"/>
  <c r="BA371" i="30"/>
  <c r="BA396" i="30"/>
  <c r="BA357" i="30"/>
  <c r="BA405" i="30"/>
  <c r="BA356" i="30"/>
  <c r="BB238" i="30"/>
  <c r="BB239" i="30"/>
  <c r="BA372" i="30"/>
  <c r="BB228" i="30"/>
  <c r="BD94" i="33"/>
  <c r="BE95" i="33"/>
  <c r="BD125" i="33"/>
  <c r="BB221" i="30"/>
  <c r="BA370" i="30"/>
  <c r="BB259" i="30"/>
  <c r="BC171" i="33"/>
  <c r="BD172" i="33"/>
  <c r="BC202" i="33"/>
  <c r="BA404" i="30"/>
  <c r="BA388" i="30"/>
  <c r="BB267" i="30"/>
  <c r="BC328" i="31"/>
  <c r="BC297" i="31"/>
  <c r="BD298" i="31"/>
  <c r="BB235" i="30"/>
  <c r="BB258" i="30"/>
  <c r="BD154" i="30"/>
  <c r="BC153" i="30"/>
  <c r="BC184" i="30"/>
  <c r="BC215" i="30" s="1"/>
  <c r="BB321" i="30"/>
  <c r="BB352" i="30" s="1"/>
  <c r="BB382" i="30" s="1"/>
  <c r="BB290" i="30"/>
  <c r="BC291" i="30"/>
  <c r="BB255" i="30"/>
  <c r="BB264" i="30"/>
  <c r="BB229" i="30"/>
  <c r="BA391" i="30"/>
  <c r="BB223" i="30"/>
  <c r="BC362" i="32"/>
  <c r="BB392" i="32"/>
  <c r="BB361" i="32"/>
  <c r="BD298" i="32"/>
  <c r="BC297" i="32"/>
  <c r="BC328" i="32"/>
  <c r="BA385" i="30"/>
  <c r="BB247" i="30"/>
  <c r="BA377" i="30"/>
  <c r="R216" i="30"/>
  <c r="BB361" i="31"/>
  <c r="BC362" i="31"/>
  <c r="BB392" i="31"/>
  <c r="BD188" i="31"/>
  <c r="BD157" i="31"/>
  <c r="BE158" i="31"/>
  <c r="BB254" i="30"/>
  <c r="BB219" i="30"/>
  <c r="BA362" i="30"/>
  <c r="R353" i="30"/>
  <c r="BA392" i="30"/>
  <c r="BA363" i="30"/>
  <c r="BB249" i="30"/>
  <c r="BB269" i="30"/>
  <c r="BC252" i="31"/>
  <c r="BC221" i="31"/>
  <c r="BD222" i="31"/>
  <c r="BA401" i="30"/>
  <c r="BA390" i="30"/>
  <c r="BA407" i="30"/>
  <c r="BD157" i="32"/>
  <c r="BD188" i="32"/>
  <c r="BE158" i="32"/>
  <c r="BB222" i="30"/>
  <c r="BA361" i="30"/>
  <c r="R383" i="30"/>
  <c r="BA354" i="30"/>
  <c r="BC252" i="32"/>
  <c r="BD222" i="32"/>
  <c r="BC221" i="32"/>
  <c r="BB217" i="30"/>
  <c r="BA399" i="30"/>
  <c r="BB261" i="30"/>
  <c r="AU14" i="35"/>
  <c r="AT54" i="36"/>
  <c r="AT74" i="36" s="1"/>
  <c r="AS117" i="36"/>
  <c r="AS112" i="36"/>
  <c r="AT49" i="36"/>
  <c r="AT69" i="36" s="1"/>
  <c r="AR103" i="36"/>
  <c r="AR119" i="36" s="1"/>
  <c r="AR78" i="36"/>
  <c r="AT42" i="36"/>
  <c r="AT62" i="36" s="1"/>
  <c r="AS105" i="36"/>
  <c r="AS108" i="36"/>
  <c r="AT45" i="36"/>
  <c r="AT65" i="36" s="1"/>
  <c r="AS111" i="36"/>
  <c r="AT48" i="36"/>
  <c r="AT68" i="36" s="1"/>
  <c r="AT50" i="36"/>
  <c r="AT70" i="36" s="1"/>
  <c r="AS113" i="36"/>
  <c r="AS56" i="36"/>
  <c r="AT40" i="36"/>
  <c r="AT60" i="36" s="1"/>
  <c r="BB39" i="36"/>
  <c r="BA81" i="36"/>
  <c r="BA102" i="36" s="1"/>
  <c r="BA131" i="36" s="1"/>
  <c r="BA132" i="36" s="1"/>
  <c r="BA59" i="36"/>
  <c r="AS109" i="36"/>
  <c r="AT46" i="36"/>
  <c r="AT66" i="36" s="1"/>
  <c r="AU50" i="37"/>
  <c r="AV39" i="37"/>
  <c r="AS115" i="36"/>
  <c r="AT52" i="36"/>
  <c r="AT72" i="36" s="1"/>
  <c r="AS116" i="36"/>
  <c r="AT53" i="36"/>
  <c r="AT73" i="36" s="1"/>
  <c r="AT47" i="36"/>
  <c r="AT67" i="36" s="1"/>
  <c r="AS110" i="36"/>
  <c r="AS107" i="36"/>
  <c r="AT44" i="36"/>
  <c r="AT64" i="36" s="1"/>
  <c r="AT51" i="36"/>
  <c r="AT71" i="36" s="1"/>
  <c r="AS114" i="36"/>
  <c r="BC38" i="37"/>
  <c r="BB48" i="37"/>
  <c r="BB49" i="37" s="1"/>
  <c r="BD13" i="35"/>
  <c r="BC27" i="35"/>
  <c r="AS104" i="36"/>
  <c r="AT41" i="36"/>
  <c r="AT61" i="36" s="1"/>
  <c r="AS106" i="36"/>
  <c r="AT43" i="36"/>
  <c r="AT63" i="36" s="1"/>
  <c r="BB111" i="30"/>
  <c r="BB119" i="30"/>
  <c r="BB112" i="30"/>
  <c r="BB132" i="30"/>
  <c r="BB127" i="30"/>
  <c r="BB110" i="30"/>
  <c r="BB114" i="30"/>
  <c r="BB124" i="30"/>
  <c r="BB120" i="30"/>
  <c r="BB121" i="30"/>
  <c r="BB125" i="30"/>
  <c r="BB109" i="30"/>
  <c r="BB131" i="30"/>
  <c r="BB117" i="30"/>
  <c r="BB118" i="30"/>
  <c r="BB129" i="30"/>
  <c r="BB122" i="30"/>
  <c r="BB133" i="30"/>
  <c r="BB130" i="30"/>
  <c r="BB115" i="30"/>
  <c r="BB123" i="30"/>
  <c r="BB113" i="30"/>
  <c r="BB128" i="30"/>
  <c r="BB126" i="30"/>
  <c r="BE16" i="16"/>
  <c r="BE4" i="16" s="1"/>
  <c r="BD39" i="16"/>
  <c r="BD48" i="33"/>
  <c r="BE18" i="33"/>
  <c r="BD17" i="33"/>
  <c r="M61" i="16"/>
  <c r="M89" i="16" s="1"/>
  <c r="M111" i="16" s="1"/>
  <c r="M133" i="16" s="1"/>
  <c r="BD48" i="32"/>
  <c r="BD17" i="32"/>
  <c r="BE18" i="32"/>
  <c r="BC112" i="31"/>
  <c r="BC81" i="31"/>
  <c r="BD82" i="31"/>
  <c r="BD48" i="31"/>
  <c r="BE18" i="31"/>
  <c r="BD17" i="31"/>
  <c r="BC112" i="32"/>
  <c r="BC81" i="32"/>
  <c r="BD82" i="32"/>
  <c r="BB102" i="30"/>
  <c r="BB103" i="30"/>
  <c r="BB101" i="30"/>
  <c r="BB97" i="30"/>
  <c r="BB80" i="30"/>
  <c r="BB98" i="30"/>
  <c r="BB93" i="30"/>
  <c r="BB91" i="30"/>
  <c r="BB81" i="30"/>
  <c r="BB94" i="30"/>
  <c r="BB84" i="30"/>
  <c r="BB85" i="30"/>
  <c r="BB83" i="30"/>
  <c r="BB96" i="30"/>
  <c r="Q79" i="30"/>
  <c r="BB89" i="30"/>
  <c r="BB95" i="30"/>
  <c r="BB87" i="30"/>
  <c r="BB90" i="30"/>
  <c r="BB92" i="30"/>
  <c r="BB100" i="30"/>
  <c r="BB82" i="30"/>
  <c r="BB88" i="30"/>
  <c r="BB99" i="30"/>
  <c r="BB86" i="30"/>
  <c r="BC78" i="30"/>
  <c r="BC108" i="30" s="1"/>
  <c r="BC116" i="30" s="1"/>
  <c r="BD16" i="30"/>
  <c r="BE17" i="30"/>
  <c r="BD47" i="30"/>
  <c r="D3" i="6"/>
  <c r="C3" i="6"/>
  <c r="BB13" i="22" l="1"/>
  <c r="BB14" i="22"/>
  <c r="BB15" i="22"/>
  <c r="BD3" i="22"/>
  <c r="BC12" i="22"/>
  <c r="AT76" i="36"/>
  <c r="BA86" i="36"/>
  <c r="BA92" i="36"/>
  <c r="BA83" i="36"/>
  <c r="AR134" i="36"/>
  <c r="AR121" i="36"/>
  <c r="BA89" i="36"/>
  <c r="AV82" i="36"/>
  <c r="AU98" i="36"/>
  <c r="BA85" i="36"/>
  <c r="BA95" i="36"/>
  <c r="BA93" i="36"/>
  <c r="BA88" i="36"/>
  <c r="BA91" i="36"/>
  <c r="BA94" i="36"/>
  <c r="BA84" i="36"/>
  <c r="BA90" i="36"/>
  <c r="BA96" i="36"/>
  <c r="BA87" i="36"/>
  <c r="D19" i="31"/>
  <c r="D52" i="30"/>
  <c r="D58" i="30"/>
  <c r="D60" i="30"/>
  <c r="D71" i="30"/>
  <c r="E71" i="30" s="1"/>
  <c r="F71" i="30" s="1"/>
  <c r="G71" i="30" s="1"/>
  <c r="H71" i="30" s="1"/>
  <c r="I71" i="30" s="1"/>
  <c r="J71" i="30" s="1"/>
  <c r="K71" i="30" s="1"/>
  <c r="L71" i="30" s="1"/>
  <c r="M71" i="30" s="1"/>
  <c r="N71" i="30" s="1"/>
  <c r="O71" i="30" s="1"/>
  <c r="P71" i="30" s="1"/>
  <c r="Q71" i="30" s="1"/>
  <c r="R71" i="30" s="1"/>
  <c r="S71" i="30" s="1"/>
  <c r="T71" i="30" s="1"/>
  <c r="U71" i="30" s="1"/>
  <c r="V71" i="30" s="1"/>
  <c r="W71" i="30" s="1"/>
  <c r="X71" i="30" s="1"/>
  <c r="Y71" i="30" s="1"/>
  <c r="Z71" i="30" s="1"/>
  <c r="AA71" i="30" s="1"/>
  <c r="AB71" i="30" s="1"/>
  <c r="AC71" i="30" s="1"/>
  <c r="AD71" i="30" s="1"/>
  <c r="AE71" i="30" s="1"/>
  <c r="AF71" i="30" s="1"/>
  <c r="AG71" i="30" s="1"/>
  <c r="AH71" i="30" s="1"/>
  <c r="AI71" i="30" s="1"/>
  <c r="AJ71" i="30" s="1"/>
  <c r="AK71" i="30" s="1"/>
  <c r="AL71" i="30" s="1"/>
  <c r="AM71" i="30" s="1"/>
  <c r="AN71" i="30" s="1"/>
  <c r="AO71" i="30" s="1"/>
  <c r="AP71" i="30" s="1"/>
  <c r="AQ71" i="30" s="1"/>
  <c r="AR71" i="30" s="1"/>
  <c r="AS71" i="30" s="1"/>
  <c r="AT71" i="30" s="1"/>
  <c r="AU71" i="30" s="1"/>
  <c r="AV71" i="30" s="1"/>
  <c r="AW71" i="30" s="1"/>
  <c r="AX71" i="30" s="1"/>
  <c r="AY71" i="30" s="1"/>
  <c r="AZ71" i="30" s="1"/>
  <c r="BA71" i="30" s="1"/>
  <c r="BB71" i="30" s="1"/>
  <c r="BC71" i="30" s="1"/>
  <c r="BD71" i="30" s="1"/>
  <c r="D69" i="30"/>
  <c r="E69" i="30" s="1"/>
  <c r="F69" i="30" s="1"/>
  <c r="G69" i="30" s="1"/>
  <c r="H69" i="30" s="1"/>
  <c r="I69" i="30" s="1"/>
  <c r="J69" i="30" s="1"/>
  <c r="K69" i="30" s="1"/>
  <c r="L69" i="30" s="1"/>
  <c r="M69" i="30" s="1"/>
  <c r="N69" i="30" s="1"/>
  <c r="O69" i="30" s="1"/>
  <c r="P69" i="30" s="1"/>
  <c r="Q69" i="30" s="1"/>
  <c r="R69" i="30" s="1"/>
  <c r="S69" i="30" s="1"/>
  <c r="T69" i="30" s="1"/>
  <c r="U69" i="30" s="1"/>
  <c r="V69" i="30" s="1"/>
  <c r="W69" i="30" s="1"/>
  <c r="X69" i="30" s="1"/>
  <c r="Y69" i="30" s="1"/>
  <c r="Z69" i="30" s="1"/>
  <c r="AA69" i="30" s="1"/>
  <c r="AB69" i="30" s="1"/>
  <c r="AC69" i="30" s="1"/>
  <c r="AD69" i="30" s="1"/>
  <c r="AE69" i="30" s="1"/>
  <c r="AF69" i="30" s="1"/>
  <c r="AG69" i="30" s="1"/>
  <c r="AH69" i="30" s="1"/>
  <c r="AI69" i="30" s="1"/>
  <c r="AJ69" i="30" s="1"/>
  <c r="AK69" i="30" s="1"/>
  <c r="AL69" i="30" s="1"/>
  <c r="AM69" i="30" s="1"/>
  <c r="AN69" i="30" s="1"/>
  <c r="AO69" i="30" s="1"/>
  <c r="AP69" i="30" s="1"/>
  <c r="AQ69" i="30" s="1"/>
  <c r="AR69" i="30" s="1"/>
  <c r="AS69" i="30" s="1"/>
  <c r="AT69" i="30" s="1"/>
  <c r="AU69" i="30" s="1"/>
  <c r="AV69" i="30" s="1"/>
  <c r="AW69" i="30" s="1"/>
  <c r="AX69" i="30" s="1"/>
  <c r="AY69" i="30" s="1"/>
  <c r="AZ69" i="30" s="1"/>
  <c r="BA69" i="30" s="1"/>
  <c r="BB69" i="30" s="1"/>
  <c r="BC69" i="30" s="1"/>
  <c r="BD69" i="30" s="1"/>
  <c r="D50" i="30"/>
  <c r="D70" i="30"/>
  <c r="E70" i="30" s="1"/>
  <c r="F70" i="30" s="1"/>
  <c r="G70" i="30" s="1"/>
  <c r="H70" i="30" s="1"/>
  <c r="I70" i="30" s="1"/>
  <c r="J70" i="30" s="1"/>
  <c r="K70" i="30" s="1"/>
  <c r="L70" i="30" s="1"/>
  <c r="M70" i="30" s="1"/>
  <c r="N70" i="30" s="1"/>
  <c r="O70" i="30" s="1"/>
  <c r="P70" i="30" s="1"/>
  <c r="Q70" i="30" s="1"/>
  <c r="R70" i="30" s="1"/>
  <c r="S70" i="30" s="1"/>
  <c r="T70" i="30" s="1"/>
  <c r="U70" i="30" s="1"/>
  <c r="V70" i="30" s="1"/>
  <c r="W70" i="30" s="1"/>
  <c r="X70" i="30" s="1"/>
  <c r="Y70" i="30" s="1"/>
  <c r="Z70" i="30" s="1"/>
  <c r="AA70" i="30" s="1"/>
  <c r="AB70" i="30" s="1"/>
  <c r="AC70" i="30" s="1"/>
  <c r="AD70" i="30" s="1"/>
  <c r="AE70" i="30" s="1"/>
  <c r="AF70" i="30" s="1"/>
  <c r="AG70" i="30" s="1"/>
  <c r="AH70" i="30" s="1"/>
  <c r="AI70" i="30" s="1"/>
  <c r="AJ70" i="30" s="1"/>
  <c r="AK70" i="30" s="1"/>
  <c r="AL70" i="30" s="1"/>
  <c r="AM70" i="30" s="1"/>
  <c r="AN70" i="30" s="1"/>
  <c r="AO70" i="30" s="1"/>
  <c r="AP70" i="30" s="1"/>
  <c r="AQ70" i="30" s="1"/>
  <c r="AR70" i="30" s="1"/>
  <c r="AS70" i="30" s="1"/>
  <c r="AT70" i="30" s="1"/>
  <c r="AU70" i="30" s="1"/>
  <c r="AV70" i="30" s="1"/>
  <c r="AW70" i="30" s="1"/>
  <c r="AX70" i="30" s="1"/>
  <c r="AY70" i="30" s="1"/>
  <c r="AZ70" i="30" s="1"/>
  <c r="BA70" i="30" s="1"/>
  <c r="BB70" i="30" s="1"/>
  <c r="BC70" i="30" s="1"/>
  <c r="BD70" i="30" s="1"/>
  <c r="D68" i="30"/>
  <c r="E68" i="30" s="1"/>
  <c r="F68" i="30" s="1"/>
  <c r="G68" i="30" s="1"/>
  <c r="H68" i="30" s="1"/>
  <c r="I68" i="30" s="1"/>
  <c r="J68" i="30" s="1"/>
  <c r="K68" i="30" s="1"/>
  <c r="L68" i="30" s="1"/>
  <c r="M68" i="30" s="1"/>
  <c r="N68" i="30" s="1"/>
  <c r="O68" i="30" s="1"/>
  <c r="P68" i="30" s="1"/>
  <c r="Q68" i="30" s="1"/>
  <c r="R68" i="30" s="1"/>
  <c r="S68" i="30" s="1"/>
  <c r="T68" i="30" s="1"/>
  <c r="U68" i="30" s="1"/>
  <c r="V68" i="30" s="1"/>
  <c r="W68" i="30" s="1"/>
  <c r="X68" i="30" s="1"/>
  <c r="Y68" i="30" s="1"/>
  <c r="Z68" i="30" s="1"/>
  <c r="AA68" i="30" s="1"/>
  <c r="AB68" i="30" s="1"/>
  <c r="AC68" i="30" s="1"/>
  <c r="AD68" i="30" s="1"/>
  <c r="AE68" i="30" s="1"/>
  <c r="AF68" i="30" s="1"/>
  <c r="AG68" i="30" s="1"/>
  <c r="AH68" i="30" s="1"/>
  <c r="AI68" i="30" s="1"/>
  <c r="AJ68" i="30" s="1"/>
  <c r="AK68" i="30" s="1"/>
  <c r="AL68" i="30" s="1"/>
  <c r="AM68" i="30" s="1"/>
  <c r="AN68" i="30" s="1"/>
  <c r="AO68" i="30" s="1"/>
  <c r="AP68" i="30" s="1"/>
  <c r="AQ68" i="30" s="1"/>
  <c r="AR68" i="30" s="1"/>
  <c r="AS68" i="30" s="1"/>
  <c r="AT68" i="30" s="1"/>
  <c r="AU68" i="30" s="1"/>
  <c r="AV68" i="30" s="1"/>
  <c r="AW68" i="30" s="1"/>
  <c r="AX68" i="30" s="1"/>
  <c r="AY68" i="30" s="1"/>
  <c r="AZ68" i="30" s="1"/>
  <c r="BA68" i="30" s="1"/>
  <c r="BB68" i="30" s="1"/>
  <c r="BC68" i="30" s="1"/>
  <c r="BD68" i="30" s="1"/>
  <c r="D59" i="30"/>
  <c r="D63" i="30"/>
  <c r="D72" i="30"/>
  <c r="E72" i="30" s="1"/>
  <c r="F72" i="30" s="1"/>
  <c r="G72" i="30" s="1"/>
  <c r="H72" i="30" s="1"/>
  <c r="I72" i="30" s="1"/>
  <c r="J72" i="30" s="1"/>
  <c r="K72" i="30" s="1"/>
  <c r="L72" i="30" s="1"/>
  <c r="M72" i="30" s="1"/>
  <c r="N72" i="30" s="1"/>
  <c r="O72" i="30" s="1"/>
  <c r="P72" i="30" s="1"/>
  <c r="Q72" i="30" s="1"/>
  <c r="R72" i="30" s="1"/>
  <c r="S72" i="30" s="1"/>
  <c r="T72" i="30" s="1"/>
  <c r="U72" i="30" s="1"/>
  <c r="V72" i="30" s="1"/>
  <c r="W72" i="30" s="1"/>
  <c r="X72" i="30" s="1"/>
  <c r="Y72" i="30" s="1"/>
  <c r="Z72" i="30" s="1"/>
  <c r="AA72" i="30" s="1"/>
  <c r="AB72" i="30" s="1"/>
  <c r="AC72" i="30" s="1"/>
  <c r="AD72" i="30" s="1"/>
  <c r="AE72" i="30" s="1"/>
  <c r="AF72" i="30" s="1"/>
  <c r="AG72" i="30" s="1"/>
  <c r="AH72" i="30" s="1"/>
  <c r="AI72" i="30" s="1"/>
  <c r="AJ72" i="30" s="1"/>
  <c r="AK72" i="30" s="1"/>
  <c r="AL72" i="30" s="1"/>
  <c r="AM72" i="30" s="1"/>
  <c r="AN72" i="30" s="1"/>
  <c r="AO72" i="30" s="1"/>
  <c r="AP72" i="30" s="1"/>
  <c r="AQ72" i="30" s="1"/>
  <c r="AR72" i="30" s="1"/>
  <c r="AS72" i="30" s="1"/>
  <c r="AT72" i="30" s="1"/>
  <c r="AU72" i="30" s="1"/>
  <c r="AV72" i="30" s="1"/>
  <c r="AW72" i="30" s="1"/>
  <c r="AX72" i="30" s="1"/>
  <c r="AY72" i="30" s="1"/>
  <c r="AZ72" i="30" s="1"/>
  <c r="BA72" i="30" s="1"/>
  <c r="BB72" i="30" s="1"/>
  <c r="BC72" i="30" s="1"/>
  <c r="BD72" i="30" s="1"/>
  <c r="E67" i="30"/>
  <c r="F67" i="30" s="1"/>
  <c r="G67" i="30" s="1"/>
  <c r="H67" i="30" s="1"/>
  <c r="I67" i="30" s="1"/>
  <c r="J67" i="30" s="1"/>
  <c r="K67" i="30" s="1"/>
  <c r="L67" i="30" s="1"/>
  <c r="M67" i="30" s="1"/>
  <c r="N67" i="30" s="1"/>
  <c r="O67" i="30" s="1"/>
  <c r="P67" i="30" s="1"/>
  <c r="Q67" i="30" s="1"/>
  <c r="R67" i="30" s="1"/>
  <c r="S67" i="30" s="1"/>
  <c r="T67" i="30" s="1"/>
  <c r="U67" i="30" s="1"/>
  <c r="V67" i="30" s="1"/>
  <c r="W67" i="30" s="1"/>
  <c r="X67" i="30" s="1"/>
  <c r="Y67" i="30" s="1"/>
  <c r="Z67" i="30" s="1"/>
  <c r="AA67" i="30" s="1"/>
  <c r="AB67" i="30" s="1"/>
  <c r="AC67" i="30" s="1"/>
  <c r="AD67" i="30" s="1"/>
  <c r="AE67" i="30" s="1"/>
  <c r="AF67" i="30" s="1"/>
  <c r="AG67" i="30" s="1"/>
  <c r="AH67" i="30" s="1"/>
  <c r="AI67" i="30" s="1"/>
  <c r="AJ67" i="30" s="1"/>
  <c r="AK67" i="30" s="1"/>
  <c r="AL67" i="30" s="1"/>
  <c r="AM67" i="30" s="1"/>
  <c r="AN67" i="30" s="1"/>
  <c r="AO67" i="30" s="1"/>
  <c r="AP67" i="30" s="1"/>
  <c r="AQ67" i="30" s="1"/>
  <c r="AR67" i="30" s="1"/>
  <c r="AS67" i="30" s="1"/>
  <c r="AT67" i="30" s="1"/>
  <c r="AU67" i="30" s="1"/>
  <c r="AV67" i="30" s="1"/>
  <c r="AW67" i="30" s="1"/>
  <c r="AX67" i="30" s="1"/>
  <c r="AY67" i="30" s="1"/>
  <c r="AZ67" i="30" s="1"/>
  <c r="BA67" i="30" s="1"/>
  <c r="BB67" i="30" s="1"/>
  <c r="BC67" i="30" s="1"/>
  <c r="BD67" i="30" s="1"/>
  <c r="D33" i="30"/>
  <c r="D27" i="30"/>
  <c r="D35" i="30"/>
  <c r="E38" i="30"/>
  <c r="F38" i="30" s="1"/>
  <c r="G38" i="30" s="1"/>
  <c r="H38" i="30" s="1"/>
  <c r="I38" i="30" s="1"/>
  <c r="J38" i="30" s="1"/>
  <c r="K38" i="30" s="1"/>
  <c r="L38" i="30" s="1"/>
  <c r="M38" i="30" s="1"/>
  <c r="N38" i="30" s="1"/>
  <c r="O38" i="30" s="1"/>
  <c r="P38" i="30" s="1"/>
  <c r="Q38" i="30" s="1"/>
  <c r="R38" i="30" s="1"/>
  <c r="S38" i="30" s="1"/>
  <c r="T38" i="30" s="1"/>
  <c r="U38" i="30" s="1"/>
  <c r="V38" i="30" s="1"/>
  <c r="W38" i="30" s="1"/>
  <c r="X38" i="30" s="1"/>
  <c r="Y38" i="30" s="1"/>
  <c r="Z38" i="30" s="1"/>
  <c r="AA38" i="30" s="1"/>
  <c r="AB38" i="30" s="1"/>
  <c r="AC38" i="30" s="1"/>
  <c r="AD38" i="30" s="1"/>
  <c r="AE38" i="30" s="1"/>
  <c r="AF38" i="30" s="1"/>
  <c r="AG38" i="30" s="1"/>
  <c r="AH38" i="30" s="1"/>
  <c r="AI38" i="30" s="1"/>
  <c r="AJ38" i="30" s="1"/>
  <c r="AK38" i="30" s="1"/>
  <c r="AL38" i="30" s="1"/>
  <c r="AM38" i="30" s="1"/>
  <c r="AN38" i="30" s="1"/>
  <c r="AO38" i="30" s="1"/>
  <c r="AP38" i="30" s="1"/>
  <c r="AQ38" i="30" s="1"/>
  <c r="AR38" i="30" s="1"/>
  <c r="AS38" i="30" s="1"/>
  <c r="AT38" i="30" s="1"/>
  <c r="AU38" i="30" s="1"/>
  <c r="AV38" i="30" s="1"/>
  <c r="AW38" i="30" s="1"/>
  <c r="AX38" i="30" s="1"/>
  <c r="AY38" i="30" s="1"/>
  <c r="AZ38" i="30" s="1"/>
  <c r="BA38" i="30" s="1"/>
  <c r="BB38" i="30" s="1"/>
  <c r="BC38" i="30" s="1"/>
  <c r="BD38" i="30" s="1"/>
  <c r="D32" i="30"/>
  <c r="D37" i="30"/>
  <c r="E37" i="30" s="1"/>
  <c r="F37" i="30" s="1"/>
  <c r="G37" i="30" s="1"/>
  <c r="H37" i="30" s="1"/>
  <c r="I37" i="30" s="1"/>
  <c r="J37" i="30" s="1"/>
  <c r="K37" i="30" s="1"/>
  <c r="L37" i="30" s="1"/>
  <c r="M37" i="30" s="1"/>
  <c r="N37" i="30" s="1"/>
  <c r="O37" i="30" s="1"/>
  <c r="P37" i="30" s="1"/>
  <c r="Q37" i="30" s="1"/>
  <c r="R37" i="30" s="1"/>
  <c r="S37" i="30" s="1"/>
  <c r="T37" i="30" s="1"/>
  <c r="U37" i="30" s="1"/>
  <c r="V37" i="30" s="1"/>
  <c r="W37" i="30" s="1"/>
  <c r="X37" i="30" s="1"/>
  <c r="Y37" i="30" s="1"/>
  <c r="Z37" i="30" s="1"/>
  <c r="AA37" i="30" s="1"/>
  <c r="AB37" i="30" s="1"/>
  <c r="AC37" i="30" s="1"/>
  <c r="AD37" i="30" s="1"/>
  <c r="AE37" i="30" s="1"/>
  <c r="AF37" i="30" s="1"/>
  <c r="AG37" i="30" s="1"/>
  <c r="AH37" i="30" s="1"/>
  <c r="AI37" i="30" s="1"/>
  <c r="AJ37" i="30" s="1"/>
  <c r="AK37" i="30" s="1"/>
  <c r="AL37" i="30" s="1"/>
  <c r="AM37" i="30" s="1"/>
  <c r="AN37" i="30" s="1"/>
  <c r="AO37" i="30" s="1"/>
  <c r="AP37" i="30" s="1"/>
  <c r="AQ37" i="30" s="1"/>
  <c r="AR37" i="30" s="1"/>
  <c r="AS37" i="30" s="1"/>
  <c r="AT37" i="30" s="1"/>
  <c r="AU37" i="30" s="1"/>
  <c r="AV37" i="30" s="1"/>
  <c r="AW37" i="30" s="1"/>
  <c r="AX37" i="30" s="1"/>
  <c r="AY37" i="30" s="1"/>
  <c r="AZ37" i="30" s="1"/>
  <c r="BA37" i="30" s="1"/>
  <c r="BB37" i="30" s="1"/>
  <c r="BC37" i="30" s="1"/>
  <c r="BD37" i="30" s="1"/>
  <c r="D36" i="30"/>
  <c r="D41" i="30"/>
  <c r="E41" i="30" s="1"/>
  <c r="F41" i="30" s="1"/>
  <c r="G41" i="30" s="1"/>
  <c r="H41" i="30" s="1"/>
  <c r="I41" i="30" s="1"/>
  <c r="J41" i="30" s="1"/>
  <c r="K41" i="30" s="1"/>
  <c r="L41" i="30" s="1"/>
  <c r="M41" i="30" s="1"/>
  <c r="N41" i="30" s="1"/>
  <c r="O41" i="30" s="1"/>
  <c r="P41" i="30" s="1"/>
  <c r="Q41" i="30" s="1"/>
  <c r="R41" i="30" s="1"/>
  <c r="S41" i="30" s="1"/>
  <c r="T41" i="30" s="1"/>
  <c r="U41" i="30" s="1"/>
  <c r="V41" i="30" s="1"/>
  <c r="W41" i="30" s="1"/>
  <c r="X41" i="30" s="1"/>
  <c r="Y41" i="30" s="1"/>
  <c r="Z41" i="30" s="1"/>
  <c r="AA41" i="30" s="1"/>
  <c r="AB41" i="30" s="1"/>
  <c r="AC41" i="30" s="1"/>
  <c r="AD41" i="30" s="1"/>
  <c r="AE41" i="30" s="1"/>
  <c r="AF41" i="30" s="1"/>
  <c r="AG41" i="30" s="1"/>
  <c r="AH41" i="30" s="1"/>
  <c r="AI41" i="30" s="1"/>
  <c r="AJ41" i="30" s="1"/>
  <c r="AK41" i="30" s="1"/>
  <c r="AL41" i="30" s="1"/>
  <c r="AM41" i="30" s="1"/>
  <c r="AN41" i="30" s="1"/>
  <c r="AO41" i="30" s="1"/>
  <c r="AP41" i="30" s="1"/>
  <c r="AQ41" i="30" s="1"/>
  <c r="AR41" i="30" s="1"/>
  <c r="AS41" i="30" s="1"/>
  <c r="AT41" i="30" s="1"/>
  <c r="AU41" i="30" s="1"/>
  <c r="AV41" i="30" s="1"/>
  <c r="AW41" i="30" s="1"/>
  <c r="AX41" i="30" s="1"/>
  <c r="AY41" i="30" s="1"/>
  <c r="AZ41" i="30" s="1"/>
  <c r="BA41" i="30" s="1"/>
  <c r="BB41" i="30" s="1"/>
  <c r="BC41" i="30" s="1"/>
  <c r="BD41" i="30" s="1"/>
  <c r="D173" i="30"/>
  <c r="D340" i="30"/>
  <c r="D203" i="30"/>
  <c r="D200" i="30"/>
  <c r="D335" i="30"/>
  <c r="D198" i="30"/>
  <c r="D345" i="30"/>
  <c r="E345" i="30" s="1"/>
  <c r="F345" i="30" s="1"/>
  <c r="G345" i="30" s="1"/>
  <c r="H345" i="30" s="1"/>
  <c r="I345" i="30" s="1"/>
  <c r="J345" i="30" s="1"/>
  <c r="K345" i="30" s="1"/>
  <c r="L345" i="30" s="1"/>
  <c r="M345" i="30" s="1"/>
  <c r="N345" i="30" s="1"/>
  <c r="O345" i="30" s="1"/>
  <c r="P345" i="30" s="1"/>
  <c r="Q345" i="30" s="1"/>
  <c r="R345" i="30" s="1"/>
  <c r="S345" i="30" s="1"/>
  <c r="T345" i="30" s="1"/>
  <c r="U345" i="30" s="1"/>
  <c r="V345" i="30" s="1"/>
  <c r="W345" i="30" s="1"/>
  <c r="X345" i="30" s="1"/>
  <c r="Y345" i="30" s="1"/>
  <c r="Z345" i="30" s="1"/>
  <c r="AA345" i="30" s="1"/>
  <c r="AB345" i="30" s="1"/>
  <c r="AC345" i="30" s="1"/>
  <c r="AD345" i="30" s="1"/>
  <c r="AE345" i="30" s="1"/>
  <c r="AF345" i="30" s="1"/>
  <c r="AG345" i="30" s="1"/>
  <c r="AH345" i="30" s="1"/>
  <c r="AI345" i="30" s="1"/>
  <c r="AJ345" i="30" s="1"/>
  <c r="AK345" i="30" s="1"/>
  <c r="AL345" i="30" s="1"/>
  <c r="AM345" i="30" s="1"/>
  <c r="AN345" i="30" s="1"/>
  <c r="AO345" i="30" s="1"/>
  <c r="AP345" i="30" s="1"/>
  <c r="AQ345" i="30" s="1"/>
  <c r="AR345" i="30" s="1"/>
  <c r="AS345" i="30" s="1"/>
  <c r="AT345" i="30" s="1"/>
  <c r="AU345" i="30" s="1"/>
  <c r="AV345" i="30" s="1"/>
  <c r="AW345" i="30" s="1"/>
  <c r="AX345" i="30" s="1"/>
  <c r="AY345" i="30" s="1"/>
  <c r="AZ345" i="30" s="1"/>
  <c r="BA345" i="30" s="1"/>
  <c r="BB345" i="30" s="1"/>
  <c r="D334" i="30"/>
  <c r="BC132" i="31"/>
  <c r="D336" i="30"/>
  <c r="D199" i="30"/>
  <c r="D311" i="30"/>
  <c r="E311" i="30" s="1"/>
  <c r="F311" i="30" s="1"/>
  <c r="G311" i="30" s="1"/>
  <c r="H311" i="30" s="1"/>
  <c r="I311" i="30" s="1"/>
  <c r="J311" i="30" s="1"/>
  <c r="K311" i="30" s="1"/>
  <c r="L311" i="30" s="1"/>
  <c r="M311" i="30" s="1"/>
  <c r="N311" i="30" s="1"/>
  <c r="O311" i="30" s="1"/>
  <c r="P311" i="30" s="1"/>
  <c r="Q311" i="30" s="1"/>
  <c r="R311" i="30" s="1"/>
  <c r="S311" i="30" s="1"/>
  <c r="T311" i="30" s="1"/>
  <c r="U311" i="30" s="1"/>
  <c r="V311" i="30" s="1"/>
  <c r="W311" i="30" s="1"/>
  <c r="X311" i="30" s="1"/>
  <c r="Y311" i="30" s="1"/>
  <c r="Z311" i="30" s="1"/>
  <c r="AA311" i="30" s="1"/>
  <c r="AB311" i="30" s="1"/>
  <c r="AC311" i="30" s="1"/>
  <c r="AD311" i="30" s="1"/>
  <c r="AE311" i="30" s="1"/>
  <c r="AF311" i="30" s="1"/>
  <c r="AG311" i="30" s="1"/>
  <c r="AH311" i="30" s="1"/>
  <c r="AI311" i="30" s="1"/>
  <c r="AJ311" i="30" s="1"/>
  <c r="AK311" i="30" s="1"/>
  <c r="AL311" i="30" s="1"/>
  <c r="AM311" i="30" s="1"/>
  <c r="AN311" i="30" s="1"/>
  <c r="AO311" i="30" s="1"/>
  <c r="AP311" i="30" s="1"/>
  <c r="AQ311" i="30" s="1"/>
  <c r="AR311" i="30" s="1"/>
  <c r="AS311" i="30" s="1"/>
  <c r="AT311" i="30" s="1"/>
  <c r="AU311" i="30" s="1"/>
  <c r="AV311" i="30" s="1"/>
  <c r="AW311" i="30" s="1"/>
  <c r="AX311" i="30" s="1"/>
  <c r="AY311" i="30" s="1"/>
  <c r="AZ311" i="30" s="1"/>
  <c r="BA311" i="30" s="1"/>
  <c r="BB311" i="30" s="1"/>
  <c r="D333" i="30"/>
  <c r="D207" i="30"/>
  <c r="E207" i="30" s="1"/>
  <c r="F207" i="30" s="1"/>
  <c r="G207" i="30" s="1"/>
  <c r="H207" i="30" s="1"/>
  <c r="I207" i="30" s="1"/>
  <c r="J207" i="30" s="1"/>
  <c r="K207" i="30" s="1"/>
  <c r="L207" i="30" s="1"/>
  <c r="M207" i="30" s="1"/>
  <c r="N207" i="30" s="1"/>
  <c r="O207" i="30" s="1"/>
  <c r="P207" i="30" s="1"/>
  <c r="Q207" i="30" s="1"/>
  <c r="R207" i="30" s="1"/>
  <c r="S207" i="30" s="1"/>
  <c r="T207" i="30" s="1"/>
  <c r="U207" i="30" s="1"/>
  <c r="V207" i="30" s="1"/>
  <c r="W207" i="30" s="1"/>
  <c r="X207" i="30" s="1"/>
  <c r="Y207" i="30" s="1"/>
  <c r="Z207" i="30" s="1"/>
  <c r="AA207" i="30" s="1"/>
  <c r="AB207" i="30" s="1"/>
  <c r="AC207" i="30" s="1"/>
  <c r="AD207" i="30" s="1"/>
  <c r="AE207" i="30" s="1"/>
  <c r="AF207" i="30" s="1"/>
  <c r="AG207" i="30" s="1"/>
  <c r="AH207" i="30" s="1"/>
  <c r="AI207" i="30" s="1"/>
  <c r="AJ207" i="30" s="1"/>
  <c r="AK207" i="30" s="1"/>
  <c r="AL207" i="30" s="1"/>
  <c r="AM207" i="30" s="1"/>
  <c r="AN207" i="30" s="1"/>
  <c r="AO207" i="30" s="1"/>
  <c r="AP207" i="30" s="1"/>
  <c r="AQ207" i="30" s="1"/>
  <c r="AR207" i="30" s="1"/>
  <c r="AS207" i="30" s="1"/>
  <c r="AT207" i="30" s="1"/>
  <c r="AU207" i="30" s="1"/>
  <c r="AV207" i="30" s="1"/>
  <c r="AW207" i="30" s="1"/>
  <c r="AX207" i="30" s="1"/>
  <c r="AY207" i="30" s="1"/>
  <c r="AZ207" i="30" s="1"/>
  <c r="BA207" i="30" s="1"/>
  <c r="BB207" i="30" s="1"/>
  <c r="BC207" i="30" s="1"/>
  <c r="D343" i="30"/>
  <c r="E343" i="30" s="1"/>
  <c r="F343" i="30" s="1"/>
  <c r="G343" i="30" s="1"/>
  <c r="H343" i="30" s="1"/>
  <c r="I343" i="30" s="1"/>
  <c r="J343" i="30" s="1"/>
  <c r="K343" i="30" s="1"/>
  <c r="L343" i="30" s="1"/>
  <c r="M343" i="30" s="1"/>
  <c r="N343" i="30" s="1"/>
  <c r="O343" i="30" s="1"/>
  <c r="P343" i="30" s="1"/>
  <c r="Q343" i="30" s="1"/>
  <c r="R343" i="30" s="1"/>
  <c r="S343" i="30" s="1"/>
  <c r="T343" i="30" s="1"/>
  <c r="U343" i="30" s="1"/>
  <c r="V343" i="30" s="1"/>
  <c r="W343" i="30" s="1"/>
  <c r="X343" i="30" s="1"/>
  <c r="Y343" i="30" s="1"/>
  <c r="Z343" i="30" s="1"/>
  <c r="AA343" i="30" s="1"/>
  <c r="AB343" i="30" s="1"/>
  <c r="AC343" i="30" s="1"/>
  <c r="AD343" i="30" s="1"/>
  <c r="AE343" i="30" s="1"/>
  <c r="AF343" i="30" s="1"/>
  <c r="AG343" i="30" s="1"/>
  <c r="AH343" i="30" s="1"/>
  <c r="AI343" i="30" s="1"/>
  <c r="AJ343" i="30" s="1"/>
  <c r="AK343" i="30" s="1"/>
  <c r="AL343" i="30" s="1"/>
  <c r="AM343" i="30" s="1"/>
  <c r="AN343" i="30" s="1"/>
  <c r="AO343" i="30" s="1"/>
  <c r="AP343" i="30" s="1"/>
  <c r="AQ343" i="30" s="1"/>
  <c r="AR343" i="30" s="1"/>
  <c r="AS343" i="30" s="1"/>
  <c r="AT343" i="30" s="1"/>
  <c r="AU343" i="30" s="1"/>
  <c r="AV343" i="30" s="1"/>
  <c r="AW343" i="30" s="1"/>
  <c r="AX343" i="30" s="1"/>
  <c r="AY343" i="30" s="1"/>
  <c r="AZ343" i="30" s="1"/>
  <c r="BA343" i="30" s="1"/>
  <c r="BB343" i="30" s="1"/>
  <c r="D174" i="30"/>
  <c r="E174" i="30" s="1"/>
  <c r="F174" i="30" s="1"/>
  <c r="G174" i="30" s="1"/>
  <c r="H174" i="30" s="1"/>
  <c r="I174" i="30" s="1"/>
  <c r="J174" i="30" s="1"/>
  <c r="K174" i="30" s="1"/>
  <c r="L174" i="30" s="1"/>
  <c r="M174" i="30" s="1"/>
  <c r="N174" i="30" s="1"/>
  <c r="O174" i="30" s="1"/>
  <c r="P174" i="30" s="1"/>
  <c r="Q174" i="30" s="1"/>
  <c r="R174" i="30" s="1"/>
  <c r="S174" i="30" s="1"/>
  <c r="T174" i="30" s="1"/>
  <c r="U174" i="30" s="1"/>
  <c r="V174" i="30" s="1"/>
  <c r="W174" i="30" s="1"/>
  <c r="X174" i="30" s="1"/>
  <c r="Y174" i="30" s="1"/>
  <c r="Z174" i="30" s="1"/>
  <c r="AA174" i="30" s="1"/>
  <c r="AB174" i="30" s="1"/>
  <c r="AC174" i="30" s="1"/>
  <c r="AD174" i="30" s="1"/>
  <c r="AE174" i="30" s="1"/>
  <c r="AF174" i="30" s="1"/>
  <c r="AG174" i="30" s="1"/>
  <c r="AH174" i="30" s="1"/>
  <c r="AI174" i="30" s="1"/>
  <c r="AJ174" i="30" s="1"/>
  <c r="AK174" i="30" s="1"/>
  <c r="AL174" i="30" s="1"/>
  <c r="AM174" i="30" s="1"/>
  <c r="AN174" i="30" s="1"/>
  <c r="AO174" i="30" s="1"/>
  <c r="AP174" i="30" s="1"/>
  <c r="AQ174" i="30" s="1"/>
  <c r="AR174" i="30" s="1"/>
  <c r="AS174" i="30" s="1"/>
  <c r="AT174" i="30" s="1"/>
  <c r="AU174" i="30" s="1"/>
  <c r="AV174" i="30" s="1"/>
  <c r="AW174" i="30" s="1"/>
  <c r="AX174" i="30" s="1"/>
  <c r="AY174" i="30" s="1"/>
  <c r="AZ174" i="30" s="1"/>
  <c r="BA174" i="30" s="1"/>
  <c r="BB174" i="30" s="1"/>
  <c r="BC174" i="30" s="1"/>
  <c r="D206" i="30"/>
  <c r="E206" i="30" s="1"/>
  <c r="F206" i="30" s="1"/>
  <c r="G206" i="30" s="1"/>
  <c r="H206" i="30" s="1"/>
  <c r="I206" i="30" s="1"/>
  <c r="J206" i="30" s="1"/>
  <c r="K206" i="30" s="1"/>
  <c r="L206" i="30" s="1"/>
  <c r="M206" i="30" s="1"/>
  <c r="N206" i="30" s="1"/>
  <c r="O206" i="30" s="1"/>
  <c r="P206" i="30" s="1"/>
  <c r="Q206" i="30" s="1"/>
  <c r="R206" i="30" s="1"/>
  <c r="S206" i="30" s="1"/>
  <c r="T206" i="30" s="1"/>
  <c r="U206" i="30" s="1"/>
  <c r="V206" i="30" s="1"/>
  <c r="W206" i="30" s="1"/>
  <c r="X206" i="30" s="1"/>
  <c r="Y206" i="30" s="1"/>
  <c r="Z206" i="30" s="1"/>
  <c r="AA206" i="30" s="1"/>
  <c r="AB206" i="30" s="1"/>
  <c r="AC206" i="30" s="1"/>
  <c r="AD206" i="30" s="1"/>
  <c r="AE206" i="30" s="1"/>
  <c r="AF206" i="30" s="1"/>
  <c r="AG206" i="30" s="1"/>
  <c r="AH206" i="30" s="1"/>
  <c r="AI206" i="30" s="1"/>
  <c r="AJ206" i="30" s="1"/>
  <c r="AK206" i="30" s="1"/>
  <c r="AL206" i="30" s="1"/>
  <c r="AM206" i="30" s="1"/>
  <c r="AN206" i="30" s="1"/>
  <c r="AO206" i="30" s="1"/>
  <c r="AP206" i="30" s="1"/>
  <c r="AQ206" i="30" s="1"/>
  <c r="AR206" i="30" s="1"/>
  <c r="AS206" i="30" s="1"/>
  <c r="AT206" i="30" s="1"/>
  <c r="AU206" i="30" s="1"/>
  <c r="AV206" i="30" s="1"/>
  <c r="AW206" i="30" s="1"/>
  <c r="AX206" i="30" s="1"/>
  <c r="AY206" i="30" s="1"/>
  <c r="AZ206" i="30" s="1"/>
  <c r="BA206" i="30" s="1"/>
  <c r="BB206" i="30" s="1"/>
  <c r="BC206" i="30" s="1"/>
  <c r="D341" i="30"/>
  <c r="E341" i="30" s="1"/>
  <c r="F341" i="30" s="1"/>
  <c r="G341" i="30" s="1"/>
  <c r="H341" i="30" s="1"/>
  <c r="I341" i="30" s="1"/>
  <c r="J341" i="30" s="1"/>
  <c r="K341" i="30" s="1"/>
  <c r="L341" i="30" s="1"/>
  <c r="M341" i="30" s="1"/>
  <c r="N341" i="30" s="1"/>
  <c r="O341" i="30" s="1"/>
  <c r="P341" i="30" s="1"/>
  <c r="Q341" i="30" s="1"/>
  <c r="R341" i="30" s="1"/>
  <c r="S341" i="30" s="1"/>
  <c r="T341" i="30" s="1"/>
  <c r="U341" i="30" s="1"/>
  <c r="V341" i="30" s="1"/>
  <c r="W341" i="30" s="1"/>
  <c r="X341" i="30" s="1"/>
  <c r="Y341" i="30" s="1"/>
  <c r="Z341" i="30" s="1"/>
  <c r="AA341" i="30" s="1"/>
  <c r="AB341" i="30" s="1"/>
  <c r="AC341" i="30" s="1"/>
  <c r="AD341" i="30" s="1"/>
  <c r="AE341" i="30" s="1"/>
  <c r="AF341" i="30" s="1"/>
  <c r="AG341" i="30" s="1"/>
  <c r="AH341" i="30" s="1"/>
  <c r="AI341" i="30" s="1"/>
  <c r="AJ341" i="30" s="1"/>
  <c r="AK341" i="30" s="1"/>
  <c r="AL341" i="30" s="1"/>
  <c r="AM341" i="30" s="1"/>
  <c r="AN341" i="30" s="1"/>
  <c r="AO341" i="30" s="1"/>
  <c r="AP341" i="30" s="1"/>
  <c r="AQ341" i="30" s="1"/>
  <c r="AR341" i="30" s="1"/>
  <c r="AS341" i="30" s="1"/>
  <c r="AT341" i="30" s="1"/>
  <c r="AU341" i="30" s="1"/>
  <c r="AV341" i="30" s="1"/>
  <c r="AW341" i="30" s="1"/>
  <c r="AX341" i="30" s="1"/>
  <c r="AY341" i="30" s="1"/>
  <c r="AZ341" i="30" s="1"/>
  <c r="BA341" i="30" s="1"/>
  <c r="BB341" i="30" s="1"/>
  <c r="D204" i="30"/>
  <c r="E204" i="30" s="1"/>
  <c r="F204" i="30" s="1"/>
  <c r="G204" i="30" s="1"/>
  <c r="H204" i="30" s="1"/>
  <c r="I204" i="30" s="1"/>
  <c r="J204" i="30" s="1"/>
  <c r="K204" i="30" s="1"/>
  <c r="L204" i="30" s="1"/>
  <c r="M204" i="30" s="1"/>
  <c r="N204" i="30" s="1"/>
  <c r="O204" i="30" s="1"/>
  <c r="P204" i="30" s="1"/>
  <c r="Q204" i="30" s="1"/>
  <c r="R204" i="30" s="1"/>
  <c r="S204" i="30" s="1"/>
  <c r="T204" i="30" s="1"/>
  <c r="U204" i="30" s="1"/>
  <c r="V204" i="30" s="1"/>
  <c r="W204" i="30" s="1"/>
  <c r="X204" i="30" s="1"/>
  <c r="Y204" i="30" s="1"/>
  <c r="Z204" i="30" s="1"/>
  <c r="AA204" i="30" s="1"/>
  <c r="AB204" i="30" s="1"/>
  <c r="AC204" i="30" s="1"/>
  <c r="AD204" i="30" s="1"/>
  <c r="AE204" i="30" s="1"/>
  <c r="AF204" i="30" s="1"/>
  <c r="AG204" i="30" s="1"/>
  <c r="AH204" i="30" s="1"/>
  <c r="AI204" i="30" s="1"/>
  <c r="AJ204" i="30" s="1"/>
  <c r="AK204" i="30" s="1"/>
  <c r="AL204" i="30" s="1"/>
  <c r="AM204" i="30" s="1"/>
  <c r="AN204" i="30" s="1"/>
  <c r="AO204" i="30" s="1"/>
  <c r="AP204" i="30" s="1"/>
  <c r="AQ204" i="30" s="1"/>
  <c r="AR204" i="30" s="1"/>
  <c r="AS204" i="30" s="1"/>
  <c r="AT204" i="30" s="1"/>
  <c r="AU204" i="30" s="1"/>
  <c r="AV204" i="30" s="1"/>
  <c r="AW204" i="30" s="1"/>
  <c r="AX204" i="30" s="1"/>
  <c r="AY204" i="30" s="1"/>
  <c r="AZ204" i="30" s="1"/>
  <c r="BA204" i="30" s="1"/>
  <c r="BB204" i="30" s="1"/>
  <c r="BC204" i="30" s="1"/>
  <c r="P41" i="5"/>
  <c r="AJ41" i="5"/>
  <c r="AP41" i="5" s="1"/>
  <c r="AI41" i="5"/>
  <c r="AO41" i="5" s="1"/>
  <c r="AK41" i="5"/>
  <c r="AQ41" i="5" s="1"/>
  <c r="AH41" i="5"/>
  <c r="AN41" i="5" s="1"/>
  <c r="AL41" i="5"/>
  <c r="AR41" i="5" s="1"/>
  <c r="AG41" i="5"/>
  <c r="AM41" i="5" s="1"/>
  <c r="AL46" i="5"/>
  <c r="AR46" i="5" s="1"/>
  <c r="AH46" i="5"/>
  <c r="AN46" i="5" s="1"/>
  <c r="P46" i="5"/>
  <c r="AJ46" i="5"/>
  <c r="AP46" i="5" s="1"/>
  <c r="AG46" i="5"/>
  <c r="AM46" i="5" s="1"/>
  <c r="AK46" i="5"/>
  <c r="AQ46" i="5" s="1"/>
  <c r="AI46" i="5"/>
  <c r="AO46" i="5" s="1"/>
  <c r="AL61" i="3"/>
  <c r="AR61" i="3" s="1"/>
  <c r="AK61" i="3"/>
  <c r="AQ61" i="3" s="1"/>
  <c r="AG61" i="3"/>
  <c r="AM61" i="3" s="1"/>
  <c r="AH61" i="3"/>
  <c r="AN61" i="3" s="1"/>
  <c r="AJ61" i="3"/>
  <c r="AP61" i="3" s="1"/>
  <c r="AI61" i="3"/>
  <c r="AO61" i="3" s="1"/>
  <c r="P61" i="3"/>
  <c r="P44" i="3"/>
  <c r="AK44" i="3"/>
  <c r="AQ44" i="3" s="1"/>
  <c r="AG44" i="3"/>
  <c r="AM44" i="3" s="1"/>
  <c r="AH44" i="3"/>
  <c r="AN44" i="3" s="1"/>
  <c r="AI44" i="3"/>
  <c r="AO44" i="3" s="1"/>
  <c r="AL44" i="3"/>
  <c r="AR44" i="3" s="1"/>
  <c r="AJ44" i="3"/>
  <c r="AP44" i="3" s="1"/>
  <c r="D162" i="30"/>
  <c r="E42" i="30"/>
  <c r="F42" i="30" s="1"/>
  <c r="G42" i="30" s="1"/>
  <c r="H42" i="30" s="1"/>
  <c r="I42" i="30" s="1"/>
  <c r="J42" i="30" s="1"/>
  <c r="K42" i="30" s="1"/>
  <c r="L42" i="30" s="1"/>
  <c r="M42" i="30" s="1"/>
  <c r="N42" i="30" s="1"/>
  <c r="O42" i="30" s="1"/>
  <c r="P42" i="30" s="1"/>
  <c r="Q42" i="30" s="1"/>
  <c r="R42" i="30" s="1"/>
  <c r="S42" i="30" s="1"/>
  <c r="T42" i="30" s="1"/>
  <c r="U42" i="30" s="1"/>
  <c r="V42" i="30" s="1"/>
  <c r="W42" i="30" s="1"/>
  <c r="X42" i="30" s="1"/>
  <c r="Y42" i="30" s="1"/>
  <c r="Z42" i="30" s="1"/>
  <c r="AA42" i="30" s="1"/>
  <c r="AB42" i="30" s="1"/>
  <c r="AC42" i="30" s="1"/>
  <c r="AD42" i="30" s="1"/>
  <c r="AE42" i="30" s="1"/>
  <c r="AF42" i="30" s="1"/>
  <c r="AG42" i="30" s="1"/>
  <c r="AH42" i="30" s="1"/>
  <c r="AI42" i="30" s="1"/>
  <c r="AJ42" i="30" s="1"/>
  <c r="AK42" i="30" s="1"/>
  <c r="AL42" i="30" s="1"/>
  <c r="AM42" i="30" s="1"/>
  <c r="AN42" i="30" s="1"/>
  <c r="AO42" i="30" s="1"/>
  <c r="AP42" i="30" s="1"/>
  <c r="AQ42" i="30" s="1"/>
  <c r="AR42" i="30" s="1"/>
  <c r="AS42" i="30" s="1"/>
  <c r="AT42" i="30" s="1"/>
  <c r="AU42" i="30" s="1"/>
  <c r="AV42" i="30" s="1"/>
  <c r="AW42" i="30" s="1"/>
  <c r="AX42" i="30" s="1"/>
  <c r="AY42" i="30" s="1"/>
  <c r="AZ42" i="30" s="1"/>
  <c r="BA42" i="30" s="1"/>
  <c r="BB42" i="30" s="1"/>
  <c r="BC42" i="30" s="1"/>
  <c r="BD42" i="30" s="1"/>
  <c r="AG55" i="5"/>
  <c r="AM55" i="5" s="1"/>
  <c r="AL55" i="5"/>
  <c r="AR55" i="5" s="1"/>
  <c r="AI55" i="5"/>
  <c r="AO55" i="5" s="1"/>
  <c r="AK55" i="5"/>
  <c r="AQ55" i="5" s="1"/>
  <c r="AJ55" i="5"/>
  <c r="AP55" i="5" s="1"/>
  <c r="AH55" i="5"/>
  <c r="AN55" i="5" s="1"/>
  <c r="P55" i="5"/>
  <c r="AG50" i="5"/>
  <c r="AM50" i="5" s="1"/>
  <c r="AJ50" i="5"/>
  <c r="AP50" i="5" s="1"/>
  <c r="AI50" i="5"/>
  <c r="AO50" i="5" s="1"/>
  <c r="AK50" i="5"/>
  <c r="AQ50" i="5" s="1"/>
  <c r="AL50" i="5"/>
  <c r="AR50" i="5" s="1"/>
  <c r="AH50" i="5"/>
  <c r="AN50" i="5" s="1"/>
  <c r="P50" i="5"/>
  <c r="AJ60" i="5"/>
  <c r="AP60" i="5" s="1"/>
  <c r="AL60" i="5"/>
  <c r="AR60" i="5" s="1"/>
  <c r="AG60" i="5"/>
  <c r="AM60" i="5" s="1"/>
  <c r="AI60" i="5"/>
  <c r="AO60" i="5" s="1"/>
  <c r="AH60" i="5"/>
  <c r="AN60" i="5" s="1"/>
  <c r="AK60" i="5"/>
  <c r="AQ60" i="5" s="1"/>
  <c r="P60" i="5"/>
  <c r="D298" i="30"/>
  <c r="AJ43" i="3"/>
  <c r="AP43" i="3" s="1"/>
  <c r="D161" i="30"/>
  <c r="AI43" i="3"/>
  <c r="AO43" i="3" s="1"/>
  <c r="AL43" i="3"/>
  <c r="AR43" i="3" s="1"/>
  <c r="AK43" i="3"/>
  <c r="AQ43" i="3" s="1"/>
  <c r="P43" i="3"/>
  <c r="AG43" i="3"/>
  <c r="AM43" i="3" s="1"/>
  <c r="AH43" i="3"/>
  <c r="AN43" i="3" s="1"/>
  <c r="AG60" i="3"/>
  <c r="AM60" i="3" s="1"/>
  <c r="AH60" i="3"/>
  <c r="AN60" i="3" s="1"/>
  <c r="AI60" i="3"/>
  <c r="AO60" i="3" s="1"/>
  <c r="AJ60" i="3"/>
  <c r="AP60" i="3" s="1"/>
  <c r="AK60" i="3"/>
  <c r="AQ60" i="3" s="1"/>
  <c r="AL60" i="3"/>
  <c r="AR60" i="3" s="1"/>
  <c r="P60" i="3"/>
  <c r="D308" i="30"/>
  <c r="AG53" i="3"/>
  <c r="AM53" i="3" s="1"/>
  <c r="AK53" i="3"/>
  <c r="AQ53" i="3" s="1"/>
  <c r="AJ53" i="3"/>
  <c r="AP53" i="3" s="1"/>
  <c r="P53" i="3"/>
  <c r="AI53" i="3"/>
  <c r="AO53" i="3" s="1"/>
  <c r="AL53" i="3"/>
  <c r="AR53" i="3" s="1"/>
  <c r="AH53" i="3"/>
  <c r="AN53" i="3" s="1"/>
  <c r="AK51" i="3"/>
  <c r="AQ51" i="3" s="1"/>
  <c r="AJ51" i="3"/>
  <c r="AP51" i="3" s="1"/>
  <c r="P51" i="3"/>
  <c r="AH51" i="3"/>
  <c r="AN51" i="3" s="1"/>
  <c r="AG51" i="3"/>
  <c r="AM51" i="3" s="1"/>
  <c r="AI51" i="3"/>
  <c r="AO51" i="3" s="1"/>
  <c r="AL51" i="3"/>
  <c r="AR51" i="3" s="1"/>
  <c r="P47" i="3"/>
  <c r="AH47" i="3"/>
  <c r="AN47" i="3" s="1"/>
  <c r="D302" i="30"/>
  <c r="AJ47" i="3"/>
  <c r="AP47" i="3" s="1"/>
  <c r="AG47" i="3"/>
  <c r="AM47" i="3" s="1"/>
  <c r="D165" i="30"/>
  <c r="AI47" i="3"/>
  <c r="AO47" i="3" s="1"/>
  <c r="AK47" i="3"/>
  <c r="AQ47" i="3" s="1"/>
  <c r="AL47" i="3"/>
  <c r="AR47" i="3" s="1"/>
  <c r="AI49" i="3"/>
  <c r="AO49" i="3" s="1"/>
  <c r="AL49" i="3"/>
  <c r="AR49" i="3" s="1"/>
  <c r="D167" i="30"/>
  <c r="AJ49" i="3"/>
  <c r="AP49" i="3" s="1"/>
  <c r="P49" i="3"/>
  <c r="D304" i="30"/>
  <c r="AH49" i="3"/>
  <c r="AN49" i="3" s="1"/>
  <c r="AG49" i="3"/>
  <c r="AM49" i="3" s="1"/>
  <c r="AK49" i="3"/>
  <c r="AQ49" i="3" s="1"/>
  <c r="D312" i="30"/>
  <c r="E312" i="30" s="1"/>
  <c r="F312" i="30" s="1"/>
  <c r="G312" i="30" s="1"/>
  <c r="H312" i="30" s="1"/>
  <c r="I312" i="30" s="1"/>
  <c r="J312" i="30" s="1"/>
  <c r="K312" i="30" s="1"/>
  <c r="L312" i="30" s="1"/>
  <c r="M312" i="30" s="1"/>
  <c r="N312" i="30" s="1"/>
  <c r="O312" i="30" s="1"/>
  <c r="P312" i="30" s="1"/>
  <c r="Q312" i="30" s="1"/>
  <c r="R312" i="30" s="1"/>
  <c r="S312" i="30" s="1"/>
  <c r="T312" i="30" s="1"/>
  <c r="U312" i="30" s="1"/>
  <c r="V312" i="30" s="1"/>
  <c r="W312" i="30" s="1"/>
  <c r="X312" i="30" s="1"/>
  <c r="Y312" i="30" s="1"/>
  <c r="Z312" i="30" s="1"/>
  <c r="AA312" i="30" s="1"/>
  <c r="AB312" i="30" s="1"/>
  <c r="AC312" i="30" s="1"/>
  <c r="AD312" i="30" s="1"/>
  <c r="AE312" i="30" s="1"/>
  <c r="AF312" i="30" s="1"/>
  <c r="AG312" i="30" s="1"/>
  <c r="AH312" i="30" s="1"/>
  <c r="AI312" i="30" s="1"/>
  <c r="AJ312" i="30" s="1"/>
  <c r="AK312" i="30" s="1"/>
  <c r="AL312" i="30" s="1"/>
  <c r="AM312" i="30" s="1"/>
  <c r="AN312" i="30" s="1"/>
  <c r="AO312" i="30" s="1"/>
  <c r="AP312" i="30" s="1"/>
  <c r="AQ312" i="30" s="1"/>
  <c r="AR312" i="30" s="1"/>
  <c r="AS312" i="30" s="1"/>
  <c r="AT312" i="30" s="1"/>
  <c r="AU312" i="30" s="1"/>
  <c r="AV312" i="30" s="1"/>
  <c r="AW312" i="30" s="1"/>
  <c r="AX312" i="30" s="1"/>
  <c r="AY312" i="30" s="1"/>
  <c r="AZ312" i="30" s="1"/>
  <c r="BA312" i="30" s="1"/>
  <c r="BB312" i="30" s="1"/>
  <c r="AG40" i="3"/>
  <c r="AM40" i="3" s="1"/>
  <c r="D295" i="30"/>
  <c r="AK40" i="3"/>
  <c r="AQ40" i="3" s="1"/>
  <c r="D158" i="30"/>
  <c r="AI40" i="3"/>
  <c r="AO40" i="3" s="1"/>
  <c r="AJ40" i="3"/>
  <c r="AP40" i="3" s="1"/>
  <c r="AL40" i="3"/>
  <c r="AR40" i="3" s="1"/>
  <c r="AH40" i="3"/>
  <c r="AN40" i="3" s="1"/>
  <c r="P40" i="3"/>
  <c r="AH52" i="3"/>
  <c r="AN52" i="3" s="1"/>
  <c r="AK52" i="3"/>
  <c r="AQ52" i="3" s="1"/>
  <c r="AG52" i="3"/>
  <c r="AM52" i="3" s="1"/>
  <c r="AJ52" i="3"/>
  <c r="AP52" i="3" s="1"/>
  <c r="AI52" i="3"/>
  <c r="AO52" i="3" s="1"/>
  <c r="AL52" i="3"/>
  <c r="AR52" i="3" s="1"/>
  <c r="P52" i="3"/>
  <c r="AL48" i="5"/>
  <c r="AR48" i="5" s="1"/>
  <c r="AJ48" i="5"/>
  <c r="AP48" i="5" s="1"/>
  <c r="AI48" i="5"/>
  <c r="AO48" i="5" s="1"/>
  <c r="AK48" i="5"/>
  <c r="AQ48" i="5" s="1"/>
  <c r="P48" i="5"/>
  <c r="AH48" i="5"/>
  <c r="AN48" i="5" s="1"/>
  <c r="AG48" i="5"/>
  <c r="AM48" i="5" s="1"/>
  <c r="AL55" i="3"/>
  <c r="AR55" i="3" s="1"/>
  <c r="AK55" i="3"/>
  <c r="AQ55" i="3" s="1"/>
  <c r="P55" i="3"/>
  <c r="AH55" i="3"/>
  <c r="AN55" i="3" s="1"/>
  <c r="AI55" i="3"/>
  <c r="AO55" i="3" s="1"/>
  <c r="AG55" i="3"/>
  <c r="AM55" i="3" s="1"/>
  <c r="AJ55" i="3"/>
  <c r="AP55" i="3" s="1"/>
  <c r="D306" i="30"/>
  <c r="AJ45" i="5"/>
  <c r="AP45" i="5" s="1"/>
  <c r="AK45" i="5"/>
  <c r="AQ45" i="5" s="1"/>
  <c r="AL45" i="5"/>
  <c r="AR45" i="5" s="1"/>
  <c r="AI45" i="5"/>
  <c r="AO45" i="5" s="1"/>
  <c r="P45" i="5"/>
  <c r="AG45" i="5"/>
  <c r="AM45" i="5" s="1"/>
  <c r="AH45" i="5"/>
  <c r="AN45" i="5" s="1"/>
  <c r="P41" i="3"/>
  <c r="AI41" i="3"/>
  <c r="AO41" i="3" s="1"/>
  <c r="AH41" i="3"/>
  <c r="AN41" i="3" s="1"/>
  <c r="D159" i="30"/>
  <c r="AG41" i="3"/>
  <c r="AM41" i="3" s="1"/>
  <c r="D296" i="30"/>
  <c r="AL41" i="3"/>
  <c r="AR41" i="3" s="1"/>
  <c r="AK41" i="3"/>
  <c r="AQ41" i="3" s="1"/>
  <c r="AJ41" i="3"/>
  <c r="AP41" i="3" s="1"/>
  <c r="P54" i="5"/>
  <c r="AH54" i="5"/>
  <c r="AN54" i="5" s="1"/>
  <c r="AJ54" i="5"/>
  <c r="AP54" i="5" s="1"/>
  <c r="AG54" i="5"/>
  <c r="AM54" i="5" s="1"/>
  <c r="AK54" i="5"/>
  <c r="AQ54" i="5" s="1"/>
  <c r="AL54" i="5"/>
  <c r="AR54" i="5" s="1"/>
  <c r="AI54" i="5"/>
  <c r="AO54" i="5" s="1"/>
  <c r="AK59" i="3"/>
  <c r="AQ59" i="3" s="1"/>
  <c r="AJ59" i="3"/>
  <c r="AP59" i="3" s="1"/>
  <c r="AG59" i="3"/>
  <c r="AM59" i="3" s="1"/>
  <c r="AI59" i="3"/>
  <c r="AO59" i="3" s="1"/>
  <c r="AL59" i="3"/>
  <c r="AR59" i="3" s="1"/>
  <c r="AH59" i="3"/>
  <c r="AN59" i="3" s="1"/>
  <c r="P59" i="3"/>
  <c r="AJ39" i="5"/>
  <c r="AP39" i="5" s="1"/>
  <c r="AI39" i="5"/>
  <c r="AO39" i="5" s="1"/>
  <c r="P39" i="5"/>
  <c r="AL39" i="5"/>
  <c r="AR39" i="5" s="1"/>
  <c r="AK39" i="5"/>
  <c r="AQ39" i="5" s="1"/>
  <c r="AH39" i="5"/>
  <c r="AN39" i="5" s="1"/>
  <c r="AG39" i="5"/>
  <c r="AM39" i="5" s="1"/>
  <c r="D175" i="30"/>
  <c r="E175" i="30" s="1"/>
  <c r="F175" i="30" s="1"/>
  <c r="G175" i="30" s="1"/>
  <c r="H175" i="30" s="1"/>
  <c r="I175" i="30" s="1"/>
  <c r="J175" i="30" s="1"/>
  <c r="K175" i="30" s="1"/>
  <c r="L175" i="30" s="1"/>
  <c r="M175" i="30" s="1"/>
  <c r="N175" i="30" s="1"/>
  <c r="O175" i="30" s="1"/>
  <c r="P175" i="30" s="1"/>
  <c r="Q175" i="30" s="1"/>
  <c r="R175" i="30" s="1"/>
  <c r="S175" i="30" s="1"/>
  <c r="T175" i="30" s="1"/>
  <c r="U175" i="30" s="1"/>
  <c r="V175" i="30" s="1"/>
  <c r="W175" i="30" s="1"/>
  <c r="X175" i="30" s="1"/>
  <c r="Y175" i="30" s="1"/>
  <c r="Z175" i="30" s="1"/>
  <c r="AA175" i="30" s="1"/>
  <c r="AB175" i="30" s="1"/>
  <c r="AC175" i="30" s="1"/>
  <c r="AD175" i="30" s="1"/>
  <c r="AE175" i="30" s="1"/>
  <c r="AF175" i="30" s="1"/>
  <c r="AG175" i="30" s="1"/>
  <c r="AH175" i="30" s="1"/>
  <c r="AI175" i="30" s="1"/>
  <c r="AJ175" i="30" s="1"/>
  <c r="AK175" i="30" s="1"/>
  <c r="AL175" i="30" s="1"/>
  <c r="AM175" i="30" s="1"/>
  <c r="AN175" i="30" s="1"/>
  <c r="AO175" i="30" s="1"/>
  <c r="AP175" i="30" s="1"/>
  <c r="AQ175" i="30" s="1"/>
  <c r="AR175" i="30" s="1"/>
  <c r="AS175" i="30" s="1"/>
  <c r="AT175" i="30" s="1"/>
  <c r="AU175" i="30" s="1"/>
  <c r="AV175" i="30" s="1"/>
  <c r="AW175" i="30" s="1"/>
  <c r="AX175" i="30" s="1"/>
  <c r="AY175" i="30" s="1"/>
  <c r="AZ175" i="30" s="1"/>
  <c r="BA175" i="30" s="1"/>
  <c r="BB175" i="30" s="1"/>
  <c r="BC175" i="30" s="1"/>
  <c r="AG42" i="5"/>
  <c r="AM42" i="5" s="1"/>
  <c r="AH42" i="5"/>
  <c r="AN42" i="5" s="1"/>
  <c r="AK42" i="5"/>
  <c r="AQ42" i="5" s="1"/>
  <c r="AL42" i="5"/>
  <c r="AR42" i="5" s="1"/>
  <c r="AJ42" i="5"/>
  <c r="AP42" i="5" s="1"/>
  <c r="AI42" i="5"/>
  <c r="AO42" i="5" s="1"/>
  <c r="P42" i="5"/>
  <c r="AK61" i="5"/>
  <c r="AQ61" i="5" s="1"/>
  <c r="AL61" i="5"/>
  <c r="AR61" i="5" s="1"/>
  <c r="AJ61" i="5"/>
  <c r="AP61" i="5" s="1"/>
  <c r="AI61" i="5"/>
  <c r="AO61" i="5" s="1"/>
  <c r="AG61" i="5"/>
  <c r="AM61" i="5" s="1"/>
  <c r="AH61" i="5"/>
  <c r="AN61" i="5" s="1"/>
  <c r="P61" i="5"/>
  <c r="AJ48" i="3"/>
  <c r="AP48" i="3" s="1"/>
  <c r="D303" i="30"/>
  <c r="AH48" i="3"/>
  <c r="AN48" i="3" s="1"/>
  <c r="AL48" i="3"/>
  <c r="AR48" i="3" s="1"/>
  <c r="P48" i="3"/>
  <c r="AG48" i="3"/>
  <c r="AM48" i="3" s="1"/>
  <c r="AI48" i="3"/>
  <c r="AO48" i="3" s="1"/>
  <c r="AK48" i="3"/>
  <c r="AQ48" i="3" s="1"/>
  <c r="D209" i="30"/>
  <c r="E209" i="30" s="1"/>
  <c r="F209" i="30" s="1"/>
  <c r="G209" i="30" s="1"/>
  <c r="H209" i="30" s="1"/>
  <c r="I209" i="30" s="1"/>
  <c r="J209" i="30" s="1"/>
  <c r="K209" i="30" s="1"/>
  <c r="L209" i="30" s="1"/>
  <c r="M209" i="30" s="1"/>
  <c r="N209" i="30" s="1"/>
  <c r="O209" i="30" s="1"/>
  <c r="P209" i="30" s="1"/>
  <c r="Q209" i="30" s="1"/>
  <c r="R209" i="30" s="1"/>
  <c r="S209" i="30" s="1"/>
  <c r="T209" i="30" s="1"/>
  <c r="U209" i="30" s="1"/>
  <c r="V209" i="30" s="1"/>
  <c r="W209" i="30" s="1"/>
  <c r="X209" i="30" s="1"/>
  <c r="Y209" i="30" s="1"/>
  <c r="Z209" i="30" s="1"/>
  <c r="AA209" i="30" s="1"/>
  <c r="AB209" i="30" s="1"/>
  <c r="AC209" i="30" s="1"/>
  <c r="AD209" i="30" s="1"/>
  <c r="AE209" i="30" s="1"/>
  <c r="AF209" i="30" s="1"/>
  <c r="AG209" i="30" s="1"/>
  <c r="AH209" i="30" s="1"/>
  <c r="AI209" i="30" s="1"/>
  <c r="AJ209" i="30" s="1"/>
  <c r="AK209" i="30" s="1"/>
  <c r="AL209" i="30" s="1"/>
  <c r="AM209" i="30" s="1"/>
  <c r="AN209" i="30" s="1"/>
  <c r="AO209" i="30" s="1"/>
  <c r="AP209" i="30" s="1"/>
  <c r="AQ209" i="30" s="1"/>
  <c r="AR209" i="30" s="1"/>
  <c r="AS209" i="30" s="1"/>
  <c r="AT209" i="30" s="1"/>
  <c r="AU209" i="30" s="1"/>
  <c r="AV209" i="30" s="1"/>
  <c r="AW209" i="30" s="1"/>
  <c r="AX209" i="30" s="1"/>
  <c r="AY209" i="30" s="1"/>
  <c r="AZ209" i="30" s="1"/>
  <c r="BA209" i="30" s="1"/>
  <c r="BB209" i="30" s="1"/>
  <c r="BC209" i="30" s="1"/>
  <c r="D171" i="30"/>
  <c r="P51" i="5"/>
  <c r="AK51" i="5"/>
  <c r="AQ51" i="5" s="1"/>
  <c r="AH51" i="5"/>
  <c r="AN51" i="5" s="1"/>
  <c r="AG51" i="5"/>
  <c r="AM51" i="5" s="1"/>
  <c r="AI51" i="5"/>
  <c r="AO51" i="5" s="1"/>
  <c r="AL51" i="5"/>
  <c r="AR51" i="5" s="1"/>
  <c r="AJ51" i="5"/>
  <c r="AP51" i="5" s="1"/>
  <c r="AJ58" i="3"/>
  <c r="AP58" i="3" s="1"/>
  <c r="AI58" i="3"/>
  <c r="AO58" i="3" s="1"/>
  <c r="AH58" i="3"/>
  <c r="AN58" i="3" s="1"/>
  <c r="AG58" i="3"/>
  <c r="AM58" i="3" s="1"/>
  <c r="AK58" i="3"/>
  <c r="AQ58" i="3" s="1"/>
  <c r="AL58" i="3"/>
  <c r="AR58" i="3" s="1"/>
  <c r="P58" i="3"/>
  <c r="AG40" i="5"/>
  <c r="AM40" i="5" s="1"/>
  <c r="AL40" i="5"/>
  <c r="AR40" i="5" s="1"/>
  <c r="AI40" i="5"/>
  <c r="AO40" i="5" s="1"/>
  <c r="AH40" i="5"/>
  <c r="AN40" i="5" s="1"/>
  <c r="AK40" i="5"/>
  <c r="AQ40" i="5" s="1"/>
  <c r="P40" i="5"/>
  <c r="AJ40" i="5"/>
  <c r="AP40" i="5" s="1"/>
  <c r="AJ58" i="5"/>
  <c r="AP58" i="5" s="1"/>
  <c r="AG58" i="5"/>
  <c r="AM58" i="5" s="1"/>
  <c r="AH58" i="5"/>
  <c r="AN58" i="5" s="1"/>
  <c r="AK58" i="5"/>
  <c r="AQ58" i="5" s="1"/>
  <c r="AI58" i="5"/>
  <c r="AO58" i="5" s="1"/>
  <c r="AL58" i="5"/>
  <c r="AR58" i="5" s="1"/>
  <c r="P58" i="5"/>
  <c r="AL38" i="5"/>
  <c r="AR38" i="5" s="1"/>
  <c r="AJ38" i="5"/>
  <c r="AP38" i="5" s="1"/>
  <c r="AK38" i="5"/>
  <c r="AQ38" i="5" s="1"/>
  <c r="AI38" i="5"/>
  <c r="AO38" i="5" s="1"/>
  <c r="AG38" i="5"/>
  <c r="AM38" i="5" s="1"/>
  <c r="AH38" i="5"/>
  <c r="AN38" i="5" s="1"/>
  <c r="P38" i="5"/>
  <c r="P47" i="5"/>
  <c r="AH47" i="5"/>
  <c r="AN47" i="5" s="1"/>
  <c r="AG47" i="5"/>
  <c r="AM47" i="5" s="1"/>
  <c r="AK47" i="5"/>
  <c r="AQ47" i="5" s="1"/>
  <c r="AJ47" i="5"/>
  <c r="AP47" i="5" s="1"/>
  <c r="AI47" i="5"/>
  <c r="AO47" i="5" s="1"/>
  <c r="AL47" i="5"/>
  <c r="AR47" i="5" s="1"/>
  <c r="AK56" i="3"/>
  <c r="AQ56" i="3" s="1"/>
  <c r="AI56" i="3"/>
  <c r="AO56" i="3" s="1"/>
  <c r="AJ56" i="3"/>
  <c r="AP56" i="3" s="1"/>
  <c r="AG56" i="3"/>
  <c r="AM56" i="3" s="1"/>
  <c r="AH56" i="3"/>
  <c r="AN56" i="3" s="1"/>
  <c r="AL56" i="3"/>
  <c r="AR56" i="3" s="1"/>
  <c r="P56" i="3"/>
  <c r="AK50" i="3"/>
  <c r="AQ50" i="3" s="1"/>
  <c r="D305" i="30"/>
  <c r="P50" i="3"/>
  <c r="AL50" i="3"/>
  <c r="AR50" i="3" s="1"/>
  <c r="AJ50" i="3"/>
  <c r="AP50" i="3" s="1"/>
  <c r="D168" i="30"/>
  <c r="AH50" i="3"/>
  <c r="AN50" i="3" s="1"/>
  <c r="AI50" i="3"/>
  <c r="AO50" i="3" s="1"/>
  <c r="AG50" i="3"/>
  <c r="AM50" i="3" s="1"/>
  <c r="AI42" i="3"/>
  <c r="AO42" i="3" s="1"/>
  <c r="D297" i="30"/>
  <c r="AJ42" i="3"/>
  <c r="AP42" i="3" s="1"/>
  <c r="P42" i="3"/>
  <c r="AK42" i="3"/>
  <c r="AQ42" i="3" s="1"/>
  <c r="AH42" i="3"/>
  <c r="AN42" i="3" s="1"/>
  <c r="AL42" i="3"/>
  <c r="AR42" i="3" s="1"/>
  <c r="D160" i="30"/>
  <c r="AG42" i="3"/>
  <c r="AM42" i="3" s="1"/>
  <c r="D314" i="30"/>
  <c r="E314" i="30" s="1"/>
  <c r="F314" i="30" s="1"/>
  <c r="G314" i="30" s="1"/>
  <c r="H314" i="30" s="1"/>
  <c r="I314" i="30" s="1"/>
  <c r="J314" i="30" s="1"/>
  <c r="K314" i="30" s="1"/>
  <c r="L314" i="30" s="1"/>
  <c r="M314" i="30" s="1"/>
  <c r="N314" i="30" s="1"/>
  <c r="O314" i="30" s="1"/>
  <c r="P314" i="30" s="1"/>
  <c r="Q314" i="30" s="1"/>
  <c r="R314" i="30" s="1"/>
  <c r="S314" i="30" s="1"/>
  <c r="T314" i="30" s="1"/>
  <c r="U314" i="30" s="1"/>
  <c r="V314" i="30" s="1"/>
  <c r="W314" i="30" s="1"/>
  <c r="X314" i="30" s="1"/>
  <c r="Y314" i="30" s="1"/>
  <c r="Z314" i="30" s="1"/>
  <c r="AA314" i="30" s="1"/>
  <c r="AB314" i="30" s="1"/>
  <c r="AC314" i="30" s="1"/>
  <c r="AD314" i="30" s="1"/>
  <c r="AE314" i="30" s="1"/>
  <c r="AF314" i="30" s="1"/>
  <c r="AG314" i="30" s="1"/>
  <c r="AH314" i="30" s="1"/>
  <c r="AI314" i="30" s="1"/>
  <c r="AJ314" i="30" s="1"/>
  <c r="AK314" i="30" s="1"/>
  <c r="AL314" i="30" s="1"/>
  <c r="AM314" i="30" s="1"/>
  <c r="AN314" i="30" s="1"/>
  <c r="AO314" i="30" s="1"/>
  <c r="AP314" i="30" s="1"/>
  <c r="AQ314" i="30" s="1"/>
  <c r="AR314" i="30" s="1"/>
  <c r="AS314" i="30" s="1"/>
  <c r="AT314" i="30" s="1"/>
  <c r="AU314" i="30" s="1"/>
  <c r="AV314" i="30" s="1"/>
  <c r="AW314" i="30" s="1"/>
  <c r="AX314" i="30" s="1"/>
  <c r="AY314" i="30" s="1"/>
  <c r="AZ314" i="30" s="1"/>
  <c r="BA314" i="30" s="1"/>
  <c r="BB314" i="30" s="1"/>
  <c r="AH38" i="3"/>
  <c r="AN38" i="3" s="1"/>
  <c r="AG38" i="3"/>
  <c r="AM38" i="3" s="1"/>
  <c r="AK38" i="3"/>
  <c r="AQ38" i="3" s="1"/>
  <c r="D293" i="30"/>
  <c r="AJ38" i="3"/>
  <c r="AP38" i="3" s="1"/>
  <c r="D156" i="30"/>
  <c r="AI38" i="3"/>
  <c r="AO38" i="3" s="1"/>
  <c r="P38" i="3"/>
  <c r="AL38" i="3"/>
  <c r="AR38" i="3" s="1"/>
  <c r="D313" i="30"/>
  <c r="E313" i="30" s="1"/>
  <c r="F313" i="30" s="1"/>
  <c r="G313" i="30" s="1"/>
  <c r="H313" i="30" s="1"/>
  <c r="I313" i="30" s="1"/>
  <c r="J313" i="30" s="1"/>
  <c r="K313" i="30" s="1"/>
  <c r="L313" i="30" s="1"/>
  <c r="M313" i="30" s="1"/>
  <c r="N313" i="30" s="1"/>
  <c r="O313" i="30" s="1"/>
  <c r="P313" i="30" s="1"/>
  <c r="Q313" i="30" s="1"/>
  <c r="R313" i="30" s="1"/>
  <c r="S313" i="30" s="1"/>
  <c r="T313" i="30" s="1"/>
  <c r="U313" i="30" s="1"/>
  <c r="V313" i="30" s="1"/>
  <c r="W313" i="30" s="1"/>
  <c r="X313" i="30" s="1"/>
  <c r="Y313" i="30" s="1"/>
  <c r="Z313" i="30" s="1"/>
  <c r="AA313" i="30" s="1"/>
  <c r="AB313" i="30" s="1"/>
  <c r="AC313" i="30" s="1"/>
  <c r="AD313" i="30" s="1"/>
  <c r="AE313" i="30" s="1"/>
  <c r="AF313" i="30" s="1"/>
  <c r="AG313" i="30" s="1"/>
  <c r="AH313" i="30" s="1"/>
  <c r="AI313" i="30" s="1"/>
  <c r="AJ313" i="30" s="1"/>
  <c r="AK313" i="30" s="1"/>
  <c r="AL313" i="30" s="1"/>
  <c r="AM313" i="30" s="1"/>
  <c r="AN313" i="30" s="1"/>
  <c r="AO313" i="30" s="1"/>
  <c r="AP313" i="30" s="1"/>
  <c r="AQ313" i="30" s="1"/>
  <c r="AR313" i="30" s="1"/>
  <c r="AS313" i="30" s="1"/>
  <c r="AT313" i="30" s="1"/>
  <c r="AU313" i="30" s="1"/>
  <c r="AV313" i="30" s="1"/>
  <c r="AW313" i="30" s="1"/>
  <c r="AX313" i="30" s="1"/>
  <c r="AY313" i="30" s="1"/>
  <c r="AZ313" i="30" s="1"/>
  <c r="BA313" i="30" s="1"/>
  <c r="BB313" i="30" s="1"/>
  <c r="AL57" i="3"/>
  <c r="AR57" i="3" s="1"/>
  <c r="AJ57" i="3"/>
  <c r="AP57" i="3" s="1"/>
  <c r="AG57" i="3"/>
  <c r="AM57" i="3" s="1"/>
  <c r="AK57" i="3"/>
  <c r="AQ57" i="3" s="1"/>
  <c r="AI57" i="3"/>
  <c r="AO57" i="3" s="1"/>
  <c r="AH57" i="3"/>
  <c r="AN57" i="3" s="1"/>
  <c r="P57" i="3"/>
  <c r="AH54" i="3"/>
  <c r="AN54" i="3" s="1"/>
  <c r="AJ54" i="3"/>
  <c r="AP54" i="3" s="1"/>
  <c r="P54" i="3"/>
  <c r="AG54" i="3"/>
  <c r="AM54" i="3" s="1"/>
  <c r="AL54" i="3"/>
  <c r="AR54" i="3" s="1"/>
  <c r="AK54" i="3"/>
  <c r="AQ54" i="3" s="1"/>
  <c r="AI54" i="3"/>
  <c r="AO54" i="3" s="1"/>
  <c r="D307" i="30"/>
  <c r="AJ56" i="5"/>
  <c r="AP56" i="5" s="1"/>
  <c r="AK56" i="5"/>
  <c r="AQ56" i="5" s="1"/>
  <c r="AG56" i="5"/>
  <c r="AM56" i="5" s="1"/>
  <c r="AL56" i="5"/>
  <c r="AR56" i="5" s="1"/>
  <c r="AH56" i="5"/>
  <c r="AN56" i="5" s="1"/>
  <c r="AI56" i="5"/>
  <c r="AO56" i="5" s="1"/>
  <c r="P56" i="5"/>
  <c r="D315" i="30"/>
  <c r="E315" i="30" s="1"/>
  <c r="F315" i="30" s="1"/>
  <c r="G315" i="30" s="1"/>
  <c r="H315" i="30" s="1"/>
  <c r="I315" i="30" s="1"/>
  <c r="J315" i="30" s="1"/>
  <c r="K315" i="30" s="1"/>
  <c r="L315" i="30" s="1"/>
  <c r="M315" i="30" s="1"/>
  <c r="N315" i="30" s="1"/>
  <c r="O315" i="30" s="1"/>
  <c r="P315" i="30" s="1"/>
  <c r="Q315" i="30" s="1"/>
  <c r="R315" i="30" s="1"/>
  <c r="S315" i="30" s="1"/>
  <c r="T315" i="30" s="1"/>
  <c r="U315" i="30" s="1"/>
  <c r="V315" i="30" s="1"/>
  <c r="W315" i="30" s="1"/>
  <c r="X315" i="30" s="1"/>
  <c r="Y315" i="30" s="1"/>
  <c r="Z315" i="30" s="1"/>
  <c r="AA315" i="30" s="1"/>
  <c r="AB315" i="30" s="1"/>
  <c r="AC315" i="30" s="1"/>
  <c r="AD315" i="30" s="1"/>
  <c r="AE315" i="30" s="1"/>
  <c r="AF315" i="30" s="1"/>
  <c r="AG315" i="30" s="1"/>
  <c r="AH315" i="30" s="1"/>
  <c r="AI315" i="30" s="1"/>
  <c r="AJ315" i="30" s="1"/>
  <c r="AK315" i="30" s="1"/>
  <c r="AL315" i="30" s="1"/>
  <c r="AM315" i="30" s="1"/>
  <c r="AN315" i="30" s="1"/>
  <c r="AO315" i="30" s="1"/>
  <c r="AP315" i="30" s="1"/>
  <c r="AQ315" i="30" s="1"/>
  <c r="AR315" i="30" s="1"/>
  <c r="AS315" i="30" s="1"/>
  <c r="AT315" i="30" s="1"/>
  <c r="AU315" i="30" s="1"/>
  <c r="AV315" i="30" s="1"/>
  <c r="AW315" i="30" s="1"/>
  <c r="AX315" i="30" s="1"/>
  <c r="AY315" i="30" s="1"/>
  <c r="AZ315" i="30" s="1"/>
  <c r="BA315" i="30" s="1"/>
  <c r="BB315" i="30" s="1"/>
  <c r="AL59" i="5"/>
  <c r="AR59" i="5" s="1"/>
  <c r="AK59" i="5"/>
  <c r="AQ59" i="5" s="1"/>
  <c r="AJ59" i="5"/>
  <c r="AP59" i="5" s="1"/>
  <c r="AG59" i="5"/>
  <c r="AM59" i="5" s="1"/>
  <c r="AH59" i="5"/>
  <c r="AN59" i="5" s="1"/>
  <c r="AI59" i="5"/>
  <c r="AO59" i="5" s="1"/>
  <c r="P59" i="5"/>
  <c r="D316" i="30"/>
  <c r="E316" i="30" s="1"/>
  <c r="F316" i="30" s="1"/>
  <c r="G316" i="30" s="1"/>
  <c r="H316" i="30" s="1"/>
  <c r="I316" i="30" s="1"/>
  <c r="J316" i="30" s="1"/>
  <c r="K316" i="30" s="1"/>
  <c r="L316" i="30" s="1"/>
  <c r="M316" i="30" s="1"/>
  <c r="N316" i="30" s="1"/>
  <c r="O316" i="30" s="1"/>
  <c r="P316" i="30" s="1"/>
  <c r="Q316" i="30" s="1"/>
  <c r="R316" i="30" s="1"/>
  <c r="S316" i="30" s="1"/>
  <c r="T316" i="30" s="1"/>
  <c r="U316" i="30" s="1"/>
  <c r="V316" i="30" s="1"/>
  <c r="W316" i="30" s="1"/>
  <c r="X316" i="30" s="1"/>
  <c r="Y316" i="30" s="1"/>
  <c r="Z316" i="30" s="1"/>
  <c r="AA316" i="30" s="1"/>
  <c r="AB316" i="30" s="1"/>
  <c r="AC316" i="30" s="1"/>
  <c r="AD316" i="30" s="1"/>
  <c r="AE316" i="30" s="1"/>
  <c r="AF316" i="30" s="1"/>
  <c r="AG316" i="30" s="1"/>
  <c r="AH316" i="30" s="1"/>
  <c r="AI316" i="30" s="1"/>
  <c r="AJ316" i="30" s="1"/>
  <c r="AK316" i="30" s="1"/>
  <c r="AL316" i="30" s="1"/>
  <c r="AM316" i="30" s="1"/>
  <c r="AN316" i="30" s="1"/>
  <c r="AO316" i="30" s="1"/>
  <c r="AP316" i="30" s="1"/>
  <c r="AQ316" i="30" s="1"/>
  <c r="AR316" i="30" s="1"/>
  <c r="AS316" i="30" s="1"/>
  <c r="AT316" i="30" s="1"/>
  <c r="AU316" i="30" s="1"/>
  <c r="AV316" i="30" s="1"/>
  <c r="AW316" i="30" s="1"/>
  <c r="AX316" i="30" s="1"/>
  <c r="AY316" i="30" s="1"/>
  <c r="AZ316" i="30" s="1"/>
  <c r="BA316" i="30" s="1"/>
  <c r="BB316" i="30" s="1"/>
  <c r="AG53" i="5"/>
  <c r="AM53" i="5" s="1"/>
  <c r="AL53" i="5"/>
  <c r="AR53" i="5" s="1"/>
  <c r="AJ53" i="5"/>
  <c r="AP53" i="5" s="1"/>
  <c r="AK53" i="5"/>
  <c r="AQ53" i="5" s="1"/>
  <c r="AI53" i="5"/>
  <c r="AO53" i="5" s="1"/>
  <c r="P53" i="5"/>
  <c r="AH53" i="5"/>
  <c r="AN53" i="5" s="1"/>
  <c r="D177" i="30"/>
  <c r="E177" i="30" s="1"/>
  <c r="F177" i="30" s="1"/>
  <c r="G177" i="30" s="1"/>
  <c r="H177" i="30" s="1"/>
  <c r="I177" i="30" s="1"/>
  <c r="J177" i="30" s="1"/>
  <c r="K177" i="30" s="1"/>
  <c r="L177" i="30" s="1"/>
  <c r="M177" i="30" s="1"/>
  <c r="N177" i="30" s="1"/>
  <c r="O177" i="30" s="1"/>
  <c r="P177" i="30" s="1"/>
  <c r="Q177" i="30" s="1"/>
  <c r="R177" i="30" s="1"/>
  <c r="S177" i="30" s="1"/>
  <c r="T177" i="30" s="1"/>
  <c r="U177" i="30" s="1"/>
  <c r="V177" i="30" s="1"/>
  <c r="W177" i="30" s="1"/>
  <c r="X177" i="30" s="1"/>
  <c r="Y177" i="30" s="1"/>
  <c r="Z177" i="30" s="1"/>
  <c r="AA177" i="30" s="1"/>
  <c r="AB177" i="30" s="1"/>
  <c r="AC177" i="30" s="1"/>
  <c r="AD177" i="30" s="1"/>
  <c r="AE177" i="30" s="1"/>
  <c r="AF177" i="30" s="1"/>
  <c r="AG177" i="30" s="1"/>
  <c r="AH177" i="30" s="1"/>
  <c r="AI177" i="30" s="1"/>
  <c r="AJ177" i="30" s="1"/>
  <c r="AK177" i="30" s="1"/>
  <c r="AL177" i="30" s="1"/>
  <c r="AM177" i="30" s="1"/>
  <c r="AN177" i="30" s="1"/>
  <c r="AO177" i="30" s="1"/>
  <c r="AP177" i="30" s="1"/>
  <c r="AQ177" i="30" s="1"/>
  <c r="AR177" i="30" s="1"/>
  <c r="AS177" i="30" s="1"/>
  <c r="AT177" i="30" s="1"/>
  <c r="AU177" i="30" s="1"/>
  <c r="AV177" i="30" s="1"/>
  <c r="AW177" i="30" s="1"/>
  <c r="AX177" i="30" s="1"/>
  <c r="AY177" i="30" s="1"/>
  <c r="AZ177" i="30" s="1"/>
  <c r="BA177" i="30" s="1"/>
  <c r="BB177" i="30" s="1"/>
  <c r="BC177" i="30" s="1"/>
  <c r="AL57" i="5"/>
  <c r="AR57" i="5" s="1"/>
  <c r="AK57" i="5"/>
  <c r="AQ57" i="5" s="1"/>
  <c r="AG57" i="5"/>
  <c r="AM57" i="5" s="1"/>
  <c r="AH57" i="5"/>
  <c r="AN57" i="5" s="1"/>
  <c r="AI57" i="5"/>
  <c r="AO57" i="5" s="1"/>
  <c r="AJ57" i="5"/>
  <c r="AP57" i="5" s="1"/>
  <c r="P57" i="5"/>
  <c r="AL45" i="3"/>
  <c r="AR45" i="3" s="1"/>
  <c r="D163" i="30"/>
  <c r="AK45" i="3"/>
  <c r="AQ45" i="3" s="1"/>
  <c r="D300" i="30"/>
  <c r="AJ45" i="3"/>
  <c r="AP45" i="3" s="1"/>
  <c r="AG45" i="3"/>
  <c r="AM45" i="3" s="1"/>
  <c r="AI45" i="3"/>
  <c r="AO45" i="3" s="1"/>
  <c r="P45" i="3"/>
  <c r="AH45" i="3"/>
  <c r="AN45" i="3" s="1"/>
  <c r="D176" i="30"/>
  <c r="E176" i="30" s="1"/>
  <c r="F176" i="30" s="1"/>
  <c r="G176" i="30" s="1"/>
  <c r="H176" i="30" s="1"/>
  <c r="I176" i="30" s="1"/>
  <c r="J176" i="30" s="1"/>
  <c r="K176" i="30" s="1"/>
  <c r="L176" i="30" s="1"/>
  <c r="M176" i="30" s="1"/>
  <c r="N176" i="30" s="1"/>
  <c r="O176" i="30" s="1"/>
  <c r="P176" i="30" s="1"/>
  <c r="Q176" i="30" s="1"/>
  <c r="R176" i="30" s="1"/>
  <c r="S176" i="30" s="1"/>
  <c r="T176" i="30" s="1"/>
  <c r="U176" i="30" s="1"/>
  <c r="V176" i="30" s="1"/>
  <c r="W176" i="30" s="1"/>
  <c r="X176" i="30" s="1"/>
  <c r="Y176" i="30" s="1"/>
  <c r="Z176" i="30" s="1"/>
  <c r="AA176" i="30" s="1"/>
  <c r="AB176" i="30" s="1"/>
  <c r="AC176" i="30" s="1"/>
  <c r="AD176" i="30" s="1"/>
  <c r="AE176" i="30" s="1"/>
  <c r="AF176" i="30" s="1"/>
  <c r="AG176" i="30" s="1"/>
  <c r="AH176" i="30" s="1"/>
  <c r="AI176" i="30" s="1"/>
  <c r="AJ176" i="30" s="1"/>
  <c r="AK176" i="30" s="1"/>
  <c r="AL176" i="30" s="1"/>
  <c r="AM176" i="30" s="1"/>
  <c r="AN176" i="30" s="1"/>
  <c r="AO176" i="30" s="1"/>
  <c r="AP176" i="30" s="1"/>
  <c r="AQ176" i="30" s="1"/>
  <c r="AR176" i="30" s="1"/>
  <c r="AS176" i="30" s="1"/>
  <c r="AT176" i="30" s="1"/>
  <c r="AU176" i="30" s="1"/>
  <c r="AV176" i="30" s="1"/>
  <c r="AW176" i="30" s="1"/>
  <c r="AX176" i="30" s="1"/>
  <c r="AY176" i="30" s="1"/>
  <c r="AZ176" i="30" s="1"/>
  <c r="BA176" i="30" s="1"/>
  <c r="BB176" i="30" s="1"/>
  <c r="BC176" i="30" s="1"/>
  <c r="D205" i="30"/>
  <c r="E205" i="30" s="1"/>
  <c r="F205" i="30" s="1"/>
  <c r="G205" i="30" s="1"/>
  <c r="H205" i="30" s="1"/>
  <c r="I205" i="30" s="1"/>
  <c r="J205" i="30" s="1"/>
  <c r="K205" i="30" s="1"/>
  <c r="L205" i="30" s="1"/>
  <c r="M205" i="30" s="1"/>
  <c r="N205" i="30" s="1"/>
  <c r="O205" i="30" s="1"/>
  <c r="P205" i="30" s="1"/>
  <c r="Q205" i="30" s="1"/>
  <c r="R205" i="30" s="1"/>
  <c r="S205" i="30" s="1"/>
  <c r="T205" i="30" s="1"/>
  <c r="U205" i="30" s="1"/>
  <c r="V205" i="30" s="1"/>
  <c r="W205" i="30" s="1"/>
  <c r="X205" i="30" s="1"/>
  <c r="Y205" i="30" s="1"/>
  <c r="Z205" i="30" s="1"/>
  <c r="AA205" i="30" s="1"/>
  <c r="AB205" i="30" s="1"/>
  <c r="AC205" i="30" s="1"/>
  <c r="AD205" i="30" s="1"/>
  <c r="AE205" i="30" s="1"/>
  <c r="AF205" i="30" s="1"/>
  <c r="AG205" i="30" s="1"/>
  <c r="AH205" i="30" s="1"/>
  <c r="AI205" i="30" s="1"/>
  <c r="AJ205" i="30" s="1"/>
  <c r="AK205" i="30" s="1"/>
  <c r="AL205" i="30" s="1"/>
  <c r="AM205" i="30" s="1"/>
  <c r="AN205" i="30" s="1"/>
  <c r="AO205" i="30" s="1"/>
  <c r="AP205" i="30" s="1"/>
  <c r="AQ205" i="30" s="1"/>
  <c r="AR205" i="30" s="1"/>
  <c r="AS205" i="30" s="1"/>
  <c r="AT205" i="30" s="1"/>
  <c r="AU205" i="30" s="1"/>
  <c r="AV205" i="30" s="1"/>
  <c r="AW205" i="30" s="1"/>
  <c r="AX205" i="30" s="1"/>
  <c r="AY205" i="30" s="1"/>
  <c r="AZ205" i="30" s="1"/>
  <c r="BA205" i="30" s="1"/>
  <c r="BB205" i="30" s="1"/>
  <c r="BC205" i="30" s="1"/>
  <c r="D157" i="30"/>
  <c r="AH39" i="3"/>
  <c r="AN39" i="3" s="1"/>
  <c r="AG39" i="3"/>
  <c r="AM39" i="3" s="1"/>
  <c r="AI39" i="3"/>
  <c r="AO39" i="3" s="1"/>
  <c r="AL39" i="3"/>
  <c r="AR39" i="3" s="1"/>
  <c r="AJ39" i="3"/>
  <c r="AP39" i="3" s="1"/>
  <c r="P39" i="3"/>
  <c r="AK39" i="3"/>
  <c r="AQ39" i="3" s="1"/>
  <c r="D294" i="30"/>
  <c r="AI43" i="5"/>
  <c r="AO43" i="5" s="1"/>
  <c r="AK43" i="5"/>
  <c r="AQ43" i="5" s="1"/>
  <c r="AL43" i="5"/>
  <c r="AR43" i="5" s="1"/>
  <c r="AJ43" i="5"/>
  <c r="AP43" i="5" s="1"/>
  <c r="AH43" i="5"/>
  <c r="AN43" i="5" s="1"/>
  <c r="P43" i="5"/>
  <c r="AG43" i="5"/>
  <c r="AM43" i="5" s="1"/>
  <c r="D178" i="30"/>
  <c r="E178" i="30" s="1"/>
  <c r="F178" i="30" s="1"/>
  <c r="G178" i="30" s="1"/>
  <c r="H178" i="30" s="1"/>
  <c r="I178" i="30" s="1"/>
  <c r="J178" i="30" s="1"/>
  <c r="K178" i="30" s="1"/>
  <c r="L178" i="30" s="1"/>
  <c r="M178" i="30" s="1"/>
  <c r="N178" i="30" s="1"/>
  <c r="O178" i="30" s="1"/>
  <c r="P178" i="30" s="1"/>
  <c r="Q178" i="30" s="1"/>
  <c r="R178" i="30" s="1"/>
  <c r="S178" i="30" s="1"/>
  <c r="T178" i="30" s="1"/>
  <c r="U178" i="30" s="1"/>
  <c r="V178" i="30" s="1"/>
  <c r="W178" i="30" s="1"/>
  <c r="X178" i="30" s="1"/>
  <c r="Y178" i="30" s="1"/>
  <c r="Z178" i="30" s="1"/>
  <c r="AA178" i="30" s="1"/>
  <c r="AB178" i="30" s="1"/>
  <c r="AC178" i="30" s="1"/>
  <c r="AD178" i="30" s="1"/>
  <c r="AE178" i="30" s="1"/>
  <c r="AF178" i="30" s="1"/>
  <c r="AG178" i="30" s="1"/>
  <c r="AH178" i="30" s="1"/>
  <c r="AI178" i="30" s="1"/>
  <c r="AJ178" i="30" s="1"/>
  <c r="AK178" i="30" s="1"/>
  <c r="AL178" i="30" s="1"/>
  <c r="AM178" i="30" s="1"/>
  <c r="AN178" i="30" s="1"/>
  <c r="AO178" i="30" s="1"/>
  <c r="AP178" i="30" s="1"/>
  <c r="AQ178" i="30" s="1"/>
  <c r="AR178" i="30" s="1"/>
  <c r="AS178" i="30" s="1"/>
  <c r="AT178" i="30" s="1"/>
  <c r="AU178" i="30" s="1"/>
  <c r="AV178" i="30" s="1"/>
  <c r="AW178" i="30" s="1"/>
  <c r="AX178" i="30" s="1"/>
  <c r="AY178" i="30" s="1"/>
  <c r="AZ178" i="30" s="1"/>
  <c r="BA178" i="30" s="1"/>
  <c r="BB178" i="30" s="1"/>
  <c r="BC178" i="30" s="1"/>
  <c r="D299" i="30"/>
  <c r="D179" i="30"/>
  <c r="E179" i="30" s="1"/>
  <c r="F179" i="30" s="1"/>
  <c r="G179" i="30" s="1"/>
  <c r="H179" i="30" s="1"/>
  <c r="I179" i="30" s="1"/>
  <c r="J179" i="30" s="1"/>
  <c r="K179" i="30" s="1"/>
  <c r="L179" i="30" s="1"/>
  <c r="M179" i="30" s="1"/>
  <c r="N179" i="30" s="1"/>
  <c r="O179" i="30" s="1"/>
  <c r="P179" i="30" s="1"/>
  <c r="Q179" i="30" s="1"/>
  <c r="R179" i="30" s="1"/>
  <c r="S179" i="30" s="1"/>
  <c r="T179" i="30" s="1"/>
  <c r="U179" i="30" s="1"/>
  <c r="V179" i="30" s="1"/>
  <c r="W179" i="30" s="1"/>
  <c r="X179" i="30" s="1"/>
  <c r="Y179" i="30" s="1"/>
  <c r="Z179" i="30" s="1"/>
  <c r="AA179" i="30" s="1"/>
  <c r="AB179" i="30" s="1"/>
  <c r="AC179" i="30" s="1"/>
  <c r="AD179" i="30" s="1"/>
  <c r="AE179" i="30" s="1"/>
  <c r="AF179" i="30" s="1"/>
  <c r="AG179" i="30" s="1"/>
  <c r="AH179" i="30" s="1"/>
  <c r="AI179" i="30" s="1"/>
  <c r="AJ179" i="30" s="1"/>
  <c r="AK179" i="30" s="1"/>
  <c r="AL179" i="30" s="1"/>
  <c r="AM179" i="30" s="1"/>
  <c r="AN179" i="30" s="1"/>
  <c r="AO179" i="30" s="1"/>
  <c r="AP179" i="30" s="1"/>
  <c r="AQ179" i="30" s="1"/>
  <c r="AR179" i="30" s="1"/>
  <c r="AS179" i="30" s="1"/>
  <c r="AT179" i="30" s="1"/>
  <c r="AU179" i="30" s="1"/>
  <c r="AV179" i="30" s="1"/>
  <c r="AW179" i="30" s="1"/>
  <c r="AX179" i="30" s="1"/>
  <c r="AY179" i="30" s="1"/>
  <c r="AZ179" i="30" s="1"/>
  <c r="BA179" i="30" s="1"/>
  <c r="BB179" i="30" s="1"/>
  <c r="BC179" i="30" s="1"/>
  <c r="E40" i="30"/>
  <c r="F40" i="30" s="1"/>
  <c r="G40" i="30" s="1"/>
  <c r="H40" i="30" s="1"/>
  <c r="I40" i="30" s="1"/>
  <c r="J40" i="30" s="1"/>
  <c r="K40" i="30" s="1"/>
  <c r="L40" i="30" s="1"/>
  <c r="M40" i="30" s="1"/>
  <c r="N40" i="30" s="1"/>
  <c r="O40" i="30" s="1"/>
  <c r="P40" i="30" s="1"/>
  <c r="Q40" i="30" s="1"/>
  <c r="R40" i="30" s="1"/>
  <c r="S40" i="30" s="1"/>
  <c r="T40" i="30" s="1"/>
  <c r="U40" i="30" s="1"/>
  <c r="V40" i="30" s="1"/>
  <c r="W40" i="30" s="1"/>
  <c r="X40" i="30" s="1"/>
  <c r="Y40" i="30" s="1"/>
  <c r="Z40" i="30" s="1"/>
  <c r="AA40" i="30" s="1"/>
  <c r="AB40" i="30" s="1"/>
  <c r="AC40" i="30" s="1"/>
  <c r="AD40" i="30" s="1"/>
  <c r="AE40" i="30" s="1"/>
  <c r="AF40" i="30" s="1"/>
  <c r="AG40" i="30" s="1"/>
  <c r="AH40" i="30" s="1"/>
  <c r="AI40" i="30" s="1"/>
  <c r="AJ40" i="30" s="1"/>
  <c r="AK40" i="30" s="1"/>
  <c r="AL40" i="30" s="1"/>
  <c r="AM40" i="30" s="1"/>
  <c r="AN40" i="30" s="1"/>
  <c r="AO40" i="30" s="1"/>
  <c r="AP40" i="30" s="1"/>
  <c r="AQ40" i="30" s="1"/>
  <c r="AR40" i="30" s="1"/>
  <c r="AS40" i="30" s="1"/>
  <c r="AT40" i="30" s="1"/>
  <c r="AU40" i="30" s="1"/>
  <c r="AV40" i="30" s="1"/>
  <c r="AW40" i="30" s="1"/>
  <c r="AX40" i="30" s="1"/>
  <c r="AY40" i="30" s="1"/>
  <c r="AZ40" i="30" s="1"/>
  <c r="BA40" i="30" s="1"/>
  <c r="BB40" i="30" s="1"/>
  <c r="BC40" i="30" s="1"/>
  <c r="BD40" i="30" s="1"/>
  <c r="D309" i="30"/>
  <c r="AH49" i="5"/>
  <c r="AN49" i="5" s="1"/>
  <c r="AG49" i="5"/>
  <c r="AM49" i="5" s="1"/>
  <c r="P49" i="5"/>
  <c r="AI49" i="5"/>
  <c r="AO49" i="5" s="1"/>
  <c r="AJ49" i="5"/>
  <c r="AP49" i="5" s="1"/>
  <c r="AK49" i="5"/>
  <c r="AQ49" i="5" s="1"/>
  <c r="AL49" i="5"/>
  <c r="AR49" i="5" s="1"/>
  <c r="E39" i="30"/>
  <c r="F39" i="30" s="1"/>
  <c r="G39" i="30" s="1"/>
  <c r="H39" i="30" s="1"/>
  <c r="I39" i="30" s="1"/>
  <c r="J39" i="30" s="1"/>
  <c r="K39" i="30" s="1"/>
  <c r="L39" i="30" s="1"/>
  <c r="M39" i="30" s="1"/>
  <c r="N39" i="30" s="1"/>
  <c r="O39" i="30" s="1"/>
  <c r="P39" i="30" s="1"/>
  <c r="Q39" i="30" s="1"/>
  <c r="R39" i="30" s="1"/>
  <c r="S39" i="30" s="1"/>
  <c r="T39" i="30" s="1"/>
  <c r="U39" i="30" s="1"/>
  <c r="V39" i="30" s="1"/>
  <c r="W39" i="30" s="1"/>
  <c r="X39" i="30" s="1"/>
  <c r="Y39" i="30" s="1"/>
  <c r="Z39" i="30" s="1"/>
  <c r="AA39" i="30" s="1"/>
  <c r="AB39" i="30" s="1"/>
  <c r="AC39" i="30" s="1"/>
  <c r="AD39" i="30" s="1"/>
  <c r="AE39" i="30" s="1"/>
  <c r="AF39" i="30" s="1"/>
  <c r="AG39" i="30" s="1"/>
  <c r="AH39" i="30" s="1"/>
  <c r="AI39" i="30" s="1"/>
  <c r="AJ39" i="30" s="1"/>
  <c r="AK39" i="30" s="1"/>
  <c r="AL39" i="30" s="1"/>
  <c r="AM39" i="30" s="1"/>
  <c r="AN39" i="30" s="1"/>
  <c r="AO39" i="30" s="1"/>
  <c r="AP39" i="30" s="1"/>
  <c r="AQ39" i="30" s="1"/>
  <c r="AR39" i="30" s="1"/>
  <c r="AS39" i="30" s="1"/>
  <c r="AT39" i="30" s="1"/>
  <c r="AU39" i="30" s="1"/>
  <c r="AV39" i="30" s="1"/>
  <c r="AW39" i="30" s="1"/>
  <c r="AX39" i="30" s="1"/>
  <c r="AY39" i="30" s="1"/>
  <c r="AZ39" i="30" s="1"/>
  <c r="BA39" i="30" s="1"/>
  <c r="BB39" i="30" s="1"/>
  <c r="BC39" i="30" s="1"/>
  <c r="BD39" i="30" s="1"/>
  <c r="P52" i="5"/>
  <c r="AH52" i="5"/>
  <c r="AN52" i="5" s="1"/>
  <c r="AI52" i="5"/>
  <c r="AO52" i="5" s="1"/>
  <c r="AG52" i="5"/>
  <c r="AM52" i="5" s="1"/>
  <c r="AL52" i="5"/>
  <c r="AR52" i="5" s="1"/>
  <c r="AJ52" i="5"/>
  <c r="AP52" i="5" s="1"/>
  <c r="AK52" i="5"/>
  <c r="AQ52" i="5" s="1"/>
  <c r="AK46" i="3"/>
  <c r="AQ46" i="3" s="1"/>
  <c r="D301" i="30"/>
  <c r="AI46" i="3"/>
  <c r="AO46" i="3" s="1"/>
  <c r="P46" i="3"/>
  <c r="AH46" i="3"/>
  <c r="AN46" i="3" s="1"/>
  <c r="AJ46" i="3"/>
  <c r="AP46" i="3" s="1"/>
  <c r="AL46" i="3"/>
  <c r="AR46" i="3" s="1"/>
  <c r="AG46" i="3"/>
  <c r="AM46" i="3" s="1"/>
  <c r="D166" i="30"/>
  <c r="BD9" i="39" a="1"/>
  <c r="BD9" i="39" s="1"/>
  <c r="BD42" i="33"/>
  <c r="AW20" i="35"/>
  <c r="AV21" i="35"/>
  <c r="AV31" i="35" s="1"/>
  <c r="AW22" i="35"/>
  <c r="AV23" i="35"/>
  <c r="AV32" i="35" s="1"/>
  <c r="AT19" i="35"/>
  <c r="AU15" i="35"/>
  <c r="AU17" i="35" s="1"/>
  <c r="D231" i="32"/>
  <c r="E231" i="32" s="1"/>
  <c r="F231" i="32" s="1"/>
  <c r="G231" i="32" s="1"/>
  <c r="H231" i="32" s="1"/>
  <c r="I231" i="32" s="1"/>
  <c r="J231" i="32" s="1"/>
  <c r="K231" i="32" s="1"/>
  <c r="L231" i="32" s="1"/>
  <c r="M231" i="32" s="1"/>
  <c r="N231" i="32" s="1"/>
  <c r="O231" i="32" s="1"/>
  <c r="P231" i="32" s="1"/>
  <c r="Q231" i="32" s="1"/>
  <c r="R231" i="32" s="1"/>
  <c r="S231" i="32" s="1"/>
  <c r="T231" i="32" s="1"/>
  <c r="U231" i="32" s="1"/>
  <c r="V231" i="32" s="1"/>
  <c r="W231" i="32" s="1"/>
  <c r="X231" i="32" s="1"/>
  <c r="Y231" i="32" s="1"/>
  <c r="Z231" i="32" s="1"/>
  <c r="AA231" i="32" s="1"/>
  <c r="AB231" i="32" s="1"/>
  <c r="AC231" i="32" s="1"/>
  <c r="AD231" i="32" s="1"/>
  <c r="AE231" i="32" s="1"/>
  <c r="AF231" i="32" s="1"/>
  <c r="AG231" i="32" s="1"/>
  <c r="AH231" i="32" s="1"/>
  <c r="AI231" i="32" s="1"/>
  <c r="AJ231" i="32" s="1"/>
  <c r="AK231" i="32" s="1"/>
  <c r="AL231" i="32" s="1"/>
  <c r="AM231" i="32" s="1"/>
  <c r="AN231" i="32" s="1"/>
  <c r="AO231" i="32" s="1"/>
  <c r="AP231" i="32" s="1"/>
  <c r="AQ231" i="32" s="1"/>
  <c r="AR231" i="32" s="1"/>
  <c r="AS231" i="32" s="1"/>
  <c r="AT231" i="32" s="1"/>
  <c r="AU231" i="32" s="1"/>
  <c r="AV231" i="32" s="1"/>
  <c r="AW231" i="32" s="1"/>
  <c r="AX231" i="32" s="1"/>
  <c r="AY231" i="32" s="1"/>
  <c r="AZ231" i="32" s="1"/>
  <c r="BA231" i="32" s="1"/>
  <c r="BB231" i="32" s="1"/>
  <c r="BC231" i="32" s="1"/>
  <c r="BD231" i="32" s="1"/>
  <c r="AS30" i="35"/>
  <c r="D124" i="32"/>
  <c r="E124" i="32" s="1"/>
  <c r="F124" i="32" s="1"/>
  <c r="G124" i="32" s="1"/>
  <c r="H124" i="32" s="1"/>
  <c r="I124" i="32" s="1"/>
  <c r="J124" i="32" s="1"/>
  <c r="K124" i="32" s="1"/>
  <c r="L124" i="32" s="1"/>
  <c r="M124" i="32" s="1"/>
  <c r="N124" i="32" s="1"/>
  <c r="O124" i="32" s="1"/>
  <c r="P124" i="32" s="1"/>
  <c r="Q124" i="32" s="1"/>
  <c r="R124" i="32" s="1"/>
  <c r="S124" i="32" s="1"/>
  <c r="T124" i="32" s="1"/>
  <c r="U124" i="32" s="1"/>
  <c r="V124" i="32" s="1"/>
  <c r="W124" i="32" s="1"/>
  <c r="X124" i="32" s="1"/>
  <c r="Y124" i="32" s="1"/>
  <c r="Z124" i="32" s="1"/>
  <c r="AA124" i="32" s="1"/>
  <c r="AB124" i="32" s="1"/>
  <c r="AC124" i="32" s="1"/>
  <c r="AD124" i="32" s="1"/>
  <c r="AE124" i="32" s="1"/>
  <c r="AF124" i="32" s="1"/>
  <c r="AG124" i="32" s="1"/>
  <c r="AH124" i="32" s="1"/>
  <c r="AI124" i="32" s="1"/>
  <c r="AJ124" i="32" s="1"/>
  <c r="AK124" i="32" s="1"/>
  <c r="AL124" i="32" s="1"/>
  <c r="AM124" i="32" s="1"/>
  <c r="AN124" i="32" s="1"/>
  <c r="AO124" i="32" s="1"/>
  <c r="AP124" i="32" s="1"/>
  <c r="AQ124" i="32" s="1"/>
  <c r="AR124" i="32" s="1"/>
  <c r="AS124" i="32" s="1"/>
  <c r="AT124" i="32" s="1"/>
  <c r="AU124" i="32" s="1"/>
  <c r="AV124" i="32" s="1"/>
  <c r="AW124" i="32" s="1"/>
  <c r="AX124" i="32" s="1"/>
  <c r="AY124" i="32" s="1"/>
  <c r="AZ124" i="32" s="1"/>
  <c r="BA124" i="32" s="1"/>
  <c r="BB124" i="32" s="1"/>
  <c r="BC124" i="32" s="1"/>
  <c r="AT29" i="35"/>
  <c r="D404" i="32"/>
  <c r="E404" i="32" s="1"/>
  <c r="F404" i="32" s="1"/>
  <c r="G404" i="32" s="1"/>
  <c r="H404" i="32" s="1"/>
  <c r="I404" i="32" s="1"/>
  <c r="J404" i="32" s="1"/>
  <c r="K404" i="32" s="1"/>
  <c r="L404" i="32" s="1"/>
  <c r="M404" i="32" s="1"/>
  <c r="N404" i="32" s="1"/>
  <c r="O404" i="32" s="1"/>
  <c r="P404" i="32" s="1"/>
  <c r="Q404" i="32" s="1"/>
  <c r="R404" i="32" s="1"/>
  <c r="S404" i="32" s="1"/>
  <c r="T404" i="32" s="1"/>
  <c r="U404" i="32" s="1"/>
  <c r="V404" i="32" s="1"/>
  <c r="W404" i="32" s="1"/>
  <c r="X404" i="32" s="1"/>
  <c r="Y404" i="32" s="1"/>
  <c r="Z404" i="32" s="1"/>
  <c r="AA404" i="32" s="1"/>
  <c r="AB404" i="32" s="1"/>
  <c r="AC404" i="32" s="1"/>
  <c r="AD404" i="32" s="1"/>
  <c r="AE404" i="32" s="1"/>
  <c r="AF404" i="32" s="1"/>
  <c r="AG404" i="32" s="1"/>
  <c r="AH404" i="32" s="1"/>
  <c r="AI404" i="32" s="1"/>
  <c r="AJ404" i="32" s="1"/>
  <c r="AK404" i="32" s="1"/>
  <c r="AL404" i="32" s="1"/>
  <c r="AM404" i="32" s="1"/>
  <c r="AN404" i="32" s="1"/>
  <c r="AO404" i="32" s="1"/>
  <c r="AP404" i="32" s="1"/>
  <c r="AQ404" i="32" s="1"/>
  <c r="AR404" i="32" s="1"/>
  <c r="AS404" i="32" s="1"/>
  <c r="AT404" i="32" s="1"/>
  <c r="AU404" i="32" s="1"/>
  <c r="AV404" i="32" s="1"/>
  <c r="AW404" i="32" s="1"/>
  <c r="AX404" i="32" s="1"/>
  <c r="AY404" i="32" s="1"/>
  <c r="AZ404" i="32" s="1"/>
  <c r="BA404" i="32" s="1"/>
  <c r="BB404" i="32" s="1"/>
  <c r="D268" i="32"/>
  <c r="E268" i="32" s="1"/>
  <c r="F268" i="32" s="1"/>
  <c r="G268" i="32" s="1"/>
  <c r="H268" i="32" s="1"/>
  <c r="I268" i="32" s="1"/>
  <c r="J268" i="32" s="1"/>
  <c r="K268" i="32" s="1"/>
  <c r="L268" i="32" s="1"/>
  <c r="M268" i="32" s="1"/>
  <c r="N268" i="32" s="1"/>
  <c r="O268" i="32" s="1"/>
  <c r="P268" i="32" s="1"/>
  <c r="Q268" i="32" s="1"/>
  <c r="R268" i="32" s="1"/>
  <c r="S268" i="32" s="1"/>
  <c r="T268" i="32" s="1"/>
  <c r="U268" i="32" s="1"/>
  <c r="V268" i="32" s="1"/>
  <c r="W268" i="32" s="1"/>
  <c r="X268" i="32" s="1"/>
  <c r="Y268" i="32" s="1"/>
  <c r="Z268" i="32" s="1"/>
  <c r="AA268" i="32" s="1"/>
  <c r="AB268" i="32" s="1"/>
  <c r="AC268" i="32" s="1"/>
  <c r="AD268" i="32" s="1"/>
  <c r="AE268" i="32" s="1"/>
  <c r="AF268" i="32" s="1"/>
  <c r="AG268" i="32" s="1"/>
  <c r="AH268" i="32" s="1"/>
  <c r="AI268" i="32" s="1"/>
  <c r="AJ268" i="32" s="1"/>
  <c r="AK268" i="32" s="1"/>
  <c r="AL268" i="32" s="1"/>
  <c r="AM268" i="32" s="1"/>
  <c r="AN268" i="32" s="1"/>
  <c r="AO268" i="32" s="1"/>
  <c r="AP268" i="32" s="1"/>
  <c r="AQ268" i="32" s="1"/>
  <c r="AR268" i="32" s="1"/>
  <c r="AS268" i="32" s="1"/>
  <c r="AT268" i="32" s="1"/>
  <c r="AU268" i="32" s="1"/>
  <c r="AV268" i="32" s="1"/>
  <c r="AW268" i="32" s="1"/>
  <c r="AX268" i="32" s="1"/>
  <c r="AY268" i="32" s="1"/>
  <c r="AZ268" i="32" s="1"/>
  <c r="BA268" i="32" s="1"/>
  <c r="BB268" i="32" s="1"/>
  <c r="BC268" i="32" s="1"/>
  <c r="D128" i="32"/>
  <c r="E128" i="32" s="1"/>
  <c r="F128" i="32" s="1"/>
  <c r="G128" i="32" s="1"/>
  <c r="H128" i="32" s="1"/>
  <c r="I128" i="32" s="1"/>
  <c r="J128" i="32" s="1"/>
  <c r="K128" i="32" s="1"/>
  <c r="L128" i="32" s="1"/>
  <c r="M128" i="32" s="1"/>
  <c r="N128" i="32" s="1"/>
  <c r="O128" i="32" s="1"/>
  <c r="P128" i="32" s="1"/>
  <c r="Q128" i="32" s="1"/>
  <c r="R128" i="32" s="1"/>
  <c r="S128" i="32" s="1"/>
  <c r="T128" i="32" s="1"/>
  <c r="U128" i="32" s="1"/>
  <c r="V128" i="32" s="1"/>
  <c r="W128" i="32" s="1"/>
  <c r="X128" i="32" s="1"/>
  <c r="Y128" i="32" s="1"/>
  <c r="Z128" i="32" s="1"/>
  <c r="AA128" i="32" s="1"/>
  <c r="AB128" i="32" s="1"/>
  <c r="AC128" i="32" s="1"/>
  <c r="AD128" i="32" s="1"/>
  <c r="AE128" i="32" s="1"/>
  <c r="AF128" i="32" s="1"/>
  <c r="AG128" i="32" s="1"/>
  <c r="AH128" i="32" s="1"/>
  <c r="AI128" i="32" s="1"/>
  <c r="AJ128" i="32" s="1"/>
  <c r="AK128" i="32" s="1"/>
  <c r="AL128" i="32" s="1"/>
  <c r="AM128" i="32" s="1"/>
  <c r="AN128" i="32" s="1"/>
  <c r="AO128" i="32" s="1"/>
  <c r="AP128" i="32" s="1"/>
  <c r="AQ128" i="32" s="1"/>
  <c r="AR128" i="32" s="1"/>
  <c r="AS128" i="32" s="1"/>
  <c r="AT128" i="32" s="1"/>
  <c r="AU128" i="32" s="1"/>
  <c r="AV128" i="32" s="1"/>
  <c r="AW128" i="32" s="1"/>
  <c r="AX128" i="32" s="1"/>
  <c r="AY128" i="32" s="1"/>
  <c r="AZ128" i="32" s="1"/>
  <c r="BA128" i="32" s="1"/>
  <c r="BB128" i="32" s="1"/>
  <c r="BC128" i="32" s="1"/>
  <c r="D91" i="32"/>
  <c r="E91" i="32" s="1"/>
  <c r="F91" i="32" s="1"/>
  <c r="G91" i="32" s="1"/>
  <c r="H91" i="32" s="1"/>
  <c r="I91" i="32" s="1"/>
  <c r="J91" i="32" s="1"/>
  <c r="K91" i="32" s="1"/>
  <c r="L91" i="32" s="1"/>
  <c r="M91" i="32" s="1"/>
  <c r="N91" i="32" s="1"/>
  <c r="O91" i="32" s="1"/>
  <c r="P91" i="32" s="1"/>
  <c r="Q91" i="32" s="1"/>
  <c r="R91" i="32" s="1"/>
  <c r="S91" i="32" s="1"/>
  <c r="T91" i="32" s="1"/>
  <c r="U91" i="32" s="1"/>
  <c r="V91" i="32" s="1"/>
  <c r="W91" i="32" s="1"/>
  <c r="X91" i="32" s="1"/>
  <c r="Y91" i="32" s="1"/>
  <c r="Z91" i="32" s="1"/>
  <c r="AA91" i="32" s="1"/>
  <c r="AB91" i="32" s="1"/>
  <c r="AC91" i="32" s="1"/>
  <c r="AD91" i="32" s="1"/>
  <c r="AE91" i="32" s="1"/>
  <c r="AF91" i="32" s="1"/>
  <c r="AG91" i="32" s="1"/>
  <c r="AH91" i="32" s="1"/>
  <c r="AI91" i="32" s="1"/>
  <c r="AJ91" i="32" s="1"/>
  <c r="AK91" i="32" s="1"/>
  <c r="AL91" i="32" s="1"/>
  <c r="AM91" i="32" s="1"/>
  <c r="AN91" i="32" s="1"/>
  <c r="AO91" i="32" s="1"/>
  <c r="AP91" i="32" s="1"/>
  <c r="AQ91" i="32" s="1"/>
  <c r="AR91" i="32" s="1"/>
  <c r="AS91" i="32" s="1"/>
  <c r="AT91" i="32" s="1"/>
  <c r="AU91" i="32" s="1"/>
  <c r="AV91" i="32" s="1"/>
  <c r="AW91" i="32" s="1"/>
  <c r="AX91" i="32" s="1"/>
  <c r="AY91" i="32" s="1"/>
  <c r="AZ91" i="32" s="1"/>
  <c r="BA91" i="32" s="1"/>
  <c r="BB91" i="32" s="1"/>
  <c r="BC91" i="32" s="1"/>
  <c r="BD91" i="32" s="1"/>
  <c r="D235" i="32"/>
  <c r="E235" i="32" s="1"/>
  <c r="F235" i="32" s="1"/>
  <c r="G235" i="32" s="1"/>
  <c r="H235" i="32" s="1"/>
  <c r="I235" i="32" s="1"/>
  <c r="J235" i="32" s="1"/>
  <c r="K235" i="32" s="1"/>
  <c r="L235" i="32" s="1"/>
  <c r="M235" i="32" s="1"/>
  <c r="N235" i="32" s="1"/>
  <c r="O235" i="32" s="1"/>
  <c r="P235" i="32" s="1"/>
  <c r="Q235" i="32" s="1"/>
  <c r="R235" i="32" s="1"/>
  <c r="S235" i="32" s="1"/>
  <c r="T235" i="32" s="1"/>
  <c r="U235" i="32" s="1"/>
  <c r="V235" i="32" s="1"/>
  <c r="W235" i="32" s="1"/>
  <c r="X235" i="32" s="1"/>
  <c r="Y235" i="32" s="1"/>
  <c r="Z235" i="32" s="1"/>
  <c r="AA235" i="32" s="1"/>
  <c r="AB235" i="32" s="1"/>
  <c r="AC235" i="32" s="1"/>
  <c r="AD235" i="32" s="1"/>
  <c r="AE235" i="32" s="1"/>
  <c r="AF235" i="32" s="1"/>
  <c r="AG235" i="32" s="1"/>
  <c r="AH235" i="32" s="1"/>
  <c r="AI235" i="32" s="1"/>
  <c r="AJ235" i="32" s="1"/>
  <c r="AK235" i="32" s="1"/>
  <c r="AL235" i="32" s="1"/>
  <c r="AM235" i="32" s="1"/>
  <c r="AN235" i="32" s="1"/>
  <c r="AO235" i="32" s="1"/>
  <c r="AP235" i="32" s="1"/>
  <c r="AQ235" i="32" s="1"/>
  <c r="AR235" i="32" s="1"/>
  <c r="AS235" i="32" s="1"/>
  <c r="AT235" i="32" s="1"/>
  <c r="AU235" i="32" s="1"/>
  <c r="AV235" i="32" s="1"/>
  <c r="AW235" i="32" s="1"/>
  <c r="AX235" i="32" s="1"/>
  <c r="AY235" i="32" s="1"/>
  <c r="AZ235" i="32" s="1"/>
  <c r="BA235" i="32" s="1"/>
  <c r="BB235" i="32" s="1"/>
  <c r="BC235" i="32" s="1"/>
  <c r="BD235" i="32" s="1"/>
  <c r="D95" i="32"/>
  <c r="E95" i="32" s="1"/>
  <c r="F95" i="32" s="1"/>
  <c r="G95" i="32" s="1"/>
  <c r="H95" i="32" s="1"/>
  <c r="I95" i="32" s="1"/>
  <c r="J95" i="32" s="1"/>
  <c r="K95" i="32" s="1"/>
  <c r="L95" i="32" s="1"/>
  <c r="M95" i="32" s="1"/>
  <c r="N95" i="32" s="1"/>
  <c r="O95" i="32" s="1"/>
  <c r="P95" i="32" s="1"/>
  <c r="Q95" i="32" s="1"/>
  <c r="R95" i="32" s="1"/>
  <c r="S95" i="32" s="1"/>
  <c r="T95" i="32" s="1"/>
  <c r="U95" i="32" s="1"/>
  <c r="V95" i="32" s="1"/>
  <c r="W95" i="32" s="1"/>
  <c r="X95" i="32" s="1"/>
  <c r="Y95" i="32" s="1"/>
  <c r="Z95" i="32" s="1"/>
  <c r="AA95" i="32" s="1"/>
  <c r="AB95" i="32" s="1"/>
  <c r="AC95" i="32" s="1"/>
  <c r="AD95" i="32" s="1"/>
  <c r="AE95" i="32" s="1"/>
  <c r="AF95" i="32" s="1"/>
  <c r="AG95" i="32" s="1"/>
  <c r="AH95" i="32" s="1"/>
  <c r="AI95" i="32" s="1"/>
  <c r="AJ95" i="32" s="1"/>
  <c r="AK95" i="32" s="1"/>
  <c r="AL95" i="32" s="1"/>
  <c r="AM95" i="32" s="1"/>
  <c r="AN95" i="32" s="1"/>
  <c r="AO95" i="32" s="1"/>
  <c r="AP95" i="32" s="1"/>
  <c r="AQ95" i="32" s="1"/>
  <c r="AR95" i="32" s="1"/>
  <c r="AS95" i="32" s="1"/>
  <c r="AT95" i="32" s="1"/>
  <c r="AU95" i="32" s="1"/>
  <c r="AV95" i="32" s="1"/>
  <c r="AW95" i="32" s="1"/>
  <c r="AX95" i="32" s="1"/>
  <c r="AY95" i="32" s="1"/>
  <c r="AZ95" i="32" s="1"/>
  <c r="BA95" i="32" s="1"/>
  <c r="BB95" i="32" s="1"/>
  <c r="BC95" i="32" s="1"/>
  <c r="BD95" i="32" s="1"/>
  <c r="D226" i="32"/>
  <c r="E226" i="32" s="1"/>
  <c r="F226" i="32" s="1"/>
  <c r="G226" i="32" s="1"/>
  <c r="H226" i="32" s="1"/>
  <c r="I226" i="32" s="1"/>
  <c r="J226" i="32" s="1"/>
  <c r="K226" i="32" s="1"/>
  <c r="L226" i="32" s="1"/>
  <c r="M226" i="32" s="1"/>
  <c r="N226" i="32" s="1"/>
  <c r="O226" i="32" s="1"/>
  <c r="P226" i="32" s="1"/>
  <c r="Q226" i="32" s="1"/>
  <c r="R226" i="32" s="1"/>
  <c r="S226" i="32" s="1"/>
  <c r="T226" i="32" s="1"/>
  <c r="U226" i="32" s="1"/>
  <c r="V226" i="32" s="1"/>
  <c r="W226" i="32" s="1"/>
  <c r="X226" i="32" s="1"/>
  <c r="Y226" i="32" s="1"/>
  <c r="Z226" i="32" s="1"/>
  <c r="AA226" i="32" s="1"/>
  <c r="AB226" i="32" s="1"/>
  <c r="AC226" i="32" s="1"/>
  <c r="AD226" i="32" s="1"/>
  <c r="AE226" i="32" s="1"/>
  <c r="AF226" i="32" s="1"/>
  <c r="AG226" i="32" s="1"/>
  <c r="AH226" i="32" s="1"/>
  <c r="AI226" i="32" s="1"/>
  <c r="AJ226" i="32" s="1"/>
  <c r="AK226" i="32" s="1"/>
  <c r="AL226" i="32" s="1"/>
  <c r="AM226" i="32" s="1"/>
  <c r="AN226" i="32" s="1"/>
  <c r="AO226" i="32" s="1"/>
  <c r="AP226" i="32" s="1"/>
  <c r="AQ226" i="32" s="1"/>
  <c r="AR226" i="32" s="1"/>
  <c r="AS226" i="32" s="1"/>
  <c r="AT226" i="32" s="1"/>
  <c r="AU226" i="32" s="1"/>
  <c r="AV226" i="32" s="1"/>
  <c r="AW226" i="32" s="1"/>
  <c r="AX226" i="32" s="1"/>
  <c r="AY226" i="32" s="1"/>
  <c r="AZ226" i="32" s="1"/>
  <c r="BA226" i="32" s="1"/>
  <c r="BB226" i="32" s="1"/>
  <c r="BC226" i="32" s="1"/>
  <c r="BD226" i="32" s="1"/>
  <c r="D133" i="32"/>
  <c r="E133" i="32" s="1"/>
  <c r="F133" i="32" s="1"/>
  <c r="G133" i="32" s="1"/>
  <c r="H133" i="32" s="1"/>
  <c r="I133" i="32" s="1"/>
  <c r="J133" i="32" s="1"/>
  <c r="K133" i="32" s="1"/>
  <c r="L133" i="32" s="1"/>
  <c r="M133" i="32" s="1"/>
  <c r="N133" i="32" s="1"/>
  <c r="O133" i="32" s="1"/>
  <c r="P133" i="32" s="1"/>
  <c r="Q133" i="32" s="1"/>
  <c r="R133" i="32" s="1"/>
  <c r="S133" i="32" s="1"/>
  <c r="T133" i="32" s="1"/>
  <c r="U133" i="32" s="1"/>
  <c r="V133" i="32" s="1"/>
  <c r="W133" i="32" s="1"/>
  <c r="X133" i="32" s="1"/>
  <c r="Y133" i="32" s="1"/>
  <c r="Z133" i="32" s="1"/>
  <c r="AA133" i="32" s="1"/>
  <c r="AB133" i="32" s="1"/>
  <c r="AC133" i="32" s="1"/>
  <c r="AD133" i="32" s="1"/>
  <c r="AE133" i="32" s="1"/>
  <c r="AF133" i="32" s="1"/>
  <c r="AG133" i="32" s="1"/>
  <c r="AH133" i="32" s="1"/>
  <c r="AI133" i="32" s="1"/>
  <c r="AJ133" i="32" s="1"/>
  <c r="AK133" i="32" s="1"/>
  <c r="AL133" i="32" s="1"/>
  <c r="AM133" i="32" s="1"/>
  <c r="AN133" i="32" s="1"/>
  <c r="AO133" i="32" s="1"/>
  <c r="AP133" i="32" s="1"/>
  <c r="AQ133" i="32" s="1"/>
  <c r="AR133" i="32" s="1"/>
  <c r="AS133" i="32" s="1"/>
  <c r="AT133" i="32" s="1"/>
  <c r="AU133" i="32" s="1"/>
  <c r="AV133" i="32" s="1"/>
  <c r="AW133" i="32" s="1"/>
  <c r="AX133" i="32" s="1"/>
  <c r="AY133" i="32" s="1"/>
  <c r="AZ133" i="32" s="1"/>
  <c r="BA133" i="32" s="1"/>
  <c r="BB133" i="32" s="1"/>
  <c r="BC133" i="32" s="1"/>
  <c r="D131" i="32"/>
  <c r="E131" i="32" s="1"/>
  <c r="F131" i="32" s="1"/>
  <c r="G131" i="32" s="1"/>
  <c r="H131" i="32" s="1"/>
  <c r="I131" i="32" s="1"/>
  <c r="J131" i="32" s="1"/>
  <c r="K131" i="32" s="1"/>
  <c r="L131" i="32" s="1"/>
  <c r="M131" i="32" s="1"/>
  <c r="N131" i="32" s="1"/>
  <c r="O131" i="32" s="1"/>
  <c r="P131" i="32" s="1"/>
  <c r="Q131" i="32" s="1"/>
  <c r="R131" i="32" s="1"/>
  <c r="S131" i="32" s="1"/>
  <c r="T131" i="32" s="1"/>
  <c r="U131" i="32" s="1"/>
  <c r="V131" i="32" s="1"/>
  <c r="W131" i="32" s="1"/>
  <c r="X131" i="32" s="1"/>
  <c r="Y131" i="32" s="1"/>
  <c r="Z131" i="32" s="1"/>
  <c r="AA131" i="32" s="1"/>
  <c r="AB131" i="32" s="1"/>
  <c r="AC131" i="32" s="1"/>
  <c r="AD131" i="32" s="1"/>
  <c r="AE131" i="32" s="1"/>
  <c r="AF131" i="32" s="1"/>
  <c r="AG131" i="32" s="1"/>
  <c r="AH131" i="32" s="1"/>
  <c r="AI131" i="32" s="1"/>
  <c r="AJ131" i="32" s="1"/>
  <c r="AK131" i="32" s="1"/>
  <c r="AL131" i="32" s="1"/>
  <c r="AM131" i="32" s="1"/>
  <c r="AN131" i="32" s="1"/>
  <c r="AO131" i="32" s="1"/>
  <c r="AP131" i="32" s="1"/>
  <c r="AQ131" i="32" s="1"/>
  <c r="AR131" i="32" s="1"/>
  <c r="AS131" i="32" s="1"/>
  <c r="AT131" i="32" s="1"/>
  <c r="AU131" i="32" s="1"/>
  <c r="AV131" i="32" s="1"/>
  <c r="AW131" i="32" s="1"/>
  <c r="AX131" i="32" s="1"/>
  <c r="AY131" i="32" s="1"/>
  <c r="AZ131" i="32" s="1"/>
  <c r="BA131" i="32" s="1"/>
  <c r="BB131" i="32" s="1"/>
  <c r="BC131" i="32" s="1"/>
  <c r="D372" i="32"/>
  <c r="E372" i="32" s="1"/>
  <c r="F372" i="32" s="1"/>
  <c r="G372" i="32" s="1"/>
  <c r="H372" i="32" s="1"/>
  <c r="I372" i="32" s="1"/>
  <c r="J372" i="32" s="1"/>
  <c r="K372" i="32" s="1"/>
  <c r="L372" i="32" s="1"/>
  <c r="M372" i="32" s="1"/>
  <c r="N372" i="32" s="1"/>
  <c r="O372" i="32" s="1"/>
  <c r="P372" i="32" s="1"/>
  <c r="Q372" i="32" s="1"/>
  <c r="R372" i="32" s="1"/>
  <c r="S372" i="32" s="1"/>
  <c r="T372" i="32" s="1"/>
  <c r="U372" i="32" s="1"/>
  <c r="V372" i="32" s="1"/>
  <c r="W372" i="32" s="1"/>
  <c r="X372" i="32" s="1"/>
  <c r="Y372" i="32" s="1"/>
  <c r="Z372" i="32" s="1"/>
  <c r="AA372" i="32" s="1"/>
  <c r="AB372" i="32" s="1"/>
  <c r="AC372" i="32" s="1"/>
  <c r="AD372" i="32" s="1"/>
  <c r="AE372" i="32" s="1"/>
  <c r="AF372" i="32" s="1"/>
  <c r="AG372" i="32" s="1"/>
  <c r="AH372" i="32" s="1"/>
  <c r="AI372" i="32" s="1"/>
  <c r="AJ372" i="32" s="1"/>
  <c r="AK372" i="32" s="1"/>
  <c r="AL372" i="32" s="1"/>
  <c r="AM372" i="32" s="1"/>
  <c r="AN372" i="32" s="1"/>
  <c r="AO372" i="32" s="1"/>
  <c r="AP372" i="32" s="1"/>
  <c r="AQ372" i="32" s="1"/>
  <c r="AR372" i="32" s="1"/>
  <c r="AS372" i="32" s="1"/>
  <c r="AT372" i="32" s="1"/>
  <c r="AU372" i="32" s="1"/>
  <c r="AV372" i="32" s="1"/>
  <c r="AW372" i="32" s="1"/>
  <c r="AX372" i="32" s="1"/>
  <c r="AY372" i="32" s="1"/>
  <c r="AZ372" i="32" s="1"/>
  <c r="BA372" i="32" s="1"/>
  <c r="BB372" i="32" s="1"/>
  <c r="BC372" i="32" s="1"/>
  <c r="D255" i="32"/>
  <c r="E255" i="32" s="1"/>
  <c r="F255" i="32" s="1"/>
  <c r="G255" i="32" s="1"/>
  <c r="H255" i="32" s="1"/>
  <c r="I255" i="32" s="1"/>
  <c r="J255" i="32" s="1"/>
  <c r="K255" i="32" s="1"/>
  <c r="L255" i="32" s="1"/>
  <c r="M255" i="32" s="1"/>
  <c r="N255" i="32" s="1"/>
  <c r="O255" i="32" s="1"/>
  <c r="P255" i="32" s="1"/>
  <c r="Q255" i="32" s="1"/>
  <c r="R255" i="32" s="1"/>
  <c r="S255" i="32" s="1"/>
  <c r="T255" i="32" s="1"/>
  <c r="U255" i="32" s="1"/>
  <c r="V255" i="32" s="1"/>
  <c r="W255" i="32" s="1"/>
  <c r="X255" i="32" s="1"/>
  <c r="Y255" i="32" s="1"/>
  <c r="Z255" i="32" s="1"/>
  <c r="AA255" i="32" s="1"/>
  <c r="AB255" i="32" s="1"/>
  <c r="AC255" i="32" s="1"/>
  <c r="AD255" i="32" s="1"/>
  <c r="AE255" i="32" s="1"/>
  <c r="AF255" i="32" s="1"/>
  <c r="AG255" i="32" s="1"/>
  <c r="AH255" i="32" s="1"/>
  <c r="AI255" i="32" s="1"/>
  <c r="AJ255" i="32" s="1"/>
  <c r="AK255" i="32" s="1"/>
  <c r="AL255" i="32" s="1"/>
  <c r="AM255" i="32" s="1"/>
  <c r="AN255" i="32" s="1"/>
  <c r="AO255" i="32" s="1"/>
  <c r="AP255" i="32" s="1"/>
  <c r="AQ255" i="32" s="1"/>
  <c r="AR255" i="32" s="1"/>
  <c r="AS255" i="32" s="1"/>
  <c r="AT255" i="32" s="1"/>
  <c r="AU255" i="32" s="1"/>
  <c r="AV255" i="32" s="1"/>
  <c r="AW255" i="32" s="1"/>
  <c r="AX255" i="32" s="1"/>
  <c r="AY255" i="32" s="1"/>
  <c r="AZ255" i="32" s="1"/>
  <c r="BA255" i="32" s="1"/>
  <c r="BB255" i="32" s="1"/>
  <c r="BC255" i="32" s="1"/>
  <c r="D246" i="32"/>
  <c r="E246" i="32" s="1"/>
  <c r="F246" i="32" s="1"/>
  <c r="G246" i="32" s="1"/>
  <c r="H246" i="32" s="1"/>
  <c r="I246" i="32" s="1"/>
  <c r="J246" i="32" s="1"/>
  <c r="K246" i="32" s="1"/>
  <c r="L246" i="32" s="1"/>
  <c r="M246" i="32" s="1"/>
  <c r="N246" i="32" s="1"/>
  <c r="O246" i="32" s="1"/>
  <c r="P246" i="32" s="1"/>
  <c r="Q246" i="32" s="1"/>
  <c r="R246" i="32" s="1"/>
  <c r="S246" i="32" s="1"/>
  <c r="T246" i="32" s="1"/>
  <c r="U246" i="32" s="1"/>
  <c r="V246" i="32" s="1"/>
  <c r="W246" i="32" s="1"/>
  <c r="X246" i="32" s="1"/>
  <c r="Y246" i="32" s="1"/>
  <c r="Z246" i="32" s="1"/>
  <c r="AA246" i="32" s="1"/>
  <c r="AB246" i="32" s="1"/>
  <c r="AC246" i="32" s="1"/>
  <c r="AD246" i="32" s="1"/>
  <c r="AE246" i="32" s="1"/>
  <c r="AF246" i="32" s="1"/>
  <c r="AG246" i="32" s="1"/>
  <c r="AH246" i="32" s="1"/>
  <c r="AI246" i="32" s="1"/>
  <c r="AJ246" i="32" s="1"/>
  <c r="AK246" i="32" s="1"/>
  <c r="AL246" i="32" s="1"/>
  <c r="AM246" i="32" s="1"/>
  <c r="AN246" i="32" s="1"/>
  <c r="AO246" i="32" s="1"/>
  <c r="AP246" i="32" s="1"/>
  <c r="AQ246" i="32" s="1"/>
  <c r="AR246" i="32" s="1"/>
  <c r="AS246" i="32" s="1"/>
  <c r="AT246" i="32" s="1"/>
  <c r="AU246" i="32" s="1"/>
  <c r="AV246" i="32" s="1"/>
  <c r="AW246" i="32" s="1"/>
  <c r="AX246" i="32" s="1"/>
  <c r="AY246" i="32" s="1"/>
  <c r="AZ246" i="32" s="1"/>
  <c r="BA246" i="32" s="1"/>
  <c r="BB246" i="32" s="1"/>
  <c r="BC246" i="32" s="1"/>
  <c r="BD246" i="32" s="1"/>
  <c r="D115" i="32"/>
  <c r="E115" i="32" s="1"/>
  <c r="F115" i="32" s="1"/>
  <c r="G115" i="32" s="1"/>
  <c r="H115" i="32" s="1"/>
  <c r="I115" i="32" s="1"/>
  <c r="J115" i="32" s="1"/>
  <c r="K115" i="32" s="1"/>
  <c r="L115" i="32" s="1"/>
  <c r="M115" i="32" s="1"/>
  <c r="N115" i="32" s="1"/>
  <c r="O115" i="32" s="1"/>
  <c r="P115" i="32" s="1"/>
  <c r="Q115" i="32" s="1"/>
  <c r="R115" i="32" s="1"/>
  <c r="S115" i="32" s="1"/>
  <c r="T115" i="32" s="1"/>
  <c r="U115" i="32" s="1"/>
  <c r="V115" i="32" s="1"/>
  <c r="W115" i="32" s="1"/>
  <c r="X115" i="32" s="1"/>
  <c r="Y115" i="32" s="1"/>
  <c r="Z115" i="32" s="1"/>
  <c r="AA115" i="32" s="1"/>
  <c r="AB115" i="32" s="1"/>
  <c r="AC115" i="32" s="1"/>
  <c r="AD115" i="32" s="1"/>
  <c r="AE115" i="32" s="1"/>
  <c r="AF115" i="32" s="1"/>
  <c r="AG115" i="32" s="1"/>
  <c r="AH115" i="32" s="1"/>
  <c r="AI115" i="32" s="1"/>
  <c r="AJ115" i="32" s="1"/>
  <c r="AK115" i="32" s="1"/>
  <c r="AL115" i="32" s="1"/>
  <c r="AM115" i="32" s="1"/>
  <c r="AN115" i="32" s="1"/>
  <c r="AO115" i="32" s="1"/>
  <c r="AP115" i="32" s="1"/>
  <c r="AQ115" i="32" s="1"/>
  <c r="AR115" i="32" s="1"/>
  <c r="AS115" i="32" s="1"/>
  <c r="AT115" i="32" s="1"/>
  <c r="AU115" i="32" s="1"/>
  <c r="AV115" i="32" s="1"/>
  <c r="AW115" i="32" s="1"/>
  <c r="AX115" i="32" s="1"/>
  <c r="AY115" i="32" s="1"/>
  <c r="AZ115" i="32" s="1"/>
  <c r="BA115" i="32" s="1"/>
  <c r="BB115" i="32" s="1"/>
  <c r="BC115" i="32" s="1"/>
  <c r="D411" i="32"/>
  <c r="E411" i="32" s="1"/>
  <c r="F411" i="32" s="1"/>
  <c r="G411" i="32" s="1"/>
  <c r="H411" i="32" s="1"/>
  <c r="I411" i="32" s="1"/>
  <c r="J411" i="32" s="1"/>
  <c r="K411" i="32" s="1"/>
  <c r="L411" i="32" s="1"/>
  <c r="M411" i="32" s="1"/>
  <c r="N411" i="32" s="1"/>
  <c r="O411" i="32" s="1"/>
  <c r="P411" i="32" s="1"/>
  <c r="Q411" i="32" s="1"/>
  <c r="R411" i="32" s="1"/>
  <c r="S411" i="32" s="1"/>
  <c r="T411" i="32" s="1"/>
  <c r="U411" i="32" s="1"/>
  <c r="V411" i="32" s="1"/>
  <c r="W411" i="32" s="1"/>
  <c r="X411" i="32" s="1"/>
  <c r="Y411" i="32" s="1"/>
  <c r="Z411" i="32" s="1"/>
  <c r="AA411" i="32" s="1"/>
  <c r="AB411" i="32" s="1"/>
  <c r="AC411" i="32" s="1"/>
  <c r="AD411" i="32" s="1"/>
  <c r="AE411" i="32" s="1"/>
  <c r="AF411" i="32" s="1"/>
  <c r="AG411" i="32" s="1"/>
  <c r="AH411" i="32" s="1"/>
  <c r="AI411" i="32" s="1"/>
  <c r="AJ411" i="32" s="1"/>
  <c r="AK411" i="32" s="1"/>
  <c r="AL411" i="32" s="1"/>
  <c r="AM411" i="32" s="1"/>
  <c r="AN411" i="32" s="1"/>
  <c r="AO411" i="32" s="1"/>
  <c r="AP411" i="32" s="1"/>
  <c r="AQ411" i="32" s="1"/>
  <c r="AR411" i="32" s="1"/>
  <c r="AS411" i="32" s="1"/>
  <c r="AT411" i="32" s="1"/>
  <c r="AU411" i="32" s="1"/>
  <c r="AV411" i="32" s="1"/>
  <c r="AW411" i="32" s="1"/>
  <c r="AX411" i="32" s="1"/>
  <c r="AY411" i="32" s="1"/>
  <c r="AZ411" i="32" s="1"/>
  <c r="BA411" i="32" s="1"/>
  <c r="BB411" i="32" s="1"/>
  <c r="D413" i="32"/>
  <c r="E413" i="32" s="1"/>
  <c r="F413" i="32" s="1"/>
  <c r="G413" i="32" s="1"/>
  <c r="H413" i="32" s="1"/>
  <c r="I413" i="32" s="1"/>
  <c r="J413" i="32" s="1"/>
  <c r="K413" i="32" s="1"/>
  <c r="L413" i="32" s="1"/>
  <c r="M413" i="32" s="1"/>
  <c r="N413" i="32" s="1"/>
  <c r="O413" i="32" s="1"/>
  <c r="P413" i="32" s="1"/>
  <c r="Q413" i="32" s="1"/>
  <c r="R413" i="32" s="1"/>
  <c r="S413" i="32" s="1"/>
  <c r="T413" i="32" s="1"/>
  <c r="U413" i="32" s="1"/>
  <c r="V413" i="32" s="1"/>
  <c r="W413" i="32" s="1"/>
  <c r="X413" i="32" s="1"/>
  <c r="Y413" i="32" s="1"/>
  <c r="Z413" i="32" s="1"/>
  <c r="AA413" i="32" s="1"/>
  <c r="AB413" i="32" s="1"/>
  <c r="AC413" i="32" s="1"/>
  <c r="AD413" i="32" s="1"/>
  <c r="AE413" i="32" s="1"/>
  <c r="AF413" i="32" s="1"/>
  <c r="AG413" i="32" s="1"/>
  <c r="AH413" i="32" s="1"/>
  <c r="AI413" i="32" s="1"/>
  <c r="AJ413" i="32" s="1"/>
  <c r="AK413" i="32" s="1"/>
  <c r="AL413" i="32" s="1"/>
  <c r="AM413" i="32" s="1"/>
  <c r="AN413" i="32" s="1"/>
  <c r="AO413" i="32" s="1"/>
  <c r="AP413" i="32" s="1"/>
  <c r="AQ413" i="32" s="1"/>
  <c r="AR413" i="32" s="1"/>
  <c r="AS413" i="32" s="1"/>
  <c r="AT413" i="32" s="1"/>
  <c r="AU413" i="32" s="1"/>
  <c r="AV413" i="32" s="1"/>
  <c r="AW413" i="32" s="1"/>
  <c r="AX413" i="32" s="1"/>
  <c r="AY413" i="32" s="1"/>
  <c r="AZ413" i="32" s="1"/>
  <c r="BA413" i="32" s="1"/>
  <c r="BB413" i="32" s="1"/>
  <c r="D87" i="32"/>
  <c r="E87" i="32" s="1"/>
  <c r="F87" i="32" s="1"/>
  <c r="G87" i="32" s="1"/>
  <c r="H87" i="32" s="1"/>
  <c r="I87" i="32" s="1"/>
  <c r="J87" i="32" s="1"/>
  <c r="K87" i="32" s="1"/>
  <c r="L87" i="32" s="1"/>
  <c r="M87" i="32" s="1"/>
  <c r="N87" i="32" s="1"/>
  <c r="O87" i="32" s="1"/>
  <c r="P87" i="32" s="1"/>
  <c r="Q87" i="32" s="1"/>
  <c r="R87" i="32" s="1"/>
  <c r="S87" i="32" s="1"/>
  <c r="T87" i="32" s="1"/>
  <c r="U87" i="32" s="1"/>
  <c r="V87" i="32" s="1"/>
  <c r="W87" i="32" s="1"/>
  <c r="X87" i="32" s="1"/>
  <c r="Y87" i="32" s="1"/>
  <c r="Z87" i="32" s="1"/>
  <c r="AA87" i="32" s="1"/>
  <c r="AB87" i="32" s="1"/>
  <c r="AC87" i="32" s="1"/>
  <c r="AD87" i="32" s="1"/>
  <c r="AE87" i="32" s="1"/>
  <c r="AF87" i="32" s="1"/>
  <c r="AG87" i="32" s="1"/>
  <c r="AH87" i="32" s="1"/>
  <c r="AI87" i="32" s="1"/>
  <c r="AJ87" i="32" s="1"/>
  <c r="AK87" i="32" s="1"/>
  <c r="AL87" i="32" s="1"/>
  <c r="AM87" i="32" s="1"/>
  <c r="AN87" i="32" s="1"/>
  <c r="AO87" i="32" s="1"/>
  <c r="AP87" i="32" s="1"/>
  <c r="AQ87" i="32" s="1"/>
  <c r="AR87" i="32" s="1"/>
  <c r="AS87" i="32" s="1"/>
  <c r="AT87" i="32" s="1"/>
  <c r="AU87" i="32" s="1"/>
  <c r="AV87" i="32" s="1"/>
  <c r="AW87" i="32" s="1"/>
  <c r="AX87" i="32" s="1"/>
  <c r="AY87" i="32" s="1"/>
  <c r="AZ87" i="32" s="1"/>
  <c r="BA87" i="32" s="1"/>
  <c r="BB87" i="32" s="1"/>
  <c r="BC87" i="32" s="1"/>
  <c r="BD87" i="32" s="1"/>
  <c r="D86" i="32"/>
  <c r="E86" i="32" s="1"/>
  <c r="F86" i="32" s="1"/>
  <c r="G86" i="32" s="1"/>
  <c r="H86" i="32" s="1"/>
  <c r="I86" i="32" s="1"/>
  <c r="J86" i="32" s="1"/>
  <c r="K86" i="32" s="1"/>
  <c r="L86" i="32" s="1"/>
  <c r="M86" i="32" s="1"/>
  <c r="N86" i="32" s="1"/>
  <c r="O86" i="32" s="1"/>
  <c r="P86" i="32" s="1"/>
  <c r="Q86" i="32" s="1"/>
  <c r="R86" i="32" s="1"/>
  <c r="S86" i="32" s="1"/>
  <c r="T86" i="32" s="1"/>
  <c r="U86" i="32" s="1"/>
  <c r="V86" i="32" s="1"/>
  <c r="W86" i="32" s="1"/>
  <c r="X86" i="32" s="1"/>
  <c r="Y86" i="32" s="1"/>
  <c r="Z86" i="32" s="1"/>
  <c r="AA86" i="32" s="1"/>
  <c r="AB86" i="32" s="1"/>
  <c r="AC86" i="32" s="1"/>
  <c r="AD86" i="32" s="1"/>
  <c r="AE86" i="32" s="1"/>
  <c r="AF86" i="32" s="1"/>
  <c r="AG86" i="32" s="1"/>
  <c r="AH86" i="32" s="1"/>
  <c r="AI86" i="32" s="1"/>
  <c r="AJ86" i="32" s="1"/>
  <c r="AK86" i="32" s="1"/>
  <c r="AL86" i="32" s="1"/>
  <c r="AM86" i="32" s="1"/>
  <c r="AN86" i="32" s="1"/>
  <c r="AO86" i="32" s="1"/>
  <c r="AP86" i="32" s="1"/>
  <c r="AQ86" i="32" s="1"/>
  <c r="AR86" i="32" s="1"/>
  <c r="AS86" i="32" s="1"/>
  <c r="AT86" i="32" s="1"/>
  <c r="AU86" i="32" s="1"/>
  <c r="AV86" i="32" s="1"/>
  <c r="AW86" i="32" s="1"/>
  <c r="AX86" i="32" s="1"/>
  <c r="AY86" i="32" s="1"/>
  <c r="AZ86" i="32" s="1"/>
  <c r="BA86" i="32" s="1"/>
  <c r="BB86" i="32" s="1"/>
  <c r="BC86" i="32" s="1"/>
  <c r="BD86" i="32" s="1"/>
  <c r="D401" i="32"/>
  <c r="E401" i="32" s="1"/>
  <c r="F401" i="32" s="1"/>
  <c r="G401" i="32" s="1"/>
  <c r="H401" i="32" s="1"/>
  <c r="I401" i="32" s="1"/>
  <c r="J401" i="32" s="1"/>
  <c r="K401" i="32" s="1"/>
  <c r="L401" i="32" s="1"/>
  <c r="M401" i="32" s="1"/>
  <c r="N401" i="32" s="1"/>
  <c r="O401" i="32" s="1"/>
  <c r="P401" i="32" s="1"/>
  <c r="Q401" i="32" s="1"/>
  <c r="R401" i="32" s="1"/>
  <c r="S401" i="32" s="1"/>
  <c r="T401" i="32" s="1"/>
  <c r="U401" i="32" s="1"/>
  <c r="V401" i="32" s="1"/>
  <c r="W401" i="32" s="1"/>
  <c r="X401" i="32" s="1"/>
  <c r="Y401" i="32" s="1"/>
  <c r="Z401" i="32" s="1"/>
  <c r="AA401" i="32" s="1"/>
  <c r="AB401" i="32" s="1"/>
  <c r="AC401" i="32" s="1"/>
  <c r="AD401" i="32" s="1"/>
  <c r="AE401" i="32" s="1"/>
  <c r="AF401" i="32" s="1"/>
  <c r="AG401" i="32" s="1"/>
  <c r="AH401" i="32" s="1"/>
  <c r="AI401" i="32" s="1"/>
  <c r="AJ401" i="32" s="1"/>
  <c r="AK401" i="32" s="1"/>
  <c r="AL401" i="32" s="1"/>
  <c r="AM401" i="32" s="1"/>
  <c r="AN401" i="32" s="1"/>
  <c r="AO401" i="32" s="1"/>
  <c r="AP401" i="32" s="1"/>
  <c r="AQ401" i="32" s="1"/>
  <c r="AR401" i="32" s="1"/>
  <c r="AS401" i="32" s="1"/>
  <c r="AT401" i="32" s="1"/>
  <c r="AU401" i="32" s="1"/>
  <c r="AV401" i="32" s="1"/>
  <c r="AW401" i="32" s="1"/>
  <c r="AX401" i="32" s="1"/>
  <c r="AY401" i="32" s="1"/>
  <c r="AZ401" i="32" s="1"/>
  <c r="BA401" i="32" s="1"/>
  <c r="BB401" i="32" s="1"/>
  <c r="D121" i="32"/>
  <c r="E121" i="32" s="1"/>
  <c r="F121" i="32" s="1"/>
  <c r="G121" i="32" s="1"/>
  <c r="H121" i="32" s="1"/>
  <c r="I121" i="32" s="1"/>
  <c r="J121" i="32" s="1"/>
  <c r="K121" i="32" s="1"/>
  <c r="L121" i="32" s="1"/>
  <c r="M121" i="32" s="1"/>
  <c r="N121" i="32" s="1"/>
  <c r="O121" i="32" s="1"/>
  <c r="P121" i="32" s="1"/>
  <c r="Q121" i="32" s="1"/>
  <c r="R121" i="32" s="1"/>
  <c r="S121" i="32" s="1"/>
  <c r="T121" i="32" s="1"/>
  <c r="U121" i="32" s="1"/>
  <c r="V121" i="32" s="1"/>
  <c r="W121" i="32" s="1"/>
  <c r="X121" i="32" s="1"/>
  <c r="Y121" i="32" s="1"/>
  <c r="Z121" i="32" s="1"/>
  <c r="AA121" i="32" s="1"/>
  <c r="AB121" i="32" s="1"/>
  <c r="AC121" i="32" s="1"/>
  <c r="AD121" i="32" s="1"/>
  <c r="AE121" i="32" s="1"/>
  <c r="AF121" i="32" s="1"/>
  <c r="AG121" i="32" s="1"/>
  <c r="AH121" i="32" s="1"/>
  <c r="AI121" i="32" s="1"/>
  <c r="AJ121" i="32" s="1"/>
  <c r="AK121" i="32" s="1"/>
  <c r="AL121" i="32" s="1"/>
  <c r="AM121" i="32" s="1"/>
  <c r="AN121" i="32" s="1"/>
  <c r="AO121" i="32" s="1"/>
  <c r="AP121" i="32" s="1"/>
  <c r="AQ121" i="32" s="1"/>
  <c r="AR121" i="32" s="1"/>
  <c r="AS121" i="32" s="1"/>
  <c r="AT121" i="32" s="1"/>
  <c r="AU121" i="32" s="1"/>
  <c r="AV121" i="32" s="1"/>
  <c r="AW121" i="32" s="1"/>
  <c r="AX121" i="32" s="1"/>
  <c r="AY121" i="32" s="1"/>
  <c r="AZ121" i="32" s="1"/>
  <c r="BA121" i="32" s="1"/>
  <c r="BB121" i="32" s="1"/>
  <c r="BC121" i="32" s="1"/>
  <c r="D227" i="32"/>
  <c r="E227" i="32" s="1"/>
  <c r="F227" i="32" s="1"/>
  <c r="G227" i="32" s="1"/>
  <c r="H227" i="32" s="1"/>
  <c r="I227" i="32" s="1"/>
  <c r="J227" i="32" s="1"/>
  <c r="K227" i="32" s="1"/>
  <c r="L227" i="32" s="1"/>
  <c r="M227" i="32" s="1"/>
  <c r="N227" i="32" s="1"/>
  <c r="O227" i="32" s="1"/>
  <c r="P227" i="32" s="1"/>
  <c r="Q227" i="32" s="1"/>
  <c r="R227" i="32" s="1"/>
  <c r="S227" i="32" s="1"/>
  <c r="T227" i="32" s="1"/>
  <c r="U227" i="32" s="1"/>
  <c r="V227" i="32" s="1"/>
  <c r="W227" i="32" s="1"/>
  <c r="X227" i="32" s="1"/>
  <c r="Y227" i="32" s="1"/>
  <c r="Z227" i="32" s="1"/>
  <c r="AA227" i="32" s="1"/>
  <c r="AB227" i="32" s="1"/>
  <c r="AC227" i="32" s="1"/>
  <c r="AD227" i="32" s="1"/>
  <c r="AE227" i="32" s="1"/>
  <c r="AF227" i="32" s="1"/>
  <c r="AG227" i="32" s="1"/>
  <c r="AH227" i="32" s="1"/>
  <c r="AI227" i="32" s="1"/>
  <c r="AJ227" i="32" s="1"/>
  <c r="AK227" i="32" s="1"/>
  <c r="AL227" i="32" s="1"/>
  <c r="AM227" i="32" s="1"/>
  <c r="AN227" i="32" s="1"/>
  <c r="AO227" i="32" s="1"/>
  <c r="AP227" i="32" s="1"/>
  <c r="AQ227" i="32" s="1"/>
  <c r="AR227" i="32" s="1"/>
  <c r="AS227" i="32" s="1"/>
  <c r="AT227" i="32" s="1"/>
  <c r="AU227" i="32" s="1"/>
  <c r="AV227" i="32" s="1"/>
  <c r="AW227" i="32" s="1"/>
  <c r="AX227" i="32" s="1"/>
  <c r="AY227" i="32" s="1"/>
  <c r="AZ227" i="32" s="1"/>
  <c r="BA227" i="32" s="1"/>
  <c r="BB227" i="32" s="1"/>
  <c r="BC227" i="32" s="1"/>
  <c r="BD227" i="32" s="1"/>
  <c r="D399" i="32"/>
  <c r="E399" i="32" s="1"/>
  <c r="F399" i="32" s="1"/>
  <c r="G399" i="32" s="1"/>
  <c r="H399" i="32" s="1"/>
  <c r="I399" i="32" s="1"/>
  <c r="J399" i="32" s="1"/>
  <c r="K399" i="32" s="1"/>
  <c r="L399" i="32" s="1"/>
  <c r="M399" i="32" s="1"/>
  <c r="N399" i="32" s="1"/>
  <c r="O399" i="32" s="1"/>
  <c r="P399" i="32" s="1"/>
  <c r="Q399" i="32" s="1"/>
  <c r="R399" i="32" s="1"/>
  <c r="S399" i="32" s="1"/>
  <c r="T399" i="32" s="1"/>
  <c r="U399" i="32" s="1"/>
  <c r="V399" i="32" s="1"/>
  <c r="W399" i="32" s="1"/>
  <c r="X399" i="32" s="1"/>
  <c r="Y399" i="32" s="1"/>
  <c r="Z399" i="32" s="1"/>
  <c r="AA399" i="32" s="1"/>
  <c r="AB399" i="32" s="1"/>
  <c r="AC399" i="32" s="1"/>
  <c r="AD399" i="32" s="1"/>
  <c r="AE399" i="32" s="1"/>
  <c r="AF399" i="32" s="1"/>
  <c r="AG399" i="32" s="1"/>
  <c r="AH399" i="32" s="1"/>
  <c r="AI399" i="32" s="1"/>
  <c r="AJ399" i="32" s="1"/>
  <c r="AK399" i="32" s="1"/>
  <c r="AL399" i="32" s="1"/>
  <c r="AM399" i="32" s="1"/>
  <c r="AN399" i="32" s="1"/>
  <c r="AO399" i="32" s="1"/>
  <c r="AP399" i="32" s="1"/>
  <c r="AQ399" i="32" s="1"/>
  <c r="AR399" i="32" s="1"/>
  <c r="AS399" i="32" s="1"/>
  <c r="AT399" i="32" s="1"/>
  <c r="AU399" i="32" s="1"/>
  <c r="AV399" i="32" s="1"/>
  <c r="AW399" i="32" s="1"/>
  <c r="AX399" i="32" s="1"/>
  <c r="AY399" i="32" s="1"/>
  <c r="AZ399" i="32" s="1"/>
  <c r="BA399" i="32" s="1"/>
  <c r="BB399" i="32" s="1"/>
  <c r="D119" i="32"/>
  <c r="E119" i="32" s="1"/>
  <c r="F119" i="32" s="1"/>
  <c r="G119" i="32" s="1"/>
  <c r="H119" i="32" s="1"/>
  <c r="I119" i="32" s="1"/>
  <c r="J119" i="32" s="1"/>
  <c r="K119" i="32" s="1"/>
  <c r="L119" i="32" s="1"/>
  <c r="M119" i="32" s="1"/>
  <c r="N119" i="32" s="1"/>
  <c r="O119" i="32" s="1"/>
  <c r="P119" i="32" s="1"/>
  <c r="Q119" i="32" s="1"/>
  <c r="R119" i="32" s="1"/>
  <c r="S119" i="32" s="1"/>
  <c r="T119" i="32" s="1"/>
  <c r="U119" i="32" s="1"/>
  <c r="V119" i="32" s="1"/>
  <c r="W119" i="32" s="1"/>
  <c r="X119" i="32" s="1"/>
  <c r="Y119" i="32" s="1"/>
  <c r="Z119" i="32" s="1"/>
  <c r="AA119" i="32" s="1"/>
  <c r="AB119" i="32" s="1"/>
  <c r="AC119" i="32" s="1"/>
  <c r="AD119" i="32" s="1"/>
  <c r="AE119" i="32" s="1"/>
  <c r="AF119" i="32" s="1"/>
  <c r="AG119" i="32" s="1"/>
  <c r="AH119" i="32" s="1"/>
  <c r="AI119" i="32" s="1"/>
  <c r="AJ119" i="32" s="1"/>
  <c r="AK119" i="32" s="1"/>
  <c r="AL119" i="32" s="1"/>
  <c r="AM119" i="32" s="1"/>
  <c r="AN119" i="32" s="1"/>
  <c r="AO119" i="32" s="1"/>
  <c r="AP119" i="32" s="1"/>
  <c r="AQ119" i="32" s="1"/>
  <c r="AR119" i="32" s="1"/>
  <c r="AS119" i="32" s="1"/>
  <c r="AT119" i="32" s="1"/>
  <c r="AU119" i="32" s="1"/>
  <c r="AV119" i="32" s="1"/>
  <c r="AW119" i="32" s="1"/>
  <c r="AX119" i="32" s="1"/>
  <c r="AY119" i="32" s="1"/>
  <c r="AZ119" i="32" s="1"/>
  <c r="BA119" i="32" s="1"/>
  <c r="BB119" i="32" s="1"/>
  <c r="BC119" i="32" s="1"/>
  <c r="D259" i="32"/>
  <c r="E259" i="32" s="1"/>
  <c r="F259" i="32" s="1"/>
  <c r="G259" i="32" s="1"/>
  <c r="H259" i="32" s="1"/>
  <c r="I259" i="32" s="1"/>
  <c r="J259" i="32" s="1"/>
  <c r="K259" i="32" s="1"/>
  <c r="L259" i="32" s="1"/>
  <c r="M259" i="32" s="1"/>
  <c r="N259" i="32" s="1"/>
  <c r="O259" i="32" s="1"/>
  <c r="P259" i="32" s="1"/>
  <c r="Q259" i="32" s="1"/>
  <c r="R259" i="32" s="1"/>
  <c r="S259" i="32" s="1"/>
  <c r="T259" i="32" s="1"/>
  <c r="U259" i="32" s="1"/>
  <c r="V259" i="32" s="1"/>
  <c r="W259" i="32" s="1"/>
  <c r="X259" i="32" s="1"/>
  <c r="Y259" i="32" s="1"/>
  <c r="Z259" i="32" s="1"/>
  <c r="AA259" i="32" s="1"/>
  <c r="AB259" i="32" s="1"/>
  <c r="AC259" i="32" s="1"/>
  <c r="AD259" i="32" s="1"/>
  <c r="AE259" i="32" s="1"/>
  <c r="AF259" i="32" s="1"/>
  <c r="AG259" i="32" s="1"/>
  <c r="AH259" i="32" s="1"/>
  <c r="AI259" i="32" s="1"/>
  <c r="AJ259" i="32" s="1"/>
  <c r="AK259" i="32" s="1"/>
  <c r="AL259" i="32" s="1"/>
  <c r="AM259" i="32" s="1"/>
  <c r="AN259" i="32" s="1"/>
  <c r="AO259" i="32" s="1"/>
  <c r="AP259" i="32" s="1"/>
  <c r="AQ259" i="32" s="1"/>
  <c r="AR259" i="32" s="1"/>
  <c r="AS259" i="32" s="1"/>
  <c r="AT259" i="32" s="1"/>
  <c r="AU259" i="32" s="1"/>
  <c r="AV259" i="32" s="1"/>
  <c r="AW259" i="32" s="1"/>
  <c r="AX259" i="32" s="1"/>
  <c r="AY259" i="32" s="1"/>
  <c r="AZ259" i="32" s="1"/>
  <c r="BA259" i="32" s="1"/>
  <c r="BB259" i="32" s="1"/>
  <c r="BC259" i="32" s="1"/>
  <c r="D136" i="32"/>
  <c r="E136" i="32" s="1"/>
  <c r="F136" i="32" s="1"/>
  <c r="G136" i="32" s="1"/>
  <c r="H136" i="32" s="1"/>
  <c r="I136" i="32" s="1"/>
  <c r="J136" i="32" s="1"/>
  <c r="K136" i="32" s="1"/>
  <c r="L136" i="32" s="1"/>
  <c r="M136" i="32" s="1"/>
  <c r="N136" i="32" s="1"/>
  <c r="O136" i="32" s="1"/>
  <c r="P136" i="32" s="1"/>
  <c r="Q136" i="32" s="1"/>
  <c r="R136" i="32" s="1"/>
  <c r="S136" i="32" s="1"/>
  <c r="T136" i="32" s="1"/>
  <c r="U136" i="32" s="1"/>
  <c r="V136" i="32" s="1"/>
  <c r="W136" i="32" s="1"/>
  <c r="X136" i="32" s="1"/>
  <c r="Y136" i="32" s="1"/>
  <c r="Z136" i="32" s="1"/>
  <c r="AA136" i="32" s="1"/>
  <c r="AB136" i="32" s="1"/>
  <c r="AC136" i="32" s="1"/>
  <c r="AD136" i="32" s="1"/>
  <c r="AE136" i="32" s="1"/>
  <c r="AF136" i="32" s="1"/>
  <c r="AG136" i="32" s="1"/>
  <c r="AH136" i="32" s="1"/>
  <c r="AI136" i="32" s="1"/>
  <c r="AJ136" i="32" s="1"/>
  <c r="AK136" i="32" s="1"/>
  <c r="AL136" i="32" s="1"/>
  <c r="AM136" i="32" s="1"/>
  <c r="AN136" i="32" s="1"/>
  <c r="AO136" i="32" s="1"/>
  <c r="AP136" i="32" s="1"/>
  <c r="AQ136" i="32" s="1"/>
  <c r="AR136" i="32" s="1"/>
  <c r="AS136" i="32" s="1"/>
  <c r="AT136" i="32" s="1"/>
  <c r="AU136" i="32" s="1"/>
  <c r="AV136" i="32" s="1"/>
  <c r="AW136" i="32" s="1"/>
  <c r="AX136" i="32" s="1"/>
  <c r="AY136" i="32" s="1"/>
  <c r="AZ136" i="32" s="1"/>
  <c r="BA136" i="32" s="1"/>
  <c r="BB136" i="32" s="1"/>
  <c r="BC136" i="32" s="1"/>
  <c r="D276" i="32"/>
  <c r="E276" i="32" s="1"/>
  <c r="F276" i="32" s="1"/>
  <c r="G276" i="32" s="1"/>
  <c r="H276" i="32" s="1"/>
  <c r="I276" i="32" s="1"/>
  <c r="J276" i="32" s="1"/>
  <c r="K276" i="32" s="1"/>
  <c r="L276" i="32" s="1"/>
  <c r="M276" i="32" s="1"/>
  <c r="N276" i="32" s="1"/>
  <c r="O276" i="32" s="1"/>
  <c r="P276" i="32" s="1"/>
  <c r="Q276" i="32" s="1"/>
  <c r="R276" i="32" s="1"/>
  <c r="S276" i="32" s="1"/>
  <c r="T276" i="32" s="1"/>
  <c r="U276" i="32" s="1"/>
  <c r="V276" i="32" s="1"/>
  <c r="W276" i="32" s="1"/>
  <c r="X276" i="32" s="1"/>
  <c r="Y276" i="32" s="1"/>
  <c r="Z276" i="32" s="1"/>
  <c r="AA276" i="32" s="1"/>
  <c r="AB276" i="32" s="1"/>
  <c r="AC276" i="32" s="1"/>
  <c r="AD276" i="32" s="1"/>
  <c r="AE276" i="32" s="1"/>
  <c r="AF276" i="32" s="1"/>
  <c r="AG276" i="32" s="1"/>
  <c r="AH276" i="32" s="1"/>
  <c r="AI276" i="32" s="1"/>
  <c r="AJ276" i="32" s="1"/>
  <c r="AK276" i="32" s="1"/>
  <c r="AL276" i="32" s="1"/>
  <c r="AM276" i="32" s="1"/>
  <c r="AN276" i="32" s="1"/>
  <c r="AO276" i="32" s="1"/>
  <c r="AP276" i="32" s="1"/>
  <c r="AQ276" i="32" s="1"/>
  <c r="AR276" i="32" s="1"/>
  <c r="AS276" i="32" s="1"/>
  <c r="AT276" i="32" s="1"/>
  <c r="AU276" i="32" s="1"/>
  <c r="AV276" i="32" s="1"/>
  <c r="AW276" i="32" s="1"/>
  <c r="AX276" i="32" s="1"/>
  <c r="AY276" i="32" s="1"/>
  <c r="AZ276" i="32" s="1"/>
  <c r="BA276" i="32" s="1"/>
  <c r="BB276" i="32" s="1"/>
  <c r="BC276" i="32" s="1"/>
  <c r="D416" i="32"/>
  <c r="E416" i="32" s="1"/>
  <c r="F416" i="32" s="1"/>
  <c r="G416" i="32" s="1"/>
  <c r="H416" i="32" s="1"/>
  <c r="I416" i="32" s="1"/>
  <c r="J416" i="32" s="1"/>
  <c r="K416" i="32" s="1"/>
  <c r="L416" i="32" s="1"/>
  <c r="M416" i="32" s="1"/>
  <c r="N416" i="32" s="1"/>
  <c r="O416" i="32" s="1"/>
  <c r="P416" i="32" s="1"/>
  <c r="Q416" i="32" s="1"/>
  <c r="R416" i="32" s="1"/>
  <c r="S416" i="32" s="1"/>
  <c r="T416" i="32" s="1"/>
  <c r="U416" i="32" s="1"/>
  <c r="V416" i="32" s="1"/>
  <c r="W416" i="32" s="1"/>
  <c r="X416" i="32" s="1"/>
  <c r="Y416" i="32" s="1"/>
  <c r="Z416" i="32" s="1"/>
  <c r="AA416" i="32" s="1"/>
  <c r="AB416" i="32" s="1"/>
  <c r="AC416" i="32" s="1"/>
  <c r="AD416" i="32" s="1"/>
  <c r="AE416" i="32" s="1"/>
  <c r="AF416" i="32" s="1"/>
  <c r="AG416" i="32" s="1"/>
  <c r="AH416" i="32" s="1"/>
  <c r="AI416" i="32" s="1"/>
  <c r="AJ416" i="32" s="1"/>
  <c r="AK416" i="32" s="1"/>
  <c r="AL416" i="32" s="1"/>
  <c r="AM416" i="32" s="1"/>
  <c r="AN416" i="32" s="1"/>
  <c r="AO416" i="32" s="1"/>
  <c r="AP416" i="32" s="1"/>
  <c r="AQ416" i="32" s="1"/>
  <c r="AR416" i="32" s="1"/>
  <c r="AS416" i="32" s="1"/>
  <c r="AT416" i="32" s="1"/>
  <c r="AU416" i="32" s="1"/>
  <c r="AV416" i="32" s="1"/>
  <c r="AW416" i="32" s="1"/>
  <c r="AX416" i="32" s="1"/>
  <c r="AY416" i="32" s="1"/>
  <c r="AZ416" i="32" s="1"/>
  <c r="BA416" i="32" s="1"/>
  <c r="BB416" i="32" s="1"/>
  <c r="D262" i="32"/>
  <c r="E262" i="32" s="1"/>
  <c r="F262" i="32" s="1"/>
  <c r="G262" i="32" s="1"/>
  <c r="H262" i="32" s="1"/>
  <c r="I262" i="32" s="1"/>
  <c r="J262" i="32" s="1"/>
  <c r="K262" i="32" s="1"/>
  <c r="L262" i="32" s="1"/>
  <c r="M262" i="32" s="1"/>
  <c r="N262" i="32" s="1"/>
  <c r="O262" i="32" s="1"/>
  <c r="P262" i="32" s="1"/>
  <c r="Q262" i="32" s="1"/>
  <c r="R262" i="32" s="1"/>
  <c r="S262" i="32" s="1"/>
  <c r="T262" i="32" s="1"/>
  <c r="U262" i="32" s="1"/>
  <c r="V262" i="32" s="1"/>
  <c r="W262" i="32" s="1"/>
  <c r="X262" i="32" s="1"/>
  <c r="Y262" i="32" s="1"/>
  <c r="Z262" i="32" s="1"/>
  <c r="AA262" i="32" s="1"/>
  <c r="AB262" i="32" s="1"/>
  <c r="AC262" i="32" s="1"/>
  <c r="AD262" i="32" s="1"/>
  <c r="AE262" i="32" s="1"/>
  <c r="AF262" i="32" s="1"/>
  <c r="AG262" i="32" s="1"/>
  <c r="AH262" i="32" s="1"/>
  <c r="AI262" i="32" s="1"/>
  <c r="AJ262" i="32" s="1"/>
  <c r="AK262" i="32" s="1"/>
  <c r="AL262" i="32" s="1"/>
  <c r="AM262" i="32" s="1"/>
  <c r="AN262" i="32" s="1"/>
  <c r="AO262" i="32" s="1"/>
  <c r="AP262" i="32" s="1"/>
  <c r="AQ262" i="32" s="1"/>
  <c r="AR262" i="32" s="1"/>
  <c r="AS262" i="32" s="1"/>
  <c r="AT262" i="32" s="1"/>
  <c r="AU262" i="32" s="1"/>
  <c r="AV262" i="32" s="1"/>
  <c r="AW262" i="32" s="1"/>
  <c r="AX262" i="32" s="1"/>
  <c r="AY262" i="32" s="1"/>
  <c r="AZ262" i="32" s="1"/>
  <c r="BA262" i="32" s="1"/>
  <c r="BB262" i="32" s="1"/>
  <c r="BC262" i="32" s="1"/>
  <c r="D402" i="32"/>
  <c r="E402" i="32" s="1"/>
  <c r="F402" i="32" s="1"/>
  <c r="G402" i="32" s="1"/>
  <c r="H402" i="32" s="1"/>
  <c r="I402" i="32" s="1"/>
  <c r="J402" i="32" s="1"/>
  <c r="K402" i="32" s="1"/>
  <c r="L402" i="32" s="1"/>
  <c r="M402" i="32" s="1"/>
  <c r="N402" i="32" s="1"/>
  <c r="O402" i="32" s="1"/>
  <c r="P402" i="32" s="1"/>
  <c r="Q402" i="32" s="1"/>
  <c r="R402" i="32" s="1"/>
  <c r="S402" i="32" s="1"/>
  <c r="T402" i="32" s="1"/>
  <c r="U402" i="32" s="1"/>
  <c r="V402" i="32" s="1"/>
  <c r="W402" i="32" s="1"/>
  <c r="X402" i="32" s="1"/>
  <c r="Y402" i="32" s="1"/>
  <c r="Z402" i="32" s="1"/>
  <c r="AA402" i="32" s="1"/>
  <c r="AB402" i="32" s="1"/>
  <c r="AC402" i="32" s="1"/>
  <c r="AD402" i="32" s="1"/>
  <c r="AE402" i="32" s="1"/>
  <c r="AF402" i="32" s="1"/>
  <c r="AG402" i="32" s="1"/>
  <c r="AH402" i="32" s="1"/>
  <c r="AI402" i="32" s="1"/>
  <c r="AJ402" i="32" s="1"/>
  <c r="AK402" i="32" s="1"/>
  <c r="AL402" i="32" s="1"/>
  <c r="AM402" i="32" s="1"/>
  <c r="AN402" i="32" s="1"/>
  <c r="AO402" i="32" s="1"/>
  <c r="AP402" i="32" s="1"/>
  <c r="AQ402" i="32" s="1"/>
  <c r="AR402" i="32" s="1"/>
  <c r="AS402" i="32" s="1"/>
  <c r="AT402" i="32" s="1"/>
  <c r="AU402" i="32" s="1"/>
  <c r="AV402" i="32" s="1"/>
  <c r="AW402" i="32" s="1"/>
  <c r="AX402" i="32" s="1"/>
  <c r="AY402" i="32" s="1"/>
  <c r="AZ402" i="32" s="1"/>
  <c r="BA402" i="32" s="1"/>
  <c r="BB402" i="32" s="1"/>
  <c r="D122" i="32"/>
  <c r="E122" i="32" s="1"/>
  <c r="F122" i="32" s="1"/>
  <c r="G122" i="32" s="1"/>
  <c r="H122" i="32" s="1"/>
  <c r="I122" i="32" s="1"/>
  <c r="J122" i="32" s="1"/>
  <c r="K122" i="32" s="1"/>
  <c r="L122" i="32" s="1"/>
  <c r="M122" i="32" s="1"/>
  <c r="N122" i="32" s="1"/>
  <c r="O122" i="32" s="1"/>
  <c r="P122" i="32" s="1"/>
  <c r="Q122" i="32" s="1"/>
  <c r="R122" i="32" s="1"/>
  <c r="S122" i="32" s="1"/>
  <c r="T122" i="32" s="1"/>
  <c r="U122" i="32" s="1"/>
  <c r="V122" i="32" s="1"/>
  <c r="W122" i="32" s="1"/>
  <c r="X122" i="32" s="1"/>
  <c r="Y122" i="32" s="1"/>
  <c r="Z122" i="32" s="1"/>
  <c r="AA122" i="32" s="1"/>
  <c r="AB122" i="32" s="1"/>
  <c r="AC122" i="32" s="1"/>
  <c r="AD122" i="32" s="1"/>
  <c r="AE122" i="32" s="1"/>
  <c r="AF122" i="32" s="1"/>
  <c r="AG122" i="32" s="1"/>
  <c r="AH122" i="32" s="1"/>
  <c r="AI122" i="32" s="1"/>
  <c r="AJ122" i="32" s="1"/>
  <c r="AK122" i="32" s="1"/>
  <c r="AL122" i="32" s="1"/>
  <c r="AM122" i="32" s="1"/>
  <c r="AN122" i="32" s="1"/>
  <c r="AO122" i="32" s="1"/>
  <c r="AP122" i="32" s="1"/>
  <c r="AQ122" i="32" s="1"/>
  <c r="AR122" i="32" s="1"/>
  <c r="AS122" i="32" s="1"/>
  <c r="AT122" i="32" s="1"/>
  <c r="AU122" i="32" s="1"/>
  <c r="AV122" i="32" s="1"/>
  <c r="AW122" i="32" s="1"/>
  <c r="AX122" i="32" s="1"/>
  <c r="AY122" i="32" s="1"/>
  <c r="AZ122" i="32" s="1"/>
  <c r="BA122" i="32" s="1"/>
  <c r="BB122" i="32" s="1"/>
  <c r="BC122" i="32" s="1"/>
  <c r="D137" i="32"/>
  <c r="E137" i="32" s="1"/>
  <c r="F137" i="32" s="1"/>
  <c r="G137" i="32" s="1"/>
  <c r="H137" i="32" s="1"/>
  <c r="I137" i="32" s="1"/>
  <c r="J137" i="32" s="1"/>
  <c r="K137" i="32" s="1"/>
  <c r="L137" i="32" s="1"/>
  <c r="M137" i="32" s="1"/>
  <c r="N137" i="32" s="1"/>
  <c r="O137" i="32" s="1"/>
  <c r="P137" i="32" s="1"/>
  <c r="Q137" i="32" s="1"/>
  <c r="R137" i="32" s="1"/>
  <c r="S137" i="32" s="1"/>
  <c r="T137" i="32" s="1"/>
  <c r="U137" i="32" s="1"/>
  <c r="V137" i="32" s="1"/>
  <c r="W137" i="32" s="1"/>
  <c r="X137" i="32" s="1"/>
  <c r="Y137" i="32" s="1"/>
  <c r="Z137" i="32" s="1"/>
  <c r="AA137" i="32" s="1"/>
  <c r="AB137" i="32" s="1"/>
  <c r="AC137" i="32" s="1"/>
  <c r="AD137" i="32" s="1"/>
  <c r="AE137" i="32" s="1"/>
  <c r="AF137" i="32" s="1"/>
  <c r="AG137" i="32" s="1"/>
  <c r="AH137" i="32" s="1"/>
  <c r="AI137" i="32" s="1"/>
  <c r="AJ137" i="32" s="1"/>
  <c r="AK137" i="32" s="1"/>
  <c r="AL137" i="32" s="1"/>
  <c r="AM137" i="32" s="1"/>
  <c r="AN137" i="32" s="1"/>
  <c r="AO137" i="32" s="1"/>
  <c r="AP137" i="32" s="1"/>
  <c r="AQ137" i="32" s="1"/>
  <c r="AR137" i="32" s="1"/>
  <c r="AS137" i="32" s="1"/>
  <c r="AT137" i="32" s="1"/>
  <c r="AU137" i="32" s="1"/>
  <c r="AV137" i="32" s="1"/>
  <c r="AW137" i="32" s="1"/>
  <c r="AX137" i="32" s="1"/>
  <c r="AY137" i="32" s="1"/>
  <c r="AZ137" i="32" s="1"/>
  <c r="BA137" i="32" s="1"/>
  <c r="BB137" i="32" s="1"/>
  <c r="BC137" i="32" s="1"/>
  <c r="D417" i="32"/>
  <c r="E417" i="32" s="1"/>
  <c r="F417" i="32" s="1"/>
  <c r="G417" i="32" s="1"/>
  <c r="H417" i="32" s="1"/>
  <c r="I417" i="32" s="1"/>
  <c r="J417" i="32" s="1"/>
  <c r="K417" i="32" s="1"/>
  <c r="L417" i="32" s="1"/>
  <c r="M417" i="32" s="1"/>
  <c r="N417" i="32" s="1"/>
  <c r="O417" i="32" s="1"/>
  <c r="P417" i="32" s="1"/>
  <c r="Q417" i="32" s="1"/>
  <c r="R417" i="32" s="1"/>
  <c r="S417" i="32" s="1"/>
  <c r="T417" i="32" s="1"/>
  <c r="U417" i="32" s="1"/>
  <c r="V417" i="32" s="1"/>
  <c r="W417" i="32" s="1"/>
  <c r="X417" i="32" s="1"/>
  <c r="Y417" i="32" s="1"/>
  <c r="Z417" i="32" s="1"/>
  <c r="AA417" i="32" s="1"/>
  <c r="AB417" i="32" s="1"/>
  <c r="AC417" i="32" s="1"/>
  <c r="AD417" i="32" s="1"/>
  <c r="AE417" i="32" s="1"/>
  <c r="AF417" i="32" s="1"/>
  <c r="AG417" i="32" s="1"/>
  <c r="AH417" i="32" s="1"/>
  <c r="AI417" i="32" s="1"/>
  <c r="AJ417" i="32" s="1"/>
  <c r="AK417" i="32" s="1"/>
  <c r="AL417" i="32" s="1"/>
  <c r="AM417" i="32" s="1"/>
  <c r="AN417" i="32" s="1"/>
  <c r="AO417" i="32" s="1"/>
  <c r="AP417" i="32" s="1"/>
  <c r="AQ417" i="32" s="1"/>
  <c r="AR417" i="32" s="1"/>
  <c r="AS417" i="32" s="1"/>
  <c r="AT417" i="32" s="1"/>
  <c r="AU417" i="32" s="1"/>
  <c r="AV417" i="32" s="1"/>
  <c r="AW417" i="32" s="1"/>
  <c r="AX417" i="32" s="1"/>
  <c r="AY417" i="32" s="1"/>
  <c r="AZ417" i="32" s="1"/>
  <c r="BA417" i="32" s="1"/>
  <c r="BB417" i="32" s="1"/>
  <c r="D277" i="32"/>
  <c r="E277" i="32" s="1"/>
  <c r="F277" i="32" s="1"/>
  <c r="G277" i="32" s="1"/>
  <c r="H277" i="32" s="1"/>
  <c r="I277" i="32" s="1"/>
  <c r="J277" i="32" s="1"/>
  <c r="K277" i="32" s="1"/>
  <c r="L277" i="32" s="1"/>
  <c r="M277" i="32" s="1"/>
  <c r="N277" i="32" s="1"/>
  <c r="O277" i="32" s="1"/>
  <c r="P277" i="32" s="1"/>
  <c r="Q277" i="32" s="1"/>
  <c r="R277" i="32" s="1"/>
  <c r="S277" i="32" s="1"/>
  <c r="T277" i="32" s="1"/>
  <c r="U277" i="32" s="1"/>
  <c r="V277" i="32" s="1"/>
  <c r="W277" i="32" s="1"/>
  <c r="X277" i="32" s="1"/>
  <c r="Y277" i="32" s="1"/>
  <c r="Z277" i="32" s="1"/>
  <c r="AA277" i="32" s="1"/>
  <c r="AB277" i="32" s="1"/>
  <c r="AC277" i="32" s="1"/>
  <c r="AD277" i="32" s="1"/>
  <c r="AE277" i="32" s="1"/>
  <c r="AF277" i="32" s="1"/>
  <c r="AG277" i="32" s="1"/>
  <c r="AH277" i="32" s="1"/>
  <c r="AI277" i="32" s="1"/>
  <c r="AJ277" i="32" s="1"/>
  <c r="AK277" i="32" s="1"/>
  <c r="AL277" i="32" s="1"/>
  <c r="AM277" i="32" s="1"/>
  <c r="AN277" i="32" s="1"/>
  <c r="AO277" i="32" s="1"/>
  <c r="AP277" i="32" s="1"/>
  <c r="AQ277" i="32" s="1"/>
  <c r="AR277" i="32" s="1"/>
  <c r="AS277" i="32" s="1"/>
  <c r="AT277" i="32" s="1"/>
  <c r="AU277" i="32" s="1"/>
  <c r="AV277" i="32" s="1"/>
  <c r="AW277" i="32" s="1"/>
  <c r="AX277" i="32" s="1"/>
  <c r="AY277" i="32" s="1"/>
  <c r="AZ277" i="32" s="1"/>
  <c r="BA277" i="32" s="1"/>
  <c r="BB277" i="32" s="1"/>
  <c r="BC277" i="32" s="1"/>
  <c r="D415" i="32"/>
  <c r="E415" i="32" s="1"/>
  <c r="F415" i="32" s="1"/>
  <c r="G415" i="32" s="1"/>
  <c r="H415" i="32" s="1"/>
  <c r="I415" i="32" s="1"/>
  <c r="J415" i="32" s="1"/>
  <c r="K415" i="32" s="1"/>
  <c r="L415" i="32" s="1"/>
  <c r="M415" i="32" s="1"/>
  <c r="N415" i="32" s="1"/>
  <c r="O415" i="32" s="1"/>
  <c r="P415" i="32" s="1"/>
  <c r="Q415" i="32" s="1"/>
  <c r="R415" i="32" s="1"/>
  <c r="S415" i="32" s="1"/>
  <c r="T415" i="32" s="1"/>
  <c r="U415" i="32" s="1"/>
  <c r="V415" i="32" s="1"/>
  <c r="W415" i="32" s="1"/>
  <c r="X415" i="32" s="1"/>
  <c r="Y415" i="32" s="1"/>
  <c r="Z415" i="32" s="1"/>
  <c r="AA415" i="32" s="1"/>
  <c r="AB415" i="32" s="1"/>
  <c r="AC415" i="32" s="1"/>
  <c r="AD415" i="32" s="1"/>
  <c r="AE415" i="32" s="1"/>
  <c r="AF415" i="32" s="1"/>
  <c r="AG415" i="32" s="1"/>
  <c r="AH415" i="32" s="1"/>
  <c r="AI415" i="32" s="1"/>
  <c r="AJ415" i="32" s="1"/>
  <c r="AK415" i="32" s="1"/>
  <c r="AL415" i="32" s="1"/>
  <c r="AM415" i="32" s="1"/>
  <c r="AN415" i="32" s="1"/>
  <c r="AO415" i="32" s="1"/>
  <c r="AP415" i="32" s="1"/>
  <c r="AQ415" i="32" s="1"/>
  <c r="AR415" i="32" s="1"/>
  <c r="AS415" i="32" s="1"/>
  <c r="AT415" i="32" s="1"/>
  <c r="AU415" i="32" s="1"/>
  <c r="AV415" i="32" s="1"/>
  <c r="AW415" i="32" s="1"/>
  <c r="AX415" i="32" s="1"/>
  <c r="AY415" i="32" s="1"/>
  <c r="AZ415" i="32" s="1"/>
  <c r="BA415" i="32" s="1"/>
  <c r="BB415" i="32" s="1"/>
  <c r="D275" i="32"/>
  <c r="E275" i="32" s="1"/>
  <c r="F275" i="32" s="1"/>
  <c r="G275" i="32" s="1"/>
  <c r="H275" i="32" s="1"/>
  <c r="I275" i="32" s="1"/>
  <c r="J275" i="32" s="1"/>
  <c r="K275" i="32" s="1"/>
  <c r="L275" i="32" s="1"/>
  <c r="M275" i="32" s="1"/>
  <c r="N275" i="32" s="1"/>
  <c r="O275" i="32" s="1"/>
  <c r="P275" i="32" s="1"/>
  <c r="Q275" i="32" s="1"/>
  <c r="R275" i="32" s="1"/>
  <c r="S275" i="32" s="1"/>
  <c r="T275" i="32" s="1"/>
  <c r="U275" i="32" s="1"/>
  <c r="V275" i="32" s="1"/>
  <c r="W275" i="32" s="1"/>
  <c r="X275" i="32" s="1"/>
  <c r="Y275" i="32" s="1"/>
  <c r="Z275" i="32" s="1"/>
  <c r="AA275" i="32" s="1"/>
  <c r="AB275" i="32" s="1"/>
  <c r="AC275" i="32" s="1"/>
  <c r="AD275" i="32" s="1"/>
  <c r="AE275" i="32" s="1"/>
  <c r="AF275" i="32" s="1"/>
  <c r="AG275" i="32" s="1"/>
  <c r="AH275" i="32" s="1"/>
  <c r="AI275" i="32" s="1"/>
  <c r="AJ275" i="32" s="1"/>
  <c r="AK275" i="32" s="1"/>
  <c r="AL275" i="32" s="1"/>
  <c r="AM275" i="32" s="1"/>
  <c r="AN275" i="32" s="1"/>
  <c r="AO275" i="32" s="1"/>
  <c r="AP275" i="32" s="1"/>
  <c r="AQ275" i="32" s="1"/>
  <c r="AR275" i="32" s="1"/>
  <c r="AS275" i="32" s="1"/>
  <c r="AT275" i="32" s="1"/>
  <c r="AU275" i="32" s="1"/>
  <c r="AV275" i="32" s="1"/>
  <c r="AW275" i="32" s="1"/>
  <c r="AX275" i="32" s="1"/>
  <c r="AY275" i="32" s="1"/>
  <c r="AZ275" i="32" s="1"/>
  <c r="BA275" i="32" s="1"/>
  <c r="BB275" i="32" s="1"/>
  <c r="BC275" i="32" s="1"/>
  <c r="D135" i="32"/>
  <c r="E135" i="32" s="1"/>
  <c r="F135" i="32" s="1"/>
  <c r="G135" i="32" s="1"/>
  <c r="H135" i="32" s="1"/>
  <c r="I135" i="32" s="1"/>
  <c r="J135" i="32" s="1"/>
  <c r="K135" i="32" s="1"/>
  <c r="L135" i="32" s="1"/>
  <c r="M135" i="32" s="1"/>
  <c r="N135" i="32" s="1"/>
  <c r="O135" i="32" s="1"/>
  <c r="P135" i="32" s="1"/>
  <c r="Q135" i="32" s="1"/>
  <c r="R135" i="32" s="1"/>
  <c r="S135" i="32" s="1"/>
  <c r="T135" i="32" s="1"/>
  <c r="U135" i="32" s="1"/>
  <c r="V135" i="32" s="1"/>
  <c r="W135" i="32" s="1"/>
  <c r="X135" i="32" s="1"/>
  <c r="Y135" i="32" s="1"/>
  <c r="Z135" i="32" s="1"/>
  <c r="AA135" i="32" s="1"/>
  <c r="AB135" i="32" s="1"/>
  <c r="AC135" i="32" s="1"/>
  <c r="AD135" i="32" s="1"/>
  <c r="AE135" i="32" s="1"/>
  <c r="AF135" i="32" s="1"/>
  <c r="AG135" i="32" s="1"/>
  <c r="AH135" i="32" s="1"/>
  <c r="AI135" i="32" s="1"/>
  <c r="AJ135" i="32" s="1"/>
  <c r="AK135" i="32" s="1"/>
  <c r="AL135" i="32" s="1"/>
  <c r="AM135" i="32" s="1"/>
  <c r="AN135" i="32" s="1"/>
  <c r="AO135" i="32" s="1"/>
  <c r="AP135" i="32" s="1"/>
  <c r="AQ135" i="32" s="1"/>
  <c r="AR135" i="32" s="1"/>
  <c r="AS135" i="32" s="1"/>
  <c r="AT135" i="32" s="1"/>
  <c r="AU135" i="32" s="1"/>
  <c r="AV135" i="32" s="1"/>
  <c r="AW135" i="32" s="1"/>
  <c r="AX135" i="32" s="1"/>
  <c r="AY135" i="32" s="1"/>
  <c r="AZ135" i="32" s="1"/>
  <c r="BA135" i="32" s="1"/>
  <c r="BB135" i="32" s="1"/>
  <c r="BC135" i="32" s="1"/>
  <c r="D409" i="32"/>
  <c r="E409" i="32" s="1"/>
  <c r="F409" i="32" s="1"/>
  <c r="G409" i="32" s="1"/>
  <c r="H409" i="32" s="1"/>
  <c r="I409" i="32" s="1"/>
  <c r="J409" i="32" s="1"/>
  <c r="K409" i="32" s="1"/>
  <c r="L409" i="32" s="1"/>
  <c r="M409" i="32" s="1"/>
  <c r="N409" i="32" s="1"/>
  <c r="O409" i="32" s="1"/>
  <c r="P409" i="32" s="1"/>
  <c r="Q409" i="32" s="1"/>
  <c r="R409" i="32" s="1"/>
  <c r="S409" i="32" s="1"/>
  <c r="T409" i="32" s="1"/>
  <c r="U409" i="32" s="1"/>
  <c r="V409" i="32" s="1"/>
  <c r="W409" i="32" s="1"/>
  <c r="X409" i="32" s="1"/>
  <c r="Y409" i="32" s="1"/>
  <c r="Z409" i="32" s="1"/>
  <c r="AA409" i="32" s="1"/>
  <c r="AB409" i="32" s="1"/>
  <c r="AC409" i="32" s="1"/>
  <c r="AD409" i="32" s="1"/>
  <c r="AE409" i="32" s="1"/>
  <c r="AF409" i="32" s="1"/>
  <c r="AG409" i="32" s="1"/>
  <c r="AH409" i="32" s="1"/>
  <c r="AI409" i="32" s="1"/>
  <c r="AJ409" i="32" s="1"/>
  <c r="AK409" i="32" s="1"/>
  <c r="AL409" i="32" s="1"/>
  <c r="AM409" i="32" s="1"/>
  <c r="AN409" i="32" s="1"/>
  <c r="AO409" i="32" s="1"/>
  <c r="AP409" i="32" s="1"/>
  <c r="AQ409" i="32" s="1"/>
  <c r="AR409" i="32" s="1"/>
  <c r="AS409" i="32" s="1"/>
  <c r="AT409" i="32" s="1"/>
  <c r="AU409" i="32" s="1"/>
  <c r="AV409" i="32" s="1"/>
  <c r="AW409" i="32" s="1"/>
  <c r="AX409" i="32" s="1"/>
  <c r="AY409" i="32" s="1"/>
  <c r="AZ409" i="32" s="1"/>
  <c r="BA409" i="32" s="1"/>
  <c r="BB409" i="32" s="1"/>
  <c r="D269" i="32"/>
  <c r="E269" i="32" s="1"/>
  <c r="F269" i="32" s="1"/>
  <c r="G269" i="32" s="1"/>
  <c r="H269" i="32" s="1"/>
  <c r="I269" i="32" s="1"/>
  <c r="J269" i="32" s="1"/>
  <c r="K269" i="32" s="1"/>
  <c r="L269" i="32" s="1"/>
  <c r="M269" i="32" s="1"/>
  <c r="N269" i="32" s="1"/>
  <c r="O269" i="32" s="1"/>
  <c r="P269" i="32" s="1"/>
  <c r="Q269" i="32" s="1"/>
  <c r="R269" i="32" s="1"/>
  <c r="S269" i="32" s="1"/>
  <c r="T269" i="32" s="1"/>
  <c r="U269" i="32" s="1"/>
  <c r="V269" i="32" s="1"/>
  <c r="W269" i="32" s="1"/>
  <c r="X269" i="32" s="1"/>
  <c r="Y269" i="32" s="1"/>
  <c r="Z269" i="32" s="1"/>
  <c r="AA269" i="32" s="1"/>
  <c r="AB269" i="32" s="1"/>
  <c r="AC269" i="32" s="1"/>
  <c r="AD269" i="32" s="1"/>
  <c r="AE269" i="32" s="1"/>
  <c r="AF269" i="32" s="1"/>
  <c r="AG269" i="32" s="1"/>
  <c r="AH269" i="32" s="1"/>
  <c r="AI269" i="32" s="1"/>
  <c r="AJ269" i="32" s="1"/>
  <c r="AK269" i="32" s="1"/>
  <c r="AL269" i="32" s="1"/>
  <c r="AM269" i="32" s="1"/>
  <c r="AN269" i="32" s="1"/>
  <c r="AO269" i="32" s="1"/>
  <c r="AP269" i="32" s="1"/>
  <c r="AQ269" i="32" s="1"/>
  <c r="AR269" i="32" s="1"/>
  <c r="AS269" i="32" s="1"/>
  <c r="AT269" i="32" s="1"/>
  <c r="AU269" i="32" s="1"/>
  <c r="AV269" i="32" s="1"/>
  <c r="AW269" i="32" s="1"/>
  <c r="AX269" i="32" s="1"/>
  <c r="AY269" i="32" s="1"/>
  <c r="AZ269" i="32" s="1"/>
  <c r="BA269" i="32" s="1"/>
  <c r="BB269" i="32" s="1"/>
  <c r="BC269" i="32" s="1"/>
  <c r="D129" i="32"/>
  <c r="E129" i="32" s="1"/>
  <c r="F129" i="32" s="1"/>
  <c r="G129" i="32" s="1"/>
  <c r="H129" i="32" s="1"/>
  <c r="I129" i="32" s="1"/>
  <c r="J129" i="32" s="1"/>
  <c r="K129" i="32" s="1"/>
  <c r="L129" i="32" s="1"/>
  <c r="M129" i="32" s="1"/>
  <c r="N129" i="32" s="1"/>
  <c r="O129" i="32" s="1"/>
  <c r="P129" i="32" s="1"/>
  <c r="Q129" i="32" s="1"/>
  <c r="R129" i="32" s="1"/>
  <c r="S129" i="32" s="1"/>
  <c r="T129" i="32" s="1"/>
  <c r="U129" i="32" s="1"/>
  <c r="V129" i="32" s="1"/>
  <c r="W129" i="32" s="1"/>
  <c r="X129" i="32" s="1"/>
  <c r="Y129" i="32" s="1"/>
  <c r="Z129" i="32" s="1"/>
  <c r="AA129" i="32" s="1"/>
  <c r="AB129" i="32" s="1"/>
  <c r="AC129" i="32" s="1"/>
  <c r="AD129" i="32" s="1"/>
  <c r="AE129" i="32" s="1"/>
  <c r="AF129" i="32" s="1"/>
  <c r="AG129" i="32" s="1"/>
  <c r="AH129" i="32" s="1"/>
  <c r="AI129" i="32" s="1"/>
  <c r="AJ129" i="32" s="1"/>
  <c r="AK129" i="32" s="1"/>
  <c r="AL129" i="32" s="1"/>
  <c r="AM129" i="32" s="1"/>
  <c r="AN129" i="32" s="1"/>
  <c r="AO129" i="32" s="1"/>
  <c r="AP129" i="32" s="1"/>
  <c r="AQ129" i="32" s="1"/>
  <c r="AR129" i="32" s="1"/>
  <c r="AS129" i="32" s="1"/>
  <c r="AT129" i="32" s="1"/>
  <c r="AU129" i="32" s="1"/>
  <c r="AV129" i="32" s="1"/>
  <c r="AW129" i="32" s="1"/>
  <c r="AX129" i="32" s="1"/>
  <c r="AY129" i="32" s="1"/>
  <c r="AZ129" i="32" s="1"/>
  <c r="BA129" i="32" s="1"/>
  <c r="BB129" i="32" s="1"/>
  <c r="BC129" i="32" s="1"/>
  <c r="D274" i="32"/>
  <c r="E274" i="32" s="1"/>
  <c r="F274" i="32" s="1"/>
  <c r="G274" i="32" s="1"/>
  <c r="H274" i="32" s="1"/>
  <c r="I274" i="32" s="1"/>
  <c r="J274" i="32" s="1"/>
  <c r="K274" i="32" s="1"/>
  <c r="L274" i="32" s="1"/>
  <c r="M274" i="32" s="1"/>
  <c r="N274" i="32" s="1"/>
  <c r="O274" i="32" s="1"/>
  <c r="P274" i="32" s="1"/>
  <c r="Q274" i="32" s="1"/>
  <c r="R274" i="32" s="1"/>
  <c r="S274" i="32" s="1"/>
  <c r="T274" i="32" s="1"/>
  <c r="U274" i="32" s="1"/>
  <c r="V274" i="32" s="1"/>
  <c r="W274" i="32" s="1"/>
  <c r="X274" i="32" s="1"/>
  <c r="Y274" i="32" s="1"/>
  <c r="Z274" i="32" s="1"/>
  <c r="AA274" i="32" s="1"/>
  <c r="AB274" i="32" s="1"/>
  <c r="AC274" i="32" s="1"/>
  <c r="AD274" i="32" s="1"/>
  <c r="AE274" i="32" s="1"/>
  <c r="AF274" i="32" s="1"/>
  <c r="AG274" i="32" s="1"/>
  <c r="AH274" i="32" s="1"/>
  <c r="AI274" i="32" s="1"/>
  <c r="AJ274" i="32" s="1"/>
  <c r="AK274" i="32" s="1"/>
  <c r="AL274" i="32" s="1"/>
  <c r="AM274" i="32" s="1"/>
  <c r="AN274" i="32" s="1"/>
  <c r="AO274" i="32" s="1"/>
  <c r="AP274" i="32" s="1"/>
  <c r="AQ274" i="32" s="1"/>
  <c r="AR274" i="32" s="1"/>
  <c r="AS274" i="32" s="1"/>
  <c r="AT274" i="32" s="1"/>
  <c r="AU274" i="32" s="1"/>
  <c r="AV274" i="32" s="1"/>
  <c r="AW274" i="32" s="1"/>
  <c r="AX274" i="32" s="1"/>
  <c r="AY274" i="32" s="1"/>
  <c r="AZ274" i="32" s="1"/>
  <c r="BA274" i="32" s="1"/>
  <c r="BB274" i="32" s="1"/>
  <c r="BC274" i="32" s="1"/>
  <c r="D134" i="32"/>
  <c r="E134" i="32" s="1"/>
  <c r="F134" i="32" s="1"/>
  <c r="G134" i="32" s="1"/>
  <c r="H134" i="32" s="1"/>
  <c r="I134" i="32" s="1"/>
  <c r="J134" i="32" s="1"/>
  <c r="K134" i="32" s="1"/>
  <c r="L134" i="32" s="1"/>
  <c r="M134" i="32" s="1"/>
  <c r="N134" i="32" s="1"/>
  <c r="O134" i="32" s="1"/>
  <c r="P134" i="32" s="1"/>
  <c r="Q134" i="32" s="1"/>
  <c r="R134" i="32" s="1"/>
  <c r="S134" i="32" s="1"/>
  <c r="T134" i="32" s="1"/>
  <c r="U134" i="32" s="1"/>
  <c r="V134" i="32" s="1"/>
  <c r="W134" i="32" s="1"/>
  <c r="X134" i="32" s="1"/>
  <c r="Y134" i="32" s="1"/>
  <c r="Z134" i="32" s="1"/>
  <c r="AA134" i="32" s="1"/>
  <c r="AB134" i="32" s="1"/>
  <c r="AC134" i="32" s="1"/>
  <c r="AD134" i="32" s="1"/>
  <c r="AE134" i="32" s="1"/>
  <c r="AF134" i="32" s="1"/>
  <c r="AG134" i="32" s="1"/>
  <c r="AH134" i="32" s="1"/>
  <c r="AI134" i="32" s="1"/>
  <c r="AJ134" i="32" s="1"/>
  <c r="AK134" i="32" s="1"/>
  <c r="AL134" i="32" s="1"/>
  <c r="AM134" i="32" s="1"/>
  <c r="AN134" i="32" s="1"/>
  <c r="AO134" i="32" s="1"/>
  <c r="AP134" i="32" s="1"/>
  <c r="AQ134" i="32" s="1"/>
  <c r="AR134" i="32" s="1"/>
  <c r="AS134" i="32" s="1"/>
  <c r="AT134" i="32" s="1"/>
  <c r="AU134" i="32" s="1"/>
  <c r="AV134" i="32" s="1"/>
  <c r="AW134" i="32" s="1"/>
  <c r="AX134" i="32" s="1"/>
  <c r="AY134" i="32" s="1"/>
  <c r="AZ134" i="32" s="1"/>
  <c r="BA134" i="32" s="1"/>
  <c r="BB134" i="32" s="1"/>
  <c r="BC134" i="32" s="1"/>
  <c r="D414" i="32"/>
  <c r="E414" i="32" s="1"/>
  <c r="F414" i="32" s="1"/>
  <c r="G414" i="32" s="1"/>
  <c r="H414" i="32" s="1"/>
  <c r="I414" i="32" s="1"/>
  <c r="J414" i="32" s="1"/>
  <c r="K414" i="32" s="1"/>
  <c r="L414" i="32" s="1"/>
  <c r="M414" i="32" s="1"/>
  <c r="N414" i="32" s="1"/>
  <c r="O414" i="32" s="1"/>
  <c r="P414" i="32" s="1"/>
  <c r="Q414" i="32" s="1"/>
  <c r="R414" i="32" s="1"/>
  <c r="S414" i="32" s="1"/>
  <c r="T414" i="32" s="1"/>
  <c r="U414" i="32" s="1"/>
  <c r="V414" i="32" s="1"/>
  <c r="W414" i="32" s="1"/>
  <c r="X414" i="32" s="1"/>
  <c r="Y414" i="32" s="1"/>
  <c r="Z414" i="32" s="1"/>
  <c r="AA414" i="32" s="1"/>
  <c r="AB414" i="32" s="1"/>
  <c r="AC414" i="32" s="1"/>
  <c r="AD414" i="32" s="1"/>
  <c r="AE414" i="32" s="1"/>
  <c r="AF414" i="32" s="1"/>
  <c r="AG414" i="32" s="1"/>
  <c r="AH414" i="32" s="1"/>
  <c r="AI414" i="32" s="1"/>
  <c r="AJ414" i="32" s="1"/>
  <c r="AK414" i="32" s="1"/>
  <c r="AL414" i="32" s="1"/>
  <c r="AM414" i="32" s="1"/>
  <c r="AN414" i="32" s="1"/>
  <c r="AO414" i="32" s="1"/>
  <c r="AP414" i="32" s="1"/>
  <c r="AQ414" i="32" s="1"/>
  <c r="AR414" i="32" s="1"/>
  <c r="AS414" i="32" s="1"/>
  <c r="AT414" i="32" s="1"/>
  <c r="AU414" i="32" s="1"/>
  <c r="AV414" i="32" s="1"/>
  <c r="AW414" i="32" s="1"/>
  <c r="AX414" i="32" s="1"/>
  <c r="AY414" i="32" s="1"/>
  <c r="AZ414" i="32" s="1"/>
  <c r="BA414" i="32" s="1"/>
  <c r="BB414" i="32" s="1"/>
  <c r="D130" i="32"/>
  <c r="E130" i="32" s="1"/>
  <c r="F130" i="32" s="1"/>
  <c r="G130" i="32" s="1"/>
  <c r="H130" i="32" s="1"/>
  <c r="I130" i="32" s="1"/>
  <c r="J130" i="32" s="1"/>
  <c r="K130" i="32" s="1"/>
  <c r="L130" i="32" s="1"/>
  <c r="M130" i="32" s="1"/>
  <c r="N130" i="32" s="1"/>
  <c r="O130" i="32" s="1"/>
  <c r="P130" i="32" s="1"/>
  <c r="Q130" i="32" s="1"/>
  <c r="R130" i="32" s="1"/>
  <c r="S130" i="32" s="1"/>
  <c r="T130" i="32" s="1"/>
  <c r="U130" i="32" s="1"/>
  <c r="V130" i="32" s="1"/>
  <c r="W130" i="32" s="1"/>
  <c r="X130" i="32" s="1"/>
  <c r="Y130" i="32" s="1"/>
  <c r="Z130" i="32" s="1"/>
  <c r="AA130" i="32" s="1"/>
  <c r="AB130" i="32" s="1"/>
  <c r="AC130" i="32" s="1"/>
  <c r="AD130" i="32" s="1"/>
  <c r="AE130" i="32" s="1"/>
  <c r="AF130" i="32" s="1"/>
  <c r="AG130" i="32" s="1"/>
  <c r="AH130" i="32" s="1"/>
  <c r="AI130" i="32" s="1"/>
  <c r="AJ130" i="32" s="1"/>
  <c r="AK130" i="32" s="1"/>
  <c r="AL130" i="32" s="1"/>
  <c r="AM130" i="32" s="1"/>
  <c r="AN130" i="32" s="1"/>
  <c r="AO130" i="32" s="1"/>
  <c r="AP130" i="32" s="1"/>
  <c r="AQ130" i="32" s="1"/>
  <c r="AR130" i="32" s="1"/>
  <c r="AS130" i="32" s="1"/>
  <c r="AT130" i="32" s="1"/>
  <c r="AU130" i="32" s="1"/>
  <c r="AV130" i="32" s="1"/>
  <c r="AW130" i="32" s="1"/>
  <c r="AX130" i="32" s="1"/>
  <c r="AY130" i="32" s="1"/>
  <c r="AZ130" i="32" s="1"/>
  <c r="BA130" i="32" s="1"/>
  <c r="BB130" i="32" s="1"/>
  <c r="BC130" i="32" s="1"/>
  <c r="D270" i="32"/>
  <c r="E270" i="32" s="1"/>
  <c r="F270" i="32" s="1"/>
  <c r="G270" i="32" s="1"/>
  <c r="H270" i="32" s="1"/>
  <c r="I270" i="32" s="1"/>
  <c r="J270" i="32" s="1"/>
  <c r="K270" i="32" s="1"/>
  <c r="L270" i="32" s="1"/>
  <c r="M270" i="32" s="1"/>
  <c r="N270" i="32" s="1"/>
  <c r="O270" i="32" s="1"/>
  <c r="P270" i="32" s="1"/>
  <c r="Q270" i="32" s="1"/>
  <c r="R270" i="32" s="1"/>
  <c r="S270" i="32" s="1"/>
  <c r="T270" i="32" s="1"/>
  <c r="U270" i="32" s="1"/>
  <c r="V270" i="32" s="1"/>
  <c r="W270" i="32" s="1"/>
  <c r="X270" i="32" s="1"/>
  <c r="Y270" i="32" s="1"/>
  <c r="Z270" i="32" s="1"/>
  <c r="AA270" i="32" s="1"/>
  <c r="AB270" i="32" s="1"/>
  <c r="AC270" i="32" s="1"/>
  <c r="AD270" i="32" s="1"/>
  <c r="AE270" i="32" s="1"/>
  <c r="AF270" i="32" s="1"/>
  <c r="AG270" i="32" s="1"/>
  <c r="AH270" i="32" s="1"/>
  <c r="AI270" i="32" s="1"/>
  <c r="AJ270" i="32" s="1"/>
  <c r="AK270" i="32" s="1"/>
  <c r="AL270" i="32" s="1"/>
  <c r="AM270" i="32" s="1"/>
  <c r="AN270" i="32" s="1"/>
  <c r="AO270" i="32" s="1"/>
  <c r="AP270" i="32" s="1"/>
  <c r="AQ270" i="32" s="1"/>
  <c r="AR270" i="32" s="1"/>
  <c r="AS270" i="32" s="1"/>
  <c r="AT270" i="32" s="1"/>
  <c r="AU270" i="32" s="1"/>
  <c r="AV270" i="32" s="1"/>
  <c r="AW270" i="32" s="1"/>
  <c r="AX270" i="32" s="1"/>
  <c r="AY270" i="32" s="1"/>
  <c r="AZ270" i="32" s="1"/>
  <c r="BA270" i="32" s="1"/>
  <c r="BB270" i="32" s="1"/>
  <c r="BC270" i="32" s="1"/>
  <c r="D410" i="32"/>
  <c r="E410" i="32" s="1"/>
  <c r="F410" i="32" s="1"/>
  <c r="G410" i="32" s="1"/>
  <c r="H410" i="32" s="1"/>
  <c r="I410" i="32" s="1"/>
  <c r="J410" i="32" s="1"/>
  <c r="K410" i="32" s="1"/>
  <c r="L410" i="32" s="1"/>
  <c r="M410" i="32" s="1"/>
  <c r="N410" i="32" s="1"/>
  <c r="O410" i="32" s="1"/>
  <c r="P410" i="32" s="1"/>
  <c r="Q410" i="32" s="1"/>
  <c r="R410" i="32" s="1"/>
  <c r="S410" i="32" s="1"/>
  <c r="T410" i="32" s="1"/>
  <c r="U410" i="32" s="1"/>
  <c r="V410" i="32" s="1"/>
  <c r="W410" i="32" s="1"/>
  <c r="X410" i="32" s="1"/>
  <c r="Y410" i="32" s="1"/>
  <c r="Z410" i="32" s="1"/>
  <c r="AA410" i="32" s="1"/>
  <c r="AB410" i="32" s="1"/>
  <c r="AC410" i="32" s="1"/>
  <c r="AD410" i="32" s="1"/>
  <c r="AE410" i="32" s="1"/>
  <c r="AF410" i="32" s="1"/>
  <c r="AG410" i="32" s="1"/>
  <c r="AH410" i="32" s="1"/>
  <c r="AI410" i="32" s="1"/>
  <c r="AJ410" i="32" s="1"/>
  <c r="AK410" i="32" s="1"/>
  <c r="AL410" i="32" s="1"/>
  <c r="AM410" i="32" s="1"/>
  <c r="AN410" i="32" s="1"/>
  <c r="AO410" i="32" s="1"/>
  <c r="AP410" i="32" s="1"/>
  <c r="AQ410" i="32" s="1"/>
  <c r="AR410" i="32" s="1"/>
  <c r="AS410" i="32" s="1"/>
  <c r="AT410" i="32" s="1"/>
  <c r="AU410" i="32" s="1"/>
  <c r="AV410" i="32" s="1"/>
  <c r="AW410" i="32" s="1"/>
  <c r="AX410" i="32" s="1"/>
  <c r="AY410" i="32" s="1"/>
  <c r="AZ410" i="32" s="1"/>
  <c r="BA410" i="32" s="1"/>
  <c r="BB410" i="32" s="1"/>
  <c r="D254" i="32"/>
  <c r="E254" i="32" s="1"/>
  <c r="F254" i="32" s="1"/>
  <c r="G254" i="32" s="1"/>
  <c r="H254" i="32" s="1"/>
  <c r="I254" i="32" s="1"/>
  <c r="J254" i="32" s="1"/>
  <c r="K254" i="32" s="1"/>
  <c r="L254" i="32" s="1"/>
  <c r="M254" i="32" s="1"/>
  <c r="N254" i="32" s="1"/>
  <c r="O254" i="32" s="1"/>
  <c r="P254" i="32" s="1"/>
  <c r="Q254" i="32" s="1"/>
  <c r="R254" i="32" s="1"/>
  <c r="S254" i="32" s="1"/>
  <c r="T254" i="32" s="1"/>
  <c r="U254" i="32" s="1"/>
  <c r="V254" i="32" s="1"/>
  <c r="W254" i="32" s="1"/>
  <c r="X254" i="32" s="1"/>
  <c r="Y254" i="32" s="1"/>
  <c r="Z254" i="32" s="1"/>
  <c r="AA254" i="32" s="1"/>
  <c r="AB254" i="32" s="1"/>
  <c r="AC254" i="32" s="1"/>
  <c r="AD254" i="32" s="1"/>
  <c r="AE254" i="32" s="1"/>
  <c r="AF254" i="32" s="1"/>
  <c r="AG254" i="32" s="1"/>
  <c r="AH254" i="32" s="1"/>
  <c r="AI254" i="32" s="1"/>
  <c r="AJ254" i="32" s="1"/>
  <c r="AK254" i="32" s="1"/>
  <c r="AL254" i="32" s="1"/>
  <c r="AM254" i="32" s="1"/>
  <c r="AN254" i="32" s="1"/>
  <c r="AO254" i="32" s="1"/>
  <c r="AP254" i="32" s="1"/>
  <c r="AQ254" i="32" s="1"/>
  <c r="AR254" i="32" s="1"/>
  <c r="AS254" i="32" s="1"/>
  <c r="AT254" i="32" s="1"/>
  <c r="AU254" i="32" s="1"/>
  <c r="AV254" i="32" s="1"/>
  <c r="AW254" i="32" s="1"/>
  <c r="AX254" i="32" s="1"/>
  <c r="AY254" i="32" s="1"/>
  <c r="AZ254" i="32" s="1"/>
  <c r="BA254" i="32" s="1"/>
  <c r="BB254" i="32" s="1"/>
  <c r="BC254" i="32" s="1"/>
  <c r="D394" i="32"/>
  <c r="E394" i="32" s="1"/>
  <c r="F394" i="32" s="1"/>
  <c r="G394" i="32" s="1"/>
  <c r="H394" i="32" s="1"/>
  <c r="I394" i="32" s="1"/>
  <c r="J394" i="32" s="1"/>
  <c r="K394" i="32" s="1"/>
  <c r="L394" i="32" s="1"/>
  <c r="M394" i="32" s="1"/>
  <c r="N394" i="32" s="1"/>
  <c r="O394" i="32" s="1"/>
  <c r="P394" i="32" s="1"/>
  <c r="Q394" i="32" s="1"/>
  <c r="R394" i="32" s="1"/>
  <c r="S394" i="32" s="1"/>
  <c r="T394" i="32" s="1"/>
  <c r="U394" i="32" s="1"/>
  <c r="V394" i="32" s="1"/>
  <c r="W394" i="32" s="1"/>
  <c r="X394" i="32" s="1"/>
  <c r="Y394" i="32" s="1"/>
  <c r="Z394" i="32" s="1"/>
  <c r="AA394" i="32" s="1"/>
  <c r="AB394" i="32" s="1"/>
  <c r="AC394" i="32" s="1"/>
  <c r="AD394" i="32" s="1"/>
  <c r="AE394" i="32" s="1"/>
  <c r="AF394" i="32" s="1"/>
  <c r="AG394" i="32" s="1"/>
  <c r="AH394" i="32" s="1"/>
  <c r="AI394" i="32" s="1"/>
  <c r="AJ394" i="32" s="1"/>
  <c r="AK394" i="32" s="1"/>
  <c r="AL394" i="32" s="1"/>
  <c r="AM394" i="32" s="1"/>
  <c r="AN394" i="32" s="1"/>
  <c r="AO394" i="32" s="1"/>
  <c r="AP394" i="32" s="1"/>
  <c r="AQ394" i="32" s="1"/>
  <c r="AR394" i="32" s="1"/>
  <c r="AS394" i="32" s="1"/>
  <c r="AT394" i="32" s="1"/>
  <c r="AU394" i="32" s="1"/>
  <c r="AV394" i="32" s="1"/>
  <c r="AW394" i="32" s="1"/>
  <c r="AX394" i="32" s="1"/>
  <c r="AY394" i="32" s="1"/>
  <c r="AZ394" i="32" s="1"/>
  <c r="BA394" i="32" s="1"/>
  <c r="BB394" i="32" s="1"/>
  <c r="D114" i="32"/>
  <c r="E114" i="32" s="1"/>
  <c r="F114" i="32" s="1"/>
  <c r="G114" i="32" s="1"/>
  <c r="H114" i="32" s="1"/>
  <c r="I114" i="32" s="1"/>
  <c r="J114" i="32" s="1"/>
  <c r="K114" i="32" s="1"/>
  <c r="L114" i="32" s="1"/>
  <c r="M114" i="32" s="1"/>
  <c r="N114" i="32" s="1"/>
  <c r="O114" i="32" s="1"/>
  <c r="P114" i="32" s="1"/>
  <c r="Q114" i="32" s="1"/>
  <c r="R114" i="32" s="1"/>
  <c r="S114" i="32" s="1"/>
  <c r="T114" i="32" s="1"/>
  <c r="U114" i="32" s="1"/>
  <c r="V114" i="32" s="1"/>
  <c r="W114" i="32" s="1"/>
  <c r="X114" i="32" s="1"/>
  <c r="Y114" i="32" s="1"/>
  <c r="Z114" i="32" s="1"/>
  <c r="AA114" i="32" s="1"/>
  <c r="AB114" i="32" s="1"/>
  <c r="AC114" i="32" s="1"/>
  <c r="AD114" i="32" s="1"/>
  <c r="AE114" i="32" s="1"/>
  <c r="AF114" i="32" s="1"/>
  <c r="AG114" i="32" s="1"/>
  <c r="AH114" i="32" s="1"/>
  <c r="AI114" i="32" s="1"/>
  <c r="AJ114" i="32" s="1"/>
  <c r="AK114" i="32" s="1"/>
  <c r="AL114" i="32" s="1"/>
  <c r="AM114" i="32" s="1"/>
  <c r="AN114" i="32" s="1"/>
  <c r="AO114" i="32" s="1"/>
  <c r="AP114" i="32" s="1"/>
  <c r="AQ114" i="32" s="1"/>
  <c r="AR114" i="32" s="1"/>
  <c r="AS114" i="32" s="1"/>
  <c r="AT114" i="32" s="1"/>
  <c r="AU114" i="32" s="1"/>
  <c r="AV114" i="32" s="1"/>
  <c r="AW114" i="32" s="1"/>
  <c r="AX114" i="32" s="1"/>
  <c r="AY114" i="32" s="1"/>
  <c r="AZ114" i="32" s="1"/>
  <c r="BA114" i="32" s="1"/>
  <c r="BB114" i="32" s="1"/>
  <c r="BC114" i="32" s="1"/>
  <c r="D126" i="32"/>
  <c r="E126" i="32" s="1"/>
  <c r="F126" i="32" s="1"/>
  <c r="G126" i="32" s="1"/>
  <c r="H126" i="32" s="1"/>
  <c r="I126" i="32" s="1"/>
  <c r="J126" i="32" s="1"/>
  <c r="K126" i="32" s="1"/>
  <c r="L126" i="32" s="1"/>
  <c r="M126" i="32" s="1"/>
  <c r="N126" i="32" s="1"/>
  <c r="O126" i="32" s="1"/>
  <c r="P126" i="32" s="1"/>
  <c r="Q126" i="32" s="1"/>
  <c r="R126" i="32" s="1"/>
  <c r="S126" i="32" s="1"/>
  <c r="T126" i="32" s="1"/>
  <c r="U126" i="32" s="1"/>
  <c r="V126" i="32" s="1"/>
  <c r="W126" i="32" s="1"/>
  <c r="X126" i="32" s="1"/>
  <c r="Y126" i="32" s="1"/>
  <c r="Z126" i="32" s="1"/>
  <c r="AA126" i="32" s="1"/>
  <c r="AB126" i="32" s="1"/>
  <c r="AC126" i="32" s="1"/>
  <c r="AD126" i="32" s="1"/>
  <c r="AE126" i="32" s="1"/>
  <c r="AF126" i="32" s="1"/>
  <c r="AG126" i="32" s="1"/>
  <c r="AH126" i="32" s="1"/>
  <c r="AI126" i="32" s="1"/>
  <c r="AJ126" i="32" s="1"/>
  <c r="AK126" i="32" s="1"/>
  <c r="AL126" i="32" s="1"/>
  <c r="AM126" i="32" s="1"/>
  <c r="AN126" i="32" s="1"/>
  <c r="AO126" i="32" s="1"/>
  <c r="AP126" i="32" s="1"/>
  <c r="AQ126" i="32" s="1"/>
  <c r="AR126" i="32" s="1"/>
  <c r="AS126" i="32" s="1"/>
  <c r="AT126" i="32" s="1"/>
  <c r="AU126" i="32" s="1"/>
  <c r="AV126" i="32" s="1"/>
  <c r="AW126" i="32" s="1"/>
  <c r="AX126" i="32" s="1"/>
  <c r="AY126" i="32" s="1"/>
  <c r="AZ126" i="32" s="1"/>
  <c r="BA126" i="32" s="1"/>
  <c r="BB126" i="32" s="1"/>
  <c r="BC126" i="32" s="1"/>
  <c r="D266" i="32"/>
  <c r="E266" i="32" s="1"/>
  <c r="F266" i="32" s="1"/>
  <c r="G266" i="32" s="1"/>
  <c r="H266" i="32" s="1"/>
  <c r="I266" i="32" s="1"/>
  <c r="J266" i="32" s="1"/>
  <c r="K266" i="32" s="1"/>
  <c r="L266" i="32" s="1"/>
  <c r="M266" i="32" s="1"/>
  <c r="N266" i="32" s="1"/>
  <c r="O266" i="32" s="1"/>
  <c r="P266" i="32" s="1"/>
  <c r="Q266" i="32" s="1"/>
  <c r="R266" i="32" s="1"/>
  <c r="S266" i="32" s="1"/>
  <c r="T266" i="32" s="1"/>
  <c r="U266" i="32" s="1"/>
  <c r="V266" i="32" s="1"/>
  <c r="W266" i="32" s="1"/>
  <c r="X266" i="32" s="1"/>
  <c r="Y266" i="32" s="1"/>
  <c r="Z266" i="32" s="1"/>
  <c r="AA266" i="32" s="1"/>
  <c r="AB266" i="32" s="1"/>
  <c r="AC266" i="32" s="1"/>
  <c r="AD266" i="32" s="1"/>
  <c r="AE266" i="32" s="1"/>
  <c r="AF266" i="32" s="1"/>
  <c r="AG266" i="32" s="1"/>
  <c r="AH266" i="32" s="1"/>
  <c r="AI266" i="32" s="1"/>
  <c r="AJ266" i="32" s="1"/>
  <c r="AK266" i="32" s="1"/>
  <c r="AL266" i="32" s="1"/>
  <c r="AM266" i="32" s="1"/>
  <c r="AN266" i="32" s="1"/>
  <c r="AO266" i="32" s="1"/>
  <c r="AP266" i="32" s="1"/>
  <c r="AQ266" i="32" s="1"/>
  <c r="AR266" i="32" s="1"/>
  <c r="AS266" i="32" s="1"/>
  <c r="AT266" i="32" s="1"/>
  <c r="AU266" i="32" s="1"/>
  <c r="AV266" i="32" s="1"/>
  <c r="AW266" i="32" s="1"/>
  <c r="AX266" i="32" s="1"/>
  <c r="AY266" i="32" s="1"/>
  <c r="AZ266" i="32" s="1"/>
  <c r="BA266" i="32" s="1"/>
  <c r="BB266" i="32" s="1"/>
  <c r="BC266" i="32" s="1"/>
  <c r="D406" i="32"/>
  <c r="E406" i="32" s="1"/>
  <c r="F406" i="32" s="1"/>
  <c r="G406" i="32" s="1"/>
  <c r="H406" i="32" s="1"/>
  <c r="I406" i="32" s="1"/>
  <c r="J406" i="32" s="1"/>
  <c r="K406" i="32" s="1"/>
  <c r="L406" i="32" s="1"/>
  <c r="M406" i="32" s="1"/>
  <c r="N406" i="32" s="1"/>
  <c r="O406" i="32" s="1"/>
  <c r="P406" i="32" s="1"/>
  <c r="Q406" i="32" s="1"/>
  <c r="R406" i="32" s="1"/>
  <c r="S406" i="32" s="1"/>
  <c r="T406" i="32" s="1"/>
  <c r="U406" i="32" s="1"/>
  <c r="V406" i="32" s="1"/>
  <c r="W406" i="32" s="1"/>
  <c r="X406" i="32" s="1"/>
  <c r="Y406" i="32" s="1"/>
  <c r="Z406" i="32" s="1"/>
  <c r="AA406" i="32" s="1"/>
  <c r="AB406" i="32" s="1"/>
  <c r="AC406" i="32" s="1"/>
  <c r="AD406" i="32" s="1"/>
  <c r="AE406" i="32" s="1"/>
  <c r="AF406" i="32" s="1"/>
  <c r="AG406" i="32" s="1"/>
  <c r="AH406" i="32" s="1"/>
  <c r="AI406" i="32" s="1"/>
  <c r="AJ406" i="32" s="1"/>
  <c r="AK406" i="32" s="1"/>
  <c r="AL406" i="32" s="1"/>
  <c r="AM406" i="32" s="1"/>
  <c r="AN406" i="32" s="1"/>
  <c r="AO406" i="32" s="1"/>
  <c r="AP406" i="32" s="1"/>
  <c r="AQ406" i="32" s="1"/>
  <c r="AR406" i="32" s="1"/>
  <c r="AS406" i="32" s="1"/>
  <c r="AT406" i="32" s="1"/>
  <c r="AU406" i="32" s="1"/>
  <c r="AV406" i="32" s="1"/>
  <c r="AW406" i="32" s="1"/>
  <c r="AX406" i="32" s="1"/>
  <c r="AY406" i="32" s="1"/>
  <c r="AZ406" i="32" s="1"/>
  <c r="BA406" i="32" s="1"/>
  <c r="BB406" i="32" s="1"/>
  <c r="D117" i="32"/>
  <c r="E117" i="32" s="1"/>
  <c r="F117" i="32" s="1"/>
  <c r="G117" i="32" s="1"/>
  <c r="H117" i="32" s="1"/>
  <c r="I117" i="32" s="1"/>
  <c r="J117" i="32" s="1"/>
  <c r="K117" i="32" s="1"/>
  <c r="L117" i="32" s="1"/>
  <c r="M117" i="32" s="1"/>
  <c r="N117" i="32" s="1"/>
  <c r="O117" i="32" s="1"/>
  <c r="P117" i="32" s="1"/>
  <c r="Q117" i="32" s="1"/>
  <c r="R117" i="32" s="1"/>
  <c r="S117" i="32" s="1"/>
  <c r="T117" i="32" s="1"/>
  <c r="U117" i="32" s="1"/>
  <c r="V117" i="32" s="1"/>
  <c r="W117" i="32" s="1"/>
  <c r="X117" i="32" s="1"/>
  <c r="Y117" i="32" s="1"/>
  <c r="Z117" i="32" s="1"/>
  <c r="AA117" i="32" s="1"/>
  <c r="AB117" i="32" s="1"/>
  <c r="AC117" i="32" s="1"/>
  <c r="AD117" i="32" s="1"/>
  <c r="AE117" i="32" s="1"/>
  <c r="AF117" i="32" s="1"/>
  <c r="AG117" i="32" s="1"/>
  <c r="AH117" i="32" s="1"/>
  <c r="AI117" i="32" s="1"/>
  <c r="AJ117" i="32" s="1"/>
  <c r="AK117" i="32" s="1"/>
  <c r="AL117" i="32" s="1"/>
  <c r="AM117" i="32" s="1"/>
  <c r="AN117" i="32" s="1"/>
  <c r="AO117" i="32" s="1"/>
  <c r="AP117" i="32" s="1"/>
  <c r="AQ117" i="32" s="1"/>
  <c r="AR117" i="32" s="1"/>
  <c r="AS117" i="32" s="1"/>
  <c r="AT117" i="32" s="1"/>
  <c r="AU117" i="32" s="1"/>
  <c r="AV117" i="32" s="1"/>
  <c r="AW117" i="32" s="1"/>
  <c r="AX117" i="32" s="1"/>
  <c r="AY117" i="32" s="1"/>
  <c r="AZ117" i="32" s="1"/>
  <c r="BA117" i="32" s="1"/>
  <c r="BB117" i="32" s="1"/>
  <c r="BC117" i="32" s="1"/>
  <c r="D257" i="32"/>
  <c r="E257" i="32" s="1"/>
  <c r="F257" i="32" s="1"/>
  <c r="G257" i="32" s="1"/>
  <c r="H257" i="32" s="1"/>
  <c r="I257" i="32" s="1"/>
  <c r="J257" i="32" s="1"/>
  <c r="K257" i="32" s="1"/>
  <c r="L257" i="32" s="1"/>
  <c r="M257" i="32" s="1"/>
  <c r="N257" i="32" s="1"/>
  <c r="O257" i="32" s="1"/>
  <c r="P257" i="32" s="1"/>
  <c r="Q257" i="32" s="1"/>
  <c r="R257" i="32" s="1"/>
  <c r="S257" i="32" s="1"/>
  <c r="T257" i="32" s="1"/>
  <c r="U257" i="32" s="1"/>
  <c r="V257" i="32" s="1"/>
  <c r="W257" i="32" s="1"/>
  <c r="X257" i="32" s="1"/>
  <c r="Y257" i="32" s="1"/>
  <c r="Z257" i="32" s="1"/>
  <c r="AA257" i="32" s="1"/>
  <c r="AB257" i="32" s="1"/>
  <c r="AC257" i="32" s="1"/>
  <c r="AD257" i="32" s="1"/>
  <c r="AE257" i="32" s="1"/>
  <c r="AF257" i="32" s="1"/>
  <c r="AG257" i="32" s="1"/>
  <c r="AH257" i="32" s="1"/>
  <c r="AI257" i="32" s="1"/>
  <c r="AJ257" i="32" s="1"/>
  <c r="AK257" i="32" s="1"/>
  <c r="AL257" i="32" s="1"/>
  <c r="AM257" i="32" s="1"/>
  <c r="AN257" i="32" s="1"/>
  <c r="AO257" i="32" s="1"/>
  <c r="AP257" i="32" s="1"/>
  <c r="AQ257" i="32" s="1"/>
  <c r="AR257" i="32" s="1"/>
  <c r="AS257" i="32" s="1"/>
  <c r="AT257" i="32" s="1"/>
  <c r="AU257" i="32" s="1"/>
  <c r="AV257" i="32" s="1"/>
  <c r="AW257" i="32" s="1"/>
  <c r="AX257" i="32" s="1"/>
  <c r="AY257" i="32" s="1"/>
  <c r="AZ257" i="32" s="1"/>
  <c r="BA257" i="32" s="1"/>
  <c r="BB257" i="32" s="1"/>
  <c r="BC257" i="32" s="1"/>
  <c r="D397" i="32"/>
  <c r="E397" i="32" s="1"/>
  <c r="F397" i="32" s="1"/>
  <c r="G397" i="32" s="1"/>
  <c r="H397" i="32" s="1"/>
  <c r="I397" i="32" s="1"/>
  <c r="J397" i="32" s="1"/>
  <c r="K397" i="32" s="1"/>
  <c r="L397" i="32" s="1"/>
  <c r="M397" i="32" s="1"/>
  <c r="N397" i="32" s="1"/>
  <c r="O397" i="32" s="1"/>
  <c r="P397" i="32" s="1"/>
  <c r="Q397" i="32" s="1"/>
  <c r="R397" i="32" s="1"/>
  <c r="S397" i="32" s="1"/>
  <c r="T397" i="32" s="1"/>
  <c r="U397" i="32" s="1"/>
  <c r="V397" i="32" s="1"/>
  <c r="W397" i="32" s="1"/>
  <c r="X397" i="32" s="1"/>
  <c r="Y397" i="32" s="1"/>
  <c r="Z397" i="32" s="1"/>
  <c r="AA397" i="32" s="1"/>
  <c r="AB397" i="32" s="1"/>
  <c r="AC397" i="32" s="1"/>
  <c r="AD397" i="32" s="1"/>
  <c r="AE397" i="32" s="1"/>
  <c r="AF397" i="32" s="1"/>
  <c r="AG397" i="32" s="1"/>
  <c r="AH397" i="32" s="1"/>
  <c r="AI397" i="32" s="1"/>
  <c r="AJ397" i="32" s="1"/>
  <c r="AK397" i="32" s="1"/>
  <c r="AL397" i="32" s="1"/>
  <c r="AM397" i="32" s="1"/>
  <c r="AN397" i="32" s="1"/>
  <c r="AO397" i="32" s="1"/>
  <c r="AP397" i="32" s="1"/>
  <c r="AQ397" i="32" s="1"/>
  <c r="AR397" i="32" s="1"/>
  <c r="AS397" i="32" s="1"/>
  <c r="AT397" i="32" s="1"/>
  <c r="AU397" i="32" s="1"/>
  <c r="AV397" i="32" s="1"/>
  <c r="AW397" i="32" s="1"/>
  <c r="AX397" i="32" s="1"/>
  <c r="AY397" i="32" s="1"/>
  <c r="AZ397" i="32" s="1"/>
  <c r="BA397" i="32" s="1"/>
  <c r="BB397" i="32" s="1"/>
  <c r="D256" i="32"/>
  <c r="E256" i="32" s="1"/>
  <c r="F256" i="32" s="1"/>
  <c r="G256" i="32" s="1"/>
  <c r="H256" i="32" s="1"/>
  <c r="I256" i="32" s="1"/>
  <c r="J256" i="32" s="1"/>
  <c r="K256" i="32" s="1"/>
  <c r="L256" i="32" s="1"/>
  <c r="M256" i="32" s="1"/>
  <c r="N256" i="32" s="1"/>
  <c r="O256" i="32" s="1"/>
  <c r="P256" i="32" s="1"/>
  <c r="Q256" i="32" s="1"/>
  <c r="R256" i="32" s="1"/>
  <c r="S256" i="32" s="1"/>
  <c r="T256" i="32" s="1"/>
  <c r="U256" i="32" s="1"/>
  <c r="V256" i="32" s="1"/>
  <c r="W256" i="32" s="1"/>
  <c r="X256" i="32" s="1"/>
  <c r="Y256" i="32" s="1"/>
  <c r="Z256" i="32" s="1"/>
  <c r="AA256" i="32" s="1"/>
  <c r="AB256" i="32" s="1"/>
  <c r="AC256" i="32" s="1"/>
  <c r="AD256" i="32" s="1"/>
  <c r="AE256" i="32" s="1"/>
  <c r="AF256" i="32" s="1"/>
  <c r="AG256" i="32" s="1"/>
  <c r="AH256" i="32" s="1"/>
  <c r="AI256" i="32" s="1"/>
  <c r="AJ256" i="32" s="1"/>
  <c r="AK256" i="32" s="1"/>
  <c r="AL256" i="32" s="1"/>
  <c r="AM256" i="32" s="1"/>
  <c r="AN256" i="32" s="1"/>
  <c r="AO256" i="32" s="1"/>
  <c r="AP256" i="32" s="1"/>
  <c r="AQ256" i="32" s="1"/>
  <c r="AR256" i="32" s="1"/>
  <c r="AS256" i="32" s="1"/>
  <c r="AT256" i="32" s="1"/>
  <c r="AU256" i="32" s="1"/>
  <c r="AV256" i="32" s="1"/>
  <c r="AW256" i="32" s="1"/>
  <c r="AX256" i="32" s="1"/>
  <c r="AY256" i="32" s="1"/>
  <c r="AZ256" i="32" s="1"/>
  <c r="BA256" i="32" s="1"/>
  <c r="BB256" i="32" s="1"/>
  <c r="BC256" i="32" s="1"/>
  <c r="D396" i="32"/>
  <c r="E396" i="32" s="1"/>
  <c r="F396" i="32" s="1"/>
  <c r="G396" i="32" s="1"/>
  <c r="H396" i="32" s="1"/>
  <c r="I396" i="32" s="1"/>
  <c r="J396" i="32" s="1"/>
  <c r="K396" i="32" s="1"/>
  <c r="L396" i="32" s="1"/>
  <c r="M396" i="32" s="1"/>
  <c r="N396" i="32" s="1"/>
  <c r="O396" i="32" s="1"/>
  <c r="P396" i="32" s="1"/>
  <c r="Q396" i="32" s="1"/>
  <c r="R396" i="32" s="1"/>
  <c r="S396" i="32" s="1"/>
  <c r="T396" i="32" s="1"/>
  <c r="U396" i="32" s="1"/>
  <c r="V396" i="32" s="1"/>
  <c r="W396" i="32" s="1"/>
  <c r="X396" i="32" s="1"/>
  <c r="Y396" i="32" s="1"/>
  <c r="Z396" i="32" s="1"/>
  <c r="AA396" i="32" s="1"/>
  <c r="AB396" i="32" s="1"/>
  <c r="AC396" i="32" s="1"/>
  <c r="AD396" i="32" s="1"/>
  <c r="AE396" i="32" s="1"/>
  <c r="AF396" i="32" s="1"/>
  <c r="AG396" i="32" s="1"/>
  <c r="AH396" i="32" s="1"/>
  <c r="AI396" i="32" s="1"/>
  <c r="AJ396" i="32" s="1"/>
  <c r="AK396" i="32" s="1"/>
  <c r="AL396" i="32" s="1"/>
  <c r="AM396" i="32" s="1"/>
  <c r="AN396" i="32" s="1"/>
  <c r="AO396" i="32" s="1"/>
  <c r="AP396" i="32" s="1"/>
  <c r="AQ396" i="32" s="1"/>
  <c r="AR396" i="32" s="1"/>
  <c r="AS396" i="32" s="1"/>
  <c r="AT396" i="32" s="1"/>
  <c r="AU396" i="32" s="1"/>
  <c r="AV396" i="32" s="1"/>
  <c r="AW396" i="32" s="1"/>
  <c r="AX396" i="32" s="1"/>
  <c r="AY396" i="32" s="1"/>
  <c r="AZ396" i="32" s="1"/>
  <c r="BA396" i="32" s="1"/>
  <c r="BB396" i="32" s="1"/>
  <c r="D116" i="32"/>
  <c r="E116" i="32" s="1"/>
  <c r="F116" i="32" s="1"/>
  <c r="G116" i="32" s="1"/>
  <c r="H116" i="32" s="1"/>
  <c r="I116" i="32" s="1"/>
  <c r="J116" i="32" s="1"/>
  <c r="K116" i="32" s="1"/>
  <c r="L116" i="32" s="1"/>
  <c r="M116" i="32" s="1"/>
  <c r="N116" i="32" s="1"/>
  <c r="O116" i="32" s="1"/>
  <c r="P116" i="32" s="1"/>
  <c r="Q116" i="32" s="1"/>
  <c r="R116" i="32" s="1"/>
  <c r="S116" i="32" s="1"/>
  <c r="T116" i="32" s="1"/>
  <c r="U116" i="32" s="1"/>
  <c r="V116" i="32" s="1"/>
  <c r="W116" i="32" s="1"/>
  <c r="X116" i="32" s="1"/>
  <c r="Y116" i="32" s="1"/>
  <c r="Z116" i="32" s="1"/>
  <c r="AA116" i="32" s="1"/>
  <c r="AB116" i="32" s="1"/>
  <c r="AC116" i="32" s="1"/>
  <c r="AD116" i="32" s="1"/>
  <c r="AE116" i="32" s="1"/>
  <c r="AF116" i="32" s="1"/>
  <c r="AG116" i="32" s="1"/>
  <c r="AH116" i="32" s="1"/>
  <c r="AI116" i="32" s="1"/>
  <c r="AJ116" i="32" s="1"/>
  <c r="AK116" i="32" s="1"/>
  <c r="AL116" i="32" s="1"/>
  <c r="AM116" i="32" s="1"/>
  <c r="AN116" i="32" s="1"/>
  <c r="AO116" i="32" s="1"/>
  <c r="AP116" i="32" s="1"/>
  <c r="AQ116" i="32" s="1"/>
  <c r="AR116" i="32" s="1"/>
  <c r="AS116" i="32" s="1"/>
  <c r="AT116" i="32" s="1"/>
  <c r="AU116" i="32" s="1"/>
  <c r="AV116" i="32" s="1"/>
  <c r="AW116" i="32" s="1"/>
  <c r="AX116" i="32" s="1"/>
  <c r="AY116" i="32" s="1"/>
  <c r="AZ116" i="32" s="1"/>
  <c r="BA116" i="32" s="1"/>
  <c r="BB116" i="32" s="1"/>
  <c r="BC116" i="32" s="1"/>
  <c r="D132" i="32"/>
  <c r="E132" i="32" s="1"/>
  <c r="F132" i="32" s="1"/>
  <c r="G132" i="32" s="1"/>
  <c r="H132" i="32" s="1"/>
  <c r="I132" i="32" s="1"/>
  <c r="J132" i="32" s="1"/>
  <c r="K132" i="32" s="1"/>
  <c r="L132" i="32" s="1"/>
  <c r="M132" i="32" s="1"/>
  <c r="N132" i="32" s="1"/>
  <c r="O132" i="32" s="1"/>
  <c r="P132" i="32" s="1"/>
  <c r="Q132" i="32" s="1"/>
  <c r="R132" i="32" s="1"/>
  <c r="S132" i="32" s="1"/>
  <c r="T132" i="32" s="1"/>
  <c r="U132" i="32" s="1"/>
  <c r="V132" i="32" s="1"/>
  <c r="W132" i="32" s="1"/>
  <c r="X132" i="32" s="1"/>
  <c r="Y132" i="32" s="1"/>
  <c r="Z132" i="32" s="1"/>
  <c r="AA132" i="32" s="1"/>
  <c r="AB132" i="32" s="1"/>
  <c r="AC132" i="32" s="1"/>
  <c r="AD132" i="32" s="1"/>
  <c r="AE132" i="32" s="1"/>
  <c r="AF132" i="32" s="1"/>
  <c r="AG132" i="32" s="1"/>
  <c r="AH132" i="32" s="1"/>
  <c r="AI132" i="32" s="1"/>
  <c r="AJ132" i="32" s="1"/>
  <c r="AK132" i="32" s="1"/>
  <c r="AL132" i="32" s="1"/>
  <c r="AM132" i="32" s="1"/>
  <c r="AN132" i="32" s="1"/>
  <c r="AO132" i="32" s="1"/>
  <c r="AP132" i="32" s="1"/>
  <c r="AQ132" i="32" s="1"/>
  <c r="AR132" i="32" s="1"/>
  <c r="AS132" i="32" s="1"/>
  <c r="AT132" i="32" s="1"/>
  <c r="AU132" i="32" s="1"/>
  <c r="AV132" i="32" s="1"/>
  <c r="AW132" i="32" s="1"/>
  <c r="AX132" i="32" s="1"/>
  <c r="AY132" i="32" s="1"/>
  <c r="AZ132" i="32" s="1"/>
  <c r="BA132" i="32" s="1"/>
  <c r="BB132" i="32" s="1"/>
  <c r="BC132" i="32" s="1"/>
  <c r="D412" i="32"/>
  <c r="E412" i="32" s="1"/>
  <c r="F412" i="32" s="1"/>
  <c r="G412" i="32" s="1"/>
  <c r="H412" i="32" s="1"/>
  <c r="I412" i="32" s="1"/>
  <c r="J412" i="32" s="1"/>
  <c r="K412" i="32" s="1"/>
  <c r="L412" i="32" s="1"/>
  <c r="M412" i="32" s="1"/>
  <c r="N412" i="32" s="1"/>
  <c r="O412" i="32" s="1"/>
  <c r="P412" i="32" s="1"/>
  <c r="Q412" i="32" s="1"/>
  <c r="R412" i="32" s="1"/>
  <c r="S412" i="32" s="1"/>
  <c r="T412" i="32" s="1"/>
  <c r="U412" i="32" s="1"/>
  <c r="V412" i="32" s="1"/>
  <c r="W412" i="32" s="1"/>
  <c r="X412" i="32" s="1"/>
  <c r="Y412" i="32" s="1"/>
  <c r="Z412" i="32" s="1"/>
  <c r="AA412" i="32" s="1"/>
  <c r="AB412" i="32" s="1"/>
  <c r="AC412" i="32" s="1"/>
  <c r="AD412" i="32" s="1"/>
  <c r="AE412" i="32" s="1"/>
  <c r="AF412" i="32" s="1"/>
  <c r="AG412" i="32" s="1"/>
  <c r="AH412" i="32" s="1"/>
  <c r="AI412" i="32" s="1"/>
  <c r="AJ412" i="32" s="1"/>
  <c r="AK412" i="32" s="1"/>
  <c r="AL412" i="32" s="1"/>
  <c r="AM412" i="32" s="1"/>
  <c r="AN412" i="32" s="1"/>
  <c r="AO412" i="32" s="1"/>
  <c r="AP412" i="32" s="1"/>
  <c r="AQ412" i="32" s="1"/>
  <c r="AR412" i="32" s="1"/>
  <c r="AS412" i="32" s="1"/>
  <c r="AT412" i="32" s="1"/>
  <c r="AU412" i="32" s="1"/>
  <c r="AV412" i="32" s="1"/>
  <c r="AW412" i="32" s="1"/>
  <c r="AX412" i="32" s="1"/>
  <c r="AY412" i="32" s="1"/>
  <c r="AZ412" i="32" s="1"/>
  <c r="BA412" i="32" s="1"/>
  <c r="BB412" i="32" s="1"/>
  <c r="D272" i="32"/>
  <c r="E272" i="32" s="1"/>
  <c r="F272" i="32" s="1"/>
  <c r="G272" i="32" s="1"/>
  <c r="H272" i="32" s="1"/>
  <c r="I272" i="32" s="1"/>
  <c r="J272" i="32" s="1"/>
  <c r="K272" i="32" s="1"/>
  <c r="L272" i="32" s="1"/>
  <c r="M272" i="32" s="1"/>
  <c r="N272" i="32" s="1"/>
  <c r="O272" i="32" s="1"/>
  <c r="P272" i="32" s="1"/>
  <c r="Q272" i="32" s="1"/>
  <c r="R272" i="32" s="1"/>
  <c r="S272" i="32" s="1"/>
  <c r="T272" i="32" s="1"/>
  <c r="U272" i="32" s="1"/>
  <c r="V272" i="32" s="1"/>
  <c r="W272" i="32" s="1"/>
  <c r="X272" i="32" s="1"/>
  <c r="Y272" i="32" s="1"/>
  <c r="Z272" i="32" s="1"/>
  <c r="AA272" i="32" s="1"/>
  <c r="AB272" i="32" s="1"/>
  <c r="AC272" i="32" s="1"/>
  <c r="AD272" i="32" s="1"/>
  <c r="AE272" i="32" s="1"/>
  <c r="AF272" i="32" s="1"/>
  <c r="AG272" i="32" s="1"/>
  <c r="AH272" i="32" s="1"/>
  <c r="AI272" i="32" s="1"/>
  <c r="AJ272" i="32" s="1"/>
  <c r="AK272" i="32" s="1"/>
  <c r="AL272" i="32" s="1"/>
  <c r="AM272" i="32" s="1"/>
  <c r="AN272" i="32" s="1"/>
  <c r="AO272" i="32" s="1"/>
  <c r="AP272" i="32" s="1"/>
  <c r="AQ272" i="32" s="1"/>
  <c r="AR272" i="32" s="1"/>
  <c r="AS272" i="32" s="1"/>
  <c r="AT272" i="32" s="1"/>
  <c r="AU272" i="32" s="1"/>
  <c r="AV272" i="32" s="1"/>
  <c r="AW272" i="32" s="1"/>
  <c r="AX272" i="32" s="1"/>
  <c r="AY272" i="32" s="1"/>
  <c r="AZ272" i="32" s="1"/>
  <c r="BA272" i="32" s="1"/>
  <c r="BB272" i="32" s="1"/>
  <c r="BC272" i="32" s="1"/>
  <c r="D123" i="32"/>
  <c r="E123" i="32" s="1"/>
  <c r="F123" i="32" s="1"/>
  <c r="G123" i="32" s="1"/>
  <c r="H123" i="32" s="1"/>
  <c r="I123" i="32" s="1"/>
  <c r="J123" i="32" s="1"/>
  <c r="K123" i="32" s="1"/>
  <c r="L123" i="32" s="1"/>
  <c r="M123" i="32" s="1"/>
  <c r="N123" i="32" s="1"/>
  <c r="O123" i="32" s="1"/>
  <c r="P123" i="32" s="1"/>
  <c r="Q123" i="32" s="1"/>
  <c r="R123" i="32" s="1"/>
  <c r="S123" i="32" s="1"/>
  <c r="T123" i="32" s="1"/>
  <c r="U123" i="32" s="1"/>
  <c r="V123" i="32" s="1"/>
  <c r="W123" i="32" s="1"/>
  <c r="X123" i="32" s="1"/>
  <c r="Y123" i="32" s="1"/>
  <c r="Z123" i="32" s="1"/>
  <c r="AA123" i="32" s="1"/>
  <c r="AB123" i="32" s="1"/>
  <c r="AC123" i="32" s="1"/>
  <c r="AD123" i="32" s="1"/>
  <c r="AE123" i="32" s="1"/>
  <c r="AF123" i="32" s="1"/>
  <c r="AG123" i="32" s="1"/>
  <c r="AH123" i="32" s="1"/>
  <c r="AI123" i="32" s="1"/>
  <c r="AJ123" i="32" s="1"/>
  <c r="AK123" i="32" s="1"/>
  <c r="AL123" i="32" s="1"/>
  <c r="AM123" i="32" s="1"/>
  <c r="AN123" i="32" s="1"/>
  <c r="AO123" i="32" s="1"/>
  <c r="AP123" i="32" s="1"/>
  <c r="AQ123" i="32" s="1"/>
  <c r="AR123" i="32" s="1"/>
  <c r="AS123" i="32" s="1"/>
  <c r="AT123" i="32" s="1"/>
  <c r="AU123" i="32" s="1"/>
  <c r="AV123" i="32" s="1"/>
  <c r="AW123" i="32" s="1"/>
  <c r="AX123" i="32" s="1"/>
  <c r="AY123" i="32" s="1"/>
  <c r="AZ123" i="32" s="1"/>
  <c r="BA123" i="32" s="1"/>
  <c r="BB123" i="32" s="1"/>
  <c r="BC123" i="32" s="1"/>
  <c r="D403" i="32"/>
  <c r="E403" i="32" s="1"/>
  <c r="F403" i="32" s="1"/>
  <c r="G403" i="32" s="1"/>
  <c r="H403" i="32" s="1"/>
  <c r="I403" i="32" s="1"/>
  <c r="J403" i="32" s="1"/>
  <c r="K403" i="32" s="1"/>
  <c r="L403" i="32" s="1"/>
  <c r="M403" i="32" s="1"/>
  <c r="N403" i="32" s="1"/>
  <c r="O403" i="32" s="1"/>
  <c r="P403" i="32" s="1"/>
  <c r="Q403" i="32" s="1"/>
  <c r="R403" i="32" s="1"/>
  <c r="S403" i="32" s="1"/>
  <c r="T403" i="32" s="1"/>
  <c r="U403" i="32" s="1"/>
  <c r="V403" i="32" s="1"/>
  <c r="W403" i="32" s="1"/>
  <c r="X403" i="32" s="1"/>
  <c r="Y403" i="32" s="1"/>
  <c r="Z403" i="32" s="1"/>
  <c r="AA403" i="32" s="1"/>
  <c r="AB403" i="32" s="1"/>
  <c r="AC403" i="32" s="1"/>
  <c r="AD403" i="32" s="1"/>
  <c r="AE403" i="32" s="1"/>
  <c r="AF403" i="32" s="1"/>
  <c r="AG403" i="32" s="1"/>
  <c r="AH403" i="32" s="1"/>
  <c r="AI403" i="32" s="1"/>
  <c r="AJ403" i="32" s="1"/>
  <c r="AK403" i="32" s="1"/>
  <c r="AL403" i="32" s="1"/>
  <c r="AM403" i="32" s="1"/>
  <c r="AN403" i="32" s="1"/>
  <c r="AO403" i="32" s="1"/>
  <c r="AP403" i="32" s="1"/>
  <c r="AQ403" i="32" s="1"/>
  <c r="AR403" i="32" s="1"/>
  <c r="AS403" i="32" s="1"/>
  <c r="AT403" i="32" s="1"/>
  <c r="AU403" i="32" s="1"/>
  <c r="AV403" i="32" s="1"/>
  <c r="AW403" i="32" s="1"/>
  <c r="AX403" i="32" s="1"/>
  <c r="AY403" i="32" s="1"/>
  <c r="AZ403" i="32" s="1"/>
  <c r="BA403" i="32" s="1"/>
  <c r="BB403" i="32" s="1"/>
  <c r="D263" i="32"/>
  <c r="E263" i="32" s="1"/>
  <c r="F263" i="32" s="1"/>
  <c r="G263" i="32" s="1"/>
  <c r="H263" i="32" s="1"/>
  <c r="I263" i="32" s="1"/>
  <c r="J263" i="32" s="1"/>
  <c r="K263" i="32" s="1"/>
  <c r="L263" i="32" s="1"/>
  <c r="M263" i="32" s="1"/>
  <c r="N263" i="32" s="1"/>
  <c r="O263" i="32" s="1"/>
  <c r="P263" i="32" s="1"/>
  <c r="Q263" i="32" s="1"/>
  <c r="R263" i="32" s="1"/>
  <c r="S263" i="32" s="1"/>
  <c r="T263" i="32" s="1"/>
  <c r="U263" i="32" s="1"/>
  <c r="V263" i="32" s="1"/>
  <c r="W263" i="32" s="1"/>
  <c r="X263" i="32" s="1"/>
  <c r="Y263" i="32" s="1"/>
  <c r="Z263" i="32" s="1"/>
  <c r="AA263" i="32" s="1"/>
  <c r="AB263" i="32" s="1"/>
  <c r="AC263" i="32" s="1"/>
  <c r="AD263" i="32" s="1"/>
  <c r="AE263" i="32" s="1"/>
  <c r="AF263" i="32" s="1"/>
  <c r="AG263" i="32" s="1"/>
  <c r="AH263" i="32" s="1"/>
  <c r="AI263" i="32" s="1"/>
  <c r="AJ263" i="32" s="1"/>
  <c r="AK263" i="32" s="1"/>
  <c r="AL263" i="32" s="1"/>
  <c r="AM263" i="32" s="1"/>
  <c r="AN263" i="32" s="1"/>
  <c r="AO263" i="32" s="1"/>
  <c r="AP263" i="32" s="1"/>
  <c r="AQ263" i="32" s="1"/>
  <c r="AR263" i="32" s="1"/>
  <c r="AS263" i="32" s="1"/>
  <c r="AT263" i="32" s="1"/>
  <c r="AU263" i="32" s="1"/>
  <c r="AV263" i="32" s="1"/>
  <c r="AW263" i="32" s="1"/>
  <c r="AX263" i="32" s="1"/>
  <c r="AY263" i="32" s="1"/>
  <c r="AZ263" i="32" s="1"/>
  <c r="BA263" i="32" s="1"/>
  <c r="BB263" i="32" s="1"/>
  <c r="BC263" i="32" s="1"/>
  <c r="D407" i="32"/>
  <c r="E407" i="32" s="1"/>
  <c r="F407" i="32" s="1"/>
  <c r="G407" i="32" s="1"/>
  <c r="H407" i="32" s="1"/>
  <c r="I407" i="32" s="1"/>
  <c r="J407" i="32" s="1"/>
  <c r="K407" i="32" s="1"/>
  <c r="L407" i="32" s="1"/>
  <c r="M407" i="32" s="1"/>
  <c r="N407" i="32" s="1"/>
  <c r="O407" i="32" s="1"/>
  <c r="P407" i="32" s="1"/>
  <c r="Q407" i="32" s="1"/>
  <c r="R407" i="32" s="1"/>
  <c r="S407" i="32" s="1"/>
  <c r="T407" i="32" s="1"/>
  <c r="U407" i="32" s="1"/>
  <c r="V407" i="32" s="1"/>
  <c r="W407" i="32" s="1"/>
  <c r="X407" i="32" s="1"/>
  <c r="Y407" i="32" s="1"/>
  <c r="Z407" i="32" s="1"/>
  <c r="AA407" i="32" s="1"/>
  <c r="AB407" i="32" s="1"/>
  <c r="AC407" i="32" s="1"/>
  <c r="AD407" i="32" s="1"/>
  <c r="AE407" i="32" s="1"/>
  <c r="AF407" i="32" s="1"/>
  <c r="AG407" i="32" s="1"/>
  <c r="AH407" i="32" s="1"/>
  <c r="AI407" i="32" s="1"/>
  <c r="AJ407" i="32" s="1"/>
  <c r="AK407" i="32" s="1"/>
  <c r="AL407" i="32" s="1"/>
  <c r="AM407" i="32" s="1"/>
  <c r="AN407" i="32" s="1"/>
  <c r="AO407" i="32" s="1"/>
  <c r="AP407" i="32" s="1"/>
  <c r="AQ407" i="32" s="1"/>
  <c r="AR407" i="32" s="1"/>
  <c r="AS407" i="32" s="1"/>
  <c r="AT407" i="32" s="1"/>
  <c r="AU407" i="32" s="1"/>
  <c r="AV407" i="32" s="1"/>
  <c r="AW407" i="32" s="1"/>
  <c r="AX407" i="32" s="1"/>
  <c r="AY407" i="32" s="1"/>
  <c r="AZ407" i="32" s="1"/>
  <c r="BA407" i="32" s="1"/>
  <c r="BB407" i="32" s="1"/>
  <c r="D267" i="32"/>
  <c r="E267" i="32" s="1"/>
  <c r="F267" i="32" s="1"/>
  <c r="G267" i="32" s="1"/>
  <c r="H267" i="32" s="1"/>
  <c r="I267" i="32" s="1"/>
  <c r="J267" i="32" s="1"/>
  <c r="K267" i="32" s="1"/>
  <c r="L267" i="32" s="1"/>
  <c r="M267" i="32" s="1"/>
  <c r="N267" i="32" s="1"/>
  <c r="O267" i="32" s="1"/>
  <c r="P267" i="32" s="1"/>
  <c r="Q267" i="32" s="1"/>
  <c r="R267" i="32" s="1"/>
  <c r="S267" i="32" s="1"/>
  <c r="T267" i="32" s="1"/>
  <c r="U267" i="32" s="1"/>
  <c r="V267" i="32" s="1"/>
  <c r="W267" i="32" s="1"/>
  <c r="X267" i="32" s="1"/>
  <c r="Y267" i="32" s="1"/>
  <c r="Z267" i="32" s="1"/>
  <c r="AA267" i="32" s="1"/>
  <c r="AB267" i="32" s="1"/>
  <c r="AC267" i="32" s="1"/>
  <c r="AD267" i="32" s="1"/>
  <c r="AE267" i="32" s="1"/>
  <c r="AF267" i="32" s="1"/>
  <c r="AG267" i="32" s="1"/>
  <c r="AH267" i="32" s="1"/>
  <c r="AI267" i="32" s="1"/>
  <c r="AJ267" i="32" s="1"/>
  <c r="AK267" i="32" s="1"/>
  <c r="AL267" i="32" s="1"/>
  <c r="AM267" i="32" s="1"/>
  <c r="AN267" i="32" s="1"/>
  <c r="AO267" i="32" s="1"/>
  <c r="AP267" i="32" s="1"/>
  <c r="AQ267" i="32" s="1"/>
  <c r="AR267" i="32" s="1"/>
  <c r="AS267" i="32" s="1"/>
  <c r="AT267" i="32" s="1"/>
  <c r="AU267" i="32" s="1"/>
  <c r="AV267" i="32" s="1"/>
  <c r="AW267" i="32" s="1"/>
  <c r="AX267" i="32" s="1"/>
  <c r="AY267" i="32" s="1"/>
  <c r="AZ267" i="32" s="1"/>
  <c r="BA267" i="32" s="1"/>
  <c r="BB267" i="32" s="1"/>
  <c r="BC267" i="32" s="1"/>
  <c r="D127" i="32"/>
  <c r="E127" i="32" s="1"/>
  <c r="F127" i="32" s="1"/>
  <c r="G127" i="32" s="1"/>
  <c r="H127" i="32" s="1"/>
  <c r="I127" i="32" s="1"/>
  <c r="J127" i="32" s="1"/>
  <c r="K127" i="32" s="1"/>
  <c r="L127" i="32" s="1"/>
  <c r="M127" i="32" s="1"/>
  <c r="N127" i="32" s="1"/>
  <c r="O127" i="32" s="1"/>
  <c r="P127" i="32" s="1"/>
  <c r="Q127" i="32" s="1"/>
  <c r="R127" i="32" s="1"/>
  <c r="S127" i="32" s="1"/>
  <c r="T127" i="32" s="1"/>
  <c r="U127" i="32" s="1"/>
  <c r="V127" i="32" s="1"/>
  <c r="W127" i="32" s="1"/>
  <c r="X127" i="32" s="1"/>
  <c r="Y127" i="32" s="1"/>
  <c r="Z127" i="32" s="1"/>
  <c r="AA127" i="32" s="1"/>
  <c r="AB127" i="32" s="1"/>
  <c r="AC127" i="32" s="1"/>
  <c r="AD127" i="32" s="1"/>
  <c r="AE127" i="32" s="1"/>
  <c r="AF127" i="32" s="1"/>
  <c r="AG127" i="32" s="1"/>
  <c r="AH127" i="32" s="1"/>
  <c r="AI127" i="32" s="1"/>
  <c r="AJ127" i="32" s="1"/>
  <c r="AK127" i="32" s="1"/>
  <c r="AL127" i="32" s="1"/>
  <c r="AM127" i="32" s="1"/>
  <c r="AN127" i="32" s="1"/>
  <c r="AO127" i="32" s="1"/>
  <c r="AP127" i="32" s="1"/>
  <c r="AQ127" i="32" s="1"/>
  <c r="AR127" i="32" s="1"/>
  <c r="AS127" i="32" s="1"/>
  <c r="AT127" i="32" s="1"/>
  <c r="AU127" i="32" s="1"/>
  <c r="AV127" i="32" s="1"/>
  <c r="AW127" i="32" s="1"/>
  <c r="AX127" i="32" s="1"/>
  <c r="AY127" i="32" s="1"/>
  <c r="AZ127" i="32" s="1"/>
  <c r="BA127" i="32" s="1"/>
  <c r="BB127" i="32" s="1"/>
  <c r="BC127" i="32" s="1"/>
  <c r="D405" i="32"/>
  <c r="E405" i="32" s="1"/>
  <c r="F405" i="32" s="1"/>
  <c r="G405" i="32" s="1"/>
  <c r="H405" i="32" s="1"/>
  <c r="I405" i="32" s="1"/>
  <c r="J405" i="32" s="1"/>
  <c r="K405" i="32" s="1"/>
  <c r="L405" i="32" s="1"/>
  <c r="M405" i="32" s="1"/>
  <c r="N405" i="32" s="1"/>
  <c r="O405" i="32" s="1"/>
  <c r="P405" i="32" s="1"/>
  <c r="Q405" i="32" s="1"/>
  <c r="R405" i="32" s="1"/>
  <c r="S405" i="32" s="1"/>
  <c r="T405" i="32" s="1"/>
  <c r="U405" i="32" s="1"/>
  <c r="V405" i="32" s="1"/>
  <c r="W405" i="32" s="1"/>
  <c r="X405" i="32" s="1"/>
  <c r="Y405" i="32" s="1"/>
  <c r="Z405" i="32" s="1"/>
  <c r="AA405" i="32" s="1"/>
  <c r="AB405" i="32" s="1"/>
  <c r="AC405" i="32" s="1"/>
  <c r="AD405" i="32" s="1"/>
  <c r="AE405" i="32" s="1"/>
  <c r="AF405" i="32" s="1"/>
  <c r="AG405" i="32" s="1"/>
  <c r="AH405" i="32" s="1"/>
  <c r="AI405" i="32" s="1"/>
  <c r="AJ405" i="32" s="1"/>
  <c r="AK405" i="32" s="1"/>
  <c r="AL405" i="32" s="1"/>
  <c r="AM405" i="32" s="1"/>
  <c r="AN405" i="32" s="1"/>
  <c r="AO405" i="32" s="1"/>
  <c r="AP405" i="32" s="1"/>
  <c r="AQ405" i="32" s="1"/>
  <c r="AR405" i="32" s="1"/>
  <c r="AS405" i="32" s="1"/>
  <c r="AT405" i="32" s="1"/>
  <c r="AU405" i="32" s="1"/>
  <c r="AV405" i="32" s="1"/>
  <c r="AW405" i="32" s="1"/>
  <c r="AX405" i="32" s="1"/>
  <c r="AY405" i="32" s="1"/>
  <c r="AZ405" i="32" s="1"/>
  <c r="BA405" i="32" s="1"/>
  <c r="BB405" i="32" s="1"/>
  <c r="D265" i="32"/>
  <c r="E265" i="32" s="1"/>
  <c r="F265" i="32" s="1"/>
  <c r="G265" i="32" s="1"/>
  <c r="H265" i="32" s="1"/>
  <c r="I265" i="32" s="1"/>
  <c r="J265" i="32" s="1"/>
  <c r="K265" i="32" s="1"/>
  <c r="L265" i="32" s="1"/>
  <c r="M265" i="32" s="1"/>
  <c r="N265" i="32" s="1"/>
  <c r="O265" i="32" s="1"/>
  <c r="P265" i="32" s="1"/>
  <c r="Q265" i="32" s="1"/>
  <c r="R265" i="32" s="1"/>
  <c r="S265" i="32" s="1"/>
  <c r="T265" i="32" s="1"/>
  <c r="U265" i="32" s="1"/>
  <c r="V265" i="32" s="1"/>
  <c r="W265" i="32" s="1"/>
  <c r="X265" i="32" s="1"/>
  <c r="Y265" i="32" s="1"/>
  <c r="Z265" i="32" s="1"/>
  <c r="AA265" i="32" s="1"/>
  <c r="AB265" i="32" s="1"/>
  <c r="AC265" i="32" s="1"/>
  <c r="AD265" i="32" s="1"/>
  <c r="AE265" i="32" s="1"/>
  <c r="AF265" i="32" s="1"/>
  <c r="AG265" i="32" s="1"/>
  <c r="AH265" i="32" s="1"/>
  <c r="AI265" i="32" s="1"/>
  <c r="AJ265" i="32" s="1"/>
  <c r="AK265" i="32" s="1"/>
  <c r="AL265" i="32" s="1"/>
  <c r="AM265" i="32" s="1"/>
  <c r="AN265" i="32" s="1"/>
  <c r="AO265" i="32" s="1"/>
  <c r="AP265" i="32" s="1"/>
  <c r="AQ265" i="32" s="1"/>
  <c r="AR265" i="32" s="1"/>
  <c r="AS265" i="32" s="1"/>
  <c r="AT265" i="32" s="1"/>
  <c r="AU265" i="32" s="1"/>
  <c r="AV265" i="32" s="1"/>
  <c r="AW265" i="32" s="1"/>
  <c r="AX265" i="32" s="1"/>
  <c r="AY265" i="32" s="1"/>
  <c r="AZ265" i="32" s="1"/>
  <c r="BA265" i="32" s="1"/>
  <c r="BB265" i="32" s="1"/>
  <c r="BC265" i="32" s="1"/>
  <c r="D125" i="32"/>
  <c r="E125" i="32" s="1"/>
  <c r="F125" i="32" s="1"/>
  <c r="G125" i="32" s="1"/>
  <c r="H125" i="32" s="1"/>
  <c r="I125" i="32" s="1"/>
  <c r="J125" i="32" s="1"/>
  <c r="K125" i="32" s="1"/>
  <c r="L125" i="32" s="1"/>
  <c r="M125" i="32" s="1"/>
  <c r="N125" i="32" s="1"/>
  <c r="O125" i="32" s="1"/>
  <c r="P125" i="32" s="1"/>
  <c r="Q125" i="32" s="1"/>
  <c r="R125" i="32" s="1"/>
  <c r="S125" i="32" s="1"/>
  <c r="T125" i="32" s="1"/>
  <c r="U125" i="32" s="1"/>
  <c r="V125" i="32" s="1"/>
  <c r="W125" i="32" s="1"/>
  <c r="X125" i="32" s="1"/>
  <c r="Y125" i="32" s="1"/>
  <c r="Z125" i="32" s="1"/>
  <c r="AA125" i="32" s="1"/>
  <c r="AB125" i="32" s="1"/>
  <c r="AC125" i="32" s="1"/>
  <c r="AD125" i="32" s="1"/>
  <c r="AE125" i="32" s="1"/>
  <c r="AF125" i="32" s="1"/>
  <c r="AG125" i="32" s="1"/>
  <c r="AH125" i="32" s="1"/>
  <c r="AI125" i="32" s="1"/>
  <c r="AJ125" i="32" s="1"/>
  <c r="AK125" i="32" s="1"/>
  <c r="AL125" i="32" s="1"/>
  <c r="AM125" i="32" s="1"/>
  <c r="AN125" i="32" s="1"/>
  <c r="AO125" i="32" s="1"/>
  <c r="AP125" i="32" s="1"/>
  <c r="AQ125" i="32" s="1"/>
  <c r="AR125" i="32" s="1"/>
  <c r="AS125" i="32" s="1"/>
  <c r="AT125" i="32" s="1"/>
  <c r="AU125" i="32" s="1"/>
  <c r="AV125" i="32" s="1"/>
  <c r="AW125" i="32" s="1"/>
  <c r="AX125" i="32" s="1"/>
  <c r="AY125" i="32" s="1"/>
  <c r="AZ125" i="32" s="1"/>
  <c r="BA125" i="32" s="1"/>
  <c r="BB125" i="32" s="1"/>
  <c r="BC125" i="32" s="1"/>
  <c r="D258" i="32"/>
  <c r="E258" i="32" s="1"/>
  <c r="F258" i="32" s="1"/>
  <c r="G258" i="32" s="1"/>
  <c r="H258" i="32" s="1"/>
  <c r="I258" i="32" s="1"/>
  <c r="J258" i="32" s="1"/>
  <c r="K258" i="32" s="1"/>
  <c r="L258" i="32" s="1"/>
  <c r="M258" i="32" s="1"/>
  <c r="N258" i="32" s="1"/>
  <c r="O258" i="32" s="1"/>
  <c r="P258" i="32" s="1"/>
  <c r="Q258" i="32" s="1"/>
  <c r="R258" i="32" s="1"/>
  <c r="S258" i="32" s="1"/>
  <c r="T258" i="32" s="1"/>
  <c r="U258" i="32" s="1"/>
  <c r="V258" i="32" s="1"/>
  <c r="W258" i="32" s="1"/>
  <c r="X258" i="32" s="1"/>
  <c r="Y258" i="32" s="1"/>
  <c r="Z258" i="32" s="1"/>
  <c r="AA258" i="32" s="1"/>
  <c r="AB258" i="32" s="1"/>
  <c r="AC258" i="32" s="1"/>
  <c r="AD258" i="32" s="1"/>
  <c r="AE258" i="32" s="1"/>
  <c r="AF258" i="32" s="1"/>
  <c r="AG258" i="32" s="1"/>
  <c r="AH258" i="32" s="1"/>
  <c r="AI258" i="32" s="1"/>
  <c r="AJ258" i="32" s="1"/>
  <c r="AK258" i="32" s="1"/>
  <c r="AL258" i="32" s="1"/>
  <c r="AM258" i="32" s="1"/>
  <c r="AN258" i="32" s="1"/>
  <c r="AO258" i="32" s="1"/>
  <c r="AP258" i="32" s="1"/>
  <c r="AQ258" i="32" s="1"/>
  <c r="AR258" i="32" s="1"/>
  <c r="AS258" i="32" s="1"/>
  <c r="AT258" i="32" s="1"/>
  <c r="AU258" i="32" s="1"/>
  <c r="AV258" i="32" s="1"/>
  <c r="AW258" i="32" s="1"/>
  <c r="AX258" i="32" s="1"/>
  <c r="AY258" i="32" s="1"/>
  <c r="AZ258" i="32" s="1"/>
  <c r="BA258" i="32" s="1"/>
  <c r="BB258" i="32" s="1"/>
  <c r="BC258" i="32" s="1"/>
  <c r="D118" i="32"/>
  <c r="E118" i="32" s="1"/>
  <c r="F118" i="32" s="1"/>
  <c r="G118" i="32" s="1"/>
  <c r="H118" i="32" s="1"/>
  <c r="I118" i="32" s="1"/>
  <c r="J118" i="32" s="1"/>
  <c r="K118" i="32" s="1"/>
  <c r="L118" i="32" s="1"/>
  <c r="M118" i="32" s="1"/>
  <c r="N118" i="32" s="1"/>
  <c r="O118" i="32" s="1"/>
  <c r="P118" i="32" s="1"/>
  <c r="Q118" i="32" s="1"/>
  <c r="R118" i="32" s="1"/>
  <c r="S118" i="32" s="1"/>
  <c r="T118" i="32" s="1"/>
  <c r="U118" i="32" s="1"/>
  <c r="V118" i="32" s="1"/>
  <c r="W118" i="32" s="1"/>
  <c r="X118" i="32" s="1"/>
  <c r="Y118" i="32" s="1"/>
  <c r="Z118" i="32" s="1"/>
  <c r="AA118" i="32" s="1"/>
  <c r="AB118" i="32" s="1"/>
  <c r="AC118" i="32" s="1"/>
  <c r="AD118" i="32" s="1"/>
  <c r="AE118" i="32" s="1"/>
  <c r="AF118" i="32" s="1"/>
  <c r="AG118" i="32" s="1"/>
  <c r="AH118" i="32" s="1"/>
  <c r="AI118" i="32" s="1"/>
  <c r="AJ118" i="32" s="1"/>
  <c r="AK118" i="32" s="1"/>
  <c r="AL118" i="32" s="1"/>
  <c r="AM118" i="32" s="1"/>
  <c r="AN118" i="32" s="1"/>
  <c r="AO118" i="32" s="1"/>
  <c r="AP118" i="32" s="1"/>
  <c r="AQ118" i="32" s="1"/>
  <c r="AR118" i="32" s="1"/>
  <c r="AS118" i="32" s="1"/>
  <c r="AT118" i="32" s="1"/>
  <c r="AU118" i="32" s="1"/>
  <c r="AV118" i="32" s="1"/>
  <c r="AW118" i="32" s="1"/>
  <c r="AX118" i="32" s="1"/>
  <c r="AY118" i="32" s="1"/>
  <c r="AZ118" i="32" s="1"/>
  <c r="BA118" i="32" s="1"/>
  <c r="BB118" i="32" s="1"/>
  <c r="BC118" i="32" s="1"/>
  <c r="D398" i="32"/>
  <c r="E398" i="32" s="1"/>
  <c r="F398" i="32" s="1"/>
  <c r="G398" i="32" s="1"/>
  <c r="H398" i="32" s="1"/>
  <c r="I398" i="32" s="1"/>
  <c r="J398" i="32" s="1"/>
  <c r="K398" i="32" s="1"/>
  <c r="L398" i="32" s="1"/>
  <c r="M398" i="32" s="1"/>
  <c r="N398" i="32" s="1"/>
  <c r="O398" i="32" s="1"/>
  <c r="P398" i="32" s="1"/>
  <c r="Q398" i="32" s="1"/>
  <c r="R398" i="32" s="1"/>
  <c r="S398" i="32" s="1"/>
  <c r="T398" i="32" s="1"/>
  <c r="U398" i="32" s="1"/>
  <c r="V398" i="32" s="1"/>
  <c r="W398" i="32" s="1"/>
  <c r="X398" i="32" s="1"/>
  <c r="Y398" i="32" s="1"/>
  <c r="Z398" i="32" s="1"/>
  <c r="AA398" i="32" s="1"/>
  <c r="AB398" i="32" s="1"/>
  <c r="AC398" i="32" s="1"/>
  <c r="AD398" i="32" s="1"/>
  <c r="AE398" i="32" s="1"/>
  <c r="AF398" i="32" s="1"/>
  <c r="AG398" i="32" s="1"/>
  <c r="AH398" i="32" s="1"/>
  <c r="AI398" i="32" s="1"/>
  <c r="AJ398" i="32" s="1"/>
  <c r="AK398" i="32" s="1"/>
  <c r="AL398" i="32" s="1"/>
  <c r="AM398" i="32" s="1"/>
  <c r="AN398" i="32" s="1"/>
  <c r="AO398" i="32" s="1"/>
  <c r="AP398" i="32" s="1"/>
  <c r="AQ398" i="32" s="1"/>
  <c r="AR398" i="32" s="1"/>
  <c r="AS398" i="32" s="1"/>
  <c r="AT398" i="32" s="1"/>
  <c r="AU398" i="32" s="1"/>
  <c r="AV398" i="32" s="1"/>
  <c r="AW398" i="32" s="1"/>
  <c r="AX398" i="32" s="1"/>
  <c r="AY398" i="32" s="1"/>
  <c r="AZ398" i="32" s="1"/>
  <c r="BA398" i="32" s="1"/>
  <c r="BB398" i="32" s="1"/>
  <c r="D386" i="32"/>
  <c r="E386" i="32" s="1"/>
  <c r="F386" i="32" s="1"/>
  <c r="G386" i="32" s="1"/>
  <c r="H386" i="32" s="1"/>
  <c r="I386" i="32" s="1"/>
  <c r="J386" i="32" s="1"/>
  <c r="K386" i="32" s="1"/>
  <c r="L386" i="32" s="1"/>
  <c r="M386" i="32" s="1"/>
  <c r="N386" i="32" s="1"/>
  <c r="O386" i="32" s="1"/>
  <c r="P386" i="32" s="1"/>
  <c r="Q386" i="32" s="1"/>
  <c r="R386" i="32" s="1"/>
  <c r="S386" i="32" s="1"/>
  <c r="T386" i="32" s="1"/>
  <c r="U386" i="32" s="1"/>
  <c r="V386" i="32" s="1"/>
  <c r="W386" i="32" s="1"/>
  <c r="X386" i="32" s="1"/>
  <c r="Y386" i="32" s="1"/>
  <c r="Z386" i="32" s="1"/>
  <c r="AA386" i="32" s="1"/>
  <c r="AB386" i="32" s="1"/>
  <c r="AC386" i="32" s="1"/>
  <c r="AD386" i="32" s="1"/>
  <c r="AE386" i="32" s="1"/>
  <c r="AF386" i="32" s="1"/>
  <c r="AG386" i="32" s="1"/>
  <c r="AH386" i="32" s="1"/>
  <c r="AI386" i="32" s="1"/>
  <c r="AJ386" i="32" s="1"/>
  <c r="AK386" i="32" s="1"/>
  <c r="AL386" i="32" s="1"/>
  <c r="AM386" i="32" s="1"/>
  <c r="AN386" i="32" s="1"/>
  <c r="AO386" i="32" s="1"/>
  <c r="AP386" i="32" s="1"/>
  <c r="AQ386" i="32" s="1"/>
  <c r="AR386" i="32" s="1"/>
  <c r="AS386" i="32" s="1"/>
  <c r="AT386" i="32" s="1"/>
  <c r="AU386" i="32" s="1"/>
  <c r="AV386" i="32" s="1"/>
  <c r="AW386" i="32" s="1"/>
  <c r="AX386" i="32" s="1"/>
  <c r="AY386" i="32" s="1"/>
  <c r="AZ386" i="32" s="1"/>
  <c r="BA386" i="32" s="1"/>
  <c r="BB386" i="32" s="1"/>
  <c r="BC386" i="32" s="1"/>
  <c r="D232" i="32"/>
  <c r="E232" i="32" s="1"/>
  <c r="F232" i="32" s="1"/>
  <c r="G232" i="32" s="1"/>
  <c r="H232" i="32" s="1"/>
  <c r="I232" i="32" s="1"/>
  <c r="J232" i="32" s="1"/>
  <c r="K232" i="32" s="1"/>
  <c r="L232" i="32" s="1"/>
  <c r="M232" i="32" s="1"/>
  <c r="N232" i="32" s="1"/>
  <c r="O232" i="32" s="1"/>
  <c r="P232" i="32" s="1"/>
  <c r="Q232" i="32" s="1"/>
  <c r="R232" i="32" s="1"/>
  <c r="S232" i="32" s="1"/>
  <c r="T232" i="32" s="1"/>
  <c r="U232" i="32" s="1"/>
  <c r="V232" i="32" s="1"/>
  <c r="W232" i="32" s="1"/>
  <c r="X232" i="32" s="1"/>
  <c r="Y232" i="32" s="1"/>
  <c r="Z232" i="32" s="1"/>
  <c r="AA232" i="32" s="1"/>
  <c r="AB232" i="32" s="1"/>
  <c r="AC232" i="32" s="1"/>
  <c r="AD232" i="32" s="1"/>
  <c r="AE232" i="32" s="1"/>
  <c r="AF232" i="32" s="1"/>
  <c r="AG232" i="32" s="1"/>
  <c r="AH232" i="32" s="1"/>
  <c r="AI232" i="32" s="1"/>
  <c r="AJ232" i="32" s="1"/>
  <c r="AK232" i="32" s="1"/>
  <c r="AL232" i="32" s="1"/>
  <c r="AM232" i="32" s="1"/>
  <c r="AN232" i="32" s="1"/>
  <c r="AO232" i="32" s="1"/>
  <c r="AP232" i="32" s="1"/>
  <c r="AQ232" i="32" s="1"/>
  <c r="AR232" i="32" s="1"/>
  <c r="AS232" i="32" s="1"/>
  <c r="AT232" i="32" s="1"/>
  <c r="AU232" i="32" s="1"/>
  <c r="AV232" i="32" s="1"/>
  <c r="AW232" i="32" s="1"/>
  <c r="AX232" i="32" s="1"/>
  <c r="AY232" i="32" s="1"/>
  <c r="AZ232" i="32" s="1"/>
  <c r="BA232" i="32" s="1"/>
  <c r="BB232" i="32" s="1"/>
  <c r="BC232" i="32" s="1"/>
  <c r="BD232" i="32" s="1"/>
  <c r="D376" i="32"/>
  <c r="E376" i="32" s="1"/>
  <c r="F376" i="32" s="1"/>
  <c r="G376" i="32" s="1"/>
  <c r="H376" i="32" s="1"/>
  <c r="I376" i="32" s="1"/>
  <c r="J376" i="32" s="1"/>
  <c r="K376" i="32" s="1"/>
  <c r="L376" i="32" s="1"/>
  <c r="M376" i="32" s="1"/>
  <c r="N376" i="32" s="1"/>
  <c r="O376" i="32" s="1"/>
  <c r="P376" i="32" s="1"/>
  <c r="Q376" i="32" s="1"/>
  <c r="R376" i="32" s="1"/>
  <c r="S376" i="32" s="1"/>
  <c r="T376" i="32" s="1"/>
  <c r="U376" i="32" s="1"/>
  <c r="V376" i="32" s="1"/>
  <c r="W376" i="32" s="1"/>
  <c r="X376" i="32" s="1"/>
  <c r="Y376" i="32" s="1"/>
  <c r="Z376" i="32" s="1"/>
  <c r="AA376" i="32" s="1"/>
  <c r="AB376" i="32" s="1"/>
  <c r="AC376" i="32" s="1"/>
  <c r="AD376" i="32" s="1"/>
  <c r="AE376" i="32" s="1"/>
  <c r="AF376" i="32" s="1"/>
  <c r="AG376" i="32" s="1"/>
  <c r="AH376" i="32" s="1"/>
  <c r="AI376" i="32" s="1"/>
  <c r="AJ376" i="32" s="1"/>
  <c r="AK376" i="32" s="1"/>
  <c r="AL376" i="32" s="1"/>
  <c r="AM376" i="32" s="1"/>
  <c r="AN376" i="32" s="1"/>
  <c r="AO376" i="32" s="1"/>
  <c r="AP376" i="32" s="1"/>
  <c r="AQ376" i="32" s="1"/>
  <c r="AR376" i="32" s="1"/>
  <c r="AS376" i="32" s="1"/>
  <c r="AT376" i="32" s="1"/>
  <c r="AU376" i="32" s="1"/>
  <c r="AV376" i="32" s="1"/>
  <c r="AW376" i="32" s="1"/>
  <c r="AX376" i="32" s="1"/>
  <c r="AY376" i="32" s="1"/>
  <c r="AZ376" i="32" s="1"/>
  <c r="BA376" i="32" s="1"/>
  <c r="BB376" i="32" s="1"/>
  <c r="BC376" i="32" s="1"/>
  <c r="D236" i="32"/>
  <c r="E236" i="32" s="1"/>
  <c r="F236" i="32" s="1"/>
  <c r="G236" i="32" s="1"/>
  <c r="H236" i="32" s="1"/>
  <c r="I236" i="32" s="1"/>
  <c r="J236" i="32" s="1"/>
  <c r="K236" i="32" s="1"/>
  <c r="L236" i="32" s="1"/>
  <c r="M236" i="32" s="1"/>
  <c r="N236" i="32" s="1"/>
  <c r="O236" i="32" s="1"/>
  <c r="P236" i="32" s="1"/>
  <c r="Q236" i="32" s="1"/>
  <c r="R236" i="32" s="1"/>
  <c r="S236" i="32" s="1"/>
  <c r="T236" i="32" s="1"/>
  <c r="U236" i="32" s="1"/>
  <c r="V236" i="32" s="1"/>
  <c r="W236" i="32" s="1"/>
  <c r="X236" i="32" s="1"/>
  <c r="Y236" i="32" s="1"/>
  <c r="Z236" i="32" s="1"/>
  <c r="AA236" i="32" s="1"/>
  <c r="AB236" i="32" s="1"/>
  <c r="AC236" i="32" s="1"/>
  <c r="AD236" i="32" s="1"/>
  <c r="AE236" i="32" s="1"/>
  <c r="AF236" i="32" s="1"/>
  <c r="AG236" i="32" s="1"/>
  <c r="AH236" i="32" s="1"/>
  <c r="AI236" i="32" s="1"/>
  <c r="AJ236" i="32" s="1"/>
  <c r="AK236" i="32" s="1"/>
  <c r="AL236" i="32" s="1"/>
  <c r="AM236" i="32" s="1"/>
  <c r="AN236" i="32" s="1"/>
  <c r="AO236" i="32" s="1"/>
  <c r="AP236" i="32" s="1"/>
  <c r="AQ236" i="32" s="1"/>
  <c r="AR236" i="32" s="1"/>
  <c r="AS236" i="32" s="1"/>
  <c r="AT236" i="32" s="1"/>
  <c r="AU236" i="32" s="1"/>
  <c r="AV236" i="32" s="1"/>
  <c r="AW236" i="32" s="1"/>
  <c r="AX236" i="32" s="1"/>
  <c r="AY236" i="32" s="1"/>
  <c r="AZ236" i="32" s="1"/>
  <c r="BA236" i="32" s="1"/>
  <c r="BB236" i="32" s="1"/>
  <c r="BC236" i="32" s="1"/>
  <c r="BD236" i="32" s="1"/>
  <c r="D96" i="32"/>
  <c r="E96" i="32" s="1"/>
  <c r="F96" i="32" s="1"/>
  <c r="G96" i="32" s="1"/>
  <c r="H96" i="32" s="1"/>
  <c r="I96" i="32" s="1"/>
  <c r="J96" i="32" s="1"/>
  <c r="K96" i="32" s="1"/>
  <c r="L96" i="32" s="1"/>
  <c r="M96" i="32" s="1"/>
  <c r="N96" i="32" s="1"/>
  <c r="O96" i="32" s="1"/>
  <c r="P96" i="32" s="1"/>
  <c r="Q96" i="32" s="1"/>
  <c r="R96" i="32" s="1"/>
  <c r="S96" i="32" s="1"/>
  <c r="T96" i="32" s="1"/>
  <c r="U96" i="32" s="1"/>
  <c r="V96" i="32" s="1"/>
  <c r="W96" i="32" s="1"/>
  <c r="X96" i="32" s="1"/>
  <c r="Y96" i="32" s="1"/>
  <c r="Z96" i="32" s="1"/>
  <c r="AA96" i="32" s="1"/>
  <c r="AB96" i="32" s="1"/>
  <c r="AC96" i="32" s="1"/>
  <c r="AD96" i="32" s="1"/>
  <c r="AE96" i="32" s="1"/>
  <c r="AF96" i="32" s="1"/>
  <c r="AG96" i="32" s="1"/>
  <c r="AH96" i="32" s="1"/>
  <c r="AI96" i="32" s="1"/>
  <c r="AJ96" i="32" s="1"/>
  <c r="AK96" i="32" s="1"/>
  <c r="AL96" i="32" s="1"/>
  <c r="AM96" i="32" s="1"/>
  <c r="AN96" i="32" s="1"/>
  <c r="AO96" i="32" s="1"/>
  <c r="AP96" i="32" s="1"/>
  <c r="AQ96" i="32" s="1"/>
  <c r="AR96" i="32" s="1"/>
  <c r="AS96" i="32" s="1"/>
  <c r="AT96" i="32" s="1"/>
  <c r="AU96" i="32" s="1"/>
  <c r="AV96" i="32" s="1"/>
  <c r="AW96" i="32" s="1"/>
  <c r="AX96" i="32" s="1"/>
  <c r="AY96" i="32" s="1"/>
  <c r="AZ96" i="32" s="1"/>
  <c r="BA96" i="32" s="1"/>
  <c r="BB96" i="32" s="1"/>
  <c r="BC96" i="32" s="1"/>
  <c r="BD96" i="32" s="1"/>
  <c r="D381" i="32"/>
  <c r="E381" i="32" s="1"/>
  <c r="F381" i="32" s="1"/>
  <c r="G381" i="32" s="1"/>
  <c r="H381" i="32" s="1"/>
  <c r="I381" i="32" s="1"/>
  <c r="J381" i="32" s="1"/>
  <c r="K381" i="32" s="1"/>
  <c r="L381" i="32" s="1"/>
  <c r="M381" i="32" s="1"/>
  <c r="N381" i="32" s="1"/>
  <c r="O381" i="32" s="1"/>
  <c r="P381" i="32" s="1"/>
  <c r="Q381" i="32" s="1"/>
  <c r="R381" i="32" s="1"/>
  <c r="S381" i="32" s="1"/>
  <c r="T381" i="32" s="1"/>
  <c r="U381" i="32" s="1"/>
  <c r="V381" i="32" s="1"/>
  <c r="W381" i="32" s="1"/>
  <c r="X381" i="32" s="1"/>
  <c r="Y381" i="32" s="1"/>
  <c r="Z381" i="32" s="1"/>
  <c r="AA381" i="32" s="1"/>
  <c r="AB381" i="32" s="1"/>
  <c r="AC381" i="32" s="1"/>
  <c r="AD381" i="32" s="1"/>
  <c r="AE381" i="32" s="1"/>
  <c r="AF381" i="32" s="1"/>
  <c r="AG381" i="32" s="1"/>
  <c r="AH381" i="32" s="1"/>
  <c r="AI381" i="32" s="1"/>
  <c r="AJ381" i="32" s="1"/>
  <c r="AK381" i="32" s="1"/>
  <c r="AL381" i="32" s="1"/>
  <c r="AM381" i="32" s="1"/>
  <c r="AN381" i="32" s="1"/>
  <c r="AO381" i="32" s="1"/>
  <c r="AP381" i="32" s="1"/>
  <c r="AQ381" i="32" s="1"/>
  <c r="AR381" i="32" s="1"/>
  <c r="AS381" i="32" s="1"/>
  <c r="AT381" i="32" s="1"/>
  <c r="AU381" i="32" s="1"/>
  <c r="AV381" i="32" s="1"/>
  <c r="AW381" i="32" s="1"/>
  <c r="AX381" i="32" s="1"/>
  <c r="AY381" i="32" s="1"/>
  <c r="AZ381" i="32" s="1"/>
  <c r="BA381" i="32" s="1"/>
  <c r="BB381" i="32" s="1"/>
  <c r="BC381" i="32" s="1"/>
  <c r="D101" i="32"/>
  <c r="E101" i="32" s="1"/>
  <c r="F101" i="32" s="1"/>
  <c r="G101" i="32" s="1"/>
  <c r="H101" i="32" s="1"/>
  <c r="I101" i="32" s="1"/>
  <c r="J101" i="32" s="1"/>
  <c r="K101" i="32" s="1"/>
  <c r="L101" i="32" s="1"/>
  <c r="M101" i="32" s="1"/>
  <c r="N101" i="32" s="1"/>
  <c r="O101" i="32" s="1"/>
  <c r="P101" i="32" s="1"/>
  <c r="Q101" i="32" s="1"/>
  <c r="R101" i="32" s="1"/>
  <c r="S101" i="32" s="1"/>
  <c r="T101" i="32" s="1"/>
  <c r="U101" i="32" s="1"/>
  <c r="V101" i="32" s="1"/>
  <c r="W101" i="32" s="1"/>
  <c r="X101" i="32" s="1"/>
  <c r="Y101" i="32" s="1"/>
  <c r="Z101" i="32" s="1"/>
  <c r="AA101" i="32" s="1"/>
  <c r="AB101" i="32" s="1"/>
  <c r="AC101" i="32" s="1"/>
  <c r="AD101" i="32" s="1"/>
  <c r="AE101" i="32" s="1"/>
  <c r="AF101" i="32" s="1"/>
  <c r="AG101" i="32" s="1"/>
  <c r="AH101" i="32" s="1"/>
  <c r="AI101" i="32" s="1"/>
  <c r="AJ101" i="32" s="1"/>
  <c r="AK101" i="32" s="1"/>
  <c r="AL101" i="32" s="1"/>
  <c r="AM101" i="32" s="1"/>
  <c r="AN101" i="32" s="1"/>
  <c r="AO101" i="32" s="1"/>
  <c r="AP101" i="32" s="1"/>
  <c r="AQ101" i="32" s="1"/>
  <c r="AR101" i="32" s="1"/>
  <c r="AS101" i="32" s="1"/>
  <c r="AT101" i="32" s="1"/>
  <c r="AU101" i="32" s="1"/>
  <c r="AV101" i="32" s="1"/>
  <c r="AW101" i="32" s="1"/>
  <c r="AX101" i="32" s="1"/>
  <c r="AY101" i="32" s="1"/>
  <c r="AZ101" i="32" s="1"/>
  <c r="BA101" i="32" s="1"/>
  <c r="BB101" i="32" s="1"/>
  <c r="BC101" i="32" s="1"/>
  <c r="BD101" i="32" s="1"/>
  <c r="D241" i="32"/>
  <c r="E241" i="32" s="1"/>
  <c r="F241" i="32" s="1"/>
  <c r="G241" i="32" s="1"/>
  <c r="H241" i="32" s="1"/>
  <c r="I241" i="32" s="1"/>
  <c r="J241" i="32" s="1"/>
  <c r="K241" i="32" s="1"/>
  <c r="L241" i="32" s="1"/>
  <c r="M241" i="32" s="1"/>
  <c r="N241" i="32" s="1"/>
  <c r="O241" i="32" s="1"/>
  <c r="P241" i="32" s="1"/>
  <c r="Q241" i="32" s="1"/>
  <c r="R241" i="32" s="1"/>
  <c r="S241" i="32" s="1"/>
  <c r="T241" i="32" s="1"/>
  <c r="U241" i="32" s="1"/>
  <c r="V241" i="32" s="1"/>
  <c r="W241" i="32" s="1"/>
  <c r="X241" i="32" s="1"/>
  <c r="Y241" i="32" s="1"/>
  <c r="Z241" i="32" s="1"/>
  <c r="AA241" i="32" s="1"/>
  <c r="AB241" i="32" s="1"/>
  <c r="AC241" i="32" s="1"/>
  <c r="AD241" i="32" s="1"/>
  <c r="AE241" i="32" s="1"/>
  <c r="AF241" i="32" s="1"/>
  <c r="AG241" i="32" s="1"/>
  <c r="AH241" i="32" s="1"/>
  <c r="AI241" i="32" s="1"/>
  <c r="AJ241" i="32" s="1"/>
  <c r="AK241" i="32" s="1"/>
  <c r="AL241" i="32" s="1"/>
  <c r="AM241" i="32" s="1"/>
  <c r="AN241" i="32" s="1"/>
  <c r="AO241" i="32" s="1"/>
  <c r="AP241" i="32" s="1"/>
  <c r="AQ241" i="32" s="1"/>
  <c r="AR241" i="32" s="1"/>
  <c r="AS241" i="32" s="1"/>
  <c r="AT241" i="32" s="1"/>
  <c r="AU241" i="32" s="1"/>
  <c r="AV241" i="32" s="1"/>
  <c r="AW241" i="32" s="1"/>
  <c r="AX241" i="32" s="1"/>
  <c r="AY241" i="32" s="1"/>
  <c r="AZ241" i="32" s="1"/>
  <c r="BA241" i="32" s="1"/>
  <c r="BB241" i="32" s="1"/>
  <c r="BC241" i="32" s="1"/>
  <c r="BD241" i="32" s="1"/>
  <c r="D364" i="32"/>
  <c r="E364" i="32" s="1"/>
  <c r="F364" i="32" s="1"/>
  <c r="G364" i="32" s="1"/>
  <c r="H364" i="32" s="1"/>
  <c r="I364" i="32" s="1"/>
  <c r="J364" i="32" s="1"/>
  <c r="K364" i="32" s="1"/>
  <c r="L364" i="32" s="1"/>
  <c r="M364" i="32" s="1"/>
  <c r="N364" i="32" s="1"/>
  <c r="O364" i="32" s="1"/>
  <c r="P364" i="32" s="1"/>
  <c r="Q364" i="32" s="1"/>
  <c r="R364" i="32" s="1"/>
  <c r="S364" i="32" s="1"/>
  <c r="T364" i="32" s="1"/>
  <c r="U364" i="32" s="1"/>
  <c r="V364" i="32" s="1"/>
  <c r="W364" i="32" s="1"/>
  <c r="X364" i="32" s="1"/>
  <c r="Y364" i="32" s="1"/>
  <c r="Z364" i="32" s="1"/>
  <c r="AA364" i="32" s="1"/>
  <c r="AB364" i="32" s="1"/>
  <c r="AC364" i="32" s="1"/>
  <c r="AD364" i="32" s="1"/>
  <c r="AE364" i="32" s="1"/>
  <c r="AF364" i="32" s="1"/>
  <c r="AG364" i="32" s="1"/>
  <c r="AH364" i="32" s="1"/>
  <c r="AI364" i="32" s="1"/>
  <c r="AJ364" i="32" s="1"/>
  <c r="AK364" i="32" s="1"/>
  <c r="AL364" i="32" s="1"/>
  <c r="AM364" i="32" s="1"/>
  <c r="AN364" i="32" s="1"/>
  <c r="AO364" i="32" s="1"/>
  <c r="AP364" i="32" s="1"/>
  <c r="AQ364" i="32" s="1"/>
  <c r="AR364" i="32" s="1"/>
  <c r="AS364" i="32" s="1"/>
  <c r="AT364" i="32" s="1"/>
  <c r="AU364" i="32" s="1"/>
  <c r="AV364" i="32" s="1"/>
  <c r="AW364" i="32" s="1"/>
  <c r="AX364" i="32" s="1"/>
  <c r="AY364" i="32" s="1"/>
  <c r="AZ364" i="32" s="1"/>
  <c r="BA364" i="32" s="1"/>
  <c r="BB364" i="32" s="1"/>
  <c r="BC364" i="32" s="1"/>
  <c r="D224" i="32"/>
  <c r="E224" i="32" s="1"/>
  <c r="F224" i="32" s="1"/>
  <c r="G224" i="32" s="1"/>
  <c r="H224" i="32" s="1"/>
  <c r="I224" i="32" s="1"/>
  <c r="J224" i="32" s="1"/>
  <c r="K224" i="32" s="1"/>
  <c r="L224" i="32" s="1"/>
  <c r="M224" i="32" s="1"/>
  <c r="N224" i="32" s="1"/>
  <c r="O224" i="32" s="1"/>
  <c r="P224" i="32" s="1"/>
  <c r="Q224" i="32" s="1"/>
  <c r="R224" i="32" s="1"/>
  <c r="S224" i="32" s="1"/>
  <c r="T224" i="32" s="1"/>
  <c r="U224" i="32" s="1"/>
  <c r="V224" i="32" s="1"/>
  <c r="W224" i="32" s="1"/>
  <c r="X224" i="32" s="1"/>
  <c r="Y224" i="32" s="1"/>
  <c r="Z224" i="32" s="1"/>
  <c r="AA224" i="32" s="1"/>
  <c r="AB224" i="32" s="1"/>
  <c r="AC224" i="32" s="1"/>
  <c r="AD224" i="32" s="1"/>
  <c r="AE224" i="32" s="1"/>
  <c r="AF224" i="32" s="1"/>
  <c r="AG224" i="32" s="1"/>
  <c r="AH224" i="32" s="1"/>
  <c r="AI224" i="32" s="1"/>
  <c r="AJ224" i="32" s="1"/>
  <c r="AK224" i="32" s="1"/>
  <c r="AL224" i="32" s="1"/>
  <c r="AM224" i="32" s="1"/>
  <c r="AN224" i="32" s="1"/>
  <c r="AO224" i="32" s="1"/>
  <c r="AP224" i="32" s="1"/>
  <c r="AQ224" i="32" s="1"/>
  <c r="AR224" i="32" s="1"/>
  <c r="AS224" i="32" s="1"/>
  <c r="AT224" i="32" s="1"/>
  <c r="AU224" i="32" s="1"/>
  <c r="AV224" i="32" s="1"/>
  <c r="AW224" i="32" s="1"/>
  <c r="AX224" i="32" s="1"/>
  <c r="AY224" i="32" s="1"/>
  <c r="AZ224" i="32" s="1"/>
  <c r="BA224" i="32" s="1"/>
  <c r="BB224" i="32" s="1"/>
  <c r="BC224" i="32" s="1"/>
  <c r="BD224" i="32" s="1"/>
  <c r="D84" i="32"/>
  <c r="E84" i="32" s="1"/>
  <c r="F84" i="32" s="1"/>
  <c r="G84" i="32" s="1"/>
  <c r="H84" i="32" s="1"/>
  <c r="I84" i="32" s="1"/>
  <c r="J84" i="32" s="1"/>
  <c r="K84" i="32" s="1"/>
  <c r="L84" i="32" s="1"/>
  <c r="M84" i="32" s="1"/>
  <c r="N84" i="32" s="1"/>
  <c r="O84" i="32" s="1"/>
  <c r="P84" i="32" s="1"/>
  <c r="Q84" i="32" s="1"/>
  <c r="R84" i="32" s="1"/>
  <c r="S84" i="32" s="1"/>
  <c r="T84" i="32" s="1"/>
  <c r="U84" i="32" s="1"/>
  <c r="V84" i="32" s="1"/>
  <c r="W84" i="32" s="1"/>
  <c r="X84" i="32" s="1"/>
  <c r="Y84" i="32" s="1"/>
  <c r="Z84" i="32" s="1"/>
  <c r="AA84" i="32" s="1"/>
  <c r="AB84" i="32" s="1"/>
  <c r="AC84" i="32" s="1"/>
  <c r="AD84" i="32" s="1"/>
  <c r="AE84" i="32" s="1"/>
  <c r="AF84" i="32" s="1"/>
  <c r="AG84" i="32" s="1"/>
  <c r="AH84" i="32" s="1"/>
  <c r="AI84" i="32" s="1"/>
  <c r="AJ84" i="32" s="1"/>
  <c r="AK84" i="32" s="1"/>
  <c r="AL84" i="32" s="1"/>
  <c r="AM84" i="32" s="1"/>
  <c r="AN84" i="32" s="1"/>
  <c r="AO84" i="32" s="1"/>
  <c r="AP84" i="32" s="1"/>
  <c r="AQ84" i="32" s="1"/>
  <c r="AR84" i="32" s="1"/>
  <c r="AS84" i="32" s="1"/>
  <c r="AT84" i="32" s="1"/>
  <c r="AU84" i="32" s="1"/>
  <c r="AV84" i="32" s="1"/>
  <c r="AW84" i="32" s="1"/>
  <c r="AX84" i="32" s="1"/>
  <c r="AY84" i="32" s="1"/>
  <c r="AZ84" i="32" s="1"/>
  <c r="BA84" i="32" s="1"/>
  <c r="BB84" i="32" s="1"/>
  <c r="BC84" i="32" s="1"/>
  <c r="BD84" i="32" s="1"/>
  <c r="D89" i="32"/>
  <c r="E89" i="32" s="1"/>
  <c r="F89" i="32" s="1"/>
  <c r="G89" i="32" s="1"/>
  <c r="H89" i="32" s="1"/>
  <c r="I89" i="32" s="1"/>
  <c r="J89" i="32" s="1"/>
  <c r="K89" i="32" s="1"/>
  <c r="L89" i="32" s="1"/>
  <c r="M89" i="32" s="1"/>
  <c r="N89" i="32" s="1"/>
  <c r="O89" i="32" s="1"/>
  <c r="P89" i="32" s="1"/>
  <c r="Q89" i="32" s="1"/>
  <c r="R89" i="32" s="1"/>
  <c r="S89" i="32" s="1"/>
  <c r="T89" i="32" s="1"/>
  <c r="U89" i="32" s="1"/>
  <c r="V89" i="32" s="1"/>
  <c r="W89" i="32" s="1"/>
  <c r="X89" i="32" s="1"/>
  <c r="Y89" i="32" s="1"/>
  <c r="Z89" i="32" s="1"/>
  <c r="AA89" i="32" s="1"/>
  <c r="AB89" i="32" s="1"/>
  <c r="AC89" i="32" s="1"/>
  <c r="AD89" i="32" s="1"/>
  <c r="AE89" i="32" s="1"/>
  <c r="AF89" i="32" s="1"/>
  <c r="AG89" i="32" s="1"/>
  <c r="AH89" i="32" s="1"/>
  <c r="AI89" i="32" s="1"/>
  <c r="AJ89" i="32" s="1"/>
  <c r="AK89" i="32" s="1"/>
  <c r="AL89" i="32" s="1"/>
  <c r="AM89" i="32" s="1"/>
  <c r="AN89" i="32" s="1"/>
  <c r="AO89" i="32" s="1"/>
  <c r="AP89" i="32" s="1"/>
  <c r="AQ89" i="32" s="1"/>
  <c r="AR89" i="32" s="1"/>
  <c r="AS89" i="32" s="1"/>
  <c r="AT89" i="32" s="1"/>
  <c r="AU89" i="32" s="1"/>
  <c r="AV89" i="32" s="1"/>
  <c r="AW89" i="32" s="1"/>
  <c r="AX89" i="32" s="1"/>
  <c r="AY89" i="32" s="1"/>
  <c r="AZ89" i="32" s="1"/>
  <c r="BA89" i="32" s="1"/>
  <c r="BB89" i="32" s="1"/>
  <c r="BC89" i="32" s="1"/>
  <c r="BD89" i="32" s="1"/>
  <c r="D229" i="32"/>
  <c r="E229" i="32" s="1"/>
  <c r="F229" i="32" s="1"/>
  <c r="G229" i="32" s="1"/>
  <c r="H229" i="32" s="1"/>
  <c r="I229" i="32" s="1"/>
  <c r="J229" i="32" s="1"/>
  <c r="K229" i="32" s="1"/>
  <c r="L229" i="32" s="1"/>
  <c r="M229" i="32" s="1"/>
  <c r="N229" i="32" s="1"/>
  <c r="O229" i="32" s="1"/>
  <c r="P229" i="32" s="1"/>
  <c r="Q229" i="32" s="1"/>
  <c r="R229" i="32" s="1"/>
  <c r="S229" i="32" s="1"/>
  <c r="T229" i="32" s="1"/>
  <c r="U229" i="32" s="1"/>
  <c r="V229" i="32" s="1"/>
  <c r="W229" i="32" s="1"/>
  <c r="X229" i="32" s="1"/>
  <c r="Y229" i="32" s="1"/>
  <c r="Z229" i="32" s="1"/>
  <c r="AA229" i="32" s="1"/>
  <c r="AB229" i="32" s="1"/>
  <c r="AC229" i="32" s="1"/>
  <c r="AD229" i="32" s="1"/>
  <c r="AE229" i="32" s="1"/>
  <c r="AF229" i="32" s="1"/>
  <c r="AG229" i="32" s="1"/>
  <c r="AH229" i="32" s="1"/>
  <c r="AI229" i="32" s="1"/>
  <c r="AJ229" i="32" s="1"/>
  <c r="AK229" i="32" s="1"/>
  <c r="AL229" i="32" s="1"/>
  <c r="AM229" i="32" s="1"/>
  <c r="AN229" i="32" s="1"/>
  <c r="AO229" i="32" s="1"/>
  <c r="AP229" i="32" s="1"/>
  <c r="AQ229" i="32" s="1"/>
  <c r="AR229" i="32" s="1"/>
  <c r="AS229" i="32" s="1"/>
  <c r="AT229" i="32" s="1"/>
  <c r="AU229" i="32" s="1"/>
  <c r="AV229" i="32" s="1"/>
  <c r="AW229" i="32" s="1"/>
  <c r="AX229" i="32" s="1"/>
  <c r="AY229" i="32" s="1"/>
  <c r="AZ229" i="32" s="1"/>
  <c r="BA229" i="32" s="1"/>
  <c r="BB229" i="32" s="1"/>
  <c r="BC229" i="32" s="1"/>
  <c r="BD229" i="32" s="1"/>
  <c r="D369" i="32"/>
  <c r="E369" i="32" s="1"/>
  <c r="F369" i="32" s="1"/>
  <c r="G369" i="32" s="1"/>
  <c r="H369" i="32" s="1"/>
  <c r="I369" i="32" s="1"/>
  <c r="J369" i="32" s="1"/>
  <c r="K369" i="32" s="1"/>
  <c r="L369" i="32" s="1"/>
  <c r="M369" i="32" s="1"/>
  <c r="N369" i="32" s="1"/>
  <c r="O369" i="32" s="1"/>
  <c r="P369" i="32" s="1"/>
  <c r="Q369" i="32" s="1"/>
  <c r="R369" i="32" s="1"/>
  <c r="S369" i="32" s="1"/>
  <c r="T369" i="32" s="1"/>
  <c r="U369" i="32" s="1"/>
  <c r="V369" i="32" s="1"/>
  <c r="W369" i="32" s="1"/>
  <c r="X369" i="32" s="1"/>
  <c r="Y369" i="32" s="1"/>
  <c r="Z369" i="32" s="1"/>
  <c r="AA369" i="32" s="1"/>
  <c r="AB369" i="32" s="1"/>
  <c r="AC369" i="32" s="1"/>
  <c r="AD369" i="32" s="1"/>
  <c r="AE369" i="32" s="1"/>
  <c r="AF369" i="32" s="1"/>
  <c r="AG369" i="32" s="1"/>
  <c r="AH369" i="32" s="1"/>
  <c r="AI369" i="32" s="1"/>
  <c r="AJ369" i="32" s="1"/>
  <c r="AK369" i="32" s="1"/>
  <c r="AL369" i="32" s="1"/>
  <c r="AM369" i="32" s="1"/>
  <c r="AN369" i="32" s="1"/>
  <c r="AO369" i="32" s="1"/>
  <c r="AP369" i="32" s="1"/>
  <c r="AQ369" i="32" s="1"/>
  <c r="AR369" i="32" s="1"/>
  <c r="AS369" i="32" s="1"/>
  <c r="AT369" i="32" s="1"/>
  <c r="AU369" i="32" s="1"/>
  <c r="AV369" i="32" s="1"/>
  <c r="AW369" i="32" s="1"/>
  <c r="AX369" i="32" s="1"/>
  <c r="AY369" i="32" s="1"/>
  <c r="AZ369" i="32" s="1"/>
  <c r="BA369" i="32" s="1"/>
  <c r="BB369" i="32" s="1"/>
  <c r="BC369" i="32" s="1"/>
  <c r="D100" i="32"/>
  <c r="E100" i="32" s="1"/>
  <c r="F100" i="32" s="1"/>
  <c r="G100" i="32" s="1"/>
  <c r="H100" i="32" s="1"/>
  <c r="I100" i="32" s="1"/>
  <c r="J100" i="32" s="1"/>
  <c r="K100" i="32" s="1"/>
  <c r="L100" i="32" s="1"/>
  <c r="M100" i="32" s="1"/>
  <c r="N100" i="32" s="1"/>
  <c r="O100" i="32" s="1"/>
  <c r="P100" i="32" s="1"/>
  <c r="Q100" i="32" s="1"/>
  <c r="R100" i="32" s="1"/>
  <c r="S100" i="32" s="1"/>
  <c r="T100" i="32" s="1"/>
  <c r="U100" i="32" s="1"/>
  <c r="V100" i="32" s="1"/>
  <c r="W100" i="32" s="1"/>
  <c r="X100" i="32" s="1"/>
  <c r="Y100" i="32" s="1"/>
  <c r="Z100" i="32" s="1"/>
  <c r="AA100" i="32" s="1"/>
  <c r="AB100" i="32" s="1"/>
  <c r="AC100" i="32" s="1"/>
  <c r="AD100" i="32" s="1"/>
  <c r="AE100" i="32" s="1"/>
  <c r="AF100" i="32" s="1"/>
  <c r="AG100" i="32" s="1"/>
  <c r="AH100" i="32" s="1"/>
  <c r="AI100" i="32" s="1"/>
  <c r="AJ100" i="32" s="1"/>
  <c r="AK100" i="32" s="1"/>
  <c r="AL100" i="32" s="1"/>
  <c r="AM100" i="32" s="1"/>
  <c r="AN100" i="32" s="1"/>
  <c r="AO100" i="32" s="1"/>
  <c r="AP100" i="32" s="1"/>
  <c r="AQ100" i="32" s="1"/>
  <c r="AR100" i="32" s="1"/>
  <c r="AS100" i="32" s="1"/>
  <c r="AT100" i="32" s="1"/>
  <c r="AU100" i="32" s="1"/>
  <c r="AV100" i="32" s="1"/>
  <c r="AW100" i="32" s="1"/>
  <c r="AX100" i="32" s="1"/>
  <c r="AY100" i="32" s="1"/>
  <c r="AZ100" i="32" s="1"/>
  <c r="BA100" i="32" s="1"/>
  <c r="BB100" i="32" s="1"/>
  <c r="BC100" i="32" s="1"/>
  <c r="BD100" i="32" s="1"/>
  <c r="D240" i="32"/>
  <c r="E240" i="32" s="1"/>
  <c r="F240" i="32" s="1"/>
  <c r="G240" i="32" s="1"/>
  <c r="H240" i="32" s="1"/>
  <c r="I240" i="32" s="1"/>
  <c r="J240" i="32" s="1"/>
  <c r="K240" i="32" s="1"/>
  <c r="L240" i="32" s="1"/>
  <c r="M240" i="32" s="1"/>
  <c r="N240" i="32" s="1"/>
  <c r="O240" i="32" s="1"/>
  <c r="P240" i="32" s="1"/>
  <c r="Q240" i="32" s="1"/>
  <c r="R240" i="32" s="1"/>
  <c r="S240" i="32" s="1"/>
  <c r="T240" i="32" s="1"/>
  <c r="U240" i="32" s="1"/>
  <c r="V240" i="32" s="1"/>
  <c r="W240" i="32" s="1"/>
  <c r="X240" i="32" s="1"/>
  <c r="Y240" i="32" s="1"/>
  <c r="Z240" i="32" s="1"/>
  <c r="AA240" i="32" s="1"/>
  <c r="AB240" i="32" s="1"/>
  <c r="AC240" i="32" s="1"/>
  <c r="AD240" i="32" s="1"/>
  <c r="AE240" i="32" s="1"/>
  <c r="AF240" i="32" s="1"/>
  <c r="AG240" i="32" s="1"/>
  <c r="AH240" i="32" s="1"/>
  <c r="AI240" i="32" s="1"/>
  <c r="AJ240" i="32" s="1"/>
  <c r="AK240" i="32" s="1"/>
  <c r="AL240" i="32" s="1"/>
  <c r="AM240" i="32" s="1"/>
  <c r="AN240" i="32" s="1"/>
  <c r="AO240" i="32" s="1"/>
  <c r="AP240" i="32" s="1"/>
  <c r="AQ240" i="32" s="1"/>
  <c r="AR240" i="32" s="1"/>
  <c r="AS240" i="32" s="1"/>
  <c r="AT240" i="32" s="1"/>
  <c r="AU240" i="32" s="1"/>
  <c r="AV240" i="32" s="1"/>
  <c r="AW240" i="32" s="1"/>
  <c r="AX240" i="32" s="1"/>
  <c r="AY240" i="32" s="1"/>
  <c r="AZ240" i="32" s="1"/>
  <c r="BA240" i="32" s="1"/>
  <c r="BB240" i="32" s="1"/>
  <c r="BC240" i="32" s="1"/>
  <c r="BD240" i="32" s="1"/>
  <c r="D380" i="32"/>
  <c r="E380" i="32" s="1"/>
  <c r="F380" i="32" s="1"/>
  <c r="G380" i="32" s="1"/>
  <c r="H380" i="32" s="1"/>
  <c r="I380" i="32" s="1"/>
  <c r="J380" i="32" s="1"/>
  <c r="K380" i="32" s="1"/>
  <c r="L380" i="32" s="1"/>
  <c r="M380" i="32" s="1"/>
  <c r="N380" i="32" s="1"/>
  <c r="O380" i="32" s="1"/>
  <c r="P380" i="32" s="1"/>
  <c r="Q380" i="32" s="1"/>
  <c r="R380" i="32" s="1"/>
  <c r="S380" i="32" s="1"/>
  <c r="T380" i="32" s="1"/>
  <c r="U380" i="32" s="1"/>
  <c r="V380" i="32" s="1"/>
  <c r="W380" i="32" s="1"/>
  <c r="X380" i="32" s="1"/>
  <c r="Y380" i="32" s="1"/>
  <c r="Z380" i="32" s="1"/>
  <c r="AA380" i="32" s="1"/>
  <c r="AB380" i="32" s="1"/>
  <c r="AC380" i="32" s="1"/>
  <c r="AD380" i="32" s="1"/>
  <c r="AE380" i="32" s="1"/>
  <c r="AF380" i="32" s="1"/>
  <c r="AG380" i="32" s="1"/>
  <c r="AH380" i="32" s="1"/>
  <c r="AI380" i="32" s="1"/>
  <c r="AJ380" i="32" s="1"/>
  <c r="AK380" i="32" s="1"/>
  <c r="AL380" i="32" s="1"/>
  <c r="AM380" i="32" s="1"/>
  <c r="AN380" i="32" s="1"/>
  <c r="AO380" i="32" s="1"/>
  <c r="AP380" i="32" s="1"/>
  <c r="AQ380" i="32" s="1"/>
  <c r="AR380" i="32" s="1"/>
  <c r="AS380" i="32" s="1"/>
  <c r="AT380" i="32" s="1"/>
  <c r="AU380" i="32" s="1"/>
  <c r="AV380" i="32" s="1"/>
  <c r="AW380" i="32" s="1"/>
  <c r="AX380" i="32" s="1"/>
  <c r="AY380" i="32" s="1"/>
  <c r="AZ380" i="32" s="1"/>
  <c r="BA380" i="32" s="1"/>
  <c r="BB380" i="32" s="1"/>
  <c r="BC380" i="32" s="1"/>
  <c r="D378" i="32"/>
  <c r="E378" i="32" s="1"/>
  <c r="F378" i="32" s="1"/>
  <c r="G378" i="32" s="1"/>
  <c r="H378" i="32" s="1"/>
  <c r="I378" i="32" s="1"/>
  <c r="J378" i="32" s="1"/>
  <c r="K378" i="32" s="1"/>
  <c r="L378" i="32" s="1"/>
  <c r="M378" i="32" s="1"/>
  <c r="N378" i="32" s="1"/>
  <c r="O378" i="32" s="1"/>
  <c r="P378" i="32" s="1"/>
  <c r="Q378" i="32" s="1"/>
  <c r="R378" i="32" s="1"/>
  <c r="S378" i="32" s="1"/>
  <c r="T378" i="32" s="1"/>
  <c r="U378" i="32" s="1"/>
  <c r="V378" i="32" s="1"/>
  <c r="W378" i="32" s="1"/>
  <c r="X378" i="32" s="1"/>
  <c r="Y378" i="32" s="1"/>
  <c r="Z378" i="32" s="1"/>
  <c r="AA378" i="32" s="1"/>
  <c r="AB378" i="32" s="1"/>
  <c r="AC378" i="32" s="1"/>
  <c r="AD378" i="32" s="1"/>
  <c r="AE378" i="32" s="1"/>
  <c r="AF378" i="32" s="1"/>
  <c r="AG378" i="32" s="1"/>
  <c r="AH378" i="32" s="1"/>
  <c r="AI378" i="32" s="1"/>
  <c r="AJ378" i="32" s="1"/>
  <c r="AK378" i="32" s="1"/>
  <c r="AL378" i="32" s="1"/>
  <c r="AM378" i="32" s="1"/>
  <c r="AN378" i="32" s="1"/>
  <c r="AO378" i="32" s="1"/>
  <c r="AP378" i="32" s="1"/>
  <c r="AQ378" i="32" s="1"/>
  <c r="AR378" i="32" s="1"/>
  <c r="AS378" i="32" s="1"/>
  <c r="AT378" i="32" s="1"/>
  <c r="AU378" i="32" s="1"/>
  <c r="AV378" i="32" s="1"/>
  <c r="AW378" i="32" s="1"/>
  <c r="AX378" i="32" s="1"/>
  <c r="AY378" i="32" s="1"/>
  <c r="AZ378" i="32" s="1"/>
  <c r="BA378" i="32" s="1"/>
  <c r="BB378" i="32" s="1"/>
  <c r="BC378" i="32" s="1"/>
  <c r="D98" i="32"/>
  <c r="E98" i="32" s="1"/>
  <c r="F98" i="32" s="1"/>
  <c r="G98" i="32" s="1"/>
  <c r="H98" i="32" s="1"/>
  <c r="I98" i="32" s="1"/>
  <c r="J98" i="32" s="1"/>
  <c r="K98" i="32" s="1"/>
  <c r="L98" i="32" s="1"/>
  <c r="M98" i="32" s="1"/>
  <c r="N98" i="32" s="1"/>
  <c r="O98" i="32" s="1"/>
  <c r="P98" i="32" s="1"/>
  <c r="Q98" i="32" s="1"/>
  <c r="R98" i="32" s="1"/>
  <c r="S98" i="32" s="1"/>
  <c r="T98" i="32" s="1"/>
  <c r="U98" i="32" s="1"/>
  <c r="V98" i="32" s="1"/>
  <c r="W98" i="32" s="1"/>
  <c r="X98" i="32" s="1"/>
  <c r="Y98" i="32" s="1"/>
  <c r="Z98" i="32" s="1"/>
  <c r="AA98" i="32" s="1"/>
  <c r="AB98" i="32" s="1"/>
  <c r="AC98" i="32" s="1"/>
  <c r="AD98" i="32" s="1"/>
  <c r="AE98" i="32" s="1"/>
  <c r="AF98" i="32" s="1"/>
  <c r="AG98" i="32" s="1"/>
  <c r="AH98" i="32" s="1"/>
  <c r="AI98" i="32" s="1"/>
  <c r="AJ98" i="32" s="1"/>
  <c r="AK98" i="32" s="1"/>
  <c r="AL98" i="32" s="1"/>
  <c r="AM98" i="32" s="1"/>
  <c r="AN98" i="32" s="1"/>
  <c r="AO98" i="32" s="1"/>
  <c r="AP98" i="32" s="1"/>
  <c r="AQ98" i="32" s="1"/>
  <c r="AR98" i="32" s="1"/>
  <c r="AS98" i="32" s="1"/>
  <c r="AT98" i="32" s="1"/>
  <c r="AU98" i="32" s="1"/>
  <c r="AV98" i="32" s="1"/>
  <c r="AW98" i="32" s="1"/>
  <c r="AX98" i="32" s="1"/>
  <c r="AY98" i="32" s="1"/>
  <c r="AZ98" i="32" s="1"/>
  <c r="BA98" i="32" s="1"/>
  <c r="BB98" i="32" s="1"/>
  <c r="BC98" i="32" s="1"/>
  <c r="BD98" i="32" s="1"/>
  <c r="D238" i="32"/>
  <c r="E238" i="32" s="1"/>
  <c r="F238" i="32" s="1"/>
  <c r="G238" i="32" s="1"/>
  <c r="H238" i="32" s="1"/>
  <c r="I238" i="32" s="1"/>
  <c r="J238" i="32" s="1"/>
  <c r="K238" i="32" s="1"/>
  <c r="L238" i="32" s="1"/>
  <c r="M238" i="32" s="1"/>
  <c r="N238" i="32" s="1"/>
  <c r="O238" i="32" s="1"/>
  <c r="P238" i="32" s="1"/>
  <c r="Q238" i="32" s="1"/>
  <c r="R238" i="32" s="1"/>
  <c r="S238" i="32" s="1"/>
  <c r="T238" i="32" s="1"/>
  <c r="U238" i="32" s="1"/>
  <c r="V238" i="32" s="1"/>
  <c r="W238" i="32" s="1"/>
  <c r="X238" i="32" s="1"/>
  <c r="Y238" i="32" s="1"/>
  <c r="Z238" i="32" s="1"/>
  <c r="AA238" i="32" s="1"/>
  <c r="AB238" i="32" s="1"/>
  <c r="AC238" i="32" s="1"/>
  <c r="AD238" i="32" s="1"/>
  <c r="AE238" i="32" s="1"/>
  <c r="AF238" i="32" s="1"/>
  <c r="AG238" i="32" s="1"/>
  <c r="AH238" i="32" s="1"/>
  <c r="AI238" i="32" s="1"/>
  <c r="AJ238" i="32" s="1"/>
  <c r="AK238" i="32" s="1"/>
  <c r="AL238" i="32" s="1"/>
  <c r="AM238" i="32" s="1"/>
  <c r="AN238" i="32" s="1"/>
  <c r="AO238" i="32" s="1"/>
  <c r="AP238" i="32" s="1"/>
  <c r="AQ238" i="32" s="1"/>
  <c r="AR238" i="32" s="1"/>
  <c r="AS238" i="32" s="1"/>
  <c r="AT238" i="32" s="1"/>
  <c r="AU238" i="32" s="1"/>
  <c r="AV238" i="32" s="1"/>
  <c r="AW238" i="32" s="1"/>
  <c r="AX238" i="32" s="1"/>
  <c r="AY238" i="32" s="1"/>
  <c r="AZ238" i="32" s="1"/>
  <c r="BA238" i="32" s="1"/>
  <c r="BB238" i="32" s="1"/>
  <c r="BC238" i="32" s="1"/>
  <c r="BD238" i="32" s="1"/>
  <c r="D228" i="32"/>
  <c r="E228" i="32" s="1"/>
  <c r="F228" i="32" s="1"/>
  <c r="G228" i="32" s="1"/>
  <c r="H228" i="32" s="1"/>
  <c r="I228" i="32" s="1"/>
  <c r="J228" i="32" s="1"/>
  <c r="K228" i="32" s="1"/>
  <c r="L228" i="32" s="1"/>
  <c r="M228" i="32" s="1"/>
  <c r="N228" i="32" s="1"/>
  <c r="O228" i="32" s="1"/>
  <c r="P228" i="32" s="1"/>
  <c r="Q228" i="32" s="1"/>
  <c r="R228" i="32" s="1"/>
  <c r="S228" i="32" s="1"/>
  <c r="T228" i="32" s="1"/>
  <c r="U228" i="32" s="1"/>
  <c r="V228" i="32" s="1"/>
  <c r="W228" i="32" s="1"/>
  <c r="X228" i="32" s="1"/>
  <c r="Y228" i="32" s="1"/>
  <c r="Z228" i="32" s="1"/>
  <c r="AA228" i="32" s="1"/>
  <c r="AB228" i="32" s="1"/>
  <c r="AC228" i="32" s="1"/>
  <c r="AD228" i="32" s="1"/>
  <c r="AE228" i="32" s="1"/>
  <c r="AF228" i="32" s="1"/>
  <c r="AG228" i="32" s="1"/>
  <c r="AH228" i="32" s="1"/>
  <c r="AI228" i="32" s="1"/>
  <c r="AJ228" i="32" s="1"/>
  <c r="AK228" i="32" s="1"/>
  <c r="AL228" i="32" s="1"/>
  <c r="AM228" i="32" s="1"/>
  <c r="AN228" i="32" s="1"/>
  <c r="AO228" i="32" s="1"/>
  <c r="AP228" i="32" s="1"/>
  <c r="AQ228" i="32" s="1"/>
  <c r="AR228" i="32" s="1"/>
  <c r="AS228" i="32" s="1"/>
  <c r="AT228" i="32" s="1"/>
  <c r="AU228" i="32" s="1"/>
  <c r="AV228" i="32" s="1"/>
  <c r="AW228" i="32" s="1"/>
  <c r="AX228" i="32" s="1"/>
  <c r="AY228" i="32" s="1"/>
  <c r="AZ228" i="32" s="1"/>
  <c r="BA228" i="32" s="1"/>
  <c r="BB228" i="32" s="1"/>
  <c r="BC228" i="32" s="1"/>
  <c r="BD228" i="32" s="1"/>
  <c r="D88" i="32"/>
  <c r="E88" i="32" s="1"/>
  <c r="F88" i="32" s="1"/>
  <c r="G88" i="32" s="1"/>
  <c r="H88" i="32" s="1"/>
  <c r="I88" i="32" s="1"/>
  <c r="J88" i="32" s="1"/>
  <c r="K88" i="32" s="1"/>
  <c r="L88" i="32" s="1"/>
  <c r="M88" i="32" s="1"/>
  <c r="N88" i="32" s="1"/>
  <c r="O88" i="32" s="1"/>
  <c r="P88" i="32" s="1"/>
  <c r="Q88" i="32" s="1"/>
  <c r="R88" i="32" s="1"/>
  <c r="S88" i="32" s="1"/>
  <c r="T88" i="32" s="1"/>
  <c r="U88" i="32" s="1"/>
  <c r="V88" i="32" s="1"/>
  <c r="W88" i="32" s="1"/>
  <c r="X88" i="32" s="1"/>
  <c r="Y88" i="32" s="1"/>
  <c r="Z88" i="32" s="1"/>
  <c r="AA88" i="32" s="1"/>
  <c r="AB88" i="32" s="1"/>
  <c r="AC88" i="32" s="1"/>
  <c r="AD88" i="32" s="1"/>
  <c r="AE88" i="32" s="1"/>
  <c r="AF88" i="32" s="1"/>
  <c r="AG88" i="32" s="1"/>
  <c r="AH88" i="32" s="1"/>
  <c r="AI88" i="32" s="1"/>
  <c r="AJ88" i="32" s="1"/>
  <c r="AK88" i="32" s="1"/>
  <c r="AL88" i="32" s="1"/>
  <c r="AM88" i="32" s="1"/>
  <c r="AN88" i="32" s="1"/>
  <c r="AO88" i="32" s="1"/>
  <c r="AP88" i="32" s="1"/>
  <c r="AQ88" i="32" s="1"/>
  <c r="AR88" i="32" s="1"/>
  <c r="AS88" i="32" s="1"/>
  <c r="AT88" i="32" s="1"/>
  <c r="AU88" i="32" s="1"/>
  <c r="AV88" i="32" s="1"/>
  <c r="AW88" i="32" s="1"/>
  <c r="AX88" i="32" s="1"/>
  <c r="AY88" i="32" s="1"/>
  <c r="AZ88" i="32" s="1"/>
  <c r="BA88" i="32" s="1"/>
  <c r="BB88" i="32" s="1"/>
  <c r="BC88" i="32" s="1"/>
  <c r="BD88" i="32" s="1"/>
  <c r="D368" i="32"/>
  <c r="E368" i="32" s="1"/>
  <c r="F368" i="32" s="1"/>
  <c r="G368" i="32" s="1"/>
  <c r="H368" i="32" s="1"/>
  <c r="I368" i="32" s="1"/>
  <c r="J368" i="32" s="1"/>
  <c r="K368" i="32" s="1"/>
  <c r="L368" i="32" s="1"/>
  <c r="M368" i="32" s="1"/>
  <c r="N368" i="32" s="1"/>
  <c r="O368" i="32" s="1"/>
  <c r="P368" i="32" s="1"/>
  <c r="Q368" i="32" s="1"/>
  <c r="R368" i="32" s="1"/>
  <c r="S368" i="32" s="1"/>
  <c r="T368" i="32" s="1"/>
  <c r="U368" i="32" s="1"/>
  <c r="V368" i="32" s="1"/>
  <c r="W368" i="32" s="1"/>
  <c r="X368" i="32" s="1"/>
  <c r="Y368" i="32" s="1"/>
  <c r="Z368" i="32" s="1"/>
  <c r="AA368" i="32" s="1"/>
  <c r="AB368" i="32" s="1"/>
  <c r="AC368" i="32" s="1"/>
  <c r="AD368" i="32" s="1"/>
  <c r="AE368" i="32" s="1"/>
  <c r="AF368" i="32" s="1"/>
  <c r="AG368" i="32" s="1"/>
  <c r="AH368" i="32" s="1"/>
  <c r="AI368" i="32" s="1"/>
  <c r="AJ368" i="32" s="1"/>
  <c r="AK368" i="32" s="1"/>
  <c r="AL368" i="32" s="1"/>
  <c r="AM368" i="32" s="1"/>
  <c r="AN368" i="32" s="1"/>
  <c r="AO368" i="32" s="1"/>
  <c r="AP368" i="32" s="1"/>
  <c r="AQ368" i="32" s="1"/>
  <c r="AR368" i="32" s="1"/>
  <c r="AS368" i="32" s="1"/>
  <c r="AT368" i="32" s="1"/>
  <c r="AU368" i="32" s="1"/>
  <c r="AV368" i="32" s="1"/>
  <c r="AW368" i="32" s="1"/>
  <c r="AX368" i="32" s="1"/>
  <c r="AY368" i="32" s="1"/>
  <c r="AZ368" i="32" s="1"/>
  <c r="BA368" i="32" s="1"/>
  <c r="BB368" i="32" s="1"/>
  <c r="BC368" i="32" s="1"/>
  <c r="D233" i="32"/>
  <c r="E233" i="32" s="1"/>
  <c r="F233" i="32" s="1"/>
  <c r="G233" i="32" s="1"/>
  <c r="H233" i="32" s="1"/>
  <c r="I233" i="32" s="1"/>
  <c r="J233" i="32" s="1"/>
  <c r="K233" i="32" s="1"/>
  <c r="L233" i="32" s="1"/>
  <c r="M233" i="32" s="1"/>
  <c r="N233" i="32" s="1"/>
  <c r="O233" i="32" s="1"/>
  <c r="P233" i="32" s="1"/>
  <c r="Q233" i="32" s="1"/>
  <c r="R233" i="32" s="1"/>
  <c r="S233" i="32" s="1"/>
  <c r="T233" i="32" s="1"/>
  <c r="U233" i="32" s="1"/>
  <c r="V233" i="32" s="1"/>
  <c r="W233" i="32" s="1"/>
  <c r="X233" i="32" s="1"/>
  <c r="Y233" i="32" s="1"/>
  <c r="Z233" i="32" s="1"/>
  <c r="AA233" i="32" s="1"/>
  <c r="AB233" i="32" s="1"/>
  <c r="AC233" i="32" s="1"/>
  <c r="AD233" i="32" s="1"/>
  <c r="AE233" i="32" s="1"/>
  <c r="AF233" i="32" s="1"/>
  <c r="AG233" i="32" s="1"/>
  <c r="AH233" i="32" s="1"/>
  <c r="AI233" i="32" s="1"/>
  <c r="AJ233" i="32" s="1"/>
  <c r="AK233" i="32" s="1"/>
  <c r="AL233" i="32" s="1"/>
  <c r="AM233" i="32" s="1"/>
  <c r="AN233" i="32" s="1"/>
  <c r="AO233" i="32" s="1"/>
  <c r="AP233" i="32" s="1"/>
  <c r="AQ233" i="32" s="1"/>
  <c r="AR233" i="32" s="1"/>
  <c r="AS233" i="32" s="1"/>
  <c r="AT233" i="32" s="1"/>
  <c r="AU233" i="32" s="1"/>
  <c r="AV233" i="32" s="1"/>
  <c r="AW233" i="32" s="1"/>
  <c r="AX233" i="32" s="1"/>
  <c r="AY233" i="32" s="1"/>
  <c r="AZ233" i="32" s="1"/>
  <c r="BA233" i="32" s="1"/>
  <c r="BB233" i="32" s="1"/>
  <c r="BC233" i="32" s="1"/>
  <c r="BD233" i="32" s="1"/>
  <c r="D93" i="32"/>
  <c r="E93" i="32" s="1"/>
  <c r="F93" i="32" s="1"/>
  <c r="G93" i="32" s="1"/>
  <c r="H93" i="32" s="1"/>
  <c r="I93" i="32" s="1"/>
  <c r="J93" i="32" s="1"/>
  <c r="K93" i="32" s="1"/>
  <c r="L93" i="32" s="1"/>
  <c r="M93" i="32" s="1"/>
  <c r="N93" i="32" s="1"/>
  <c r="O93" i="32" s="1"/>
  <c r="P93" i="32" s="1"/>
  <c r="Q93" i="32" s="1"/>
  <c r="R93" i="32" s="1"/>
  <c r="S93" i="32" s="1"/>
  <c r="T93" i="32" s="1"/>
  <c r="U93" i="32" s="1"/>
  <c r="V93" i="32" s="1"/>
  <c r="W93" i="32" s="1"/>
  <c r="X93" i="32" s="1"/>
  <c r="Y93" i="32" s="1"/>
  <c r="Z93" i="32" s="1"/>
  <c r="AA93" i="32" s="1"/>
  <c r="AB93" i="32" s="1"/>
  <c r="AC93" i="32" s="1"/>
  <c r="AD93" i="32" s="1"/>
  <c r="AE93" i="32" s="1"/>
  <c r="AF93" i="32" s="1"/>
  <c r="AG93" i="32" s="1"/>
  <c r="AH93" i="32" s="1"/>
  <c r="AI93" i="32" s="1"/>
  <c r="AJ93" i="32" s="1"/>
  <c r="AK93" i="32" s="1"/>
  <c r="AL93" i="32" s="1"/>
  <c r="AM93" i="32" s="1"/>
  <c r="AN93" i="32" s="1"/>
  <c r="AO93" i="32" s="1"/>
  <c r="AP93" i="32" s="1"/>
  <c r="AQ93" i="32" s="1"/>
  <c r="AR93" i="32" s="1"/>
  <c r="AS93" i="32" s="1"/>
  <c r="AT93" i="32" s="1"/>
  <c r="AU93" i="32" s="1"/>
  <c r="AV93" i="32" s="1"/>
  <c r="AW93" i="32" s="1"/>
  <c r="AX93" i="32" s="1"/>
  <c r="AY93" i="32" s="1"/>
  <c r="AZ93" i="32" s="1"/>
  <c r="BA93" i="32" s="1"/>
  <c r="BB93" i="32" s="1"/>
  <c r="BC93" i="32" s="1"/>
  <c r="BD93" i="32" s="1"/>
  <c r="D373" i="32"/>
  <c r="E373" i="32" s="1"/>
  <c r="F373" i="32" s="1"/>
  <c r="G373" i="32" s="1"/>
  <c r="H373" i="32" s="1"/>
  <c r="I373" i="32" s="1"/>
  <c r="J373" i="32" s="1"/>
  <c r="K373" i="32" s="1"/>
  <c r="L373" i="32" s="1"/>
  <c r="M373" i="32" s="1"/>
  <c r="N373" i="32" s="1"/>
  <c r="O373" i="32" s="1"/>
  <c r="P373" i="32" s="1"/>
  <c r="Q373" i="32" s="1"/>
  <c r="R373" i="32" s="1"/>
  <c r="S373" i="32" s="1"/>
  <c r="T373" i="32" s="1"/>
  <c r="U373" i="32" s="1"/>
  <c r="V373" i="32" s="1"/>
  <c r="W373" i="32" s="1"/>
  <c r="X373" i="32" s="1"/>
  <c r="Y373" i="32" s="1"/>
  <c r="Z373" i="32" s="1"/>
  <c r="AA373" i="32" s="1"/>
  <c r="AB373" i="32" s="1"/>
  <c r="AC373" i="32" s="1"/>
  <c r="AD373" i="32" s="1"/>
  <c r="AE373" i="32" s="1"/>
  <c r="AF373" i="32" s="1"/>
  <c r="AG373" i="32" s="1"/>
  <c r="AH373" i="32" s="1"/>
  <c r="AI373" i="32" s="1"/>
  <c r="AJ373" i="32" s="1"/>
  <c r="AK373" i="32" s="1"/>
  <c r="AL373" i="32" s="1"/>
  <c r="AM373" i="32" s="1"/>
  <c r="AN373" i="32" s="1"/>
  <c r="AO373" i="32" s="1"/>
  <c r="AP373" i="32" s="1"/>
  <c r="AQ373" i="32" s="1"/>
  <c r="AR373" i="32" s="1"/>
  <c r="AS373" i="32" s="1"/>
  <c r="AT373" i="32" s="1"/>
  <c r="AU373" i="32" s="1"/>
  <c r="AV373" i="32" s="1"/>
  <c r="AW373" i="32" s="1"/>
  <c r="AX373" i="32" s="1"/>
  <c r="AY373" i="32" s="1"/>
  <c r="AZ373" i="32" s="1"/>
  <c r="BA373" i="32" s="1"/>
  <c r="BB373" i="32" s="1"/>
  <c r="BC373" i="32" s="1"/>
  <c r="D370" i="32"/>
  <c r="E370" i="32" s="1"/>
  <c r="F370" i="32" s="1"/>
  <c r="G370" i="32" s="1"/>
  <c r="H370" i="32" s="1"/>
  <c r="I370" i="32" s="1"/>
  <c r="J370" i="32" s="1"/>
  <c r="K370" i="32" s="1"/>
  <c r="L370" i="32" s="1"/>
  <c r="M370" i="32" s="1"/>
  <c r="N370" i="32" s="1"/>
  <c r="O370" i="32" s="1"/>
  <c r="P370" i="32" s="1"/>
  <c r="Q370" i="32" s="1"/>
  <c r="R370" i="32" s="1"/>
  <c r="S370" i="32" s="1"/>
  <c r="T370" i="32" s="1"/>
  <c r="U370" i="32" s="1"/>
  <c r="V370" i="32" s="1"/>
  <c r="W370" i="32" s="1"/>
  <c r="X370" i="32" s="1"/>
  <c r="Y370" i="32" s="1"/>
  <c r="Z370" i="32" s="1"/>
  <c r="AA370" i="32" s="1"/>
  <c r="AB370" i="32" s="1"/>
  <c r="AC370" i="32" s="1"/>
  <c r="AD370" i="32" s="1"/>
  <c r="AE370" i="32" s="1"/>
  <c r="AF370" i="32" s="1"/>
  <c r="AG370" i="32" s="1"/>
  <c r="AH370" i="32" s="1"/>
  <c r="AI370" i="32" s="1"/>
  <c r="AJ370" i="32" s="1"/>
  <c r="AK370" i="32" s="1"/>
  <c r="AL370" i="32" s="1"/>
  <c r="AM370" i="32" s="1"/>
  <c r="AN370" i="32" s="1"/>
  <c r="AO370" i="32" s="1"/>
  <c r="AP370" i="32" s="1"/>
  <c r="AQ370" i="32" s="1"/>
  <c r="AR370" i="32" s="1"/>
  <c r="AS370" i="32" s="1"/>
  <c r="AT370" i="32" s="1"/>
  <c r="AU370" i="32" s="1"/>
  <c r="AV370" i="32" s="1"/>
  <c r="AW370" i="32" s="1"/>
  <c r="AX370" i="32" s="1"/>
  <c r="AY370" i="32" s="1"/>
  <c r="AZ370" i="32" s="1"/>
  <c r="BA370" i="32" s="1"/>
  <c r="BB370" i="32" s="1"/>
  <c r="BC370" i="32" s="1"/>
  <c r="D90" i="32"/>
  <c r="E90" i="32" s="1"/>
  <c r="F90" i="32" s="1"/>
  <c r="G90" i="32" s="1"/>
  <c r="H90" i="32" s="1"/>
  <c r="I90" i="32" s="1"/>
  <c r="J90" i="32" s="1"/>
  <c r="K90" i="32" s="1"/>
  <c r="L90" i="32" s="1"/>
  <c r="M90" i="32" s="1"/>
  <c r="N90" i="32" s="1"/>
  <c r="O90" i="32" s="1"/>
  <c r="P90" i="32" s="1"/>
  <c r="Q90" i="32" s="1"/>
  <c r="R90" i="32" s="1"/>
  <c r="S90" i="32" s="1"/>
  <c r="T90" i="32" s="1"/>
  <c r="U90" i="32" s="1"/>
  <c r="V90" i="32" s="1"/>
  <c r="W90" i="32" s="1"/>
  <c r="X90" i="32" s="1"/>
  <c r="Y90" i="32" s="1"/>
  <c r="Z90" i="32" s="1"/>
  <c r="AA90" i="32" s="1"/>
  <c r="AB90" i="32" s="1"/>
  <c r="AC90" i="32" s="1"/>
  <c r="AD90" i="32" s="1"/>
  <c r="AE90" i="32" s="1"/>
  <c r="AF90" i="32" s="1"/>
  <c r="AG90" i="32" s="1"/>
  <c r="AH90" i="32" s="1"/>
  <c r="AI90" i="32" s="1"/>
  <c r="AJ90" i="32" s="1"/>
  <c r="AK90" i="32" s="1"/>
  <c r="AL90" i="32" s="1"/>
  <c r="AM90" i="32" s="1"/>
  <c r="AN90" i="32" s="1"/>
  <c r="AO90" i="32" s="1"/>
  <c r="AP90" i="32" s="1"/>
  <c r="AQ90" i="32" s="1"/>
  <c r="AR90" i="32" s="1"/>
  <c r="AS90" i="32" s="1"/>
  <c r="AT90" i="32" s="1"/>
  <c r="AU90" i="32" s="1"/>
  <c r="AV90" i="32" s="1"/>
  <c r="AW90" i="32" s="1"/>
  <c r="AX90" i="32" s="1"/>
  <c r="AY90" i="32" s="1"/>
  <c r="AZ90" i="32" s="1"/>
  <c r="BA90" i="32" s="1"/>
  <c r="BB90" i="32" s="1"/>
  <c r="BC90" i="32" s="1"/>
  <c r="BD90" i="32" s="1"/>
  <c r="D230" i="32"/>
  <c r="E230" i="32" s="1"/>
  <c r="F230" i="32" s="1"/>
  <c r="G230" i="32" s="1"/>
  <c r="H230" i="32" s="1"/>
  <c r="I230" i="32" s="1"/>
  <c r="J230" i="32" s="1"/>
  <c r="K230" i="32" s="1"/>
  <c r="L230" i="32" s="1"/>
  <c r="M230" i="32" s="1"/>
  <c r="N230" i="32" s="1"/>
  <c r="O230" i="32" s="1"/>
  <c r="P230" i="32" s="1"/>
  <c r="Q230" i="32" s="1"/>
  <c r="R230" i="32" s="1"/>
  <c r="S230" i="32" s="1"/>
  <c r="T230" i="32" s="1"/>
  <c r="U230" i="32" s="1"/>
  <c r="V230" i="32" s="1"/>
  <c r="W230" i="32" s="1"/>
  <c r="X230" i="32" s="1"/>
  <c r="Y230" i="32" s="1"/>
  <c r="Z230" i="32" s="1"/>
  <c r="AA230" i="32" s="1"/>
  <c r="AB230" i="32" s="1"/>
  <c r="AC230" i="32" s="1"/>
  <c r="AD230" i="32" s="1"/>
  <c r="AE230" i="32" s="1"/>
  <c r="AF230" i="32" s="1"/>
  <c r="AG230" i="32" s="1"/>
  <c r="AH230" i="32" s="1"/>
  <c r="AI230" i="32" s="1"/>
  <c r="AJ230" i="32" s="1"/>
  <c r="AK230" i="32" s="1"/>
  <c r="AL230" i="32" s="1"/>
  <c r="AM230" i="32" s="1"/>
  <c r="AN230" i="32" s="1"/>
  <c r="AO230" i="32" s="1"/>
  <c r="AP230" i="32" s="1"/>
  <c r="AQ230" i="32" s="1"/>
  <c r="AR230" i="32" s="1"/>
  <c r="AS230" i="32" s="1"/>
  <c r="AT230" i="32" s="1"/>
  <c r="AU230" i="32" s="1"/>
  <c r="AV230" i="32" s="1"/>
  <c r="AW230" i="32" s="1"/>
  <c r="AX230" i="32" s="1"/>
  <c r="AY230" i="32" s="1"/>
  <c r="AZ230" i="32" s="1"/>
  <c r="BA230" i="32" s="1"/>
  <c r="BB230" i="32" s="1"/>
  <c r="BC230" i="32" s="1"/>
  <c r="BD230" i="32" s="1"/>
  <c r="D94" i="32"/>
  <c r="E94" i="32" s="1"/>
  <c r="F94" i="32" s="1"/>
  <c r="G94" i="32" s="1"/>
  <c r="H94" i="32" s="1"/>
  <c r="I94" i="32" s="1"/>
  <c r="J94" i="32" s="1"/>
  <c r="K94" i="32" s="1"/>
  <c r="L94" i="32" s="1"/>
  <c r="M94" i="32" s="1"/>
  <c r="N94" i="32" s="1"/>
  <c r="O94" i="32" s="1"/>
  <c r="P94" i="32" s="1"/>
  <c r="Q94" i="32" s="1"/>
  <c r="R94" i="32" s="1"/>
  <c r="S94" i="32" s="1"/>
  <c r="T94" i="32" s="1"/>
  <c r="U94" i="32" s="1"/>
  <c r="V94" i="32" s="1"/>
  <c r="W94" i="32" s="1"/>
  <c r="X94" i="32" s="1"/>
  <c r="Y94" i="32" s="1"/>
  <c r="Z94" i="32" s="1"/>
  <c r="AA94" i="32" s="1"/>
  <c r="AB94" i="32" s="1"/>
  <c r="AC94" i="32" s="1"/>
  <c r="AD94" i="32" s="1"/>
  <c r="AE94" i="32" s="1"/>
  <c r="AF94" i="32" s="1"/>
  <c r="AG94" i="32" s="1"/>
  <c r="AH94" i="32" s="1"/>
  <c r="AI94" i="32" s="1"/>
  <c r="AJ94" i="32" s="1"/>
  <c r="AK94" i="32" s="1"/>
  <c r="AL94" i="32" s="1"/>
  <c r="AM94" i="32" s="1"/>
  <c r="AN94" i="32" s="1"/>
  <c r="AO94" i="32" s="1"/>
  <c r="AP94" i="32" s="1"/>
  <c r="AQ94" i="32" s="1"/>
  <c r="AR94" i="32" s="1"/>
  <c r="AS94" i="32" s="1"/>
  <c r="AT94" i="32" s="1"/>
  <c r="AU94" i="32" s="1"/>
  <c r="AV94" i="32" s="1"/>
  <c r="AW94" i="32" s="1"/>
  <c r="AX94" i="32" s="1"/>
  <c r="AY94" i="32" s="1"/>
  <c r="AZ94" i="32" s="1"/>
  <c r="BA94" i="32" s="1"/>
  <c r="BB94" i="32" s="1"/>
  <c r="BC94" i="32" s="1"/>
  <c r="BD94" i="32" s="1"/>
  <c r="D234" i="32"/>
  <c r="E234" i="32" s="1"/>
  <c r="F234" i="32" s="1"/>
  <c r="G234" i="32" s="1"/>
  <c r="H234" i="32" s="1"/>
  <c r="I234" i="32" s="1"/>
  <c r="J234" i="32" s="1"/>
  <c r="K234" i="32" s="1"/>
  <c r="L234" i="32" s="1"/>
  <c r="M234" i="32" s="1"/>
  <c r="N234" i="32" s="1"/>
  <c r="O234" i="32" s="1"/>
  <c r="P234" i="32" s="1"/>
  <c r="Q234" i="32" s="1"/>
  <c r="R234" i="32" s="1"/>
  <c r="S234" i="32" s="1"/>
  <c r="T234" i="32" s="1"/>
  <c r="U234" i="32" s="1"/>
  <c r="V234" i="32" s="1"/>
  <c r="W234" i="32" s="1"/>
  <c r="X234" i="32" s="1"/>
  <c r="Y234" i="32" s="1"/>
  <c r="Z234" i="32" s="1"/>
  <c r="AA234" i="32" s="1"/>
  <c r="AB234" i="32" s="1"/>
  <c r="AC234" i="32" s="1"/>
  <c r="AD234" i="32" s="1"/>
  <c r="AE234" i="32" s="1"/>
  <c r="AF234" i="32" s="1"/>
  <c r="AG234" i="32" s="1"/>
  <c r="AH234" i="32" s="1"/>
  <c r="AI234" i="32" s="1"/>
  <c r="AJ234" i="32" s="1"/>
  <c r="AK234" i="32" s="1"/>
  <c r="AL234" i="32" s="1"/>
  <c r="AM234" i="32" s="1"/>
  <c r="AN234" i="32" s="1"/>
  <c r="AO234" i="32" s="1"/>
  <c r="AP234" i="32" s="1"/>
  <c r="AQ234" i="32" s="1"/>
  <c r="AR234" i="32" s="1"/>
  <c r="AS234" i="32" s="1"/>
  <c r="AT234" i="32" s="1"/>
  <c r="AU234" i="32" s="1"/>
  <c r="AV234" i="32" s="1"/>
  <c r="AW234" i="32" s="1"/>
  <c r="AX234" i="32" s="1"/>
  <c r="AY234" i="32" s="1"/>
  <c r="AZ234" i="32" s="1"/>
  <c r="BA234" i="32" s="1"/>
  <c r="BB234" i="32" s="1"/>
  <c r="BC234" i="32" s="1"/>
  <c r="BD234" i="32" s="1"/>
  <c r="D374" i="32"/>
  <c r="E374" i="32" s="1"/>
  <c r="F374" i="32" s="1"/>
  <c r="G374" i="32" s="1"/>
  <c r="H374" i="32" s="1"/>
  <c r="I374" i="32" s="1"/>
  <c r="J374" i="32" s="1"/>
  <c r="K374" i="32" s="1"/>
  <c r="L374" i="32" s="1"/>
  <c r="M374" i="32" s="1"/>
  <c r="N374" i="32" s="1"/>
  <c r="O374" i="32" s="1"/>
  <c r="P374" i="32" s="1"/>
  <c r="Q374" i="32" s="1"/>
  <c r="R374" i="32" s="1"/>
  <c r="S374" i="32" s="1"/>
  <c r="T374" i="32" s="1"/>
  <c r="U374" i="32" s="1"/>
  <c r="V374" i="32" s="1"/>
  <c r="W374" i="32" s="1"/>
  <c r="X374" i="32" s="1"/>
  <c r="Y374" i="32" s="1"/>
  <c r="Z374" i="32" s="1"/>
  <c r="AA374" i="32" s="1"/>
  <c r="AB374" i="32" s="1"/>
  <c r="AC374" i="32" s="1"/>
  <c r="AD374" i="32" s="1"/>
  <c r="AE374" i="32" s="1"/>
  <c r="AF374" i="32" s="1"/>
  <c r="AG374" i="32" s="1"/>
  <c r="AH374" i="32" s="1"/>
  <c r="AI374" i="32" s="1"/>
  <c r="AJ374" i="32" s="1"/>
  <c r="AK374" i="32" s="1"/>
  <c r="AL374" i="32" s="1"/>
  <c r="AM374" i="32" s="1"/>
  <c r="AN374" i="32" s="1"/>
  <c r="AO374" i="32" s="1"/>
  <c r="AP374" i="32" s="1"/>
  <c r="AQ374" i="32" s="1"/>
  <c r="AR374" i="32" s="1"/>
  <c r="AS374" i="32" s="1"/>
  <c r="AT374" i="32" s="1"/>
  <c r="AU374" i="32" s="1"/>
  <c r="AV374" i="32" s="1"/>
  <c r="AW374" i="32" s="1"/>
  <c r="AX374" i="32" s="1"/>
  <c r="AY374" i="32" s="1"/>
  <c r="AZ374" i="32" s="1"/>
  <c r="BA374" i="32" s="1"/>
  <c r="BB374" i="32" s="1"/>
  <c r="BC374" i="32" s="1"/>
  <c r="D103" i="32"/>
  <c r="E103" i="32" s="1"/>
  <c r="F103" i="32" s="1"/>
  <c r="G103" i="32" s="1"/>
  <c r="H103" i="32" s="1"/>
  <c r="I103" i="32" s="1"/>
  <c r="J103" i="32" s="1"/>
  <c r="K103" i="32" s="1"/>
  <c r="L103" i="32" s="1"/>
  <c r="M103" i="32" s="1"/>
  <c r="N103" i="32" s="1"/>
  <c r="O103" i="32" s="1"/>
  <c r="P103" i="32" s="1"/>
  <c r="Q103" i="32" s="1"/>
  <c r="R103" i="32" s="1"/>
  <c r="S103" i="32" s="1"/>
  <c r="T103" i="32" s="1"/>
  <c r="U103" i="32" s="1"/>
  <c r="V103" i="32" s="1"/>
  <c r="W103" i="32" s="1"/>
  <c r="X103" i="32" s="1"/>
  <c r="Y103" i="32" s="1"/>
  <c r="Z103" i="32" s="1"/>
  <c r="AA103" i="32" s="1"/>
  <c r="AB103" i="32" s="1"/>
  <c r="AC103" i="32" s="1"/>
  <c r="AD103" i="32" s="1"/>
  <c r="AE103" i="32" s="1"/>
  <c r="AF103" i="32" s="1"/>
  <c r="AG103" i="32" s="1"/>
  <c r="AH103" i="32" s="1"/>
  <c r="AI103" i="32" s="1"/>
  <c r="AJ103" i="32" s="1"/>
  <c r="AK103" i="32" s="1"/>
  <c r="AL103" i="32" s="1"/>
  <c r="AM103" i="32" s="1"/>
  <c r="AN103" i="32" s="1"/>
  <c r="AO103" i="32" s="1"/>
  <c r="AP103" i="32" s="1"/>
  <c r="AQ103" i="32" s="1"/>
  <c r="AR103" i="32" s="1"/>
  <c r="AS103" i="32" s="1"/>
  <c r="AT103" i="32" s="1"/>
  <c r="AU103" i="32" s="1"/>
  <c r="AV103" i="32" s="1"/>
  <c r="AW103" i="32" s="1"/>
  <c r="AX103" i="32" s="1"/>
  <c r="AY103" i="32" s="1"/>
  <c r="AZ103" i="32" s="1"/>
  <c r="BA103" i="32" s="1"/>
  <c r="BB103" i="32" s="1"/>
  <c r="BC103" i="32" s="1"/>
  <c r="BD103" i="32" s="1"/>
  <c r="D383" i="32"/>
  <c r="E383" i="32" s="1"/>
  <c r="F383" i="32" s="1"/>
  <c r="G383" i="32" s="1"/>
  <c r="H383" i="32" s="1"/>
  <c r="I383" i="32" s="1"/>
  <c r="J383" i="32" s="1"/>
  <c r="K383" i="32" s="1"/>
  <c r="L383" i="32" s="1"/>
  <c r="M383" i="32" s="1"/>
  <c r="N383" i="32" s="1"/>
  <c r="O383" i="32" s="1"/>
  <c r="P383" i="32" s="1"/>
  <c r="Q383" i="32" s="1"/>
  <c r="R383" i="32" s="1"/>
  <c r="S383" i="32" s="1"/>
  <c r="T383" i="32" s="1"/>
  <c r="U383" i="32" s="1"/>
  <c r="V383" i="32" s="1"/>
  <c r="W383" i="32" s="1"/>
  <c r="X383" i="32" s="1"/>
  <c r="Y383" i="32" s="1"/>
  <c r="Z383" i="32" s="1"/>
  <c r="AA383" i="32" s="1"/>
  <c r="AB383" i="32" s="1"/>
  <c r="AC383" i="32" s="1"/>
  <c r="AD383" i="32" s="1"/>
  <c r="AE383" i="32" s="1"/>
  <c r="AF383" i="32" s="1"/>
  <c r="AG383" i="32" s="1"/>
  <c r="AH383" i="32" s="1"/>
  <c r="AI383" i="32" s="1"/>
  <c r="AJ383" i="32" s="1"/>
  <c r="AK383" i="32" s="1"/>
  <c r="AL383" i="32" s="1"/>
  <c r="AM383" i="32" s="1"/>
  <c r="AN383" i="32" s="1"/>
  <c r="AO383" i="32" s="1"/>
  <c r="AP383" i="32" s="1"/>
  <c r="AQ383" i="32" s="1"/>
  <c r="AR383" i="32" s="1"/>
  <c r="AS383" i="32" s="1"/>
  <c r="AT383" i="32" s="1"/>
  <c r="AU383" i="32" s="1"/>
  <c r="AV383" i="32" s="1"/>
  <c r="AW383" i="32" s="1"/>
  <c r="AX383" i="32" s="1"/>
  <c r="AY383" i="32" s="1"/>
  <c r="AZ383" i="32" s="1"/>
  <c r="BA383" i="32" s="1"/>
  <c r="BB383" i="32" s="1"/>
  <c r="BC383" i="32" s="1"/>
  <c r="D243" i="32"/>
  <c r="E243" i="32" s="1"/>
  <c r="F243" i="32" s="1"/>
  <c r="G243" i="32" s="1"/>
  <c r="H243" i="32" s="1"/>
  <c r="I243" i="32" s="1"/>
  <c r="J243" i="32" s="1"/>
  <c r="K243" i="32" s="1"/>
  <c r="L243" i="32" s="1"/>
  <c r="M243" i="32" s="1"/>
  <c r="N243" i="32" s="1"/>
  <c r="O243" i="32" s="1"/>
  <c r="P243" i="32" s="1"/>
  <c r="Q243" i="32" s="1"/>
  <c r="R243" i="32" s="1"/>
  <c r="S243" i="32" s="1"/>
  <c r="T243" i="32" s="1"/>
  <c r="U243" i="32" s="1"/>
  <c r="V243" i="32" s="1"/>
  <c r="W243" i="32" s="1"/>
  <c r="X243" i="32" s="1"/>
  <c r="Y243" i="32" s="1"/>
  <c r="Z243" i="32" s="1"/>
  <c r="AA243" i="32" s="1"/>
  <c r="AB243" i="32" s="1"/>
  <c r="AC243" i="32" s="1"/>
  <c r="AD243" i="32" s="1"/>
  <c r="AE243" i="32" s="1"/>
  <c r="AF243" i="32" s="1"/>
  <c r="AG243" i="32" s="1"/>
  <c r="AH243" i="32" s="1"/>
  <c r="AI243" i="32" s="1"/>
  <c r="AJ243" i="32" s="1"/>
  <c r="AK243" i="32" s="1"/>
  <c r="AL243" i="32" s="1"/>
  <c r="AM243" i="32" s="1"/>
  <c r="AN243" i="32" s="1"/>
  <c r="AO243" i="32" s="1"/>
  <c r="AP243" i="32" s="1"/>
  <c r="AQ243" i="32" s="1"/>
  <c r="AR243" i="32" s="1"/>
  <c r="AS243" i="32" s="1"/>
  <c r="AT243" i="32" s="1"/>
  <c r="AU243" i="32" s="1"/>
  <c r="AV243" i="32" s="1"/>
  <c r="AW243" i="32" s="1"/>
  <c r="AX243" i="32" s="1"/>
  <c r="AY243" i="32" s="1"/>
  <c r="AZ243" i="32" s="1"/>
  <c r="BA243" i="32" s="1"/>
  <c r="BB243" i="32" s="1"/>
  <c r="BC243" i="32" s="1"/>
  <c r="BD243" i="32" s="1"/>
  <c r="D237" i="32"/>
  <c r="E237" i="32" s="1"/>
  <c r="F237" i="32" s="1"/>
  <c r="G237" i="32" s="1"/>
  <c r="H237" i="32" s="1"/>
  <c r="I237" i="32" s="1"/>
  <c r="J237" i="32" s="1"/>
  <c r="K237" i="32" s="1"/>
  <c r="L237" i="32" s="1"/>
  <c r="M237" i="32" s="1"/>
  <c r="N237" i="32" s="1"/>
  <c r="O237" i="32" s="1"/>
  <c r="P237" i="32" s="1"/>
  <c r="Q237" i="32" s="1"/>
  <c r="R237" i="32" s="1"/>
  <c r="S237" i="32" s="1"/>
  <c r="T237" i="32" s="1"/>
  <c r="U237" i="32" s="1"/>
  <c r="V237" i="32" s="1"/>
  <c r="W237" i="32" s="1"/>
  <c r="X237" i="32" s="1"/>
  <c r="Y237" i="32" s="1"/>
  <c r="Z237" i="32" s="1"/>
  <c r="AA237" i="32" s="1"/>
  <c r="AB237" i="32" s="1"/>
  <c r="AC237" i="32" s="1"/>
  <c r="AD237" i="32" s="1"/>
  <c r="AE237" i="32" s="1"/>
  <c r="AF237" i="32" s="1"/>
  <c r="AG237" i="32" s="1"/>
  <c r="AH237" i="32" s="1"/>
  <c r="AI237" i="32" s="1"/>
  <c r="AJ237" i="32" s="1"/>
  <c r="AK237" i="32" s="1"/>
  <c r="AL237" i="32" s="1"/>
  <c r="AM237" i="32" s="1"/>
  <c r="AN237" i="32" s="1"/>
  <c r="AO237" i="32" s="1"/>
  <c r="AP237" i="32" s="1"/>
  <c r="AQ237" i="32" s="1"/>
  <c r="AR237" i="32" s="1"/>
  <c r="AS237" i="32" s="1"/>
  <c r="AT237" i="32" s="1"/>
  <c r="AU237" i="32" s="1"/>
  <c r="AV237" i="32" s="1"/>
  <c r="AW237" i="32" s="1"/>
  <c r="AX237" i="32" s="1"/>
  <c r="AY237" i="32" s="1"/>
  <c r="AZ237" i="32" s="1"/>
  <c r="BA237" i="32" s="1"/>
  <c r="BB237" i="32" s="1"/>
  <c r="BC237" i="32" s="1"/>
  <c r="BD237" i="32" s="1"/>
  <c r="D377" i="32"/>
  <c r="E377" i="32" s="1"/>
  <c r="F377" i="32" s="1"/>
  <c r="G377" i="32" s="1"/>
  <c r="H377" i="32" s="1"/>
  <c r="I377" i="32" s="1"/>
  <c r="J377" i="32" s="1"/>
  <c r="K377" i="32" s="1"/>
  <c r="L377" i="32" s="1"/>
  <c r="M377" i="32" s="1"/>
  <c r="N377" i="32" s="1"/>
  <c r="O377" i="32" s="1"/>
  <c r="P377" i="32" s="1"/>
  <c r="Q377" i="32" s="1"/>
  <c r="R377" i="32" s="1"/>
  <c r="S377" i="32" s="1"/>
  <c r="T377" i="32" s="1"/>
  <c r="U377" i="32" s="1"/>
  <c r="V377" i="32" s="1"/>
  <c r="W377" i="32" s="1"/>
  <c r="X377" i="32" s="1"/>
  <c r="Y377" i="32" s="1"/>
  <c r="Z377" i="32" s="1"/>
  <c r="AA377" i="32" s="1"/>
  <c r="AB377" i="32" s="1"/>
  <c r="AC377" i="32" s="1"/>
  <c r="AD377" i="32" s="1"/>
  <c r="AE377" i="32" s="1"/>
  <c r="AF377" i="32" s="1"/>
  <c r="AG377" i="32" s="1"/>
  <c r="AH377" i="32" s="1"/>
  <c r="AI377" i="32" s="1"/>
  <c r="AJ377" i="32" s="1"/>
  <c r="AK377" i="32" s="1"/>
  <c r="AL377" i="32" s="1"/>
  <c r="AM377" i="32" s="1"/>
  <c r="AN377" i="32" s="1"/>
  <c r="AO377" i="32" s="1"/>
  <c r="AP377" i="32" s="1"/>
  <c r="AQ377" i="32" s="1"/>
  <c r="AR377" i="32" s="1"/>
  <c r="AS377" i="32" s="1"/>
  <c r="AT377" i="32" s="1"/>
  <c r="AU377" i="32" s="1"/>
  <c r="AV377" i="32" s="1"/>
  <c r="AW377" i="32" s="1"/>
  <c r="AX377" i="32" s="1"/>
  <c r="AY377" i="32" s="1"/>
  <c r="AZ377" i="32" s="1"/>
  <c r="BA377" i="32" s="1"/>
  <c r="BB377" i="32" s="1"/>
  <c r="BC377" i="32" s="1"/>
  <c r="D97" i="32"/>
  <c r="E97" i="32" s="1"/>
  <c r="F97" i="32" s="1"/>
  <c r="G97" i="32" s="1"/>
  <c r="H97" i="32" s="1"/>
  <c r="I97" i="32" s="1"/>
  <c r="J97" i="32" s="1"/>
  <c r="K97" i="32" s="1"/>
  <c r="L97" i="32" s="1"/>
  <c r="M97" i="32" s="1"/>
  <c r="N97" i="32" s="1"/>
  <c r="O97" i="32" s="1"/>
  <c r="P97" i="32" s="1"/>
  <c r="Q97" i="32" s="1"/>
  <c r="R97" i="32" s="1"/>
  <c r="S97" i="32" s="1"/>
  <c r="T97" i="32" s="1"/>
  <c r="U97" i="32" s="1"/>
  <c r="V97" i="32" s="1"/>
  <c r="W97" i="32" s="1"/>
  <c r="X97" i="32" s="1"/>
  <c r="Y97" i="32" s="1"/>
  <c r="Z97" i="32" s="1"/>
  <c r="AA97" i="32" s="1"/>
  <c r="AB97" i="32" s="1"/>
  <c r="AC97" i="32" s="1"/>
  <c r="AD97" i="32" s="1"/>
  <c r="AE97" i="32" s="1"/>
  <c r="AF97" i="32" s="1"/>
  <c r="AG97" i="32" s="1"/>
  <c r="AH97" i="32" s="1"/>
  <c r="AI97" i="32" s="1"/>
  <c r="AJ97" i="32" s="1"/>
  <c r="AK97" i="32" s="1"/>
  <c r="AL97" i="32" s="1"/>
  <c r="AM97" i="32" s="1"/>
  <c r="AN97" i="32" s="1"/>
  <c r="AO97" i="32" s="1"/>
  <c r="AP97" i="32" s="1"/>
  <c r="AQ97" i="32" s="1"/>
  <c r="AR97" i="32" s="1"/>
  <c r="AS97" i="32" s="1"/>
  <c r="AT97" i="32" s="1"/>
  <c r="AU97" i="32" s="1"/>
  <c r="AV97" i="32" s="1"/>
  <c r="AW97" i="32" s="1"/>
  <c r="AX97" i="32" s="1"/>
  <c r="AY97" i="32" s="1"/>
  <c r="AZ97" i="32" s="1"/>
  <c r="BA97" i="32" s="1"/>
  <c r="BB97" i="32" s="1"/>
  <c r="BC97" i="32" s="1"/>
  <c r="BD97" i="32" s="1"/>
  <c r="D105" i="32"/>
  <c r="E105" i="32" s="1"/>
  <c r="F105" i="32" s="1"/>
  <c r="G105" i="32" s="1"/>
  <c r="H105" i="32" s="1"/>
  <c r="I105" i="32" s="1"/>
  <c r="J105" i="32" s="1"/>
  <c r="K105" i="32" s="1"/>
  <c r="L105" i="32" s="1"/>
  <c r="M105" i="32" s="1"/>
  <c r="N105" i="32" s="1"/>
  <c r="O105" i="32" s="1"/>
  <c r="P105" i="32" s="1"/>
  <c r="Q105" i="32" s="1"/>
  <c r="R105" i="32" s="1"/>
  <c r="S105" i="32" s="1"/>
  <c r="T105" i="32" s="1"/>
  <c r="U105" i="32" s="1"/>
  <c r="V105" i="32" s="1"/>
  <c r="W105" i="32" s="1"/>
  <c r="X105" i="32" s="1"/>
  <c r="Y105" i="32" s="1"/>
  <c r="Z105" i="32" s="1"/>
  <c r="AA105" i="32" s="1"/>
  <c r="AB105" i="32" s="1"/>
  <c r="AC105" i="32" s="1"/>
  <c r="AD105" i="32" s="1"/>
  <c r="AE105" i="32" s="1"/>
  <c r="AF105" i="32" s="1"/>
  <c r="AG105" i="32" s="1"/>
  <c r="AH105" i="32" s="1"/>
  <c r="AI105" i="32" s="1"/>
  <c r="AJ105" i="32" s="1"/>
  <c r="AK105" i="32" s="1"/>
  <c r="AL105" i="32" s="1"/>
  <c r="AM105" i="32" s="1"/>
  <c r="AN105" i="32" s="1"/>
  <c r="AO105" i="32" s="1"/>
  <c r="AP105" i="32" s="1"/>
  <c r="AQ105" i="32" s="1"/>
  <c r="AR105" i="32" s="1"/>
  <c r="AS105" i="32" s="1"/>
  <c r="AT105" i="32" s="1"/>
  <c r="AU105" i="32" s="1"/>
  <c r="AV105" i="32" s="1"/>
  <c r="AW105" i="32" s="1"/>
  <c r="AX105" i="32" s="1"/>
  <c r="AY105" i="32" s="1"/>
  <c r="AZ105" i="32" s="1"/>
  <c r="BA105" i="32" s="1"/>
  <c r="BB105" i="32" s="1"/>
  <c r="BC105" i="32" s="1"/>
  <c r="BD105" i="32" s="1"/>
  <c r="D245" i="32"/>
  <c r="E245" i="32" s="1"/>
  <c r="F245" i="32" s="1"/>
  <c r="G245" i="32" s="1"/>
  <c r="H245" i="32" s="1"/>
  <c r="I245" i="32" s="1"/>
  <c r="J245" i="32" s="1"/>
  <c r="K245" i="32" s="1"/>
  <c r="L245" i="32" s="1"/>
  <c r="M245" i="32" s="1"/>
  <c r="N245" i="32" s="1"/>
  <c r="O245" i="32" s="1"/>
  <c r="P245" i="32" s="1"/>
  <c r="Q245" i="32" s="1"/>
  <c r="R245" i="32" s="1"/>
  <c r="S245" i="32" s="1"/>
  <c r="T245" i="32" s="1"/>
  <c r="U245" i="32" s="1"/>
  <c r="V245" i="32" s="1"/>
  <c r="W245" i="32" s="1"/>
  <c r="X245" i="32" s="1"/>
  <c r="Y245" i="32" s="1"/>
  <c r="Z245" i="32" s="1"/>
  <c r="AA245" i="32" s="1"/>
  <c r="AB245" i="32" s="1"/>
  <c r="AC245" i="32" s="1"/>
  <c r="AD245" i="32" s="1"/>
  <c r="AE245" i="32" s="1"/>
  <c r="AF245" i="32" s="1"/>
  <c r="AG245" i="32" s="1"/>
  <c r="AH245" i="32" s="1"/>
  <c r="AI245" i="32" s="1"/>
  <c r="AJ245" i="32" s="1"/>
  <c r="AK245" i="32" s="1"/>
  <c r="AL245" i="32" s="1"/>
  <c r="AM245" i="32" s="1"/>
  <c r="AN245" i="32" s="1"/>
  <c r="AO245" i="32" s="1"/>
  <c r="AP245" i="32" s="1"/>
  <c r="AQ245" i="32" s="1"/>
  <c r="AR245" i="32" s="1"/>
  <c r="AS245" i="32" s="1"/>
  <c r="AT245" i="32" s="1"/>
  <c r="AU245" i="32" s="1"/>
  <c r="AV245" i="32" s="1"/>
  <c r="AW245" i="32" s="1"/>
  <c r="AX245" i="32" s="1"/>
  <c r="AY245" i="32" s="1"/>
  <c r="AZ245" i="32" s="1"/>
  <c r="BA245" i="32" s="1"/>
  <c r="BB245" i="32" s="1"/>
  <c r="BC245" i="32" s="1"/>
  <c r="BD245" i="32" s="1"/>
  <c r="D385" i="32"/>
  <c r="E385" i="32" s="1"/>
  <c r="F385" i="32" s="1"/>
  <c r="G385" i="32" s="1"/>
  <c r="H385" i="32" s="1"/>
  <c r="I385" i="32" s="1"/>
  <c r="J385" i="32" s="1"/>
  <c r="K385" i="32" s="1"/>
  <c r="L385" i="32" s="1"/>
  <c r="M385" i="32" s="1"/>
  <c r="N385" i="32" s="1"/>
  <c r="O385" i="32" s="1"/>
  <c r="P385" i="32" s="1"/>
  <c r="Q385" i="32" s="1"/>
  <c r="R385" i="32" s="1"/>
  <c r="S385" i="32" s="1"/>
  <c r="T385" i="32" s="1"/>
  <c r="U385" i="32" s="1"/>
  <c r="V385" i="32" s="1"/>
  <c r="W385" i="32" s="1"/>
  <c r="X385" i="32" s="1"/>
  <c r="Y385" i="32" s="1"/>
  <c r="Z385" i="32" s="1"/>
  <c r="AA385" i="32" s="1"/>
  <c r="AB385" i="32" s="1"/>
  <c r="AC385" i="32" s="1"/>
  <c r="AD385" i="32" s="1"/>
  <c r="AE385" i="32" s="1"/>
  <c r="AF385" i="32" s="1"/>
  <c r="AG385" i="32" s="1"/>
  <c r="AH385" i="32" s="1"/>
  <c r="AI385" i="32" s="1"/>
  <c r="AJ385" i="32" s="1"/>
  <c r="AK385" i="32" s="1"/>
  <c r="AL385" i="32" s="1"/>
  <c r="AM385" i="32" s="1"/>
  <c r="AN385" i="32" s="1"/>
  <c r="AO385" i="32" s="1"/>
  <c r="AP385" i="32" s="1"/>
  <c r="AQ385" i="32" s="1"/>
  <c r="AR385" i="32" s="1"/>
  <c r="AS385" i="32" s="1"/>
  <c r="AT385" i="32" s="1"/>
  <c r="AU385" i="32" s="1"/>
  <c r="AV385" i="32" s="1"/>
  <c r="AW385" i="32" s="1"/>
  <c r="AX385" i="32" s="1"/>
  <c r="AY385" i="32" s="1"/>
  <c r="AZ385" i="32" s="1"/>
  <c r="BA385" i="32" s="1"/>
  <c r="BB385" i="32" s="1"/>
  <c r="BC385" i="32" s="1"/>
  <c r="D107" i="32"/>
  <c r="E107" i="32" s="1"/>
  <c r="F107" i="32" s="1"/>
  <c r="G107" i="32" s="1"/>
  <c r="H107" i="32" s="1"/>
  <c r="I107" i="32" s="1"/>
  <c r="J107" i="32" s="1"/>
  <c r="K107" i="32" s="1"/>
  <c r="L107" i="32" s="1"/>
  <c r="M107" i="32" s="1"/>
  <c r="N107" i="32" s="1"/>
  <c r="O107" i="32" s="1"/>
  <c r="P107" i="32" s="1"/>
  <c r="Q107" i="32" s="1"/>
  <c r="R107" i="32" s="1"/>
  <c r="S107" i="32" s="1"/>
  <c r="T107" i="32" s="1"/>
  <c r="U107" i="32" s="1"/>
  <c r="V107" i="32" s="1"/>
  <c r="W107" i="32" s="1"/>
  <c r="X107" i="32" s="1"/>
  <c r="Y107" i="32" s="1"/>
  <c r="Z107" i="32" s="1"/>
  <c r="AA107" i="32" s="1"/>
  <c r="AB107" i="32" s="1"/>
  <c r="AC107" i="32" s="1"/>
  <c r="AD107" i="32" s="1"/>
  <c r="AE107" i="32" s="1"/>
  <c r="AF107" i="32" s="1"/>
  <c r="AG107" i="32" s="1"/>
  <c r="AH107" i="32" s="1"/>
  <c r="AI107" i="32" s="1"/>
  <c r="AJ107" i="32" s="1"/>
  <c r="AK107" i="32" s="1"/>
  <c r="AL107" i="32" s="1"/>
  <c r="AM107" i="32" s="1"/>
  <c r="AN107" i="32" s="1"/>
  <c r="AO107" i="32" s="1"/>
  <c r="AP107" i="32" s="1"/>
  <c r="AQ107" i="32" s="1"/>
  <c r="AR107" i="32" s="1"/>
  <c r="AS107" i="32" s="1"/>
  <c r="AT107" i="32" s="1"/>
  <c r="AU107" i="32" s="1"/>
  <c r="AV107" i="32" s="1"/>
  <c r="AW107" i="32" s="1"/>
  <c r="AX107" i="32" s="1"/>
  <c r="AY107" i="32" s="1"/>
  <c r="AZ107" i="32" s="1"/>
  <c r="BA107" i="32" s="1"/>
  <c r="BB107" i="32" s="1"/>
  <c r="BC107" i="32" s="1"/>
  <c r="BD107" i="32" s="1"/>
  <c r="D247" i="32"/>
  <c r="E247" i="32" s="1"/>
  <c r="F247" i="32" s="1"/>
  <c r="G247" i="32" s="1"/>
  <c r="H247" i="32" s="1"/>
  <c r="I247" i="32" s="1"/>
  <c r="J247" i="32" s="1"/>
  <c r="K247" i="32" s="1"/>
  <c r="L247" i="32" s="1"/>
  <c r="M247" i="32" s="1"/>
  <c r="N247" i="32" s="1"/>
  <c r="O247" i="32" s="1"/>
  <c r="P247" i="32" s="1"/>
  <c r="Q247" i="32" s="1"/>
  <c r="R247" i="32" s="1"/>
  <c r="S247" i="32" s="1"/>
  <c r="T247" i="32" s="1"/>
  <c r="U247" i="32" s="1"/>
  <c r="V247" i="32" s="1"/>
  <c r="W247" i="32" s="1"/>
  <c r="X247" i="32" s="1"/>
  <c r="Y247" i="32" s="1"/>
  <c r="Z247" i="32" s="1"/>
  <c r="AA247" i="32" s="1"/>
  <c r="AB247" i="32" s="1"/>
  <c r="AC247" i="32" s="1"/>
  <c r="AD247" i="32" s="1"/>
  <c r="AE247" i="32" s="1"/>
  <c r="AF247" i="32" s="1"/>
  <c r="AG247" i="32" s="1"/>
  <c r="AH247" i="32" s="1"/>
  <c r="AI247" i="32" s="1"/>
  <c r="AJ247" i="32" s="1"/>
  <c r="AK247" i="32" s="1"/>
  <c r="AL247" i="32" s="1"/>
  <c r="AM247" i="32" s="1"/>
  <c r="AN247" i="32" s="1"/>
  <c r="AO247" i="32" s="1"/>
  <c r="AP247" i="32" s="1"/>
  <c r="AQ247" i="32" s="1"/>
  <c r="AR247" i="32" s="1"/>
  <c r="AS247" i="32" s="1"/>
  <c r="AT247" i="32" s="1"/>
  <c r="AU247" i="32" s="1"/>
  <c r="AV247" i="32" s="1"/>
  <c r="AW247" i="32" s="1"/>
  <c r="AX247" i="32" s="1"/>
  <c r="AY247" i="32" s="1"/>
  <c r="AZ247" i="32" s="1"/>
  <c r="BA247" i="32" s="1"/>
  <c r="BB247" i="32" s="1"/>
  <c r="BC247" i="32" s="1"/>
  <c r="BD247" i="32" s="1"/>
  <c r="D387" i="32"/>
  <c r="E387" i="32" s="1"/>
  <c r="F387" i="32" s="1"/>
  <c r="G387" i="32" s="1"/>
  <c r="H387" i="32" s="1"/>
  <c r="I387" i="32" s="1"/>
  <c r="J387" i="32" s="1"/>
  <c r="K387" i="32" s="1"/>
  <c r="L387" i="32" s="1"/>
  <c r="M387" i="32" s="1"/>
  <c r="N387" i="32" s="1"/>
  <c r="O387" i="32" s="1"/>
  <c r="P387" i="32" s="1"/>
  <c r="Q387" i="32" s="1"/>
  <c r="R387" i="32" s="1"/>
  <c r="S387" i="32" s="1"/>
  <c r="T387" i="32" s="1"/>
  <c r="U387" i="32" s="1"/>
  <c r="V387" i="32" s="1"/>
  <c r="W387" i="32" s="1"/>
  <c r="X387" i="32" s="1"/>
  <c r="Y387" i="32" s="1"/>
  <c r="Z387" i="32" s="1"/>
  <c r="AA387" i="32" s="1"/>
  <c r="AB387" i="32" s="1"/>
  <c r="AC387" i="32" s="1"/>
  <c r="AD387" i="32" s="1"/>
  <c r="AE387" i="32" s="1"/>
  <c r="AF387" i="32" s="1"/>
  <c r="AG387" i="32" s="1"/>
  <c r="AH387" i="32" s="1"/>
  <c r="AI387" i="32" s="1"/>
  <c r="AJ387" i="32" s="1"/>
  <c r="AK387" i="32" s="1"/>
  <c r="AL387" i="32" s="1"/>
  <c r="AM387" i="32" s="1"/>
  <c r="AN387" i="32" s="1"/>
  <c r="AO387" i="32" s="1"/>
  <c r="AP387" i="32" s="1"/>
  <c r="AQ387" i="32" s="1"/>
  <c r="AR387" i="32" s="1"/>
  <c r="AS387" i="32" s="1"/>
  <c r="AT387" i="32" s="1"/>
  <c r="AU387" i="32" s="1"/>
  <c r="AV387" i="32" s="1"/>
  <c r="AW387" i="32" s="1"/>
  <c r="AX387" i="32" s="1"/>
  <c r="AY387" i="32" s="1"/>
  <c r="AZ387" i="32" s="1"/>
  <c r="BA387" i="32" s="1"/>
  <c r="BB387" i="32" s="1"/>
  <c r="BC387" i="32" s="1"/>
  <c r="D384" i="32"/>
  <c r="E384" i="32" s="1"/>
  <c r="F384" i="32" s="1"/>
  <c r="G384" i="32" s="1"/>
  <c r="H384" i="32" s="1"/>
  <c r="I384" i="32" s="1"/>
  <c r="J384" i="32" s="1"/>
  <c r="K384" i="32" s="1"/>
  <c r="L384" i="32" s="1"/>
  <c r="M384" i="32" s="1"/>
  <c r="N384" i="32" s="1"/>
  <c r="O384" i="32" s="1"/>
  <c r="P384" i="32" s="1"/>
  <c r="Q384" i="32" s="1"/>
  <c r="R384" i="32" s="1"/>
  <c r="S384" i="32" s="1"/>
  <c r="T384" i="32" s="1"/>
  <c r="U384" i="32" s="1"/>
  <c r="V384" i="32" s="1"/>
  <c r="W384" i="32" s="1"/>
  <c r="X384" i="32" s="1"/>
  <c r="Y384" i="32" s="1"/>
  <c r="Z384" i="32" s="1"/>
  <c r="AA384" i="32" s="1"/>
  <c r="AB384" i="32" s="1"/>
  <c r="AC384" i="32" s="1"/>
  <c r="AD384" i="32" s="1"/>
  <c r="AE384" i="32" s="1"/>
  <c r="AF384" i="32" s="1"/>
  <c r="AG384" i="32" s="1"/>
  <c r="AH384" i="32" s="1"/>
  <c r="AI384" i="32" s="1"/>
  <c r="AJ384" i="32" s="1"/>
  <c r="AK384" i="32" s="1"/>
  <c r="AL384" i="32" s="1"/>
  <c r="AM384" i="32" s="1"/>
  <c r="AN384" i="32" s="1"/>
  <c r="AO384" i="32" s="1"/>
  <c r="AP384" i="32" s="1"/>
  <c r="AQ384" i="32" s="1"/>
  <c r="AR384" i="32" s="1"/>
  <c r="AS384" i="32" s="1"/>
  <c r="AT384" i="32" s="1"/>
  <c r="AU384" i="32" s="1"/>
  <c r="AV384" i="32" s="1"/>
  <c r="AW384" i="32" s="1"/>
  <c r="AX384" i="32" s="1"/>
  <c r="AY384" i="32" s="1"/>
  <c r="AZ384" i="32" s="1"/>
  <c r="BA384" i="32" s="1"/>
  <c r="BB384" i="32" s="1"/>
  <c r="BC384" i="32" s="1"/>
  <c r="D104" i="32"/>
  <c r="E104" i="32" s="1"/>
  <c r="F104" i="32" s="1"/>
  <c r="G104" i="32" s="1"/>
  <c r="H104" i="32" s="1"/>
  <c r="I104" i="32" s="1"/>
  <c r="J104" i="32" s="1"/>
  <c r="K104" i="32" s="1"/>
  <c r="L104" i="32" s="1"/>
  <c r="M104" i="32" s="1"/>
  <c r="N104" i="32" s="1"/>
  <c r="O104" i="32" s="1"/>
  <c r="P104" i="32" s="1"/>
  <c r="Q104" i="32" s="1"/>
  <c r="R104" i="32" s="1"/>
  <c r="S104" i="32" s="1"/>
  <c r="T104" i="32" s="1"/>
  <c r="U104" i="32" s="1"/>
  <c r="V104" i="32" s="1"/>
  <c r="W104" i="32" s="1"/>
  <c r="X104" i="32" s="1"/>
  <c r="Y104" i="32" s="1"/>
  <c r="Z104" i="32" s="1"/>
  <c r="AA104" i="32" s="1"/>
  <c r="AB104" i="32" s="1"/>
  <c r="AC104" i="32" s="1"/>
  <c r="AD104" i="32" s="1"/>
  <c r="AE104" i="32" s="1"/>
  <c r="AF104" i="32" s="1"/>
  <c r="AG104" i="32" s="1"/>
  <c r="AH104" i="32" s="1"/>
  <c r="AI104" i="32" s="1"/>
  <c r="AJ104" i="32" s="1"/>
  <c r="AK104" i="32" s="1"/>
  <c r="AL104" i="32" s="1"/>
  <c r="AM104" i="32" s="1"/>
  <c r="AN104" i="32" s="1"/>
  <c r="AO104" i="32" s="1"/>
  <c r="AP104" i="32" s="1"/>
  <c r="AQ104" i="32" s="1"/>
  <c r="AR104" i="32" s="1"/>
  <c r="AS104" i="32" s="1"/>
  <c r="AT104" i="32" s="1"/>
  <c r="AU104" i="32" s="1"/>
  <c r="AV104" i="32" s="1"/>
  <c r="AW104" i="32" s="1"/>
  <c r="AX104" i="32" s="1"/>
  <c r="AY104" i="32" s="1"/>
  <c r="AZ104" i="32" s="1"/>
  <c r="BA104" i="32" s="1"/>
  <c r="BB104" i="32" s="1"/>
  <c r="BC104" i="32" s="1"/>
  <c r="BD104" i="32" s="1"/>
  <c r="D244" i="32"/>
  <c r="E244" i="32" s="1"/>
  <c r="F244" i="32" s="1"/>
  <c r="G244" i="32" s="1"/>
  <c r="H244" i="32" s="1"/>
  <c r="I244" i="32" s="1"/>
  <c r="J244" i="32" s="1"/>
  <c r="K244" i="32" s="1"/>
  <c r="L244" i="32" s="1"/>
  <c r="M244" i="32" s="1"/>
  <c r="N244" i="32" s="1"/>
  <c r="O244" i="32" s="1"/>
  <c r="P244" i="32" s="1"/>
  <c r="Q244" i="32" s="1"/>
  <c r="R244" i="32" s="1"/>
  <c r="S244" i="32" s="1"/>
  <c r="T244" i="32" s="1"/>
  <c r="U244" i="32" s="1"/>
  <c r="V244" i="32" s="1"/>
  <c r="W244" i="32" s="1"/>
  <c r="X244" i="32" s="1"/>
  <c r="Y244" i="32" s="1"/>
  <c r="Z244" i="32" s="1"/>
  <c r="AA244" i="32" s="1"/>
  <c r="AB244" i="32" s="1"/>
  <c r="AC244" i="32" s="1"/>
  <c r="AD244" i="32" s="1"/>
  <c r="AE244" i="32" s="1"/>
  <c r="AF244" i="32" s="1"/>
  <c r="AG244" i="32" s="1"/>
  <c r="AH244" i="32" s="1"/>
  <c r="AI244" i="32" s="1"/>
  <c r="AJ244" i="32" s="1"/>
  <c r="AK244" i="32" s="1"/>
  <c r="AL244" i="32" s="1"/>
  <c r="AM244" i="32" s="1"/>
  <c r="AN244" i="32" s="1"/>
  <c r="AO244" i="32" s="1"/>
  <c r="AP244" i="32" s="1"/>
  <c r="AQ244" i="32" s="1"/>
  <c r="AR244" i="32" s="1"/>
  <c r="AS244" i="32" s="1"/>
  <c r="AT244" i="32" s="1"/>
  <c r="AU244" i="32" s="1"/>
  <c r="AV244" i="32" s="1"/>
  <c r="AW244" i="32" s="1"/>
  <c r="AX244" i="32" s="1"/>
  <c r="AY244" i="32" s="1"/>
  <c r="AZ244" i="32" s="1"/>
  <c r="BA244" i="32" s="1"/>
  <c r="BB244" i="32" s="1"/>
  <c r="BC244" i="32" s="1"/>
  <c r="BD244" i="32" s="1"/>
  <c r="D99" i="32"/>
  <c r="E99" i="32" s="1"/>
  <c r="F99" i="32" s="1"/>
  <c r="G99" i="32" s="1"/>
  <c r="H99" i="32" s="1"/>
  <c r="I99" i="32" s="1"/>
  <c r="J99" i="32" s="1"/>
  <c r="K99" i="32" s="1"/>
  <c r="L99" i="32" s="1"/>
  <c r="M99" i="32" s="1"/>
  <c r="N99" i="32" s="1"/>
  <c r="O99" i="32" s="1"/>
  <c r="P99" i="32" s="1"/>
  <c r="Q99" i="32" s="1"/>
  <c r="R99" i="32" s="1"/>
  <c r="S99" i="32" s="1"/>
  <c r="T99" i="32" s="1"/>
  <c r="U99" i="32" s="1"/>
  <c r="V99" i="32" s="1"/>
  <c r="W99" i="32" s="1"/>
  <c r="X99" i="32" s="1"/>
  <c r="Y99" i="32" s="1"/>
  <c r="Z99" i="32" s="1"/>
  <c r="AA99" i="32" s="1"/>
  <c r="AB99" i="32" s="1"/>
  <c r="AC99" i="32" s="1"/>
  <c r="AD99" i="32" s="1"/>
  <c r="AE99" i="32" s="1"/>
  <c r="AF99" i="32" s="1"/>
  <c r="AG99" i="32" s="1"/>
  <c r="AH99" i="32" s="1"/>
  <c r="AI99" i="32" s="1"/>
  <c r="AJ99" i="32" s="1"/>
  <c r="AK99" i="32" s="1"/>
  <c r="AL99" i="32" s="1"/>
  <c r="AM99" i="32" s="1"/>
  <c r="AN99" i="32" s="1"/>
  <c r="AO99" i="32" s="1"/>
  <c r="AP99" i="32" s="1"/>
  <c r="AQ99" i="32" s="1"/>
  <c r="AR99" i="32" s="1"/>
  <c r="AS99" i="32" s="1"/>
  <c r="AT99" i="32" s="1"/>
  <c r="AU99" i="32" s="1"/>
  <c r="AV99" i="32" s="1"/>
  <c r="AW99" i="32" s="1"/>
  <c r="AX99" i="32" s="1"/>
  <c r="AY99" i="32" s="1"/>
  <c r="AZ99" i="32" s="1"/>
  <c r="BA99" i="32" s="1"/>
  <c r="BB99" i="32" s="1"/>
  <c r="BC99" i="32" s="1"/>
  <c r="BD99" i="32" s="1"/>
  <c r="D379" i="32"/>
  <c r="E379" i="32" s="1"/>
  <c r="F379" i="32" s="1"/>
  <c r="G379" i="32" s="1"/>
  <c r="H379" i="32" s="1"/>
  <c r="I379" i="32" s="1"/>
  <c r="J379" i="32" s="1"/>
  <c r="K379" i="32" s="1"/>
  <c r="L379" i="32" s="1"/>
  <c r="M379" i="32" s="1"/>
  <c r="N379" i="32" s="1"/>
  <c r="O379" i="32" s="1"/>
  <c r="P379" i="32" s="1"/>
  <c r="Q379" i="32" s="1"/>
  <c r="R379" i="32" s="1"/>
  <c r="S379" i="32" s="1"/>
  <c r="T379" i="32" s="1"/>
  <c r="U379" i="32" s="1"/>
  <c r="V379" i="32" s="1"/>
  <c r="W379" i="32" s="1"/>
  <c r="X379" i="32" s="1"/>
  <c r="Y379" i="32" s="1"/>
  <c r="Z379" i="32" s="1"/>
  <c r="AA379" i="32" s="1"/>
  <c r="AB379" i="32" s="1"/>
  <c r="AC379" i="32" s="1"/>
  <c r="AD379" i="32" s="1"/>
  <c r="AE379" i="32" s="1"/>
  <c r="AF379" i="32" s="1"/>
  <c r="AG379" i="32" s="1"/>
  <c r="AH379" i="32" s="1"/>
  <c r="AI379" i="32" s="1"/>
  <c r="AJ379" i="32" s="1"/>
  <c r="AK379" i="32" s="1"/>
  <c r="AL379" i="32" s="1"/>
  <c r="AM379" i="32" s="1"/>
  <c r="AN379" i="32" s="1"/>
  <c r="AO379" i="32" s="1"/>
  <c r="AP379" i="32" s="1"/>
  <c r="AQ379" i="32" s="1"/>
  <c r="AR379" i="32" s="1"/>
  <c r="AS379" i="32" s="1"/>
  <c r="AT379" i="32" s="1"/>
  <c r="AU379" i="32" s="1"/>
  <c r="AV379" i="32" s="1"/>
  <c r="AW379" i="32" s="1"/>
  <c r="AX379" i="32" s="1"/>
  <c r="AY379" i="32" s="1"/>
  <c r="AZ379" i="32" s="1"/>
  <c r="BA379" i="32" s="1"/>
  <c r="BB379" i="32" s="1"/>
  <c r="BC379" i="32" s="1"/>
  <c r="D239" i="32"/>
  <c r="E239" i="32" s="1"/>
  <c r="F239" i="32" s="1"/>
  <c r="G239" i="32" s="1"/>
  <c r="H239" i="32" s="1"/>
  <c r="I239" i="32" s="1"/>
  <c r="J239" i="32" s="1"/>
  <c r="K239" i="32" s="1"/>
  <c r="L239" i="32" s="1"/>
  <c r="M239" i="32" s="1"/>
  <c r="N239" i="32" s="1"/>
  <c r="O239" i="32" s="1"/>
  <c r="P239" i="32" s="1"/>
  <c r="Q239" i="32" s="1"/>
  <c r="R239" i="32" s="1"/>
  <c r="S239" i="32" s="1"/>
  <c r="T239" i="32" s="1"/>
  <c r="U239" i="32" s="1"/>
  <c r="V239" i="32" s="1"/>
  <c r="W239" i="32" s="1"/>
  <c r="X239" i="32" s="1"/>
  <c r="Y239" i="32" s="1"/>
  <c r="Z239" i="32" s="1"/>
  <c r="AA239" i="32" s="1"/>
  <c r="AB239" i="32" s="1"/>
  <c r="AC239" i="32" s="1"/>
  <c r="AD239" i="32" s="1"/>
  <c r="AE239" i="32" s="1"/>
  <c r="AF239" i="32" s="1"/>
  <c r="AG239" i="32" s="1"/>
  <c r="AH239" i="32" s="1"/>
  <c r="AI239" i="32" s="1"/>
  <c r="AJ239" i="32" s="1"/>
  <c r="AK239" i="32" s="1"/>
  <c r="AL239" i="32" s="1"/>
  <c r="AM239" i="32" s="1"/>
  <c r="AN239" i="32" s="1"/>
  <c r="AO239" i="32" s="1"/>
  <c r="AP239" i="32" s="1"/>
  <c r="AQ239" i="32" s="1"/>
  <c r="AR239" i="32" s="1"/>
  <c r="AS239" i="32" s="1"/>
  <c r="AT239" i="32" s="1"/>
  <c r="AU239" i="32" s="1"/>
  <c r="AV239" i="32" s="1"/>
  <c r="AW239" i="32" s="1"/>
  <c r="AX239" i="32" s="1"/>
  <c r="AY239" i="32" s="1"/>
  <c r="AZ239" i="32" s="1"/>
  <c r="BA239" i="32" s="1"/>
  <c r="BB239" i="32" s="1"/>
  <c r="BC239" i="32" s="1"/>
  <c r="BD239" i="32" s="1"/>
  <c r="D242" i="32"/>
  <c r="E242" i="32" s="1"/>
  <c r="F242" i="32" s="1"/>
  <c r="G242" i="32" s="1"/>
  <c r="H242" i="32" s="1"/>
  <c r="I242" i="32" s="1"/>
  <c r="J242" i="32" s="1"/>
  <c r="K242" i="32" s="1"/>
  <c r="L242" i="32" s="1"/>
  <c r="M242" i="32" s="1"/>
  <c r="N242" i="32" s="1"/>
  <c r="O242" i="32" s="1"/>
  <c r="P242" i="32" s="1"/>
  <c r="Q242" i="32" s="1"/>
  <c r="R242" i="32" s="1"/>
  <c r="S242" i="32" s="1"/>
  <c r="T242" i="32" s="1"/>
  <c r="U242" i="32" s="1"/>
  <c r="V242" i="32" s="1"/>
  <c r="W242" i="32" s="1"/>
  <c r="X242" i="32" s="1"/>
  <c r="Y242" i="32" s="1"/>
  <c r="Z242" i="32" s="1"/>
  <c r="AA242" i="32" s="1"/>
  <c r="AB242" i="32" s="1"/>
  <c r="AC242" i="32" s="1"/>
  <c r="AD242" i="32" s="1"/>
  <c r="AE242" i="32" s="1"/>
  <c r="AF242" i="32" s="1"/>
  <c r="AG242" i="32" s="1"/>
  <c r="AH242" i="32" s="1"/>
  <c r="AI242" i="32" s="1"/>
  <c r="AJ242" i="32" s="1"/>
  <c r="AK242" i="32" s="1"/>
  <c r="AL242" i="32" s="1"/>
  <c r="AM242" i="32" s="1"/>
  <c r="AN242" i="32" s="1"/>
  <c r="AO242" i="32" s="1"/>
  <c r="AP242" i="32" s="1"/>
  <c r="AQ242" i="32" s="1"/>
  <c r="AR242" i="32" s="1"/>
  <c r="AS242" i="32" s="1"/>
  <c r="AT242" i="32" s="1"/>
  <c r="AU242" i="32" s="1"/>
  <c r="AV242" i="32" s="1"/>
  <c r="AW242" i="32" s="1"/>
  <c r="AX242" i="32" s="1"/>
  <c r="AY242" i="32" s="1"/>
  <c r="AZ242" i="32" s="1"/>
  <c r="BA242" i="32" s="1"/>
  <c r="BB242" i="32" s="1"/>
  <c r="BC242" i="32" s="1"/>
  <c r="BD242" i="32" s="1"/>
  <c r="D102" i="32"/>
  <c r="E102" i="32" s="1"/>
  <c r="F102" i="32" s="1"/>
  <c r="G102" i="32" s="1"/>
  <c r="H102" i="32" s="1"/>
  <c r="I102" i="32" s="1"/>
  <c r="J102" i="32" s="1"/>
  <c r="K102" i="32" s="1"/>
  <c r="L102" i="32" s="1"/>
  <c r="M102" i="32" s="1"/>
  <c r="N102" i="32" s="1"/>
  <c r="O102" i="32" s="1"/>
  <c r="P102" i="32" s="1"/>
  <c r="Q102" i="32" s="1"/>
  <c r="R102" i="32" s="1"/>
  <c r="S102" i="32" s="1"/>
  <c r="T102" i="32" s="1"/>
  <c r="U102" i="32" s="1"/>
  <c r="V102" i="32" s="1"/>
  <c r="W102" i="32" s="1"/>
  <c r="X102" i="32" s="1"/>
  <c r="Y102" i="32" s="1"/>
  <c r="Z102" i="32" s="1"/>
  <c r="AA102" i="32" s="1"/>
  <c r="AB102" i="32" s="1"/>
  <c r="AC102" i="32" s="1"/>
  <c r="AD102" i="32" s="1"/>
  <c r="AE102" i="32" s="1"/>
  <c r="AF102" i="32" s="1"/>
  <c r="AG102" i="32" s="1"/>
  <c r="AH102" i="32" s="1"/>
  <c r="AI102" i="32" s="1"/>
  <c r="AJ102" i="32" s="1"/>
  <c r="AK102" i="32" s="1"/>
  <c r="AL102" i="32" s="1"/>
  <c r="AM102" i="32" s="1"/>
  <c r="AN102" i="32" s="1"/>
  <c r="AO102" i="32" s="1"/>
  <c r="AP102" i="32" s="1"/>
  <c r="AQ102" i="32" s="1"/>
  <c r="AR102" i="32" s="1"/>
  <c r="AS102" i="32" s="1"/>
  <c r="AT102" i="32" s="1"/>
  <c r="AU102" i="32" s="1"/>
  <c r="AV102" i="32" s="1"/>
  <c r="AW102" i="32" s="1"/>
  <c r="AX102" i="32" s="1"/>
  <c r="AY102" i="32" s="1"/>
  <c r="AZ102" i="32" s="1"/>
  <c r="BA102" i="32" s="1"/>
  <c r="BB102" i="32" s="1"/>
  <c r="BC102" i="32" s="1"/>
  <c r="BD102" i="32" s="1"/>
  <c r="D382" i="32"/>
  <c r="E382" i="32" s="1"/>
  <c r="F382" i="32" s="1"/>
  <c r="G382" i="32" s="1"/>
  <c r="H382" i="32" s="1"/>
  <c r="I382" i="32" s="1"/>
  <c r="J382" i="32" s="1"/>
  <c r="K382" i="32" s="1"/>
  <c r="L382" i="32" s="1"/>
  <c r="M382" i="32" s="1"/>
  <c r="N382" i="32" s="1"/>
  <c r="O382" i="32" s="1"/>
  <c r="P382" i="32" s="1"/>
  <c r="Q382" i="32" s="1"/>
  <c r="R382" i="32" s="1"/>
  <c r="S382" i="32" s="1"/>
  <c r="T382" i="32" s="1"/>
  <c r="U382" i="32" s="1"/>
  <c r="V382" i="32" s="1"/>
  <c r="W382" i="32" s="1"/>
  <c r="X382" i="32" s="1"/>
  <c r="Y382" i="32" s="1"/>
  <c r="Z382" i="32" s="1"/>
  <c r="AA382" i="32" s="1"/>
  <c r="AB382" i="32" s="1"/>
  <c r="AC382" i="32" s="1"/>
  <c r="AD382" i="32" s="1"/>
  <c r="AE382" i="32" s="1"/>
  <c r="AF382" i="32" s="1"/>
  <c r="AG382" i="32" s="1"/>
  <c r="AH382" i="32" s="1"/>
  <c r="AI382" i="32" s="1"/>
  <c r="AJ382" i="32" s="1"/>
  <c r="AK382" i="32" s="1"/>
  <c r="AL382" i="32" s="1"/>
  <c r="AM382" i="32" s="1"/>
  <c r="AN382" i="32" s="1"/>
  <c r="AO382" i="32" s="1"/>
  <c r="AP382" i="32" s="1"/>
  <c r="AQ382" i="32" s="1"/>
  <c r="AR382" i="32" s="1"/>
  <c r="AS382" i="32" s="1"/>
  <c r="AT382" i="32" s="1"/>
  <c r="AU382" i="32" s="1"/>
  <c r="AV382" i="32" s="1"/>
  <c r="AW382" i="32" s="1"/>
  <c r="AX382" i="32" s="1"/>
  <c r="AY382" i="32" s="1"/>
  <c r="AZ382" i="32" s="1"/>
  <c r="BA382" i="32" s="1"/>
  <c r="BB382" i="32" s="1"/>
  <c r="BC382" i="32" s="1"/>
  <c r="D225" i="32"/>
  <c r="E225" i="32" s="1"/>
  <c r="F225" i="32" s="1"/>
  <c r="G225" i="32" s="1"/>
  <c r="H225" i="32" s="1"/>
  <c r="I225" i="32" s="1"/>
  <c r="J225" i="32" s="1"/>
  <c r="K225" i="32" s="1"/>
  <c r="L225" i="32" s="1"/>
  <c r="M225" i="32" s="1"/>
  <c r="N225" i="32" s="1"/>
  <c r="O225" i="32" s="1"/>
  <c r="P225" i="32" s="1"/>
  <c r="Q225" i="32" s="1"/>
  <c r="R225" i="32" s="1"/>
  <c r="S225" i="32" s="1"/>
  <c r="T225" i="32" s="1"/>
  <c r="U225" i="32" s="1"/>
  <c r="V225" i="32" s="1"/>
  <c r="W225" i="32" s="1"/>
  <c r="X225" i="32" s="1"/>
  <c r="Y225" i="32" s="1"/>
  <c r="Z225" i="32" s="1"/>
  <c r="AA225" i="32" s="1"/>
  <c r="AB225" i="32" s="1"/>
  <c r="AC225" i="32" s="1"/>
  <c r="AD225" i="32" s="1"/>
  <c r="AE225" i="32" s="1"/>
  <c r="AF225" i="32" s="1"/>
  <c r="AG225" i="32" s="1"/>
  <c r="AH225" i="32" s="1"/>
  <c r="AI225" i="32" s="1"/>
  <c r="AJ225" i="32" s="1"/>
  <c r="AK225" i="32" s="1"/>
  <c r="AL225" i="32" s="1"/>
  <c r="AM225" i="32" s="1"/>
  <c r="AN225" i="32" s="1"/>
  <c r="AO225" i="32" s="1"/>
  <c r="AP225" i="32" s="1"/>
  <c r="AQ225" i="32" s="1"/>
  <c r="AR225" i="32" s="1"/>
  <c r="AS225" i="32" s="1"/>
  <c r="AT225" i="32" s="1"/>
  <c r="AU225" i="32" s="1"/>
  <c r="AV225" i="32" s="1"/>
  <c r="AW225" i="32" s="1"/>
  <c r="AX225" i="32" s="1"/>
  <c r="AY225" i="32" s="1"/>
  <c r="AZ225" i="32" s="1"/>
  <c r="BA225" i="32" s="1"/>
  <c r="BB225" i="32" s="1"/>
  <c r="BC225" i="32" s="1"/>
  <c r="BD225" i="32" s="1"/>
  <c r="D85" i="32"/>
  <c r="E85" i="32" s="1"/>
  <c r="F85" i="32" s="1"/>
  <c r="G85" i="32" s="1"/>
  <c r="H85" i="32" s="1"/>
  <c r="I85" i="32" s="1"/>
  <c r="J85" i="32" s="1"/>
  <c r="K85" i="32" s="1"/>
  <c r="L85" i="32" s="1"/>
  <c r="M85" i="32" s="1"/>
  <c r="N85" i="32" s="1"/>
  <c r="O85" i="32" s="1"/>
  <c r="P85" i="32" s="1"/>
  <c r="Q85" i="32" s="1"/>
  <c r="R85" i="32" s="1"/>
  <c r="S85" i="32" s="1"/>
  <c r="T85" i="32" s="1"/>
  <c r="U85" i="32" s="1"/>
  <c r="V85" i="32" s="1"/>
  <c r="W85" i="32" s="1"/>
  <c r="X85" i="32" s="1"/>
  <c r="Y85" i="32" s="1"/>
  <c r="Z85" i="32" s="1"/>
  <c r="AA85" i="32" s="1"/>
  <c r="AB85" i="32" s="1"/>
  <c r="AC85" i="32" s="1"/>
  <c r="AD85" i="32" s="1"/>
  <c r="AE85" i="32" s="1"/>
  <c r="AF85" i="32" s="1"/>
  <c r="AG85" i="32" s="1"/>
  <c r="AH85" i="32" s="1"/>
  <c r="AI85" i="32" s="1"/>
  <c r="AJ85" i="32" s="1"/>
  <c r="AK85" i="32" s="1"/>
  <c r="AL85" i="32" s="1"/>
  <c r="AM85" i="32" s="1"/>
  <c r="AN85" i="32" s="1"/>
  <c r="AO85" i="32" s="1"/>
  <c r="AP85" i="32" s="1"/>
  <c r="AQ85" i="32" s="1"/>
  <c r="AR85" i="32" s="1"/>
  <c r="AS85" i="32" s="1"/>
  <c r="AT85" i="32" s="1"/>
  <c r="AU85" i="32" s="1"/>
  <c r="AV85" i="32" s="1"/>
  <c r="AW85" i="32" s="1"/>
  <c r="AX85" i="32" s="1"/>
  <c r="AY85" i="32" s="1"/>
  <c r="AZ85" i="32" s="1"/>
  <c r="BA85" i="32" s="1"/>
  <c r="BB85" i="32" s="1"/>
  <c r="BC85" i="32" s="1"/>
  <c r="BD85" i="32" s="1"/>
  <c r="D365" i="32"/>
  <c r="E365" i="32" s="1"/>
  <c r="F365" i="32" s="1"/>
  <c r="G365" i="32" s="1"/>
  <c r="H365" i="32" s="1"/>
  <c r="I365" i="32" s="1"/>
  <c r="J365" i="32" s="1"/>
  <c r="K365" i="32" s="1"/>
  <c r="L365" i="32" s="1"/>
  <c r="M365" i="32" s="1"/>
  <c r="N365" i="32" s="1"/>
  <c r="O365" i="32" s="1"/>
  <c r="P365" i="32" s="1"/>
  <c r="Q365" i="32" s="1"/>
  <c r="R365" i="32" s="1"/>
  <c r="S365" i="32" s="1"/>
  <c r="T365" i="32" s="1"/>
  <c r="U365" i="32" s="1"/>
  <c r="V365" i="32" s="1"/>
  <c r="W365" i="32" s="1"/>
  <c r="X365" i="32" s="1"/>
  <c r="Y365" i="32" s="1"/>
  <c r="Z365" i="32" s="1"/>
  <c r="AA365" i="32" s="1"/>
  <c r="AB365" i="32" s="1"/>
  <c r="AC365" i="32" s="1"/>
  <c r="AD365" i="32" s="1"/>
  <c r="AE365" i="32" s="1"/>
  <c r="AF365" i="32" s="1"/>
  <c r="AG365" i="32" s="1"/>
  <c r="AH365" i="32" s="1"/>
  <c r="AI365" i="32" s="1"/>
  <c r="AJ365" i="32" s="1"/>
  <c r="AK365" i="32" s="1"/>
  <c r="AL365" i="32" s="1"/>
  <c r="AM365" i="32" s="1"/>
  <c r="AN365" i="32" s="1"/>
  <c r="AO365" i="32" s="1"/>
  <c r="AP365" i="32" s="1"/>
  <c r="AQ365" i="32" s="1"/>
  <c r="AR365" i="32" s="1"/>
  <c r="AS365" i="32" s="1"/>
  <c r="AT365" i="32" s="1"/>
  <c r="AU365" i="32" s="1"/>
  <c r="AV365" i="32" s="1"/>
  <c r="AW365" i="32" s="1"/>
  <c r="AX365" i="32" s="1"/>
  <c r="AY365" i="32" s="1"/>
  <c r="AZ365" i="32" s="1"/>
  <c r="BA365" i="32" s="1"/>
  <c r="BB365" i="32" s="1"/>
  <c r="BC365" i="32" s="1"/>
  <c r="BD104" i="33"/>
  <c r="Z37" i="3"/>
  <c r="Z37" i="5"/>
  <c r="BC379" i="31"/>
  <c r="BD38" i="32"/>
  <c r="BD166" i="31"/>
  <c r="BE10" i="16" a="1"/>
  <c r="BE10" i="16" s="1"/>
  <c r="BC305" i="31"/>
  <c r="BC5" i="38" a="1"/>
  <c r="BC5" i="38" s="1"/>
  <c r="BD7" i="39" a="1"/>
  <c r="BD7" i="39" s="1"/>
  <c r="BD10" i="39" a="1"/>
  <c r="BD10" i="39" s="1"/>
  <c r="BE8" i="16" a="1"/>
  <c r="BE8" i="16" s="1"/>
  <c r="BD11" i="39" a="1"/>
  <c r="BD11" i="39" s="1"/>
  <c r="BB415" i="31"/>
  <c r="BB417" i="31"/>
  <c r="BC10" i="38" a="1"/>
  <c r="BC10" i="38" s="1"/>
  <c r="BC88" i="31"/>
  <c r="BE7" i="16" a="1"/>
  <c r="BE7" i="16" s="1"/>
  <c r="BC8" i="38" a="1"/>
  <c r="BC8" i="38" s="1"/>
  <c r="BE11" i="16" a="1"/>
  <c r="BE11" i="16" s="1"/>
  <c r="BD5" i="39" a="1"/>
  <c r="BD5" i="39" s="1"/>
  <c r="BB416" i="31"/>
  <c r="BD8" i="39" a="1"/>
  <c r="BD8" i="39" s="1"/>
  <c r="BC9" i="38" a="1"/>
  <c r="BC9" i="38" s="1"/>
  <c r="BC227" i="33"/>
  <c r="BC226" i="33"/>
  <c r="BB395" i="31"/>
  <c r="BE5" i="16" a="1"/>
  <c r="BE5" i="16" s="1"/>
  <c r="BC7" i="38" a="1"/>
  <c r="BC7" i="38" s="1"/>
  <c r="BC257" i="31"/>
  <c r="BC225" i="33"/>
  <c r="BC11" i="38" a="1"/>
  <c r="BC11" i="38" s="1"/>
  <c r="BE9" i="16" a="1"/>
  <c r="BE9" i="16" s="1"/>
  <c r="BD32" i="31"/>
  <c r="BC222" i="33"/>
  <c r="BD72" i="33"/>
  <c r="BD150" i="33"/>
  <c r="BD148" i="33"/>
  <c r="BD149" i="33"/>
  <c r="BD71" i="33"/>
  <c r="BD73" i="33"/>
  <c r="BD130" i="33"/>
  <c r="BD120" i="33"/>
  <c r="BD116" i="33"/>
  <c r="BC174" i="33"/>
  <c r="BD34" i="33"/>
  <c r="BD28" i="33"/>
  <c r="BD98" i="33"/>
  <c r="BD145" i="33"/>
  <c r="BC216" i="33"/>
  <c r="BC188" i="33"/>
  <c r="BC208" i="33"/>
  <c r="BD29" i="33"/>
  <c r="BD36" i="33"/>
  <c r="BD139" i="33"/>
  <c r="BD41" i="33"/>
  <c r="BD60" i="33"/>
  <c r="BC194" i="33"/>
  <c r="BD141" i="33"/>
  <c r="BD55" i="33"/>
  <c r="BD128" i="33"/>
  <c r="BD40" i="33"/>
  <c r="BC185" i="33"/>
  <c r="BD33" i="33"/>
  <c r="BD25" i="33"/>
  <c r="BD100" i="33"/>
  <c r="BD35" i="33"/>
  <c r="BD50" i="33"/>
  <c r="BD20" i="33"/>
  <c r="BC195" i="33"/>
  <c r="BD54" i="33"/>
  <c r="BC179" i="33"/>
  <c r="BC191" i="33"/>
  <c r="BD132" i="33"/>
  <c r="BD110" i="33"/>
  <c r="BC224" i="33"/>
  <c r="BD52" i="33"/>
  <c r="BC209" i="33"/>
  <c r="BD114" i="33"/>
  <c r="BD26" i="33"/>
  <c r="BD65" i="33"/>
  <c r="BC193" i="33"/>
  <c r="BD69" i="33"/>
  <c r="BD144" i="33"/>
  <c r="BD140" i="33"/>
  <c r="BC180" i="33"/>
  <c r="BC178" i="33"/>
  <c r="BD38" i="33"/>
  <c r="BD30" i="33"/>
  <c r="BD70" i="33"/>
  <c r="BD21" i="33"/>
  <c r="BC182" i="33"/>
  <c r="BC184" i="33"/>
  <c r="BD138" i="33"/>
  <c r="BC206" i="33"/>
  <c r="BD59" i="33"/>
  <c r="BD37" i="33"/>
  <c r="BC176" i="33"/>
  <c r="BC218" i="33"/>
  <c r="BD107" i="33"/>
  <c r="BC190" i="33"/>
  <c r="BC197" i="33"/>
  <c r="BD146" i="33"/>
  <c r="BC217" i="33"/>
  <c r="BD31" i="33"/>
  <c r="BC211" i="33"/>
  <c r="BD27" i="33"/>
  <c r="BD119" i="33"/>
  <c r="BD68" i="33"/>
  <c r="BD67" i="33"/>
  <c r="BC205" i="33"/>
  <c r="BD39" i="33"/>
  <c r="BC177" i="33"/>
  <c r="BD137" i="33"/>
  <c r="BD117" i="33"/>
  <c r="BD111" i="33"/>
  <c r="BC196" i="33"/>
  <c r="BC212" i="33"/>
  <c r="BD134" i="33"/>
  <c r="BD99" i="33"/>
  <c r="BD64" i="33"/>
  <c r="BD57" i="33"/>
  <c r="BC186" i="33"/>
  <c r="BD23" i="33"/>
  <c r="BD101" i="33"/>
  <c r="BD43" i="33"/>
  <c r="BC215" i="33"/>
  <c r="BC207" i="33"/>
  <c r="BD32" i="33"/>
  <c r="BD131" i="33"/>
  <c r="BD102" i="33"/>
  <c r="BD24" i="33"/>
  <c r="BD112" i="33"/>
  <c r="BD63" i="33"/>
  <c r="BC204" i="33"/>
  <c r="BD143" i="33"/>
  <c r="BD106" i="33"/>
  <c r="BD113" i="33"/>
  <c r="BD66" i="33"/>
  <c r="BD127" i="33"/>
  <c r="BC189" i="33"/>
  <c r="BC183" i="33"/>
  <c r="BD147" i="33"/>
  <c r="BC219" i="33"/>
  <c r="BD58" i="33"/>
  <c r="BD135" i="33"/>
  <c r="BD51" i="33"/>
  <c r="BC221" i="33"/>
  <c r="BC175" i="33"/>
  <c r="BC181" i="33"/>
  <c r="BC192" i="33"/>
  <c r="BD97" i="33"/>
  <c r="BD142" i="33"/>
  <c r="BD62" i="33"/>
  <c r="BC213" i="33"/>
  <c r="BD61" i="33"/>
  <c r="BD109" i="33"/>
  <c r="BD118" i="33"/>
  <c r="BD22" i="33"/>
  <c r="BC187" i="33"/>
  <c r="BD115" i="33"/>
  <c r="BC214" i="33"/>
  <c r="BD53" i="33"/>
  <c r="BD108" i="33"/>
  <c r="BD129" i="33"/>
  <c r="BD105" i="33"/>
  <c r="BD136" i="33"/>
  <c r="BC223" i="33"/>
  <c r="BC220" i="33"/>
  <c r="BD103" i="33"/>
  <c r="BD43" i="32"/>
  <c r="BC375" i="32"/>
  <c r="BD172" i="32"/>
  <c r="BD173" i="32"/>
  <c r="BD23" i="32"/>
  <c r="BD183" i="32"/>
  <c r="BC301" i="32"/>
  <c r="BC308" i="32"/>
  <c r="BC310" i="32"/>
  <c r="BD25" i="32"/>
  <c r="BC300" i="32"/>
  <c r="BD182" i="32"/>
  <c r="BD165" i="32"/>
  <c r="BD161" i="32"/>
  <c r="BD174" i="32"/>
  <c r="BC317" i="32"/>
  <c r="BC305" i="32"/>
  <c r="BD42" i="32"/>
  <c r="BC367" i="32"/>
  <c r="BB408" i="32"/>
  <c r="BD21" i="32"/>
  <c r="BC311" i="32"/>
  <c r="BC313" i="32"/>
  <c r="BD164" i="32"/>
  <c r="BD39" i="32"/>
  <c r="BC320" i="32"/>
  <c r="BD41" i="32"/>
  <c r="BC261" i="32"/>
  <c r="BD27" i="32"/>
  <c r="BD171" i="32"/>
  <c r="BC309" i="32"/>
  <c r="BD24" i="32"/>
  <c r="BD180" i="32"/>
  <c r="BC307" i="32"/>
  <c r="BD31" i="32"/>
  <c r="BD166" i="32"/>
  <c r="BC304" i="32"/>
  <c r="BC323" i="32"/>
  <c r="BC273" i="32"/>
  <c r="BD181" i="32"/>
  <c r="BD179" i="32"/>
  <c r="BD92" i="32"/>
  <c r="BC366" i="32"/>
  <c r="BD167" i="32"/>
  <c r="BD35" i="32"/>
  <c r="BD175" i="32"/>
  <c r="BC303" i="32"/>
  <c r="BD178" i="32"/>
  <c r="BD40" i="32"/>
  <c r="BC322" i="32"/>
  <c r="BC318" i="32"/>
  <c r="BD36" i="32"/>
  <c r="BC315" i="32"/>
  <c r="BD22" i="32"/>
  <c r="BD163" i="32"/>
  <c r="BC321" i="32"/>
  <c r="BC319" i="32"/>
  <c r="BD106" i="32"/>
  <c r="BC387" i="31"/>
  <c r="BC386" i="31"/>
  <c r="BC351" i="31"/>
  <c r="BC352" i="31"/>
  <c r="BC353" i="31"/>
  <c r="BC385" i="31"/>
  <c r="BC277" i="31"/>
  <c r="BC276" i="31"/>
  <c r="BC275" i="31"/>
  <c r="BD212" i="31"/>
  <c r="BD213" i="31"/>
  <c r="BB397" i="31"/>
  <c r="BD247" i="31"/>
  <c r="BD246" i="31"/>
  <c r="BC118" i="31"/>
  <c r="BC137" i="31"/>
  <c r="BC131" i="31"/>
  <c r="BB413" i="31"/>
  <c r="BC136" i="31"/>
  <c r="BC135" i="31"/>
  <c r="BD72" i="31"/>
  <c r="BD73" i="31"/>
  <c r="BB401" i="31"/>
  <c r="BD61" i="31"/>
  <c r="BB396" i="31"/>
  <c r="BC339" i="31"/>
  <c r="BC114" i="31"/>
  <c r="BB403" i="31"/>
  <c r="BB406" i="31"/>
  <c r="BB408" i="31"/>
  <c r="BB404" i="31"/>
  <c r="BD59" i="31"/>
  <c r="BC338" i="31"/>
  <c r="BD64" i="31"/>
  <c r="BC121" i="31"/>
  <c r="BB394" i="31"/>
  <c r="BD191" i="31"/>
  <c r="BC102" i="31"/>
  <c r="BD231" i="31"/>
  <c r="BD244" i="31"/>
  <c r="BD33" i="31"/>
  <c r="BC366" i="31"/>
  <c r="BC85" i="31"/>
  <c r="BC384" i="31"/>
  <c r="BC375" i="31"/>
  <c r="BC312" i="31"/>
  <c r="BD243" i="31"/>
  <c r="BD180" i="31"/>
  <c r="BD26" i="31"/>
  <c r="BC90" i="31"/>
  <c r="BD181" i="31"/>
  <c r="BD241" i="31"/>
  <c r="BD70" i="31"/>
  <c r="BD235" i="31"/>
  <c r="BC301" i="31"/>
  <c r="BC99" i="31"/>
  <c r="BC347" i="31"/>
  <c r="BD51" i="31"/>
  <c r="BD202" i="31"/>
  <c r="BD200" i="31"/>
  <c r="BC129" i="31"/>
  <c r="BD36" i="31"/>
  <c r="BD37" i="31"/>
  <c r="BD242" i="31"/>
  <c r="BC95" i="31"/>
  <c r="BD179" i="31"/>
  <c r="BC103" i="31"/>
  <c r="BC87" i="31"/>
  <c r="BD24" i="31"/>
  <c r="BD41" i="31"/>
  <c r="BD228" i="31"/>
  <c r="BC369" i="31"/>
  <c r="BC133" i="31"/>
  <c r="BD224" i="31"/>
  <c r="BD161" i="31"/>
  <c r="BC104" i="31"/>
  <c r="BC307" i="31"/>
  <c r="BC89" i="31"/>
  <c r="BC311" i="31"/>
  <c r="BC371" i="31"/>
  <c r="BC315" i="31"/>
  <c r="BD160" i="31"/>
  <c r="BC343" i="31"/>
  <c r="BC337" i="31"/>
  <c r="BC333" i="31"/>
  <c r="BD207" i="31"/>
  <c r="BD194" i="31"/>
  <c r="BC122" i="31"/>
  <c r="BB407" i="31"/>
  <c r="BC256" i="31"/>
  <c r="BD62" i="31"/>
  <c r="BD198" i="31"/>
  <c r="BD169" i="31"/>
  <c r="BD227" i="31"/>
  <c r="BC272" i="31"/>
  <c r="BD178" i="31"/>
  <c r="BC367" i="31"/>
  <c r="BD240" i="31"/>
  <c r="BD211" i="31"/>
  <c r="BD30" i="31"/>
  <c r="BC349" i="31"/>
  <c r="BD43" i="31"/>
  <c r="BC84" i="31"/>
  <c r="BD27" i="31"/>
  <c r="BC302" i="31"/>
  <c r="BD71" i="31"/>
  <c r="BC92" i="31"/>
  <c r="BC380" i="31"/>
  <c r="BD234" i="31"/>
  <c r="BC274" i="31"/>
  <c r="BD38" i="31"/>
  <c r="BC310" i="31"/>
  <c r="BD195" i="31"/>
  <c r="BD193" i="31"/>
  <c r="BC125" i="31"/>
  <c r="BC334" i="31"/>
  <c r="BC258" i="31"/>
  <c r="BC116" i="31"/>
  <c r="BD66" i="31"/>
  <c r="BC115" i="31"/>
  <c r="BD201" i="31"/>
  <c r="BD203" i="31"/>
  <c r="BD52" i="31"/>
  <c r="BB409" i="31"/>
  <c r="BC344" i="31"/>
  <c r="BD197" i="31"/>
  <c r="BB402" i="31"/>
  <c r="BC254" i="31"/>
  <c r="BD239" i="31"/>
  <c r="BC322" i="31"/>
  <c r="BC94" i="31"/>
  <c r="BD34" i="31"/>
  <c r="BC318" i="31"/>
  <c r="BD69" i="31"/>
  <c r="BD238" i="31"/>
  <c r="BD171" i="31"/>
  <c r="BC314" i="31"/>
  <c r="BD31" i="31"/>
  <c r="BC364" i="31"/>
  <c r="BC374" i="31"/>
  <c r="BD40" i="31"/>
  <c r="BD232" i="31"/>
  <c r="BC317" i="31"/>
  <c r="BD226" i="31"/>
  <c r="BC105" i="31"/>
  <c r="BD175" i="31"/>
  <c r="BC96" i="31"/>
  <c r="BC372" i="31"/>
  <c r="BB414" i="31"/>
  <c r="BC331" i="31"/>
  <c r="BD53" i="31"/>
  <c r="BC264" i="31"/>
  <c r="BD204" i="31"/>
  <c r="BB410" i="31"/>
  <c r="BC267" i="31"/>
  <c r="BB399" i="31"/>
  <c r="BD54" i="31"/>
  <c r="BC345" i="31"/>
  <c r="BC330" i="31"/>
  <c r="BC262" i="31"/>
  <c r="BD192" i="31"/>
  <c r="BC270" i="31"/>
  <c r="BC340" i="31"/>
  <c r="BD63" i="31"/>
  <c r="BC271" i="31"/>
  <c r="BD57" i="31"/>
  <c r="BC255" i="31"/>
  <c r="BC123" i="31"/>
  <c r="BC93" i="31"/>
  <c r="BD183" i="31"/>
  <c r="BC378" i="31"/>
  <c r="BC321" i="31"/>
  <c r="BC373" i="31"/>
  <c r="BD164" i="31"/>
  <c r="BD230" i="31"/>
  <c r="BC308" i="31"/>
  <c r="BD165" i="31"/>
  <c r="BC370" i="31"/>
  <c r="BC106" i="31"/>
  <c r="BD68" i="31"/>
  <c r="BC306" i="31"/>
  <c r="BD237" i="31"/>
  <c r="BC319" i="31"/>
  <c r="BD167" i="31"/>
  <c r="BD225" i="31"/>
  <c r="BC377" i="31"/>
  <c r="BD163" i="31"/>
  <c r="BC266" i="31"/>
  <c r="BC128" i="31"/>
  <c r="BC346" i="31"/>
  <c r="BC124" i="31"/>
  <c r="BC268" i="31"/>
  <c r="BC342" i="31"/>
  <c r="BD206" i="31"/>
  <c r="BC119" i="31"/>
  <c r="BB411" i="31"/>
  <c r="BD173" i="31"/>
  <c r="BC303" i="31"/>
  <c r="BD39" i="31"/>
  <c r="BD182" i="31"/>
  <c r="BC309" i="31"/>
  <c r="BC368" i="31"/>
  <c r="BD28" i="31"/>
  <c r="BD20" i="31"/>
  <c r="BC365" i="31"/>
  <c r="BD209" i="31"/>
  <c r="BC101" i="31"/>
  <c r="BD29" i="31"/>
  <c r="BD236" i="31"/>
  <c r="BC304" i="31"/>
  <c r="BC86" i="31"/>
  <c r="BD210" i="31"/>
  <c r="BD168" i="31"/>
  <c r="BC273" i="31"/>
  <c r="BC98" i="31"/>
  <c r="BD35" i="31"/>
  <c r="BD199" i="31"/>
  <c r="BC269" i="31"/>
  <c r="BD50" i="31"/>
  <c r="BD67" i="31"/>
  <c r="BC263" i="31"/>
  <c r="BC341" i="31"/>
  <c r="BD55" i="31"/>
  <c r="BC130" i="31"/>
  <c r="BC100" i="31"/>
  <c r="BC97" i="31"/>
  <c r="BC381" i="31"/>
  <c r="BC348" i="31"/>
  <c r="BC107" i="31"/>
  <c r="BC91" i="31"/>
  <c r="BC313" i="31"/>
  <c r="BC134" i="31"/>
  <c r="BB412" i="31"/>
  <c r="BC320" i="31"/>
  <c r="BC382" i="31"/>
  <c r="BD25" i="31"/>
  <c r="BD21" i="31"/>
  <c r="BD229" i="31"/>
  <c r="BD162" i="31"/>
  <c r="BD176" i="31"/>
  <c r="BC376" i="31"/>
  <c r="BC316" i="31"/>
  <c r="BD60" i="31"/>
  <c r="BC261" i="31"/>
  <c r="BC117" i="31"/>
  <c r="BB398" i="31"/>
  <c r="BC332" i="31"/>
  <c r="BC126" i="31"/>
  <c r="BC265" i="31"/>
  <c r="BD190" i="31"/>
  <c r="BD205" i="31"/>
  <c r="BC127" i="31"/>
  <c r="BB405" i="31"/>
  <c r="BD65" i="31"/>
  <c r="BC335" i="31"/>
  <c r="BD58" i="31"/>
  <c r="BC259" i="31"/>
  <c r="BD22" i="31"/>
  <c r="BC350" i="31"/>
  <c r="BD23" i="31"/>
  <c r="BC323" i="31"/>
  <c r="BD172" i="31"/>
  <c r="BD233" i="31"/>
  <c r="BD208" i="31"/>
  <c r="BD42" i="31"/>
  <c r="BD170" i="31"/>
  <c r="BD177" i="31"/>
  <c r="BD174" i="31"/>
  <c r="BC300" i="31"/>
  <c r="BC383" i="31"/>
  <c r="BD245" i="31"/>
  <c r="CR5" i="7"/>
  <c r="CQ19" i="7"/>
  <c r="CU8" i="7"/>
  <c r="CT22" i="7"/>
  <c r="CT10" i="7"/>
  <c r="CS24" i="7"/>
  <c r="CT6" i="7"/>
  <c r="CS20" i="7"/>
  <c r="CS13" i="7"/>
  <c r="CR27" i="7"/>
  <c r="CS9" i="7"/>
  <c r="CR23" i="7"/>
  <c r="CS11" i="7"/>
  <c r="CR25" i="7"/>
  <c r="CU12" i="7"/>
  <c r="CT26" i="7"/>
  <c r="CS7" i="7"/>
  <c r="CR21" i="7"/>
  <c r="E302" i="32"/>
  <c r="F302" i="32" s="1"/>
  <c r="G302" i="32" s="1"/>
  <c r="H302" i="32" s="1"/>
  <c r="I302" i="32" s="1"/>
  <c r="J302" i="32" s="1"/>
  <c r="K302" i="32" s="1"/>
  <c r="L302" i="32" s="1"/>
  <c r="M302" i="32" s="1"/>
  <c r="N302" i="32" s="1"/>
  <c r="O302" i="32" s="1"/>
  <c r="P302" i="32" s="1"/>
  <c r="Q302" i="32" s="1"/>
  <c r="R302" i="32" s="1"/>
  <c r="S302" i="32" s="1"/>
  <c r="T302" i="32" s="1"/>
  <c r="U302" i="32" s="1"/>
  <c r="V302" i="32" s="1"/>
  <c r="W302" i="32" s="1"/>
  <c r="X302" i="32" s="1"/>
  <c r="Y302" i="32" s="1"/>
  <c r="Z302" i="32" s="1"/>
  <c r="AA302" i="32" s="1"/>
  <c r="AB302" i="32" s="1"/>
  <c r="AC302" i="32" s="1"/>
  <c r="AD302" i="32" s="1"/>
  <c r="AE302" i="32" s="1"/>
  <c r="AF302" i="32" s="1"/>
  <c r="AG302" i="32" s="1"/>
  <c r="AH302" i="32" s="1"/>
  <c r="AI302" i="32" s="1"/>
  <c r="AJ302" i="32" s="1"/>
  <c r="AK302" i="32" s="1"/>
  <c r="AL302" i="32" s="1"/>
  <c r="AM302" i="32" s="1"/>
  <c r="AN302" i="32" s="1"/>
  <c r="AO302" i="32" s="1"/>
  <c r="AP302" i="32" s="1"/>
  <c r="AQ302" i="32" s="1"/>
  <c r="AR302" i="32" s="1"/>
  <c r="AS302" i="32" s="1"/>
  <c r="AT302" i="32" s="1"/>
  <c r="AU302" i="32" s="1"/>
  <c r="AV302" i="32" s="1"/>
  <c r="AW302" i="32" s="1"/>
  <c r="AX302" i="32" s="1"/>
  <c r="AY302" i="32" s="1"/>
  <c r="AZ302" i="32" s="1"/>
  <c r="BA302" i="32" s="1"/>
  <c r="BB302" i="32" s="1"/>
  <c r="BC302" i="32" s="1"/>
  <c r="E314" i="32"/>
  <c r="F314" i="32" s="1"/>
  <c r="G314" i="32" s="1"/>
  <c r="H314" i="32" s="1"/>
  <c r="I314" i="32" s="1"/>
  <c r="J314" i="32" s="1"/>
  <c r="K314" i="32" s="1"/>
  <c r="L314" i="32" s="1"/>
  <c r="M314" i="32" s="1"/>
  <c r="N314" i="32" s="1"/>
  <c r="O314" i="32" s="1"/>
  <c r="P314" i="32" s="1"/>
  <c r="Q314" i="32" s="1"/>
  <c r="R314" i="32" s="1"/>
  <c r="S314" i="32" s="1"/>
  <c r="T314" i="32" s="1"/>
  <c r="U314" i="32" s="1"/>
  <c r="V314" i="32" s="1"/>
  <c r="W314" i="32" s="1"/>
  <c r="X314" i="32" s="1"/>
  <c r="Y314" i="32" s="1"/>
  <c r="Z314" i="32" s="1"/>
  <c r="AA314" i="32" s="1"/>
  <c r="AB314" i="32" s="1"/>
  <c r="AC314" i="32" s="1"/>
  <c r="AD314" i="32" s="1"/>
  <c r="AE314" i="32" s="1"/>
  <c r="AF314" i="32" s="1"/>
  <c r="AG314" i="32" s="1"/>
  <c r="AH314" i="32" s="1"/>
  <c r="AI314" i="32" s="1"/>
  <c r="AJ314" i="32" s="1"/>
  <c r="AK314" i="32" s="1"/>
  <c r="AL314" i="32" s="1"/>
  <c r="AM314" i="32" s="1"/>
  <c r="AN314" i="32" s="1"/>
  <c r="AO314" i="32" s="1"/>
  <c r="AP314" i="32" s="1"/>
  <c r="AQ314" i="32" s="1"/>
  <c r="AR314" i="32" s="1"/>
  <c r="AS314" i="32" s="1"/>
  <c r="AT314" i="32" s="1"/>
  <c r="AU314" i="32" s="1"/>
  <c r="AV314" i="32" s="1"/>
  <c r="AW314" i="32" s="1"/>
  <c r="AX314" i="32" s="1"/>
  <c r="AY314" i="32" s="1"/>
  <c r="AZ314" i="32" s="1"/>
  <c r="BA314" i="32" s="1"/>
  <c r="BB314" i="32" s="1"/>
  <c r="BC314" i="32" s="1"/>
  <c r="E177" i="32"/>
  <c r="F177" i="32" s="1"/>
  <c r="G177" i="32" s="1"/>
  <c r="H177" i="32" s="1"/>
  <c r="I177" i="32" s="1"/>
  <c r="J177" i="32" s="1"/>
  <c r="K177" i="32" s="1"/>
  <c r="L177" i="32" s="1"/>
  <c r="M177" i="32" s="1"/>
  <c r="N177" i="32" s="1"/>
  <c r="O177" i="32" s="1"/>
  <c r="P177" i="32" s="1"/>
  <c r="Q177" i="32" s="1"/>
  <c r="R177" i="32" s="1"/>
  <c r="S177" i="32" s="1"/>
  <c r="T177" i="32" s="1"/>
  <c r="U177" i="32" s="1"/>
  <c r="V177" i="32" s="1"/>
  <c r="W177" i="32" s="1"/>
  <c r="X177" i="32" s="1"/>
  <c r="Y177" i="32" s="1"/>
  <c r="Z177" i="32" s="1"/>
  <c r="AA177" i="32" s="1"/>
  <c r="AB177" i="32" s="1"/>
  <c r="AC177" i="32" s="1"/>
  <c r="AD177" i="32" s="1"/>
  <c r="AE177" i="32" s="1"/>
  <c r="AF177" i="32" s="1"/>
  <c r="AG177" i="32" s="1"/>
  <c r="AH177" i="32" s="1"/>
  <c r="AI177" i="32" s="1"/>
  <c r="AJ177" i="32" s="1"/>
  <c r="AK177" i="32" s="1"/>
  <c r="AL177" i="32" s="1"/>
  <c r="AM177" i="32" s="1"/>
  <c r="AN177" i="32" s="1"/>
  <c r="AO177" i="32" s="1"/>
  <c r="AP177" i="32" s="1"/>
  <c r="AQ177" i="32" s="1"/>
  <c r="AR177" i="32" s="1"/>
  <c r="AS177" i="32" s="1"/>
  <c r="AT177" i="32" s="1"/>
  <c r="AU177" i="32" s="1"/>
  <c r="AV177" i="32" s="1"/>
  <c r="AW177" i="32" s="1"/>
  <c r="AX177" i="32" s="1"/>
  <c r="AY177" i="32" s="1"/>
  <c r="AZ177" i="32" s="1"/>
  <c r="BA177" i="32" s="1"/>
  <c r="BB177" i="32" s="1"/>
  <c r="BC177" i="32" s="1"/>
  <c r="BD177" i="32" s="1"/>
  <c r="E316" i="32"/>
  <c r="F316" i="32" s="1"/>
  <c r="G316" i="32" s="1"/>
  <c r="H316" i="32" s="1"/>
  <c r="I316" i="32" s="1"/>
  <c r="J316" i="32" s="1"/>
  <c r="K316" i="32" s="1"/>
  <c r="L316" i="32" s="1"/>
  <c r="M316" i="32" s="1"/>
  <c r="N316" i="32" s="1"/>
  <c r="O316" i="32" s="1"/>
  <c r="P316" i="32" s="1"/>
  <c r="Q316" i="32" s="1"/>
  <c r="R316" i="32" s="1"/>
  <c r="S316" i="32" s="1"/>
  <c r="T316" i="32" s="1"/>
  <c r="U316" i="32" s="1"/>
  <c r="V316" i="32" s="1"/>
  <c r="W316" i="32" s="1"/>
  <c r="X316" i="32" s="1"/>
  <c r="Y316" i="32" s="1"/>
  <c r="Z316" i="32" s="1"/>
  <c r="AA316" i="32" s="1"/>
  <c r="AB316" i="32" s="1"/>
  <c r="AC316" i="32" s="1"/>
  <c r="AD316" i="32" s="1"/>
  <c r="AE316" i="32" s="1"/>
  <c r="AF316" i="32" s="1"/>
  <c r="AG316" i="32" s="1"/>
  <c r="AH316" i="32" s="1"/>
  <c r="AI316" i="32" s="1"/>
  <c r="AJ316" i="32" s="1"/>
  <c r="AK316" i="32" s="1"/>
  <c r="AL316" i="32" s="1"/>
  <c r="AM316" i="32" s="1"/>
  <c r="AN316" i="32" s="1"/>
  <c r="AO316" i="32" s="1"/>
  <c r="AP316" i="32" s="1"/>
  <c r="AQ316" i="32" s="1"/>
  <c r="AR316" i="32" s="1"/>
  <c r="AS316" i="32" s="1"/>
  <c r="AT316" i="32" s="1"/>
  <c r="AU316" i="32" s="1"/>
  <c r="AV316" i="32" s="1"/>
  <c r="AW316" i="32" s="1"/>
  <c r="AX316" i="32" s="1"/>
  <c r="AY316" i="32" s="1"/>
  <c r="AZ316" i="32" s="1"/>
  <c r="BA316" i="32" s="1"/>
  <c r="BB316" i="32" s="1"/>
  <c r="BC316" i="32" s="1"/>
  <c r="E160" i="32"/>
  <c r="F160" i="32" s="1"/>
  <c r="G160" i="32" s="1"/>
  <c r="H160" i="32" s="1"/>
  <c r="I160" i="32" s="1"/>
  <c r="J160" i="32" s="1"/>
  <c r="K160" i="32" s="1"/>
  <c r="L160" i="32" s="1"/>
  <c r="M160" i="32" s="1"/>
  <c r="N160" i="32" s="1"/>
  <c r="O160" i="32" s="1"/>
  <c r="P160" i="32" s="1"/>
  <c r="Q160" i="32" s="1"/>
  <c r="R160" i="32" s="1"/>
  <c r="S160" i="32" s="1"/>
  <c r="T160" i="32" s="1"/>
  <c r="U160" i="32" s="1"/>
  <c r="V160" i="32" s="1"/>
  <c r="W160" i="32" s="1"/>
  <c r="X160" i="32" s="1"/>
  <c r="Y160" i="32" s="1"/>
  <c r="Z160" i="32" s="1"/>
  <c r="AA160" i="32" s="1"/>
  <c r="AB160" i="32" s="1"/>
  <c r="AC160" i="32" s="1"/>
  <c r="AD160" i="32" s="1"/>
  <c r="AE160" i="32" s="1"/>
  <c r="AF160" i="32" s="1"/>
  <c r="AG160" i="32" s="1"/>
  <c r="AH160" i="32" s="1"/>
  <c r="AI160" i="32" s="1"/>
  <c r="AJ160" i="32" s="1"/>
  <c r="AK160" i="32" s="1"/>
  <c r="AL160" i="32" s="1"/>
  <c r="AM160" i="32" s="1"/>
  <c r="AN160" i="32" s="1"/>
  <c r="AO160" i="32" s="1"/>
  <c r="AP160" i="32" s="1"/>
  <c r="AQ160" i="32" s="1"/>
  <c r="AR160" i="32" s="1"/>
  <c r="AS160" i="32" s="1"/>
  <c r="AT160" i="32" s="1"/>
  <c r="AU160" i="32" s="1"/>
  <c r="AV160" i="32" s="1"/>
  <c r="AW160" i="32" s="1"/>
  <c r="AX160" i="32" s="1"/>
  <c r="AY160" i="32" s="1"/>
  <c r="AZ160" i="32" s="1"/>
  <c r="BA160" i="32" s="1"/>
  <c r="BB160" i="32" s="1"/>
  <c r="BC160" i="32" s="1"/>
  <c r="BD160" i="32" s="1"/>
  <c r="E169" i="32"/>
  <c r="F169" i="32" s="1"/>
  <c r="G169" i="32" s="1"/>
  <c r="H169" i="32" s="1"/>
  <c r="I169" i="32" s="1"/>
  <c r="J169" i="32" s="1"/>
  <c r="K169" i="32" s="1"/>
  <c r="L169" i="32" s="1"/>
  <c r="M169" i="32" s="1"/>
  <c r="N169" i="32" s="1"/>
  <c r="O169" i="32" s="1"/>
  <c r="P169" i="32" s="1"/>
  <c r="Q169" i="32" s="1"/>
  <c r="R169" i="32" s="1"/>
  <c r="S169" i="32" s="1"/>
  <c r="T169" i="32" s="1"/>
  <c r="U169" i="32" s="1"/>
  <c r="V169" i="32" s="1"/>
  <c r="W169" i="32" s="1"/>
  <c r="X169" i="32" s="1"/>
  <c r="Y169" i="32" s="1"/>
  <c r="Z169" i="32" s="1"/>
  <c r="AA169" i="32" s="1"/>
  <c r="AB169" i="32" s="1"/>
  <c r="AC169" i="32" s="1"/>
  <c r="AD169" i="32" s="1"/>
  <c r="AE169" i="32" s="1"/>
  <c r="AF169" i="32" s="1"/>
  <c r="AG169" i="32" s="1"/>
  <c r="AH169" i="32" s="1"/>
  <c r="AI169" i="32" s="1"/>
  <c r="AJ169" i="32" s="1"/>
  <c r="AK169" i="32" s="1"/>
  <c r="AL169" i="32" s="1"/>
  <c r="AM169" i="32" s="1"/>
  <c r="AN169" i="32" s="1"/>
  <c r="AO169" i="32" s="1"/>
  <c r="AP169" i="32" s="1"/>
  <c r="AQ169" i="32" s="1"/>
  <c r="AR169" i="32" s="1"/>
  <c r="AS169" i="32" s="1"/>
  <c r="AT169" i="32" s="1"/>
  <c r="AU169" i="32" s="1"/>
  <c r="AV169" i="32" s="1"/>
  <c r="AW169" i="32" s="1"/>
  <c r="AX169" i="32" s="1"/>
  <c r="AY169" i="32" s="1"/>
  <c r="AZ169" i="32" s="1"/>
  <c r="BA169" i="32" s="1"/>
  <c r="BB169" i="32" s="1"/>
  <c r="BC169" i="32" s="1"/>
  <c r="BD169" i="32" s="1"/>
  <c r="E168" i="32"/>
  <c r="F168" i="32" s="1"/>
  <c r="G168" i="32" s="1"/>
  <c r="H168" i="32" s="1"/>
  <c r="I168" i="32" s="1"/>
  <c r="J168" i="32" s="1"/>
  <c r="K168" i="32" s="1"/>
  <c r="L168" i="32" s="1"/>
  <c r="M168" i="32" s="1"/>
  <c r="N168" i="32" s="1"/>
  <c r="O168" i="32" s="1"/>
  <c r="P168" i="32" s="1"/>
  <c r="Q168" i="32" s="1"/>
  <c r="R168" i="32" s="1"/>
  <c r="S168" i="32" s="1"/>
  <c r="T168" i="32" s="1"/>
  <c r="U168" i="32" s="1"/>
  <c r="V168" i="32" s="1"/>
  <c r="W168" i="32" s="1"/>
  <c r="X168" i="32" s="1"/>
  <c r="Y168" i="32" s="1"/>
  <c r="Z168" i="32" s="1"/>
  <c r="AA168" i="32" s="1"/>
  <c r="AB168" i="32" s="1"/>
  <c r="AC168" i="32" s="1"/>
  <c r="AD168" i="32" s="1"/>
  <c r="AE168" i="32" s="1"/>
  <c r="AF168" i="32" s="1"/>
  <c r="AG168" i="32" s="1"/>
  <c r="AH168" i="32" s="1"/>
  <c r="AI168" i="32" s="1"/>
  <c r="AJ168" i="32" s="1"/>
  <c r="AK168" i="32" s="1"/>
  <c r="AL168" i="32" s="1"/>
  <c r="AM168" i="32" s="1"/>
  <c r="AN168" i="32" s="1"/>
  <c r="AO168" i="32" s="1"/>
  <c r="AP168" i="32" s="1"/>
  <c r="AQ168" i="32" s="1"/>
  <c r="AR168" i="32" s="1"/>
  <c r="AS168" i="32" s="1"/>
  <c r="AT168" i="32" s="1"/>
  <c r="AU168" i="32" s="1"/>
  <c r="AV168" i="32" s="1"/>
  <c r="AW168" i="32" s="1"/>
  <c r="AX168" i="32" s="1"/>
  <c r="AY168" i="32" s="1"/>
  <c r="AZ168" i="32" s="1"/>
  <c r="BA168" i="32" s="1"/>
  <c r="BB168" i="32" s="1"/>
  <c r="BC168" i="32" s="1"/>
  <c r="BD168" i="32" s="1"/>
  <c r="E162" i="32"/>
  <c r="F162" i="32" s="1"/>
  <c r="G162" i="32" s="1"/>
  <c r="H162" i="32" s="1"/>
  <c r="I162" i="32" s="1"/>
  <c r="J162" i="32" s="1"/>
  <c r="K162" i="32" s="1"/>
  <c r="L162" i="32" s="1"/>
  <c r="M162" i="32" s="1"/>
  <c r="N162" i="32" s="1"/>
  <c r="O162" i="32" s="1"/>
  <c r="P162" i="32" s="1"/>
  <c r="Q162" i="32" s="1"/>
  <c r="R162" i="32" s="1"/>
  <c r="S162" i="32" s="1"/>
  <c r="T162" i="32" s="1"/>
  <c r="U162" i="32" s="1"/>
  <c r="V162" i="32" s="1"/>
  <c r="W162" i="32" s="1"/>
  <c r="X162" i="32" s="1"/>
  <c r="Y162" i="32" s="1"/>
  <c r="Z162" i="32" s="1"/>
  <c r="AA162" i="32" s="1"/>
  <c r="AB162" i="32" s="1"/>
  <c r="AC162" i="32" s="1"/>
  <c r="AD162" i="32" s="1"/>
  <c r="AE162" i="32" s="1"/>
  <c r="AF162" i="32" s="1"/>
  <c r="AG162" i="32" s="1"/>
  <c r="AH162" i="32" s="1"/>
  <c r="AI162" i="32" s="1"/>
  <c r="AJ162" i="32" s="1"/>
  <c r="AK162" i="32" s="1"/>
  <c r="AL162" i="32" s="1"/>
  <c r="AM162" i="32" s="1"/>
  <c r="AN162" i="32" s="1"/>
  <c r="AO162" i="32" s="1"/>
  <c r="AP162" i="32" s="1"/>
  <c r="AQ162" i="32" s="1"/>
  <c r="AR162" i="32" s="1"/>
  <c r="AS162" i="32" s="1"/>
  <c r="AT162" i="32" s="1"/>
  <c r="AU162" i="32" s="1"/>
  <c r="AV162" i="32" s="1"/>
  <c r="AW162" i="32" s="1"/>
  <c r="AX162" i="32" s="1"/>
  <c r="AY162" i="32" s="1"/>
  <c r="AZ162" i="32" s="1"/>
  <c r="BA162" i="32" s="1"/>
  <c r="BB162" i="32" s="1"/>
  <c r="BC162" i="32" s="1"/>
  <c r="BD162" i="32" s="1"/>
  <c r="E34" i="32"/>
  <c r="F34" i="32" s="1"/>
  <c r="G34" i="32" s="1"/>
  <c r="H34" i="32" s="1"/>
  <c r="I34" i="32" s="1"/>
  <c r="J34" i="32" s="1"/>
  <c r="K34" i="32" s="1"/>
  <c r="L34" i="32" s="1"/>
  <c r="M34" i="32" s="1"/>
  <c r="N34" i="32" s="1"/>
  <c r="O34" i="32" s="1"/>
  <c r="P34" i="32" s="1"/>
  <c r="Q34" i="32" s="1"/>
  <c r="R34" i="32" s="1"/>
  <c r="S34" i="32" s="1"/>
  <c r="T34" i="32" s="1"/>
  <c r="U34" i="32" s="1"/>
  <c r="V34" i="32" s="1"/>
  <c r="W34" i="32" s="1"/>
  <c r="X34" i="32" s="1"/>
  <c r="Y34" i="32" s="1"/>
  <c r="Z34" i="32" s="1"/>
  <c r="AA34" i="32" s="1"/>
  <c r="AB34" i="32" s="1"/>
  <c r="AC34" i="32" s="1"/>
  <c r="AD34" i="32" s="1"/>
  <c r="AE34" i="32" s="1"/>
  <c r="AF34" i="32" s="1"/>
  <c r="AG34" i="32" s="1"/>
  <c r="AH34" i="32" s="1"/>
  <c r="AI34" i="32" s="1"/>
  <c r="AJ34" i="32" s="1"/>
  <c r="AK34" i="32" s="1"/>
  <c r="AL34" i="32" s="1"/>
  <c r="AM34" i="32" s="1"/>
  <c r="AN34" i="32" s="1"/>
  <c r="AO34" i="32" s="1"/>
  <c r="AP34" i="32" s="1"/>
  <c r="AQ34" i="32" s="1"/>
  <c r="AR34" i="32" s="1"/>
  <c r="AS34" i="32" s="1"/>
  <c r="AT34" i="32" s="1"/>
  <c r="AU34" i="32" s="1"/>
  <c r="AV34" i="32" s="1"/>
  <c r="AW34" i="32" s="1"/>
  <c r="AX34" i="32" s="1"/>
  <c r="AY34" i="32" s="1"/>
  <c r="AZ34" i="32" s="1"/>
  <c r="BA34" i="32" s="1"/>
  <c r="BB34" i="32" s="1"/>
  <c r="BC34" i="32" s="1"/>
  <c r="BD34" i="32" s="1"/>
  <c r="E29" i="32"/>
  <c r="F29" i="32" s="1"/>
  <c r="G29" i="32" s="1"/>
  <c r="H29" i="32" s="1"/>
  <c r="I29" i="32" s="1"/>
  <c r="J29" i="32" s="1"/>
  <c r="K29" i="32" s="1"/>
  <c r="L29" i="32" s="1"/>
  <c r="M29" i="32" s="1"/>
  <c r="N29" i="32" s="1"/>
  <c r="O29" i="32" s="1"/>
  <c r="P29" i="32" s="1"/>
  <c r="Q29" i="32" s="1"/>
  <c r="R29" i="32" s="1"/>
  <c r="S29" i="32" s="1"/>
  <c r="T29" i="32" s="1"/>
  <c r="U29" i="32" s="1"/>
  <c r="V29" i="32" s="1"/>
  <c r="W29" i="32" s="1"/>
  <c r="X29" i="32" s="1"/>
  <c r="Y29" i="32" s="1"/>
  <c r="Z29" i="32" s="1"/>
  <c r="AA29" i="32" s="1"/>
  <c r="AB29" i="32" s="1"/>
  <c r="AC29" i="32" s="1"/>
  <c r="AD29" i="32" s="1"/>
  <c r="AE29" i="32" s="1"/>
  <c r="AF29" i="32" s="1"/>
  <c r="AG29" i="32" s="1"/>
  <c r="AH29" i="32" s="1"/>
  <c r="AI29" i="32" s="1"/>
  <c r="AJ29" i="32" s="1"/>
  <c r="AK29" i="32" s="1"/>
  <c r="AL29" i="32" s="1"/>
  <c r="AM29" i="32" s="1"/>
  <c r="AN29" i="32" s="1"/>
  <c r="AO29" i="32" s="1"/>
  <c r="AP29" i="32" s="1"/>
  <c r="AQ29" i="32" s="1"/>
  <c r="AR29" i="32" s="1"/>
  <c r="AS29" i="32" s="1"/>
  <c r="AT29" i="32" s="1"/>
  <c r="AU29" i="32" s="1"/>
  <c r="AV29" i="32" s="1"/>
  <c r="AW29" i="32" s="1"/>
  <c r="AX29" i="32" s="1"/>
  <c r="AY29" i="32" s="1"/>
  <c r="AZ29" i="32" s="1"/>
  <c r="BA29" i="32" s="1"/>
  <c r="BB29" i="32" s="1"/>
  <c r="BC29" i="32" s="1"/>
  <c r="BD29" i="32" s="1"/>
  <c r="E28" i="32"/>
  <c r="F28" i="32" s="1"/>
  <c r="G28" i="32" s="1"/>
  <c r="H28" i="32" s="1"/>
  <c r="I28" i="32" s="1"/>
  <c r="J28" i="32" s="1"/>
  <c r="K28" i="32" s="1"/>
  <c r="L28" i="32" s="1"/>
  <c r="M28" i="32" s="1"/>
  <c r="N28" i="32" s="1"/>
  <c r="O28" i="32" s="1"/>
  <c r="P28" i="32" s="1"/>
  <c r="Q28" i="32" s="1"/>
  <c r="R28" i="32" s="1"/>
  <c r="S28" i="32" s="1"/>
  <c r="T28" i="32" s="1"/>
  <c r="U28" i="32" s="1"/>
  <c r="V28" i="32" s="1"/>
  <c r="W28" i="32" s="1"/>
  <c r="X28" i="32" s="1"/>
  <c r="Y28" i="32" s="1"/>
  <c r="Z28" i="32" s="1"/>
  <c r="AA28" i="32" s="1"/>
  <c r="AB28" i="32" s="1"/>
  <c r="AC28" i="32" s="1"/>
  <c r="AD28" i="32" s="1"/>
  <c r="AE28" i="32" s="1"/>
  <c r="AF28" i="32" s="1"/>
  <c r="AG28" i="32" s="1"/>
  <c r="AH28" i="32" s="1"/>
  <c r="AI28" i="32" s="1"/>
  <c r="AJ28" i="32" s="1"/>
  <c r="AK28" i="32" s="1"/>
  <c r="AL28" i="32" s="1"/>
  <c r="AM28" i="32" s="1"/>
  <c r="AN28" i="32" s="1"/>
  <c r="AO28" i="32" s="1"/>
  <c r="AP28" i="32" s="1"/>
  <c r="AQ28" i="32" s="1"/>
  <c r="AR28" i="32" s="1"/>
  <c r="AS28" i="32" s="1"/>
  <c r="AT28" i="32" s="1"/>
  <c r="AU28" i="32" s="1"/>
  <c r="AV28" i="32" s="1"/>
  <c r="AW28" i="32" s="1"/>
  <c r="AX28" i="32" s="1"/>
  <c r="AY28" i="32" s="1"/>
  <c r="AZ28" i="32" s="1"/>
  <c r="BA28" i="32" s="1"/>
  <c r="BB28" i="32" s="1"/>
  <c r="BC28" i="32" s="1"/>
  <c r="BD28" i="32" s="1"/>
  <c r="E33" i="32"/>
  <c r="F33" i="32" s="1"/>
  <c r="G33" i="32" s="1"/>
  <c r="H33" i="32" s="1"/>
  <c r="I33" i="32" s="1"/>
  <c r="J33" i="32" s="1"/>
  <c r="K33" i="32" s="1"/>
  <c r="L33" i="32" s="1"/>
  <c r="M33" i="32" s="1"/>
  <c r="N33" i="32" s="1"/>
  <c r="O33" i="32" s="1"/>
  <c r="P33" i="32" s="1"/>
  <c r="Q33" i="32" s="1"/>
  <c r="R33" i="32" s="1"/>
  <c r="S33" i="32" s="1"/>
  <c r="T33" i="32" s="1"/>
  <c r="U33" i="32" s="1"/>
  <c r="V33" i="32" s="1"/>
  <c r="W33" i="32" s="1"/>
  <c r="X33" i="32" s="1"/>
  <c r="Y33" i="32" s="1"/>
  <c r="Z33" i="32" s="1"/>
  <c r="AA33" i="32" s="1"/>
  <c r="AB33" i="32" s="1"/>
  <c r="AC33" i="32" s="1"/>
  <c r="AD33" i="32" s="1"/>
  <c r="AE33" i="32" s="1"/>
  <c r="AF33" i="32" s="1"/>
  <c r="AG33" i="32" s="1"/>
  <c r="AH33" i="32" s="1"/>
  <c r="AI33" i="32" s="1"/>
  <c r="AJ33" i="32" s="1"/>
  <c r="AK33" i="32" s="1"/>
  <c r="AL33" i="32" s="1"/>
  <c r="AM33" i="32" s="1"/>
  <c r="AN33" i="32" s="1"/>
  <c r="AO33" i="32" s="1"/>
  <c r="AP33" i="32" s="1"/>
  <c r="AQ33" i="32" s="1"/>
  <c r="AR33" i="32" s="1"/>
  <c r="AS33" i="32" s="1"/>
  <c r="AT33" i="32" s="1"/>
  <c r="AU33" i="32" s="1"/>
  <c r="AV33" i="32" s="1"/>
  <c r="AW33" i="32" s="1"/>
  <c r="AX33" i="32" s="1"/>
  <c r="AY33" i="32" s="1"/>
  <c r="AZ33" i="32" s="1"/>
  <c r="BA33" i="32" s="1"/>
  <c r="BB33" i="32" s="1"/>
  <c r="BC33" i="32" s="1"/>
  <c r="BD33" i="32" s="1"/>
  <c r="E312" i="32"/>
  <c r="F312" i="32" s="1"/>
  <c r="G312" i="32" s="1"/>
  <c r="H312" i="32" s="1"/>
  <c r="I312" i="32" s="1"/>
  <c r="J312" i="32" s="1"/>
  <c r="K312" i="32" s="1"/>
  <c r="L312" i="32" s="1"/>
  <c r="M312" i="32" s="1"/>
  <c r="N312" i="32" s="1"/>
  <c r="O312" i="32" s="1"/>
  <c r="P312" i="32" s="1"/>
  <c r="Q312" i="32" s="1"/>
  <c r="R312" i="32" s="1"/>
  <c r="S312" i="32" s="1"/>
  <c r="T312" i="32" s="1"/>
  <c r="U312" i="32" s="1"/>
  <c r="V312" i="32" s="1"/>
  <c r="W312" i="32" s="1"/>
  <c r="X312" i="32" s="1"/>
  <c r="Y312" i="32" s="1"/>
  <c r="Z312" i="32" s="1"/>
  <c r="AA312" i="32" s="1"/>
  <c r="AB312" i="32" s="1"/>
  <c r="AC312" i="32" s="1"/>
  <c r="AD312" i="32" s="1"/>
  <c r="AE312" i="32" s="1"/>
  <c r="AF312" i="32" s="1"/>
  <c r="AG312" i="32" s="1"/>
  <c r="AH312" i="32" s="1"/>
  <c r="AI312" i="32" s="1"/>
  <c r="AJ312" i="32" s="1"/>
  <c r="AK312" i="32" s="1"/>
  <c r="AL312" i="32" s="1"/>
  <c r="AM312" i="32" s="1"/>
  <c r="AN312" i="32" s="1"/>
  <c r="AO312" i="32" s="1"/>
  <c r="AP312" i="32" s="1"/>
  <c r="AQ312" i="32" s="1"/>
  <c r="AR312" i="32" s="1"/>
  <c r="AS312" i="32" s="1"/>
  <c r="AT312" i="32" s="1"/>
  <c r="AU312" i="32" s="1"/>
  <c r="AV312" i="32" s="1"/>
  <c r="AW312" i="32" s="1"/>
  <c r="AX312" i="32" s="1"/>
  <c r="AY312" i="32" s="1"/>
  <c r="AZ312" i="32" s="1"/>
  <c r="BA312" i="32" s="1"/>
  <c r="BB312" i="32" s="1"/>
  <c r="BC312" i="32" s="1"/>
  <c r="E26" i="32"/>
  <c r="F26" i="32" s="1"/>
  <c r="G26" i="32" s="1"/>
  <c r="H26" i="32" s="1"/>
  <c r="I26" i="32" s="1"/>
  <c r="J26" i="32" s="1"/>
  <c r="K26" i="32" s="1"/>
  <c r="L26" i="32" s="1"/>
  <c r="M26" i="32" s="1"/>
  <c r="N26" i="32" s="1"/>
  <c r="O26" i="32" s="1"/>
  <c r="P26" i="32" s="1"/>
  <c r="Q26" i="32" s="1"/>
  <c r="R26" i="32" s="1"/>
  <c r="S26" i="32" s="1"/>
  <c r="T26" i="32" s="1"/>
  <c r="U26" i="32" s="1"/>
  <c r="V26" i="32" s="1"/>
  <c r="W26" i="32" s="1"/>
  <c r="X26" i="32" s="1"/>
  <c r="Y26" i="32" s="1"/>
  <c r="Z26" i="32" s="1"/>
  <c r="AA26" i="32" s="1"/>
  <c r="AB26" i="32" s="1"/>
  <c r="AC26" i="32" s="1"/>
  <c r="AD26" i="32" s="1"/>
  <c r="AE26" i="32" s="1"/>
  <c r="AF26" i="32" s="1"/>
  <c r="AG26" i="32" s="1"/>
  <c r="AH26" i="32" s="1"/>
  <c r="AI26" i="32" s="1"/>
  <c r="AJ26" i="32" s="1"/>
  <c r="AK26" i="32" s="1"/>
  <c r="AL26" i="32" s="1"/>
  <c r="AM26" i="32" s="1"/>
  <c r="AN26" i="32" s="1"/>
  <c r="AO26" i="32" s="1"/>
  <c r="AP26" i="32" s="1"/>
  <c r="AQ26" i="32" s="1"/>
  <c r="AR26" i="32" s="1"/>
  <c r="AS26" i="32" s="1"/>
  <c r="AT26" i="32" s="1"/>
  <c r="AU26" i="32" s="1"/>
  <c r="AV26" i="32" s="1"/>
  <c r="AW26" i="32" s="1"/>
  <c r="AX26" i="32" s="1"/>
  <c r="AY26" i="32" s="1"/>
  <c r="AZ26" i="32" s="1"/>
  <c r="BA26" i="32" s="1"/>
  <c r="BB26" i="32" s="1"/>
  <c r="BC26" i="32" s="1"/>
  <c r="BD26" i="32" s="1"/>
  <c r="E32" i="32"/>
  <c r="F32" i="32" s="1"/>
  <c r="G32" i="32" s="1"/>
  <c r="H32" i="32" s="1"/>
  <c r="I32" i="32" s="1"/>
  <c r="J32" i="32" s="1"/>
  <c r="K32" i="32" s="1"/>
  <c r="L32" i="32" s="1"/>
  <c r="M32" i="32" s="1"/>
  <c r="N32" i="32" s="1"/>
  <c r="O32" i="32" s="1"/>
  <c r="P32" i="32" s="1"/>
  <c r="Q32" i="32" s="1"/>
  <c r="R32" i="32" s="1"/>
  <c r="S32" i="32" s="1"/>
  <c r="T32" i="32" s="1"/>
  <c r="U32" i="32" s="1"/>
  <c r="V32" i="32" s="1"/>
  <c r="W32" i="32" s="1"/>
  <c r="X32" i="32" s="1"/>
  <c r="Y32" i="32" s="1"/>
  <c r="Z32" i="32" s="1"/>
  <c r="AA32" i="32" s="1"/>
  <c r="AB32" i="32" s="1"/>
  <c r="AC32" i="32" s="1"/>
  <c r="AD32" i="32" s="1"/>
  <c r="AE32" i="32" s="1"/>
  <c r="AF32" i="32" s="1"/>
  <c r="AG32" i="32" s="1"/>
  <c r="AH32" i="32" s="1"/>
  <c r="AI32" i="32" s="1"/>
  <c r="AJ32" i="32" s="1"/>
  <c r="AK32" i="32" s="1"/>
  <c r="AL32" i="32" s="1"/>
  <c r="AM32" i="32" s="1"/>
  <c r="AN32" i="32" s="1"/>
  <c r="AO32" i="32" s="1"/>
  <c r="AP32" i="32" s="1"/>
  <c r="AQ32" i="32" s="1"/>
  <c r="AR32" i="32" s="1"/>
  <c r="AS32" i="32" s="1"/>
  <c r="AT32" i="32" s="1"/>
  <c r="AU32" i="32" s="1"/>
  <c r="AV32" i="32" s="1"/>
  <c r="AW32" i="32" s="1"/>
  <c r="AX32" i="32" s="1"/>
  <c r="AY32" i="32" s="1"/>
  <c r="AZ32" i="32" s="1"/>
  <c r="BA32" i="32" s="1"/>
  <c r="BB32" i="32" s="1"/>
  <c r="BC32" i="32" s="1"/>
  <c r="BD32" i="32" s="1"/>
  <c r="E306" i="32"/>
  <c r="F306" i="32" s="1"/>
  <c r="G306" i="32" s="1"/>
  <c r="H306" i="32" s="1"/>
  <c r="I306" i="32" s="1"/>
  <c r="J306" i="32" s="1"/>
  <c r="K306" i="32" s="1"/>
  <c r="L306" i="32" s="1"/>
  <c r="M306" i="32" s="1"/>
  <c r="N306" i="32" s="1"/>
  <c r="O306" i="32" s="1"/>
  <c r="P306" i="32" s="1"/>
  <c r="Q306" i="32" s="1"/>
  <c r="R306" i="32" s="1"/>
  <c r="S306" i="32" s="1"/>
  <c r="T306" i="32" s="1"/>
  <c r="U306" i="32" s="1"/>
  <c r="V306" i="32" s="1"/>
  <c r="W306" i="32" s="1"/>
  <c r="X306" i="32" s="1"/>
  <c r="Y306" i="32" s="1"/>
  <c r="Z306" i="32" s="1"/>
  <c r="AA306" i="32" s="1"/>
  <c r="AB306" i="32" s="1"/>
  <c r="AC306" i="32" s="1"/>
  <c r="AD306" i="32" s="1"/>
  <c r="AE306" i="32" s="1"/>
  <c r="AF306" i="32" s="1"/>
  <c r="AG306" i="32" s="1"/>
  <c r="AH306" i="32" s="1"/>
  <c r="AI306" i="32" s="1"/>
  <c r="AJ306" i="32" s="1"/>
  <c r="AK306" i="32" s="1"/>
  <c r="AL306" i="32" s="1"/>
  <c r="AM306" i="32" s="1"/>
  <c r="AN306" i="32" s="1"/>
  <c r="AO306" i="32" s="1"/>
  <c r="AP306" i="32" s="1"/>
  <c r="AQ306" i="32" s="1"/>
  <c r="AR306" i="32" s="1"/>
  <c r="AS306" i="32" s="1"/>
  <c r="AT306" i="32" s="1"/>
  <c r="AU306" i="32" s="1"/>
  <c r="AV306" i="32" s="1"/>
  <c r="AW306" i="32" s="1"/>
  <c r="AX306" i="32" s="1"/>
  <c r="AY306" i="32" s="1"/>
  <c r="AZ306" i="32" s="1"/>
  <c r="BA306" i="32" s="1"/>
  <c r="BB306" i="32" s="1"/>
  <c r="BC306" i="32" s="1"/>
  <c r="E30" i="32"/>
  <c r="F30" i="32" s="1"/>
  <c r="G30" i="32" s="1"/>
  <c r="H30" i="32" s="1"/>
  <c r="I30" i="32" s="1"/>
  <c r="J30" i="32" s="1"/>
  <c r="K30" i="32" s="1"/>
  <c r="L30" i="32" s="1"/>
  <c r="M30" i="32" s="1"/>
  <c r="N30" i="32" s="1"/>
  <c r="O30" i="32" s="1"/>
  <c r="P30" i="32" s="1"/>
  <c r="Q30" i="32" s="1"/>
  <c r="R30" i="32" s="1"/>
  <c r="S30" i="32" s="1"/>
  <c r="T30" i="32" s="1"/>
  <c r="U30" i="32" s="1"/>
  <c r="V30" i="32" s="1"/>
  <c r="W30" i="32" s="1"/>
  <c r="X30" i="32" s="1"/>
  <c r="Y30" i="32" s="1"/>
  <c r="Z30" i="32" s="1"/>
  <c r="AA30" i="32" s="1"/>
  <c r="AB30" i="32" s="1"/>
  <c r="AC30" i="32" s="1"/>
  <c r="AD30" i="32" s="1"/>
  <c r="AE30" i="32" s="1"/>
  <c r="AF30" i="32" s="1"/>
  <c r="AG30" i="32" s="1"/>
  <c r="AH30" i="32" s="1"/>
  <c r="AI30" i="32" s="1"/>
  <c r="AJ30" i="32" s="1"/>
  <c r="AK30" i="32" s="1"/>
  <c r="AL30" i="32" s="1"/>
  <c r="AM30" i="32" s="1"/>
  <c r="AN30" i="32" s="1"/>
  <c r="AO30" i="32" s="1"/>
  <c r="AP30" i="32" s="1"/>
  <c r="AQ30" i="32" s="1"/>
  <c r="AR30" i="32" s="1"/>
  <c r="AS30" i="32" s="1"/>
  <c r="AT30" i="32" s="1"/>
  <c r="AU30" i="32" s="1"/>
  <c r="AV30" i="32" s="1"/>
  <c r="AW30" i="32" s="1"/>
  <c r="AX30" i="32" s="1"/>
  <c r="AY30" i="32" s="1"/>
  <c r="AZ30" i="32" s="1"/>
  <c r="BA30" i="32" s="1"/>
  <c r="BB30" i="32" s="1"/>
  <c r="BC30" i="32" s="1"/>
  <c r="BD30" i="32" s="1"/>
  <c r="E170" i="32"/>
  <c r="F170" i="32" s="1"/>
  <c r="G170" i="32" s="1"/>
  <c r="H170" i="32" s="1"/>
  <c r="I170" i="32" s="1"/>
  <c r="J170" i="32" s="1"/>
  <c r="K170" i="32" s="1"/>
  <c r="L170" i="32" s="1"/>
  <c r="M170" i="32" s="1"/>
  <c r="N170" i="32" s="1"/>
  <c r="O170" i="32" s="1"/>
  <c r="P170" i="32" s="1"/>
  <c r="Q170" i="32" s="1"/>
  <c r="R170" i="32" s="1"/>
  <c r="S170" i="32" s="1"/>
  <c r="T170" i="32" s="1"/>
  <c r="U170" i="32" s="1"/>
  <c r="V170" i="32" s="1"/>
  <c r="W170" i="32" s="1"/>
  <c r="X170" i="32" s="1"/>
  <c r="Y170" i="32" s="1"/>
  <c r="Z170" i="32" s="1"/>
  <c r="AA170" i="32" s="1"/>
  <c r="AB170" i="32" s="1"/>
  <c r="AC170" i="32" s="1"/>
  <c r="AD170" i="32" s="1"/>
  <c r="AE170" i="32" s="1"/>
  <c r="AF170" i="32" s="1"/>
  <c r="AG170" i="32" s="1"/>
  <c r="AH170" i="32" s="1"/>
  <c r="AI170" i="32" s="1"/>
  <c r="AJ170" i="32" s="1"/>
  <c r="AK170" i="32" s="1"/>
  <c r="AL170" i="32" s="1"/>
  <c r="AM170" i="32" s="1"/>
  <c r="AN170" i="32" s="1"/>
  <c r="AO170" i="32" s="1"/>
  <c r="AP170" i="32" s="1"/>
  <c r="AQ170" i="32" s="1"/>
  <c r="AR170" i="32" s="1"/>
  <c r="AS170" i="32" s="1"/>
  <c r="AT170" i="32" s="1"/>
  <c r="AU170" i="32" s="1"/>
  <c r="AV170" i="32" s="1"/>
  <c r="AW170" i="32" s="1"/>
  <c r="AX170" i="32" s="1"/>
  <c r="AY170" i="32" s="1"/>
  <c r="AZ170" i="32" s="1"/>
  <c r="BA170" i="32" s="1"/>
  <c r="BB170" i="32" s="1"/>
  <c r="BC170" i="32" s="1"/>
  <c r="BD170" i="32" s="1"/>
  <c r="E37" i="32"/>
  <c r="F37" i="32" s="1"/>
  <c r="G37" i="32" s="1"/>
  <c r="H37" i="32" s="1"/>
  <c r="I37" i="32" s="1"/>
  <c r="J37" i="32" s="1"/>
  <c r="K37" i="32" s="1"/>
  <c r="L37" i="32" s="1"/>
  <c r="M37" i="32" s="1"/>
  <c r="N37" i="32" s="1"/>
  <c r="O37" i="32" s="1"/>
  <c r="P37" i="32" s="1"/>
  <c r="Q37" i="32" s="1"/>
  <c r="R37" i="32" s="1"/>
  <c r="S37" i="32" s="1"/>
  <c r="T37" i="32" s="1"/>
  <c r="U37" i="32" s="1"/>
  <c r="V37" i="32" s="1"/>
  <c r="W37" i="32" s="1"/>
  <c r="X37" i="32" s="1"/>
  <c r="Y37" i="32" s="1"/>
  <c r="Z37" i="32" s="1"/>
  <c r="AA37" i="32" s="1"/>
  <c r="AB37" i="32" s="1"/>
  <c r="AC37" i="32" s="1"/>
  <c r="AD37" i="32" s="1"/>
  <c r="AE37" i="32" s="1"/>
  <c r="AF37" i="32" s="1"/>
  <c r="AG37" i="32" s="1"/>
  <c r="AH37" i="32" s="1"/>
  <c r="AI37" i="32" s="1"/>
  <c r="AJ37" i="32" s="1"/>
  <c r="AK37" i="32" s="1"/>
  <c r="AL37" i="32" s="1"/>
  <c r="AM37" i="32" s="1"/>
  <c r="AN37" i="32" s="1"/>
  <c r="AO37" i="32" s="1"/>
  <c r="AP37" i="32" s="1"/>
  <c r="AQ37" i="32" s="1"/>
  <c r="AR37" i="32" s="1"/>
  <c r="AS37" i="32" s="1"/>
  <c r="AT37" i="32" s="1"/>
  <c r="AU37" i="32" s="1"/>
  <c r="AV37" i="32" s="1"/>
  <c r="AW37" i="32" s="1"/>
  <c r="AX37" i="32" s="1"/>
  <c r="AY37" i="32" s="1"/>
  <c r="AZ37" i="32" s="1"/>
  <c r="BA37" i="32" s="1"/>
  <c r="BB37" i="32" s="1"/>
  <c r="BC37" i="32" s="1"/>
  <c r="BD37" i="32" s="1"/>
  <c r="E176" i="32"/>
  <c r="F176" i="32" s="1"/>
  <c r="G176" i="32" s="1"/>
  <c r="H176" i="32" s="1"/>
  <c r="I176" i="32" s="1"/>
  <c r="J176" i="32" s="1"/>
  <c r="K176" i="32" s="1"/>
  <c r="L176" i="32" s="1"/>
  <c r="M176" i="32" s="1"/>
  <c r="N176" i="32" s="1"/>
  <c r="O176" i="32" s="1"/>
  <c r="P176" i="32" s="1"/>
  <c r="Q176" i="32" s="1"/>
  <c r="R176" i="32" s="1"/>
  <c r="S176" i="32" s="1"/>
  <c r="T176" i="32" s="1"/>
  <c r="U176" i="32" s="1"/>
  <c r="V176" i="32" s="1"/>
  <c r="W176" i="32" s="1"/>
  <c r="X176" i="32" s="1"/>
  <c r="Y176" i="32" s="1"/>
  <c r="Z176" i="32" s="1"/>
  <c r="AA176" i="32" s="1"/>
  <c r="AB176" i="32" s="1"/>
  <c r="AC176" i="32" s="1"/>
  <c r="AD176" i="32" s="1"/>
  <c r="AE176" i="32" s="1"/>
  <c r="AF176" i="32" s="1"/>
  <c r="AG176" i="32" s="1"/>
  <c r="AH176" i="32" s="1"/>
  <c r="AI176" i="32" s="1"/>
  <c r="AJ176" i="32" s="1"/>
  <c r="AK176" i="32" s="1"/>
  <c r="AL176" i="32" s="1"/>
  <c r="AM176" i="32" s="1"/>
  <c r="AN176" i="32" s="1"/>
  <c r="AO176" i="32" s="1"/>
  <c r="AP176" i="32" s="1"/>
  <c r="AQ176" i="32" s="1"/>
  <c r="AR176" i="32" s="1"/>
  <c r="AS176" i="32" s="1"/>
  <c r="AT176" i="32" s="1"/>
  <c r="AU176" i="32" s="1"/>
  <c r="AV176" i="32" s="1"/>
  <c r="AW176" i="32" s="1"/>
  <c r="AX176" i="32" s="1"/>
  <c r="AY176" i="32" s="1"/>
  <c r="AZ176" i="32" s="1"/>
  <c r="BA176" i="32" s="1"/>
  <c r="BB176" i="32" s="1"/>
  <c r="BC176" i="32" s="1"/>
  <c r="BD176" i="32" s="1"/>
  <c r="E20" i="32"/>
  <c r="F20" i="32" s="1"/>
  <c r="G20" i="32" s="1"/>
  <c r="H20" i="32" s="1"/>
  <c r="I20" i="32" s="1"/>
  <c r="J20" i="32" s="1"/>
  <c r="K20" i="32" s="1"/>
  <c r="L20" i="32" s="1"/>
  <c r="M20" i="32" s="1"/>
  <c r="N20" i="32" s="1"/>
  <c r="O20" i="32" s="1"/>
  <c r="P20" i="32" s="1"/>
  <c r="Q20" i="32" s="1"/>
  <c r="R20" i="32" s="1"/>
  <c r="S20" i="32" s="1"/>
  <c r="T20" i="32" s="1"/>
  <c r="U20" i="32" s="1"/>
  <c r="V20" i="32" s="1"/>
  <c r="W20" i="32" s="1"/>
  <c r="X20" i="32" s="1"/>
  <c r="Y20" i="32" s="1"/>
  <c r="Z20" i="32" s="1"/>
  <c r="AA20" i="32" s="1"/>
  <c r="AB20" i="32" s="1"/>
  <c r="AC20" i="32" s="1"/>
  <c r="AD20" i="32" s="1"/>
  <c r="AE20" i="32" s="1"/>
  <c r="AF20" i="32" s="1"/>
  <c r="AG20" i="32" s="1"/>
  <c r="AH20" i="32" s="1"/>
  <c r="AI20" i="32" s="1"/>
  <c r="AJ20" i="32" s="1"/>
  <c r="AK20" i="32" s="1"/>
  <c r="AL20" i="32" s="1"/>
  <c r="AM20" i="32" s="1"/>
  <c r="AN20" i="32" s="1"/>
  <c r="AO20" i="32" s="1"/>
  <c r="AP20" i="32" s="1"/>
  <c r="AQ20" i="32" s="1"/>
  <c r="AR20" i="32" s="1"/>
  <c r="AS20" i="32" s="1"/>
  <c r="AT20" i="32" s="1"/>
  <c r="AU20" i="32" s="1"/>
  <c r="AV20" i="32" s="1"/>
  <c r="AW20" i="32" s="1"/>
  <c r="AX20" i="32" s="1"/>
  <c r="AY20" i="32" s="1"/>
  <c r="AZ20" i="32" s="1"/>
  <c r="BA20" i="32" s="1"/>
  <c r="BB20" i="32" s="1"/>
  <c r="BC20" i="32" s="1"/>
  <c r="BD20" i="32" s="1"/>
  <c r="D331" i="30"/>
  <c r="D190" i="30"/>
  <c r="D327" i="30"/>
  <c r="D195" i="30"/>
  <c r="D194" i="30"/>
  <c r="D191" i="30"/>
  <c r="D330" i="30"/>
  <c r="D193" i="30"/>
  <c r="D339" i="30"/>
  <c r="D201" i="30"/>
  <c r="D325" i="30"/>
  <c r="D188" i="30"/>
  <c r="D189" i="30"/>
  <c r="D202" i="30"/>
  <c r="D338" i="30"/>
  <c r="D323" i="30"/>
  <c r="D186" i="30"/>
  <c r="D328" i="30"/>
  <c r="D324" i="30"/>
  <c r="E395" i="32"/>
  <c r="F395" i="32" s="1"/>
  <c r="G395" i="32" s="1"/>
  <c r="H395" i="32" s="1"/>
  <c r="I395" i="32" s="1"/>
  <c r="J395" i="32" s="1"/>
  <c r="K395" i="32" s="1"/>
  <c r="L395" i="32" s="1"/>
  <c r="M395" i="32" s="1"/>
  <c r="N395" i="32" s="1"/>
  <c r="O395" i="32" s="1"/>
  <c r="P395" i="32" s="1"/>
  <c r="Q395" i="32" s="1"/>
  <c r="R395" i="32" s="1"/>
  <c r="S395" i="32" s="1"/>
  <c r="T395" i="32" s="1"/>
  <c r="U395" i="32" s="1"/>
  <c r="V395" i="32" s="1"/>
  <c r="W395" i="32" s="1"/>
  <c r="X395" i="32" s="1"/>
  <c r="Y395" i="32" s="1"/>
  <c r="Z395" i="32" s="1"/>
  <c r="AA395" i="32" s="1"/>
  <c r="AB395" i="32" s="1"/>
  <c r="AC395" i="32" s="1"/>
  <c r="AD395" i="32" s="1"/>
  <c r="AE395" i="32" s="1"/>
  <c r="AF395" i="32" s="1"/>
  <c r="AG395" i="32" s="1"/>
  <c r="AH395" i="32" s="1"/>
  <c r="AI395" i="32" s="1"/>
  <c r="AJ395" i="32" s="1"/>
  <c r="AK395" i="32" s="1"/>
  <c r="AL395" i="32" s="1"/>
  <c r="AM395" i="32" s="1"/>
  <c r="AN395" i="32" s="1"/>
  <c r="AO395" i="32" s="1"/>
  <c r="AP395" i="32" s="1"/>
  <c r="AQ395" i="32" s="1"/>
  <c r="AR395" i="32" s="1"/>
  <c r="AS395" i="32" s="1"/>
  <c r="AT395" i="32" s="1"/>
  <c r="AU395" i="32" s="1"/>
  <c r="AV395" i="32" s="1"/>
  <c r="AW395" i="32" s="1"/>
  <c r="AX395" i="32" s="1"/>
  <c r="AY395" i="32" s="1"/>
  <c r="AZ395" i="32" s="1"/>
  <c r="BA395" i="32" s="1"/>
  <c r="BB395" i="32" s="1"/>
  <c r="E271" i="32"/>
  <c r="F271" i="32" s="1"/>
  <c r="G271" i="32" s="1"/>
  <c r="H271" i="32" s="1"/>
  <c r="I271" i="32" s="1"/>
  <c r="J271" i="32" s="1"/>
  <c r="K271" i="32" s="1"/>
  <c r="L271" i="32" s="1"/>
  <c r="M271" i="32" s="1"/>
  <c r="N271" i="32" s="1"/>
  <c r="O271" i="32" s="1"/>
  <c r="P271" i="32" s="1"/>
  <c r="Q271" i="32" s="1"/>
  <c r="R271" i="32" s="1"/>
  <c r="S271" i="32" s="1"/>
  <c r="T271" i="32" s="1"/>
  <c r="U271" i="32" s="1"/>
  <c r="V271" i="32" s="1"/>
  <c r="W271" i="32" s="1"/>
  <c r="X271" i="32" s="1"/>
  <c r="Y271" i="32" s="1"/>
  <c r="Z271" i="32" s="1"/>
  <c r="AA271" i="32" s="1"/>
  <c r="AB271" i="32" s="1"/>
  <c r="AC271" i="32" s="1"/>
  <c r="AD271" i="32" s="1"/>
  <c r="AE271" i="32" s="1"/>
  <c r="AF271" i="32" s="1"/>
  <c r="AG271" i="32" s="1"/>
  <c r="AH271" i="32" s="1"/>
  <c r="AI271" i="32" s="1"/>
  <c r="AJ271" i="32" s="1"/>
  <c r="AK271" i="32" s="1"/>
  <c r="AL271" i="32" s="1"/>
  <c r="AM271" i="32" s="1"/>
  <c r="AN271" i="32" s="1"/>
  <c r="AO271" i="32" s="1"/>
  <c r="AP271" i="32" s="1"/>
  <c r="AQ271" i="32" s="1"/>
  <c r="AR271" i="32" s="1"/>
  <c r="AS271" i="32" s="1"/>
  <c r="AT271" i="32" s="1"/>
  <c r="AU271" i="32" s="1"/>
  <c r="AV271" i="32" s="1"/>
  <c r="AW271" i="32" s="1"/>
  <c r="AX271" i="32" s="1"/>
  <c r="AY271" i="32" s="1"/>
  <c r="AZ271" i="32" s="1"/>
  <c r="BA271" i="32" s="1"/>
  <c r="BB271" i="32" s="1"/>
  <c r="BC271" i="32" s="1"/>
  <c r="E371" i="32"/>
  <c r="F371" i="32" s="1"/>
  <c r="G371" i="32" s="1"/>
  <c r="H371" i="32" s="1"/>
  <c r="I371" i="32" s="1"/>
  <c r="J371" i="32" s="1"/>
  <c r="K371" i="32" s="1"/>
  <c r="L371" i="32" s="1"/>
  <c r="M371" i="32" s="1"/>
  <c r="N371" i="32" s="1"/>
  <c r="O371" i="32" s="1"/>
  <c r="P371" i="32" s="1"/>
  <c r="Q371" i="32" s="1"/>
  <c r="R371" i="32" s="1"/>
  <c r="S371" i="32" s="1"/>
  <c r="T371" i="32" s="1"/>
  <c r="U371" i="32" s="1"/>
  <c r="V371" i="32" s="1"/>
  <c r="W371" i="32" s="1"/>
  <c r="X371" i="32" s="1"/>
  <c r="Y371" i="32" s="1"/>
  <c r="Z371" i="32" s="1"/>
  <c r="AA371" i="32" s="1"/>
  <c r="AB371" i="32" s="1"/>
  <c r="AC371" i="32" s="1"/>
  <c r="AD371" i="32" s="1"/>
  <c r="AE371" i="32" s="1"/>
  <c r="AF371" i="32" s="1"/>
  <c r="AG371" i="32" s="1"/>
  <c r="AH371" i="32" s="1"/>
  <c r="AI371" i="32" s="1"/>
  <c r="AJ371" i="32" s="1"/>
  <c r="AK371" i="32" s="1"/>
  <c r="AL371" i="32" s="1"/>
  <c r="AM371" i="32" s="1"/>
  <c r="AN371" i="32" s="1"/>
  <c r="AO371" i="32" s="1"/>
  <c r="AP371" i="32" s="1"/>
  <c r="AQ371" i="32" s="1"/>
  <c r="AR371" i="32" s="1"/>
  <c r="AS371" i="32" s="1"/>
  <c r="AT371" i="32" s="1"/>
  <c r="AU371" i="32" s="1"/>
  <c r="AV371" i="32" s="1"/>
  <c r="AW371" i="32" s="1"/>
  <c r="AX371" i="32" s="1"/>
  <c r="AY371" i="32" s="1"/>
  <c r="AZ371" i="32" s="1"/>
  <c r="BA371" i="32" s="1"/>
  <c r="BB371" i="32" s="1"/>
  <c r="BC371" i="32" s="1"/>
  <c r="E264" i="32"/>
  <c r="F264" i="32" s="1"/>
  <c r="G264" i="32" s="1"/>
  <c r="H264" i="32" s="1"/>
  <c r="I264" i="32" s="1"/>
  <c r="J264" i="32" s="1"/>
  <c r="K264" i="32" s="1"/>
  <c r="L264" i="32" s="1"/>
  <c r="M264" i="32" s="1"/>
  <c r="N264" i="32" s="1"/>
  <c r="O264" i="32" s="1"/>
  <c r="P264" i="32" s="1"/>
  <c r="Q264" i="32" s="1"/>
  <c r="R264" i="32" s="1"/>
  <c r="S264" i="32" s="1"/>
  <c r="T264" i="32" s="1"/>
  <c r="U264" i="32" s="1"/>
  <c r="V264" i="32" s="1"/>
  <c r="W264" i="32" s="1"/>
  <c r="X264" i="32" s="1"/>
  <c r="Y264" i="32" s="1"/>
  <c r="Z264" i="32" s="1"/>
  <c r="AA264" i="32" s="1"/>
  <c r="AB264" i="32" s="1"/>
  <c r="AC264" i="32" s="1"/>
  <c r="AD264" i="32" s="1"/>
  <c r="AE264" i="32" s="1"/>
  <c r="AF264" i="32" s="1"/>
  <c r="AG264" i="32" s="1"/>
  <c r="AH264" i="32" s="1"/>
  <c r="AI264" i="32" s="1"/>
  <c r="AJ264" i="32" s="1"/>
  <c r="AK264" i="32" s="1"/>
  <c r="AL264" i="32" s="1"/>
  <c r="AM264" i="32" s="1"/>
  <c r="AN264" i="32" s="1"/>
  <c r="AO264" i="32" s="1"/>
  <c r="AP264" i="32" s="1"/>
  <c r="AQ264" i="32" s="1"/>
  <c r="AR264" i="32" s="1"/>
  <c r="AS264" i="32" s="1"/>
  <c r="AT264" i="32" s="1"/>
  <c r="AU264" i="32" s="1"/>
  <c r="AV264" i="32" s="1"/>
  <c r="AW264" i="32" s="1"/>
  <c r="AX264" i="32" s="1"/>
  <c r="AY264" i="32" s="1"/>
  <c r="AZ264" i="32" s="1"/>
  <c r="BA264" i="32" s="1"/>
  <c r="BB264" i="32" s="1"/>
  <c r="BC264" i="32" s="1"/>
  <c r="BB394" i="30"/>
  <c r="BB403" i="30"/>
  <c r="BC226" i="30"/>
  <c r="BF16" i="39"/>
  <c r="BE4" i="39"/>
  <c r="BE9" i="39" s="1" a="1"/>
  <c r="BE9" i="39" s="1"/>
  <c r="BE39" i="39"/>
  <c r="BE61" i="39" s="1"/>
  <c r="BE89" i="39" s="1"/>
  <c r="BE111" i="39" s="1"/>
  <c r="BE133" i="39" s="1"/>
  <c r="BE16" i="38"/>
  <c r="BD4" i="38"/>
  <c r="BD39" i="38"/>
  <c r="BD61" i="38" s="1"/>
  <c r="BD89" i="38" s="1"/>
  <c r="BD111" i="38" s="1"/>
  <c r="BD133" i="38" s="1"/>
  <c r="BB397" i="30"/>
  <c r="BB367" i="30"/>
  <c r="BB399" i="30"/>
  <c r="BB373" i="30"/>
  <c r="BB401" i="30"/>
  <c r="BB384" i="30"/>
  <c r="BB371" i="30"/>
  <c r="BB354" i="30"/>
  <c r="BB361" i="30"/>
  <c r="BB405" i="30"/>
  <c r="BB368" i="30"/>
  <c r="BB366" i="30"/>
  <c r="BB365" i="30"/>
  <c r="BB396" i="30"/>
  <c r="BC217" i="30"/>
  <c r="BB355" i="30"/>
  <c r="BB407" i="30"/>
  <c r="BB400" i="30"/>
  <c r="BB390" i="30"/>
  <c r="BB392" i="30"/>
  <c r="BB377" i="30"/>
  <c r="BC220" i="30"/>
  <c r="BC232" i="30"/>
  <c r="BB385" i="30"/>
  <c r="BB356" i="30"/>
  <c r="BC222" i="30"/>
  <c r="BC236" i="30"/>
  <c r="BC208" i="30"/>
  <c r="BC229" i="30"/>
  <c r="BC223" i="30"/>
  <c r="BB375" i="30"/>
  <c r="BB357" i="30"/>
  <c r="BB406" i="30"/>
  <c r="BB363" i="30"/>
  <c r="BB398" i="30"/>
  <c r="BB393" i="30"/>
  <c r="BB389" i="30"/>
  <c r="BC245" i="30"/>
  <c r="BC264" i="30" s="1"/>
  <c r="BC224" i="30"/>
  <c r="BD202" i="33"/>
  <c r="BD171" i="33"/>
  <c r="BE172" i="33"/>
  <c r="BE222" i="31"/>
  <c r="BD221" i="31"/>
  <c r="BD252" i="31"/>
  <c r="BD362" i="31"/>
  <c r="BC361" i="31"/>
  <c r="BC392" i="31"/>
  <c r="BF95" i="33"/>
  <c r="BE94" i="33"/>
  <c r="BE125" i="33"/>
  <c r="S383" i="30"/>
  <c r="BD153" i="30"/>
  <c r="BD184" i="30"/>
  <c r="BD215" i="30" s="1"/>
  <c r="BD245" i="30" s="1"/>
  <c r="BE154" i="30"/>
  <c r="BC240" i="30"/>
  <c r="BB342" i="30"/>
  <c r="BB346" i="30"/>
  <c r="BC225" i="30"/>
  <c r="BB360" i="30"/>
  <c r="BB387" i="30"/>
  <c r="BB402" i="30"/>
  <c r="BC221" i="30"/>
  <c r="BB372" i="30"/>
  <c r="BB376" i="30"/>
  <c r="BC290" i="30"/>
  <c r="BD291" i="30"/>
  <c r="BC321" i="30"/>
  <c r="BC352" i="30" s="1"/>
  <c r="BC382" i="30" s="1"/>
  <c r="BC235" i="30"/>
  <c r="BB358" i="30"/>
  <c r="BB364" i="30"/>
  <c r="BC233" i="30"/>
  <c r="BE188" i="32"/>
  <c r="BF158" i="32"/>
  <c r="BE157" i="32"/>
  <c r="BE188" i="31"/>
  <c r="BF158" i="31"/>
  <c r="BE157" i="31"/>
  <c r="S216" i="30"/>
  <c r="BC237" i="30"/>
  <c r="BD328" i="31"/>
  <c r="BE298" i="31"/>
  <c r="BD297" i="31"/>
  <c r="BB344" i="30"/>
  <c r="BC238" i="30"/>
  <c r="BB369" i="30"/>
  <c r="S353" i="30"/>
  <c r="BC230" i="30"/>
  <c r="BB388" i="30"/>
  <c r="BB370" i="30"/>
  <c r="BC231" i="30"/>
  <c r="BC239" i="30"/>
  <c r="BC234" i="30"/>
  <c r="BD252" i="32"/>
  <c r="BE222" i="32"/>
  <c r="BD221" i="32"/>
  <c r="BB362" i="30"/>
  <c r="BC219" i="30"/>
  <c r="BB386" i="30"/>
  <c r="BD328" i="32"/>
  <c r="BE298" i="32"/>
  <c r="BD297" i="32"/>
  <c r="BC392" i="32"/>
  <c r="BD362" i="32"/>
  <c r="BC361" i="32"/>
  <c r="BB374" i="30"/>
  <c r="BB391" i="30"/>
  <c r="BB359" i="30"/>
  <c r="BC227" i="30"/>
  <c r="BB404" i="30"/>
  <c r="BB395" i="30"/>
  <c r="BC228" i="30"/>
  <c r="BC218" i="30"/>
  <c r="AT106" i="36"/>
  <c r="AU43" i="36"/>
  <c r="AU63" i="36" s="1"/>
  <c r="AT116" i="36"/>
  <c r="AU53" i="36"/>
  <c r="AU73" i="36" s="1"/>
  <c r="AU46" i="36"/>
  <c r="AU66" i="36" s="1"/>
  <c r="AT109" i="36"/>
  <c r="BD38" i="37"/>
  <c r="BC48" i="37"/>
  <c r="BC49" i="37" s="1"/>
  <c r="AT113" i="36"/>
  <c r="AU50" i="36"/>
  <c r="AU70" i="36" s="1"/>
  <c r="AT104" i="36"/>
  <c r="AU41" i="36"/>
  <c r="AU61" i="36" s="1"/>
  <c r="AU48" i="36"/>
  <c r="AU68" i="36" s="1"/>
  <c r="AT111" i="36"/>
  <c r="AT112" i="36"/>
  <c r="AU49" i="36"/>
  <c r="AU69" i="36" s="1"/>
  <c r="AT114" i="36"/>
  <c r="AU51" i="36"/>
  <c r="AU71" i="36" s="1"/>
  <c r="AT107" i="36"/>
  <c r="AU44" i="36"/>
  <c r="AU64" i="36" s="1"/>
  <c r="AT115" i="36"/>
  <c r="AU52" i="36"/>
  <c r="AU72" i="36" s="1"/>
  <c r="BC39" i="36"/>
  <c r="BB59" i="36"/>
  <c r="BB81" i="36"/>
  <c r="BB102" i="36" s="1"/>
  <c r="BB131" i="36" s="1"/>
  <c r="BB132" i="36" s="1"/>
  <c r="AT108" i="36"/>
  <c r="AU45" i="36"/>
  <c r="AU65" i="36" s="1"/>
  <c r="AS103" i="36"/>
  <c r="AS119" i="36" s="1"/>
  <c r="AS78" i="36"/>
  <c r="AU54" i="36"/>
  <c r="AU74" i="36" s="1"/>
  <c r="AT117" i="36"/>
  <c r="BE13" i="35"/>
  <c r="BD27" i="35"/>
  <c r="AV50" i="37"/>
  <c r="AW39" i="37"/>
  <c r="AT56" i="36"/>
  <c r="AU40" i="36"/>
  <c r="AU60" i="36" s="1"/>
  <c r="AV14" i="35"/>
  <c r="AT110" i="36"/>
  <c r="AU47" i="36"/>
  <c r="AU67" i="36" s="1"/>
  <c r="AT105" i="36"/>
  <c r="AU42" i="36"/>
  <c r="AU62" i="36" s="1"/>
  <c r="BC111" i="30"/>
  <c r="BC125" i="30"/>
  <c r="BC122" i="30"/>
  <c r="BC128" i="30"/>
  <c r="BC119" i="30"/>
  <c r="BC132" i="30"/>
  <c r="BC113" i="30"/>
  <c r="BC129" i="30"/>
  <c r="BC121" i="30"/>
  <c r="BC127" i="30"/>
  <c r="BC118" i="30"/>
  <c r="BC110" i="30"/>
  <c r="BC123" i="30"/>
  <c r="BC117" i="30"/>
  <c r="BC120" i="30"/>
  <c r="BC115" i="30"/>
  <c r="BC131" i="30"/>
  <c r="BC124" i="30"/>
  <c r="BC130" i="30"/>
  <c r="BC112" i="30"/>
  <c r="BC114" i="30"/>
  <c r="BC126" i="30"/>
  <c r="BC133" i="30"/>
  <c r="BC109" i="30"/>
  <c r="BF16" i="16"/>
  <c r="BF4" i="16" s="1"/>
  <c r="BE39" i="16"/>
  <c r="N61" i="16"/>
  <c r="N89" i="16" s="1"/>
  <c r="N111" i="16" s="1"/>
  <c r="N133" i="16" s="1"/>
  <c r="BE48" i="33"/>
  <c r="BF18" i="33"/>
  <c r="BE17" i="33"/>
  <c r="BE48" i="32"/>
  <c r="BF18" i="32"/>
  <c r="BE17" i="32"/>
  <c r="BD112" i="32"/>
  <c r="BE82" i="32"/>
  <c r="BD81" i="32"/>
  <c r="BE48" i="31"/>
  <c r="BF18" i="31"/>
  <c r="BE17" i="31"/>
  <c r="BD112" i="31"/>
  <c r="BE82" i="31"/>
  <c r="BD81" i="31"/>
  <c r="BC101" i="30"/>
  <c r="BC103" i="30"/>
  <c r="BC102" i="30"/>
  <c r="BC87" i="30"/>
  <c r="BC83" i="30"/>
  <c r="BC86" i="30"/>
  <c r="BC95" i="30"/>
  <c r="BC85" i="30"/>
  <c r="BC99" i="30"/>
  <c r="BC89" i="30"/>
  <c r="BC84" i="30"/>
  <c r="BC88" i="30"/>
  <c r="BC94" i="30"/>
  <c r="BC82" i="30"/>
  <c r="R79" i="30"/>
  <c r="BC81" i="30"/>
  <c r="BC100" i="30"/>
  <c r="BC96" i="30"/>
  <c r="BC91" i="30"/>
  <c r="BC92" i="30"/>
  <c r="BC97" i="30"/>
  <c r="BC93" i="30"/>
  <c r="BC90" i="30"/>
  <c r="BC80" i="30"/>
  <c r="BC98" i="30"/>
  <c r="BD78" i="30"/>
  <c r="BD108" i="30" s="1"/>
  <c r="BD116" i="30" s="1"/>
  <c r="BE16" i="30"/>
  <c r="BF17" i="30"/>
  <c r="BE47" i="30"/>
  <c r="BC13" i="22" l="1"/>
  <c r="BC14" i="22"/>
  <c r="BC15" i="22"/>
  <c r="BE3" i="22"/>
  <c r="BD12" i="22"/>
  <c r="BE42" i="33"/>
  <c r="AU76" i="36"/>
  <c r="BB90" i="36"/>
  <c r="BB84" i="36"/>
  <c r="AW82" i="36"/>
  <c r="AV98" i="36"/>
  <c r="BB94" i="36"/>
  <c r="BB89" i="36"/>
  <c r="BB91" i="36"/>
  <c r="BB88" i="36"/>
  <c r="BB93" i="36"/>
  <c r="BB83" i="36"/>
  <c r="BB87" i="36"/>
  <c r="BB95" i="36"/>
  <c r="BB92" i="36"/>
  <c r="AS134" i="36"/>
  <c r="AS121" i="36"/>
  <c r="BB96" i="36"/>
  <c r="BB85" i="36"/>
  <c r="BB86" i="36"/>
  <c r="BD132" i="31"/>
  <c r="AU19" i="35"/>
  <c r="AV15" i="35"/>
  <c r="AX22" i="35"/>
  <c r="AW23" i="35"/>
  <c r="AW32" i="35" s="1"/>
  <c r="AW21" i="35"/>
  <c r="AW31" i="35" s="1"/>
  <c r="AX20" i="35"/>
  <c r="AT30" i="35"/>
  <c r="AU29" i="35"/>
  <c r="BE166" i="31"/>
  <c r="BD266" i="32"/>
  <c r="BD379" i="31"/>
  <c r="BD5" i="38" a="1"/>
  <c r="BD5" i="38" s="1"/>
  <c r="BC417" i="32"/>
  <c r="BD88" i="31"/>
  <c r="BD305" i="31"/>
  <c r="BD128" i="32"/>
  <c r="BF8" i="16" a="1"/>
  <c r="BF8" i="16" s="1"/>
  <c r="BC395" i="31"/>
  <c r="BE134" i="33"/>
  <c r="BE8" i="39" a="1"/>
  <c r="BE8" i="39" s="1"/>
  <c r="BC415" i="31"/>
  <c r="BD225" i="33"/>
  <c r="BF7" i="16" a="1"/>
  <c r="BF7" i="16" s="1"/>
  <c r="BD7" i="38" a="1"/>
  <c r="BD7" i="38" s="1"/>
  <c r="BC416" i="31"/>
  <c r="BE11" i="39" a="1"/>
  <c r="BE11" i="39" s="1"/>
  <c r="BD384" i="32"/>
  <c r="BF5" i="16" a="1"/>
  <c r="BF5" i="16" s="1"/>
  <c r="BE5" i="39" a="1"/>
  <c r="BE5" i="39" s="1"/>
  <c r="BE10" i="39" a="1"/>
  <c r="BE10" i="39" s="1"/>
  <c r="BF10" i="16" a="1"/>
  <c r="BF10" i="16" s="1"/>
  <c r="BC415" i="32"/>
  <c r="BF9" i="16" a="1"/>
  <c r="BF9" i="16" s="1"/>
  <c r="BD226" i="33"/>
  <c r="BE7" i="39" a="1"/>
  <c r="BE7" i="39" s="1"/>
  <c r="BD10" i="38" a="1"/>
  <c r="BD10" i="38" s="1"/>
  <c r="BD11" i="38" a="1"/>
  <c r="BD11" i="38" s="1"/>
  <c r="BD227" i="33"/>
  <c r="BF11" i="16" a="1"/>
  <c r="BF11" i="16" s="1"/>
  <c r="BC417" i="31"/>
  <c r="BC416" i="32"/>
  <c r="BD9" i="38" a="1"/>
  <c r="BD9" i="38" s="1"/>
  <c r="BD8" i="38" a="1"/>
  <c r="BD8" i="38" s="1"/>
  <c r="BE149" i="33"/>
  <c r="BE148" i="33"/>
  <c r="BE64" i="33"/>
  <c r="BD177" i="33"/>
  <c r="BE107" i="33"/>
  <c r="BD182" i="33"/>
  <c r="BE150" i="33"/>
  <c r="BE136" i="33"/>
  <c r="BE118" i="33"/>
  <c r="BD192" i="33"/>
  <c r="BE147" i="33"/>
  <c r="BE129" i="33"/>
  <c r="BE73" i="33"/>
  <c r="BE71" i="33"/>
  <c r="BD222" i="33"/>
  <c r="BD187" i="33"/>
  <c r="BE142" i="33"/>
  <c r="BE58" i="33"/>
  <c r="BE106" i="33"/>
  <c r="BD180" i="33"/>
  <c r="BE54" i="33"/>
  <c r="BD185" i="33"/>
  <c r="BE139" i="33"/>
  <c r="BE28" i="33"/>
  <c r="BE72" i="33"/>
  <c r="BE109" i="33"/>
  <c r="BD181" i="33"/>
  <c r="BD183" i="33"/>
  <c r="BE63" i="33"/>
  <c r="BD215" i="33"/>
  <c r="BE99" i="33"/>
  <c r="BE39" i="33"/>
  <c r="BE27" i="33"/>
  <c r="BD218" i="33"/>
  <c r="BE21" i="33"/>
  <c r="BE140" i="33"/>
  <c r="BD195" i="33"/>
  <c r="BE40" i="33"/>
  <c r="BE36" i="33"/>
  <c r="BE34" i="33"/>
  <c r="BD209" i="33"/>
  <c r="BE108" i="33"/>
  <c r="BE61" i="33"/>
  <c r="BD175" i="33"/>
  <c r="BD189" i="33"/>
  <c r="BE43" i="33"/>
  <c r="BD205" i="33"/>
  <c r="BD211" i="33"/>
  <c r="BD176" i="33"/>
  <c r="BE104" i="33"/>
  <c r="BE144" i="33"/>
  <c r="BE52" i="33"/>
  <c r="BE20" i="33"/>
  <c r="BE128" i="33"/>
  <c r="BE29" i="33"/>
  <c r="BD174" i="33"/>
  <c r="BD204" i="33"/>
  <c r="BE103" i="33"/>
  <c r="BE53" i="33"/>
  <c r="BD213" i="33"/>
  <c r="BD221" i="33"/>
  <c r="BE127" i="33"/>
  <c r="BE112" i="33"/>
  <c r="BD212" i="33"/>
  <c r="BE67" i="33"/>
  <c r="BE31" i="33"/>
  <c r="BE37" i="33"/>
  <c r="BE70" i="33"/>
  <c r="BE69" i="33"/>
  <c r="BD224" i="33"/>
  <c r="BE50" i="33"/>
  <c r="BE55" i="33"/>
  <c r="BD208" i="33"/>
  <c r="BE116" i="33"/>
  <c r="BD220" i="33"/>
  <c r="BD214" i="33"/>
  <c r="BE51" i="33"/>
  <c r="BE66" i="33"/>
  <c r="BE24" i="33"/>
  <c r="BE101" i="33"/>
  <c r="BD196" i="33"/>
  <c r="BD217" i="33"/>
  <c r="BE59" i="33"/>
  <c r="BE30" i="33"/>
  <c r="BD193" i="33"/>
  <c r="BE110" i="33"/>
  <c r="BE35" i="33"/>
  <c r="BE141" i="33"/>
  <c r="BD188" i="33"/>
  <c r="BE120" i="33"/>
  <c r="BD207" i="33"/>
  <c r="BD223" i="33"/>
  <c r="BE115" i="33"/>
  <c r="BE62" i="33"/>
  <c r="BE135" i="33"/>
  <c r="BE113" i="33"/>
  <c r="BE102" i="33"/>
  <c r="BE23" i="33"/>
  <c r="BE111" i="33"/>
  <c r="BE68" i="33"/>
  <c r="BE146" i="33"/>
  <c r="BD206" i="33"/>
  <c r="BE65" i="33"/>
  <c r="BE132" i="33"/>
  <c r="BE100" i="33"/>
  <c r="BD194" i="33"/>
  <c r="BD216" i="33"/>
  <c r="BE130" i="33"/>
  <c r="BE131" i="33"/>
  <c r="BD186" i="33"/>
  <c r="BE117" i="33"/>
  <c r="BE119" i="33"/>
  <c r="BD197" i="33"/>
  <c r="BE138" i="33"/>
  <c r="BE38" i="33"/>
  <c r="BE26" i="33"/>
  <c r="BD191" i="33"/>
  <c r="BE25" i="33"/>
  <c r="BE60" i="33"/>
  <c r="BE145" i="33"/>
  <c r="BE105" i="33"/>
  <c r="BE22" i="33"/>
  <c r="BE97" i="33"/>
  <c r="BD219" i="33"/>
  <c r="BE143" i="33"/>
  <c r="BE32" i="33"/>
  <c r="BE57" i="33"/>
  <c r="BE137" i="33"/>
  <c r="BD190" i="33"/>
  <c r="BD184" i="33"/>
  <c r="BD178" i="33"/>
  <c r="BE114" i="33"/>
  <c r="BD179" i="33"/>
  <c r="BE33" i="33"/>
  <c r="BE41" i="33"/>
  <c r="BE98" i="33"/>
  <c r="BD386" i="32"/>
  <c r="BD387" i="32"/>
  <c r="BD385" i="32"/>
  <c r="BE230" i="32"/>
  <c r="BD277" i="32"/>
  <c r="BD275" i="32"/>
  <c r="BD276" i="32"/>
  <c r="BE244" i="32"/>
  <c r="BD377" i="32"/>
  <c r="BE247" i="32"/>
  <c r="BD255" i="32"/>
  <c r="BE246" i="32"/>
  <c r="BE245" i="32"/>
  <c r="BD115" i="32"/>
  <c r="BD137" i="32"/>
  <c r="BD136" i="32"/>
  <c r="BD135" i="32"/>
  <c r="BC396" i="32"/>
  <c r="BD264" i="32"/>
  <c r="BD124" i="32"/>
  <c r="BD371" i="32"/>
  <c r="BD267" i="32"/>
  <c r="BC395" i="32"/>
  <c r="BE26" i="32"/>
  <c r="BE169" i="32"/>
  <c r="BD132" i="32"/>
  <c r="BD381" i="32"/>
  <c r="BD378" i="32"/>
  <c r="BD313" i="32"/>
  <c r="BD122" i="32"/>
  <c r="BD374" i="32"/>
  <c r="BD300" i="32"/>
  <c r="BD130" i="32"/>
  <c r="BD274" i="32"/>
  <c r="BC404" i="32"/>
  <c r="BE27" i="32"/>
  <c r="BC409" i="32"/>
  <c r="BE101" i="32"/>
  <c r="BD372" i="32"/>
  <c r="BE227" i="32"/>
  <c r="BD119" i="32"/>
  <c r="BE20" i="32"/>
  <c r="BD312" i="32"/>
  <c r="BE160" i="32"/>
  <c r="BD116" i="32"/>
  <c r="BD322" i="32"/>
  <c r="BE35" i="32"/>
  <c r="BE92" i="32"/>
  <c r="BD263" i="32"/>
  <c r="BC412" i="32"/>
  <c r="BD370" i="32"/>
  <c r="BD369" i="32"/>
  <c r="BD311" i="32"/>
  <c r="BD121" i="32"/>
  <c r="BC398" i="32"/>
  <c r="BE229" i="32"/>
  <c r="BE25" i="32"/>
  <c r="BD123" i="32"/>
  <c r="BD375" i="32"/>
  <c r="BD376" i="32"/>
  <c r="BD271" i="32"/>
  <c r="BC410" i="32"/>
  <c r="BE226" i="32"/>
  <c r="BE176" i="32"/>
  <c r="BE33" i="32"/>
  <c r="BD316" i="32"/>
  <c r="BE163" i="32"/>
  <c r="BE90" i="32"/>
  <c r="BC413" i="32"/>
  <c r="BE167" i="32"/>
  <c r="BE179" i="32"/>
  <c r="BD304" i="32"/>
  <c r="BE238" i="32"/>
  <c r="BD265" i="32"/>
  <c r="BE180" i="32"/>
  <c r="BD269" i="32"/>
  <c r="BD383" i="32"/>
  <c r="BE21" i="32"/>
  <c r="BE95" i="32"/>
  <c r="BE228" i="32"/>
  <c r="BE237" i="32"/>
  <c r="BE182" i="32"/>
  <c r="BD310" i="32"/>
  <c r="BD131" i="32"/>
  <c r="BE43" i="32"/>
  <c r="BE38" i="32"/>
  <c r="BE175" i="32"/>
  <c r="BE93" i="32"/>
  <c r="BE242" i="32"/>
  <c r="BE104" i="32"/>
  <c r="BE100" i="32"/>
  <c r="BE241" i="32"/>
  <c r="BE85" i="32"/>
  <c r="BE231" i="32"/>
  <c r="BD380" i="32"/>
  <c r="BE240" i="32"/>
  <c r="BE37" i="32"/>
  <c r="BE28" i="32"/>
  <c r="BE177" i="32"/>
  <c r="BE22" i="32"/>
  <c r="BD117" i="32"/>
  <c r="BE40" i="32"/>
  <c r="BE89" i="32"/>
  <c r="BE181" i="32"/>
  <c r="BE166" i="32"/>
  <c r="BE94" i="32"/>
  <c r="BE235" i="32"/>
  <c r="BD261" i="32"/>
  <c r="BE41" i="32"/>
  <c r="BC408" i="32"/>
  <c r="BE42" i="32"/>
  <c r="BD305" i="32"/>
  <c r="BD118" i="32"/>
  <c r="BE165" i="32"/>
  <c r="BD134" i="32"/>
  <c r="BD308" i="32"/>
  <c r="BC406" i="32"/>
  <c r="BD133" i="32"/>
  <c r="BC403" i="32"/>
  <c r="BE232" i="32"/>
  <c r="BD270" i="32"/>
  <c r="BE170" i="32"/>
  <c r="BE29" i="32"/>
  <c r="BD314" i="32"/>
  <c r="BD315" i="32"/>
  <c r="BD379" i="32"/>
  <c r="BE31" i="32"/>
  <c r="BE236" i="32"/>
  <c r="BE225" i="32"/>
  <c r="BE233" i="32"/>
  <c r="BD320" i="32"/>
  <c r="BD367" i="32"/>
  <c r="BD317" i="32"/>
  <c r="BD126" i="32"/>
  <c r="BE173" i="32"/>
  <c r="BD272" i="32"/>
  <c r="BD301" i="32"/>
  <c r="BD368" i="32"/>
  <c r="BE97" i="32"/>
  <c r="BD262" i="32"/>
  <c r="BD364" i="32"/>
  <c r="BC407" i="32"/>
  <c r="BE30" i="32"/>
  <c r="BE34" i="32"/>
  <c r="BD302" i="32"/>
  <c r="BE106" i="32"/>
  <c r="BE36" i="32"/>
  <c r="BE91" i="32"/>
  <c r="BE178" i="32"/>
  <c r="BD373" i="32"/>
  <c r="BD273" i="32"/>
  <c r="BD307" i="32"/>
  <c r="BD125" i="32"/>
  <c r="BD382" i="32"/>
  <c r="BE24" i="32"/>
  <c r="BE84" i="32"/>
  <c r="BD254" i="32"/>
  <c r="BE107" i="32"/>
  <c r="BE174" i="32"/>
  <c r="BC394" i="32"/>
  <c r="BD268" i="32"/>
  <c r="BE23" i="32"/>
  <c r="BE98" i="32"/>
  <c r="BC405" i="32"/>
  <c r="BE96" i="32"/>
  <c r="BC411" i="32"/>
  <c r="BD256" i="32"/>
  <c r="BC399" i="32"/>
  <c r="BD306" i="32"/>
  <c r="BE162" i="32"/>
  <c r="BD319" i="32"/>
  <c r="BC401" i="32"/>
  <c r="BD258" i="32"/>
  <c r="BD323" i="32"/>
  <c r="BE87" i="32"/>
  <c r="BD309" i="32"/>
  <c r="BD129" i="32"/>
  <c r="BE99" i="32"/>
  <c r="BE39" i="32"/>
  <c r="BD127" i="32"/>
  <c r="BE239" i="32"/>
  <c r="BE103" i="32"/>
  <c r="BE161" i="32"/>
  <c r="BD365" i="32"/>
  <c r="BE88" i="32"/>
  <c r="BC414" i="32"/>
  <c r="BE172" i="32"/>
  <c r="BC402" i="32"/>
  <c r="BE224" i="32"/>
  <c r="BE86" i="32"/>
  <c r="BE32" i="32"/>
  <c r="BE168" i="32"/>
  <c r="BD321" i="32"/>
  <c r="BD318" i="32"/>
  <c r="BD303" i="32"/>
  <c r="BD366" i="32"/>
  <c r="BE234" i="32"/>
  <c r="BE243" i="32"/>
  <c r="BC397" i="32"/>
  <c r="BE105" i="32"/>
  <c r="BE171" i="32"/>
  <c r="BD114" i="32"/>
  <c r="BE164" i="32"/>
  <c r="BD259" i="32"/>
  <c r="BE102" i="32"/>
  <c r="BD257" i="32"/>
  <c r="BE183" i="32"/>
  <c r="BD385" i="31"/>
  <c r="BD353" i="31"/>
  <c r="BD352" i="31"/>
  <c r="BD351" i="31"/>
  <c r="BD386" i="31"/>
  <c r="BD387" i="31"/>
  <c r="BD275" i="31"/>
  <c r="BD276" i="31"/>
  <c r="BE61" i="31"/>
  <c r="BD277" i="31"/>
  <c r="BD303" i="31"/>
  <c r="BD346" i="31"/>
  <c r="BE246" i="31"/>
  <c r="BE247" i="31"/>
  <c r="BD316" i="31"/>
  <c r="BD320" i="31"/>
  <c r="BE213" i="31"/>
  <c r="BE212" i="31"/>
  <c r="BD135" i="31"/>
  <c r="BD332" i="31"/>
  <c r="BD136" i="31"/>
  <c r="BD86" i="31"/>
  <c r="BD119" i="31"/>
  <c r="BD318" i="31"/>
  <c r="BD344" i="31"/>
  <c r="BD258" i="31"/>
  <c r="BD274" i="31"/>
  <c r="BD272" i="31"/>
  <c r="BD137" i="31"/>
  <c r="BD130" i="31"/>
  <c r="BD93" i="31"/>
  <c r="BD319" i="31"/>
  <c r="BE162" i="31"/>
  <c r="BE208" i="31"/>
  <c r="BD131" i="31"/>
  <c r="BD263" i="31"/>
  <c r="BD315" i="31"/>
  <c r="BD133" i="31"/>
  <c r="BD95" i="31"/>
  <c r="BD347" i="31"/>
  <c r="BD335" i="31"/>
  <c r="BD300" i="31"/>
  <c r="BD127" i="31"/>
  <c r="BD117" i="31"/>
  <c r="BE28" i="31"/>
  <c r="BD118" i="31"/>
  <c r="BE68" i="31"/>
  <c r="BD345" i="31"/>
  <c r="BC408" i="31"/>
  <c r="BD105" i="31"/>
  <c r="BD322" i="31"/>
  <c r="BE191" i="31"/>
  <c r="BE73" i="31"/>
  <c r="BD259" i="31"/>
  <c r="BD265" i="31"/>
  <c r="BD91" i="31"/>
  <c r="BD341" i="31"/>
  <c r="BD98" i="31"/>
  <c r="BD309" i="31"/>
  <c r="BD342" i="31"/>
  <c r="BC399" i="31"/>
  <c r="BD257" i="31"/>
  <c r="BD317" i="31"/>
  <c r="BD254" i="31"/>
  <c r="BD115" i="31"/>
  <c r="BE72" i="31"/>
  <c r="BE31" i="31"/>
  <c r="BE203" i="31"/>
  <c r="BE193" i="31"/>
  <c r="BE43" i="31"/>
  <c r="BE194" i="31"/>
  <c r="BE233" i="31"/>
  <c r="BE58" i="31"/>
  <c r="BD126" i="31"/>
  <c r="BC401" i="31"/>
  <c r="BE229" i="31"/>
  <c r="BD313" i="31"/>
  <c r="BE55" i="31"/>
  <c r="BE35" i="31"/>
  <c r="BD304" i="31"/>
  <c r="BD368" i="31"/>
  <c r="BE206" i="31"/>
  <c r="BE163" i="31"/>
  <c r="BD106" i="31"/>
  <c r="BD321" i="31"/>
  <c r="BD271" i="31"/>
  <c r="BE54" i="31"/>
  <c r="BE226" i="31"/>
  <c r="BD314" i="31"/>
  <c r="BE239" i="31"/>
  <c r="BE201" i="31"/>
  <c r="BC406" i="31"/>
  <c r="BE234" i="31"/>
  <c r="BD349" i="31"/>
  <c r="BE227" i="31"/>
  <c r="BE207" i="31"/>
  <c r="BD371" i="31"/>
  <c r="BD369" i="31"/>
  <c r="BE242" i="31"/>
  <c r="BC404" i="31"/>
  <c r="BE181" i="31"/>
  <c r="BD384" i="31"/>
  <c r="BC394" i="31"/>
  <c r="BD383" i="31"/>
  <c r="BE195" i="31"/>
  <c r="BD380" i="31"/>
  <c r="BE30" i="31"/>
  <c r="BE169" i="31"/>
  <c r="BD333" i="31"/>
  <c r="BD311" i="31"/>
  <c r="BE228" i="31"/>
  <c r="BE37" i="31"/>
  <c r="BD339" i="31"/>
  <c r="BD90" i="31"/>
  <c r="BD85" i="31"/>
  <c r="BC403" i="31"/>
  <c r="BC413" i="31"/>
  <c r="BE172" i="31"/>
  <c r="BE25" i="31"/>
  <c r="BD107" i="31"/>
  <c r="BE29" i="31"/>
  <c r="BE182" i="31"/>
  <c r="BD268" i="31"/>
  <c r="BE225" i="31"/>
  <c r="BE165" i="31"/>
  <c r="BD378" i="31"/>
  <c r="BD340" i="31"/>
  <c r="BD267" i="31"/>
  <c r="BD331" i="31"/>
  <c r="BE232" i="31"/>
  <c r="BE238" i="31"/>
  <c r="BC402" i="31"/>
  <c r="BE66" i="31"/>
  <c r="BD114" i="31"/>
  <c r="BD92" i="31"/>
  <c r="BE198" i="31"/>
  <c r="BD89" i="31"/>
  <c r="BE41" i="31"/>
  <c r="BE36" i="31"/>
  <c r="BD99" i="31"/>
  <c r="BE26" i="31"/>
  <c r="BD366" i="31"/>
  <c r="BD121" i="31"/>
  <c r="BE57" i="31"/>
  <c r="BE236" i="31"/>
  <c r="BE63" i="31"/>
  <c r="BE171" i="31"/>
  <c r="BE65" i="31"/>
  <c r="BE60" i="31"/>
  <c r="BE174" i="31"/>
  <c r="BD323" i="31"/>
  <c r="BC405" i="31"/>
  <c r="BC398" i="31"/>
  <c r="BD382" i="31"/>
  <c r="BD348" i="31"/>
  <c r="BE67" i="31"/>
  <c r="BD273" i="31"/>
  <c r="BD101" i="31"/>
  <c r="BE39" i="31"/>
  <c r="BD124" i="31"/>
  <c r="BE167" i="31"/>
  <c r="BD308" i="31"/>
  <c r="BE183" i="31"/>
  <c r="BD270" i="31"/>
  <c r="BC410" i="31"/>
  <c r="BC414" i="31"/>
  <c r="BE40" i="31"/>
  <c r="BE69" i="31"/>
  <c r="BE197" i="31"/>
  <c r="BD116" i="31"/>
  <c r="BC397" i="31"/>
  <c r="BE71" i="31"/>
  <c r="BE211" i="31"/>
  <c r="BE62" i="31"/>
  <c r="BD337" i="31"/>
  <c r="BD307" i="31"/>
  <c r="BE24" i="31"/>
  <c r="BD129" i="31"/>
  <c r="BD301" i="31"/>
  <c r="BE180" i="31"/>
  <c r="BE33" i="31"/>
  <c r="BE64" i="31"/>
  <c r="BD374" i="31"/>
  <c r="BD302" i="31"/>
  <c r="BE240" i="31"/>
  <c r="BD256" i="31"/>
  <c r="BD343" i="31"/>
  <c r="BD104" i="31"/>
  <c r="BD87" i="31"/>
  <c r="BE200" i="31"/>
  <c r="BE235" i="31"/>
  <c r="BE243" i="31"/>
  <c r="BE244" i="31"/>
  <c r="BD338" i="31"/>
  <c r="BE21" i="31"/>
  <c r="BD377" i="31"/>
  <c r="BE177" i="31"/>
  <c r="BD381" i="31"/>
  <c r="BE168" i="31"/>
  <c r="BE230" i="31"/>
  <c r="BE192" i="31"/>
  <c r="BE245" i="31"/>
  <c r="BE170" i="31"/>
  <c r="BD350" i="31"/>
  <c r="BE205" i="31"/>
  <c r="BD376" i="31"/>
  <c r="BC412" i="31"/>
  <c r="BD97" i="31"/>
  <c r="BD269" i="31"/>
  <c r="BD365" i="31"/>
  <c r="BE173" i="31"/>
  <c r="BD128" i="31"/>
  <c r="BE237" i="31"/>
  <c r="BE164" i="31"/>
  <c r="BD123" i="31"/>
  <c r="BD262" i="31"/>
  <c r="BD264" i="31"/>
  <c r="BD96" i="31"/>
  <c r="BD364" i="31"/>
  <c r="BE34" i="31"/>
  <c r="BC409" i="31"/>
  <c r="BD334" i="31"/>
  <c r="BD310" i="31"/>
  <c r="BE27" i="31"/>
  <c r="BD367" i="31"/>
  <c r="BC407" i="31"/>
  <c r="BC396" i="31"/>
  <c r="BE161" i="31"/>
  <c r="BD103" i="31"/>
  <c r="BE202" i="31"/>
  <c r="BE70" i="31"/>
  <c r="BD312" i="31"/>
  <c r="BE231" i="31"/>
  <c r="BE59" i="31"/>
  <c r="BE32" i="31"/>
  <c r="BD370" i="31"/>
  <c r="BE23" i="31"/>
  <c r="BE50" i="31"/>
  <c r="BE209" i="31"/>
  <c r="BE204" i="31"/>
  <c r="BD372" i="31"/>
  <c r="BE42" i="31"/>
  <c r="BE22" i="31"/>
  <c r="BE190" i="31"/>
  <c r="BD261" i="31"/>
  <c r="BE176" i="31"/>
  <c r="BD134" i="31"/>
  <c r="BD100" i="31"/>
  <c r="BE199" i="31"/>
  <c r="BE210" i="31"/>
  <c r="BE20" i="31"/>
  <c r="BC411" i="31"/>
  <c r="BD266" i="31"/>
  <c r="BD306" i="31"/>
  <c r="BD373" i="31"/>
  <c r="BD255" i="31"/>
  <c r="BD330" i="31"/>
  <c r="BE53" i="31"/>
  <c r="BE175" i="31"/>
  <c r="BD94" i="31"/>
  <c r="BE52" i="31"/>
  <c r="BD125" i="31"/>
  <c r="BE38" i="31"/>
  <c r="BD84" i="31"/>
  <c r="BE178" i="31"/>
  <c r="BD122" i="31"/>
  <c r="BE160" i="31"/>
  <c r="BE224" i="31"/>
  <c r="BE179" i="31"/>
  <c r="BE51" i="31"/>
  <c r="BE241" i="31"/>
  <c r="BD375" i="31"/>
  <c r="BD102" i="31"/>
  <c r="CS5" i="7"/>
  <c r="CR19" i="7"/>
  <c r="CT7" i="7"/>
  <c r="CS21" i="7"/>
  <c r="CT13" i="7"/>
  <c r="CS27" i="7"/>
  <c r="CV12" i="7"/>
  <c r="CU26" i="7"/>
  <c r="CU6" i="7"/>
  <c r="CT20" i="7"/>
  <c r="CT11" i="7"/>
  <c r="CS25" i="7"/>
  <c r="CU10" i="7"/>
  <c r="CT24" i="7"/>
  <c r="CT9" i="7"/>
  <c r="CS23" i="7"/>
  <c r="CV8" i="7"/>
  <c r="CU22" i="7"/>
  <c r="BC255" i="30"/>
  <c r="BD255" i="30" s="1"/>
  <c r="BE70" i="30"/>
  <c r="BE69" i="30"/>
  <c r="BE37" i="30"/>
  <c r="BE42" i="30"/>
  <c r="BE38" i="30"/>
  <c r="BE68" i="30"/>
  <c r="BE72" i="30"/>
  <c r="BE40" i="30"/>
  <c r="BE67" i="30"/>
  <c r="BE41" i="30"/>
  <c r="BE71" i="30"/>
  <c r="BE39" i="30"/>
  <c r="BC315" i="30"/>
  <c r="BC396" i="30"/>
  <c r="BD239" i="30"/>
  <c r="BF39" i="39"/>
  <c r="BF61" i="39" s="1"/>
  <c r="BF89" i="39" s="1"/>
  <c r="BF111" i="39" s="1"/>
  <c r="BF133" i="39" s="1"/>
  <c r="BG16" i="39"/>
  <c r="BF4" i="39"/>
  <c r="BF9" i="39" s="1" a="1"/>
  <c r="BF9" i="39" s="1"/>
  <c r="BE39" i="38"/>
  <c r="BE61" i="38" s="1"/>
  <c r="BE89" i="38" s="1"/>
  <c r="BE111" i="38" s="1"/>
  <c r="BE133" i="38" s="1"/>
  <c r="BF16" i="38"/>
  <c r="BE4" i="38"/>
  <c r="BD218" i="30"/>
  <c r="BD234" i="30"/>
  <c r="BD231" i="30"/>
  <c r="BD220" i="30"/>
  <c r="BD227" i="30"/>
  <c r="BD219" i="30"/>
  <c r="BD233" i="30"/>
  <c r="BD228" i="30"/>
  <c r="BD230" i="30"/>
  <c r="BC249" i="30"/>
  <c r="BD249" i="30" s="1"/>
  <c r="BC269" i="30"/>
  <c r="BD269" i="30" s="1"/>
  <c r="BC258" i="30"/>
  <c r="BD258" i="30" s="1"/>
  <c r="BC247" i="30"/>
  <c r="BD247" i="30" s="1"/>
  <c r="BC261" i="30"/>
  <c r="BD261" i="30" s="1"/>
  <c r="BC267" i="30"/>
  <c r="BD267" i="30" s="1"/>
  <c r="BD236" i="30"/>
  <c r="BD222" i="30"/>
  <c r="BD217" i="30"/>
  <c r="BD238" i="30"/>
  <c r="BD237" i="30"/>
  <c r="BD221" i="30"/>
  <c r="BD235" i="30"/>
  <c r="BD226" i="30"/>
  <c r="BD204" i="30"/>
  <c r="BD176" i="30"/>
  <c r="BC259" i="30"/>
  <c r="BD259" i="30" s="1"/>
  <c r="BD209" i="30"/>
  <c r="BC370" i="30"/>
  <c r="BC343" i="30"/>
  <c r="BD208" i="30"/>
  <c r="BD178" i="30"/>
  <c r="BD179" i="30"/>
  <c r="BD174" i="30"/>
  <c r="BC401" i="30"/>
  <c r="BC254" i="30"/>
  <c r="BD254" i="30" s="1"/>
  <c r="BC395" i="30"/>
  <c r="BC388" i="30"/>
  <c r="BC405" i="30"/>
  <c r="BC398" i="30"/>
  <c r="BC391" i="30"/>
  <c r="BC386" i="30"/>
  <c r="BC407" i="30"/>
  <c r="BC377" i="30"/>
  <c r="BC363" i="30"/>
  <c r="BC364" i="30"/>
  <c r="BC341" i="30"/>
  <c r="BC358" i="30"/>
  <c r="BC404" i="30"/>
  <c r="BC362" i="30"/>
  <c r="BC356" i="30"/>
  <c r="BC368" i="30"/>
  <c r="BC366" i="30"/>
  <c r="BC376" i="30"/>
  <c r="BC359" i="30"/>
  <c r="BC374" i="30"/>
  <c r="BC373" i="30"/>
  <c r="BC369" i="30"/>
  <c r="BC384" i="30"/>
  <c r="BD177" i="30"/>
  <c r="BC387" i="30"/>
  <c r="BC402" i="30"/>
  <c r="BC372" i="30"/>
  <c r="BC355" i="30"/>
  <c r="BC360" i="30"/>
  <c r="BD175" i="30"/>
  <c r="BF222" i="32"/>
  <c r="BE221" i="32"/>
  <c r="BE252" i="32"/>
  <c r="BC357" i="30"/>
  <c r="BC365" i="30"/>
  <c r="T383" i="30"/>
  <c r="BC375" i="30"/>
  <c r="BC385" i="30"/>
  <c r="BD232" i="30"/>
  <c r="BC393" i="30"/>
  <c r="BC311" i="30"/>
  <c r="BC361" i="30"/>
  <c r="BC342" i="30"/>
  <c r="BD223" i="30"/>
  <c r="BC354" i="30"/>
  <c r="BC389" i="30"/>
  <c r="BD206" i="30"/>
  <c r="BE221" i="31"/>
  <c r="BE252" i="31"/>
  <c r="BF222" i="31"/>
  <c r="BC313" i="30"/>
  <c r="BE202" i="33"/>
  <c r="BF172" i="33"/>
  <c r="BE171" i="33"/>
  <c r="BC406" i="30"/>
  <c r="BC367" i="30"/>
  <c r="BC399" i="30"/>
  <c r="BE362" i="32"/>
  <c r="BD361" i="32"/>
  <c r="BD392" i="32"/>
  <c r="T216" i="30"/>
  <c r="BC314" i="30"/>
  <c r="BD240" i="30"/>
  <c r="BD224" i="30"/>
  <c r="BC312" i="30"/>
  <c r="BC316" i="30"/>
  <c r="BD264" i="30"/>
  <c r="BC248" i="30"/>
  <c r="BD248" i="30" s="1"/>
  <c r="BC260" i="30"/>
  <c r="BD260" i="30" s="1"/>
  <c r="BC253" i="30"/>
  <c r="BD253" i="30" s="1"/>
  <c r="BC257" i="30"/>
  <c r="BD257" i="30" s="1"/>
  <c r="BC268" i="30"/>
  <c r="BD268" i="30" s="1"/>
  <c r="BC251" i="30"/>
  <c r="BD251" i="30" s="1"/>
  <c r="BC263" i="30"/>
  <c r="BD263" i="30" s="1"/>
  <c r="BC250" i="30"/>
  <c r="BD250" i="30" s="1"/>
  <c r="BC270" i="30"/>
  <c r="BD270" i="30" s="1"/>
  <c r="BC265" i="30"/>
  <c r="BD265" i="30" s="1"/>
  <c r="BC266" i="30"/>
  <c r="BD266" i="30" s="1"/>
  <c r="BC252" i="30"/>
  <c r="BD252" i="30" s="1"/>
  <c r="BC256" i="30"/>
  <c r="BD256" i="30" s="1"/>
  <c r="BC246" i="30"/>
  <c r="BD246" i="30" s="1"/>
  <c r="BC262" i="30"/>
  <c r="BD262" i="30" s="1"/>
  <c r="BC394" i="30"/>
  <c r="BE291" i="30"/>
  <c r="BD290" i="30"/>
  <c r="BD321" i="30"/>
  <c r="BD352" i="30" s="1"/>
  <c r="BD382" i="30" s="1"/>
  <c r="BE184" i="30"/>
  <c r="BE215" i="30" s="1"/>
  <c r="BE153" i="30"/>
  <c r="BF154" i="30"/>
  <c r="BC345" i="30"/>
  <c r="BD229" i="30"/>
  <c r="BC392" i="30"/>
  <c r="BD205" i="30"/>
  <c r="BC403" i="30"/>
  <c r="T353" i="30"/>
  <c r="BC397" i="30"/>
  <c r="BD392" i="31"/>
  <c r="BD361" i="31"/>
  <c r="BE362" i="31"/>
  <c r="BC400" i="30"/>
  <c r="BE328" i="32"/>
  <c r="BE297" i="32"/>
  <c r="BF298" i="32"/>
  <c r="BC344" i="30"/>
  <c r="BF298" i="31"/>
  <c r="BE328" i="31"/>
  <c r="BE297" i="31"/>
  <c r="BF188" i="31"/>
  <c r="BF157" i="31"/>
  <c r="BG158" i="31"/>
  <c r="BF188" i="32"/>
  <c r="BG158" i="32"/>
  <c r="BF157" i="32"/>
  <c r="BC371" i="30"/>
  <c r="BC390" i="30"/>
  <c r="BD225" i="30"/>
  <c r="BC346" i="30"/>
  <c r="BD207" i="30"/>
  <c r="BF125" i="33"/>
  <c r="BF94" i="33"/>
  <c r="BG95" i="33"/>
  <c r="AU111" i="36"/>
  <c r="AV48" i="36"/>
  <c r="AV68" i="36" s="1"/>
  <c r="AW50" i="37"/>
  <c r="AX39" i="37"/>
  <c r="AV44" i="36"/>
  <c r="AV64" i="36" s="1"/>
  <c r="AU107" i="36"/>
  <c r="BE38" i="37"/>
  <c r="BD48" i="37"/>
  <c r="BD49" i="37" s="1"/>
  <c r="AU110" i="36"/>
  <c r="AV47" i="36"/>
  <c r="AV67" i="36" s="1"/>
  <c r="AU108" i="36"/>
  <c r="AV45" i="36"/>
  <c r="AV65" i="36" s="1"/>
  <c r="AV51" i="36"/>
  <c r="AV71" i="36" s="1"/>
  <c r="AU114" i="36"/>
  <c r="AV41" i="36"/>
  <c r="AV61" i="36" s="1"/>
  <c r="AU104" i="36"/>
  <c r="AV46" i="36"/>
  <c r="AV66" i="36" s="1"/>
  <c r="AU109" i="36"/>
  <c r="AV17" i="35"/>
  <c r="AW14" i="35"/>
  <c r="AV53" i="36"/>
  <c r="AV73" i="36" s="1"/>
  <c r="AU116" i="36"/>
  <c r="AV42" i="36"/>
  <c r="AV62" i="36" s="1"/>
  <c r="AU105" i="36"/>
  <c r="BF13" i="35"/>
  <c r="BE27" i="35"/>
  <c r="AU112" i="36"/>
  <c r="AV49" i="36"/>
  <c r="AV69" i="36" s="1"/>
  <c r="AU113" i="36"/>
  <c r="AV50" i="36"/>
  <c r="AV70" i="36" s="1"/>
  <c r="AT103" i="36"/>
  <c r="AT119" i="36" s="1"/>
  <c r="AT78" i="36"/>
  <c r="BD39" i="36"/>
  <c r="BC81" i="36"/>
  <c r="BC102" i="36" s="1"/>
  <c r="BC131" i="36" s="1"/>
  <c r="BC132" i="36" s="1"/>
  <c r="BC59" i="36"/>
  <c r="AV43" i="36"/>
  <c r="AV63" i="36" s="1"/>
  <c r="AU106" i="36"/>
  <c r="AU56" i="36"/>
  <c r="AV40" i="36"/>
  <c r="AV60" i="36" s="1"/>
  <c r="AU117" i="36"/>
  <c r="AV54" i="36"/>
  <c r="AV74" i="36" s="1"/>
  <c r="AU115" i="36"/>
  <c r="AV52" i="36"/>
  <c r="AV72" i="36" s="1"/>
  <c r="BD133" i="30"/>
  <c r="BD120" i="30"/>
  <c r="BD126" i="30"/>
  <c r="BD117" i="30"/>
  <c r="BD127" i="30"/>
  <c r="BD121" i="30"/>
  <c r="BD114" i="30"/>
  <c r="BD123" i="30"/>
  <c r="BD129" i="30"/>
  <c r="BD112" i="30"/>
  <c r="BD119" i="30"/>
  <c r="BD113" i="30"/>
  <c r="BD130" i="30"/>
  <c r="BD132" i="30"/>
  <c r="BD125" i="30"/>
  <c r="BD124" i="30"/>
  <c r="BD111" i="30"/>
  <c r="BD122" i="30"/>
  <c r="BD131" i="30"/>
  <c r="BD110" i="30"/>
  <c r="BD128" i="30"/>
  <c r="BD109" i="30"/>
  <c r="BD115" i="30"/>
  <c r="BD118" i="30"/>
  <c r="BG16" i="16"/>
  <c r="BG4" i="16" s="1"/>
  <c r="BF39" i="16"/>
  <c r="O61" i="16"/>
  <c r="O89" i="16" s="1"/>
  <c r="O111" i="16" s="1"/>
  <c r="O133" i="16" s="1"/>
  <c r="BF48" i="33"/>
  <c r="BG18" i="33"/>
  <c r="BF17" i="33"/>
  <c r="BF48" i="31"/>
  <c r="BG18" i="31"/>
  <c r="BF17" i="31"/>
  <c r="BE112" i="32"/>
  <c r="BE81" i="32"/>
  <c r="BF82" i="32"/>
  <c r="BG18" i="32"/>
  <c r="BF17" i="32"/>
  <c r="BF48" i="32"/>
  <c r="BE81" i="31"/>
  <c r="BF82" i="31"/>
  <c r="BE112" i="31"/>
  <c r="BD102" i="30"/>
  <c r="BD103" i="30"/>
  <c r="BD101" i="30"/>
  <c r="BD91" i="30"/>
  <c r="BD94" i="30"/>
  <c r="BD98" i="30"/>
  <c r="BD96" i="30"/>
  <c r="BD88" i="30"/>
  <c r="BD80" i="30"/>
  <c r="BD100" i="30"/>
  <c r="BD84" i="30"/>
  <c r="BD90" i="30"/>
  <c r="BD81" i="30"/>
  <c r="BD89" i="30"/>
  <c r="BD83" i="30"/>
  <c r="BD99" i="30"/>
  <c r="BD93" i="30"/>
  <c r="S79" i="30"/>
  <c r="BD85" i="30"/>
  <c r="BD97" i="30"/>
  <c r="BD82" i="30"/>
  <c r="BD95" i="30"/>
  <c r="BD92" i="30"/>
  <c r="BD87" i="30"/>
  <c r="BD86" i="30"/>
  <c r="BF16" i="30"/>
  <c r="BE78" i="30"/>
  <c r="BE108" i="30" s="1"/>
  <c r="BE116" i="30" s="1"/>
  <c r="BG17" i="30"/>
  <c r="BF47" i="30"/>
  <c r="BF42" i="33" l="1"/>
  <c r="BD14" i="22"/>
  <c r="BD13" i="22"/>
  <c r="BD15" i="22"/>
  <c r="BF3" i="22"/>
  <c r="BE12" i="22"/>
  <c r="BE272" i="31"/>
  <c r="AV76" i="36"/>
  <c r="BC96" i="36"/>
  <c r="BC88" i="36"/>
  <c r="BC91" i="36"/>
  <c r="BC89" i="36"/>
  <c r="BC92" i="36"/>
  <c r="BC94" i="36"/>
  <c r="BC95" i="36"/>
  <c r="BC87" i="36"/>
  <c r="AX82" i="36"/>
  <c r="AW98" i="36"/>
  <c r="BC86" i="36"/>
  <c r="BC83" i="36"/>
  <c r="BC84" i="36"/>
  <c r="AT134" i="36"/>
  <c r="AT121" i="36"/>
  <c r="BC85" i="36"/>
  <c r="BC93" i="36"/>
  <c r="BC90" i="36"/>
  <c r="BE5" i="38" a="1"/>
  <c r="BE5" i="38" s="1"/>
  <c r="AX21" i="35"/>
  <c r="AX31" i="35" s="1"/>
  <c r="AY20" i="35"/>
  <c r="AY22" i="35"/>
  <c r="AX23" i="35"/>
  <c r="AX32" i="35" s="1"/>
  <c r="AV19" i="35"/>
  <c r="AW15" i="35"/>
  <c r="AW17" i="35" s="1"/>
  <c r="AU30" i="35"/>
  <c r="BE379" i="31"/>
  <c r="AV29" i="35"/>
  <c r="BE266" i="32"/>
  <c r="BE128" i="32"/>
  <c r="BD417" i="32"/>
  <c r="BG8" i="16" a="1"/>
  <c r="BG8" i="16" s="1"/>
  <c r="BF230" i="32"/>
  <c r="BF162" i="31"/>
  <c r="BD399" i="31"/>
  <c r="BD416" i="32"/>
  <c r="BG5" i="16" a="1"/>
  <c r="BG5" i="16" s="1"/>
  <c r="BE226" i="33"/>
  <c r="BE8" i="38" a="1"/>
  <c r="BE8" i="38" s="1"/>
  <c r="BE10" i="38" a="1"/>
  <c r="BE10" i="38" s="1"/>
  <c r="BF10" i="39" a="1"/>
  <c r="BF10" i="39" s="1"/>
  <c r="BE225" i="33"/>
  <c r="BE315" i="31"/>
  <c r="BE9" i="38" a="1"/>
  <c r="BE9" i="38" s="1"/>
  <c r="BF7" i="39" a="1"/>
  <c r="BF7" i="39" s="1"/>
  <c r="BF5" i="39" a="1"/>
  <c r="BF5" i="39" s="1"/>
  <c r="BD415" i="31"/>
  <c r="BF28" i="31"/>
  <c r="BG9" i="16" a="1"/>
  <c r="BG9" i="16" s="1"/>
  <c r="BD417" i="31"/>
  <c r="BD415" i="32"/>
  <c r="BF11" i="39" a="1"/>
  <c r="BF11" i="39" s="1"/>
  <c r="BF8" i="39" a="1"/>
  <c r="BF8" i="39" s="1"/>
  <c r="BG11" i="16" a="1"/>
  <c r="BG11" i="16" s="1"/>
  <c r="BG10" i="16" a="1"/>
  <c r="BG10" i="16" s="1"/>
  <c r="BD416" i="31"/>
  <c r="BE384" i="32"/>
  <c r="BE227" i="33"/>
  <c r="BE7" i="38" a="1"/>
  <c r="BE7" i="38" s="1"/>
  <c r="BE11" i="38" a="1"/>
  <c r="BE11" i="38" s="1"/>
  <c r="BG7" i="16" a="1"/>
  <c r="BG7" i="16" s="1"/>
  <c r="BE222" i="33"/>
  <c r="BF150" i="33"/>
  <c r="BF148" i="33"/>
  <c r="BF149" i="33"/>
  <c r="BF71" i="33"/>
  <c r="BF73" i="33"/>
  <c r="BF136" i="33"/>
  <c r="BF72" i="33"/>
  <c r="BE178" i="33"/>
  <c r="BE219" i="33"/>
  <c r="BF145" i="33"/>
  <c r="BF119" i="33"/>
  <c r="BF100" i="33"/>
  <c r="BF23" i="33"/>
  <c r="BF107" i="33"/>
  <c r="BE193" i="33"/>
  <c r="BF66" i="33"/>
  <c r="BE208" i="33"/>
  <c r="BF67" i="33"/>
  <c r="BF103" i="33"/>
  <c r="BF128" i="33"/>
  <c r="BF43" i="33"/>
  <c r="BF64" i="33"/>
  <c r="BE218" i="33"/>
  <c r="BF109" i="33"/>
  <c r="BE184" i="33"/>
  <c r="BF97" i="33"/>
  <c r="BF60" i="33"/>
  <c r="BF117" i="33"/>
  <c r="BF132" i="33"/>
  <c r="BF102" i="33"/>
  <c r="BE207" i="33"/>
  <c r="BF30" i="33"/>
  <c r="BF51" i="33"/>
  <c r="BF55" i="33"/>
  <c r="BE212" i="33"/>
  <c r="BF28" i="33"/>
  <c r="BF20" i="33"/>
  <c r="BF34" i="33"/>
  <c r="BF27" i="33"/>
  <c r="BE190" i="33"/>
  <c r="BF22" i="33"/>
  <c r="BF25" i="33"/>
  <c r="BE186" i="33"/>
  <c r="BF65" i="33"/>
  <c r="BF113" i="33"/>
  <c r="BF147" i="33"/>
  <c r="BF59" i="33"/>
  <c r="BF50" i="33"/>
  <c r="BE180" i="33"/>
  <c r="BF52" i="33"/>
  <c r="BE189" i="33"/>
  <c r="BF36" i="33"/>
  <c r="BF39" i="33"/>
  <c r="BE185" i="33"/>
  <c r="BF98" i="33"/>
  <c r="BF105" i="33"/>
  <c r="BE191" i="33"/>
  <c r="BF131" i="33"/>
  <c r="BF135" i="33"/>
  <c r="BF120" i="33"/>
  <c r="BE217" i="33"/>
  <c r="BE214" i="33"/>
  <c r="BE224" i="33"/>
  <c r="BF112" i="33"/>
  <c r="BF144" i="33"/>
  <c r="BE175" i="33"/>
  <c r="BF40" i="33"/>
  <c r="BF99" i="33"/>
  <c r="BE182" i="33"/>
  <c r="BF41" i="33"/>
  <c r="BF137" i="33"/>
  <c r="BF58" i="33"/>
  <c r="BF26" i="33"/>
  <c r="BF106" i="33"/>
  <c r="BE206" i="33"/>
  <c r="BF62" i="33"/>
  <c r="BE188" i="33"/>
  <c r="BE220" i="33"/>
  <c r="BF69" i="33"/>
  <c r="BF127" i="33"/>
  <c r="BE204" i="33"/>
  <c r="BF104" i="33"/>
  <c r="BF61" i="33"/>
  <c r="BE195" i="33"/>
  <c r="BE215" i="33"/>
  <c r="BE177" i="33"/>
  <c r="BF33" i="33"/>
  <c r="BF57" i="33"/>
  <c r="BF142" i="33"/>
  <c r="BF38" i="33"/>
  <c r="BF130" i="33"/>
  <c r="BF146" i="33"/>
  <c r="BF115" i="33"/>
  <c r="BF141" i="33"/>
  <c r="BE196" i="33"/>
  <c r="BF139" i="33"/>
  <c r="BF70" i="33"/>
  <c r="BE221" i="33"/>
  <c r="BF129" i="33"/>
  <c r="BE176" i="33"/>
  <c r="BF108" i="33"/>
  <c r="BF63" i="33"/>
  <c r="BF118" i="33"/>
  <c r="BE179" i="33"/>
  <c r="BF32" i="33"/>
  <c r="BE187" i="33"/>
  <c r="BF138" i="33"/>
  <c r="BE216" i="33"/>
  <c r="BF68" i="33"/>
  <c r="BE223" i="33"/>
  <c r="BF35" i="33"/>
  <c r="BF101" i="33"/>
  <c r="BE192" i="33"/>
  <c r="BF37" i="33"/>
  <c r="BE213" i="33"/>
  <c r="BE174" i="33"/>
  <c r="BE211" i="33"/>
  <c r="BF134" i="33"/>
  <c r="BF140" i="33"/>
  <c r="BE183" i="33"/>
  <c r="BF114" i="33"/>
  <c r="BF143" i="33"/>
  <c r="BE197" i="33"/>
  <c r="BE194" i="33"/>
  <c r="BF111" i="33"/>
  <c r="BF54" i="33"/>
  <c r="BF110" i="33"/>
  <c r="BF24" i="33"/>
  <c r="BF116" i="33"/>
  <c r="BF31" i="33"/>
  <c r="BF53" i="33"/>
  <c r="BF29" i="33"/>
  <c r="BE205" i="33"/>
  <c r="BE209" i="33"/>
  <c r="BF21" i="33"/>
  <c r="BE181" i="33"/>
  <c r="BE385" i="32"/>
  <c r="BE387" i="32"/>
  <c r="BE386" i="32"/>
  <c r="BF246" i="32"/>
  <c r="BE276" i="32"/>
  <c r="BE275" i="32"/>
  <c r="BE277" i="32"/>
  <c r="BF247" i="32"/>
  <c r="BF244" i="32"/>
  <c r="BF245" i="32"/>
  <c r="BE371" i="32"/>
  <c r="BE135" i="32"/>
  <c r="BE136" i="32"/>
  <c r="BE137" i="32"/>
  <c r="BF164" i="32"/>
  <c r="BE366" i="32"/>
  <c r="BF224" i="32"/>
  <c r="BF39" i="32"/>
  <c r="BE258" i="32"/>
  <c r="BF107" i="32"/>
  <c r="BE125" i="32"/>
  <c r="BF106" i="32"/>
  <c r="BF97" i="32"/>
  <c r="BE272" i="32"/>
  <c r="BF233" i="32"/>
  <c r="BE270" i="32"/>
  <c r="BD408" i="32"/>
  <c r="BF166" i="32"/>
  <c r="BF28" i="32"/>
  <c r="BF85" i="32"/>
  <c r="BE122" i="32"/>
  <c r="BF237" i="32"/>
  <c r="BF180" i="32"/>
  <c r="BF90" i="32"/>
  <c r="BE271" i="32"/>
  <c r="BE369" i="32"/>
  <c r="BF35" i="32"/>
  <c r="BE119" i="32"/>
  <c r="BF183" i="32"/>
  <c r="BE114" i="32"/>
  <c r="BE303" i="32"/>
  <c r="BD402" i="32"/>
  <c r="BD414" i="32"/>
  <c r="BF99" i="32"/>
  <c r="BD399" i="32"/>
  <c r="BF23" i="32"/>
  <c r="BE254" i="32"/>
  <c r="BE307" i="32"/>
  <c r="BE302" i="32"/>
  <c r="BF173" i="32"/>
  <c r="BF232" i="32"/>
  <c r="BD406" i="32"/>
  <c r="BF181" i="32"/>
  <c r="BF37" i="32"/>
  <c r="BE274" i="32"/>
  <c r="BE313" i="32"/>
  <c r="BF26" i="32"/>
  <c r="BE265" i="32"/>
  <c r="BF163" i="32"/>
  <c r="BE376" i="32"/>
  <c r="BF229" i="32"/>
  <c r="BE322" i="32"/>
  <c r="BF227" i="32"/>
  <c r="BE132" i="32"/>
  <c r="BF171" i="32"/>
  <c r="BE318" i="32"/>
  <c r="BF88" i="32"/>
  <c r="BE129" i="32"/>
  <c r="BE256" i="32"/>
  <c r="BE268" i="32"/>
  <c r="BE273" i="32"/>
  <c r="BF34" i="32"/>
  <c r="BE377" i="32"/>
  <c r="BE126" i="32"/>
  <c r="BE315" i="32"/>
  <c r="BD403" i="32"/>
  <c r="BE308" i="32"/>
  <c r="BF41" i="32"/>
  <c r="BF89" i="32"/>
  <c r="BE130" i="32"/>
  <c r="BF104" i="32"/>
  <c r="BF38" i="32"/>
  <c r="BF228" i="32"/>
  <c r="BF238" i="32"/>
  <c r="BE316" i="32"/>
  <c r="BE255" i="32"/>
  <c r="BE116" i="32"/>
  <c r="BE372" i="32"/>
  <c r="BF105" i="32"/>
  <c r="BE321" i="32"/>
  <c r="BD404" i="32"/>
  <c r="BE365" i="32"/>
  <c r="BE309" i="32"/>
  <c r="BD401" i="32"/>
  <c r="BD411" i="32"/>
  <c r="BE373" i="32"/>
  <c r="BF30" i="32"/>
  <c r="BE267" i="32"/>
  <c r="BE317" i="32"/>
  <c r="BF225" i="32"/>
  <c r="BE314" i="32"/>
  <c r="BE115" i="32"/>
  <c r="BE134" i="32"/>
  <c r="BE261" i="32"/>
  <c r="BF240" i="32"/>
  <c r="BE300" i="32"/>
  <c r="BD409" i="32"/>
  <c r="BF43" i="32"/>
  <c r="BF95" i="32"/>
  <c r="BE304" i="32"/>
  <c r="BF33" i="32"/>
  <c r="BD395" i="32"/>
  <c r="BE370" i="32"/>
  <c r="BD396" i="32"/>
  <c r="BE257" i="32"/>
  <c r="BD397" i="32"/>
  <c r="BF168" i="32"/>
  <c r="BE124" i="32"/>
  <c r="BF161" i="32"/>
  <c r="BF96" i="32"/>
  <c r="BF236" i="32"/>
  <c r="BF29" i="32"/>
  <c r="BF165" i="32"/>
  <c r="BF40" i="32"/>
  <c r="BE380" i="32"/>
  <c r="BF242" i="32"/>
  <c r="BE131" i="32"/>
  <c r="BF21" i="32"/>
  <c r="BF179" i="32"/>
  <c r="BF176" i="32"/>
  <c r="BE375" i="32"/>
  <c r="BD398" i="32"/>
  <c r="BF160" i="32"/>
  <c r="BF32" i="32"/>
  <c r="BF103" i="32"/>
  <c r="BF87" i="32"/>
  <c r="BE319" i="32"/>
  <c r="BD405" i="32"/>
  <c r="BF84" i="32"/>
  <c r="BF178" i="32"/>
  <c r="BD407" i="32"/>
  <c r="BE367" i="32"/>
  <c r="BF31" i="32"/>
  <c r="BF170" i="32"/>
  <c r="BF169" i="32"/>
  <c r="BE118" i="32"/>
  <c r="BE117" i="32"/>
  <c r="BF231" i="32"/>
  <c r="BF241" i="32"/>
  <c r="BE310" i="32"/>
  <c r="BE383" i="32"/>
  <c r="BE121" i="32"/>
  <c r="BD412" i="32"/>
  <c r="BE312" i="32"/>
  <c r="BF27" i="32"/>
  <c r="BE374" i="32"/>
  <c r="BF102" i="32"/>
  <c r="BF243" i="32"/>
  <c r="BF172" i="32"/>
  <c r="BF239" i="32"/>
  <c r="BF162" i="32"/>
  <c r="BF98" i="32"/>
  <c r="BD394" i="32"/>
  <c r="BF24" i="32"/>
  <c r="BF91" i="32"/>
  <c r="BE364" i="32"/>
  <c r="BE368" i="32"/>
  <c r="BE264" i="32"/>
  <c r="BE305" i="32"/>
  <c r="BF235" i="32"/>
  <c r="BF22" i="32"/>
  <c r="BE378" i="32"/>
  <c r="BF93" i="32"/>
  <c r="BF182" i="32"/>
  <c r="BE269" i="32"/>
  <c r="BF167" i="32"/>
  <c r="BF226" i="32"/>
  <c r="BE123" i="32"/>
  <c r="BE311" i="32"/>
  <c r="BE263" i="32"/>
  <c r="BF20" i="32"/>
  <c r="BE381" i="32"/>
  <c r="BE259" i="32"/>
  <c r="BF234" i="32"/>
  <c r="BF86" i="32"/>
  <c r="BE127" i="32"/>
  <c r="BE323" i="32"/>
  <c r="BE306" i="32"/>
  <c r="BF174" i="32"/>
  <c r="BE382" i="32"/>
  <c r="BF36" i="32"/>
  <c r="BE262" i="32"/>
  <c r="BE301" i="32"/>
  <c r="BE320" i="32"/>
  <c r="BE379" i="32"/>
  <c r="BE133" i="32"/>
  <c r="BF42" i="32"/>
  <c r="BF94" i="32"/>
  <c r="BF177" i="32"/>
  <c r="BF100" i="32"/>
  <c r="BF175" i="32"/>
  <c r="BD413" i="32"/>
  <c r="BD410" i="32"/>
  <c r="BF25" i="32"/>
  <c r="BF92" i="32"/>
  <c r="BF101" i="32"/>
  <c r="BE387" i="31"/>
  <c r="BE386" i="31"/>
  <c r="BE351" i="31"/>
  <c r="BE352" i="31"/>
  <c r="BE353" i="31"/>
  <c r="BE385" i="31"/>
  <c r="BF212" i="31"/>
  <c r="BE277" i="31"/>
  <c r="BE276" i="31"/>
  <c r="BE275" i="31"/>
  <c r="BE365" i="31"/>
  <c r="BF247" i="31"/>
  <c r="BF246" i="31"/>
  <c r="BF213" i="31"/>
  <c r="BE373" i="31"/>
  <c r="BE91" i="31"/>
  <c r="BE306" i="31"/>
  <c r="BE346" i="31"/>
  <c r="BE312" i="31"/>
  <c r="BE137" i="31"/>
  <c r="BE136" i="31"/>
  <c r="BE122" i="31"/>
  <c r="BE135" i="31"/>
  <c r="BE364" i="31"/>
  <c r="BF173" i="31"/>
  <c r="BF205" i="31"/>
  <c r="BF171" i="31"/>
  <c r="BE316" i="31"/>
  <c r="BF73" i="31"/>
  <c r="BF179" i="31"/>
  <c r="BE94" i="31"/>
  <c r="BF177" i="31"/>
  <c r="BE374" i="31"/>
  <c r="BE332" i="31"/>
  <c r="BF72" i="31"/>
  <c r="BF175" i="31"/>
  <c r="BF211" i="31"/>
  <c r="BF174" i="31"/>
  <c r="BE334" i="31"/>
  <c r="BE335" i="31"/>
  <c r="BE303" i="31"/>
  <c r="BE321" i="31"/>
  <c r="BE313" i="31"/>
  <c r="BE370" i="31"/>
  <c r="BF164" i="31"/>
  <c r="BE255" i="31"/>
  <c r="BE100" i="31"/>
  <c r="BE372" i="31"/>
  <c r="BE119" i="31"/>
  <c r="BE308" i="31"/>
  <c r="BE382" i="31"/>
  <c r="BE300" i="31"/>
  <c r="BE90" i="31"/>
  <c r="BE380" i="31"/>
  <c r="BE274" i="31"/>
  <c r="BF191" i="31"/>
  <c r="BF241" i="31"/>
  <c r="BF244" i="31"/>
  <c r="BF41" i="31"/>
  <c r="BF225" i="31"/>
  <c r="BD404" i="31"/>
  <c r="BE125" i="31"/>
  <c r="BE134" i="31"/>
  <c r="BF59" i="31"/>
  <c r="BD407" i="31"/>
  <c r="BE96" i="31"/>
  <c r="BE350" i="31"/>
  <c r="BF168" i="31"/>
  <c r="BF243" i="31"/>
  <c r="BE302" i="31"/>
  <c r="BF180" i="31"/>
  <c r="BF71" i="31"/>
  <c r="BE270" i="31"/>
  <c r="BF67" i="31"/>
  <c r="BF60" i="31"/>
  <c r="BE89" i="31"/>
  <c r="BF238" i="31"/>
  <c r="BE268" i="31"/>
  <c r="BF172" i="31"/>
  <c r="BE339" i="31"/>
  <c r="BF195" i="31"/>
  <c r="BF242" i="31"/>
  <c r="BF201" i="31"/>
  <c r="BE106" i="31"/>
  <c r="BF229" i="31"/>
  <c r="BE347" i="31"/>
  <c r="BF193" i="31"/>
  <c r="BE305" i="31"/>
  <c r="BE273" i="31"/>
  <c r="BF63" i="31"/>
  <c r="BE261" i="31"/>
  <c r="BD402" i="31"/>
  <c r="BD406" i="31"/>
  <c r="BF51" i="31"/>
  <c r="BF204" i="31"/>
  <c r="BF52" i="31"/>
  <c r="BF176" i="31"/>
  <c r="BE93" i="31"/>
  <c r="BE309" i="31"/>
  <c r="BF231" i="31"/>
  <c r="BE367" i="31"/>
  <c r="BE264" i="31"/>
  <c r="BF170" i="31"/>
  <c r="BE381" i="31"/>
  <c r="BF235" i="31"/>
  <c r="BE301" i="31"/>
  <c r="BD397" i="31"/>
  <c r="BF183" i="31"/>
  <c r="BE348" i="31"/>
  <c r="BF65" i="31"/>
  <c r="BE342" i="31"/>
  <c r="BE259" i="31"/>
  <c r="BF232" i="31"/>
  <c r="BF182" i="31"/>
  <c r="BE257" i="31"/>
  <c r="BF37" i="31"/>
  <c r="BE115" i="31"/>
  <c r="BE369" i="31"/>
  <c r="BF239" i="31"/>
  <c r="BF163" i="31"/>
  <c r="BD401" i="31"/>
  <c r="BE95" i="31"/>
  <c r="BF203" i="31"/>
  <c r="BE132" i="31"/>
  <c r="BF38" i="31"/>
  <c r="BF23" i="31"/>
  <c r="BF21" i="31"/>
  <c r="BF236" i="31"/>
  <c r="BE121" i="31"/>
  <c r="BF198" i="31"/>
  <c r="BE331" i="31"/>
  <c r="BF29" i="31"/>
  <c r="BF68" i="31"/>
  <c r="BF228" i="31"/>
  <c r="BE371" i="31"/>
  <c r="BE314" i="31"/>
  <c r="BF206" i="31"/>
  <c r="BE126" i="31"/>
  <c r="BE133" i="31"/>
  <c r="BE322" i="31"/>
  <c r="BD395" i="31"/>
  <c r="BD396" i="31"/>
  <c r="BF240" i="31"/>
  <c r="BF224" i="31"/>
  <c r="BE266" i="31"/>
  <c r="BF27" i="31"/>
  <c r="BE262" i="31"/>
  <c r="BE269" i="31"/>
  <c r="BF245" i="31"/>
  <c r="BE118" i="31"/>
  <c r="BF200" i="31"/>
  <c r="BE258" i="31"/>
  <c r="BE129" i="31"/>
  <c r="BE116" i="31"/>
  <c r="BF160" i="31"/>
  <c r="BD411" i="31"/>
  <c r="BF190" i="31"/>
  <c r="BF209" i="31"/>
  <c r="BE345" i="31"/>
  <c r="BF70" i="31"/>
  <c r="BE310" i="31"/>
  <c r="BE123" i="31"/>
  <c r="BE97" i="31"/>
  <c r="BE318" i="31"/>
  <c r="BE127" i="31"/>
  <c r="BE86" i="31"/>
  <c r="BE87" i="31"/>
  <c r="BE344" i="31"/>
  <c r="BF24" i="31"/>
  <c r="BF197" i="31"/>
  <c r="BF167" i="31"/>
  <c r="BE254" i="31"/>
  <c r="BE341" i="31"/>
  <c r="BE366" i="31"/>
  <c r="BE267" i="31"/>
  <c r="BE265" i="31"/>
  <c r="BE311" i="31"/>
  <c r="BE383" i="31"/>
  <c r="BF207" i="31"/>
  <c r="BF226" i="31"/>
  <c r="BE368" i="31"/>
  <c r="BF58" i="31"/>
  <c r="BF31" i="31"/>
  <c r="BF166" i="31"/>
  <c r="BE124" i="31"/>
  <c r="BE131" i="31"/>
  <c r="BF26" i="31"/>
  <c r="BE92" i="31"/>
  <c r="BE340" i="31"/>
  <c r="BE263" i="31"/>
  <c r="BD413" i="31"/>
  <c r="BE333" i="31"/>
  <c r="BD394" i="31"/>
  <c r="BF227" i="31"/>
  <c r="BE304" i="31"/>
  <c r="BF233" i="31"/>
  <c r="BF194" i="31"/>
  <c r="BE105" i="31"/>
  <c r="BF33" i="31"/>
  <c r="BF20" i="31"/>
  <c r="BF22" i="31"/>
  <c r="BF50" i="31"/>
  <c r="BF202" i="31"/>
  <c r="BD412" i="31"/>
  <c r="BF192" i="31"/>
  <c r="BE130" i="31"/>
  <c r="BE104" i="31"/>
  <c r="BF69" i="31"/>
  <c r="BD398" i="31"/>
  <c r="BE307" i="31"/>
  <c r="BE102" i="31"/>
  <c r="BF178" i="31"/>
  <c r="BF53" i="31"/>
  <c r="BF210" i="31"/>
  <c r="BF42" i="31"/>
  <c r="BE320" i="31"/>
  <c r="BF61" i="31"/>
  <c r="BE103" i="31"/>
  <c r="BD409" i="31"/>
  <c r="BF237" i="31"/>
  <c r="BE376" i="31"/>
  <c r="BF230" i="31"/>
  <c r="BE377" i="31"/>
  <c r="BF208" i="31"/>
  <c r="BE343" i="31"/>
  <c r="BE337" i="31"/>
  <c r="BF40" i="31"/>
  <c r="BF39" i="31"/>
  <c r="BD405" i="31"/>
  <c r="BE317" i="31"/>
  <c r="BE99" i="31"/>
  <c r="BE114" i="31"/>
  <c r="BE378" i="31"/>
  <c r="BE107" i="31"/>
  <c r="BD403" i="31"/>
  <c r="BF169" i="31"/>
  <c r="BE384" i="31"/>
  <c r="BE349" i="31"/>
  <c r="BF54" i="31"/>
  <c r="BF35" i="31"/>
  <c r="BD408" i="31"/>
  <c r="BF32" i="31"/>
  <c r="BD410" i="31"/>
  <c r="BE375" i="31"/>
  <c r="BE84" i="31"/>
  <c r="BE330" i="31"/>
  <c r="BF199" i="31"/>
  <c r="BE117" i="31"/>
  <c r="BF161" i="31"/>
  <c r="BF34" i="31"/>
  <c r="BE128" i="31"/>
  <c r="BE319" i="31"/>
  <c r="BE98" i="31"/>
  <c r="BE338" i="31"/>
  <c r="BE256" i="31"/>
  <c r="BF64" i="31"/>
  <c r="BF62" i="31"/>
  <c r="BD414" i="31"/>
  <c r="BE101" i="31"/>
  <c r="BE323" i="31"/>
  <c r="BF57" i="31"/>
  <c r="BF36" i="31"/>
  <c r="BF66" i="31"/>
  <c r="BF165" i="31"/>
  <c r="BF25" i="31"/>
  <c r="BE85" i="31"/>
  <c r="BF30" i="31"/>
  <c r="BF181" i="31"/>
  <c r="BF234" i="31"/>
  <c r="BE271" i="31"/>
  <c r="BF55" i="31"/>
  <c r="BF43" i="31"/>
  <c r="BE88" i="31"/>
  <c r="CT5" i="7"/>
  <c r="CS19" i="7"/>
  <c r="CW8" i="7"/>
  <c r="CV22" i="7"/>
  <c r="CV6" i="7"/>
  <c r="CU20" i="7"/>
  <c r="CU9" i="7"/>
  <c r="CT23" i="7"/>
  <c r="CW12" i="7"/>
  <c r="CV26" i="7"/>
  <c r="CV10" i="7"/>
  <c r="CU24" i="7"/>
  <c r="CU13" i="7"/>
  <c r="CT27" i="7"/>
  <c r="CU11" i="7"/>
  <c r="CT25" i="7"/>
  <c r="CU7" i="7"/>
  <c r="CT21" i="7"/>
  <c r="BF37" i="30"/>
  <c r="BF72" i="30"/>
  <c r="BF71" i="30"/>
  <c r="BF40" i="30"/>
  <c r="BF39" i="30"/>
  <c r="BF68" i="30"/>
  <c r="BF41" i="30"/>
  <c r="BF70" i="30"/>
  <c r="BF69" i="30"/>
  <c r="BF67" i="30"/>
  <c r="BF38" i="30"/>
  <c r="BF42" i="30"/>
  <c r="BG39" i="39"/>
  <c r="BG61" i="39" s="1"/>
  <c r="BG89" i="39" s="1"/>
  <c r="BG111" i="39" s="1"/>
  <c r="BG133" i="39" s="1"/>
  <c r="BH16" i="39"/>
  <c r="BG4" i="39"/>
  <c r="BG9" i="39" s="1" a="1"/>
  <c r="BG9" i="39" s="1"/>
  <c r="BF39" i="38"/>
  <c r="BF61" i="38" s="1"/>
  <c r="BF89" i="38" s="1"/>
  <c r="BF111" i="38" s="1"/>
  <c r="BF133" i="38" s="1"/>
  <c r="BF4" i="38"/>
  <c r="BF5" i="38" s="1" a="1"/>
  <c r="BF5" i="38" s="1"/>
  <c r="BG16" i="38"/>
  <c r="BE235" i="30"/>
  <c r="BD371" i="30"/>
  <c r="BD401" i="30"/>
  <c r="BE231" i="30"/>
  <c r="BE234" i="30"/>
  <c r="BD400" i="30"/>
  <c r="BE179" i="30"/>
  <c r="BE219" i="30"/>
  <c r="BE225" i="30"/>
  <c r="BE217" i="30"/>
  <c r="BE218" i="30"/>
  <c r="BE207" i="30"/>
  <c r="BD346" i="30"/>
  <c r="BD341" i="30"/>
  <c r="BE204" i="30"/>
  <c r="BD377" i="30"/>
  <c r="BD397" i="30"/>
  <c r="BE205" i="30"/>
  <c r="BD358" i="30"/>
  <c r="BD344" i="30"/>
  <c r="BD392" i="30"/>
  <c r="BD390" i="30"/>
  <c r="BD364" i="30"/>
  <c r="BE227" i="30"/>
  <c r="BE229" i="30"/>
  <c r="BE222" i="30"/>
  <c r="BF328" i="31"/>
  <c r="BG298" i="31"/>
  <c r="BF297" i="31"/>
  <c r="BF362" i="31"/>
  <c r="BE361" i="31"/>
  <c r="BE392" i="31"/>
  <c r="BD345" i="30"/>
  <c r="BE321" i="30"/>
  <c r="BE352" i="30" s="1"/>
  <c r="BE382" i="30" s="1"/>
  <c r="BE290" i="30"/>
  <c r="BF291" i="30"/>
  <c r="BD373" i="30"/>
  <c r="BD394" i="30"/>
  <c r="BD396" i="30"/>
  <c r="BD366" i="30"/>
  <c r="BD367" i="30"/>
  <c r="BD311" i="30"/>
  <c r="BE236" i="30"/>
  <c r="BD393" i="30"/>
  <c r="BE232" i="30"/>
  <c r="BD374" i="30"/>
  <c r="BD357" i="30"/>
  <c r="BH95" i="33"/>
  <c r="BG94" i="33"/>
  <c r="BG125" i="33"/>
  <c r="BH158" i="31"/>
  <c r="BG188" i="31"/>
  <c r="BG157" i="31"/>
  <c r="BF184" i="30"/>
  <c r="BF215" i="30" s="1"/>
  <c r="BF245" i="30" s="1"/>
  <c r="BF153" i="30"/>
  <c r="BG154" i="30"/>
  <c r="BD312" i="30"/>
  <c r="BD384" i="30"/>
  <c r="BE392" i="32"/>
  <c r="BF362" i="32"/>
  <c r="BE361" i="32"/>
  <c r="BD406" i="30"/>
  <c r="BF252" i="31"/>
  <c r="BF272" i="31" s="1"/>
  <c r="BG222" i="31"/>
  <c r="BF221" i="31"/>
  <c r="BD402" i="30"/>
  <c r="BE238" i="30"/>
  <c r="BD355" i="30"/>
  <c r="BD315" i="30"/>
  <c r="BF221" i="32"/>
  <c r="BG222" i="32"/>
  <c r="BF252" i="32"/>
  <c r="U353" i="30"/>
  <c r="BE174" i="30"/>
  <c r="BD343" i="30"/>
  <c r="BD385" i="30"/>
  <c r="U383" i="30"/>
  <c r="BD376" i="30"/>
  <c r="BE175" i="30"/>
  <c r="BD407" i="30"/>
  <c r="BD403" i="30"/>
  <c r="BE245" i="30"/>
  <c r="BE266" i="30" s="1"/>
  <c r="BE221" i="30"/>
  <c r="BD386" i="30"/>
  <c r="BE230" i="30"/>
  <c r="BE224" i="30"/>
  <c r="BF202" i="33"/>
  <c r="BF171" i="33"/>
  <c r="BG172" i="33"/>
  <c r="BD395" i="30"/>
  <c r="BE178" i="30"/>
  <c r="BD369" i="30"/>
  <c r="BD362" i="30"/>
  <c r="BE209" i="30"/>
  <c r="BD388" i="30"/>
  <c r="BD370" i="30"/>
  <c r="BD391" i="30"/>
  <c r="BD314" i="30"/>
  <c r="U216" i="30"/>
  <c r="BE220" i="30"/>
  <c r="BD399" i="30"/>
  <c r="BD354" i="30"/>
  <c r="BD342" i="30"/>
  <c r="BE226" i="30"/>
  <c r="BD375" i="30"/>
  <c r="BD387" i="30"/>
  <c r="BE176" i="30"/>
  <c r="BE239" i="30"/>
  <c r="BE240" i="30"/>
  <c r="BD360" i="30"/>
  <c r="BE233" i="30"/>
  <c r="BD398" i="30"/>
  <c r="BE208" i="30"/>
  <c r="BE228" i="30"/>
  <c r="BD313" i="30"/>
  <c r="BE206" i="30"/>
  <c r="BD365" i="30"/>
  <c r="BD359" i="30"/>
  <c r="BG188" i="32"/>
  <c r="BH158" i="32"/>
  <c r="BG157" i="32"/>
  <c r="BD404" i="30"/>
  <c r="BD372" i="30"/>
  <c r="BE177" i="30"/>
  <c r="BF328" i="32"/>
  <c r="BF297" i="32"/>
  <c r="BG298" i="32"/>
  <c r="BD405" i="30"/>
  <c r="BD316" i="30"/>
  <c r="BD363" i="30"/>
  <c r="BD389" i="30"/>
  <c r="BE223" i="30"/>
  <c r="BD361" i="30"/>
  <c r="BE237" i="30"/>
  <c r="BD356" i="30"/>
  <c r="BD368" i="30"/>
  <c r="AV115" i="36"/>
  <c r="AW52" i="36"/>
  <c r="AW72" i="36" s="1"/>
  <c r="AV106" i="36"/>
  <c r="AW43" i="36"/>
  <c r="AW63" i="36" s="1"/>
  <c r="AV112" i="36"/>
  <c r="AW49" i="36"/>
  <c r="AW69" i="36" s="1"/>
  <c r="AV116" i="36"/>
  <c r="AW53" i="36"/>
  <c r="AW73" i="36" s="1"/>
  <c r="AV114" i="36"/>
  <c r="AW51" i="36"/>
  <c r="AW71" i="36" s="1"/>
  <c r="AX14" i="35"/>
  <c r="BF38" i="37"/>
  <c r="BE48" i="37"/>
  <c r="BE49" i="37" s="1"/>
  <c r="AV117" i="36"/>
  <c r="AW54" i="36"/>
  <c r="AW74" i="36" s="1"/>
  <c r="BE39" i="36"/>
  <c r="BD81" i="36"/>
  <c r="BD102" i="36" s="1"/>
  <c r="BD131" i="36" s="1"/>
  <c r="BD132" i="36" s="1"/>
  <c r="BD59" i="36"/>
  <c r="AW45" i="36"/>
  <c r="AW65" i="36" s="1"/>
  <c r="AV108" i="36"/>
  <c r="AW44" i="36"/>
  <c r="AW64" i="36" s="1"/>
  <c r="AV107" i="36"/>
  <c r="AW40" i="36"/>
  <c r="AW60" i="36" s="1"/>
  <c r="AV56" i="36"/>
  <c r="BF27" i="35"/>
  <c r="BG13" i="35"/>
  <c r="AW46" i="36"/>
  <c r="AW66" i="36" s="1"/>
  <c r="AV109" i="36"/>
  <c r="AX50" i="37"/>
  <c r="AY39" i="37"/>
  <c r="AU78" i="36"/>
  <c r="AU103" i="36"/>
  <c r="AU119" i="36" s="1"/>
  <c r="AV110" i="36"/>
  <c r="AW47" i="36"/>
  <c r="AW67" i="36" s="1"/>
  <c r="AW50" i="36"/>
  <c r="AW70" i="36" s="1"/>
  <c r="AV113" i="36"/>
  <c r="AV105" i="36"/>
  <c r="AW42" i="36"/>
  <c r="AW62" i="36" s="1"/>
  <c r="AW41" i="36"/>
  <c r="AW61" i="36" s="1"/>
  <c r="AV104" i="36"/>
  <c r="AV111" i="36"/>
  <c r="AW48" i="36"/>
  <c r="AW68" i="36" s="1"/>
  <c r="BE115" i="30"/>
  <c r="BE109" i="30"/>
  <c r="BE120" i="30"/>
  <c r="BE113" i="30"/>
  <c r="BE122" i="30"/>
  <c r="BE111" i="30"/>
  <c r="BE126" i="30"/>
  <c r="BE124" i="30"/>
  <c r="BE119" i="30"/>
  <c r="BE128" i="30"/>
  <c r="BE117" i="30"/>
  <c r="BE112" i="30"/>
  <c r="BE110" i="30"/>
  <c r="BE127" i="30"/>
  <c r="BE129" i="30"/>
  <c r="BE131" i="30"/>
  <c r="BE125" i="30"/>
  <c r="BE123" i="30"/>
  <c r="BE121" i="30"/>
  <c r="BE132" i="30"/>
  <c r="BE114" i="30"/>
  <c r="BE118" i="30"/>
  <c r="BE133" i="30"/>
  <c r="BE130" i="30"/>
  <c r="BH16" i="16"/>
  <c r="BH4" i="16" s="1"/>
  <c r="BG39" i="16"/>
  <c r="P61" i="16"/>
  <c r="P89" i="16" s="1"/>
  <c r="P111" i="16" s="1"/>
  <c r="P133" i="16" s="1"/>
  <c r="BG48" i="33"/>
  <c r="BH18" i="33"/>
  <c r="BG17" i="33"/>
  <c r="BG42" i="33" s="1"/>
  <c r="BG48" i="31"/>
  <c r="BH18" i="31"/>
  <c r="BG17" i="31"/>
  <c r="BF112" i="32"/>
  <c r="BG82" i="32"/>
  <c r="BF81" i="32"/>
  <c r="BF112" i="31"/>
  <c r="BG82" i="31"/>
  <c r="BF81" i="31"/>
  <c r="BG48" i="32"/>
  <c r="BH18" i="32"/>
  <c r="BG17" i="32"/>
  <c r="BE101" i="30"/>
  <c r="BE103" i="30"/>
  <c r="BE102" i="30"/>
  <c r="BE90" i="30"/>
  <c r="BE86" i="30"/>
  <c r="T79" i="30"/>
  <c r="BE91" i="30"/>
  <c r="BE87" i="30"/>
  <c r="BE93" i="30"/>
  <c r="BE84" i="30"/>
  <c r="BE92" i="30"/>
  <c r="BE94" i="30"/>
  <c r="BE100" i="30"/>
  <c r="BE95" i="30"/>
  <c r="BE99" i="30"/>
  <c r="BE80" i="30"/>
  <c r="BE82" i="30"/>
  <c r="BE83" i="30"/>
  <c r="BE88" i="30"/>
  <c r="BE97" i="30"/>
  <c r="BE89" i="30"/>
  <c r="BE96" i="30"/>
  <c r="BE85" i="30"/>
  <c r="BE81" i="30"/>
  <c r="BE98" i="30"/>
  <c r="BF78" i="30"/>
  <c r="BF108" i="30" s="1"/>
  <c r="BF116" i="30" s="1"/>
  <c r="BG16" i="30"/>
  <c r="BH17" i="30"/>
  <c r="BG47" i="30"/>
  <c r="Q61" i="16"/>
  <c r="Q89" i="16" s="1"/>
  <c r="Q111" i="16" s="1"/>
  <c r="Q133" i="16" s="1"/>
  <c r="BE13" i="22" l="1"/>
  <c r="BE14" i="22"/>
  <c r="BE15" i="22"/>
  <c r="BG3" i="22"/>
  <c r="BF12" i="22"/>
  <c r="AW76" i="36"/>
  <c r="BD85" i="36"/>
  <c r="BD87" i="36"/>
  <c r="BD95" i="36"/>
  <c r="BD94" i="36"/>
  <c r="BD84" i="36"/>
  <c r="BD92" i="36"/>
  <c r="BD83" i="36"/>
  <c r="BD88" i="36"/>
  <c r="BD86" i="36"/>
  <c r="BD89" i="36"/>
  <c r="AU134" i="36"/>
  <c r="AU121" i="36"/>
  <c r="BD90" i="36"/>
  <c r="BD96" i="36"/>
  <c r="BD93" i="36"/>
  <c r="AY82" i="36"/>
  <c r="AX98" i="36"/>
  <c r="BD91" i="36"/>
  <c r="BH8" i="16" a="1"/>
  <c r="BH8" i="16" s="1"/>
  <c r="AW19" i="35"/>
  <c r="AX15" i="35"/>
  <c r="AY23" i="35"/>
  <c r="AY32" i="35" s="1"/>
  <c r="AZ22" i="35"/>
  <c r="AY21" i="35"/>
  <c r="AY31" i="35" s="1"/>
  <c r="AZ20" i="35"/>
  <c r="BF128" i="32"/>
  <c r="BF379" i="31"/>
  <c r="AV30" i="35"/>
  <c r="BF266" i="32"/>
  <c r="AW29" i="35"/>
  <c r="BE399" i="31"/>
  <c r="BE416" i="32"/>
  <c r="BF119" i="31"/>
  <c r="BF371" i="32"/>
  <c r="BG28" i="31"/>
  <c r="BF222" i="33"/>
  <c r="BH10" i="16" a="1"/>
  <c r="BH10" i="16" s="1"/>
  <c r="BG246" i="32"/>
  <c r="BH7" i="16" a="1"/>
  <c r="BH7" i="16" s="1"/>
  <c r="BH11" i="16" a="1"/>
  <c r="BH11" i="16" s="1"/>
  <c r="BH9" i="16" a="1"/>
  <c r="BH9" i="16" s="1"/>
  <c r="BF225" i="33"/>
  <c r="BF11" i="38" a="1"/>
  <c r="BF11" i="38" s="1"/>
  <c r="BF226" i="33"/>
  <c r="BG10" i="39" a="1"/>
  <c r="BG10" i="39" s="1"/>
  <c r="BF315" i="31"/>
  <c r="BF7" i="38" a="1"/>
  <c r="BF7" i="38" s="1"/>
  <c r="BG8" i="39" a="1"/>
  <c r="BG8" i="39" s="1"/>
  <c r="BF10" i="38" a="1"/>
  <c r="BF10" i="38" s="1"/>
  <c r="BG136" i="33"/>
  <c r="BF227" i="33"/>
  <c r="BG11" i="39" a="1"/>
  <c r="BG11" i="39" s="1"/>
  <c r="BE415" i="31"/>
  <c r="BF8" i="38" a="1"/>
  <c r="BF8" i="38" s="1"/>
  <c r="BE415" i="32"/>
  <c r="BG5" i="39" a="1"/>
  <c r="BG5" i="39" s="1"/>
  <c r="BH5" i="16" a="1"/>
  <c r="BH5" i="16" s="1"/>
  <c r="BE417" i="31"/>
  <c r="BG7" i="39" a="1"/>
  <c r="BG7" i="39" s="1"/>
  <c r="BE417" i="32"/>
  <c r="BE416" i="31"/>
  <c r="BF9" i="38" a="1"/>
  <c r="BF9" i="38" s="1"/>
  <c r="BG25" i="33"/>
  <c r="BG149" i="33"/>
  <c r="BG148" i="33"/>
  <c r="BG150" i="33"/>
  <c r="BG53" i="33"/>
  <c r="BF197" i="33"/>
  <c r="BG138" i="33"/>
  <c r="BF176" i="33"/>
  <c r="BG146" i="33"/>
  <c r="BF195" i="33"/>
  <c r="BF188" i="33"/>
  <c r="BF182" i="33"/>
  <c r="BG72" i="33"/>
  <c r="BG73" i="33"/>
  <c r="BG28" i="33"/>
  <c r="BG117" i="33"/>
  <c r="BG128" i="33"/>
  <c r="BG100" i="33"/>
  <c r="BG71" i="33"/>
  <c r="BF214" i="33"/>
  <c r="BG31" i="33"/>
  <c r="BG143" i="33"/>
  <c r="BG37" i="33"/>
  <c r="BF187" i="33"/>
  <c r="BG129" i="33"/>
  <c r="BG130" i="33"/>
  <c r="BG61" i="33"/>
  <c r="BG62" i="33"/>
  <c r="BG99" i="33"/>
  <c r="BF217" i="33"/>
  <c r="BG98" i="33"/>
  <c r="BG50" i="33"/>
  <c r="BG22" i="33"/>
  <c r="BF212" i="33"/>
  <c r="BG60" i="33"/>
  <c r="BG103" i="33"/>
  <c r="BG119" i="33"/>
  <c r="BG116" i="33"/>
  <c r="BG114" i="33"/>
  <c r="BF192" i="33"/>
  <c r="BG32" i="33"/>
  <c r="BF221" i="33"/>
  <c r="BG38" i="33"/>
  <c r="BG104" i="33"/>
  <c r="BF206" i="33"/>
  <c r="BG40" i="33"/>
  <c r="BG120" i="33"/>
  <c r="BF185" i="33"/>
  <c r="BF190" i="33"/>
  <c r="BG55" i="33"/>
  <c r="BG97" i="33"/>
  <c r="BG67" i="33"/>
  <c r="BG145" i="33"/>
  <c r="BF181" i="33"/>
  <c r="BG24" i="33"/>
  <c r="BF183" i="33"/>
  <c r="BG101" i="33"/>
  <c r="BF179" i="33"/>
  <c r="BG70" i="33"/>
  <c r="BG142" i="33"/>
  <c r="BF204" i="33"/>
  <c r="BG106" i="33"/>
  <c r="BF175" i="33"/>
  <c r="BG135" i="33"/>
  <c r="BG39" i="33"/>
  <c r="BG59" i="33"/>
  <c r="BG51" i="33"/>
  <c r="BF184" i="33"/>
  <c r="BF208" i="33"/>
  <c r="BF219" i="33"/>
  <c r="BF213" i="33"/>
  <c r="BG21" i="33"/>
  <c r="BG110" i="33"/>
  <c r="BG140" i="33"/>
  <c r="BG35" i="33"/>
  <c r="BG118" i="33"/>
  <c r="BG139" i="33"/>
  <c r="BG57" i="33"/>
  <c r="BG127" i="33"/>
  <c r="BG26" i="33"/>
  <c r="BG144" i="33"/>
  <c r="BG36" i="33"/>
  <c r="BG147" i="33"/>
  <c r="BG27" i="33"/>
  <c r="BG30" i="33"/>
  <c r="BG109" i="33"/>
  <c r="BG66" i="33"/>
  <c r="BF178" i="33"/>
  <c r="BF209" i="33"/>
  <c r="BG54" i="33"/>
  <c r="BG134" i="33"/>
  <c r="BF223" i="33"/>
  <c r="BG63" i="33"/>
  <c r="BF196" i="33"/>
  <c r="BG33" i="33"/>
  <c r="BG69" i="33"/>
  <c r="BG58" i="33"/>
  <c r="BG131" i="33"/>
  <c r="BF189" i="33"/>
  <c r="BG113" i="33"/>
  <c r="BG34" i="33"/>
  <c r="BF207" i="33"/>
  <c r="BF218" i="33"/>
  <c r="BF193" i="33"/>
  <c r="BF205" i="33"/>
  <c r="BG111" i="33"/>
  <c r="BF211" i="33"/>
  <c r="BG68" i="33"/>
  <c r="BG141" i="33"/>
  <c r="BF177" i="33"/>
  <c r="BF220" i="33"/>
  <c r="BG137" i="33"/>
  <c r="BG112" i="33"/>
  <c r="BF191" i="33"/>
  <c r="BG52" i="33"/>
  <c r="BG65" i="33"/>
  <c r="BG102" i="33"/>
  <c r="BG64" i="33"/>
  <c r="BG107" i="33"/>
  <c r="BG29" i="33"/>
  <c r="BF194" i="33"/>
  <c r="BF174" i="33"/>
  <c r="BF216" i="33"/>
  <c r="BG108" i="33"/>
  <c r="BG115" i="33"/>
  <c r="BF215" i="33"/>
  <c r="BG41" i="33"/>
  <c r="BF224" i="33"/>
  <c r="BG105" i="33"/>
  <c r="BF180" i="33"/>
  <c r="BF186" i="33"/>
  <c r="BG20" i="33"/>
  <c r="BG132" i="33"/>
  <c r="BG43" i="33"/>
  <c r="BG23" i="33"/>
  <c r="BF386" i="32"/>
  <c r="BF387" i="32"/>
  <c r="BF385" i="32"/>
  <c r="BF384" i="32"/>
  <c r="BF277" i="32"/>
  <c r="BF275" i="32"/>
  <c r="BF276" i="32"/>
  <c r="BG245" i="32"/>
  <c r="BG244" i="32"/>
  <c r="BG247" i="32"/>
  <c r="BF137" i="32"/>
  <c r="BF136" i="32"/>
  <c r="BF135" i="32"/>
  <c r="BG101" i="32"/>
  <c r="BF379" i="32"/>
  <c r="BF323" i="32"/>
  <c r="BF263" i="32"/>
  <c r="BF312" i="32"/>
  <c r="BG31" i="32"/>
  <c r="BF319" i="32"/>
  <c r="BG160" i="32"/>
  <c r="BG242" i="32"/>
  <c r="BG236" i="32"/>
  <c r="BE409" i="32"/>
  <c r="BG225" i="32"/>
  <c r="BE401" i="32"/>
  <c r="BF372" i="32"/>
  <c r="BG38" i="32"/>
  <c r="BF315" i="32"/>
  <c r="BF256" i="32"/>
  <c r="BF132" i="32"/>
  <c r="BG232" i="32"/>
  <c r="BG23" i="32"/>
  <c r="BG183" i="32"/>
  <c r="BG180" i="32"/>
  <c r="BG107" i="32"/>
  <c r="BG164" i="32"/>
  <c r="BG175" i="32"/>
  <c r="BF320" i="32"/>
  <c r="BF127" i="32"/>
  <c r="BF311" i="32"/>
  <c r="BF378" i="32"/>
  <c r="BF368" i="32"/>
  <c r="BG239" i="32"/>
  <c r="BE412" i="32"/>
  <c r="BG241" i="32"/>
  <c r="BF367" i="32"/>
  <c r="BG87" i="32"/>
  <c r="BF370" i="32"/>
  <c r="BF300" i="32"/>
  <c r="BF317" i="32"/>
  <c r="BF309" i="32"/>
  <c r="BF116" i="32"/>
  <c r="BG104" i="32"/>
  <c r="BG227" i="32"/>
  <c r="BG26" i="32"/>
  <c r="BE399" i="32"/>
  <c r="BG237" i="32"/>
  <c r="BF270" i="32"/>
  <c r="BG92" i="32"/>
  <c r="BG100" i="32"/>
  <c r="BF301" i="32"/>
  <c r="BF123" i="32"/>
  <c r="BG22" i="32"/>
  <c r="BF364" i="32"/>
  <c r="BG172" i="32"/>
  <c r="BF121" i="32"/>
  <c r="BG231" i="32"/>
  <c r="BG103" i="32"/>
  <c r="BE398" i="32"/>
  <c r="BF380" i="32"/>
  <c r="BG161" i="32"/>
  <c r="BG240" i="32"/>
  <c r="BF267" i="32"/>
  <c r="BF365" i="32"/>
  <c r="BF130" i="32"/>
  <c r="BF126" i="32"/>
  <c r="BF129" i="32"/>
  <c r="BF322" i="32"/>
  <c r="BF313" i="32"/>
  <c r="BF119" i="32"/>
  <c r="BG177" i="32"/>
  <c r="BF262" i="32"/>
  <c r="BG86" i="32"/>
  <c r="BG226" i="32"/>
  <c r="BG235" i="32"/>
  <c r="BG91" i="32"/>
  <c r="BF117" i="32"/>
  <c r="BE407" i="32"/>
  <c r="BF375" i="32"/>
  <c r="BG40" i="32"/>
  <c r="BF124" i="32"/>
  <c r="BE395" i="32"/>
  <c r="BG30" i="32"/>
  <c r="BE404" i="32"/>
  <c r="BF377" i="32"/>
  <c r="BG88" i="32"/>
  <c r="BF274" i="32"/>
  <c r="BG173" i="32"/>
  <c r="BG99" i="32"/>
  <c r="BG35" i="32"/>
  <c r="BF122" i="32"/>
  <c r="BG233" i="32"/>
  <c r="BF258" i="32"/>
  <c r="BG230" i="32"/>
  <c r="BG25" i="32"/>
  <c r="BG94" i="32"/>
  <c r="BG36" i="32"/>
  <c r="BG234" i="32"/>
  <c r="BG167" i="32"/>
  <c r="BF305" i="32"/>
  <c r="BG24" i="32"/>
  <c r="BG243" i="32"/>
  <c r="BG178" i="32"/>
  <c r="BG32" i="32"/>
  <c r="BG176" i="32"/>
  <c r="BG168" i="32"/>
  <c r="BG33" i="32"/>
  <c r="BF261" i="32"/>
  <c r="BF373" i="32"/>
  <c r="BF321" i="32"/>
  <c r="BF255" i="32"/>
  <c r="BG89" i="32"/>
  <c r="BG34" i="32"/>
  <c r="BG229" i="32"/>
  <c r="BG37" i="32"/>
  <c r="BE414" i="32"/>
  <c r="BF369" i="32"/>
  <c r="BG85" i="32"/>
  <c r="BF272" i="32"/>
  <c r="BG39" i="32"/>
  <c r="BE410" i="32"/>
  <c r="BG42" i="32"/>
  <c r="BF382" i="32"/>
  <c r="BF259" i="32"/>
  <c r="BF269" i="32"/>
  <c r="BF264" i="32"/>
  <c r="BE394" i="32"/>
  <c r="BG102" i="32"/>
  <c r="BF118" i="32"/>
  <c r="BG84" i="32"/>
  <c r="BG179" i="32"/>
  <c r="BG165" i="32"/>
  <c r="BE397" i="32"/>
  <c r="BF304" i="32"/>
  <c r="BF134" i="32"/>
  <c r="BG105" i="32"/>
  <c r="BF316" i="32"/>
  <c r="BG41" i="32"/>
  <c r="BF273" i="32"/>
  <c r="BF318" i="32"/>
  <c r="BF376" i="32"/>
  <c r="BG181" i="32"/>
  <c r="BF302" i="32"/>
  <c r="BE402" i="32"/>
  <c r="BG28" i="32"/>
  <c r="BG97" i="32"/>
  <c r="BE413" i="32"/>
  <c r="BF133" i="32"/>
  <c r="BG174" i="32"/>
  <c r="BF381" i="32"/>
  <c r="BG182" i="32"/>
  <c r="BG98" i="32"/>
  <c r="BF374" i="32"/>
  <c r="BF383" i="32"/>
  <c r="BG169" i="32"/>
  <c r="BG21" i="32"/>
  <c r="BF257" i="32"/>
  <c r="BG95" i="32"/>
  <c r="BF115" i="32"/>
  <c r="BG238" i="32"/>
  <c r="BF308" i="32"/>
  <c r="BG171" i="32"/>
  <c r="BG163" i="32"/>
  <c r="BF307" i="32"/>
  <c r="BF303" i="32"/>
  <c r="BF271" i="32"/>
  <c r="BG166" i="32"/>
  <c r="BG106" i="32"/>
  <c r="BG224" i="32"/>
  <c r="BF306" i="32"/>
  <c r="BG20" i="32"/>
  <c r="BG93" i="32"/>
  <c r="BG162" i="32"/>
  <c r="BG27" i="32"/>
  <c r="BF310" i="32"/>
  <c r="BG170" i="32"/>
  <c r="BE405" i="32"/>
  <c r="BF131" i="32"/>
  <c r="BG29" i="32"/>
  <c r="BG96" i="32"/>
  <c r="BE396" i="32"/>
  <c r="BG43" i="32"/>
  <c r="BF314" i="32"/>
  <c r="BE411" i="32"/>
  <c r="BG228" i="32"/>
  <c r="BE403" i="32"/>
  <c r="BF268" i="32"/>
  <c r="BF265" i="32"/>
  <c r="BE406" i="32"/>
  <c r="BF254" i="32"/>
  <c r="BF114" i="32"/>
  <c r="BG90" i="32"/>
  <c r="BE408" i="32"/>
  <c r="BF125" i="32"/>
  <c r="BF366" i="32"/>
  <c r="BF385" i="31"/>
  <c r="BF353" i="31"/>
  <c r="BF352" i="31"/>
  <c r="BF351" i="31"/>
  <c r="BF386" i="31"/>
  <c r="BF387" i="31"/>
  <c r="BG164" i="31"/>
  <c r="BF275" i="31"/>
  <c r="BF276" i="31"/>
  <c r="BF277" i="31"/>
  <c r="BG213" i="31"/>
  <c r="BF136" i="31"/>
  <c r="BG246" i="31"/>
  <c r="BG247" i="31"/>
  <c r="BG212" i="31"/>
  <c r="BG30" i="31"/>
  <c r="BF377" i="31"/>
  <c r="BF374" i="31"/>
  <c r="BF137" i="31"/>
  <c r="BG26" i="31"/>
  <c r="BG43" i="31"/>
  <c r="BG25" i="31"/>
  <c r="BG34" i="31"/>
  <c r="BG64" i="31"/>
  <c r="BF307" i="31"/>
  <c r="BF368" i="31"/>
  <c r="BF135" i="31"/>
  <c r="BF122" i="31"/>
  <c r="BF349" i="31"/>
  <c r="BG42" i="31"/>
  <c r="BG23" i="31"/>
  <c r="BG73" i="31"/>
  <c r="BG32" i="31"/>
  <c r="BF265" i="31"/>
  <c r="BF271" i="31"/>
  <c r="BG36" i="31"/>
  <c r="BF255" i="31"/>
  <c r="BG39" i="31"/>
  <c r="BG237" i="31"/>
  <c r="BF133" i="31"/>
  <c r="BG29" i="31"/>
  <c r="BG72" i="31"/>
  <c r="BF94" i="31"/>
  <c r="BG234" i="31"/>
  <c r="BF263" i="31"/>
  <c r="BF344" i="31"/>
  <c r="BF91" i="31"/>
  <c r="BG211" i="31"/>
  <c r="BG201" i="31"/>
  <c r="BG243" i="31"/>
  <c r="BF370" i="31"/>
  <c r="BG174" i="31"/>
  <c r="BF313" i="31"/>
  <c r="BG165" i="31"/>
  <c r="BG166" i="31"/>
  <c r="BG167" i="31"/>
  <c r="BF97" i="31"/>
  <c r="BG200" i="31"/>
  <c r="BF346" i="31"/>
  <c r="BF369" i="31"/>
  <c r="BF342" i="31"/>
  <c r="BF93" i="31"/>
  <c r="BG55" i="31"/>
  <c r="BG66" i="31"/>
  <c r="BF256" i="31"/>
  <c r="BF117" i="31"/>
  <c r="BE410" i="31"/>
  <c r="BF384" i="31"/>
  <c r="BF317" i="31"/>
  <c r="BG230" i="31"/>
  <c r="BG210" i="31"/>
  <c r="BF104" i="31"/>
  <c r="BG22" i="31"/>
  <c r="BG233" i="31"/>
  <c r="BF340" i="31"/>
  <c r="BG31" i="31"/>
  <c r="BG197" i="31"/>
  <c r="BF123" i="31"/>
  <c r="BG160" i="31"/>
  <c r="BF118" i="31"/>
  <c r="BF266" i="31"/>
  <c r="BF126" i="31"/>
  <c r="BF331" i="31"/>
  <c r="BG38" i="31"/>
  <c r="BF115" i="31"/>
  <c r="BG65" i="31"/>
  <c r="BF381" i="31"/>
  <c r="BG176" i="31"/>
  <c r="BE406" i="31"/>
  <c r="BG205" i="31"/>
  <c r="BG242" i="31"/>
  <c r="BF134" i="31"/>
  <c r="BG244" i="31"/>
  <c r="BG162" i="31"/>
  <c r="BG161" i="31"/>
  <c r="BG50" i="31"/>
  <c r="BG194" i="31"/>
  <c r="BF338" i="31"/>
  <c r="BG169" i="31"/>
  <c r="BE405" i="31"/>
  <c r="BF376" i="31"/>
  <c r="BG53" i="31"/>
  <c r="BF130" i="31"/>
  <c r="BG20" i="31"/>
  <c r="BF304" i="31"/>
  <c r="BF92" i="31"/>
  <c r="BG58" i="31"/>
  <c r="BF267" i="31"/>
  <c r="BG24" i="31"/>
  <c r="BF310" i="31"/>
  <c r="BF300" i="31"/>
  <c r="BF316" i="31"/>
  <c r="BG224" i="31"/>
  <c r="BG206" i="31"/>
  <c r="BG198" i="31"/>
  <c r="BF132" i="31"/>
  <c r="BG37" i="31"/>
  <c r="BF348" i="31"/>
  <c r="BG170" i="31"/>
  <c r="BF306" i="31"/>
  <c r="BF380" i="31"/>
  <c r="BF372" i="31"/>
  <c r="BG195" i="31"/>
  <c r="BG60" i="31"/>
  <c r="BG168" i="31"/>
  <c r="BF125" i="31"/>
  <c r="BF303" i="31"/>
  <c r="BG70" i="31"/>
  <c r="BF382" i="31"/>
  <c r="BG245" i="31"/>
  <c r="BG240" i="31"/>
  <c r="BF314" i="31"/>
  <c r="BF121" i="31"/>
  <c r="BG203" i="31"/>
  <c r="BF257" i="31"/>
  <c r="BG183" i="31"/>
  <c r="BG52" i="31"/>
  <c r="BF332" i="31"/>
  <c r="BF305" i="31"/>
  <c r="BF339" i="31"/>
  <c r="BG67" i="31"/>
  <c r="BF350" i="31"/>
  <c r="BF321" i="31"/>
  <c r="BG173" i="31"/>
  <c r="BG199" i="31"/>
  <c r="BE403" i="31"/>
  <c r="BG178" i="31"/>
  <c r="BG181" i="31"/>
  <c r="BF323" i="31"/>
  <c r="BF319" i="31"/>
  <c r="BF330" i="31"/>
  <c r="BE408" i="31"/>
  <c r="BF107" i="31"/>
  <c r="BG40" i="31"/>
  <c r="BE409" i="31"/>
  <c r="BF102" i="31"/>
  <c r="BG192" i="31"/>
  <c r="BG33" i="31"/>
  <c r="BG227" i="31"/>
  <c r="BF131" i="31"/>
  <c r="BG226" i="31"/>
  <c r="BF366" i="31"/>
  <c r="BF87" i="31"/>
  <c r="BF345" i="31"/>
  <c r="BF308" i="31"/>
  <c r="BF269" i="31"/>
  <c r="BE396" i="31"/>
  <c r="BF371" i="31"/>
  <c r="BG236" i="31"/>
  <c r="BF95" i="31"/>
  <c r="BG182" i="31"/>
  <c r="BE397" i="31"/>
  <c r="BF264" i="31"/>
  <c r="BG179" i="31"/>
  <c r="BE402" i="31"/>
  <c r="BG193" i="31"/>
  <c r="BG172" i="31"/>
  <c r="BF270" i="31"/>
  <c r="BF365" i="31"/>
  <c r="BE404" i="31"/>
  <c r="BG241" i="31"/>
  <c r="BE394" i="31"/>
  <c r="BG171" i="31"/>
  <c r="BG207" i="31"/>
  <c r="BF341" i="31"/>
  <c r="BF86" i="31"/>
  <c r="BG209" i="31"/>
  <c r="BF116" i="31"/>
  <c r="BF262" i="31"/>
  <c r="BF100" i="31"/>
  <c r="BF335" i="31"/>
  <c r="BE401" i="31"/>
  <c r="BG232" i="31"/>
  <c r="BF301" i="31"/>
  <c r="BF367" i="31"/>
  <c r="BG204" i="31"/>
  <c r="BF261" i="31"/>
  <c r="BF347" i="31"/>
  <c r="BF268" i="31"/>
  <c r="BG71" i="31"/>
  <c r="BF96" i="31"/>
  <c r="BF90" i="31"/>
  <c r="BG191" i="31"/>
  <c r="BF98" i="31"/>
  <c r="BG177" i="31"/>
  <c r="BG175" i="31"/>
  <c r="BF101" i="31"/>
  <c r="BF84" i="31"/>
  <c r="BF378" i="31"/>
  <c r="BF337" i="31"/>
  <c r="BF103" i="31"/>
  <c r="BE412" i="31"/>
  <c r="BF364" i="31"/>
  <c r="BF88" i="31"/>
  <c r="BF85" i="31"/>
  <c r="BE414" i="31"/>
  <c r="BF128" i="31"/>
  <c r="BF375" i="31"/>
  <c r="BG35" i="31"/>
  <c r="BF114" i="31"/>
  <c r="BF343" i="31"/>
  <c r="BG61" i="31"/>
  <c r="BE398" i="31"/>
  <c r="BG202" i="31"/>
  <c r="BF333" i="31"/>
  <c r="BF124" i="31"/>
  <c r="BF383" i="31"/>
  <c r="BF254" i="31"/>
  <c r="BF127" i="31"/>
  <c r="BG190" i="31"/>
  <c r="BF129" i="31"/>
  <c r="BG27" i="31"/>
  <c r="BE395" i="31"/>
  <c r="BG228" i="31"/>
  <c r="BG163" i="31"/>
  <c r="BG231" i="31"/>
  <c r="BF373" i="31"/>
  <c r="BG63" i="31"/>
  <c r="BG229" i="31"/>
  <c r="BG238" i="31"/>
  <c r="BG180" i="31"/>
  <c r="BE407" i="31"/>
  <c r="BG225" i="31"/>
  <c r="BF274" i="31"/>
  <c r="BG57" i="31"/>
  <c r="BG62" i="31"/>
  <c r="BF334" i="31"/>
  <c r="BG54" i="31"/>
  <c r="BF99" i="31"/>
  <c r="BG208" i="31"/>
  <c r="BF320" i="31"/>
  <c r="BG69" i="31"/>
  <c r="BF105" i="31"/>
  <c r="BE413" i="31"/>
  <c r="BF311" i="31"/>
  <c r="BF318" i="31"/>
  <c r="BE411" i="31"/>
  <c r="BF258" i="31"/>
  <c r="BF312" i="31"/>
  <c r="BF322" i="31"/>
  <c r="BG68" i="31"/>
  <c r="BG21" i="31"/>
  <c r="BG239" i="31"/>
  <c r="BF259" i="31"/>
  <c r="BG235" i="31"/>
  <c r="BF309" i="31"/>
  <c r="BG51" i="31"/>
  <c r="BF273" i="31"/>
  <c r="BF106" i="31"/>
  <c r="BF89" i="31"/>
  <c r="BF302" i="31"/>
  <c r="BG59" i="31"/>
  <c r="BG41" i="31"/>
  <c r="BE384" i="30"/>
  <c r="BE355" i="30"/>
  <c r="CU5" i="7"/>
  <c r="CT19" i="7"/>
  <c r="CV7" i="7"/>
  <c r="CU21" i="7"/>
  <c r="CX12" i="7"/>
  <c r="CW26" i="7"/>
  <c r="CV11" i="7"/>
  <c r="CU25" i="7"/>
  <c r="CV9" i="7"/>
  <c r="CU23" i="7"/>
  <c r="CV13" i="7"/>
  <c r="CU27" i="7"/>
  <c r="CW6" i="7"/>
  <c r="CV20" i="7"/>
  <c r="CW10" i="7"/>
  <c r="CV24" i="7"/>
  <c r="CX8" i="7"/>
  <c r="CW22" i="7"/>
  <c r="BG37" i="30"/>
  <c r="BG40" i="30"/>
  <c r="BG42" i="30"/>
  <c r="BG69" i="30"/>
  <c r="BG38" i="30"/>
  <c r="BG39" i="30"/>
  <c r="BG41" i="30"/>
  <c r="BG71" i="30"/>
  <c r="BG70" i="30"/>
  <c r="BG68" i="30"/>
  <c r="BG67" i="30"/>
  <c r="BG72" i="30"/>
  <c r="BH39" i="39"/>
  <c r="BH61" i="39" s="1"/>
  <c r="BH89" i="39" s="1"/>
  <c r="BH111" i="39" s="1"/>
  <c r="BH133" i="39" s="1"/>
  <c r="BH4" i="39"/>
  <c r="BH9" i="39" s="1" a="1"/>
  <c r="BH9" i="39" s="1"/>
  <c r="BI16" i="39"/>
  <c r="BG39" i="38"/>
  <c r="BG61" i="38" s="1"/>
  <c r="BG89" i="38" s="1"/>
  <c r="BG111" i="38" s="1"/>
  <c r="BG133" i="38" s="1"/>
  <c r="BG4" i="38"/>
  <c r="BG5" i="38" s="1" a="1"/>
  <c r="BG5" i="38" s="1"/>
  <c r="BH16" i="38"/>
  <c r="BF224" i="30"/>
  <c r="BF175" i="30"/>
  <c r="BF176" i="30"/>
  <c r="BF177" i="30"/>
  <c r="BF178" i="30"/>
  <c r="BE401" i="30"/>
  <c r="BE376" i="30"/>
  <c r="BE365" i="30"/>
  <c r="BE405" i="30"/>
  <c r="BE377" i="30"/>
  <c r="BE361" i="30"/>
  <c r="BE404" i="30"/>
  <c r="BE359" i="30"/>
  <c r="BE398" i="30"/>
  <c r="BE387" i="30"/>
  <c r="BE370" i="30"/>
  <c r="BE388" i="30"/>
  <c r="BE362" i="30"/>
  <c r="BE407" i="30"/>
  <c r="BE363" i="30"/>
  <c r="BE395" i="30"/>
  <c r="BE385" i="30"/>
  <c r="BE389" i="30"/>
  <c r="BE368" i="30"/>
  <c r="BE356" i="30"/>
  <c r="BE372" i="30"/>
  <c r="BE360" i="30"/>
  <c r="BE364" i="30"/>
  <c r="BE354" i="30"/>
  <c r="BE369" i="30"/>
  <c r="BE371" i="30"/>
  <c r="BE375" i="30"/>
  <c r="BE399" i="30"/>
  <c r="BE386" i="30"/>
  <c r="BE391" i="30"/>
  <c r="BE400" i="30"/>
  <c r="BE403" i="30"/>
  <c r="BE268" i="30"/>
  <c r="BF268" i="30" s="1"/>
  <c r="BE257" i="30"/>
  <c r="BF257" i="30" s="1"/>
  <c r="BE256" i="30"/>
  <c r="BF256" i="30" s="1"/>
  <c r="BE252" i="30"/>
  <c r="BF252" i="30" s="1"/>
  <c r="BE251" i="30"/>
  <c r="BF251" i="30" s="1"/>
  <c r="BE246" i="30"/>
  <c r="BF246" i="30" s="1"/>
  <c r="BE397" i="30"/>
  <c r="BF208" i="30"/>
  <c r="BF220" i="30"/>
  <c r="BF207" i="30"/>
  <c r="BE314" i="30"/>
  <c r="BE342" i="30"/>
  <c r="BE343" i="30"/>
  <c r="BE392" i="30"/>
  <c r="BE313" i="30"/>
  <c r="BE316" i="30"/>
  <c r="BE263" i="30"/>
  <c r="BF263" i="30" s="1"/>
  <c r="BF174" i="30"/>
  <c r="BF179" i="30"/>
  <c r="BE346" i="30"/>
  <c r="BE264" i="30"/>
  <c r="BF264" i="30" s="1"/>
  <c r="BE402" i="30"/>
  <c r="BE357" i="30"/>
  <c r="BE366" i="30"/>
  <c r="BE394" i="30"/>
  <c r="BE311" i="30"/>
  <c r="BE367" i="30"/>
  <c r="BE390" i="30"/>
  <c r="BF234" i="30"/>
  <c r="BF218" i="30"/>
  <c r="BF227" i="30"/>
  <c r="BF209" i="30"/>
  <c r="BF238" i="30"/>
  <c r="BF232" i="30"/>
  <c r="BF204" i="30"/>
  <c r="BF221" i="30"/>
  <c r="BF237" i="30"/>
  <c r="BF233" i="30"/>
  <c r="BF239" i="30"/>
  <c r="BF226" i="30"/>
  <c r="BF230" i="30"/>
  <c r="BF266" i="30"/>
  <c r="BF222" i="30"/>
  <c r="BF206" i="30"/>
  <c r="BF217" i="30"/>
  <c r="BF219" i="30"/>
  <c r="BF240" i="30"/>
  <c r="BF223" i="30"/>
  <c r="BF228" i="30"/>
  <c r="BF205" i="30"/>
  <c r="BE315" i="30"/>
  <c r="BE312" i="30"/>
  <c r="BF231" i="30"/>
  <c r="V216" i="30"/>
  <c r="BG252" i="31"/>
  <c r="BH222" i="31"/>
  <c r="BG221" i="31"/>
  <c r="BE260" i="30"/>
  <c r="BF260" i="30" s="1"/>
  <c r="BE344" i="30"/>
  <c r="BE374" i="30"/>
  <c r="BE393" i="30"/>
  <c r="BG362" i="31"/>
  <c r="BF361" i="31"/>
  <c r="BF392" i="31"/>
  <c r="BE358" i="30"/>
  <c r="BE250" i="30"/>
  <c r="BF250" i="30" s="1"/>
  <c r="BE265" i="30"/>
  <c r="BF265" i="30" s="1"/>
  <c r="BE253" i="30"/>
  <c r="BF253" i="30" s="1"/>
  <c r="BE254" i="30"/>
  <c r="BF254" i="30" s="1"/>
  <c r="BE262" i="30"/>
  <c r="BF262" i="30" s="1"/>
  <c r="BH172" i="33"/>
  <c r="BG171" i="33"/>
  <c r="BG202" i="33"/>
  <c r="BE406" i="30"/>
  <c r="BG153" i="30"/>
  <c r="BG184" i="30"/>
  <c r="BG215" i="30" s="1"/>
  <c r="BG245" i="30" s="1"/>
  <c r="BH154" i="30"/>
  <c r="BH125" i="33"/>
  <c r="BH94" i="33"/>
  <c r="BI95" i="33"/>
  <c r="BF236" i="30"/>
  <c r="BE396" i="30"/>
  <c r="BE261" i="30"/>
  <c r="BF261" i="30" s="1"/>
  <c r="BE258" i="30"/>
  <c r="BF258" i="30" s="1"/>
  <c r="BE255" i="30"/>
  <c r="BF255" i="30" s="1"/>
  <c r="BE267" i="30"/>
  <c r="BF267" i="30" s="1"/>
  <c r="BE247" i="30"/>
  <c r="BF247" i="30" s="1"/>
  <c r="BE269" i="30"/>
  <c r="BF269" i="30" s="1"/>
  <c r="BE249" i="30"/>
  <c r="BF249" i="30" s="1"/>
  <c r="BG252" i="32"/>
  <c r="BG221" i="32"/>
  <c r="BH222" i="32"/>
  <c r="BH157" i="31"/>
  <c r="BI158" i="31"/>
  <c r="BH188" i="31"/>
  <c r="BH188" i="32"/>
  <c r="BH157" i="32"/>
  <c r="BI158" i="32"/>
  <c r="V383" i="30"/>
  <c r="V353" i="30"/>
  <c r="BF392" i="32"/>
  <c r="BF361" i="32"/>
  <c r="BG362" i="32"/>
  <c r="BE345" i="30"/>
  <c r="BG328" i="31"/>
  <c r="BG297" i="31"/>
  <c r="BH298" i="31"/>
  <c r="BE341" i="30"/>
  <c r="BG328" i="32"/>
  <c r="BG297" i="32"/>
  <c r="BH298" i="32"/>
  <c r="BE248" i="30"/>
  <c r="BF248" i="30" s="1"/>
  <c r="BF225" i="30"/>
  <c r="BE373" i="30"/>
  <c r="BF229" i="30"/>
  <c r="BF235" i="30"/>
  <c r="BE270" i="30"/>
  <c r="BF270" i="30" s="1"/>
  <c r="BE259" i="30"/>
  <c r="BF259" i="30" s="1"/>
  <c r="BF321" i="30"/>
  <c r="BF352" i="30" s="1"/>
  <c r="BF382" i="30" s="1"/>
  <c r="BF290" i="30"/>
  <c r="BG291" i="30"/>
  <c r="AW111" i="36"/>
  <c r="AX48" i="36"/>
  <c r="AX68" i="36" s="1"/>
  <c r="AX47" i="36"/>
  <c r="AX67" i="36" s="1"/>
  <c r="AW110" i="36"/>
  <c r="AX53" i="36"/>
  <c r="AX73" i="36" s="1"/>
  <c r="AW116" i="36"/>
  <c r="BH13" i="35"/>
  <c r="BG27" i="35"/>
  <c r="AW108" i="36"/>
  <c r="AX45" i="36"/>
  <c r="AX65" i="36" s="1"/>
  <c r="BG38" i="37"/>
  <c r="BF48" i="37"/>
  <c r="BF49" i="37" s="1"/>
  <c r="AW112" i="36"/>
  <c r="AX49" i="36"/>
  <c r="AX69" i="36" s="1"/>
  <c r="AW104" i="36"/>
  <c r="AX41" i="36"/>
  <c r="AX61" i="36" s="1"/>
  <c r="AV78" i="36"/>
  <c r="AV103" i="36"/>
  <c r="AV119" i="36" s="1"/>
  <c r="AW105" i="36"/>
  <c r="AX42" i="36"/>
  <c r="AX62" i="36" s="1"/>
  <c r="AY50" i="37"/>
  <c r="AZ39" i="37"/>
  <c r="BE59" i="36"/>
  <c r="BF39" i="36"/>
  <c r="BE81" i="36"/>
  <c r="BE102" i="36" s="1"/>
  <c r="BE131" i="36" s="1"/>
  <c r="BE132" i="36" s="1"/>
  <c r="AX17" i="35"/>
  <c r="AY14" i="35"/>
  <c r="AW106" i="36"/>
  <c r="AX43" i="36"/>
  <c r="AX63" i="36" s="1"/>
  <c r="AW56" i="36"/>
  <c r="AX40" i="36"/>
  <c r="AX60" i="36" s="1"/>
  <c r="AX54" i="36"/>
  <c r="AX74" i="36" s="1"/>
  <c r="AW117" i="36"/>
  <c r="AW114" i="36"/>
  <c r="AX51" i="36"/>
  <c r="AX71" i="36" s="1"/>
  <c r="AX52" i="36"/>
  <c r="AX72" i="36" s="1"/>
  <c r="AW115" i="36"/>
  <c r="AW113" i="36"/>
  <c r="AX50" i="36"/>
  <c r="AX70" i="36" s="1"/>
  <c r="AW109" i="36"/>
  <c r="AX46" i="36"/>
  <c r="AX66" i="36" s="1"/>
  <c r="AW107" i="36"/>
  <c r="AX44" i="36"/>
  <c r="AX64" i="36" s="1"/>
  <c r="BF118" i="30"/>
  <c r="BF129" i="30"/>
  <c r="BF128" i="30"/>
  <c r="BF113" i="30"/>
  <c r="BF133" i="30"/>
  <c r="BF115" i="30"/>
  <c r="BF114" i="30"/>
  <c r="BF127" i="30"/>
  <c r="BF122" i="30"/>
  <c r="BF132" i="30"/>
  <c r="BF110" i="30"/>
  <c r="BF119" i="30"/>
  <c r="BF121" i="30"/>
  <c r="BF109" i="30"/>
  <c r="BF124" i="30"/>
  <c r="BF123" i="30"/>
  <c r="BF120" i="30"/>
  <c r="BF126" i="30"/>
  <c r="BF125" i="30"/>
  <c r="BF112" i="30"/>
  <c r="BF111" i="30"/>
  <c r="BF130" i="30"/>
  <c r="BF131" i="30"/>
  <c r="BF117" i="30"/>
  <c r="BI16" i="16"/>
  <c r="BI4" i="16" s="1"/>
  <c r="BH39" i="16"/>
  <c r="BH48" i="33"/>
  <c r="BH17" i="33"/>
  <c r="BI18" i="33"/>
  <c r="BH48" i="32"/>
  <c r="BI18" i="32"/>
  <c r="BH17" i="32"/>
  <c r="BG112" i="32"/>
  <c r="BH82" i="32"/>
  <c r="BG81" i="32"/>
  <c r="BI18" i="31"/>
  <c r="BH17" i="31"/>
  <c r="BH48" i="31"/>
  <c r="BG81" i="31"/>
  <c r="BG112" i="31"/>
  <c r="BH82" i="31"/>
  <c r="BF102" i="30"/>
  <c r="BF103" i="30"/>
  <c r="BF101" i="30"/>
  <c r="BF83" i="30"/>
  <c r="BF90" i="30"/>
  <c r="BF98" i="30"/>
  <c r="BF82" i="30"/>
  <c r="BF84" i="30"/>
  <c r="BF81" i="30"/>
  <c r="BF80" i="30"/>
  <c r="BF93" i="30"/>
  <c r="BF85" i="30"/>
  <c r="BF99" i="30"/>
  <c r="BF87" i="30"/>
  <c r="BF96" i="30"/>
  <c r="BF95" i="30"/>
  <c r="BF91" i="30"/>
  <c r="BF89" i="30"/>
  <c r="BF100" i="30"/>
  <c r="BF97" i="30"/>
  <c r="BF94" i="30"/>
  <c r="U79" i="30"/>
  <c r="BF88" i="30"/>
  <c r="BF92" i="30"/>
  <c r="BF86" i="30"/>
  <c r="BG78" i="30"/>
  <c r="BG108" i="30" s="1"/>
  <c r="BG116" i="30" s="1"/>
  <c r="BH16" i="30"/>
  <c r="BI17" i="30"/>
  <c r="BH47" i="30"/>
  <c r="R61" i="16"/>
  <c r="R89" i="16" s="1"/>
  <c r="R111" i="16" s="1"/>
  <c r="R133" i="16" s="1"/>
  <c r="BF14" i="22" l="1"/>
  <c r="BF13" i="22"/>
  <c r="BF15" i="22"/>
  <c r="BH3" i="22"/>
  <c r="BG12" i="22"/>
  <c r="AX76" i="36"/>
  <c r="BE88" i="36"/>
  <c r="BE93" i="36"/>
  <c r="BE83" i="36"/>
  <c r="BE96" i="36"/>
  <c r="BE92" i="36"/>
  <c r="BE90" i="36"/>
  <c r="BE84" i="36"/>
  <c r="AZ82" i="36"/>
  <c r="AY98" i="36"/>
  <c r="BE94" i="36"/>
  <c r="BE95" i="36"/>
  <c r="BE91" i="36"/>
  <c r="BE89" i="36"/>
  <c r="BE87" i="36"/>
  <c r="AV134" i="36"/>
  <c r="AV121" i="36"/>
  <c r="BE86" i="36"/>
  <c r="BE85" i="36"/>
  <c r="BG128" i="32"/>
  <c r="BA20" i="35"/>
  <c r="AZ21" i="35"/>
  <c r="AZ31" i="35" s="1"/>
  <c r="BA22" i="35"/>
  <c r="AZ23" i="35"/>
  <c r="AZ32" i="35" s="1"/>
  <c r="AX19" i="35"/>
  <c r="AY15" i="35"/>
  <c r="BF416" i="32"/>
  <c r="BG266" i="32"/>
  <c r="AW30" i="35"/>
  <c r="AX29" i="35"/>
  <c r="BF399" i="31"/>
  <c r="BH100" i="33"/>
  <c r="BG122" i="31"/>
  <c r="BG94" i="31"/>
  <c r="BH25" i="33"/>
  <c r="BG377" i="31"/>
  <c r="BG222" i="33"/>
  <c r="BH8" i="39" a="1"/>
  <c r="BH8" i="39" s="1"/>
  <c r="BG9" i="38" a="1"/>
  <c r="BG9" i="38" s="1"/>
  <c r="BG8" i="38" a="1"/>
  <c r="BG8" i="38" s="1"/>
  <c r="BH39" i="31"/>
  <c r="BF416" i="31"/>
  <c r="BF415" i="31"/>
  <c r="BG7" i="38" a="1"/>
  <c r="BG7" i="38" s="1"/>
  <c r="BI11" i="16" a="1"/>
  <c r="BI11" i="16" s="1"/>
  <c r="BF417" i="32"/>
  <c r="BH11" i="39" a="1"/>
  <c r="BH11" i="39" s="1"/>
  <c r="BG385" i="32"/>
  <c r="BI9" i="16" a="1"/>
  <c r="BI9" i="16" s="1"/>
  <c r="BH7" i="39" a="1"/>
  <c r="BH7" i="39" s="1"/>
  <c r="BG227" i="33"/>
  <c r="BH10" i="39" a="1"/>
  <c r="BH10" i="39" s="1"/>
  <c r="BI8" i="16" a="1"/>
  <c r="BI8" i="16" s="1"/>
  <c r="BF417" i="31"/>
  <c r="BG226" i="33"/>
  <c r="BI10" i="16" a="1"/>
  <c r="BI10" i="16" s="1"/>
  <c r="BI5" i="16" a="1"/>
  <c r="BI5" i="16" s="1"/>
  <c r="BG11" i="38" a="1"/>
  <c r="BG11" i="38" s="1"/>
  <c r="BH5" i="39" a="1"/>
  <c r="BH5" i="39" s="1"/>
  <c r="BG10" i="38" a="1"/>
  <c r="BG10" i="38" s="1"/>
  <c r="BI7" i="16" a="1"/>
  <c r="BI7" i="16" s="1"/>
  <c r="BF415" i="32"/>
  <c r="BG225" i="33"/>
  <c r="BH164" i="31"/>
  <c r="BH38" i="33"/>
  <c r="BH71" i="33"/>
  <c r="BH150" i="33"/>
  <c r="BH55" i="33"/>
  <c r="BH148" i="33"/>
  <c r="BH149" i="33"/>
  <c r="BG180" i="33"/>
  <c r="BG216" i="33"/>
  <c r="BH135" i="33"/>
  <c r="BG183" i="33"/>
  <c r="BH53" i="33"/>
  <c r="BH27" i="33"/>
  <c r="BH139" i="33"/>
  <c r="BH73" i="33"/>
  <c r="BG176" i="33"/>
  <c r="BH54" i="33"/>
  <c r="BH99" i="33"/>
  <c r="BH31" i="33"/>
  <c r="BH72" i="33"/>
  <c r="BH102" i="33"/>
  <c r="BG177" i="33"/>
  <c r="BH105" i="33"/>
  <c r="BG174" i="33"/>
  <c r="BH141" i="33"/>
  <c r="BG193" i="33"/>
  <c r="BH58" i="33"/>
  <c r="BG209" i="33"/>
  <c r="BH147" i="33"/>
  <c r="BH118" i="33"/>
  <c r="BG219" i="33"/>
  <c r="BG175" i="33"/>
  <c r="BH24" i="33"/>
  <c r="BG190" i="33"/>
  <c r="BG221" i="33"/>
  <c r="BH103" i="33"/>
  <c r="BH62" i="33"/>
  <c r="BH119" i="33"/>
  <c r="BG224" i="33"/>
  <c r="BG194" i="33"/>
  <c r="BH65" i="33"/>
  <c r="BG218" i="33"/>
  <c r="BH69" i="33"/>
  <c r="BH117" i="33"/>
  <c r="BH36" i="33"/>
  <c r="BH35" i="33"/>
  <c r="BG208" i="33"/>
  <c r="BH106" i="33"/>
  <c r="BG181" i="33"/>
  <c r="BH32" i="33"/>
  <c r="BH60" i="33"/>
  <c r="BH61" i="33"/>
  <c r="BG214" i="33"/>
  <c r="BH23" i="33"/>
  <c r="BH41" i="33"/>
  <c r="BH29" i="33"/>
  <c r="BH52" i="33"/>
  <c r="BH68" i="33"/>
  <c r="BG207" i="33"/>
  <c r="BH33" i="33"/>
  <c r="BG188" i="33"/>
  <c r="BH140" i="33"/>
  <c r="BG184" i="33"/>
  <c r="BG204" i="33"/>
  <c r="BG185" i="33"/>
  <c r="BG192" i="33"/>
  <c r="BG212" i="33"/>
  <c r="BH130" i="33"/>
  <c r="BG182" i="33"/>
  <c r="BH43" i="33"/>
  <c r="BH28" i="33"/>
  <c r="BG191" i="33"/>
  <c r="BG211" i="33"/>
  <c r="BH34" i="33"/>
  <c r="BG196" i="33"/>
  <c r="BG178" i="33"/>
  <c r="BH144" i="33"/>
  <c r="BH110" i="33"/>
  <c r="BH51" i="33"/>
  <c r="BH142" i="33"/>
  <c r="BH138" i="33"/>
  <c r="BH120" i="33"/>
  <c r="BH114" i="33"/>
  <c r="BH22" i="33"/>
  <c r="BH129" i="33"/>
  <c r="BG197" i="33"/>
  <c r="BH132" i="33"/>
  <c r="BG215" i="33"/>
  <c r="BG195" i="33"/>
  <c r="BH112" i="33"/>
  <c r="BH111" i="33"/>
  <c r="BH113" i="33"/>
  <c r="BH63" i="33"/>
  <c r="BH66" i="33"/>
  <c r="BH26" i="33"/>
  <c r="BH21" i="33"/>
  <c r="BH70" i="33"/>
  <c r="BH145" i="33"/>
  <c r="BH40" i="33"/>
  <c r="BH116" i="33"/>
  <c r="BH50" i="33"/>
  <c r="BG187" i="33"/>
  <c r="BH42" i="33"/>
  <c r="BH20" i="33"/>
  <c r="BH115" i="33"/>
  <c r="BH107" i="33"/>
  <c r="BH137" i="33"/>
  <c r="BG205" i="33"/>
  <c r="BG189" i="33"/>
  <c r="BG223" i="33"/>
  <c r="BH109" i="33"/>
  <c r="BH127" i="33"/>
  <c r="BH59" i="33"/>
  <c r="BG179" i="33"/>
  <c r="BH67" i="33"/>
  <c r="BG206" i="33"/>
  <c r="BH98" i="33"/>
  <c r="BH37" i="33"/>
  <c r="BH136" i="33"/>
  <c r="BG186" i="33"/>
  <c r="BH108" i="33"/>
  <c r="BH64" i="33"/>
  <c r="BG220" i="33"/>
  <c r="BH128" i="33"/>
  <c r="BH131" i="33"/>
  <c r="BH134" i="33"/>
  <c r="BH30" i="33"/>
  <c r="BH57" i="33"/>
  <c r="BG213" i="33"/>
  <c r="BH39" i="33"/>
  <c r="BH101" i="33"/>
  <c r="BH97" i="33"/>
  <c r="BH104" i="33"/>
  <c r="BH146" i="33"/>
  <c r="BG217" i="33"/>
  <c r="BH143" i="33"/>
  <c r="BG384" i="32"/>
  <c r="BG387" i="32"/>
  <c r="BG386" i="32"/>
  <c r="BG371" i="32"/>
  <c r="BH246" i="32"/>
  <c r="BG276" i="32"/>
  <c r="BG275" i="32"/>
  <c r="BG277" i="32"/>
  <c r="BH247" i="32"/>
  <c r="BH244" i="32"/>
  <c r="BH245" i="32"/>
  <c r="BG135" i="32"/>
  <c r="BG136" i="32"/>
  <c r="BG137" i="32"/>
  <c r="BF394" i="32"/>
  <c r="BG272" i="32"/>
  <c r="BH34" i="32"/>
  <c r="BH24" i="32"/>
  <c r="BG258" i="32"/>
  <c r="BH88" i="32"/>
  <c r="BG124" i="32"/>
  <c r="BG121" i="32"/>
  <c r="BH92" i="32"/>
  <c r="BH26" i="32"/>
  <c r="BH31" i="32"/>
  <c r="BG273" i="32"/>
  <c r="BF396" i="32"/>
  <c r="BH27" i="32"/>
  <c r="BH98" i="32"/>
  <c r="BH97" i="32"/>
  <c r="BG125" i="32"/>
  <c r="BG268" i="32"/>
  <c r="BH96" i="32"/>
  <c r="BH162" i="32"/>
  <c r="BH106" i="32"/>
  <c r="BH28" i="32"/>
  <c r="BH41" i="32"/>
  <c r="BH165" i="32"/>
  <c r="BG264" i="32"/>
  <c r="BH85" i="32"/>
  <c r="BH89" i="32"/>
  <c r="BG305" i="32"/>
  <c r="BH233" i="32"/>
  <c r="BG377" i="32"/>
  <c r="BH91" i="32"/>
  <c r="BG129" i="32"/>
  <c r="BH161" i="32"/>
  <c r="BH172" i="32"/>
  <c r="BH227" i="32"/>
  <c r="BG370" i="32"/>
  <c r="BF412" i="32"/>
  <c r="BF409" i="32"/>
  <c r="BG300" i="32"/>
  <c r="BF408" i="32"/>
  <c r="BF403" i="32"/>
  <c r="BH29" i="32"/>
  <c r="BH166" i="32"/>
  <c r="BG308" i="32"/>
  <c r="BH21" i="32"/>
  <c r="BH182" i="32"/>
  <c r="BG316" i="32"/>
  <c r="BH179" i="32"/>
  <c r="BG269" i="32"/>
  <c r="BG369" i="32"/>
  <c r="BG255" i="32"/>
  <c r="BH176" i="32"/>
  <c r="BH167" i="32"/>
  <c r="BG122" i="32"/>
  <c r="BH40" i="32"/>
  <c r="BH235" i="32"/>
  <c r="BG126" i="32"/>
  <c r="BG364" i="32"/>
  <c r="BH239" i="32"/>
  <c r="BH164" i="32"/>
  <c r="BG132" i="32"/>
  <c r="BG312" i="32"/>
  <c r="BH101" i="32"/>
  <c r="BG366" i="32"/>
  <c r="BH171" i="32"/>
  <c r="BG322" i="32"/>
  <c r="BH232" i="32"/>
  <c r="BH90" i="32"/>
  <c r="BH228" i="32"/>
  <c r="BG131" i="32"/>
  <c r="BH93" i="32"/>
  <c r="BG271" i="32"/>
  <c r="BH238" i="32"/>
  <c r="BG381" i="32"/>
  <c r="BF402" i="32"/>
  <c r="BH105" i="32"/>
  <c r="BG259" i="32"/>
  <c r="BF414" i="32"/>
  <c r="BG321" i="32"/>
  <c r="BH32" i="32"/>
  <c r="BH234" i="32"/>
  <c r="BH35" i="32"/>
  <c r="BG375" i="32"/>
  <c r="BH226" i="32"/>
  <c r="BG130" i="32"/>
  <c r="BG380" i="32"/>
  <c r="BH22" i="32"/>
  <c r="BG270" i="32"/>
  <c r="BG368" i="32"/>
  <c r="BH107" i="32"/>
  <c r="BG256" i="32"/>
  <c r="BH225" i="32"/>
  <c r="BG114" i="32"/>
  <c r="BH20" i="32"/>
  <c r="BG303" i="32"/>
  <c r="BH174" i="32"/>
  <c r="BG302" i="32"/>
  <c r="BH84" i="32"/>
  <c r="BG382" i="32"/>
  <c r="BG373" i="32"/>
  <c r="BH178" i="32"/>
  <c r="BH36" i="32"/>
  <c r="BH99" i="32"/>
  <c r="BF404" i="32"/>
  <c r="BH86" i="32"/>
  <c r="BG119" i="32"/>
  <c r="BF398" i="32"/>
  <c r="BG123" i="32"/>
  <c r="BH237" i="32"/>
  <c r="BH104" i="32"/>
  <c r="BG378" i="32"/>
  <c r="BG315" i="32"/>
  <c r="BH236" i="32"/>
  <c r="BH175" i="32"/>
  <c r="BG254" i="32"/>
  <c r="BF411" i="32"/>
  <c r="BF405" i="32"/>
  <c r="BG306" i="32"/>
  <c r="BG307" i="32"/>
  <c r="BG115" i="32"/>
  <c r="BH169" i="32"/>
  <c r="BG133" i="32"/>
  <c r="BH181" i="32"/>
  <c r="BG134" i="32"/>
  <c r="BG118" i="32"/>
  <c r="BH42" i="32"/>
  <c r="BH37" i="32"/>
  <c r="BG261" i="32"/>
  <c r="BH94" i="32"/>
  <c r="BH173" i="32"/>
  <c r="BH30" i="32"/>
  <c r="BF407" i="32"/>
  <c r="BG262" i="32"/>
  <c r="BG365" i="32"/>
  <c r="BH103" i="32"/>
  <c r="BG116" i="32"/>
  <c r="BG311" i="32"/>
  <c r="BH180" i="32"/>
  <c r="BH38" i="32"/>
  <c r="BH242" i="32"/>
  <c r="BG379" i="32"/>
  <c r="BF406" i="32"/>
  <c r="BG314" i="32"/>
  <c r="BH170" i="32"/>
  <c r="BH95" i="32"/>
  <c r="BG383" i="32"/>
  <c r="BF413" i="32"/>
  <c r="BG376" i="32"/>
  <c r="BG304" i="32"/>
  <c r="BF410" i="32"/>
  <c r="BH229" i="32"/>
  <c r="BH33" i="32"/>
  <c r="BH25" i="32"/>
  <c r="BG274" i="32"/>
  <c r="BG117" i="32"/>
  <c r="BH177" i="32"/>
  <c r="BG267" i="32"/>
  <c r="BG301" i="32"/>
  <c r="BF399" i="32"/>
  <c r="BG309" i="32"/>
  <c r="BH87" i="32"/>
  <c r="BG127" i="32"/>
  <c r="BH183" i="32"/>
  <c r="BG372" i="32"/>
  <c r="BH160" i="32"/>
  <c r="BG263" i="32"/>
  <c r="BH224" i="32"/>
  <c r="BH241" i="32"/>
  <c r="BG265" i="32"/>
  <c r="BH43" i="32"/>
  <c r="BG310" i="32"/>
  <c r="BH163" i="32"/>
  <c r="BG257" i="32"/>
  <c r="BG374" i="32"/>
  <c r="BG318" i="32"/>
  <c r="BF397" i="32"/>
  <c r="BH102" i="32"/>
  <c r="BH39" i="32"/>
  <c r="BH168" i="32"/>
  <c r="BH243" i="32"/>
  <c r="BH230" i="32"/>
  <c r="BF395" i="32"/>
  <c r="BG313" i="32"/>
  <c r="BH240" i="32"/>
  <c r="BH231" i="32"/>
  <c r="BH100" i="32"/>
  <c r="BG317" i="32"/>
  <c r="BG367" i="32"/>
  <c r="BG320" i="32"/>
  <c r="BH23" i="32"/>
  <c r="BF401" i="32"/>
  <c r="BG319" i="32"/>
  <c r="BG323" i="32"/>
  <c r="BG387" i="31"/>
  <c r="BG386" i="31"/>
  <c r="BG351" i="31"/>
  <c r="BG352" i="31"/>
  <c r="BG353" i="31"/>
  <c r="BG385" i="31"/>
  <c r="BG277" i="31"/>
  <c r="BG129" i="31"/>
  <c r="BG276" i="31"/>
  <c r="BG373" i="31"/>
  <c r="BG275" i="31"/>
  <c r="BH212" i="31"/>
  <c r="BG259" i="31"/>
  <c r="BG268" i="31"/>
  <c r="BH247" i="31"/>
  <c r="BH246" i="31"/>
  <c r="BH213" i="31"/>
  <c r="BG136" i="31"/>
  <c r="BG98" i="31"/>
  <c r="BG88" i="31"/>
  <c r="BG135" i="31"/>
  <c r="BG97" i="31"/>
  <c r="BG137" i="31"/>
  <c r="BG99" i="31"/>
  <c r="BG349" i="31"/>
  <c r="BG89" i="31"/>
  <c r="BG380" i="31"/>
  <c r="BG304" i="31"/>
  <c r="BH190" i="31"/>
  <c r="BG85" i="31"/>
  <c r="BG84" i="31"/>
  <c r="BH191" i="31"/>
  <c r="BG321" i="31"/>
  <c r="BH183" i="31"/>
  <c r="BH70" i="31"/>
  <c r="BH36" i="31"/>
  <c r="BH41" i="31"/>
  <c r="BH61" i="31"/>
  <c r="BH170" i="31"/>
  <c r="BH59" i="31"/>
  <c r="BG318" i="31"/>
  <c r="BH67" i="31"/>
  <c r="BH203" i="31"/>
  <c r="BH38" i="31"/>
  <c r="BG317" i="31"/>
  <c r="BG93" i="31"/>
  <c r="BH73" i="31"/>
  <c r="BH208" i="31"/>
  <c r="BH237" i="31"/>
  <c r="BG265" i="31"/>
  <c r="BG302" i="31"/>
  <c r="BH54" i="31"/>
  <c r="BH180" i="31"/>
  <c r="BH163" i="31"/>
  <c r="BH30" i="31"/>
  <c r="BG270" i="31"/>
  <c r="BG95" i="31"/>
  <c r="BG366" i="31"/>
  <c r="BH40" i="31"/>
  <c r="BH26" i="31"/>
  <c r="BH42" i="31"/>
  <c r="BG313" i="31"/>
  <c r="BH57" i="31"/>
  <c r="BH207" i="31"/>
  <c r="BH171" i="31"/>
  <c r="BH193" i="31"/>
  <c r="BH161" i="31"/>
  <c r="BH202" i="31"/>
  <c r="BH21" i="31"/>
  <c r="BG335" i="31"/>
  <c r="BH172" i="31"/>
  <c r="BG105" i="31"/>
  <c r="BH177" i="31"/>
  <c r="BG100" i="31"/>
  <c r="BH72" i="31"/>
  <c r="BG272" i="31"/>
  <c r="BH239" i="31"/>
  <c r="BG274" i="31"/>
  <c r="BH231" i="31"/>
  <c r="BF398" i="31"/>
  <c r="BG347" i="31"/>
  <c r="BH236" i="31"/>
  <c r="BH226" i="31"/>
  <c r="BG107" i="31"/>
  <c r="BH178" i="31"/>
  <c r="BG350" i="31"/>
  <c r="BG257" i="31"/>
  <c r="BG344" i="31"/>
  <c r="BG306" i="31"/>
  <c r="BG316" i="31"/>
  <c r="BH20" i="31"/>
  <c r="BG338" i="31"/>
  <c r="BH242" i="31"/>
  <c r="BG331" i="31"/>
  <c r="BH31" i="31"/>
  <c r="BG384" i="31"/>
  <c r="BG342" i="31"/>
  <c r="BH167" i="31"/>
  <c r="BH174" i="31"/>
  <c r="BG119" i="31"/>
  <c r="BG311" i="31"/>
  <c r="BG127" i="31"/>
  <c r="BH205" i="31"/>
  <c r="BG126" i="31"/>
  <c r="BG340" i="31"/>
  <c r="BF410" i="31"/>
  <c r="BG369" i="31"/>
  <c r="BH166" i="31"/>
  <c r="BG370" i="31"/>
  <c r="BG315" i="31"/>
  <c r="BF414" i="31"/>
  <c r="BG334" i="31"/>
  <c r="BF394" i="31"/>
  <c r="BG131" i="31"/>
  <c r="BF403" i="31"/>
  <c r="BG303" i="31"/>
  <c r="BG300" i="31"/>
  <c r="BG130" i="31"/>
  <c r="BG106" i="31"/>
  <c r="BH68" i="31"/>
  <c r="BF413" i="31"/>
  <c r="BH34" i="31"/>
  <c r="BF407" i="31"/>
  <c r="BG254" i="31"/>
  <c r="BG343" i="31"/>
  <c r="BG364" i="31"/>
  <c r="BG101" i="31"/>
  <c r="BH64" i="31"/>
  <c r="BH204" i="31"/>
  <c r="BG262" i="31"/>
  <c r="BG307" i="31"/>
  <c r="BF402" i="31"/>
  <c r="BF396" i="31"/>
  <c r="BH227" i="31"/>
  <c r="BG330" i="31"/>
  <c r="BG255" i="31"/>
  <c r="BG339" i="31"/>
  <c r="BG121" i="31"/>
  <c r="BG125" i="31"/>
  <c r="BG348" i="31"/>
  <c r="BG310" i="31"/>
  <c r="BH53" i="31"/>
  <c r="BG271" i="31"/>
  <c r="BF406" i="31"/>
  <c r="BG266" i="31"/>
  <c r="BH233" i="31"/>
  <c r="BG117" i="31"/>
  <c r="BH23" i="31"/>
  <c r="BG263" i="31"/>
  <c r="BH243" i="31"/>
  <c r="BH225" i="31"/>
  <c r="BG261" i="31"/>
  <c r="BF408" i="31"/>
  <c r="BG114" i="31"/>
  <c r="BG367" i="31"/>
  <c r="BG116" i="31"/>
  <c r="BH179" i="31"/>
  <c r="BG269" i="31"/>
  <c r="BH33" i="31"/>
  <c r="BG319" i="31"/>
  <c r="BH199" i="31"/>
  <c r="BG305" i="31"/>
  <c r="BG314" i="31"/>
  <c r="BH168" i="31"/>
  <c r="BH37" i="31"/>
  <c r="BH24" i="31"/>
  <c r="BG376" i="31"/>
  <c r="BH162" i="31"/>
  <c r="BH176" i="31"/>
  <c r="BG118" i="31"/>
  <c r="BH22" i="31"/>
  <c r="BG256" i="31"/>
  <c r="BH29" i="31"/>
  <c r="BG374" i="31"/>
  <c r="BH201" i="31"/>
  <c r="BG379" i="31"/>
  <c r="BG371" i="31"/>
  <c r="BG322" i="31"/>
  <c r="BH62" i="31"/>
  <c r="BF412" i="31"/>
  <c r="BH51" i="31"/>
  <c r="BG312" i="31"/>
  <c r="BH69" i="31"/>
  <c r="BH25" i="31"/>
  <c r="BH238" i="31"/>
  <c r="BH228" i="31"/>
  <c r="BG124" i="31"/>
  <c r="BH35" i="31"/>
  <c r="BG103" i="31"/>
  <c r="BG368" i="31"/>
  <c r="BG90" i="31"/>
  <c r="BG301" i="31"/>
  <c r="BH209" i="31"/>
  <c r="BH241" i="31"/>
  <c r="BG264" i="31"/>
  <c r="BG308" i="31"/>
  <c r="BH192" i="31"/>
  <c r="BG323" i="31"/>
  <c r="BH234" i="31"/>
  <c r="BG332" i="31"/>
  <c r="BH240" i="31"/>
  <c r="BH60" i="31"/>
  <c r="BG132" i="31"/>
  <c r="BG267" i="31"/>
  <c r="BF405" i="31"/>
  <c r="BH244" i="31"/>
  <c r="BG381" i="31"/>
  <c r="BH160" i="31"/>
  <c r="BG104" i="31"/>
  <c r="BH66" i="31"/>
  <c r="BG133" i="31"/>
  <c r="BH211" i="31"/>
  <c r="BH28" i="31"/>
  <c r="BH224" i="31"/>
  <c r="BG273" i="31"/>
  <c r="BG383" i="31"/>
  <c r="BG309" i="31"/>
  <c r="BG258" i="31"/>
  <c r="BG320" i="31"/>
  <c r="BH43" i="31"/>
  <c r="BH229" i="31"/>
  <c r="BF395" i="31"/>
  <c r="BG333" i="31"/>
  <c r="BG375" i="31"/>
  <c r="BG337" i="31"/>
  <c r="BG96" i="31"/>
  <c r="BH232" i="31"/>
  <c r="BG86" i="31"/>
  <c r="BF404" i="31"/>
  <c r="BF397" i="31"/>
  <c r="BG345" i="31"/>
  <c r="BG102" i="31"/>
  <c r="BH181" i="31"/>
  <c r="BH52" i="31"/>
  <c r="BH245" i="31"/>
  <c r="BH195" i="31"/>
  <c r="BH198" i="31"/>
  <c r="BH58" i="31"/>
  <c r="BH169" i="31"/>
  <c r="BH194" i="31"/>
  <c r="BG134" i="31"/>
  <c r="BH65" i="31"/>
  <c r="BG123" i="31"/>
  <c r="BH210" i="31"/>
  <c r="BH55" i="31"/>
  <c r="BG346" i="31"/>
  <c r="BG91" i="31"/>
  <c r="BH235" i="31"/>
  <c r="BF411" i="31"/>
  <c r="BH63" i="31"/>
  <c r="BH27" i="31"/>
  <c r="BG128" i="31"/>
  <c r="BG378" i="31"/>
  <c r="BH175" i="31"/>
  <c r="BH71" i="31"/>
  <c r="BF401" i="31"/>
  <c r="BG341" i="31"/>
  <c r="BG365" i="31"/>
  <c r="BH182" i="31"/>
  <c r="BG87" i="31"/>
  <c r="BF409" i="31"/>
  <c r="BH173" i="31"/>
  <c r="BG382" i="31"/>
  <c r="BG372" i="31"/>
  <c r="BH206" i="31"/>
  <c r="BG92" i="31"/>
  <c r="BH32" i="31"/>
  <c r="BH50" i="31"/>
  <c r="BG115" i="31"/>
  <c r="BH197" i="31"/>
  <c r="BH230" i="31"/>
  <c r="BH200" i="31"/>
  <c r="BH165" i="31"/>
  <c r="CV5" i="7"/>
  <c r="CU19" i="7"/>
  <c r="CY8" i="7"/>
  <c r="CX22" i="7"/>
  <c r="CW9" i="7"/>
  <c r="CV23" i="7"/>
  <c r="CX10" i="7"/>
  <c r="CW24" i="7"/>
  <c r="CW11" i="7"/>
  <c r="CV25" i="7"/>
  <c r="CX6" i="7"/>
  <c r="CW20" i="7"/>
  <c r="CY12" i="7"/>
  <c r="CX26" i="7"/>
  <c r="CW13" i="7"/>
  <c r="CV27" i="7"/>
  <c r="CW7" i="7"/>
  <c r="CV21" i="7"/>
  <c r="BH41" i="30"/>
  <c r="BH40" i="30"/>
  <c r="BH71" i="30"/>
  <c r="BH68" i="30"/>
  <c r="BH42" i="30"/>
  <c r="BH69" i="30"/>
  <c r="BH72" i="30"/>
  <c r="BH39" i="30"/>
  <c r="BH67" i="30"/>
  <c r="BH37" i="30"/>
  <c r="BH70" i="30"/>
  <c r="BH38" i="30"/>
  <c r="BI39" i="39"/>
  <c r="BI61" i="39" s="1"/>
  <c r="BI89" i="39" s="1"/>
  <c r="BI111" i="39" s="1"/>
  <c r="BI133" i="39" s="1"/>
  <c r="BI4" i="39"/>
  <c r="BJ16" i="39"/>
  <c r="BF405" i="30"/>
  <c r="BH39" i="38"/>
  <c r="BH61" i="38" s="1"/>
  <c r="BH89" i="38" s="1"/>
  <c r="BH111" i="38" s="1"/>
  <c r="BH133" i="38" s="1"/>
  <c r="BH4" i="38"/>
  <c r="BI16" i="38"/>
  <c r="BG224" i="30"/>
  <c r="BG229" i="30"/>
  <c r="BG177" i="30"/>
  <c r="BG270" i="30"/>
  <c r="BG225" i="30"/>
  <c r="BG248" i="30"/>
  <c r="BG259" i="30"/>
  <c r="BG240" i="30"/>
  <c r="BG235" i="30"/>
  <c r="BG220" i="30"/>
  <c r="BG249" i="30"/>
  <c r="BG174" i="30"/>
  <c r="BG226" i="30"/>
  <c r="BG263" i="30"/>
  <c r="BG246" i="30"/>
  <c r="BG251" i="30"/>
  <c r="BG207" i="30"/>
  <c r="BG176" i="30"/>
  <c r="BG175" i="30"/>
  <c r="BG232" i="30"/>
  <c r="BG237" i="30"/>
  <c r="BG255" i="30"/>
  <c r="BG258" i="30"/>
  <c r="BG217" i="30"/>
  <c r="BG227" i="30"/>
  <c r="BG269" i="30"/>
  <c r="BG234" i="30"/>
  <c r="BG223" i="30"/>
  <c r="BG264" i="30"/>
  <c r="BG206" i="30"/>
  <c r="BG239" i="30"/>
  <c r="BG204" i="30"/>
  <c r="BG261" i="30"/>
  <c r="BG247" i="30"/>
  <c r="BG256" i="30"/>
  <c r="BG233" i="30"/>
  <c r="BG218" i="30"/>
  <c r="BF342" i="30"/>
  <c r="BG267" i="30"/>
  <c r="BG231" i="30"/>
  <c r="BG236" i="30"/>
  <c r="BG268" i="30"/>
  <c r="BG253" i="30"/>
  <c r="BG265" i="30"/>
  <c r="BG221" i="30"/>
  <c r="BG262" i="30"/>
  <c r="BF373" i="30"/>
  <c r="BG252" i="30"/>
  <c r="BG254" i="30"/>
  <c r="BG219" i="30"/>
  <c r="BF403" i="30"/>
  <c r="BF314" i="30"/>
  <c r="BH202" i="33"/>
  <c r="BH171" i="33"/>
  <c r="BI172" i="33"/>
  <c r="BF384" i="30"/>
  <c r="BF377" i="30"/>
  <c r="BG260" i="30"/>
  <c r="BF375" i="30"/>
  <c r="BG222" i="30"/>
  <c r="BF346" i="30"/>
  <c r="BF360" i="30"/>
  <c r="BH328" i="32"/>
  <c r="BH297" i="32"/>
  <c r="BI298" i="32"/>
  <c r="BH362" i="32"/>
  <c r="BG361" i="32"/>
  <c r="BG392" i="32"/>
  <c r="W383" i="30"/>
  <c r="BF392" i="30"/>
  <c r="BF363" i="30"/>
  <c r="BF399" i="30"/>
  <c r="BF396" i="30"/>
  <c r="BF406" i="30"/>
  <c r="BF354" i="30"/>
  <c r="BG228" i="30"/>
  <c r="BG266" i="30"/>
  <c r="BF311" i="30"/>
  <c r="BF313" i="30"/>
  <c r="BF356" i="30"/>
  <c r="BF357" i="30"/>
  <c r="W353" i="30"/>
  <c r="BF388" i="30"/>
  <c r="BF364" i="30"/>
  <c r="BF407" i="30"/>
  <c r="BF366" i="30"/>
  <c r="BF358" i="30"/>
  <c r="BF393" i="30"/>
  <c r="BG209" i="30"/>
  <c r="BF312" i="30"/>
  <c r="BF395" i="30"/>
  <c r="BF385" i="30"/>
  <c r="BF368" i="30"/>
  <c r="BF345" i="30"/>
  <c r="BF389" i="30"/>
  <c r="BF394" i="30"/>
  <c r="BH184" i="30"/>
  <c r="BH215" i="30" s="1"/>
  <c r="BH245" i="30" s="1"/>
  <c r="BI154" i="30"/>
  <c r="BH153" i="30"/>
  <c r="BF402" i="30"/>
  <c r="BF361" i="30"/>
  <c r="BF355" i="30"/>
  <c r="BG250" i="30"/>
  <c r="BG208" i="30"/>
  <c r="BF404" i="30"/>
  <c r="BG257" i="30"/>
  <c r="BF374" i="30"/>
  <c r="BF401" i="30"/>
  <c r="BF369" i="30"/>
  <c r="BF341" i="30"/>
  <c r="BF371" i="30"/>
  <c r="BI188" i="31"/>
  <c r="BI157" i="31"/>
  <c r="BJ158" i="31"/>
  <c r="BF387" i="30"/>
  <c r="BG230" i="30"/>
  <c r="BF343" i="30"/>
  <c r="BI222" i="31"/>
  <c r="BH252" i="31"/>
  <c r="BH221" i="31"/>
  <c r="BF391" i="30"/>
  <c r="BF372" i="30"/>
  <c r="BG179" i="30"/>
  <c r="BG290" i="30"/>
  <c r="BG321" i="30"/>
  <c r="BG352" i="30" s="1"/>
  <c r="BG382" i="30" s="1"/>
  <c r="BH291" i="30"/>
  <c r="BF397" i="30"/>
  <c r="BI188" i="32"/>
  <c r="BJ158" i="32"/>
  <c r="BI157" i="32"/>
  <c r="BF316" i="30"/>
  <c r="BF398" i="30"/>
  <c r="BF390" i="30"/>
  <c r="BF376" i="30"/>
  <c r="BG392" i="31"/>
  <c r="BH362" i="31"/>
  <c r="BG361" i="31"/>
  <c r="BF344" i="30"/>
  <c r="BG205" i="30"/>
  <c r="BF359" i="30"/>
  <c r="BF362" i="30"/>
  <c r="BF367" i="30"/>
  <c r="BH221" i="32"/>
  <c r="BH252" i="32"/>
  <c r="BI222" i="32"/>
  <c r="BF365" i="30"/>
  <c r="BG178" i="30"/>
  <c r="W216" i="30"/>
  <c r="BF400" i="30"/>
  <c r="BH328" i="31"/>
  <c r="BH297" i="31"/>
  <c r="BI298" i="31"/>
  <c r="BF315" i="30"/>
  <c r="BF386" i="30"/>
  <c r="BI125" i="33"/>
  <c r="BI94" i="33"/>
  <c r="BJ95" i="33"/>
  <c r="BF370" i="30"/>
  <c r="BG238" i="30"/>
  <c r="AX107" i="36"/>
  <c r="AY44" i="36"/>
  <c r="AY64" i="36" s="1"/>
  <c r="AX114" i="36"/>
  <c r="AY51" i="36"/>
  <c r="AY71" i="36" s="1"/>
  <c r="AX105" i="36"/>
  <c r="AY42" i="36"/>
  <c r="AY62" i="36" s="1"/>
  <c r="AY49" i="36"/>
  <c r="AY69" i="36" s="1"/>
  <c r="AX112" i="36"/>
  <c r="AY17" i="35"/>
  <c r="AZ14" i="35"/>
  <c r="BI13" i="35"/>
  <c r="BH27" i="35"/>
  <c r="AX109" i="36"/>
  <c r="AY46" i="36"/>
  <c r="AY66" i="36" s="1"/>
  <c r="AX117" i="36"/>
  <c r="AY54" i="36"/>
  <c r="AY74" i="36" s="1"/>
  <c r="AX116" i="36"/>
  <c r="AY53" i="36"/>
  <c r="AY73" i="36" s="1"/>
  <c r="AY50" i="36"/>
  <c r="AY70" i="36" s="1"/>
  <c r="AX113" i="36"/>
  <c r="AW78" i="36"/>
  <c r="AW103" i="36"/>
  <c r="AW119" i="36" s="1"/>
  <c r="BG39" i="36"/>
  <c r="BF81" i="36"/>
  <c r="BF102" i="36" s="1"/>
  <c r="BF131" i="36" s="1"/>
  <c r="BF132" i="36" s="1"/>
  <c r="BF59" i="36"/>
  <c r="BH38" i="37"/>
  <c r="BG48" i="37"/>
  <c r="BG49" i="37" s="1"/>
  <c r="AX56" i="36"/>
  <c r="AY40" i="36"/>
  <c r="AY60" i="36" s="1"/>
  <c r="AX108" i="36"/>
  <c r="AY45" i="36"/>
  <c r="AY65" i="36" s="1"/>
  <c r="AY47" i="36"/>
  <c r="AY67" i="36" s="1"/>
  <c r="AX110" i="36"/>
  <c r="AZ50" i="37"/>
  <c r="BA39" i="37"/>
  <c r="AY41" i="36"/>
  <c r="AY61" i="36" s="1"/>
  <c r="AX104" i="36"/>
  <c r="AY48" i="36"/>
  <c r="AY68" i="36" s="1"/>
  <c r="AX111" i="36"/>
  <c r="AX115" i="36"/>
  <c r="AY52" i="36"/>
  <c r="AY72" i="36" s="1"/>
  <c r="AY43" i="36"/>
  <c r="AY63" i="36" s="1"/>
  <c r="AX106" i="36"/>
  <c r="BG110" i="30"/>
  <c r="BG132" i="30"/>
  <c r="BG131" i="30"/>
  <c r="BG118" i="30"/>
  <c r="BG130" i="30"/>
  <c r="BG128" i="30"/>
  <c r="BG111" i="30"/>
  <c r="BG124" i="30"/>
  <c r="BG113" i="30"/>
  <c r="BG112" i="30"/>
  <c r="BG109" i="30"/>
  <c r="BG122" i="30"/>
  <c r="BG125" i="30"/>
  <c r="BG121" i="30"/>
  <c r="BG127" i="30"/>
  <c r="BG126" i="30"/>
  <c r="BG129" i="30"/>
  <c r="BG114" i="30"/>
  <c r="BG120" i="30"/>
  <c r="BG133" i="30"/>
  <c r="BG115" i="30"/>
  <c r="BG117" i="30"/>
  <c r="BG123" i="30"/>
  <c r="BG119" i="30"/>
  <c r="BJ16" i="16"/>
  <c r="BJ4" i="16" s="1"/>
  <c r="BI39" i="16"/>
  <c r="BI48" i="33"/>
  <c r="BI17" i="33"/>
  <c r="BJ18" i="33"/>
  <c r="BH112" i="31"/>
  <c r="BI82" i="31"/>
  <c r="BH81" i="31"/>
  <c r="BI17" i="31"/>
  <c r="BJ18" i="31"/>
  <c r="BI48" i="31"/>
  <c r="BH112" i="32"/>
  <c r="BI82" i="32"/>
  <c r="BH81" i="32"/>
  <c r="BI48" i="32"/>
  <c r="BJ18" i="32"/>
  <c r="BI17" i="32"/>
  <c r="BG101" i="30"/>
  <c r="BG103" i="30"/>
  <c r="BG102" i="30"/>
  <c r="BG100" i="30"/>
  <c r="BG83" i="30"/>
  <c r="BG86" i="30"/>
  <c r="BG89" i="30"/>
  <c r="BG93" i="30"/>
  <c r="BG92" i="30"/>
  <c r="BG91" i="30"/>
  <c r="BG80" i="30"/>
  <c r="BG88" i="30"/>
  <c r="BG95" i="30"/>
  <c r="BG81" i="30"/>
  <c r="BG96" i="30"/>
  <c r="BG84" i="30"/>
  <c r="V79" i="30"/>
  <c r="BG87" i="30"/>
  <c r="BG82" i="30"/>
  <c r="BG94" i="30"/>
  <c r="BG99" i="30"/>
  <c r="BG98" i="30"/>
  <c r="BG97" i="30"/>
  <c r="BG85" i="30"/>
  <c r="BG90" i="30"/>
  <c r="BH78" i="30"/>
  <c r="BH108" i="30" s="1"/>
  <c r="BH116" i="30" s="1"/>
  <c r="BI16" i="30"/>
  <c r="BJ17" i="30"/>
  <c r="BI47" i="30"/>
  <c r="S61" i="16"/>
  <c r="S89" i="16" s="1"/>
  <c r="S111" i="16" s="1"/>
  <c r="S133" i="16" s="1"/>
  <c r="BG14" i="22" l="1"/>
  <c r="BG13" i="22"/>
  <c r="BG15" i="22"/>
  <c r="BI3" i="22"/>
  <c r="BH12" i="22"/>
  <c r="AY76" i="36"/>
  <c r="BA82" i="36"/>
  <c r="AZ98" i="36"/>
  <c r="BF84" i="36"/>
  <c r="AW134" i="36"/>
  <c r="AW121" i="36"/>
  <c r="BF87" i="36"/>
  <c r="BF90" i="36"/>
  <c r="BF89" i="36"/>
  <c r="BF88" i="36"/>
  <c r="BF91" i="36"/>
  <c r="BF92" i="36"/>
  <c r="BF95" i="36"/>
  <c r="BF96" i="36"/>
  <c r="BF85" i="36"/>
  <c r="BF94" i="36"/>
  <c r="BF83" i="36"/>
  <c r="BF86" i="36"/>
  <c r="BF93" i="36"/>
  <c r="BH128" i="32"/>
  <c r="BI100" i="33"/>
  <c r="BG399" i="31"/>
  <c r="BG416" i="32"/>
  <c r="AY19" i="35"/>
  <c r="AZ15" i="35"/>
  <c r="AZ17" i="35" s="1"/>
  <c r="BB22" i="35"/>
  <c r="BA23" i="35"/>
  <c r="BA32" i="35" s="1"/>
  <c r="BB20" i="35"/>
  <c r="BA21" i="35"/>
  <c r="BA31" i="35" s="1"/>
  <c r="AX30" i="35"/>
  <c r="AY29" i="35"/>
  <c r="BH122" i="31"/>
  <c r="BI38" i="33"/>
  <c r="BH377" i="31"/>
  <c r="BI8" i="39" a="1"/>
  <c r="BI8" i="39" s="1"/>
  <c r="BH89" i="31"/>
  <c r="BI31" i="32"/>
  <c r="BH9" i="38" a="1"/>
  <c r="BH9" i="38" s="1"/>
  <c r="BH273" i="32"/>
  <c r="BH371" i="32"/>
  <c r="BH11" i="38" a="1"/>
  <c r="BH11" i="38" s="1"/>
  <c r="BI172" i="31"/>
  <c r="BJ8" i="16" a="1"/>
  <c r="BJ8" i="16" s="1"/>
  <c r="BG417" i="32"/>
  <c r="BH265" i="31"/>
  <c r="BH225" i="33"/>
  <c r="BI10" i="39" a="1"/>
  <c r="BI10" i="39" s="1"/>
  <c r="BJ11" i="16" a="1"/>
  <c r="BJ11" i="16" s="1"/>
  <c r="BH317" i="31"/>
  <c r="BJ5" i="16" a="1"/>
  <c r="BJ5" i="16" s="1"/>
  <c r="BH227" i="33"/>
  <c r="BH7" i="38" a="1"/>
  <c r="BH7" i="38" s="1"/>
  <c r="BG415" i="32"/>
  <c r="BH8" i="38" a="1"/>
  <c r="BH8" i="38" s="1"/>
  <c r="BI7" i="39" a="1"/>
  <c r="BI7" i="39" s="1"/>
  <c r="BG415" i="31"/>
  <c r="BJ7" i="16" a="1"/>
  <c r="BJ7" i="16" s="1"/>
  <c r="BJ10" i="16" a="1"/>
  <c r="BJ10" i="16" s="1"/>
  <c r="BJ9" i="16" a="1"/>
  <c r="BJ9" i="16" s="1"/>
  <c r="BG416" i="31"/>
  <c r="BI246" i="32"/>
  <c r="BH10" i="38" a="1"/>
  <c r="BH10" i="38" s="1"/>
  <c r="BH226" i="33"/>
  <c r="BI9" i="39" a="1"/>
  <c r="BI9" i="39" s="1"/>
  <c r="BI5" i="39" a="1"/>
  <c r="BI5" i="39" s="1"/>
  <c r="BG417" i="31"/>
  <c r="BH5" i="38" a="1"/>
  <c r="BH5" i="38" s="1"/>
  <c r="BI11" i="39" a="1"/>
  <c r="BI11" i="39" s="1"/>
  <c r="BI26" i="31"/>
  <c r="BI149" i="33"/>
  <c r="BI148" i="33"/>
  <c r="BH222" i="33"/>
  <c r="BI150" i="33"/>
  <c r="BI72" i="33"/>
  <c r="BI71" i="33"/>
  <c r="BI73" i="33"/>
  <c r="BI101" i="33"/>
  <c r="BH220" i="33"/>
  <c r="BI98" i="33"/>
  <c r="BH223" i="33"/>
  <c r="BH176" i="33"/>
  <c r="BH195" i="33"/>
  <c r="BI114" i="33"/>
  <c r="BH196" i="33"/>
  <c r="BI139" i="33"/>
  <c r="BH204" i="33"/>
  <c r="BI52" i="33"/>
  <c r="BI60" i="33"/>
  <c r="BI117" i="33"/>
  <c r="BH183" i="33"/>
  <c r="BH219" i="33"/>
  <c r="BH174" i="33"/>
  <c r="BI39" i="33"/>
  <c r="BI64" i="33"/>
  <c r="BH206" i="33"/>
  <c r="BH189" i="33"/>
  <c r="BI42" i="33"/>
  <c r="BI21" i="33"/>
  <c r="BH215" i="33"/>
  <c r="BI120" i="33"/>
  <c r="BI34" i="33"/>
  <c r="BH216" i="33"/>
  <c r="BH184" i="33"/>
  <c r="BI29" i="33"/>
  <c r="BI32" i="33"/>
  <c r="BI69" i="33"/>
  <c r="BI102" i="33"/>
  <c r="BI118" i="33"/>
  <c r="BI105" i="33"/>
  <c r="BH213" i="33"/>
  <c r="BI108" i="33"/>
  <c r="BI67" i="33"/>
  <c r="BH205" i="33"/>
  <c r="BH187" i="33"/>
  <c r="BI26" i="33"/>
  <c r="BI132" i="33"/>
  <c r="BI138" i="33"/>
  <c r="BH211" i="33"/>
  <c r="BH182" i="33"/>
  <c r="BI140" i="33"/>
  <c r="BI41" i="33"/>
  <c r="BH218" i="33"/>
  <c r="BI62" i="33"/>
  <c r="BI147" i="33"/>
  <c r="BI31" i="33"/>
  <c r="BI143" i="33"/>
  <c r="BI57" i="33"/>
  <c r="BH186" i="33"/>
  <c r="BH179" i="33"/>
  <c r="BI137" i="33"/>
  <c r="BI50" i="33"/>
  <c r="BI66" i="33"/>
  <c r="BI55" i="33"/>
  <c r="BI142" i="33"/>
  <c r="BH191" i="33"/>
  <c r="BI130" i="33"/>
  <c r="BI23" i="33"/>
  <c r="BH181" i="33"/>
  <c r="BI103" i="33"/>
  <c r="BH209" i="33"/>
  <c r="BI53" i="33"/>
  <c r="BH217" i="33"/>
  <c r="BI30" i="33"/>
  <c r="BI27" i="33"/>
  <c r="BI59" i="33"/>
  <c r="BI107" i="33"/>
  <c r="BI116" i="33"/>
  <c r="BI63" i="33"/>
  <c r="BI51" i="33"/>
  <c r="BI28" i="33"/>
  <c r="BH212" i="33"/>
  <c r="BH188" i="33"/>
  <c r="BI135" i="33"/>
  <c r="BI106" i="33"/>
  <c r="BI65" i="33"/>
  <c r="BH221" i="33"/>
  <c r="BI58" i="33"/>
  <c r="BI54" i="33"/>
  <c r="BI146" i="33"/>
  <c r="BI134" i="33"/>
  <c r="BH180" i="33"/>
  <c r="BI115" i="33"/>
  <c r="BI40" i="33"/>
  <c r="BI113" i="33"/>
  <c r="BH197" i="33"/>
  <c r="BI110" i="33"/>
  <c r="BH192" i="33"/>
  <c r="BI33" i="33"/>
  <c r="BH177" i="33"/>
  <c r="BH208" i="33"/>
  <c r="BH194" i="33"/>
  <c r="BH190" i="33"/>
  <c r="BH193" i="33"/>
  <c r="BI25" i="33"/>
  <c r="BI104" i="33"/>
  <c r="BI131" i="33"/>
  <c r="BI136" i="33"/>
  <c r="BI127" i="33"/>
  <c r="BI20" i="33"/>
  <c r="BI145" i="33"/>
  <c r="BI111" i="33"/>
  <c r="BI129" i="33"/>
  <c r="BI144" i="33"/>
  <c r="BI43" i="33"/>
  <c r="BH185" i="33"/>
  <c r="BH207" i="33"/>
  <c r="BH214" i="33"/>
  <c r="BI35" i="33"/>
  <c r="BH224" i="33"/>
  <c r="BI24" i="33"/>
  <c r="BI141" i="33"/>
  <c r="BI97" i="33"/>
  <c r="BI128" i="33"/>
  <c r="BI37" i="33"/>
  <c r="BI109" i="33"/>
  <c r="BI99" i="33"/>
  <c r="BI70" i="33"/>
  <c r="BI112" i="33"/>
  <c r="BI22" i="33"/>
  <c r="BH178" i="33"/>
  <c r="BI68" i="33"/>
  <c r="BI61" i="33"/>
  <c r="BI36" i="33"/>
  <c r="BI119" i="33"/>
  <c r="BH175" i="33"/>
  <c r="BH386" i="32"/>
  <c r="BH387" i="32"/>
  <c r="BH385" i="32"/>
  <c r="BH384" i="32"/>
  <c r="BH277" i="32"/>
  <c r="BH275" i="32"/>
  <c r="BH276" i="32"/>
  <c r="BI245" i="32"/>
  <c r="BI244" i="32"/>
  <c r="BI247" i="32"/>
  <c r="BG396" i="32"/>
  <c r="BH137" i="32"/>
  <c r="BH136" i="32"/>
  <c r="BH127" i="32"/>
  <c r="BI177" i="32"/>
  <c r="BG410" i="32"/>
  <c r="BH135" i="32"/>
  <c r="BH303" i="32"/>
  <c r="BI92" i="32"/>
  <c r="BH323" i="32"/>
  <c r="BI230" i="32"/>
  <c r="BI241" i="32"/>
  <c r="BH119" i="32"/>
  <c r="BG409" i="32"/>
  <c r="BI161" i="32"/>
  <c r="BI173" i="32"/>
  <c r="BI181" i="32"/>
  <c r="BH254" i="32"/>
  <c r="BG408" i="32"/>
  <c r="BH122" i="32"/>
  <c r="BI228" i="32"/>
  <c r="BI101" i="32"/>
  <c r="BH319" i="32"/>
  <c r="BI231" i="32"/>
  <c r="BI243" i="32"/>
  <c r="BH374" i="32"/>
  <c r="BI87" i="32"/>
  <c r="BH117" i="32"/>
  <c r="BI170" i="32"/>
  <c r="BI94" i="32"/>
  <c r="BH133" i="32"/>
  <c r="BI175" i="32"/>
  <c r="BH378" i="32"/>
  <c r="BI86" i="32"/>
  <c r="BH382" i="32"/>
  <c r="BI20" i="32"/>
  <c r="BI98" i="32"/>
  <c r="BH270" i="32"/>
  <c r="BI35" i="32"/>
  <c r="BG402" i="32"/>
  <c r="BI90" i="32"/>
  <c r="BH312" i="32"/>
  <c r="BH364" i="32"/>
  <c r="BI167" i="32"/>
  <c r="BI182" i="32"/>
  <c r="BH300" i="32"/>
  <c r="BH129" i="32"/>
  <c r="BI89" i="32"/>
  <c r="BH258" i="32"/>
  <c r="BG401" i="32"/>
  <c r="BI240" i="32"/>
  <c r="BI168" i="32"/>
  <c r="BH257" i="32"/>
  <c r="BH272" i="32"/>
  <c r="BH309" i="32"/>
  <c r="BH304" i="32"/>
  <c r="BH314" i="32"/>
  <c r="BI242" i="32"/>
  <c r="BI103" i="32"/>
  <c r="BI169" i="32"/>
  <c r="BH124" i="32"/>
  <c r="BI84" i="32"/>
  <c r="BI22" i="32"/>
  <c r="BI234" i="32"/>
  <c r="BH381" i="32"/>
  <c r="BI232" i="32"/>
  <c r="BI176" i="32"/>
  <c r="BI21" i="32"/>
  <c r="BI85" i="32"/>
  <c r="BI106" i="32"/>
  <c r="BI97" i="32"/>
  <c r="BI105" i="32"/>
  <c r="BI23" i="32"/>
  <c r="BH313" i="32"/>
  <c r="BI163" i="32"/>
  <c r="BI224" i="32"/>
  <c r="BG399" i="32"/>
  <c r="BH274" i="32"/>
  <c r="BH376" i="32"/>
  <c r="BG406" i="32"/>
  <c r="BI38" i="32"/>
  <c r="BH365" i="32"/>
  <c r="BH261" i="32"/>
  <c r="BH115" i="32"/>
  <c r="BG394" i="32"/>
  <c r="BI104" i="32"/>
  <c r="BG404" i="32"/>
  <c r="BH380" i="32"/>
  <c r="BI32" i="32"/>
  <c r="BH322" i="32"/>
  <c r="BH132" i="32"/>
  <c r="BH126" i="32"/>
  <c r="BH255" i="32"/>
  <c r="BH308" i="32"/>
  <c r="BI34" i="32"/>
  <c r="BG412" i="32"/>
  <c r="BI91" i="32"/>
  <c r="BH264" i="32"/>
  <c r="BI162" i="32"/>
  <c r="BI100" i="32"/>
  <c r="BH320" i="32"/>
  <c r="BI39" i="32"/>
  <c r="BH263" i="32"/>
  <c r="BH301" i="32"/>
  <c r="BI25" i="32"/>
  <c r="BG413" i="32"/>
  <c r="BH379" i="32"/>
  <c r="BI180" i="32"/>
  <c r="BI37" i="32"/>
  <c r="BH307" i="32"/>
  <c r="BI27" i="32"/>
  <c r="BI237" i="32"/>
  <c r="BI99" i="32"/>
  <c r="BH302" i="32"/>
  <c r="BH114" i="32"/>
  <c r="BH256" i="32"/>
  <c r="BH130" i="32"/>
  <c r="BH321" i="32"/>
  <c r="BI238" i="32"/>
  <c r="BI88" i="32"/>
  <c r="BI164" i="32"/>
  <c r="BH369" i="32"/>
  <c r="BI166" i="32"/>
  <c r="BH370" i="32"/>
  <c r="BI165" i="32"/>
  <c r="BI96" i="32"/>
  <c r="BH266" i="32"/>
  <c r="BH367" i="32"/>
  <c r="BI102" i="32"/>
  <c r="BH310" i="32"/>
  <c r="BI160" i="32"/>
  <c r="BH383" i="32"/>
  <c r="BH121" i="32"/>
  <c r="BH311" i="32"/>
  <c r="BH262" i="32"/>
  <c r="BI42" i="32"/>
  <c r="BH306" i="32"/>
  <c r="BH123" i="32"/>
  <c r="BI36" i="32"/>
  <c r="BI174" i="32"/>
  <c r="BI225" i="32"/>
  <c r="BI107" i="32"/>
  <c r="BG414" i="32"/>
  <c r="BH271" i="32"/>
  <c r="BI239" i="32"/>
  <c r="BI235" i="32"/>
  <c r="BH269" i="32"/>
  <c r="BI227" i="32"/>
  <c r="BH377" i="32"/>
  <c r="BI41" i="32"/>
  <c r="BH268" i="32"/>
  <c r="BH317" i="32"/>
  <c r="BG395" i="32"/>
  <c r="BG397" i="32"/>
  <c r="BI43" i="32"/>
  <c r="BH372" i="32"/>
  <c r="BH267" i="32"/>
  <c r="BI33" i="32"/>
  <c r="BI95" i="32"/>
  <c r="BI24" i="32"/>
  <c r="BG407" i="32"/>
  <c r="BH118" i="32"/>
  <c r="BG405" i="32"/>
  <c r="BI236" i="32"/>
  <c r="BG398" i="32"/>
  <c r="BI178" i="32"/>
  <c r="BI26" i="32"/>
  <c r="BH368" i="32"/>
  <c r="BI226" i="32"/>
  <c r="BH259" i="32"/>
  <c r="BI93" i="32"/>
  <c r="BI171" i="32"/>
  <c r="BI40" i="32"/>
  <c r="BI179" i="32"/>
  <c r="BI29" i="32"/>
  <c r="BI233" i="32"/>
  <c r="BI28" i="32"/>
  <c r="BH125" i="32"/>
  <c r="BH318" i="32"/>
  <c r="BH265" i="32"/>
  <c r="BI183" i="32"/>
  <c r="BI229" i="32"/>
  <c r="BH116" i="32"/>
  <c r="BI30" i="32"/>
  <c r="BH134" i="32"/>
  <c r="BG411" i="32"/>
  <c r="BH315" i="32"/>
  <c r="BH373" i="32"/>
  <c r="BH375" i="32"/>
  <c r="BH131" i="32"/>
  <c r="BH366" i="32"/>
  <c r="BH316" i="32"/>
  <c r="BG403" i="32"/>
  <c r="BI172" i="32"/>
  <c r="BH305" i="32"/>
  <c r="BH385" i="31"/>
  <c r="BH353" i="31"/>
  <c r="BH352" i="31"/>
  <c r="BH351" i="31"/>
  <c r="BH386" i="31"/>
  <c r="BH387" i="31"/>
  <c r="BH275" i="31"/>
  <c r="BH276" i="31"/>
  <c r="BH277" i="31"/>
  <c r="BI213" i="31"/>
  <c r="BI246" i="31"/>
  <c r="BH101" i="31"/>
  <c r="BI247" i="31"/>
  <c r="BG401" i="31"/>
  <c r="BG411" i="31"/>
  <c r="BH115" i="31"/>
  <c r="BI212" i="31"/>
  <c r="BH330" i="31"/>
  <c r="BH137" i="31"/>
  <c r="BH309" i="31"/>
  <c r="BI38" i="31"/>
  <c r="BH135" i="31"/>
  <c r="BG404" i="31"/>
  <c r="BG395" i="31"/>
  <c r="BH270" i="31"/>
  <c r="BH136" i="31"/>
  <c r="BI176" i="31"/>
  <c r="BH263" i="31"/>
  <c r="BH364" i="31"/>
  <c r="BH106" i="31"/>
  <c r="BH372" i="31"/>
  <c r="BH365" i="31"/>
  <c r="BH123" i="31"/>
  <c r="BI177" i="31"/>
  <c r="BI171" i="31"/>
  <c r="BI73" i="31"/>
  <c r="BH273" i="31"/>
  <c r="BI163" i="31"/>
  <c r="BH117" i="31"/>
  <c r="BI31" i="31"/>
  <c r="BH344" i="31"/>
  <c r="BH374" i="31"/>
  <c r="BH376" i="31"/>
  <c r="BI33" i="31"/>
  <c r="BH105" i="31"/>
  <c r="BH127" i="31"/>
  <c r="BI160" i="31"/>
  <c r="BH271" i="31"/>
  <c r="BH102" i="31"/>
  <c r="BH133" i="31"/>
  <c r="BH269" i="31"/>
  <c r="BG403" i="31"/>
  <c r="BI68" i="31"/>
  <c r="BI207" i="31"/>
  <c r="BI182" i="31"/>
  <c r="BH337" i="31"/>
  <c r="BH132" i="31"/>
  <c r="BH264" i="31"/>
  <c r="BH124" i="31"/>
  <c r="BI62" i="31"/>
  <c r="BI175" i="31"/>
  <c r="BH91" i="31"/>
  <c r="BI169" i="31"/>
  <c r="BH375" i="31"/>
  <c r="BH261" i="31"/>
  <c r="BH131" i="31"/>
  <c r="BI166" i="31"/>
  <c r="BI72" i="31"/>
  <c r="BI168" i="31"/>
  <c r="BH274" i="31"/>
  <c r="BI224" i="31"/>
  <c r="BH311" i="31"/>
  <c r="BH331" i="31"/>
  <c r="BH257" i="31"/>
  <c r="BI54" i="31"/>
  <c r="BI164" i="31"/>
  <c r="BI70" i="31"/>
  <c r="BH369" i="31"/>
  <c r="BI197" i="31"/>
  <c r="BH382" i="31"/>
  <c r="BH341" i="31"/>
  <c r="BI63" i="31"/>
  <c r="BH346" i="31"/>
  <c r="BI58" i="31"/>
  <c r="BG397" i="31"/>
  <c r="BH333" i="31"/>
  <c r="BI30" i="31"/>
  <c r="BH95" i="31"/>
  <c r="BH104" i="31"/>
  <c r="BI240" i="31"/>
  <c r="BI209" i="31"/>
  <c r="BI238" i="31"/>
  <c r="BI203" i="31"/>
  <c r="BI183" i="31"/>
  <c r="BH256" i="31"/>
  <c r="BI37" i="31"/>
  <c r="BI179" i="31"/>
  <c r="BG408" i="31"/>
  <c r="BI23" i="31"/>
  <c r="BH310" i="31"/>
  <c r="BG396" i="31"/>
  <c r="BH343" i="31"/>
  <c r="BI36" i="31"/>
  <c r="BG394" i="31"/>
  <c r="BI40" i="31"/>
  <c r="BG410" i="31"/>
  <c r="BH97" i="31"/>
  <c r="BI242" i="31"/>
  <c r="BH350" i="31"/>
  <c r="BH347" i="31"/>
  <c r="BI202" i="31"/>
  <c r="BI27" i="31"/>
  <c r="BH383" i="31"/>
  <c r="BH332" i="31"/>
  <c r="BI25" i="31"/>
  <c r="BH366" i="31"/>
  <c r="BH348" i="31"/>
  <c r="BG402" i="31"/>
  <c r="BH254" i="31"/>
  <c r="BH130" i="31"/>
  <c r="BH98" i="31"/>
  <c r="BH335" i="31"/>
  <c r="BH340" i="31"/>
  <c r="BH119" i="31"/>
  <c r="BI178" i="31"/>
  <c r="BH84" i="31"/>
  <c r="BI239" i="31"/>
  <c r="BH318" i="31"/>
  <c r="BH349" i="31"/>
  <c r="BI194" i="31"/>
  <c r="BI230" i="31"/>
  <c r="BI60" i="31"/>
  <c r="BH322" i="31"/>
  <c r="BI24" i="31"/>
  <c r="BI53" i="31"/>
  <c r="BI198" i="31"/>
  <c r="BH301" i="31"/>
  <c r="BH371" i="31"/>
  <c r="BI22" i="31"/>
  <c r="BI173" i="31"/>
  <c r="BI71" i="31"/>
  <c r="BI208" i="31"/>
  <c r="BI210" i="31"/>
  <c r="BI195" i="31"/>
  <c r="BH86" i="31"/>
  <c r="BI229" i="31"/>
  <c r="BI180" i="31"/>
  <c r="BH129" i="31"/>
  <c r="BH381" i="31"/>
  <c r="BI234" i="31"/>
  <c r="BH90" i="31"/>
  <c r="BI69" i="31"/>
  <c r="BH100" i="31"/>
  <c r="BH268" i="31"/>
  <c r="BH118" i="31"/>
  <c r="BH314" i="31"/>
  <c r="BH116" i="31"/>
  <c r="BH88" i="31"/>
  <c r="BI233" i="31"/>
  <c r="BH125" i="31"/>
  <c r="BH307" i="31"/>
  <c r="BH300" i="31"/>
  <c r="BG414" i="31"/>
  <c r="BH126" i="31"/>
  <c r="BI174" i="31"/>
  <c r="BH338" i="31"/>
  <c r="BH107" i="31"/>
  <c r="BH85" i="31"/>
  <c r="BH93" i="31"/>
  <c r="BH272" i="31"/>
  <c r="BH94" i="31"/>
  <c r="BH345" i="31"/>
  <c r="BH321" i="31"/>
  <c r="BI228" i="31"/>
  <c r="BI39" i="31"/>
  <c r="BI245" i="31"/>
  <c r="BI43" i="31"/>
  <c r="BI244" i="31"/>
  <c r="BH368" i="31"/>
  <c r="BH312" i="31"/>
  <c r="BH373" i="31"/>
  <c r="BH305" i="31"/>
  <c r="BH367" i="31"/>
  <c r="BI225" i="31"/>
  <c r="BH266" i="31"/>
  <c r="BH121" i="31"/>
  <c r="BH262" i="31"/>
  <c r="BG407" i="31"/>
  <c r="BI170" i="31"/>
  <c r="BH334" i="31"/>
  <c r="BH99" i="31"/>
  <c r="BI205" i="31"/>
  <c r="BI167" i="31"/>
  <c r="BI20" i="31"/>
  <c r="BI226" i="31"/>
  <c r="BG398" i="31"/>
  <c r="BI42" i="31"/>
  <c r="BH313" i="31"/>
  <c r="BI66" i="31"/>
  <c r="BI227" i="31"/>
  <c r="BI232" i="31"/>
  <c r="BI165" i="31"/>
  <c r="BI32" i="31"/>
  <c r="BG409" i="31"/>
  <c r="BH378" i="31"/>
  <c r="BI235" i="31"/>
  <c r="BI65" i="31"/>
  <c r="BI52" i="31"/>
  <c r="BH96" i="31"/>
  <c r="BH320" i="31"/>
  <c r="BI28" i="31"/>
  <c r="BG405" i="31"/>
  <c r="BI192" i="31"/>
  <c r="BH103" i="31"/>
  <c r="BI51" i="31"/>
  <c r="BI21" i="31"/>
  <c r="BH379" i="31"/>
  <c r="BI162" i="31"/>
  <c r="BI199" i="31"/>
  <c r="BI191" i="31"/>
  <c r="BH304" i="31"/>
  <c r="BG406" i="31"/>
  <c r="BH339" i="31"/>
  <c r="BI204" i="31"/>
  <c r="BI34" i="31"/>
  <c r="BH303" i="31"/>
  <c r="BH315" i="31"/>
  <c r="BI161" i="31"/>
  <c r="BH342" i="31"/>
  <c r="BH316" i="31"/>
  <c r="BI236" i="31"/>
  <c r="BI190" i="31"/>
  <c r="BH380" i="31"/>
  <c r="BH259" i="31"/>
  <c r="BI237" i="31"/>
  <c r="BI206" i="31"/>
  <c r="BI243" i="31"/>
  <c r="BI241" i="31"/>
  <c r="BI29" i="31"/>
  <c r="BI55" i="31"/>
  <c r="BI50" i="31"/>
  <c r="BI59" i="31"/>
  <c r="BH323" i="31"/>
  <c r="BI61" i="31"/>
  <c r="BI200" i="31"/>
  <c r="BH92" i="31"/>
  <c r="BH87" i="31"/>
  <c r="BH128" i="31"/>
  <c r="BI41" i="31"/>
  <c r="BH134" i="31"/>
  <c r="BI181" i="31"/>
  <c r="BH258" i="31"/>
  <c r="BI211" i="31"/>
  <c r="BH267" i="31"/>
  <c r="BH308" i="31"/>
  <c r="BI35" i="31"/>
  <c r="BG412" i="31"/>
  <c r="BH302" i="31"/>
  <c r="BI201" i="31"/>
  <c r="BH319" i="31"/>
  <c r="BH114" i="31"/>
  <c r="BI57" i="31"/>
  <c r="BH255" i="31"/>
  <c r="BI64" i="31"/>
  <c r="BG413" i="31"/>
  <c r="BI67" i="31"/>
  <c r="BH370" i="31"/>
  <c r="BI193" i="31"/>
  <c r="BH384" i="31"/>
  <c r="BH306" i="31"/>
  <c r="BI231" i="31"/>
  <c r="CV19" i="7"/>
  <c r="CW5" i="7"/>
  <c r="CX7" i="7"/>
  <c r="CW21" i="7"/>
  <c r="CX11" i="7"/>
  <c r="CW25" i="7"/>
  <c r="CX13" i="7"/>
  <c r="CW27" i="7"/>
  <c r="CY10" i="7"/>
  <c r="CX24" i="7"/>
  <c r="CZ12" i="7"/>
  <c r="DA12" i="7" s="1"/>
  <c r="DB12" i="7" s="1"/>
  <c r="DC12" i="7" s="1"/>
  <c r="DD12" i="7" s="1"/>
  <c r="DE12" i="7" s="1"/>
  <c r="DF12" i="7" s="1"/>
  <c r="DG12" i="7" s="1"/>
  <c r="DH12" i="7" s="1"/>
  <c r="DI12" i="7" s="1"/>
  <c r="DJ12" i="7" s="1"/>
  <c r="DK12" i="7" s="1"/>
  <c r="DL12" i="7" s="1"/>
  <c r="CY26" i="7"/>
  <c r="CX9" i="7"/>
  <c r="CW23" i="7"/>
  <c r="CY6" i="7"/>
  <c r="CX20" i="7"/>
  <c r="CZ8" i="7"/>
  <c r="DA8" i="7" s="1"/>
  <c r="DB8" i="7" s="1"/>
  <c r="DC8" i="7" s="1"/>
  <c r="DD8" i="7" s="1"/>
  <c r="DE8" i="7" s="1"/>
  <c r="DF8" i="7" s="1"/>
  <c r="DG8" i="7" s="1"/>
  <c r="DH8" i="7" s="1"/>
  <c r="DI8" i="7" s="1"/>
  <c r="DJ8" i="7" s="1"/>
  <c r="DK8" i="7" s="1"/>
  <c r="DL8" i="7" s="1"/>
  <c r="CY22" i="7"/>
  <c r="BG405" i="30"/>
  <c r="BI37" i="30"/>
  <c r="BI42" i="30"/>
  <c r="BI71" i="30"/>
  <c r="BI67" i="30"/>
  <c r="BI72" i="30"/>
  <c r="BI68" i="30"/>
  <c r="BI39" i="30"/>
  <c r="BI41" i="30"/>
  <c r="BI70" i="30"/>
  <c r="BI69" i="30"/>
  <c r="BI38" i="30"/>
  <c r="BI40" i="30"/>
  <c r="BH177" i="30"/>
  <c r="BH264" i="30"/>
  <c r="BJ39" i="39"/>
  <c r="BJ61" i="39" s="1"/>
  <c r="BJ89" i="39" s="1"/>
  <c r="BJ111" i="39" s="1"/>
  <c r="BJ133" i="39" s="1"/>
  <c r="BK16" i="39"/>
  <c r="BJ4" i="39"/>
  <c r="BI4" i="38"/>
  <c r="BJ16" i="38"/>
  <c r="BI39" i="38"/>
  <c r="BI61" i="38" s="1"/>
  <c r="BI89" i="38" s="1"/>
  <c r="BI111" i="38" s="1"/>
  <c r="BI133" i="38" s="1"/>
  <c r="BH251" i="30"/>
  <c r="BG370" i="30"/>
  <c r="BG386" i="30"/>
  <c r="BH248" i="30"/>
  <c r="BH246" i="30"/>
  <c r="BH238" i="30"/>
  <c r="BH269" i="30"/>
  <c r="BH235" i="30"/>
  <c r="BH233" i="30"/>
  <c r="BH259" i="30"/>
  <c r="BH224" i="30"/>
  <c r="BH268" i="30"/>
  <c r="BH239" i="30"/>
  <c r="BH231" i="30"/>
  <c r="BH174" i="30"/>
  <c r="BH265" i="30"/>
  <c r="BH247" i="30"/>
  <c r="BG315" i="30"/>
  <c r="BH249" i="30"/>
  <c r="BH220" i="30"/>
  <c r="BH236" i="30"/>
  <c r="BH237" i="30"/>
  <c r="BG400" i="30"/>
  <c r="BG367" i="30"/>
  <c r="BH207" i="30"/>
  <c r="BH179" i="30"/>
  <c r="BH178" i="30"/>
  <c r="BG365" i="30"/>
  <c r="BG359" i="30"/>
  <c r="BH205" i="30"/>
  <c r="BG344" i="30"/>
  <c r="BG398" i="30"/>
  <c r="BG397" i="30"/>
  <c r="BG362" i="30"/>
  <c r="BG376" i="30"/>
  <c r="BG390" i="30"/>
  <c r="BG342" i="30"/>
  <c r="BG316" i="30"/>
  <c r="BG372" i="30"/>
  <c r="BG369" i="30"/>
  <c r="BG374" i="30"/>
  <c r="BG355" i="30"/>
  <c r="BG394" i="30"/>
  <c r="BJ188" i="32"/>
  <c r="BK158" i="32"/>
  <c r="BJ157" i="32"/>
  <c r="BG391" i="30"/>
  <c r="BH230" i="30"/>
  <c r="BG387" i="30"/>
  <c r="BG371" i="30"/>
  <c r="BH208" i="30"/>
  <c r="BH258" i="30"/>
  <c r="BH218" i="30"/>
  <c r="X353" i="30"/>
  <c r="BH228" i="30"/>
  <c r="BG399" i="30"/>
  <c r="BG363" i="30"/>
  <c r="BG384" i="30"/>
  <c r="BH267" i="30"/>
  <c r="BH263" i="30"/>
  <c r="BH240" i="30"/>
  <c r="BG407" i="30"/>
  <c r="BG364" i="30"/>
  <c r="BH227" i="30"/>
  <c r="BG357" i="30"/>
  <c r="X383" i="30"/>
  <c r="BG375" i="30"/>
  <c r="BG377" i="30"/>
  <c r="BH206" i="30"/>
  <c r="BG361" i="30"/>
  <c r="BG402" i="30"/>
  <c r="BG389" i="30"/>
  <c r="BH226" i="30"/>
  <c r="BG311" i="30"/>
  <c r="BH253" i="30"/>
  <c r="BG406" i="30"/>
  <c r="BH255" i="30"/>
  <c r="BG373" i="30"/>
  <c r="BH252" i="30"/>
  <c r="BH229" i="30"/>
  <c r="X216" i="30"/>
  <c r="BH361" i="31"/>
  <c r="BI362" i="31"/>
  <c r="BH392" i="31"/>
  <c r="BH250" i="30"/>
  <c r="BG395" i="30"/>
  <c r="BG356" i="30"/>
  <c r="BG396" i="30"/>
  <c r="BG392" i="30"/>
  <c r="BG360" i="30"/>
  <c r="BJ125" i="33"/>
  <c r="BJ94" i="33"/>
  <c r="BK95" i="33"/>
  <c r="BG401" i="30"/>
  <c r="BH219" i="30"/>
  <c r="BI184" i="30"/>
  <c r="BI215" i="30" s="1"/>
  <c r="BI245" i="30" s="1"/>
  <c r="BI153" i="30"/>
  <c r="BJ154" i="30"/>
  <c r="BH217" i="30"/>
  <c r="BH234" i="30"/>
  <c r="BG385" i="30"/>
  <c r="BG393" i="30"/>
  <c r="BH175" i="30"/>
  <c r="BG388" i="30"/>
  <c r="BH266" i="30"/>
  <c r="BG354" i="30"/>
  <c r="BH223" i="30"/>
  <c r="BI362" i="32"/>
  <c r="BH392" i="32"/>
  <c r="BH361" i="32"/>
  <c r="BI221" i="31"/>
  <c r="BI252" i="31"/>
  <c r="BJ222" i="31"/>
  <c r="BG343" i="30"/>
  <c r="BH261" i="30"/>
  <c r="BG345" i="30"/>
  <c r="BH270" i="30"/>
  <c r="BG358" i="30"/>
  <c r="BH221" i="30"/>
  <c r="BG313" i="30"/>
  <c r="BG346" i="30"/>
  <c r="BH204" i="30"/>
  <c r="BJ298" i="31"/>
  <c r="BI297" i="31"/>
  <c r="BI328" i="31"/>
  <c r="BI252" i="32"/>
  <c r="BI221" i="32"/>
  <c r="BJ222" i="32"/>
  <c r="BH256" i="30"/>
  <c r="BJ188" i="31"/>
  <c r="BJ157" i="31"/>
  <c r="BK158" i="31"/>
  <c r="BH257" i="30"/>
  <c r="BH254" i="30"/>
  <c r="BG368" i="30"/>
  <c r="BH225" i="30"/>
  <c r="BG312" i="30"/>
  <c r="BG366" i="30"/>
  <c r="BH176" i="30"/>
  <c r="BH260" i="30"/>
  <c r="BH262" i="30"/>
  <c r="BG314" i="30"/>
  <c r="BG403" i="30"/>
  <c r="BH321" i="30"/>
  <c r="BH352" i="30" s="1"/>
  <c r="BH382" i="30" s="1"/>
  <c r="BH290" i="30"/>
  <c r="BI291" i="30"/>
  <c r="BG341" i="30"/>
  <c r="BG404" i="30"/>
  <c r="BH232" i="30"/>
  <c r="BH209" i="30"/>
  <c r="BI328" i="32"/>
  <c r="BI297" i="32"/>
  <c r="BJ298" i="32"/>
  <c r="BH222" i="30"/>
  <c r="BI202" i="33"/>
  <c r="BI171" i="33"/>
  <c r="BJ172" i="33"/>
  <c r="BA50" i="37"/>
  <c r="BB39" i="37"/>
  <c r="AZ43" i="36"/>
  <c r="AZ63" i="36" s="1"/>
  <c r="AY106" i="36"/>
  <c r="AY109" i="36"/>
  <c r="AZ46" i="36"/>
  <c r="AZ66" i="36" s="1"/>
  <c r="AZ49" i="36"/>
  <c r="AZ69" i="36" s="1"/>
  <c r="AY112" i="36"/>
  <c r="AY115" i="36"/>
  <c r="AZ52" i="36"/>
  <c r="AZ72" i="36" s="1"/>
  <c r="AY113" i="36"/>
  <c r="AZ50" i="36"/>
  <c r="AZ70" i="36" s="1"/>
  <c r="AY105" i="36"/>
  <c r="AZ42" i="36"/>
  <c r="AZ62" i="36" s="1"/>
  <c r="AZ47" i="36"/>
  <c r="AZ67" i="36" s="1"/>
  <c r="AY110" i="36"/>
  <c r="BI38" i="37"/>
  <c r="BH48" i="37"/>
  <c r="BH49" i="37" s="1"/>
  <c r="AZ53" i="36"/>
  <c r="AZ73" i="36" s="1"/>
  <c r="AY116" i="36"/>
  <c r="AY108" i="36"/>
  <c r="AZ45" i="36"/>
  <c r="AZ65" i="36" s="1"/>
  <c r="AY114" i="36"/>
  <c r="AZ51" i="36"/>
  <c r="AZ71" i="36" s="1"/>
  <c r="AY111" i="36"/>
  <c r="AZ48" i="36"/>
  <c r="AZ68" i="36" s="1"/>
  <c r="BJ13" i="35"/>
  <c r="BI27" i="35"/>
  <c r="AY56" i="36"/>
  <c r="AZ40" i="36"/>
  <c r="AZ60" i="36" s="1"/>
  <c r="BG59" i="36"/>
  <c r="BH39" i="36"/>
  <c r="BG81" i="36"/>
  <c r="BG102" i="36" s="1"/>
  <c r="BG131" i="36" s="1"/>
  <c r="BG132" i="36" s="1"/>
  <c r="BA14" i="35"/>
  <c r="AZ44" i="36"/>
  <c r="AZ64" i="36" s="1"/>
  <c r="AY107" i="36"/>
  <c r="AZ41" i="36"/>
  <c r="AZ61" i="36" s="1"/>
  <c r="AY104" i="36"/>
  <c r="AX78" i="36"/>
  <c r="AX103" i="36"/>
  <c r="AX119" i="36" s="1"/>
  <c r="AZ54" i="36"/>
  <c r="AZ74" i="36" s="1"/>
  <c r="AY117" i="36"/>
  <c r="BH123" i="30"/>
  <c r="BH117" i="30"/>
  <c r="BH130" i="30"/>
  <c r="BH126" i="30"/>
  <c r="BH127" i="30"/>
  <c r="BH131" i="30"/>
  <c r="BH118" i="30"/>
  <c r="BH121" i="30"/>
  <c r="BH113" i="30"/>
  <c r="BH115" i="30"/>
  <c r="BH125" i="30"/>
  <c r="BH124" i="30"/>
  <c r="BH133" i="30"/>
  <c r="BH122" i="30"/>
  <c r="BH111" i="30"/>
  <c r="BH120" i="30"/>
  <c r="BH109" i="30"/>
  <c r="BH132" i="30"/>
  <c r="BH114" i="30"/>
  <c r="BH112" i="30"/>
  <c r="BH110" i="30"/>
  <c r="BH119" i="30"/>
  <c r="BH129" i="30"/>
  <c r="BH128" i="30"/>
  <c r="BK16" i="16"/>
  <c r="BK4" i="16" s="1"/>
  <c r="BJ39" i="16"/>
  <c r="BJ48" i="33"/>
  <c r="BJ17" i="33"/>
  <c r="BK18" i="33"/>
  <c r="BJ48" i="31"/>
  <c r="BJ17" i="31"/>
  <c r="BK18" i="31"/>
  <c r="BJ17" i="32"/>
  <c r="BJ48" i="32"/>
  <c r="BK18" i="32"/>
  <c r="BI112" i="31"/>
  <c r="BI81" i="31"/>
  <c r="BJ82" i="31"/>
  <c r="BI112" i="32"/>
  <c r="BI81" i="32"/>
  <c r="BJ82" i="32"/>
  <c r="BH102" i="30"/>
  <c r="BH103" i="30"/>
  <c r="BH101" i="30"/>
  <c r="BH80" i="30"/>
  <c r="BH87" i="30"/>
  <c r="BH90" i="30"/>
  <c r="BH91" i="30"/>
  <c r="BH85" i="30"/>
  <c r="W79" i="30"/>
  <c r="BH92" i="30"/>
  <c r="BH97" i="30"/>
  <c r="BH84" i="30"/>
  <c r="BH83" i="30"/>
  <c r="BH98" i="30"/>
  <c r="BH96" i="30"/>
  <c r="BH93" i="30"/>
  <c r="BH99" i="30"/>
  <c r="BH81" i="30"/>
  <c r="BH89" i="30"/>
  <c r="BH94" i="30"/>
  <c r="BH95" i="30"/>
  <c r="BH86" i="30"/>
  <c r="BH82" i="30"/>
  <c r="BH88" i="30"/>
  <c r="BH100" i="30"/>
  <c r="BI78" i="30"/>
  <c r="BI108" i="30" s="1"/>
  <c r="BI116" i="30" s="1"/>
  <c r="BJ16" i="30"/>
  <c r="BK17" i="30"/>
  <c r="BJ47" i="30"/>
  <c r="T61" i="16"/>
  <c r="T89" i="16" s="1"/>
  <c r="T111" i="16" s="1"/>
  <c r="T133" i="16" s="1"/>
  <c r="BH13" i="22" l="1"/>
  <c r="BH14" i="22"/>
  <c r="BH15" i="22"/>
  <c r="BJ3" i="22"/>
  <c r="BI12" i="22"/>
  <c r="BI128" i="32"/>
  <c r="AZ76" i="36"/>
  <c r="BG83" i="36"/>
  <c r="BG89" i="36"/>
  <c r="BG94" i="36"/>
  <c r="BG90" i="36"/>
  <c r="BG85" i="36"/>
  <c r="BG87" i="36"/>
  <c r="BG96" i="36"/>
  <c r="BG95" i="36"/>
  <c r="BG92" i="36"/>
  <c r="BG84" i="36"/>
  <c r="AX134" i="36"/>
  <c r="AX121" i="36"/>
  <c r="BG93" i="36"/>
  <c r="BG91" i="36"/>
  <c r="BG86" i="36"/>
  <c r="BG88" i="36"/>
  <c r="BB82" i="36"/>
  <c r="BA98" i="36"/>
  <c r="BK8" i="16" a="1"/>
  <c r="BK8" i="16" s="1"/>
  <c r="BH416" i="32"/>
  <c r="BJ38" i="33"/>
  <c r="BJ100" i="33"/>
  <c r="BH399" i="31"/>
  <c r="BC20" i="35"/>
  <c r="BB21" i="35"/>
  <c r="BB31" i="35" s="1"/>
  <c r="BC22" i="35"/>
  <c r="BB23" i="35"/>
  <c r="BB32" i="35" s="1"/>
  <c r="AZ19" i="35"/>
  <c r="BA15" i="35"/>
  <c r="BA17" i="35" s="1"/>
  <c r="AY30" i="35"/>
  <c r="AZ29" i="35"/>
  <c r="BI9" i="38" a="1"/>
  <c r="BI9" i="38" s="1"/>
  <c r="BJ8" i="39" a="1"/>
  <c r="BJ8" i="39" s="1"/>
  <c r="BJ182" i="31"/>
  <c r="BI374" i="31"/>
  <c r="BI131" i="31"/>
  <c r="BI317" i="31"/>
  <c r="BI323" i="32"/>
  <c r="BJ33" i="31"/>
  <c r="BI10" i="38" a="1"/>
  <c r="BI10" i="38" s="1"/>
  <c r="BI8" i="38" a="1"/>
  <c r="BI8" i="38" s="1"/>
  <c r="BI387" i="31"/>
  <c r="BJ11" i="39" a="1"/>
  <c r="BJ11" i="39" s="1"/>
  <c r="BI222" i="33"/>
  <c r="BK11" i="16" a="1"/>
  <c r="BK11" i="16" s="1"/>
  <c r="BI254" i="32"/>
  <c r="BI11" i="38" a="1"/>
  <c r="BI11" i="38" s="1"/>
  <c r="BH415" i="32"/>
  <c r="BJ10" i="39" a="1"/>
  <c r="BJ10" i="39" s="1"/>
  <c r="BI5" i="38" a="1"/>
  <c r="BI5" i="38" s="1"/>
  <c r="BH416" i="31"/>
  <c r="BK9" i="16" a="1"/>
  <c r="BK9" i="16" s="1"/>
  <c r="BI7" i="38" a="1"/>
  <c r="BI7" i="38" s="1"/>
  <c r="BI225" i="33"/>
  <c r="BH417" i="31"/>
  <c r="BK10" i="16" a="1"/>
  <c r="BK10" i="16" s="1"/>
  <c r="BI227" i="33"/>
  <c r="BH417" i="32"/>
  <c r="BJ5" i="39" a="1"/>
  <c r="BJ5" i="39" s="1"/>
  <c r="BK7" i="16" a="1"/>
  <c r="BK7" i="16" s="1"/>
  <c r="BK5" i="16" a="1"/>
  <c r="BK5" i="16" s="1"/>
  <c r="BJ9" i="39" a="1"/>
  <c r="BJ9" i="39" s="1"/>
  <c r="BH415" i="31"/>
  <c r="BI226" i="33"/>
  <c r="BJ7" i="39" a="1"/>
  <c r="BJ7" i="39" s="1"/>
  <c r="BJ150" i="33"/>
  <c r="BJ148" i="33"/>
  <c r="BJ149" i="33"/>
  <c r="BJ73" i="33"/>
  <c r="BJ71" i="33"/>
  <c r="BJ72" i="33"/>
  <c r="BJ68" i="33"/>
  <c r="BJ37" i="33"/>
  <c r="BI207" i="33"/>
  <c r="BJ127" i="33"/>
  <c r="BI208" i="33"/>
  <c r="BJ40" i="33"/>
  <c r="BI221" i="33"/>
  <c r="BJ53" i="33"/>
  <c r="BI191" i="33"/>
  <c r="BJ57" i="33"/>
  <c r="BJ140" i="33"/>
  <c r="BJ67" i="33"/>
  <c r="BJ29" i="33"/>
  <c r="BI189" i="33"/>
  <c r="BJ60" i="33"/>
  <c r="BI176" i="33"/>
  <c r="BJ128" i="33"/>
  <c r="BI185" i="33"/>
  <c r="BJ136" i="33"/>
  <c r="BI177" i="33"/>
  <c r="BJ115" i="33"/>
  <c r="BJ65" i="33"/>
  <c r="BJ63" i="33"/>
  <c r="BI209" i="33"/>
  <c r="BJ142" i="33"/>
  <c r="BJ143" i="33"/>
  <c r="BI182" i="33"/>
  <c r="BJ108" i="33"/>
  <c r="BI184" i="33"/>
  <c r="BI206" i="33"/>
  <c r="BJ52" i="33"/>
  <c r="BI223" i="33"/>
  <c r="BI178" i="33"/>
  <c r="BJ97" i="33"/>
  <c r="BJ43" i="33"/>
  <c r="BJ131" i="33"/>
  <c r="BJ33" i="33"/>
  <c r="BJ106" i="33"/>
  <c r="BJ116" i="33"/>
  <c r="BJ103" i="33"/>
  <c r="BJ55" i="33"/>
  <c r="BJ31" i="33"/>
  <c r="BI211" i="33"/>
  <c r="BI213" i="33"/>
  <c r="BI216" i="33"/>
  <c r="BJ64" i="33"/>
  <c r="BI204" i="33"/>
  <c r="BJ98" i="33"/>
  <c r="BJ22" i="33"/>
  <c r="BJ141" i="33"/>
  <c r="BJ144" i="33"/>
  <c r="BJ104" i="33"/>
  <c r="BI192" i="33"/>
  <c r="BI180" i="33"/>
  <c r="BJ135" i="33"/>
  <c r="BJ107" i="33"/>
  <c r="BJ66" i="33"/>
  <c r="BJ147" i="33"/>
  <c r="BJ138" i="33"/>
  <c r="BJ105" i="33"/>
  <c r="BJ34" i="33"/>
  <c r="BJ39" i="33"/>
  <c r="BJ139" i="33"/>
  <c r="BI220" i="33"/>
  <c r="BI175" i="33"/>
  <c r="BJ112" i="33"/>
  <c r="BJ24" i="33"/>
  <c r="BJ129" i="33"/>
  <c r="BJ25" i="33"/>
  <c r="BJ134" i="33"/>
  <c r="BI188" i="33"/>
  <c r="BJ59" i="33"/>
  <c r="BI181" i="33"/>
  <c r="BJ50" i="33"/>
  <c r="BJ62" i="33"/>
  <c r="BJ132" i="33"/>
  <c r="BJ118" i="33"/>
  <c r="BJ120" i="33"/>
  <c r="BI174" i="33"/>
  <c r="BI196" i="33"/>
  <c r="BJ101" i="33"/>
  <c r="BJ119" i="33"/>
  <c r="BJ70" i="33"/>
  <c r="BI224" i="33"/>
  <c r="BJ111" i="33"/>
  <c r="BI193" i="33"/>
  <c r="BJ110" i="33"/>
  <c r="BJ146" i="33"/>
  <c r="BI212" i="33"/>
  <c r="BJ27" i="33"/>
  <c r="BJ23" i="33"/>
  <c r="BJ137" i="33"/>
  <c r="BI218" i="33"/>
  <c r="BJ26" i="33"/>
  <c r="BJ102" i="33"/>
  <c r="BI215" i="33"/>
  <c r="BI219" i="33"/>
  <c r="BJ114" i="33"/>
  <c r="BJ36" i="33"/>
  <c r="BJ99" i="33"/>
  <c r="BJ35" i="33"/>
  <c r="BJ145" i="33"/>
  <c r="BI190" i="33"/>
  <c r="BI197" i="33"/>
  <c r="BJ54" i="33"/>
  <c r="BJ28" i="33"/>
  <c r="BJ30" i="33"/>
  <c r="BI179" i="33"/>
  <c r="BI187" i="33"/>
  <c r="BJ69" i="33"/>
  <c r="BJ21" i="33"/>
  <c r="BI183" i="33"/>
  <c r="BI195" i="33"/>
  <c r="BJ61" i="33"/>
  <c r="BJ109" i="33"/>
  <c r="BI214" i="33"/>
  <c r="BJ20" i="33"/>
  <c r="BI194" i="33"/>
  <c r="BJ113" i="33"/>
  <c r="BJ58" i="33"/>
  <c r="BJ51" i="33"/>
  <c r="BI217" i="33"/>
  <c r="BJ130" i="33"/>
  <c r="BI186" i="33"/>
  <c r="BJ41" i="33"/>
  <c r="BI205" i="33"/>
  <c r="BJ32" i="33"/>
  <c r="BJ42" i="33"/>
  <c r="BJ117" i="33"/>
  <c r="BI384" i="32"/>
  <c r="BI385" i="32"/>
  <c r="BI387" i="32"/>
  <c r="BI386" i="32"/>
  <c r="BJ246" i="32"/>
  <c r="BI276" i="32"/>
  <c r="BI275" i="32"/>
  <c r="BI277" i="32"/>
  <c r="BJ247" i="32"/>
  <c r="BJ244" i="32"/>
  <c r="BJ245" i="32"/>
  <c r="BI135" i="32"/>
  <c r="BJ100" i="32"/>
  <c r="BI136" i="32"/>
  <c r="BI137" i="32"/>
  <c r="BJ35" i="32"/>
  <c r="BJ29" i="32"/>
  <c r="BI368" i="32"/>
  <c r="BH407" i="32"/>
  <c r="BH397" i="32"/>
  <c r="BJ37" i="32"/>
  <c r="BJ85" i="32"/>
  <c r="BJ232" i="32"/>
  <c r="BI366" i="32"/>
  <c r="BJ41" i="32"/>
  <c r="BH406" i="32"/>
  <c r="BJ23" i="32"/>
  <c r="BH396" i="32"/>
  <c r="BI123" i="32"/>
  <c r="BI305" i="32"/>
  <c r="BI131" i="32"/>
  <c r="BI315" i="32"/>
  <c r="BJ183" i="32"/>
  <c r="BI127" i="32"/>
  <c r="BJ179" i="32"/>
  <c r="BJ26" i="32"/>
  <c r="BH395" i="32"/>
  <c r="BI377" i="32"/>
  <c r="BI271" i="32"/>
  <c r="BJ173" i="32"/>
  <c r="BJ166" i="32"/>
  <c r="BI256" i="32"/>
  <c r="BJ39" i="32"/>
  <c r="BJ162" i="32"/>
  <c r="BI132" i="32"/>
  <c r="BH404" i="32"/>
  <c r="BI376" i="32"/>
  <c r="BI122" i="32"/>
  <c r="BI381" i="32"/>
  <c r="BI124" i="32"/>
  <c r="BI309" i="32"/>
  <c r="BI300" i="32"/>
  <c r="BI270" i="32"/>
  <c r="BJ94" i="32"/>
  <c r="BI374" i="32"/>
  <c r="BJ241" i="32"/>
  <c r="BJ172" i="32"/>
  <c r="BH411" i="32"/>
  <c r="BI265" i="32"/>
  <c r="BJ40" i="32"/>
  <c r="BJ24" i="32"/>
  <c r="BI317" i="32"/>
  <c r="BJ227" i="32"/>
  <c r="BH414" i="32"/>
  <c r="BI306" i="32"/>
  <c r="BJ160" i="32"/>
  <c r="BJ230" i="32"/>
  <c r="BI369" i="32"/>
  <c r="BI114" i="32"/>
  <c r="BJ180" i="32"/>
  <c r="BI264" i="32"/>
  <c r="BI322" i="32"/>
  <c r="BJ104" i="32"/>
  <c r="BI274" i="32"/>
  <c r="BJ105" i="32"/>
  <c r="BJ234" i="32"/>
  <c r="BJ169" i="32"/>
  <c r="BI272" i="32"/>
  <c r="BJ181" i="32"/>
  <c r="BJ182" i="32"/>
  <c r="BJ98" i="32"/>
  <c r="BJ243" i="32"/>
  <c r="BJ92" i="32"/>
  <c r="BI375" i="32"/>
  <c r="BI134" i="32"/>
  <c r="BI318" i="32"/>
  <c r="BI125" i="32"/>
  <c r="BJ178" i="32"/>
  <c r="BJ95" i="32"/>
  <c r="BJ161" i="32"/>
  <c r="BJ42" i="32"/>
  <c r="BI310" i="32"/>
  <c r="BI266" i="32"/>
  <c r="BI302" i="32"/>
  <c r="BI379" i="32"/>
  <c r="BI320" i="32"/>
  <c r="BJ91" i="32"/>
  <c r="BH394" i="32"/>
  <c r="BH399" i="32"/>
  <c r="BI303" i="32"/>
  <c r="BJ22" i="32"/>
  <c r="BI257" i="32"/>
  <c r="BJ167" i="32"/>
  <c r="BJ20" i="32"/>
  <c r="BJ231" i="32"/>
  <c r="BI371" i="32"/>
  <c r="BH403" i="32"/>
  <c r="BJ30" i="32"/>
  <c r="BJ28" i="32"/>
  <c r="BJ171" i="32"/>
  <c r="BH398" i="32"/>
  <c r="BJ33" i="32"/>
  <c r="BI119" i="32"/>
  <c r="BJ107" i="32"/>
  <c r="BI262" i="32"/>
  <c r="BJ102" i="32"/>
  <c r="BJ96" i="32"/>
  <c r="BJ164" i="32"/>
  <c r="BJ99" i="32"/>
  <c r="BH413" i="32"/>
  <c r="BH409" i="32"/>
  <c r="BH412" i="32"/>
  <c r="BJ32" i="32"/>
  <c r="BI115" i="32"/>
  <c r="BJ224" i="32"/>
  <c r="BJ21" i="32"/>
  <c r="BJ103" i="32"/>
  <c r="BJ168" i="32"/>
  <c r="BI258" i="32"/>
  <c r="BI364" i="32"/>
  <c r="BI382" i="32"/>
  <c r="BJ170" i="32"/>
  <c r="BI319" i="32"/>
  <c r="BI273" i="32"/>
  <c r="BI130" i="32"/>
  <c r="BI133" i="32"/>
  <c r="BI316" i="32"/>
  <c r="BI116" i="32"/>
  <c r="BJ233" i="32"/>
  <c r="BJ93" i="32"/>
  <c r="BJ236" i="32"/>
  <c r="BI267" i="32"/>
  <c r="BH410" i="32"/>
  <c r="BI269" i="32"/>
  <c r="BJ225" i="32"/>
  <c r="BI311" i="32"/>
  <c r="BJ165" i="32"/>
  <c r="BJ88" i="32"/>
  <c r="BJ237" i="32"/>
  <c r="BJ25" i="32"/>
  <c r="BJ228" i="32"/>
  <c r="BJ34" i="32"/>
  <c r="BI380" i="32"/>
  <c r="BI261" i="32"/>
  <c r="BJ163" i="32"/>
  <c r="BJ177" i="32"/>
  <c r="BJ176" i="32"/>
  <c r="BJ242" i="32"/>
  <c r="BJ240" i="32"/>
  <c r="BI312" i="32"/>
  <c r="BJ86" i="32"/>
  <c r="BJ31" i="32"/>
  <c r="BI126" i="32"/>
  <c r="BH408" i="32"/>
  <c r="BI259" i="32"/>
  <c r="BH405" i="32"/>
  <c r="BI372" i="32"/>
  <c r="BJ235" i="32"/>
  <c r="BJ174" i="32"/>
  <c r="BI121" i="32"/>
  <c r="BI367" i="32"/>
  <c r="BJ238" i="32"/>
  <c r="BJ27" i="32"/>
  <c r="BI301" i="32"/>
  <c r="BI308" i="32"/>
  <c r="BI365" i="32"/>
  <c r="BJ97" i="32"/>
  <c r="BJ84" i="32"/>
  <c r="BI314" i="32"/>
  <c r="BH401" i="32"/>
  <c r="BJ89" i="32"/>
  <c r="BJ90" i="32"/>
  <c r="BI378" i="32"/>
  <c r="BI117" i="32"/>
  <c r="BJ101" i="32"/>
  <c r="BI373" i="32"/>
  <c r="BJ229" i="32"/>
  <c r="BJ226" i="32"/>
  <c r="BI118" i="32"/>
  <c r="BJ43" i="32"/>
  <c r="BI268" i="32"/>
  <c r="BJ239" i="32"/>
  <c r="BJ36" i="32"/>
  <c r="BI383" i="32"/>
  <c r="BI370" i="32"/>
  <c r="BI321" i="32"/>
  <c r="BI307" i="32"/>
  <c r="BI263" i="32"/>
  <c r="BI255" i="32"/>
  <c r="BJ38" i="32"/>
  <c r="BI313" i="32"/>
  <c r="BJ106" i="32"/>
  <c r="BI304" i="32"/>
  <c r="BI129" i="32"/>
  <c r="BH402" i="32"/>
  <c r="BJ175" i="32"/>
  <c r="BJ87" i="32"/>
  <c r="BI386" i="31"/>
  <c r="BI351" i="31"/>
  <c r="BI352" i="31"/>
  <c r="BI353" i="31"/>
  <c r="BI385" i="31"/>
  <c r="BI105" i="31"/>
  <c r="BI277" i="31"/>
  <c r="BI372" i="31"/>
  <c r="BI276" i="31"/>
  <c r="BI275" i="31"/>
  <c r="BI384" i="31"/>
  <c r="BJ247" i="31"/>
  <c r="BJ212" i="31"/>
  <c r="BI370" i="31"/>
  <c r="BJ246" i="31"/>
  <c r="BI376" i="31"/>
  <c r="BJ213" i="31"/>
  <c r="BJ245" i="31"/>
  <c r="BJ29" i="31"/>
  <c r="BJ232" i="31"/>
  <c r="BJ64" i="31"/>
  <c r="BJ225" i="31"/>
  <c r="BJ236" i="31"/>
  <c r="BJ51" i="31"/>
  <c r="BJ52" i="31"/>
  <c r="BJ226" i="31"/>
  <c r="BI368" i="31"/>
  <c r="BJ227" i="31"/>
  <c r="BJ61" i="31"/>
  <c r="BI135" i="31"/>
  <c r="BJ230" i="31"/>
  <c r="BJ35" i="31"/>
  <c r="BI137" i="31"/>
  <c r="BJ59" i="31"/>
  <c r="BJ31" i="31"/>
  <c r="BI365" i="31"/>
  <c r="BI136" i="31"/>
  <c r="BH395" i="31"/>
  <c r="BJ68" i="31"/>
  <c r="BI127" i="31"/>
  <c r="BJ40" i="31"/>
  <c r="BJ72" i="31"/>
  <c r="BI134" i="31"/>
  <c r="BJ57" i="31"/>
  <c r="BJ41" i="31"/>
  <c r="BJ50" i="31"/>
  <c r="BJ38" i="31"/>
  <c r="BJ66" i="31"/>
  <c r="BH414" i="31"/>
  <c r="BI116" i="31"/>
  <c r="BI381" i="31"/>
  <c r="BJ71" i="31"/>
  <c r="BI262" i="31"/>
  <c r="BH405" i="31"/>
  <c r="BI378" i="31"/>
  <c r="BJ53" i="31"/>
  <c r="BJ25" i="31"/>
  <c r="BJ183" i="31"/>
  <c r="BJ73" i="31"/>
  <c r="BI271" i="31"/>
  <c r="BJ32" i="31"/>
  <c r="BI132" i="31"/>
  <c r="BJ39" i="31"/>
  <c r="BJ229" i="31"/>
  <c r="BJ239" i="31"/>
  <c r="BI130" i="31"/>
  <c r="BI377" i="31"/>
  <c r="BI375" i="31"/>
  <c r="BJ228" i="31"/>
  <c r="BH401" i="31"/>
  <c r="BJ205" i="31"/>
  <c r="BJ174" i="31"/>
  <c r="BJ233" i="31"/>
  <c r="BI90" i="31"/>
  <c r="BJ210" i="31"/>
  <c r="BI301" i="31"/>
  <c r="BJ60" i="31"/>
  <c r="BI133" i="31"/>
  <c r="BI348" i="31"/>
  <c r="BI383" i="31"/>
  <c r="BI264" i="31"/>
  <c r="BI97" i="31"/>
  <c r="BJ23" i="31"/>
  <c r="BJ209" i="31"/>
  <c r="BI346" i="31"/>
  <c r="BI106" i="31"/>
  <c r="BI257" i="31"/>
  <c r="BI122" i="31"/>
  <c r="BI308" i="31"/>
  <c r="BI273" i="31"/>
  <c r="BJ206" i="31"/>
  <c r="BJ161" i="31"/>
  <c r="BJ191" i="31"/>
  <c r="BJ193" i="31"/>
  <c r="BI114" i="31"/>
  <c r="BI267" i="31"/>
  <c r="BI128" i="31"/>
  <c r="BH411" i="31"/>
  <c r="BI270" i="31"/>
  <c r="BJ237" i="31"/>
  <c r="BI315" i="31"/>
  <c r="BJ199" i="31"/>
  <c r="BJ28" i="31"/>
  <c r="BH409" i="31"/>
  <c r="BI102" i="31"/>
  <c r="BI99" i="31"/>
  <c r="BI367" i="31"/>
  <c r="BJ175" i="31"/>
  <c r="BI101" i="31"/>
  <c r="BI126" i="31"/>
  <c r="BI88" i="31"/>
  <c r="BJ234" i="31"/>
  <c r="BJ208" i="31"/>
  <c r="BJ177" i="31"/>
  <c r="BJ169" i="31"/>
  <c r="BJ194" i="31"/>
  <c r="BI119" i="31"/>
  <c r="BI117" i="31"/>
  <c r="BH404" i="31"/>
  <c r="BI337" i="31"/>
  <c r="BH410" i="31"/>
  <c r="BH408" i="31"/>
  <c r="BJ240" i="31"/>
  <c r="BJ63" i="31"/>
  <c r="BI364" i="31"/>
  <c r="BI331" i="31"/>
  <c r="BJ26" i="31"/>
  <c r="BI303" i="31"/>
  <c r="BI334" i="31"/>
  <c r="BI94" i="31"/>
  <c r="BI104" i="31"/>
  <c r="BI341" i="31"/>
  <c r="BJ211" i="31"/>
  <c r="BI87" i="31"/>
  <c r="BJ162" i="31"/>
  <c r="BI340" i="31"/>
  <c r="BJ179" i="31"/>
  <c r="BI269" i="31"/>
  <c r="BJ67" i="31"/>
  <c r="BI92" i="31"/>
  <c r="BJ55" i="31"/>
  <c r="BH403" i="31"/>
  <c r="BI380" i="31"/>
  <c r="BJ34" i="31"/>
  <c r="BI379" i="31"/>
  <c r="BI320" i="31"/>
  <c r="BJ165" i="31"/>
  <c r="BI91" i="31"/>
  <c r="BJ42" i="31"/>
  <c r="BJ170" i="31"/>
  <c r="BI373" i="31"/>
  <c r="BI115" i="31"/>
  <c r="BI272" i="31"/>
  <c r="BI314" i="31"/>
  <c r="BI129" i="31"/>
  <c r="BJ173" i="31"/>
  <c r="BJ198" i="31"/>
  <c r="BI349" i="31"/>
  <c r="BI335" i="31"/>
  <c r="BJ168" i="31"/>
  <c r="BJ27" i="31"/>
  <c r="BJ202" i="31"/>
  <c r="BH394" i="31"/>
  <c r="BJ37" i="31"/>
  <c r="BI95" i="31"/>
  <c r="BI382" i="31"/>
  <c r="BI89" i="31"/>
  <c r="BI319" i="31"/>
  <c r="BI259" i="31"/>
  <c r="BI313" i="31"/>
  <c r="BI305" i="31"/>
  <c r="BI311" i="31"/>
  <c r="BH413" i="31"/>
  <c r="BJ201" i="31"/>
  <c r="BI258" i="31"/>
  <c r="BJ200" i="31"/>
  <c r="BI263" i="31"/>
  <c r="BJ243" i="31"/>
  <c r="BJ190" i="31"/>
  <c r="BJ204" i="31"/>
  <c r="BJ21" i="31"/>
  <c r="BI96" i="31"/>
  <c r="BJ176" i="31"/>
  <c r="BI274" i="31"/>
  <c r="BH398" i="31"/>
  <c r="BH407" i="31"/>
  <c r="BI312" i="31"/>
  <c r="BI93" i="31"/>
  <c r="BI300" i="31"/>
  <c r="BI118" i="31"/>
  <c r="BJ180" i="31"/>
  <c r="BI344" i="31"/>
  <c r="BI318" i="31"/>
  <c r="BI98" i="31"/>
  <c r="BI366" i="31"/>
  <c r="BJ171" i="31"/>
  <c r="BJ36" i="31"/>
  <c r="BI256" i="31"/>
  <c r="BJ30" i="31"/>
  <c r="BJ197" i="31"/>
  <c r="BJ164" i="31"/>
  <c r="BJ166" i="31"/>
  <c r="BJ207" i="31"/>
  <c r="BI333" i="31"/>
  <c r="BI369" i="31"/>
  <c r="BJ62" i="31"/>
  <c r="BI265" i="31"/>
  <c r="BI302" i="31"/>
  <c r="BI339" i="31"/>
  <c r="BI85" i="31"/>
  <c r="BI261" i="31"/>
  <c r="BI347" i="31"/>
  <c r="BI343" i="31"/>
  <c r="BJ231" i="31"/>
  <c r="BI255" i="31"/>
  <c r="BH412" i="31"/>
  <c r="BJ181" i="31"/>
  <c r="BI323" i="31"/>
  <c r="BJ241" i="31"/>
  <c r="BI124" i="31"/>
  <c r="BI316" i="31"/>
  <c r="BH406" i="31"/>
  <c r="BI103" i="31"/>
  <c r="BJ65" i="31"/>
  <c r="BI123" i="31"/>
  <c r="BJ20" i="31"/>
  <c r="BI121" i="31"/>
  <c r="BJ244" i="31"/>
  <c r="BI321" i="31"/>
  <c r="BI107" i="31"/>
  <c r="BI307" i="31"/>
  <c r="BI100" i="31"/>
  <c r="BI86" i="31"/>
  <c r="BJ22" i="31"/>
  <c r="BJ24" i="31"/>
  <c r="BJ163" i="31"/>
  <c r="BI84" i="31"/>
  <c r="BI254" i="31"/>
  <c r="BI332" i="31"/>
  <c r="BI330" i="31"/>
  <c r="BI350" i="31"/>
  <c r="BH396" i="31"/>
  <c r="BJ203" i="31"/>
  <c r="BH397" i="31"/>
  <c r="BJ70" i="31"/>
  <c r="BJ54" i="31"/>
  <c r="BJ224" i="31"/>
  <c r="BJ172" i="31"/>
  <c r="BI268" i="31"/>
  <c r="BI306" i="31"/>
  <c r="BI309" i="31"/>
  <c r="BI342" i="31"/>
  <c r="BI304" i="31"/>
  <c r="BJ192" i="31"/>
  <c r="BJ235" i="31"/>
  <c r="BJ167" i="31"/>
  <c r="BI266" i="31"/>
  <c r="BJ43" i="31"/>
  <c r="BI345" i="31"/>
  <c r="BI338" i="31"/>
  <c r="BI125" i="31"/>
  <c r="BJ69" i="31"/>
  <c r="BJ195" i="31"/>
  <c r="BI371" i="31"/>
  <c r="BI322" i="31"/>
  <c r="BJ178" i="31"/>
  <c r="BH402" i="31"/>
  <c r="BJ160" i="31"/>
  <c r="BJ242" i="31"/>
  <c r="BI310" i="31"/>
  <c r="BJ238" i="31"/>
  <c r="BJ58" i="31"/>
  <c r="CW19" i="7"/>
  <c r="CX5" i="7"/>
  <c r="CZ22" i="7"/>
  <c r="CZ10" i="7"/>
  <c r="DA10" i="7" s="1"/>
  <c r="DB10" i="7" s="1"/>
  <c r="DC10" i="7" s="1"/>
  <c r="DD10" i="7" s="1"/>
  <c r="DE10" i="7" s="1"/>
  <c r="DF10" i="7" s="1"/>
  <c r="DG10" i="7" s="1"/>
  <c r="DH10" i="7" s="1"/>
  <c r="DI10" i="7" s="1"/>
  <c r="DJ10" i="7" s="1"/>
  <c r="DK10" i="7" s="1"/>
  <c r="DL10" i="7" s="1"/>
  <c r="CY24" i="7"/>
  <c r="CZ6" i="7"/>
  <c r="DA6" i="7" s="1"/>
  <c r="DB6" i="7" s="1"/>
  <c r="DC6" i="7" s="1"/>
  <c r="DD6" i="7" s="1"/>
  <c r="DE6" i="7" s="1"/>
  <c r="DF6" i="7" s="1"/>
  <c r="DG6" i="7" s="1"/>
  <c r="DH6" i="7" s="1"/>
  <c r="DI6" i="7" s="1"/>
  <c r="DJ6" i="7" s="1"/>
  <c r="DK6" i="7" s="1"/>
  <c r="DL6" i="7" s="1"/>
  <c r="CY20" i="7"/>
  <c r="CY13" i="7"/>
  <c r="CX27" i="7"/>
  <c r="CY9" i="7"/>
  <c r="CX23" i="7"/>
  <c r="CY11" i="7"/>
  <c r="CX25" i="7"/>
  <c r="CZ26" i="7"/>
  <c r="CY7" i="7"/>
  <c r="CX21" i="7"/>
  <c r="BH405" i="30"/>
  <c r="BJ71" i="30"/>
  <c r="BJ37" i="30"/>
  <c r="BJ39" i="30"/>
  <c r="BJ42" i="30"/>
  <c r="BJ38" i="30"/>
  <c r="BJ68" i="30"/>
  <c r="BJ69" i="30"/>
  <c r="BJ67" i="30"/>
  <c r="BJ40" i="30"/>
  <c r="BJ41" i="30"/>
  <c r="BJ72" i="30"/>
  <c r="BJ70" i="30"/>
  <c r="BI264" i="30"/>
  <c r="BK39" i="39"/>
  <c r="BK61" i="39" s="1"/>
  <c r="BK89" i="39" s="1"/>
  <c r="BK111" i="39" s="1"/>
  <c r="BK133" i="39" s="1"/>
  <c r="BL16" i="39"/>
  <c r="BK4" i="39"/>
  <c r="BJ39" i="38"/>
  <c r="BJ61" i="38" s="1"/>
  <c r="BJ89" i="38" s="1"/>
  <c r="BJ111" i="38" s="1"/>
  <c r="BJ133" i="38" s="1"/>
  <c r="BK16" i="38"/>
  <c r="BJ4" i="38"/>
  <c r="BJ9" i="38" s="1" a="1"/>
  <c r="BJ9" i="38" s="1"/>
  <c r="BI260" i="30"/>
  <c r="BI222" i="30"/>
  <c r="BI176" i="30"/>
  <c r="BI249" i="30"/>
  <c r="BI239" i="30"/>
  <c r="BI223" i="30"/>
  <c r="BI232" i="30"/>
  <c r="BI262" i="30"/>
  <c r="BI257" i="30"/>
  <c r="BI238" i="30"/>
  <c r="BI261" i="30"/>
  <c r="BI237" i="30"/>
  <c r="BI233" i="30"/>
  <c r="BI247" i="30"/>
  <c r="BI270" i="30"/>
  <c r="BI251" i="30"/>
  <c r="BI254" i="30"/>
  <c r="BI256" i="30"/>
  <c r="BI221" i="30"/>
  <c r="BI225" i="30"/>
  <c r="BI268" i="30"/>
  <c r="BH403" i="30"/>
  <c r="BI219" i="30"/>
  <c r="BI209" i="30"/>
  <c r="BI205" i="30"/>
  <c r="BI175" i="30"/>
  <c r="BI204" i="30"/>
  <c r="BH344" i="30"/>
  <c r="BJ202" i="33"/>
  <c r="BJ171" i="33"/>
  <c r="BK172" i="33"/>
  <c r="BH404" i="30"/>
  <c r="BH314" i="30"/>
  <c r="BH354" i="30"/>
  <c r="BI234" i="30"/>
  <c r="BH401" i="30"/>
  <c r="BI179" i="30"/>
  <c r="Y216" i="30"/>
  <c r="BH367" i="30"/>
  <c r="BI265" i="30"/>
  <c r="BH391" i="30"/>
  <c r="BI174" i="30"/>
  <c r="BI248" i="30"/>
  <c r="BH345" i="30"/>
  <c r="BH369" i="30"/>
  <c r="BH343" i="30"/>
  <c r="BH397" i="30"/>
  <c r="BI269" i="30"/>
  <c r="BH376" i="30"/>
  <c r="BH373" i="30"/>
  <c r="BH389" i="30"/>
  <c r="BH398" i="30"/>
  <c r="BI228" i="30"/>
  <c r="BI258" i="30"/>
  <c r="BH366" i="30"/>
  <c r="BJ252" i="31"/>
  <c r="BJ221" i="31"/>
  <c r="BK222" i="31"/>
  <c r="BH316" i="30"/>
  <c r="BI392" i="32"/>
  <c r="BI361" i="32"/>
  <c r="BJ362" i="32"/>
  <c r="BI266" i="30"/>
  <c r="BI217" i="30"/>
  <c r="BH360" i="30"/>
  <c r="BI235" i="30"/>
  <c r="BH311" i="30"/>
  <c r="BI207" i="30"/>
  <c r="BH377" i="30"/>
  <c r="BH386" i="30"/>
  <c r="BH341" i="30"/>
  <c r="BJ291" i="30"/>
  <c r="BI290" i="30"/>
  <c r="BI321" i="30"/>
  <c r="BI352" i="30" s="1"/>
  <c r="BI382" i="30" s="1"/>
  <c r="BH346" i="30"/>
  <c r="BH393" i="30"/>
  <c r="BJ184" i="30"/>
  <c r="BJ215" i="30" s="1"/>
  <c r="BJ245" i="30" s="1"/>
  <c r="BK154" i="30"/>
  <c r="BJ153" i="30"/>
  <c r="BH390" i="30"/>
  <c r="BH392" i="30"/>
  <c r="BI392" i="31"/>
  <c r="BI361" i="31"/>
  <c r="BJ362" i="31"/>
  <c r="BH400" i="30"/>
  <c r="BH402" i="30"/>
  <c r="BI259" i="30"/>
  <c r="BH375" i="30"/>
  <c r="BH357" i="30"/>
  <c r="BI240" i="30"/>
  <c r="BH362" i="30"/>
  <c r="BI224" i="30"/>
  <c r="BK157" i="31"/>
  <c r="BK188" i="31"/>
  <c r="BL158" i="31"/>
  <c r="BJ252" i="32"/>
  <c r="BK222" i="32"/>
  <c r="BJ221" i="32"/>
  <c r="BH359" i="30"/>
  <c r="BH365" i="30"/>
  <c r="BH356" i="30"/>
  <c r="BI250" i="30"/>
  <c r="BI220" i="30"/>
  <c r="BH315" i="30"/>
  <c r="BH361" i="30"/>
  <c r="BI227" i="30"/>
  <c r="BH363" i="30"/>
  <c r="BH371" i="30"/>
  <c r="BH312" i="30"/>
  <c r="BH358" i="30"/>
  <c r="BH372" i="30"/>
  <c r="BH388" i="30"/>
  <c r="BI178" i="30"/>
  <c r="BK125" i="33"/>
  <c r="BK94" i="33"/>
  <c r="BK100" i="33" s="1"/>
  <c r="BL95" i="33"/>
  <c r="BH395" i="30"/>
  <c r="BI236" i="30"/>
  <c r="BI252" i="30"/>
  <c r="BI255" i="30"/>
  <c r="BI226" i="30"/>
  <c r="BI246" i="30"/>
  <c r="BI206" i="30"/>
  <c r="BH364" i="30"/>
  <c r="BI267" i="30"/>
  <c r="BH399" i="30"/>
  <c r="BH387" i="30"/>
  <c r="BL158" i="32"/>
  <c r="BK157" i="32"/>
  <c r="BK188" i="32"/>
  <c r="BH313" i="30"/>
  <c r="BH355" i="30"/>
  <c r="BH385" i="30"/>
  <c r="BI231" i="30"/>
  <c r="BH396" i="30"/>
  <c r="BI229" i="30"/>
  <c r="BH406" i="30"/>
  <c r="BH370" i="30"/>
  <c r="BH407" i="30"/>
  <c r="BI263" i="30"/>
  <c r="BH384" i="30"/>
  <c r="Y353" i="30"/>
  <c r="BI208" i="30"/>
  <c r="BI230" i="30"/>
  <c r="BH342" i="30"/>
  <c r="BJ297" i="32"/>
  <c r="BJ328" i="32"/>
  <c r="BK298" i="32"/>
  <c r="BH368" i="30"/>
  <c r="BJ328" i="31"/>
  <c r="BJ297" i="31"/>
  <c r="BK298" i="31"/>
  <c r="BH374" i="30"/>
  <c r="BI253" i="30"/>
  <c r="Y383" i="30"/>
  <c r="BH394" i="30"/>
  <c r="BI218" i="30"/>
  <c r="BI177" i="30"/>
  <c r="BB14" i="35"/>
  <c r="BA54" i="36"/>
  <c r="BA74" i="36" s="1"/>
  <c r="AZ117" i="36"/>
  <c r="AY78" i="36"/>
  <c r="AY103" i="36"/>
  <c r="AY119" i="36" s="1"/>
  <c r="AZ108" i="36"/>
  <c r="BA45" i="36"/>
  <c r="BA65" i="36" s="1"/>
  <c r="BA47" i="36"/>
  <c r="BA67" i="36" s="1"/>
  <c r="AZ110" i="36"/>
  <c r="AZ112" i="36"/>
  <c r="BA49" i="36"/>
  <c r="BA69" i="36" s="1"/>
  <c r="BA42" i="36"/>
  <c r="BA62" i="36" s="1"/>
  <c r="AZ105" i="36"/>
  <c r="AZ109" i="36"/>
  <c r="BA46" i="36"/>
  <c r="BA66" i="36" s="1"/>
  <c r="BK13" i="35"/>
  <c r="BJ27" i="35"/>
  <c r="BA53" i="36"/>
  <c r="BA73" i="36" s="1"/>
  <c r="AZ116" i="36"/>
  <c r="BA50" i="36"/>
  <c r="BA70" i="36" s="1"/>
  <c r="AZ113" i="36"/>
  <c r="BA41" i="36"/>
  <c r="BA61" i="36" s="1"/>
  <c r="AZ104" i="36"/>
  <c r="BH59" i="36"/>
  <c r="BI39" i="36"/>
  <c r="BH81" i="36"/>
  <c r="BH102" i="36" s="1"/>
  <c r="BH131" i="36" s="1"/>
  <c r="BH132" i="36" s="1"/>
  <c r="AZ111" i="36"/>
  <c r="BA48" i="36"/>
  <c r="BA68" i="36" s="1"/>
  <c r="AZ106" i="36"/>
  <c r="BA43" i="36"/>
  <c r="BA63" i="36" s="1"/>
  <c r="AZ115" i="36"/>
  <c r="BA52" i="36"/>
  <c r="BA72" i="36" s="1"/>
  <c r="BB50" i="37"/>
  <c r="BC39" i="37"/>
  <c r="AZ107" i="36"/>
  <c r="BA44" i="36"/>
  <c r="BA64" i="36" s="1"/>
  <c r="BA40" i="36"/>
  <c r="BA60" i="36" s="1"/>
  <c r="AZ56" i="36"/>
  <c r="AZ114" i="36"/>
  <c r="BA51" i="36"/>
  <c r="BA71" i="36" s="1"/>
  <c r="BJ38" i="37"/>
  <c r="BI48" i="37"/>
  <c r="BI49" i="37" s="1"/>
  <c r="BI120" i="30"/>
  <c r="BI129" i="30"/>
  <c r="BI119" i="30"/>
  <c r="BI115" i="30"/>
  <c r="BI109" i="30"/>
  <c r="BI113" i="30"/>
  <c r="BI130" i="30"/>
  <c r="BI123" i="30"/>
  <c r="BI121" i="30"/>
  <c r="BI110" i="30"/>
  <c r="BI111" i="30"/>
  <c r="BI118" i="30"/>
  <c r="BI112" i="30"/>
  <c r="BI122" i="30"/>
  <c r="BI131" i="30"/>
  <c r="BI114" i="30"/>
  <c r="BI133" i="30"/>
  <c r="BI127" i="30"/>
  <c r="BI126" i="30"/>
  <c r="BI124" i="30"/>
  <c r="BI117" i="30"/>
  <c r="BI128" i="30"/>
  <c r="BI132" i="30"/>
  <c r="BI125" i="30"/>
  <c r="BL16" i="16"/>
  <c r="BL4" i="16" s="1"/>
  <c r="BL8" i="16" s="1" a="1"/>
  <c r="BL8" i="16" s="1"/>
  <c r="BK39" i="16"/>
  <c r="BK48" i="33"/>
  <c r="BL18" i="33"/>
  <c r="BK17" i="33"/>
  <c r="BL18" i="32"/>
  <c r="BK48" i="32"/>
  <c r="BK17" i="32"/>
  <c r="BL18" i="31"/>
  <c r="BK48" i="31"/>
  <c r="BK17" i="31"/>
  <c r="BJ81" i="32"/>
  <c r="BJ112" i="32"/>
  <c r="BK82" i="32"/>
  <c r="BK82" i="31"/>
  <c r="BJ112" i="31"/>
  <c r="BJ81" i="31"/>
  <c r="BI101" i="30"/>
  <c r="BI103" i="30"/>
  <c r="BI102" i="30"/>
  <c r="BI84" i="30"/>
  <c r="BI89" i="30"/>
  <c r="BI100" i="30"/>
  <c r="BI81" i="30"/>
  <c r="BI97" i="30"/>
  <c r="BI88" i="30"/>
  <c r="BI99" i="30"/>
  <c r="BI92" i="30"/>
  <c r="BI82" i="30"/>
  <c r="BI80" i="30"/>
  <c r="BI87" i="30"/>
  <c r="BI93" i="30"/>
  <c r="X79" i="30"/>
  <c r="BI86" i="30"/>
  <c r="BI96" i="30"/>
  <c r="BI85" i="30"/>
  <c r="BI95" i="30"/>
  <c r="BI98" i="30"/>
  <c r="BI91" i="30"/>
  <c r="BI94" i="30"/>
  <c r="BI83" i="30"/>
  <c r="BI90" i="30"/>
  <c r="BJ78" i="30"/>
  <c r="BJ108" i="30" s="1"/>
  <c r="BJ116" i="30" s="1"/>
  <c r="BK16" i="30"/>
  <c r="BL17" i="30"/>
  <c r="BK47" i="30"/>
  <c r="U61" i="16"/>
  <c r="U89" i="16" s="1"/>
  <c r="U111" i="16" s="1"/>
  <c r="U133" i="16" s="1"/>
  <c r="BK8" i="39" l="1" a="1"/>
  <c r="BK8" i="39" s="1"/>
  <c r="BJ128" i="32"/>
  <c r="BI13" i="22"/>
  <c r="BI14" i="22"/>
  <c r="BI15" i="22"/>
  <c r="BK3" i="22"/>
  <c r="BJ12" i="22"/>
  <c r="BK38" i="33"/>
  <c r="BA76" i="36"/>
  <c r="BH88" i="36"/>
  <c r="BH95" i="36"/>
  <c r="BH86" i="36"/>
  <c r="BH96" i="36"/>
  <c r="BH91" i="36"/>
  <c r="BH87" i="36"/>
  <c r="AY134" i="36"/>
  <c r="AY121" i="36"/>
  <c r="BH93" i="36"/>
  <c r="BH85" i="36"/>
  <c r="BH90" i="36"/>
  <c r="BH94" i="36"/>
  <c r="BH84" i="36"/>
  <c r="BH89" i="36"/>
  <c r="BC82" i="36"/>
  <c r="BB98" i="36"/>
  <c r="BH92" i="36"/>
  <c r="BH83" i="36"/>
  <c r="BA19" i="35"/>
  <c r="BB15" i="35"/>
  <c r="BD22" i="35"/>
  <c r="BC23" i="35"/>
  <c r="BC32" i="35" s="1"/>
  <c r="BD20" i="35"/>
  <c r="BC21" i="35"/>
  <c r="BC31" i="35" s="1"/>
  <c r="BK182" i="31"/>
  <c r="AZ30" i="35"/>
  <c r="BA29" i="35"/>
  <c r="BJ131" i="31"/>
  <c r="BJ317" i="31"/>
  <c r="BJ254" i="32"/>
  <c r="BJ384" i="31"/>
  <c r="BJ271" i="31"/>
  <c r="BJ5" i="38" a="1"/>
  <c r="BJ5" i="38" s="1"/>
  <c r="BJ10" i="38" a="1"/>
  <c r="BJ10" i="38" s="1"/>
  <c r="BI405" i="31"/>
  <c r="BL5" i="16" a="1"/>
  <c r="BL5" i="16" s="1"/>
  <c r="BL11" i="16" a="1"/>
  <c r="BL11" i="16" s="1"/>
  <c r="BK10" i="39" a="1"/>
  <c r="BK10" i="39" s="1"/>
  <c r="BK7" i="39" a="1"/>
  <c r="BK7" i="39" s="1"/>
  <c r="BL7" i="16" a="1"/>
  <c r="BL7" i="16" s="1"/>
  <c r="BJ225" i="33"/>
  <c r="BI415" i="32"/>
  <c r="BJ385" i="31"/>
  <c r="BJ226" i="33"/>
  <c r="BK5" i="39" a="1"/>
  <c r="BK5" i="39" s="1"/>
  <c r="BJ7" i="38" a="1"/>
  <c r="BJ7" i="38" s="1"/>
  <c r="BJ11" i="38" a="1"/>
  <c r="BJ11" i="38" s="1"/>
  <c r="BI417" i="31"/>
  <c r="BJ222" i="33"/>
  <c r="BJ8" i="38" a="1"/>
  <c r="BJ8" i="38" s="1"/>
  <c r="BK11" i="39" a="1"/>
  <c r="BK11" i="39" s="1"/>
  <c r="BL9" i="16" a="1"/>
  <c r="BL9" i="16" s="1"/>
  <c r="BI416" i="32"/>
  <c r="BI417" i="32"/>
  <c r="BI415" i="31"/>
  <c r="BJ227" i="33"/>
  <c r="BK9" i="39" a="1"/>
  <c r="BK9" i="39" s="1"/>
  <c r="BL10" i="16" a="1"/>
  <c r="BL10" i="16" s="1"/>
  <c r="BI416" i="31"/>
  <c r="BJ105" i="31"/>
  <c r="BK149" i="33"/>
  <c r="BK148" i="33"/>
  <c r="BK150" i="33"/>
  <c r="BK72" i="33"/>
  <c r="BK71" i="33"/>
  <c r="BK73" i="33"/>
  <c r="BK41" i="33"/>
  <c r="BK20" i="33"/>
  <c r="BJ187" i="33"/>
  <c r="BJ190" i="33"/>
  <c r="BK102" i="33"/>
  <c r="BK110" i="33"/>
  <c r="BJ174" i="33"/>
  <c r="BJ188" i="33"/>
  <c r="BJ220" i="33"/>
  <c r="BK22" i="33"/>
  <c r="BK31" i="33"/>
  <c r="BK43" i="33"/>
  <c r="BJ182" i="33"/>
  <c r="BK136" i="33"/>
  <c r="BK67" i="33"/>
  <c r="BJ208" i="33"/>
  <c r="BJ186" i="33"/>
  <c r="BJ214" i="33"/>
  <c r="BK145" i="33"/>
  <c r="BK26" i="33"/>
  <c r="BJ193" i="33"/>
  <c r="BK120" i="33"/>
  <c r="BK134" i="33"/>
  <c r="BK139" i="33"/>
  <c r="BK107" i="33"/>
  <c r="BK55" i="33"/>
  <c r="BK97" i="33"/>
  <c r="BK143" i="33"/>
  <c r="BJ185" i="33"/>
  <c r="BK140" i="33"/>
  <c r="BK127" i="33"/>
  <c r="BK130" i="33"/>
  <c r="BK109" i="33"/>
  <c r="BJ179" i="33"/>
  <c r="BK35" i="33"/>
  <c r="BJ218" i="33"/>
  <c r="BK111" i="33"/>
  <c r="BK118" i="33"/>
  <c r="BK39" i="33"/>
  <c r="BK135" i="33"/>
  <c r="BK98" i="33"/>
  <c r="BK103" i="33"/>
  <c r="BJ178" i="33"/>
  <c r="BK142" i="33"/>
  <c r="BK128" i="33"/>
  <c r="BK57" i="33"/>
  <c r="BJ207" i="33"/>
  <c r="BJ217" i="33"/>
  <c r="BK61" i="33"/>
  <c r="BK99" i="33"/>
  <c r="BK137" i="33"/>
  <c r="BJ224" i="33"/>
  <c r="BK132" i="33"/>
  <c r="BK25" i="33"/>
  <c r="BK34" i="33"/>
  <c r="BJ180" i="33"/>
  <c r="BJ204" i="33"/>
  <c r="BK116" i="33"/>
  <c r="BJ223" i="33"/>
  <c r="BJ209" i="33"/>
  <c r="BJ191" i="33"/>
  <c r="BK37" i="33"/>
  <c r="BK117" i="33"/>
  <c r="BK51" i="33"/>
  <c r="BJ195" i="33"/>
  <c r="BK30" i="33"/>
  <c r="BK36" i="33"/>
  <c r="BK23" i="33"/>
  <c r="BK70" i="33"/>
  <c r="BK62" i="33"/>
  <c r="BK129" i="33"/>
  <c r="BK105" i="33"/>
  <c r="BJ192" i="33"/>
  <c r="BK64" i="33"/>
  <c r="BK106" i="33"/>
  <c r="BK52" i="33"/>
  <c r="BK63" i="33"/>
  <c r="BJ176" i="33"/>
  <c r="BK53" i="33"/>
  <c r="BK68" i="33"/>
  <c r="BK42" i="33"/>
  <c r="BK58" i="33"/>
  <c r="BJ183" i="33"/>
  <c r="BK28" i="33"/>
  <c r="BK114" i="33"/>
  <c r="BK27" i="33"/>
  <c r="BK119" i="33"/>
  <c r="BK50" i="33"/>
  <c r="BK24" i="33"/>
  <c r="BK138" i="33"/>
  <c r="BK104" i="33"/>
  <c r="BJ216" i="33"/>
  <c r="BJ206" i="33"/>
  <c r="BK65" i="33"/>
  <c r="BK60" i="33"/>
  <c r="BK32" i="33"/>
  <c r="BK113" i="33"/>
  <c r="BK21" i="33"/>
  <c r="BK54" i="33"/>
  <c r="BJ219" i="33"/>
  <c r="BJ212" i="33"/>
  <c r="BK101" i="33"/>
  <c r="BJ181" i="33"/>
  <c r="BK112" i="33"/>
  <c r="BK147" i="33"/>
  <c r="BK144" i="33"/>
  <c r="BJ213" i="33"/>
  <c r="BK33" i="33"/>
  <c r="BJ184" i="33"/>
  <c r="BK115" i="33"/>
  <c r="BJ189" i="33"/>
  <c r="BJ221" i="33"/>
  <c r="BJ205" i="33"/>
  <c r="BJ194" i="33"/>
  <c r="BK69" i="33"/>
  <c r="BJ197" i="33"/>
  <c r="BJ215" i="33"/>
  <c r="BK146" i="33"/>
  <c r="BJ196" i="33"/>
  <c r="BK59" i="33"/>
  <c r="BJ175" i="33"/>
  <c r="BK66" i="33"/>
  <c r="BK141" i="33"/>
  <c r="BJ211" i="33"/>
  <c r="BK131" i="33"/>
  <c r="BK108" i="33"/>
  <c r="BJ177" i="33"/>
  <c r="BK29" i="33"/>
  <c r="BK40" i="33"/>
  <c r="BJ386" i="32"/>
  <c r="BJ387" i="32"/>
  <c r="BJ385" i="32"/>
  <c r="BJ384" i="32"/>
  <c r="BK246" i="32"/>
  <c r="BJ277" i="32"/>
  <c r="BJ275" i="32"/>
  <c r="BJ276" i="32"/>
  <c r="BK245" i="32"/>
  <c r="BK244" i="32"/>
  <c r="BK247" i="32"/>
  <c r="BJ137" i="32"/>
  <c r="BJ136" i="32"/>
  <c r="BJ135" i="32"/>
  <c r="BJ308" i="32"/>
  <c r="BK174" i="32"/>
  <c r="BJ369" i="32"/>
  <c r="BJ258" i="32"/>
  <c r="BK32" i="32"/>
  <c r="BJ262" i="32"/>
  <c r="BJ123" i="32"/>
  <c r="BK100" i="32"/>
  <c r="BJ321" i="32"/>
  <c r="BJ130" i="32"/>
  <c r="BK163" i="32"/>
  <c r="BK165" i="32"/>
  <c r="BJ320" i="32"/>
  <c r="BJ375" i="32"/>
  <c r="BJ132" i="32"/>
  <c r="BK183" i="32"/>
  <c r="BK175" i="32"/>
  <c r="BJ313" i="32"/>
  <c r="BJ370" i="32"/>
  <c r="BJ366" i="32"/>
  <c r="BJ314" i="32"/>
  <c r="BK235" i="32"/>
  <c r="BJ312" i="32"/>
  <c r="BJ261" i="32"/>
  <c r="BK233" i="32"/>
  <c r="BK41" i="32"/>
  <c r="BK168" i="32"/>
  <c r="BI412" i="32"/>
  <c r="BK107" i="32"/>
  <c r="BK30" i="32"/>
  <c r="BJ371" i="32"/>
  <c r="BK22" i="32"/>
  <c r="BJ379" i="32"/>
  <c r="BK161" i="32"/>
  <c r="BK98" i="32"/>
  <c r="BJ274" i="32"/>
  <c r="BK230" i="32"/>
  <c r="BK40" i="32"/>
  <c r="BJ309" i="32"/>
  <c r="BK162" i="32"/>
  <c r="BJ271" i="32"/>
  <c r="BJ315" i="32"/>
  <c r="BJ368" i="32"/>
  <c r="BK226" i="32"/>
  <c r="BK105" i="32"/>
  <c r="BI402" i="32"/>
  <c r="BK38" i="32"/>
  <c r="BJ383" i="32"/>
  <c r="BK84" i="32"/>
  <c r="BJ301" i="32"/>
  <c r="BJ372" i="32"/>
  <c r="BJ380" i="32"/>
  <c r="BJ311" i="32"/>
  <c r="BK103" i="32"/>
  <c r="BI409" i="32"/>
  <c r="BK231" i="32"/>
  <c r="BJ302" i="32"/>
  <c r="BK95" i="32"/>
  <c r="BK182" i="32"/>
  <c r="BK104" i="32"/>
  <c r="BK160" i="32"/>
  <c r="BJ124" i="32"/>
  <c r="BK39" i="32"/>
  <c r="BJ377" i="32"/>
  <c r="BJ131" i="32"/>
  <c r="BJ129" i="32"/>
  <c r="BK36" i="32"/>
  <c r="BK229" i="32"/>
  <c r="BK101" i="32"/>
  <c r="BK27" i="32"/>
  <c r="BI405" i="32"/>
  <c r="BJ126" i="32"/>
  <c r="BK240" i="32"/>
  <c r="BK34" i="32"/>
  <c r="BK225" i="32"/>
  <c r="BJ116" i="32"/>
  <c r="BJ273" i="32"/>
  <c r="BI413" i="32"/>
  <c r="BJ119" i="32"/>
  <c r="BI403" i="32"/>
  <c r="BJ303" i="32"/>
  <c r="BK178" i="32"/>
  <c r="BK37" i="32"/>
  <c r="BK181" i="32"/>
  <c r="BJ322" i="32"/>
  <c r="BJ306" i="32"/>
  <c r="BJ265" i="32"/>
  <c r="BK241" i="32"/>
  <c r="BJ381" i="32"/>
  <c r="BI395" i="32"/>
  <c r="BJ305" i="32"/>
  <c r="BK87" i="32"/>
  <c r="BJ255" i="32"/>
  <c r="BK239" i="32"/>
  <c r="BJ373" i="32"/>
  <c r="BJ117" i="32"/>
  <c r="BK97" i="32"/>
  <c r="BK238" i="32"/>
  <c r="BJ259" i="32"/>
  <c r="BK242" i="32"/>
  <c r="BK228" i="32"/>
  <c r="BJ269" i="32"/>
  <c r="BJ319" i="32"/>
  <c r="BK21" i="32"/>
  <c r="BK99" i="32"/>
  <c r="BK33" i="32"/>
  <c r="BK35" i="32"/>
  <c r="BK20" i="32"/>
  <c r="BI399" i="32"/>
  <c r="BJ266" i="32"/>
  <c r="BI397" i="32"/>
  <c r="BJ272" i="32"/>
  <c r="BJ264" i="32"/>
  <c r="BI414" i="32"/>
  <c r="BI411" i="32"/>
  <c r="BJ374" i="32"/>
  <c r="BJ256" i="32"/>
  <c r="BI396" i="32"/>
  <c r="BJ304" i="32"/>
  <c r="BJ268" i="32"/>
  <c r="BJ378" i="32"/>
  <c r="BK29" i="32"/>
  <c r="BK25" i="32"/>
  <c r="BI410" i="32"/>
  <c r="BJ316" i="32"/>
  <c r="BK170" i="32"/>
  <c r="BK164" i="32"/>
  <c r="BI398" i="32"/>
  <c r="BK232" i="32"/>
  <c r="BK167" i="32"/>
  <c r="BI394" i="32"/>
  <c r="BJ310" i="32"/>
  <c r="BJ125" i="32"/>
  <c r="BK169" i="32"/>
  <c r="BK227" i="32"/>
  <c r="BK94" i="32"/>
  <c r="BJ122" i="32"/>
  <c r="BK166" i="32"/>
  <c r="BK26" i="32"/>
  <c r="BK106" i="32"/>
  <c r="BI401" i="32"/>
  <c r="BJ263" i="32"/>
  <c r="BK43" i="32"/>
  <c r="BK90" i="32"/>
  <c r="BJ365" i="32"/>
  <c r="BJ367" i="32"/>
  <c r="BI408" i="32"/>
  <c r="BK31" i="32"/>
  <c r="BK176" i="32"/>
  <c r="BK237" i="32"/>
  <c r="BJ267" i="32"/>
  <c r="BJ133" i="32"/>
  <c r="BJ382" i="32"/>
  <c r="BK224" i="32"/>
  <c r="BK96" i="32"/>
  <c r="BK171" i="32"/>
  <c r="BI406" i="32"/>
  <c r="BK42" i="32"/>
  <c r="BJ318" i="32"/>
  <c r="BK92" i="32"/>
  <c r="BK234" i="32"/>
  <c r="BK180" i="32"/>
  <c r="BJ317" i="32"/>
  <c r="BK172" i="32"/>
  <c r="BJ270" i="32"/>
  <c r="BJ376" i="32"/>
  <c r="BK173" i="32"/>
  <c r="BK179" i="32"/>
  <c r="BK85" i="32"/>
  <c r="BJ323" i="32"/>
  <c r="BK86" i="32"/>
  <c r="BK93" i="32"/>
  <c r="BI407" i="32"/>
  <c r="BJ307" i="32"/>
  <c r="BJ118" i="32"/>
  <c r="BK89" i="32"/>
  <c r="BJ121" i="32"/>
  <c r="BK177" i="32"/>
  <c r="BK88" i="32"/>
  <c r="BK236" i="32"/>
  <c r="BK23" i="32"/>
  <c r="BJ364" i="32"/>
  <c r="BJ115" i="32"/>
  <c r="BK102" i="32"/>
  <c r="BK28" i="32"/>
  <c r="BJ257" i="32"/>
  <c r="BK91" i="32"/>
  <c r="BJ134" i="32"/>
  <c r="BK243" i="32"/>
  <c r="BJ114" i="32"/>
  <c r="BK24" i="32"/>
  <c r="BJ300" i="32"/>
  <c r="BI404" i="32"/>
  <c r="BJ127" i="32"/>
  <c r="BJ353" i="31"/>
  <c r="BJ352" i="31"/>
  <c r="BJ387" i="31"/>
  <c r="BJ351" i="31"/>
  <c r="BJ386" i="31"/>
  <c r="BK61" i="31"/>
  <c r="BK213" i="31"/>
  <c r="BJ275" i="31"/>
  <c r="BJ276" i="31"/>
  <c r="BJ277" i="31"/>
  <c r="BK246" i="31"/>
  <c r="BK167" i="31"/>
  <c r="BK212" i="31"/>
  <c r="BK247" i="31"/>
  <c r="BJ137" i="31"/>
  <c r="BJ136" i="31"/>
  <c r="BJ135" i="31"/>
  <c r="BJ370" i="31"/>
  <c r="BK73" i="31"/>
  <c r="BJ364" i="31"/>
  <c r="BJ119" i="31"/>
  <c r="BJ118" i="31"/>
  <c r="BJ332" i="31"/>
  <c r="BJ307" i="31"/>
  <c r="BJ103" i="31"/>
  <c r="BJ255" i="31"/>
  <c r="BI414" i="31"/>
  <c r="BI395" i="31"/>
  <c r="BJ367" i="31"/>
  <c r="BK72" i="31"/>
  <c r="BJ107" i="31"/>
  <c r="BI406" i="31"/>
  <c r="BK58" i="31"/>
  <c r="BJ371" i="31"/>
  <c r="BJ375" i="31"/>
  <c r="BJ376" i="31"/>
  <c r="BJ134" i="31"/>
  <c r="BI397" i="31"/>
  <c r="BJ274" i="31"/>
  <c r="BI394" i="31"/>
  <c r="BJ129" i="31"/>
  <c r="BJ91" i="31"/>
  <c r="BJ92" i="31"/>
  <c r="BJ333" i="31"/>
  <c r="BK231" i="31"/>
  <c r="BK53" i="31"/>
  <c r="BJ339" i="31"/>
  <c r="BK183" i="31"/>
  <c r="BK180" i="31"/>
  <c r="BK176" i="31"/>
  <c r="BJ258" i="31"/>
  <c r="BJ305" i="31"/>
  <c r="BK29" i="31"/>
  <c r="BK202" i="31"/>
  <c r="BJ314" i="31"/>
  <c r="BK165" i="31"/>
  <c r="BJ116" i="31"/>
  <c r="BJ381" i="31"/>
  <c r="BK63" i="31"/>
  <c r="BK194" i="31"/>
  <c r="BK175" i="31"/>
  <c r="BJ315" i="31"/>
  <c r="BJ365" i="31"/>
  <c r="BK161" i="31"/>
  <c r="BJ262" i="31"/>
  <c r="BK209" i="31"/>
  <c r="BK60" i="31"/>
  <c r="BJ374" i="31"/>
  <c r="BK237" i="31"/>
  <c r="BK245" i="31"/>
  <c r="BK206" i="31"/>
  <c r="BK51" i="31"/>
  <c r="BK23" i="31"/>
  <c r="BJ301" i="31"/>
  <c r="BI399" i="31"/>
  <c r="BK21" i="31"/>
  <c r="BI413" i="31"/>
  <c r="BK168" i="31"/>
  <c r="BJ272" i="31"/>
  <c r="BJ379" i="31"/>
  <c r="BK67" i="31"/>
  <c r="BK66" i="31"/>
  <c r="BJ377" i="31"/>
  <c r="BJ334" i="31"/>
  <c r="BI408" i="31"/>
  <c r="BK177" i="31"/>
  <c r="BJ99" i="31"/>
  <c r="BJ270" i="31"/>
  <c r="BK225" i="31"/>
  <c r="BJ372" i="31"/>
  <c r="BJ97" i="31"/>
  <c r="BK210" i="31"/>
  <c r="BK33" i="31"/>
  <c r="BK232" i="31"/>
  <c r="BK238" i="31"/>
  <c r="BJ254" i="31"/>
  <c r="BJ310" i="31"/>
  <c r="BJ321" i="31"/>
  <c r="BJ89" i="31"/>
  <c r="BK39" i="31"/>
  <c r="BK236" i="31"/>
  <c r="BJ125" i="31"/>
  <c r="BK244" i="31"/>
  <c r="BJ347" i="31"/>
  <c r="BK229" i="31"/>
  <c r="BJ300" i="31"/>
  <c r="BK160" i="31"/>
  <c r="BJ338" i="31"/>
  <c r="BK192" i="31"/>
  <c r="BK203" i="31"/>
  <c r="BK24" i="31"/>
  <c r="BJ121" i="31"/>
  <c r="BK241" i="31"/>
  <c r="BJ127" i="31"/>
  <c r="BJ265" i="31"/>
  <c r="BK164" i="31"/>
  <c r="BJ98" i="31"/>
  <c r="BJ93" i="31"/>
  <c r="BK204" i="31"/>
  <c r="BJ311" i="31"/>
  <c r="BJ259" i="31"/>
  <c r="BJ335" i="31"/>
  <c r="BJ115" i="31"/>
  <c r="BK34" i="31"/>
  <c r="BJ269" i="31"/>
  <c r="BK162" i="31"/>
  <c r="BJ341" i="31"/>
  <c r="BK32" i="31"/>
  <c r="BI410" i="31"/>
  <c r="BK208" i="31"/>
  <c r="BJ102" i="31"/>
  <c r="BI411" i="31"/>
  <c r="BJ132" i="31"/>
  <c r="BJ273" i="31"/>
  <c r="BK64" i="31"/>
  <c r="BJ264" i="31"/>
  <c r="BJ90" i="31"/>
  <c r="BK68" i="31"/>
  <c r="BK230" i="31"/>
  <c r="BK70" i="31"/>
  <c r="BJ316" i="31"/>
  <c r="BK207" i="31"/>
  <c r="BK201" i="31"/>
  <c r="BK240" i="31"/>
  <c r="BK235" i="31"/>
  <c r="BJ124" i="31"/>
  <c r="BJ366" i="31"/>
  <c r="BI402" i="31"/>
  <c r="BJ345" i="31"/>
  <c r="BJ304" i="31"/>
  <c r="BJ306" i="31"/>
  <c r="BI396" i="31"/>
  <c r="BK22" i="31"/>
  <c r="BK20" i="31"/>
  <c r="BJ323" i="31"/>
  <c r="BK25" i="31"/>
  <c r="BJ85" i="31"/>
  <c r="BK62" i="31"/>
  <c r="BK197" i="31"/>
  <c r="BJ318" i="31"/>
  <c r="BJ312" i="31"/>
  <c r="BK190" i="31"/>
  <c r="BK50" i="31"/>
  <c r="BJ382" i="31"/>
  <c r="BJ349" i="31"/>
  <c r="BJ373" i="31"/>
  <c r="BJ380" i="31"/>
  <c r="BK179" i="31"/>
  <c r="BK31" i="31"/>
  <c r="BJ104" i="31"/>
  <c r="BJ303" i="31"/>
  <c r="BJ337" i="31"/>
  <c r="BK234" i="31"/>
  <c r="BJ128" i="31"/>
  <c r="BK227" i="31"/>
  <c r="BK41" i="31"/>
  <c r="BJ122" i="31"/>
  <c r="BJ383" i="31"/>
  <c r="BK233" i="31"/>
  <c r="BK36" i="31"/>
  <c r="BK59" i="31"/>
  <c r="BJ343" i="31"/>
  <c r="BK171" i="31"/>
  <c r="BJ313" i="31"/>
  <c r="BJ320" i="31"/>
  <c r="BJ94" i="31"/>
  <c r="BK242" i="31"/>
  <c r="BK35" i="31"/>
  <c r="BJ302" i="31"/>
  <c r="BK178" i="31"/>
  <c r="BK43" i="31"/>
  <c r="BJ342" i="31"/>
  <c r="BJ268" i="31"/>
  <c r="BJ350" i="31"/>
  <c r="BJ86" i="31"/>
  <c r="BJ123" i="31"/>
  <c r="BK181" i="31"/>
  <c r="BJ130" i="31"/>
  <c r="BK228" i="31"/>
  <c r="BK30" i="31"/>
  <c r="BJ344" i="31"/>
  <c r="BI407" i="31"/>
  <c r="BK243" i="31"/>
  <c r="BJ319" i="31"/>
  <c r="BJ95" i="31"/>
  <c r="BK198" i="31"/>
  <c r="BK170" i="31"/>
  <c r="BI403" i="31"/>
  <c r="BI401" i="31"/>
  <c r="BJ87" i="31"/>
  <c r="BK40" i="31"/>
  <c r="BK26" i="31"/>
  <c r="BI404" i="31"/>
  <c r="BJ88" i="31"/>
  <c r="BI409" i="31"/>
  <c r="BJ267" i="31"/>
  <c r="BJ378" i="31"/>
  <c r="BJ308" i="31"/>
  <c r="BJ257" i="31"/>
  <c r="BJ348" i="31"/>
  <c r="BK174" i="31"/>
  <c r="BK200" i="31"/>
  <c r="BK52" i="31"/>
  <c r="BK195" i="31"/>
  <c r="BK54" i="31"/>
  <c r="BK69" i="31"/>
  <c r="BJ84" i="31"/>
  <c r="BJ261" i="31"/>
  <c r="BK38" i="31"/>
  <c r="BJ96" i="31"/>
  <c r="BK27" i="31"/>
  <c r="BK169" i="31"/>
  <c r="BK163" i="31"/>
  <c r="BK166" i="31"/>
  <c r="BJ322" i="31"/>
  <c r="BJ266" i="31"/>
  <c r="BJ309" i="31"/>
  <c r="BK172" i="31"/>
  <c r="BJ330" i="31"/>
  <c r="BJ100" i="31"/>
  <c r="BK65" i="31"/>
  <c r="BI412" i="31"/>
  <c r="BK239" i="31"/>
  <c r="BJ368" i="31"/>
  <c r="BJ369" i="31"/>
  <c r="BJ256" i="31"/>
  <c r="BI398" i="31"/>
  <c r="BJ263" i="31"/>
  <c r="BK71" i="31"/>
  <c r="BK226" i="31"/>
  <c r="BK37" i="31"/>
  <c r="BK173" i="31"/>
  <c r="BK42" i="31"/>
  <c r="BK55" i="31"/>
  <c r="BJ340" i="31"/>
  <c r="BK211" i="31"/>
  <c r="BJ331" i="31"/>
  <c r="BJ117" i="31"/>
  <c r="BJ126" i="31"/>
  <c r="BK28" i="31"/>
  <c r="BJ114" i="31"/>
  <c r="BK57" i="31"/>
  <c r="BJ106" i="31"/>
  <c r="BK205" i="31"/>
  <c r="BK224" i="31"/>
  <c r="BJ101" i="31"/>
  <c r="BK199" i="31"/>
  <c r="BK193" i="31"/>
  <c r="BK191" i="31"/>
  <c r="BJ346" i="31"/>
  <c r="BJ133" i="31"/>
  <c r="CX19" i="7"/>
  <c r="CY5" i="7"/>
  <c r="BJ270" i="30"/>
  <c r="CZ7" i="7"/>
  <c r="DA7" i="7" s="1"/>
  <c r="DB7" i="7" s="1"/>
  <c r="DC7" i="7" s="1"/>
  <c r="DD7" i="7" s="1"/>
  <c r="DE7" i="7" s="1"/>
  <c r="DF7" i="7" s="1"/>
  <c r="DG7" i="7" s="1"/>
  <c r="DH7" i="7" s="1"/>
  <c r="DI7" i="7" s="1"/>
  <c r="DJ7" i="7" s="1"/>
  <c r="DK7" i="7" s="1"/>
  <c r="DL7" i="7" s="1"/>
  <c r="CY21" i="7"/>
  <c r="CZ13" i="7"/>
  <c r="DA13" i="7" s="1"/>
  <c r="DB13" i="7" s="1"/>
  <c r="DC13" i="7" s="1"/>
  <c r="DD13" i="7" s="1"/>
  <c r="DE13" i="7" s="1"/>
  <c r="DF13" i="7" s="1"/>
  <c r="DG13" i="7" s="1"/>
  <c r="DH13" i="7" s="1"/>
  <c r="DI13" i="7" s="1"/>
  <c r="DJ13" i="7" s="1"/>
  <c r="DK13" i="7" s="1"/>
  <c r="DL13" i="7" s="1"/>
  <c r="CY27" i="7"/>
  <c r="DA26" i="7"/>
  <c r="CZ20" i="7"/>
  <c r="CZ11" i="7"/>
  <c r="DA11" i="7" s="1"/>
  <c r="DB11" i="7" s="1"/>
  <c r="DC11" i="7" s="1"/>
  <c r="DD11" i="7" s="1"/>
  <c r="DE11" i="7" s="1"/>
  <c r="DF11" i="7" s="1"/>
  <c r="DG11" i="7" s="1"/>
  <c r="DH11" i="7" s="1"/>
  <c r="DI11" i="7" s="1"/>
  <c r="DJ11" i="7" s="1"/>
  <c r="DK11" i="7" s="1"/>
  <c r="DL11" i="7" s="1"/>
  <c r="CY25" i="7"/>
  <c r="CZ24" i="7"/>
  <c r="CZ9" i="7"/>
  <c r="DA9" i="7" s="1"/>
  <c r="DB9" i="7" s="1"/>
  <c r="DC9" i="7" s="1"/>
  <c r="DD9" i="7" s="1"/>
  <c r="DE9" i="7" s="1"/>
  <c r="DF9" i="7" s="1"/>
  <c r="DG9" i="7" s="1"/>
  <c r="DH9" i="7" s="1"/>
  <c r="DI9" i="7" s="1"/>
  <c r="DJ9" i="7" s="1"/>
  <c r="DK9" i="7" s="1"/>
  <c r="DL9" i="7" s="1"/>
  <c r="CY23" i="7"/>
  <c r="DA22" i="7"/>
  <c r="BI405" i="30"/>
  <c r="BI363" i="30"/>
  <c r="BI359" i="30"/>
  <c r="BK38" i="30"/>
  <c r="BK70" i="30"/>
  <c r="BK42" i="30"/>
  <c r="BK72" i="30"/>
  <c r="BK41" i="30"/>
  <c r="BK39" i="30"/>
  <c r="BK37" i="30"/>
  <c r="BK68" i="30"/>
  <c r="BK69" i="30"/>
  <c r="BK71" i="30"/>
  <c r="BK40" i="30"/>
  <c r="BK67" i="30"/>
  <c r="BL39" i="39"/>
  <c r="BL61" i="39" s="1"/>
  <c r="BL89" i="39" s="1"/>
  <c r="BL111" i="39" s="1"/>
  <c r="BL133" i="39" s="1"/>
  <c r="BM16" i="39"/>
  <c r="BL4" i="39"/>
  <c r="BL8" i="39" s="1" a="1"/>
  <c r="BL8" i="39" s="1"/>
  <c r="BJ176" i="30"/>
  <c r="BK39" i="38"/>
  <c r="BK61" i="38" s="1"/>
  <c r="BK89" i="38" s="1"/>
  <c r="BK111" i="38" s="1"/>
  <c r="BK133" i="38" s="1"/>
  <c r="BL16" i="38"/>
  <c r="BK4" i="38"/>
  <c r="BK9" i="38" s="1" a="1"/>
  <c r="BK9" i="38" s="1"/>
  <c r="BI406" i="30"/>
  <c r="BI396" i="30"/>
  <c r="BI313" i="30"/>
  <c r="BI399" i="30"/>
  <c r="BI364" i="30"/>
  <c r="BI355" i="30"/>
  <c r="BJ262" i="30"/>
  <c r="BJ225" i="30"/>
  <c r="BI388" i="30"/>
  <c r="BI371" i="30"/>
  <c r="BI394" i="30"/>
  <c r="BI387" i="30"/>
  <c r="BI342" i="30"/>
  <c r="BI374" i="30"/>
  <c r="BI384" i="30"/>
  <c r="BI407" i="30"/>
  <c r="BI365" i="30"/>
  <c r="BI368" i="30"/>
  <c r="BJ219" i="30"/>
  <c r="BI395" i="30"/>
  <c r="BI361" i="30"/>
  <c r="BJ230" i="30"/>
  <c r="BI370" i="30"/>
  <c r="BI385" i="30"/>
  <c r="BI358" i="30"/>
  <c r="BI356" i="30"/>
  <c r="BI375" i="30"/>
  <c r="BJ254" i="30"/>
  <c r="BJ240" i="30"/>
  <c r="BI372" i="30"/>
  <c r="BJ178" i="30"/>
  <c r="BJ177" i="30"/>
  <c r="BI312" i="30"/>
  <c r="BI403" i="30"/>
  <c r="BJ208" i="30"/>
  <c r="BJ226" i="30"/>
  <c r="BJ222" i="30"/>
  <c r="BJ218" i="30"/>
  <c r="BJ229" i="30"/>
  <c r="BJ223" i="30"/>
  <c r="BJ267" i="30"/>
  <c r="BJ236" i="30"/>
  <c r="BJ256" i="30"/>
  <c r="BJ206" i="30"/>
  <c r="BJ255" i="30"/>
  <c r="BJ224" i="30"/>
  <c r="BJ231" i="30"/>
  <c r="BJ252" i="30"/>
  <c r="BJ238" i="30"/>
  <c r="BJ227" i="30"/>
  <c r="BJ220" i="30"/>
  <c r="BJ261" i="30"/>
  <c r="BJ253" i="30"/>
  <c r="BJ237" i="30"/>
  <c r="BJ233" i="30"/>
  <c r="BJ246" i="30"/>
  <c r="BJ251" i="30"/>
  <c r="BJ250" i="30"/>
  <c r="BJ204" i="30"/>
  <c r="BJ263" i="30"/>
  <c r="BJ257" i="30"/>
  <c r="BJ259" i="30"/>
  <c r="BI362" i="30"/>
  <c r="BI390" i="30"/>
  <c r="BI344" i="30"/>
  <c r="BI400" i="30"/>
  <c r="BJ260" i="30"/>
  <c r="BI357" i="30"/>
  <c r="BI386" i="30"/>
  <c r="BJ175" i="30"/>
  <c r="BI341" i="30"/>
  <c r="BI315" i="30"/>
  <c r="BI346" i="30"/>
  <c r="BJ207" i="30"/>
  <c r="BJ235" i="30"/>
  <c r="BK328" i="32"/>
  <c r="BK297" i="32"/>
  <c r="BL298" i="32"/>
  <c r="BL188" i="32"/>
  <c r="BM158" i="32"/>
  <c r="BL157" i="32"/>
  <c r="BI402" i="30"/>
  <c r="BJ361" i="31"/>
  <c r="BK362" i="31"/>
  <c r="BJ392" i="31"/>
  <c r="BI392" i="30"/>
  <c r="BJ221" i="30"/>
  <c r="BI311" i="30"/>
  <c r="BK252" i="31"/>
  <c r="BK221" i="31"/>
  <c r="BL222" i="31"/>
  <c r="BI366" i="30"/>
  <c r="BI345" i="30"/>
  <c r="BJ239" i="30"/>
  <c r="BI354" i="30"/>
  <c r="BI314" i="30"/>
  <c r="Z383" i="30"/>
  <c r="BK184" i="30"/>
  <c r="BK215" i="30" s="1"/>
  <c r="BK245" i="30" s="1"/>
  <c r="BL154" i="30"/>
  <c r="BK153" i="30"/>
  <c r="BJ247" i="30"/>
  <c r="BJ249" i="30"/>
  <c r="BJ269" i="30"/>
  <c r="BK202" i="33"/>
  <c r="BK171" i="33"/>
  <c r="BL172" i="33"/>
  <c r="BL157" i="31"/>
  <c r="BM158" i="31"/>
  <c r="BL188" i="31"/>
  <c r="BI373" i="30"/>
  <c r="BJ179" i="30"/>
  <c r="BI393" i="30"/>
  <c r="BJ321" i="30"/>
  <c r="BJ352" i="30" s="1"/>
  <c r="BJ382" i="30" s="1"/>
  <c r="BJ290" i="30"/>
  <c r="BK291" i="30"/>
  <c r="BI360" i="30"/>
  <c r="BJ217" i="30"/>
  <c r="BK328" i="31"/>
  <c r="BK297" i="31"/>
  <c r="BL298" i="31"/>
  <c r="Z353" i="30"/>
  <c r="BJ232" i="30"/>
  <c r="BI398" i="30"/>
  <c r="BJ248" i="30"/>
  <c r="BI367" i="30"/>
  <c r="BJ268" i="30"/>
  <c r="BJ264" i="30"/>
  <c r="BJ266" i="30"/>
  <c r="BI397" i="30"/>
  <c r="BJ209" i="30"/>
  <c r="BI401" i="30"/>
  <c r="BJ205" i="30"/>
  <c r="BM95" i="33"/>
  <c r="BL125" i="33"/>
  <c r="BL94" i="33"/>
  <c r="BL100" i="33" s="1"/>
  <c r="BK252" i="32"/>
  <c r="BL222" i="32"/>
  <c r="BK221" i="32"/>
  <c r="BJ392" i="32"/>
  <c r="BK362" i="32"/>
  <c r="BJ361" i="32"/>
  <c r="BJ258" i="30"/>
  <c r="BI343" i="30"/>
  <c r="BJ174" i="30"/>
  <c r="BJ234" i="30"/>
  <c r="BI404" i="30"/>
  <c r="BI377" i="30"/>
  <c r="BI316" i="30"/>
  <c r="BJ228" i="30"/>
  <c r="BI389" i="30"/>
  <c r="BI376" i="30"/>
  <c r="BI369" i="30"/>
  <c r="BI391" i="30"/>
  <c r="BJ265" i="30"/>
  <c r="Z216" i="30"/>
  <c r="BA107" i="36"/>
  <c r="BB44" i="36"/>
  <c r="BB64" i="36" s="1"/>
  <c r="BB48" i="36"/>
  <c r="BB68" i="36" s="1"/>
  <c r="BA111" i="36"/>
  <c r="BA113" i="36"/>
  <c r="BB50" i="36"/>
  <c r="BB70" i="36" s="1"/>
  <c r="BA109" i="36"/>
  <c r="BB46" i="36"/>
  <c r="BB66" i="36" s="1"/>
  <c r="BA108" i="36"/>
  <c r="BB45" i="36"/>
  <c r="BB65" i="36" s="1"/>
  <c r="BK38" i="37"/>
  <c r="BJ48" i="37"/>
  <c r="BJ49" i="37" s="1"/>
  <c r="BC50" i="37"/>
  <c r="BD39" i="37"/>
  <c r="BB53" i="36"/>
  <c r="BB73" i="36" s="1"/>
  <c r="BA116" i="36"/>
  <c r="BA114" i="36"/>
  <c r="BB51" i="36"/>
  <c r="BB71" i="36" s="1"/>
  <c r="BJ39" i="36"/>
  <c r="BI81" i="36"/>
  <c r="BI102" i="36" s="1"/>
  <c r="BI131" i="36" s="1"/>
  <c r="BI132" i="36" s="1"/>
  <c r="BI59" i="36"/>
  <c r="BA105" i="36"/>
  <c r="BB42" i="36"/>
  <c r="BB62" i="36" s="1"/>
  <c r="BB52" i="36"/>
  <c r="BB72" i="36" s="1"/>
  <c r="BA115" i="36"/>
  <c r="BA112" i="36"/>
  <c r="BB49" i="36"/>
  <c r="BB69" i="36" s="1"/>
  <c r="BL13" i="35"/>
  <c r="BK27" i="35"/>
  <c r="BA117" i="36"/>
  <c r="BB54" i="36"/>
  <c r="BB74" i="36" s="1"/>
  <c r="BA56" i="36"/>
  <c r="BB40" i="36"/>
  <c r="BB60" i="36" s="1"/>
  <c r="BA106" i="36"/>
  <c r="BB43" i="36"/>
  <c r="BB63" i="36" s="1"/>
  <c r="BA104" i="36"/>
  <c r="BB41" i="36"/>
  <c r="BB61" i="36" s="1"/>
  <c r="BB17" i="35"/>
  <c r="BC14" i="35"/>
  <c r="AZ103" i="36"/>
  <c r="AZ119" i="36" s="1"/>
  <c r="AZ78" i="36"/>
  <c r="BA110" i="36"/>
  <c r="BB47" i="36"/>
  <c r="BB67" i="36" s="1"/>
  <c r="BJ129" i="30"/>
  <c r="BJ109" i="30"/>
  <c r="BJ118" i="30"/>
  <c r="BJ110" i="30"/>
  <c r="BJ132" i="30"/>
  <c r="BJ114" i="30"/>
  <c r="BJ128" i="30"/>
  <c r="BJ120" i="30"/>
  <c r="BJ111" i="30"/>
  <c r="BJ117" i="30"/>
  <c r="BJ131" i="30"/>
  <c r="BJ119" i="30"/>
  <c r="BJ124" i="30"/>
  <c r="BJ122" i="30"/>
  <c r="BJ121" i="30"/>
  <c r="BJ126" i="30"/>
  <c r="BJ112" i="30"/>
  <c r="BJ123" i="30"/>
  <c r="BJ127" i="30"/>
  <c r="BJ113" i="30"/>
  <c r="BJ130" i="30"/>
  <c r="BJ125" i="30"/>
  <c r="BJ133" i="30"/>
  <c r="BJ115" i="30"/>
  <c r="BM16" i="16"/>
  <c r="BM4" i="16" s="1"/>
  <c r="BM8" i="16" s="1" a="1"/>
  <c r="BM8" i="16" s="1"/>
  <c r="BL39" i="16"/>
  <c r="BL48" i="33"/>
  <c r="BM18" i="33"/>
  <c r="BL17" i="33"/>
  <c r="BK112" i="31"/>
  <c r="BK81" i="31"/>
  <c r="BL82" i="31"/>
  <c r="BL17" i="32"/>
  <c r="BL48" i="32"/>
  <c r="BM18" i="32"/>
  <c r="BM18" i="31"/>
  <c r="BL48" i="31"/>
  <c r="BL17" i="31"/>
  <c r="BK112" i="32"/>
  <c r="BK128" i="32" s="1"/>
  <c r="BK81" i="32"/>
  <c r="BL82" i="32"/>
  <c r="BJ102" i="30"/>
  <c r="BJ103" i="30"/>
  <c r="BJ101" i="30"/>
  <c r="BJ82" i="30"/>
  <c r="BJ96" i="30"/>
  <c r="BJ90" i="30"/>
  <c r="BJ86" i="30"/>
  <c r="BJ92" i="30"/>
  <c r="BJ83" i="30"/>
  <c r="BJ99" i="30"/>
  <c r="BJ94" i="30"/>
  <c r="Y79" i="30"/>
  <c r="BJ88" i="30"/>
  <c r="BJ91" i="30"/>
  <c r="BJ93" i="30"/>
  <c r="BJ89" i="30"/>
  <c r="BJ98" i="30"/>
  <c r="BJ87" i="30"/>
  <c r="BJ97" i="30"/>
  <c r="BJ95" i="30"/>
  <c r="BJ84" i="30"/>
  <c r="BJ81" i="30"/>
  <c r="BJ85" i="30"/>
  <c r="BJ80" i="30"/>
  <c r="BJ100" i="30"/>
  <c r="BK78" i="30"/>
  <c r="BK108" i="30" s="1"/>
  <c r="BK116" i="30" s="1"/>
  <c r="BL16" i="30"/>
  <c r="BM17" i="30"/>
  <c r="BL47" i="30"/>
  <c r="V61" i="16"/>
  <c r="V89" i="16" s="1"/>
  <c r="V111" i="16" s="1"/>
  <c r="V133" i="16" s="1"/>
  <c r="BL38" i="33" l="1"/>
  <c r="BJ13" i="22"/>
  <c r="BJ14" i="22"/>
  <c r="BJ15" i="22"/>
  <c r="BL3" i="22"/>
  <c r="BK12" i="22"/>
  <c r="BB76" i="36"/>
  <c r="BD82" i="36"/>
  <c r="BC98" i="36"/>
  <c r="BI89" i="36"/>
  <c r="BI87" i="36"/>
  <c r="BI84" i="36"/>
  <c r="BI91" i="36"/>
  <c r="BI94" i="36"/>
  <c r="BI95" i="36"/>
  <c r="AZ134" i="36"/>
  <c r="AZ121" i="36"/>
  <c r="BI90" i="36"/>
  <c r="BI96" i="36"/>
  <c r="BI83" i="36"/>
  <c r="BI85" i="36"/>
  <c r="BI86" i="36"/>
  <c r="BI92" i="36"/>
  <c r="BI93" i="36"/>
  <c r="BI88" i="36"/>
  <c r="BK131" i="31"/>
  <c r="BL182" i="31"/>
  <c r="BE20" i="35"/>
  <c r="BD21" i="35"/>
  <c r="BD31" i="35" s="1"/>
  <c r="BE22" i="35"/>
  <c r="BD23" i="35"/>
  <c r="BD32" i="35" s="1"/>
  <c r="BB19" i="35"/>
  <c r="BC15" i="35"/>
  <c r="BC17" i="35" s="1"/>
  <c r="BA30" i="35"/>
  <c r="BB29" i="35"/>
  <c r="BK271" i="31"/>
  <c r="BK370" i="31"/>
  <c r="BJ405" i="30"/>
  <c r="BK107" i="31"/>
  <c r="BM7" i="16" a="1"/>
  <c r="BM7" i="16" s="1"/>
  <c r="BJ417" i="32"/>
  <c r="BK11" i="38" a="1"/>
  <c r="BK11" i="38" s="1"/>
  <c r="BK375" i="32"/>
  <c r="BJ416" i="31"/>
  <c r="BK222" i="33"/>
  <c r="BM10" i="16" a="1"/>
  <c r="BM10" i="16" s="1"/>
  <c r="BK7" i="38" a="1"/>
  <c r="BK7" i="38" s="1"/>
  <c r="BL7" i="39" a="1"/>
  <c r="BL7" i="39" s="1"/>
  <c r="BL9" i="39" a="1"/>
  <c r="BL9" i="39" s="1"/>
  <c r="BJ416" i="32"/>
  <c r="BL5" i="39" a="1"/>
  <c r="BL5" i="39" s="1"/>
  <c r="BL10" i="39" a="1"/>
  <c r="BL10" i="39" s="1"/>
  <c r="BK10" i="38" a="1"/>
  <c r="BK10" i="38" s="1"/>
  <c r="BM9" i="16" a="1"/>
  <c r="BM9" i="16" s="1"/>
  <c r="BK226" i="33"/>
  <c r="BM11" i="16" a="1"/>
  <c r="BM11" i="16" s="1"/>
  <c r="BK386" i="31"/>
  <c r="BL11" i="39" a="1"/>
  <c r="BL11" i="39" s="1"/>
  <c r="BM5" i="16" a="1"/>
  <c r="BM5" i="16" s="1"/>
  <c r="BK227" i="33"/>
  <c r="BK8" i="38" a="1"/>
  <c r="BK8" i="38" s="1"/>
  <c r="BK5" i="38" a="1"/>
  <c r="BK5" i="38" s="1"/>
  <c r="BJ415" i="31"/>
  <c r="BJ415" i="32"/>
  <c r="BJ417" i="31"/>
  <c r="BK225" i="33"/>
  <c r="BL150" i="33"/>
  <c r="BL43" i="33"/>
  <c r="BL148" i="33"/>
  <c r="BK179" i="33"/>
  <c r="BL55" i="33"/>
  <c r="BL149" i="33"/>
  <c r="BL34" i="33"/>
  <c r="BK217" i="33"/>
  <c r="BK211" i="33"/>
  <c r="BK197" i="33"/>
  <c r="BL33" i="33"/>
  <c r="BK219" i="33"/>
  <c r="BK206" i="33"/>
  <c r="BL27" i="33"/>
  <c r="BK176" i="33"/>
  <c r="BL62" i="33"/>
  <c r="BL37" i="33"/>
  <c r="BL73" i="33"/>
  <c r="BL71" i="33"/>
  <c r="BL72" i="33"/>
  <c r="BL102" i="33"/>
  <c r="BL141" i="33"/>
  <c r="BL69" i="33"/>
  <c r="BK213" i="33"/>
  <c r="BL54" i="33"/>
  <c r="BL114" i="33"/>
  <c r="BL63" i="33"/>
  <c r="BL70" i="33"/>
  <c r="BK191" i="33"/>
  <c r="BL25" i="33"/>
  <c r="BL135" i="33"/>
  <c r="BL109" i="33"/>
  <c r="BL31" i="33"/>
  <c r="BK190" i="33"/>
  <c r="BL66" i="33"/>
  <c r="BK194" i="33"/>
  <c r="BL144" i="33"/>
  <c r="BL21" i="33"/>
  <c r="BK216" i="33"/>
  <c r="BL28" i="33"/>
  <c r="BL52" i="33"/>
  <c r="BL23" i="33"/>
  <c r="BL132" i="33"/>
  <c r="BK207" i="33"/>
  <c r="BL39" i="33"/>
  <c r="BL130" i="33"/>
  <c r="BL107" i="33"/>
  <c r="BK214" i="33"/>
  <c r="BL22" i="33"/>
  <c r="BK187" i="33"/>
  <c r="BL98" i="33"/>
  <c r="BL40" i="33"/>
  <c r="BK175" i="33"/>
  <c r="BK205" i="33"/>
  <c r="BL147" i="33"/>
  <c r="BL113" i="33"/>
  <c r="BL104" i="33"/>
  <c r="BK183" i="33"/>
  <c r="BL106" i="33"/>
  <c r="BL36" i="33"/>
  <c r="BK209" i="33"/>
  <c r="BK224" i="33"/>
  <c r="BL57" i="33"/>
  <c r="BL127" i="33"/>
  <c r="BL139" i="33"/>
  <c r="BK186" i="33"/>
  <c r="BL20" i="33"/>
  <c r="BL29" i="33"/>
  <c r="BL59" i="33"/>
  <c r="BK221" i="33"/>
  <c r="BL112" i="33"/>
  <c r="BL32" i="33"/>
  <c r="BL138" i="33"/>
  <c r="BL58" i="33"/>
  <c r="BL64" i="33"/>
  <c r="BL30" i="33"/>
  <c r="BK223" i="33"/>
  <c r="BL137" i="33"/>
  <c r="BL128" i="33"/>
  <c r="BL118" i="33"/>
  <c r="BL140" i="33"/>
  <c r="BL134" i="33"/>
  <c r="BK208" i="33"/>
  <c r="BK220" i="33"/>
  <c r="BL41" i="33"/>
  <c r="BK177" i="33"/>
  <c r="BK196" i="33"/>
  <c r="BK189" i="33"/>
  <c r="BK181" i="33"/>
  <c r="BL24" i="33"/>
  <c r="BL42" i="33"/>
  <c r="BK192" i="33"/>
  <c r="BK195" i="33"/>
  <c r="BL116" i="33"/>
  <c r="BL99" i="33"/>
  <c r="BL142" i="33"/>
  <c r="BL111" i="33"/>
  <c r="BK185" i="33"/>
  <c r="BL120" i="33"/>
  <c r="BL67" i="33"/>
  <c r="BK188" i="33"/>
  <c r="BL108" i="33"/>
  <c r="BL146" i="33"/>
  <c r="BL115" i="33"/>
  <c r="BL101" i="33"/>
  <c r="BL60" i="33"/>
  <c r="BL50" i="33"/>
  <c r="BL68" i="33"/>
  <c r="BL105" i="33"/>
  <c r="BL51" i="33"/>
  <c r="BK204" i="33"/>
  <c r="BK178" i="33"/>
  <c r="BK218" i="33"/>
  <c r="BL143" i="33"/>
  <c r="BK193" i="33"/>
  <c r="BL136" i="33"/>
  <c r="BK174" i="33"/>
  <c r="BL145" i="33"/>
  <c r="BL131" i="33"/>
  <c r="BK215" i="33"/>
  <c r="BK184" i="33"/>
  <c r="BK212" i="33"/>
  <c r="BL65" i="33"/>
  <c r="BL119" i="33"/>
  <c r="BL53" i="33"/>
  <c r="BL129" i="33"/>
  <c r="BL117" i="33"/>
  <c r="BK180" i="33"/>
  <c r="BL61" i="33"/>
  <c r="BL103" i="33"/>
  <c r="BL35" i="33"/>
  <c r="BL97" i="33"/>
  <c r="BL26" i="33"/>
  <c r="BK182" i="33"/>
  <c r="BL110" i="33"/>
  <c r="BK384" i="32"/>
  <c r="BK385" i="32"/>
  <c r="BK387" i="32"/>
  <c r="BK386" i="32"/>
  <c r="BK276" i="32"/>
  <c r="BK275" i="32"/>
  <c r="BK277" i="32"/>
  <c r="BL247" i="32"/>
  <c r="BL244" i="32"/>
  <c r="BL245" i="32"/>
  <c r="BL246" i="32"/>
  <c r="BK135" i="32"/>
  <c r="BK136" i="32"/>
  <c r="BK137" i="32"/>
  <c r="BL100" i="32"/>
  <c r="BK258" i="32"/>
  <c r="BK127" i="32"/>
  <c r="BK134" i="32"/>
  <c r="BL23" i="32"/>
  <c r="BL89" i="32"/>
  <c r="BL93" i="32"/>
  <c r="BK270" i="32"/>
  <c r="BK267" i="32"/>
  <c r="BJ398" i="32"/>
  <c r="BL29" i="32"/>
  <c r="BK304" i="32"/>
  <c r="BK374" i="32"/>
  <c r="BJ399" i="32"/>
  <c r="BK269" i="32"/>
  <c r="BK373" i="32"/>
  <c r="BL87" i="32"/>
  <c r="BK322" i="32"/>
  <c r="BK119" i="32"/>
  <c r="BK126" i="32"/>
  <c r="BK129" i="32"/>
  <c r="BK377" i="32"/>
  <c r="BL103" i="32"/>
  <c r="BK301" i="32"/>
  <c r="BL105" i="32"/>
  <c r="BK309" i="32"/>
  <c r="BK379" i="32"/>
  <c r="BL233" i="32"/>
  <c r="BK366" i="32"/>
  <c r="BK308" i="32"/>
  <c r="BL236" i="32"/>
  <c r="BL86" i="32"/>
  <c r="BL172" i="32"/>
  <c r="BL237" i="32"/>
  <c r="BL43" i="32"/>
  <c r="BL169" i="32"/>
  <c r="BL164" i="32"/>
  <c r="BK123" i="32"/>
  <c r="BJ411" i="32"/>
  <c r="BL20" i="32"/>
  <c r="BL228" i="32"/>
  <c r="BL239" i="32"/>
  <c r="BK305" i="32"/>
  <c r="BL181" i="32"/>
  <c r="BJ413" i="32"/>
  <c r="BJ405" i="32"/>
  <c r="BK132" i="32"/>
  <c r="BL39" i="32"/>
  <c r="BL95" i="32"/>
  <c r="BL84" i="32"/>
  <c r="BK320" i="32"/>
  <c r="BL22" i="32"/>
  <c r="BJ404" i="32"/>
  <c r="BL91" i="32"/>
  <c r="BL88" i="32"/>
  <c r="BK118" i="32"/>
  <c r="BK321" i="32"/>
  <c r="BK317" i="32"/>
  <c r="BJ406" i="32"/>
  <c r="BL176" i="32"/>
  <c r="BK263" i="32"/>
  <c r="BL26" i="32"/>
  <c r="BK262" i="32"/>
  <c r="BJ414" i="32"/>
  <c r="BL35" i="32"/>
  <c r="BL242" i="32"/>
  <c r="BK255" i="32"/>
  <c r="BJ395" i="32"/>
  <c r="BL37" i="32"/>
  <c r="BL27" i="32"/>
  <c r="BK124" i="32"/>
  <c r="BK302" i="32"/>
  <c r="BL163" i="32"/>
  <c r="BL40" i="32"/>
  <c r="BK371" i="32"/>
  <c r="BK261" i="32"/>
  <c r="BK370" i="32"/>
  <c r="BK300" i="32"/>
  <c r="BK257" i="32"/>
  <c r="BL177" i="32"/>
  <c r="BK307" i="32"/>
  <c r="BK323" i="32"/>
  <c r="BL180" i="32"/>
  <c r="BL171" i="32"/>
  <c r="BL31" i="32"/>
  <c r="BL166" i="32"/>
  <c r="BK125" i="32"/>
  <c r="BL170" i="32"/>
  <c r="BL174" i="32"/>
  <c r="BK264" i="32"/>
  <c r="BL33" i="32"/>
  <c r="BL178" i="32"/>
  <c r="BK273" i="32"/>
  <c r="BK311" i="32"/>
  <c r="BL226" i="32"/>
  <c r="BL230" i="32"/>
  <c r="BL30" i="32"/>
  <c r="BK312" i="32"/>
  <c r="BK313" i="32"/>
  <c r="BL24" i="32"/>
  <c r="BL28" i="32"/>
  <c r="BL85" i="32"/>
  <c r="BL234" i="32"/>
  <c r="BL96" i="32"/>
  <c r="BJ408" i="32"/>
  <c r="BK122" i="32"/>
  <c r="BK310" i="32"/>
  <c r="BK316" i="32"/>
  <c r="BK378" i="32"/>
  <c r="BJ396" i="32"/>
  <c r="BK272" i="32"/>
  <c r="BL99" i="32"/>
  <c r="BK259" i="32"/>
  <c r="BK381" i="32"/>
  <c r="BK116" i="32"/>
  <c r="BL101" i="32"/>
  <c r="BL32" i="32"/>
  <c r="BL231" i="32"/>
  <c r="BK380" i="32"/>
  <c r="BK383" i="32"/>
  <c r="BK368" i="32"/>
  <c r="BK274" i="32"/>
  <c r="BL107" i="32"/>
  <c r="BL175" i="32"/>
  <c r="BK254" i="32"/>
  <c r="BK114" i="32"/>
  <c r="BL102" i="32"/>
  <c r="BK369" i="32"/>
  <c r="BL179" i="32"/>
  <c r="BL92" i="32"/>
  <c r="BL224" i="32"/>
  <c r="BK367" i="32"/>
  <c r="BK130" i="32"/>
  <c r="BL94" i="32"/>
  <c r="BJ394" i="32"/>
  <c r="BJ410" i="32"/>
  <c r="BJ397" i="32"/>
  <c r="BL21" i="32"/>
  <c r="BL238" i="32"/>
  <c r="BL241" i="32"/>
  <c r="BK303" i="32"/>
  <c r="BL225" i="32"/>
  <c r="BL229" i="32"/>
  <c r="BL160" i="32"/>
  <c r="BL38" i="32"/>
  <c r="BK315" i="32"/>
  <c r="BL98" i="32"/>
  <c r="BJ412" i="32"/>
  <c r="BL235" i="32"/>
  <c r="BL183" i="32"/>
  <c r="BK115" i="32"/>
  <c r="BK121" i="32"/>
  <c r="BJ407" i="32"/>
  <c r="BL173" i="32"/>
  <c r="BK318" i="32"/>
  <c r="BK382" i="32"/>
  <c r="BK365" i="32"/>
  <c r="BJ401" i="32"/>
  <c r="BL167" i="32"/>
  <c r="BL25" i="32"/>
  <c r="BK268" i="32"/>
  <c r="BK256" i="32"/>
  <c r="BK319" i="32"/>
  <c r="BL97" i="32"/>
  <c r="BL165" i="32"/>
  <c r="BK265" i="32"/>
  <c r="BL34" i="32"/>
  <c r="BL36" i="32"/>
  <c r="BL104" i="32"/>
  <c r="BJ402" i="32"/>
  <c r="BK271" i="32"/>
  <c r="BL168" i="32"/>
  <c r="BL243" i="32"/>
  <c r="BK364" i="32"/>
  <c r="BK376" i="32"/>
  <c r="BL42" i="32"/>
  <c r="BK133" i="32"/>
  <c r="BL90" i="32"/>
  <c r="BL106" i="32"/>
  <c r="BL227" i="32"/>
  <c r="BL232" i="32"/>
  <c r="BK266" i="32"/>
  <c r="BK117" i="32"/>
  <c r="BK306" i="32"/>
  <c r="BJ403" i="32"/>
  <c r="BL240" i="32"/>
  <c r="BK131" i="32"/>
  <c r="BL182" i="32"/>
  <c r="BJ409" i="32"/>
  <c r="BK372" i="32"/>
  <c r="BL162" i="32"/>
  <c r="BL161" i="32"/>
  <c r="BL41" i="32"/>
  <c r="BK314" i="32"/>
  <c r="BK351" i="31"/>
  <c r="BK385" i="31"/>
  <c r="BK387" i="31"/>
  <c r="BK352" i="31"/>
  <c r="BJ395" i="31"/>
  <c r="BK353" i="31"/>
  <c r="BK277" i="31"/>
  <c r="BK276" i="31"/>
  <c r="BK275" i="31"/>
  <c r="BK123" i="31"/>
  <c r="BL247" i="31"/>
  <c r="BL212" i="31"/>
  <c r="BL246" i="31"/>
  <c r="BL213" i="31"/>
  <c r="BL35" i="31"/>
  <c r="BL64" i="31"/>
  <c r="BK333" i="31"/>
  <c r="BL199" i="31"/>
  <c r="BJ409" i="31"/>
  <c r="BK117" i="31"/>
  <c r="BL37" i="31"/>
  <c r="BL38" i="31"/>
  <c r="BL58" i="31"/>
  <c r="BK135" i="31"/>
  <c r="BJ394" i="31"/>
  <c r="BK136" i="31"/>
  <c r="BL211" i="31"/>
  <c r="BL65" i="31"/>
  <c r="BL166" i="31"/>
  <c r="BL69" i="31"/>
  <c r="BL36" i="31"/>
  <c r="BK106" i="31"/>
  <c r="BK137" i="31"/>
  <c r="BK310" i="31"/>
  <c r="BL61" i="31"/>
  <c r="BK114" i="31"/>
  <c r="BL55" i="31"/>
  <c r="BL169" i="31"/>
  <c r="BL195" i="31"/>
  <c r="BJ403" i="31"/>
  <c r="BK323" i="31"/>
  <c r="BK132" i="31"/>
  <c r="BL72" i="31"/>
  <c r="BL170" i="31"/>
  <c r="BL30" i="31"/>
  <c r="BK122" i="31"/>
  <c r="BJ411" i="31"/>
  <c r="BL34" i="31"/>
  <c r="BL203" i="31"/>
  <c r="BJ406" i="31"/>
  <c r="BK133" i="31"/>
  <c r="BK126" i="31"/>
  <c r="BL173" i="31"/>
  <c r="BL200" i="31"/>
  <c r="BL22" i="31"/>
  <c r="BL179" i="31"/>
  <c r="BL68" i="31"/>
  <c r="BL73" i="31"/>
  <c r="BL191" i="31"/>
  <c r="BL26" i="31"/>
  <c r="BK130" i="31"/>
  <c r="BL178" i="31"/>
  <c r="BL197" i="31"/>
  <c r="BL59" i="31"/>
  <c r="BL62" i="31"/>
  <c r="BL201" i="31"/>
  <c r="BK308" i="31"/>
  <c r="BL243" i="31"/>
  <c r="BL227" i="31"/>
  <c r="BL235" i="31"/>
  <c r="BK311" i="31"/>
  <c r="BL241" i="31"/>
  <c r="BK300" i="31"/>
  <c r="BK89" i="31"/>
  <c r="BK255" i="31"/>
  <c r="BK270" i="31"/>
  <c r="BK379" i="31"/>
  <c r="BL206" i="31"/>
  <c r="BL161" i="31"/>
  <c r="BK116" i="31"/>
  <c r="BL176" i="31"/>
  <c r="BJ405" i="31"/>
  <c r="BK330" i="31"/>
  <c r="BK87" i="31"/>
  <c r="BK312" i="31"/>
  <c r="BL230" i="31"/>
  <c r="BK341" i="31"/>
  <c r="BL193" i="31"/>
  <c r="BK274" i="31"/>
  <c r="BL28" i="31"/>
  <c r="BL42" i="31"/>
  <c r="BK256" i="31"/>
  <c r="BL172" i="31"/>
  <c r="BL27" i="31"/>
  <c r="BL52" i="31"/>
  <c r="BK378" i="31"/>
  <c r="BJ401" i="31"/>
  <c r="BJ407" i="31"/>
  <c r="BK86" i="31"/>
  <c r="BL242" i="31"/>
  <c r="BK91" i="31"/>
  <c r="BK128" i="31"/>
  <c r="BK380" i="31"/>
  <c r="BK318" i="31"/>
  <c r="BJ396" i="31"/>
  <c r="BL240" i="31"/>
  <c r="BJ414" i="31"/>
  <c r="BK273" i="31"/>
  <c r="BL162" i="31"/>
  <c r="BL204" i="31"/>
  <c r="BK121" i="31"/>
  <c r="BL229" i="31"/>
  <c r="BK118" i="31"/>
  <c r="BL167" i="31"/>
  <c r="BK99" i="31"/>
  <c r="BK272" i="31"/>
  <c r="BK376" i="31"/>
  <c r="BL245" i="31"/>
  <c r="BK365" i="31"/>
  <c r="BL180" i="31"/>
  <c r="BK369" i="31"/>
  <c r="BK309" i="31"/>
  <c r="BK96" i="31"/>
  <c r="BK267" i="31"/>
  <c r="BK344" i="31"/>
  <c r="BK350" i="31"/>
  <c r="BK94" i="31"/>
  <c r="BK373" i="31"/>
  <c r="BK306" i="31"/>
  <c r="BK269" i="31"/>
  <c r="BK93" i="31"/>
  <c r="BL24" i="31"/>
  <c r="BK347" i="31"/>
  <c r="BK321" i="31"/>
  <c r="BL33" i="31"/>
  <c r="BL177" i="31"/>
  <c r="BL168" i="31"/>
  <c r="BK129" i="31"/>
  <c r="BL237" i="31"/>
  <c r="BK315" i="31"/>
  <c r="BL165" i="31"/>
  <c r="BK384" i="31"/>
  <c r="BL210" i="31"/>
  <c r="BJ408" i="31"/>
  <c r="BK103" i="31"/>
  <c r="BK367" i="31"/>
  <c r="BL175" i="31"/>
  <c r="BK314" i="31"/>
  <c r="BL183" i="31"/>
  <c r="BK105" i="31"/>
  <c r="BK266" i="31"/>
  <c r="BK320" i="31"/>
  <c r="BK332" i="31"/>
  <c r="BK349" i="31"/>
  <c r="BK98" i="31"/>
  <c r="BL244" i="31"/>
  <c r="BK119" i="31"/>
  <c r="BL205" i="31"/>
  <c r="BK331" i="31"/>
  <c r="BL226" i="31"/>
  <c r="BL239" i="31"/>
  <c r="BK322" i="31"/>
  <c r="BK261" i="31"/>
  <c r="BK375" i="31"/>
  <c r="BK88" i="31"/>
  <c r="BL198" i="31"/>
  <c r="BK342" i="31"/>
  <c r="BK313" i="31"/>
  <c r="BL233" i="31"/>
  <c r="BK337" i="31"/>
  <c r="BK382" i="31"/>
  <c r="BK85" i="31"/>
  <c r="BK345" i="31"/>
  <c r="BL207" i="31"/>
  <c r="BK307" i="31"/>
  <c r="BK102" i="31"/>
  <c r="BK115" i="31"/>
  <c r="BL164" i="31"/>
  <c r="BK125" i="31"/>
  <c r="BK254" i="31"/>
  <c r="BK97" i="31"/>
  <c r="BK334" i="31"/>
  <c r="BJ399" i="31"/>
  <c r="BK374" i="31"/>
  <c r="BL194" i="31"/>
  <c r="BL202" i="31"/>
  <c r="BK339" i="31"/>
  <c r="BK317" i="31"/>
  <c r="BL224" i="31"/>
  <c r="BK101" i="31"/>
  <c r="BK368" i="31"/>
  <c r="BK268" i="31"/>
  <c r="BL234" i="31"/>
  <c r="BK304" i="31"/>
  <c r="BL231" i="31"/>
  <c r="BK364" i="31"/>
  <c r="BL71" i="31"/>
  <c r="BJ412" i="31"/>
  <c r="BK84" i="31"/>
  <c r="BL174" i="31"/>
  <c r="BJ404" i="31"/>
  <c r="BK95" i="31"/>
  <c r="BL228" i="31"/>
  <c r="BL43" i="31"/>
  <c r="BL171" i="31"/>
  <c r="BK383" i="31"/>
  <c r="BK303" i="31"/>
  <c r="BL50" i="31"/>
  <c r="BL25" i="31"/>
  <c r="BJ402" i="31"/>
  <c r="BK316" i="31"/>
  <c r="BK371" i="31"/>
  <c r="BL208" i="31"/>
  <c r="BK335" i="31"/>
  <c r="BK265" i="31"/>
  <c r="BL192" i="31"/>
  <c r="BL236" i="31"/>
  <c r="BL238" i="31"/>
  <c r="BK377" i="31"/>
  <c r="BJ413" i="31"/>
  <c r="BK301" i="31"/>
  <c r="BL60" i="31"/>
  <c r="BL63" i="31"/>
  <c r="BL29" i="31"/>
  <c r="BL53" i="31"/>
  <c r="BK366" i="31"/>
  <c r="BL70" i="31"/>
  <c r="BK90" i="31"/>
  <c r="BJ410" i="31"/>
  <c r="BK338" i="31"/>
  <c r="BL39" i="31"/>
  <c r="BK92" i="31"/>
  <c r="BK372" i="31"/>
  <c r="BL66" i="31"/>
  <c r="BL21" i="31"/>
  <c r="BL23" i="31"/>
  <c r="BL209" i="31"/>
  <c r="BK381" i="31"/>
  <c r="BK305" i="31"/>
  <c r="BK263" i="31"/>
  <c r="BK348" i="31"/>
  <c r="BK319" i="31"/>
  <c r="BK343" i="31"/>
  <c r="BK104" i="31"/>
  <c r="BK346" i="31"/>
  <c r="BL57" i="31"/>
  <c r="BK340" i="31"/>
  <c r="BJ398" i="31"/>
  <c r="BK100" i="31"/>
  <c r="BL163" i="31"/>
  <c r="BL54" i="31"/>
  <c r="BK257" i="31"/>
  <c r="BL40" i="31"/>
  <c r="BL181" i="31"/>
  <c r="BK302" i="31"/>
  <c r="BK134" i="31"/>
  <c r="BL41" i="31"/>
  <c r="BL31" i="31"/>
  <c r="BL190" i="31"/>
  <c r="BL20" i="31"/>
  <c r="BK124" i="31"/>
  <c r="BK264" i="31"/>
  <c r="BL32" i="31"/>
  <c r="BK259" i="31"/>
  <c r="BK127" i="31"/>
  <c r="BL160" i="31"/>
  <c r="BL232" i="31"/>
  <c r="BL225" i="31"/>
  <c r="BL67" i="31"/>
  <c r="BJ397" i="31"/>
  <c r="BL51" i="31"/>
  <c r="BK262" i="31"/>
  <c r="BK258" i="31"/>
  <c r="CZ5" i="7"/>
  <c r="DA5" i="7" s="1"/>
  <c r="DB5" i="7" s="1"/>
  <c r="DC5" i="7" s="1"/>
  <c r="DD5" i="7" s="1"/>
  <c r="DE5" i="7" s="1"/>
  <c r="DF5" i="7" s="1"/>
  <c r="DG5" i="7" s="1"/>
  <c r="DH5" i="7" s="1"/>
  <c r="DI5" i="7" s="1"/>
  <c r="DJ5" i="7" s="1"/>
  <c r="DK5" i="7" s="1"/>
  <c r="DL5" i="7" s="1"/>
  <c r="CY19" i="7"/>
  <c r="DB22" i="7"/>
  <c r="DA20" i="7"/>
  <c r="CZ23" i="7"/>
  <c r="DB26" i="7"/>
  <c r="DA24" i="7"/>
  <c r="CZ27" i="7"/>
  <c r="CZ25" i="7"/>
  <c r="CZ21" i="7"/>
  <c r="BL40" i="30"/>
  <c r="BL71" i="30"/>
  <c r="BL68" i="30"/>
  <c r="BL37" i="30"/>
  <c r="BL70" i="30"/>
  <c r="BL39" i="30"/>
  <c r="BL41" i="30"/>
  <c r="BL38" i="30"/>
  <c r="BL67" i="30"/>
  <c r="BL69" i="30"/>
  <c r="BL72" i="30"/>
  <c r="BL42" i="30"/>
  <c r="BJ312" i="30"/>
  <c r="BM39" i="39"/>
  <c r="BM61" i="39" s="1"/>
  <c r="BM89" i="39" s="1"/>
  <c r="BM111" i="39" s="1"/>
  <c r="BM133" i="39" s="1"/>
  <c r="BN16" i="39"/>
  <c r="BM4" i="39"/>
  <c r="BM8" i="39" s="1" a="1"/>
  <c r="BM8" i="39" s="1"/>
  <c r="BK251" i="30"/>
  <c r="BM16" i="38"/>
  <c r="BL39" i="38"/>
  <c r="BL61" i="38" s="1"/>
  <c r="BL89" i="38" s="1"/>
  <c r="BL111" i="38" s="1"/>
  <c r="BL133" i="38" s="1"/>
  <c r="BL4" i="38"/>
  <c r="BL9" i="38" s="1" a="1"/>
  <c r="BL9" i="38" s="1"/>
  <c r="BK174" i="30"/>
  <c r="BJ401" i="30"/>
  <c r="BJ394" i="30"/>
  <c r="BJ316" i="30"/>
  <c r="BK258" i="30"/>
  <c r="BK257" i="30"/>
  <c r="BK206" i="30"/>
  <c r="BK260" i="30"/>
  <c r="BK232" i="30"/>
  <c r="BK228" i="30"/>
  <c r="BK205" i="30"/>
  <c r="BJ389" i="30"/>
  <c r="BJ377" i="30"/>
  <c r="BJ400" i="30"/>
  <c r="BJ363" i="30"/>
  <c r="BJ391" i="30"/>
  <c r="BJ374" i="30"/>
  <c r="BK177" i="30"/>
  <c r="BJ369" i="30"/>
  <c r="BJ390" i="30"/>
  <c r="BJ404" i="30"/>
  <c r="BJ388" i="30"/>
  <c r="BJ407" i="30"/>
  <c r="BJ397" i="30"/>
  <c r="BJ376" i="30"/>
  <c r="BJ384" i="30"/>
  <c r="BK263" i="30"/>
  <c r="BJ364" i="30"/>
  <c r="BJ396" i="30"/>
  <c r="BK176" i="30"/>
  <c r="BK179" i="30"/>
  <c r="BK265" i="30"/>
  <c r="BK219" i="30"/>
  <c r="BK218" i="30"/>
  <c r="BK226" i="30"/>
  <c r="BK264" i="30"/>
  <c r="BK207" i="30"/>
  <c r="BK237" i="30"/>
  <c r="BK236" i="30"/>
  <c r="BK266" i="30"/>
  <c r="BK248" i="30"/>
  <c r="BK225" i="30"/>
  <c r="BK217" i="30"/>
  <c r="BK222" i="30"/>
  <c r="BK261" i="30"/>
  <c r="BK209" i="30"/>
  <c r="BK254" i="30"/>
  <c r="BK268" i="30"/>
  <c r="BK270" i="30"/>
  <c r="BK233" i="30"/>
  <c r="BK231" i="30"/>
  <c r="BK240" i="30"/>
  <c r="BK234" i="30"/>
  <c r="BK227" i="30"/>
  <c r="BK259" i="30"/>
  <c r="BK267" i="30"/>
  <c r="BK235" i="30"/>
  <c r="BK246" i="30"/>
  <c r="BK229" i="30"/>
  <c r="BK253" i="30"/>
  <c r="BK223" i="30"/>
  <c r="BJ368" i="30"/>
  <c r="BJ393" i="30"/>
  <c r="BK256" i="30"/>
  <c r="BK249" i="30"/>
  <c r="BK250" i="30"/>
  <c r="BK204" i="30"/>
  <c r="BJ357" i="30"/>
  <c r="BK238" i="30"/>
  <c r="BJ313" i="30"/>
  <c r="BK255" i="30"/>
  <c r="BJ315" i="30"/>
  <c r="BK175" i="30"/>
  <c r="BJ343" i="30"/>
  <c r="BK239" i="30"/>
  <c r="BK221" i="30"/>
  <c r="BK247" i="30"/>
  <c r="BK262" i="30"/>
  <c r="BJ360" i="30"/>
  <c r="BK252" i="30"/>
  <c r="BL362" i="32"/>
  <c r="BK361" i="32"/>
  <c r="BK392" i="32"/>
  <c r="BJ399" i="30"/>
  <c r="BL328" i="31"/>
  <c r="BL297" i="31"/>
  <c r="BM298" i="31"/>
  <c r="BM157" i="31"/>
  <c r="BM182" i="31" s="1"/>
  <c r="BN158" i="31"/>
  <c r="BM188" i="31"/>
  <c r="BK269" i="30"/>
  <c r="BK224" i="30"/>
  <c r="BK208" i="30"/>
  <c r="BJ402" i="30"/>
  <c r="BJ358" i="30"/>
  <c r="BJ367" i="30"/>
  <c r="BJ386" i="30"/>
  <c r="BK321" i="30"/>
  <c r="BK352" i="30" s="1"/>
  <c r="BK382" i="30" s="1"/>
  <c r="BK290" i="30"/>
  <c r="BL291" i="30"/>
  <c r="BJ371" i="30"/>
  <c r="BK178" i="30"/>
  <c r="AA383" i="30"/>
  <c r="BJ354" i="30"/>
  <c r="BK220" i="30"/>
  <c r="BJ341" i="30"/>
  <c r="BJ356" i="30"/>
  <c r="BJ395" i="30"/>
  <c r="BJ361" i="30"/>
  <c r="BK230" i="30"/>
  <c r="BJ362" i="30"/>
  <c r="BM154" i="30"/>
  <c r="BL153" i="30"/>
  <c r="BL184" i="30"/>
  <c r="BL215" i="30" s="1"/>
  <c r="BL245" i="30" s="1"/>
  <c r="BL328" i="32"/>
  <c r="BL297" i="32"/>
  <c r="BM298" i="32"/>
  <c r="BJ372" i="30"/>
  <c r="BJ398" i="30"/>
  <c r="AA353" i="30"/>
  <c r="BJ359" i="30"/>
  <c r="BJ345" i="30"/>
  <c r="BJ311" i="30"/>
  <c r="BJ392" i="30"/>
  <c r="BJ344" i="30"/>
  <c r="BJ342" i="30"/>
  <c r="BJ355" i="30"/>
  <c r="BJ373" i="30"/>
  <c r="BJ406" i="30"/>
  <c r="BJ366" i="30"/>
  <c r="BJ385" i="30"/>
  <c r="AA216" i="30"/>
  <c r="BM94" i="33"/>
  <c r="BM100" i="33" s="1"/>
  <c r="BN95" i="33"/>
  <c r="BM125" i="33"/>
  <c r="BJ403" i="30"/>
  <c r="BJ387" i="30"/>
  <c r="BJ370" i="30"/>
  <c r="BJ314" i="30"/>
  <c r="BK392" i="31"/>
  <c r="BK361" i="31"/>
  <c r="BL362" i="31"/>
  <c r="BL252" i="32"/>
  <c r="BM222" i="32"/>
  <c r="BL221" i="32"/>
  <c r="BJ346" i="30"/>
  <c r="BM172" i="33"/>
  <c r="BL171" i="33"/>
  <c r="BL202" i="33"/>
  <c r="BJ375" i="30"/>
  <c r="BJ365" i="30"/>
  <c r="BL252" i="31"/>
  <c r="BM222" i="31"/>
  <c r="BL221" i="31"/>
  <c r="BM157" i="32"/>
  <c r="BM188" i="32"/>
  <c r="BN158" i="32"/>
  <c r="BB110" i="36"/>
  <c r="BC47" i="36"/>
  <c r="BC67" i="36" s="1"/>
  <c r="BB104" i="36"/>
  <c r="BC41" i="36"/>
  <c r="BC61" i="36" s="1"/>
  <c r="BC42" i="36"/>
  <c r="BC62" i="36" s="1"/>
  <c r="BB105" i="36"/>
  <c r="BB116" i="36"/>
  <c r="BC53" i="36"/>
  <c r="BC73" i="36" s="1"/>
  <c r="BC46" i="36"/>
  <c r="BC66" i="36" s="1"/>
  <c r="BB109" i="36"/>
  <c r="BD50" i="37"/>
  <c r="BE39" i="37"/>
  <c r="BB106" i="36"/>
  <c r="BC43" i="36"/>
  <c r="BC63" i="36" s="1"/>
  <c r="BB113" i="36"/>
  <c r="BC50" i="36"/>
  <c r="BC70" i="36" s="1"/>
  <c r="BM13" i="35"/>
  <c r="BL27" i="35"/>
  <c r="BD14" i="35"/>
  <c r="BA103" i="36"/>
  <c r="BA119" i="36" s="1"/>
  <c r="BA78" i="36"/>
  <c r="BB112" i="36"/>
  <c r="BC49" i="36"/>
  <c r="BC69" i="36" s="1"/>
  <c r="BJ81" i="36"/>
  <c r="BJ102" i="36" s="1"/>
  <c r="BJ131" i="36" s="1"/>
  <c r="BJ132" i="36" s="1"/>
  <c r="BJ59" i="36"/>
  <c r="BK39" i="36"/>
  <c r="BC40" i="36"/>
  <c r="BC60" i="36" s="1"/>
  <c r="BB56" i="36"/>
  <c r="BB114" i="36"/>
  <c r="BC51" i="36"/>
  <c r="BC71" i="36" s="1"/>
  <c r="BL38" i="37"/>
  <c r="BK48" i="37"/>
  <c r="BK49" i="37" s="1"/>
  <c r="BB111" i="36"/>
  <c r="BC48" i="36"/>
  <c r="BC68" i="36" s="1"/>
  <c r="BB108" i="36"/>
  <c r="BC45" i="36"/>
  <c r="BC65" i="36" s="1"/>
  <c r="BC44" i="36"/>
  <c r="BC64" i="36" s="1"/>
  <c r="BB107" i="36"/>
  <c r="BB117" i="36"/>
  <c r="BC54" i="36"/>
  <c r="BC74" i="36" s="1"/>
  <c r="BC52" i="36"/>
  <c r="BC72" i="36" s="1"/>
  <c r="BB115" i="36"/>
  <c r="BK125" i="30"/>
  <c r="BK121" i="30"/>
  <c r="BK129" i="30"/>
  <c r="BK133" i="30"/>
  <c r="BK109" i="30"/>
  <c r="BK111" i="30"/>
  <c r="BK130" i="30"/>
  <c r="BK122" i="30"/>
  <c r="BK120" i="30"/>
  <c r="BK113" i="30"/>
  <c r="BK124" i="30"/>
  <c r="BK128" i="30"/>
  <c r="BK127" i="30"/>
  <c r="BK110" i="30"/>
  <c r="BK118" i="30"/>
  <c r="BK123" i="30"/>
  <c r="BK119" i="30"/>
  <c r="BK114" i="30"/>
  <c r="BK112" i="30"/>
  <c r="BK131" i="30"/>
  <c r="BK132" i="30"/>
  <c r="BK115" i="30"/>
  <c r="BK126" i="30"/>
  <c r="BK117" i="30"/>
  <c r="BN16" i="16"/>
  <c r="BN4" i="16" s="1"/>
  <c r="BN8" i="16" s="1" a="1"/>
  <c r="BN8" i="16" s="1"/>
  <c r="BM39" i="16"/>
  <c r="BM61" i="16" s="1"/>
  <c r="BM89" i="16" s="1"/>
  <c r="BM111" i="16" s="1"/>
  <c r="BM133" i="16" s="1"/>
  <c r="BM48" i="33"/>
  <c r="BN18" i="33"/>
  <c r="BM17" i="33"/>
  <c r="BL112" i="32"/>
  <c r="BL128" i="32" s="1"/>
  <c r="BL81" i="32"/>
  <c r="BM82" i="32"/>
  <c r="BL112" i="31"/>
  <c r="BM82" i="31"/>
  <c r="BL81" i="31"/>
  <c r="BM17" i="32"/>
  <c r="BM48" i="32"/>
  <c r="BN18" i="32"/>
  <c r="BM48" i="31"/>
  <c r="BN18" i="31"/>
  <c r="BM17" i="31"/>
  <c r="BK101" i="30"/>
  <c r="BK103" i="30"/>
  <c r="BK102" i="30"/>
  <c r="BK97" i="30"/>
  <c r="Z79" i="30"/>
  <c r="BK100" i="30"/>
  <c r="BK87" i="30"/>
  <c r="BK80" i="30"/>
  <c r="BK98" i="30"/>
  <c r="BK94" i="30"/>
  <c r="BK85" i="30"/>
  <c r="BK89" i="30"/>
  <c r="BK99" i="30"/>
  <c r="BK81" i="30"/>
  <c r="BK93" i="30"/>
  <c r="BK83" i="30"/>
  <c r="BK84" i="30"/>
  <c r="BK91" i="30"/>
  <c r="BK92" i="30"/>
  <c r="BK95" i="30"/>
  <c r="BK96" i="30"/>
  <c r="BK86" i="30"/>
  <c r="BK82" i="30"/>
  <c r="BK88" i="30"/>
  <c r="BK90" i="30"/>
  <c r="BM16" i="30"/>
  <c r="BL78" i="30"/>
  <c r="BL108" i="30" s="1"/>
  <c r="BL116" i="30" s="1"/>
  <c r="BN17" i="30"/>
  <c r="BM47" i="30"/>
  <c r="W61" i="16"/>
  <c r="W89" i="16" s="1"/>
  <c r="W111" i="16" s="1"/>
  <c r="W133" i="16" s="1"/>
  <c r="BK13" i="22" l="1"/>
  <c r="BK14" i="22"/>
  <c r="BK15" i="22"/>
  <c r="BM3" i="22"/>
  <c r="BL12" i="22"/>
  <c r="BM43" i="33"/>
  <c r="BC76" i="36"/>
  <c r="BJ92" i="36"/>
  <c r="BJ95" i="36"/>
  <c r="BJ86" i="36"/>
  <c r="BJ94" i="36"/>
  <c r="BJ85" i="36"/>
  <c r="BJ91" i="36"/>
  <c r="BJ83" i="36"/>
  <c r="BJ84" i="36"/>
  <c r="BJ96" i="36"/>
  <c r="BJ87" i="36"/>
  <c r="BJ90" i="36"/>
  <c r="BJ89" i="36"/>
  <c r="BJ88" i="36"/>
  <c r="BA134" i="36"/>
  <c r="BA121" i="36"/>
  <c r="BJ93" i="36"/>
  <c r="BE82" i="36"/>
  <c r="BD98" i="36"/>
  <c r="BC19" i="35"/>
  <c r="BD15" i="35"/>
  <c r="BF22" i="35"/>
  <c r="BE23" i="35"/>
  <c r="BE32" i="35" s="1"/>
  <c r="BE21" i="35"/>
  <c r="BE31" i="35" s="1"/>
  <c r="BF20" i="35"/>
  <c r="BB30" i="35"/>
  <c r="BC29" i="35"/>
  <c r="BL370" i="31"/>
  <c r="BL271" i="31"/>
  <c r="BL258" i="32"/>
  <c r="BL106" i="31"/>
  <c r="BL117" i="31"/>
  <c r="BK416" i="31"/>
  <c r="BM7" i="39" a="1"/>
  <c r="BM7" i="39" s="1"/>
  <c r="BL226" i="33"/>
  <c r="BL225" i="33"/>
  <c r="BL227" i="33"/>
  <c r="BN9" i="16" a="1"/>
  <c r="BN9" i="16" s="1"/>
  <c r="BL7" i="38" a="1"/>
  <c r="BL7" i="38" s="1"/>
  <c r="BK417" i="31"/>
  <c r="BN5" i="16" a="1"/>
  <c r="BN5" i="16" s="1"/>
  <c r="BL10" i="38" a="1"/>
  <c r="BL10" i="38" s="1"/>
  <c r="BM11" i="39" a="1"/>
  <c r="BM11" i="39" s="1"/>
  <c r="BN10" i="16" a="1"/>
  <c r="BN10" i="16" s="1"/>
  <c r="BK415" i="32"/>
  <c r="BM10" i="39" a="1"/>
  <c r="BM10" i="39" s="1"/>
  <c r="BN7" i="16" a="1"/>
  <c r="BN7" i="16" s="1"/>
  <c r="BL8" i="38" a="1"/>
  <c r="BL8" i="38" s="1"/>
  <c r="BL206" i="33"/>
  <c r="BK415" i="31"/>
  <c r="BL11" i="38" a="1"/>
  <c r="BL11" i="38" s="1"/>
  <c r="BM5" i="39" a="1"/>
  <c r="BM5" i="39" s="1"/>
  <c r="BK417" i="32"/>
  <c r="BK416" i="32"/>
  <c r="BL5" i="38" a="1"/>
  <c r="BL5" i="38" s="1"/>
  <c r="BN11" i="16" a="1"/>
  <c r="BN11" i="16" s="1"/>
  <c r="BM9" i="39" a="1"/>
  <c r="BM9" i="39" s="1"/>
  <c r="BL191" i="33"/>
  <c r="BM141" i="33"/>
  <c r="BM149" i="33"/>
  <c r="BM148" i="33"/>
  <c r="BM150" i="33"/>
  <c r="BM99" i="33"/>
  <c r="BL189" i="33"/>
  <c r="BL190" i="33"/>
  <c r="BM136" i="33"/>
  <c r="BM105" i="33"/>
  <c r="BM55" i="33"/>
  <c r="BM72" i="33"/>
  <c r="BM28" i="33"/>
  <c r="BM71" i="33"/>
  <c r="BM103" i="33"/>
  <c r="BM107" i="33"/>
  <c r="BM73" i="33"/>
  <c r="BM20" i="33"/>
  <c r="BL175" i="33"/>
  <c r="BM134" i="33"/>
  <c r="BM58" i="33"/>
  <c r="BM61" i="33"/>
  <c r="BL184" i="33"/>
  <c r="BL193" i="33"/>
  <c r="BM68" i="33"/>
  <c r="BM33" i="33"/>
  <c r="BM116" i="33"/>
  <c r="BL196" i="33"/>
  <c r="BM140" i="33"/>
  <c r="BM138" i="33"/>
  <c r="BM36" i="33"/>
  <c r="BM40" i="33"/>
  <c r="BM130" i="33"/>
  <c r="BL216" i="33"/>
  <c r="BM31" i="33"/>
  <c r="BM70" i="33"/>
  <c r="BM102" i="33"/>
  <c r="BL180" i="33"/>
  <c r="BL215" i="33"/>
  <c r="BM143" i="33"/>
  <c r="BM50" i="33"/>
  <c r="BL188" i="33"/>
  <c r="BL195" i="33"/>
  <c r="BL177" i="33"/>
  <c r="BM118" i="33"/>
  <c r="BM32" i="33"/>
  <c r="BL186" i="33"/>
  <c r="BM106" i="33"/>
  <c r="BM98" i="33"/>
  <c r="BM39" i="33"/>
  <c r="BM21" i="33"/>
  <c r="BM63" i="33"/>
  <c r="BM34" i="33"/>
  <c r="BL209" i="33"/>
  <c r="BM110" i="33"/>
  <c r="BM117" i="33"/>
  <c r="BM131" i="33"/>
  <c r="BL218" i="33"/>
  <c r="BM60" i="33"/>
  <c r="BM67" i="33"/>
  <c r="BL192" i="33"/>
  <c r="BL179" i="33"/>
  <c r="BM128" i="33"/>
  <c r="BM112" i="33"/>
  <c r="BM139" i="33"/>
  <c r="BL183" i="33"/>
  <c r="BL176" i="33"/>
  <c r="BL207" i="33"/>
  <c r="BM144" i="33"/>
  <c r="BM114" i="33"/>
  <c r="BM62" i="33"/>
  <c r="BL182" i="33"/>
  <c r="BM129" i="33"/>
  <c r="BM145" i="33"/>
  <c r="BL178" i="33"/>
  <c r="BM101" i="33"/>
  <c r="BM120" i="33"/>
  <c r="BM42" i="33"/>
  <c r="BL197" i="33"/>
  <c r="BM137" i="33"/>
  <c r="BL221" i="33"/>
  <c r="BM127" i="33"/>
  <c r="BM104" i="33"/>
  <c r="BL211" i="33"/>
  <c r="BM132" i="33"/>
  <c r="BL194" i="33"/>
  <c r="BM109" i="33"/>
  <c r="BM27" i="33"/>
  <c r="BM26" i="33"/>
  <c r="BM53" i="33"/>
  <c r="BM37" i="33"/>
  <c r="BM115" i="33"/>
  <c r="BL185" i="33"/>
  <c r="BM24" i="33"/>
  <c r="BM41" i="33"/>
  <c r="BL223" i="33"/>
  <c r="BM59" i="33"/>
  <c r="BM113" i="33"/>
  <c r="BL187" i="33"/>
  <c r="BM66" i="33"/>
  <c r="BM135" i="33"/>
  <c r="BM54" i="33"/>
  <c r="BL222" i="33"/>
  <c r="BM97" i="33"/>
  <c r="BM119" i="33"/>
  <c r="BL219" i="33"/>
  <c r="BL204" i="33"/>
  <c r="BM146" i="33"/>
  <c r="BM111" i="33"/>
  <c r="BL220" i="33"/>
  <c r="BM30" i="33"/>
  <c r="BM29" i="33"/>
  <c r="BM57" i="33"/>
  <c r="BM147" i="33"/>
  <c r="BM22" i="33"/>
  <c r="BM23" i="33"/>
  <c r="BL217" i="33"/>
  <c r="BL213" i="33"/>
  <c r="BM38" i="33"/>
  <c r="BL212" i="33"/>
  <c r="BM35" i="33"/>
  <c r="BM65" i="33"/>
  <c r="BL174" i="33"/>
  <c r="BM51" i="33"/>
  <c r="BM108" i="33"/>
  <c r="BM142" i="33"/>
  <c r="BL181" i="33"/>
  <c r="BL208" i="33"/>
  <c r="BM64" i="33"/>
  <c r="BL224" i="33"/>
  <c r="BL205" i="33"/>
  <c r="BL214" i="33"/>
  <c r="BM52" i="33"/>
  <c r="BM25" i="33"/>
  <c r="BM69" i="33"/>
  <c r="BL386" i="32"/>
  <c r="BL387" i="32"/>
  <c r="BL385" i="32"/>
  <c r="BL384" i="32"/>
  <c r="BL277" i="32"/>
  <c r="BL275" i="32"/>
  <c r="BL276" i="32"/>
  <c r="BL314" i="32"/>
  <c r="BM246" i="32"/>
  <c r="BM245" i="32"/>
  <c r="BM244" i="32"/>
  <c r="BM42" i="32"/>
  <c r="BM247" i="32"/>
  <c r="BL375" i="32"/>
  <c r="BL137" i="32"/>
  <c r="BL136" i="32"/>
  <c r="BL135" i="32"/>
  <c r="BM103" i="32"/>
  <c r="BL373" i="32"/>
  <c r="BM34" i="32"/>
  <c r="BL268" i="32"/>
  <c r="BM173" i="32"/>
  <c r="BM98" i="32"/>
  <c r="BM225" i="32"/>
  <c r="BM179" i="32"/>
  <c r="BM107" i="32"/>
  <c r="BM101" i="32"/>
  <c r="BK396" i="32"/>
  <c r="BM234" i="32"/>
  <c r="BL312" i="32"/>
  <c r="BL264" i="32"/>
  <c r="BM171" i="32"/>
  <c r="BL370" i="32"/>
  <c r="BM35" i="32"/>
  <c r="BM176" i="32"/>
  <c r="BM95" i="32"/>
  <c r="BM228" i="32"/>
  <c r="BM43" i="32"/>
  <c r="BM100" i="32"/>
  <c r="BM41" i="32"/>
  <c r="BM240" i="32"/>
  <c r="BL376" i="32"/>
  <c r="BL271" i="32"/>
  <c r="BM25" i="32"/>
  <c r="BK407" i="32"/>
  <c r="BL315" i="32"/>
  <c r="BL303" i="32"/>
  <c r="BK410" i="32"/>
  <c r="BL369" i="32"/>
  <c r="BL274" i="32"/>
  <c r="BL116" i="32"/>
  <c r="BL378" i="32"/>
  <c r="BM85" i="32"/>
  <c r="BM30" i="32"/>
  <c r="BM174" i="32"/>
  <c r="BM180" i="32"/>
  <c r="BL261" i="32"/>
  <c r="BK414" i="32"/>
  <c r="BK406" i="32"/>
  <c r="BM39" i="32"/>
  <c r="BM20" i="32"/>
  <c r="BM237" i="32"/>
  <c r="BL308" i="32"/>
  <c r="BL269" i="32"/>
  <c r="BL127" i="32"/>
  <c r="BM161" i="32"/>
  <c r="BK403" i="32"/>
  <c r="BK402" i="32"/>
  <c r="BL265" i="32"/>
  <c r="BM167" i="32"/>
  <c r="BL121" i="32"/>
  <c r="BM38" i="32"/>
  <c r="BM241" i="32"/>
  <c r="BK394" i="32"/>
  <c r="BL368" i="32"/>
  <c r="BL316" i="32"/>
  <c r="BM230" i="32"/>
  <c r="BL273" i="32"/>
  <c r="BL323" i="32"/>
  <c r="BL371" i="32"/>
  <c r="BM27" i="32"/>
  <c r="BL262" i="32"/>
  <c r="BL317" i="32"/>
  <c r="BL132" i="32"/>
  <c r="BK411" i="32"/>
  <c r="BL366" i="32"/>
  <c r="BL377" i="32"/>
  <c r="BK399" i="32"/>
  <c r="BL267" i="32"/>
  <c r="BL134" i="32"/>
  <c r="BM162" i="32"/>
  <c r="BL306" i="32"/>
  <c r="BM232" i="32"/>
  <c r="BM165" i="32"/>
  <c r="BL115" i="32"/>
  <c r="BM94" i="32"/>
  <c r="BM102" i="32"/>
  <c r="BL383" i="32"/>
  <c r="BL381" i="32"/>
  <c r="BL310" i="32"/>
  <c r="BM226" i="32"/>
  <c r="BM178" i="32"/>
  <c r="BM170" i="32"/>
  <c r="BL307" i="32"/>
  <c r="BM40" i="32"/>
  <c r="BL321" i="32"/>
  <c r="BM22" i="32"/>
  <c r="BK405" i="32"/>
  <c r="BL123" i="32"/>
  <c r="BM172" i="32"/>
  <c r="BM233" i="32"/>
  <c r="BL129" i="32"/>
  <c r="BL374" i="32"/>
  <c r="BL372" i="32"/>
  <c r="BM227" i="32"/>
  <c r="BL364" i="32"/>
  <c r="BM97" i="32"/>
  <c r="BK401" i="32"/>
  <c r="BM238" i="32"/>
  <c r="BL130" i="32"/>
  <c r="BL114" i="32"/>
  <c r="BL380" i="32"/>
  <c r="BL122" i="32"/>
  <c r="BM28" i="32"/>
  <c r="BL125" i="32"/>
  <c r="BM177" i="32"/>
  <c r="BM163" i="32"/>
  <c r="BM37" i="32"/>
  <c r="BL118" i="32"/>
  <c r="BK413" i="32"/>
  <c r="BM86" i="32"/>
  <c r="BL379" i="32"/>
  <c r="BL126" i="32"/>
  <c r="BL304" i="32"/>
  <c r="BL270" i="32"/>
  <c r="BL124" i="32"/>
  <c r="BK409" i="32"/>
  <c r="BL117" i="32"/>
  <c r="BM106" i="32"/>
  <c r="BM243" i="32"/>
  <c r="BM104" i="32"/>
  <c r="BL319" i="32"/>
  <c r="BL365" i="32"/>
  <c r="BM183" i="32"/>
  <c r="BM160" i="32"/>
  <c r="BM21" i="32"/>
  <c r="BL367" i="32"/>
  <c r="BL254" i="32"/>
  <c r="BM231" i="32"/>
  <c r="BL259" i="32"/>
  <c r="BM24" i="32"/>
  <c r="BL311" i="32"/>
  <c r="BM166" i="32"/>
  <c r="BL257" i="32"/>
  <c r="BK395" i="32"/>
  <c r="BM88" i="32"/>
  <c r="BL320" i="32"/>
  <c r="BM181" i="32"/>
  <c r="BM164" i="32"/>
  <c r="BL309" i="32"/>
  <c r="BL119" i="32"/>
  <c r="BM29" i="32"/>
  <c r="BM93" i="32"/>
  <c r="BM182" i="32"/>
  <c r="BM90" i="32"/>
  <c r="BL382" i="32"/>
  <c r="BM235" i="32"/>
  <c r="BK397" i="32"/>
  <c r="BM224" i="32"/>
  <c r="BM175" i="32"/>
  <c r="BM99" i="32"/>
  <c r="BK408" i="32"/>
  <c r="BL300" i="32"/>
  <c r="BL255" i="32"/>
  <c r="BM26" i="32"/>
  <c r="BM91" i="32"/>
  <c r="BM84" i="32"/>
  <c r="BL305" i="32"/>
  <c r="BM169" i="32"/>
  <c r="BM236" i="32"/>
  <c r="BM105" i="32"/>
  <c r="BL322" i="32"/>
  <c r="BK398" i="32"/>
  <c r="BM89" i="32"/>
  <c r="BL131" i="32"/>
  <c r="BL266" i="32"/>
  <c r="BL133" i="32"/>
  <c r="BM168" i="32"/>
  <c r="BM36" i="32"/>
  <c r="BL256" i="32"/>
  <c r="BL318" i="32"/>
  <c r="BK412" i="32"/>
  <c r="BM229" i="32"/>
  <c r="BM92" i="32"/>
  <c r="BM32" i="32"/>
  <c r="BL272" i="32"/>
  <c r="BM96" i="32"/>
  <c r="BL313" i="32"/>
  <c r="BM33" i="32"/>
  <c r="BM31" i="32"/>
  <c r="BL302" i="32"/>
  <c r="BM242" i="32"/>
  <c r="BL263" i="32"/>
  <c r="BK404" i="32"/>
  <c r="BM239" i="32"/>
  <c r="BL301" i="32"/>
  <c r="BM87" i="32"/>
  <c r="BM23" i="32"/>
  <c r="BL353" i="31"/>
  <c r="BL352" i="31"/>
  <c r="BK411" i="31"/>
  <c r="BL386" i="31"/>
  <c r="BL387" i="31"/>
  <c r="BL385" i="31"/>
  <c r="BL351" i="31"/>
  <c r="BL275" i="31"/>
  <c r="BL276" i="31"/>
  <c r="BL277" i="31"/>
  <c r="BM213" i="31"/>
  <c r="BL264" i="31"/>
  <c r="BM246" i="31"/>
  <c r="BM212" i="31"/>
  <c r="BM247" i="31"/>
  <c r="BK410" i="31"/>
  <c r="BK413" i="31"/>
  <c r="BK412" i="31"/>
  <c r="BL268" i="31"/>
  <c r="BK398" i="31"/>
  <c r="BM166" i="31"/>
  <c r="BL136" i="31"/>
  <c r="BL302" i="31"/>
  <c r="BL137" i="31"/>
  <c r="BK397" i="31"/>
  <c r="BM162" i="31"/>
  <c r="BM172" i="31"/>
  <c r="BL135" i="31"/>
  <c r="BM64" i="31"/>
  <c r="BM168" i="31"/>
  <c r="BL379" i="31"/>
  <c r="BM234" i="31"/>
  <c r="BK395" i="31"/>
  <c r="BM201" i="31"/>
  <c r="BL373" i="31"/>
  <c r="BL369" i="31"/>
  <c r="BM53" i="31"/>
  <c r="BK402" i="31"/>
  <c r="BM224" i="31"/>
  <c r="BL313" i="31"/>
  <c r="BM239" i="31"/>
  <c r="BL376" i="31"/>
  <c r="BL372" i="31"/>
  <c r="BM238" i="31"/>
  <c r="BL323" i="31"/>
  <c r="BL122" i="31"/>
  <c r="BL381" i="31"/>
  <c r="BK404" i="31"/>
  <c r="BK394" i="31"/>
  <c r="BL307" i="31"/>
  <c r="BL315" i="31"/>
  <c r="BK406" i="31"/>
  <c r="BL262" i="31"/>
  <c r="BL127" i="31"/>
  <c r="BM41" i="31"/>
  <c r="BM163" i="31"/>
  <c r="BM73" i="31"/>
  <c r="BM72" i="31"/>
  <c r="BL132" i="31"/>
  <c r="BM210" i="31"/>
  <c r="BL259" i="31"/>
  <c r="BL134" i="31"/>
  <c r="BL303" i="31"/>
  <c r="BK409" i="31"/>
  <c r="BM230" i="31"/>
  <c r="BL95" i="31"/>
  <c r="BL105" i="31"/>
  <c r="BL330" i="31"/>
  <c r="BL343" i="31"/>
  <c r="BM65" i="31"/>
  <c r="BM29" i="31"/>
  <c r="BM236" i="31"/>
  <c r="BM25" i="31"/>
  <c r="BL364" i="31"/>
  <c r="BL334" i="31"/>
  <c r="BL342" i="31"/>
  <c r="BM226" i="31"/>
  <c r="BL349" i="31"/>
  <c r="BM183" i="31"/>
  <c r="BL310" i="31"/>
  <c r="BM177" i="31"/>
  <c r="BL350" i="31"/>
  <c r="BM173" i="31"/>
  <c r="BL272" i="31"/>
  <c r="BL273" i="31"/>
  <c r="BM242" i="31"/>
  <c r="BL256" i="31"/>
  <c r="BM22" i="31"/>
  <c r="BM55" i="31"/>
  <c r="BL270" i="31"/>
  <c r="BM35" i="31"/>
  <c r="BL131" i="31"/>
  <c r="BM178" i="31"/>
  <c r="BL263" i="31"/>
  <c r="BM23" i="31"/>
  <c r="BM63" i="31"/>
  <c r="BM192" i="31"/>
  <c r="BM50" i="31"/>
  <c r="BM174" i="31"/>
  <c r="BM231" i="31"/>
  <c r="BM170" i="31"/>
  <c r="BL317" i="31"/>
  <c r="BL97" i="31"/>
  <c r="BM207" i="31"/>
  <c r="BL331" i="31"/>
  <c r="BL332" i="31"/>
  <c r="BL314" i="31"/>
  <c r="BL384" i="31"/>
  <c r="BM33" i="31"/>
  <c r="BL344" i="31"/>
  <c r="BL126" i="31"/>
  <c r="BL99" i="31"/>
  <c r="BK414" i="31"/>
  <c r="BL86" i="31"/>
  <c r="BM42" i="31"/>
  <c r="BL312" i="31"/>
  <c r="BK405" i="31"/>
  <c r="BL255" i="31"/>
  <c r="BM243" i="31"/>
  <c r="BM61" i="31"/>
  <c r="BM67" i="31"/>
  <c r="BL340" i="31"/>
  <c r="BM60" i="31"/>
  <c r="BL265" i="31"/>
  <c r="BL84" i="31"/>
  <c r="BM203" i="31"/>
  <c r="BM38" i="31"/>
  <c r="BL339" i="31"/>
  <c r="BL254" i="31"/>
  <c r="BL345" i="31"/>
  <c r="BM198" i="31"/>
  <c r="BM205" i="31"/>
  <c r="BL320" i="31"/>
  <c r="BM175" i="31"/>
  <c r="BL321" i="31"/>
  <c r="BL306" i="31"/>
  <c r="BK403" i="31"/>
  <c r="BM199" i="31"/>
  <c r="BM167" i="31"/>
  <c r="BM240" i="31"/>
  <c r="BK407" i="31"/>
  <c r="BM28" i="31"/>
  <c r="BM179" i="31"/>
  <c r="BM176" i="31"/>
  <c r="BL89" i="31"/>
  <c r="BL308" i="31"/>
  <c r="BL107" i="31"/>
  <c r="BL338" i="31"/>
  <c r="BL94" i="31"/>
  <c r="BM227" i="31"/>
  <c r="BM51" i="31"/>
  <c r="BL100" i="31"/>
  <c r="BM209" i="31"/>
  <c r="BM32" i="31"/>
  <c r="BM181" i="31"/>
  <c r="BL130" i="31"/>
  <c r="BM211" i="31"/>
  <c r="BM21" i="31"/>
  <c r="BM225" i="31"/>
  <c r="BL124" i="31"/>
  <c r="BM57" i="31"/>
  <c r="BL319" i="31"/>
  <c r="BM66" i="31"/>
  <c r="BL90" i="31"/>
  <c r="BL301" i="31"/>
  <c r="BL335" i="31"/>
  <c r="BL383" i="31"/>
  <c r="BM34" i="31"/>
  <c r="BL368" i="31"/>
  <c r="BM202" i="31"/>
  <c r="BL125" i="31"/>
  <c r="BL85" i="31"/>
  <c r="BL88" i="31"/>
  <c r="BL119" i="31"/>
  <c r="BM30" i="31"/>
  <c r="BL367" i="31"/>
  <c r="BM165" i="31"/>
  <c r="BL347" i="31"/>
  <c r="BM197" i="31"/>
  <c r="BL267" i="31"/>
  <c r="BM180" i="31"/>
  <c r="BL118" i="31"/>
  <c r="BK396" i="31"/>
  <c r="BK401" i="31"/>
  <c r="BL274" i="31"/>
  <c r="BM59" i="31"/>
  <c r="BL116" i="31"/>
  <c r="BL300" i="31"/>
  <c r="BM169" i="31"/>
  <c r="BL333" i="31"/>
  <c r="BM40" i="31"/>
  <c r="BM229" i="31"/>
  <c r="BL318" i="31"/>
  <c r="BL378" i="31"/>
  <c r="BM193" i="31"/>
  <c r="BL123" i="31"/>
  <c r="BM161" i="31"/>
  <c r="BM241" i="31"/>
  <c r="BL102" i="31"/>
  <c r="BL91" i="31"/>
  <c r="BM232" i="31"/>
  <c r="BL346" i="31"/>
  <c r="BM26" i="31"/>
  <c r="BM70" i="31"/>
  <c r="BM208" i="31"/>
  <c r="BM171" i="31"/>
  <c r="BM194" i="31"/>
  <c r="BL382" i="31"/>
  <c r="BL258" i="31"/>
  <c r="BL257" i="31"/>
  <c r="BL348" i="31"/>
  <c r="BL133" i="31"/>
  <c r="BL92" i="31"/>
  <c r="BL366" i="31"/>
  <c r="BL377" i="31"/>
  <c r="BL371" i="31"/>
  <c r="BM43" i="31"/>
  <c r="BM71" i="31"/>
  <c r="BL304" i="31"/>
  <c r="BM58" i="31"/>
  <c r="BL374" i="31"/>
  <c r="BM164" i="31"/>
  <c r="BL337" i="31"/>
  <c r="BL261" i="31"/>
  <c r="BL98" i="31"/>
  <c r="BL266" i="31"/>
  <c r="BM237" i="31"/>
  <c r="BL93" i="31"/>
  <c r="BL96" i="31"/>
  <c r="BL365" i="31"/>
  <c r="BL121" i="31"/>
  <c r="BL380" i="31"/>
  <c r="BM52" i="31"/>
  <c r="BL341" i="31"/>
  <c r="BL87" i="31"/>
  <c r="BM206" i="31"/>
  <c r="BL311" i="31"/>
  <c r="BL114" i="31"/>
  <c r="BM20" i="31"/>
  <c r="BM68" i="31"/>
  <c r="BL375" i="31"/>
  <c r="BM244" i="31"/>
  <c r="BL103" i="31"/>
  <c r="BM24" i="31"/>
  <c r="BM200" i="31"/>
  <c r="BM190" i="31"/>
  <c r="BM160" i="31"/>
  <c r="BM31" i="31"/>
  <c r="BM54" i="31"/>
  <c r="BL104" i="31"/>
  <c r="BM69" i="31"/>
  <c r="BL305" i="31"/>
  <c r="BM39" i="31"/>
  <c r="BL316" i="31"/>
  <c r="BM228" i="31"/>
  <c r="BM62" i="31"/>
  <c r="BL101" i="31"/>
  <c r="BK399" i="31"/>
  <c r="BL115" i="31"/>
  <c r="BM233" i="31"/>
  <c r="BL322" i="31"/>
  <c r="BM37" i="31"/>
  <c r="BK408" i="31"/>
  <c r="BL129" i="31"/>
  <c r="BL269" i="31"/>
  <c r="BM36" i="31"/>
  <c r="BL309" i="31"/>
  <c r="BM245" i="31"/>
  <c r="BM204" i="31"/>
  <c r="BL128" i="31"/>
  <c r="BM27" i="31"/>
  <c r="BM195" i="31"/>
  <c r="BM235" i="31"/>
  <c r="BM191" i="31"/>
  <c r="CZ19" i="7"/>
  <c r="DA21" i="7"/>
  <c r="DC26" i="7"/>
  <c r="DA25" i="7"/>
  <c r="DA23" i="7"/>
  <c r="DA27" i="7"/>
  <c r="DB20" i="7"/>
  <c r="DB24" i="7"/>
  <c r="DC22" i="7"/>
  <c r="BM40" i="30"/>
  <c r="BM42" i="30"/>
  <c r="BM69" i="30"/>
  <c r="BM67" i="30"/>
  <c r="BM38" i="30"/>
  <c r="BM41" i="30"/>
  <c r="BM37" i="30"/>
  <c r="BM72" i="30"/>
  <c r="BM68" i="30"/>
  <c r="BM71" i="30"/>
  <c r="BM70" i="30"/>
  <c r="BM39" i="30"/>
  <c r="BN39" i="39"/>
  <c r="BN61" i="39" s="1"/>
  <c r="BN89" i="39" s="1"/>
  <c r="BN111" i="39" s="1"/>
  <c r="BN133" i="39" s="1"/>
  <c r="BO16" i="39"/>
  <c r="BN4" i="39"/>
  <c r="BN8" i="39" s="1" a="1"/>
  <c r="BN8" i="39" s="1"/>
  <c r="BM39" i="38"/>
  <c r="BM61" i="38" s="1"/>
  <c r="BM89" i="38" s="1"/>
  <c r="BM111" i="38" s="1"/>
  <c r="BM133" i="38" s="1"/>
  <c r="BN16" i="38"/>
  <c r="BM4" i="38"/>
  <c r="BM9" i="38" s="1" a="1"/>
  <c r="BM9" i="38" s="1"/>
  <c r="BK372" i="30"/>
  <c r="BL249" i="30"/>
  <c r="BK316" i="30"/>
  <c r="BK314" i="30"/>
  <c r="BK311" i="30"/>
  <c r="BL268" i="30"/>
  <c r="BL262" i="30"/>
  <c r="BL246" i="30"/>
  <c r="BL256" i="30"/>
  <c r="BL231" i="30"/>
  <c r="BL232" i="30"/>
  <c r="BL207" i="30"/>
  <c r="BL247" i="30"/>
  <c r="BL227" i="30"/>
  <c r="BL209" i="30"/>
  <c r="BL258" i="30"/>
  <c r="BK389" i="30"/>
  <c r="BK313" i="30"/>
  <c r="BL259" i="30"/>
  <c r="BL177" i="30"/>
  <c r="BL218" i="30"/>
  <c r="BK344" i="30"/>
  <c r="BK345" i="30"/>
  <c r="BL205" i="30"/>
  <c r="BL233" i="30"/>
  <c r="BK397" i="30"/>
  <c r="BL235" i="30"/>
  <c r="BK407" i="30"/>
  <c r="BL250" i="30"/>
  <c r="BL266" i="30"/>
  <c r="BL234" i="30"/>
  <c r="BK403" i="30"/>
  <c r="BK355" i="30"/>
  <c r="BK388" i="30"/>
  <c r="BK365" i="30"/>
  <c r="BK385" i="30"/>
  <c r="BK406" i="30"/>
  <c r="BK342" i="30"/>
  <c r="BK375" i="30"/>
  <c r="BK368" i="30"/>
  <c r="BK400" i="30"/>
  <c r="BK398" i="30"/>
  <c r="BK369" i="30"/>
  <c r="BK396" i="30"/>
  <c r="BK373" i="30"/>
  <c r="BK346" i="30"/>
  <c r="BK364" i="30"/>
  <c r="BK370" i="30"/>
  <c r="BK394" i="30"/>
  <c r="BK357" i="30"/>
  <c r="BK392" i="30"/>
  <c r="BK393" i="30"/>
  <c r="BK376" i="30"/>
  <c r="BK387" i="30"/>
  <c r="BK363" i="30"/>
  <c r="BK401" i="30"/>
  <c r="BK366" i="30"/>
  <c r="BK359" i="30"/>
  <c r="BK384" i="30"/>
  <c r="BK362" i="30"/>
  <c r="BK356" i="30"/>
  <c r="BK360" i="30"/>
  <c r="BK395" i="30"/>
  <c r="BK343" i="30"/>
  <c r="BK361" i="30"/>
  <c r="BK371" i="30"/>
  <c r="BK315" i="30"/>
  <c r="BK390" i="30"/>
  <c r="BL217" i="30"/>
  <c r="BL221" i="30"/>
  <c r="BL248" i="30"/>
  <c r="BL239" i="30"/>
  <c r="BL204" i="30"/>
  <c r="BL260" i="30"/>
  <c r="BL267" i="30"/>
  <c r="BL237" i="30"/>
  <c r="BL257" i="30"/>
  <c r="BL252" i="30"/>
  <c r="BL225" i="30"/>
  <c r="BL255" i="30"/>
  <c r="BM153" i="30"/>
  <c r="BN154" i="30"/>
  <c r="BM184" i="30"/>
  <c r="BM215" i="30" s="1"/>
  <c r="BM245" i="30" s="1"/>
  <c r="BL253" i="30"/>
  <c r="BL230" i="30"/>
  <c r="BK354" i="30"/>
  <c r="BL176" i="30"/>
  <c r="BL254" i="30"/>
  <c r="BK404" i="30"/>
  <c r="BL222" i="30"/>
  <c r="BN298" i="31"/>
  <c r="BM297" i="31"/>
  <c r="BM328" i="31"/>
  <c r="BK374" i="30"/>
  <c r="BL392" i="32"/>
  <c r="BM362" i="32"/>
  <c r="BL361" i="32"/>
  <c r="BK405" i="30"/>
  <c r="BM252" i="31"/>
  <c r="BN222" i="31"/>
  <c r="BM221" i="31"/>
  <c r="BL270" i="30"/>
  <c r="BK391" i="30"/>
  <c r="BK402" i="30"/>
  <c r="BL224" i="30"/>
  <c r="BL223" i="30"/>
  <c r="BM202" i="33"/>
  <c r="BN172" i="33"/>
  <c r="BM171" i="33"/>
  <c r="BL175" i="30"/>
  <c r="AB383" i="30"/>
  <c r="BK367" i="30"/>
  <c r="BL219" i="30"/>
  <c r="BL226" i="30"/>
  <c r="BN188" i="32"/>
  <c r="BO158" i="32"/>
  <c r="BN157" i="32"/>
  <c r="BM252" i="32"/>
  <c r="BM221" i="32"/>
  <c r="BN222" i="32"/>
  <c r="BM291" i="30"/>
  <c r="BL321" i="30"/>
  <c r="BL352" i="30" s="1"/>
  <c r="BL382" i="30" s="1"/>
  <c r="BL290" i="30"/>
  <c r="BL264" i="30"/>
  <c r="BL261" i="30"/>
  <c r="BL236" i="30"/>
  <c r="BL265" i="30"/>
  <c r="BK312" i="30"/>
  <c r="BM297" i="32"/>
  <c r="BN298" i="32"/>
  <c r="BM328" i="32"/>
  <c r="BL179" i="30"/>
  <c r="BK341" i="30"/>
  <c r="BK377" i="30"/>
  <c r="BL220" i="30"/>
  <c r="BL238" i="30"/>
  <c r="BL240" i="30"/>
  <c r="BL269" i="30"/>
  <c r="BK399" i="30"/>
  <c r="BN125" i="33"/>
  <c r="BN94" i="33"/>
  <c r="BO95" i="33"/>
  <c r="BL228" i="30"/>
  <c r="BL178" i="30"/>
  <c r="BL208" i="30"/>
  <c r="BN188" i="31"/>
  <c r="BN157" i="31"/>
  <c r="BO158" i="31"/>
  <c r="BL263" i="30"/>
  <c r="BL392" i="31"/>
  <c r="BL361" i="31"/>
  <c r="BM362" i="31"/>
  <c r="AB216" i="30"/>
  <c r="BL206" i="30"/>
  <c r="BL251" i="30"/>
  <c r="BL229" i="30"/>
  <c r="AB353" i="30"/>
  <c r="BK386" i="30"/>
  <c r="BL174" i="30"/>
  <c r="BK358" i="30"/>
  <c r="BC116" i="36"/>
  <c r="BD53" i="36"/>
  <c r="BD73" i="36" s="1"/>
  <c r="BD52" i="36"/>
  <c r="BD72" i="36" s="1"/>
  <c r="BC115" i="36"/>
  <c r="BD54" i="36"/>
  <c r="BD74" i="36" s="1"/>
  <c r="BC117" i="36"/>
  <c r="BD48" i="36"/>
  <c r="BD68" i="36" s="1"/>
  <c r="BC111" i="36"/>
  <c r="BD40" i="36"/>
  <c r="BD60" i="36" s="1"/>
  <c r="BC56" i="36"/>
  <c r="BC106" i="36"/>
  <c r="BD43" i="36"/>
  <c r="BD63" i="36" s="1"/>
  <c r="BB78" i="36"/>
  <c r="BB103" i="36"/>
  <c r="BB119" i="36" s="1"/>
  <c r="BD17" i="35"/>
  <c r="BE14" i="35"/>
  <c r="BC105" i="36"/>
  <c r="BD42" i="36"/>
  <c r="BD62" i="36" s="1"/>
  <c r="BD50" i="36"/>
  <c r="BD70" i="36" s="1"/>
  <c r="BC113" i="36"/>
  <c r="BK59" i="36"/>
  <c r="BK81" i="36"/>
  <c r="BK102" i="36" s="1"/>
  <c r="BK131" i="36" s="1"/>
  <c r="BK132" i="36" s="1"/>
  <c r="BL39" i="36"/>
  <c r="BE50" i="37"/>
  <c r="BF39" i="37"/>
  <c r="BC104" i="36"/>
  <c r="BD41" i="36"/>
  <c r="BD61" i="36" s="1"/>
  <c r="BC107" i="36"/>
  <c r="BD44" i="36"/>
  <c r="BD64" i="36" s="1"/>
  <c r="BC108" i="36"/>
  <c r="BD45" i="36"/>
  <c r="BD65" i="36" s="1"/>
  <c r="BM38" i="37"/>
  <c r="BL48" i="37"/>
  <c r="BL49" i="37" s="1"/>
  <c r="BD47" i="36"/>
  <c r="BD67" i="36" s="1"/>
  <c r="BC110" i="36"/>
  <c r="BC114" i="36"/>
  <c r="BD51" i="36"/>
  <c r="BD71" i="36" s="1"/>
  <c r="BD49" i="36"/>
  <c r="BD69" i="36" s="1"/>
  <c r="BC112" i="36"/>
  <c r="BN13" i="35"/>
  <c r="BM27" i="35"/>
  <c r="BD46" i="36"/>
  <c r="BD66" i="36" s="1"/>
  <c r="BC109" i="36"/>
  <c r="BL126" i="30"/>
  <c r="BL123" i="30"/>
  <c r="BL128" i="30"/>
  <c r="BL115" i="30"/>
  <c r="BL111" i="30"/>
  <c r="BL124" i="30"/>
  <c r="BL113" i="30"/>
  <c r="BL132" i="30"/>
  <c r="BL118" i="30"/>
  <c r="BL129" i="30"/>
  <c r="BL131" i="30"/>
  <c r="BL110" i="30"/>
  <c r="BL120" i="30"/>
  <c r="BL112" i="30"/>
  <c r="BL127" i="30"/>
  <c r="BL122" i="30"/>
  <c r="BL133" i="30"/>
  <c r="BL114" i="30"/>
  <c r="BL125" i="30"/>
  <c r="BL130" i="30"/>
  <c r="BL121" i="30"/>
  <c r="BL117" i="30"/>
  <c r="BL119" i="30"/>
  <c r="BL109" i="30"/>
  <c r="BO16" i="16"/>
  <c r="BO4" i="16" s="1"/>
  <c r="BO8" i="16" s="1" a="1"/>
  <c r="BO8" i="16" s="1"/>
  <c r="BN39" i="16"/>
  <c r="BN61" i="16" s="1"/>
  <c r="BN89" i="16" s="1"/>
  <c r="BN111" i="16" s="1"/>
  <c r="BN133" i="16" s="1"/>
  <c r="BN48" i="33"/>
  <c r="BO18" i="33"/>
  <c r="BN17" i="33"/>
  <c r="BO18" i="32"/>
  <c r="BN17" i="32"/>
  <c r="BN48" i="32"/>
  <c r="BN82" i="31"/>
  <c r="BM81" i="31"/>
  <c r="BM112" i="31"/>
  <c r="BN48" i="31"/>
  <c r="BO18" i="31"/>
  <c r="BN17" i="31"/>
  <c r="BM112" i="32"/>
  <c r="BM128" i="32" s="1"/>
  <c r="BM81" i="32"/>
  <c r="BN82" i="32"/>
  <c r="BL102" i="30"/>
  <c r="BL103" i="30"/>
  <c r="BL101" i="30"/>
  <c r="BL92" i="30"/>
  <c r="BL85" i="30"/>
  <c r="BL90" i="30"/>
  <c r="BL91" i="30"/>
  <c r="BL94" i="30"/>
  <c r="BL88" i="30"/>
  <c r="BL84" i="30"/>
  <c r="BL98" i="30"/>
  <c r="BL82" i="30"/>
  <c r="BL83" i="30"/>
  <c r="BL80" i="30"/>
  <c r="BL86" i="30"/>
  <c r="BL93" i="30"/>
  <c r="BL87" i="30"/>
  <c r="BL96" i="30"/>
  <c r="BL81" i="30"/>
  <c r="BL100" i="30"/>
  <c r="BL95" i="30"/>
  <c r="BL99" i="30"/>
  <c r="AA79" i="30"/>
  <c r="BL97" i="30"/>
  <c r="BL89" i="30"/>
  <c r="BM78" i="30"/>
  <c r="BM108" i="30" s="1"/>
  <c r="BM116" i="30" s="1"/>
  <c r="BN16" i="30"/>
  <c r="BO17" i="30"/>
  <c r="BN47" i="30"/>
  <c r="X61" i="16"/>
  <c r="X89" i="16" s="1"/>
  <c r="X111" i="16" s="1"/>
  <c r="X133" i="16" s="1"/>
  <c r="BN43" i="33" l="1"/>
  <c r="BL13" i="22"/>
  <c r="BL14" i="22"/>
  <c r="BL15" i="22"/>
  <c r="BN3" i="22"/>
  <c r="BM12" i="22"/>
  <c r="BD76" i="36"/>
  <c r="BK91" i="36"/>
  <c r="BK93" i="36"/>
  <c r="BK84" i="36"/>
  <c r="BK83" i="36"/>
  <c r="BK88" i="36"/>
  <c r="BK85" i="36"/>
  <c r="BK89" i="36"/>
  <c r="BK94" i="36"/>
  <c r="BK90" i="36"/>
  <c r="BK86" i="36"/>
  <c r="BB134" i="36"/>
  <c r="BB121" i="36"/>
  <c r="BK87" i="36"/>
  <c r="BK95" i="36"/>
  <c r="BF82" i="36"/>
  <c r="BE98" i="36"/>
  <c r="BK96" i="36"/>
  <c r="BK92" i="36"/>
  <c r="BF21" i="35"/>
  <c r="BF31" i="35" s="1"/>
  <c r="BG20" i="35"/>
  <c r="BG22" i="35"/>
  <c r="BF23" i="35"/>
  <c r="BF32" i="35" s="1"/>
  <c r="BD19" i="35"/>
  <c r="BE15" i="35"/>
  <c r="BE17" i="35" s="1"/>
  <c r="BM370" i="31"/>
  <c r="BC30" i="35"/>
  <c r="BM106" i="31"/>
  <c r="BD29" i="35"/>
  <c r="BM314" i="32"/>
  <c r="BL410" i="31"/>
  <c r="BN172" i="31"/>
  <c r="BL415" i="31"/>
  <c r="BN11" i="39" a="1"/>
  <c r="BN11" i="39" s="1"/>
  <c r="BO11" i="16" a="1"/>
  <c r="BO11" i="16" s="1"/>
  <c r="BM264" i="32"/>
  <c r="BM175" i="33"/>
  <c r="BM227" i="33"/>
  <c r="BN5" i="39" a="1"/>
  <c r="BN5" i="39" s="1"/>
  <c r="BL415" i="32"/>
  <c r="BM7" i="38" a="1"/>
  <c r="BM7" i="38" s="1"/>
  <c r="BM385" i="31"/>
  <c r="BN9" i="39" a="1"/>
  <c r="BN9" i="39" s="1"/>
  <c r="BM11" i="38" a="1"/>
  <c r="BM11" i="38" s="1"/>
  <c r="BO10" i="16" a="1"/>
  <c r="BO10" i="16" s="1"/>
  <c r="BO9" i="16" a="1"/>
  <c r="BO9" i="16" s="1"/>
  <c r="BM194" i="33"/>
  <c r="BN42" i="33"/>
  <c r="BM5" i="38" a="1"/>
  <c r="BM5" i="38" s="1"/>
  <c r="BM225" i="33"/>
  <c r="BN7" i="39" a="1"/>
  <c r="BN7" i="39" s="1"/>
  <c r="BM8" i="38" a="1"/>
  <c r="BM8" i="38" s="1"/>
  <c r="BL416" i="32"/>
  <c r="BO7" i="16" a="1"/>
  <c r="BO7" i="16" s="1"/>
  <c r="BM10" i="38" a="1"/>
  <c r="BM10" i="38" s="1"/>
  <c r="BL416" i="31"/>
  <c r="BL417" i="32"/>
  <c r="BN10" i="39" a="1"/>
  <c r="BN10" i="39" s="1"/>
  <c r="BO5" i="16" a="1"/>
  <c r="BO5" i="16" s="1"/>
  <c r="BM226" i="33"/>
  <c r="BL417" i="31"/>
  <c r="BN64" i="33"/>
  <c r="BN35" i="33"/>
  <c r="BN107" i="33"/>
  <c r="BN150" i="33"/>
  <c r="BN148" i="33"/>
  <c r="BN149" i="33"/>
  <c r="BN136" i="33"/>
  <c r="BN139" i="33"/>
  <c r="BN131" i="33"/>
  <c r="BN132" i="33"/>
  <c r="BN120" i="33"/>
  <c r="BN72" i="33"/>
  <c r="BN37" i="33"/>
  <c r="BN99" i="33"/>
  <c r="BN59" i="33"/>
  <c r="BN53" i="33"/>
  <c r="BM217" i="33"/>
  <c r="BN73" i="33"/>
  <c r="BN23" i="33"/>
  <c r="BN111" i="33"/>
  <c r="BM189" i="33"/>
  <c r="BN36" i="33"/>
  <c r="BM193" i="33"/>
  <c r="BM177" i="33"/>
  <c r="BN103" i="33"/>
  <c r="BM184" i="33"/>
  <c r="BM224" i="33"/>
  <c r="BN65" i="33"/>
  <c r="BN55" i="33"/>
  <c r="BM183" i="33"/>
  <c r="BM218" i="33"/>
  <c r="BN21" i="33"/>
  <c r="BM195" i="33"/>
  <c r="BN71" i="33"/>
  <c r="BM222" i="33"/>
  <c r="BM208" i="33"/>
  <c r="BM191" i="33"/>
  <c r="BN22" i="33"/>
  <c r="BN146" i="33"/>
  <c r="BN54" i="33"/>
  <c r="BM223" i="33"/>
  <c r="BN26" i="33"/>
  <c r="BM211" i="33"/>
  <c r="BN101" i="33"/>
  <c r="BN62" i="33"/>
  <c r="BN112" i="33"/>
  <c r="BN117" i="33"/>
  <c r="BN39" i="33"/>
  <c r="BM188" i="33"/>
  <c r="BN102" i="33"/>
  <c r="BN138" i="33"/>
  <c r="BN61" i="33"/>
  <c r="BN69" i="33"/>
  <c r="BM181" i="33"/>
  <c r="BN20" i="33"/>
  <c r="BN147" i="33"/>
  <c r="BM204" i="33"/>
  <c r="BN135" i="33"/>
  <c r="BN41" i="33"/>
  <c r="BM190" i="33"/>
  <c r="BN104" i="33"/>
  <c r="BM178" i="33"/>
  <c r="BN114" i="33"/>
  <c r="BN128" i="33"/>
  <c r="BN110" i="33"/>
  <c r="BN98" i="33"/>
  <c r="BN50" i="33"/>
  <c r="BN70" i="33"/>
  <c r="BN140" i="33"/>
  <c r="BN141" i="33"/>
  <c r="BN25" i="33"/>
  <c r="BN142" i="33"/>
  <c r="BM212" i="33"/>
  <c r="BN57" i="33"/>
  <c r="BM219" i="33"/>
  <c r="BN66" i="33"/>
  <c r="BN24" i="33"/>
  <c r="BN134" i="33"/>
  <c r="BN127" i="33"/>
  <c r="BN145" i="33"/>
  <c r="BM179" i="33"/>
  <c r="BM209" i="33"/>
  <c r="BN106" i="33"/>
  <c r="BN143" i="33"/>
  <c r="BN31" i="33"/>
  <c r="BM196" i="33"/>
  <c r="BN58" i="33"/>
  <c r="BN52" i="33"/>
  <c r="BN108" i="33"/>
  <c r="BN38" i="33"/>
  <c r="BN29" i="33"/>
  <c r="BN119" i="33"/>
  <c r="BM185" i="33"/>
  <c r="BN27" i="33"/>
  <c r="BM221" i="33"/>
  <c r="BN129" i="33"/>
  <c r="BN144" i="33"/>
  <c r="BM192" i="33"/>
  <c r="BN105" i="33"/>
  <c r="BM186" i="33"/>
  <c r="BM215" i="33"/>
  <c r="BM216" i="33"/>
  <c r="BN116" i="33"/>
  <c r="BN100" i="33"/>
  <c r="BM214" i="33"/>
  <c r="BN51" i="33"/>
  <c r="BM213" i="33"/>
  <c r="BN30" i="33"/>
  <c r="BN97" i="33"/>
  <c r="BM187" i="33"/>
  <c r="BN115" i="33"/>
  <c r="BN137" i="33"/>
  <c r="BM182" i="33"/>
  <c r="BM207" i="33"/>
  <c r="BN67" i="33"/>
  <c r="BN34" i="33"/>
  <c r="BN32" i="33"/>
  <c r="BM180" i="33"/>
  <c r="BN130" i="33"/>
  <c r="BN33" i="33"/>
  <c r="BM206" i="33"/>
  <c r="BM205" i="33"/>
  <c r="BM174" i="33"/>
  <c r="BM220" i="33"/>
  <c r="BN28" i="33"/>
  <c r="BN113" i="33"/>
  <c r="BN109" i="33"/>
  <c r="BM197" i="33"/>
  <c r="BM176" i="33"/>
  <c r="BN60" i="33"/>
  <c r="BN63" i="33"/>
  <c r="BN118" i="33"/>
  <c r="BN40" i="33"/>
  <c r="BN68" i="33"/>
  <c r="BM384" i="32"/>
  <c r="BM385" i="32"/>
  <c r="BM387" i="32"/>
  <c r="BM386" i="32"/>
  <c r="BM276" i="32"/>
  <c r="BM275" i="32"/>
  <c r="BM277" i="32"/>
  <c r="BN244" i="32"/>
  <c r="BN245" i="32"/>
  <c r="BN246" i="32"/>
  <c r="BN247" i="32"/>
  <c r="BM135" i="32"/>
  <c r="BM136" i="32"/>
  <c r="BM137" i="32"/>
  <c r="BN100" i="32"/>
  <c r="BN23" i="32"/>
  <c r="BL404" i="32"/>
  <c r="BM313" i="32"/>
  <c r="BL412" i="32"/>
  <c r="BM373" i="32"/>
  <c r="BN236" i="32"/>
  <c r="BM300" i="32"/>
  <c r="BN175" i="32"/>
  <c r="BN93" i="32"/>
  <c r="BN88" i="32"/>
  <c r="BN24" i="32"/>
  <c r="BN183" i="32"/>
  <c r="BM379" i="32"/>
  <c r="BN163" i="32"/>
  <c r="BM380" i="32"/>
  <c r="BL405" i="32"/>
  <c r="BN178" i="32"/>
  <c r="BM306" i="32"/>
  <c r="BL399" i="32"/>
  <c r="BM262" i="32"/>
  <c r="BM316" i="32"/>
  <c r="BN167" i="32"/>
  <c r="BN35" i="32"/>
  <c r="BM308" i="32"/>
  <c r="BM261" i="32"/>
  <c r="BM274" i="32"/>
  <c r="BM271" i="32"/>
  <c r="BN179" i="32"/>
  <c r="BM263" i="32"/>
  <c r="BN96" i="32"/>
  <c r="BM318" i="32"/>
  <c r="BM370" i="32"/>
  <c r="BN169" i="32"/>
  <c r="BN224" i="32"/>
  <c r="BN90" i="32"/>
  <c r="BN29" i="32"/>
  <c r="BM365" i="32"/>
  <c r="BM124" i="32"/>
  <c r="BN86" i="32"/>
  <c r="BN177" i="32"/>
  <c r="BM114" i="32"/>
  <c r="BM364" i="32"/>
  <c r="BN42" i="32"/>
  <c r="BN22" i="32"/>
  <c r="BN226" i="32"/>
  <c r="BN162" i="32"/>
  <c r="BM377" i="32"/>
  <c r="BN27" i="32"/>
  <c r="BM265" i="32"/>
  <c r="BN234" i="32"/>
  <c r="BN237" i="32"/>
  <c r="BN180" i="32"/>
  <c r="BM369" i="32"/>
  <c r="BM376" i="32"/>
  <c r="BN87" i="32"/>
  <c r="BN242" i="32"/>
  <c r="BM272" i="32"/>
  <c r="BM256" i="32"/>
  <c r="BN107" i="32"/>
  <c r="BM305" i="32"/>
  <c r="BL397" i="32"/>
  <c r="BM119" i="32"/>
  <c r="BL395" i="32"/>
  <c r="BM259" i="32"/>
  <c r="BM319" i="32"/>
  <c r="BM312" i="32"/>
  <c r="BM125" i="32"/>
  <c r="BM130" i="32"/>
  <c r="BN227" i="32"/>
  <c r="BM321" i="32"/>
  <c r="BM115" i="32"/>
  <c r="BM134" i="32"/>
  <c r="BM366" i="32"/>
  <c r="BM371" i="32"/>
  <c r="BM368" i="32"/>
  <c r="BL402" i="32"/>
  <c r="BN98" i="32"/>
  <c r="BN20" i="32"/>
  <c r="BN174" i="32"/>
  <c r="BL410" i="32"/>
  <c r="BM301" i="32"/>
  <c r="BM302" i="32"/>
  <c r="BN32" i="32"/>
  <c r="BN36" i="32"/>
  <c r="BN34" i="32"/>
  <c r="BN84" i="32"/>
  <c r="BN182" i="32"/>
  <c r="BM309" i="32"/>
  <c r="BN231" i="32"/>
  <c r="BN104" i="32"/>
  <c r="BN225" i="32"/>
  <c r="BL413" i="32"/>
  <c r="BN238" i="32"/>
  <c r="BM374" i="32"/>
  <c r="BM310" i="32"/>
  <c r="BN176" i="32"/>
  <c r="BM323" i="32"/>
  <c r="BN39" i="32"/>
  <c r="BM303" i="32"/>
  <c r="BN240" i="32"/>
  <c r="BM375" i="32"/>
  <c r="BN168" i="32"/>
  <c r="BN89" i="32"/>
  <c r="BN91" i="32"/>
  <c r="BN235" i="32"/>
  <c r="BN43" i="32"/>
  <c r="BM257" i="32"/>
  <c r="BM254" i="32"/>
  <c r="BN243" i="32"/>
  <c r="BM372" i="32"/>
  <c r="BM129" i="32"/>
  <c r="BM381" i="32"/>
  <c r="BN165" i="32"/>
  <c r="BL396" i="32"/>
  <c r="BL411" i="32"/>
  <c r="BL394" i="32"/>
  <c r="BM127" i="32"/>
  <c r="BN30" i="32"/>
  <c r="BM315" i="32"/>
  <c r="BN41" i="32"/>
  <c r="BN31" i="32"/>
  <c r="BN92" i="32"/>
  <c r="BM133" i="32"/>
  <c r="BL398" i="32"/>
  <c r="BN26" i="32"/>
  <c r="BL408" i="32"/>
  <c r="BM382" i="32"/>
  <c r="BN171" i="32"/>
  <c r="BN164" i="32"/>
  <c r="BN166" i="32"/>
  <c r="BM367" i="32"/>
  <c r="BN106" i="32"/>
  <c r="BM270" i="32"/>
  <c r="BM118" i="32"/>
  <c r="BN28" i="32"/>
  <c r="BN233" i="32"/>
  <c r="BN40" i="32"/>
  <c r="BM383" i="32"/>
  <c r="BN173" i="32"/>
  <c r="BM132" i="32"/>
  <c r="BM273" i="32"/>
  <c r="BN241" i="32"/>
  <c r="BL403" i="32"/>
  <c r="BL406" i="32"/>
  <c r="BN85" i="32"/>
  <c r="BL407" i="32"/>
  <c r="BN103" i="32"/>
  <c r="BN239" i="32"/>
  <c r="BN33" i="32"/>
  <c r="BM266" i="32"/>
  <c r="BM322" i="32"/>
  <c r="BM255" i="32"/>
  <c r="BN99" i="32"/>
  <c r="BN101" i="32"/>
  <c r="BN181" i="32"/>
  <c r="BN21" i="32"/>
  <c r="BM117" i="32"/>
  <c r="BM304" i="32"/>
  <c r="BM122" i="32"/>
  <c r="BL401" i="32"/>
  <c r="BN95" i="32"/>
  <c r="BN172" i="32"/>
  <c r="BM307" i="32"/>
  <c r="BN102" i="32"/>
  <c r="BN230" i="32"/>
  <c r="BN38" i="32"/>
  <c r="BN161" i="32"/>
  <c r="BM269" i="32"/>
  <c r="BL414" i="32"/>
  <c r="BM378" i="32"/>
  <c r="BN25" i="32"/>
  <c r="BM258" i="32"/>
  <c r="BN229" i="32"/>
  <c r="BM131" i="32"/>
  <c r="BN105" i="32"/>
  <c r="BM268" i="32"/>
  <c r="BM320" i="32"/>
  <c r="BM311" i="32"/>
  <c r="BN160" i="32"/>
  <c r="BL409" i="32"/>
  <c r="BM126" i="32"/>
  <c r="BN37" i="32"/>
  <c r="BN97" i="32"/>
  <c r="BM123" i="32"/>
  <c r="BN170" i="32"/>
  <c r="BN94" i="32"/>
  <c r="BN232" i="32"/>
  <c r="BM267" i="32"/>
  <c r="BM317" i="32"/>
  <c r="BM121" i="32"/>
  <c r="BN228" i="32"/>
  <c r="BM116" i="32"/>
  <c r="BM351" i="31"/>
  <c r="BM387" i="31"/>
  <c r="BM262" i="31"/>
  <c r="BM386" i="31"/>
  <c r="BM352" i="31"/>
  <c r="BM353" i="31"/>
  <c r="BM122" i="31"/>
  <c r="BL399" i="31"/>
  <c r="BM302" i="31"/>
  <c r="BM277" i="31"/>
  <c r="BM276" i="31"/>
  <c r="BM275" i="31"/>
  <c r="BL396" i="31"/>
  <c r="BN247" i="31"/>
  <c r="BN212" i="31"/>
  <c r="BN246" i="31"/>
  <c r="BN37" i="31"/>
  <c r="BN213" i="31"/>
  <c r="BM333" i="31"/>
  <c r="BN193" i="31"/>
  <c r="BM132" i="31"/>
  <c r="BM136" i="31"/>
  <c r="BN235" i="31"/>
  <c r="BL405" i="31"/>
  <c r="BM135" i="31"/>
  <c r="BM269" i="31"/>
  <c r="BN69" i="31"/>
  <c r="BN24" i="31"/>
  <c r="BN230" i="31"/>
  <c r="BN36" i="31"/>
  <c r="BN200" i="31"/>
  <c r="BN195" i="31"/>
  <c r="BN62" i="31"/>
  <c r="BN32" i="31"/>
  <c r="BM308" i="31"/>
  <c r="BN199" i="31"/>
  <c r="BN198" i="31"/>
  <c r="BN60" i="31"/>
  <c r="BN43" i="31"/>
  <c r="BM261" i="31"/>
  <c r="BL403" i="31"/>
  <c r="BN239" i="31"/>
  <c r="BN30" i="31"/>
  <c r="BM137" i="31"/>
  <c r="BN236" i="31"/>
  <c r="BM323" i="31"/>
  <c r="BN72" i="31"/>
  <c r="BM345" i="31"/>
  <c r="BN29" i="31"/>
  <c r="BN73" i="31"/>
  <c r="BM121" i="31"/>
  <c r="BM129" i="31"/>
  <c r="BL402" i="31"/>
  <c r="BN27" i="31"/>
  <c r="BN206" i="31"/>
  <c r="BN164" i="31"/>
  <c r="BM114" i="31"/>
  <c r="BN31" i="31"/>
  <c r="BN201" i="31"/>
  <c r="BM123" i="31"/>
  <c r="BN35" i="31"/>
  <c r="BN173" i="31"/>
  <c r="BM342" i="31"/>
  <c r="BN234" i="31"/>
  <c r="BN70" i="31"/>
  <c r="BM270" i="31"/>
  <c r="BL413" i="31"/>
  <c r="BM266" i="31"/>
  <c r="BM257" i="31"/>
  <c r="BL395" i="31"/>
  <c r="BM264" i="31"/>
  <c r="BM255" i="31"/>
  <c r="BM344" i="31"/>
  <c r="BN207" i="31"/>
  <c r="BN63" i="31"/>
  <c r="BM365" i="31"/>
  <c r="BM119" i="31"/>
  <c r="BM94" i="31"/>
  <c r="BM350" i="31"/>
  <c r="BM307" i="31"/>
  <c r="BM105" i="31"/>
  <c r="BM271" i="31"/>
  <c r="BM101" i="31"/>
  <c r="BM381" i="31"/>
  <c r="BM103" i="31"/>
  <c r="BM372" i="31"/>
  <c r="BM118" i="31"/>
  <c r="BM97" i="31"/>
  <c r="BL408" i="31"/>
  <c r="BN54" i="31"/>
  <c r="BL409" i="31"/>
  <c r="BN20" i="31"/>
  <c r="BM311" i="31"/>
  <c r="BM96" i="31"/>
  <c r="BM337" i="31"/>
  <c r="BM377" i="31"/>
  <c r="BM258" i="31"/>
  <c r="BN26" i="31"/>
  <c r="BM378" i="31"/>
  <c r="BN169" i="31"/>
  <c r="BN180" i="31"/>
  <c r="BM88" i="31"/>
  <c r="BM335" i="31"/>
  <c r="BN225" i="31"/>
  <c r="BL397" i="31"/>
  <c r="BN210" i="31"/>
  <c r="BN176" i="31"/>
  <c r="BM306" i="31"/>
  <c r="BM254" i="31"/>
  <c r="BM340" i="31"/>
  <c r="BM312" i="31"/>
  <c r="BN33" i="31"/>
  <c r="BM317" i="31"/>
  <c r="BN23" i="31"/>
  <c r="BN55" i="31"/>
  <c r="BM334" i="31"/>
  <c r="BM313" i="31"/>
  <c r="BM117" i="31"/>
  <c r="BM366" i="31"/>
  <c r="BM315" i="31"/>
  <c r="BM346" i="31"/>
  <c r="BN166" i="31"/>
  <c r="BM318" i="31"/>
  <c r="BM300" i="31"/>
  <c r="BM267" i="31"/>
  <c r="BM85" i="31"/>
  <c r="BM301" i="31"/>
  <c r="BM303" i="31"/>
  <c r="BN209" i="31"/>
  <c r="BN224" i="31"/>
  <c r="BN179" i="31"/>
  <c r="BM321" i="31"/>
  <c r="BM339" i="31"/>
  <c r="BN67" i="31"/>
  <c r="BN42" i="31"/>
  <c r="BM384" i="31"/>
  <c r="BN170" i="31"/>
  <c r="BM263" i="31"/>
  <c r="BN22" i="31"/>
  <c r="BN177" i="31"/>
  <c r="BL394" i="31"/>
  <c r="BN65" i="31"/>
  <c r="BM95" i="31"/>
  <c r="BN182" i="31"/>
  <c r="BM98" i="31"/>
  <c r="BM124" i="31"/>
  <c r="BM128" i="31"/>
  <c r="BN228" i="31"/>
  <c r="BN204" i="31"/>
  <c r="BM322" i="31"/>
  <c r="BM316" i="31"/>
  <c r="BN160" i="31"/>
  <c r="BM375" i="31"/>
  <c r="BN162" i="31"/>
  <c r="BM87" i="31"/>
  <c r="BM93" i="31"/>
  <c r="BM374" i="31"/>
  <c r="BM92" i="31"/>
  <c r="BM382" i="31"/>
  <c r="BN232" i="31"/>
  <c r="BM127" i="31"/>
  <c r="BN229" i="31"/>
  <c r="BM116" i="31"/>
  <c r="BN197" i="31"/>
  <c r="BM125" i="31"/>
  <c r="BM90" i="31"/>
  <c r="BN21" i="31"/>
  <c r="BM100" i="31"/>
  <c r="BN238" i="31"/>
  <c r="BN28" i="31"/>
  <c r="BN38" i="31"/>
  <c r="BM376" i="31"/>
  <c r="BM86" i="31"/>
  <c r="BM314" i="31"/>
  <c r="BN231" i="31"/>
  <c r="BN178" i="31"/>
  <c r="BM256" i="31"/>
  <c r="BM310" i="31"/>
  <c r="BM268" i="31"/>
  <c r="BM343" i="31"/>
  <c r="BN53" i="31"/>
  <c r="BL411" i="31"/>
  <c r="BM383" i="31"/>
  <c r="BM89" i="31"/>
  <c r="BM379" i="31"/>
  <c r="BN245" i="31"/>
  <c r="BN233" i="31"/>
  <c r="BN168" i="31"/>
  <c r="BM341" i="31"/>
  <c r="BN237" i="31"/>
  <c r="BN58" i="31"/>
  <c r="BM133" i="31"/>
  <c r="BN194" i="31"/>
  <c r="BL406" i="31"/>
  <c r="BN59" i="31"/>
  <c r="BM347" i="31"/>
  <c r="BN202" i="31"/>
  <c r="BN66" i="31"/>
  <c r="BN211" i="31"/>
  <c r="BM259" i="31"/>
  <c r="BM338" i="31"/>
  <c r="BL407" i="31"/>
  <c r="BN175" i="31"/>
  <c r="BN203" i="31"/>
  <c r="BN163" i="31"/>
  <c r="BL414" i="31"/>
  <c r="BM332" i="31"/>
  <c r="BN174" i="31"/>
  <c r="BL398" i="31"/>
  <c r="BN242" i="31"/>
  <c r="BN183" i="31"/>
  <c r="BM364" i="31"/>
  <c r="BM134" i="31"/>
  <c r="BN64" i="31"/>
  <c r="BM104" i="31"/>
  <c r="BM371" i="31"/>
  <c r="BM102" i="31"/>
  <c r="BN244" i="31"/>
  <c r="BN191" i="31"/>
  <c r="BM309" i="31"/>
  <c r="BM115" i="31"/>
  <c r="BN39" i="31"/>
  <c r="BN190" i="31"/>
  <c r="BN68" i="31"/>
  <c r="BN52" i="31"/>
  <c r="BM304" i="31"/>
  <c r="BM348" i="31"/>
  <c r="BN171" i="31"/>
  <c r="BM91" i="31"/>
  <c r="BN241" i="31"/>
  <c r="BM373" i="31"/>
  <c r="BM274" i="31"/>
  <c r="BN165" i="31"/>
  <c r="BM368" i="31"/>
  <c r="BM319" i="31"/>
  <c r="BM130" i="31"/>
  <c r="BN51" i="31"/>
  <c r="BN41" i="31"/>
  <c r="BN240" i="31"/>
  <c r="BM320" i="31"/>
  <c r="BM84" i="31"/>
  <c r="BN61" i="31"/>
  <c r="BM99" i="31"/>
  <c r="BM331" i="31"/>
  <c r="BN50" i="31"/>
  <c r="BM273" i="31"/>
  <c r="BM349" i="31"/>
  <c r="BL404" i="31"/>
  <c r="BM330" i="31"/>
  <c r="BM305" i="31"/>
  <c r="BL412" i="31"/>
  <c r="BM380" i="31"/>
  <c r="BN71" i="31"/>
  <c r="BN208" i="31"/>
  <c r="BM369" i="31"/>
  <c r="BN161" i="31"/>
  <c r="BN40" i="31"/>
  <c r="BL401" i="31"/>
  <c r="BM367" i="31"/>
  <c r="BN34" i="31"/>
  <c r="BN57" i="31"/>
  <c r="BN181" i="31"/>
  <c r="BN227" i="31"/>
  <c r="BM107" i="31"/>
  <c r="BN167" i="31"/>
  <c r="BN205" i="31"/>
  <c r="BM265" i="31"/>
  <c r="BN243" i="31"/>
  <c r="BM126" i="31"/>
  <c r="BN192" i="31"/>
  <c r="BM131" i="31"/>
  <c r="BM272" i="31"/>
  <c r="BN226" i="31"/>
  <c r="BN25" i="31"/>
  <c r="DA19" i="7"/>
  <c r="DD22" i="7"/>
  <c r="DB23" i="7"/>
  <c r="DC24" i="7"/>
  <c r="DB25" i="7"/>
  <c r="DC20" i="7"/>
  <c r="DD26" i="7"/>
  <c r="DB27" i="7"/>
  <c r="DB21" i="7"/>
  <c r="BM249" i="30"/>
  <c r="BN37" i="30"/>
  <c r="BN70" i="30"/>
  <c r="BN42" i="30"/>
  <c r="BN40" i="30"/>
  <c r="BN67" i="30"/>
  <c r="BN39" i="30"/>
  <c r="BN41" i="30"/>
  <c r="BN71" i="30"/>
  <c r="BN68" i="30"/>
  <c r="BN72" i="30"/>
  <c r="BN38" i="30"/>
  <c r="BN69" i="30"/>
  <c r="BM174" i="30"/>
  <c r="BM179" i="30"/>
  <c r="BM178" i="30"/>
  <c r="BL395" i="30"/>
  <c r="BO39" i="39"/>
  <c r="BO61" i="39" s="1"/>
  <c r="BO89" i="39" s="1"/>
  <c r="BO111" i="39" s="1"/>
  <c r="BO133" i="39" s="1"/>
  <c r="BP16" i="39"/>
  <c r="BO4" i="39"/>
  <c r="BO8" i="39" s="1" a="1"/>
  <c r="BO8" i="39" s="1"/>
  <c r="BN39" i="38"/>
  <c r="BN61" i="38" s="1"/>
  <c r="BN89" i="38" s="1"/>
  <c r="BN111" i="38" s="1"/>
  <c r="BN133" i="38" s="1"/>
  <c r="BN4" i="38"/>
  <c r="BN9" i="38" s="1" a="1"/>
  <c r="BN9" i="38" s="1"/>
  <c r="BO16" i="38"/>
  <c r="BM260" i="30"/>
  <c r="BM208" i="30"/>
  <c r="BM265" i="30"/>
  <c r="BM228" i="30"/>
  <c r="BM232" i="30"/>
  <c r="BM220" i="30"/>
  <c r="BM251" i="30"/>
  <c r="BM206" i="30"/>
  <c r="BM246" i="30"/>
  <c r="BM250" i="30"/>
  <c r="BM239" i="30"/>
  <c r="BM259" i="30"/>
  <c r="BL363" i="30"/>
  <c r="BL358" i="30"/>
  <c r="BL392" i="30"/>
  <c r="BM205" i="30"/>
  <c r="BM231" i="30"/>
  <c r="BM224" i="30"/>
  <c r="BM247" i="30"/>
  <c r="BM240" i="30"/>
  <c r="BM227" i="30"/>
  <c r="BL346" i="30"/>
  <c r="BM261" i="30"/>
  <c r="BL394" i="30"/>
  <c r="BL370" i="30"/>
  <c r="BM229" i="30"/>
  <c r="BL398" i="30"/>
  <c r="BL366" i="30"/>
  <c r="BM266" i="30"/>
  <c r="BM256" i="30"/>
  <c r="BL386" i="30"/>
  <c r="BM263" i="30"/>
  <c r="BM238" i="30"/>
  <c r="BM264" i="30"/>
  <c r="BM268" i="30"/>
  <c r="BM269" i="30"/>
  <c r="BM217" i="30"/>
  <c r="BM252" i="30"/>
  <c r="BM207" i="30"/>
  <c r="BM267" i="30"/>
  <c r="BM225" i="30"/>
  <c r="BM226" i="30"/>
  <c r="BM219" i="30"/>
  <c r="BM236" i="30"/>
  <c r="BM175" i="30"/>
  <c r="BL360" i="30"/>
  <c r="BL357" i="30"/>
  <c r="BM233" i="30"/>
  <c r="BM209" i="30"/>
  <c r="BL407" i="30"/>
  <c r="BM257" i="30"/>
  <c r="BM221" i="30"/>
  <c r="BL371" i="30"/>
  <c r="BM270" i="30"/>
  <c r="BM218" i="30"/>
  <c r="BM237" i="30"/>
  <c r="BM223" i="30"/>
  <c r="BL315" i="30"/>
  <c r="BL399" i="30"/>
  <c r="BL400" i="30"/>
  <c r="BM248" i="30"/>
  <c r="BM176" i="30"/>
  <c r="BM177" i="30"/>
  <c r="BL403" i="30"/>
  <c r="BM254" i="30"/>
  <c r="BL312" i="30"/>
  <c r="BM222" i="30"/>
  <c r="BL377" i="30"/>
  <c r="BL384" i="30"/>
  <c r="BL359" i="30"/>
  <c r="BL372" i="30"/>
  <c r="BL361" i="30"/>
  <c r="BL375" i="30"/>
  <c r="BM253" i="30"/>
  <c r="BM235" i="30"/>
  <c r="BL391" i="30"/>
  <c r="BL341" i="30"/>
  <c r="BL388" i="30"/>
  <c r="BL373" i="30"/>
  <c r="BM230" i="30"/>
  <c r="BL406" i="30"/>
  <c r="AC383" i="30"/>
  <c r="BN252" i="31"/>
  <c r="BO222" i="31"/>
  <c r="BN221" i="31"/>
  <c r="BM234" i="30"/>
  <c r="BL368" i="30"/>
  <c r="BM204" i="30"/>
  <c r="AC216" i="30"/>
  <c r="BL345" i="30"/>
  <c r="BL365" i="30"/>
  <c r="BL385" i="30"/>
  <c r="BL396" i="30"/>
  <c r="BL374" i="30"/>
  <c r="BN184" i="30"/>
  <c r="BN215" i="30" s="1"/>
  <c r="BN245" i="30" s="1"/>
  <c r="BN153" i="30"/>
  <c r="BO154" i="30"/>
  <c r="BL389" i="30"/>
  <c r="AC353" i="30"/>
  <c r="BL316" i="30"/>
  <c r="BO157" i="32"/>
  <c r="BP158" i="32"/>
  <c r="BO188" i="32"/>
  <c r="BL367" i="30"/>
  <c r="BL344" i="30"/>
  <c r="BL390" i="30"/>
  <c r="BL362" i="30"/>
  <c r="BL387" i="30"/>
  <c r="BM258" i="30"/>
  <c r="BM290" i="30"/>
  <c r="BN291" i="30"/>
  <c r="BM321" i="30"/>
  <c r="BM352" i="30" s="1"/>
  <c r="BM382" i="30" s="1"/>
  <c r="BL364" i="30"/>
  <c r="BL397" i="30"/>
  <c r="BL376" i="30"/>
  <c r="BN297" i="32"/>
  <c r="BO298" i="32"/>
  <c r="BN328" i="32"/>
  <c r="BL342" i="30"/>
  <c r="BL393" i="30"/>
  <c r="BL405" i="30"/>
  <c r="BL404" i="30"/>
  <c r="BL354" i="30"/>
  <c r="BM255" i="30"/>
  <c r="BL401" i="30"/>
  <c r="BM262" i="30"/>
  <c r="BO188" i="31"/>
  <c r="BO157" i="31"/>
  <c r="BP158" i="31"/>
  <c r="BO94" i="33"/>
  <c r="BO125" i="33"/>
  <c r="BP95" i="33"/>
  <c r="BL314" i="30"/>
  <c r="BL343" i="30"/>
  <c r="BL355" i="30"/>
  <c r="BL313" i="30"/>
  <c r="BM392" i="31"/>
  <c r="BM361" i="31"/>
  <c r="BN362" i="31"/>
  <c r="BO222" i="32"/>
  <c r="BN221" i="32"/>
  <c r="BN252" i="32"/>
  <c r="BL356" i="30"/>
  <c r="BL402" i="30"/>
  <c r="BL369" i="30"/>
  <c r="BN328" i="31"/>
  <c r="BN297" i="31"/>
  <c r="BO298" i="31"/>
  <c r="BL311" i="30"/>
  <c r="BN171" i="33"/>
  <c r="BN202" i="33"/>
  <c r="BO172" i="33"/>
  <c r="BM392" i="32"/>
  <c r="BN362" i="32"/>
  <c r="BM361" i="32"/>
  <c r="BD109" i="36"/>
  <c r="BE46" i="36"/>
  <c r="BE66" i="36" s="1"/>
  <c r="BD106" i="36"/>
  <c r="BE43" i="36"/>
  <c r="BE63" i="36" s="1"/>
  <c r="BD117" i="36"/>
  <c r="BE54" i="36"/>
  <c r="BE74" i="36" s="1"/>
  <c r="BE47" i="36"/>
  <c r="BE67" i="36" s="1"/>
  <c r="BD110" i="36"/>
  <c r="BE41" i="36"/>
  <c r="BE61" i="36" s="1"/>
  <c r="BD104" i="36"/>
  <c r="BE50" i="36"/>
  <c r="BE70" i="36" s="1"/>
  <c r="BD113" i="36"/>
  <c r="BE42" i="36"/>
  <c r="BE62" i="36" s="1"/>
  <c r="BD105" i="36"/>
  <c r="BO13" i="35"/>
  <c r="BN27" i="35"/>
  <c r="BF50" i="37"/>
  <c r="BG39" i="37"/>
  <c r="BC103" i="36"/>
  <c r="BC119" i="36" s="1"/>
  <c r="BC78" i="36"/>
  <c r="BD107" i="36"/>
  <c r="BE44" i="36"/>
  <c r="BE64" i="36" s="1"/>
  <c r="BN38" i="37"/>
  <c r="BM48" i="37"/>
  <c r="BM49" i="37" s="1"/>
  <c r="BF14" i="35"/>
  <c r="BD56" i="36"/>
  <c r="BE40" i="36"/>
  <c r="BE60" i="36" s="1"/>
  <c r="BD115" i="36"/>
  <c r="BE52" i="36"/>
  <c r="BE72" i="36" s="1"/>
  <c r="BD112" i="36"/>
  <c r="BE49" i="36"/>
  <c r="BE69" i="36" s="1"/>
  <c r="BE45" i="36"/>
  <c r="BE65" i="36" s="1"/>
  <c r="BD108" i="36"/>
  <c r="BM39" i="36"/>
  <c r="BL59" i="36"/>
  <c r="BL81" i="36"/>
  <c r="BL102" i="36" s="1"/>
  <c r="BL131" i="36" s="1"/>
  <c r="BL132" i="36" s="1"/>
  <c r="BE53" i="36"/>
  <c r="BE73" i="36" s="1"/>
  <c r="BD116" i="36"/>
  <c r="BD114" i="36"/>
  <c r="BE51" i="36"/>
  <c r="BE71" i="36" s="1"/>
  <c r="BD111" i="36"/>
  <c r="BE48" i="36"/>
  <c r="BE68" i="36" s="1"/>
  <c r="BM119" i="30"/>
  <c r="BM127" i="30"/>
  <c r="BM113" i="30"/>
  <c r="BM121" i="30"/>
  <c r="BM120" i="30"/>
  <c r="BM111" i="30"/>
  <c r="BM117" i="30"/>
  <c r="BM112" i="30"/>
  <c r="BM124" i="30"/>
  <c r="BM130" i="30"/>
  <c r="BM110" i="30"/>
  <c r="BM115" i="30"/>
  <c r="BM125" i="30"/>
  <c r="BM131" i="30"/>
  <c r="BM128" i="30"/>
  <c r="BM114" i="30"/>
  <c r="BM129" i="30"/>
  <c r="BM123" i="30"/>
  <c r="BM133" i="30"/>
  <c r="BM118" i="30"/>
  <c r="BM126" i="30"/>
  <c r="BM109" i="30"/>
  <c r="BM122" i="30"/>
  <c r="BM132" i="30"/>
  <c r="BP16" i="16"/>
  <c r="BP4" i="16" s="1"/>
  <c r="BP8" i="16" s="1" a="1"/>
  <c r="BP8" i="16" s="1"/>
  <c r="BO39" i="16"/>
  <c r="BO61" i="16" s="1"/>
  <c r="BO89" i="16" s="1"/>
  <c r="BO111" i="16" s="1"/>
  <c r="BO133" i="16" s="1"/>
  <c r="BO48" i="33"/>
  <c r="BP18" i="33"/>
  <c r="BO17" i="33"/>
  <c r="BO43" i="33" s="1"/>
  <c r="BN112" i="31"/>
  <c r="BN81" i="31"/>
  <c r="BO82" i="31"/>
  <c r="BN112" i="32"/>
  <c r="BN128" i="32" s="1"/>
  <c r="BO82" i="32"/>
  <c r="BN81" i="32"/>
  <c r="BO17" i="32"/>
  <c r="BO48" i="32"/>
  <c r="BP18" i="32"/>
  <c r="BO48" i="31"/>
  <c r="BP18" i="31"/>
  <c r="BO17" i="31"/>
  <c r="BM101" i="30"/>
  <c r="BM103" i="30"/>
  <c r="BM102" i="30"/>
  <c r="BM100" i="30"/>
  <c r="BM82" i="30"/>
  <c r="BM89" i="30"/>
  <c r="BM81" i="30"/>
  <c r="BM98" i="30"/>
  <c r="BM97" i="30"/>
  <c r="BM96" i="30"/>
  <c r="BM84" i="30"/>
  <c r="BM92" i="30"/>
  <c r="BM87" i="30"/>
  <c r="BM88" i="30"/>
  <c r="AB79" i="30"/>
  <c r="BM93" i="30"/>
  <c r="BM94" i="30"/>
  <c r="BM86" i="30"/>
  <c r="BM91" i="30"/>
  <c r="BM99" i="30"/>
  <c r="BM80" i="30"/>
  <c r="BM90" i="30"/>
  <c r="BM95" i="30"/>
  <c r="BM83" i="30"/>
  <c r="BM85" i="30"/>
  <c r="BN78" i="30"/>
  <c r="BN108" i="30" s="1"/>
  <c r="BN116" i="30" s="1"/>
  <c r="BO16" i="30"/>
  <c r="BP17" i="30"/>
  <c r="BO47" i="30"/>
  <c r="Y61" i="16"/>
  <c r="Y89" i="16" s="1"/>
  <c r="Y111" i="16" s="1"/>
  <c r="Y133" i="16" s="1"/>
  <c r="BN370" i="31" l="1"/>
  <c r="BM13" i="22"/>
  <c r="BM14" i="22"/>
  <c r="BM15" i="22"/>
  <c r="BO3" i="22"/>
  <c r="BN12" i="22"/>
  <c r="BE76" i="36"/>
  <c r="BL94" i="36"/>
  <c r="BG82" i="36"/>
  <c r="BF98" i="36"/>
  <c r="BL89" i="36"/>
  <c r="BL95" i="36"/>
  <c r="BL91" i="36"/>
  <c r="BL87" i="36"/>
  <c r="BL85" i="36"/>
  <c r="BL88" i="36"/>
  <c r="BL83" i="36"/>
  <c r="BL92" i="36"/>
  <c r="BL86" i="36"/>
  <c r="BL84" i="36"/>
  <c r="BC134" i="36"/>
  <c r="BC121" i="36"/>
  <c r="BL96" i="36"/>
  <c r="BL90" i="36"/>
  <c r="BL93" i="36"/>
  <c r="BN314" i="32"/>
  <c r="BE19" i="35"/>
  <c r="BF15" i="35"/>
  <c r="BG23" i="35"/>
  <c r="BG32" i="35" s="1"/>
  <c r="BH22" i="35"/>
  <c r="BG21" i="35"/>
  <c r="BG31" i="35" s="1"/>
  <c r="BH20" i="35"/>
  <c r="BN106" i="31"/>
  <c r="BD30" i="35"/>
  <c r="BE29" i="35"/>
  <c r="BM415" i="31"/>
  <c r="BN121" i="31"/>
  <c r="BN269" i="31"/>
  <c r="BN175" i="33"/>
  <c r="BN264" i="32"/>
  <c r="BO43" i="31"/>
  <c r="BP7" i="16" a="1"/>
  <c r="BP7" i="16" s="1"/>
  <c r="BN302" i="31"/>
  <c r="BN226" i="33"/>
  <c r="BN385" i="31"/>
  <c r="BM416" i="32"/>
  <c r="BN5" i="38" a="1"/>
  <c r="BN5" i="38" s="1"/>
  <c r="BP5" i="16" a="1"/>
  <c r="BP5" i="16" s="1"/>
  <c r="BO11" i="39" a="1"/>
  <c r="BO11" i="39" s="1"/>
  <c r="BN7" i="38" a="1"/>
  <c r="BN7" i="38" s="1"/>
  <c r="BO10" i="39" a="1"/>
  <c r="BO10" i="39" s="1"/>
  <c r="BM415" i="32"/>
  <c r="BO131" i="33"/>
  <c r="BM417" i="32"/>
  <c r="BN8" i="38" a="1"/>
  <c r="BN8" i="38" s="1"/>
  <c r="BP9" i="16" a="1"/>
  <c r="BP9" i="16" s="1"/>
  <c r="BO5" i="39" a="1"/>
  <c r="BO5" i="39" s="1"/>
  <c r="BN227" i="33"/>
  <c r="BO7" i="39" a="1"/>
  <c r="BO7" i="39" s="1"/>
  <c r="BP10" i="16" a="1"/>
  <c r="BP10" i="16" s="1"/>
  <c r="BM417" i="31"/>
  <c r="BM416" i="31"/>
  <c r="BP11" i="16" a="1"/>
  <c r="BP11" i="16" s="1"/>
  <c r="BN11" i="38" a="1"/>
  <c r="BN11" i="38" s="1"/>
  <c r="BN10" i="38" a="1"/>
  <c r="BN10" i="38" s="1"/>
  <c r="BN225" i="33"/>
  <c r="BO9" i="39" a="1"/>
  <c r="BO9" i="39" s="1"/>
  <c r="BO149" i="33"/>
  <c r="BN182" i="33"/>
  <c r="BO51" i="33"/>
  <c r="BO148" i="33"/>
  <c r="BO150" i="33"/>
  <c r="BO136" i="33"/>
  <c r="BO50" i="33"/>
  <c r="BO41" i="33"/>
  <c r="BO100" i="33"/>
  <c r="BO129" i="33"/>
  <c r="BO52" i="33"/>
  <c r="BN222" i="33"/>
  <c r="BO116" i="33"/>
  <c r="BN221" i="33"/>
  <c r="BO102" i="33"/>
  <c r="BO26" i="33"/>
  <c r="BO71" i="33"/>
  <c r="BO60" i="33"/>
  <c r="BN174" i="33"/>
  <c r="BO31" i="33"/>
  <c r="BO134" i="33"/>
  <c r="BO73" i="33"/>
  <c r="BO72" i="33"/>
  <c r="BN206" i="33"/>
  <c r="BN176" i="33"/>
  <c r="BO65" i="33"/>
  <c r="BN207" i="33"/>
  <c r="BN213" i="33"/>
  <c r="BN197" i="33"/>
  <c r="BN205" i="33"/>
  <c r="BO33" i="33"/>
  <c r="BO137" i="33"/>
  <c r="BN214" i="33"/>
  <c r="BN216" i="33"/>
  <c r="BO27" i="33"/>
  <c r="BO21" i="33"/>
  <c r="BO143" i="33"/>
  <c r="BO24" i="33"/>
  <c r="BO132" i="33"/>
  <c r="BO98" i="33"/>
  <c r="BO135" i="33"/>
  <c r="BO59" i="33"/>
  <c r="BN188" i="33"/>
  <c r="BN223" i="33"/>
  <c r="BO64" i="33"/>
  <c r="BO109" i="33"/>
  <c r="BO103" i="33"/>
  <c r="BO130" i="33"/>
  <c r="BN184" i="33"/>
  <c r="BN215" i="33"/>
  <c r="BN185" i="33"/>
  <c r="BO53" i="33"/>
  <c r="BO106" i="33"/>
  <c r="BO66" i="33"/>
  <c r="BO35" i="33"/>
  <c r="BO110" i="33"/>
  <c r="BN204" i="33"/>
  <c r="BN189" i="33"/>
  <c r="BO39" i="33"/>
  <c r="BO54" i="33"/>
  <c r="BN177" i="33"/>
  <c r="BO68" i="33"/>
  <c r="BO139" i="33"/>
  <c r="BN180" i="33"/>
  <c r="BO115" i="33"/>
  <c r="BO120" i="33"/>
  <c r="BN186" i="33"/>
  <c r="BN193" i="33"/>
  <c r="BN209" i="33"/>
  <c r="BN219" i="33"/>
  <c r="BO128" i="33"/>
  <c r="BO147" i="33"/>
  <c r="BO55" i="33"/>
  <c r="BO117" i="33"/>
  <c r="BO146" i="33"/>
  <c r="BO42" i="33"/>
  <c r="BO40" i="33"/>
  <c r="BO113" i="33"/>
  <c r="BO111" i="33"/>
  <c r="BO32" i="33"/>
  <c r="BN187" i="33"/>
  <c r="BO23" i="33"/>
  <c r="BO105" i="33"/>
  <c r="BO119" i="33"/>
  <c r="BN183" i="33"/>
  <c r="BN179" i="33"/>
  <c r="BO57" i="33"/>
  <c r="BO114" i="33"/>
  <c r="BO20" i="33"/>
  <c r="BO99" i="33"/>
  <c r="BO112" i="33"/>
  <c r="BO22" i="33"/>
  <c r="BO118" i="33"/>
  <c r="BO28" i="33"/>
  <c r="BO36" i="33"/>
  <c r="BO34" i="33"/>
  <c r="BO97" i="33"/>
  <c r="BN218" i="33"/>
  <c r="BN192" i="33"/>
  <c r="BO29" i="33"/>
  <c r="BN217" i="33"/>
  <c r="BN212" i="33"/>
  <c r="BO141" i="33"/>
  <c r="BN178" i="33"/>
  <c r="BN181" i="33"/>
  <c r="BN224" i="33"/>
  <c r="BO62" i="33"/>
  <c r="BN191" i="33"/>
  <c r="BO107" i="33"/>
  <c r="BO63" i="33"/>
  <c r="BN220" i="33"/>
  <c r="BN194" i="33"/>
  <c r="BO67" i="33"/>
  <c r="BO30" i="33"/>
  <c r="BO37" i="33"/>
  <c r="BO144" i="33"/>
  <c r="BO38" i="33"/>
  <c r="BO58" i="33"/>
  <c r="BO145" i="33"/>
  <c r="BO142" i="33"/>
  <c r="BO140" i="33"/>
  <c r="BO104" i="33"/>
  <c r="BO69" i="33"/>
  <c r="BO61" i="33"/>
  <c r="BO101" i="33"/>
  <c r="BN208" i="33"/>
  <c r="BO108" i="33"/>
  <c r="BN196" i="33"/>
  <c r="BO127" i="33"/>
  <c r="BO25" i="33"/>
  <c r="BO70" i="33"/>
  <c r="BN190" i="33"/>
  <c r="BN195" i="33"/>
  <c r="BO138" i="33"/>
  <c r="BN211" i="33"/>
  <c r="BN386" i="32"/>
  <c r="BN387" i="32"/>
  <c r="BN385" i="32"/>
  <c r="BN384" i="32"/>
  <c r="BN277" i="32"/>
  <c r="BN275" i="32"/>
  <c r="BN276" i="32"/>
  <c r="BO100" i="32"/>
  <c r="BO247" i="32"/>
  <c r="BO245" i="32"/>
  <c r="BO244" i="32"/>
  <c r="BO246" i="32"/>
  <c r="BN137" i="32"/>
  <c r="BN136" i="32"/>
  <c r="BN135" i="32"/>
  <c r="BN267" i="32"/>
  <c r="BN126" i="32"/>
  <c r="BO25" i="32"/>
  <c r="BN304" i="32"/>
  <c r="BN255" i="32"/>
  <c r="BO85" i="32"/>
  <c r="BN270" i="32"/>
  <c r="BO26" i="32"/>
  <c r="BN315" i="32"/>
  <c r="BM396" i="32"/>
  <c r="BO240" i="32"/>
  <c r="BN366" i="32"/>
  <c r="BN125" i="32"/>
  <c r="BM397" i="32"/>
  <c r="BO27" i="32"/>
  <c r="BN114" i="32"/>
  <c r="BO90" i="32"/>
  <c r="BN316" i="32"/>
  <c r="BO93" i="32"/>
  <c r="BM404" i="32"/>
  <c r="BN116" i="32"/>
  <c r="BO232" i="32"/>
  <c r="BM409" i="32"/>
  <c r="BO105" i="32"/>
  <c r="BN378" i="32"/>
  <c r="BO102" i="32"/>
  <c r="BN117" i="32"/>
  <c r="BN322" i="32"/>
  <c r="BM406" i="32"/>
  <c r="BN383" i="32"/>
  <c r="BO106" i="32"/>
  <c r="BM398" i="32"/>
  <c r="BO30" i="32"/>
  <c r="BO165" i="32"/>
  <c r="BO91" i="32"/>
  <c r="BN303" i="32"/>
  <c r="BO176" i="32"/>
  <c r="BM413" i="32"/>
  <c r="BM410" i="32"/>
  <c r="BN134" i="32"/>
  <c r="BN376" i="32"/>
  <c r="BN377" i="32"/>
  <c r="BO177" i="32"/>
  <c r="BO224" i="32"/>
  <c r="BO179" i="32"/>
  <c r="BN262" i="32"/>
  <c r="BN380" i="32"/>
  <c r="BO23" i="32"/>
  <c r="BO94" i="32"/>
  <c r="BO160" i="32"/>
  <c r="BN131" i="32"/>
  <c r="BM414" i="32"/>
  <c r="BN307" i="32"/>
  <c r="BO21" i="32"/>
  <c r="BN266" i="32"/>
  <c r="BO40" i="32"/>
  <c r="BN367" i="32"/>
  <c r="BN133" i="32"/>
  <c r="BN381" i="32"/>
  <c r="BO243" i="32"/>
  <c r="BO89" i="32"/>
  <c r="BO225" i="32"/>
  <c r="BO84" i="32"/>
  <c r="BO174" i="32"/>
  <c r="BN115" i="32"/>
  <c r="BN312" i="32"/>
  <c r="BN305" i="32"/>
  <c r="BN369" i="32"/>
  <c r="BO162" i="32"/>
  <c r="BO86" i="32"/>
  <c r="BN271" i="32"/>
  <c r="BM399" i="32"/>
  <c r="BO163" i="32"/>
  <c r="BO175" i="32"/>
  <c r="BO170" i="32"/>
  <c r="BN311" i="32"/>
  <c r="BO229" i="32"/>
  <c r="BN269" i="32"/>
  <c r="BO172" i="32"/>
  <c r="BM403" i="32"/>
  <c r="BO233" i="32"/>
  <c r="BO166" i="32"/>
  <c r="BO92" i="32"/>
  <c r="BN127" i="32"/>
  <c r="BN254" i="32"/>
  <c r="BO168" i="32"/>
  <c r="BO39" i="32"/>
  <c r="BN310" i="32"/>
  <c r="BO104" i="32"/>
  <c r="BO34" i="32"/>
  <c r="BO20" i="32"/>
  <c r="BN319" i="32"/>
  <c r="BO107" i="32"/>
  <c r="BO180" i="32"/>
  <c r="BN124" i="32"/>
  <c r="BO169" i="32"/>
  <c r="BN274" i="32"/>
  <c r="BN306" i="32"/>
  <c r="BN379" i="32"/>
  <c r="BN300" i="32"/>
  <c r="BO228" i="32"/>
  <c r="BN123" i="32"/>
  <c r="BN320" i="32"/>
  <c r="BO161" i="32"/>
  <c r="BO95" i="32"/>
  <c r="BO181" i="32"/>
  <c r="BO33" i="32"/>
  <c r="BO241" i="32"/>
  <c r="BO164" i="32"/>
  <c r="BO31" i="32"/>
  <c r="BN129" i="32"/>
  <c r="BN257" i="32"/>
  <c r="BO231" i="32"/>
  <c r="BO36" i="32"/>
  <c r="BO98" i="32"/>
  <c r="BN321" i="32"/>
  <c r="BN259" i="32"/>
  <c r="BN256" i="32"/>
  <c r="BO237" i="32"/>
  <c r="BO226" i="32"/>
  <c r="BN365" i="32"/>
  <c r="BN370" i="32"/>
  <c r="BN261" i="32"/>
  <c r="BO236" i="32"/>
  <c r="BN121" i="32"/>
  <c r="BO97" i="32"/>
  <c r="BN268" i="32"/>
  <c r="BO38" i="32"/>
  <c r="BM401" i="32"/>
  <c r="BO101" i="32"/>
  <c r="BO239" i="32"/>
  <c r="BN273" i="32"/>
  <c r="BO171" i="32"/>
  <c r="BM394" i="32"/>
  <c r="BN372" i="32"/>
  <c r="BN374" i="32"/>
  <c r="BO32" i="32"/>
  <c r="BM402" i="32"/>
  <c r="BM395" i="32"/>
  <c r="BN272" i="32"/>
  <c r="BO234" i="32"/>
  <c r="BO22" i="32"/>
  <c r="BN318" i="32"/>
  <c r="BN308" i="32"/>
  <c r="BO178" i="32"/>
  <c r="BO183" i="32"/>
  <c r="BN373" i="32"/>
  <c r="BN258" i="32"/>
  <c r="BO230" i="32"/>
  <c r="BN122" i="32"/>
  <c r="BO103" i="32"/>
  <c r="BN132" i="32"/>
  <c r="BO28" i="32"/>
  <c r="BN382" i="32"/>
  <c r="BO43" i="32"/>
  <c r="BN309" i="32"/>
  <c r="BN302" i="32"/>
  <c r="BN368" i="32"/>
  <c r="BO227" i="32"/>
  <c r="BN119" i="32"/>
  <c r="BO242" i="32"/>
  <c r="BN265" i="32"/>
  <c r="BO42" i="32"/>
  <c r="BO96" i="32"/>
  <c r="BO35" i="32"/>
  <c r="BM405" i="32"/>
  <c r="BO24" i="32"/>
  <c r="BM412" i="32"/>
  <c r="BN317" i="32"/>
  <c r="BO37" i="32"/>
  <c r="BO99" i="32"/>
  <c r="BM407" i="32"/>
  <c r="BO173" i="32"/>
  <c r="BN118" i="32"/>
  <c r="BM408" i="32"/>
  <c r="BO41" i="32"/>
  <c r="BM411" i="32"/>
  <c r="BO235" i="32"/>
  <c r="BN375" i="32"/>
  <c r="BN323" i="32"/>
  <c r="BO238" i="32"/>
  <c r="BO182" i="32"/>
  <c r="BN301" i="32"/>
  <c r="BN371" i="32"/>
  <c r="BN130" i="32"/>
  <c r="BO87" i="32"/>
  <c r="BN364" i="32"/>
  <c r="BO29" i="32"/>
  <c r="BN263" i="32"/>
  <c r="BO167" i="32"/>
  <c r="BO88" i="32"/>
  <c r="BN313" i="32"/>
  <c r="BN353" i="31"/>
  <c r="BN352" i="31"/>
  <c r="BN386" i="31"/>
  <c r="BN387" i="31"/>
  <c r="BN351" i="31"/>
  <c r="BN275" i="31"/>
  <c r="BN276" i="31"/>
  <c r="BO181" i="31"/>
  <c r="BN277" i="31"/>
  <c r="BM402" i="31"/>
  <c r="BO213" i="31"/>
  <c r="BO246" i="31"/>
  <c r="BO193" i="31"/>
  <c r="BN256" i="31"/>
  <c r="BO28" i="31"/>
  <c r="BO162" i="31"/>
  <c r="BO212" i="31"/>
  <c r="BN272" i="31"/>
  <c r="BO247" i="31"/>
  <c r="BO229" i="31"/>
  <c r="BO173" i="31"/>
  <c r="BM412" i="31"/>
  <c r="BM396" i="31"/>
  <c r="BN137" i="31"/>
  <c r="BN136" i="31"/>
  <c r="BO167" i="31"/>
  <c r="BO40" i="31"/>
  <c r="BM399" i="31"/>
  <c r="BM413" i="31"/>
  <c r="BM411" i="31"/>
  <c r="BN131" i="31"/>
  <c r="BM414" i="31"/>
  <c r="BM404" i="31"/>
  <c r="BN274" i="31"/>
  <c r="BO164" i="31"/>
  <c r="BN135" i="31"/>
  <c r="BO208" i="31"/>
  <c r="BO190" i="31"/>
  <c r="BO183" i="31"/>
  <c r="BO175" i="31"/>
  <c r="BN305" i="31"/>
  <c r="BN371" i="31"/>
  <c r="BN89" i="31"/>
  <c r="BN128" i="31"/>
  <c r="BO177" i="31"/>
  <c r="BN321" i="31"/>
  <c r="BN300" i="31"/>
  <c r="BO73" i="31"/>
  <c r="BN308" i="31"/>
  <c r="BO61" i="31"/>
  <c r="BN368" i="31"/>
  <c r="BN304" i="31"/>
  <c r="BN309" i="31"/>
  <c r="BO174" i="31"/>
  <c r="BN259" i="31"/>
  <c r="BM406" i="31"/>
  <c r="BN114" i="31"/>
  <c r="BO192" i="31"/>
  <c r="BO170" i="31"/>
  <c r="BN345" i="31"/>
  <c r="BN103" i="31"/>
  <c r="BO72" i="31"/>
  <c r="BN134" i="31"/>
  <c r="BO163" i="31"/>
  <c r="BO202" i="31"/>
  <c r="BN117" i="31"/>
  <c r="BO33" i="31"/>
  <c r="BO225" i="31"/>
  <c r="BN258" i="31"/>
  <c r="BN101" i="31"/>
  <c r="BN107" i="31"/>
  <c r="BO161" i="31"/>
  <c r="BO200" i="31"/>
  <c r="BN330" i="31"/>
  <c r="BN84" i="31"/>
  <c r="BO165" i="31"/>
  <c r="BO191" i="31"/>
  <c r="BN104" i="31"/>
  <c r="BN332" i="31"/>
  <c r="BO211" i="31"/>
  <c r="BO194" i="31"/>
  <c r="BN383" i="31"/>
  <c r="BN257" i="31"/>
  <c r="BO178" i="31"/>
  <c r="BO238" i="31"/>
  <c r="BN127" i="31"/>
  <c r="BN375" i="31"/>
  <c r="BM405" i="31"/>
  <c r="BN123" i="31"/>
  <c r="BO22" i="31"/>
  <c r="BO179" i="31"/>
  <c r="BN318" i="31"/>
  <c r="BN313" i="31"/>
  <c r="BN312" i="31"/>
  <c r="BN335" i="31"/>
  <c r="BN377" i="31"/>
  <c r="BM408" i="31"/>
  <c r="BO195" i="31"/>
  <c r="BN271" i="31"/>
  <c r="BN94" i="31"/>
  <c r="BN320" i="31"/>
  <c r="BO52" i="31"/>
  <c r="BO236" i="31"/>
  <c r="BO64" i="31"/>
  <c r="BO66" i="31"/>
  <c r="BN133" i="31"/>
  <c r="BO233" i="31"/>
  <c r="BO24" i="31"/>
  <c r="BO231" i="31"/>
  <c r="BN100" i="31"/>
  <c r="BO232" i="31"/>
  <c r="BO160" i="31"/>
  <c r="BN124" i="31"/>
  <c r="BN98" i="31"/>
  <c r="BN263" i="31"/>
  <c r="BO224" i="31"/>
  <c r="BO166" i="31"/>
  <c r="BN340" i="31"/>
  <c r="BN88" i="31"/>
  <c r="BN337" i="31"/>
  <c r="BO27" i="31"/>
  <c r="BN342" i="31"/>
  <c r="BN105" i="31"/>
  <c r="BN119" i="31"/>
  <c r="BN262" i="31"/>
  <c r="BO21" i="31"/>
  <c r="BN382" i="31"/>
  <c r="BN316" i="31"/>
  <c r="BN333" i="31"/>
  <c r="BO69" i="31"/>
  <c r="BO209" i="31"/>
  <c r="BN346" i="31"/>
  <c r="BN334" i="31"/>
  <c r="BN254" i="31"/>
  <c r="BO180" i="31"/>
  <c r="BN96" i="31"/>
  <c r="BN97" i="31"/>
  <c r="BN344" i="31"/>
  <c r="BO29" i="31"/>
  <c r="BM395" i="31"/>
  <c r="BN122" i="31"/>
  <c r="BN373" i="31"/>
  <c r="BO244" i="31"/>
  <c r="BO58" i="31"/>
  <c r="BO245" i="31"/>
  <c r="BN314" i="31"/>
  <c r="BN126" i="31"/>
  <c r="BO57" i="31"/>
  <c r="BO36" i="31"/>
  <c r="BN273" i="31"/>
  <c r="BO41" i="31"/>
  <c r="BO241" i="31"/>
  <c r="BO68" i="31"/>
  <c r="BO37" i="31"/>
  <c r="BN364" i="31"/>
  <c r="BO203" i="31"/>
  <c r="BN347" i="31"/>
  <c r="BO237" i="31"/>
  <c r="BN323" i="31"/>
  <c r="BO53" i="31"/>
  <c r="BN86" i="31"/>
  <c r="BN90" i="31"/>
  <c r="BN92" i="31"/>
  <c r="BN322" i="31"/>
  <c r="BN261" i="31"/>
  <c r="BO182" i="31"/>
  <c r="BN384" i="31"/>
  <c r="BN303" i="31"/>
  <c r="BN315" i="31"/>
  <c r="BN306" i="31"/>
  <c r="BO169" i="31"/>
  <c r="BN311" i="31"/>
  <c r="BM403" i="31"/>
  <c r="BO230" i="31"/>
  <c r="BN307" i="31"/>
  <c r="BN365" i="31"/>
  <c r="BO234" i="31"/>
  <c r="BO240" i="31"/>
  <c r="BO34" i="31"/>
  <c r="BN91" i="31"/>
  <c r="BN374" i="31"/>
  <c r="BO204" i="31"/>
  <c r="BN132" i="31"/>
  <c r="BN95" i="31"/>
  <c r="BO42" i="31"/>
  <c r="BN301" i="31"/>
  <c r="BN366" i="31"/>
  <c r="BO55" i="31"/>
  <c r="BO176" i="31"/>
  <c r="BN378" i="31"/>
  <c r="BO20" i="31"/>
  <c r="BN118" i="31"/>
  <c r="BO30" i="31"/>
  <c r="BN350" i="31"/>
  <c r="BN129" i="31"/>
  <c r="BO172" i="31"/>
  <c r="BO227" i="31"/>
  <c r="BO71" i="31"/>
  <c r="BO235" i="31"/>
  <c r="BO51" i="31"/>
  <c r="BO59" i="31"/>
  <c r="BN379" i="31"/>
  <c r="BN343" i="31"/>
  <c r="BN376" i="31"/>
  <c r="BN125" i="31"/>
  <c r="BO25" i="31"/>
  <c r="BN265" i="31"/>
  <c r="BN367" i="31"/>
  <c r="BN266" i="31"/>
  <c r="BO62" i="31"/>
  <c r="BN331" i="31"/>
  <c r="BN130" i="31"/>
  <c r="BO171" i="31"/>
  <c r="BO39" i="31"/>
  <c r="BO32" i="31"/>
  <c r="BO201" i="31"/>
  <c r="BO242" i="31"/>
  <c r="BM407" i="31"/>
  <c r="BO168" i="31"/>
  <c r="BO31" i="31"/>
  <c r="BO198" i="31"/>
  <c r="BN268" i="31"/>
  <c r="BO38" i="31"/>
  <c r="BO197" i="31"/>
  <c r="BN93" i="31"/>
  <c r="BO206" i="31"/>
  <c r="BO207" i="31"/>
  <c r="BO65" i="31"/>
  <c r="BO67" i="31"/>
  <c r="BN85" i="31"/>
  <c r="BO199" i="31"/>
  <c r="BO23" i="31"/>
  <c r="BO210" i="31"/>
  <c r="BM409" i="31"/>
  <c r="BO70" i="31"/>
  <c r="BN270" i="31"/>
  <c r="BO35" i="31"/>
  <c r="BN369" i="31"/>
  <c r="BN349" i="31"/>
  <c r="BO60" i="31"/>
  <c r="BO243" i="31"/>
  <c r="BO50" i="31"/>
  <c r="BO239" i="31"/>
  <c r="BN341" i="31"/>
  <c r="BO63" i="31"/>
  <c r="BO226" i="31"/>
  <c r="BO205" i="31"/>
  <c r="BM401" i="31"/>
  <c r="BN380" i="31"/>
  <c r="BN99" i="31"/>
  <c r="BN319" i="31"/>
  <c r="BN348" i="31"/>
  <c r="BN115" i="31"/>
  <c r="BN102" i="31"/>
  <c r="BM398" i="31"/>
  <c r="BN338" i="31"/>
  <c r="BM410" i="31"/>
  <c r="BN264" i="31"/>
  <c r="BN310" i="31"/>
  <c r="BN116" i="31"/>
  <c r="BN87" i="31"/>
  <c r="BO228" i="31"/>
  <c r="BN255" i="31"/>
  <c r="BM394" i="31"/>
  <c r="BN339" i="31"/>
  <c r="BN267" i="31"/>
  <c r="BN317" i="31"/>
  <c r="BM397" i="31"/>
  <c r="BO26" i="31"/>
  <c r="BO54" i="31"/>
  <c r="BN372" i="31"/>
  <c r="BN381" i="31"/>
  <c r="DB19" i="7"/>
  <c r="DC21" i="7"/>
  <c r="DC25" i="7"/>
  <c r="DC27" i="7"/>
  <c r="DD24" i="7"/>
  <c r="DE26" i="7"/>
  <c r="DC23" i="7"/>
  <c r="DD20" i="7"/>
  <c r="DE22" i="7"/>
  <c r="BO68" i="30"/>
  <c r="BO37" i="30"/>
  <c r="BO42" i="30"/>
  <c r="BO70" i="30"/>
  <c r="BO72" i="30"/>
  <c r="BO71" i="30"/>
  <c r="BO40" i="30"/>
  <c r="BO69" i="30"/>
  <c r="BO41" i="30"/>
  <c r="BO38" i="30"/>
  <c r="BO39" i="30"/>
  <c r="BO67" i="30"/>
  <c r="BN174" i="30"/>
  <c r="BM402" i="30"/>
  <c r="BP39" i="39"/>
  <c r="BP61" i="39" s="1"/>
  <c r="BP89" i="39" s="1"/>
  <c r="BP111" i="39" s="1"/>
  <c r="BP133" i="39" s="1"/>
  <c r="BP4" i="39"/>
  <c r="BP8" i="39" s="1" a="1"/>
  <c r="BP8" i="39" s="1"/>
  <c r="BQ16" i="39"/>
  <c r="BO39" i="38"/>
  <c r="BO61" i="38" s="1"/>
  <c r="BO89" i="38" s="1"/>
  <c r="BO111" i="38" s="1"/>
  <c r="BO133" i="38" s="1"/>
  <c r="BO4" i="38"/>
  <c r="BO9" i="38" s="1" a="1"/>
  <c r="BO9" i="38" s="1"/>
  <c r="BP16" i="38"/>
  <c r="BN261" i="30"/>
  <c r="BM391" i="30"/>
  <c r="BN231" i="30"/>
  <c r="BN230" i="30"/>
  <c r="BN225" i="30"/>
  <c r="BN232" i="30"/>
  <c r="BN226" i="30"/>
  <c r="BN224" i="30"/>
  <c r="BM369" i="30"/>
  <c r="BM366" i="30"/>
  <c r="BM356" i="30"/>
  <c r="BN251" i="30"/>
  <c r="BM375" i="30"/>
  <c r="BM377" i="30"/>
  <c r="BN179" i="30"/>
  <c r="BN247" i="30"/>
  <c r="BM354" i="30"/>
  <c r="BN250" i="30"/>
  <c r="BN222" i="30"/>
  <c r="BN219" i="30"/>
  <c r="BN227" i="30"/>
  <c r="BN175" i="30"/>
  <c r="BM403" i="30"/>
  <c r="BN254" i="30"/>
  <c r="BM371" i="30"/>
  <c r="BM373" i="30"/>
  <c r="BM311" i="30"/>
  <c r="BN269" i="30"/>
  <c r="BM359" i="30"/>
  <c r="BM312" i="30"/>
  <c r="BM315" i="30"/>
  <c r="BM401" i="30"/>
  <c r="BM405" i="30"/>
  <c r="BN262" i="30"/>
  <c r="BN207" i="30"/>
  <c r="BN255" i="30"/>
  <c r="BN229" i="30"/>
  <c r="BN218" i="30"/>
  <c r="BN217" i="30"/>
  <c r="BN264" i="30"/>
  <c r="BN240" i="30"/>
  <c r="BN253" i="30"/>
  <c r="BN256" i="30"/>
  <c r="BN239" i="30"/>
  <c r="BN220" i="30"/>
  <c r="BN235" i="30"/>
  <c r="BN177" i="30"/>
  <c r="BN252" i="30"/>
  <c r="BM358" i="30"/>
  <c r="BN233" i="30"/>
  <c r="BN206" i="30"/>
  <c r="BN236" i="30"/>
  <c r="BN263" i="30"/>
  <c r="BN268" i="30"/>
  <c r="BN258" i="30"/>
  <c r="BM404" i="30"/>
  <c r="BM376" i="30"/>
  <c r="BN221" i="30"/>
  <c r="BM392" i="30"/>
  <c r="BN223" i="30"/>
  <c r="BN267" i="30"/>
  <c r="BN238" i="30"/>
  <c r="BM355" i="30"/>
  <c r="BM393" i="30"/>
  <c r="BM343" i="30"/>
  <c r="BM313" i="30"/>
  <c r="BM342" i="30"/>
  <c r="BM388" i="30"/>
  <c r="BN237" i="30"/>
  <c r="BN257" i="30"/>
  <c r="BM362" i="30"/>
  <c r="BM374" i="30"/>
  <c r="BN265" i="30"/>
  <c r="BN259" i="30"/>
  <c r="BN266" i="30"/>
  <c r="BN228" i="30"/>
  <c r="BM370" i="30"/>
  <c r="BM386" i="30"/>
  <c r="BN392" i="32"/>
  <c r="BN361" i="32"/>
  <c r="BO362" i="32"/>
  <c r="BP298" i="31"/>
  <c r="BO328" i="31"/>
  <c r="BO297" i="31"/>
  <c r="BN392" i="31"/>
  <c r="BO362" i="31"/>
  <c r="BO370" i="31" s="1"/>
  <c r="BN361" i="31"/>
  <c r="BM314" i="30"/>
  <c r="BN321" i="30"/>
  <c r="BN352" i="30" s="1"/>
  <c r="BN382" i="30" s="1"/>
  <c r="BN290" i="30"/>
  <c r="BO291" i="30"/>
  <c r="BM390" i="30"/>
  <c r="BM385" i="30"/>
  <c r="BM365" i="30"/>
  <c r="BN208" i="30"/>
  <c r="BM398" i="30"/>
  <c r="AD383" i="30"/>
  <c r="BM400" i="30"/>
  <c r="BN260" i="30"/>
  <c r="BP94" i="33"/>
  <c r="BP125" i="33"/>
  <c r="BQ95" i="33"/>
  <c r="AD353" i="30"/>
  <c r="BM394" i="30"/>
  <c r="BM368" i="30"/>
  <c r="BP172" i="33"/>
  <c r="BO202" i="33"/>
  <c r="BO171" i="33"/>
  <c r="BP188" i="31"/>
  <c r="BP157" i="31"/>
  <c r="BQ158" i="31"/>
  <c r="BM397" i="30"/>
  <c r="BM341" i="30"/>
  <c r="BM316" i="30"/>
  <c r="BM361" i="30"/>
  <c r="BM372" i="30"/>
  <c r="BM384" i="30"/>
  <c r="BO328" i="32"/>
  <c r="BO297" i="32"/>
  <c r="BP298" i="32"/>
  <c r="BM363" i="30"/>
  <c r="BM367" i="30"/>
  <c r="BN176" i="30"/>
  <c r="BM346" i="30"/>
  <c r="BM345" i="30"/>
  <c r="BN209" i="30"/>
  <c r="BN234" i="30"/>
  <c r="BP222" i="31"/>
  <c r="BO252" i="31"/>
  <c r="BO221" i="31"/>
  <c r="BM407" i="30"/>
  <c r="BO221" i="32"/>
  <c r="BP222" i="32"/>
  <c r="BO252" i="32"/>
  <c r="BM406" i="30"/>
  <c r="BM364" i="30"/>
  <c r="BM387" i="30"/>
  <c r="BM344" i="30"/>
  <c r="BQ158" i="32"/>
  <c r="BP157" i="32"/>
  <c r="BP188" i="32"/>
  <c r="BP154" i="30"/>
  <c r="BO153" i="30"/>
  <c r="BO184" i="30"/>
  <c r="BO215" i="30" s="1"/>
  <c r="BO245" i="30" s="1"/>
  <c r="BM396" i="30"/>
  <c r="BM395" i="30"/>
  <c r="AD216" i="30"/>
  <c r="BN246" i="30"/>
  <c r="BN249" i="30"/>
  <c r="BN270" i="30"/>
  <c r="BM399" i="30"/>
  <c r="BM357" i="30"/>
  <c r="BM360" i="30"/>
  <c r="BM389" i="30"/>
  <c r="BN205" i="30"/>
  <c r="BN204" i="30"/>
  <c r="BN178" i="30"/>
  <c r="BN248" i="30"/>
  <c r="BD103" i="36"/>
  <c r="BD119" i="36" s="1"/>
  <c r="BD78" i="36"/>
  <c r="BF42" i="36"/>
  <c r="BF62" i="36" s="1"/>
  <c r="BE105" i="36"/>
  <c r="BF47" i="36"/>
  <c r="BF67" i="36" s="1"/>
  <c r="BE110" i="36"/>
  <c r="BE111" i="36"/>
  <c r="BF48" i="36"/>
  <c r="BF68" i="36" s="1"/>
  <c r="BF51" i="36"/>
  <c r="BF71" i="36" s="1"/>
  <c r="BE114" i="36"/>
  <c r="BF45" i="36"/>
  <c r="BF65" i="36" s="1"/>
  <c r="BE108" i="36"/>
  <c r="BF17" i="35"/>
  <c r="BG14" i="35"/>
  <c r="BE117" i="36"/>
  <c r="BF54" i="36"/>
  <c r="BF74" i="36" s="1"/>
  <c r="BF49" i="36"/>
  <c r="BF69" i="36" s="1"/>
  <c r="BE112" i="36"/>
  <c r="BG50" i="37"/>
  <c r="BH39" i="37"/>
  <c r="BF43" i="36"/>
  <c r="BF63" i="36" s="1"/>
  <c r="BE106" i="36"/>
  <c r="BF53" i="36"/>
  <c r="BF73" i="36" s="1"/>
  <c r="BE116" i="36"/>
  <c r="BE115" i="36"/>
  <c r="BF52" i="36"/>
  <c r="BF72" i="36" s="1"/>
  <c r="BE113" i="36"/>
  <c r="BF50" i="36"/>
  <c r="BF70" i="36" s="1"/>
  <c r="BM81" i="36"/>
  <c r="BN39" i="36"/>
  <c r="BM59" i="36"/>
  <c r="BO38" i="37"/>
  <c r="BN48" i="37"/>
  <c r="BN49" i="37" s="1"/>
  <c r="BE109" i="36"/>
  <c r="BF46" i="36"/>
  <c r="BF66" i="36" s="1"/>
  <c r="BF40" i="36"/>
  <c r="BF60" i="36" s="1"/>
  <c r="BE56" i="36"/>
  <c r="BF44" i="36"/>
  <c r="BF64" i="36" s="1"/>
  <c r="BE107" i="36"/>
  <c r="BP13" i="35"/>
  <c r="BO27" i="35"/>
  <c r="BF41" i="36"/>
  <c r="BF61" i="36" s="1"/>
  <c r="BE104" i="36"/>
  <c r="BN122" i="30"/>
  <c r="BN109" i="30"/>
  <c r="BN129" i="30"/>
  <c r="BN111" i="30"/>
  <c r="BN114" i="30"/>
  <c r="BN124" i="30"/>
  <c r="BN121" i="30"/>
  <c r="BN128" i="30"/>
  <c r="BN112" i="30"/>
  <c r="BN126" i="30"/>
  <c r="BN131" i="30"/>
  <c r="BN117" i="30"/>
  <c r="BN118" i="30"/>
  <c r="BN125" i="30"/>
  <c r="BN113" i="30"/>
  <c r="BN133" i="30"/>
  <c r="BN115" i="30"/>
  <c r="BN127" i="30"/>
  <c r="BN120" i="30"/>
  <c r="BN110" i="30"/>
  <c r="BN119" i="30"/>
  <c r="BN132" i="30"/>
  <c r="BN123" i="30"/>
  <c r="BN130" i="30"/>
  <c r="BQ16" i="16"/>
  <c r="BQ4" i="16" s="1"/>
  <c r="BQ8" i="16" s="1" a="1"/>
  <c r="BQ8" i="16" s="1"/>
  <c r="BP39" i="16"/>
  <c r="BP61" i="16" s="1"/>
  <c r="BP89" i="16" s="1"/>
  <c r="BP111" i="16" s="1"/>
  <c r="BP133" i="16" s="1"/>
  <c r="BP48" i="33"/>
  <c r="BP17" i="33"/>
  <c r="BQ18" i="33"/>
  <c r="BP82" i="32"/>
  <c r="BO81" i="32"/>
  <c r="BO112" i="32"/>
  <c r="BO128" i="32" s="1"/>
  <c r="BP48" i="32"/>
  <c r="BQ18" i="32"/>
  <c r="BP17" i="32"/>
  <c r="BO112" i="31"/>
  <c r="BP82" i="31"/>
  <c r="BO81" i="31"/>
  <c r="BP48" i="31"/>
  <c r="BQ18" i="31"/>
  <c r="BP17" i="31"/>
  <c r="BN102" i="30"/>
  <c r="BN103" i="30"/>
  <c r="BN101" i="30"/>
  <c r="BN84" i="30"/>
  <c r="BN85" i="30"/>
  <c r="BN94" i="30"/>
  <c r="BN95" i="30"/>
  <c r="BN83" i="30"/>
  <c r="BN93" i="30"/>
  <c r="BN96" i="30"/>
  <c r="BN97" i="30"/>
  <c r="BN90" i="30"/>
  <c r="AC79" i="30"/>
  <c r="BN82" i="30"/>
  <c r="BN80" i="30"/>
  <c r="BN88" i="30"/>
  <c r="BN98" i="30"/>
  <c r="BN99" i="30"/>
  <c r="BN87" i="30"/>
  <c r="BN81" i="30"/>
  <c r="BN91" i="30"/>
  <c r="BN92" i="30"/>
  <c r="BN89" i="30"/>
  <c r="BN86" i="30"/>
  <c r="BN100" i="30"/>
  <c r="BO78" i="30"/>
  <c r="BO108" i="30" s="1"/>
  <c r="BO116" i="30" s="1"/>
  <c r="BP16" i="30"/>
  <c r="BQ17" i="30"/>
  <c r="BP47" i="30"/>
  <c r="Z61" i="16"/>
  <c r="Z89" i="16" s="1"/>
  <c r="Z111" i="16" s="1"/>
  <c r="Z133" i="16" s="1"/>
  <c r="BN14" i="22" l="1"/>
  <c r="BN13" i="22"/>
  <c r="BN15" i="22"/>
  <c r="BP3" i="22"/>
  <c r="BO12" i="22"/>
  <c r="BO314" i="32"/>
  <c r="BF76" i="36"/>
  <c r="BM96" i="36"/>
  <c r="BM85" i="36"/>
  <c r="BM87" i="36"/>
  <c r="BM91" i="36"/>
  <c r="BM84" i="36"/>
  <c r="BM95" i="36"/>
  <c r="BD134" i="36"/>
  <c r="BD121" i="36"/>
  <c r="BM86" i="36"/>
  <c r="BM89" i="36"/>
  <c r="BM92" i="36"/>
  <c r="BM93" i="36"/>
  <c r="BM83" i="36"/>
  <c r="BH82" i="36"/>
  <c r="BG98" i="36"/>
  <c r="BM90" i="36"/>
  <c r="BM88" i="36"/>
  <c r="BM94" i="36"/>
  <c r="BO106" i="31"/>
  <c r="BI20" i="35"/>
  <c r="BH21" i="35"/>
  <c r="BH31" i="35" s="1"/>
  <c r="BI22" i="35"/>
  <c r="BH23" i="35"/>
  <c r="BH32" i="35" s="1"/>
  <c r="BF19" i="35"/>
  <c r="BG15" i="35"/>
  <c r="BG17" i="35" s="1"/>
  <c r="BN415" i="31"/>
  <c r="BE30" i="35"/>
  <c r="BF29" i="35"/>
  <c r="BO269" i="31"/>
  <c r="BO264" i="32"/>
  <c r="BO302" i="31"/>
  <c r="BP31" i="33"/>
  <c r="BP131" i="33"/>
  <c r="BP100" i="32"/>
  <c r="BO174" i="33"/>
  <c r="BN416" i="32"/>
  <c r="BP7" i="39" a="1"/>
  <c r="BP7" i="39" s="1"/>
  <c r="BO10" i="38" a="1"/>
  <c r="BO10" i="38" s="1"/>
  <c r="BP9" i="39" a="1"/>
  <c r="BP9" i="39" s="1"/>
  <c r="BN417" i="31"/>
  <c r="BQ7" i="16" a="1"/>
  <c r="BQ7" i="16" s="1"/>
  <c r="BO225" i="33"/>
  <c r="BQ10" i="16" a="1"/>
  <c r="BQ10" i="16" s="1"/>
  <c r="BN415" i="32"/>
  <c r="BO5" i="38" a="1"/>
  <c r="BO5" i="38" s="1"/>
  <c r="BO227" i="33"/>
  <c r="BP10" i="39" a="1"/>
  <c r="BP10" i="39" s="1"/>
  <c r="BO226" i="33"/>
  <c r="BP5" i="39" a="1"/>
  <c r="BP5" i="39" s="1"/>
  <c r="BO11" i="38" a="1"/>
  <c r="BO11" i="38" s="1"/>
  <c r="BQ9" i="16" a="1"/>
  <c r="BQ9" i="16" s="1"/>
  <c r="BO7" i="38" a="1"/>
  <c r="BO7" i="38" s="1"/>
  <c r="BQ11" i="16" a="1"/>
  <c r="BQ11" i="16" s="1"/>
  <c r="BO8" i="38" a="1"/>
  <c r="BO8" i="38" s="1"/>
  <c r="BP11" i="39" a="1"/>
  <c r="BP11" i="39" s="1"/>
  <c r="BN416" i="31"/>
  <c r="BN417" i="32"/>
  <c r="BQ5" i="16" a="1"/>
  <c r="BQ5" i="16" s="1"/>
  <c r="BP183" i="31"/>
  <c r="BP150" i="33"/>
  <c r="BP148" i="33"/>
  <c r="BO189" i="33"/>
  <c r="BO215" i="33"/>
  <c r="BP32" i="33"/>
  <c r="BP149" i="33"/>
  <c r="BP25" i="33"/>
  <c r="BP62" i="33"/>
  <c r="BP29" i="33"/>
  <c r="BP50" i="33"/>
  <c r="BP140" i="33"/>
  <c r="BP67" i="33"/>
  <c r="BP42" i="33"/>
  <c r="BO209" i="33"/>
  <c r="BP71" i="33"/>
  <c r="BP65" i="33"/>
  <c r="BP72" i="33"/>
  <c r="BO206" i="33"/>
  <c r="BP24" i="33"/>
  <c r="BO205" i="33"/>
  <c r="BP73" i="33"/>
  <c r="BP127" i="33"/>
  <c r="BP142" i="33"/>
  <c r="BO194" i="33"/>
  <c r="BO224" i="33"/>
  <c r="BO192" i="33"/>
  <c r="BO182" i="33"/>
  <c r="BP57" i="33"/>
  <c r="BP111" i="33"/>
  <c r="BP146" i="33"/>
  <c r="BO193" i="33"/>
  <c r="BP68" i="33"/>
  <c r="BO204" i="33"/>
  <c r="BO184" i="33"/>
  <c r="BP64" i="33"/>
  <c r="BP143" i="33"/>
  <c r="BO197" i="33"/>
  <c r="BO196" i="33"/>
  <c r="BP60" i="33"/>
  <c r="BP145" i="33"/>
  <c r="BO220" i="33"/>
  <c r="BO181" i="33"/>
  <c r="BO218" i="33"/>
  <c r="BO179" i="33"/>
  <c r="BP113" i="33"/>
  <c r="BP117" i="33"/>
  <c r="BP41" i="33"/>
  <c r="BP110" i="33"/>
  <c r="BO223" i="33"/>
  <c r="BP21" i="33"/>
  <c r="BO222" i="33"/>
  <c r="BO211" i="33"/>
  <c r="BP108" i="33"/>
  <c r="BO208" i="33"/>
  <c r="BP58" i="33"/>
  <c r="BP63" i="33"/>
  <c r="BO178" i="33"/>
  <c r="BP97" i="33"/>
  <c r="BP22" i="33"/>
  <c r="BO183" i="33"/>
  <c r="BP40" i="33"/>
  <c r="BP55" i="33"/>
  <c r="BO186" i="33"/>
  <c r="BO221" i="33"/>
  <c r="BP35" i="33"/>
  <c r="BP130" i="33"/>
  <c r="BO188" i="33"/>
  <c r="BP27" i="33"/>
  <c r="BP134" i="33"/>
  <c r="BP138" i="33"/>
  <c r="BP129" i="33"/>
  <c r="BP101" i="33"/>
  <c r="BP38" i="33"/>
  <c r="BP102" i="33"/>
  <c r="BP141" i="33"/>
  <c r="BP34" i="33"/>
  <c r="BP112" i="33"/>
  <c r="BP119" i="33"/>
  <c r="BP26" i="33"/>
  <c r="BP147" i="33"/>
  <c r="BP120" i="33"/>
  <c r="BO176" i="33"/>
  <c r="BP66" i="33"/>
  <c r="BP103" i="33"/>
  <c r="BP59" i="33"/>
  <c r="BO216" i="33"/>
  <c r="BP116" i="33"/>
  <c r="BO195" i="33"/>
  <c r="BP100" i="33"/>
  <c r="BP61" i="33"/>
  <c r="BP144" i="33"/>
  <c r="BP51" i="33"/>
  <c r="BO212" i="33"/>
  <c r="BP36" i="33"/>
  <c r="BP99" i="33"/>
  <c r="BP105" i="33"/>
  <c r="BP128" i="33"/>
  <c r="BP115" i="33"/>
  <c r="BO177" i="33"/>
  <c r="BP106" i="33"/>
  <c r="BP109" i="33"/>
  <c r="BP135" i="33"/>
  <c r="BO214" i="33"/>
  <c r="BP43" i="33"/>
  <c r="BO190" i="33"/>
  <c r="BO213" i="33"/>
  <c r="BP69" i="33"/>
  <c r="BP37" i="33"/>
  <c r="BP107" i="33"/>
  <c r="BP28" i="33"/>
  <c r="BP20" i="33"/>
  <c r="BP23" i="33"/>
  <c r="BP52" i="33"/>
  <c r="BO180" i="33"/>
  <c r="BP54" i="33"/>
  <c r="BP53" i="33"/>
  <c r="BP136" i="33"/>
  <c r="BP98" i="33"/>
  <c r="BP137" i="33"/>
  <c r="BO175" i="33"/>
  <c r="BP70" i="33"/>
  <c r="BO207" i="33"/>
  <c r="BP104" i="33"/>
  <c r="BP30" i="33"/>
  <c r="BO191" i="33"/>
  <c r="BO217" i="33"/>
  <c r="BP118" i="33"/>
  <c r="BP114" i="33"/>
  <c r="BO187" i="33"/>
  <c r="BO219" i="33"/>
  <c r="BP139" i="33"/>
  <c r="BP39" i="33"/>
  <c r="BO185" i="33"/>
  <c r="BP132" i="33"/>
  <c r="BP33" i="33"/>
  <c r="BO384" i="32"/>
  <c r="BO385" i="32"/>
  <c r="BO387" i="32"/>
  <c r="BO386" i="32"/>
  <c r="BO276" i="32"/>
  <c r="BP246" i="32"/>
  <c r="BO275" i="32"/>
  <c r="BO277" i="32"/>
  <c r="BP244" i="32"/>
  <c r="BP245" i="32"/>
  <c r="BP247" i="32"/>
  <c r="BO135" i="32"/>
  <c r="BO136" i="32"/>
  <c r="BO137" i="32"/>
  <c r="BO313" i="32"/>
  <c r="BP87" i="32"/>
  <c r="BO375" i="32"/>
  <c r="BN407" i="32"/>
  <c r="BN412" i="32"/>
  <c r="BP242" i="32"/>
  <c r="BP103" i="32"/>
  <c r="BO373" i="32"/>
  <c r="BO272" i="32"/>
  <c r="BP239" i="32"/>
  <c r="BP236" i="32"/>
  <c r="BO256" i="32"/>
  <c r="BP33" i="32"/>
  <c r="BO300" i="32"/>
  <c r="BP107" i="32"/>
  <c r="BP168" i="32"/>
  <c r="BP175" i="32"/>
  <c r="BO305" i="32"/>
  <c r="BP89" i="32"/>
  <c r="BO266" i="32"/>
  <c r="BP23" i="32"/>
  <c r="BO376" i="32"/>
  <c r="BO303" i="32"/>
  <c r="BN406" i="32"/>
  <c r="BO116" i="32"/>
  <c r="BP27" i="32"/>
  <c r="BO267" i="32"/>
  <c r="BP88" i="32"/>
  <c r="BP235" i="32"/>
  <c r="BP99" i="32"/>
  <c r="BP24" i="32"/>
  <c r="BO119" i="32"/>
  <c r="BP43" i="32"/>
  <c r="BP183" i="32"/>
  <c r="BN395" i="32"/>
  <c r="BP101" i="32"/>
  <c r="BO259" i="32"/>
  <c r="BO257" i="32"/>
  <c r="BP181" i="32"/>
  <c r="BO379" i="32"/>
  <c r="BO319" i="32"/>
  <c r="BO254" i="32"/>
  <c r="BP163" i="32"/>
  <c r="BO312" i="32"/>
  <c r="BP243" i="32"/>
  <c r="BP21" i="32"/>
  <c r="BP91" i="32"/>
  <c r="BO322" i="32"/>
  <c r="BN404" i="32"/>
  <c r="BP240" i="32"/>
  <c r="BP85" i="32"/>
  <c r="BO130" i="32"/>
  <c r="BN405" i="32"/>
  <c r="BP227" i="32"/>
  <c r="BO122" i="32"/>
  <c r="BP178" i="32"/>
  <c r="BO372" i="32"/>
  <c r="BN401" i="32"/>
  <c r="BO321" i="32"/>
  <c r="BO129" i="32"/>
  <c r="BP95" i="32"/>
  <c r="BO306" i="32"/>
  <c r="BP172" i="32"/>
  <c r="BN399" i="32"/>
  <c r="BO115" i="32"/>
  <c r="BO381" i="32"/>
  <c r="BO307" i="32"/>
  <c r="BO380" i="32"/>
  <c r="BO117" i="32"/>
  <c r="BP93" i="32"/>
  <c r="BN397" i="32"/>
  <c r="BO255" i="32"/>
  <c r="BP167" i="32"/>
  <c r="BO371" i="32"/>
  <c r="BN411" i="32"/>
  <c r="BP35" i="32"/>
  <c r="BO368" i="32"/>
  <c r="BP230" i="32"/>
  <c r="BO308" i="32"/>
  <c r="BN402" i="32"/>
  <c r="BN394" i="32"/>
  <c r="BP38" i="32"/>
  <c r="BO261" i="32"/>
  <c r="BP98" i="32"/>
  <c r="BP161" i="32"/>
  <c r="BO274" i="32"/>
  <c r="BP20" i="32"/>
  <c r="BO127" i="32"/>
  <c r="BO269" i="32"/>
  <c r="BO271" i="32"/>
  <c r="BP174" i="32"/>
  <c r="BN414" i="32"/>
  <c r="BO262" i="32"/>
  <c r="BO134" i="32"/>
  <c r="BP165" i="32"/>
  <c r="BP102" i="32"/>
  <c r="BO125" i="32"/>
  <c r="BO304" i="32"/>
  <c r="BO263" i="32"/>
  <c r="BO301" i="32"/>
  <c r="BP41" i="32"/>
  <c r="BP96" i="32"/>
  <c r="BO302" i="32"/>
  <c r="BO258" i="32"/>
  <c r="BO318" i="32"/>
  <c r="BP32" i="32"/>
  <c r="BO370" i="32"/>
  <c r="BP36" i="32"/>
  <c r="BP31" i="32"/>
  <c r="BP169" i="32"/>
  <c r="BP34" i="32"/>
  <c r="BP92" i="32"/>
  <c r="BP229" i="32"/>
  <c r="BP84" i="32"/>
  <c r="BO133" i="32"/>
  <c r="BO131" i="32"/>
  <c r="BP179" i="32"/>
  <c r="BN410" i="32"/>
  <c r="BP30" i="32"/>
  <c r="BO378" i="32"/>
  <c r="BO316" i="32"/>
  <c r="BO366" i="32"/>
  <c r="BN396" i="32"/>
  <c r="BP29" i="32"/>
  <c r="BP182" i="32"/>
  <c r="BN408" i="32"/>
  <c r="BO309" i="32"/>
  <c r="BO382" i="32"/>
  <c r="BP171" i="32"/>
  <c r="BO268" i="32"/>
  <c r="BO365" i="32"/>
  <c r="BP231" i="32"/>
  <c r="BP164" i="32"/>
  <c r="BO320" i="32"/>
  <c r="BO124" i="32"/>
  <c r="BP104" i="32"/>
  <c r="BP166" i="32"/>
  <c r="BO311" i="32"/>
  <c r="BP86" i="32"/>
  <c r="BP225" i="32"/>
  <c r="BO367" i="32"/>
  <c r="BP160" i="32"/>
  <c r="BP224" i="32"/>
  <c r="BN398" i="32"/>
  <c r="BP105" i="32"/>
  <c r="BO315" i="32"/>
  <c r="BP25" i="32"/>
  <c r="BO364" i="32"/>
  <c r="BP238" i="32"/>
  <c r="BO118" i="32"/>
  <c r="BP37" i="32"/>
  <c r="BP42" i="32"/>
  <c r="BP28" i="32"/>
  <c r="BP22" i="32"/>
  <c r="BO374" i="32"/>
  <c r="BP97" i="32"/>
  <c r="BP226" i="32"/>
  <c r="BO123" i="32"/>
  <c r="BO310" i="32"/>
  <c r="BP233" i="32"/>
  <c r="BP170" i="32"/>
  <c r="BP162" i="32"/>
  <c r="BP40" i="32"/>
  <c r="BP94" i="32"/>
  <c r="BP177" i="32"/>
  <c r="BN413" i="32"/>
  <c r="BP106" i="32"/>
  <c r="BN409" i="32"/>
  <c r="BP90" i="32"/>
  <c r="BP26" i="32"/>
  <c r="BO323" i="32"/>
  <c r="BP173" i="32"/>
  <c r="BO317" i="32"/>
  <c r="BO265" i="32"/>
  <c r="BO132" i="32"/>
  <c r="BP234" i="32"/>
  <c r="BO273" i="32"/>
  <c r="BO121" i="32"/>
  <c r="BP237" i="32"/>
  <c r="BP241" i="32"/>
  <c r="BP228" i="32"/>
  <c r="BP180" i="32"/>
  <c r="BP39" i="32"/>
  <c r="BN403" i="32"/>
  <c r="BO369" i="32"/>
  <c r="BO377" i="32"/>
  <c r="BP176" i="32"/>
  <c r="BO383" i="32"/>
  <c r="BP232" i="32"/>
  <c r="BO114" i="32"/>
  <c r="BO270" i="32"/>
  <c r="BO126" i="32"/>
  <c r="BO351" i="31"/>
  <c r="BO387" i="31"/>
  <c r="BO385" i="31"/>
  <c r="BO386" i="31"/>
  <c r="BO352" i="31"/>
  <c r="BO353" i="31"/>
  <c r="BO277" i="31"/>
  <c r="BO276" i="31"/>
  <c r="BO275" i="31"/>
  <c r="BO365" i="31"/>
  <c r="BO315" i="31"/>
  <c r="BP212" i="31"/>
  <c r="BO369" i="31"/>
  <c r="BO310" i="31"/>
  <c r="BO380" i="31"/>
  <c r="BP246" i="31"/>
  <c r="BP247" i="31"/>
  <c r="BP213" i="31"/>
  <c r="BO371" i="31"/>
  <c r="BO136" i="31"/>
  <c r="BO333" i="31"/>
  <c r="BO137" i="31"/>
  <c r="BO267" i="31"/>
  <c r="BP243" i="31"/>
  <c r="BO135" i="31"/>
  <c r="BO115" i="31"/>
  <c r="BO103" i="31"/>
  <c r="BO378" i="31"/>
  <c r="BO89" i="31"/>
  <c r="BP239" i="31"/>
  <c r="BP35" i="31"/>
  <c r="BP199" i="31"/>
  <c r="BP38" i="31"/>
  <c r="BP201" i="31"/>
  <c r="BO367" i="31"/>
  <c r="BP241" i="31"/>
  <c r="BO96" i="31"/>
  <c r="BO86" i="31"/>
  <c r="BO372" i="31"/>
  <c r="BO255" i="31"/>
  <c r="BO99" i="31"/>
  <c r="BO129" i="31"/>
  <c r="BO366" i="31"/>
  <c r="BP34" i="31"/>
  <c r="BP244" i="31"/>
  <c r="BO337" i="31"/>
  <c r="BO124" i="31"/>
  <c r="BP72" i="31"/>
  <c r="BP73" i="31"/>
  <c r="BO128" i="31"/>
  <c r="BP31" i="31"/>
  <c r="BO125" i="31"/>
  <c r="BO335" i="31"/>
  <c r="BO375" i="31"/>
  <c r="BO330" i="31"/>
  <c r="BP29" i="31"/>
  <c r="BP235" i="31"/>
  <c r="BP202" i="31"/>
  <c r="BO116" i="31"/>
  <c r="BO134" i="31"/>
  <c r="BO118" i="31"/>
  <c r="BO95" i="31"/>
  <c r="BP57" i="31"/>
  <c r="BP173" i="31"/>
  <c r="BP228" i="31"/>
  <c r="BP190" i="31"/>
  <c r="BO270" i="31"/>
  <c r="BO85" i="31"/>
  <c r="BO268" i="31"/>
  <c r="BP32" i="31"/>
  <c r="BO265" i="31"/>
  <c r="BP177" i="31"/>
  <c r="BO350" i="31"/>
  <c r="BO301" i="31"/>
  <c r="BP240" i="31"/>
  <c r="BO307" i="31"/>
  <c r="BO303" i="31"/>
  <c r="BP53" i="31"/>
  <c r="BP37" i="31"/>
  <c r="BO126" i="31"/>
  <c r="BO373" i="31"/>
  <c r="BO368" i="31"/>
  <c r="BP180" i="31"/>
  <c r="BO316" i="31"/>
  <c r="BO308" i="31"/>
  <c r="BO88" i="31"/>
  <c r="BP160" i="31"/>
  <c r="BN414" i="31"/>
  <c r="BO305" i="31"/>
  <c r="BO312" i="31"/>
  <c r="BO127" i="31"/>
  <c r="BO332" i="31"/>
  <c r="BP200" i="31"/>
  <c r="BN402" i="31"/>
  <c r="BN413" i="31"/>
  <c r="BP66" i="31"/>
  <c r="BN404" i="31"/>
  <c r="BP211" i="31"/>
  <c r="BP54" i="31"/>
  <c r="BP26" i="31"/>
  <c r="BO87" i="31"/>
  <c r="BO338" i="31"/>
  <c r="BN401" i="31"/>
  <c r="BP50" i="31"/>
  <c r="BO321" i="31"/>
  <c r="BP70" i="31"/>
  <c r="BP67" i="31"/>
  <c r="BP198" i="31"/>
  <c r="BP39" i="31"/>
  <c r="BP25" i="31"/>
  <c r="BP51" i="31"/>
  <c r="BP28" i="31"/>
  <c r="BP30" i="31"/>
  <c r="BP42" i="31"/>
  <c r="BP192" i="31"/>
  <c r="BP230" i="31"/>
  <c r="BO384" i="31"/>
  <c r="BO323" i="31"/>
  <c r="BP68" i="31"/>
  <c r="BO314" i="31"/>
  <c r="BP208" i="31"/>
  <c r="BP167" i="31"/>
  <c r="BO254" i="31"/>
  <c r="BO382" i="31"/>
  <c r="BO272" i="31"/>
  <c r="BO340" i="31"/>
  <c r="BP232" i="31"/>
  <c r="BP64" i="31"/>
  <c r="BP61" i="31"/>
  <c r="BO313" i="31"/>
  <c r="BP238" i="31"/>
  <c r="BP161" i="31"/>
  <c r="BO121" i="31"/>
  <c r="BN398" i="31"/>
  <c r="BN411" i="31"/>
  <c r="BO101" i="31"/>
  <c r="BO122" i="31"/>
  <c r="BO334" i="31"/>
  <c r="BP21" i="31"/>
  <c r="BO262" i="31"/>
  <c r="BO100" i="31"/>
  <c r="BP236" i="31"/>
  <c r="BO94" i="31"/>
  <c r="BO318" i="31"/>
  <c r="BP178" i="31"/>
  <c r="BO104" i="31"/>
  <c r="BO107" i="31"/>
  <c r="BP193" i="31"/>
  <c r="BP65" i="31"/>
  <c r="BP33" i="31"/>
  <c r="BN403" i="31"/>
  <c r="BP182" i="31"/>
  <c r="BO317" i="31"/>
  <c r="BO102" i="31"/>
  <c r="BP226" i="31"/>
  <c r="BP60" i="31"/>
  <c r="BN396" i="31"/>
  <c r="BN409" i="31"/>
  <c r="BP207" i="31"/>
  <c r="BP168" i="31"/>
  <c r="BO130" i="31"/>
  <c r="BO376" i="31"/>
  <c r="BP71" i="31"/>
  <c r="BP174" i="31"/>
  <c r="BP20" i="31"/>
  <c r="BO132" i="31"/>
  <c r="BO300" i="31"/>
  <c r="BO311" i="31"/>
  <c r="BO261" i="31"/>
  <c r="BP237" i="31"/>
  <c r="BP41" i="31"/>
  <c r="BO114" i="31"/>
  <c r="BO117" i="31"/>
  <c r="BN395" i="31"/>
  <c r="BO346" i="31"/>
  <c r="BP163" i="31"/>
  <c r="BO119" i="31"/>
  <c r="BP166" i="31"/>
  <c r="BP231" i="31"/>
  <c r="BP164" i="31"/>
  <c r="BO271" i="31"/>
  <c r="BP179" i="31"/>
  <c r="BO257" i="31"/>
  <c r="BP191" i="31"/>
  <c r="BO131" i="31"/>
  <c r="BN406" i="31"/>
  <c r="BP206" i="31"/>
  <c r="BO331" i="31"/>
  <c r="BO304" i="31"/>
  <c r="BP204" i="31"/>
  <c r="BP169" i="31"/>
  <c r="BO347" i="31"/>
  <c r="BO273" i="31"/>
  <c r="BP245" i="31"/>
  <c r="BP209" i="31"/>
  <c r="BN399" i="31"/>
  <c r="BO105" i="31"/>
  <c r="BP224" i="31"/>
  <c r="BP24" i="31"/>
  <c r="BP52" i="31"/>
  <c r="BP195" i="31"/>
  <c r="BP22" i="31"/>
  <c r="BO383" i="31"/>
  <c r="BP225" i="31"/>
  <c r="BN397" i="31"/>
  <c r="BP171" i="31"/>
  <c r="BP63" i="31"/>
  <c r="BO322" i="31"/>
  <c r="BO339" i="31"/>
  <c r="BO264" i="31"/>
  <c r="BO348" i="31"/>
  <c r="BO341" i="31"/>
  <c r="BO349" i="31"/>
  <c r="BO309" i="31"/>
  <c r="BP210" i="31"/>
  <c r="BO93" i="31"/>
  <c r="BN407" i="31"/>
  <c r="BP62" i="31"/>
  <c r="BO379" i="31"/>
  <c r="BP181" i="31"/>
  <c r="BN412" i="31"/>
  <c r="BP176" i="31"/>
  <c r="BO374" i="31"/>
  <c r="BP229" i="31"/>
  <c r="BO306" i="31"/>
  <c r="BO92" i="31"/>
  <c r="BP203" i="31"/>
  <c r="BP36" i="31"/>
  <c r="BP58" i="31"/>
  <c r="BO256" i="31"/>
  <c r="BO344" i="31"/>
  <c r="BP170" i="31"/>
  <c r="BO258" i="31"/>
  <c r="BO342" i="31"/>
  <c r="BO263" i="31"/>
  <c r="BP233" i="31"/>
  <c r="BO274" i="31"/>
  <c r="BN408" i="31"/>
  <c r="BO123" i="31"/>
  <c r="BP165" i="31"/>
  <c r="BO345" i="31"/>
  <c r="BP43" i="31"/>
  <c r="BP205" i="31"/>
  <c r="BP162" i="31"/>
  <c r="BO343" i="31"/>
  <c r="BO381" i="31"/>
  <c r="BN394" i="31"/>
  <c r="BN410" i="31"/>
  <c r="BO319" i="31"/>
  <c r="BP175" i="31"/>
  <c r="BP40" i="31"/>
  <c r="BP23" i="31"/>
  <c r="BP197" i="31"/>
  <c r="BP242" i="31"/>
  <c r="BO266" i="31"/>
  <c r="BP59" i="31"/>
  <c r="BP227" i="31"/>
  <c r="BP172" i="31"/>
  <c r="BP55" i="31"/>
  <c r="BO91" i="31"/>
  <c r="BP234" i="31"/>
  <c r="BO90" i="31"/>
  <c r="BO364" i="31"/>
  <c r="BO259" i="31"/>
  <c r="BO97" i="31"/>
  <c r="BP69" i="31"/>
  <c r="BP27" i="31"/>
  <c r="BO98" i="31"/>
  <c r="BO133" i="31"/>
  <c r="BO320" i="31"/>
  <c r="BO377" i="31"/>
  <c r="BN405" i="31"/>
  <c r="BP194" i="31"/>
  <c r="BO84" i="31"/>
  <c r="DC19" i="7"/>
  <c r="DF22" i="7"/>
  <c r="DE24" i="7"/>
  <c r="DE20" i="7"/>
  <c r="DD27" i="7"/>
  <c r="DD23" i="7"/>
  <c r="DD25" i="7"/>
  <c r="DF26" i="7"/>
  <c r="DD21" i="7"/>
  <c r="BP41" i="30"/>
  <c r="BP38" i="30"/>
  <c r="BP40" i="30"/>
  <c r="BP37" i="30"/>
  <c r="BP68" i="30"/>
  <c r="BP70" i="30"/>
  <c r="BP67" i="30"/>
  <c r="BP69" i="30"/>
  <c r="BP42" i="30"/>
  <c r="BP39" i="30"/>
  <c r="BP71" i="30"/>
  <c r="BP72" i="30"/>
  <c r="BN356" i="30"/>
  <c r="BN312" i="30"/>
  <c r="BN391" i="30"/>
  <c r="BQ39" i="39"/>
  <c r="BQ61" i="39" s="1"/>
  <c r="BQ89" i="39" s="1"/>
  <c r="BQ111" i="39" s="1"/>
  <c r="BQ133" i="39" s="1"/>
  <c r="BQ4" i="39"/>
  <c r="BR16" i="39"/>
  <c r="BO247" i="30"/>
  <c r="BP39" i="38"/>
  <c r="BP61" i="38" s="1"/>
  <c r="BP89" i="38" s="1"/>
  <c r="BP111" i="38" s="1"/>
  <c r="BP133" i="38" s="1"/>
  <c r="BP4" i="38"/>
  <c r="BP9" i="38" s="1" a="1"/>
  <c r="BP9" i="38" s="1"/>
  <c r="BQ16" i="38"/>
  <c r="BN395" i="30"/>
  <c r="BN400" i="30"/>
  <c r="BN313" i="30"/>
  <c r="BN405" i="30"/>
  <c r="BN316" i="30"/>
  <c r="BO248" i="30"/>
  <c r="BO254" i="30"/>
  <c r="BO246" i="30"/>
  <c r="BO220" i="30"/>
  <c r="BN341" i="30"/>
  <c r="BO255" i="30"/>
  <c r="BO267" i="30"/>
  <c r="BN369" i="30"/>
  <c r="BO224" i="30"/>
  <c r="BO218" i="30"/>
  <c r="BO259" i="30"/>
  <c r="BO233" i="30"/>
  <c r="BO228" i="30"/>
  <c r="BN371" i="30"/>
  <c r="BN375" i="30"/>
  <c r="BN346" i="30"/>
  <c r="BN401" i="30"/>
  <c r="BN384" i="30"/>
  <c r="BQ157" i="31"/>
  <c r="BN358" i="30"/>
  <c r="BN344" i="30"/>
  <c r="BN392" i="30"/>
  <c r="BN367" i="30"/>
  <c r="BN355" i="30"/>
  <c r="BN389" i="30"/>
  <c r="BN393" i="30"/>
  <c r="BN406" i="30"/>
  <c r="BO252" i="30"/>
  <c r="BN402" i="30"/>
  <c r="BN397" i="30"/>
  <c r="BN368" i="30"/>
  <c r="BN376" i="30"/>
  <c r="BN396" i="30"/>
  <c r="BN374" i="30"/>
  <c r="BN362" i="30"/>
  <c r="BN342" i="30"/>
  <c r="BN345" i="30"/>
  <c r="BN372" i="30"/>
  <c r="BN394" i="30"/>
  <c r="BN403" i="30"/>
  <c r="BN360" i="30"/>
  <c r="BN373" i="30"/>
  <c r="BN387" i="30"/>
  <c r="BN364" i="30"/>
  <c r="BN343" i="30"/>
  <c r="BN363" i="30"/>
  <c r="BN361" i="30"/>
  <c r="BN365" i="30"/>
  <c r="BN377" i="30"/>
  <c r="BN399" i="30"/>
  <c r="BN366" i="30"/>
  <c r="BN386" i="30"/>
  <c r="BN404" i="30"/>
  <c r="BN354" i="30"/>
  <c r="BN388" i="30"/>
  <c r="BN385" i="30"/>
  <c r="BN359" i="30"/>
  <c r="BN357" i="30"/>
  <c r="BN370" i="30"/>
  <c r="BN407" i="30"/>
  <c r="BN398" i="30"/>
  <c r="BN390" i="30"/>
  <c r="BO177" i="30"/>
  <c r="BP184" i="30"/>
  <c r="BP215" i="30" s="1"/>
  <c r="BP245" i="30" s="1"/>
  <c r="BQ154" i="30"/>
  <c r="BP153" i="30"/>
  <c r="BO232" i="30"/>
  <c r="BO175" i="30"/>
  <c r="BO266" i="30"/>
  <c r="BO225" i="30"/>
  <c r="BN311" i="30"/>
  <c r="BO207" i="30"/>
  <c r="AE383" i="30"/>
  <c r="BO204" i="30"/>
  <c r="BO270" i="30"/>
  <c r="BQ157" i="32"/>
  <c r="BO227" i="30"/>
  <c r="BP252" i="32"/>
  <c r="BP221" i="32"/>
  <c r="BQ222" i="32"/>
  <c r="BO269" i="30"/>
  <c r="BO219" i="30"/>
  <c r="BO240" i="30"/>
  <c r="BO260" i="30"/>
  <c r="BO361" i="32"/>
  <c r="BP362" i="32"/>
  <c r="BO392" i="32"/>
  <c r="BQ188" i="32"/>
  <c r="BR158" i="32"/>
  <c r="BO222" i="30"/>
  <c r="BO265" i="30"/>
  <c r="BO263" i="30"/>
  <c r="BO253" i="30"/>
  <c r="BO176" i="30"/>
  <c r="BO179" i="30"/>
  <c r="BP202" i="33"/>
  <c r="BP171" i="33"/>
  <c r="BQ172" i="33"/>
  <c r="BO226" i="30"/>
  <c r="BN314" i="30"/>
  <c r="BO229" i="30"/>
  <c r="BO178" i="30"/>
  <c r="BO205" i="30"/>
  <c r="BO249" i="30"/>
  <c r="BO237" i="30"/>
  <c r="BO250" i="30"/>
  <c r="BO221" i="30"/>
  <c r="BP328" i="32"/>
  <c r="BP297" i="32"/>
  <c r="BQ298" i="32"/>
  <c r="BO261" i="30"/>
  <c r="BO230" i="30"/>
  <c r="BO268" i="30"/>
  <c r="BO262" i="30"/>
  <c r="BR95" i="33"/>
  <c r="BQ125" i="33"/>
  <c r="BN315" i="30"/>
  <c r="BO251" i="30"/>
  <c r="BO290" i="30"/>
  <c r="BP291" i="30"/>
  <c r="BO321" i="30"/>
  <c r="BO352" i="30" s="1"/>
  <c r="BO382" i="30" s="1"/>
  <c r="BO392" i="31"/>
  <c r="BO361" i="31"/>
  <c r="BP362" i="31"/>
  <c r="BP370" i="31" s="1"/>
  <c r="BQ222" i="31"/>
  <c r="BP252" i="31"/>
  <c r="BP221" i="31"/>
  <c r="BO209" i="30"/>
  <c r="BO231" i="30"/>
  <c r="BO258" i="30"/>
  <c r="BO206" i="30"/>
  <c r="BO239" i="30"/>
  <c r="BO256" i="30"/>
  <c r="BQ94" i="33"/>
  <c r="BO208" i="30"/>
  <c r="BO264" i="30"/>
  <c r="BO257" i="30"/>
  <c r="BO223" i="30"/>
  <c r="BO234" i="30"/>
  <c r="BO236" i="30"/>
  <c r="BO238" i="30"/>
  <c r="BR158" i="31"/>
  <c r="BQ188" i="31"/>
  <c r="AE353" i="30"/>
  <c r="BM102" i="36"/>
  <c r="BM131" i="36" s="1"/>
  <c r="BM132" i="36" s="1"/>
  <c r="AE216" i="30"/>
  <c r="BO174" i="30"/>
  <c r="BO235" i="30"/>
  <c r="BO217" i="30"/>
  <c r="BP297" i="31"/>
  <c r="BQ298" i="31"/>
  <c r="BP328" i="31"/>
  <c r="BG40" i="36"/>
  <c r="BG60" i="36" s="1"/>
  <c r="BF56" i="36"/>
  <c r="BN59" i="36"/>
  <c r="BO39" i="36"/>
  <c r="BN81" i="36"/>
  <c r="BN102" i="36" s="1"/>
  <c r="BN131" i="36" s="1"/>
  <c r="BN132" i="36" s="1"/>
  <c r="BF111" i="36"/>
  <c r="BG48" i="36"/>
  <c r="BG68" i="36" s="1"/>
  <c r="BF104" i="36"/>
  <c r="BG41" i="36"/>
  <c r="BG61" i="36" s="1"/>
  <c r="BE103" i="36"/>
  <c r="BE119" i="36" s="1"/>
  <c r="BE78" i="36"/>
  <c r="BG43" i="36"/>
  <c r="BG63" i="36" s="1"/>
  <c r="BF106" i="36"/>
  <c r="BF109" i="36"/>
  <c r="BG46" i="36"/>
  <c r="BG66" i="36" s="1"/>
  <c r="BG50" i="36"/>
  <c r="BG70" i="36" s="1"/>
  <c r="BF113" i="36"/>
  <c r="BH50" i="37"/>
  <c r="BI39" i="37"/>
  <c r="BH14" i="35"/>
  <c r="BG47" i="36"/>
  <c r="BG67" i="36" s="1"/>
  <c r="BF110" i="36"/>
  <c r="BP27" i="35"/>
  <c r="BQ13" i="35"/>
  <c r="BF115" i="36"/>
  <c r="BG52" i="36"/>
  <c r="BG72" i="36" s="1"/>
  <c r="BF112" i="36"/>
  <c r="BG49" i="36"/>
  <c r="BG69" i="36" s="1"/>
  <c r="BF108" i="36"/>
  <c r="BG45" i="36"/>
  <c r="BG65" i="36" s="1"/>
  <c r="BF105" i="36"/>
  <c r="BG42" i="36"/>
  <c r="BG62" i="36" s="1"/>
  <c r="BG44" i="36"/>
  <c r="BG64" i="36" s="1"/>
  <c r="BF107" i="36"/>
  <c r="BP38" i="37"/>
  <c r="BO48" i="37"/>
  <c r="BO49" i="37" s="1"/>
  <c r="BF117" i="36"/>
  <c r="BG54" i="36"/>
  <c r="BG74" i="36" s="1"/>
  <c r="BG53" i="36"/>
  <c r="BG73" i="36" s="1"/>
  <c r="BF116" i="36"/>
  <c r="BF114" i="36"/>
  <c r="BG51" i="36"/>
  <c r="BG71" i="36" s="1"/>
  <c r="BO123" i="30"/>
  <c r="BO109" i="30"/>
  <c r="BO124" i="30"/>
  <c r="BO132" i="30"/>
  <c r="BO129" i="30"/>
  <c r="BO122" i="30"/>
  <c r="BO119" i="30"/>
  <c r="BO113" i="30"/>
  <c r="BO112" i="30"/>
  <c r="BO110" i="30"/>
  <c r="BO125" i="30"/>
  <c r="BO128" i="30"/>
  <c r="BO120" i="30"/>
  <c r="BO118" i="30"/>
  <c r="BO121" i="30"/>
  <c r="BO127" i="30"/>
  <c r="BO117" i="30"/>
  <c r="BO114" i="30"/>
  <c r="BO115" i="30"/>
  <c r="BO131" i="30"/>
  <c r="BO111" i="30"/>
  <c r="BO130" i="30"/>
  <c r="BO133" i="30"/>
  <c r="BO126" i="30"/>
  <c r="BR16" i="16"/>
  <c r="BR4" i="16" s="1"/>
  <c r="BR8" i="16" s="1" a="1"/>
  <c r="BR8" i="16" s="1"/>
  <c r="BQ39" i="16"/>
  <c r="BQ61" i="16" s="1"/>
  <c r="BQ89" i="16" s="1"/>
  <c r="BQ111" i="16" s="1"/>
  <c r="BQ133" i="16" s="1"/>
  <c r="BQ48" i="33"/>
  <c r="BR18" i="33"/>
  <c r="BQ17" i="33"/>
  <c r="BQ17" i="31"/>
  <c r="BQ48" i="31"/>
  <c r="BR18" i="31"/>
  <c r="BP112" i="31"/>
  <c r="BQ82" i="31"/>
  <c r="BP81" i="31"/>
  <c r="BQ17" i="32"/>
  <c r="BQ48" i="32"/>
  <c r="BR18" i="32"/>
  <c r="BP112" i="32"/>
  <c r="BP128" i="32" s="1"/>
  <c r="BQ82" i="32"/>
  <c r="BP81" i="32"/>
  <c r="BO101" i="30"/>
  <c r="BO103" i="30"/>
  <c r="BO102" i="30"/>
  <c r="BO97" i="30"/>
  <c r="BO100" i="30"/>
  <c r="BO99" i="30"/>
  <c r="BO98" i="30"/>
  <c r="BO90" i="30"/>
  <c r="BO86" i="30"/>
  <c r="BO95" i="30"/>
  <c r="BO85" i="30"/>
  <c r="BO89" i="30"/>
  <c r="BO88" i="30"/>
  <c r="BO96" i="30"/>
  <c r="BO92" i="30"/>
  <c r="BO80" i="30"/>
  <c r="BO93" i="30"/>
  <c r="BO91" i="30"/>
  <c r="BO82" i="30"/>
  <c r="BO83" i="30"/>
  <c r="BO81" i="30"/>
  <c r="BO84" i="30"/>
  <c r="BO87" i="30"/>
  <c r="AD79" i="30"/>
  <c r="BO94" i="30"/>
  <c r="BP78" i="30"/>
  <c r="BP108" i="30" s="1"/>
  <c r="BP116" i="30" s="1"/>
  <c r="BQ16" i="30"/>
  <c r="BR17" i="30"/>
  <c r="BQ47" i="30"/>
  <c r="AA61" i="16"/>
  <c r="AA89" i="16" s="1"/>
  <c r="AA111" i="16" s="1"/>
  <c r="AA133" i="16" s="1"/>
  <c r="BP314" i="32" l="1"/>
  <c r="BO14" i="22"/>
  <c r="BO13" i="22"/>
  <c r="BO15" i="22"/>
  <c r="BQ3" i="22"/>
  <c r="BP12" i="22"/>
  <c r="BG76" i="36"/>
  <c r="BN90" i="36"/>
  <c r="BI82" i="36"/>
  <c r="BH98" i="36"/>
  <c r="BN96" i="36"/>
  <c r="BN83" i="36"/>
  <c r="BN95" i="36"/>
  <c r="BN93" i="36"/>
  <c r="BN84" i="36"/>
  <c r="BN92" i="36"/>
  <c r="BN91" i="36"/>
  <c r="BE134" i="36"/>
  <c r="BE121" i="36"/>
  <c r="BN94" i="36"/>
  <c r="BN89" i="36"/>
  <c r="BN85" i="36"/>
  <c r="BN88" i="36"/>
  <c r="BN86" i="36"/>
  <c r="BN87" i="36"/>
  <c r="BP106" i="31"/>
  <c r="BO415" i="31"/>
  <c r="BG19" i="35"/>
  <c r="BH15" i="35"/>
  <c r="BJ22" i="35"/>
  <c r="BI23" i="35"/>
  <c r="BI32" i="35" s="1"/>
  <c r="BJ20" i="35"/>
  <c r="BI21" i="35"/>
  <c r="BI31" i="35" s="1"/>
  <c r="BF30" i="35"/>
  <c r="BG29" i="35"/>
  <c r="BP264" i="32"/>
  <c r="BP302" i="31"/>
  <c r="BP134" i="31"/>
  <c r="BP174" i="33"/>
  <c r="BQ7" i="39" a="1"/>
  <c r="BQ7" i="39" s="1"/>
  <c r="BQ131" i="33"/>
  <c r="BQ24" i="33"/>
  <c r="BR7" i="16" a="1"/>
  <c r="BR7" i="16" s="1"/>
  <c r="BR11" i="16" a="1"/>
  <c r="BR11" i="16" s="1"/>
  <c r="BP227" i="33"/>
  <c r="BP7" i="38" a="1"/>
  <c r="BP7" i="38" s="1"/>
  <c r="BO417" i="31"/>
  <c r="BR5" i="16" a="1"/>
  <c r="BR5" i="16" s="1"/>
  <c r="BR9" i="16" a="1"/>
  <c r="BR9" i="16" s="1"/>
  <c r="BO416" i="32"/>
  <c r="BQ9" i="39" a="1"/>
  <c r="BQ9" i="39" s="1"/>
  <c r="BO417" i="32"/>
  <c r="BP11" i="38" a="1"/>
  <c r="BP11" i="38" s="1"/>
  <c r="BP5" i="38" a="1"/>
  <c r="BP5" i="38" s="1"/>
  <c r="BO416" i="31"/>
  <c r="BO415" i="32"/>
  <c r="BQ8" i="39" a="1"/>
  <c r="BQ8" i="39" s="1"/>
  <c r="BP10" i="38" a="1"/>
  <c r="BP10" i="38" s="1"/>
  <c r="BQ5" i="39" a="1"/>
  <c r="BQ5" i="39" s="1"/>
  <c r="BR10" i="16" a="1"/>
  <c r="BR10" i="16" s="1"/>
  <c r="BQ11" i="39" a="1"/>
  <c r="BQ11" i="39" s="1"/>
  <c r="BP226" i="33"/>
  <c r="BP225" i="33"/>
  <c r="BP8" i="38" a="1"/>
  <c r="BP8" i="38" s="1"/>
  <c r="BQ10" i="39" a="1"/>
  <c r="BQ10" i="39" s="1"/>
  <c r="BQ73" i="33"/>
  <c r="BQ149" i="33"/>
  <c r="BQ148" i="33"/>
  <c r="BQ150" i="33"/>
  <c r="BQ53" i="33"/>
  <c r="BP223" i="33"/>
  <c r="BP219" i="33"/>
  <c r="BP207" i="33"/>
  <c r="BP186" i="33"/>
  <c r="BQ58" i="33"/>
  <c r="BQ42" i="33"/>
  <c r="BQ72" i="33"/>
  <c r="BQ103" i="33"/>
  <c r="BQ34" i="33"/>
  <c r="BQ71" i="33"/>
  <c r="BQ65" i="33"/>
  <c r="BQ128" i="33"/>
  <c r="BQ61" i="33"/>
  <c r="BQ29" i="33"/>
  <c r="BQ146" i="33"/>
  <c r="BP187" i="33"/>
  <c r="BQ70" i="33"/>
  <c r="BQ54" i="33"/>
  <c r="BQ107" i="33"/>
  <c r="BQ43" i="33"/>
  <c r="BQ100" i="33"/>
  <c r="BQ66" i="33"/>
  <c r="BQ141" i="33"/>
  <c r="BQ55" i="33"/>
  <c r="BP208" i="33"/>
  <c r="BP218" i="33"/>
  <c r="BP197" i="33"/>
  <c r="BQ111" i="33"/>
  <c r="BQ127" i="33"/>
  <c r="BQ114" i="33"/>
  <c r="BP189" i="33"/>
  <c r="BP180" i="33"/>
  <c r="BQ37" i="33"/>
  <c r="BP214" i="33"/>
  <c r="BQ105" i="33"/>
  <c r="BP195" i="33"/>
  <c r="BP176" i="33"/>
  <c r="BQ102" i="33"/>
  <c r="BQ134" i="33"/>
  <c r="BQ40" i="33"/>
  <c r="BQ108" i="33"/>
  <c r="BQ110" i="33"/>
  <c r="BP181" i="33"/>
  <c r="BQ143" i="33"/>
  <c r="BQ57" i="33"/>
  <c r="BP205" i="33"/>
  <c r="BQ33" i="33"/>
  <c r="BQ118" i="33"/>
  <c r="BQ67" i="33"/>
  <c r="BQ69" i="33"/>
  <c r="BQ135" i="33"/>
  <c r="BQ99" i="33"/>
  <c r="BP215" i="33"/>
  <c r="BQ120" i="33"/>
  <c r="BQ38" i="33"/>
  <c r="BQ27" i="33"/>
  <c r="BP183" i="33"/>
  <c r="BP211" i="33"/>
  <c r="BQ41" i="33"/>
  <c r="BP220" i="33"/>
  <c r="BQ64" i="33"/>
  <c r="BP182" i="33"/>
  <c r="BQ32" i="33"/>
  <c r="BQ132" i="33"/>
  <c r="BP217" i="33"/>
  <c r="BP175" i="33"/>
  <c r="BQ52" i="33"/>
  <c r="BP213" i="33"/>
  <c r="BQ109" i="33"/>
  <c r="BQ36" i="33"/>
  <c r="BQ140" i="33"/>
  <c r="BQ147" i="33"/>
  <c r="BQ101" i="33"/>
  <c r="BP188" i="33"/>
  <c r="BQ22" i="33"/>
  <c r="BQ145" i="33"/>
  <c r="BP184" i="33"/>
  <c r="BP192" i="33"/>
  <c r="BQ62" i="33"/>
  <c r="BP185" i="33"/>
  <c r="BP191" i="33"/>
  <c r="BQ137" i="33"/>
  <c r="BQ23" i="33"/>
  <c r="BP190" i="33"/>
  <c r="BQ106" i="33"/>
  <c r="BP212" i="33"/>
  <c r="BQ116" i="33"/>
  <c r="BQ26" i="33"/>
  <c r="BQ129" i="33"/>
  <c r="BQ130" i="33"/>
  <c r="BQ97" i="33"/>
  <c r="BQ25" i="33"/>
  <c r="BQ117" i="33"/>
  <c r="BQ60" i="33"/>
  <c r="BP204" i="33"/>
  <c r="BP224" i="33"/>
  <c r="BQ39" i="33"/>
  <c r="BQ30" i="33"/>
  <c r="BQ98" i="33"/>
  <c r="BQ20" i="33"/>
  <c r="BP209" i="33"/>
  <c r="BP177" i="33"/>
  <c r="BQ51" i="33"/>
  <c r="BP216" i="33"/>
  <c r="BQ119" i="33"/>
  <c r="BQ138" i="33"/>
  <c r="BQ35" i="33"/>
  <c r="BP178" i="33"/>
  <c r="BP222" i="33"/>
  <c r="BQ113" i="33"/>
  <c r="BP196" i="33"/>
  <c r="BQ68" i="33"/>
  <c r="BP194" i="33"/>
  <c r="BQ31" i="33"/>
  <c r="BQ139" i="33"/>
  <c r="BQ104" i="33"/>
  <c r="BQ136" i="33"/>
  <c r="BQ28" i="33"/>
  <c r="BQ50" i="33"/>
  <c r="BQ115" i="33"/>
  <c r="BQ144" i="33"/>
  <c r="BQ59" i="33"/>
  <c r="BQ112" i="33"/>
  <c r="BP206" i="33"/>
  <c r="BP221" i="33"/>
  <c r="BQ63" i="33"/>
  <c r="BQ21" i="33"/>
  <c r="BP179" i="33"/>
  <c r="BP193" i="33"/>
  <c r="BQ142" i="33"/>
  <c r="BP386" i="32"/>
  <c r="BP387" i="32"/>
  <c r="BP385" i="32"/>
  <c r="BP384" i="32"/>
  <c r="BP277" i="32"/>
  <c r="BP275" i="32"/>
  <c r="BP276" i="32"/>
  <c r="BQ247" i="32"/>
  <c r="BQ245" i="32"/>
  <c r="BQ244" i="32"/>
  <c r="BQ246" i="32"/>
  <c r="BP137" i="32"/>
  <c r="BP136" i="32"/>
  <c r="BP135" i="32"/>
  <c r="BQ183" i="32"/>
  <c r="BQ88" i="32"/>
  <c r="BP376" i="32"/>
  <c r="BQ107" i="32"/>
  <c r="BP272" i="32"/>
  <c r="BQ87" i="32"/>
  <c r="BQ100" i="32"/>
  <c r="BP126" i="32"/>
  <c r="BQ228" i="32"/>
  <c r="BQ94" i="32"/>
  <c r="BP123" i="32"/>
  <c r="BQ25" i="32"/>
  <c r="BQ160" i="32"/>
  <c r="BP320" i="32"/>
  <c r="BP131" i="32"/>
  <c r="BP258" i="32"/>
  <c r="BP304" i="32"/>
  <c r="BO414" i="32"/>
  <c r="BQ161" i="32"/>
  <c r="BQ230" i="32"/>
  <c r="BP255" i="32"/>
  <c r="BP307" i="32"/>
  <c r="BQ95" i="32"/>
  <c r="BP122" i="32"/>
  <c r="BP379" i="32"/>
  <c r="BP270" i="32"/>
  <c r="BQ241" i="32"/>
  <c r="BP132" i="32"/>
  <c r="BQ26" i="32"/>
  <c r="BQ40" i="32"/>
  <c r="BQ28" i="32"/>
  <c r="BP315" i="32"/>
  <c r="BP367" i="32"/>
  <c r="BQ164" i="32"/>
  <c r="BP382" i="32"/>
  <c r="BO396" i="32"/>
  <c r="BP133" i="32"/>
  <c r="BQ31" i="32"/>
  <c r="BP381" i="32"/>
  <c r="BP129" i="32"/>
  <c r="BQ85" i="32"/>
  <c r="BQ21" i="32"/>
  <c r="BQ181" i="32"/>
  <c r="BP267" i="32"/>
  <c r="BQ23" i="32"/>
  <c r="BP300" i="32"/>
  <c r="BP373" i="32"/>
  <c r="BP313" i="32"/>
  <c r="BQ225" i="32"/>
  <c r="BQ231" i="32"/>
  <c r="BP309" i="32"/>
  <c r="BP366" i="32"/>
  <c r="BQ84" i="32"/>
  <c r="BQ36" i="32"/>
  <c r="BP302" i="32"/>
  <c r="BP125" i="32"/>
  <c r="BQ174" i="32"/>
  <c r="BQ98" i="32"/>
  <c r="BP368" i="32"/>
  <c r="BO397" i="32"/>
  <c r="BP115" i="32"/>
  <c r="BP321" i="32"/>
  <c r="BQ227" i="32"/>
  <c r="BQ240" i="32"/>
  <c r="BQ243" i="32"/>
  <c r="BP257" i="32"/>
  <c r="BQ43" i="32"/>
  <c r="BP266" i="32"/>
  <c r="BQ33" i="32"/>
  <c r="BQ103" i="32"/>
  <c r="BP114" i="32"/>
  <c r="BP369" i="32"/>
  <c r="BQ237" i="32"/>
  <c r="BP265" i="32"/>
  <c r="BQ90" i="32"/>
  <c r="BQ162" i="32"/>
  <c r="BQ226" i="32"/>
  <c r="BQ42" i="32"/>
  <c r="BQ86" i="32"/>
  <c r="BP365" i="32"/>
  <c r="BP316" i="32"/>
  <c r="BP370" i="32"/>
  <c r="BQ96" i="32"/>
  <c r="BP271" i="32"/>
  <c r="BP261" i="32"/>
  <c r="BQ35" i="32"/>
  <c r="BQ93" i="32"/>
  <c r="BO399" i="32"/>
  <c r="BO405" i="32"/>
  <c r="BP312" i="32"/>
  <c r="BP259" i="32"/>
  <c r="BP119" i="32"/>
  <c r="BQ89" i="32"/>
  <c r="BQ232" i="32"/>
  <c r="BP121" i="32"/>
  <c r="BP317" i="32"/>
  <c r="BO409" i="32"/>
  <c r="BQ170" i="32"/>
  <c r="BQ97" i="32"/>
  <c r="BQ37" i="32"/>
  <c r="BQ105" i="32"/>
  <c r="BP311" i="32"/>
  <c r="BP268" i="32"/>
  <c r="BP378" i="32"/>
  <c r="BQ229" i="32"/>
  <c r="BQ102" i="32"/>
  <c r="BP269" i="32"/>
  <c r="BQ38" i="32"/>
  <c r="BP117" i="32"/>
  <c r="BQ172" i="32"/>
  <c r="BO401" i="32"/>
  <c r="BO404" i="32"/>
  <c r="BQ163" i="32"/>
  <c r="BQ24" i="32"/>
  <c r="BQ27" i="32"/>
  <c r="BP305" i="32"/>
  <c r="BP256" i="32"/>
  <c r="BQ242" i="32"/>
  <c r="BP383" i="32"/>
  <c r="BO403" i="32"/>
  <c r="BP273" i="32"/>
  <c r="BQ173" i="32"/>
  <c r="BQ106" i="32"/>
  <c r="BQ233" i="32"/>
  <c r="BP118" i="32"/>
  <c r="BO398" i="32"/>
  <c r="BQ166" i="32"/>
  <c r="BQ171" i="32"/>
  <c r="BO408" i="32"/>
  <c r="BQ30" i="32"/>
  <c r="BQ92" i="32"/>
  <c r="BQ41" i="32"/>
  <c r="BQ165" i="32"/>
  <c r="BP127" i="32"/>
  <c r="BO394" i="32"/>
  <c r="BO411" i="32"/>
  <c r="BP372" i="32"/>
  <c r="BP322" i="32"/>
  <c r="BQ101" i="32"/>
  <c r="BQ99" i="32"/>
  <c r="BP116" i="32"/>
  <c r="BQ175" i="32"/>
  <c r="BQ236" i="32"/>
  <c r="BO412" i="32"/>
  <c r="BQ176" i="32"/>
  <c r="BQ39" i="32"/>
  <c r="BP323" i="32"/>
  <c r="BO413" i="32"/>
  <c r="BP310" i="32"/>
  <c r="BP374" i="32"/>
  <c r="BQ238" i="32"/>
  <c r="BQ104" i="32"/>
  <c r="BQ182" i="32"/>
  <c r="BO410" i="32"/>
  <c r="BQ34" i="32"/>
  <c r="BQ32" i="32"/>
  <c r="BP301" i="32"/>
  <c r="BP134" i="32"/>
  <c r="BQ20" i="32"/>
  <c r="BO402" i="32"/>
  <c r="BP371" i="32"/>
  <c r="BP130" i="32"/>
  <c r="BQ91" i="32"/>
  <c r="BP254" i="32"/>
  <c r="BQ235" i="32"/>
  <c r="BO406" i="32"/>
  <c r="BQ239" i="32"/>
  <c r="BO407" i="32"/>
  <c r="BP377" i="32"/>
  <c r="BQ180" i="32"/>
  <c r="BQ234" i="32"/>
  <c r="BQ177" i="32"/>
  <c r="BQ22" i="32"/>
  <c r="BP364" i="32"/>
  <c r="BQ224" i="32"/>
  <c r="BP124" i="32"/>
  <c r="BQ29" i="32"/>
  <c r="BQ179" i="32"/>
  <c r="BQ169" i="32"/>
  <c r="BP318" i="32"/>
  <c r="BP263" i="32"/>
  <c r="BP262" i="32"/>
  <c r="BP274" i="32"/>
  <c r="BP308" i="32"/>
  <c r="BQ167" i="32"/>
  <c r="BP380" i="32"/>
  <c r="BP306" i="32"/>
  <c r="BQ178" i="32"/>
  <c r="BP319" i="32"/>
  <c r="BO395" i="32"/>
  <c r="BP303" i="32"/>
  <c r="BQ168" i="32"/>
  <c r="BP375" i="32"/>
  <c r="BP353" i="31"/>
  <c r="BP352" i="31"/>
  <c r="BP386" i="31"/>
  <c r="BP385" i="31"/>
  <c r="BQ27" i="31"/>
  <c r="BP387" i="31"/>
  <c r="BP351" i="31"/>
  <c r="BQ246" i="31"/>
  <c r="BP275" i="31"/>
  <c r="BP276" i="31"/>
  <c r="BQ31" i="31"/>
  <c r="BP277" i="31"/>
  <c r="BO412" i="31"/>
  <c r="BP371" i="31"/>
  <c r="BO405" i="31"/>
  <c r="BQ212" i="31"/>
  <c r="BQ213" i="31"/>
  <c r="BP374" i="31"/>
  <c r="BQ210" i="31"/>
  <c r="BP322" i="31"/>
  <c r="BQ247" i="31"/>
  <c r="BP124" i="31"/>
  <c r="BP135" i="31"/>
  <c r="BP137" i="31"/>
  <c r="BO399" i="31"/>
  <c r="BP344" i="31"/>
  <c r="BP136" i="31"/>
  <c r="BQ65" i="31"/>
  <c r="BP123" i="31"/>
  <c r="BP320" i="31"/>
  <c r="BQ243" i="31"/>
  <c r="BQ201" i="31"/>
  <c r="BP266" i="31"/>
  <c r="BO394" i="31"/>
  <c r="BP369" i="31"/>
  <c r="BQ242" i="31"/>
  <c r="BP381" i="31"/>
  <c r="BQ171" i="31"/>
  <c r="BQ163" i="31"/>
  <c r="BQ197" i="31"/>
  <c r="BP343" i="31"/>
  <c r="BP257" i="31"/>
  <c r="BP346" i="31"/>
  <c r="BP300" i="31"/>
  <c r="BO402" i="31"/>
  <c r="BP88" i="31"/>
  <c r="BP129" i="31"/>
  <c r="BQ234" i="31"/>
  <c r="BQ165" i="31"/>
  <c r="BP306" i="31"/>
  <c r="BO407" i="31"/>
  <c r="BQ73" i="31"/>
  <c r="BP255" i="31"/>
  <c r="BQ55" i="31"/>
  <c r="BQ40" i="31"/>
  <c r="BQ170" i="31"/>
  <c r="BQ229" i="31"/>
  <c r="BP304" i="31"/>
  <c r="BP313" i="31"/>
  <c r="BQ167" i="31"/>
  <c r="BQ42" i="31"/>
  <c r="BQ70" i="31"/>
  <c r="BQ72" i="31"/>
  <c r="BP97" i="31"/>
  <c r="BQ235" i="31"/>
  <c r="BQ58" i="31"/>
  <c r="BP349" i="31"/>
  <c r="BP333" i="31"/>
  <c r="BQ22" i="31"/>
  <c r="BQ245" i="31"/>
  <c r="BP331" i="31"/>
  <c r="BP271" i="31"/>
  <c r="BP117" i="31"/>
  <c r="BQ20" i="31"/>
  <c r="BO396" i="31"/>
  <c r="BO403" i="31"/>
  <c r="BP96" i="31"/>
  <c r="BP104" i="31"/>
  <c r="BQ21" i="31"/>
  <c r="BP337" i="31"/>
  <c r="BQ64" i="31"/>
  <c r="BP314" i="31"/>
  <c r="BQ28" i="31"/>
  <c r="BQ50" i="31"/>
  <c r="BQ29" i="31"/>
  <c r="BQ244" i="31"/>
  <c r="BP332" i="31"/>
  <c r="BP316" i="31"/>
  <c r="BP307" i="31"/>
  <c r="BP268" i="31"/>
  <c r="BP330" i="31"/>
  <c r="BP274" i="31"/>
  <c r="BP377" i="31"/>
  <c r="BP259" i="31"/>
  <c r="BQ172" i="31"/>
  <c r="BQ175" i="31"/>
  <c r="BQ162" i="31"/>
  <c r="BQ233" i="31"/>
  <c r="BQ36" i="31"/>
  <c r="BQ181" i="31"/>
  <c r="BP341" i="31"/>
  <c r="BP315" i="31"/>
  <c r="BQ195" i="31"/>
  <c r="BP273" i="31"/>
  <c r="BQ206" i="31"/>
  <c r="BQ164" i="31"/>
  <c r="BP114" i="31"/>
  <c r="BQ174" i="31"/>
  <c r="BQ60" i="31"/>
  <c r="BQ33" i="31"/>
  <c r="BP365" i="31"/>
  <c r="BQ178" i="31"/>
  <c r="BP334" i="31"/>
  <c r="BP86" i="31"/>
  <c r="BQ232" i="31"/>
  <c r="BQ68" i="31"/>
  <c r="BQ51" i="31"/>
  <c r="BO401" i="31"/>
  <c r="BQ211" i="31"/>
  <c r="BQ57" i="31"/>
  <c r="BP127" i="31"/>
  <c r="BQ180" i="31"/>
  <c r="BQ240" i="31"/>
  <c r="BP85" i="31"/>
  <c r="BP128" i="31"/>
  <c r="BQ207" i="31"/>
  <c r="BQ193" i="31"/>
  <c r="BQ227" i="31"/>
  <c r="BP319" i="31"/>
  <c r="BQ205" i="31"/>
  <c r="BQ43" i="31"/>
  <c r="BP263" i="31"/>
  <c r="BQ203" i="31"/>
  <c r="BP379" i="31"/>
  <c r="BP348" i="31"/>
  <c r="BQ63" i="31"/>
  <c r="BP103" i="31"/>
  <c r="BQ52" i="31"/>
  <c r="BP347" i="31"/>
  <c r="BO406" i="31"/>
  <c r="BQ231" i="31"/>
  <c r="BQ41" i="31"/>
  <c r="BQ71" i="31"/>
  <c r="BQ226" i="31"/>
  <c r="BP95" i="31"/>
  <c r="BQ183" i="31"/>
  <c r="BP318" i="31"/>
  <c r="BP122" i="31"/>
  <c r="BP121" i="31"/>
  <c r="BP340" i="31"/>
  <c r="BP323" i="31"/>
  <c r="BQ25" i="31"/>
  <c r="BP338" i="31"/>
  <c r="BP375" i="31"/>
  <c r="BP366" i="31"/>
  <c r="BP312" i="31"/>
  <c r="BP368" i="31"/>
  <c r="BP301" i="31"/>
  <c r="BP270" i="31"/>
  <c r="BQ202" i="31"/>
  <c r="BP133" i="31"/>
  <c r="BP364" i="31"/>
  <c r="BQ59" i="31"/>
  <c r="BO410" i="31"/>
  <c r="BP116" i="31"/>
  <c r="BP345" i="31"/>
  <c r="BP342" i="31"/>
  <c r="BP92" i="31"/>
  <c r="BQ62" i="31"/>
  <c r="BP264" i="31"/>
  <c r="BP310" i="31"/>
  <c r="BQ38" i="31"/>
  <c r="BQ24" i="31"/>
  <c r="BQ169" i="31"/>
  <c r="BQ166" i="31"/>
  <c r="BQ237" i="31"/>
  <c r="BP376" i="31"/>
  <c r="BP102" i="31"/>
  <c r="BP118" i="31"/>
  <c r="BQ199" i="31"/>
  <c r="BP94" i="31"/>
  <c r="BP101" i="31"/>
  <c r="BQ161" i="31"/>
  <c r="BP272" i="31"/>
  <c r="BP384" i="31"/>
  <c r="BQ39" i="31"/>
  <c r="BP87" i="31"/>
  <c r="BP335" i="31"/>
  <c r="BP367" i="31"/>
  <c r="BP305" i="31"/>
  <c r="BP373" i="31"/>
  <c r="BP350" i="31"/>
  <c r="BQ190" i="31"/>
  <c r="BP269" i="31"/>
  <c r="BP84" i="31"/>
  <c r="BP98" i="31"/>
  <c r="BP90" i="31"/>
  <c r="BP258" i="31"/>
  <c r="BP339" i="31"/>
  <c r="BP267" i="31"/>
  <c r="BQ239" i="31"/>
  <c r="BQ224" i="31"/>
  <c r="BP131" i="31"/>
  <c r="BP119" i="31"/>
  <c r="BP261" i="31"/>
  <c r="BP130" i="31"/>
  <c r="BP89" i="31"/>
  <c r="BP99" i="31"/>
  <c r="BQ236" i="31"/>
  <c r="BO411" i="31"/>
  <c r="BP382" i="31"/>
  <c r="BQ230" i="31"/>
  <c r="BQ198" i="31"/>
  <c r="BQ26" i="31"/>
  <c r="BO404" i="31"/>
  <c r="BQ35" i="31"/>
  <c r="BO414" i="31"/>
  <c r="BP126" i="31"/>
  <c r="BQ177" i="31"/>
  <c r="BP380" i="31"/>
  <c r="BP93" i="31"/>
  <c r="BQ225" i="31"/>
  <c r="BP105" i="31"/>
  <c r="BQ204" i="31"/>
  <c r="BQ191" i="31"/>
  <c r="BP311" i="31"/>
  <c r="BQ168" i="31"/>
  <c r="BP317" i="31"/>
  <c r="BP125" i="31"/>
  <c r="BP372" i="31"/>
  <c r="BP100" i="31"/>
  <c r="BQ241" i="31"/>
  <c r="BQ238" i="31"/>
  <c r="BP254" i="31"/>
  <c r="BQ192" i="31"/>
  <c r="BQ67" i="31"/>
  <c r="BQ66" i="31"/>
  <c r="BQ160" i="31"/>
  <c r="BQ37" i="31"/>
  <c r="BQ228" i="31"/>
  <c r="BQ53" i="31"/>
  <c r="BP265" i="31"/>
  <c r="BQ34" i="31"/>
  <c r="BQ194" i="31"/>
  <c r="BQ69" i="31"/>
  <c r="BP91" i="31"/>
  <c r="BQ23" i="31"/>
  <c r="BP115" i="31"/>
  <c r="BO408" i="31"/>
  <c r="BP256" i="31"/>
  <c r="BQ176" i="31"/>
  <c r="BP309" i="31"/>
  <c r="BP378" i="31"/>
  <c r="BO397" i="31"/>
  <c r="BP383" i="31"/>
  <c r="BQ209" i="31"/>
  <c r="BQ179" i="31"/>
  <c r="BO395" i="31"/>
  <c r="BP132" i="31"/>
  <c r="BO409" i="31"/>
  <c r="BQ182" i="31"/>
  <c r="BP107" i="31"/>
  <c r="BP262" i="31"/>
  <c r="BO398" i="31"/>
  <c r="BQ61" i="31"/>
  <c r="BQ208" i="31"/>
  <c r="BQ30" i="31"/>
  <c r="BP321" i="31"/>
  <c r="BQ54" i="31"/>
  <c r="BO413" i="31"/>
  <c r="BQ200" i="31"/>
  <c r="BP308" i="31"/>
  <c r="BP303" i="31"/>
  <c r="BQ32" i="31"/>
  <c r="BQ173" i="31"/>
  <c r="BP261" i="30"/>
  <c r="DD19" i="7"/>
  <c r="DE21" i="7"/>
  <c r="DE27" i="7"/>
  <c r="DG26" i="7"/>
  <c r="DF20" i="7"/>
  <c r="DE25" i="7"/>
  <c r="DF24" i="7"/>
  <c r="DE23" i="7"/>
  <c r="DG22" i="7"/>
  <c r="BP250" i="30"/>
  <c r="BQ39" i="30"/>
  <c r="BQ40" i="30"/>
  <c r="BQ68" i="30"/>
  <c r="BQ69" i="30"/>
  <c r="BQ67" i="30"/>
  <c r="BQ72" i="30"/>
  <c r="BQ42" i="30"/>
  <c r="BQ37" i="30"/>
  <c r="BQ71" i="30"/>
  <c r="BQ70" i="30"/>
  <c r="BQ38" i="30"/>
  <c r="BQ41" i="30"/>
  <c r="BP247" i="30"/>
  <c r="BR39" i="39"/>
  <c r="BR61" i="39" s="1"/>
  <c r="BR89" i="39" s="1"/>
  <c r="BR111" i="39" s="1"/>
  <c r="BR133" i="39" s="1"/>
  <c r="BS16" i="39"/>
  <c r="BR4" i="39"/>
  <c r="BQ39" i="38"/>
  <c r="BQ61" i="38" s="1"/>
  <c r="BQ89" i="38" s="1"/>
  <c r="BQ111" i="38" s="1"/>
  <c r="BQ133" i="38" s="1"/>
  <c r="BQ4" i="38"/>
  <c r="BQ9" i="38" s="1" a="1"/>
  <c r="BQ9" i="38" s="1"/>
  <c r="BR16" i="38"/>
  <c r="BP231" i="30"/>
  <c r="BP238" i="30"/>
  <c r="BP257" i="30"/>
  <c r="BO407" i="30"/>
  <c r="BO359" i="30"/>
  <c r="BP228" i="30"/>
  <c r="BP265" i="30"/>
  <c r="BP234" i="30"/>
  <c r="BP264" i="30"/>
  <c r="BP262" i="30"/>
  <c r="BP253" i="30"/>
  <c r="BP254" i="30"/>
  <c r="BP268" i="30"/>
  <c r="BO358" i="30"/>
  <c r="BP252" i="30"/>
  <c r="BP236" i="30"/>
  <c r="BP251" i="30"/>
  <c r="BP221" i="30"/>
  <c r="BP235" i="30"/>
  <c r="BR157" i="31"/>
  <c r="BP263" i="30"/>
  <c r="BO355" i="30"/>
  <c r="BP259" i="30"/>
  <c r="BP223" i="30"/>
  <c r="BP256" i="30"/>
  <c r="BP258" i="30"/>
  <c r="BP230" i="30"/>
  <c r="BP237" i="30"/>
  <c r="BP229" i="30"/>
  <c r="BP226" i="30"/>
  <c r="BP217" i="30"/>
  <c r="BO375" i="30"/>
  <c r="BP239" i="30"/>
  <c r="BP249" i="30"/>
  <c r="BO387" i="30"/>
  <c r="BP269" i="30"/>
  <c r="BO388" i="30"/>
  <c r="BP270" i="30"/>
  <c r="BO392" i="30"/>
  <c r="BP240" i="30"/>
  <c r="BO374" i="30"/>
  <c r="BP222" i="30"/>
  <c r="BP219" i="30"/>
  <c r="BP227" i="30"/>
  <c r="BO390" i="30"/>
  <c r="BO403" i="30"/>
  <c r="BP224" i="30"/>
  <c r="BP255" i="30"/>
  <c r="BP248" i="30"/>
  <c r="BP246" i="30"/>
  <c r="BO397" i="30"/>
  <c r="BP218" i="30"/>
  <c r="BP267" i="30"/>
  <c r="BP220" i="30"/>
  <c r="BQ153" i="30"/>
  <c r="BP233" i="30"/>
  <c r="BO377" i="30"/>
  <c r="BO345" i="30"/>
  <c r="BO361" i="30"/>
  <c r="BP176" i="30"/>
  <c r="BP205" i="30"/>
  <c r="BP260" i="30"/>
  <c r="BP225" i="30"/>
  <c r="BP232" i="30"/>
  <c r="BP266" i="30"/>
  <c r="BO363" i="30"/>
  <c r="BO398" i="30"/>
  <c r="BQ221" i="31"/>
  <c r="BQ221" i="32"/>
  <c r="BQ297" i="32"/>
  <c r="BQ314" i="32" s="1"/>
  <c r="BP209" i="30"/>
  <c r="BP178" i="30"/>
  <c r="BP206" i="30"/>
  <c r="BO356" i="30"/>
  <c r="BP207" i="30"/>
  <c r="BP179" i="30"/>
  <c r="BP204" i="30"/>
  <c r="BP174" i="30"/>
  <c r="BP208" i="30"/>
  <c r="BO399" i="30"/>
  <c r="BO342" i="30"/>
  <c r="BO357" i="30"/>
  <c r="BO376" i="30"/>
  <c r="BQ328" i="32"/>
  <c r="BR298" i="32"/>
  <c r="BP392" i="32"/>
  <c r="BP361" i="32"/>
  <c r="BQ362" i="32"/>
  <c r="BO368" i="30"/>
  <c r="BO401" i="30"/>
  <c r="BO362" i="30"/>
  <c r="BQ252" i="31"/>
  <c r="BR222" i="31"/>
  <c r="BO365" i="30"/>
  <c r="BO367" i="30"/>
  <c r="BQ252" i="32"/>
  <c r="BR222" i="32"/>
  <c r="BO386" i="30"/>
  <c r="BO391" i="30"/>
  <c r="AF353" i="30"/>
  <c r="BS158" i="31"/>
  <c r="BR188" i="31"/>
  <c r="BR94" i="33"/>
  <c r="BO371" i="30"/>
  <c r="BS95" i="33"/>
  <c r="BR125" i="33"/>
  <c r="BO406" i="30"/>
  <c r="BO344" i="30"/>
  <c r="BO360" i="30"/>
  <c r="BO384" i="30"/>
  <c r="BO402" i="30"/>
  <c r="BO400" i="30"/>
  <c r="BO373" i="30"/>
  <c r="BO385" i="30"/>
  <c r="BR157" i="32"/>
  <c r="BO316" i="30"/>
  <c r="BP175" i="30"/>
  <c r="BO343" i="30"/>
  <c r="BR154" i="30"/>
  <c r="BQ184" i="30"/>
  <c r="BQ215" i="30" s="1"/>
  <c r="BQ245" i="30" s="1"/>
  <c r="BO312" i="30"/>
  <c r="AF216" i="30"/>
  <c r="BO364" i="30"/>
  <c r="BO315" i="30"/>
  <c r="BO366" i="30"/>
  <c r="BO314" i="30"/>
  <c r="BO394" i="30"/>
  <c r="BO354" i="30"/>
  <c r="BO370" i="30"/>
  <c r="AF383" i="30"/>
  <c r="BO311" i="30"/>
  <c r="BO405" i="30"/>
  <c r="BP177" i="30"/>
  <c r="BR298" i="31"/>
  <c r="BQ328" i="31"/>
  <c r="BO395" i="30"/>
  <c r="BQ297" i="31"/>
  <c r="BO396" i="30"/>
  <c r="BO369" i="30"/>
  <c r="BQ291" i="30"/>
  <c r="BP321" i="30"/>
  <c r="BP352" i="30" s="1"/>
  <c r="BP382" i="30" s="1"/>
  <c r="BP290" i="30"/>
  <c r="BO372" i="30"/>
  <c r="BO346" i="30"/>
  <c r="BQ202" i="33"/>
  <c r="BR172" i="33"/>
  <c r="BO404" i="30"/>
  <c r="BS158" i="32"/>
  <c r="BR188" i="32"/>
  <c r="BO341" i="30"/>
  <c r="BO389" i="30"/>
  <c r="BP361" i="31"/>
  <c r="BQ362" i="31"/>
  <c r="BP392" i="31"/>
  <c r="BQ171" i="33"/>
  <c r="BO313" i="30"/>
  <c r="BO393" i="30"/>
  <c r="BH51" i="36"/>
  <c r="BH71" i="36" s="1"/>
  <c r="BG114" i="36"/>
  <c r="BQ38" i="37"/>
  <c r="BP48" i="37"/>
  <c r="BP49" i="37" s="1"/>
  <c r="BH17" i="35"/>
  <c r="BI14" i="35"/>
  <c r="BG111" i="36"/>
  <c r="BH48" i="36"/>
  <c r="BH68" i="36" s="1"/>
  <c r="BH52" i="36"/>
  <c r="BH72" i="36" s="1"/>
  <c r="BG115" i="36"/>
  <c r="BG107" i="36"/>
  <c r="BH44" i="36"/>
  <c r="BH64" i="36" s="1"/>
  <c r="BI50" i="37"/>
  <c r="BJ39" i="37"/>
  <c r="BH53" i="36"/>
  <c r="BH73" i="36" s="1"/>
  <c r="BG116" i="36"/>
  <c r="BG105" i="36"/>
  <c r="BH42" i="36"/>
  <c r="BH62" i="36" s="1"/>
  <c r="BH43" i="36"/>
  <c r="BH63" i="36" s="1"/>
  <c r="BG106" i="36"/>
  <c r="BO59" i="36"/>
  <c r="BP39" i="36"/>
  <c r="BO81" i="36"/>
  <c r="BO102" i="36" s="1"/>
  <c r="BO131" i="36" s="1"/>
  <c r="BO132" i="36" s="1"/>
  <c r="BG117" i="36"/>
  <c r="BH54" i="36"/>
  <c r="BH74" i="36" s="1"/>
  <c r="BR13" i="35"/>
  <c r="BQ27" i="35"/>
  <c r="BH45" i="36"/>
  <c r="BH65" i="36" s="1"/>
  <c r="BG108" i="36"/>
  <c r="BG113" i="36"/>
  <c r="BH50" i="36"/>
  <c r="BH70" i="36" s="1"/>
  <c r="BF78" i="36"/>
  <c r="BF103" i="36"/>
  <c r="BF119" i="36" s="1"/>
  <c r="BG109" i="36"/>
  <c r="BH46" i="36"/>
  <c r="BH66" i="36" s="1"/>
  <c r="BG104" i="36"/>
  <c r="BH41" i="36"/>
  <c r="BH61" i="36" s="1"/>
  <c r="BH49" i="36"/>
  <c r="BH69" i="36" s="1"/>
  <c r="BG112" i="36"/>
  <c r="BH47" i="36"/>
  <c r="BH67" i="36" s="1"/>
  <c r="BG110" i="36"/>
  <c r="BG56" i="36"/>
  <c r="BH40" i="36"/>
  <c r="BH60" i="36" s="1"/>
  <c r="BP123" i="30"/>
  <c r="BP126" i="30"/>
  <c r="BP117" i="30"/>
  <c r="BP110" i="30"/>
  <c r="BP133" i="30"/>
  <c r="BP124" i="30"/>
  <c r="BP129" i="30"/>
  <c r="BP130" i="30"/>
  <c r="BP127" i="30"/>
  <c r="BP132" i="30"/>
  <c r="BP111" i="30"/>
  <c r="BP121" i="30"/>
  <c r="BP112" i="30"/>
  <c r="BP131" i="30"/>
  <c r="BP118" i="30"/>
  <c r="BP113" i="30"/>
  <c r="BP115" i="30"/>
  <c r="BP120" i="30"/>
  <c r="BP119" i="30"/>
  <c r="BP109" i="30"/>
  <c r="BP128" i="30"/>
  <c r="BP122" i="30"/>
  <c r="BP114" i="30"/>
  <c r="BP125" i="30"/>
  <c r="BS16" i="16"/>
  <c r="BS4" i="16" s="1"/>
  <c r="BR39" i="16"/>
  <c r="BR61" i="16" s="1"/>
  <c r="BR89" i="16" s="1"/>
  <c r="BR111" i="16" s="1"/>
  <c r="BR133" i="16" s="1"/>
  <c r="BR48" i="33"/>
  <c r="BS18" i="33"/>
  <c r="BR17" i="33"/>
  <c r="BQ81" i="31"/>
  <c r="BQ106" i="31" s="1"/>
  <c r="BS18" i="31"/>
  <c r="BR48" i="31"/>
  <c r="BR17" i="31"/>
  <c r="BQ81" i="32"/>
  <c r="BQ112" i="32"/>
  <c r="BR82" i="32"/>
  <c r="BR17" i="32"/>
  <c r="BR82" i="31"/>
  <c r="BQ112" i="31"/>
  <c r="BR48" i="32"/>
  <c r="BS18" i="32"/>
  <c r="BP102" i="30"/>
  <c r="BP103" i="30"/>
  <c r="BP101" i="30"/>
  <c r="BP98" i="30"/>
  <c r="BP88" i="30"/>
  <c r="BP82" i="30"/>
  <c r="BP97" i="30"/>
  <c r="BP94" i="30"/>
  <c r="BP91" i="30"/>
  <c r="BP89" i="30"/>
  <c r="AE79" i="30"/>
  <c r="BP93" i="30"/>
  <c r="BP85" i="30"/>
  <c r="BP87" i="30"/>
  <c r="BP80" i="30"/>
  <c r="BP95" i="30"/>
  <c r="BP84" i="30"/>
  <c r="BP92" i="30"/>
  <c r="BP86" i="30"/>
  <c r="BP81" i="30"/>
  <c r="BP100" i="30"/>
  <c r="BP90" i="30"/>
  <c r="BP83" i="30"/>
  <c r="BP96" i="30"/>
  <c r="BP99" i="30"/>
  <c r="BQ78" i="30"/>
  <c r="BQ108" i="30" s="1"/>
  <c r="BQ116" i="30" s="1"/>
  <c r="BR16" i="30"/>
  <c r="BS17" i="30"/>
  <c r="BR47" i="30"/>
  <c r="AB61" i="16"/>
  <c r="AB89" i="16" s="1"/>
  <c r="AB111" i="16" s="1"/>
  <c r="AB133" i="16" s="1"/>
  <c r="BR7" i="39" l="1" a="1"/>
  <c r="BR7" i="39" s="1"/>
  <c r="BP14" i="22"/>
  <c r="BP13" i="22"/>
  <c r="BP15" i="22"/>
  <c r="BR3" i="22"/>
  <c r="BQ12" i="22"/>
  <c r="BH76" i="36"/>
  <c r="BO88" i="36"/>
  <c r="BO84" i="36"/>
  <c r="BO85" i="36"/>
  <c r="BO93" i="36"/>
  <c r="BO96" i="36"/>
  <c r="BF134" i="36"/>
  <c r="BF121" i="36"/>
  <c r="BO89" i="36"/>
  <c r="BO95" i="36"/>
  <c r="BO94" i="36"/>
  <c r="BO83" i="36"/>
  <c r="BO87" i="36"/>
  <c r="BO91" i="36"/>
  <c r="BJ82" i="36"/>
  <c r="BI98" i="36"/>
  <c r="BO86" i="36"/>
  <c r="BO92" i="36"/>
  <c r="BO90" i="36"/>
  <c r="BJ21" i="35"/>
  <c r="BJ31" i="35" s="1"/>
  <c r="BK20" i="35"/>
  <c r="BK22" i="35"/>
  <c r="BJ23" i="35"/>
  <c r="BJ32" i="35" s="1"/>
  <c r="BH19" i="35"/>
  <c r="BI15" i="35"/>
  <c r="BQ264" i="32"/>
  <c r="BG30" i="35"/>
  <c r="BH29" i="35"/>
  <c r="BQ322" i="31"/>
  <c r="BQ134" i="31"/>
  <c r="BQ174" i="33"/>
  <c r="BR103" i="33"/>
  <c r="BP407" i="31"/>
  <c r="BS11" i="16" a="1"/>
  <c r="BS11" i="16" s="1"/>
  <c r="BQ266" i="31"/>
  <c r="BP414" i="32"/>
  <c r="BP417" i="31"/>
  <c r="BS10" i="16" a="1"/>
  <c r="BS10" i="16" s="1"/>
  <c r="BQ5" i="38" a="1"/>
  <c r="BQ5" i="38" s="1"/>
  <c r="BR167" i="31"/>
  <c r="BR5" i="39" a="1"/>
  <c r="BR5" i="39" s="1"/>
  <c r="BQ11" i="38" a="1"/>
  <c r="BQ11" i="38" s="1"/>
  <c r="BR10" i="39" a="1"/>
  <c r="BR10" i="39" s="1"/>
  <c r="BQ10" i="38" a="1"/>
  <c r="BQ10" i="38" s="1"/>
  <c r="BP417" i="32"/>
  <c r="BQ7" i="38" a="1"/>
  <c r="BQ7" i="38" s="1"/>
  <c r="BQ122" i="32"/>
  <c r="BQ8" i="38" a="1"/>
  <c r="BQ8" i="38" s="1"/>
  <c r="BR8" i="39" a="1"/>
  <c r="BR8" i="39" s="1"/>
  <c r="BS7" i="16" a="1"/>
  <c r="BS7" i="16" s="1"/>
  <c r="BQ227" i="33"/>
  <c r="BQ225" i="33"/>
  <c r="BP415" i="32"/>
  <c r="BR9" i="39" a="1"/>
  <c r="BR9" i="39" s="1"/>
  <c r="BQ226" i="33"/>
  <c r="BP416" i="32"/>
  <c r="BP415" i="31"/>
  <c r="BR11" i="39" a="1"/>
  <c r="BR11" i="39" s="1"/>
  <c r="BP416" i="31"/>
  <c r="BS9" i="16" a="1"/>
  <c r="BS9" i="16" s="1"/>
  <c r="BS8" i="16" a="1"/>
  <c r="BS8" i="16" s="1"/>
  <c r="BS5" i="16" a="1"/>
  <c r="BS5" i="16" s="1"/>
  <c r="BR183" i="32"/>
  <c r="BR150" i="33"/>
  <c r="BR148" i="33"/>
  <c r="BR149" i="33"/>
  <c r="BR113" i="33"/>
  <c r="BQ177" i="33"/>
  <c r="BQ222" i="33"/>
  <c r="BQ209" i="33"/>
  <c r="BR32" i="33"/>
  <c r="BR38" i="33"/>
  <c r="BQ206" i="33"/>
  <c r="BR104" i="33"/>
  <c r="BR71" i="33"/>
  <c r="BR112" i="33"/>
  <c r="BR139" i="33"/>
  <c r="BR109" i="33"/>
  <c r="BR73" i="33"/>
  <c r="BR72" i="33"/>
  <c r="BQ219" i="33"/>
  <c r="BR129" i="33"/>
  <c r="BQ191" i="33"/>
  <c r="BQ221" i="33"/>
  <c r="BR136" i="33"/>
  <c r="BQ196" i="33"/>
  <c r="BR51" i="33"/>
  <c r="BR34" i="33"/>
  <c r="BR130" i="33"/>
  <c r="BR137" i="33"/>
  <c r="BR145" i="33"/>
  <c r="BR36" i="33"/>
  <c r="BR61" i="33"/>
  <c r="BR27" i="33"/>
  <c r="BR67" i="33"/>
  <c r="BQ181" i="33"/>
  <c r="BR105" i="33"/>
  <c r="BR127" i="33"/>
  <c r="BR141" i="33"/>
  <c r="BQ187" i="33"/>
  <c r="BR118" i="33"/>
  <c r="BR110" i="33"/>
  <c r="BQ214" i="33"/>
  <c r="BR111" i="33"/>
  <c r="BR66" i="33"/>
  <c r="BR29" i="33"/>
  <c r="BQ224" i="33"/>
  <c r="BR26" i="33"/>
  <c r="BQ185" i="33"/>
  <c r="BQ213" i="33"/>
  <c r="BQ182" i="33"/>
  <c r="BR120" i="33"/>
  <c r="BR33" i="33"/>
  <c r="BR108" i="33"/>
  <c r="BR37" i="33"/>
  <c r="BQ197" i="33"/>
  <c r="BR100" i="33"/>
  <c r="BR42" i="33"/>
  <c r="BR142" i="33"/>
  <c r="BR59" i="33"/>
  <c r="BQ223" i="33"/>
  <c r="BQ178" i="33"/>
  <c r="BR20" i="33"/>
  <c r="BQ204" i="33"/>
  <c r="BR116" i="33"/>
  <c r="BR58" i="33"/>
  <c r="BR22" i="33"/>
  <c r="BR52" i="33"/>
  <c r="BR64" i="33"/>
  <c r="BQ215" i="33"/>
  <c r="BR146" i="33"/>
  <c r="BR40" i="33"/>
  <c r="BQ180" i="33"/>
  <c r="BQ218" i="33"/>
  <c r="BR65" i="33"/>
  <c r="BQ193" i="33"/>
  <c r="BR144" i="33"/>
  <c r="BR35" i="33"/>
  <c r="BR98" i="33"/>
  <c r="BR60" i="33"/>
  <c r="BQ212" i="33"/>
  <c r="BR53" i="33"/>
  <c r="BQ188" i="33"/>
  <c r="BQ175" i="33"/>
  <c r="BQ220" i="33"/>
  <c r="BR99" i="33"/>
  <c r="BR128" i="33"/>
  <c r="BR134" i="33"/>
  <c r="BQ189" i="33"/>
  <c r="BR43" i="33"/>
  <c r="BQ207" i="33"/>
  <c r="BQ179" i="33"/>
  <c r="BR115" i="33"/>
  <c r="BR31" i="33"/>
  <c r="BR138" i="33"/>
  <c r="BR30" i="33"/>
  <c r="BR117" i="33"/>
  <c r="BR106" i="33"/>
  <c r="BR62" i="33"/>
  <c r="BR101" i="33"/>
  <c r="BQ217" i="33"/>
  <c r="BR41" i="33"/>
  <c r="BR135" i="33"/>
  <c r="BQ205" i="33"/>
  <c r="BR102" i="33"/>
  <c r="BR114" i="33"/>
  <c r="BQ208" i="33"/>
  <c r="BR107" i="33"/>
  <c r="BR131" i="33"/>
  <c r="BR21" i="33"/>
  <c r="BR50" i="33"/>
  <c r="BQ194" i="33"/>
  <c r="BR119" i="33"/>
  <c r="BR39" i="33"/>
  <c r="BR25" i="33"/>
  <c r="BQ190" i="33"/>
  <c r="BQ192" i="33"/>
  <c r="BR147" i="33"/>
  <c r="BR132" i="33"/>
  <c r="BQ211" i="33"/>
  <c r="BR69" i="33"/>
  <c r="BR57" i="33"/>
  <c r="BQ176" i="33"/>
  <c r="BR55" i="33"/>
  <c r="BR54" i="33"/>
  <c r="BR24" i="33"/>
  <c r="BR63" i="33"/>
  <c r="BR28" i="33"/>
  <c r="BR68" i="33"/>
  <c r="BQ216" i="33"/>
  <c r="BQ186" i="33"/>
  <c r="BR97" i="33"/>
  <c r="BR23" i="33"/>
  <c r="BQ184" i="33"/>
  <c r="BR140" i="33"/>
  <c r="BQ183" i="33"/>
  <c r="BR143" i="33"/>
  <c r="BQ195" i="33"/>
  <c r="BR70" i="33"/>
  <c r="BQ384" i="32"/>
  <c r="BQ385" i="32"/>
  <c r="BQ387" i="32"/>
  <c r="BQ386" i="32"/>
  <c r="BQ276" i="32"/>
  <c r="BQ275" i="32"/>
  <c r="BQ277" i="32"/>
  <c r="BR246" i="32"/>
  <c r="BR244" i="32"/>
  <c r="BR245" i="32"/>
  <c r="BR247" i="32"/>
  <c r="BR88" i="32"/>
  <c r="BQ135" i="32"/>
  <c r="BQ136" i="32"/>
  <c r="BQ137" i="32"/>
  <c r="BR172" i="32"/>
  <c r="BR229" i="32"/>
  <c r="BR170" i="32"/>
  <c r="BR33" i="32"/>
  <c r="BR36" i="32"/>
  <c r="BR160" i="32"/>
  <c r="BR182" i="32"/>
  <c r="BR235" i="32"/>
  <c r="BQ259" i="32"/>
  <c r="BQ261" i="32"/>
  <c r="BR237" i="32"/>
  <c r="BQ267" i="32"/>
  <c r="BP396" i="32"/>
  <c r="BR26" i="32"/>
  <c r="BQ263" i="32"/>
  <c r="BR87" i="32"/>
  <c r="BR165" i="32"/>
  <c r="BP398" i="32"/>
  <c r="BQ258" i="32"/>
  <c r="BQ383" i="32"/>
  <c r="BQ321" i="32"/>
  <c r="BR178" i="32"/>
  <c r="BQ318" i="32"/>
  <c r="BR22" i="32"/>
  <c r="BQ307" i="32"/>
  <c r="BP402" i="32"/>
  <c r="BP412" i="32"/>
  <c r="BR41" i="32"/>
  <c r="BQ118" i="32"/>
  <c r="BQ272" i="32"/>
  <c r="BR27" i="32"/>
  <c r="BQ117" i="32"/>
  <c r="BQ378" i="32"/>
  <c r="BP409" i="32"/>
  <c r="BR25" i="32"/>
  <c r="BQ312" i="32"/>
  <c r="BQ271" i="32"/>
  <c r="BR86" i="32"/>
  <c r="BQ369" i="32"/>
  <c r="BQ266" i="32"/>
  <c r="BQ115" i="32"/>
  <c r="BR84" i="32"/>
  <c r="BR161" i="32"/>
  <c r="BQ382" i="32"/>
  <c r="BQ132" i="32"/>
  <c r="BR228" i="32"/>
  <c r="BR168" i="32"/>
  <c r="BQ306" i="32"/>
  <c r="BR169" i="32"/>
  <c r="BQ131" i="32"/>
  <c r="BQ254" i="32"/>
  <c r="BR20" i="32"/>
  <c r="BR104" i="32"/>
  <c r="BR39" i="32"/>
  <c r="BR236" i="32"/>
  <c r="BQ372" i="32"/>
  <c r="BR230" i="32"/>
  <c r="BR24" i="32"/>
  <c r="BQ317" i="32"/>
  <c r="BQ114" i="32"/>
  <c r="BP397" i="32"/>
  <c r="BQ366" i="32"/>
  <c r="BR181" i="32"/>
  <c r="BR164" i="32"/>
  <c r="BR241" i="32"/>
  <c r="BQ322" i="32"/>
  <c r="BQ305" i="32"/>
  <c r="BQ303" i="32"/>
  <c r="BQ380" i="32"/>
  <c r="BR179" i="32"/>
  <c r="BR177" i="32"/>
  <c r="BR94" i="32"/>
  <c r="BR91" i="32"/>
  <c r="BQ134" i="32"/>
  <c r="BR176" i="32"/>
  <c r="BR175" i="32"/>
  <c r="BR92" i="32"/>
  <c r="BR233" i="32"/>
  <c r="BR38" i="32"/>
  <c r="BQ268" i="32"/>
  <c r="BQ121" i="32"/>
  <c r="BP405" i="32"/>
  <c r="BR96" i="32"/>
  <c r="BR42" i="32"/>
  <c r="BQ376" i="32"/>
  <c r="BR43" i="32"/>
  <c r="BQ368" i="32"/>
  <c r="BQ309" i="32"/>
  <c r="BR21" i="32"/>
  <c r="BQ367" i="32"/>
  <c r="BR100" i="32"/>
  <c r="BQ375" i="32"/>
  <c r="BQ371" i="32"/>
  <c r="BR167" i="32"/>
  <c r="BR29" i="32"/>
  <c r="BP407" i="32"/>
  <c r="BQ130" i="32"/>
  <c r="BQ301" i="32"/>
  <c r="BR238" i="32"/>
  <c r="BR107" i="32"/>
  <c r="BQ116" i="32"/>
  <c r="BR30" i="32"/>
  <c r="BR106" i="32"/>
  <c r="BR163" i="32"/>
  <c r="BQ269" i="32"/>
  <c r="BQ311" i="32"/>
  <c r="BQ370" i="32"/>
  <c r="BR226" i="32"/>
  <c r="BQ255" i="32"/>
  <c r="BQ257" i="32"/>
  <c r="BR98" i="32"/>
  <c r="BR231" i="32"/>
  <c r="BQ313" i="32"/>
  <c r="BR85" i="32"/>
  <c r="BQ315" i="32"/>
  <c r="BQ270" i="32"/>
  <c r="BQ364" i="32"/>
  <c r="BQ323" i="32"/>
  <c r="BP395" i="32"/>
  <c r="BQ308" i="32"/>
  <c r="BR234" i="32"/>
  <c r="BR239" i="32"/>
  <c r="BR32" i="32"/>
  <c r="BQ374" i="32"/>
  <c r="BR99" i="32"/>
  <c r="BP411" i="32"/>
  <c r="BP408" i="32"/>
  <c r="BR173" i="32"/>
  <c r="BQ126" i="32"/>
  <c r="BP404" i="32"/>
  <c r="BR102" i="32"/>
  <c r="BR105" i="32"/>
  <c r="BR232" i="32"/>
  <c r="BR89" i="32"/>
  <c r="BP399" i="32"/>
  <c r="BR162" i="32"/>
  <c r="BR243" i="32"/>
  <c r="BR174" i="32"/>
  <c r="BR225" i="32"/>
  <c r="BQ373" i="32"/>
  <c r="BR28" i="32"/>
  <c r="BQ319" i="32"/>
  <c r="BQ274" i="32"/>
  <c r="BQ124" i="32"/>
  <c r="BR180" i="32"/>
  <c r="BR34" i="32"/>
  <c r="BQ310" i="32"/>
  <c r="BR101" i="32"/>
  <c r="BP394" i="32"/>
  <c r="BR171" i="32"/>
  <c r="BQ273" i="32"/>
  <c r="BR242" i="32"/>
  <c r="BR37" i="32"/>
  <c r="BQ379" i="32"/>
  <c r="BR93" i="32"/>
  <c r="BQ316" i="32"/>
  <c r="BR90" i="32"/>
  <c r="BQ123" i="32"/>
  <c r="BR240" i="32"/>
  <c r="BQ125" i="32"/>
  <c r="BQ300" i="32"/>
  <c r="BQ129" i="32"/>
  <c r="BR31" i="32"/>
  <c r="BR95" i="32"/>
  <c r="BQ128" i="32"/>
  <c r="BQ365" i="32"/>
  <c r="BQ262" i="32"/>
  <c r="BR224" i="32"/>
  <c r="BQ377" i="32"/>
  <c r="BP406" i="32"/>
  <c r="BP410" i="32"/>
  <c r="BP413" i="32"/>
  <c r="BQ320" i="32"/>
  <c r="BQ127" i="32"/>
  <c r="BR166" i="32"/>
  <c r="BP403" i="32"/>
  <c r="BQ256" i="32"/>
  <c r="BP401" i="32"/>
  <c r="BR97" i="32"/>
  <c r="BQ119" i="32"/>
  <c r="BR35" i="32"/>
  <c r="BQ265" i="32"/>
  <c r="BR103" i="32"/>
  <c r="BR227" i="32"/>
  <c r="BQ302" i="32"/>
  <c r="BR23" i="32"/>
  <c r="BQ381" i="32"/>
  <c r="BQ133" i="32"/>
  <c r="BR40" i="32"/>
  <c r="BQ304" i="32"/>
  <c r="BQ351" i="31"/>
  <c r="BQ387" i="31"/>
  <c r="BQ385" i="31"/>
  <c r="BQ386" i="31"/>
  <c r="BQ352" i="31"/>
  <c r="BQ353" i="31"/>
  <c r="BQ277" i="31"/>
  <c r="BQ276" i="31"/>
  <c r="BQ275" i="31"/>
  <c r="BQ321" i="31"/>
  <c r="BP409" i="31"/>
  <c r="BR213" i="31"/>
  <c r="BQ350" i="31"/>
  <c r="BR237" i="31"/>
  <c r="BR62" i="31"/>
  <c r="BR212" i="31"/>
  <c r="BQ303" i="31"/>
  <c r="BR61" i="31"/>
  <c r="BR179" i="31"/>
  <c r="BP408" i="31"/>
  <c r="BQ105" i="31"/>
  <c r="BR229" i="31"/>
  <c r="BR247" i="31"/>
  <c r="BR246" i="31"/>
  <c r="BQ346" i="31"/>
  <c r="BR183" i="31"/>
  <c r="BQ136" i="31"/>
  <c r="BQ311" i="31"/>
  <c r="BQ305" i="31"/>
  <c r="BQ101" i="31"/>
  <c r="BQ342" i="31"/>
  <c r="BQ344" i="31"/>
  <c r="BR228" i="31"/>
  <c r="BR177" i="31"/>
  <c r="BR37" i="31"/>
  <c r="BR241" i="31"/>
  <c r="BP414" i="31"/>
  <c r="BP411" i="31"/>
  <c r="BQ98" i="31"/>
  <c r="BR207" i="31"/>
  <c r="BQ137" i="31"/>
  <c r="BQ309" i="31"/>
  <c r="BR173" i="31"/>
  <c r="BR30" i="31"/>
  <c r="BQ132" i="31"/>
  <c r="BR176" i="31"/>
  <c r="BQ129" i="31"/>
  <c r="BQ135" i="31"/>
  <c r="BQ261" i="31"/>
  <c r="BQ272" i="31"/>
  <c r="BQ314" i="31"/>
  <c r="BR20" i="31"/>
  <c r="BQ349" i="31"/>
  <c r="BQ382" i="31"/>
  <c r="BQ133" i="31"/>
  <c r="BP402" i="31"/>
  <c r="BR191" i="31"/>
  <c r="BQ124" i="31"/>
  <c r="BQ312" i="31"/>
  <c r="BQ122" i="31"/>
  <c r="BP406" i="31"/>
  <c r="BR242" i="31"/>
  <c r="BP401" i="31"/>
  <c r="BR33" i="31"/>
  <c r="BQ315" i="31"/>
  <c r="BR175" i="31"/>
  <c r="BR73" i="31"/>
  <c r="BQ131" i="31"/>
  <c r="BP395" i="31"/>
  <c r="BR34" i="31"/>
  <c r="BQ123" i="31"/>
  <c r="BR170" i="31"/>
  <c r="BR72" i="31"/>
  <c r="BQ93" i="31"/>
  <c r="BR39" i="31"/>
  <c r="BQ102" i="31"/>
  <c r="BQ310" i="31"/>
  <c r="BQ313" i="31"/>
  <c r="BR23" i="31"/>
  <c r="BQ88" i="31"/>
  <c r="BR168" i="31"/>
  <c r="BQ263" i="31"/>
  <c r="BQ268" i="31"/>
  <c r="BQ308" i="31"/>
  <c r="BP398" i="31"/>
  <c r="BR209" i="31"/>
  <c r="BQ115" i="31"/>
  <c r="BR160" i="31"/>
  <c r="BQ100" i="31"/>
  <c r="BR204" i="31"/>
  <c r="BQ126" i="31"/>
  <c r="BQ119" i="31"/>
  <c r="BQ306" i="31"/>
  <c r="BQ304" i="31"/>
  <c r="BQ373" i="31"/>
  <c r="BR161" i="31"/>
  <c r="BR166" i="31"/>
  <c r="BQ92" i="31"/>
  <c r="BP405" i="31"/>
  <c r="BR234" i="31"/>
  <c r="BQ366" i="31"/>
  <c r="BQ318" i="31"/>
  <c r="BQ347" i="31"/>
  <c r="BR43" i="31"/>
  <c r="BR193" i="31"/>
  <c r="BQ128" i="31"/>
  <c r="BR51" i="31"/>
  <c r="BR60" i="31"/>
  <c r="BR172" i="31"/>
  <c r="BQ300" i="31"/>
  <c r="BQ307" i="31"/>
  <c r="BR64" i="31"/>
  <c r="BQ117" i="31"/>
  <c r="BP412" i="31"/>
  <c r="BR243" i="31"/>
  <c r="BQ85" i="31"/>
  <c r="BR68" i="31"/>
  <c r="BR174" i="31"/>
  <c r="BQ341" i="31"/>
  <c r="BQ259" i="31"/>
  <c r="BP399" i="31"/>
  <c r="BQ316" i="31"/>
  <c r="BQ337" i="31"/>
  <c r="BQ271" i="31"/>
  <c r="BR58" i="31"/>
  <c r="BR201" i="31"/>
  <c r="BQ262" i="31"/>
  <c r="BR66" i="31"/>
  <c r="BQ258" i="31"/>
  <c r="BR205" i="31"/>
  <c r="BP413" i="31"/>
  <c r="BQ107" i="31"/>
  <c r="BP397" i="31"/>
  <c r="BQ91" i="31"/>
  <c r="BQ265" i="31"/>
  <c r="BQ125" i="31"/>
  <c r="BR225" i="31"/>
  <c r="BR35" i="31"/>
  <c r="BR236" i="31"/>
  <c r="BR165" i="31"/>
  <c r="BQ84" i="31"/>
  <c r="BQ367" i="31"/>
  <c r="BQ94" i="31"/>
  <c r="BR169" i="31"/>
  <c r="BQ345" i="31"/>
  <c r="BR42" i="31"/>
  <c r="BQ381" i="31"/>
  <c r="BQ338" i="31"/>
  <c r="BQ95" i="31"/>
  <c r="BQ103" i="31"/>
  <c r="BQ319" i="31"/>
  <c r="BQ257" i="31"/>
  <c r="BR240" i="31"/>
  <c r="BR232" i="31"/>
  <c r="BQ114" i="31"/>
  <c r="BR181" i="31"/>
  <c r="BQ377" i="31"/>
  <c r="BQ374" i="31"/>
  <c r="BQ332" i="31"/>
  <c r="BR21" i="31"/>
  <c r="BQ331" i="31"/>
  <c r="BQ369" i="31"/>
  <c r="BQ302" i="31"/>
  <c r="BR200" i="31"/>
  <c r="BQ383" i="31"/>
  <c r="BQ372" i="31"/>
  <c r="BQ375" i="31"/>
  <c r="BR52" i="31"/>
  <c r="BR54" i="31"/>
  <c r="BR182" i="31"/>
  <c r="BQ378" i="31"/>
  <c r="BR69" i="31"/>
  <c r="BR53" i="31"/>
  <c r="BR67" i="31"/>
  <c r="BQ317" i="31"/>
  <c r="BR171" i="31"/>
  <c r="BP404" i="31"/>
  <c r="BQ99" i="31"/>
  <c r="BR224" i="31"/>
  <c r="BQ371" i="31"/>
  <c r="BQ335" i="31"/>
  <c r="BR199" i="31"/>
  <c r="BR24" i="31"/>
  <c r="BQ116" i="31"/>
  <c r="BR31" i="31"/>
  <c r="BR202" i="31"/>
  <c r="BR25" i="31"/>
  <c r="BR226" i="31"/>
  <c r="BR63" i="31"/>
  <c r="BR227" i="31"/>
  <c r="BR180" i="31"/>
  <c r="BQ86" i="31"/>
  <c r="BR164" i="31"/>
  <c r="BR36" i="31"/>
  <c r="BQ274" i="31"/>
  <c r="BR197" i="31"/>
  <c r="BR244" i="31"/>
  <c r="BQ104" i="31"/>
  <c r="BR245" i="31"/>
  <c r="BR235" i="31"/>
  <c r="BQ370" i="31"/>
  <c r="BR194" i="31"/>
  <c r="BR192" i="31"/>
  <c r="BR26" i="31"/>
  <c r="BQ89" i="31"/>
  <c r="BR239" i="31"/>
  <c r="BP394" i="31"/>
  <c r="BR27" i="31"/>
  <c r="BQ87" i="31"/>
  <c r="BQ118" i="31"/>
  <c r="BR38" i="31"/>
  <c r="BP410" i="31"/>
  <c r="BR65" i="31"/>
  <c r="BQ270" i="31"/>
  <c r="BQ323" i="31"/>
  <c r="BR71" i="31"/>
  <c r="BQ348" i="31"/>
  <c r="BR210" i="31"/>
  <c r="BQ127" i="31"/>
  <c r="BQ334" i="31"/>
  <c r="BR206" i="31"/>
  <c r="BR233" i="31"/>
  <c r="BR55" i="31"/>
  <c r="BR29" i="31"/>
  <c r="BQ96" i="31"/>
  <c r="BR22" i="31"/>
  <c r="BR40" i="31"/>
  <c r="BQ255" i="31"/>
  <c r="BQ254" i="31"/>
  <c r="BQ269" i="31"/>
  <c r="BR59" i="31"/>
  <c r="BQ301" i="31"/>
  <c r="BQ340" i="31"/>
  <c r="BR41" i="31"/>
  <c r="BQ379" i="31"/>
  <c r="BQ320" i="31"/>
  <c r="BQ343" i="31"/>
  <c r="BR57" i="31"/>
  <c r="BR178" i="31"/>
  <c r="BQ273" i="31"/>
  <c r="BR50" i="31"/>
  <c r="BP403" i="31"/>
  <c r="BQ333" i="31"/>
  <c r="BQ97" i="31"/>
  <c r="BR198" i="31"/>
  <c r="BQ267" i="31"/>
  <c r="BR32" i="31"/>
  <c r="BR208" i="31"/>
  <c r="BQ256" i="31"/>
  <c r="BR238" i="31"/>
  <c r="BR163" i="31"/>
  <c r="BQ380" i="31"/>
  <c r="BR230" i="31"/>
  <c r="BQ130" i="31"/>
  <c r="BQ339" i="31"/>
  <c r="BQ90" i="31"/>
  <c r="BR190" i="31"/>
  <c r="BQ384" i="31"/>
  <c r="BQ376" i="31"/>
  <c r="BQ264" i="31"/>
  <c r="BQ364" i="31"/>
  <c r="BQ368" i="31"/>
  <c r="BQ121" i="31"/>
  <c r="BR231" i="31"/>
  <c r="BR203" i="31"/>
  <c r="BR70" i="31"/>
  <c r="BR211" i="31"/>
  <c r="BQ365" i="31"/>
  <c r="BR195" i="31"/>
  <c r="BR162" i="31"/>
  <c r="BQ330" i="31"/>
  <c r="BR28" i="31"/>
  <c r="BP396" i="31"/>
  <c r="DE19" i="7"/>
  <c r="DH22" i="7"/>
  <c r="DG20" i="7"/>
  <c r="DF23" i="7"/>
  <c r="DH26" i="7"/>
  <c r="DG24" i="7"/>
  <c r="DF27" i="7"/>
  <c r="DF25" i="7"/>
  <c r="DF21" i="7"/>
  <c r="BQ179" i="30"/>
  <c r="BR38" i="30"/>
  <c r="BR37" i="30"/>
  <c r="BR72" i="30"/>
  <c r="BR41" i="30"/>
  <c r="BR70" i="30"/>
  <c r="BR42" i="30"/>
  <c r="BR67" i="30"/>
  <c r="BR69" i="30"/>
  <c r="BR68" i="30"/>
  <c r="BR39" i="30"/>
  <c r="BR71" i="30"/>
  <c r="BR40" i="30"/>
  <c r="BP398" i="30"/>
  <c r="BQ225" i="30"/>
  <c r="BS39" i="39"/>
  <c r="BS61" i="39" s="1"/>
  <c r="BS89" i="39" s="1"/>
  <c r="BS111" i="39" s="1"/>
  <c r="BS133" i="39" s="1"/>
  <c r="BT16" i="39"/>
  <c r="BS4" i="39"/>
  <c r="BS7" i="39" s="1" a="1"/>
  <c r="BS7" i="39" s="1"/>
  <c r="BR39" i="38"/>
  <c r="BR61" i="38" s="1"/>
  <c r="BR89" i="38" s="1"/>
  <c r="BR111" i="38" s="1"/>
  <c r="BR133" i="38" s="1"/>
  <c r="BS16" i="38"/>
  <c r="BR4" i="38"/>
  <c r="BR9" i="38" s="1" a="1"/>
  <c r="BR9" i="38" s="1"/>
  <c r="BQ175" i="30"/>
  <c r="BQ177" i="30"/>
  <c r="BQ265" i="30"/>
  <c r="BR153" i="30"/>
  <c r="BQ222" i="30"/>
  <c r="BQ204" i="30"/>
  <c r="BR221" i="31"/>
  <c r="BQ207" i="30"/>
  <c r="BP313" i="30"/>
  <c r="BQ174" i="30"/>
  <c r="BQ227" i="30"/>
  <c r="BP393" i="30"/>
  <c r="BQ263" i="30"/>
  <c r="BQ254" i="30"/>
  <c r="BQ238" i="30"/>
  <c r="BQ205" i="30"/>
  <c r="BQ231" i="30"/>
  <c r="BR221" i="32"/>
  <c r="BQ261" i="30"/>
  <c r="BQ249" i="30"/>
  <c r="BQ268" i="30"/>
  <c r="BQ209" i="30"/>
  <c r="BQ253" i="30"/>
  <c r="BQ178" i="30"/>
  <c r="BQ246" i="30"/>
  <c r="BQ252" i="30"/>
  <c r="BQ270" i="30"/>
  <c r="BQ219" i="30"/>
  <c r="BQ235" i="30"/>
  <c r="BQ257" i="30"/>
  <c r="BQ260" i="30"/>
  <c r="BQ220" i="30"/>
  <c r="BQ176" i="30"/>
  <c r="BQ239" i="30"/>
  <c r="BP346" i="30"/>
  <c r="BP397" i="30"/>
  <c r="BP356" i="30"/>
  <c r="BQ266" i="30"/>
  <c r="BQ240" i="30"/>
  <c r="BQ221" i="30"/>
  <c r="BQ228" i="30"/>
  <c r="BP390" i="30"/>
  <c r="BQ256" i="30"/>
  <c r="BQ237" i="30"/>
  <c r="BQ267" i="30"/>
  <c r="BQ255" i="30"/>
  <c r="BQ236" i="30"/>
  <c r="BQ262" i="30"/>
  <c r="BQ226" i="30"/>
  <c r="BR297" i="32"/>
  <c r="BR314" i="32" s="1"/>
  <c r="BP341" i="30"/>
  <c r="BP363" i="30"/>
  <c r="BP395" i="30"/>
  <c r="BQ250" i="30"/>
  <c r="BQ361" i="32"/>
  <c r="BP389" i="30"/>
  <c r="BQ229" i="30"/>
  <c r="BQ290" i="30"/>
  <c r="BQ361" i="31"/>
  <c r="BP372" i="30"/>
  <c r="BP396" i="30"/>
  <c r="BP387" i="30"/>
  <c r="BP388" i="30"/>
  <c r="BP358" i="30"/>
  <c r="BS157" i="32"/>
  <c r="BQ234" i="30"/>
  <c r="BP375" i="30"/>
  <c r="BP359" i="30"/>
  <c r="BQ269" i="30"/>
  <c r="BS94" i="33"/>
  <c r="AG353" i="30"/>
  <c r="BP365" i="30"/>
  <c r="BP362" i="30"/>
  <c r="BR362" i="32"/>
  <c r="BQ392" i="32"/>
  <c r="BP405" i="30"/>
  <c r="BP354" i="30"/>
  <c r="BP343" i="30"/>
  <c r="BR252" i="31"/>
  <c r="BS222" i="31"/>
  <c r="BR328" i="32"/>
  <c r="BS298" i="32"/>
  <c r="BQ247" i="30"/>
  <c r="BP404" i="30"/>
  <c r="BQ248" i="30"/>
  <c r="BP394" i="30"/>
  <c r="AG216" i="30"/>
  <c r="BQ230" i="30"/>
  <c r="BP384" i="30"/>
  <c r="BS125" i="33"/>
  <c r="BT95" i="33"/>
  <c r="BP345" i="30"/>
  <c r="BP367" i="30"/>
  <c r="BQ223" i="30"/>
  <c r="BP403" i="30"/>
  <c r="BP401" i="30"/>
  <c r="BP342" i="30"/>
  <c r="BP399" i="30"/>
  <c r="BR202" i="33"/>
  <c r="BS172" i="33"/>
  <c r="BP377" i="30"/>
  <c r="BP392" i="30"/>
  <c r="BR328" i="31"/>
  <c r="BS298" i="31"/>
  <c r="BP312" i="30"/>
  <c r="BP344" i="30"/>
  <c r="BQ217" i="30"/>
  <c r="BQ218" i="30"/>
  <c r="BR297" i="31"/>
  <c r="BP311" i="30"/>
  <c r="BP314" i="30"/>
  <c r="BP316" i="30"/>
  <c r="BQ233" i="30"/>
  <c r="BP406" i="30"/>
  <c r="BQ251" i="30"/>
  <c r="BQ264" i="30"/>
  <c r="BP407" i="30"/>
  <c r="BQ321" i="30"/>
  <c r="BQ352" i="30" s="1"/>
  <c r="BQ382" i="30" s="1"/>
  <c r="BR291" i="30"/>
  <c r="BP370" i="30"/>
  <c r="BP385" i="30"/>
  <c r="BQ232" i="30"/>
  <c r="BQ258" i="30"/>
  <c r="BQ259" i="30"/>
  <c r="BQ224" i="30"/>
  <c r="BP368" i="30"/>
  <c r="BP355" i="30"/>
  <c r="BR171" i="33"/>
  <c r="BS188" i="32"/>
  <c r="BT158" i="32"/>
  <c r="BP369" i="30"/>
  <c r="BP402" i="30"/>
  <c r="BP371" i="30"/>
  <c r="BP361" i="30"/>
  <c r="BS157" i="31"/>
  <c r="BT158" i="31"/>
  <c r="BS188" i="31"/>
  <c r="BP391" i="30"/>
  <c r="BP386" i="30"/>
  <c r="BQ208" i="30"/>
  <c r="BP376" i="30"/>
  <c r="BQ206" i="30"/>
  <c r="BP374" i="30"/>
  <c r="BQ392" i="31"/>
  <c r="BR362" i="31"/>
  <c r="AG383" i="30"/>
  <c r="BP366" i="30"/>
  <c r="BP315" i="30"/>
  <c r="BP364" i="30"/>
  <c r="BR184" i="30"/>
  <c r="BR215" i="30" s="1"/>
  <c r="BR245" i="30" s="1"/>
  <c r="BS154" i="30"/>
  <c r="BP373" i="30"/>
  <c r="BP400" i="30"/>
  <c r="BP360" i="30"/>
  <c r="BS222" i="32"/>
  <c r="BR252" i="32"/>
  <c r="BP357" i="30"/>
  <c r="BH56" i="36"/>
  <c r="BI40" i="36"/>
  <c r="BI60" i="36" s="1"/>
  <c r="BH108" i="36"/>
  <c r="BI45" i="36"/>
  <c r="BI65" i="36" s="1"/>
  <c r="BG78" i="36"/>
  <c r="BG103" i="36"/>
  <c r="BG119" i="36" s="1"/>
  <c r="BH109" i="36"/>
  <c r="BI46" i="36"/>
  <c r="BI66" i="36" s="1"/>
  <c r="BI44" i="36"/>
  <c r="BI64" i="36" s="1"/>
  <c r="BH107" i="36"/>
  <c r="BI17" i="35"/>
  <c r="BJ14" i="35"/>
  <c r="BI43" i="36"/>
  <c r="BI63" i="36" s="1"/>
  <c r="BH106" i="36"/>
  <c r="BR27" i="35"/>
  <c r="BS13" i="35"/>
  <c r="BI42" i="36"/>
  <c r="BI62" i="36" s="1"/>
  <c r="BH105" i="36"/>
  <c r="BH110" i="36"/>
  <c r="BI47" i="36"/>
  <c r="BI67" i="36" s="1"/>
  <c r="BH117" i="36"/>
  <c r="BI54" i="36"/>
  <c r="BI74" i="36" s="1"/>
  <c r="BI50" i="36"/>
  <c r="BI70" i="36" s="1"/>
  <c r="BH113" i="36"/>
  <c r="BR38" i="37"/>
  <c r="BQ48" i="37"/>
  <c r="BQ49" i="37" s="1"/>
  <c r="BI49" i="36"/>
  <c r="BI69" i="36" s="1"/>
  <c r="BH112" i="36"/>
  <c r="BI53" i="36"/>
  <c r="BI73" i="36" s="1"/>
  <c r="BH116" i="36"/>
  <c r="BH115" i="36"/>
  <c r="BI52" i="36"/>
  <c r="BI72" i="36" s="1"/>
  <c r="BI41" i="36"/>
  <c r="BI61" i="36" s="1"/>
  <c r="BH104" i="36"/>
  <c r="BP59" i="36"/>
  <c r="BQ39" i="36"/>
  <c r="BP81" i="36"/>
  <c r="BP102" i="36" s="1"/>
  <c r="BP131" i="36" s="1"/>
  <c r="BP132" i="36" s="1"/>
  <c r="BJ50" i="37"/>
  <c r="BK39" i="37"/>
  <c r="BH111" i="36"/>
  <c r="BI48" i="36"/>
  <c r="BI68" i="36" s="1"/>
  <c r="BI51" i="36"/>
  <c r="BI71" i="36" s="1"/>
  <c r="BH114" i="36"/>
  <c r="BQ126" i="30"/>
  <c r="BQ122" i="30"/>
  <c r="BQ112" i="30"/>
  <c r="BQ121" i="30"/>
  <c r="BQ120" i="30"/>
  <c r="BQ111" i="30"/>
  <c r="BQ115" i="30"/>
  <c r="BQ114" i="30"/>
  <c r="BQ123" i="30"/>
  <c r="BQ128" i="30"/>
  <c r="BQ113" i="30"/>
  <c r="BQ132" i="30"/>
  <c r="BQ109" i="30"/>
  <c r="BQ118" i="30"/>
  <c r="BQ127" i="30"/>
  <c r="BQ129" i="30"/>
  <c r="BQ131" i="30"/>
  <c r="BQ130" i="30"/>
  <c r="BQ110" i="30"/>
  <c r="BQ124" i="30"/>
  <c r="BQ133" i="30"/>
  <c r="BQ125" i="30"/>
  <c r="BQ119" i="30"/>
  <c r="BQ117" i="30"/>
  <c r="BT16" i="16"/>
  <c r="BT4" i="16" s="1"/>
  <c r="BS39" i="16"/>
  <c r="BS61" i="16" s="1"/>
  <c r="BS89" i="16" s="1"/>
  <c r="BS111" i="16" s="1"/>
  <c r="BS133" i="16" s="1"/>
  <c r="BS17" i="33"/>
  <c r="BS48" i="33"/>
  <c r="BT18" i="33"/>
  <c r="BR81" i="31"/>
  <c r="BR81" i="32"/>
  <c r="BR112" i="31"/>
  <c r="BS82" i="31"/>
  <c r="BR112" i="32"/>
  <c r="BS82" i="32"/>
  <c r="BS48" i="32"/>
  <c r="BT18" i="32"/>
  <c r="BS48" i="31"/>
  <c r="BT18" i="31"/>
  <c r="BS17" i="32"/>
  <c r="BS17" i="31"/>
  <c r="BQ101" i="30"/>
  <c r="BQ103" i="30"/>
  <c r="BQ102" i="30"/>
  <c r="BQ99" i="30"/>
  <c r="BQ92" i="30"/>
  <c r="BQ96" i="30"/>
  <c r="BQ84" i="30"/>
  <c r="BQ97" i="30"/>
  <c r="BQ83" i="30"/>
  <c r="BQ95" i="30"/>
  <c r="BQ98" i="30"/>
  <c r="AF79" i="30"/>
  <c r="BQ90" i="30"/>
  <c r="BQ80" i="30"/>
  <c r="BQ88" i="30"/>
  <c r="BQ100" i="30"/>
  <c r="BQ87" i="30"/>
  <c r="BQ89" i="30"/>
  <c r="BQ81" i="30"/>
  <c r="BQ85" i="30"/>
  <c r="BQ91" i="30"/>
  <c r="BQ93" i="30"/>
  <c r="BQ94" i="30"/>
  <c r="BQ86" i="30"/>
  <c r="BQ82" i="30"/>
  <c r="BR78" i="30"/>
  <c r="BR108" i="30" s="1"/>
  <c r="BR116" i="30" s="1"/>
  <c r="BS16" i="30"/>
  <c r="BT17" i="30"/>
  <c r="BS47" i="30"/>
  <c r="AC61" i="16"/>
  <c r="AC89" i="16" s="1"/>
  <c r="AC111" i="16" s="1"/>
  <c r="AC133" i="16" s="1"/>
  <c r="BQ14" i="22" l="1"/>
  <c r="BQ13" i="22"/>
  <c r="BQ15" i="22"/>
  <c r="BS3" i="22"/>
  <c r="BR12" i="22"/>
  <c r="BP88" i="36"/>
  <c r="BI76" i="36"/>
  <c r="BP86" i="36"/>
  <c r="BP89" i="36"/>
  <c r="BP95" i="36"/>
  <c r="BP91" i="36"/>
  <c r="BP93" i="36"/>
  <c r="BG134" i="36"/>
  <c r="BG121" i="36"/>
  <c r="BP87" i="36"/>
  <c r="BP85" i="36"/>
  <c r="BP96" i="36"/>
  <c r="BP90" i="36"/>
  <c r="BP83" i="36"/>
  <c r="BK82" i="36"/>
  <c r="BJ98" i="36"/>
  <c r="BP92" i="36"/>
  <c r="BP94" i="36"/>
  <c r="BP84" i="36"/>
  <c r="BI19" i="35"/>
  <c r="BJ15" i="35"/>
  <c r="BL22" i="35"/>
  <c r="BK23" i="35"/>
  <c r="BK32" i="35" s="1"/>
  <c r="BL20" i="35"/>
  <c r="BK21" i="35"/>
  <c r="BK31" i="35" s="1"/>
  <c r="BH30" i="35"/>
  <c r="BI29" i="35"/>
  <c r="BS103" i="33"/>
  <c r="BT11" i="16" a="1"/>
  <c r="BT11" i="16" s="1"/>
  <c r="BR261" i="32"/>
  <c r="BQ417" i="31"/>
  <c r="BS167" i="31"/>
  <c r="BR122" i="32"/>
  <c r="BR382" i="31"/>
  <c r="BR219" i="33"/>
  <c r="BS88" i="32"/>
  <c r="BT16" i="30"/>
  <c r="BQ416" i="32"/>
  <c r="BS8" i="39" a="1"/>
  <c r="BS8" i="39" s="1"/>
  <c r="BT157" i="32"/>
  <c r="BR5" i="38" a="1"/>
  <c r="BR5" i="38" s="1"/>
  <c r="BT5" i="16" a="1"/>
  <c r="BT5" i="16" s="1"/>
  <c r="BR8" i="38" a="1"/>
  <c r="BR8" i="38" s="1"/>
  <c r="BR226" i="33"/>
  <c r="BR11" i="38" a="1"/>
  <c r="BR11" i="38" s="1"/>
  <c r="BT8" i="16" a="1"/>
  <c r="BT8" i="16" s="1"/>
  <c r="BS9" i="39" a="1"/>
  <c r="BS9" i="39" s="1"/>
  <c r="BT10" i="16" a="1"/>
  <c r="BT10" i="16" s="1"/>
  <c r="BS5" i="39" a="1"/>
  <c r="BS5" i="39" s="1"/>
  <c r="BT9" i="16" a="1"/>
  <c r="BT9" i="16" s="1"/>
  <c r="BQ415" i="32"/>
  <c r="BR7" i="38" a="1"/>
  <c r="BR7" i="38" s="1"/>
  <c r="BQ416" i="31"/>
  <c r="BR225" i="33"/>
  <c r="BQ417" i="32"/>
  <c r="BS11" i="39" a="1"/>
  <c r="BS11" i="39" s="1"/>
  <c r="BR227" i="33"/>
  <c r="BR10" i="38" a="1"/>
  <c r="BR10" i="38" s="1"/>
  <c r="BQ415" i="31"/>
  <c r="BT7" i="16" a="1"/>
  <c r="BT7" i="16" s="1"/>
  <c r="BS10" i="39" a="1"/>
  <c r="BS10" i="39" s="1"/>
  <c r="BR123" i="31"/>
  <c r="BR98" i="31"/>
  <c r="BS149" i="33"/>
  <c r="BS148" i="33"/>
  <c r="BS150" i="33"/>
  <c r="BS72" i="33"/>
  <c r="BS73" i="33"/>
  <c r="BS71" i="33"/>
  <c r="BR183" i="33"/>
  <c r="BS28" i="33"/>
  <c r="BR176" i="33"/>
  <c r="BS25" i="33"/>
  <c r="BS131" i="33"/>
  <c r="BR217" i="33"/>
  <c r="BS115" i="33"/>
  <c r="BS134" i="33"/>
  <c r="BS60" i="33"/>
  <c r="BS65" i="33"/>
  <c r="BS52" i="33"/>
  <c r="BS59" i="33"/>
  <c r="BS108" i="33"/>
  <c r="BR224" i="33"/>
  <c r="BS118" i="33"/>
  <c r="BS27" i="33"/>
  <c r="BR196" i="33"/>
  <c r="BS140" i="33"/>
  <c r="BS63" i="33"/>
  <c r="BS57" i="33"/>
  <c r="BS39" i="33"/>
  <c r="BS107" i="33"/>
  <c r="BS101" i="33"/>
  <c r="BR179" i="33"/>
  <c r="BS128" i="33"/>
  <c r="BS98" i="33"/>
  <c r="BS22" i="33"/>
  <c r="BS142" i="33"/>
  <c r="BS33" i="33"/>
  <c r="BR209" i="33"/>
  <c r="BS38" i="33"/>
  <c r="BS61" i="33"/>
  <c r="BS136" i="33"/>
  <c r="BR184" i="33"/>
  <c r="BR191" i="33"/>
  <c r="BS69" i="33"/>
  <c r="BS119" i="33"/>
  <c r="BR208" i="33"/>
  <c r="BS62" i="33"/>
  <c r="BS112" i="33"/>
  <c r="BS99" i="33"/>
  <c r="BS35" i="33"/>
  <c r="BR218" i="33"/>
  <c r="BS58" i="33"/>
  <c r="BS32" i="33"/>
  <c r="BS120" i="33"/>
  <c r="BR187" i="33"/>
  <c r="BS36" i="33"/>
  <c r="BR221" i="33"/>
  <c r="BS70" i="33"/>
  <c r="BS23" i="33"/>
  <c r="BS104" i="33"/>
  <c r="BR211" i="33"/>
  <c r="BR194" i="33"/>
  <c r="BS114" i="33"/>
  <c r="BS106" i="33"/>
  <c r="BS129" i="33"/>
  <c r="BR220" i="33"/>
  <c r="BR180" i="33"/>
  <c r="BS116" i="33"/>
  <c r="BS113" i="33"/>
  <c r="BR182" i="33"/>
  <c r="BS29" i="33"/>
  <c r="BS141" i="33"/>
  <c r="BS145" i="33"/>
  <c r="BS109" i="33"/>
  <c r="BS97" i="33"/>
  <c r="BS24" i="33"/>
  <c r="BS132" i="33"/>
  <c r="BS50" i="33"/>
  <c r="BS102" i="33"/>
  <c r="BS117" i="33"/>
  <c r="BR207" i="33"/>
  <c r="BR175" i="33"/>
  <c r="BS144" i="33"/>
  <c r="BS40" i="33"/>
  <c r="BR204" i="33"/>
  <c r="BS42" i="33"/>
  <c r="BR213" i="33"/>
  <c r="BS66" i="33"/>
  <c r="BS127" i="33"/>
  <c r="BS137" i="33"/>
  <c r="BR206" i="33"/>
  <c r="BR195" i="33"/>
  <c r="BR186" i="33"/>
  <c r="BS54" i="33"/>
  <c r="BS147" i="33"/>
  <c r="BS21" i="33"/>
  <c r="BR205" i="33"/>
  <c r="BS30" i="33"/>
  <c r="BS43" i="33"/>
  <c r="BR188" i="33"/>
  <c r="BR193" i="33"/>
  <c r="BS146" i="33"/>
  <c r="BS20" i="33"/>
  <c r="BS100" i="33"/>
  <c r="BS111" i="33"/>
  <c r="BS105" i="33"/>
  <c r="BS130" i="33"/>
  <c r="BS143" i="33"/>
  <c r="BR216" i="33"/>
  <c r="BS55" i="33"/>
  <c r="BR192" i="33"/>
  <c r="BR222" i="33"/>
  <c r="BS135" i="33"/>
  <c r="BS138" i="33"/>
  <c r="BS53" i="33"/>
  <c r="BS139" i="33"/>
  <c r="BR215" i="33"/>
  <c r="BR178" i="33"/>
  <c r="BR197" i="33"/>
  <c r="BR185" i="33"/>
  <c r="BR214" i="33"/>
  <c r="BR181" i="33"/>
  <c r="BS34" i="33"/>
  <c r="BR174" i="33"/>
  <c r="BS68" i="33"/>
  <c r="BR190" i="33"/>
  <c r="BR177" i="33"/>
  <c r="BS41" i="33"/>
  <c r="BS31" i="33"/>
  <c r="BR189" i="33"/>
  <c r="BR212" i="33"/>
  <c r="BS64" i="33"/>
  <c r="BR223" i="33"/>
  <c r="BS37" i="33"/>
  <c r="BS26" i="33"/>
  <c r="BS110" i="33"/>
  <c r="BS67" i="33"/>
  <c r="BS51" i="33"/>
  <c r="BR386" i="32"/>
  <c r="BR387" i="32"/>
  <c r="BR385" i="32"/>
  <c r="BR384" i="32"/>
  <c r="BR277" i="32"/>
  <c r="BR275" i="32"/>
  <c r="BR276" i="32"/>
  <c r="BS247" i="32"/>
  <c r="BS245" i="32"/>
  <c r="BS244" i="32"/>
  <c r="BS246" i="32"/>
  <c r="BR309" i="32"/>
  <c r="BR121" i="32"/>
  <c r="BR307" i="32"/>
  <c r="BR137" i="32"/>
  <c r="BR136" i="32"/>
  <c r="BR375" i="32"/>
  <c r="BR135" i="32"/>
  <c r="BR300" i="32"/>
  <c r="BS93" i="32"/>
  <c r="BS171" i="32"/>
  <c r="BR124" i="32"/>
  <c r="BR271" i="32"/>
  <c r="BR118" i="32"/>
  <c r="BS170" i="32"/>
  <c r="BR313" i="32"/>
  <c r="BS30" i="32"/>
  <c r="BR304" i="32"/>
  <c r="BS103" i="32"/>
  <c r="BR256" i="32"/>
  <c r="BS33" i="32"/>
  <c r="BS241" i="32"/>
  <c r="BS104" i="32"/>
  <c r="BS28" i="32"/>
  <c r="BQ404" i="32"/>
  <c r="BS32" i="32"/>
  <c r="BR383" i="32"/>
  <c r="BS175" i="32"/>
  <c r="BR380" i="32"/>
  <c r="BS40" i="32"/>
  <c r="BR265" i="32"/>
  <c r="BQ403" i="32"/>
  <c r="BQ406" i="32"/>
  <c r="BQ394" i="32"/>
  <c r="BR274" i="32"/>
  <c r="BS162" i="32"/>
  <c r="BR126" i="32"/>
  <c r="BS229" i="32"/>
  <c r="BS29" i="32"/>
  <c r="BS100" i="32"/>
  <c r="BR368" i="32"/>
  <c r="BR268" i="32"/>
  <c r="BS176" i="32"/>
  <c r="BR303" i="32"/>
  <c r="BS164" i="32"/>
  <c r="BR114" i="32"/>
  <c r="BS24" i="32"/>
  <c r="BS20" i="32"/>
  <c r="BS36" i="32"/>
  <c r="BS161" i="32"/>
  <c r="BR312" i="32"/>
  <c r="BS41" i="32"/>
  <c r="BS22" i="32"/>
  <c r="BS182" i="32"/>
  <c r="BR133" i="32"/>
  <c r="BS166" i="32"/>
  <c r="BR377" i="32"/>
  <c r="BR263" i="32"/>
  <c r="BR379" i="32"/>
  <c r="BS101" i="32"/>
  <c r="BR319" i="32"/>
  <c r="BS173" i="32"/>
  <c r="BS239" i="32"/>
  <c r="BR323" i="32"/>
  <c r="BS231" i="32"/>
  <c r="BR116" i="32"/>
  <c r="BS167" i="32"/>
  <c r="BS43" i="32"/>
  <c r="BS38" i="32"/>
  <c r="BS230" i="32"/>
  <c r="BR254" i="32"/>
  <c r="BQ398" i="32"/>
  <c r="BS25" i="32"/>
  <c r="BR318" i="32"/>
  <c r="BQ414" i="32"/>
  <c r="BR381" i="32"/>
  <c r="BS35" i="32"/>
  <c r="BR127" i="32"/>
  <c r="BS224" i="32"/>
  <c r="BR128" i="32"/>
  <c r="BR125" i="32"/>
  <c r="BS37" i="32"/>
  <c r="BR310" i="32"/>
  <c r="BS26" i="32"/>
  <c r="BR373" i="32"/>
  <c r="BQ399" i="32"/>
  <c r="BQ408" i="32"/>
  <c r="BS234" i="32"/>
  <c r="BR364" i="32"/>
  <c r="BS98" i="32"/>
  <c r="BR311" i="32"/>
  <c r="BS107" i="32"/>
  <c r="BR367" i="32"/>
  <c r="BR376" i="32"/>
  <c r="BR134" i="32"/>
  <c r="BS237" i="32"/>
  <c r="BS181" i="32"/>
  <c r="BR131" i="32"/>
  <c r="BS84" i="32"/>
  <c r="BQ409" i="32"/>
  <c r="BQ412" i="32"/>
  <c r="BS178" i="32"/>
  <c r="BS183" i="32"/>
  <c r="BS23" i="32"/>
  <c r="BR119" i="32"/>
  <c r="BR262" i="32"/>
  <c r="BS95" i="32"/>
  <c r="BS240" i="32"/>
  <c r="BS34" i="32"/>
  <c r="BR259" i="32"/>
  <c r="BS89" i="32"/>
  <c r="BQ411" i="32"/>
  <c r="BR270" i="32"/>
  <c r="BR257" i="32"/>
  <c r="BR269" i="32"/>
  <c r="BS238" i="32"/>
  <c r="BR267" i="32"/>
  <c r="BS42" i="32"/>
  <c r="BS91" i="32"/>
  <c r="BR305" i="32"/>
  <c r="BS228" i="32"/>
  <c r="BR115" i="32"/>
  <c r="BR378" i="32"/>
  <c r="BR264" i="32"/>
  <c r="BS97" i="32"/>
  <c r="BR320" i="32"/>
  <c r="BR123" i="32"/>
  <c r="BS165" i="32"/>
  <c r="BS225" i="32"/>
  <c r="BS232" i="32"/>
  <c r="BS99" i="32"/>
  <c r="BR308" i="32"/>
  <c r="BR315" i="32"/>
  <c r="BR255" i="32"/>
  <c r="BS163" i="32"/>
  <c r="BR301" i="32"/>
  <c r="BR258" i="32"/>
  <c r="BS21" i="32"/>
  <c r="BS96" i="32"/>
  <c r="BS233" i="32"/>
  <c r="BS94" i="32"/>
  <c r="BR322" i="32"/>
  <c r="BR372" i="32"/>
  <c r="BS169" i="32"/>
  <c r="BR132" i="32"/>
  <c r="BR266" i="32"/>
  <c r="BR117" i="32"/>
  <c r="BS160" i="32"/>
  <c r="BR302" i="32"/>
  <c r="BQ413" i="32"/>
  <c r="BQ396" i="32"/>
  <c r="BS31" i="32"/>
  <c r="BS90" i="32"/>
  <c r="BS242" i="32"/>
  <c r="BS87" i="32"/>
  <c r="BS174" i="32"/>
  <c r="BS105" i="32"/>
  <c r="BQ395" i="32"/>
  <c r="BS226" i="32"/>
  <c r="BR130" i="32"/>
  <c r="BS172" i="32"/>
  <c r="BQ405" i="32"/>
  <c r="BS92" i="32"/>
  <c r="BS177" i="32"/>
  <c r="BS235" i="32"/>
  <c r="BR366" i="32"/>
  <c r="BR317" i="32"/>
  <c r="BS236" i="32"/>
  <c r="BR306" i="32"/>
  <c r="BR382" i="32"/>
  <c r="BR369" i="32"/>
  <c r="BS27" i="32"/>
  <c r="BQ402" i="32"/>
  <c r="BR321" i="32"/>
  <c r="BS227" i="32"/>
  <c r="BQ401" i="32"/>
  <c r="BQ410" i="32"/>
  <c r="BR365" i="32"/>
  <c r="BR129" i="32"/>
  <c r="BR316" i="32"/>
  <c r="BR273" i="32"/>
  <c r="BS180" i="32"/>
  <c r="BS243" i="32"/>
  <c r="BS102" i="32"/>
  <c r="BR374" i="32"/>
  <c r="BS85" i="32"/>
  <c r="BR370" i="32"/>
  <c r="BS106" i="32"/>
  <c r="BQ407" i="32"/>
  <c r="BR371" i="32"/>
  <c r="BS179" i="32"/>
  <c r="BQ397" i="32"/>
  <c r="BS39" i="32"/>
  <c r="BS168" i="32"/>
  <c r="BS86" i="32"/>
  <c r="BR272" i="32"/>
  <c r="BR353" i="31"/>
  <c r="BR352" i="31"/>
  <c r="BR386" i="31"/>
  <c r="BR385" i="31"/>
  <c r="BR387" i="31"/>
  <c r="BR351" i="31"/>
  <c r="BR275" i="31"/>
  <c r="BR276" i="31"/>
  <c r="BR277" i="31"/>
  <c r="BR135" i="31"/>
  <c r="BS246" i="31"/>
  <c r="BS212" i="31"/>
  <c r="BR99" i="31"/>
  <c r="BS247" i="31"/>
  <c r="BR86" i="31"/>
  <c r="BR261" i="31"/>
  <c r="BQ403" i="31"/>
  <c r="BS23" i="31"/>
  <c r="BS213" i="31"/>
  <c r="BR136" i="31"/>
  <c r="BR349" i="31"/>
  <c r="BR97" i="31"/>
  <c r="BR137" i="31"/>
  <c r="BS26" i="31"/>
  <c r="BR93" i="31"/>
  <c r="BS22" i="31"/>
  <c r="BR127" i="31"/>
  <c r="BS41" i="31"/>
  <c r="BS29" i="31"/>
  <c r="BR103" i="31"/>
  <c r="BR314" i="31"/>
  <c r="BR131" i="31"/>
  <c r="BR132" i="31"/>
  <c r="BR311" i="31"/>
  <c r="BR301" i="31"/>
  <c r="BR321" i="31"/>
  <c r="BR323" i="31"/>
  <c r="BQ394" i="31"/>
  <c r="BS31" i="31"/>
  <c r="BR300" i="31"/>
  <c r="BS58" i="31"/>
  <c r="BS68" i="31"/>
  <c r="BS73" i="31"/>
  <c r="BQ401" i="31"/>
  <c r="BR346" i="31"/>
  <c r="BQ396" i="31"/>
  <c r="BQ408" i="31"/>
  <c r="BS28" i="31"/>
  <c r="BR90" i="31"/>
  <c r="BR310" i="31"/>
  <c r="BR104" i="31"/>
  <c r="BS24" i="31"/>
  <c r="BS52" i="31"/>
  <c r="BS72" i="31"/>
  <c r="BQ410" i="31"/>
  <c r="BR303" i="31"/>
  <c r="BR256" i="31"/>
  <c r="BS235" i="31"/>
  <c r="BS182" i="31"/>
  <c r="BR374" i="31"/>
  <c r="BR367" i="31"/>
  <c r="BS170" i="31"/>
  <c r="BR262" i="31"/>
  <c r="BR347" i="31"/>
  <c r="BR373" i="31"/>
  <c r="BS160" i="31"/>
  <c r="BR330" i="31"/>
  <c r="BR121" i="31"/>
  <c r="BR339" i="31"/>
  <c r="BQ395" i="31"/>
  <c r="BS228" i="31"/>
  <c r="BR333" i="31"/>
  <c r="BS57" i="31"/>
  <c r="BS59" i="31"/>
  <c r="BS173" i="31"/>
  <c r="BR96" i="31"/>
  <c r="BS210" i="31"/>
  <c r="BS38" i="31"/>
  <c r="BS245" i="31"/>
  <c r="BS180" i="31"/>
  <c r="BR116" i="31"/>
  <c r="BQ404" i="31"/>
  <c r="BS54" i="31"/>
  <c r="BQ414" i="31"/>
  <c r="BR129" i="31"/>
  <c r="BR377" i="31"/>
  <c r="BR95" i="31"/>
  <c r="BR84" i="31"/>
  <c r="BR265" i="31"/>
  <c r="BR342" i="31"/>
  <c r="BR313" i="31"/>
  <c r="BR271" i="31"/>
  <c r="BR85" i="31"/>
  <c r="BS172" i="31"/>
  <c r="BR318" i="31"/>
  <c r="BR304" i="31"/>
  <c r="BR268" i="31"/>
  <c r="BS20" i="31"/>
  <c r="BR266" i="31"/>
  <c r="BS178" i="31"/>
  <c r="BS177" i="31"/>
  <c r="BR368" i="31"/>
  <c r="BR118" i="31"/>
  <c r="BS168" i="31"/>
  <c r="BR372" i="31"/>
  <c r="BS61" i="31"/>
  <c r="BS181" i="31"/>
  <c r="BR338" i="31"/>
  <c r="BS165" i="31"/>
  <c r="BR91" i="31"/>
  <c r="BR305" i="31"/>
  <c r="BR312" i="31"/>
  <c r="BR337" i="31"/>
  <c r="BS207" i="31"/>
  <c r="BR366" i="31"/>
  <c r="BR306" i="31"/>
  <c r="BR115" i="31"/>
  <c r="BS242" i="31"/>
  <c r="BR322" i="31"/>
  <c r="BR364" i="31"/>
  <c r="BS230" i="31"/>
  <c r="BS32" i="31"/>
  <c r="BS30" i="31"/>
  <c r="BS50" i="31"/>
  <c r="BR320" i="31"/>
  <c r="BR102" i="31"/>
  <c r="BS237" i="31"/>
  <c r="BR348" i="31"/>
  <c r="BR87" i="31"/>
  <c r="BS192" i="31"/>
  <c r="BS244" i="31"/>
  <c r="BS227" i="31"/>
  <c r="BS199" i="31"/>
  <c r="BR317" i="31"/>
  <c r="BR375" i="31"/>
  <c r="BS34" i="31"/>
  <c r="BR302" i="31"/>
  <c r="BR114" i="31"/>
  <c r="BR381" i="31"/>
  <c r="BQ397" i="31"/>
  <c r="BR258" i="31"/>
  <c r="BR133" i="31"/>
  <c r="BR316" i="31"/>
  <c r="BS243" i="31"/>
  <c r="BS60" i="31"/>
  <c r="BS234" i="31"/>
  <c r="BR119" i="31"/>
  <c r="BS209" i="31"/>
  <c r="BS175" i="31"/>
  <c r="BR263" i="31"/>
  <c r="BQ402" i="31"/>
  <c r="BS162" i="31"/>
  <c r="BR130" i="31"/>
  <c r="BS208" i="31"/>
  <c r="BS176" i="31"/>
  <c r="BR343" i="31"/>
  <c r="BS171" i="31"/>
  <c r="BS195" i="31"/>
  <c r="BR365" i="31"/>
  <c r="BR264" i="31"/>
  <c r="BR380" i="31"/>
  <c r="BS39" i="31"/>
  <c r="BQ409" i="31"/>
  <c r="BR379" i="31"/>
  <c r="BR269" i="31"/>
  <c r="BS191" i="31"/>
  <c r="BS55" i="31"/>
  <c r="BS71" i="31"/>
  <c r="BS27" i="31"/>
  <c r="BR88" i="31"/>
  <c r="BS197" i="31"/>
  <c r="BS63" i="31"/>
  <c r="BR335" i="31"/>
  <c r="BS67" i="31"/>
  <c r="BR124" i="31"/>
  <c r="BR383" i="31"/>
  <c r="BR369" i="31"/>
  <c r="BS232" i="31"/>
  <c r="BS42" i="31"/>
  <c r="BS236" i="31"/>
  <c r="BR107" i="31"/>
  <c r="BQ411" i="31"/>
  <c r="BQ407" i="31"/>
  <c r="BQ399" i="31"/>
  <c r="BQ412" i="31"/>
  <c r="BS51" i="31"/>
  <c r="BQ405" i="31"/>
  <c r="BQ398" i="31"/>
  <c r="BR315" i="31"/>
  <c r="BR122" i="31"/>
  <c r="BR106" i="31"/>
  <c r="BS211" i="31"/>
  <c r="BS163" i="31"/>
  <c r="BS233" i="31"/>
  <c r="BS53" i="31"/>
  <c r="BS200" i="31"/>
  <c r="BR331" i="31"/>
  <c r="BS240" i="31"/>
  <c r="BR345" i="31"/>
  <c r="BS35" i="31"/>
  <c r="BQ413" i="31"/>
  <c r="BR105" i="31"/>
  <c r="BR259" i="31"/>
  <c r="BR117" i="31"/>
  <c r="BR128" i="31"/>
  <c r="BR92" i="31"/>
  <c r="BR126" i="31"/>
  <c r="BR308" i="31"/>
  <c r="BS33" i="31"/>
  <c r="BR344" i="31"/>
  <c r="BR134" i="31"/>
  <c r="BS231" i="31"/>
  <c r="BR376" i="31"/>
  <c r="BR267" i="31"/>
  <c r="BR272" i="31"/>
  <c r="BS194" i="31"/>
  <c r="BR274" i="31"/>
  <c r="BS226" i="31"/>
  <c r="BS70" i="31"/>
  <c r="BR384" i="31"/>
  <c r="BS238" i="31"/>
  <c r="BS241" i="31"/>
  <c r="BR340" i="31"/>
  <c r="BR254" i="31"/>
  <c r="BR255" i="31"/>
  <c r="BS206" i="31"/>
  <c r="BR270" i="31"/>
  <c r="BS239" i="31"/>
  <c r="BR309" i="31"/>
  <c r="BS36" i="31"/>
  <c r="BS25" i="31"/>
  <c r="BR371" i="31"/>
  <c r="BS69" i="31"/>
  <c r="BR101" i="31"/>
  <c r="BQ406" i="31"/>
  <c r="BS21" i="31"/>
  <c r="BR257" i="31"/>
  <c r="BS169" i="31"/>
  <c r="BS225" i="31"/>
  <c r="BS205" i="31"/>
  <c r="BS66" i="31"/>
  <c r="BS37" i="31"/>
  <c r="BR341" i="31"/>
  <c r="BS64" i="31"/>
  <c r="BS193" i="31"/>
  <c r="BS166" i="31"/>
  <c r="BS204" i="31"/>
  <c r="BS62" i="31"/>
  <c r="BS229" i="31"/>
  <c r="BS203" i="31"/>
  <c r="BS190" i="31"/>
  <c r="BS198" i="31"/>
  <c r="BS179" i="31"/>
  <c r="BR273" i="31"/>
  <c r="BS40" i="31"/>
  <c r="BR334" i="31"/>
  <c r="BS65" i="31"/>
  <c r="BR89" i="31"/>
  <c r="BR370" i="31"/>
  <c r="BS164" i="31"/>
  <c r="BS202" i="31"/>
  <c r="BS224" i="31"/>
  <c r="BR378" i="31"/>
  <c r="BR350" i="31"/>
  <c r="BR332" i="31"/>
  <c r="BR319" i="31"/>
  <c r="BR94" i="31"/>
  <c r="BR125" i="31"/>
  <c r="BS183" i="31"/>
  <c r="BS201" i="31"/>
  <c r="BS174" i="31"/>
  <c r="BR307" i="31"/>
  <c r="BS43" i="31"/>
  <c r="BS161" i="31"/>
  <c r="BR100" i="31"/>
  <c r="DF19" i="7"/>
  <c r="DG21" i="7"/>
  <c r="DI26" i="7"/>
  <c r="DG25" i="7"/>
  <c r="DG23" i="7"/>
  <c r="DG27" i="7"/>
  <c r="DH20" i="7"/>
  <c r="DH24" i="7"/>
  <c r="DI22" i="7"/>
  <c r="BS67" i="30"/>
  <c r="BS69" i="30"/>
  <c r="BS71" i="30"/>
  <c r="BS41" i="30"/>
  <c r="BS38" i="30"/>
  <c r="BS40" i="30"/>
  <c r="BS39" i="30"/>
  <c r="BS37" i="30"/>
  <c r="BS68" i="30"/>
  <c r="BS42" i="30"/>
  <c r="BS70" i="30"/>
  <c r="BS72" i="30"/>
  <c r="BR178" i="30"/>
  <c r="BR179" i="30"/>
  <c r="BQ313" i="30"/>
  <c r="BR177" i="30"/>
  <c r="BR175" i="30"/>
  <c r="BR174" i="30"/>
  <c r="BS221" i="31"/>
  <c r="BS297" i="32"/>
  <c r="BT39" i="39"/>
  <c r="BT61" i="39" s="1"/>
  <c r="BT89" i="39" s="1"/>
  <c r="BT111" i="39" s="1"/>
  <c r="BT133" i="39" s="1"/>
  <c r="BU16" i="39"/>
  <c r="BT4" i="39"/>
  <c r="BT7" i="39" s="1" a="1"/>
  <c r="BT7" i="39" s="1"/>
  <c r="BR176" i="30"/>
  <c r="BR263" i="30"/>
  <c r="BS39" i="38"/>
  <c r="BS61" i="38" s="1"/>
  <c r="BS89" i="38" s="1"/>
  <c r="BS111" i="38" s="1"/>
  <c r="BS133" i="38" s="1"/>
  <c r="BT16" i="38"/>
  <c r="BS4" i="38"/>
  <c r="BS9" i="38" s="1" a="1"/>
  <c r="BS9" i="38" s="1"/>
  <c r="BQ393" i="30"/>
  <c r="BQ357" i="30"/>
  <c r="BQ400" i="30"/>
  <c r="BQ397" i="30"/>
  <c r="BQ360" i="30"/>
  <c r="BQ364" i="30"/>
  <c r="BQ316" i="30"/>
  <c r="BQ315" i="30"/>
  <c r="BQ314" i="30"/>
  <c r="BQ312" i="30"/>
  <c r="BQ311" i="30"/>
  <c r="BQ366" i="30"/>
  <c r="BQ374" i="30"/>
  <c r="BQ386" i="30"/>
  <c r="BQ371" i="30"/>
  <c r="BQ391" i="30"/>
  <c r="BQ395" i="30"/>
  <c r="BQ368" i="30"/>
  <c r="BQ385" i="30"/>
  <c r="BR361" i="32"/>
  <c r="BS297" i="31"/>
  <c r="BQ373" i="30"/>
  <c r="BQ376" i="30"/>
  <c r="BQ369" i="30"/>
  <c r="BQ355" i="30"/>
  <c r="BQ402" i="30"/>
  <c r="BQ361" i="30"/>
  <c r="BQ377" i="30"/>
  <c r="BT188" i="31"/>
  <c r="BU158" i="31"/>
  <c r="BS171" i="33"/>
  <c r="BR258" i="30"/>
  <c r="BR251" i="30"/>
  <c r="BR233" i="30"/>
  <c r="BR217" i="30"/>
  <c r="BR229" i="30"/>
  <c r="BQ346" i="30"/>
  <c r="BQ403" i="30"/>
  <c r="BR248" i="30"/>
  <c r="BR221" i="30"/>
  <c r="BQ388" i="30"/>
  <c r="BR361" i="31"/>
  <c r="BT157" i="31"/>
  <c r="BT188" i="32"/>
  <c r="BU158" i="32"/>
  <c r="BS291" i="30"/>
  <c r="BR321" i="30"/>
  <c r="BR352" i="30" s="1"/>
  <c r="BR382" i="30" s="1"/>
  <c r="BR254" i="30"/>
  <c r="BR218" i="30"/>
  <c r="BQ392" i="30"/>
  <c r="BR266" i="30"/>
  <c r="BS202" i="33"/>
  <c r="BT172" i="33"/>
  <c r="BQ356" i="30"/>
  <c r="AH216" i="30"/>
  <c r="BR253" i="30"/>
  <c r="BR247" i="30"/>
  <c r="BQ354" i="30"/>
  <c r="BR235" i="30"/>
  <c r="BQ341" i="30"/>
  <c r="BT94" i="33"/>
  <c r="BR269" i="30"/>
  <c r="BR205" i="30"/>
  <c r="BR392" i="31"/>
  <c r="BS362" i="31"/>
  <c r="BQ407" i="30"/>
  <c r="BR262" i="30"/>
  <c r="BR223" i="30"/>
  <c r="BQ384" i="30"/>
  <c r="BR230" i="30"/>
  <c r="BR246" i="30"/>
  <c r="BQ343" i="30"/>
  <c r="BQ387" i="30"/>
  <c r="BS184" i="30"/>
  <c r="BS215" i="30" s="1"/>
  <c r="BS245" i="30" s="1"/>
  <c r="BT154" i="30"/>
  <c r="BR265" i="30"/>
  <c r="BR237" i="30"/>
  <c r="BR238" i="30"/>
  <c r="BR231" i="30"/>
  <c r="BR239" i="30"/>
  <c r="BQ399" i="30"/>
  <c r="BQ345" i="30"/>
  <c r="BQ404" i="30"/>
  <c r="BR256" i="30"/>
  <c r="BR249" i="30"/>
  <c r="BQ359" i="30"/>
  <c r="BQ398" i="30"/>
  <c r="BS252" i="32"/>
  <c r="BT222" i="32"/>
  <c r="BR261" i="30"/>
  <c r="BR270" i="30"/>
  <c r="BQ342" i="30"/>
  <c r="BQ405" i="30"/>
  <c r="AH353" i="30"/>
  <c r="BQ375" i="30"/>
  <c r="BQ389" i="30"/>
  <c r="BR206" i="30"/>
  <c r="BR208" i="30"/>
  <c r="BR226" i="30"/>
  <c r="BR259" i="30"/>
  <c r="BR232" i="30"/>
  <c r="BR264" i="30"/>
  <c r="BR209" i="30"/>
  <c r="BR207" i="30"/>
  <c r="BR228" i="30"/>
  <c r="BR225" i="30"/>
  <c r="BR234" i="30"/>
  <c r="BQ358" i="30"/>
  <c r="BR260" i="30"/>
  <c r="BQ396" i="30"/>
  <c r="BS153" i="30"/>
  <c r="BR222" i="30"/>
  <c r="BR220" i="30"/>
  <c r="BQ406" i="30"/>
  <c r="BQ344" i="30"/>
  <c r="BR236" i="30"/>
  <c r="BR290" i="30"/>
  <c r="BQ401" i="30"/>
  <c r="BT125" i="33"/>
  <c r="BU95" i="33"/>
  <c r="BS328" i="32"/>
  <c r="BT298" i="32"/>
  <c r="BQ390" i="30"/>
  <c r="BR392" i="32"/>
  <c r="BS362" i="32"/>
  <c r="BQ372" i="30"/>
  <c r="BS221" i="32"/>
  <c r="BR250" i="30"/>
  <c r="AH383" i="30"/>
  <c r="BR252" i="30"/>
  <c r="BR227" i="30"/>
  <c r="BR219" i="30"/>
  <c r="BR268" i="30"/>
  <c r="BR224" i="30"/>
  <c r="BQ370" i="30"/>
  <c r="BQ363" i="30"/>
  <c r="BR204" i="30"/>
  <c r="BT298" i="31"/>
  <c r="BS328" i="31"/>
  <c r="BR240" i="30"/>
  <c r="BQ367" i="30"/>
  <c r="BQ394" i="30"/>
  <c r="BR255" i="30"/>
  <c r="BT222" i="31"/>
  <c r="BS252" i="31"/>
  <c r="BR267" i="30"/>
  <c r="BR257" i="30"/>
  <c r="BQ362" i="30"/>
  <c r="BQ365" i="30"/>
  <c r="BJ49" i="36"/>
  <c r="BJ69" i="36" s="1"/>
  <c r="BI112" i="36"/>
  <c r="BI110" i="36"/>
  <c r="BJ47" i="36"/>
  <c r="BJ67" i="36" s="1"/>
  <c r="BJ51" i="36"/>
  <c r="BJ71" i="36" s="1"/>
  <c r="BI114" i="36"/>
  <c r="BI111" i="36"/>
  <c r="BJ48" i="36"/>
  <c r="BJ68" i="36" s="1"/>
  <c r="BJ41" i="36"/>
  <c r="BJ61" i="36" s="1"/>
  <c r="BI104" i="36"/>
  <c r="BI106" i="36"/>
  <c r="BJ43" i="36"/>
  <c r="BJ63" i="36" s="1"/>
  <c r="BI115" i="36"/>
  <c r="BJ52" i="36"/>
  <c r="BJ72" i="36" s="1"/>
  <c r="BS38" i="37"/>
  <c r="BR48" i="37"/>
  <c r="BR49" i="37" s="1"/>
  <c r="BJ17" i="35"/>
  <c r="BK14" i="35"/>
  <c r="BJ45" i="36"/>
  <c r="BJ65" i="36" s="1"/>
  <c r="BI108" i="36"/>
  <c r="BK50" i="37"/>
  <c r="BL39" i="37"/>
  <c r="BI113" i="36"/>
  <c r="BJ50" i="36"/>
  <c r="BJ70" i="36" s="1"/>
  <c r="BJ42" i="36"/>
  <c r="BJ62" i="36" s="1"/>
  <c r="BI105" i="36"/>
  <c r="BJ40" i="36"/>
  <c r="BJ60" i="36" s="1"/>
  <c r="BI56" i="36"/>
  <c r="BJ53" i="36"/>
  <c r="BJ73" i="36" s="1"/>
  <c r="BI116" i="36"/>
  <c r="BJ54" i="36"/>
  <c r="BJ74" i="36" s="1"/>
  <c r="BI117" i="36"/>
  <c r="BI107" i="36"/>
  <c r="BJ44" i="36"/>
  <c r="BJ64" i="36" s="1"/>
  <c r="BH78" i="36"/>
  <c r="BH103" i="36"/>
  <c r="BH119" i="36" s="1"/>
  <c r="BR39" i="36"/>
  <c r="BQ59" i="36"/>
  <c r="BQ81" i="36"/>
  <c r="BQ102" i="36" s="1"/>
  <c r="BQ131" i="36" s="1"/>
  <c r="BQ132" i="36" s="1"/>
  <c r="BT13" i="35"/>
  <c r="BS27" i="35"/>
  <c r="BI109" i="36"/>
  <c r="BJ46" i="36"/>
  <c r="BJ66" i="36" s="1"/>
  <c r="BR125" i="30"/>
  <c r="BR109" i="30"/>
  <c r="BR115" i="30"/>
  <c r="BR112" i="30"/>
  <c r="BR130" i="30"/>
  <c r="BR119" i="30"/>
  <c r="BR114" i="30"/>
  <c r="BR131" i="30"/>
  <c r="BR132" i="30"/>
  <c r="BR133" i="30"/>
  <c r="BR129" i="30"/>
  <c r="BR113" i="30"/>
  <c r="BR124" i="30"/>
  <c r="BR126" i="30"/>
  <c r="BR128" i="30"/>
  <c r="BR110" i="30"/>
  <c r="BR120" i="30"/>
  <c r="BR111" i="30"/>
  <c r="BR122" i="30"/>
  <c r="BR127" i="30"/>
  <c r="BR123" i="30"/>
  <c r="BR117" i="30"/>
  <c r="BR121" i="30"/>
  <c r="BR118" i="30"/>
  <c r="BU16" i="16"/>
  <c r="BU4" i="16" s="1"/>
  <c r="BU11" i="16" s="1" a="1"/>
  <c r="BU11" i="16" s="1"/>
  <c r="BT39" i="16"/>
  <c r="BT61" i="16" s="1"/>
  <c r="BT89" i="16" s="1"/>
  <c r="BT111" i="16" s="1"/>
  <c r="BT133" i="16" s="1"/>
  <c r="BS81" i="31"/>
  <c r="BT48" i="33"/>
  <c r="BU18" i="33"/>
  <c r="BT17" i="33"/>
  <c r="BS81" i="32"/>
  <c r="BT82" i="31"/>
  <c r="BS112" i="31"/>
  <c r="BT17" i="31"/>
  <c r="BT82" i="32"/>
  <c r="BS112" i="32"/>
  <c r="BU18" i="31"/>
  <c r="BT48" i="31"/>
  <c r="BT17" i="32"/>
  <c r="BT48" i="32"/>
  <c r="BU18" i="32"/>
  <c r="BR102" i="30"/>
  <c r="BR103" i="30"/>
  <c r="BR101" i="30"/>
  <c r="BR81" i="30"/>
  <c r="AG79" i="30"/>
  <c r="BR82" i="30"/>
  <c r="BR89" i="30"/>
  <c r="BR98" i="30"/>
  <c r="BR86" i="30"/>
  <c r="BR87" i="30"/>
  <c r="BR95" i="30"/>
  <c r="BR92" i="30"/>
  <c r="BR100" i="30"/>
  <c r="BR83" i="30"/>
  <c r="BR94" i="30"/>
  <c r="BR88" i="30"/>
  <c r="BR97" i="30"/>
  <c r="BR93" i="30"/>
  <c r="BR80" i="30"/>
  <c r="BR84" i="30"/>
  <c r="BR91" i="30"/>
  <c r="BR90" i="30"/>
  <c r="BR96" i="30"/>
  <c r="BR85" i="30"/>
  <c r="BR99" i="30"/>
  <c r="BS78" i="30"/>
  <c r="BS108" i="30" s="1"/>
  <c r="BS116" i="30" s="1"/>
  <c r="BU17" i="30"/>
  <c r="BT47" i="30"/>
  <c r="BT78" i="30" s="1"/>
  <c r="AD61" i="16"/>
  <c r="AD89" i="16" s="1"/>
  <c r="AD111" i="16" s="1"/>
  <c r="AD133" i="16" s="1"/>
  <c r="BR13" i="22" l="1"/>
  <c r="BR14" i="22"/>
  <c r="BR15" i="22"/>
  <c r="BT3" i="22"/>
  <c r="BS12" i="22"/>
  <c r="BJ76" i="36"/>
  <c r="BH134" i="36"/>
  <c r="BH121" i="36"/>
  <c r="BQ92" i="36"/>
  <c r="BQ87" i="36"/>
  <c r="BL82" i="36"/>
  <c r="BK98" i="36"/>
  <c r="BQ83" i="36"/>
  <c r="BQ93" i="36"/>
  <c r="BQ90" i="36"/>
  <c r="BQ91" i="36"/>
  <c r="BQ89" i="36"/>
  <c r="BQ95" i="36"/>
  <c r="BQ84" i="36"/>
  <c r="BQ96" i="36"/>
  <c r="BQ88" i="36"/>
  <c r="BQ94" i="36"/>
  <c r="BQ85" i="36"/>
  <c r="BQ86" i="36"/>
  <c r="BT170" i="32"/>
  <c r="BT161" i="32"/>
  <c r="BM20" i="35"/>
  <c r="BL21" i="35"/>
  <c r="BL31" i="35" s="1"/>
  <c r="BM22" i="35"/>
  <c r="BL23" i="35"/>
  <c r="BL32" i="35" s="1"/>
  <c r="BJ19" i="35"/>
  <c r="BK15" i="35"/>
  <c r="BI30" i="35"/>
  <c r="BJ29" i="35"/>
  <c r="BT153" i="30"/>
  <c r="BT221" i="32"/>
  <c r="BU16" i="30"/>
  <c r="BT176" i="32"/>
  <c r="BT40" i="30"/>
  <c r="BS382" i="31"/>
  <c r="BR404" i="32"/>
  <c r="BT37" i="30"/>
  <c r="BT39" i="30"/>
  <c r="BT38" i="30"/>
  <c r="BT41" i="30"/>
  <c r="BT42" i="30"/>
  <c r="BR401" i="31"/>
  <c r="BT234" i="32"/>
  <c r="BT165" i="32"/>
  <c r="BT175" i="32"/>
  <c r="BT172" i="32"/>
  <c r="BT174" i="32"/>
  <c r="BT163" i="32"/>
  <c r="BT171" i="32"/>
  <c r="BU157" i="32"/>
  <c r="BT180" i="32"/>
  <c r="BT178" i="32"/>
  <c r="BT181" i="32"/>
  <c r="BT173" i="32"/>
  <c r="BT162" i="32"/>
  <c r="BT168" i="32"/>
  <c r="BT160" i="32"/>
  <c r="BT182" i="32"/>
  <c r="BT166" i="32"/>
  <c r="BT177" i="32"/>
  <c r="BT164" i="32"/>
  <c r="BT183" i="32"/>
  <c r="BT179" i="32"/>
  <c r="BT169" i="32"/>
  <c r="BT167" i="32"/>
  <c r="BT81" i="32"/>
  <c r="BT81" i="31"/>
  <c r="BT244" i="32"/>
  <c r="BT245" i="32"/>
  <c r="BT247" i="32"/>
  <c r="BT68" i="30"/>
  <c r="BT243" i="32"/>
  <c r="BT236" i="32"/>
  <c r="BT67" i="30"/>
  <c r="BT246" i="32"/>
  <c r="BT235" i="32"/>
  <c r="BT238" i="32"/>
  <c r="BT230" i="32"/>
  <c r="BT241" i="32"/>
  <c r="BT297" i="32"/>
  <c r="BT72" i="30"/>
  <c r="BT229" i="32"/>
  <c r="BT239" i="32"/>
  <c r="BS8" i="38" a="1"/>
  <c r="BS8" i="38" s="1"/>
  <c r="BT297" i="31"/>
  <c r="BT221" i="31"/>
  <c r="BT70" i="30"/>
  <c r="BT71" i="30"/>
  <c r="BT237" i="32"/>
  <c r="BT227" i="32"/>
  <c r="BR417" i="32"/>
  <c r="BT9" i="39" a="1"/>
  <c r="BT9" i="39" s="1"/>
  <c r="BT69" i="30"/>
  <c r="BT226" i="32"/>
  <c r="BT242" i="32"/>
  <c r="BT233" i="32"/>
  <c r="BT228" i="32"/>
  <c r="BT224" i="32"/>
  <c r="BT232" i="32"/>
  <c r="BT225" i="32"/>
  <c r="BT240" i="32"/>
  <c r="BT231" i="32"/>
  <c r="BS271" i="32"/>
  <c r="BS123" i="31"/>
  <c r="BS225" i="33"/>
  <c r="BU8" i="16" a="1"/>
  <c r="BU8" i="16" s="1"/>
  <c r="BT10" i="39" a="1"/>
  <c r="BT10" i="39" s="1"/>
  <c r="BR416" i="31"/>
  <c r="BR416" i="32"/>
  <c r="BU5" i="16" a="1"/>
  <c r="BU5" i="16" s="1"/>
  <c r="BU7" i="16" a="1"/>
  <c r="BU7" i="16" s="1"/>
  <c r="BS7" i="38" a="1"/>
  <c r="BS7" i="38" s="1"/>
  <c r="BS11" i="38" a="1"/>
  <c r="BS11" i="38" s="1"/>
  <c r="BS5" i="38" a="1"/>
  <c r="BS5" i="38" s="1"/>
  <c r="BR415" i="31"/>
  <c r="BR415" i="32"/>
  <c r="BS226" i="33"/>
  <c r="BS10" i="38" a="1"/>
  <c r="BS10" i="38" s="1"/>
  <c r="BU9" i="16" a="1"/>
  <c r="BU9" i="16" s="1"/>
  <c r="BR417" i="31"/>
  <c r="BS227" i="33"/>
  <c r="BT5" i="39" a="1"/>
  <c r="BT5" i="39" s="1"/>
  <c r="BT8" i="39" a="1"/>
  <c r="BT8" i="39" s="1"/>
  <c r="BS121" i="32"/>
  <c r="BT11" i="39" a="1"/>
  <c r="BT11" i="39" s="1"/>
  <c r="BU10" i="16" a="1"/>
  <c r="BU10" i="16" s="1"/>
  <c r="BS261" i="31"/>
  <c r="BT150" i="33"/>
  <c r="BT149" i="33"/>
  <c r="BT148" i="33"/>
  <c r="BT71" i="33"/>
  <c r="BT72" i="33"/>
  <c r="BT73" i="33"/>
  <c r="BS219" i="33"/>
  <c r="BS190" i="33"/>
  <c r="BS185" i="33"/>
  <c r="BS175" i="33"/>
  <c r="BS180" i="33"/>
  <c r="BS224" i="33"/>
  <c r="BS217" i="33"/>
  <c r="BS223" i="33"/>
  <c r="BS197" i="33"/>
  <c r="BS222" i="33"/>
  <c r="BS205" i="33"/>
  <c r="BS207" i="33"/>
  <c r="BS206" i="33"/>
  <c r="BS209" i="33"/>
  <c r="BS178" i="33"/>
  <c r="BS192" i="33"/>
  <c r="BS220" i="33"/>
  <c r="BS218" i="33"/>
  <c r="BS191" i="33"/>
  <c r="BS208" i="33"/>
  <c r="BS212" i="33"/>
  <c r="BS215" i="33"/>
  <c r="BS213" i="33"/>
  <c r="BS221" i="33"/>
  <c r="BS184" i="33"/>
  <c r="BS176" i="33"/>
  <c r="BS211" i="33"/>
  <c r="BT55" i="33"/>
  <c r="BT51" i="33"/>
  <c r="BT54" i="33"/>
  <c r="BT57" i="33"/>
  <c r="BT59" i="33"/>
  <c r="BT50" i="33"/>
  <c r="BT52" i="33"/>
  <c r="BT69" i="33"/>
  <c r="BT25" i="33"/>
  <c r="BT37" i="33"/>
  <c r="BT60" i="33"/>
  <c r="BT62" i="33"/>
  <c r="BT63" i="33"/>
  <c r="BT21" i="33"/>
  <c r="BT23" i="33"/>
  <c r="BT27" i="33"/>
  <c r="BT32" i="33"/>
  <c r="BT39" i="33"/>
  <c r="BT64" i="33"/>
  <c r="BT65" i="33"/>
  <c r="BT67" i="33"/>
  <c r="BT43" i="33"/>
  <c r="BT61" i="33"/>
  <c r="BT70" i="33"/>
  <c r="BT34" i="33"/>
  <c r="BT41" i="33"/>
  <c r="BT53" i="33"/>
  <c r="BT24" i="33"/>
  <c r="BT31" i="33"/>
  <c r="BT36" i="33"/>
  <c r="BT38" i="33"/>
  <c r="BT30" i="33"/>
  <c r="BT35" i="33"/>
  <c r="BT58" i="33"/>
  <c r="BT66" i="33"/>
  <c r="BT28" i="33"/>
  <c r="BT33" i="33"/>
  <c r="BT22" i="33"/>
  <c r="BT68" i="33"/>
  <c r="BT26" i="33"/>
  <c r="BT42" i="33"/>
  <c r="BT40" i="33"/>
  <c r="BT20" i="33"/>
  <c r="BT29" i="33"/>
  <c r="BS189" i="33"/>
  <c r="BS174" i="33"/>
  <c r="BS216" i="33"/>
  <c r="BS214" i="33"/>
  <c r="BS193" i="33"/>
  <c r="BS186" i="33"/>
  <c r="BS204" i="33"/>
  <c r="BS182" i="33"/>
  <c r="BS187" i="33"/>
  <c r="BS196" i="33"/>
  <c r="BS183" i="33"/>
  <c r="BS177" i="33"/>
  <c r="BT132" i="33"/>
  <c r="BT134" i="33"/>
  <c r="BT130" i="33"/>
  <c r="BT128" i="33"/>
  <c r="BT135" i="33"/>
  <c r="BT142" i="33"/>
  <c r="BT136" i="33"/>
  <c r="BT138" i="33"/>
  <c r="BT144" i="33"/>
  <c r="BT146" i="33"/>
  <c r="BT129" i="33"/>
  <c r="BT137" i="33"/>
  <c r="BT139" i="33"/>
  <c r="BT141" i="33"/>
  <c r="BT131" i="33"/>
  <c r="BT143" i="33"/>
  <c r="BT147" i="33"/>
  <c r="BT97" i="33"/>
  <c r="BT104" i="33"/>
  <c r="BT99" i="33"/>
  <c r="BT101" i="33"/>
  <c r="BT108" i="33"/>
  <c r="BT111" i="33"/>
  <c r="BT115" i="33"/>
  <c r="BT117" i="33"/>
  <c r="BT119" i="33"/>
  <c r="BT103" i="33"/>
  <c r="BT106" i="33"/>
  <c r="BT113" i="33"/>
  <c r="BT100" i="33"/>
  <c r="BT105" i="33"/>
  <c r="BT110" i="33"/>
  <c r="BT114" i="33"/>
  <c r="BT118" i="33"/>
  <c r="BT109" i="33"/>
  <c r="BT112" i="33"/>
  <c r="BT140" i="33"/>
  <c r="BT102" i="33"/>
  <c r="BT120" i="33"/>
  <c r="BT127" i="33"/>
  <c r="BT107" i="33"/>
  <c r="BT116" i="33"/>
  <c r="BT98" i="33"/>
  <c r="BT145" i="33"/>
  <c r="BS181" i="33"/>
  <c r="BS188" i="33"/>
  <c r="BS195" i="33"/>
  <c r="BS194" i="33"/>
  <c r="BS179" i="33"/>
  <c r="BS384" i="32"/>
  <c r="BS385" i="32"/>
  <c r="BS387" i="32"/>
  <c r="BS386" i="32"/>
  <c r="BS276" i="32"/>
  <c r="BS275" i="32"/>
  <c r="BS277" i="32"/>
  <c r="BS135" i="32"/>
  <c r="BS136" i="32"/>
  <c r="BS137" i="32"/>
  <c r="BR401" i="32"/>
  <c r="BR411" i="32"/>
  <c r="BS262" i="32"/>
  <c r="BS114" i="32"/>
  <c r="BS274" i="32"/>
  <c r="BS263" i="32"/>
  <c r="BS373" i="32"/>
  <c r="BS371" i="32"/>
  <c r="BS369" i="32"/>
  <c r="BR395" i="32"/>
  <c r="BS322" i="32"/>
  <c r="BS255" i="32"/>
  <c r="BS375" i="32"/>
  <c r="BS381" i="32"/>
  <c r="BR398" i="32"/>
  <c r="BS377" i="32"/>
  <c r="BR394" i="32"/>
  <c r="BS307" i="32"/>
  <c r="BR407" i="32"/>
  <c r="BS382" i="32"/>
  <c r="BR405" i="32"/>
  <c r="BR396" i="32"/>
  <c r="BS117" i="32"/>
  <c r="BS315" i="32"/>
  <c r="BS123" i="32"/>
  <c r="BS300" i="32"/>
  <c r="BS267" i="32"/>
  <c r="BS119" i="32"/>
  <c r="BS311" i="32"/>
  <c r="BS310" i="32"/>
  <c r="BS118" i="32"/>
  <c r="BS254" i="32"/>
  <c r="BS303" i="32"/>
  <c r="BR397" i="32"/>
  <c r="BS273" i="32"/>
  <c r="BS309" i="32"/>
  <c r="BS306" i="32"/>
  <c r="BR413" i="32"/>
  <c r="BS266" i="32"/>
  <c r="BS308" i="32"/>
  <c r="BS264" i="32"/>
  <c r="BS259" i="32"/>
  <c r="BR412" i="32"/>
  <c r="BS256" i="32"/>
  <c r="BS312" i="32"/>
  <c r="BS313" i="32"/>
  <c r="BS370" i="32"/>
  <c r="BS316" i="32"/>
  <c r="BS124" i="32"/>
  <c r="BS132" i="32"/>
  <c r="BS269" i="32"/>
  <c r="BR409" i="32"/>
  <c r="BS134" i="32"/>
  <c r="BS364" i="32"/>
  <c r="BS125" i="32"/>
  <c r="BR414" i="32"/>
  <c r="BS116" i="32"/>
  <c r="BS319" i="32"/>
  <c r="BS133" i="32"/>
  <c r="BS268" i="32"/>
  <c r="BS261" i="32"/>
  <c r="BS272" i="32"/>
  <c r="BS129" i="32"/>
  <c r="BS304" i="32"/>
  <c r="BS317" i="32"/>
  <c r="BS130" i="32"/>
  <c r="BS302" i="32"/>
  <c r="BS320" i="32"/>
  <c r="BS305" i="32"/>
  <c r="BS257" i="32"/>
  <c r="BS128" i="32"/>
  <c r="BS318" i="32"/>
  <c r="BS383" i="32"/>
  <c r="BS368" i="32"/>
  <c r="BS126" i="32"/>
  <c r="BR406" i="32"/>
  <c r="BS122" i="32"/>
  <c r="BS374" i="32"/>
  <c r="BS365" i="32"/>
  <c r="BS321" i="32"/>
  <c r="BS366" i="32"/>
  <c r="BS372" i="32"/>
  <c r="BS258" i="32"/>
  <c r="BS378" i="32"/>
  <c r="BS270" i="32"/>
  <c r="BS376" i="32"/>
  <c r="BR408" i="32"/>
  <c r="BS379" i="32"/>
  <c r="BR403" i="32"/>
  <c r="BT84" i="32"/>
  <c r="BT89" i="32"/>
  <c r="BT85" i="32"/>
  <c r="BT88" i="32"/>
  <c r="BT99" i="32"/>
  <c r="BT101" i="32"/>
  <c r="BT103" i="32"/>
  <c r="BT107" i="32"/>
  <c r="BT95" i="32"/>
  <c r="BT97" i="32"/>
  <c r="BT105" i="32"/>
  <c r="BT94" i="32"/>
  <c r="BT104" i="32"/>
  <c r="BT86" i="32"/>
  <c r="BT92" i="32"/>
  <c r="BT98" i="32"/>
  <c r="BT100" i="32"/>
  <c r="BT102" i="32"/>
  <c r="BT106" i="32"/>
  <c r="BT91" i="32"/>
  <c r="BT87" i="32"/>
  <c r="BT25" i="32"/>
  <c r="BT27" i="32"/>
  <c r="BT29" i="32"/>
  <c r="BT37" i="32"/>
  <c r="BT42" i="32"/>
  <c r="BT93" i="32"/>
  <c r="BT96" i="32"/>
  <c r="BT21" i="32"/>
  <c r="BT31" i="32"/>
  <c r="BT35" i="32"/>
  <c r="BT40" i="32"/>
  <c r="BT23" i="32"/>
  <c r="BT26" i="32"/>
  <c r="BT32" i="32"/>
  <c r="BT28" i="32"/>
  <c r="BT34" i="32"/>
  <c r="BT36" i="32"/>
  <c r="BT39" i="32"/>
  <c r="BT20" i="32"/>
  <c r="BT22" i="32"/>
  <c r="BT24" i="32"/>
  <c r="BT33" i="32"/>
  <c r="BT90" i="32"/>
  <c r="BT30" i="32"/>
  <c r="BT38" i="32"/>
  <c r="BT41" i="32"/>
  <c r="BT43" i="32"/>
  <c r="BR410" i="32"/>
  <c r="BR402" i="32"/>
  <c r="BS301" i="32"/>
  <c r="BS115" i="32"/>
  <c r="BS131" i="32"/>
  <c r="BS367" i="32"/>
  <c r="BR399" i="32"/>
  <c r="BS127" i="32"/>
  <c r="BS323" i="32"/>
  <c r="BS380" i="32"/>
  <c r="BS265" i="32"/>
  <c r="BS314" i="32"/>
  <c r="BS351" i="31"/>
  <c r="BS387" i="31"/>
  <c r="BS385" i="31"/>
  <c r="BS386" i="31"/>
  <c r="BS352" i="31"/>
  <c r="BS353" i="31"/>
  <c r="BS277" i="31"/>
  <c r="BS276" i="31"/>
  <c r="BS275" i="31"/>
  <c r="BS106" i="31"/>
  <c r="BS383" i="31"/>
  <c r="BS380" i="31"/>
  <c r="BS117" i="31"/>
  <c r="BT247" i="31"/>
  <c r="BT246" i="31"/>
  <c r="BT212" i="31"/>
  <c r="BT213" i="31"/>
  <c r="BS137" i="31"/>
  <c r="BS136" i="31"/>
  <c r="BS135" i="31"/>
  <c r="BR394" i="31"/>
  <c r="BR396" i="31"/>
  <c r="BS341" i="31"/>
  <c r="BR406" i="31"/>
  <c r="BS323" i="31"/>
  <c r="BR413" i="31"/>
  <c r="BS342" i="31"/>
  <c r="BR404" i="31"/>
  <c r="BS330" i="31"/>
  <c r="BS125" i="31"/>
  <c r="BT73" i="31"/>
  <c r="BT72" i="31"/>
  <c r="BR399" i="31"/>
  <c r="BS306" i="31"/>
  <c r="BS332" i="31"/>
  <c r="BS344" i="31"/>
  <c r="BS105" i="31"/>
  <c r="BS315" i="31"/>
  <c r="BR411" i="31"/>
  <c r="BR402" i="31"/>
  <c r="BS316" i="31"/>
  <c r="BS348" i="31"/>
  <c r="BS270" i="31"/>
  <c r="BS368" i="31"/>
  <c r="BS268" i="31"/>
  <c r="BS367" i="31"/>
  <c r="BS314" i="31"/>
  <c r="BS301" i="31"/>
  <c r="BS101" i="31"/>
  <c r="BS384" i="31"/>
  <c r="BR408" i="31"/>
  <c r="BS134" i="31"/>
  <c r="BS259" i="31"/>
  <c r="BS122" i="31"/>
  <c r="BR407" i="31"/>
  <c r="BS124" i="31"/>
  <c r="BS264" i="31"/>
  <c r="BS263" i="31"/>
  <c r="BS133" i="31"/>
  <c r="BS375" i="31"/>
  <c r="BS364" i="31"/>
  <c r="BS366" i="31"/>
  <c r="BS338" i="31"/>
  <c r="BS265" i="31"/>
  <c r="BS116" i="31"/>
  <c r="BS374" i="31"/>
  <c r="BS346" i="31"/>
  <c r="BS365" i="31"/>
  <c r="BS130" i="31"/>
  <c r="BS258" i="31"/>
  <c r="BS317" i="31"/>
  <c r="BS99" i="31"/>
  <c r="BS304" i="31"/>
  <c r="BS84" i="31"/>
  <c r="BS373" i="31"/>
  <c r="BS131" i="31"/>
  <c r="BS349" i="31"/>
  <c r="BT224" i="31"/>
  <c r="BT226" i="31"/>
  <c r="BT228" i="31"/>
  <c r="BT233" i="31"/>
  <c r="BT230" i="31"/>
  <c r="BT232" i="31"/>
  <c r="BT225" i="31"/>
  <c r="BT227" i="31"/>
  <c r="BT234" i="31"/>
  <c r="BT236" i="31"/>
  <c r="BT238" i="31"/>
  <c r="BT242" i="31"/>
  <c r="BT244" i="31"/>
  <c r="BT231" i="31"/>
  <c r="BT229" i="31"/>
  <c r="BT239" i="31"/>
  <c r="BT241" i="31"/>
  <c r="BT237" i="31"/>
  <c r="BT243" i="31"/>
  <c r="BT245" i="31"/>
  <c r="BT235" i="31"/>
  <c r="BT240" i="31"/>
  <c r="BT52" i="31"/>
  <c r="BT32" i="31"/>
  <c r="BT38" i="31"/>
  <c r="BT35" i="31"/>
  <c r="BT55" i="31"/>
  <c r="BT66" i="31"/>
  <c r="BT24" i="31"/>
  <c r="BT50" i="31"/>
  <c r="BT57" i="31"/>
  <c r="BT62" i="31"/>
  <c r="BT64" i="31"/>
  <c r="BT22" i="31"/>
  <c r="BT28" i="31"/>
  <c r="BT30" i="31"/>
  <c r="BT26" i="31"/>
  <c r="BT53" i="31"/>
  <c r="BT59" i="31"/>
  <c r="BT68" i="31"/>
  <c r="BT70" i="31"/>
  <c r="BT20" i="31"/>
  <c r="BT37" i="31"/>
  <c r="BT40" i="31"/>
  <c r="BT42" i="31"/>
  <c r="BT34" i="31"/>
  <c r="BT61" i="31"/>
  <c r="BT51" i="31"/>
  <c r="BT63" i="31"/>
  <c r="BT65" i="31"/>
  <c r="BT31" i="31"/>
  <c r="BT54" i="31"/>
  <c r="BT58" i="31"/>
  <c r="BT36" i="31"/>
  <c r="BT25" i="31"/>
  <c r="BT43" i="31"/>
  <c r="BT27" i="31"/>
  <c r="BT71" i="31"/>
  <c r="BT33" i="31"/>
  <c r="BT23" i="31"/>
  <c r="BT67" i="31"/>
  <c r="BT29" i="31"/>
  <c r="BT69" i="31"/>
  <c r="BT41" i="31"/>
  <c r="BT21" i="31"/>
  <c r="BT39" i="31"/>
  <c r="BT60" i="31"/>
  <c r="BT192" i="31"/>
  <c r="BT207" i="31"/>
  <c r="BT210" i="31"/>
  <c r="BT202" i="31"/>
  <c r="BT190" i="31"/>
  <c r="BT200" i="31"/>
  <c r="BT204" i="31"/>
  <c r="BT193" i="31"/>
  <c r="BT198" i="31"/>
  <c r="BT209" i="31"/>
  <c r="BT195" i="31"/>
  <c r="BT203" i="31"/>
  <c r="BT206" i="31"/>
  <c r="BT191" i="31"/>
  <c r="BT162" i="31"/>
  <c r="BT164" i="31"/>
  <c r="BT167" i="31"/>
  <c r="BT169" i="31"/>
  <c r="BT173" i="31"/>
  <c r="BT178" i="31"/>
  <c r="BT182" i="31"/>
  <c r="BT199" i="31"/>
  <c r="BT208" i="31"/>
  <c r="BT175" i="31"/>
  <c r="BT180" i="31"/>
  <c r="BT160" i="31"/>
  <c r="BT166" i="31"/>
  <c r="BT197" i="31"/>
  <c r="BT205" i="31"/>
  <c r="BT163" i="31"/>
  <c r="BT170" i="31"/>
  <c r="BT172" i="31"/>
  <c r="BT177" i="31"/>
  <c r="BT179" i="31"/>
  <c r="BT183" i="31"/>
  <c r="BT174" i="31"/>
  <c r="BT181" i="31"/>
  <c r="BT194" i="31"/>
  <c r="BT161" i="31"/>
  <c r="BT165" i="31"/>
  <c r="BT168" i="31"/>
  <c r="BT201" i="31"/>
  <c r="BT211" i="31"/>
  <c r="BT176" i="31"/>
  <c r="BT171" i="31"/>
  <c r="BS100" i="31"/>
  <c r="BS370" i="31"/>
  <c r="BS371" i="31"/>
  <c r="BS254" i="31"/>
  <c r="BS272" i="31"/>
  <c r="BR398" i="31"/>
  <c r="BS107" i="31"/>
  <c r="BS335" i="31"/>
  <c r="BS269" i="31"/>
  <c r="BR397" i="31"/>
  <c r="BS102" i="31"/>
  <c r="BR403" i="31"/>
  <c r="BR410" i="31"/>
  <c r="BS318" i="31"/>
  <c r="BS95" i="31"/>
  <c r="BS333" i="31"/>
  <c r="BS347" i="31"/>
  <c r="BS255" i="31"/>
  <c r="BS94" i="31"/>
  <c r="BS319" i="31"/>
  <c r="BS89" i="31"/>
  <c r="BS340" i="31"/>
  <c r="BS267" i="31"/>
  <c r="BS308" i="31"/>
  <c r="BS379" i="31"/>
  <c r="BS103" i="31"/>
  <c r="BS119" i="31"/>
  <c r="BS320" i="31"/>
  <c r="BS322" i="31"/>
  <c r="BS337" i="31"/>
  <c r="BS372" i="31"/>
  <c r="BS377" i="31"/>
  <c r="BS300" i="31"/>
  <c r="BR405" i="31"/>
  <c r="BS104" i="31"/>
  <c r="BS86" i="31"/>
  <c r="BS381" i="31"/>
  <c r="BS312" i="31"/>
  <c r="BS90" i="31"/>
  <c r="BS85" i="31"/>
  <c r="BS129" i="31"/>
  <c r="BR395" i="31"/>
  <c r="BS262" i="31"/>
  <c r="BS256" i="31"/>
  <c r="BS273" i="31"/>
  <c r="BS93" i="31"/>
  <c r="BS274" i="31"/>
  <c r="BS376" i="31"/>
  <c r="BS126" i="31"/>
  <c r="BS345" i="31"/>
  <c r="BS307" i="31"/>
  <c r="BS350" i="31"/>
  <c r="BS334" i="31"/>
  <c r="BS257" i="31"/>
  <c r="BS309" i="31"/>
  <c r="BS132" i="31"/>
  <c r="BS92" i="31"/>
  <c r="BS88" i="31"/>
  <c r="BR409" i="31"/>
  <c r="BS310" i="31"/>
  <c r="BS127" i="31"/>
  <c r="BS114" i="31"/>
  <c r="BS305" i="31"/>
  <c r="BS118" i="31"/>
  <c r="BS266" i="31"/>
  <c r="BS271" i="31"/>
  <c r="BR414" i="31"/>
  <c r="BS339" i="31"/>
  <c r="BS98" i="31"/>
  <c r="BS378" i="31"/>
  <c r="BS311" i="31"/>
  <c r="BS128" i="31"/>
  <c r="BS331" i="31"/>
  <c r="BR412" i="31"/>
  <c r="BS369" i="31"/>
  <c r="BS343" i="31"/>
  <c r="BS97" i="31"/>
  <c r="BS302" i="31"/>
  <c r="BS87" i="31"/>
  <c r="BS115" i="31"/>
  <c r="BS91" i="31"/>
  <c r="BS321" i="31"/>
  <c r="BS313" i="31"/>
  <c r="BS96" i="31"/>
  <c r="BS121" i="31"/>
  <c r="BS303" i="31"/>
  <c r="DG19" i="7"/>
  <c r="DJ22" i="7"/>
  <c r="DH23" i="7"/>
  <c r="DI24" i="7"/>
  <c r="DH25" i="7"/>
  <c r="DI20" i="7"/>
  <c r="DJ26" i="7"/>
  <c r="DH27" i="7"/>
  <c r="DH21" i="7"/>
  <c r="BS263" i="30"/>
  <c r="BR393" i="30"/>
  <c r="BU39" i="39"/>
  <c r="BU61" i="39" s="1"/>
  <c r="BU89" i="39" s="1"/>
  <c r="BU111" i="39" s="1"/>
  <c r="BU133" i="39" s="1"/>
  <c r="BV16" i="39"/>
  <c r="BU4" i="39"/>
  <c r="BT39" i="38"/>
  <c r="BT61" i="38" s="1"/>
  <c r="BT89" i="38" s="1"/>
  <c r="BT111" i="38" s="1"/>
  <c r="BT133" i="38" s="1"/>
  <c r="BU16" i="38"/>
  <c r="BT4" i="38"/>
  <c r="BT9" i="38" s="1" a="1"/>
  <c r="BT9" i="38" s="1"/>
  <c r="BR316" i="30"/>
  <c r="BR406" i="30"/>
  <c r="BR394" i="30"/>
  <c r="BR387" i="30"/>
  <c r="BS225" i="30"/>
  <c r="BS232" i="30"/>
  <c r="BS222" i="30"/>
  <c r="BR375" i="30"/>
  <c r="BR373" i="30"/>
  <c r="BR404" i="30"/>
  <c r="BR399" i="30"/>
  <c r="BR395" i="30"/>
  <c r="BR365" i="30"/>
  <c r="BR360" i="30"/>
  <c r="BR358" i="30"/>
  <c r="BR384" i="30"/>
  <c r="BR362" i="30"/>
  <c r="BR367" i="30"/>
  <c r="BR357" i="30"/>
  <c r="BR389" i="30"/>
  <c r="BR364" i="30"/>
  <c r="BR372" i="30"/>
  <c r="BR400" i="30"/>
  <c r="BR385" i="30"/>
  <c r="BR363" i="30"/>
  <c r="BR376" i="30"/>
  <c r="BR371" i="30"/>
  <c r="BR390" i="30"/>
  <c r="BR391" i="30"/>
  <c r="BR359" i="30"/>
  <c r="BR386" i="30"/>
  <c r="BR370" i="30"/>
  <c r="BR401" i="30"/>
  <c r="BR396" i="30"/>
  <c r="BR405" i="30"/>
  <c r="BR398" i="30"/>
  <c r="BR355" i="30"/>
  <c r="BR374" i="30"/>
  <c r="BR377" i="30"/>
  <c r="BR366" i="30"/>
  <c r="BR354" i="30"/>
  <c r="BR361" i="30"/>
  <c r="BS224" i="30"/>
  <c r="BS227" i="30"/>
  <c r="BS259" i="30"/>
  <c r="BS252" i="30"/>
  <c r="BS236" i="30"/>
  <c r="BS260" i="30"/>
  <c r="BS264" i="30"/>
  <c r="BS268" i="30"/>
  <c r="BS220" i="30"/>
  <c r="BS257" i="30"/>
  <c r="BS255" i="30"/>
  <c r="BS219" i="30"/>
  <c r="BS234" i="30"/>
  <c r="BS226" i="30"/>
  <c r="BS267" i="30"/>
  <c r="BS240" i="30"/>
  <c r="BS250" i="30"/>
  <c r="BS228" i="30"/>
  <c r="BS270" i="30"/>
  <c r="BS176" i="30"/>
  <c r="BR402" i="30"/>
  <c r="BS175" i="30"/>
  <c r="BS204" i="30"/>
  <c r="BR407" i="30"/>
  <c r="BS256" i="30"/>
  <c r="BS261" i="30"/>
  <c r="BS238" i="30"/>
  <c r="BS265" i="30"/>
  <c r="BS249" i="30"/>
  <c r="BS239" i="30"/>
  <c r="BS231" i="30"/>
  <c r="BR369" i="30"/>
  <c r="BS237" i="30"/>
  <c r="BS230" i="30"/>
  <c r="BS269" i="30"/>
  <c r="BS253" i="30"/>
  <c r="BS209" i="30"/>
  <c r="BR344" i="30"/>
  <c r="BS229" i="30"/>
  <c r="BS248" i="30"/>
  <c r="BS177" i="30"/>
  <c r="BS262" i="30"/>
  <c r="BS221" i="30"/>
  <c r="BT291" i="30"/>
  <c r="BS321" i="30"/>
  <c r="BS352" i="30" s="1"/>
  <c r="BS382" i="30" s="1"/>
  <c r="BU188" i="32"/>
  <c r="BV158" i="32"/>
  <c r="AI383" i="30"/>
  <c r="BR312" i="30"/>
  <c r="BR314" i="30"/>
  <c r="BS205" i="30"/>
  <c r="BR356" i="30"/>
  <c r="BR397" i="30"/>
  <c r="BT171" i="33"/>
  <c r="BT328" i="31"/>
  <c r="BU298" i="31"/>
  <c r="BR343" i="30"/>
  <c r="BT202" i="33"/>
  <c r="BU172" i="33"/>
  <c r="BS217" i="30"/>
  <c r="BS392" i="32"/>
  <c r="BT362" i="32"/>
  <c r="BS290" i="30"/>
  <c r="BR313" i="30"/>
  <c r="BR342" i="30"/>
  <c r="BT252" i="32"/>
  <c r="BU222" i="32"/>
  <c r="BR345" i="30"/>
  <c r="BR315" i="30"/>
  <c r="BS178" i="30"/>
  <c r="AI216" i="30"/>
  <c r="BS218" i="30"/>
  <c r="BS233" i="30"/>
  <c r="BT252" i="31"/>
  <c r="BU222" i="31"/>
  <c r="BS208" i="30"/>
  <c r="BT184" i="30"/>
  <c r="BT215" i="30" s="1"/>
  <c r="BT245" i="30" s="1"/>
  <c r="BU154" i="30"/>
  <c r="BU153" i="30" s="1"/>
  <c r="BU94" i="33"/>
  <c r="BS266" i="30"/>
  <c r="BS361" i="31"/>
  <c r="BR403" i="30"/>
  <c r="BU298" i="32"/>
  <c r="BT328" i="32"/>
  <c r="BR311" i="30"/>
  <c r="BS206" i="30"/>
  <c r="BS223" i="30"/>
  <c r="BR341" i="30"/>
  <c r="BS361" i="32"/>
  <c r="BR392" i="30"/>
  <c r="BS251" i="30"/>
  <c r="BS258" i="30"/>
  <c r="BU125" i="33"/>
  <c r="BV95" i="33"/>
  <c r="BS174" i="30"/>
  <c r="BS207" i="30"/>
  <c r="BS246" i="30"/>
  <c r="BS235" i="30"/>
  <c r="BS247" i="30"/>
  <c r="BS254" i="30"/>
  <c r="BR368" i="30"/>
  <c r="BR346" i="30"/>
  <c r="AI353" i="30"/>
  <c r="BS179" i="30"/>
  <c r="BS392" i="31"/>
  <c r="BT362" i="31"/>
  <c r="BU157" i="31"/>
  <c r="BR388" i="30"/>
  <c r="BU188" i="31"/>
  <c r="BV158" i="31"/>
  <c r="BK46" i="36"/>
  <c r="BK66" i="36" s="1"/>
  <c r="BJ109" i="36"/>
  <c r="BK52" i="36"/>
  <c r="BK72" i="36" s="1"/>
  <c r="BJ115" i="36"/>
  <c r="BJ111" i="36"/>
  <c r="BK48" i="36"/>
  <c r="BK68" i="36" s="1"/>
  <c r="BI103" i="36"/>
  <c r="BI119" i="36" s="1"/>
  <c r="BI78" i="36"/>
  <c r="BJ107" i="36"/>
  <c r="BK44" i="36"/>
  <c r="BK64" i="36" s="1"/>
  <c r="BK40" i="36"/>
  <c r="BK60" i="36" s="1"/>
  <c r="BJ56" i="36"/>
  <c r="BK45" i="36"/>
  <c r="BK65" i="36" s="1"/>
  <c r="BJ108" i="36"/>
  <c r="BJ106" i="36"/>
  <c r="BK43" i="36"/>
  <c r="BK63" i="36" s="1"/>
  <c r="BK17" i="35"/>
  <c r="BL14" i="35"/>
  <c r="BJ114" i="36"/>
  <c r="BK51" i="36"/>
  <c r="BK71" i="36" s="1"/>
  <c r="BT27" i="35"/>
  <c r="BU13" i="35"/>
  <c r="BJ105" i="36"/>
  <c r="BK42" i="36"/>
  <c r="BK62" i="36" s="1"/>
  <c r="BJ110" i="36"/>
  <c r="BK47" i="36"/>
  <c r="BK67" i="36" s="1"/>
  <c r="BJ117" i="36"/>
  <c r="BK54" i="36"/>
  <c r="BK74" i="36" s="1"/>
  <c r="BJ113" i="36"/>
  <c r="BK50" i="36"/>
  <c r="BK70" i="36" s="1"/>
  <c r="BS39" i="36"/>
  <c r="BR59" i="36"/>
  <c r="BR81" i="36"/>
  <c r="BR102" i="36" s="1"/>
  <c r="BR131" i="36" s="1"/>
  <c r="BR132" i="36" s="1"/>
  <c r="BK53" i="36"/>
  <c r="BK73" i="36" s="1"/>
  <c r="BJ116" i="36"/>
  <c r="BL50" i="37"/>
  <c r="BM39" i="37"/>
  <c r="BT38" i="37"/>
  <c r="BS48" i="37"/>
  <c r="BS49" i="37" s="1"/>
  <c r="BJ104" i="36"/>
  <c r="BK41" i="36"/>
  <c r="BK61" i="36" s="1"/>
  <c r="BJ112" i="36"/>
  <c r="BK49" i="36"/>
  <c r="BK69" i="36" s="1"/>
  <c r="BS121" i="30"/>
  <c r="BS110" i="30"/>
  <c r="BS115" i="30"/>
  <c r="BS117" i="30"/>
  <c r="BS125" i="30"/>
  <c r="BS119" i="30"/>
  <c r="BS112" i="30"/>
  <c r="BS128" i="30"/>
  <c r="BS132" i="30"/>
  <c r="BS123" i="30"/>
  <c r="BS126" i="30"/>
  <c r="BS131" i="30"/>
  <c r="BS127" i="30"/>
  <c r="BS124" i="30"/>
  <c r="BS114" i="30"/>
  <c r="BS122" i="30"/>
  <c r="BS113" i="30"/>
  <c r="BS130" i="30"/>
  <c r="BS111" i="30"/>
  <c r="BS129" i="30"/>
  <c r="BS109" i="30"/>
  <c r="BS118" i="30"/>
  <c r="BS120" i="30"/>
  <c r="BS133" i="30"/>
  <c r="BU39" i="16"/>
  <c r="BU61" i="16" s="1"/>
  <c r="BU89" i="16" s="1"/>
  <c r="BU111" i="16" s="1"/>
  <c r="BU133" i="16" s="1"/>
  <c r="BV16" i="16"/>
  <c r="BV4" i="16" s="1"/>
  <c r="BV11" i="16" s="1" a="1"/>
  <c r="BV11" i="16" s="1"/>
  <c r="BU17" i="33"/>
  <c r="BU48" i="33"/>
  <c r="BV18" i="33"/>
  <c r="BT112" i="31"/>
  <c r="BU82" i="31"/>
  <c r="BV18" i="32"/>
  <c r="BU48" i="32"/>
  <c r="BU48" i="31"/>
  <c r="BV18" i="31"/>
  <c r="BU17" i="31"/>
  <c r="BU17" i="32"/>
  <c r="BU82" i="32"/>
  <c r="BT112" i="32"/>
  <c r="BS101" i="30"/>
  <c r="BT101" i="30" s="1"/>
  <c r="BS103" i="30"/>
  <c r="BT103" i="30" s="1"/>
  <c r="BS102" i="30"/>
  <c r="BT102" i="30" s="1"/>
  <c r="BS80" i="30"/>
  <c r="BT80" i="30" s="1"/>
  <c r="BS95" i="30"/>
  <c r="BT95" i="30" s="1"/>
  <c r="BS99" i="30"/>
  <c r="BT99" i="30" s="1"/>
  <c r="BS93" i="30"/>
  <c r="BT93" i="30" s="1"/>
  <c r="BS87" i="30"/>
  <c r="BT87" i="30" s="1"/>
  <c r="BS85" i="30"/>
  <c r="BT85" i="30" s="1"/>
  <c r="BS97" i="30"/>
  <c r="BT97" i="30" s="1"/>
  <c r="BS86" i="30"/>
  <c r="BT86" i="30" s="1"/>
  <c r="BS81" i="30"/>
  <c r="BT81" i="30" s="1"/>
  <c r="BS88" i="30"/>
  <c r="BT88" i="30" s="1"/>
  <c r="BS98" i="30"/>
  <c r="BT98" i="30" s="1"/>
  <c r="BS96" i="30"/>
  <c r="BT96" i="30" s="1"/>
  <c r="BS94" i="30"/>
  <c r="BT94" i="30" s="1"/>
  <c r="BS89" i="30"/>
  <c r="BT89" i="30" s="1"/>
  <c r="BS90" i="30"/>
  <c r="BT90" i="30" s="1"/>
  <c r="BS83" i="30"/>
  <c r="BT83" i="30" s="1"/>
  <c r="BS82" i="30"/>
  <c r="BT82" i="30" s="1"/>
  <c r="BT108" i="30"/>
  <c r="BT116" i="30" s="1"/>
  <c r="BS91" i="30"/>
  <c r="BT91" i="30" s="1"/>
  <c r="BS100" i="30"/>
  <c r="BT100" i="30" s="1"/>
  <c r="BS84" i="30"/>
  <c r="BT84" i="30" s="1"/>
  <c r="BS92" i="30"/>
  <c r="BT92" i="30" s="1"/>
  <c r="AH79" i="30"/>
  <c r="BV17" i="30"/>
  <c r="BU47" i="30"/>
  <c r="BU78" i="30" s="1"/>
  <c r="BU108" i="30" s="1"/>
  <c r="AE61" i="16"/>
  <c r="AE89" i="16" s="1"/>
  <c r="AE111" i="16" s="1"/>
  <c r="AE133" i="16" s="1"/>
  <c r="BS13" i="22" l="1"/>
  <c r="BS14" i="22"/>
  <c r="BS15" i="22"/>
  <c r="BU3" i="22"/>
  <c r="BT12" i="22"/>
  <c r="BK76" i="36"/>
  <c r="BR94" i="36"/>
  <c r="BR93" i="36"/>
  <c r="BR96" i="36"/>
  <c r="BR88" i="36"/>
  <c r="BR83" i="36"/>
  <c r="BR84" i="36"/>
  <c r="BM82" i="36"/>
  <c r="BL98" i="36"/>
  <c r="BR95" i="36"/>
  <c r="BR87" i="36"/>
  <c r="BR89" i="36"/>
  <c r="BR92" i="36"/>
  <c r="BR86" i="36"/>
  <c r="BR91" i="36"/>
  <c r="BI134" i="36"/>
  <c r="BI121" i="36"/>
  <c r="BR85" i="36"/>
  <c r="BR90" i="36"/>
  <c r="BT175" i="30"/>
  <c r="BU175" i="30" s="1"/>
  <c r="BT176" i="30"/>
  <c r="BT178" i="30"/>
  <c r="BU178" i="30" s="1"/>
  <c r="BT179" i="30"/>
  <c r="BU179" i="30" s="1"/>
  <c r="BT177" i="30"/>
  <c r="BU177" i="30" s="1"/>
  <c r="BT174" i="30"/>
  <c r="BU174" i="30" s="1"/>
  <c r="BU221" i="32"/>
  <c r="BV16" i="30"/>
  <c r="BU42" i="30"/>
  <c r="BT303" i="32"/>
  <c r="BU41" i="30"/>
  <c r="BU40" i="30"/>
  <c r="BK19" i="35"/>
  <c r="BL15" i="35"/>
  <c r="BL17" i="35" s="1"/>
  <c r="BN22" i="35"/>
  <c r="BM23" i="35"/>
  <c r="BM32" i="35" s="1"/>
  <c r="BN20" i="35"/>
  <c r="BM21" i="35"/>
  <c r="BM31" i="35" s="1"/>
  <c r="BJ30" i="35"/>
  <c r="BU37" i="30"/>
  <c r="BK29" i="35"/>
  <c r="BU39" i="30"/>
  <c r="BU38" i="30"/>
  <c r="BT206" i="30"/>
  <c r="BT263" i="31"/>
  <c r="BT204" i="30"/>
  <c r="BT380" i="31"/>
  <c r="BT207" i="30"/>
  <c r="BT209" i="30"/>
  <c r="BT117" i="31"/>
  <c r="BT129" i="32"/>
  <c r="BT307" i="32"/>
  <c r="BT100" i="31"/>
  <c r="BT316" i="31"/>
  <c r="BU172" i="32"/>
  <c r="BT319" i="32"/>
  <c r="BT86" i="31"/>
  <c r="BU167" i="32"/>
  <c r="BT96" i="31"/>
  <c r="BT98" i="31"/>
  <c r="BT93" i="31"/>
  <c r="BT302" i="32"/>
  <c r="BT85" i="31"/>
  <c r="BT306" i="32"/>
  <c r="BU81" i="31"/>
  <c r="BT103" i="31"/>
  <c r="BT95" i="31"/>
  <c r="BT107" i="31"/>
  <c r="BT105" i="31"/>
  <c r="BT312" i="32"/>
  <c r="BU297" i="32"/>
  <c r="BT369" i="32"/>
  <c r="BT101" i="31"/>
  <c r="BS404" i="32"/>
  <c r="BT87" i="31"/>
  <c r="BT92" i="31"/>
  <c r="BT102" i="31"/>
  <c r="BS401" i="31"/>
  <c r="BU181" i="32"/>
  <c r="BU173" i="32"/>
  <c r="BU183" i="32"/>
  <c r="BU179" i="32"/>
  <c r="BU169" i="32"/>
  <c r="BU180" i="32"/>
  <c r="BU171" i="32"/>
  <c r="BU166" i="32"/>
  <c r="BU174" i="32"/>
  <c r="BU177" i="32"/>
  <c r="BU164" i="32"/>
  <c r="BU165" i="32"/>
  <c r="BU168" i="32"/>
  <c r="BU170" i="32"/>
  <c r="BU81" i="32"/>
  <c r="BU176" i="32"/>
  <c r="BU162" i="32"/>
  <c r="BU161" i="32"/>
  <c r="BV157" i="32"/>
  <c r="BU160" i="32"/>
  <c r="BU182" i="32"/>
  <c r="BU178" i="32"/>
  <c r="BU163" i="32"/>
  <c r="BU175" i="32"/>
  <c r="BT321" i="31"/>
  <c r="BT310" i="31"/>
  <c r="BU9" i="39" a="1"/>
  <c r="BU9" i="39" s="1"/>
  <c r="BT97" i="31"/>
  <c r="BT84" i="31"/>
  <c r="BT90" i="31"/>
  <c r="BT314" i="32"/>
  <c r="BT321" i="32"/>
  <c r="BT318" i="32"/>
  <c r="BT317" i="32"/>
  <c r="BT309" i="32"/>
  <c r="BT304" i="32"/>
  <c r="BT310" i="32"/>
  <c r="BT99" i="31"/>
  <c r="BT89" i="31"/>
  <c r="BT311" i="32"/>
  <c r="BT301" i="32"/>
  <c r="BT305" i="32"/>
  <c r="BT316" i="32"/>
  <c r="BT322" i="32"/>
  <c r="BT91" i="31"/>
  <c r="BT106" i="31"/>
  <c r="BT104" i="31"/>
  <c r="BT323" i="32"/>
  <c r="BT308" i="32"/>
  <c r="BT315" i="32"/>
  <c r="BT88" i="31"/>
  <c r="BT94" i="31"/>
  <c r="BT320" i="32"/>
  <c r="BT313" i="32"/>
  <c r="BT300" i="32"/>
  <c r="BT361" i="32"/>
  <c r="BT317" i="31"/>
  <c r="BU297" i="31"/>
  <c r="BT307" i="31"/>
  <c r="BT312" i="31"/>
  <c r="BT306" i="31"/>
  <c r="BT338" i="31"/>
  <c r="BT322" i="31"/>
  <c r="BT314" i="31"/>
  <c r="BT303" i="31"/>
  <c r="BT311" i="31"/>
  <c r="BT320" i="31"/>
  <c r="BT319" i="31"/>
  <c r="BT304" i="31"/>
  <c r="BT302" i="31"/>
  <c r="BT305" i="31"/>
  <c r="BT323" i="31"/>
  <c r="BT301" i="31"/>
  <c r="BT309" i="31"/>
  <c r="BT315" i="31"/>
  <c r="BT300" i="31"/>
  <c r="BT318" i="31"/>
  <c r="BT313" i="31"/>
  <c r="BT308" i="31"/>
  <c r="BT205" i="30"/>
  <c r="BT122" i="32"/>
  <c r="BT374" i="31"/>
  <c r="BT127" i="32"/>
  <c r="BT368" i="32"/>
  <c r="BT382" i="32"/>
  <c r="BT267" i="31"/>
  <c r="BT347" i="31"/>
  <c r="BT275" i="31"/>
  <c r="BT351" i="31"/>
  <c r="BT208" i="30"/>
  <c r="BT266" i="31"/>
  <c r="BT136" i="32"/>
  <c r="BT366" i="31"/>
  <c r="BT277" i="31"/>
  <c r="BT385" i="32"/>
  <c r="BT118" i="31"/>
  <c r="BT126" i="31"/>
  <c r="BT337" i="31"/>
  <c r="BT340" i="31"/>
  <c r="BT341" i="31"/>
  <c r="BT254" i="31"/>
  <c r="BT261" i="31"/>
  <c r="BT383" i="31"/>
  <c r="BT276" i="31"/>
  <c r="BT385" i="31"/>
  <c r="BT117" i="32"/>
  <c r="BT270" i="32"/>
  <c r="BT272" i="32"/>
  <c r="BT364" i="32"/>
  <c r="BU233" i="32"/>
  <c r="BU237" i="32"/>
  <c r="BU231" i="32"/>
  <c r="BT377" i="32"/>
  <c r="BT254" i="32"/>
  <c r="BT255" i="32"/>
  <c r="BT373" i="32"/>
  <c r="BU8" i="39" a="1"/>
  <c r="BU8" i="39" s="1"/>
  <c r="BT361" i="31"/>
  <c r="BT132" i="31"/>
  <c r="BT376" i="31"/>
  <c r="BT381" i="31"/>
  <c r="BT371" i="31"/>
  <c r="BT131" i="31"/>
  <c r="BT116" i="31"/>
  <c r="BT258" i="31"/>
  <c r="BT264" i="31"/>
  <c r="BT364" i="31"/>
  <c r="BT130" i="32"/>
  <c r="BT378" i="32"/>
  <c r="BT261" i="32"/>
  <c r="BT370" i="32"/>
  <c r="BU226" i="32"/>
  <c r="BU232" i="32"/>
  <c r="BU228" i="32"/>
  <c r="BT266" i="32"/>
  <c r="BT381" i="32"/>
  <c r="BT277" i="32"/>
  <c r="BU71" i="30"/>
  <c r="BT121" i="31"/>
  <c r="BT378" i="31"/>
  <c r="BT274" i="31"/>
  <c r="BT256" i="31"/>
  <c r="BT255" i="31"/>
  <c r="BT370" i="31"/>
  <c r="BT123" i="31"/>
  <c r="BT259" i="31"/>
  <c r="BT387" i="31"/>
  <c r="BT134" i="32"/>
  <c r="BT126" i="32"/>
  <c r="BT132" i="32"/>
  <c r="BT258" i="32"/>
  <c r="BT268" i="32"/>
  <c r="BU243" i="32"/>
  <c r="BU241" i="32"/>
  <c r="BT375" i="32"/>
  <c r="BT263" i="32"/>
  <c r="BT275" i="32"/>
  <c r="BU69" i="30"/>
  <c r="BU72" i="30"/>
  <c r="BT343" i="31"/>
  <c r="BT114" i="31"/>
  <c r="BT257" i="31"/>
  <c r="BT262" i="31"/>
  <c r="BT119" i="31"/>
  <c r="BT332" i="31"/>
  <c r="BT269" i="31"/>
  <c r="BT133" i="31"/>
  <c r="BT384" i="31"/>
  <c r="BT367" i="32"/>
  <c r="BT114" i="32"/>
  <c r="BT123" i="32"/>
  <c r="BT124" i="32"/>
  <c r="BT372" i="32"/>
  <c r="BT269" i="32"/>
  <c r="BU236" i="32"/>
  <c r="BU234" i="32"/>
  <c r="BU242" i="32"/>
  <c r="BU238" i="32"/>
  <c r="BU225" i="32"/>
  <c r="BT371" i="32"/>
  <c r="BU244" i="32"/>
  <c r="BT276" i="32"/>
  <c r="BU70" i="30"/>
  <c r="BT369" i="31"/>
  <c r="BT339" i="31"/>
  <c r="BT127" i="31"/>
  <c r="BT334" i="31"/>
  <c r="BT273" i="31"/>
  <c r="BT330" i="31"/>
  <c r="BT335" i="31"/>
  <c r="BT130" i="31"/>
  <c r="BT367" i="31"/>
  <c r="BT373" i="31"/>
  <c r="BT346" i="31"/>
  <c r="BT375" i="31"/>
  <c r="BT134" i="31"/>
  <c r="BT368" i="31"/>
  <c r="BT344" i="31"/>
  <c r="BT135" i="31"/>
  <c r="BT353" i="31"/>
  <c r="BT131" i="32"/>
  <c r="BT121" i="32"/>
  <c r="BT366" i="32"/>
  <c r="BT383" i="32"/>
  <c r="BU227" i="32"/>
  <c r="BU240" i="32"/>
  <c r="BT256" i="32"/>
  <c r="BU245" i="32"/>
  <c r="BU221" i="31"/>
  <c r="BT290" i="30"/>
  <c r="BU67" i="30"/>
  <c r="BT350" i="31"/>
  <c r="BT129" i="31"/>
  <c r="BT379" i="31"/>
  <c r="BT333" i="31"/>
  <c r="BT342" i="31"/>
  <c r="BT125" i="31"/>
  <c r="BT124" i="31"/>
  <c r="BT265" i="31"/>
  <c r="BT268" i="31"/>
  <c r="BT365" i="31"/>
  <c r="BT136" i="31"/>
  <c r="BT352" i="31"/>
  <c r="BT265" i="32"/>
  <c r="BT133" i="32"/>
  <c r="BT119" i="32"/>
  <c r="BT379" i="32"/>
  <c r="BU235" i="32"/>
  <c r="BU229" i="32"/>
  <c r="BT273" i="32"/>
  <c r="BT267" i="32"/>
  <c r="BT274" i="32"/>
  <c r="BT135" i="32"/>
  <c r="BT384" i="32"/>
  <c r="BT331" i="31"/>
  <c r="BT271" i="31"/>
  <c r="BT377" i="31"/>
  <c r="BT348" i="31"/>
  <c r="BT122" i="31"/>
  <c r="BT270" i="31"/>
  <c r="BT382" i="31"/>
  <c r="BT137" i="31"/>
  <c r="BT380" i="32"/>
  <c r="BT115" i="32"/>
  <c r="BT116" i="32"/>
  <c r="BT125" i="32"/>
  <c r="BT365" i="32"/>
  <c r="BT128" i="32"/>
  <c r="BT259" i="32"/>
  <c r="BU246" i="32"/>
  <c r="BT386" i="32"/>
  <c r="BT271" i="32"/>
  <c r="BU68" i="30"/>
  <c r="BT115" i="31"/>
  <c r="BT128" i="31"/>
  <c r="BT345" i="31"/>
  <c r="BT372" i="31"/>
  <c r="BT349" i="31"/>
  <c r="BT272" i="31"/>
  <c r="BT386" i="31"/>
  <c r="BT118" i="32"/>
  <c r="BT376" i="32"/>
  <c r="BT374" i="32"/>
  <c r="BT257" i="32"/>
  <c r="BU230" i="32"/>
  <c r="BU239" i="32"/>
  <c r="BU224" i="32"/>
  <c r="BT264" i="32"/>
  <c r="BT262" i="32"/>
  <c r="BT137" i="32"/>
  <c r="BU247" i="32"/>
  <c r="BT387" i="32"/>
  <c r="BS416" i="32"/>
  <c r="BU5" i="39" a="1"/>
  <c r="BU5" i="39" s="1"/>
  <c r="BS415" i="31"/>
  <c r="BS416" i="31"/>
  <c r="BT5" i="38" a="1"/>
  <c r="BT5" i="38" s="1"/>
  <c r="BU10" i="39" a="1"/>
  <c r="BU10" i="39" s="1"/>
  <c r="BT227" i="33"/>
  <c r="BT225" i="33"/>
  <c r="BT226" i="33"/>
  <c r="BS417" i="31"/>
  <c r="BT11" i="38" a="1"/>
  <c r="BT11" i="38" s="1"/>
  <c r="BV10" i="16" a="1"/>
  <c r="BV10" i="16" s="1"/>
  <c r="BT7" i="38" a="1"/>
  <c r="BT7" i="38" s="1"/>
  <c r="BV8" i="16" a="1"/>
  <c r="BV8" i="16" s="1"/>
  <c r="BT8" i="38" a="1"/>
  <c r="BT8" i="38" s="1"/>
  <c r="BS415" i="32"/>
  <c r="BU11" i="39" a="1"/>
  <c r="BU11" i="39" s="1"/>
  <c r="BV9" i="16" a="1"/>
  <c r="BV9" i="16" s="1"/>
  <c r="BV7" i="16" a="1"/>
  <c r="BV7" i="16" s="1"/>
  <c r="BT10" i="38" a="1"/>
  <c r="BT10" i="38" s="1"/>
  <c r="BS417" i="32"/>
  <c r="BU7" i="39" a="1"/>
  <c r="BU7" i="39" s="1"/>
  <c r="BV5" i="16" a="1"/>
  <c r="BV5" i="16" s="1"/>
  <c r="BU150" i="33"/>
  <c r="BU149" i="33"/>
  <c r="BU148" i="33"/>
  <c r="BU71" i="33"/>
  <c r="BU72" i="33"/>
  <c r="BU73" i="33"/>
  <c r="BU127" i="33"/>
  <c r="BU132" i="33"/>
  <c r="BU134" i="33"/>
  <c r="BU130" i="33"/>
  <c r="BU128" i="33"/>
  <c r="BU140" i="33"/>
  <c r="BU142" i="33"/>
  <c r="BU136" i="33"/>
  <c r="BU138" i="33"/>
  <c r="BU144" i="33"/>
  <c r="BU146" i="33"/>
  <c r="BU135" i="33"/>
  <c r="BU98" i="33"/>
  <c r="BU102" i="33"/>
  <c r="BU109" i="33"/>
  <c r="BU120" i="33"/>
  <c r="BU139" i="33"/>
  <c r="BU131" i="33"/>
  <c r="BU143" i="33"/>
  <c r="BU147" i="33"/>
  <c r="BU97" i="33"/>
  <c r="BU104" i="33"/>
  <c r="BU99" i="33"/>
  <c r="BU101" i="33"/>
  <c r="BU108" i="33"/>
  <c r="BU111" i="33"/>
  <c r="BU115" i="33"/>
  <c r="BU117" i="33"/>
  <c r="BU119" i="33"/>
  <c r="BU106" i="33"/>
  <c r="BU141" i="33"/>
  <c r="BU129" i="33"/>
  <c r="BU103" i="33"/>
  <c r="BU113" i="33"/>
  <c r="BU137" i="33"/>
  <c r="BU145" i="33"/>
  <c r="BU100" i="33"/>
  <c r="BU118" i="33"/>
  <c r="BU112" i="33"/>
  <c r="BU105" i="33"/>
  <c r="BU114" i="33"/>
  <c r="BU107" i="33"/>
  <c r="BU116" i="33"/>
  <c r="BU110" i="33"/>
  <c r="BT206" i="33"/>
  <c r="BT223" i="33"/>
  <c r="BT204" i="33"/>
  <c r="BT216" i="33"/>
  <c r="BT212" i="33"/>
  <c r="BT214" i="33"/>
  <c r="BT218" i="33"/>
  <c r="BT220" i="33"/>
  <c r="BT222" i="33"/>
  <c r="BT207" i="33"/>
  <c r="BT209" i="33"/>
  <c r="BT224" i="33"/>
  <c r="BT213" i="33"/>
  <c r="BT217" i="33"/>
  <c r="BT208" i="33"/>
  <c r="BT221" i="33"/>
  <c r="BT177" i="33"/>
  <c r="BT182" i="33"/>
  <c r="BT184" i="33"/>
  <c r="BT189" i="33"/>
  <c r="BT191" i="33"/>
  <c r="BT205" i="33"/>
  <c r="BT175" i="33"/>
  <c r="BT180" i="33"/>
  <c r="BT187" i="33"/>
  <c r="BT183" i="33"/>
  <c r="BT190" i="33"/>
  <c r="BT192" i="33"/>
  <c r="BT219" i="33"/>
  <c r="BT178" i="33"/>
  <c r="BT185" i="33"/>
  <c r="BT197" i="33"/>
  <c r="BT215" i="33"/>
  <c r="BT181" i="33"/>
  <c r="BT188" i="33"/>
  <c r="BT211" i="33"/>
  <c r="BT174" i="33"/>
  <c r="BT195" i="33"/>
  <c r="BT194" i="33"/>
  <c r="BT179" i="33"/>
  <c r="BT176" i="33"/>
  <c r="BT196" i="33"/>
  <c r="BT186" i="33"/>
  <c r="BT193" i="33"/>
  <c r="BU53" i="33"/>
  <c r="BU55" i="33"/>
  <c r="BU51" i="33"/>
  <c r="BU54" i="33"/>
  <c r="BU57" i="33"/>
  <c r="BU59" i="33"/>
  <c r="BU61" i="33"/>
  <c r="BU52" i="33"/>
  <c r="BU58" i="33"/>
  <c r="BU28" i="33"/>
  <c r="BU35" i="33"/>
  <c r="BU42" i="33"/>
  <c r="BU69" i="33"/>
  <c r="BU25" i="33"/>
  <c r="BU37" i="33"/>
  <c r="BU60" i="33"/>
  <c r="BU62" i="33"/>
  <c r="BU63" i="33"/>
  <c r="BU21" i="33"/>
  <c r="BU23" i="33"/>
  <c r="BU27" i="33"/>
  <c r="BU32" i="33"/>
  <c r="BU39" i="33"/>
  <c r="BU64" i="33"/>
  <c r="BU65" i="33"/>
  <c r="BU67" i="33"/>
  <c r="BU43" i="33"/>
  <c r="BU70" i="33"/>
  <c r="BU34" i="33"/>
  <c r="BU41" i="33"/>
  <c r="BU68" i="33"/>
  <c r="BU22" i="33"/>
  <c r="BU36" i="33"/>
  <c r="BU20" i="33"/>
  <c r="BU30" i="33"/>
  <c r="BU50" i="33"/>
  <c r="BU29" i="33"/>
  <c r="BU66" i="33"/>
  <c r="BU33" i="33"/>
  <c r="BU24" i="33"/>
  <c r="BU40" i="33"/>
  <c r="BU26" i="33"/>
  <c r="BU31" i="33"/>
  <c r="BU38" i="33"/>
  <c r="BS406" i="32"/>
  <c r="BU90" i="32"/>
  <c r="BU87" i="32"/>
  <c r="BU89" i="32"/>
  <c r="BU85" i="32"/>
  <c r="BU88" i="32"/>
  <c r="BU91" i="32"/>
  <c r="BU93" i="32"/>
  <c r="BU84" i="32"/>
  <c r="BU99" i="32"/>
  <c r="BU101" i="32"/>
  <c r="BU103" i="32"/>
  <c r="BU107" i="32"/>
  <c r="BU94" i="32"/>
  <c r="BU104" i="32"/>
  <c r="BU86" i="32"/>
  <c r="BU92" i="32"/>
  <c r="BU98" i="32"/>
  <c r="BU100" i="32"/>
  <c r="BU102" i="32"/>
  <c r="BU106" i="32"/>
  <c r="BU97" i="32"/>
  <c r="BU95" i="32"/>
  <c r="BU105" i="32"/>
  <c r="BU23" i="32"/>
  <c r="BU32" i="32"/>
  <c r="BU25" i="32"/>
  <c r="BU27" i="32"/>
  <c r="BU29" i="32"/>
  <c r="BU37" i="32"/>
  <c r="BU42" i="32"/>
  <c r="BU21" i="32"/>
  <c r="BU43" i="32"/>
  <c r="BU40" i="32"/>
  <c r="BU26" i="32"/>
  <c r="BU31" i="32"/>
  <c r="BU28" i="32"/>
  <c r="BU34" i="32"/>
  <c r="BU96" i="32"/>
  <c r="BU36" i="32"/>
  <c r="BU39" i="32"/>
  <c r="BU20" i="32"/>
  <c r="BU22" i="32"/>
  <c r="BU24" i="32"/>
  <c r="BU33" i="32"/>
  <c r="BU30" i="32"/>
  <c r="BU35" i="32"/>
  <c r="BU38" i="32"/>
  <c r="BU41" i="32"/>
  <c r="BS411" i="32"/>
  <c r="BS414" i="32"/>
  <c r="BS413" i="32"/>
  <c r="BS396" i="32"/>
  <c r="BS398" i="32"/>
  <c r="BS403" i="32"/>
  <c r="BS401" i="32"/>
  <c r="BS405" i="32"/>
  <c r="BS412" i="32"/>
  <c r="BS395" i="32"/>
  <c r="BS402" i="32"/>
  <c r="BS399" i="32"/>
  <c r="BS410" i="32"/>
  <c r="BS408" i="32"/>
  <c r="BS409" i="32"/>
  <c r="BS407" i="32"/>
  <c r="BS397" i="32"/>
  <c r="BS394" i="32"/>
  <c r="BU213" i="31"/>
  <c r="BU212" i="31"/>
  <c r="BU247" i="31"/>
  <c r="BU246" i="31"/>
  <c r="BS404" i="31"/>
  <c r="BU73" i="31"/>
  <c r="BU72" i="31"/>
  <c r="BU229" i="31"/>
  <c r="BU231" i="31"/>
  <c r="BU224" i="31"/>
  <c r="BU226" i="31"/>
  <c r="BU228" i="31"/>
  <c r="BU233" i="31"/>
  <c r="BU230" i="31"/>
  <c r="BU232" i="31"/>
  <c r="BU240" i="31"/>
  <c r="BU236" i="31"/>
  <c r="BU238" i="31"/>
  <c r="BU242" i="31"/>
  <c r="BU244" i="31"/>
  <c r="BU227" i="31"/>
  <c r="BU239" i="31"/>
  <c r="BU241" i="31"/>
  <c r="BU234" i="31"/>
  <c r="BU237" i="31"/>
  <c r="BU243" i="31"/>
  <c r="BU245" i="31"/>
  <c r="BU235" i="31"/>
  <c r="BU225" i="31"/>
  <c r="BU58" i="31"/>
  <c r="BU60" i="31"/>
  <c r="BU69" i="31"/>
  <c r="BU71" i="31"/>
  <c r="BU25" i="31"/>
  <c r="BU27" i="31"/>
  <c r="BU33" i="31"/>
  <c r="BU41" i="31"/>
  <c r="BU43" i="31"/>
  <c r="BU52" i="31"/>
  <c r="BU32" i="31"/>
  <c r="BU38" i="31"/>
  <c r="BU63" i="31"/>
  <c r="BU55" i="31"/>
  <c r="BU66" i="31"/>
  <c r="BU24" i="31"/>
  <c r="BU35" i="31"/>
  <c r="BU37" i="31"/>
  <c r="BU50" i="31"/>
  <c r="BU57" i="31"/>
  <c r="BU62" i="31"/>
  <c r="BU64" i="31"/>
  <c r="BU22" i="31"/>
  <c r="BU28" i="31"/>
  <c r="BU30" i="31"/>
  <c r="BU40" i="31"/>
  <c r="BU42" i="31"/>
  <c r="BU51" i="31"/>
  <c r="BU53" i="31"/>
  <c r="BU59" i="31"/>
  <c r="BU68" i="31"/>
  <c r="BU70" i="31"/>
  <c r="BU20" i="31"/>
  <c r="BU65" i="31"/>
  <c r="BU61" i="31"/>
  <c r="BU26" i="31"/>
  <c r="BU34" i="31"/>
  <c r="BU36" i="31"/>
  <c r="BU54" i="31"/>
  <c r="BU31" i="31"/>
  <c r="BU29" i="31"/>
  <c r="BU23" i="31"/>
  <c r="BU67" i="31"/>
  <c r="BU21" i="31"/>
  <c r="BU39" i="31"/>
  <c r="BS413" i="31"/>
  <c r="BS414" i="31"/>
  <c r="BS409" i="31"/>
  <c r="BS397" i="31"/>
  <c r="BS408" i="31"/>
  <c r="BS402" i="31"/>
  <c r="BS394" i="31"/>
  <c r="BS399" i="31"/>
  <c r="BS406" i="31"/>
  <c r="BU194" i="31"/>
  <c r="BU197" i="31"/>
  <c r="BU199" i="31"/>
  <c r="BU201" i="31"/>
  <c r="BU205" i="31"/>
  <c r="BU208" i="31"/>
  <c r="BU192" i="31"/>
  <c r="BU207" i="31"/>
  <c r="BU210" i="31"/>
  <c r="BU202" i="31"/>
  <c r="BU190" i="31"/>
  <c r="BU200" i="31"/>
  <c r="BU204" i="31"/>
  <c r="BU193" i="31"/>
  <c r="BU198" i="31"/>
  <c r="BU209" i="31"/>
  <c r="BU171" i="31"/>
  <c r="BU191" i="31"/>
  <c r="BU162" i="31"/>
  <c r="BU164" i="31"/>
  <c r="BU167" i="31"/>
  <c r="BU169" i="31"/>
  <c r="BU173" i="31"/>
  <c r="BU178" i="31"/>
  <c r="BU182" i="31"/>
  <c r="BU206" i="31"/>
  <c r="BU175" i="31"/>
  <c r="BU180" i="31"/>
  <c r="BU160" i="31"/>
  <c r="BU166" i="31"/>
  <c r="BU195" i="31"/>
  <c r="BU203" i="31"/>
  <c r="BU163" i="31"/>
  <c r="BU170" i="31"/>
  <c r="BU172" i="31"/>
  <c r="BU177" i="31"/>
  <c r="BU179" i="31"/>
  <c r="BU183" i="31"/>
  <c r="BU174" i="31"/>
  <c r="BU181" i="31"/>
  <c r="BU161" i="31"/>
  <c r="BU168" i="31"/>
  <c r="BU211" i="31"/>
  <c r="BU176" i="31"/>
  <c r="BU165" i="31"/>
  <c r="BS395" i="31"/>
  <c r="BS405" i="31"/>
  <c r="BS398" i="31"/>
  <c r="BS407" i="31"/>
  <c r="BS396" i="31"/>
  <c r="BS403" i="31"/>
  <c r="BS412" i="31"/>
  <c r="BS410" i="31"/>
  <c r="BS411" i="31"/>
  <c r="DH19" i="7"/>
  <c r="DI21" i="7"/>
  <c r="DI25" i="7"/>
  <c r="DI27" i="7"/>
  <c r="DJ24" i="7"/>
  <c r="DL26" i="7"/>
  <c r="DK26" i="7"/>
  <c r="DI23" i="7"/>
  <c r="DJ20" i="7"/>
  <c r="DL22" i="7"/>
  <c r="DK22" i="7"/>
  <c r="BS401" i="30"/>
  <c r="BV39" i="39"/>
  <c r="BV61" i="39" s="1"/>
  <c r="BV89" i="39" s="1"/>
  <c r="BV111" i="39" s="1"/>
  <c r="BV133" i="39" s="1"/>
  <c r="BW16" i="39"/>
  <c r="BV4" i="39"/>
  <c r="BS386" i="30"/>
  <c r="BS394" i="30"/>
  <c r="BU39" i="38"/>
  <c r="BU61" i="38" s="1"/>
  <c r="BU89" i="38" s="1"/>
  <c r="BU111" i="38" s="1"/>
  <c r="BU133" i="38" s="1"/>
  <c r="BV16" i="38"/>
  <c r="BU4" i="38"/>
  <c r="BU9" i="38" s="1" a="1"/>
  <c r="BU9" i="38" s="1"/>
  <c r="BT231" i="30"/>
  <c r="BS358" i="30"/>
  <c r="BT270" i="30"/>
  <c r="BS407" i="30"/>
  <c r="BS389" i="30"/>
  <c r="BS390" i="30"/>
  <c r="BS392" i="30"/>
  <c r="BS398" i="30"/>
  <c r="BS405" i="30"/>
  <c r="BS376" i="30"/>
  <c r="BT239" i="30"/>
  <c r="BS406" i="30"/>
  <c r="BS361" i="30"/>
  <c r="BS375" i="30"/>
  <c r="BS391" i="30"/>
  <c r="BS364" i="30"/>
  <c r="BS397" i="30"/>
  <c r="BS355" i="30"/>
  <c r="BS359" i="30"/>
  <c r="BS368" i="30"/>
  <c r="BS403" i="30"/>
  <c r="BS400" i="30"/>
  <c r="BS387" i="30"/>
  <c r="BT254" i="30"/>
  <c r="BS372" i="30"/>
  <c r="BS374" i="30"/>
  <c r="BS370" i="30"/>
  <c r="BT246" i="30"/>
  <c r="BS399" i="30"/>
  <c r="BS363" i="30"/>
  <c r="BS367" i="30"/>
  <c r="BS388" i="30"/>
  <c r="BT257" i="30"/>
  <c r="BS404" i="30"/>
  <c r="BS366" i="30"/>
  <c r="BS362" i="30"/>
  <c r="BS357" i="30"/>
  <c r="BS395" i="30"/>
  <c r="BS373" i="30"/>
  <c r="BT247" i="30"/>
  <c r="BT235" i="30"/>
  <c r="BT226" i="30"/>
  <c r="BT223" i="30"/>
  <c r="BT228" i="30"/>
  <c r="BT258" i="30"/>
  <c r="BT251" i="30"/>
  <c r="BT267" i="30"/>
  <c r="BS377" i="30"/>
  <c r="BS385" i="30"/>
  <c r="BS384" i="30"/>
  <c r="BS402" i="30"/>
  <c r="BT236" i="30"/>
  <c r="BT255" i="30"/>
  <c r="BT220" i="30"/>
  <c r="BT234" i="30"/>
  <c r="BT256" i="30"/>
  <c r="BT253" i="30"/>
  <c r="BS371" i="30"/>
  <c r="BS360" i="30"/>
  <c r="BS365" i="30"/>
  <c r="BT222" i="30"/>
  <c r="BT252" i="30"/>
  <c r="BT219" i="30"/>
  <c r="BS369" i="30"/>
  <c r="BS356" i="30"/>
  <c r="BS396" i="30"/>
  <c r="BT266" i="30"/>
  <c r="BS393" i="30"/>
  <c r="BS354" i="30"/>
  <c r="BS345" i="30"/>
  <c r="BS311" i="30"/>
  <c r="BS341" i="30"/>
  <c r="BS346" i="30"/>
  <c r="BS342" i="30"/>
  <c r="BS344" i="30"/>
  <c r="BS315" i="30"/>
  <c r="BT269" i="30"/>
  <c r="BT221" i="30"/>
  <c r="BT218" i="30"/>
  <c r="BT250" i="30"/>
  <c r="BT268" i="30"/>
  <c r="BT233" i="30"/>
  <c r="BS343" i="30"/>
  <c r="BT232" i="30"/>
  <c r="BT249" i="30"/>
  <c r="BT260" i="30"/>
  <c r="BV157" i="31"/>
  <c r="BT259" i="30"/>
  <c r="BV125" i="33"/>
  <c r="BW95" i="33"/>
  <c r="BS313" i="30"/>
  <c r="BT217" i="30"/>
  <c r="BV172" i="33"/>
  <c r="BU202" i="33"/>
  <c r="BS314" i="30"/>
  <c r="BT261" i="30"/>
  <c r="BT264" i="30"/>
  <c r="AJ353" i="30"/>
  <c r="BT262" i="30"/>
  <c r="BT230" i="30"/>
  <c r="BU328" i="31"/>
  <c r="BV298" i="31"/>
  <c r="BS312" i="30"/>
  <c r="BT225" i="30"/>
  <c r="BV188" i="32"/>
  <c r="BW158" i="32"/>
  <c r="BT263" i="30"/>
  <c r="BV154" i="30"/>
  <c r="BV153" i="30" s="1"/>
  <c r="BU184" i="30"/>
  <c r="BU215" i="30" s="1"/>
  <c r="BU245" i="30" s="1"/>
  <c r="BU252" i="32"/>
  <c r="BV222" i="32"/>
  <c r="BS316" i="30"/>
  <c r="BU252" i="31"/>
  <c r="BV222" i="31"/>
  <c r="BU362" i="31"/>
  <c r="BT392" i="31"/>
  <c r="BV298" i="32"/>
  <c r="BU328" i="32"/>
  <c r="BT227" i="30"/>
  <c r="BT392" i="32"/>
  <c r="BU362" i="32"/>
  <c r="BT240" i="30"/>
  <c r="BU171" i="33"/>
  <c r="AJ383" i="30"/>
  <c r="BT265" i="30"/>
  <c r="BV94" i="33"/>
  <c r="AJ216" i="30"/>
  <c r="BT229" i="30"/>
  <c r="BT321" i="30"/>
  <c r="BT352" i="30" s="1"/>
  <c r="BT382" i="30" s="1"/>
  <c r="BU291" i="30"/>
  <c r="BT238" i="30"/>
  <c r="BV188" i="31"/>
  <c r="BW158" i="31"/>
  <c r="BU176" i="30"/>
  <c r="BT237" i="30"/>
  <c r="BT224" i="30"/>
  <c r="BT248" i="30"/>
  <c r="BL49" i="36"/>
  <c r="BL69" i="36" s="1"/>
  <c r="BK112" i="36"/>
  <c r="BL54" i="36"/>
  <c r="BL74" i="36" s="1"/>
  <c r="BK117" i="36"/>
  <c r="BU27" i="35"/>
  <c r="BV13" i="35"/>
  <c r="BK104" i="36"/>
  <c r="BL41" i="36"/>
  <c r="BL61" i="36" s="1"/>
  <c r="BL53" i="36"/>
  <c r="BL73" i="36" s="1"/>
  <c r="BK116" i="36"/>
  <c r="BL47" i="36"/>
  <c r="BL67" i="36" s="1"/>
  <c r="BK110" i="36"/>
  <c r="BL45" i="36"/>
  <c r="BL65" i="36" s="1"/>
  <c r="BK108" i="36"/>
  <c r="BL48" i="36"/>
  <c r="BL68" i="36" s="1"/>
  <c r="BK111" i="36"/>
  <c r="BL51" i="36"/>
  <c r="BL71" i="36" s="1"/>
  <c r="BK114" i="36"/>
  <c r="BJ103" i="36"/>
  <c r="BJ119" i="36" s="1"/>
  <c r="BJ78" i="36"/>
  <c r="BS59" i="36"/>
  <c r="BS81" i="36"/>
  <c r="BS102" i="36" s="1"/>
  <c r="BS131" i="36" s="1"/>
  <c r="BS132" i="36" s="1"/>
  <c r="BT39" i="36"/>
  <c r="BM14" i="35"/>
  <c r="BK56" i="36"/>
  <c r="BL40" i="36"/>
  <c r="BL60" i="36" s="1"/>
  <c r="BK115" i="36"/>
  <c r="BL52" i="36"/>
  <c r="BL72" i="36" s="1"/>
  <c r="BU38" i="37"/>
  <c r="BT48" i="37"/>
  <c r="BT49" i="37" s="1"/>
  <c r="BL50" i="36"/>
  <c r="BL70" i="36" s="1"/>
  <c r="BK113" i="36"/>
  <c r="BK105" i="36"/>
  <c r="BL42" i="36"/>
  <c r="BL62" i="36" s="1"/>
  <c r="BL44" i="36"/>
  <c r="BL64" i="36" s="1"/>
  <c r="BK107" i="36"/>
  <c r="BM50" i="37"/>
  <c r="BN39" i="37"/>
  <c r="BL43" i="36"/>
  <c r="BL63" i="36" s="1"/>
  <c r="BK106" i="36"/>
  <c r="BK109" i="36"/>
  <c r="BL46" i="36"/>
  <c r="BL66" i="36" s="1"/>
  <c r="BT120" i="30"/>
  <c r="BU120" i="30" s="1"/>
  <c r="BT114" i="30"/>
  <c r="BU114" i="30" s="1"/>
  <c r="BT112" i="30"/>
  <c r="BU112" i="30" s="1"/>
  <c r="BU116" i="30"/>
  <c r="BT118" i="30"/>
  <c r="BU118" i="30" s="1"/>
  <c r="BT124" i="30"/>
  <c r="BU124" i="30" s="1"/>
  <c r="BT119" i="30"/>
  <c r="BU119" i="30" s="1"/>
  <c r="BT109" i="30"/>
  <c r="BU109" i="30" s="1"/>
  <c r="BT127" i="30"/>
  <c r="BU127" i="30" s="1"/>
  <c r="BT125" i="30"/>
  <c r="BU125" i="30" s="1"/>
  <c r="BT129" i="30"/>
  <c r="BU129" i="30" s="1"/>
  <c r="BT131" i="30"/>
  <c r="BU131" i="30" s="1"/>
  <c r="BT117" i="30"/>
  <c r="BU117" i="30" s="1"/>
  <c r="BT111" i="30"/>
  <c r="BU111" i="30" s="1"/>
  <c r="BT126" i="30"/>
  <c r="BU126" i="30" s="1"/>
  <c r="BT115" i="30"/>
  <c r="BU115" i="30" s="1"/>
  <c r="BT130" i="30"/>
  <c r="BU130" i="30" s="1"/>
  <c r="BT123" i="30"/>
  <c r="BU123" i="30" s="1"/>
  <c r="BT110" i="30"/>
  <c r="BU110" i="30" s="1"/>
  <c r="BT113" i="30"/>
  <c r="BU113" i="30" s="1"/>
  <c r="BT132" i="30"/>
  <c r="BU132" i="30" s="1"/>
  <c r="BT121" i="30"/>
  <c r="BU121" i="30" s="1"/>
  <c r="BT133" i="30"/>
  <c r="BU133" i="30" s="1"/>
  <c r="BT122" i="30"/>
  <c r="BU122" i="30" s="1"/>
  <c r="BT128" i="30"/>
  <c r="BU128" i="30" s="1"/>
  <c r="BW16" i="16"/>
  <c r="BW4" i="16" s="1"/>
  <c r="BW11" i="16" s="1" a="1"/>
  <c r="BW11" i="16" s="1"/>
  <c r="BV39" i="16"/>
  <c r="BV61" i="16" s="1"/>
  <c r="BV89" i="16" s="1"/>
  <c r="BV111" i="16" s="1"/>
  <c r="BV133" i="16" s="1"/>
  <c r="BV48" i="33"/>
  <c r="BW18" i="33"/>
  <c r="BV17" i="33"/>
  <c r="BV48" i="31"/>
  <c r="BW18" i="31"/>
  <c r="BV82" i="32"/>
  <c r="BU112" i="32"/>
  <c r="BV82" i="31"/>
  <c r="BU112" i="31"/>
  <c r="BV48" i="32"/>
  <c r="BW18" i="32"/>
  <c r="BV17" i="32"/>
  <c r="BV17" i="31"/>
  <c r="BU102" i="30"/>
  <c r="BU103" i="30"/>
  <c r="BU101" i="30"/>
  <c r="BU86" i="30"/>
  <c r="BU100" i="30"/>
  <c r="BU91" i="30"/>
  <c r="BU88" i="30"/>
  <c r="BU81" i="30"/>
  <c r="BU92" i="30"/>
  <c r="BU80" i="30"/>
  <c r="BU90" i="30"/>
  <c r="BU84" i="30"/>
  <c r="BU98" i="30"/>
  <c r="BU85" i="30"/>
  <c r="BU82" i="30"/>
  <c r="BU96" i="30"/>
  <c r="BU83" i="30"/>
  <c r="BU93" i="30"/>
  <c r="BU95" i="30"/>
  <c r="AI79" i="30"/>
  <c r="BU87" i="30"/>
  <c r="BU89" i="30"/>
  <c r="BU99" i="30"/>
  <c r="BU97" i="30"/>
  <c r="BU94" i="30"/>
  <c r="BW17" i="30"/>
  <c r="BV47" i="30"/>
  <c r="BV78" i="30" s="1"/>
  <c r="BV108" i="30" s="1"/>
  <c r="AF61" i="16"/>
  <c r="AF89" i="16" s="1"/>
  <c r="AF111" i="16" s="1"/>
  <c r="AF133" i="16" s="1"/>
  <c r="BV42" i="30" l="1"/>
  <c r="BT15" i="22"/>
  <c r="BT13" i="22"/>
  <c r="BT14" i="22"/>
  <c r="BV3" i="22"/>
  <c r="BU12" i="22"/>
  <c r="BL76" i="36"/>
  <c r="BS84" i="36"/>
  <c r="BN82" i="36"/>
  <c r="BM98" i="36"/>
  <c r="BS91" i="36"/>
  <c r="BS86" i="36"/>
  <c r="BS96" i="36"/>
  <c r="BS92" i="36"/>
  <c r="BS83" i="36"/>
  <c r="BS89" i="36"/>
  <c r="BS88" i="36"/>
  <c r="BJ134" i="36"/>
  <c r="BJ121" i="36"/>
  <c r="BS90" i="36"/>
  <c r="BS87" i="36"/>
  <c r="BS93" i="36"/>
  <c r="BS85" i="36"/>
  <c r="BS95" i="36"/>
  <c r="BS94" i="36"/>
  <c r="BV38" i="30"/>
  <c r="BW16" i="30"/>
  <c r="BV37" i="30"/>
  <c r="BV173" i="32"/>
  <c r="BV40" i="30"/>
  <c r="BV41" i="30"/>
  <c r="BV39" i="30"/>
  <c r="BU204" i="30"/>
  <c r="BN21" i="35"/>
  <c r="BN31" i="35" s="1"/>
  <c r="BO20" i="35"/>
  <c r="BO22" i="35"/>
  <c r="BN23" i="35"/>
  <c r="BN32" i="35" s="1"/>
  <c r="BL19" i="35"/>
  <c r="BM15" i="35"/>
  <c r="BM17" i="35" s="1"/>
  <c r="BK30" i="35"/>
  <c r="BV170" i="32"/>
  <c r="BL29" i="35"/>
  <c r="BV183" i="32"/>
  <c r="BV163" i="32"/>
  <c r="BU375" i="31"/>
  <c r="BV168" i="32"/>
  <c r="BV182" i="32"/>
  <c r="BV169" i="32"/>
  <c r="BV171" i="32"/>
  <c r="BV175" i="32"/>
  <c r="BW157" i="32"/>
  <c r="BV161" i="32"/>
  <c r="BV164" i="32"/>
  <c r="BV181" i="32"/>
  <c r="BV167" i="32"/>
  <c r="BV179" i="32"/>
  <c r="BV176" i="32"/>
  <c r="BV160" i="32"/>
  <c r="BV165" i="32"/>
  <c r="BV244" i="32"/>
  <c r="BV177" i="32"/>
  <c r="BU206" i="30"/>
  <c r="BU207" i="30"/>
  <c r="BU302" i="31"/>
  <c r="BV178" i="32"/>
  <c r="BV180" i="32"/>
  <c r="BU262" i="31"/>
  <c r="BV162" i="32"/>
  <c r="BV174" i="32"/>
  <c r="BV166" i="32"/>
  <c r="BU124" i="32"/>
  <c r="BT401" i="31"/>
  <c r="BU118" i="31"/>
  <c r="BV172" i="32"/>
  <c r="BU86" i="31"/>
  <c r="BV9" i="39" a="1"/>
  <c r="BV9" i="39" s="1"/>
  <c r="BT404" i="32"/>
  <c r="BU300" i="31"/>
  <c r="BT314" i="30"/>
  <c r="BU301" i="32"/>
  <c r="BT316" i="30"/>
  <c r="BU92" i="31"/>
  <c r="BU320" i="32"/>
  <c r="BU300" i="32"/>
  <c r="BU305" i="32"/>
  <c r="BU88" i="31"/>
  <c r="BU91" i="31"/>
  <c r="BU100" i="31"/>
  <c r="BU107" i="31"/>
  <c r="BU84" i="31"/>
  <c r="BU106" i="31"/>
  <c r="BU105" i="31"/>
  <c r="BU94" i="31"/>
  <c r="BU90" i="31"/>
  <c r="BU97" i="31"/>
  <c r="BU89" i="31"/>
  <c r="BU104" i="31"/>
  <c r="BU101" i="31"/>
  <c r="BU102" i="31"/>
  <c r="BV81" i="31"/>
  <c r="BU103" i="31"/>
  <c r="BU98" i="31"/>
  <c r="BU99" i="31"/>
  <c r="BU85" i="31"/>
  <c r="BU93" i="31"/>
  <c r="BU96" i="31"/>
  <c r="BU95" i="31"/>
  <c r="BU87" i="31"/>
  <c r="BU310" i="32"/>
  <c r="BU302" i="32"/>
  <c r="BU311" i="32"/>
  <c r="BU373" i="32"/>
  <c r="BU322" i="32"/>
  <c r="BU304" i="32"/>
  <c r="BU309" i="32"/>
  <c r="BU303" i="32"/>
  <c r="BU323" i="32"/>
  <c r="BU315" i="32"/>
  <c r="BU318" i="32"/>
  <c r="BU319" i="32"/>
  <c r="BV297" i="32"/>
  <c r="BU317" i="32"/>
  <c r="BU313" i="32"/>
  <c r="BU316" i="32"/>
  <c r="BU312" i="32"/>
  <c r="BU321" i="32"/>
  <c r="BU314" i="32"/>
  <c r="BU307" i="32"/>
  <c r="BU306" i="32"/>
  <c r="BU308" i="32"/>
  <c r="BV81" i="32"/>
  <c r="BT315" i="30"/>
  <c r="BT312" i="30"/>
  <c r="BT313" i="30"/>
  <c r="BU290" i="30"/>
  <c r="BT311" i="30"/>
  <c r="BU317" i="31"/>
  <c r="BV297" i="31"/>
  <c r="BU351" i="31"/>
  <c r="BU301" i="31"/>
  <c r="BU315" i="31"/>
  <c r="BU310" i="31"/>
  <c r="BU316" i="31"/>
  <c r="BU311" i="31"/>
  <c r="BU307" i="31"/>
  <c r="BU312" i="31"/>
  <c r="BU323" i="31"/>
  <c r="BU320" i="31"/>
  <c r="BU308" i="31"/>
  <c r="BU321" i="31"/>
  <c r="BU318" i="31"/>
  <c r="BU306" i="31"/>
  <c r="BU319" i="31"/>
  <c r="BU322" i="31"/>
  <c r="BU314" i="31"/>
  <c r="BU313" i="31"/>
  <c r="BU309" i="31"/>
  <c r="BU304" i="31"/>
  <c r="BU305" i="31"/>
  <c r="BU303" i="31"/>
  <c r="BU205" i="30"/>
  <c r="BU208" i="30"/>
  <c r="BU209" i="30"/>
  <c r="BT345" i="30"/>
  <c r="BV69" i="30"/>
  <c r="BT410" i="31"/>
  <c r="BT399" i="31"/>
  <c r="BU347" i="31"/>
  <c r="BU341" i="31"/>
  <c r="BU123" i="31"/>
  <c r="BU134" i="31"/>
  <c r="BU116" i="31"/>
  <c r="BU270" i="31"/>
  <c r="BU268" i="31"/>
  <c r="BU381" i="31"/>
  <c r="BU374" i="31"/>
  <c r="BU370" i="31"/>
  <c r="BT404" i="31"/>
  <c r="BU275" i="31"/>
  <c r="BU352" i="31"/>
  <c r="BT399" i="32"/>
  <c r="BV234" i="32"/>
  <c r="BU374" i="32"/>
  <c r="BU382" i="32"/>
  <c r="BU371" i="32"/>
  <c r="BT413" i="32"/>
  <c r="BU123" i="32"/>
  <c r="BU134" i="32"/>
  <c r="BT416" i="31"/>
  <c r="BU266" i="32"/>
  <c r="BV71" i="30"/>
  <c r="BV72" i="30"/>
  <c r="BT412" i="31"/>
  <c r="BT394" i="31"/>
  <c r="BU348" i="31"/>
  <c r="BU337" i="31"/>
  <c r="BU119" i="31"/>
  <c r="BU131" i="31"/>
  <c r="BU263" i="31"/>
  <c r="BU256" i="31"/>
  <c r="BU368" i="31"/>
  <c r="BU369" i="31"/>
  <c r="BU366" i="31"/>
  <c r="BU135" i="31"/>
  <c r="BU276" i="31"/>
  <c r="BT394" i="32"/>
  <c r="BT402" i="32"/>
  <c r="BV226" i="32"/>
  <c r="BV239" i="32"/>
  <c r="BV224" i="32"/>
  <c r="BU380" i="32"/>
  <c r="BU369" i="32"/>
  <c r="BT414" i="32"/>
  <c r="BU121" i="32"/>
  <c r="BU126" i="32"/>
  <c r="BV246" i="32"/>
  <c r="BU385" i="32"/>
  <c r="BT417" i="32"/>
  <c r="BT415" i="32"/>
  <c r="BT417" i="31"/>
  <c r="BT415" i="31"/>
  <c r="BU264" i="32"/>
  <c r="BV70" i="30"/>
  <c r="BT403" i="31"/>
  <c r="BT402" i="31"/>
  <c r="BU338" i="31"/>
  <c r="BU335" i="31"/>
  <c r="BU129" i="31"/>
  <c r="BU132" i="31"/>
  <c r="BU133" i="31"/>
  <c r="BU125" i="31"/>
  <c r="BU121" i="31"/>
  <c r="BU261" i="31"/>
  <c r="BU273" i="31"/>
  <c r="BU377" i="31"/>
  <c r="BU383" i="31"/>
  <c r="BU136" i="31"/>
  <c r="BU277" i="31"/>
  <c r="BT397" i="32"/>
  <c r="BT395" i="32"/>
  <c r="BV236" i="32"/>
  <c r="BV237" i="32"/>
  <c r="BV231" i="32"/>
  <c r="BV229" i="32"/>
  <c r="BV230" i="32"/>
  <c r="BT405" i="32"/>
  <c r="BU376" i="32"/>
  <c r="BT411" i="32"/>
  <c r="BU119" i="32"/>
  <c r="BU114" i="32"/>
  <c r="BT406" i="32"/>
  <c r="BV247" i="32"/>
  <c r="BU384" i="32"/>
  <c r="BU10" i="38" a="1"/>
  <c r="BU10" i="38" s="1"/>
  <c r="BU8" i="38" a="1"/>
  <c r="BU8" i="38" s="1"/>
  <c r="BV5" i="39" a="1"/>
  <c r="BV5" i="39" s="1"/>
  <c r="BU271" i="32"/>
  <c r="BU274" i="32"/>
  <c r="BU256" i="32"/>
  <c r="BU269" i="32"/>
  <c r="BV67" i="30"/>
  <c r="BT396" i="31"/>
  <c r="BU346" i="31"/>
  <c r="BU350" i="31"/>
  <c r="BU333" i="31"/>
  <c r="BU130" i="31"/>
  <c r="BU122" i="31"/>
  <c r="BU255" i="31"/>
  <c r="BU274" i="31"/>
  <c r="BU254" i="31"/>
  <c r="BU269" i="31"/>
  <c r="BU371" i="31"/>
  <c r="BU378" i="31"/>
  <c r="BU137" i="31"/>
  <c r="BU387" i="31"/>
  <c r="BT412" i="32"/>
  <c r="BV233" i="32"/>
  <c r="BV228" i="32"/>
  <c r="BT401" i="32"/>
  <c r="BU381" i="32"/>
  <c r="BU370" i="32"/>
  <c r="BU383" i="32"/>
  <c r="BU372" i="32"/>
  <c r="BU367" i="32"/>
  <c r="BU125" i="32"/>
  <c r="BU137" i="32"/>
  <c r="BV245" i="32"/>
  <c r="BT416" i="32"/>
  <c r="BU267" i="32"/>
  <c r="BU255" i="32"/>
  <c r="BT407" i="31"/>
  <c r="BT408" i="31"/>
  <c r="BU340" i="31"/>
  <c r="BU330" i="31"/>
  <c r="BU345" i="31"/>
  <c r="BU334" i="31"/>
  <c r="BU127" i="31"/>
  <c r="BU126" i="31"/>
  <c r="BU117" i="31"/>
  <c r="BU272" i="31"/>
  <c r="BU271" i="31"/>
  <c r="BU258" i="31"/>
  <c r="BU367" i="31"/>
  <c r="BU372" i="31"/>
  <c r="BU385" i="31"/>
  <c r="BT407" i="32"/>
  <c r="BV241" i="32"/>
  <c r="BT403" i="32"/>
  <c r="BU379" i="32"/>
  <c r="BU364" i="32"/>
  <c r="BU133" i="32"/>
  <c r="BU131" i="32"/>
  <c r="BU128" i="32"/>
  <c r="BU135" i="32"/>
  <c r="BU387" i="32"/>
  <c r="BU361" i="32"/>
  <c r="BU275" i="32"/>
  <c r="BU254" i="32"/>
  <c r="BT344" i="30"/>
  <c r="BT346" i="30"/>
  <c r="BV68" i="30"/>
  <c r="BT398" i="31"/>
  <c r="BT397" i="31"/>
  <c r="BU332" i="31"/>
  <c r="BU339" i="31"/>
  <c r="BT414" i="31"/>
  <c r="BU128" i="31"/>
  <c r="BU267" i="31"/>
  <c r="BU259" i="31"/>
  <c r="BU266" i="31"/>
  <c r="BU373" i="31"/>
  <c r="BU365" i="31"/>
  <c r="BU364" i="31"/>
  <c r="BU386" i="31"/>
  <c r="BT409" i="32"/>
  <c r="BV238" i="32"/>
  <c r="BV242" i="32"/>
  <c r="BV225" i="32"/>
  <c r="BV232" i="32"/>
  <c r="BT398" i="32"/>
  <c r="BU368" i="32"/>
  <c r="BU365" i="32"/>
  <c r="BU132" i="32"/>
  <c r="BU130" i="32"/>
  <c r="BU127" i="32"/>
  <c r="BU129" i="32"/>
  <c r="BU122" i="32"/>
  <c r="BU136" i="32"/>
  <c r="BU257" i="32"/>
  <c r="BU259" i="32"/>
  <c r="BU273" i="32"/>
  <c r="BU265" i="32"/>
  <c r="BV221" i="31"/>
  <c r="BV221" i="32"/>
  <c r="BT342" i="30"/>
  <c r="BT341" i="30"/>
  <c r="BT405" i="31"/>
  <c r="BT409" i="31"/>
  <c r="BU344" i="31"/>
  <c r="BU349" i="31"/>
  <c r="BU331" i="31"/>
  <c r="BT413" i="31"/>
  <c r="BU124" i="31"/>
  <c r="BU114" i="31"/>
  <c r="BU265" i="31"/>
  <c r="BU264" i="31"/>
  <c r="BU379" i="31"/>
  <c r="BU382" i="31"/>
  <c r="BU380" i="31"/>
  <c r="BU353" i="31"/>
  <c r="BT408" i="32"/>
  <c r="BV240" i="32"/>
  <c r="BV227" i="32"/>
  <c r="BT396" i="32"/>
  <c r="BU375" i="32"/>
  <c r="BU118" i="32"/>
  <c r="BU115" i="32"/>
  <c r="BU117" i="32"/>
  <c r="BU116" i="32"/>
  <c r="BU386" i="32"/>
  <c r="BU276" i="32"/>
  <c r="BU263" i="32"/>
  <c r="BU268" i="32"/>
  <c r="BU277" i="32"/>
  <c r="BU361" i="31"/>
  <c r="BU272" i="32"/>
  <c r="BT343" i="30"/>
  <c r="BT411" i="31"/>
  <c r="BT395" i="31"/>
  <c r="BT406" i="31"/>
  <c r="BU342" i="31"/>
  <c r="BU343" i="31"/>
  <c r="BU115" i="31"/>
  <c r="BU257" i="31"/>
  <c r="BU384" i="31"/>
  <c r="BU376" i="31"/>
  <c r="BT410" i="32"/>
  <c r="BV243" i="32"/>
  <c r="BV235" i="32"/>
  <c r="BU377" i="32"/>
  <c r="BU366" i="32"/>
  <c r="BU378" i="32"/>
  <c r="BU262" i="32"/>
  <c r="BU258" i="32"/>
  <c r="BU261" i="32"/>
  <c r="BU270" i="32"/>
  <c r="BW5" i="16" a="1"/>
  <c r="BW5" i="16" s="1"/>
  <c r="BW8" i="16" a="1"/>
  <c r="BW8" i="16" s="1"/>
  <c r="BU7" i="38" a="1"/>
  <c r="BU7" i="38" s="1"/>
  <c r="BU227" i="33"/>
  <c r="BU225" i="33"/>
  <c r="BU226" i="33"/>
  <c r="BW7" i="16" a="1"/>
  <c r="BW7" i="16" s="1"/>
  <c r="BW10" i="16" a="1"/>
  <c r="BW10" i="16" s="1"/>
  <c r="BV10" i="39" a="1"/>
  <c r="BV10" i="39" s="1"/>
  <c r="BV8" i="39" a="1"/>
  <c r="BV8" i="39" s="1"/>
  <c r="BW9" i="16" a="1"/>
  <c r="BW9" i="16" s="1"/>
  <c r="BU5" i="38" a="1"/>
  <c r="BU5" i="38" s="1"/>
  <c r="BV7" i="39" a="1"/>
  <c r="BV7" i="39" s="1"/>
  <c r="BV11" i="39" a="1"/>
  <c r="BV11" i="39" s="1"/>
  <c r="BU11" i="38" a="1"/>
  <c r="BU11" i="38" s="1"/>
  <c r="BV150" i="33"/>
  <c r="BV149" i="33"/>
  <c r="BV148" i="33"/>
  <c r="BV71" i="33"/>
  <c r="BV72" i="33"/>
  <c r="BV73" i="33"/>
  <c r="BU208" i="33"/>
  <c r="BU221" i="33"/>
  <c r="BU206" i="33"/>
  <c r="BU223" i="33"/>
  <c r="BU204" i="33"/>
  <c r="BU216" i="33"/>
  <c r="BU212" i="33"/>
  <c r="BU214" i="33"/>
  <c r="BU218" i="33"/>
  <c r="BU220" i="33"/>
  <c r="BU222" i="33"/>
  <c r="BU205" i="33"/>
  <c r="BU211" i="33"/>
  <c r="BU215" i="33"/>
  <c r="BU219" i="33"/>
  <c r="BU213" i="33"/>
  <c r="BU217" i="33"/>
  <c r="BU209" i="33"/>
  <c r="BU174" i="33"/>
  <c r="BU186" i="33"/>
  <c r="BU193" i="33"/>
  <c r="BU195" i="33"/>
  <c r="BU207" i="33"/>
  <c r="BU177" i="33"/>
  <c r="BU182" i="33"/>
  <c r="BU184" i="33"/>
  <c r="BU189" i="33"/>
  <c r="BU191" i="33"/>
  <c r="BU178" i="33"/>
  <c r="BU185" i="33"/>
  <c r="BU194" i="33"/>
  <c r="BU175" i="33"/>
  <c r="BU224" i="33"/>
  <c r="BU192" i="33"/>
  <c r="BU197" i="33"/>
  <c r="BU181" i="33"/>
  <c r="BU188" i="33"/>
  <c r="BU180" i="33"/>
  <c r="BU187" i="33"/>
  <c r="BU183" i="33"/>
  <c r="BU190" i="33"/>
  <c r="BU176" i="33"/>
  <c r="BU196" i="33"/>
  <c r="BU179" i="33"/>
  <c r="BV50" i="33"/>
  <c r="BV53" i="33"/>
  <c r="BV55" i="33"/>
  <c r="BV51" i="33"/>
  <c r="BV54" i="33"/>
  <c r="BV58" i="33"/>
  <c r="BV59" i="33"/>
  <c r="BV20" i="33"/>
  <c r="BV29" i="33"/>
  <c r="BV33" i="33"/>
  <c r="BV40" i="33"/>
  <c r="BV28" i="33"/>
  <c r="BV35" i="33"/>
  <c r="BV42" i="33"/>
  <c r="BV69" i="33"/>
  <c r="BV25" i="33"/>
  <c r="BV37" i="33"/>
  <c r="BV60" i="33"/>
  <c r="BV62" i="33"/>
  <c r="BV63" i="33"/>
  <c r="BV21" i="33"/>
  <c r="BV23" i="33"/>
  <c r="BV27" i="33"/>
  <c r="BV32" i="33"/>
  <c r="BV39" i="33"/>
  <c r="BV61" i="33"/>
  <c r="BV64" i="33"/>
  <c r="BV65" i="33"/>
  <c r="BV67" i="33"/>
  <c r="BV43" i="33"/>
  <c r="BV38" i="33"/>
  <c r="BV41" i="33"/>
  <c r="BV30" i="33"/>
  <c r="BV68" i="33"/>
  <c r="BV52" i="33"/>
  <c r="BV22" i="33"/>
  <c r="BV36" i="33"/>
  <c r="BV24" i="33"/>
  <c r="BV66" i="33"/>
  <c r="BV70" i="33"/>
  <c r="BV57" i="33"/>
  <c r="BV26" i="33"/>
  <c r="BV31" i="33"/>
  <c r="BV34" i="33"/>
  <c r="BV129" i="33"/>
  <c r="BV127" i="33"/>
  <c r="BV132" i="33"/>
  <c r="BV134" i="33"/>
  <c r="BV130" i="33"/>
  <c r="BV145" i="33"/>
  <c r="BV140" i="33"/>
  <c r="BV142" i="33"/>
  <c r="BV128" i="33"/>
  <c r="BV136" i="33"/>
  <c r="BV144" i="33"/>
  <c r="BV100" i="33"/>
  <c r="BV105" i="33"/>
  <c r="BV107" i="33"/>
  <c r="BV110" i="33"/>
  <c r="BV112" i="33"/>
  <c r="BV114" i="33"/>
  <c r="BV116" i="33"/>
  <c r="BV118" i="33"/>
  <c r="BV98" i="33"/>
  <c r="BV102" i="33"/>
  <c r="BV109" i="33"/>
  <c r="BV120" i="33"/>
  <c r="BV139" i="33"/>
  <c r="BV131" i="33"/>
  <c r="BV143" i="33"/>
  <c r="BV147" i="33"/>
  <c r="BV97" i="33"/>
  <c r="BV104" i="33"/>
  <c r="BV101" i="33"/>
  <c r="BV111" i="33"/>
  <c r="BV115" i="33"/>
  <c r="BV119" i="33"/>
  <c r="BV135" i="33"/>
  <c r="BV106" i="33"/>
  <c r="BV141" i="33"/>
  <c r="BV138" i="33"/>
  <c r="BV146" i="33"/>
  <c r="BV99" i="33"/>
  <c r="BV108" i="33"/>
  <c r="BV117" i="33"/>
  <c r="BV103" i="33"/>
  <c r="BV113" i="33"/>
  <c r="BV137" i="33"/>
  <c r="BV86" i="32"/>
  <c r="BV84" i="32"/>
  <c r="BV87" i="32"/>
  <c r="BV89" i="32"/>
  <c r="BV85" i="32"/>
  <c r="BV90" i="32"/>
  <c r="BV96" i="32"/>
  <c r="BV88" i="32"/>
  <c r="BV91" i="32"/>
  <c r="BV93" i="32"/>
  <c r="BV95" i="32"/>
  <c r="BV97" i="32"/>
  <c r="BV105" i="32"/>
  <c r="BV94" i="32"/>
  <c r="BV104" i="32"/>
  <c r="BV107" i="32"/>
  <c r="BV98" i="32"/>
  <c r="BV101" i="32"/>
  <c r="BV92" i="32"/>
  <c r="BV102" i="32"/>
  <c r="BV20" i="32"/>
  <c r="BV34" i="32"/>
  <c r="BV40" i="32"/>
  <c r="BV99" i="32"/>
  <c r="BV23" i="32"/>
  <c r="BV32" i="32"/>
  <c r="BV29" i="32"/>
  <c r="BV37" i="32"/>
  <c r="BV21" i="32"/>
  <c r="BV43" i="32"/>
  <c r="BV100" i="32"/>
  <c r="BV35" i="32"/>
  <c r="BV38" i="32"/>
  <c r="BV26" i="32"/>
  <c r="BV31" i="32"/>
  <c r="BV103" i="32"/>
  <c r="BV41" i="32"/>
  <c r="BV25" i="32"/>
  <c r="BV28" i="32"/>
  <c r="BV42" i="32"/>
  <c r="BV30" i="32"/>
  <c r="BV36" i="32"/>
  <c r="BV39" i="32"/>
  <c r="BV106" i="32"/>
  <c r="BV22" i="32"/>
  <c r="BV24" i="32"/>
  <c r="BV27" i="32"/>
  <c r="BV33" i="32"/>
  <c r="BV247" i="31"/>
  <c r="BV246" i="31"/>
  <c r="BV213" i="31"/>
  <c r="BV212" i="31"/>
  <c r="BV73" i="31"/>
  <c r="BV72" i="31"/>
  <c r="BV191" i="31"/>
  <c r="BV211" i="31"/>
  <c r="BV194" i="31"/>
  <c r="BV197" i="31"/>
  <c r="BV199" i="31"/>
  <c r="BV201" i="31"/>
  <c r="BV205" i="31"/>
  <c r="BV208" i="31"/>
  <c r="BV192" i="31"/>
  <c r="BV207" i="31"/>
  <c r="BV210" i="31"/>
  <c r="BV202" i="31"/>
  <c r="BV190" i="31"/>
  <c r="BV200" i="31"/>
  <c r="BV204" i="31"/>
  <c r="BV209" i="31"/>
  <c r="BV176" i="31"/>
  <c r="BV171" i="31"/>
  <c r="BV198" i="31"/>
  <c r="BV162" i="31"/>
  <c r="BV164" i="31"/>
  <c r="BV167" i="31"/>
  <c r="BV169" i="31"/>
  <c r="BV173" i="31"/>
  <c r="BV178" i="31"/>
  <c r="BV182" i="31"/>
  <c r="BV206" i="31"/>
  <c r="BV175" i="31"/>
  <c r="BV180" i="31"/>
  <c r="BV160" i="31"/>
  <c r="BV166" i="31"/>
  <c r="BV195" i="31"/>
  <c r="BV203" i="31"/>
  <c r="BV163" i="31"/>
  <c r="BV170" i="31"/>
  <c r="BV172" i="31"/>
  <c r="BV177" i="31"/>
  <c r="BV179" i="31"/>
  <c r="BV183" i="31"/>
  <c r="BV161" i="31"/>
  <c r="BV193" i="31"/>
  <c r="BV168" i="31"/>
  <c r="BV174" i="31"/>
  <c r="BV165" i="31"/>
  <c r="BV181" i="31"/>
  <c r="BV229" i="31"/>
  <c r="BV231" i="31"/>
  <c r="BV224" i="31"/>
  <c r="BV226" i="31"/>
  <c r="BV228" i="31"/>
  <c r="BV233" i="31"/>
  <c r="BV230" i="31"/>
  <c r="BV232" i="31"/>
  <c r="BV240" i="31"/>
  <c r="BV236" i="31"/>
  <c r="BV238" i="31"/>
  <c r="BV242" i="31"/>
  <c r="BV244" i="31"/>
  <c r="BV227" i="31"/>
  <c r="BV239" i="31"/>
  <c r="BV241" i="31"/>
  <c r="BV243" i="31"/>
  <c r="BV235" i="31"/>
  <c r="BV225" i="31"/>
  <c r="BV234" i="31"/>
  <c r="BV237" i="31"/>
  <c r="BV245" i="31"/>
  <c r="BV54" i="31"/>
  <c r="BV67" i="31"/>
  <c r="BV21" i="31"/>
  <c r="BV23" i="31"/>
  <c r="BV29" i="31"/>
  <c r="BV36" i="31"/>
  <c r="BV39" i="31"/>
  <c r="BV60" i="31"/>
  <c r="BV69" i="31"/>
  <c r="BV71" i="31"/>
  <c r="BV27" i="31"/>
  <c r="BV43" i="31"/>
  <c r="BV58" i="31"/>
  <c r="BV25" i="31"/>
  <c r="BV33" i="31"/>
  <c r="BV41" i="31"/>
  <c r="BV52" i="31"/>
  <c r="BV32" i="31"/>
  <c r="BV38" i="31"/>
  <c r="BV55" i="31"/>
  <c r="BV66" i="31"/>
  <c r="BV24" i="31"/>
  <c r="BV35" i="31"/>
  <c r="BV30" i="31"/>
  <c r="BV61" i="31"/>
  <c r="BV50" i="31"/>
  <c r="BV57" i="31"/>
  <c r="BV62" i="31"/>
  <c r="BV64" i="31"/>
  <c r="BV22" i="31"/>
  <c r="BV28" i="31"/>
  <c r="BV53" i="31"/>
  <c r="BV59" i="31"/>
  <c r="BV68" i="31"/>
  <c r="BV70" i="31"/>
  <c r="BV20" i="31"/>
  <c r="BV37" i="31"/>
  <c r="BV40" i="31"/>
  <c r="BV42" i="31"/>
  <c r="BV51" i="31"/>
  <c r="BV34" i="31"/>
  <c r="BV65" i="31"/>
  <c r="BV63" i="31"/>
  <c r="BV26" i="31"/>
  <c r="BV31" i="31"/>
  <c r="DI19" i="7"/>
  <c r="DL24" i="7"/>
  <c r="DK24" i="7"/>
  <c r="DL20" i="7"/>
  <c r="DK20" i="7"/>
  <c r="DJ27" i="7"/>
  <c r="DJ23" i="7"/>
  <c r="DJ25" i="7"/>
  <c r="DJ21" i="7"/>
  <c r="BU246" i="30"/>
  <c r="BW42" i="30"/>
  <c r="BT404" i="30"/>
  <c r="BV116" i="30"/>
  <c r="BW39" i="39"/>
  <c r="BW61" i="39" s="1"/>
  <c r="BW89" i="39" s="1"/>
  <c r="BW111" i="39" s="1"/>
  <c r="BW133" i="39" s="1"/>
  <c r="BX16" i="39"/>
  <c r="BW4" i="39"/>
  <c r="BV39" i="38"/>
  <c r="BV61" i="38" s="1"/>
  <c r="BV89" i="38" s="1"/>
  <c r="BV111" i="38" s="1"/>
  <c r="BV133" i="38" s="1"/>
  <c r="BV4" i="38"/>
  <c r="BV9" i="38" s="1" a="1"/>
  <c r="BV9" i="38" s="1"/>
  <c r="BW16" i="38"/>
  <c r="BU249" i="30"/>
  <c r="BU248" i="30"/>
  <c r="BU253" i="30"/>
  <c r="BT395" i="30"/>
  <c r="BU238" i="30"/>
  <c r="BU269" i="30"/>
  <c r="BU224" i="30"/>
  <c r="BT357" i="30"/>
  <c r="BU252" i="30"/>
  <c r="BU260" i="30"/>
  <c r="BT402" i="30"/>
  <c r="BU232" i="30"/>
  <c r="BU250" i="30"/>
  <c r="BT366" i="30"/>
  <c r="BU237" i="30"/>
  <c r="BU218" i="30"/>
  <c r="BU231" i="30"/>
  <c r="BU223" i="30"/>
  <c r="BU220" i="30"/>
  <c r="BU230" i="30"/>
  <c r="BU268" i="30"/>
  <c r="BU257" i="30"/>
  <c r="BU265" i="30"/>
  <c r="BU227" i="30"/>
  <c r="BU229" i="30"/>
  <c r="BU240" i="30"/>
  <c r="BU234" i="30"/>
  <c r="BT407" i="30"/>
  <c r="BT365" i="30"/>
  <c r="BT374" i="30"/>
  <c r="BT405" i="30"/>
  <c r="BT361" i="30"/>
  <c r="BT396" i="30"/>
  <c r="BU254" i="30"/>
  <c r="BU233" i="30"/>
  <c r="BU225" i="30"/>
  <c r="BU255" i="30"/>
  <c r="BU266" i="30"/>
  <c r="BU228" i="30"/>
  <c r="BT373" i="30"/>
  <c r="BT358" i="30"/>
  <c r="BT400" i="30"/>
  <c r="BT393" i="30"/>
  <c r="AK216" i="30"/>
  <c r="AK383" i="30"/>
  <c r="BT384" i="30"/>
  <c r="BT399" i="30"/>
  <c r="BT369" i="30"/>
  <c r="BV328" i="31"/>
  <c r="BW298" i="31"/>
  <c r="BT391" i="30"/>
  <c r="BT406" i="30"/>
  <c r="BT355" i="30"/>
  <c r="BT354" i="30"/>
  <c r="BV176" i="30"/>
  <c r="BV175" i="30"/>
  <c r="BV178" i="30"/>
  <c r="BV177" i="30"/>
  <c r="BV174" i="30"/>
  <c r="BV179" i="30"/>
  <c r="BT390" i="30"/>
  <c r="BT401" i="30"/>
  <c r="BU264" i="30"/>
  <c r="BU251" i="30"/>
  <c r="BT364" i="30"/>
  <c r="BT397" i="30"/>
  <c r="BU392" i="32"/>
  <c r="BV362" i="32"/>
  <c r="BT360" i="30"/>
  <c r="BT394" i="30"/>
  <c r="BT368" i="30"/>
  <c r="BU262" i="30"/>
  <c r="AK353" i="30"/>
  <c r="BU261" i="30"/>
  <c r="BV202" i="33"/>
  <c r="BW172" i="33"/>
  <c r="BT370" i="30"/>
  <c r="BU236" i="30"/>
  <c r="BT385" i="30"/>
  <c r="BW188" i="31"/>
  <c r="BX158" i="31"/>
  <c r="BW94" i="33"/>
  <c r="BV171" i="33"/>
  <c r="BT359" i="30"/>
  <c r="BT371" i="30"/>
  <c r="BT372" i="30"/>
  <c r="BT389" i="30"/>
  <c r="BU270" i="30"/>
  <c r="BU221" i="30"/>
  <c r="BU217" i="30"/>
  <c r="BU239" i="30"/>
  <c r="BU259" i="30"/>
  <c r="BU226" i="30"/>
  <c r="BT376" i="30"/>
  <c r="BT398" i="30"/>
  <c r="BT388" i="30"/>
  <c r="BT386" i="30"/>
  <c r="BV328" i="32"/>
  <c r="BW298" i="32"/>
  <c r="BT387" i="30"/>
  <c r="BV252" i="31"/>
  <c r="BW222" i="31"/>
  <c r="BU256" i="30"/>
  <c r="BU263" i="30"/>
  <c r="BT362" i="30"/>
  <c r="BU222" i="30"/>
  <c r="BT367" i="30"/>
  <c r="BT363" i="30"/>
  <c r="BT403" i="30"/>
  <c r="BU235" i="30"/>
  <c r="BT377" i="30"/>
  <c r="BT392" i="30"/>
  <c r="BT375" i="30"/>
  <c r="BU321" i="30"/>
  <c r="BU352" i="30" s="1"/>
  <c r="BU382" i="30" s="1"/>
  <c r="BV291" i="30"/>
  <c r="BU258" i="30"/>
  <c r="BU247" i="30"/>
  <c r="BU219" i="30"/>
  <c r="BU392" i="31"/>
  <c r="BV362" i="31"/>
  <c r="BV252" i="32"/>
  <c r="BW222" i="32"/>
  <c r="BV184" i="30"/>
  <c r="BV215" i="30" s="1"/>
  <c r="BV245" i="30" s="1"/>
  <c r="BW154" i="30"/>
  <c r="BW153" i="30" s="1"/>
  <c r="BW188" i="32"/>
  <c r="BX158" i="32"/>
  <c r="BU267" i="30"/>
  <c r="BT356" i="30"/>
  <c r="BW125" i="33"/>
  <c r="BX95" i="33"/>
  <c r="BW157" i="31"/>
  <c r="BM46" i="36"/>
  <c r="BM66" i="36" s="1"/>
  <c r="BL109" i="36"/>
  <c r="BL105" i="36"/>
  <c r="BM42" i="36"/>
  <c r="BM62" i="36" s="1"/>
  <c r="BL111" i="36"/>
  <c r="BM48" i="36"/>
  <c r="BM68" i="36" s="1"/>
  <c r="BK103" i="36"/>
  <c r="BK119" i="36" s="1"/>
  <c r="BK78" i="36"/>
  <c r="BM40" i="36"/>
  <c r="BM60" i="36" s="1"/>
  <c r="BL56" i="36"/>
  <c r="BL108" i="36"/>
  <c r="BM45" i="36"/>
  <c r="BM65" i="36" s="1"/>
  <c r="BV27" i="35"/>
  <c r="BW13" i="35"/>
  <c r="BL106" i="36"/>
  <c r="BM43" i="36"/>
  <c r="BM63" i="36" s="1"/>
  <c r="BL113" i="36"/>
  <c r="BM50" i="36"/>
  <c r="BM70" i="36" s="1"/>
  <c r="BN50" i="37"/>
  <c r="BO39" i="37"/>
  <c r="BN14" i="35"/>
  <c r="BM47" i="36"/>
  <c r="BM67" i="36" s="1"/>
  <c r="BL110" i="36"/>
  <c r="BL117" i="36"/>
  <c r="BM54" i="36"/>
  <c r="BM74" i="36" s="1"/>
  <c r="BV38" i="37"/>
  <c r="BU48" i="37"/>
  <c r="BU49" i="37" s="1"/>
  <c r="BT59" i="36"/>
  <c r="BU39" i="36"/>
  <c r="BT81" i="36"/>
  <c r="BT102" i="36" s="1"/>
  <c r="BT131" i="36" s="1"/>
  <c r="BT132" i="36" s="1"/>
  <c r="BL114" i="36"/>
  <c r="BM51" i="36"/>
  <c r="BM71" i="36" s="1"/>
  <c r="BL116" i="36"/>
  <c r="BM53" i="36"/>
  <c r="BM73" i="36" s="1"/>
  <c r="BL107" i="36"/>
  <c r="BM44" i="36"/>
  <c r="BM64" i="36" s="1"/>
  <c r="BL115" i="36"/>
  <c r="BM52" i="36"/>
  <c r="BM72" i="36" s="1"/>
  <c r="BM41" i="36"/>
  <c r="BM61" i="36" s="1"/>
  <c r="BL104" i="36"/>
  <c r="BM49" i="36"/>
  <c r="BM69" i="36" s="1"/>
  <c r="BL112" i="36"/>
  <c r="BV122" i="30"/>
  <c r="BV115" i="30"/>
  <c r="BV109" i="30"/>
  <c r="BV133" i="30"/>
  <c r="BV126" i="30"/>
  <c r="BV127" i="30"/>
  <c r="BV121" i="30"/>
  <c r="BV111" i="30"/>
  <c r="BV120" i="30"/>
  <c r="BV132" i="30"/>
  <c r="BV117" i="30"/>
  <c r="BV119" i="30"/>
  <c r="BV113" i="30"/>
  <c r="BV131" i="30"/>
  <c r="BV124" i="30"/>
  <c r="BV110" i="30"/>
  <c r="BV129" i="30"/>
  <c r="BV118" i="30"/>
  <c r="BV123" i="30"/>
  <c r="BV112" i="30"/>
  <c r="BV114" i="30"/>
  <c r="BV128" i="30"/>
  <c r="BV130" i="30"/>
  <c r="BV125" i="30"/>
  <c r="BW39" i="16"/>
  <c r="BW61" i="16" s="1"/>
  <c r="BW89" i="16" s="1"/>
  <c r="BW111" i="16" s="1"/>
  <c r="BW133" i="16" s="1"/>
  <c r="BX16" i="16"/>
  <c r="BX4" i="16" s="1"/>
  <c r="BX11" i="16" s="1" a="1"/>
  <c r="BX11" i="16" s="1"/>
  <c r="BW17" i="33"/>
  <c r="BW48" i="33"/>
  <c r="BX18" i="33"/>
  <c r="BX18" i="32"/>
  <c r="BW48" i="32"/>
  <c r="BV112" i="32"/>
  <c r="BW82" i="32"/>
  <c r="BX18" i="31"/>
  <c r="BW48" i="31"/>
  <c r="BW17" i="32"/>
  <c r="BW17" i="31"/>
  <c r="BW82" i="31"/>
  <c r="BV112" i="31"/>
  <c r="BV103" i="30"/>
  <c r="BV101" i="30"/>
  <c r="BV102" i="30"/>
  <c r="BV95" i="30"/>
  <c r="BV90" i="30"/>
  <c r="BV94" i="30"/>
  <c r="BV93" i="30"/>
  <c r="BV80" i="30"/>
  <c r="BV97" i="30"/>
  <c r="BV83" i="30"/>
  <c r="BV92" i="30"/>
  <c r="BV99" i="30"/>
  <c r="BV96" i="30"/>
  <c r="BV91" i="30"/>
  <c r="BV89" i="30"/>
  <c r="BV82" i="30"/>
  <c r="BV100" i="30"/>
  <c r="BV87" i="30"/>
  <c r="BV85" i="30"/>
  <c r="BV86" i="30"/>
  <c r="BV98" i="30"/>
  <c r="BV88" i="30"/>
  <c r="AJ79" i="30"/>
  <c r="BV84" i="30"/>
  <c r="BV81" i="30"/>
  <c r="BX17" i="30"/>
  <c r="BX16" i="30" s="1"/>
  <c r="BW47" i="30"/>
  <c r="BW78" i="30" s="1"/>
  <c r="BW108" i="30" s="1"/>
  <c r="AG61" i="16"/>
  <c r="AG89" i="16" s="1"/>
  <c r="AG111" i="16" s="1"/>
  <c r="AG133" i="16" s="1"/>
  <c r="BU13" i="22" l="1"/>
  <c r="BU15" i="22"/>
  <c r="BU14" i="22"/>
  <c r="BW3" i="22"/>
  <c r="BV12" i="22"/>
  <c r="BW37" i="30"/>
  <c r="BW38" i="30"/>
  <c r="BW39" i="30"/>
  <c r="BX39" i="30" s="1"/>
  <c r="BM76" i="36"/>
  <c r="BT85" i="36"/>
  <c r="BT83" i="36"/>
  <c r="BT93" i="36"/>
  <c r="BT92" i="36"/>
  <c r="BT87" i="36"/>
  <c r="BT96" i="36"/>
  <c r="BK134" i="36"/>
  <c r="BK121" i="36"/>
  <c r="BT91" i="36"/>
  <c r="BT86" i="36"/>
  <c r="BT94" i="36"/>
  <c r="BT88" i="36"/>
  <c r="BT90" i="36"/>
  <c r="BT84" i="36"/>
  <c r="BT95" i="36"/>
  <c r="BT89" i="36"/>
  <c r="BO82" i="36"/>
  <c r="BN98" i="36"/>
  <c r="BW41" i="30"/>
  <c r="BX41" i="30" s="1"/>
  <c r="BW40" i="30"/>
  <c r="BX40" i="30" s="1"/>
  <c r="BW9" i="39" a="1"/>
  <c r="BW9" i="39" s="1"/>
  <c r="BW81" i="31"/>
  <c r="BW163" i="32"/>
  <c r="BW170" i="32"/>
  <c r="BW177" i="32"/>
  <c r="BV87" i="31"/>
  <c r="BW165" i="32"/>
  <c r="BM19" i="35"/>
  <c r="BN15" i="35"/>
  <c r="BN17" i="35" s="1"/>
  <c r="BO23" i="35"/>
  <c r="BO32" i="35" s="1"/>
  <c r="BP22" i="35"/>
  <c r="BO21" i="35"/>
  <c r="BO31" i="35" s="1"/>
  <c r="BP20" i="35"/>
  <c r="BL30" i="35"/>
  <c r="BM29" i="35"/>
  <c r="BW168" i="32"/>
  <c r="BW160" i="32"/>
  <c r="BW172" i="32"/>
  <c r="BW180" i="32"/>
  <c r="BW175" i="32"/>
  <c r="BX157" i="32"/>
  <c r="BW183" i="32"/>
  <c r="BW178" i="32"/>
  <c r="BW176" i="32"/>
  <c r="BW171" i="32"/>
  <c r="BW182" i="32"/>
  <c r="BW173" i="32"/>
  <c r="BW169" i="32"/>
  <c r="BW174" i="32"/>
  <c r="BW164" i="32"/>
  <c r="BW162" i="32"/>
  <c r="BW161" i="32"/>
  <c r="BU314" i="30"/>
  <c r="BW166" i="32"/>
  <c r="BW181" i="32"/>
  <c r="BV103" i="31"/>
  <c r="BW179" i="32"/>
  <c r="BV99" i="31"/>
  <c r="BV97" i="31"/>
  <c r="BW167" i="32"/>
  <c r="BV290" i="30"/>
  <c r="BV105" i="31"/>
  <c r="BW105" i="31" s="1"/>
  <c r="BV95" i="31"/>
  <c r="BV102" i="31"/>
  <c r="BV106" i="31"/>
  <c r="BV86" i="31"/>
  <c r="BV93" i="31"/>
  <c r="BV104" i="31"/>
  <c r="BV107" i="31"/>
  <c r="BV85" i="31"/>
  <c r="BW85" i="31" s="1"/>
  <c r="BV89" i="31"/>
  <c r="BV100" i="31"/>
  <c r="BV91" i="31"/>
  <c r="BV98" i="31"/>
  <c r="BV90" i="31"/>
  <c r="BV88" i="31"/>
  <c r="BU401" i="31"/>
  <c r="BV135" i="31"/>
  <c r="BW247" i="32"/>
  <c r="BV276" i="31"/>
  <c r="BV370" i="31"/>
  <c r="BV136" i="32"/>
  <c r="BV94" i="31"/>
  <c r="BV96" i="31"/>
  <c r="BV101" i="31"/>
  <c r="BV84" i="31"/>
  <c r="BW84" i="31" s="1"/>
  <c r="BV92" i="31"/>
  <c r="BU404" i="32"/>
  <c r="BV310" i="32"/>
  <c r="BV311" i="31"/>
  <c r="BU313" i="30"/>
  <c r="BU346" i="30"/>
  <c r="BV316" i="32"/>
  <c r="BV373" i="32"/>
  <c r="BV320" i="32"/>
  <c r="BV300" i="32"/>
  <c r="BV312" i="32"/>
  <c r="BV305" i="32"/>
  <c r="BW297" i="32"/>
  <c r="BV308" i="32"/>
  <c r="BV301" i="32"/>
  <c r="BV302" i="32"/>
  <c r="BV309" i="32"/>
  <c r="BV322" i="32"/>
  <c r="BV303" i="32"/>
  <c r="BV317" i="32"/>
  <c r="BV319" i="32"/>
  <c r="BV307" i="32"/>
  <c r="BV304" i="32"/>
  <c r="BV323" i="32"/>
  <c r="BV311" i="32"/>
  <c r="BV318" i="32"/>
  <c r="BV313" i="32"/>
  <c r="BV306" i="32"/>
  <c r="BV315" i="32"/>
  <c r="BV314" i="32"/>
  <c r="BV321" i="32"/>
  <c r="BU343" i="30"/>
  <c r="BU316" i="30"/>
  <c r="BU312" i="30"/>
  <c r="BU315" i="30"/>
  <c r="BU341" i="30"/>
  <c r="BW81" i="32"/>
  <c r="BU311" i="30"/>
  <c r="BV307" i="31"/>
  <c r="BV314" i="31"/>
  <c r="BV309" i="31"/>
  <c r="BV305" i="31"/>
  <c r="BV300" i="31"/>
  <c r="BV301" i="31"/>
  <c r="BV320" i="31"/>
  <c r="BV308" i="31"/>
  <c r="BV306" i="31"/>
  <c r="BV318" i="31"/>
  <c r="BV304" i="31"/>
  <c r="BV302" i="31"/>
  <c r="BV319" i="31"/>
  <c r="BV322" i="31"/>
  <c r="BV317" i="31"/>
  <c r="BW297" i="31"/>
  <c r="BV321" i="31"/>
  <c r="BV310" i="31"/>
  <c r="BV315" i="31"/>
  <c r="BV352" i="31"/>
  <c r="BV323" i="31"/>
  <c r="BV316" i="31"/>
  <c r="BV313" i="31"/>
  <c r="BV303" i="31"/>
  <c r="BV312" i="31"/>
  <c r="BU344" i="30"/>
  <c r="BV377" i="32"/>
  <c r="BV381" i="32"/>
  <c r="BV374" i="32"/>
  <c r="BU342" i="30"/>
  <c r="BV364" i="32"/>
  <c r="BV365" i="32"/>
  <c r="BV379" i="32"/>
  <c r="BV367" i="32"/>
  <c r="BV378" i="32"/>
  <c r="BV372" i="32"/>
  <c r="BV371" i="32"/>
  <c r="BV383" i="32"/>
  <c r="BV382" i="32"/>
  <c r="BV208" i="30"/>
  <c r="BW67" i="30"/>
  <c r="BV346" i="31"/>
  <c r="BV343" i="31"/>
  <c r="BV127" i="31"/>
  <c r="BV117" i="31"/>
  <c r="BV124" i="31"/>
  <c r="BV114" i="31"/>
  <c r="BV261" i="31"/>
  <c r="BV273" i="31"/>
  <c r="BV384" i="31"/>
  <c r="BV369" i="31"/>
  <c r="BV366" i="31"/>
  <c r="BV137" i="31"/>
  <c r="BV277" i="31"/>
  <c r="BV128" i="32"/>
  <c r="BV129" i="32"/>
  <c r="BV124" i="32"/>
  <c r="BW242" i="32"/>
  <c r="BV137" i="32"/>
  <c r="BV261" i="32"/>
  <c r="BV277" i="32"/>
  <c r="BV273" i="32"/>
  <c r="BU398" i="32"/>
  <c r="BU414" i="31"/>
  <c r="BV254" i="32"/>
  <c r="BU401" i="32"/>
  <c r="BU415" i="31"/>
  <c r="BU414" i="32"/>
  <c r="BU412" i="31"/>
  <c r="BV209" i="30"/>
  <c r="BW71" i="30"/>
  <c r="BV341" i="31"/>
  <c r="BV122" i="31"/>
  <c r="BV254" i="31"/>
  <c r="BV269" i="31"/>
  <c r="BV381" i="31"/>
  <c r="BV383" i="31"/>
  <c r="BV368" i="31"/>
  <c r="BV136" i="31"/>
  <c r="BV115" i="32"/>
  <c r="BV117" i="32"/>
  <c r="BW240" i="32"/>
  <c r="BV135" i="32"/>
  <c r="BV258" i="32"/>
  <c r="BV268" i="32"/>
  <c r="BU409" i="31"/>
  <c r="BV259" i="32"/>
  <c r="BV275" i="32"/>
  <c r="BU408" i="31"/>
  <c r="BU411" i="32"/>
  <c r="BU417" i="31"/>
  <c r="BV369" i="32"/>
  <c r="BU402" i="32"/>
  <c r="BV206" i="30"/>
  <c r="BW68" i="30"/>
  <c r="BW69" i="30"/>
  <c r="BV348" i="31"/>
  <c r="BV337" i="31"/>
  <c r="BV119" i="31"/>
  <c r="BV134" i="31"/>
  <c r="BV118" i="31"/>
  <c r="BV271" i="31"/>
  <c r="BV258" i="31"/>
  <c r="BV377" i="31"/>
  <c r="BV378" i="31"/>
  <c r="BV387" i="31"/>
  <c r="BV125" i="32"/>
  <c r="BW235" i="32"/>
  <c r="BW243" i="32"/>
  <c r="BV262" i="32"/>
  <c r="BU406" i="31"/>
  <c r="BV263" i="32"/>
  <c r="BU405" i="31"/>
  <c r="BV257" i="32"/>
  <c r="BV361" i="32"/>
  <c r="BU407" i="31"/>
  <c r="BU396" i="31"/>
  <c r="BV376" i="32"/>
  <c r="BU415" i="32"/>
  <c r="BV380" i="32"/>
  <c r="BU394" i="32"/>
  <c r="BU413" i="32"/>
  <c r="BU345" i="30"/>
  <c r="BV204" i="30"/>
  <c r="BV338" i="31"/>
  <c r="BV335" i="31"/>
  <c r="BV132" i="31"/>
  <c r="BV133" i="31"/>
  <c r="BV131" i="31"/>
  <c r="BV116" i="31"/>
  <c r="BV267" i="31"/>
  <c r="BV259" i="31"/>
  <c r="BV266" i="31"/>
  <c r="BV371" i="31"/>
  <c r="BV372" i="31"/>
  <c r="BV386" i="31"/>
  <c r="BV122" i="32"/>
  <c r="BV123" i="32"/>
  <c r="BV134" i="32"/>
  <c r="BV130" i="32"/>
  <c r="BW231" i="32"/>
  <c r="BW236" i="32"/>
  <c r="BW229" i="32"/>
  <c r="BW224" i="32"/>
  <c r="BW244" i="32"/>
  <c r="BU410" i="32"/>
  <c r="BU395" i="31"/>
  <c r="BV276" i="32"/>
  <c r="BV375" i="32"/>
  <c r="BV368" i="32"/>
  <c r="BU397" i="31"/>
  <c r="BV387" i="32"/>
  <c r="BU407" i="32"/>
  <c r="BV255" i="32"/>
  <c r="BU412" i="32"/>
  <c r="BU417" i="32"/>
  <c r="BV266" i="32"/>
  <c r="BU399" i="31"/>
  <c r="BV345" i="31"/>
  <c r="BV347" i="31"/>
  <c r="BV350" i="31"/>
  <c r="BV333" i="31"/>
  <c r="BV130" i="31"/>
  <c r="BV125" i="31"/>
  <c r="BV274" i="31"/>
  <c r="BV264" i="31"/>
  <c r="BV255" i="31"/>
  <c r="BV365" i="31"/>
  <c r="BV364" i="31"/>
  <c r="BV385" i="31"/>
  <c r="BV116" i="32"/>
  <c r="BV121" i="32"/>
  <c r="BV126" i="32"/>
  <c r="BW239" i="32"/>
  <c r="BW234" i="32"/>
  <c r="BX7" i="16" a="1"/>
  <c r="BX7" i="16" s="1"/>
  <c r="BV366" i="32"/>
  <c r="BU411" i="31"/>
  <c r="BV386" i="32"/>
  <c r="BU408" i="32"/>
  <c r="BU398" i="31"/>
  <c r="BV267" i="32"/>
  <c r="BV269" i="32"/>
  <c r="BV384" i="32"/>
  <c r="BU402" i="31"/>
  <c r="BV385" i="32"/>
  <c r="BU399" i="32"/>
  <c r="BV332" i="31"/>
  <c r="BV340" i="31"/>
  <c r="BV334" i="31"/>
  <c r="BV344" i="31"/>
  <c r="BV126" i="31"/>
  <c r="BV129" i="31"/>
  <c r="BV121" i="31"/>
  <c r="BV265" i="31"/>
  <c r="BV262" i="31"/>
  <c r="BV367" i="31"/>
  <c r="BV382" i="31"/>
  <c r="BV380" i="31"/>
  <c r="BV351" i="31"/>
  <c r="BV119" i="32"/>
  <c r="BV114" i="32"/>
  <c r="BW241" i="32"/>
  <c r="BW245" i="32"/>
  <c r="BU413" i="31"/>
  <c r="BW221" i="32"/>
  <c r="BU416" i="32"/>
  <c r="BV370" i="32"/>
  <c r="BV256" i="32"/>
  <c r="BU395" i="32"/>
  <c r="BU403" i="31"/>
  <c r="BU416" i="31"/>
  <c r="BU410" i="31"/>
  <c r="BV207" i="30"/>
  <c r="BW72" i="30"/>
  <c r="BV342" i="31"/>
  <c r="BV349" i="31"/>
  <c r="BV339" i="31"/>
  <c r="BV330" i="31"/>
  <c r="BV272" i="31"/>
  <c r="BV257" i="31"/>
  <c r="BV270" i="31"/>
  <c r="BV268" i="31"/>
  <c r="BV373" i="31"/>
  <c r="BV376" i="31"/>
  <c r="BV375" i="31"/>
  <c r="BV275" i="31"/>
  <c r="BV353" i="31"/>
  <c r="BV133" i="32"/>
  <c r="BW233" i="32"/>
  <c r="BW238" i="32"/>
  <c r="BW225" i="32"/>
  <c r="BW232" i="32"/>
  <c r="BW246" i="32"/>
  <c r="BV272" i="32"/>
  <c r="BW221" i="31"/>
  <c r="BU409" i="32"/>
  <c r="BU403" i="32"/>
  <c r="BV274" i="32"/>
  <c r="BU406" i="32"/>
  <c r="BU405" i="32"/>
  <c r="BU397" i="32"/>
  <c r="BV205" i="30"/>
  <c r="BW70" i="30"/>
  <c r="BV331" i="31"/>
  <c r="BV123" i="31"/>
  <c r="BV128" i="31"/>
  <c r="BV115" i="31"/>
  <c r="BV263" i="31"/>
  <c r="BV256" i="31"/>
  <c r="BV379" i="31"/>
  <c r="BV374" i="31"/>
  <c r="BV118" i="32"/>
  <c r="BV127" i="32"/>
  <c r="BV131" i="32"/>
  <c r="BV132" i="32"/>
  <c r="BW237" i="32"/>
  <c r="BW228" i="32"/>
  <c r="BW230" i="32"/>
  <c r="BW227" i="32"/>
  <c r="BW226" i="32"/>
  <c r="BV270" i="32"/>
  <c r="BV361" i="31"/>
  <c r="BU396" i="32"/>
  <c r="BV265" i="32"/>
  <c r="BV271" i="32"/>
  <c r="BV264" i="32"/>
  <c r="BU394" i="31"/>
  <c r="BU404" i="31"/>
  <c r="BX9" i="16" a="1"/>
  <c r="BX9" i="16" s="1"/>
  <c r="BV10" i="38" a="1"/>
  <c r="BV10" i="38" s="1"/>
  <c r="BW8" i="39" a="1"/>
  <c r="BW8" i="39" s="1"/>
  <c r="BX8" i="16" a="1"/>
  <c r="BX8" i="16" s="1"/>
  <c r="BV11" i="38" a="1"/>
  <c r="BV11" i="38" s="1"/>
  <c r="BX5" i="16" a="1"/>
  <c r="BX5" i="16" s="1"/>
  <c r="BW11" i="39" a="1"/>
  <c r="BW11" i="39" s="1"/>
  <c r="BW5" i="39" a="1"/>
  <c r="BW5" i="39" s="1"/>
  <c r="BW7" i="39" a="1"/>
  <c r="BW7" i="39" s="1"/>
  <c r="BV8" i="38" a="1"/>
  <c r="BV8" i="38" s="1"/>
  <c r="BW10" i="39" a="1"/>
  <c r="BW10" i="39" s="1"/>
  <c r="BV7" i="38" a="1"/>
  <c r="BV7" i="38" s="1"/>
  <c r="BV226" i="33"/>
  <c r="BV227" i="33"/>
  <c r="BV225" i="33"/>
  <c r="BV5" i="38" a="1"/>
  <c r="BV5" i="38" s="1"/>
  <c r="BX10" i="16" a="1"/>
  <c r="BX10" i="16" s="1"/>
  <c r="BW150" i="33"/>
  <c r="BW149" i="33"/>
  <c r="BW148" i="33"/>
  <c r="BW71" i="33"/>
  <c r="BW72" i="33"/>
  <c r="BW73" i="33"/>
  <c r="BW50" i="33"/>
  <c r="BW53" i="33"/>
  <c r="BW55" i="33"/>
  <c r="BW51" i="33"/>
  <c r="BW60" i="33"/>
  <c r="BW62" i="33"/>
  <c r="BW64" i="33"/>
  <c r="BW54" i="33"/>
  <c r="BW58" i="33"/>
  <c r="BW57" i="33"/>
  <c r="BW52" i="33"/>
  <c r="BW66" i="33"/>
  <c r="BW68" i="33"/>
  <c r="BW22" i="33"/>
  <c r="BW26" i="33"/>
  <c r="BW30" i="33"/>
  <c r="BW59" i="33"/>
  <c r="BW20" i="33"/>
  <c r="BW29" i="33"/>
  <c r="BW33" i="33"/>
  <c r="BW40" i="33"/>
  <c r="BW28" i="33"/>
  <c r="BW35" i="33"/>
  <c r="BW42" i="33"/>
  <c r="BW69" i="33"/>
  <c r="BW25" i="33"/>
  <c r="BW37" i="33"/>
  <c r="BW63" i="33"/>
  <c r="BW21" i="33"/>
  <c r="BW23" i="33"/>
  <c r="BW27" i="33"/>
  <c r="BW32" i="33"/>
  <c r="BW39" i="33"/>
  <c r="BW24" i="33"/>
  <c r="BW34" i="33"/>
  <c r="BW65" i="33"/>
  <c r="BW38" i="33"/>
  <c r="BW41" i="33"/>
  <c r="BW31" i="33"/>
  <c r="BW61" i="33"/>
  <c r="BW70" i="33"/>
  <c r="BW43" i="33"/>
  <c r="BW67" i="33"/>
  <c r="BW36" i="33"/>
  <c r="BV213" i="33"/>
  <c r="BV217" i="33"/>
  <c r="BV208" i="33"/>
  <c r="BV221" i="33"/>
  <c r="BV206" i="33"/>
  <c r="BV223" i="33"/>
  <c r="BV204" i="33"/>
  <c r="BV216" i="33"/>
  <c r="BV212" i="33"/>
  <c r="BV214" i="33"/>
  <c r="BV218" i="33"/>
  <c r="BV220" i="33"/>
  <c r="BV207" i="33"/>
  <c r="BV209" i="33"/>
  <c r="BV224" i="33"/>
  <c r="BV205" i="33"/>
  <c r="BV211" i="33"/>
  <c r="BV215" i="33"/>
  <c r="BV219" i="33"/>
  <c r="BV179" i="33"/>
  <c r="BV174" i="33"/>
  <c r="BV186" i="33"/>
  <c r="BV193" i="33"/>
  <c r="BV177" i="33"/>
  <c r="BV182" i="33"/>
  <c r="BV184" i="33"/>
  <c r="BV189" i="33"/>
  <c r="BV191" i="33"/>
  <c r="BV175" i="33"/>
  <c r="BV180" i="33"/>
  <c r="BV187" i="33"/>
  <c r="BV178" i="33"/>
  <c r="BV185" i="33"/>
  <c r="BV192" i="33"/>
  <c r="BV197" i="33"/>
  <c r="BV181" i="33"/>
  <c r="BV188" i="33"/>
  <c r="BV195" i="33"/>
  <c r="BV194" i="33"/>
  <c r="BV183" i="33"/>
  <c r="BV190" i="33"/>
  <c r="BV176" i="33"/>
  <c r="BV196" i="33"/>
  <c r="BV222" i="33"/>
  <c r="BW131" i="33"/>
  <c r="BW129" i="33"/>
  <c r="BW127" i="33"/>
  <c r="BW132" i="33"/>
  <c r="BW134" i="33"/>
  <c r="BW130" i="33"/>
  <c r="BW143" i="33"/>
  <c r="BW147" i="33"/>
  <c r="BW145" i="33"/>
  <c r="BW140" i="33"/>
  <c r="BW136" i="33"/>
  <c r="BW138" i="33"/>
  <c r="BW144" i="33"/>
  <c r="BW146" i="33"/>
  <c r="BW100" i="33"/>
  <c r="BW105" i="33"/>
  <c r="BW107" i="33"/>
  <c r="BW110" i="33"/>
  <c r="BW112" i="33"/>
  <c r="BW114" i="33"/>
  <c r="BW116" i="33"/>
  <c r="BW118" i="33"/>
  <c r="BW98" i="33"/>
  <c r="BW102" i="33"/>
  <c r="BW109" i="33"/>
  <c r="BW120" i="33"/>
  <c r="BW139" i="33"/>
  <c r="BW142" i="33"/>
  <c r="BW97" i="33"/>
  <c r="BW128" i="33"/>
  <c r="BW101" i="33"/>
  <c r="BW111" i="33"/>
  <c r="BW115" i="33"/>
  <c r="BW119" i="33"/>
  <c r="BW135" i="33"/>
  <c r="BW106" i="33"/>
  <c r="BW104" i="33"/>
  <c r="BW99" i="33"/>
  <c r="BW108" i="33"/>
  <c r="BW117" i="33"/>
  <c r="BW103" i="33"/>
  <c r="BW137" i="33"/>
  <c r="BW141" i="33"/>
  <c r="BW113" i="33"/>
  <c r="BW90" i="32"/>
  <c r="BW84" i="32"/>
  <c r="BW87" i="32"/>
  <c r="BW89" i="32"/>
  <c r="BW96" i="32"/>
  <c r="BW85" i="32"/>
  <c r="BW99" i="32"/>
  <c r="BW101" i="32"/>
  <c r="BW103" i="32"/>
  <c r="BW107" i="32"/>
  <c r="BW95" i="32"/>
  <c r="BW97" i="32"/>
  <c r="BW105" i="32"/>
  <c r="BW94" i="32"/>
  <c r="BW100" i="32"/>
  <c r="BW91" i="32"/>
  <c r="BW104" i="32"/>
  <c r="BW98" i="32"/>
  <c r="BW92" i="32"/>
  <c r="BW26" i="32"/>
  <c r="BW30" i="32"/>
  <c r="BW36" i="32"/>
  <c r="BW38" i="32"/>
  <c r="BW102" i="32"/>
  <c r="BW20" i="32"/>
  <c r="BW34" i="32"/>
  <c r="BW40" i="32"/>
  <c r="BW35" i="32"/>
  <c r="BW41" i="32"/>
  <c r="BW27" i="32"/>
  <c r="BW86" i="32"/>
  <c r="BW29" i="32"/>
  <c r="BW37" i="32"/>
  <c r="BW24" i="32"/>
  <c r="BW21" i="32"/>
  <c r="BW23" i="32"/>
  <c r="BW32" i="32"/>
  <c r="BW43" i="32"/>
  <c r="BW106" i="32"/>
  <c r="BW22" i="32"/>
  <c r="BW88" i="32"/>
  <c r="BW93" i="32"/>
  <c r="BW31" i="32"/>
  <c r="BW33" i="32"/>
  <c r="BW25" i="32"/>
  <c r="BW28" i="32"/>
  <c r="BW42" i="32"/>
  <c r="BW39" i="32"/>
  <c r="BW247" i="31"/>
  <c r="BW246" i="31"/>
  <c r="BW213" i="31"/>
  <c r="BW212" i="31"/>
  <c r="BW73" i="31"/>
  <c r="BW72" i="31"/>
  <c r="BW195" i="31"/>
  <c r="BW203" i="31"/>
  <c r="BW206" i="31"/>
  <c r="BW191" i="31"/>
  <c r="BW211" i="31"/>
  <c r="BW194" i="31"/>
  <c r="BW197" i="31"/>
  <c r="BW199" i="31"/>
  <c r="BW201" i="31"/>
  <c r="BW205" i="31"/>
  <c r="BW208" i="31"/>
  <c r="BW192" i="31"/>
  <c r="BW207" i="31"/>
  <c r="BW210" i="31"/>
  <c r="BW202" i="31"/>
  <c r="BW200" i="31"/>
  <c r="BW161" i="31"/>
  <c r="BW165" i="31"/>
  <c r="BW168" i="31"/>
  <c r="BW209" i="31"/>
  <c r="BW176" i="31"/>
  <c r="BW190" i="31"/>
  <c r="BW171" i="31"/>
  <c r="BW198" i="31"/>
  <c r="BW162" i="31"/>
  <c r="BW164" i="31"/>
  <c r="BW167" i="31"/>
  <c r="BW169" i="31"/>
  <c r="BW173" i="31"/>
  <c r="BW178" i="31"/>
  <c r="BW182" i="31"/>
  <c r="BW204" i="31"/>
  <c r="BW175" i="31"/>
  <c r="BW180" i="31"/>
  <c r="BW160" i="31"/>
  <c r="BW166" i="31"/>
  <c r="BW170" i="31"/>
  <c r="BW179" i="31"/>
  <c r="BW177" i="31"/>
  <c r="BW193" i="31"/>
  <c r="BW183" i="31"/>
  <c r="BW174" i="31"/>
  <c r="BW163" i="31"/>
  <c r="BW172" i="31"/>
  <c r="BW181" i="31"/>
  <c r="BW225" i="31"/>
  <c r="BW227" i="31"/>
  <c r="BW234" i="31"/>
  <c r="BW229" i="31"/>
  <c r="BW231" i="31"/>
  <c r="BW224" i="31"/>
  <c r="BW226" i="31"/>
  <c r="BW228" i="31"/>
  <c r="BW230" i="31"/>
  <c r="BW235" i="31"/>
  <c r="BW232" i="31"/>
  <c r="BW240" i="31"/>
  <c r="BW233" i="31"/>
  <c r="BW236" i="31"/>
  <c r="BW238" i="31"/>
  <c r="BW242" i="31"/>
  <c r="BW244" i="31"/>
  <c r="BW243" i="31"/>
  <c r="BW241" i="31"/>
  <c r="BW239" i="31"/>
  <c r="BW237" i="31"/>
  <c r="BW51" i="31"/>
  <c r="BW63" i="31"/>
  <c r="BW65" i="31"/>
  <c r="BW31" i="31"/>
  <c r="BW21" i="31"/>
  <c r="BW23" i="31"/>
  <c r="BW29" i="31"/>
  <c r="BW36" i="31"/>
  <c r="BW39" i="31"/>
  <c r="BW245" i="31"/>
  <c r="BW54" i="31"/>
  <c r="BW67" i="31"/>
  <c r="BW58" i="31"/>
  <c r="BW60" i="31"/>
  <c r="BW69" i="31"/>
  <c r="BW71" i="31"/>
  <c r="BW25" i="31"/>
  <c r="BW27" i="31"/>
  <c r="BW33" i="31"/>
  <c r="BW41" i="31"/>
  <c r="BW43" i="31"/>
  <c r="BW35" i="31"/>
  <c r="BW53" i="31"/>
  <c r="BW59" i="31"/>
  <c r="BW52" i="31"/>
  <c r="BW32" i="31"/>
  <c r="BW38" i="31"/>
  <c r="BW55" i="31"/>
  <c r="BW66" i="31"/>
  <c r="BW24" i="31"/>
  <c r="BW50" i="31"/>
  <c r="BW57" i="31"/>
  <c r="BW62" i="31"/>
  <c r="BW64" i="31"/>
  <c r="BW22" i="31"/>
  <c r="BW28" i="31"/>
  <c r="BW30" i="31"/>
  <c r="BW20" i="31"/>
  <c r="BW37" i="31"/>
  <c r="BW61" i="31"/>
  <c r="BW34" i="31"/>
  <c r="BW26" i="31"/>
  <c r="BW70" i="31"/>
  <c r="BW42" i="31"/>
  <c r="BW68" i="31"/>
  <c r="BW40" i="31"/>
  <c r="DJ19" i="7"/>
  <c r="DL23" i="7"/>
  <c r="DK23" i="7"/>
  <c r="DL27" i="7"/>
  <c r="DK27" i="7"/>
  <c r="DL21" i="7"/>
  <c r="DK21" i="7"/>
  <c r="DL25" i="7"/>
  <c r="DK25" i="7"/>
  <c r="BX37" i="30"/>
  <c r="BX38" i="30"/>
  <c r="BX42" i="30"/>
  <c r="BW116" i="30"/>
  <c r="BX39" i="39"/>
  <c r="BX61" i="39" s="1"/>
  <c r="BX89" i="39" s="1"/>
  <c r="BX111" i="39" s="1"/>
  <c r="BX133" i="39" s="1"/>
  <c r="BX4" i="39"/>
  <c r="BY16" i="39"/>
  <c r="BV252" i="30"/>
  <c r="BW39" i="38"/>
  <c r="BW61" i="38" s="1"/>
  <c r="BW89" i="38" s="1"/>
  <c r="BW111" i="38" s="1"/>
  <c r="BW133" i="38" s="1"/>
  <c r="BW4" i="38"/>
  <c r="BW9" i="38" s="1" a="1"/>
  <c r="BW9" i="38" s="1"/>
  <c r="BX16" i="38"/>
  <c r="BU396" i="30"/>
  <c r="BU356" i="30"/>
  <c r="BU402" i="30"/>
  <c r="BV249" i="30"/>
  <c r="BU375" i="30"/>
  <c r="BU405" i="30"/>
  <c r="BU364" i="30"/>
  <c r="BV220" i="30"/>
  <c r="BU377" i="30"/>
  <c r="BU362" i="30"/>
  <c r="BU354" i="30"/>
  <c r="BV225" i="30"/>
  <c r="BV263" i="30"/>
  <c r="BV260" i="30"/>
  <c r="BU357" i="30"/>
  <c r="BU388" i="30"/>
  <c r="BU389" i="30"/>
  <c r="BU398" i="30"/>
  <c r="BU368" i="30"/>
  <c r="BV257" i="30"/>
  <c r="BU363" i="30"/>
  <c r="BU387" i="30"/>
  <c r="BV218" i="30"/>
  <c r="BV270" i="30"/>
  <c r="BU394" i="30"/>
  <c r="BU392" i="30"/>
  <c r="BU367" i="30"/>
  <c r="BU395" i="30"/>
  <c r="AL216" i="30"/>
  <c r="BV267" i="30"/>
  <c r="BV227" i="30"/>
  <c r="BV321" i="30"/>
  <c r="BV352" i="30" s="1"/>
  <c r="BV382" i="30" s="1"/>
  <c r="BW291" i="30"/>
  <c r="BV235" i="30"/>
  <c r="BV256" i="30"/>
  <c r="BU372" i="30"/>
  <c r="BV261" i="30"/>
  <c r="BU360" i="30"/>
  <c r="BU397" i="30"/>
  <c r="BV251" i="30"/>
  <c r="BU390" i="30"/>
  <c r="BU355" i="30"/>
  <c r="BU369" i="30"/>
  <c r="BX157" i="31"/>
  <c r="BV392" i="31"/>
  <c r="BW362" i="31"/>
  <c r="BV219" i="30"/>
  <c r="BU403" i="30"/>
  <c r="BV232" i="30"/>
  <c r="BU386" i="30"/>
  <c r="BU376" i="30"/>
  <c r="BU371" i="30"/>
  <c r="BX94" i="33"/>
  <c r="BV224" i="30"/>
  <c r="BU407" i="30"/>
  <c r="BV264" i="30"/>
  <c r="BV254" i="30"/>
  <c r="BU406" i="30"/>
  <c r="BU399" i="30"/>
  <c r="BW252" i="32"/>
  <c r="BX222" i="32"/>
  <c r="BX188" i="32"/>
  <c r="BY158" i="32"/>
  <c r="BV247" i="30"/>
  <c r="BW252" i="31"/>
  <c r="BX222" i="31"/>
  <c r="BV226" i="30"/>
  <c r="BV250" i="30"/>
  <c r="BV234" i="30"/>
  <c r="AL353" i="30"/>
  <c r="BV255" i="30"/>
  <c r="BV240" i="30"/>
  <c r="BU384" i="30"/>
  <c r="BV266" i="30"/>
  <c r="BX125" i="33"/>
  <c r="BY95" i="33"/>
  <c r="BV238" i="30"/>
  <c r="BV259" i="30"/>
  <c r="BU359" i="30"/>
  <c r="BU374" i="30"/>
  <c r="BU385" i="30"/>
  <c r="BV392" i="32"/>
  <c r="BW362" i="32"/>
  <c r="BU365" i="30"/>
  <c r="BW174" i="30"/>
  <c r="BW179" i="30"/>
  <c r="BW176" i="30"/>
  <c r="BW175" i="30"/>
  <c r="BW178" i="30"/>
  <c r="BW177" i="30"/>
  <c r="BU391" i="30"/>
  <c r="BV246" i="30"/>
  <c r="BV233" i="30"/>
  <c r="BV265" i="30"/>
  <c r="BV239" i="30"/>
  <c r="BW171" i="33"/>
  <c r="BV236" i="30"/>
  <c r="BV262" i="30"/>
  <c r="BV248" i="30"/>
  <c r="BU366" i="30"/>
  <c r="BV268" i="30"/>
  <c r="BV253" i="30"/>
  <c r="BW184" i="30"/>
  <c r="BW215" i="30" s="1"/>
  <c r="BX154" i="30"/>
  <c r="BX153" i="30" s="1"/>
  <c r="BV258" i="30"/>
  <c r="BV231" i="30"/>
  <c r="BV237" i="30"/>
  <c r="BV222" i="30"/>
  <c r="BW328" i="32"/>
  <c r="BX298" i="32"/>
  <c r="BU373" i="30"/>
  <c r="BV217" i="30"/>
  <c r="BV230" i="30"/>
  <c r="BU393" i="30"/>
  <c r="BU370" i="30"/>
  <c r="BU400" i="30"/>
  <c r="BU358" i="30"/>
  <c r="BW328" i="31"/>
  <c r="BX298" i="31"/>
  <c r="AL383" i="30"/>
  <c r="BU361" i="30"/>
  <c r="BU404" i="30"/>
  <c r="BV269" i="30"/>
  <c r="BV223" i="30"/>
  <c r="BV221" i="30"/>
  <c r="BV228" i="30"/>
  <c r="BX188" i="31"/>
  <c r="BY158" i="31"/>
  <c r="BX172" i="33"/>
  <c r="BW202" i="33"/>
  <c r="BU401" i="30"/>
  <c r="BV229" i="30"/>
  <c r="BM116" i="36"/>
  <c r="BN53" i="36"/>
  <c r="BN73" i="36" s="1"/>
  <c r="BO50" i="37"/>
  <c r="BP39" i="37"/>
  <c r="BM112" i="36"/>
  <c r="BN49" i="36"/>
  <c r="BN69" i="36" s="1"/>
  <c r="BW38" i="37"/>
  <c r="BV48" i="37"/>
  <c r="BV49" i="37" s="1"/>
  <c r="BN45" i="36"/>
  <c r="BN65" i="36" s="1"/>
  <c r="BM108" i="36"/>
  <c r="BM114" i="36"/>
  <c r="BN51" i="36"/>
  <c r="BN71" i="36" s="1"/>
  <c r="BN54" i="36"/>
  <c r="BN74" i="36" s="1"/>
  <c r="BM117" i="36"/>
  <c r="BN50" i="36"/>
  <c r="BN70" i="36" s="1"/>
  <c r="BM113" i="36"/>
  <c r="BN48" i="36"/>
  <c r="BN68" i="36" s="1"/>
  <c r="BM111" i="36"/>
  <c r="BN41" i="36"/>
  <c r="BN61" i="36" s="1"/>
  <c r="BM104" i="36"/>
  <c r="BN52" i="36"/>
  <c r="BN72" i="36" s="1"/>
  <c r="BM115" i="36"/>
  <c r="BM106" i="36"/>
  <c r="BN43" i="36"/>
  <c r="BN63" i="36" s="1"/>
  <c r="BM56" i="36"/>
  <c r="BN40" i="36"/>
  <c r="BN60" i="36" s="1"/>
  <c r="BN42" i="36"/>
  <c r="BN62" i="36" s="1"/>
  <c r="BM105" i="36"/>
  <c r="BU81" i="36"/>
  <c r="BU102" i="36" s="1"/>
  <c r="BU131" i="36" s="1"/>
  <c r="BU132" i="36" s="1"/>
  <c r="BV39" i="36"/>
  <c r="BU59" i="36"/>
  <c r="BN47" i="36"/>
  <c r="BN67" i="36" s="1"/>
  <c r="BM110" i="36"/>
  <c r="BL78" i="36"/>
  <c r="BL103" i="36"/>
  <c r="BL119" i="36" s="1"/>
  <c r="BM107" i="36"/>
  <c r="BN44" i="36"/>
  <c r="BN64" i="36" s="1"/>
  <c r="BO14" i="35"/>
  <c r="BW27" i="35"/>
  <c r="BX13" i="35"/>
  <c r="BN46" i="36"/>
  <c r="BN66" i="36" s="1"/>
  <c r="BM109" i="36"/>
  <c r="BW110" i="30"/>
  <c r="BW130" i="30"/>
  <c r="BW132" i="30"/>
  <c r="BW128" i="30"/>
  <c r="BW133" i="30"/>
  <c r="BW124" i="30"/>
  <c r="BW120" i="30"/>
  <c r="BW122" i="30"/>
  <c r="BW114" i="30"/>
  <c r="BW131" i="30"/>
  <c r="BW111" i="30"/>
  <c r="BW112" i="30"/>
  <c r="BW113" i="30"/>
  <c r="BW121" i="30"/>
  <c r="BW115" i="30"/>
  <c r="BW123" i="30"/>
  <c r="BW127" i="30"/>
  <c r="BW109" i="30"/>
  <c r="BW118" i="30"/>
  <c r="BW119" i="30"/>
  <c r="BW126" i="30"/>
  <c r="BW125" i="30"/>
  <c r="BW129" i="30"/>
  <c r="BW117" i="30"/>
  <c r="BX39" i="16"/>
  <c r="BX61" i="16" s="1"/>
  <c r="BX89" i="16" s="1"/>
  <c r="BX111" i="16" s="1"/>
  <c r="BX133" i="16" s="1"/>
  <c r="BY16" i="16"/>
  <c r="BY4" i="16" s="1"/>
  <c r="BY11" i="16" s="1" a="1"/>
  <c r="BY11" i="16" s="1"/>
  <c r="BX17" i="33"/>
  <c r="BX48" i="33"/>
  <c r="BY18" i="33"/>
  <c r="BW112" i="32"/>
  <c r="BX82" i="32"/>
  <c r="BX17" i="31"/>
  <c r="BX48" i="32"/>
  <c r="BY18" i="32"/>
  <c r="BX17" i="32"/>
  <c r="BX48" i="31"/>
  <c r="BY18" i="31"/>
  <c r="BW112" i="31"/>
  <c r="BX82" i="31"/>
  <c r="BW102" i="30"/>
  <c r="BW101" i="30"/>
  <c r="BW103" i="30"/>
  <c r="BW96" i="30"/>
  <c r="BW86" i="30"/>
  <c r="BW81" i="30"/>
  <c r="BW85" i="30"/>
  <c r="BW99" i="30"/>
  <c r="BW84" i="30"/>
  <c r="BW87" i="30"/>
  <c r="BW92" i="30"/>
  <c r="BW95" i="30"/>
  <c r="BW83" i="30"/>
  <c r="AK79" i="30"/>
  <c r="BW100" i="30"/>
  <c r="BW97" i="30"/>
  <c r="BW88" i="30"/>
  <c r="BW82" i="30"/>
  <c r="BW80" i="30"/>
  <c r="BW98" i="30"/>
  <c r="BW89" i="30"/>
  <c r="BW93" i="30"/>
  <c r="BW90" i="30"/>
  <c r="BW91" i="30"/>
  <c r="BW94" i="30"/>
  <c r="BY17" i="30"/>
  <c r="BZ17" i="30" s="1"/>
  <c r="BX47" i="30"/>
  <c r="BX78" i="30" s="1"/>
  <c r="BX108" i="30" s="1"/>
  <c r="AH61" i="16"/>
  <c r="AH89" i="16" s="1"/>
  <c r="AH111" i="16" s="1"/>
  <c r="AH133" i="16" s="1"/>
  <c r="BX81" i="31" l="1"/>
  <c r="BW98" i="31"/>
  <c r="BW86" i="31"/>
  <c r="BW99" i="31"/>
  <c r="BW87" i="31"/>
  <c r="BW91" i="31"/>
  <c r="BW106" i="31"/>
  <c r="BW100" i="31"/>
  <c r="BW102" i="31"/>
  <c r="BW103" i="31"/>
  <c r="BV13" i="22"/>
  <c r="BV14" i="22"/>
  <c r="BV15" i="22"/>
  <c r="BX3" i="22"/>
  <c r="BW12" i="22"/>
  <c r="BV311" i="30"/>
  <c r="BW311" i="30" s="1"/>
  <c r="BV315" i="30"/>
  <c r="BV316" i="30"/>
  <c r="BW290" i="30"/>
  <c r="BX9" i="39" a="1"/>
  <c r="BX9" i="39" s="1"/>
  <c r="BN76" i="36"/>
  <c r="BU89" i="36"/>
  <c r="BU86" i="36"/>
  <c r="BL134" i="36"/>
  <c r="BL121" i="36"/>
  <c r="BU84" i="36"/>
  <c r="BU90" i="36"/>
  <c r="BU87" i="36"/>
  <c r="BU85" i="36"/>
  <c r="BU92" i="36"/>
  <c r="BU91" i="36"/>
  <c r="BU94" i="36"/>
  <c r="BU95" i="36"/>
  <c r="BU96" i="36"/>
  <c r="BU93" i="36"/>
  <c r="BU83" i="36"/>
  <c r="BP82" i="36"/>
  <c r="BO98" i="36"/>
  <c r="BU88" i="36"/>
  <c r="BY157" i="32"/>
  <c r="BV313" i="30"/>
  <c r="BW92" i="31"/>
  <c r="BW89" i="31"/>
  <c r="BW95" i="31"/>
  <c r="BW101" i="31"/>
  <c r="BX101" i="31" s="1"/>
  <c r="BW96" i="31"/>
  <c r="BW88" i="31"/>
  <c r="BX88" i="31" s="1"/>
  <c r="BW104" i="31"/>
  <c r="BX104" i="31" s="1"/>
  <c r="BW94" i="31"/>
  <c r="BX94" i="31" s="1"/>
  <c r="BW90" i="31"/>
  <c r="BX90" i="31" s="1"/>
  <c r="BW93" i="31"/>
  <c r="BX93" i="31" s="1"/>
  <c r="BW97" i="31"/>
  <c r="BX97" i="31" s="1"/>
  <c r="BX177" i="32"/>
  <c r="BW107" i="31"/>
  <c r="BX182" i="32"/>
  <c r="BX172" i="32"/>
  <c r="BX160" i="32"/>
  <c r="BV314" i="30"/>
  <c r="BX163" i="32"/>
  <c r="BX174" i="32"/>
  <c r="BV312" i="30"/>
  <c r="BW312" i="30" s="1"/>
  <c r="BQ20" i="35"/>
  <c r="BP21" i="35"/>
  <c r="BP31" i="35" s="1"/>
  <c r="BQ22" i="35"/>
  <c r="BP23" i="35"/>
  <c r="BP32" i="35" s="1"/>
  <c r="BN19" i="35"/>
  <c r="BO15" i="35"/>
  <c r="BM30" i="35"/>
  <c r="BX162" i="32"/>
  <c r="BX161" i="32"/>
  <c r="BN29" i="35"/>
  <c r="BX165" i="32"/>
  <c r="BX169" i="32"/>
  <c r="BX183" i="32"/>
  <c r="BX168" i="32"/>
  <c r="BX175" i="32"/>
  <c r="BX179" i="32"/>
  <c r="BX181" i="32"/>
  <c r="BX166" i="32"/>
  <c r="BX171" i="32"/>
  <c r="BX176" i="32"/>
  <c r="BX180" i="32"/>
  <c r="BX173" i="32"/>
  <c r="BX170" i="32"/>
  <c r="BX164" i="32"/>
  <c r="BX178" i="32"/>
  <c r="BX167" i="32"/>
  <c r="BV341" i="30"/>
  <c r="BX247" i="32"/>
  <c r="BV346" i="30"/>
  <c r="BV401" i="31"/>
  <c r="BW386" i="31"/>
  <c r="BV343" i="30"/>
  <c r="BV342" i="30"/>
  <c r="BV404" i="32"/>
  <c r="BW320" i="31"/>
  <c r="BW118" i="31"/>
  <c r="BW306" i="32"/>
  <c r="BW364" i="32"/>
  <c r="BW301" i="32"/>
  <c r="BW310" i="32"/>
  <c r="BW322" i="32"/>
  <c r="BX81" i="32"/>
  <c r="BW320" i="32"/>
  <c r="BW307" i="32"/>
  <c r="BW303" i="32"/>
  <c r="BW317" i="32"/>
  <c r="BW318" i="32"/>
  <c r="BW309" i="32"/>
  <c r="BW323" i="32"/>
  <c r="BW319" i="32"/>
  <c r="BW314" i="32"/>
  <c r="BW308" i="32"/>
  <c r="BW302" i="32"/>
  <c r="BW315" i="32"/>
  <c r="BW312" i="32"/>
  <c r="BW321" i="32"/>
  <c r="BW300" i="32"/>
  <c r="BW313" i="32"/>
  <c r="BW304" i="32"/>
  <c r="BW305" i="32"/>
  <c r="BX297" i="32"/>
  <c r="BW316" i="32"/>
  <c r="BW311" i="32"/>
  <c r="BW302" i="31"/>
  <c r="BW309" i="31"/>
  <c r="BW318" i="31"/>
  <c r="BW310" i="31"/>
  <c r="BW316" i="31"/>
  <c r="BW323" i="31"/>
  <c r="BW321" i="31"/>
  <c r="BX297" i="31"/>
  <c r="BW352" i="31"/>
  <c r="BW306" i="31"/>
  <c r="BW304" i="31"/>
  <c r="BW319" i="31"/>
  <c r="BW322" i="31"/>
  <c r="BW315" i="31"/>
  <c r="BW317" i="31"/>
  <c r="BW307" i="31"/>
  <c r="BW308" i="31"/>
  <c r="BW305" i="31"/>
  <c r="BW313" i="31"/>
  <c r="BW300" i="31"/>
  <c r="BW301" i="31"/>
  <c r="BW303" i="31"/>
  <c r="BW311" i="31"/>
  <c r="BW314" i="31"/>
  <c r="BW312" i="31"/>
  <c r="BV344" i="30"/>
  <c r="BX116" i="30"/>
  <c r="BW344" i="31"/>
  <c r="BW204" i="30"/>
  <c r="BW330" i="31"/>
  <c r="BW334" i="31"/>
  <c r="BW385" i="32"/>
  <c r="BW333" i="31"/>
  <c r="BW335" i="31"/>
  <c r="BW369" i="32"/>
  <c r="BW343" i="31"/>
  <c r="BW339" i="31"/>
  <c r="BW340" i="31"/>
  <c r="BW350" i="31"/>
  <c r="BW338" i="31"/>
  <c r="BW380" i="32"/>
  <c r="BW346" i="31"/>
  <c r="BW349" i="31"/>
  <c r="BW386" i="32"/>
  <c r="BW347" i="31"/>
  <c r="BW207" i="30"/>
  <c r="BW332" i="31"/>
  <c r="BW384" i="32"/>
  <c r="BW345" i="31"/>
  <c r="BW387" i="32"/>
  <c r="BW376" i="32"/>
  <c r="BW205" i="30"/>
  <c r="BW370" i="32"/>
  <c r="BW366" i="32"/>
  <c r="BW368" i="32"/>
  <c r="BW209" i="30"/>
  <c r="BW206" i="30"/>
  <c r="BW351" i="31"/>
  <c r="BW375" i="32"/>
  <c r="BW126" i="31"/>
  <c r="BW129" i="31"/>
  <c r="BW116" i="31"/>
  <c r="BW265" i="31"/>
  <c r="BW264" i="31"/>
  <c r="BW255" i="31"/>
  <c r="BW369" i="31"/>
  <c r="BW380" i="31"/>
  <c r="BX234" i="32"/>
  <c r="BX239" i="32"/>
  <c r="BW265" i="32"/>
  <c r="BV397" i="32"/>
  <c r="BW272" i="32"/>
  <c r="BX221" i="32"/>
  <c r="BW267" i="32"/>
  <c r="BW266" i="32"/>
  <c r="BW361" i="32"/>
  <c r="BV409" i="31"/>
  <c r="BV414" i="32"/>
  <c r="BW261" i="32"/>
  <c r="BW373" i="32"/>
  <c r="BW272" i="31"/>
  <c r="BW257" i="31"/>
  <c r="BW268" i="31"/>
  <c r="BW262" i="31"/>
  <c r="BW371" i="31"/>
  <c r="BW375" i="31"/>
  <c r="BW121" i="32"/>
  <c r="BW134" i="32"/>
  <c r="BW128" i="32"/>
  <c r="BX236" i="32"/>
  <c r="BX232" i="32"/>
  <c r="BX246" i="32"/>
  <c r="BX10" i="39" a="1"/>
  <c r="BX10" i="39" s="1"/>
  <c r="BV396" i="32"/>
  <c r="BV405" i="32"/>
  <c r="BW353" i="31"/>
  <c r="BV410" i="31"/>
  <c r="BV413" i="31"/>
  <c r="BV398" i="31"/>
  <c r="BV417" i="32"/>
  <c r="BW276" i="32"/>
  <c r="BV413" i="32"/>
  <c r="BW257" i="32"/>
  <c r="BV402" i="32"/>
  <c r="BW268" i="32"/>
  <c r="BV415" i="31"/>
  <c r="BW374" i="32"/>
  <c r="BW128" i="31"/>
  <c r="BW132" i="31"/>
  <c r="BW121" i="31"/>
  <c r="BW256" i="31"/>
  <c r="BW365" i="31"/>
  <c r="BW370" i="31"/>
  <c r="BW277" i="31"/>
  <c r="BW119" i="32"/>
  <c r="BW126" i="32"/>
  <c r="BW122" i="32"/>
  <c r="BX227" i="32"/>
  <c r="BX230" i="32"/>
  <c r="BW137" i="32"/>
  <c r="BW361" i="31"/>
  <c r="BV406" i="32"/>
  <c r="BV416" i="31"/>
  <c r="BV408" i="32"/>
  <c r="BV412" i="32"/>
  <c r="BV395" i="31"/>
  <c r="BV394" i="32"/>
  <c r="BV405" i="31"/>
  <c r="BW258" i="32"/>
  <c r="BW341" i="31"/>
  <c r="BV401" i="32"/>
  <c r="BV345" i="30"/>
  <c r="BW208" i="30"/>
  <c r="BX72" i="30"/>
  <c r="BW123" i="31"/>
  <c r="BW124" i="31"/>
  <c r="BW127" i="31"/>
  <c r="BW270" i="31"/>
  <c r="BW376" i="31"/>
  <c r="BW374" i="31"/>
  <c r="BW366" i="31"/>
  <c r="BW135" i="31"/>
  <c r="BW276" i="31"/>
  <c r="BW130" i="32"/>
  <c r="BW115" i="32"/>
  <c r="BW114" i="32"/>
  <c r="BW116" i="32"/>
  <c r="BX235" i="32"/>
  <c r="BX225" i="32"/>
  <c r="BX226" i="32"/>
  <c r="BW135" i="32"/>
  <c r="BX244" i="32"/>
  <c r="BW270" i="32"/>
  <c r="BW274" i="32"/>
  <c r="BV403" i="31"/>
  <c r="BV402" i="31"/>
  <c r="BW255" i="32"/>
  <c r="BV410" i="32"/>
  <c r="BW263" i="32"/>
  <c r="BV417" i="31"/>
  <c r="BW254" i="32"/>
  <c r="BW365" i="32"/>
  <c r="BW378" i="32"/>
  <c r="BX70" i="30"/>
  <c r="BW117" i="31"/>
  <c r="BW122" i="31"/>
  <c r="BW263" i="31"/>
  <c r="BW115" i="31"/>
  <c r="BW261" i="31"/>
  <c r="BW273" i="31"/>
  <c r="BW367" i="31"/>
  <c r="BW383" i="31"/>
  <c r="BW368" i="31"/>
  <c r="BW137" i="31"/>
  <c r="BW275" i="31"/>
  <c r="BW133" i="32"/>
  <c r="BX241" i="32"/>
  <c r="BW136" i="32"/>
  <c r="BV404" i="31"/>
  <c r="BV403" i="32"/>
  <c r="BV395" i="32"/>
  <c r="BV407" i="32"/>
  <c r="BV415" i="32"/>
  <c r="BV406" i="31"/>
  <c r="BW337" i="31"/>
  <c r="BV411" i="32"/>
  <c r="BV414" i="31"/>
  <c r="BX67" i="30"/>
  <c r="BW134" i="31"/>
  <c r="BW254" i="31"/>
  <c r="BW269" i="31"/>
  <c r="BW379" i="31"/>
  <c r="BW378" i="31"/>
  <c r="BW384" i="31"/>
  <c r="BW136" i="31"/>
  <c r="BW387" i="31"/>
  <c r="BW131" i="32"/>
  <c r="BW132" i="32"/>
  <c r="BW125" i="32"/>
  <c r="BX243" i="32"/>
  <c r="BX238" i="32"/>
  <c r="BX245" i="32"/>
  <c r="BV394" i="31"/>
  <c r="BW331" i="31"/>
  <c r="BV409" i="32"/>
  <c r="BW342" i="31"/>
  <c r="BW256" i="32"/>
  <c r="BV411" i="31"/>
  <c r="BW262" i="32"/>
  <c r="BW348" i="31"/>
  <c r="BV408" i="31"/>
  <c r="BV398" i="32"/>
  <c r="BW381" i="32"/>
  <c r="BW372" i="32"/>
  <c r="BX71" i="30"/>
  <c r="BW133" i="31"/>
  <c r="BW131" i="31"/>
  <c r="BW114" i="31"/>
  <c r="BW119" i="31"/>
  <c r="BW271" i="31"/>
  <c r="BW258" i="31"/>
  <c r="BW382" i="31"/>
  <c r="BW372" i="31"/>
  <c r="BW377" i="31"/>
  <c r="BW385" i="31"/>
  <c r="BW127" i="32"/>
  <c r="BW123" i="32"/>
  <c r="BW129" i="32"/>
  <c r="BW124" i="32"/>
  <c r="BW118" i="32"/>
  <c r="BX240" i="32"/>
  <c r="BX233" i="32"/>
  <c r="BX229" i="32"/>
  <c r="BX224" i="32"/>
  <c r="BW264" i="32"/>
  <c r="BW269" i="32"/>
  <c r="BV397" i="31"/>
  <c r="BV396" i="31"/>
  <c r="BW275" i="32"/>
  <c r="BW273" i="32"/>
  <c r="BW379" i="32"/>
  <c r="BW371" i="32"/>
  <c r="BW383" i="32"/>
  <c r="BX68" i="30"/>
  <c r="BX69" i="30"/>
  <c r="BW130" i="31"/>
  <c r="BW125" i="31"/>
  <c r="BW274" i="31"/>
  <c r="BW267" i="31"/>
  <c r="BW259" i="31"/>
  <c r="BW266" i="31"/>
  <c r="BW381" i="31"/>
  <c r="BW364" i="31"/>
  <c r="BW373" i="31"/>
  <c r="BW117" i="32"/>
  <c r="BX231" i="32"/>
  <c r="BX237" i="32"/>
  <c r="BX242" i="32"/>
  <c r="BX228" i="32"/>
  <c r="BW271" i="32"/>
  <c r="BV416" i="32"/>
  <c r="BV399" i="32"/>
  <c r="BV399" i="31"/>
  <c r="BV407" i="31"/>
  <c r="BW259" i="32"/>
  <c r="BV412" i="31"/>
  <c r="BW277" i="32"/>
  <c r="BW377" i="32"/>
  <c r="BW367" i="32"/>
  <c r="BW382" i="32"/>
  <c r="BW8" i="38" a="1"/>
  <c r="BW8" i="38" s="1"/>
  <c r="BW226" i="33"/>
  <c r="BW227" i="33"/>
  <c r="BW225" i="33"/>
  <c r="BY10" i="16" a="1"/>
  <c r="BY10" i="16" s="1"/>
  <c r="BX7" i="39" a="1"/>
  <c r="BX7" i="39" s="1"/>
  <c r="BW5" i="38" a="1"/>
  <c r="BW5" i="38" s="1"/>
  <c r="BX5" i="39" a="1"/>
  <c r="BX5" i="39" s="1"/>
  <c r="BW10" i="38" a="1"/>
  <c r="BW10" i="38" s="1"/>
  <c r="BX11" i="39" a="1"/>
  <c r="BX11" i="39" s="1"/>
  <c r="BY8" i="16" a="1"/>
  <c r="BY8" i="16" s="1"/>
  <c r="BY9" i="16" a="1"/>
  <c r="BY9" i="16" s="1"/>
  <c r="BY7" i="16" a="1"/>
  <c r="BY7" i="16" s="1"/>
  <c r="BY5" i="16" a="1"/>
  <c r="BY5" i="16" s="1"/>
  <c r="BX8" i="39" a="1"/>
  <c r="BX8" i="39" s="1"/>
  <c r="BW7" i="38" a="1"/>
  <c r="BW7" i="38" s="1"/>
  <c r="BW11" i="38" a="1"/>
  <c r="BW11" i="38" s="1"/>
  <c r="BX148" i="33"/>
  <c r="BX149" i="33"/>
  <c r="BX150" i="33"/>
  <c r="BX72" i="33"/>
  <c r="BX71" i="33"/>
  <c r="BX73" i="33"/>
  <c r="BW205" i="33"/>
  <c r="BW211" i="33"/>
  <c r="BW215" i="33"/>
  <c r="BW219" i="33"/>
  <c r="BW213" i="33"/>
  <c r="BW217" i="33"/>
  <c r="BW208" i="33"/>
  <c r="BW221" i="33"/>
  <c r="BW206" i="33"/>
  <c r="BW223" i="33"/>
  <c r="BW204" i="33"/>
  <c r="BW216" i="33"/>
  <c r="BW222" i="33"/>
  <c r="BW207" i="33"/>
  <c r="BW209" i="33"/>
  <c r="BW224" i="33"/>
  <c r="BW218" i="33"/>
  <c r="BW176" i="33"/>
  <c r="BW181" i="33"/>
  <c r="BW188" i="33"/>
  <c r="BW179" i="33"/>
  <c r="BW214" i="33"/>
  <c r="BW174" i="33"/>
  <c r="BW186" i="33"/>
  <c r="BW193" i="33"/>
  <c r="BW182" i="33"/>
  <c r="BW189" i="33"/>
  <c r="BW196" i="33"/>
  <c r="BW175" i="33"/>
  <c r="BW178" i="33"/>
  <c r="BW185" i="33"/>
  <c r="BW220" i="33"/>
  <c r="BW192" i="33"/>
  <c r="BW197" i="33"/>
  <c r="BW180" i="33"/>
  <c r="BW187" i="33"/>
  <c r="BW195" i="33"/>
  <c r="BW194" i="33"/>
  <c r="BW212" i="33"/>
  <c r="BW177" i="33"/>
  <c r="BW184" i="33"/>
  <c r="BW191" i="33"/>
  <c r="BW183" i="33"/>
  <c r="BW190" i="33"/>
  <c r="BX52" i="33"/>
  <c r="BX50" i="33"/>
  <c r="BX53" i="33"/>
  <c r="BX55" i="33"/>
  <c r="BX51" i="33"/>
  <c r="BX60" i="33"/>
  <c r="BX54" i="33"/>
  <c r="BX58" i="33"/>
  <c r="BX24" i="33"/>
  <c r="BX31" i="33"/>
  <c r="BX36" i="33"/>
  <c r="BX38" i="33"/>
  <c r="BX66" i="33"/>
  <c r="BX68" i="33"/>
  <c r="BX22" i="33"/>
  <c r="BX26" i="33"/>
  <c r="BX30" i="33"/>
  <c r="BX59" i="33"/>
  <c r="BX20" i="33"/>
  <c r="BX29" i="33"/>
  <c r="BX33" i="33"/>
  <c r="BX40" i="33"/>
  <c r="BX28" i="33"/>
  <c r="BX35" i="33"/>
  <c r="BX42" i="33"/>
  <c r="BX62" i="33"/>
  <c r="BX69" i="33"/>
  <c r="BX25" i="33"/>
  <c r="BX37" i="33"/>
  <c r="BX64" i="33"/>
  <c r="BX21" i="33"/>
  <c r="BX32" i="33"/>
  <c r="BX61" i="33"/>
  <c r="BX63" i="33"/>
  <c r="BX34" i="33"/>
  <c r="BX65" i="33"/>
  <c r="BX41" i="33"/>
  <c r="BX57" i="33"/>
  <c r="BX70" i="33"/>
  <c r="BX43" i="33"/>
  <c r="BX27" i="33"/>
  <c r="BX39" i="33"/>
  <c r="BX23" i="33"/>
  <c r="BX67" i="33"/>
  <c r="BX131" i="33"/>
  <c r="BX129" i="33"/>
  <c r="BX127" i="33"/>
  <c r="BX134" i="33"/>
  <c r="BX137" i="33"/>
  <c r="BX139" i="33"/>
  <c r="BX141" i="33"/>
  <c r="BX130" i="33"/>
  <c r="BX143" i="33"/>
  <c r="BX147" i="33"/>
  <c r="BX145" i="33"/>
  <c r="BX132" i="33"/>
  <c r="BX142" i="33"/>
  <c r="BX140" i="33"/>
  <c r="BX136" i="33"/>
  <c r="BX144" i="33"/>
  <c r="BX100" i="33"/>
  <c r="BX105" i="33"/>
  <c r="BX107" i="33"/>
  <c r="BX110" i="33"/>
  <c r="BX112" i="33"/>
  <c r="BX114" i="33"/>
  <c r="BX116" i="33"/>
  <c r="BX118" i="33"/>
  <c r="BX98" i="33"/>
  <c r="BX102" i="33"/>
  <c r="BX109" i="33"/>
  <c r="BX120" i="33"/>
  <c r="BX97" i="33"/>
  <c r="BX128" i="33"/>
  <c r="BX101" i="33"/>
  <c r="BX111" i="33"/>
  <c r="BX115" i="33"/>
  <c r="BX119" i="33"/>
  <c r="BX138" i="33"/>
  <c r="BX146" i="33"/>
  <c r="BX104" i="33"/>
  <c r="BX103" i="33"/>
  <c r="BX106" i="33"/>
  <c r="BX99" i="33"/>
  <c r="BX108" i="33"/>
  <c r="BX117" i="33"/>
  <c r="BX135" i="33"/>
  <c r="BX113" i="33"/>
  <c r="BX88" i="32"/>
  <c r="BX86" i="32"/>
  <c r="BX90" i="32"/>
  <c r="BX84" i="32"/>
  <c r="BX87" i="32"/>
  <c r="BX92" i="32"/>
  <c r="BX98" i="32"/>
  <c r="BX100" i="32"/>
  <c r="BX102" i="32"/>
  <c r="BX106" i="32"/>
  <c r="BX91" i="32"/>
  <c r="BX93" i="32"/>
  <c r="BX85" i="32"/>
  <c r="BX99" i="32"/>
  <c r="BX101" i="32"/>
  <c r="BX103" i="32"/>
  <c r="BX107" i="32"/>
  <c r="BX89" i="32"/>
  <c r="BX95" i="32"/>
  <c r="BX97" i="32"/>
  <c r="BX105" i="32"/>
  <c r="BX94" i="32"/>
  <c r="BX104" i="32"/>
  <c r="BX22" i="32"/>
  <c r="BX28" i="32"/>
  <c r="BX26" i="32"/>
  <c r="BX30" i="32"/>
  <c r="BX36" i="32"/>
  <c r="BX38" i="32"/>
  <c r="BX24" i="32"/>
  <c r="BX27" i="32"/>
  <c r="BX33" i="32"/>
  <c r="BX35" i="32"/>
  <c r="BX41" i="32"/>
  <c r="BX39" i="32"/>
  <c r="BX29" i="32"/>
  <c r="BX37" i="32"/>
  <c r="BX40" i="32"/>
  <c r="BX21" i="32"/>
  <c r="BX23" i="32"/>
  <c r="BX32" i="32"/>
  <c r="BX43" i="32"/>
  <c r="BX34" i="32"/>
  <c r="BX96" i="32"/>
  <c r="BX31" i="32"/>
  <c r="BX20" i="32"/>
  <c r="BX25" i="32"/>
  <c r="BX42" i="32"/>
  <c r="BX246" i="31"/>
  <c r="BX247" i="31"/>
  <c r="BX213" i="31"/>
  <c r="BX212" i="31"/>
  <c r="BX72" i="31"/>
  <c r="BX73" i="31"/>
  <c r="BX193" i="31"/>
  <c r="BX198" i="31"/>
  <c r="BX209" i="31"/>
  <c r="BX195" i="31"/>
  <c r="BX203" i="31"/>
  <c r="BX206" i="31"/>
  <c r="BX191" i="31"/>
  <c r="BX211" i="31"/>
  <c r="BX194" i="31"/>
  <c r="BX197" i="31"/>
  <c r="BX199" i="31"/>
  <c r="BX201" i="31"/>
  <c r="BX205" i="31"/>
  <c r="BX208" i="31"/>
  <c r="BX192" i="31"/>
  <c r="BX207" i="31"/>
  <c r="BX210" i="31"/>
  <c r="BX174" i="31"/>
  <c r="BX181" i="31"/>
  <c r="BX200" i="31"/>
  <c r="BX161" i="31"/>
  <c r="BX165" i="31"/>
  <c r="BX168" i="31"/>
  <c r="BX176" i="31"/>
  <c r="BX190" i="31"/>
  <c r="BX171" i="31"/>
  <c r="BX162" i="31"/>
  <c r="BX164" i="31"/>
  <c r="BX167" i="31"/>
  <c r="BX169" i="31"/>
  <c r="BX173" i="31"/>
  <c r="BX178" i="31"/>
  <c r="BX182" i="31"/>
  <c r="BX204" i="31"/>
  <c r="BX175" i="31"/>
  <c r="BX180" i="31"/>
  <c r="BX170" i="31"/>
  <c r="BX179" i="31"/>
  <c r="BX202" i="31"/>
  <c r="BX160" i="31"/>
  <c r="BX177" i="31"/>
  <c r="BX166" i="31"/>
  <c r="BX183" i="31"/>
  <c r="BX163" i="31"/>
  <c r="BX172" i="31"/>
  <c r="BX232" i="31"/>
  <c r="BX225" i="31"/>
  <c r="BX227" i="31"/>
  <c r="BX234" i="31"/>
  <c r="BX229" i="31"/>
  <c r="BX231" i="31"/>
  <c r="BX224" i="31"/>
  <c r="BX226" i="31"/>
  <c r="BX228" i="31"/>
  <c r="BX233" i="31"/>
  <c r="BX237" i="31"/>
  <c r="BX243" i="31"/>
  <c r="BX245" i="31"/>
  <c r="BX235" i="31"/>
  <c r="BX230" i="31"/>
  <c r="BX240" i="31"/>
  <c r="BX236" i="31"/>
  <c r="BX238" i="31"/>
  <c r="BX242" i="31"/>
  <c r="BX244" i="31"/>
  <c r="BX241" i="31"/>
  <c r="BX239" i="31"/>
  <c r="BX61" i="31"/>
  <c r="BX26" i="31"/>
  <c r="BX34" i="31"/>
  <c r="BX63" i="31"/>
  <c r="BX31" i="31"/>
  <c r="BX51" i="31"/>
  <c r="BX65" i="31"/>
  <c r="BX54" i="31"/>
  <c r="BX67" i="31"/>
  <c r="BX21" i="31"/>
  <c r="BX23" i="31"/>
  <c r="BX29" i="31"/>
  <c r="BX36" i="31"/>
  <c r="BX39" i="31"/>
  <c r="BX64" i="31"/>
  <c r="BX58" i="31"/>
  <c r="BX60" i="31"/>
  <c r="BX69" i="31"/>
  <c r="BX71" i="31"/>
  <c r="BX25" i="31"/>
  <c r="BX27" i="31"/>
  <c r="BX33" i="31"/>
  <c r="BX41" i="31"/>
  <c r="BX43" i="31"/>
  <c r="BX32" i="31"/>
  <c r="BX38" i="31"/>
  <c r="BX50" i="31"/>
  <c r="BX52" i="31"/>
  <c r="BX57" i="31"/>
  <c r="BX55" i="31"/>
  <c r="BX66" i="31"/>
  <c r="BX24" i="31"/>
  <c r="BX35" i="31"/>
  <c r="BX62" i="31"/>
  <c r="BX28" i="31"/>
  <c r="BX20" i="31"/>
  <c r="BX37" i="31"/>
  <c r="BX59" i="31"/>
  <c r="BX22" i="31"/>
  <c r="BX53" i="31"/>
  <c r="BX40" i="31"/>
  <c r="BX70" i="31"/>
  <c r="BX42" i="31"/>
  <c r="BX30" i="31"/>
  <c r="BX68" i="31"/>
  <c r="BX98" i="31"/>
  <c r="BX85" i="31"/>
  <c r="BX95" i="31"/>
  <c r="BX103" i="31"/>
  <c r="BX100" i="31"/>
  <c r="BX92" i="31"/>
  <c r="BX86" i="31"/>
  <c r="BX96" i="31"/>
  <c r="BX99" i="31"/>
  <c r="BX102" i="31"/>
  <c r="BX89" i="31"/>
  <c r="BX106" i="31"/>
  <c r="BX84" i="31"/>
  <c r="BX91" i="31"/>
  <c r="BX87" i="31"/>
  <c r="BX105" i="31"/>
  <c r="BX107" i="31"/>
  <c r="DL19" i="7"/>
  <c r="DK19" i="7"/>
  <c r="BV358" i="30"/>
  <c r="BV405" i="30"/>
  <c r="BV400" i="30"/>
  <c r="BV404" i="30"/>
  <c r="BV361" i="30"/>
  <c r="BV370" i="30"/>
  <c r="BV393" i="30"/>
  <c r="BV401" i="30"/>
  <c r="BV366" i="30"/>
  <c r="BV373" i="30"/>
  <c r="BV362" i="30"/>
  <c r="BV356" i="30"/>
  <c r="BV365" i="30"/>
  <c r="BV368" i="30"/>
  <c r="BY39" i="39"/>
  <c r="BY61" i="39" s="1"/>
  <c r="BY89" i="39" s="1"/>
  <c r="BY111" i="39" s="1"/>
  <c r="BY133" i="39" s="1"/>
  <c r="BY4" i="39"/>
  <c r="BY9" i="39" s="1" a="1"/>
  <c r="BY9" i="39" s="1"/>
  <c r="BZ16" i="39"/>
  <c r="BX39" i="38"/>
  <c r="BX61" i="38" s="1"/>
  <c r="BX89" i="38" s="1"/>
  <c r="BX111" i="38" s="1"/>
  <c r="BX133" i="38" s="1"/>
  <c r="BY16" i="38"/>
  <c r="BX4" i="38"/>
  <c r="BX9" i="38" s="1" a="1"/>
  <c r="BX9" i="38" s="1"/>
  <c r="BV396" i="30"/>
  <c r="BV384" i="30"/>
  <c r="BV399" i="30"/>
  <c r="BV403" i="30"/>
  <c r="BV367" i="30"/>
  <c r="BV375" i="30"/>
  <c r="BW229" i="30"/>
  <c r="BV359" i="30"/>
  <c r="BV402" i="30"/>
  <c r="BV406" i="30"/>
  <c r="BV385" i="30"/>
  <c r="BV377" i="30"/>
  <c r="BV363" i="30"/>
  <c r="BV388" i="30"/>
  <c r="BV371" i="30"/>
  <c r="BV391" i="30"/>
  <c r="BV374" i="30"/>
  <c r="BV407" i="30"/>
  <c r="BV369" i="30"/>
  <c r="BV376" i="30"/>
  <c r="BV386" i="30"/>
  <c r="BV354" i="30"/>
  <c r="BV360" i="30"/>
  <c r="BV392" i="30"/>
  <c r="BV398" i="30"/>
  <c r="BW237" i="30"/>
  <c r="BV387" i="30"/>
  <c r="BV372" i="30"/>
  <c r="BW230" i="30"/>
  <c r="BW217" i="30"/>
  <c r="BW228" i="30"/>
  <c r="BW221" i="30"/>
  <c r="BW222" i="30"/>
  <c r="BV394" i="30"/>
  <c r="BW231" i="30"/>
  <c r="BX221" i="31"/>
  <c r="BX252" i="31"/>
  <c r="BY222" i="31"/>
  <c r="BW245" i="30"/>
  <c r="BW255" i="30" s="1"/>
  <c r="BW223" i="30"/>
  <c r="BW236" i="30"/>
  <c r="BW225" i="30"/>
  <c r="BV390" i="30"/>
  <c r="BV389" i="30"/>
  <c r="BX328" i="32"/>
  <c r="BY298" i="32"/>
  <c r="BW392" i="32"/>
  <c r="BX362" i="32"/>
  <c r="BW238" i="30"/>
  <c r="BX362" i="31"/>
  <c r="BW392" i="31"/>
  <c r="BV395" i="30"/>
  <c r="BW315" i="30"/>
  <c r="BW316" i="30"/>
  <c r="BW313" i="30"/>
  <c r="AM353" i="30"/>
  <c r="BV364" i="30"/>
  <c r="BV397" i="30"/>
  <c r="BW239" i="30"/>
  <c r="BW234" i="30"/>
  <c r="BX252" i="32"/>
  <c r="BY222" i="32"/>
  <c r="BW224" i="30"/>
  <c r="BW218" i="30"/>
  <c r="BW235" i="30"/>
  <c r="BX184" i="30"/>
  <c r="BX215" i="30" s="1"/>
  <c r="BX245" i="30" s="1"/>
  <c r="BY154" i="30"/>
  <c r="BY153" i="30" s="1"/>
  <c r="BW232" i="30"/>
  <c r="BY157" i="31"/>
  <c r="BW321" i="30"/>
  <c r="BW352" i="30" s="1"/>
  <c r="BW382" i="30" s="1"/>
  <c r="BX291" i="30"/>
  <c r="BX290" i="30" s="1"/>
  <c r="BX202" i="33"/>
  <c r="BY172" i="33"/>
  <c r="AM383" i="30"/>
  <c r="BW233" i="30"/>
  <c r="BX174" i="30"/>
  <c r="BX179" i="30"/>
  <c r="BX176" i="30"/>
  <c r="BX175" i="30"/>
  <c r="BX178" i="30"/>
  <c r="BX177" i="30"/>
  <c r="BW226" i="30"/>
  <c r="BY94" i="33"/>
  <c r="AM216" i="30"/>
  <c r="BY188" i="31"/>
  <c r="BZ158" i="31"/>
  <c r="BX328" i="31"/>
  <c r="BY298" i="31"/>
  <c r="BX171" i="33"/>
  <c r="BZ95" i="33"/>
  <c r="BY125" i="33"/>
  <c r="BW240" i="30"/>
  <c r="BY188" i="32"/>
  <c r="BZ158" i="32"/>
  <c r="BW219" i="30"/>
  <c r="BV357" i="30"/>
  <c r="BV355" i="30"/>
  <c r="BW227" i="30"/>
  <c r="BW220" i="30"/>
  <c r="BW39" i="36"/>
  <c r="BV81" i="36"/>
  <c r="BV102" i="36" s="1"/>
  <c r="BV131" i="36" s="1"/>
  <c r="BV132" i="36" s="1"/>
  <c r="BV59" i="36"/>
  <c r="BN113" i="36"/>
  <c r="BO50" i="36"/>
  <c r="BO70" i="36" s="1"/>
  <c r="BO46" i="36"/>
  <c r="BO66" i="36" s="1"/>
  <c r="BN109" i="36"/>
  <c r="BN107" i="36"/>
  <c r="BO44" i="36"/>
  <c r="BO64" i="36" s="1"/>
  <c r="BX38" i="37"/>
  <c r="BW48" i="37"/>
  <c r="BW49" i="37" s="1"/>
  <c r="BN115" i="36"/>
  <c r="BO52" i="36"/>
  <c r="BO72" i="36" s="1"/>
  <c r="BO54" i="36"/>
  <c r="BO74" i="36" s="1"/>
  <c r="BN117" i="36"/>
  <c r="BO49" i="36"/>
  <c r="BO69" i="36" s="1"/>
  <c r="BN112" i="36"/>
  <c r="BN105" i="36"/>
  <c r="BO42" i="36"/>
  <c r="BO62" i="36" s="1"/>
  <c r="BO51" i="36"/>
  <c r="BO71" i="36" s="1"/>
  <c r="BN114" i="36"/>
  <c r="BN56" i="36"/>
  <c r="BO40" i="36"/>
  <c r="BO60" i="36" s="1"/>
  <c r="BN104" i="36"/>
  <c r="BO41" i="36"/>
  <c r="BO61" i="36" s="1"/>
  <c r="BP50" i="37"/>
  <c r="BQ39" i="37"/>
  <c r="BX27" i="35"/>
  <c r="BY13" i="35"/>
  <c r="BO47" i="36"/>
  <c r="BO67" i="36" s="1"/>
  <c r="BN110" i="36"/>
  <c r="BM103" i="36"/>
  <c r="BM119" i="36" s="1"/>
  <c r="BM78" i="36"/>
  <c r="BO48" i="36"/>
  <c r="BO68" i="36" s="1"/>
  <c r="BN111" i="36"/>
  <c r="BO45" i="36"/>
  <c r="BO65" i="36" s="1"/>
  <c r="BN108" i="36"/>
  <c r="BO53" i="36"/>
  <c r="BO73" i="36" s="1"/>
  <c r="BN116" i="36"/>
  <c r="BO17" i="35"/>
  <c r="BP14" i="35"/>
  <c r="BN106" i="36"/>
  <c r="BO43" i="36"/>
  <c r="BO63" i="36" s="1"/>
  <c r="BX129" i="30"/>
  <c r="BX125" i="30"/>
  <c r="BX115" i="30"/>
  <c r="BX122" i="30"/>
  <c r="BX126" i="30"/>
  <c r="BX132" i="30"/>
  <c r="BX120" i="30"/>
  <c r="BX119" i="30"/>
  <c r="BX121" i="30"/>
  <c r="BX124" i="30"/>
  <c r="BX118" i="30"/>
  <c r="BX113" i="30"/>
  <c r="BX133" i="30"/>
  <c r="BX123" i="30"/>
  <c r="BX130" i="30"/>
  <c r="BX112" i="30"/>
  <c r="BX128" i="30"/>
  <c r="BX114" i="30"/>
  <c r="BX109" i="30"/>
  <c r="BX111" i="30"/>
  <c r="BX110" i="30"/>
  <c r="BX117" i="30"/>
  <c r="BX127" i="30"/>
  <c r="BX131" i="30"/>
  <c r="BY39" i="16"/>
  <c r="BY61" i="16" s="1"/>
  <c r="BY89" i="16" s="1"/>
  <c r="BY111" i="16" s="1"/>
  <c r="BY133" i="16" s="1"/>
  <c r="BZ16" i="16"/>
  <c r="BZ4" i="16" s="1"/>
  <c r="BZ11" i="16" s="1" a="1"/>
  <c r="BZ11" i="16" s="1"/>
  <c r="BY48" i="33"/>
  <c r="BZ18" i="33"/>
  <c r="BY17" i="33"/>
  <c r="BY17" i="32"/>
  <c r="BY48" i="31"/>
  <c r="BZ18" i="31"/>
  <c r="BY48" i="32"/>
  <c r="BZ18" i="32"/>
  <c r="BY82" i="31"/>
  <c r="BY81" i="31" s="1"/>
  <c r="BX112" i="31"/>
  <c r="BY17" i="31"/>
  <c r="BX112" i="32"/>
  <c r="BY82" i="32"/>
  <c r="BX103" i="30"/>
  <c r="BX101" i="30"/>
  <c r="BX102" i="30"/>
  <c r="BX80" i="30"/>
  <c r="BX95" i="30"/>
  <c r="BX94" i="30"/>
  <c r="BX82" i="30"/>
  <c r="BX96" i="30"/>
  <c r="BX91" i="30"/>
  <c r="BX88" i="30"/>
  <c r="BX92" i="30"/>
  <c r="BX90" i="30"/>
  <c r="BX97" i="30"/>
  <c r="BX87" i="30"/>
  <c r="BX93" i="30"/>
  <c r="BX100" i="30"/>
  <c r="BX84" i="30"/>
  <c r="BX89" i="30"/>
  <c r="BX99" i="30"/>
  <c r="BX98" i="30"/>
  <c r="AL79" i="30"/>
  <c r="BX85" i="30"/>
  <c r="BX86" i="30"/>
  <c r="BX83" i="30"/>
  <c r="BX81" i="30"/>
  <c r="CA17" i="30"/>
  <c r="BZ47" i="30"/>
  <c r="BZ78" i="30" s="1"/>
  <c r="BZ108" i="30" s="1"/>
  <c r="BY16" i="30"/>
  <c r="BY47" i="30"/>
  <c r="BY78" i="30" s="1"/>
  <c r="BY108" i="30" s="1"/>
  <c r="AI61" i="16"/>
  <c r="AI89" i="16" s="1"/>
  <c r="AI111" i="16" s="1"/>
  <c r="AI133" i="16" s="1"/>
  <c r="BW314" i="30" l="1"/>
  <c r="BY172" i="32"/>
  <c r="BY165" i="32"/>
  <c r="BY171" i="32"/>
  <c r="BZ157" i="32"/>
  <c r="BY176" i="32"/>
  <c r="BY169" i="32"/>
  <c r="BY167" i="32"/>
  <c r="BY166" i="32"/>
  <c r="BY182" i="32"/>
  <c r="BY178" i="32"/>
  <c r="BY181" i="32"/>
  <c r="BY161" i="32"/>
  <c r="BY164" i="32"/>
  <c r="BY179" i="32"/>
  <c r="BY162" i="32"/>
  <c r="BY170" i="32"/>
  <c r="BY175" i="32"/>
  <c r="BY174" i="32"/>
  <c r="BY173" i="32"/>
  <c r="BY168" i="32"/>
  <c r="BY163" i="32"/>
  <c r="BY180" i="32"/>
  <c r="BY183" i="32"/>
  <c r="BW13" i="22"/>
  <c r="BW14" i="22"/>
  <c r="BW15" i="22"/>
  <c r="BY3" i="22"/>
  <c r="BX12" i="22"/>
  <c r="BO76" i="36"/>
  <c r="BY177" i="32"/>
  <c r="BV85" i="36"/>
  <c r="BV83" i="36"/>
  <c r="BV87" i="36"/>
  <c r="BV93" i="36"/>
  <c r="BV90" i="36"/>
  <c r="BV96" i="36"/>
  <c r="BV84" i="36"/>
  <c r="BV95" i="36"/>
  <c r="BQ82" i="36"/>
  <c r="BP98" i="36"/>
  <c r="BV94" i="36"/>
  <c r="BM134" i="36"/>
  <c r="BM121" i="36"/>
  <c r="BV88" i="36"/>
  <c r="BV91" i="36"/>
  <c r="BV86" i="36"/>
  <c r="BV92" i="36"/>
  <c r="BV89" i="36"/>
  <c r="BY160" i="32"/>
  <c r="BO19" i="35"/>
  <c r="BP15" i="35"/>
  <c r="BR22" i="35"/>
  <c r="BQ23" i="35"/>
  <c r="BQ32" i="35" s="1"/>
  <c r="BR20" i="35"/>
  <c r="BQ21" i="35"/>
  <c r="BQ31" i="35" s="1"/>
  <c r="BN30" i="35"/>
  <c r="BO29" i="35"/>
  <c r="BW401" i="31"/>
  <c r="BY221" i="31"/>
  <c r="BX209" i="30"/>
  <c r="BW404" i="32"/>
  <c r="BX265" i="31"/>
  <c r="BX205" i="30"/>
  <c r="BX207" i="30"/>
  <c r="BX122" i="32"/>
  <c r="BX117" i="31"/>
  <c r="BX387" i="31"/>
  <c r="BY229" i="32"/>
  <c r="BX307" i="31"/>
  <c r="BX312" i="32"/>
  <c r="BY81" i="32"/>
  <c r="BX300" i="32"/>
  <c r="BX322" i="32"/>
  <c r="BX307" i="32"/>
  <c r="BY297" i="32"/>
  <c r="BX302" i="32"/>
  <c r="BX303" i="32"/>
  <c r="BX310" i="32"/>
  <c r="BX320" i="32"/>
  <c r="BX315" i="32"/>
  <c r="BX309" i="32"/>
  <c r="BX318" i="32"/>
  <c r="BX301" i="32"/>
  <c r="BX308" i="32"/>
  <c r="BX317" i="32"/>
  <c r="BX314" i="32"/>
  <c r="BX384" i="32"/>
  <c r="BX323" i="32"/>
  <c r="BX321" i="32"/>
  <c r="BX304" i="32"/>
  <c r="BX319" i="32"/>
  <c r="BX313" i="32"/>
  <c r="BX305" i="32"/>
  <c r="BX316" i="32"/>
  <c r="BX311" i="32"/>
  <c r="BX306" i="32"/>
  <c r="BY297" i="31"/>
  <c r="BX304" i="31"/>
  <c r="BX310" i="31"/>
  <c r="BX311" i="31"/>
  <c r="BX312" i="31"/>
  <c r="BX343" i="31"/>
  <c r="BX316" i="31"/>
  <c r="BX315" i="31"/>
  <c r="BX322" i="31"/>
  <c r="BX302" i="31"/>
  <c r="BX303" i="31"/>
  <c r="BX319" i="31"/>
  <c r="BX305" i="31"/>
  <c r="BX320" i="31"/>
  <c r="BX309" i="31"/>
  <c r="BX301" i="31"/>
  <c r="BX323" i="31"/>
  <c r="BX306" i="31"/>
  <c r="BX308" i="31"/>
  <c r="BX313" i="31"/>
  <c r="BX314" i="31"/>
  <c r="BX317" i="31"/>
  <c r="BX321" i="31"/>
  <c r="BX300" i="31"/>
  <c r="BX318" i="31"/>
  <c r="BY116" i="30"/>
  <c r="BZ116" i="30" s="1"/>
  <c r="BX377" i="32"/>
  <c r="BX353" i="31"/>
  <c r="BX331" i="31"/>
  <c r="BX337" i="31"/>
  <c r="BX383" i="32"/>
  <c r="BX341" i="31"/>
  <c r="BX373" i="32"/>
  <c r="BX371" i="32"/>
  <c r="BX348" i="31"/>
  <c r="BX378" i="32"/>
  <c r="BX365" i="32"/>
  <c r="BX374" i="32"/>
  <c r="BX379" i="32"/>
  <c r="BX382" i="32"/>
  <c r="BX372" i="32"/>
  <c r="BX208" i="30"/>
  <c r="BX367" i="32"/>
  <c r="BX381" i="32"/>
  <c r="BX342" i="31"/>
  <c r="BW343" i="30"/>
  <c r="BX125" i="31"/>
  <c r="BX116" i="31"/>
  <c r="BX270" i="31"/>
  <c r="BX268" i="31"/>
  <c r="BX262" i="31"/>
  <c r="BX257" i="31"/>
  <c r="BX372" i="31"/>
  <c r="BX377" i="31"/>
  <c r="BX385" i="31"/>
  <c r="BY225" i="32"/>
  <c r="BY233" i="32"/>
  <c r="BY232" i="32"/>
  <c r="BY228" i="32"/>
  <c r="BX129" i="32"/>
  <c r="BX114" i="32"/>
  <c r="BX116" i="32"/>
  <c r="BW412" i="31"/>
  <c r="BX269" i="32"/>
  <c r="BW408" i="31"/>
  <c r="BW394" i="31"/>
  <c r="BW406" i="31"/>
  <c r="BX255" i="32"/>
  <c r="BW406" i="32"/>
  <c r="BW413" i="32"/>
  <c r="BW396" i="32"/>
  <c r="BX267" i="32"/>
  <c r="BX368" i="32"/>
  <c r="BX350" i="31"/>
  <c r="BX338" i="31"/>
  <c r="BW341" i="30"/>
  <c r="BX133" i="31"/>
  <c r="BX129" i="31"/>
  <c r="BX261" i="31"/>
  <c r="BX256" i="31"/>
  <c r="BX382" i="31"/>
  <c r="BX364" i="31"/>
  <c r="BX373" i="31"/>
  <c r="BX277" i="31"/>
  <c r="BX386" i="31"/>
  <c r="BY231" i="32"/>
  <c r="BY227" i="32"/>
  <c r="BY230" i="32"/>
  <c r="BX137" i="32"/>
  <c r="BY244" i="32"/>
  <c r="BX259" i="32"/>
  <c r="BW415" i="32"/>
  <c r="BW402" i="31"/>
  <c r="BX258" i="32"/>
  <c r="BX361" i="31"/>
  <c r="BX276" i="32"/>
  <c r="BX387" i="32"/>
  <c r="BX385" i="32"/>
  <c r="BX380" i="32"/>
  <c r="BX375" i="32"/>
  <c r="BX334" i="31"/>
  <c r="BX344" i="31"/>
  <c r="BX345" i="31"/>
  <c r="BW344" i="30"/>
  <c r="BX126" i="31"/>
  <c r="BX114" i="31"/>
  <c r="BX121" i="31"/>
  <c r="BX254" i="31"/>
  <c r="BX376" i="31"/>
  <c r="BX369" i="31"/>
  <c r="BX380" i="31"/>
  <c r="BX381" i="31"/>
  <c r="BX136" i="31"/>
  <c r="BX276" i="31"/>
  <c r="BY242" i="32"/>
  <c r="BX125" i="32"/>
  <c r="BX132" i="32"/>
  <c r="BX130" i="32"/>
  <c r="BX135" i="32"/>
  <c r="BY245" i="32"/>
  <c r="BW407" i="31"/>
  <c r="BX264" i="32"/>
  <c r="BX262" i="32"/>
  <c r="BW407" i="32"/>
  <c r="BW403" i="31"/>
  <c r="BW405" i="31"/>
  <c r="BW417" i="32"/>
  <c r="BY221" i="32"/>
  <c r="BX369" i="32"/>
  <c r="BX370" i="32"/>
  <c r="BX333" i="31"/>
  <c r="BX352" i="31"/>
  <c r="BX349" i="31"/>
  <c r="BW342" i="30"/>
  <c r="BX128" i="31"/>
  <c r="BX132" i="31"/>
  <c r="BX273" i="31"/>
  <c r="BX365" i="31"/>
  <c r="BX375" i="31"/>
  <c r="BX379" i="31"/>
  <c r="BX137" i="31"/>
  <c r="BX275" i="31"/>
  <c r="BY243" i="32"/>
  <c r="BY239" i="32"/>
  <c r="BY226" i="32"/>
  <c r="BX119" i="32"/>
  <c r="BX121" i="32"/>
  <c r="BX124" i="32"/>
  <c r="BX136" i="32"/>
  <c r="BW399" i="31"/>
  <c r="BW411" i="31"/>
  <c r="BW395" i="32"/>
  <c r="BX274" i="32"/>
  <c r="BW394" i="32"/>
  <c r="BW398" i="31"/>
  <c r="BX261" i="32"/>
  <c r="BX272" i="32"/>
  <c r="BX364" i="32"/>
  <c r="BX351" i="31"/>
  <c r="BX130" i="31"/>
  <c r="BX124" i="31"/>
  <c r="BX127" i="31"/>
  <c r="BX115" i="31"/>
  <c r="BX269" i="31"/>
  <c r="BX274" i="31"/>
  <c r="BX374" i="31"/>
  <c r="BX370" i="31"/>
  <c r="BX371" i="31"/>
  <c r="BX135" i="31"/>
  <c r="BY236" i="32"/>
  <c r="BY237" i="32"/>
  <c r="BX123" i="32"/>
  <c r="BX118" i="32"/>
  <c r="BX127" i="32"/>
  <c r="BX273" i="32"/>
  <c r="BX256" i="32"/>
  <c r="BW403" i="32"/>
  <c r="BX254" i="32"/>
  <c r="BX270" i="32"/>
  <c r="BW395" i="31"/>
  <c r="BW415" i="31"/>
  <c r="BW413" i="31"/>
  <c r="BW414" i="32"/>
  <c r="BW397" i="32"/>
  <c r="BX386" i="32"/>
  <c r="BX340" i="31"/>
  <c r="BX263" i="31"/>
  <c r="BX119" i="31"/>
  <c r="BX271" i="31"/>
  <c r="BX258" i="31"/>
  <c r="BX272" i="31"/>
  <c r="BX367" i="31"/>
  <c r="BX366" i="31"/>
  <c r="BY235" i="32"/>
  <c r="BY241" i="32"/>
  <c r="BY234" i="32"/>
  <c r="BY224" i="32"/>
  <c r="BX117" i="32"/>
  <c r="BX115" i="32"/>
  <c r="BY247" i="32"/>
  <c r="BW399" i="32"/>
  <c r="BX275" i="32"/>
  <c r="BW414" i="31"/>
  <c r="BW404" i="31"/>
  <c r="BW417" i="31"/>
  <c r="BW412" i="32"/>
  <c r="BX268" i="32"/>
  <c r="BW410" i="31"/>
  <c r="BW409" i="31"/>
  <c r="BX265" i="32"/>
  <c r="BX346" i="31"/>
  <c r="BX339" i="31"/>
  <c r="BX335" i="31"/>
  <c r="BW345" i="30"/>
  <c r="BX134" i="31"/>
  <c r="BX123" i="31"/>
  <c r="BX122" i="31"/>
  <c r="BX259" i="31"/>
  <c r="BX266" i="31"/>
  <c r="BX267" i="31"/>
  <c r="BX383" i="31"/>
  <c r="BX368" i="31"/>
  <c r="BY240" i="32"/>
  <c r="BY238" i="32"/>
  <c r="BX133" i="32"/>
  <c r="BX134" i="32"/>
  <c r="BX128" i="32"/>
  <c r="BY246" i="32"/>
  <c r="BW416" i="32"/>
  <c r="BW396" i="31"/>
  <c r="BW409" i="32"/>
  <c r="BW411" i="32"/>
  <c r="BX263" i="32"/>
  <c r="BW408" i="32"/>
  <c r="BW402" i="32"/>
  <c r="BX361" i="32"/>
  <c r="BX347" i="31"/>
  <c r="BX332" i="31"/>
  <c r="BX204" i="30"/>
  <c r="BX206" i="30"/>
  <c r="BW346" i="30"/>
  <c r="BX131" i="31"/>
  <c r="BX118" i="31"/>
  <c r="BX264" i="31"/>
  <c r="BX255" i="31"/>
  <c r="BX378" i="31"/>
  <c r="BX384" i="31"/>
  <c r="BX131" i="32"/>
  <c r="BX126" i="32"/>
  <c r="BZ10" i="16" a="1"/>
  <c r="BZ10" i="16" s="1"/>
  <c r="BX277" i="32"/>
  <c r="BX271" i="32"/>
  <c r="BW397" i="31"/>
  <c r="BW398" i="32"/>
  <c r="BW410" i="32"/>
  <c r="BW401" i="32"/>
  <c r="BW416" i="31"/>
  <c r="BX257" i="32"/>
  <c r="BW405" i="32"/>
  <c r="BX266" i="32"/>
  <c r="BX376" i="32"/>
  <c r="BX366" i="32"/>
  <c r="BX330" i="31"/>
  <c r="BX226" i="33"/>
  <c r="BX227" i="33"/>
  <c r="BX225" i="33"/>
  <c r="BY5" i="39" a="1"/>
  <c r="BY5" i="39" s="1"/>
  <c r="BX11" i="38" a="1"/>
  <c r="BX11" i="38" s="1"/>
  <c r="BZ7" i="16" a="1"/>
  <c r="BZ7" i="16" s="1"/>
  <c r="BX5" i="38" a="1"/>
  <c r="BX5" i="38" s="1"/>
  <c r="BX7" i="38" a="1"/>
  <c r="BX7" i="38" s="1"/>
  <c r="BY10" i="39" a="1"/>
  <c r="BY10" i="39" s="1"/>
  <c r="BX8" i="38" a="1"/>
  <c r="BX8" i="38" s="1"/>
  <c r="BY8" i="39" a="1"/>
  <c r="BY8" i="39" s="1"/>
  <c r="BZ9" i="16" a="1"/>
  <c r="BZ9" i="16" s="1"/>
  <c r="BZ5" i="16" a="1"/>
  <c r="BZ5" i="16" s="1"/>
  <c r="BZ8" i="16" a="1"/>
  <c r="BZ8" i="16" s="1"/>
  <c r="BX10" i="38" a="1"/>
  <c r="BX10" i="38" s="1"/>
  <c r="BY11" i="39" a="1"/>
  <c r="BY11" i="39" s="1"/>
  <c r="BY7" i="39" a="1"/>
  <c r="BY7" i="39" s="1"/>
  <c r="BY149" i="33"/>
  <c r="BY148" i="33"/>
  <c r="BY150" i="33"/>
  <c r="BY71" i="33"/>
  <c r="BY72" i="33"/>
  <c r="BY73" i="33"/>
  <c r="BY135" i="33"/>
  <c r="BY131" i="33"/>
  <c r="BY129" i="33"/>
  <c r="BY127" i="33"/>
  <c r="BY134" i="33"/>
  <c r="BY137" i="33"/>
  <c r="BY139" i="33"/>
  <c r="BY141" i="33"/>
  <c r="BY130" i="33"/>
  <c r="BY143" i="33"/>
  <c r="BY147" i="33"/>
  <c r="BY140" i="33"/>
  <c r="BY145" i="33"/>
  <c r="BY103" i="33"/>
  <c r="BY106" i="33"/>
  <c r="BY113" i="33"/>
  <c r="BY132" i="33"/>
  <c r="BY136" i="33"/>
  <c r="BY144" i="33"/>
  <c r="BY100" i="33"/>
  <c r="BY105" i="33"/>
  <c r="BY107" i="33"/>
  <c r="BY110" i="33"/>
  <c r="BY112" i="33"/>
  <c r="BY114" i="33"/>
  <c r="BY116" i="33"/>
  <c r="BY118" i="33"/>
  <c r="BY98" i="33"/>
  <c r="BY102" i="33"/>
  <c r="BY120" i="33"/>
  <c r="BY142" i="33"/>
  <c r="BY97" i="33"/>
  <c r="BY109" i="33"/>
  <c r="BY115" i="33"/>
  <c r="BY146" i="33"/>
  <c r="BY99" i="33"/>
  <c r="BY108" i="33"/>
  <c r="BY111" i="33"/>
  <c r="BY117" i="33"/>
  <c r="BY119" i="33"/>
  <c r="BY128" i="33"/>
  <c r="BY104" i="33"/>
  <c r="BY101" i="33"/>
  <c r="BY138" i="33"/>
  <c r="BX207" i="33"/>
  <c r="BX209" i="33"/>
  <c r="BX224" i="33"/>
  <c r="BX205" i="33"/>
  <c r="BX211" i="33"/>
  <c r="BX215" i="33"/>
  <c r="BX219" i="33"/>
  <c r="BX213" i="33"/>
  <c r="BX217" i="33"/>
  <c r="BX208" i="33"/>
  <c r="BX221" i="33"/>
  <c r="BX206" i="33"/>
  <c r="BX223" i="33"/>
  <c r="BX212" i="33"/>
  <c r="BX214" i="33"/>
  <c r="BX218" i="33"/>
  <c r="BX220" i="33"/>
  <c r="BX222" i="33"/>
  <c r="BX183" i="33"/>
  <c r="BX190" i="33"/>
  <c r="BX192" i="33"/>
  <c r="BX216" i="33"/>
  <c r="BX176" i="33"/>
  <c r="BX181" i="33"/>
  <c r="BX188" i="33"/>
  <c r="BX179" i="33"/>
  <c r="BX177" i="33"/>
  <c r="BX182" i="33"/>
  <c r="BX184" i="33"/>
  <c r="BX189" i="33"/>
  <c r="BX191" i="33"/>
  <c r="BX186" i="33"/>
  <c r="BX193" i="33"/>
  <c r="BX196" i="33"/>
  <c r="BX175" i="33"/>
  <c r="BX178" i="33"/>
  <c r="BX185" i="33"/>
  <c r="BX174" i="33"/>
  <c r="BX180" i="33"/>
  <c r="BX187" i="33"/>
  <c r="BX195" i="33"/>
  <c r="BX197" i="33"/>
  <c r="BX194" i="33"/>
  <c r="BX204" i="33"/>
  <c r="BY52" i="33"/>
  <c r="BY50" i="33"/>
  <c r="BY55" i="33"/>
  <c r="BY51" i="33"/>
  <c r="BY60" i="33"/>
  <c r="BY53" i="33"/>
  <c r="BY70" i="33"/>
  <c r="BY34" i="33"/>
  <c r="BY41" i="33"/>
  <c r="BY58" i="33"/>
  <c r="BY24" i="33"/>
  <c r="BY31" i="33"/>
  <c r="BY36" i="33"/>
  <c r="BY38" i="33"/>
  <c r="BY54" i="33"/>
  <c r="BY66" i="33"/>
  <c r="BY68" i="33"/>
  <c r="BY22" i="33"/>
  <c r="BY26" i="33"/>
  <c r="BY30" i="33"/>
  <c r="BY59" i="33"/>
  <c r="BY20" i="33"/>
  <c r="BY29" i="33"/>
  <c r="BY33" i="33"/>
  <c r="BY40" i="33"/>
  <c r="BY28" i="33"/>
  <c r="BY35" i="33"/>
  <c r="BY42" i="33"/>
  <c r="BY63" i="33"/>
  <c r="BY67" i="33"/>
  <c r="BY27" i="33"/>
  <c r="BY25" i="33"/>
  <c r="BY37" i="33"/>
  <c r="BY64" i="33"/>
  <c r="BY21" i="33"/>
  <c r="BY32" i="33"/>
  <c r="BY23" i="33"/>
  <c r="BY61" i="33"/>
  <c r="BY43" i="33"/>
  <c r="BY65" i="33"/>
  <c r="BY69" i="33"/>
  <c r="BY62" i="33"/>
  <c r="BY57" i="33"/>
  <c r="BY39" i="33"/>
  <c r="BY85" i="32"/>
  <c r="BY86" i="32"/>
  <c r="BY90" i="32"/>
  <c r="BY84" i="32"/>
  <c r="BY87" i="32"/>
  <c r="BY94" i="32"/>
  <c r="BY104" i="32"/>
  <c r="BY92" i="32"/>
  <c r="BY98" i="32"/>
  <c r="BY100" i="32"/>
  <c r="BY102" i="32"/>
  <c r="BY106" i="32"/>
  <c r="BY88" i="32"/>
  <c r="BY96" i="32"/>
  <c r="BY91" i="32"/>
  <c r="BY93" i="32"/>
  <c r="BY99" i="32"/>
  <c r="BY101" i="32"/>
  <c r="BY103" i="32"/>
  <c r="BY107" i="32"/>
  <c r="BY97" i="32"/>
  <c r="BY89" i="32"/>
  <c r="BY95" i="32"/>
  <c r="BY39" i="32"/>
  <c r="BY41" i="32"/>
  <c r="BY43" i="32"/>
  <c r="BY105" i="32"/>
  <c r="BY22" i="32"/>
  <c r="BY28" i="32"/>
  <c r="BY30" i="32"/>
  <c r="BY38" i="32"/>
  <c r="BY24" i="32"/>
  <c r="BY27" i="32"/>
  <c r="BY33" i="32"/>
  <c r="BY20" i="32"/>
  <c r="BY35" i="32"/>
  <c r="BY42" i="32"/>
  <c r="BY29" i="32"/>
  <c r="BY37" i="32"/>
  <c r="BY40" i="32"/>
  <c r="BY21" i="32"/>
  <c r="BY23" i="32"/>
  <c r="BY26" i="32"/>
  <c r="BY32" i="32"/>
  <c r="BY25" i="32"/>
  <c r="BY34" i="32"/>
  <c r="BY31" i="32"/>
  <c r="BY36" i="32"/>
  <c r="BZ164" i="32"/>
  <c r="BZ169" i="32"/>
  <c r="BZ173" i="32"/>
  <c r="BZ175" i="32"/>
  <c r="BZ162" i="32"/>
  <c r="BZ168" i="32"/>
  <c r="BZ177" i="32"/>
  <c r="BZ183" i="32"/>
  <c r="BZ163" i="32"/>
  <c r="BZ165" i="32"/>
  <c r="BZ174" i="32"/>
  <c r="BZ176" i="32"/>
  <c r="BZ167" i="32"/>
  <c r="BZ172" i="32"/>
  <c r="BZ178" i="32"/>
  <c r="BZ171" i="32"/>
  <c r="BZ179" i="32"/>
  <c r="BZ161" i="32"/>
  <c r="BZ181" i="32"/>
  <c r="BZ180" i="32"/>
  <c r="BY212" i="31"/>
  <c r="BY213" i="31"/>
  <c r="BY246" i="31"/>
  <c r="BY247" i="31"/>
  <c r="BY72" i="31"/>
  <c r="BY73" i="31"/>
  <c r="BY87" i="31"/>
  <c r="BY93" i="31"/>
  <c r="BY98" i="31"/>
  <c r="BY101" i="31"/>
  <c r="BY85" i="31"/>
  <c r="BY90" i="31"/>
  <c r="BY95" i="31"/>
  <c r="BY97" i="31"/>
  <c r="BY103" i="31"/>
  <c r="BY88" i="31"/>
  <c r="BY100" i="31"/>
  <c r="BY92" i="31"/>
  <c r="BY86" i="31"/>
  <c r="BY96" i="31"/>
  <c r="BY99" i="31"/>
  <c r="BY102" i="31"/>
  <c r="BY89" i="31"/>
  <c r="BY104" i="31"/>
  <c r="BY106" i="31"/>
  <c r="BY94" i="31"/>
  <c r="BY105" i="31"/>
  <c r="BY107" i="31"/>
  <c r="BY84" i="31"/>
  <c r="BY91" i="31"/>
  <c r="BY232" i="31"/>
  <c r="BY225" i="31"/>
  <c r="BY227" i="31"/>
  <c r="BY234" i="31"/>
  <c r="BY229" i="31"/>
  <c r="BY231" i="31"/>
  <c r="BY224" i="31"/>
  <c r="BY226" i="31"/>
  <c r="BY239" i="31"/>
  <c r="BY241" i="31"/>
  <c r="BY237" i="31"/>
  <c r="BY243" i="31"/>
  <c r="BY245" i="31"/>
  <c r="BY235" i="31"/>
  <c r="BY230" i="31"/>
  <c r="BY228" i="31"/>
  <c r="BY233" i="31"/>
  <c r="BY240" i="31"/>
  <c r="BY236" i="31"/>
  <c r="BY238" i="31"/>
  <c r="BY242" i="31"/>
  <c r="BY244" i="31"/>
  <c r="BY53" i="31"/>
  <c r="BY59" i="31"/>
  <c r="BY68" i="31"/>
  <c r="BY70" i="31"/>
  <c r="BY20" i="31"/>
  <c r="BY37" i="31"/>
  <c r="BY40" i="31"/>
  <c r="BY42" i="31"/>
  <c r="BY61" i="31"/>
  <c r="BY26" i="31"/>
  <c r="BY34" i="31"/>
  <c r="BY55" i="31"/>
  <c r="BY51" i="31"/>
  <c r="BY63" i="31"/>
  <c r="BY65" i="31"/>
  <c r="BY31" i="31"/>
  <c r="BY25" i="31"/>
  <c r="BY33" i="31"/>
  <c r="BY41" i="31"/>
  <c r="BY43" i="31"/>
  <c r="BY54" i="31"/>
  <c r="BY67" i="31"/>
  <c r="BY21" i="31"/>
  <c r="BY23" i="31"/>
  <c r="BY29" i="31"/>
  <c r="BY36" i="31"/>
  <c r="BY39" i="31"/>
  <c r="BY69" i="31"/>
  <c r="BY27" i="31"/>
  <c r="BY58" i="31"/>
  <c r="BY60" i="31"/>
  <c r="BY71" i="31"/>
  <c r="BY52" i="31"/>
  <c r="BY32" i="31"/>
  <c r="BY38" i="31"/>
  <c r="BY66" i="31"/>
  <c r="BY35" i="31"/>
  <c r="BY28" i="31"/>
  <c r="BY24" i="31"/>
  <c r="BY62" i="31"/>
  <c r="BY22" i="31"/>
  <c r="BY50" i="31"/>
  <c r="BY57" i="31"/>
  <c r="BY64" i="31"/>
  <c r="BY30" i="31"/>
  <c r="BY190" i="31"/>
  <c r="BY200" i="31"/>
  <c r="BY204" i="31"/>
  <c r="BY193" i="31"/>
  <c r="BY198" i="31"/>
  <c r="BY209" i="31"/>
  <c r="BY195" i="31"/>
  <c r="BY203" i="31"/>
  <c r="BY206" i="31"/>
  <c r="BY191" i="31"/>
  <c r="BY211" i="31"/>
  <c r="BY194" i="31"/>
  <c r="BY197" i="31"/>
  <c r="BY199" i="31"/>
  <c r="BY201" i="31"/>
  <c r="BY205" i="31"/>
  <c r="BY208" i="31"/>
  <c r="BY192" i="31"/>
  <c r="BY210" i="31"/>
  <c r="BY163" i="31"/>
  <c r="BY170" i="31"/>
  <c r="BY172" i="31"/>
  <c r="BY177" i="31"/>
  <c r="BY179" i="31"/>
  <c r="BY183" i="31"/>
  <c r="BY174" i="31"/>
  <c r="BY181" i="31"/>
  <c r="BY207" i="31"/>
  <c r="BY161" i="31"/>
  <c r="BY165" i="31"/>
  <c r="BY168" i="31"/>
  <c r="BY176" i="31"/>
  <c r="BY171" i="31"/>
  <c r="BY162" i="31"/>
  <c r="BY164" i="31"/>
  <c r="BY167" i="31"/>
  <c r="BY169" i="31"/>
  <c r="BY173" i="31"/>
  <c r="BY178" i="31"/>
  <c r="BY182" i="31"/>
  <c r="BY180" i="31"/>
  <c r="BY202" i="31"/>
  <c r="BY160" i="31"/>
  <c r="BY175" i="31"/>
  <c r="BY166" i="31"/>
  <c r="BY37" i="30"/>
  <c r="BY39" i="30"/>
  <c r="BY41" i="30"/>
  <c r="BY69" i="30"/>
  <c r="BY71" i="30"/>
  <c r="BY67" i="30"/>
  <c r="BY70" i="30"/>
  <c r="BY72" i="30"/>
  <c r="BY38" i="30"/>
  <c r="BY40" i="30"/>
  <c r="BY42" i="30"/>
  <c r="BY68" i="30"/>
  <c r="BW396" i="30"/>
  <c r="BZ39" i="39"/>
  <c r="BZ61" i="39" s="1"/>
  <c r="BZ89" i="39" s="1"/>
  <c r="BZ111" i="39" s="1"/>
  <c r="BZ133" i="39" s="1"/>
  <c r="BZ4" i="39"/>
  <c r="BZ9" i="39" s="1" a="1"/>
  <c r="BZ9" i="39" s="1"/>
  <c r="CA16" i="39"/>
  <c r="BY4" i="38"/>
  <c r="BY9" i="38" s="1" a="1"/>
  <c r="BY9" i="38" s="1"/>
  <c r="BY39" i="38"/>
  <c r="BY61" i="38" s="1"/>
  <c r="BY89" i="38" s="1"/>
  <c r="BY111" i="38" s="1"/>
  <c r="BY133" i="38" s="1"/>
  <c r="BZ16" i="38"/>
  <c r="BW258" i="30"/>
  <c r="BX258" i="30" s="1"/>
  <c r="BX227" i="30"/>
  <c r="BX240" i="30"/>
  <c r="BX219" i="30"/>
  <c r="BX220" i="30"/>
  <c r="BW355" i="30"/>
  <c r="BW250" i="30"/>
  <c r="BX250" i="30" s="1"/>
  <c r="BW367" i="30"/>
  <c r="BW261" i="30"/>
  <c r="BX261" i="30" s="1"/>
  <c r="BW265" i="30"/>
  <c r="BX265" i="30" s="1"/>
  <c r="BW253" i="30"/>
  <c r="BX253" i="30" s="1"/>
  <c r="BW262" i="30"/>
  <c r="BX262" i="30" s="1"/>
  <c r="BW248" i="30"/>
  <c r="BX248" i="30" s="1"/>
  <c r="BW387" i="30"/>
  <c r="BW267" i="30"/>
  <c r="BX267" i="30" s="1"/>
  <c r="BW256" i="30"/>
  <c r="BX256" i="30" s="1"/>
  <c r="BW266" i="30"/>
  <c r="BX266" i="30" s="1"/>
  <c r="BW393" i="30"/>
  <c r="BW406" i="30"/>
  <c r="BW369" i="30"/>
  <c r="BW357" i="30"/>
  <c r="BW246" i="30"/>
  <c r="BX246" i="30" s="1"/>
  <c r="BW247" i="30"/>
  <c r="BX247" i="30" s="1"/>
  <c r="BW354" i="30"/>
  <c r="BW388" i="30"/>
  <c r="BW254" i="30"/>
  <c r="BX254" i="30" s="1"/>
  <c r="BW402" i="30"/>
  <c r="BW403" i="30"/>
  <c r="BW399" i="30"/>
  <c r="BX226" i="30"/>
  <c r="BX230" i="30"/>
  <c r="BW386" i="30"/>
  <c r="BX236" i="30"/>
  <c r="BX232" i="30"/>
  <c r="BX229" i="30"/>
  <c r="BX231" i="30"/>
  <c r="BX235" i="30"/>
  <c r="BW385" i="30"/>
  <c r="BX233" i="30"/>
  <c r="BX255" i="30"/>
  <c r="BX224" i="30"/>
  <c r="BX228" i="30"/>
  <c r="BW401" i="30"/>
  <c r="BW374" i="30"/>
  <c r="BW405" i="30"/>
  <c r="BY362" i="31"/>
  <c r="BX392" i="31"/>
  <c r="BW366" i="30"/>
  <c r="BW264" i="30"/>
  <c r="BX264" i="30" s="1"/>
  <c r="BW394" i="30"/>
  <c r="BZ125" i="33"/>
  <c r="CA95" i="33"/>
  <c r="BZ157" i="31"/>
  <c r="BW391" i="30"/>
  <c r="BY184" i="30"/>
  <c r="BY215" i="30" s="1"/>
  <c r="BY245" i="30" s="1"/>
  <c r="BZ154" i="30"/>
  <c r="BW397" i="30"/>
  <c r="BW363" i="30"/>
  <c r="BW400" i="30"/>
  <c r="BW407" i="30"/>
  <c r="BW268" i="30"/>
  <c r="BX268" i="30" s="1"/>
  <c r="BY252" i="31"/>
  <c r="BZ222" i="31"/>
  <c r="BY328" i="31"/>
  <c r="BZ298" i="31"/>
  <c r="AN216" i="30"/>
  <c r="BY252" i="32"/>
  <c r="BZ222" i="32"/>
  <c r="BX222" i="30"/>
  <c r="BW364" i="30"/>
  <c r="BW404" i="30"/>
  <c r="BZ298" i="32"/>
  <c r="BY328" i="32"/>
  <c r="BX217" i="30"/>
  <c r="BX223" i="30"/>
  <c r="BZ172" i="33"/>
  <c r="BY202" i="33"/>
  <c r="BW376" i="30"/>
  <c r="BX238" i="30"/>
  <c r="BW389" i="30"/>
  <c r="BX225" i="30"/>
  <c r="BW263" i="30"/>
  <c r="BX263" i="30" s="1"/>
  <c r="BW257" i="30"/>
  <c r="BX257" i="30" s="1"/>
  <c r="BW252" i="30"/>
  <c r="BX252" i="30" s="1"/>
  <c r="BW249" i="30"/>
  <c r="BX249" i="30" s="1"/>
  <c r="BW260" i="30"/>
  <c r="BX260" i="30" s="1"/>
  <c r="BW270" i="30"/>
  <c r="BX270" i="30" s="1"/>
  <c r="BY171" i="33"/>
  <c r="BZ188" i="32"/>
  <c r="CA158" i="32"/>
  <c r="CA157" i="32" s="1"/>
  <c r="CA158" i="31"/>
  <c r="BZ188" i="31"/>
  <c r="BZ94" i="33"/>
  <c r="BW398" i="30"/>
  <c r="BX237" i="30"/>
  <c r="BW360" i="30"/>
  <c r="BX239" i="30"/>
  <c r="BW361" i="30"/>
  <c r="BX311" i="30"/>
  <c r="BX315" i="30"/>
  <c r="BX312" i="30"/>
  <c r="BX316" i="30"/>
  <c r="BX313" i="30"/>
  <c r="BX314" i="30"/>
  <c r="BW395" i="30"/>
  <c r="BX392" i="32"/>
  <c r="BY362" i="32"/>
  <c r="BW358" i="30"/>
  <c r="BW259" i="30"/>
  <c r="BX259" i="30" s="1"/>
  <c r="BW373" i="30"/>
  <c r="BW359" i="30"/>
  <c r="AN353" i="30"/>
  <c r="BY177" i="30"/>
  <c r="BY174" i="30"/>
  <c r="BY179" i="30"/>
  <c r="BY176" i="30"/>
  <c r="BY175" i="30"/>
  <c r="BY178" i="30"/>
  <c r="BZ153" i="30"/>
  <c r="AN383" i="30"/>
  <c r="BX321" i="30"/>
  <c r="BX352" i="30" s="1"/>
  <c r="BX382" i="30" s="1"/>
  <c r="BY291" i="30"/>
  <c r="BY290" i="30" s="1"/>
  <c r="BW370" i="30"/>
  <c r="BX218" i="30"/>
  <c r="BX234" i="30"/>
  <c r="BW362" i="30"/>
  <c r="BW375" i="30"/>
  <c r="BW372" i="30"/>
  <c r="BW251" i="30"/>
  <c r="BX251" i="30" s="1"/>
  <c r="BW356" i="30"/>
  <c r="BW365" i="30"/>
  <c r="BW384" i="30"/>
  <c r="BW377" i="30"/>
  <c r="BW392" i="30"/>
  <c r="BW368" i="30"/>
  <c r="BW371" i="30"/>
  <c r="BX221" i="30"/>
  <c r="BW390" i="30"/>
  <c r="BW269" i="30"/>
  <c r="BX269" i="30" s="1"/>
  <c r="BP48" i="36"/>
  <c r="BP68" i="36" s="1"/>
  <c r="BO111" i="36"/>
  <c r="BQ50" i="37"/>
  <c r="BR39" i="37"/>
  <c r="BO114" i="36"/>
  <c r="BP51" i="36"/>
  <c r="BP71" i="36" s="1"/>
  <c r="BP54" i="36"/>
  <c r="BP74" i="36" s="1"/>
  <c r="BO117" i="36"/>
  <c r="BP17" i="35"/>
  <c r="BQ14" i="35"/>
  <c r="BP42" i="36"/>
  <c r="BP62" i="36" s="1"/>
  <c r="BO105" i="36"/>
  <c r="BO115" i="36"/>
  <c r="BP52" i="36"/>
  <c r="BP72" i="36" s="1"/>
  <c r="BO104" i="36"/>
  <c r="BP41" i="36"/>
  <c r="BP61" i="36" s="1"/>
  <c r="BO109" i="36"/>
  <c r="BP46" i="36"/>
  <c r="BP66" i="36" s="1"/>
  <c r="BO113" i="36"/>
  <c r="BP50" i="36"/>
  <c r="BP70" i="36" s="1"/>
  <c r="BO116" i="36"/>
  <c r="BP53" i="36"/>
  <c r="BP73" i="36" s="1"/>
  <c r="BP47" i="36"/>
  <c r="BP67" i="36" s="1"/>
  <c r="BO110" i="36"/>
  <c r="BO56" i="36"/>
  <c r="BP40" i="36"/>
  <c r="BP60" i="36" s="1"/>
  <c r="BO108" i="36"/>
  <c r="BP45" i="36"/>
  <c r="BP65" i="36" s="1"/>
  <c r="BZ13" i="35"/>
  <c r="BY27" i="35"/>
  <c r="BN103" i="36"/>
  <c r="BN119" i="36" s="1"/>
  <c r="BN78" i="36"/>
  <c r="BP49" i="36"/>
  <c r="BP69" i="36" s="1"/>
  <c r="BO112" i="36"/>
  <c r="BY38" i="37"/>
  <c r="BX48" i="37"/>
  <c r="BX49" i="37" s="1"/>
  <c r="BO106" i="36"/>
  <c r="BP43" i="36"/>
  <c r="BP63" i="36" s="1"/>
  <c r="BO107" i="36"/>
  <c r="BP44" i="36"/>
  <c r="BP64" i="36" s="1"/>
  <c r="BW59" i="36"/>
  <c r="BW81" i="36"/>
  <c r="BW102" i="36" s="1"/>
  <c r="BW131" i="36" s="1"/>
  <c r="BW132" i="36" s="1"/>
  <c r="BX39" i="36"/>
  <c r="BY127" i="30"/>
  <c r="BZ127" i="30" s="1"/>
  <c r="BY130" i="30"/>
  <c r="BZ130" i="30" s="1"/>
  <c r="BY120" i="30"/>
  <c r="BZ120" i="30" s="1"/>
  <c r="BY117" i="30"/>
  <c r="BZ117" i="30" s="1"/>
  <c r="BY123" i="30"/>
  <c r="BZ123" i="30" s="1"/>
  <c r="BY132" i="30"/>
  <c r="BZ132" i="30" s="1"/>
  <c r="BY110" i="30"/>
  <c r="BZ110" i="30" s="1"/>
  <c r="BY133" i="30"/>
  <c r="BZ133" i="30" s="1"/>
  <c r="BY126" i="30"/>
  <c r="BZ126" i="30" s="1"/>
  <c r="BY111" i="30"/>
  <c r="BZ111" i="30" s="1"/>
  <c r="BY113" i="30"/>
  <c r="BZ113" i="30" s="1"/>
  <c r="BY122" i="30"/>
  <c r="BZ122" i="30" s="1"/>
  <c r="BY109" i="30"/>
  <c r="BZ109" i="30" s="1"/>
  <c r="BY118" i="30"/>
  <c r="BZ118" i="30" s="1"/>
  <c r="BY115" i="30"/>
  <c r="BZ115" i="30" s="1"/>
  <c r="BY114" i="30"/>
  <c r="BZ114" i="30" s="1"/>
  <c r="BY124" i="30"/>
  <c r="BZ124" i="30" s="1"/>
  <c r="BY125" i="30"/>
  <c r="BZ125" i="30" s="1"/>
  <c r="BY128" i="30"/>
  <c r="BZ128" i="30" s="1"/>
  <c r="BY121" i="30"/>
  <c r="BZ121" i="30" s="1"/>
  <c r="BY129" i="30"/>
  <c r="BZ129" i="30" s="1"/>
  <c r="BY131" i="30"/>
  <c r="BZ131" i="30" s="1"/>
  <c r="BY112" i="30"/>
  <c r="BZ112" i="30" s="1"/>
  <c r="BY119" i="30"/>
  <c r="BZ119" i="30" s="1"/>
  <c r="BZ39" i="16"/>
  <c r="BZ61" i="16" s="1"/>
  <c r="BZ89" i="16" s="1"/>
  <c r="BZ111" i="16" s="1"/>
  <c r="BZ133" i="16" s="1"/>
  <c r="CA16" i="16"/>
  <c r="CA4" i="16" s="1"/>
  <c r="CA11" i="16" s="1" a="1"/>
  <c r="CA11" i="16" s="1"/>
  <c r="BZ17" i="33"/>
  <c r="BZ48" i="33"/>
  <c r="CA18" i="33"/>
  <c r="BY81" i="30"/>
  <c r="BZ81" i="30" s="1"/>
  <c r="BY112" i="32"/>
  <c r="BZ82" i="32"/>
  <c r="BY112" i="31"/>
  <c r="BZ82" i="31"/>
  <c r="BZ81" i="31" s="1"/>
  <c r="BZ48" i="32"/>
  <c r="CA18" i="32"/>
  <c r="BZ17" i="31"/>
  <c r="BZ17" i="32"/>
  <c r="BZ48" i="31"/>
  <c r="CA18" i="31"/>
  <c r="BY102" i="30"/>
  <c r="BZ102" i="30" s="1"/>
  <c r="BY101" i="30"/>
  <c r="BZ101" i="30" s="1"/>
  <c r="BY103" i="30"/>
  <c r="BZ103" i="30" s="1"/>
  <c r="BY83" i="30"/>
  <c r="BZ83" i="30" s="1"/>
  <c r="BY86" i="30"/>
  <c r="BZ86" i="30" s="1"/>
  <c r="BY99" i="30"/>
  <c r="BZ99" i="30" s="1"/>
  <c r="BY80" i="30"/>
  <c r="BZ80" i="30" s="1"/>
  <c r="BY89" i="30"/>
  <c r="BZ89" i="30" s="1"/>
  <c r="BY92" i="30"/>
  <c r="BZ92" i="30" s="1"/>
  <c r="BY84" i="30"/>
  <c r="BZ84" i="30" s="1"/>
  <c r="BY88" i="30"/>
  <c r="BZ88" i="30" s="1"/>
  <c r="BY100" i="30"/>
  <c r="BZ100" i="30" s="1"/>
  <c r="BY91" i="30"/>
  <c r="BZ91" i="30" s="1"/>
  <c r="BY85" i="30"/>
  <c r="BZ85" i="30" s="1"/>
  <c r="BY93" i="30"/>
  <c r="BZ93" i="30" s="1"/>
  <c r="BY96" i="30"/>
  <c r="BZ96" i="30" s="1"/>
  <c r="BY87" i="30"/>
  <c r="BZ87" i="30" s="1"/>
  <c r="BY82" i="30"/>
  <c r="BZ82" i="30" s="1"/>
  <c r="AM79" i="30"/>
  <c r="BY97" i="30"/>
  <c r="BZ97" i="30" s="1"/>
  <c r="BY94" i="30"/>
  <c r="BZ94" i="30" s="1"/>
  <c r="BY98" i="30"/>
  <c r="BZ98" i="30" s="1"/>
  <c r="BY90" i="30"/>
  <c r="BZ90" i="30" s="1"/>
  <c r="BY95" i="30"/>
  <c r="BZ95" i="30" s="1"/>
  <c r="CB17" i="30"/>
  <c r="CA47" i="30"/>
  <c r="CA78" i="30" s="1"/>
  <c r="BZ16" i="30"/>
  <c r="AJ61" i="16"/>
  <c r="AJ89" i="16" s="1"/>
  <c r="AJ111" i="16" s="1"/>
  <c r="AJ133" i="16" s="1"/>
  <c r="BZ170" i="32" l="1"/>
  <c r="BZ166" i="32"/>
  <c r="BZ245" i="32"/>
  <c r="BZ160" i="32"/>
  <c r="BZ182" i="32"/>
  <c r="BX13" i="22"/>
  <c r="BX14" i="22"/>
  <c r="BX15" i="22"/>
  <c r="BZ3" i="22"/>
  <c r="BY12" i="22"/>
  <c r="BP76" i="36"/>
  <c r="BN134" i="36"/>
  <c r="BN121" i="36"/>
  <c r="BW86" i="36"/>
  <c r="BW94" i="36"/>
  <c r="BW91" i="36"/>
  <c r="BW95" i="36"/>
  <c r="BW88" i="36"/>
  <c r="BW96" i="36"/>
  <c r="BW87" i="36"/>
  <c r="BW83" i="36"/>
  <c r="BW84" i="36"/>
  <c r="BW85" i="36"/>
  <c r="BW89" i="36"/>
  <c r="BW93" i="36"/>
  <c r="BW92" i="36"/>
  <c r="BW90" i="36"/>
  <c r="BR82" i="36"/>
  <c r="BQ98" i="36"/>
  <c r="BY204" i="30"/>
  <c r="BZ221" i="31"/>
  <c r="BS20" i="35"/>
  <c r="BR21" i="35"/>
  <c r="BR31" i="35" s="1"/>
  <c r="BS22" i="35"/>
  <c r="BR23" i="35"/>
  <c r="BR32" i="35" s="1"/>
  <c r="BP19" i="35"/>
  <c r="BQ15" i="35"/>
  <c r="BQ17" i="35" s="1"/>
  <c r="BX401" i="31"/>
  <c r="BO30" i="35"/>
  <c r="BZ81" i="32"/>
  <c r="BY205" i="30"/>
  <c r="BX404" i="32"/>
  <c r="BP29" i="35"/>
  <c r="BY135" i="32"/>
  <c r="BY379" i="31"/>
  <c r="BY208" i="30"/>
  <c r="BY115" i="31"/>
  <c r="BY206" i="30"/>
  <c r="BY209" i="30"/>
  <c r="BY207" i="30"/>
  <c r="BY277" i="31"/>
  <c r="BY323" i="31"/>
  <c r="BY318" i="31"/>
  <c r="BY301" i="31"/>
  <c r="BY316" i="32"/>
  <c r="BY320" i="32"/>
  <c r="BZ297" i="32"/>
  <c r="BY304" i="32"/>
  <c r="BY379" i="32"/>
  <c r="BY300" i="32"/>
  <c r="BY301" i="32"/>
  <c r="BY308" i="32"/>
  <c r="BY319" i="32"/>
  <c r="BY303" i="32"/>
  <c r="BY315" i="32"/>
  <c r="BY313" i="32"/>
  <c r="BY311" i="32"/>
  <c r="BY317" i="32"/>
  <c r="BY309" i="32"/>
  <c r="BY321" i="32"/>
  <c r="BY314" i="32"/>
  <c r="BY323" i="32"/>
  <c r="BY318" i="32"/>
  <c r="BY302" i="32"/>
  <c r="BY322" i="32"/>
  <c r="BY312" i="32"/>
  <c r="BY307" i="32"/>
  <c r="BY306" i="32"/>
  <c r="BY310" i="32"/>
  <c r="BY305" i="32"/>
  <c r="BY321" i="31"/>
  <c r="BY320" i="31"/>
  <c r="BY307" i="31"/>
  <c r="BY316" i="31"/>
  <c r="BY322" i="31"/>
  <c r="BY313" i="31"/>
  <c r="BY302" i="31"/>
  <c r="BY304" i="31"/>
  <c r="BY314" i="31"/>
  <c r="BY308" i="31"/>
  <c r="BZ297" i="31"/>
  <c r="BY331" i="31"/>
  <c r="BY300" i="31"/>
  <c r="BY309" i="31"/>
  <c r="BY303" i="31"/>
  <c r="BY319" i="31"/>
  <c r="BY317" i="31"/>
  <c r="BY311" i="31"/>
  <c r="BY305" i="31"/>
  <c r="BY315" i="31"/>
  <c r="BY312" i="31"/>
  <c r="BY306" i="31"/>
  <c r="BY310" i="31"/>
  <c r="BY340" i="31"/>
  <c r="BY351" i="31"/>
  <c r="BY375" i="32"/>
  <c r="BY386" i="32"/>
  <c r="BY364" i="32"/>
  <c r="BY369" i="32"/>
  <c r="BY380" i="32"/>
  <c r="BY368" i="32"/>
  <c r="BX345" i="30"/>
  <c r="BY330" i="31"/>
  <c r="BY335" i="31"/>
  <c r="BY385" i="32"/>
  <c r="BX346" i="30"/>
  <c r="BY366" i="32"/>
  <c r="BY339" i="31"/>
  <c r="BY387" i="32"/>
  <c r="BX344" i="30"/>
  <c r="BY376" i="32"/>
  <c r="BY346" i="31"/>
  <c r="BY349" i="31"/>
  <c r="BY352" i="31"/>
  <c r="BY345" i="31"/>
  <c r="BY332" i="31"/>
  <c r="BY333" i="31"/>
  <c r="BY344" i="31"/>
  <c r="BY338" i="31"/>
  <c r="BY347" i="31"/>
  <c r="BY370" i="32"/>
  <c r="BY334" i="31"/>
  <c r="BY350" i="31"/>
  <c r="BY129" i="31"/>
  <c r="BY119" i="31"/>
  <c r="BY264" i="31"/>
  <c r="BY255" i="31"/>
  <c r="BY265" i="31"/>
  <c r="BY372" i="31"/>
  <c r="BY370" i="31"/>
  <c r="BY371" i="31"/>
  <c r="BY136" i="31"/>
  <c r="BY275" i="31"/>
  <c r="BZ241" i="32"/>
  <c r="BZ236" i="32"/>
  <c r="BZ240" i="32"/>
  <c r="BY127" i="32"/>
  <c r="BY128" i="32"/>
  <c r="BY136" i="32"/>
  <c r="BX416" i="31"/>
  <c r="BX416" i="32"/>
  <c r="BY268" i="32"/>
  <c r="BY254" i="32"/>
  <c r="BX395" i="32"/>
  <c r="BX407" i="32"/>
  <c r="BY258" i="32"/>
  <c r="BX406" i="31"/>
  <c r="BY377" i="32"/>
  <c r="BY374" i="32"/>
  <c r="BX343" i="30"/>
  <c r="BY118" i="31"/>
  <c r="BY114" i="31"/>
  <c r="BY256" i="31"/>
  <c r="BY262" i="31"/>
  <c r="BY257" i="31"/>
  <c r="BY378" i="31"/>
  <c r="BY366" i="31"/>
  <c r="BY367" i="31"/>
  <c r="BY137" i="31"/>
  <c r="BY276" i="31"/>
  <c r="BZ238" i="32"/>
  <c r="BZ234" i="32"/>
  <c r="BZ235" i="32"/>
  <c r="BZ230" i="32"/>
  <c r="BY117" i="32"/>
  <c r="BY134" i="32"/>
  <c r="BY122" i="32"/>
  <c r="BY123" i="32"/>
  <c r="BY137" i="32"/>
  <c r="BX401" i="32"/>
  <c r="BY361" i="32"/>
  <c r="BX412" i="32"/>
  <c r="BX403" i="32"/>
  <c r="BX411" i="31"/>
  <c r="BY262" i="32"/>
  <c r="BX402" i="31"/>
  <c r="BX394" i="31"/>
  <c r="BY382" i="32"/>
  <c r="BY378" i="32"/>
  <c r="BY342" i="31"/>
  <c r="BX341" i="30"/>
  <c r="BY128" i="31"/>
  <c r="BY126" i="31"/>
  <c r="BY132" i="31"/>
  <c r="BY122" i="31"/>
  <c r="BY270" i="31"/>
  <c r="BY374" i="31"/>
  <c r="BY368" i="31"/>
  <c r="BY365" i="31"/>
  <c r="BY135" i="31"/>
  <c r="BY385" i="31"/>
  <c r="BZ232" i="32"/>
  <c r="BZ227" i="32"/>
  <c r="BZ231" i="32"/>
  <c r="BY131" i="32"/>
  <c r="BY116" i="32"/>
  <c r="BY121" i="32"/>
  <c r="BZ246" i="32"/>
  <c r="BX410" i="32"/>
  <c r="BX402" i="32"/>
  <c r="BX417" i="31"/>
  <c r="BX397" i="32"/>
  <c r="BY256" i="32"/>
  <c r="BX399" i="31"/>
  <c r="BY264" i="32"/>
  <c r="BX415" i="32"/>
  <c r="BX408" i="31"/>
  <c r="BY384" i="32"/>
  <c r="BY373" i="32"/>
  <c r="BY367" i="32"/>
  <c r="BY337" i="31"/>
  <c r="BY353" i="31"/>
  <c r="BY127" i="31"/>
  <c r="BY117" i="31"/>
  <c r="BY263" i="31"/>
  <c r="BY383" i="31"/>
  <c r="BY384" i="31"/>
  <c r="BY386" i="31"/>
  <c r="BZ228" i="32"/>
  <c r="BZ229" i="32"/>
  <c r="BZ226" i="32"/>
  <c r="BZ225" i="32"/>
  <c r="BY129" i="32"/>
  <c r="BY115" i="32"/>
  <c r="BY119" i="32"/>
  <c r="BZ247" i="32"/>
  <c r="BX398" i="32"/>
  <c r="BX408" i="32"/>
  <c r="BX404" i="31"/>
  <c r="BX414" i="32"/>
  <c r="BY273" i="32"/>
  <c r="BY272" i="32"/>
  <c r="BX407" i="31"/>
  <c r="BY267" i="32"/>
  <c r="BY269" i="32"/>
  <c r="BY372" i="32"/>
  <c r="BY343" i="31"/>
  <c r="BX342" i="30"/>
  <c r="BY133" i="31"/>
  <c r="BY123" i="31"/>
  <c r="BY259" i="31"/>
  <c r="BY273" i="31"/>
  <c r="BY261" i="31"/>
  <c r="BY376" i="31"/>
  <c r="BY377" i="31"/>
  <c r="BY387" i="31"/>
  <c r="BY132" i="32"/>
  <c r="BY130" i="32"/>
  <c r="BX397" i="31"/>
  <c r="BY263" i="32"/>
  <c r="BX414" i="31"/>
  <c r="BX413" i="31"/>
  <c r="BY261" i="32"/>
  <c r="BZ221" i="32"/>
  <c r="BY259" i="32"/>
  <c r="BX396" i="32"/>
  <c r="BX412" i="31"/>
  <c r="BY383" i="32"/>
  <c r="BY365" i="32"/>
  <c r="BY130" i="31"/>
  <c r="BY134" i="31"/>
  <c r="BY116" i="31"/>
  <c r="BY269" i="31"/>
  <c r="BY274" i="31"/>
  <c r="BY254" i="31"/>
  <c r="BY364" i="31"/>
  <c r="BY373" i="31"/>
  <c r="BZ237" i="32"/>
  <c r="BZ233" i="32"/>
  <c r="BZ224" i="32"/>
  <c r="BY124" i="32"/>
  <c r="BY133" i="32"/>
  <c r="BY266" i="32"/>
  <c r="BY271" i="32"/>
  <c r="BX411" i="32"/>
  <c r="BY265" i="32"/>
  <c r="BY275" i="32"/>
  <c r="BX415" i="31"/>
  <c r="BX398" i="31"/>
  <c r="BX417" i="32"/>
  <c r="BX413" i="32"/>
  <c r="BY381" i="32"/>
  <c r="BY341" i="31"/>
  <c r="BY124" i="31"/>
  <c r="BY131" i="31"/>
  <c r="BY121" i="31"/>
  <c r="BY268" i="31"/>
  <c r="BY271" i="31"/>
  <c r="BY258" i="31"/>
  <c r="BY272" i="31"/>
  <c r="BY382" i="31"/>
  <c r="BY380" i="31"/>
  <c r="BY381" i="31"/>
  <c r="BY126" i="32"/>
  <c r="BY125" i="32"/>
  <c r="BZ244" i="32"/>
  <c r="BX405" i="32"/>
  <c r="BY277" i="32"/>
  <c r="BX409" i="32"/>
  <c r="BX409" i="31"/>
  <c r="BX399" i="32"/>
  <c r="BX395" i="31"/>
  <c r="BX394" i="32"/>
  <c r="BX405" i="31"/>
  <c r="BY276" i="32"/>
  <c r="BX406" i="32"/>
  <c r="BY348" i="31"/>
  <c r="BY125" i="31"/>
  <c r="BY266" i="31"/>
  <c r="BY267" i="31"/>
  <c r="BY369" i="31"/>
  <c r="BY375" i="31"/>
  <c r="BZ239" i="32"/>
  <c r="BZ243" i="32"/>
  <c r="BZ242" i="32"/>
  <c r="BY114" i="32"/>
  <c r="BY118" i="32"/>
  <c r="BY257" i="32"/>
  <c r="BX396" i="31"/>
  <c r="BX410" i="31"/>
  <c r="BY270" i="32"/>
  <c r="BY274" i="32"/>
  <c r="BX403" i="31"/>
  <c r="BY361" i="31"/>
  <c r="BY255" i="32"/>
  <c r="BY371" i="32"/>
  <c r="BZ7" i="39" a="1"/>
  <c r="BZ7" i="39" s="1"/>
  <c r="CA9" i="16" a="1"/>
  <c r="CA9" i="16" s="1"/>
  <c r="BY5" i="38" a="1"/>
  <c r="BY5" i="38" s="1"/>
  <c r="BZ11" i="39" a="1"/>
  <c r="BZ11" i="39" s="1"/>
  <c r="BZ8" i="39" a="1"/>
  <c r="BZ8" i="39" s="1"/>
  <c r="CA7" i="16" a="1"/>
  <c r="CA7" i="16" s="1"/>
  <c r="CA10" i="16" a="1"/>
  <c r="CA10" i="16" s="1"/>
  <c r="BY10" i="38" a="1"/>
  <c r="BY10" i="38" s="1"/>
  <c r="BY8" i="38" a="1"/>
  <c r="BY8" i="38" s="1"/>
  <c r="BY11" i="38" a="1"/>
  <c r="BY11" i="38" s="1"/>
  <c r="CA8" i="16" a="1"/>
  <c r="CA8" i="16" s="1"/>
  <c r="BZ10" i="39" a="1"/>
  <c r="BZ10" i="39" s="1"/>
  <c r="BZ5" i="39" a="1"/>
  <c r="BZ5" i="39" s="1"/>
  <c r="CA5" i="16" a="1"/>
  <c r="CA5" i="16" s="1"/>
  <c r="BY7" i="38" a="1"/>
  <c r="BY7" i="38" s="1"/>
  <c r="BY225" i="33"/>
  <c r="BY226" i="33"/>
  <c r="BY227" i="33"/>
  <c r="BZ149" i="33"/>
  <c r="BZ148" i="33"/>
  <c r="BZ150" i="33"/>
  <c r="BZ71" i="33"/>
  <c r="BZ72" i="33"/>
  <c r="BZ73" i="33"/>
  <c r="BZ128" i="33"/>
  <c r="BZ135" i="33"/>
  <c r="BZ131" i="33"/>
  <c r="BZ127" i="33"/>
  <c r="BZ134" i="33"/>
  <c r="BZ137" i="33"/>
  <c r="BZ139" i="33"/>
  <c r="BZ141" i="33"/>
  <c r="BZ129" i="33"/>
  <c r="BZ145" i="33"/>
  <c r="BZ99" i="33"/>
  <c r="BZ101" i="33"/>
  <c r="BZ108" i="33"/>
  <c r="BZ111" i="33"/>
  <c r="BZ115" i="33"/>
  <c r="BZ117" i="33"/>
  <c r="BZ119" i="33"/>
  <c r="BZ140" i="33"/>
  <c r="BZ103" i="33"/>
  <c r="BZ106" i="33"/>
  <c r="BZ113" i="33"/>
  <c r="BZ132" i="33"/>
  <c r="BZ136" i="33"/>
  <c r="BZ144" i="33"/>
  <c r="BZ130" i="33"/>
  <c r="BZ143" i="33"/>
  <c r="BZ107" i="33"/>
  <c r="BZ112" i="33"/>
  <c r="BZ116" i="33"/>
  <c r="BZ98" i="33"/>
  <c r="BZ102" i="33"/>
  <c r="BZ120" i="33"/>
  <c r="BZ142" i="33"/>
  <c r="BZ147" i="33"/>
  <c r="BZ100" i="33"/>
  <c r="BZ105" i="33"/>
  <c r="BZ110" i="33"/>
  <c r="BZ114" i="33"/>
  <c r="BZ118" i="33"/>
  <c r="BZ109" i="33"/>
  <c r="BZ97" i="33"/>
  <c r="BZ146" i="33"/>
  <c r="BZ138" i="33"/>
  <c r="BZ104" i="33"/>
  <c r="BZ54" i="33"/>
  <c r="BZ57" i="33"/>
  <c r="BZ52" i="33"/>
  <c r="BZ55" i="33"/>
  <c r="BZ50" i="33"/>
  <c r="BZ53" i="33"/>
  <c r="BZ61" i="33"/>
  <c r="BZ65" i="33"/>
  <c r="BZ67" i="33"/>
  <c r="BZ43" i="33"/>
  <c r="BZ70" i="33"/>
  <c r="BZ34" i="33"/>
  <c r="BZ41" i="33"/>
  <c r="BZ58" i="33"/>
  <c r="BZ24" i="33"/>
  <c r="BZ31" i="33"/>
  <c r="BZ36" i="33"/>
  <c r="BZ38" i="33"/>
  <c r="BZ51" i="33"/>
  <c r="BZ66" i="33"/>
  <c r="BZ68" i="33"/>
  <c r="BZ22" i="33"/>
  <c r="BZ26" i="33"/>
  <c r="BZ30" i="33"/>
  <c r="BZ59" i="33"/>
  <c r="BZ60" i="33"/>
  <c r="BZ20" i="33"/>
  <c r="BZ29" i="33"/>
  <c r="BZ33" i="33"/>
  <c r="BZ40" i="33"/>
  <c r="BZ64" i="33"/>
  <c r="BZ63" i="33"/>
  <c r="BZ27" i="33"/>
  <c r="BZ35" i="33"/>
  <c r="BZ21" i="33"/>
  <c r="BZ32" i="33"/>
  <c r="BZ23" i="33"/>
  <c r="BZ25" i="33"/>
  <c r="BZ28" i="33"/>
  <c r="BZ62" i="33"/>
  <c r="BZ37" i="33"/>
  <c r="BZ69" i="33"/>
  <c r="BZ42" i="33"/>
  <c r="BZ39" i="33"/>
  <c r="BY222" i="33"/>
  <c r="BY207" i="33"/>
  <c r="BY209" i="33"/>
  <c r="BY224" i="33"/>
  <c r="BY205" i="33"/>
  <c r="BY211" i="33"/>
  <c r="BY215" i="33"/>
  <c r="BY219" i="33"/>
  <c r="BY213" i="33"/>
  <c r="BY217" i="33"/>
  <c r="BY208" i="33"/>
  <c r="BY221" i="33"/>
  <c r="BY204" i="33"/>
  <c r="BY216" i="33"/>
  <c r="BY212" i="33"/>
  <c r="BY214" i="33"/>
  <c r="BY218" i="33"/>
  <c r="BY220" i="33"/>
  <c r="BY178" i="33"/>
  <c r="BY185" i="33"/>
  <c r="BY194" i="33"/>
  <c r="BY183" i="33"/>
  <c r="BY190" i="33"/>
  <c r="BY192" i="33"/>
  <c r="BY223" i="33"/>
  <c r="BY176" i="33"/>
  <c r="BY181" i="33"/>
  <c r="BY188" i="33"/>
  <c r="BY174" i="33"/>
  <c r="BY186" i="33"/>
  <c r="BY193" i="33"/>
  <c r="BY179" i="33"/>
  <c r="BY182" i="33"/>
  <c r="BY189" i="33"/>
  <c r="BY206" i="33"/>
  <c r="BY196" i="33"/>
  <c r="BY175" i="33"/>
  <c r="BY180" i="33"/>
  <c r="BY187" i="33"/>
  <c r="BY197" i="33"/>
  <c r="BY195" i="33"/>
  <c r="BY177" i="33"/>
  <c r="BY191" i="33"/>
  <c r="BY184" i="33"/>
  <c r="BZ89" i="32"/>
  <c r="BZ88" i="32"/>
  <c r="BZ86" i="32"/>
  <c r="BZ90" i="32"/>
  <c r="BZ87" i="32"/>
  <c r="BZ94" i="32"/>
  <c r="BZ104" i="32"/>
  <c r="BZ96" i="32"/>
  <c r="BZ85" i="32"/>
  <c r="BZ91" i="32"/>
  <c r="BZ93" i="32"/>
  <c r="BZ84" i="32"/>
  <c r="BZ103" i="32"/>
  <c r="BZ106" i="32"/>
  <c r="BZ100" i="32"/>
  <c r="BZ97" i="32"/>
  <c r="BZ107" i="32"/>
  <c r="BZ101" i="32"/>
  <c r="BZ98" i="32"/>
  <c r="BZ24" i="32"/>
  <c r="BZ33" i="32"/>
  <c r="BZ92" i="32"/>
  <c r="BZ95" i="32"/>
  <c r="BZ39" i="32"/>
  <c r="BZ41" i="32"/>
  <c r="BZ43" i="32"/>
  <c r="BZ20" i="32"/>
  <c r="BZ22" i="32"/>
  <c r="BZ25" i="32"/>
  <c r="BZ42" i="32"/>
  <c r="BZ30" i="32"/>
  <c r="BZ38" i="32"/>
  <c r="BZ27" i="32"/>
  <c r="BZ36" i="32"/>
  <c r="BZ35" i="32"/>
  <c r="BZ99" i="32"/>
  <c r="BZ102" i="32"/>
  <c r="BZ105" i="32"/>
  <c r="BZ29" i="32"/>
  <c r="BZ37" i="32"/>
  <c r="BZ40" i="32"/>
  <c r="BZ21" i="32"/>
  <c r="BZ23" i="32"/>
  <c r="BZ26" i="32"/>
  <c r="BZ32" i="32"/>
  <c r="BZ28" i="32"/>
  <c r="BZ34" i="32"/>
  <c r="BZ31" i="32"/>
  <c r="CA164" i="32"/>
  <c r="CA166" i="32"/>
  <c r="CA169" i="32"/>
  <c r="CA173" i="32"/>
  <c r="CA175" i="32"/>
  <c r="CA182" i="32"/>
  <c r="CA171" i="32"/>
  <c r="CA179" i="32"/>
  <c r="CA181" i="32"/>
  <c r="CA160" i="32"/>
  <c r="CA183" i="32"/>
  <c r="CA163" i="32"/>
  <c r="CA165" i="32"/>
  <c r="CA174" i="32"/>
  <c r="CA176" i="32"/>
  <c r="CA168" i="32"/>
  <c r="CA177" i="32"/>
  <c r="CA162" i="32"/>
  <c r="CA180" i="32"/>
  <c r="CA178" i="32"/>
  <c r="CA172" i="32"/>
  <c r="CA167" i="32"/>
  <c r="CA161" i="32"/>
  <c r="CA170" i="32"/>
  <c r="BZ247" i="31"/>
  <c r="BZ246" i="31"/>
  <c r="BZ213" i="31"/>
  <c r="BZ212" i="31"/>
  <c r="BZ73" i="31"/>
  <c r="BZ72" i="31"/>
  <c r="BZ202" i="31"/>
  <c r="BZ190" i="31"/>
  <c r="BZ200" i="31"/>
  <c r="BZ204" i="31"/>
  <c r="BZ193" i="31"/>
  <c r="BZ198" i="31"/>
  <c r="BZ209" i="31"/>
  <c r="BZ195" i="31"/>
  <c r="BZ203" i="31"/>
  <c r="BZ206" i="31"/>
  <c r="BZ191" i="31"/>
  <c r="BZ211" i="31"/>
  <c r="BZ194" i="31"/>
  <c r="BZ197" i="31"/>
  <c r="BZ199" i="31"/>
  <c r="BZ201" i="31"/>
  <c r="BZ205" i="31"/>
  <c r="BZ208" i="31"/>
  <c r="BZ160" i="31"/>
  <c r="BZ166" i="31"/>
  <c r="BZ192" i="31"/>
  <c r="BZ210" i="31"/>
  <c r="BZ163" i="31"/>
  <c r="BZ170" i="31"/>
  <c r="BZ172" i="31"/>
  <c r="BZ177" i="31"/>
  <c r="BZ179" i="31"/>
  <c r="BZ183" i="31"/>
  <c r="BZ174" i="31"/>
  <c r="BZ181" i="31"/>
  <c r="BZ207" i="31"/>
  <c r="BZ161" i="31"/>
  <c r="BZ165" i="31"/>
  <c r="BZ168" i="31"/>
  <c r="BZ176" i="31"/>
  <c r="BZ171" i="31"/>
  <c r="BZ162" i="31"/>
  <c r="BZ180" i="31"/>
  <c r="BZ169" i="31"/>
  <c r="BZ178" i="31"/>
  <c r="BZ167" i="31"/>
  <c r="BZ175" i="31"/>
  <c r="BZ164" i="31"/>
  <c r="BZ173" i="31"/>
  <c r="BZ182" i="31"/>
  <c r="BZ84" i="31"/>
  <c r="BZ91" i="31"/>
  <c r="BZ87" i="31"/>
  <c r="BZ93" i="31"/>
  <c r="BZ98" i="31"/>
  <c r="BZ101" i="31"/>
  <c r="BZ85" i="31"/>
  <c r="BZ90" i="31"/>
  <c r="BZ95" i="31"/>
  <c r="BZ97" i="31"/>
  <c r="BZ103" i="31"/>
  <c r="BZ88" i="31"/>
  <c r="BZ100" i="31"/>
  <c r="BZ92" i="31"/>
  <c r="BZ99" i="31"/>
  <c r="BZ89" i="31"/>
  <c r="BZ104" i="31"/>
  <c r="BZ102" i="31"/>
  <c r="BZ96" i="31"/>
  <c r="BZ106" i="31"/>
  <c r="BZ86" i="31"/>
  <c r="BZ94" i="31"/>
  <c r="BZ105" i="31"/>
  <c r="BZ107" i="31"/>
  <c r="BZ230" i="31"/>
  <c r="BZ232" i="31"/>
  <c r="BZ225" i="31"/>
  <c r="BZ227" i="31"/>
  <c r="BZ234" i="31"/>
  <c r="BZ229" i="31"/>
  <c r="BZ231" i="31"/>
  <c r="BZ224" i="31"/>
  <c r="BZ239" i="31"/>
  <c r="BZ241" i="31"/>
  <c r="BZ237" i="31"/>
  <c r="BZ243" i="31"/>
  <c r="BZ245" i="31"/>
  <c r="BZ235" i="31"/>
  <c r="BZ228" i="31"/>
  <c r="BZ233" i="31"/>
  <c r="BZ240" i="31"/>
  <c r="BZ236" i="31"/>
  <c r="BZ244" i="31"/>
  <c r="BZ242" i="31"/>
  <c r="BZ226" i="31"/>
  <c r="BZ238" i="31"/>
  <c r="BZ50" i="31"/>
  <c r="BZ57" i="31"/>
  <c r="BZ62" i="31"/>
  <c r="BZ64" i="31"/>
  <c r="BZ22" i="31"/>
  <c r="BZ28" i="31"/>
  <c r="BZ30" i="31"/>
  <c r="BZ70" i="31"/>
  <c r="BZ20" i="31"/>
  <c r="BZ37" i="31"/>
  <c r="BZ40" i="31"/>
  <c r="BZ53" i="31"/>
  <c r="BZ59" i="31"/>
  <c r="BZ68" i="31"/>
  <c r="BZ42" i="31"/>
  <c r="BZ52" i="31"/>
  <c r="BZ61" i="31"/>
  <c r="BZ26" i="31"/>
  <c r="BZ34" i="31"/>
  <c r="BZ23" i="31"/>
  <c r="BZ29" i="31"/>
  <c r="BZ39" i="31"/>
  <c r="BZ51" i="31"/>
  <c r="BZ63" i="31"/>
  <c r="BZ65" i="31"/>
  <c r="BZ31" i="31"/>
  <c r="BZ36" i="31"/>
  <c r="BZ54" i="31"/>
  <c r="BZ67" i="31"/>
  <c r="BZ21" i="31"/>
  <c r="BZ58" i="31"/>
  <c r="BZ60" i="31"/>
  <c r="BZ69" i="31"/>
  <c r="BZ71" i="31"/>
  <c r="BZ25" i="31"/>
  <c r="BZ27" i="31"/>
  <c r="BZ33" i="31"/>
  <c r="BZ41" i="31"/>
  <c r="BZ43" i="31"/>
  <c r="BZ38" i="31"/>
  <c r="BZ66" i="31"/>
  <c r="BZ35" i="31"/>
  <c r="BZ32" i="31"/>
  <c r="BZ24" i="31"/>
  <c r="BZ55" i="31"/>
  <c r="BZ68" i="30"/>
  <c r="BZ37" i="30"/>
  <c r="BZ39" i="30"/>
  <c r="BZ41" i="30"/>
  <c r="BZ69" i="30"/>
  <c r="BZ71" i="30"/>
  <c r="BZ67" i="30"/>
  <c r="BZ70" i="30"/>
  <c r="BZ72" i="30"/>
  <c r="BZ42" i="30"/>
  <c r="BZ40" i="30"/>
  <c r="BZ38" i="30"/>
  <c r="CA39" i="39"/>
  <c r="CA61" i="39" s="1"/>
  <c r="CA89" i="39" s="1"/>
  <c r="CA111" i="39" s="1"/>
  <c r="CA133" i="39" s="1"/>
  <c r="CB16" i="39"/>
  <c r="CA4" i="39"/>
  <c r="CA9" i="39" s="1" a="1"/>
  <c r="CA9" i="39" s="1"/>
  <c r="BZ39" i="38"/>
  <c r="BZ61" i="38" s="1"/>
  <c r="BZ89" i="38" s="1"/>
  <c r="BZ111" i="38" s="1"/>
  <c r="BZ133" i="38" s="1"/>
  <c r="CA16" i="38"/>
  <c r="BZ4" i="38"/>
  <c r="BZ9" i="38" s="1" a="1"/>
  <c r="BZ9" i="38" s="1"/>
  <c r="BY250" i="30"/>
  <c r="BY269" i="30"/>
  <c r="BY234" i="30"/>
  <c r="BY259" i="30"/>
  <c r="BY218" i="30"/>
  <c r="BY237" i="30"/>
  <c r="BY221" i="30"/>
  <c r="BY251" i="30"/>
  <c r="BY227" i="30"/>
  <c r="BY233" i="30"/>
  <c r="BX402" i="30"/>
  <c r="BY262" i="30"/>
  <c r="BX368" i="30"/>
  <c r="BY268" i="30"/>
  <c r="BY239" i="30"/>
  <c r="BY220" i="30"/>
  <c r="BY247" i="30"/>
  <c r="BY263" i="30"/>
  <c r="BY270" i="30"/>
  <c r="BY238" i="30"/>
  <c r="BY223" i="30"/>
  <c r="BY249" i="30"/>
  <c r="BY231" i="30"/>
  <c r="BY255" i="30"/>
  <c r="BY236" i="30"/>
  <c r="BY260" i="30"/>
  <c r="BY232" i="30"/>
  <c r="BY226" i="30"/>
  <c r="BX355" i="30"/>
  <c r="BY257" i="30"/>
  <c r="BY265" i="30"/>
  <c r="BY248" i="30"/>
  <c r="BY224" i="30"/>
  <c r="BY225" i="30"/>
  <c r="BY217" i="30"/>
  <c r="BY228" i="30"/>
  <c r="BY240" i="30"/>
  <c r="BY222" i="30"/>
  <c r="BY230" i="30"/>
  <c r="BY252" i="30"/>
  <c r="BY235" i="30"/>
  <c r="BY254" i="30"/>
  <c r="BX356" i="30"/>
  <c r="BX386" i="30"/>
  <c r="BY266" i="30"/>
  <c r="BX400" i="30"/>
  <c r="BY253" i="30"/>
  <c r="BX376" i="30"/>
  <c r="BX390" i="30"/>
  <c r="BY258" i="30"/>
  <c r="BX373" i="30"/>
  <c r="BX392" i="30"/>
  <c r="BX388" i="30"/>
  <c r="BX372" i="30"/>
  <c r="BY321" i="30"/>
  <c r="BY352" i="30" s="1"/>
  <c r="BY382" i="30" s="1"/>
  <c r="BZ291" i="30"/>
  <c r="BX360" i="30"/>
  <c r="BX401" i="30"/>
  <c r="BX369" i="30"/>
  <c r="BX404" i="30"/>
  <c r="BX391" i="30"/>
  <c r="BY256" i="30"/>
  <c r="BY219" i="30"/>
  <c r="CA94" i="33"/>
  <c r="BX367" i="30"/>
  <c r="AO216" i="30"/>
  <c r="BX363" i="30"/>
  <c r="BX394" i="30"/>
  <c r="BX377" i="30"/>
  <c r="BX375" i="30"/>
  <c r="AO353" i="30"/>
  <c r="BX403" i="30"/>
  <c r="BX406" i="30"/>
  <c r="BX364" i="30"/>
  <c r="BZ328" i="31"/>
  <c r="CA298" i="31"/>
  <c r="BX397" i="30"/>
  <c r="CA157" i="31"/>
  <c r="CA125" i="33"/>
  <c r="CB95" i="33"/>
  <c r="BY264" i="30"/>
  <c r="BX374" i="30"/>
  <c r="BY267" i="30"/>
  <c r="BZ252" i="31"/>
  <c r="BZ277" i="31" s="1"/>
  <c r="CA222" i="31"/>
  <c r="CA221" i="31" s="1"/>
  <c r="BX371" i="30"/>
  <c r="BX384" i="30"/>
  <c r="BX357" i="30"/>
  <c r="BX362" i="30"/>
  <c r="AO383" i="30"/>
  <c r="BX358" i="30"/>
  <c r="BZ290" i="30"/>
  <c r="BY314" i="30"/>
  <c r="BY311" i="30"/>
  <c r="BY315" i="30"/>
  <c r="BY312" i="30"/>
  <c r="BY316" i="30"/>
  <c r="BY313" i="30"/>
  <c r="BX398" i="30"/>
  <c r="BX366" i="30"/>
  <c r="BY261" i="30"/>
  <c r="CA172" i="33"/>
  <c r="BZ202" i="33"/>
  <c r="BZ177" i="30"/>
  <c r="BZ174" i="30"/>
  <c r="BZ179" i="30"/>
  <c r="BZ176" i="30"/>
  <c r="BZ178" i="30"/>
  <c r="BZ175" i="30"/>
  <c r="BX387" i="30"/>
  <c r="BY392" i="32"/>
  <c r="BZ362" i="32"/>
  <c r="CA188" i="31"/>
  <c r="CB158" i="31"/>
  <c r="BX385" i="30"/>
  <c r="BZ328" i="32"/>
  <c r="CA298" i="32"/>
  <c r="BX354" i="30"/>
  <c r="BZ184" i="30"/>
  <c r="BZ215" i="30" s="1"/>
  <c r="BZ245" i="30" s="1"/>
  <c r="CA154" i="30"/>
  <c r="CA153" i="30" s="1"/>
  <c r="BX399" i="30"/>
  <c r="BX396" i="30"/>
  <c r="BX365" i="30"/>
  <c r="BX361" i="30"/>
  <c r="CB158" i="32"/>
  <c r="CB157" i="32" s="1"/>
  <c r="CA188" i="32"/>
  <c r="BX389" i="30"/>
  <c r="BY246" i="30"/>
  <c r="BX407" i="30"/>
  <c r="BZ362" i="31"/>
  <c r="BZ374" i="31" s="1"/>
  <c r="BY392" i="31"/>
  <c r="BY229" i="30"/>
  <c r="BX370" i="30"/>
  <c r="BX359" i="30"/>
  <c r="BX395" i="30"/>
  <c r="BZ171" i="33"/>
  <c r="BX393" i="30"/>
  <c r="BZ252" i="32"/>
  <c r="CA222" i="32"/>
  <c r="CA239" i="32" s="1"/>
  <c r="BX405" i="30"/>
  <c r="BX81" i="36"/>
  <c r="BX102" i="36" s="1"/>
  <c r="BX131" i="36" s="1"/>
  <c r="BX132" i="36" s="1"/>
  <c r="BX59" i="36"/>
  <c r="BY39" i="36"/>
  <c r="CA13" i="35"/>
  <c r="BZ27" i="35"/>
  <c r="BP104" i="36"/>
  <c r="BQ41" i="36"/>
  <c r="BQ61" i="36" s="1"/>
  <c r="BZ38" i="37"/>
  <c r="BY48" i="37"/>
  <c r="BY49" i="37" s="1"/>
  <c r="BQ45" i="36"/>
  <c r="BQ65" i="36" s="1"/>
  <c r="BP108" i="36"/>
  <c r="BP110" i="36"/>
  <c r="BQ47" i="36"/>
  <c r="BQ67" i="36" s="1"/>
  <c r="BP117" i="36"/>
  <c r="BQ54" i="36"/>
  <c r="BQ74" i="36" s="1"/>
  <c r="BP116" i="36"/>
  <c r="BQ53" i="36"/>
  <c r="BQ73" i="36" s="1"/>
  <c r="BQ52" i="36"/>
  <c r="BQ72" i="36" s="1"/>
  <c r="BP115" i="36"/>
  <c r="BQ51" i="36"/>
  <c r="BQ71" i="36" s="1"/>
  <c r="BP114" i="36"/>
  <c r="BP107" i="36"/>
  <c r="BQ44" i="36"/>
  <c r="BQ64" i="36" s="1"/>
  <c r="BP112" i="36"/>
  <c r="BQ49" i="36"/>
  <c r="BQ69" i="36" s="1"/>
  <c r="BQ50" i="36"/>
  <c r="BQ70" i="36" s="1"/>
  <c r="BP113" i="36"/>
  <c r="BR50" i="37"/>
  <c r="BS39" i="37"/>
  <c r="BP106" i="36"/>
  <c r="BQ43" i="36"/>
  <c r="BQ63" i="36" s="1"/>
  <c r="BP56" i="36"/>
  <c r="BQ40" i="36"/>
  <c r="BQ60" i="36" s="1"/>
  <c r="BP105" i="36"/>
  <c r="BQ42" i="36"/>
  <c r="BQ62" i="36" s="1"/>
  <c r="BQ46" i="36"/>
  <c r="BQ66" i="36" s="1"/>
  <c r="BP109" i="36"/>
  <c r="BR14" i="35"/>
  <c r="BO103" i="36"/>
  <c r="BO119" i="36" s="1"/>
  <c r="BO78" i="36"/>
  <c r="BQ48" i="36"/>
  <c r="BQ68" i="36" s="1"/>
  <c r="BP111" i="36"/>
  <c r="CA39" i="16"/>
  <c r="CA61" i="16" s="1"/>
  <c r="CA89" i="16" s="1"/>
  <c r="CA111" i="16" s="1"/>
  <c r="CA133" i="16" s="1"/>
  <c r="CB16" i="16"/>
  <c r="CB4" i="16" s="1"/>
  <c r="CB11" i="16" s="1" a="1"/>
  <c r="CB11" i="16" s="1"/>
  <c r="CA48" i="33"/>
  <c r="CB18" i="33"/>
  <c r="CA17" i="33"/>
  <c r="CA17" i="32"/>
  <c r="CA17" i="31"/>
  <c r="BZ112" i="31"/>
  <c r="BZ135" i="31" s="1"/>
  <c r="CA82" i="31"/>
  <c r="CB18" i="31"/>
  <c r="CA48" i="31"/>
  <c r="CA82" i="32"/>
  <c r="BZ112" i="32"/>
  <c r="BZ137" i="32" s="1"/>
  <c r="CA48" i="32"/>
  <c r="CB18" i="32"/>
  <c r="CA101" i="30"/>
  <c r="CA103" i="30"/>
  <c r="CA102" i="30"/>
  <c r="CA81" i="30"/>
  <c r="CA108" i="30"/>
  <c r="CA129" i="30" s="1"/>
  <c r="CA100" i="30"/>
  <c r="CA95" i="30"/>
  <c r="CA82" i="30"/>
  <c r="CA86" i="30"/>
  <c r="CA90" i="30"/>
  <c r="CA87" i="30"/>
  <c r="CA88" i="30"/>
  <c r="CA98" i="30"/>
  <c r="CA99" i="30"/>
  <c r="CA84" i="30"/>
  <c r="CA94" i="30"/>
  <c r="CA96" i="30"/>
  <c r="CA83" i="30"/>
  <c r="CA97" i="30"/>
  <c r="CA93" i="30"/>
  <c r="CA92" i="30"/>
  <c r="CA85" i="30"/>
  <c r="CA89" i="30"/>
  <c r="CA80" i="30"/>
  <c r="AN79" i="30"/>
  <c r="CA91" i="30"/>
  <c r="CC17" i="30"/>
  <c r="CB47" i="30"/>
  <c r="CB78" i="30" s="1"/>
  <c r="CA16" i="30"/>
  <c r="AK61" i="16"/>
  <c r="AK89" i="16" s="1"/>
  <c r="AK111" i="16" s="1"/>
  <c r="AK133" i="16" s="1"/>
  <c r="CA81" i="32" l="1"/>
  <c r="BZ300" i="32"/>
  <c r="BY13" i="22"/>
  <c r="BY14" i="22"/>
  <c r="BY15" i="22"/>
  <c r="CA3" i="22"/>
  <c r="BZ12" i="22"/>
  <c r="CA297" i="32"/>
  <c r="CA300" i="32" s="1"/>
  <c r="BZ368" i="32"/>
  <c r="BQ76" i="36"/>
  <c r="BX90" i="36"/>
  <c r="BX96" i="36"/>
  <c r="BX92" i="36"/>
  <c r="BX88" i="36"/>
  <c r="BO134" i="36"/>
  <c r="BO121" i="36"/>
  <c r="BX93" i="36"/>
  <c r="BX95" i="36"/>
  <c r="BX89" i="36"/>
  <c r="BX91" i="36"/>
  <c r="BX85" i="36"/>
  <c r="BX94" i="36"/>
  <c r="BX84" i="36"/>
  <c r="BX86" i="36"/>
  <c r="BX83" i="36"/>
  <c r="BS82" i="36"/>
  <c r="BR98" i="36"/>
  <c r="BX87" i="36"/>
  <c r="BZ301" i="32"/>
  <c r="BY404" i="32"/>
  <c r="BZ300" i="31"/>
  <c r="BY401" i="31"/>
  <c r="BQ19" i="35"/>
  <c r="BR15" i="35"/>
  <c r="BR17" i="35" s="1"/>
  <c r="BT22" i="35"/>
  <c r="BS23" i="35"/>
  <c r="BS32" i="35" s="1"/>
  <c r="BS21" i="35"/>
  <c r="BS31" i="35" s="1"/>
  <c r="BT20" i="35"/>
  <c r="BP30" i="35"/>
  <c r="BQ29" i="35"/>
  <c r="BY344" i="30"/>
  <c r="BY342" i="30"/>
  <c r="BY341" i="30"/>
  <c r="BY343" i="30"/>
  <c r="BY345" i="30"/>
  <c r="BZ322" i="32"/>
  <c r="BZ308" i="32"/>
  <c r="BZ319" i="32"/>
  <c r="BZ321" i="32"/>
  <c r="BZ315" i="32"/>
  <c r="BZ317" i="32"/>
  <c r="BZ323" i="32"/>
  <c r="BZ313" i="32"/>
  <c r="BZ309" i="32"/>
  <c r="BZ303" i="32"/>
  <c r="BZ316" i="32"/>
  <c r="BZ310" i="32"/>
  <c r="BZ305" i="32"/>
  <c r="BZ320" i="32"/>
  <c r="BZ311" i="32"/>
  <c r="BZ304" i="32"/>
  <c r="BZ318" i="32"/>
  <c r="BZ312" i="32"/>
  <c r="BZ314" i="32"/>
  <c r="BZ306" i="32"/>
  <c r="BZ307" i="32"/>
  <c r="BZ302" i="32"/>
  <c r="BZ351" i="31"/>
  <c r="BZ311" i="31"/>
  <c r="BZ318" i="31"/>
  <c r="BZ323" i="31"/>
  <c r="BZ305" i="31"/>
  <c r="BZ309" i="31"/>
  <c r="BZ319" i="31"/>
  <c r="BZ307" i="31"/>
  <c r="BZ301" i="31"/>
  <c r="BZ313" i="31"/>
  <c r="BZ320" i="31"/>
  <c r="BZ306" i="31"/>
  <c r="BZ310" i="31"/>
  <c r="BZ312" i="31"/>
  <c r="BZ314" i="31"/>
  <c r="BZ322" i="31"/>
  <c r="BZ315" i="31"/>
  <c r="BZ302" i="31"/>
  <c r="BZ303" i="31"/>
  <c r="CA297" i="31"/>
  <c r="BZ321" i="31"/>
  <c r="BZ308" i="31"/>
  <c r="BZ317" i="31"/>
  <c r="BZ316" i="31"/>
  <c r="BZ304" i="31"/>
  <c r="BY346" i="30"/>
  <c r="BZ205" i="30"/>
  <c r="BZ371" i="32"/>
  <c r="BZ378" i="32"/>
  <c r="BZ374" i="32"/>
  <c r="BZ373" i="32"/>
  <c r="BZ377" i="32"/>
  <c r="BZ365" i="32"/>
  <c r="BZ372" i="32"/>
  <c r="BZ384" i="32"/>
  <c r="BZ382" i="32"/>
  <c r="BZ383" i="32"/>
  <c r="BZ348" i="31"/>
  <c r="BZ341" i="31"/>
  <c r="BZ353" i="31"/>
  <c r="BZ209" i="30"/>
  <c r="BZ337" i="31"/>
  <c r="BZ381" i="32"/>
  <c r="BZ343" i="31"/>
  <c r="BZ367" i="32"/>
  <c r="BZ342" i="31"/>
  <c r="BZ124" i="31"/>
  <c r="BZ131" i="31"/>
  <c r="BZ256" i="31"/>
  <c r="BZ273" i="31"/>
  <c r="BZ261" i="31"/>
  <c r="BZ378" i="31"/>
  <c r="BZ381" i="31"/>
  <c r="BZ369" i="31"/>
  <c r="BZ136" i="31"/>
  <c r="BZ385" i="31"/>
  <c r="CA235" i="32"/>
  <c r="CA224" i="32"/>
  <c r="CA237" i="32"/>
  <c r="CA226" i="32"/>
  <c r="CA231" i="32"/>
  <c r="BZ123" i="32"/>
  <c r="BZ124" i="32"/>
  <c r="BZ133" i="32"/>
  <c r="BZ129" i="32"/>
  <c r="CA247" i="32"/>
  <c r="BZ270" i="32"/>
  <c r="BY409" i="31"/>
  <c r="BZ275" i="32"/>
  <c r="BY414" i="31"/>
  <c r="BZ264" i="32"/>
  <c r="BZ262" i="32"/>
  <c r="BY395" i="32"/>
  <c r="BZ332" i="31"/>
  <c r="BZ125" i="31"/>
  <c r="BZ116" i="31"/>
  <c r="BZ117" i="31"/>
  <c r="BZ269" i="31"/>
  <c r="BZ274" i="31"/>
  <c r="BZ254" i="31"/>
  <c r="BZ383" i="31"/>
  <c r="BZ379" i="31"/>
  <c r="BZ386" i="31"/>
  <c r="CA227" i="32"/>
  <c r="CA228" i="32"/>
  <c r="BZ114" i="32"/>
  <c r="BZ125" i="32"/>
  <c r="BZ117" i="32"/>
  <c r="BY410" i="31"/>
  <c r="BY409" i="32"/>
  <c r="BZ265" i="32"/>
  <c r="BY412" i="31"/>
  <c r="BZ263" i="32"/>
  <c r="BY407" i="31"/>
  <c r="BY399" i="31"/>
  <c r="BY411" i="31"/>
  <c r="BZ254" i="32"/>
  <c r="BZ347" i="31"/>
  <c r="BZ335" i="31"/>
  <c r="BZ331" i="31"/>
  <c r="BZ129" i="31"/>
  <c r="BZ133" i="31"/>
  <c r="BZ258" i="31"/>
  <c r="BZ272" i="31"/>
  <c r="BZ364" i="31"/>
  <c r="BZ371" i="31"/>
  <c r="BZ387" i="31"/>
  <c r="CA238" i="32"/>
  <c r="BZ118" i="32"/>
  <c r="CA244" i="32"/>
  <c r="BY396" i="31"/>
  <c r="BY406" i="32"/>
  <c r="BZ277" i="32"/>
  <c r="BY411" i="32"/>
  <c r="BY396" i="32"/>
  <c r="BY397" i="31"/>
  <c r="BZ272" i="32"/>
  <c r="BZ256" i="32"/>
  <c r="BY403" i="32"/>
  <c r="BZ268" i="32"/>
  <c r="BZ338" i="31"/>
  <c r="BZ333" i="31"/>
  <c r="BZ387" i="32"/>
  <c r="BZ380" i="32"/>
  <c r="BZ379" i="32"/>
  <c r="BZ207" i="30"/>
  <c r="BZ122" i="31"/>
  <c r="BZ130" i="31"/>
  <c r="BZ266" i="31"/>
  <c r="BZ267" i="31"/>
  <c r="BZ259" i="31"/>
  <c r="BZ380" i="31"/>
  <c r="BZ367" i="31"/>
  <c r="CA242" i="32"/>
  <c r="CA240" i="32"/>
  <c r="CA229" i="32"/>
  <c r="BZ128" i="32"/>
  <c r="CA245" i="32"/>
  <c r="BZ257" i="32"/>
  <c r="BZ276" i="32"/>
  <c r="BY405" i="32"/>
  <c r="BY413" i="32"/>
  <c r="BZ271" i="32"/>
  <c r="BZ259" i="32"/>
  <c r="BZ273" i="32"/>
  <c r="BY397" i="32"/>
  <c r="BY412" i="32"/>
  <c r="BY416" i="32"/>
  <c r="BZ350" i="31"/>
  <c r="BZ344" i="31"/>
  <c r="BZ369" i="32"/>
  <c r="BZ376" i="32"/>
  <c r="BZ366" i="32"/>
  <c r="BZ204" i="30"/>
  <c r="BZ121" i="31"/>
  <c r="BZ126" i="31"/>
  <c r="BZ114" i="31"/>
  <c r="BZ271" i="31"/>
  <c r="BZ255" i="31"/>
  <c r="BZ265" i="31"/>
  <c r="BZ370" i="31"/>
  <c r="BZ368" i="31"/>
  <c r="BZ365" i="31"/>
  <c r="CA225" i="32"/>
  <c r="CA233" i="32"/>
  <c r="BZ122" i="32"/>
  <c r="BZ127" i="32"/>
  <c r="BZ255" i="32"/>
  <c r="BY405" i="31"/>
  <c r="BZ266" i="32"/>
  <c r="CA221" i="32"/>
  <c r="BY414" i="32"/>
  <c r="BY417" i="31"/>
  <c r="BZ361" i="32"/>
  <c r="BY416" i="31"/>
  <c r="BZ346" i="31"/>
  <c r="BZ375" i="32"/>
  <c r="BZ208" i="30"/>
  <c r="BZ132" i="31"/>
  <c r="BZ115" i="31"/>
  <c r="BZ268" i="31"/>
  <c r="BZ262" i="31"/>
  <c r="BZ257" i="31"/>
  <c r="BZ375" i="31"/>
  <c r="BZ384" i="31"/>
  <c r="BZ382" i="31"/>
  <c r="BZ275" i="31"/>
  <c r="CA241" i="32"/>
  <c r="CA232" i="32"/>
  <c r="CA243" i="32"/>
  <c r="BZ132" i="32"/>
  <c r="BZ134" i="32"/>
  <c r="BZ116" i="32"/>
  <c r="BZ115" i="32"/>
  <c r="BZ135" i="32"/>
  <c r="BZ361" i="31"/>
  <c r="BY394" i="32"/>
  <c r="BY417" i="32"/>
  <c r="BZ261" i="32"/>
  <c r="BY404" i="31"/>
  <c r="BY402" i="32"/>
  <c r="BY401" i="32"/>
  <c r="BY406" i="31"/>
  <c r="BZ345" i="31"/>
  <c r="BZ339" i="31"/>
  <c r="BZ352" i="31"/>
  <c r="BZ370" i="32"/>
  <c r="BZ364" i="32"/>
  <c r="BZ118" i="31"/>
  <c r="BZ127" i="31"/>
  <c r="BZ270" i="31"/>
  <c r="BZ372" i="31"/>
  <c r="BZ377" i="31"/>
  <c r="BZ376" i="31"/>
  <c r="BZ137" i="31"/>
  <c r="BZ276" i="31"/>
  <c r="CA236" i="32"/>
  <c r="CA230" i="32"/>
  <c r="BZ119" i="32"/>
  <c r="BZ136" i="32"/>
  <c r="CA246" i="32"/>
  <c r="BY403" i="31"/>
  <c r="BY395" i="31"/>
  <c r="BY398" i="31"/>
  <c r="BZ269" i="32"/>
  <c r="BY408" i="32"/>
  <c r="BY408" i="31"/>
  <c r="BY410" i="32"/>
  <c r="BY394" i="31"/>
  <c r="BZ258" i="32"/>
  <c r="BZ340" i="31"/>
  <c r="BZ334" i="31"/>
  <c r="BZ385" i="32"/>
  <c r="BZ206" i="30"/>
  <c r="CA206" i="30" s="1"/>
  <c r="BZ128" i="31"/>
  <c r="BZ134" i="31"/>
  <c r="BZ123" i="31"/>
  <c r="BZ119" i="31"/>
  <c r="BZ264" i="31"/>
  <c r="BZ263" i="31"/>
  <c r="BZ366" i="31"/>
  <c r="BZ373" i="31"/>
  <c r="CA234" i="32"/>
  <c r="BZ126" i="32"/>
  <c r="BZ121" i="32"/>
  <c r="BZ130" i="32"/>
  <c r="BZ131" i="32"/>
  <c r="BZ274" i="32"/>
  <c r="BY399" i="32"/>
  <c r="BY415" i="31"/>
  <c r="BY413" i="31"/>
  <c r="BZ267" i="32"/>
  <c r="BY398" i="32"/>
  <c r="BY415" i="32"/>
  <c r="BY402" i="31"/>
  <c r="BY407" i="32"/>
  <c r="BZ330" i="31"/>
  <c r="BZ349" i="31"/>
  <c r="BZ386" i="32"/>
  <c r="CA5" i="39" a="1"/>
  <c r="CA5" i="39" s="1"/>
  <c r="CB5" i="16" a="1"/>
  <c r="CB5" i="16" s="1"/>
  <c r="CA10" i="39" a="1"/>
  <c r="CA10" i="39" s="1"/>
  <c r="BZ5" i="38" a="1"/>
  <c r="BZ5" i="38" s="1"/>
  <c r="CB8" i="16" a="1"/>
  <c r="CB8" i="16" s="1"/>
  <c r="CB10" i="16" a="1"/>
  <c r="CB10" i="16" s="1"/>
  <c r="CB9" i="16" a="1"/>
  <c r="CB9" i="16" s="1"/>
  <c r="BZ225" i="33"/>
  <c r="BZ226" i="33"/>
  <c r="BZ227" i="33"/>
  <c r="CB7" i="16" a="1"/>
  <c r="CB7" i="16" s="1"/>
  <c r="CA7" i="39" a="1"/>
  <c r="CA7" i="39" s="1"/>
  <c r="BZ11" i="38" a="1"/>
  <c r="BZ11" i="38" s="1"/>
  <c r="CA8" i="39" a="1"/>
  <c r="CA8" i="39" s="1"/>
  <c r="BZ8" i="38" a="1"/>
  <c r="BZ8" i="38" s="1"/>
  <c r="CA11" i="39" a="1"/>
  <c r="CA11" i="39" s="1"/>
  <c r="BZ7" i="38" a="1"/>
  <c r="BZ7" i="38" s="1"/>
  <c r="BZ10" i="38" a="1"/>
  <c r="BZ10" i="38" s="1"/>
  <c r="CA150" i="33"/>
  <c r="CA149" i="33"/>
  <c r="CA148" i="33"/>
  <c r="CA72" i="33"/>
  <c r="CA73" i="33"/>
  <c r="CA71" i="33"/>
  <c r="CA51" i="33"/>
  <c r="CA54" i="33"/>
  <c r="CA57" i="33"/>
  <c r="CA52" i="33"/>
  <c r="CA59" i="33"/>
  <c r="CA61" i="33"/>
  <c r="CA63" i="33"/>
  <c r="CA65" i="33"/>
  <c r="CA50" i="33"/>
  <c r="CA55" i="33"/>
  <c r="CA64" i="33"/>
  <c r="CA21" i="33"/>
  <c r="CA23" i="33"/>
  <c r="CA27" i="33"/>
  <c r="CA32" i="33"/>
  <c r="CA39" i="33"/>
  <c r="CA67" i="33"/>
  <c r="CA43" i="33"/>
  <c r="CA70" i="33"/>
  <c r="CA34" i="33"/>
  <c r="CA41" i="33"/>
  <c r="CA58" i="33"/>
  <c r="CA24" i="33"/>
  <c r="CA31" i="33"/>
  <c r="CA36" i="33"/>
  <c r="CA38" i="33"/>
  <c r="CA66" i="33"/>
  <c r="CA68" i="33"/>
  <c r="CA22" i="33"/>
  <c r="CA26" i="33"/>
  <c r="CA30" i="33"/>
  <c r="CA62" i="33"/>
  <c r="CA37" i="33"/>
  <c r="CA20" i="33"/>
  <c r="CA29" i="33"/>
  <c r="CA35" i="33"/>
  <c r="CA69" i="33"/>
  <c r="CA60" i="33"/>
  <c r="CA40" i="33"/>
  <c r="CA53" i="33"/>
  <c r="CA25" i="33"/>
  <c r="CA28" i="33"/>
  <c r="CA33" i="33"/>
  <c r="CA42" i="33"/>
  <c r="BZ212" i="33"/>
  <c r="BZ214" i="33"/>
  <c r="BZ218" i="33"/>
  <c r="BZ220" i="33"/>
  <c r="BZ222" i="33"/>
  <c r="BZ207" i="33"/>
  <c r="BZ209" i="33"/>
  <c r="BZ224" i="33"/>
  <c r="BZ205" i="33"/>
  <c r="BZ211" i="33"/>
  <c r="BZ215" i="33"/>
  <c r="BZ219" i="33"/>
  <c r="BZ213" i="33"/>
  <c r="BZ217" i="33"/>
  <c r="BZ206" i="33"/>
  <c r="BZ223" i="33"/>
  <c r="BZ204" i="33"/>
  <c r="BZ216" i="33"/>
  <c r="BZ175" i="33"/>
  <c r="BZ180" i="33"/>
  <c r="BZ187" i="33"/>
  <c r="BZ178" i="33"/>
  <c r="BZ185" i="33"/>
  <c r="BZ194" i="33"/>
  <c r="BZ183" i="33"/>
  <c r="BZ190" i="33"/>
  <c r="BZ192" i="33"/>
  <c r="BZ179" i="33"/>
  <c r="BZ176" i="33"/>
  <c r="BZ195" i="33"/>
  <c r="BZ186" i="33"/>
  <c r="BZ193" i="33"/>
  <c r="BZ182" i="33"/>
  <c r="BZ189" i="33"/>
  <c r="BZ196" i="33"/>
  <c r="BZ181" i="33"/>
  <c r="BZ188" i="33"/>
  <c r="BZ208" i="33"/>
  <c r="BZ174" i="33"/>
  <c r="BZ221" i="33"/>
  <c r="BZ197" i="33"/>
  <c r="BZ177" i="33"/>
  <c r="BZ191" i="33"/>
  <c r="BZ184" i="33"/>
  <c r="CA130" i="33"/>
  <c r="CA128" i="33"/>
  <c r="CA135" i="33"/>
  <c r="CA131" i="33"/>
  <c r="CA136" i="33"/>
  <c r="CA138" i="33"/>
  <c r="CA144" i="33"/>
  <c r="CA146" i="33"/>
  <c r="CA127" i="33"/>
  <c r="CA143" i="33"/>
  <c r="CA147" i="33"/>
  <c r="CA134" i="33"/>
  <c r="CA137" i="33"/>
  <c r="CA141" i="33"/>
  <c r="CA97" i="33"/>
  <c r="CA104" i="33"/>
  <c r="CA145" i="33"/>
  <c r="CA99" i="33"/>
  <c r="CA101" i="33"/>
  <c r="CA108" i="33"/>
  <c r="CA111" i="33"/>
  <c r="CA115" i="33"/>
  <c r="CA117" i="33"/>
  <c r="CA119" i="33"/>
  <c r="CA140" i="33"/>
  <c r="CA103" i="33"/>
  <c r="CA106" i="33"/>
  <c r="CA113" i="33"/>
  <c r="CA132" i="33"/>
  <c r="CA107" i="33"/>
  <c r="CA112" i="33"/>
  <c r="CA116" i="33"/>
  <c r="CA98" i="33"/>
  <c r="CA102" i="33"/>
  <c r="CA120" i="33"/>
  <c r="CA139" i="33"/>
  <c r="CA129" i="33"/>
  <c r="CA100" i="33"/>
  <c r="CA105" i="33"/>
  <c r="CA110" i="33"/>
  <c r="CA114" i="33"/>
  <c r="CA118" i="33"/>
  <c r="CA142" i="33"/>
  <c r="CA109" i="33"/>
  <c r="CB161" i="32"/>
  <c r="CB170" i="32"/>
  <c r="CB180" i="32"/>
  <c r="CB162" i="32"/>
  <c r="CB168" i="32"/>
  <c r="CB177" i="32"/>
  <c r="CB171" i="32"/>
  <c r="CB179" i="32"/>
  <c r="CB181" i="32"/>
  <c r="CB160" i="32"/>
  <c r="CB183" i="32"/>
  <c r="CB165" i="32"/>
  <c r="CB174" i="32"/>
  <c r="CB163" i="32"/>
  <c r="CB166" i="32"/>
  <c r="CB175" i="32"/>
  <c r="CB178" i="32"/>
  <c r="CB169" i="32"/>
  <c r="CB172" i="32"/>
  <c r="CB176" i="32"/>
  <c r="CB164" i="32"/>
  <c r="CB167" i="32"/>
  <c r="CB173" i="32"/>
  <c r="CB182" i="32"/>
  <c r="CA87" i="32"/>
  <c r="CA85" i="32"/>
  <c r="CA88" i="32"/>
  <c r="CA86" i="32"/>
  <c r="CA95" i="32"/>
  <c r="CA97" i="32"/>
  <c r="CA105" i="32"/>
  <c r="CA90" i="32"/>
  <c r="CA84" i="32"/>
  <c r="CA92" i="32"/>
  <c r="CA98" i="32"/>
  <c r="CA100" i="32"/>
  <c r="CA102" i="32"/>
  <c r="CA106" i="32"/>
  <c r="CA96" i="32"/>
  <c r="CA103" i="32"/>
  <c r="CA91" i="32"/>
  <c r="CA94" i="32"/>
  <c r="CA104" i="32"/>
  <c r="CA107" i="32"/>
  <c r="CA89" i="32"/>
  <c r="CA101" i="32"/>
  <c r="CA21" i="32"/>
  <c r="CA31" i="32"/>
  <c r="CA35" i="32"/>
  <c r="CA24" i="32"/>
  <c r="CA33" i="32"/>
  <c r="CA36" i="32"/>
  <c r="CA39" i="32"/>
  <c r="CA20" i="32"/>
  <c r="CA22" i="32"/>
  <c r="CA25" i="32"/>
  <c r="CA42" i="32"/>
  <c r="CA30" i="32"/>
  <c r="CA38" i="32"/>
  <c r="CA41" i="32"/>
  <c r="CA28" i="32"/>
  <c r="CA34" i="32"/>
  <c r="CA27" i="32"/>
  <c r="CA43" i="32"/>
  <c r="CA93" i="32"/>
  <c r="CA99" i="32"/>
  <c r="CA29" i="32"/>
  <c r="CA37" i="32"/>
  <c r="CA40" i="32"/>
  <c r="CA23" i="32"/>
  <c r="CA26" i="32"/>
  <c r="CA32" i="32"/>
  <c r="CA247" i="31"/>
  <c r="CA246" i="31"/>
  <c r="CA213" i="31"/>
  <c r="CA212" i="31"/>
  <c r="CA73" i="31"/>
  <c r="CA72" i="31"/>
  <c r="CA228" i="31"/>
  <c r="CA233" i="31"/>
  <c r="CA230" i="31"/>
  <c r="CA232" i="31"/>
  <c r="CA225" i="31"/>
  <c r="CA227" i="31"/>
  <c r="CA224" i="31"/>
  <c r="CA231" i="31"/>
  <c r="CA239" i="31"/>
  <c r="CA241" i="31"/>
  <c r="CA237" i="31"/>
  <c r="CA243" i="31"/>
  <c r="CA245" i="31"/>
  <c r="CA229" i="31"/>
  <c r="CA235" i="31"/>
  <c r="CA236" i="31"/>
  <c r="CA244" i="31"/>
  <c r="CA242" i="31"/>
  <c r="CA240" i="31"/>
  <c r="CA226" i="31"/>
  <c r="CA234" i="31"/>
  <c r="CA238" i="31"/>
  <c r="CA55" i="31"/>
  <c r="CA66" i="31"/>
  <c r="CA24" i="31"/>
  <c r="CA35" i="31"/>
  <c r="CA62" i="31"/>
  <c r="CA64" i="31"/>
  <c r="CA28" i="31"/>
  <c r="CA30" i="31"/>
  <c r="CA60" i="31"/>
  <c r="CA50" i="31"/>
  <c r="CA57" i="31"/>
  <c r="CA22" i="31"/>
  <c r="CA53" i="31"/>
  <c r="CA59" i="31"/>
  <c r="CA68" i="31"/>
  <c r="CA70" i="31"/>
  <c r="CA20" i="31"/>
  <c r="CA37" i="31"/>
  <c r="CA40" i="31"/>
  <c r="CA42" i="31"/>
  <c r="CA61" i="31"/>
  <c r="CA26" i="31"/>
  <c r="CA34" i="31"/>
  <c r="CA51" i="31"/>
  <c r="CA63" i="31"/>
  <c r="CA65" i="31"/>
  <c r="CA31" i="31"/>
  <c r="CA58" i="31"/>
  <c r="CA54" i="31"/>
  <c r="CA67" i="31"/>
  <c r="CA21" i="31"/>
  <c r="CA23" i="31"/>
  <c r="CA29" i="31"/>
  <c r="CA36" i="31"/>
  <c r="CA39" i="31"/>
  <c r="CA27" i="31"/>
  <c r="CA38" i="31"/>
  <c r="CA52" i="31"/>
  <c r="CA71" i="31"/>
  <c r="CA25" i="31"/>
  <c r="CA33" i="31"/>
  <c r="CA43" i="31"/>
  <c r="CA69" i="31"/>
  <c r="CA41" i="31"/>
  <c r="CA32" i="31"/>
  <c r="CA192" i="31"/>
  <c r="CA207" i="31"/>
  <c r="CA210" i="31"/>
  <c r="CA202" i="31"/>
  <c r="CA190" i="31"/>
  <c r="CA200" i="31"/>
  <c r="CA204" i="31"/>
  <c r="CA193" i="31"/>
  <c r="CA198" i="31"/>
  <c r="CA209" i="31"/>
  <c r="CA195" i="31"/>
  <c r="CA203" i="31"/>
  <c r="CA206" i="31"/>
  <c r="CA191" i="31"/>
  <c r="CA211" i="31"/>
  <c r="CA201" i="31"/>
  <c r="CA175" i="31"/>
  <c r="CA180" i="31"/>
  <c r="CA160" i="31"/>
  <c r="CA166" i="31"/>
  <c r="CA199" i="31"/>
  <c r="CA208" i="31"/>
  <c r="CA163" i="31"/>
  <c r="CA170" i="31"/>
  <c r="CA172" i="31"/>
  <c r="CA177" i="31"/>
  <c r="CA179" i="31"/>
  <c r="CA183" i="31"/>
  <c r="CA174" i="31"/>
  <c r="CA181" i="31"/>
  <c r="CA197" i="31"/>
  <c r="CA205" i="31"/>
  <c r="CA161" i="31"/>
  <c r="CA165" i="31"/>
  <c r="CA168" i="31"/>
  <c r="CA176" i="31"/>
  <c r="CA171" i="31"/>
  <c r="CA162" i="31"/>
  <c r="CA169" i="31"/>
  <c r="CA178" i="31"/>
  <c r="CA194" i="31"/>
  <c r="CA167" i="31"/>
  <c r="CA164" i="31"/>
  <c r="CA173" i="31"/>
  <c r="CA182" i="31"/>
  <c r="CA32" i="16"/>
  <c r="CA105" i="16" s="1"/>
  <c r="CA55" i="16"/>
  <c r="CA127" i="16" s="1"/>
  <c r="BY396" i="30"/>
  <c r="CA33" i="16"/>
  <c r="CA106" i="16" s="1"/>
  <c r="CA56" i="16"/>
  <c r="CA128" i="16" s="1"/>
  <c r="CA124" i="16"/>
  <c r="CA102" i="16"/>
  <c r="BY375" i="30"/>
  <c r="CA54" i="16"/>
  <c r="CA126" i="16" s="1"/>
  <c r="CA31" i="16"/>
  <c r="CA104" i="16" s="1"/>
  <c r="CA34" i="16"/>
  <c r="CA107" i="16" s="1"/>
  <c r="CA57" i="16"/>
  <c r="CA129" i="16" s="1"/>
  <c r="BY361" i="30"/>
  <c r="CA38" i="30"/>
  <c r="CA40" i="30"/>
  <c r="CA42" i="30"/>
  <c r="CA68" i="30"/>
  <c r="CA37" i="30"/>
  <c r="CA39" i="30"/>
  <c r="CA41" i="30"/>
  <c r="CA69" i="30"/>
  <c r="CA71" i="30"/>
  <c r="CA67" i="30"/>
  <c r="CA72" i="30"/>
  <c r="CA70" i="30"/>
  <c r="BY365" i="30"/>
  <c r="BY399" i="30"/>
  <c r="BY385" i="30"/>
  <c r="BY393" i="30"/>
  <c r="BY395" i="30"/>
  <c r="BY389" i="30"/>
  <c r="BY405" i="30"/>
  <c r="BY359" i="30"/>
  <c r="BY370" i="30"/>
  <c r="BY407" i="30"/>
  <c r="BY354" i="30"/>
  <c r="BY356" i="30"/>
  <c r="CB39" i="39"/>
  <c r="CB61" i="39" s="1"/>
  <c r="CB89" i="39" s="1"/>
  <c r="CB111" i="39" s="1"/>
  <c r="CB133" i="39" s="1"/>
  <c r="CC16" i="39"/>
  <c r="CB4" i="39"/>
  <c r="CB9" i="39" s="1" a="1"/>
  <c r="CB9" i="39" s="1"/>
  <c r="CB16" i="38"/>
  <c r="CA39" i="38"/>
  <c r="CA61" i="38" s="1"/>
  <c r="CA89" i="38" s="1"/>
  <c r="CA111" i="38" s="1"/>
  <c r="CA133" i="38" s="1"/>
  <c r="CA4" i="38"/>
  <c r="CA9" i="38" s="1" a="1"/>
  <c r="CA9" i="38" s="1"/>
  <c r="BY368" i="30"/>
  <c r="BY387" i="30"/>
  <c r="BY402" i="30"/>
  <c r="BY384" i="30"/>
  <c r="BY366" i="30"/>
  <c r="BY398" i="30"/>
  <c r="BZ270" i="30"/>
  <c r="BY357" i="30"/>
  <c r="BY374" i="30"/>
  <c r="BY371" i="30"/>
  <c r="BY358" i="30"/>
  <c r="BY362" i="30"/>
  <c r="BZ239" i="30"/>
  <c r="BZ262" i="30"/>
  <c r="BZ238" i="30"/>
  <c r="BZ233" i="30"/>
  <c r="BZ258" i="30"/>
  <c r="BZ218" i="30"/>
  <c r="BZ226" i="30"/>
  <c r="BZ225" i="30"/>
  <c r="BZ252" i="30"/>
  <c r="BY394" i="30"/>
  <c r="BY390" i="30"/>
  <c r="BZ228" i="30"/>
  <c r="BY406" i="30"/>
  <c r="BY401" i="30"/>
  <c r="BY376" i="30"/>
  <c r="BY386" i="30"/>
  <c r="BZ240" i="30"/>
  <c r="BY377" i="30"/>
  <c r="BY400" i="30"/>
  <c r="BY397" i="30"/>
  <c r="BY364" i="30"/>
  <c r="BY373" i="30"/>
  <c r="BY403" i="30"/>
  <c r="BY391" i="30"/>
  <c r="BY372" i="30"/>
  <c r="BY363" i="30"/>
  <c r="BY404" i="30"/>
  <c r="BY388" i="30"/>
  <c r="BY369" i="30"/>
  <c r="BY392" i="30"/>
  <c r="BY367" i="30"/>
  <c r="BY355" i="30"/>
  <c r="CA171" i="33"/>
  <c r="BZ261" i="30"/>
  <c r="BZ263" i="30"/>
  <c r="BZ266" i="30"/>
  <c r="CC95" i="33"/>
  <c r="CB125" i="33"/>
  <c r="BZ257" i="30"/>
  <c r="BZ259" i="30"/>
  <c r="CA252" i="32"/>
  <c r="CB222" i="32"/>
  <c r="CB225" i="32" s="1"/>
  <c r="BZ392" i="31"/>
  <c r="BZ401" i="31" s="1"/>
  <c r="CA362" i="31"/>
  <c r="BZ246" i="30"/>
  <c r="AP383" i="30"/>
  <c r="CA252" i="31"/>
  <c r="CB222" i="31"/>
  <c r="CB221" i="31" s="1"/>
  <c r="BZ221" i="30"/>
  <c r="BZ268" i="30"/>
  <c r="BZ227" i="30"/>
  <c r="CA184" i="30"/>
  <c r="CA215" i="30" s="1"/>
  <c r="CA245" i="30" s="1"/>
  <c r="CB154" i="30"/>
  <c r="BZ234" i="30"/>
  <c r="CB157" i="31"/>
  <c r="BZ248" i="30"/>
  <c r="CA291" i="30"/>
  <c r="BZ321" i="30"/>
  <c r="BZ352" i="30" s="1"/>
  <c r="BZ382" i="30" s="1"/>
  <c r="BZ260" i="30"/>
  <c r="BZ254" i="30"/>
  <c r="AP216" i="30"/>
  <c r="CB94" i="33"/>
  <c r="BZ247" i="30"/>
  <c r="BZ392" i="32"/>
  <c r="BZ404" i="32" s="1"/>
  <c r="CA362" i="32"/>
  <c r="CA383" i="32" s="1"/>
  <c r="BZ224" i="30"/>
  <c r="BZ267" i="30"/>
  <c r="BZ253" i="30"/>
  <c r="BZ223" i="30"/>
  <c r="BZ220" i="30"/>
  <c r="BZ269" i="30"/>
  <c r="CA290" i="30"/>
  <c r="BZ345" i="30"/>
  <c r="BZ343" i="30"/>
  <c r="BZ314" i="30"/>
  <c r="BZ311" i="30"/>
  <c r="BZ315" i="30"/>
  <c r="BZ312" i="30"/>
  <c r="BZ316" i="30"/>
  <c r="BZ313" i="30"/>
  <c r="BZ217" i="30"/>
  <c r="AP353" i="30"/>
  <c r="BZ237" i="30"/>
  <c r="BZ251" i="30"/>
  <c r="BZ249" i="30"/>
  <c r="CB188" i="31"/>
  <c r="CC158" i="31"/>
  <c r="CA202" i="33"/>
  <c r="CB172" i="33"/>
  <c r="BZ222" i="30"/>
  <c r="BZ264" i="30"/>
  <c r="CA328" i="31"/>
  <c r="CB298" i="31"/>
  <c r="BZ230" i="30"/>
  <c r="BZ235" i="30"/>
  <c r="BZ219" i="30"/>
  <c r="BZ255" i="30"/>
  <c r="BZ229" i="30"/>
  <c r="BZ231" i="30"/>
  <c r="CB188" i="32"/>
  <c r="CC158" i="32"/>
  <c r="CC157" i="32" s="1"/>
  <c r="CA328" i="32"/>
  <c r="CB298" i="32"/>
  <c r="CB153" i="30"/>
  <c r="CA205" i="30"/>
  <c r="CA207" i="30"/>
  <c r="CA175" i="30"/>
  <c r="CA178" i="30"/>
  <c r="CA204" i="30"/>
  <c r="CA177" i="30"/>
  <c r="CA209" i="30"/>
  <c r="CA174" i="30"/>
  <c r="CA179" i="30"/>
  <c r="CA176" i="30"/>
  <c r="CA208" i="30"/>
  <c r="BZ250" i="30"/>
  <c r="BZ232" i="30"/>
  <c r="BZ265" i="30"/>
  <c r="BZ236" i="30"/>
  <c r="BZ256" i="30"/>
  <c r="BY360" i="30"/>
  <c r="BQ105" i="36"/>
  <c r="BR42" i="36"/>
  <c r="BR62" i="36" s="1"/>
  <c r="BQ104" i="36"/>
  <c r="BR41" i="36"/>
  <c r="BR61" i="36" s="1"/>
  <c r="BR48" i="36"/>
  <c r="BR68" i="36" s="1"/>
  <c r="BQ111" i="36"/>
  <c r="BQ110" i="36"/>
  <c r="BR47" i="36"/>
  <c r="BR67" i="36" s="1"/>
  <c r="BQ56" i="36"/>
  <c r="BR40" i="36"/>
  <c r="BR60" i="36" s="1"/>
  <c r="BR50" i="36"/>
  <c r="BR70" i="36" s="1"/>
  <c r="BQ113" i="36"/>
  <c r="BQ114" i="36"/>
  <c r="BR51" i="36"/>
  <c r="BR71" i="36" s="1"/>
  <c r="BS14" i="35"/>
  <c r="BP103" i="36"/>
  <c r="BP119" i="36" s="1"/>
  <c r="BP78" i="36"/>
  <c r="BR52" i="36"/>
  <c r="BR72" i="36" s="1"/>
  <c r="BQ115" i="36"/>
  <c r="BR45" i="36"/>
  <c r="BR65" i="36" s="1"/>
  <c r="BQ108" i="36"/>
  <c r="CB13" i="35"/>
  <c r="CA27" i="35"/>
  <c r="BR43" i="36"/>
  <c r="BR63" i="36" s="1"/>
  <c r="BQ106" i="36"/>
  <c r="BR49" i="36"/>
  <c r="BR69" i="36" s="1"/>
  <c r="BQ112" i="36"/>
  <c r="BQ116" i="36"/>
  <c r="BR53" i="36"/>
  <c r="BR73" i="36" s="1"/>
  <c r="BY59" i="36"/>
  <c r="BZ39" i="36"/>
  <c r="BY81" i="36"/>
  <c r="BY102" i="36" s="1"/>
  <c r="BY131" i="36" s="1"/>
  <c r="BY132" i="36" s="1"/>
  <c r="BQ109" i="36"/>
  <c r="BR46" i="36"/>
  <c r="BR66" i="36" s="1"/>
  <c r="BS50" i="37"/>
  <c r="BT39" i="37"/>
  <c r="BQ107" i="36"/>
  <c r="BR44" i="36"/>
  <c r="BR64" i="36" s="1"/>
  <c r="BR54" i="36"/>
  <c r="BR74" i="36" s="1"/>
  <c r="BQ117" i="36"/>
  <c r="CA38" i="37"/>
  <c r="BZ48" i="37"/>
  <c r="BZ49" i="37" s="1"/>
  <c r="CA24" i="16"/>
  <c r="CA97" i="16" s="1"/>
  <c r="CA47" i="16"/>
  <c r="CA119" i="16" s="1"/>
  <c r="CA117" i="30"/>
  <c r="CA132" i="30"/>
  <c r="CA113" i="30"/>
  <c r="CA133" i="30"/>
  <c r="CA121" i="30"/>
  <c r="CA124" i="30"/>
  <c r="CA123" i="30"/>
  <c r="CA114" i="30"/>
  <c r="CA119" i="30"/>
  <c r="CA122" i="30"/>
  <c r="CA110" i="30"/>
  <c r="CA112" i="30"/>
  <c r="CA128" i="30"/>
  <c r="CA118" i="30"/>
  <c r="CA109" i="30"/>
  <c r="CA111" i="30"/>
  <c r="CA131" i="30"/>
  <c r="CA116" i="30"/>
  <c r="CA127" i="30"/>
  <c r="CA120" i="30"/>
  <c r="CA130" i="30"/>
  <c r="CA125" i="30"/>
  <c r="CA126" i="30"/>
  <c r="CA115" i="30"/>
  <c r="CB39" i="16"/>
  <c r="CB61" i="16" s="1"/>
  <c r="CB89" i="16" s="1"/>
  <c r="CB111" i="16" s="1"/>
  <c r="CB133" i="16" s="1"/>
  <c r="CC16" i="16"/>
  <c r="CC4" i="16" s="1"/>
  <c r="CC11" i="16" s="1" a="1"/>
  <c r="CC11" i="16" s="1"/>
  <c r="CB48" i="33"/>
  <c r="CC18" i="33"/>
  <c r="CB17" i="33"/>
  <c r="CA112" i="32"/>
  <c r="CB82" i="32"/>
  <c r="CB81" i="32" s="1"/>
  <c r="CC18" i="31"/>
  <c r="CB48" i="31"/>
  <c r="CB17" i="31"/>
  <c r="CA81" i="31"/>
  <c r="CA112" i="31"/>
  <c r="CB82" i="31"/>
  <c r="CB17" i="32"/>
  <c r="CB48" i="32"/>
  <c r="CC18" i="32"/>
  <c r="CB102" i="30"/>
  <c r="CB103" i="30"/>
  <c r="CB101" i="30"/>
  <c r="CB81" i="30"/>
  <c r="CB108" i="30"/>
  <c r="CB129" i="30" s="1"/>
  <c r="CB93" i="30"/>
  <c r="CB91" i="30"/>
  <c r="CB88" i="30"/>
  <c r="CB97" i="30"/>
  <c r="CB83" i="30"/>
  <c r="CB96" i="30"/>
  <c r="CB80" i="30"/>
  <c r="CB89" i="30"/>
  <c r="CB87" i="30"/>
  <c r="CB90" i="30"/>
  <c r="AO79" i="30"/>
  <c r="CB86" i="30"/>
  <c r="CB94" i="30"/>
  <c r="CB82" i="30"/>
  <c r="CB84" i="30"/>
  <c r="CB95" i="30"/>
  <c r="CB85" i="30"/>
  <c r="CB99" i="30"/>
  <c r="CB100" i="30"/>
  <c r="CB92" i="30"/>
  <c r="CB98" i="30"/>
  <c r="CD17" i="30"/>
  <c r="CC47" i="30"/>
  <c r="CC78" i="30" s="1"/>
  <c r="CB16" i="30"/>
  <c r="AL61" i="16"/>
  <c r="AL89" i="16" s="1"/>
  <c r="AL111" i="16" s="1"/>
  <c r="AL133" i="16" s="1"/>
  <c r="CB297" i="32" l="1"/>
  <c r="CA321" i="32"/>
  <c r="CA317" i="32"/>
  <c r="CA307" i="32"/>
  <c r="CA320" i="32"/>
  <c r="CA312" i="32"/>
  <c r="CA323" i="32"/>
  <c r="CA301" i="32"/>
  <c r="CA305" i="32"/>
  <c r="CA302" i="32"/>
  <c r="CA114" i="32"/>
  <c r="CA308" i="32"/>
  <c r="CA311" i="32"/>
  <c r="CA319" i="32"/>
  <c r="CA322" i="32"/>
  <c r="CA256" i="31"/>
  <c r="CA367" i="31"/>
  <c r="CA114" i="31"/>
  <c r="CA315" i="32"/>
  <c r="CB315" i="32" s="1"/>
  <c r="CA303" i="32"/>
  <c r="CA318" i="32"/>
  <c r="CA304" i="32"/>
  <c r="CB304" i="32" s="1"/>
  <c r="CA313" i="32"/>
  <c r="CB313" i="32" s="1"/>
  <c r="CA306" i="32"/>
  <c r="CA316" i="32"/>
  <c r="CB316" i="32" s="1"/>
  <c r="CA309" i="32"/>
  <c r="CB309" i="32" s="1"/>
  <c r="CA314" i="32"/>
  <c r="CB314" i="32" s="1"/>
  <c r="CA310" i="32"/>
  <c r="BZ13" i="22"/>
  <c r="BZ14" i="22"/>
  <c r="BZ15" i="22"/>
  <c r="CB3" i="22"/>
  <c r="CA12" i="22"/>
  <c r="BR76" i="36"/>
  <c r="BY95" i="36"/>
  <c r="BY83" i="36"/>
  <c r="BY93" i="36"/>
  <c r="BY86" i="36"/>
  <c r="BY84" i="36"/>
  <c r="BY94" i="36"/>
  <c r="BY88" i="36"/>
  <c r="BT82" i="36"/>
  <c r="BS98" i="36"/>
  <c r="BP134" i="36"/>
  <c r="BP121" i="36"/>
  <c r="BY85" i="36"/>
  <c r="BY92" i="36"/>
  <c r="BY87" i="36"/>
  <c r="BY91" i="36"/>
  <c r="BY96" i="36"/>
  <c r="BY89" i="36"/>
  <c r="BY90" i="36"/>
  <c r="CA304" i="31"/>
  <c r="BU20" i="35"/>
  <c r="BT21" i="35"/>
  <c r="BT31" i="35" s="1"/>
  <c r="BU22" i="35"/>
  <c r="BT23" i="35"/>
  <c r="BT32" i="35" s="1"/>
  <c r="BR19" i="35"/>
  <c r="BS15" i="35"/>
  <c r="BS17" i="35" s="1"/>
  <c r="BQ30" i="35"/>
  <c r="BR29" i="35"/>
  <c r="CA312" i="31"/>
  <c r="CA353" i="31"/>
  <c r="CB297" i="31"/>
  <c r="CA308" i="31"/>
  <c r="CA306" i="31"/>
  <c r="CA317" i="31"/>
  <c r="CA309" i="31"/>
  <c r="CA301" i="31"/>
  <c r="CA315" i="31"/>
  <c r="CA311" i="31"/>
  <c r="CA316" i="31"/>
  <c r="CA307" i="31"/>
  <c r="CA302" i="31"/>
  <c r="CA323" i="31"/>
  <c r="CA321" i="31"/>
  <c r="CA322" i="31"/>
  <c r="CA314" i="31"/>
  <c r="CA305" i="31"/>
  <c r="CA300" i="31"/>
  <c r="CA320" i="31"/>
  <c r="CA319" i="31"/>
  <c r="CA303" i="31"/>
  <c r="CA313" i="31"/>
  <c r="CA310" i="31"/>
  <c r="CA318" i="31"/>
  <c r="BZ342" i="30"/>
  <c r="CA349" i="31"/>
  <c r="CA366" i="32"/>
  <c r="CA330" i="31"/>
  <c r="CA370" i="32"/>
  <c r="CA376" i="32"/>
  <c r="CA379" i="32"/>
  <c r="CA332" i="31"/>
  <c r="BZ346" i="30"/>
  <c r="CA385" i="32"/>
  <c r="CA352" i="31"/>
  <c r="CA369" i="32"/>
  <c r="CA380" i="32"/>
  <c r="CA334" i="31"/>
  <c r="CA339" i="31"/>
  <c r="CA375" i="32"/>
  <c r="CA344" i="31"/>
  <c r="CA387" i="32"/>
  <c r="CA340" i="31"/>
  <c r="CA345" i="31"/>
  <c r="CA346" i="31"/>
  <c r="CA350" i="31"/>
  <c r="CA331" i="31"/>
  <c r="CA333" i="31"/>
  <c r="CA335" i="31"/>
  <c r="CA338" i="31"/>
  <c r="CA347" i="31"/>
  <c r="BZ341" i="30"/>
  <c r="CA341" i="30" s="1"/>
  <c r="CA386" i="32"/>
  <c r="CA364" i="32"/>
  <c r="CB302" i="32"/>
  <c r="CB311" i="32"/>
  <c r="CB300" i="32"/>
  <c r="CB301" i="32"/>
  <c r="CB310" i="32"/>
  <c r="CB323" i="32"/>
  <c r="CB307" i="32"/>
  <c r="CB312" i="32"/>
  <c r="CB317" i="32"/>
  <c r="CB308" i="32"/>
  <c r="CB306" i="32"/>
  <c r="CB303" i="32"/>
  <c r="CB319" i="32"/>
  <c r="CB320" i="32"/>
  <c r="CB318" i="32"/>
  <c r="CB305" i="32"/>
  <c r="CB321" i="32"/>
  <c r="CB322" i="32"/>
  <c r="CA123" i="31"/>
  <c r="CA269" i="31"/>
  <c r="CA261" i="31"/>
  <c r="CA375" i="31"/>
  <c r="CA370" i="31"/>
  <c r="CA365" i="31"/>
  <c r="CB224" i="32"/>
  <c r="CB230" i="32"/>
  <c r="CB233" i="32"/>
  <c r="CB244" i="32"/>
  <c r="BZ413" i="31"/>
  <c r="BZ410" i="32"/>
  <c r="BZ402" i="32"/>
  <c r="CA361" i="32"/>
  <c r="BZ397" i="32"/>
  <c r="CA268" i="32"/>
  <c r="BZ406" i="32"/>
  <c r="CA254" i="32"/>
  <c r="BZ410" i="31"/>
  <c r="CA275" i="32"/>
  <c r="CA131" i="31"/>
  <c r="CA258" i="31"/>
  <c r="CA274" i="31"/>
  <c r="CA254" i="31"/>
  <c r="CA372" i="31"/>
  <c r="CA384" i="31"/>
  <c r="CA382" i="31"/>
  <c r="CA385" i="31"/>
  <c r="CA117" i="32"/>
  <c r="CA130" i="32"/>
  <c r="CA123" i="32"/>
  <c r="CB245" i="32"/>
  <c r="BZ415" i="31"/>
  <c r="BZ408" i="31"/>
  <c r="BZ404" i="31"/>
  <c r="BZ417" i="31"/>
  <c r="CA273" i="32"/>
  <c r="BZ403" i="32"/>
  <c r="BZ396" i="31"/>
  <c r="BZ411" i="31"/>
  <c r="BZ409" i="31"/>
  <c r="CA373" i="32"/>
  <c r="BZ344" i="30"/>
  <c r="CA344" i="30" s="1"/>
  <c r="CA133" i="31"/>
  <c r="CA119" i="31"/>
  <c r="CA264" i="31"/>
  <c r="CA271" i="31"/>
  <c r="CA272" i="31"/>
  <c r="CA366" i="31"/>
  <c r="CA377" i="31"/>
  <c r="CA376" i="31"/>
  <c r="CA386" i="31"/>
  <c r="CA131" i="32"/>
  <c r="CA133" i="32"/>
  <c r="CA121" i="32"/>
  <c r="CB241" i="32"/>
  <c r="CB242" i="32"/>
  <c r="CC7" i="16" a="1"/>
  <c r="CC7" i="16" s="1"/>
  <c r="BZ399" i="32"/>
  <c r="BZ408" i="32"/>
  <c r="CA261" i="32"/>
  <c r="BZ414" i="32"/>
  <c r="CA259" i="32"/>
  <c r="CA256" i="32"/>
  <c r="BZ399" i="31"/>
  <c r="CA270" i="32"/>
  <c r="CA384" i="32"/>
  <c r="CA374" i="32"/>
  <c r="CA377" i="32"/>
  <c r="CA129" i="31"/>
  <c r="CA130" i="31"/>
  <c r="CA118" i="31"/>
  <c r="CA262" i="31"/>
  <c r="CA267" i="31"/>
  <c r="CA259" i="31"/>
  <c r="CA378" i="31"/>
  <c r="CA373" i="31"/>
  <c r="CA374" i="31"/>
  <c r="CA275" i="31"/>
  <c r="CA387" i="31"/>
  <c r="CA128" i="32"/>
  <c r="CA125" i="32"/>
  <c r="CA119" i="32"/>
  <c r="CB229" i="32"/>
  <c r="CB232" i="32"/>
  <c r="CB238" i="32"/>
  <c r="CB240" i="32"/>
  <c r="CA136" i="32"/>
  <c r="CB246" i="32"/>
  <c r="BZ407" i="32"/>
  <c r="CA274" i="32"/>
  <c r="CA269" i="32"/>
  <c r="BZ417" i="32"/>
  <c r="CB221" i="32"/>
  <c r="CA271" i="32"/>
  <c r="CA272" i="32"/>
  <c r="BZ407" i="31"/>
  <c r="BZ395" i="32"/>
  <c r="CA371" i="32"/>
  <c r="CA378" i="32"/>
  <c r="CA337" i="31"/>
  <c r="CA122" i="31"/>
  <c r="CA126" i="31"/>
  <c r="CA117" i="31"/>
  <c r="CA116" i="31"/>
  <c r="CA265" i="31"/>
  <c r="CA383" i="31"/>
  <c r="CA381" i="31"/>
  <c r="CA369" i="31"/>
  <c r="CA137" i="31"/>
  <c r="CA276" i="31"/>
  <c r="CA132" i="32"/>
  <c r="CA118" i="32"/>
  <c r="CB235" i="32"/>
  <c r="CB226" i="32"/>
  <c r="CB231" i="32"/>
  <c r="CB227" i="32"/>
  <c r="CA135" i="32"/>
  <c r="CB247" i="32"/>
  <c r="BZ402" i="31"/>
  <c r="BZ394" i="32"/>
  <c r="CA266" i="32"/>
  <c r="BZ413" i="32"/>
  <c r="BZ397" i="31"/>
  <c r="CA263" i="32"/>
  <c r="CA262" i="32"/>
  <c r="CA381" i="32"/>
  <c r="CA351" i="31"/>
  <c r="CA134" i="31"/>
  <c r="CA121" i="31"/>
  <c r="CA128" i="31"/>
  <c r="CA273" i="31"/>
  <c r="CA255" i="31"/>
  <c r="CA257" i="31"/>
  <c r="CA368" i="31"/>
  <c r="CA379" i="31"/>
  <c r="CA135" i="31"/>
  <c r="CA277" i="31"/>
  <c r="CA129" i="32"/>
  <c r="CA134" i="32"/>
  <c r="CB243" i="32"/>
  <c r="CB228" i="32"/>
  <c r="CA137" i="32"/>
  <c r="BZ415" i="32"/>
  <c r="BZ398" i="31"/>
  <c r="CA361" i="31"/>
  <c r="BZ405" i="32"/>
  <c r="BZ396" i="32"/>
  <c r="BZ412" i="31"/>
  <c r="CA264" i="32"/>
  <c r="CA368" i="32"/>
  <c r="CA372" i="32"/>
  <c r="CA341" i="31"/>
  <c r="CA343" i="31"/>
  <c r="CA248" i="30"/>
  <c r="CA125" i="31"/>
  <c r="CA132" i="31"/>
  <c r="CA124" i="31"/>
  <c r="CA266" i="31"/>
  <c r="CA270" i="31"/>
  <c r="CA268" i="31"/>
  <c r="CA364" i="31"/>
  <c r="CA371" i="31"/>
  <c r="CA136" i="31"/>
  <c r="CA116" i="32"/>
  <c r="CA127" i="32"/>
  <c r="CA126" i="32"/>
  <c r="CB236" i="32"/>
  <c r="CB239" i="32"/>
  <c r="BZ398" i="32"/>
  <c r="CA258" i="32"/>
  <c r="BZ395" i="31"/>
  <c r="BZ406" i="31"/>
  <c r="BZ405" i="31"/>
  <c r="BZ416" i="32"/>
  <c r="CA276" i="32"/>
  <c r="BZ411" i="32"/>
  <c r="CA265" i="32"/>
  <c r="CA365" i="32"/>
  <c r="CA367" i="32"/>
  <c r="CA348" i="31"/>
  <c r="CA342" i="31"/>
  <c r="CA127" i="31"/>
  <c r="CA115" i="31"/>
  <c r="CA263" i="31"/>
  <c r="CA380" i="31"/>
  <c r="CA122" i="32"/>
  <c r="CA124" i="32"/>
  <c r="CA115" i="32"/>
  <c r="CB234" i="32"/>
  <c r="CB237" i="32"/>
  <c r="CA267" i="32"/>
  <c r="BZ394" i="31"/>
  <c r="BZ403" i="31"/>
  <c r="BZ401" i="32"/>
  <c r="BZ416" i="31"/>
  <c r="CA255" i="32"/>
  <c r="BZ412" i="32"/>
  <c r="CA257" i="32"/>
  <c r="CA277" i="32"/>
  <c r="BZ409" i="32"/>
  <c r="BZ414" i="31"/>
  <c r="CA382" i="32"/>
  <c r="CA5" i="38" a="1"/>
  <c r="CA5" i="38" s="1"/>
  <c r="CB10" i="39" a="1"/>
  <c r="CB10" i="39" s="1"/>
  <c r="CA10" i="38" a="1"/>
  <c r="CA10" i="38" s="1"/>
  <c r="CB8" i="39" a="1"/>
  <c r="CB8" i="39" s="1"/>
  <c r="CA7" i="38" a="1"/>
  <c r="CA7" i="38" s="1"/>
  <c r="CA11" i="38" a="1"/>
  <c r="CA11" i="38" s="1"/>
  <c r="CC5" i="16" a="1"/>
  <c r="CC5" i="16" s="1"/>
  <c r="CB11" i="39" a="1"/>
  <c r="CB11" i="39" s="1"/>
  <c r="CB5" i="39" a="1"/>
  <c r="CB5" i="39" s="1"/>
  <c r="CA227" i="33"/>
  <c r="CA225" i="33"/>
  <c r="CA226" i="33"/>
  <c r="CA8" i="38" a="1"/>
  <c r="CA8" i="38" s="1"/>
  <c r="CC9" i="16" a="1"/>
  <c r="CC9" i="16" s="1"/>
  <c r="CC10" i="16" a="1"/>
  <c r="CC10" i="16" s="1"/>
  <c r="CB7" i="39" a="1"/>
  <c r="CB7" i="39" s="1"/>
  <c r="CC8" i="16" a="1"/>
  <c r="CC8" i="16" s="1"/>
  <c r="CB150" i="33"/>
  <c r="CB149" i="33"/>
  <c r="CB148" i="33"/>
  <c r="CB71" i="33"/>
  <c r="CB72" i="33"/>
  <c r="CB73" i="33"/>
  <c r="CA204" i="33"/>
  <c r="CA216" i="33"/>
  <c r="CA212" i="33"/>
  <c r="CA214" i="33"/>
  <c r="CA218" i="33"/>
  <c r="CA220" i="33"/>
  <c r="CA222" i="33"/>
  <c r="CA207" i="33"/>
  <c r="CA209" i="33"/>
  <c r="CA224" i="33"/>
  <c r="CA205" i="33"/>
  <c r="CA211" i="33"/>
  <c r="CA215" i="33"/>
  <c r="CA219" i="33"/>
  <c r="CA208" i="33"/>
  <c r="CA221" i="33"/>
  <c r="CA206" i="33"/>
  <c r="CA223" i="33"/>
  <c r="CA175" i="33"/>
  <c r="CA180" i="33"/>
  <c r="CA187" i="33"/>
  <c r="CA178" i="33"/>
  <c r="CA185" i="33"/>
  <c r="CA194" i="33"/>
  <c r="CA176" i="33"/>
  <c r="CA181" i="33"/>
  <c r="CA188" i="33"/>
  <c r="CA183" i="33"/>
  <c r="CA190" i="33"/>
  <c r="CA179" i="33"/>
  <c r="CA195" i="33"/>
  <c r="CA186" i="33"/>
  <c r="CA193" i="33"/>
  <c r="CA182" i="33"/>
  <c r="CA189" i="33"/>
  <c r="CA196" i="33"/>
  <c r="CA217" i="33"/>
  <c r="CA174" i="33"/>
  <c r="CA192" i="33"/>
  <c r="CA213" i="33"/>
  <c r="CA197" i="33"/>
  <c r="CA184" i="33"/>
  <c r="CA177" i="33"/>
  <c r="CA191" i="33"/>
  <c r="CB55" i="33"/>
  <c r="CB51" i="33"/>
  <c r="CB54" i="33"/>
  <c r="CB57" i="33"/>
  <c r="CB52" i="33"/>
  <c r="CB59" i="33"/>
  <c r="CB62" i="33"/>
  <c r="CB63" i="33"/>
  <c r="CB69" i="33"/>
  <c r="CB25" i="33"/>
  <c r="CB37" i="33"/>
  <c r="CB61" i="33"/>
  <c r="CB64" i="33"/>
  <c r="CB65" i="33"/>
  <c r="CB21" i="33"/>
  <c r="CB23" i="33"/>
  <c r="CB27" i="33"/>
  <c r="CB32" i="33"/>
  <c r="CB39" i="33"/>
  <c r="CB67" i="33"/>
  <c r="CB43" i="33"/>
  <c r="CB70" i="33"/>
  <c r="CB34" i="33"/>
  <c r="CB41" i="33"/>
  <c r="CB58" i="33"/>
  <c r="CB24" i="33"/>
  <c r="CB31" i="33"/>
  <c r="CB36" i="33"/>
  <c r="CB38" i="33"/>
  <c r="CB60" i="33"/>
  <c r="CB20" i="33"/>
  <c r="CB29" i="33"/>
  <c r="CB40" i="33"/>
  <c r="CB68" i="33"/>
  <c r="CB26" i="33"/>
  <c r="CB50" i="33"/>
  <c r="CB30" i="33"/>
  <c r="CB35" i="33"/>
  <c r="CB53" i="33"/>
  <c r="CB66" i="33"/>
  <c r="CB28" i="33"/>
  <c r="CB33" i="33"/>
  <c r="CB42" i="33"/>
  <c r="CB22" i="33"/>
  <c r="CB132" i="33"/>
  <c r="CB134" i="33"/>
  <c r="CB130" i="33"/>
  <c r="CB128" i="33"/>
  <c r="CB135" i="33"/>
  <c r="CB142" i="33"/>
  <c r="CB131" i="33"/>
  <c r="CB136" i="33"/>
  <c r="CB138" i="33"/>
  <c r="CB144" i="33"/>
  <c r="CB146" i="33"/>
  <c r="CB137" i="33"/>
  <c r="CB139" i="33"/>
  <c r="CB141" i="33"/>
  <c r="CB127" i="33"/>
  <c r="CB97" i="33"/>
  <c r="CB104" i="33"/>
  <c r="CB145" i="33"/>
  <c r="CB99" i="33"/>
  <c r="CB101" i="33"/>
  <c r="CB108" i="33"/>
  <c r="CB111" i="33"/>
  <c r="CB115" i="33"/>
  <c r="CB117" i="33"/>
  <c r="CB119" i="33"/>
  <c r="CB140" i="33"/>
  <c r="CB103" i="33"/>
  <c r="CB106" i="33"/>
  <c r="CB113" i="33"/>
  <c r="CB143" i="33"/>
  <c r="CB107" i="33"/>
  <c r="CB112" i="33"/>
  <c r="CB116" i="33"/>
  <c r="CB147" i="33"/>
  <c r="CB100" i="33"/>
  <c r="CB118" i="33"/>
  <c r="CB109" i="33"/>
  <c r="CB102" i="33"/>
  <c r="CB105" i="33"/>
  <c r="CB114" i="33"/>
  <c r="CB120" i="33"/>
  <c r="CB98" i="33"/>
  <c r="CB110" i="33"/>
  <c r="CB129" i="33"/>
  <c r="CC167" i="32"/>
  <c r="CC172" i="32"/>
  <c r="CC178" i="32"/>
  <c r="CC161" i="32"/>
  <c r="CC170" i="32"/>
  <c r="CC164" i="32"/>
  <c r="CC166" i="32"/>
  <c r="CC169" i="32"/>
  <c r="CC173" i="32"/>
  <c r="CC175" i="32"/>
  <c r="CC182" i="32"/>
  <c r="CC162" i="32"/>
  <c r="CC168" i="32"/>
  <c r="CC177" i="32"/>
  <c r="CC171" i="32"/>
  <c r="CC179" i="32"/>
  <c r="CC181" i="32"/>
  <c r="CC165" i="32"/>
  <c r="CC174" i="32"/>
  <c r="CC183" i="32"/>
  <c r="CC163" i="32"/>
  <c r="CC160" i="32"/>
  <c r="CC176" i="32"/>
  <c r="CC180" i="32"/>
  <c r="CB84" i="32"/>
  <c r="CB89" i="32"/>
  <c r="CB85" i="32"/>
  <c r="CB88" i="32"/>
  <c r="CB99" i="32"/>
  <c r="CB101" i="32"/>
  <c r="CB103" i="32"/>
  <c r="CB107" i="32"/>
  <c r="CB95" i="32"/>
  <c r="CB97" i="32"/>
  <c r="CB105" i="32"/>
  <c r="CB94" i="32"/>
  <c r="CB104" i="32"/>
  <c r="CB92" i="32"/>
  <c r="CB98" i="32"/>
  <c r="CB100" i="32"/>
  <c r="CB102" i="32"/>
  <c r="CB106" i="32"/>
  <c r="CB86" i="32"/>
  <c r="CB90" i="32"/>
  <c r="CB93" i="32"/>
  <c r="CB96" i="32"/>
  <c r="CB91" i="32"/>
  <c r="CB87" i="32"/>
  <c r="CB25" i="32"/>
  <c r="CB27" i="32"/>
  <c r="CB29" i="32"/>
  <c r="CB37" i="32"/>
  <c r="CB42" i="32"/>
  <c r="CB21" i="32"/>
  <c r="CB31" i="32"/>
  <c r="CB35" i="32"/>
  <c r="CB28" i="32"/>
  <c r="CB34" i="32"/>
  <c r="CB36" i="32"/>
  <c r="CB39" i="32"/>
  <c r="CB26" i="32"/>
  <c r="CB20" i="32"/>
  <c r="CB22" i="32"/>
  <c r="CB24" i="32"/>
  <c r="CB33" i="32"/>
  <c r="CB30" i="32"/>
  <c r="CB38" i="32"/>
  <c r="CB41" i="32"/>
  <c r="CB23" i="32"/>
  <c r="CB43" i="32"/>
  <c r="CB32" i="32"/>
  <c r="CB40" i="32"/>
  <c r="CB247" i="31"/>
  <c r="CB246" i="31"/>
  <c r="CB212" i="31"/>
  <c r="CB213" i="31"/>
  <c r="CB73" i="31"/>
  <c r="CB72" i="31"/>
  <c r="CB224" i="31"/>
  <c r="CB226" i="31"/>
  <c r="CB228" i="31"/>
  <c r="CB233" i="31"/>
  <c r="CB230" i="31"/>
  <c r="CB225" i="31"/>
  <c r="CB227" i="31"/>
  <c r="CB234" i="31"/>
  <c r="CB236" i="31"/>
  <c r="CB238" i="31"/>
  <c r="CB242" i="31"/>
  <c r="CB244" i="31"/>
  <c r="CB232" i="31"/>
  <c r="CB231" i="31"/>
  <c r="CB239" i="31"/>
  <c r="CB241" i="31"/>
  <c r="CB237" i="31"/>
  <c r="CB243" i="31"/>
  <c r="CB245" i="31"/>
  <c r="CB229" i="31"/>
  <c r="CB235" i="31"/>
  <c r="CB240" i="31"/>
  <c r="CB52" i="31"/>
  <c r="CB32" i="31"/>
  <c r="CB38" i="31"/>
  <c r="CB55" i="31"/>
  <c r="CB66" i="31"/>
  <c r="CB24" i="31"/>
  <c r="CB54" i="31"/>
  <c r="CB35" i="31"/>
  <c r="CB50" i="31"/>
  <c r="CB57" i="31"/>
  <c r="CB62" i="31"/>
  <c r="CB64" i="31"/>
  <c r="CB22" i="31"/>
  <c r="CB28" i="31"/>
  <c r="CB30" i="31"/>
  <c r="CB53" i="31"/>
  <c r="CB59" i="31"/>
  <c r="CB68" i="31"/>
  <c r="CB70" i="31"/>
  <c r="CB20" i="31"/>
  <c r="CB37" i="31"/>
  <c r="CB40" i="31"/>
  <c r="CB42" i="31"/>
  <c r="CB26" i="31"/>
  <c r="CB61" i="31"/>
  <c r="CB34" i="31"/>
  <c r="CB51" i="31"/>
  <c r="CB63" i="31"/>
  <c r="CB65" i="31"/>
  <c r="CB31" i="31"/>
  <c r="CB60" i="31"/>
  <c r="CB67" i="31"/>
  <c r="CB21" i="31"/>
  <c r="CB29" i="31"/>
  <c r="CB39" i="31"/>
  <c r="CB27" i="31"/>
  <c r="CB58" i="31"/>
  <c r="CB36" i="31"/>
  <c r="CB69" i="31"/>
  <c r="CB71" i="31"/>
  <c r="CB25" i="31"/>
  <c r="CB33" i="31"/>
  <c r="CB43" i="31"/>
  <c r="CB23" i="31"/>
  <c r="CB41" i="31"/>
  <c r="CB192" i="31"/>
  <c r="CB207" i="31"/>
  <c r="CB210" i="31"/>
  <c r="CB202" i="31"/>
  <c r="CB190" i="31"/>
  <c r="CB200" i="31"/>
  <c r="CB204" i="31"/>
  <c r="CB193" i="31"/>
  <c r="CB198" i="31"/>
  <c r="CB209" i="31"/>
  <c r="CB195" i="31"/>
  <c r="CB203" i="31"/>
  <c r="CB206" i="31"/>
  <c r="CB211" i="31"/>
  <c r="CB162" i="31"/>
  <c r="CB164" i="31"/>
  <c r="CB167" i="31"/>
  <c r="CB169" i="31"/>
  <c r="CB173" i="31"/>
  <c r="CB178" i="31"/>
  <c r="CB182" i="31"/>
  <c r="CB201" i="31"/>
  <c r="CB175" i="31"/>
  <c r="CB180" i="31"/>
  <c r="CB191" i="31"/>
  <c r="CB160" i="31"/>
  <c r="CB166" i="31"/>
  <c r="CB199" i="31"/>
  <c r="CB208" i="31"/>
  <c r="CB163" i="31"/>
  <c r="CB170" i="31"/>
  <c r="CB172" i="31"/>
  <c r="CB177" i="31"/>
  <c r="CB179" i="31"/>
  <c r="CB183" i="31"/>
  <c r="CB174" i="31"/>
  <c r="CB181" i="31"/>
  <c r="CB197" i="31"/>
  <c r="CB205" i="31"/>
  <c r="CB161" i="31"/>
  <c r="CB165" i="31"/>
  <c r="CB168" i="31"/>
  <c r="CB171" i="31"/>
  <c r="CB176" i="31"/>
  <c r="CB194" i="31"/>
  <c r="CB81" i="31"/>
  <c r="CA89" i="31"/>
  <c r="CA94" i="31"/>
  <c r="CA84" i="31"/>
  <c r="CA91" i="31"/>
  <c r="CA87" i="31"/>
  <c r="CA93" i="31"/>
  <c r="CA98" i="31"/>
  <c r="CA101" i="31"/>
  <c r="CA85" i="31"/>
  <c r="CA90" i="31"/>
  <c r="CA95" i="31"/>
  <c r="CA97" i="31"/>
  <c r="CA103" i="31"/>
  <c r="CA88" i="31"/>
  <c r="CA100" i="31"/>
  <c r="CA99" i="31"/>
  <c r="CA105" i="31"/>
  <c r="CA104" i="31"/>
  <c r="CA96" i="31"/>
  <c r="CA106" i="31"/>
  <c r="CA86" i="31"/>
  <c r="CA92" i="31"/>
  <c r="CA107" i="31"/>
  <c r="CA102" i="31"/>
  <c r="CA270" i="30"/>
  <c r="BZ396" i="30"/>
  <c r="CA74" i="16"/>
  <c r="CB57" i="16"/>
  <c r="CB129" i="16" s="1"/>
  <c r="CB34" i="16"/>
  <c r="CB107" i="16" s="1"/>
  <c r="CB55" i="16"/>
  <c r="CB127" i="16" s="1"/>
  <c r="CB32" i="16"/>
  <c r="CB105" i="16" s="1"/>
  <c r="CB124" i="16"/>
  <c r="CB102" i="16"/>
  <c r="CB54" i="16"/>
  <c r="CB126" i="16" s="1"/>
  <c r="CB31" i="16"/>
  <c r="CB104" i="16" s="1"/>
  <c r="CB56" i="16"/>
  <c r="CB128" i="16" s="1"/>
  <c r="CB33" i="16"/>
  <c r="CB106" i="16" s="1"/>
  <c r="CB70" i="30"/>
  <c r="CB72" i="30"/>
  <c r="CB38" i="30"/>
  <c r="CB40" i="30"/>
  <c r="CB42" i="30"/>
  <c r="CB68" i="30"/>
  <c r="CB37" i="30"/>
  <c r="CB39" i="30"/>
  <c r="CB41" i="30"/>
  <c r="CB69" i="30"/>
  <c r="CB71" i="30"/>
  <c r="CB67" i="30"/>
  <c r="BZ406" i="30"/>
  <c r="BZ360" i="30"/>
  <c r="CC39" i="39"/>
  <c r="CC61" i="39" s="1"/>
  <c r="CC89" i="39" s="1"/>
  <c r="CC111" i="39" s="1"/>
  <c r="CC133" i="39" s="1"/>
  <c r="CD16" i="39"/>
  <c r="CC4" i="39"/>
  <c r="CC9" i="39" s="1" a="1"/>
  <c r="CC9" i="39" s="1"/>
  <c r="CC16" i="38"/>
  <c r="CB4" i="38"/>
  <c r="CB9" i="38" s="1" a="1"/>
  <c r="CB9" i="38" s="1"/>
  <c r="CB39" i="38"/>
  <c r="CB61" i="38" s="1"/>
  <c r="CB89" i="38" s="1"/>
  <c r="CB111" i="38" s="1"/>
  <c r="CB133" i="38" s="1"/>
  <c r="CA224" i="30"/>
  <c r="CA255" i="30"/>
  <c r="CA219" i="30"/>
  <c r="CA217" i="30"/>
  <c r="CA232" i="30"/>
  <c r="CA250" i="30"/>
  <c r="CA235" i="30"/>
  <c r="CA222" i="30"/>
  <c r="CA239" i="30"/>
  <c r="CA253" i="30"/>
  <c r="CA256" i="30"/>
  <c r="CA231" i="30"/>
  <c r="CA230" i="30"/>
  <c r="CA249" i="30"/>
  <c r="CA251" i="30"/>
  <c r="CA265" i="30"/>
  <c r="CA237" i="30"/>
  <c r="CA258" i="30"/>
  <c r="CA233" i="30"/>
  <c r="CA264" i="30"/>
  <c r="CA228" i="30"/>
  <c r="CA236" i="30"/>
  <c r="CA229" i="30"/>
  <c r="CA238" i="30"/>
  <c r="CA223" i="30"/>
  <c r="CA254" i="30"/>
  <c r="CA269" i="30"/>
  <c r="CA220" i="30"/>
  <c r="CA267" i="30"/>
  <c r="CA247" i="30"/>
  <c r="BZ407" i="30"/>
  <c r="BZ357" i="30"/>
  <c r="BZ369" i="30"/>
  <c r="BZ364" i="30"/>
  <c r="BZ367" i="30"/>
  <c r="BZ392" i="30"/>
  <c r="BZ388" i="30"/>
  <c r="BZ374" i="30"/>
  <c r="BZ384" i="30"/>
  <c r="BZ368" i="30"/>
  <c r="BZ401" i="30"/>
  <c r="BZ371" i="30"/>
  <c r="BZ387" i="30"/>
  <c r="BZ354" i="30"/>
  <c r="BZ358" i="30"/>
  <c r="BZ386" i="30"/>
  <c r="BZ393" i="30"/>
  <c r="BZ397" i="30"/>
  <c r="BZ365" i="30"/>
  <c r="BZ375" i="30"/>
  <c r="BZ405" i="30"/>
  <c r="BZ389" i="30"/>
  <c r="CA218" i="30"/>
  <c r="CA260" i="30"/>
  <c r="BZ372" i="30"/>
  <c r="BZ394" i="30"/>
  <c r="CA240" i="30"/>
  <c r="CA252" i="30"/>
  <c r="BZ376" i="30"/>
  <c r="BZ356" i="30"/>
  <c r="BZ398" i="30"/>
  <c r="CA227" i="30"/>
  <c r="BZ361" i="30"/>
  <c r="CB252" i="32"/>
  <c r="CC222" i="32"/>
  <c r="CC227" i="32" s="1"/>
  <c r="BZ377" i="30"/>
  <c r="BZ395" i="30"/>
  <c r="CB328" i="32"/>
  <c r="CC298" i="32"/>
  <c r="CC297" i="32" s="1"/>
  <c r="AQ216" i="30"/>
  <c r="BZ366" i="30"/>
  <c r="CA225" i="30"/>
  <c r="BZ404" i="30"/>
  <c r="CB252" i="31"/>
  <c r="CB277" i="31" s="1"/>
  <c r="CC222" i="31"/>
  <c r="CC221" i="31" s="1"/>
  <c r="CA257" i="30"/>
  <c r="CB202" i="33"/>
  <c r="CC172" i="33"/>
  <c r="CA392" i="32"/>
  <c r="CA404" i="32" s="1"/>
  <c r="CB362" i="32"/>
  <c r="CB387" i="32" s="1"/>
  <c r="CA234" i="30"/>
  <c r="CB184" i="30"/>
  <c r="CB215" i="30" s="1"/>
  <c r="CB245" i="30" s="1"/>
  <c r="CC154" i="30"/>
  <c r="CA246" i="30"/>
  <c r="CC157" i="31"/>
  <c r="CA392" i="31"/>
  <c r="CA401" i="31" s="1"/>
  <c r="CB362" i="31"/>
  <c r="CB382" i="31" s="1"/>
  <c r="CA259" i="30"/>
  <c r="CC125" i="33"/>
  <c r="CD95" i="33"/>
  <c r="CB171" i="33"/>
  <c r="CC188" i="32"/>
  <c r="CD158" i="32"/>
  <c r="CB328" i="31"/>
  <c r="CC298" i="31"/>
  <c r="CA321" i="30"/>
  <c r="CA352" i="30" s="1"/>
  <c r="CA382" i="30" s="1"/>
  <c r="CB291" i="30"/>
  <c r="CB290" i="30" s="1"/>
  <c r="CA262" i="30"/>
  <c r="AQ383" i="30"/>
  <c r="BZ391" i="30"/>
  <c r="CA266" i="30"/>
  <c r="CA226" i="30"/>
  <c r="CA343" i="30"/>
  <c r="CA346" i="30"/>
  <c r="CA345" i="30"/>
  <c r="CA342" i="30"/>
  <c r="CA313" i="30"/>
  <c r="CA314" i="30"/>
  <c r="CA311" i="30"/>
  <c r="CA315" i="30"/>
  <c r="CA312" i="30"/>
  <c r="CA316" i="30"/>
  <c r="CD157" i="32"/>
  <c r="CA268" i="30"/>
  <c r="BZ359" i="30"/>
  <c r="BZ355" i="30"/>
  <c r="CA263" i="30"/>
  <c r="CD158" i="31"/>
  <c r="CC188" i="31"/>
  <c r="AQ353" i="30"/>
  <c r="BZ390" i="30"/>
  <c r="BZ362" i="30"/>
  <c r="BZ370" i="30"/>
  <c r="CA221" i="30"/>
  <c r="BZ385" i="30"/>
  <c r="CA261" i="30"/>
  <c r="BZ402" i="30"/>
  <c r="CB175" i="30"/>
  <c r="CB178" i="30"/>
  <c r="CB204" i="30"/>
  <c r="CB177" i="30"/>
  <c r="CB209" i="30"/>
  <c r="CB174" i="30"/>
  <c r="CB179" i="30"/>
  <c r="CB176" i="30"/>
  <c r="CB208" i="30"/>
  <c r="CC153" i="30"/>
  <c r="CC94" i="33"/>
  <c r="BZ373" i="30"/>
  <c r="BZ400" i="30"/>
  <c r="BZ403" i="30"/>
  <c r="BZ399" i="30"/>
  <c r="BZ363" i="30"/>
  <c r="CB38" i="37"/>
  <c r="CA48" i="37"/>
  <c r="CA49" i="37" s="1"/>
  <c r="BR115" i="36"/>
  <c r="BS52" i="36"/>
  <c r="BS72" i="36" s="1"/>
  <c r="BS51" i="36"/>
  <c r="BS71" i="36" s="1"/>
  <c r="BR114" i="36"/>
  <c r="BR106" i="36"/>
  <c r="BS43" i="36"/>
  <c r="BS63" i="36" s="1"/>
  <c r="BR117" i="36"/>
  <c r="BS54" i="36"/>
  <c r="BS74" i="36" s="1"/>
  <c r="CA39" i="36"/>
  <c r="BZ81" i="36"/>
  <c r="BZ102" i="36" s="1"/>
  <c r="BZ131" i="36" s="1"/>
  <c r="BZ132" i="36" s="1"/>
  <c r="BZ59" i="36"/>
  <c r="BR111" i="36"/>
  <c r="BS48" i="36"/>
  <c r="BS68" i="36" s="1"/>
  <c r="BS44" i="36"/>
  <c r="BS64" i="36" s="1"/>
  <c r="BR107" i="36"/>
  <c r="BT14" i="35"/>
  <c r="BR113" i="36"/>
  <c r="BS50" i="36"/>
  <c r="BS70" i="36" s="1"/>
  <c r="BR116" i="36"/>
  <c r="BS53" i="36"/>
  <c r="BS73" i="36" s="1"/>
  <c r="CB27" i="35"/>
  <c r="CC13" i="35"/>
  <c r="BR56" i="36"/>
  <c r="BS40" i="36"/>
  <c r="BS60" i="36" s="1"/>
  <c r="BS41" i="36"/>
  <c r="BS61" i="36" s="1"/>
  <c r="BR104" i="36"/>
  <c r="BT50" i="37"/>
  <c r="BU39" i="37"/>
  <c r="BQ78" i="36"/>
  <c r="BQ103" i="36"/>
  <c r="BQ119" i="36" s="1"/>
  <c r="BS45" i="36"/>
  <c r="BS65" i="36" s="1"/>
  <c r="BR108" i="36"/>
  <c r="BR105" i="36"/>
  <c r="BS42" i="36"/>
  <c r="BS62" i="36" s="1"/>
  <c r="BR109" i="36"/>
  <c r="BS46" i="36"/>
  <c r="BS66" i="36" s="1"/>
  <c r="BS49" i="36"/>
  <c r="BS69" i="36" s="1"/>
  <c r="BR112" i="36"/>
  <c r="BR110" i="36"/>
  <c r="BS47" i="36"/>
  <c r="BS67" i="36" s="1"/>
  <c r="CA148" i="16"/>
  <c r="CA149" i="16"/>
  <c r="CA141" i="16"/>
  <c r="CA69" i="16"/>
  <c r="CA146" i="16"/>
  <c r="CA151" i="16"/>
  <c r="CA150" i="16"/>
  <c r="CB47" i="16"/>
  <c r="CB119" i="16" s="1"/>
  <c r="CB24" i="16"/>
  <c r="CB97" i="16" s="1"/>
  <c r="CA77" i="16"/>
  <c r="CA76" i="16"/>
  <c r="CA78" i="16"/>
  <c r="CA79" i="16"/>
  <c r="CB125" i="30"/>
  <c r="CB109" i="30"/>
  <c r="CB114" i="30"/>
  <c r="CB130" i="30"/>
  <c r="CB118" i="30"/>
  <c r="CB123" i="30"/>
  <c r="CB126" i="30"/>
  <c r="CB120" i="30"/>
  <c r="CB128" i="30"/>
  <c r="CB124" i="30"/>
  <c r="CB127" i="30"/>
  <c r="CB112" i="30"/>
  <c r="CB121" i="30"/>
  <c r="CB116" i="30"/>
  <c r="CB110" i="30"/>
  <c r="CB133" i="30"/>
  <c r="CB117" i="30"/>
  <c r="CB132" i="30"/>
  <c r="CB122" i="30"/>
  <c r="CB113" i="30"/>
  <c r="CB111" i="30"/>
  <c r="CB115" i="30"/>
  <c r="CB131" i="30"/>
  <c r="CB119" i="30"/>
  <c r="CC39" i="16"/>
  <c r="CC61" i="16" s="1"/>
  <c r="CC89" i="16" s="1"/>
  <c r="CC111" i="16" s="1"/>
  <c r="CC133" i="16" s="1"/>
  <c r="CD16" i="16"/>
  <c r="CD4" i="16" s="1"/>
  <c r="CD11" i="16" s="1" a="1"/>
  <c r="CD11" i="16" s="1"/>
  <c r="CC17" i="33"/>
  <c r="CC48" i="33"/>
  <c r="CD18" i="33"/>
  <c r="CC48" i="31"/>
  <c r="CD18" i="31"/>
  <c r="CC17" i="31"/>
  <c r="CC17" i="32"/>
  <c r="CC48" i="32"/>
  <c r="CD18" i="32"/>
  <c r="CB112" i="31"/>
  <c r="CC82" i="31"/>
  <c r="CB112" i="32"/>
  <c r="CC82" i="32"/>
  <c r="CC81" i="32" s="1"/>
  <c r="CC101" i="30"/>
  <c r="CC103" i="30"/>
  <c r="CC102" i="30"/>
  <c r="CC81" i="30"/>
  <c r="CC108" i="30"/>
  <c r="CC129" i="30" s="1"/>
  <c r="CC89" i="30"/>
  <c r="AP79" i="30"/>
  <c r="CC92" i="30"/>
  <c r="CC82" i="30"/>
  <c r="CC90" i="30"/>
  <c r="CC98" i="30"/>
  <c r="CC100" i="30"/>
  <c r="CC94" i="30"/>
  <c r="CC83" i="30"/>
  <c r="CC99" i="30"/>
  <c r="CC80" i="30"/>
  <c r="CC87" i="30"/>
  <c r="CC84" i="30"/>
  <c r="CC85" i="30"/>
  <c r="CC93" i="30"/>
  <c r="CC97" i="30"/>
  <c r="CC88" i="30"/>
  <c r="CC86" i="30"/>
  <c r="CC91" i="30"/>
  <c r="CC95" i="30"/>
  <c r="CC96" i="30"/>
  <c r="CE17" i="30"/>
  <c r="CD47" i="30"/>
  <c r="CD78" i="30" s="1"/>
  <c r="CC16" i="30"/>
  <c r="CB136" i="32" l="1"/>
  <c r="CB136" i="31"/>
  <c r="CB301" i="31"/>
  <c r="CA13" i="22"/>
  <c r="CA14" i="22"/>
  <c r="CA15" i="22"/>
  <c r="CC3" i="22"/>
  <c r="CB12" i="22"/>
  <c r="BS76" i="36"/>
  <c r="BZ96" i="36"/>
  <c r="BZ88" i="36"/>
  <c r="BZ87" i="36"/>
  <c r="BZ91" i="36"/>
  <c r="BU82" i="36"/>
  <c r="BT98" i="36"/>
  <c r="BZ95" i="36"/>
  <c r="BZ94" i="36"/>
  <c r="BZ92" i="36"/>
  <c r="BZ84" i="36"/>
  <c r="BZ85" i="36"/>
  <c r="BZ93" i="36"/>
  <c r="BQ134" i="36"/>
  <c r="BQ121" i="36"/>
  <c r="BZ90" i="36"/>
  <c r="BZ86" i="36"/>
  <c r="BZ89" i="36"/>
  <c r="BZ83" i="36"/>
  <c r="CC297" i="31"/>
  <c r="CB321" i="31"/>
  <c r="CB347" i="31"/>
  <c r="CB310" i="31"/>
  <c r="CB316" i="31"/>
  <c r="BS19" i="35"/>
  <c r="BT15" i="35"/>
  <c r="BT17" i="35" s="1"/>
  <c r="BV22" i="35"/>
  <c r="BU23" i="35"/>
  <c r="BU32" i="35" s="1"/>
  <c r="BU21" i="35"/>
  <c r="BU31" i="35" s="1"/>
  <c r="BV20" i="35"/>
  <c r="BR30" i="35"/>
  <c r="CB311" i="31"/>
  <c r="CB319" i="31"/>
  <c r="CB305" i="31"/>
  <c r="CB308" i="31"/>
  <c r="CB323" i="31"/>
  <c r="CB322" i="31"/>
  <c r="BS29" i="35"/>
  <c r="CB303" i="31"/>
  <c r="CB306" i="31"/>
  <c r="CC306" i="31" s="1"/>
  <c r="CB307" i="31"/>
  <c r="CB309" i="31"/>
  <c r="CB304" i="31"/>
  <c r="CB300" i="31"/>
  <c r="CC300" i="31" s="1"/>
  <c r="CB317" i="31"/>
  <c r="CB315" i="31"/>
  <c r="CB320" i="31"/>
  <c r="CB302" i="31"/>
  <c r="CC302" i="31" s="1"/>
  <c r="CB313" i="31"/>
  <c r="CB312" i="31"/>
  <c r="CB314" i="31"/>
  <c r="CB318" i="31"/>
  <c r="CB206" i="30"/>
  <c r="CB207" i="30"/>
  <c r="CB205" i="30"/>
  <c r="CB367" i="32"/>
  <c r="CB343" i="31"/>
  <c r="CB365" i="32"/>
  <c r="CB341" i="31"/>
  <c r="CB351" i="31"/>
  <c r="CB337" i="31"/>
  <c r="CB372" i="32"/>
  <c r="CB381" i="32"/>
  <c r="CB378" i="32"/>
  <c r="CB377" i="32"/>
  <c r="CB371" i="32"/>
  <c r="CB374" i="32"/>
  <c r="CB373" i="32"/>
  <c r="CB342" i="31"/>
  <c r="CB368" i="32"/>
  <c r="CB384" i="32"/>
  <c r="CB382" i="32"/>
  <c r="CB348" i="31"/>
  <c r="CC305" i="32"/>
  <c r="CC321" i="32"/>
  <c r="CC309" i="32"/>
  <c r="CC306" i="32"/>
  <c r="CC302" i="32"/>
  <c r="CC311" i="32"/>
  <c r="CC310" i="32"/>
  <c r="CC308" i="32"/>
  <c r="CC301" i="32"/>
  <c r="CC300" i="32"/>
  <c r="CC312" i="32"/>
  <c r="CC316" i="32"/>
  <c r="CC307" i="32"/>
  <c r="CC304" i="32"/>
  <c r="CC314" i="32"/>
  <c r="CC318" i="32"/>
  <c r="CC313" i="32"/>
  <c r="CC323" i="32"/>
  <c r="CC322" i="32"/>
  <c r="CC315" i="32"/>
  <c r="CC317" i="32"/>
  <c r="CC303" i="32"/>
  <c r="CC319" i="32"/>
  <c r="CC320" i="32"/>
  <c r="CC315" i="31"/>
  <c r="CC323" i="31"/>
  <c r="CC317" i="31"/>
  <c r="CC314" i="31"/>
  <c r="CB131" i="31"/>
  <c r="CB127" i="31"/>
  <c r="CB119" i="31"/>
  <c r="CB121" i="31"/>
  <c r="CB265" i="31"/>
  <c r="CB264" i="31"/>
  <c r="CB370" i="31"/>
  <c r="CB376" i="31"/>
  <c r="CB137" i="31"/>
  <c r="CB386" i="31"/>
  <c r="CB134" i="32"/>
  <c r="CB130" i="32"/>
  <c r="CB116" i="32"/>
  <c r="CB133" i="32"/>
  <c r="CB121" i="32"/>
  <c r="CB124" i="32"/>
  <c r="CA416" i="31"/>
  <c r="CA411" i="32"/>
  <c r="CA398" i="31"/>
  <c r="CB263" i="32"/>
  <c r="CA395" i="32"/>
  <c r="CA407" i="32"/>
  <c r="CA408" i="32"/>
  <c r="CA409" i="31"/>
  <c r="CA415" i="31"/>
  <c r="CB361" i="32"/>
  <c r="CB335" i="31"/>
  <c r="CB350" i="31"/>
  <c r="CB339" i="31"/>
  <c r="CB376" i="32"/>
  <c r="CB123" i="31"/>
  <c r="CB255" i="31"/>
  <c r="CB257" i="31"/>
  <c r="CB262" i="31"/>
  <c r="CB373" i="31"/>
  <c r="CB374" i="31"/>
  <c r="CB387" i="31"/>
  <c r="CB128" i="32"/>
  <c r="CB125" i="32"/>
  <c r="CB119" i="32"/>
  <c r="CC245" i="32"/>
  <c r="CA401" i="32"/>
  <c r="CB276" i="32"/>
  <c r="CA415" i="32"/>
  <c r="CA397" i="31"/>
  <c r="CA407" i="31"/>
  <c r="CA399" i="32"/>
  <c r="CA411" i="31"/>
  <c r="CA402" i="32"/>
  <c r="CB133" i="31"/>
  <c r="CB117" i="31"/>
  <c r="CB269" i="31"/>
  <c r="CB270" i="31"/>
  <c r="CB268" i="31"/>
  <c r="CB375" i="31"/>
  <c r="CB381" i="31"/>
  <c r="CB369" i="31"/>
  <c r="CB385" i="31"/>
  <c r="CB126" i="32"/>
  <c r="CB118" i="32"/>
  <c r="CC236" i="32"/>
  <c r="CC242" i="32"/>
  <c r="CA414" i="31"/>
  <c r="CA403" i="31"/>
  <c r="CA416" i="32"/>
  <c r="CB264" i="32"/>
  <c r="CA413" i="32"/>
  <c r="CB272" i="32"/>
  <c r="CB270" i="32"/>
  <c r="CA396" i="31"/>
  <c r="CB275" i="32"/>
  <c r="CA410" i="32"/>
  <c r="CB338" i="31"/>
  <c r="CB349" i="31"/>
  <c r="CB340" i="31"/>
  <c r="CB380" i="32"/>
  <c r="CB383" i="32"/>
  <c r="CB386" i="32"/>
  <c r="CB122" i="31"/>
  <c r="CB130" i="31"/>
  <c r="CB258" i="31"/>
  <c r="CB263" i="31"/>
  <c r="CB256" i="31"/>
  <c r="CB366" i="31"/>
  <c r="CB379" i="31"/>
  <c r="CB383" i="31"/>
  <c r="CB131" i="32"/>
  <c r="CC226" i="32"/>
  <c r="CC240" i="32"/>
  <c r="CC231" i="32"/>
  <c r="CC229" i="32"/>
  <c r="CA409" i="32"/>
  <c r="CA394" i="31"/>
  <c r="CA405" i="31"/>
  <c r="CA412" i="31"/>
  <c r="CB266" i="32"/>
  <c r="CB271" i="32"/>
  <c r="CA399" i="31"/>
  <c r="CA403" i="32"/>
  <c r="CA410" i="31"/>
  <c r="CA413" i="31"/>
  <c r="CB334" i="31"/>
  <c r="CB330" i="31"/>
  <c r="CB344" i="31"/>
  <c r="CB370" i="32"/>
  <c r="CB366" i="32"/>
  <c r="CB126" i="31"/>
  <c r="CB114" i="31"/>
  <c r="CB261" i="31"/>
  <c r="CB384" i="31"/>
  <c r="CB371" i="31"/>
  <c r="CB378" i="31"/>
  <c r="CB127" i="32"/>
  <c r="CB129" i="32"/>
  <c r="CC239" i="32"/>
  <c r="CC235" i="32"/>
  <c r="CC241" i="32"/>
  <c r="CC228" i="32"/>
  <c r="CC244" i="32"/>
  <c r="CD7" i="16" a="1"/>
  <c r="CD7" i="16" s="1"/>
  <c r="CB277" i="32"/>
  <c r="CB267" i="32"/>
  <c r="CA406" i="31"/>
  <c r="CA396" i="32"/>
  <c r="CA394" i="32"/>
  <c r="CC221" i="32"/>
  <c r="CB256" i="32"/>
  <c r="CB273" i="32"/>
  <c r="CB254" i="32"/>
  <c r="CB353" i="31"/>
  <c r="CB134" i="31"/>
  <c r="CB115" i="31"/>
  <c r="CB118" i="31"/>
  <c r="CB274" i="31"/>
  <c r="CB254" i="31"/>
  <c r="CB368" i="31"/>
  <c r="CB367" i="31"/>
  <c r="CB372" i="31"/>
  <c r="CB275" i="31"/>
  <c r="CB115" i="32"/>
  <c r="CB117" i="32"/>
  <c r="CC237" i="32"/>
  <c r="CC238" i="32"/>
  <c r="CB135" i="32"/>
  <c r="CC246" i="32"/>
  <c r="CD9" i="16" a="1"/>
  <c r="CD9" i="16" s="1"/>
  <c r="CB257" i="32"/>
  <c r="CA395" i="31"/>
  <c r="CA405" i="32"/>
  <c r="CA417" i="32"/>
  <c r="CB259" i="32"/>
  <c r="CA417" i="31"/>
  <c r="CA406" i="32"/>
  <c r="CB345" i="31"/>
  <c r="CB333" i="31"/>
  <c r="CB346" i="31"/>
  <c r="CB352" i="31"/>
  <c r="CB375" i="32"/>
  <c r="CB379" i="32"/>
  <c r="CB364" i="32"/>
  <c r="CB125" i="31"/>
  <c r="CB129" i="31"/>
  <c r="CB128" i="31"/>
  <c r="CB116" i="31"/>
  <c r="CB272" i="31"/>
  <c r="CB271" i="31"/>
  <c r="CB380" i="31"/>
  <c r="CB365" i="31"/>
  <c r="CB364" i="31"/>
  <c r="CB135" i="31"/>
  <c r="CB276" i="31"/>
  <c r="CB122" i="32"/>
  <c r="CC243" i="32"/>
  <c r="CC233" i="32"/>
  <c r="CC230" i="32"/>
  <c r="CC232" i="32"/>
  <c r="CC225" i="32"/>
  <c r="CC224" i="32"/>
  <c r="CB137" i="32"/>
  <c r="CC247" i="32"/>
  <c r="CA412" i="32"/>
  <c r="CB258" i="32"/>
  <c r="CA402" i="31"/>
  <c r="CB269" i="32"/>
  <c r="CA414" i="32"/>
  <c r="CA404" i="31"/>
  <c r="CB268" i="32"/>
  <c r="CB332" i="31"/>
  <c r="CB331" i="31"/>
  <c r="CB385" i="32"/>
  <c r="CB132" i="31"/>
  <c r="CB124" i="31"/>
  <c r="CB273" i="31"/>
  <c r="CB267" i="31"/>
  <c r="CB259" i="31"/>
  <c r="CB266" i="31"/>
  <c r="CB377" i="31"/>
  <c r="CB114" i="32"/>
  <c r="CB123" i="32"/>
  <c r="CB132" i="32"/>
  <c r="CC234" i="32"/>
  <c r="CB255" i="32"/>
  <c r="CB265" i="32"/>
  <c r="CA398" i="32"/>
  <c r="CB361" i="31"/>
  <c r="CB262" i="32"/>
  <c r="CB274" i="32"/>
  <c r="CB261" i="32"/>
  <c r="CA408" i="31"/>
  <c r="CA397" i="32"/>
  <c r="CB369" i="32"/>
  <c r="CD8" i="16" a="1"/>
  <c r="CD8" i="16" s="1"/>
  <c r="CB8" i="38" a="1"/>
  <c r="CB8" i="38" s="1"/>
  <c r="CD5" i="16" a="1"/>
  <c r="CD5" i="16" s="1"/>
  <c r="CC7" i="39" a="1"/>
  <c r="CC7" i="39" s="1"/>
  <c r="CB11" i="38" a="1"/>
  <c r="CB11" i="38" s="1"/>
  <c r="CC10" i="39" a="1"/>
  <c r="CC10" i="39" s="1"/>
  <c r="CB7" i="38" a="1"/>
  <c r="CB7" i="38" s="1"/>
  <c r="CB5" i="38" a="1"/>
  <c r="CB5" i="38" s="1"/>
  <c r="CB227" i="33"/>
  <c r="CB225" i="33"/>
  <c r="CB226" i="33"/>
  <c r="CC5" i="39" a="1"/>
  <c r="CC5" i="39" s="1"/>
  <c r="CC8" i="39" a="1"/>
  <c r="CC8" i="39" s="1"/>
  <c r="CD10" i="16" a="1"/>
  <c r="CD10" i="16" s="1"/>
  <c r="CC11" i="39" a="1"/>
  <c r="CC11" i="39" s="1"/>
  <c r="CB10" i="38" a="1"/>
  <c r="CB10" i="38" s="1"/>
  <c r="CC150" i="33"/>
  <c r="CC149" i="33"/>
  <c r="CC148" i="33"/>
  <c r="CC71" i="33"/>
  <c r="CC72" i="33"/>
  <c r="CC73" i="33"/>
  <c r="CB206" i="33"/>
  <c r="CB223" i="33"/>
  <c r="CB204" i="33"/>
  <c r="CB216" i="33"/>
  <c r="CB212" i="33"/>
  <c r="CB214" i="33"/>
  <c r="CB218" i="33"/>
  <c r="CB220" i="33"/>
  <c r="CB222" i="33"/>
  <c r="CB207" i="33"/>
  <c r="CB209" i="33"/>
  <c r="CB224" i="33"/>
  <c r="CB213" i="33"/>
  <c r="CB217" i="33"/>
  <c r="CB208" i="33"/>
  <c r="CB221" i="33"/>
  <c r="CB211" i="33"/>
  <c r="CB177" i="33"/>
  <c r="CB182" i="33"/>
  <c r="CB184" i="33"/>
  <c r="CB189" i="33"/>
  <c r="CB191" i="33"/>
  <c r="CB175" i="33"/>
  <c r="CB180" i="33"/>
  <c r="CB187" i="33"/>
  <c r="CB219" i="33"/>
  <c r="CB183" i="33"/>
  <c r="CB190" i="33"/>
  <c r="CB192" i="33"/>
  <c r="CB205" i="33"/>
  <c r="CB194" i="33"/>
  <c r="CB197" i="33"/>
  <c r="CB176" i="33"/>
  <c r="CB215" i="33"/>
  <c r="CB179" i="33"/>
  <c r="CB195" i="33"/>
  <c r="CB186" i="33"/>
  <c r="CB193" i="33"/>
  <c r="CB181" i="33"/>
  <c r="CB188" i="33"/>
  <c r="CB196" i="33"/>
  <c r="CB178" i="33"/>
  <c r="CB185" i="33"/>
  <c r="CB174" i="33"/>
  <c r="CC127" i="33"/>
  <c r="CC132" i="33"/>
  <c r="CC134" i="33"/>
  <c r="CC130" i="33"/>
  <c r="CC128" i="33"/>
  <c r="CC135" i="33"/>
  <c r="CC140" i="33"/>
  <c r="CC142" i="33"/>
  <c r="CC131" i="33"/>
  <c r="CC136" i="33"/>
  <c r="CC138" i="33"/>
  <c r="CC144" i="33"/>
  <c r="CC146" i="33"/>
  <c r="CC98" i="33"/>
  <c r="CC102" i="33"/>
  <c r="CC109" i="33"/>
  <c r="CC120" i="33"/>
  <c r="CC137" i="33"/>
  <c r="CC141" i="33"/>
  <c r="CC97" i="33"/>
  <c r="CC104" i="33"/>
  <c r="CC145" i="33"/>
  <c r="CC99" i="33"/>
  <c r="CC101" i="33"/>
  <c r="CC108" i="33"/>
  <c r="CC111" i="33"/>
  <c r="CC115" i="33"/>
  <c r="CC117" i="33"/>
  <c r="CC119" i="33"/>
  <c r="CC103" i="33"/>
  <c r="CC113" i="33"/>
  <c r="CC143" i="33"/>
  <c r="CC106" i="33"/>
  <c r="CC139" i="33"/>
  <c r="CC110" i="33"/>
  <c r="CC100" i="33"/>
  <c r="CC112" i="33"/>
  <c r="CC118" i="33"/>
  <c r="CC129" i="33"/>
  <c r="CC107" i="33"/>
  <c r="CC114" i="33"/>
  <c r="CC116" i="33"/>
  <c r="CC147" i="33"/>
  <c r="CC105" i="33"/>
  <c r="CC53" i="33"/>
  <c r="CC55" i="33"/>
  <c r="CC51" i="33"/>
  <c r="CC54" i="33"/>
  <c r="CC57" i="33"/>
  <c r="CC52" i="33"/>
  <c r="CC59" i="33"/>
  <c r="CC61" i="33"/>
  <c r="CC28" i="33"/>
  <c r="CC35" i="33"/>
  <c r="CC42" i="33"/>
  <c r="CC62" i="33"/>
  <c r="CC63" i="33"/>
  <c r="CC69" i="33"/>
  <c r="CC25" i="33"/>
  <c r="CC37" i="33"/>
  <c r="CC64" i="33"/>
  <c r="CC65" i="33"/>
  <c r="CC21" i="33"/>
  <c r="CC23" i="33"/>
  <c r="CC27" i="33"/>
  <c r="CC32" i="33"/>
  <c r="CC39" i="33"/>
  <c r="CC67" i="33"/>
  <c r="CC43" i="33"/>
  <c r="CC70" i="33"/>
  <c r="CC34" i="33"/>
  <c r="CC41" i="33"/>
  <c r="CC50" i="33"/>
  <c r="CC60" i="33"/>
  <c r="CC20" i="33"/>
  <c r="CC24" i="33"/>
  <c r="CC29" i="33"/>
  <c r="CC40" i="33"/>
  <c r="CC38" i="33"/>
  <c r="CC66" i="33"/>
  <c r="CC31" i="33"/>
  <c r="CC58" i="33"/>
  <c r="CC68" i="33"/>
  <c r="CC22" i="33"/>
  <c r="CC36" i="33"/>
  <c r="CC33" i="33"/>
  <c r="CC26" i="33"/>
  <c r="CC30" i="33"/>
  <c r="CC87" i="32"/>
  <c r="CC89" i="32"/>
  <c r="CC85" i="32"/>
  <c r="CC88" i="32"/>
  <c r="CC86" i="32"/>
  <c r="CC91" i="32"/>
  <c r="CC93" i="32"/>
  <c r="CC99" i="32"/>
  <c r="CC101" i="32"/>
  <c r="CC103" i="32"/>
  <c r="CC107" i="32"/>
  <c r="CC90" i="32"/>
  <c r="CC84" i="32"/>
  <c r="CC94" i="32"/>
  <c r="CC104" i="32"/>
  <c r="CC92" i="32"/>
  <c r="CC98" i="32"/>
  <c r="CC100" i="32"/>
  <c r="CC102" i="32"/>
  <c r="CC106" i="32"/>
  <c r="CC96" i="32"/>
  <c r="CC97" i="32"/>
  <c r="CC23" i="32"/>
  <c r="CC32" i="32"/>
  <c r="CC25" i="32"/>
  <c r="CC27" i="32"/>
  <c r="CC29" i="32"/>
  <c r="CC37" i="32"/>
  <c r="CC42" i="32"/>
  <c r="CC26" i="32"/>
  <c r="CC31" i="32"/>
  <c r="CC28" i="32"/>
  <c r="CC34" i="32"/>
  <c r="CC95" i="32"/>
  <c r="CC36" i="32"/>
  <c r="CC39" i="32"/>
  <c r="CC40" i="32"/>
  <c r="CC20" i="32"/>
  <c r="CC22" i="32"/>
  <c r="CC24" i="32"/>
  <c r="CC33" i="32"/>
  <c r="CC30" i="32"/>
  <c r="CC35" i="32"/>
  <c r="CC38" i="32"/>
  <c r="CC41" i="32"/>
  <c r="CC105" i="32"/>
  <c r="CC21" i="32"/>
  <c r="CC43" i="32"/>
  <c r="CD163" i="32"/>
  <c r="CD165" i="32"/>
  <c r="CD174" i="32"/>
  <c r="CD176" i="32"/>
  <c r="CD167" i="32"/>
  <c r="CD172" i="32"/>
  <c r="CD178" i="32"/>
  <c r="CD180" i="32"/>
  <c r="CD164" i="32"/>
  <c r="CD166" i="32"/>
  <c r="CD169" i="32"/>
  <c r="CD173" i="32"/>
  <c r="CD175" i="32"/>
  <c r="CD182" i="32"/>
  <c r="CD162" i="32"/>
  <c r="CD168" i="32"/>
  <c r="CD177" i="32"/>
  <c r="CD161" i="32"/>
  <c r="CD170" i="32"/>
  <c r="CD171" i="32"/>
  <c r="CD183" i="32"/>
  <c r="CD160" i="32"/>
  <c r="CD179" i="32"/>
  <c r="CD181" i="32"/>
  <c r="CC246" i="31"/>
  <c r="CC247" i="31"/>
  <c r="CC213" i="31"/>
  <c r="CC212" i="31"/>
  <c r="CC73" i="31"/>
  <c r="CC72" i="31"/>
  <c r="CC229" i="31"/>
  <c r="CC231" i="31"/>
  <c r="CC224" i="31"/>
  <c r="CC226" i="31"/>
  <c r="CC228" i="31"/>
  <c r="CC233" i="31"/>
  <c r="CC230" i="31"/>
  <c r="CC232" i="31"/>
  <c r="CC225" i="31"/>
  <c r="CC234" i="31"/>
  <c r="CC240" i="31"/>
  <c r="CC236" i="31"/>
  <c r="CC238" i="31"/>
  <c r="CC242" i="31"/>
  <c r="CC244" i="31"/>
  <c r="CC239" i="31"/>
  <c r="CC241" i="31"/>
  <c r="CC237" i="31"/>
  <c r="CC243" i="31"/>
  <c r="CC245" i="31"/>
  <c r="CC235" i="31"/>
  <c r="CC227" i="31"/>
  <c r="CC58" i="31"/>
  <c r="CC60" i="31"/>
  <c r="CC69" i="31"/>
  <c r="CC71" i="31"/>
  <c r="CC25" i="31"/>
  <c r="CC27" i="31"/>
  <c r="CC33" i="31"/>
  <c r="CC41" i="31"/>
  <c r="CC43" i="31"/>
  <c r="CC32" i="31"/>
  <c r="CC38" i="31"/>
  <c r="CC52" i="31"/>
  <c r="CC55" i="31"/>
  <c r="CC66" i="31"/>
  <c r="CC24" i="31"/>
  <c r="CC35" i="31"/>
  <c r="CC40" i="31"/>
  <c r="CC51" i="31"/>
  <c r="CC50" i="31"/>
  <c r="CC57" i="31"/>
  <c r="CC62" i="31"/>
  <c r="CC64" i="31"/>
  <c r="CC22" i="31"/>
  <c r="CC28" i="31"/>
  <c r="CC30" i="31"/>
  <c r="CC37" i="31"/>
  <c r="CC53" i="31"/>
  <c r="CC59" i="31"/>
  <c r="CC68" i="31"/>
  <c r="CC70" i="31"/>
  <c r="CC20" i="31"/>
  <c r="CC42" i="31"/>
  <c r="CC63" i="31"/>
  <c r="CC61" i="31"/>
  <c r="CC26" i="31"/>
  <c r="CC34" i="31"/>
  <c r="CC65" i="31"/>
  <c r="CC36" i="31"/>
  <c r="CC67" i="31"/>
  <c r="CC21" i="31"/>
  <c r="CC29" i="31"/>
  <c r="CC39" i="31"/>
  <c r="CC54" i="31"/>
  <c r="CC31" i="31"/>
  <c r="CC23" i="31"/>
  <c r="CC81" i="31"/>
  <c r="CB86" i="31"/>
  <c r="CB96" i="31"/>
  <c r="CB99" i="31"/>
  <c r="CB102" i="31"/>
  <c r="CB89" i="31"/>
  <c r="CB94" i="31"/>
  <c r="CB84" i="31"/>
  <c r="CB91" i="31"/>
  <c r="CB87" i="31"/>
  <c r="CB93" i="31"/>
  <c r="CB98" i="31"/>
  <c r="CB101" i="31"/>
  <c r="CB85" i="31"/>
  <c r="CB90" i="31"/>
  <c r="CB95" i="31"/>
  <c r="CB97" i="31"/>
  <c r="CB103" i="31"/>
  <c r="CB100" i="31"/>
  <c r="CB88" i="31"/>
  <c r="CB104" i="31"/>
  <c r="CB106" i="31"/>
  <c r="CB107" i="31"/>
  <c r="CB105" i="31"/>
  <c r="CB92" i="31"/>
  <c r="CC194" i="31"/>
  <c r="CC197" i="31"/>
  <c r="CC199" i="31"/>
  <c r="CC201" i="31"/>
  <c r="CC205" i="31"/>
  <c r="CC208" i="31"/>
  <c r="CC192" i="31"/>
  <c r="CC207" i="31"/>
  <c r="CC210" i="31"/>
  <c r="CC202" i="31"/>
  <c r="CC190" i="31"/>
  <c r="CC200" i="31"/>
  <c r="CC204" i="31"/>
  <c r="CC193" i="31"/>
  <c r="CC198" i="31"/>
  <c r="CC209" i="31"/>
  <c r="CC171" i="31"/>
  <c r="CC211" i="31"/>
  <c r="CC162" i="31"/>
  <c r="CC164" i="31"/>
  <c r="CC167" i="31"/>
  <c r="CC169" i="31"/>
  <c r="CC173" i="31"/>
  <c r="CC178" i="31"/>
  <c r="CC182" i="31"/>
  <c r="CC175" i="31"/>
  <c r="CC180" i="31"/>
  <c r="CC191" i="31"/>
  <c r="CC160" i="31"/>
  <c r="CC166" i="31"/>
  <c r="CC206" i="31"/>
  <c r="CC163" i="31"/>
  <c r="CC170" i="31"/>
  <c r="CC172" i="31"/>
  <c r="CC177" i="31"/>
  <c r="CC179" i="31"/>
  <c r="CC183" i="31"/>
  <c r="CC174" i="31"/>
  <c r="CC181" i="31"/>
  <c r="CC161" i="31"/>
  <c r="CC203" i="31"/>
  <c r="CC168" i="31"/>
  <c r="CC176" i="31"/>
  <c r="CC165" i="31"/>
  <c r="CC195" i="31"/>
  <c r="CC33" i="16"/>
  <c r="CC106" i="16" s="1"/>
  <c r="CC56" i="16"/>
  <c r="CC128" i="16" s="1"/>
  <c r="CC57" i="16"/>
  <c r="CC129" i="16" s="1"/>
  <c r="CC34" i="16"/>
  <c r="CC107" i="16" s="1"/>
  <c r="CC54" i="16"/>
  <c r="CC126" i="16" s="1"/>
  <c r="CC31" i="16"/>
  <c r="CC104" i="16" s="1"/>
  <c r="CC124" i="16"/>
  <c r="CC102" i="16"/>
  <c r="CC55" i="16"/>
  <c r="CC127" i="16" s="1"/>
  <c r="CC32" i="16"/>
  <c r="CC105" i="16" s="1"/>
  <c r="CC67" i="30"/>
  <c r="CC70" i="30"/>
  <c r="CC72" i="30"/>
  <c r="CC38" i="30"/>
  <c r="CC40" i="30"/>
  <c r="CC42" i="30"/>
  <c r="CC68" i="30"/>
  <c r="CC37" i="30"/>
  <c r="CC39" i="30"/>
  <c r="CC41" i="30"/>
  <c r="CC69" i="30"/>
  <c r="CC71" i="30"/>
  <c r="CB229" i="30"/>
  <c r="CB259" i="30"/>
  <c r="CB253" i="30"/>
  <c r="CD39" i="39"/>
  <c r="CD61" i="39" s="1"/>
  <c r="CD89" i="39" s="1"/>
  <c r="CD111" i="39" s="1"/>
  <c r="CD133" i="39" s="1"/>
  <c r="CE16" i="39"/>
  <c r="CD4" i="39"/>
  <c r="CD9" i="39" s="1" a="1"/>
  <c r="CD9" i="39" s="1"/>
  <c r="CC39" i="38"/>
  <c r="CC61" i="38" s="1"/>
  <c r="CC89" i="38" s="1"/>
  <c r="CC111" i="38" s="1"/>
  <c r="CC133" i="38" s="1"/>
  <c r="CD16" i="38"/>
  <c r="CC4" i="38"/>
  <c r="CC9" i="38" s="1" a="1"/>
  <c r="CC9" i="38" s="1"/>
  <c r="CB236" i="30"/>
  <c r="CB249" i="30"/>
  <c r="CA388" i="30"/>
  <c r="CA355" i="30"/>
  <c r="CB261" i="30"/>
  <c r="CB217" i="30"/>
  <c r="CB226" i="30"/>
  <c r="CB239" i="30"/>
  <c r="CB238" i="30"/>
  <c r="CA386" i="30"/>
  <c r="CA399" i="30"/>
  <c r="CA403" i="30"/>
  <c r="CA402" i="30"/>
  <c r="CA373" i="30"/>
  <c r="CA359" i="30"/>
  <c r="CA384" i="30"/>
  <c r="CA362" i="30"/>
  <c r="CA405" i="30"/>
  <c r="CA372" i="30"/>
  <c r="CB221" i="30"/>
  <c r="CB267" i="30"/>
  <c r="CB231" i="30"/>
  <c r="CB268" i="30"/>
  <c r="CA365" i="30"/>
  <c r="CB262" i="30"/>
  <c r="CA370" i="30"/>
  <c r="CB269" i="30"/>
  <c r="CA397" i="30"/>
  <c r="CB256" i="30"/>
  <c r="CB219" i="30"/>
  <c r="CA363" i="30"/>
  <c r="CA354" i="30"/>
  <c r="CB265" i="30"/>
  <c r="CA390" i="30"/>
  <c r="CB263" i="30"/>
  <c r="CB266" i="30"/>
  <c r="CB250" i="30"/>
  <c r="CA400" i="30"/>
  <c r="CB235" i="30"/>
  <c r="CA385" i="30"/>
  <c r="CA389" i="30"/>
  <c r="CB264" i="30"/>
  <c r="CB248" i="30"/>
  <c r="CA391" i="30"/>
  <c r="CA357" i="30"/>
  <c r="CA407" i="30"/>
  <c r="CA360" i="30"/>
  <c r="CB258" i="30"/>
  <c r="CA377" i="30"/>
  <c r="CB228" i="30"/>
  <c r="CA367" i="30"/>
  <c r="CA358" i="30"/>
  <c r="CD188" i="31"/>
  <c r="CE158" i="31"/>
  <c r="CB313" i="30"/>
  <c r="CB314" i="30"/>
  <c r="CB311" i="30"/>
  <c r="CB315" i="30"/>
  <c r="CB312" i="30"/>
  <c r="CB316" i="30"/>
  <c r="CA356" i="30"/>
  <c r="CA387" i="30"/>
  <c r="CD157" i="31"/>
  <c r="CB260" i="30"/>
  <c r="CA371" i="30"/>
  <c r="CB222" i="30"/>
  <c r="CC252" i="32"/>
  <c r="CD222" i="32"/>
  <c r="CB224" i="30"/>
  <c r="CB230" i="30"/>
  <c r="CB246" i="30"/>
  <c r="CD94" i="33"/>
  <c r="CA376" i="30"/>
  <c r="CC328" i="31"/>
  <c r="CC337" i="31" s="1"/>
  <c r="CD298" i="31"/>
  <c r="CD297" i="31" s="1"/>
  <c r="CC184" i="30"/>
  <c r="CC215" i="30" s="1"/>
  <c r="CC245" i="30" s="1"/>
  <c r="CD154" i="30"/>
  <c r="CB237" i="30"/>
  <c r="CA404" i="30"/>
  <c r="CB220" i="30"/>
  <c r="CA375" i="30"/>
  <c r="CB270" i="30"/>
  <c r="CC208" i="30"/>
  <c r="CC207" i="30"/>
  <c r="CC175" i="30"/>
  <c r="CC178" i="30"/>
  <c r="CC177" i="30"/>
  <c r="CC174" i="30"/>
  <c r="CC179" i="30"/>
  <c r="CC176" i="30"/>
  <c r="CD153" i="30"/>
  <c r="AR383" i="30"/>
  <c r="CA401" i="30"/>
  <c r="CB254" i="30"/>
  <c r="CC202" i="33"/>
  <c r="CD172" i="33"/>
  <c r="CB225" i="30"/>
  <c r="CB240" i="30"/>
  <c r="CB255" i="30"/>
  <c r="CA361" i="30"/>
  <c r="CB233" i="30"/>
  <c r="CC171" i="33"/>
  <c r="CD125" i="33"/>
  <c r="CE95" i="33"/>
  <c r="CA368" i="30"/>
  <c r="CB234" i="30"/>
  <c r="CB247" i="30"/>
  <c r="CA366" i="30"/>
  <c r="CC328" i="32"/>
  <c r="CD298" i="32"/>
  <c r="CD297" i="32" s="1"/>
  <c r="CB227" i="30"/>
  <c r="CA364" i="30"/>
  <c r="CD188" i="32"/>
  <c r="CE158" i="32"/>
  <c r="CE157" i="32" s="1"/>
  <c r="CB232" i="30"/>
  <c r="CB392" i="32"/>
  <c r="CB404" i="32" s="1"/>
  <c r="CC362" i="32"/>
  <c r="CC374" i="32" s="1"/>
  <c r="CA406" i="30"/>
  <c r="CB218" i="30"/>
  <c r="CA374" i="30"/>
  <c r="CA398" i="30"/>
  <c r="CB252" i="30"/>
  <c r="AR353" i="30"/>
  <c r="CB321" i="30"/>
  <c r="CB352" i="30" s="1"/>
  <c r="CB382" i="30" s="1"/>
  <c r="CC291" i="30"/>
  <c r="CC290" i="30" s="1"/>
  <c r="CA393" i="30"/>
  <c r="CA369" i="30"/>
  <c r="CA392" i="30"/>
  <c r="CB251" i="30"/>
  <c r="CA396" i="30"/>
  <c r="CC252" i="31"/>
  <c r="CD222" i="31"/>
  <c r="CD221" i="31" s="1"/>
  <c r="CA394" i="30"/>
  <c r="CB392" i="31"/>
  <c r="CB401" i="31" s="1"/>
  <c r="CC362" i="31"/>
  <c r="CC385" i="31" s="1"/>
  <c r="CB223" i="30"/>
  <c r="CB257" i="30"/>
  <c r="AR216" i="30"/>
  <c r="CA395" i="30"/>
  <c r="CB141" i="16"/>
  <c r="BS110" i="36"/>
  <c r="BT47" i="36"/>
  <c r="BT67" i="36" s="1"/>
  <c r="BS116" i="36"/>
  <c r="BT53" i="36"/>
  <c r="BT73" i="36" s="1"/>
  <c r="BT48" i="36"/>
  <c r="BT68" i="36" s="1"/>
  <c r="BS111" i="36"/>
  <c r="BT45" i="36"/>
  <c r="BT65" i="36" s="1"/>
  <c r="BS108" i="36"/>
  <c r="BS104" i="36"/>
  <c r="BT41" i="36"/>
  <c r="BT61" i="36" s="1"/>
  <c r="CB151" i="16"/>
  <c r="BR103" i="36"/>
  <c r="BR119" i="36" s="1"/>
  <c r="BR78" i="36"/>
  <c r="BS113" i="36"/>
  <c r="BT50" i="36"/>
  <c r="BT70" i="36" s="1"/>
  <c r="BT51" i="36"/>
  <c r="BT71" i="36" s="1"/>
  <c r="BS114" i="36"/>
  <c r="BT49" i="36"/>
  <c r="BT69" i="36" s="1"/>
  <c r="BS112" i="36"/>
  <c r="BT40" i="36"/>
  <c r="BT60" i="36" s="1"/>
  <c r="BS56" i="36"/>
  <c r="BS115" i="36"/>
  <c r="BT52" i="36"/>
  <c r="BT72" i="36" s="1"/>
  <c r="BS109" i="36"/>
  <c r="BT46" i="36"/>
  <c r="BT66" i="36" s="1"/>
  <c r="BU14" i="35"/>
  <c r="CA59" i="36"/>
  <c r="CB39" i="36"/>
  <c r="CA81" i="36"/>
  <c r="CA102" i="36" s="1"/>
  <c r="CA131" i="36" s="1"/>
  <c r="CA132" i="36" s="1"/>
  <c r="BT54" i="36"/>
  <c r="BT74" i="36" s="1"/>
  <c r="BS117" i="36"/>
  <c r="BT42" i="36"/>
  <c r="BT62" i="36" s="1"/>
  <c r="BS105" i="36"/>
  <c r="BU50" i="37"/>
  <c r="BV39" i="37"/>
  <c r="CD13" i="35"/>
  <c r="CC27" i="35"/>
  <c r="BS107" i="36"/>
  <c r="BT44" i="36"/>
  <c r="BT64" i="36" s="1"/>
  <c r="BS106" i="36"/>
  <c r="BT43" i="36"/>
  <c r="BT63" i="36" s="1"/>
  <c r="CC38" i="37"/>
  <c r="CB48" i="37"/>
  <c r="CB49" i="37" s="1"/>
  <c r="CB148" i="16"/>
  <c r="CC24" i="16"/>
  <c r="CC97" i="16" s="1"/>
  <c r="CC47" i="16"/>
  <c r="CC119" i="16" s="1"/>
  <c r="CB150" i="16"/>
  <c r="CB149" i="16"/>
  <c r="CB146" i="16"/>
  <c r="CB69" i="16"/>
  <c r="CB76" i="16"/>
  <c r="CB78" i="16"/>
  <c r="CB74" i="16"/>
  <c r="CB77" i="16"/>
  <c r="CB79" i="16"/>
  <c r="CC131" i="30"/>
  <c r="CC110" i="30"/>
  <c r="CC126" i="30"/>
  <c r="CC115" i="30"/>
  <c r="CC116" i="30"/>
  <c r="CC123" i="30"/>
  <c r="CC111" i="30"/>
  <c r="CC121" i="30"/>
  <c r="CC118" i="30"/>
  <c r="CC113" i="30"/>
  <c r="CC112" i="30"/>
  <c r="CC130" i="30"/>
  <c r="CC122" i="30"/>
  <c r="CC127" i="30"/>
  <c r="CC114" i="30"/>
  <c r="CC132" i="30"/>
  <c r="CC124" i="30"/>
  <c r="CC109" i="30"/>
  <c r="CC117" i="30"/>
  <c r="CC128" i="30"/>
  <c r="CC125" i="30"/>
  <c r="CC119" i="30"/>
  <c r="CC133" i="30"/>
  <c r="CC120" i="30"/>
  <c r="CD39" i="16"/>
  <c r="CD61" i="16" s="1"/>
  <c r="CD89" i="16" s="1"/>
  <c r="CD111" i="16" s="1"/>
  <c r="CD133" i="16" s="1"/>
  <c r="CE16" i="16"/>
  <c r="CE4" i="16" s="1"/>
  <c r="CD48" i="33"/>
  <c r="CE18" i="33"/>
  <c r="CD17" i="33"/>
  <c r="CC112" i="32"/>
  <c r="CD82" i="32"/>
  <c r="CD81" i="32" s="1"/>
  <c r="CD97" i="30"/>
  <c r="CD82" i="31"/>
  <c r="CC112" i="31"/>
  <c r="CD48" i="31"/>
  <c r="CE18" i="31"/>
  <c r="CD48" i="32"/>
  <c r="CE18" i="32"/>
  <c r="CD17" i="32"/>
  <c r="CD17" i="31"/>
  <c r="CD102" i="30"/>
  <c r="CD103" i="30"/>
  <c r="CD101" i="30"/>
  <c r="CD81" i="30"/>
  <c r="CD108" i="30"/>
  <c r="CD129" i="30" s="1"/>
  <c r="CD85" i="30"/>
  <c r="CD96" i="30"/>
  <c r="CD95" i="30"/>
  <c r="CD86" i="30"/>
  <c r="CD98" i="30"/>
  <c r="CD84" i="30"/>
  <c r="CD87" i="30"/>
  <c r="CD91" i="30"/>
  <c r="CD99" i="30"/>
  <c r="CD88" i="30"/>
  <c r="CD90" i="30"/>
  <c r="CD82" i="30"/>
  <c r="CD80" i="30"/>
  <c r="CD92" i="30"/>
  <c r="CD83" i="30"/>
  <c r="AQ79" i="30"/>
  <c r="CD94" i="30"/>
  <c r="CD89" i="30"/>
  <c r="CD93" i="30"/>
  <c r="CD100" i="30"/>
  <c r="CF17" i="30"/>
  <c r="CE47" i="30"/>
  <c r="CE78" i="30" s="1"/>
  <c r="CD16" i="30"/>
  <c r="AM61" i="16"/>
  <c r="AM89" i="16" s="1"/>
  <c r="AM111" i="16" s="1"/>
  <c r="AM133" i="16" s="1"/>
  <c r="CC275" i="31" l="1"/>
  <c r="CC137" i="32"/>
  <c r="CC303" i="31"/>
  <c r="CC118" i="31"/>
  <c r="CD247" i="32"/>
  <c r="CB13" i="22"/>
  <c r="CB14" i="22"/>
  <c r="CB15" i="22"/>
  <c r="CD3" i="22"/>
  <c r="CC12" i="22"/>
  <c r="BT76" i="36"/>
  <c r="CA95" i="36"/>
  <c r="CA88" i="36"/>
  <c r="BR134" i="36"/>
  <c r="BR121" i="36"/>
  <c r="CA86" i="36"/>
  <c r="CA92" i="36"/>
  <c r="CA90" i="36"/>
  <c r="CA94" i="36"/>
  <c r="CA93" i="36"/>
  <c r="CA85" i="36"/>
  <c r="BV82" i="36"/>
  <c r="BU98" i="36"/>
  <c r="CA83" i="36"/>
  <c r="CA87" i="36"/>
  <c r="CA91" i="36"/>
  <c r="CA89" i="36"/>
  <c r="CA84" i="36"/>
  <c r="CA96" i="36"/>
  <c r="CC320" i="31"/>
  <c r="CC322" i="31"/>
  <c r="CC307" i="31"/>
  <c r="CD307" i="31" s="1"/>
  <c r="CC310" i="31"/>
  <c r="CC312" i="31"/>
  <c r="CC304" i="31"/>
  <c r="CC301" i="31"/>
  <c r="CC311" i="31"/>
  <c r="CC313" i="31"/>
  <c r="CC321" i="31"/>
  <c r="CC305" i="31"/>
  <c r="CD305" i="31" s="1"/>
  <c r="CC318" i="31"/>
  <c r="CC319" i="31"/>
  <c r="CC309" i="31"/>
  <c r="CC316" i="31"/>
  <c r="CC308" i="31"/>
  <c r="CC270" i="30"/>
  <c r="BV21" i="35"/>
  <c r="BV31" i="35" s="1"/>
  <c r="BW20" i="35"/>
  <c r="BV23" i="35"/>
  <c r="BV32" i="35" s="1"/>
  <c r="BW22" i="35"/>
  <c r="BT19" i="35"/>
  <c r="BU15" i="35"/>
  <c r="BU17" i="35" s="1"/>
  <c r="BS30" i="35"/>
  <c r="BT29" i="35"/>
  <c r="CE7" i="16" a="1"/>
  <c r="CE7" i="16" s="1"/>
  <c r="CC331" i="31"/>
  <c r="CC379" i="32"/>
  <c r="CC366" i="32"/>
  <c r="CC386" i="32"/>
  <c r="CC339" i="31"/>
  <c r="CC332" i="31"/>
  <c r="CC375" i="32"/>
  <c r="CC370" i="32"/>
  <c r="CC383" i="32"/>
  <c r="CC350" i="31"/>
  <c r="CC369" i="32"/>
  <c r="CC352" i="31"/>
  <c r="CC344" i="31"/>
  <c r="CC380" i="32"/>
  <c r="CC335" i="31"/>
  <c r="CC346" i="31"/>
  <c r="CC330" i="31"/>
  <c r="CC340" i="31"/>
  <c r="CC333" i="31"/>
  <c r="CC334" i="31"/>
  <c r="CC349" i="31"/>
  <c r="CC345" i="31"/>
  <c r="CC338" i="31"/>
  <c r="CC376" i="32"/>
  <c r="CC353" i="31"/>
  <c r="CC385" i="32"/>
  <c r="CC364" i="32"/>
  <c r="CD314" i="32"/>
  <c r="CD311" i="32"/>
  <c r="CD321" i="32"/>
  <c r="CD320" i="32"/>
  <c r="CD301" i="32"/>
  <c r="CD310" i="32"/>
  <c r="CD316" i="32"/>
  <c r="CD307" i="32"/>
  <c r="CD319" i="32"/>
  <c r="CD318" i="32"/>
  <c r="CD313" i="32"/>
  <c r="CD304" i="32"/>
  <c r="CD312" i="32"/>
  <c r="CD323" i="32"/>
  <c r="CD303" i="32"/>
  <c r="CD315" i="32"/>
  <c r="CD302" i="32"/>
  <c r="CD305" i="32"/>
  <c r="CD317" i="32"/>
  <c r="CD308" i="32"/>
  <c r="CD300" i="32"/>
  <c r="CD309" i="32"/>
  <c r="CD306" i="32"/>
  <c r="CD322" i="32"/>
  <c r="CD301" i="31"/>
  <c r="CD312" i="31"/>
  <c r="CD302" i="31"/>
  <c r="CD316" i="31"/>
  <c r="CD319" i="31"/>
  <c r="CD304" i="31"/>
  <c r="CD310" i="31"/>
  <c r="CD309" i="31"/>
  <c r="CD314" i="31"/>
  <c r="CD303" i="31"/>
  <c r="CD323" i="31"/>
  <c r="CD311" i="31"/>
  <c r="CD317" i="31"/>
  <c r="CD313" i="31"/>
  <c r="CD322" i="31"/>
  <c r="CD321" i="31"/>
  <c r="CD315" i="31"/>
  <c r="CD306" i="31"/>
  <c r="CD318" i="31"/>
  <c r="CD300" i="31"/>
  <c r="CD308" i="31"/>
  <c r="CD320" i="31"/>
  <c r="CC209" i="30"/>
  <c r="CB341" i="30"/>
  <c r="CC127" i="31"/>
  <c r="CC134" i="31"/>
  <c r="CC116" i="31"/>
  <c r="CC263" i="31"/>
  <c r="CC256" i="31"/>
  <c r="CC377" i="31"/>
  <c r="CC369" i="31"/>
  <c r="CC366" i="31"/>
  <c r="CC135" i="31"/>
  <c r="CC276" i="31"/>
  <c r="CD224" i="32"/>
  <c r="CD235" i="32"/>
  <c r="CC118" i="32"/>
  <c r="CC119" i="32"/>
  <c r="CC114" i="32"/>
  <c r="CC135" i="32"/>
  <c r="CB398" i="32"/>
  <c r="CB417" i="32"/>
  <c r="CC256" i="32"/>
  <c r="CC271" i="32"/>
  <c r="CC270" i="32"/>
  <c r="CB415" i="32"/>
  <c r="CB395" i="32"/>
  <c r="CC347" i="31"/>
  <c r="CC378" i="32"/>
  <c r="CC381" i="32"/>
  <c r="CC123" i="31"/>
  <c r="CC131" i="31"/>
  <c r="CC261" i="31"/>
  <c r="CC273" i="31"/>
  <c r="CC371" i="31"/>
  <c r="CC383" i="31"/>
  <c r="CC136" i="31"/>
  <c r="CC277" i="31"/>
  <c r="CD236" i="32"/>
  <c r="CD225" i="32"/>
  <c r="CD232" i="32"/>
  <c r="CC130" i="32"/>
  <c r="CC128" i="32"/>
  <c r="CC136" i="32"/>
  <c r="CC265" i="32"/>
  <c r="CC268" i="32"/>
  <c r="CB412" i="32"/>
  <c r="CD221" i="32"/>
  <c r="CC266" i="32"/>
  <c r="CC272" i="32"/>
  <c r="CC276" i="32"/>
  <c r="CC263" i="32"/>
  <c r="CC341" i="31"/>
  <c r="CC342" i="31"/>
  <c r="CC372" i="32"/>
  <c r="CC377" i="32"/>
  <c r="CC204" i="30"/>
  <c r="CC133" i="31"/>
  <c r="CC125" i="31"/>
  <c r="CC121" i="31"/>
  <c r="CC274" i="31"/>
  <c r="CC254" i="31"/>
  <c r="CC269" i="31"/>
  <c r="CC373" i="31"/>
  <c r="CC378" i="31"/>
  <c r="CC137" i="31"/>
  <c r="CD239" i="32"/>
  <c r="CD227" i="32"/>
  <c r="CC133" i="32"/>
  <c r="CC132" i="32"/>
  <c r="CC124" i="32"/>
  <c r="CC131" i="32"/>
  <c r="CC122" i="32"/>
  <c r="CD245" i="32"/>
  <c r="CB397" i="32"/>
  <c r="CC255" i="32"/>
  <c r="CB404" i="31"/>
  <c r="CB405" i="32"/>
  <c r="CB394" i="32"/>
  <c r="CB412" i="31"/>
  <c r="CB413" i="32"/>
  <c r="CB401" i="32"/>
  <c r="CB398" i="31"/>
  <c r="CC382" i="32"/>
  <c r="CB344" i="30"/>
  <c r="CC130" i="31"/>
  <c r="CC272" i="31"/>
  <c r="CC271" i="31"/>
  <c r="CC258" i="31"/>
  <c r="CC367" i="31"/>
  <c r="CC372" i="31"/>
  <c r="CD237" i="32"/>
  <c r="CC125" i="32"/>
  <c r="CC127" i="32"/>
  <c r="CC129" i="32"/>
  <c r="CC116" i="32"/>
  <c r="CB408" i="31"/>
  <c r="CB414" i="32"/>
  <c r="CB395" i="31"/>
  <c r="CB396" i="32"/>
  <c r="CB405" i="31"/>
  <c r="CC264" i="32"/>
  <c r="CB402" i="32"/>
  <c r="CC361" i="32"/>
  <c r="CB411" i="32"/>
  <c r="CC343" i="31"/>
  <c r="CC373" i="32"/>
  <c r="CC368" i="32"/>
  <c r="CC206" i="30"/>
  <c r="CB342" i="30"/>
  <c r="CC122" i="31"/>
  <c r="CC132" i="31"/>
  <c r="CC126" i="31"/>
  <c r="CC117" i="31"/>
  <c r="CC267" i="31"/>
  <c r="CC259" i="31"/>
  <c r="CC266" i="31"/>
  <c r="CC379" i="31"/>
  <c r="CC365" i="31"/>
  <c r="CC364" i="31"/>
  <c r="CC115" i="32"/>
  <c r="CC117" i="32"/>
  <c r="CD244" i="32"/>
  <c r="CC5" i="38" a="1"/>
  <c r="CC5" i="38" s="1"/>
  <c r="CC11" i="38" a="1"/>
  <c r="CC11" i="38" s="1"/>
  <c r="CC261" i="32"/>
  <c r="CC269" i="32"/>
  <c r="CC257" i="32"/>
  <c r="CB406" i="31"/>
  <c r="CB413" i="31"/>
  <c r="CB394" i="31"/>
  <c r="CB416" i="32"/>
  <c r="CB411" i="31"/>
  <c r="CB415" i="31"/>
  <c r="CB416" i="31"/>
  <c r="CC351" i="31"/>
  <c r="CC365" i="32"/>
  <c r="CB345" i="30"/>
  <c r="CC119" i="31"/>
  <c r="CC115" i="31"/>
  <c r="CC255" i="31"/>
  <c r="CC265" i="31"/>
  <c r="CC264" i="31"/>
  <c r="CC368" i="31"/>
  <c r="CC382" i="31"/>
  <c r="CC380" i="31"/>
  <c r="CC386" i="31"/>
  <c r="CD241" i="32"/>
  <c r="CD238" i="32"/>
  <c r="CC274" i="32"/>
  <c r="CB402" i="31"/>
  <c r="CB406" i="32"/>
  <c r="CC267" i="32"/>
  <c r="CB410" i="31"/>
  <c r="CB409" i="32"/>
  <c r="CB410" i="32"/>
  <c r="CB403" i="31"/>
  <c r="CB399" i="32"/>
  <c r="CB409" i="31"/>
  <c r="CC205" i="30"/>
  <c r="CB346" i="30"/>
  <c r="CC128" i="31"/>
  <c r="CC114" i="31"/>
  <c r="CC257" i="31"/>
  <c r="CC262" i="31"/>
  <c r="CC384" i="31"/>
  <c r="CC376" i="31"/>
  <c r="CC375" i="31"/>
  <c r="CC387" i="31"/>
  <c r="CD243" i="32"/>
  <c r="CD242" i="32"/>
  <c r="CD233" i="32"/>
  <c r="CD231" i="32"/>
  <c r="CD229" i="32"/>
  <c r="CD230" i="32"/>
  <c r="CC123" i="32"/>
  <c r="CC134" i="32"/>
  <c r="CD246" i="32"/>
  <c r="CC262" i="32"/>
  <c r="CB417" i="31"/>
  <c r="CC254" i="32"/>
  <c r="CC277" i="32"/>
  <c r="CB403" i="32"/>
  <c r="CC275" i="32"/>
  <c r="CB414" i="31"/>
  <c r="CB407" i="31"/>
  <c r="CB408" i="32"/>
  <c r="CC348" i="31"/>
  <c r="CC387" i="32"/>
  <c r="CB343" i="30"/>
  <c r="CC129" i="31"/>
  <c r="CC124" i="31"/>
  <c r="CC270" i="31"/>
  <c r="CC268" i="31"/>
  <c r="CC381" i="31"/>
  <c r="CC374" i="31"/>
  <c r="CC370" i="31"/>
  <c r="CD234" i="32"/>
  <c r="CD240" i="32"/>
  <c r="CD226" i="32"/>
  <c r="CD228" i="32"/>
  <c r="CC121" i="32"/>
  <c r="CC126" i="32"/>
  <c r="CC361" i="31"/>
  <c r="CC258" i="32"/>
  <c r="CC259" i="32"/>
  <c r="CC273" i="32"/>
  <c r="CB399" i="31"/>
  <c r="CB396" i="31"/>
  <c r="CB397" i="31"/>
  <c r="CB407" i="32"/>
  <c r="CC371" i="32"/>
  <c r="CC367" i="32"/>
  <c r="CC384" i="32"/>
  <c r="CE9" i="16" a="1"/>
  <c r="CE9" i="16" s="1"/>
  <c r="CD7" i="39" a="1"/>
  <c r="CD7" i="39" s="1"/>
  <c r="CD8" i="39" a="1"/>
  <c r="CD8" i="39" s="1"/>
  <c r="CE5" i="16" a="1"/>
  <c r="CE5" i="16" s="1"/>
  <c r="CE10" i="16" a="1"/>
  <c r="CE10" i="16" s="1"/>
  <c r="CD5" i="39" a="1"/>
  <c r="CD5" i="39" s="1"/>
  <c r="CC7" i="38" a="1"/>
  <c r="CC7" i="38" s="1"/>
  <c r="CC8" i="38" a="1"/>
  <c r="CC8" i="38" s="1"/>
  <c r="CC227" i="33"/>
  <c r="CC225" i="33"/>
  <c r="CC226" i="33"/>
  <c r="CE8" i="16" a="1"/>
  <c r="CE8" i="16" s="1"/>
  <c r="CC10" i="38" a="1"/>
  <c r="CC10" i="38" s="1"/>
  <c r="CE11" i="16" a="1"/>
  <c r="CE11" i="16" s="1"/>
  <c r="CD11" i="39" a="1"/>
  <c r="CD11" i="39" s="1"/>
  <c r="CD10" i="39" a="1"/>
  <c r="CD10" i="39" s="1"/>
  <c r="CD150" i="33"/>
  <c r="CD149" i="33"/>
  <c r="CD148" i="33"/>
  <c r="CD71" i="33"/>
  <c r="CD72" i="33"/>
  <c r="CD73" i="33"/>
  <c r="CC208" i="33"/>
  <c r="CC221" i="33"/>
  <c r="CC206" i="33"/>
  <c r="CC223" i="33"/>
  <c r="CC204" i="33"/>
  <c r="CC216" i="33"/>
  <c r="CC212" i="33"/>
  <c r="CC214" i="33"/>
  <c r="CC218" i="33"/>
  <c r="CC220" i="33"/>
  <c r="CC222" i="33"/>
  <c r="CC205" i="33"/>
  <c r="CC211" i="33"/>
  <c r="CC215" i="33"/>
  <c r="CC219" i="33"/>
  <c r="CC213" i="33"/>
  <c r="CC217" i="33"/>
  <c r="CC174" i="33"/>
  <c r="CC186" i="33"/>
  <c r="CC193" i="33"/>
  <c r="CC209" i="33"/>
  <c r="CC177" i="33"/>
  <c r="CC182" i="33"/>
  <c r="CC184" i="33"/>
  <c r="CC189" i="33"/>
  <c r="CC191" i="33"/>
  <c r="CC207" i="33"/>
  <c r="CC178" i="33"/>
  <c r="CC185" i="33"/>
  <c r="CC194" i="33"/>
  <c r="CC180" i="33"/>
  <c r="CC187" i="33"/>
  <c r="CC183" i="33"/>
  <c r="CC190" i="33"/>
  <c r="CC197" i="33"/>
  <c r="CC224" i="33"/>
  <c r="CC176" i="33"/>
  <c r="CC179" i="33"/>
  <c r="CC195" i="33"/>
  <c r="CC175" i="33"/>
  <c r="CC181" i="33"/>
  <c r="CC188" i="33"/>
  <c r="CC196" i="33"/>
  <c r="CC192" i="33"/>
  <c r="CD129" i="33"/>
  <c r="CD127" i="33"/>
  <c r="CD132" i="33"/>
  <c r="CD134" i="33"/>
  <c r="CD130" i="33"/>
  <c r="CD128" i="33"/>
  <c r="CD145" i="33"/>
  <c r="CD135" i="33"/>
  <c r="CD140" i="33"/>
  <c r="CD142" i="33"/>
  <c r="CD138" i="33"/>
  <c r="CD146" i="33"/>
  <c r="CD100" i="33"/>
  <c r="CD105" i="33"/>
  <c r="CD107" i="33"/>
  <c r="CD110" i="33"/>
  <c r="CD112" i="33"/>
  <c r="CD114" i="33"/>
  <c r="CD116" i="33"/>
  <c r="CD118" i="33"/>
  <c r="CD98" i="33"/>
  <c r="CD102" i="33"/>
  <c r="CD109" i="33"/>
  <c r="CD120" i="33"/>
  <c r="CD137" i="33"/>
  <c r="CD141" i="33"/>
  <c r="CD97" i="33"/>
  <c r="CD104" i="33"/>
  <c r="CD136" i="33"/>
  <c r="CD144" i="33"/>
  <c r="CD99" i="33"/>
  <c r="CD108" i="33"/>
  <c r="CD117" i="33"/>
  <c r="CD103" i="33"/>
  <c r="CD113" i="33"/>
  <c r="CD131" i="33"/>
  <c r="CD101" i="33"/>
  <c r="CD111" i="33"/>
  <c r="CD115" i="33"/>
  <c r="CD119" i="33"/>
  <c r="CD106" i="33"/>
  <c r="CD139" i="33"/>
  <c r="CD143" i="33"/>
  <c r="CD147" i="33"/>
  <c r="CD50" i="33"/>
  <c r="CD53" i="33"/>
  <c r="CD55" i="33"/>
  <c r="CD51" i="33"/>
  <c r="CD57" i="33"/>
  <c r="CD58" i="33"/>
  <c r="CD52" i="33"/>
  <c r="CD54" i="33"/>
  <c r="CD60" i="33"/>
  <c r="CD20" i="33"/>
  <c r="CD29" i="33"/>
  <c r="CD33" i="33"/>
  <c r="CD40" i="33"/>
  <c r="CD28" i="33"/>
  <c r="CD35" i="33"/>
  <c r="CD42" i="33"/>
  <c r="CD61" i="33"/>
  <c r="CD62" i="33"/>
  <c r="CD63" i="33"/>
  <c r="CD69" i="33"/>
  <c r="CD25" i="33"/>
  <c r="CD37" i="33"/>
  <c r="CD64" i="33"/>
  <c r="CD65" i="33"/>
  <c r="CD21" i="33"/>
  <c r="CD23" i="33"/>
  <c r="CD27" i="33"/>
  <c r="CD32" i="33"/>
  <c r="CD39" i="33"/>
  <c r="CD67" i="33"/>
  <c r="CD43" i="33"/>
  <c r="CD26" i="33"/>
  <c r="CD31" i="33"/>
  <c r="CD34" i="33"/>
  <c r="CD59" i="33"/>
  <c r="CD24" i="33"/>
  <c r="CD22" i="33"/>
  <c r="CD38" i="33"/>
  <c r="CD41" i="33"/>
  <c r="CD30" i="33"/>
  <c r="CD36" i="33"/>
  <c r="CD66" i="33"/>
  <c r="CD70" i="33"/>
  <c r="CD68" i="33"/>
  <c r="CD86" i="32"/>
  <c r="CD84" i="32"/>
  <c r="CD87" i="32"/>
  <c r="CD89" i="32"/>
  <c r="CD85" i="32"/>
  <c r="CD96" i="32"/>
  <c r="CD91" i="32"/>
  <c r="CD93" i="32"/>
  <c r="CD95" i="32"/>
  <c r="CD97" i="32"/>
  <c r="CD105" i="32"/>
  <c r="CD88" i="32"/>
  <c r="CD90" i="32"/>
  <c r="CD94" i="32"/>
  <c r="CD104" i="32"/>
  <c r="CD99" i="32"/>
  <c r="CD106" i="32"/>
  <c r="CD100" i="32"/>
  <c r="CD103" i="32"/>
  <c r="CD107" i="32"/>
  <c r="CD20" i="32"/>
  <c r="CD34" i="32"/>
  <c r="CD40" i="32"/>
  <c r="CD98" i="32"/>
  <c r="CD101" i="32"/>
  <c r="CD23" i="32"/>
  <c r="CD32" i="32"/>
  <c r="CD26" i="32"/>
  <c r="CD31" i="32"/>
  <c r="CD43" i="32"/>
  <c r="CD92" i="32"/>
  <c r="CD25" i="32"/>
  <c r="CD28" i="32"/>
  <c r="CD42" i="32"/>
  <c r="CD36" i="32"/>
  <c r="CD39" i="32"/>
  <c r="CD22" i="32"/>
  <c r="CD24" i="32"/>
  <c r="CD27" i="32"/>
  <c r="CD33" i="32"/>
  <c r="CD102" i="32"/>
  <c r="CD30" i="32"/>
  <c r="CD35" i="32"/>
  <c r="CD38" i="32"/>
  <c r="CD41" i="32"/>
  <c r="CD29" i="32"/>
  <c r="CD37" i="32"/>
  <c r="CD21" i="32"/>
  <c r="CE160" i="32"/>
  <c r="CE163" i="32"/>
  <c r="CE165" i="32"/>
  <c r="CE174" i="32"/>
  <c r="CE176" i="32"/>
  <c r="CE161" i="32"/>
  <c r="CE170" i="32"/>
  <c r="CE180" i="32"/>
  <c r="CE164" i="32"/>
  <c r="CE166" i="32"/>
  <c r="CE169" i="32"/>
  <c r="CE173" i="32"/>
  <c r="CE175" i="32"/>
  <c r="CE182" i="32"/>
  <c r="CE168" i="32"/>
  <c r="CE177" i="32"/>
  <c r="CE162" i="32"/>
  <c r="CE171" i="32"/>
  <c r="CE178" i="32"/>
  <c r="CE172" i="32"/>
  <c r="CE183" i="32"/>
  <c r="CE167" i="32"/>
  <c r="CE179" i="32"/>
  <c r="CE181" i="32"/>
  <c r="CD247" i="31"/>
  <c r="CD246" i="31"/>
  <c r="CD213" i="31"/>
  <c r="CD212" i="31"/>
  <c r="CD73" i="31"/>
  <c r="CD72" i="31"/>
  <c r="CD191" i="31"/>
  <c r="CD211" i="31"/>
  <c r="CD194" i="31"/>
  <c r="CD197" i="31"/>
  <c r="CD199" i="31"/>
  <c r="CD201" i="31"/>
  <c r="CD205" i="31"/>
  <c r="CD208" i="31"/>
  <c r="CD192" i="31"/>
  <c r="CD207" i="31"/>
  <c r="CD210" i="31"/>
  <c r="CD202" i="31"/>
  <c r="CD190" i="31"/>
  <c r="CD200" i="31"/>
  <c r="CD204" i="31"/>
  <c r="CD193" i="31"/>
  <c r="CD176" i="31"/>
  <c r="CD171" i="31"/>
  <c r="CD209" i="31"/>
  <c r="CD162" i="31"/>
  <c r="CD164" i="31"/>
  <c r="CD167" i="31"/>
  <c r="CD169" i="31"/>
  <c r="CD173" i="31"/>
  <c r="CD178" i="31"/>
  <c r="CD182" i="31"/>
  <c r="CD175" i="31"/>
  <c r="CD180" i="31"/>
  <c r="CD198" i="31"/>
  <c r="CD160" i="31"/>
  <c r="CD166" i="31"/>
  <c r="CD206" i="31"/>
  <c r="CD163" i="31"/>
  <c r="CD170" i="31"/>
  <c r="CD172" i="31"/>
  <c r="CD177" i="31"/>
  <c r="CD179" i="31"/>
  <c r="CD183" i="31"/>
  <c r="CD181" i="31"/>
  <c r="CD161" i="31"/>
  <c r="CD203" i="31"/>
  <c r="CD168" i="31"/>
  <c r="CD174" i="31"/>
  <c r="CD165" i="31"/>
  <c r="CD195" i="31"/>
  <c r="CD229" i="31"/>
  <c r="CD231" i="31"/>
  <c r="CD224" i="31"/>
  <c r="CD226" i="31"/>
  <c r="CD228" i="31"/>
  <c r="CD233" i="31"/>
  <c r="CD230" i="31"/>
  <c r="CD225" i="31"/>
  <c r="CD234" i="31"/>
  <c r="CD240" i="31"/>
  <c r="CD236" i="31"/>
  <c r="CD238" i="31"/>
  <c r="CD242" i="31"/>
  <c r="CD244" i="31"/>
  <c r="CD232" i="31"/>
  <c r="CD239" i="31"/>
  <c r="CD241" i="31"/>
  <c r="CD237" i="31"/>
  <c r="CD245" i="31"/>
  <c r="CD243" i="31"/>
  <c r="CD235" i="31"/>
  <c r="CD227" i="31"/>
  <c r="CD54" i="31"/>
  <c r="CD67" i="31"/>
  <c r="CD21" i="31"/>
  <c r="CD23" i="31"/>
  <c r="CD29" i="31"/>
  <c r="CD36" i="31"/>
  <c r="CD39" i="31"/>
  <c r="CD58" i="31"/>
  <c r="CD25" i="31"/>
  <c r="CD33" i="31"/>
  <c r="CD41" i="31"/>
  <c r="CD60" i="31"/>
  <c r="CD69" i="31"/>
  <c r="CD71" i="31"/>
  <c r="CD27" i="31"/>
  <c r="CD43" i="31"/>
  <c r="CD61" i="31"/>
  <c r="CD52" i="31"/>
  <c r="CD32" i="31"/>
  <c r="CD38" i="31"/>
  <c r="CD30" i="31"/>
  <c r="CD55" i="31"/>
  <c r="CD66" i="31"/>
  <c r="CD24" i="31"/>
  <c r="CD35" i="31"/>
  <c r="CD28" i="31"/>
  <c r="CD50" i="31"/>
  <c r="CD57" i="31"/>
  <c r="CD62" i="31"/>
  <c r="CD64" i="31"/>
  <c r="CD22" i="31"/>
  <c r="CD53" i="31"/>
  <c r="CD59" i="31"/>
  <c r="CD68" i="31"/>
  <c r="CD70" i="31"/>
  <c r="CD20" i="31"/>
  <c r="CD37" i="31"/>
  <c r="CD40" i="31"/>
  <c r="CD42" i="31"/>
  <c r="CD65" i="31"/>
  <c r="CD51" i="31"/>
  <c r="CD63" i="31"/>
  <c r="CD26" i="31"/>
  <c r="CD34" i="31"/>
  <c r="CD31" i="31"/>
  <c r="CD81" i="31"/>
  <c r="CC92" i="31"/>
  <c r="CC86" i="31"/>
  <c r="CC96" i="31"/>
  <c r="CC99" i="31"/>
  <c r="CC102" i="31"/>
  <c r="CC89" i="31"/>
  <c r="CC94" i="31"/>
  <c r="CC84" i="31"/>
  <c r="CC91" i="31"/>
  <c r="CC87" i="31"/>
  <c r="CC93" i="31"/>
  <c r="CC98" i="31"/>
  <c r="CC101" i="31"/>
  <c r="CC90" i="31"/>
  <c r="CC105" i="31"/>
  <c r="CC107" i="31"/>
  <c r="CC100" i="31"/>
  <c r="CC97" i="31"/>
  <c r="CC88" i="31"/>
  <c r="CC95" i="31"/>
  <c r="CC104" i="31"/>
  <c r="CC103" i="31"/>
  <c r="CC106" i="31"/>
  <c r="CC85" i="31"/>
  <c r="CD31" i="16"/>
  <c r="CD104" i="16" s="1"/>
  <c r="CD54" i="16"/>
  <c r="CD126" i="16" s="1"/>
  <c r="CD124" i="16"/>
  <c r="CD102" i="16"/>
  <c r="CD34" i="16"/>
  <c r="CD107" i="16" s="1"/>
  <c r="CD57" i="16"/>
  <c r="CD129" i="16" s="1"/>
  <c r="CD56" i="16"/>
  <c r="CD128" i="16" s="1"/>
  <c r="CD33" i="16"/>
  <c r="CD106" i="16" s="1"/>
  <c r="CD55" i="16"/>
  <c r="CD127" i="16" s="1"/>
  <c r="CD32" i="16"/>
  <c r="CD105" i="16" s="1"/>
  <c r="CD67" i="30"/>
  <c r="CD70" i="30"/>
  <c r="CD72" i="30"/>
  <c r="CD38" i="30"/>
  <c r="CD40" i="30"/>
  <c r="CD42" i="30"/>
  <c r="CD68" i="30"/>
  <c r="CD37" i="30"/>
  <c r="CD39" i="30"/>
  <c r="CD41" i="30"/>
  <c r="CD69" i="30"/>
  <c r="CD71" i="30"/>
  <c r="CC249" i="30"/>
  <c r="CC236" i="30"/>
  <c r="CE39" i="39"/>
  <c r="CE61" i="39" s="1"/>
  <c r="CE89" i="39" s="1"/>
  <c r="CE111" i="39" s="1"/>
  <c r="CE133" i="39" s="1"/>
  <c r="CF16" i="39"/>
  <c r="CE4" i="39"/>
  <c r="CE9" i="39" s="1" a="1"/>
  <c r="CE9" i="39" s="1"/>
  <c r="CD39" i="38"/>
  <c r="CD61" i="38" s="1"/>
  <c r="CD89" i="38" s="1"/>
  <c r="CD111" i="38" s="1"/>
  <c r="CD133" i="38" s="1"/>
  <c r="CD4" i="38"/>
  <c r="CD9" i="38" s="1" a="1"/>
  <c r="CD9" i="38" s="1"/>
  <c r="CE16" i="38"/>
  <c r="CB384" i="30"/>
  <c r="CC259" i="30"/>
  <c r="CC218" i="30"/>
  <c r="CC232" i="30"/>
  <c r="CC240" i="30"/>
  <c r="CC226" i="30"/>
  <c r="CB395" i="30"/>
  <c r="CC258" i="30"/>
  <c r="CC256" i="30"/>
  <c r="CC234" i="30"/>
  <c r="CC219" i="30"/>
  <c r="CC266" i="30"/>
  <c r="CC268" i="30"/>
  <c r="CC253" i="30"/>
  <c r="CC251" i="30"/>
  <c r="CC252" i="30"/>
  <c r="CC231" i="30"/>
  <c r="CC257" i="30"/>
  <c r="CC227" i="30"/>
  <c r="CC233" i="30"/>
  <c r="CC223" i="30"/>
  <c r="CC217" i="30"/>
  <c r="CC250" i="30"/>
  <c r="CC265" i="30"/>
  <c r="CC263" i="30"/>
  <c r="CC261" i="30"/>
  <c r="CC262" i="30"/>
  <c r="CC247" i="30"/>
  <c r="CC225" i="30"/>
  <c r="CC254" i="30"/>
  <c r="CC269" i="30"/>
  <c r="CC255" i="30"/>
  <c r="CB369" i="30"/>
  <c r="CB390" i="30"/>
  <c r="CC228" i="30"/>
  <c r="CB402" i="30"/>
  <c r="CB393" i="30"/>
  <c r="CB358" i="30"/>
  <c r="CB368" i="30"/>
  <c r="CB396" i="30"/>
  <c r="CB355" i="30"/>
  <c r="CC230" i="30"/>
  <c r="CB363" i="30"/>
  <c r="CB374" i="30"/>
  <c r="CB392" i="30"/>
  <c r="CB364" i="30"/>
  <c r="CB360" i="30"/>
  <c r="CB406" i="30"/>
  <c r="CB394" i="30"/>
  <c r="CB399" i="30"/>
  <c r="CB403" i="30"/>
  <c r="CB373" i="30"/>
  <c r="CC238" i="30"/>
  <c r="CB389" i="30"/>
  <c r="CD252" i="31"/>
  <c r="CD275" i="31" s="1"/>
  <c r="CE222" i="31"/>
  <c r="CE221" i="31" s="1"/>
  <c r="CF95" i="33"/>
  <c r="CE125" i="33"/>
  <c r="CC248" i="30"/>
  <c r="CC224" i="30"/>
  <c r="CC312" i="30"/>
  <c r="CC316" i="30"/>
  <c r="CC313" i="30"/>
  <c r="CC314" i="30"/>
  <c r="CC311" i="30"/>
  <c r="CC315" i="30"/>
  <c r="CB385" i="30"/>
  <c r="AS353" i="30"/>
  <c r="CB361" i="30"/>
  <c r="CB401" i="30"/>
  <c r="CD252" i="32"/>
  <c r="CE222" i="32"/>
  <c r="CE234" i="32" s="1"/>
  <c r="CE157" i="31"/>
  <c r="CC235" i="30"/>
  <c r="CC392" i="32"/>
  <c r="CC404" i="32" s="1"/>
  <c r="CD362" i="32"/>
  <c r="CD380" i="32" s="1"/>
  <c r="CD328" i="32"/>
  <c r="CE298" i="32"/>
  <c r="CE297" i="32" s="1"/>
  <c r="CB365" i="30"/>
  <c r="CB377" i="30"/>
  <c r="CB370" i="30"/>
  <c r="CB375" i="30"/>
  <c r="CB400" i="30"/>
  <c r="AS216" i="30"/>
  <c r="CC392" i="31"/>
  <c r="CC401" i="31" s="1"/>
  <c r="CD362" i="31"/>
  <c r="CD366" i="31" s="1"/>
  <c r="CC321" i="30"/>
  <c r="CC352" i="30" s="1"/>
  <c r="CC382" i="30" s="1"/>
  <c r="CD291" i="30"/>
  <c r="CD290" i="30" s="1"/>
  <c r="CD171" i="33"/>
  <c r="CB367" i="30"/>
  <c r="AS383" i="30"/>
  <c r="CD176" i="30"/>
  <c r="CD175" i="30"/>
  <c r="CD178" i="30"/>
  <c r="CD177" i="30"/>
  <c r="CD174" i="30"/>
  <c r="CD179" i="30"/>
  <c r="CC220" i="30"/>
  <c r="CC264" i="30"/>
  <c r="CE94" i="33"/>
  <c r="CB407" i="30"/>
  <c r="CC222" i="30"/>
  <c r="CB387" i="30"/>
  <c r="CC239" i="30"/>
  <c r="CB354" i="30"/>
  <c r="CB397" i="30"/>
  <c r="CB366" i="30"/>
  <c r="CB404" i="30"/>
  <c r="CD328" i="31"/>
  <c r="CD349" i="31" s="1"/>
  <c r="CE298" i="31"/>
  <c r="CE297" i="31" s="1"/>
  <c r="CC267" i="30"/>
  <c r="CB356" i="30"/>
  <c r="CB359" i="30"/>
  <c r="CB362" i="30"/>
  <c r="CB388" i="30"/>
  <c r="CD202" i="33"/>
  <c r="CE172" i="33"/>
  <c r="CC237" i="30"/>
  <c r="CC221" i="30"/>
  <c r="CC246" i="30"/>
  <c r="CB371" i="30"/>
  <c r="CB391" i="30"/>
  <c r="CE188" i="31"/>
  <c r="CF158" i="31"/>
  <c r="CB386" i="30"/>
  <c r="CD184" i="30"/>
  <c r="CD215" i="30" s="1"/>
  <c r="CD245" i="30" s="1"/>
  <c r="CE154" i="30"/>
  <c r="CE153" i="30" s="1"/>
  <c r="CB405" i="30"/>
  <c r="CB398" i="30"/>
  <c r="CE188" i="32"/>
  <c r="CF158" i="32"/>
  <c r="CF157" i="32" s="1"/>
  <c r="CB372" i="30"/>
  <c r="CB357" i="30"/>
  <c r="CB376" i="30"/>
  <c r="CC229" i="30"/>
  <c r="CC260" i="30"/>
  <c r="CC146" i="16"/>
  <c r="CD38" i="37"/>
  <c r="CC48" i="37"/>
  <c r="CC49" i="37" s="1"/>
  <c r="BV50" i="37"/>
  <c r="BW39" i="37"/>
  <c r="BU51" i="36"/>
  <c r="BU71" i="36" s="1"/>
  <c r="BT114" i="36"/>
  <c r="BU43" i="36"/>
  <c r="BU63" i="36" s="1"/>
  <c r="BT106" i="36"/>
  <c r="CC39" i="36"/>
  <c r="CB59" i="36"/>
  <c r="CB81" i="36"/>
  <c r="CB102" i="36" s="1"/>
  <c r="CB131" i="36" s="1"/>
  <c r="CB132" i="36" s="1"/>
  <c r="BT113" i="36"/>
  <c r="BU50" i="36"/>
  <c r="BU70" i="36" s="1"/>
  <c r="BU45" i="36"/>
  <c r="BU65" i="36" s="1"/>
  <c r="BT108" i="36"/>
  <c r="BT56" i="36"/>
  <c r="BU40" i="36"/>
  <c r="BU60" i="36" s="1"/>
  <c r="BU44" i="36"/>
  <c r="BU64" i="36" s="1"/>
  <c r="BT107" i="36"/>
  <c r="BT105" i="36"/>
  <c r="BU42" i="36"/>
  <c r="BU62" i="36" s="1"/>
  <c r="BV14" i="35"/>
  <c r="BS103" i="36"/>
  <c r="BS119" i="36" s="1"/>
  <c r="BS78" i="36"/>
  <c r="BU48" i="36"/>
  <c r="BU68" i="36" s="1"/>
  <c r="BT111" i="36"/>
  <c r="BT116" i="36"/>
  <c r="BU53" i="36"/>
  <c r="BU73" i="36" s="1"/>
  <c r="BT117" i="36"/>
  <c r="BU54" i="36"/>
  <c r="BU74" i="36" s="1"/>
  <c r="BU46" i="36"/>
  <c r="BU66" i="36" s="1"/>
  <c r="BT109" i="36"/>
  <c r="BU49" i="36"/>
  <c r="BU69" i="36" s="1"/>
  <c r="BT112" i="36"/>
  <c r="BU41" i="36"/>
  <c r="BU61" i="36" s="1"/>
  <c r="BT104" i="36"/>
  <c r="BT110" i="36"/>
  <c r="BU47" i="36"/>
  <c r="BU67" i="36" s="1"/>
  <c r="CE13" i="35"/>
  <c r="CD27" i="35"/>
  <c r="BT115" i="36"/>
  <c r="BU52" i="36"/>
  <c r="BU72" i="36" s="1"/>
  <c r="CC149" i="16"/>
  <c r="CC150" i="16"/>
  <c r="CC148" i="16"/>
  <c r="CC141" i="16"/>
  <c r="CD47" i="16"/>
  <c r="CD119" i="16" s="1"/>
  <c r="CD24" i="16"/>
  <c r="CD97" i="16" s="1"/>
  <c r="CC151" i="16"/>
  <c r="CC78" i="16"/>
  <c r="CC69" i="16"/>
  <c r="CC76" i="16"/>
  <c r="CC79" i="16"/>
  <c r="CC74" i="16"/>
  <c r="CC77" i="16"/>
  <c r="CD132" i="30"/>
  <c r="CD133" i="30"/>
  <c r="CD118" i="30"/>
  <c r="CD119" i="30"/>
  <c r="CD114" i="30"/>
  <c r="CD121" i="30"/>
  <c r="CD125" i="30"/>
  <c r="CD127" i="30"/>
  <c r="CD111" i="30"/>
  <c r="CD128" i="30"/>
  <c r="CD122" i="30"/>
  <c r="CD123" i="30"/>
  <c r="CD117" i="30"/>
  <c r="CD130" i="30"/>
  <c r="CD116" i="30"/>
  <c r="CD131" i="30"/>
  <c r="CD112" i="30"/>
  <c r="CD115" i="30"/>
  <c r="CD109" i="30"/>
  <c r="CD113" i="30"/>
  <c r="CD126" i="30"/>
  <c r="CD120" i="30"/>
  <c r="CD124" i="30"/>
  <c r="CD110" i="30"/>
  <c r="CE39" i="16"/>
  <c r="CE61" i="16" s="1"/>
  <c r="CE89" i="16" s="1"/>
  <c r="CE111" i="16" s="1"/>
  <c r="CE133" i="16" s="1"/>
  <c r="CF16" i="16"/>
  <c r="CF4" i="16" s="1"/>
  <c r="CF7" i="16" s="1" a="1"/>
  <c r="CF7" i="16" s="1"/>
  <c r="CF18" i="33"/>
  <c r="CE48" i="33"/>
  <c r="CE17" i="33"/>
  <c r="CE48" i="32"/>
  <c r="CF18" i="32"/>
  <c r="CE17" i="31"/>
  <c r="CE48" i="31"/>
  <c r="CF18" i="31"/>
  <c r="CE82" i="32"/>
  <c r="CE81" i="32" s="1"/>
  <c r="CD112" i="32"/>
  <c r="CD135" i="32" s="1"/>
  <c r="CE17" i="32"/>
  <c r="CE82" i="31"/>
  <c r="CD112" i="31"/>
  <c r="CE101" i="30"/>
  <c r="CE103" i="30"/>
  <c r="CE102" i="30"/>
  <c r="CE81" i="30"/>
  <c r="CE108" i="30"/>
  <c r="CE129" i="30" s="1"/>
  <c r="CE83" i="30"/>
  <c r="CE100" i="30"/>
  <c r="CE88" i="30"/>
  <c r="CE82" i="30"/>
  <c r="CE93" i="30"/>
  <c r="CE85" i="30"/>
  <c r="CE87" i="30"/>
  <c r="CE89" i="30"/>
  <c r="CE99" i="30"/>
  <c r="CE95" i="30"/>
  <c r="CE94" i="30"/>
  <c r="CE86" i="30"/>
  <c r="CE90" i="30"/>
  <c r="CE91" i="30"/>
  <c r="CE97" i="30"/>
  <c r="CE98" i="30"/>
  <c r="CE84" i="30"/>
  <c r="CE92" i="30"/>
  <c r="CE96" i="30"/>
  <c r="AR79" i="30"/>
  <c r="CE80" i="30"/>
  <c r="CG17" i="30"/>
  <c r="CF47" i="30"/>
  <c r="CF78" i="30" s="1"/>
  <c r="CE16" i="30"/>
  <c r="AN61" i="16"/>
  <c r="AN89" i="16" s="1"/>
  <c r="AN111" i="16" s="1"/>
  <c r="AN133" i="16" s="1"/>
  <c r="CC13" i="22" l="1"/>
  <c r="CC14" i="22"/>
  <c r="CC15" i="22"/>
  <c r="CE3" i="22"/>
  <c r="CD12" i="22"/>
  <c r="BU76" i="36"/>
  <c r="CB94" i="36"/>
  <c r="CB87" i="36"/>
  <c r="CB83" i="36"/>
  <c r="CB89" i="36"/>
  <c r="CB93" i="36"/>
  <c r="CB91" i="36"/>
  <c r="CB95" i="36"/>
  <c r="CB90" i="36"/>
  <c r="CB92" i="36"/>
  <c r="BW82" i="36"/>
  <c r="BV98" i="36"/>
  <c r="CB86" i="36"/>
  <c r="CB96" i="36"/>
  <c r="CB85" i="36"/>
  <c r="BS134" i="36"/>
  <c r="BS121" i="36"/>
  <c r="CB84" i="36"/>
  <c r="CB88" i="36"/>
  <c r="CD136" i="31"/>
  <c r="BU19" i="35"/>
  <c r="BV15" i="35"/>
  <c r="BW23" i="35"/>
  <c r="BW32" i="35" s="1"/>
  <c r="BX22" i="35"/>
  <c r="BW21" i="35"/>
  <c r="BW31" i="35" s="1"/>
  <c r="BX20" i="35"/>
  <c r="BT30" i="35"/>
  <c r="BU29" i="35"/>
  <c r="CD384" i="32"/>
  <c r="CD382" i="32"/>
  <c r="CD367" i="32"/>
  <c r="CD347" i="31"/>
  <c r="CD209" i="30"/>
  <c r="CD371" i="32"/>
  <c r="CD372" i="32"/>
  <c r="CD387" i="32"/>
  <c r="CD365" i="32"/>
  <c r="CD342" i="31"/>
  <c r="CD204" i="30"/>
  <c r="CD348" i="31"/>
  <c r="CD368" i="32"/>
  <c r="CD341" i="31"/>
  <c r="CD351" i="31"/>
  <c r="CD373" i="32"/>
  <c r="CD381" i="32"/>
  <c r="CD208" i="30"/>
  <c r="CD343" i="31"/>
  <c r="CD377" i="32"/>
  <c r="CD378" i="32"/>
  <c r="CE306" i="32"/>
  <c r="CE309" i="32"/>
  <c r="CE307" i="32"/>
  <c r="CE318" i="32"/>
  <c r="CE308" i="32"/>
  <c r="CE311" i="32"/>
  <c r="CE310" i="32"/>
  <c r="CE300" i="32"/>
  <c r="CE301" i="32"/>
  <c r="CE319" i="32"/>
  <c r="CE314" i="32"/>
  <c r="CE304" i="32"/>
  <c r="CE320" i="32"/>
  <c r="CE302" i="32"/>
  <c r="CE323" i="32"/>
  <c r="CE316" i="32"/>
  <c r="CE322" i="32"/>
  <c r="CE315" i="32"/>
  <c r="CE303" i="32"/>
  <c r="CE313" i="32"/>
  <c r="CE317" i="32"/>
  <c r="CE305" i="32"/>
  <c r="CE321" i="32"/>
  <c r="CE312" i="32"/>
  <c r="CE307" i="31"/>
  <c r="CE314" i="31"/>
  <c r="CE322" i="31"/>
  <c r="CE309" i="31"/>
  <c r="CE306" i="31"/>
  <c r="CE318" i="31"/>
  <c r="CE311" i="31"/>
  <c r="CE308" i="31"/>
  <c r="CE320" i="31"/>
  <c r="CE313" i="31"/>
  <c r="CE312" i="31"/>
  <c r="CE319" i="31"/>
  <c r="CE300" i="31"/>
  <c r="CE315" i="31"/>
  <c r="CE316" i="31"/>
  <c r="CE303" i="31"/>
  <c r="CE301" i="31"/>
  <c r="CE305" i="31"/>
  <c r="CE302" i="31"/>
  <c r="CE317" i="31"/>
  <c r="CE323" i="31"/>
  <c r="CE304" i="31"/>
  <c r="CE310" i="31"/>
  <c r="CE321" i="31"/>
  <c r="CD206" i="30"/>
  <c r="CC342" i="30"/>
  <c r="CD342" i="30" s="1"/>
  <c r="CD133" i="31"/>
  <c r="CD116" i="31"/>
  <c r="CD254" i="31"/>
  <c r="CD269" i="31"/>
  <c r="CD381" i="31"/>
  <c r="CD383" i="31"/>
  <c r="CD368" i="31"/>
  <c r="CD137" i="31"/>
  <c r="CD387" i="31"/>
  <c r="CE240" i="32"/>
  <c r="CE225" i="32"/>
  <c r="CE232" i="32"/>
  <c r="CD122" i="32"/>
  <c r="CD259" i="32"/>
  <c r="CD275" i="32"/>
  <c r="CC399" i="32"/>
  <c r="CD274" i="32"/>
  <c r="CC415" i="31"/>
  <c r="CD261" i="32"/>
  <c r="CC411" i="32"/>
  <c r="CC408" i="31"/>
  <c r="CC405" i="32"/>
  <c r="CD266" i="32"/>
  <c r="CD346" i="31"/>
  <c r="CD353" i="31"/>
  <c r="CD338" i="31"/>
  <c r="CD339" i="31"/>
  <c r="CD376" i="32"/>
  <c r="CD379" i="32"/>
  <c r="CC345" i="30"/>
  <c r="CD130" i="31"/>
  <c r="CD129" i="31"/>
  <c r="CD271" i="31"/>
  <c r="CD258" i="31"/>
  <c r="CD373" i="31"/>
  <c r="CD378" i="31"/>
  <c r="CD386" i="31"/>
  <c r="CE235" i="32"/>
  <c r="CE241" i="32"/>
  <c r="CE227" i="32"/>
  <c r="CE226" i="32"/>
  <c r="CD123" i="32"/>
  <c r="CD134" i="32"/>
  <c r="CD130" i="32"/>
  <c r="CD258" i="32"/>
  <c r="CC403" i="32"/>
  <c r="CC403" i="31"/>
  <c r="CC411" i="31"/>
  <c r="CD361" i="32"/>
  <c r="CC404" i="31"/>
  <c r="CE221" i="32"/>
  <c r="CC398" i="32"/>
  <c r="CD345" i="31"/>
  <c r="CD364" i="32"/>
  <c r="CD366" i="32"/>
  <c r="CD386" i="32"/>
  <c r="CC346" i="30"/>
  <c r="CD126" i="31"/>
  <c r="CD122" i="31"/>
  <c r="CD121" i="31"/>
  <c r="CD259" i="31"/>
  <c r="CD266" i="31"/>
  <c r="CD384" i="31"/>
  <c r="CD367" i="31"/>
  <c r="CD372" i="31"/>
  <c r="CD385" i="31"/>
  <c r="CE230" i="32"/>
  <c r="CE238" i="32"/>
  <c r="CD118" i="32"/>
  <c r="CD121" i="32"/>
  <c r="CD126" i="32"/>
  <c r="CE244" i="32"/>
  <c r="CD361" i="31"/>
  <c r="CD277" i="32"/>
  <c r="CC410" i="32"/>
  <c r="CC416" i="32"/>
  <c r="CC402" i="32"/>
  <c r="CD255" i="32"/>
  <c r="CC395" i="32"/>
  <c r="CD340" i="31"/>
  <c r="CD350" i="31"/>
  <c r="CD370" i="32"/>
  <c r="CC344" i="30"/>
  <c r="CC343" i="30"/>
  <c r="CD128" i="31"/>
  <c r="CD117" i="31"/>
  <c r="CD267" i="31"/>
  <c r="CD264" i="31"/>
  <c r="CD379" i="31"/>
  <c r="CD364" i="31"/>
  <c r="CD116" i="32"/>
  <c r="CD119" i="32"/>
  <c r="CD114" i="32"/>
  <c r="CE245" i="32"/>
  <c r="CC407" i="32"/>
  <c r="CD254" i="32"/>
  <c r="CC409" i="32"/>
  <c r="CC394" i="31"/>
  <c r="CD264" i="32"/>
  <c r="CC398" i="31"/>
  <c r="CC397" i="32"/>
  <c r="CC412" i="32"/>
  <c r="CC415" i="32"/>
  <c r="CD330" i="31"/>
  <c r="CD207" i="30"/>
  <c r="CC341" i="30"/>
  <c r="CD123" i="31"/>
  <c r="CD127" i="31"/>
  <c r="CD124" i="31"/>
  <c r="CD274" i="31"/>
  <c r="CD272" i="31"/>
  <c r="CD262" i="31"/>
  <c r="CD255" i="31"/>
  <c r="CD382" i="31"/>
  <c r="CD380" i="31"/>
  <c r="CD128" i="32"/>
  <c r="CE246" i="32"/>
  <c r="CC397" i="31"/>
  <c r="CC417" i="31"/>
  <c r="CC410" i="31"/>
  <c r="CC413" i="31"/>
  <c r="CC405" i="31"/>
  <c r="CC401" i="32"/>
  <c r="CD268" i="32"/>
  <c r="CD270" i="32"/>
  <c r="CD331" i="31"/>
  <c r="CD332" i="31"/>
  <c r="CD385" i="32"/>
  <c r="CD375" i="32"/>
  <c r="CD205" i="30"/>
  <c r="CD119" i="31"/>
  <c r="CD134" i="31"/>
  <c r="CD114" i="31"/>
  <c r="CD265" i="31"/>
  <c r="CD270" i="31"/>
  <c r="CD268" i="31"/>
  <c r="CD377" i="31"/>
  <c r="CD376" i="31"/>
  <c r="CD375" i="31"/>
  <c r="CD276" i="31"/>
  <c r="CE231" i="32"/>
  <c r="CE239" i="32"/>
  <c r="CE237" i="32"/>
  <c r="CE228" i="32"/>
  <c r="CE243" i="32"/>
  <c r="CE229" i="32"/>
  <c r="CE224" i="32"/>
  <c r="CD115" i="32"/>
  <c r="CD131" i="32"/>
  <c r="CD132" i="32"/>
  <c r="CD137" i="32"/>
  <c r="CE247" i="32"/>
  <c r="CD5" i="38" a="1"/>
  <c r="CD5" i="38" s="1"/>
  <c r="CD8" i="38" a="1"/>
  <c r="CD8" i="38" s="1"/>
  <c r="CC396" i="31"/>
  <c r="CC408" i="32"/>
  <c r="CD267" i="32"/>
  <c r="CC406" i="31"/>
  <c r="CC396" i="32"/>
  <c r="CC413" i="32"/>
  <c r="CD263" i="32"/>
  <c r="CD265" i="32"/>
  <c r="CD271" i="32"/>
  <c r="CD333" i="31"/>
  <c r="CD383" i="32"/>
  <c r="CD132" i="31"/>
  <c r="CD131" i="31"/>
  <c r="CD257" i="31"/>
  <c r="CD115" i="31"/>
  <c r="CD263" i="31"/>
  <c r="CD256" i="31"/>
  <c r="CD371" i="31"/>
  <c r="CD374" i="31"/>
  <c r="CD370" i="31"/>
  <c r="CD135" i="31"/>
  <c r="CD277" i="31"/>
  <c r="CE233" i="32"/>
  <c r="CE236" i="32"/>
  <c r="CD133" i="32"/>
  <c r="CD129" i="32"/>
  <c r="CD124" i="32"/>
  <c r="CD136" i="32"/>
  <c r="CC399" i="31"/>
  <c r="CC407" i="31"/>
  <c r="CD262" i="32"/>
  <c r="CC406" i="32"/>
  <c r="CD257" i="32"/>
  <c r="CC395" i="31"/>
  <c r="CC412" i="31"/>
  <c r="CD276" i="32"/>
  <c r="CD256" i="32"/>
  <c r="CD334" i="31"/>
  <c r="CD335" i="31"/>
  <c r="CD374" i="32"/>
  <c r="CD369" i="32"/>
  <c r="CD125" i="31"/>
  <c r="CD118" i="31"/>
  <c r="CD261" i="31"/>
  <c r="CD273" i="31"/>
  <c r="CD365" i="31"/>
  <c r="CD369" i="31"/>
  <c r="CE242" i="32"/>
  <c r="CD125" i="32"/>
  <c r="CD127" i="32"/>
  <c r="CD117" i="32"/>
  <c r="CD273" i="32"/>
  <c r="CC414" i="31"/>
  <c r="CC409" i="31"/>
  <c r="CC402" i="31"/>
  <c r="CC416" i="31"/>
  <c r="CD269" i="32"/>
  <c r="CC414" i="32"/>
  <c r="CC394" i="32"/>
  <c r="CD272" i="32"/>
  <c r="CC417" i="32"/>
  <c r="CD344" i="31"/>
  <c r="CD337" i="31"/>
  <c r="CD352" i="31"/>
  <c r="CD226" i="33"/>
  <c r="CD227" i="33"/>
  <c r="CD225" i="33"/>
  <c r="CE10" i="39" a="1"/>
  <c r="CE10" i="39" s="1"/>
  <c r="CD7" i="38" a="1"/>
  <c r="CD7" i="38" s="1"/>
  <c r="CE7" i="39" a="1"/>
  <c r="CE7" i="39" s="1"/>
  <c r="CE11" i="39" a="1"/>
  <c r="CE11" i="39" s="1"/>
  <c r="CE5" i="39" a="1"/>
  <c r="CE5" i="39" s="1"/>
  <c r="CF11" i="16" a="1"/>
  <c r="CF11" i="16" s="1"/>
  <c r="CF10" i="16" a="1"/>
  <c r="CF10" i="16" s="1"/>
  <c r="CF9" i="16" a="1"/>
  <c r="CF9" i="16" s="1"/>
  <c r="CD10" i="38" a="1"/>
  <c r="CD10" i="38" s="1"/>
  <c r="CF8" i="16" a="1"/>
  <c r="CF8" i="16" s="1"/>
  <c r="CF5" i="16" a="1"/>
  <c r="CF5" i="16" s="1"/>
  <c r="CD11" i="38" a="1"/>
  <c r="CD11" i="38" s="1"/>
  <c r="CE8" i="39" a="1"/>
  <c r="CE8" i="39" s="1"/>
  <c r="CE150" i="33"/>
  <c r="CE148" i="33"/>
  <c r="CE149" i="33"/>
  <c r="CE71" i="33"/>
  <c r="CE72" i="33"/>
  <c r="CE73" i="33"/>
  <c r="CD213" i="33"/>
  <c r="CD217" i="33"/>
  <c r="CD208" i="33"/>
  <c r="CD221" i="33"/>
  <c r="CD206" i="33"/>
  <c r="CD223" i="33"/>
  <c r="CD204" i="33"/>
  <c r="CD216" i="33"/>
  <c r="CD212" i="33"/>
  <c r="CD214" i="33"/>
  <c r="CD218" i="33"/>
  <c r="CD220" i="33"/>
  <c r="CD207" i="33"/>
  <c r="CD209" i="33"/>
  <c r="CD224" i="33"/>
  <c r="CD205" i="33"/>
  <c r="CD211" i="33"/>
  <c r="CD215" i="33"/>
  <c r="CD219" i="33"/>
  <c r="CD179" i="33"/>
  <c r="CD174" i="33"/>
  <c r="CD186" i="33"/>
  <c r="CD193" i="33"/>
  <c r="CD177" i="33"/>
  <c r="CD182" i="33"/>
  <c r="CD184" i="33"/>
  <c r="CD189" i="33"/>
  <c r="CD191" i="33"/>
  <c r="CD175" i="33"/>
  <c r="CD180" i="33"/>
  <c r="CD187" i="33"/>
  <c r="CD194" i="33"/>
  <c r="CD183" i="33"/>
  <c r="CD190" i="33"/>
  <c r="CD197" i="33"/>
  <c r="CD176" i="33"/>
  <c r="CD195" i="33"/>
  <c r="CD178" i="33"/>
  <c r="CD185" i="33"/>
  <c r="CD192" i="33"/>
  <c r="CD181" i="33"/>
  <c r="CD188" i="33"/>
  <c r="CD196" i="33"/>
  <c r="CD222" i="33"/>
  <c r="CE50" i="33"/>
  <c r="CE53" i="33"/>
  <c r="CE55" i="33"/>
  <c r="CE60" i="33"/>
  <c r="CE62" i="33"/>
  <c r="CE64" i="33"/>
  <c r="CE57" i="33"/>
  <c r="CE58" i="33"/>
  <c r="CE51" i="33"/>
  <c r="CE54" i="33"/>
  <c r="CE66" i="33"/>
  <c r="CE68" i="33"/>
  <c r="CE22" i="33"/>
  <c r="CE26" i="33"/>
  <c r="CE30" i="33"/>
  <c r="CE52" i="33"/>
  <c r="CE20" i="33"/>
  <c r="CE29" i="33"/>
  <c r="CE33" i="33"/>
  <c r="CE40" i="33"/>
  <c r="CE28" i="33"/>
  <c r="CE35" i="33"/>
  <c r="CE42" i="33"/>
  <c r="CE61" i="33"/>
  <c r="CE63" i="33"/>
  <c r="CE69" i="33"/>
  <c r="CE25" i="33"/>
  <c r="CE37" i="33"/>
  <c r="CE65" i="33"/>
  <c r="CE21" i="33"/>
  <c r="CE23" i="33"/>
  <c r="CE27" i="33"/>
  <c r="CE32" i="33"/>
  <c r="CE39" i="33"/>
  <c r="CE70" i="33"/>
  <c r="CE43" i="33"/>
  <c r="CE67" i="33"/>
  <c r="CE31" i="33"/>
  <c r="CE34" i="33"/>
  <c r="CE59" i="33"/>
  <c r="CE36" i="33"/>
  <c r="CE24" i="33"/>
  <c r="CE38" i="33"/>
  <c r="CE41" i="33"/>
  <c r="CE131" i="33"/>
  <c r="CE129" i="33"/>
  <c r="CE127" i="33"/>
  <c r="CE132" i="33"/>
  <c r="CE134" i="33"/>
  <c r="CE143" i="33"/>
  <c r="CE147" i="33"/>
  <c r="CE128" i="33"/>
  <c r="CE145" i="33"/>
  <c r="CE135" i="33"/>
  <c r="CE140" i="33"/>
  <c r="CE130" i="33"/>
  <c r="CE136" i="33"/>
  <c r="CE138" i="33"/>
  <c r="CE144" i="33"/>
  <c r="CE146" i="33"/>
  <c r="CE142" i="33"/>
  <c r="CE100" i="33"/>
  <c r="CE105" i="33"/>
  <c r="CE107" i="33"/>
  <c r="CE110" i="33"/>
  <c r="CE112" i="33"/>
  <c r="CE114" i="33"/>
  <c r="CE116" i="33"/>
  <c r="CE118" i="33"/>
  <c r="CE98" i="33"/>
  <c r="CE102" i="33"/>
  <c r="CE109" i="33"/>
  <c r="CE120" i="33"/>
  <c r="CE137" i="33"/>
  <c r="CE141" i="33"/>
  <c r="CE104" i="33"/>
  <c r="CE99" i="33"/>
  <c r="CE108" i="33"/>
  <c r="CE117" i="33"/>
  <c r="CE103" i="33"/>
  <c r="CE113" i="33"/>
  <c r="CE97" i="33"/>
  <c r="CE101" i="33"/>
  <c r="CE111" i="33"/>
  <c r="CE115" i="33"/>
  <c r="CE119" i="33"/>
  <c r="CE139" i="33"/>
  <c r="CE106" i="33"/>
  <c r="CF171" i="32"/>
  <c r="CF179" i="32"/>
  <c r="CF160" i="32"/>
  <c r="CF183" i="32"/>
  <c r="CF167" i="32"/>
  <c r="CF172" i="32"/>
  <c r="CF178" i="32"/>
  <c r="CF161" i="32"/>
  <c r="CF170" i="32"/>
  <c r="CF180" i="32"/>
  <c r="CF181" i="32"/>
  <c r="CF165" i="32"/>
  <c r="CF168" i="32"/>
  <c r="CF174" i="32"/>
  <c r="CF177" i="32"/>
  <c r="CF162" i="32"/>
  <c r="CF166" i="32"/>
  <c r="CF175" i="32"/>
  <c r="CF163" i="32"/>
  <c r="CF169" i="32"/>
  <c r="CF173" i="32"/>
  <c r="CF182" i="32"/>
  <c r="CF164" i="32"/>
  <c r="CF176" i="32"/>
  <c r="CE84" i="32"/>
  <c r="CE87" i="32"/>
  <c r="CE89" i="32"/>
  <c r="CE86" i="32"/>
  <c r="CE96" i="32"/>
  <c r="CE99" i="32"/>
  <c r="CE101" i="32"/>
  <c r="CE103" i="32"/>
  <c r="CE107" i="32"/>
  <c r="CE95" i="32"/>
  <c r="CE97" i="32"/>
  <c r="CE105" i="32"/>
  <c r="CE88" i="32"/>
  <c r="CE90" i="32"/>
  <c r="CE102" i="32"/>
  <c r="CE93" i="32"/>
  <c r="CE106" i="32"/>
  <c r="CE94" i="32"/>
  <c r="CE100" i="32"/>
  <c r="CE85" i="32"/>
  <c r="CE91" i="32"/>
  <c r="CE104" i="32"/>
  <c r="CE26" i="32"/>
  <c r="CE30" i="32"/>
  <c r="CE36" i="32"/>
  <c r="CE38" i="32"/>
  <c r="CE20" i="32"/>
  <c r="CE34" i="32"/>
  <c r="CE40" i="32"/>
  <c r="CE21" i="32"/>
  <c r="CE23" i="32"/>
  <c r="CE32" i="32"/>
  <c r="CE43" i="32"/>
  <c r="CE29" i="32"/>
  <c r="CE37" i="32"/>
  <c r="CE98" i="32"/>
  <c r="CE31" i="32"/>
  <c r="CE92" i="32"/>
  <c r="CE25" i="32"/>
  <c r="CE28" i="32"/>
  <c r="CE42" i="32"/>
  <c r="CE39" i="32"/>
  <c r="CE22" i="32"/>
  <c r="CE24" i="32"/>
  <c r="CE27" i="32"/>
  <c r="CE33" i="32"/>
  <c r="CE35" i="32"/>
  <c r="CE41" i="32"/>
  <c r="CE213" i="31"/>
  <c r="CE212" i="31"/>
  <c r="CE247" i="31"/>
  <c r="CE246" i="31"/>
  <c r="CE72" i="31"/>
  <c r="CE73" i="31"/>
  <c r="CE195" i="31"/>
  <c r="CE203" i="31"/>
  <c r="CE206" i="31"/>
  <c r="CE191" i="31"/>
  <c r="CE211" i="31"/>
  <c r="CE194" i="31"/>
  <c r="CE197" i="31"/>
  <c r="CE199" i="31"/>
  <c r="CE201" i="31"/>
  <c r="CE205" i="31"/>
  <c r="CE208" i="31"/>
  <c r="CE192" i="31"/>
  <c r="CE207" i="31"/>
  <c r="CE210" i="31"/>
  <c r="CE202" i="31"/>
  <c r="CE161" i="31"/>
  <c r="CE165" i="31"/>
  <c r="CE168" i="31"/>
  <c r="CE193" i="31"/>
  <c r="CE176" i="31"/>
  <c r="CE200" i="31"/>
  <c r="CE171" i="31"/>
  <c r="CE209" i="31"/>
  <c r="CE162" i="31"/>
  <c r="CE164" i="31"/>
  <c r="CE167" i="31"/>
  <c r="CE169" i="31"/>
  <c r="CE173" i="31"/>
  <c r="CE178" i="31"/>
  <c r="CE182" i="31"/>
  <c r="CE190" i="31"/>
  <c r="CE175" i="31"/>
  <c r="CE180" i="31"/>
  <c r="CE198" i="31"/>
  <c r="CE160" i="31"/>
  <c r="CE166" i="31"/>
  <c r="CE163" i="31"/>
  <c r="CE172" i="31"/>
  <c r="CE181" i="31"/>
  <c r="CE170" i="31"/>
  <c r="CE179" i="31"/>
  <c r="CE177" i="31"/>
  <c r="CE204" i="31"/>
  <c r="CE183" i="31"/>
  <c r="CE174" i="31"/>
  <c r="CE81" i="31"/>
  <c r="CD88" i="31"/>
  <c r="CD100" i="31"/>
  <c r="CD92" i="31"/>
  <c r="CD86" i="31"/>
  <c r="CD96" i="31"/>
  <c r="CD99" i="31"/>
  <c r="CD102" i="31"/>
  <c r="CD89" i="31"/>
  <c r="CD94" i="31"/>
  <c r="CD84" i="31"/>
  <c r="CD91" i="31"/>
  <c r="CD87" i="31"/>
  <c r="CD93" i="31"/>
  <c r="CD101" i="31"/>
  <c r="CD90" i="31"/>
  <c r="CD105" i="31"/>
  <c r="CD107" i="31"/>
  <c r="CD98" i="31"/>
  <c r="CD97" i="31"/>
  <c r="CD106" i="31"/>
  <c r="CD95" i="31"/>
  <c r="CD104" i="31"/>
  <c r="CD85" i="31"/>
  <c r="CD103" i="31"/>
  <c r="CE225" i="31"/>
  <c r="CE227" i="31"/>
  <c r="CE234" i="31"/>
  <c r="CE229" i="31"/>
  <c r="CE231" i="31"/>
  <c r="CE224" i="31"/>
  <c r="CE226" i="31"/>
  <c r="CE228" i="31"/>
  <c r="CE230" i="31"/>
  <c r="CE235" i="31"/>
  <c r="CE240" i="31"/>
  <c r="CE236" i="31"/>
  <c r="CE238" i="31"/>
  <c r="CE242" i="31"/>
  <c r="CE244" i="31"/>
  <c r="CE232" i="31"/>
  <c r="CE237" i="31"/>
  <c r="CE245" i="31"/>
  <c r="CE233" i="31"/>
  <c r="CE243" i="31"/>
  <c r="CE241" i="31"/>
  <c r="CE239" i="31"/>
  <c r="CE51" i="31"/>
  <c r="CE63" i="31"/>
  <c r="CE65" i="31"/>
  <c r="CE31" i="31"/>
  <c r="CE54" i="31"/>
  <c r="CE67" i="31"/>
  <c r="CE21" i="31"/>
  <c r="CE23" i="31"/>
  <c r="CE29" i="31"/>
  <c r="CE36" i="31"/>
  <c r="CE39" i="31"/>
  <c r="CE53" i="31"/>
  <c r="CE58" i="31"/>
  <c r="CE60" i="31"/>
  <c r="CE69" i="31"/>
  <c r="CE71" i="31"/>
  <c r="CE25" i="31"/>
  <c r="CE27" i="31"/>
  <c r="CE33" i="31"/>
  <c r="CE41" i="31"/>
  <c r="CE43" i="31"/>
  <c r="CE52" i="31"/>
  <c r="CE32" i="31"/>
  <c r="CE38" i="31"/>
  <c r="CE35" i="31"/>
  <c r="CE59" i="31"/>
  <c r="CE55" i="31"/>
  <c r="CE66" i="31"/>
  <c r="CE24" i="31"/>
  <c r="CE50" i="31"/>
  <c r="CE57" i="31"/>
  <c r="CE62" i="31"/>
  <c r="CE64" i="31"/>
  <c r="CE22" i="31"/>
  <c r="CE28" i="31"/>
  <c r="CE30" i="31"/>
  <c r="CE68" i="31"/>
  <c r="CE40" i="31"/>
  <c r="CE20" i="31"/>
  <c r="CE37" i="31"/>
  <c r="CE61" i="31"/>
  <c r="CE26" i="31"/>
  <c r="CE34" i="31"/>
  <c r="CE70" i="31"/>
  <c r="CE42" i="31"/>
  <c r="CE102" i="16"/>
  <c r="CE54" i="16"/>
  <c r="CE126" i="16" s="1"/>
  <c r="CE31" i="16"/>
  <c r="CE104" i="16" s="1"/>
  <c r="CE32" i="16"/>
  <c r="CE105" i="16" s="1"/>
  <c r="CE55" i="16"/>
  <c r="CE127" i="16" s="1"/>
  <c r="CE56" i="16"/>
  <c r="CE128" i="16" s="1"/>
  <c r="CE33" i="16"/>
  <c r="CE106" i="16" s="1"/>
  <c r="CE34" i="16"/>
  <c r="CE107" i="16" s="1"/>
  <c r="CE57" i="16"/>
  <c r="CE129" i="16" s="1"/>
  <c r="CE69" i="30"/>
  <c r="CE71" i="30"/>
  <c r="CE67" i="30"/>
  <c r="CE70" i="30"/>
  <c r="CE72" i="30"/>
  <c r="CE38" i="30"/>
  <c r="CE40" i="30"/>
  <c r="CE42" i="30"/>
  <c r="CE68" i="30"/>
  <c r="CE41" i="30"/>
  <c r="CE39" i="30"/>
  <c r="CE37" i="30"/>
  <c r="CC394" i="30"/>
  <c r="CD234" i="30"/>
  <c r="CF39" i="39"/>
  <c r="CF61" i="39" s="1"/>
  <c r="CF89" i="39" s="1"/>
  <c r="CF111" i="39" s="1"/>
  <c r="CF133" i="39" s="1"/>
  <c r="CG16" i="39"/>
  <c r="CF4" i="39"/>
  <c r="CF9" i="39" s="1" a="1"/>
  <c r="CF9" i="39" s="1"/>
  <c r="CE39" i="38"/>
  <c r="CE61" i="38" s="1"/>
  <c r="CE89" i="38" s="1"/>
  <c r="CE111" i="38" s="1"/>
  <c r="CE133" i="38" s="1"/>
  <c r="CE4" i="38"/>
  <c r="CF16" i="38"/>
  <c r="CC399" i="30"/>
  <c r="CC404" i="30"/>
  <c r="CC402" i="30"/>
  <c r="CD251" i="30"/>
  <c r="CC387" i="30"/>
  <c r="CC366" i="30"/>
  <c r="CC357" i="30"/>
  <c r="CC371" i="30"/>
  <c r="CC392" i="30"/>
  <c r="CC354" i="30"/>
  <c r="CC407" i="30"/>
  <c r="CD260" i="30"/>
  <c r="CC372" i="30"/>
  <c r="CC388" i="30"/>
  <c r="CC359" i="30"/>
  <c r="CD229" i="30"/>
  <c r="CC358" i="30"/>
  <c r="CC356" i="30"/>
  <c r="CC367" i="30"/>
  <c r="CC376" i="30"/>
  <c r="CC386" i="30"/>
  <c r="CC362" i="30"/>
  <c r="CC368" i="30"/>
  <c r="CC398" i="30"/>
  <c r="CC405" i="30"/>
  <c r="CC391" i="30"/>
  <c r="CC397" i="30"/>
  <c r="CF154" i="30"/>
  <c r="CF153" i="30" s="1"/>
  <c r="CE184" i="30"/>
  <c r="CE215" i="30" s="1"/>
  <c r="CE245" i="30" s="1"/>
  <c r="CE202" i="33"/>
  <c r="CF172" i="33"/>
  <c r="CD232" i="30"/>
  <c r="CD240" i="30"/>
  <c r="CD321" i="30"/>
  <c r="CD352" i="30" s="1"/>
  <c r="CD382" i="30" s="1"/>
  <c r="CE291" i="30"/>
  <c r="CE290" i="30" s="1"/>
  <c r="CC373" i="30"/>
  <c r="CC375" i="30"/>
  <c r="CD392" i="32"/>
  <c r="CD404" i="32" s="1"/>
  <c r="CE362" i="32"/>
  <c r="CE371" i="32" s="1"/>
  <c r="CD253" i="30"/>
  <c r="CC360" i="30"/>
  <c r="CC385" i="30"/>
  <c r="CD233" i="30"/>
  <c r="CD258" i="30"/>
  <c r="CF188" i="32"/>
  <c r="CG158" i="32"/>
  <c r="CG157" i="32" s="1"/>
  <c r="CD239" i="30"/>
  <c r="CD264" i="30"/>
  <c r="CC363" i="30"/>
  <c r="CC370" i="30"/>
  <c r="CD230" i="30"/>
  <c r="CD269" i="30"/>
  <c r="CC369" i="30"/>
  <c r="CD246" i="30"/>
  <c r="CD226" i="30"/>
  <c r="CD225" i="30"/>
  <c r="CD220" i="30"/>
  <c r="CC396" i="30"/>
  <c r="CC400" i="30"/>
  <c r="CD255" i="30"/>
  <c r="CC403" i="30"/>
  <c r="CD268" i="30"/>
  <c r="CC401" i="30"/>
  <c r="AT353" i="30"/>
  <c r="CE252" i="31"/>
  <c r="CE275" i="31" s="1"/>
  <c r="CF222" i="31"/>
  <c r="CF221" i="31" s="1"/>
  <c r="CD267" i="30"/>
  <c r="CD266" i="30"/>
  <c r="CD222" i="30"/>
  <c r="CD392" i="31"/>
  <c r="CD401" i="31" s="1"/>
  <c r="CE362" i="31"/>
  <c r="CE373" i="31" s="1"/>
  <c r="CC377" i="30"/>
  <c r="CC390" i="30"/>
  <c r="CC374" i="30"/>
  <c r="CC361" i="30"/>
  <c r="CD259" i="30"/>
  <c r="CD344" i="30"/>
  <c r="CD341" i="30"/>
  <c r="CD343" i="30"/>
  <c r="CD346" i="30"/>
  <c r="CD345" i="30"/>
  <c r="CD312" i="30"/>
  <c r="CD316" i="30"/>
  <c r="CD313" i="30"/>
  <c r="CD314" i="30"/>
  <c r="CD315" i="30"/>
  <c r="CD311" i="30"/>
  <c r="CD228" i="30"/>
  <c r="CD223" i="30"/>
  <c r="CE328" i="31"/>
  <c r="CE341" i="31" s="1"/>
  <c r="CF298" i="31"/>
  <c r="CF297" i="31" s="1"/>
  <c r="CC365" i="30"/>
  <c r="CC393" i="30"/>
  <c r="CD235" i="30"/>
  <c r="CF157" i="31"/>
  <c r="CD224" i="30"/>
  <c r="CG95" i="33"/>
  <c r="CF125" i="33"/>
  <c r="CD263" i="30"/>
  <c r="CF188" i="31"/>
  <c r="CG158" i="31"/>
  <c r="CD221" i="30"/>
  <c r="CD238" i="30"/>
  <c r="CD257" i="30"/>
  <c r="CE174" i="30"/>
  <c r="CE179" i="30"/>
  <c r="CE206" i="30"/>
  <c r="CE176" i="30"/>
  <c r="CE208" i="30"/>
  <c r="CE207" i="30"/>
  <c r="CE175" i="30"/>
  <c r="CE178" i="30"/>
  <c r="CE204" i="30"/>
  <c r="CE177" i="30"/>
  <c r="CE209" i="30"/>
  <c r="CE328" i="32"/>
  <c r="CF298" i="32"/>
  <c r="CF297" i="32" s="1"/>
  <c r="CD261" i="30"/>
  <c r="CD227" i="30"/>
  <c r="CC395" i="30"/>
  <c r="CD248" i="30"/>
  <c r="CC355" i="30"/>
  <c r="CD219" i="30"/>
  <c r="CD217" i="30"/>
  <c r="CD237" i="30"/>
  <c r="CD247" i="30"/>
  <c r="CD254" i="30"/>
  <c r="CD252" i="30"/>
  <c r="CE252" i="32"/>
  <c r="CF222" i="32"/>
  <c r="CF238" i="32" s="1"/>
  <c r="CD262" i="30"/>
  <c r="CC389" i="30"/>
  <c r="CD270" i="30"/>
  <c r="CC364" i="30"/>
  <c r="CC384" i="30"/>
  <c r="CD250" i="30"/>
  <c r="CD236" i="30"/>
  <c r="CF94" i="33"/>
  <c r="AT383" i="30"/>
  <c r="CE171" i="33"/>
  <c r="CD265" i="30"/>
  <c r="AT216" i="30"/>
  <c r="CD256" i="30"/>
  <c r="CC406" i="30"/>
  <c r="CD231" i="30"/>
  <c r="CD218" i="30"/>
  <c r="CD249" i="30"/>
  <c r="BU115" i="36"/>
  <c r="BV52" i="36"/>
  <c r="BV72" i="36" s="1"/>
  <c r="BU106" i="36"/>
  <c r="BV43" i="36"/>
  <c r="BV63" i="36" s="1"/>
  <c r="BV53" i="36"/>
  <c r="BV73" i="36" s="1"/>
  <c r="BU116" i="36"/>
  <c r="BU105" i="36"/>
  <c r="BV42" i="36"/>
  <c r="BV62" i="36" s="1"/>
  <c r="BV45" i="36"/>
  <c r="BV65" i="36" s="1"/>
  <c r="BU108" i="36"/>
  <c r="BV41" i="36"/>
  <c r="BV61" i="36" s="1"/>
  <c r="BU104" i="36"/>
  <c r="BV50" i="36"/>
  <c r="BV70" i="36" s="1"/>
  <c r="BU113" i="36"/>
  <c r="BU114" i="36"/>
  <c r="BV51" i="36"/>
  <c r="BV71" i="36" s="1"/>
  <c r="BW50" i="37"/>
  <c r="BX39" i="37"/>
  <c r="BV49" i="36"/>
  <c r="BV69" i="36" s="1"/>
  <c r="BU112" i="36"/>
  <c r="BU111" i="36"/>
  <c r="BV48" i="36"/>
  <c r="BV68" i="36" s="1"/>
  <c r="BU107" i="36"/>
  <c r="BV44" i="36"/>
  <c r="BV64" i="36" s="1"/>
  <c r="BU56" i="36"/>
  <c r="BV40" i="36"/>
  <c r="BV60" i="36" s="1"/>
  <c r="CF13" i="35"/>
  <c r="CE27" i="35"/>
  <c r="BU109" i="36"/>
  <c r="BV46" i="36"/>
  <c r="BV66" i="36" s="1"/>
  <c r="CC81" i="36"/>
  <c r="CC102" i="36" s="1"/>
  <c r="CC131" i="36" s="1"/>
  <c r="CC132" i="36" s="1"/>
  <c r="CC59" i="36"/>
  <c r="CD39" i="36"/>
  <c r="BV47" i="36"/>
  <c r="BV67" i="36" s="1"/>
  <c r="BU110" i="36"/>
  <c r="BV54" i="36"/>
  <c r="BV74" i="36" s="1"/>
  <c r="BU117" i="36"/>
  <c r="BV17" i="35"/>
  <c r="BW14" i="35"/>
  <c r="BT103" i="36"/>
  <c r="BT119" i="36" s="1"/>
  <c r="BT78" i="36"/>
  <c r="CE38" i="37"/>
  <c r="CD48" i="37"/>
  <c r="CD49" i="37" s="1"/>
  <c r="CD141" i="16"/>
  <c r="CD146" i="16"/>
  <c r="CD149" i="16"/>
  <c r="CD148" i="16"/>
  <c r="CD151" i="16"/>
  <c r="CD150" i="16"/>
  <c r="CE24" i="16"/>
  <c r="CE97" i="16" s="1"/>
  <c r="CE47" i="16"/>
  <c r="CE119" i="16" s="1"/>
  <c r="CD74" i="16"/>
  <c r="CD69" i="16"/>
  <c r="CD76" i="16"/>
  <c r="CD78" i="16"/>
  <c r="CD77" i="16"/>
  <c r="CD79" i="16"/>
  <c r="CE131" i="30"/>
  <c r="CE124" i="30"/>
  <c r="CE111" i="30"/>
  <c r="CE120" i="30"/>
  <c r="CE116" i="30"/>
  <c r="CE127" i="30"/>
  <c r="CE132" i="30"/>
  <c r="CE130" i="30"/>
  <c r="CE125" i="30"/>
  <c r="CE126" i="30"/>
  <c r="CE117" i="30"/>
  <c r="CE121" i="30"/>
  <c r="CE113" i="30"/>
  <c r="CE133" i="30"/>
  <c r="CE114" i="30"/>
  <c r="CE109" i="30"/>
  <c r="CE123" i="30"/>
  <c r="CE119" i="30"/>
  <c r="CE115" i="30"/>
  <c r="CE122" i="30"/>
  <c r="CE118" i="30"/>
  <c r="CE110" i="30"/>
  <c r="CE112" i="30"/>
  <c r="CE128" i="30"/>
  <c r="CF39" i="16"/>
  <c r="CF61" i="16" s="1"/>
  <c r="CF89" i="16" s="1"/>
  <c r="CF111" i="16" s="1"/>
  <c r="CF133" i="16" s="1"/>
  <c r="CG16" i="16"/>
  <c r="CG4" i="16" s="1"/>
  <c r="CG7" i="16" s="1" a="1"/>
  <c r="CG7" i="16" s="1"/>
  <c r="CF48" i="33"/>
  <c r="CG18" i="33"/>
  <c r="CF17" i="33"/>
  <c r="CF48" i="31"/>
  <c r="CG18" i="31"/>
  <c r="CF48" i="32"/>
  <c r="CG18" i="32"/>
  <c r="CE112" i="31"/>
  <c r="CE135" i="31" s="1"/>
  <c r="CF82" i="31"/>
  <c r="CF17" i="31"/>
  <c r="CF17" i="32"/>
  <c r="CE112" i="32"/>
  <c r="CE136" i="32" s="1"/>
  <c r="CF82" i="32"/>
  <c r="CF81" i="32" s="1"/>
  <c r="CF102" i="30"/>
  <c r="CF103" i="30"/>
  <c r="CF101" i="30"/>
  <c r="CF81" i="30"/>
  <c r="CF108" i="30"/>
  <c r="CF129" i="30" s="1"/>
  <c r="CF89" i="30"/>
  <c r="CF97" i="30"/>
  <c r="CF87" i="30"/>
  <c r="CF91" i="30"/>
  <c r="CF80" i="30"/>
  <c r="CF90" i="30"/>
  <c r="CF86" i="30"/>
  <c r="CF96" i="30"/>
  <c r="CF92" i="30"/>
  <c r="CF84" i="30"/>
  <c r="CF85" i="30"/>
  <c r="AS79" i="30"/>
  <c r="CF93" i="30"/>
  <c r="CF94" i="30"/>
  <c r="CF82" i="30"/>
  <c r="CF83" i="30"/>
  <c r="CF88" i="30"/>
  <c r="CF95" i="30"/>
  <c r="CF100" i="30"/>
  <c r="CF98" i="30"/>
  <c r="CF99" i="30"/>
  <c r="CH17" i="30"/>
  <c r="CG47" i="30"/>
  <c r="CG78" i="30" s="1"/>
  <c r="CF16" i="30"/>
  <c r="AO61" i="16"/>
  <c r="AO89" i="16" s="1"/>
  <c r="AO111" i="16" s="1"/>
  <c r="AO133" i="16" s="1"/>
  <c r="CD13" i="22" l="1"/>
  <c r="CD14" i="22"/>
  <c r="CD15" i="22"/>
  <c r="CF3" i="22"/>
  <c r="CE12" i="22"/>
  <c r="BV76" i="36"/>
  <c r="CC92" i="36"/>
  <c r="BT134" i="36"/>
  <c r="BT121" i="36"/>
  <c r="CC90" i="36"/>
  <c r="CC96" i="36"/>
  <c r="CC86" i="36"/>
  <c r="CC91" i="36"/>
  <c r="CC95" i="36"/>
  <c r="CC93" i="36"/>
  <c r="CC85" i="36"/>
  <c r="CC88" i="36"/>
  <c r="BX82" i="36"/>
  <c r="BW98" i="36"/>
  <c r="CC89" i="36"/>
  <c r="CC94" i="36"/>
  <c r="CC84" i="36"/>
  <c r="CC87" i="36"/>
  <c r="CC83" i="36"/>
  <c r="BY20" i="35"/>
  <c r="BX21" i="35"/>
  <c r="BX31" i="35" s="1"/>
  <c r="BY22" i="35"/>
  <c r="BX23" i="35"/>
  <c r="BX32" i="35" s="1"/>
  <c r="BV19" i="35"/>
  <c r="BW15" i="35"/>
  <c r="BW17" i="35" s="1"/>
  <c r="BU30" i="35"/>
  <c r="BV29" i="35"/>
  <c r="CE8" i="38" a="1"/>
  <c r="CE8" i="38" s="1"/>
  <c r="CE205" i="30"/>
  <c r="CE344" i="31"/>
  <c r="CE369" i="32"/>
  <c r="CE375" i="32"/>
  <c r="CE345" i="31"/>
  <c r="CE374" i="32"/>
  <c r="CE383" i="32"/>
  <c r="CE385" i="32"/>
  <c r="CE370" i="32"/>
  <c r="CE379" i="32"/>
  <c r="CE335" i="31"/>
  <c r="CE332" i="31"/>
  <c r="CE350" i="31"/>
  <c r="CE334" i="31"/>
  <c r="CE333" i="31"/>
  <c r="CE340" i="31"/>
  <c r="CE376" i="32"/>
  <c r="CE331" i="31"/>
  <c r="CE339" i="31"/>
  <c r="CE386" i="32"/>
  <c r="CE338" i="31"/>
  <c r="CE352" i="31"/>
  <c r="CE366" i="32"/>
  <c r="CE353" i="31"/>
  <c r="CE337" i="31"/>
  <c r="CE330" i="31"/>
  <c r="CE364" i="32"/>
  <c r="CE346" i="31"/>
  <c r="CF318" i="32"/>
  <c r="CF321" i="32"/>
  <c r="CF306" i="32"/>
  <c r="CF303" i="32"/>
  <c r="CF301" i="32"/>
  <c r="CF308" i="32"/>
  <c r="CF305" i="32"/>
  <c r="CF307" i="32"/>
  <c r="CF302" i="32"/>
  <c r="CF309" i="32"/>
  <c r="CF319" i="32"/>
  <c r="CF304" i="32"/>
  <c r="CF300" i="32"/>
  <c r="CF311" i="32"/>
  <c r="CF322" i="32"/>
  <c r="CF310" i="32"/>
  <c r="CF314" i="32"/>
  <c r="CF315" i="32"/>
  <c r="CF323" i="32"/>
  <c r="CF312" i="32"/>
  <c r="CF320" i="32"/>
  <c r="CF317" i="32"/>
  <c r="CF316" i="32"/>
  <c r="CF313" i="32"/>
  <c r="CF307" i="31"/>
  <c r="CF302" i="31"/>
  <c r="CF317" i="31"/>
  <c r="CF309" i="31"/>
  <c r="CF304" i="31"/>
  <c r="CF310" i="31"/>
  <c r="CF311" i="31"/>
  <c r="CF314" i="31"/>
  <c r="CF308" i="31"/>
  <c r="CF313" i="31"/>
  <c r="CF312" i="31"/>
  <c r="CF316" i="31"/>
  <c r="CF315" i="31"/>
  <c r="CF319" i="31"/>
  <c r="CF322" i="31"/>
  <c r="CF303" i="31"/>
  <c r="CF321" i="31"/>
  <c r="CF318" i="31"/>
  <c r="CF301" i="31"/>
  <c r="CF323" i="31"/>
  <c r="CF320" i="31"/>
  <c r="CF305" i="31"/>
  <c r="CF300" i="31"/>
  <c r="CF306" i="31"/>
  <c r="CE124" i="31"/>
  <c r="CE132" i="31"/>
  <c r="CE121" i="31"/>
  <c r="CE119" i="31"/>
  <c r="CE270" i="31"/>
  <c r="CE262" i="31"/>
  <c r="CE367" i="31"/>
  <c r="CE380" i="31"/>
  <c r="CE137" i="31"/>
  <c r="CE387" i="31"/>
  <c r="CE115" i="32"/>
  <c r="CE125" i="32"/>
  <c r="CF228" i="32"/>
  <c r="CF226" i="32"/>
  <c r="CF245" i="32"/>
  <c r="CD416" i="31"/>
  <c r="CD412" i="31"/>
  <c r="CE263" i="32"/>
  <c r="CE268" i="32"/>
  <c r="CD409" i="32"/>
  <c r="CE255" i="32"/>
  <c r="CD403" i="31"/>
  <c r="CD415" i="31"/>
  <c r="CE349" i="31"/>
  <c r="CE343" i="31"/>
  <c r="CE384" i="32"/>
  <c r="CE127" i="31"/>
  <c r="CE267" i="31"/>
  <c r="CE261" i="31"/>
  <c r="CE268" i="31"/>
  <c r="CE379" i="31"/>
  <c r="CE375" i="31"/>
  <c r="CE385" i="31"/>
  <c r="CE119" i="32"/>
  <c r="CE131" i="32"/>
  <c r="CE132" i="32"/>
  <c r="CE118" i="32"/>
  <c r="CF233" i="32"/>
  <c r="CF229" i="32"/>
  <c r="CF224" i="32"/>
  <c r="CD402" i="31"/>
  <c r="CD395" i="31"/>
  <c r="CD413" i="32"/>
  <c r="CD401" i="32"/>
  <c r="CE254" i="32"/>
  <c r="CD402" i="32"/>
  <c r="CD403" i="32"/>
  <c r="CE274" i="32"/>
  <c r="CE348" i="31"/>
  <c r="CE134" i="31"/>
  <c r="CE274" i="31"/>
  <c r="CE254" i="31"/>
  <c r="CE256" i="31"/>
  <c r="CE376" i="31"/>
  <c r="CE370" i="31"/>
  <c r="CE386" i="31"/>
  <c r="CE129" i="32"/>
  <c r="CE124" i="32"/>
  <c r="CF242" i="32"/>
  <c r="CF247" i="32"/>
  <c r="CD409" i="31"/>
  <c r="CE257" i="32"/>
  <c r="CD396" i="32"/>
  <c r="CD405" i="31"/>
  <c r="CD415" i="32"/>
  <c r="CD407" i="32"/>
  <c r="CD416" i="32"/>
  <c r="CE258" i="32"/>
  <c r="CD399" i="32"/>
  <c r="CE347" i="31"/>
  <c r="CE351" i="31"/>
  <c r="CE382" i="32"/>
  <c r="CE377" i="32"/>
  <c r="CE131" i="31"/>
  <c r="CE114" i="31"/>
  <c r="CE265" i="31"/>
  <c r="CE272" i="31"/>
  <c r="CE273" i="31"/>
  <c r="CE371" i="31"/>
  <c r="CE382" i="31"/>
  <c r="CE366" i="31"/>
  <c r="CE123" i="32"/>
  <c r="CE117" i="32"/>
  <c r="CF240" i="32"/>
  <c r="CF239" i="32"/>
  <c r="CF231" i="32"/>
  <c r="CE5" i="38" a="1"/>
  <c r="CE5" i="38" s="1"/>
  <c r="CE7" i="38" a="1"/>
  <c r="CE7" i="38" s="1"/>
  <c r="CD417" i="32"/>
  <c r="CD414" i="31"/>
  <c r="CD406" i="32"/>
  <c r="CD406" i="31"/>
  <c r="CD413" i="31"/>
  <c r="CD412" i="32"/>
  <c r="CD410" i="32"/>
  <c r="CD398" i="32"/>
  <c r="CE266" i="32"/>
  <c r="CE275" i="32"/>
  <c r="CE342" i="31"/>
  <c r="CE381" i="32"/>
  <c r="CE133" i="31"/>
  <c r="CE125" i="31"/>
  <c r="CE257" i="31"/>
  <c r="CE269" i="31"/>
  <c r="CE365" i="31"/>
  <c r="CE383" i="31"/>
  <c r="CE368" i="31"/>
  <c r="CE128" i="32"/>
  <c r="CF237" i="32"/>
  <c r="CF236" i="32"/>
  <c r="CF232" i="32"/>
  <c r="CF246" i="32"/>
  <c r="CE272" i="32"/>
  <c r="CE273" i="32"/>
  <c r="CE262" i="32"/>
  <c r="CE267" i="32"/>
  <c r="CD410" i="31"/>
  <c r="CD397" i="32"/>
  <c r="CE277" i="32"/>
  <c r="CF221" i="32"/>
  <c r="CD405" i="32"/>
  <c r="CE259" i="32"/>
  <c r="CE380" i="32"/>
  <c r="CE367" i="32"/>
  <c r="CE123" i="31"/>
  <c r="CE130" i="31"/>
  <c r="CE129" i="31"/>
  <c r="CE118" i="31"/>
  <c r="CE115" i="31"/>
  <c r="CE263" i="31"/>
  <c r="CE271" i="31"/>
  <c r="CE258" i="31"/>
  <c r="CE374" i="31"/>
  <c r="CE378" i="31"/>
  <c r="CE384" i="31"/>
  <c r="CE277" i="31"/>
  <c r="CE127" i="32"/>
  <c r="CE134" i="32"/>
  <c r="CE122" i="32"/>
  <c r="CF243" i="32"/>
  <c r="CF235" i="32"/>
  <c r="CF227" i="32"/>
  <c r="CF230" i="32"/>
  <c r="CE137" i="32"/>
  <c r="CD394" i="32"/>
  <c r="CD407" i="31"/>
  <c r="CD417" i="31"/>
  <c r="CD398" i="31"/>
  <c r="CE361" i="31"/>
  <c r="CD404" i="31"/>
  <c r="CD408" i="31"/>
  <c r="CE372" i="32"/>
  <c r="CE368" i="32"/>
  <c r="CE126" i="31"/>
  <c r="CE122" i="31"/>
  <c r="CE116" i="31"/>
  <c r="CE266" i="31"/>
  <c r="CE381" i="31"/>
  <c r="CE372" i="31"/>
  <c r="CE377" i="31"/>
  <c r="CE136" i="31"/>
  <c r="CE276" i="31"/>
  <c r="CE121" i="32"/>
  <c r="CE126" i="32"/>
  <c r="CE116" i="32"/>
  <c r="CF234" i="32"/>
  <c r="CF241" i="32"/>
  <c r="CF225" i="32"/>
  <c r="CE135" i="32"/>
  <c r="CF244" i="32"/>
  <c r="CD414" i="32"/>
  <c r="CE256" i="32"/>
  <c r="CD399" i="31"/>
  <c r="CE271" i="32"/>
  <c r="CD408" i="32"/>
  <c r="CD397" i="31"/>
  <c r="CE264" i="32"/>
  <c r="CD395" i="32"/>
  <c r="CE361" i="32"/>
  <c r="CD411" i="32"/>
  <c r="CE365" i="32"/>
  <c r="CE378" i="32"/>
  <c r="CE387" i="32"/>
  <c r="CE128" i="31"/>
  <c r="CE117" i="31"/>
  <c r="CE259" i="31"/>
  <c r="CE264" i="31"/>
  <c r="CE255" i="31"/>
  <c r="CE369" i="31"/>
  <c r="CE364" i="31"/>
  <c r="CE130" i="32"/>
  <c r="CE114" i="32"/>
  <c r="CE133" i="32"/>
  <c r="CE269" i="32"/>
  <c r="CE276" i="32"/>
  <c r="CE265" i="32"/>
  <c r="CD396" i="31"/>
  <c r="CE270" i="32"/>
  <c r="CD394" i="31"/>
  <c r="CD411" i="31"/>
  <c r="CE261" i="32"/>
  <c r="CE373" i="32"/>
  <c r="CE11" i="38" a="1"/>
  <c r="CE11" i="38" s="1"/>
  <c r="CF10" i="39" a="1"/>
  <c r="CF10" i="39" s="1"/>
  <c r="CG5" i="16" a="1"/>
  <c r="CG5" i="16" s="1"/>
  <c r="CF5" i="39" a="1"/>
  <c r="CF5" i="39" s="1"/>
  <c r="CF8" i="39" a="1"/>
  <c r="CF8" i="39" s="1"/>
  <c r="CG8" i="16" a="1"/>
  <c r="CG8" i="16" s="1"/>
  <c r="CF11" i="39" a="1"/>
  <c r="CF11" i="39" s="1"/>
  <c r="CE10" i="38" a="1"/>
  <c r="CE10" i="38" s="1"/>
  <c r="CG9" i="16" a="1"/>
  <c r="CG9" i="16" s="1"/>
  <c r="CE9" i="38" a="1"/>
  <c r="CE9" i="38" s="1"/>
  <c r="CG10" i="16" a="1"/>
  <c r="CG10" i="16" s="1"/>
  <c r="CE226" i="33"/>
  <c r="CE227" i="33"/>
  <c r="CE225" i="33"/>
  <c r="CG11" i="16" a="1"/>
  <c r="CG11" i="16" s="1"/>
  <c r="CF7" i="39" a="1"/>
  <c r="CF7" i="39" s="1"/>
  <c r="CF148" i="33"/>
  <c r="CF149" i="33"/>
  <c r="CF150" i="33"/>
  <c r="CF72" i="33"/>
  <c r="CF73" i="33"/>
  <c r="CF71" i="33"/>
  <c r="CF131" i="33"/>
  <c r="CF129" i="33"/>
  <c r="CF127" i="33"/>
  <c r="CF132" i="33"/>
  <c r="CF137" i="33"/>
  <c r="CF139" i="33"/>
  <c r="CF141" i="33"/>
  <c r="CF143" i="33"/>
  <c r="CF147" i="33"/>
  <c r="CF128" i="33"/>
  <c r="CF145" i="33"/>
  <c r="CF134" i="33"/>
  <c r="CF142" i="33"/>
  <c r="CF135" i="33"/>
  <c r="CF138" i="33"/>
  <c r="CF146" i="33"/>
  <c r="CF100" i="33"/>
  <c r="CF105" i="33"/>
  <c r="CF107" i="33"/>
  <c r="CF110" i="33"/>
  <c r="CF112" i="33"/>
  <c r="CF114" i="33"/>
  <c r="CF116" i="33"/>
  <c r="CF118" i="33"/>
  <c r="CF98" i="33"/>
  <c r="CF102" i="33"/>
  <c r="CF109" i="33"/>
  <c r="CF120" i="33"/>
  <c r="CF130" i="33"/>
  <c r="CF136" i="33"/>
  <c r="CF144" i="33"/>
  <c r="CF104" i="33"/>
  <c r="CF99" i="33"/>
  <c r="CF108" i="33"/>
  <c r="CF117" i="33"/>
  <c r="CF140" i="33"/>
  <c r="CF97" i="33"/>
  <c r="CF113" i="33"/>
  <c r="CF103" i="33"/>
  <c r="CF115" i="33"/>
  <c r="CF106" i="33"/>
  <c r="CF111" i="33"/>
  <c r="CF119" i="33"/>
  <c r="CF101" i="33"/>
  <c r="CF52" i="33"/>
  <c r="CF50" i="33"/>
  <c r="CF53" i="33"/>
  <c r="CF60" i="33"/>
  <c r="CF57" i="33"/>
  <c r="CF58" i="33"/>
  <c r="CF51" i="33"/>
  <c r="CF24" i="33"/>
  <c r="CF31" i="33"/>
  <c r="CF36" i="33"/>
  <c r="CF38" i="33"/>
  <c r="CF55" i="33"/>
  <c r="CF66" i="33"/>
  <c r="CF68" i="33"/>
  <c r="CF22" i="33"/>
  <c r="CF26" i="33"/>
  <c r="CF30" i="33"/>
  <c r="CF20" i="33"/>
  <c r="CF29" i="33"/>
  <c r="CF33" i="33"/>
  <c r="CF40" i="33"/>
  <c r="CF54" i="33"/>
  <c r="CF62" i="33"/>
  <c r="CF28" i="33"/>
  <c r="CF35" i="33"/>
  <c r="CF42" i="33"/>
  <c r="CF61" i="33"/>
  <c r="CF63" i="33"/>
  <c r="CF64" i="33"/>
  <c r="CF69" i="33"/>
  <c r="CF25" i="33"/>
  <c r="CF37" i="33"/>
  <c r="CF23" i="33"/>
  <c r="CF67" i="33"/>
  <c r="CF34" i="33"/>
  <c r="CF70" i="33"/>
  <c r="CF43" i="33"/>
  <c r="CF27" i="33"/>
  <c r="CF39" i="33"/>
  <c r="CF59" i="33"/>
  <c r="CF21" i="33"/>
  <c r="CF32" i="33"/>
  <c r="CF41" i="33"/>
  <c r="CF65" i="33"/>
  <c r="CE205" i="33"/>
  <c r="CE211" i="33"/>
  <c r="CE215" i="33"/>
  <c r="CE219" i="33"/>
  <c r="CE213" i="33"/>
  <c r="CE217" i="33"/>
  <c r="CE208" i="33"/>
  <c r="CE221" i="33"/>
  <c r="CE206" i="33"/>
  <c r="CE223" i="33"/>
  <c r="CE204" i="33"/>
  <c r="CE216" i="33"/>
  <c r="CE222" i="33"/>
  <c r="CE207" i="33"/>
  <c r="CE209" i="33"/>
  <c r="CE224" i="33"/>
  <c r="CE220" i="33"/>
  <c r="CE176" i="33"/>
  <c r="CE181" i="33"/>
  <c r="CE188" i="33"/>
  <c r="CE218" i="33"/>
  <c r="CE179" i="33"/>
  <c r="CE174" i="33"/>
  <c r="CE186" i="33"/>
  <c r="CE193" i="33"/>
  <c r="CE212" i="33"/>
  <c r="CE214" i="33"/>
  <c r="CE177" i="33"/>
  <c r="CE184" i="33"/>
  <c r="CE191" i="33"/>
  <c r="CE196" i="33"/>
  <c r="CE180" i="33"/>
  <c r="CE187" i="33"/>
  <c r="CE194" i="33"/>
  <c r="CE183" i="33"/>
  <c r="CE190" i="33"/>
  <c r="CE197" i="33"/>
  <c r="CE182" i="33"/>
  <c r="CE189" i="33"/>
  <c r="CE175" i="33"/>
  <c r="CE178" i="33"/>
  <c r="CE185" i="33"/>
  <c r="CE192" i="33"/>
  <c r="CE195" i="33"/>
  <c r="CG162" i="32"/>
  <c r="CG168" i="32"/>
  <c r="CG177" i="32"/>
  <c r="CG171" i="32"/>
  <c r="CG179" i="32"/>
  <c r="CG181" i="32"/>
  <c r="CG163" i="32"/>
  <c r="CG165" i="32"/>
  <c r="CG174" i="32"/>
  <c r="CG176" i="32"/>
  <c r="CG167" i="32"/>
  <c r="CG172" i="32"/>
  <c r="CG178" i="32"/>
  <c r="CG161" i="32"/>
  <c r="CG170" i="32"/>
  <c r="CG164" i="32"/>
  <c r="CG173" i="32"/>
  <c r="CG180" i="32"/>
  <c r="CG166" i="32"/>
  <c r="CG175" i="32"/>
  <c r="CG169" i="32"/>
  <c r="CG183" i="32"/>
  <c r="CG160" i="32"/>
  <c r="CG182" i="32"/>
  <c r="CF88" i="32"/>
  <c r="CF86" i="32"/>
  <c r="CF84" i="32"/>
  <c r="CF87" i="32"/>
  <c r="CF89" i="32"/>
  <c r="CF92" i="32"/>
  <c r="CF98" i="32"/>
  <c r="CF100" i="32"/>
  <c r="CF102" i="32"/>
  <c r="CF106" i="32"/>
  <c r="CF91" i="32"/>
  <c r="CF93" i="32"/>
  <c r="CF99" i="32"/>
  <c r="CF101" i="32"/>
  <c r="CF103" i="32"/>
  <c r="CF107" i="32"/>
  <c r="CF95" i="32"/>
  <c r="CF97" i="32"/>
  <c r="CF105" i="32"/>
  <c r="CF90" i="32"/>
  <c r="CF96" i="32"/>
  <c r="CF94" i="32"/>
  <c r="CF22" i="32"/>
  <c r="CF28" i="32"/>
  <c r="CF85" i="32"/>
  <c r="CF104" i="32"/>
  <c r="CF26" i="32"/>
  <c r="CF30" i="32"/>
  <c r="CF36" i="32"/>
  <c r="CF38" i="32"/>
  <c r="CF29" i="32"/>
  <c r="CF37" i="32"/>
  <c r="CF40" i="32"/>
  <c r="CF21" i="32"/>
  <c r="CF23" i="32"/>
  <c r="CF32" i="32"/>
  <c r="CF43" i="32"/>
  <c r="CF41" i="32"/>
  <c r="CF34" i="32"/>
  <c r="CF31" i="32"/>
  <c r="CF20" i="32"/>
  <c r="CF25" i="32"/>
  <c r="CF42" i="32"/>
  <c r="CF35" i="32"/>
  <c r="CF39" i="32"/>
  <c r="CF24" i="32"/>
  <c r="CF27" i="32"/>
  <c r="CF33" i="32"/>
  <c r="CF246" i="31"/>
  <c r="CF247" i="31"/>
  <c r="CF213" i="31"/>
  <c r="CF212" i="31"/>
  <c r="CF72" i="31"/>
  <c r="CF73" i="31"/>
  <c r="CF232" i="31"/>
  <c r="CF225" i="31"/>
  <c r="CF227" i="31"/>
  <c r="CF234" i="31"/>
  <c r="CF229" i="31"/>
  <c r="CF231" i="31"/>
  <c r="CF224" i="31"/>
  <c r="CF226" i="31"/>
  <c r="CF228" i="31"/>
  <c r="CF233" i="31"/>
  <c r="CF237" i="31"/>
  <c r="CF243" i="31"/>
  <c r="CF245" i="31"/>
  <c r="CF235" i="31"/>
  <c r="CF240" i="31"/>
  <c r="CF230" i="31"/>
  <c r="CF236" i="31"/>
  <c r="CF238" i="31"/>
  <c r="CF242" i="31"/>
  <c r="CF244" i="31"/>
  <c r="CF241" i="31"/>
  <c r="CF239" i="31"/>
  <c r="CF61" i="31"/>
  <c r="CF26" i="31"/>
  <c r="CF34" i="31"/>
  <c r="CF65" i="31"/>
  <c r="CF51" i="31"/>
  <c r="CF63" i="31"/>
  <c r="CF31" i="31"/>
  <c r="CF50" i="31"/>
  <c r="CF54" i="31"/>
  <c r="CF67" i="31"/>
  <c r="CF21" i="31"/>
  <c r="CF23" i="31"/>
  <c r="CF29" i="31"/>
  <c r="CF36" i="31"/>
  <c r="CF39" i="31"/>
  <c r="CF32" i="31"/>
  <c r="CF38" i="31"/>
  <c r="CF57" i="31"/>
  <c r="CF62" i="31"/>
  <c r="CF58" i="31"/>
  <c r="CF60" i="31"/>
  <c r="CF69" i="31"/>
  <c r="CF71" i="31"/>
  <c r="CF25" i="31"/>
  <c r="CF27" i="31"/>
  <c r="CF33" i="31"/>
  <c r="CF41" i="31"/>
  <c r="CF43" i="31"/>
  <c r="CF64" i="31"/>
  <c r="CF52" i="31"/>
  <c r="CF55" i="31"/>
  <c r="CF66" i="31"/>
  <c r="CF24" i="31"/>
  <c r="CF35" i="31"/>
  <c r="CF53" i="31"/>
  <c r="CF22" i="31"/>
  <c r="CF30" i="31"/>
  <c r="CF20" i="31"/>
  <c r="CF68" i="31"/>
  <c r="CF40" i="31"/>
  <c r="CF28" i="31"/>
  <c r="CF37" i="31"/>
  <c r="CF42" i="31"/>
  <c r="CF59" i="31"/>
  <c r="CF70" i="31"/>
  <c r="CF193" i="31"/>
  <c r="CF198" i="31"/>
  <c r="CF209" i="31"/>
  <c r="CF195" i="31"/>
  <c r="CF203" i="31"/>
  <c r="CF206" i="31"/>
  <c r="CF191" i="31"/>
  <c r="CF211" i="31"/>
  <c r="CF194" i="31"/>
  <c r="CF197" i="31"/>
  <c r="CF199" i="31"/>
  <c r="CF201" i="31"/>
  <c r="CF205" i="31"/>
  <c r="CF208" i="31"/>
  <c r="CF192" i="31"/>
  <c r="CF207" i="31"/>
  <c r="CF210" i="31"/>
  <c r="CF202" i="31"/>
  <c r="CF174" i="31"/>
  <c r="CF181" i="31"/>
  <c r="CF161" i="31"/>
  <c r="CF165" i="31"/>
  <c r="CF168" i="31"/>
  <c r="CF176" i="31"/>
  <c r="CF200" i="31"/>
  <c r="CF171" i="31"/>
  <c r="CF162" i="31"/>
  <c r="CF164" i="31"/>
  <c r="CF167" i="31"/>
  <c r="CF169" i="31"/>
  <c r="CF173" i="31"/>
  <c r="CF178" i="31"/>
  <c r="CF182" i="31"/>
  <c r="CF190" i="31"/>
  <c r="CF175" i="31"/>
  <c r="CF180" i="31"/>
  <c r="CF163" i="31"/>
  <c r="CF172" i="31"/>
  <c r="CF170" i="31"/>
  <c r="CF179" i="31"/>
  <c r="CF160" i="31"/>
  <c r="CF177" i="31"/>
  <c r="CF204" i="31"/>
  <c r="CF183" i="31"/>
  <c r="CF166" i="31"/>
  <c r="CF81" i="31"/>
  <c r="CE85" i="31"/>
  <c r="CE90" i="31"/>
  <c r="CE95" i="31"/>
  <c r="CE97" i="31"/>
  <c r="CE103" i="31"/>
  <c r="CE88" i="31"/>
  <c r="CE100" i="31"/>
  <c r="CE92" i="31"/>
  <c r="CE86" i="31"/>
  <c r="CE96" i="31"/>
  <c r="CE99" i="31"/>
  <c r="CE102" i="31"/>
  <c r="CE89" i="31"/>
  <c r="CE94" i="31"/>
  <c r="CE84" i="31"/>
  <c r="CE91" i="31"/>
  <c r="CE101" i="31"/>
  <c r="CE105" i="31"/>
  <c r="CE107" i="31"/>
  <c r="CE93" i="31"/>
  <c r="CE104" i="31"/>
  <c r="CE98" i="31"/>
  <c r="CE87" i="31"/>
  <c r="CE106" i="31"/>
  <c r="CE74" i="16"/>
  <c r="CE124" i="16"/>
  <c r="CE146" i="16" s="1"/>
  <c r="CD406" i="30"/>
  <c r="CF102" i="16"/>
  <c r="CF124" i="16"/>
  <c r="CF33" i="16"/>
  <c r="CF106" i="16" s="1"/>
  <c r="CF56" i="16"/>
  <c r="CF128" i="16" s="1"/>
  <c r="CF31" i="16"/>
  <c r="CF104" i="16" s="1"/>
  <c r="CF54" i="16"/>
  <c r="CF126" i="16" s="1"/>
  <c r="CF34" i="16"/>
  <c r="CF107" i="16" s="1"/>
  <c r="CF57" i="16"/>
  <c r="CF129" i="16" s="1"/>
  <c r="CF32" i="16"/>
  <c r="CF105" i="16" s="1"/>
  <c r="CF55" i="16"/>
  <c r="CF127" i="16" s="1"/>
  <c r="CD403" i="30"/>
  <c r="CF37" i="30"/>
  <c r="CF39" i="30"/>
  <c r="CF41" i="30"/>
  <c r="CF69" i="30"/>
  <c r="CF71" i="30"/>
  <c r="CF67" i="30"/>
  <c r="CF70" i="30"/>
  <c r="CF72" i="30"/>
  <c r="CF38" i="30"/>
  <c r="CF40" i="30"/>
  <c r="CF42" i="30"/>
  <c r="CF68" i="30"/>
  <c r="CE247" i="30"/>
  <c r="CD394" i="30"/>
  <c r="CG39" i="39"/>
  <c r="CG61" i="39" s="1"/>
  <c r="CG89" i="39" s="1"/>
  <c r="CG111" i="39" s="1"/>
  <c r="CG133" i="39" s="1"/>
  <c r="CG4" i="39"/>
  <c r="CG9" i="39" s="1" a="1"/>
  <c r="CG9" i="39" s="1"/>
  <c r="CH16" i="39"/>
  <c r="CD395" i="30"/>
  <c r="CF39" i="38"/>
  <c r="CF61" i="38" s="1"/>
  <c r="CF89" i="38" s="1"/>
  <c r="CF111" i="38" s="1"/>
  <c r="CF133" i="38" s="1"/>
  <c r="CF4" i="38"/>
  <c r="CG16" i="38"/>
  <c r="CD404" i="30"/>
  <c r="CE227" i="30"/>
  <c r="CE251" i="30"/>
  <c r="CD398" i="30"/>
  <c r="CE218" i="30"/>
  <c r="CE265" i="30"/>
  <c r="CE237" i="30"/>
  <c r="CE228" i="30"/>
  <c r="CE249" i="30"/>
  <c r="CE231" i="30"/>
  <c r="CE270" i="30"/>
  <c r="CE252" i="30"/>
  <c r="CE217" i="30"/>
  <c r="CE261" i="30"/>
  <c r="CE236" i="30"/>
  <c r="CE219" i="30"/>
  <c r="CE257" i="30"/>
  <c r="CE264" i="30"/>
  <c r="CE256" i="30"/>
  <c r="CE250" i="30"/>
  <c r="CE262" i="30"/>
  <c r="CE222" i="30"/>
  <c r="CE234" i="30"/>
  <c r="CE225" i="30"/>
  <c r="CE260" i="30"/>
  <c r="CE248" i="30"/>
  <c r="CE221" i="30"/>
  <c r="CE254" i="30"/>
  <c r="CD399" i="30"/>
  <c r="CD364" i="30"/>
  <c r="CD377" i="30"/>
  <c r="CD391" i="30"/>
  <c r="CD389" i="30"/>
  <c r="CD396" i="30"/>
  <c r="CD360" i="30"/>
  <c r="CD365" i="30"/>
  <c r="CD355" i="30"/>
  <c r="CD397" i="30"/>
  <c r="CD384" i="30"/>
  <c r="CD366" i="30"/>
  <c r="CD388" i="30"/>
  <c r="CD405" i="30"/>
  <c r="CD356" i="30"/>
  <c r="CE223" i="30"/>
  <c r="CD361" i="30"/>
  <c r="CE267" i="30"/>
  <c r="CE220" i="30"/>
  <c r="CD370" i="30"/>
  <c r="CE258" i="30"/>
  <c r="CD375" i="30"/>
  <c r="CE232" i="30"/>
  <c r="CE263" i="30"/>
  <c r="CE235" i="30"/>
  <c r="CD362" i="30"/>
  <c r="CD374" i="30"/>
  <c r="CD392" i="30"/>
  <c r="CD401" i="30"/>
  <c r="CD387" i="30"/>
  <c r="CD369" i="30"/>
  <c r="CD363" i="30"/>
  <c r="CE233" i="30"/>
  <c r="CD373" i="30"/>
  <c r="CE238" i="30"/>
  <c r="CD393" i="30"/>
  <c r="CD386" i="30"/>
  <c r="CD390" i="30"/>
  <c r="CD358" i="30"/>
  <c r="CE268" i="30"/>
  <c r="CD402" i="30"/>
  <c r="CE269" i="30"/>
  <c r="CD367" i="30"/>
  <c r="CD376" i="30"/>
  <c r="CD385" i="30"/>
  <c r="CE224" i="30"/>
  <c r="CE255" i="30"/>
  <c r="CE239" i="30"/>
  <c r="CD407" i="30"/>
  <c r="CD400" i="30"/>
  <c r="CE226" i="30"/>
  <c r="CD354" i="30"/>
  <c r="CE253" i="30"/>
  <c r="CE240" i="30"/>
  <c r="CD371" i="30"/>
  <c r="CD357" i="30"/>
  <c r="CE259" i="30"/>
  <c r="CE266" i="30"/>
  <c r="CE230" i="30"/>
  <c r="CD368" i="30"/>
  <c r="CF171" i="33"/>
  <c r="CF174" i="30"/>
  <c r="CF179" i="30"/>
  <c r="CF176" i="30"/>
  <c r="CF175" i="30"/>
  <c r="CF178" i="30"/>
  <c r="CF177" i="30"/>
  <c r="CG188" i="31"/>
  <c r="CH158" i="31"/>
  <c r="CG94" i="33"/>
  <c r="CE392" i="31"/>
  <c r="CE401" i="31" s="1"/>
  <c r="CF362" i="31"/>
  <c r="CF381" i="31" s="1"/>
  <c r="CH158" i="32"/>
  <c r="CH157" i="32" s="1"/>
  <c r="CG188" i="32"/>
  <c r="CH95" i="33"/>
  <c r="CG125" i="33"/>
  <c r="AU383" i="30"/>
  <c r="CF328" i="31"/>
  <c r="CF332" i="31" s="1"/>
  <c r="CG298" i="31"/>
  <c r="CG297" i="31" s="1"/>
  <c r="CF252" i="31"/>
  <c r="CF273" i="31" s="1"/>
  <c r="CG222" i="31"/>
  <c r="CG221" i="31" s="1"/>
  <c r="CF184" i="30"/>
  <c r="CF215" i="30" s="1"/>
  <c r="CF245" i="30" s="1"/>
  <c r="CG154" i="30"/>
  <c r="CG153" i="30" s="1"/>
  <c r="CG157" i="31"/>
  <c r="CE311" i="30"/>
  <c r="CE315" i="30"/>
  <c r="CE312" i="30"/>
  <c r="CE316" i="30"/>
  <c r="CE313" i="30"/>
  <c r="CE314" i="30"/>
  <c r="CE321" i="30"/>
  <c r="CE352" i="30" s="1"/>
  <c r="CE382" i="30" s="1"/>
  <c r="CF291" i="30"/>
  <c r="CF290" i="30" s="1"/>
  <c r="CD372" i="30"/>
  <c r="CE392" i="32"/>
  <c r="CE404" i="32" s="1"/>
  <c r="CF362" i="32"/>
  <c r="CF374" i="32" s="1"/>
  <c r="AU216" i="30"/>
  <c r="CF328" i="32"/>
  <c r="CG298" i="32"/>
  <c r="CG297" i="32" s="1"/>
  <c r="CD359" i="30"/>
  <c r="CE229" i="30"/>
  <c r="AU353" i="30"/>
  <c r="CF252" i="32"/>
  <c r="CG222" i="32"/>
  <c r="CG244" i="32" s="1"/>
  <c r="CE246" i="30"/>
  <c r="CF202" i="33"/>
  <c r="CG172" i="33"/>
  <c r="BV113" i="36"/>
  <c r="BW50" i="36"/>
  <c r="BW70" i="36" s="1"/>
  <c r="CF38" i="37"/>
  <c r="CE48" i="37"/>
  <c r="CE49" i="37" s="1"/>
  <c r="BW47" i="36"/>
  <c r="BW67" i="36" s="1"/>
  <c r="BV110" i="36"/>
  <c r="CG13" i="35"/>
  <c r="CF27" i="35"/>
  <c r="CD59" i="36"/>
  <c r="CE39" i="36"/>
  <c r="CD81" i="36"/>
  <c r="CD102" i="36" s="1"/>
  <c r="CD131" i="36" s="1"/>
  <c r="CD132" i="36" s="1"/>
  <c r="BU78" i="36"/>
  <c r="BU103" i="36"/>
  <c r="BU119" i="36" s="1"/>
  <c r="BV112" i="36"/>
  <c r="BW49" i="36"/>
  <c r="BW69" i="36" s="1"/>
  <c r="BW41" i="36"/>
  <c r="BW61" i="36" s="1"/>
  <c r="BV104" i="36"/>
  <c r="BW53" i="36"/>
  <c r="BW73" i="36" s="1"/>
  <c r="BV116" i="36"/>
  <c r="BV56" i="36"/>
  <c r="BW40" i="36"/>
  <c r="BW60" i="36" s="1"/>
  <c r="BX50" i="37"/>
  <c r="BY39" i="37"/>
  <c r="BX14" i="35"/>
  <c r="BV106" i="36"/>
  <c r="BW43" i="36"/>
  <c r="BW63" i="36" s="1"/>
  <c r="BV109" i="36"/>
  <c r="BW46" i="36"/>
  <c r="BW66" i="36" s="1"/>
  <c r="BV107" i="36"/>
  <c r="BW44" i="36"/>
  <c r="BW64" i="36" s="1"/>
  <c r="BV114" i="36"/>
  <c r="BW51" i="36"/>
  <c r="BW71" i="36" s="1"/>
  <c r="BV108" i="36"/>
  <c r="BW45" i="36"/>
  <c r="BW65" i="36" s="1"/>
  <c r="BV115" i="36"/>
  <c r="BW52" i="36"/>
  <c r="BW72" i="36" s="1"/>
  <c r="BV117" i="36"/>
  <c r="BW54" i="36"/>
  <c r="BW74" i="36" s="1"/>
  <c r="BW48" i="36"/>
  <c r="BW68" i="36" s="1"/>
  <c r="BV111" i="36"/>
  <c r="BV105" i="36"/>
  <c r="BW42" i="36"/>
  <c r="BW62" i="36" s="1"/>
  <c r="CE151" i="16"/>
  <c r="CF47" i="16"/>
  <c r="CF119" i="16" s="1"/>
  <c r="CF24" i="16"/>
  <c r="CF97" i="16" s="1"/>
  <c r="CE148" i="16"/>
  <c r="CE141" i="16"/>
  <c r="CE150" i="16"/>
  <c r="CE149" i="16"/>
  <c r="CE78" i="16"/>
  <c r="CE77" i="16"/>
  <c r="CE79" i="16"/>
  <c r="CE69" i="16"/>
  <c r="CE76" i="16"/>
  <c r="CF109" i="30"/>
  <c r="CF112" i="30"/>
  <c r="CF114" i="30"/>
  <c r="CF132" i="30"/>
  <c r="CF118" i="30"/>
  <c r="CF125" i="30"/>
  <c r="CF110" i="30"/>
  <c r="CF124" i="30"/>
  <c r="CF130" i="30"/>
  <c r="CF122" i="30"/>
  <c r="CF133" i="30"/>
  <c r="CF127" i="30"/>
  <c r="CF115" i="30"/>
  <c r="CF113" i="30"/>
  <c r="CF116" i="30"/>
  <c r="CF131" i="30"/>
  <c r="CF121" i="30"/>
  <c r="CF120" i="30"/>
  <c r="CF119" i="30"/>
  <c r="CF117" i="30"/>
  <c r="CF111" i="30"/>
  <c r="CF128" i="30"/>
  <c r="CF123" i="30"/>
  <c r="CF126" i="30"/>
  <c r="CG39" i="16"/>
  <c r="CG61" i="16" s="1"/>
  <c r="CG89" i="16" s="1"/>
  <c r="CG111" i="16" s="1"/>
  <c r="CG133" i="16" s="1"/>
  <c r="CH16" i="16"/>
  <c r="CH4" i="16" s="1"/>
  <c r="CH7" i="16" s="1" a="1"/>
  <c r="CH7" i="16" s="1"/>
  <c r="CG17" i="33"/>
  <c r="CG48" i="33"/>
  <c r="CH18" i="33"/>
  <c r="CG82" i="31"/>
  <c r="CF112" i="31"/>
  <c r="CF125" i="31" s="1"/>
  <c r="CG48" i="32"/>
  <c r="CH18" i="32"/>
  <c r="CG17" i="31"/>
  <c r="CG17" i="32"/>
  <c r="CG48" i="31"/>
  <c r="CH18" i="31"/>
  <c r="CF112" i="32"/>
  <c r="CG82" i="32"/>
  <c r="CG81" i="32" s="1"/>
  <c r="CG101" i="30"/>
  <c r="CG103" i="30"/>
  <c r="CG102" i="30"/>
  <c r="CG81" i="30"/>
  <c r="CG108" i="30"/>
  <c r="CG129" i="30" s="1"/>
  <c r="CG83" i="30"/>
  <c r="CG99" i="30"/>
  <c r="CG92" i="30"/>
  <c r="CG85" i="30"/>
  <c r="CG98" i="30"/>
  <c r="CG82" i="30"/>
  <c r="CG90" i="30"/>
  <c r="CG100" i="30"/>
  <c r="CG94" i="30"/>
  <c r="CG97" i="30"/>
  <c r="AT79" i="30"/>
  <c r="CG95" i="30"/>
  <c r="CG96" i="30"/>
  <c r="CG87" i="30"/>
  <c r="CG84" i="30"/>
  <c r="CG93" i="30"/>
  <c r="CG91" i="30"/>
  <c r="CG89" i="30"/>
  <c r="CG86" i="30"/>
  <c r="CG80" i="30"/>
  <c r="CG88" i="30"/>
  <c r="CI17" i="30"/>
  <c r="CH47" i="30"/>
  <c r="CH78" i="30" s="1"/>
  <c r="CG16" i="30"/>
  <c r="AP61" i="16"/>
  <c r="AP89" i="16" s="1"/>
  <c r="AP111" i="16" s="1"/>
  <c r="AP133" i="16" s="1"/>
  <c r="CE13" i="22" l="1"/>
  <c r="CE14" i="22"/>
  <c r="CE15" i="22"/>
  <c r="CG3" i="22"/>
  <c r="CF12" i="22"/>
  <c r="BW76" i="36"/>
  <c r="CD84" i="36"/>
  <c r="CD95" i="36"/>
  <c r="CD94" i="36"/>
  <c r="CD91" i="36"/>
  <c r="CD89" i="36"/>
  <c r="CD86" i="36"/>
  <c r="CD96" i="36"/>
  <c r="BU134" i="36"/>
  <c r="BU121" i="36"/>
  <c r="BY82" i="36"/>
  <c r="BX98" i="36"/>
  <c r="CD90" i="36"/>
  <c r="CD88" i="36"/>
  <c r="CD83" i="36"/>
  <c r="CD85" i="36"/>
  <c r="CD87" i="36"/>
  <c r="CD93" i="36"/>
  <c r="CD92" i="36"/>
  <c r="CF8" i="38" a="1"/>
  <c r="CF8" i="38" s="1"/>
  <c r="CF116" i="32"/>
  <c r="BW19" i="35"/>
  <c r="BX15" i="35"/>
  <c r="BZ22" i="35"/>
  <c r="BY23" i="35"/>
  <c r="BY32" i="35" s="1"/>
  <c r="BZ20" i="35"/>
  <c r="BY21" i="35"/>
  <c r="BY31" i="35" s="1"/>
  <c r="BV30" i="35"/>
  <c r="BW29" i="35"/>
  <c r="CF78" i="16"/>
  <c r="CE345" i="30"/>
  <c r="CF204" i="30"/>
  <c r="CF381" i="32"/>
  <c r="CE341" i="30"/>
  <c r="CF373" i="32"/>
  <c r="CF378" i="32"/>
  <c r="CF368" i="32"/>
  <c r="CF342" i="31"/>
  <c r="CF377" i="32"/>
  <c r="CF348" i="31"/>
  <c r="CF365" i="32"/>
  <c r="CF372" i="32"/>
  <c r="CF207" i="30"/>
  <c r="CF367" i="32"/>
  <c r="CF382" i="32"/>
  <c r="CF205" i="30"/>
  <c r="CF380" i="32"/>
  <c r="CF351" i="31"/>
  <c r="CF384" i="32"/>
  <c r="CF347" i="31"/>
  <c r="CF206" i="30"/>
  <c r="CF387" i="32"/>
  <c r="CF343" i="31"/>
  <c r="CF349" i="31"/>
  <c r="CG315" i="32"/>
  <c r="CG306" i="32"/>
  <c r="CG318" i="32"/>
  <c r="CG323" i="32"/>
  <c r="CG319" i="32"/>
  <c r="CG308" i="32"/>
  <c r="CG303" i="32"/>
  <c r="CG305" i="32"/>
  <c r="CG322" i="32"/>
  <c r="CG311" i="32"/>
  <c r="CG302" i="32"/>
  <c r="CG313" i="32"/>
  <c r="CG304" i="32"/>
  <c r="CG300" i="32"/>
  <c r="CG321" i="32"/>
  <c r="CG310" i="32"/>
  <c r="CG314" i="32"/>
  <c r="CG301" i="32"/>
  <c r="CG312" i="32"/>
  <c r="CG320" i="32"/>
  <c r="CG307" i="32"/>
  <c r="CG317" i="32"/>
  <c r="CG316" i="32"/>
  <c r="CG309" i="32"/>
  <c r="CG311" i="31"/>
  <c r="CG321" i="31"/>
  <c r="CG320" i="31"/>
  <c r="CG310" i="31"/>
  <c r="CG313" i="31"/>
  <c r="CG323" i="31"/>
  <c r="CG318" i="31"/>
  <c r="CG303" i="31"/>
  <c r="CG315" i="31"/>
  <c r="CG302" i="31"/>
  <c r="CG314" i="31"/>
  <c r="CG300" i="31"/>
  <c r="CG301" i="31"/>
  <c r="CG317" i="31"/>
  <c r="CG306" i="31"/>
  <c r="CG305" i="31"/>
  <c r="CG304" i="31"/>
  <c r="CG308" i="31"/>
  <c r="CG307" i="31"/>
  <c r="CG312" i="31"/>
  <c r="CG316" i="31"/>
  <c r="CG309" i="31"/>
  <c r="CG319" i="31"/>
  <c r="CG322" i="31"/>
  <c r="CF133" i="31"/>
  <c r="CF129" i="31"/>
  <c r="CF121" i="31"/>
  <c r="CF269" i="31"/>
  <c r="CF274" i="31"/>
  <c r="CF367" i="31"/>
  <c r="CF375" i="31"/>
  <c r="CF379" i="31"/>
  <c r="CF277" i="31"/>
  <c r="CF121" i="32"/>
  <c r="CF114" i="32"/>
  <c r="CG224" i="32"/>
  <c r="CF137" i="32"/>
  <c r="CG247" i="32"/>
  <c r="CF265" i="32"/>
  <c r="CE397" i="31"/>
  <c r="CF277" i="32"/>
  <c r="CE406" i="31"/>
  <c r="CF258" i="32"/>
  <c r="CE395" i="31"/>
  <c r="CE415" i="31"/>
  <c r="CF346" i="31"/>
  <c r="CF352" i="31"/>
  <c r="CF330" i="31"/>
  <c r="CF370" i="32"/>
  <c r="CF364" i="32"/>
  <c r="CF128" i="31"/>
  <c r="CF122" i="31"/>
  <c r="CF115" i="31"/>
  <c r="CF259" i="31"/>
  <c r="CF271" i="31"/>
  <c r="CF258" i="31"/>
  <c r="CF272" i="31"/>
  <c r="CF376" i="31"/>
  <c r="CF370" i="31"/>
  <c r="CF371" i="31"/>
  <c r="CF137" i="31"/>
  <c r="CF276" i="31"/>
  <c r="CF118" i="32"/>
  <c r="CF130" i="32"/>
  <c r="CG242" i="32"/>
  <c r="CG231" i="32"/>
  <c r="CF135" i="32"/>
  <c r="CG245" i="32"/>
  <c r="CF276" i="32"/>
  <c r="CE408" i="32"/>
  <c r="CE407" i="31"/>
  <c r="CE397" i="32"/>
  <c r="CE406" i="32"/>
  <c r="CE416" i="32"/>
  <c r="CE402" i="31"/>
  <c r="CE403" i="31"/>
  <c r="CF334" i="31"/>
  <c r="CF383" i="32"/>
  <c r="CF366" i="32"/>
  <c r="CF124" i="31"/>
  <c r="CF132" i="31"/>
  <c r="CF119" i="31"/>
  <c r="CF266" i="31"/>
  <c r="CF267" i="31"/>
  <c r="CF382" i="31"/>
  <c r="CF366" i="31"/>
  <c r="CF136" i="31"/>
  <c r="CF275" i="31"/>
  <c r="CF133" i="32"/>
  <c r="CF132" i="32"/>
  <c r="CG233" i="32"/>
  <c r="CF136" i="32"/>
  <c r="CF261" i="32"/>
  <c r="CF269" i="32"/>
  <c r="CF271" i="32"/>
  <c r="CE394" i="32"/>
  <c r="CE410" i="31"/>
  <c r="CF275" i="32"/>
  <c r="CE414" i="31"/>
  <c r="CE407" i="32"/>
  <c r="CF274" i="32"/>
  <c r="CF255" i="32"/>
  <c r="CF350" i="31"/>
  <c r="CF369" i="32"/>
  <c r="CF385" i="32"/>
  <c r="CE346" i="30"/>
  <c r="CF209" i="30"/>
  <c r="CF127" i="31"/>
  <c r="CF117" i="31"/>
  <c r="CF270" i="31"/>
  <c r="CF264" i="31"/>
  <c r="CF255" i="31"/>
  <c r="CF265" i="31"/>
  <c r="CF383" i="31"/>
  <c r="CF368" i="31"/>
  <c r="CF135" i="31"/>
  <c r="CF387" i="31"/>
  <c r="CF129" i="32"/>
  <c r="CF123" i="32"/>
  <c r="CF124" i="32"/>
  <c r="CF127" i="32"/>
  <c r="CG235" i="32"/>
  <c r="CG232" i="32"/>
  <c r="CG228" i="32"/>
  <c r="CE411" i="31"/>
  <c r="CE399" i="31"/>
  <c r="CE408" i="31"/>
  <c r="CF267" i="32"/>
  <c r="CF266" i="32"/>
  <c r="CE417" i="32"/>
  <c r="CE415" i="32"/>
  <c r="CE403" i="32"/>
  <c r="CE409" i="32"/>
  <c r="CF340" i="31"/>
  <c r="CF333" i="31"/>
  <c r="CF376" i="32"/>
  <c r="CF386" i="32"/>
  <c r="CE343" i="30"/>
  <c r="CF114" i="31"/>
  <c r="CF123" i="31"/>
  <c r="CF261" i="31"/>
  <c r="CF262" i="31"/>
  <c r="CF257" i="31"/>
  <c r="CF378" i="31"/>
  <c r="CF384" i="31"/>
  <c r="CF385" i="31"/>
  <c r="CF125" i="32"/>
  <c r="CF117" i="32"/>
  <c r="CF115" i="32"/>
  <c r="CG240" i="32"/>
  <c r="CG243" i="32"/>
  <c r="CG227" i="32"/>
  <c r="CG230" i="32"/>
  <c r="CG246" i="32"/>
  <c r="CE411" i="32"/>
  <c r="CF256" i="32"/>
  <c r="CE404" i="31"/>
  <c r="CF262" i="32"/>
  <c r="CE398" i="32"/>
  <c r="CE405" i="31"/>
  <c r="CE402" i="32"/>
  <c r="CF268" i="32"/>
  <c r="CF335" i="31"/>
  <c r="CF331" i="31"/>
  <c r="CF379" i="32"/>
  <c r="CF134" i="31"/>
  <c r="CF118" i="31"/>
  <c r="CF254" i="31"/>
  <c r="CF268" i="31"/>
  <c r="CF369" i="31"/>
  <c r="CF372" i="31"/>
  <c r="CF377" i="31"/>
  <c r="CF386" i="31"/>
  <c r="CF131" i="32"/>
  <c r="CF119" i="32"/>
  <c r="CF128" i="32"/>
  <c r="CG241" i="32"/>
  <c r="CG236" i="32"/>
  <c r="CG239" i="32"/>
  <c r="CE394" i="31"/>
  <c r="CF361" i="32"/>
  <c r="CE414" i="32"/>
  <c r="CF361" i="31"/>
  <c r="CF259" i="32"/>
  <c r="CF273" i="32"/>
  <c r="CE410" i="32"/>
  <c r="CE396" i="32"/>
  <c r="CF254" i="32"/>
  <c r="CF263" i="32"/>
  <c r="CF344" i="31"/>
  <c r="CF339" i="31"/>
  <c r="CF337" i="31"/>
  <c r="CE344" i="30"/>
  <c r="CF208" i="30"/>
  <c r="CF130" i="31"/>
  <c r="CF126" i="31"/>
  <c r="CF131" i="31"/>
  <c r="CF116" i="31"/>
  <c r="CF256" i="31"/>
  <c r="CF365" i="31"/>
  <c r="CF364" i="31"/>
  <c r="CF373" i="31"/>
  <c r="CF134" i="32"/>
  <c r="CF122" i="32"/>
  <c r="CG225" i="32"/>
  <c r="CG238" i="32"/>
  <c r="CG234" i="32"/>
  <c r="CG237" i="32"/>
  <c r="CG226" i="32"/>
  <c r="CH8" i="16" a="1"/>
  <c r="CH8" i="16" s="1"/>
  <c r="CF270" i="32"/>
  <c r="CE395" i="32"/>
  <c r="CE398" i="31"/>
  <c r="CE405" i="32"/>
  <c r="CF272" i="32"/>
  <c r="CE412" i="32"/>
  <c r="CE399" i="32"/>
  <c r="CF257" i="32"/>
  <c r="CE401" i="32"/>
  <c r="CE412" i="31"/>
  <c r="CF345" i="31"/>
  <c r="CF341" i="31"/>
  <c r="CF353" i="31"/>
  <c r="CE342" i="30"/>
  <c r="CF263" i="31"/>
  <c r="CF374" i="31"/>
  <c r="CF380" i="31"/>
  <c r="CF126" i="32"/>
  <c r="CG229" i="32"/>
  <c r="CF9" i="38" a="1"/>
  <c r="CF9" i="38" s="1"/>
  <c r="CE396" i="31"/>
  <c r="CF264" i="32"/>
  <c r="CE417" i="31"/>
  <c r="CG221" i="32"/>
  <c r="CE413" i="31"/>
  <c r="CE409" i="31"/>
  <c r="CE413" i="32"/>
  <c r="CE416" i="31"/>
  <c r="CF338" i="31"/>
  <c r="CF375" i="32"/>
  <c r="CF371" i="32"/>
  <c r="CH9" i="16" a="1"/>
  <c r="CH9" i="16" s="1"/>
  <c r="CG8" i="39" a="1"/>
  <c r="CG8" i="39" s="1"/>
  <c r="CG10" i="39" a="1"/>
  <c r="CG10" i="39" s="1"/>
  <c r="CF226" i="33"/>
  <c r="CF227" i="33"/>
  <c r="CF225" i="33"/>
  <c r="CG7" i="39" a="1"/>
  <c r="CG7" i="39" s="1"/>
  <c r="CF10" i="38" a="1"/>
  <c r="CF10" i="38" s="1"/>
  <c r="CH11" i="16" a="1"/>
  <c r="CH11" i="16" s="1"/>
  <c r="CF11" i="38" a="1"/>
  <c r="CF11" i="38" s="1"/>
  <c r="CF7" i="38" a="1"/>
  <c r="CF7" i="38" s="1"/>
  <c r="CF5" i="38" a="1"/>
  <c r="CF5" i="38" s="1"/>
  <c r="CG5" i="39" a="1"/>
  <c r="CG5" i="39" s="1"/>
  <c r="CH10" i="16" a="1"/>
  <c r="CH10" i="16" s="1"/>
  <c r="CG11" i="39" a="1"/>
  <c r="CG11" i="39" s="1"/>
  <c r="CH5" i="16" a="1"/>
  <c r="CH5" i="16" s="1"/>
  <c r="CG149" i="33"/>
  <c r="CG148" i="33"/>
  <c r="CG150" i="33"/>
  <c r="CG71" i="33"/>
  <c r="CG72" i="33"/>
  <c r="CG73" i="33"/>
  <c r="CG135" i="33"/>
  <c r="CG131" i="33"/>
  <c r="CG129" i="33"/>
  <c r="CG132" i="33"/>
  <c r="CG137" i="33"/>
  <c r="CG139" i="33"/>
  <c r="CG141" i="33"/>
  <c r="CG143" i="33"/>
  <c r="CG147" i="33"/>
  <c r="CG127" i="33"/>
  <c r="CG140" i="33"/>
  <c r="CG128" i="33"/>
  <c r="CG103" i="33"/>
  <c r="CG106" i="33"/>
  <c r="CG113" i="33"/>
  <c r="CG134" i="33"/>
  <c r="CG142" i="33"/>
  <c r="CG138" i="33"/>
  <c r="CG146" i="33"/>
  <c r="CG100" i="33"/>
  <c r="CG105" i="33"/>
  <c r="CG107" i="33"/>
  <c r="CG110" i="33"/>
  <c r="CG112" i="33"/>
  <c r="CG114" i="33"/>
  <c r="CG116" i="33"/>
  <c r="CG118" i="33"/>
  <c r="CG145" i="33"/>
  <c r="CG109" i="33"/>
  <c r="CG130" i="33"/>
  <c r="CG136" i="33"/>
  <c r="CG144" i="33"/>
  <c r="CG104" i="33"/>
  <c r="CG98" i="33"/>
  <c r="CG102" i="33"/>
  <c r="CG120" i="33"/>
  <c r="CG101" i="33"/>
  <c r="CG119" i="33"/>
  <c r="CG97" i="33"/>
  <c r="CG115" i="33"/>
  <c r="CG99" i="33"/>
  <c r="CG111" i="33"/>
  <c r="CG108" i="33"/>
  <c r="CG117" i="33"/>
  <c r="CG52" i="33"/>
  <c r="CG50" i="33"/>
  <c r="CG53" i="33"/>
  <c r="CG60" i="33"/>
  <c r="CG55" i="33"/>
  <c r="CG57" i="33"/>
  <c r="CG59" i="33"/>
  <c r="CG70" i="33"/>
  <c r="CG34" i="33"/>
  <c r="CG41" i="33"/>
  <c r="CG24" i="33"/>
  <c r="CG31" i="33"/>
  <c r="CG36" i="33"/>
  <c r="CG38" i="33"/>
  <c r="CG66" i="33"/>
  <c r="CG68" i="33"/>
  <c r="CG22" i="33"/>
  <c r="CG26" i="33"/>
  <c r="CG30" i="33"/>
  <c r="CG20" i="33"/>
  <c r="CG29" i="33"/>
  <c r="CG33" i="33"/>
  <c r="CG40" i="33"/>
  <c r="CG51" i="33"/>
  <c r="CG54" i="33"/>
  <c r="CG62" i="33"/>
  <c r="CG28" i="33"/>
  <c r="CG35" i="33"/>
  <c r="CG42" i="33"/>
  <c r="CG61" i="33"/>
  <c r="CG23" i="33"/>
  <c r="CG37" i="33"/>
  <c r="CG63" i="33"/>
  <c r="CG43" i="33"/>
  <c r="CG39" i="33"/>
  <c r="CG64" i="33"/>
  <c r="CG67" i="33"/>
  <c r="CG27" i="33"/>
  <c r="CG25" i="33"/>
  <c r="CG69" i="33"/>
  <c r="CG58" i="33"/>
  <c r="CG21" i="33"/>
  <c r="CG32" i="33"/>
  <c r="CG65" i="33"/>
  <c r="CF207" i="33"/>
  <c r="CF209" i="33"/>
  <c r="CF224" i="33"/>
  <c r="CF205" i="33"/>
  <c r="CF211" i="33"/>
  <c r="CF215" i="33"/>
  <c r="CF219" i="33"/>
  <c r="CF213" i="33"/>
  <c r="CF217" i="33"/>
  <c r="CF208" i="33"/>
  <c r="CF221" i="33"/>
  <c r="CF206" i="33"/>
  <c r="CF223" i="33"/>
  <c r="CF212" i="33"/>
  <c r="CF214" i="33"/>
  <c r="CF218" i="33"/>
  <c r="CF220" i="33"/>
  <c r="CF222" i="33"/>
  <c r="CF204" i="33"/>
  <c r="CF183" i="33"/>
  <c r="CF190" i="33"/>
  <c r="CF192" i="33"/>
  <c r="CF176" i="33"/>
  <c r="CF181" i="33"/>
  <c r="CF188" i="33"/>
  <c r="CF216" i="33"/>
  <c r="CF179" i="33"/>
  <c r="CF177" i="33"/>
  <c r="CF182" i="33"/>
  <c r="CF184" i="33"/>
  <c r="CF189" i="33"/>
  <c r="CF191" i="33"/>
  <c r="CF174" i="33"/>
  <c r="CF196" i="33"/>
  <c r="CF180" i="33"/>
  <c r="CF187" i="33"/>
  <c r="CF194" i="33"/>
  <c r="CF197" i="33"/>
  <c r="CF175" i="33"/>
  <c r="CF186" i="33"/>
  <c r="CF193" i="33"/>
  <c r="CF178" i="33"/>
  <c r="CF185" i="33"/>
  <c r="CF195" i="33"/>
  <c r="CG85" i="32"/>
  <c r="CG86" i="32"/>
  <c r="CG84" i="32"/>
  <c r="CG94" i="32"/>
  <c r="CG104" i="32"/>
  <c r="CG89" i="32"/>
  <c r="CG92" i="32"/>
  <c r="CG98" i="32"/>
  <c r="CG100" i="32"/>
  <c r="CG102" i="32"/>
  <c r="CG106" i="32"/>
  <c r="CG87" i="32"/>
  <c r="CG96" i="32"/>
  <c r="CG91" i="32"/>
  <c r="CG93" i="32"/>
  <c r="CG99" i="32"/>
  <c r="CG101" i="32"/>
  <c r="CG103" i="32"/>
  <c r="CG107" i="32"/>
  <c r="CG88" i="32"/>
  <c r="CG105" i="32"/>
  <c r="CG90" i="32"/>
  <c r="CG97" i="32"/>
  <c r="CG39" i="32"/>
  <c r="CG41" i="32"/>
  <c r="CG43" i="32"/>
  <c r="CG22" i="32"/>
  <c r="CG28" i="32"/>
  <c r="CG35" i="32"/>
  <c r="CG29" i="32"/>
  <c r="CG37" i="32"/>
  <c r="CG40" i="32"/>
  <c r="CG21" i="32"/>
  <c r="CG23" i="32"/>
  <c r="CG26" i="32"/>
  <c r="CG32" i="32"/>
  <c r="CG24" i="32"/>
  <c r="CG95" i="32"/>
  <c r="CG34" i="32"/>
  <c r="CG27" i="32"/>
  <c r="CG33" i="32"/>
  <c r="CG31" i="32"/>
  <c r="CG36" i="32"/>
  <c r="CG20" i="32"/>
  <c r="CG25" i="32"/>
  <c r="CG42" i="32"/>
  <c r="CG30" i="32"/>
  <c r="CG38" i="32"/>
  <c r="CH164" i="32"/>
  <c r="CH166" i="32"/>
  <c r="CH169" i="32"/>
  <c r="CH173" i="32"/>
  <c r="CH175" i="32"/>
  <c r="CH162" i="32"/>
  <c r="CH168" i="32"/>
  <c r="CH177" i="32"/>
  <c r="CH160" i="32"/>
  <c r="CH183" i="32"/>
  <c r="CH163" i="32"/>
  <c r="CH165" i="32"/>
  <c r="CH174" i="32"/>
  <c r="CH176" i="32"/>
  <c r="CH167" i="32"/>
  <c r="CH172" i="32"/>
  <c r="CH178" i="32"/>
  <c r="CH161" i="32"/>
  <c r="CH170" i="32"/>
  <c r="CH182" i="32"/>
  <c r="CH171" i="32"/>
  <c r="CH180" i="32"/>
  <c r="CH179" i="32"/>
  <c r="CH181" i="32"/>
  <c r="CG246" i="31"/>
  <c r="CG247" i="31"/>
  <c r="CG213" i="31"/>
  <c r="CG212" i="31"/>
  <c r="CG72" i="31"/>
  <c r="CG73" i="31"/>
  <c r="CG81" i="31"/>
  <c r="CF98" i="31"/>
  <c r="CF101" i="31"/>
  <c r="CF85" i="31"/>
  <c r="CF90" i="31"/>
  <c r="CF95" i="31"/>
  <c r="CF97" i="31"/>
  <c r="CF103" i="31"/>
  <c r="CF88" i="31"/>
  <c r="CF100" i="31"/>
  <c r="CF92" i="31"/>
  <c r="CF86" i="31"/>
  <c r="CF96" i="31"/>
  <c r="CF99" i="31"/>
  <c r="CF102" i="31"/>
  <c r="CF89" i="31"/>
  <c r="CF94" i="31"/>
  <c r="CF84" i="31"/>
  <c r="CF91" i="31"/>
  <c r="CF106" i="31"/>
  <c r="CF105" i="31"/>
  <c r="CF107" i="31"/>
  <c r="CF87" i="31"/>
  <c r="CF104" i="31"/>
  <c r="CF93" i="31"/>
  <c r="CG190" i="31"/>
  <c r="CG200" i="31"/>
  <c r="CG204" i="31"/>
  <c r="CG193" i="31"/>
  <c r="CG198" i="31"/>
  <c r="CG209" i="31"/>
  <c r="CG195" i="31"/>
  <c r="CG203" i="31"/>
  <c r="CG206" i="31"/>
  <c r="CG191" i="31"/>
  <c r="CG211" i="31"/>
  <c r="CG194" i="31"/>
  <c r="CG197" i="31"/>
  <c r="CG199" i="31"/>
  <c r="CG201" i="31"/>
  <c r="CG205" i="31"/>
  <c r="CG208" i="31"/>
  <c r="CG163" i="31"/>
  <c r="CG170" i="31"/>
  <c r="CG172" i="31"/>
  <c r="CG177" i="31"/>
  <c r="CG179" i="31"/>
  <c r="CG183" i="31"/>
  <c r="CG202" i="31"/>
  <c r="CG174" i="31"/>
  <c r="CG181" i="31"/>
  <c r="CG192" i="31"/>
  <c r="CG210" i="31"/>
  <c r="CG161" i="31"/>
  <c r="CG165" i="31"/>
  <c r="CG168" i="31"/>
  <c r="CG176" i="31"/>
  <c r="CG207" i="31"/>
  <c r="CG171" i="31"/>
  <c r="CG162" i="31"/>
  <c r="CG164" i="31"/>
  <c r="CG167" i="31"/>
  <c r="CG169" i="31"/>
  <c r="CG173" i="31"/>
  <c r="CG178" i="31"/>
  <c r="CG182" i="31"/>
  <c r="CG180" i="31"/>
  <c r="CG160" i="31"/>
  <c r="CG175" i="31"/>
  <c r="CG166" i="31"/>
  <c r="CG232" i="31"/>
  <c r="CG225" i="31"/>
  <c r="CG227" i="31"/>
  <c r="CG234" i="31"/>
  <c r="CG229" i="31"/>
  <c r="CG231" i="31"/>
  <c r="CG224" i="31"/>
  <c r="CG226" i="31"/>
  <c r="CG239" i="31"/>
  <c r="CG241" i="31"/>
  <c r="CG237" i="31"/>
  <c r="CG243" i="31"/>
  <c r="CG245" i="31"/>
  <c r="CG235" i="31"/>
  <c r="CG240" i="31"/>
  <c r="CG230" i="31"/>
  <c r="CG236" i="31"/>
  <c r="CG238" i="31"/>
  <c r="CG242" i="31"/>
  <c r="CG244" i="31"/>
  <c r="CG228" i="31"/>
  <c r="CG233" i="31"/>
  <c r="CG53" i="31"/>
  <c r="CG59" i="31"/>
  <c r="CG68" i="31"/>
  <c r="CG70" i="31"/>
  <c r="CG20" i="31"/>
  <c r="CG37" i="31"/>
  <c r="CG40" i="31"/>
  <c r="CG42" i="31"/>
  <c r="CG26" i="31"/>
  <c r="CG34" i="31"/>
  <c r="CG61" i="31"/>
  <c r="CG51" i="31"/>
  <c r="CG63" i="31"/>
  <c r="CG65" i="31"/>
  <c r="CG31" i="31"/>
  <c r="CG69" i="31"/>
  <c r="CG27" i="31"/>
  <c r="CG54" i="31"/>
  <c r="CG67" i="31"/>
  <c r="CG21" i="31"/>
  <c r="CG23" i="31"/>
  <c r="CG29" i="31"/>
  <c r="CG36" i="31"/>
  <c r="CG39" i="31"/>
  <c r="CG25" i="31"/>
  <c r="CG33" i="31"/>
  <c r="CG41" i="31"/>
  <c r="CG43" i="31"/>
  <c r="CG58" i="31"/>
  <c r="CG60" i="31"/>
  <c r="CG71" i="31"/>
  <c r="CG55" i="31"/>
  <c r="CG52" i="31"/>
  <c r="CG32" i="31"/>
  <c r="CG38" i="31"/>
  <c r="CG62" i="31"/>
  <c r="CG22" i="31"/>
  <c r="CG30" i="31"/>
  <c r="CG66" i="31"/>
  <c r="CG28" i="31"/>
  <c r="CG35" i="31"/>
  <c r="CG57" i="31"/>
  <c r="CG24" i="31"/>
  <c r="CG50" i="31"/>
  <c r="CG64" i="31"/>
  <c r="CG57" i="16"/>
  <c r="CG129" i="16" s="1"/>
  <c r="CG34" i="16"/>
  <c r="CG107" i="16" s="1"/>
  <c r="CG55" i="16"/>
  <c r="CG127" i="16" s="1"/>
  <c r="CG32" i="16"/>
  <c r="CG105" i="16" s="1"/>
  <c r="CG56" i="16"/>
  <c r="CG128" i="16" s="1"/>
  <c r="CG33" i="16"/>
  <c r="CG106" i="16" s="1"/>
  <c r="CG54" i="16"/>
  <c r="CG126" i="16" s="1"/>
  <c r="CG31" i="16"/>
  <c r="CG104" i="16" s="1"/>
  <c r="CG124" i="16"/>
  <c r="CG102" i="16"/>
  <c r="CF247" i="30"/>
  <c r="CE394" i="30"/>
  <c r="CG37" i="30"/>
  <c r="CG39" i="30"/>
  <c r="CG41" i="30"/>
  <c r="CG69" i="30"/>
  <c r="CG71" i="30"/>
  <c r="CG67" i="30"/>
  <c r="CG70" i="30"/>
  <c r="CG72" i="30"/>
  <c r="CG38" i="30"/>
  <c r="CG40" i="30"/>
  <c r="CG42" i="30"/>
  <c r="CG68" i="30"/>
  <c r="CH39" i="39"/>
  <c r="CH61" i="39" s="1"/>
  <c r="CH89" i="39" s="1"/>
  <c r="CH111" i="39" s="1"/>
  <c r="CH133" i="39" s="1"/>
  <c r="CH4" i="39"/>
  <c r="CH9" i="39" s="1" a="1"/>
  <c r="CH9" i="39" s="1"/>
  <c r="CI16" i="39"/>
  <c r="CG39" i="38"/>
  <c r="CG61" i="38" s="1"/>
  <c r="CG89" i="38" s="1"/>
  <c r="CG111" i="38" s="1"/>
  <c r="CG133" i="38" s="1"/>
  <c r="CG4" i="38"/>
  <c r="CH16" i="38"/>
  <c r="CE386" i="30"/>
  <c r="CE392" i="30"/>
  <c r="CE356" i="30"/>
  <c r="CE396" i="30"/>
  <c r="CE374" i="30"/>
  <c r="CE366" i="30"/>
  <c r="CF260" i="30"/>
  <c r="CF257" i="30"/>
  <c r="CF234" i="30"/>
  <c r="CF226" i="30"/>
  <c r="CF250" i="30"/>
  <c r="CF231" i="30"/>
  <c r="CF249" i="30"/>
  <c r="CF218" i="30"/>
  <c r="CF264" i="30"/>
  <c r="CF238" i="30"/>
  <c r="CF267" i="30"/>
  <c r="CF223" i="30"/>
  <c r="CF240" i="30"/>
  <c r="CE355" i="30"/>
  <c r="CE362" i="30"/>
  <c r="CE393" i="30"/>
  <c r="CE406" i="30"/>
  <c r="CE360" i="30"/>
  <c r="CF239" i="30"/>
  <c r="CF235" i="30"/>
  <c r="CE361" i="30"/>
  <c r="CF265" i="30"/>
  <c r="CF263" i="30"/>
  <c r="CE388" i="30"/>
  <c r="CF266" i="30"/>
  <c r="CF219" i="30"/>
  <c r="CF229" i="30"/>
  <c r="CF259" i="30"/>
  <c r="CF262" i="30"/>
  <c r="CF222" i="30"/>
  <c r="CE358" i="30"/>
  <c r="CE365" i="30"/>
  <c r="CE359" i="30"/>
  <c r="CF255" i="30"/>
  <c r="CE354" i="30"/>
  <c r="CF253" i="30"/>
  <c r="CE372" i="30"/>
  <c r="CE400" i="30"/>
  <c r="CF217" i="30"/>
  <c r="CF233" i="30"/>
  <c r="CE402" i="30"/>
  <c r="CE368" i="30"/>
  <c r="CE391" i="30"/>
  <c r="CE385" i="30"/>
  <c r="CE376" i="30"/>
  <c r="CE364" i="30"/>
  <c r="CE398" i="30"/>
  <c r="CF256" i="30"/>
  <c r="CE397" i="30"/>
  <c r="CF270" i="30"/>
  <c r="CG177" i="30"/>
  <c r="CG174" i="30"/>
  <c r="CG179" i="30"/>
  <c r="CG176" i="30"/>
  <c r="CG175" i="30"/>
  <c r="CG178" i="30"/>
  <c r="CF311" i="30"/>
  <c r="CF315" i="30"/>
  <c r="CF312" i="30"/>
  <c r="CF316" i="30"/>
  <c r="CF313" i="30"/>
  <c r="CF314" i="30"/>
  <c r="CE373" i="30"/>
  <c r="CG328" i="31"/>
  <c r="CG332" i="31" s="1"/>
  <c r="CH298" i="31"/>
  <c r="CH297" i="31" s="1"/>
  <c r="CF236" i="30"/>
  <c r="CF232" i="30"/>
  <c r="CF268" i="30"/>
  <c r="CE399" i="30"/>
  <c r="CE377" i="30"/>
  <c r="CE395" i="30"/>
  <c r="CE375" i="30"/>
  <c r="CF251" i="30"/>
  <c r="CF228" i="30"/>
  <c r="CF254" i="30"/>
  <c r="CG171" i="33"/>
  <c r="AV216" i="30"/>
  <c r="CH157" i="31"/>
  <c r="CE390" i="30"/>
  <c r="CE367" i="30"/>
  <c r="AV383" i="30"/>
  <c r="CF258" i="30"/>
  <c r="CF392" i="31"/>
  <c r="CF401" i="31" s="1"/>
  <c r="CG362" i="31"/>
  <c r="CG385" i="31" s="1"/>
  <c r="CE370" i="30"/>
  <c r="CF224" i="30"/>
  <c r="CF321" i="30"/>
  <c r="CF352" i="30" s="1"/>
  <c r="CF382" i="30" s="1"/>
  <c r="CG291" i="30"/>
  <c r="CG290" i="30" s="1"/>
  <c r="CE357" i="30"/>
  <c r="CE384" i="30"/>
  <c r="CF269" i="30"/>
  <c r="CE405" i="30"/>
  <c r="CH188" i="31"/>
  <c r="CI158" i="31"/>
  <c r="CF230" i="30"/>
  <c r="CG328" i="32"/>
  <c r="CH298" i="32"/>
  <c r="CH297" i="32" s="1"/>
  <c r="CG362" i="32"/>
  <c r="CG372" i="32" s="1"/>
  <c r="CF392" i="32"/>
  <c r="CF404" i="32" s="1"/>
  <c r="CF261" i="30"/>
  <c r="CG184" i="30"/>
  <c r="CG215" i="30" s="1"/>
  <c r="CG245" i="30" s="1"/>
  <c r="CH154" i="30"/>
  <c r="CH153" i="30" s="1"/>
  <c r="CF225" i="30"/>
  <c r="CI158" i="32"/>
  <c r="CI157" i="32" s="1"/>
  <c r="CH188" i="32"/>
  <c r="CE407" i="30"/>
  <c r="CF220" i="30"/>
  <c r="CE404" i="30"/>
  <c r="CF221" i="30"/>
  <c r="CF246" i="30"/>
  <c r="CG252" i="32"/>
  <c r="CH222" i="32"/>
  <c r="CH224" i="32" s="1"/>
  <c r="AV353" i="30"/>
  <c r="CE403" i="30"/>
  <c r="CF237" i="30"/>
  <c r="CE363" i="30"/>
  <c r="CF227" i="30"/>
  <c r="CH94" i="33"/>
  <c r="CF248" i="30"/>
  <c r="CE387" i="30"/>
  <c r="CG202" i="33"/>
  <c r="CH172" i="33"/>
  <c r="CE389" i="30"/>
  <c r="CH222" i="31"/>
  <c r="CH221" i="31" s="1"/>
  <c r="CG252" i="31"/>
  <c r="CG270" i="31" s="1"/>
  <c r="CF252" i="30"/>
  <c r="CH125" i="33"/>
  <c r="CI95" i="33"/>
  <c r="CE369" i="30"/>
  <c r="CE371" i="30"/>
  <c r="CE401" i="30"/>
  <c r="BX51" i="36"/>
  <c r="BX71" i="36" s="1"/>
  <c r="BW114" i="36"/>
  <c r="CH13" i="35"/>
  <c r="CG27" i="35"/>
  <c r="BW111" i="36"/>
  <c r="BX48" i="36"/>
  <c r="BX68" i="36" s="1"/>
  <c r="BV78" i="36"/>
  <c r="BV103" i="36"/>
  <c r="BV119" i="36" s="1"/>
  <c r="BW117" i="36"/>
  <c r="BX54" i="36"/>
  <c r="BX74" i="36" s="1"/>
  <c r="BX44" i="36"/>
  <c r="BX64" i="36" s="1"/>
  <c r="BW107" i="36"/>
  <c r="BX17" i="35"/>
  <c r="BY14" i="35"/>
  <c r="BX47" i="36"/>
  <c r="BX67" i="36" s="1"/>
  <c r="BW110" i="36"/>
  <c r="BX52" i="36"/>
  <c r="BX72" i="36" s="1"/>
  <c r="BW115" i="36"/>
  <c r="BW109" i="36"/>
  <c r="BX46" i="36"/>
  <c r="BX66" i="36" s="1"/>
  <c r="BX53" i="36"/>
  <c r="BX73" i="36" s="1"/>
  <c r="BW116" i="36"/>
  <c r="CE81" i="36"/>
  <c r="CE102" i="36" s="1"/>
  <c r="CE131" i="36" s="1"/>
  <c r="CE132" i="36" s="1"/>
  <c r="CE59" i="36"/>
  <c r="CF39" i="36"/>
  <c r="BY50" i="37"/>
  <c r="BZ39" i="37"/>
  <c r="CG38" i="37"/>
  <c r="CF48" i="37"/>
  <c r="CF49" i="37" s="1"/>
  <c r="BW105" i="36"/>
  <c r="BX42" i="36"/>
  <c r="BX62" i="36" s="1"/>
  <c r="BW108" i="36"/>
  <c r="BX45" i="36"/>
  <c r="BX65" i="36" s="1"/>
  <c r="BW106" i="36"/>
  <c r="BX43" i="36"/>
  <c r="BX63" i="36" s="1"/>
  <c r="BX41" i="36"/>
  <c r="BX61" i="36" s="1"/>
  <c r="BW104" i="36"/>
  <c r="BX50" i="36"/>
  <c r="BX70" i="36" s="1"/>
  <c r="BW113" i="36"/>
  <c r="BW56" i="36"/>
  <c r="BX40" i="36"/>
  <c r="BX60" i="36" s="1"/>
  <c r="BX49" i="36"/>
  <c r="BX69" i="36" s="1"/>
  <c r="BW112" i="36"/>
  <c r="CF150" i="16"/>
  <c r="CF141" i="16"/>
  <c r="CF148" i="16"/>
  <c r="CF146" i="16"/>
  <c r="CF151" i="16"/>
  <c r="CG47" i="16"/>
  <c r="CG119" i="16" s="1"/>
  <c r="CG24" i="16"/>
  <c r="CG97" i="16" s="1"/>
  <c r="CF149" i="16"/>
  <c r="CF77" i="16"/>
  <c r="CF69" i="16"/>
  <c r="CF79" i="16"/>
  <c r="CF74" i="16"/>
  <c r="CF76" i="16"/>
  <c r="CG131" i="30"/>
  <c r="CG123" i="30"/>
  <c r="CG116" i="30"/>
  <c r="CG124" i="30"/>
  <c r="CG114" i="30"/>
  <c r="CG132" i="30"/>
  <c r="CG128" i="30"/>
  <c r="CG118" i="30"/>
  <c r="CG130" i="30"/>
  <c r="CG111" i="30"/>
  <c r="CG113" i="30"/>
  <c r="CG110" i="30"/>
  <c r="CG117" i="30"/>
  <c r="CG115" i="30"/>
  <c r="CG125" i="30"/>
  <c r="CG119" i="30"/>
  <c r="CG127" i="30"/>
  <c r="CG109" i="30"/>
  <c r="CG120" i="30"/>
  <c r="CG133" i="30"/>
  <c r="CG112" i="30"/>
  <c r="CG126" i="30"/>
  <c r="CG121" i="30"/>
  <c r="CG122" i="30"/>
  <c r="CH39" i="16"/>
  <c r="CH61" i="16" s="1"/>
  <c r="CH89" i="16" s="1"/>
  <c r="CH111" i="16" s="1"/>
  <c r="CH133" i="16" s="1"/>
  <c r="CI16" i="16"/>
  <c r="CI4" i="16" s="1"/>
  <c r="CI7" i="16" s="1" a="1"/>
  <c r="CI7" i="16" s="1"/>
  <c r="CH48" i="33"/>
  <c r="CI18" i="33"/>
  <c r="CH17" i="33"/>
  <c r="CG112" i="32"/>
  <c r="CG133" i="32" s="1"/>
  <c r="CH82" i="32"/>
  <c r="CH81" i="32" s="1"/>
  <c r="CG112" i="31"/>
  <c r="CH82" i="31"/>
  <c r="CH48" i="31"/>
  <c r="CI18" i="31"/>
  <c r="CH17" i="32"/>
  <c r="CH17" i="31"/>
  <c r="CH48" i="32"/>
  <c r="CI18" i="32"/>
  <c r="CH102" i="30"/>
  <c r="CH103" i="30"/>
  <c r="CH101" i="30"/>
  <c r="CH88" i="30"/>
  <c r="CH80" i="30"/>
  <c r="CH81" i="30"/>
  <c r="CH108" i="30"/>
  <c r="CH129" i="30" s="1"/>
  <c r="CH100" i="30"/>
  <c r="CH83" i="30"/>
  <c r="CH87" i="30"/>
  <c r="CH96" i="30"/>
  <c r="CH86" i="30"/>
  <c r="CH95" i="30"/>
  <c r="CH89" i="30"/>
  <c r="CH91" i="30"/>
  <c r="CH93" i="30"/>
  <c r="CH90" i="30"/>
  <c r="CH82" i="30"/>
  <c r="CH98" i="30"/>
  <c r="CH85" i="30"/>
  <c r="AU79" i="30"/>
  <c r="CH92" i="30"/>
  <c r="CH97" i="30"/>
  <c r="CH99" i="30"/>
  <c r="CH84" i="30"/>
  <c r="CH94" i="30"/>
  <c r="CJ17" i="30"/>
  <c r="CI47" i="30"/>
  <c r="CI78" i="30" s="1"/>
  <c r="CH16" i="30"/>
  <c r="AQ61" i="16"/>
  <c r="AQ89" i="16" s="1"/>
  <c r="AQ111" i="16" s="1"/>
  <c r="AQ133" i="16" s="1"/>
  <c r="CG117" i="31" l="1"/>
  <c r="CF13" i="22"/>
  <c r="CF14" i="22"/>
  <c r="CF15" i="22"/>
  <c r="CH3" i="22"/>
  <c r="CG12" i="22"/>
  <c r="BX76" i="36"/>
  <c r="CE87" i="36"/>
  <c r="CE85" i="36"/>
  <c r="BV134" i="36"/>
  <c r="BV121" i="36"/>
  <c r="CE83" i="36"/>
  <c r="CE84" i="36"/>
  <c r="CE95" i="36"/>
  <c r="CE88" i="36"/>
  <c r="CE96" i="36"/>
  <c r="CE94" i="36"/>
  <c r="CE86" i="36"/>
  <c r="BZ82" i="36"/>
  <c r="BY98" i="36"/>
  <c r="CE92" i="36"/>
  <c r="CE90" i="36"/>
  <c r="CE89" i="36"/>
  <c r="CE93" i="36"/>
  <c r="CE91" i="36"/>
  <c r="CA20" i="35"/>
  <c r="BZ21" i="35"/>
  <c r="BZ31" i="35" s="1"/>
  <c r="CA22" i="35"/>
  <c r="BZ23" i="35"/>
  <c r="BZ32" i="35" s="1"/>
  <c r="BX19" i="35"/>
  <c r="BY15" i="35"/>
  <c r="BY17" i="35" s="1"/>
  <c r="BW30" i="35"/>
  <c r="BX29" i="35"/>
  <c r="CG9" i="38" a="1"/>
  <c r="CG9" i="38" s="1"/>
  <c r="CG353" i="31"/>
  <c r="CG379" i="32"/>
  <c r="CG350" i="31"/>
  <c r="CG352" i="31"/>
  <c r="CG341" i="31"/>
  <c r="CG331" i="31"/>
  <c r="CG386" i="32"/>
  <c r="CG346" i="31"/>
  <c r="CG345" i="31"/>
  <c r="CG337" i="31"/>
  <c r="CG335" i="31"/>
  <c r="CG339" i="31"/>
  <c r="CG376" i="32"/>
  <c r="CG366" i="32"/>
  <c r="CG344" i="31"/>
  <c r="CG333" i="31"/>
  <c r="CG383" i="32"/>
  <c r="CG364" i="32"/>
  <c r="CG371" i="32"/>
  <c r="CG340" i="31"/>
  <c r="CG385" i="32"/>
  <c r="CG375" i="32"/>
  <c r="CG334" i="31"/>
  <c r="CG370" i="32"/>
  <c r="CG338" i="31"/>
  <c r="CG369" i="32"/>
  <c r="CG330" i="31"/>
  <c r="CH304" i="32"/>
  <c r="CH300" i="32"/>
  <c r="CH322" i="32"/>
  <c r="CH310" i="32"/>
  <c r="CH314" i="32"/>
  <c r="CH316" i="32"/>
  <c r="CH312" i="32"/>
  <c r="CH320" i="32"/>
  <c r="CH311" i="32"/>
  <c r="CH307" i="32"/>
  <c r="CH306" i="32"/>
  <c r="CH305" i="32"/>
  <c r="CH301" i="32"/>
  <c r="CH313" i="32"/>
  <c r="CH308" i="32"/>
  <c r="CH323" i="32"/>
  <c r="CH321" i="32"/>
  <c r="CH315" i="32"/>
  <c r="CH309" i="32"/>
  <c r="CH318" i="32"/>
  <c r="CH319" i="32"/>
  <c r="CH317" i="32"/>
  <c r="CH302" i="32"/>
  <c r="CH303" i="32"/>
  <c r="CH303" i="31"/>
  <c r="CH315" i="31"/>
  <c r="CH317" i="31"/>
  <c r="CH300" i="31"/>
  <c r="CH306" i="31"/>
  <c r="CH308" i="31"/>
  <c r="CH305" i="31"/>
  <c r="CH304" i="31"/>
  <c r="CH320" i="31"/>
  <c r="CH312" i="31"/>
  <c r="CH301" i="31"/>
  <c r="CH319" i="31"/>
  <c r="CH318" i="31"/>
  <c r="CH316" i="31"/>
  <c r="CH307" i="31"/>
  <c r="CH321" i="31"/>
  <c r="CH314" i="31"/>
  <c r="CH309" i="31"/>
  <c r="CH323" i="31"/>
  <c r="CH322" i="31"/>
  <c r="CH311" i="31"/>
  <c r="CH310" i="31"/>
  <c r="CH313" i="31"/>
  <c r="CH302" i="31"/>
  <c r="CF341" i="30"/>
  <c r="CG209" i="30"/>
  <c r="CG114" i="31"/>
  <c r="CG116" i="31"/>
  <c r="CG268" i="31"/>
  <c r="CG273" i="31"/>
  <c r="CG263" i="31"/>
  <c r="CG382" i="31"/>
  <c r="CG377" i="31"/>
  <c r="CG386" i="31"/>
  <c r="CH239" i="32"/>
  <c r="CG114" i="32"/>
  <c r="CG124" i="32"/>
  <c r="CG125" i="32"/>
  <c r="CH244" i="32"/>
  <c r="CF412" i="31"/>
  <c r="CF395" i="32"/>
  <c r="CG361" i="31"/>
  <c r="CG268" i="32"/>
  <c r="CG267" i="32"/>
  <c r="CF407" i="32"/>
  <c r="CF397" i="32"/>
  <c r="CF395" i="31"/>
  <c r="CG351" i="31"/>
  <c r="CG387" i="32"/>
  <c r="CF344" i="30"/>
  <c r="CG207" i="30"/>
  <c r="CH207" i="30" s="1"/>
  <c r="CG134" i="31"/>
  <c r="CG123" i="31"/>
  <c r="CG269" i="31"/>
  <c r="CG261" i="31"/>
  <c r="CG369" i="31"/>
  <c r="CG373" i="31"/>
  <c r="CG275" i="31"/>
  <c r="CG387" i="31"/>
  <c r="CH232" i="32"/>
  <c r="CG115" i="32"/>
  <c r="CG118" i="32"/>
  <c r="CG135" i="32"/>
  <c r="CH245" i="32"/>
  <c r="CF413" i="31"/>
  <c r="CF401" i="32"/>
  <c r="CG270" i="32"/>
  <c r="CF414" i="32"/>
  <c r="CF402" i="32"/>
  <c r="CF408" i="31"/>
  <c r="CF414" i="31"/>
  <c r="CF407" i="31"/>
  <c r="CG258" i="32"/>
  <c r="CG380" i="32"/>
  <c r="CF342" i="30"/>
  <c r="CG342" i="30" s="1"/>
  <c r="CG205" i="30"/>
  <c r="CG204" i="30"/>
  <c r="CH204" i="30" s="1"/>
  <c r="CG133" i="31"/>
  <c r="CG131" i="31"/>
  <c r="CG118" i="31"/>
  <c r="CG271" i="31"/>
  <c r="CG258" i="31"/>
  <c r="CG274" i="31"/>
  <c r="CG254" i="31"/>
  <c r="CG380" i="31"/>
  <c r="CG381" i="31"/>
  <c r="CG137" i="31"/>
  <c r="CG277" i="31"/>
  <c r="CH241" i="32"/>
  <c r="CH242" i="32"/>
  <c r="CG128" i="32"/>
  <c r="CG136" i="32"/>
  <c r="CH221" i="32"/>
  <c r="CG257" i="32"/>
  <c r="CG263" i="32"/>
  <c r="CG361" i="32"/>
  <c r="CF405" i="31"/>
  <c r="CF399" i="31"/>
  <c r="CG275" i="32"/>
  <c r="CF408" i="32"/>
  <c r="CF406" i="31"/>
  <c r="CG377" i="32"/>
  <c r="CG208" i="30"/>
  <c r="CG126" i="31"/>
  <c r="CG125" i="31"/>
  <c r="CG121" i="31"/>
  <c r="CG266" i="31"/>
  <c r="CG272" i="31"/>
  <c r="CG374" i="31"/>
  <c r="CG375" i="31"/>
  <c r="CG379" i="31"/>
  <c r="CG136" i="31"/>
  <c r="CG276" i="31"/>
  <c r="CH238" i="32"/>
  <c r="CH243" i="32"/>
  <c r="CH240" i="32"/>
  <c r="CH230" i="32"/>
  <c r="CG127" i="32"/>
  <c r="CG126" i="32"/>
  <c r="CG122" i="32"/>
  <c r="CG123" i="32"/>
  <c r="CG137" i="32"/>
  <c r="CF417" i="31"/>
  <c r="CF399" i="32"/>
  <c r="CG254" i="32"/>
  <c r="CF394" i="31"/>
  <c r="CF398" i="32"/>
  <c r="CF409" i="32"/>
  <c r="CF411" i="31"/>
  <c r="CF410" i="31"/>
  <c r="CG276" i="32"/>
  <c r="CG277" i="32"/>
  <c r="CG343" i="31"/>
  <c r="CG347" i="31"/>
  <c r="CG374" i="32"/>
  <c r="CG381" i="32"/>
  <c r="CG129" i="31"/>
  <c r="CG115" i="31"/>
  <c r="CG264" i="31"/>
  <c r="CG255" i="31"/>
  <c r="CG267" i="31"/>
  <c r="CG383" i="31"/>
  <c r="CG370" i="31"/>
  <c r="CG371" i="31"/>
  <c r="CG135" i="31"/>
  <c r="CH233" i="32"/>
  <c r="CH227" i="32"/>
  <c r="CH236" i="32"/>
  <c r="CH235" i="32"/>
  <c r="CG129" i="32"/>
  <c r="CG116" i="32"/>
  <c r="CG121" i="32"/>
  <c r="CH246" i="32"/>
  <c r="CG264" i="32"/>
  <c r="CF412" i="32"/>
  <c r="CF396" i="32"/>
  <c r="CG262" i="32"/>
  <c r="CF403" i="32"/>
  <c r="CF394" i="32"/>
  <c r="CF403" i="31"/>
  <c r="CG349" i="31"/>
  <c r="CG373" i="32"/>
  <c r="CG368" i="32"/>
  <c r="CF345" i="30"/>
  <c r="CG206" i="30"/>
  <c r="CG122" i="31"/>
  <c r="CG262" i="31"/>
  <c r="CG372" i="31"/>
  <c r="CG265" i="31"/>
  <c r="CG378" i="31"/>
  <c r="CG366" i="31"/>
  <c r="CG367" i="31"/>
  <c r="CH234" i="32"/>
  <c r="CH228" i="32"/>
  <c r="CH226" i="32"/>
  <c r="CH225" i="32"/>
  <c r="CG117" i="32"/>
  <c r="CG119" i="32"/>
  <c r="CH247" i="32"/>
  <c r="CF416" i="31"/>
  <c r="CF396" i="31"/>
  <c r="CG272" i="32"/>
  <c r="CF410" i="32"/>
  <c r="CF404" i="31"/>
  <c r="CF415" i="32"/>
  <c r="CG271" i="32"/>
  <c r="CF402" i="31"/>
  <c r="CF397" i="31"/>
  <c r="CG348" i="31"/>
  <c r="CG382" i="32"/>
  <c r="CG367" i="32"/>
  <c r="CF346" i="30"/>
  <c r="CG130" i="31"/>
  <c r="CG132" i="31"/>
  <c r="CG119" i="31"/>
  <c r="CG259" i="31"/>
  <c r="CG257" i="31"/>
  <c r="CG376" i="31"/>
  <c r="CG368" i="31"/>
  <c r="CG365" i="31"/>
  <c r="CH229" i="32"/>
  <c r="CG134" i="32"/>
  <c r="CG130" i="32"/>
  <c r="CF413" i="32"/>
  <c r="CF405" i="32"/>
  <c r="CG273" i="32"/>
  <c r="CG256" i="32"/>
  <c r="CF417" i="32"/>
  <c r="CG255" i="32"/>
  <c r="CG269" i="32"/>
  <c r="CF416" i="32"/>
  <c r="CG265" i="32"/>
  <c r="CG342" i="31"/>
  <c r="CG378" i="32"/>
  <c r="CG384" i="32"/>
  <c r="CG365" i="32"/>
  <c r="CF343" i="30"/>
  <c r="CG124" i="31"/>
  <c r="CG128" i="31"/>
  <c r="CG127" i="31"/>
  <c r="CG256" i="31"/>
  <c r="CG364" i="31"/>
  <c r="CG384" i="31"/>
  <c r="CH237" i="32"/>
  <c r="CH231" i="32"/>
  <c r="CG131" i="32"/>
  <c r="CG132" i="32"/>
  <c r="CG11" i="38" a="1"/>
  <c r="CG11" i="38" s="1"/>
  <c r="CF409" i="31"/>
  <c r="CF398" i="31"/>
  <c r="CG259" i="32"/>
  <c r="CF411" i="32"/>
  <c r="CG266" i="32"/>
  <c r="CG274" i="32"/>
  <c r="CG261" i="32"/>
  <c r="CF406" i="32"/>
  <c r="CF415" i="31"/>
  <c r="CG225" i="33"/>
  <c r="CG226" i="33"/>
  <c r="CG227" i="33"/>
  <c r="CI11" i="16" a="1"/>
  <c r="CI11" i="16" s="1"/>
  <c r="CH10" i="39" a="1"/>
  <c r="CH10" i="39" s="1"/>
  <c r="CI5" i="16" a="1"/>
  <c r="CI5" i="16" s="1"/>
  <c r="CI8" i="16" a="1"/>
  <c r="CI8" i="16" s="1"/>
  <c r="CH8" i="39" a="1"/>
  <c r="CH8" i="39" s="1"/>
  <c r="CH11" i="39" a="1"/>
  <c r="CH11" i="39" s="1"/>
  <c r="CH5" i="39" a="1"/>
  <c r="CH5" i="39" s="1"/>
  <c r="CI9" i="16" a="1"/>
  <c r="CI9" i="16" s="1"/>
  <c r="CI10" i="16" a="1"/>
  <c r="CI10" i="16" s="1"/>
  <c r="CG10" i="38" a="1"/>
  <c r="CG10" i="38" s="1"/>
  <c r="CG5" i="38" a="1"/>
  <c r="CG5" i="38" s="1"/>
  <c r="CH7" i="39" a="1"/>
  <c r="CH7" i="39" s="1"/>
  <c r="CG8" i="38" a="1"/>
  <c r="CG8" i="38" s="1"/>
  <c r="CG7" i="38" a="1"/>
  <c r="CG7" i="38" s="1"/>
  <c r="CG250" i="30"/>
  <c r="CH149" i="33"/>
  <c r="CH150" i="33"/>
  <c r="CH148" i="33"/>
  <c r="CH71" i="33"/>
  <c r="CH72" i="33"/>
  <c r="CH73" i="33"/>
  <c r="CH128" i="33"/>
  <c r="CH135" i="33"/>
  <c r="CH131" i="33"/>
  <c r="CH129" i="33"/>
  <c r="CH132" i="33"/>
  <c r="CH137" i="33"/>
  <c r="CH139" i="33"/>
  <c r="CH141" i="33"/>
  <c r="CH145" i="33"/>
  <c r="CH143" i="33"/>
  <c r="CH147" i="33"/>
  <c r="CH99" i="33"/>
  <c r="CH101" i="33"/>
  <c r="CH108" i="33"/>
  <c r="CH111" i="33"/>
  <c r="CH115" i="33"/>
  <c r="CH117" i="33"/>
  <c r="CH119" i="33"/>
  <c r="CH127" i="33"/>
  <c r="CH103" i="33"/>
  <c r="CH106" i="33"/>
  <c r="CH113" i="33"/>
  <c r="CH134" i="33"/>
  <c r="CH142" i="33"/>
  <c r="CH138" i="33"/>
  <c r="CH146" i="33"/>
  <c r="CH100" i="33"/>
  <c r="CH105" i="33"/>
  <c r="CH110" i="33"/>
  <c r="CH114" i="33"/>
  <c r="CH118" i="33"/>
  <c r="CH109" i="33"/>
  <c r="CH107" i="33"/>
  <c r="CH112" i="33"/>
  <c r="CH116" i="33"/>
  <c r="CH140" i="33"/>
  <c r="CH98" i="33"/>
  <c r="CH102" i="33"/>
  <c r="CH120" i="33"/>
  <c r="CH130" i="33"/>
  <c r="CH104" i="33"/>
  <c r="CH136" i="33"/>
  <c r="CH97" i="33"/>
  <c r="CH144" i="33"/>
  <c r="CH54" i="33"/>
  <c r="CH57" i="33"/>
  <c r="CH52" i="33"/>
  <c r="CH50" i="33"/>
  <c r="CH53" i="33"/>
  <c r="CH67" i="33"/>
  <c r="CH43" i="33"/>
  <c r="CH59" i="33"/>
  <c r="CH60" i="33"/>
  <c r="CH70" i="33"/>
  <c r="CH34" i="33"/>
  <c r="CH41" i="33"/>
  <c r="CH55" i="33"/>
  <c r="CH24" i="33"/>
  <c r="CH31" i="33"/>
  <c r="CH36" i="33"/>
  <c r="CH38" i="33"/>
  <c r="CH66" i="33"/>
  <c r="CH68" i="33"/>
  <c r="CH22" i="33"/>
  <c r="CH26" i="33"/>
  <c r="CH30" i="33"/>
  <c r="CH20" i="33"/>
  <c r="CH29" i="33"/>
  <c r="CH33" i="33"/>
  <c r="CH40" i="33"/>
  <c r="CH39" i="33"/>
  <c r="CH23" i="33"/>
  <c r="CH37" i="33"/>
  <c r="CH25" i="33"/>
  <c r="CH69" i="33"/>
  <c r="CH42" i="33"/>
  <c r="CH51" i="33"/>
  <c r="CH61" i="33"/>
  <c r="CH62" i="33"/>
  <c r="CH63" i="33"/>
  <c r="CH58" i="33"/>
  <c r="CH65" i="33"/>
  <c r="CH28" i="33"/>
  <c r="CH64" i="33"/>
  <c r="CH27" i="33"/>
  <c r="CH35" i="33"/>
  <c r="CH21" i="33"/>
  <c r="CH32" i="33"/>
  <c r="CG222" i="33"/>
  <c r="CG207" i="33"/>
  <c r="CG209" i="33"/>
  <c r="CG224" i="33"/>
  <c r="CG205" i="33"/>
  <c r="CG211" i="33"/>
  <c r="CG215" i="33"/>
  <c r="CG219" i="33"/>
  <c r="CG213" i="33"/>
  <c r="CG217" i="33"/>
  <c r="CG208" i="33"/>
  <c r="CG221" i="33"/>
  <c r="CG204" i="33"/>
  <c r="CG216" i="33"/>
  <c r="CG212" i="33"/>
  <c r="CG214" i="33"/>
  <c r="CG218" i="33"/>
  <c r="CG220" i="33"/>
  <c r="CG178" i="33"/>
  <c r="CG185" i="33"/>
  <c r="CG194" i="33"/>
  <c r="CG183" i="33"/>
  <c r="CG190" i="33"/>
  <c r="CG192" i="33"/>
  <c r="CG176" i="33"/>
  <c r="CG181" i="33"/>
  <c r="CG188" i="33"/>
  <c r="CG174" i="33"/>
  <c r="CG186" i="33"/>
  <c r="CG193" i="33"/>
  <c r="CG223" i="33"/>
  <c r="CG177" i="33"/>
  <c r="CG184" i="33"/>
  <c r="CG191" i="33"/>
  <c r="CG196" i="33"/>
  <c r="CG206" i="33"/>
  <c r="CG180" i="33"/>
  <c r="CG187" i="33"/>
  <c r="CG182" i="33"/>
  <c r="CG189" i="33"/>
  <c r="CG197" i="33"/>
  <c r="CG179" i="33"/>
  <c r="CG175" i="33"/>
  <c r="CG195" i="33"/>
  <c r="CI164" i="32"/>
  <c r="CI166" i="32"/>
  <c r="CI169" i="32"/>
  <c r="CI173" i="32"/>
  <c r="CI175" i="32"/>
  <c r="CI182" i="32"/>
  <c r="CI171" i="32"/>
  <c r="CI179" i="32"/>
  <c r="CI181" i="32"/>
  <c r="CI160" i="32"/>
  <c r="CI183" i="32"/>
  <c r="CI163" i="32"/>
  <c r="CI165" i="32"/>
  <c r="CI174" i="32"/>
  <c r="CI176" i="32"/>
  <c r="CI167" i="32"/>
  <c r="CI161" i="32"/>
  <c r="CI170" i="32"/>
  <c r="CI168" i="32"/>
  <c r="CI177" i="32"/>
  <c r="CI162" i="32"/>
  <c r="CI178" i="32"/>
  <c r="CI180" i="32"/>
  <c r="CI172" i="32"/>
  <c r="CH89" i="32"/>
  <c r="CH88" i="32"/>
  <c r="CH86" i="32"/>
  <c r="CH85" i="32"/>
  <c r="CH90" i="32"/>
  <c r="CH94" i="32"/>
  <c r="CH104" i="32"/>
  <c r="CH87" i="32"/>
  <c r="CH96" i="32"/>
  <c r="CH84" i="32"/>
  <c r="CH91" i="32"/>
  <c r="CH93" i="32"/>
  <c r="CH92" i="32"/>
  <c r="CH95" i="32"/>
  <c r="CH99" i="32"/>
  <c r="CH102" i="32"/>
  <c r="CH105" i="32"/>
  <c r="CH103" i="32"/>
  <c r="CH106" i="32"/>
  <c r="CH100" i="32"/>
  <c r="CH24" i="32"/>
  <c r="CH33" i="32"/>
  <c r="CH97" i="32"/>
  <c r="CH107" i="32"/>
  <c r="CH39" i="32"/>
  <c r="CH41" i="32"/>
  <c r="CH43" i="32"/>
  <c r="CH27" i="32"/>
  <c r="CH35" i="32"/>
  <c r="CH101" i="32"/>
  <c r="CH29" i="32"/>
  <c r="CH37" i="32"/>
  <c r="CH40" i="32"/>
  <c r="CH98" i="32"/>
  <c r="CH21" i="32"/>
  <c r="CH23" i="32"/>
  <c r="CH26" i="32"/>
  <c r="CH32" i="32"/>
  <c r="CH30" i="32"/>
  <c r="CH38" i="32"/>
  <c r="CH28" i="32"/>
  <c r="CH34" i="32"/>
  <c r="CH31" i="32"/>
  <c r="CH36" i="32"/>
  <c r="CH20" i="32"/>
  <c r="CH22" i="32"/>
  <c r="CH25" i="32"/>
  <c r="CH42" i="32"/>
  <c r="CH213" i="31"/>
  <c r="CH212" i="31"/>
  <c r="CH247" i="31"/>
  <c r="CH246" i="31"/>
  <c r="CH73" i="31"/>
  <c r="CH72" i="31"/>
  <c r="CH230" i="31"/>
  <c r="CH232" i="31"/>
  <c r="CH225" i="31"/>
  <c r="CH227" i="31"/>
  <c r="CH234" i="31"/>
  <c r="CH229" i="31"/>
  <c r="CH231" i="31"/>
  <c r="CH226" i="31"/>
  <c r="CH233" i="31"/>
  <c r="CH239" i="31"/>
  <c r="CH241" i="31"/>
  <c r="CH224" i="31"/>
  <c r="CH237" i="31"/>
  <c r="CH243" i="31"/>
  <c r="CH245" i="31"/>
  <c r="CH235" i="31"/>
  <c r="CH240" i="31"/>
  <c r="CH238" i="31"/>
  <c r="CH228" i="31"/>
  <c r="CH236" i="31"/>
  <c r="CH244" i="31"/>
  <c r="CH242" i="31"/>
  <c r="CH50" i="31"/>
  <c r="CH57" i="31"/>
  <c r="CH62" i="31"/>
  <c r="CH64" i="31"/>
  <c r="CH22" i="31"/>
  <c r="CH28" i="31"/>
  <c r="CH30" i="31"/>
  <c r="CH53" i="31"/>
  <c r="CH59" i="31"/>
  <c r="CH68" i="31"/>
  <c r="CH70" i="31"/>
  <c r="CH20" i="31"/>
  <c r="CH42" i="31"/>
  <c r="CH37" i="31"/>
  <c r="CH40" i="31"/>
  <c r="CH61" i="31"/>
  <c r="CH26" i="31"/>
  <c r="CH34" i="31"/>
  <c r="CH36" i="31"/>
  <c r="CH51" i="31"/>
  <c r="CH63" i="31"/>
  <c r="CH65" i="31"/>
  <c r="CH31" i="31"/>
  <c r="CH23" i="31"/>
  <c r="CH39" i="31"/>
  <c r="CH54" i="31"/>
  <c r="CH67" i="31"/>
  <c r="CH21" i="31"/>
  <c r="CH29" i="31"/>
  <c r="CH52" i="31"/>
  <c r="CH58" i="31"/>
  <c r="CH60" i="31"/>
  <c r="CH69" i="31"/>
  <c r="CH71" i="31"/>
  <c r="CH25" i="31"/>
  <c r="CH27" i="31"/>
  <c r="CH33" i="31"/>
  <c r="CH41" i="31"/>
  <c r="CH43" i="31"/>
  <c r="CH38" i="31"/>
  <c r="CH66" i="31"/>
  <c r="CH24" i="31"/>
  <c r="CH35" i="31"/>
  <c r="CH32" i="31"/>
  <c r="CH55" i="31"/>
  <c r="CH202" i="31"/>
  <c r="CH190" i="31"/>
  <c r="CH200" i="31"/>
  <c r="CH204" i="31"/>
  <c r="CH193" i="31"/>
  <c r="CH198" i="31"/>
  <c r="CH209" i="31"/>
  <c r="CH195" i="31"/>
  <c r="CH203" i="31"/>
  <c r="CH206" i="31"/>
  <c r="CH191" i="31"/>
  <c r="CH211" i="31"/>
  <c r="CH194" i="31"/>
  <c r="CH197" i="31"/>
  <c r="CH199" i="31"/>
  <c r="CH201" i="31"/>
  <c r="CH205" i="31"/>
  <c r="CH208" i="31"/>
  <c r="CH160" i="31"/>
  <c r="CH166" i="31"/>
  <c r="CH163" i="31"/>
  <c r="CH170" i="31"/>
  <c r="CH172" i="31"/>
  <c r="CH177" i="31"/>
  <c r="CH179" i="31"/>
  <c r="CH183" i="31"/>
  <c r="CH174" i="31"/>
  <c r="CH181" i="31"/>
  <c r="CH192" i="31"/>
  <c r="CH210" i="31"/>
  <c r="CH161" i="31"/>
  <c r="CH165" i="31"/>
  <c r="CH168" i="31"/>
  <c r="CH176" i="31"/>
  <c r="CH207" i="31"/>
  <c r="CH171" i="31"/>
  <c r="CH164" i="31"/>
  <c r="CH173" i="31"/>
  <c r="CH182" i="31"/>
  <c r="CH162" i="31"/>
  <c r="CH180" i="31"/>
  <c r="CH169" i="31"/>
  <c r="CH178" i="31"/>
  <c r="CH167" i="31"/>
  <c r="CH175" i="31"/>
  <c r="CH81" i="31"/>
  <c r="CG87" i="31"/>
  <c r="CG93" i="31"/>
  <c r="CG98" i="31"/>
  <c r="CG101" i="31"/>
  <c r="CG85" i="31"/>
  <c r="CG90" i="31"/>
  <c r="CG95" i="31"/>
  <c r="CG97" i="31"/>
  <c r="CG103" i="31"/>
  <c r="CG88" i="31"/>
  <c r="CG100" i="31"/>
  <c r="CG92" i="31"/>
  <c r="CG86" i="31"/>
  <c r="CG96" i="31"/>
  <c r="CG99" i="31"/>
  <c r="CG102" i="31"/>
  <c r="CG104" i="31"/>
  <c r="CG106" i="31"/>
  <c r="CG84" i="31"/>
  <c r="CG91" i="31"/>
  <c r="CG89" i="31"/>
  <c r="CG94" i="31"/>
  <c r="CG105" i="31"/>
  <c r="CG107" i="31"/>
  <c r="CG79" i="16"/>
  <c r="CH32" i="16"/>
  <c r="CH105" i="16" s="1"/>
  <c r="CH55" i="16"/>
  <c r="CH127" i="16" s="1"/>
  <c r="CH34" i="16"/>
  <c r="CH107" i="16" s="1"/>
  <c r="CH57" i="16"/>
  <c r="CH129" i="16" s="1"/>
  <c r="CH33" i="16"/>
  <c r="CH106" i="16" s="1"/>
  <c r="CH56" i="16"/>
  <c r="CH128" i="16" s="1"/>
  <c r="CH102" i="16"/>
  <c r="CH124" i="16"/>
  <c r="CH54" i="16"/>
  <c r="CH126" i="16" s="1"/>
  <c r="CH31" i="16"/>
  <c r="CH104" i="16" s="1"/>
  <c r="CH68" i="30"/>
  <c r="CH37" i="30"/>
  <c r="CH39" i="30"/>
  <c r="CH41" i="30"/>
  <c r="CH69" i="30"/>
  <c r="CH71" i="30"/>
  <c r="CH67" i="30"/>
  <c r="CH70" i="30"/>
  <c r="CH72" i="30"/>
  <c r="CH38" i="30"/>
  <c r="CH42" i="30"/>
  <c r="CH40" i="30"/>
  <c r="CG234" i="30"/>
  <c r="CF386" i="30"/>
  <c r="CI39" i="39"/>
  <c r="CI61" i="39" s="1"/>
  <c r="CI89" i="39" s="1"/>
  <c r="CI111" i="39" s="1"/>
  <c r="CI133" i="39" s="1"/>
  <c r="CJ16" i="39"/>
  <c r="CI4" i="39"/>
  <c r="CI9" i="39" s="1" a="1"/>
  <c r="CI9" i="39" s="1"/>
  <c r="CH39" i="38"/>
  <c r="CH61" i="38" s="1"/>
  <c r="CH89" i="38" s="1"/>
  <c r="CH111" i="38" s="1"/>
  <c r="CH133" i="38" s="1"/>
  <c r="CI16" i="38"/>
  <c r="CH4" i="38"/>
  <c r="CG252" i="30"/>
  <c r="CG222" i="30"/>
  <c r="CG237" i="30"/>
  <c r="CG219" i="30"/>
  <c r="CF396" i="30"/>
  <c r="CF392" i="30"/>
  <c r="CF391" i="30"/>
  <c r="CF374" i="30"/>
  <c r="CF401" i="30"/>
  <c r="CF369" i="30"/>
  <c r="CF389" i="30"/>
  <c r="CF366" i="30"/>
  <c r="CF363" i="30"/>
  <c r="CG267" i="30"/>
  <c r="CG260" i="30"/>
  <c r="CG256" i="30"/>
  <c r="CG266" i="30"/>
  <c r="CF388" i="30"/>
  <c r="CF384" i="30"/>
  <c r="CF371" i="30"/>
  <c r="CF365" i="30"/>
  <c r="CF387" i="30"/>
  <c r="CF403" i="30"/>
  <c r="CG229" i="30"/>
  <c r="CG264" i="30"/>
  <c r="CG227" i="30"/>
  <c r="CF385" i="30"/>
  <c r="CG248" i="30"/>
  <c r="CG220" i="30"/>
  <c r="CF376" i="30"/>
  <c r="CG261" i="30"/>
  <c r="CF402" i="30"/>
  <c r="CG221" i="30"/>
  <c r="CG225" i="30"/>
  <c r="CG217" i="30"/>
  <c r="CF364" i="30"/>
  <c r="CF362" i="30"/>
  <c r="CG224" i="30"/>
  <c r="CF360" i="30"/>
  <c r="CF390" i="30"/>
  <c r="CI125" i="33"/>
  <c r="CJ95" i="33"/>
  <c r="CF359" i="30"/>
  <c r="CF357" i="30"/>
  <c r="CG263" i="30"/>
  <c r="CG262" i="30"/>
  <c r="CG392" i="31"/>
  <c r="CG401" i="31" s="1"/>
  <c r="CH362" i="31"/>
  <c r="CH386" i="31" s="1"/>
  <c r="CI157" i="31"/>
  <c r="CF395" i="30"/>
  <c r="CG265" i="30"/>
  <c r="CF368" i="30"/>
  <c r="CH328" i="32"/>
  <c r="CI298" i="32"/>
  <c r="CI297" i="32" s="1"/>
  <c r="CH171" i="33"/>
  <c r="CH328" i="31"/>
  <c r="CI298" i="31"/>
  <c r="CI297" i="31" s="1"/>
  <c r="AW353" i="30"/>
  <c r="CI154" i="30"/>
  <c r="CH184" i="30"/>
  <c r="CH215" i="30" s="1"/>
  <c r="CH245" i="30" s="1"/>
  <c r="CF400" i="30"/>
  <c r="CG230" i="30"/>
  <c r="CG239" i="30"/>
  <c r="CF375" i="30"/>
  <c r="CG238" i="30"/>
  <c r="CF377" i="30"/>
  <c r="CF373" i="30"/>
  <c r="AW216" i="30"/>
  <c r="CH202" i="33"/>
  <c r="CI172" i="33"/>
  <c r="CH252" i="32"/>
  <c r="CI222" i="32"/>
  <c r="CG321" i="30"/>
  <c r="CG352" i="30" s="1"/>
  <c r="CG382" i="30" s="1"/>
  <c r="CH291" i="30"/>
  <c r="CH290" i="30" s="1"/>
  <c r="CG258" i="30"/>
  <c r="CG249" i="30"/>
  <c r="CG233" i="30"/>
  <c r="CG253" i="30"/>
  <c r="CF406" i="30"/>
  <c r="CG259" i="30"/>
  <c r="CJ158" i="31"/>
  <c r="CI188" i="31"/>
  <c r="CG235" i="30"/>
  <c r="CG254" i="30"/>
  <c r="CF399" i="30"/>
  <c r="CF393" i="30"/>
  <c r="CH252" i="31"/>
  <c r="CH259" i="31" s="1"/>
  <c r="CI222" i="31"/>
  <c r="CI221" i="31" s="1"/>
  <c r="CI94" i="33"/>
  <c r="CF407" i="30"/>
  <c r="CG255" i="30"/>
  <c r="CG218" i="30"/>
  <c r="CF370" i="30"/>
  <c r="AW383" i="30"/>
  <c r="CF354" i="30"/>
  <c r="CF397" i="30"/>
  <c r="CG268" i="30"/>
  <c r="CG344" i="30"/>
  <c r="CG341" i="30"/>
  <c r="CG343" i="30"/>
  <c r="CG346" i="30"/>
  <c r="CG314" i="30"/>
  <c r="CG345" i="30"/>
  <c r="CG311" i="30"/>
  <c r="CG315" i="30"/>
  <c r="CG312" i="30"/>
  <c r="CG316" i="30"/>
  <c r="CG313" i="30"/>
  <c r="CG240" i="30"/>
  <c r="CF394" i="30"/>
  <c r="CF355" i="30"/>
  <c r="CF405" i="30"/>
  <c r="CG257" i="30"/>
  <c r="CF356" i="30"/>
  <c r="CF372" i="30"/>
  <c r="CF358" i="30"/>
  <c r="CG228" i="30"/>
  <c r="CG223" i="30"/>
  <c r="CG270" i="30"/>
  <c r="CG232" i="30"/>
  <c r="CI153" i="30"/>
  <c r="CH177" i="30"/>
  <c r="CH209" i="30"/>
  <c r="CH174" i="30"/>
  <c r="CH179" i="30"/>
  <c r="CH206" i="30"/>
  <c r="CH176" i="30"/>
  <c r="CH208" i="30"/>
  <c r="CH178" i="30"/>
  <c r="CH205" i="30"/>
  <c r="CH175" i="30"/>
  <c r="CG247" i="30"/>
  <c r="CG246" i="30"/>
  <c r="CF404" i="30"/>
  <c r="CJ158" i="32"/>
  <c r="CJ157" i="32" s="1"/>
  <c r="CI188" i="32"/>
  <c r="CH362" i="32"/>
  <c r="CH371" i="32" s="1"/>
  <c r="CG392" i="32"/>
  <c r="CG404" i="32" s="1"/>
  <c r="CG269" i="30"/>
  <c r="CG226" i="30"/>
  <c r="CF398" i="30"/>
  <c r="CF367" i="30"/>
  <c r="CG251" i="30"/>
  <c r="CG231" i="30"/>
  <c r="CF361" i="30"/>
  <c r="CG236" i="30"/>
  <c r="BY41" i="36"/>
  <c r="BY61" i="36" s="1"/>
  <c r="BX104" i="36"/>
  <c r="BY53" i="36"/>
  <c r="BY73" i="36" s="1"/>
  <c r="BX116" i="36"/>
  <c r="BY49" i="36"/>
  <c r="BY69" i="36" s="1"/>
  <c r="BX112" i="36"/>
  <c r="BX106" i="36"/>
  <c r="BY43" i="36"/>
  <c r="BY63" i="36" s="1"/>
  <c r="CH38" i="37"/>
  <c r="CG48" i="37"/>
  <c r="CG49" i="37" s="1"/>
  <c r="BX109" i="36"/>
  <c r="BY46" i="36"/>
  <c r="BY66" i="36" s="1"/>
  <c r="BX111" i="36"/>
  <c r="BY48" i="36"/>
  <c r="BY68" i="36" s="1"/>
  <c r="BW78" i="36"/>
  <c r="BW103" i="36"/>
  <c r="BW119" i="36" s="1"/>
  <c r="BZ50" i="37"/>
  <c r="CA39" i="37"/>
  <c r="BX107" i="36"/>
  <c r="BY44" i="36"/>
  <c r="BY64" i="36" s="1"/>
  <c r="BX56" i="36"/>
  <c r="BY40" i="36"/>
  <c r="BY60" i="36" s="1"/>
  <c r="BX108" i="36"/>
  <c r="BY45" i="36"/>
  <c r="BY65" i="36" s="1"/>
  <c r="BY54" i="36"/>
  <c r="BY74" i="36" s="1"/>
  <c r="BX117" i="36"/>
  <c r="CF59" i="36"/>
  <c r="CG39" i="36"/>
  <c r="CF81" i="36"/>
  <c r="CF102" i="36" s="1"/>
  <c r="CF131" i="36" s="1"/>
  <c r="CF132" i="36" s="1"/>
  <c r="BX115" i="36"/>
  <c r="BY52" i="36"/>
  <c r="BY72" i="36" s="1"/>
  <c r="BY42" i="36"/>
  <c r="BY62" i="36" s="1"/>
  <c r="BX105" i="36"/>
  <c r="CH27" i="35"/>
  <c r="CI13" i="35"/>
  <c r="BY50" i="36"/>
  <c r="BY70" i="36" s="1"/>
  <c r="BX113" i="36"/>
  <c r="BY47" i="36"/>
  <c r="BY67" i="36" s="1"/>
  <c r="BX110" i="36"/>
  <c r="BZ14" i="35"/>
  <c r="BX114" i="36"/>
  <c r="BY51" i="36"/>
  <c r="BY71" i="36" s="1"/>
  <c r="CG146" i="16"/>
  <c r="CG141" i="16"/>
  <c r="CG148" i="16"/>
  <c r="CH24" i="16"/>
  <c r="CH97" i="16" s="1"/>
  <c r="CH47" i="16"/>
  <c r="CH119" i="16" s="1"/>
  <c r="CG151" i="16"/>
  <c r="CG149" i="16"/>
  <c r="CG150" i="16"/>
  <c r="CG69" i="16"/>
  <c r="CG74" i="16"/>
  <c r="CG77" i="16"/>
  <c r="CG76" i="16"/>
  <c r="CG78" i="16"/>
  <c r="CH111" i="30"/>
  <c r="CH121" i="30"/>
  <c r="CH119" i="30"/>
  <c r="CH118" i="30"/>
  <c r="CH125" i="30"/>
  <c r="CH114" i="30"/>
  <c r="CH126" i="30"/>
  <c r="CH116" i="30"/>
  <c r="CH130" i="30"/>
  <c r="CH112" i="30"/>
  <c r="CH115" i="30"/>
  <c r="CH128" i="30"/>
  <c r="CH133" i="30"/>
  <c r="CH117" i="30"/>
  <c r="CH132" i="30"/>
  <c r="CH120" i="30"/>
  <c r="CH124" i="30"/>
  <c r="CH131" i="30"/>
  <c r="CH109" i="30"/>
  <c r="CH110" i="30"/>
  <c r="CH123" i="30"/>
  <c r="CH122" i="30"/>
  <c r="CH127" i="30"/>
  <c r="CH113" i="30"/>
  <c r="CJ16" i="16"/>
  <c r="CJ4" i="16" s="1"/>
  <c r="CJ7" i="16" s="1" a="1"/>
  <c r="CJ7" i="16" s="1"/>
  <c r="CI39" i="16"/>
  <c r="CI61" i="16" s="1"/>
  <c r="CI89" i="16" s="1"/>
  <c r="CI111" i="16" s="1"/>
  <c r="CI133" i="16" s="1"/>
  <c r="CI17" i="33"/>
  <c r="CI48" i="33"/>
  <c r="CJ18" i="33"/>
  <c r="CI82" i="31"/>
  <c r="CH112" i="31"/>
  <c r="CH126" i="31" s="1"/>
  <c r="CH112" i="32"/>
  <c r="CH117" i="32" s="1"/>
  <c r="CI82" i="32"/>
  <c r="CI81" i="32" s="1"/>
  <c r="CI48" i="31"/>
  <c r="CJ18" i="31"/>
  <c r="CI17" i="31"/>
  <c r="CI17" i="32"/>
  <c r="CI48" i="32"/>
  <c r="CJ18" i="32"/>
  <c r="CI101" i="30"/>
  <c r="CI103" i="30"/>
  <c r="CI102" i="30"/>
  <c r="CI81" i="30"/>
  <c r="CI108" i="30"/>
  <c r="CI129" i="30" s="1"/>
  <c r="CI94" i="30"/>
  <c r="CI91" i="30"/>
  <c r="CI82" i="30"/>
  <c r="CI84" i="30"/>
  <c r="CI83" i="30"/>
  <c r="CI96" i="30"/>
  <c r="CI99" i="30"/>
  <c r="CI85" i="30"/>
  <c r="CI80" i="30"/>
  <c r="CI97" i="30"/>
  <c r="CI89" i="30"/>
  <c r="CI90" i="30"/>
  <c r="CI93" i="30"/>
  <c r="CI98" i="30"/>
  <c r="CI87" i="30"/>
  <c r="CI100" i="30"/>
  <c r="CI92" i="30"/>
  <c r="CI95" i="30"/>
  <c r="CI88" i="30"/>
  <c r="AV79" i="30"/>
  <c r="CI86" i="30"/>
  <c r="CK17" i="30"/>
  <c r="CJ47" i="30"/>
  <c r="CJ78" i="30" s="1"/>
  <c r="CI16" i="30"/>
  <c r="AR61" i="16"/>
  <c r="AR89" i="16" s="1"/>
  <c r="AR111" i="16" s="1"/>
  <c r="AR133" i="16" s="1"/>
  <c r="CI247" i="32" l="1"/>
  <c r="CG13" i="22"/>
  <c r="CG14" i="22"/>
  <c r="CG15" i="22"/>
  <c r="CI3" i="22"/>
  <c r="CH12" i="22"/>
  <c r="BY76" i="36"/>
  <c r="CF89" i="36"/>
  <c r="CF88" i="36"/>
  <c r="CF90" i="36"/>
  <c r="CF95" i="36"/>
  <c r="CF92" i="36"/>
  <c r="CF84" i="36"/>
  <c r="CF85" i="36"/>
  <c r="CA82" i="36"/>
  <c r="BZ98" i="36"/>
  <c r="CF83" i="36"/>
  <c r="BW134" i="36"/>
  <c r="BW121" i="36"/>
  <c r="CF86" i="36"/>
  <c r="CF91" i="36"/>
  <c r="CF94" i="36"/>
  <c r="CF93" i="36"/>
  <c r="CF96" i="36"/>
  <c r="CF87" i="36"/>
  <c r="CH9" i="38" a="1"/>
  <c r="CH9" i="38" s="1"/>
  <c r="CH339" i="31"/>
  <c r="BY19" i="35"/>
  <c r="BZ15" i="35"/>
  <c r="CB22" i="35"/>
  <c r="CA23" i="35"/>
  <c r="CA32" i="35" s="1"/>
  <c r="CA21" i="35"/>
  <c r="CA31" i="35" s="1"/>
  <c r="CB20" i="35"/>
  <c r="BX30" i="35"/>
  <c r="BY29" i="35"/>
  <c r="CH250" i="30"/>
  <c r="CH76" i="16"/>
  <c r="CH365" i="32"/>
  <c r="CH382" i="32"/>
  <c r="CH387" i="32"/>
  <c r="CH384" i="32"/>
  <c r="CH349" i="31"/>
  <c r="CH347" i="31"/>
  <c r="CH378" i="32"/>
  <c r="CH348" i="31"/>
  <c r="CH343" i="31"/>
  <c r="CH380" i="32"/>
  <c r="CH342" i="31"/>
  <c r="CH351" i="31"/>
  <c r="CH377" i="32"/>
  <c r="CH381" i="32"/>
  <c r="CH367" i="32"/>
  <c r="CH368" i="32"/>
  <c r="CH373" i="32"/>
  <c r="CH374" i="32"/>
  <c r="CI314" i="31"/>
  <c r="CI313" i="31"/>
  <c r="CI317" i="31"/>
  <c r="CI306" i="31"/>
  <c r="CI310" i="31"/>
  <c r="CI315" i="31"/>
  <c r="CI308" i="31"/>
  <c r="CI303" i="31"/>
  <c r="CI318" i="31"/>
  <c r="CI322" i="31"/>
  <c r="CI312" i="31"/>
  <c r="CI305" i="31"/>
  <c r="CI320" i="31"/>
  <c r="CI316" i="31"/>
  <c r="CI301" i="31"/>
  <c r="CI307" i="31"/>
  <c r="CI319" i="31"/>
  <c r="CI302" i="31"/>
  <c r="CI309" i="31"/>
  <c r="CI321" i="31"/>
  <c r="CI300" i="31"/>
  <c r="CI304" i="31"/>
  <c r="CI311" i="31"/>
  <c r="CI323" i="31"/>
  <c r="CI301" i="32"/>
  <c r="CI317" i="32"/>
  <c r="CI300" i="32"/>
  <c r="CI307" i="32"/>
  <c r="CI306" i="32"/>
  <c r="CI303" i="32"/>
  <c r="CI313" i="32"/>
  <c r="CI308" i="32"/>
  <c r="CI322" i="32"/>
  <c r="CI315" i="32"/>
  <c r="CI311" i="32"/>
  <c r="CI316" i="32"/>
  <c r="CI302" i="32"/>
  <c r="CI318" i="32"/>
  <c r="CI323" i="32"/>
  <c r="CI304" i="32"/>
  <c r="CI305" i="32"/>
  <c r="CI319" i="32"/>
  <c r="CI310" i="32"/>
  <c r="CI309" i="32"/>
  <c r="CI321" i="32"/>
  <c r="CI312" i="32"/>
  <c r="CI320" i="32"/>
  <c r="CI314" i="32"/>
  <c r="CH132" i="31"/>
  <c r="CH115" i="31"/>
  <c r="CH255" i="31"/>
  <c r="CH265" i="31"/>
  <c r="CH378" i="31"/>
  <c r="CH368" i="31"/>
  <c r="CH365" i="31"/>
  <c r="CH387" i="31"/>
  <c r="CH118" i="32"/>
  <c r="CI240" i="32"/>
  <c r="CI232" i="32"/>
  <c r="CI230" i="32"/>
  <c r="CG398" i="31"/>
  <c r="CG417" i="32"/>
  <c r="CG410" i="32"/>
  <c r="CG412" i="32"/>
  <c r="CG398" i="32"/>
  <c r="CG399" i="31"/>
  <c r="CG414" i="32"/>
  <c r="CH340" i="31"/>
  <c r="CH331" i="31"/>
  <c r="CH344" i="31"/>
  <c r="CH370" i="32"/>
  <c r="CH124" i="31"/>
  <c r="CH127" i="31"/>
  <c r="CH114" i="31"/>
  <c r="CH264" i="31"/>
  <c r="CH257" i="31"/>
  <c r="CH383" i="31"/>
  <c r="CH384" i="31"/>
  <c r="CH382" i="31"/>
  <c r="CH128" i="32"/>
  <c r="CI225" i="32"/>
  <c r="CI244" i="32"/>
  <c r="CG415" i="31"/>
  <c r="CG409" i="31"/>
  <c r="CH256" i="32"/>
  <c r="CH272" i="32"/>
  <c r="CH264" i="32"/>
  <c r="CG394" i="31"/>
  <c r="CG405" i="31"/>
  <c r="CH270" i="32"/>
  <c r="CH268" i="32"/>
  <c r="CH345" i="31"/>
  <c r="CH346" i="31"/>
  <c r="CH121" i="31"/>
  <c r="CH116" i="31"/>
  <c r="CH266" i="31"/>
  <c r="CH271" i="31"/>
  <c r="CH270" i="31"/>
  <c r="CH364" i="31"/>
  <c r="CH377" i="31"/>
  <c r="CH376" i="31"/>
  <c r="CH134" i="32"/>
  <c r="CH122" i="32"/>
  <c r="CH127" i="32"/>
  <c r="CI226" i="32"/>
  <c r="CI231" i="32"/>
  <c r="CI245" i="32"/>
  <c r="CH10" i="38" a="1"/>
  <c r="CH10" i="38" s="1"/>
  <c r="CI5" i="39" a="1"/>
  <c r="CI5" i="39" s="1"/>
  <c r="CG406" i="32"/>
  <c r="CH273" i="32"/>
  <c r="CG396" i="31"/>
  <c r="CH254" i="32"/>
  <c r="CH361" i="32"/>
  <c r="CG401" i="32"/>
  <c r="CH361" i="31"/>
  <c r="CH372" i="32"/>
  <c r="CH385" i="32"/>
  <c r="CH134" i="31"/>
  <c r="CH123" i="31"/>
  <c r="CH119" i="31"/>
  <c r="CH262" i="31"/>
  <c r="CH263" i="31"/>
  <c r="CH380" i="31"/>
  <c r="CH373" i="31"/>
  <c r="CH374" i="31"/>
  <c r="CH277" i="31"/>
  <c r="CH119" i="32"/>
  <c r="CH121" i="32"/>
  <c r="CH116" i="32"/>
  <c r="CH115" i="32"/>
  <c r="CI241" i="32"/>
  <c r="CI242" i="32"/>
  <c r="CI228" i="32"/>
  <c r="CH135" i="32"/>
  <c r="CH261" i="32"/>
  <c r="CG405" i="32"/>
  <c r="CG397" i="31"/>
  <c r="CG416" i="31"/>
  <c r="CG403" i="31"/>
  <c r="CH277" i="32"/>
  <c r="CG399" i="32"/>
  <c r="CH263" i="32"/>
  <c r="CH258" i="32"/>
  <c r="CG413" i="31"/>
  <c r="CG395" i="32"/>
  <c r="CH333" i="31"/>
  <c r="CH334" i="31"/>
  <c r="CH383" i="32"/>
  <c r="CH131" i="31"/>
  <c r="CH118" i="31"/>
  <c r="CH117" i="31"/>
  <c r="CH268" i="31"/>
  <c r="CH273" i="31"/>
  <c r="CH261" i="31"/>
  <c r="CH370" i="31"/>
  <c r="CH381" i="31"/>
  <c r="CH369" i="31"/>
  <c r="CH137" i="31"/>
  <c r="CH275" i="31"/>
  <c r="CH124" i="32"/>
  <c r="CI227" i="32"/>
  <c r="CH136" i="32"/>
  <c r="CI246" i="32"/>
  <c r="CH274" i="32"/>
  <c r="CH265" i="32"/>
  <c r="CG413" i="32"/>
  <c r="CG402" i="31"/>
  <c r="CG394" i="32"/>
  <c r="CH276" i="32"/>
  <c r="CG417" i="31"/>
  <c r="CH257" i="32"/>
  <c r="CG407" i="31"/>
  <c r="CG395" i="31"/>
  <c r="CG412" i="31"/>
  <c r="CH350" i="31"/>
  <c r="CH338" i="31"/>
  <c r="CH332" i="31"/>
  <c r="CH386" i="32"/>
  <c r="CH375" i="32"/>
  <c r="CH128" i="31"/>
  <c r="CH125" i="31"/>
  <c r="CH133" i="31"/>
  <c r="CH269" i="31"/>
  <c r="CH274" i="31"/>
  <c r="CH254" i="31"/>
  <c r="CH375" i="31"/>
  <c r="CH379" i="31"/>
  <c r="CH135" i="31"/>
  <c r="CH276" i="31"/>
  <c r="CH114" i="32"/>
  <c r="CH130" i="32"/>
  <c r="CH131" i="32"/>
  <c r="CI243" i="32"/>
  <c r="CI229" i="32"/>
  <c r="CH137" i="32"/>
  <c r="CH266" i="32"/>
  <c r="CG416" i="32"/>
  <c r="CH271" i="32"/>
  <c r="CG403" i="32"/>
  <c r="CG410" i="31"/>
  <c r="CG406" i="31"/>
  <c r="CI221" i="32"/>
  <c r="CG414" i="31"/>
  <c r="CG397" i="32"/>
  <c r="CH330" i="31"/>
  <c r="CH337" i="31"/>
  <c r="CH352" i="31"/>
  <c r="CH353" i="31"/>
  <c r="CH376" i="32"/>
  <c r="CH366" i="32"/>
  <c r="CH369" i="32"/>
  <c r="CH364" i="32"/>
  <c r="CH129" i="31"/>
  <c r="CH130" i="31"/>
  <c r="CH256" i="31"/>
  <c r="CH258" i="31"/>
  <c r="CH272" i="31"/>
  <c r="CH372" i="31"/>
  <c r="CH371" i="31"/>
  <c r="CH136" i="31"/>
  <c r="CH385" i="31"/>
  <c r="CH132" i="32"/>
  <c r="CH126" i="32"/>
  <c r="CH133" i="32"/>
  <c r="CH129" i="32"/>
  <c r="CI235" i="32"/>
  <c r="CI238" i="32"/>
  <c r="CI236" i="32"/>
  <c r="CI239" i="32"/>
  <c r="CG411" i="32"/>
  <c r="CH269" i="32"/>
  <c r="CG415" i="32"/>
  <c r="CH262" i="32"/>
  <c r="CG411" i="31"/>
  <c r="CG408" i="32"/>
  <c r="CG408" i="31"/>
  <c r="CG407" i="32"/>
  <c r="CH335" i="31"/>
  <c r="CH379" i="32"/>
  <c r="CH122" i="31"/>
  <c r="CH267" i="31"/>
  <c r="CH366" i="31"/>
  <c r="CH367" i="31"/>
  <c r="CH123" i="32"/>
  <c r="CH125" i="32"/>
  <c r="CI233" i="32"/>
  <c r="CI234" i="32"/>
  <c r="CI237" i="32"/>
  <c r="CI224" i="32"/>
  <c r="CH259" i="32"/>
  <c r="CH255" i="32"/>
  <c r="CG404" i="31"/>
  <c r="CG396" i="32"/>
  <c r="CG409" i="32"/>
  <c r="CH275" i="32"/>
  <c r="CG402" i="32"/>
  <c r="CH267" i="32"/>
  <c r="CH341" i="31"/>
  <c r="CI11" i="39" a="1"/>
  <c r="CI11" i="39" s="1"/>
  <c r="CH7" i="38" a="1"/>
  <c r="CH7" i="38" s="1"/>
  <c r="CJ10" i="16" a="1"/>
  <c r="CJ10" i="16" s="1"/>
  <c r="CI8" i="39" a="1"/>
  <c r="CI8" i="39" s="1"/>
  <c r="CH225" i="33"/>
  <c r="CH226" i="33"/>
  <c r="CH227" i="33"/>
  <c r="CH11" i="38" a="1"/>
  <c r="CH11" i="38" s="1"/>
  <c r="CJ8" i="16" a="1"/>
  <c r="CJ8" i="16" s="1"/>
  <c r="CH8" i="38" a="1"/>
  <c r="CH8" i="38" s="1"/>
  <c r="CJ5" i="16" a="1"/>
  <c r="CJ5" i="16" s="1"/>
  <c r="CI7" i="39" a="1"/>
  <c r="CI7" i="39" s="1"/>
  <c r="CI10" i="39" a="1"/>
  <c r="CI10" i="39" s="1"/>
  <c r="CH5" i="38" a="1"/>
  <c r="CH5" i="38" s="1"/>
  <c r="CJ9" i="16" a="1"/>
  <c r="CJ9" i="16" s="1"/>
  <c r="CJ11" i="16" a="1"/>
  <c r="CJ11" i="16" s="1"/>
  <c r="CI150" i="33"/>
  <c r="CI149" i="33"/>
  <c r="CI148" i="33"/>
  <c r="CI72" i="33"/>
  <c r="CI73" i="33"/>
  <c r="CI71" i="33"/>
  <c r="CI130" i="33"/>
  <c r="CI128" i="33"/>
  <c r="CI136" i="33"/>
  <c r="CI138" i="33"/>
  <c r="CI144" i="33"/>
  <c r="CI146" i="33"/>
  <c r="CI129" i="33"/>
  <c r="CI131" i="33"/>
  <c r="CI135" i="33"/>
  <c r="CI143" i="33"/>
  <c r="CI147" i="33"/>
  <c r="CI139" i="33"/>
  <c r="CI97" i="33"/>
  <c r="CI104" i="33"/>
  <c r="CI99" i="33"/>
  <c r="CI101" i="33"/>
  <c r="CI108" i="33"/>
  <c r="CI111" i="33"/>
  <c r="CI115" i="33"/>
  <c r="CI117" i="33"/>
  <c r="CI119" i="33"/>
  <c r="CI127" i="33"/>
  <c r="CI103" i="33"/>
  <c r="CI106" i="33"/>
  <c r="CI113" i="33"/>
  <c r="CI134" i="33"/>
  <c r="CI142" i="33"/>
  <c r="CI132" i="33"/>
  <c r="CI137" i="33"/>
  <c r="CI145" i="33"/>
  <c r="CI100" i="33"/>
  <c r="CI105" i="33"/>
  <c r="CI110" i="33"/>
  <c r="CI114" i="33"/>
  <c r="CI118" i="33"/>
  <c r="CI109" i="33"/>
  <c r="CI141" i="33"/>
  <c r="CI107" i="33"/>
  <c r="CI112" i="33"/>
  <c r="CI116" i="33"/>
  <c r="CI98" i="33"/>
  <c r="CI140" i="33"/>
  <c r="CI102" i="33"/>
  <c r="CI120" i="33"/>
  <c r="CH212" i="33"/>
  <c r="CH214" i="33"/>
  <c r="CH218" i="33"/>
  <c r="CH220" i="33"/>
  <c r="CH222" i="33"/>
  <c r="CH207" i="33"/>
  <c r="CH209" i="33"/>
  <c r="CH224" i="33"/>
  <c r="CH205" i="33"/>
  <c r="CH211" i="33"/>
  <c r="CH215" i="33"/>
  <c r="CH219" i="33"/>
  <c r="CH213" i="33"/>
  <c r="CH217" i="33"/>
  <c r="CH206" i="33"/>
  <c r="CH223" i="33"/>
  <c r="CH204" i="33"/>
  <c r="CH216" i="33"/>
  <c r="CH175" i="33"/>
  <c r="CH180" i="33"/>
  <c r="CH187" i="33"/>
  <c r="CH178" i="33"/>
  <c r="CH185" i="33"/>
  <c r="CH194" i="33"/>
  <c r="CH183" i="33"/>
  <c r="CH190" i="33"/>
  <c r="CH192" i="33"/>
  <c r="CH221" i="33"/>
  <c r="CH179" i="33"/>
  <c r="CH181" i="33"/>
  <c r="CH188" i="33"/>
  <c r="CH195" i="33"/>
  <c r="CH174" i="33"/>
  <c r="CH177" i="33"/>
  <c r="CH184" i="33"/>
  <c r="CH191" i="33"/>
  <c r="CH196" i="33"/>
  <c r="CH176" i="33"/>
  <c r="CH208" i="33"/>
  <c r="CH182" i="33"/>
  <c r="CH189" i="33"/>
  <c r="CH197" i="33"/>
  <c r="CH186" i="33"/>
  <c r="CH193" i="33"/>
  <c r="CI51" i="33"/>
  <c r="CI54" i="33"/>
  <c r="CI57" i="33"/>
  <c r="CI52" i="33"/>
  <c r="CI59" i="33"/>
  <c r="CI61" i="33"/>
  <c r="CI63" i="33"/>
  <c r="CI65" i="33"/>
  <c r="CI50" i="33"/>
  <c r="CI53" i="33"/>
  <c r="CI58" i="33"/>
  <c r="CI21" i="33"/>
  <c r="CI23" i="33"/>
  <c r="CI27" i="33"/>
  <c r="CI32" i="33"/>
  <c r="CI39" i="33"/>
  <c r="CI67" i="33"/>
  <c r="CI43" i="33"/>
  <c r="CI60" i="33"/>
  <c r="CI70" i="33"/>
  <c r="CI34" i="33"/>
  <c r="CI41" i="33"/>
  <c r="CI55" i="33"/>
  <c r="CI24" i="33"/>
  <c r="CI31" i="33"/>
  <c r="CI36" i="33"/>
  <c r="CI38" i="33"/>
  <c r="CI66" i="33"/>
  <c r="CI68" i="33"/>
  <c r="CI22" i="33"/>
  <c r="CI26" i="33"/>
  <c r="CI30" i="33"/>
  <c r="CI69" i="33"/>
  <c r="CI42" i="33"/>
  <c r="CI62" i="33"/>
  <c r="CI40" i="33"/>
  <c r="CI20" i="33"/>
  <c r="CI29" i="33"/>
  <c r="CI25" i="33"/>
  <c r="CI37" i="33"/>
  <c r="CI64" i="33"/>
  <c r="CI28" i="33"/>
  <c r="CI33" i="33"/>
  <c r="CI35" i="33"/>
  <c r="CJ161" i="32"/>
  <c r="CJ170" i="32"/>
  <c r="CJ180" i="32"/>
  <c r="CJ162" i="32"/>
  <c r="CJ168" i="32"/>
  <c r="CJ177" i="32"/>
  <c r="CJ171" i="32"/>
  <c r="CJ179" i="32"/>
  <c r="CJ181" i="32"/>
  <c r="CJ160" i="32"/>
  <c r="CJ183" i="32"/>
  <c r="CJ176" i="32"/>
  <c r="CJ164" i="32"/>
  <c r="CJ167" i="32"/>
  <c r="CJ173" i="32"/>
  <c r="CJ165" i="32"/>
  <c r="CJ174" i="32"/>
  <c r="CJ163" i="32"/>
  <c r="CJ166" i="32"/>
  <c r="CJ175" i="32"/>
  <c r="CJ178" i="32"/>
  <c r="CJ172" i="32"/>
  <c r="CJ169" i="32"/>
  <c r="CJ182" i="32"/>
  <c r="CI87" i="32"/>
  <c r="CI85" i="32"/>
  <c r="CI88" i="32"/>
  <c r="CI86" i="32"/>
  <c r="CI95" i="32"/>
  <c r="CI97" i="32"/>
  <c r="CI105" i="32"/>
  <c r="CI90" i="32"/>
  <c r="CI92" i="32"/>
  <c r="CI98" i="32"/>
  <c r="CI100" i="32"/>
  <c r="CI102" i="32"/>
  <c r="CI106" i="32"/>
  <c r="CI96" i="32"/>
  <c r="CI84" i="32"/>
  <c r="CI93" i="32"/>
  <c r="CI99" i="32"/>
  <c r="CI103" i="32"/>
  <c r="CI21" i="32"/>
  <c r="CI31" i="32"/>
  <c r="CI35" i="32"/>
  <c r="CI89" i="32"/>
  <c r="CI91" i="32"/>
  <c r="CI94" i="32"/>
  <c r="CI24" i="32"/>
  <c r="CI33" i="32"/>
  <c r="CI30" i="32"/>
  <c r="CI38" i="32"/>
  <c r="CI41" i="32"/>
  <c r="CI20" i="32"/>
  <c r="CI22" i="32"/>
  <c r="CI27" i="32"/>
  <c r="CI104" i="32"/>
  <c r="CI107" i="32"/>
  <c r="CI43" i="32"/>
  <c r="CI101" i="32"/>
  <c r="CI29" i="32"/>
  <c r="CI37" i="32"/>
  <c r="CI40" i="32"/>
  <c r="CI25" i="32"/>
  <c r="CI23" i="32"/>
  <c r="CI26" i="32"/>
  <c r="CI32" i="32"/>
  <c r="CI42" i="32"/>
  <c r="CI28" i="32"/>
  <c r="CI34" i="32"/>
  <c r="CI36" i="32"/>
  <c r="CI39" i="32"/>
  <c r="CI247" i="31"/>
  <c r="CI246" i="31"/>
  <c r="CI213" i="31"/>
  <c r="CI212" i="31"/>
  <c r="CI73" i="31"/>
  <c r="CI72" i="31"/>
  <c r="CI81" i="31"/>
  <c r="CH84" i="31"/>
  <c r="CH91" i="31"/>
  <c r="CH87" i="31"/>
  <c r="CH93" i="31"/>
  <c r="CH98" i="31"/>
  <c r="CH101" i="31"/>
  <c r="CH85" i="31"/>
  <c r="CH90" i="31"/>
  <c r="CH95" i="31"/>
  <c r="CH97" i="31"/>
  <c r="CH103" i="31"/>
  <c r="CH88" i="31"/>
  <c r="CH100" i="31"/>
  <c r="CH92" i="31"/>
  <c r="CH102" i="31"/>
  <c r="CH104" i="31"/>
  <c r="CH99" i="31"/>
  <c r="CH106" i="31"/>
  <c r="CH86" i="31"/>
  <c r="CH89" i="31"/>
  <c r="CH96" i="31"/>
  <c r="CH105" i="31"/>
  <c r="CH107" i="31"/>
  <c r="CH94" i="31"/>
  <c r="CI228" i="31"/>
  <c r="CI233" i="31"/>
  <c r="CI230" i="31"/>
  <c r="CI232" i="31"/>
  <c r="CI225" i="31"/>
  <c r="CI227" i="31"/>
  <c r="CI226" i="31"/>
  <c r="CI234" i="31"/>
  <c r="CI239" i="31"/>
  <c r="CI241" i="31"/>
  <c r="CI224" i="31"/>
  <c r="CI237" i="31"/>
  <c r="CI243" i="31"/>
  <c r="CI245" i="31"/>
  <c r="CI231" i="31"/>
  <c r="CI235" i="31"/>
  <c r="CI238" i="31"/>
  <c r="CI229" i="31"/>
  <c r="CI236" i="31"/>
  <c r="CI244" i="31"/>
  <c r="CI242" i="31"/>
  <c r="CI55" i="31"/>
  <c r="CI66" i="31"/>
  <c r="CI24" i="31"/>
  <c r="CI35" i="31"/>
  <c r="CI62" i="31"/>
  <c r="CI22" i="31"/>
  <c r="CI28" i="31"/>
  <c r="CI30" i="31"/>
  <c r="CI240" i="31"/>
  <c r="CI50" i="31"/>
  <c r="CI57" i="31"/>
  <c r="CI64" i="31"/>
  <c r="CI53" i="31"/>
  <c r="CI59" i="31"/>
  <c r="CI68" i="31"/>
  <c r="CI70" i="31"/>
  <c r="CI20" i="31"/>
  <c r="CI37" i="31"/>
  <c r="CI40" i="31"/>
  <c r="CI42" i="31"/>
  <c r="CI61" i="31"/>
  <c r="CI26" i="31"/>
  <c r="CI34" i="31"/>
  <c r="CI31" i="31"/>
  <c r="CI51" i="31"/>
  <c r="CI63" i="31"/>
  <c r="CI65" i="31"/>
  <c r="CI54" i="31"/>
  <c r="CI67" i="31"/>
  <c r="CI21" i="31"/>
  <c r="CI23" i="31"/>
  <c r="CI29" i="31"/>
  <c r="CI36" i="31"/>
  <c r="CI39" i="31"/>
  <c r="CI58" i="31"/>
  <c r="CI60" i="31"/>
  <c r="CI69" i="31"/>
  <c r="CI41" i="31"/>
  <c r="CI38" i="31"/>
  <c r="CI27" i="31"/>
  <c r="CI71" i="31"/>
  <c r="CI33" i="31"/>
  <c r="CI43" i="31"/>
  <c r="CI52" i="31"/>
  <c r="CI25" i="31"/>
  <c r="CI32" i="31"/>
  <c r="CI192" i="31"/>
  <c r="CI207" i="31"/>
  <c r="CI210" i="31"/>
  <c r="CI202" i="31"/>
  <c r="CI190" i="31"/>
  <c r="CI200" i="31"/>
  <c r="CI204" i="31"/>
  <c r="CI193" i="31"/>
  <c r="CI198" i="31"/>
  <c r="CI209" i="31"/>
  <c r="CI195" i="31"/>
  <c r="CI203" i="31"/>
  <c r="CI206" i="31"/>
  <c r="CI191" i="31"/>
  <c r="CI211" i="31"/>
  <c r="CI194" i="31"/>
  <c r="CI175" i="31"/>
  <c r="CI180" i="31"/>
  <c r="CI160" i="31"/>
  <c r="CI166" i="31"/>
  <c r="CI201" i="31"/>
  <c r="CI163" i="31"/>
  <c r="CI170" i="31"/>
  <c r="CI172" i="31"/>
  <c r="CI177" i="31"/>
  <c r="CI179" i="31"/>
  <c r="CI183" i="31"/>
  <c r="CI174" i="31"/>
  <c r="CI181" i="31"/>
  <c r="CI199" i="31"/>
  <c r="CI208" i="31"/>
  <c r="CI161" i="31"/>
  <c r="CI165" i="31"/>
  <c r="CI168" i="31"/>
  <c r="CI176" i="31"/>
  <c r="CI205" i="31"/>
  <c r="CI164" i="31"/>
  <c r="CI173" i="31"/>
  <c r="CI182" i="31"/>
  <c r="CI197" i="31"/>
  <c r="CI171" i="31"/>
  <c r="CI162" i="31"/>
  <c r="CI169" i="31"/>
  <c r="CI178" i="31"/>
  <c r="CI167" i="31"/>
  <c r="CH270" i="30"/>
  <c r="CH257" i="30"/>
  <c r="CI57" i="16"/>
  <c r="CI129" i="16" s="1"/>
  <c r="CI34" i="16"/>
  <c r="CI107" i="16" s="1"/>
  <c r="CI124" i="16"/>
  <c r="CI102" i="16"/>
  <c r="CI54" i="16"/>
  <c r="CI126" i="16" s="1"/>
  <c r="CI31" i="16"/>
  <c r="CI104" i="16" s="1"/>
  <c r="CI55" i="16"/>
  <c r="CI32" i="16"/>
  <c r="CI105" i="16" s="1"/>
  <c r="CI33" i="16"/>
  <c r="CI106" i="16" s="1"/>
  <c r="CI56" i="16"/>
  <c r="CI128" i="16" s="1"/>
  <c r="CI38" i="30"/>
  <c r="CI40" i="30"/>
  <c r="CI42" i="30"/>
  <c r="CI68" i="30"/>
  <c r="CI37" i="30"/>
  <c r="CI39" i="30"/>
  <c r="CI41" i="30"/>
  <c r="CI69" i="30"/>
  <c r="CI71" i="30"/>
  <c r="CI67" i="30"/>
  <c r="CI72" i="30"/>
  <c r="CI70" i="30"/>
  <c r="CG386" i="30"/>
  <c r="CH269" i="30"/>
  <c r="CG366" i="30"/>
  <c r="CH231" i="30"/>
  <c r="CH223" i="30"/>
  <c r="CH251" i="30"/>
  <c r="CH247" i="30"/>
  <c r="CH228" i="30"/>
  <c r="CH236" i="30"/>
  <c r="CH226" i="30"/>
  <c r="CH232" i="30"/>
  <c r="CG385" i="30"/>
  <c r="CG356" i="30"/>
  <c r="CG363" i="30"/>
  <c r="CJ39" i="39"/>
  <c r="CJ61" i="39" s="1"/>
  <c r="CJ89" i="39" s="1"/>
  <c r="CJ111" i="39" s="1"/>
  <c r="CJ133" i="39" s="1"/>
  <c r="CK16" i="39"/>
  <c r="CJ4" i="39"/>
  <c r="CJ9" i="39" s="1" a="1"/>
  <c r="CJ9" i="39" s="1"/>
  <c r="CJ16" i="38"/>
  <c r="CI39" i="38"/>
  <c r="CI61" i="38" s="1"/>
  <c r="CI89" i="38" s="1"/>
  <c r="CI111" i="38" s="1"/>
  <c r="CI133" i="38" s="1"/>
  <c r="CI4" i="38"/>
  <c r="CI9" i="38" s="1" a="1"/>
  <c r="CI9" i="38" s="1"/>
  <c r="CH229" i="30"/>
  <c r="CH267" i="30"/>
  <c r="CH252" i="30"/>
  <c r="CH221" i="30"/>
  <c r="CH264" i="30"/>
  <c r="CH227" i="30"/>
  <c r="CH240" i="30"/>
  <c r="CG394" i="30"/>
  <c r="CG371" i="30"/>
  <c r="CG384" i="30"/>
  <c r="CG398" i="30"/>
  <c r="CG404" i="30"/>
  <c r="CG355" i="30"/>
  <c r="CG367" i="30"/>
  <c r="CG405" i="30"/>
  <c r="CG358" i="30"/>
  <c r="CG361" i="30"/>
  <c r="CG372" i="30"/>
  <c r="CH261" i="30"/>
  <c r="CH233" i="30"/>
  <c r="CG397" i="30"/>
  <c r="CG407" i="30"/>
  <c r="CH259" i="30"/>
  <c r="CH234" i="30"/>
  <c r="CG401" i="30"/>
  <c r="CG396" i="30"/>
  <c r="CG391" i="30"/>
  <c r="CG354" i="30"/>
  <c r="CG393" i="30"/>
  <c r="CG399" i="30"/>
  <c r="CG370" i="30"/>
  <c r="CH222" i="30"/>
  <c r="CH268" i="30"/>
  <c r="CH218" i="30"/>
  <c r="CG360" i="30"/>
  <c r="CH255" i="30"/>
  <c r="CG364" i="30"/>
  <c r="CH253" i="30"/>
  <c r="CH239" i="30"/>
  <c r="CH266" i="30"/>
  <c r="CG365" i="30"/>
  <c r="CH238" i="30"/>
  <c r="CG388" i="30"/>
  <c r="CG406" i="30"/>
  <c r="CH258" i="30"/>
  <c r="CH230" i="30"/>
  <c r="CH254" i="30"/>
  <c r="CH219" i="30"/>
  <c r="CH249" i="30"/>
  <c r="CH235" i="30"/>
  <c r="CH224" i="30"/>
  <c r="CG362" i="30"/>
  <c r="CG375" i="30"/>
  <c r="CH265" i="30"/>
  <c r="CH225" i="30"/>
  <c r="CH392" i="32"/>
  <c r="CH404" i="32" s="1"/>
  <c r="CI362" i="32"/>
  <c r="CI387" i="32" s="1"/>
  <c r="CH217" i="30"/>
  <c r="CI171" i="33"/>
  <c r="CJ157" i="31"/>
  <c r="CH220" i="30"/>
  <c r="AX216" i="30"/>
  <c r="CG400" i="30"/>
  <c r="CG390" i="30"/>
  <c r="CG395" i="30"/>
  <c r="CH392" i="31"/>
  <c r="CH401" i="31" s="1"/>
  <c r="CI362" i="31"/>
  <c r="CI387" i="31" s="1"/>
  <c r="CG392" i="30"/>
  <c r="CJ188" i="32"/>
  <c r="CK158" i="32"/>
  <c r="CK157" i="32" s="1"/>
  <c r="AX383" i="30"/>
  <c r="CI252" i="31"/>
  <c r="CI275" i="31" s="1"/>
  <c r="CJ222" i="31"/>
  <c r="CJ221" i="31" s="1"/>
  <c r="CJ188" i="31"/>
  <c r="CK158" i="31"/>
  <c r="CI252" i="32"/>
  <c r="CJ222" i="32"/>
  <c r="CJ246" i="32" s="1"/>
  <c r="CG402" i="30"/>
  <c r="CH248" i="30"/>
  <c r="CI328" i="32"/>
  <c r="CJ298" i="32"/>
  <c r="CJ297" i="32" s="1"/>
  <c r="CG403" i="30"/>
  <c r="CH314" i="30"/>
  <c r="CH311" i="30"/>
  <c r="CH315" i="30"/>
  <c r="CH312" i="30"/>
  <c r="CH316" i="30"/>
  <c r="CH313" i="30"/>
  <c r="CH237" i="30"/>
  <c r="CI184" i="30"/>
  <c r="CI215" i="30" s="1"/>
  <c r="CI245" i="30" s="1"/>
  <c r="CJ154" i="30"/>
  <c r="CG374" i="30"/>
  <c r="CH262" i="30"/>
  <c r="CG389" i="30"/>
  <c r="CJ172" i="33"/>
  <c r="CI202" i="33"/>
  <c r="CJ298" i="31"/>
  <c r="CJ297" i="31" s="1"/>
  <c r="CI328" i="31"/>
  <c r="CI349" i="31" s="1"/>
  <c r="CH263" i="30"/>
  <c r="CG387" i="30"/>
  <c r="CJ94" i="33"/>
  <c r="CH246" i="30"/>
  <c r="CH321" i="30"/>
  <c r="CH352" i="30" s="1"/>
  <c r="CH382" i="30" s="1"/>
  <c r="CI291" i="30"/>
  <c r="CI290" i="30" s="1"/>
  <c r="CG373" i="30"/>
  <c r="CH256" i="30"/>
  <c r="CG369" i="30"/>
  <c r="CG357" i="30"/>
  <c r="CH260" i="30"/>
  <c r="AX353" i="30"/>
  <c r="CI207" i="30"/>
  <c r="CI175" i="30"/>
  <c r="CI178" i="30"/>
  <c r="CI177" i="30"/>
  <c r="CI174" i="30"/>
  <c r="CI179" i="30"/>
  <c r="CI176" i="30"/>
  <c r="CI208" i="30"/>
  <c r="CJ153" i="30"/>
  <c r="CG376" i="30"/>
  <c r="CG377" i="30"/>
  <c r="CG368" i="30"/>
  <c r="CG359" i="30"/>
  <c r="CJ125" i="33"/>
  <c r="CK95" i="33"/>
  <c r="BY114" i="36"/>
  <c r="BZ51" i="36"/>
  <c r="BZ71" i="36" s="1"/>
  <c r="BY56" i="36"/>
  <c r="BZ40" i="36"/>
  <c r="BZ60" i="36" s="1"/>
  <c r="BZ43" i="36"/>
  <c r="BZ63" i="36" s="1"/>
  <c r="BY106" i="36"/>
  <c r="BZ50" i="36"/>
  <c r="BZ70" i="36" s="1"/>
  <c r="BY113" i="36"/>
  <c r="BZ48" i="36"/>
  <c r="BZ68" i="36" s="1"/>
  <c r="BY111" i="36"/>
  <c r="CH39" i="36"/>
  <c r="CG59" i="36"/>
  <c r="CG81" i="36"/>
  <c r="CG102" i="36" s="1"/>
  <c r="CG131" i="36" s="1"/>
  <c r="CG132" i="36" s="1"/>
  <c r="BX103" i="36"/>
  <c r="BX119" i="36" s="1"/>
  <c r="BX78" i="36"/>
  <c r="CJ13" i="35"/>
  <c r="CI27" i="35"/>
  <c r="BY107" i="36"/>
  <c r="BZ44" i="36"/>
  <c r="BZ64" i="36" s="1"/>
  <c r="BY109" i="36"/>
  <c r="BZ46" i="36"/>
  <c r="BZ66" i="36" s="1"/>
  <c r="BZ49" i="36"/>
  <c r="BZ69" i="36" s="1"/>
  <c r="BY112" i="36"/>
  <c r="BZ17" i="35"/>
  <c r="CA14" i="35"/>
  <c r="BY117" i="36"/>
  <c r="BZ54" i="36"/>
  <c r="BZ74" i="36" s="1"/>
  <c r="CA50" i="37"/>
  <c r="CB39" i="37"/>
  <c r="BZ53" i="36"/>
  <c r="BZ73" i="36" s="1"/>
  <c r="BY116" i="36"/>
  <c r="BZ42" i="36"/>
  <c r="BZ62" i="36" s="1"/>
  <c r="BY105" i="36"/>
  <c r="BZ45" i="36"/>
  <c r="BZ65" i="36" s="1"/>
  <c r="BY108" i="36"/>
  <c r="BY110" i="36"/>
  <c r="BZ47" i="36"/>
  <c r="BZ67" i="36" s="1"/>
  <c r="BZ52" i="36"/>
  <c r="BZ72" i="36" s="1"/>
  <c r="BY115" i="36"/>
  <c r="CI38" i="37"/>
  <c r="CH48" i="37"/>
  <c r="CH49" i="37" s="1"/>
  <c r="BY104" i="36"/>
  <c r="BZ41" i="36"/>
  <c r="BZ61" i="36" s="1"/>
  <c r="CH146" i="16"/>
  <c r="CH149" i="16"/>
  <c r="CH141" i="16"/>
  <c r="CH150" i="16"/>
  <c r="CH148" i="16"/>
  <c r="CH151" i="16"/>
  <c r="CI24" i="16"/>
  <c r="CI97" i="16" s="1"/>
  <c r="CI47" i="16"/>
  <c r="CI119" i="16" s="1"/>
  <c r="CH78" i="16"/>
  <c r="CH74" i="16"/>
  <c r="CH79" i="16"/>
  <c r="CH77" i="16"/>
  <c r="CH69" i="16"/>
  <c r="CI116" i="30"/>
  <c r="CI123" i="30"/>
  <c r="CI117" i="30"/>
  <c r="CI114" i="30"/>
  <c r="CI127" i="30"/>
  <c r="CI125" i="30"/>
  <c r="CI122" i="30"/>
  <c r="CI132" i="30"/>
  <c r="CI130" i="30"/>
  <c r="CI110" i="30"/>
  <c r="CI133" i="30"/>
  <c r="CI126" i="30"/>
  <c r="CI109" i="30"/>
  <c r="CI118" i="30"/>
  <c r="CI111" i="30"/>
  <c r="CI131" i="30"/>
  <c r="CI128" i="30"/>
  <c r="CI119" i="30"/>
  <c r="CI124" i="30"/>
  <c r="CI115" i="30"/>
  <c r="CI121" i="30"/>
  <c r="CI113" i="30"/>
  <c r="CI120" i="30"/>
  <c r="CI112" i="30"/>
  <c r="CK16" i="16"/>
  <c r="CK4" i="16" s="1"/>
  <c r="CK7" i="16" s="1" a="1"/>
  <c r="CK7" i="16" s="1"/>
  <c r="CJ39" i="16"/>
  <c r="CJ61" i="16" s="1"/>
  <c r="CJ89" i="16" s="1"/>
  <c r="CJ111" i="16" s="1"/>
  <c r="CJ133" i="16" s="1"/>
  <c r="CJ48" i="33"/>
  <c r="CK18" i="33"/>
  <c r="CJ17" i="33"/>
  <c r="CJ48" i="32"/>
  <c r="CK18" i="32"/>
  <c r="CI112" i="32"/>
  <c r="CI136" i="32" s="1"/>
  <c r="CJ82" i="32"/>
  <c r="CJ81" i="32" s="1"/>
  <c r="CJ17" i="32"/>
  <c r="CJ82" i="31"/>
  <c r="CI112" i="31"/>
  <c r="CJ48" i="31"/>
  <c r="CK18" i="31"/>
  <c r="CJ17" i="31"/>
  <c r="CJ102" i="30"/>
  <c r="CJ103" i="30"/>
  <c r="CJ101" i="30"/>
  <c r="CJ98" i="30"/>
  <c r="CJ81" i="30"/>
  <c r="CJ108" i="30"/>
  <c r="CJ129" i="30" s="1"/>
  <c r="CJ87" i="30"/>
  <c r="CJ99" i="30"/>
  <c r="CJ86" i="30"/>
  <c r="CJ93" i="30"/>
  <c r="CJ83" i="30"/>
  <c r="CJ90" i="30"/>
  <c r="CJ88" i="30"/>
  <c r="CJ89" i="30"/>
  <c r="CJ95" i="30"/>
  <c r="CJ92" i="30"/>
  <c r="CJ96" i="30"/>
  <c r="AW79" i="30"/>
  <c r="CJ84" i="30"/>
  <c r="CJ82" i="30"/>
  <c r="CJ97" i="30"/>
  <c r="CJ91" i="30"/>
  <c r="CJ80" i="30"/>
  <c r="CJ94" i="30"/>
  <c r="CJ100" i="30"/>
  <c r="CJ85" i="30"/>
  <c r="CL17" i="30"/>
  <c r="CK47" i="30"/>
  <c r="CK78" i="30" s="1"/>
  <c r="CJ16" i="30"/>
  <c r="AS61" i="16"/>
  <c r="AS89" i="16" s="1"/>
  <c r="AS111" i="16" s="1"/>
  <c r="AS133" i="16" s="1"/>
  <c r="CI116" i="31" l="1"/>
  <c r="CH13" i="22"/>
  <c r="CH14" i="22"/>
  <c r="CH15" i="22"/>
  <c r="CJ3" i="22"/>
  <c r="CI12" i="22"/>
  <c r="BZ76" i="36"/>
  <c r="CG93" i="36"/>
  <c r="CB82" i="36"/>
  <c r="CA98" i="36"/>
  <c r="CG94" i="36"/>
  <c r="CG85" i="36"/>
  <c r="CG91" i="36"/>
  <c r="CG84" i="36"/>
  <c r="CG86" i="36"/>
  <c r="CG92" i="36"/>
  <c r="CG95" i="36"/>
  <c r="CG90" i="36"/>
  <c r="BX134" i="36"/>
  <c r="BX121" i="36"/>
  <c r="CG87" i="36"/>
  <c r="CG83" i="36"/>
  <c r="CG88" i="36"/>
  <c r="CG96" i="36"/>
  <c r="CG89" i="36"/>
  <c r="CC20" i="35"/>
  <c r="CB21" i="35"/>
  <c r="CB31" i="35" s="1"/>
  <c r="CC22" i="35"/>
  <c r="CB23" i="35"/>
  <c r="CB32" i="35" s="1"/>
  <c r="BZ19" i="35"/>
  <c r="CA15" i="35"/>
  <c r="CA17" i="35" s="1"/>
  <c r="BY30" i="35"/>
  <c r="BZ29" i="35"/>
  <c r="CI206" i="30"/>
  <c r="CH344" i="30"/>
  <c r="CI205" i="30"/>
  <c r="CI335" i="31"/>
  <c r="CI353" i="31"/>
  <c r="CI372" i="32"/>
  <c r="CI331" i="31"/>
  <c r="CI352" i="31"/>
  <c r="CI375" i="32"/>
  <c r="CI340" i="31"/>
  <c r="CI209" i="30"/>
  <c r="CH343" i="30"/>
  <c r="CI341" i="31"/>
  <c r="CI337" i="31"/>
  <c r="CI386" i="32"/>
  <c r="CI330" i="31"/>
  <c r="CI332" i="31"/>
  <c r="CI204" i="30"/>
  <c r="CH341" i="30"/>
  <c r="CI364" i="32"/>
  <c r="CI338" i="31"/>
  <c r="CI383" i="32"/>
  <c r="CI346" i="31"/>
  <c r="CI370" i="32"/>
  <c r="CI369" i="32"/>
  <c r="CI350" i="31"/>
  <c r="CI334" i="31"/>
  <c r="CI345" i="31"/>
  <c r="CH342" i="30"/>
  <c r="CI379" i="32"/>
  <c r="CI366" i="32"/>
  <c r="CI333" i="31"/>
  <c r="CI385" i="32"/>
  <c r="CI376" i="32"/>
  <c r="CI344" i="31"/>
  <c r="CJ307" i="32"/>
  <c r="CJ317" i="32"/>
  <c r="CJ300" i="32"/>
  <c r="CJ313" i="32"/>
  <c r="CJ322" i="32"/>
  <c r="CJ303" i="32"/>
  <c r="CJ315" i="32"/>
  <c r="CJ308" i="32"/>
  <c r="CJ316" i="32"/>
  <c r="CJ305" i="32"/>
  <c r="CJ319" i="32"/>
  <c r="CJ314" i="32"/>
  <c r="CJ318" i="32"/>
  <c r="CJ309" i="32"/>
  <c r="CJ302" i="32"/>
  <c r="CJ321" i="32"/>
  <c r="CJ311" i="32"/>
  <c r="CJ304" i="32"/>
  <c r="CJ323" i="32"/>
  <c r="CJ310" i="32"/>
  <c r="CJ306" i="32"/>
  <c r="CJ301" i="32"/>
  <c r="CJ312" i="32"/>
  <c r="CJ320" i="32"/>
  <c r="CJ300" i="31"/>
  <c r="CJ304" i="31"/>
  <c r="CJ303" i="31"/>
  <c r="CJ309" i="31"/>
  <c r="CJ314" i="31"/>
  <c r="CJ319" i="31"/>
  <c r="CJ306" i="31"/>
  <c r="CJ305" i="31"/>
  <c r="CJ321" i="31"/>
  <c r="CJ308" i="31"/>
  <c r="CJ313" i="31"/>
  <c r="CJ323" i="31"/>
  <c r="CJ312" i="31"/>
  <c r="CJ322" i="31"/>
  <c r="CJ307" i="31"/>
  <c r="CJ316" i="31"/>
  <c r="CJ318" i="31"/>
  <c r="CJ301" i="31"/>
  <c r="CJ310" i="31"/>
  <c r="CJ320" i="31"/>
  <c r="CJ317" i="31"/>
  <c r="CJ302" i="31"/>
  <c r="CJ311" i="31"/>
  <c r="CJ315" i="31"/>
  <c r="CH346" i="30"/>
  <c r="CH345" i="30"/>
  <c r="CI258" i="31"/>
  <c r="CI126" i="31"/>
  <c r="CI262" i="31"/>
  <c r="CI255" i="31"/>
  <c r="CI257" i="31"/>
  <c r="CI375" i="31"/>
  <c r="CI379" i="31"/>
  <c r="CI137" i="31"/>
  <c r="CI276" i="31"/>
  <c r="CI117" i="32"/>
  <c r="CI118" i="32"/>
  <c r="CJ243" i="32"/>
  <c r="CJ226" i="32"/>
  <c r="CJ231" i="32"/>
  <c r="CJ227" i="32"/>
  <c r="CI135" i="32"/>
  <c r="CJ247" i="32"/>
  <c r="CI255" i="32"/>
  <c r="CH407" i="32"/>
  <c r="CH410" i="31"/>
  <c r="CI257" i="32"/>
  <c r="CI258" i="32"/>
  <c r="CI261" i="32"/>
  <c r="CH406" i="32"/>
  <c r="CH394" i="31"/>
  <c r="CH398" i="31"/>
  <c r="CI371" i="32"/>
  <c r="CI129" i="31"/>
  <c r="CI128" i="31"/>
  <c r="CI270" i="31"/>
  <c r="CI268" i="31"/>
  <c r="CI372" i="31"/>
  <c r="CI371" i="31"/>
  <c r="CI135" i="31"/>
  <c r="CI277" i="31"/>
  <c r="CI132" i="32"/>
  <c r="CI134" i="32"/>
  <c r="CJ236" i="32"/>
  <c r="CJ239" i="32"/>
  <c r="CJ228" i="32"/>
  <c r="CI137" i="32"/>
  <c r="CI259" i="32"/>
  <c r="CH408" i="31"/>
  <c r="CH403" i="32"/>
  <c r="CH417" i="31"/>
  <c r="CI263" i="32"/>
  <c r="CI361" i="31"/>
  <c r="CI264" i="32"/>
  <c r="CI121" i="31"/>
  <c r="CI122" i="31"/>
  <c r="CI124" i="31"/>
  <c r="CI269" i="31"/>
  <c r="CI263" i="31"/>
  <c r="CI256" i="31"/>
  <c r="CI366" i="31"/>
  <c r="CI367" i="31"/>
  <c r="CI136" i="31"/>
  <c r="CI129" i="32"/>
  <c r="CI116" i="32"/>
  <c r="CI122" i="32"/>
  <c r="CI127" i="32"/>
  <c r="CI126" i="32"/>
  <c r="CJ230" i="32"/>
  <c r="CJ234" i="32"/>
  <c r="CJ237" i="32"/>
  <c r="CI267" i="32"/>
  <c r="CH408" i="32"/>
  <c r="CI271" i="32"/>
  <c r="CI276" i="32"/>
  <c r="CH399" i="32"/>
  <c r="CH401" i="32"/>
  <c r="CI272" i="32"/>
  <c r="CH414" i="32"/>
  <c r="CI132" i="31"/>
  <c r="CI115" i="31"/>
  <c r="CI261" i="31"/>
  <c r="CI383" i="31"/>
  <c r="CI378" i="31"/>
  <c r="CI365" i="31"/>
  <c r="CI131" i="32"/>
  <c r="CI115" i="32"/>
  <c r="CI114" i="32"/>
  <c r="CJ232" i="32"/>
  <c r="CJ225" i="32"/>
  <c r="CH402" i="32"/>
  <c r="CH411" i="31"/>
  <c r="CH416" i="32"/>
  <c r="CH394" i="32"/>
  <c r="CI277" i="32"/>
  <c r="CI361" i="32"/>
  <c r="CI256" i="32"/>
  <c r="CH399" i="31"/>
  <c r="CI382" i="32"/>
  <c r="CI339" i="31"/>
  <c r="CI342" i="31"/>
  <c r="CI348" i="31"/>
  <c r="CI134" i="31"/>
  <c r="CI127" i="31"/>
  <c r="CI114" i="31"/>
  <c r="CI274" i="31"/>
  <c r="CI254" i="31"/>
  <c r="CI368" i="31"/>
  <c r="CI384" i="31"/>
  <c r="CI382" i="31"/>
  <c r="CI128" i="32"/>
  <c r="CI124" i="32"/>
  <c r="CJ229" i="32"/>
  <c r="CJ244" i="32"/>
  <c r="CJ8" i="39" a="1"/>
  <c r="CJ8" i="39" s="1"/>
  <c r="CI275" i="32"/>
  <c r="CI262" i="32"/>
  <c r="CH397" i="32"/>
  <c r="CI266" i="32"/>
  <c r="CH402" i="31"/>
  <c r="CH403" i="31"/>
  <c r="CI254" i="32"/>
  <c r="CH409" i="31"/>
  <c r="CH398" i="32"/>
  <c r="CI378" i="32"/>
  <c r="CI374" i="32"/>
  <c r="CI347" i="31"/>
  <c r="CI125" i="31"/>
  <c r="CI123" i="31"/>
  <c r="CI266" i="31"/>
  <c r="CI264" i="31"/>
  <c r="CI272" i="31"/>
  <c r="CI380" i="31"/>
  <c r="CI377" i="31"/>
  <c r="CI376" i="31"/>
  <c r="CI385" i="31"/>
  <c r="CI130" i="32"/>
  <c r="CI123" i="32"/>
  <c r="CJ242" i="32"/>
  <c r="CJ233" i="32"/>
  <c r="CJ245" i="32"/>
  <c r="CK5" i="16" a="1"/>
  <c r="CK5" i="16" s="1"/>
  <c r="CH409" i="32"/>
  <c r="CH415" i="32"/>
  <c r="CH414" i="31"/>
  <c r="CH412" i="31"/>
  <c r="CH413" i="32"/>
  <c r="CH416" i="31"/>
  <c r="CI268" i="32"/>
  <c r="CH415" i="31"/>
  <c r="CH412" i="32"/>
  <c r="CI373" i="32"/>
  <c r="CI365" i="32"/>
  <c r="CI377" i="32"/>
  <c r="CI131" i="31"/>
  <c r="CI133" i="31"/>
  <c r="CI119" i="31"/>
  <c r="CI118" i="31"/>
  <c r="CI273" i="31"/>
  <c r="CI267" i="31"/>
  <c r="CI259" i="31"/>
  <c r="CI364" i="31"/>
  <c r="CI373" i="31"/>
  <c r="CI374" i="31"/>
  <c r="CI386" i="31"/>
  <c r="CI133" i="32"/>
  <c r="CI121" i="32"/>
  <c r="CJ241" i="32"/>
  <c r="CJ240" i="32"/>
  <c r="CJ224" i="32"/>
  <c r="CH396" i="32"/>
  <c r="CI269" i="32"/>
  <c r="CJ221" i="32"/>
  <c r="CH395" i="31"/>
  <c r="CI265" i="32"/>
  <c r="CH395" i="32"/>
  <c r="CH397" i="31"/>
  <c r="CH396" i="31"/>
  <c r="CI270" i="32"/>
  <c r="CH410" i="32"/>
  <c r="CI367" i="32"/>
  <c r="CI384" i="32"/>
  <c r="CI380" i="32"/>
  <c r="CI343" i="31"/>
  <c r="CI351" i="31"/>
  <c r="CI130" i="31"/>
  <c r="CI117" i="31"/>
  <c r="CI271" i="31"/>
  <c r="CI265" i="31"/>
  <c r="CI370" i="31"/>
  <c r="CI381" i="31"/>
  <c r="CI369" i="31"/>
  <c r="CI125" i="32"/>
  <c r="CI119" i="32"/>
  <c r="CJ238" i="32"/>
  <c r="CJ235" i="32"/>
  <c r="CI5" i="38" a="1"/>
  <c r="CI5" i="38" s="1"/>
  <c r="CH404" i="31"/>
  <c r="CH411" i="32"/>
  <c r="CH406" i="31"/>
  <c r="CH407" i="31"/>
  <c r="CI274" i="32"/>
  <c r="CH413" i="31"/>
  <c r="CH405" i="32"/>
  <c r="CI273" i="32"/>
  <c r="CH405" i="31"/>
  <c r="CH417" i="32"/>
  <c r="CI368" i="32"/>
  <c r="CI381" i="32"/>
  <c r="CI10" i="38" a="1"/>
  <c r="CI10" i="38" s="1"/>
  <c r="CI8" i="38" a="1"/>
  <c r="CI8" i="38" s="1"/>
  <c r="CK10" i="16" a="1"/>
  <c r="CK10" i="16" s="1"/>
  <c r="CI227" i="33"/>
  <c r="CI225" i="33"/>
  <c r="CI226" i="33"/>
  <c r="CJ10" i="39" a="1"/>
  <c r="CJ10" i="39" s="1"/>
  <c r="CK8" i="16" a="1"/>
  <c r="CK8" i="16" s="1"/>
  <c r="CI7" i="38" a="1"/>
  <c r="CI7" i="38" s="1"/>
  <c r="CJ7" i="39" a="1"/>
  <c r="CJ7" i="39" s="1"/>
  <c r="CI11" i="38" a="1"/>
  <c r="CI11" i="38" s="1"/>
  <c r="CJ11" i="39" a="1"/>
  <c r="CJ11" i="39" s="1"/>
  <c r="CK11" i="16" a="1"/>
  <c r="CK11" i="16" s="1"/>
  <c r="CK9" i="16" a="1"/>
  <c r="CK9" i="16" s="1"/>
  <c r="CJ5" i="39" a="1"/>
  <c r="CJ5" i="39" s="1"/>
  <c r="CJ150" i="33"/>
  <c r="CJ149" i="33"/>
  <c r="CJ148" i="33"/>
  <c r="CJ71" i="33"/>
  <c r="CJ72" i="33"/>
  <c r="CJ73" i="33"/>
  <c r="CI204" i="33"/>
  <c r="CI216" i="33"/>
  <c r="CI212" i="33"/>
  <c r="CI214" i="33"/>
  <c r="CI218" i="33"/>
  <c r="CI220" i="33"/>
  <c r="CI222" i="33"/>
  <c r="CI207" i="33"/>
  <c r="CI209" i="33"/>
  <c r="CI224" i="33"/>
  <c r="CI205" i="33"/>
  <c r="CI211" i="33"/>
  <c r="CI215" i="33"/>
  <c r="CI219" i="33"/>
  <c r="CI208" i="33"/>
  <c r="CI221" i="33"/>
  <c r="CI206" i="33"/>
  <c r="CI223" i="33"/>
  <c r="CI213" i="33"/>
  <c r="CI175" i="33"/>
  <c r="CI180" i="33"/>
  <c r="CI187" i="33"/>
  <c r="CI178" i="33"/>
  <c r="CI185" i="33"/>
  <c r="CI194" i="33"/>
  <c r="CI176" i="33"/>
  <c r="CI181" i="33"/>
  <c r="CI188" i="33"/>
  <c r="CI192" i="33"/>
  <c r="CI195" i="33"/>
  <c r="CI174" i="33"/>
  <c r="CI177" i="33"/>
  <c r="CI184" i="33"/>
  <c r="CI191" i="33"/>
  <c r="CI183" i="33"/>
  <c r="CI190" i="33"/>
  <c r="CI217" i="33"/>
  <c r="CI196" i="33"/>
  <c r="CI182" i="33"/>
  <c r="CI189" i="33"/>
  <c r="CI197" i="33"/>
  <c r="CI186" i="33"/>
  <c r="CI179" i="33"/>
  <c r="CI193" i="33"/>
  <c r="CJ55" i="33"/>
  <c r="CJ51" i="33"/>
  <c r="CJ54" i="33"/>
  <c r="CJ57" i="33"/>
  <c r="CJ59" i="33"/>
  <c r="CJ50" i="33"/>
  <c r="CJ52" i="33"/>
  <c r="CJ64" i="33"/>
  <c r="CJ65" i="33"/>
  <c r="CJ69" i="33"/>
  <c r="CJ25" i="33"/>
  <c r="CJ37" i="33"/>
  <c r="CJ58" i="33"/>
  <c r="CJ21" i="33"/>
  <c r="CJ23" i="33"/>
  <c r="CJ27" i="33"/>
  <c r="CJ32" i="33"/>
  <c r="CJ39" i="33"/>
  <c r="CJ67" i="33"/>
  <c r="CJ43" i="33"/>
  <c r="CJ60" i="33"/>
  <c r="CJ70" i="33"/>
  <c r="CJ34" i="33"/>
  <c r="CJ41" i="33"/>
  <c r="CJ24" i="33"/>
  <c r="CJ31" i="33"/>
  <c r="CJ36" i="33"/>
  <c r="CJ38" i="33"/>
  <c r="CJ66" i="33"/>
  <c r="CJ28" i="33"/>
  <c r="CJ33" i="33"/>
  <c r="CJ30" i="33"/>
  <c r="CJ26" i="33"/>
  <c r="CJ42" i="33"/>
  <c r="CJ61" i="33"/>
  <c r="CJ62" i="33"/>
  <c r="CJ20" i="33"/>
  <c r="CJ29" i="33"/>
  <c r="CJ40" i="33"/>
  <c r="CJ53" i="33"/>
  <c r="CJ35" i="33"/>
  <c r="CJ22" i="33"/>
  <c r="CJ63" i="33"/>
  <c r="CJ68" i="33"/>
  <c r="CJ132" i="33"/>
  <c r="CJ134" i="33"/>
  <c r="CJ130" i="33"/>
  <c r="CJ128" i="33"/>
  <c r="CJ142" i="33"/>
  <c r="CJ136" i="33"/>
  <c r="CJ138" i="33"/>
  <c r="CJ144" i="33"/>
  <c r="CJ146" i="33"/>
  <c r="CJ129" i="33"/>
  <c r="CJ137" i="33"/>
  <c r="CJ139" i="33"/>
  <c r="CJ141" i="33"/>
  <c r="CJ135" i="33"/>
  <c r="CJ143" i="33"/>
  <c r="CJ147" i="33"/>
  <c r="CJ97" i="33"/>
  <c r="CJ104" i="33"/>
  <c r="CJ99" i="33"/>
  <c r="CJ101" i="33"/>
  <c r="CJ108" i="33"/>
  <c r="CJ111" i="33"/>
  <c r="CJ115" i="33"/>
  <c r="CJ117" i="33"/>
  <c r="CJ119" i="33"/>
  <c r="CJ127" i="33"/>
  <c r="CJ103" i="33"/>
  <c r="CJ106" i="33"/>
  <c r="CJ113" i="33"/>
  <c r="CJ145" i="33"/>
  <c r="CJ100" i="33"/>
  <c r="CJ105" i="33"/>
  <c r="CJ110" i="33"/>
  <c r="CJ114" i="33"/>
  <c r="CJ118" i="33"/>
  <c r="CJ131" i="33"/>
  <c r="CJ107" i="33"/>
  <c r="CJ116" i="33"/>
  <c r="CJ98" i="33"/>
  <c r="CJ109" i="33"/>
  <c r="CJ112" i="33"/>
  <c r="CJ140" i="33"/>
  <c r="CJ102" i="33"/>
  <c r="CJ120" i="33"/>
  <c r="CJ84" i="32"/>
  <c r="CJ89" i="32"/>
  <c r="CJ85" i="32"/>
  <c r="CJ88" i="32"/>
  <c r="CJ99" i="32"/>
  <c r="CJ101" i="32"/>
  <c r="CJ103" i="32"/>
  <c r="CJ107" i="32"/>
  <c r="CJ95" i="32"/>
  <c r="CJ97" i="32"/>
  <c r="CJ105" i="32"/>
  <c r="CJ94" i="32"/>
  <c r="CJ104" i="32"/>
  <c r="CJ92" i="32"/>
  <c r="CJ98" i="32"/>
  <c r="CJ100" i="32"/>
  <c r="CJ102" i="32"/>
  <c r="CJ106" i="32"/>
  <c r="CJ87" i="32"/>
  <c r="CJ86" i="32"/>
  <c r="CJ90" i="32"/>
  <c r="CJ93" i="32"/>
  <c r="CJ96" i="32"/>
  <c r="CJ25" i="32"/>
  <c r="CJ27" i="32"/>
  <c r="CJ29" i="32"/>
  <c r="CJ37" i="32"/>
  <c r="CJ42" i="32"/>
  <c r="CJ21" i="32"/>
  <c r="CJ31" i="32"/>
  <c r="CJ35" i="32"/>
  <c r="CJ91" i="32"/>
  <c r="CJ20" i="32"/>
  <c r="CJ22" i="32"/>
  <c r="CJ24" i="32"/>
  <c r="CJ33" i="32"/>
  <c r="CJ39" i="32"/>
  <c r="CJ30" i="32"/>
  <c r="CJ38" i="32"/>
  <c r="CJ41" i="32"/>
  <c r="CJ43" i="32"/>
  <c r="CJ40" i="32"/>
  <c r="CJ23" i="32"/>
  <c r="CJ26" i="32"/>
  <c r="CJ32" i="32"/>
  <c r="CJ28" i="32"/>
  <c r="CJ34" i="32"/>
  <c r="CJ36" i="32"/>
  <c r="CK167" i="32"/>
  <c r="CK172" i="32"/>
  <c r="CK178" i="32"/>
  <c r="CK161" i="32"/>
  <c r="CK170" i="32"/>
  <c r="CK164" i="32"/>
  <c r="CK166" i="32"/>
  <c r="CK169" i="32"/>
  <c r="CK173" i="32"/>
  <c r="CK175" i="32"/>
  <c r="CK182" i="32"/>
  <c r="CK162" i="32"/>
  <c r="CK168" i="32"/>
  <c r="CK177" i="32"/>
  <c r="CK171" i="32"/>
  <c r="CK179" i="32"/>
  <c r="CK181" i="32"/>
  <c r="CK160" i="32"/>
  <c r="CK176" i="32"/>
  <c r="CK165" i="32"/>
  <c r="CK174" i="32"/>
  <c r="CK180" i="32"/>
  <c r="CK183" i="32"/>
  <c r="CK163" i="32"/>
  <c r="CJ212" i="31"/>
  <c r="CJ213" i="31"/>
  <c r="CJ247" i="31"/>
  <c r="CJ246" i="31"/>
  <c r="CJ73" i="31"/>
  <c r="CJ72" i="31"/>
  <c r="CJ224" i="31"/>
  <c r="CJ226" i="31"/>
  <c r="CJ228" i="31"/>
  <c r="CJ233" i="31"/>
  <c r="CJ230" i="31"/>
  <c r="CJ225" i="31"/>
  <c r="CJ227" i="31"/>
  <c r="CJ234" i="31"/>
  <c r="CJ236" i="31"/>
  <c r="CJ238" i="31"/>
  <c r="CJ242" i="31"/>
  <c r="CJ244" i="31"/>
  <c r="CJ239" i="31"/>
  <c r="CJ241" i="31"/>
  <c r="CJ237" i="31"/>
  <c r="CJ243" i="31"/>
  <c r="CJ245" i="31"/>
  <c r="CJ231" i="31"/>
  <c r="CJ232" i="31"/>
  <c r="CJ235" i="31"/>
  <c r="CJ229" i="31"/>
  <c r="CJ52" i="31"/>
  <c r="CJ32" i="31"/>
  <c r="CJ38" i="31"/>
  <c r="CJ35" i="31"/>
  <c r="CJ55" i="31"/>
  <c r="CJ66" i="31"/>
  <c r="CJ24" i="31"/>
  <c r="CJ50" i="31"/>
  <c r="CJ57" i="31"/>
  <c r="CJ62" i="31"/>
  <c r="CJ64" i="31"/>
  <c r="CJ22" i="31"/>
  <c r="CJ28" i="31"/>
  <c r="CJ30" i="31"/>
  <c r="CJ34" i="31"/>
  <c r="CJ53" i="31"/>
  <c r="CJ59" i="31"/>
  <c r="CJ68" i="31"/>
  <c r="CJ70" i="31"/>
  <c r="CJ20" i="31"/>
  <c r="CJ37" i="31"/>
  <c r="CJ40" i="31"/>
  <c r="CJ42" i="31"/>
  <c r="CJ54" i="31"/>
  <c r="CJ61" i="31"/>
  <c r="CJ26" i="31"/>
  <c r="CJ51" i="31"/>
  <c r="CJ63" i="31"/>
  <c r="CJ65" i="31"/>
  <c r="CJ31" i="31"/>
  <c r="CJ23" i="31"/>
  <c r="CJ67" i="31"/>
  <c r="CJ29" i="31"/>
  <c r="CJ39" i="31"/>
  <c r="CJ60" i="31"/>
  <c r="CJ69" i="31"/>
  <c r="CJ41" i="31"/>
  <c r="CJ58" i="31"/>
  <c r="CJ21" i="31"/>
  <c r="CJ36" i="31"/>
  <c r="CJ240" i="31"/>
  <c r="CJ71" i="31"/>
  <c r="CJ33" i="31"/>
  <c r="CJ27" i="31"/>
  <c r="CJ25" i="31"/>
  <c r="CJ43" i="31"/>
  <c r="CJ192" i="31"/>
  <c r="CJ207" i="31"/>
  <c r="CJ210" i="31"/>
  <c r="CJ202" i="31"/>
  <c r="CJ190" i="31"/>
  <c r="CJ200" i="31"/>
  <c r="CJ204" i="31"/>
  <c r="CJ193" i="31"/>
  <c r="CJ198" i="31"/>
  <c r="CJ209" i="31"/>
  <c r="CJ195" i="31"/>
  <c r="CJ203" i="31"/>
  <c r="CJ206" i="31"/>
  <c r="CJ162" i="31"/>
  <c r="CJ164" i="31"/>
  <c r="CJ167" i="31"/>
  <c r="CJ169" i="31"/>
  <c r="CJ173" i="31"/>
  <c r="CJ178" i="31"/>
  <c r="CJ182" i="31"/>
  <c r="CJ194" i="31"/>
  <c r="CJ175" i="31"/>
  <c r="CJ180" i="31"/>
  <c r="CJ211" i="31"/>
  <c r="CJ160" i="31"/>
  <c r="CJ166" i="31"/>
  <c r="CJ201" i="31"/>
  <c r="CJ163" i="31"/>
  <c r="CJ170" i="31"/>
  <c r="CJ172" i="31"/>
  <c r="CJ177" i="31"/>
  <c r="CJ179" i="31"/>
  <c r="CJ183" i="31"/>
  <c r="CJ191" i="31"/>
  <c r="CJ174" i="31"/>
  <c r="CJ181" i="31"/>
  <c r="CJ199" i="31"/>
  <c r="CJ208" i="31"/>
  <c r="CJ161" i="31"/>
  <c r="CJ165" i="31"/>
  <c r="CJ168" i="31"/>
  <c r="CJ205" i="31"/>
  <c r="CJ197" i="31"/>
  <c r="CJ171" i="31"/>
  <c r="CJ176" i="31"/>
  <c r="CJ81" i="31"/>
  <c r="CI89" i="31"/>
  <c r="CI94" i="31"/>
  <c r="CI84" i="31"/>
  <c r="CI91" i="31"/>
  <c r="CI87" i="31"/>
  <c r="CI93" i="31"/>
  <c r="CI98" i="31"/>
  <c r="CI101" i="31"/>
  <c r="CI85" i="31"/>
  <c r="CI90" i="31"/>
  <c r="CI95" i="31"/>
  <c r="CI97" i="31"/>
  <c r="CI103" i="31"/>
  <c r="CI88" i="31"/>
  <c r="CI100" i="31"/>
  <c r="CI92" i="31"/>
  <c r="CI107" i="31"/>
  <c r="CI102" i="31"/>
  <c r="CI104" i="31"/>
  <c r="CI99" i="31"/>
  <c r="CI106" i="31"/>
  <c r="CI105" i="31"/>
  <c r="CI96" i="31"/>
  <c r="CI86" i="31"/>
  <c r="CI77" i="16"/>
  <c r="CJ57" i="16"/>
  <c r="CJ129" i="16" s="1"/>
  <c r="CJ34" i="16"/>
  <c r="CJ107" i="16" s="1"/>
  <c r="CJ31" i="16"/>
  <c r="CJ104" i="16" s="1"/>
  <c r="CJ54" i="16"/>
  <c r="CJ126" i="16" s="1"/>
  <c r="CI127" i="16"/>
  <c r="CI149" i="16" s="1"/>
  <c r="CJ33" i="16"/>
  <c r="CJ106" i="16" s="1"/>
  <c r="CJ56" i="16"/>
  <c r="CJ128" i="16" s="1"/>
  <c r="CH357" i="30"/>
  <c r="CJ55" i="16"/>
  <c r="CJ127" i="16" s="1"/>
  <c r="CJ32" i="16"/>
  <c r="CJ105" i="16" s="1"/>
  <c r="CJ124" i="16"/>
  <c r="CJ102" i="16"/>
  <c r="CI267" i="30"/>
  <c r="CJ70" i="30"/>
  <c r="CJ72" i="30"/>
  <c r="CJ38" i="30"/>
  <c r="CJ40" i="30"/>
  <c r="CJ42" i="30"/>
  <c r="CJ68" i="30"/>
  <c r="CJ37" i="30"/>
  <c r="CJ39" i="30"/>
  <c r="CJ41" i="30"/>
  <c r="CJ69" i="30"/>
  <c r="CJ71" i="30"/>
  <c r="CJ67" i="30"/>
  <c r="CH386" i="30"/>
  <c r="CI265" i="30"/>
  <c r="CK39" i="39"/>
  <c r="CK61" i="39" s="1"/>
  <c r="CK89" i="39" s="1"/>
  <c r="CK111" i="39" s="1"/>
  <c r="CK133" i="39" s="1"/>
  <c r="CL16" i="39"/>
  <c r="CK4" i="39"/>
  <c r="CK9" i="39" s="1" a="1"/>
  <c r="CK9" i="39" s="1"/>
  <c r="CK16" i="38"/>
  <c r="CJ39" i="38"/>
  <c r="CJ61" i="38" s="1"/>
  <c r="CJ89" i="38" s="1"/>
  <c r="CJ111" i="38" s="1"/>
  <c r="CJ133" i="38" s="1"/>
  <c r="CJ4" i="38"/>
  <c r="CJ9" i="38" s="1" a="1"/>
  <c r="CJ9" i="38" s="1"/>
  <c r="CI260" i="30"/>
  <c r="CI235" i="30"/>
  <c r="CI253" i="30"/>
  <c r="CI218" i="30"/>
  <c r="CI233" i="30"/>
  <c r="CI219" i="30"/>
  <c r="CH369" i="30"/>
  <c r="CI227" i="30"/>
  <c r="CH385" i="30"/>
  <c r="CH359" i="30"/>
  <c r="CI256" i="30"/>
  <c r="CI254" i="30"/>
  <c r="CI264" i="30"/>
  <c r="CI231" i="30"/>
  <c r="CH368" i="30"/>
  <c r="CI269" i="30"/>
  <c r="CH377" i="30"/>
  <c r="CI251" i="30"/>
  <c r="CH376" i="30"/>
  <c r="CI237" i="30"/>
  <c r="CI259" i="30"/>
  <c r="CI228" i="30"/>
  <c r="CI268" i="30"/>
  <c r="CH364" i="30"/>
  <c r="CH401" i="30"/>
  <c r="CH374" i="30"/>
  <c r="CI229" i="30"/>
  <c r="CH400" i="30"/>
  <c r="CI225" i="30"/>
  <c r="CI252" i="30"/>
  <c r="CH372" i="30"/>
  <c r="CI222" i="30"/>
  <c r="CI255" i="30"/>
  <c r="CJ184" i="30"/>
  <c r="CJ215" i="30" s="1"/>
  <c r="CJ245" i="30" s="1"/>
  <c r="CK154" i="30"/>
  <c r="CK153" i="30" s="1"/>
  <c r="CI313" i="30"/>
  <c r="CI314" i="30"/>
  <c r="CI311" i="30"/>
  <c r="CI315" i="30"/>
  <c r="CI312" i="30"/>
  <c r="CI316" i="30"/>
  <c r="CK188" i="31"/>
  <c r="CL158" i="31"/>
  <c r="CH371" i="30"/>
  <c r="CI249" i="30"/>
  <c r="CI239" i="30"/>
  <c r="CH365" i="30"/>
  <c r="CI238" i="30"/>
  <c r="CH370" i="30"/>
  <c r="CH394" i="30"/>
  <c r="CH355" i="30"/>
  <c r="CH403" i="30"/>
  <c r="CH405" i="30"/>
  <c r="CI266" i="30"/>
  <c r="CH363" i="30"/>
  <c r="CI217" i="30"/>
  <c r="CH391" i="30"/>
  <c r="CH356" i="30"/>
  <c r="CH360" i="30"/>
  <c r="CJ207" i="30"/>
  <c r="CJ175" i="30"/>
  <c r="CJ178" i="30"/>
  <c r="CJ177" i="30"/>
  <c r="CJ174" i="30"/>
  <c r="CJ179" i="30"/>
  <c r="CJ206" i="30"/>
  <c r="CJ176" i="30"/>
  <c r="CJ208" i="30"/>
  <c r="AY353" i="30"/>
  <c r="CH387" i="30"/>
  <c r="CJ202" i="33"/>
  <c r="CK172" i="33"/>
  <c r="CH389" i="30"/>
  <c r="CJ328" i="32"/>
  <c r="CK298" i="32"/>
  <c r="CK297" i="32" s="1"/>
  <c r="CI223" i="30"/>
  <c r="CH392" i="30"/>
  <c r="AY216" i="30"/>
  <c r="CI220" i="30"/>
  <c r="CI230" i="30"/>
  <c r="CI232" i="30"/>
  <c r="CH397" i="30"/>
  <c r="CH362" i="30"/>
  <c r="CI246" i="30"/>
  <c r="CI263" i="30"/>
  <c r="CI258" i="30"/>
  <c r="CI221" i="30"/>
  <c r="CI262" i="30"/>
  <c r="CH388" i="30"/>
  <c r="CI247" i="30"/>
  <c r="CJ252" i="31"/>
  <c r="CK222" i="31"/>
  <c r="CK221" i="31" s="1"/>
  <c r="CH384" i="30"/>
  <c r="CI392" i="31"/>
  <c r="CI401" i="31" s="1"/>
  <c r="CJ362" i="31"/>
  <c r="CJ364" i="31" s="1"/>
  <c r="CI234" i="30"/>
  <c r="CK157" i="31"/>
  <c r="CH375" i="30"/>
  <c r="CH407" i="30"/>
  <c r="CH366" i="30"/>
  <c r="CH373" i="30"/>
  <c r="CH406" i="30"/>
  <c r="CH358" i="30"/>
  <c r="CH393" i="30"/>
  <c r="CH404" i="30"/>
  <c r="CI248" i="30"/>
  <c r="CK188" i="32"/>
  <c r="CL158" i="32"/>
  <c r="CL157" i="32"/>
  <c r="CI257" i="30"/>
  <c r="CH354" i="30"/>
  <c r="CI392" i="32"/>
  <c r="CI404" i="32" s="1"/>
  <c r="CJ362" i="32"/>
  <c r="CJ328" i="31"/>
  <c r="CJ334" i="31" s="1"/>
  <c r="CK298" i="31"/>
  <c r="CK297" i="31" s="1"/>
  <c r="CK125" i="33"/>
  <c r="CL95" i="33"/>
  <c r="CI321" i="30"/>
  <c r="CI352" i="30" s="1"/>
  <c r="CI382" i="30" s="1"/>
  <c r="CJ291" i="30"/>
  <c r="CJ290" i="30" s="1"/>
  <c r="CH361" i="30"/>
  <c r="CK94" i="33"/>
  <c r="CI261" i="30"/>
  <c r="CI226" i="30"/>
  <c r="CH396" i="30"/>
  <c r="CH398" i="30"/>
  <c r="CH402" i="30"/>
  <c r="CH395" i="30"/>
  <c r="CI270" i="30"/>
  <c r="CI250" i="30"/>
  <c r="CH399" i="30"/>
  <c r="CI236" i="30"/>
  <c r="CJ252" i="32"/>
  <c r="CK222" i="32"/>
  <c r="AY383" i="30"/>
  <c r="CH367" i="30"/>
  <c r="CH390" i="30"/>
  <c r="CJ171" i="33"/>
  <c r="CI224" i="30"/>
  <c r="CI240" i="30"/>
  <c r="CI150" i="16"/>
  <c r="BZ104" i="36"/>
  <c r="CA41" i="36"/>
  <c r="CA61" i="36" s="1"/>
  <c r="CA50" i="36"/>
  <c r="CA70" i="36" s="1"/>
  <c r="BZ113" i="36"/>
  <c r="CA54" i="36"/>
  <c r="CA74" i="36" s="1"/>
  <c r="BZ117" i="36"/>
  <c r="CA44" i="36"/>
  <c r="CA64" i="36" s="1"/>
  <c r="BZ107" i="36"/>
  <c r="CA45" i="36"/>
  <c r="CA65" i="36" s="1"/>
  <c r="BZ108" i="36"/>
  <c r="BZ106" i="36"/>
  <c r="CA43" i="36"/>
  <c r="CA63" i="36" s="1"/>
  <c r="CB14" i="35"/>
  <c r="BY103" i="36"/>
  <c r="BY119" i="36" s="1"/>
  <c r="BY78" i="36"/>
  <c r="CJ38" i="37"/>
  <c r="CI48" i="37"/>
  <c r="CI49" i="37" s="1"/>
  <c r="BZ105" i="36"/>
  <c r="CA42" i="36"/>
  <c r="CA62" i="36" s="1"/>
  <c r="CI39" i="36"/>
  <c r="CH81" i="36"/>
  <c r="CH102" i="36" s="1"/>
  <c r="CH131" i="36" s="1"/>
  <c r="CH132" i="36" s="1"/>
  <c r="CH59" i="36"/>
  <c r="BZ56" i="36"/>
  <c r="CA40" i="36"/>
  <c r="CA60" i="36" s="1"/>
  <c r="CK13" i="35"/>
  <c r="CJ27" i="35"/>
  <c r="BZ115" i="36"/>
  <c r="CA52" i="36"/>
  <c r="CA72" i="36" s="1"/>
  <c r="BZ116" i="36"/>
  <c r="CA53" i="36"/>
  <c r="CA73" i="36" s="1"/>
  <c r="BZ112" i="36"/>
  <c r="CA49" i="36"/>
  <c r="CA69" i="36" s="1"/>
  <c r="CA48" i="36"/>
  <c r="CA68" i="36" s="1"/>
  <c r="BZ111" i="36"/>
  <c r="BZ114" i="36"/>
  <c r="CA51" i="36"/>
  <c r="CA71" i="36" s="1"/>
  <c r="CA47" i="36"/>
  <c r="CA67" i="36" s="1"/>
  <c r="BZ110" i="36"/>
  <c r="CB50" i="37"/>
  <c r="CC39" i="37"/>
  <c r="BZ109" i="36"/>
  <c r="CA46" i="36"/>
  <c r="CA66" i="36" s="1"/>
  <c r="CI148" i="16"/>
  <c r="CI141" i="16"/>
  <c r="CI151" i="16"/>
  <c r="CI146" i="16"/>
  <c r="CJ24" i="16"/>
  <c r="CJ97" i="16" s="1"/>
  <c r="CJ47" i="16"/>
  <c r="CJ119" i="16" s="1"/>
  <c r="CI74" i="16"/>
  <c r="CI76" i="16"/>
  <c r="CI79" i="16"/>
  <c r="CI69" i="16"/>
  <c r="CI78" i="16"/>
  <c r="CJ131" i="30"/>
  <c r="CJ120" i="30"/>
  <c r="CJ116" i="30"/>
  <c r="CJ113" i="30"/>
  <c r="CJ111" i="30"/>
  <c r="CJ117" i="30"/>
  <c r="CJ121" i="30"/>
  <c r="CJ118" i="30"/>
  <c r="CJ123" i="30"/>
  <c r="CJ115" i="30"/>
  <c r="CJ109" i="30"/>
  <c r="CJ130" i="30"/>
  <c r="CJ124" i="30"/>
  <c r="CJ125" i="30"/>
  <c r="CJ132" i="30"/>
  <c r="CJ127" i="30"/>
  <c r="CJ126" i="30"/>
  <c r="CJ122" i="30"/>
  <c r="CJ119" i="30"/>
  <c r="CJ133" i="30"/>
  <c r="CJ114" i="30"/>
  <c r="CJ112" i="30"/>
  <c r="CJ128" i="30"/>
  <c r="CJ110" i="30"/>
  <c r="CL16" i="16"/>
  <c r="CL4" i="16" s="1"/>
  <c r="CL7" i="16" s="1" a="1"/>
  <c r="CL7" i="16" s="1"/>
  <c r="CK39" i="16"/>
  <c r="CK61" i="16" s="1"/>
  <c r="CK89" i="16" s="1"/>
  <c r="CK111" i="16" s="1"/>
  <c r="CK133" i="16" s="1"/>
  <c r="CK17" i="33"/>
  <c r="CK48" i="33"/>
  <c r="CL18" i="33"/>
  <c r="CK17" i="31"/>
  <c r="CJ112" i="32"/>
  <c r="CJ135" i="32" s="1"/>
  <c r="CK82" i="32"/>
  <c r="CK81" i="32" s="1"/>
  <c r="CK82" i="31"/>
  <c r="CJ112" i="31"/>
  <c r="CJ135" i="31" s="1"/>
  <c r="CK48" i="32"/>
  <c r="CL18" i="32"/>
  <c r="CK48" i="31"/>
  <c r="CL18" i="31"/>
  <c r="CK17" i="32"/>
  <c r="CK101" i="30"/>
  <c r="CK103" i="30"/>
  <c r="CK102" i="30"/>
  <c r="CK81" i="30"/>
  <c r="CK108" i="30"/>
  <c r="CK129" i="30" s="1"/>
  <c r="CK83" i="30"/>
  <c r="CK100" i="30"/>
  <c r="CK82" i="30"/>
  <c r="CK93" i="30"/>
  <c r="CK97" i="30"/>
  <c r="CK99" i="30"/>
  <c r="CK89" i="30"/>
  <c r="CK96" i="30"/>
  <c r="CK95" i="30"/>
  <c r="CK94" i="30"/>
  <c r="CK88" i="30"/>
  <c r="CK98" i="30"/>
  <c r="CK85" i="30"/>
  <c r="CK80" i="30"/>
  <c r="CK84" i="30"/>
  <c r="CK86" i="30"/>
  <c r="CK92" i="30"/>
  <c r="CK90" i="30"/>
  <c r="CK87" i="30"/>
  <c r="AX79" i="30"/>
  <c r="CK91" i="30"/>
  <c r="CM17" i="30"/>
  <c r="CL47" i="30"/>
  <c r="CL78" i="30" s="1"/>
  <c r="CK16" i="30"/>
  <c r="AT61" i="16"/>
  <c r="AT89" i="16" s="1"/>
  <c r="AT111" i="16" s="1"/>
  <c r="AT133" i="16" s="1"/>
  <c r="CK247" i="32" l="1"/>
  <c r="CJ276" i="31"/>
  <c r="CI13" i="22"/>
  <c r="CI14" i="22"/>
  <c r="CI15" i="22"/>
  <c r="CK3" i="22"/>
  <c r="CJ12" i="22"/>
  <c r="CA76" i="36"/>
  <c r="CH88" i="36"/>
  <c r="CH86" i="36"/>
  <c r="CH83" i="36"/>
  <c r="CH84" i="36"/>
  <c r="CH87" i="36"/>
  <c r="CH91" i="36"/>
  <c r="BY134" i="36"/>
  <c r="BY121" i="36"/>
  <c r="CH85" i="36"/>
  <c r="CH94" i="36"/>
  <c r="CH90" i="36"/>
  <c r="CH89" i="36"/>
  <c r="CH95" i="36"/>
  <c r="CC82" i="36"/>
  <c r="CB98" i="36"/>
  <c r="CH96" i="36"/>
  <c r="CH92" i="36"/>
  <c r="CH93" i="36"/>
  <c r="CJ376" i="32"/>
  <c r="CA19" i="35"/>
  <c r="CB15" i="35"/>
  <c r="CD22" i="35"/>
  <c r="CC23" i="35"/>
  <c r="CC32" i="35" s="1"/>
  <c r="CC21" i="35"/>
  <c r="CC31" i="35" s="1"/>
  <c r="CD20" i="35"/>
  <c r="BZ30" i="35"/>
  <c r="CA29" i="35"/>
  <c r="CI386" i="30"/>
  <c r="CJ205" i="30"/>
  <c r="CJ209" i="30"/>
  <c r="CJ204" i="30"/>
  <c r="CJ77" i="16"/>
  <c r="CJ380" i="32"/>
  <c r="CJ381" i="32"/>
  <c r="CJ384" i="32"/>
  <c r="CJ377" i="32"/>
  <c r="CJ347" i="31"/>
  <c r="CJ368" i="32"/>
  <c r="CJ367" i="32"/>
  <c r="CJ365" i="32"/>
  <c r="CJ374" i="32"/>
  <c r="CJ378" i="32"/>
  <c r="CJ371" i="32"/>
  <c r="CJ373" i="32"/>
  <c r="CJ348" i="31"/>
  <c r="CJ351" i="31"/>
  <c r="CJ342" i="31"/>
  <c r="CJ343" i="31"/>
  <c r="CJ339" i="31"/>
  <c r="CJ382" i="32"/>
  <c r="CK316" i="32"/>
  <c r="CK301" i="32"/>
  <c r="CK302" i="32"/>
  <c r="CK321" i="32"/>
  <c r="CK318" i="32"/>
  <c r="CK312" i="32"/>
  <c r="CK308" i="32"/>
  <c r="CK303" i="32"/>
  <c r="CK307" i="32"/>
  <c r="CK317" i="32"/>
  <c r="CK314" i="32"/>
  <c r="CK305" i="32"/>
  <c r="CK313" i="32"/>
  <c r="CK323" i="32"/>
  <c r="CK300" i="32"/>
  <c r="CK309" i="32"/>
  <c r="CK315" i="32"/>
  <c r="CK306" i="32"/>
  <c r="CK322" i="32"/>
  <c r="CK311" i="32"/>
  <c r="CK319" i="32"/>
  <c r="CK310" i="32"/>
  <c r="CK320" i="32"/>
  <c r="CK304" i="32"/>
  <c r="CK314" i="31"/>
  <c r="CK305" i="31"/>
  <c r="CK309" i="31"/>
  <c r="CK306" i="31"/>
  <c r="CK313" i="31"/>
  <c r="CK319" i="31"/>
  <c r="CK308" i="31"/>
  <c r="CK322" i="31"/>
  <c r="CK321" i="31"/>
  <c r="CK312" i="31"/>
  <c r="CK318" i="31"/>
  <c r="CK323" i="31"/>
  <c r="CK300" i="31"/>
  <c r="CK316" i="31"/>
  <c r="CK320" i="31"/>
  <c r="CK307" i="31"/>
  <c r="CK310" i="31"/>
  <c r="CK311" i="31"/>
  <c r="CK317" i="31"/>
  <c r="CK302" i="31"/>
  <c r="CK315" i="31"/>
  <c r="CK304" i="31"/>
  <c r="CK303" i="31"/>
  <c r="CK301" i="31"/>
  <c r="CI342" i="30"/>
  <c r="CJ342" i="30" s="1"/>
  <c r="CJ122" i="31"/>
  <c r="CJ126" i="31"/>
  <c r="CJ118" i="31"/>
  <c r="CJ267" i="31"/>
  <c r="CJ259" i="31"/>
  <c r="CJ271" i="31"/>
  <c r="CJ375" i="31"/>
  <c r="CJ382" i="31"/>
  <c r="CJ136" i="31"/>
  <c r="CJ277" i="31"/>
  <c r="CK243" i="32"/>
  <c r="CK226" i="32"/>
  <c r="CK231" i="32"/>
  <c r="CK229" i="32"/>
  <c r="CJ128" i="32"/>
  <c r="CJ116" i="32"/>
  <c r="CJ123" i="32"/>
  <c r="CJ132" i="32"/>
  <c r="CJ136" i="32"/>
  <c r="CI407" i="31"/>
  <c r="CK221" i="32"/>
  <c r="CI416" i="31"/>
  <c r="CJ266" i="32"/>
  <c r="CJ256" i="32"/>
  <c r="CI414" i="32"/>
  <c r="CJ361" i="31"/>
  <c r="CI410" i="31"/>
  <c r="CI345" i="30"/>
  <c r="CJ131" i="31"/>
  <c r="CJ129" i="31"/>
  <c r="CJ128" i="31"/>
  <c r="CJ116" i="31"/>
  <c r="CJ265" i="31"/>
  <c r="CJ266" i="31"/>
  <c r="CJ366" i="31"/>
  <c r="CJ376" i="31"/>
  <c r="CJ137" i="31"/>
  <c r="CK241" i="32"/>
  <c r="CK228" i="32"/>
  <c r="CJ122" i="32"/>
  <c r="CJ130" i="32"/>
  <c r="CJ133" i="32"/>
  <c r="CJ121" i="32"/>
  <c r="CJ124" i="32"/>
  <c r="CI406" i="31"/>
  <c r="CI410" i="32"/>
  <c r="CJ269" i="32"/>
  <c r="CI413" i="32"/>
  <c r="CI397" i="32"/>
  <c r="CJ361" i="32"/>
  <c r="CJ272" i="32"/>
  <c r="CJ263" i="32"/>
  <c r="CI407" i="32"/>
  <c r="CJ346" i="31"/>
  <c r="CJ350" i="31"/>
  <c r="CJ345" i="31"/>
  <c r="CJ383" i="32"/>
  <c r="CJ366" i="32"/>
  <c r="CI346" i="30"/>
  <c r="CJ132" i="31"/>
  <c r="CJ124" i="31"/>
  <c r="CJ121" i="31"/>
  <c r="CJ257" i="31"/>
  <c r="CJ264" i="31"/>
  <c r="CJ384" i="31"/>
  <c r="CJ374" i="31"/>
  <c r="CK238" i="32"/>
  <c r="CJ126" i="32"/>
  <c r="CJ125" i="32"/>
  <c r="CJ119" i="32"/>
  <c r="CK245" i="32"/>
  <c r="CI417" i="32"/>
  <c r="CI411" i="32"/>
  <c r="CJ270" i="32"/>
  <c r="CI396" i="32"/>
  <c r="CI412" i="31"/>
  <c r="CJ262" i="32"/>
  <c r="CJ277" i="32"/>
  <c r="CI401" i="32"/>
  <c r="CI417" i="31"/>
  <c r="CI398" i="31"/>
  <c r="CJ255" i="32"/>
  <c r="CJ331" i="31"/>
  <c r="CJ338" i="31"/>
  <c r="CJ364" i="32"/>
  <c r="CJ387" i="32"/>
  <c r="CI343" i="30"/>
  <c r="CJ134" i="31"/>
  <c r="CJ127" i="31"/>
  <c r="CJ119" i="31"/>
  <c r="CJ270" i="31"/>
  <c r="CJ268" i="31"/>
  <c r="CJ262" i="31"/>
  <c r="CJ381" i="31"/>
  <c r="CJ369" i="31"/>
  <c r="CK236" i="32"/>
  <c r="CK230" i="32"/>
  <c r="CK242" i="32"/>
  <c r="CK225" i="32"/>
  <c r="CK224" i="32"/>
  <c r="CJ118" i="32"/>
  <c r="CK244" i="32"/>
  <c r="CI405" i="31"/>
  <c r="CI404" i="31"/>
  <c r="CI396" i="31"/>
  <c r="CI414" i="31"/>
  <c r="CI398" i="32"/>
  <c r="CJ275" i="32"/>
  <c r="CI394" i="32"/>
  <c r="CI399" i="32"/>
  <c r="CI403" i="32"/>
  <c r="CI394" i="31"/>
  <c r="CJ340" i="31"/>
  <c r="CJ375" i="32"/>
  <c r="CJ370" i="32"/>
  <c r="CI341" i="30"/>
  <c r="CJ125" i="31"/>
  <c r="CJ258" i="31"/>
  <c r="CJ123" i="31"/>
  <c r="CJ117" i="31"/>
  <c r="CJ263" i="31"/>
  <c r="CJ256" i="31"/>
  <c r="CJ380" i="31"/>
  <c r="CJ379" i="31"/>
  <c r="CJ383" i="31"/>
  <c r="CJ386" i="31"/>
  <c r="CK240" i="32"/>
  <c r="CJ131" i="32"/>
  <c r="CJ273" i="32"/>
  <c r="CI397" i="31"/>
  <c r="CI412" i="32"/>
  <c r="CI415" i="32"/>
  <c r="CI409" i="31"/>
  <c r="CI416" i="32"/>
  <c r="CJ276" i="32"/>
  <c r="CI408" i="31"/>
  <c r="CI406" i="32"/>
  <c r="CJ335" i="31"/>
  <c r="CJ333" i="31"/>
  <c r="CJ385" i="32"/>
  <c r="CJ115" i="31"/>
  <c r="CJ255" i="31"/>
  <c r="CJ261" i="31"/>
  <c r="CJ368" i="31"/>
  <c r="CJ377" i="31"/>
  <c r="CJ371" i="31"/>
  <c r="CJ378" i="31"/>
  <c r="CJ385" i="31"/>
  <c r="CK227" i="32"/>
  <c r="CK239" i="32"/>
  <c r="CK235" i="32"/>
  <c r="CJ114" i="32"/>
  <c r="CJ127" i="32"/>
  <c r="CJ129" i="32"/>
  <c r="CK246" i="32"/>
  <c r="CI405" i="32"/>
  <c r="CI395" i="32"/>
  <c r="CI415" i="31"/>
  <c r="CI409" i="32"/>
  <c r="CJ254" i="32"/>
  <c r="CJ271" i="32"/>
  <c r="CJ259" i="32"/>
  <c r="CJ261" i="32"/>
  <c r="CJ344" i="31"/>
  <c r="CJ337" i="31"/>
  <c r="CJ379" i="32"/>
  <c r="CJ133" i="31"/>
  <c r="CJ269" i="31"/>
  <c r="CJ273" i="31"/>
  <c r="CJ274" i="31"/>
  <c r="CJ254" i="31"/>
  <c r="CJ370" i="31"/>
  <c r="CJ367" i="31"/>
  <c r="CJ372" i="31"/>
  <c r="CJ275" i="31"/>
  <c r="CJ387" i="31"/>
  <c r="CK233" i="32"/>
  <c r="CK234" i="32"/>
  <c r="CK237" i="32"/>
  <c r="CJ115" i="32"/>
  <c r="CJ117" i="32"/>
  <c r="CJ137" i="32"/>
  <c r="CI413" i="31"/>
  <c r="CJ265" i="32"/>
  <c r="CJ268" i="32"/>
  <c r="CI403" i="31"/>
  <c r="CI411" i="31"/>
  <c r="CI408" i="32"/>
  <c r="CJ258" i="32"/>
  <c r="CJ341" i="31"/>
  <c r="CJ352" i="31"/>
  <c r="CJ332" i="31"/>
  <c r="CJ386" i="32"/>
  <c r="CJ372" i="32"/>
  <c r="CI344" i="30"/>
  <c r="CJ130" i="31"/>
  <c r="CJ114" i="31"/>
  <c r="CJ272" i="31"/>
  <c r="CJ373" i="31"/>
  <c r="CJ365" i="31"/>
  <c r="CK232" i="32"/>
  <c r="CJ134" i="32"/>
  <c r="CJ274" i="32"/>
  <c r="CI395" i="31"/>
  <c r="CI402" i="31"/>
  <c r="CI399" i="31"/>
  <c r="CI402" i="32"/>
  <c r="CJ267" i="32"/>
  <c r="CJ264" i="32"/>
  <c r="CJ257" i="32"/>
  <c r="CJ349" i="31"/>
  <c r="CJ330" i="31"/>
  <c r="CJ353" i="31"/>
  <c r="CJ369" i="32"/>
  <c r="CJ227" i="33"/>
  <c r="CJ225" i="33"/>
  <c r="CJ226" i="33"/>
  <c r="CK5" i="39" a="1"/>
  <c r="CK5" i="39" s="1"/>
  <c r="CK8" i="39" a="1"/>
  <c r="CK8" i="39" s="1"/>
  <c r="CL10" i="16" a="1"/>
  <c r="CL10" i="16" s="1"/>
  <c r="CL9" i="16" a="1"/>
  <c r="CL9" i="16" s="1"/>
  <c r="CJ7" i="38" a="1"/>
  <c r="CJ7" i="38" s="1"/>
  <c r="CJ8" i="38" a="1"/>
  <c r="CJ8" i="38" s="1"/>
  <c r="CL5" i="16" a="1"/>
  <c r="CL5" i="16" s="1"/>
  <c r="CL8" i="16" a="1"/>
  <c r="CL8" i="16" s="1"/>
  <c r="CJ10" i="38" a="1"/>
  <c r="CJ10" i="38" s="1"/>
  <c r="CJ5" i="38" a="1"/>
  <c r="CJ5" i="38" s="1"/>
  <c r="CK11" i="39" a="1"/>
  <c r="CK11" i="39" s="1"/>
  <c r="CK10" i="39" a="1"/>
  <c r="CK10" i="39" s="1"/>
  <c r="CL11" i="16" a="1"/>
  <c r="CL11" i="16" s="1"/>
  <c r="CJ11" i="38" a="1"/>
  <c r="CJ11" i="38" s="1"/>
  <c r="CK7" i="39" a="1"/>
  <c r="CK7" i="39" s="1"/>
  <c r="CK150" i="33"/>
  <c r="CK149" i="33"/>
  <c r="CK148" i="33"/>
  <c r="CK71" i="33"/>
  <c r="CK72" i="33"/>
  <c r="CK73" i="33"/>
  <c r="CK53" i="33"/>
  <c r="CK55" i="33"/>
  <c r="CK51" i="33"/>
  <c r="CK54" i="33"/>
  <c r="CK57" i="33"/>
  <c r="CK59" i="33"/>
  <c r="CK61" i="33"/>
  <c r="CK52" i="33"/>
  <c r="CK50" i="33"/>
  <c r="CK62" i="33"/>
  <c r="CK63" i="33"/>
  <c r="CK28" i="33"/>
  <c r="CK35" i="33"/>
  <c r="CK42" i="33"/>
  <c r="CK64" i="33"/>
  <c r="CK65" i="33"/>
  <c r="CK69" i="33"/>
  <c r="CK25" i="33"/>
  <c r="CK37" i="33"/>
  <c r="CK58" i="33"/>
  <c r="CK21" i="33"/>
  <c r="CK23" i="33"/>
  <c r="CK27" i="33"/>
  <c r="CK32" i="33"/>
  <c r="CK39" i="33"/>
  <c r="CK67" i="33"/>
  <c r="CK43" i="33"/>
  <c r="CK60" i="33"/>
  <c r="CK70" i="33"/>
  <c r="CK34" i="33"/>
  <c r="CK41" i="33"/>
  <c r="CK22" i="33"/>
  <c r="CK36" i="33"/>
  <c r="CK26" i="33"/>
  <c r="CK31" i="33"/>
  <c r="CK68" i="33"/>
  <c r="CK66" i="33"/>
  <c r="CK33" i="33"/>
  <c r="CK38" i="33"/>
  <c r="CK30" i="33"/>
  <c r="CK20" i="33"/>
  <c r="CK24" i="33"/>
  <c r="CK29" i="33"/>
  <c r="CK40" i="33"/>
  <c r="CK127" i="33"/>
  <c r="CK132" i="33"/>
  <c r="CK134" i="33"/>
  <c r="CK130" i="33"/>
  <c r="CK128" i="33"/>
  <c r="CK140" i="33"/>
  <c r="CK142" i="33"/>
  <c r="CK136" i="33"/>
  <c r="CK138" i="33"/>
  <c r="CK144" i="33"/>
  <c r="CK146" i="33"/>
  <c r="CK129" i="33"/>
  <c r="CK98" i="33"/>
  <c r="CK102" i="33"/>
  <c r="CK109" i="33"/>
  <c r="CK120" i="33"/>
  <c r="CK139" i="33"/>
  <c r="CK135" i="33"/>
  <c r="CK143" i="33"/>
  <c r="CK147" i="33"/>
  <c r="CK97" i="33"/>
  <c r="CK104" i="33"/>
  <c r="CK99" i="33"/>
  <c r="CK101" i="33"/>
  <c r="CK108" i="33"/>
  <c r="CK111" i="33"/>
  <c r="CK115" i="33"/>
  <c r="CK117" i="33"/>
  <c r="CK119" i="33"/>
  <c r="CK106" i="33"/>
  <c r="CK137" i="33"/>
  <c r="CK103" i="33"/>
  <c r="CK113" i="33"/>
  <c r="CK141" i="33"/>
  <c r="CK131" i="33"/>
  <c r="CK145" i="33"/>
  <c r="CK107" i="33"/>
  <c r="CK110" i="33"/>
  <c r="CK116" i="33"/>
  <c r="CK100" i="33"/>
  <c r="CK118" i="33"/>
  <c r="CK112" i="33"/>
  <c r="CK114" i="33"/>
  <c r="CK105" i="33"/>
  <c r="CJ206" i="33"/>
  <c r="CJ223" i="33"/>
  <c r="CJ204" i="33"/>
  <c r="CJ216" i="33"/>
  <c r="CJ212" i="33"/>
  <c r="CJ214" i="33"/>
  <c r="CJ218" i="33"/>
  <c r="CJ220" i="33"/>
  <c r="CJ222" i="33"/>
  <c r="CJ207" i="33"/>
  <c r="CJ209" i="33"/>
  <c r="CJ224" i="33"/>
  <c r="CJ213" i="33"/>
  <c r="CJ217" i="33"/>
  <c r="CJ208" i="33"/>
  <c r="CJ221" i="33"/>
  <c r="CJ177" i="33"/>
  <c r="CJ182" i="33"/>
  <c r="CJ184" i="33"/>
  <c r="CJ189" i="33"/>
  <c r="CJ191" i="33"/>
  <c r="CJ211" i="33"/>
  <c r="CJ175" i="33"/>
  <c r="CJ180" i="33"/>
  <c r="CJ187" i="33"/>
  <c r="CJ205" i="33"/>
  <c r="CJ183" i="33"/>
  <c r="CJ190" i="33"/>
  <c r="CJ192" i="33"/>
  <c r="CJ178" i="33"/>
  <c r="CJ185" i="33"/>
  <c r="CJ197" i="33"/>
  <c r="CJ219" i="33"/>
  <c r="CJ181" i="33"/>
  <c r="CJ188" i="33"/>
  <c r="CJ195" i="33"/>
  <c r="CJ215" i="33"/>
  <c r="CJ174" i="33"/>
  <c r="CJ176" i="33"/>
  <c r="CJ194" i="33"/>
  <c r="CJ196" i="33"/>
  <c r="CJ186" i="33"/>
  <c r="CJ179" i="33"/>
  <c r="CJ193" i="33"/>
  <c r="CK87" i="32"/>
  <c r="CK89" i="32"/>
  <c r="CK85" i="32"/>
  <c r="CK88" i="32"/>
  <c r="CK91" i="32"/>
  <c r="CK93" i="32"/>
  <c r="CK99" i="32"/>
  <c r="CK101" i="32"/>
  <c r="CK103" i="32"/>
  <c r="CK107" i="32"/>
  <c r="CK86" i="32"/>
  <c r="CK90" i="32"/>
  <c r="CK94" i="32"/>
  <c r="CK104" i="32"/>
  <c r="CK92" i="32"/>
  <c r="CK98" i="32"/>
  <c r="CK100" i="32"/>
  <c r="CK102" i="32"/>
  <c r="CK106" i="32"/>
  <c r="CK95" i="32"/>
  <c r="CK84" i="32"/>
  <c r="CK105" i="32"/>
  <c r="CK96" i="32"/>
  <c r="CK23" i="32"/>
  <c r="CK32" i="32"/>
  <c r="CK25" i="32"/>
  <c r="CK27" i="32"/>
  <c r="CK29" i="32"/>
  <c r="CK37" i="32"/>
  <c r="CK42" i="32"/>
  <c r="CK97" i="32"/>
  <c r="CK36" i="32"/>
  <c r="CK39" i="32"/>
  <c r="CK34" i="32"/>
  <c r="CK20" i="32"/>
  <c r="CK22" i="32"/>
  <c r="CK24" i="32"/>
  <c r="CK33" i="32"/>
  <c r="CK30" i="32"/>
  <c r="CK35" i="32"/>
  <c r="CK38" i="32"/>
  <c r="CK41" i="32"/>
  <c r="CK21" i="32"/>
  <c r="CK43" i="32"/>
  <c r="CK40" i="32"/>
  <c r="CK26" i="32"/>
  <c r="CK31" i="32"/>
  <c r="CK28" i="32"/>
  <c r="CL163" i="32"/>
  <c r="CL165" i="32"/>
  <c r="CL174" i="32"/>
  <c r="CL176" i="32"/>
  <c r="CL167" i="32"/>
  <c r="CL172" i="32"/>
  <c r="CL178" i="32"/>
  <c r="CL180" i="32"/>
  <c r="CL164" i="32"/>
  <c r="CL166" i="32"/>
  <c r="CL169" i="32"/>
  <c r="CL173" i="32"/>
  <c r="CL175" i="32"/>
  <c r="CL182" i="32"/>
  <c r="CL162" i="32"/>
  <c r="CL168" i="32"/>
  <c r="CL177" i="32"/>
  <c r="CL160" i="32"/>
  <c r="CL179" i="32"/>
  <c r="CL161" i="32"/>
  <c r="CL170" i="32"/>
  <c r="CL181" i="32"/>
  <c r="CL171" i="32"/>
  <c r="CL183" i="32"/>
  <c r="CK213" i="31"/>
  <c r="CK212" i="31"/>
  <c r="CK247" i="31"/>
  <c r="CK246" i="31"/>
  <c r="CK73" i="31"/>
  <c r="CK72" i="31"/>
  <c r="CK229" i="31"/>
  <c r="CK231" i="31"/>
  <c r="CK224" i="31"/>
  <c r="CK226" i="31"/>
  <c r="CK228" i="31"/>
  <c r="CK233" i="31"/>
  <c r="CK230" i="31"/>
  <c r="CK232" i="31"/>
  <c r="CK227" i="31"/>
  <c r="CK240" i="31"/>
  <c r="CK236" i="31"/>
  <c r="CK238" i="31"/>
  <c r="CK242" i="31"/>
  <c r="CK244" i="31"/>
  <c r="CK225" i="31"/>
  <c r="CK234" i="31"/>
  <c r="CK239" i="31"/>
  <c r="CK241" i="31"/>
  <c r="CK237" i="31"/>
  <c r="CK243" i="31"/>
  <c r="CK245" i="31"/>
  <c r="CK235" i="31"/>
  <c r="CK58" i="31"/>
  <c r="CK60" i="31"/>
  <c r="CK69" i="31"/>
  <c r="CK71" i="31"/>
  <c r="CK25" i="31"/>
  <c r="CK27" i="31"/>
  <c r="CK33" i="31"/>
  <c r="CK41" i="31"/>
  <c r="CK43" i="31"/>
  <c r="CK63" i="31"/>
  <c r="CK52" i="31"/>
  <c r="CK32" i="31"/>
  <c r="CK38" i="31"/>
  <c r="CK55" i="31"/>
  <c r="CK66" i="31"/>
  <c r="CK24" i="31"/>
  <c r="CK35" i="31"/>
  <c r="CK42" i="31"/>
  <c r="CK50" i="31"/>
  <c r="CK57" i="31"/>
  <c r="CK62" i="31"/>
  <c r="CK64" i="31"/>
  <c r="CK22" i="31"/>
  <c r="CK28" i="31"/>
  <c r="CK30" i="31"/>
  <c r="CK53" i="31"/>
  <c r="CK59" i="31"/>
  <c r="CK68" i="31"/>
  <c r="CK70" i="31"/>
  <c r="CK20" i="31"/>
  <c r="CK37" i="31"/>
  <c r="CK40" i="31"/>
  <c r="CK61" i="31"/>
  <c r="CK26" i="31"/>
  <c r="CK34" i="31"/>
  <c r="CK51" i="31"/>
  <c r="CK31" i="31"/>
  <c r="CK67" i="31"/>
  <c r="CK29" i="31"/>
  <c r="CK23" i="31"/>
  <c r="CK21" i="31"/>
  <c r="CK39" i="31"/>
  <c r="CK54" i="31"/>
  <c r="CK65" i="31"/>
  <c r="CK36" i="31"/>
  <c r="CK194" i="31"/>
  <c r="CK197" i="31"/>
  <c r="CK199" i="31"/>
  <c r="CK201" i="31"/>
  <c r="CK205" i="31"/>
  <c r="CK208" i="31"/>
  <c r="CK192" i="31"/>
  <c r="CK207" i="31"/>
  <c r="CK210" i="31"/>
  <c r="CK202" i="31"/>
  <c r="CK190" i="31"/>
  <c r="CK200" i="31"/>
  <c r="CK204" i="31"/>
  <c r="CK193" i="31"/>
  <c r="CK198" i="31"/>
  <c r="CK209" i="31"/>
  <c r="CK195" i="31"/>
  <c r="CK203" i="31"/>
  <c r="CK171" i="31"/>
  <c r="CK162" i="31"/>
  <c r="CK164" i="31"/>
  <c r="CK167" i="31"/>
  <c r="CK169" i="31"/>
  <c r="CK173" i="31"/>
  <c r="CK178" i="31"/>
  <c r="CK182" i="31"/>
  <c r="CK175" i="31"/>
  <c r="CK180" i="31"/>
  <c r="CK211" i="31"/>
  <c r="CK160" i="31"/>
  <c r="CK166" i="31"/>
  <c r="CK163" i="31"/>
  <c r="CK170" i="31"/>
  <c r="CK172" i="31"/>
  <c r="CK177" i="31"/>
  <c r="CK179" i="31"/>
  <c r="CK183" i="31"/>
  <c r="CK191" i="31"/>
  <c r="CK174" i="31"/>
  <c r="CK181" i="31"/>
  <c r="CK165" i="31"/>
  <c r="CK206" i="31"/>
  <c r="CK161" i="31"/>
  <c r="CK168" i="31"/>
  <c r="CK176" i="31"/>
  <c r="CK81" i="31"/>
  <c r="CJ86" i="31"/>
  <c r="CJ96" i="31"/>
  <c r="CJ99" i="31"/>
  <c r="CJ102" i="31"/>
  <c r="CJ89" i="31"/>
  <c r="CJ94" i="31"/>
  <c r="CJ84" i="31"/>
  <c r="CJ91" i="31"/>
  <c r="CJ87" i="31"/>
  <c r="CJ93" i="31"/>
  <c r="CJ98" i="31"/>
  <c r="CJ101" i="31"/>
  <c r="CJ85" i="31"/>
  <c r="CJ90" i="31"/>
  <c r="CJ95" i="31"/>
  <c r="CJ97" i="31"/>
  <c r="CJ103" i="31"/>
  <c r="CJ92" i="31"/>
  <c r="CJ100" i="31"/>
  <c r="CJ104" i="31"/>
  <c r="CJ88" i="31"/>
  <c r="CJ106" i="31"/>
  <c r="CJ107" i="31"/>
  <c r="CJ105" i="31"/>
  <c r="CJ74" i="16"/>
  <c r="CJ76" i="16"/>
  <c r="CK34" i="16"/>
  <c r="CK107" i="16" s="1"/>
  <c r="CK57" i="16"/>
  <c r="CK129" i="16" s="1"/>
  <c r="CK102" i="16"/>
  <c r="CK124" i="16"/>
  <c r="CK32" i="16"/>
  <c r="CK105" i="16" s="1"/>
  <c r="CK55" i="16"/>
  <c r="CK127" i="16" s="1"/>
  <c r="CK54" i="16"/>
  <c r="CK126" i="16" s="1"/>
  <c r="CK31" i="16"/>
  <c r="CK104" i="16" s="1"/>
  <c r="CK56" i="16"/>
  <c r="CK128" i="16" s="1"/>
  <c r="CK33" i="16"/>
  <c r="CK106" i="16" s="1"/>
  <c r="CJ257" i="30"/>
  <c r="CJ267" i="30"/>
  <c r="CK67" i="30"/>
  <c r="CK70" i="30"/>
  <c r="CK72" i="30"/>
  <c r="CK38" i="30"/>
  <c r="CK40" i="30"/>
  <c r="CK42" i="30"/>
  <c r="CK68" i="30"/>
  <c r="CK37" i="30"/>
  <c r="CK39" i="30"/>
  <c r="CK41" i="30"/>
  <c r="CK69" i="30"/>
  <c r="CK71" i="30"/>
  <c r="CL39" i="39"/>
  <c r="CL61" i="39" s="1"/>
  <c r="CL89" i="39" s="1"/>
  <c r="CL111" i="39" s="1"/>
  <c r="CL133" i="39" s="1"/>
  <c r="CM16" i="39"/>
  <c r="CL4" i="39"/>
  <c r="CL9" i="39" s="1" a="1"/>
  <c r="CL9" i="39" s="1"/>
  <c r="CK39" i="38"/>
  <c r="CK61" i="38" s="1"/>
  <c r="CK89" i="38" s="1"/>
  <c r="CK111" i="38" s="1"/>
  <c r="CK133" i="38" s="1"/>
  <c r="CL16" i="38"/>
  <c r="CK4" i="38"/>
  <c r="CK9" i="38" s="1" a="1"/>
  <c r="CK9" i="38" s="1"/>
  <c r="CJ219" i="30"/>
  <c r="CJ223" i="30"/>
  <c r="CI390" i="30"/>
  <c r="CI357" i="30"/>
  <c r="CI395" i="30"/>
  <c r="CJ263" i="30"/>
  <c r="CJ265" i="30"/>
  <c r="CJ240" i="30"/>
  <c r="CJ250" i="30"/>
  <c r="CJ247" i="30"/>
  <c r="CJ232" i="30"/>
  <c r="CJ224" i="30"/>
  <c r="CJ226" i="30"/>
  <c r="CJ218" i="30"/>
  <c r="CJ230" i="30"/>
  <c r="CJ238" i="30"/>
  <c r="CJ261" i="30"/>
  <c r="CJ234" i="30"/>
  <c r="CJ220" i="30"/>
  <c r="CJ237" i="30"/>
  <c r="CJ236" i="30"/>
  <c r="CJ270" i="30"/>
  <c r="CJ260" i="30"/>
  <c r="CJ269" i="30"/>
  <c r="CJ262" i="30"/>
  <c r="CJ217" i="30"/>
  <c r="CJ233" i="30"/>
  <c r="CJ248" i="30"/>
  <c r="CJ221" i="30"/>
  <c r="CJ259" i="30"/>
  <c r="CJ268" i="30"/>
  <c r="CJ254" i="30"/>
  <c r="CJ239" i="30"/>
  <c r="CJ251" i="30"/>
  <c r="CJ258" i="30"/>
  <c r="CJ266" i="30"/>
  <c r="CJ256" i="30"/>
  <c r="CJ249" i="30"/>
  <c r="CJ229" i="30"/>
  <c r="CJ228" i="30"/>
  <c r="CI402" i="30"/>
  <c r="CI367" i="30"/>
  <c r="CI398" i="30"/>
  <c r="CI396" i="30"/>
  <c r="CI361" i="30"/>
  <c r="CI399" i="30"/>
  <c r="CI385" i="30"/>
  <c r="CJ231" i="30"/>
  <c r="CJ264" i="30"/>
  <c r="CJ222" i="30"/>
  <c r="CJ235" i="30"/>
  <c r="CJ253" i="30"/>
  <c r="CK252" i="32"/>
  <c r="CL222" i="32"/>
  <c r="CL226" i="32" s="1"/>
  <c r="CI393" i="30"/>
  <c r="CI375" i="30"/>
  <c r="CI384" i="30"/>
  <c r="CK175" i="30"/>
  <c r="CK178" i="30"/>
  <c r="CK177" i="30"/>
  <c r="CK174" i="30"/>
  <c r="CK179" i="30"/>
  <c r="CK176" i="30"/>
  <c r="CI370" i="30"/>
  <c r="CI364" i="30"/>
  <c r="CJ321" i="30"/>
  <c r="CJ352" i="30" s="1"/>
  <c r="CJ382" i="30" s="1"/>
  <c r="CK291" i="30"/>
  <c r="CI369" i="30"/>
  <c r="CI358" i="30"/>
  <c r="CK252" i="31"/>
  <c r="CK264" i="31" s="1"/>
  <c r="CL222" i="31"/>
  <c r="CL221" i="31" s="1"/>
  <c r="CI400" i="30"/>
  <c r="CI377" i="30"/>
  <c r="CI363" i="30"/>
  <c r="CI372" i="30"/>
  <c r="CJ225" i="30"/>
  <c r="CI406" i="30"/>
  <c r="CI359" i="30"/>
  <c r="CI365" i="30"/>
  <c r="CJ252" i="30"/>
  <c r="CL94" i="33"/>
  <c r="CJ392" i="32"/>
  <c r="CJ404" i="32" s="1"/>
  <c r="CK362" i="32"/>
  <c r="CK382" i="32" s="1"/>
  <c r="CL188" i="32"/>
  <c r="CM158" i="32"/>
  <c r="CM157" i="32" s="1"/>
  <c r="CI401" i="30"/>
  <c r="CL157" i="31"/>
  <c r="CI397" i="30"/>
  <c r="AZ216" i="30"/>
  <c r="CI389" i="30"/>
  <c r="CK290" i="30"/>
  <c r="CJ341" i="30"/>
  <c r="CJ343" i="30"/>
  <c r="CJ346" i="30"/>
  <c r="CJ345" i="30"/>
  <c r="CJ313" i="30"/>
  <c r="CJ314" i="30"/>
  <c r="CJ311" i="30"/>
  <c r="CJ315" i="30"/>
  <c r="CJ316" i="30"/>
  <c r="CJ312" i="30"/>
  <c r="CJ227" i="30"/>
  <c r="CJ246" i="30"/>
  <c r="CI392" i="30"/>
  <c r="CI360" i="30"/>
  <c r="CI405" i="30"/>
  <c r="CI368" i="30"/>
  <c r="CK184" i="30"/>
  <c r="CK215" i="30" s="1"/>
  <c r="CK245" i="30" s="1"/>
  <c r="CL154" i="30"/>
  <c r="CL153" i="30" s="1"/>
  <c r="CL125" i="33"/>
  <c r="CM95" i="33"/>
  <c r="CI354" i="30"/>
  <c r="CI373" i="30"/>
  <c r="CI388" i="30"/>
  <c r="CK202" i="33"/>
  <c r="CL172" i="33"/>
  <c r="AZ353" i="30"/>
  <c r="CI403" i="30"/>
  <c r="CI371" i="30"/>
  <c r="CK171" i="33"/>
  <c r="CI404" i="30"/>
  <c r="CI366" i="30"/>
  <c r="CJ392" i="31"/>
  <c r="CJ401" i="31" s="1"/>
  <c r="CK362" i="31"/>
  <c r="CK380" i="31" s="1"/>
  <c r="CI362" i="30"/>
  <c r="CI356" i="30"/>
  <c r="CI355" i="30"/>
  <c r="CL188" i="31"/>
  <c r="CM158" i="31"/>
  <c r="CJ255" i="30"/>
  <c r="AZ383" i="30"/>
  <c r="CK328" i="31"/>
  <c r="CK334" i="31" s="1"/>
  <c r="CL298" i="31"/>
  <c r="CL297" i="31" s="1"/>
  <c r="CI407" i="30"/>
  <c r="CI376" i="30"/>
  <c r="CL298" i="32"/>
  <c r="CL297" i="32" s="1"/>
  <c r="CK328" i="32"/>
  <c r="CI387" i="30"/>
  <c r="CI391" i="30"/>
  <c r="CI394" i="30"/>
  <c r="CI374" i="30"/>
  <c r="CA111" i="36"/>
  <c r="CB48" i="36"/>
  <c r="CB68" i="36" s="1"/>
  <c r="CB44" i="36"/>
  <c r="CB64" i="36" s="1"/>
  <c r="CA107" i="36"/>
  <c r="CC50" i="37"/>
  <c r="CD39" i="37"/>
  <c r="CJ39" i="36"/>
  <c r="CI59" i="36"/>
  <c r="CI81" i="36"/>
  <c r="CI102" i="36" s="1"/>
  <c r="CI131" i="36" s="1"/>
  <c r="CI132" i="36" s="1"/>
  <c r="CB17" i="35"/>
  <c r="CC14" i="35"/>
  <c r="CB42" i="36"/>
  <c r="CB62" i="36" s="1"/>
  <c r="CA105" i="36"/>
  <c r="CB54" i="36"/>
  <c r="CB74" i="36" s="1"/>
  <c r="CA117" i="36"/>
  <c r="CB49" i="36"/>
  <c r="CB69" i="36" s="1"/>
  <c r="CA112" i="36"/>
  <c r="CL13" i="35"/>
  <c r="CK27" i="35"/>
  <c r="CA106" i="36"/>
  <c r="CB43" i="36"/>
  <c r="CB63" i="36" s="1"/>
  <c r="CB47" i="36"/>
  <c r="CB67" i="36" s="1"/>
  <c r="CA110" i="36"/>
  <c r="BZ78" i="36"/>
  <c r="BZ103" i="36"/>
  <c r="BZ119" i="36" s="1"/>
  <c r="CB50" i="36"/>
  <c r="CB70" i="36" s="1"/>
  <c r="CA113" i="36"/>
  <c r="CA114" i="36"/>
  <c r="CB51" i="36"/>
  <c r="CB71" i="36" s="1"/>
  <c r="CB53" i="36"/>
  <c r="CB73" i="36" s="1"/>
  <c r="CA116" i="36"/>
  <c r="CA56" i="36"/>
  <c r="CB40" i="36"/>
  <c r="CB60" i="36" s="1"/>
  <c r="CA104" i="36"/>
  <c r="CB41" i="36"/>
  <c r="CB61" i="36" s="1"/>
  <c r="CK38" i="37"/>
  <c r="CJ48" i="37"/>
  <c r="CJ49" i="37" s="1"/>
  <c r="CA108" i="36"/>
  <c r="CB45" i="36"/>
  <c r="CB65" i="36" s="1"/>
  <c r="CA109" i="36"/>
  <c r="CB46" i="36"/>
  <c r="CB66" i="36" s="1"/>
  <c r="CB52" i="36"/>
  <c r="CB72" i="36" s="1"/>
  <c r="CA115" i="36"/>
  <c r="CJ150" i="16"/>
  <c r="CJ149" i="16"/>
  <c r="CJ146" i="16"/>
  <c r="CJ69" i="16"/>
  <c r="CK47" i="16"/>
  <c r="CK119" i="16" s="1"/>
  <c r="CK24" i="16"/>
  <c r="CK97" i="16" s="1"/>
  <c r="CJ151" i="16"/>
  <c r="CJ148" i="16"/>
  <c r="CJ141" i="16"/>
  <c r="CJ78" i="16"/>
  <c r="CJ79" i="16"/>
  <c r="CK127" i="30"/>
  <c r="CK118" i="30"/>
  <c r="CK128" i="30"/>
  <c r="CK112" i="30"/>
  <c r="CK132" i="30"/>
  <c r="CK121" i="30"/>
  <c r="CK120" i="30"/>
  <c r="CK125" i="30"/>
  <c r="CK131" i="30"/>
  <c r="CK114" i="30"/>
  <c r="CK124" i="30"/>
  <c r="CK117" i="30"/>
  <c r="CK133" i="30"/>
  <c r="CK130" i="30"/>
  <c r="CK111" i="30"/>
  <c r="CK119" i="30"/>
  <c r="CK109" i="30"/>
  <c r="CK113" i="30"/>
  <c r="CK122" i="30"/>
  <c r="CK115" i="30"/>
  <c r="CK116" i="30"/>
  <c r="CK110" i="30"/>
  <c r="CK126" i="30"/>
  <c r="CK123" i="30"/>
  <c r="CM16" i="16"/>
  <c r="CM4" i="16" s="1"/>
  <c r="CM7" i="16" s="1" a="1"/>
  <c r="CM7" i="16" s="1"/>
  <c r="CL39" i="16"/>
  <c r="CL61" i="16" s="1"/>
  <c r="CL89" i="16" s="1"/>
  <c r="CL111" i="16" s="1"/>
  <c r="CL133" i="16" s="1"/>
  <c r="CL17" i="33"/>
  <c r="CL48" i="33"/>
  <c r="CM18" i="33"/>
  <c r="CM18" i="32"/>
  <c r="CL48" i="32"/>
  <c r="CL17" i="31"/>
  <c r="CL17" i="32"/>
  <c r="CK112" i="32"/>
  <c r="CL82" i="32"/>
  <c r="CL81" i="32" s="1"/>
  <c r="CK112" i="31"/>
  <c r="CL82" i="31"/>
  <c r="CL48" i="31"/>
  <c r="CM18" i="31"/>
  <c r="CL102" i="30"/>
  <c r="CL103" i="30"/>
  <c r="CL101" i="30"/>
  <c r="CL81" i="30"/>
  <c r="CL108" i="30"/>
  <c r="CL129" i="30" s="1"/>
  <c r="CL84" i="30"/>
  <c r="CL89" i="30"/>
  <c r="CL91" i="30"/>
  <c r="CL80" i="30"/>
  <c r="CL99" i="30"/>
  <c r="CL85" i="30"/>
  <c r="CL97" i="30"/>
  <c r="AY79" i="30"/>
  <c r="CL98" i="30"/>
  <c r="CL93" i="30"/>
  <c r="CL87" i="30"/>
  <c r="CL88" i="30"/>
  <c r="CL82" i="30"/>
  <c r="CL90" i="30"/>
  <c r="CL94" i="30"/>
  <c r="CL100" i="30"/>
  <c r="CL92" i="30"/>
  <c r="CL95" i="30"/>
  <c r="CL83" i="30"/>
  <c r="CL86" i="30"/>
  <c r="CL96" i="30"/>
  <c r="CN17" i="30"/>
  <c r="CM47" i="30"/>
  <c r="CM78" i="30" s="1"/>
  <c r="CL16" i="30"/>
  <c r="AU61" i="16"/>
  <c r="AU89" i="16" s="1"/>
  <c r="AU111" i="16" s="1"/>
  <c r="AU133" i="16" s="1"/>
  <c r="CK117" i="32" l="1"/>
  <c r="CJ13" i="22"/>
  <c r="CJ14" i="22"/>
  <c r="CJ15" i="22"/>
  <c r="CL3" i="22"/>
  <c r="CK12" i="22"/>
  <c r="CB76" i="36"/>
  <c r="CI96" i="36"/>
  <c r="CD82" i="36"/>
  <c r="CC98" i="36"/>
  <c r="CI88" i="36"/>
  <c r="CI95" i="36"/>
  <c r="CI91" i="36"/>
  <c r="CI89" i="36"/>
  <c r="CI87" i="36"/>
  <c r="BZ134" i="36"/>
  <c r="BZ121" i="36"/>
  <c r="CI90" i="36"/>
  <c r="CI86" i="36"/>
  <c r="CI93" i="36"/>
  <c r="CI94" i="36"/>
  <c r="CI84" i="36"/>
  <c r="CI92" i="36"/>
  <c r="CI85" i="36"/>
  <c r="CI83" i="36"/>
  <c r="CJ386" i="30"/>
  <c r="CD21" i="35"/>
  <c r="CD31" i="35" s="1"/>
  <c r="CE20" i="35"/>
  <c r="CE22" i="35"/>
  <c r="CD23" i="35"/>
  <c r="CD32" i="35" s="1"/>
  <c r="CB19" i="35"/>
  <c r="CC15" i="35"/>
  <c r="CC17" i="35" s="1"/>
  <c r="CA30" i="35"/>
  <c r="CB29" i="35"/>
  <c r="CK267" i="30"/>
  <c r="CJ344" i="30"/>
  <c r="CK330" i="31"/>
  <c r="CK341" i="31"/>
  <c r="CK344" i="31"/>
  <c r="CK370" i="32"/>
  <c r="CK338" i="31"/>
  <c r="CK366" i="32"/>
  <c r="CK349" i="31"/>
  <c r="CK375" i="32"/>
  <c r="CK340" i="31"/>
  <c r="CK331" i="31"/>
  <c r="CK383" i="32"/>
  <c r="CK385" i="32"/>
  <c r="CK205" i="30"/>
  <c r="CK372" i="32"/>
  <c r="CK345" i="31"/>
  <c r="CK386" i="32"/>
  <c r="CK379" i="32"/>
  <c r="CK333" i="31"/>
  <c r="CK350" i="31"/>
  <c r="CK369" i="32"/>
  <c r="CK332" i="31"/>
  <c r="CK335" i="31"/>
  <c r="CK387" i="32"/>
  <c r="CK346" i="31"/>
  <c r="CK353" i="31"/>
  <c r="CK352" i="31"/>
  <c r="CK337" i="31"/>
  <c r="CK364" i="32"/>
  <c r="CL303" i="32"/>
  <c r="CL306" i="32"/>
  <c r="CL305" i="32"/>
  <c r="CL302" i="32"/>
  <c r="CL304" i="32"/>
  <c r="CL309" i="32"/>
  <c r="CL308" i="32"/>
  <c r="CL320" i="32"/>
  <c r="CL300" i="32"/>
  <c r="CL311" i="32"/>
  <c r="CL321" i="32"/>
  <c r="CL310" i="32"/>
  <c r="CL314" i="32"/>
  <c r="CL301" i="32"/>
  <c r="CL312" i="32"/>
  <c r="CL319" i="32"/>
  <c r="CL315" i="32"/>
  <c r="CL322" i="32"/>
  <c r="CL316" i="32"/>
  <c r="CL307" i="32"/>
  <c r="CL317" i="32"/>
  <c r="CL318" i="32"/>
  <c r="CL313" i="32"/>
  <c r="CL323" i="32"/>
  <c r="CL309" i="31"/>
  <c r="CL311" i="31"/>
  <c r="CL302" i="31"/>
  <c r="CL310" i="31"/>
  <c r="CL321" i="31"/>
  <c r="CL313" i="31"/>
  <c r="CL304" i="31"/>
  <c r="CL317" i="31"/>
  <c r="CL319" i="31"/>
  <c r="CL315" i="31"/>
  <c r="CL314" i="31"/>
  <c r="CL305" i="31"/>
  <c r="CL301" i="31"/>
  <c r="CL306" i="31"/>
  <c r="CL303" i="31"/>
  <c r="CL323" i="31"/>
  <c r="CL308" i="31"/>
  <c r="CL322" i="31"/>
  <c r="CL300" i="31"/>
  <c r="CL312" i="31"/>
  <c r="CL318" i="31"/>
  <c r="CL307" i="31"/>
  <c r="CL316" i="31"/>
  <c r="CL320" i="31"/>
  <c r="CK124" i="31"/>
  <c r="CK114" i="31"/>
  <c r="CK257" i="31"/>
  <c r="CK262" i="31"/>
  <c r="CK377" i="31"/>
  <c r="CK376" i="31"/>
  <c r="CK375" i="31"/>
  <c r="CL236" i="32"/>
  <c r="CL234" i="32"/>
  <c r="CL231" i="32"/>
  <c r="CL229" i="32"/>
  <c r="CL230" i="32"/>
  <c r="CK118" i="32"/>
  <c r="CK123" i="32"/>
  <c r="CK134" i="32"/>
  <c r="CL246" i="32"/>
  <c r="CM11" i="16" a="1"/>
  <c r="CM11" i="16" s="1"/>
  <c r="CL8" i="39" a="1"/>
  <c r="CL8" i="39" s="1"/>
  <c r="CJ395" i="31"/>
  <c r="CK258" i="32"/>
  <c r="CK261" i="32"/>
  <c r="CJ405" i="32"/>
  <c r="CK276" i="32"/>
  <c r="CJ414" i="31"/>
  <c r="CJ412" i="31"/>
  <c r="CK272" i="32"/>
  <c r="CL221" i="32"/>
  <c r="CK347" i="31"/>
  <c r="CK365" i="32"/>
  <c r="CK381" i="32"/>
  <c r="CK204" i="30"/>
  <c r="CK134" i="31"/>
  <c r="CK118" i="31"/>
  <c r="CK270" i="31"/>
  <c r="CK268" i="31"/>
  <c r="CK368" i="31"/>
  <c r="CK374" i="31"/>
  <c r="CK370" i="31"/>
  <c r="CK276" i="31"/>
  <c r="CL241" i="32"/>
  <c r="CL242" i="32"/>
  <c r="CL233" i="32"/>
  <c r="CL228" i="32"/>
  <c r="CK121" i="32"/>
  <c r="CK126" i="32"/>
  <c r="CK137" i="32"/>
  <c r="CL247" i="32"/>
  <c r="CK257" i="32"/>
  <c r="CK274" i="32"/>
  <c r="CK259" i="32"/>
  <c r="CJ416" i="32"/>
  <c r="CJ396" i="31"/>
  <c r="CJ396" i="32"/>
  <c r="CK361" i="32"/>
  <c r="CJ407" i="31"/>
  <c r="CK374" i="32"/>
  <c r="CK384" i="32"/>
  <c r="CK378" i="32"/>
  <c r="CK367" i="32"/>
  <c r="CK127" i="31"/>
  <c r="CK123" i="31"/>
  <c r="CK131" i="31"/>
  <c r="CK116" i="31"/>
  <c r="CK263" i="31"/>
  <c r="CK256" i="31"/>
  <c r="CK373" i="31"/>
  <c r="CK369" i="31"/>
  <c r="CK366" i="31"/>
  <c r="CK136" i="31"/>
  <c r="CK275" i="31"/>
  <c r="CL240" i="32"/>
  <c r="CK119" i="32"/>
  <c r="CK114" i="32"/>
  <c r="CK136" i="32"/>
  <c r="CK264" i="32"/>
  <c r="CJ408" i="32"/>
  <c r="CK271" i="32"/>
  <c r="CJ409" i="31"/>
  <c r="CJ394" i="31"/>
  <c r="CJ404" i="31"/>
  <c r="CK255" i="32"/>
  <c r="CK270" i="32"/>
  <c r="CJ397" i="32"/>
  <c r="CJ410" i="31"/>
  <c r="CK380" i="32"/>
  <c r="CK132" i="31"/>
  <c r="CK115" i="31"/>
  <c r="CK125" i="31"/>
  <c r="CK121" i="31"/>
  <c r="CK255" i="31"/>
  <c r="CK261" i="31"/>
  <c r="CK273" i="31"/>
  <c r="CK379" i="31"/>
  <c r="CK383" i="31"/>
  <c r="CK135" i="31"/>
  <c r="CK277" i="31"/>
  <c r="CL235" i="32"/>
  <c r="CL224" i="32"/>
  <c r="CL225" i="32"/>
  <c r="CL232" i="32"/>
  <c r="CK132" i="32"/>
  <c r="CK128" i="32"/>
  <c r="CK135" i="32"/>
  <c r="CK267" i="32"/>
  <c r="CJ411" i="31"/>
  <c r="CJ415" i="32"/>
  <c r="CJ403" i="32"/>
  <c r="CJ405" i="31"/>
  <c r="CJ398" i="31"/>
  <c r="CJ411" i="32"/>
  <c r="CJ413" i="32"/>
  <c r="CK361" i="31"/>
  <c r="CK348" i="31"/>
  <c r="CK376" i="32"/>
  <c r="CK206" i="30"/>
  <c r="CK207" i="30"/>
  <c r="CL207" i="30" s="1"/>
  <c r="CK133" i="31"/>
  <c r="CK119" i="31"/>
  <c r="CK274" i="31"/>
  <c r="CK254" i="31"/>
  <c r="CK269" i="31"/>
  <c r="CK384" i="31"/>
  <c r="CK378" i="31"/>
  <c r="CK137" i="31"/>
  <c r="CK385" i="31"/>
  <c r="CL227" i="32"/>
  <c r="CK130" i="32"/>
  <c r="CK124" i="32"/>
  <c r="CK131" i="32"/>
  <c r="CK122" i="32"/>
  <c r="CL245" i="32"/>
  <c r="CJ402" i="32"/>
  <c r="CJ403" i="31"/>
  <c r="CK254" i="32"/>
  <c r="CJ412" i="32"/>
  <c r="CJ399" i="32"/>
  <c r="CJ417" i="31"/>
  <c r="CJ417" i="32"/>
  <c r="CK269" i="32"/>
  <c r="CJ414" i="32"/>
  <c r="CK342" i="31"/>
  <c r="CK339" i="31"/>
  <c r="CK373" i="32"/>
  <c r="CK377" i="32"/>
  <c r="CK130" i="31"/>
  <c r="CK117" i="31"/>
  <c r="CK272" i="31"/>
  <c r="CK271" i="31"/>
  <c r="CK258" i="31"/>
  <c r="CK367" i="31"/>
  <c r="CK372" i="31"/>
  <c r="CK386" i="31"/>
  <c r="CL238" i="32"/>
  <c r="CL239" i="32"/>
  <c r="CK133" i="32"/>
  <c r="CK127" i="32"/>
  <c r="CK129" i="32"/>
  <c r="CK116" i="32"/>
  <c r="CJ399" i="31"/>
  <c r="CK268" i="32"/>
  <c r="CJ409" i="32"/>
  <c r="CJ397" i="31"/>
  <c r="CJ394" i="32"/>
  <c r="CJ401" i="32"/>
  <c r="CJ410" i="32"/>
  <c r="CK256" i="32"/>
  <c r="CK208" i="30"/>
  <c r="CL208" i="30" s="1"/>
  <c r="CK122" i="31"/>
  <c r="CK129" i="31"/>
  <c r="CK126" i="31"/>
  <c r="CK267" i="31"/>
  <c r="CK259" i="31"/>
  <c r="CK266" i="31"/>
  <c r="CK371" i="31"/>
  <c r="CK365" i="31"/>
  <c r="CK364" i="31"/>
  <c r="CK387" i="31"/>
  <c r="CL237" i="32"/>
  <c r="CK125" i="32"/>
  <c r="CK115" i="32"/>
  <c r="CL244" i="32"/>
  <c r="CJ402" i="31"/>
  <c r="CK265" i="32"/>
  <c r="CJ415" i="31"/>
  <c r="CJ406" i="32"/>
  <c r="CK273" i="32"/>
  <c r="CK275" i="32"/>
  <c r="CK277" i="32"/>
  <c r="CJ407" i="32"/>
  <c r="CJ406" i="31"/>
  <c r="CK266" i="32"/>
  <c r="CK343" i="31"/>
  <c r="CK351" i="31"/>
  <c r="CK209" i="30"/>
  <c r="CK128" i="31"/>
  <c r="CK265" i="31"/>
  <c r="CK381" i="31"/>
  <c r="CK382" i="31"/>
  <c r="CL243" i="32"/>
  <c r="CJ413" i="31"/>
  <c r="CJ395" i="32"/>
  <c r="CJ408" i="31"/>
  <c r="CJ398" i="32"/>
  <c r="CK262" i="32"/>
  <c r="CK263" i="32"/>
  <c r="CJ416" i="31"/>
  <c r="CK371" i="32"/>
  <c r="CK368" i="32"/>
  <c r="CK227" i="33"/>
  <c r="CK225" i="33"/>
  <c r="CK226" i="33"/>
  <c r="CL5" i="39" a="1"/>
  <c r="CL5" i="39" s="1"/>
  <c r="CL10" i="39" a="1"/>
  <c r="CL10" i="39" s="1"/>
  <c r="CL11" i="39" a="1"/>
  <c r="CL11" i="39" s="1"/>
  <c r="CK8" i="38" a="1"/>
  <c r="CK8" i="38" s="1"/>
  <c r="CK5" i="38" a="1"/>
  <c r="CK5" i="38" s="1"/>
  <c r="CK7" i="38" a="1"/>
  <c r="CK7" i="38" s="1"/>
  <c r="CL7" i="39" a="1"/>
  <c r="CL7" i="39" s="1"/>
  <c r="CK10" i="38" a="1"/>
  <c r="CK10" i="38" s="1"/>
  <c r="CM8" i="16" a="1"/>
  <c r="CM8" i="16" s="1"/>
  <c r="CM9" i="16" a="1"/>
  <c r="CM9" i="16" s="1"/>
  <c r="CK11" i="38" a="1"/>
  <c r="CK11" i="38" s="1"/>
  <c r="CM5" i="16" a="1"/>
  <c r="CM5" i="16" s="1"/>
  <c r="CM10" i="16" a="1"/>
  <c r="CM10" i="16" s="1"/>
  <c r="CL150" i="33"/>
  <c r="CL149" i="33"/>
  <c r="CL148" i="33"/>
  <c r="CL71" i="33"/>
  <c r="CL72" i="33"/>
  <c r="CL73" i="33"/>
  <c r="CL129" i="33"/>
  <c r="CL127" i="33"/>
  <c r="CL132" i="33"/>
  <c r="CL134" i="33"/>
  <c r="CL130" i="33"/>
  <c r="CL145" i="33"/>
  <c r="CL140" i="33"/>
  <c r="CL142" i="33"/>
  <c r="CL128" i="33"/>
  <c r="CL136" i="33"/>
  <c r="CL144" i="33"/>
  <c r="CL100" i="33"/>
  <c r="CL105" i="33"/>
  <c r="CL107" i="33"/>
  <c r="CL110" i="33"/>
  <c r="CL112" i="33"/>
  <c r="CL114" i="33"/>
  <c r="CL116" i="33"/>
  <c r="CL118" i="33"/>
  <c r="CL98" i="33"/>
  <c r="CL102" i="33"/>
  <c r="CL109" i="33"/>
  <c r="CL120" i="33"/>
  <c r="CL139" i="33"/>
  <c r="CL135" i="33"/>
  <c r="CL143" i="33"/>
  <c r="CL147" i="33"/>
  <c r="CL97" i="33"/>
  <c r="CL104" i="33"/>
  <c r="CL138" i="33"/>
  <c r="CL146" i="33"/>
  <c r="CL101" i="33"/>
  <c r="CL111" i="33"/>
  <c r="CL115" i="33"/>
  <c r="CL119" i="33"/>
  <c r="CL106" i="33"/>
  <c r="CL137" i="33"/>
  <c r="CL99" i="33"/>
  <c r="CL108" i="33"/>
  <c r="CL117" i="33"/>
  <c r="CL103" i="33"/>
  <c r="CL113" i="33"/>
  <c r="CL131" i="33"/>
  <c r="CL141" i="33"/>
  <c r="CK208" i="33"/>
  <c r="CK221" i="33"/>
  <c r="CK206" i="33"/>
  <c r="CK223" i="33"/>
  <c r="CK204" i="33"/>
  <c r="CK216" i="33"/>
  <c r="CK212" i="33"/>
  <c r="CK214" i="33"/>
  <c r="CK218" i="33"/>
  <c r="CK220" i="33"/>
  <c r="CK222" i="33"/>
  <c r="CK205" i="33"/>
  <c r="CK211" i="33"/>
  <c r="CK215" i="33"/>
  <c r="CK219" i="33"/>
  <c r="CK213" i="33"/>
  <c r="CK217" i="33"/>
  <c r="CK174" i="33"/>
  <c r="CK186" i="33"/>
  <c r="CK193" i="33"/>
  <c r="CK177" i="33"/>
  <c r="CK182" i="33"/>
  <c r="CK184" i="33"/>
  <c r="CK189" i="33"/>
  <c r="CK191" i="33"/>
  <c r="CK209" i="33"/>
  <c r="CK178" i="33"/>
  <c r="CK185" i="33"/>
  <c r="CK194" i="33"/>
  <c r="CK175" i="33"/>
  <c r="CK192" i="33"/>
  <c r="CK197" i="33"/>
  <c r="CK181" i="33"/>
  <c r="CK188" i="33"/>
  <c r="CK224" i="33"/>
  <c r="CK195" i="33"/>
  <c r="CK207" i="33"/>
  <c r="CK183" i="33"/>
  <c r="CK190" i="33"/>
  <c r="CK176" i="33"/>
  <c r="CK180" i="33"/>
  <c r="CK187" i="33"/>
  <c r="CK196" i="33"/>
  <c r="CK179" i="33"/>
  <c r="CL50" i="33"/>
  <c r="CL53" i="33"/>
  <c r="CL55" i="33"/>
  <c r="CL51" i="33"/>
  <c r="CL54" i="33"/>
  <c r="CL58" i="33"/>
  <c r="CL61" i="33"/>
  <c r="CL20" i="33"/>
  <c r="CL29" i="33"/>
  <c r="CL33" i="33"/>
  <c r="CL40" i="33"/>
  <c r="CL57" i="33"/>
  <c r="CL62" i="33"/>
  <c r="CL63" i="33"/>
  <c r="CL28" i="33"/>
  <c r="CL35" i="33"/>
  <c r="CL42" i="33"/>
  <c r="CL52" i="33"/>
  <c r="CL59" i="33"/>
  <c r="CL64" i="33"/>
  <c r="CL65" i="33"/>
  <c r="CL69" i="33"/>
  <c r="CL25" i="33"/>
  <c r="CL37" i="33"/>
  <c r="CL21" i="33"/>
  <c r="CL23" i="33"/>
  <c r="CL27" i="33"/>
  <c r="CL32" i="33"/>
  <c r="CL39" i="33"/>
  <c r="CL67" i="33"/>
  <c r="CL43" i="33"/>
  <c r="CL30" i="33"/>
  <c r="CL60" i="33"/>
  <c r="CL70" i="33"/>
  <c r="CL22" i="33"/>
  <c r="CL36" i="33"/>
  <c r="CL66" i="33"/>
  <c r="CL41" i="33"/>
  <c r="CL26" i="33"/>
  <c r="CL31" i="33"/>
  <c r="CL34" i="33"/>
  <c r="CL38" i="33"/>
  <c r="CL68" i="33"/>
  <c r="CL24" i="33"/>
  <c r="CM160" i="32"/>
  <c r="CM163" i="32"/>
  <c r="CM165" i="32"/>
  <c r="CM174" i="32"/>
  <c r="CM176" i="32"/>
  <c r="CM161" i="32"/>
  <c r="CM170" i="32"/>
  <c r="CM180" i="32"/>
  <c r="CM164" i="32"/>
  <c r="CM166" i="32"/>
  <c r="CM169" i="32"/>
  <c r="CM173" i="32"/>
  <c r="CM175" i="32"/>
  <c r="CM182" i="32"/>
  <c r="CM172" i="32"/>
  <c r="CM183" i="32"/>
  <c r="CM167" i="32"/>
  <c r="CM168" i="32"/>
  <c r="CM177" i="32"/>
  <c r="CM181" i="32"/>
  <c r="CM162" i="32"/>
  <c r="CM171" i="32"/>
  <c r="CM178" i="32"/>
  <c r="CM179" i="32"/>
  <c r="CL86" i="32"/>
  <c r="CL84" i="32"/>
  <c r="CL87" i="32"/>
  <c r="CL89" i="32"/>
  <c r="CL85" i="32"/>
  <c r="CL96" i="32"/>
  <c r="CL91" i="32"/>
  <c r="CL93" i="32"/>
  <c r="CL95" i="32"/>
  <c r="CL97" i="32"/>
  <c r="CL105" i="32"/>
  <c r="CL90" i="32"/>
  <c r="CL94" i="32"/>
  <c r="CL104" i="32"/>
  <c r="CL98" i="32"/>
  <c r="CL101" i="32"/>
  <c r="CL88" i="32"/>
  <c r="CL92" i="32"/>
  <c r="CL102" i="32"/>
  <c r="CL99" i="32"/>
  <c r="CL106" i="32"/>
  <c r="CL20" i="32"/>
  <c r="CL34" i="32"/>
  <c r="CL40" i="32"/>
  <c r="CL100" i="32"/>
  <c r="CL103" i="32"/>
  <c r="CL23" i="32"/>
  <c r="CL32" i="32"/>
  <c r="CL25" i="32"/>
  <c r="CL28" i="32"/>
  <c r="CL42" i="32"/>
  <c r="CL36" i="32"/>
  <c r="CL39" i="32"/>
  <c r="CL22" i="32"/>
  <c r="CL24" i="32"/>
  <c r="CL27" i="32"/>
  <c r="CL33" i="32"/>
  <c r="CL26" i="32"/>
  <c r="CL31" i="32"/>
  <c r="CL107" i="32"/>
  <c r="CL30" i="32"/>
  <c r="CL35" i="32"/>
  <c r="CL38" i="32"/>
  <c r="CL41" i="32"/>
  <c r="CL29" i="32"/>
  <c r="CL37" i="32"/>
  <c r="CL21" i="32"/>
  <c r="CL43" i="32"/>
  <c r="CL247" i="31"/>
  <c r="CL246" i="31"/>
  <c r="CL213" i="31"/>
  <c r="CL212" i="31"/>
  <c r="CL73" i="31"/>
  <c r="CL72" i="31"/>
  <c r="CL191" i="31"/>
  <c r="CL194" i="31"/>
  <c r="CL197" i="31"/>
  <c r="CL199" i="31"/>
  <c r="CL201" i="31"/>
  <c r="CL205" i="31"/>
  <c r="CL208" i="31"/>
  <c r="CL192" i="31"/>
  <c r="CL207" i="31"/>
  <c r="CL210" i="31"/>
  <c r="CL202" i="31"/>
  <c r="CL190" i="31"/>
  <c r="CL200" i="31"/>
  <c r="CL204" i="31"/>
  <c r="CL176" i="31"/>
  <c r="CL195" i="31"/>
  <c r="CL203" i="31"/>
  <c r="CL171" i="31"/>
  <c r="CL193" i="31"/>
  <c r="CL162" i="31"/>
  <c r="CL164" i="31"/>
  <c r="CL167" i="31"/>
  <c r="CL169" i="31"/>
  <c r="CL173" i="31"/>
  <c r="CL178" i="31"/>
  <c r="CL182" i="31"/>
  <c r="CL175" i="31"/>
  <c r="CL180" i="31"/>
  <c r="CL209" i="31"/>
  <c r="CL211" i="31"/>
  <c r="CL160" i="31"/>
  <c r="CL166" i="31"/>
  <c r="CL163" i="31"/>
  <c r="CL170" i="31"/>
  <c r="CL172" i="31"/>
  <c r="CL177" i="31"/>
  <c r="CL179" i="31"/>
  <c r="CL183" i="31"/>
  <c r="CL174" i="31"/>
  <c r="CL165" i="31"/>
  <c r="CL181" i="31"/>
  <c r="CL206" i="31"/>
  <c r="CL198" i="31"/>
  <c r="CL161" i="31"/>
  <c r="CL168" i="31"/>
  <c r="CL229" i="31"/>
  <c r="CL231" i="31"/>
  <c r="CL224" i="31"/>
  <c r="CL226" i="31"/>
  <c r="CL228" i="31"/>
  <c r="CL233" i="31"/>
  <c r="CL230" i="31"/>
  <c r="CL227" i="31"/>
  <c r="CL240" i="31"/>
  <c r="CL236" i="31"/>
  <c r="CL238" i="31"/>
  <c r="CL242" i="31"/>
  <c r="CL244" i="31"/>
  <c r="CL225" i="31"/>
  <c r="CL234" i="31"/>
  <c r="CL239" i="31"/>
  <c r="CL241" i="31"/>
  <c r="CL232" i="31"/>
  <c r="CL237" i="31"/>
  <c r="CL245" i="31"/>
  <c r="CL243" i="31"/>
  <c r="CL235" i="31"/>
  <c r="CL54" i="31"/>
  <c r="CL67" i="31"/>
  <c r="CL21" i="31"/>
  <c r="CL23" i="31"/>
  <c r="CL29" i="31"/>
  <c r="CL36" i="31"/>
  <c r="CL39" i="31"/>
  <c r="CL60" i="31"/>
  <c r="CL69" i="31"/>
  <c r="CL71" i="31"/>
  <c r="CL27" i="31"/>
  <c r="CL43" i="31"/>
  <c r="CL58" i="31"/>
  <c r="CL25" i="31"/>
  <c r="CL33" i="31"/>
  <c r="CL41" i="31"/>
  <c r="CL52" i="31"/>
  <c r="CL32" i="31"/>
  <c r="CL38" i="31"/>
  <c r="CL28" i="31"/>
  <c r="CL55" i="31"/>
  <c r="CL66" i="31"/>
  <c r="CL24" i="31"/>
  <c r="CL35" i="31"/>
  <c r="CL30" i="31"/>
  <c r="CL50" i="31"/>
  <c r="CL57" i="31"/>
  <c r="CL62" i="31"/>
  <c r="CL64" i="31"/>
  <c r="CL22" i="31"/>
  <c r="CL61" i="31"/>
  <c r="CL53" i="31"/>
  <c r="CL59" i="31"/>
  <c r="CL68" i="31"/>
  <c r="CL70" i="31"/>
  <c r="CL20" i="31"/>
  <c r="CL37" i="31"/>
  <c r="CL40" i="31"/>
  <c r="CL42" i="31"/>
  <c r="CL31" i="31"/>
  <c r="CL51" i="31"/>
  <c r="CL63" i="31"/>
  <c r="CL26" i="31"/>
  <c r="CL65" i="31"/>
  <c r="CL34" i="31"/>
  <c r="CK92" i="31"/>
  <c r="CK86" i="31"/>
  <c r="CK96" i="31"/>
  <c r="CK99" i="31"/>
  <c r="CK102" i="31"/>
  <c r="CK89" i="31"/>
  <c r="CK94" i="31"/>
  <c r="CK84" i="31"/>
  <c r="CK91" i="31"/>
  <c r="CK87" i="31"/>
  <c r="CK93" i="31"/>
  <c r="CK98" i="31"/>
  <c r="CK101" i="31"/>
  <c r="CK85" i="31"/>
  <c r="CK103" i="31"/>
  <c r="CK105" i="31"/>
  <c r="CK107" i="31"/>
  <c r="CK95" i="31"/>
  <c r="CK90" i="31"/>
  <c r="CK100" i="31"/>
  <c r="CK97" i="31"/>
  <c r="CK104" i="31"/>
  <c r="CK88" i="31"/>
  <c r="CK106" i="31"/>
  <c r="CL81" i="31"/>
  <c r="CK76" i="16"/>
  <c r="CK74" i="16"/>
  <c r="CL34" i="16"/>
  <c r="CL107" i="16" s="1"/>
  <c r="CL57" i="16"/>
  <c r="CL31" i="16"/>
  <c r="CL104" i="16" s="1"/>
  <c r="CL54" i="16"/>
  <c r="CL126" i="16" s="1"/>
  <c r="CL32" i="16"/>
  <c r="CL105" i="16" s="1"/>
  <c r="CL55" i="16"/>
  <c r="CL127" i="16" s="1"/>
  <c r="CL56" i="16"/>
  <c r="CL128" i="16" s="1"/>
  <c r="CL33" i="16"/>
  <c r="CL106" i="16" s="1"/>
  <c r="CL102" i="16"/>
  <c r="CJ394" i="30"/>
  <c r="CJ388" i="30"/>
  <c r="CL67" i="30"/>
  <c r="CL70" i="30"/>
  <c r="CL72" i="30"/>
  <c r="CL38" i="30"/>
  <c r="CL40" i="30"/>
  <c r="CL42" i="30"/>
  <c r="CL68" i="30"/>
  <c r="CL37" i="30"/>
  <c r="CL39" i="30"/>
  <c r="CL41" i="30"/>
  <c r="CL69" i="30"/>
  <c r="CL71" i="30"/>
  <c r="CJ391" i="30"/>
  <c r="CJ387" i="30"/>
  <c r="CJ376" i="30"/>
  <c r="CJ355" i="30"/>
  <c r="CJ407" i="30"/>
  <c r="CJ356" i="30"/>
  <c r="CJ374" i="30"/>
  <c r="CJ398" i="30"/>
  <c r="CM39" i="39"/>
  <c r="CM61" i="39" s="1"/>
  <c r="CM89" i="39" s="1"/>
  <c r="CM111" i="39" s="1"/>
  <c r="CM133" i="39" s="1"/>
  <c r="CN16" i="39"/>
  <c r="CM4" i="39"/>
  <c r="CM9" i="39" s="1" a="1"/>
  <c r="CM9" i="39" s="1"/>
  <c r="CL39" i="38"/>
  <c r="CL61" i="38" s="1"/>
  <c r="CL89" i="38" s="1"/>
  <c r="CL111" i="38" s="1"/>
  <c r="CL133" i="38" s="1"/>
  <c r="CL4" i="38"/>
  <c r="CL9" i="38" s="1" a="1"/>
  <c r="CL9" i="38" s="1"/>
  <c r="CM16" i="38"/>
  <c r="CJ396" i="30"/>
  <c r="CJ403" i="30"/>
  <c r="CJ404" i="30"/>
  <c r="CJ362" i="30"/>
  <c r="CJ366" i="30"/>
  <c r="CJ371" i="30"/>
  <c r="CJ373" i="30"/>
  <c r="CJ367" i="30"/>
  <c r="CJ360" i="30"/>
  <c r="CJ354" i="30"/>
  <c r="CJ402" i="30"/>
  <c r="CJ368" i="30"/>
  <c r="CJ357" i="30"/>
  <c r="CJ405" i="30"/>
  <c r="CJ389" i="30"/>
  <c r="CJ392" i="30"/>
  <c r="CJ397" i="30"/>
  <c r="CJ365" i="30"/>
  <c r="CJ395" i="30"/>
  <c r="CJ401" i="30"/>
  <c r="CJ359" i="30"/>
  <c r="CJ372" i="30"/>
  <c r="CJ390" i="30"/>
  <c r="CJ385" i="30"/>
  <c r="CK232" i="30"/>
  <c r="CK234" i="30"/>
  <c r="CJ406" i="30"/>
  <c r="CK257" i="30"/>
  <c r="CK248" i="30"/>
  <c r="CJ399" i="30"/>
  <c r="CK224" i="30"/>
  <c r="CK251" i="30"/>
  <c r="CK240" i="30"/>
  <c r="CK223" i="30"/>
  <c r="CK222" i="30"/>
  <c r="CK230" i="30"/>
  <c r="CK265" i="30"/>
  <c r="CK221" i="30"/>
  <c r="CK255" i="30"/>
  <c r="CK262" i="30"/>
  <c r="CK219" i="30"/>
  <c r="CJ364" i="30"/>
  <c r="CJ377" i="30"/>
  <c r="CJ400" i="30"/>
  <c r="CJ358" i="30"/>
  <c r="CK227" i="30"/>
  <c r="CJ363" i="30"/>
  <c r="CL171" i="33"/>
  <c r="CK264" i="30"/>
  <c r="CK268" i="30"/>
  <c r="CK312" i="30"/>
  <c r="CK316" i="30"/>
  <c r="CK313" i="30"/>
  <c r="CK314" i="30"/>
  <c r="CK311" i="30"/>
  <c r="CK315" i="30"/>
  <c r="CK392" i="32"/>
  <c r="CK404" i="32" s="1"/>
  <c r="CL362" i="32"/>
  <c r="CK226" i="30"/>
  <c r="CJ370" i="30"/>
  <c r="CJ384" i="30"/>
  <c r="CL184" i="30"/>
  <c r="CL215" i="30" s="1"/>
  <c r="CL245" i="30" s="1"/>
  <c r="CM154" i="30"/>
  <c r="CM153" i="30" s="1"/>
  <c r="CK239" i="30"/>
  <c r="CK247" i="30"/>
  <c r="CK263" i="30"/>
  <c r="CK217" i="30"/>
  <c r="CK250" i="30"/>
  <c r="CL328" i="31"/>
  <c r="CL330" i="31" s="1"/>
  <c r="CM298" i="31"/>
  <c r="CM297" i="31" s="1"/>
  <c r="CM188" i="31"/>
  <c r="CN158" i="31"/>
  <c r="CK392" i="31"/>
  <c r="CK401" i="31" s="1"/>
  <c r="CL362" i="31"/>
  <c r="CL387" i="31" s="1"/>
  <c r="CM157" i="31"/>
  <c r="CK260" i="30"/>
  <c r="CK252" i="30"/>
  <c r="CK261" i="30"/>
  <c r="CK254" i="30"/>
  <c r="CL252" i="31"/>
  <c r="CM222" i="31"/>
  <c r="CM221" i="31" s="1"/>
  <c r="CL176" i="30"/>
  <c r="CL175" i="30"/>
  <c r="CL178" i="30"/>
  <c r="CL177" i="30"/>
  <c r="CL209" i="30"/>
  <c r="CL174" i="30"/>
  <c r="CL179" i="30"/>
  <c r="CJ375" i="30"/>
  <c r="BA383" i="30"/>
  <c r="BA353" i="30"/>
  <c r="CK249" i="30"/>
  <c r="CK246" i="30"/>
  <c r="CM94" i="33"/>
  <c r="CK253" i="30"/>
  <c r="CK237" i="30"/>
  <c r="CJ393" i="30"/>
  <c r="CL252" i="32"/>
  <c r="CM222" i="32"/>
  <c r="CM244" i="32" s="1"/>
  <c r="CL328" i="32"/>
  <c r="CM298" i="32"/>
  <c r="CM297" i="32" s="1"/>
  <c r="CL202" i="33"/>
  <c r="CM172" i="33"/>
  <c r="CK236" i="30"/>
  <c r="CK269" i="30"/>
  <c r="CK231" i="30"/>
  <c r="CK256" i="30"/>
  <c r="CK218" i="30"/>
  <c r="CJ369" i="30"/>
  <c r="CK220" i="30"/>
  <c r="CM125" i="33"/>
  <c r="CN95" i="33"/>
  <c r="CK233" i="30"/>
  <c r="CM188" i="32"/>
  <c r="CN158" i="32"/>
  <c r="CN157" i="32" s="1"/>
  <c r="CK266" i="30"/>
  <c r="CK225" i="30"/>
  <c r="CK321" i="30"/>
  <c r="CK352" i="30" s="1"/>
  <c r="CK382" i="30" s="1"/>
  <c r="CK386" i="30" s="1"/>
  <c r="CL291" i="30"/>
  <c r="CL290" i="30" s="1"/>
  <c r="CK238" i="30"/>
  <c r="CK259" i="30"/>
  <c r="CK235" i="30"/>
  <c r="BA216" i="30"/>
  <c r="CK270" i="30"/>
  <c r="CK229" i="30"/>
  <c r="CK228" i="30"/>
  <c r="CK258" i="30"/>
  <c r="CJ361" i="30"/>
  <c r="CB115" i="36"/>
  <c r="CC52" i="36"/>
  <c r="CC72" i="36" s="1"/>
  <c r="CC41" i="36"/>
  <c r="CC61" i="36" s="1"/>
  <c r="CB104" i="36"/>
  <c r="CC46" i="36"/>
  <c r="CC66" i="36" s="1"/>
  <c r="CB109" i="36"/>
  <c r="CB105" i="36"/>
  <c r="CC42" i="36"/>
  <c r="CC62" i="36" s="1"/>
  <c r="CJ81" i="36"/>
  <c r="CJ102" i="36" s="1"/>
  <c r="CJ131" i="36" s="1"/>
  <c r="CJ132" i="36" s="1"/>
  <c r="CJ59" i="36"/>
  <c r="CK39" i="36"/>
  <c r="CC40" i="36"/>
  <c r="CC60" i="36" s="1"/>
  <c r="CB56" i="36"/>
  <c r="CB113" i="36"/>
  <c r="CC50" i="36"/>
  <c r="CC70" i="36" s="1"/>
  <c r="CD50" i="37"/>
  <c r="CE39" i="37"/>
  <c r="CC45" i="36"/>
  <c r="CC65" i="36" s="1"/>
  <c r="CB108" i="36"/>
  <c r="CA78" i="36"/>
  <c r="CA103" i="36"/>
  <c r="CA119" i="36" s="1"/>
  <c r="CM13" i="35"/>
  <c r="CL27" i="35"/>
  <c r="CB112" i="36"/>
  <c r="CC49" i="36"/>
  <c r="CC69" i="36" s="1"/>
  <c r="CD14" i="35"/>
  <c r="CC44" i="36"/>
  <c r="CC64" i="36" s="1"/>
  <c r="CB107" i="36"/>
  <c r="CB116" i="36"/>
  <c r="CC53" i="36"/>
  <c r="CC73" i="36" s="1"/>
  <c r="CB110" i="36"/>
  <c r="CC47" i="36"/>
  <c r="CC67" i="36" s="1"/>
  <c r="CB111" i="36"/>
  <c r="CC48" i="36"/>
  <c r="CC68" i="36" s="1"/>
  <c r="CL38" i="37"/>
  <c r="CK48" i="37"/>
  <c r="CK49" i="37" s="1"/>
  <c r="CC51" i="36"/>
  <c r="CC71" i="36" s="1"/>
  <c r="CB114" i="36"/>
  <c r="CB106" i="36"/>
  <c r="CC43" i="36"/>
  <c r="CC63" i="36" s="1"/>
  <c r="CB117" i="36"/>
  <c r="CC54" i="36"/>
  <c r="CC74" i="36" s="1"/>
  <c r="CK141" i="16"/>
  <c r="CK148" i="16"/>
  <c r="CK69" i="16"/>
  <c r="CK150" i="16"/>
  <c r="CK146" i="16"/>
  <c r="CK151" i="16"/>
  <c r="CK149" i="16"/>
  <c r="CL47" i="16"/>
  <c r="CL119" i="16" s="1"/>
  <c r="CL24" i="16"/>
  <c r="CL97" i="16" s="1"/>
  <c r="CL124" i="16"/>
  <c r="CK78" i="16"/>
  <c r="CK77" i="16"/>
  <c r="CK79" i="16"/>
  <c r="CL125" i="30"/>
  <c r="CL126" i="30"/>
  <c r="CL111" i="30"/>
  <c r="CL110" i="30"/>
  <c r="CL130" i="30"/>
  <c r="CL120" i="30"/>
  <c r="CL116" i="30"/>
  <c r="CL133" i="30"/>
  <c r="CL128" i="30"/>
  <c r="CL115" i="30"/>
  <c r="CL117" i="30"/>
  <c r="CL121" i="30"/>
  <c r="CL122" i="30"/>
  <c r="CL124" i="30"/>
  <c r="CL132" i="30"/>
  <c r="CL113" i="30"/>
  <c r="CL114" i="30"/>
  <c r="CL112" i="30"/>
  <c r="CL109" i="30"/>
  <c r="CL127" i="30"/>
  <c r="CL118" i="30"/>
  <c r="CL123" i="30"/>
  <c r="CL119" i="30"/>
  <c r="CL131" i="30"/>
  <c r="CN16" i="16"/>
  <c r="CN4" i="16" s="1"/>
  <c r="CN7" i="16" s="1" a="1"/>
  <c r="CN7" i="16" s="1"/>
  <c r="CM39" i="16"/>
  <c r="CM61" i="16" s="1"/>
  <c r="CM89" i="16" s="1"/>
  <c r="CM111" i="16" s="1"/>
  <c r="CM133" i="16" s="1"/>
  <c r="CM17" i="33"/>
  <c r="CM48" i="33"/>
  <c r="CN18" i="33"/>
  <c r="CL112" i="31"/>
  <c r="CM82" i="31"/>
  <c r="CM17" i="32"/>
  <c r="CM17" i="31"/>
  <c r="CM48" i="31"/>
  <c r="CN18" i="31"/>
  <c r="CM48" i="32"/>
  <c r="CN18" i="32"/>
  <c r="CL112" i="32"/>
  <c r="CM82" i="32"/>
  <c r="CM81" i="32" s="1"/>
  <c r="CM101" i="30"/>
  <c r="CM103" i="30"/>
  <c r="CM102" i="30"/>
  <c r="CM81" i="30"/>
  <c r="CM108" i="30"/>
  <c r="CM129" i="30" s="1"/>
  <c r="CM94" i="30"/>
  <c r="CM96" i="30"/>
  <c r="CM90" i="30"/>
  <c r="CM84" i="30"/>
  <c r="CM86" i="30"/>
  <c r="CM82" i="30"/>
  <c r="CM97" i="30"/>
  <c r="CM89" i="30"/>
  <c r="CM88" i="30"/>
  <c r="CM85" i="30"/>
  <c r="CM83" i="30"/>
  <c r="CM87" i="30"/>
  <c r="CM99" i="30"/>
  <c r="CM95" i="30"/>
  <c r="CM93" i="30"/>
  <c r="CM80" i="30"/>
  <c r="AZ79" i="30"/>
  <c r="CM92" i="30"/>
  <c r="CM98" i="30"/>
  <c r="CM91" i="30"/>
  <c r="CM100" i="30"/>
  <c r="CO17" i="30"/>
  <c r="CN47" i="30"/>
  <c r="CN78" i="30" s="1"/>
  <c r="CM16" i="30"/>
  <c r="AV61" i="16"/>
  <c r="AV89" i="16" s="1"/>
  <c r="AV111" i="16" s="1"/>
  <c r="AV133" i="16" s="1"/>
  <c r="CL130" i="32" l="1"/>
  <c r="CK13" i="22"/>
  <c r="CK14" i="22"/>
  <c r="CK15" i="22"/>
  <c r="CM3" i="22"/>
  <c r="CL12" i="22"/>
  <c r="CC76" i="36"/>
  <c r="CJ92" i="36"/>
  <c r="CJ87" i="36"/>
  <c r="CA134" i="36"/>
  <c r="CA121" i="36"/>
  <c r="CJ84" i="36"/>
  <c r="CJ89" i="36"/>
  <c r="CJ94" i="36"/>
  <c r="CJ91" i="36"/>
  <c r="CJ93" i="36"/>
  <c r="CJ95" i="36"/>
  <c r="CJ86" i="36"/>
  <c r="CJ96" i="36"/>
  <c r="CJ90" i="36"/>
  <c r="CJ88" i="36"/>
  <c r="CJ83" i="36"/>
  <c r="CJ85" i="36"/>
  <c r="CE82" i="36"/>
  <c r="CD98" i="36"/>
  <c r="CL114" i="31"/>
  <c r="CL369" i="32"/>
  <c r="CL256" i="31"/>
  <c r="CC19" i="35"/>
  <c r="CD15" i="35"/>
  <c r="CD17" i="35" s="1"/>
  <c r="CE23" i="35"/>
  <c r="CE32" i="35" s="1"/>
  <c r="CF22" i="35"/>
  <c r="CE21" i="35"/>
  <c r="CE31" i="35" s="1"/>
  <c r="CF20" i="35"/>
  <c r="CB30" i="35"/>
  <c r="CC29" i="35"/>
  <c r="CL235" i="30"/>
  <c r="CL205" i="30"/>
  <c r="CL206" i="30"/>
  <c r="CL204" i="30"/>
  <c r="CL373" i="32"/>
  <c r="CL347" i="31"/>
  <c r="CL351" i="31"/>
  <c r="CL339" i="31"/>
  <c r="CL343" i="31"/>
  <c r="CL342" i="31"/>
  <c r="CL367" i="32"/>
  <c r="CL378" i="32"/>
  <c r="CL368" i="32"/>
  <c r="CL376" i="32"/>
  <c r="CL380" i="32"/>
  <c r="CL384" i="32"/>
  <c r="CL381" i="32"/>
  <c r="CL371" i="32"/>
  <c r="CL348" i="31"/>
  <c r="CL374" i="32"/>
  <c r="CL365" i="32"/>
  <c r="CL377" i="32"/>
  <c r="CM316" i="32"/>
  <c r="CM322" i="32"/>
  <c r="CM313" i="32"/>
  <c r="CM303" i="32"/>
  <c r="CM318" i="32"/>
  <c r="CM307" i="32"/>
  <c r="CM305" i="32"/>
  <c r="CM302" i="32"/>
  <c r="CM320" i="32"/>
  <c r="CM309" i="32"/>
  <c r="CM321" i="32"/>
  <c r="CM310" i="32"/>
  <c r="CM306" i="32"/>
  <c r="CM311" i="32"/>
  <c r="CM312" i="32"/>
  <c r="CM308" i="32"/>
  <c r="CM301" i="32"/>
  <c r="CM315" i="32"/>
  <c r="CM300" i="32"/>
  <c r="CM304" i="32"/>
  <c r="CM317" i="32"/>
  <c r="CM314" i="32"/>
  <c r="CM319" i="32"/>
  <c r="CM323" i="32"/>
  <c r="CM301" i="31"/>
  <c r="CM302" i="31"/>
  <c r="CM317" i="31"/>
  <c r="CM323" i="31"/>
  <c r="CM307" i="31"/>
  <c r="CM304" i="31"/>
  <c r="CM303" i="31"/>
  <c r="CM309" i="31"/>
  <c r="CM314" i="31"/>
  <c r="CM322" i="31"/>
  <c r="CM311" i="31"/>
  <c r="CM310" i="31"/>
  <c r="CM313" i="31"/>
  <c r="CM306" i="31"/>
  <c r="CM318" i="31"/>
  <c r="CM300" i="31"/>
  <c r="CM315" i="31"/>
  <c r="CM308" i="31"/>
  <c r="CM320" i="31"/>
  <c r="CM312" i="31"/>
  <c r="CM321" i="31"/>
  <c r="CM305" i="31"/>
  <c r="CM316" i="31"/>
  <c r="CM319" i="31"/>
  <c r="CL123" i="31"/>
  <c r="CL133" i="31"/>
  <c r="CL131" i="31"/>
  <c r="CL272" i="31"/>
  <c r="CL261" i="31"/>
  <c r="CL373" i="31"/>
  <c r="CL369" i="31"/>
  <c r="CL366" i="31"/>
  <c r="CL385" i="31"/>
  <c r="CL128" i="32"/>
  <c r="CL118" i="32"/>
  <c r="CL121" i="32"/>
  <c r="CL126" i="32"/>
  <c r="CM231" i="32"/>
  <c r="CM238" i="32"/>
  <c r="CM230" i="32"/>
  <c r="CM245" i="32"/>
  <c r="CM5" i="39" a="1"/>
  <c r="CM5" i="39" s="1"/>
  <c r="CL263" i="32"/>
  <c r="CL275" i="32"/>
  <c r="CK410" i="32"/>
  <c r="CK399" i="32"/>
  <c r="CK413" i="32"/>
  <c r="CL267" i="32"/>
  <c r="CK397" i="32"/>
  <c r="CL264" i="32"/>
  <c r="CK407" i="31"/>
  <c r="CL257" i="32"/>
  <c r="CL261" i="32"/>
  <c r="CL350" i="31"/>
  <c r="CL353" i="31"/>
  <c r="CL370" i="32"/>
  <c r="CL372" i="32"/>
  <c r="CL130" i="31"/>
  <c r="CL125" i="31"/>
  <c r="CL118" i="31"/>
  <c r="CL254" i="31"/>
  <c r="CL273" i="31"/>
  <c r="CL367" i="31"/>
  <c r="CL383" i="31"/>
  <c r="CL368" i="31"/>
  <c r="CL119" i="32"/>
  <c r="CL114" i="32"/>
  <c r="CM246" i="32"/>
  <c r="CL262" i="32"/>
  <c r="CL273" i="32"/>
  <c r="CK401" i="32"/>
  <c r="CK412" i="32"/>
  <c r="CK411" i="32"/>
  <c r="CL270" i="32"/>
  <c r="CL361" i="32"/>
  <c r="CL258" i="32"/>
  <c r="CL332" i="31"/>
  <c r="CL333" i="31"/>
  <c r="CL126" i="31"/>
  <c r="CL119" i="31"/>
  <c r="CL116" i="31"/>
  <c r="CL271" i="31"/>
  <c r="CL269" i="31"/>
  <c r="CL379" i="31"/>
  <c r="CL378" i="31"/>
  <c r="CM225" i="32"/>
  <c r="CM232" i="32"/>
  <c r="CM247" i="32"/>
  <c r="CK398" i="32"/>
  <c r="CK406" i="32"/>
  <c r="CK394" i="32"/>
  <c r="CL254" i="32"/>
  <c r="CK398" i="31"/>
  <c r="CL255" i="32"/>
  <c r="CK396" i="32"/>
  <c r="CM221" i="32"/>
  <c r="CK395" i="31"/>
  <c r="CL340" i="31"/>
  <c r="CL331" i="31"/>
  <c r="CL338" i="31"/>
  <c r="CK342" i="30"/>
  <c r="CL127" i="31"/>
  <c r="CL128" i="31"/>
  <c r="CL129" i="31"/>
  <c r="CL121" i="31"/>
  <c r="CL274" i="31"/>
  <c r="CL259" i="31"/>
  <c r="CL266" i="31"/>
  <c r="CL258" i="31"/>
  <c r="CL384" i="31"/>
  <c r="CL372" i="31"/>
  <c r="CL276" i="31"/>
  <c r="CL131" i="32"/>
  <c r="CL132" i="32"/>
  <c r="CM228" i="32"/>
  <c r="CM237" i="32"/>
  <c r="CM227" i="32"/>
  <c r="CM226" i="32"/>
  <c r="CL136" i="32"/>
  <c r="CK408" i="31"/>
  <c r="CK415" i="31"/>
  <c r="CK397" i="31"/>
  <c r="CK403" i="31"/>
  <c r="CK405" i="31"/>
  <c r="CK404" i="31"/>
  <c r="CK396" i="31"/>
  <c r="CL272" i="32"/>
  <c r="CL352" i="31"/>
  <c r="CL335" i="31"/>
  <c r="CL364" i="32"/>
  <c r="CK345" i="30"/>
  <c r="CL124" i="31"/>
  <c r="CL122" i="31"/>
  <c r="CL265" i="31"/>
  <c r="CL264" i="31"/>
  <c r="CL381" i="31"/>
  <c r="CL364" i="31"/>
  <c r="CL136" i="31"/>
  <c r="CL277" i="31"/>
  <c r="CL133" i="32"/>
  <c r="CL116" i="32"/>
  <c r="CL129" i="32"/>
  <c r="CL124" i="32"/>
  <c r="CM233" i="32"/>
  <c r="CL137" i="32"/>
  <c r="CK395" i="32"/>
  <c r="CL266" i="32"/>
  <c r="CL265" i="32"/>
  <c r="CK409" i="32"/>
  <c r="CK414" i="32"/>
  <c r="CK402" i="32"/>
  <c r="CK403" i="32"/>
  <c r="CK394" i="31"/>
  <c r="CK416" i="32"/>
  <c r="CK412" i="31"/>
  <c r="CL344" i="31"/>
  <c r="CL345" i="31"/>
  <c r="CL382" i="32"/>
  <c r="CL383" i="32"/>
  <c r="CK346" i="30"/>
  <c r="CL117" i="31"/>
  <c r="CL257" i="31"/>
  <c r="CL262" i="31"/>
  <c r="CL255" i="31"/>
  <c r="CL382" i="31"/>
  <c r="CL380" i="31"/>
  <c r="CL135" i="31"/>
  <c r="CL275" i="31"/>
  <c r="CL115" i="32"/>
  <c r="CL127" i="32"/>
  <c r="CL122" i="32"/>
  <c r="CL117" i="32"/>
  <c r="CM239" i="32"/>
  <c r="CM242" i="32"/>
  <c r="CM243" i="32"/>
  <c r="CL135" i="32"/>
  <c r="CK413" i="31"/>
  <c r="CK406" i="31"/>
  <c r="CK402" i="31"/>
  <c r="CL268" i="32"/>
  <c r="CL269" i="32"/>
  <c r="CK415" i="32"/>
  <c r="CK409" i="31"/>
  <c r="CL259" i="32"/>
  <c r="CK414" i="31"/>
  <c r="CL346" i="31"/>
  <c r="CL337" i="31"/>
  <c r="CL386" i="32"/>
  <c r="CL387" i="32"/>
  <c r="CL385" i="32"/>
  <c r="CK344" i="30"/>
  <c r="CK343" i="30"/>
  <c r="CL132" i="31"/>
  <c r="CL267" i="31"/>
  <c r="CL115" i="31"/>
  <c r="CL270" i="31"/>
  <c r="CL268" i="31"/>
  <c r="CL371" i="31"/>
  <c r="CL377" i="31"/>
  <c r="CL376" i="31"/>
  <c r="CL375" i="31"/>
  <c r="CL137" i="31"/>
  <c r="CL386" i="31"/>
  <c r="CM240" i="32"/>
  <c r="CM236" i="32"/>
  <c r="CK407" i="32"/>
  <c r="CK399" i="31"/>
  <c r="CK417" i="32"/>
  <c r="CL271" i="32"/>
  <c r="CL276" i="32"/>
  <c r="CL341" i="31"/>
  <c r="CL334" i="31"/>
  <c r="CL366" i="32"/>
  <c r="CL379" i="32"/>
  <c r="CK341" i="30"/>
  <c r="CL134" i="31"/>
  <c r="CL263" i="31"/>
  <c r="CL365" i="31"/>
  <c r="CL374" i="31"/>
  <c r="CL370" i="31"/>
  <c r="CL125" i="32"/>
  <c r="CL123" i="32"/>
  <c r="CL134" i="32"/>
  <c r="CM235" i="32"/>
  <c r="CM241" i="32"/>
  <c r="CM234" i="32"/>
  <c r="CM229" i="32"/>
  <c r="CM224" i="32"/>
  <c r="CK416" i="31"/>
  <c r="CL277" i="32"/>
  <c r="CL256" i="32"/>
  <c r="CK417" i="31"/>
  <c r="CL361" i="31"/>
  <c r="CK411" i="31"/>
  <c r="CK410" i="31"/>
  <c r="CK408" i="32"/>
  <c r="CL274" i="32"/>
  <c r="CK405" i="32"/>
  <c r="CL349" i="31"/>
  <c r="CL375" i="32"/>
  <c r="CL10" i="38" a="1"/>
  <c r="CL10" i="38" s="1"/>
  <c r="CL8" i="38" a="1"/>
  <c r="CL8" i="38" s="1"/>
  <c r="CN10" i="16" a="1"/>
  <c r="CN10" i="16" s="1"/>
  <c r="CM7" i="39" a="1"/>
  <c r="CM7" i="39" s="1"/>
  <c r="CM11" i="39" a="1"/>
  <c r="CM11" i="39" s="1"/>
  <c r="CL79" i="16"/>
  <c r="CN5" i="16" a="1"/>
  <c r="CN5" i="16" s="1"/>
  <c r="CM8" i="39" a="1"/>
  <c r="CM8" i="39" s="1"/>
  <c r="CN11" i="16" a="1"/>
  <c r="CN11" i="16" s="1"/>
  <c r="CL11" i="38" a="1"/>
  <c r="CL11" i="38" s="1"/>
  <c r="CL7" i="38" a="1"/>
  <c r="CL7" i="38" s="1"/>
  <c r="CM10" i="39" a="1"/>
  <c r="CM10" i="39" s="1"/>
  <c r="CN9" i="16" a="1"/>
  <c r="CN9" i="16" s="1"/>
  <c r="CL5" i="38" a="1"/>
  <c r="CL5" i="38" s="1"/>
  <c r="CN8" i="16" a="1"/>
  <c r="CN8" i="16" s="1"/>
  <c r="CL226" i="33"/>
  <c r="CL227" i="33"/>
  <c r="CL225" i="33"/>
  <c r="CN6" i="16" a="1"/>
  <c r="CN6" i="16" s="1"/>
  <c r="CM148" i="33"/>
  <c r="CM150" i="33"/>
  <c r="CM149" i="33"/>
  <c r="CM71" i="33"/>
  <c r="CM72" i="33"/>
  <c r="CM73" i="33"/>
  <c r="CL213" i="33"/>
  <c r="CL217" i="33"/>
  <c r="CL208" i="33"/>
  <c r="CL221" i="33"/>
  <c r="CL206" i="33"/>
  <c r="CL223" i="33"/>
  <c r="CL204" i="33"/>
  <c r="CL216" i="33"/>
  <c r="CL212" i="33"/>
  <c r="CL214" i="33"/>
  <c r="CL218" i="33"/>
  <c r="CL220" i="33"/>
  <c r="CL207" i="33"/>
  <c r="CL209" i="33"/>
  <c r="CL224" i="33"/>
  <c r="CL205" i="33"/>
  <c r="CL211" i="33"/>
  <c r="CL215" i="33"/>
  <c r="CL219" i="33"/>
  <c r="CL222" i="33"/>
  <c r="CL179" i="33"/>
  <c r="CL174" i="33"/>
  <c r="CL186" i="33"/>
  <c r="CL193" i="33"/>
  <c r="CL177" i="33"/>
  <c r="CL182" i="33"/>
  <c r="CL184" i="33"/>
  <c r="CL189" i="33"/>
  <c r="CL191" i="33"/>
  <c r="CL175" i="33"/>
  <c r="CL180" i="33"/>
  <c r="CL187" i="33"/>
  <c r="CL178" i="33"/>
  <c r="CL185" i="33"/>
  <c r="CL192" i="33"/>
  <c r="CL197" i="33"/>
  <c r="CL181" i="33"/>
  <c r="CL188" i="33"/>
  <c r="CL195" i="33"/>
  <c r="CL183" i="33"/>
  <c r="CL190" i="33"/>
  <c r="CL194" i="33"/>
  <c r="CL176" i="33"/>
  <c r="CL196" i="33"/>
  <c r="CM50" i="33"/>
  <c r="CM53" i="33"/>
  <c r="CM55" i="33"/>
  <c r="CM51" i="33"/>
  <c r="CM60" i="33"/>
  <c r="CM62" i="33"/>
  <c r="CM64" i="33"/>
  <c r="CM54" i="33"/>
  <c r="CM58" i="33"/>
  <c r="CM57" i="33"/>
  <c r="CM66" i="33"/>
  <c r="CM68" i="33"/>
  <c r="CM22" i="33"/>
  <c r="CM26" i="33"/>
  <c r="CM30" i="33"/>
  <c r="CM61" i="33"/>
  <c r="CM20" i="33"/>
  <c r="CM29" i="33"/>
  <c r="CM33" i="33"/>
  <c r="CM40" i="33"/>
  <c r="CM63" i="33"/>
  <c r="CM28" i="33"/>
  <c r="CM35" i="33"/>
  <c r="CM42" i="33"/>
  <c r="CM52" i="33"/>
  <c r="CM59" i="33"/>
  <c r="CM65" i="33"/>
  <c r="CM69" i="33"/>
  <c r="CM25" i="33"/>
  <c r="CM37" i="33"/>
  <c r="CM21" i="33"/>
  <c r="CM23" i="33"/>
  <c r="CM27" i="33"/>
  <c r="CM32" i="33"/>
  <c r="CM39" i="33"/>
  <c r="CM38" i="33"/>
  <c r="CM36" i="33"/>
  <c r="CM70" i="33"/>
  <c r="CM43" i="33"/>
  <c r="CM41" i="33"/>
  <c r="CM67" i="33"/>
  <c r="CM31" i="33"/>
  <c r="CM34" i="33"/>
  <c r="CM24" i="33"/>
  <c r="CM131" i="33"/>
  <c r="CM129" i="33"/>
  <c r="CM127" i="33"/>
  <c r="CM132" i="33"/>
  <c r="CM134" i="33"/>
  <c r="CM130" i="33"/>
  <c r="CM135" i="33"/>
  <c r="CM143" i="33"/>
  <c r="CM147" i="33"/>
  <c r="CM145" i="33"/>
  <c r="CM140" i="33"/>
  <c r="CM136" i="33"/>
  <c r="CM138" i="33"/>
  <c r="CM144" i="33"/>
  <c r="CM146" i="33"/>
  <c r="CM128" i="33"/>
  <c r="CM100" i="33"/>
  <c r="CM105" i="33"/>
  <c r="CM107" i="33"/>
  <c r="CM110" i="33"/>
  <c r="CM112" i="33"/>
  <c r="CM114" i="33"/>
  <c r="CM116" i="33"/>
  <c r="CM118" i="33"/>
  <c r="CM98" i="33"/>
  <c r="CM102" i="33"/>
  <c r="CM109" i="33"/>
  <c r="CM120" i="33"/>
  <c r="CM139" i="33"/>
  <c r="CM97" i="33"/>
  <c r="CM101" i="33"/>
  <c r="CM111" i="33"/>
  <c r="CM115" i="33"/>
  <c r="CM119" i="33"/>
  <c r="CM106" i="33"/>
  <c r="CM142" i="33"/>
  <c r="CM104" i="33"/>
  <c r="CM99" i="33"/>
  <c r="CM108" i="33"/>
  <c r="CM117" i="33"/>
  <c r="CM113" i="33"/>
  <c r="CM103" i="33"/>
  <c r="CM137" i="33"/>
  <c r="CM141" i="33"/>
  <c r="CM84" i="32"/>
  <c r="CM87" i="32"/>
  <c r="CM89" i="32"/>
  <c r="CM88" i="32"/>
  <c r="CM85" i="32"/>
  <c r="CM96" i="32"/>
  <c r="CM99" i="32"/>
  <c r="CM101" i="32"/>
  <c r="CM103" i="32"/>
  <c r="CM107" i="32"/>
  <c r="CM86" i="32"/>
  <c r="CM95" i="32"/>
  <c r="CM97" i="32"/>
  <c r="CM105" i="32"/>
  <c r="CM90" i="32"/>
  <c r="CM98" i="32"/>
  <c r="CM92" i="32"/>
  <c r="CM102" i="32"/>
  <c r="CM93" i="32"/>
  <c r="CM26" i="32"/>
  <c r="CM30" i="32"/>
  <c r="CM36" i="32"/>
  <c r="CM38" i="32"/>
  <c r="CM106" i="32"/>
  <c r="CM20" i="32"/>
  <c r="CM34" i="32"/>
  <c r="CM40" i="32"/>
  <c r="CM94" i="32"/>
  <c r="CM100" i="32"/>
  <c r="CM31" i="32"/>
  <c r="CM91" i="32"/>
  <c r="CM25" i="32"/>
  <c r="CM28" i="32"/>
  <c r="CM42" i="32"/>
  <c r="CM39" i="32"/>
  <c r="CM104" i="32"/>
  <c r="CM22" i="32"/>
  <c r="CM24" i="32"/>
  <c r="CM27" i="32"/>
  <c r="CM33" i="32"/>
  <c r="CM35" i="32"/>
  <c r="CM41" i="32"/>
  <c r="CM29" i="32"/>
  <c r="CM37" i="32"/>
  <c r="CM21" i="32"/>
  <c r="CM23" i="32"/>
  <c r="CM32" i="32"/>
  <c r="CM43" i="32"/>
  <c r="CN171" i="32"/>
  <c r="CN179" i="32"/>
  <c r="CN160" i="32"/>
  <c r="CN183" i="32"/>
  <c r="CN167" i="32"/>
  <c r="CN172" i="32"/>
  <c r="CN178" i="32"/>
  <c r="CN161" i="32"/>
  <c r="CN170" i="32"/>
  <c r="CN180" i="32"/>
  <c r="CN163" i="32"/>
  <c r="CN169" i="32"/>
  <c r="CN164" i="32"/>
  <c r="CN173" i="32"/>
  <c r="CN176" i="32"/>
  <c r="CN182" i="32"/>
  <c r="CN165" i="32"/>
  <c r="CN168" i="32"/>
  <c r="CN174" i="32"/>
  <c r="CN177" i="32"/>
  <c r="CN181" i="32"/>
  <c r="CN162" i="32"/>
  <c r="CN166" i="32"/>
  <c r="CN175" i="32"/>
  <c r="CM247" i="31"/>
  <c r="CM246" i="31"/>
  <c r="CM213" i="31"/>
  <c r="CM212" i="31"/>
  <c r="CM72" i="31"/>
  <c r="CM73" i="31"/>
  <c r="CM225" i="31"/>
  <c r="CM227" i="31"/>
  <c r="CM229" i="31"/>
  <c r="CM231" i="31"/>
  <c r="CM224" i="31"/>
  <c r="CM226" i="31"/>
  <c r="CM228" i="31"/>
  <c r="CM230" i="31"/>
  <c r="CM235" i="31"/>
  <c r="CM233" i="31"/>
  <c r="CM240" i="31"/>
  <c r="CM236" i="31"/>
  <c r="CM238" i="31"/>
  <c r="CM242" i="31"/>
  <c r="CM244" i="31"/>
  <c r="CM234" i="31"/>
  <c r="CM239" i="31"/>
  <c r="CM232" i="31"/>
  <c r="CM237" i="31"/>
  <c r="CM245" i="31"/>
  <c r="CM243" i="31"/>
  <c r="CM241" i="31"/>
  <c r="CM51" i="31"/>
  <c r="CM63" i="31"/>
  <c r="CM65" i="31"/>
  <c r="CM31" i="31"/>
  <c r="CM23" i="31"/>
  <c r="CM29" i="31"/>
  <c r="CM36" i="31"/>
  <c r="CM39" i="31"/>
  <c r="CM54" i="31"/>
  <c r="CM67" i="31"/>
  <c r="CM21" i="31"/>
  <c r="CM59" i="31"/>
  <c r="CM58" i="31"/>
  <c r="CM60" i="31"/>
  <c r="CM69" i="31"/>
  <c r="CM71" i="31"/>
  <c r="CM25" i="31"/>
  <c r="CM27" i="31"/>
  <c r="CM33" i="31"/>
  <c r="CM41" i="31"/>
  <c r="CM43" i="31"/>
  <c r="CM35" i="31"/>
  <c r="CM52" i="31"/>
  <c r="CM32" i="31"/>
  <c r="CM38" i="31"/>
  <c r="CM55" i="31"/>
  <c r="CM66" i="31"/>
  <c r="CM24" i="31"/>
  <c r="CM53" i="31"/>
  <c r="CM50" i="31"/>
  <c r="CM57" i="31"/>
  <c r="CM62" i="31"/>
  <c r="CM64" i="31"/>
  <c r="CM22" i="31"/>
  <c r="CM28" i="31"/>
  <c r="CM30" i="31"/>
  <c r="CM70" i="31"/>
  <c r="CM42" i="31"/>
  <c r="CM68" i="31"/>
  <c r="CM40" i="31"/>
  <c r="CM20" i="31"/>
  <c r="CM37" i="31"/>
  <c r="CM26" i="31"/>
  <c r="CM61" i="31"/>
  <c r="CM34" i="31"/>
  <c r="CM81" i="31"/>
  <c r="CL88" i="31"/>
  <c r="CL100" i="31"/>
  <c r="CL92" i="31"/>
  <c r="CL86" i="31"/>
  <c r="CL96" i="31"/>
  <c r="CL99" i="31"/>
  <c r="CL102" i="31"/>
  <c r="CL89" i="31"/>
  <c r="CL94" i="31"/>
  <c r="CL84" i="31"/>
  <c r="CL91" i="31"/>
  <c r="CL87" i="31"/>
  <c r="CL93" i="31"/>
  <c r="CL85" i="31"/>
  <c r="CL103" i="31"/>
  <c r="CL105" i="31"/>
  <c r="CL107" i="31"/>
  <c r="CL106" i="31"/>
  <c r="CL101" i="31"/>
  <c r="CL90" i="31"/>
  <c r="CL98" i="31"/>
  <c r="CL97" i="31"/>
  <c r="CL104" i="31"/>
  <c r="CL95" i="31"/>
  <c r="CM195" i="31"/>
  <c r="CM203" i="31"/>
  <c r="CM206" i="31"/>
  <c r="CM191" i="31"/>
  <c r="CM211" i="31"/>
  <c r="CM194" i="31"/>
  <c r="CM197" i="31"/>
  <c r="CM199" i="31"/>
  <c r="CM201" i="31"/>
  <c r="CM205" i="31"/>
  <c r="CM208" i="31"/>
  <c r="CM192" i="31"/>
  <c r="CM207" i="31"/>
  <c r="CM210" i="31"/>
  <c r="CM202" i="31"/>
  <c r="CM204" i="31"/>
  <c r="CM161" i="31"/>
  <c r="CM165" i="31"/>
  <c r="CM168" i="31"/>
  <c r="CM176" i="31"/>
  <c r="CM171" i="31"/>
  <c r="CM193" i="31"/>
  <c r="CM162" i="31"/>
  <c r="CM164" i="31"/>
  <c r="CM167" i="31"/>
  <c r="CM169" i="31"/>
  <c r="CM173" i="31"/>
  <c r="CM178" i="31"/>
  <c r="CM182" i="31"/>
  <c r="CM200" i="31"/>
  <c r="CM175" i="31"/>
  <c r="CM180" i="31"/>
  <c r="CM209" i="31"/>
  <c r="CM160" i="31"/>
  <c r="CM166" i="31"/>
  <c r="CM183" i="31"/>
  <c r="CM174" i="31"/>
  <c r="CM163" i="31"/>
  <c r="CM172" i="31"/>
  <c r="CM181" i="31"/>
  <c r="CM170" i="31"/>
  <c r="CM179" i="31"/>
  <c r="CM198" i="31"/>
  <c r="CM177" i="31"/>
  <c r="CM190" i="31"/>
  <c r="CL129" i="16"/>
  <c r="CL151" i="16" s="1"/>
  <c r="CL74" i="16"/>
  <c r="CL78" i="16"/>
  <c r="CM56" i="16"/>
  <c r="CM128" i="16" s="1"/>
  <c r="CM33" i="16"/>
  <c r="CM106" i="16" s="1"/>
  <c r="CM54" i="16"/>
  <c r="CM126" i="16" s="1"/>
  <c r="CM31" i="16"/>
  <c r="CM104" i="16" s="1"/>
  <c r="CM57" i="16"/>
  <c r="CM34" i="16"/>
  <c r="CM107" i="16" s="1"/>
  <c r="CM55" i="16"/>
  <c r="CM127" i="16" s="1"/>
  <c r="CM32" i="16"/>
  <c r="CM105" i="16" s="1"/>
  <c r="CM102" i="16"/>
  <c r="CM124" i="16"/>
  <c r="CM69" i="30"/>
  <c r="CM71" i="30"/>
  <c r="CM67" i="30"/>
  <c r="CM70" i="30"/>
  <c r="CM72" i="30"/>
  <c r="CM38" i="30"/>
  <c r="CM40" i="30"/>
  <c r="CM42" i="30"/>
  <c r="CM68" i="30"/>
  <c r="CM41" i="30"/>
  <c r="CM39" i="30"/>
  <c r="CM37" i="30"/>
  <c r="CL223" i="30"/>
  <c r="CL259" i="30"/>
  <c r="CN39" i="39"/>
  <c r="CN61" i="39" s="1"/>
  <c r="CN89" i="39" s="1"/>
  <c r="CN111" i="39" s="1"/>
  <c r="CN133" i="39" s="1"/>
  <c r="CN4" i="39"/>
  <c r="CN9" i="39" s="1" a="1"/>
  <c r="CN9" i="39" s="1"/>
  <c r="CO16" i="39"/>
  <c r="CM39" i="38"/>
  <c r="CM61" i="38" s="1"/>
  <c r="CM89" i="38" s="1"/>
  <c r="CM111" i="38" s="1"/>
  <c r="CM133" i="38" s="1"/>
  <c r="CM4" i="38"/>
  <c r="CM9" i="38" s="1" a="1"/>
  <c r="CM9" i="38" s="1"/>
  <c r="CN16" i="38"/>
  <c r="CL236" i="30"/>
  <c r="CL257" i="30"/>
  <c r="CL261" i="30"/>
  <c r="CK376" i="30"/>
  <c r="CK372" i="30"/>
  <c r="CK388" i="30"/>
  <c r="CL229" i="30"/>
  <c r="CL238" i="30"/>
  <c r="CN188" i="32"/>
  <c r="CO158" i="32"/>
  <c r="CO157" i="32" s="1"/>
  <c r="CK389" i="30"/>
  <c r="CL251" i="30"/>
  <c r="CK359" i="30"/>
  <c r="CN94" i="33"/>
  <c r="CK375" i="30"/>
  <c r="CL252" i="30"/>
  <c r="CL217" i="30"/>
  <c r="CK402" i="30"/>
  <c r="CK384" i="30"/>
  <c r="CK397" i="30"/>
  <c r="CM171" i="33"/>
  <c r="CK407" i="30"/>
  <c r="CO47" i="30"/>
  <c r="CO78" i="30" s="1"/>
  <c r="CO108" i="30" s="1"/>
  <c r="CP17" i="30"/>
  <c r="CL392" i="31"/>
  <c r="CL401" i="31" s="1"/>
  <c r="CM362" i="31"/>
  <c r="CL270" i="30"/>
  <c r="CL321" i="30"/>
  <c r="CL352" i="30" s="1"/>
  <c r="CL382" i="30" s="1"/>
  <c r="CL386" i="30" s="1"/>
  <c r="CM291" i="30"/>
  <c r="CM290" i="30" s="1"/>
  <c r="CL220" i="30"/>
  <c r="CL231" i="30"/>
  <c r="CK356" i="30"/>
  <c r="CK365" i="30"/>
  <c r="CK366" i="30"/>
  <c r="CK393" i="30"/>
  <c r="CL260" i="30"/>
  <c r="CN188" i="31"/>
  <c r="CO158" i="31"/>
  <c r="CL247" i="30"/>
  <c r="CK370" i="30"/>
  <c r="CK394" i="30"/>
  <c r="CM202" i="33"/>
  <c r="CN172" i="33"/>
  <c r="CL233" i="30"/>
  <c r="CL269" i="30"/>
  <c r="CL224" i="30"/>
  <c r="CK401" i="30"/>
  <c r="CK355" i="30"/>
  <c r="CK364" i="30"/>
  <c r="CL248" i="30"/>
  <c r="CL263" i="30"/>
  <c r="CL239" i="30"/>
  <c r="CK403" i="30"/>
  <c r="CL226" i="30"/>
  <c r="CK398" i="30"/>
  <c r="CM252" i="32"/>
  <c r="CN222" i="32"/>
  <c r="BB216" i="30"/>
  <c r="CK371" i="30"/>
  <c r="CK405" i="30"/>
  <c r="CK404" i="30"/>
  <c r="CK368" i="30"/>
  <c r="CK363" i="30"/>
  <c r="CM174" i="30"/>
  <c r="CM179" i="30"/>
  <c r="CM176" i="30"/>
  <c r="CM175" i="30"/>
  <c r="CM178" i="30"/>
  <c r="CM177" i="30"/>
  <c r="CN157" i="31"/>
  <c r="CM328" i="31"/>
  <c r="CM330" i="31" s="1"/>
  <c r="CN298" i="31"/>
  <c r="CN297" i="31" s="1"/>
  <c r="CL219" i="30"/>
  <c r="CK400" i="30"/>
  <c r="CL344" i="30"/>
  <c r="CL341" i="30"/>
  <c r="CL343" i="30"/>
  <c r="CL345" i="30"/>
  <c r="CL312" i="30"/>
  <c r="CL316" i="30"/>
  <c r="CL313" i="30"/>
  <c r="CL314" i="30"/>
  <c r="CL311" i="30"/>
  <c r="CL342" i="30"/>
  <c r="CL315" i="30"/>
  <c r="CK362" i="30"/>
  <c r="CK361" i="30"/>
  <c r="CL232" i="30"/>
  <c r="CL225" i="30"/>
  <c r="CK369" i="30"/>
  <c r="CL265" i="30"/>
  <c r="CL227" i="30"/>
  <c r="CK396" i="30"/>
  <c r="CK357" i="30"/>
  <c r="BB353" i="30"/>
  <c r="CM252" i="31"/>
  <c r="CM277" i="31" s="1"/>
  <c r="CN222" i="31"/>
  <c r="CN221" i="31" s="1"/>
  <c r="CL262" i="30"/>
  <c r="CL268" i="30"/>
  <c r="CL255" i="30"/>
  <c r="CL267" i="30"/>
  <c r="CL258" i="30"/>
  <c r="CK395" i="30"/>
  <c r="CL221" i="30"/>
  <c r="CK406" i="30"/>
  <c r="CN125" i="33"/>
  <c r="CO95" i="33"/>
  <c r="CL218" i="30"/>
  <c r="CK354" i="30"/>
  <c r="CL230" i="30"/>
  <c r="CK358" i="30"/>
  <c r="CM328" i="32"/>
  <c r="CN298" i="32"/>
  <c r="CN297" i="32" s="1"/>
  <c r="CL237" i="30"/>
  <c r="CL246" i="30"/>
  <c r="CK390" i="30"/>
  <c r="CK387" i="30"/>
  <c r="CK399" i="30"/>
  <c r="CK392" i="30"/>
  <c r="CK385" i="30"/>
  <c r="CL264" i="30"/>
  <c r="CL228" i="30"/>
  <c r="CK360" i="30"/>
  <c r="CK374" i="30"/>
  <c r="CL266" i="30"/>
  <c r="CL256" i="30"/>
  <c r="CL240" i="30"/>
  <c r="CL222" i="30"/>
  <c r="CK377" i="30"/>
  <c r="CK367" i="30"/>
  <c r="CL253" i="30"/>
  <c r="CL249" i="30"/>
  <c r="BB383" i="30"/>
  <c r="CL254" i="30"/>
  <c r="CK373" i="30"/>
  <c r="CL250" i="30"/>
  <c r="CM184" i="30"/>
  <c r="CM215" i="30" s="1"/>
  <c r="CM245" i="30" s="1"/>
  <c r="CN154" i="30"/>
  <c r="CN153" i="30" s="1"/>
  <c r="CK391" i="30"/>
  <c r="CL392" i="32"/>
  <c r="CL404" i="32" s="1"/>
  <c r="CM362" i="32"/>
  <c r="CL234" i="30"/>
  <c r="CC117" i="36"/>
  <c r="CD54" i="36"/>
  <c r="CD74" i="36" s="1"/>
  <c r="CM38" i="37"/>
  <c r="CL48" i="37"/>
  <c r="CL49" i="37" s="1"/>
  <c r="CC107" i="36"/>
  <c r="CD44" i="36"/>
  <c r="CD64" i="36" s="1"/>
  <c r="CC113" i="36"/>
  <c r="CD50" i="36"/>
  <c r="CD70" i="36" s="1"/>
  <c r="CD42" i="36"/>
  <c r="CD62" i="36" s="1"/>
  <c r="CC105" i="36"/>
  <c r="CC111" i="36"/>
  <c r="CD48" i="36"/>
  <c r="CD68" i="36" s="1"/>
  <c r="CE14" i="35"/>
  <c r="CC106" i="36"/>
  <c r="CD43" i="36"/>
  <c r="CD63" i="36" s="1"/>
  <c r="CB78" i="36"/>
  <c r="CB103" i="36"/>
  <c r="CB119" i="36" s="1"/>
  <c r="CC110" i="36"/>
  <c r="CD47" i="36"/>
  <c r="CD67" i="36" s="1"/>
  <c r="CC112" i="36"/>
  <c r="CD49" i="36"/>
  <c r="CD69" i="36" s="1"/>
  <c r="CC108" i="36"/>
  <c r="CD45" i="36"/>
  <c r="CD65" i="36" s="1"/>
  <c r="CC109" i="36"/>
  <c r="CD46" i="36"/>
  <c r="CD66" i="36" s="1"/>
  <c r="CE50" i="37"/>
  <c r="CF39" i="37"/>
  <c r="CC56" i="36"/>
  <c r="CD40" i="36"/>
  <c r="CD60" i="36" s="1"/>
  <c r="CC114" i="36"/>
  <c r="CD51" i="36"/>
  <c r="CD71" i="36" s="1"/>
  <c r="CC116" i="36"/>
  <c r="CD53" i="36"/>
  <c r="CD73" i="36" s="1"/>
  <c r="CL39" i="36"/>
  <c r="CK59" i="36"/>
  <c r="CK81" i="36"/>
  <c r="CK102" i="36" s="1"/>
  <c r="CK131" i="36" s="1"/>
  <c r="CK132" i="36" s="1"/>
  <c r="CD41" i="36"/>
  <c r="CD61" i="36" s="1"/>
  <c r="CC104" i="36"/>
  <c r="CC115" i="36"/>
  <c r="CD52" i="36"/>
  <c r="CD72" i="36" s="1"/>
  <c r="CN13" i="35"/>
  <c r="CM27" i="35"/>
  <c r="CL69" i="16"/>
  <c r="CL148" i="16"/>
  <c r="CL149" i="16"/>
  <c r="CL141" i="16"/>
  <c r="CM24" i="16"/>
  <c r="CM97" i="16" s="1"/>
  <c r="CM47" i="16"/>
  <c r="CM119" i="16" s="1"/>
  <c r="CL146" i="16"/>
  <c r="CL150" i="16"/>
  <c r="CL76" i="16"/>
  <c r="CL77" i="16"/>
  <c r="CM119" i="30"/>
  <c r="CM132" i="30"/>
  <c r="CM133" i="30"/>
  <c r="CM123" i="30"/>
  <c r="CM124" i="30"/>
  <c r="CM116" i="30"/>
  <c r="CM118" i="30"/>
  <c r="CM122" i="30"/>
  <c r="CM125" i="30"/>
  <c r="CM127" i="30"/>
  <c r="CM121" i="30"/>
  <c r="CM120" i="30"/>
  <c r="CM109" i="30"/>
  <c r="CM117" i="30"/>
  <c r="CM130" i="30"/>
  <c r="CM112" i="30"/>
  <c r="CM115" i="30"/>
  <c r="CM110" i="30"/>
  <c r="CM114" i="30"/>
  <c r="CM111" i="30"/>
  <c r="CM126" i="30"/>
  <c r="CM131" i="30"/>
  <c r="CM113" i="30"/>
  <c r="CM128" i="30"/>
  <c r="CO16" i="16"/>
  <c r="CO4" i="16" s="1"/>
  <c r="CO7" i="16" s="1" a="1"/>
  <c r="CO7" i="16" s="1"/>
  <c r="CN39" i="16"/>
  <c r="CN61" i="16" s="1"/>
  <c r="CN89" i="16" s="1"/>
  <c r="CN111" i="16" s="1"/>
  <c r="CN133" i="16" s="1"/>
  <c r="CN17" i="33"/>
  <c r="CN48" i="33"/>
  <c r="CO18" i="33"/>
  <c r="CM112" i="32"/>
  <c r="CM137" i="32" s="1"/>
  <c r="CN82" i="32"/>
  <c r="CN81" i="32" s="1"/>
  <c r="CN17" i="31"/>
  <c r="CN48" i="32"/>
  <c r="CO18" i="32"/>
  <c r="CN48" i="31"/>
  <c r="CO18" i="31"/>
  <c r="CN17" i="32"/>
  <c r="CM112" i="31"/>
  <c r="CN82" i="31"/>
  <c r="CN102" i="30"/>
  <c r="CN103" i="30"/>
  <c r="CN101" i="30"/>
  <c r="CN81" i="30"/>
  <c r="CN108" i="30"/>
  <c r="CN129" i="30" s="1"/>
  <c r="CN93" i="30"/>
  <c r="CN97" i="30"/>
  <c r="CN95" i="30"/>
  <c r="CN82" i="30"/>
  <c r="CN100" i="30"/>
  <c r="CN99" i="30"/>
  <c r="CN91" i="30"/>
  <c r="CN87" i="30"/>
  <c r="CN98" i="30"/>
  <c r="CN83" i="30"/>
  <c r="CN92" i="30"/>
  <c r="CN86" i="30"/>
  <c r="CN84" i="30"/>
  <c r="CN90" i="30"/>
  <c r="CN85" i="30"/>
  <c r="CN96" i="30"/>
  <c r="BA79" i="30"/>
  <c r="CN88" i="30"/>
  <c r="CN94" i="30"/>
  <c r="CN80" i="30"/>
  <c r="CN89" i="30"/>
  <c r="CN16" i="30"/>
  <c r="CM115" i="31" l="1"/>
  <c r="CL13" i="22"/>
  <c r="CL14" i="22"/>
  <c r="CL15" i="22"/>
  <c r="CN3" i="22"/>
  <c r="CM12" i="22"/>
  <c r="CD76" i="36"/>
  <c r="CK85" i="36"/>
  <c r="CK91" i="36"/>
  <c r="CK83" i="36"/>
  <c r="CK94" i="36"/>
  <c r="CB134" i="36"/>
  <c r="CB121" i="36"/>
  <c r="CK88" i="36"/>
  <c r="CK89" i="36"/>
  <c r="CK90" i="36"/>
  <c r="CK84" i="36"/>
  <c r="CK96" i="36"/>
  <c r="CK86" i="36"/>
  <c r="CK95" i="36"/>
  <c r="CK87" i="36"/>
  <c r="CF82" i="36"/>
  <c r="CE98" i="36"/>
  <c r="CK93" i="36"/>
  <c r="CK92" i="36"/>
  <c r="CM381" i="32"/>
  <c r="CG20" i="35"/>
  <c r="CF21" i="35"/>
  <c r="CF31" i="35" s="1"/>
  <c r="CF23" i="35"/>
  <c r="CF32" i="35" s="1"/>
  <c r="CG22" i="35"/>
  <c r="CD19" i="35"/>
  <c r="CE15" i="35"/>
  <c r="CE17" i="35" s="1"/>
  <c r="CC30" i="35"/>
  <c r="CD29" i="35"/>
  <c r="CN52" i="16"/>
  <c r="CN124" i="16" s="1"/>
  <c r="CN29" i="16"/>
  <c r="CN102" i="16" s="1"/>
  <c r="CN6" i="38"/>
  <c r="CN6" i="39"/>
  <c r="CM334" i="31"/>
  <c r="CM337" i="31"/>
  <c r="CM382" i="32"/>
  <c r="CM333" i="31"/>
  <c r="CM353" i="31"/>
  <c r="CM341" i="31"/>
  <c r="CM346" i="31"/>
  <c r="CM345" i="31"/>
  <c r="CM332" i="31"/>
  <c r="CM350" i="31"/>
  <c r="CM344" i="31"/>
  <c r="CM364" i="32"/>
  <c r="CM375" i="32"/>
  <c r="CM385" i="32"/>
  <c r="CM335" i="31"/>
  <c r="CM338" i="31"/>
  <c r="CN224" i="32"/>
  <c r="CM349" i="31"/>
  <c r="CM387" i="32"/>
  <c r="CM352" i="31"/>
  <c r="CM331" i="31"/>
  <c r="CM379" i="32"/>
  <c r="CM340" i="31"/>
  <c r="CM372" i="32"/>
  <c r="CM366" i="31"/>
  <c r="CM366" i="32"/>
  <c r="CM386" i="32"/>
  <c r="CM383" i="32"/>
  <c r="CM370" i="32"/>
  <c r="CN300" i="31"/>
  <c r="CN314" i="31"/>
  <c r="CN322" i="31"/>
  <c r="CN307" i="31"/>
  <c r="CN306" i="31"/>
  <c r="CN309" i="31"/>
  <c r="CN319" i="31"/>
  <c r="CN310" i="31"/>
  <c r="CN311" i="31"/>
  <c r="CN321" i="31"/>
  <c r="CN318" i="31"/>
  <c r="CN313" i="31"/>
  <c r="CN323" i="31"/>
  <c r="CN320" i="31"/>
  <c r="CN315" i="31"/>
  <c r="CN312" i="31"/>
  <c r="CN316" i="31"/>
  <c r="CN303" i="31"/>
  <c r="CN302" i="31"/>
  <c r="CN317" i="31"/>
  <c r="CN308" i="31"/>
  <c r="CN301" i="31"/>
  <c r="CN305" i="31"/>
  <c r="CN304" i="31"/>
  <c r="CN304" i="32"/>
  <c r="CN314" i="32"/>
  <c r="CN307" i="32"/>
  <c r="CN310" i="32"/>
  <c r="CN316" i="32"/>
  <c r="CN320" i="32"/>
  <c r="CN312" i="32"/>
  <c r="CN318" i="32"/>
  <c r="CN321" i="32"/>
  <c r="CN317" i="32"/>
  <c r="CN303" i="32"/>
  <c r="CN315" i="32"/>
  <c r="CN306" i="32"/>
  <c r="CN305" i="32"/>
  <c r="CN322" i="32"/>
  <c r="CN308" i="32"/>
  <c r="CN309" i="32"/>
  <c r="CN313" i="32"/>
  <c r="CN311" i="32"/>
  <c r="CN323" i="32"/>
  <c r="CN302" i="32"/>
  <c r="CN300" i="32"/>
  <c r="CN301" i="32"/>
  <c r="CN319" i="32"/>
  <c r="CM206" i="30"/>
  <c r="CM123" i="31"/>
  <c r="CM133" i="31"/>
  <c r="CM131" i="31"/>
  <c r="CM114" i="31"/>
  <c r="CM265" i="31"/>
  <c r="CM273" i="31"/>
  <c r="CM367" i="31"/>
  <c r="CM383" i="31"/>
  <c r="CM368" i="31"/>
  <c r="CM135" i="31"/>
  <c r="CM276" i="31"/>
  <c r="CN242" i="32"/>
  <c r="CN233" i="32"/>
  <c r="CN228" i="32"/>
  <c r="CM126" i="32"/>
  <c r="CM116" i="32"/>
  <c r="CM135" i="32"/>
  <c r="CN244" i="32"/>
  <c r="CL410" i="31"/>
  <c r="CL406" i="31"/>
  <c r="CL409" i="32"/>
  <c r="CL405" i="31"/>
  <c r="CL396" i="32"/>
  <c r="CM262" i="32"/>
  <c r="CL399" i="32"/>
  <c r="CM373" i="32"/>
  <c r="CM204" i="30"/>
  <c r="CM130" i="31"/>
  <c r="CM125" i="31"/>
  <c r="CM119" i="31"/>
  <c r="CM257" i="31"/>
  <c r="CM269" i="31"/>
  <c r="CM379" i="31"/>
  <c r="CM378" i="31"/>
  <c r="CM384" i="31"/>
  <c r="CM136" i="31"/>
  <c r="CM275" i="31"/>
  <c r="CM119" i="32"/>
  <c r="CM114" i="32"/>
  <c r="CM133" i="32"/>
  <c r="CM136" i="32"/>
  <c r="CL411" i="31"/>
  <c r="CM276" i="32"/>
  <c r="CL414" i="31"/>
  <c r="CL413" i="31"/>
  <c r="CM265" i="32"/>
  <c r="CL403" i="31"/>
  <c r="CM255" i="32"/>
  <c r="CM258" i="32"/>
  <c r="CM261" i="32"/>
  <c r="CL410" i="32"/>
  <c r="CM348" i="31"/>
  <c r="CM343" i="31"/>
  <c r="CM378" i="32"/>
  <c r="CM371" i="32"/>
  <c r="CM126" i="31"/>
  <c r="CM129" i="31"/>
  <c r="CM118" i="31"/>
  <c r="CM271" i="31"/>
  <c r="CM258" i="31"/>
  <c r="CM376" i="31"/>
  <c r="CM372" i="31"/>
  <c r="CM377" i="31"/>
  <c r="CM137" i="31"/>
  <c r="CM387" i="31"/>
  <c r="CN232" i="32"/>
  <c r="CM130" i="32"/>
  <c r="CM125" i="32"/>
  <c r="CN245" i="32"/>
  <c r="CM361" i="31"/>
  <c r="CM259" i="32"/>
  <c r="CL412" i="31"/>
  <c r="CM266" i="32"/>
  <c r="CL397" i="31"/>
  <c r="CL398" i="31"/>
  <c r="CM361" i="32"/>
  <c r="CM257" i="32"/>
  <c r="CM275" i="32"/>
  <c r="CM369" i="32"/>
  <c r="CM128" i="31"/>
  <c r="CM122" i="31"/>
  <c r="CM116" i="31"/>
  <c r="CM272" i="31"/>
  <c r="CM266" i="31"/>
  <c r="CM382" i="31"/>
  <c r="CM364" i="31"/>
  <c r="CM373" i="31"/>
  <c r="CM385" i="31"/>
  <c r="CN236" i="32"/>
  <c r="CN243" i="32"/>
  <c r="CN227" i="32"/>
  <c r="CN230" i="32"/>
  <c r="CM115" i="32"/>
  <c r="CM127" i="32"/>
  <c r="CM131" i="32"/>
  <c r="CM132" i="32"/>
  <c r="CM118" i="32"/>
  <c r="CL417" i="31"/>
  <c r="CM271" i="32"/>
  <c r="CL409" i="31"/>
  <c r="CL416" i="32"/>
  <c r="CL395" i="32"/>
  <c r="CL415" i="31"/>
  <c r="CM254" i="32"/>
  <c r="CM270" i="32"/>
  <c r="CL407" i="31"/>
  <c r="CM263" i="32"/>
  <c r="CM339" i="31"/>
  <c r="CM376" i="32"/>
  <c r="CM380" i="32"/>
  <c r="CL346" i="30"/>
  <c r="CM207" i="30"/>
  <c r="CM124" i="31"/>
  <c r="CM132" i="31"/>
  <c r="CM121" i="31"/>
  <c r="CM270" i="31"/>
  <c r="CM259" i="31"/>
  <c r="CM264" i="31"/>
  <c r="CM255" i="31"/>
  <c r="CM381" i="31"/>
  <c r="CM380" i="31"/>
  <c r="CM386" i="31"/>
  <c r="CN240" i="32"/>
  <c r="CN231" i="32"/>
  <c r="CN241" i="32"/>
  <c r="CM121" i="32"/>
  <c r="CM129" i="32"/>
  <c r="CM124" i="32"/>
  <c r="CN247" i="32"/>
  <c r="CM256" i="32"/>
  <c r="CL415" i="32"/>
  <c r="CL394" i="31"/>
  <c r="CL408" i="31"/>
  <c r="CL394" i="32"/>
  <c r="CL411" i="32"/>
  <c r="CM264" i="32"/>
  <c r="CM342" i="31"/>
  <c r="CM365" i="32"/>
  <c r="CM377" i="32"/>
  <c r="CM368" i="32"/>
  <c r="CM205" i="30"/>
  <c r="CN205" i="30" s="1"/>
  <c r="CM117" i="31"/>
  <c r="CM127" i="31"/>
  <c r="CM261" i="31"/>
  <c r="CM263" i="31"/>
  <c r="CM262" i="31"/>
  <c r="CM369" i="31"/>
  <c r="CM375" i="31"/>
  <c r="CN237" i="32"/>
  <c r="CN238" i="32"/>
  <c r="CM117" i="32"/>
  <c r="CN246" i="32"/>
  <c r="CL405" i="32"/>
  <c r="CM277" i="32"/>
  <c r="CL417" i="32"/>
  <c r="CM269" i="32"/>
  <c r="CL403" i="32"/>
  <c r="CM272" i="32"/>
  <c r="CL406" i="32"/>
  <c r="CL412" i="32"/>
  <c r="CL397" i="32"/>
  <c r="CM347" i="31"/>
  <c r="CM351" i="31"/>
  <c r="CM384" i="32"/>
  <c r="CM367" i="32"/>
  <c r="CM374" i="32"/>
  <c r="CM208" i="30"/>
  <c r="CM267" i="31"/>
  <c r="CM254" i="31"/>
  <c r="CM268" i="31"/>
  <c r="CM371" i="31"/>
  <c r="CM370" i="31"/>
  <c r="CN235" i="32"/>
  <c r="CN234" i="32"/>
  <c r="CN225" i="32"/>
  <c r="CM128" i="32"/>
  <c r="CM274" i="32"/>
  <c r="CL416" i="31"/>
  <c r="CL399" i="31"/>
  <c r="CM268" i="32"/>
  <c r="CL402" i="32"/>
  <c r="CL396" i="31"/>
  <c r="CL395" i="31"/>
  <c r="CL398" i="32"/>
  <c r="CL401" i="32"/>
  <c r="CM267" i="32"/>
  <c r="CM209" i="30"/>
  <c r="CM134" i="31"/>
  <c r="CM274" i="31"/>
  <c r="CM256" i="31"/>
  <c r="CM374" i="31"/>
  <c r="CM365" i="31"/>
  <c r="CN239" i="32"/>
  <c r="CN226" i="32"/>
  <c r="CN229" i="32"/>
  <c r="CM123" i="32"/>
  <c r="CM134" i="32"/>
  <c r="CM122" i="32"/>
  <c r="CM11" i="38" a="1"/>
  <c r="CM11" i="38" s="1"/>
  <c r="CL408" i="32"/>
  <c r="CL407" i="32"/>
  <c r="CL402" i="31"/>
  <c r="CL414" i="32"/>
  <c r="CL404" i="31"/>
  <c r="CN221" i="32"/>
  <c r="CM273" i="32"/>
  <c r="CL413" i="32"/>
  <c r="CM79" i="16"/>
  <c r="CO6" i="16" a="1"/>
  <c r="CO6" i="16" s="1"/>
  <c r="CO11" i="16" a="1"/>
  <c r="CO11" i="16" s="1"/>
  <c r="CN8" i="39" a="1"/>
  <c r="CN8" i="39" s="1"/>
  <c r="CM8" i="38" a="1"/>
  <c r="CM8" i="38" s="1"/>
  <c r="CM129" i="16"/>
  <c r="CM151" i="16" s="1"/>
  <c r="CM226" i="33"/>
  <c r="CM227" i="33"/>
  <c r="CM225" i="33"/>
  <c r="CO5" i="16" a="1"/>
  <c r="CO5" i="16" s="1"/>
  <c r="CM10" i="38" a="1"/>
  <c r="CM10" i="38" s="1"/>
  <c r="CM5" i="38" a="1"/>
  <c r="CM5" i="38" s="1"/>
  <c r="CN5" i="39" a="1"/>
  <c r="CN5" i="39" s="1"/>
  <c r="CO8" i="16" a="1"/>
  <c r="CO8" i="16" s="1"/>
  <c r="CO9" i="16" a="1"/>
  <c r="CO9" i="16" s="1"/>
  <c r="CN11" i="39" a="1"/>
  <c r="CN11" i="39" s="1"/>
  <c r="CN10" i="39" a="1"/>
  <c r="CN10" i="39" s="1"/>
  <c r="CN7" i="39" a="1"/>
  <c r="CN7" i="39" s="1"/>
  <c r="CM7" i="38" a="1"/>
  <c r="CM7" i="38" s="1"/>
  <c r="CO10" i="16" a="1"/>
  <c r="CO10" i="16" s="1"/>
  <c r="CN148" i="33"/>
  <c r="CN149" i="33"/>
  <c r="CN150" i="33"/>
  <c r="CN73" i="33"/>
  <c r="CN71" i="33"/>
  <c r="CN72" i="33"/>
  <c r="CN52" i="33"/>
  <c r="CN50" i="33"/>
  <c r="CN53" i="33"/>
  <c r="CN55" i="33"/>
  <c r="CN51" i="33"/>
  <c r="CN60" i="33"/>
  <c r="CN54" i="33"/>
  <c r="CN58" i="33"/>
  <c r="CN24" i="33"/>
  <c r="CN31" i="33"/>
  <c r="CN36" i="33"/>
  <c r="CN38" i="33"/>
  <c r="CN66" i="33"/>
  <c r="CN68" i="33"/>
  <c r="CN22" i="33"/>
  <c r="CN26" i="33"/>
  <c r="CN30" i="33"/>
  <c r="CN57" i="33"/>
  <c r="CN61" i="33"/>
  <c r="CN62" i="33"/>
  <c r="CN20" i="33"/>
  <c r="CN29" i="33"/>
  <c r="CN33" i="33"/>
  <c r="CN40" i="33"/>
  <c r="CN63" i="33"/>
  <c r="CN64" i="33"/>
  <c r="CN28" i="33"/>
  <c r="CN35" i="33"/>
  <c r="CN42" i="33"/>
  <c r="CN59" i="33"/>
  <c r="CN65" i="33"/>
  <c r="CN69" i="33"/>
  <c r="CN25" i="33"/>
  <c r="CN37" i="33"/>
  <c r="CN41" i="33"/>
  <c r="CN39" i="33"/>
  <c r="CN32" i="33"/>
  <c r="CN23" i="33"/>
  <c r="CN67" i="33"/>
  <c r="CN34" i="33"/>
  <c r="CN21" i="33"/>
  <c r="CN70" i="33"/>
  <c r="CN43" i="33"/>
  <c r="CN27" i="33"/>
  <c r="CN131" i="33"/>
  <c r="CN129" i="33"/>
  <c r="CN127" i="33"/>
  <c r="CN134" i="33"/>
  <c r="CN137" i="33"/>
  <c r="CN139" i="33"/>
  <c r="CN141" i="33"/>
  <c r="CN130" i="33"/>
  <c r="CN135" i="33"/>
  <c r="CN143" i="33"/>
  <c r="CN147" i="33"/>
  <c r="CN145" i="33"/>
  <c r="CN132" i="33"/>
  <c r="CN142" i="33"/>
  <c r="CN140" i="33"/>
  <c r="CN136" i="33"/>
  <c r="CN144" i="33"/>
  <c r="CN128" i="33"/>
  <c r="CN100" i="33"/>
  <c r="CN105" i="33"/>
  <c r="CN107" i="33"/>
  <c r="CN110" i="33"/>
  <c r="CN112" i="33"/>
  <c r="CN114" i="33"/>
  <c r="CN116" i="33"/>
  <c r="CN118" i="33"/>
  <c r="CN98" i="33"/>
  <c r="CN102" i="33"/>
  <c r="CN109" i="33"/>
  <c r="CN120" i="33"/>
  <c r="CN138" i="33"/>
  <c r="CN146" i="33"/>
  <c r="CN97" i="33"/>
  <c r="CN101" i="33"/>
  <c r="CN111" i="33"/>
  <c r="CN115" i="33"/>
  <c r="CN119" i="33"/>
  <c r="CN104" i="33"/>
  <c r="CN113" i="33"/>
  <c r="CN103" i="33"/>
  <c r="CN106" i="33"/>
  <c r="CN99" i="33"/>
  <c r="CN117" i="33"/>
  <c r="CN108" i="33"/>
  <c r="CM205" i="33"/>
  <c r="CM211" i="33"/>
  <c r="CM215" i="33"/>
  <c r="CM219" i="33"/>
  <c r="CM213" i="33"/>
  <c r="CM217" i="33"/>
  <c r="CM208" i="33"/>
  <c r="CM221" i="33"/>
  <c r="CM206" i="33"/>
  <c r="CM223" i="33"/>
  <c r="CM204" i="33"/>
  <c r="CM216" i="33"/>
  <c r="CM222" i="33"/>
  <c r="CM207" i="33"/>
  <c r="CM209" i="33"/>
  <c r="CM224" i="33"/>
  <c r="CM176" i="33"/>
  <c r="CM181" i="33"/>
  <c r="CM188" i="33"/>
  <c r="CM220" i="33"/>
  <c r="CM179" i="33"/>
  <c r="CM218" i="33"/>
  <c r="CM174" i="33"/>
  <c r="CM186" i="33"/>
  <c r="CM193" i="33"/>
  <c r="CM214" i="33"/>
  <c r="CM182" i="33"/>
  <c r="CM189" i="33"/>
  <c r="CM196" i="33"/>
  <c r="CM175" i="33"/>
  <c r="CM178" i="33"/>
  <c r="CM185" i="33"/>
  <c r="CM192" i="33"/>
  <c r="CM197" i="33"/>
  <c r="CM177" i="33"/>
  <c r="CM184" i="33"/>
  <c r="CM191" i="33"/>
  <c r="CM195" i="33"/>
  <c r="CM212" i="33"/>
  <c r="CM180" i="33"/>
  <c r="CM187" i="33"/>
  <c r="CM194" i="33"/>
  <c r="CM190" i="33"/>
  <c r="CM183" i="33"/>
  <c r="CO162" i="32"/>
  <c r="CO168" i="32"/>
  <c r="CO177" i="32"/>
  <c r="CO171" i="32"/>
  <c r="CO179" i="32"/>
  <c r="CO181" i="32"/>
  <c r="CO163" i="32"/>
  <c r="CO165" i="32"/>
  <c r="CO174" i="32"/>
  <c r="CO176" i="32"/>
  <c r="CO167" i="32"/>
  <c r="CO172" i="32"/>
  <c r="CO178" i="32"/>
  <c r="CO161" i="32"/>
  <c r="CO170" i="32"/>
  <c r="CO166" i="32"/>
  <c r="CO175" i="32"/>
  <c r="CO169" i="32"/>
  <c r="CO160" i="32"/>
  <c r="CO164" i="32"/>
  <c r="CO173" i="32"/>
  <c r="CO182" i="32"/>
  <c r="CO180" i="32"/>
  <c r="CO183" i="32"/>
  <c r="CN88" i="32"/>
  <c r="CN86" i="32"/>
  <c r="CN84" i="32"/>
  <c r="CN87" i="32"/>
  <c r="CN92" i="32"/>
  <c r="CN98" i="32"/>
  <c r="CN100" i="32"/>
  <c r="CN102" i="32"/>
  <c r="CN106" i="32"/>
  <c r="CN89" i="32"/>
  <c r="CN91" i="32"/>
  <c r="CN93" i="32"/>
  <c r="CN99" i="32"/>
  <c r="CN101" i="32"/>
  <c r="CN103" i="32"/>
  <c r="CN107" i="32"/>
  <c r="CN95" i="32"/>
  <c r="CN97" i="32"/>
  <c r="CN105" i="32"/>
  <c r="CN104" i="32"/>
  <c r="CN90" i="32"/>
  <c r="CN22" i="32"/>
  <c r="CN28" i="32"/>
  <c r="CN96" i="32"/>
  <c r="CN26" i="32"/>
  <c r="CN30" i="32"/>
  <c r="CN36" i="32"/>
  <c r="CN38" i="32"/>
  <c r="CN85" i="32"/>
  <c r="CN34" i="32"/>
  <c r="CN94" i="32"/>
  <c r="CN31" i="32"/>
  <c r="CN21" i="32"/>
  <c r="CN32" i="32"/>
  <c r="CN20" i="32"/>
  <c r="CN25" i="32"/>
  <c r="CN42" i="32"/>
  <c r="CN39" i="32"/>
  <c r="CN24" i="32"/>
  <c r="CN27" i="32"/>
  <c r="CN33" i="32"/>
  <c r="CN35" i="32"/>
  <c r="CN41" i="32"/>
  <c r="CN29" i="32"/>
  <c r="CN37" i="32"/>
  <c r="CN40" i="32"/>
  <c r="CN23" i="32"/>
  <c r="CN43" i="32"/>
  <c r="CN213" i="31"/>
  <c r="CN212" i="31"/>
  <c r="CN246" i="31"/>
  <c r="CN247" i="31"/>
  <c r="CN72" i="31"/>
  <c r="CN73" i="31"/>
  <c r="CM85" i="31"/>
  <c r="CM90" i="31"/>
  <c r="CM95" i="31"/>
  <c r="CM97" i="31"/>
  <c r="CM103" i="31"/>
  <c r="CM88" i="31"/>
  <c r="CM100" i="31"/>
  <c r="CM92" i="31"/>
  <c r="CM86" i="31"/>
  <c r="CM96" i="31"/>
  <c r="CM99" i="31"/>
  <c r="CM102" i="31"/>
  <c r="CM89" i="31"/>
  <c r="CM94" i="31"/>
  <c r="CM84" i="31"/>
  <c r="CM91" i="31"/>
  <c r="CM93" i="31"/>
  <c r="CM105" i="31"/>
  <c r="CM107" i="31"/>
  <c r="CM101" i="31"/>
  <c r="CM87" i="31"/>
  <c r="CM104" i="31"/>
  <c r="CM98" i="31"/>
  <c r="CM106" i="31"/>
  <c r="CN81" i="31"/>
  <c r="CN193" i="31"/>
  <c r="CN198" i="31"/>
  <c r="CN209" i="31"/>
  <c r="CN195" i="31"/>
  <c r="CN203" i="31"/>
  <c r="CN206" i="31"/>
  <c r="CN191" i="31"/>
  <c r="CN194" i="31"/>
  <c r="CN197" i="31"/>
  <c r="CN199" i="31"/>
  <c r="CN201" i="31"/>
  <c r="CN205" i="31"/>
  <c r="CN208" i="31"/>
  <c r="CN192" i="31"/>
  <c r="CN207" i="31"/>
  <c r="CN210" i="31"/>
  <c r="CN174" i="31"/>
  <c r="CN181" i="31"/>
  <c r="CN204" i="31"/>
  <c r="CN161" i="31"/>
  <c r="CN165" i="31"/>
  <c r="CN168" i="31"/>
  <c r="CN202" i="31"/>
  <c r="CN176" i="31"/>
  <c r="CN171" i="31"/>
  <c r="CN162" i="31"/>
  <c r="CN164" i="31"/>
  <c r="CN167" i="31"/>
  <c r="CN169" i="31"/>
  <c r="CN173" i="31"/>
  <c r="CN178" i="31"/>
  <c r="CN182" i="31"/>
  <c r="CN200" i="31"/>
  <c r="CN211" i="31"/>
  <c r="CN175" i="31"/>
  <c r="CN180" i="31"/>
  <c r="CN166" i="31"/>
  <c r="CN183" i="31"/>
  <c r="CN163" i="31"/>
  <c r="CN172" i="31"/>
  <c r="CN170" i="31"/>
  <c r="CN179" i="31"/>
  <c r="CN177" i="31"/>
  <c r="CN160" i="31"/>
  <c r="CN190" i="31"/>
  <c r="CN232" i="31"/>
  <c r="CN225" i="31"/>
  <c r="CN227" i="31"/>
  <c r="CN229" i="31"/>
  <c r="CN231" i="31"/>
  <c r="CN224" i="31"/>
  <c r="CN226" i="31"/>
  <c r="CN228" i="31"/>
  <c r="CN233" i="31"/>
  <c r="CN237" i="31"/>
  <c r="CN243" i="31"/>
  <c r="CN245" i="31"/>
  <c r="CN235" i="31"/>
  <c r="CN240" i="31"/>
  <c r="CN236" i="31"/>
  <c r="CN238" i="31"/>
  <c r="CN242" i="31"/>
  <c r="CN244" i="31"/>
  <c r="CN239" i="31"/>
  <c r="CN230" i="31"/>
  <c r="CN241" i="31"/>
  <c r="CN234" i="31"/>
  <c r="CN61" i="31"/>
  <c r="CN26" i="31"/>
  <c r="CN34" i="31"/>
  <c r="CN51" i="31"/>
  <c r="CN63" i="31"/>
  <c r="CN65" i="31"/>
  <c r="CN31" i="31"/>
  <c r="CN64" i="31"/>
  <c r="CN54" i="31"/>
  <c r="CN67" i="31"/>
  <c r="CN21" i="31"/>
  <c r="CN23" i="31"/>
  <c r="CN29" i="31"/>
  <c r="CN36" i="31"/>
  <c r="CN39" i="31"/>
  <c r="CN58" i="31"/>
  <c r="CN60" i="31"/>
  <c r="CN69" i="31"/>
  <c r="CN71" i="31"/>
  <c r="CN25" i="31"/>
  <c r="CN27" i="31"/>
  <c r="CN33" i="31"/>
  <c r="CN41" i="31"/>
  <c r="CN43" i="31"/>
  <c r="CN38" i="31"/>
  <c r="CN57" i="31"/>
  <c r="CN62" i="31"/>
  <c r="CN52" i="31"/>
  <c r="CN32" i="31"/>
  <c r="CN50" i="31"/>
  <c r="CN55" i="31"/>
  <c r="CN66" i="31"/>
  <c r="CN24" i="31"/>
  <c r="CN35" i="31"/>
  <c r="CN22" i="31"/>
  <c r="CN40" i="31"/>
  <c r="CN53" i="31"/>
  <c r="CN70" i="31"/>
  <c r="CN42" i="31"/>
  <c r="CN30" i="31"/>
  <c r="CN68" i="31"/>
  <c r="CN28" i="31"/>
  <c r="CN20" i="31"/>
  <c r="CN37" i="31"/>
  <c r="CN59" i="31"/>
  <c r="CN34" i="16"/>
  <c r="CN107" i="16" s="1"/>
  <c r="CN57" i="16"/>
  <c r="CN129" i="16" s="1"/>
  <c r="CN31" i="16"/>
  <c r="CN104" i="16" s="1"/>
  <c r="CN54" i="16"/>
  <c r="CN126" i="16" s="1"/>
  <c r="CN32" i="16"/>
  <c r="CN105" i="16" s="1"/>
  <c r="CN55" i="16"/>
  <c r="CN127" i="16" s="1"/>
  <c r="CN33" i="16"/>
  <c r="CN106" i="16" s="1"/>
  <c r="CN56" i="16"/>
  <c r="CN128" i="16" s="1"/>
  <c r="CL388" i="30"/>
  <c r="CL376" i="30"/>
  <c r="CN37" i="30"/>
  <c r="CN39" i="30"/>
  <c r="CN41" i="30"/>
  <c r="CN69" i="30"/>
  <c r="CN71" i="30"/>
  <c r="CN67" i="30"/>
  <c r="CN70" i="30"/>
  <c r="CN72" i="30"/>
  <c r="CN38" i="30"/>
  <c r="CN40" i="30"/>
  <c r="CN42" i="30"/>
  <c r="CN68" i="30"/>
  <c r="CL385" i="30"/>
  <c r="CL374" i="30"/>
  <c r="CL391" i="30"/>
  <c r="CO94" i="30"/>
  <c r="CO92" i="30"/>
  <c r="CO95" i="30"/>
  <c r="CM261" i="30"/>
  <c r="CL372" i="30"/>
  <c r="CL396" i="30"/>
  <c r="CL361" i="30"/>
  <c r="CO39" i="39"/>
  <c r="CO61" i="39" s="1"/>
  <c r="CO89" i="39" s="1"/>
  <c r="CO111" i="39" s="1"/>
  <c r="CO133" i="39" s="1"/>
  <c r="CO4" i="39"/>
  <c r="CO9" i="39" s="1" a="1"/>
  <c r="CO9" i="39" s="1"/>
  <c r="CP16" i="39"/>
  <c r="CN39" i="38"/>
  <c r="CN61" i="38" s="1"/>
  <c r="CN89" i="38" s="1"/>
  <c r="CN111" i="38" s="1"/>
  <c r="CN133" i="38" s="1"/>
  <c r="CN4" i="38"/>
  <c r="CN9" i="38" s="1" a="1"/>
  <c r="CN9" i="38" s="1"/>
  <c r="CO16" i="38"/>
  <c r="CL354" i="30"/>
  <c r="CL395" i="30"/>
  <c r="CL360" i="30"/>
  <c r="CL392" i="30"/>
  <c r="CL367" i="30"/>
  <c r="CL399" i="30"/>
  <c r="CL377" i="30"/>
  <c r="CL387" i="30"/>
  <c r="CL358" i="30"/>
  <c r="CL406" i="30"/>
  <c r="CL369" i="30"/>
  <c r="CL373" i="30"/>
  <c r="CL390" i="30"/>
  <c r="CO90" i="30"/>
  <c r="CO99" i="30"/>
  <c r="CO89" i="30"/>
  <c r="CO84" i="30"/>
  <c r="CO100" i="30"/>
  <c r="CO80" i="30"/>
  <c r="CO86" i="30"/>
  <c r="CO82" i="30"/>
  <c r="CO83" i="30"/>
  <c r="CO101" i="30"/>
  <c r="CO98" i="30"/>
  <c r="CO93" i="30"/>
  <c r="CO103" i="30"/>
  <c r="CO88" i="30"/>
  <c r="CO97" i="30"/>
  <c r="CO96" i="30"/>
  <c r="CO87" i="30"/>
  <c r="CO129" i="30"/>
  <c r="CO102" i="30"/>
  <c r="CO85" i="30"/>
  <c r="CO91" i="30"/>
  <c r="CO81" i="30"/>
  <c r="CL362" i="30"/>
  <c r="CL405" i="30"/>
  <c r="CL398" i="30"/>
  <c r="CL364" i="30"/>
  <c r="CL366" i="30"/>
  <c r="CL357" i="30"/>
  <c r="CL370" i="30"/>
  <c r="CL355" i="30"/>
  <c r="CL365" i="30"/>
  <c r="CL363" i="30"/>
  <c r="CL371" i="30"/>
  <c r="CL401" i="30"/>
  <c r="CL356" i="30"/>
  <c r="CO48" i="33"/>
  <c r="CP18" i="33"/>
  <c r="CL403" i="30"/>
  <c r="CL394" i="30"/>
  <c r="CL400" i="30"/>
  <c r="CL368" i="30"/>
  <c r="CL404" i="30"/>
  <c r="CL393" i="30"/>
  <c r="CM251" i="30"/>
  <c r="CM226" i="30"/>
  <c r="CM235" i="30"/>
  <c r="CL389" i="30"/>
  <c r="CM232" i="30"/>
  <c r="CL384" i="30"/>
  <c r="CM253" i="30"/>
  <c r="CO154" i="30"/>
  <c r="CO153" i="30" s="1"/>
  <c r="CN184" i="30"/>
  <c r="CN215" i="30" s="1"/>
  <c r="CN245" i="30" s="1"/>
  <c r="CO125" i="33"/>
  <c r="CP95" i="33"/>
  <c r="CM250" i="30"/>
  <c r="CM228" i="30"/>
  <c r="CM255" i="30"/>
  <c r="CN252" i="31"/>
  <c r="CN277" i="31" s="1"/>
  <c r="CO222" i="31"/>
  <c r="CO221" i="31" s="1"/>
  <c r="CM227" i="30"/>
  <c r="CM219" i="30"/>
  <c r="CN174" i="30"/>
  <c r="CN179" i="30"/>
  <c r="CN176" i="30"/>
  <c r="CN175" i="30"/>
  <c r="CN178" i="30"/>
  <c r="CN177" i="30"/>
  <c r="CM239" i="30"/>
  <c r="CM269" i="30"/>
  <c r="CM231" i="30"/>
  <c r="CQ17" i="30"/>
  <c r="CP47" i="30"/>
  <c r="CP78" i="30" s="1"/>
  <c r="CL397" i="30"/>
  <c r="CN328" i="32"/>
  <c r="CO298" i="32"/>
  <c r="CO297" i="32" s="1"/>
  <c r="CO94" i="33"/>
  <c r="CM259" i="30"/>
  <c r="CM263" i="30"/>
  <c r="CM233" i="30"/>
  <c r="CM220" i="30"/>
  <c r="CL359" i="30"/>
  <c r="CO188" i="32"/>
  <c r="CP158" i="32"/>
  <c r="CM236" i="30"/>
  <c r="CO48" i="32"/>
  <c r="CP18" i="32"/>
  <c r="CM234" i="30"/>
  <c r="CM254" i="30"/>
  <c r="CM222" i="30"/>
  <c r="CM230" i="30"/>
  <c r="CM221" i="30"/>
  <c r="CM268" i="30"/>
  <c r="CM265" i="30"/>
  <c r="CM321" i="30"/>
  <c r="CM352" i="30" s="1"/>
  <c r="CM382" i="30" s="1"/>
  <c r="CN291" i="30"/>
  <c r="CN290" i="30" s="1"/>
  <c r="CL402" i="30"/>
  <c r="CM267" i="30"/>
  <c r="CM260" i="30"/>
  <c r="CN362" i="32"/>
  <c r="CN383" i="32" s="1"/>
  <c r="CM392" i="32"/>
  <c r="CM404" i="32" s="1"/>
  <c r="CM240" i="30"/>
  <c r="CN328" i="31"/>
  <c r="CN353" i="31" s="1"/>
  <c r="CO298" i="31"/>
  <c r="CO297" i="31" s="1"/>
  <c r="CM248" i="30"/>
  <c r="CN202" i="33"/>
  <c r="CO172" i="33"/>
  <c r="CM247" i="30"/>
  <c r="CL407" i="30"/>
  <c r="CM217" i="30"/>
  <c r="CM238" i="30"/>
  <c r="CM257" i="30"/>
  <c r="CN171" i="33"/>
  <c r="CO222" i="32"/>
  <c r="CO244" i="32" s="1"/>
  <c r="CN252" i="32"/>
  <c r="CM223" i="30"/>
  <c r="BC383" i="30"/>
  <c r="CM256" i="30"/>
  <c r="CM246" i="30"/>
  <c r="CM218" i="30"/>
  <c r="CM258" i="30"/>
  <c r="BC353" i="30"/>
  <c r="CM270" i="30"/>
  <c r="CM252" i="30"/>
  <c r="CM229" i="30"/>
  <c r="CM344" i="30"/>
  <c r="CM341" i="30"/>
  <c r="CM343" i="30"/>
  <c r="CM346" i="30"/>
  <c r="CM345" i="30"/>
  <c r="CM311" i="30"/>
  <c r="CM315" i="30"/>
  <c r="CM312" i="30"/>
  <c r="CM316" i="30"/>
  <c r="CM313" i="30"/>
  <c r="CM314" i="30"/>
  <c r="BC216" i="30"/>
  <c r="CM224" i="30"/>
  <c r="CO48" i="31"/>
  <c r="CP18" i="31"/>
  <c r="CM249" i="30"/>
  <c r="CM266" i="30"/>
  <c r="CM264" i="30"/>
  <c r="CM237" i="30"/>
  <c r="CM262" i="30"/>
  <c r="CM225" i="30"/>
  <c r="CO157" i="31"/>
  <c r="CP158" i="31"/>
  <c r="CO188" i="31"/>
  <c r="CM392" i="31"/>
  <c r="CM401" i="31" s="1"/>
  <c r="CN362" i="31"/>
  <c r="CL375" i="30"/>
  <c r="CP157" i="32"/>
  <c r="CD104" i="36"/>
  <c r="CE41" i="36"/>
  <c r="CE61" i="36" s="1"/>
  <c r="CC103" i="36"/>
  <c r="CC119" i="36" s="1"/>
  <c r="CC78" i="36"/>
  <c r="CD56" i="36"/>
  <c r="CE40" i="36"/>
  <c r="CE60" i="36" s="1"/>
  <c r="CE49" i="36"/>
  <c r="CE69" i="36" s="1"/>
  <c r="CD112" i="36"/>
  <c r="CF14" i="35"/>
  <c r="CD107" i="36"/>
  <c r="CE44" i="36"/>
  <c r="CE64" i="36" s="1"/>
  <c r="CN27" i="35"/>
  <c r="CO13" i="35"/>
  <c r="CE52" i="36"/>
  <c r="CE72" i="36" s="1"/>
  <c r="CD115" i="36"/>
  <c r="CM39" i="36"/>
  <c r="CL59" i="36"/>
  <c r="CL81" i="36"/>
  <c r="CL102" i="36" s="1"/>
  <c r="CL131" i="36" s="1"/>
  <c r="CL132" i="36" s="1"/>
  <c r="CF50" i="37"/>
  <c r="CG39" i="37"/>
  <c r="CE47" i="36"/>
  <c r="CE67" i="36" s="1"/>
  <c r="CD110" i="36"/>
  <c r="CD111" i="36"/>
  <c r="CE48" i="36"/>
  <c r="CE68" i="36" s="1"/>
  <c r="CE53" i="36"/>
  <c r="CE73" i="36" s="1"/>
  <c r="CD116" i="36"/>
  <c r="CD109" i="36"/>
  <c r="CE46" i="36"/>
  <c r="CE66" i="36" s="1"/>
  <c r="CN38" i="37"/>
  <c r="CM48" i="37"/>
  <c r="CM49" i="37" s="1"/>
  <c r="CD114" i="36"/>
  <c r="CE51" i="36"/>
  <c r="CE71" i="36" s="1"/>
  <c r="CD105" i="36"/>
  <c r="CE42" i="36"/>
  <c r="CE62" i="36" s="1"/>
  <c r="CD117" i="36"/>
  <c r="CE54" i="36"/>
  <c r="CE74" i="36" s="1"/>
  <c r="CD108" i="36"/>
  <c r="CE45" i="36"/>
  <c r="CE65" i="36" s="1"/>
  <c r="CE43" i="36"/>
  <c r="CE63" i="36" s="1"/>
  <c r="CD106" i="36"/>
  <c r="CE50" i="36"/>
  <c r="CE70" i="36" s="1"/>
  <c r="CD113" i="36"/>
  <c r="CM141" i="16"/>
  <c r="CM150" i="16"/>
  <c r="CM149" i="16"/>
  <c r="CM146" i="16"/>
  <c r="CN47" i="16"/>
  <c r="CN119" i="16" s="1"/>
  <c r="CN24" i="16"/>
  <c r="CN97" i="16" s="1"/>
  <c r="CM148" i="16"/>
  <c r="CM77" i="16"/>
  <c r="CM69" i="16"/>
  <c r="CM78" i="16"/>
  <c r="CM74" i="16"/>
  <c r="CM76" i="16"/>
  <c r="CN113" i="30"/>
  <c r="CO113" i="30" s="1"/>
  <c r="CN112" i="30"/>
  <c r="CO112" i="30" s="1"/>
  <c r="CN125" i="30"/>
  <c r="CO125" i="30" s="1"/>
  <c r="CN131" i="30"/>
  <c r="CO131" i="30" s="1"/>
  <c r="CN130" i="30"/>
  <c r="CO130" i="30" s="1"/>
  <c r="CN122" i="30"/>
  <c r="CO122" i="30" s="1"/>
  <c r="CN132" i="30"/>
  <c r="CO132" i="30" s="1"/>
  <c r="CN117" i="30"/>
  <c r="CO117" i="30" s="1"/>
  <c r="CN118" i="30"/>
  <c r="CO118" i="30" s="1"/>
  <c r="CN126" i="30"/>
  <c r="CO126" i="30" s="1"/>
  <c r="CN109" i="30"/>
  <c r="CO109" i="30" s="1"/>
  <c r="CN116" i="30"/>
  <c r="CO116" i="30" s="1"/>
  <c r="CN111" i="30"/>
  <c r="CO111" i="30" s="1"/>
  <c r="CN133" i="30"/>
  <c r="CO133" i="30" s="1"/>
  <c r="CN124" i="30"/>
  <c r="CO124" i="30" s="1"/>
  <c r="CN114" i="30"/>
  <c r="CO114" i="30" s="1"/>
  <c r="CN120" i="30"/>
  <c r="CO120" i="30" s="1"/>
  <c r="CN123" i="30"/>
  <c r="CO123" i="30" s="1"/>
  <c r="CN110" i="30"/>
  <c r="CO110" i="30" s="1"/>
  <c r="CN121" i="30"/>
  <c r="CO121" i="30" s="1"/>
  <c r="CN119" i="30"/>
  <c r="CO119" i="30" s="1"/>
  <c r="CN128" i="30"/>
  <c r="CO128" i="30" s="1"/>
  <c r="CN115" i="30"/>
  <c r="CO115" i="30" s="1"/>
  <c r="CN127" i="30"/>
  <c r="CO127" i="30" s="1"/>
  <c r="CP16" i="16"/>
  <c r="CP4" i="16" s="1"/>
  <c r="CP7" i="16" s="1" a="1"/>
  <c r="CP7" i="16" s="1"/>
  <c r="CO39" i="16"/>
  <c r="CO61" i="16" s="1"/>
  <c r="CO89" i="16" s="1"/>
  <c r="CO111" i="16" s="1"/>
  <c r="CO133" i="16" s="1"/>
  <c r="CO17" i="33"/>
  <c r="CN112" i="31"/>
  <c r="CN116" i="31" s="1"/>
  <c r="CO82" i="31"/>
  <c r="CO17" i="32"/>
  <c r="CO17" i="31"/>
  <c r="CN112" i="32"/>
  <c r="CN137" i="32" s="1"/>
  <c r="CO82" i="32"/>
  <c r="CO81" i="32" s="1"/>
  <c r="BB79" i="30"/>
  <c r="CO16" i="30"/>
  <c r="AX61" i="16"/>
  <c r="AX89" i="16" s="1"/>
  <c r="AX111" i="16" s="1"/>
  <c r="AX133" i="16" s="1"/>
  <c r="AW61" i="16"/>
  <c r="AW89" i="16" s="1"/>
  <c r="AW111" i="16" s="1"/>
  <c r="AW133" i="16" s="1"/>
  <c r="CM13" i="22" l="1"/>
  <c r="CM14" i="22"/>
  <c r="CM15" i="22"/>
  <c r="CO3" i="22"/>
  <c r="CN12" i="22"/>
  <c r="CE76" i="36"/>
  <c r="CL89" i="36"/>
  <c r="CG82" i="36"/>
  <c r="CF98" i="36"/>
  <c r="CL88" i="36"/>
  <c r="CC134" i="36"/>
  <c r="CC121" i="36"/>
  <c r="CL87" i="36"/>
  <c r="CL95" i="36"/>
  <c r="CL86" i="36"/>
  <c r="CL94" i="36"/>
  <c r="CL96" i="36"/>
  <c r="CL83" i="36"/>
  <c r="CL92" i="36"/>
  <c r="CL84" i="36"/>
  <c r="CL85" i="36"/>
  <c r="CL93" i="36"/>
  <c r="CL90" i="36"/>
  <c r="CL91" i="36"/>
  <c r="CN386" i="31"/>
  <c r="CE19" i="35"/>
  <c r="CF15" i="35"/>
  <c r="CH22" i="35"/>
  <c r="CG23" i="35"/>
  <c r="CG32" i="35" s="1"/>
  <c r="CH20" i="35"/>
  <c r="CG21" i="35"/>
  <c r="CG31" i="35" s="1"/>
  <c r="CD30" i="35"/>
  <c r="CE29" i="35"/>
  <c r="CO52" i="16"/>
  <c r="CO124" i="16" s="1"/>
  <c r="CO6" i="39"/>
  <c r="CO29" i="16"/>
  <c r="CO6" i="38"/>
  <c r="CN270" i="30"/>
  <c r="CN237" i="30"/>
  <c r="CM342" i="30"/>
  <c r="CN204" i="30"/>
  <c r="CN351" i="31"/>
  <c r="CN376" i="32"/>
  <c r="CN347" i="31"/>
  <c r="CN339" i="31"/>
  <c r="CN368" i="32"/>
  <c r="CN369" i="32"/>
  <c r="CN373" i="32"/>
  <c r="CN371" i="32"/>
  <c r="CN208" i="30"/>
  <c r="CN374" i="32"/>
  <c r="CN378" i="32"/>
  <c r="CN377" i="32"/>
  <c r="CN380" i="32"/>
  <c r="CN343" i="31"/>
  <c r="CN367" i="32"/>
  <c r="CN365" i="32"/>
  <c r="CN348" i="31"/>
  <c r="CN384" i="32"/>
  <c r="CN342" i="31"/>
  <c r="CO305" i="31"/>
  <c r="CO314" i="31"/>
  <c r="CO302" i="31"/>
  <c r="CO306" i="31"/>
  <c r="CO322" i="31"/>
  <c r="CO300" i="31"/>
  <c r="CO319" i="31"/>
  <c r="CO316" i="31"/>
  <c r="CO307" i="31"/>
  <c r="CO321" i="31"/>
  <c r="CO320" i="31"/>
  <c r="CO309" i="31"/>
  <c r="CO323" i="31"/>
  <c r="CO308" i="31"/>
  <c r="CO310" i="31"/>
  <c r="CO311" i="31"/>
  <c r="CO304" i="31"/>
  <c r="CO318" i="31"/>
  <c r="CO301" i="31"/>
  <c r="CO303" i="31"/>
  <c r="CO313" i="31"/>
  <c r="CO312" i="31"/>
  <c r="CO315" i="31"/>
  <c r="CO317" i="31"/>
  <c r="CO317" i="32"/>
  <c r="CO313" i="32"/>
  <c r="CO311" i="32"/>
  <c r="CO306" i="32"/>
  <c r="CO307" i="32"/>
  <c r="CO315" i="32"/>
  <c r="CO308" i="32"/>
  <c r="CO301" i="32"/>
  <c r="CO320" i="32"/>
  <c r="CO319" i="32"/>
  <c r="CO305" i="32"/>
  <c r="CO323" i="32"/>
  <c r="CO302" i="32"/>
  <c r="CO300" i="32"/>
  <c r="CO322" i="32"/>
  <c r="CO304" i="32"/>
  <c r="CO314" i="32"/>
  <c r="CO309" i="32"/>
  <c r="CO310" i="32"/>
  <c r="CO316" i="32"/>
  <c r="CO303" i="32"/>
  <c r="CO312" i="32"/>
  <c r="CO318" i="32"/>
  <c r="CO321" i="32"/>
  <c r="CN130" i="31"/>
  <c r="CN122" i="31"/>
  <c r="CN121" i="31"/>
  <c r="CN261" i="31"/>
  <c r="CN273" i="31"/>
  <c r="CN274" i="31"/>
  <c r="CN369" i="31"/>
  <c r="CN375" i="31"/>
  <c r="CN379" i="31"/>
  <c r="CN136" i="31"/>
  <c r="CN276" i="31"/>
  <c r="CN123" i="32"/>
  <c r="CN130" i="32"/>
  <c r="CO238" i="32"/>
  <c r="CO237" i="32"/>
  <c r="CN135" i="32"/>
  <c r="CO245" i="32"/>
  <c r="CM414" i="32"/>
  <c r="CM398" i="32"/>
  <c r="CM417" i="32"/>
  <c r="CN264" i="32"/>
  <c r="CM416" i="32"/>
  <c r="CM398" i="31"/>
  <c r="CN261" i="32"/>
  <c r="CM411" i="31"/>
  <c r="CM409" i="32"/>
  <c r="CN370" i="32"/>
  <c r="CN372" i="32"/>
  <c r="CN364" i="32"/>
  <c r="CN335" i="31"/>
  <c r="CN126" i="31"/>
  <c r="CN128" i="31"/>
  <c r="CN132" i="31"/>
  <c r="CN254" i="31"/>
  <c r="CN269" i="31"/>
  <c r="CN272" i="31"/>
  <c r="CN365" i="31"/>
  <c r="CN370" i="31"/>
  <c r="CN371" i="31"/>
  <c r="CN137" i="31"/>
  <c r="CN275" i="31"/>
  <c r="CN117" i="32"/>
  <c r="CN129" i="32"/>
  <c r="CN132" i="32"/>
  <c r="CO235" i="32"/>
  <c r="CO225" i="32"/>
  <c r="CN136" i="32"/>
  <c r="CM402" i="31"/>
  <c r="CM395" i="31"/>
  <c r="CN277" i="32"/>
  <c r="CM411" i="32"/>
  <c r="CM409" i="31"/>
  <c r="CM397" i="31"/>
  <c r="CN258" i="32"/>
  <c r="CM406" i="31"/>
  <c r="CN332" i="31"/>
  <c r="CN352" i="31"/>
  <c r="CN209" i="30"/>
  <c r="CN124" i="31"/>
  <c r="CN127" i="31"/>
  <c r="CN115" i="31"/>
  <c r="CN271" i="31"/>
  <c r="CN258" i="31"/>
  <c r="CN267" i="31"/>
  <c r="CN374" i="31"/>
  <c r="CN366" i="31"/>
  <c r="CN135" i="31"/>
  <c r="CN131" i="32"/>
  <c r="CN133" i="32"/>
  <c r="CN125" i="32"/>
  <c r="CN124" i="32"/>
  <c r="CN127" i="32"/>
  <c r="CO233" i="32"/>
  <c r="CO232" i="32"/>
  <c r="CO228" i="32"/>
  <c r="CM407" i="32"/>
  <c r="CM396" i="31"/>
  <c r="CM397" i="32"/>
  <c r="CM405" i="32"/>
  <c r="CM394" i="32"/>
  <c r="CN263" i="32"/>
  <c r="CN271" i="32"/>
  <c r="CN266" i="32"/>
  <c r="CN255" i="32"/>
  <c r="CN385" i="32"/>
  <c r="CN379" i="32"/>
  <c r="CN366" i="32"/>
  <c r="CN345" i="31"/>
  <c r="CN207" i="30"/>
  <c r="CN119" i="31"/>
  <c r="CN266" i="31"/>
  <c r="CN265" i="31"/>
  <c r="CN383" i="31"/>
  <c r="CN368" i="31"/>
  <c r="CN121" i="32"/>
  <c r="CN119" i="32"/>
  <c r="CN115" i="32"/>
  <c r="CO229" i="32"/>
  <c r="CO227" i="32"/>
  <c r="CO230" i="32"/>
  <c r="CO246" i="32"/>
  <c r="CM408" i="32"/>
  <c r="CM402" i="32"/>
  <c r="CM412" i="32"/>
  <c r="CM408" i="31"/>
  <c r="CM407" i="31"/>
  <c r="CM417" i="31"/>
  <c r="CM412" i="31"/>
  <c r="CM403" i="31"/>
  <c r="CM410" i="31"/>
  <c r="CN375" i="32"/>
  <c r="CN381" i="32"/>
  <c r="CN387" i="32"/>
  <c r="CN330" i="31"/>
  <c r="CN344" i="31"/>
  <c r="CN338" i="31"/>
  <c r="CN134" i="31"/>
  <c r="CN123" i="31"/>
  <c r="CN264" i="31"/>
  <c r="CN255" i="31"/>
  <c r="CN257" i="31"/>
  <c r="CN378" i="31"/>
  <c r="CN384" i="31"/>
  <c r="CN118" i="32"/>
  <c r="CN128" i="32"/>
  <c r="CO247" i="32"/>
  <c r="CM413" i="32"/>
  <c r="CN268" i="32"/>
  <c r="CM406" i="32"/>
  <c r="CM394" i="31"/>
  <c r="CN270" i="32"/>
  <c r="CN259" i="32"/>
  <c r="CN265" i="32"/>
  <c r="CM399" i="32"/>
  <c r="CN386" i="32"/>
  <c r="CN331" i="31"/>
  <c r="CN346" i="31"/>
  <c r="CN131" i="31"/>
  <c r="CN117" i="31"/>
  <c r="CN262" i="31"/>
  <c r="CN367" i="31"/>
  <c r="CN372" i="31"/>
  <c r="CN377" i="31"/>
  <c r="CN387" i="31"/>
  <c r="CN134" i="32"/>
  <c r="CN122" i="32"/>
  <c r="CO243" i="32"/>
  <c r="CO226" i="32"/>
  <c r="CN273" i="32"/>
  <c r="CM399" i="31"/>
  <c r="CN272" i="32"/>
  <c r="CM415" i="32"/>
  <c r="CN254" i="32"/>
  <c r="CN275" i="32"/>
  <c r="CM413" i="31"/>
  <c r="CN262" i="32"/>
  <c r="CN382" i="32"/>
  <c r="CN350" i="31"/>
  <c r="CN334" i="31"/>
  <c r="CN133" i="31"/>
  <c r="CN125" i="31"/>
  <c r="CN118" i="31"/>
  <c r="CN259" i="31"/>
  <c r="CN268" i="31"/>
  <c r="CN376" i="31"/>
  <c r="CN364" i="31"/>
  <c r="CN373" i="31"/>
  <c r="CN385" i="31"/>
  <c r="CN126" i="32"/>
  <c r="CN116" i="32"/>
  <c r="CO242" i="32"/>
  <c r="CO236" i="32"/>
  <c r="CO8" i="39" a="1"/>
  <c r="CO8" i="39" s="1"/>
  <c r="CO221" i="32"/>
  <c r="CN267" i="32"/>
  <c r="CM416" i="31"/>
  <c r="CM403" i="32"/>
  <c r="CM415" i="31"/>
  <c r="CN257" i="32"/>
  <c r="CN361" i="31"/>
  <c r="CM414" i="31"/>
  <c r="CM396" i="32"/>
  <c r="CN333" i="31"/>
  <c r="CN206" i="30"/>
  <c r="CN114" i="31"/>
  <c r="CN129" i="31"/>
  <c r="CN270" i="31"/>
  <c r="CN263" i="31"/>
  <c r="CN256" i="31"/>
  <c r="CN382" i="31"/>
  <c r="CN380" i="31"/>
  <c r="CN381" i="31"/>
  <c r="CN114" i="32"/>
  <c r="CO240" i="32"/>
  <c r="CO231" i="32"/>
  <c r="CO241" i="32"/>
  <c r="CO234" i="32"/>
  <c r="CO239" i="32"/>
  <c r="CO224" i="32"/>
  <c r="CM404" i="31"/>
  <c r="CM401" i="32"/>
  <c r="CN274" i="32"/>
  <c r="CN269" i="32"/>
  <c r="CN256" i="32"/>
  <c r="CM395" i="32"/>
  <c r="CN361" i="32"/>
  <c r="CM410" i="32"/>
  <c r="CN276" i="32"/>
  <c r="CM405" i="31"/>
  <c r="CN349" i="31"/>
  <c r="CN340" i="31"/>
  <c r="CN341" i="31"/>
  <c r="CN337" i="31"/>
  <c r="CP10" i="16" a="1"/>
  <c r="CP10" i="16" s="1"/>
  <c r="CN10" i="38" a="1"/>
  <c r="CN10" i="38" s="1"/>
  <c r="CN11" i="38" a="1"/>
  <c r="CN11" i="38" s="1"/>
  <c r="CN7" i="38" a="1"/>
  <c r="CN7" i="38" s="1"/>
  <c r="CP5" i="16" a="1"/>
  <c r="CP5" i="16" s="1"/>
  <c r="CN226" i="33"/>
  <c r="CN227" i="33"/>
  <c r="CN225" i="33"/>
  <c r="CO7" i="39" a="1"/>
  <c r="CO7" i="39" s="1"/>
  <c r="CP11" i="16" a="1"/>
  <c r="CP11" i="16" s="1"/>
  <c r="CO10" i="39" a="1"/>
  <c r="CO10" i="39" s="1"/>
  <c r="CO5" i="39" a="1"/>
  <c r="CO5" i="39" s="1"/>
  <c r="CP6" i="16" a="1"/>
  <c r="CP6" i="16" s="1"/>
  <c r="CO11" i="39" a="1"/>
  <c r="CO11" i="39" s="1"/>
  <c r="CN5" i="38" a="1"/>
  <c r="CN5" i="38" s="1"/>
  <c r="CP9" i="16" a="1"/>
  <c r="CP9" i="16" s="1"/>
  <c r="CP8" i="16" a="1"/>
  <c r="CP8" i="16" s="1"/>
  <c r="CN8" i="38" a="1"/>
  <c r="CN8" i="38" s="1"/>
  <c r="CO149" i="33"/>
  <c r="CO148" i="33"/>
  <c r="CO150" i="33"/>
  <c r="CO71" i="33"/>
  <c r="CO72" i="33"/>
  <c r="CO73" i="33"/>
  <c r="CO131" i="33"/>
  <c r="CO129" i="33"/>
  <c r="CO127" i="33"/>
  <c r="CO134" i="33"/>
  <c r="CO137" i="33"/>
  <c r="CO139" i="33"/>
  <c r="CO141" i="33"/>
  <c r="CO130" i="33"/>
  <c r="CO135" i="33"/>
  <c r="CO143" i="33"/>
  <c r="CO147" i="33"/>
  <c r="CO140" i="33"/>
  <c r="CO145" i="33"/>
  <c r="CO103" i="33"/>
  <c r="CO106" i="33"/>
  <c r="CO113" i="33"/>
  <c r="CO136" i="33"/>
  <c r="CO144" i="33"/>
  <c r="CO128" i="33"/>
  <c r="CO100" i="33"/>
  <c r="CO105" i="33"/>
  <c r="CO107" i="33"/>
  <c r="CO110" i="33"/>
  <c r="CO112" i="33"/>
  <c r="CO114" i="33"/>
  <c r="CO116" i="33"/>
  <c r="CO118" i="33"/>
  <c r="CO98" i="33"/>
  <c r="CO102" i="33"/>
  <c r="CO120" i="33"/>
  <c r="CO132" i="33"/>
  <c r="CO138" i="33"/>
  <c r="CO146" i="33"/>
  <c r="CO97" i="33"/>
  <c r="CO109" i="33"/>
  <c r="CO142" i="33"/>
  <c r="CO101" i="33"/>
  <c r="CO104" i="33"/>
  <c r="CO119" i="33"/>
  <c r="CO115" i="33"/>
  <c r="CO99" i="33"/>
  <c r="CO111" i="33"/>
  <c r="CO108" i="33"/>
  <c r="CO117" i="33"/>
  <c r="CN207" i="33"/>
  <c r="CN209" i="33"/>
  <c r="CN224" i="33"/>
  <c r="CN205" i="33"/>
  <c r="CN211" i="33"/>
  <c r="CN215" i="33"/>
  <c r="CN219" i="33"/>
  <c r="CN213" i="33"/>
  <c r="CN217" i="33"/>
  <c r="CN208" i="33"/>
  <c r="CN221" i="33"/>
  <c r="CN206" i="33"/>
  <c r="CN223" i="33"/>
  <c r="CN212" i="33"/>
  <c r="CN214" i="33"/>
  <c r="CN218" i="33"/>
  <c r="CN220" i="33"/>
  <c r="CN222" i="33"/>
  <c r="CN183" i="33"/>
  <c r="CN190" i="33"/>
  <c r="CN192" i="33"/>
  <c r="CN204" i="33"/>
  <c r="CN176" i="33"/>
  <c r="CN181" i="33"/>
  <c r="CN188" i="33"/>
  <c r="CN179" i="33"/>
  <c r="CN177" i="33"/>
  <c r="CN182" i="33"/>
  <c r="CN184" i="33"/>
  <c r="CN189" i="33"/>
  <c r="CN191" i="33"/>
  <c r="CN186" i="33"/>
  <c r="CN193" i="33"/>
  <c r="CN196" i="33"/>
  <c r="CN175" i="33"/>
  <c r="CN178" i="33"/>
  <c r="CN185" i="33"/>
  <c r="CN216" i="33"/>
  <c r="CN195" i="33"/>
  <c r="CN174" i="33"/>
  <c r="CN197" i="33"/>
  <c r="CN180" i="33"/>
  <c r="CN187" i="33"/>
  <c r="CN194" i="33"/>
  <c r="CO52" i="33"/>
  <c r="CO50" i="33"/>
  <c r="CO55" i="33"/>
  <c r="CO51" i="33"/>
  <c r="CO60" i="33"/>
  <c r="CO53" i="33"/>
  <c r="CO70" i="33"/>
  <c r="CO34" i="33"/>
  <c r="CO41" i="33"/>
  <c r="CO24" i="33"/>
  <c r="CO31" i="33"/>
  <c r="CO36" i="33"/>
  <c r="CO38" i="33"/>
  <c r="CO66" i="33"/>
  <c r="CO68" i="33"/>
  <c r="CO22" i="33"/>
  <c r="CO26" i="33"/>
  <c r="CO30" i="33"/>
  <c r="CO57" i="33"/>
  <c r="CO58" i="33"/>
  <c r="CO61" i="33"/>
  <c r="CO62" i="33"/>
  <c r="CO20" i="33"/>
  <c r="CO29" i="33"/>
  <c r="CO33" i="33"/>
  <c r="CO40" i="33"/>
  <c r="CO63" i="33"/>
  <c r="CO64" i="33"/>
  <c r="CO28" i="33"/>
  <c r="CO35" i="33"/>
  <c r="CO42" i="33"/>
  <c r="CO25" i="33"/>
  <c r="CO54" i="33"/>
  <c r="CO69" i="33"/>
  <c r="CO39" i="33"/>
  <c r="CO67" i="33"/>
  <c r="CO27" i="33"/>
  <c r="CO65" i="33"/>
  <c r="CO21" i="33"/>
  <c r="CO32" i="33"/>
  <c r="CO43" i="33"/>
  <c r="CO59" i="33"/>
  <c r="CO23" i="33"/>
  <c r="CO37" i="33"/>
  <c r="CO85" i="32"/>
  <c r="CO86" i="32"/>
  <c r="CO84" i="32"/>
  <c r="CO94" i="32"/>
  <c r="CO104" i="32"/>
  <c r="CO88" i="32"/>
  <c r="CO92" i="32"/>
  <c r="CO98" i="32"/>
  <c r="CO100" i="32"/>
  <c r="CO102" i="32"/>
  <c r="CO106" i="32"/>
  <c r="CO96" i="32"/>
  <c r="CO89" i="32"/>
  <c r="CO91" i="32"/>
  <c r="CO93" i="32"/>
  <c r="CO99" i="32"/>
  <c r="CO101" i="32"/>
  <c r="CO103" i="32"/>
  <c r="CO107" i="32"/>
  <c r="CO95" i="32"/>
  <c r="CO105" i="32"/>
  <c r="CO39" i="32"/>
  <c r="CO41" i="32"/>
  <c r="CO43" i="32"/>
  <c r="CO87" i="32"/>
  <c r="CO90" i="32"/>
  <c r="CO22" i="32"/>
  <c r="CO28" i="32"/>
  <c r="CO21" i="32"/>
  <c r="CO23" i="32"/>
  <c r="CO26" i="32"/>
  <c r="CO32" i="32"/>
  <c r="CO97" i="32"/>
  <c r="CO34" i="32"/>
  <c r="CO31" i="32"/>
  <c r="CO36" i="32"/>
  <c r="CO29" i="32"/>
  <c r="CO20" i="32"/>
  <c r="CO25" i="32"/>
  <c r="CO42" i="32"/>
  <c r="CO30" i="32"/>
  <c r="CO38" i="32"/>
  <c r="CO37" i="32"/>
  <c r="CO24" i="32"/>
  <c r="CO27" i="32"/>
  <c r="CO33" i="32"/>
  <c r="CO35" i="32"/>
  <c r="CO40" i="32"/>
  <c r="CP164" i="32"/>
  <c r="CP166" i="32"/>
  <c r="CP169" i="32"/>
  <c r="CP173" i="32"/>
  <c r="CP175" i="32"/>
  <c r="CP162" i="32"/>
  <c r="CP168" i="32"/>
  <c r="CP177" i="32"/>
  <c r="CP160" i="32"/>
  <c r="CP183" i="32"/>
  <c r="CP163" i="32"/>
  <c r="CP165" i="32"/>
  <c r="CP174" i="32"/>
  <c r="CP176" i="32"/>
  <c r="CP167" i="32"/>
  <c r="CP172" i="32"/>
  <c r="CP178" i="32"/>
  <c r="CP179" i="32"/>
  <c r="CP161" i="32"/>
  <c r="CP170" i="32"/>
  <c r="CP182" i="32"/>
  <c r="CP181" i="32"/>
  <c r="CP180" i="32"/>
  <c r="CP171" i="32"/>
  <c r="CO246" i="31"/>
  <c r="CO247" i="31"/>
  <c r="CO212" i="31"/>
  <c r="CO213" i="31"/>
  <c r="CO73" i="31"/>
  <c r="CO72" i="31"/>
  <c r="CO190" i="31"/>
  <c r="CO200" i="31"/>
  <c r="CO204" i="31"/>
  <c r="CO193" i="31"/>
  <c r="CO198" i="31"/>
  <c r="CO209" i="31"/>
  <c r="CO195" i="31"/>
  <c r="CO203" i="31"/>
  <c r="CO206" i="31"/>
  <c r="CO191" i="31"/>
  <c r="CO194" i="31"/>
  <c r="CO197" i="31"/>
  <c r="CO199" i="31"/>
  <c r="CO201" i="31"/>
  <c r="CO205" i="31"/>
  <c r="CO208" i="31"/>
  <c r="CO163" i="31"/>
  <c r="CO170" i="31"/>
  <c r="CO172" i="31"/>
  <c r="CO177" i="31"/>
  <c r="CO179" i="31"/>
  <c r="CO183" i="31"/>
  <c r="CO174" i="31"/>
  <c r="CO181" i="31"/>
  <c r="CO161" i="31"/>
  <c r="CO165" i="31"/>
  <c r="CO168" i="31"/>
  <c r="CO202" i="31"/>
  <c r="CO176" i="31"/>
  <c r="CO192" i="31"/>
  <c r="CO210" i="31"/>
  <c r="CO171" i="31"/>
  <c r="CO162" i="31"/>
  <c r="CO164" i="31"/>
  <c r="CO167" i="31"/>
  <c r="CO169" i="31"/>
  <c r="CO173" i="31"/>
  <c r="CO178" i="31"/>
  <c r="CO182" i="31"/>
  <c r="CO175" i="31"/>
  <c r="CO166" i="31"/>
  <c r="CO207" i="31"/>
  <c r="CO211" i="31"/>
  <c r="CO180" i="31"/>
  <c r="CO160" i="31"/>
  <c r="CO81" i="31"/>
  <c r="CN98" i="31"/>
  <c r="CN101" i="31"/>
  <c r="CN85" i="31"/>
  <c r="CN90" i="31"/>
  <c r="CN95" i="31"/>
  <c r="CN97" i="31"/>
  <c r="CN103" i="31"/>
  <c r="CN88" i="31"/>
  <c r="CN100" i="31"/>
  <c r="CN92" i="31"/>
  <c r="CN86" i="31"/>
  <c r="CN96" i="31"/>
  <c r="CN99" i="31"/>
  <c r="CN102" i="31"/>
  <c r="CN89" i="31"/>
  <c r="CN94" i="31"/>
  <c r="CN106" i="31"/>
  <c r="CN93" i="31"/>
  <c r="CN84" i="31"/>
  <c r="CN91" i="31"/>
  <c r="CN105" i="31"/>
  <c r="CN107" i="31"/>
  <c r="CN87" i="31"/>
  <c r="CN104" i="31"/>
  <c r="CO232" i="31"/>
  <c r="CO225" i="31"/>
  <c r="CO227" i="31"/>
  <c r="CO229" i="31"/>
  <c r="CO231" i="31"/>
  <c r="CO224" i="31"/>
  <c r="CO226" i="31"/>
  <c r="CO228" i="31"/>
  <c r="CO239" i="31"/>
  <c r="CO241" i="31"/>
  <c r="CO237" i="31"/>
  <c r="CO243" i="31"/>
  <c r="CO245" i="31"/>
  <c r="CO233" i="31"/>
  <c r="CO235" i="31"/>
  <c r="CO240" i="31"/>
  <c r="CO236" i="31"/>
  <c r="CO238" i="31"/>
  <c r="CO242" i="31"/>
  <c r="CO244" i="31"/>
  <c r="CO230" i="31"/>
  <c r="CO234" i="31"/>
  <c r="CO53" i="31"/>
  <c r="CO59" i="31"/>
  <c r="CO68" i="31"/>
  <c r="CO70" i="31"/>
  <c r="CO20" i="31"/>
  <c r="CO37" i="31"/>
  <c r="CO40" i="31"/>
  <c r="CO42" i="31"/>
  <c r="CO61" i="31"/>
  <c r="CO26" i="31"/>
  <c r="CO34" i="31"/>
  <c r="CO51" i="31"/>
  <c r="CO63" i="31"/>
  <c r="CO65" i="31"/>
  <c r="CO31" i="31"/>
  <c r="CO33" i="31"/>
  <c r="CO41" i="31"/>
  <c r="CO43" i="31"/>
  <c r="CO55" i="31"/>
  <c r="CO54" i="31"/>
  <c r="CO67" i="31"/>
  <c r="CO21" i="31"/>
  <c r="CO23" i="31"/>
  <c r="CO29" i="31"/>
  <c r="CO36" i="31"/>
  <c r="CO39" i="31"/>
  <c r="CO27" i="31"/>
  <c r="CO58" i="31"/>
  <c r="CO60" i="31"/>
  <c r="CO69" i="31"/>
  <c r="CO71" i="31"/>
  <c r="CO25" i="31"/>
  <c r="CO52" i="31"/>
  <c r="CO32" i="31"/>
  <c r="CO38" i="31"/>
  <c r="CO64" i="31"/>
  <c r="CO24" i="31"/>
  <c r="CO22" i="31"/>
  <c r="CO62" i="31"/>
  <c r="CO30" i="31"/>
  <c r="CO66" i="31"/>
  <c r="CO35" i="31"/>
  <c r="CO57" i="31"/>
  <c r="CO28" i="31"/>
  <c r="CO50" i="31"/>
  <c r="CN218" i="30"/>
  <c r="CN259" i="30"/>
  <c r="CO57" i="16"/>
  <c r="CO129" i="16" s="1"/>
  <c r="CO34" i="16"/>
  <c r="CO107" i="16" s="1"/>
  <c r="CO32" i="16"/>
  <c r="CO105" i="16" s="1"/>
  <c r="CO55" i="16"/>
  <c r="CO127" i="16" s="1"/>
  <c r="CO56" i="16"/>
  <c r="CO128" i="16" s="1"/>
  <c r="CO33" i="16"/>
  <c r="CO106" i="16" s="1"/>
  <c r="CO54" i="16"/>
  <c r="CO126" i="16" s="1"/>
  <c r="CO31" i="16"/>
  <c r="CO104" i="16" s="1"/>
  <c r="CM406" i="30"/>
  <c r="CP16" i="30"/>
  <c r="CQ16" i="30" s="1"/>
  <c r="CO37" i="30"/>
  <c r="CO39" i="30"/>
  <c r="CO41" i="30"/>
  <c r="CO69" i="30"/>
  <c r="CO71" i="30"/>
  <c r="CO67" i="30"/>
  <c r="CO70" i="30"/>
  <c r="CO72" i="30"/>
  <c r="CO38" i="30"/>
  <c r="CO40" i="30"/>
  <c r="CO42" i="30"/>
  <c r="CO68" i="30"/>
  <c r="CP17" i="33"/>
  <c r="CP17" i="32"/>
  <c r="CN261" i="30"/>
  <c r="CP39" i="39"/>
  <c r="CP61" i="39" s="1"/>
  <c r="CP89" i="39" s="1"/>
  <c r="CP111" i="39" s="1"/>
  <c r="CP133" i="39" s="1"/>
  <c r="CQ16" i="39"/>
  <c r="CP4" i="39"/>
  <c r="CP9" i="39" s="1" a="1"/>
  <c r="CP9" i="39" s="1"/>
  <c r="CO39" i="38"/>
  <c r="CO61" i="38" s="1"/>
  <c r="CO89" i="38" s="1"/>
  <c r="CO111" i="38" s="1"/>
  <c r="CO133" i="38" s="1"/>
  <c r="CO4" i="38"/>
  <c r="CO9" i="38" s="1" a="1"/>
  <c r="CO9" i="38" s="1"/>
  <c r="CP16" i="38"/>
  <c r="CN238" i="30"/>
  <c r="CM372" i="30"/>
  <c r="CM364" i="30"/>
  <c r="CM354" i="30"/>
  <c r="CN264" i="30"/>
  <c r="CN265" i="30"/>
  <c r="CN217" i="30"/>
  <c r="CN268" i="30"/>
  <c r="CN266" i="30"/>
  <c r="CN256" i="30"/>
  <c r="CN260" i="30"/>
  <c r="CN221" i="30"/>
  <c r="CN220" i="30"/>
  <c r="CN225" i="30"/>
  <c r="CN249" i="30"/>
  <c r="CN247" i="30"/>
  <c r="CN267" i="30"/>
  <c r="CN230" i="30"/>
  <c r="CN253" i="30"/>
  <c r="CN262" i="30"/>
  <c r="CN229" i="30"/>
  <c r="CN235" i="30"/>
  <c r="CN251" i="30"/>
  <c r="CN222" i="30"/>
  <c r="CN236" i="30"/>
  <c r="CN252" i="30"/>
  <c r="CN223" i="30"/>
  <c r="CN226" i="30"/>
  <c r="CN254" i="30"/>
  <c r="CN233" i="30"/>
  <c r="CN224" i="30"/>
  <c r="CN258" i="30"/>
  <c r="CN257" i="30"/>
  <c r="CN248" i="30"/>
  <c r="CN240" i="30"/>
  <c r="CN234" i="30"/>
  <c r="CN263" i="30"/>
  <c r="CN219" i="30"/>
  <c r="CN228" i="30"/>
  <c r="CN231" i="30"/>
  <c r="CN250" i="30"/>
  <c r="CN269" i="30"/>
  <c r="CN239" i="30"/>
  <c r="CN227" i="30"/>
  <c r="CN232" i="30"/>
  <c r="CN255" i="30"/>
  <c r="CM366" i="30"/>
  <c r="CM407" i="30"/>
  <c r="CM402" i="30"/>
  <c r="CM391" i="30"/>
  <c r="CM393" i="30"/>
  <c r="CM369" i="30"/>
  <c r="CM395" i="30"/>
  <c r="CM355" i="30"/>
  <c r="CM389" i="30"/>
  <c r="CM385" i="30"/>
  <c r="CM398" i="30"/>
  <c r="CM375" i="30"/>
  <c r="CM371" i="30"/>
  <c r="CM361" i="30"/>
  <c r="CM396" i="30"/>
  <c r="CM363" i="30"/>
  <c r="CP48" i="33"/>
  <c r="CQ18" i="33"/>
  <c r="CM405" i="30"/>
  <c r="CM403" i="30"/>
  <c r="CM390" i="30"/>
  <c r="CM368" i="30"/>
  <c r="CM358" i="30"/>
  <c r="CM392" i="30"/>
  <c r="CM367" i="30"/>
  <c r="CM376" i="30"/>
  <c r="BD353" i="30"/>
  <c r="CO112" i="32"/>
  <c r="CO121" i="32" s="1"/>
  <c r="CP82" i="32"/>
  <c r="CP81" i="32" s="1"/>
  <c r="CN311" i="30"/>
  <c r="CN315" i="30"/>
  <c r="CN312" i="30"/>
  <c r="CN316" i="30"/>
  <c r="CN313" i="30"/>
  <c r="CN314" i="30"/>
  <c r="CM400" i="30"/>
  <c r="CM387" i="30"/>
  <c r="CM397" i="30"/>
  <c r="CM360" i="30"/>
  <c r="CQ158" i="32"/>
  <c r="CQ157" i="32" s="1"/>
  <c r="CP188" i="32"/>
  <c r="CO202" i="33"/>
  <c r="CP172" i="33"/>
  <c r="CM359" i="30"/>
  <c r="CM401" i="30"/>
  <c r="CO177" i="30"/>
  <c r="CO174" i="30"/>
  <c r="CO179" i="30"/>
  <c r="CO176" i="30"/>
  <c r="CO175" i="30"/>
  <c r="CO178" i="30"/>
  <c r="CP222" i="31"/>
  <c r="CP221" i="31" s="1"/>
  <c r="CO252" i="31"/>
  <c r="CO265" i="31" s="1"/>
  <c r="BD383" i="30"/>
  <c r="CO362" i="32"/>
  <c r="CO377" i="32" s="1"/>
  <c r="CN392" i="32"/>
  <c r="CN404" i="32" s="1"/>
  <c r="CN392" i="31"/>
  <c r="CN401" i="31" s="1"/>
  <c r="CO362" i="31"/>
  <c r="CO371" i="31" s="1"/>
  <c r="CP157" i="31"/>
  <c r="CN321" i="30"/>
  <c r="CN352" i="30" s="1"/>
  <c r="CN382" i="30" s="1"/>
  <c r="CO291" i="30"/>
  <c r="CO290" i="30" s="1"/>
  <c r="CM362" i="30"/>
  <c r="CM365" i="30"/>
  <c r="CM384" i="30"/>
  <c r="CM404" i="30"/>
  <c r="CM377" i="30"/>
  <c r="CO328" i="32"/>
  <c r="CP298" i="32"/>
  <c r="CP297" i="32" s="1"/>
  <c r="CP108" i="30"/>
  <c r="CP90" i="30"/>
  <c r="CP98" i="30"/>
  <c r="CP101" i="30"/>
  <c r="CP102" i="30"/>
  <c r="CP92" i="30"/>
  <c r="CP89" i="30"/>
  <c r="CP103" i="30"/>
  <c r="CP82" i="30"/>
  <c r="CP86" i="30"/>
  <c r="CP87" i="30"/>
  <c r="CP85" i="30"/>
  <c r="CP84" i="30"/>
  <c r="CP99" i="30"/>
  <c r="CP81" i="30"/>
  <c r="CP80" i="30"/>
  <c r="CP88" i="30"/>
  <c r="CP83" i="30"/>
  <c r="CP96" i="30"/>
  <c r="CP97" i="30"/>
  <c r="CP93" i="30"/>
  <c r="CP91" i="30"/>
  <c r="CP100" i="30"/>
  <c r="CP95" i="30"/>
  <c r="CP94" i="30"/>
  <c r="CO252" i="32"/>
  <c r="CP222" i="32"/>
  <c r="CP246" i="32" s="1"/>
  <c r="CM373" i="30"/>
  <c r="CR17" i="30"/>
  <c r="CQ47" i="30"/>
  <c r="CQ78" i="30" s="1"/>
  <c r="CQ108" i="30" s="1"/>
  <c r="CO184" i="30"/>
  <c r="CO215" i="30" s="1"/>
  <c r="CO245" i="30" s="1"/>
  <c r="CP154" i="30"/>
  <c r="CP153" i="30" s="1"/>
  <c r="CO112" i="31"/>
  <c r="CO135" i="31" s="1"/>
  <c r="CP82" i="31"/>
  <c r="CN246" i="30"/>
  <c r="CM374" i="30"/>
  <c r="CM356" i="30"/>
  <c r="CP17" i="31"/>
  <c r="BD216" i="30"/>
  <c r="CO171" i="33"/>
  <c r="CM357" i="30"/>
  <c r="CP48" i="32"/>
  <c r="CQ18" i="32"/>
  <c r="CM394" i="30"/>
  <c r="CM399" i="30"/>
  <c r="CP125" i="33"/>
  <c r="CQ95" i="33"/>
  <c r="CM386" i="30"/>
  <c r="CQ158" i="31"/>
  <c r="CP188" i="31"/>
  <c r="CQ18" i="31"/>
  <c r="CP48" i="31"/>
  <c r="CP298" i="31"/>
  <c r="CP297" i="31" s="1"/>
  <c r="CO328" i="31"/>
  <c r="CO343" i="31" s="1"/>
  <c r="CM388" i="30"/>
  <c r="CM370" i="30"/>
  <c r="CP94" i="33"/>
  <c r="CF47" i="36"/>
  <c r="CF67" i="36" s="1"/>
  <c r="CE110" i="36"/>
  <c r="CF50" i="36"/>
  <c r="CF70" i="36" s="1"/>
  <c r="CE113" i="36"/>
  <c r="CG50" i="37"/>
  <c r="CH39" i="37"/>
  <c r="CP13" i="35"/>
  <c r="CO27" i="35"/>
  <c r="CE56" i="36"/>
  <c r="CF40" i="36"/>
  <c r="CF60" i="36" s="1"/>
  <c r="CE105" i="36"/>
  <c r="CF42" i="36"/>
  <c r="CF62" i="36" s="1"/>
  <c r="CE114" i="36"/>
  <c r="CF51" i="36"/>
  <c r="CF71" i="36" s="1"/>
  <c r="CD103" i="36"/>
  <c r="CD119" i="36" s="1"/>
  <c r="CD78" i="36"/>
  <c r="CF43" i="36"/>
  <c r="CF63" i="36" s="1"/>
  <c r="CE106" i="36"/>
  <c r="CF44" i="36"/>
  <c r="CF64" i="36" s="1"/>
  <c r="CE107" i="36"/>
  <c r="CE108" i="36"/>
  <c r="CF45" i="36"/>
  <c r="CF65" i="36" s="1"/>
  <c r="CF53" i="36"/>
  <c r="CF73" i="36" s="1"/>
  <c r="CE116" i="36"/>
  <c r="CE111" i="36"/>
  <c r="CF48" i="36"/>
  <c r="CF68" i="36" s="1"/>
  <c r="CN39" i="36"/>
  <c r="CM59" i="36"/>
  <c r="CM81" i="36"/>
  <c r="CM102" i="36" s="1"/>
  <c r="CM131" i="36" s="1"/>
  <c r="CM132" i="36" s="1"/>
  <c r="CF17" i="35"/>
  <c r="CG14" i="35"/>
  <c r="CF49" i="36"/>
  <c r="CF69" i="36" s="1"/>
  <c r="CE112" i="36"/>
  <c r="CF54" i="36"/>
  <c r="CF74" i="36" s="1"/>
  <c r="CE117" i="36"/>
  <c r="CO38" i="37"/>
  <c r="CN48" i="37"/>
  <c r="CN49" i="37" s="1"/>
  <c r="CF41" i="36"/>
  <c r="CF61" i="36" s="1"/>
  <c r="CE104" i="36"/>
  <c r="CF46" i="36"/>
  <c r="CF66" i="36" s="1"/>
  <c r="CE109" i="36"/>
  <c r="CE115" i="36"/>
  <c r="CF52" i="36"/>
  <c r="CF72" i="36" s="1"/>
  <c r="CN150" i="16"/>
  <c r="CN148" i="16"/>
  <c r="CN141" i="16"/>
  <c r="CN151" i="16"/>
  <c r="CN146" i="16"/>
  <c r="CO47" i="16"/>
  <c r="CO119" i="16" s="1"/>
  <c r="CO24" i="16"/>
  <c r="CO97" i="16" s="1"/>
  <c r="CN149" i="16"/>
  <c r="CN69" i="16"/>
  <c r="CN76" i="16"/>
  <c r="CN74" i="16"/>
  <c r="CN78" i="16"/>
  <c r="CN79" i="16"/>
  <c r="CN77" i="16"/>
  <c r="CQ16" i="16"/>
  <c r="CQ4" i="16" s="1"/>
  <c r="CQ7" i="16" s="1" a="1"/>
  <c r="CQ7" i="16" s="1"/>
  <c r="CP39" i="16"/>
  <c r="CP61" i="16" s="1"/>
  <c r="CP89" i="16" s="1"/>
  <c r="CP111" i="16" s="1"/>
  <c r="CP133" i="16" s="1"/>
  <c r="BC79" i="30"/>
  <c r="CN13" i="22" l="1"/>
  <c r="CN14" i="22"/>
  <c r="CN15" i="22"/>
  <c r="CP3" i="22"/>
  <c r="CO12" i="22"/>
  <c r="CF76" i="36"/>
  <c r="CM84" i="36"/>
  <c r="CM93" i="36"/>
  <c r="CM92" i="36"/>
  <c r="CM95" i="36"/>
  <c r="CM83" i="36"/>
  <c r="CM89" i="36"/>
  <c r="CM85" i="36"/>
  <c r="CM96" i="36"/>
  <c r="CM88" i="36"/>
  <c r="CM87" i="36"/>
  <c r="CD134" i="36"/>
  <c r="CD121" i="36"/>
  <c r="CM91" i="36"/>
  <c r="CM94" i="36"/>
  <c r="CM90" i="36"/>
  <c r="CM86" i="36"/>
  <c r="CH82" i="36"/>
  <c r="CG98" i="36"/>
  <c r="CI20" i="35"/>
  <c r="CH21" i="35"/>
  <c r="CH31" i="35" s="1"/>
  <c r="CI22" i="35"/>
  <c r="CH23" i="35"/>
  <c r="CH32" i="35" s="1"/>
  <c r="CF19" i="35"/>
  <c r="CG15" i="35"/>
  <c r="CG17" i="35" s="1"/>
  <c r="CE30" i="35"/>
  <c r="CF29" i="35"/>
  <c r="CN406" i="30"/>
  <c r="CP52" i="16"/>
  <c r="CP124" i="16" s="1"/>
  <c r="CP29" i="16"/>
  <c r="CP102" i="16" s="1"/>
  <c r="CP6" i="38"/>
  <c r="CP6" i="39"/>
  <c r="CO341" i="31"/>
  <c r="CO344" i="31"/>
  <c r="CO364" i="32"/>
  <c r="CO340" i="31"/>
  <c r="CO346" i="31"/>
  <c r="CO330" i="31"/>
  <c r="CO345" i="31"/>
  <c r="CO372" i="32"/>
  <c r="CO349" i="31"/>
  <c r="CO334" i="31"/>
  <c r="CO331" i="31"/>
  <c r="CO387" i="32"/>
  <c r="CO366" i="32"/>
  <c r="CO370" i="32"/>
  <c r="CO386" i="32"/>
  <c r="CO381" i="32"/>
  <c r="CO379" i="32"/>
  <c r="CO352" i="31"/>
  <c r="CO350" i="31"/>
  <c r="CO375" i="32"/>
  <c r="CO385" i="32"/>
  <c r="CO332" i="31"/>
  <c r="CO333" i="31"/>
  <c r="CO382" i="32"/>
  <c r="CO337" i="31"/>
  <c r="CO338" i="31"/>
  <c r="CO335" i="31"/>
  <c r="CP310" i="31"/>
  <c r="CP307" i="31"/>
  <c r="CP321" i="31"/>
  <c r="CP309" i="31"/>
  <c r="CP323" i="31"/>
  <c r="CP300" i="31"/>
  <c r="CP303" i="31"/>
  <c r="CP311" i="31"/>
  <c r="CP304" i="31"/>
  <c r="CP301" i="31"/>
  <c r="CP313" i="31"/>
  <c r="CP317" i="31"/>
  <c r="CP306" i="31"/>
  <c r="CP315" i="31"/>
  <c r="CP302" i="31"/>
  <c r="CP308" i="31"/>
  <c r="CP305" i="31"/>
  <c r="CP322" i="31"/>
  <c r="CP312" i="31"/>
  <c r="CP314" i="31"/>
  <c r="CP320" i="31"/>
  <c r="CP316" i="31"/>
  <c r="CP319" i="31"/>
  <c r="CP318" i="31"/>
  <c r="CP313" i="32"/>
  <c r="CP308" i="32"/>
  <c r="CP316" i="32"/>
  <c r="CP315" i="32"/>
  <c r="CP300" i="32"/>
  <c r="CP321" i="32"/>
  <c r="CP319" i="32"/>
  <c r="CP314" i="32"/>
  <c r="CP305" i="32"/>
  <c r="CP303" i="32"/>
  <c r="CP302" i="32"/>
  <c r="CP323" i="32"/>
  <c r="CP318" i="32"/>
  <c r="CP304" i="32"/>
  <c r="CP322" i="32"/>
  <c r="CP310" i="32"/>
  <c r="CP301" i="32"/>
  <c r="CP312" i="32"/>
  <c r="CP311" i="32"/>
  <c r="CP309" i="32"/>
  <c r="CP307" i="32"/>
  <c r="CP306" i="32"/>
  <c r="CP320" i="32"/>
  <c r="CP317" i="32"/>
  <c r="CO205" i="30"/>
  <c r="CN343" i="30"/>
  <c r="CO114" i="31"/>
  <c r="CO133" i="31"/>
  <c r="CO129" i="31"/>
  <c r="CO264" i="31"/>
  <c r="CO255" i="31"/>
  <c r="CO257" i="31"/>
  <c r="CO382" i="31"/>
  <c r="CO366" i="31"/>
  <c r="CO367" i="31"/>
  <c r="CP239" i="32"/>
  <c r="CP237" i="32"/>
  <c r="CP226" i="32"/>
  <c r="CP225" i="32"/>
  <c r="CO127" i="32"/>
  <c r="CO115" i="32"/>
  <c r="CO119" i="32"/>
  <c r="CP247" i="32"/>
  <c r="CO256" i="32"/>
  <c r="CN414" i="31"/>
  <c r="CP221" i="32"/>
  <c r="CN399" i="31"/>
  <c r="CN394" i="31"/>
  <c r="CN417" i="31"/>
  <c r="CO271" i="32"/>
  <c r="CN409" i="31"/>
  <c r="CO264" i="32"/>
  <c r="CO368" i="32"/>
  <c r="CO376" i="32"/>
  <c r="CO367" i="32"/>
  <c r="CO208" i="30"/>
  <c r="CO204" i="30"/>
  <c r="CN341" i="30"/>
  <c r="CO130" i="31"/>
  <c r="CO122" i="31"/>
  <c r="CO115" i="31"/>
  <c r="CO262" i="31"/>
  <c r="CO270" i="31"/>
  <c r="CO369" i="31"/>
  <c r="CO368" i="31"/>
  <c r="CO365" i="31"/>
  <c r="CO134" i="32"/>
  <c r="CO130" i="32"/>
  <c r="CO269" i="32"/>
  <c r="CO361" i="31"/>
  <c r="CO262" i="32"/>
  <c r="CO273" i="32"/>
  <c r="CN406" i="32"/>
  <c r="CN407" i="31"/>
  <c r="CO263" i="32"/>
  <c r="CN411" i="32"/>
  <c r="CN417" i="32"/>
  <c r="CO383" i="32"/>
  <c r="CO348" i="31"/>
  <c r="CN344" i="30"/>
  <c r="CO132" i="31"/>
  <c r="CO119" i="31"/>
  <c r="CO263" i="31"/>
  <c r="CO372" i="31"/>
  <c r="CO384" i="31"/>
  <c r="CO385" i="31"/>
  <c r="CP242" i="32"/>
  <c r="CP224" i="32"/>
  <c r="CO131" i="32"/>
  <c r="CO117" i="32"/>
  <c r="CO132" i="32"/>
  <c r="CO133" i="32"/>
  <c r="CO274" i="32"/>
  <c r="CO257" i="32"/>
  <c r="CN413" i="31"/>
  <c r="CO268" i="32"/>
  <c r="CN408" i="31"/>
  <c r="CN394" i="32"/>
  <c r="CO277" i="32"/>
  <c r="CN398" i="32"/>
  <c r="CO378" i="32"/>
  <c r="CO339" i="31"/>
  <c r="CN342" i="30"/>
  <c r="CO124" i="31"/>
  <c r="CO127" i="31"/>
  <c r="CO117" i="31"/>
  <c r="CO261" i="31"/>
  <c r="CO378" i="31"/>
  <c r="CO377" i="31"/>
  <c r="CO386" i="31"/>
  <c r="CP240" i="32"/>
  <c r="CO129" i="32"/>
  <c r="CO124" i="32"/>
  <c r="CO125" i="32"/>
  <c r="CP244" i="32"/>
  <c r="CN405" i="31"/>
  <c r="CN401" i="32"/>
  <c r="CN415" i="31"/>
  <c r="CN413" i="32"/>
  <c r="CN412" i="32"/>
  <c r="CN405" i="32"/>
  <c r="CN395" i="31"/>
  <c r="CN409" i="32"/>
  <c r="CN414" i="32"/>
  <c r="CO380" i="32"/>
  <c r="CO347" i="31"/>
  <c r="CO206" i="30"/>
  <c r="CO134" i="31"/>
  <c r="CO118" i="31"/>
  <c r="CO259" i="31"/>
  <c r="CO273" i="31"/>
  <c r="CO274" i="31"/>
  <c r="CO254" i="31"/>
  <c r="CO374" i="31"/>
  <c r="CO373" i="31"/>
  <c r="CO277" i="31"/>
  <c r="CO387" i="31"/>
  <c r="CP243" i="32"/>
  <c r="CP235" i="32"/>
  <c r="CO118" i="32"/>
  <c r="CO135" i="32"/>
  <c r="CP245" i="32"/>
  <c r="CO276" i="32"/>
  <c r="CN404" i="31"/>
  <c r="CO275" i="32"/>
  <c r="CN399" i="32"/>
  <c r="CN402" i="32"/>
  <c r="CN397" i="32"/>
  <c r="CN402" i="31"/>
  <c r="CN411" i="31"/>
  <c r="CO384" i="32"/>
  <c r="CO373" i="32"/>
  <c r="CO342" i="31"/>
  <c r="CO353" i="31"/>
  <c r="CO131" i="31"/>
  <c r="CO123" i="31"/>
  <c r="CO268" i="31"/>
  <c r="CO256" i="31"/>
  <c r="CO269" i="31"/>
  <c r="CO272" i="31"/>
  <c r="CO383" i="31"/>
  <c r="CO380" i="31"/>
  <c r="CO381" i="31"/>
  <c r="CO137" i="31"/>
  <c r="CO275" i="31"/>
  <c r="CP241" i="32"/>
  <c r="CP236" i="32"/>
  <c r="CP231" i="32"/>
  <c r="CO128" i="32"/>
  <c r="CO136" i="32"/>
  <c r="CN410" i="32"/>
  <c r="CN403" i="32"/>
  <c r="CO254" i="32"/>
  <c r="CO265" i="32"/>
  <c r="CN410" i="31"/>
  <c r="CN408" i="32"/>
  <c r="CN396" i="31"/>
  <c r="CN406" i="31"/>
  <c r="CO261" i="32"/>
  <c r="CO374" i="32"/>
  <c r="CO351" i="31"/>
  <c r="CN345" i="30"/>
  <c r="CO128" i="31"/>
  <c r="CO125" i="31"/>
  <c r="CO271" i="31"/>
  <c r="CO258" i="31"/>
  <c r="CO267" i="31"/>
  <c r="CO376" i="31"/>
  <c r="CO375" i="31"/>
  <c r="CO379" i="31"/>
  <c r="CO136" i="31"/>
  <c r="CO276" i="31"/>
  <c r="CP233" i="32"/>
  <c r="CP229" i="32"/>
  <c r="CP238" i="32"/>
  <c r="CP234" i="32"/>
  <c r="CP227" i="32"/>
  <c r="CP230" i="32"/>
  <c r="CO126" i="32"/>
  <c r="CO114" i="32"/>
  <c r="CO122" i="32"/>
  <c r="CO123" i="32"/>
  <c r="CO137" i="32"/>
  <c r="CO361" i="32"/>
  <c r="CN416" i="31"/>
  <c r="CN415" i="32"/>
  <c r="CO259" i="32"/>
  <c r="CN403" i="31"/>
  <c r="CO255" i="32"/>
  <c r="CN407" i="32"/>
  <c r="CO258" i="32"/>
  <c r="CN398" i="31"/>
  <c r="CO371" i="32"/>
  <c r="CO365" i="32"/>
  <c r="CO207" i="30"/>
  <c r="CO209" i="30"/>
  <c r="CN346" i="30"/>
  <c r="CO126" i="31"/>
  <c r="CO116" i="31"/>
  <c r="CO121" i="31"/>
  <c r="CO266" i="31"/>
  <c r="CO364" i="31"/>
  <c r="CO370" i="31"/>
  <c r="CP232" i="32"/>
  <c r="CP228" i="32"/>
  <c r="CO116" i="32"/>
  <c r="CN395" i="32"/>
  <c r="CN396" i="32"/>
  <c r="CO267" i="32"/>
  <c r="CO272" i="32"/>
  <c r="CO270" i="32"/>
  <c r="CN412" i="31"/>
  <c r="CO266" i="32"/>
  <c r="CN397" i="31"/>
  <c r="CN416" i="32"/>
  <c r="CO369" i="32"/>
  <c r="CO11" i="38" a="1"/>
  <c r="CO11" i="38" s="1"/>
  <c r="CO8" i="38" a="1"/>
  <c r="CO8" i="38" s="1"/>
  <c r="CQ6" i="16" a="1"/>
  <c r="CQ6" i="16" s="1"/>
  <c r="CO10" i="38" a="1"/>
  <c r="CO10" i="38" s="1"/>
  <c r="CQ8" i="16" a="1"/>
  <c r="CQ8" i="16" s="1"/>
  <c r="CP5" i="39" a="1"/>
  <c r="CP5" i="39" s="1"/>
  <c r="CQ10" i="16" a="1"/>
  <c r="CQ10" i="16" s="1"/>
  <c r="CO225" i="33"/>
  <c r="CO226" i="33"/>
  <c r="CO227" i="33"/>
  <c r="CQ9" i="16" a="1"/>
  <c r="CQ9" i="16" s="1"/>
  <c r="CP10" i="39" a="1"/>
  <c r="CP10" i="39" s="1"/>
  <c r="CQ5" i="16" a="1"/>
  <c r="CQ5" i="16" s="1"/>
  <c r="CP8" i="39" a="1"/>
  <c r="CP8" i="39" s="1"/>
  <c r="CO5" i="38" a="1"/>
  <c r="CO5" i="38" s="1"/>
  <c r="CQ11" i="16" a="1"/>
  <c r="CQ11" i="16" s="1"/>
  <c r="CO7" i="38" a="1"/>
  <c r="CO7" i="38" s="1"/>
  <c r="CP11" i="39" a="1"/>
  <c r="CP11" i="39" s="1"/>
  <c r="CP7" i="39" a="1"/>
  <c r="CP7" i="39" s="1"/>
  <c r="CP150" i="33"/>
  <c r="CP149" i="33"/>
  <c r="CP148" i="33"/>
  <c r="CP71" i="33"/>
  <c r="CP72" i="33"/>
  <c r="CP73" i="33"/>
  <c r="CO222" i="33"/>
  <c r="CO207" i="33"/>
  <c r="CO209" i="33"/>
  <c r="CO224" i="33"/>
  <c r="CO205" i="33"/>
  <c r="CO211" i="33"/>
  <c r="CO215" i="33"/>
  <c r="CO219" i="33"/>
  <c r="CO213" i="33"/>
  <c r="CO217" i="33"/>
  <c r="CO208" i="33"/>
  <c r="CO221" i="33"/>
  <c r="CO204" i="33"/>
  <c r="CO216" i="33"/>
  <c r="CO212" i="33"/>
  <c r="CO214" i="33"/>
  <c r="CO218" i="33"/>
  <c r="CO220" i="33"/>
  <c r="CO206" i="33"/>
  <c r="CO178" i="33"/>
  <c r="CO185" i="33"/>
  <c r="CO194" i="33"/>
  <c r="CO183" i="33"/>
  <c r="CO190" i="33"/>
  <c r="CO192" i="33"/>
  <c r="CO176" i="33"/>
  <c r="CO181" i="33"/>
  <c r="CO188" i="33"/>
  <c r="CO223" i="33"/>
  <c r="CO174" i="33"/>
  <c r="CO186" i="33"/>
  <c r="CO193" i="33"/>
  <c r="CO179" i="33"/>
  <c r="CO182" i="33"/>
  <c r="CO189" i="33"/>
  <c r="CO196" i="33"/>
  <c r="CO175" i="33"/>
  <c r="CO177" i="33"/>
  <c r="CO184" i="33"/>
  <c r="CO191" i="33"/>
  <c r="CO195" i="33"/>
  <c r="CO180" i="33"/>
  <c r="CO187" i="33"/>
  <c r="CO197" i="33"/>
  <c r="CP128" i="33"/>
  <c r="CP131" i="33"/>
  <c r="CP127" i="33"/>
  <c r="CP134" i="33"/>
  <c r="CP137" i="33"/>
  <c r="CP139" i="33"/>
  <c r="CP141" i="33"/>
  <c r="CP129" i="33"/>
  <c r="CP145" i="33"/>
  <c r="CP130" i="33"/>
  <c r="CP99" i="33"/>
  <c r="CP101" i="33"/>
  <c r="CP108" i="33"/>
  <c r="CP111" i="33"/>
  <c r="CP115" i="33"/>
  <c r="CP117" i="33"/>
  <c r="CP119" i="33"/>
  <c r="CP140" i="33"/>
  <c r="CP103" i="33"/>
  <c r="CP106" i="33"/>
  <c r="CP113" i="33"/>
  <c r="CP136" i="33"/>
  <c r="CP144" i="33"/>
  <c r="CP147" i="33"/>
  <c r="CP107" i="33"/>
  <c r="CP112" i="33"/>
  <c r="CP116" i="33"/>
  <c r="CP98" i="33"/>
  <c r="CP102" i="33"/>
  <c r="CP120" i="33"/>
  <c r="CP132" i="33"/>
  <c r="CP135" i="33"/>
  <c r="CP143" i="33"/>
  <c r="CP100" i="33"/>
  <c r="CP105" i="33"/>
  <c r="CP110" i="33"/>
  <c r="CP114" i="33"/>
  <c r="CP118" i="33"/>
  <c r="CP109" i="33"/>
  <c r="CP142" i="33"/>
  <c r="CP104" i="33"/>
  <c r="CP146" i="33"/>
  <c r="CP97" i="33"/>
  <c r="CP138" i="33"/>
  <c r="CQ17" i="33"/>
  <c r="CP54" i="33"/>
  <c r="CP52" i="33"/>
  <c r="CP57" i="33"/>
  <c r="CP55" i="33"/>
  <c r="CP50" i="33"/>
  <c r="CP53" i="33"/>
  <c r="CP67" i="33"/>
  <c r="CP43" i="33"/>
  <c r="CP70" i="33"/>
  <c r="CP34" i="33"/>
  <c r="CP41" i="33"/>
  <c r="CP24" i="33"/>
  <c r="CP31" i="33"/>
  <c r="CP36" i="33"/>
  <c r="CP38" i="33"/>
  <c r="CP66" i="33"/>
  <c r="CP68" i="33"/>
  <c r="CP22" i="33"/>
  <c r="CP26" i="33"/>
  <c r="CP30" i="33"/>
  <c r="CP58" i="33"/>
  <c r="CP61" i="33"/>
  <c r="CP62" i="33"/>
  <c r="CP20" i="33"/>
  <c r="CP29" i="33"/>
  <c r="CP33" i="33"/>
  <c r="CP40" i="33"/>
  <c r="CP65" i="33"/>
  <c r="CP21" i="33"/>
  <c r="CP32" i="33"/>
  <c r="CP51" i="33"/>
  <c r="CP25" i="33"/>
  <c r="CP28" i="33"/>
  <c r="CP69" i="33"/>
  <c r="CP42" i="33"/>
  <c r="CP64" i="33"/>
  <c r="CP60" i="33"/>
  <c r="CP39" i="33"/>
  <c r="CP63" i="33"/>
  <c r="CP23" i="33"/>
  <c r="CP37" i="33"/>
  <c r="CP35" i="33"/>
  <c r="CP59" i="33"/>
  <c r="CP27" i="33"/>
  <c r="CQ164" i="32"/>
  <c r="CQ166" i="32"/>
  <c r="CQ169" i="32"/>
  <c r="CQ173" i="32"/>
  <c r="CQ175" i="32"/>
  <c r="CQ182" i="32"/>
  <c r="CQ171" i="32"/>
  <c r="CQ179" i="32"/>
  <c r="CQ181" i="32"/>
  <c r="CQ160" i="32"/>
  <c r="CQ163" i="32"/>
  <c r="CQ165" i="32"/>
  <c r="CQ174" i="32"/>
  <c r="CQ176" i="32"/>
  <c r="CQ172" i="32"/>
  <c r="CQ180" i="32"/>
  <c r="CQ167" i="32"/>
  <c r="CQ183" i="32"/>
  <c r="CQ161" i="32"/>
  <c r="CQ170" i="32"/>
  <c r="CQ168" i="32"/>
  <c r="CQ177" i="32"/>
  <c r="CQ178" i="32"/>
  <c r="CQ162" i="32"/>
  <c r="CQ17" i="32"/>
  <c r="CR17" i="32" s="1"/>
  <c r="CP89" i="32"/>
  <c r="CP88" i="32"/>
  <c r="CP86" i="32"/>
  <c r="CP84" i="32"/>
  <c r="CP90" i="32"/>
  <c r="CP94" i="32"/>
  <c r="CP104" i="32"/>
  <c r="CP85" i="32"/>
  <c r="CP96" i="32"/>
  <c r="CP91" i="32"/>
  <c r="CP93" i="32"/>
  <c r="CP97" i="32"/>
  <c r="CP107" i="32"/>
  <c r="CP101" i="32"/>
  <c r="CP98" i="32"/>
  <c r="CP92" i="32"/>
  <c r="CP95" i="32"/>
  <c r="CP99" i="32"/>
  <c r="CP102" i="32"/>
  <c r="CP105" i="32"/>
  <c r="CP24" i="32"/>
  <c r="CP33" i="32"/>
  <c r="CP39" i="32"/>
  <c r="CP41" i="32"/>
  <c r="CP43" i="32"/>
  <c r="CP103" i="32"/>
  <c r="CP106" i="32"/>
  <c r="CP29" i="32"/>
  <c r="CP37" i="32"/>
  <c r="CP40" i="32"/>
  <c r="CP100" i="32"/>
  <c r="CP21" i="32"/>
  <c r="CP23" i="32"/>
  <c r="CP26" i="32"/>
  <c r="CP32" i="32"/>
  <c r="CP87" i="32"/>
  <c r="CP28" i="32"/>
  <c r="CP34" i="32"/>
  <c r="CP31" i="32"/>
  <c r="CP36" i="32"/>
  <c r="CP35" i="32"/>
  <c r="CP20" i="32"/>
  <c r="CP22" i="32"/>
  <c r="CP25" i="32"/>
  <c r="CP42" i="32"/>
  <c r="CP30" i="32"/>
  <c r="CP38" i="32"/>
  <c r="CP27" i="32"/>
  <c r="CP213" i="31"/>
  <c r="CP212" i="31"/>
  <c r="CP247" i="31"/>
  <c r="CP246" i="31"/>
  <c r="CP73" i="31"/>
  <c r="CP72" i="31"/>
  <c r="CP202" i="31"/>
  <c r="CP190" i="31"/>
  <c r="CP200" i="31"/>
  <c r="CP204" i="31"/>
  <c r="CP193" i="31"/>
  <c r="CP198" i="31"/>
  <c r="CP209" i="31"/>
  <c r="CP195" i="31"/>
  <c r="CP203" i="31"/>
  <c r="CP206" i="31"/>
  <c r="CP191" i="31"/>
  <c r="CP194" i="31"/>
  <c r="CP197" i="31"/>
  <c r="CP199" i="31"/>
  <c r="CP201" i="31"/>
  <c r="CP205" i="31"/>
  <c r="CP208" i="31"/>
  <c r="CP160" i="31"/>
  <c r="CP166" i="31"/>
  <c r="CP163" i="31"/>
  <c r="CP170" i="31"/>
  <c r="CP172" i="31"/>
  <c r="CP177" i="31"/>
  <c r="CP179" i="31"/>
  <c r="CP183" i="31"/>
  <c r="CP174" i="31"/>
  <c r="CP181" i="31"/>
  <c r="CP161" i="31"/>
  <c r="CP165" i="31"/>
  <c r="CP168" i="31"/>
  <c r="CP176" i="31"/>
  <c r="CP192" i="31"/>
  <c r="CP210" i="31"/>
  <c r="CP171" i="31"/>
  <c r="CP167" i="31"/>
  <c r="CP175" i="31"/>
  <c r="CP164" i="31"/>
  <c r="CP173" i="31"/>
  <c r="CP182" i="31"/>
  <c r="CP162" i="31"/>
  <c r="CP207" i="31"/>
  <c r="CP211" i="31"/>
  <c r="CP180" i="31"/>
  <c r="CP169" i="31"/>
  <c r="CP178" i="31"/>
  <c r="CP230" i="31"/>
  <c r="CP232" i="31"/>
  <c r="CP225" i="31"/>
  <c r="CP227" i="31"/>
  <c r="CP229" i="31"/>
  <c r="CP231" i="31"/>
  <c r="CP234" i="31"/>
  <c r="CP228" i="31"/>
  <c r="CP239" i="31"/>
  <c r="CP241" i="31"/>
  <c r="CP226" i="31"/>
  <c r="CP237" i="31"/>
  <c r="CP243" i="31"/>
  <c r="CP245" i="31"/>
  <c r="CP233" i="31"/>
  <c r="CP235" i="31"/>
  <c r="CP224" i="31"/>
  <c r="CP240" i="31"/>
  <c r="CP238" i="31"/>
  <c r="CP236" i="31"/>
  <c r="CP244" i="31"/>
  <c r="CP242" i="31"/>
  <c r="CP50" i="31"/>
  <c r="CP57" i="31"/>
  <c r="CP62" i="31"/>
  <c r="CP64" i="31"/>
  <c r="CP22" i="31"/>
  <c r="CP28" i="31"/>
  <c r="CP30" i="31"/>
  <c r="CP37" i="31"/>
  <c r="CP40" i="31"/>
  <c r="CP53" i="31"/>
  <c r="CP59" i="31"/>
  <c r="CP68" i="31"/>
  <c r="CP70" i="31"/>
  <c r="CP20" i="31"/>
  <c r="CP42" i="31"/>
  <c r="CP61" i="31"/>
  <c r="CP26" i="31"/>
  <c r="CP34" i="31"/>
  <c r="CP29" i="31"/>
  <c r="CP39" i="31"/>
  <c r="CP51" i="31"/>
  <c r="CP63" i="31"/>
  <c r="CP65" i="31"/>
  <c r="CP31" i="31"/>
  <c r="CP36" i="31"/>
  <c r="CP52" i="31"/>
  <c r="CP54" i="31"/>
  <c r="CP67" i="31"/>
  <c r="CP21" i="31"/>
  <c r="CP23" i="31"/>
  <c r="CP58" i="31"/>
  <c r="CP60" i="31"/>
  <c r="CP69" i="31"/>
  <c r="CP71" i="31"/>
  <c r="CP25" i="31"/>
  <c r="CP27" i="31"/>
  <c r="CP33" i="31"/>
  <c r="CP41" i="31"/>
  <c r="CP43" i="31"/>
  <c r="CP55" i="31"/>
  <c r="CP32" i="31"/>
  <c r="CP24" i="31"/>
  <c r="CP38" i="31"/>
  <c r="CP35" i="31"/>
  <c r="CP66" i="31"/>
  <c r="CP81" i="31"/>
  <c r="CO87" i="31"/>
  <c r="CO93" i="31"/>
  <c r="CO98" i="31"/>
  <c r="CO101" i="31"/>
  <c r="CO85" i="31"/>
  <c r="CO90" i="31"/>
  <c r="CO95" i="31"/>
  <c r="CO97" i="31"/>
  <c r="CO103" i="31"/>
  <c r="CO88" i="31"/>
  <c r="CO100" i="31"/>
  <c r="CO92" i="31"/>
  <c r="CO86" i="31"/>
  <c r="CO96" i="31"/>
  <c r="CO99" i="31"/>
  <c r="CO102" i="31"/>
  <c r="CO94" i="31"/>
  <c r="CO104" i="31"/>
  <c r="CO106" i="31"/>
  <c r="CO84" i="31"/>
  <c r="CO91" i="31"/>
  <c r="CO89" i="31"/>
  <c r="CO105" i="31"/>
  <c r="CO107" i="31"/>
  <c r="CO74" i="16"/>
  <c r="CO77" i="16"/>
  <c r="CO102" i="16"/>
  <c r="CO146" i="16" s="1"/>
  <c r="CP57" i="16"/>
  <c r="CP129" i="16" s="1"/>
  <c r="CP34" i="16"/>
  <c r="CP107" i="16" s="1"/>
  <c r="CP31" i="16"/>
  <c r="CP104" i="16" s="1"/>
  <c r="CP54" i="16"/>
  <c r="CP126" i="16" s="1"/>
  <c r="CP55" i="16"/>
  <c r="CP127" i="16" s="1"/>
  <c r="CP32" i="16"/>
  <c r="CP105" i="16" s="1"/>
  <c r="CP56" i="16"/>
  <c r="CP128" i="16" s="1"/>
  <c r="CP33" i="16"/>
  <c r="CP106" i="16" s="1"/>
  <c r="CN388" i="30"/>
  <c r="CP68" i="30"/>
  <c r="CQ68" i="30" s="1"/>
  <c r="CP37" i="30"/>
  <c r="CQ37" i="30" s="1"/>
  <c r="CP39" i="30"/>
  <c r="CQ39" i="30" s="1"/>
  <c r="CP41" i="30"/>
  <c r="CQ41" i="30" s="1"/>
  <c r="CP69" i="30"/>
  <c r="CQ69" i="30" s="1"/>
  <c r="CP71" i="30"/>
  <c r="CQ71" i="30" s="1"/>
  <c r="CP67" i="30"/>
  <c r="CQ67" i="30" s="1"/>
  <c r="CP70" i="30"/>
  <c r="CQ70" i="30" s="1"/>
  <c r="CP72" i="30"/>
  <c r="CQ72" i="30" s="1"/>
  <c r="CP38" i="30"/>
  <c r="CQ38" i="30" s="1"/>
  <c r="CP42" i="30"/>
  <c r="CQ42" i="30" s="1"/>
  <c r="CP40" i="30"/>
  <c r="CQ40" i="30" s="1"/>
  <c r="CO260" i="30"/>
  <c r="CQ39" i="39"/>
  <c r="CQ61" i="39" s="1"/>
  <c r="CQ89" i="39" s="1"/>
  <c r="CQ111" i="39" s="1"/>
  <c r="CQ133" i="39" s="1"/>
  <c r="CR16" i="39"/>
  <c r="CQ4" i="39"/>
  <c r="CQ9" i="39" s="1" a="1"/>
  <c r="CQ9" i="39" s="1"/>
  <c r="CP39" i="38"/>
  <c r="CP61" i="38" s="1"/>
  <c r="CP89" i="38" s="1"/>
  <c r="CP111" i="38" s="1"/>
  <c r="CP133" i="38" s="1"/>
  <c r="CQ16" i="38"/>
  <c r="CP4" i="38"/>
  <c r="CP9" i="38" s="1" a="1"/>
  <c r="CP9" i="38" s="1"/>
  <c r="CN357" i="30"/>
  <c r="CO268" i="30"/>
  <c r="CN370" i="30"/>
  <c r="CN393" i="30"/>
  <c r="CN386" i="30"/>
  <c r="CO228" i="30"/>
  <c r="CN399" i="30"/>
  <c r="CN394" i="30"/>
  <c r="CN376" i="30"/>
  <c r="CO269" i="30"/>
  <c r="CN384" i="30"/>
  <c r="CO256" i="30"/>
  <c r="CO231" i="30"/>
  <c r="CO239" i="30"/>
  <c r="CN391" i="30"/>
  <c r="CN371" i="30"/>
  <c r="CO217" i="30"/>
  <c r="CO221" i="30"/>
  <c r="CO262" i="30"/>
  <c r="CN361" i="30"/>
  <c r="CN390" i="30"/>
  <c r="CN373" i="30"/>
  <c r="CO230" i="30"/>
  <c r="CO233" i="30"/>
  <c r="CO240" i="30"/>
  <c r="CO249" i="30"/>
  <c r="CO270" i="30"/>
  <c r="CO236" i="30"/>
  <c r="CN366" i="30"/>
  <c r="CN405" i="30"/>
  <c r="CO225" i="30"/>
  <c r="CQ48" i="33"/>
  <c r="CR18" i="33"/>
  <c r="CO267" i="30"/>
  <c r="CO263" i="30"/>
  <c r="CN367" i="30"/>
  <c r="CN365" i="30"/>
  <c r="CN396" i="30"/>
  <c r="CN403" i="30"/>
  <c r="CN362" i="30"/>
  <c r="CN385" i="30"/>
  <c r="CN392" i="30"/>
  <c r="CN374" i="30"/>
  <c r="CN358" i="30"/>
  <c r="CN363" i="30"/>
  <c r="CN368" i="30"/>
  <c r="CQ84" i="30"/>
  <c r="CQ102" i="30"/>
  <c r="CN377" i="30"/>
  <c r="CN354" i="30"/>
  <c r="CN395" i="30"/>
  <c r="CN356" i="30"/>
  <c r="CQ97" i="30"/>
  <c r="CN404" i="30"/>
  <c r="CN372" i="30"/>
  <c r="CN407" i="30"/>
  <c r="CQ298" i="31"/>
  <c r="CQ297" i="31" s="1"/>
  <c r="CP328" i="31"/>
  <c r="CP334" i="31" s="1"/>
  <c r="BE216" i="30"/>
  <c r="CO220" i="30"/>
  <c r="CQ85" i="30"/>
  <c r="CQ101" i="30"/>
  <c r="CP362" i="31"/>
  <c r="CP387" i="31" s="1"/>
  <c r="CO392" i="31"/>
  <c r="CO401" i="31" s="1"/>
  <c r="CP177" i="30"/>
  <c r="CP174" i="30"/>
  <c r="CP179" i="30"/>
  <c r="CP176" i="30"/>
  <c r="CP175" i="30"/>
  <c r="CP178" i="30"/>
  <c r="CN401" i="30"/>
  <c r="CP202" i="33"/>
  <c r="CQ172" i="33"/>
  <c r="CO224" i="30"/>
  <c r="CN360" i="30"/>
  <c r="CN400" i="30"/>
  <c r="CQ94" i="33"/>
  <c r="CR18" i="32"/>
  <c r="CQ48" i="32"/>
  <c r="CR158" i="31"/>
  <c r="CQ188" i="31"/>
  <c r="CP171" i="33"/>
  <c r="CO246" i="30"/>
  <c r="CO255" i="30"/>
  <c r="CO232" i="30"/>
  <c r="CQ96" i="30"/>
  <c r="CQ87" i="30"/>
  <c r="CQ98" i="30"/>
  <c r="BE383" i="30"/>
  <c r="CO259" i="30"/>
  <c r="CO264" i="30"/>
  <c r="CO250" i="30"/>
  <c r="CO222" i="30"/>
  <c r="CO314" i="30"/>
  <c r="CO311" i="30"/>
  <c r="CO315" i="30"/>
  <c r="CO312" i="30"/>
  <c r="CO316" i="30"/>
  <c r="CO313" i="30"/>
  <c r="BE353" i="30"/>
  <c r="CO252" i="30"/>
  <c r="CQ94" i="30"/>
  <c r="CQ83" i="30"/>
  <c r="CQ86" i="30"/>
  <c r="CQ90" i="30"/>
  <c r="CO218" i="30"/>
  <c r="CN359" i="30"/>
  <c r="CO235" i="30"/>
  <c r="CO227" i="30"/>
  <c r="CN402" i="30"/>
  <c r="CN389" i="30"/>
  <c r="CS17" i="30"/>
  <c r="CS47" i="30" s="1"/>
  <c r="CS78" i="30" s="1"/>
  <c r="CR47" i="30"/>
  <c r="CR78" i="30" s="1"/>
  <c r="CO265" i="30"/>
  <c r="CO266" i="30"/>
  <c r="CQ95" i="30"/>
  <c r="CQ88" i="30"/>
  <c r="CQ82" i="30"/>
  <c r="CP120" i="30"/>
  <c r="CQ120" i="30" s="1"/>
  <c r="CP110" i="30"/>
  <c r="CQ110" i="30" s="1"/>
  <c r="CP112" i="30"/>
  <c r="CQ112" i="30" s="1"/>
  <c r="CP125" i="30"/>
  <c r="CQ125" i="30" s="1"/>
  <c r="CP132" i="30"/>
  <c r="CQ132" i="30" s="1"/>
  <c r="CP126" i="30"/>
  <c r="CQ126" i="30" s="1"/>
  <c r="CP123" i="30"/>
  <c r="CQ123" i="30" s="1"/>
  <c r="CP133" i="30"/>
  <c r="CQ133" i="30" s="1"/>
  <c r="CP124" i="30"/>
  <c r="CQ124" i="30" s="1"/>
  <c r="CP122" i="30"/>
  <c r="CQ122" i="30" s="1"/>
  <c r="CP128" i="30"/>
  <c r="CQ128" i="30" s="1"/>
  <c r="CP116" i="30"/>
  <c r="CQ116" i="30" s="1"/>
  <c r="CP118" i="30"/>
  <c r="CQ118" i="30" s="1"/>
  <c r="CP109" i="30"/>
  <c r="CP129" i="30"/>
  <c r="CQ129" i="30" s="1"/>
  <c r="CP113" i="30"/>
  <c r="CQ113" i="30" s="1"/>
  <c r="CP131" i="30"/>
  <c r="CQ131" i="30" s="1"/>
  <c r="CP111" i="30"/>
  <c r="CQ111" i="30" s="1"/>
  <c r="CP127" i="30"/>
  <c r="CQ127" i="30" s="1"/>
  <c r="CP130" i="30"/>
  <c r="CQ130" i="30" s="1"/>
  <c r="CP119" i="30"/>
  <c r="CQ119" i="30" s="1"/>
  <c r="CP115" i="30"/>
  <c r="CQ115" i="30" s="1"/>
  <c r="CP121" i="30"/>
  <c r="CQ121" i="30" s="1"/>
  <c r="CP117" i="30"/>
  <c r="CQ117" i="30" s="1"/>
  <c r="CP114" i="30"/>
  <c r="CQ114" i="30" s="1"/>
  <c r="CO234" i="30"/>
  <c r="CO253" i="30"/>
  <c r="CN375" i="30"/>
  <c r="CN369" i="30"/>
  <c r="CO237" i="30"/>
  <c r="CP252" i="32"/>
  <c r="CQ222" i="32"/>
  <c r="CQ243" i="32" s="1"/>
  <c r="CQ17" i="31"/>
  <c r="CO226" i="30"/>
  <c r="CQ154" i="30"/>
  <c r="CQ153" i="30" s="1"/>
  <c r="CP184" i="30"/>
  <c r="CP215" i="30" s="1"/>
  <c r="CP245" i="30" s="1"/>
  <c r="CO251" i="30"/>
  <c r="CQ100" i="30"/>
  <c r="CQ80" i="30"/>
  <c r="CQ103" i="30"/>
  <c r="CP328" i="32"/>
  <c r="CQ298" i="32"/>
  <c r="CQ297" i="32" s="1"/>
  <c r="CO229" i="30"/>
  <c r="CP252" i="31"/>
  <c r="CP254" i="31" s="1"/>
  <c r="CQ222" i="31"/>
  <c r="CQ221" i="31" s="1"/>
  <c r="CO223" i="30"/>
  <c r="CN397" i="30"/>
  <c r="CO247" i="30"/>
  <c r="CN355" i="30"/>
  <c r="CO261" i="30"/>
  <c r="CO392" i="32"/>
  <c r="CO404" i="32" s="1"/>
  <c r="CP362" i="32"/>
  <c r="CR18" i="31"/>
  <c r="CQ48" i="31"/>
  <c r="CO248" i="30"/>
  <c r="CQ91" i="30"/>
  <c r="CQ81" i="30"/>
  <c r="CQ89" i="30"/>
  <c r="CO321" i="30"/>
  <c r="CO352" i="30" s="1"/>
  <c r="CO382" i="30" s="1"/>
  <c r="CO406" i="30" s="1"/>
  <c r="CP291" i="30"/>
  <c r="CP290" i="30" s="1"/>
  <c r="CR16" i="30"/>
  <c r="CO254" i="30"/>
  <c r="CO258" i="30"/>
  <c r="CQ125" i="33"/>
  <c r="CR95" i="33"/>
  <c r="CO219" i="30"/>
  <c r="CO238" i="30"/>
  <c r="CQ82" i="31"/>
  <c r="CP112" i="31"/>
  <c r="CP130" i="31" s="1"/>
  <c r="CO257" i="30"/>
  <c r="CQ93" i="30"/>
  <c r="CQ99" i="30"/>
  <c r="CQ92" i="30"/>
  <c r="CQ157" i="31"/>
  <c r="CN398" i="30"/>
  <c r="CR158" i="32"/>
  <c r="CR157" i="32" s="1"/>
  <c r="CQ188" i="32"/>
  <c r="CN387" i="30"/>
  <c r="CN364" i="30"/>
  <c r="CQ82" i="32"/>
  <c r="CQ81" i="32" s="1"/>
  <c r="CP112" i="32"/>
  <c r="CP118" i="32" s="1"/>
  <c r="CP38" i="37"/>
  <c r="CO48" i="37"/>
  <c r="CO49" i="37" s="1"/>
  <c r="CO39" i="36"/>
  <c r="CN59" i="36"/>
  <c r="CN81" i="36"/>
  <c r="CN102" i="36" s="1"/>
  <c r="CN131" i="36" s="1"/>
  <c r="CN132" i="36" s="1"/>
  <c r="CG44" i="36"/>
  <c r="CG64" i="36" s="1"/>
  <c r="CF107" i="36"/>
  <c r="CF117" i="36"/>
  <c r="CG54" i="36"/>
  <c r="CG74" i="36" s="1"/>
  <c r="CF111" i="36"/>
  <c r="CG48" i="36"/>
  <c r="CG68" i="36" s="1"/>
  <c r="CF56" i="36"/>
  <c r="CG40" i="36"/>
  <c r="CG60" i="36" s="1"/>
  <c r="CF105" i="36"/>
  <c r="CG42" i="36"/>
  <c r="CG62" i="36" s="1"/>
  <c r="CF109" i="36"/>
  <c r="CG46" i="36"/>
  <c r="CG66" i="36" s="1"/>
  <c r="CG43" i="36"/>
  <c r="CG63" i="36" s="1"/>
  <c r="CF106" i="36"/>
  <c r="CG49" i="36"/>
  <c r="CG69" i="36" s="1"/>
  <c r="CF112" i="36"/>
  <c r="CE103" i="36"/>
  <c r="CE119" i="36" s="1"/>
  <c r="CE78" i="36"/>
  <c r="CF104" i="36"/>
  <c r="CG41" i="36"/>
  <c r="CG61" i="36" s="1"/>
  <c r="CH14" i="35"/>
  <c r="CF116" i="36"/>
  <c r="CG53" i="36"/>
  <c r="CG73" i="36" s="1"/>
  <c r="CF113" i="36"/>
  <c r="CG50" i="36"/>
  <c r="CG70" i="36" s="1"/>
  <c r="CF115" i="36"/>
  <c r="CG52" i="36"/>
  <c r="CG72" i="36" s="1"/>
  <c r="CG45" i="36"/>
  <c r="CG65" i="36" s="1"/>
  <c r="CF108" i="36"/>
  <c r="CG51" i="36"/>
  <c r="CG71" i="36" s="1"/>
  <c r="CF114" i="36"/>
  <c r="CH50" i="37"/>
  <c r="CI39" i="37"/>
  <c r="CQ13" i="35"/>
  <c r="CP27" i="35"/>
  <c r="CG47" i="36"/>
  <c r="CG67" i="36" s="1"/>
  <c r="CF110" i="36"/>
  <c r="CO151" i="16"/>
  <c r="CO149" i="16"/>
  <c r="CP47" i="16"/>
  <c r="CP119" i="16" s="1"/>
  <c r="CP24" i="16"/>
  <c r="CP97" i="16" s="1"/>
  <c r="CO148" i="16"/>
  <c r="CO141" i="16"/>
  <c r="CO150" i="16"/>
  <c r="CO78" i="16"/>
  <c r="CO69" i="16"/>
  <c r="CO76" i="16"/>
  <c r="CO79" i="16"/>
  <c r="CR16" i="16"/>
  <c r="CR4" i="16" s="1"/>
  <c r="CR7" i="16" s="1" a="1"/>
  <c r="CR7" i="16" s="1"/>
  <c r="CQ39" i="16"/>
  <c r="CQ61" i="16" s="1"/>
  <c r="CQ89" i="16" s="1"/>
  <c r="CQ111" i="16" s="1"/>
  <c r="CQ133" i="16" s="1"/>
  <c r="BD79" i="30"/>
  <c r="AY61" i="16"/>
  <c r="AY89" i="16" s="1"/>
  <c r="AY111" i="16" s="1"/>
  <c r="AY133" i="16" s="1"/>
  <c r="CO13" i="22" l="1"/>
  <c r="CO14" i="22"/>
  <c r="CO15" i="22"/>
  <c r="CQ3" i="22"/>
  <c r="CP12" i="22"/>
  <c r="CG76" i="36"/>
  <c r="CN86" i="36"/>
  <c r="CN96" i="36"/>
  <c r="CN90" i="36"/>
  <c r="CN85" i="36"/>
  <c r="CN94" i="36"/>
  <c r="CN89" i="36"/>
  <c r="CN91" i="36"/>
  <c r="CN83" i="36"/>
  <c r="CN95" i="36"/>
  <c r="CN92" i="36"/>
  <c r="CN87" i="36"/>
  <c r="CN93" i="36"/>
  <c r="CE134" i="36"/>
  <c r="CE121" i="36"/>
  <c r="CI82" i="36"/>
  <c r="CH98" i="36"/>
  <c r="CN88" i="36"/>
  <c r="CN84" i="36"/>
  <c r="CP372" i="32"/>
  <c r="CG19" i="35"/>
  <c r="CH15" i="35"/>
  <c r="CH17" i="35" s="1"/>
  <c r="CJ22" i="35"/>
  <c r="CI23" i="35"/>
  <c r="CI32" i="35" s="1"/>
  <c r="CJ20" i="35"/>
  <c r="CI21" i="35"/>
  <c r="CI31" i="35" s="1"/>
  <c r="CF30" i="35"/>
  <c r="CG29" i="35"/>
  <c r="CQ52" i="16"/>
  <c r="CQ124" i="16" s="1"/>
  <c r="CQ29" i="16"/>
  <c r="CQ102" i="16" s="1"/>
  <c r="CQ6" i="38"/>
  <c r="CQ6" i="39"/>
  <c r="CR17" i="33"/>
  <c r="CP365" i="32"/>
  <c r="CP369" i="32"/>
  <c r="CP371" i="32"/>
  <c r="CP373" i="32"/>
  <c r="CP347" i="31"/>
  <c r="CP348" i="31"/>
  <c r="CP367" i="32"/>
  <c r="CP376" i="32"/>
  <c r="CP351" i="31"/>
  <c r="CP384" i="32"/>
  <c r="CP380" i="32"/>
  <c r="CP383" i="32"/>
  <c r="CP368" i="32"/>
  <c r="CP353" i="31"/>
  <c r="CP374" i="32"/>
  <c r="CP342" i="31"/>
  <c r="CP339" i="31"/>
  <c r="CP378" i="32"/>
  <c r="CQ313" i="32"/>
  <c r="CQ308" i="32"/>
  <c r="CQ318" i="32"/>
  <c r="CQ315" i="32"/>
  <c r="CQ316" i="32"/>
  <c r="CQ322" i="32"/>
  <c r="CQ302" i="32"/>
  <c r="CQ314" i="32"/>
  <c r="CQ304" i="32"/>
  <c r="CQ319" i="32"/>
  <c r="CQ309" i="32"/>
  <c r="CQ310" i="32"/>
  <c r="CQ323" i="32"/>
  <c r="CQ312" i="32"/>
  <c r="CQ311" i="32"/>
  <c r="CQ321" i="32"/>
  <c r="CQ301" i="32"/>
  <c r="CQ317" i="32"/>
  <c r="CQ320" i="32"/>
  <c r="CQ300" i="32"/>
  <c r="CQ307" i="32"/>
  <c r="CQ306" i="32"/>
  <c r="CQ305" i="32"/>
  <c r="CQ303" i="32"/>
  <c r="CQ303" i="31"/>
  <c r="CQ313" i="31"/>
  <c r="CQ317" i="31"/>
  <c r="CQ301" i="31"/>
  <c r="CQ315" i="31"/>
  <c r="CQ322" i="31"/>
  <c r="CQ306" i="31"/>
  <c r="CQ305" i="31"/>
  <c r="CQ302" i="31"/>
  <c r="CQ308" i="31"/>
  <c r="CQ318" i="31"/>
  <c r="CQ304" i="31"/>
  <c r="CQ312" i="31"/>
  <c r="CQ320" i="31"/>
  <c r="CQ314" i="31"/>
  <c r="CQ316" i="31"/>
  <c r="CQ307" i="31"/>
  <c r="CQ319" i="31"/>
  <c r="CQ300" i="31"/>
  <c r="CQ310" i="31"/>
  <c r="CQ309" i="31"/>
  <c r="CQ321" i="31"/>
  <c r="CQ311" i="31"/>
  <c r="CQ323" i="31"/>
  <c r="CP205" i="30"/>
  <c r="CP122" i="31"/>
  <c r="CP126" i="31"/>
  <c r="CP268" i="31"/>
  <c r="CP269" i="31"/>
  <c r="CP272" i="31"/>
  <c r="CP383" i="31"/>
  <c r="CP367" i="31"/>
  <c r="CP134" i="32"/>
  <c r="CP128" i="32"/>
  <c r="CQ236" i="32"/>
  <c r="CQ230" i="32"/>
  <c r="CP267" i="32"/>
  <c r="CP259" i="32"/>
  <c r="CO406" i="31"/>
  <c r="CO410" i="32"/>
  <c r="CO399" i="32"/>
  <c r="CO412" i="32"/>
  <c r="CP257" i="32"/>
  <c r="CP263" i="32"/>
  <c r="CO394" i="31"/>
  <c r="CP386" i="32"/>
  <c r="CP335" i="31"/>
  <c r="CP350" i="31"/>
  <c r="CO345" i="30"/>
  <c r="CP207" i="30"/>
  <c r="CP209" i="30"/>
  <c r="CP132" i="31"/>
  <c r="CP121" i="31"/>
  <c r="CP256" i="31"/>
  <c r="CP258" i="31"/>
  <c r="CP267" i="31"/>
  <c r="CP259" i="31"/>
  <c r="CP368" i="31"/>
  <c r="CP365" i="31"/>
  <c r="CP122" i="32"/>
  <c r="CP127" i="32"/>
  <c r="CQ238" i="32"/>
  <c r="CQ233" i="32"/>
  <c r="CQ234" i="32"/>
  <c r="CQ244" i="32"/>
  <c r="CO396" i="32"/>
  <c r="CO415" i="32"/>
  <c r="CO396" i="31"/>
  <c r="CP275" i="32"/>
  <c r="CO413" i="32"/>
  <c r="CP274" i="32"/>
  <c r="CO407" i="31"/>
  <c r="CO399" i="31"/>
  <c r="CP387" i="32"/>
  <c r="CP331" i="31"/>
  <c r="CP332" i="31"/>
  <c r="CP346" i="31"/>
  <c r="CP127" i="31"/>
  <c r="CP115" i="31"/>
  <c r="CP114" i="31"/>
  <c r="CP380" i="31"/>
  <c r="CP265" i="31"/>
  <c r="CP364" i="31"/>
  <c r="CP384" i="31"/>
  <c r="CP382" i="31"/>
  <c r="CP275" i="31"/>
  <c r="CP116" i="32"/>
  <c r="CP115" i="32"/>
  <c r="CQ227" i="32"/>
  <c r="CQ239" i="32"/>
  <c r="CQ226" i="32"/>
  <c r="CQ231" i="32"/>
  <c r="CQ245" i="32"/>
  <c r="CO416" i="32"/>
  <c r="CO395" i="32"/>
  <c r="CO416" i="31"/>
  <c r="CO398" i="32"/>
  <c r="CO406" i="32"/>
  <c r="CQ221" i="32"/>
  <c r="CP343" i="31"/>
  <c r="CO346" i="30"/>
  <c r="CP204" i="30"/>
  <c r="CP134" i="31"/>
  <c r="CP118" i="31"/>
  <c r="CP255" i="31"/>
  <c r="CP257" i="31"/>
  <c r="CP370" i="31"/>
  <c r="CP377" i="31"/>
  <c r="CP376" i="31"/>
  <c r="CP137" i="31"/>
  <c r="CP277" i="31"/>
  <c r="CP126" i="32"/>
  <c r="CP132" i="32"/>
  <c r="CQ237" i="32"/>
  <c r="CQ228" i="32"/>
  <c r="CP135" i="32"/>
  <c r="CP7" i="38" a="1"/>
  <c r="CP7" i="38" s="1"/>
  <c r="CO397" i="31"/>
  <c r="CO398" i="31"/>
  <c r="CP361" i="32"/>
  <c r="CO408" i="32"/>
  <c r="CO404" i="31"/>
  <c r="CO415" i="31"/>
  <c r="CP277" i="32"/>
  <c r="CP273" i="32"/>
  <c r="CO414" i="31"/>
  <c r="CP370" i="32"/>
  <c r="CP366" i="32"/>
  <c r="CP385" i="32"/>
  <c r="CP345" i="31"/>
  <c r="CP338" i="31"/>
  <c r="CP341" i="31"/>
  <c r="CO343" i="30"/>
  <c r="CP208" i="30"/>
  <c r="CP131" i="31"/>
  <c r="CP123" i="31"/>
  <c r="CP266" i="31"/>
  <c r="CP270" i="31"/>
  <c r="CP375" i="31"/>
  <c r="CP373" i="31"/>
  <c r="CP374" i="31"/>
  <c r="CP135" i="31"/>
  <c r="CP276" i="31"/>
  <c r="CP123" i="32"/>
  <c r="CP119" i="32"/>
  <c r="CP130" i="32"/>
  <c r="CP131" i="32"/>
  <c r="CQ241" i="32"/>
  <c r="CQ225" i="32"/>
  <c r="CQ224" i="32"/>
  <c r="CP136" i="32"/>
  <c r="CQ246" i="32"/>
  <c r="CP266" i="32"/>
  <c r="CP258" i="32"/>
  <c r="CO410" i="31"/>
  <c r="CO411" i="31"/>
  <c r="CP276" i="32"/>
  <c r="CO414" i="32"/>
  <c r="CO401" i="32"/>
  <c r="CO394" i="32"/>
  <c r="CP262" i="32"/>
  <c r="CP264" i="32"/>
  <c r="CP256" i="32"/>
  <c r="CP330" i="31"/>
  <c r="CP337" i="31"/>
  <c r="CO341" i="30"/>
  <c r="CP125" i="31"/>
  <c r="CP119" i="31"/>
  <c r="CP271" i="31"/>
  <c r="CP263" i="31"/>
  <c r="CP372" i="31"/>
  <c r="CP381" i="31"/>
  <c r="CP369" i="31"/>
  <c r="CP136" i="31"/>
  <c r="CP385" i="31"/>
  <c r="CP121" i="32"/>
  <c r="CP124" i="32"/>
  <c r="CP133" i="32"/>
  <c r="CP129" i="32"/>
  <c r="CQ235" i="32"/>
  <c r="CQ229" i="32"/>
  <c r="CP137" i="32"/>
  <c r="CO412" i="31"/>
  <c r="CO407" i="32"/>
  <c r="CP265" i="32"/>
  <c r="CO402" i="31"/>
  <c r="CO409" i="32"/>
  <c r="CO405" i="31"/>
  <c r="CO408" i="31"/>
  <c r="CP361" i="31"/>
  <c r="CO409" i="31"/>
  <c r="CP381" i="32"/>
  <c r="CP340" i="31"/>
  <c r="CP333" i="31"/>
  <c r="CO344" i="30"/>
  <c r="CP206" i="30"/>
  <c r="CP124" i="31"/>
  <c r="CP128" i="31"/>
  <c r="CP116" i="31"/>
  <c r="CP133" i="31"/>
  <c r="CP117" i="31"/>
  <c r="CP262" i="31"/>
  <c r="CP264" i="31"/>
  <c r="CP261" i="31"/>
  <c r="CP366" i="31"/>
  <c r="CP379" i="31"/>
  <c r="CP386" i="31"/>
  <c r="CP114" i="32"/>
  <c r="CP125" i="32"/>
  <c r="CP117" i="32"/>
  <c r="CQ232" i="32"/>
  <c r="CQ247" i="32"/>
  <c r="CP270" i="32"/>
  <c r="CP255" i="32"/>
  <c r="CP254" i="32"/>
  <c r="CO397" i="32"/>
  <c r="CO395" i="31"/>
  <c r="CP268" i="32"/>
  <c r="CO417" i="32"/>
  <c r="CP269" i="32"/>
  <c r="CP271" i="32"/>
  <c r="CP364" i="32"/>
  <c r="CP382" i="32"/>
  <c r="CP352" i="31"/>
  <c r="CP344" i="31"/>
  <c r="CP349" i="31"/>
  <c r="CO342" i="30"/>
  <c r="CP342" i="30" s="1"/>
  <c r="CP129" i="31"/>
  <c r="CP273" i="31"/>
  <c r="CP274" i="31"/>
  <c r="CP378" i="31"/>
  <c r="CP371" i="31"/>
  <c r="CQ240" i="32"/>
  <c r="CQ242" i="32"/>
  <c r="CP272" i="32"/>
  <c r="CO403" i="31"/>
  <c r="CP261" i="32"/>
  <c r="CO403" i="32"/>
  <c r="CO402" i="32"/>
  <c r="CO405" i="32"/>
  <c r="CO413" i="31"/>
  <c r="CO411" i="32"/>
  <c r="CO417" i="31"/>
  <c r="CP377" i="32"/>
  <c r="CP375" i="32"/>
  <c r="CP379" i="32"/>
  <c r="CR11" i="16" a="1"/>
  <c r="CR11" i="16" s="1"/>
  <c r="CP10" i="38" a="1"/>
  <c r="CP10" i="38" s="1"/>
  <c r="CQ7" i="39" a="1"/>
  <c r="CQ7" i="39" s="1"/>
  <c r="CP5" i="38" a="1"/>
  <c r="CP5" i="38" s="1"/>
  <c r="CR10" i="16" a="1"/>
  <c r="CR10" i="16" s="1"/>
  <c r="CR6" i="16" a="1"/>
  <c r="CR6" i="16" s="1"/>
  <c r="CQ8" i="39" a="1"/>
  <c r="CQ8" i="39" s="1"/>
  <c r="CP8" i="38" a="1"/>
  <c r="CP8" i="38" s="1"/>
  <c r="CP225" i="33"/>
  <c r="CP226" i="33"/>
  <c r="CP227" i="33"/>
  <c r="CR5" i="16" a="1"/>
  <c r="CR5" i="16" s="1"/>
  <c r="CQ5" i="39" a="1"/>
  <c r="CQ5" i="39" s="1"/>
  <c r="CP11" i="38" a="1"/>
  <c r="CP11" i="38" s="1"/>
  <c r="CQ10" i="39" a="1"/>
  <c r="CQ10" i="39" s="1"/>
  <c r="CR8" i="16" a="1"/>
  <c r="CR8" i="16" s="1"/>
  <c r="CR9" i="16" a="1"/>
  <c r="CR9" i="16" s="1"/>
  <c r="CQ11" i="39" a="1"/>
  <c r="CQ11" i="39" s="1"/>
  <c r="CQ150" i="33"/>
  <c r="CQ149" i="33"/>
  <c r="CQ148" i="33"/>
  <c r="CQ72" i="33"/>
  <c r="CQ73" i="33"/>
  <c r="CQ71" i="33"/>
  <c r="CQ130" i="33"/>
  <c r="CQ128" i="33"/>
  <c r="CQ131" i="33"/>
  <c r="CQ136" i="33"/>
  <c r="CQ138" i="33"/>
  <c r="CQ144" i="33"/>
  <c r="CQ146" i="33"/>
  <c r="CQ127" i="33"/>
  <c r="CQ135" i="33"/>
  <c r="CQ143" i="33"/>
  <c r="CQ137" i="33"/>
  <c r="CQ141" i="33"/>
  <c r="CQ97" i="33"/>
  <c r="CQ104" i="33"/>
  <c r="CQ129" i="33"/>
  <c r="CQ145" i="33"/>
  <c r="CQ99" i="33"/>
  <c r="CQ101" i="33"/>
  <c r="CQ108" i="33"/>
  <c r="CQ111" i="33"/>
  <c r="CQ115" i="33"/>
  <c r="CQ117" i="33"/>
  <c r="CQ119" i="33"/>
  <c r="CQ140" i="33"/>
  <c r="CQ103" i="33"/>
  <c r="CQ106" i="33"/>
  <c r="CQ113" i="33"/>
  <c r="CQ134" i="33"/>
  <c r="CQ139" i="33"/>
  <c r="CQ147" i="33"/>
  <c r="CQ107" i="33"/>
  <c r="CQ112" i="33"/>
  <c r="CQ116" i="33"/>
  <c r="CQ98" i="33"/>
  <c r="CQ102" i="33"/>
  <c r="CQ120" i="33"/>
  <c r="CQ100" i="33"/>
  <c r="CQ105" i="33"/>
  <c r="CQ110" i="33"/>
  <c r="CQ114" i="33"/>
  <c r="CQ118" i="33"/>
  <c r="CQ142" i="33"/>
  <c r="CQ132" i="33"/>
  <c r="CQ109" i="33"/>
  <c r="CQ51" i="33"/>
  <c r="CQ54" i="33"/>
  <c r="CQ52" i="33"/>
  <c r="CQ59" i="33"/>
  <c r="CQ61" i="33"/>
  <c r="CQ63" i="33"/>
  <c r="CQ57" i="33"/>
  <c r="CQ50" i="33"/>
  <c r="CQ53" i="33"/>
  <c r="CQ21" i="33"/>
  <c r="CQ23" i="33"/>
  <c r="CQ27" i="33"/>
  <c r="CQ32" i="33"/>
  <c r="CQ39" i="33"/>
  <c r="CQ67" i="33"/>
  <c r="CQ70" i="33"/>
  <c r="CQ34" i="33"/>
  <c r="CQ41" i="33"/>
  <c r="CQ24" i="33"/>
  <c r="CQ31" i="33"/>
  <c r="CQ36" i="33"/>
  <c r="CQ38" i="33"/>
  <c r="CQ55" i="33"/>
  <c r="CQ66" i="33"/>
  <c r="CQ68" i="33"/>
  <c r="CQ22" i="33"/>
  <c r="CQ26" i="33"/>
  <c r="CQ30" i="33"/>
  <c r="CQ35" i="33"/>
  <c r="CQ65" i="33"/>
  <c r="CQ25" i="33"/>
  <c r="CQ28" i="33"/>
  <c r="CQ33" i="33"/>
  <c r="CQ37" i="33"/>
  <c r="CQ69" i="33"/>
  <c r="CQ42" i="33"/>
  <c r="CQ20" i="33"/>
  <c r="CQ58" i="33"/>
  <c r="CQ43" i="33"/>
  <c r="CQ64" i="33"/>
  <c r="CQ60" i="33"/>
  <c r="CQ62" i="33"/>
  <c r="CQ29" i="33"/>
  <c r="CQ40" i="33"/>
  <c r="CP212" i="33"/>
  <c r="CP214" i="33"/>
  <c r="CP218" i="33"/>
  <c r="CP220" i="33"/>
  <c r="CP222" i="33"/>
  <c r="CP207" i="33"/>
  <c r="CP209" i="33"/>
  <c r="CP224" i="33"/>
  <c r="CP205" i="33"/>
  <c r="CP211" i="33"/>
  <c r="CP215" i="33"/>
  <c r="CP219" i="33"/>
  <c r="CP213" i="33"/>
  <c r="CP217" i="33"/>
  <c r="CP206" i="33"/>
  <c r="CP223" i="33"/>
  <c r="CP204" i="33"/>
  <c r="CP216" i="33"/>
  <c r="CP175" i="33"/>
  <c r="CP180" i="33"/>
  <c r="CP187" i="33"/>
  <c r="CP178" i="33"/>
  <c r="CP185" i="33"/>
  <c r="CP194" i="33"/>
  <c r="CP183" i="33"/>
  <c r="CP190" i="33"/>
  <c r="CP192" i="33"/>
  <c r="CP179" i="33"/>
  <c r="CP176" i="33"/>
  <c r="CP195" i="33"/>
  <c r="CP186" i="33"/>
  <c r="CP193" i="33"/>
  <c r="CP182" i="33"/>
  <c r="CP189" i="33"/>
  <c r="CP196" i="33"/>
  <c r="CP177" i="33"/>
  <c r="CP184" i="33"/>
  <c r="CP191" i="33"/>
  <c r="CP181" i="33"/>
  <c r="CP188" i="33"/>
  <c r="CP208" i="33"/>
  <c r="CP221" i="33"/>
  <c r="CP197" i="33"/>
  <c r="CP174" i="33"/>
  <c r="CQ87" i="32"/>
  <c r="CQ85" i="32"/>
  <c r="CQ88" i="32"/>
  <c r="CQ86" i="32"/>
  <c r="CQ95" i="32"/>
  <c r="CQ97" i="32"/>
  <c r="CQ105" i="32"/>
  <c r="CQ84" i="32"/>
  <c r="CQ90" i="32"/>
  <c r="CQ92" i="32"/>
  <c r="CQ98" i="32"/>
  <c r="CQ100" i="32"/>
  <c r="CQ102" i="32"/>
  <c r="CQ106" i="32"/>
  <c r="CQ89" i="32"/>
  <c r="CQ96" i="32"/>
  <c r="CQ91" i="32"/>
  <c r="CQ94" i="32"/>
  <c r="CQ104" i="32"/>
  <c r="CQ107" i="32"/>
  <c r="CQ101" i="32"/>
  <c r="CQ21" i="32"/>
  <c r="CR21" i="32" s="1"/>
  <c r="CQ31" i="32"/>
  <c r="CQ35" i="32"/>
  <c r="CQ93" i="32"/>
  <c r="CQ99" i="32"/>
  <c r="CQ24" i="32"/>
  <c r="CR24" i="32" s="1"/>
  <c r="CQ33" i="32"/>
  <c r="CR33" i="32" s="1"/>
  <c r="CQ43" i="32"/>
  <c r="CQ103" i="32"/>
  <c r="CQ29" i="32"/>
  <c r="CQ37" i="32"/>
  <c r="CQ40" i="32"/>
  <c r="CQ23" i="32"/>
  <c r="CR23" i="32" s="1"/>
  <c r="CQ26" i="32"/>
  <c r="CR26" i="32" s="1"/>
  <c r="CQ32" i="32"/>
  <c r="CR32" i="32" s="1"/>
  <c r="CQ28" i="32"/>
  <c r="CQ34" i="32"/>
  <c r="CR34" i="32" s="1"/>
  <c r="CQ36" i="32"/>
  <c r="CQ39" i="32"/>
  <c r="CR39" i="32" s="1"/>
  <c r="CQ27" i="32"/>
  <c r="CQ20" i="32"/>
  <c r="CR20" i="32" s="1"/>
  <c r="CQ22" i="32"/>
  <c r="CR22" i="32" s="1"/>
  <c r="CQ25" i="32"/>
  <c r="CR25" i="32" s="1"/>
  <c r="CQ42" i="32"/>
  <c r="CQ30" i="32"/>
  <c r="CR30" i="32" s="1"/>
  <c r="CQ38" i="32"/>
  <c r="CR38" i="32" s="1"/>
  <c r="CQ41" i="32"/>
  <c r="CR41" i="32" s="1"/>
  <c r="CR161" i="32"/>
  <c r="CR170" i="32"/>
  <c r="CR180" i="32"/>
  <c r="CR162" i="32"/>
  <c r="CR168" i="32"/>
  <c r="CR177" i="32"/>
  <c r="CR171" i="32"/>
  <c r="CR179" i="32"/>
  <c r="CR181" i="32"/>
  <c r="CR160" i="32"/>
  <c r="CR183" i="32"/>
  <c r="CR163" i="32"/>
  <c r="CR166" i="32"/>
  <c r="CR175" i="32"/>
  <c r="CR178" i="32"/>
  <c r="CR169" i="32"/>
  <c r="CR172" i="32"/>
  <c r="CR176" i="32"/>
  <c r="CR164" i="32"/>
  <c r="CR167" i="32"/>
  <c r="CR173" i="32"/>
  <c r="CR165" i="32"/>
  <c r="CR174" i="32"/>
  <c r="CR182" i="32"/>
  <c r="CR27" i="32"/>
  <c r="CR29" i="32"/>
  <c r="CR37" i="32"/>
  <c r="CR42" i="32"/>
  <c r="CR31" i="32"/>
  <c r="CR35" i="32"/>
  <c r="CR43" i="32"/>
  <c r="CR40" i="32"/>
  <c r="CR28" i="32"/>
  <c r="CR36" i="32"/>
  <c r="CQ213" i="31"/>
  <c r="CQ212" i="31"/>
  <c r="CQ247" i="31"/>
  <c r="CQ246" i="31"/>
  <c r="CQ73" i="31"/>
  <c r="CQ72" i="31"/>
  <c r="CQ228" i="31"/>
  <c r="CQ233" i="31"/>
  <c r="CQ230" i="31"/>
  <c r="CQ232" i="31"/>
  <c r="CQ225" i="31"/>
  <c r="CQ227" i="31"/>
  <c r="CQ229" i="31"/>
  <c r="CQ234" i="31"/>
  <c r="CQ239" i="31"/>
  <c r="CQ241" i="31"/>
  <c r="CQ226" i="31"/>
  <c r="CQ237" i="31"/>
  <c r="CQ243" i="31"/>
  <c r="CQ245" i="31"/>
  <c r="CQ235" i="31"/>
  <c r="CQ224" i="31"/>
  <c r="CQ240" i="31"/>
  <c r="CQ238" i="31"/>
  <c r="CQ236" i="31"/>
  <c r="CQ244" i="31"/>
  <c r="CQ231" i="31"/>
  <c r="CQ242" i="31"/>
  <c r="CQ55" i="31"/>
  <c r="CQ66" i="31"/>
  <c r="CQ24" i="31"/>
  <c r="CQ35" i="31"/>
  <c r="CQ57" i="31"/>
  <c r="CQ64" i="31"/>
  <c r="CQ58" i="31"/>
  <c r="CQ50" i="31"/>
  <c r="CQ62" i="31"/>
  <c r="CQ22" i="31"/>
  <c r="CQ28" i="31"/>
  <c r="CQ30" i="31"/>
  <c r="CQ53" i="31"/>
  <c r="CQ59" i="31"/>
  <c r="CQ68" i="31"/>
  <c r="CQ70" i="31"/>
  <c r="CQ20" i="31"/>
  <c r="CQ37" i="31"/>
  <c r="CQ40" i="31"/>
  <c r="CQ42" i="31"/>
  <c r="CQ60" i="31"/>
  <c r="CQ61" i="31"/>
  <c r="CQ26" i="31"/>
  <c r="CQ34" i="31"/>
  <c r="CQ31" i="31"/>
  <c r="CQ51" i="31"/>
  <c r="CQ63" i="31"/>
  <c r="CQ65" i="31"/>
  <c r="CQ54" i="31"/>
  <c r="CQ67" i="31"/>
  <c r="CQ21" i="31"/>
  <c r="CQ23" i="31"/>
  <c r="CQ29" i="31"/>
  <c r="CQ36" i="31"/>
  <c r="CQ39" i="31"/>
  <c r="CQ71" i="31"/>
  <c r="CQ25" i="31"/>
  <c r="CQ33" i="31"/>
  <c r="CQ43" i="31"/>
  <c r="CQ69" i="31"/>
  <c r="CQ41" i="31"/>
  <c r="CQ32" i="31"/>
  <c r="CQ52" i="31"/>
  <c r="CQ38" i="31"/>
  <c r="CQ27" i="31"/>
  <c r="CQ192" i="31"/>
  <c r="CQ207" i="31"/>
  <c r="CQ210" i="31"/>
  <c r="CQ202" i="31"/>
  <c r="CQ190" i="31"/>
  <c r="CQ200" i="31"/>
  <c r="CQ204" i="31"/>
  <c r="CQ193" i="31"/>
  <c r="CQ198" i="31"/>
  <c r="CQ209" i="31"/>
  <c r="CQ195" i="31"/>
  <c r="CQ203" i="31"/>
  <c r="CQ206" i="31"/>
  <c r="CQ191" i="31"/>
  <c r="CQ197" i="31"/>
  <c r="CQ205" i="31"/>
  <c r="CQ211" i="31"/>
  <c r="CQ175" i="31"/>
  <c r="CQ180" i="31"/>
  <c r="CQ160" i="31"/>
  <c r="CQ166" i="31"/>
  <c r="CQ194" i="31"/>
  <c r="CQ163" i="31"/>
  <c r="CQ170" i="31"/>
  <c r="CQ172" i="31"/>
  <c r="CQ177" i="31"/>
  <c r="CQ179" i="31"/>
  <c r="CQ183" i="31"/>
  <c r="CQ174" i="31"/>
  <c r="CQ181" i="31"/>
  <c r="CQ201" i="31"/>
  <c r="CQ161" i="31"/>
  <c r="CQ165" i="31"/>
  <c r="CQ168" i="31"/>
  <c r="CQ176" i="31"/>
  <c r="CQ167" i="31"/>
  <c r="CQ164" i="31"/>
  <c r="CQ173" i="31"/>
  <c r="CQ182" i="31"/>
  <c r="CQ171" i="31"/>
  <c r="CQ162" i="31"/>
  <c r="CQ199" i="31"/>
  <c r="CQ208" i="31"/>
  <c r="CQ169" i="31"/>
  <c r="CQ178" i="31"/>
  <c r="CQ81" i="31"/>
  <c r="CP84" i="31"/>
  <c r="CP91" i="31"/>
  <c r="CP87" i="31"/>
  <c r="CP93" i="31"/>
  <c r="CP98" i="31"/>
  <c r="CP101" i="31"/>
  <c r="CP85" i="31"/>
  <c r="CP90" i="31"/>
  <c r="CP95" i="31"/>
  <c r="CP97" i="31"/>
  <c r="CP103" i="31"/>
  <c r="CP88" i="31"/>
  <c r="CP100" i="31"/>
  <c r="CP92" i="31"/>
  <c r="CP86" i="31"/>
  <c r="CP94" i="31"/>
  <c r="CP104" i="31"/>
  <c r="CP102" i="31"/>
  <c r="CP106" i="31"/>
  <c r="CP99" i="31"/>
  <c r="CP96" i="31"/>
  <c r="CP89" i="31"/>
  <c r="CP105" i="31"/>
  <c r="CP107" i="31"/>
  <c r="CP79" i="16"/>
  <c r="CR84" i="30"/>
  <c r="CS84" i="30" s="1"/>
  <c r="CQ56" i="16"/>
  <c r="CQ128" i="16" s="1"/>
  <c r="CQ33" i="16"/>
  <c r="CQ106" i="16" s="1"/>
  <c r="CQ57" i="16"/>
  <c r="CQ129" i="16" s="1"/>
  <c r="CQ34" i="16"/>
  <c r="CQ107" i="16" s="1"/>
  <c r="CQ54" i="16"/>
  <c r="CQ126" i="16" s="1"/>
  <c r="CQ31" i="16"/>
  <c r="CQ104" i="16" s="1"/>
  <c r="CQ55" i="16"/>
  <c r="CQ127" i="16" s="1"/>
  <c r="CQ32" i="16"/>
  <c r="CQ105" i="16" s="1"/>
  <c r="CR70" i="30"/>
  <c r="CR72" i="30"/>
  <c r="CR38" i="30"/>
  <c r="CR40" i="30"/>
  <c r="CR42" i="30"/>
  <c r="CR68" i="30"/>
  <c r="CR37" i="30"/>
  <c r="CR39" i="30"/>
  <c r="CR41" i="30"/>
  <c r="CR69" i="30"/>
  <c r="CR71" i="30"/>
  <c r="CR67" i="30"/>
  <c r="CP260" i="30"/>
  <c r="CR39" i="39"/>
  <c r="CR61" i="39" s="1"/>
  <c r="CR89" i="39" s="1"/>
  <c r="CR111" i="39" s="1"/>
  <c r="CR133" i="39" s="1"/>
  <c r="CS16" i="39"/>
  <c r="CR4" i="39"/>
  <c r="CR9" i="39" s="1" a="1"/>
  <c r="CR9" i="39" s="1"/>
  <c r="CQ39" i="38"/>
  <c r="CQ61" i="38" s="1"/>
  <c r="CQ89" i="38" s="1"/>
  <c r="CQ111" i="38" s="1"/>
  <c r="CQ133" i="38" s="1"/>
  <c r="CR16" i="38"/>
  <c r="CQ4" i="38"/>
  <c r="CQ9" i="38" s="1" a="1"/>
  <c r="CQ9" i="38" s="1"/>
  <c r="CR81" i="30"/>
  <c r="CS81" i="30" s="1"/>
  <c r="CO361" i="30"/>
  <c r="CO364" i="30"/>
  <c r="CO387" i="30"/>
  <c r="CO398" i="30"/>
  <c r="CP219" i="30"/>
  <c r="CP254" i="30"/>
  <c r="CP270" i="30"/>
  <c r="CP261" i="30"/>
  <c r="CP248" i="30"/>
  <c r="CP257" i="30"/>
  <c r="CP238" i="30"/>
  <c r="CP258" i="30"/>
  <c r="CO368" i="30"/>
  <c r="CP247" i="30"/>
  <c r="CP223" i="30"/>
  <c r="CP251" i="30"/>
  <c r="CP229" i="30"/>
  <c r="CP269" i="30"/>
  <c r="CR92" i="30"/>
  <c r="CS92" i="30" s="1"/>
  <c r="CR91" i="30"/>
  <c r="CS91" i="30" s="1"/>
  <c r="CR103" i="30"/>
  <c r="CS103" i="30" s="1"/>
  <c r="CR99" i="30"/>
  <c r="CS99" i="30" s="1"/>
  <c r="CR97" i="30"/>
  <c r="CS97" i="30" s="1"/>
  <c r="CR80" i="30"/>
  <c r="CS80" i="30" s="1"/>
  <c r="CR93" i="30"/>
  <c r="CS93" i="30" s="1"/>
  <c r="CR100" i="30"/>
  <c r="CS100" i="30" s="1"/>
  <c r="CR82" i="30"/>
  <c r="CS82" i="30" s="1"/>
  <c r="CR89" i="30"/>
  <c r="CS89" i="30" s="1"/>
  <c r="CR48" i="33"/>
  <c r="CS18" i="33"/>
  <c r="CS48" i="33" s="1"/>
  <c r="CP227" i="30"/>
  <c r="CO390" i="30"/>
  <c r="CR88" i="30"/>
  <c r="CS88" i="30" s="1"/>
  <c r="CR95" i="30"/>
  <c r="CS95" i="30" s="1"/>
  <c r="CP222" i="30"/>
  <c r="CP231" i="30"/>
  <c r="CO407" i="30"/>
  <c r="CP224" i="30"/>
  <c r="CP233" i="30"/>
  <c r="CP228" i="30"/>
  <c r="CP262" i="30"/>
  <c r="CR98" i="30"/>
  <c r="CS98" i="30" s="1"/>
  <c r="CO397" i="30"/>
  <c r="CR90" i="30"/>
  <c r="CS90" i="30" s="1"/>
  <c r="CO394" i="30"/>
  <c r="CO386" i="30"/>
  <c r="CP230" i="30"/>
  <c r="CP237" i="30"/>
  <c r="CP225" i="30"/>
  <c r="CR86" i="30"/>
  <c r="CS86" i="30" s="1"/>
  <c r="CO377" i="30"/>
  <c r="CP250" i="30"/>
  <c r="CR87" i="30"/>
  <c r="CS87" i="30" s="1"/>
  <c r="CP236" i="30"/>
  <c r="CS18" i="32"/>
  <c r="CS48" i="32" s="1"/>
  <c r="CR48" i="32"/>
  <c r="CR172" i="33"/>
  <c r="CQ202" i="33"/>
  <c r="CO354" i="30"/>
  <c r="CQ328" i="31"/>
  <c r="CQ351" i="31" s="1"/>
  <c r="CR298" i="31"/>
  <c r="CR297" i="31" s="1"/>
  <c r="CR157" i="31"/>
  <c r="CP321" i="30"/>
  <c r="CP352" i="30" s="1"/>
  <c r="CP382" i="30" s="1"/>
  <c r="CP406" i="30" s="1"/>
  <c r="CQ291" i="30"/>
  <c r="CP246" i="30"/>
  <c r="CR82" i="32"/>
  <c r="CR88" i="32" s="1"/>
  <c r="CQ112" i="32"/>
  <c r="CQ134" i="32" s="1"/>
  <c r="CQ252" i="31"/>
  <c r="CQ254" i="31" s="1"/>
  <c r="CR222" i="31"/>
  <c r="CR221" i="31" s="1"/>
  <c r="CO369" i="30"/>
  <c r="CP268" i="30"/>
  <c r="CP235" i="30"/>
  <c r="CR83" i="30"/>
  <c r="CS83" i="30" s="1"/>
  <c r="CP264" i="30"/>
  <c r="CR96" i="30"/>
  <c r="CS96" i="30" s="1"/>
  <c r="CO405" i="30"/>
  <c r="CR188" i="31"/>
  <c r="CS158" i="31"/>
  <c r="CS188" i="31" s="1"/>
  <c r="CO404" i="30"/>
  <c r="CO367" i="30"/>
  <c r="CO395" i="30"/>
  <c r="CS18" i="31"/>
  <c r="CS48" i="31" s="1"/>
  <c r="CR48" i="31"/>
  <c r="CP263" i="30"/>
  <c r="CQ109" i="30"/>
  <c r="CO356" i="30"/>
  <c r="CP267" i="30"/>
  <c r="CO359" i="30"/>
  <c r="CR94" i="30"/>
  <c r="CS94" i="30" s="1"/>
  <c r="BF353" i="30"/>
  <c r="CP259" i="30"/>
  <c r="CO363" i="30"/>
  <c r="CO391" i="30"/>
  <c r="CQ171" i="33"/>
  <c r="CP217" i="30"/>
  <c r="CR94" i="33"/>
  <c r="CO401" i="30"/>
  <c r="CR101" i="30"/>
  <c r="CS101" i="30" s="1"/>
  <c r="CO374" i="30"/>
  <c r="CS95" i="33"/>
  <c r="CS125" i="33" s="1"/>
  <c r="CR125" i="33"/>
  <c r="CO388" i="30"/>
  <c r="CQ252" i="32"/>
  <c r="CR222" i="32"/>
  <c r="CO375" i="30"/>
  <c r="CP266" i="30"/>
  <c r="CP256" i="30"/>
  <c r="CO392" i="30"/>
  <c r="CP252" i="30"/>
  <c r="CO376" i="30"/>
  <c r="CP232" i="30"/>
  <c r="CR85" i="30"/>
  <c r="CS85" i="30" s="1"/>
  <c r="CP239" i="30"/>
  <c r="CR82" i="31"/>
  <c r="CQ112" i="31"/>
  <c r="CQ118" i="31" s="1"/>
  <c r="CO355" i="30"/>
  <c r="CO362" i="30"/>
  <c r="CQ184" i="30"/>
  <c r="CQ215" i="30" s="1"/>
  <c r="CQ245" i="30" s="1"/>
  <c r="CR154" i="30"/>
  <c r="CR17" i="31"/>
  <c r="CP253" i="30"/>
  <c r="CP265" i="30"/>
  <c r="CO358" i="30"/>
  <c r="CO393" i="30"/>
  <c r="BF383" i="30"/>
  <c r="CP255" i="30"/>
  <c r="CP220" i="30"/>
  <c r="CQ362" i="31"/>
  <c r="CQ382" i="31" s="1"/>
  <c r="CP392" i="31"/>
  <c r="CP401" i="31" s="1"/>
  <c r="CS158" i="32"/>
  <c r="CS188" i="32" s="1"/>
  <c r="CR188" i="32"/>
  <c r="CS16" i="30"/>
  <c r="CO373" i="30"/>
  <c r="CP392" i="32"/>
  <c r="CP404" i="32" s="1"/>
  <c r="CQ362" i="32"/>
  <c r="CQ328" i="32"/>
  <c r="CR298" i="32"/>
  <c r="CR297" i="32" s="1"/>
  <c r="CO366" i="30"/>
  <c r="CO371" i="30"/>
  <c r="CR108" i="30"/>
  <c r="CR130" i="30" s="1"/>
  <c r="CO357" i="30"/>
  <c r="CO389" i="30"/>
  <c r="CP218" i="30"/>
  <c r="CP249" i="30"/>
  <c r="CO370" i="30"/>
  <c r="CO372" i="30"/>
  <c r="CO403" i="30"/>
  <c r="CO385" i="30"/>
  <c r="CO400" i="30"/>
  <c r="CR153" i="30"/>
  <c r="CQ207" i="30"/>
  <c r="CQ175" i="30"/>
  <c r="CQ178" i="30"/>
  <c r="CQ177" i="30"/>
  <c r="CQ209" i="30"/>
  <c r="CQ174" i="30"/>
  <c r="CQ179" i="30"/>
  <c r="CQ206" i="30"/>
  <c r="CQ176" i="30"/>
  <c r="CQ208" i="30"/>
  <c r="BF216" i="30"/>
  <c r="CS17" i="32"/>
  <c r="CO396" i="30"/>
  <c r="CP226" i="30"/>
  <c r="CP240" i="30"/>
  <c r="CP234" i="30"/>
  <c r="CS108" i="30"/>
  <c r="CO402" i="30"/>
  <c r="CO365" i="30"/>
  <c r="CQ290" i="30"/>
  <c r="CP344" i="30"/>
  <c r="CP341" i="30"/>
  <c r="CP314" i="30"/>
  <c r="CP343" i="30"/>
  <c r="CP311" i="30"/>
  <c r="CP315" i="30"/>
  <c r="CP312" i="30"/>
  <c r="CP316" i="30"/>
  <c r="CP346" i="30"/>
  <c r="CP313" i="30"/>
  <c r="CO384" i="30"/>
  <c r="CP221" i="30"/>
  <c r="CR102" i="30"/>
  <c r="CS102" i="30" s="1"/>
  <c r="CO360" i="30"/>
  <c r="CO399" i="30"/>
  <c r="CG112" i="36"/>
  <c r="CH49" i="36"/>
  <c r="CH69" i="36" s="1"/>
  <c r="CH47" i="36"/>
  <c r="CH67" i="36" s="1"/>
  <c r="CG110" i="36"/>
  <c r="CI14" i="35"/>
  <c r="CF103" i="36"/>
  <c r="CF119" i="36" s="1"/>
  <c r="CF78" i="36"/>
  <c r="CG107" i="36"/>
  <c r="CH44" i="36"/>
  <c r="CH64" i="36" s="1"/>
  <c r="CH45" i="36"/>
  <c r="CH65" i="36" s="1"/>
  <c r="CG108" i="36"/>
  <c r="CH43" i="36"/>
  <c r="CH63" i="36" s="1"/>
  <c r="CG106" i="36"/>
  <c r="CG56" i="36"/>
  <c r="CH40" i="36"/>
  <c r="CH60" i="36" s="1"/>
  <c r="CG115" i="36"/>
  <c r="CH52" i="36"/>
  <c r="CH72" i="36" s="1"/>
  <c r="CG104" i="36"/>
  <c r="CH41" i="36"/>
  <c r="CH61" i="36" s="1"/>
  <c r="CG109" i="36"/>
  <c r="CH46" i="36"/>
  <c r="CH66" i="36" s="1"/>
  <c r="CH51" i="36"/>
  <c r="CH71" i="36" s="1"/>
  <c r="CG114" i="36"/>
  <c r="CR13" i="35"/>
  <c r="CQ27" i="35"/>
  <c r="CH48" i="36"/>
  <c r="CH68" i="36" s="1"/>
  <c r="CG111" i="36"/>
  <c r="CP39" i="36"/>
  <c r="CO59" i="36"/>
  <c r="CO81" i="36"/>
  <c r="CO102" i="36" s="1"/>
  <c r="CO131" i="36" s="1"/>
  <c r="CO132" i="36" s="1"/>
  <c r="CI50" i="37"/>
  <c r="CJ39" i="37"/>
  <c r="CG113" i="36"/>
  <c r="CH50" i="36"/>
  <c r="CH70" i="36" s="1"/>
  <c r="CH42" i="36"/>
  <c r="CH62" i="36" s="1"/>
  <c r="CG105" i="36"/>
  <c r="CH54" i="36"/>
  <c r="CH74" i="36" s="1"/>
  <c r="CG117" i="36"/>
  <c r="CH53" i="36"/>
  <c r="CH73" i="36" s="1"/>
  <c r="CG116" i="36"/>
  <c r="CQ38" i="37"/>
  <c r="CP48" i="37"/>
  <c r="CP49" i="37" s="1"/>
  <c r="CP148" i="16"/>
  <c r="CP146" i="16"/>
  <c r="CP150" i="16"/>
  <c r="CP149" i="16"/>
  <c r="CQ24" i="16"/>
  <c r="CQ97" i="16" s="1"/>
  <c r="CQ47" i="16"/>
  <c r="CQ119" i="16" s="1"/>
  <c r="CP151" i="16"/>
  <c r="CP141" i="16"/>
  <c r="CP74" i="16"/>
  <c r="CP78" i="16"/>
  <c r="CP77" i="16"/>
  <c r="CP69" i="16"/>
  <c r="CP76" i="16"/>
  <c r="CS16" i="16"/>
  <c r="CS4" i="16" s="1"/>
  <c r="CS7" i="16" s="1" a="1"/>
  <c r="CS7" i="16" s="1"/>
  <c r="CR39" i="16"/>
  <c r="CR61" i="16" s="1"/>
  <c r="CR89" i="16" s="1"/>
  <c r="CR111" i="16" s="1"/>
  <c r="CR133" i="16" s="1"/>
  <c r="BE79" i="30"/>
  <c r="AZ61" i="16"/>
  <c r="AZ89" i="16" s="1"/>
  <c r="AZ111" i="16" s="1"/>
  <c r="AZ133" i="16" s="1"/>
  <c r="CR29" i="33" l="1"/>
  <c r="CR26" i="33"/>
  <c r="CR24" i="33"/>
  <c r="CR23" i="33"/>
  <c r="CP13" i="22"/>
  <c r="CP14" i="22"/>
  <c r="CP15" i="22"/>
  <c r="CR3" i="22"/>
  <c r="CQ12" i="22"/>
  <c r="CH76" i="36"/>
  <c r="CO95" i="36"/>
  <c r="CF134" i="36"/>
  <c r="CF121" i="36"/>
  <c r="CJ82" i="36"/>
  <c r="CI98" i="36"/>
  <c r="CO96" i="36"/>
  <c r="CO83" i="36"/>
  <c r="CO91" i="36"/>
  <c r="CO93" i="36"/>
  <c r="CO89" i="36"/>
  <c r="CO87" i="36"/>
  <c r="CO94" i="36"/>
  <c r="CO84" i="36"/>
  <c r="CO92" i="36"/>
  <c r="CO85" i="36"/>
  <c r="CO88" i="36"/>
  <c r="CO86" i="36"/>
  <c r="CO90" i="36"/>
  <c r="CR20" i="33"/>
  <c r="CR35" i="33"/>
  <c r="CR36" i="33"/>
  <c r="CR32" i="33"/>
  <c r="CR40" i="33"/>
  <c r="CR42" i="33"/>
  <c r="CR30" i="33"/>
  <c r="CR31" i="33"/>
  <c r="CR27" i="33"/>
  <c r="CR37" i="33"/>
  <c r="CR22" i="33"/>
  <c r="CR41" i="33"/>
  <c r="CR21" i="33"/>
  <c r="CR33" i="33"/>
  <c r="CR34" i="33"/>
  <c r="CR28" i="33"/>
  <c r="CR43" i="33"/>
  <c r="CR25" i="33"/>
  <c r="CR59" i="33"/>
  <c r="CR38" i="33"/>
  <c r="CR39" i="33"/>
  <c r="CR239" i="32"/>
  <c r="CQ383" i="32"/>
  <c r="CK20" i="35"/>
  <c r="CJ21" i="35"/>
  <c r="CJ31" i="35" s="1"/>
  <c r="CK22" i="35"/>
  <c r="CJ23" i="35"/>
  <c r="CJ32" i="35" s="1"/>
  <c r="CH19" i="35"/>
  <c r="CI15" i="35"/>
  <c r="CI17" i="35" s="1"/>
  <c r="CG30" i="35"/>
  <c r="CH29" i="35"/>
  <c r="CR52" i="16"/>
  <c r="CR124" i="16" s="1"/>
  <c r="CR6" i="39"/>
  <c r="CR29" i="16"/>
  <c r="CR102" i="16" s="1"/>
  <c r="CR6" i="38"/>
  <c r="CP345" i="30"/>
  <c r="CQ375" i="32"/>
  <c r="CQ382" i="32"/>
  <c r="CQ338" i="31"/>
  <c r="CQ331" i="31"/>
  <c r="CQ377" i="32"/>
  <c r="CQ364" i="32"/>
  <c r="CQ345" i="31"/>
  <c r="CQ387" i="32"/>
  <c r="CQ385" i="32"/>
  <c r="CQ343" i="31"/>
  <c r="CQ333" i="31"/>
  <c r="CQ337" i="31"/>
  <c r="CQ366" i="32"/>
  <c r="CQ340" i="31"/>
  <c r="CQ370" i="32"/>
  <c r="CQ349" i="31"/>
  <c r="CQ381" i="32"/>
  <c r="CQ330" i="31"/>
  <c r="CQ350" i="31"/>
  <c r="CQ344" i="31"/>
  <c r="CQ346" i="31"/>
  <c r="CQ335" i="31"/>
  <c r="CQ379" i="32"/>
  <c r="CQ352" i="31"/>
  <c r="CQ341" i="31"/>
  <c r="CQ332" i="31"/>
  <c r="CQ386" i="32"/>
  <c r="CR301" i="32"/>
  <c r="CR310" i="32"/>
  <c r="CR323" i="32"/>
  <c r="CR306" i="32"/>
  <c r="CR307" i="32"/>
  <c r="CR312" i="32"/>
  <c r="CR316" i="32"/>
  <c r="CR313" i="32"/>
  <c r="CR317" i="32"/>
  <c r="CR308" i="32"/>
  <c r="CR315" i="32"/>
  <c r="CR314" i="32"/>
  <c r="CR303" i="32"/>
  <c r="CR319" i="32"/>
  <c r="CR300" i="32"/>
  <c r="CR320" i="32"/>
  <c r="CR305" i="32"/>
  <c r="CR321" i="32"/>
  <c r="CR318" i="32"/>
  <c r="CR309" i="32"/>
  <c r="CR302" i="32"/>
  <c r="CR322" i="32"/>
  <c r="CR311" i="32"/>
  <c r="CR304" i="32"/>
  <c r="CR308" i="31"/>
  <c r="CR322" i="31"/>
  <c r="CR323" i="31"/>
  <c r="CR312" i="31"/>
  <c r="CR301" i="31"/>
  <c r="CR316" i="31"/>
  <c r="CR318" i="31"/>
  <c r="CR302" i="31"/>
  <c r="CR310" i="31"/>
  <c r="CR320" i="31"/>
  <c r="CR309" i="31"/>
  <c r="CR304" i="31"/>
  <c r="CR303" i="31"/>
  <c r="CR313" i="31"/>
  <c r="CR317" i="31"/>
  <c r="CR300" i="31"/>
  <c r="CR314" i="31"/>
  <c r="CR305" i="31"/>
  <c r="CR311" i="31"/>
  <c r="CR307" i="31"/>
  <c r="CR319" i="31"/>
  <c r="CR306" i="31"/>
  <c r="CR315" i="31"/>
  <c r="CR321" i="31"/>
  <c r="CQ131" i="31"/>
  <c r="CQ133" i="31"/>
  <c r="CQ116" i="31"/>
  <c r="CQ272" i="31"/>
  <c r="CQ372" i="31"/>
  <c r="CQ377" i="31"/>
  <c r="CQ376" i="31"/>
  <c r="CR93" i="32"/>
  <c r="CR86" i="32"/>
  <c r="CR105" i="32"/>
  <c r="CR99" i="32"/>
  <c r="CR237" i="32"/>
  <c r="CR233" i="32"/>
  <c r="CQ127" i="32"/>
  <c r="CQ126" i="32"/>
  <c r="CQ136" i="32"/>
  <c r="CR246" i="32"/>
  <c r="CR61" i="33"/>
  <c r="CR71" i="33"/>
  <c r="CP403" i="31"/>
  <c r="CQ254" i="32"/>
  <c r="CP408" i="31"/>
  <c r="CQ262" i="32"/>
  <c r="CQ266" i="32"/>
  <c r="CP404" i="31"/>
  <c r="CP396" i="32"/>
  <c r="CQ263" i="32"/>
  <c r="CR81" i="32"/>
  <c r="CQ334" i="31"/>
  <c r="CQ374" i="32"/>
  <c r="CQ205" i="30"/>
  <c r="CS17" i="33"/>
  <c r="CQ125" i="31"/>
  <c r="CQ129" i="31"/>
  <c r="CQ130" i="31"/>
  <c r="CQ119" i="31"/>
  <c r="CQ258" i="31"/>
  <c r="CQ267" i="31"/>
  <c r="CQ259" i="31"/>
  <c r="CQ366" i="31"/>
  <c r="CQ373" i="31"/>
  <c r="CQ374" i="31"/>
  <c r="CQ275" i="31"/>
  <c r="CR90" i="32"/>
  <c r="CR97" i="32"/>
  <c r="CR87" i="32"/>
  <c r="CR232" i="32"/>
  <c r="CR224" i="32"/>
  <c r="CQ122" i="32"/>
  <c r="CQ115" i="32"/>
  <c r="CQ114" i="32"/>
  <c r="CQ137" i="32"/>
  <c r="CR247" i="32"/>
  <c r="CQ10" i="38" a="1"/>
  <c r="CQ10" i="38" s="1"/>
  <c r="CP417" i="31"/>
  <c r="CQ272" i="32"/>
  <c r="CQ255" i="32"/>
  <c r="CP405" i="31"/>
  <c r="CP394" i="32"/>
  <c r="CP408" i="32"/>
  <c r="CP416" i="31"/>
  <c r="CP399" i="31"/>
  <c r="CQ257" i="32"/>
  <c r="CQ353" i="31"/>
  <c r="CQ348" i="31"/>
  <c r="CQ342" i="31"/>
  <c r="CQ376" i="32"/>
  <c r="CQ369" i="32"/>
  <c r="CS157" i="32"/>
  <c r="CS175" i="32" s="1"/>
  <c r="CQ122" i="31"/>
  <c r="CQ126" i="31"/>
  <c r="CQ117" i="31"/>
  <c r="CQ264" i="31"/>
  <c r="CQ265" i="31"/>
  <c r="CQ370" i="31"/>
  <c r="CQ381" i="31"/>
  <c r="CQ369" i="31"/>
  <c r="CQ137" i="31"/>
  <c r="CQ276" i="31"/>
  <c r="CR95" i="32"/>
  <c r="CR85" i="32"/>
  <c r="CR84" i="32"/>
  <c r="CR241" i="32"/>
  <c r="CR238" i="32"/>
  <c r="CR242" i="32"/>
  <c r="CR226" i="32"/>
  <c r="CR231" i="32"/>
  <c r="CR227" i="32"/>
  <c r="CQ129" i="32"/>
  <c r="CQ117" i="32"/>
  <c r="CQ135" i="32"/>
  <c r="CR69" i="33"/>
  <c r="CS8" i="16" a="1"/>
  <c r="CS8" i="16" s="1"/>
  <c r="CP411" i="32"/>
  <c r="CQ271" i="32"/>
  <c r="CQ270" i="32"/>
  <c r="CP409" i="32"/>
  <c r="CP401" i="32"/>
  <c r="CQ361" i="32"/>
  <c r="CP395" i="32"/>
  <c r="CP407" i="31"/>
  <c r="CP412" i="32"/>
  <c r="CQ372" i="32"/>
  <c r="CQ132" i="31"/>
  <c r="CQ121" i="31"/>
  <c r="CQ271" i="31"/>
  <c r="CQ255" i="31"/>
  <c r="CQ257" i="31"/>
  <c r="CQ378" i="31"/>
  <c r="CQ379" i="31"/>
  <c r="CQ135" i="31"/>
  <c r="CQ277" i="31"/>
  <c r="CR106" i="32"/>
  <c r="CR230" i="32"/>
  <c r="CR229" i="32"/>
  <c r="CR240" i="32"/>
  <c r="CR228" i="32"/>
  <c r="CQ130" i="32"/>
  <c r="CQ123" i="32"/>
  <c r="CR62" i="33"/>
  <c r="CR52" i="33"/>
  <c r="CP413" i="31"/>
  <c r="CQ269" i="32"/>
  <c r="CP402" i="31"/>
  <c r="CP414" i="32"/>
  <c r="CP398" i="31"/>
  <c r="CR221" i="32"/>
  <c r="CP416" i="32"/>
  <c r="CQ274" i="32"/>
  <c r="CP399" i="32"/>
  <c r="CQ347" i="31"/>
  <c r="CQ368" i="32"/>
  <c r="CQ127" i="31"/>
  <c r="CQ128" i="31"/>
  <c r="CQ269" i="31"/>
  <c r="CQ262" i="31"/>
  <c r="CQ270" i="31"/>
  <c r="CQ268" i="31"/>
  <c r="CQ383" i="31"/>
  <c r="CQ371" i="31"/>
  <c r="CQ136" i="31"/>
  <c r="CQ385" i="31"/>
  <c r="CR91" i="32"/>
  <c r="CR102" i="32"/>
  <c r="CR235" i="32"/>
  <c r="CQ132" i="32"/>
  <c r="CQ133" i="32"/>
  <c r="CQ121" i="32"/>
  <c r="CR60" i="33"/>
  <c r="CR68" i="33"/>
  <c r="CR53" i="33"/>
  <c r="CR54" i="33"/>
  <c r="CP405" i="32"/>
  <c r="CP417" i="32"/>
  <c r="CQ265" i="32"/>
  <c r="CQ276" i="32"/>
  <c r="CP414" i="31"/>
  <c r="CP397" i="31"/>
  <c r="CP406" i="32"/>
  <c r="CP413" i="32"/>
  <c r="CP410" i="32"/>
  <c r="CQ367" i="32"/>
  <c r="CQ371" i="32"/>
  <c r="CQ204" i="30"/>
  <c r="CQ134" i="31"/>
  <c r="CQ123" i="31"/>
  <c r="CQ124" i="31"/>
  <c r="CQ273" i="31"/>
  <c r="CQ263" i="31"/>
  <c r="CQ256" i="31"/>
  <c r="CQ368" i="31"/>
  <c r="CQ367" i="31"/>
  <c r="CQ386" i="31"/>
  <c r="CR100" i="32"/>
  <c r="CR104" i="32"/>
  <c r="CR107" i="32"/>
  <c r="CR243" i="32"/>
  <c r="CR225" i="32"/>
  <c r="CQ124" i="32"/>
  <c r="CQ128" i="32"/>
  <c r="CQ116" i="32"/>
  <c r="CQ125" i="32"/>
  <c r="CQ119" i="32"/>
  <c r="CR244" i="32"/>
  <c r="CR64" i="33"/>
  <c r="CR66" i="33"/>
  <c r="CR70" i="33"/>
  <c r="CR51" i="33"/>
  <c r="CP402" i="32"/>
  <c r="CQ268" i="32"/>
  <c r="CP407" i="32"/>
  <c r="CP411" i="31"/>
  <c r="CQ273" i="32"/>
  <c r="CP398" i="32"/>
  <c r="CQ275" i="32"/>
  <c r="CP406" i="31"/>
  <c r="CQ384" i="32"/>
  <c r="CQ380" i="32"/>
  <c r="CQ373" i="32"/>
  <c r="CQ115" i="31"/>
  <c r="CQ114" i="31"/>
  <c r="CQ261" i="31"/>
  <c r="CQ380" i="31"/>
  <c r="CQ364" i="31"/>
  <c r="CQ365" i="31"/>
  <c r="CQ387" i="31"/>
  <c r="CR98" i="32"/>
  <c r="CR94" i="32"/>
  <c r="CR103" i="32"/>
  <c r="CR89" i="32"/>
  <c r="CR236" i="32"/>
  <c r="CQ131" i="32"/>
  <c r="CQ118" i="32"/>
  <c r="CR245" i="32"/>
  <c r="CR55" i="33"/>
  <c r="CR67" i="33"/>
  <c r="CR57" i="33"/>
  <c r="CR50" i="33"/>
  <c r="CR73" i="33"/>
  <c r="CP403" i="32"/>
  <c r="CP395" i="31"/>
  <c r="CP409" i="31"/>
  <c r="CP412" i="31"/>
  <c r="CQ256" i="32"/>
  <c r="CP410" i="31"/>
  <c r="CQ277" i="32"/>
  <c r="CP396" i="31"/>
  <c r="CQ259" i="32"/>
  <c r="CQ365" i="32"/>
  <c r="CQ378" i="32"/>
  <c r="CQ266" i="31"/>
  <c r="CQ274" i="31"/>
  <c r="CQ375" i="31"/>
  <c r="CQ384" i="31"/>
  <c r="CR96" i="32"/>
  <c r="CR92" i="32"/>
  <c r="CR101" i="32"/>
  <c r="CR234" i="32"/>
  <c r="CR58" i="33"/>
  <c r="CR65" i="33"/>
  <c r="CR63" i="33"/>
  <c r="CR72" i="33"/>
  <c r="CS72" i="33" s="1"/>
  <c r="CQ261" i="32"/>
  <c r="CP397" i="32"/>
  <c r="CQ361" i="31"/>
  <c r="CQ264" i="32"/>
  <c r="CQ258" i="32"/>
  <c r="CP415" i="31"/>
  <c r="CP415" i="32"/>
  <c r="CP394" i="31"/>
  <c r="CQ267" i="32"/>
  <c r="CQ339" i="31"/>
  <c r="CR10" i="39" a="1"/>
  <c r="CR10" i="39" s="1"/>
  <c r="CQ8" i="38" a="1"/>
  <c r="CQ8" i="38" s="1"/>
  <c r="CS11" i="16" a="1"/>
  <c r="CS11" i="16" s="1"/>
  <c r="CR11" i="39" a="1"/>
  <c r="CR11" i="39" s="1"/>
  <c r="CQ7" i="38" a="1"/>
  <c r="CQ7" i="38" s="1"/>
  <c r="CQ11" i="38" a="1"/>
  <c r="CQ11" i="38" s="1"/>
  <c r="CR8" i="39" a="1"/>
  <c r="CR8" i="39" s="1"/>
  <c r="CR5" i="39" a="1"/>
  <c r="CR5" i="39" s="1"/>
  <c r="CS6" i="16" a="1"/>
  <c r="CS6" i="16" s="1"/>
  <c r="CQ227" i="33"/>
  <c r="CQ225" i="33"/>
  <c r="CQ226" i="33"/>
  <c r="CS5" i="16" a="1"/>
  <c r="CS5" i="16" s="1"/>
  <c r="CS10" i="16" a="1"/>
  <c r="CS10" i="16" s="1"/>
  <c r="CS9" i="16" a="1"/>
  <c r="CS9" i="16" s="1"/>
  <c r="CQ5" i="38" a="1"/>
  <c r="CQ5" i="38" s="1"/>
  <c r="CR7" i="39" a="1"/>
  <c r="CR7" i="39" s="1"/>
  <c r="CR150" i="33"/>
  <c r="CR149" i="33"/>
  <c r="CR148" i="33"/>
  <c r="CQ204" i="33"/>
  <c r="CQ216" i="33"/>
  <c r="CQ212" i="33"/>
  <c r="CQ214" i="33"/>
  <c r="CQ218" i="33"/>
  <c r="CQ220" i="33"/>
  <c r="CQ222" i="33"/>
  <c r="CQ207" i="33"/>
  <c r="CQ209" i="33"/>
  <c r="CQ224" i="33"/>
  <c r="CQ205" i="33"/>
  <c r="CQ211" i="33"/>
  <c r="CQ215" i="33"/>
  <c r="CQ219" i="33"/>
  <c r="CQ208" i="33"/>
  <c r="CQ221" i="33"/>
  <c r="CQ206" i="33"/>
  <c r="CQ223" i="33"/>
  <c r="CQ213" i="33"/>
  <c r="CQ175" i="33"/>
  <c r="CQ180" i="33"/>
  <c r="CQ187" i="33"/>
  <c r="CQ178" i="33"/>
  <c r="CQ185" i="33"/>
  <c r="CQ194" i="33"/>
  <c r="CQ176" i="33"/>
  <c r="CQ181" i="33"/>
  <c r="CQ188" i="33"/>
  <c r="CQ183" i="33"/>
  <c r="CQ190" i="33"/>
  <c r="CQ179" i="33"/>
  <c r="CQ195" i="33"/>
  <c r="CQ186" i="33"/>
  <c r="CQ193" i="33"/>
  <c r="CQ182" i="33"/>
  <c r="CQ189" i="33"/>
  <c r="CQ192" i="33"/>
  <c r="CQ196" i="33"/>
  <c r="CQ177" i="33"/>
  <c r="CQ184" i="33"/>
  <c r="CQ191" i="33"/>
  <c r="CQ217" i="33"/>
  <c r="CQ174" i="33"/>
  <c r="CQ197" i="33"/>
  <c r="CS59" i="33"/>
  <c r="CR132" i="33"/>
  <c r="CR134" i="33"/>
  <c r="CR130" i="33"/>
  <c r="CR128" i="33"/>
  <c r="CR142" i="33"/>
  <c r="CR131" i="33"/>
  <c r="CR136" i="33"/>
  <c r="CR138" i="33"/>
  <c r="CR144" i="33"/>
  <c r="CR146" i="33"/>
  <c r="CR137" i="33"/>
  <c r="CR139" i="33"/>
  <c r="CR141" i="33"/>
  <c r="CR97" i="33"/>
  <c r="CR104" i="33"/>
  <c r="CR129" i="33"/>
  <c r="CR145" i="33"/>
  <c r="CR99" i="33"/>
  <c r="CR101" i="33"/>
  <c r="CR108" i="33"/>
  <c r="CR111" i="33"/>
  <c r="CR115" i="33"/>
  <c r="CR117" i="33"/>
  <c r="CR119" i="33"/>
  <c r="CR140" i="33"/>
  <c r="CR103" i="33"/>
  <c r="CR106" i="33"/>
  <c r="CR113" i="33"/>
  <c r="CR127" i="33"/>
  <c r="CR147" i="33"/>
  <c r="CR107" i="33"/>
  <c r="CR112" i="33"/>
  <c r="CR116" i="33"/>
  <c r="CR135" i="33"/>
  <c r="CR143" i="33"/>
  <c r="CR98" i="33"/>
  <c r="CR110" i="33"/>
  <c r="CR100" i="33"/>
  <c r="CR118" i="33"/>
  <c r="CR102" i="33"/>
  <c r="CR114" i="33"/>
  <c r="CR109" i="33"/>
  <c r="CR105" i="33"/>
  <c r="CR120" i="33"/>
  <c r="CS23" i="32"/>
  <c r="CS32" i="32"/>
  <c r="CS25" i="32"/>
  <c r="CS27" i="32"/>
  <c r="CS29" i="32"/>
  <c r="CS37" i="32"/>
  <c r="CS42" i="32"/>
  <c r="CS30" i="32"/>
  <c r="CS35" i="32"/>
  <c r="CS38" i="32"/>
  <c r="CS41" i="32"/>
  <c r="CS24" i="32"/>
  <c r="CS21" i="32"/>
  <c r="CS43" i="32"/>
  <c r="CS40" i="32"/>
  <c r="CS20" i="32"/>
  <c r="CS26" i="32"/>
  <c r="CS31" i="32"/>
  <c r="CS22" i="32"/>
  <c r="CS28" i="32"/>
  <c r="CS34" i="32"/>
  <c r="CS36" i="32"/>
  <c r="CS39" i="32"/>
  <c r="CS33" i="32"/>
  <c r="CR247" i="31"/>
  <c r="CR246" i="31"/>
  <c r="CR212" i="31"/>
  <c r="CR213" i="31"/>
  <c r="CR73" i="31"/>
  <c r="CR72" i="31"/>
  <c r="CR224" i="31"/>
  <c r="CR226" i="31"/>
  <c r="CR228" i="31"/>
  <c r="CR233" i="31"/>
  <c r="CR230" i="31"/>
  <c r="CR225" i="31"/>
  <c r="CR227" i="31"/>
  <c r="CR232" i="31"/>
  <c r="CR236" i="31"/>
  <c r="CR238" i="31"/>
  <c r="CR242" i="31"/>
  <c r="CR244" i="31"/>
  <c r="CR229" i="31"/>
  <c r="CR234" i="31"/>
  <c r="CR239" i="31"/>
  <c r="CR241" i="31"/>
  <c r="CR237" i="31"/>
  <c r="CR243" i="31"/>
  <c r="CR245" i="31"/>
  <c r="CR235" i="31"/>
  <c r="CR240" i="31"/>
  <c r="CR231" i="31"/>
  <c r="CR52" i="31"/>
  <c r="CR32" i="31"/>
  <c r="CR38" i="31"/>
  <c r="CR55" i="31"/>
  <c r="CR66" i="31"/>
  <c r="CR24" i="31"/>
  <c r="CR35" i="31"/>
  <c r="CR50" i="31"/>
  <c r="CR57" i="31"/>
  <c r="CR62" i="31"/>
  <c r="CR64" i="31"/>
  <c r="CR22" i="31"/>
  <c r="CR28" i="31"/>
  <c r="CR30" i="31"/>
  <c r="CR26" i="31"/>
  <c r="CR54" i="31"/>
  <c r="CR53" i="31"/>
  <c r="CR59" i="31"/>
  <c r="CR68" i="31"/>
  <c r="CR70" i="31"/>
  <c r="CR20" i="31"/>
  <c r="CR37" i="31"/>
  <c r="CR40" i="31"/>
  <c r="CR42" i="31"/>
  <c r="CR34" i="31"/>
  <c r="CR61" i="31"/>
  <c r="CR51" i="31"/>
  <c r="CR63" i="31"/>
  <c r="CR65" i="31"/>
  <c r="CR31" i="31"/>
  <c r="CR60" i="31"/>
  <c r="CR69" i="31"/>
  <c r="CR71" i="31"/>
  <c r="CR25" i="31"/>
  <c r="CR33" i="31"/>
  <c r="CR43" i="31"/>
  <c r="CR23" i="31"/>
  <c r="CR58" i="31"/>
  <c r="CR41" i="31"/>
  <c r="CR67" i="31"/>
  <c r="CR21" i="31"/>
  <c r="CR29" i="31"/>
  <c r="CR39" i="31"/>
  <c r="CR36" i="31"/>
  <c r="CR27" i="31"/>
  <c r="CR192" i="31"/>
  <c r="CR207" i="31"/>
  <c r="CR210" i="31"/>
  <c r="CR202" i="31"/>
  <c r="CR190" i="31"/>
  <c r="CR200" i="31"/>
  <c r="CR204" i="31"/>
  <c r="CR193" i="31"/>
  <c r="CR198" i="31"/>
  <c r="CR209" i="31"/>
  <c r="CR195" i="31"/>
  <c r="CR203" i="31"/>
  <c r="CR206" i="31"/>
  <c r="CR162" i="31"/>
  <c r="CR164" i="31"/>
  <c r="CR167" i="31"/>
  <c r="CR169" i="31"/>
  <c r="CR173" i="31"/>
  <c r="CR178" i="31"/>
  <c r="CR182" i="31"/>
  <c r="CR197" i="31"/>
  <c r="CR205" i="31"/>
  <c r="CR211" i="31"/>
  <c r="CR175" i="31"/>
  <c r="CR180" i="31"/>
  <c r="CR160" i="31"/>
  <c r="CR166" i="31"/>
  <c r="CR194" i="31"/>
  <c r="CR163" i="31"/>
  <c r="CR170" i="31"/>
  <c r="CR172" i="31"/>
  <c r="CR177" i="31"/>
  <c r="CR179" i="31"/>
  <c r="CR183" i="31"/>
  <c r="CR174" i="31"/>
  <c r="CR181" i="31"/>
  <c r="CR201" i="31"/>
  <c r="CR161" i="31"/>
  <c r="CR165" i="31"/>
  <c r="CR168" i="31"/>
  <c r="CR191" i="31"/>
  <c r="CR176" i="31"/>
  <c r="CR171" i="31"/>
  <c r="CR208" i="31"/>
  <c r="CR199" i="31"/>
  <c r="CR81" i="31"/>
  <c r="CQ89" i="31"/>
  <c r="CQ94" i="31"/>
  <c r="CQ84" i="31"/>
  <c r="CQ91" i="31"/>
  <c r="CQ87" i="31"/>
  <c r="CQ93" i="31"/>
  <c r="CQ98" i="31"/>
  <c r="CQ101" i="31"/>
  <c r="CQ85" i="31"/>
  <c r="CQ90" i="31"/>
  <c r="CQ95" i="31"/>
  <c r="CQ97" i="31"/>
  <c r="CQ103" i="31"/>
  <c r="CQ88" i="31"/>
  <c r="CQ100" i="31"/>
  <c r="CQ105" i="31"/>
  <c r="CQ86" i="31"/>
  <c r="CQ92" i="31"/>
  <c r="CQ104" i="31"/>
  <c r="CQ107" i="31"/>
  <c r="CQ102" i="31"/>
  <c r="CQ106" i="31"/>
  <c r="CQ99" i="31"/>
  <c r="CQ96" i="31"/>
  <c r="CR55" i="16"/>
  <c r="CR127" i="16" s="1"/>
  <c r="CR32" i="16"/>
  <c r="CR105" i="16" s="1"/>
  <c r="CR54" i="16"/>
  <c r="CR126" i="16" s="1"/>
  <c r="CR31" i="16"/>
  <c r="CR104" i="16" s="1"/>
  <c r="CR33" i="16"/>
  <c r="CR106" i="16" s="1"/>
  <c r="CR56" i="16"/>
  <c r="CR128" i="16" s="1"/>
  <c r="CR34" i="16"/>
  <c r="CR107" i="16" s="1"/>
  <c r="CR57" i="16"/>
  <c r="CR129" i="16" s="1"/>
  <c r="CQ260" i="30"/>
  <c r="CP387" i="30"/>
  <c r="CS67" i="30"/>
  <c r="CS70" i="30"/>
  <c r="CS72" i="30"/>
  <c r="CS38" i="30"/>
  <c r="CS40" i="30"/>
  <c r="CS42" i="30"/>
  <c r="CS68" i="30"/>
  <c r="CS37" i="30"/>
  <c r="CS39" i="30"/>
  <c r="CS41" i="30"/>
  <c r="CS69" i="30"/>
  <c r="CS71" i="30"/>
  <c r="CP399" i="30"/>
  <c r="CS39" i="39"/>
  <c r="CS61" i="39" s="1"/>
  <c r="CS89" i="39" s="1"/>
  <c r="CS111" i="39" s="1"/>
  <c r="CS133" i="39" s="1"/>
  <c r="CT16" i="39"/>
  <c r="CS4" i="39"/>
  <c r="CS9" i="39" s="1" a="1"/>
  <c r="CS9" i="39" s="1"/>
  <c r="CQ85" i="38"/>
  <c r="CS16" i="38"/>
  <c r="CR4" i="38"/>
  <c r="CR9" i="38" s="1" a="1"/>
  <c r="CR9" i="38" s="1"/>
  <c r="CR39" i="38"/>
  <c r="CR61" i="38" s="1"/>
  <c r="CR89" i="38" s="1"/>
  <c r="CR111" i="38" s="1"/>
  <c r="CR133" i="38" s="1"/>
  <c r="CP374" i="30"/>
  <c r="CP359" i="30"/>
  <c r="CP362" i="30"/>
  <c r="CR110" i="30"/>
  <c r="CS110" i="30" s="1"/>
  <c r="CR122" i="30"/>
  <c r="CS122" i="30" s="1"/>
  <c r="CS130" i="30"/>
  <c r="CQ266" i="30"/>
  <c r="CP360" i="30"/>
  <c r="CP398" i="30"/>
  <c r="CP373" i="30"/>
  <c r="CR114" i="30"/>
  <c r="CS114" i="30" s="1"/>
  <c r="CP393" i="30"/>
  <c r="CP355" i="30"/>
  <c r="CP365" i="30"/>
  <c r="CP400" i="30"/>
  <c r="CP389" i="30"/>
  <c r="CP358" i="30"/>
  <c r="CP392" i="30"/>
  <c r="CP401" i="30"/>
  <c r="CP391" i="30"/>
  <c r="CP356" i="30"/>
  <c r="CP407" i="30"/>
  <c r="CP402" i="30"/>
  <c r="CP385" i="30"/>
  <c r="CP357" i="30"/>
  <c r="CP366" i="30"/>
  <c r="CP368" i="30"/>
  <c r="CP388" i="30"/>
  <c r="CP363" i="30"/>
  <c r="CR124" i="30"/>
  <c r="CS124" i="30" s="1"/>
  <c r="CP405" i="30"/>
  <c r="CP369" i="30"/>
  <c r="CP397" i="30"/>
  <c r="CP390" i="30"/>
  <c r="CP384" i="30"/>
  <c r="CP403" i="30"/>
  <c r="CR112" i="30"/>
  <c r="CS112" i="30" s="1"/>
  <c r="CP364" i="30"/>
  <c r="CP375" i="30"/>
  <c r="CP394" i="30"/>
  <c r="CP395" i="30"/>
  <c r="CP396" i="30"/>
  <c r="CP372" i="30"/>
  <c r="CR128" i="30"/>
  <c r="CS128" i="30" s="1"/>
  <c r="CP367" i="30"/>
  <c r="CP370" i="30"/>
  <c r="CP371" i="30"/>
  <c r="CP376" i="30"/>
  <c r="CP404" i="30"/>
  <c r="CP361" i="30"/>
  <c r="CP377" i="30"/>
  <c r="CQ234" i="30"/>
  <c r="BG216" i="30"/>
  <c r="CR117" i="30"/>
  <c r="CS117" i="30" s="1"/>
  <c r="CR119" i="30"/>
  <c r="CS119" i="30" s="1"/>
  <c r="CR125" i="30"/>
  <c r="CS125" i="30" s="1"/>
  <c r="CR123" i="30"/>
  <c r="CS123" i="30" s="1"/>
  <c r="CR133" i="30"/>
  <c r="CS133" i="30" s="1"/>
  <c r="CR109" i="30"/>
  <c r="CS109" i="30" s="1"/>
  <c r="CR129" i="30"/>
  <c r="CS129" i="30" s="1"/>
  <c r="CR113" i="30"/>
  <c r="CS113" i="30" s="1"/>
  <c r="CR131" i="30"/>
  <c r="CS131" i="30" s="1"/>
  <c r="CR111" i="30"/>
  <c r="CS111" i="30" s="1"/>
  <c r="CR127" i="30"/>
  <c r="CS127" i="30" s="1"/>
  <c r="CR115" i="30"/>
  <c r="CS115" i="30" s="1"/>
  <c r="CR121" i="30"/>
  <c r="CS121" i="30" s="1"/>
  <c r="CS298" i="32"/>
  <c r="CS328" i="32" s="1"/>
  <c r="CR328" i="32"/>
  <c r="CQ220" i="30"/>
  <c r="CQ253" i="30"/>
  <c r="CQ232" i="30"/>
  <c r="CR132" i="30"/>
  <c r="CS132" i="30" s="1"/>
  <c r="CQ229" i="30"/>
  <c r="CQ263" i="30"/>
  <c r="CS82" i="32"/>
  <c r="CS112" i="32" s="1"/>
  <c r="CR112" i="32"/>
  <c r="CR134" i="32" s="1"/>
  <c r="CS134" i="32" s="1"/>
  <c r="CR202" i="33"/>
  <c r="CS172" i="33"/>
  <c r="CS202" i="33" s="1"/>
  <c r="CQ237" i="30"/>
  <c r="CQ221" i="30"/>
  <c r="CQ240" i="30"/>
  <c r="CQ257" i="30"/>
  <c r="CR118" i="30"/>
  <c r="CS118" i="30" s="1"/>
  <c r="CS94" i="33"/>
  <c r="CS222" i="31"/>
  <c r="CS252" i="31" s="1"/>
  <c r="CR252" i="31"/>
  <c r="CR277" i="31" s="1"/>
  <c r="CS157" i="31"/>
  <c r="CQ230" i="30"/>
  <c r="CQ238" i="30"/>
  <c r="CQ225" i="30"/>
  <c r="CQ224" i="30"/>
  <c r="CQ392" i="32"/>
  <c r="CQ404" i="32" s="1"/>
  <c r="CR362" i="32"/>
  <c r="CR366" i="32" s="1"/>
  <c r="CS17" i="31"/>
  <c r="CQ269" i="30"/>
  <c r="CS82" i="31"/>
  <c r="CS112" i="31" s="1"/>
  <c r="CR112" i="31"/>
  <c r="CR135" i="31" s="1"/>
  <c r="CQ267" i="30"/>
  <c r="CQ251" i="30"/>
  <c r="CQ264" i="30"/>
  <c r="CQ246" i="30"/>
  <c r="CQ227" i="30"/>
  <c r="CQ321" i="30"/>
  <c r="CQ352" i="30" s="1"/>
  <c r="CQ382" i="30" s="1"/>
  <c r="CR291" i="30"/>
  <c r="CQ226" i="30"/>
  <c r="CQ228" i="30"/>
  <c r="CR175" i="30"/>
  <c r="CR178" i="30"/>
  <c r="CR177" i="30"/>
  <c r="CR174" i="30"/>
  <c r="CR179" i="30"/>
  <c r="CR176" i="30"/>
  <c r="CQ249" i="30"/>
  <c r="CQ270" i="30"/>
  <c r="CQ239" i="30"/>
  <c r="CQ252" i="30"/>
  <c r="CR252" i="32"/>
  <c r="CS222" i="32"/>
  <c r="CS252" i="32" s="1"/>
  <c r="CR171" i="33"/>
  <c r="CR328" i="31"/>
  <c r="CR349" i="31" s="1"/>
  <c r="CS298" i="31"/>
  <c r="CS328" i="31" s="1"/>
  <c r="CQ223" i="30"/>
  <c r="CR120" i="30"/>
  <c r="CS120" i="30" s="1"/>
  <c r="CQ247" i="30"/>
  <c r="CQ218" i="30"/>
  <c r="CQ255" i="30"/>
  <c r="CQ248" i="30"/>
  <c r="CQ262" i="30"/>
  <c r="CQ259" i="30"/>
  <c r="CR126" i="30"/>
  <c r="CS126" i="30" s="1"/>
  <c r="CQ258" i="30"/>
  <c r="CQ233" i="30"/>
  <c r="CQ236" i="30"/>
  <c r="CQ261" i="30"/>
  <c r="CQ392" i="31"/>
  <c r="CQ401" i="31" s="1"/>
  <c r="CR362" i="31"/>
  <c r="CQ265" i="30"/>
  <c r="CQ231" i="30"/>
  <c r="CQ254" i="30"/>
  <c r="CQ235" i="30"/>
  <c r="CP386" i="30"/>
  <c r="CQ268" i="30"/>
  <c r="CR290" i="30"/>
  <c r="CQ343" i="30"/>
  <c r="CQ346" i="30"/>
  <c r="CQ345" i="30"/>
  <c r="CQ342" i="30"/>
  <c r="CQ344" i="30"/>
  <c r="CQ313" i="30"/>
  <c r="CQ314" i="30"/>
  <c r="CQ341" i="30"/>
  <c r="CQ311" i="30"/>
  <c r="CQ315" i="30"/>
  <c r="CQ312" i="30"/>
  <c r="CQ316" i="30"/>
  <c r="CQ222" i="30"/>
  <c r="BG383" i="30"/>
  <c r="CR116" i="30"/>
  <c r="CS116" i="30" s="1"/>
  <c r="CR184" i="30"/>
  <c r="CR215" i="30" s="1"/>
  <c r="CR245" i="30" s="1"/>
  <c r="CS154" i="30"/>
  <c r="CS184" i="30" s="1"/>
  <c r="CS215" i="30" s="1"/>
  <c r="CS245" i="30" s="1"/>
  <c r="CQ256" i="30"/>
  <c r="CQ217" i="30"/>
  <c r="BG353" i="30"/>
  <c r="CQ219" i="30"/>
  <c r="CP354" i="30"/>
  <c r="CQ250" i="30"/>
  <c r="CQ39" i="36"/>
  <c r="CP81" i="36"/>
  <c r="CP102" i="36" s="1"/>
  <c r="CP131" i="36" s="1"/>
  <c r="CP132" i="36" s="1"/>
  <c r="CP59" i="36"/>
  <c r="CH109" i="36"/>
  <c r="CI46" i="36"/>
  <c r="CI66" i="36" s="1"/>
  <c r="CR38" i="37"/>
  <c r="CQ48" i="37"/>
  <c r="CQ49" i="37" s="1"/>
  <c r="CH105" i="36"/>
  <c r="CI42" i="36"/>
  <c r="CI62" i="36" s="1"/>
  <c r="CJ14" i="35"/>
  <c r="CH117" i="36"/>
  <c r="CI54" i="36"/>
  <c r="CI74" i="36" s="1"/>
  <c r="CI50" i="36"/>
  <c r="CI70" i="36" s="1"/>
  <c r="CH113" i="36"/>
  <c r="CH111" i="36"/>
  <c r="CI48" i="36"/>
  <c r="CI68" i="36" s="1"/>
  <c r="CH104" i="36"/>
  <c r="CI41" i="36"/>
  <c r="CI61" i="36" s="1"/>
  <c r="CH106" i="36"/>
  <c r="CI43" i="36"/>
  <c r="CI63" i="36" s="1"/>
  <c r="CI40" i="36"/>
  <c r="CI60" i="36" s="1"/>
  <c r="CH56" i="36"/>
  <c r="CJ50" i="37"/>
  <c r="CK39" i="37"/>
  <c r="CH115" i="36"/>
  <c r="CI52" i="36"/>
  <c r="CI72" i="36" s="1"/>
  <c r="CH108" i="36"/>
  <c r="CI45" i="36"/>
  <c r="CI65" i="36" s="1"/>
  <c r="CH110" i="36"/>
  <c r="CI47" i="36"/>
  <c r="CI67" i="36" s="1"/>
  <c r="CH116" i="36"/>
  <c r="CI53" i="36"/>
  <c r="CI73" i="36" s="1"/>
  <c r="CR27" i="35"/>
  <c r="CI44" i="36"/>
  <c r="CI64" i="36" s="1"/>
  <c r="CH107" i="36"/>
  <c r="CH112" i="36"/>
  <c r="CI49" i="36"/>
  <c r="CI69" i="36" s="1"/>
  <c r="CI51" i="36"/>
  <c r="CI71" i="36" s="1"/>
  <c r="CH114" i="36"/>
  <c r="CG78" i="36"/>
  <c r="CG103" i="36"/>
  <c r="CG119" i="36" s="1"/>
  <c r="CQ149" i="16"/>
  <c r="CQ148" i="16"/>
  <c r="CQ151" i="16"/>
  <c r="CQ150" i="16"/>
  <c r="CR47" i="16"/>
  <c r="CR119" i="16" s="1"/>
  <c r="CR24" i="16"/>
  <c r="CR97" i="16" s="1"/>
  <c r="CQ146" i="16"/>
  <c r="CQ141" i="16"/>
  <c r="CQ74" i="16"/>
  <c r="CQ77" i="16"/>
  <c r="CQ69" i="16"/>
  <c r="CQ79" i="16"/>
  <c r="CQ78" i="16"/>
  <c r="CQ76" i="16"/>
  <c r="CT16" i="16"/>
  <c r="CT4" i="16" s="1"/>
  <c r="CT7" i="16" s="1" a="1"/>
  <c r="CT7" i="16" s="1"/>
  <c r="CS39" i="16"/>
  <c r="CS61" i="16" s="1"/>
  <c r="CS89" i="16" s="1"/>
  <c r="CS111" i="16" s="1"/>
  <c r="CS133" i="16" s="1"/>
  <c r="BF79" i="30"/>
  <c r="BA61" i="16"/>
  <c r="BA89" i="16" s="1"/>
  <c r="BA111" i="16" s="1"/>
  <c r="BA133" i="16" s="1"/>
  <c r="CS171" i="32" l="1"/>
  <c r="CR12" i="22"/>
  <c r="CQ13" i="22"/>
  <c r="CQ14" i="22"/>
  <c r="CQ15" i="22"/>
  <c r="CR13" i="22"/>
  <c r="CR14" i="22"/>
  <c r="CR15" i="22"/>
  <c r="CI76" i="36"/>
  <c r="CP85" i="36"/>
  <c r="CP83" i="36"/>
  <c r="CP88" i="36"/>
  <c r="CP93" i="36"/>
  <c r="CP95" i="36"/>
  <c r="CP91" i="36"/>
  <c r="CP92" i="36"/>
  <c r="CP96" i="36"/>
  <c r="CP84" i="36"/>
  <c r="CP94" i="36"/>
  <c r="CK82" i="36"/>
  <c r="CJ98" i="36"/>
  <c r="CP90" i="36"/>
  <c r="CP87" i="36"/>
  <c r="CG134" i="36"/>
  <c r="CG121" i="36"/>
  <c r="CP86" i="36"/>
  <c r="CP89" i="36"/>
  <c r="CS53" i="33"/>
  <c r="CR378" i="31"/>
  <c r="CI19" i="35"/>
  <c r="CJ15" i="35"/>
  <c r="CJ17" i="35" s="1"/>
  <c r="CL22" i="35"/>
  <c r="CK23" i="35"/>
  <c r="CK32" i="35" s="1"/>
  <c r="CK21" i="35"/>
  <c r="CK31" i="35" s="1"/>
  <c r="CL20" i="35"/>
  <c r="CH30" i="35"/>
  <c r="CI29" i="35"/>
  <c r="CS174" i="32"/>
  <c r="CS181" i="32"/>
  <c r="CS170" i="32"/>
  <c r="CS179" i="32"/>
  <c r="CS182" i="32"/>
  <c r="CS161" i="32"/>
  <c r="CS173" i="32"/>
  <c r="CS178" i="32"/>
  <c r="CS183" i="32"/>
  <c r="CS169" i="32"/>
  <c r="CS172" i="32"/>
  <c r="CS176" i="32"/>
  <c r="CS177" i="32"/>
  <c r="CS166" i="32"/>
  <c r="CS167" i="32"/>
  <c r="CS165" i="32"/>
  <c r="CS160" i="32"/>
  <c r="CS168" i="32"/>
  <c r="CS164" i="32"/>
  <c r="CS180" i="32"/>
  <c r="CS163" i="32"/>
  <c r="CS162" i="32"/>
  <c r="CS52" i="16"/>
  <c r="CS29" i="16"/>
  <c r="CS102" i="16" s="1"/>
  <c r="CS6" i="38"/>
  <c r="CS6" i="39"/>
  <c r="CS64" i="33"/>
  <c r="CS26" i="33"/>
  <c r="CS36" i="33"/>
  <c r="CS24" i="33"/>
  <c r="CS25" i="33"/>
  <c r="CS68" i="33"/>
  <c r="CS57" i="33"/>
  <c r="CS67" i="33"/>
  <c r="CS37" i="33"/>
  <c r="CS22" i="33"/>
  <c r="CS43" i="33"/>
  <c r="CS39" i="33"/>
  <c r="CS69" i="33"/>
  <c r="CS33" i="33"/>
  <c r="CS40" i="33"/>
  <c r="CS38" i="33"/>
  <c r="CS32" i="33"/>
  <c r="CS65" i="33"/>
  <c r="CS52" i="33"/>
  <c r="CS66" i="33"/>
  <c r="CS29" i="33"/>
  <c r="CS58" i="33"/>
  <c r="CS27" i="33"/>
  <c r="CS60" i="33"/>
  <c r="CS54" i="33"/>
  <c r="CS61" i="33"/>
  <c r="CS63" i="33"/>
  <c r="CS41" i="33"/>
  <c r="CS23" i="33"/>
  <c r="CS42" i="33"/>
  <c r="CS51" i="33"/>
  <c r="CS73" i="33"/>
  <c r="CS20" i="33"/>
  <c r="CS62" i="33"/>
  <c r="CS34" i="33"/>
  <c r="CS21" i="33"/>
  <c r="CS35" i="33"/>
  <c r="CS55" i="33"/>
  <c r="CS71" i="33"/>
  <c r="CS31" i="33"/>
  <c r="CS30" i="33"/>
  <c r="CS70" i="33"/>
  <c r="CS50" i="33"/>
  <c r="CS28" i="33"/>
  <c r="CR371" i="32"/>
  <c r="CR368" i="32"/>
  <c r="CR369" i="32"/>
  <c r="CR334" i="31"/>
  <c r="CR365" i="32"/>
  <c r="CR367" i="32"/>
  <c r="CR347" i="31"/>
  <c r="CR376" i="32"/>
  <c r="CR342" i="31"/>
  <c r="CR373" i="32"/>
  <c r="CR372" i="32"/>
  <c r="CR348" i="31"/>
  <c r="CR353" i="31"/>
  <c r="CR374" i="32"/>
  <c r="CR380" i="32"/>
  <c r="CR339" i="31"/>
  <c r="CR378" i="32"/>
  <c r="CR384" i="32"/>
  <c r="CR206" i="30"/>
  <c r="CR207" i="30"/>
  <c r="CR129" i="31"/>
  <c r="CR130" i="31"/>
  <c r="CR114" i="31"/>
  <c r="CR258" i="31"/>
  <c r="CR274" i="31"/>
  <c r="CR254" i="31"/>
  <c r="CR373" i="31"/>
  <c r="CR367" i="31"/>
  <c r="CR372" i="31"/>
  <c r="CR137" i="31"/>
  <c r="CS243" i="32"/>
  <c r="CS239" i="32"/>
  <c r="CS227" i="32"/>
  <c r="CS232" i="32"/>
  <c r="CS228" i="32"/>
  <c r="CS97" i="32"/>
  <c r="CS98" i="32"/>
  <c r="CS104" i="32"/>
  <c r="CS101" i="32"/>
  <c r="CS88" i="32"/>
  <c r="CR361" i="31"/>
  <c r="CQ410" i="31"/>
  <c r="CR268" i="32"/>
  <c r="CS268" i="32" s="1"/>
  <c r="CR125" i="32"/>
  <c r="CS125" i="32" s="1"/>
  <c r="CR276" i="32"/>
  <c r="CS276" i="32" s="1"/>
  <c r="CQ414" i="32"/>
  <c r="CR123" i="32"/>
  <c r="CS123" i="32" s="1"/>
  <c r="CQ395" i="32"/>
  <c r="CQ399" i="31"/>
  <c r="CR262" i="32"/>
  <c r="CS262" i="32" s="1"/>
  <c r="CR126" i="32"/>
  <c r="CS126" i="32" s="1"/>
  <c r="CR331" i="31"/>
  <c r="CR335" i="31"/>
  <c r="CS297" i="32"/>
  <c r="CR370" i="32"/>
  <c r="CR205" i="30"/>
  <c r="CR122" i="31"/>
  <c r="CR126" i="31"/>
  <c r="CR272" i="31"/>
  <c r="CR271" i="31"/>
  <c r="CR384" i="31"/>
  <c r="CR365" i="31"/>
  <c r="CR364" i="31"/>
  <c r="CS226" i="32"/>
  <c r="CS233" i="32"/>
  <c r="CS237" i="32"/>
  <c r="CS92" i="32"/>
  <c r="CS94" i="32"/>
  <c r="CS99" i="32"/>
  <c r="CR267" i="32"/>
  <c r="CS267" i="32" s="1"/>
  <c r="CQ397" i="32"/>
  <c r="CR256" i="32"/>
  <c r="CS256" i="32" s="1"/>
  <c r="CQ402" i="32"/>
  <c r="CR116" i="32"/>
  <c r="CS116" i="32" s="1"/>
  <c r="CR265" i="32"/>
  <c r="CS265" i="32" s="1"/>
  <c r="CR121" i="32"/>
  <c r="CS121" i="32" s="1"/>
  <c r="CQ402" i="31"/>
  <c r="CR130" i="32"/>
  <c r="CS130" i="32" s="1"/>
  <c r="CR361" i="32"/>
  <c r="CQ416" i="31"/>
  <c r="CQ408" i="31"/>
  <c r="CR127" i="32"/>
  <c r="CS127" i="32" s="1"/>
  <c r="CR352" i="31"/>
  <c r="CR364" i="32"/>
  <c r="CR381" i="32"/>
  <c r="CR386" i="32"/>
  <c r="CR377" i="32"/>
  <c r="CS153" i="30"/>
  <c r="CR131" i="31"/>
  <c r="CS131" i="31" s="1"/>
  <c r="CR115" i="31"/>
  <c r="CR128" i="31"/>
  <c r="CR118" i="31"/>
  <c r="CR255" i="31"/>
  <c r="CR267" i="31"/>
  <c r="CR259" i="31"/>
  <c r="CR266" i="31"/>
  <c r="CR368" i="31"/>
  <c r="CR382" i="31"/>
  <c r="CS234" i="32"/>
  <c r="CS225" i="32"/>
  <c r="CS224" i="32"/>
  <c r="CS245" i="32"/>
  <c r="CQ394" i="31"/>
  <c r="CR261" i="32"/>
  <c r="CS261" i="32" s="1"/>
  <c r="CQ412" i="31"/>
  <c r="CQ406" i="31"/>
  <c r="CR128" i="32"/>
  <c r="CS128" i="32" s="1"/>
  <c r="CQ417" i="32"/>
  <c r="CR133" i="32"/>
  <c r="CS133" i="32" s="1"/>
  <c r="CR269" i="32"/>
  <c r="CS269" i="32" s="1"/>
  <c r="CQ401" i="32"/>
  <c r="CR135" i="32"/>
  <c r="CS135" i="32" s="1"/>
  <c r="CQ408" i="32"/>
  <c r="CR137" i="32"/>
  <c r="CS137" i="32" s="1"/>
  <c r="CS81" i="32"/>
  <c r="CR254" i="32"/>
  <c r="CS254" i="32" s="1"/>
  <c r="CR350" i="31"/>
  <c r="CR337" i="31"/>
  <c r="CR385" i="32"/>
  <c r="CR209" i="30"/>
  <c r="CR132" i="31"/>
  <c r="CS132" i="31" s="1"/>
  <c r="CR124" i="31"/>
  <c r="CS124" i="31" s="1"/>
  <c r="CR116" i="31"/>
  <c r="CR265" i="31"/>
  <c r="CS265" i="31" s="1"/>
  <c r="CR264" i="31"/>
  <c r="CR380" i="31"/>
  <c r="CR376" i="31"/>
  <c r="CR386" i="31"/>
  <c r="CS236" i="32"/>
  <c r="CS242" i="32"/>
  <c r="CS95" i="32"/>
  <c r="CS90" i="32"/>
  <c r="CS85" i="32"/>
  <c r="CS87" i="32"/>
  <c r="CQ415" i="32"/>
  <c r="CQ409" i="31"/>
  <c r="CR275" i="32"/>
  <c r="CS275" i="32" s="1"/>
  <c r="CR124" i="32"/>
  <c r="CS124" i="32" s="1"/>
  <c r="CQ410" i="32"/>
  <c r="CQ405" i="32"/>
  <c r="CR132" i="32"/>
  <c r="CS132" i="32" s="1"/>
  <c r="CQ399" i="32"/>
  <c r="CQ413" i="31"/>
  <c r="CQ409" i="32"/>
  <c r="CQ394" i="32"/>
  <c r="CR114" i="32"/>
  <c r="CS114" i="32" s="1"/>
  <c r="CR263" i="32"/>
  <c r="CS263" i="32" s="1"/>
  <c r="CQ403" i="31"/>
  <c r="CR338" i="31"/>
  <c r="CR340" i="31"/>
  <c r="CS221" i="31"/>
  <c r="CR127" i="31"/>
  <c r="CR119" i="31"/>
  <c r="CS119" i="31" s="1"/>
  <c r="CR257" i="31"/>
  <c r="CR262" i="31"/>
  <c r="CR377" i="31"/>
  <c r="CR374" i="31"/>
  <c r="CR387" i="31"/>
  <c r="CS240" i="32"/>
  <c r="CS96" i="32"/>
  <c r="CS84" i="32"/>
  <c r="CS246" i="32"/>
  <c r="CT9" i="16" a="1"/>
  <c r="CT9" i="16" s="1"/>
  <c r="CS8" i="39" a="1"/>
  <c r="CS8" i="39" s="1"/>
  <c r="CR259" i="32"/>
  <c r="CS259" i="32" s="1"/>
  <c r="CQ395" i="31"/>
  <c r="CR118" i="32"/>
  <c r="CS118" i="32" s="1"/>
  <c r="CQ398" i="32"/>
  <c r="CQ413" i="32"/>
  <c r="CR274" i="32"/>
  <c r="CS274" i="32" s="1"/>
  <c r="CR270" i="32"/>
  <c r="CS270" i="32" s="1"/>
  <c r="CR117" i="32"/>
  <c r="CS117" i="32" s="1"/>
  <c r="CQ405" i="31"/>
  <c r="CR115" i="32"/>
  <c r="CS115" i="32" s="1"/>
  <c r="CQ396" i="32"/>
  <c r="CR345" i="31"/>
  <c r="CR341" i="31"/>
  <c r="CR383" i="32"/>
  <c r="CR375" i="32"/>
  <c r="CR204" i="30"/>
  <c r="CR134" i="31"/>
  <c r="CS134" i="31" s="1"/>
  <c r="CR123" i="31"/>
  <c r="CR117" i="31"/>
  <c r="CR121" i="31"/>
  <c r="CS121" i="31" s="1"/>
  <c r="CR273" i="31"/>
  <c r="CR270" i="31"/>
  <c r="CR268" i="31"/>
  <c r="CR370" i="31"/>
  <c r="CR381" i="31"/>
  <c r="CR369" i="31"/>
  <c r="CR275" i="31"/>
  <c r="CS275" i="31" s="1"/>
  <c r="CR385" i="31"/>
  <c r="CS235" i="32"/>
  <c r="CS106" i="32"/>
  <c r="CS93" i="32"/>
  <c r="CS244" i="32"/>
  <c r="CQ415" i="31"/>
  <c r="CQ396" i="31"/>
  <c r="CQ403" i="32"/>
  <c r="CR131" i="32"/>
  <c r="CS131" i="32" s="1"/>
  <c r="CR273" i="32"/>
  <c r="CS273" i="32" s="1"/>
  <c r="CQ406" i="32"/>
  <c r="CQ416" i="32"/>
  <c r="CR271" i="32"/>
  <c r="CS271" i="32" s="1"/>
  <c r="CR129" i="32"/>
  <c r="CS129" i="32" s="1"/>
  <c r="CR255" i="32"/>
  <c r="CS255" i="32" s="1"/>
  <c r="CR122" i="32"/>
  <c r="CS122" i="32" s="1"/>
  <c r="CR332" i="31"/>
  <c r="CR351" i="31"/>
  <c r="CR344" i="31"/>
  <c r="CR330" i="31"/>
  <c r="CR208" i="30"/>
  <c r="CR125" i="31"/>
  <c r="CR269" i="31"/>
  <c r="CS269" i="31" s="1"/>
  <c r="CR263" i="31"/>
  <c r="CS263" i="31" s="1"/>
  <c r="CR256" i="31"/>
  <c r="CS256" i="31" s="1"/>
  <c r="CR375" i="31"/>
  <c r="CR379" i="31"/>
  <c r="CR383" i="31"/>
  <c r="CR136" i="31"/>
  <c r="CR276" i="31"/>
  <c r="CS241" i="32"/>
  <c r="CS86" i="32"/>
  <c r="CS102" i="32"/>
  <c r="CS107" i="32"/>
  <c r="CS91" i="32"/>
  <c r="CS247" i="32"/>
  <c r="CR258" i="32"/>
  <c r="CS258" i="32" s="1"/>
  <c r="CQ411" i="31"/>
  <c r="CQ397" i="31"/>
  <c r="CS221" i="32"/>
  <c r="CQ412" i="32"/>
  <c r="CQ411" i="32"/>
  <c r="CR272" i="32"/>
  <c r="CS272" i="32" s="1"/>
  <c r="CQ404" i="31"/>
  <c r="CR343" i="31"/>
  <c r="CR333" i="31"/>
  <c r="CR382" i="32"/>
  <c r="CR133" i="31"/>
  <c r="CR261" i="31"/>
  <c r="CS261" i="31" s="1"/>
  <c r="CR366" i="31"/>
  <c r="CR371" i="31"/>
  <c r="CS230" i="32"/>
  <c r="CS238" i="32"/>
  <c r="CS231" i="32"/>
  <c r="CS229" i="32"/>
  <c r="CS105" i="32"/>
  <c r="CS100" i="32"/>
  <c r="CS103" i="32"/>
  <c r="CS89" i="32"/>
  <c r="CR264" i="32"/>
  <c r="CS264" i="32" s="1"/>
  <c r="CR277" i="32"/>
  <c r="CS277" i="32" s="1"/>
  <c r="CQ407" i="32"/>
  <c r="CR119" i="32"/>
  <c r="CS119" i="32" s="1"/>
  <c r="CQ414" i="31"/>
  <c r="CQ398" i="31"/>
  <c r="CQ407" i="31"/>
  <c r="CR257" i="32"/>
  <c r="CS257" i="32" s="1"/>
  <c r="CQ417" i="31"/>
  <c r="CR266" i="32"/>
  <c r="CS266" i="32" s="1"/>
  <c r="CR136" i="32"/>
  <c r="CS136" i="32" s="1"/>
  <c r="CS297" i="31"/>
  <c r="CR346" i="31"/>
  <c r="CR387" i="32"/>
  <c r="CR379" i="32"/>
  <c r="CT10" i="16" a="1"/>
  <c r="CT10" i="16" s="1"/>
  <c r="CR11" i="38" a="1"/>
  <c r="CR11" i="38" s="1"/>
  <c r="CR10" i="38" a="1"/>
  <c r="CR10" i="38" s="1"/>
  <c r="CS7" i="39" a="1"/>
  <c r="CS7" i="39" s="1"/>
  <c r="CT5" i="16" a="1"/>
  <c r="CT5" i="16" s="1"/>
  <c r="CT8" i="16" a="1"/>
  <c r="CT8" i="16" s="1"/>
  <c r="CT11" i="16" a="1"/>
  <c r="CT11" i="16" s="1"/>
  <c r="CR227" i="33"/>
  <c r="CR225" i="33"/>
  <c r="CR226" i="33"/>
  <c r="CR8" i="38" a="1"/>
  <c r="CR8" i="38" s="1"/>
  <c r="CR7" i="38" a="1"/>
  <c r="CR7" i="38" s="1"/>
  <c r="CS10" i="39" a="1"/>
  <c r="CS10" i="39" s="1"/>
  <c r="CS11" i="39" a="1"/>
  <c r="CS11" i="39" s="1"/>
  <c r="CT6" i="16" a="1"/>
  <c r="CT6" i="16" s="1"/>
  <c r="CR5" i="38" a="1"/>
  <c r="CR5" i="38" s="1"/>
  <c r="CS5" i="39" a="1"/>
  <c r="CS5" i="39" s="1"/>
  <c r="CS150" i="33"/>
  <c r="CS149" i="33"/>
  <c r="CS148" i="33"/>
  <c r="CS127" i="33"/>
  <c r="CS132" i="33"/>
  <c r="CS134" i="33"/>
  <c r="CS130" i="33"/>
  <c r="CS128" i="33"/>
  <c r="CS140" i="33"/>
  <c r="CS142" i="33"/>
  <c r="CS131" i="33"/>
  <c r="CS136" i="33"/>
  <c r="CS138" i="33"/>
  <c r="CS144" i="33"/>
  <c r="CS146" i="33"/>
  <c r="CS98" i="33"/>
  <c r="CS102" i="33"/>
  <c r="CS109" i="33"/>
  <c r="CS120" i="33"/>
  <c r="CS137" i="33"/>
  <c r="CS141" i="33"/>
  <c r="CS97" i="33"/>
  <c r="CS104" i="33"/>
  <c r="CS129" i="33"/>
  <c r="CS145" i="33"/>
  <c r="CS99" i="33"/>
  <c r="CS101" i="33"/>
  <c r="CS108" i="33"/>
  <c r="CS111" i="33"/>
  <c r="CS115" i="33"/>
  <c r="CS117" i="33"/>
  <c r="CS119" i="33"/>
  <c r="CS103" i="33"/>
  <c r="CS113" i="33"/>
  <c r="CS139" i="33"/>
  <c r="CS106" i="33"/>
  <c r="CS105" i="33"/>
  <c r="CS114" i="33"/>
  <c r="CS107" i="33"/>
  <c r="CS116" i="33"/>
  <c r="CS110" i="33"/>
  <c r="CS143" i="33"/>
  <c r="CS118" i="33"/>
  <c r="CS135" i="33"/>
  <c r="CS147" i="33"/>
  <c r="CS100" i="33"/>
  <c r="CS112" i="33"/>
  <c r="CR206" i="33"/>
  <c r="CR223" i="33"/>
  <c r="CR204" i="33"/>
  <c r="CR216" i="33"/>
  <c r="CR212" i="33"/>
  <c r="CR214" i="33"/>
  <c r="CR218" i="33"/>
  <c r="CR220" i="33"/>
  <c r="CR222" i="33"/>
  <c r="CR207" i="33"/>
  <c r="CR209" i="33"/>
  <c r="CR224" i="33"/>
  <c r="CR213" i="33"/>
  <c r="CR217" i="33"/>
  <c r="CR208" i="33"/>
  <c r="CR221" i="33"/>
  <c r="CR215" i="33"/>
  <c r="CR177" i="33"/>
  <c r="CR182" i="33"/>
  <c r="CR184" i="33"/>
  <c r="CR189" i="33"/>
  <c r="CR191" i="33"/>
  <c r="CR211" i="33"/>
  <c r="CR175" i="33"/>
  <c r="CR180" i="33"/>
  <c r="CR187" i="33"/>
  <c r="CR183" i="33"/>
  <c r="CR190" i="33"/>
  <c r="CR192" i="33"/>
  <c r="CR194" i="33"/>
  <c r="CR197" i="33"/>
  <c r="CR205" i="33"/>
  <c r="CR176" i="33"/>
  <c r="CR219" i="33"/>
  <c r="CR179" i="33"/>
  <c r="CR195" i="33"/>
  <c r="CR186" i="33"/>
  <c r="CR193" i="33"/>
  <c r="CR178" i="33"/>
  <c r="CR185" i="33"/>
  <c r="CR196" i="33"/>
  <c r="CR181" i="33"/>
  <c r="CR188" i="33"/>
  <c r="CR174" i="33"/>
  <c r="CS277" i="31"/>
  <c r="CS276" i="31"/>
  <c r="CS213" i="31"/>
  <c r="CS212" i="31"/>
  <c r="CS246" i="31"/>
  <c r="CS247" i="31"/>
  <c r="CS137" i="31"/>
  <c r="CS136" i="31"/>
  <c r="CS135" i="31"/>
  <c r="CS73" i="31"/>
  <c r="CS72" i="31"/>
  <c r="CS258" i="31"/>
  <c r="CS273" i="31"/>
  <c r="CS229" i="31"/>
  <c r="CS231" i="31"/>
  <c r="CS262" i="31"/>
  <c r="CS264" i="31"/>
  <c r="CS266" i="31"/>
  <c r="CS271" i="31"/>
  <c r="CS224" i="31"/>
  <c r="CS226" i="31"/>
  <c r="CS268" i="31"/>
  <c r="CS228" i="31"/>
  <c r="CS233" i="31"/>
  <c r="CS259" i="31"/>
  <c r="CS230" i="31"/>
  <c r="CS254" i="31"/>
  <c r="CS270" i="31"/>
  <c r="CS257" i="31"/>
  <c r="CS267" i="31"/>
  <c r="CS272" i="31"/>
  <c r="CS274" i="31"/>
  <c r="CS232" i="31"/>
  <c r="CS240" i="31"/>
  <c r="CS236" i="31"/>
  <c r="CS238" i="31"/>
  <c r="CS242" i="31"/>
  <c r="CS244" i="31"/>
  <c r="CS227" i="31"/>
  <c r="CS234" i="31"/>
  <c r="CS225" i="31"/>
  <c r="CS239" i="31"/>
  <c r="CS241" i="31"/>
  <c r="CS255" i="31"/>
  <c r="CS237" i="31"/>
  <c r="CS243" i="31"/>
  <c r="CS245" i="31"/>
  <c r="CS116" i="31"/>
  <c r="CS118" i="31"/>
  <c r="CS114" i="31"/>
  <c r="CS117" i="31"/>
  <c r="CS125" i="31"/>
  <c r="CS128" i="31"/>
  <c r="CS126" i="31"/>
  <c r="CS130" i="31"/>
  <c r="CS133" i="31"/>
  <c r="CS123" i="31"/>
  <c r="CS58" i="31"/>
  <c r="CS60" i="31"/>
  <c r="CS69" i="31"/>
  <c r="CS71" i="31"/>
  <c r="CS25" i="31"/>
  <c r="CS27" i="31"/>
  <c r="CS33" i="31"/>
  <c r="CS41" i="31"/>
  <c r="CS43" i="31"/>
  <c r="CS32" i="31"/>
  <c r="CS38" i="31"/>
  <c r="CS51" i="31"/>
  <c r="CS115" i="31"/>
  <c r="CS122" i="31"/>
  <c r="CS52" i="31"/>
  <c r="CS55" i="31"/>
  <c r="CS66" i="31"/>
  <c r="CS24" i="31"/>
  <c r="CS35" i="31"/>
  <c r="CS37" i="31"/>
  <c r="CS129" i="31"/>
  <c r="CS50" i="31"/>
  <c r="CS57" i="31"/>
  <c r="CS62" i="31"/>
  <c r="CS64" i="31"/>
  <c r="CS22" i="31"/>
  <c r="CS28" i="31"/>
  <c r="CS30" i="31"/>
  <c r="CS40" i="31"/>
  <c r="CS42" i="31"/>
  <c r="CS235" i="31"/>
  <c r="CS127" i="31"/>
  <c r="CS53" i="31"/>
  <c r="CS59" i="31"/>
  <c r="CS68" i="31"/>
  <c r="CS70" i="31"/>
  <c r="CS20" i="31"/>
  <c r="CS61" i="31"/>
  <c r="CS26" i="31"/>
  <c r="CS34" i="31"/>
  <c r="CS63" i="31"/>
  <c r="CS31" i="31"/>
  <c r="CS23" i="31"/>
  <c r="CS54" i="31"/>
  <c r="CS67" i="31"/>
  <c r="CS21" i="31"/>
  <c r="CS29" i="31"/>
  <c r="CS39" i="31"/>
  <c r="CS65" i="31"/>
  <c r="CS36" i="31"/>
  <c r="CS81" i="31"/>
  <c r="CR86" i="31"/>
  <c r="CR96" i="31"/>
  <c r="CR99" i="31"/>
  <c r="CR102" i="31"/>
  <c r="CR89" i="31"/>
  <c r="CR94" i="31"/>
  <c r="CR84" i="31"/>
  <c r="CR91" i="31"/>
  <c r="CR87" i="31"/>
  <c r="CR93" i="31"/>
  <c r="CR98" i="31"/>
  <c r="CR101" i="31"/>
  <c r="CR85" i="31"/>
  <c r="CR90" i="31"/>
  <c r="CR95" i="31"/>
  <c r="CR97" i="31"/>
  <c r="CR103" i="31"/>
  <c r="CR88" i="31"/>
  <c r="CR92" i="31"/>
  <c r="CR104" i="31"/>
  <c r="CR100" i="31"/>
  <c r="CR106" i="31"/>
  <c r="CR107" i="31"/>
  <c r="CR105" i="31"/>
  <c r="CS194" i="31"/>
  <c r="CS197" i="31"/>
  <c r="CS199" i="31"/>
  <c r="CS201" i="31"/>
  <c r="CS205" i="31"/>
  <c r="CS208" i="31"/>
  <c r="CS192" i="31"/>
  <c r="CS207" i="31"/>
  <c r="CS210" i="31"/>
  <c r="CS202" i="31"/>
  <c r="CS190" i="31"/>
  <c r="CS200" i="31"/>
  <c r="CS204" i="31"/>
  <c r="CS193" i="31"/>
  <c r="CS198" i="31"/>
  <c r="CS209" i="31"/>
  <c r="CS206" i="31"/>
  <c r="CS171" i="31"/>
  <c r="CS162" i="31"/>
  <c r="CS164" i="31"/>
  <c r="CS167" i="31"/>
  <c r="CS169" i="31"/>
  <c r="CS173" i="31"/>
  <c r="CS178" i="31"/>
  <c r="CS182" i="31"/>
  <c r="CS195" i="31"/>
  <c r="CS203" i="31"/>
  <c r="CS211" i="31"/>
  <c r="CS175" i="31"/>
  <c r="CS180" i="31"/>
  <c r="CS160" i="31"/>
  <c r="CS166" i="31"/>
  <c r="CS163" i="31"/>
  <c r="CS170" i="31"/>
  <c r="CS172" i="31"/>
  <c r="CS177" i="31"/>
  <c r="CS179" i="31"/>
  <c r="CS183" i="31"/>
  <c r="CS174" i="31"/>
  <c r="CS181" i="31"/>
  <c r="CS168" i="31"/>
  <c r="CS191" i="31"/>
  <c r="CS176" i="31"/>
  <c r="CS165" i="31"/>
  <c r="CS161" i="31"/>
  <c r="CR260" i="30"/>
  <c r="CS260" i="30" s="1"/>
  <c r="CS56" i="16"/>
  <c r="CS128" i="16" s="1"/>
  <c r="CS33" i="16"/>
  <c r="CS106" i="16" s="1"/>
  <c r="CS54" i="16"/>
  <c r="CS126" i="16" s="1"/>
  <c r="CS31" i="16"/>
  <c r="CS104" i="16" s="1"/>
  <c r="CS57" i="16"/>
  <c r="CS129" i="16" s="1"/>
  <c r="CS34" i="16"/>
  <c r="CS124" i="16"/>
  <c r="CS32" i="16"/>
  <c r="CS105" i="16" s="1"/>
  <c r="CS55" i="16"/>
  <c r="CS127" i="16" s="1"/>
  <c r="CQ368" i="30"/>
  <c r="CT39" i="39"/>
  <c r="CT61" i="39" s="1"/>
  <c r="CT89" i="39" s="1"/>
  <c r="CT4" i="39"/>
  <c r="CT9" i="39" s="1" a="1"/>
  <c r="CT9" i="39" s="1"/>
  <c r="CR85" i="38"/>
  <c r="CS39" i="38"/>
  <c r="CS61" i="38" s="1"/>
  <c r="CS89" i="38" s="1"/>
  <c r="CS111" i="38" s="1"/>
  <c r="CS133" i="38" s="1"/>
  <c r="CT16" i="38"/>
  <c r="CS4" i="38"/>
  <c r="CS9" i="38" s="1" a="1"/>
  <c r="CS9" i="38" s="1"/>
  <c r="CQ354" i="30"/>
  <c r="CR250" i="30"/>
  <c r="CS250" i="30" s="1"/>
  <c r="CQ396" i="30"/>
  <c r="CQ387" i="30"/>
  <c r="CQ389" i="30"/>
  <c r="CQ399" i="30"/>
  <c r="CQ385" i="30"/>
  <c r="CQ367" i="30"/>
  <c r="CQ356" i="30"/>
  <c r="CQ363" i="30"/>
  <c r="CQ373" i="30"/>
  <c r="CQ386" i="30"/>
  <c r="CQ404" i="30"/>
  <c r="CQ407" i="30"/>
  <c r="CQ357" i="30"/>
  <c r="CR219" i="30"/>
  <c r="CS219" i="30" s="1"/>
  <c r="CQ361" i="30"/>
  <c r="CQ400" i="30"/>
  <c r="CQ405" i="30"/>
  <c r="CQ371" i="30"/>
  <c r="CQ390" i="30"/>
  <c r="CQ392" i="30"/>
  <c r="CR254" i="30"/>
  <c r="CS254" i="30" s="1"/>
  <c r="CR392" i="31"/>
  <c r="CR401" i="31" s="1"/>
  <c r="CS401" i="31" s="1"/>
  <c r="CS362" i="31"/>
  <c r="CS392" i="31" s="1"/>
  <c r="CR261" i="30"/>
  <c r="CS261" i="30" s="1"/>
  <c r="CR262" i="30"/>
  <c r="CS262" i="30" s="1"/>
  <c r="CR270" i="30"/>
  <c r="CS270" i="30" s="1"/>
  <c r="CR228" i="30"/>
  <c r="CS228" i="30" s="1"/>
  <c r="CQ366" i="30"/>
  <c r="CQ372" i="30"/>
  <c r="CQ397" i="30"/>
  <c r="BH353" i="30"/>
  <c r="CR313" i="30"/>
  <c r="CR314" i="30"/>
  <c r="CR311" i="30"/>
  <c r="CR315" i="30"/>
  <c r="CR316" i="30"/>
  <c r="CR312" i="30"/>
  <c r="CR236" i="30"/>
  <c r="CS236" i="30" s="1"/>
  <c r="CR218" i="30"/>
  <c r="CS218" i="30" s="1"/>
  <c r="CR226" i="30"/>
  <c r="CS226" i="30" s="1"/>
  <c r="CQ401" i="30"/>
  <c r="CQ370" i="30"/>
  <c r="CR238" i="30"/>
  <c r="CS238" i="30" s="1"/>
  <c r="CQ388" i="30"/>
  <c r="CQ398" i="30"/>
  <c r="CR237" i="30"/>
  <c r="CS237" i="30" s="1"/>
  <c r="CR263" i="30"/>
  <c r="CS263" i="30" s="1"/>
  <c r="CR253" i="30"/>
  <c r="CS253" i="30" s="1"/>
  <c r="CQ377" i="30"/>
  <c r="CR248" i="30"/>
  <c r="CS248" i="30" s="1"/>
  <c r="CR246" i="30"/>
  <c r="CR230" i="30"/>
  <c r="CS230" i="30" s="1"/>
  <c r="CQ359" i="30"/>
  <c r="CR240" i="30"/>
  <c r="CS240" i="30" s="1"/>
  <c r="CQ374" i="30"/>
  <c r="CQ393" i="30"/>
  <c r="CR217" i="30"/>
  <c r="CS217" i="30" s="1"/>
  <c r="CR268" i="30"/>
  <c r="CS268" i="30" s="1"/>
  <c r="CR233" i="30"/>
  <c r="CS233" i="30" s="1"/>
  <c r="CQ394" i="30"/>
  <c r="CR249" i="30"/>
  <c r="CS249" i="30" s="1"/>
  <c r="CQ384" i="30"/>
  <c r="CR264" i="30"/>
  <c r="CS264" i="30" s="1"/>
  <c r="CQ375" i="30"/>
  <c r="CQ355" i="30"/>
  <c r="CQ402" i="30"/>
  <c r="CR229" i="30"/>
  <c r="CS229" i="30" s="1"/>
  <c r="CR220" i="30"/>
  <c r="CS220" i="30" s="1"/>
  <c r="CQ403" i="30"/>
  <c r="CR231" i="30"/>
  <c r="CS231" i="30" s="1"/>
  <c r="CR258" i="30"/>
  <c r="CS258" i="30" s="1"/>
  <c r="CR247" i="30"/>
  <c r="CS247" i="30" s="1"/>
  <c r="CR321" i="30"/>
  <c r="CR352" i="30" s="1"/>
  <c r="CR382" i="30" s="1"/>
  <c r="CS291" i="30"/>
  <c r="CS321" i="30" s="1"/>
  <c r="CS352" i="30" s="1"/>
  <c r="CS382" i="30" s="1"/>
  <c r="CQ395" i="30"/>
  <c r="CQ376" i="30"/>
  <c r="CR224" i="30"/>
  <c r="CS224" i="30" s="1"/>
  <c r="CR255" i="30"/>
  <c r="CS255" i="30" s="1"/>
  <c r="CR251" i="30"/>
  <c r="CS251" i="30" s="1"/>
  <c r="CQ358" i="30"/>
  <c r="CR221" i="30"/>
  <c r="CS221" i="30" s="1"/>
  <c r="CR232" i="30"/>
  <c r="CS232" i="30" s="1"/>
  <c r="BH216" i="30"/>
  <c r="CQ360" i="30"/>
  <c r="BH383" i="30"/>
  <c r="CS171" i="33"/>
  <c r="CR252" i="30"/>
  <c r="CS252" i="30" s="1"/>
  <c r="CR267" i="30"/>
  <c r="CS267" i="30" s="1"/>
  <c r="CR392" i="32"/>
  <c r="CR404" i="32" s="1"/>
  <c r="CS362" i="32"/>
  <c r="CS392" i="32" s="1"/>
  <c r="CR225" i="30"/>
  <c r="CS225" i="30" s="1"/>
  <c r="CR257" i="30"/>
  <c r="CS257" i="30" s="1"/>
  <c r="CQ369" i="30"/>
  <c r="CQ364" i="30"/>
  <c r="CR234" i="30"/>
  <c r="CS234" i="30" s="1"/>
  <c r="CQ406" i="30"/>
  <c r="CR256" i="30"/>
  <c r="CS256" i="30" s="1"/>
  <c r="CR222" i="30"/>
  <c r="CS222" i="30" s="1"/>
  <c r="CR235" i="30"/>
  <c r="CS235" i="30" s="1"/>
  <c r="CR265" i="30"/>
  <c r="CS265" i="30" s="1"/>
  <c r="CR259" i="30"/>
  <c r="CS259" i="30" s="1"/>
  <c r="CR223" i="30"/>
  <c r="CS223" i="30" s="1"/>
  <c r="CR239" i="30"/>
  <c r="CS239" i="30" s="1"/>
  <c r="CR227" i="30"/>
  <c r="CS227" i="30" s="1"/>
  <c r="CQ391" i="30"/>
  <c r="CR269" i="30"/>
  <c r="CS269" i="30" s="1"/>
  <c r="CR266" i="30"/>
  <c r="CS266" i="30" s="1"/>
  <c r="CQ362" i="30"/>
  <c r="CQ365" i="30"/>
  <c r="CJ52" i="36"/>
  <c r="CJ72" i="36" s="1"/>
  <c r="CI115" i="36"/>
  <c r="CI106" i="36"/>
  <c r="CJ43" i="36"/>
  <c r="CJ63" i="36" s="1"/>
  <c r="CJ41" i="36"/>
  <c r="CJ61" i="36" s="1"/>
  <c r="CI104" i="36"/>
  <c r="CJ54" i="36"/>
  <c r="CJ74" i="36" s="1"/>
  <c r="CI117" i="36"/>
  <c r="CR48" i="37"/>
  <c r="CR49" i="37" s="1"/>
  <c r="CJ53" i="36"/>
  <c r="CJ73" i="36" s="1"/>
  <c r="CI116" i="36"/>
  <c r="CK50" i="37"/>
  <c r="CL39" i="37"/>
  <c r="CJ46" i="36"/>
  <c r="CJ66" i="36" s="1"/>
  <c r="CI109" i="36"/>
  <c r="CI114" i="36"/>
  <c r="CJ51" i="36"/>
  <c r="CJ71" i="36" s="1"/>
  <c r="CJ48" i="36"/>
  <c r="CJ68" i="36" s="1"/>
  <c r="CI111" i="36"/>
  <c r="CK14" i="35"/>
  <c r="CI107" i="36"/>
  <c r="CJ44" i="36"/>
  <c r="CJ64" i="36" s="1"/>
  <c r="CI112" i="36"/>
  <c r="CJ49" i="36"/>
  <c r="CJ69" i="36" s="1"/>
  <c r="CJ47" i="36"/>
  <c r="CJ67" i="36" s="1"/>
  <c r="CI110" i="36"/>
  <c r="CH103" i="36"/>
  <c r="CH119" i="36" s="1"/>
  <c r="CH78" i="36"/>
  <c r="CJ42" i="36"/>
  <c r="CJ62" i="36" s="1"/>
  <c r="CI105" i="36"/>
  <c r="CJ45" i="36"/>
  <c r="CJ65" i="36" s="1"/>
  <c r="CI108" i="36"/>
  <c r="CJ40" i="36"/>
  <c r="CJ60" i="36" s="1"/>
  <c r="CI56" i="36"/>
  <c r="CJ50" i="36"/>
  <c r="CJ70" i="36" s="1"/>
  <c r="CI113" i="36"/>
  <c r="CQ59" i="36"/>
  <c r="CQ81" i="36"/>
  <c r="CQ102" i="36" s="1"/>
  <c r="CQ131" i="36" s="1"/>
  <c r="CR141" i="16"/>
  <c r="CR149" i="16"/>
  <c r="CR148" i="16"/>
  <c r="CS24" i="16"/>
  <c r="CS97" i="16" s="1"/>
  <c r="CS47" i="16"/>
  <c r="CS119" i="16" s="1"/>
  <c r="CR151" i="16"/>
  <c r="CR150" i="16"/>
  <c r="CR146" i="16"/>
  <c r="CR77" i="16"/>
  <c r="CR74" i="16"/>
  <c r="CR76" i="16"/>
  <c r="CR69" i="16"/>
  <c r="CR78" i="16"/>
  <c r="CR79" i="16"/>
  <c r="CT39" i="16"/>
  <c r="BG79" i="30"/>
  <c r="BB61" i="16"/>
  <c r="BB89" i="16" s="1"/>
  <c r="BB111" i="16" s="1"/>
  <c r="BB133" i="16" s="1"/>
  <c r="CQ132" i="36" l="1"/>
  <c r="B135" i="36"/>
  <c r="D15" i="24" s="1"/>
  <c r="CS209" i="30"/>
  <c r="E24" i="22"/>
  <c r="D7" i="24" s="1"/>
  <c r="J7" i="24" s="1"/>
  <c r="CQ87" i="36"/>
  <c r="CJ76" i="36"/>
  <c r="CQ92" i="36"/>
  <c r="CQ84" i="36"/>
  <c r="CQ96" i="36"/>
  <c r="CH134" i="36"/>
  <c r="CH121" i="36"/>
  <c r="CQ90" i="36"/>
  <c r="CQ83" i="36"/>
  <c r="CQ91" i="36"/>
  <c r="CL82" i="36"/>
  <c r="CK98" i="36"/>
  <c r="CQ95" i="36"/>
  <c r="CQ89" i="36"/>
  <c r="CQ94" i="36"/>
  <c r="CQ93" i="36"/>
  <c r="CQ86" i="36"/>
  <c r="CQ85" i="36"/>
  <c r="CQ88" i="36"/>
  <c r="CL21" i="35"/>
  <c r="CL31" i="35" s="1"/>
  <c r="CM20" i="35"/>
  <c r="CM22" i="35"/>
  <c r="CL23" i="35"/>
  <c r="CL32" i="35" s="1"/>
  <c r="CJ19" i="35"/>
  <c r="CK15" i="35"/>
  <c r="CK17" i="35" s="1"/>
  <c r="CI30" i="35"/>
  <c r="CJ29" i="35"/>
  <c r="CT52" i="16"/>
  <c r="CT29" i="16"/>
  <c r="CT102" i="16" s="1"/>
  <c r="CT6" i="38"/>
  <c r="CT6" i="39"/>
  <c r="CS177" i="30"/>
  <c r="CS178" i="30"/>
  <c r="CS204" i="30"/>
  <c r="CS176" i="30"/>
  <c r="CS175" i="30"/>
  <c r="CS206" i="30"/>
  <c r="CS207" i="30"/>
  <c r="CS179" i="30"/>
  <c r="CS205" i="30"/>
  <c r="CS174" i="30"/>
  <c r="CS208" i="30"/>
  <c r="CS79" i="16"/>
  <c r="CR343" i="30"/>
  <c r="CS373" i="31"/>
  <c r="CS365" i="31"/>
  <c r="CS364" i="31"/>
  <c r="CS386" i="31"/>
  <c r="CR407" i="32"/>
  <c r="CR413" i="32"/>
  <c r="CR403" i="31"/>
  <c r="CS403" i="31" s="1"/>
  <c r="CR405" i="32"/>
  <c r="CR417" i="32"/>
  <c r="CS417" i="32" s="1"/>
  <c r="CR402" i="31"/>
  <c r="CS402" i="31" s="1"/>
  <c r="CR395" i="32"/>
  <c r="CS395" i="32" s="1"/>
  <c r="CR341" i="30"/>
  <c r="CS384" i="31"/>
  <c r="CS382" i="31"/>
  <c r="CS380" i="31"/>
  <c r="CR397" i="31"/>
  <c r="CS397" i="31" s="1"/>
  <c r="CR398" i="32"/>
  <c r="CS398" i="32" s="1"/>
  <c r="CR410" i="32"/>
  <c r="CS410" i="32" s="1"/>
  <c r="CS290" i="30"/>
  <c r="CS379" i="31"/>
  <c r="CS376" i="31"/>
  <c r="CS375" i="31"/>
  <c r="CR417" i="31"/>
  <c r="CS417" i="31" s="1"/>
  <c r="CR411" i="31"/>
  <c r="CS411" i="31" s="1"/>
  <c r="CR403" i="32"/>
  <c r="CS403" i="32" s="1"/>
  <c r="CR396" i="32"/>
  <c r="CS396" i="32" s="1"/>
  <c r="CR406" i="31"/>
  <c r="CS406" i="31" s="1"/>
  <c r="CS387" i="32"/>
  <c r="CS369" i="32"/>
  <c r="CS364" i="32"/>
  <c r="CS307" i="32"/>
  <c r="CS323" i="32"/>
  <c r="CS321" i="32"/>
  <c r="CS386" i="32"/>
  <c r="CS371" i="32"/>
  <c r="CS366" i="32"/>
  <c r="CS383" i="32"/>
  <c r="CS316" i="32"/>
  <c r="CS313" i="32"/>
  <c r="CS302" i="32"/>
  <c r="CS306" i="32"/>
  <c r="CS373" i="32"/>
  <c r="CS380" i="32"/>
  <c r="CS379" i="32"/>
  <c r="CS318" i="32"/>
  <c r="CS370" i="32"/>
  <c r="CS308" i="32"/>
  <c r="CS385" i="32"/>
  <c r="CS405" i="32"/>
  <c r="CS375" i="32"/>
  <c r="CS382" i="32"/>
  <c r="CS377" i="32"/>
  <c r="CS303" i="32"/>
  <c r="CS315" i="32"/>
  <c r="CS314" i="32"/>
  <c r="CS372" i="32"/>
  <c r="CS305" i="32"/>
  <c r="CS319" i="32"/>
  <c r="CS312" i="32"/>
  <c r="CS365" i="32"/>
  <c r="CS368" i="32"/>
  <c r="CS381" i="32"/>
  <c r="CS309" i="32"/>
  <c r="CS310" i="32"/>
  <c r="CS320" i="32"/>
  <c r="CS378" i="32"/>
  <c r="CS374" i="32"/>
  <c r="CS311" i="32"/>
  <c r="CS300" i="32"/>
  <c r="CS322" i="32"/>
  <c r="CS384" i="32"/>
  <c r="CS413" i="32"/>
  <c r="CS367" i="32"/>
  <c r="CS404" i="32"/>
  <c r="CS407" i="32"/>
  <c r="CS376" i="32"/>
  <c r="CS301" i="32"/>
  <c r="CS304" i="32"/>
  <c r="CS317" i="32"/>
  <c r="CR414" i="32"/>
  <c r="CS414" i="32" s="1"/>
  <c r="CS381" i="31"/>
  <c r="CS374" i="31"/>
  <c r="CS370" i="31"/>
  <c r="CR404" i="31"/>
  <c r="CS404" i="31" s="1"/>
  <c r="CR396" i="31"/>
  <c r="CS396" i="31" s="1"/>
  <c r="CR395" i="31"/>
  <c r="CS395" i="31" s="1"/>
  <c r="CR394" i="32"/>
  <c r="CS394" i="32" s="1"/>
  <c r="CR408" i="32"/>
  <c r="CS408" i="32" s="1"/>
  <c r="CR412" i="31"/>
  <c r="CS412" i="31" s="1"/>
  <c r="CR344" i="30"/>
  <c r="CS368" i="31"/>
  <c r="CS369" i="31"/>
  <c r="CS366" i="31"/>
  <c r="CR407" i="31"/>
  <c r="CS407" i="31" s="1"/>
  <c r="CR415" i="31"/>
  <c r="CS415" i="31" s="1"/>
  <c r="CR405" i="31"/>
  <c r="CS405" i="31" s="1"/>
  <c r="CR409" i="32"/>
  <c r="CS409" i="32" s="1"/>
  <c r="CR409" i="31"/>
  <c r="CS409" i="31" s="1"/>
  <c r="CR408" i="31"/>
  <c r="CS408" i="31" s="1"/>
  <c r="CR402" i="32"/>
  <c r="CS402" i="32" s="1"/>
  <c r="CR342" i="30"/>
  <c r="CS377" i="31"/>
  <c r="CS383" i="31"/>
  <c r="CR398" i="31"/>
  <c r="CS398" i="31" s="1"/>
  <c r="CR413" i="31"/>
  <c r="CS413" i="31" s="1"/>
  <c r="CR415" i="32"/>
  <c r="CS415" i="32" s="1"/>
  <c r="CR401" i="32"/>
  <c r="CS401" i="32" s="1"/>
  <c r="CR394" i="31"/>
  <c r="CS394" i="31" s="1"/>
  <c r="CR416" i="31"/>
  <c r="CS416" i="31" s="1"/>
  <c r="CR345" i="30"/>
  <c r="CS371" i="31"/>
  <c r="CS378" i="31"/>
  <c r="CS387" i="31"/>
  <c r="CR414" i="31"/>
  <c r="CS414" i="31" s="1"/>
  <c r="CR411" i="32"/>
  <c r="CS411" i="32" s="1"/>
  <c r="CR416" i="32"/>
  <c r="CS416" i="32" s="1"/>
  <c r="CR399" i="32"/>
  <c r="CS399" i="32" s="1"/>
  <c r="CS361" i="32"/>
  <c r="CR397" i="32"/>
  <c r="CS397" i="32" s="1"/>
  <c r="CR410" i="31"/>
  <c r="CS410" i="31" s="1"/>
  <c r="CR346" i="30"/>
  <c r="CS367" i="31"/>
  <c r="CS372" i="31"/>
  <c r="CS385" i="31"/>
  <c r="CS5" i="38" a="1"/>
  <c r="CS5" i="38" s="1"/>
  <c r="CS343" i="31"/>
  <c r="CS340" i="31"/>
  <c r="CS302" i="31"/>
  <c r="CS300" i="31"/>
  <c r="CS320" i="31"/>
  <c r="CS317" i="31"/>
  <c r="CS331" i="31"/>
  <c r="CS344" i="31"/>
  <c r="CS304" i="31"/>
  <c r="CS310" i="31"/>
  <c r="CS313" i="31"/>
  <c r="CS339" i="31"/>
  <c r="CS349" i="31"/>
  <c r="CS314" i="31"/>
  <c r="CS303" i="31"/>
  <c r="CS342" i="31"/>
  <c r="CS334" i="31"/>
  <c r="CS338" i="31"/>
  <c r="CS347" i="31"/>
  <c r="CS307" i="31"/>
  <c r="CS311" i="31"/>
  <c r="CS333" i="31"/>
  <c r="CS350" i="31"/>
  <c r="CS345" i="31"/>
  <c r="CS306" i="31"/>
  <c r="CS315" i="31"/>
  <c r="CS319" i="31"/>
  <c r="CS352" i="31"/>
  <c r="CS335" i="31"/>
  <c r="CS332" i="31"/>
  <c r="CS330" i="31"/>
  <c r="CS308" i="31"/>
  <c r="CS322" i="31"/>
  <c r="CS321" i="31"/>
  <c r="CS351" i="31"/>
  <c r="CS337" i="31"/>
  <c r="CS348" i="31"/>
  <c r="CS346" i="31"/>
  <c r="CS312" i="31"/>
  <c r="CS305" i="31"/>
  <c r="CS323" i="31"/>
  <c r="CS353" i="31"/>
  <c r="CS341" i="31"/>
  <c r="CS301" i="31"/>
  <c r="CS316" i="31"/>
  <c r="CS318" i="31"/>
  <c r="CS309" i="31"/>
  <c r="CR412" i="32"/>
  <c r="CS412" i="32" s="1"/>
  <c r="CR406" i="32"/>
  <c r="CS406" i="32" s="1"/>
  <c r="CR399" i="31"/>
  <c r="CS399" i="31" s="1"/>
  <c r="CS361" i="31"/>
  <c r="CS107" i="16"/>
  <c r="CS151" i="16" s="1"/>
  <c r="CT8" i="39" a="1"/>
  <c r="CT8" i="39" s="1"/>
  <c r="CT7" i="39" a="1"/>
  <c r="CT7" i="39" s="1"/>
  <c r="CT11" i="39" a="1"/>
  <c r="CT11" i="39" s="1"/>
  <c r="CS10" i="38" a="1"/>
  <c r="CS10" i="38" s="1"/>
  <c r="CS227" i="33"/>
  <c r="CS225" i="33"/>
  <c r="CS226" i="33"/>
  <c r="CT10" i="39" a="1"/>
  <c r="CT10" i="39" s="1"/>
  <c r="CS11" i="38" a="1"/>
  <c r="CS11" i="38" s="1"/>
  <c r="CS7" i="38" a="1"/>
  <c r="CS7" i="38" s="1"/>
  <c r="CS8" i="38" a="1"/>
  <c r="CS8" i="38" s="1"/>
  <c r="CT5" i="39" a="1"/>
  <c r="CT5" i="39" s="1"/>
  <c r="CS208" i="33"/>
  <c r="CS221" i="33"/>
  <c r="CS206" i="33"/>
  <c r="CS223" i="33"/>
  <c r="CS204" i="33"/>
  <c r="CS216" i="33"/>
  <c r="CS212" i="33"/>
  <c r="CS214" i="33"/>
  <c r="CS218" i="33"/>
  <c r="CS220" i="33"/>
  <c r="CS222" i="33"/>
  <c r="CS205" i="33"/>
  <c r="CS211" i="33"/>
  <c r="CS215" i="33"/>
  <c r="CS219" i="33"/>
  <c r="CS213" i="33"/>
  <c r="CS217" i="33"/>
  <c r="CS224" i="33"/>
  <c r="CS174" i="33"/>
  <c r="CS186" i="33"/>
  <c r="CS193" i="33"/>
  <c r="CS177" i="33"/>
  <c r="CS182" i="33"/>
  <c r="CS184" i="33"/>
  <c r="CS189" i="33"/>
  <c r="CS191" i="33"/>
  <c r="CS207" i="33"/>
  <c r="CS178" i="33"/>
  <c r="CS185" i="33"/>
  <c r="CS194" i="33"/>
  <c r="CS209" i="33"/>
  <c r="CS180" i="33"/>
  <c r="CS187" i="33"/>
  <c r="CS183" i="33"/>
  <c r="CS190" i="33"/>
  <c r="CS197" i="33"/>
  <c r="CS176" i="33"/>
  <c r="CS179" i="33"/>
  <c r="CS195" i="33"/>
  <c r="CS192" i="33"/>
  <c r="CS196" i="33"/>
  <c r="CS175" i="33"/>
  <c r="CS181" i="33"/>
  <c r="CS188" i="33"/>
  <c r="CS92" i="31"/>
  <c r="CS86" i="31"/>
  <c r="CS96" i="31"/>
  <c r="CS99" i="31"/>
  <c r="CS102" i="31"/>
  <c r="CS89" i="31"/>
  <c r="CS94" i="31"/>
  <c r="CS84" i="31"/>
  <c r="CS91" i="31"/>
  <c r="CS87" i="31"/>
  <c r="CS93" i="31"/>
  <c r="CS98" i="31"/>
  <c r="CS101" i="31"/>
  <c r="CS95" i="31"/>
  <c r="CS105" i="31"/>
  <c r="CS107" i="31"/>
  <c r="CS97" i="31"/>
  <c r="CS85" i="31"/>
  <c r="CS103" i="31"/>
  <c r="CS90" i="31"/>
  <c r="CS104" i="31"/>
  <c r="CS100" i="31"/>
  <c r="CS106" i="31"/>
  <c r="CS88" i="31"/>
  <c r="CT56" i="16"/>
  <c r="CT128" i="16" s="1"/>
  <c r="CT33" i="16"/>
  <c r="CT106" i="16" s="1"/>
  <c r="CT31" i="16"/>
  <c r="CT104" i="16" s="1"/>
  <c r="CT54" i="16"/>
  <c r="CT126" i="16" s="1"/>
  <c r="CT34" i="16"/>
  <c r="CT107" i="16" s="1"/>
  <c r="CT57" i="16"/>
  <c r="CT129" i="16" s="1"/>
  <c r="CT124" i="16"/>
  <c r="CT55" i="16"/>
  <c r="CT127" i="16" s="1"/>
  <c r="CT32" i="16"/>
  <c r="CT105" i="16" s="1"/>
  <c r="CT111" i="39"/>
  <c r="CS85" i="38"/>
  <c r="CT39" i="38"/>
  <c r="CT61" i="38" s="1"/>
  <c r="CT89" i="38" s="1"/>
  <c r="CT4" i="38"/>
  <c r="CT9" i="38" s="1" a="1"/>
  <c r="CT9" i="38" s="1"/>
  <c r="CR407" i="30"/>
  <c r="CS407" i="30" s="1"/>
  <c r="CR405" i="30"/>
  <c r="CS405" i="30" s="1"/>
  <c r="CR362" i="30"/>
  <c r="CS362" i="30" s="1"/>
  <c r="CR363" i="30"/>
  <c r="CS363" i="30" s="1"/>
  <c r="CR406" i="30"/>
  <c r="CS406" i="30" s="1"/>
  <c r="CR364" i="30"/>
  <c r="CS364" i="30" s="1"/>
  <c r="CR361" i="30"/>
  <c r="CS361" i="30" s="1"/>
  <c r="CR403" i="30"/>
  <c r="CS403" i="30" s="1"/>
  <c r="CR369" i="30"/>
  <c r="CS369" i="30" s="1"/>
  <c r="CR396" i="30"/>
  <c r="CS396" i="30" s="1"/>
  <c r="CR358" i="30"/>
  <c r="CS358" i="30" s="1"/>
  <c r="CR391" i="30"/>
  <c r="CS391" i="30" s="1"/>
  <c r="CR387" i="30"/>
  <c r="CS387" i="30" s="1"/>
  <c r="CR404" i="30"/>
  <c r="CS404" i="30" s="1"/>
  <c r="CR376" i="30"/>
  <c r="CS376" i="30" s="1"/>
  <c r="CR356" i="30"/>
  <c r="CS356" i="30" s="1"/>
  <c r="CR360" i="30"/>
  <c r="CS360" i="30" s="1"/>
  <c r="CR392" i="30"/>
  <c r="CS392" i="30" s="1"/>
  <c r="CR365" i="30"/>
  <c r="CS365" i="30" s="1"/>
  <c r="CR371" i="30"/>
  <c r="CS371" i="30" s="1"/>
  <c r="CR377" i="30"/>
  <c r="CS377" i="30" s="1"/>
  <c r="CR370" i="30"/>
  <c r="CS370" i="30" s="1"/>
  <c r="CR372" i="30"/>
  <c r="CS372" i="30" s="1"/>
  <c r="CR375" i="30"/>
  <c r="CS375" i="30" s="1"/>
  <c r="CR389" i="30"/>
  <c r="CS389" i="30" s="1"/>
  <c r="CR390" i="30"/>
  <c r="CS390" i="30" s="1"/>
  <c r="CR359" i="30"/>
  <c r="CS359" i="30" s="1"/>
  <c r="CR401" i="30"/>
  <c r="CS401" i="30" s="1"/>
  <c r="BI216" i="30"/>
  <c r="CR395" i="30"/>
  <c r="CS395" i="30" s="1"/>
  <c r="CR400" i="30"/>
  <c r="CS400" i="30" s="1"/>
  <c r="CR384" i="30"/>
  <c r="CS384" i="30" s="1"/>
  <c r="CR357" i="30"/>
  <c r="CS357" i="30" s="1"/>
  <c r="BI353" i="30"/>
  <c r="CR373" i="30"/>
  <c r="CS373" i="30" s="1"/>
  <c r="CR398" i="30"/>
  <c r="CS398" i="30" s="1"/>
  <c r="CR366" i="30"/>
  <c r="CS366" i="30" s="1"/>
  <c r="CR386" i="30"/>
  <c r="CS386" i="30" s="1"/>
  <c r="CR402" i="30"/>
  <c r="CS402" i="30" s="1"/>
  <c r="CR394" i="30"/>
  <c r="CS394" i="30" s="1"/>
  <c r="CR399" i="30"/>
  <c r="CS399" i="30" s="1"/>
  <c r="CR388" i="30"/>
  <c r="CS388" i="30" s="1"/>
  <c r="CR368" i="30"/>
  <c r="CS368" i="30" s="1"/>
  <c r="CR355" i="30"/>
  <c r="CS355" i="30" s="1"/>
  <c r="CR393" i="30"/>
  <c r="CS393" i="30" s="1"/>
  <c r="CS246" i="30"/>
  <c r="CR397" i="30"/>
  <c r="CS397" i="30" s="1"/>
  <c r="BI383" i="30"/>
  <c r="CR367" i="30"/>
  <c r="CS367" i="30" s="1"/>
  <c r="CR385" i="30"/>
  <c r="CS385" i="30" s="1"/>
  <c r="CR374" i="30"/>
  <c r="CS374" i="30" s="1"/>
  <c r="CR354" i="30"/>
  <c r="CS354" i="30" s="1"/>
  <c r="CL50" i="37"/>
  <c r="CM39" i="37"/>
  <c r="CK54" i="36"/>
  <c r="CK74" i="36" s="1"/>
  <c r="CJ117" i="36"/>
  <c r="CI78" i="36"/>
  <c r="CI103" i="36"/>
  <c r="CI119" i="36" s="1"/>
  <c r="CJ56" i="36"/>
  <c r="CK40" i="36"/>
  <c r="CK60" i="36" s="1"/>
  <c r="CJ110" i="36"/>
  <c r="CK47" i="36"/>
  <c r="CK67" i="36" s="1"/>
  <c r="CJ111" i="36"/>
  <c r="CK48" i="36"/>
  <c r="CK68" i="36" s="1"/>
  <c r="CJ116" i="36"/>
  <c r="CK53" i="36"/>
  <c r="CK73" i="36" s="1"/>
  <c r="CJ104" i="36"/>
  <c r="CK41" i="36"/>
  <c r="CK61" i="36" s="1"/>
  <c r="CK49" i="36"/>
  <c r="CK69" i="36" s="1"/>
  <c r="CJ112" i="36"/>
  <c r="CJ114" i="36"/>
  <c r="CK51" i="36"/>
  <c r="CK71" i="36" s="1"/>
  <c r="CK43" i="36"/>
  <c r="CK63" i="36" s="1"/>
  <c r="CJ106" i="36"/>
  <c r="CJ108" i="36"/>
  <c r="CK45" i="36"/>
  <c r="CK65" i="36" s="1"/>
  <c r="CK50" i="36"/>
  <c r="CK70" i="36" s="1"/>
  <c r="CJ113" i="36"/>
  <c r="CK44" i="36"/>
  <c r="CK64" i="36" s="1"/>
  <c r="CJ107" i="36"/>
  <c r="CL14" i="35"/>
  <c r="CK42" i="36"/>
  <c r="CK62" i="36" s="1"/>
  <c r="CJ105" i="36"/>
  <c r="CJ109" i="36"/>
  <c r="CK46" i="36"/>
  <c r="CK66" i="36" s="1"/>
  <c r="CK52" i="36"/>
  <c r="CK72" i="36" s="1"/>
  <c r="CJ115" i="36"/>
  <c r="CS146" i="16"/>
  <c r="CS149" i="16"/>
  <c r="CS148" i="16"/>
  <c r="CT24" i="16"/>
  <c r="CT97" i="16" s="1"/>
  <c r="CT47" i="16"/>
  <c r="CT119" i="16" s="1"/>
  <c r="CS150" i="16"/>
  <c r="CS141" i="16"/>
  <c r="CS69" i="16"/>
  <c r="CS76" i="16"/>
  <c r="CS74" i="16"/>
  <c r="CS77" i="16"/>
  <c r="CT61" i="16"/>
  <c r="CT89" i="16" s="1"/>
  <c r="CS78" i="16"/>
  <c r="BH79" i="30"/>
  <c r="BC61" i="16"/>
  <c r="BC89" i="16" s="1"/>
  <c r="BC111" i="16" s="1"/>
  <c r="BC133" i="16" s="1"/>
  <c r="CS343" i="30" l="1"/>
  <c r="D8" i="24"/>
  <c r="J8" i="24"/>
  <c r="N7" i="24"/>
  <c r="AA236" i="18"/>
  <c r="AF236" i="18" s="1"/>
  <c r="CK76" i="36"/>
  <c r="CM82" i="36"/>
  <c r="CL98" i="36"/>
  <c r="CI134" i="36"/>
  <c r="CI121" i="36"/>
  <c r="CK19" i="35"/>
  <c r="CL15" i="35"/>
  <c r="CL17" i="35" s="1"/>
  <c r="CM23" i="35"/>
  <c r="CM32" i="35" s="1"/>
  <c r="CN22" i="35"/>
  <c r="CM21" i="35"/>
  <c r="CM31" i="35" s="1"/>
  <c r="CN20" i="35"/>
  <c r="CJ30" i="35"/>
  <c r="CK29" i="35"/>
  <c r="CS312" i="30"/>
  <c r="CS316" i="30"/>
  <c r="CS314" i="30"/>
  <c r="CS341" i="30"/>
  <c r="CS313" i="30"/>
  <c r="CS342" i="30"/>
  <c r="CS344" i="30"/>
  <c r="CS345" i="30"/>
  <c r="CS315" i="30"/>
  <c r="CS346" i="30"/>
  <c r="CS311" i="30"/>
  <c r="CT10" i="38" a="1"/>
  <c r="CT10" i="38" s="1"/>
  <c r="CT8" i="38" a="1"/>
  <c r="CT8" i="38" s="1"/>
  <c r="CT7" i="38" a="1"/>
  <c r="CT7" i="38" s="1"/>
  <c r="CT11" i="38" a="1"/>
  <c r="CT11" i="38" s="1"/>
  <c r="CT5" i="38" a="1"/>
  <c r="CT5" i="38" s="1"/>
  <c r="CT133" i="39"/>
  <c r="CT85" i="38"/>
  <c r="CT111" i="38"/>
  <c r="BJ383" i="30"/>
  <c r="BJ216" i="30"/>
  <c r="BJ353" i="30"/>
  <c r="CL53" i="36"/>
  <c r="CL73" i="36" s="1"/>
  <c r="CK116" i="36"/>
  <c r="CJ103" i="36"/>
  <c r="CJ119" i="36" s="1"/>
  <c r="CJ78" i="36"/>
  <c r="CK115" i="36"/>
  <c r="CL52" i="36"/>
  <c r="CL72" i="36" s="1"/>
  <c r="CK107" i="36"/>
  <c r="CL44" i="36"/>
  <c r="CL64" i="36" s="1"/>
  <c r="CK106" i="36"/>
  <c r="CL43" i="36"/>
  <c r="CL63" i="36" s="1"/>
  <c r="CK109" i="36"/>
  <c r="CL46" i="36"/>
  <c r="CL66" i="36" s="1"/>
  <c r="CL51" i="36"/>
  <c r="CL71" i="36" s="1"/>
  <c r="CK114" i="36"/>
  <c r="CL48" i="36"/>
  <c r="CL68" i="36" s="1"/>
  <c r="CK111" i="36"/>
  <c r="CK113" i="36"/>
  <c r="CL50" i="36"/>
  <c r="CL70" i="36" s="1"/>
  <c r="CK110" i="36"/>
  <c r="CL47" i="36"/>
  <c r="CL67" i="36" s="1"/>
  <c r="CK117" i="36"/>
  <c r="CL54" i="36"/>
  <c r="CL74" i="36" s="1"/>
  <c r="CL42" i="36"/>
  <c r="CL62" i="36" s="1"/>
  <c r="CK105" i="36"/>
  <c r="CK112" i="36"/>
  <c r="CL49" i="36"/>
  <c r="CL69" i="36" s="1"/>
  <c r="CM50" i="37"/>
  <c r="CN39" i="37"/>
  <c r="CM14" i="35"/>
  <c r="CL45" i="36"/>
  <c r="CL65" i="36" s="1"/>
  <c r="CK108" i="36"/>
  <c r="CL41" i="36"/>
  <c r="CL61" i="36" s="1"/>
  <c r="CK104" i="36"/>
  <c r="CL40" i="36"/>
  <c r="CL60" i="36" s="1"/>
  <c r="CK56" i="36"/>
  <c r="CT148" i="16"/>
  <c r="CT149" i="16"/>
  <c r="CT151" i="16"/>
  <c r="CT150" i="16"/>
  <c r="CT146" i="16"/>
  <c r="CT141" i="16"/>
  <c r="CT111" i="16"/>
  <c r="CT69" i="16"/>
  <c r="CT76" i="16"/>
  <c r="CT78" i="16"/>
  <c r="CT74" i="16"/>
  <c r="CT79" i="16"/>
  <c r="CT77" i="16"/>
  <c r="BI79" i="30"/>
  <c r="BD61" i="16"/>
  <c r="BD89" i="16" s="1"/>
  <c r="BD111" i="16" s="1"/>
  <c r="BD133" i="16" s="1"/>
  <c r="P7" i="24" l="1"/>
  <c r="Q7" i="24"/>
  <c r="O7" i="24"/>
  <c r="CL76" i="36"/>
  <c r="CJ134" i="36"/>
  <c r="CJ121" i="36"/>
  <c r="CN82" i="36"/>
  <c r="CM98" i="36"/>
  <c r="CL19" i="35"/>
  <c r="CM15" i="35"/>
  <c r="CM17" i="35" s="1"/>
  <c r="CO20" i="35"/>
  <c r="CN21" i="35"/>
  <c r="CN31" i="35" s="1"/>
  <c r="CO22" i="35"/>
  <c r="CN23" i="35"/>
  <c r="CN32" i="35" s="1"/>
  <c r="CK30" i="35"/>
  <c r="CL29" i="35"/>
  <c r="CT133" i="38"/>
  <c r="BK216" i="30"/>
  <c r="BK383" i="30"/>
  <c r="BK353" i="30"/>
  <c r="CM48" i="36"/>
  <c r="CM68" i="36" s="1"/>
  <c r="CL111" i="36"/>
  <c r="CN14" i="35"/>
  <c r="CN50" i="37"/>
  <c r="CO39" i="37"/>
  <c r="CL110" i="36"/>
  <c r="CM47" i="36"/>
  <c r="CM67" i="36" s="1"/>
  <c r="CL115" i="36"/>
  <c r="CM52" i="36"/>
  <c r="CM72" i="36" s="1"/>
  <c r="CM54" i="36"/>
  <c r="CM74" i="36" s="1"/>
  <c r="CL117" i="36"/>
  <c r="CM40" i="36"/>
  <c r="CM60" i="36" s="1"/>
  <c r="CL56" i="36"/>
  <c r="CM51" i="36"/>
  <c r="CM71" i="36" s="1"/>
  <c r="CL114" i="36"/>
  <c r="CL107" i="36"/>
  <c r="CM44" i="36"/>
  <c r="CM64" i="36" s="1"/>
  <c r="CK78" i="36"/>
  <c r="CK103" i="36"/>
  <c r="CK119" i="36" s="1"/>
  <c r="CL112" i="36"/>
  <c r="CM49" i="36"/>
  <c r="CM69" i="36" s="1"/>
  <c r="CM46" i="36"/>
  <c r="CM66" i="36" s="1"/>
  <c r="CL109" i="36"/>
  <c r="CM41" i="36"/>
  <c r="CM61" i="36" s="1"/>
  <c r="CL104" i="36"/>
  <c r="CL113" i="36"/>
  <c r="CM50" i="36"/>
  <c r="CM70" i="36" s="1"/>
  <c r="CM43" i="36"/>
  <c r="CM63" i="36" s="1"/>
  <c r="CL106" i="36"/>
  <c r="CL108" i="36"/>
  <c r="CM45" i="36"/>
  <c r="CM65" i="36" s="1"/>
  <c r="CM42" i="36"/>
  <c r="CM62" i="36" s="1"/>
  <c r="CL105" i="36"/>
  <c r="CL116" i="36"/>
  <c r="CM53" i="36"/>
  <c r="CM73" i="36" s="1"/>
  <c r="CT133" i="16"/>
  <c r="BJ79" i="30"/>
  <c r="BE61" i="16"/>
  <c r="BE89" i="16" s="1"/>
  <c r="CM76" i="36" l="1"/>
  <c r="CO82" i="36"/>
  <c r="CP82" i="36" s="1"/>
  <c r="CQ82" i="36" s="1"/>
  <c r="CN98" i="36"/>
  <c r="CK134" i="36"/>
  <c r="CK121" i="36"/>
  <c r="CM19" i="35"/>
  <c r="CN15" i="35"/>
  <c r="CN17" i="35" s="1"/>
  <c r="CP22" i="35"/>
  <c r="CO23" i="35"/>
  <c r="CO32" i="35" s="1"/>
  <c r="CP20" i="35"/>
  <c r="CO21" i="35"/>
  <c r="CO31" i="35" s="1"/>
  <c r="CL30" i="35"/>
  <c r="CM29" i="35"/>
  <c r="BL353" i="30"/>
  <c r="BL383" i="30"/>
  <c r="BL216" i="30"/>
  <c r="CN51" i="36"/>
  <c r="CN71" i="36" s="1"/>
  <c r="CM114" i="36"/>
  <c r="CN53" i="36"/>
  <c r="CN73" i="36" s="1"/>
  <c r="CM116" i="36"/>
  <c r="CM113" i="36"/>
  <c r="CN50" i="36"/>
  <c r="CN70" i="36" s="1"/>
  <c r="CN49" i="36"/>
  <c r="CN69" i="36" s="1"/>
  <c r="CM112" i="36"/>
  <c r="CN40" i="36"/>
  <c r="CN60" i="36" s="1"/>
  <c r="CM56" i="36"/>
  <c r="CO50" i="37"/>
  <c r="CP39" i="37"/>
  <c r="CN43" i="36"/>
  <c r="CN63" i="36" s="1"/>
  <c r="CM106" i="36"/>
  <c r="CL103" i="36"/>
  <c r="CL119" i="36" s="1"/>
  <c r="CL78" i="36"/>
  <c r="CO14" i="35"/>
  <c r="CM110" i="36"/>
  <c r="CN47" i="36"/>
  <c r="CN67" i="36" s="1"/>
  <c r="CM105" i="36"/>
  <c r="CN42" i="36"/>
  <c r="CN62" i="36" s="1"/>
  <c r="CN41" i="36"/>
  <c r="CN61" i="36" s="1"/>
  <c r="CM104" i="36"/>
  <c r="CM108" i="36"/>
  <c r="CN45" i="36"/>
  <c r="CN65" i="36" s="1"/>
  <c r="CN44" i="36"/>
  <c r="CN64" i="36" s="1"/>
  <c r="CM107" i="36"/>
  <c r="CN54" i="36"/>
  <c r="CN74" i="36" s="1"/>
  <c r="CM117" i="36"/>
  <c r="CN46" i="36"/>
  <c r="CN66" i="36" s="1"/>
  <c r="CM109" i="36"/>
  <c r="CN52" i="36"/>
  <c r="CN72" i="36" s="1"/>
  <c r="CM115" i="36"/>
  <c r="CM111" i="36"/>
  <c r="CN48" i="36"/>
  <c r="CN68" i="36" s="1"/>
  <c r="BE111" i="16"/>
  <c r="BK79" i="30"/>
  <c r="BF61" i="16"/>
  <c r="BF89" i="16" s="1"/>
  <c r="CN76" i="36" l="1"/>
  <c r="CL134" i="36"/>
  <c r="CL121" i="36"/>
  <c r="CN19" i="35"/>
  <c r="CO15" i="35"/>
  <c r="CQ20" i="35"/>
  <c r="CP21" i="35"/>
  <c r="CP31" i="35" s="1"/>
  <c r="CQ22" i="35"/>
  <c r="CP23" i="35"/>
  <c r="CP32" i="35" s="1"/>
  <c r="CM30" i="35"/>
  <c r="CN29" i="35"/>
  <c r="BM216" i="30"/>
  <c r="BM383" i="30"/>
  <c r="BM353" i="30"/>
  <c r="CO43" i="36"/>
  <c r="CO63" i="36" s="1"/>
  <c r="CN106" i="36"/>
  <c r="CN110" i="36"/>
  <c r="CO47" i="36"/>
  <c r="CO67" i="36" s="1"/>
  <c r="CP50" i="37"/>
  <c r="CQ39" i="37"/>
  <c r="CN111" i="36"/>
  <c r="CO48" i="36"/>
  <c r="CO68" i="36" s="1"/>
  <c r="CO44" i="36"/>
  <c r="CO64" i="36" s="1"/>
  <c r="CN107" i="36"/>
  <c r="CN113" i="36"/>
  <c r="CO50" i="36"/>
  <c r="CO70" i="36" s="1"/>
  <c r="CN115" i="36"/>
  <c r="CO52" i="36"/>
  <c r="CO72" i="36" s="1"/>
  <c r="CN108" i="36"/>
  <c r="CO45" i="36"/>
  <c r="CO65" i="36" s="1"/>
  <c r="CO17" i="35"/>
  <c r="CP14" i="35"/>
  <c r="CO53" i="36"/>
  <c r="CO73" i="36" s="1"/>
  <c r="CN116" i="36"/>
  <c r="CN112" i="36"/>
  <c r="CO49" i="36"/>
  <c r="CO69" i="36" s="1"/>
  <c r="CN117" i="36"/>
  <c r="CO54" i="36"/>
  <c r="CO74" i="36" s="1"/>
  <c r="CN109" i="36"/>
  <c r="CO46" i="36"/>
  <c r="CO66" i="36" s="1"/>
  <c r="CO40" i="36"/>
  <c r="CO60" i="36" s="1"/>
  <c r="CN56" i="36"/>
  <c r="CN104" i="36"/>
  <c r="CO41" i="36"/>
  <c r="CO61" i="36" s="1"/>
  <c r="CO42" i="36"/>
  <c r="CO62" i="36" s="1"/>
  <c r="CN105" i="36"/>
  <c r="CM78" i="36"/>
  <c r="CM103" i="36"/>
  <c r="CM119" i="36" s="1"/>
  <c r="CO51" i="36"/>
  <c r="CO71" i="36" s="1"/>
  <c r="CN114" i="36"/>
  <c r="BE133" i="16"/>
  <c r="BF111" i="16"/>
  <c r="BF133" i="16" s="1"/>
  <c r="BL79" i="30"/>
  <c r="BG61" i="16"/>
  <c r="BG89" i="16" s="1"/>
  <c r="CO76" i="36" l="1"/>
  <c r="CM134" i="36"/>
  <c r="CM121" i="36"/>
  <c r="CR22" i="35"/>
  <c r="CR23" i="35" s="1"/>
  <c r="CR32" i="35" s="1"/>
  <c r="CQ23" i="35"/>
  <c r="CQ32" i="35" s="1"/>
  <c r="CR20" i="35"/>
  <c r="CR21" i="35" s="1"/>
  <c r="CR31" i="35" s="1"/>
  <c r="CQ21" i="35"/>
  <c r="CQ31" i="35" s="1"/>
  <c r="CO19" i="35"/>
  <c r="CP15" i="35"/>
  <c r="CP17" i="35" s="1"/>
  <c r="CN30" i="35"/>
  <c r="CO29" i="35"/>
  <c r="BN353" i="30"/>
  <c r="BN383" i="30"/>
  <c r="BN216" i="30"/>
  <c r="CQ50" i="37"/>
  <c r="CR39" i="37"/>
  <c r="CP42" i="36"/>
  <c r="CP62" i="36" s="1"/>
  <c r="CO105" i="36"/>
  <c r="CP54" i="36"/>
  <c r="CP74" i="36" s="1"/>
  <c r="CO117" i="36"/>
  <c r="CP45" i="36"/>
  <c r="CP65" i="36" s="1"/>
  <c r="CO108" i="36"/>
  <c r="CO111" i="36"/>
  <c r="CP48" i="36"/>
  <c r="CP68" i="36" s="1"/>
  <c r="CP41" i="36"/>
  <c r="CP61" i="36" s="1"/>
  <c r="CO104" i="36"/>
  <c r="CO112" i="36"/>
  <c r="CP49" i="36"/>
  <c r="CP69" i="36" s="1"/>
  <c r="CN103" i="36"/>
  <c r="CN119" i="36" s="1"/>
  <c r="CN78" i="36"/>
  <c r="CP50" i="36"/>
  <c r="CP70" i="36" s="1"/>
  <c r="CO113" i="36"/>
  <c r="CP47" i="36"/>
  <c r="CP67" i="36" s="1"/>
  <c r="CO110" i="36"/>
  <c r="CP40" i="36"/>
  <c r="CP60" i="36" s="1"/>
  <c r="CO56" i="36"/>
  <c r="CO109" i="36"/>
  <c r="CP46" i="36"/>
  <c r="CP66" i="36" s="1"/>
  <c r="CQ14" i="35"/>
  <c r="CO114" i="36"/>
  <c r="CP51" i="36"/>
  <c r="CP71" i="36" s="1"/>
  <c r="CP52" i="36"/>
  <c r="CP72" i="36" s="1"/>
  <c r="CO115" i="36"/>
  <c r="CP53" i="36"/>
  <c r="CP73" i="36" s="1"/>
  <c r="CO116" i="36"/>
  <c r="CO107" i="36"/>
  <c r="CP44" i="36"/>
  <c r="CP64" i="36" s="1"/>
  <c r="CP43" i="36"/>
  <c r="CP63" i="36" s="1"/>
  <c r="CO106" i="36"/>
  <c r="BG111" i="16"/>
  <c r="BM79" i="30"/>
  <c r="BH61" i="16"/>
  <c r="BH89" i="16" s="1"/>
  <c r="CP76" i="36" l="1"/>
  <c r="CN134" i="36"/>
  <c r="CN121" i="36"/>
  <c r="CO98" i="36"/>
  <c r="CP19" i="35"/>
  <c r="CQ15" i="35"/>
  <c r="CQ17" i="35" s="1"/>
  <c r="CO30" i="35"/>
  <c r="CP29" i="35"/>
  <c r="CR50" i="37"/>
  <c r="C41" i="37"/>
  <c r="B16" i="24" s="1"/>
  <c r="H16" i="24" s="1"/>
  <c r="C42" i="37"/>
  <c r="C16" i="24" s="1"/>
  <c r="I16" i="24" s="1"/>
  <c r="S95" i="18" s="1"/>
  <c r="D16" i="24"/>
  <c r="J16" i="24" s="1"/>
  <c r="AA95" i="18" s="1"/>
  <c r="BO216" i="30"/>
  <c r="BO383" i="30"/>
  <c r="BO353" i="30"/>
  <c r="CQ45" i="36"/>
  <c r="CQ65" i="36" s="1"/>
  <c r="CP108" i="36"/>
  <c r="CQ48" i="36"/>
  <c r="CQ68" i="36" s="1"/>
  <c r="CP111" i="36"/>
  <c r="CQ51" i="36"/>
  <c r="CQ71" i="36" s="1"/>
  <c r="CP114" i="36"/>
  <c r="CO103" i="36"/>
  <c r="CO119" i="36" s="1"/>
  <c r="CO78" i="36"/>
  <c r="CQ49" i="36"/>
  <c r="CQ69" i="36" s="1"/>
  <c r="CP112" i="36"/>
  <c r="CQ53" i="36"/>
  <c r="CQ73" i="36" s="1"/>
  <c r="CP116" i="36"/>
  <c r="CP106" i="36"/>
  <c r="CQ43" i="36"/>
  <c r="CQ63" i="36" s="1"/>
  <c r="CQ44" i="36"/>
  <c r="CQ64" i="36" s="1"/>
  <c r="CP107" i="36"/>
  <c r="CR14" i="35"/>
  <c r="CP56" i="36"/>
  <c r="CQ40" i="36"/>
  <c r="CQ60" i="36" s="1"/>
  <c r="CP117" i="36"/>
  <c r="CQ54" i="36"/>
  <c r="CQ74" i="36" s="1"/>
  <c r="CP115" i="36"/>
  <c r="CQ52" i="36"/>
  <c r="CQ72" i="36" s="1"/>
  <c r="CQ46" i="36"/>
  <c r="CQ66" i="36" s="1"/>
  <c r="CP109" i="36"/>
  <c r="CP110" i="36"/>
  <c r="CQ47" i="36"/>
  <c r="CQ67" i="36" s="1"/>
  <c r="CQ41" i="36"/>
  <c r="CQ61" i="36" s="1"/>
  <c r="CP104" i="36"/>
  <c r="CQ42" i="36"/>
  <c r="CQ62" i="36" s="1"/>
  <c r="CP105" i="36"/>
  <c r="CQ50" i="36"/>
  <c r="CQ70" i="36" s="1"/>
  <c r="CP113" i="36"/>
  <c r="BG133" i="16"/>
  <c r="BH111" i="16"/>
  <c r="BN79" i="30"/>
  <c r="BI61" i="16"/>
  <c r="BI89" i="16" s="1"/>
  <c r="CQ76" i="36" l="1"/>
  <c r="CO134" i="36"/>
  <c r="CO121" i="36"/>
  <c r="CP98" i="36"/>
  <c r="CQ98" i="36"/>
  <c r="CQ19" i="35"/>
  <c r="CR15" i="35"/>
  <c r="CR19" i="35" s="1"/>
  <c r="CP30" i="35"/>
  <c r="CQ29" i="35"/>
  <c r="B36" i="35"/>
  <c r="B10" i="24" s="1"/>
  <c r="H10" i="24" s="1"/>
  <c r="B37" i="35"/>
  <c r="C10" i="24" s="1"/>
  <c r="I10" i="24" s="1"/>
  <c r="S68" i="18" s="1"/>
  <c r="BP353" i="30"/>
  <c r="BP383" i="30"/>
  <c r="BP216" i="30"/>
  <c r="CQ110" i="36"/>
  <c r="CQ106" i="36"/>
  <c r="CQ104" i="36"/>
  <c r="CQ113" i="36"/>
  <c r="CQ109" i="36"/>
  <c r="CQ112" i="36"/>
  <c r="CQ111" i="36"/>
  <c r="CQ117" i="36"/>
  <c r="CQ116" i="36"/>
  <c r="CQ114" i="36"/>
  <c r="CQ115" i="36"/>
  <c r="CQ105" i="36"/>
  <c r="CQ107" i="36"/>
  <c r="CQ108" i="36"/>
  <c r="CQ56" i="36"/>
  <c r="CP103" i="36"/>
  <c r="CP119" i="36" s="1"/>
  <c r="CP78" i="36"/>
  <c r="BI111" i="16"/>
  <c r="BH133" i="16"/>
  <c r="BO79" i="30"/>
  <c r="BJ61" i="16"/>
  <c r="BJ89" i="16" s="1"/>
  <c r="CP134" i="36" l="1"/>
  <c r="CP121" i="36"/>
  <c r="CR17" i="35"/>
  <c r="CR29" i="35" s="1"/>
  <c r="D10" i="24" s="1"/>
  <c r="J10" i="24" s="1"/>
  <c r="AA68" i="18" s="1"/>
  <c r="CQ30" i="35"/>
  <c r="CR30" i="35"/>
  <c r="BQ216" i="30"/>
  <c r="BQ383" i="30"/>
  <c r="BQ353" i="30"/>
  <c r="CQ103" i="36"/>
  <c r="CQ119" i="36" s="1"/>
  <c r="CQ78" i="36"/>
  <c r="BI133" i="16"/>
  <c r="BJ111" i="16"/>
  <c r="BP79" i="30"/>
  <c r="BK61" i="16"/>
  <c r="BK89" i="16" s="1"/>
  <c r="CQ121" i="36" l="1"/>
  <c r="AF68" i="18"/>
  <c r="CQ134" i="36"/>
  <c r="J15" i="24" s="1"/>
  <c r="AA94" i="18" s="1"/>
  <c r="B15" i="24"/>
  <c r="H15" i="24" s="1"/>
  <c r="B124" i="36"/>
  <c r="C15" i="24" s="1"/>
  <c r="I15" i="24" s="1"/>
  <c r="S94" i="18" s="1"/>
  <c r="BR353" i="30"/>
  <c r="BR383" i="30"/>
  <c r="BR216" i="30"/>
  <c r="BK111" i="16"/>
  <c r="BJ133" i="16"/>
  <c r="BQ79" i="30"/>
  <c r="BL61" i="16"/>
  <c r="BL89" i="16" s="1"/>
  <c r="BS216" i="30" l="1"/>
  <c r="BS383" i="30"/>
  <c r="BS353" i="30"/>
  <c r="BK133" i="16"/>
  <c r="BL111" i="16"/>
  <c r="BR79" i="30"/>
  <c r="BT353" i="30" l="1"/>
  <c r="BT383" i="30"/>
  <c r="BT216" i="30"/>
  <c r="BL133" i="16"/>
  <c r="BS79" i="30"/>
  <c r="BU216" i="30" l="1"/>
  <c r="BU383" i="30"/>
  <c r="BU353" i="30"/>
  <c r="BT79" i="30"/>
  <c r="BV353" i="30" l="1"/>
  <c r="BV383" i="30"/>
  <c r="BV216" i="30"/>
  <c r="BU79" i="30"/>
  <c r="BW216" i="30" l="1"/>
  <c r="BW383" i="30"/>
  <c r="BW353" i="30"/>
  <c r="BV79" i="30"/>
  <c r="BX353" i="30" l="1"/>
  <c r="BX383" i="30"/>
  <c r="BX216" i="30"/>
  <c r="BW79" i="30"/>
  <c r="F3" i="6"/>
  <c r="G3" i="6" s="1"/>
  <c r="BY216" i="30" l="1"/>
  <c r="BY383" i="30"/>
  <c r="BY353" i="30"/>
  <c r="BX79" i="30"/>
  <c r="N37" i="3" l="1"/>
  <c r="D18" i="30" s="1"/>
  <c r="D83" i="31"/>
  <c r="E83" i="31" s="1"/>
  <c r="F83" i="31" s="1"/>
  <c r="G83" i="31" s="1"/>
  <c r="H83" i="31" s="1"/>
  <c r="I83" i="31" s="1"/>
  <c r="J83" i="31" s="1"/>
  <c r="K83" i="31" s="1"/>
  <c r="L83" i="31" s="1"/>
  <c r="M83" i="31" s="1"/>
  <c r="N83" i="31" s="1"/>
  <c r="O83" i="31" s="1"/>
  <c r="P83" i="31" s="1"/>
  <c r="Q83" i="31" s="1"/>
  <c r="R83" i="31" s="1"/>
  <c r="S83" i="31" s="1"/>
  <c r="T83" i="31" s="1"/>
  <c r="U83" i="31" s="1"/>
  <c r="V83" i="31" s="1"/>
  <c r="W83" i="31" s="1"/>
  <c r="X83" i="31" s="1"/>
  <c r="Y83" i="31" s="1"/>
  <c r="Z83" i="31" s="1"/>
  <c r="AA83" i="31" s="1"/>
  <c r="AB83" i="31" s="1"/>
  <c r="AC83" i="31" s="1"/>
  <c r="AD83" i="31" s="1"/>
  <c r="AE83" i="31" s="1"/>
  <c r="AF83" i="31" s="1"/>
  <c r="AG83" i="31" s="1"/>
  <c r="AH83" i="31" s="1"/>
  <c r="AI83" i="31" s="1"/>
  <c r="AJ83" i="31" s="1"/>
  <c r="AK83" i="31" s="1"/>
  <c r="AL83" i="31" s="1"/>
  <c r="AM83" i="31" s="1"/>
  <c r="AN83" i="31" s="1"/>
  <c r="AO83" i="31" s="1"/>
  <c r="AP83" i="31" s="1"/>
  <c r="AQ83" i="31" s="1"/>
  <c r="AR83" i="31" s="1"/>
  <c r="AS83" i="31" s="1"/>
  <c r="AT83" i="31" s="1"/>
  <c r="AU83" i="31" s="1"/>
  <c r="AV83" i="31" s="1"/>
  <c r="AW83" i="31" s="1"/>
  <c r="AX83" i="31" s="1"/>
  <c r="AY83" i="31" s="1"/>
  <c r="AZ83" i="31" s="1"/>
  <c r="BA83" i="31" s="1"/>
  <c r="BB83" i="31" s="1"/>
  <c r="BC83" i="31" s="1"/>
  <c r="BD83" i="31" s="1"/>
  <c r="BE83" i="31" s="1"/>
  <c r="BF83" i="31" s="1"/>
  <c r="BG83" i="31" s="1"/>
  <c r="BH83" i="31" s="1"/>
  <c r="BI83" i="31" s="1"/>
  <c r="BJ83" i="31" s="1"/>
  <c r="BK83" i="31" s="1"/>
  <c r="BL83" i="31" s="1"/>
  <c r="BM83" i="31" s="1"/>
  <c r="BN83" i="31" s="1"/>
  <c r="BO83" i="31" s="1"/>
  <c r="BP83" i="31" s="1"/>
  <c r="BQ83" i="31" s="1"/>
  <c r="BR83" i="31" s="1"/>
  <c r="BS83" i="31" s="1"/>
  <c r="BT83" i="31" s="1"/>
  <c r="D223" i="31"/>
  <c r="E223" i="31" s="1"/>
  <c r="F223" i="31" s="1"/>
  <c r="G223" i="31" s="1"/>
  <c r="H223" i="31" s="1"/>
  <c r="I223" i="31" s="1"/>
  <c r="J223" i="31" s="1"/>
  <c r="K223" i="31" s="1"/>
  <c r="L223" i="31" s="1"/>
  <c r="M223" i="31" s="1"/>
  <c r="N223" i="31" s="1"/>
  <c r="O223" i="31" s="1"/>
  <c r="P223" i="31" s="1"/>
  <c r="Q223" i="31" s="1"/>
  <c r="R223" i="31" s="1"/>
  <c r="S223" i="31" s="1"/>
  <c r="T223" i="31" s="1"/>
  <c r="U223" i="31" s="1"/>
  <c r="V223" i="31" s="1"/>
  <c r="W223" i="31" s="1"/>
  <c r="X223" i="31" s="1"/>
  <c r="Y223" i="31" s="1"/>
  <c r="Z223" i="31" s="1"/>
  <c r="AA223" i="31" s="1"/>
  <c r="AB223" i="31" s="1"/>
  <c r="AC223" i="31" s="1"/>
  <c r="AD223" i="31" s="1"/>
  <c r="AE223" i="31" s="1"/>
  <c r="AF223" i="31" s="1"/>
  <c r="AG223" i="31" s="1"/>
  <c r="AH223" i="31" s="1"/>
  <c r="AI223" i="31" s="1"/>
  <c r="AJ223" i="31" s="1"/>
  <c r="AK223" i="31" s="1"/>
  <c r="AL223" i="31" s="1"/>
  <c r="AM223" i="31" s="1"/>
  <c r="AN223" i="31" s="1"/>
  <c r="AO223" i="31" s="1"/>
  <c r="AP223" i="31" s="1"/>
  <c r="AQ223" i="31" s="1"/>
  <c r="AR223" i="31" s="1"/>
  <c r="AS223" i="31" s="1"/>
  <c r="AT223" i="31" s="1"/>
  <c r="AU223" i="31" s="1"/>
  <c r="AV223" i="31" s="1"/>
  <c r="AW223" i="31" s="1"/>
  <c r="AX223" i="31" s="1"/>
  <c r="AY223" i="31" s="1"/>
  <c r="AZ223" i="31" s="1"/>
  <c r="BA223" i="31" s="1"/>
  <c r="BB223" i="31" s="1"/>
  <c r="BC223" i="31" s="1"/>
  <c r="BD223" i="31" s="1"/>
  <c r="BE223" i="31" s="1"/>
  <c r="BF223" i="31" s="1"/>
  <c r="BG223" i="31" s="1"/>
  <c r="BH223" i="31" s="1"/>
  <c r="BI223" i="31" s="1"/>
  <c r="BJ223" i="31" s="1"/>
  <c r="BK223" i="31" s="1"/>
  <c r="BL223" i="31" s="1"/>
  <c r="BM223" i="31" s="1"/>
  <c r="BN223" i="31" s="1"/>
  <c r="BO223" i="31" s="1"/>
  <c r="BP223" i="31" s="1"/>
  <c r="BQ223" i="31" s="1"/>
  <c r="BR223" i="31" s="1"/>
  <c r="BS223" i="31" s="1"/>
  <c r="BT223" i="31" s="1"/>
  <c r="D363" i="31"/>
  <c r="E363" i="31" s="1"/>
  <c r="F363" i="31" s="1"/>
  <c r="G363" i="31" s="1"/>
  <c r="H363" i="31" s="1"/>
  <c r="I363" i="31" s="1"/>
  <c r="J363" i="31" s="1"/>
  <c r="K363" i="31" s="1"/>
  <c r="L363" i="31" s="1"/>
  <c r="M363" i="31" s="1"/>
  <c r="N363" i="31" s="1"/>
  <c r="O363" i="31" s="1"/>
  <c r="P363" i="31" s="1"/>
  <c r="Q363" i="31" s="1"/>
  <c r="R363" i="31" s="1"/>
  <c r="S363" i="31" s="1"/>
  <c r="T363" i="31" s="1"/>
  <c r="U363" i="31" s="1"/>
  <c r="V363" i="31" s="1"/>
  <c r="W363" i="31" s="1"/>
  <c r="X363" i="31" s="1"/>
  <c r="Y363" i="31" s="1"/>
  <c r="Z363" i="31" s="1"/>
  <c r="AA363" i="31" s="1"/>
  <c r="AB363" i="31" s="1"/>
  <c r="AC363" i="31" s="1"/>
  <c r="AD363" i="31" s="1"/>
  <c r="AE363" i="31" s="1"/>
  <c r="AF363" i="31" s="1"/>
  <c r="AG363" i="31" s="1"/>
  <c r="AH363" i="31" s="1"/>
  <c r="AI363" i="31" s="1"/>
  <c r="AJ363" i="31" s="1"/>
  <c r="AK363" i="31" s="1"/>
  <c r="AL363" i="31" s="1"/>
  <c r="AM363" i="31" s="1"/>
  <c r="AN363" i="31" s="1"/>
  <c r="AO363" i="31" s="1"/>
  <c r="AP363" i="31" s="1"/>
  <c r="AQ363" i="31" s="1"/>
  <c r="AR363" i="31" s="1"/>
  <c r="AS363" i="31" s="1"/>
  <c r="AT363" i="31" s="1"/>
  <c r="AU363" i="31" s="1"/>
  <c r="AV363" i="31" s="1"/>
  <c r="AW363" i="31" s="1"/>
  <c r="AX363" i="31" s="1"/>
  <c r="AY363" i="31" s="1"/>
  <c r="AZ363" i="31" s="1"/>
  <c r="BA363" i="31" s="1"/>
  <c r="BB363" i="31" s="1"/>
  <c r="BC363" i="31" s="1"/>
  <c r="BD363" i="31" s="1"/>
  <c r="BE363" i="31" s="1"/>
  <c r="BF363" i="31" s="1"/>
  <c r="BG363" i="31" s="1"/>
  <c r="BH363" i="31" s="1"/>
  <c r="BI363" i="31" s="1"/>
  <c r="BJ363" i="31" s="1"/>
  <c r="BK363" i="31" s="1"/>
  <c r="BL363" i="31" s="1"/>
  <c r="BM363" i="31" s="1"/>
  <c r="BN363" i="31" s="1"/>
  <c r="BO363" i="31" s="1"/>
  <c r="BP363" i="31" s="1"/>
  <c r="BQ363" i="31" s="1"/>
  <c r="BR363" i="31" s="1"/>
  <c r="BS363" i="31" s="1"/>
  <c r="BT363" i="31" s="1"/>
  <c r="D299" i="31"/>
  <c r="E299" i="31" s="1"/>
  <c r="F299" i="31" s="1"/>
  <c r="G299" i="31" s="1"/>
  <c r="H299" i="31" s="1"/>
  <c r="I299" i="31" s="1"/>
  <c r="J299" i="31" s="1"/>
  <c r="K299" i="31" s="1"/>
  <c r="L299" i="31" s="1"/>
  <c r="M299" i="31" s="1"/>
  <c r="N299" i="31" s="1"/>
  <c r="O299" i="31" s="1"/>
  <c r="P299" i="31" s="1"/>
  <c r="Q299" i="31" s="1"/>
  <c r="R299" i="31" s="1"/>
  <c r="S299" i="31" s="1"/>
  <c r="T299" i="31" s="1"/>
  <c r="U299" i="31" s="1"/>
  <c r="V299" i="31" s="1"/>
  <c r="W299" i="31" s="1"/>
  <c r="X299" i="31" s="1"/>
  <c r="Y299" i="31" s="1"/>
  <c r="Z299" i="31" s="1"/>
  <c r="AA299" i="31" s="1"/>
  <c r="AB299" i="31" s="1"/>
  <c r="AC299" i="31" s="1"/>
  <c r="AD299" i="31" s="1"/>
  <c r="AE299" i="31" s="1"/>
  <c r="AF299" i="31" s="1"/>
  <c r="AG299" i="31" s="1"/>
  <c r="AH299" i="31" s="1"/>
  <c r="AI299" i="31" s="1"/>
  <c r="AJ299" i="31" s="1"/>
  <c r="AK299" i="31" s="1"/>
  <c r="AL299" i="31" s="1"/>
  <c r="AM299" i="31" s="1"/>
  <c r="AN299" i="31" s="1"/>
  <c r="AO299" i="31" s="1"/>
  <c r="AP299" i="31" s="1"/>
  <c r="AQ299" i="31" s="1"/>
  <c r="AR299" i="31" s="1"/>
  <c r="AS299" i="31" s="1"/>
  <c r="AT299" i="31" s="1"/>
  <c r="AU299" i="31" s="1"/>
  <c r="AV299" i="31" s="1"/>
  <c r="AW299" i="31" s="1"/>
  <c r="AX299" i="31" s="1"/>
  <c r="AY299" i="31" s="1"/>
  <c r="AZ299" i="31" s="1"/>
  <c r="BA299" i="31" s="1"/>
  <c r="BB299" i="31" s="1"/>
  <c r="BC299" i="31" s="1"/>
  <c r="BD299" i="31" s="1"/>
  <c r="BE299" i="31" s="1"/>
  <c r="BF299" i="31" s="1"/>
  <c r="BG299" i="31" s="1"/>
  <c r="BH299" i="31" s="1"/>
  <c r="BI299" i="31" s="1"/>
  <c r="BJ299" i="31" s="1"/>
  <c r="BK299" i="31" s="1"/>
  <c r="BL299" i="31" s="1"/>
  <c r="BM299" i="31" s="1"/>
  <c r="BN299" i="31" s="1"/>
  <c r="BO299" i="31" s="1"/>
  <c r="BP299" i="31" s="1"/>
  <c r="BQ299" i="31" s="1"/>
  <c r="BR299" i="31" s="1"/>
  <c r="BS299" i="31" s="1"/>
  <c r="BT299" i="31" s="1"/>
  <c r="D159" i="31"/>
  <c r="E159" i="31" s="1"/>
  <c r="F159" i="31" s="1"/>
  <c r="G159" i="31" s="1"/>
  <c r="H159" i="31" s="1"/>
  <c r="I159" i="31" s="1"/>
  <c r="J159" i="31" s="1"/>
  <c r="K159" i="31" s="1"/>
  <c r="L159" i="31" s="1"/>
  <c r="M159" i="31" s="1"/>
  <c r="N159" i="31" s="1"/>
  <c r="O159" i="31" s="1"/>
  <c r="P159" i="31" s="1"/>
  <c r="Q159" i="31" s="1"/>
  <c r="R159" i="31" s="1"/>
  <c r="S159" i="31" s="1"/>
  <c r="T159" i="31" s="1"/>
  <c r="U159" i="31" s="1"/>
  <c r="V159" i="31" s="1"/>
  <c r="W159" i="31" s="1"/>
  <c r="X159" i="31" s="1"/>
  <c r="Y159" i="31" s="1"/>
  <c r="Z159" i="31" s="1"/>
  <c r="AA159" i="31" s="1"/>
  <c r="AB159" i="31" s="1"/>
  <c r="AC159" i="31" s="1"/>
  <c r="AD159" i="31" s="1"/>
  <c r="AE159" i="31" s="1"/>
  <c r="AF159" i="31" s="1"/>
  <c r="AG159" i="31" s="1"/>
  <c r="AH159" i="31" s="1"/>
  <c r="AI159" i="31" s="1"/>
  <c r="AJ159" i="31" s="1"/>
  <c r="AK159" i="31" s="1"/>
  <c r="AL159" i="31" s="1"/>
  <c r="AM159" i="31" s="1"/>
  <c r="AN159" i="31" s="1"/>
  <c r="AO159" i="31" s="1"/>
  <c r="AP159" i="31" s="1"/>
  <c r="AQ159" i="31" s="1"/>
  <c r="AR159" i="31" s="1"/>
  <c r="AS159" i="31" s="1"/>
  <c r="AT159" i="31" s="1"/>
  <c r="AU159" i="31" s="1"/>
  <c r="AV159" i="31" s="1"/>
  <c r="AW159" i="31" s="1"/>
  <c r="AX159" i="31" s="1"/>
  <c r="AY159" i="31" s="1"/>
  <c r="AZ159" i="31" s="1"/>
  <c r="BA159" i="31" s="1"/>
  <c r="BB159" i="31" s="1"/>
  <c r="BC159" i="31" s="1"/>
  <c r="BD159" i="31" s="1"/>
  <c r="BE159" i="31" s="1"/>
  <c r="BF159" i="31" s="1"/>
  <c r="BG159" i="31" s="1"/>
  <c r="BH159" i="31" s="1"/>
  <c r="BI159" i="31" s="1"/>
  <c r="BJ159" i="31" s="1"/>
  <c r="BK159" i="31" s="1"/>
  <c r="BL159" i="31" s="1"/>
  <c r="BM159" i="31" s="1"/>
  <c r="BN159" i="31" s="1"/>
  <c r="BO159" i="31" s="1"/>
  <c r="BP159" i="31" s="1"/>
  <c r="BQ159" i="31" s="1"/>
  <c r="BR159" i="31" s="1"/>
  <c r="BS159" i="31" s="1"/>
  <c r="BT159" i="31" s="1"/>
  <c r="AA37" i="3"/>
  <c r="E19" i="31"/>
  <c r="F19" i="31" s="1"/>
  <c r="G19" i="31" s="1"/>
  <c r="H19" i="31" s="1"/>
  <c r="I19" i="31" s="1"/>
  <c r="J19" i="31" s="1"/>
  <c r="K19" i="31" s="1"/>
  <c r="L19" i="31" s="1"/>
  <c r="M19" i="31" s="1"/>
  <c r="N19" i="31" s="1"/>
  <c r="O19" i="31" s="1"/>
  <c r="P19" i="31" s="1"/>
  <c r="Q19" i="31" s="1"/>
  <c r="R19" i="31" s="1"/>
  <c r="S19" i="31" s="1"/>
  <c r="T19" i="31" s="1"/>
  <c r="U19" i="31" s="1"/>
  <c r="V19" i="31" s="1"/>
  <c r="W19" i="31" s="1"/>
  <c r="X19" i="31" s="1"/>
  <c r="Y19" i="31" s="1"/>
  <c r="Z19" i="31" s="1"/>
  <c r="AA19" i="31" s="1"/>
  <c r="AB19" i="31" s="1"/>
  <c r="AC19" i="31" s="1"/>
  <c r="AD19" i="31" s="1"/>
  <c r="AE19" i="31" s="1"/>
  <c r="AF19" i="31" s="1"/>
  <c r="AG19" i="31" s="1"/>
  <c r="AH19" i="31" s="1"/>
  <c r="AI19" i="31" s="1"/>
  <c r="AJ19" i="31" s="1"/>
  <c r="AK19" i="31" s="1"/>
  <c r="AL19" i="31" s="1"/>
  <c r="AM19" i="31" s="1"/>
  <c r="AN19" i="31" s="1"/>
  <c r="AO19" i="31" s="1"/>
  <c r="AP19" i="31" s="1"/>
  <c r="AQ19" i="31" s="1"/>
  <c r="AR19" i="31" s="1"/>
  <c r="AS19" i="31" s="1"/>
  <c r="AT19" i="31" s="1"/>
  <c r="AU19" i="31" s="1"/>
  <c r="AV19" i="31" s="1"/>
  <c r="AW19" i="31" s="1"/>
  <c r="AX19" i="31" s="1"/>
  <c r="AY19" i="31" s="1"/>
  <c r="AZ19" i="31" s="1"/>
  <c r="BA19" i="31" s="1"/>
  <c r="BB19" i="31" s="1"/>
  <c r="BC19" i="31" s="1"/>
  <c r="BD19" i="31" s="1"/>
  <c r="BE19" i="31" s="1"/>
  <c r="BF19" i="31" s="1"/>
  <c r="BG19" i="31" s="1"/>
  <c r="BH19" i="31" s="1"/>
  <c r="BI19" i="31" s="1"/>
  <c r="BJ19" i="31" s="1"/>
  <c r="BK19" i="31" s="1"/>
  <c r="BL19" i="31" s="1"/>
  <c r="BM19" i="31" s="1"/>
  <c r="BN19" i="31" s="1"/>
  <c r="BO19" i="31" s="1"/>
  <c r="BP19" i="31" s="1"/>
  <c r="BQ19" i="31" s="1"/>
  <c r="BR19" i="31" s="1"/>
  <c r="BS19" i="31" s="1"/>
  <c r="BT19" i="31" s="1"/>
  <c r="AF37" i="3"/>
  <c r="AD37" i="3"/>
  <c r="AC37" i="3"/>
  <c r="BZ353" i="30"/>
  <c r="BZ383" i="30"/>
  <c r="BZ216" i="30"/>
  <c r="BY79" i="30"/>
  <c r="D159" i="32" l="1"/>
  <c r="E159" i="32" s="1"/>
  <c r="F159" i="32" s="1"/>
  <c r="G159" i="32" s="1"/>
  <c r="H159" i="32" s="1"/>
  <c r="I159" i="32" s="1"/>
  <c r="J159" i="32" s="1"/>
  <c r="K159" i="32" s="1"/>
  <c r="L159" i="32" s="1"/>
  <c r="M159" i="32" s="1"/>
  <c r="N159" i="32" s="1"/>
  <c r="O159" i="32" s="1"/>
  <c r="P159" i="32" s="1"/>
  <c r="Q159" i="32" s="1"/>
  <c r="R159" i="32" s="1"/>
  <c r="S159" i="32" s="1"/>
  <c r="T159" i="32" s="1"/>
  <c r="U159" i="32" s="1"/>
  <c r="V159" i="32" s="1"/>
  <c r="W159" i="32" s="1"/>
  <c r="X159" i="32" s="1"/>
  <c r="Y159" i="32" s="1"/>
  <c r="Z159" i="32" s="1"/>
  <c r="AA159" i="32" s="1"/>
  <c r="AB159" i="32" s="1"/>
  <c r="AC159" i="32" s="1"/>
  <c r="AD159" i="32" s="1"/>
  <c r="AE159" i="32" s="1"/>
  <c r="AF159" i="32" s="1"/>
  <c r="AG159" i="32" s="1"/>
  <c r="AH159" i="32" s="1"/>
  <c r="AI159" i="32" s="1"/>
  <c r="AJ159" i="32" s="1"/>
  <c r="AK159" i="32" s="1"/>
  <c r="AL159" i="32" s="1"/>
  <c r="AM159" i="32" s="1"/>
  <c r="AN159" i="32" s="1"/>
  <c r="AO159" i="32" s="1"/>
  <c r="AP159" i="32" s="1"/>
  <c r="AQ159" i="32" s="1"/>
  <c r="AR159" i="32" s="1"/>
  <c r="AS159" i="32" s="1"/>
  <c r="AT159" i="32" s="1"/>
  <c r="AU159" i="32" s="1"/>
  <c r="AV159" i="32" s="1"/>
  <c r="AW159" i="32" s="1"/>
  <c r="AX159" i="32" s="1"/>
  <c r="AY159" i="32" s="1"/>
  <c r="AZ159" i="32" s="1"/>
  <c r="BA159" i="32" s="1"/>
  <c r="BB159" i="32" s="1"/>
  <c r="BC159" i="32" s="1"/>
  <c r="BD159" i="32" s="1"/>
  <c r="BE159" i="32" s="1"/>
  <c r="BF159" i="32" s="1"/>
  <c r="BG159" i="32" s="1"/>
  <c r="BH159" i="32" s="1"/>
  <c r="BI159" i="32" s="1"/>
  <c r="BJ159" i="32" s="1"/>
  <c r="BK159" i="32" s="1"/>
  <c r="BL159" i="32" s="1"/>
  <c r="BM159" i="32" s="1"/>
  <c r="BN159" i="32" s="1"/>
  <c r="BO159" i="32" s="1"/>
  <c r="BP159" i="32" s="1"/>
  <c r="BQ159" i="32" s="1"/>
  <c r="BR159" i="32" s="1"/>
  <c r="BS159" i="32" s="1"/>
  <c r="BT159" i="32" s="1"/>
  <c r="BU159" i="32" s="1"/>
  <c r="D299" i="32"/>
  <c r="D19" i="32"/>
  <c r="E19" i="32" s="1"/>
  <c r="F19" i="32" s="1"/>
  <c r="G19" i="32" s="1"/>
  <c r="H19" i="32" s="1"/>
  <c r="I19" i="32" s="1"/>
  <c r="J19" i="32" s="1"/>
  <c r="K19" i="32" s="1"/>
  <c r="L19" i="32" s="1"/>
  <c r="M19" i="32" s="1"/>
  <c r="N19" i="32" s="1"/>
  <c r="O19" i="32" s="1"/>
  <c r="P19" i="32" s="1"/>
  <c r="Q19" i="32" s="1"/>
  <c r="R19" i="32" s="1"/>
  <c r="S19" i="32" s="1"/>
  <c r="T19" i="32" s="1"/>
  <c r="U19" i="32" s="1"/>
  <c r="V19" i="32" s="1"/>
  <c r="W19" i="32" s="1"/>
  <c r="X19" i="32" s="1"/>
  <c r="Y19" i="32" s="1"/>
  <c r="Z19" i="32" s="1"/>
  <c r="AA19" i="32" s="1"/>
  <c r="AB19" i="32" s="1"/>
  <c r="AC19" i="32" s="1"/>
  <c r="AD19" i="32" s="1"/>
  <c r="AE19" i="32" s="1"/>
  <c r="AF19" i="32" s="1"/>
  <c r="AG19" i="32" s="1"/>
  <c r="AH19" i="32" s="1"/>
  <c r="AI19" i="32" s="1"/>
  <c r="AJ19" i="32" s="1"/>
  <c r="AK19" i="32" s="1"/>
  <c r="AL19" i="32" s="1"/>
  <c r="AM19" i="32" s="1"/>
  <c r="AN19" i="32" s="1"/>
  <c r="AO19" i="32" s="1"/>
  <c r="AP19" i="32" s="1"/>
  <c r="AQ19" i="32" s="1"/>
  <c r="AR19" i="32" s="1"/>
  <c r="AS19" i="32" s="1"/>
  <c r="AT19" i="32" s="1"/>
  <c r="AU19" i="32" s="1"/>
  <c r="AV19" i="32" s="1"/>
  <c r="AW19" i="32" s="1"/>
  <c r="AX19" i="32" s="1"/>
  <c r="AY19" i="32" s="1"/>
  <c r="AZ19" i="32" s="1"/>
  <c r="BA19" i="32" s="1"/>
  <c r="BB19" i="32" s="1"/>
  <c r="BC19" i="32" s="1"/>
  <c r="BD19" i="32" s="1"/>
  <c r="BE19" i="32" s="1"/>
  <c r="BF19" i="32" s="1"/>
  <c r="BG19" i="32" s="1"/>
  <c r="BH19" i="32" s="1"/>
  <c r="BI19" i="32" s="1"/>
  <c r="BJ19" i="32" s="1"/>
  <c r="BK19" i="32" s="1"/>
  <c r="BL19" i="32" s="1"/>
  <c r="BM19" i="32" s="1"/>
  <c r="BN19" i="32" s="1"/>
  <c r="BO19" i="32" s="1"/>
  <c r="BP19" i="32" s="1"/>
  <c r="BQ19" i="32" s="1"/>
  <c r="BR19" i="32" s="1"/>
  <c r="BS19" i="32" s="1"/>
  <c r="BT19" i="32" s="1"/>
  <c r="D83" i="32"/>
  <c r="E83" i="32" s="1"/>
  <c r="F83" i="32" s="1"/>
  <c r="G83" i="32" s="1"/>
  <c r="H83" i="32" s="1"/>
  <c r="I83" i="32" s="1"/>
  <c r="J83" i="32" s="1"/>
  <c r="K83" i="32" s="1"/>
  <c r="L83" i="32" s="1"/>
  <c r="M83" i="32" s="1"/>
  <c r="N83" i="32" s="1"/>
  <c r="O83" i="32" s="1"/>
  <c r="P83" i="32" s="1"/>
  <c r="Q83" i="32" s="1"/>
  <c r="R83" i="32" s="1"/>
  <c r="S83" i="32" s="1"/>
  <c r="T83" i="32" s="1"/>
  <c r="U83" i="32" s="1"/>
  <c r="V83" i="32" s="1"/>
  <c r="W83" i="32" s="1"/>
  <c r="X83" i="32" s="1"/>
  <c r="Y83" i="32" s="1"/>
  <c r="Z83" i="32" s="1"/>
  <c r="AA83" i="32" s="1"/>
  <c r="AB83" i="32" s="1"/>
  <c r="AC83" i="32" s="1"/>
  <c r="AD83" i="32" s="1"/>
  <c r="AE83" i="32" s="1"/>
  <c r="AF83" i="32" s="1"/>
  <c r="AG83" i="32" s="1"/>
  <c r="AH83" i="32" s="1"/>
  <c r="AI83" i="32" s="1"/>
  <c r="AJ83" i="32" s="1"/>
  <c r="AK83" i="32" s="1"/>
  <c r="AL83" i="32" s="1"/>
  <c r="AM83" i="32" s="1"/>
  <c r="AN83" i="32" s="1"/>
  <c r="AO83" i="32" s="1"/>
  <c r="AP83" i="32" s="1"/>
  <c r="AQ83" i="32" s="1"/>
  <c r="AR83" i="32" s="1"/>
  <c r="AS83" i="32" s="1"/>
  <c r="AT83" i="32" s="1"/>
  <c r="AU83" i="32" s="1"/>
  <c r="AV83" i="32" s="1"/>
  <c r="AW83" i="32" s="1"/>
  <c r="AX83" i="32" s="1"/>
  <c r="AY83" i="32" s="1"/>
  <c r="AZ83" i="32" s="1"/>
  <c r="BA83" i="32" s="1"/>
  <c r="BB83" i="32" s="1"/>
  <c r="BC83" i="32" s="1"/>
  <c r="BD83" i="32" s="1"/>
  <c r="BE83" i="32" s="1"/>
  <c r="BF83" i="32" s="1"/>
  <c r="BG83" i="32" s="1"/>
  <c r="BH83" i="32" s="1"/>
  <c r="BI83" i="32" s="1"/>
  <c r="BJ83" i="32" s="1"/>
  <c r="BK83" i="32" s="1"/>
  <c r="BL83" i="32" s="1"/>
  <c r="BM83" i="32" s="1"/>
  <c r="BN83" i="32" s="1"/>
  <c r="BO83" i="32" s="1"/>
  <c r="BP83" i="32" s="1"/>
  <c r="BQ83" i="32" s="1"/>
  <c r="BR83" i="32" s="1"/>
  <c r="BS83" i="32" s="1"/>
  <c r="BT83" i="32" s="1"/>
  <c r="D223" i="32"/>
  <c r="E223" i="32" s="1"/>
  <c r="F223" i="32" s="1"/>
  <c r="G223" i="32" s="1"/>
  <c r="H223" i="32" s="1"/>
  <c r="I223" i="32" s="1"/>
  <c r="J223" i="32" s="1"/>
  <c r="K223" i="32" s="1"/>
  <c r="L223" i="32" s="1"/>
  <c r="M223" i="32" s="1"/>
  <c r="N223" i="32" s="1"/>
  <c r="O223" i="32" s="1"/>
  <c r="P223" i="32" s="1"/>
  <c r="Q223" i="32" s="1"/>
  <c r="R223" i="32" s="1"/>
  <c r="S223" i="32" s="1"/>
  <c r="T223" i="32" s="1"/>
  <c r="U223" i="32" s="1"/>
  <c r="V223" i="32" s="1"/>
  <c r="W223" i="32" s="1"/>
  <c r="X223" i="32" s="1"/>
  <c r="Y223" i="32" s="1"/>
  <c r="Z223" i="32" s="1"/>
  <c r="AA223" i="32" s="1"/>
  <c r="AB223" i="32" s="1"/>
  <c r="AC223" i="32" s="1"/>
  <c r="AD223" i="32" s="1"/>
  <c r="AE223" i="32" s="1"/>
  <c r="AF223" i="32" s="1"/>
  <c r="AG223" i="32" s="1"/>
  <c r="AH223" i="32" s="1"/>
  <c r="AI223" i="32" s="1"/>
  <c r="AJ223" i="32" s="1"/>
  <c r="AK223" i="32" s="1"/>
  <c r="AL223" i="32" s="1"/>
  <c r="AM223" i="32" s="1"/>
  <c r="AN223" i="32" s="1"/>
  <c r="AO223" i="32" s="1"/>
  <c r="AP223" i="32" s="1"/>
  <c r="AQ223" i="32" s="1"/>
  <c r="AR223" i="32" s="1"/>
  <c r="AS223" i="32" s="1"/>
  <c r="AT223" i="32" s="1"/>
  <c r="AU223" i="32" s="1"/>
  <c r="AV223" i="32" s="1"/>
  <c r="AW223" i="32" s="1"/>
  <c r="AX223" i="32" s="1"/>
  <c r="AY223" i="32" s="1"/>
  <c r="AZ223" i="32" s="1"/>
  <c r="BA223" i="32" s="1"/>
  <c r="BB223" i="32" s="1"/>
  <c r="BC223" i="32" s="1"/>
  <c r="BD223" i="32" s="1"/>
  <c r="BE223" i="32" s="1"/>
  <c r="BF223" i="32" s="1"/>
  <c r="BG223" i="32" s="1"/>
  <c r="BH223" i="32" s="1"/>
  <c r="BI223" i="32" s="1"/>
  <c r="BJ223" i="32" s="1"/>
  <c r="BK223" i="32" s="1"/>
  <c r="BL223" i="32" s="1"/>
  <c r="BM223" i="32" s="1"/>
  <c r="BN223" i="32" s="1"/>
  <c r="BO223" i="32" s="1"/>
  <c r="BP223" i="32" s="1"/>
  <c r="BQ223" i="32" s="1"/>
  <c r="BR223" i="32" s="1"/>
  <c r="BS223" i="32" s="1"/>
  <c r="BT223" i="32" s="1"/>
  <c r="D363" i="32"/>
  <c r="E363" i="32" s="1"/>
  <c r="F363" i="32" s="1"/>
  <c r="G363" i="32" s="1"/>
  <c r="H363" i="32" s="1"/>
  <c r="I363" i="32" s="1"/>
  <c r="J363" i="32" s="1"/>
  <c r="K363" i="32" s="1"/>
  <c r="L363" i="32" s="1"/>
  <c r="M363" i="32" s="1"/>
  <c r="N363" i="32" s="1"/>
  <c r="O363" i="32" s="1"/>
  <c r="P363" i="32" s="1"/>
  <c r="Q363" i="32" s="1"/>
  <c r="R363" i="32" s="1"/>
  <c r="S363" i="32" s="1"/>
  <c r="T363" i="32" s="1"/>
  <c r="U363" i="32" s="1"/>
  <c r="V363" i="32" s="1"/>
  <c r="W363" i="32" s="1"/>
  <c r="X363" i="32" s="1"/>
  <c r="Y363" i="32" s="1"/>
  <c r="Z363" i="32" s="1"/>
  <c r="AA363" i="32" s="1"/>
  <c r="AB363" i="32" s="1"/>
  <c r="AC363" i="32" s="1"/>
  <c r="AD363" i="32" s="1"/>
  <c r="AE363" i="32" s="1"/>
  <c r="AF363" i="32" s="1"/>
  <c r="AG363" i="32" s="1"/>
  <c r="AH363" i="32" s="1"/>
  <c r="AI363" i="32" s="1"/>
  <c r="AJ363" i="32" s="1"/>
  <c r="AK363" i="32" s="1"/>
  <c r="AL363" i="32" s="1"/>
  <c r="AM363" i="32" s="1"/>
  <c r="AN363" i="32" s="1"/>
  <c r="AO363" i="32" s="1"/>
  <c r="AP363" i="32" s="1"/>
  <c r="AQ363" i="32" s="1"/>
  <c r="AR363" i="32" s="1"/>
  <c r="AS363" i="32" s="1"/>
  <c r="AT363" i="32" s="1"/>
  <c r="AU363" i="32" s="1"/>
  <c r="AV363" i="32" s="1"/>
  <c r="AW363" i="32" s="1"/>
  <c r="AX363" i="32" s="1"/>
  <c r="AY363" i="32" s="1"/>
  <c r="AZ363" i="32" s="1"/>
  <c r="BA363" i="32" s="1"/>
  <c r="BB363" i="32" s="1"/>
  <c r="BC363" i="32" s="1"/>
  <c r="BD363" i="32" s="1"/>
  <c r="BE363" i="32" s="1"/>
  <c r="BF363" i="32" s="1"/>
  <c r="BG363" i="32" s="1"/>
  <c r="BH363" i="32" s="1"/>
  <c r="BI363" i="32" s="1"/>
  <c r="BJ363" i="32" s="1"/>
  <c r="BK363" i="32" s="1"/>
  <c r="BL363" i="32" s="1"/>
  <c r="BM363" i="32" s="1"/>
  <c r="BN363" i="32" s="1"/>
  <c r="BO363" i="32" s="1"/>
  <c r="BP363" i="32" s="1"/>
  <c r="BQ363" i="32" s="1"/>
  <c r="BR363" i="32" s="1"/>
  <c r="BS363" i="32" s="1"/>
  <c r="BT363" i="32" s="1"/>
  <c r="AG37" i="3"/>
  <c r="AM37" i="3" s="1"/>
  <c r="AJ37" i="3"/>
  <c r="AP37" i="3" s="1"/>
  <c r="AK37" i="3"/>
  <c r="AQ37" i="3" s="1"/>
  <c r="AI37" i="3"/>
  <c r="AO37" i="3" s="1"/>
  <c r="AL37" i="3"/>
  <c r="AR37" i="3" s="1"/>
  <c r="P37" i="3"/>
  <c r="E18" i="30"/>
  <c r="AH37" i="3"/>
  <c r="AN37" i="3" s="1"/>
  <c r="BU299" i="31"/>
  <c r="BT324" i="31"/>
  <c r="BU363" i="31"/>
  <c r="BT388" i="31"/>
  <c r="BU223" i="31"/>
  <c r="BT248" i="31"/>
  <c r="BT44" i="31"/>
  <c r="BU19" i="31"/>
  <c r="BU159" i="31"/>
  <c r="BT184" i="31"/>
  <c r="BU83" i="31"/>
  <c r="BT108" i="31"/>
  <c r="E299" i="32"/>
  <c r="F299" i="32" s="1"/>
  <c r="G299" i="32" s="1"/>
  <c r="H299" i="32" s="1"/>
  <c r="I299" i="32" s="1"/>
  <c r="J299" i="32" s="1"/>
  <c r="K299" i="32" s="1"/>
  <c r="L299" i="32" s="1"/>
  <c r="M299" i="32" s="1"/>
  <c r="N299" i="32" s="1"/>
  <c r="O299" i="32" s="1"/>
  <c r="P299" i="32" s="1"/>
  <c r="Q299" i="32" s="1"/>
  <c r="R299" i="32" s="1"/>
  <c r="S299" i="32" s="1"/>
  <c r="T299" i="32" s="1"/>
  <c r="U299" i="32" s="1"/>
  <c r="V299" i="32" s="1"/>
  <c r="W299" i="32" s="1"/>
  <c r="X299" i="32" s="1"/>
  <c r="Y299" i="32" s="1"/>
  <c r="Z299" i="32" s="1"/>
  <c r="AA299" i="32" s="1"/>
  <c r="AB299" i="32" s="1"/>
  <c r="AC299" i="32" s="1"/>
  <c r="AD299" i="32" s="1"/>
  <c r="AE299" i="32" s="1"/>
  <c r="AF299" i="32" s="1"/>
  <c r="AG299" i="32" s="1"/>
  <c r="AH299" i="32" s="1"/>
  <c r="AI299" i="32" s="1"/>
  <c r="AJ299" i="32" s="1"/>
  <c r="AK299" i="32" s="1"/>
  <c r="AL299" i="32" s="1"/>
  <c r="AM299" i="32" s="1"/>
  <c r="AN299" i="32" s="1"/>
  <c r="AO299" i="32" s="1"/>
  <c r="AP299" i="32" s="1"/>
  <c r="AQ299" i="32" s="1"/>
  <c r="AR299" i="32" s="1"/>
  <c r="AS299" i="32" s="1"/>
  <c r="AT299" i="32" s="1"/>
  <c r="AU299" i="32" s="1"/>
  <c r="AV299" i="32" s="1"/>
  <c r="AW299" i="32" s="1"/>
  <c r="AX299" i="32" s="1"/>
  <c r="AY299" i="32" s="1"/>
  <c r="AZ299" i="32" s="1"/>
  <c r="BA299" i="32" s="1"/>
  <c r="BB299" i="32" s="1"/>
  <c r="BC299" i="32" s="1"/>
  <c r="BD299" i="32" s="1"/>
  <c r="BE299" i="32" s="1"/>
  <c r="BF299" i="32" s="1"/>
  <c r="BG299" i="32" s="1"/>
  <c r="BH299" i="32" s="1"/>
  <c r="BI299" i="32" s="1"/>
  <c r="BJ299" i="32" s="1"/>
  <c r="BK299" i="32" s="1"/>
  <c r="BL299" i="32" s="1"/>
  <c r="BM299" i="32" s="1"/>
  <c r="BN299" i="32" s="1"/>
  <c r="BO299" i="32" s="1"/>
  <c r="BP299" i="32" s="1"/>
  <c r="BQ299" i="32" s="1"/>
  <c r="BR299" i="32" s="1"/>
  <c r="BS299" i="32" s="1"/>
  <c r="BT299" i="32" s="1"/>
  <c r="D155" i="30"/>
  <c r="D292" i="30"/>
  <c r="D173" i="33"/>
  <c r="E173" i="33" s="1"/>
  <c r="F173" i="33" s="1"/>
  <c r="G173" i="33" s="1"/>
  <c r="H173" i="33" s="1"/>
  <c r="I173" i="33" s="1"/>
  <c r="J173" i="33" s="1"/>
  <c r="K173" i="33" s="1"/>
  <c r="L173" i="33" s="1"/>
  <c r="M173" i="33" s="1"/>
  <c r="N173" i="33" s="1"/>
  <c r="O173" i="33" s="1"/>
  <c r="P173" i="33" s="1"/>
  <c r="Q173" i="33" s="1"/>
  <c r="R173" i="33" s="1"/>
  <c r="S173" i="33" s="1"/>
  <c r="T173" i="33" s="1"/>
  <c r="U173" i="33" s="1"/>
  <c r="V173" i="33" s="1"/>
  <c r="W173" i="33" s="1"/>
  <c r="X173" i="33" s="1"/>
  <c r="Y173" i="33" s="1"/>
  <c r="Z173" i="33" s="1"/>
  <c r="AA173" i="33" s="1"/>
  <c r="AB173" i="33" s="1"/>
  <c r="AC173" i="33" s="1"/>
  <c r="AD173" i="33" s="1"/>
  <c r="AE173" i="33" s="1"/>
  <c r="AF173" i="33" s="1"/>
  <c r="AG173" i="33" s="1"/>
  <c r="AH173" i="33" s="1"/>
  <c r="AI173" i="33" s="1"/>
  <c r="AJ173" i="33" s="1"/>
  <c r="AK173" i="33" s="1"/>
  <c r="AL173" i="33" s="1"/>
  <c r="AM173" i="33" s="1"/>
  <c r="AN173" i="33" s="1"/>
  <c r="AO173" i="33" s="1"/>
  <c r="AP173" i="33" s="1"/>
  <c r="AQ173" i="33" s="1"/>
  <c r="AR173" i="33" s="1"/>
  <c r="AS173" i="33" s="1"/>
  <c r="AT173" i="33" s="1"/>
  <c r="AU173" i="33" s="1"/>
  <c r="AV173" i="33" s="1"/>
  <c r="AW173" i="33" s="1"/>
  <c r="AX173" i="33" s="1"/>
  <c r="AY173" i="33" s="1"/>
  <c r="AZ173" i="33" s="1"/>
  <c r="BA173" i="33" s="1"/>
  <c r="BB173" i="33" s="1"/>
  <c r="BC173" i="33" s="1"/>
  <c r="BD173" i="33" s="1"/>
  <c r="BE173" i="33" s="1"/>
  <c r="BF173" i="33" s="1"/>
  <c r="BG173" i="33" s="1"/>
  <c r="BH173" i="33" s="1"/>
  <c r="BI173" i="33" s="1"/>
  <c r="BJ173" i="33" s="1"/>
  <c r="BK173" i="33" s="1"/>
  <c r="BL173" i="33" s="1"/>
  <c r="BM173" i="33" s="1"/>
  <c r="BN173" i="33" s="1"/>
  <c r="BO173" i="33" s="1"/>
  <c r="BP173" i="33" s="1"/>
  <c r="BQ173" i="33" s="1"/>
  <c r="BR173" i="33" s="1"/>
  <c r="BS173" i="33" s="1"/>
  <c r="BT173" i="33" s="1"/>
  <c r="D96" i="33"/>
  <c r="D19" i="33"/>
  <c r="E19" i="33" s="1"/>
  <c r="F19" i="33" s="1"/>
  <c r="G19" i="33" s="1"/>
  <c r="H19" i="33" s="1"/>
  <c r="I19" i="33" s="1"/>
  <c r="J19" i="33" s="1"/>
  <c r="K19" i="33" s="1"/>
  <c r="L19" i="33" s="1"/>
  <c r="M19" i="33" s="1"/>
  <c r="N19" i="33" s="1"/>
  <c r="O19" i="33" s="1"/>
  <c r="P19" i="33" s="1"/>
  <c r="Q19" i="33" s="1"/>
  <c r="R19" i="33" s="1"/>
  <c r="S19" i="33" s="1"/>
  <c r="T19" i="33" s="1"/>
  <c r="U19" i="33" s="1"/>
  <c r="V19" i="33" s="1"/>
  <c r="W19" i="33" s="1"/>
  <c r="X19" i="33" s="1"/>
  <c r="Y19" i="33" s="1"/>
  <c r="Z19" i="33" s="1"/>
  <c r="AA19" i="33" s="1"/>
  <c r="AB19" i="33" s="1"/>
  <c r="AC19" i="33" s="1"/>
  <c r="AD19" i="33" s="1"/>
  <c r="AE19" i="33" s="1"/>
  <c r="AF19" i="33" s="1"/>
  <c r="AG19" i="33" s="1"/>
  <c r="AH19" i="33" s="1"/>
  <c r="AI19" i="33" s="1"/>
  <c r="AJ19" i="33" s="1"/>
  <c r="AK19" i="33" s="1"/>
  <c r="AL19" i="33" s="1"/>
  <c r="AM19" i="33" s="1"/>
  <c r="AN19" i="33" s="1"/>
  <c r="AO19" i="33" s="1"/>
  <c r="AP19" i="33" s="1"/>
  <c r="AQ19" i="33" s="1"/>
  <c r="AR19" i="33" s="1"/>
  <c r="AS19" i="33" s="1"/>
  <c r="AT19" i="33" s="1"/>
  <c r="AU19" i="33" s="1"/>
  <c r="AV19" i="33" s="1"/>
  <c r="AW19" i="33" s="1"/>
  <c r="AX19" i="33" s="1"/>
  <c r="AY19" i="33" s="1"/>
  <c r="AZ19" i="33" s="1"/>
  <c r="BA19" i="33" s="1"/>
  <c r="BB19" i="33" s="1"/>
  <c r="BC19" i="33" s="1"/>
  <c r="BD19" i="33" s="1"/>
  <c r="BE19" i="33" s="1"/>
  <c r="BF19" i="33" s="1"/>
  <c r="BG19" i="33" s="1"/>
  <c r="BH19" i="33" s="1"/>
  <c r="BI19" i="33" s="1"/>
  <c r="BJ19" i="33" s="1"/>
  <c r="BK19" i="33" s="1"/>
  <c r="BL19" i="33" s="1"/>
  <c r="BM19" i="33" s="1"/>
  <c r="BN19" i="33" s="1"/>
  <c r="BO19" i="33" s="1"/>
  <c r="BP19" i="33" s="1"/>
  <c r="BQ19" i="33" s="1"/>
  <c r="BR19" i="33" s="1"/>
  <c r="BS19" i="33" s="1"/>
  <c r="BT19" i="33" s="1"/>
  <c r="CA216" i="30"/>
  <c r="D324" i="31"/>
  <c r="D248" i="31"/>
  <c r="D184" i="31"/>
  <c r="D388" i="31"/>
  <c r="CA383" i="30"/>
  <c r="CA353" i="30"/>
  <c r="D108" i="31"/>
  <c r="D44" i="31"/>
  <c r="BZ79" i="30"/>
  <c r="BT184" i="32" l="1"/>
  <c r="BU26" i="38" s="1"/>
  <c r="BU99" i="38" s="1"/>
  <c r="BU25" i="38"/>
  <c r="BU98" i="38" s="1"/>
  <c r="BU25" i="39"/>
  <c r="BU98" i="39" s="1"/>
  <c r="BU19" i="33"/>
  <c r="BT44" i="33"/>
  <c r="BU28" i="16" s="1"/>
  <c r="BU184" i="32"/>
  <c r="BV26" i="38" s="1"/>
  <c r="BV159" i="32"/>
  <c r="BU44" i="31"/>
  <c r="BV19" i="31"/>
  <c r="BU173" i="33"/>
  <c r="BT198" i="33"/>
  <c r="BU28" i="39" s="1"/>
  <c r="BU25" i="16"/>
  <c r="BT248" i="32"/>
  <c r="BU27" i="38" s="1"/>
  <c r="BU223" i="32"/>
  <c r="BU108" i="31"/>
  <c r="BV83" i="31"/>
  <c r="BT108" i="32"/>
  <c r="BU27" i="16" s="1"/>
  <c r="BU83" i="32"/>
  <c r="BV223" i="31"/>
  <c r="BU248" i="31"/>
  <c r="BT324" i="32"/>
  <c r="BU26" i="39" s="1"/>
  <c r="BU299" i="32"/>
  <c r="BT44" i="32"/>
  <c r="BU26" i="16" s="1"/>
  <c r="BU19" i="32"/>
  <c r="BU184" i="31"/>
  <c r="BV159" i="31"/>
  <c r="BU388" i="31"/>
  <c r="BV363" i="31"/>
  <c r="BT388" i="32"/>
  <c r="BU27" i="39" s="1"/>
  <c r="BU363" i="32"/>
  <c r="BV299" i="31"/>
  <c r="BU324" i="31"/>
  <c r="D121" i="33"/>
  <c r="E28" i="38" s="1"/>
  <c r="E101" i="38" s="1"/>
  <c r="E96" i="33"/>
  <c r="F96" i="33" s="1"/>
  <c r="G96" i="33" s="1"/>
  <c r="H96" i="33" s="1"/>
  <c r="I96" i="33" s="1"/>
  <c r="J96" i="33" s="1"/>
  <c r="K96" i="33" s="1"/>
  <c r="L96" i="33" s="1"/>
  <c r="M96" i="33" s="1"/>
  <c r="N96" i="33" s="1"/>
  <c r="O96" i="33" s="1"/>
  <c r="P96" i="33" s="1"/>
  <c r="Q96" i="33" s="1"/>
  <c r="R96" i="33" s="1"/>
  <c r="S96" i="33" s="1"/>
  <c r="T96" i="33" s="1"/>
  <c r="U96" i="33" s="1"/>
  <c r="V96" i="33" s="1"/>
  <c r="W96" i="33" s="1"/>
  <c r="X96" i="33" s="1"/>
  <c r="Y96" i="33" s="1"/>
  <c r="Z96" i="33" s="1"/>
  <c r="AA96" i="33" s="1"/>
  <c r="AB96" i="33" s="1"/>
  <c r="AC96" i="33" s="1"/>
  <c r="AD96" i="33" s="1"/>
  <c r="AE96" i="33" s="1"/>
  <c r="AF96" i="33" s="1"/>
  <c r="AG96" i="33" s="1"/>
  <c r="AH96" i="33" s="1"/>
  <c r="AI96" i="33" s="1"/>
  <c r="AJ96" i="33" s="1"/>
  <c r="AK96" i="33" s="1"/>
  <c r="AL96" i="33" s="1"/>
  <c r="AM96" i="33" s="1"/>
  <c r="AN96" i="33" s="1"/>
  <c r="AO96" i="33" s="1"/>
  <c r="AP96" i="33" s="1"/>
  <c r="AQ96" i="33" s="1"/>
  <c r="AR96" i="33" s="1"/>
  <c r="AS96" i="33" s="1"/>
  <c r="AT96" i="33" s="1"/>
  <c r="AU96" i="33" s="1"/>
  <c r="AV96" i="33" s="1"/>
  <c r="AW96" i="33" s="1"/>
  <c r="AX96" i="33" s="1"/>
  <c r="AY96" i="33" s="1"/>
  <c r="AZ96" i="33" s="1"/>
  <c r="BA96" i="33" s="1"/>
  <c r="BB96" i="33" s="1"/>
  <c r="BC96" i="33" s="1"/>
  <c r="BD96" i="33" s="1"/>
  <c r="BE96" i="33" s="1"/>
  <c r="BF96" i="33" s="1"/>
  <c r="BG96" i="33" s="1"/>
  <c r="BH96" i="33" s="1"/>
  <c r="BI96" i="33" s="1"/>
  <c r="BJ96" i="33" s="1"/>
  <c r="BK96" i="33" s="1"/>
  <c r="BL96" i="33" s="1"/>
  <c r="BM96" i="33" s="1"/>
  <c r="BN96" i="33" s="1"/>
  <c r="BO96" i="33" s="1"/>
  <c r="BP96" i="33" s="1"/>
  <c r="BQ96" i="33" s="1"/>
  <c r="BR96" i="33" s="1"/>
  <c r="BS96" i="33" s="1"/>
  <c r="BT96" i="33" s="1"/>
  <c r="D108" i="32"/>
  <c r="E27" i="16" s="1"/>
  <c r="E100" i="16" s="1"/>
  <c r="E108" i="32"/>
  <c r="F27" i="16" s="1"/>
  <c r="F100" i="16" s="1"/>
  <c r="D44" i="33"/>
  <c r="E28" i="16" s="1"/>
  <c r="E101" i="16" s="1"/>
  <c r="D44" i="32"/>
  <c r="E26" i="16" s="1"/>
  <c r="E99" i="16" s="1"/>
  <c r="E25" i="38"/>
  <c r="E98" i="38" s="1"/>
  <c r="E25" i="39"/>
  <c r="CB353" i="30"/>
  <c r="D184" i="32"/>
  <c r="E26" i="38" s="1"/>
  <c r="E99" i="38" s="1"/>
  <c r="D324" i="32"/>
  <c r="E26" i="39" s="1"/>
  <c r="E184" i="31"/>
  <c r="E248" i="31"/>
  <c r="D198" i="33"/>
  <c r="E28" i="39" s="1"/>
  <c r="D388" i="32"/>
  <c r="E27" i="39" s="1"/>
  <c r="CB383" i="30"/>
  <c r="CB216" i="30"/>
  <c r="D248" i="32"/>
  <c r="E27" i="38" s="1"/>
  <c r="E100" i="38" s="1"/>
  <c r="E388" i="31"/>
  <c r="E324" i="31"/>
  <c r="E25" i="16"/>
  <c r="E98" i="16" s="1"/>
  <c r="E44" i="31"/>
  <c r="E108" i="31"/>
  <c r="CA79" i="30"/>
  <c r="BV19" i="32" l="1"/>
  <c r="BU44" i="32"/>
  <c r="BV26" i="16" s="1"/>
  <c r="BU101" i="39"/>
  <c r="BU99" i="16"/>
  <c r="BU108" i="32"/>
  <c r="BV27" i="16" s="1"/>
  <c r="BV83" i="32"/>
  <c r="BU198" i="33"/>
  <c r="BV28" i="39" s="1"/>
  <c r="BV173" i="33"/>
  <c r="BU96" i="33"/>
  <c r="BT121" i="33"/>
  <c r="BU28" i="38" s="1"/>
  <c r="BU100" i="16"/>
  <c r="BW19" i="31"/>
  <c r="BV44" i="31"/>
  <c r="BW83" i="31"/>
  <c r="BV108" i="31"/>
  <c r="BV25" i="16"/>
  <c r="BV25" i="39"/>
  <c r="BV388" i="31"/>
  <c r="BW363" i="31"/>
  <c r="BV299" i="32"/>
  <c r="BU324" i="32"/>
  <c r="BV26" i="39" s="1"/>
  <c r="BW159" i="32"/>
  <c r="BV184" i="32"/>
  <c r="BW26" i="38" s="1"/>
  <c r="BW299" i="31"/>
  <c r="BV324" i="31"/>
  <c r="BU99" i="39"/>
  <c r="BV223" i="32"/>
  <c r="BU248" i="32"/>
  <c r="BV27" i="38" s="1"/>
  <c r="BV99" i="38"/>
  <c r="BV363" i="32"/>
  <c r="BU388" i="32"/>
  <c r="BV27" i="39" s="1"/>
  <c r="BW159" i="31"/>
  <c r="BV184" i="31"/>
  <c r="BU100" i="38"/>
  <c r="BU101" i="16"/>
  <c r="BU100" i="39"/>
  <c r="BV25" i="38"/>
  <c r="BW223" i="31"/>
  <c r="BV248" i="31"/>
  <c r="BU98" i="16"/>
  <c r="BV19" i="33"/>
  <c r="BU44" i="33"/>
  <c r="BV28" i="16" s="1"/>
  <c r="E121" i="33"/>
  <c r="F28" i="38" s="1"/>
  <c r="E44" i="33"/>
  <c r="F28" i="16" s="1"/>
  <c r="F101" i="16" s="1"/>
  <c r="E44" i="32"/>
  <c r="F26" i="16" s="1"/>
  <c r="F99" i="16" s="1"/>
  <c r="F25" i="39"/>
  <c r="F25" i="38"/>
  <c r="F98" i="38" s="1"/>
  <c r="E98" i="39"/>
  <c r="E100" i="39"/>
  <c r="E101" i="39"/>
  <c r="E99" i="39"/>
  <c r="F121" i="33"/>
  <c r="G28" i="38" s="1"/>
  <c r="CC216" i="30"/>
  <c r="E388" i="32"/>
  <c r="F27" i="39" s="1"/>
  <c r="F100" i="39" s="1"/>
  <c r="F324" i="31"/>
  <c r="F388" i="31"/>
  <c r="E198" i="33"/>
  <c r="F28" i="39" s="1"/>
  <c r="F101" i="39" s="1"/>
  <c r="E248" i="32"/>
  <c r="F27" i="38" s="1"/>
  <c r="F100" i="38" s="1"/>
  <c r="F248" i="31"/>
  <c r="CC383" i="30"/>
  <c r="F184" i="31"/>
  <c r="E324" i="32"/>
  <c r="F26" i="39" s="1"/>
  <c r="F99" i="39" s="1"/>
  <c r="E184" i="32"/>
  <c r="F26" i="38" s="1"/>
  <c r="CC353" i="30"/>
  <c r="F25" i="16"/>
  <c r="F98" i="16" s="1"/>
  <c r="F108" i="31"/>
  <c r="F44" i="31"/>
  <c r="F44" i="33"/>
  <c r="F108" i="32"/>
  <c r="G108" i="32"/>
  <c r="F44" i="32"/>
  <c r="CB79" i="30"/>
  <c r="BW25" i="39" l="1"/>
  <c r="BW98" i="39" s="1"/>
  <c r="BV100" i="39"/>
  <c r="BV98" i="39"/>
  <c r="BV101" i="16"/>
  <c r="BV388" i="32"/>
  <c r="BW27" i="39" s="1"/>
  <c r="BW363" i="32"/>
  <c r="BW324" i="31"/>
  <c r="BX299" i="31"/>
  <c r="BV98" i="16"/>
  <c r="BV44" i="33"/>
  <c r="BW28" i="16" s="1"/>
  <c r="BW19" i="33"/>
  <c r="BW99" i="38"/>
  <c r="BU101" i="38"/>
  <c r="BX159" i="32"/>
  <c r="BW184" i="32"/>
  <c r="BX26" i="38" s="1"/>
  <c r="BX83" i="31"/>
  <c r="BW108" i="31"/>
  <c r="BU121" i="33"/>
  <c r="BV28" i="38" s="1"/>
  <c r="BV96" i="33"/>
  <c r="BV100" i="38"/>
  <c r="BV99" i="39"/>
  <c r="BW173" i="33"/>
  <c r="BV198" i="33"/>
  <c r="BW28" i="39" s="1"/>
  <c r="BV248" i="32"/>
  <c r="BW27" i="38" s="1"/>
  <c r="BW223" i="32"/>
  <c r="BV324" i="32"/>
  <c r="BW26" i="39" s="1"/>
  <c r="BW299" i="32"/>
  <c r="BW25" i="16"/>
  <c r="BV101" i="39"/>
  <c r="BV99" i="16"/>
  <c r="BX223" i="31"/>
  <c r="BW248" i="31"/>
  <c r="BW25" i="38"/>
  <c r="BX363" i="31"/>
  <c r="BW388" i="31"/>
  <c r="BX19" i="31"/>
  <c r="BW44" i="31"/>
  <c r="BV108" i="32"/>
  <c r="BW27" i="16" s="1"/>
  <c r="BW83" i="32"/>
  <c r="BW19" i="32"/>
  <c r="BV44" i="32"/>
  <c r="BW26" i="16" s="1"/>
  <c r="BV98" i="38"/>
  <c r="BX159" i="31"/>
  <c r="BW184" i="31"/>
  <c r="BV100" i="16"/>
  <c r="G25" i="39"/>
  <c r="G25" i="38"/>
  <c r="G121" i="33"/>
  <c r="H28" i="38" s="1"/>
  <c r="F98" i="39"/>
  <c r="F101" i="38"/>
  <c r="G26" i="16"/>
  <c r="G99" i="16" s="1"/>
  <c r="F99" i="38"/>
  <c r="G28" i="16"/>
  <c r="G101" i="16" s="1"/>
  <c r="G184" i="31"/>
  <c r="G248" i="31"/>
  <c r="G388" i="31"/>
  <c r="F198" i="33"/>
  <c r="G28" i="39" s="1"/>
  <c r="G101" i="39" s="1"/>
  <c r="CD353" i="30"/>
  <c r="CD383" i="30"/>
  <c r="F248" i="32"/>
  <c r="G27" i="38" s="1"/>
  <c r="G100" i="38" s="1"/>
  <c r="G324" i="31"/>
  <c r="F388" i="32"/>
  <c r="G27" i="39" s="1"/>
  <c r="F184" i="32"/>
  <c r="G26" i="38" s="1"/>
  <c r="CD216" i="30"/>
  <c r="F324" i="32"/>
  <c r="G26" i="39" s="1"/>
  <c r="G99" i="39" s="1"/>
  <c r="G25" i="16"/>
  <c r="G98" i="16" s="1"/>
  <c r="H27" i="16"/>
  <c r="H100" i="16" s="1"/>
  <c r="G27" i="16"/>
  <c r="G44" i="31"/>
  <c r="G108" i="31"/>
  <c r="G44" i="33"/>
  <c r="H108" i="32"/>
  <c r="G44" i="32"/>
  <c r="CC79" i="30"/>
  <c r="BX25" i="39" l="1"/>
  <c r="BX98" i="39" s="1"/>
  <c r="BX184" i="31"/>
  <c r="BY159" i="31"/>
  <c r="BW101" i="39"/>
  <c r="BW198" i="33"/>
  <c r="BX28" i="39" s="1"/>
  <c r="BX173" i="33"/>
  <c r="BV101" i="38"/>
  <c r="BX324" i="31"/>
  <c r="BY299" i="31"/>
  <c r="BY19" i="31"/>
  <c r="BX44" i="31"/>
  <c r="BY363" i="31"/>
  <c r="BX388" i="31"/>
  <c r="BW98" i="16"/>
  <c r="BW99" i="16"/>
  <c r="BW98" i="38"/>
  <c r="BW324" i="32"/>
  <c r="BX26" i="39" s="1"/>
  <c r="BX299" i="32"/>
  <c r="BY83" i="31"/>
  <c r="BX108" i="31"/>
  <c r="BX363" i="32"/>
  <c r="BW388" i="32"/>
  <c r="BX27" i="39" s="1"/>
  <c r="BX19" i="32"/>
  <c r="BW44" i="32"/>
  <c r="BX26" i="16" s="1"/>
  <c r="BW99" i="39"/>
  <c r="BX99" i="38"/>
  <c r="BW44" i="33"/>
  <c r="BX28" i="16" s="1"/>
  <c r="BX19" i="33"/>
  <c r="BW100" i="39"/>
  <c r="BV121" i="33"/>
  <c r="BW28" i="38" s="1"/>
  <c r="BW96" i="33"/>
  <c r="BW108" i="32"/>
  <c r="BX27" i="16" s="1"/>
  <c r="BX83" i="32"/>
  <c r="BW248" i="32"/>
  <c r="BX27" i="38" s="1"/>
  <c r="BX223" i="32"/>
  <c r="BY159" i="32"/>
  <c r="BX184" i="32"/>
  <c r="BY26" i="38" s="1"/>
  <c r="BW101" i="16"/>
  <c r="BY223" i="31"/>
  <c r="BX248" i="31"/>
  <c r="BW100" i="16"/>
  <c r="BW100" i="38"/>
  <c r="BX25" i="38"/>
  <c r="BX25" i="16"/>
  <c r="H25" i="39"/>
  <c r="H121" i="33"/>
  <c r="I28" i="38" s="1"/>
  <c r="H25" i="38"/>
  <c r="G100" i="39"/>
  <c r="G98" i="39"/>
  <c r="H28" i="16"/>
  <c r="H101" i="16" s="1"/>
  <c r="G101" i="38"/>
  <c r="H26" i="16"/>
  <c r="H99" i="16" s="1"/>
  <c r="G99" i="38"/>
  <c r="G98" i="38"/>
  <c r="G198" i="33"/>
  <c r="H28" i="39" s="1"/>
  <c r="H101" i="39" s="1"/>
  <c r="H324" i="31"/>
  <c r="G248" i="32"/>
  <c r="H27" i="38" s="1"/>
  <c r="H100" i="38" s="1"/>
  <c r="H248" i="31"/>
  <c r="G324" i="32"/>
  <c r="H26" i="39" s="1"/>
  <c r="H99" i="39" s="1"/>
  <c r="G184" i="32"/>
  <c r="H26" i="38" s="1"/>
  <c r="CE383" i="30"/>
  <c r="CE216" i="30"/>
  <c r="G388" i="32"/>
  <c r="H27" i="39" s="1"/>
  <c r="H100" i="39" s="1"/>
  <c r="CE353" i="30"/>
  <c r="H388" i="31"/>
  <c r="H184" i="31"/>
  <c r="H25" i="16"/>
  <c r="H98" i="16" s="1"/>
  <c r="I27" i="16"/>
  <c r="I100" i="16" s="1"/>
  <c r="G100" i="16"/>
  <c r="H108" i="31"/>
  <c r="H44" i="31"/>
  <c r="H44" i="33"/>
  <c r="I108" i="32"/>
  <c r="H44" i="32"/>
  <c r="CD79" i="30"/>
  <c r="BY25" i="39" l="1"/>
  <c r="BY98" i="39" s="1"/>
  <c r="BY99" i="38"/>
  <c r="BX96" i="33"/>
  <c r="BW121" i="33"/>
  <c r="BX28" i="38" s="1"/>
  <c r="BY25" i="16"/>
  <c r="BX101" i="39"/>
  <c r="BZ159" i="32"/>
  <c r="BY184" i="32"/>
  <c r="BZ26" i="38" s="1"/>
  <c r="BW101" i="38"/>
  <c r="BY44" i="31"/>
  <c r="BZ19" i="31"/>
  <c r="BX99" i="16"/>
  <c r="BY108" i="31"/>
  <c r="BZ83" i="31"/>
  <c r="BZ299" i="31"/>
  <c r="BY324" i="31"/>
  <c r="BX248" i="32"/>
  <c r="BY27" i="38" s="1"/>
  <c r="BY223" i="32"/>
  <c r="BY19" i="32"/>
  <c r="BX44" i="32"/>
  <c r="BY26" i="16" s="1"/>
  <c r="BX100" i="38"/>
  <c r="BX44" i="33"/>
  <c r="BY28" i="16" s="1"/>
  <c r="BY19" i="33"/>
  <c r="BX324" i="32"/>
  <c r="BY26" i="39" s="1"/>
  <c r="BY299" i="32"/>
  <c r="BZ223" i="31"/>
  <c r="BY248" i="31"/>
  <c r="BX98" i="16"/>
  <c r="BY83" i="32"/>
  <c r="BX108" i="32"/>
  <c r="BY27" i="16" s="1"/>
  <c r="BX101" i="16"/>
  <c r="BX99" i="39"/>
  <c r="BZ363" i="31"/>
  <c r="BY388" i="31"/>
  <c r="BX98" i="38"/>
  <c r="BX100" i="16"/>
  <c r="BX100" i="39"/>
  <c r="BZ159" i="31"/>
  <c r="BY184" i="31"/>
  <c r="BY363" i="32"/>
  <c r="BX388" i="32"/>
  <c r="BY27" i="39" s="1"/>
  <c r="BY173" i="33"/>
  <c r="BX198" i="33"/>
  <c r="BY28" i="39" s="1"/>
  <c r="BY25" i="38"/>
  <c r="I121" i="33"/>
  <c r="J28" i="38" s="1"/>
  <c r="I25" i="39"/>
  <c r="I25" i="38"/>
  <c r="H98" i="39"/>
  <c r="I28" i="16"/>
  <c r="I101" i="16" s="1"/>
  <c r="I26" i="16"/>
  <c r="I99" i="16" s="1"/>
  <c r="H99" i="38"/>
  <c r="H101" i="38"/>
  <c r="H98" i="38"/>
  <c r="H388" i="32"/>
  <c r="I27" i="39" s="1"/>
  <c r="I100" i="39" s="1"/>
  <c r="I184" i="31"/>
  <c r="CF383" i="30"/>
  <c r="H248" i="32"/>
  <c r="I27" i="38" s="1"/>
  <c r="I100" i="38" s="1"/>
  <c r="I388" i="31"/>
  <c r="CF216" i="30"/>
  <c r="H184" i="32"/>
  <c r="I26" i="38" s="1"/>
  <c r="H324" i="32"/>
  <c r="I26" i="39" s="1"/>
  <c r="I99" i="39" s="1"/>
  <c r="CF353" i="30"/>
  <c r="I248" i="31"/>
  <c r="I324" i="31"/>
  <c r="H198" i="33"/>
  <c r="I28" i="39" s="1"/>
  <c r="I101" i="39" s="1"/>
  <c r="I25" i="16"/>
  <c r="I98" i="16" s="1"/>
  <c r="J27" i="16"/>
  <c r="J100" i="16" s="1"/>
  <c r="I44" i="31"/>
  <c r="I108" i="31"/>
  <c r="I44" i="33"/>
  <c r="J108" i="32"/>
  <c r="I44" i="32"/>
  <c r="CE79" i="30"/>
  <c r="BZ25" i="16" l="1"/>
  <c r="BZ98" i="16" s="1"/>
  <c r="BZ44" i="31"/>
  <c r="CA19" i="31"/>
  <c r="BZ248" i="31"/>
  <c r="CA223" i="31"/>
  <c r="CA299" i="31"/>
  <c r="BZ324" i="31"/>
  <c r="BZ108" i="31"/>
  <c r="CA83" i="31"/>
  <c r="BY98" i="16"/>
  <c r="BY98" i="38"/>
  <c r="BZ25" i="38"/>
  <c r="BY99" i="16"/>
  <c r="BX101" i="38"/>
  <c r="BY101" i="39"/>
  <c r="BZ184" i="31"/>
  <c r="CA159" i="31"/>
  <c r="BY100" i="16"/>
  <c r="BZ299" i="32"/>
  <c r="BY324" i="32"/>
  <c r="BZ26" i="39" s="1"/>
  <c r="BZ19" i="32"/>
  <c r="BY44" i="32"/>
  <c r="BZ26" i="16" s="1"/>
  <c r="BX121" i="33"/>
  <c r="BY28" i="38" s="1"/>
  <c r="BY96" i="33"/>
  <c r="BY388" i="32"/>
  <c r="BZ27" i="39" s="1"/>
  <c r="BZ363" i="32"/>
  <c r="BY198" i="33"/>
  <c r="BZ28" i="39" s="1"/>
  <c r="BZ173" i="33"/>
  <c r="BZ83" i="32"/>
  <c r="BY108" i="32"/>
  <c r="BZ27" i="16" s="1"/>
  <c r="BY99" i="39"/>
  <c r="BZ223" i="32"/>
  <c r="BY248" i="32"/>
  <c r="BZ27" i="38" s="1"/>
  <c r="BZ25" i="39"/>
  <c r="BZ19" i="33"/>
  <c r="BY44" i="33"/>
  <c r="BZ28" i="16" s="1"/>
  <c r="BY100" i="38"/>
  <c r="BZ99" i="38"/>
  <c r="BY100" i="39"/>
  <c r="BZ388" i="31"/>
  <c r="CA363" i="31"/>
  <c r="BY101" i="16"/>
  <c r="BZ184" i="32"/>
  <c r="CA26" i="38" s="1"/>
  <c r="CA159" i="32"/>
  <c r="J25" i="39"/>
  <c r="J25" i="38"/>
  <c r="J98" i="38" s="1"/>
  <c r="I98" i="39"/>
  <c r="I98" i="38"/>
  <c r="I99" i="38"/>
  <c r="I101" i="38"/>
  <c r="J28" i="16"/>
  <c r="J101" i="16" s="1"/>
  <c r="J26" i="16"/>
  <c r="J99" i="16" s="1"/>
  <c r="I198" i="33"/>
  <c r="J28" i="39" s="1"/>
  <c r="J101" i="39" s="1"/>
  <c r="I324" i="32"/>
  <c r="J26" i="39" s="1"/>
  <c r="J99" i="39" s="1"/>
  <c r="J388" i="31"/>
  <c r="CG383" i="30"/>
  <c r="J324" i="31"/>
  <c r="I184" i="32"/>
  <c r="J26" i="38" s="1"/>
  <c r="I248" i="32"/>
  <c r="J27" i="38" s="1"/>
  <c r="J100" i="38" s="1"/>
  <c r="J184" i="31"/>
  <c r="J248" i="31"/>
  <c r="CG353" i="30"/>
  <c r="CG216" i="30"/>
  <c r="I388" i="32"/>
  <c r="J27" i="39" s="1"/>
  <c r="J100" i="39" s="1"/>
  <c r="K27" i="16"/>
  <c r="K100" i="16" s="1"/>
  <c r="J25" i="16"/>
  <c r="J98" i="16" s="1"/>
  <c r="J108" i="31"/>
  <c r="J44" i="31"/>
  <c r="J44" i="33"/>
  <c r="K108" i="32"/>
  <c r="J44" i="32"/>
  <c r="CF79" i="30"/>
  <c r="CA25" i="39" l="1"/>
  <c r="CA98" i="39" s="1"/>
  <c r="CA25" i="38"/>
  <c r="CA98" i="38" s="1"/>
  <c r="CB363" i="31"/>
  <c r="CA388" i="31"/>
  <c r="BZ100" i="38"/>
  <c r="BZ388" i="32"/>
  <c r="CA27" i="39" s="1"/>
  <c r="CA363" i="32"/>
  <c r="BZ101" i="16"/>
  <c r="CA223" i="32"/>
  <c r="BZ248" i="32"/>
  <c r="CA27" i="38" s="1"/>
  <c r="BZ100" i="39"/>
  <c r="CA19" i="33"/>
  <c r="BZ44" i="33"/>
  <c r="CA28" i="16" s="1"/>
  <c r="BY121" i="33"/>
  <c r="BZ28" i="38" s="1"/>
  <c r="BZ96" i="33"/>
  <c r="CA184" i="31"/>
  <c r="CB159" i="31"/>
  <c r="CB83" i="31"/>
  <c r="CA108" i="31"/>
  <c r="CA324" i="31"/>
  <c r="CB299" i="31"/>
  <c r="CB159" i="32"/>
  <c r="CA184" i="32"/>
  <c r="CB26" i="38" s="1"/>
  <c r="BZ98" i="39"/>
  <c r="BY101" i="38"/>
  <c r="CB223" i="31"/>
  <c r="CA248" i="31"/>
  <c r="CA99" i="38"/>
  <c r="BZ100" i="16"/>
  <c r="BZ99" i="16"/>
  <c r="BZ98" i="38"/>
  <c r="CA83" i="32"/>
  <c r="BZ108" i="32"/>
  <c r="CA27" i="16" s="1"/>
  <c r="CA19" i="32"/>
  <c r="BZ44" i="32"/>
  <c r="CA26" i="16" s="1"/>
  <c r="BZ198" i="33"/>
  <c r="CA28" i="39" s="1"/>
  <c r="CA173" i="33"/>
  <c r="BZ99" i="39"/>
  <c r="CA44" i="31"/>
  <c r="CB19" i="31"/>
  <c r="BZ101" i="39"/>
  <c r="CA299" i="32"/>
  <c r="BZ324" i="32"/>
  <c r="CA26" i="39" s="1"/>
  <c r="CA25" i="16"/>
  <c r="J121" i="33"/>
  <c r="K28" i="38" s="1"/>
  <c r="K25" i="39"/>
  <c r="K98" i="39" s="1"/>
  <c r="K25" i="38"/>
  <c r="K98" i="38" s="1"/>
  <c r="J98" i="39"/>
  <c r="K28" i="16"/>
  <c r="K101" i="16" s="1"/>
  <c r="J99" i="38"/>
  <c r="J101" i="38"/>
  <c r="K26" i="16"/>
  <c r="K99" i="16" s="1"/>
  <c r="K248" i="31"/>
  <c r="J248" i="32"/>
  <c r="K27" i="38" s="1"/>
  <c r="K100" i="38" s="1"/>
  <c r="K324" i="31"/>
  <c r="CH383" i="30"/>
  <c r="J388" i="32"/>
  <c r="K27" i="39" s="1"/>
  <c r="K100" i="39" s="1"/>
  <c r="K121" i="33"/>
  <c r="L28" i="38" s="1"/>
  <c r="J184" i="32"/>
  <c r="K26" i="38" s="1"/>
  <c r="K388" i="31"/>
  <c r="J198" i="33"/>
  <c r="K28" i="39" s="1"/>
  <c r="K101" i="39" s="1"/>
  <c r="K184" i="31"/>
  <c r="J324" i="32"/>
  <c r="K26" i="39" s="1"/>
  <c r="K99" i="39" s="1"/>
  <c r="CH216" i="30"/>
  <c r="CH353" i="30"/>
  <c r="K25" i="16"/>
  <c r="K98" i="16" s="1"/>
  <c r="L27" i="16"/>
  <c r="L100" i="16" s="1"/>
  <c r="K44" i="31"/>
  <c r="K108" i="31"/>
  <c r="K44" i="33"/>
  <c r="L108" i="32"/>
  <c r="K44" i="32"/>
  <c r="CG79" i="30"/>
  <c r="CB25" i="16" l="1"/>
  <c r="CB98" i="16" s="1"/>
  <c r="CB25" i="38"/>
  <c r="CB98" i="38" s="1"/>
  <c r="CA44" i="32"/>
  <c r="CB26" i="16" s="1"/>
  <c r="CB19" i="32"/>
  <c r="CB99" i="38"/>
  <c r="CA99" i="16"/>
  <c r="CC159" i="32"/>
  <c r="CB184" i="32"/>
  <c r="CC26" i="38" s="1"/>
  <c r="BZ121" i="33"/>
  <c r="CA28" i="38" s="1"/>
  <c r="CA96" i="33"/>
  <c r="CA100" i="38"/>
  <c r="CA388" i="32"/>
  <c r="CB27" i="39" s="1"/>
  <c r="CB363" i="32"/>
  <c r="CA98" i="16"/>
  <c r="CA100" i="39"/>
  <c r="CA99" i="39"/>
  <c r="CA100" i="16"/>
  <c r="CA101" i="16"/>
  <c r="CB223" i="32"/>
  <c r="CA248" i="32"/>
  <c r="CB27" i="38" s="1"/>
  <c r="CB299" i="32"/>
  <c r="CA324" i="32"/>
  <c r="CB26" i="39" s="1"/>
  <c r="CA198" i="33"/>
  <c r="CB28" i="39" s="1"/>
  <c r="CB173" i="33"/>
  <c r="CB83" i="32"/>
  <c r="CA108" i="32"/>
  <c r="CB27" i="16" s="1"/>
  <c r="CA44" i="33"/>
  <c r="CB28" i="16" s="1"/>
  <c r="CB19" i="33"/>
  <c r="CA101" i="39"/>
  <c r="CB108" i="31"/>
  <c r="CC83" i="31"/>
  <c r="BZ101" i="38"/>
  <c r="CB25" i="39"/>
  <c r="CC299" i="31"/>
  <c r="CB324" i="31"/>
  <c r="CB44" i="31"/>
  <c r="CC19" i="31"/>
  <c r="CC223" i="31"/>
  <c r="CB248" i="31"/>
  <c r="CC159" i="31"/>
  <c r="CB184" i="31"/>
  <c r="CC363" i="31"/>
  <c r="CB388" i="31"/>
  <c r="L25" i="38"/>
  <c r="L25" i="39"/>
  <c r="K101" i="38"/>
  <c r="L28" i="16"/>
  <c r="L101" i="16" s="1"/>
  <c r="L26" i="16"/>
  <c r="L99" i="16" s="1"/>
  <c r="K99" i="38"/>
  <c r="CI216" i="30"/>
  <c r="L121" i="33"/>
  <c r="M28" i="38" s="1"/>
  <c r="L388" i="31"/>
  <c r="CI383" i="30"/>
  <c r="K324" i="32"/>
  <c r="L26" i="39" s="1"/>
  <c r="L99" i="39" s="1"/>
  <c r="L184" i="31"/>
  <c r="L324" i="31"/>
  <c r="K184" i="32"/>
  <c r="L26" i="38" s="1"/>
  <c r="K388" i="32"/>
  <c r="L27" i="39" s="1"/>
  <c r="L100" i="39" s="1"/>
  <c r="K248" i="32"/>
  <c r="L27" i="38" s="1"/>
  <c r="L100" i="38" s="1"/>
  <c r="CI353" i="30"/>
  <c r="K198" i="33"/>
  <c r="L28" i="39" s="1"/>
  <c r="L101" i="39" s="1"/>
  <c r="L248" i="31"/>
  <c r="M27" i="16"/>
  <c r="L25" i="16"/>
  <c r="L98" i="16" s="1"/>
  <c r="L108" i="31"/>
  <c r="L44" i="31"/>
  <c r="L44" i="33"/>
  <c r="M108" i="32"/>
  <c r="L44" i="32"/>
  <c r="CH79" i="30"/>
  <c r="CC25" i="39" l="1"/>
  <c r="CC98" i="39" s="1"/>
  <c r="CC25" i="16"/>
  <c r="CC98" i="16" s="1"/>
  <c r="CC25" i="38"/>
  <c r="CC98" i="38" s="1"/>
  <c r="CB198" i="33"/>
  <c r="CC28" i="39" s="1"/>
  <c r="CC173" i="33"/>
  <c r="CA101" i="38"/>
  <c r="CC44" i="31"/>
  <c r="CD19" i="31"/>
  <c r="CB101" i="39"/>
  <c r="CC99" i="38"/>
  <c r="CB99" i="39"/>
  <c r="CD159" i="32"/>
  <c r="CC184" i="32"/>
  <c r="CD26" i="38" s="1"/>
  <c r="CC299" i="32"/>
  <c r="CB324" i="32"/>
  <c r="CC26" i="39" s="1"/>
  <c r="CB388" i="32"/>
  <c r="CC27" i="39" s="1"/>
  <c r="CC363" i="32"/>
  <c r="CD363" i="31"/>
  <c r="CC388" i="31"/>
  <c r="CC324" i="31"/>
  <c r="CD299" i="31"/>
  <c r="CC108" i="31"/>
  <c r="CD83" i="31"/>
  <c r="CC19" i="33"/>
  <c r="CB44" i="33"/>
  <c r="CC28" i="16" s="1"/>
  <c r="CB100" i="38"/>
  <c r="CB100" i="39"/>
  <c r="CB98" i="39"/>
  <c r="CB101" i="16"/>
  <c r="CC223" i="32"/>
  <c r="CB248" i="32"/>
  <c r="CC27" i="38" s="1"/>
  <c r="CD223" i="31"/>
  <c r="CC248" i="31"/>
  <c r="CC184" i="31"/>
  <c r="CD159" i="31"/>
  <c r="CB100" i="16"/>
  <c r="CC19" i="32"/>
  <c r="CB44" i="32"/>
  <c r="CC26" i="16" s="1"/>
  <c r="CB108" i="32"/>
  <c r="CC27" i="16" s="1"/>
  <c r="CC83" i="32"/>
  <c r="CA121" i="33"/>
  <c r="CB28" i="38" s="1"/>
  <c r="CB96" i="33"/>
  <c r="CB99" i="16"/>
  <c r="M100" i="16"/>
  <c r="M25" i="39"/>
  <c r="M25" i="38"/>
  <c r="L98" i="39"/>
  <c r="M26" i="16"/>
  <c r="L101" i="38"/>
  <c r="L98" i="38"/>
  <c r="M28" i="16"/>
  <c r="L99" i="38"/>
  <c r="L184" i="32"/>
  <c r="M26" i="38" s="1"/>
  <c r="CJ383" i="30"/>
  <c r="M184" i="31"/>
  <c r="CJ216" i="30"/>
  <c r="CJ353" i="30"/>
  <c r="M388" i="31"/>
  <c r="L324" i="32"/>
  <c r="M26" i="39" s="1"/>
  <c r="L248" i="32"/>
  <c r="M27" i="38" s="1"/>
  <c r="M324" i="31"/>
  <c r="L198" i="33"/>
  <c r="M28" i="39" s="1"/>
  <c r="M248" i="31"/>
  <c r="L388" i="32"/>
  <c r="M27" i="39" s="1"/>
  <c r="M121" i="33"/>
  <c r="N28" i="38" s="1"/>
  <c r="M25" i="16"/>
  <c r="N27" i="16"/>
  <c r="N100" i="16" s="1"/>
  <c r="M44" i="31"/>
  <c r="M108" i="31"/>
  <c r="M44" i="33"/>
  <c r="N108" i="32"/>
  <c r="M44" i="32"/>
  <c r="CI79" i="30"/>
  <c r="CD25" i="38" l="1"/>
  <c r="CD19" i="32"/>
  <c r="CC44" i="32"/>
  <c r="CD26" i="16" s="1"/>
  <c r="CE83" i="31"/>
  <c r="CD108" i="31"/>
  <c r="CC100" i="38"/>
  <c r="CC99" i="39"/>
  <c r="CE19" i="31"/>
  <c r="CD44" i="31"/>
  <c r="CC96" i="33"/>
  <c r="CB121" i="33"/>
  <c r="CC28" i="38" s="1"/>
  <c r="CC248" i="32"/>
  <c r="CD27" i="38" s="1"/>
  <c r="CD223" i="32"/>
  <c r="CE299" i="31"/>
  <c r="CD324" i="31"/>
  <c r="CC324" i="32"/>
  <c r="CD26" i="39" s="1"/>
  <c r="CD299" i="32"/>
  <c r="CD25" i="16"/>
  <c r="CB101" i="38"/>
  <c r="CD184" i="31"/>
  <c r="CE159" i="31"/>
  <c r="CD25" i="39"/>
  <c r="CD83" i="32"/>
  <c r="CC108" i="32"/>
  <c r="CD27" i="16" s="1"/>
  <c r="CD98" i="38"/>
  <c r="CE363" i="31"/>
  <c r="CD388" i="31"/>
  <c r="CC100" i="16"/>
  <c r="CE223" i="31"/>
  <c r="CD248" i="31"/>
  <c r="CC101" i="16"/>
  <c r="CC388" i="32"/>
  <c r="CD27" i="39" s="1"/>
  <c r="CD363" i="32"/>
  <c r="CD99" i="38"/>
  <c r="CC198" i="33"/>
  <c r="CD28" i="39" s="1"/>
  <c r="CD173" i="33"/>
  <c r="CC99" i="16"/>
  <c r="CC44" i="33"/>
  <c r="CD28" i="16" s="1"/>
  <c r="CD19" i="33"/>
  <c r="CC100" i="39"/>
  <c r="CE159" i="32"/>
  <c r="CD184" i="32"/>
  <c r="CE26" i="38" s="1"/>
  <c r="CC101" i="39"/>
  <c r="M99" i="39"/>
  <c r="M101" i="39"/>
  <c r="M100" i="39"/>
  <c r="M100" i="38"/>
  <c r="M98" i="38"/>
  <c r="M101" i="16"/>
  <c r="M99" i="16"/>
  <c r="M98" i="16"/>
  <c r="N25" i="39"/>
  <c r="N25" i="38"/>
  <c r="N98" i="38" s="1"/>
  <c r="M98" i="39"/>
  <c r="N26" i="16"/>
  <c r="N99" i="16" s="1"/>
  <c r="M99" i="38"/>
  <c r="M101" i="38"/>
  <c r="N28" i="16"/>
  <c r="N101" i="16" s="1"/>
  <c r="M324" i="32"/>
  <c r="N26" i="39" s="1"/>
  <c r="N99" i="39" s="1"/>
  <c r="N121" i="33"/>
  <c r="O28" i="38" s="1"/>
  <c r="M198" i="33"/>
  <c r="N28" i="39" s="1"/>
  <c r="N101" i="39" s="1"/>
  <c r="M388" i="32"/>
  <c r="N27" i="39" s="1"/>
  <c r="N100" i="39" s="1"/>
  <c r="N248" i="31"/>
  <c r="M248" i="32"/>
  <c r="N27" i="38" s="1"/>
  <c r="N100" i="38" s="1"/>
  <c r="CK353" i="30"/>
  <c r="CK216" i="30"/>
  <c r="M184" i="32"/>
  <c r="N26" i="38" s="1"/>
  <c r="N324" i="31"/>
  <c r="N388" i="31"/>
  <c r="N184" i="31"/>
  <c r="CK383" i="30"/>
  <c r="N25" i="16"/>
  <c r="N98" i="16" s="1"/>
  <c r="O27" i="16"/>
  <c r="O100" i="16" s="1"/>
  <c r="N108" i="31"/>
  <c r="N44" i="31"/>
  <c r="N44" i="33"/>
  <c r="O108" i="32"/>
  <c r="N44" i="32"/>
  <c r="CJ79" i="30"/>
  <c r="CE25" i="39" l="1"/>
  <c r="CE98" i="39" s="1"/>
  <c r="CE25" i="16"/>
  <c r="CE98" i="16" s="1"/>
  <c r="CD101" i="16"/>
  <c r="CD100" i="39"/>
  <c r="CD100" i="16"/>
  <c r="CD100" i="38"/>
  <c r="CE83" i="32"/>
  <c r="CD108" i="32"/>
  <c r="CE27" i="16" s="1"/>
  <c r="CD98" i="16"/>
  <c r="CD98" i="39"/>
  <c r="CD324" i="32"/>
  <c r="CE26" i="39" s="1"/>
  <c r="CE299" i="32"/>
  <c r="CC101" i="38"/>
  <c r="CE99" i="38"/>
  <c r="CE173" i="33"/>
  <c r="CD198" i="33"/>
  <c r="CE28" i="39" s="1"/>
  <c r="CD99" i="39"/>
  <c r="CC121" i="33"/>
  <c r="CD28" i="38" s="1"/>
  <c r="CD96" i="33"/>
  <c r="CE184" i="32"/>
  <c r="CF26" i="38" s="1"/>
  <c r="CF159" i="32"/>
  <c r="CD101" i="39"/>
  <c r="CE388" i="31"/>
  <c r="CF363" i="31"/>
  <c r="CF83" i="31"/>
  <c r="CE108" i="31"/>
  <c r="CE248" i="31"/>
  <c r="CF223" i="31"/>
  <c r="CE184" i="31"/>
  <c r="CF159" i="31"/>
  <c r="CE324" i="31"/>
  <c r="CF299" i="31"/>
  <c r="CF19" i="31"/>
  <c r="CE44" i="31"/>
  <c r="CE25" i="38"/>
  <c r="CD99" i="16"/>
  <c r="CD44" i="33"/>
  <c r="CE28" i="16" s="1"/>
  <c r="CE19" i="33"/>
  <c r="CE363" i="32"/>
  <c r="CD388" i="32"/>
  <c r="CE27" i="39" s="1"/>
  <c r="CD248" i="32"/>
  <c r="CE27" i="38" s="1"/>
  <c r="CE223" i="32"/>
  <c r="CD44" i="32"/>
  <c r="CE26" i="16" s="1"/>
  <c r="CE19" i="32"/>
  <c r="O25" i="38"/>
  <c r="O98" i="38" s="1"/>
  <c r="O25" i="39"/>
  <c r="N98" i="39"/>
  <c r="O26" i="16"/>
  <c r="O99" i="16" s="1"/>
  <c r="N99" i="38"/>
  <c r="N101" i="38"/>
  <c r="O28" i="16"/>
  <c r="O101" i="16" s="1"/>
  <c r="O388" i="31"/>
  <c r="N184" i="32"/>
  <c r="O26" i="38" s="1"/>
  <c r="CL353" i="30"/>
  <c r="N248" i="32"/>
  <c r="O27" i="38" s="1"/>
  <c r="O100" i="38" s="1"/>
  <c r="CL216" i="30"/>
  <c r="N198" i="33"/>
  <c r="O28" i="39" s="1"/>
  <c r="O101" i="39" s="1"/>
  <c r="CL383" i="30"/>
  <c r="O324" i="31"/>
  <c r="O248" i="31"/>
  <c r="N324" i="32"/>
  <c r="O26" i="39" s="1"/>
  <c r="O99" i="39" s="1"/>
  <c r="O184" i="31"/>
  <c r="N388" i="32"/>
  <c r="O27" i="39" s="1"/>
  <c r="O121" i="33"/>
  <c r="P28" i="38" s="1"/>
  <c r="O25" i="16"/>
  <c r="O98" i="16" s="1"/>
  <c r="P27" i="16"/>
  <c r="P100" i="16" s="1"/>
  <c r="O44" i="31"/>
  <c r="O108" i="31"/>
  <c r="O44" i="33"/>
  <c r="P108" i="32"/>
  <c r="O44" i="32"/>
  <c r="CK79" i="30"/>
  <c r="CF25" i="16" l="1"/>
  <c r="CF98" i="16" s="1"/>
  <c r="CF25" i="38"/>
  <c r="CF98" i="38" s="1"/>
  <c r="CF99" i="38"/>
  <c r="CE101" i="16"/>
  <c r="CE96" i="33"/>
  <c r="CD121" i="33"/>
  <c r="CE28" i="38" s="1"/>
  <c r="CG299" i="31"/>
  <c r="CF324" i="31"/>
  <c r="CF223" i="32"/>
  <c r="CE248" i="32"/>
  <c r="CF27" i="38" s="1"/>
  <c r="CG159" i="31"/>
  <c r="CF184" i="31"/>
  <c r="CD101" i="38"/>
  <c r="CE99" i="16"/>
  <c r="CE100" i="38"/>
  <c r="CF388" i="31"/>
  <c r="CG363" i="31"/>
  <c r="CE198" i="33"/>
  <c r="CF28" i="39" s="1"/>
  <c r="CF173" i="33"/>
  <c r="CE98" i="38"/>
  <c r="CF248" i="31"/>
  <c r="CG223" i="31"/>
  <c r="CF25" i="39"/>
  <c r="CF299" i="32"/>
  <c r="CE324" i="32"/>
  <c r="CF26" i="39" s="1"/>
  <c r="CE100" i="16"/>
  <c r="CF19" i="33"/>
  <c r="CE44" i="33"/>
  <c r="CF28" i="16" s="1"/>
  <c r="CE100" i="39"/>
  <c r="CE99" i="39"/>
  <c r="CE108" i="32"/>
  <c r="CF27" i="16" s="1"/>
  <c r="CF83" i="32"/>
  <c r="CG83" i="31"/>
  <c r="CF108" i="31"/>
  <c r="CE44" i="32"/>
  <c r="CF26" i="16" s="1"/>
  <c r="CF19" i="32"/>
  <c r="CE388" i="32"/>
  <c r="CF27" i="39" s="1"/>
  <c r="CF363" i="32"/>
  <c r="CF44" i="31"/>
  <c r="CG19" i="31"/>
  <c r="CF184" i="32"/>
  <c r="CG26" i="38" s="1"/>
  <c r="CG159" i="32"/>
  <c r="CE101" i="39"/>
  <c r="P25" i="39"/>
  <c r="P98" i="39" s="1"/>
  <c r="O100" i="39"/>
  <c r="P25" i="38"/>
  <c r="P98" i="38" s="1"/>
  <c r="O98" i="39"/>
  <c r="P26" i="16"/>
  <c r="P99" i="16" s="1"/>
  <c r="O101" i="38"/>
  <c r="O99" i="38"/>
  <c r="P28" i="16"/>
  <c r="P101" i="16" s="1"/>
  <c r="O324" i="32"/>
  <c r="P26" i="39" s="1"/>
  <c r="P99" i="39" s="1"/>
  <c r="O248" i="32"/>
  <c r="P27" i="38" s="1"/>
  <c r="P100" i="38" s="1"/>
  <c r="P121" i="33"/>
  <c r="Q28" i="38" s="1"/>
  <c r="O198" i="33"/>
  <c r="P28" i="39" s="1"/>
  <c r="P101" i="39" s="1"/>
  <c r="CM353" i="30"/>
  <c r="CM216" i="30"/>
  <c r="P248" i="31"/>
  <c r="P324" i="31"/>
  <c r="O184" i="32"/>
  <c r="P26" i="38" s="1"/>
  <c r="O388" i="32"/>
  <c r="P27" i="39" s="1"/>
  <c r="P100" i="39" s="1"/>
  <c r="P184" i="31"/>
  <c r="CM383" i="30"/>
  <c r="P388" i="31"/>
  <c r="Q27" i="16"/>
  <c r="Q100" i="16" s="1"/>
  <c r="P25" i="16"/>
  <c r="P98" i="16" s="1"/>
  <c r="P108" i="31"/>
  <c r="P44" i="31"/>
  <c r="P44" i="33"/>
  <c r="Q108" i="32"/>
  <c r="P44" i="32"/>
  <c r="CL79" i="30"/>
  <c r="CG25" i="39" l="1"/>
  <c r="CG98" i="39" s="1"/>
  <c r="CG19" i="32"/>
  <c r="CF44" i="32"/>
  <c r="CG26" i="16" s="1"/>
  <c r="CH299" i="31"/>
  <c r="CG324" i="31"/>
  <c r="CF99" i="16"/>
  <c r="CH159" i="32"/>
  <c r="CG184" i="32"/>
  <c r="CH26" i="38" s="1"/>
  <c r="CE101" i="38"/>
  <c r="CG99" i="38"/>
  <c r="CG108" i="31"/>
  <c r="CH83" i="31"/>
  <c r="CF99" i="39"/>
  <c r="CF198" i="33"/>
  <c r="CG28" i="39" s="1"/>
  <c r="CG173" i="33"/>
  <c r="CG25" i="38"/>
  <c r="CF96" i="33"/>
  <c r="CE121" i="33"/>
  <c r="CF28" i="38" s="1"/>
  <c r="CG299" i="32"/>
  <c r="CF324" i="32"/>
  <c r="CG26" i="39" s="1"/>
  <c r="CF101" i="39"/>
  <c r="CG184" i="31"/>
  <c r="CH159" i="31"/>
  <c r="CG44" i="31"/>
  <c r="CH19" i="31"/>
  <c r="CG25" i="16"/>
  <c r="CG83" i="32"/>
  <c r="CF108" i="32"/>
  <c r="CG27" i="16" s="1"/>
  <c r="CF100" i="38"/>
  <c r="CF388" i="32"/>
  <c r="CG27" i="39" s="1"/>
  <c r="CG363" i="32"/>
  <c r="CF100" i="16"/>
  <c r="CF101" i="16"/>
  <c r="CF98" i="39"/>
  <c r="CG223" i="32"/>
  <c r="CF248" i="32"/>
  <c r="CG27" i="38" s="1"/>
  <c r="CF100" i="39"/>
  <c r="CF44" i="33"/>
  <c r="CG28" i="16" s="1"/>
  <c r="CG19" i="33"/>
  <c r="CG248" i="31"/>
  <c r="CH223" i="31"/>
  <c r="CH363" i="31"/>
  <c r="CG388" i="31"/>
  <c r="Q25" i="38"/>
  <c r="Q25" i="39"/>
  <c r="Q28" i="16"/>
  <c r="Q101" i="16" s="1"/>
  <c r="Q26" i="16"/>
  <c r="Q99" i="16" s="1"/>
  <c r="P99" i="38"/>
  <c r="P101" i="38"/>
  <c r="P198" i="33"/>
  <c r="Q28" i="39" s="1"/>
  <c r="Q101" i="39" s="1"/>
  <c r="Q388" i="31"/>
  <c r="Q184" i="31"/>
  <c r="Q324" i="31"/>
  <c r="Q121" i="33"/>
  <c r="R28" i="38" s="1"/>
  <c r="P388" i="32"/>
  <c r="Q27" i="39" s="1"/>
  <c r="Q100" i="39" s="1"/>
  <c r="P184" i="32"/>
  <c r="Q26" i="38" s="1"/>
  <c r="Q248" i="31"/>
  <c r="CN216" i="30"/>
  <c r="P324" i="32"/>
  <c r="Q26" i="39" s="1"/>
  <c r="Q99" i="39" s="1"/>
  <c r="CN383" i="30"/>
  <c r="CN353" i="30"/>
  <c r="P248" i="32"/>
  <c r="Q27" i="38" s="1"/>
  <c r="Q100" i="38" s="1"/>
  <c r="Q25" i="16"/>
  <c r="Q98" i="16" s="1"/>
  <c r="R27" i="16"/>
  <c r="R100" i="16" s="1"/>
  <c r="Q44" i="31"/>
  <c r="Q108" i="31"/>
  <c r="Q44" i="33"/>
  <c r="R108" i="32"/>
  <c r="Q44" i="32"/>
  <c r="CM79" i="30"/>
  <c r="CH25" i="16" l="1"/>
  <c r="CH98" i="16" s="1"/>
  <c r="CH25" i="39"/>
  <c r="CH19" i="33"/>
  <c r="CG44" i="33"/>
  <c r="CH28" i="16" s="1"/>
  <c r="CG98" i="16"/>
  <c r="CG99" i="39"/>
  <c r="CH44" i="31"/>
  <c r="CI19" i="31"/>
  <c r="CG324" i="32"/>
  <c r="CH26" i="39" s="1"/>
  <c r="CH299" i="32"/>
  <c r="CH388" i="31"/>
  <c r="CI363" i="31"/>
  <c r="CG248" i="32"/>
  <c r="CH27" i="38" s="1"/>
  <c r="CH223" i="32"/>
  <c r="CG100" i="39"/>
  <c r="CH184" i="31"/>
  <c r="CI159" i="31"/>
  <c r="CF101" i="38"/>
  <c r="CI83" i="31"/>
  <c r="CH108" i="31"/>
  <c r="CH98" i="39"/>
  <c r="CH248" i="31"/>
  <c r="CI223" i="31"/>
  <c r="CH25" i="38"/>
  <c r="CG96" i="33"/>
  <c r="CF121" i="33"/>
  <c r="CG28" i="38" s="1"/>
  <c r="CH99" i="38"/>
  <c r="CH363" i="32"/>
  <c r="CG388" i="32"/>
  <c r="CH27" i="39" s="1"/>
  <c r="CG98" i="38"/>
  <c r="CH184" i="32"/>
  <c r="CI26" i="38" s="1"/>
  <c r="CI159" i="32"/>
  <c r="CG100" i="38"/>
  <c r="CG100" i="16"/>
  <c r="CG198" i="33"/>
  <c r="CH28" i="39" s="1"/>
  <c r="CH173" i="33"/>
  <c r="CG99" i="16"/>
  <c r="CI299" i="31"/>
  <c r="CH324" i="31"/>
  <c r="CG101" i="16"/>
  <c r="CH83" i="32"/>
  <c r="CG108" i="32"/>
  <c r="CH27" i="16" s="1"/>
  <c r="CG101" i="39"/>
  <c r="CG44" i="32"/>
  <c r="CH26" i="16" s="1"/>
  <c r="CH19" i="32"/>
  <c r="R25" i="39"/>
  <c r="R25" i="38"/>
  <c r="R98" i="38" s="1"/>
  <c r="Q98" i="39"/>
  <c r="R26" i="16"/>
  <c r="R99" i="16" s="1"/>
  <c r="Q99" i="38"/>
  <c r="R28" i="16"/>
  <c r="R101" i="16" s="1"/>
  <c r="Q98" i="38"/>
  <c r="Q101" i="38"/>
  <c r="Q248" i="32"/>
  <c r="R27" i="38" s="1"/>
  <c r="R100" i="38" s="1"/>
  <c r="R248" i="31"/>
  <c r="R184" i="31"/>
  <c r="R121" i="33"/>
  <c r="S28" i="38" s="1"/>
  <c r="B28" i="38" s="1"/>
  <c r="CO383" i="30"/>
  <c r="Q184" i="32"/>
  <c r="R26" i="38" s="1"/>
  <c r="R388" i="31"/>
  <c r="Q198" i="33"/>
  <c r="R28" i="39" s="1"/>
  <c r="R101" i="39" s="1"/>
  <c r="CO353" i="30"/>
  <c r="Q324" i="32"/>
  <c r="R26" i="39" s="1"/>
  <c r="R99" i="39" s="1"/>
  <c r="Q388" i="32"/>
  <c r="R27" i="39" s="1"/>
  <c r="R100" i="39" s="1"/>
  <c r="R324" i="31"/>
  <c r="CO216" i="30"/>
  <c r="R25" i="16"/>
  <c r="R98" i="16" s="1"/>
  <c r="S27" i="16"/>
  <c r="R108" i="31"/>
  <c r="R44" i="31"/>
  <c r="R44" i="33"/>
  <c r="S108" i="32"/>
  <c r="R44" i="32"/>
  <c r="CN79" i="30"/>
  <c r="S100" i="16" l="1"/>
  <c r="B27" i="16"/>
  <c r="CI25" i="39"/>
  <c r="CH100" i="39"/>
  <c r="CI25" i="38"/>
  <c r="CH99" i="16"/>
  <c r="CH98" i="38"/>
  <c r="CI324" i="31"/>
  <c r="CJ299" i="31"/>
  <c r="CJ159" i="32"/>
  <c r="CI184" i="32"/>
  <c r="CJ26" i="38" s="1"/>
  <c r="CH388" i="32"/>
  <c r="CI27" i="39" s="1"/>
  <c r="CI363" i="32"/>
  <c r="CI299" i="32"/>
  <c r="CH324" i="32"/>
  <c r="CI26" i="39" s="1"/>
  <c r="CH100" i="16"/>
  <c r="CI173" i="33"/>
  <c r="CH198" i="33"/>
  <c r="CI28" i="39" s="1"/>
  <c r="CI99" i="38"/>
  <c r="CH99" i="39"/>
  <c r="CH44" i="33"/>
  <c r="CI28" i="16" s="1"/>
  <c r="CI19" i="33"/>
  <c r="CJ159" i="31"/>
  <c r="CI184" i="31"/>
  <c r="CH108" i="32"/>
  <c r="CI27" i="16" s="1"/>
  <c r="CI83" i="32"/>
  <c r="CH101" i="39"/>
  <c r="CI223" i="32"/>
  <c r="CH248" i="32"/>
  <c r="CI27" i="38" s="1"/>
  <c r="CJ19" i="31"/>
  <c r="CI44" i="31"/>
  <c r="CJ223" i="31"/>
  <c r="CI248" i="31"/>
  <c r="CG101" i="38"/>
  <c r="CI108" i="31"/>
  <c r="CJ83" i="31"/>
  <c r="CH100" i="38"/>
  <c r="CI25" i="16"/>
  <c r="CI19" i="32"/>
  <c r="CH44" i="32"/>
  <c r="CI26" i="16" s="1"/>
  <c r="CG121" i="33"/>
  <c r="CH28" i="38" s="1"/>
  <c r="CH96" i="33"/>
  <c r="CI388" i="31"/>
  <c r="CJ363" i="31"/>
  <c r="CH101" i="16"/>
  <c r="S25" i="39"/>
  <c r="B25" i="39" s="1"/>
  <c r="S25" i="38"/>
  <c r="R98" i="39"/>
  <c r="S28" i="16"/>
  <c r="R101" i="38"/>
  <c r="R99" i="38"/>
  <c r="S26" i="16"/>
  <c r="R184" i="32"/>
  <c r="S26" i="38" s="1"/>
  <c r="B26" i="38" s="1"/>
  <c r="R324" i="32"/>
  <c r="S26" i="39" s="1"/>
  <c r="CP216" i="30"/>
  <c r="S324" i="31"/>
  <c r="CP353" i="30"/>
  <c r="S248" i="31"/>
  <c r="CP383" i="30"/>
  <c r="S121" i="33"/>
  <c r="T28" i="38" s="1"/>
  <c r="R388" i="32"/>
  <c r="S27" i="39" s="1"/>
  <c r="R198" i="33"/>
  <c r="S28" i="39" s="1"/>
  <c r="S388" i="31"/>
  <c r="S184" i="31"/>
  <c r="R248" i="32"/>
  <c r="S27" i="38" s="1"/>
  <c r="T27" i="16"/>
  <c r="T100" i="16" s="1"/>
  <c r="S25" i="16"/>
  <c r="S44" i="31"/>
  <c r="S108" i="31"/>
  <c r="S44" i="33"/>
  <c r="T108" i="32"/>
  <c r="S44" i="32"/>
  <c r="CO79" i="30"/>
  <c r="S99" i="39" l="1"/>
  <c r="B26" i="39"/>
  <c r="S100" i="39"/>
  <c r="B27" i="39"/>
  <c r="S101" i="39"/>
  <c r="B28" i="39"/>
  <c r="S99" i="16"/>
  <c r="B26" i="16"/>
  <c r="S98" i="38"/>
  <c r="B25" i="38"/>
  <c r="S98" i="16"/>
  <c r="B25" i="16"/>
  <c r="S100" i="38"/>
  <c r="B27" i="38"/>
  <c r="S101" i="16"/>
  <c r="B28" i="16"/>
  <c r="CJ25" i="39"/>
  <c r="CJ98" i="39" s="1"/>
  <c r="CJ25" i="16"/>
  <c r="CJ98" i="16" s="1"/>
  <c r="CI99" i="16"/>
  <c r="CI248" i="32"/>
  <c r="CJ27" i="38" s="1"/>
  <c r="CJ223" i="32"/>
  <c r="CI101" i="16"/>
  <c r="CI101" i="39"/>
  <c r="CI100" i="39"/>
  <c r="CK363" i="31"/>
  <c r="CJ388" i="31"/>
  <c r="CI44" i="32"/>
  <c r="CJ26" i="16" s="1"/>
  <c r="CJ19" i="32"/>
  <c r="CI198" i="33"/>
  <c r="CJ28" i="39" s="1"/>
  <c r="CJ173" i="33"/>
  <c r="CJ99" i="38"/>
  <c r="CJ184" i="32"/>
  <c r="CK26" i="38" s="1"/>
  <c r="CK159" i="32"/>
  <c r="CI108" i="32"/>
  <c r="CJ27" i="16" s="1"/>
  <c r="CJ83" i="32"/>
  <c r="CJ324" i="31"/>
  <c r="CK299" i="31"/>
  <c r="CH121" i="33"/>
  <c r="CI28" i="38" s="1"/>
  <c r="CI96" i="33"/>
  <c r="CI98" i="16"/>
  <c r="CK223" i="31"/>
  <c r="CJ248" i="31"/>
  <c r="CI100" i="16"/>
  <c r="CI98" i="38"/>
  <c r="CH101" i="38"/>
  <c r="CJ25" i="38"/>
  <c r="CI99" i="39"/>
  <c r="CJ44" i="31"/>
  <c r="CK19" i="31"/>
  <c r="CK159" i="31"/>
  <c r="CJ184" i="31"/>
  <c r="CI324" i="32"/>
  <c r="CJ26" i="39" s="1"/>
  <c r="CJ299" i="32"/>
  <c r="CJ108" i="31"/>
  <c r="CK83" i="31"/>
  <c r="CI100" i="38"/>
  <c r="CJ19" i="33"/>
  <c r="CI44" i="33"/>
  <c r="CJ28" i="16" s="1"/>
  <c r="CJ363" i="32"/>
  <c r="CI388" i="32"/>
  <c r="CJ27" i="39" s="1"/>
  <c r="CI98" i="39"/>
  <c r="T25" i="38"/>
  <c r="T98" i="38" s="1"/>
  <c r="T25" i="39"/>
  <c r="S98" i="39"/>
  <c r="S99" i="38"/>
  <c r="S101" i="38"/>
  <c r="T28" i="16"/>
  <c r="T101" i="16" s="1"/>
  <c r="T26" i="16"/>
  <c r="T99" i="16" s="1"/>
  <c r="S324" i="32"/>
  <c r="T26" i="39" s="1"/>
  <c r="T99" i="39" s="1"/>
  <c r="CP79" i="30"/>
  <c r="S248" i="32"/>
  <c r="T27" i="38" s="1"/>
  <c r="T100" i="38" s="1"/>
  <c r="CQ353" i="30"/>
  <c r="CQ216" i="30"/>
  <c r="T184" i="31"/>
  <c r="T388" i="31"/>
  <c r="T121" i="33"/>
  <c r="U28" i="38" s="1"/>
  <c r="S198" i="33"/>
  <c r="T28" i="39" s="1"/>
  <c r="T101" i="39" s="1"/>
  <c r="T324" i="31"/>
  <c r="S388" i="32"/>
  <c r="T27" i="39" s="1"/>
  <c r="T100" i="39" s="1"/>
  <c r="T248" i="31"/>
  <c r="CQ383" i="30"/>
  <c r="S184" i="32"/>
  <c r="T26" i="38" s="1"/>
  <c r="T25" i="16"/>
  <c r="T98" i="16" s="1"/>
  <c r="U27" i="16"/>
  <c r="U100" i="16" s="1"/>
  <c r="T108" i="31"/>
  <c r="T44" i="31"/>
  <c r="T44" i="33"/>
  <c r="U108" i="32"/>
  <c r="T44" i="32"/>
  <c r="CK25" i="16" l="1"/>
  <c r="CK98" i="16" s="1"/>
  <c r="CK25" i="39"/>
  <c r="CK98" i="39" s="1"/>
  <c r="CJ100" i="39"/>
  <c r="CI101" i="38"/>
  <c r="CL159" i="32"/>
  <c r="CK184" i="32"/>
  <c r="CL26" i="38" s="1"/>
  <c r="CJ44" i="32"/>
  <c r="CK26" i="16" s="1"/>
  <c r="CK19" i="32"/>
  <c r="CJ96" i="33"/>
  <c r="CI121" i="33"/>
  <c r="CJ28" i="38" s="1"/>
  <c r="CJ388" i="32"/>
  <c r="CK27" i="39" s="1"/>
  <c r="CK363" i="32"/>
  <c r="CK299" i="32"/>
  <c r="CJ324" i="32"/>
  <c r="CK26" i="39" s="1"/>
  <c r="CK99" i="38"/>
  <c r="CJ99" i="16"/>
  <c r="CJ100" i="16"/>
  <c r="CJ101" i="16"/>
  <c r="CJ99" i="39"/>
  <c r="CJ248" i="32"/>
  <c r="CK27" i="38" s="1"/>
  <c r="CK223" i="32"/>
  <c r="CJ98" i="38"/>
  <c r="CL363" i="31"/>
  <c r="CK388" i="31"/>
  <c r="CK25" i="38"/>
  <c r="CK248" i="31"/>
  <c r="CL223" i="31"/>
  <c r="CK173" i="33"/>
  <c r="CJ198" i="33"/>
  <c r="CK28" i="39" s="1"/>
  <c r="CK324" i="31"/>
  <c r="CL299" i="31"/>
  <c r="CL159" i="31"/>
  <c r="CK184" i="31"/>
  <c r="CJ101" i="39"/>
  <c r="CK19" i="33"/>
  <c r="CJ44" i="33"/>
  <c r="CK28" i="16" s="1"/>
  <c r="CJ100" i="38"/>
  <c r="CL83" i="31"/>
  <c r="CK108" i="31"/>
  <c r="CK44" i="31"/>
  <c r="CL19" i="31"/>
  <c r="CK83" i="32"/>
  <c r="CJ108" i="32"/>
  <c r="CK27" i="16" s="1"/>
  <c r="U25" i="39"/>
  <c r="U25" i="38"/>
  <c r="T98" i="39"/>
  <c r="U28" i="16"/>
  <c r="U101" i="16" s="1"/>
  <c r="T99" i="38"/>
  <c r="T101" i="38"/>
  <c r="U26" i="16"/>
  <c r="U99" i="16" s="1"/>
  <c r="U324" i="31"/>
  <c r="CR353" i="30"/>
  <c r="CQ79" i="30"/>
  <c r="T198" i="33"/>
  <c r="U28" i="39" s="1"/>
  <c r="U101" i="39" s="1"/>
  <c r="T184" i="32"/>
  <c r="U26" i="38" s="1"/>
  <c r="U388" i="31"/>
  <c r="T324" i="32"/>
  <c r="U26" i="39" s="1"/>
  <c r="U99" i="39" s="1"/>
  <c r="U248" i="31"/>
  <c r="U184" i="31"/>
  <c r="U121" i="33"/>
  <c r="V28" i="38" s="1"/>
  <c r="CR383" i="30"/>
  <c r="T388" i="32"/>
  <c r="U27" i="39" s="1"/>
  <c r="U100" i="39" s="1"/>
  <c r="CR216" i="30"/>
  <c r="T248" i="32"/>
  <c r="U27" i="38" s="1"/>
  <c r="U100" i="38" s="1"/>
  <c r="V27" i="16"/>
  <c r="V100" i="16" s="1"/>
  <c r="U25" i="16"/>
  <c r="U98" i="16" s="1"/>
  <c r="U44" i="31"/>
  <c r="U108" i="31"/>
  <c r="U44" i="33"/>
  <c r="V108" i="32"/>
  <c r="U44" i="32"/>
  <c r="CL25" i="38" l="1"/>
  <c r="CK108" i="32"/>
  <c r="CL27" i="16" s="1"/>
  <c r="CL83" i="32"/>
  <c r="CK101" i="16"/>
  <c r="CM159" i="31"/>
  <c r="CL184" i="31"/>
  <c r="CL248" i="31"/>
  <c r="CM223" i="31"/>
  <c r="CL223" i="32"/>
  <c r="CK248" i="32"/>
  <c r="CL27" i="38" s="1"/>
  <c r="CK99" i="16"/>
  <c r="CL19" i="33"/>
  <c r="CK44" i="33"/>
  <c r="CL28" i="16" s="1"/>
  <c r="CK100" i="38"/>
  <c r="CK99" i="39"/>
  <c r="CL99" i="38"/>
  <c r="CL44" i="31"/>
  <c r="CM19" i="31"/>
  <c r="CM299" i="31"/>
  <c r="CL324" i="31"/>
  <c r="CK324" i="32"/>
  <c r="CL26" i="39" s="1"/>
  <c r="CL299" i="32"/>
  <c r="CL184" i="32"/>
  <c r="CM26" i="38" s="1"/>
  <c r="CM159" i="32"/>
  <c r="CK98" i="38"/>
  <c r="CL363" i="32"/>
  <c r="CK388" i="32"/>
  <c r="CL27" i="39" s="1"/>
  <c r="CL25" i="16"/>
  <c r="CL25" i="39"/>
  <c r="CK100" i="39"/>
  <c r="CM83" i="31"/>
  <c r="CL108" i="31"/>
  <c r="CL388" i="31"/>
  <c r="CM363" i="31"/>
  <c r="CJ101" i="38"/>
  <c r="CK101" i="39"/>
  <c r="CJ121" i="33"/>
  <c r="CK28" i="38" s="1"/>
  <c r="CK96" i="33"/>
  <c r="CK100" i="16"/>
  <c r="CL98" i="38"/>
  <c r="CK198" i="33"/>
  <c r="CL28" i="39" s="1"/>
  <c r="CL173" i="33"/>
  <c r="CK44" i="32"/>
  <c r="CL26" i="16" s="1"/>
  <c r="CL19" i="32"/>
  <c r="V25" i="38"/>
  <c r="V98" i="38" s="1"/>
  <c r="V25" i="39"/>
  <c r="V98" i="39" s="1"/>
  <c r="U98" i="39"/>
  <c r="V28" i="16"/>
  <c r="V101" i="16" s="1"/>
  <c r="V26" i="16"/>
  <c r="V99" i="16" s="1"/>
  <c r="U99" i="38"/>
  <c r="U101" i="38"/>
  <c r="U98" i="38"/>
  <c r="CS216" i="30"/>
  <c r="V184" i="31"/>
  <c r="U184" i="32"/>
  <c r="V26" i="38" s="1"/>
  <c r="U248" i="32"/>
  <c r="V27" i="38" s="1"/>
  <c r="V100" i="38" s="1"/>
  <c r="V121" i="33"/>
  <c r="W28" i="38" s="1"/>
  <c r="V324" i="31"/>
  <c r="U388" i="32"/>
  <c r="V27" i="39" s="1"/>
  <c r="V100" i="39" s="1"/>
  <c r="U324" i="32"/>
  <c r="V26" i="39" s="1"/>
  <c r="V99" i="39" s="1"/>
  <c r="V388" i="31"/>
  <c r="U198" i="33"/>
  <c r="V28" i="39" s="1"/>
  <c r="V101" i="39" s="1"/>
  <c r="CR79" i="30"/>
  <c r="CS383" i="30"/>
  <c r="V248" i="31"/>
  <c r="CS353" i="30"/>
  <c r="V25" i="16"/>
  <c r="V98" i="16" s="1"/>
  <c r="W27" i="16"/>
  <c r="W100" i="16" s="1"/>
  <c r="V108" i="31"/>
  <c r="V44" i="31"/>
  <c r="V44" i="33"/>
  <c r="W108" i="32"/>
  <c r="V44" i="32"/>
  <c r="CM25" i="38" l="1"/>
  <c r="CM25" i="16"/>
  <c r="CM98" i="16" s="1"/>
  <c r="CN223" i="31"/>
  <c r="CM248" i="31"/>
  <c r="CN299" i="31"/>
  <c r="CM324" i="31"/>
  <c r="CL44" i="32"/>
  <c r="CM26" i="16" s="1"/>
  <c r="CM19" i="32"/>
  <c r="CM44" i="31"/>
  <c r="CN19" i="31"/>
  <c r="CL101" i="16"/>
  <c r="CM98" i="38"/>
  <c r="CL99" i="16"/>
  <c r="CL98" i="39"/>
  <c r="CM19" i="33"/>
  <c r="CL44" i="33"/>
  <c r="CM28" i="16" s="1"/>
  <c r="CM184" i="31"/>
  <c r="CN159" i="31"/>
  <c r="CN363" i="31"/>
  <c r="CM388" i="31"/>
  <c r="CL98" i="16"/>
  <c r="CM184" i="32"/>
  <c r="CN26" i="38" s="1"/>
  <c r="CN159" i="32"/>
  <c r="CL96" i="33"/>
  <c r="CK121" i="33"/>
  <c r="CL28" i="38" s="1"/>
  <c r="CM25" i="39"/>
  <c r="CM99" i="38"/>
  <c r="CM173" i="33"/>
  <c r="CL198" i="33"/>
  <c r="CM28" i="39" s="1"/>
  <c r="CK101" i="38"/>
  <c r="CL100" i="39"/>
  <c r="CL324" i="32"/>
  <c r="CM26" i="39" s="1"/>
  <c r="CM299" i="32"/>
  <c r="CL100" i="38"/>
  <c r="CM83" i="32"/>
  <c r="CL108" i="32"/>
  <c r="CM27" i="16" s="1"/>
  <c r="CL101" i="39"/>
  <c r="CN83" i="31"/>
  <c r="CM108" i="31"/>
  <c r="CM363" i="32"/>
  <c r="CL388" i="32"/>
  <c r="CM27" i="39" s="1"/>
  <c r="CL99" i="39"/>
  <c r="CM223" i="32"/>
  <c r="CL248" i="32"/>
  <c r="CM27" i="38" s="1"/>
  <c r="CL100" i="16"/>
  <c r="W25" i="39"/>
  <c r="W98" i="39" s="1"/>
  <c r="W25" i="38"/>
  <c r="W26" i="16"/>
  <c r="W99" i="16" s="1"/>
  <c r="W28" i="16"/>
  <c r="W101" i="16" s="1"/>
  <c r="V99" i="38"/>
  <c r="V101" i="38"/>
  <c r="W388" i="31"/>
  <c r="V388" i="32"/>
  <c r="W27" i="39" s="1"/>
  <c r="W100" i="39" s="1"/>
  <c r="W184" i="31"/>
  <c r="W121" i="33"/>
  <c r="X28" i="38" s="1"/>
  <c r="V324" i="32"/>
  <c r="W26" i="39" s="1"/>
  <c r="W99" i="39" s="1"/>
  <c r="W324" i="31"/>
  <c r="V184" i="32"/>
  <c r="W26" i="38" s="1"/>
  <c r="CS79" i="30"/>
  <c r="V198" i="33"/>
  <c r="W28" i="39" s="1"/>
  <c r="W101" i="39" s="1"/>
  <c r="W248" i="31"/>
  <c r="V248" i="32"/>
  <c r="W27" i="38" s="1"/>
  <c r="W100" i="38" s="1"/>
  <c r="W25" i="16"/>
  <c r="W98" i="16" s="1"/>
  <c r="X27" i="16"/>
  <c r="X100" i="16" s="1"/>
  <c r="W44" i="31"/>
  <c r="W108" i="31"/>
  <c r="W44" i="33"/>
  <c r="X108" i="32"/>
  <c r="W44" i="32"/>
  <c r="CN25" i="16" l="1"/>
  <c r="CN98" i="16" s="1"/>
  <c r="CN25" i="39"/>
  <c r="CN98" i="39" s="1"/>
  <c r="CN25" i="38"/>
  <c r="CN98" i="38" s="1"/>
  <c r="CM44" i="33"/>
  <c r="CN28" i="16" s="1"/>
  <c r="CN19" i="33"/>
  <c r="CM99" i="16"/>
  <c r="CM100" i="16"/>
  <c r="CM98" i="39"/>
  <c r="CM248" i="32"/>
  <c r="CN27" i="38" s="1"/>
  <c r="CN223" i="32"/>
  <c r="CN83" i="32"/>
  <c r="CM108" i="32"/>
  <c r="CN27" i="16" s="1"/>
  <c r="CL101" i="38"/>
  <c r="CN324" i="31"/>
  <c r="CO299" i="31"/>
  <c r="CM100" i="39"/>
  <c r="CM101" i="39"/>
  <c r="CL121" i="33"/>
  <c r="CM28" i="38" s="1"/>
  <c r="CM96" i="33"/>
  <c r="CO363" i="31"/>
  <c r="CN388" i="31"/>
  <c r="CN44" i="31"/>
  <c r="CO19" i="31"/>
  <c r="CN363" i="32"/>
  <c r="CM388" i="32"/>
  <c r="CN27" i="39" s="1"/>
  <c r="CM198" i="33"/>
  <c r="CN28" i="39" s="1"/>
  <c r="CN173" i="33"/>
  <c r="CM324" i="32"/>
  <c r="CN26" i="39" s="1"/>
  <c r="CN299" i="32"/>
  <c r="CO159" i="31"/>
  <c r="CN184" i="31"/>
  <c r="CN108" i="31"/>
  <c r="CO83" i="31"/>
  <c r="CM99" i="39"/>
  <c r="CN184" i="32"/>
  <c r="CO26" i="38" s="1"/>
  <c r="CO159" i="32"/>
  <c r="CO223" i="31"/>
  <c r="CN248" i="31"/>
  <c r="CM100" i="38"/>
  <c r="CN99" i="38"/>
  <c r="CM101" i="16"/>
  <c r="CM44" i="32"/>
  <c r="CN26" i="16" s="1"/>
  <c r="CN19" i="32"/>
  <c r="X25" i="39"/>
  <c r="X98" i="39" s="1"/>
  <c r="X25" i="38"/>
  <c r="X28" i="16"/>
  <c r="X101" i="16" s="1"/>
  <c r="X26" i="16"/>
  <c r="X99" i="16" s="1"/>
  <c r="W98" i="38"/>
  <c r="W101" i="38"/>
  <c r="W99" i="38"/>
  <c r="X248" i="31"/>
  <c r="W198" i="33"/>
  <c r="X28" i="39" s="1"/>
  <c r="X101" i="39" s="1"/>
  <c r="X184" i="31"/>
  <c r="W184" i="32"/>
  <c r="X26" i="38" s="1"/>
  <c r="W388" i="32"/>
  <c r="X27" i="39" s="1"/>
  <c r="X100" i="39" s="1"/>
  <c r="X388" i="31"/>
  <c r="W248" i="32"/>
  <c r="X27" i="38" s="1"/>
  <c r="X100" i="38" s="1"/>
  <c r="X121" i="33"/>
  <c r="Y28" i="38" s="1"/>
  <c r="X324" i="31"/>
  <c r="W324" i="32"/>
  <c r="X26" i="39" s="1"/>
  <c r="X99" i="39" s="1"/>
  <c r="X25" i="16"/>
  <c r="X98" i="16" s="1"/>
  <c r="Y27" i="16"/>
  <c r="Y100" i="16" s="1"/>
  <c r="X108" i="31"/>
  <c r="X44" i="31"/>
  <c r="X44" i="33"/>
  <c r="Y108" i="32"/>
  <c r="X44" i="32"/>
  <c r="CO25" i="16" l="1"/>
  <c r="CO98" i="16" s="1"/>
  <c r="CO25" i="39"/>
  <c r="CP223" i="31"/>
  <c r="CO248" i="31"/>
  <c r="CN198" i="33"/>
  <c r="CO28" i="39" s="1"/>
  <c r="CO173" i="33"/>
  <c r="CO98" i="39"/>
  <c r="CP299" i="31"/>
  <c r="CO324" i="31"/>
  <c r="CO83" i="32"/>
  <c r="CN108" i="32"/>
  <c r="CO27" i="16" s="1"/>
  <c r="CN101" i="39"/>
  <c r="CP363" i="31"/>
  <c r="CO388" i="31"/>
  <c r="CO25" i="38"/>
  <c r="CM121" i="33"/>
  <c r="CN28" i="38" s="1"/>
  <c r="CN96" i="33"/>
  <c r="CO223" i="32"/>
  <c r="CN248" i="32"/>
  <c r="CO27" i="38" s="1"/>
  <c r="CP159" i="32"/>
  <c r="CO184" i="32"/>
  <c r="CP26" i="38" s="1"/>
  <c r="CO184" i="31"/>
  <c r="CP159" i="31"/>
  <c r="CN100" i="39"/>
  <c r="CM101" i="38"/>
  <c r="CN100" i="38"/>
  <c r="CN44" i="32"/>
  <c r="CO26" i="16" s="1"/>
  <c r="CO19" i="32"/>
  <c r="CO99" i="38"/>
  <c r="CN324" i="32"/>
  <c r="CO26" i="39" s="1"/>
  <c r="CO299" i="32"/>
  <c r="CN388" i="32"/>
  <c r="CO27" i="39" s="1"/>
  <c r="CO363" i="32"/>
  <c r="CN99" i="16"/>
  <c r="CN99" i="39"/>
  <c r="CP19" i="31"/>
  <c r="CO44" i="31"/>
  <c r="CN44" i="33"/>
  <c r="CO28" i="16" s="1"/>
  <c r="CO19" i="33"/>
  <c r="CO108" i="31"/>
  <c r="CP83" i="31"/>
  <c r="CN100" i="16"/>
  <c r="CN101" i="16"/>
  <c r="Y25" i="39"/>
  <c r="Y25" i="38"/>
  <c r="Y98" i="38" s="1"/>
  <c r="Y28" i="16"/>
  <c r="Y101" i="16" s="1"/>
  <c r="X101" i="38"/>
  <c r="Y26" i="16"/>
  <c r="Y99" i="16" s="1"/>
  <c r="X98" i="38"/>
  <c r="X99" i="38"/>
  <c r="X184" i="32"/>
  <c r="Y26" i="38" s="1"/>
  <c r="X248" i="32"/>
  <c r="Y27" i="38" s="1"/>
  <c r="Y100" i="38" s="1"/>
  <c r="X198" i="33"/>
  <c r="Y28" i="39" s="1"/>
  <c r="Y101" i="39" s="1"/>
  <c r="X324" i="32"/>
  <c r="Y26" i="39" s="1"/>
  <c r="Y99" i="39" s="1"/>
  <c r="Y121" i="33"/>
  <c r="Z28" i="38" s="1"/>
  <c r="Y388" i="31"/>
  <c r="X388" i="32"/>
  <c r="Y27" i="39" s="1"/>
  <c r="Y100" i="39" s="1"/>
  <c r="Y248" i="31"/>
  <c r="Y184" i="31"/>
  <c r="Y324" i="31"/>
  <c r="Z27" i="16"/>
  <c r="Z100" i="16" s="1"/>
  <c r="Y25" i="16"/>
  <c r="Y98" i="16" s="1"/>
  <c r="Y44" i="31"/>
  <c r="Y108" i="31"/>
  <c r="Y44" i="33"/>
  <c r="Z108" i="32"/>
  <c r="Y44" i="32"/>
  <c r="CP25" i="38" l="1"/>
  <c r="CP25" i="16"/>
  <c r="CP25" i="39"/>
  <c r="CP98" i="39" s="1"/>
  <c r="CO44" i="33"/>
  <c r="CP28" i="16" s="1"/>
  <c r="CP19" i="33"/>
  <c r="CO99" i="39"/>
  <c r="CO100" i="38"/>
  <c r="CQ363" i="31"/>
  <c r="CP388" i="31"/>
  <c r="CO101" i="16"/>
  <c r="CP223" i="32"/>
  <c r="CO248" i="32"/>
  <c r="CP27" i="38" s="1"/>
  <c r="CO198" i="33"/>
  <c r="CP28" i="39" s="1"/>
  <c r="CP173" i="33"/>
  <c r="CN121" i="33"/>
  <c r="CO28" i="38" s="1"/>
  <c r="CO96" i="33"/>
  <c r="CO101" i="39"/>
  <c r="CP19" i="32"/>
  <c r="CO44" i="32"/>
  <c r="CP26" i="16" s="1"/>
  <c r="CQ159" i="31"/>
  <c r="CP184" i="31"/>
  <c r="CN101" i="38"/>
  <c r="CO100" i="16"/>
  <c r="CO99" i="16"/>
  <c r="CP98" i="38"/>
  <c r="CO98" i="38"/>
  <c r="CP83" i="32"/>
  <c r="CO108" i="32"/>
  <c r="CP27" i="16" s="1"/>
  <c r="CQ19" i="31"/>
  <c r="CP44" i="31"/>
  <c r="CP363" i="32"/>
  <c r="CO388" i="32"/>
  <c r="CP27" i="39" s="1"/>
  <c r="CP99" i="38"/>
  <c r="CQ83" i="31"/>
  <c r="CP108" i="31"/>
  <c r="CO100" i="39"/>
  <c r="CP184" i="32"/>
  <c r="CQ26" i="38" s="1"/>
  <c r="CQ159" i="32"/>
  <c r="CQ299" i="31"/>
  <c r="CP324" i="31"/>
  <c r="CQ223" i="31"/>
  <c r="CP248" i="31"/>
  <c r="CP98" i="16"/>
  <c r="CO324" i="32"/>
  <c r="CP26" i="39" s="1"/>
  <c r="CP299" i="32"/>
  <c r="Z25" i="39"/>
  <c r="Z98" i="39" s="1"/>
  <c r="Z25" i="38"/>
  <c r="Z98" i="38" s="1"/>
  <c r="Y98" i="39"/>
  <c r="Y99" i="38"/>
  <c r="Z28" i="16"/>
  <c r="Z101" i="16" s="1"/>
  <c r="Z26" i="16"/>
  <c r="Z99" i="16" s="1"/>
  <c r="Y101" i="38"/>
  <c r="Z388" i="31"/>
  <c r="Y324" i="32"/>
  <c r="Z26" i="39" s="1"/>
  <c r="Z99" i="39" s="1"/>
  <c r="Y248" i="32"/>
  <c r="Z27" i="38" s="1"/>
  <c r="Z100" i="38" s="1"/>
  <c r="Z121" i="33"/>
  <c r="AA28" i="38" s="1"/>
  <c r="Y198" i="33"/>
  <c r="Z28" i="39" s="1"/>
  <c r="Z101" i="39" s="1"/>
  <c r="Z184" i="31"/>
  <c r="Z248" i="31"/>
  <c r="Y388" i="32"/>
  <c r="Z27" i="39" s="1"/>
  <c r="Z324" i="31"/>
  <c r="Y184" i="32"/>
  <c r="Z26" i="38" s="1"/>
  <c r="AA27" i="16"/>
  <c r="AA100" i="16" s="1"/>
  <c r="Z25" i="16"/>
  <c r="Z98" i="16" s="1"/>
  <c r="Z108" i="31"/>
  <c r="Z44" i="31"/>
  <c r="Z44" i="33"/>
  <c r="AA108" i="32"/>
  <c r="Z44" i="32"/>
  <c r="CQ25" i="16" l="1"/>
  <c r="CQ98" i="16" s="1"/>
  <c r="CQ44" i="31"/>
  <c r="CR19" i="31"/>
  <c r="CQ184" i="31"/>
  <c r="CR159" i="31"/>
  <c r="CP101" i="39"/>
  <c r="CQ25" i="39"/>
  <c r="CQ248" i="31"/>
  <c r="CR223" i="31"/>
  <c r="CP99" i="16"/>
  <c r="CP100" i="38"/>
  <c r="CQ388" i="31"/>
  <c r="CR363" i="31"/>
  <c r="CR83" i="31"/>
  <c r="CQ108" i="31"/>
  <c r="CP100" i="16"/>
  <c r="CQ19" i="32"/>
  <c r="CP44" i="32"/>
  <c r="CQ26" i="16" s="1"/>
  <c r="CQ223" i="32"/>
  <c r="CP248" i="32"/>
  <c r="CQ27" i="38" s="1"/>
  <c r="CQ83" i="32"/>
  <c r="CP108" i="32"/>
  <c r="CQ27" i="16" s="1"/>
  <c r="CQ324" i="31"/>
  <c r="CR299" i="31"/>
  <c r="CQ299" i="32"/>
  <c r="CP324" i="32"/>
  <c r="CQ26" i="39" s="1"/>
  <c r="CR159" i="32"/>
  <c r="CQ184" i="32"/>
  <c r="CR26" i="38" s="1"/>
  <c r="CP99" i="39"/>
  <c r="CQ99" i="38"/>
  <c r="CP100" i="39"/>
  <c r="CP96" i="33"/>
  <c r="CO121" i="33"/>
  <c r="CP28" i="38" s="1"/>
  <c r="CQ363" i="32"/>
  <c r="CP388" i="32"/>
  <c r="CQ27" i="39" s="1"/>
  <c r="CO101" i="38"/>
  <c r="CP44" i="33"/>
  <c r="CQ28" i="16" s="1"/>
  <c r="CQ19" i="33"/>
  <c r="CQ25" i="38"/>
  <c r="CQ173" i="33"/>
  <c r="CP198" i="33"/>
  <c r="CQ28" i="39" s="1"/>
  <c r="CQ101" i="39" s="1"/>
  <c r="CP101" i="16"/>
  <c r="AA25" i="39"/>
  <c r="Z100" i="39"/>
  <c r="AA25" i="38"/>
  <c r="AA98" i="38" s="1"/>
  <c r="Z99" i="38"/>
  <c r="AA26" i="16"/>
  <c r="AA99" i="16" s="1"/>
  <c r="AA28" i="16"/>
  <c r="AA101" i="16" s="1"/>
  <c r="Z101" i="38"/>
  <c r="Z184" i="32"/>
  <c r="AA26" i="38" s="1"/>
  <c r="Z198" i="33"/>
  <c r="AA28" i="39" s="1"/>
  <c r="AA101" i="39" s="1"/>
  <c r="Z324" i="32"/>
  <c r="AA26" i="39" s="1"/>
  <c r="AA99" i="39" s="1"/>
  <c r="AA121" i="33"/>
  <c r="AB28" i="38" s="1"/>
  <c r="AA388" i="31"/>
  <c r="Z388" i="32"/>
  <c r="AA27" i="39" s="1"/>
  <c r="AA248" i="31"/>
  <c r="AA324" i="31"/>
  <c r="AA184" i="31"/>
  <c r="Z248" i="32"/>
  <c r="AA27" i="38" s="1"/>
  <c r="AA100" i="38" s="1"/>
  <c r="AB27" i="16"/>
  <c r="AA25" i="16"/>
  <c r="AA98" i="16" s="1"/>
  <c r="AA44" i="31"/>
  <c r="AA108" i="31"/>
  <c r="AA44" i="33"/>
  <c r="AB108" i="32"/>
  <c r="AA44" i="32"/>
  <c r="CR25" i="38" l="1"/>
  <c r="CR98" i="38" s="1"/>
  <c r="CR363" i="32"/>
  <c r="CQ388" i="32"/>
  <c r="CR27" i="39" s="1"/>
  <c r="CQ324" i="32"/>
  <c r="CR26" i="39" s="1"/>
  <c r="CR299" i="32"/>
  <c r="CQ248" i="32"/>
  <c r="CR27" i="38" s="1"/>
  <c r="CR223" i="32"/>
  <c r="CS363" i="31"/>
  <c r="CS388" i="31" s="1"/>
  <c r="CR388" i="31"/>
  <c r="CQ98" i="39"/>
  <c r="CP101" i="38"/>
  <c r="CQ99" i="16"/>
  <c r="CR25" i="39"/>
  <c r="CP121" i="33"/>
  <c r="CQ28" i="38" s="1"/>
  <c r="CQ96" i="33"/>
  <c r="CS299" i="31"/>
  <c r="CS324" i="31" s="1"/>
  <c r="CR324" i="31"/>
  <c r="CR19" i="32"/>
  <c r="CQ44" i="32"/>
  <c r="CR26" i="16" s="1"/>
  <c r="CR19" i="33"/>
  <c r="CQ44" i="33"/>
  <c r="CR28" i="16" s="1"/>
  <c r="CS159" i="31"/>
  <c r="CS184" i="31" s="1"/>
  <c r="CR184" i="31"/>
  <c r="CQ101" i="16"/>
  <c r="CQ100" i="16"/>
  <c r="CR99" i="38"/>
  <c r="CR83" i="32"/>
  <c r="CQ108" i="32"/>
  <c r="CR27" i="16" s="1"/>
  <c r="CR44" i="31"/>
  <c r="CS19" i="31"/>
  <c r="CS44" i="31" s="1"/>
  <c r="CQ198" i="33"/>
  <c r="CR28" i="39" s="1"/>
  <c r="CR101" i="39" s="1"/>
  <c r="CR173" i="33"/>
  <c r="CR184" i="32"/>
  <c r="CS26" i="38" s="1"/>
  <c r="CS159" i="32"/>
  <c r="CS184" i="32" s="1"/>
  <c r="CT26" i="38" s="1"/>
  <c r="CR108" i="31"/>
  <c r="CS83" i="31"/>
  <c r="CS108" i="31" s="1"/>
  <c r="CS223" i="31"/>
  <c r="CS248" i="31" s="1"/>
  <c r="CR248" i="31"/>
  <c r="CR25" i="16"/>
  <c r="CQ98" i="38"/>
  <c r="CQ100" i="39"/>
  <c r="CQ99" i="39"/>
  <c r="CQ100" i="38"/>
  <c r="AB100" i="16"/>
  <c r="AB25" i="39"/>
  <c r="AA100" i="39"/>
  <c r="AB25" i="38"/>
  <c r="AA98" i="39"/>
  <c r="AB101" i="38"/>
  <c r="AA101" i="38"/>
  <c r="AA99" i="38"/>
  <c r="AB388" i="31"/>
  <c r="AB248" i="31"/>
  <c r="AA248" i="32"/>
  <c r="AB27" i="38" s="1"/>
  <c r="AB324" i="31"/>
  <c r="AB184" i="31"/>
  <c r="AA198" i="33"/>
  <c r="AB28" i="39" s="1"/>
  <c r="AB121" i="33"/>
  <c r="AC28" i="38" s="1"/>
  <c r="AA324" i="32"/>
  <c r="AB26" i="39" s="1"/>
  <c r="AA388" i="32"/>
  <c r="AB27" i="39" s="1"/>
  <c r="AA184" i="32"/>
  <c r="AB26" i="38" s="1"/>
  <c r="AB28" i="16"/>
  <c r="AB26" i="16"/>
  <c r="AC27" i="16"/>
  <c r="AC100" i="16" s="1"/>
  <c r="AB25" i="16"/>
  <c r="AB98" i="16" s="1"/>
  <c r="AB108" i="31"/>
  <c r="AB44" i="31"/>
  <c r="AB44" i="33"/>
  <c r="AC108" i="32"/>
  <c r="AB44" i="32"/>
  <c r="CT25" i="38" l="1"/>
  <c r="CS25" i="16"/>
  <c r="CT99" i="38"/>
  <c r="CR108" i="32"/>
  <c r="CS27" i="16" s="1"/>
  <c r="CS83" i="32"/>
  <c r="CS108" i="32" s="1"/>
  <c r="CT27" i="16" s="1"/>
  <c r="CS25" i="39"/>
  <c r="CS99" i="38"/>
  <c r="CR99" i="16"/>
  <c r="CR98" i="39"/>
  <c r="CT25" i="39"/>
  <c r="CR44" i="32"/>
  <c r="CS26" i="16" s="1"/>
  <c r="CS19" i="32"/>
  <c r="CS44" i="32" s="1"/>
  <c r="CT26" i="16" s="1"/>
  <c r="CS223" i="32"/>
  <c r="CS248" i="32" s="1"/>
  <c r="CT27" i="38" s="1"/>
  <c r="CR248" i="32"/>
  <c r="CS27" i="38" s="1"/>
  <c r="CR98" i="16"/>
  <c r="CR198" i="33"/>
  <c r="CS28" i="39" s="1"/>
  <c r="CS173" i="33"/>
  <c r="CS198" i="33" s="1"/>
  <c r="CT28" i="39" s="1"/>
  <c r="CT101" i="39" s="1"/>
  <c r="CS25" i="38"/>
  <c r="CR100" i="38"/>
  <c r="CS299" i="32"/>
  <c r="CS324" i="32" s="1"/>
  <c r="CT26" i="39" s="1"/>
  <c r="CR324" i="32"/>
  <c r="CS26" i="39" s="1"/>
  <c r="CT98" i="38"/>
  <c r="CT25" i="16"/>
  <c r="CR101" i="16"/>
  <c r="CR99" i="39"/>
  <c r="CR44" i="33"/>
  <c r="CS28" i="16" s="1"/>
  <c r="CS19" i="33"/>
  <c r="CS44" i="33" s="1"/>
  <c r="CT28" i="16" s="1"/>
  <c r="CQ121" i="33"/>
  <c r="CR28" i="38" s="1"/>
  <c r="CR96" i="33"/>
  <c r="CR100" i="39"/>
  <c r="CS98" i="16"/>
  <c r="CR100" i="16"/>
  <c r="CQ101" i="38"/>
  <c r="CS363" i="32"/>
  <c r="CS388" i="32" s="1"/>
  <c r="CT27" i="39" s="1"/>
  <c r="CR388" i="32"/>
  <c r="CS27" i="39" s="1"/>
  <c r="AB99" i="38"/>
  <c r="AB100" i="39"/>
  <c r="AB98" i="38"/>
  <c r="AB100" i="38"/>
  <c r="AB101" i="16"/>
  <c r="AB99" i="16"/>
  <c r="AC25" i="38"/>
  <c r="AC25" i="39"/>
  <c r="AC98" i="39" s="1"/>
  <c r="AB101" i="39"/>
  <c r="AB98" i="39"/>
  <c r="AB99" i="39"/>
  <c r="AC28" i="16"/>
  <c r="AC101" i="16" s="1"/>
  <c r="AC26" i="16"/>
  <c r="AC99" i="16" s="1"/>
  <c r="AB184" i="32"/>
  <c r="AC26" i="38" s="1"/>
  <c r="AB248" i="32"/>
  <c r="AC27" i="38" s="1"/>
  <c r="AC100" i="38" s="1"/>
  <c r="AB388" i="32"/>
  <c r="AC27" i="39" s="1"/>
  <c r="AC100" i="39" s="1"/>
  <c r="AB324" i="32"/>
  <c r="AC26" i="39" s="1"/>
  <c r="AC99" i="39" s="1"/>
  <c r="AC324" i="31"/>
  <c r="AB198" i="33"/>
  <c r="AC28" i="39" s="1"/>
  <c r="AC101" i="39" s="1"/>
  <c r="AC184" i="31"/>
  <c r="AC388" i="31"/>
  <c r="AC121" i="33"/>
  <c r="AD28" i="38" s="1"/>
  <c r="AC248" i="31"/>
  <c r="AC25" i="16"/>
  <c r="AC98" i="16" s="1"/>
  <c r="AD27" i="16"/>
  <c r="AD100" i="16" s="1"/>
  <c r="AC44" i="31"/>
  <c r="AC108" i="31"/>
  <c r="AC44" i="33"/>
  <c r="AD108" i="32"/>
  <c r="AC44" i="32"/>
  <c r="CT100" i="39" l="1"/>
  <c r="CS101" i="39"/>
  <c r="CT99" i="39"/>
  <c r="CT98" i="39"/>
  <c r="CS98" i="39"/>
  <c r="CS96" i="33"/>
  <c r="CS121" i="33" s="1"/>
  <c r="CT28" i="38" s="1"/>
  <c r="CR121" i="33"/>
  <c r="CS28" i="38" s="1"/>
  <c r="CS100" i="38"/>
  <c r="CR101" i="38"/>
  <c r="CT98" i="16"/>
  <c r="CT100" i="38"/>
  <c r="CT100" i="16"/>
  <c r="CT101" i="16"/>
  <c r="CT99" i="16"/>
  <c r="CS100" i="16"/>
  <c r="CS101" i="16"/>
  <c r="CS98" i="38"/>
  <c r="CS99" i="16"/>
  <c r="CS100" i="39"/>
  <c r="CS99" i="39"/>
  <c r="AD25" i="39"/>
  <c r="AD25" i="38"/>
  <c r="AC99" i="38"/>
  <c r="AC98" i="38"/>
  <c r="AC101" i="38"/>
  <c r="AD26" i="16"/>
  <c r="AD99" i="16" s="1"/>
  <c r="AD28" i="16"/>
  <c r="AD101" i="16" s="1"/>
  <c r="AC324" i="32"/>
  <c r="AD26" i="39" s="1"/>
  <c r="AD99" i="39" s="1"/>
  <c r="AD248" i="31"/>
  <c r="AD121" i="33"/>
  <c r="AE28" i="38" s="1"/>
  <c r="AD324" i="31"/>
  <c r="AD184" i="31"/>
  <c r="AC198" i="33"/>
  <c r="AD28" i="39" s="1"/>
  <c r="AD101" i="39" s="1"/>
  <c r="AD388" i="31"/>
  <c r="AC388" i="32"/>
  <c r="AD27" i="39" s="1"/>
  <c r="AD100" i="39" s="1"/>
  <c r="AC248" i="32"/>
  <c r="AD27" i="38" s="1"/>
  <c r="AD100" i="38" s="1"/>
  <c r="AC184" i="32"/>
  <c r="AD26" i="38" s="1"/>
  <c r="AE27" i="16"/>
  <c r="AE100" i="16" s="1"/>
  <c r="AD25" i="16"/>
  <c r="AD98" i="16" s="1"/>
  <c r="AD108" i="31"/>
  <c r="AD44" i="31"/>
  <c r="AD44" i="33"/>
  <c r="AE108" i="32"/>
  <c r="AD44" i="32"/>
  <c r="CT101" i="38" l="1"/>
  <c r="CS101" i="38"/>
  <c r="AE25" i="39"/>
  <c r="AE25" i="38"/>
  <c r="AE98" i="38" s="1"/>
  <c r="AD98" i="39"/>
  <c r="AE26" i="16"/>
  <c r="AE99" i="16" s="1"/>
  <c r="AD101" i="38"/>
  <c r="AE28" i="16"/>
  <c r="AE101" i="16" s="1"/>
  <c r="AD98" i="38"/>
  <c r="AD99" i="38"/>
  <c r="AD184" i="32"/>
  <c r="AE26" i="38" s="1"/>
  <c r="AE388" i="31"/>
  <c r="AD198" i="33"/>
  <c r="AE28" i="39" s="1"/>
  <c r="AE101" i="39" s="1"/>
  <c r="AE121" i="33"/>
  <c r="AF28" i="38" s="1"/>
  <c r="AE248" i="31"/>
  <c r="AD248" i="32"/>
  <c r="AE27" i="38" s="1"/>
  <c r="AE100" i="38" s="1"/>
  <c r="AD388" i="32"/>
  <c r="AE27" i="39" s="1"/>
  <c r="AE100" i="39" s="1"/>
  <c r="AE184" i="31"/>
  <c r="AE324" i="31"/>
  <c r="AD324" i="32"/>
  <c r="AE26" i="39" s="1"/>
  <c r="AE99" i="39" s="1"/>
  <c r="AE25" i="16"/>
  <c r="AE98" i="16" s="1"/>
  <c r="AF27" i="16"/>
  <c r="AF100" i="16" s="1"/>
  <c r="AE44" i="31"/>
  <c r="AE108" i="31"/>
  <c r="AE44" i="33"/>
  <c r="AF108" i="32"/>
  <c r="AE44" i="32"/>
  <c r="AF25" i="39" l="1"/>
  <c r="AF25" i="38"/>
  <c r="AF98" i="38" s="1"/>
  <c r="AE98" i="39"/>
  <c r="AE99" i="38"/>
  <c r="AF28" i="16"/>
  <c r="AF101" i="16" s="1"/>
  <c r="AE101" i="38"/>
  <c r="AF26" i="16"/>
  <c r="AF99" i="16" s="1"/>
  <c r="AE388" i="32"/>
  <c r="AF27" i="39" s="1"/>
  <c r="AF100" i="39" s="1"/>
  <c r="AF121" i="33"/>
  <c r="AG28" i="38" s="1"/>
  <c r="C28" i="38" s="1"/>
  <c r="AE324" i="32"/>
  <c r="AF26" i="39" s="1"/>
  <c r="AF99" i="39" s="1"/>
  <c r="AF324" i="31"/>
  <c r="AE198" i="33"/>
  <c r="AF28" i="39" s="1"/>
  <c r="AF101" i="39" s="1"/>
  <c r="AE248" i="32"/>
  <c r="AF27" i="38" s="1"/>
  <c r="AF100" i="38" s="1"/>
  <c r="AF388" i="31"/>
  <c r="AF184" i="31"/>
  <c r="AF248" i="31"/>
  <c r="AE184" i="32"/>
  <c r="AF26" i="38" s="1"/>
  <c r="AG27" i="16"/>
  <c r="AF25" i="16"/>
  <c r="AF98" i="16" s="1"/>
  <c r="AF108" i="31"/>
  <c r="AF44" i="31"/>
  <c r="AF44" i="33"/>
  <c r="AG108" i="32"/>
  <c r="AF44" i="32"/>
  <c r="AG100" i="16" l="1"/>
  <c r="C27" i="16"/>
  <c r="AG25" i="39"/>
  <c r="AG25" i="38"/>
  <c r="AF98" i="39"/>
  <c r="AG26" i="16"/>
  <c r="AG28" i="16"/>
  <c r="AF99" i="38"/>
  <c r="AF101" i="38"/>
  <c r="AF248" i="32"/>
  <c r="AG27" i="38" s="1"/>
  <c r="AF198" i="33"/>
  <c r="AG28" i="39" s="1"/>
  <c r="AF388" i="32"/>
  <c r="AG27" i="39" s="1"/>
  <c r="AG248" i="31"/>
  <c r="AG184" i="31"/>
  <c r="AF324" i="32"/>
  <c r="AG26" i="39" s="1"/>
  <c r="AF184" i="32"/>
  <c r="AG26" i="38" s="1"/>
  <c r="C26" i="38" s="1"/>
  <c r="AG324" i="31"/>
  <c r="AG121" i="33"/>
  <c r="AH28" i="38" s="1"/>
  <c r="AG388" i="31"/>
  <c r="AG25" i="16"/>
  <c r="AH27" i="16"/>
  <c r="AH100" i="16" s="1"/>
  <c r="AG44" i="31"/>
  <c r="AG108" i="31"/>
  <c r="AG44" i="33"/>
  <c r="AH108" i="32"/>
  <c r="AG44" i="32"/>
  <c r="AG100" i="39" l="1"/>
  <c r="C27" i="39"/>
  <c r="AG101" i="39"/>
  <c r="C28" i="39"/>
  <c r="AG98" i="39"/>
  <c r="C25" i="39"/>
  <c r="AG99" i="39"/>
  <c r="C26" i="39"/>
  <c r="AG99" i="16"/>
  <c r="C26" i="16"/>
  <c r="AG98" i="16"/>
  <c r="C25" i="16"/>
  <c r="AG98" i="38"/>
  <c r="C25" i="38"/>
  <c r="AG101" i="16"/>
  <c r="C28" i="16"/>
  <c r="AG100" i="38"/>
  <c r="C27" i="38"/>
  <c r="AH25" i="39"/>
  <c r="AH25" i="38"/>
  <c r="AH98" i="38" s="1"/>
  <c r="AH28" i="16"/>
  <c r="AH101" i="16" s="1"/>
  <c r="AG101" i="38"/>
  <c r="AG99" i="38"/>
  <c r="AH26" i="16"/>
  <c r="AH99" i="16" s="1"/>
  <c r="AG248" i="32"/>
  <c r="AH27" i="38" s="1"/>
  <c r="AH100" i="38" s="1"/>
  <c r="AG324" i="32"/>
  <c r="AH26" i="39" s="1"/>
  <c r="AH99" i="39" s="1"/>
  <c r="AH184" i="31"/>
  <c r="AH248" i="31"/>
  <c r="AH388" i="31"/>
  <c r="AH324" i="31"/>
  <c r="AG388" i="32"/>
  <c r="AH27" i="39" s="1"/>
  <c r="AH100" i="39" s="1"/>
  <c r="AH121" i="33"/>
  <c r="AI28" i="38" s="1"/>
  <c r="AG198" i="33"/>
  <c r="AH28" i="39" s="1"/>
  <c r="AH101" i="39" s="1"/>
  <c r="AG184" i="32"/>
  <c r="AH26" i="38" s="1"/>
  <c r="AH25" i="16"/>
  <c r="AH98" i="16" s="1"/>
  <c r="AI27" i="16"/>
  <c r="AI100" i="16" s="1"/>
  <c r="AH108" i="31"/>
  <c r="AH44" i="31"/>
  <c r="AH44" i="33"/>
  <c r="AI108" i="32"/>
  <c r="AH44" i="32"/>
  <c r="AI25" i="39" l="1"/>
  <c r="AI25" i="38"/>
  <c r="AI98" i="38" s="1"/>
  <c r="AH98" i="39"/>
  <c r="AH99" i="38"/>
  <c r="AH101" i="38"/>
  <c r="AI26" i="16"/>
  <c r="AI99" i="16" s="1"/>
  <c r="AI28" i="16"/>
  <c r="AI101" i="16" s="1"/>
  <c r="AH198" i="33"/>
  <c r="AI28" i="39" s="1"/>
  <c r="AI101" i="39" s="1"/>
  <c r="AI121" i="33"/>
  <c r="AJ28" i="38" s="1"/>
  <c r="AI184" i="31"/>
  <c r="AH324" i="32"/>
  <c r="AI26" i="39" s="1"/>
  <c r="AI99" i="39" s="1"/>
  <c r="AH248" i="32"/>
  <c r="AI27" i="38" s="1"/>
  <c r="AI100" i="38" s="1"/>
  <c r="AI324" i="31"/>
  <c r="AI248" i="31"/>
  <c r="AH388" i="32"/>
  <c r="AI27" i="39" s="1"/>
  <c r="AI100" i="39" s="1"/>
  <c r="AI388" i="31"/>
  <c r="AH184" i="32"/>
  <c r="AI26" i="38" s="1"/>
  <c r="AJ27" i="16"/>
  <c r="AJ100" i="16" s="1"/>
  <c r="AI25" i="16"/>
  <c r="AI98" i="16" s="1"/>
  <c r="AI44" i="31"/>
  <c r="AI108" i="31"/>
  <c r="AI44" i="33"/>
  <c r="AJ108" i="32"/>
  <c r="AI44" i="32"/>
  <c r="AJ25" i="39" l="1"/>
  <c r="AJ25" i="38"/>
  <c r="AI98" i="39"/>
  <c r="AJ26" i="16"/>
  <c r="AJ99" i="16" s="1"/>
  <c r="AI101" i="38"/>
  <c r="AJ28" i="16"/>
  <c r="AJ101" i="16" s="1"/>
  <c r="AI99" i="38"/>
  <c r="AJ388" i="31"/>
  <c r="AJ324" i="31"/>
  <c r="AI248" i="32"/>
  <c r="AJ27" i="38" s="1"/>
  <c r="AJ100" i="38" s="1"/>
  <c r="AI388" i="32"/>
  <c r="AJ27" i="39" s="1"/>
  <c r="AJ100" i="39" s="1"/>
  <c r="AI324" i="32"/>
  <c r="AJ26" i="39" s="1"/>
  <c r="AJ99" i="39" s="1"/>
  <c r="AJ184" i="31"/>
  <c r="AI198" i="33"/>
  <c r="AJ28" i="39" s="1"/>
  <c r="AJ101" i="39" s="1"/>
  <c r="AI184" i="32"/>
  <c r="AJ26" i="38" s="1"/>
  <c r="AJ248" i="31"/>
  <c r="AJ121" i="33"/>
  <c r="AK28" i="38" s="1"/>
  <c r="AK27" i="16"/>
  <c r="AK100" i="16" s="1"/>
  <c r="AJ25" i="16"/>
  <c r="AJ98" i="16" s="1"/>
  <c r="AJ108" i="31"/>
  <c r="AJ44" i="31"/>
  <c r="AJ44" i="33"/>
  <c r="AK108" i="32"/>
  <c r="AJ44" i="32"/>
  <c r="AK25" i="39" l="1"/>
  <c r="AK25" i="38"/>
  <c r="AK98" i="38" s="1"/>
  <c r="AJ98" i="39"/>
  <c r="AJ98" i="38"/>
  <c r="AJ101" i="38"/>
  <c r="AJ99" i="38"/>
  <c r="AK26" i="16"/>
  <c r="AK99" i="16" s="1"/>
  <c r="AK28" i="16"/>
  <c r="AK101" i="16" s="1"/>
  <c r="AK248" i="31"/>
  <c r="AJ198" i="33"/>
  <c r="AK28" i="39" s="1"/>
  <c r="AK101" i="39" s="1"/>
  <c r="AJ324" i="32"/>
  <c r="AK26" i="39" s="1"/>
  <c r="AK99" i="39" s="1"/>
  <c r="AJ248" i="32"/>
  <c r="AK27" i="38" s="1"/>
  <c r="AK100" i="38" s="1"/>
  <c r="AK324" i="31"/>
  <c r="AK184" i="31"/>
  <c r="AJ184" i="32"/>
  <c r="AK26" i="38" s="1"/>
  <c r="AK121" i="33"/>
  <c r="AL28" i="38" s="1"/>
  <c r="AJ388" i="32"/>
  <c r="AK27" i="39" s="1"/>
  <c r="AK100" i="39" s="1"/>
  <c r="AK388" i="31"/>
  <c r="AK25" i="16"/>
  <c r="AK98" i="16" s="1"/>
  <c r="AL27" i="16"/>
  <c r="AL100" i="16" s="1"/>
  <c r="AK44" i="31"/>
  <c r="AK108" i="31"/>
  <c r="AK44" i="33"/>
  <c r="AL108" i="32"/>
  <c r="AK44" i="32"/>
  <c r="AL25" i="38" l="1"/>
  <c r="AL25" i="39"/>
  <c r="AK98" i="39"/>
  <c r="AK101" i="38"/>
  <c r="AK99" i="38"/>
  <c r="AL26" i="16"/>
  <c r="AL99" i="16" s="1"/>
  <c r="AL28" i="16"/>
  <c r="AL101" i="16" s="1"/>
  <c r="AL388" i="31"/>
  <c r="AL324" i="31"/>
  <c r="AL248" i="31"/>
  <c r="AK324" i="32"/>
  <c r="AL26" i="39" s="1"/>
  <c r="AL99" i="39" s="1"/>
  <c r="AK388" i="32"/>
  <c r="AL27" i="39" s="1"/>
  <c r="AL100" i="39" s="1"/>
  <c r="AK248" i="32"/>
  <c r="AL27" i="38" s="1"/>
  <c r="AL100" i="38" s="1"/>
  <c r="AK184" i="32"/>
  <c r="AL26" i="38" s="1"/>
  <c r="AL184" i="31"/>
  <c r="AL121" i="33"/>
  <c r="AM28" i="38" s="1"/>
  <c r="AK198" i="33"/>
  <c r="AL28" i="39" s="1"/>
  <c r="AL101" i="39" s="1"/>
  <c r="AL25" i="16"/>
  <c r="AL98" i="16" s="1"/>
  <c r="AM27" i="16"/>
  <c r="AM100" i="16" s="1"/>
  <c r="AL108" i="31"/>
  <c r="AL44" i="31"/>
  <c r="AL44" i="33"/>
  <c r="AM108" i="32"/>
  <c r="AL44" i="32"/>
  <c r="AM25" i="38" l="1"/>
  <c r="AM25" i="39"/>
  <c r="AL98" i="39"/>
  <c r="AL99" i="38"/>
  <c r="AL98" i="38"/>
  <c r="AL101" i="38"/>
  <c r="AM26" i="16"/>
  <c r="AM99" i="16" s="1"/>
  <c r="AM28" i="16"/>
  <c r="AM101" i="16" s="1"/>
  <c r="AM121" i="33"/>
  <c r="AN28" i="38" s="1"/>
  <c r="AL388" i="32"/>
  <c r="AM27" i="39" s="1"/>
  <c r="AM100" i="39" s="1"/>
  <c r="AL198" i="33"/>
  <c r="AM28" i="39" s="1"/>
  <c r="AM101" i="39" s="1"/>
  <c r="AM388" i="31"/>
  <c r="AM184" i="31"/>
  <c r="AM248" i="31"/>
  <c r="AL184" i="32"/>
  <c r="AM26" i="38" s="1"/>
  <c r="AL248" i="32"/>
  <c r="AM27" i="38" s="1"/>
  <c r="AM100" i="38" s="1"/>
  <c r="AL324" i="32"/>
  <c r="AM26" i="39" s="1"/>
  <c r="AM99" i="39" s="1"/>
  <c r="AM324" i="31"/>
  <c r="AM25" i="16"/>
  <c r="AM98" i="16" s="1"/>
  <c r="AN27" i="16"/>
  <c r="AN100" i="16" s="1"/>
  <c r="AM44" i="31"/>
  <c r="AM108" i="31"/>
  <c r="AM44" i="33"/>
  <c r="AN108" i="32"/>
  <c r="AM44" i="32"/>
  <c r="AN25" i="39" l="1"/>
  <c r="AN98" i="39" s="1"/>
  <c r="AN25" i="38"/>
  <c r="AN98" i="38" s="1"/>
  <c r="AM98" i="39"/>
  <c r="AM99" i="38"/>
  <c r="AN28" i="16"/>
  <c r="AN101" i="16" s="1"/>
  <c r="AM98" i="38"/>
  <c r="AM101" i="38"/>
  <c r="AN26" i="16"/>
  <c r="AN99" i="16" s="1"/>
  <c r="AM198" i="33"/>
  <c r="AN28" i="39" s="1"/>
  <c r="AN101" i="39" s="1"/>
  <c r="AN248" i="31"/>
  <c r="AN324" i="31"/>
  <c r="AM248" i="32"/>
  <c r="AN27" i="38" s="1"/>
  <c r="AN100" i="38" s="1"/>
  <c r="AN121" i="33"/>
  <c r="AO28" i="38" s="1"/>
  <c r="AM324" i="32"/>
  <c r="AN26" i="39" s="1"/>
  <c r="AN99" i="39" s="1"/>
  <c r="AN184" i="31"/>
  <c r="AM184" i="32"/>
  <c r="AN26" i="38" s="1"/>
  <c r="AN388" i="31"/>
  <c r="AM388" i="32"/>
  <c r="AN27" i="39" s="1"/>
  <c r="AN100" i="39" s="1"/>
  <c r="AO27" i="16"/>
  <c r="AO100" i="16" s="1"/>
  <c r="AN25" i="16"/>
  <c r="AN98" i="16" s="1"/>
  <c r="AN108" i="31"/>
  <c r="AN44" i="31"/>
  <c r="AN44" i="33"/>
  <c r="AO108" i="32"/>
  <c r="AN44" i="32"/>
  <c r="AO25" i="39" l="1"/>
  <c r="AO98" i="39" s="1"/>
  <c r="AO25" i="38"/>
  <c r="AO26" i="16"/>
  <c r="AO99" i="16" s="1"/>
  <c r="AO28" i="16"/>
  <c r="AO101" i="16" s="1"/>
  <c r="AN99" i="38"/>
  <c r="AN101" i="38"/>
  <c r="AN184" i="32"/>
  <c r="AO26" i="38" s="1"/>
  <c r="AO248" i="31"/>
  <c r="AN324" i="32"/>
  <c r="AO26" i="39" s="1"/>
  <c r="AO99" i="39" s="1"/>
  <c r="AN388" i="32"/>
  <c r="AO27" i="39" s="1"/>
  <c r="AO100" i="39" s="1"/>
  <c r="AN198" i="33"/>
  <c r="AO28" i="39" s="1"/>
  <c r="AO101" i="39" s="1"/>
  <c r="AO388" i="31"/>
  <c r="AO184" i="31"/>
  <c r="AN248" i="32"/>
  <c r="AO27" i="38" s="1"/>
  <c r="AO100" i="38" s="1"/>
  <c r="AO324" i="31"/>
  <c r="AO121" i="33"/>
  <c r="AP28" i="38" s="1"/>
  <c r="AP27" i="16"/>
  <c r="AP100" i="16" s="1"/>
  <c r="AO25" i="16"/>
  <c r="AO98" i="16" s="1"/>
  <c r="AO44" i="31"/>
  <c r="AO108" i="31"/>
  <c r="AO44" i="33"/>
  <c r="AP108" i="32"/>
  <c r="AO44" i="32"/>
  <c r="AP25" i="38" l="1"/>
  <c r="AP25" i="39"/>
  <c r="AO101" i="38"/>
  <c r="AP26" i="16"/>
  <c r="AP99" i="16" s="1"/>
  <c r="AO99" i="38"/>
  <c r="AP28" i="16"/>
  <c r="AP101" i="16" s="1"/>
  <c r="AO98" i="38"/>
  <c r="AP184" i="31"/>
  <c r="AP248" i="31"/>
  <c r="AP388" i="31"/>
  <c r="AP121" i="33"/>
  <c r="AQ28" i="38" s="1"/>
  <c r="AP324" i="31"/>
  <c r="AO248" i="32"/>
  <c r="AP27" i="38" s="1"/>
  <c r="AP100" i="38" s="1"/>
  <c r="AO324" i="32"/>
  <c r="AP26" i="39" s="1"/>
  <c r="AP99" i="39" s="1"/>
  <c r="AO388" i="32"/>
  <c r="AP27" i="39" s="1"/>
  <c r="AO184" i="32"/>
  <c r="AP26" i="38" s="1"/>
  <c r="AO198" i="33"/>
  <c r="AP28" i="39" s="1"/>
  <c r="AP101" i="39" s="1"/>
  <c r="AQ27" i="16"/>
  <c r="AQ100" i="16" s="1"/>
  <c r="AP25" i="16"/>
  <c r="AP98" i="16" s="1"/>
  <c r="AP108" i="31"/>
  <c r="AP44" i="31"/>
  <c r="AP44" i="33"/>
  <c r="AQ108" i="32"/>
  <c r="AP44" i="32"/>
  <c r="AQ25" i="39" l="1"/>
  <c r="AQ98" i="39" s="1"/>
  <c r="AP100" i="39"/>
  <c r="AQ25" i="38"/>
  <c r="AP98" i="39"/>
  <c r="AQ26" i="16"/>
  <c r="AQ99" i="16" s="1"/>
  <c r="AQ28" i="16"/>
  <c r="AQ101" i="16" s="1"/>
  <c r="AP98" i="38"/>
  <c r="AP101" i="38"/>
  <c r="AP99" i="38"/>
  <c r="AQ121" i="33"/>
  <c r="AR28" i="38" s="1"/>
  <c r="AP324" i="32"/>
  <c r="AQ26" i="39" s="1"/>
  <c r="AQ99" i="39" s="1"/>
  <c r="AQ248" i="31"/>
  <c r="AP184" i="32"/>
  <c r="AQ26" i="38" s="1"/>
  <c r="AQ388" i="31"/>
  <c r="AP198" i="33"/>
  <c r="AQ28" i="39" s="1"/>
  <c r="AQ101" i="39" s="1"/>
  <c r="AP388" i="32"/>
  <c r="AQ27" i="39" s="1"/>
  <c r="AQ100" i="39" s="1"/>
  <c r="AP248" i="32"/>
  <c r="AQ27" i="38" s="1"/>
  <c r="AQ100" i="38" s="1"/>
  <c r="AQ184" i="31"/>
  <c r="AQ324" i="31"/>
  <c r="AR27" i="16"/>
  <c r="AR100" i="16" s="1"/>
  <c r="AQ25" i="16"/>
  <c r="AQ98" i="16" s="1"/>
  <c r="AQ44" i="31"/>
  <c r="AQ108" i="31"/>
  <c r="AQ44" i="33"/>
  <c r="AR108" i="32"/>
  <c r="AQ44" i="32"/>
  <c r="AR25" i="39" l="1"/>
  <c r="AR25" i="38"/>
  <c r="AR98" i="38" s="1"/>
  <c r="AR28" i="16"/>
  <c r="AR101" i="16" s="1"/>
  <c r="AQ98" i="38"/>
  <c r="AQ101" i="38"/>
  <c r="AQ99" i="38"/>
  <c r="AR26" i="16"/>
  <c r="AR99" i="16" s="1"/>
  <c r="AQ388" i="32"/>
  <c r="AR27" i="39" s="1"/>
  <c r="AR100" i="39" s="1"/>
  <c r="AR388" i="31"/>
  <c r="AR248" i="31"/>
  <c r="AR121" i="33"/>
  <c r="AS28" i="38" s="1"/>
  <c r="AQ198" i="33"/>
  <c r="AR28" i="39" s="1"/>
  <c r="AR101" i="39" s="1"/>
  <c r="AQ248" i="32"/>
  <c r="AR27" i="38" s="1"/>
  <c r="AR100" i="38" s="1"/>
  <c r="AQ184" i="32"/>
  <c r="AR26" i="38" s="1"/>
  <c r="AQ324" i="32"/>
  <c r="AR26" i="39" s="1"/>
  <c r="AR99" i="39" s="1"/>
  <c r="AR324" i="31"/>
  <c r="AR184" i="31"/>
  <c r="AS27" i="16"/>
  <c r="AS100" i="16" s="1"/>
  <c r="AR25" i="16"/>
  <c r="AR98" i="16" s="1"/>
  <c r="AR108" i="31"/>
  <c r="AR44" i="31"/>
  <c r="AR44" i="33"/>
  <c r="AS108" i="32"/>
  <c r="AR44" i="32"/>
  <c r="AS25" i="39" l="1"/>
  <c r="AS25" i="38"/>
  <c r="AR98" i="39"/>
  <c r="AR99" i="38"/>
  <c r="AR101" i="38"/>
  <c r="AS28" i="16"/>
  <c r="AS101" i="16" s="1"/>
  <c r="AS26" i="16"/>
  <c r="AS99" i="16" s="1"/>
  <c r="AR184" i="32"/>
  <c r="AS26" i="38" s="1"/>
  <c r="AS388" i="31"/>
  <c r="AR388" i="32"/>
  <c r="AS27" i="39" s="1"/>
  <c r="AS100" i="39" s="1"/>
  <c r="AS121" i="33"/>
  <c r="AT28" i="38" s="1"/>
  <c r="AS324" i="31"/>
  <c r="AR248" i="32"/>
  <c r="AS27" i="38" s="1"/>
  <c r="AS100" i="38" s="1"/>
  <c r="AS184" i="31"/>
  <c r="AR198" i="33"/>
  <c r="AS28" i="39" s="1"/>
  <c r="AS101" i="39" s="1"/>
  <c r="AR324" i="32"/>
  <c r="AS26" i="39" s="1"/>
  <c r="AS99" i="39" s="1"/>
  <c r="AS248" i="31"/>
  <c r="AS25" i="16"/>
  <c r="AS98" i="16" s="1"/>
  <c r="AT27" i="16"/>
  <c r="AT100" i="16" s="1"/>
  <c r="AS44" i="31"/>
  <c r="AS108" i="31"/>
  <c r="AS44" i="33"/>
  <c r="AT108" i="32"/>
  <c r="AS44" i="32"/>
  <c r="AT25" i="39" l="1"/>
  <c r="AT98" i="39" s="1"/>
  <c r="AT25" i="38"/>
  <c r="AT98" i="38" s="1"/>
  <c r="AS98" i="39"/>
  <c r="AT26" i="16"/>
  <c r="AT99" i="16" s="1"/>
  <c r="AT28" i="16"/>
  <c r="AT101" i="16" s="1"/>
  <c r="AS98" i="38"/>
  <c r="AS101" i="38"/>
  <c r="AS99" i="38"/>
  <c r="AT388" i="31"/>
  <c r="AT248" i="31"/>
  <c r="AT121" i="33"/>
  <c r="AU28" i="38" s="1"/>
  <c r="AS184" i="32"/>
  <c r="AT26" i="38" s="1"/>
  <c r="AS248" i="32"/>
  <c r="AT27" i="38" s="1"/>
  <c r="AT100" i="38" s="1"/>
  <c r="AS324" i="32"/>
  <c r="AT26" i="39" s="1"/>
  <c r="AT99" i="39" s="1"/>
  <c r="AS198" i="33"/>
  <c r="AT28" i="39" s="1"/>
  <c r="AT101" i="39" s="1"/>
  <c r="AS388" i="32"/>
  <c r="AT27" i="39" s="1"/>
  <c r="AT100" i="39" s="1"/>
  <c r="AT324" i="31"/>
  <c r="AT184" i="31"/>
  <c r="AU27" i="16"/>
  <c r="AU100" i="16" s="1"/>
  <c r="AT25" i="16"/>
  <c r="AT98" i="16" s="1"/>
  <c r="AT108" i="31"/>
  <c r="AT44" i="31"/>
  <c r="AT44" i="33"/>
  <c r="AU108" i="32"/>
  <c r="AT44" i="32"/>
  <c r="AU25" i="39" l="1"/>
  <c r="AU25" i="38"/>
  <c r="AT101" i="38"/>
  <c r="AT99" i="38"/>
  <c r="AU26" i="16"/>
  <c r="AU99" i="16" s="1"/>
  <c r="AU28" i="16"/>
  <c r="AU101" i="16" s="1"/>
  <c r="AU184" i="31"/>
  <c r="AU388" i="31"/>
  <c r="AU324" i="31"/>
  <c r="AT388" i="32"/>
  <c r="AU27" i="39" s="1"/>
  <c r="AU100" i="39" s="1"/>
  <c r="AU248" i="31"/>
  <c r="AT198" i="33"/>
  <c r="AU28" i="39" s="1"/>
  <c r="AU101" i="39" s="1"/>
  <c r="AT248" i="32"/>
  <c r="AU27" i="38" s="1"/>
  <c r="AU100" i="38" s="1"/>
  <c r="AU121" i="33"/>
  <c r="AV28" i="38" s="1"/>
  <c r="AT324" i="32"/>
  <c r="AU26" i="39" s="1"/>
  <c r="AU99" i="39" s="1"/>
  <c r="AT184" i="32"/>
  <c r="AU26" i="38" s="1"/>
  <c r="AU25" i="16"/>
  <c r="AU98" i="16" s="1"/>
  <c r="AV27" i="16"/>
  <c r="AV100" i="16" s="1"/>
  <c r="AU44" i="31"/>
  <c r="AU108" i="31"/>
  <c r="AU44" i="33"/>
  <c r="AV108" i="32"/>
  <c r="AU44" i="32"/>
  <c r="AV25" i="39" l="1"/>
  <c r="AV25" i="38"/>
  <c r="AU98" i="39"/>
  <c r="AV26" i="16"/>
  <c r="AV99" i="16" s="1"/>
  <c r="AU101" i="38"/>
  <c r="AU99" i="38"/>
  <c r="AV28" i="16"/>
  <c r="AV101" i="16" s="1"/>
  <c r="AU98" i="38"/>
  <c r="AV121" i="33"/>
  <c r="AW28" i="38" s="1"/>
  <c r="AV388" i="31"/>
  <c r="AU324" i="32"/>
  <c r="AV26" i="39" s="1"/>
  <c r="AV99" i="39" s="1"/>
  <c r="AU198" i="33"/>
  <c r="AV28" i="39" s="1"/>
  <c r="AV101" i="39" s="1"/>
  <c r="AU388" i="32"/>
  <c r="AV27" i="39" s="1"/>
  <c r="AV100" i="39" s="1"/>
  <c r="AU248" i="32"/>
  <c r="AV27" i="38" s="1"/>
  <c r="AV100" i="38" s="1"/>
  <c r="AV324" i="31"/>
  <c r="AV184" i="31"/>
  <c r="AV248" i="31"/>
  <c r="AU184" i="32"/>
  <c r="AV26" i="38" s="1"/>
  <c r="AV25" i="16"/>
  <c r="AV98" i="16" s="1"/>
  <c r="AW27" i="16"/>
  <c r="AW100" i="16" s="1"/>
  <c r="AV108" i="31"/>
  <c r="AV44" i="31"/>
  <c r="AV44" i="33"/>
  <c r="AW108" i="32"/>
  <c r="AV44" i="32"/>
  <c r="AW25" i="39" l="1"/>
  <c r="AW25" i="38"/>
  <c r="AV98" i="39"/>
  <c r="AV101" i="38"/>
  <c r="AV98" i="38"/>
  <c r="AW26" i="16"/>
  <c r="AW99" i="16" s="1"/>
  <c r="AW28" i="16"/>
  <c r="AW101" i="16" s="1"/>
  <c r="AV99" i="38"/>
  <c r="AW184" i="31"/>
  <c r="AV388" i="32"/>
  <c r="AW27" i="39" s="1"/>
  <c r="AW100" i="39" s="1"/>
  <c r="AV198" i="33"/>
  <c r="AW28" i="39" s="1"/>
  <c r="AW101" i="39" s="1"/>
  <c r="AV248" i="32"/>
  <c r="AW27" i="38" s="1"/>
  <c r="AW100" i="38" s="1"/>
  <c r="AW248" i="31"/>
  <c r="AW121" i="33"/>
  <c r="AX28" i="38" s="1"/>
  <c r="AV324" i="32"/>
  <c r="AW26" i="39" s="1"/>
  <c r="AW99" i="39" s="1"/>
  <c r="AV184" i="32"/>
  <c r="AW26" i="38" s="1"/>
  <c r="AW324" i="31"/>
  <c r="AW388" i="31"/>
  <c r="AX27" i="16"/>
  <c r="AX100" i="16" s="1"/>
  <c r="AW25" i="16"/>
  <c r="AW98" i="16" s="1"/>
  <c r="AW44" i="31"/>
  <c r="AW108" i="31"/>
  <c r="AW44" i="33"/>
  <c r="AX108" i="32"/>
  <c r="AW44" i="32"/>
  <c r="AX25" i="39" l="1"/>
  <c r="AX25" i="38"/>
  <c r="AW98" i="39"/>
  <c r="AW98" i="38"/>
  <c r="AX26" i="16"/>
  <c r="AX99" i="16" s="1"/>
  <c r="AW101" i="38"/>
  <c r="AX28" i="16"/>
  <c r="AX101" i="16" s="1"/>
  <c r="AW99" i="38"/>
  <c r="AW324" i="32"/>
  <c r="AX26" i="39" s="1"/>
  <c r="AX99" i="39" s="1"/>
  <c r="AW388" i="32"/>
  <c r="AX27" i="39" s="1"/>
  <c r="AX100" i="39" s="1"/>
  <c r="AX388" i="31"/>
  <c r="AW248" i="32"/>
  <c r="AX27" i="38" s="1"/>
  <c r="AX100" i="38" s="1"/>
  <c r="AX184" i="31"/>
  <c r="AX248" i="31"/>
  <c r="AX324" i="31"/>
  <c r="AW198" i="33"/>
  <c r="AX28" i="39" s="1"/>
  <c r="AX101" i="39" s="1"/>
  <c r="AW184" i="32"/>
  <c r="AX26" i="38" s="1"/>
  <c r="AX121" i="33"/>
  <c r="AY28" i="38" s="1"/>
  <c r="AY27" i="16"/>
  <c r="AY100" i="16" s="1"/>
  <c r="AX25" i="16"/>
  <c r="AX98" i="16" s="1"/>
  <c r="AX108" i="31"/>
  <c r="AX44" i="31"/>
  <c r="AX44" i="33"/>
  <c r="AY108" i="32"/>
  <c r="AX44" i="32"/>
  <c r="AY25" i="39" l="1"/>
  <c r="AY25" i="38"/>
  <c r="AY98" i="38" s="1"/>
  <c r="AX98" i="39"/>
  <c r="AX101" i="38"/>
  <c r="AX99" i="38"/>
  <c r="AY26" i="16"/>
  <c r="AY99" i="16" s="1"/>
  <c r="AY28" i="16"/>
  <c r="AY101" i="16" s="1"/>
  <c r="AX98" i="38"/>
  <c r="AX184" i="32"/>
  <c r="AY26" i="38" s="1"/>
  <c r="AY388" i="31"/>
  <c r="AX324" i="32"/>
  <c r="AY26" i="39" s="1"/>
  <c r="AY99" i="39" s="1"/>
  <c r="AY324" i="31"/>
  <c r="AX198" i="33"/>
  <c r="AY28" i="39" s="1"/>
  <c r="AY101" i="39" s="1"/>
  <c r="AY121" i="33"/>
  <c r="AZ28" i="38" s="1"/>
  <c r="AX388" i="32"/>
  <c r="AY27" i="39" s="1"/>
  <c r="AY184" i="31"/>
  <c r="AY248" i="31"/>
  <c r="AX248" i="32"/>
  <c r="AY27" i="38" s="1"/>
  <c r="AY100" i="38" s="1"/>
  <c r="AY25" i="16"/>
  <c r="AY98" i="16" s="1"/>
  <c r="AZ27" i="16"/>
  <c r="AZ100" i="16" s="1"/>
  <c r="AY44" i="31"/>
  <c r="AY108" i="31"/>
  <c r="AY44" i="33"/>
  <c r="AZ108" i="32"/>
  <c r="AY44" i="32"/>
  <c r="AZ25" i="39" l="1"/>
  <c r="AZ98" i="39" s="1"/>
  <c r="AY100" i="39"/>
  <c r="AZ25" i="38"/>
  <c r="AY98" i="39"/>
  <c r="AY101" i="38"/>
  <c r="AZ26" i="16"/>
  <c r="AZ99" i="16" s="1"/>
  <c r="AY99" i="38"/>
  <c r="AZ28" i="16"/>
  <c r="AZ101" i="16" s="1"/>
  <c r="AY388" i="32"/>
  <c r="AZ27" i="39" s="1"/>
  <c r="AZ100" i="39" s="1"/>
  <c r="AY324" i="32"/>
  <c r="AZ26" i="39" s="1"/>
  <c r="AZ99" i="39" s="1"/>
  <c r="AY248" i="32"/>
  <c r="AZ27" i="38" s="1"/>
  <c r="AZ100" i="38" s="1"/>
  <c r="AZ121" i="33"/>
  <c r="BA28" i="38" s="1"/>
  <c r="AZ184" i="31"/>
  <c r="AY198" i="33"/>
  <c r="AZ28" i="39" s="1"/>
  <c r="AZ101" i="39" s="1"/>
  <c r="AZ388" i="31"/>
  <c r="AZ248" i="31"/>
  <c r="AZ324" i="31"/>
  <c r="AY184" i="32"/>
  <c r="AZ26" i="38" s="1"/>
  <c r="AZ25" i="16"/>
  <c r="AZ98" i="16" s="1"/>
  <c r="BA27" i="16"/>
  <c r="BA100" i="16" s="1"/>
  <c r="AZ108" i="31"/>
  <c r="AZ44" i="31"/>
  <c r="AZ44" i="33"/>
  <c r="BA108" i="32"/>
  <c r="AZ44" i="32"/>
  <c r="BA25" i="39" l="1"/>
  <c r="BA25" i="38"/>
  <c r="BA98" i="38" s="1"/>
  <c r="BA26" i="16"/>
  <c r="BA99" i="16" s="1"/>
  <c r="BA28" i="16"/>
  <c r="BA101" i="16" s="1"/>
  <c r="AZ101" i="38"/>
  <c r="AZ99" i="38"/>
  <c r="AZ98" i="38"/>
  <c r="AZ248" i="32"/>
  <c r="BA27" i="38" s="1"/>
  <c r="BA100" i="38" s="1"/>
  <c r="BA388" i="31"/>
  <c r="AZ388" i="32"/>
  <c r="BA27" i="39" s="1"/>
  <c r="BA100" i="39" s="1"/>
  <c r="AZ198" i="33"/>
  <c r="BA28" i="39" s="1"/>
  <c r="BA101" i="39" s="1"/>
  <c r="BA324" i="31"/>
  <c r="AZ324" i="32"/>
  <c r="BA26" i="39" s="1"/>
  <c r="BA99" i="39" s="1"/>
  <c r="BA248" i="31"/>
  <c r="BA121" i="33"/>
  <c r="BB28" i="38" s="1"/>
  <c r="AZ184" i="32"/>
  <c r="BA26" i="38" s="1"/>
  <c r="BA184" i="31"/>
  <c r="BB27" i="16"/>
  <c r="BB100" i="16" s="1"/>
  <c r="BA25" i="16"/>
  <c r="BA98" i="16" s="1"/>
  <c r="BA44" i="31"/>
  <c r="BA108" i="31"/>
  <c r="BA44" i="33"/>
  <c r="BB108" i="32"/>
  <c r="BA44" i="32"/>
  <c r="BB25" i="39" l="1"/>
  <c r="BB98" i="39" s="1"/>
  <c r="BB25" i="38"/>
  <c r="BB98" i="38" s="1"/>
  <c r="BA98" i="39"/>
  <c r="BB26" i="16"/>
  <c r="BB99" i="16" s="1"/>
  <c r="BB28" i="16"/>
  <c r="BB101" i="16" s="1"/>
  <c r="BA101" i="38"/>
  <c r="BA99" i="38"/>
  <c r="BB324" i="31"/>
  <c r="BA388" i="32"/>
  <c r="BB27" i="39" s="1"/>
  <c r="BA248" i="32"/>
  <c r="BB27" i="38" s="1"/>
  <c r="BB100" i="38" s="1"/>
  <c r="BA184" i="32"/>
  <c r="BB26" i="38" s="1"/>
  <c r="BB248" i="31"/>
  <c r="BA198" i="33"/>
  <c r="BB28" i="39" s="1"/>
  <c r="BB101" i="39" s="1"/>
  <c r="BB388" i="31"/>
  <c r="BB184" i="31"/>
  <c r="BB121" i="33"/>
  <c r="BC28" i="38" s="1"/>
  <c r="BA324" i="32"/>
  <c r="BB26" i="39" s="1"/>
  <c r="BB99" i="39" s="1"/>
  <c r="BB25" i="16"/>
  <c r="BB98" i="16" s="1"/>
  <c r="BC27" i="16"/>
  <c r="BC100" i="16" s="1"/>
  <c r="BB108" i="31"/>
  <c r="BB44" i="31"/>
  <c r="BB44" i="33"/>
  <c r="BC108" i="32"/>
  <c r="BB44" i="32"/>
  <c r="BC25" i="39" l="1"/>
  <c r="BB100" i="39"/>
  <c r="BC25" i="38"/>
  <c r="BC98" i="38" s="1"/>
  <c r="BC26" i="16"/>
  <c r="BC99" i="16" s="1"/>
  <c r="BC28" i="16"/>
  <c r="BC101" i="16" s="1"/>
  <c r="BB101" i="38"/>
  <c r="BB99" i="38"/>
  <c r="BC324" i="31"/>
  <c r="BC388" i="31"/>
  <c r="BB248" i="32"/>
  <c r="BC27" i="38" s="1"/>
  <c r="BC100" i="38" s="1"/>
  <c r="BC121" i="33"/>
  <c r="BD28" i="38" s="1"/>
  <c r="BC248" i="31"/>
  <c r="BB324" i="32"/>
  <c r="BC26" i="39" s="1"/>
  <c r="BC99" i="39" s="1"/>
  <c r="BB388" i="32"/>
  <c r="BC27" i="39" s="1"/>
  <c r="BC100" i="39" s="1"/>
  <c r="BB184" i="32"/>
  <c r="BC26" i="38" s="1"/>
  <c r="BB198" i="33"/>
  <c r="BC28" i="39" s="1"/>
  <c r="BC101" i="39" s="1"/>
  <c r="BC184" i="31"/>
  <c r="BD27" i="16"/>
  <c r="BD100" i="16" s="1"/>
  <c r="BC25" i="16"/>
  <c r="BC98" i="16" s="1"/>
  <c r="BC44" i="31"/>
  <c r="BC108" i="31"/>
  <c r="BC44" i="33"/>
  <c r="BD108" i="32"/>
  <c r="BC44" i="32"/>
  <c r="BD25" i="39" l="1"/>
  <c r="BD98" i="39" s="1"/>
  <c r="BD25" i="38"/>
  <c r="BC98" i="39"/>
  <c r="BD26" i="16"/>
  <c r="BD99" i="16" s="1"/>
  <c r="BD28" i="16"/>
  <c r="BD101" i="16" s="1"/>
  <c r="BC101" i="38"/>
  <c r="BC99" i="38"/>
  <c r="BC324" i="32"/>
  <c r="BD26" i="39" s="1"/>
  <c r="BD99" i="39" s="1"/>
  <c r="BD121" i="33"/>
  <c r="BE28" i="38" s="1"/>
  <c r="BD184" i="31"/>
  <c r="BC248" i="32"/>
  <c r="BD27" i="38" s="1"/>
  <c r="BD100" i="38" s="1"/>
  <c r="BC388" i="32"/>
  <c r="BD27" i="39" s="1"/>
  <c r="BD100" i="39" s="1"/>
  <c r="BD324" i="31"/>
  <c r="BC198" i="33"/>
  <c r="BD28" i="39" s="1"/>
  <c r="BD101" i="39" s="1"/>
  <c r="BD388" i="31"/>
  <c r="BC184" i="32"/>
  <c r="BD26" i="38" s="1"/>
  <c r="BD248" i="31"/>
  <c r="BD25" i="16"/>
  <c r="BD98" i="16" s="1"/>
  <c r="BE27" i="16"/>
  <c r="BE100" i="16" s="1"/>
  <c r="BD108" i="31"/>
  <c r="BD44" i="31"/>
  <c r="BD44" i="33"/>
  <c r="BE108" i="32"/>
  <c r="BD44" i="32"/>
  <c r="BE25" i="39" l="1"/>
  <c r="BE98" i="39" s="1"/>
  <c r="BE25" i="38"/>
  <c r="BE98" i="38" s="1"/>
  <c r="BE26" i="16"/>
  <c r="BE99" i="16" s="1"/>
  <c r="BE28" i="16"/>
  <c r="BE101" i="16" s="1"/>
  <c r="BD98" i="38"/>
  <c r="BD101" i="38"/>
  <c r="BD99" i="38"/>
  <c r="BD184" i="32"/>
  <c r="BE26" i="38" s="1"/>
  <c r="BD324" i="32"/>
  <c r="BE26" i="39" s="1"/>
  <c r="BE99" i="39" s="1"/>
  <c r="BD388" i="32"/>
  <c r="BE27" i="39" s="1"/>
  <c r="BE100" i="39" s="1"/>
  <c r="BE184" i="31"/>
  <c r="BD198" i="33"/>
  <c r="BE28" i="39" s="1"/>
  <c r="BE101" i="39" s="1"/>
  <c r="BD248" i="32"/>
  <c r="BE27" i="38" s="1"/>
  <c r="BE100" i="38" s="1"/>
  <c r="BE388" i="31"/>
  <c r="BE324" i="31"/>
  <c r="BE121" i="33"/>
  <c r="BF28" i="38" s="1"/>
  <c r="BE248" i="31"/>
  <c r="BF27" i="16"/>
  <c r="BF100" i="16" s="1"/>
  <c r="BE25" i="16"/>
  <c r="BE98" i="16" s="1"/>
  <c r="BE44" i="31"/>
  <c r="BE108" i="31"/>
  <c r="BE44" i="33"/>
  <c r="BF108" i="32"/>
  <c r="BE44" i="32"/>
  <c r="BF25" i="39" l="1"/>
  <c r="BF25" i="38"/>
  <c r="BF98" i="38" s="1"/>
  <c r="BE101" i="38"/>
  <c r="BF28" i="16"/>
  <c r="BF101" i="16" s="1"/>
  <c r="BE99" i="38"/>
  <c r="BF26" i="16"/>
  <c r="BF99" i="16" s="1"/>
  <c r="BE198" i="33"/>
  <c r="BF28" i="39" s="1"/>
  <c r="BF101" i="39" s="1"/>
  <c r="BF184" i="31"/>
  <c r="BF248" i="31"/>
  <c r="BF324" i="31"/>
  <c r="BE388" i="32"/>
  <c r="BF27" i="39" s="1"/>
  <c r="BF100" i="39" s="1"/>
  <c r="BE184" i="32"/>
  <c r="BF26" i="38" s="1"/>
  <c r="BF121" i="33"/>
  <c r="BG28" i="38" s="1"/>
  <c r="BF388" i="31"/>
  <c r="BE324" i="32"/>
  <c r="BF26" i="39" s="1"/>
  <c r="BF99" i="39" s="1"/>
  <c r="BE248" i="32"/>
  <c r="BF27" i="38" s="1"/>
  <c r="BF100" i="38" s="1"/>
  <c r="BG27" i="16"/>
  <c r="BG100" i="16" s="1"/>
  <c r="BF25" i="16"/>
  <c r="BF98" i="16" s="1"/>
  <c r="BF108" i="31"/>
  <c r="BF44" i="31"/>
  <c r="BF44" i="33"/>
  <c r="BG108" i="32"/>
  <c r="BF44" i="32"/>
  <c r="BG25" i="39" l="1"/>
  <c r="BG25" i="38"/>
  <c r="BF98" i="39"/>
  <c r="BG28" i="16"/>
  <c r="BG101" i="16" s="1"/>
  <c r="BG26" i="16"/>
  <c r="BG99" i="16" s="1"/>
  <c r="BF99" i="38"/>
  <c r="BF101" i="38"/>
  <c r="BG248" i="31"/>
  <c r="BG184" i="31"/>
  <c r="BF324" i="32"/>
  <c r="BG26" i="39" s="1"/>
  <c r="BG99" i="39" s="1"/>
  <c r="BF184" i="32"/>
  <c r="BG26" i="38" s="1"/>
  <c r="BF198" i="33"/>
  <c r="BG28" i="39" s="1"/>
  <c r="BG101" i="39" s="1"/>
  <c r="BF388" i="32"/>
  <c r="BG27" i="39" s="1"/>
  <c r="BG100" i="39" s="1"/>
  <c r="BF248" i="32"/>
  <c r="BG27" i="38" s="1"/>
  <c r="BG100" i="38" s="1"/>
  <c r="BG388" i="31"/>
  <c r="BG324" i="31"/>
  <c r="BG121" i="33"/>
  <c r="BH28" i="38" s="1"/>
  <c r="BH27" i="16"/>
  <c r="BH100" i="16" s="1"/>
  <c r="BG25" i="16"/>
  <c r="BG98" i="16" s="1"/>
  <c r="BG44" i="31"/>
  <c r="BG108" i="31"/>
  <c r="BG44" i="33"/>
  <c r="BH108" i="32"/>
  <c r="BG44" i="32"/>
  <c r="BH25" i="38" l="1"/>
  <c r="BH98" i="38" s="1"/>
  <c r="BH25" i="39"/>
  <c r="BG98" i="39"/>
  <c r="BH26" i="16"/>
  <c r="BH99" i="16" s="1"/>
  <c r="BG98" i="38"/>
  <c r="BG101" i="38"/>
  <c r="BH28" i="16"/>
  <c r="BH101" i="16" s="1"/>
  <c r="BG99" i="38"/>
  <c r="BH184" i="31"/>
  <c r="BH324" i="31"/>
  <c r="BG184" i="32"/>
  <c r="BH26" i="38" s="1"/>
  <c r="BH121" i="33"/>
  <c r="BI28" i="38" s="1"/>
  <c r="BG388" i="32"/>
  <c r="BH27" i="39" s="1"/>
  <c r="BH100" i="39" s="1"/>
  <c r="BH248" i="31"/>
  <c r="BH388" i="31"/>
  <c r="BG198" i="33"/>
  <c r="BH28" i="39" s="1"/>
  <c r="BH101" i="39" s="1"/>
  <c r="BG248" i="32"/>
  <c r="BH27" i="38" s="1"/>
  <c r="BH100" i="38" s="1"/>
  <c r="BG324" i="32"/>
  <c r="BH26" i="39" s="1"/>
  <c r="BH99" i="39" s="1"/>
  <c r="BI27" i="16"/>
  <c r="BI100" i="16" s="1"/>
  <c r="BH25" i="16"/>
  <c r="BH108" i="31"/>
  <c r="BH44" i="31"/>
  <c r="BH44" i="33"/>
  <c r="BI108" i="32"/>
  <c r="BH44" i="32"/>
  <c r="BI25" i="39" l="1"/>
  <c r="BI25" i="38"/>
  <c r="BI98" i="38" s="1"/>
  <c r="BH98" i="39"/>
  <c r="BH99" i="38"/>
  <c r="BI26" i="16"/>
  <c r="BI99" i="16" s="1"/>
  <c r="BI28" i="16"/>
  <c r="BI101" i="16" s="1"/>
  <c r="BH101" i="38"/>
  <c r="BH248" i="32"/>
  <c r="BI27" i="38" s="1"/>
  <c r="BI100" i="38" s="1"/>
  <c r="BH198" i="33"/>
  <c r="BI28" i="39" s="1"/>
  <c r="BI101" i="39" s="1"/>
  <c r="BH388" i="32"/>
  <c r="BI27" i="39" s="1"/>
  <c r="BI100" i="39" s="1"/>
  <c r="BI324" i="31"/>
  <c r="BI121" i="33"/>
  <c r="BJ28" i="38" s="1"/>
  <c r="BH324" i="32"/>
  <c r="BI26" i="39" s="1"/>
  <c r="BI99" i="39" s="1"/>
  <c r="BI388" i="31"/>
  <c r="BI248" i="31"/>
  <c r="BH184" i="32"/>
  <c r="BI26" i="38" s="1"/>
  <c r="BI184" i="31"/>
  <c r="BI25" i="16"/>
  <c r="BI98" i="16" s="1"/>
  <c r="BJ27" i="16"/>
  <c r="BJ100" i="16" s="1"/>
  <c r="BH98" i="16"/>
  <c r="BI44" i="31"/>
  <c r="BI108" i="31"/>
  <c r="BI44" i="33"/>
  <c r="BJ108" i="32"/>
  <c r="BI44" i="32"/>
  <c r="BJ25" i="39" l="1"/>
  <c r="BJ25" i="38"/>
  <c r="BI98" i="39"/>
  <c r="BI99" i="38"/>
  <c r="BJ26" i="16"/>
  <c r="BJ99" i="16" s="1"/>
  <c r="BJ28" i="16"/>
  <c r="BJ101" i="16" s="1"/>
  <c r="BI101" i="38"/>
  <c r="BI324" i="32"/>
  <c r="BJ26" i="39" s="1"/>
  <c r="BJ99" i="39" s="1"/>
  <c r="BI388" i="32"/>
  <c r="BJ27" i="39" s="1"/>
  <c r="BJ100" i="39" s="1"/>
  <c r="BJ121" i="33"/>
  <c r="BK28" i="38" s="1"/>
  <c r="BI198" i="33"/>
  <c r="BJ28" i="39" s="1"/>
  <c r="BJ101" i="39" s="1"/>
  <c r="BJ184" i="31"/>
  <c r="BJ388" i="31"/>
  <c r="BI184" i="32"/>
  <c r="BJ26" i="38" s="1"/>
  <c r="BI248" i="32"/>
  <c r="BJ27" i="38" s="1"/>
  <c r="BJ100" i="38" s="1"/>
  <c r="BJ248" i="31"/>
  <c r="BJ324" i="31"/>
  <c r="BK27" i="16"/>
  <c r="BK100" i="16" s="1"/>
  <c r="BJ25" i="16"/>
  <c r="BJ98" i="16" s="1"/>
  <c r="BJ108" i="31"/>
  <c r="BJ44" i="31"/>
  <c r="BJ44" i="33"/>
  <c r="BK108" i="32"/>
  <c r="BJ44" i="32"/>
  <c r="BK25" i="39" l="1"/>
  <c r="BK25" i="38"/>
  <c r="BJ98" i="39"/>
  <c r="BK26" i="16"/>
  <c r="BK99" i="16" s="1"/>
  <c r="BK28" i="16"/>
  <c r="BK101" i="16" s="1"/>
  <c r="BJ101" i="38"/>
  <c r="BJ99" i="38"/>
  <c r="BJ98" i="38"/>
  <c r="BK388" i="31"/>
  <c r="BK324" i="31"/>
  <c r="BJ198" i="33"/>
  <c r="BK28" i="39" s="1"/>
  <c r="BK101" i="39" s="1"/>
  <c r="BJ324" i="32"/>
  <c r="BK26" i="39" s="1"/>
  <c r="BK99" i="39" s="1"/>
  <c r="BK248" i="31"/>
  <c r="BK121" i="33"/>
  <c r="BL28" i="38" s="1"/>
  <c r="BJ184" i="32"/>
  <c r="BK26" i="38" s="1"/>
  <c r="BJ388" i="32"/>
  <c r="BK27" i="39" s="1"/>
  <c r="BK100" i="39" s="1"/>
  <c r="BJ248" i="32"/>
  <c r="BK27" i="38" s="1"/>
  <c r="BK100" i="38" s="1"/>
  <c r="BK184" i="31"/>
  <c r="BL27" i="16"/>
  <c r="BL100" i="16" s="1"/>
  <c r="BK25" i="16"/>
  <c r="BK98" i="16" s="1"/>
  <c r="BK44" i="31"/>
  <c r="BK108" i="31"/>
  <c r="BK44" i="33"/>
  <c r="BL108" i="32"/>
  <c r="BK44" i="32"/>
  <c r="BL25" i="39" l="1"/>
  <c r="BL25" i="38"/>
  <c r="BK98" i="39"/>
  <c r="BK98" i="38"/>
  <c r="BL28" i="16"/>
  <c r="BL101" i="16" s="1"/>
  <c r="BK101" i="38"/>
  <c r="BK99" i="38"/>
  <c r="BL26" i="16"/>
  <c r="BL99" i="16" s="1"/>
  <c r="BK248" i="32"/>
  <c r="BL27" i="38" s="1"/>
  <c r="BL100" i="38" s="1"/>
  <c r="BL248" i="31"/>
  <c r="BK198" i="33"/>
  <c r="BL28" i="39" s="1"/>
  <c r="BL101" i="39" s="1"/>
  <c r="BK324" i="32"/>
  <c r="BL26" i="39" s="1"/>
  <c r="BL99" i="39" s="1"/>
  <c r="BL121" i="33"/>
  <c r="BM28" i="38" s="1"/>
  <c r="BL184" i="31"/>
  <c r="BK184" i="32"/>
  <c r="BL26" i="38" s="1"/>
  <c r="BL324" i="31"/>
  <c r="BK388" i="32"/>
  <c r="BL27" i="39" s="1"/>
  <c r="BL100" i="39" s="1"/>
  <c r="BL388" i="31"/>
  <c r="BM27" i="16"/>
  <c r="BM100" i="16" s="1"/>
  <c r="BL25" i="16"/>
  <c r="BL98" i="16" s="1"/>
  <c r="BL108" i="31"/>
  <c r="BL44" i="31"/>
  <c r="BL44" i="33"/>
  <c r="BM108" i="32"/>
  <c r="BL44" i="32"/>
  <c r="BM25" i="38" l="1"/>
  <c r="BM25" i="39"/>
  <c r="BL98" i="39"/>
  <c r="BL98" i="38"/>
  <c r="BL101" i="38"/>
  <c r="BM26" i="16"/>
  <c r="BM99" i="16" s="1"/>
  <c r="BM28" i="16"/>
  <c r="BM101" i="16" s="1"/>
  <c r="BL99" i="38"/>
  <c r="BM324" i="31"/>
  <c r="BM184" i="31"/>
  <c r="BM121" i="33"/>
  <c r="BN28" i="38" s="1"/>
  <c r="BM388" i="31"/>
  <c r="BL184" i="32"/>
  <c r="BM26" i="38" s="1"/>
  <c r="BL324" i="32"/>
  <c r="BM26" i="39" s="1"/>
  <c r="BM99" i="39" s="1"/>
  <c r="BL198" i="33"/>
  <c r="BM28" i="39" s="1"/>
  <c r="BM101" i="39" s="1"/>
  <c r="BM248" i="31"/>
  <c r="BL248" i="32"/>
  <c r="BM27" i="38" s="1"/>
  <c r="BM100" i="38" s="1"/>
  <c r="BL388" i="32"/>
  <c r="BM27" i="39" s="1"/>
  <c r="BM100" i="39" s="1"/>
  <c r="BM25" i="16"/>
  <c r="BM98" i="16" s="1"/>
  <c r="BN27" i="16"/>
  <c r="BN100" i="16" s="1"/>
  <c r="BM44" i="31"/>
  <c r="BM108" i="31"/>
  <c r="BM44" i="33"/>
  <c r="BN108" i="32"/>
  <c r="BM44" i="32"/>
  <c r="BN25" i="39" l="1"/>
  <c r="BN25" i="38"/>
  <c r="BN98" i="38" s="1"/>
  <c r="BM98" i="39"/>
  <c r="BM98" i="38"/>
  <c r="BN26" i="16"/>
  <c r="BN99" i="16" s="1"/>
  <c r="BM101" i="38"/>
  <c r="BM99" i="38"/>
  <c r="BN28" i="16"/>
  <c r="BN101" i="16" s="1"/>
  <c r="BN248" i="31"/>
  <c r="BM198" i="33"/>
  <c r="BN28" i="39" s="1"/>
  <c r="BN101" i="39" s="1"/>
  <c r="BM248" i="32"/>
  <c r="BN27" i="38" s="1"/>
  <c r="BN100" i="38" s="1"/>
  <c r="BN388" i="31"/>
  <c r="BN184" i="31"/>
  <c r="BM324" i="32"/>
  <c r="BN26" i="39" s="1"/>
  <c r="BN99" i="39" s="1"/>
  <c r="BM184" i="32"/>
  <c r="BN26" i="38" s="1"/>
  <c r="BN324" i="31"/>
  <c r="BN121" i="33"/>
  <c r="BO28" i="38" s="1"/>
  <c r="BM388" i="32"/>
  <c r="BN27" i="39" s="1"/>
  <c r="BN100" i="39" s="1"/>
  <c r="BN25" i="16"/>
  <c r="BN98" i="16" s="1"/>
  <c r="BO27" i="16"/>
  <c r="BO100" i="16" s="1"/>
  <c r="BN108" i="31"/>
  <c r="BN44" i="31"/>
  <c r="BN44" i="33"/>
  <c r="BO108" i="32"/>
  <c r="BN44" i="32"/>
  <c r="BO25" i="39" l="1"/>
  <c r="BO25" i="38"/>
  <c r="BO98" i="38" s="1"/>
  <c r="BN98" i="39"/>
  <c r="BN99" i="38"/>
  <c r="BO26" i="16"/>
  <c r="BO99" i="16" s="1"/>
  <c r="BO28" i="16"/>
  <c r="BO101" i="16" s="1"/>
  <c r="BN101" i="38"/>
  <c r="BN388" i="32"/>
  <c r="BO27" i="39" s="1"/>
  <c r="BO100" i="39" s="1"/>
  <c r="BO184" i="31"/>
  <c r="BO121" i="33"/>
  <c r="BP28" i="38" s="1"/>
  <c r="BO324" i="31"/>
  <c r="BO388" i="31"/>
  <c r="BN198" i="33"/>
  <c r="BO28" i="39" s="1"/>
  <c r="BO101" i="39" s="1"/>
  <c r="BN184" i="32"/>
  <c r="BO26" i="38" s="1"/>
  <c r="BO248" i="31"/>
  <c r="BN324" i="32"/>
  <c r="BO26" i="39" s="1"/>
  <c r="BO99" i="39" s="1"/>
  <c r="BN248" i="32"/>
  <c r="BO27" i="38" s="1"/>
  <c r="BO100" i="38" s="1"/>
  <c r="BO25" i="16"/>
  <c r="BO98" i="16" s="1"/>
  <c r="BP27" i="16"/>
  <c r="BP100" i="16" s="1"/>
  <c r="BO44" i="31"/>
  <c r="BO108" i="31"/>
  <c r="BO44" i="33"/>
  <c r="BP108" i="32"/>
  <c r="BO44" i="32"/>
  <c r="BP25" i="39" l="1"/>
  <c r="BP25" i="38"/>
  <c r="BO98" i="39"/>
  <c r="BP26" i="16"/>
  <c r="BP99" i="16" s="1"/>
  <c r="BO101" i="38"/>
  <c r="BP28" i="16"/>
  <c r="BP101" i="16" s="1"/>
  <c r="BO99" i="38"/>
  <c r="BO198" i="33"/>
  <c r="BP28" i="39" s="1"/>
  <c r="BP101" i="39" s="1"/>
  <c r="BP324" i="31"/>
  <c r="BO324" i="32"/>
  <c r="BP26" i="39" s="1"/>
  <c r="BP99" i="39" s="1"/>
  <c r="BP121" i="33"/>
  <c r="BQ28" i="38" s="1"/>
  <c r="BP388" i="31"/>
  <c r="BP184" i="31"/>
  <c r="BO248" i="32"/>
  <c r="BP27" i="38" s="1"/>
  <c r="BP100" i="38" s="1"/>
  <c r="BP248" i="31"/>
  <c r="BO388" i="32"/>
  <c r="BP27" i="39" s="1"/>
  <c r="BP100" i="39" s="1"/>
  <c r="BO184" i="32"/>
  <c r="BP26" i="38" s="1"/>
  <c r="BP25" i="16"/>
  <c r="BP98" i="16" s="1"/>
  <c r="BQ27" i="16"/>
  <c r="BQ100" i="16" s="1"/>
  <c r="BP108" i="31"/>
  <c r="BP44" i="31"/>
  <c r="BP44" i="33"/>
  <c r="BQ108" i="32"/>
  <c r="BP44" i="32"/>
  <c r="BQ25" i="39" l="1"/>
  <c r="BQ25" i="38"/>
  <c r="BP98" i="39"/>
  <c r="BQ26" i="16"/>
  <c r="BQ99" i="16" s="1"/>
  <c r="BQ28" i="16"/>
  <c r="BQ101" i="16" s="1"/>
  <c r="BP99" i="38"/>
  <c r="BP101" i="38"/>
  <c r="BP98" i="38"/>
  <c r="BP388" i="32"/>
  <c r="BQ27" i="39" s="1"/>
  <c r="BQ248" i="31"/>
  <c r="BQ324" i="31"/>
  <c r="BP184" i="32"/>
  <c r="BQ26" i="38" s="1"/>
  <c r="BP198" i="33"/>
  <c r="BQ28" i="39" s="1"/>
  <c r="BQ101" i="39" s="1"/>
  <c r="BP248" i="32"/>
  <c r="BQ27" i="38" s="1"/>
  <c r="BQ100" i="38" s="1"/>
  <c r="BQ388" i="31"/>
  <c r="BQ184" i="31"/>
  <c r="BP324" i="32"/>
  <c r="BQ26" i="39" s="1"/>
  <c r="BQ99" i="39" s="1"/>
  <c r="BQ121" i="33"/>
  <c r="BR28" i="38" s="1"/>
  <c r="BQ25" i="16"/>
  <c r="BQ98" i="16" s="1"/>
  <c r="BR27" i="16"/>
  <c r="BR100" i="16" s="1"/>
  <c r="BQ44" i="31"/>
  <c r="BQ108" i="31"/>
  <c r="BQ44" i="33"/>
  <c r="BR108" i="32"/>
  <c r="BS108" i="32"/>
  <c r="BQ44" i="32"/>
  <c r="BR25" i="38" l="1"/>
  <c r="BR98" i="38" s="1"/>
  <c r="BQ100" i="39"/>
  <c r="BR25" i="39"/>
  <c r="BQ98" i="39"/>
  <c r="BR28" i="16"/>
  <c r="BR101" i="16" s="1"/>
  <c r="BQ98" i="38"/>
  <c r="BQ101" i="38"/>
  <c r="BR26" i="16"/>
  <c r="BR99" i="16" s="1"/>
  <c r="BQ99" i="38"/>
  <c r="BS184" i="31"/>
  <c r="BR184" i="31"/>
  <c r="BS388" i="31"/>
  <c r="BR388" i="31"/>
  <c r="BQ248" i="32"/>
  <c r="BR27" i="38" s="1"/>
  <c r="BR100" i="38" s="1"/>
  <c r="BS248" i="31"/>
  <c r="BR248" i="31"/>
  <c r="BR121" i="33"/>
  <c r="BS28" i="38" s="1"/>
  <c r="BS121" i="33"/>
  <c r="BT28" i="38" s="1"/>
  <c r="BQ184" i="32"/>
  <c r="BR26" i="38" s="1"/>
  <c r="BQ388" i="32"/>
  <c r="BR27" i="39" s="1"/>
  <c r="BR100" i="39" s="1"/>
  <c r="BQ324" i="32"/>
  <c r="BR26" i="39" s="1"/>
  <c r="BR99" i="39" s="1"/>
  <c r="BQ198" i="33"/>
  <c r="BR28" i="39" s="1"/>
  <c r="BR101" i="39" s="1"/>
  <c r="BS324" i="31"/>
  <c r="BR324" i="31"/>
  <c r="BR25" i="16"/>
  <c r="BR98" i="16" s="1"/>
  <c r="BS27" i="16"/>
  <c r="BS100" i="16" s="1"/>
  <c r="BT27" i="16"/>
  <c r="BT100" i="16" s="1"/>
  <c r="C100" i="16" s="1"/>
  <c r="BR108" i="31"/>
  <c r="BS108" i="31"/>
  <c r="BR44" i="31"/>
  <c r="BS44" i="31"/>
  <c r="BR44" i="33"/>
  <c r="BS44" i="33"/>
  <c r="BR44" i="32"/>
  <c r="BS44" i="32"/>
  <c r="BS25" i="39" l="1"/>
  <c r="BT25" i="39"/>
  <c r="BS25" i="38"/>
  <c r="BS98" i="38" s="1"/>
  <c r="BT25" i="38"/>
  <c r="BT98" i="38" s="1"/>
  <c r="C98" i="38" s="1"/>
  <c r="BR98" i="39"/>
  <c r="BR99" i="38"/>
  <c r="BS28" i="16"/>
  <c r="BS101" i="16" s="1"/>
  <c r="BT28" i="16"/>
  <c r="BT101" i="16" s="1"/>
  <c r="C101" i="16" s="1"/>
  <c r="BT26" i="16"/>
  <c r="BT99" i="16" s="1"/>
  <c r="C99" i="16" s="1"/>
  <c r="BS26" i="16"/>
  <c r="BS99" i="16" s="1"/>
  <c r="BR101" i="38"/>
  <c r="BS184" i="32"/>
  <c r="BT26" i="38" s="1"/>
  <c r="BR184" i="32"/>
  <c r="BS26" i="38" s="1"/>
  <c r="BS248" i="32"/>
  <c r="BT27" i="38" s="1"/>
  <c r="BT100" i="38" s="1"/>
  <c r="C100" i="38" s="1"/>
  <c r="BR248" i="32"/>
  <c r="BS27" i="38" s="1"/>
  <c r="BS100" i="38" s="1"/>
  <c r="BS324" i="32"/>
  <c r="BT26" i="39" s="1"/>
  <c r="BT99" i="39" s="1"/>
  <c r="C99" i="39" s="1"/>
  <c r="BR324" i="32"/>
  <c r="BS26" i="39" s="1"/>
  <c r="BS99" i="39" s="1"/>
  <c r="BR198" i="33"/>
  <c r="BS28" i="39" s="1"/>
  <c r="BS101" i="39" s="1"/>
  <c r="BS198" i="33"/>
  <c r="BT28" i="39" s="1"/>
  <c r="BT101" i="39" s="1"/>
  <c r="C101" i="39" s="1"/>
  <c r="BS388" i="32"/>
  <c r="BT27" i="39" s="1"/>
  <c r="BT100" i="39" s="1"/>
  <c r="C100" i="39" s="1"/>
  <c r="BR388" i="32"/>
  <c r="BS27" i="39" s="1"/>
  <c r="BS100" i="39" s="1"/>
  <c r="BT25" i="16"/>
  <c r="BT98" i="16" s="1"/>
  <c r="C98" i="16" s="1"/>
  <c r="BS25" i="16"/>
  <c r="BS98" i="16" s="1"/>
  <c r="BS98" i="39" l="1"/>
  <c r="BT98" i="39"/>
  <c r="C98" i="39" s="1"/>
  <c r="BT99" i="38"/>
  <c r="C99" i="38" s="1"/>
  <c r="BT101" i="38"/>
  <c r="C101" i="38" s="1"/>
  <c r="BS101" i="38"/>
  <c r="BS99" i="38"/>
  <c r="E155" i="30" l="1"/>
  <c r="E300" i="30"/>
  <c r="F300" i="30" s="1"/>
  <c r="G300" i="30" s="1"/>
  <c r="H300" i="30" s="1"/>
  <c r="I300" i="30" s="1"/>
  <c r="J300" i="30" s="1"/>
  <c r="K300" i="30" s="1"/>
  <c r="L300" i="30" s="1"/>
  <c r="M300" i="30" s="1"/>
  <c r="N300" i="30" s="1"/>
  <c r="O300" i="30" s="1"/>
  <c r="P300" i="30" s="1"/>
  <c r="Q300" i="30" s="1"/>
  <c r="R300" i="30" s="1"/>
  <c r="S300" i="30" s="1"/>
  <c r="T300" i="30" s="1"/>
  <c r="U300" i="30" s="1"/>
  <c r="V300" i="30" s="1"/>
  <c r="W300" i="30" s="1"/>
  <c r="X300" i="30" s="1"/>
  <c r="Y300" i="30" s="1"/>
  <c r="Z300" i="30" s="1"/>
  <c r="AA300" i="30" s="1"/>
  <c r="AB300" i="30" s="1"/>
  <c r="AC300" i="30" s="1"/>
  <c r="AD300" i="30" s="1"/>
  <c r="AE300" i="30" s="1"/>
  <c r="AF300" i="30" s="1"/>
  <c r="AG300" i="30" s="1"/>
  <c r="AH300" i="30" s="1"/>
  <c r="AI300" i="30" s="1"/>
  <c r="AJ300" i="30" s="1"/>
  <c r="AK300" i="30" s="1"/>
  <c r="AL300" i="30" s="1"/>
  <c r="AM300" i="30" s="1"/>
  <c r="AN300" i="30" s="1"/>
  <c r="AO300" i="30" s="1"/>
  <c r="AP300" i="30" s="1"/>
  <c r="AQ300" i="30" s="1"/>
  <c r="AR300" i="30" s="1"/>
  <c r="AS300" i="30" s="1"/>
  <c r="AT300" i="30" s="1"/>
  <c r="AU300" i="30" s="1"/>
  <c r="AV300" i="30" s="1"/>
  <c r="AW300" i="30" s="1"/>
  <c r="AX300" i="30" s="1"/>
  <c r="AY300" i="30" s="1"/>
  <c r="AZ300" i="30" s="1"/>
  <c r="BA300" i="30" s="1"/>
  <c r="BB300" i="30" s="1"/>
  <c r="BC300" i="30" s="1"/>
  <c r="BD300" i="30" s="1"/>
  <c r="BE300" i="30" s="1"/>
  <c r="BF300" i="30" s="1"/>
  <c r="BG300" i="30" s="1"/>
  <c r="BH300" i="30" s="1"/>
  <c r="BI300" i="30" s="1"/>
  <c r="BJ300" i="30" s="1"/>
  <c r="BK300" i="30" s="1"/>
  <c r="BL300" i="30" s="1"/>
  <c r="BM300" i="30" s="1"/>
  <c r="BN300" i="30" s="1"/>
  <c r="BO300" i="30" s="1"/>
  <c r="BP300" i="30" s="1"/>
  <c r="BQ300" i="30" s="1"/>
  <c r="BR300" i="30" s="1"/>
  <c r="BS300" i="30" s="1"/>
  <c r="BT300" i="30" s="1"/>
  <c r="BU300" i="30" s="1"/>
  <c r="BV300" i="30" s="1"/>
  <c r="BW300" i="30" s="1"/>
  <c r="BX300" i="30" s="1"/>
  <c r="BY300" i="30" s="1"/>
  <c r="BZ300" i="30" s="1"/>
  <c r="CA300" i="30" s="1"/>
  <c r="CB300" i="30" s="1"/>
  <c r="CC300" i="30" s="1"/>
  <c r="CD300" i="30" s="1"/>
  <c r="CE300" i="30" s="1"/>
  <c r="CF300" i="30" s="1"/>
  <c r="CG300" i="30" s="1"/>
  <c r="CH300" i="30" s="1"/>
  <c r="CI300" i="30" s="1"/>
  <c r="CJ300" i="30" s="1"/>
  <c r="CK300" i="30" s="1"/>
  <c r="CL300" i="30" s="1"/>
  <c r="CM300" i="30" s="1"/>
  <c r="CN300" i="30" s="1"/>
  <c r="CO300" i="30" s="1"/>
  <c r="CP300" i="30" s="1"/>
  <c r="CQ300" i="30" s="1"/>
  <c r="CR300" i="30" s="1"/>
  <c r="CS300" i="30" s="1"/>
  <c r="E305" i="30"/>
  <c r="F305" i="30" s="1"/>
  <c r="G305" i="30" s="1"/>
  <c r="H305" i="30" s="1"/>
  <c r="I305" i="30" s="1"/>
  <c r="J305" i="30" s="1"/>
  <c r="K305" i="30" s="1"/>
  <c r="L305" i="30" s="1"/>
  <c r="M305" i="30" s="1"/>
  <c r="N305" i="30" s="1"/>
  <c r="O305" i="30" s="1"/>
  <c r="P305" i="30" s="1"/>
  <c r="Q305" i="30" s="1"/>
  <c r="R305" i="30" s="1"/>
  <c r="S305" i="30" s="1"/>
  <c r="T305" i="30" s="1"/>
  <c r="U305" i="30" s="1"/>
  <c r="V305" i="30" s="1"/>
  <c r="W305" i="30" s="1"/>
  <c r="X305" i="30" s="1"/>
  <c r="Y305" i="30" s="1"/>
  <c r="Z305" i="30" s="1"/>
  <c r="AA305" i="30" s="1"/>
  <c r="AB305" i="30" s="1"/>
  <c r="AC305" i="30" s="1"/>
  <c r="AD305" i="30" s="1"/>
  <c r="AE305" i="30" s="1"/>
  <c r="AF305" i="30" s="1"/>
  <c r="AG305" i="30" s="1"/>
  <c r="AH305" i="30" s="1"/>
  <c r="AI305" i="30" s="1"/>
  <c r="AJ305" i="30" s="1"/>
  <c r="AK305" i="30" s="1"/>
  <c r="AL305" i="30" s="1"/>
  <c r="AM305" i="30" s="1"/>
  <c r="AN305" i="30" s="1"/>
  <c r="AO305" i="30" s="1"/>
  <c r="AP305" i="30" s="1"/>
  <c r="AQ305" i="30" s="1"/>
  <c r="AR305" i="30" s="1"/>
  <c r="AS305" i="30" s="1"/>
  <c r="AT305" i="30" s="1"/>
  <c r="AU305" i="30" s="1"/>
  <c r="AV305" i="30" s="1"/>
  <c r="AW305" i="30" s="1"/>
  <c r="AX305" i="30" s="1"/>
  <c r="AY305" i="30" s="1"/>
  <c r="AZ305" i="30" s="1"/>
  <c r="BA305" i="30" s="1"/>
  <c r="BB305" i="30" s="1"/>
  <c r="BC305" i="30" s="1"/>
  <c r="BD305" i="30" s="1"/>
  <c r="BE305" i="30" s="1"/>
  <c r="BF305" i="30" s="1"/>
  <c r="BG305" i="30" s="1"/>
  <c r="BH305" i="30" s="1"/>
  <c r="BI305" i="30" s="1"/>
  <c r="BJ305" i="30" s="1"/>
  <c r="BK305" i="30" s="1"/>
  <c r="BL305" i="30" s="1"/>
  <c r="BM305" i="30" s="1"/>
  <c r="BN305" i="30" s="1"/>
  <c r="BO305" i="30" s="1"/>
  <c r="BP305" i="30" s="1"/>
  <c r="BQ305" i="30" s="1"/>
  <c r="BR305" i="30" s="1"/>
  <c r="BS305" i="30" s="1"/>
  <c r="BT305" i="30" s="1"/>
  <c r="BU305" i="30" s="1"/>
  <c r="BV305" i="30" s="1"/>
  <c r="BW305" i="30" s="1"/>
  <c r="BX305" i="30" s="1"/>
  <c r="BY305" i="30" s="1"/>
  <c r="BZ305" i="30" s="1"/>
  <c r="CA305" i="30" s="1"/>
  <c r="CB305" i="30" s="1"/>
  <c r="CC305" i="30" s="1"/>
  <c r="CD305" i="30" s="1"/>
  <c r="CE305" i="30" s="1"/>
  <c r="CF305" i="30" s="1"/>
  <c r="CG305" i="30" s="1"/>
  <c r="CH305" i="30" s="1"/>
  <c r="CI305" i="30" s="1"/>
  <c r="CJ305" i="30" s="1"/>
  <c r="CK305" i="30" s="1"/>
  <c r="CL305" i="30" s="1"/>
  <c r="CM305" i="30" s="1"/>
  <c r="CN305" i="30" s="1"/>
  <c r="CO305" i="30" s="1"/>
  <c r="CP305" i="30" s="1"/>
  <c r="CQ305" i="30" s="1"/>
  <c r="CR305" i="30" s="1"/>
  <c r="CS305" i="30" s="1"/>
  <c r="E334" i="30"/>
  <c r="F334" i="30" s="1"/>
  <c r="G334" i="30" s="1"/>
  <c r="H334" i="30" s="1"/>
  <c r="I334" i="30" s="1"/>
  <c r="J334" i="30" s="1"/>
  <c r="K334" i="30" s="1"/>
  <c r="L334" i="30" s="1"/>
  <c r="M334" i="30" s="1"/>
  <c r="N334" i="30" s="1"/>
  <c r="O334" i="30" s="1"/>
  <c r="P334" i="30" s="1"/>
  <c r="Q334" i="30" s="1"/>
  <c r="R334" i="30" s="1"/>
  <c r="S334" i="30" s="1"/>
  <c r="T334" i="30" s="1"/>
  <c r="U334" i="30" s="1"/>
  <c r="V334" i="30" s="1"/>
  <c r="W334" i="30" s="1"/>
  <c r="X334" i="30" s="1"/>
  <c r="Y334" i="30" s="1"/>
  <c r="Z334" i="30" s="1"/>
  <c r="AA334" i="30" s="1"/>
  <c r="AB334" i="30" s="1"/>
  <c r="AC334" i="30" s="1"/>
  <c r="AD334" i="30" s="1"/>
  <c r="AE334" i="30" s="1"/>
  <c r="AF334" i="30" s="1"/>
  <c r="AG334" i="30" s="1"/>
  <c r="AH334" i="30" s="1"/>
  <c r="AI334" i="30" s="1"/>
  <c r="AJ334" i="30" s="1"/>
  <c r="AK334" i="30" s="1"/>
  <c r="AL334" i="30" s="1"/>
  <c r="AM334" i="30" s="1"/>
  <c r="AN334" i="30" s="1"/>
  <c r="AO334" i="30" s="1"/>
  <c r="AP334" i="30" s="1"/>
  <c r="AQ334" i="30" s="1"/>
  <c r="AR334" i="30" s="1"/>
  <c r="AS334" i="30" s="1"/>
  <c r="AT334" i="30" s="1"/>
  <c r="AU334" i="30" s="1"/>
  <c r="AV334" i="30" s="1"/>
  <c r="AW334" i="30" s="1"/>
  <c r="AX334" i="30" s="1"/>
  <c r="AY334" i="30" s="1"/>
  <c r="AZ334" i="30" s="1"/>
  <c r="BA334" i="30" s="1"/>
  <c r="BB334" i="30" s="1"/>
  <c r="BC334" i="30" s="1"/>
  <c r="BD334" i="30" s="1"/>
  <c r="BE334" i="30" s="1"/>
  <c r="BF334" i="30" s="1"/>
  <c r="BG334" i="30" s="1"/>
  <c r="BH334" i="30" s="1"/>
  <c r="BI334" i="30" s="1"/>
  <c r="BJ334" i="30" s="1"/>
  <c r="BK334" i="30" s="1"/>
  <c r="BL334" i="30" s="1"/>
  <c r="BM334" i="30" s="1"/>
  <c r="BN334" i="30" s="1"/>
  <c r="BO334" i="30" s="1"/>
  <c r="BP334" i="30" s="1"/>
  <c r="BQ334" i="30" s="1"/>
  <c r="BR334" i="30" s="1"/>
  <c r="BS334" i="30" s="1"/>
  <c r="BT334" i="30" s="1"/>
  <c r="BU334" i="30" s="1"/>
  <c r="BV334" i="30" s="1"/>
  <c r="BW334" i="30" s="1"/>
  <c r="BX334" i="30" s="1"/>
  <c r="BY334" i="30" s="1"/>
  <c r="BZ334" i="30" s="1"/>
  <c r="CA334" i="30" s="1"/>
  <c r="CB334" i="30" s="1"/>
  <c r="CC334" i="30" s="1"/>
  <c r="CD334" i="30" s="1"/>
  <c r="CE334" i="30" s="1"/>
  <c r="CF334" i="30" s="1"/>
  <c r="CG334" i="30" s="1"/>
  <c r="CH334" i="30" s="1"/>
  <c r="CI334" i="30" s="1"/>
  <c r="CJ334" i="30" s="1"/>
  <c r="CK334" i="30" s="1"/>
  <c r="CL334" i="30" s="1"/>
  <c r="CM334" i="30" s="1"/>
  <c r="CN334" i="30" s="1"/>
  <c r="CO334" i="30" s="1"/>
  <c r="CP334" i="30" s="1"/>
  <c r="CQ334" i="30" s="1"/>
  <c r="CR334" i="30" s="1"/>
  <c r="CS334" i="30" s="1"/>
  <c r="E326" i="30"/>
  <c r="F326" i="30" s="1"/>
  <c r="G326" i="30" s="1"/>
  <c r="H326" i="30" s="1"/>
  <c r="I326" i="30" s="1"/>
  <c r="J326" i="30" s="1"/>
  <c r="K326" i="30" s="1"/>
  <c r="L326" i="30" s="1"/>
  <c r="M326" i="30" s="1"/>
  <c r="N326" i="30" s="1"/>
  <c r="O326" i="30" s="1"/>
  <c r="P326" i="30" s="1"/>
  <c r="Q326" i="30" s="1"/>
  <c r="R326" i="30" s="1"/>
  <c r="S326" i="30" s="1"/>
  <c r="T326" i="30" s="1"/>
  <c r="U326" i="30" s="1"/>
  <c r="V326" i="30" s="1"/>
  <c r="W326" i="30" s="1"/>
  <c r="X326" i="30" s="1"/>
  <c r="Y326" i="30" s="1"/>
  <c r="Z326" i="30" s="1"/>
  <c r="AA326" i="30" s="1"/>
  <c r="AB326" i="30" s="1"/>
  <c r="AC326" i="30" s="1"/>
  <c r="AD326" i="30" s="1"/>
  <c r="AE326" i="30" s="1"/>
  <c r="AF326" i="30" s="1"/>
  <c r="AG326" i="30" s="1"/>
  <c r="AH326" i="30" s="1"/>
  <c r="AI326" i="30" s="1"/>
  <c r="AJ326" i="30" s="1"/>
  <c r="AK326" i="30" s="1"/>
  <c r="AL326" i="30" s="1"/>
  <c r="AM326" i="30" s="1"/>
  <c r="AN326" i="30" s="1"/>
  <c r="AO326" i="30" s="1"/>
  <c r="AP326" i="30" s="1"/>
  <c r="AQ326" i="30" s="1"/>
  <c r="AR326" i="30" s="1"/>
  <c r="AS326" i="30" s="1"/>
  <c r="AT326" i="30" s="1"/>
  <c r="AU326" i="30" s="1"/>
  <c r="AV326" i="30" s="1"/>
  <c r="AW326" i="30" s="1"/>
  <c r="AX326" i="30" s="1"/>
  <c r="AY326" i="30" s="1"/>
  <c r="AZ326" i="30" s="1"/>
  <c r="BA326" i="30" s="1"/>
  <c r="BB326" i="30" s="1"/>
  <c r="BC326" i="30" s="1"/>
  <c r="BD326" i="30" s="1"/>
  <c r="BE326" i="30" s="1"/>
  <c r="BF326" i="30" s="1"/>
  <c r="BG326" i="30" s="1"/>
  <c r="BH326" i="30" s="1"/>
  <c r="BI326" i="30" s="1"/>
  <c r="BJ326" i="30" s="1"/>
  <c r="BK326" i="30" s="1"/>
  <c r="BL326" i="30" s="1"/>
  <c r="BM326" i="30" s="1"/>
  <c r="BN326" i="30" s="1"/>
  <c r="BO326" i="30" s="1"/>
  <c r="BP326" i="30" s="1"/>
  <c r="BQ326" i="30" s="1"/>
  <c r="BR326" i="30" s="1"/>
  <c r="BS326" i="30" s="1"/>
  <c r="BT326" i="30" s="1"/>
  <c r="BU326" i="30" s="1"/>
  <c r="BV326" i="30" s="1"/>
  <c r="BW326" i="30" s="1"/>
  <c r="BX326" i="30" s="1"/>
  <c r="BY326" i="30" s="1"/>
  <c r="BZ326" i="30" s="1"/>
  <c r="CA326" i="30" s="1"/>
  <c r="CB326" i="30" s="1"/>
  <c r="CC326" i="30" s="1"/>
  <c r="CD326" i="30" s="1"/>
  <c r="CE326" i="30" s="1"/>
  <c r="CF326" i="30" s="1"/>
  <c r="CG326" i="30" s="1"/>
  <c r="CH326" i="30" s="1"/>
  <c r="CI326" i="30" s="1"/>
  <c r="CJ326" i="30" s="1"/>
  <c r="CK326" i="30" s="1"/>
  <c r="CL326" i="30" s="1"/>
  <c r="CM326" i="30" s="1"/>
  <c r="CN326" i="30" s="1"/>
  <c r="CO326" i="30" s="1"/>
  <c r="CP326" i="30" s="1"/>
  <c r="CQ326" i="30" s="1"/>
  <c r="CR326" i="30" s="1"/>
  <c r="CS326" i="30" s="1"/>
  <c r="E324" i="30"/>
  <c r="F324" i="30" s="1"/>
  <c r="G324" i="30" s="1"/>
  <c r="H324" i="30" s="1"/>
  <c r="I324" i="30" s="1"/>
  <c r="J324" i="30" s="1"/>
  <c r="K324" i="30" s="1"/>
  <c r="L324" i="30" s="1"/>
  <c r="M324" i="30" s="1"/>
  <c r="N324" i="30" s="1"/>
  <c r="O324" i="30" s="1"/>
  <c r="P324" i="30" s="1"/>
  <c r="Q324" i="30" s="1"/>
  <c r="R324" i="30" s="1"/>
  <c r="S324" i="30" s="1"/>
  <c r="T324" i="30" s="1"/>
  <c r="U324" i="30" s="1"/>
  <c r="V324" i="30" s="1"/>
  <c r="W324" i="30" s="1"/>
  <c r="X324" i="30" s="1"/>
  <c r="Y324" i="30" s="1"/>
  <c r="Z324" i="30" s="1"/>
  <c r="AA324" i="30" s="1"/>
  <c r="AB324" i="30" s="1"/>
  <c r="AC324" i="30" s="1"/>
  <c r="AD324" i="30" s="1"/>
  <c r="AE324" i="30" s="1"/>
  <c r="AF324" i="30" s="1"/>
  <c r="AG324" i="30" s="1"/>
  <c r="AH324" i="30" s="1"/>
  <c r="AI324" i="30" s="1"/>
  <c r="AJ324" i="30" s="1"/>
  <c r="AK324" i="30" s="1"/>
  <c r="AL324" i="30" s="1"/>
  <c r="AM324" i="30" s="1"/>
  <c r="AN324" i="30" s="1"/>
  <c r="AO324" i="30" s="1"/>
  <c r="AP324" i="30" s="1"/>
  <c r="AQ324" i="30" s="1"/>
  <c r="AR324" i="30" s="1"/>
  <c r="AS324" i="30" s="1"/>
  <c r="AT324" i="30" s="1"/>
  <c r="AU324" i="30" s="1"/>
  <c r="AV324" i="30" s="1"/>
  <c r="AW324" i="30" s="1"/>
  <c r="AX324" i="30" s="1"/>
  <c r="AY324" i="30" s="1"/>
  <c r="AZ324" i="30" s="1"/>
  <c r="BA324" i="30" s="1"/>
  <c r="BB324" i="30" s="1"/>
  <c r="BC324" i="30" s="1"/>
  <c r="BD324" i="30" s="1"/>
  <c r="BE324" i="30" s="1"/>
  <c r="BF324" i="30" s="1"/>
  <c r="BG324" i="30" s="1"/>
  <c r="BH324" i="30" s="1"/>
  <c r="BI324" i="30" s="1"/>
  <c r="BJ324" i="30" s="1"/>
  <c r="BK324" i="30" s="1"/>
  <c r="BL324" i="30" s="1"/>
  <c r="BM324" i="30" s="1"/>
  <c r="BN324" i="30" s="1"/>
  <c r="BO324" i="30" s="1"/>
  <c r="BP324" i="30" s="1"/>
  <c r="BQ324" i="30" s="1"/>
  <c r="BR324" i="30" s="1"/>
  <c r="BS324" i="30" s="1"/>
  <c r="BT324" i="30" s="1"/>
  <c r="BU324" i="30" s="1"/>
  <c r="BV324" i="30" s="1"/>
  <c r="BW324" i="30" s="1"/>
  <c r="BX324" i="30" s="1"/>
  <c r="BY324" i="30" s="1"/>
  <c r="BZ324" i="30" s="1"/>
  <c r="CA324" i="30" s="1"/>
  <c r="CB324" i="30" s="1"/>
  <c r="CC324" i="30" s="1"/>
  <c r="CD324" i="30" s="1"/>
  <c r="CE324" i="30" s="1"/>
  <c r="CF324" i="30" s="1"/>
  <c r="CG324" i="30" s="1"/>
  <c r="CH324" i="30" s="1"/>
  <c r="CI324" i="30" s="1"/>
  <c r="CJ324" i="30" s="1"/>
  <c r="CK324" i="30" s="1"/>
  <c r="CL324" i="30" s="1"/>
  <c r="CM324" i="30" s="1"/>
  <c r="CN324" i="30" s="1"/>
  <c r="CO324" i="30" s="1"/>
  <c r="CP324" i="30" s="1"/>
  <c r="CQ324" i="30" s="1"/>
  <c r="CR324" i="30" s="1"/>
  <c r="CS324" i="30" s="1"/>
  <c r="E310" i="30"/>
  <c r="F310" i="30" s="1"/>
  <c r="G310" i="30" s="1"/>
  <c r="H310" i="30" s="1"/>
  <c r="I310" i="30" s="1"/>
  <c r="J310" i="30" s="1"/>
  <c r="K310" i="30" s="1"/>
  <c r="L310" i="30" s="1"/>
  <c r="M310" i="30" s="1"/>
  <c r="N310" i="30" s="1"/>
  <c r="O310" i="30" s="1"/>
  <c r="P310" i="30" s="1"/>
  <c r="Q310" i="30" s="1"/>
  <c r="R310" i="30" s="1"/>
  <c r="S310" i="30" s="1"/>
  <c r="T310" i="30" s="1"/>
  <c r="U310" i="30" s="1"/>
  <c r="V310" i="30" s="1"/>
  <c r="W310" i="30" s="1"/>
  <c r="X310" i="30" s="1"/>
  <c r="Y310" i="30" s="1"/>
  <c r="Z310" i="30" s="1"/>
  <c r="AA310" i="30" s="1"/>
  <c r="AB310" i="30" s="1"/>
  <c r="AC310" i="30" s="1"/>
  <c r="AD310" i="30" s="1"/>
  <c r="AE310" i="30" s="1"/>
  <c r="AF310" i="30" s="1"/>
  <c r="AG310" i="30" s="1"/>
  <c r="AH310" i="30" s="1"/>
  <c r="AI310" i="30" s="1"/>
  <c r="AJ310" i="30" s="1"/>
  <c r="AK310" i="30" s="1"/>
  <c r="AL310" i="30" s="1"/>
  <c r="AM310" i="30" s="1"/>
  <c r="AN310" i="30" s="1"/>
  <c r="AO310" i="30" s="1"/>
  <c r="AP310" i="30" s="1"/>
  <c r="AQ310" i="30" s="1"/>
  <c r="AR310" i="30" s="1"/>
  <c r="AS310" i="30" s="1"/>
  <c r="AT310" i="30" s="1"/>
  <c r="AU310" i="30" s="1"/>
  <c r="AV310" i="30" s="1"/>
  <c r="AW310" i="30" s="1"/>
  <c r="AX310" i="30" s="1"/>
  <c r="AY310" i="30" s="1"/>
  <c r="AZ310" i="30" s="1"/>
  <c r="BA310" i="30" s="1"/>
  <c r="BB310" i="30" s="1"/>
  <c r="BC310" i="30" s="1"/>
  <c r="BD310" i="30" s="1"/>
  <c r="BE310" i="30" s="1"/>
  <c r="BF310" i="30" s="1"/>
  <c r="BG310" i="30" s="1"/>
  <c r="BH310" i="30" s="1"/>
  <c r="BI310" i="30" s="1"/>
  <c r="BJ310" i="30" s="1"/>
  <c r="BK310" i="30" s="1"/>
  <c r="BL310" i="30" s="1"/>
  <c r="BM310" i="30" s="1"/>
  <c r="BN310" i="30" s="1"/>
  <c r="BO310" i="30" s="1"/>
  <c r="BP310" i="30" s="1"/>
  <c r="BQ310" i="30" s="1"/>
  <c r="BR310" i="30" s="1"/>
  <c r="BS310" i="30" s="1"/>
  <c r="BT310" i="30" s="1"/>
  <c r="BU310" i="30" s="1"/>
  <c r="BV310" i="30" s="1"/>
  <c r="BW310" i="30" s="1"/>
  <c r="BX310" i="30" s="1"/>
  <c r="BY310" i="30" s="1"/>
  <c r="BZ310" i="30" s="1"/>
  <c r="CA310" i="30" s="1"/>
  <c r="CB310" i="30" s="1"/>
  <c r="CC310" i="30" s="1"/>
  <c r="CD310" i="30" s="1"/>
  <c r="CE310" i="30" s="1"/>
  <c r="CF310" i="30" s="1"/>
  <c r="CG310" i="30" s="1"/>
  <c r="CH310" i="30" s="1"/>
  <c r="CI310" i="30" s="1"/>
  <c r="CJ310" i="30" s="1"/>
  <c r="CK310" i="30" s="1"/>
  <c r="CL310" i="30" s="1"/>
  <c r="CM310" i="30" s="1"/>
  <c r="CN310" i="30" s="1"/>
  <c r="CO310" i="30" s="1"/>
  <c r="CP310" i="30" s="1"/>
  <c r="CQ310" i="30" s="1"/>
  <c r="CR310" i="30" s="1"/>
  <c r="CS310" i="30" s="1"/>
  <c r="E340" i="30"/>
  <c r="F340" i="30" s="1"/>
  <c r="G340" i="30" s="1"/>
  <c r="H340" i="30" s="1"/>
  <c r="I340" i="30" s="1"/>
  <c r="J340" i="30" s="1"/>
  <c r="K340" i="30" s="1"/>
  <c r="L340" i="30" s="1"/>
  <c r="M340" i="30" s="1"/>
  <c r="N340" i="30" s="1"/>
  <c r="O340" i="30" s="1"/>
  <c r="P340" i="30" s="1"/>
  <c r="Q340" i="30" s="1"/>
  <c r="R340" i="30" s="1"/>
  <c r="S340" i="30" s="1"/>
  <c r="T340" i="30" s="1"/>
  <c r="U340" i="30" s="1"/>
  <c r="V340" i="30" s="1"/>
  <c r="W340" i="30" s="1"/>
  <c r="X340" i="30" s="1"/>
  <c r="Y340" i="30" s="1"/>
  <c r="Z340" i="30" s="1"/>
  <c r="AA340" i="30" s="1"/>
  <c r="AB340" i="30" s="1"/>
  <c r="AC340" i="30" s="1"/>
  <c r="AD340" i="30" s="1"/>
  <c r="AE340" i="30" s="1"/>
  <c r="AF340" i="30" s="1"/>
  <c r="AG340" i="30" s="1"/>
  <c r="AH340" i="30" s="1"/>
  <c r="AI340" i="30" s="1"/>
  <c r="AJ340" i="30" s="1"/>
  <c r="AK340" i="30" s="1"/>
  <c r="AL340" i="30" s="1"/>
  <c r="AM340" i="30" s="1"/>
  <c r="AN340" i="30" s="1"/>
  <c r="AO340" i="30" s="1"/>
  <c r="AP340" i="30" s="1"/>
  <c r="AQ340" i="30" s="1"/>
  <c r="AR340" i="30" s="1"/>
  <c r="AS340" i="30" s="1"/>
  <c r="AT340" i="30" s="1"/>
  <c r="AU340" i="30" s="1"/>
  <c r="AV340" i="30" s="1"/>
  <c r="AW340" i="30" s="1"/>
  <c r="AX340" i="30" s="1"/>
  <c r="AY340" i="30" s="1"/>
  <c r="AZ340" i="30" s="1"/>
  <c r="BA340" i="30" s="1"/>
  <c r="BB340" i="30" s="1"/>
  <c r="BC340" i="30" s="1"/>
  <c r="BD340" i="30" s="1"/>
  <c r="BE340" i="30" s="1"/>
  <c r="BF340" i="30" s="1"/>
  <c r="BG340" i="30" s="1"/>
  <c r="BH340" i="30" s="1"/>
  <c r="BI340" i="30" s="1"/>
  <c r="BJ340" i="30" s="1"/>
  <c r="BK340" i="30" s="1"/>
  <c r="BL340" i="30" s="1"/>
  <c r="BM340" i="30" s="1"/>
  <c r="BN340" i="30" s="1"/>
  <c r="BO340" i="30" s="1"/>
  <c r="BP340" i="30" s="1"/>
  <c r="BQ340" i="30" s="1"/>
  <c r="BR340" i="30" s="1"/>
  <c r="BS340" i="30" s="1"/>
  <c r="BT340" i="30" s="1"/>
  <c r="BU340" i="30" s="1"/>
  <c r="BV340" i="30" s="1"/>
  <c r="BW340" i="30" s="1"/>
  <c r="BX340" i="30" s="1"/>
  <c r="BY340" i="30" s="1"/>
  <c r="BZ340" i="30" s="1"/>
  <c r="CA340" i="30" s="1"/>
  <c r="CB340" i="30" s="1"/>
  <c r="CC340" i="30" s="1"/>
  <c r="CD340" i="30" s="1"/>
  <c r="CE340" i="30" s="1"/>
  <c r="CF340" i="30" s="1"/>
  <c r="CG340" i="30" s="1"/>
  <c r="CH340" i="30" s="1"/>
  <c r="CI340" i="30" s="1"/>
  <c r="CJ340" i="30" s="1"/>
  <c r="CK340" i="30" s="1"/>
  <c r="CL340" i="30" s="1"/>
  <c r="CM340" i="30" s="1"/>
  <c r="CN340" i="30" s="1"/>
  <c r="CO340" i="30" s="1"/>
  <c r="CP340" i="30" s="1"/>
  <c r="CQ340" i="30" s="1"/>
  <c r="CR340" i="30" s="1"/>
  <c r="CS340" i="30" s="1"/>
  <c r="E331" i="30"/>
  <c r="F331" i="30" s="1"/>
  <c r="G331" i="30" s="1"/>
  <c r="H331" i="30" s="1"/>
  <c r="I331" i="30" s="1"/>
  <c r="J331" i="30" s="1"/>
  <c r="K331" i="30" s="1"/>
  <c r="L331" i="30" s="1"/>
  <c r="M331" i="30" s="1"/>
  <c r="N331" i="30" s="1"/>
  <c r="O331" i="30" s="1"/>
  <c r="P331" i="30" s="1"/>
  <c r="Q331" i="30" s="1"/>
  <c r="R331" i="30" s="1"/>
  <c r="S331" i="30" s="1"/>
  <c r="T331" i="30" s="1"/>
  <c r="U331" i="30" s="1"/>
  <c r="V331" i="30" s="1"/>
  <c r="W331" i="30" s="1"/>
  <c r="X331" i="30" s="1"/>
  <c r="Y331" i="30" s="1"/>
  <c r="Z331" i="30" s="1"/>
  <c r="AA331" i="30" s="1"/>
  <c r="AB331" i="30" s="1"/>
  <c r="AC331" i="30" s="1"/>
  <c r="AD331" i="30" s="1"/>
  <c r="AE331" i="30" s="1"/>
  <c r="AF331" i="30" s="1"/>
  <c r="AG331" i="30" s="1"/>
  <c r="AH331" i="30" s="1"/>
  <c r="AI331" i="30" s="1"/>
  <c r="AJ331" i="30" s="1"/>
  <c r="AK331" i="30" s="1"/>
  <c r="AL331" i="30" s="1"/>
  <c r="AM331" i="30" s="1"/>
  <c r="AN331" i="30" s="1"/>
  <c r="AO331" i="30" s="1"/>
  <c r="AP331" i="30" s="1"/>
  <c r="AQ331" i="30" s="1"/>
  <c r="AR331" i="30" s="1"/>
  <c r="AS331" i="30" s="1"/>
  <c r="AT331" i="30" s="1"/>
  <c r="AU331" i="30" s="1"/>
  <c r="AV331" i="30" s="1"/>
  <c r="AW331" i="30" s="1"/>
  <c r="AX331" i="30" s="1"/>
  <c r="AY331" i="30" s="1"/>
  <c r="AZ331" i="30" s="1"/>
  <c r="BA331" i="30" s="1"/>
  <c r="BB331" i="30" s="1"/>
  <c r="BC331" i="30" s="1"/>
  <c r="BD331" i="30" s="1"/>
  <c r="BE331" i="30" s="1"/>
  <c r="BF331" i="30" s="1"/>
  <c r="BG331" i="30" s="1"/>
  <c r="BH331" i="30" s="1"/>
  <c r="BI331" i="30" s="1"/>
  <c r="BJ331" i="30" s="1"/>
  <c r="BK331" i="30" s="1"/>
  <c r="BL331" i="30" s="1"/>
  <c r="BM331" i="30" s="1"/>
  <c r="BN331" i="30" s="1"/>
  <c r="BO331" i="30" s="1"/>
  <c r="BP331" i="30" s="1"/>
  <c r="BQ331" i="30" s="1"/>
  <c r="BR331" i="30" s="1"/>
  <c r="BS331" i="30" s="1"/>
  <c r="BT331" i="30" s="1"/>
  <c r="BU331" i="30" s="1"/>
  <c r="BV331" i="30" s="1"/>
  <c r="BW331" i="30" s="1"/>
  <c r="BX331" i="30" s="1"/>
  <c r="BY331" i="30" s="1"/>
  <c r="BZ331" i="30" s="1"/>
  <c r="CA331" i="30" s="1"/>
  <c r="CB331" i="30" s="1"/>
  <c r="CC331" i="30" s="1"/>
  <c r="CD331" i="30" s="1"/>
  <c r="CE331" i="30" s="1"/>
  <c r="CF331" i="30" s="1"/>
  <c r="CG331" i="30" s="1"/>
  <c r="CH331" i="30" s="1"/>
  <c r="CI331" i="30" s="1"/>
  <c r="CJ331" i="30" s="1"/>
  <c r="CK331" i="30" s="1"/>
  <c r="CL331" i="30" s="1"/>
  <c r="CM331" i="30" s="1"/>
  <c r="CN331" i="30" s="1"/>
  <c r="CO331" i="30" s="1"/>
  <c r="CP331" i="30" s="1"/>
  <c r="CQ331" i="30" s="1"/>
  <c r="CR331" i="30" s="1"/>
  <c r="CS331" i="30" s="1"/>
  <c r="E301" i="30"/>
  <c r="F301" i="30" s="1"/>
  <c r="G301" i="30" s="1"/>
  <c r="H301" i="30" s="1"/>
  <c r="I301" i="30" s="1"/>
  <c r="J301" i="30" s="1"/>
  <c r="K301" i="30" s="1"/>
  <c r="L301" i="30" s="1"/>
  <c r="M301" i="30" s="1"/>
  <c r="N301" i="30" s="1"/>
  <c r="O301" i="30" s="1"/>
  <c r="P301" i="30" s="1"/>
  <c r="Q301" i="30" s="1"/>
  <c r="R301" i="30" s="1"/>
  <c r="S301" i="30" s="1"/>
  <c r="T301" i="30" s="1"/>
  <c r="U301" i="30" s="1"/>
  <c r="V301" i="30" s="1"/>
  <c r="W301" i="30" s="1"/>
  <c r="X301" i="30" s="1"/>
  <c r="Y301" i="30" s="1"/>
  <c r="Z301" i="30" s="1"/>
  <c r="AA301" i="30" s="1"/>
  <c r="AB301" i="30" s="1"/>
  <c r="AC301" i="30" s="1"/>
  <c r="AD301" i="30" s="1"/>
  <c r="AE301" i="30" s="1"/>
  <c r="AF301" i="30" s="1"/>
  <c r="AG301" i="30" s="1"/>
  <c r="AH301" i="30" s="1"/>
  <c r="AI301" i="30" s="1"/>
  <c r="AJ301" i="30" s="1"/>
  <c r="AK301" i="30" s="1"/>
  <c r="AL301" i="30" s="1"/>
  <c r="AM301" i="30" s="1"/>
  <c r="AN301" i="30" s="1"/>
  <c r="AO301" i="30" s="1"/>
  <c r="AP301" i="30" s="1"/>
  <c r="AQ301" i="30" s="1"/>
  <c r="AR301" i="30" s="1"/>
  <c r="AS301" i="30" s="1"/>
  <c r="AT301" i="30" s="1"/>
  <c r="AU301" i="30" s="1"/>
  <c r="AV301" i="30" s="1"/>
  <c r="AW301" i="30" s="1"/>
  <c r="AX301" i="30" s="1"/>
  <c r="AY301" i="30" s="1"/>
  <c r="AZ301" i="30" s="1"/>
  <c r="BA301" i="30" s="1"/>
  <c r="BB301" i="30" s="1"/>
  <c r="BC301" i="30" s="1"/>
  <c r="BD301" i="30" s="1"/>
  <c r="BE301" i="30" s="1"/>
  <c r="BF301" i="30" s="1"/>
  <c r="BG301" i="30" s="1"/>
  <c r="BH301" i="30" s="1"/>
  <c r="BI301" i="30" s="1"/>
  <c r="BJ301" i="30" s="1"/>
  <c r="BK301" i="30" s="1"/>
  <c r="BL301" i="30" s="1"/>
  <c r="BM301" i="30" s="1"/>
  <c r="BN301" i="30" s="1"/>
  <c r="BO301" i="30" s="1"/>
  <c r="BP301" i="30" s="1"/>
  <c r="BQ301" i="30" s="1"/>
  <c r="BR301" i="30" s="1"/>
  <c r="BS301" i="30" s="1"/>
  <c r="BT301" i="30" s="1"/>
  <c r="BU301" i="30" s="1"/>
  <c r="BV301" i="30" s="1"/>
  <c r="BW301" i="30" s="1"/>
  <c r="BX301" i="30" s="1"/>
  <c r="BY301" i="30" s="1"/>
  <c r="BZ301" i="30" s="1"/>
  <c r="CA301" i="30" s="1"/>
  <c r="CB301" i="30" s="1"/>
  <c r="CC301" i="30" s="1"/>
  <c r="CD301" i="30" s="1"/>
  <c r="CE301" i="30" s="1"/>
  <c r="CF301" i="30" s="1"/>
  <c r="CG301" i="30" s="1"/>
  <c r="CH301" i="30" s="1"/>
  <c r="CI301" i="30" s="1"/>
  <c r="CJ301" i="30" s="1"/>
  <c r="CK301" i="30" s="1"/>
  <c r="CL301" i="30" s="1"/>
  <c r="CM301" i="30" s="1"/>
  <c r="CN301" i="30" s="1"/>
  <c r="CO301" i="30" s="1"/>
  <c r="CP301" i="30" s="1"/>
  <c r="CQ301" i="30" s="1"/>
  <c r="CR301" i="30" s="1"/>
  <c r="CS301" i="30" s="1"/>
  <c r="E304" i="30"/>
  <c r="F304" i="30" s="1"/>
  <c r="G304" i="30" s="1"/>
  <c r="H304" i="30" s="1"/>
  <c r="I304" i="30" s="1"/>
  <c r="J304" i="30" s="1"/>
  <c r="K304" i="30" s="1"/>
  <c r="L304" i="30" s="1"/>
  <c r="M304" i="30" s="1"/>
  <c r="N304" i="30" s="1"/>
  <c r="O304" i="30" s="1"/>
  <c r="P304" i="30" s="1"/>
  <c r="Q304" i="30" s="1"/>
  <c r="R304" i="30" s="1"/>
  <c r="S304" i="30" s="1"/>
  <c r="T304" i="30" s="1"/>
  <c r="U304" i="30" s="1"/>
  <c r="V304" i="30" s="1"/>
  <c r="W304" i="30" s="1"/>
  <c r="X304" i="30" s="1"/>
  <c r="Y304" i="30" s="1"/>
  <c r="Z304" i="30" s="1"/>
  <c r="AA304" i="30" s="1"/>
  <c r="AB304" i="30" s="1"/>
  <c r="AC304" i="30" s="1"/>
  <c r="AD304" i="30" s="1"/>
  <c r="AE304" i="30" s="1"/>
  <c r="AF304" i="30" s="1"/>
  <c r="AG304" i="30" s="1"/>
  <c r="AH304" i="30" s="1"/>
  <c r="AI304" i="30" s="1"/>
  <c r="AJ304" i="30" s="1"/>
  <c r="AK304" i="30" s="1"/>
  <c r="AL304" i="30" s="1"/>
  <c r="AM304" i="30" s="1"/>
  <c r="AN304" i="30" s="1"/>
  <c r="AO304" i="30" s="1"/>
  <c r="AP304" i="30" s="1"/>
  <c r="AQ304" i="30" s="1"/>
  <c r="AR304" i="30" s="1"/>
  <c r="AS304" i="30" s="1"/>
  <c r="AT304" i="30" s="1"/>
  <c r="AU304" i="30" s="1"/>
  <c r="AV304" i="30" s="1"/>
  <c r="AW304" i="30" s="1"/>
  <c r="AX304" i="30" s="1"/>
  <c r="AY304" i="30" s="1"/>
  <c r="AZ304" i="30" s="1"/>
  <c r="BA304" i="30" s="1"/>
  <c r="BB304" i="30" s="1"/>
  <c r="BC304" i="30" s="1"/>
  <c r="BD304" i="30" s="1"/>
  <c r="BE304" i="30" s="1"/>
  <c r="BF304" i="30" s="1"/>
  <c r="BG304" i="30" s="1"/>
  <c r="BH304" i="30" s="1"/>
  <c r="BI304" i="30" s="1"/>
  <c r="BJ304" i="30" s="1"/>
  <c r="BK304" i="30" s="1"/>
  <c r="BL304" i="30" s="1"/>
  <c r="BM304" i="30" s="1"/>
  <c r="BN304" i="30" s="1"/>
  <c r="BO304" i="30" s="1"/>
  <c r="BP304" i="30" s="1"/>
  <c r="BQ304" i="30" s="1"/>
  <c r="BR304" i="30" s="1"/>
  <c r="BS304" i="30" s="1"/>
  <c r="BT304" i="30" s="1"/>
  <c r="BU304" i="30" s="1"/>
  <c r="BV304" i="30" s="1"/>
  <c r="BW304" i="30" s="1"/>
  <c r="BX304" i="30" s="1"/>
  <c r="BY304" i="30" s="1"/>
  <c r="BZ304" i="30" s="1"/>
  <c r="CA304" i="30" s="1"/>
  <c r="CB304" i="30" s="1"/>
  <c r="CC304" i="30" s="1"/>
  <c r="CD304" i="30" s="1"/>
  <c r="CE304" i="30" s="1"/>
  <c r="CF304" i="30" s="1"/>
  <c r="CG304" i="30" s="1"/>
  <c r="CH304" i="30" s="1"/>
  <c r="CI304" i="30" s="1"/>
  <c r="CJ304" i="30" s="1"/>
  <c r="CK304" i="30" s="1"/>
  <c r="CL304" i="30" s="1"/>
  <c r="CM304" i="30" s="1"/>
  <c r="CN304" i="30" s="1"/>
  <c r="CO304" i="30" s="1"/>
  <c r="CP304" i="30" s="1"/>
  <c r="CQ304" i="30" s="1"/>
  <c r="CR304" i="30" s="1"/>
  <c r="CS304" i="30" s="1"/>
  <c r="E325" i="30"/>
  <c r="F325" i="30" s="1"/>
  <c r="G325" i="30" s="1"/>
  <c r="H325" i="30" s="1"/>
  <c r="I325" i="30" s="1"/>
  <c r="J325" i="30" s="1"/>
  <c r="K325" i="30" s="1"/>
  <c r="L325" i="30" s="1"/>
  <c r="M325" i="30" s="1"/>
  <c r="N325" i="30" s="1"/>
  <c r="O325" i="30" s="1"/>
  <c r="P325" i="30" s="1"/>
  <c r="Q325" i="30" s="1"/>
  <c r="R325" i="30" s="1"/>
  <c r="S325" i="30" s="1"/>
  <c r="T325" i="30" s="1"/>
  <c r="U325" i="30" s="1"/>
  <c r="V325" i="30" s="1"/>
  <c r="W325" i="30" s="1"/>
  <c r="X325" i="30" s="1"/>
  <c r="Y325" i="30" s="1"/>
  <c r="Z325" i="30" s="1"/>
  <c r="AA325" i="30" s="1"/>
  <c r="AB325" i="30" s="1"/>
  <c r="AC325" i="30" s="1"/>
  <c r="AD325" i="30" s="1"/>
  <c r="AE325" i="30" s="1"/>
  <c r="AF325" i="30" s="1"/>
  <c r="AG325" i="30" s="1"/>
  <c r="AH325" i="30" s="1"/>
  <c r="AI325" i="30" s="1"/>
  <c r="AJ325" i="30" s="1"/>
  <c r="AK325" i="30" s="1"/>
  <c r="AL325" i="30" s="1"/>
  <c r="AM325" i="30" s="1"/>
  <c r="AN325" i="30" s="1"/>
  <c r="AO325" i="30" s="1"/>
  <c r="AP325" i="30" s="1"/>
  <c r="AQ325" i="30" s="1"/>
  <c r="AR325" i="30" s="1"/>
  <c r="AS325" i="30" s="1"/>
  <c r="AT325" i="30" s="1"/>
  <c r="AU325" i="30" s="1"/>
  <c r="AV325" i="30" s="1"/>
  <c r="AW325" i="30" s="1"/>
  <c r="AX325" i="30" s="1"/>
  <c r="AY325" i="30" s="1"/>
  <c r="AZ325" i="30" s="1"/>
  <c r="BA325" i="30" s="1"/>
  <c r="BB325" i="30" s="1"/>
  <c r="BC325" i="30" s="1"/>
  <c r="BD325" i="30" s="1"/>
  <c r="BE325" i="30" s="1"/>
  <c r="BF325" i="30" s="1"/>
  <c r="BG325" i="30" s="1"/>
  <c r="BH325" i="30" s="1"/>
  <c r="BI325" i="30" s="1"/>
  <c r="BJ325" i="30" s="1"/>
  <c r="BK325" i="30" s="1"/>
  <c r="BL325" i="30" s="1"/>
  <c r="BM325" i="30" s="1"/>
  <c r="BN325" i="30" s="1"/>
  <c r="BO325" i="30" s="1"/>
  <c r="BP325" i="30" s="1"/>
  <c r="BQ325" i="30" s="1"/>
  <c r="BR325" i="30" s="1"/>
  <c r="BS325" i="30" s="1"/>
  <c r="BT325" i="30" s="1"/>
  <c r="BU325" i="30" s="1"/>
  <c r="BV325" i="30" s="1"/>
  <c r="BW325" i="30" s="1"/>
  <c r="BX325" i="30" s="1"/>
  <c r="BY325" i="30" s="1"/>
  <c r="BZ325" i="30" s="1"/>
  <c r="CA325" i="30" s="1"/>
  <c r="CB325" i="30" s="1"/>
  <c r="CC325" i="30" s="1"/>
  <c r="CD325" i="30" s="1"/>
  <c r="CE325" i="30" s="1"/>
  <c r="CF325" i="30" s="1"/>
  <c r="CG325" i="30" s="1"/>
  <c r="CH325" i="30" s="1"/>
  <c r="CI325" i="30" s="1"/>
  <c r="CJ325" i="30" s="1"/>
  <c r="CK325" i="30" s="1"/>
  <c r="CL325" i="30" s="1"/>
  <c r="CM325" i="30" s="1"/>
  <c r="CN325" i="30" s="1"/>
  <c r="CO325" i="30" s="1"/>
  <c r="CP325" i="30" s="1"/>
  <c r="CQ325" i="30" s="1"/>
  <c r="CR325" i="30" s="1"/>
  <c r="CS325" i="30" s="1"/>
  <c r="E293" i="30"/>
  <c r="F293" i="30" s="1"/>
  <c r="G293" i="30" s="1"/>
  <c r="H293" i="30" s="1"/>
  <c r="I293" i="30" s="1"/>
  <c r="J293" i="30" s="1"/>
  <c r="K293" i="30" s="1"/>
  <c r="L293" i="30" s="1"/>
  <c r="M293" i="30" s="1"/>
  <c r="N293" i="30" s="1"/>
  <c r="O293" i="30" s="1"/>
  <c r="P293" i="30" s="1"/>
  <c r="Q293" i="30" s="1"/>
  <c r="R293" i="30" s="1"/>
  <c r="S293" i="30" s="1"/>
  <c r="T293" i="30" s="1"/>
  <c r="U293" i="30" s="1"/>
  <c r="V293" i="30" s="1"/>
  <c r="W293" i="30" s="1"/>
  <c r="X293" i="30" s="1"/>
  <c r="Y293" i="30" s="1"/>
  <c r="Z293" i="30" s="1"/>
  <c r="AA293" i="30" s="1"/>
  <c r="AB293" i="30" s="1"/>
  <c r="AC293" i="30" s="1"/>
  <c r="AD293" i="30" s="1"/>
  <c r="AE293" i="30" s="1"/>
  <c r="AF293" i="30" s="1"/>
  <c r="AG293" i="30" s="1"/>
  <c r="AH293" i="30" s="1"/>
  <c r="AI293" i="30" s="1"/>
  <c r="AJ293" i="30" s="1"/>
  <c r="AK293" i="30" s="1"/>
  <c r="AL293" i="30" s="1"/>
  <c r="AM293" i="30" s="1"/>
  <c r="AN293" i="30" s="1"/>
  <c r="AO293" i="30" s="1"/>
  <c r="AP293" i="30" s="1"/>
  <c r="AQ293" i="30" s="1"/>
  <c r="AR293" i="30" s="1"/>
  <c r="AS293" i="30" s="1"/>
  <c r="AT293" i="30" s="1"/>
  <c r="AU293" i="30" s="1"/>
  <c r="AV293" i="30" s="1"/>
  <c r="AW293" i="30" s="1"/>
  <c r="AX293" i="30" s="1"/>
  <c r="AY293" i="30" s="1"/>
  <c r="AZ293" i="30" s="1"/>
  <c r="BA293" i="30" s="1"/>
  <c r="BB293" i="30" s="1"/>
  <c r="BC293" i="30" s="1"/>
  <c r="BD293" i="30" s="1"/>
  <c r="BE293" i="30" s="1"/>
  <c r="BF293" i="30" s="1"/>
  <c r="BG293" i="30" s="1"/>
  <c r="BH293" i="30" s="1"/>
  <c r="BI293" i="30" s="1"/>
  <c r="BJ293" i="30" s="1"/>
  <c r="BK293" i="30" s="1"/>
  <c r="BL293" i="30" s="1"/>
  <c r="BM293" i="30" s="1"/>
  <c r="BN293" i="30" s="1"/>
  <c r="BO293" i="30" s="1"/>
  <c r="BP293" i="30" s="1"/>
  <c r="BQ293" i="30" s="1"/>
  <c r="BR293" i="30" s="1"/>
  <c r="BS293" i="30" s="1"/>
  <c r="BT293" i="30" s="1"/>
  <c r="BU293" i="30" s="1"/>
  <c r="BV293" i="30" s="1"/>
  <c r="BW293" i="30" s="1"/>
  <c r="BX293" i="30" s="1"/>
  <c r="BY293" i="30" s="1"/>
  <c r="BZ293" i="30" s="1"/>
  <c r="CA293" i="30" s="1"/>
  <c r="CB293" i="30" s="1"/>
  <c r="CC293" i="30" s="1"/>
  <c r="CD293" i="30" s="1"/>
  <c r="CE293" i="30" s="1"/>
  <c r="CF293" i="30" s="1"/>
  <c r="CG293" i="30" s="1"/>
  <c r="CH293" i="30" s="1"/>
  <c r="CI293" i="30" s="1"/>
  <c r="CJ293" i="30" s="1"/>
  <c r="CK293" i="30" s="1"/>
  <c r="CL293" i="30" s="1"/>
  <c r="CM293" i="30" s="1"/>
  <c r="CN293" i="30" s="1"/>
  <c r="CO293" i="30" s="1"/>
  <c r="CP293" i="30" s="1"/>
  <c r="CQ293" i="30" s="1"/>
  <c r="CR293" i="30" s="1"/>
  <c r="CS293" i="30" s="1"/>
  <c r="E299" i="30"/>
  <c r="F299" i="30" s="1"/>
  <c r="G299" i="30" s="1"/>
  <c r="H299" i="30" s="1"/>
  <c r="I299" i="30" s="1"/>
  <c r="J299" i="30" s="1"/>
  <c r="K299" i="30" s="1"/>
  <c r="L299" i="30" s="1"/>
  <c r="M299" i="30" s="1"/>
  <c r="N299" i="30" s="1"/>
  <c r="O299" i="30" s="1"/>
  <c r="P299" i="30" s="1"/>
  <c r="Q299" i="30" s="1"/>
  <c r="R299" i="30" s="1"/>
  <c r="S299" i="30" s="1"/>
  <c r="T299" i="30" s="1"/>
  <c r="U299" i="30" s="1"/>
  <c r="V299" i="30" s="1"/>
  <c r="W299" i="30" s="1"/>
  <c r="X299" i="30" s="1"/>
  <c r="Y299" i="30" s="1"/>
  <c r="Z299" i="30" s="1"/>
  <c r="AA299" i="30" s="1"/>
  <c r="AB299" i="30" s="1"/>
  <c r="AC299" i="30" s="1"/>
  <c r="AD299" i="30" s="1"/>
  <c r="AE299" i="30" s="1"/>
  <c r="AF299" i="30" s="1"/>
  <c r="AG299" i="30" s="1"/>
  <c r="AH299" i="30" s="1"/>
  <c r="AI299" i="30" s="1"/>
  <c r="AJ299" i="30" s="1"/>
  <c r="AK299" i="30" s="1"/>
  <c r="AL299" i="30" s="1"/>
  <c r="AM299" i="30" s="1"/>
  <c r="AN299" i="30" s="1"/>
  <c r="AO299" i="30" s="1"/>
  <c r="AP299" i="30" s="1"/>
  <c r="AQ299" i="30" s="1"/>
  <c r="AR299" i="30" s="1"/>
  <c r="AS299" i="30" s="1"/>
  <c r="AT299" i="30" s="1"/>
  <c r="AU299" i="30" s="1"/>
  <c r="AV299" i="30" s="1"/>
  <c r="AW299" i="30" s="1"/>
  <c r="AX299" i="30" s="1"/>
  <c r="AY299" i="30" s="1"/>
  <c r="AZ299" i="30" s="1"/>
  <c r="BA299" i="30" s="1"/>
  <c r="BB299" i="30" s="1"/>
  <c r="BC299" i="30" s="1"/>
  <c r="BD299" i="30" s="1"/>
  <c r="BE299" i="30" s="1"/>
  <c r="BF299" i="30" s="1"/>
  <c r="BG299" i="30" s="1"/>
  <c r="BH299" i="30" s="1"/>
  <c r="BI299" i="30" s="1"/>
  <c r="BJ299" i="30" s="1"/>
  <c r="BK299" i="30" s="1"/>
  <c r="BL299" i="30" s="1"/>
  <c r="BM299" i="30" s="1"/>
  <c r="BN299" i="30" s="1"/>
  <c r="BO299" i="30" s="1"/>
  <c r="BP299" i="30" s="1"/>
  <c r="BQ299" i="30" s="1"/>
  <c r="BR299" i="30" s="1"/>
  <c r="BS299" i="30" s="1"/>
  <c r="BT299" i="30" s="1"/>
  <c r="BU299" i="30" s="1"/>
  <c r="BV299" i="30" s="1"/>
  <c r="BW299" i="30" s="1"/>
  <c r="BX299" i="30" s="1"/>
  <c r="BY299" i="30" s="1"/>
  <c r="BZ299" i="30" s="1"/>
  <c r="CA299" i="30" s="1"/>
  <c r="CB299" i="30" s="1"/>
  <c r="CC299" i="30" s="1"/>
  <c r="CD299" i="30" s="1"/>
  <c r="CE299" i="30" s="1"/>
  <c r="CF299" i="30" s="1"/>
  <c r="CG299" i="30" s="1"/>
  <c r="CH299" i="30" s="1"/>
  <c r="CI299" i="30" s="1"/>
  <c r="CJ299" i="30" s="1"/>
  <c r="CK299" i="30" s="1"/>
  <c r="CL299" i="30" s="1"/>
  <c r="CM299" i="30" s="1"/>
  <c r="CN299" i="30" s="1"/>
  <c r="CO299" i="30" s="1"/>
  <c r="CP299" i="30" s="1"/>
  <c r="CQ299" i="30" s="1"/>
  <c r="CR299" i="30" s="1"/>
  <c r="CS299" i="30" s="1"/>
  <c r="E335" i="30"/>
  <c r="F335" i="30" s="1"/>
  <c r="G335" i="30" s="1"/>
  <c r="H335" i="30" s="1"/>
  <c r="I335" i="30" s="1"/>
  <c r="J335" i="30" s="1"/>
  <c r="K335" i="30" s="1"/>
  <c r="L335" i="30" s="1"/>
  <c r="M335" i="30" s="1"/>
  <c r="N335" i="30" s="1"/>
  <c r="O335" i="30" s="1"/>
  <c r="P335" i="30" s="1"/>
  <c r="Q335" i="30" s="1"/>
  <c r="R335" i="30" s="1"/>
  <c r="S335" i="30" s="1"/>
  <c r="T335" i="30" s="1"/>
  <c r="U335" i="30" s="1"/>
  <c r="V335" i="30" s="1"/>
  <c r="W335" i="30" s="1"/>
  <c r="X335" i="30" s="1"/>
  <c r="Y335" i="30" s="1"/>
  <c r="Z335" i="30" s="1"/>
  <c r="AA335" i="30" s="1"/>
  <c r="AB335" i="30" s="1"/>
  <c r="AC335" i="30" s="1"/>
  <c r="AD335" i="30" s="1"/>
  <c r="AE335" i="30" s="1"/>
  <c r="AF335" i="30" s="1"/>
  <c r="AG335" i="30" s="1"/>
  <c r="AH335" i="30" s="1"/>
  <c r="AI335" i="30" s="1"/>
  <c r="AJ335" i="30" s="1"/>
  <c r="AK335" i="30" s="1"/>
  <c r="AL335" i="30" s="1"/>
  <c r="AM335" i="30" s="1"/>
  <c r="AN335" i="30" s="1"/>
  <c r="AO335" i="30" s="1"/>
  <c r="AP335" i="30" s="1"/>
  <c r="AQ335" i="30" s="1"/>
  <c r="AR335" i="30" s="1"/>
  <c r="AS335" i="30" s="1"/>
  <c r="AT335" i="30" s="1"/>
  <c r="AU335" i="30" s="1"/>
  <c r="AV335" i="30" s="1"/>
  <c r="AW335" i="30" s="1"/>
  <c r="AX335" i="30" s="1"/>
  <c r="AY335" i="30" s="1"/>
  <c r="AZ335" i="30" s="1"/>
  <c r="BA335" i="30" s="1"/>
  <c r="BB335" i="30" s="1"/>
  <c r="BC335" i="30" s="1"/>
  <c r="BD335" i="30" s="1"/>
  <c r="BE335" i="30" s="1"/>
  <c r="BF335" i="30" s="1"/>
  <c r="BG335" i="30" s="1"/>
  <c r="BH335" i="30" s="1"/>
  <c r="BI335" i="30" s="1"/>
  <c r="BJ335" i="30" s="1"/>
  <c r="BK335" i="30" s="1"/>
  <c r="BL335" i="30" s="1"/>
  <c r="BM335" i="30" s="1"/>
  <c r="BN335" i="30" s="1"/>
  <c r="BO335" i="30" s="1"/>
  <c r="BP335" i="30" s="1"/>
  <c r="BQ335" i="30" s="1"/>
  <c r="BR335" i="30" s="1"/>
  <c r="BS335" i="30" s="1"/>
  <c r="BT335" i="30" s="1"/>
  <c r="BU335" i="30" s="1"/>
  <c r="BV335" i="30" s="1"/>
  <c r="BW335" i="30" s="1"/>
  <c r="BX335" i="30" s="1"/>
  <c r="BY335" i="30" s="1"/>
  <c r="BZ335" i="30" s="1"/>
  <c r="CA335" i="30" s="1"/>
  <c r="CB335" i="30" s="1"/>
  <c r="CC335" i="30" s="1"/>
  <c r="CD335" i="30" s="1"/>
  <c r="CE335" i="30" s="1"/>
  <c r="CF335" i="30" s="1"/>
  <c r="CG335" i="30" s="1"/>
  <c r="CH335" i="30" s="1"/>
  <c r="CI335" i="30" s="1"/>
  <c r="CJ335" i="30" s="1"/>
  <c r="CK335" i="30" s="1"/>
  <c r="CL335" i="30" s="1"/>
  <c r="CM335" i="30" s="1"/>
  <c r="CN335" i="30" s="1"/>
  <c r="CO335" i="30" s="1"/>
  <c r="CP335" i="30" s="1"/>
  <c r="CQ335" i="30" s="1"/>
  <c r="CR335" i="30" s="1"/>
  <c r="CS335" i="30" s="1"/>
  <c r="E309" i="30"/>
  <c r="F309" i="30" s="1"/>
  <c r="G309" i="30" s="1"/>
  <c r="H309" i="30" s="1"/>
  <c r="I309" i="30" s="1"/>
  <c r="J309" i="30" s="1"/>
  <c r="K309" i="30" s="1"/>
  <c r="L309" i="30" s="1"/>
  <c r="M309" i="30" s="1"/>
  <c r="N309" i="30" s="1"/>
  <c r="O309" i="30" s="1"/>
  <c r="P309" i="30" s="1"/>
  <c r="Q309" i="30" s="1"/>
  <c r="R309" i="30" s="1"/>
  <c r="S309" i="30" s="1"/>
  <c r="T309" i="30" s="1"/>
  <c r="U309" i="30" s="1"/>
  <c r="V309" i="30" s="1"/>
  <c r="W309" i="30" s="1"/>
  <c r="X309" i="30" s="1"/>
  <c r="Y309" i="30" s="1"/>
  <c r="Z309" i="30" s="1"/>
  <c r="AA309" i="30" s="1"/>
  <c r="AB309" i="30" s="1"/>
  <c r="AC309" i="30" s="1"/>
  <c r="AD309" i="30" s="1"/>
  <c r="AE309" i="30" s="1"/>
  <c r="AF309" i="30" s="1"/>
  <c r="AG309" i="30" s="1"/>
  <c r="AH309" i="30" s="1"/>
  <c r="AI309" i="30" s="1"/>
  <c r="AJ309" i="30" s="1"/>
  <c r="AK309" i="30" s="1"/>
  <c r="AL309" i="30" s="1"/>
  <c r="AM309" i="30" s="1"/>
  <c r="AN309" i="30" s="1"/>
  <c r="AO309" i="30" s="1"/>
  <c r="AP309" i="30" s="1"/>
  <c r="AQ309" i="30" s="1"/>
  <c r="AR309" i="30" s="1"/>
  <c r="AS309" i="30" s="1"/>
  <c r="AT309" i="30" s="1"/>
  <c r="AU309" i="30" s="1"/>
  <c r="AV309" i="30" s="1"/>
  <c r="AW309" i="30" s="1"/>
  <c r="AX309" i="30" s="1"/>
  <c r="AY309" i="30" s="1"/>
  <c r="AZ309" i="30" s="1"/>
  <c r="BA309" i="30" s="1"/>
  <c r="BB309" i="30" s="1"/>
  <c r="BC309" i="30" s="1"/>
  <c r="BD309" i="30" s="1"/>
  <c r="BE309" i="30" s="1"/>
  <c r="BF309" i="30" s="1"/>
  <c r="BG309" i="30" s="1"/>
  <c r="BH309" i="30" s="1"/>
  <c r="BI309" i="30" s="1"/>
  <c r="BJ309" i="30" s="1"/>
  <c r="BK309" i="30" s="1"/>
  <c r="BL309" i="30" s="1"/>
  <c r="BM309" i="30" s="1"/>
  <c r="BN309" i="30" s="1"/>
  <c r="BO309" i="30" s="1"/>
  <c r="BP309" i="30" s="1"/>
  <c r="BQ309" i="30" s="1"/>
  <c r="BR309" i="30" s="1"/>
  <c r="BS309" i="30" s="1"/>
  <c r="BT309" i="30" s="1"/>
  <c r="BU309" i="30" s="1"/>
  <c r="BV309" i="30" s="1"/>
  <c r="BW309" i="30" s="1"/>
  <c r="BX309" i="30" s="1"/>
  <c r="BY309" i="30" s="1"/>
  <c r="BZ309" i="30" s="1"/>
  <c r="CA309" i="30" s="1"/>
  <c r="CB309" i="30" s="1"/>
  <c r="CC309" i="30" s="1"/>
  <c r="CD309" i="30" s="1"/>
  <c r="CE309" i="30" s="1"/>
  <c r="CF309" i="30" s="1"/>
  <c r="CG309" i="30" s="1"/>
  <c r="CH309" i="30" s="1"/>
  <c r="CI309" i="30" s="1"/>
  <c r="CJ309" i="30" s="1"/>
  <c r="CK309" i="30" s="1"/>
  <c r="CL309" i="30" s="1"/>
  <c r="CM309" i="30" s="1"/>
  <c r="CN309" i="30" s="1"/>
  <c r="CO309" i="30" s="1"/>
  <c r="CP309" i="30" s="1"/>
  <c r="CQ309" i="30" s="1"/>
  <c r="CR309" i="30" s="1"/>
  <c r="CS309" i="30" s="1"/>
  <c r="E307" i="30"/>
  <c r="F307" i="30" s="1"/>
  <c r="G307" i="30" s="1"/>
  <c r="H307" i="30" s="1"/>
  <c r="I307" i="30" s="1"/>
  <c r="J307" i="30" s="1"/>
  <c r="K307" i="30" s="1"/>
  <c r="L307" i="30" s="1"/>
  <c r="M307" i="30" s="1"/>
  <c r="N307" i="30" s="1"/>
  <c r="O307" i="30" s="1"/>
  <c r="P307" i="30" s="1"/>
  <c r="Q307" i="30" s="1"/>
  <c r="R307" i="30" s="1"/>
  <c r="S307" i="30" s="1"/>
  <c r="T307" i="30" s="1"/>
  <c r="U307" i="30" s="1"/>
  <c r="V307" i="30" s="1"/>
  <c r="W307" i="30" s="1"/>
  <c r="X307" i="30" s="1"/>
  <c r="Y307" i="30" s="1"/>
  <c r="Z307" i="30" s="1"/>
  <c r="AA307" i="30" s="1"/>
  <c r="AB307" i="30" s="1"/>
  <c r="AC307" i="30" s="1"/>
  <c r="AD307" i="30" s="1"/>
  <c r="AE307" i="30" s="1"/>
  <c r="AF307" i="30" s="1"/>
  <c r="AG307" i="30" s="1"/>
  <c r="AH307" i="30" s="1"/>
  <c r="AI307" i="30" s="1"/>
  <c r="AJ307" i="30" s="1"/>
  <c r="AK307" i="30" s="1"/>
  <c r="AL307" i="30" s="1"/>
  <c r="AM307" i="30" s="1"/>
  <c r="AN307" i="30" s="1"/>
  <c r="AO307" i="30" s="1"/>
  <c r="AP307" i="30" s="1"/>
  <c r="AQ307" i="30" s="1"/>
  <c r="AR307" i="30" s="1"/>
  <c r="AS307" i="30" s="1"/>
  <c r="AT307" i="30" s="1"/>
  <c r="AU307" i="30" s="1"/>
  <c r="AV307" i="30" s="1"/>
  <c r="AW307" i="30" s="1"/>
  <c r="AX307" i="30" s="1"/>
  <c r="AY307" i="30" s="1"/>
  <c r="AZ307" i="30" s="1"/>
  <c r="BA307" i="30" s="1"/>
  <c r="BB307" i="30" s="1"/>
  <c r="BC307" i="30" s="1"/>
  <c r="BD307" i="30" s="1"/>
  <c r="BE307" i="30" s="1"/>
  <c r="BF307" i="30" s="1"/>
  <c r="BG307" i="30" s="1"/>
  <c r="BH307" i="30" s="1"/>
  <c r="BI307" i="30" s="1"/>
  <c r="BJ307" i="30" s="1"/>
  <c r="BK307" i="30" s="1"/>
  <c r="BL307" i="30" s="1"/>
  <c r="BM307" i="30" s="1"/>
  <c r="BN307" i="30" s="1"/>
  <c r="BO307" i="30" s="1"/>
  <c r="BP307" i="30" s="1"/>
  <c r="BQ307" i="30" s="1"/>
  <c r="BR307" i="30" s="1"/>
  <c r="BS307" i="30" s="1"/>
  <c r="BT307" i="30" s="1"/>
  <c r="BU307" i="30" s="1"/>
  <c r="BV307" i="30" s="1"/>
  <c r="BW307" i="30" s="1"/>
  <c r="BX307" i="30" s="1"/>
  <c r="BY307" i="30" s="1"/>
  <c r="BZ307" i="30" s="1"/>
  <c r="CA307" i="30" s="1"/>
  <c r="CB307" i="30" s="1"/>
  <c r="CC307" i="30" s="1"/>
  <c r="CD307" i="30" s="1"/>
  <c r="CE307" i="30" s="1"/>
  <c r="CF307" i="30" s="1"/>
  <c r="CG307" i="30" s="1"/>
  <c r="CH307" i="30" s="1"/>
  <c r="CI307" i="30" s="1"/>
  <c r="CJ307" i="30" s="1"/>
  <c r="CK307" i="30" s="1"/>
  <c r="CL307" i="30" s="1"/>
  <c r="CM307" i="30" s="1"/>
  <c r="CN307" i="30" s="1"/>
  <c r="CO307" i="30" s="1"/>
  <c r="CP307" i="30" s="1"/>
  <c r="CQ307" i="30" s="1"/>
  <c r="CR307" i="30" s="1"/>
  <c r="CS307" i="30" s="1"/>
  <c r="E336" i="30"/>
  <c r="F336" i="30" s="1"/>
  <c r="G336" i="30" s="1"/>
  <c r="H336" i="30" s="1"/>
  <c r="I336" i="30" s="1"/>
  <c r="J336" i="30" s="1"/>
  <c r="K336" i="30" s="1"/>
  <c r="L336" i="30" s="1"/>
  <c r="M336" i="30" s="1"/>
  <c r="N336" i="30" s="1"/>
  <c r="O336" i="30" s="1"/>
  <c r="P336" i="30" s="1"/>
  <c r="Q336" i="30" s="1"/>
  <c r="R336" i="30" s="1"/>
  <c r="S336" i="30" s="1"/>
  <c r="T336" i="30" s="1"/>
  <c r="U336" i="30" s="1"/>
  <c r="V336" i="30" s="1"/>
  <c r="W336" i="30" s="1"/>
  <c r="X336" i="30" s="1"/>
  <c r="Y336" i="30" s="1"/>
  <c r="Z336" i="30" s="1"/>
  <c r="AA336" i="30" s="1"/>
  <c r="AB336" i="30" s="1"/>
  <c r="AC336" i="30" s="1"/>
  <c r="AD336" i="30" s="1"/>
  <c r="AE336" i="30" s="1"/>
  <c r="AF336" i="30" s="1"/>
  <c r="AG336" i="30" s="1"/>
  <c r="AH336" i="30" s="1"/>
  <c r="AI336" i="30" s="1"/>
  <c r="AJ336" i="30" s="1"/>
  <c r="AK336" i="30" s="1"/>
  <c r="AL336" i="30" s="1"/>
  <c r="AM336" i="30" s="1"/>
  <c r="AN336" i="30" s="1"/>
  <c r="AO336" i="30" s="1"/>
  <c r="AP336" i="30" s="1"/>
  <c r="AQ336" i="30" s="1"/>
  <c r="AR336" i="30" s="1"/>
  <c r="AS336" i="30" s="1"/>
  <c r="AT336" i="30" s="1"/>
  <c r="AU336" i="30" s="1"/>
  <c r="AV336" i="30" s="1"/>
  <c r="AW336" i="30" s="1"/>
  <c r="AX336" i="30" s="1"/>
  <c r="AY336" i="30" s="1"/>
  <c r="AZ336" i="30" s="1"/>
  <c r="BA336" i="30" s="1"/>
  <c r="BB336" i="30" s="1"/>
  <c r="BC336" i="30" s="1"/>
  <c r="BD336" i="30" s="1"/>
  <c r="BE336" i="30" s="1"/>
  <c r="BF336" i="30" s="1"/>
  <c r="BG336" i="30" s="1"/>
  <c r="BH336" i="30" s="1"/>
  <c r="BI336" i="30" s="1"/>
  <c r="BJ336" i="30" s="1"/>
  <c r="BK336" i="30" s="1"/>
  <c r="BL336" i="30" s="1"/>
  <c r="BM336" i="30" s="1"/>
  <c r="BN336" i="30" s="1"/>
  <c r="BO336" i="30" s="1"/>
  <c r="BP336" i="30" s="1"/>
  <c r="BQ336" i="30" s="1"/>
  <c r="BR336" i="30" s="1"/>
  <c r="BS336" i="30" s="1"/>
  <c r="BT336" i="30" s="1"/>
  <c r="BU336" i="30" s="1"/>
  <c r="BV336" i="30" s="1"/>
  <c r="BW336" i="30" s="1"/>
  <c r="BX336" i="30" s="1"/>
  <c r="BY336" i="30" s="1"/>
  <c r="BZ336" i="30" s="1"/>
  <c r="CA336" i="30" s="1"/>
  <c r="CB336" i="30" s="1"/>
  <c r="CC336" i="30" s="1"/>
  <c r="CD336" i="30" s="1"/>
  <c r="CE336" i="30" s="1"/>
  <c r="CF336" i="30" s="1"/>
  <c r="CG336" i="30" s="1"/>
  <c r="CH336" i="30" s="1"/>
  <c r="CI336" i="30" s="1"/>
  <c r="CJ336" i="30" s="1"/>
  <c r="CK336" i="30" s="1"/>
  <c r="CL336" i="30" s="1"/>
  <c r="CM336" i="30" s="1"/>
  <c r="CN336" i="30" s="1"/>
  <c r="CO336" i="30" s="1"/>
  <c r="CP336" i="30" s="1"/>
  <c r="CQ336" i="30" s="1"/>
  <c r="CR336" i="30" s="1"/>
  <c r="CS336" i="30" s="1"/>
  <c r="E294" i="30"/>
  <c r="F294" i="30" s="1"/>
  <c r="G294" i="30" s="1"/>
  <c r="H294" i="30" s="1"/>
  <c r="I294" i="30" s="1"/>
  <c r="J294" i="30" s="1"/>
  <c r="K294" i="30" s="1"/>
  <c r="L294" i="30" s="1"/>
  <c r="M294" i="30" s="1"/>
  <c r="N294" i="30" s="1"/>
  <c r="O294" i="30" s="1"/>
  <c r="P294" i="30" s="1"/>
  <c r="Q294" i="30" s="1"/>
  <c r="R294" i="30" s="1"/>
  <c r="S294" i="30" s="1"/>
  <c r="T294" i="30" s="1"/>
  <c r="U294" i="30" s="1"/>
  <c r="V294" i="30" s="1"/>
  <c r="W294" i="30" s="1"/>
  <c r="X294" i="30" s="1"/>
  <c r="Y294" i="30" s="1"/>
  <c r="Z294" i="30" s="1"/>
  <c r="AA294" i="30" s="1"/>
  <c r="AB294" i="30" s="1"/>
  <c r="AC294" i="30" s="1"/>
  <c r="AD294" i="30" s="1"/>
  <c r="AE294" i="30" s="1"/>
  <c r="AF294" i="30" s="1"/>
  <c r="AG294" i="30" s="1"/>
  <c r="AH294" i="30" s="1"/>
  <c r="AI294" i="30" s="1"/>
  <c r="AJ294" i="30" s="1"/>
  <c r="AK294" i="30" s="1"/>
  <c r="AL294" i="30" s="1"/>
  <c r="AM294" i="30" s="1"/>
  <c r="AN294" i="30" s="1"/>
  <c r="AO294" i="30" s="1"/>
  <c r="AP294" i="30" s="1"/>
  <c r="AQ294" i="30" s="1"/>
  <c r="AR294" i="30" s="1"/>
  <c r="AS294" i="30" s="1"/>
  <c r="AT294" i="30" s="1"/>
  <c r="AU294" i="30" s="1"/>
  <c r="AV294" i="30" s="1"/>
  <c r="AW294" i="30" s="1"/>
  <c r="AX294" i="30" s="1"/>
  <c r="AY294" i="30" s="1"/>
  <c r="AZ294" i="30" s="1"/>
  <c r="BA294" i="30" s="1"/>
  <c r="BB294" i="30" s="1"/>
  <c r="BC294" i="30" s="1"/>
  <c r="BD294" i="30" s="1"/>
  <c r="BE294" i="30" s="1"/>
  <c r="BF294" i="30" s="1"/>
  <c r="BG294" i="30" s="1"/>
  <c r="BH294" i="30" s="1"/>
  <c r="BI294" i="30" s="1"/>
  <c r="BJ294" i="30" s="1"/>
  <c r="BK294" i="30" s="1"/>
  <c r="BL294" i="30" s="1"/>
  <c r="BM294" i="30" s="1"/>
  <c r="BN294" i="30" s="1"/>
  <c r="BO294" i="30" s="1"/>
  <c r="BP294" i="30" s="1"/>
  <c r="BQ294" i="30" s="1"/>
  <c r="BR294" i="30" s="1"/>
  <c r="BS294" i="30" s="1"/>
  <c r="BT294" i="30" s="1"/>
  <c r="BU294" i="30" s="1"/>
  <c r="BV294" i="30" s="1"/>
  <c r="BW294" i="30" s="1"/>
  <c r="BX294" i="30" s="1"/>
  <c r="BY294" i="30" s="1"/>
  <c r="BZ294" i="30" s="1"/>
  <c r="CA294" i="30" s="1"/>
  <c r="CB294" i="30" s="1"/>
  <c r="CC294" i="30" s="1"/>
  <c r="CD294" i="30" s="1"/>
  <c r="CE294" i="30" s="1"/>
  <c r="CF294" i="30" s="1"/>
  <c r="CG294" i="30" s="1"/>
  <c r="CH294" i="30" s="1"/>
  <c r="CI294" i="30" s="1"/>
  <c r="CJ294" i="30" s="1"/>
  <c r="CK294" i="30" s="1"/>
  <c r="CL294" i="30" s="1"/>
  <c r="CM294" i="30" s="1"/>
  <c r="CN294" i="30" s="1"/>
  <c r="CO294" i="30" s="1"/>
  <c r="CP294" i="30" s="1"/>
  <c r="CQ294" i="30" s="1"/>
  <c r="CR294" i="30" s="1"/>
  <c r="CS294" i="30" s="1"/>
  <c r="E328" i="30"/>
  <c r="F328" i="30" s="1"/>
  <c r="G328" i="30" s="1"/>
  <c r="H328" i="30" s="1"/>
  <c r="I328" i="30" s="1"/>
  <c r="J328" i="30" s="1"/>
  <c r="K328" i="30" s="1"/>
  <c r="L328" i="30" s="1"/>
  <c r="M328" i="30" s="1"/>
  <c r="N328" i="30" s="1"/>
  <c r="O328" i="30" s="1"/>
  <c r="P328" i="30" s="1"/>
  <c r="Q328" i="30" s="1"/>
  <c r="R328" i="30" s="1"/>
  <c r="S328" i="30" s="1"/>
  <c r="T328" i="30" s="1"/>
  <c r="U328" i="30" s="1"/>
  <c r="V328" i="30" s="1"/>
  <c r="W328" i="30" s="1"/>
  <c r="X328" i="30" s="1"/>
  <c r="Y328" i="30" s="1"/>
  <c r="Z328" i="30" s="1"/>
  <c r="AA328" i="30" s="1"/>
  <c r="AB328" i="30" s="1"/>
  <c r="AC328" i="30" s="1"/>
  <c r="AD328" i="30" s="1"/>
  <c r="AE328" i="30" s="1"/>
  <c r="AF328" i="30" s="1"/>
  <c r="AG328" i="30" s="1"/>
  <c r="AH328" i="30" s="1"/>
  <c r="AI328" i="30" s="1"/>
  <c r="AJ328" i="30" s="1"/>
  <c r="AK328" i="30" s="1"/>
  <c r="AL328" i="30" s="1"/>
  <c r="AM328" i="30" s="1"/>
  <c r="AN328" i="30" s="1"/>
  <c r="AO328" i="30" s="1"/>
  <c r="AP328" i="30" s="1"/>
  <c r="AQ328" i="30" s="1"/>
  <c r="AR328" i="30" s="1"/>
  <c r="AS328" i="30" s="1"/>
  <c r="AT328" i="30" s="1"/>
  <c r="AU328" i="30" s="1"/>
  <c r="AV328" i="30" s="1"/>
  <c r="AW328" i="30" s="1"/>
  <c r="AX328" i="30" s="1"/>
  <c r="AY328" i="30" s="1"/>
  <c r="AZ328" i="30" s="1"/>
  <c r="BA328" i="30" s="1"/>
  <c r="BB328" i="30" s="1"/>
  <c r="BC328" i="30" s="1"/>
  <c r="BD328" i="30" s="1"/>
  <c r="BE328" i="30" s="1"/>
  <c r="BF328" i="30" s="1"/>
  <c r="BG328" i="30" s="1"/>
  <c r="BH328" i="30" s="1"/>
  <c r="BI328" i="30" s="1"/>
  <c r="BJ328" i="30" s="1"/>
  <c r="BK328" i="30" s="1"/>
  <c r="BL328" i="30" s="1"/>
  <c r="BM328" i="30" s="1"/>
  <c r="BN328" i="30" s="1"/>
  <c r="BO328" i="30" s="1"/>
  <c r="BP328" i="30" s="1"/>
  <c r="BQ328" i="30" s="1"/>
  <c r="BR328" i="30" s="1"/>
  <c r="BS328" i="30" s="1"/>
  <c r="BT328" i="30" s="1"/>
  <c r="BU328" i="30" s="1"/>
  <c r="BV328" i="30" s="1"/>
  <c r="BW328" i="30" s="1"/>
  <c r="BX328" i="30" s="1"/>
  <c r="BY328" i="30" s="1"/>
  <c r="BZ328" i="30" s="1"/>
  <c r="CA328" i="30" s="1"/>
  <c r="CB328" i="30" s="1"/>
  <c r="CC328" i="30" s="1"/>
  <c r="CD328" i="30" s="1"/>
  <c r="CE328" i="30" s="1"/>
  <c r="CF328" i="30" s="1"/>
  <c r="CG328" i="30" s="1"/>
  <c r="CH328" i="30" s="1"/>
  <c r="CI328" i="30" s="1"/>
  <c r="CJ328" i="30" s="1"/>
  <c r="CK328" i="30" s="1"/>
  <c r="CL328" i="30" s="1"/>
  <c r="CM328" i="30" s="1"/>
  <c r="CN328" i="30" s="1"/>
  <c r="CO328" i="30" s="1"/>
  <c r="CP328" i="30" s="1"/>
  <c r="CQ328" i="30" s="1"/>
  <c r="CR328" i="30" s="1"/>
  <c r="CS328" i="30" s="1"/>
  <c r="E302" i="30"/>
  <c r="F302" i="30" s="1"/>
  <c r="G302" i="30" s="1"/>
  <c r="H302" i="30" s="1"/>
  <c r="I302" i="30" s="1"/>
  <c r="J302" i="30" s="1"/>
  <c r="K302" i="30" s="1"/>
  <c r="L302" i="30" s="1"/>
  <c r="M302" i="30" s="1"/>
  <c r="N302" i="30" s="1"/>
  <c r="O302" i="30" s="1"/>
  <c r="P302" i="30" s="1"/>
  <c r="Q302" i="30" s="1"/>
  <c r="R302" i="30" s="1"/>
  <c r="S302" i="30" s="1"/>
  <c r="T302" i="30" s="1"/>
  <c r="U302" i="30" s="1"/>
  <c r="V302" i="30" s="1"/>
  <c r="W302" i="30" s="1"/>
  <c r="X302" i="30" s="1"/>
  <c r="Y302" i="30" s="1"/>
  <c r="Z302" i="30" s="1"/>
  <c r="AA302" i="30" s="1"/>
  <c r="AB302" i="30" s="1"/>
  <c r="AC302" i="30" s="1"/>
  <c r="AD302" i="30" s="1"/>
  <c r="AE302" i="30" s="1"/>
  <c r="AF302" i="30" s="1"/>
  <c r="AG302" i="30" s="1"/>
  <c r="AH302" i="30" s="1"/>
  <c r="AI302" i="30" s="1"/>
  <c r="AJ302" i="30" s="1"/>
  <c r="AK302" i="30" s="1"/>
  <c r="AL302" i="30" s="1"/>
  <c r="AM302" i="30" s="1"/>
  <c r="AN302" i="30" s="1"/>
  <c r="AO302" i="30" s="1"/>
  <c r="AP302" i="30" s="1"/>
  <c r="AQ302" i="30" s="1"/>
  <c r="AR302" i="30" s="1"/>
  <c r="AS302" i="30" s="1"/>
  <c r="AT302" i="30" s="1"/>
  <c r="AU302" i="30" s="1"/>
  <c r="AV302" i="30" s="1"/>
  <c r="AW302" i="30" s="1"/>
  <c r="AX302" i="30" s="1"/>
  <c r="AY302" i="30" s="1"/>
  <c r="AZ302" i="30" s="1"/>
  <c r="BA302" i="30" s="1"/>
  <c r="BB302" i="30" s="1"/>
  <c r="BC302" i="30" s="1"/>
  <c r="BD302" i="30" s="1"/>
  <c r="BE302" i="30" s="1"/>
  <c r="BF302" i="30" s="1"/>
  <c r="BG302" i="30" s="1"/>
  <c r="BH302" i="30" s="1"/>
  <c r="BI302" i="30" s="1"/>
  <c r="BJ302" i="30" s="1"/>
  <c r="BK302" i="30" s="1"/>
  <c r="BL302" i="30" s="1"/>
  <c r="BM302" i="30" s="1"/>
  <c r="BN302" i="30" s="1"/>
  <c r="BO302" i="30" s="1"/>
  <c r="BP302" i="30" s="1"/>
  <c r="BQ302" i="30" s="1"/>
  <c r="BR302" i="30" s="1"/>
  <c r="BS302" i="30" s="1"/>
  <c r="BT302" i="30" s="1"/>
  <c r="BU302" i="30" s="1"/>
  <c r="BV302" i="30" s="1"/>
  <c r="BW302" i="30" s="1"/>
  <c r="BX302" i="30" s="1"/>
  <c r="BY302" i="30" s="1"/>
  <c r="BZ302" i="30" s="1"/>
  <c r="CA302" i="30" s="1"/>
  <c r="CB302" i="30" s="1"/>
  <c r="CC302" i="30" s="1"/>
  <c r="CD302" i="30" s="1"/>
  <c r="CE302" i="30" s="1"/>
  <c r="CF302" i="30" s="1"/>
  <c r="CG302" i="30" s="1"/>
  <c r="CH302" i="30" s="1"/>
  <c r="CI302" i="30" s="1"/>
  <c r="CJ302" i="30" s="1"/>
  <c r="CK302" i="30" s="1"/>
  <c r="CL302" i="30" s="1"/>
  <c r="CM302" i="30" s="1"/>
  <c r="CN302" i="30" s="1"/>
  <c r="CO302" i="30" s="1"/>
  <c r="CP302" i="30" s="1"/>
  <c r="CQ302" i="30" s="1"/>
  <c r="CR302" i="30" s="1"/>
  <c r="CS302" i="30" s="1"/>
  <c r="E295" i="30"/>
  <c r="F295" i="30" s="1"/>
  <c r="G295" i="30" s="1"/>
  <c r="H295" i="30" s="1"/>
  <c r="I295" i="30" s="1"/>
  <c r="J295" i="30" s="1"/>
  <c r="K295" i="30" s="1"/>
  <c r="L295" i="30" s="1"/>
  <c r="M295" i="30" s="1"/>
  <c r="N295" i="30" s="1"/>
  <c r="O295" i="30" s="1"/>
  <c r="P295" i="30" s="1"/>
  <c r="Q295" i="30" s="1"/>
  <c r="R295" i="30" s="1"/>
  <c r="S295" i="30" s="1"/>
  <c r="T295" i="30" s="1"/>
  <c r="U295" i="30" s="1"/>
  <c r="V295" i="30" s="1"/>
  <c r="W295" i="30" s="1"/>
  <c r="X295" i="30" s="1"/>
  <c r="Y295" i="30" s="1"/>
  <c r="Z295" i="30" s="1"/>
  <c r="AA295" i="30" s="1"/>
  <c r="AB295" i="30" s="1"/>
  <c r="AC295" i="30" s="1"/>
  <c r="AD295" i="30" s="1"/>
  <c r="AE295" i="30" s="1"/>
  <c r="AF295" i="30" s="1"/>
  <c r="AG295" i="30" s="1"/>
  <c r="AH295" i="30" s="1"/>
  <c r="AI295" i="30" s="1"/>
  <c r="AJ295" i="30" s="1"/>
  <c r="AK295" i="30" s="1"/>
  <c r="AL295" i="30" s="1"/>
  <c r="AM295" i="30" s="1"/>
  <c r="AN295" i="30" s="1"/>
  <c r="AO295" i="30" s="1"/>
  <c r="AP295" i="30" s="1"/>
  <c r="AQ295" i="30" s="1"/>
  <c r="AR295" i="30" s="1"/>
  <c r="AS295" i="30" s="1"/>
  <c r="AT295" i="30" s="1"/>
  <c r="AU295" i="30" s="1"/>
  <c r="AV295" i="30" s="1"/>
  <c r="AW295" i="30" s="1"/>
  <c r="AX295" i="30" s="1"/>
  <c r="AY295" i="30" s="1"/>
  <c r="AZ295" i="30" s="1"/>
  <c r="BA295" i="30" s="1"/>
  <c r="BB295" i="30" s="1"/>
  <c r="BC295" i="30" s="1"/>
  <c r="BD295" i="30" s="1"/>
  <c r="BE295" i="30" s="1"/>
  <c r="BF295" i="30" s="1"/>
  <c r="BG295" i="30" s="1"/>
  <c r="BH295" i="30" s="1"/>
  <c r="BI295" i="30" s="1"/>
  <c r="BJ295" i="30" s="1"/>
  <c r="BK295" i="30" s="1"/>
  <c r="BL295" i="30" s="1"/>
  <c r="BM295" i="30" s="1"/>
  <c r="BN295" i="30" s="1"/>
  <c r="BO295" i="30" s="1"/>
  <c r="BP295" i="30" s="1"/>
  <c r="BQ295" i="30" s="1"/>
  <c r="BR295" i="30" s="1"/>
  <c r="BS295" i="30" s="1"/>
  <c r="BT295" i="30" s="1"/>
  <c r="BU295" i="30" s="1"/>
  <c r="BV295" i="30" s="1"/>
  <c r="BW295" i="30" s="1"/>
  <c r="BX295" i="30" s="1"/>
  <c r="BY295" i="30" s="1"/>
  <c r="BZ295" i="30" s="1"/>
  <c r="CA295" i="30" s="1"/>
  <c r="CB295" i="30" s="1"/>
  <c r="CC295" i="30" s="1"/>
  <c r="CD295" i="30" s="1"/>
  <c r="CE295" i="30" s="1"/>
  <c r="CF295" i="30" s="1"/>
  <c r="CG295" i="30" s="1"/>
  <c r="CH295" i="30" s="1"/>
  <c r="CI295" i="30" s="1"/>
  <c r="CJ295" i="30" s="1"/>
  <c r="CK295" i="30" s="1"/>
  <c r="CL295" i="30" s="1"/>
  <c r="CM295" i="30" s="1"/>
  <c r="CN295" i="30" s="1"/>
  <c r="CO295" i="30" s="1"/>
  <c r="CP295" i="30" s="1"/>
  <c r="CQ295" i="30" s="1"/>
  <c r="CR295" i="30" s="1"/>
  <c r="CS295" i="30" s="1"/>
  <c r="E337" i="30"/>
  <c r="F337" i="30" s="1"/>
  <c r="G337" i="30" s="1"/>
  <c r="H337" i="30" s="1"/>
  <c r="I337" i="30" s="1"/>
  <c r="J337" i="30" s="1"/>
  <c r="K337" i="30" s="1"/>
  <c r="L337" i="30" s="1"/>
  <c r="M337" i="30" s="1"/>
  <c r="N337" i="30" s="1"/>
  <c r="O337" i="30" s="1"/>
  <c r="P337" i="30" s="1"/>
  <c r="Q337" i="30" s="1"/>
  <c r="R337" i="30" s="1"/>
  <c r="S337" i="30" s="1"/>
  <c r="T337" i="30" s="1"/>
  <c r="U337" i="30" s="1"/>
  <c r="V337" i="30" s="1"/>
  <c r="W337" i="30" s="1"/>
  <c r="X337" i="30" s="1"/>
  <c r="Y337" i="30" s="1"/>
  <c r="Z337" i="30" s="1"/>
  <c r="AA337" i="30" s="1"/>
  <c r="AB337" i="30" s="1"/>
  <c r="AC337" i="30" s="1"/>
  <c r="AD337" i="30" s="1"/>
  <c r="AE337" i="30" s="1"/>
  <c r="AF337" i="30" s="1"/>
  <c r="AG337" i="30" s="1"/>
  <c r="AH337" i="30" s="1"/>
  <c r="AI337" i="30" s="1"/>
  <c r="AJ337" i="30" s="1"/>
  <c r="AK337" i="30" s="1"/>
  <c r="AL337" i="30" s="1"/>
  <c r="AM337" i="30" s="1"/>
  <c r="AN337" i="30" s="1"/>
  <c r="AO337" i="30" s="1"/>
  <c r="AP337" i="30" s="1"/>
  <c r="AQ337" i="30" s="1"/>
  <c r="AR337" i="30" s="1"/>
  <c r="AS337" i="30" s="1"/>
  <c r="AT337" i="30" s="1"/>
  <c r="AU337" i="30" s="1"/>
  <c r="AV337" i="30" s="1"/>
  <c r="AW337" i="30" s="1"/>
  <c r="AX337" i="30" s="1"/>
  <c r="AY337" i="30" s="1"/>
  <c r="AZ337" i="30" s="1"/>
  <c r="BA337" i="30" s="1"/>
  <c r="BB337" i="30" s="1"/>
  <c r="BC337" i="30" s="1"/>
  <c r="BD337" i="30" s="1"/>
  <c r="BE337" i="30" s="1"/>
  <c r="BF337" i="30" s="1"/>
  <c r="BG337" i="30" s="1"/>
  <c r="BH337" i="30" s="1"/>
  <c r="BI337" i="30" s="1"/>
  <c r="BJ337" i="30" s="1"/>
  <c r="BK337" i="30" s="1"/>
  <c r="BL337" i="30" s="1"/>
  <c r="BM337" i="30" s="1"/>
  <c r="BN337" i="30" s="1"/>
  <c r="BO337" i="30" s="1"/>
  <c r="BP337" i="30" s="1"/>
  <c r="BQ337" i="30" s="1"/>
  <c r="BR337" i="30" s="1"/>
  <c r="BS337" i="30" s="1"/>
  <c r="BT337" i="30" s="1"/>
  <c r="BU337" i="30" s="1"/>
  <c r="BV337" i="30" s="1"/>
  <c r="BW337" i="30" s="1"/>
  <c r="BX337" i="30" s="1"/>
  <c r="BY337" i="30" s="1"/>
  <c r="BZ337" i="30" s="1"/>
  <c r="CA337" i="30" s="1"/>
  <c r="CB337" i="30" s="1"/>
  <c r="CC337" i="30" s="1"/>
  <c r="CD337" i="30" s="1"/>
  <c r="CE337" i="30" s="1"/>
  <c r="CF337" i="30" s="1"/>
  <c r="CG337" i="30" s="1"/>
  <c r="CH337" i="30" s="1"/>
  <c r="CI337" i="30" s="1"/>
  <c r="CJ337" i="30" s="1"/>
  <c r="CK337" i="30" s="1"/>
  <c r="CL337" i="30" s="1"/>
  <c r="CM337" i="30" s="1"/>
  <c r="CN337" i="30" s="1"/>
  <c r="CO337" i="30" s="1"/>
  <c r="CP337" i="30" s="1"/>
  <c r="CQ337" i="30" s="1"/>
  <c r="CR337" i="30" s="1"/>
  <c r="CS337" i="30" s="1"/>
  <c r="E303" i="30"/>
  <c r="F303" i="30" s="1"/>
  <c r="G303" i="30" s="1"/>
  <c r="H303" i="30" s="1"/>
  <c r="I303" i="30" s="1"/>
  <c r="J303" i="30" s="1"/>
  <c r="K303" i="30" s="1"/>
  <c r="L303" i="30" s="1"/>
  <c r="M303" i="30" s="1"/>
  <c r="N303" i="30" s="1"/>
  <c r="O303" i="30" s="1"/>
  <c r="P303" i="30" s="1"/>
  <c r="Q303" i="30" s="1"/>
  <c r="R303" i="30" s="1"/>
  <c r="S303" i="30" s="1"/>
  <c r="T303" i="30" s="1"/>
  <c r="U303" i="30" s="1"/>
  <c r="V303" i="30" s="1"/>
  <c r="W303" i="30" s="1"/>
  <c r="X303" i="30" s="1"/>
  <c r="Y303" i="30" s="1"/>
  <c r="Z303" i="30" s="1"/>
  <c r="AA303" i="30" s="1"/>
  <c r="AB303" i="30" s="1"/>
  <c r="AC303" i="30" s="1"/>
  <c r="AD303" i="30" s="1"/>
  <c r="AE303" i="30" s="1"/>
  <c r="AF303" i="30" s="1"/>
  <c r="AG303" i="30" s="1"/>
  <c r="AH303" i="30" s="1"/>
  <c r="AI303" i="30" s="1"/>
  <c r="AJ303" i="30" s="1"/>
  <c r="AK303" i="30" s="1"/>
  <c r="AL303" i="30" s="1"/>
  <c r="AM303" i="30" s="1"/>
  <c r="AN303" i="30" s="1"/>
  <c r="AO303" i="30" s="1"/>
  <c r="AP303" i="30" s="1"/>
  <c r="AQ303" i="30" s="1"/>
  <c r="AR303" i="30" s="1"/>
  <c r="AS303" i="30" s="1"/>
  <c r="AT303" i="30" s="1"/>
  <c r="AU303" i="30" s="1"/>
  <c r="AV303" i="30" s="1"/>
  <c r="AW303" i="30" s="1"/>
  <c r="AX303" i="30" s="1"/>
  <c r="AY303" i="30" s="1"/>
  <c r="AZ303" i="30" s="1"/>
  <c r="BA303" i="30" s="1"/>
  <c r="BB303" i="30" s="1"/>
  <c r="BC303" i="30" s="1"/>
  <c r="BD303" i="30" s="1"/>
  <c r="BE303" i="30" s="1"/>
  <c r="BF303" i="30" s="1"/>
  <c r="BG303" i="30" s="1"/>
  <c r="BH303" i="30" s="1"/>
  <c r="BI303" i="30" s="1"/>
  <c r="BJ303" i="30" s="1"/>
  <c r="BK303" i="30" s="1"/>
  <c r="BL303" i="30" s="1"/>
  <c r="BM303" i="30" s="1"/>
  <c r="BN303" i="30" s="1"/>
  <c r="BO303" i="30" s="1"/>
  <c r="BP303" i="30" s="1"/>
  <c r="BQ303" i="30" s="1"/>
  <c r="BR303" i="30" s="1"/>
  <c r="BS303" i="30" s="1"/>
  <c r="BT303" i="30" s="1"/>
  <c r="BU303" i="30" s="1"/>
  <c r="BV303" i="30" s="1"/>
  <c r="BW303" i="30" s="1"/>
  <c r="BX303" i="30" s="1"/>
  <c r="BY303" i="30" s="1"/>
  <c r="BZ303" i="30" s="1"/>
  <c r="CA303" i="30" s="1"/>
  <c r="CB303" i="30" s="1"/>
  <c r="CC303" i="30" s="1"/>
  <c r="CD303" i="30" s="1"/>
  <c r="CE303" i="30" s="1"/>
  <c r="CF303" i="30" s="1"/>
  <c r="CG303" i="30" s="1"/>
  <c r="CH303" i="30" s="1"/>
  <c r="CI303" i="30" s="1"/>
  <c r="CJ303" i="30" s="1"/>
  <c r="CK303" i="30" s="1"/>
  <c r="CL303" i="30" s="1"/>
  <c r="CM303" i="30" s="1"/>
  <c r="CN303" i="30" s="1"/>
  <c r="CO303" i="30" s="1"/>
  <c r="CP303" i="30" s="1"/>
  <c r="CQ303" i="30" s="1"/>
  <c r="CR303" i="30" s="1"/>
  <c r="CS303" i="30" s="1"/>
  <c r="E297" i="30"/>
  <c r="F297" i="30" s="1"/>
  <c r="G297" i="30" s="1"/>
  <c r="H297" i="30" s="1"/>
  <c r="I297" i="30" s="1"/>
  <c r="J297" i="30" s="1"/>
  <c r="K297" i="30" s="1"/>
  <c r="L297" i="30" s="1"/>
  <c r="M297" i="30" s="1"/>
  <c r="N297" i="30" s="1"/>
  <c r="O297" i="30" s="1"/>
  <c r="P297" i="30" s="1"/>
  <c r="Q297" i="30" s="1"/>
  <c r="R297" i="30" s="1"/>
  <c r="S297" i="30" s="1"/>
  <c r="T297" i="30" s="1"/>
  <c r="U297" i="30" s="1"/>
  <c r="V297" i="30" s="1"/>
  <c r="W297" i="30" s="1"/>
  <c r="X297" i="30" s="1"/>
  <c r="Y297" i="30" s="1"/>
  <c r="Z297" i="30" s="1"/>
  <c r="AA297" i="30" s="1"/>
  <c r="AB297" i="30" s="1"/>
  <c r="AC297" i="30" s="1"/>
  <c r="AD297" i="30" s="1"/>
  <c r="AE297" i="30" s="1"/>
  <c r="AF297" i="30" s="1"/>
  <c r="AG297" i="30" s="1"/>
  <c r="AH297" i="30" s="1"/>
  <c r="AI297" i="30" s="1"/>
  <c r="AJ297" i="30" s="1"/>
  <c r="AK297" i="30" s="1"/>
  <c r="AL297" i="30" s="1"/>
  <c r="AM297" i="30" s="1"/>
  <c r="AN297" i="30" s="1"/>
  <c r="AO297" i="30" s="1"/>
  <c r="AP297" i="30" s="1"/>
  <c r="AQ297" i="30" s="1"/>
  <c r="AR297" i="30" s="1"/>
  <c r="AS297" i="30" s="1"/>
  <c r="AT297" i="30" s="1"/>
  <c r="AU297" i="30" s="1"/>
  <c r="AV297" i="30" s="1"/>
  <c r="AW297" i="30" s="1"/>
  <c r="AX297" i="30" s="1"/>
  <c r="AY297" i="30" s="1"/>
  <c r="AZ297" i="30" s="1"/>
  <c r="BA297" i="30" s="1"/>
  <c r="BB297" i="30" s="1"/>
  <c r="BC297" i="30" s="1"/>
  <c r="BD297" i="30" s="1"/>
  <c r="BE297" i="30" s="1"/>
  <c r="BF297" i="30" s="1"/>
  <c r="BG297" i="30" s="1"/>
  <c r="BH297" i="30" s="1"/>
  <c r="BI297" i="30" s="1"/>
  <c r="BJ297" i="30" s="1"/>
  <c r="BK297" i="30" s="1"/>
  <c r="BL297" i="30" s="1"/>
  <c r="BM297" i="30" s="1"/>
  <c r="BN297" i="30" s="1"/>
  <c r="BO297" i="30" s="1"/>
  <c r="BP297" i="30" s="1"/>
  <c r="BQ297" i="30" s="1"/>
  <c r="BR297" i="30" s="1"/>
  <c r="BS297" i="30" s="1"/>
  <c r="BT297" i="30" s="1"/>
  <c r="BU297" i="30" s="1"/>
  <c r="BV297" i="30" s="1"/>
  <c r="BW297" i="30" s="1"/>
  <c r="BX297" i="30" s="1"/>
  <c r="BY297" i="30" s="1"/>
  <c r="BZ297" i="30" s="1"/>
  <c r="CA297" i="30" s="1"/>
  <c r="CB297" i="30" s="1"/>
  <c r="CC297" i="30" s="1"/>
  <c r="CD297" i="30" s="1"/>
  <c r="CE297" i="30" s="1"/>
  <c r="CF297" i="30" s="1"/>
  <c r="CG297" i="30" s="1"/>
  <c r="CH297" i="30" s="1"/>
  <c r="CI297" i="30" s="1"/>
  <c r="CJ297" i="30" s="1"/>
  <c r="CK297" i="30" s="1"/>
  <c r="CL297" i="30" s="1"/>
  <c r="CM297" i="30" s="1"/>
  <c r="CN297" i="30" s="1"/>
  <c r="CO297" i="30" s="1"/>
  <c r="CP297" i="30" s="1"/>
  <c r="CQ297" i="30" s="1"/>
  <c r="CR297" i="30" s="1"/>
  <c r="CS297" i="30" s="1"/>
  <c r="E296" i="30"/>
  <c r="F296" i="30" s="1"/>
  <c r="G296" i="30" s="1"/>
  <c r="H296" i="30" s="1"/>
  <c r="I296" i="30" s="1"/>
  <c r="J296" i="30" s="1"/>
  <c r="K296" i="30" s="1"/>
  <c r="L296" i="30" s="1"/>
  <c r="M296" i="30" s="1"/>
  <c r="N296" i="30" s="1"/>
  <c r="O296" i="30" s="1"/>
  <c r="P296" i="30" s="1"/>
  <c r="Q296" i="30" s="1"/>
  <c r="R296" i="30" s="1"/>
  <c r="S296" i="30" s="1"/>
  <c r="T296" i="30" s="1"/>
  <c r="U296" i="30" s="1"/>
  <c r="V296" i="30" s="1"/>
  <c r="W296" i="30" s="1"/>
  <c r="X296" i="30" s="1"/>
  <c r="Y296" i="30" s="1"/>
  <c r="Z296" i="30" s="1"/>
  <c r="AA296" i="30" s="1"/>
  <c r="AB296" i="30" s="1"/>
  <c r="AC296" i="30" s="1"/>
  <c r="AD296" i="30" s="1"/>
  <c r="AE296" i="30" s="1"/>
  <c r="AF296" i="30" s="1"/>
  <c r="AG296" i="30" s="1"/>
  <c r="AH296" i="30" s="1"/>
  <c r="AI296" i="30" s="1"/>
  <c r="AJ296" i="30" s="1"/>
  <c r="AK296" i="30" s="1"/>
  <c r="AL296" i="30" s="1"/>
  <c r="AM296" i="30" s="1"/>
  <c r="AN296" i="30" s="1"/>
  <c r="AO296" i="30" s="1"/>
  <c r="AP296" i="30" s="1"/>
  <c r="AQ296" i="30" s="1"/>
  <c r="AR296" i="30" s="1"/>
  <c r="AS296" i="30" s="1"/>
  <c r="AT296" i="30" s="1"/>
  <c r="AU296" i="30" s="1"/>
  <c r="AV296" i="30" s="1"/>
  <c r="AW296" i="30" s="1"/>
  <c r="AX296" i="30" s="1"/>
  <c r="AY296" i="30" s="1"/>
  <c r="AZ296" i="30" s="1"/>
  <c r="BA296" i="30" s="1"/>
  <c r="BB296" i="30" s="1"/>
  <c r="BC296" i="30" s="1"/>
  <c r="BD296" i="30" s="1"/>
  <c r="BE296" i="30" s="1"/>
  <c r="BF296" i="30" s="1"/>
  <c r="BG296" i="30" s="1"/>
  <c r="BH296" i="30" s="1"/>
  <c r="BI296" i="30" s="1"/>
  <c r="BJ296" i="30" s="1"/>
  <c r="BK296" i="30" s="1"/>
  <c r="BL296" i="30" s="1"/>
  <c r="BM296" i="30" s="1"/>
  <c r="BN296" i="30" s="1"/>
  <c r="BO296" i="30" s="1"/>
  <c r="BP296" i="30" s="1"/>
  <c r="BQ296" i="30" s="1"/>
  <c r="BR296" i="30" s="1"/>
  <c r="BS296" i="30" s="1"/>
  <c r="BT296" i="30" s="1"/>
  <c r="BU296" i="30" s="1"/>
  <c r="BV296" i="30" s="1"/>
  <c r="BW296" i="30" s="1"/>
  <c r="BX296" i="30" s="1"/>
  <c r="BY296" i="30" s="1"/>
  <c r="BZ296" i="30" s="1"/>
  <c r="CA296" i="30" s="1"/>
  <c r="CB296" i="30" s="1"/>
  <c r="CC296" i="30" s="1"/>
  <c r="CD296" i="30" s="1"/>
  <c r="CE296" i="30" s="1"/>
  <c r="CF296" i="30" s="1"/>
  <c r="CG296" i="30" s="1"/>
  <c r="CH296" i="30" s="1"/>
  <c r="CI296" i="30" s="1"/>
  <c r="CJ296" i="30" s="1"/>
  <c r="CK296" i="30" s="1"/>
  <c r="CL296" i="30" s="1"/>
  <c r="CM296" i="30" s="1"/>
  <c r="CN296" i="30" s="1"/>
  <c r="CO296" i="30" s="1"/>
  <c r="CP296" i="30" s="1"/>
  <c r="CQ296" i="30" s="1"/>
  <c r="CR296" i="30" s="1"/>
  <c r="CS296" i="30" s="1"/>
  <c r="E339" i="30"/>
  <c r="F339" i="30" s="1"/>
  <c r="G339" i="30" s="1"/>
  <c r="H339" i="30" s="1"/>
  <c r="I339" i="30" s="1"/>
  <c r="J339" i="30" s="1"/>
  <c r="K339" i="30" s="1"/>
  <c r="L339" i="30" s="1"/>
  <c r="M339" i="30" s="1"/>
  <c r="N339" i="30" s="1"/>
  <c r="O339" i="30" s="1"/>
  <c r="P339" i="30" s="1"/>
  <c r="Q339" i="30" s="1"/>
  <c r="R339" i="30" s="1"/>
  <c r="S339" i="30" s="1"/>
  <c r="T339" i="30" s="1"/>
  <c r="U339" i="30" s="1"/>
  <c r="V339" i="30" s="1"/>
  <c r="W339" i="30" s="1"/>
  <c r="X339" i="30" s="1"/>
  <c r="Y339" i="30" s="1"/>
  <c r="Z339" i="30" s="1"/>
  <c r="AA339" i="30" s="1"/>
  <c r="AB339" i="30" s="1"/>
  <c r="AC339" i="30" s="1"/>
  <c r="AD339" i="30" s="1"/>
  <c r="AE339" i="30" s="1"/>
  <c r="AF339" i="30" s="1"/>
  <c r="AG339" i="30" s="1"/>
  <c r="AH339" i="30" s="1"/>
  <c r="AI339" i="30" s="1"/>
  <c r="AJ339" i="30" s="1"/>
  <c r="AK339" i="30" s="1"/>
  <c r="AL339" i="30" s="1"/>
  <c r="AM339" i="30" s="1"/>
  <c r="AN339" i="30" s="1"/>
  <c r="AO339" i="30" s="1"/>
  <c r="AP339" i="30" s="1"/>
  <c r="AQ339" i="30" s="1"/>
  <c r="AR339" i="30" s="1"/>
  <c r="AS339" i="30" s="1"/>
  <c r="AT339" i="30" s="1"/>
  <c r="AU339" i="30" s="1"/>
  <c r="AV339" i="30" s="1"/>
  <c r="AW339" i="30" s="1"/>
  <c r="AX339" i="30" s="1"/>
  <c r="AY339" i="30" s="1"/>
  <c r="AZ339" i="30" s="1"/>
  <c r="BA339" i="30" s="1"/>
  <c r="BB339" i="30" s="1"/>
  <c r="BC339" i="30" s="1"/>
  <c r="BD339" i="30" s="1"/>
  <c r="BE339" i="30" s="1"/>
  <c r="BF339" i="30" s="1"/>
  <c r="BG339" i="30" s="1"/>
  <c r="BH339" i="30" s="1"/>
  <c r="BI339" i="30" s="1"/>
  <c r="BJ339" i="30" s="1"/>
  <c r="BK339" i="30" s="1"/>
  <c r="BL339" i="30" s="1"/>
  <c r="BM339" i="30" s="1"/>
  <c r="BN339" i="30" s="1"/>
  <c r="BO339" i="30" s="1"/>
  <c r="BP339" i="30" s="1"/>
  <c r="BQ339" i="30" s="1"/>
  <c r="BR339" i="30" s="1"/>
  <c r="BS339" i="30" s="1"/>
  <c r="BT339" i="30" s="1"/>
  <c r="BU339" i="30" s="1"/>
  <c r="BV339" i="30" s="1"/>
  <c r="BW339" i="30" s="1"/>
  <c r="BX339" i="30" s="1"/>
  <c r="BY339" i="30" s="1"/>
  <c r="BZ339" i="30" s="1"/>
  <c r="CA339" i="30" s="1"/>
  <c r="CB339" i="30" s="1"/>
  <c r="CC339" i="30" s="1"/>
  <c r="CD339" i="30" s="1"/>
  <c r="CE339" i="30" s="1"/>
  <c r="CF339" i="30" s="1"/>
  <c r="CG339" i="30" s="1"/>
  <c r="CH339" i="30" s="1"/>
  <c r="CI339" i="30" s="1"/>
  <c r="CJ339" i="30" s="1"/>
  <c r="CK339" i="30" s="1"/>
  <c r="CL339" i="30" s="1"/>
  <c r="CM339" i="30" s="1"/>
  <c r="CN339" i="30" s="1"/>
  <c r="CO339" i="30" s="1"/>
  <c r="CP339" i="30" s="1"/>
  <c r="CQ339" i="30" s="1"/>
  <c r="CR339" i="30" s="1"/>
  <c r="CS339" i="30" s="1"/>
  <c r="E306" i="30"/>
  <c r="F306" i="30" s="1"/>
  <c r="G306" i="30" s="1"/>
  <c r="H306" i="30" s="1"/>
  <c r="I306" i="30" s="1"/>
  <c r="J306" i="30" s="1"/>
  <c r="K306" i="30" s="1"/>
  <c r="L306" i="30" s="1"/>
  <c r="M306" i="30" s="1"/>
  <c r="N306" i="30" s="1"/>
  <c r="O306" i="30" s="1"/>
  <c r="P306" i="30" s="1"/>
  <c r="Q306" i="30" s="1"/>
  <c r="R306" i="30" s="1"/>
  <c r="S306" i="30" s="1"/>
  <c r="T306" i="30" s="1"/>
  <c r="U306" i="30" s="1"/>
  <c r="V306" i="30" s="1"/>
  <c r="W306" i="30" s="1"/>
  <c r="X306" i="30" s="1"/>
  <c r="Y306" i="30" s="1"/>
  <c r="Z306" i="30" s="1"/>
  <c r="AA306" i="30" s="1"/>
  <c r="AB306" i="30" s="1"/>
  <c r="AC306" i="30" s="1"/>
  <c r="AD306" i="30" s="1"/>
  <c r="AE306" i="30" s="1"/>
  <c r="AF306" i="30" s="1"/>
  <c r="AG306" i="30" s="1"/>
  <c r="AH306" i="30" s="1"/>
  <c r="AI306" i="30" s="1"/>
  <c r="AJ306" i="30" s="1"/>
  <c r="AK306" i="30" s="1"/>
  <c r="AL306" i="30" s="1"/>
  <c r="AM306" i="30" s="1"/>
  <c r="AN306" i="30" s="1"/>
  <c r="AO306" i="30" s="1"/>
  <c r="AP306" i="30" s="1"/>
  <c r="AQ306" i="30" s="1"/>
  <c r="AR306" i="30" s="1"/>
  <c r="AS306" i="30" s="1"/>
  <c r="AT306" i="30" s="1"/>
  <c r="AU306" i="30" s="1"/>
  <c r="AV306" i="30" s="1"/>
  <c r="AW306" i="30" s="1"/>
  <c r="AX306" i="30" s="1"/>
  <c r="AY306" i="30" s="1"/>
  <c r="AZ306" i="30" s="1"/>
  <c r="BA306" i="30" s="1"/>
  <c r="BB306" i="30" s="1"/>
  <c r="BC306" i="30" s="1"/>
  <c r="BD306" i="30" s="1"/>
  <c r="BE306" i="30" s="1"/>
  <c r="BF306" i="30" s="1"/>
  <c r="BG306" i="30" s="1"/>
  <c r="BH306" i="30" s="1"/>
  <c r="BI306" i="30" s="1"/>
  <c r="BJ306" i="30" s="1"/>
  <c r="BK306" i="30" s="1"/>
  <c r="BL306" i="30" s="1"/>
  <c r="BM306" i="30" s="1"/>
  <c r="BN306" i="30" s="1"/>
  <c r="BO306" i="30" s="1"/>
  <c r="BP306" i="30" s="1"/>
  <c r="BQ306" i="30" s="1"/>
  <c r="BR306" i="30" s="1"/>
  <c r="BS306" i="30" s="1"/>
  <c r="BT306" i="30" s="1"/>
  <c r="BU306" i="30" s="1"/>
  <c r="BV306" i="30" s="1"/>
  <c r="BW306" i="30" s="1"/>
  <c r="BX306" i="30" s="1"/>
  <c r="BY306" i="30" s="1"/>
  <c r="BZ306" i="30" s="1"/>
  <c r="CA306" i="30" s="1"/>
  <c r="CB306" i="30" s="1"/>
  <c r="CC306" i="30" s="1"/>
  <c r="CD306" i="30" s="1"/>
  <c r="CE306" i="30" s="1"/>
  <c r="CF306" i="30" s="1"/>
  <c r="CG306" i="30" s="1"/>
  <c r="CH306" i="30" s="1"/>
  <c r="CI306" i="30" s="1"/>
  <c r="CJ306" i="30" s="1"/>
  <c r="CK306" i="30" s="1"/>
  <c r="CL306" i="30" s="1"/>
  <c r="CM306" i="30" s="1"/>
  <c r="CN306" i="30" s="1"/>
  <c r="CO306" i="30" s="1"/>
  <c r="CP306" i="30" s="1"/>
  <c r="CQ306" i="30" s="1"/>
  <c r="CR306" i="30" s="1"/>
  <c r="CS306" i="30" s="1"/>
  <c r="E323" i="30"/>
  <c r="F323" i="30" s="1"/>
  <c r="G323" i="30" s="1"/>
  <c r="H323" i="30" s="1"/>
  <c r="I323" i="30" s="1"/>
  <c r="J323" i="30" s="1"/>
  <c r="K323" i="30" s="1"/>
  <c r="L323" i="30" s="1"/>
  <c r="M323" i="30" s="1"/>
  <c r="N323" i="30" s="1"/>
  <c r="O323" i="30" s="1"/>
  <c r="P323" i="30" s="1"/>
  <c r="Q323" i="30" s="1"/>
  <c r="R323" i="30" s="1"/>
  <c r="S323" i="30" s="1"/>
  <c r="T323" i="30" s="1"/>
  <c r="U323" i="30" s="1"/>
  <c r="V323" i="30" s="1"/>
  <c r="W323" i="30" s="1"/>
  <c r="X323" i="30" s="1"/>
  <c r="Y323" i="30" s="1"/>
  <c r="Z323" i="30" s="1"/>
  <c r="AA323" i="30" s="1"/>
  <c r="AB323" i="30" s="1"/>
  <c r="AC323" i="30" s="1"/>
  <c r="AD323" i="30" s="1"/>
  <c r="AE323" i="30" s="1"/>
  <c r="AF323" i="30" s="1"/>
  <c r="AG323" i="30" s="1"/>
  <c r="AH323" i="30" s="1"/>
  <c r="AI323" i="30" s="1"/>
  <c r="AJ323" i="30" s="1"/>
  <c r="AK323" i="30" s="1"/>
  <c r="AL323" i="30" s="1"/>
  <c r="AM323" i="30" s="1"/>
  <c r="AN323" i="30" s="1"/>
  <c r="AO323" i="30" s="1"/>
  <c r="AP323" i="30" s="1"/>
  <c r="AQ323" i="30" s="1"/>
  <c r="AR323" i="30" s="1"/>
  <c r="AS323" i="30" s="1"/>
  <c r="AT323" i="30" s="1"/>
  <c r="AU323" i="30" s="1"/>
  <c r="AV323" i="30" s="1"/>
  <c r="AW323" i="30" s="1"/>
  <c r="AX323" i="30" s="1"/>
  <c r="AY323" i="30" s="1"/>
  <c r="AZ323" i="30" s="1"/>
  <c r="BA323" i="30" s="1"/>
  <c r="BB323" i="30" s="1"/>
  <c r="BC323" i="30" s="1"/>
  <c r="BD323" i="30" s="1"/>
  <c r="BE323" i="30" s="1"/>
  <c r="BF323" i="30" s="1"/>
  <c r="BG323" i="30" s="1"/>
  <c r="BH323" i="30" s="1"/>
  <c r="BI323" i="30" s="1"/>
  <c r="BJ323" i="30" s="1"/>
  <c r="BK323" i="30" s="1"/>
  <c r="BL323" i="30" s="1"/>
  <c r="BM323" i="30" s="1"/>
  <c r="BN323" i="30" s="1"/>
  <c r="BO323" i="30" s="1"/>
  <c r="BP323" i="30" s="1"/>
  <c r="BQ323" i="30" s="1"/>
  <c r="BR323" i="30" s="1"/>
  <c r="BS323" i="30" s="1"/>
  <c r="BT323" i="30" s="1"/>
  <c r="BU323" i="30" s="1"/>
  <c r="BV323" i="30" s="1"/>
  <c r="BW323" i="30" s="1"/>
  <c r="BX323" i="30" s="1"/>
  <c r="BY323" i="30" s="1"/>
  <c r="BZ323" i="30" s="1"/>
  <c r="CA323" i="30" s="1"/>
  <c r="CB323" i="30" s="1"/>
  <c r="CC323" i="30" s="1"/>
  <c r="CD323" i="30" s="1"/>
  <c r="CE323" i="30" s="1"/>
  <c r="CF323" i="30" s="1"/>
  <c r="CG323" i="30" s="1"/>
  <c r="CH323" i="30" s="1"/>
  <c r="CI323" i="30" s="1"/>
  <c r="CJ323" i="30" s="1"/>
  <c r="CK323" i="30" s="1"/>
  <c r="CL323" i="30" s="1"/>
  <c r="CM323" i="30" s="1"/>
  <c r="CN323" i="30" s="1"/>
  <c r="CO323" i="30" s="1"/>
  <c r="CP323" i="30" s="1"/>
  <c r="CQ323" i="30" s="1"/>
  <c r="CR323" i="30" s="1"/>
  <c r="CS323" i="30" s="1"/>
  <c r="E333" i="30"/>
  <c r="F333" i="30" s="1"/>
  <c r="G333" i="30" s="1"/>
  <c r="H333" i="30" s="1"/>
  <c r="I333" i="30" s="1"/>
  <c r="J333" i="30" s="1"/>
  <c r="K333" i="30" s="1"/>
  <c r="L333" i="30" s="1"/>
  <c r="M333" i="30" s="1"/>
  <c r="N333" i="30" s="1"/>
  <c r="O333" i="30" s="1"/>
  <c r="P333" i="30" s="1"/>
  <c r="Q333" i="30" s="1"/>
  <c r="R333" i="30" s="1"/>
  <c r="S333" i="30" s="1"/>
  <c r="T333" i="30" s="1"/>
  <c r="U333" i="30" s="1"/>
  <c r="V333" i="30" s="1"/>
  <c r="W333" i="30" s="1"/>
  <c r="X333" i="30" s="1"/>
  <c r="Y333" i="30" s="1"/>
  <c r="Z333" i="30" s="1"/>
  <c r="AA333" i="30" s="1"/>
  <c r="AB333" i="30" s="1"/>
  <c r="AC333" i="30" s="1"/>
  <c r="AD333" i="30" s="1"/>
  <c r="AE333" i="30" s="1"/>
  <c r="AF333" i="30" s="1"/>
  <c r="AG333" i="30" s="1"/>
  <c r="AH333" i="30" s="1"/>
  <c r="AI333" i="30" s="1"/>
  <c r="AJ333" i="30" s="1"/>
  <c r="AK333" i="30" s="1"/>
  <c r="AL333" i="30" s="1"/>
  <c r="AM333" i="30" s="1"/>
  <c r="AN333" i="30" s="1"/>
  <c r="AO333" i="30" s="1"/>
  <c r="AP333" i="30" s="1"/>
  <c r="AQ333" i="30" s="1"/>
  <c r="AR333" i="30" s="1"/>
  <c r="AS333" i="30" s="1"/>
  <c r="AT333" i="30" s="1"/>
  <c r="AU333" i="30" s="1"/>
  <c r="AV333" i="30" s="1"/>
  <c r="AW333" i="30" s="1"/>
  <c r="AX333" i="30" s="1"/>
  <c r="AY333" i="30" s="1"/>
  <c r="AZ333" i="30" s="1"/>
  <c r="BA333" i="30" s="1"/>
  <c r="BB333" i="30" s="1"/>
  <c r="BC333" i="30" s="1"/>
  <c r="BD333" i="30" s="1"/>
  <c r="BE333" i="30" s="1"/>
  <c r="BF333" i="30" s="1"/>
  <c r="BG333" i="30" s="1"/>
  <c r="BH333" i="30" s="1"/>
  <c r="BI333" i="30" s="1"/>
  <c r="BJ333" i="30" s="1"/>
  <c r="BK333" i="30" s="1"/>
  <c r="BL333" i="30" s="1"/>
  <c r="BM333" i="30" s="1"/>
  <c r="BN333" i="30" s="1"/>
  <c r="BO333" i="30" s="1"/>
  <c r="BP333" i="30" s="1"/>
  <c r="BQ333" i="30" s="1"/>
  <c r="BR333" i="30" s="1"/>
  <c r="BS333" i="30" s="1"/>
  <c r="BT333" i="30" s="1"/>
  <c r="BU333" i="30" s="1"/>
  <c r="BV333" i="30" s="1"/>
  <c r="BW333" i="30" s="1"/>
  <c r="BX333" i="30" s="1"/>
  <c r="BY333" i="30" s="1"/>
  <c r="BZ333" i="30" s="1"/>
  <c r="CA333" i="30" s="1"/>
  <c r="CB333" i="30" s="1"/>
  <c r="CC333" i="30" s="1"/>
  <c r="CD333" i="30" s="1"/>
  <c r="CE333" i="30" s="1"/>
  <c r="CF333" i="30" s="1"/>
  <c r="CG333" i="30" s="1"/>
  <c r="CH333" i="30" s="1"/>
  <c r="CI333" i="30" s="1"/>
  <c r="CJ333" i="30" s="1"/>
  <c r="CK333" i="30" s="1"/>
  <c r="CL333" i="30" s="1"/>
  <c r="CM333" i="30" s="1"/>
  <c r="CN333" i="30" s="1"/>
  <c r="CO333" i="30" s="1"/>
  <c r="CP333" i="30" s="1"/>
  <c r="CQ333" i="30" s="1"/>
  <c r="CR333" i="30" s="1"/>
  <c r="CS333" i="30" s="1"/>
  <c r="E308" i="30"/>
  <c r="F308" i="30" s="1"/>
  <c r="G308" i="30" s="1"/>
  <c r="H308" i="30" s="1"/>
  <c r="I308" i="30" s="1"/>
  <c r="J308" i="30" s="1"/>
  <c r="K308" i="30" s="1"/>
  <c r="L308" i="30" s="1"/>
  <c r="M308" i="30" s="1"/>
  <c r="N308" i="30" s="1"/>
  <c r="O308" i="30" s="1"/>
  <c r="P308" i="30" s="1"/>
  <c r="Q308" i="30" s="1"/>
  <c r="R308" i="30" s="1"/>
  <c r="S308" i="30" s="1"/>
  <c r="T308" i="30" s="1"/>
  <c r="U308" i="30" s="1"/>
  <c r="V308" i="30" s="1"/>
  <c r="W308" i="30" s="1"/>
  <c r="X308" i="30" s="1"/>
  <c r="Y308" i="30" s="1"/>
  <c r="Z308" i="30" s="1"/>
  <c r="AA308" i="30" s="1"/>
  <c r="AB308" i="30" s="1"/>
  <c r="AC308" i="30" s="1"/>
  <c r="AD308" i="30" s="1"/>
  <c r="AE308" i="30" s="1"/>
  <c r="AF308" i="30" s="1"/>
  <c r="AG308" i="30" s="1"/>
  <c r="AH308" i="30" s="1"/>
  <c r="AI308" i="30" s="1"/>
  <c r="AJ308" i="30" s="1"/>
  <c r="AK308" i="30" s="1"/>
  <c r="AL308" i="30" s="1"/>
  <c r="AM308" i="30" s="1"/>
  <c r="AN308" i="30" s="1"/>
  <c r="AO308" i="30" s="1"/>
  <c r="AP308" i="30" s="1"/>
  <c r="AQ308" i="30" s="1"/>
  <c r="AR308" i="30" s="1"/>
  <c r="AS308" i="30" s="1"/>
  <c r="AT308" i="30" s="1"/>
  <c r="AU308" i="30" s="1"/>
  <c r="AV308" i="30" s="1"/>
  <c r="AW308" i="30" s="1"/>
  <c r="AX308" i="30" s="1"/>
  <c r="AY308" i="30" s="1"/>
  <c r="AZ308" i="30" s="1"/>
  <c r="BA308" i="30" s="1"/>
  <c r="BB308" i="30" s="1"/>
  <c r="BC308" i="30" s="1"/>
  <c r="BD308" i="30" s="1"/>
  <c r="BE308" i="30" s="1"/>
  <c r="BF308" i="30" s="1"/>
  <c r="BG308" i="30" s="1"/>
  <c r="BH308" i="30" s="1"/>
  <c r="BI308" i="30" s="1"/>
  <c r="BJ308" i="30" s="1"/>
  <c r="BK308" i="30" s="1"/>
  <c r="BL308" i="30" s="1"/>
  <c r="BM308" i="30" s="1"/>
  <c r="BN308" i="30" s="1"/>
  <c r="BO308" i="30" s="1"/>
  <c r="BP308" i="30" s="1"/>
  <c r="BQ308" i="30" s="1"/>
  <c r="BR308" i="30" s="1"/>
  <c r="BS308" i="30" s="1"/>
  <c r="BT308" i="30" s="1"/>
  <c r="BU308" i="30" s="1"/>
  <c r="BV308" i="30" s="1"/>
  <c r="BW308" i="30" s="1"/>
  <c r="BX308" i="30" s="1"/>
  <c r="BY308" i="30" s="1"/>
  <c r="BZ308" i="30" s="1"/>
  <c r="CA308" i="30" s="1"/>
  <c r="CB308" i="30" s="1"/>
  <c r="CC308" i="30" s="1"/>
  <c r="CD308" i="30" s="1"/>
  <c r="CE308" i="30" s="1"/>
  <c r="CF308" i="30" s="1"/>
  <c r="CG308" i="30" s="1"/>
  <c r="CH308" i="30" s="1"/>
  <c r="CI308" i="30" s="1"/>
  <c r="CJ308" i="30" s="1"/>
  <c r="CK308" i="30" s="1"/>
  <c r="CL308" i="30" s="1"/>
  <c r="CM308" i="30" s="1"/>
  <c r="CN308" i="30" s="1"/>
  <c r="CO308" i="30" s="1"/>
  <c r="CP308" i="30" s="1"/>
  <c r="CQ308" i="30" s="1"/>
  <c r="CR308" i="30" s="1"/>
  <c r="CS308" i="30" s="1"/>
  <c r="E330" i="30"/>
  <c r="F330" i="30" s="1"/>
  <c r="G330" i="30" s="1"/>
  <c r="H330" i="30" s="1"/>
  <c r="I330" i="30" s="1"/>
  <c r="J330" i="30" s="1"/>
  <c r="K330" i="30" s="1"/>
  <c r="L330" i="30" s="1"/>
  <c r="M330" i="30" s="1"/>
  <c r="N330" i="30" s="1"/>
  <c r="O330" i="30" s="1"/>
  <c r="P330" i="30" s="1"/>
  <c r="Q330" i="30" s="1"/>
  <c r="R330" i="30" s="1"/>
  <c r="S330" i="30" s="1"/>
  <c r="T330" i="30" s="1"/>
  <c r="U330" i="30" s="1"/>
  <c r="V330" i="30" s="1"/>
  <c r="W330" i="30" s="1"/>
  <c r="X330" i="30" s="1"/>
  <c r="Y330" i="30" s="1"/>
  <c r="Z330" i="30" s="1"/>
  <c r="AA330" i="30" s="1"/>
  <c r="AB330" i="30" s="1"/>
  <c r="AC330" i="30" s="1"/>
  <c r="AD330" i="30" s="1"/>
  <c r="AE330" i="30" s="1"/>
  <c r="AF330" i="30" s="1"/>
  <c r="AG330" i="30" s="1"/>
  <c r="AH330" i="30" s="1"/>
  <c r="AI330" i="30" s="1"/>
  <c r="AJ330" i="30" s="1"/>
  <c r="AK330" i="30" s="1"/>
  <c r="AL330" i="30" s="1"/>
  <c r="AM330" i="30" s="1"/>
  <c r="AN330" i="30" s="1"/>
  <c r="AO330" i="30" s="1"/>
  <c r="AP330" i="30" s="1"/>
  <c r="AQ330" i="30" s="1"/>
  <c r="AR330" i="30" s="1"/>
  <c r="AS330" i="30" s="1"/>
  <c r="AT330" i="30" s="1"/>
  <c r="AU330" i="30" s="1"/>
  <c r="AV330" i="30" s="1"/>
  <c r="AW330" i="30" s="1"/>
  <c r="AX330" i="30" s="1"/>
  <c r="AY330" i="30" s="1"/>
  <c r="AZ330" i="30" s="1"/>
  <c r="BA330" i="30" s="1"/>
  <c r="BB330" i="30" s="1"/>
  <c r="BC330" i="30" s="1"/>
  <c r="BD330" i="30" s="1"/>
  <c r="BE330" i="30" s="1"/>
  <c r="BF330" i="30" s="1"/>
  <c r="BG330" i="30" s="1"/>
  <c r="BH330" i="30" s="1"/>
  <c r="BI330" i="30" s="1"/>
  <c r="BJ330" i="30" s="1"/>
  <c r="BK330" i="30" s="1"/>
  <c r="BL330" i="30" s="1"/>
  <c r="BM330" i="30" s="1"/>
  <c r="BN330" i="30" s="1"/>
  <c r="BO330" i="30" s="1"/>
  <c r="BP330" i="30" s="1"/>
  <c r="BQ330" i="30" s="1"/>
  <c r="BR330" i="30" s="1"/>
  <c r="BS330" i="30" s="1"/>
  <c r="BT330" i="30" s="1"/>
  <c r="BU330" i="30" s="1"/>
  <c r="BV330" i="30" s="1"/>
  <c r="BW330" i="30" s="1"/>
  <c r="BX330" i="30" s="1"/>
  <c r="BY330" i="30" s="1"/>
  <c r="BZ330" i="30" s="1"/>
  <c r="CA330" i="30" s="1"/>
  <c r="CB330" i="30" s="1"/>
  <c r="CC330" i="30" s="1"/>
  <c r="CD330" i="30" s="1"/>
  <c r="CE330" i="30" s="1"/>
  <c r="CF330" i="30" s="1"/>
  <c r="CG330" i="30" s="1"/>
  <c r="CH330" i="30" s="1"/>
  <c r="CI330" i="30" s="1"/>
  <c r="CJ330" i="30" s="1"/>
  <c r="CK330" i="30" s="1"/>
  <c r="CL330" i="30" s="1"/>
  <c r="CM330" i="30" s="1"/>
  <c r="CN330" i="30" s="1"/>
  <c r="CO330" i="30" s="1"/>
  <c r="CP330" i="30" s="1"/>
  <c r="CQ330" i="30" s="1"/>
  <c r="CR330" i="30" s="1"/>
  <c r="CS330" i="30" s="1"/>
  <c r="E332" i="30"/>
  <c r="F332" i="30" s="1"/>
  <c r="G332" i="30" s="1"/>
  <c r="H332" i="30" s="1"/>
  <c r="I332" i="30" s="1"/>
  <c r="J332" i="30" s="1"/>
  <c r="K332" i="30" s="1"/>
  <c r="L332" i="30" s="1"/>
  <c r="M332" i="30" s="1"/>
  <c r="N332" i="30" s="1"/>
  <c r="O332" i="30" s="1"/>
  <c r="P332" i="30" s="1"/>
  <c r="Q332" i="30" s="1"/>
  <c r="R332" i="30" s="1"/>
  <c r="S332" i="30" s="1"/>
  <c r="T332" i="30" s="1"/>
  <c r="U332" i="30" s="1"/>
  <c r="V332" i="30" s="1"/>
  <c r="W332" i="30" s="1"/>
  <c r="X332" i="30" s="1"/>
  <c r="Y332" i="30" s="1"/>
  <c r="Z332" i="30" s="1"/>
  <c r="AA332" i="30" s="1"/>
  <c r="AB332" i="30" s="1"/>
  <c r="AC332" i="30" s="1"/>
  <c r="AD332" i="30" s="1"/>
  <c r="AE332" i="30" s="1"/>
  <c r="AF332" i="30" s="1"/>
  <c r="AG332" i="30" s="1"/>
  <c r="AH332" i="30" s="1"/>
  <c r="AI332" i="30" s="1"/>
  <c r="AJ332" i="30" s="1"/>
  <c r="AK332" i="30" s="1"/>
  <c r="AL332" i="30" s="1"/>
  <c r="AM332" i="30" s="1"/>
  <c r="AN332" i="30" s="1"/>
  <c r="AO332" i="30" s="1"/>
  <c r="AP332" i="30" s="1"/>
  <c r="AQ332" i="30" s="1"/>
  <c r="AR332" i="30" s="1"/>
  <c r="AS332" i="30" s="1"/>
  <c r="AT332" i="30" s="1"/>
  <c r="AU332" i="30" s="1"/>
  <c r="AV332" i="30" s="1"/>
  <c r="AW332" i="30" s="1"/>
  <c r="AX332" i="30" s="1"/>
  <c r="AY332" i="30" s="1"/>
  <c r="AZ332" i="30" s="1"/>
  <c r="BA332" i="30" s="1"/>
  <c r="BB332" i="30" s="1"/>
  <c r="BC332" i="30" s="1"/>
  <c r="BD332" i="30" s="1"/>
  <c r="BE332" i="30" s="1"/>
  <c r="BF332" i="30" s="1"/>
  <c r="BG332" i="30" s="1"/>
  <c r="BH332" i="30" s="1"/>
  <c r="BI332" i="30" s="1"/>
  <c r="BJ332" i="30" s="1"/>
  <c r="BK332" i="30" s="1"/>
  <c r="BL332" i="30" s="1"/>
  <c r="BM332" i="30" s="1"/>
  <c r="BN332" i="30" s="1"/>
  <c r="BO332" i="30" s="1"/>
  <c r="BP332" i="30" s="1"/>
  <c r="BQ332" i="30" s="1"/>
  <c r="BR332" i="30" s="1"/>
  <c r="BS332" i="30" s="1"/>
  <c r="BT332" i="30" s="1"/>
  <c r="BU332" i="30" s="1"/>
  <c r="BV332" i="30" s="1"/>
  <c r="BW332" i="30" s="1"/>
  <c r="BX332" i="30" s="1"/>
  <c r="BY332" i="30" s="1"/>
  <c r="BZ332" i="30" s="1"/>
  <c r="CA332" i="30" s="1"/>
  <c r="CB332" i="30" s="1"/>
  <c r="CC332" i="30" s="1"/>
  <c r="CD332" i="30" s="1"/>
  <c r="CE332" i="30" s="1"/>
  <c r="CF332" i="30" s="1"/>
  <c r="CG332" i="30" s="1"/>
  <c r="CH332" i="30" s="1"/>
  <c r="CI332" i="30" s="1"/>
  <c r="CJ332" i="30" s="1"/>
  <c r="CK332" i="30" s="1"/>
  <c r="CL332" i="30" s="1"/>
  <c r="CM332" i="30" s="1"/>
  <c r="CN332" i="30" s="1"/>
  <c r="CO332" i="30" s="1"/>
  <c r="CP332" i="30" s="1"/>
  <c r="CQ332" i="30" s="1"/>
  <c r="CR332" i="30" s="1"/>
  <c r="CS332" i="30" s="1"/>
  <c r="E338" i="30"/>
  <c r="F338" i="30" s="1"/>
  <c r="G338" i="30" s="1"/>
  <c r="H338" i="30" s="1"/>
  <c r="I338" i="30" s="1"/>
  <c r="J338" i="30" s="1"/>
  <c r="K338" i="30" s="1"/>
  <c r="L338" i="30" s="1"/>
  <c r="M338" i="30" s="1"/>
  <c r="N338" i="30" s="1"/>
  <c r="O338" i="30" s="1"/>
  <c r="P338" i="30" s="1"/>
  <c r="Q338" i="30" s="1"/>
  <c r="R338" i="30" s="1"/>
  <c r="S338" i="30" s="1"/>
  <c r="T338" i="30" s="1"/>
  <c r="U338" i="30" s="1"/>
  <c r="V338" i="30" s="1"/>
  <c r="W338" i="30" s="1"/>
  <c r="X338" i="30" s="1"/>
  <c r="Y338" i="30" s="1"/>
  <c r="Z338" i="30" s="1"/>
  <c r="AA338" i="30" s="1"/>
  <c r="AB338" i="30" s="1"/>
  <c r="AC338" i="30" s="1"/>
  <c r="AD338" i="30" s="1"/>
  <c r="AE338" i="30" s="1"/>
  <c r="AF338" i="30" s="1"/>
  <c r="AG338" i="30" s="1"/>
  <c r="AH338" i="30" s="1"/>
  <c r="AI338" i="30" s="1"/>
  <c r="AJ338" i="30" s="1"/>
  <c r="AK338" i="30" s="1"/>
  <c r="AL338" i="30" s="1"/>
  <c r="AM338" i="30" s="1"/>
  <c r="AN338" i="30" s="1"/>
  <c r="AO338" i="30" s="1"/>
  <c r="AP338" i="30" s="1"/>
  <c r="AQ338" i="30" s="1"/>
  <c r="AR338" i="30" s="1"/>
  <c r="AS338" i="30" s="1"/>
  <c r="AT338" i="30" s="1"/>
  <c r="AU338" i="30" s="1"/>
  <c r="AV338" i="30" s="1"/>
  <c r="AW338" i="30" s="1"/>
  <c r="AX338" i="30" s="1"/>
  <c r="AY338" i="30" s="1"/>
  <c r="AZ338" i="30" s="1"/>
  <c r="BA338" i="30" s="1"/>
  <c r="BB338" i="30" s="1"/>
  <c r="BC338" i="30" s="1"/>
  <c r="BD338" i="30" s="1"/>
  <c r="BE338" i="30" s="1"/>
  <c r="BF338" i="30" s="1"/>
  <c r="BG338" i="30" s="1"/>
  <c r="BH338" i="30" s="1"/>
  <c r="BI338" i="30" s="1"/>
  <c r="BJ338" i="30" s="1"/>
  <c r="BK338" i="30" s="1"/>
  <c r="BL338" i="30" s="1"/>
  <c r="BM338" i="30" s="1"/>
  <c r="BN338" i="30" s="1"/>
  <c r="BO338" i="30" s="1"/>
  <c r="BP338" i="30" s="1"/>
  <c r="BQ338" i="30" s="1"/>
  <c r="BR338" i="30" s="1"/>
  <c r="BS338" i="30" s="1"/>
  <c r="BT338" i="30" s="1"/>
  <c r="BU338" i="30" s="1"/>
  <c r="BV338" i="30" s="1"/>
  <c r="BW338" i="30" s="1"/>
  <c r="BX338" i="30" s="1"/>
  <c r="BY338" i="30" s="1"/>
  <c r="BZ338" i="30" s="1"/>
  <c r="CA338" i="30" s="1"/>
  <c r="CB338" i="30" s="1"/>
  <c r="CC338" i="30" s="1"/>
  <c r="CD338" i="30" s="1"/>
  <c r="CE338" i="30" s="1"/>
  <c r="CF338" i="30" s="1"/>
  <c r="CG338" i="30" s="1"/>
  <c r="CH338" i="30" s="1"/>
  <c r="CI338" i="30" s="1"/>
  <c r="CJ338" i="30" s="1"/>
  <c r="CK338" i="30" s="1"/>
  <c r="CL338" i="30" s="1"/>
  <c r="CM338" i="30" s="1"/>
  <c r="CN338" i="30" s="1"/>
  <c r="CO338" i="30" s="1"/>
  <c r="CP338" i="30" s="1"/>
  <c r="CQ338" i="30" s="1"/>
  <c r="CR338" i="30" s="1"/>
  <c r="CS338" i="30" s="1"/>
  <c r="E298" i="30"/>
  <c r="F298" i="30" s="1"/>
  <c r="G298" i="30" s="1"/>
  <c r="H298" i="30" s="1"/>
  <c r="I298" i="30" s="1"/>
  <c r="J298" i="30" s="1"/>
  <c r="K298" i="30" s="1"/>
  <c r="L298" i="30" s="1"/>
  <c r="M298" i="30" s="1"/>
  <c r="N298" i="30" s="1"/>
  <c r="O298" i="30" s="1"/>
  <c r="P298" i="30" s="1"/>
  <c r="Q298" i="30" s="1"/>
  <c r="R298" i="30" s="1"/>
  <c r="S298" i="30" s="1"/>
  <c r="T298" i="30" s="1"/>
  <c r="U298" i="30" s="1"/>
  <c r="V298" i="30" s="1"/>
  <c r="W298" i="30" s="1"/>
  <c r="X298" i="30" s="1"/>
  <c r="Y298" i="30" s="1"/>
  <c r="Z298" i="30" s="1"/>
  <c r="AA298" i="30" s="1"/>
  <c r="AB298" i="30" s="1"/>
  <c r="AC298" i="30" s="1"/>
  <c r="AD298" i="30" s="1"/>
  <c r="AE298" i="30" s="1"/>
  <c r="AF298" i="30" s="1"/>
  <c r="AG298" i="30" s="1"/>
  <c r="AH298" i="30" s="1"/>
  <c r="AI298" i="30" s="1"/>
  <c r="AJ298" i="30" s="1"/>
  <c r="AK298" i="30" s="1"/>
  <c r="AL298" i="30" s="1"/>
  <c r="AM298" i="30" s="1"/>
  <c r="AN298" i="30" s="1"/>
  <c r="AO298" i="30" s="1"/>
  <c r="AP298" i="30" s="1"/>
  <c r="AQ298" i="30" s="1"/>
  <c r="AR298" i="30" s="1"/>
  <c r="AS298" i="30" s="1"/>
  <c r="AT298" i="30" s="1"/>
  <c r="AU298" i="30" s="1"/>
  <c r="AV298" i="30" s="1"/>
  <c r="AW298" i="30" s="1"/>
  <c r="AX298" i="30" s="1"/>
  <c r="AY298" i="30" s="1"/>
  <c r="AZ298" i="30" s="1"/>
  <c r="BA298" i="30" s="1"/>
  <c r="BB298" i="30" s="1"/>
  <c r="BC298" i="30" s="1"/>
  <c r="BD298" i="30" s="1"/>
  <c r="BE298" i="30" s="1"/>
  <c r="BF298" i="30" s="1"/>
  <c r="BG298" i="30" s="1"/>
  <c r="BH298" i="30" s="1"/>
  <c r="BI298" i="30" s="1"/>
  <c r="BJ298" i="30" s="1"/>
  <c r="BK298" i="30" s="1"/>
  <c r="BL298" i="30" s="1"/>
  <c r="BM298" i="30" s="1"/>
  <c r="BN298" i="30" s="1"/>
  <c r="BO298" i="30" s="1"/>
  <c r="BP298" i="30" s="1"/>
  <c r="BQ298" i="30" s="1"/>
  <c r="BR298" i="30" s="1"/>
  <c r="BS298" i="30" s="1"/>
  <c r="BT298" i="30" s="1"/>
  <c r="BU298" i="30" s="1"/>
  <c r="BV298" i="30" s="1"/>
  <c r="BW298" i="30" s="1"/>
  <c r="BX298" i="30" s="1"/>
  <c r="BY298" i="30" s="1"/>
  <c r="BZ298" i="30" s="1"/>
  <c r="CA298" i="30" s="1"/>
  <c r="CB298" i="30" s="1"/>
  <c r="CC298" i="30" s="1"/>
  <c r="CD298" i="30" s="1"/>
  <c r="CE298" i="30" s="1"/>
  <c r="CF298" i="30" s="1"/>
  <c r="CG298" i="30" s="1"/>
  <c r="CH298" i="30" s="1"/>
  <c r="CI298" i="30" s="1"/>
  <c r="CJ298" i="30" s="1"/>
  <c r="CK298" i="30" s="1"/>
  <c r="CL298" i="30" s="1"/>
  <c r="CM298" i="30" s="1"/>
  <c r="CN298" i="30" s="1"/>
  <c r="CO298" i="30" s="1"/>
  <c r="CP298" i="30" s="1"/>
  <c r="CQ298" i="30" s="1"/>
  <c r="CR298" i="30" s="1"/>
  <c r="CS298" i="30" s="1"/>
  <c r="E327" i="30"/>
  <c r="F327" i="30" s="1"/>
  <c r="G327" i="30" s="1"/>
  <c r="H327" i="30" s="1"/>
  <c r="I327" i="30" s="1"/>
  <c r="J327" i="30" s="1"/>
  <c r="K327" i="30" s="1"/>
  <c r="L327" i="30" s="1"/>
  <c r="M327" i="30" s="1"/>
  <c r="N327" i="30" s="1"/>
  <c r="O327" i="30" s="1"/>
  <c r="P327" i="30" s="1"/>
  <c r="Q327" i="30" s="1"/>
  <c r="R327" i="30" s="1"/>
  <c r="S327" i="30" s="1"/>
  <c r="T327" i="30" s="1"/>
  <c r="U327" i="30" s="1"/>
  <c r="V327" i="30" s="1"/>
  <c r="W327" i="30" s="1"/>
  <c r="X327" i="30" s="1"/>
  <c r="Y327" i="30" s="1"/>
  <c r="Z327" i="30" s="1"/>
  <c r="AA327" i="30" s="1"/>
  <c r="AB327" i="30" s="1"/>
  <c r="AC327" i="30" s="1"/>
  <c r="AD327" i="30" s="1"/>
  <c r="AE327" i="30" s="1"/>
  <c r="AF327" i="30" s="1"/>
  <c r="AG327" i="30" s="1"/>
  <c r="AH327" i="30" s="1"/>
  <c r="AI327" i="30" s="1"/>
  <c r="AJ327" i="30" s="1"/>
  <c r="AK327" i="30" s="1"/>
  <c r="AL327" i="30" s="1"/>
  <c r="AM327" i="30" s="1"/>
  <c r="AN327" i="30" s="1"/>
  <c r="AO327" i="30" s="1"/>
  <c r="AP327" i="30" s="1"/>
  <c r="AQ327" i="30" s="1"/>
  <c r="AR327" i="30" s="1"/>
  <c r="AS327" i="30" s="1"/>
  <c r="AT327" i="30" s="1"/>
  <c r="AU327" i="30" s="1"/>
  <c r="AV327" i="30" s="1"/>
  <c r="AW327" i="30" s="1"/>
  <c r="AX327" i="30" s="1"/>
  <c r="AY327" i="30" s="1"/>
  <c r="AZ327" i="30" s="1"/>
  <c r="BA327" i="30" s="1"/>
  <c r="BB327" i="30" s="1"/>
  <c r="BC327" i="30" s="1"/>
  <c r="BD327" i="30" s="1"/>
  <c r="BE327" i="30" s="1"/>
  <c r="BF327" i="30" s="1"/>
  <c r="BG327" i="30" s="1"/>
  <c r="BH327" i="30" s="1"/>
  <c r="BI327" i="30" s="1"/>
  <c r="BJ327" i="30" s="1"/>
  <c r="BK327" i="30" s="1"/>
  <c r="BL327" i="30" s="1"/>
  <c r="BM327" i="30" s="1"/>
  <c r="BN327" i="30" s="1"/>
  <c r="BO327" i="30" s="1"/>
  <c r="BP327" i="30" s="1"/>
  <c r="BQ327" i="30" s="1"/>
  <c r="BR327" i="30" s="1"/>
  <c r="BS327" i="30" s="1"/>
  <c r="BT327" i="30" s="1"/>
  <c r="BU327" i="30" s="1"/>
  <c r="BV327" i="30" s="1"/>
  <c r="BW327" i="30" s="1"/>
  <c r="BX327" i="30" s="1"/>
  <c r="BY327" i="30" s="1"/>
  <c r="BZ327" i="30" s="1"/>
  <c r="CA327" i="30" s="1"/>
  <c r="CB327" i="30" s="1"/>
  <c r="CC327" i="30" s="1"/>
  <c r="CD327" i="30" s="1"/>
  <c r="CE327" i="30" s="1"/>
  <c r="CF327" i="30" s="1"/>
  <c r="CG327" i="30" s="1"/>
  <c r="CH327" i="30" s="1"/>
  <c r="CI327" i="30" s="1"/>
  <c r="CJ327" i="30" s="1"/>
  <c r="CK327" i="30" s="1"/>
  <c r="CL327" i="30" s="1"/>
  <c r="CM327" i="30" s="1"/>
  <c r="CN327" i="30" s="1"/>
  <c r="CO327" i="30" s="1"/>
  <c r="CP327" i="30" s="1"/>
  <c r="CQ327" i="30" s="1"/>
  <c r="CR327" i="30" s="1"/>
  <c r="CS327" i="30" s="1"/>
  <c r="E196" i="30"/>
  <c r="F196" i="30" s="1"/>
  <c r="G196" i="30" s="1"/>
  <c r="H196" i="30" s="1"/>
  <c r="I196" i="30" s="1"/>
  <c r="J196" i="30" s="1"/>
  <c r="K196" i="30" s="1"/>
  <c r="L196" i="30" s="1"/>
  <c r="M196" i="30" s="1"/>
  <c r="N196" i="30" s="1"/>
  <c r="O196" i="30" s="1"/>
  <c r="P196" i="30" s="1"/>
  <c r="Q196" i="30" s="1"/>
  <c r="R196" i="30" s="1"/>
  <c r="S196" i="30" s="1"/>
  <c r="T196" i="30" s="1"/>
  <c r="U196" i="30" s="1"/>
  <c r="V196" i="30" s="1"/>
  <c r="W196" i="30" s="1"/>
  <c r="X196" i="30" s="1"/>
  <c r="Y196" i="30" s="1"/>
  <c r="Z196" i="30" s="1"/>
  <c r="AA196" i="30" s="1"/>
  <c r="AB196" i="30" s="1"/>
  <c r="AC196" i="30" s="1"/>
  <c r="AD196" i="30" s="1"/>
  <c r="AE196" i="30" s="1"/>
  <c r="AF196" i="30" s="1"/>
  <c r="AG196" i="30" s="1"/>
  <c r="AH196" i="30" s="1"/>
  <c r="AI196" i="30" s="1"/>
  <c r="AJ196" i="30" s="1"/>
  <c r="AK196" i="30" s="1"/>
  <c r="AL196" i="30" s="1"/>
  <c r="AM196" i="30" s="1"/>
  <c r="AN196" i="30" s="1"/>
  <c r="AO196" i="30" s="1"/>
  <c r="AP196" i="30" s="1"/>
  <c r="AQ196" i="30" s="1"/>
  <c r="AR196" i="30" s="1"/>
  <c r="AS196" i="30" s="1"/>
  <c r="AT196" i="30" s="1"/>
  <c r="AU196" i="30" s="1"/>
  <c r="AV196" i="30" s="1"/>
  <c r="AW196" i="30" s="1"/>
  <c r="AX196" i="30" s="1"/>
  <c r="AY196" i="30" s="1"/>
  <c r="AZ196" i="30" s="1"/>
  <c r="BA196" i="30" s="1"/>
  <c r="BB196" i="30" s="1"/>
  <c r="BC196" i="30" s="1"/>
  <c r="BD196" i="30" s="1"/>
  <c r="BE196" i="30" s="1"/>
  <c r="BF196" i="30" s="1"/>
  <c r="BG196" i="30" s="1"/>
  <c r="BH196" i="30" s="1"/>
  <c r="BI196" i="30" s="1"/>
  <c r="BJ196" i="30" s="1"/>
  <c r="BK196" i="30" s="1"/>
  <c r="BL196" i="30" s="1"/>
  <c r="BM196" i="30" s="1"/>
  <c r="BN196" i="30" s="1"/>
  <c r="BO196" i="30" s="1"/>
  <c r="BP196" i="30" s="1"/>
  <c r="BQ196" i="30" s="1"/>
  <c r="BR196" i="30" s="1"/>
  <c r="BS196" i="30" s="1"/>
  <c r="BT196" i="30" s="1"/>
  <c r="BU196" i="30" s="1"/>
  <c r="BV196" i="30" s="1"/>
  <c r="BW196" i="30" s="1"/>
  <c r="BX196" i="30" s="1"/>
  <c r="BY196" i="30" s="1"/>
  <c r="BZ196" i="30" s="1"/>
  <c r="CA196" i="30" s="1"/>
  <c r="CB196" i="30" s="1"/>
  <c r="CC196" i="30" s="1"/>
  <c r="CD196" i="30" s="1"/>
  <c r="CE196" i="30" s="1"/>
  <c r="CF196" i="30" s="1"/>
  <c r="CG196" i="30" s="1"/>
  <c r="CH196" i="30" s="1"/>
  <c r="CI196" i="30" s="1"/>
  <c r="CJ196" i="30" s="1"/>
  <c r="CK196" i="30" s="1"/>
  <c r="CL196" i="30" s="1"/>
  <c r="CM196" i="30" s="1"/>
  <c r="CN196" i="30" s="1"/>
  <c r="CO196" i="30" s="1"/>
  <c r="CP196" i="30" s="1"/>
  <c r="CQ196" i="30" s="1"/>
  <c r="CR196" i="30" s="1"/>
  <c r="CS196" i="30" s="1"/>
  <c r="E159" i="30"/>
  <c r="F159" i="30" s="1"/>
  <c r="G159" i="30" s="1"/>
  <c r="H159" i="30" s="1"/>
  <c r="I159" i="30" s="1"/>
  <c r="J159" i="30" s="1"/>
  <c r="K159" i="30" s="1"/>
  <c r="L159" i="30" s="1"/>
  <c r="M159" i="30" s="1"/>
  <c r="N159" i="30" s="1"/>
  <c r="O159" i="30" s="1"/>
  <c r="P159" i="30" s="1"/>
  <c r="Q159" i="30" s="1"/>
  <c r="R159" i="30" s="1"/>
  <c r="S159" i="30" s="1"/>
  <c r="T159" i="30" s="1"/>
  <c r="U159" i="30" s="1"/>
  <c r="V159" i="30" s="1"/>
  <c r="W159" i="30" s="1"/>
  <c r="X159" i="30" s="1"/>
  <c r="Y159" i="30" s="1"/>
  <c r="Z159" i="30" s="1"/>
  <c r="AA159" i="30" s="1"/>
  <c r="AB159" i="30" s="1"/>
  <c r="AC159" i="30" s="1"/>
  <c r="AD159" i="30" s="1"/>
  <c r="AE159" i="30" s="1"/>
  <c r="AF159" i="30" s="1"/>
  <c r="AG159" i="30" s="1"/>
  <c r="AH159" i="30" s="1"/>
  <c r="AI159" i="30" s="1"/>
  <c r="AJ159" i="30" s="1"/>
  <c r="AK159" i="30" s="1"/>
  <c r="AL159" i="30" s="1"/>
  <c r="AM159" i="30" s="1"/>
  <c r="AN159" i="30" s="1"/>
  <c r="AO159" i="30" s="1"/>
  <c r="AP159" i="30" s="1"/>
  <c r="AQ159" i="30" s="1"/>
  <c r="AR159" i="30" s="1"/>
  <c r="AS159" i="30" s="1"/>
  <c r="AT159" i="30" s="1"/>
  <c r="AU159" i="30" s="1"/>
  <c r="AV159" i="30" s="1"/>
  <c r="AW159" i="30" s="1"/>
  <c r="AX159" i="30" s="1"/>
  <c r="AY159" i="30" s="1"/>
  <c r="AZ159" i="30" s="1"/>
  <c r="BA159" i="30" s="1"/>
  <c r="BB159" i="30" s="1"/>
  <c r="BC159" i="30" s="1"/>
  <c r="BD159" i="30" s="1"/>
  <c r="BE159" i="30" s="1"/>
  <c r="BF159" i="30" s="1"/>
  <c r="BG159" i="30" s="1"/>
  <c r="BH159" i="30" s="1"/>
  <c r="BI159" i="30" s="1"/>
  <c r="BJ159" i="30" s="1"/>
  <c r="BK159" i="30" s="1"/>
  <c r="BL159" i="30" s="1"/>
  <c r="BM159" i="30" s="1"/>
  <c r="BN159" i="30" s="1"/>
  <c r="BO159" i="30" s="1"/>
  <c r="BP159" i="30" s="1"/>
  <c r="BQ159" i="30" s="1"/>
  <c r="BR159" i="30" s="1"/>
  <c r="BS159" i="30" s="1"/>
  <c r="BT159" i="30" s="1"/>
  <c r="BU159" i="30" s="1"/>
  <c r="BV159" i="30" s="1"/>
  <c r="BW159" i="30" s="1"/>
  <c r="BX159" i="30" s="1"/>
  <c r="BY159" i="30" s="1"/>
  <c r="BZ159" i="30" s="1"/>
  <c r="CA159" i="30" s="1"/>
  <c r="CB159" i="30" s="1"/>
  <c r="CC159" i="30" s="1"/>
  <c r="CD159" i="30" s="1"/>
  <c r="CE159" i="30" s="1"/>
  <c r="CF159" i="30" s="1"/>
  <c r="CG159" i="30" s="1"/>
  <c r="CH159" i="30" s="1"/>
  <c r="CI159" i="30" s="1"/>
  <c r="CJ159" i="30" s="1"/>
  <c r="CK159" i="30" s="1"/>
  <c r="CL159" i="30" s="1"/>
  <c r="CM159" i="30" s="1"/>
  <c r="CN159" i="30" s="1"/>
  <c r="CO159" i="30" s="1"/>
  <c r="CP159" i="30" s="1"/>
  <c r="CQ159" i="30" s="1"/>
  <c r="CR159" i="30" s="1"/>
  <c r="CS159" i="30" s="1"/>
  <c r="E201" i="30"/>
  <c r="F201" i="30" s="1"/>
  <c r="G201" i="30" s="1"/>
  <c r="H201" i="30" s="1"/>
  <c r="I201" i="30" s="1"/>
  <c r="J201" i="30" s="1"/>
  <c r="K201" i="30" s="1"/>
  <c r="L201" i="30" s="1"/>
  <c r="M201" i="30" s="1"/>
  <c r="N201" i="30" s="1"/>
  <c r="O201" i="30" s="1"/>
  <c r="P201" i="30" s="1"/>
  <c r="Q201" i="30" s="1"/>
  <c r="R201" i="30" s="1"/>
  <c r="S201" i="30" s="1"/>
  <c r="T201" i="30" s="1"/>
  <c r="U201" i="30" s="1"/>
  <c r="V201" i="30" s="1"/>
  <c r="W201" i="30" s="1"/>
  <c r="X201" i="30" s="1"/>
  <c r="Y201" i="30" s="1"/>
  <c r="Z201" i="30" s="1"/>
  <c r="AA201" i="30" s="1"/>
  <c r="AB201" i="30" s="1"/>
  <c r="AC201" i="30" s="1"/>
  <c r="AD201" i="30" s="1"/>
  <c r="AE201" i="30" s="1"/>
  <c r="AF201" i="30" s="1"/>
  <c r="AG201" i="30" s="1"/>
  <c r="AH201" i="30" s="1"/>
  <c r="AI201" i="30" s="1"/>
  <c r="AJ201" i="30" s="1"/>
  <c r="AK201" i="30" s="1"/>
  <c r="AL201" i="30" s="1"/>
  <c r="AM201" i="30" s="1"/>
  <c r="AN201" i="30" s="1"/>
  <c r="AO201" i="30" s="1"/>
  <c r="AP201" i="30" s="1"/>
  <c r="AQ201" i="30" s="1"/>
  <c r="AR201" i="30" s="1"/>
  <c r="AS201" i="30" s="1"/>
  <c r="AT201" i="30" s="1"/>
  <c r="AU201" i="30" s="1"/>
  <c r="AV201" i="30" s="1"/>
  <c r="AW201" i="30" s="1"/>
  <c r="AX201" i="30" s="1"/>
  <c r="AY201" i="30" s="1"/>
  <c r="AZ201" i="30" s="1"/>
  <c r="BA201" i="30" s="1"/>
  <c r="BB201" i="30" s="1"/>
  <c r="BC201" i="30" s="1"/>
  <c r="BD201" i="30" s="1"/>
  <c r="BE201" i="30" s="1"/>
  <c r="BF201" i="30" s="1"/>
  <c r="BG201" i="30" s="1"/>
  <c r="BH201" i="30" s="1"/>
  <c r="BI201" i="30" s="1"/>
  <c r="BJ201" i="30" s="1"/>
  <c r="BK201" i="30" s="1"/>
  <c r="BL201" i="30" s="1"/>
  <c r="BM201" i="30" s="1"/>
  <c r="BN201" i="30" s="1"/>
  <c r="BO201" i="30" s="1"/>
  <c r="BP201" i="30" s="1"/>
  <c r="BQ201" i="30" s="1"/>
  <c r="BR201" i="30" s="1"/>
  <c r="BS201" i="30" s="1"/>
  <c r="BT201" i="30" s="1"/>
  <c r="BU201" i="30" s="1"/>
  <c r="BV201" i="30" s="1"/>
  <c r="BW201" i="30" s="1"/>
  <c r="BX201" i="30" s="1"/>
  <c r="BY201" i="30" s="1"/>
  <c r="BZ201" i="30" s="1"/>
  <c r="CA201" i="30" s="1"/>
  <c r="CB201" i="30" s="1"/>
  <c r="CC201" i="30" s="1"/>
  <c r="CD201" i="30" s="1"/>
  <c r="CE201" i="30" s="1"/>
  <c r="CF201" i="30" s="1"/>
  <c r="CG201" i="30" s="1"/>
  <c r="CH201" i="30" s="1"/>
  <c r="CI201" i="30" s="1"/>
  <c r="CJ201" i="30" s="1"/>
  <c r="CK201" i="30" s="1"/>
  <c r="CL201" i="30" s="1"/>
  <c r="CM201" i="30" s="1"/>
  <c r="CN201" i="30" s="1"/>
  <c r="CO201" i="30" s="1"/>
  <c r="CP201" i="30" s="1"/>
  <c r="CQ201" i="30" s="1"/>
  <c r="CR201" i="30" s="1"/>
  <c r="CS201" i="30" s="1"/>
  <c r="E161" i="30"/>
  <c r="F161" i="30" s="1"/>
  <c r="G161" i="30" s="1"/>
  <c r="H161" i="30" s="1"/>
  <c r="I161" i="30" s="1"/>
  <c r="J161" i="30" s="1"/>
  <c r="K161" i="30" s="1"/>
  <c r="L161" i="30" s="1"/>
  <c r="M161" i="30" s="1"/>
  <c r="N161" i="30" s="1"/>
  <c r="O161" i="30" s="1"/>
  <c r="P161" i="30" s="1"/>
  <c r="Q161" i="30" s="1"/>
  <c r="R161" i="30" s="1"/>
  <c r="S161" i="30" s="1"/>
  <c r="T161" i="30" s="1"/>
  <c r="U161" i="30" s="1"/>
  <c r="V161" i="30" s="1"/>
  <c r="W161" i="30" s="1"/>
  <c r="X161" i="30" s="1"/>
  <c r="Y161" i="30" s="1"/>
  <c r="Z161" i="30" s="1"/>
  <c r="AA161" i="30" s="1"/>
  <c r="AB161" i="30" s="1"/>
  <c r="AC161" i="30" s="1"/>
  <c r="AD161" i="30" s="1"/>
  <c r="AE161" i="30" s="1"/>
  <c r="AF161" i="30" s="1"/>
  <c r="AG161" i="30" s="1"/>
  <c r="AH161" i="30" s="1"/>
  <c r="AI161" i="30" s="1"/>
  <c r="AJ161" i="30" s="1"/>
  <c r="AK161" i="30" s="1"/>
  <c r="AL161" i="30" s="1"/>
  <c r="AM161" i="30" s="1"/>
  <c r="AN161" i="30" s="1"/>
  <c r="AO161" i="30" s="1"/>
  <c r="AP161" i="30" s="1"/>
  <c r="AQ161" i="30" s="1"/>
  <c r="AR161" i="30" s="1"/>
  <c r="AS161" i="30" s="1"/>
  <c r="AT161" i="30" s="1"/>
  <c r="AU161" i="30" s="1"/>
  <c r="AV161" i="30" s="1"/>
  <c r="AW161" i="30" s="1"/>
  <c r="AX161" i="30" s="1"/>
  <c r="AY161" i="30" s="1"/>
  <c r="AZ161" i="30" s="1"/>
  <c r="BA161" i="30" s="1"/>
  <c r="BB161" i="30" s="1"/>
  <c r="BC161" i="30" s="1"/>
  <c r="BD161" i="30" s="1"/>
  <c r="BE161" i="30" s="1"/>
  <c r="BF161" i="30" s="1"/>
  <c r="BG161" i="30" s="1"/>
  <c r="BH161" i="30" s="1"/>
  <c r="BI161" i="30" s="1"/>
  <c r="BJ161" i="30" s="1"/>
  <c r="BK161" i="30" s="1"/>
  <c r="BL161" i="30" s="1"/>
  <c r="BM161" i="30" s="1"/>
  <c r="BN161" i="30" s="1"/>
  <c r="BO161" i="30" s="1"/>
  <c r="BP161" i="30" s="1"/>
  <c r="BQ161" i="30" s="1"/>
  <c r="BR161" i="30" s="1"/>
  <c r="BS161" i="30" s="1"/>
  <c r="BT161" i="30" s="1"/>
  <c r="BU161" i="30" s="1"/>
  <c r="BV161" i="30" s="1"/>
  <c r="BW161" i="30" s="1"/>
  <c r="BX161" i="30" s="1"/>
  <c r="BY161" i="30" s="1"/>
  <c r="BZ161" i="30" s="1"/>
  <c r="CA161" i="30" s="1"/>
  <c r="CB161" i="30" s="1"/>
  <c r="CC161" i="30" s="1"/>
  <c r="CD161" i="30" s="1"/>
  <c r="CE161" i="30" s="1"/>
  <c r="CF161" i="30" s="1"/>
  <c r="CG161" i="30" s="1"/>
  <c r="CH161" i="30" s="1"/>
  <c r="CI161" i="30" s="1"/>
  <c r="CJ161" i="30" s="1"/>
  <c r="CK161" i="30" s="1"/>
  <c r="CL161" i="30" s="1"/>
  <c r="CM161" i="30" s="1"/>
  <c r="CN161" i="30" s="1"/>
  <c r="CO161" i="30" s="1"/>
  <c r="CP161" i="30" s="1"/>
  <c r="CQ161" i="30" s="1"/>
  <c r="CR161" i="30" s="1"/>
  <c r="CS161" i="30" s="1"/>
  <c r="E198" i="30"/>
  <c r="F198" i="30" s="1"/>
  <c r="G198" i="30" s="1"/>
  <c r="H198" i="30" s="1"/>
  <c r="I198" i="30" s="1"/>
  <c r="J198" i="30" s="1"/>
  <c r="K198" i="30" s="1"/>
  <c r="L198" i="30" s="1"/>
  <c r="M198" i="30" s="1"/>
  <c r="N198" i="30" s="1"/>
  <c r="O198" i="30" s="1"/>
  <c r="P198" i="30" s="1"/>
  <c r="Q198" i="30" s="1"/>
  <c r="R198" i="30" s="1"/>
  <c r="S198" i="30" s="1"/>
  <c r="T198" i="30" s="1"/>
  <c r="U198" i="30" s="1"/>
  <c r="V198" i="30" s="1"/>
  <c r="W198" i="30" s="1"/>
  <c r="X198" i="30" s="1"/>
  <c r="Y198" i="30" s="1"/>
  <c r="Z198" i="30" s="1"/>
  <c r="AA198" i="30" s="1"/>
  <c r="AB198" i="30" s="1"/>
  <c r="AC198" i="30" s="1"/>
  <c r="AD198" i="30" s="1"/>
  <c r="AE198" i="30" s="1"/>
  <c r="AF198" i="30" s="1"/>
  <c r="AG198" i="30" s="1"/>
  <c r="AH198" i="30" s="1"/>
  <c r="AI198" i="30" s="1"/>
  <c r="AJ198" i="30" s="1"/>
  <c r="AK198" i="30" s="1"/>
  <c r="AL198" i="30" s="1"/>
  <c r="AM198" i="30" s="1"/>
  <c r="AN198" i="30" s="1"/>
  <c r="AO198" i="30" s="1"/>
  <c r="AP198" i="30" s="1"/>
  <c r="AQ198" i="30" s="1"/>
  <c r="AR198" i="30" s="1"/>
  <c r="AS198" i="30" s="1"/>
  <c r="AT198" i="30" s="1"/>
  <c r="AU198" i="30" s="1"/>
  <c r="AV198" i="30" s="1"/>
  <c r="AW198" i="30" s="1"/>
  <c r="AX198" i="30" s="1"/>
  <c r="AY198" i="30" s="1"/>
  <c r="AZ198" i="30" s="1"/>
  <c r="BA198" i="30" s="1"/>
  <c r="BB198" i="30" s="1"/>
  <c r="BC198" i="30" s="1"/>
  <c r="BD198" i="30" s="1"/>
  <c r="BE198" i="30" s="1"/>
  <c r="BF198" i="30" s="1"/>
  <c r="BG198" i="30" s="1"/>
  <c r="BH198" i="30" s="1"/>
  <c r="BI198" i="30" s="1"/>
  <c r="BJ198" i="30" s="1"/>
  <c r="BK198" i="30" s="1"/>
  <c r="BL198" i="30" s="1"/>
  <c r="BM198" i="30" s="1"/>
  <c r="BN198" i="30" s="1"/>
  <c r="BO198" i="30" s="1"/>
  <c r="BP198" i="30" s="1"/>
  <c r="BQ198" i="30" s="1"/>
  <c r="BR198" i="30" s="1"/>
  <c r="BS198" i="30" s="1"/>
  <c r="BT198" i="30" s="1"/>
  <c r="BU198" i="30" s="1"/>
  <c r="BV198" i="30" s="1"/>
  <c r="BW198" i="30" s="1"/>
  <c r="BX198" i="30" s="1"/>
  <c r="BY198" i="30" s="1"/>
  <c r="BZ198" i="30" s="1"/>
  <c r="CA198" i="30" s="1"/>
  <c r="CB198" i="30" s="1"/>
  <c r="CC198" i="30" s="1"/>
  <c r="CD198" i="30" s="1"/>
  <c r="CE198" i="30" s="1"/>
  <c r="CF198" i="30" s="1"/>
  <c r="CG198" i="30" s="1"/>
  <c r="CH198" i="30" s="1"/>
  <c r="CI198" i="30" s="1"/>
  <c r="CJ198" i="30" s="1"/>
  <c r="CK198" i="30" s="1"/>
  <c r="CL198" i="30" s="1"/>
  <c r="CM198" i="30" s="1"/>
  <c r="CN198" i="30" s="1"/>
  <c r="CO198" i="30" s="1"/>
  <c r="CP198" i="30" s="1"/>
  <c r="CQ198" i="30" s="1"/>
  <c r="CR198" i="30" s="1"/>
  <c r="CS198" i="30" s="1"/>
  <c r="E197" i="30"/>
  <c r="F197" i="30" s="1"/>
  <c r="G197" i="30" s="1"/>
  <c r="H197" i="30" s="1"/>
  <c r="I197" i="30" s="1"/>
  <c r="J197" i="30" s="1"/>
  <c r="K197" i="30" s="1"/>
  <c r="L197" i="30" s="1"/>
  <c r="M197" i="30" s="1"/>
  <c r="N197" i="30" s="1"/>
  <c r="O197" i="30" s="1"/>
  <c r="P197" i="30" s="1"/>
  <c r="Q197" i="30" s="1"/>
  <c r="R197" i="30" s="1"/>
  <c r="S197" i="30" s="1"/>
  <c r="T197" i="30" s="1"/>
  <c r="U197" i="30" s="1"/>
  <c r="V197" i="30" s="1"/>
  <c r="W197" i="30" s="1"/>
  <c r="X197" i="30" s="1"/>
  <c r="Y197" i="30" s="1"/>
  <c r="Z197" i="30" s="1"/>
  <c r="AA197" i="30" s="1"/>
  <c r="AB197" i="30" s="1"/>
  <c r="AC197" i="30" s="1"/>
  <c r="AD197" i="30" s="1"/>
  <c r="AE197" i="30" s="1"/>
  <c r="AF197" i="30" s="1"/>
  <c r="AG197" i="30" s="1"/>
  <c r="AH197" i="30" s="1"/>
  <c r="AI197" i="30" s="1"/>
  <c r="AJ197" i="30" s="1"/>
  <c r="AK197" i="30" s="1"/>
  <c r="AL197" i="30" s="1"/>
  <c r="AM197" i="30" s="1"/>
  <c r="AN197" i="30" s="1"/>
  <c r="AO197" i="30" s="1"/>
  <c r="AP197" i="30" s="1"/>
  <c r="AQ197" i="30" s="1"/>
  <c r="AR197" i="30" s="1"/>
  <c r="AS197" i="30" s="1"/>
  <c r="AT197" i="30" s="1"/>
  <c r="AU197" i="30" s="1"/>
  <c r="AV197" i="30" s="1"/>
  <c r="AW197" i="30" s="1"/>
  <c r="AX197" i="30" s="1"/>
  <c r="AY197" i="30" s="1"/>
  <c r="AZ197" i="30" s="1"/>
  <c r="BA197" i="30" s="1"/>
  <c r="BB197" i="30" s="1"/>
  <c r="BC197" i="30" s="1"/>
  <c r="BD197" i="30" s="1"/>
  <c r="BE197" i="30" s="1"/>
  <c r="BF197" i="30" s="1"/>
  <c r="BG197" i="30" s="1"/>
  <c r="BH197" i="30" s="1"/>
  <c r="BI197" i="30" s="1"/>
  <c r="BJ197" i="30" s="1"/>
  <c r="BK197" i="30" s="1"/>
  <c r="BL197" i="30" s="1"/>
  <c r="BM197" i="30" s="1"/>
  <c r="BN197" i="30" s="1"/>
  <c r="BO197" i="30" s="1"/>
  <c r="BP197" i="30" s="1"/>
  <c r="BQ197" i="30" s="1"/>
  <c r="BR197" i="30" s="1"/>
  <c r="BS197" i="30" s="1"/>
  <c r="BT197" i="30" s="1"/>
  <c r="BU197" i="30" s="1"/>
  <c r="BV197" i="30" s="1"/>
  <c r="BW197" i="30" s="1"/>
  <c r="BX197" i="30" s="1"/>
  <c r="BY197" i="30" s="1"/>
  <c r="BZ197" i="30" s="1"/>
  <c r="CA197" i="30" s="1"/>
  <c r="CB197" i="30" s="1"/>
  <c r="CC197" i="30" s="1"/>
  <c r="CD197" i="30" s="1"/>
  <c r="CE197" i="30" s="1"/>
  <c r="CF197" i="30" s="1"/>
  <c r="CG197" i="30" s="1"/>
  <c r="CH197" i="30" s="1"/>
  <c r="CI197" i="30" s="1"/>
  <c r="CJ197" i="30" s="1"/>
  <c r="CK197" i="30" s="1"/>
  <c r="CL197" i="30" s="1"/>
  <c r="CM197" i="30" s="1"/>
  <c r="CN197" i="30" s="1"/>
  <c r="CO197" i="30" s="1"/>
  <c r="CP197" i="30" s="1"/>
  <c r="CQ197" i="30" s="1"/>
  <c r="CR197" i="30" s="1"/>
  <c r="CS197" i="30" s="1"/>
  <c r="E190" i="30"/>
  <c r="F190" i="30" s="1"/>
  <c r="G190" i="30" s="1"/>
  <c r="H190" i="30" s="1"/>
  <c r="I190" i="30" s="1"/>
  <c r="J190" i="30" s="1"/>
  <c r="K190" i="30" s="1"/>
  <c r="L190" i="30" s="1"/>
  <c r="M190" i="30" s="1"/>
  <c r="N190" i="30" s="1"/>
  <c r="O190" i="30" s="1"/>
  <c r="P190" i="30" s="1"/>
  <c r="Q190" i="30" s="1"/>
  <c r="R190" i="30" s="1"/>
  <c r="S190" i="30" s="1"/>
  <c r="T190" i="30" s="1"/>
  <c r="U190" i="30" s="1"/>
  <c r="V190" i="30" s="1"/>
  <c r="W190" i="30" s="1"/>
  <c r="X190" i="30" s="1"/>
  <c r="Y190" i="30" s="1"/>
  <c r="Z190" i="30" s="1"/>
  <c r="AA190" i="30" s="1"/>
  <c r="AB190" i="30" s="1"/>
  <c r="AC190" i="30" s="1"/>
  <c r="AD190" i="30" s="1"/>
  <c r="AE190" i="30" s="1"/>
  <c r="AF190" i="30" s="1"/>
  <c r="AG190" i="30" s="1"/>
  <c r="AH190" i="30" s="1"/>
  <c r="AI190" i="30" s="1"/>
  <c r="AJ190" i="30" s="1"/>
  <c r="AK190" i="30" s="1"/>
  <c r="AL190" i="30" s="1"/>
  <c r="AM190" i="30" s="1"/>
  <c r="AN190" i="30" s="1"/>
  <c r="AO190" i="30" s="1"/>
  <c r="AP190" i="30" s="1"/>
  <c r="AQ190" i="30" s="1"/>
  <c r="AR190" i="30" s="1"/>
  <c r="AS190" i="30" s="1"/>
  <c r="AT190" i="30" s="1"/>
  <c r="AU190" i="30" s="1"/>
  <c r="AV190" i="30" s="1"/>
  <c r="AW190" i="30" s="1"/>
  <c r="AX190" i="30" s="1"/>
  <c r="AY190" i="30" s="1"/>
  <c r="AZ190" i="30" s="1"/>
  <c r="BA190" i="30" s="1"/>
  <c r="BB190" i="30" s="1"/>
  <c r="BC190" i="30" s="1"/>
  <c r="BD190" i="30" s="1"/>
  <c r="BE190" i="30" s="1"/>
  <c r="BF190" i="30" s="1"/>
  <c r="BG190" i="30" s="1"/>
  <c r="BH190" i="30" s="1"/>
  <c r="BI190" i="30" s="1"/>
  <c r="BJ190" i="30" s="1"/>
  <c r="BK190" i="30" s="1"/>
  <c r="BL190" i="30" s="1"/>
  <c r="BM190" i="30" s="1"/>
  <c r="BN190" i="30" s="1"/>
  <c r="BO190" i="30" s="1"/>
  <c r="BP190" i="30" s="1"/>
  <c r="BQ190" i="30" s="1"/>
  <c r="BR190" i="30" s="1"/>
  <c r="BS190" i="30" s="1"/>
  <c r="BT190" i="30" s="1"/>
  <c r="BU190" i="30" s="1"/>
  <c r="BV190" i="30" s="1"/>
  <c r="BW190" i="30" s="1"/>
  <c r="BX190" i="30" s="1"/>
  <c r="BY190" i="30" s="1"/>
  <c r="BZ190" i="30" s="1"/>
  <c r="CA190" i="30" s="1"/>
  <c r="CB190" i="30" s="1"/>
  <c r="CC190" i="30" s="1"/>
  <c r="CD190" i="30" s="1"/>
  <c r="CE190" i="30" s="1"/>
  <c r="CF190" i="30" s="1"/>
  <c r="CG190" i="30" s="1"/>
  <c r="CH190" i="30" s="1"/>
  <c r="CI190" i="30" s="1"/>
  <c r="CJ190" i="30" s="1"/>
  <c r="CK190" i="30" s="1"/>
  <c r="CL190" i="30" s="1"/>
  <c r="CM190" i="30" s="1"/>
  <c r="CN190" i="30" s="1"/>
  <c r="CO190" i="30" s="1"/>
  <c r="CP190" i="30" s="1"/>
  <c r="CQ190" i="30" s="1"/>
  <c r="CR190" i="30" s="1"/>
  <c r="CS190" i="30" s="1"/>
  <c r="E160" i="30"/>
  <c r="F160" i="30" s="1"/>
  <c r="G160" i="30" s="1"/>
  <c r="H160" i="30" s="1"/>
  <c r="I160" i="30" s="1"/>
  <c r="J160" i="30" s="1"/>
  <c r="K160" i="30" s="1"/>
  <c r="L160" i="30" s="1"/>
  <c r="M160" i="30" s="1"/>
  <c r="N160" i="30" s="1"/>
  <c r="O160" i="30" s="1"/>
  <c r="P160" i="30" s="1"/>
  <c r="Q160" i="30" s="1"/>
  <c r="R160" i="30" s="1"/>
  <c r="S160" i="30" s="1"/>
  <c r="T160" i="30" s="1"/>
  <c r="U160" i="30" s="1"/>
  <c r="V160" i="30" s="1"/>
  <c r="W160" i="30" s="1"/>
  <c r="X160" i="30" s="1"/>
  <c r="Y160" i="30" s="1"/>
  <c r="Z160" i="30" s="1"/>
  <c r="AA160" i="30" s="1"/>
  <c r="AB160" i="30" s="1"/>
  <c r="AC160" i="30" s="1"/>
  <c r="AD160" i="30" s="1"/>
  <c r="AE160" i="30" s="1"/>
  <c r="AF160" i="30" s="1"/>
  <c r="AG160" i="30" s="1"/>
  <c r="AH160" i="30" s="1"/>
  <c r="AI160" i="30" s="1"/>
  <c r="AJ160" i="30" s="1"/>
  <c r="AK160" i="30" s="1"/>
  <c r="AL160" i="30" s="1"/>
  <c r="AM160" i="30" s="1"/>
  <c r="AN160" i="30" s="1"/>
  <c r="AO160" i="30" s="1"/>
  <c r="AP160" i="30" s="1"/>
  <c r="AQ160" i="30" s="1"/>
  <c r="AR160" i="30" s="1"/>
  <c r="AS160" i="30" s="1"/>
  <c r="AT160" i="30" s="1"/>
  <c r="AU160" i="30" s="1"/>
  <c r="AV160" i="30" s="1"/>
  <c r="AW160" i="30" s="1"/>
  <c r="AX160" i="30" s="1"/>
  <c r="AY160" i="30" s="1"/>
  <c r="AZ160" i="30" s="1"/>
  <c r="BA160" i="30" s="1"/>
  <c r="BB160" i="30" s="1"/>
  <c r="BC160" i="30" s="1"/>
  <c r="BD160" i="30" s="1"/>
  <c r="BE160" i="30" s="1"/>
  <c r="BF160" i="30" s="1"/>
  <c r="BG160" i="30" s="1"/>
  <c r="BH160" i="30" s="1"/>
  <c r="BI160" i="30" s="1"/>
  <c r="BJ160" i="30" s="1"/>
  <c r="BK160" i="30" s="1"/>
  <c r="BL160" i="30" s="1"/>
  <c r="BM160" i="30" s="1"/>
  <c r="BN160" i="30" s="1"/>
  <c r="BO160" i="30" s="1"/>
  <c r="BP160" i="30" s="1"/>
  <c r="BQ160" i="30" s="1"/>
  <c r="BR160" i="30" s="1"/>
  <c r="BS160" i="30" s="1"/>
  <c r="BT160" i="30" s="1"/>
  <c r="BU160" i="30" s="1"/>
  <c r="BV160" i="30" s="1"/>
  <c r="BW160" i="30" s="1"/>
  <c r="BX160" i="30" s="1"/>
  <c r="BY160" i="30" s="1"/>
  <c r="BZ160" i="30" s="1"/>
  <c r="CA160" i="30" s="1"/>
  <c r="CB160" i="30" s="1"/>
  <c r="CC160" i="30" s="1"/>
  <c r="CD160" i="30" s="1"/>
  <c r="CE160" i="30" s="1"/>
  <c r="CF160" i="30" s="1"/>
  <c r="CG160" i="30" s="1"/>
  <c r="CH160" i="30" s="1"/>
  <c r="CI160" i="30" s="1"/>
  <c r="CJ160" i="30" s="1"/>
  <c r="CK160" i="30" s="1"/>
  <c r="CL160" i="30" s="1"/>
  <c r="CM160" i="30" s="1"/>
  <c r="CN160" i="30" s="1"/>
  <c r="CO160" i="30" s="1"/>
  <c r="CP160" i="30" s="1"/>
  <c r="CQ160" i="30" s="1"/>
  <c r="CR160" i="30" s="1"/>
  <c r="CS160" i="30" s="1"/>
  <c r="E170" i="30"/>
  <c r="F170" i="30" s="1"/>
  <c r="G170" i="30" s="1"/>
  <c r="H170" i="30" s="1"/>
  <c r="I170" i="30" s="1"/>
  <c r="J170" i="30" s="1"/>
  <c r="K170" i="30" s="1"/>
  <c r="L170" i="30" s="1"/>
  <c r="M170" i="30" s="1"/>
  <c r="N170" i="30" s="1"/>
  <c r="O170" i="30" s="1"/>
  <c r="P170" i="30" s="1"/>
  <c r="Q170" i="30" s="1"/>
  <c r="R170" i="30" s="1"/>
  <c r="S170" i="30" s="1"/>
  <c r="T170" i="30" s="1"/>
  <c r="U170" i="30" s="1"/>
  <c r="V170" i="30" s="1"/>
  <c r="W170" i="30" s="1"/>
  <c r="X170" i="30" s="1"/>
  <c r="Y170" i="30" s="1"/>
  <c r="Z170" i="30" s="1"/>
  <c r="AA170" i="30" s="1"/>
  <c r="AB170" i="30" s="1"/>
  <c r="AC170" i="30" s="1"/>
  <c r="AD170" i="30" s="1"/>
  <c r="AE170" i="30" s="1"/>
  <c r="AF170" i="30" s="1"/>
  <c r="AG170" i="30" s="1"/>
  <c r="AH170" i="30" s="1"/>
  <c r="AI170" i="30" s="1"/>
  <c r="AJ170" i="30" s="1"/>
  <c r="AK170" i="30" s="1"/>
  <c r="AL170" i="30" s="1"/>
  <c r="AM170" i="30" s="1"/>
  <c r="AN170" i="30" s="1"/>
  <c r="AO170" i="30" s="1"/>
  <c r="AP170" i="30" s="1"/>
  <c r="AQ170" i="30" s="1"/>
  <c r="AR170" i="30" s="1"/>
  <c r="AS170" i="30" s="1"/>
  <c r="AT170" i="30" s="1"/>
  <c r="AU170" i="30" s="1"/>
  <c r="AV170" i="30" s="1"/>
  <c r="AW170" i="30" s="1"/>
  <c r="AX170" i="30" s="1"/>
  <c r="AY170" i="30" s="1"/>
  <c r="AZ170" i="30" s="1"/>
  <c r="BA170" i="30" s="1"/>
  <c r="BB170" i="30" s="1"/>
  <c r="BC170" i="30" s="1"/>
  <c r="BD170" i="30" s="1"/>
  <c r="BE170" i="30" s="1"/>
  <c r="BF170" i="30" s="1"/>
  <c r="BG170" i="30" s="1"/>
  <c r="BH170" i="30" s="1"/>
  <c r="BI170" i="30" s="1"/>
  <c r="BJ170" i="30" s="1"/>
  <c r="BK170" i="30" s="1"/>
  <c r="BL170" i="30" s="1"/>
  <c r="BM170" i="30" s="1"/>
  <c r="BN170" i="30" s="1"/>
  <c r="BO170" i="30" s="1"/>
  <c r="BP170" i="30" s="1"/>
  <c r="BQ170" i="30" s="1"/>
  <c r="BR170" i="30" s="1"/>
  <c r="BS170" i="30" s="1"/>
  <c r="BT170" i="30" s="1"/>
  <c r="BU170" i="30" s="1"/>
  <c r="BV170" i="30" s="1"/>
  <c r="BW170" i="30" s="1"/>
  <c r="BX170" i="30" s="1"/>
  <c r="BY170" i="30" s="1"/>
  <c r="BZ170" i="30" s="1"/>
  <c r="CA170" i="30" s="1"/>
  <c r="CB170" i="30" s="1"/>
  <c r="CC170" i="30" s="1"/>
  <c r="CD170" i="30" s="1"/>
  <c r="CE170" i="30" s="1"/>
  <c r="CF170" i="30" s="1"/>
  <c r="CG170" i="30" s="1"/>
  <c r="CH170" i="30" s="1"/>
  <c r="CI170" i="30" s="1"/>
  <c r="CJ170" i="30" s="1"/>
  <c r="CK170" i="30" s="1"/>
  <c r="CL170" i="30" s="1"/>
  <c r="CM170" i="30" s="1"/>
  <c r="CN170" i="30" s="1"/>
  <c r="CO170" i="30" s="1"/>
  <c r="CP170" i="30" s="1"/>
  <c r="CQ170" i="30" s="1"/>
  <c r="CR170" i="30" s="1"/>
  <c r="CS170" i="30" s="1"/>
  <c r="E162" i="30"/>
  <c r="F162" i="30" s="1"/>
  <c r="G162" i="30" s="1"/>
  <c r="H162" i="30" s="1"/>
  <c r="I162" i="30" s="1"/>
  <c r="J162" i="30" s="1"/>
  <c r="K162" i="30" s="1"/>
  <c r="L162" i="30" s="1"/>
  <c r="M162" i="30" s="1"/>
  <c r="N162" i="30" s="1"/>
  <c r="O162" i="30" s="1"/>
  <c r="P162" i="30" s="1"/>
  <c r="Q162" i="30" s="1"/>
  <c r="R162" i="30" s="1"/>
  <c r="S162" i="30" s="1"/>
  <c r="T162" i="30" s="1"/>
  <c r="U162" i="30" s="1"/>
  <c r="V162" i="30" s="1"/>
  <c r="W162" i="30" s="1"/>
  <c r="X162" i="30" s="1"/>
  <c r="Y162" i="30" s="1"/>
  <c r="Z162" i="30" s="1"/>
  <c r="AA162" i="30" s="1"/>
  <c r="AB162" i="30" s="1"/>
  <c r="AC162" i="30" s="1"/>
  <c r="AD162" i="30" s="1"/>
  <c r="AE162" i="30" s="1"/>
  <c r="AF162" i="30" s="1"/>
  <c r="AG162" i="30" s="1"/>
  <c r="AH162" i="30" s="1"/>
  <c r="AI162" i="30" s="1"/>
  <c r="AJ162" i="30" s="1"/>
  <c r="AK162" i="30" s="1"/>
  <c r="AL162" i="30" s="1"/>
  <c r="AM162" i="30" s="1"/>
  <c r="AN162" i="30" s="1"/>
  <c r="AO162" i="30" s="1"/>
  <c r="AP162" i="30" s="1"/>
  <c r="AQ162" i="30" s="1"/>
  <c r="AR162" i="30" s="1"/>
  <c r="AS162" i="30" s="1"/>
  <c r="AT162" i="30" s="1"/>
  <c r="AU162" i="30" s="1"/>
  <c r="AV162" i="30" s="1"/>
  <c r="AW162" i="30" s="1"/>
  <c r="AX162" i="30" s="1"/>
  <c r="AY162" i="30" s="1"/>
  <c r="AZ162" i="30" s="1"/>
  <c r="BA162" i="30" s="1"/>
  <c r="BB162" i="30" s="1"/>
  <c r="BC162" i="30" s="1"/>
  <c r="BD162" i="30" s="1"/>
  <c r="BE162" i="30" s="1"/>
  <c r="BF162" i="30" s="1"/>
  <c r="BG162" i="30" s="1"/>
  <c r="BH162" i="30" s="1"/>
  <c r="BI162" i="30" s="1"/>
  <c r="BJ162" i="30" s="1"/>
  <c r="BK162" i="30" s="1"/>
  <c r="BL162" i="30" s="1"/>
  <c r="BM162" i="30" s="1"/>
  <c r="BN162" i="30" s="1"/>
  <c r="BO162" i="30" s="1"/>
  <c r="BP162" i="30" s="1"/>
  <c r="BQ162" i="30" s="1"/>
  <c r="BR162" i="30" s="1"/>
  <c r="BS162" i="30" s="1"/>
  <c r="BT162" i="30" s="1"/>
  <c r="BU162" i="30" s="1"/>
  <c r="BV162" i="30" s="1"/>
  <c r="BW162" i="30" s="1"/>
  <c r="BX162" i="30" s="1"/>
  <c r="BY162" i="30" s="1"/>
  <c r="BZ162" i="30" s="1"/>
  <c r="CA162" i="30" s="1"/>
  <c r="CB162" i="30" s="1"/>
  <c r="CC162" i="30" s="1"/>
  <c r="CD162" i="30" s="1"/>
  <c r="CE162" i="30" s="1"/>
  <c r="CF162" i="30" s="1"/>
  <c r="CG162" i="30" s="1"/>
  <c r="CH162" i="30" s="1"/>
  <c r="CI162" i="30" s="1"/>
  <c r="CJ162" i="30" s="1"/>
  <c r="CK162" i="30" s="1"/>
  <c r="CL162" i="30" s="1"/>
  <c r="CM162" i="30" s="1"/>
  <c r="CN162" i="30" s="1"/>
  <c r="CO162" i="30" s="1"/>
  <c r="CP162" i="30" s="1"/>
  <c r="CQ162" i="30" s="1"/>
  <c r="CR162" i="30" s="1"/>
  <c r="CS162" i="30" s="1"/>
  <c r="E199" i="30"/>
  <c r="F199" i="30" s="1"/>
  <c r="G199" i="30" s="1"/>
  <c r="H199" i="30" s="1"/>
  <c r="I199" i="30" s="1"/>
  <c r="J199" i="30" s="1"/>
  <c r="K199" i="30" s="1"/>
  <c r="L199" i="30" s="1"/>
  <c r="M199" i="30" s="1"/>
  <c r="N199" i="30" s="1"/>
  <c r="O199" i="30" s="1"/>
  <c r="P199" i="30" s="1"/>
  <c r="Q199" i="30" s="1"/>
  <c r="R199" i="30" s="1"/>
  <c r="S199" i="30" s="1"/>
  <c r="T199" i="30" s="1"/>
  <c r="U199" i="30" s="1"/>
  <c r="V199" i="30" s="1"/>
  <c r="W199" i="30" s="1"/>
  <c r="X199" i="30" s="1"/>
  <c r="Y199" i="30" s="1"/>
  <c r="Z199" i="30" s="1"/>
  <c r="AA199" i="30" s="1"/>
  <c r="AB199" i="30" s="1"/>
  <c r="AC199" i="30" s="1"/>
  <c r="AD199" i="30" s="1"/>
  <c r="AE199" i="30" s="1"/>
  <c r="AF199" i="30" s="1"/>
  <c r="AG199" i="30" s="1"/>
  <c r="AH199" i="30" s="1"/>
  <c r="AI199" i="30" s="1"/>
  <c r="AJ199" i="30" s="1"/>
  <c r="AK199" i="30" s="1"/>
  <c r="AL199" i="30" s="1"/>
  <c r="AM199" i="30" s="1"/>
  <c r="AN199" i="30" s="1"/>
  <c r="AO199" i="30" s="1"/>
  <c r="AP199" i="30" s="1"/>
  <c r="AQ199" i="30" s="1"/>
  <c r="AR199" i="30" s="1"/>
  <c r="AS199" i="30" s="1"/>
  <c r="AT199" i="30" s="1"/>
  <c r="AU199" i="30" s="1"/>
  <c r="AV199" i="30" s="1"/>
  <c r="AW199" i="30" s="1"/>
  <c r="AX199" i="30" s="1"/>
  <c r="AY199" i="30" s="1"/>
  <c r="AZ199" i="30" s="1"/>
  <c r="BA199" i="30" s="1"/>
  <c r="BB199" i="30" s="1"/>
  <c r="BC199" i="30" s="1"/>
  <c r="BD199" i="30" s="1"/>
  <c r="BE199" i="30" s="1"/>
  <c r="BF199" i="30" s="1"/>
  <c r="BG199" i="30" s="1"/>
  <c r="BH199" i="30" s="1"/>
  <c r="BI199" i="30" s="1"/>
  <c r="BJ199" i="30" s="1"/>
  <c r="BK199" i="30" s="1"/>
  <c r="BL199" i="30" s="1"/>
  <c r="BM199" i="30" s="1"/>
  <c r="BN199" i="30" s="1"/>
  <c r="BO199" i="30" s="1"/>
  <c r="BP199" i="30" s="1"/>
  <c r="BQ199" i="30" s="1"/>
  <c r="BR199" i="30" s="1"/>
  <c r="BS199" i="30" s="1"/>
  <c r="BT199" i="30" s="1"/>
  <c r="BU199" i="30" s="1"/>
  <c r="BV199" i="30" s="1"/>
  <c r="BW199" i="30" s="1"/>
  <c r="BX199" i="30" s="1"/>
  <c r="BY199" i="30" s="1"/>
  <c r="BZ199" i="30" s="1"/>
  <c r="CA199" i="30" s="1"/>
  <c r="CB199" i="30" s="1"/>
  <c r="CC199" i="30" s="1"/>
  <c r="CD199" i="30" s="1"/>
  <c r="CE199" i="30" s="1"/>
  <c r="CF199" i="30" s="1"/>
  <c r="CG199" i="30" s="1"/>
  <c r="CH199" i="30" s="1"/>
  <c r="CI199" i="30" s="1"/>
  <c r="CJ199" i="30" s="1"/>
  <c r="CK199" i="30" s="1"/>
  <c r="CL199" i="30" s="1"/>
  <c r="CM199" i="30" s="1"/>
  <c r="CN199" i="30" s="1"/>
  <c r="CO199" i="30" s="1"/>
  <c r="CP199" i="30" s="1"/>
  <c r="CQ199" i="30" s="1"/>
  <c r="CR199" i="30" s="1"/>
  <c r="CS199" i="30" s="1"/>
  <c r="E168" i="30"/>
  <c r="F168" i="30" s="1"/>
  <c r="G168" i="30" s="1"/>
  <c r="H168" i="30" s="1"/>
  <c r="I168" i="30" s="1"/>
  <c r="J168" i="30" s="1"/>
  <c r="K168" i="30" s="1"/>
  <c r="L168" i="30" s="1"/>
  <c r="M168" i="30" s="1"/>
  <c r="N168" i="30" s="1"/>
  <c r="O168" i="30" s="1"/>
  <c r="P168" i="30" s="1"/>
  <c r="Q168" i="30" s="1"/>
  <c r="R168" i="30" s="1"/>
  <c r="S168" i="30" s="1"/>
  <c r="T168" i="30" s="1"/>
  <c r="U168" i="30" s="1"/>
  <c r="V168" i="30" s="1"/>
  <c r="W168" i="30" s="1"/>
  <c r="X168" i="30" s="1"/>
  <c r="Y168" i="30" s="1"/>
  <c r="Z168" i="30" s="1"/>
  <c r="AA168" i="30" s="1"/>
  <c r="AB168" i="30" s="1"/>
  <c r="AC168" i="30" s="1"/>
  <c r="AD168" i="30" s="1"/>
  <c r="AE168" i="30" s="1"/>
  <c r="AF168" i="30" s="1"/>
  <c r="AG168" i="30" s="1"/>
  <c r="AH168" i="30" s="1"/>
  <c r="AI168" i="30" s="1"/>
  <c r="AJ168" i="30" s="1"/>
  <c r="AK168" i="30" s="1"/>
  <c r="AL168" i="30" s="1"/>
  <c r="AM168" i="30" s="1"/>
  <c r="AN168" i="30" s="1"/>
  <c r="AO168" i="30" s="1"/>
  <c r="AP168" i="30" s="1"/>
  <c r="AQ168" i="30" s="1"/>
  <c r="AR168" i="30" s="1"/>
  <c r="AS168" i="30" s="1"/>
  <c r="AT168" i="30" s="1"/>
  <c r="AU168" i="30" s="1"/>
  <c r="AV168" i="30" s="1"/>
  <c r="AW168" i="30" s="1"/>
  <c r="AX168" i="30" s="1"/>
  <c r="AY168" i="30" s="1"/>
  <c r="AZ168" i="30" s="1"/>
  <c r="BA168" i="30" s="1"/>
  <c r="BB168" i="30" s="1"/>
  <c r="BC168" i="30" s="1"/>
  <c r="BD168" i="30" s="1"/>
  <c r="BE168" i="30" s="1"/>
  <c r="BF168" i="30" s="1"/>
  <c r="BG168" i="30" s="1"/>
  <c r="BH168" i="30" s="1"/>
  <c r="BI168" i="30" s="1"/>
  <c r="BJ168" i="30" s="1"/>
  <c r="BK168" i="30" s="1"/>
  <c r="BL168" i="30" s="1"/>
  <c r="BM168" i="30" s="1"/>
  <c r="BN168" i="30" s="1"/>
  <c r="BO168" i="30" s="1"/>
  <c r="BP168" i="30" s="1"/>
  <c r="BQ168" i="30" s="1"/>
  <c r="BR168" i="30" s="1"/>
  <c r="BS168" i="30" s="1"/>
  <c r="BT168" i="30" s="1"/>
  <c r="BU168" i="30" s="1"/>
  <c r="BV168" i="30" s="1"/>
  <c r="BW168" i="30" s="1"/>
  <c r="BX168" i="30" s="1"/>
  <c r="BY168" i="30" s="1"/>
  <c r="BZ168" i="30" s="1"/>
  <c r="CA168" i="30" s="1"/>
  <c r="CB168" i="30" s="1"/>
  <c r="CC168" i="30" s="1"/>
  <c r="CD168" i="30" s="1"/>
  <c r="CE168" i="30" s="1"/>
  <c r="CF168" i="30" s="1"/>
  <c r="CG168" i="30" s="1"/>
  <c r="CH168" i="30" s="1"/>
  <c r="CI168" i="30" s="1"/>
  <c r="CJ168" i="30" s="1"/>
  <c r="CK168" i="30" s="1"/>
  <c r="CL168" i="30" s="1"/>
  <c r="CM168" i="30" s="1"/>
  <c r="CN168" i="30" s="1"/>
  <c r="CO168" i="30" s="1"/>
  <c r="CP168" i="30" s="1"/>
  <c r="CQ168" i="30" s="1"/>
  <c r="CR168" i="30" s="1"/>
  <c r="CS168" i="30" s="1"/>
  <c r="E194" i="30"/>
  <c r="F194" i="30" s="1"/>
  <c r="G194" i="30" s="1"/>
  <c r="H194" i="30" s="1"/>
  <c r="I194" i="30" s="1"/>
  <c r="J194" i="30" s="1"/>
  <c r="K194" i="30" s="1"/>
  <c r="L194" i="30" s="1"/>
  <c r="M194" i="30" s="1"/>
  <c r="N194" i="30" s="1"/>
  <c r="O194" i="30" s="1"/>
  <c r="P194" i="30" s="1"/>
  <c r="Q194" i="30" s="1"/>
  <c r="R194" i="30" s="1"/>
  <c r="S194" i="30" s="1"/>
  <c r="T194" i="30" s="1"/>
  <c r="U194" i="30" s="1"/>
  <c r="V194" i="30" s="1"/>
  <c r="W194" i="30" s="1"/>
  <c r="X194" i="30" s="1"/>
  <c r="Y194" i="30" s="1"/>
  <c r="Z194" i="30" s="1"/>
  <c r="AA194" i="30" s="1"/>
  <c r="AB194" i="30" s="1"/>
  <c r="AC194" i="30" s="1"/>
  <c r="AD194" i="30" s="1"/>
  <c r="AE194" i="30" s="1"/>
  <c r="AF194" i="30" s="1"/>
  <c r="AG194" i="30" s="1"/>
  <c r="AH194" i="30" s="1"/>
  <c r="AI194" i="30" s="1"/>
  <c r="AJ194" i="30" s="1"/>
  <c r="AK194" i="30" s="1"/>
  <c r="AL194" i="30" s="1"/>
  <c r="AM194" i="30" s="1"/>
  <c r="AN194" i="30" s="1"/>
  <c r="AO194" i="30" s="1"/>
  <c r="AP194" i="30" s="1"/>
  <c r="AQ194" i="30" s="1"/>
  <c r="AR194" i="30" s="1"/>
  <c r="AS194" i="30" s="1"/>
  <c r="AT194" i="30" s="1"/>
  <c r="AU194" i="30" s="1"/>
  <c r="AV194" i="30" s="1"/>
  <c r="AW194" i="30" s="1"/>
  <c r="AX194" i="30" s="1"/>
  <c r="AY194" i="30" s="1"/>
  <c r="AZ194" i="30" s="1"/>
  <c r="BA194" i="30" s="1"/>
  <c r="BB194" i="30" s="1"/>
  <c r="BC194" i="30" s="1"/>
  <c r="BD194" i="30" s="1"/>
  <c r="BE194" i="30" s="1"/>
  <c r="BF194" i="30" s="1"/>
  <c r="BG194" i="30" s="1"/>
  <c r="BH194" i="30" s="1"/>
  <c r="BI194" i="30" s="1"/>
  <c r="BJ194" i="30" s="1"/>
  <c r="BK194" i="30" s="1"/>
  <c r="BL194" i="30" s="1"/>
  <c r="BM194" i="30" s="1"/>
  <c r="BN194" i="30" s="1"/>
  <c r="BO194" i="30" s="1"/>
  <c r="BP194" i="30" s="1"/>
  <c r="BQ194" i="30" s="1"/>
  <c r="BR194" i="30" s="1"/>
  <c r="BS194" i="30" s="1"/>
  <c r="BT194" i="30" s="1"/>
  <c r="BU194" i="30" s="1"/>
  <c r="BV194" i="30" s="1"/>
  <c r="BW194" i="30" s="1"/>
  <c r="BX194" i="30" s="1"/>
  <c r="BY194" i="30" s="1"/>
  <c r="BZ194" i="30" s="1"/>
  <c r="CA194" i="30" s="1"/>
  <c r="CB194" i="30" s="1"/>
  <c r="CC194" i="30" s="1"/>
  <c r="CD194" i="30" s="1"/>
  <c r="CE194" i="30" s="1"/>
  <c r="CF194" i="30" s="1"/>
  <c r="CG194" i="30" s="1"/>
  <c r="CH194" i="30" s="1"/>
  <c r="CI194" i="30" s="1"/>
  <c r="CJ194" i="30" s="1"/>
  <c r="CK194" i="30" s="1"/>
  <c r="CL194" i="30" s="1"/>
  <c r="CM194" i="30" s="1"/>
  <c r="CN194" i="30" s="1"/>
  <c r="CO194" i="30" s="1"/>
  <c r="CP194" i="30" s="1"/>
  <c r="CQ194" i="30" s="1"/>
  <c r="CR194" i="30" s="1"/>
  <c r="CS194" i="30" s="1"/>
  <c r="E189" i="30"/>
  <c r="F189" i="30" s="1"/>
  <c r="G189" i="30" s="1"/>
  <c r="H189" i="30" s="1"/>
  <c r="I189" i="30" s="1"/>
  <c r="J189" i="30" s="1"/>
  <c r="K189" i="30" s="1"/>
  <c r="L189" i="30" s="1"/>
  <c r="M189" i="30" s="1"/>
  <c r="N189" i="30" s="1"/>
  <c r="O189" i="30" s="1"/>
  <c r="P189" i="30" s="1"/>
  <c r="Q189" i="30" s="1"/>
  <c r="R189" i="30" s="1"/>
  <c r="S189" i="30" s="1"/>
  <c r="T189" i="30" s="1"/>
  <c r="U189" i="30" s="1"/>
  <c r="V189" i="30" s="1"/>
  <c r="W189" i="30" s="1"/>
  <c r="X189" i="30" s="1"/>
  <c r="Y189" i="30" s="1"/>
  <c r="Z189" i="30" s="1"/>
  <c r="AA189" i="30" s="1"/>
  <c r="AB189" i="30" s="1"/>
  <c r="AC189" i="30" s="1"/>
  <c r="AD189" i="30" s="1"/>
  <c r="AE189" i="30" s="1"/>
  <c r="AF189" i="30" s="1"/>
  <c r="AG189" i="30" s="1"/>
  <c r="AH189" i="30" s="1"/>
  <c r="AI189" i="30" s="1"/>
  <c r="AJ189" i="30" s="1"/>
  <c r="AK189" i="30" s="1"/>
  <c r="AL189" i="30" s="1"/>
  <c r="AM189" i="30" s="1"/>
  <c r="AN189" i="30" s="1"/>
  <c r="AO189" i="30" s="1"/>
  <c r="AP189" i="30" s="1"/>
  <c r="AQ189" i="30" s="1"/>
  <c r="AR189" i="30" s="1"/>
  <c r="AS189" i="30" s="1"/>
  <c r="AT189" i="30" s="1"/>
  <c r="AU189" i="30" s="1"/>
  <c r="AV189" i="30" s="1"/>
  <c r="AW189" i="30" s="1"/>
  <c r="AX189" i="30" s="1"/>
  <c r="AY189" i="30" s="1"/>
  <c r="AZ189" i="30" s="1"/>
  <c r="BA189" i="30" s="1"/>
  <c r="BB189" i="30" s="1"/>
  <c r="BC189" i="30" s="1"/>
  <c r="BD189" i="30" s="1"/>
  <c r="BE189" i="30" s="1"/>
  <c r="BF189" i="30" s="1"/>
  <c r="BG189" i="30" s="1"/>
  <c r="BH189" i="30" s="1"/>
  <c r="BI189" i="30" s="1"/>
  <c r="BJ189" i="30" s="1"/>
  <c r="BK189" i="30" s="1"/>
  <c r="BL189" i="30" s="1"/>
  <c r="BM189" i="30" s="1"/>
  <c r="BN189" i="30" s="1"/>
  <c r="BO189" i="30" s="1"/>
  <c r="BP189" i="30" s="1"/>
  <c r="BQ189" i="30" s="1"/>
  <c r="BR189" i="30" s="1"/>
  <c r="BS189" i="30" s="1"/>
  <c r="BT189" i="30" s="1"/>
  <c r="BU189" i="30" s="1"/>
  <c r="BV189" i="30" s="1"/>
  <c r="BW189" i="30" s="1"/>
  <c r="BX189" i="30" s="1"/>
  <c r="BY189" i="30" s="1"/>
  <c r="BZ189" i="30" s="1"/>
  <c r="CA189" i="30" s="1"/>
  <c r="CB189" i="30" s="1"/>
  <c r="CC189" i="30" s="1"/>
  <c r="CD189" i="30" s="1"/>
  <c r="CE189" i="30" s="1"/>
  <c r="CF189" i="30" s="1"/>
  <c r="CG189" i="30" s="1"/>
  <c r="CH189" i="30" s="1"/>
  <c r="CI189" i="30" s="1"/>
  <c r="CJ189" i="30" s="1"/>
  <c r="CK189" i="30" s="1"/>
  <c r="CL189" i="30" s="1"/>
  <c r="CM189" i="30" s="1"/>
  <c r="CN189" i="30" s="1"/>
  <c r="CO189" i="30" s="1"/>
  <c r="CP189" i="30" s="1"/>
  <c r="CQ189" i="30" s="1"/>
  <c r="CR189" i="30" s="1"/>
  <c r="CS189" i="30" s="1"/>
  <c r="E172" i="30"/>
  <c r="F172" i="30" s="1"/>
  <c r="G172" i="30" s="1"/>
  <c r="H172" i="30" s="1"/>
  <c r="I172" i="30" s="1"/>
  <c r="J172" i="30" s="1"/>
  <c r="K172" i="30" s="1"/>
  <c r="L172" i="30" s="1"/>
  <c r="M172" i="30" s="1"/>
  <c r="N172" i="30" s="1"/>
  <c r="O172" i="30" s="1"/>
  <c r="P172" i="30" s="1"/>
  <c r="Q172" i="30" s="1"/>
  <c r="R172" i="30" s="1"/>
  <c r="S172" i="30" s="1"/>
  <c r="T172" i="30" s="1"/>
  <c r="U172" i="30" s="1"/>
  <c r="V172" i="30" s="1"/>
  <c r="W172" i="30" s="1"/>
  <c r="X172" i="30" s="1"/>
  <c r="Y172" i="30" s="1"/>
  <c r="Z172" i="30" s="1"/>
  <c r="AA172" i="30" s="1"/>
  <c r="AB172" i="30" s="1"/>
  <c r="AC172" i="30" s="1"/>
  <c r="AD172" i="30" s="1"/>
  <c r="AE172" i="30" s="1"/>
  <c r="AF172" i="30" s="1"/>
  <c r="AG172" i="30" s="1"/>
  <c r="AH172" i="30" s="1"/>
  <c r="AI172" i="30" s="1"/>
  <c r="AJ172" i="30" s="1"/>
  <c r="AK172" i="30" s="1"/>
  <c r="AL172" i="30" s="1"/>
  <c r="AM172" i="30" s="1"/>
  <c r="AN172" i="30" s="1"/>
  <c r="AO172" i="30" s="1"/>
  <c r="AP172" i="30" s="1"/>
  <c r="AQ172" i="30" s="1"/>
  <c r="AR172" i="30" s="1"/>
  <c r="AS172" i="30" s="1"/>
  <c r="AT172" i="30" s="1"/>
  <c r="AU172" i="30" s="1"/>
  <c r="AV172" i="30" s="1"/>
  <c r="AW172" i="30" s="1"/>
  <c r="AX172" i="30" s="1"/>
  <c r="AY172" i="30" s="1"/>
  <c r="AZ172" i="30" s="1"/>
  <c r="BA172" i="30" s="1"/>
  <c r="BB172" i="30" s="1"/>
  <c r="BC172" i="30" s="1"/>
  <c r="BD172" i="30" s="1"/>
  <c r="BE172" i="30" s="1"/>
  <c r="BF172" i="30" s="1"/>
  <c r="BG172" i="30" s="1"/>
  <c r="BH172" i="30" s="1"/>
  <c r="BI172" i="30" s="1"/>
  <c r="BJ172" i="30" s="1"/>
  <c r="BK172" i="30" s="1"/>
  <c r="BL172" i="30" s="1"/>
  <c r="BM172" i="30" s="1"/>
  <c r="BN172" i="30" s="1"/>
  <c r="BO172" i="30" s="1"/>
  <c r="BP172" i="30" s="1"/>
  <c r="BQ172" i="30" s="1"/>
  <c r="BR172" i="30" s="1"/>
  <c r="BS172" i="30" s="1"/>
  <c r="BT172" i="30" s="1"/>
  <c r="BU172" i="30" s="1"/>
  <c r="BV172" i="30" s="1"/>
  <c r="BW172" i="30" s="1"/>
  <c r="BX172" i="30" s="1"/>
  <c r="BY172" i="30" s="1"/>
  <c r="BZ172" i="30" s="1"/>
  <c r="CA172" i="30" s="1"/>
  <c r="CB172" i="30" s="1"/>
  <c r="CC172" i="30" s="1"/>
  <c r="CD172" i="30" s="1"/>
  <c r="CE172" i="30" s="1"/>
  <c r="CF172" i="30" s="1"/>
  <c r="CG172" i="30" s="1"/>
  <c r="CH172" i="30" s="1"/>
  <c r="CI172" i="30" s="1"/>
  <c r="CJ172" i="30" s="1"/>
  <c r="CK172" i="30" s="1"/>
  <c r="CL172" i="30" s="1"/>
  <c r="CM172" i="30" s="1"/>
  <c r="CN172" i="30" s="1"/>
  <c r="CO172" i="30" s="1"/>
  <c r="CP172" i="30" s="1"/>
  <c r="CQ172" i="30" s="1"/>
  <c r="CR172" i="30" s="1"/>
  <c r="CS172" i="30" s="1"/>
  <c r="E167" i="30"/>
  <c r="F167" i="30" s="1"/>
  <c r="G167" i="30" s="1"/>
  <c r="H167" i="30" s="1"/>
  <c r="I167" i="30" s="1"/>
  <c r="J167" i="30" s="1"/>
  <c r="K167" i="30" s="1"/>
  <c r="L167" i="30" s="1"/>
  <c r="M167" i="30" s="1"/>
  <c r="N167" i="30" s="1"/>
  <c r="O167" i="30" s="1"/>
  <c r="P167" i="30" s="1"/>
  <c r="Q167" i="30" s="1"/>
  <c r="R167" i="30" s="1"/>
  <c r="S167" i="30" s="1"/>
  <c r="T167" i="30" s="1"/>
  <c r="U167" i="30" s="1"/>
  <c r="V167" i="30" s="1"/>
  <c r="W167" i="30" s="1"/>
  <c r="X167" i="30" s="1"/>
  <c r="Y167" i="30" s="1"/>
  <c r="Z167" i="30" s="1"/>
  <c r="AA167" i="30" s="1"/>
  <c r="AB167" i="30" s="1"/>
  <c r="AC167" i="30" s="1"/>
  <c r="AD167" i="30" s="1"/>
  <c r="AE167" i="30" s="1"/>
  <c r="AF167" i="30" s="1"/>
  <c r="AG167" i="30" s="1"/>
  <c r="AH167" i="30" s="1"/>
  <c r="AI167" i="30" s="1"/>
  <c r="AJ167" i="30" s="1"/>
  <c r="AK167" i="30" s="1"/>
  <c r="AL167" i="30" s="1"/>
  <c r="AM167" i="30" s="1"/>
  <c r="AN167" i="30" s="1"/>
  <c r="AO167" i="30" s="1"/>
  <c r="AP167" i="30" s="1"/>
  <c r="AQ167" i="30" s="1"/>
  <c r="AR167" i="30" s="1"/>
  <c r="AS167" i="30" s="1"/>
  <c r="AT167" i="30" s="1"/>
  <c r="AU167" i="30" s="1"/>
  <c r="AV167" i="30" s="1"/>
  <c r="AW167" i="30" s="1"/>
  <c r="AX167" i="30" s="1"/>
  <c r="AY167" i="30" s="1"/>
  <c r="AZ167" i="30" s="1"/>
  <c r="BA167" i="30" s="1"/>
  <c r="BB167" i="30" s="1"/>
  <c r="BC167" i="30" s="1"/>
  <c r="BD167" i="30" s="1"/>
  <c r="BE167" i="30" s="1"/>
  <c r="BF167" i="30" s="1"/>
  <c r="BG167" i="30" s="1"/>
  <c r="BH167" i="30" s="1"/>
  <c r="BI167" i="30" s="1"/>
  <c r="BJ167" i="30" s="1"/>
  <c r="BK167" i="30" s="1"/>
  <c r="BL167" i="30" s="1"/>
  <c r="BM167" i="30" s="1"/>
  <c r="BN167" i="30" s="1"/>
  <c r="BO167" i="30" s="1"/>
  <c r="BP167" i="30" s="1"/>
  <c r="BQ167" i="30" s="1"/>
  <c r="BR167" i="30" s="1"/>
  <c r="BS167" i="30" s="1"/>
  <c r="BT167" i="30" s="1"/>
  <c r="BU167" i="30" s="1"/>
  <c r="BV167" i="30" s="1"/>
  <c r="BW167" i="30" s="1"/>
  <c r="BX167" i="30" s="1"/>
  <c r="BY167" i="30" s="1"/>
  <c r="BZ167" i="30" s="1"/>
  <c r="CA167" i="30" s="1"/>
  <c r="CB167" i="30" s="1"/>
  <c r="CC167" i="30" s="1"/>
  <c r="CD167" i="30" s="1"/>
  <c r="CE167" i="30" s="1"/>
  <c r="CF167" i="30" s="1"/>
  <c r="CG167" i="30" s="1"/>
  <c r="CH167" i="30" s="1"/>
  <c r="CI167" i="30" s="1"/>
  <c r="CJ167" i="30" s="1"/>
  <c r="CK167" i="30" s="1"/>
  <c r="CL167" i="30" s="1"/>
  <c r="CM167" i="30" s="1"/>
  <c r="CN167" i="30" s="1"/>
  <c r="CO167" i="30" s="1"/>
  <c r="CP167" i="30" s="1"/>
  <c r="CQ167" i="30" s="1"/>
  <c r="CR167" i="30" s="1"/>
  <c r="CS167" i="30" s="1"/>
  <c r="E163" i="30"/>
  <c r="F163" i="30" s="1"/>
  <c r="G163" i="30" s="1"/>
  <c r="H163" i="30" s="1"/>
  <c r="I163" i="30" s="1"/>
  <c r="J163" i="30" s="1"/>
  <c r="K163" i="30" s="1"/>
  <c r="L163" i="30" s="1"/>
  <c r="M163" i="30" s="1"/>
  <c r="N163" i="30" s="1"/>
  <c r="O163" i="30" s="1"/>
  <c r="P163" i="30" s="1"/>
  <c r="Q163" i="30" s="1"/>
  <c r="R163" i="30" s="1"/>
  <c r="S163" i="30" s="1"/>
  <c r="T163" i="30" s="1"/>
  <c r="U163" i="30" s="1"/>
  <c r="V163" i="30" s="1"/>
  <c r="W163" i="30" s="1"/>
  <c r="X163" i="30" s="1"/>
  <c r="Y163" i="30" s="1"/>
  <c r="Z163" i="30" s="1"/>
  <c r="AA163" i="30" s="1"/>
  <c r="AB163" i="30" s="1"/>
  <c r="AC163" i="30" s="1"/>
  <c r="AD163" i="30" s="1"/>
  <c r="AE163" i="30" s="1"/>
  <c r="AF163" i="30" s="1"/>
  <c r="AG163" i="30" s="1"/>
  <c r="AH163" i="30" s="1"/>
  <c r="AI163" i="30" s="1"/>
  <c r="AJ163" i="30" s="1"/>
  <c r="AK163" i="30" s="1"/>
  <c r="AL163" i="30" s="1"/>
  <c r="AM163" i="30" s="1"/>
  <c r="AN163" i="30" s="1"/>
  <c r="AO163" i="30" s="1"/>
  <c r="AP163" i="30" s="1"/>
  <c r="AQ163" i="30" s="1"/>
  <c r="AR163" i="30" s="1"/>
  <c r="AS163" i="30" s="1"/>
  <c r="AT163" i="30" s="1"/>
  <c r="AU163" i="30" s="1"/>
  <c r="AV163" i="30" s="1"/>
  <c r="AW163" i="30" s="1"/>
  <c r="AX163" i="30" s="1"/>
  <c r="AY163" i="30" s="1"/>
  <c r="AZ163" i="30" s="1"/>
  <c r="BA163" i="30" s="1"/>
  <c r="BB163" i="30" s="1"/>
  <c r="BC163" i="30" s="1"/>
  <c r="BD163" i="30" s="1"/>
  <c r="BE163" i="30" s="1"/>
  <c r="BF163" i="30" s="1"/>
  <c r="BG163" i="30" s="1"/>
  <c r="BH163" i="30" s="1"/>
  <c r="BI163" i="30" s="1"/>
  <c r="BJ163" i="30" s="1"/>
  <c r="BK163" i="30" s="1"/>
  <c r="BL163" i="30" s="1"/>
  <c r="BM163" i="30" s="1"/>
  <c r="BN163" i="30" s="1"/>
  <c r="BO163" i="30" s="1"/>
  <c r="BP163" i="30" s="1"/>
  <c r="BQ163" i="30" s="1"/>
  <c r="BR163" i="30" s="1"/>
  <c r="BS163" i="30" s="1"/>
  <c r="BT163" i="30" s="1"/>
  <c r="BU163" i="30" s="1"/>
  <c r="BV163" i="30" s="1"/>
  <c r="BW163" i="30" s="1"/>
  <c r="BX163" i="30" s="1"/>
  <c r="BY163" i="30" s="1"/>
  <c r="BZ163" i="30" s="1"/>
  <c r="CA163" i="30" s="1"/>
  <c r="CB163" i="30" s="1"/>
  <c r="CC163" i="30" s="1"/>
  <c r="CD163" i="30" s="1"/>
  <c r="CE163" i="30" s="1"/>
  <c r="CF163" i="30" s="1"/>
  <c r="CG163" i="30" s="1"/>
  <c r="CH163" i="30" s="1"/>
  <c r="CI163" i="30" s="1"/>
  <c r="CJ163" i="30" s="1"/>
  <c r="CK163" i="30" s="1"/>
  <c r="CL163" i="30" s="1"/>
  <c r="CM163" i="30" s="1"/>
  <c r="CN163" i="30" s="1"/>
  <c r="CO163" i="30" s="1"/>
  <c r="CP163" i="30" s="1"/>
  <c r="CQ163" i="30" s="1"/>
  <c r="CR163" i="30" s="1"/>
  <c r="CS163" i="30" s="1"/>
  <c r="E195" i="30"/>
  <c r="F195" i="30" s="1"/>
  <c r="G195" i="30" s="1"/>
  <c r="H195" i="30" s="1"/>
  <c r="I195" i="30" s="1"/>
  <c r="J195" i="30" s="1"/>
  <c r="K195" i="30" s="1"/>
  <c r="L195" i="30" s="1"/>
  <c r="M195" i="30" s="1"/>
  <c r="N195" i="30" s="1"/>
  <c r="O195" i="30" s="1"/>
  <c r="P195" i="30" s="1"/>
  <c r="Q195" i="30" s="1"/>
  <c r="R195" i="30" s="1"/>
  <c r="S195" i="30" s="1"/>
  <c r="T195" i="30" s="1"/>
  <c r="U195" i="30" s="1"/>
  <c r="V195" i="30" s="1"/>
  <c r="W195" i="30" s="1"/>
  <c r="X195" i="30" s="1"/>
  <c r="Y195" i="30" s="1"/>
  <c r="Z195" i="30" s="1"/>
  <c r="AA195" i="30" s="1"/>
  <c r="AB195" i="30" s="1"/>
  <c r="AC195" i="30" s="1"/>
  <c r="AD195" i="30" s="1"/>
  <c r="AE195" i="30" s="1"/>
  <c r="AF195" i="30" s="1"/>
  <c r="AG195" i="30" s="1"/>
  <c r="AH195" i="30" s="1"/>
  <c r="AI195" i="30" s="1"/>
  <c r="AJ195" i="30" s="1"/>
  <c r="AK195" i="30" s="1"/>
  <c r="AL195" i="30" s="1"/>
  <c r="AM195" i="30" s="1"/>
  <c r="AN195" i="30" s="1"/>
  <c r="AO195" i="30" s="1"/>
  <c r="AP195" i="30" s="1"/>
  <c r="AQ195" i="30" s="1"/>
  <c r="AR195" i="30" s="1"/>
  <c r="AS195" i="30" s="1"/>
  <c r="AT195" i="30" s="1"/>
  <c r="AU195" i="30" s="1"/>
  <c r="AV195" i="30" s="1"/>
  <c r="AW195" i="30" s="1"/>
  <c r="AX195" i="30" s="1"/>
  <c r="AY195" i="30" s="1"/>
  <c r="AZ195" i="30" s="1"/>
  <c r="BA195" i="30" s="1"/>
  <c r="BB195" i="30" s="1"/>
  <c r="BC195" i="30" s="1"/>
  <c r="BD195" i="30" s="1"/>
  <c r="BE195" i="30" s="1"/>
  <c r="BF195" i="30" s="1"/>
  <c r="BG195" i="30" s="1"/>
  <c r="BH195" i="30" s="1"/>
  <c r="BI195" i="30" s="1"/>
  <c r="BJ195" i="30" s="1"/>
  <c r="BK195" i="30" s="1"/>
  <c r="BL195" i="30" s="1"/>
  <c r="BM195" i="30" s="1"/>
  <c r="BN195" i="30" s="1"/>
  <c r="BO195" i="30" s="1"/>
  <c r="BP195" i="30" s="1"/>
  <c r="BQ195" i="30" s="1"/>
  <c r="BR195" i="30" s="1"/>
  <c r="BS195" i="30" s="1"/>
  <c r="BT195" i="30" s="1"/>
  <c r="BU195" i="30" s="1"/>
  <c r="BV195" i="30" s="1"/>
  <c r="BW195" i="30" s="1"/>
  <c r="BX195" i="30" s="1"/>
  <c r="BY195" i="30" s="1"/>
  <c r="BZ195" i="30" s="1"/>
  <c r="CA195" i="30" s="1"/>
  <c r="CB195" i="30" s="1"/>
  <c r="CC195" i="30" s="1"/>
  <c r="CD195" i="30" s="1"/>
  <c r="CE195" i="30" s="1"/>
  <c r="CF195" i="30" s="1"/>
  <c r="CG195" i="30" s="1"/>
  <c r="CH195" i="30" s="1"/>
  <c r="CI195" i="30" s="1"/>
  <c r="CJ195" i="30" s="1"/>
  <c r="CK195" i="30" s="1"/>
  <c r="CL195" i="30" s="1"/>
  <c r="CM195" i="30" s="1"/>
  <c r="CN195" i="30" s="1"/>
  <c r="CO195" i="30" s="1"/>
  <c r="CP195" i="30" s="1"/>
  <c r="CQ195" i="30" s="1"/>
  <c r="CR195" i="30" s="1"/>
  <c r="CS195" i="30" s="1"/>
  <c r="E166" i="30"/>
  <c r="F166" i="30" s="1"/>
  <c r="G166" i="30" s="1"/>
  <c r="H166" i="30" s="1"/>
  <c r="I166" i="30" s="1"/>
  <c r="J166" i="30" s="1"/>
  <c r="K166" i="30" s="1"/>
  <c r="L166" i="30" s="1"/>
  <c r="M166" i="30" s="1"/>
  <c r="N166" i="30" s="1"/>
  <c r="O166" i="30" s="1"/>
  <c r="P166" i="30" s="1"/>
  <c r="Q166" i="30" s="1"/>
  <c r="R166" i="30" s="1"/>
  <c r="S166" i="30" s="1"/>
  <c r="T166" i="30" s="1"/>
  <c r="U166" i="30" s="1"/>
  <c r="V166" i="30" s="1"/>
  <c r="W166" i="30" s="1"/>
  <c r="X166" i="30" s="1"/>
  <c r="Y166" i="30" s="1"/>
  <c r="Z166" i="30" s="1"/>
  <c r="AA166" i="30" s="1"/>
  <c r="AB166" i="30" s="1"/>
  <c r="AC166" i="30" s="1"/>
  <c r="AD166" i="30" s="1"/>
  <c r="AE166" i="30" s="1"/>
  <c r="AF166" i="30" s="1"/>
  <c r="AG166" i="30" s="1"/>
  <c r="AH166" i="30" s="1"/>
  <c r="AI166" i="30" s="1"/>
  <c r="AJ166" i="30" s="1"/>
  <c r="AK166" i="30" s="1"/>
  <c r="AL166" i="30" s="1"/>
  <c r="AM166" i="30" s="1"/>
  <c r="AN166" i="30" s="1"/>
  <c r="AO166" i="30" s="1"/>
  <c r="AP166" i="30" s="1"/>
  <c r="AQ166" i="30" s="1"/>
  <c r="AR166" i="30" s="1"/>
  <c r="AS166" i="30" s="1"/>
  <c r="AT166" i="30" s="1"/>
  <c r="AU166" i="30" s="1"/>
  <c r="AV166" i="30" s="1"/>
  <c r="AW166" i="30" s="1"/>
  <c r="AX166" i="30" s="1"/>
  <c r="AY166" i="30" s="1"/>
  <c r="AZ166" i="30" s="1"/>
  <c r="BA166" i="30" s="1"/>
  <c r="BB166" i="30" s="1"/>
  <c r="BC166" i="30" s="1"/>
  <c r="BD166" i="30" s="1"/>
  <c r="BE166" i="30" s="1"/>
  <c r="BF166" i="30" s="1"/>
  <c r="BG166" i="30" s="1"/>
  <c r="BH166" i="30" s="1"/>
  <c r="BI166" i="30" s="1"/>
  <c r="BJ166" i="30" s="1"/>
  <c r="BK166" i="30" s="1"/>
  <c r="BL166" i="30" s="1"/>
  <c r="BM166" i="30" s="1"/>
  <c r="BN166" i="30" s="1"/>
  <c r="BO166" i="30" s="1"/>
  <c r="BP166" i="30" s="1"/>
  <c r="BQ166" i="30" s="1"/>
  <c r="BR166" i="30" s="1"/>
  <c r="BS166" i="30" s="1"/>
  <c r="BT166" i="30" s="1"/>
  <c r="BU166" i="30" s="1"/>
  <c r="BV166" i="30" s="1"/>
  <c r="BW166" i="30" s="1"/>
  <c r="BX166" i="30" s="1"/>
  <c r="BY166" i="30" s="1"/>
  <c r="BZ166" i="30" s="1"/>
  <c r="CA166" i="30" s="1"/>
  <c r="CB166" i="30" s="1"/>
  <c r="CC166" i="30" s="1"/>
  <c r="CD166" i="30" s="1"/>
  <c r="CE166" i="30" s="1"/>
  <c r="CF166" i="30" s="1"/>
  <c r="CG166" i="30" s="1"/>
  <c r="CH166" i="30" s="1"/>
  <c r="CI166" i="30" s="1"/>
  <c r="CJ166" i="30" s="1"/>
  <c r="CK166" i="30" s="1"/>
  <c r="CL166" i="30" s="1"/>
  <c r="CM166" i="30" s="1"/>
  <c r="CN166" i="30" s="1"/>
  <c r="CO166" i="30" s="1"/>
  <c r="CP166" i="30" s="1"/>
  <c r="CQ166" i="30" s="1"/>
  <c r="CR166" i="30" s="1"/>
  <c r="CS166" i="30" s="1"/>
  <c r="E193" i="30"/>
  <c r="F193" i="30" s="1"/>
  <c r="G193" i="30" s="1"/>
  <c r="H193" i="30" s="1"/>
  <c r="I193" i="30" s="1"/>
  <c r="J193" i="30" s="1"/>
  <c r="K193" i="30" s="1"/>
  <c r="L193" i="30" s="1"/>
  <c r="M193" i="30" s="1"/>
  <c r="N193" i="30" s="1"/>
  <c r="O193" i="30" s="1"/>
  <c r="P193" i="30" s="1"/>
  <c r="Q193" i="30" s="1"/>
  <c r="R193" i="30" s="1"/>
  <c r="S193" i="30" s="1"/>
  <c r="T193" i="30" s="1"/>
  <c r="U193" i="30" s="1"/>
  <c r="V193" i="30" s="1"/>
  <c r="W193" i="30" s="1"/>
  <c r="X193" i="30" s="1"/>
  <c r="Y193" i="30" s="1"/>
  <c r="Z193" i="30" s="1"/>
  <c r="AA193" i="30" s="1"/>
  <c r="AB193" i="30" s="1"/>
  <c r="AC193" i="30" s="1"/>
  <c r="AD193" i="30" s="1"/>
  <c r="AE193" i="30" s="1"/>
  <c r="AF193" i="30" s="1"/>
  <c r="AG193" i="30" s="1"/>
  <c r="AH193" i="30" s="1"/>
  <c r="AI193" i="30" s="1"/>
  <c r="AJ193" i="30" s="1"/>
  <c r="AK193" i="30" s="1"/>
  <c r="AL193" i="30" s="1"/>
  <c r="AM193" i="30" s="1"/>
  <c r="AN193" i="30" s="1"/>
  <c r="AO193" i="30" s="1"/>
  <c r="AP193" i="30" s="1"/>
  <c r="AQ193" i="30" s="1"/>
  <c r="AR193" i="30" s="1"/>
  <c r="AS193" i="30" s="1"/>
  <c r="AT193" i="30" s="1"/>
  <c r="AU193" i="30" s="1"/>
  <c r="AV193" i="30" s="1"/>
  <c r="AW193" i="30" s="1"/>
  <c r="AX193" i="30" s="1"/>
  <c r="AY193" i="30" s="1"/>
  <c r="AZ193" i="30" s="1"/>
  <c r="BA193" i="30" s="1"/>
  <c r="BB193" i="30" s="1"/>
  <c r="BC193" i="30" s="1"/>
  <c r="BD193" i="30" s="1"/>
  <c r="BE193" i="30" s="1"/>
  <c r="BF193" i="30" s="1"/>
  <c r="BG193" i="30" s="1"/>
  <c r="BH193" i="30" s="1"/>
  <c r="BI193" i="30" s="1"/>
  <c r="BJ193" i="30" s="1"/>
  <c r="BK193" i="30" s="1"/>
  <c r="BL193" i="30" s="1"/>
  <c r="BM193" i="30" s="1"/>
  <c r="BN193" i="30" s="1"/>
  <c r="BO193" i="30" s="1"/>
  <c r="BP193" i="30" s="1"/>
  <c r="BQ193" i="30" s="1"/>
  <c r="BR193" i="30" s="1"/>
  <c r="BS193" i="30" s="1"/>
  <c r="BT193" i="30" s="1"/>
  <c r="BU193" i="30" s="1"/>
  <c r="BV193" i="30" s="1"/>
  <c r="BW193" i="30" s="1"/>
  <c r="BX193" i="30" s="1"/>
  <c r="BY193" i="30" s="1"/>
  <c r="BZ193" i="30" s="1"/>
  <c r="CA193" i="30" s="1"/>
  <c r="CB193" i="30" s="1"/>
  <c r="CC193" i="30" s="1"/>
  <c r="CD193" i="30" s="1"/>
  <c r="CE193" i="30" s="1"/>
  <c r="CF193" i="30" s="1"/>
  <c r="CG193" i="30" s="1"/>
  <c r="CH193" i="30" s="1"/>
  <c r="CI193" i="30" s="1"/>
  <c r="CJ193" i="30" s="1"/>
  <c r="CK193" i="30" s="1"/>
  <c r="CL193" i="30" s="1"/>
  <c r="CM193" i="30" s="1"/>
  <c r="CN193" i="30" s="1"/>
  <c r="CO193" i="30" s="1"/>
  <c r="CP193" i="30" s="1"/>
  <c r="CQ193" i="30" s="1"/>
  <c r="CR193" i="30" s="1"/>
  <c r="CS193" i="30" s="1"/>
  <c r="E191" i="30"/>
  <c r="F191" i="30" s="1"/>
  <c r="G191" i="30" s="1"/>
  <c r="H191" i="30" s="1"/>
  <c r="I191" i="30" s="1"/>
  <c r="J191" i="30" s="1"/>
  <c r="K191" i="30" s="1"/>
  <c r="L191" i="30" s="1"/>
  <c r="M191" i="30" s="1"/>
  <c r="N191" i="30" s="1"/>
  <c r="O191" i="30" s="1"/>
  <c r="P191" i="30" s="1"/>
  <c r="Q191" i="30" s="1"/>
  <c r="R191" i="30" s="1"/>
  <c r="S191" i="30" s="1"/>
  <c r="T191" i="30" s="1"/>
  <c r="U191" i="30" s="1"/>
  <c r="V191" i="30" s="1"/>
  <c r="W191" i="30" s="1"/>
  <c r="X191" i="30" s="1"/>
  <c r="Y191" i="30" s="1"/>
  <c r="Z191" i="30" s="1"/>
  <c r="AA191" i="30" s="1"/>
  <c r="AB191" i="30" s="1"/>
  <c r="AC191" i="30" s="1"/>
  <c r="AD191" i="30" s="1"/>
  <c r="AE191" i="30" s="1"/>
  <c r="AF191" i="30" s="1"/>
  <c r="AG191" i="30" s="1"/>
  <c r="AH191" i="30" s="1"/>
  <c r="AI191" i="30" s="1"/>
  <c r="AJ191" i="30" s="1"/>
  <c r="AK191" i="30" s="1"/>
  <c r="AL191" i="30" s="1"/>
  <c r="AM191" i="30" s="1"/>
  <c r="AN191" i="30" s="1"/>
  <c r="AO191" i="30" s="1"/>
  <c r="AP191" i="30" s="1"/>
  <c r="AQ191" i="30" s="1"/>
  <c r="AR191" i="30" s="1"/>
  <c r="AS191" i="30" s="1"/>
  <c r="AT191" i="30" s="1"/>
  <c r="AU191" i="30" s="1"/>
  <c r="AV191" i="30" s="1"/>
  <c r="AW191" i="30" s="1"/>
  <c r="AX191" i="30" s="1"/>
  <c r="AY191" i="30" s="1"/>
  <c r="AZ191" i="30" s="1"/>
  <c r="BA191" i="30" s="1"/>
  <c r="BB191" i="30" s="1"/>
  <c r="BC191" i="30" s="1"/>
  <c r="BD191" i="30" s="1"/>
  <c r="BE191" i="30" s="1"/>
  <c r="BF191" i="30" s="1"/>
  <c r="BG191" i="30" s="1"/>
  <c r="BH191" i="30" s="1"/>
  <c r="BI191" i="30" s="1"/>
  <c r="BJ191" i="30" s="1"/>
  <c r="BK191" i="30" s="1"/>
  <c r="BL191" i="30" s="1"/>
  <c r="BM191" i="30" s="1"/>
  <c r="BN191" i="30" s="1"/>
  <c r="BO191" i="30" s="1"/>
  <c r="BP191" i="30" s="1"/>
  <c r="BQ191" i="30" s="1"/>
  <c r="BR191" i="30" s="1"/>
  <c r="BS191" i="30" s="1"/>
  <c r="BT191" i="30" s="1"/>
  <c r="BU191" i="30" s="1"/>
  <c r="BV191" i="30" s="1"/>
  <c r="BW191" i="30" s="1"/>
  <c r="BX191" i="30" s="1"/>
  <c r="BY191" i="30" s="1"/>
  <c r="BZ191" i="30" s="1"/>
  <c r="CA191" i="30" s="1"/>
  <c r="CB191" i="30" s="1"/>
  <c r="CC191" i="30" s="1"/>
  <c r="CD191" i="30" s="1"/>
  <c r="CE191" i="30" s="1"/>
  <c r="CF191" i="30" s="1"/>
  <c r="CG191" i="30" s="1"/>
  <c r="CH191" i="30" s="1"/>
  <c r="CI191" i="30" s="1"/>
  <c r="CJ191" i="30" s="1"/>
  <c r="CK191" i="30" s="1"/>
  <c r="CL191" i="30" s="1"/>
  <c r="CM191" i="30" s="1"/>
  <c r="CN191" i="30" s="1"/>
  <c r="CO191" i="30" s="1"/>
  <c r="CP191" i="30" s="1"/>
  <c r="CQ191" i="30" s="1"/>
  <c r="CR191" i="30" s="1"/>
  <c r="CS191" i="30" s="1"/>
  <c r="E187" i="30"/>
  <c r="F187" i="30" s="1"/>
  <c r="G187" i="30" s="1"/>
  <c r="H187" i="30" s="1"/>
  <c r="I187" i="30" s="1"/>
  <c r="J187" i="30" s="1"/>
  <c r="K187" i="30" s="1"/>
  <c r="L187" i="30" s="1"/>
  <c r="M187" i="30" s="1"/>
  <c r="N187" i="30" s="1"/>
  <c r="O187" i="30" s="1"/>
  <c r="P187" i="30" s="1"/>
  <c r="Q187" i="30" s="1"/>
  <c r="R187" i="30" s="1"/>
  <c r="S187" i="30" s="1"/>
  <c r="T187" i="30" s="1"/>
  <c r="U187" i="30" s="1"/>
  <c r="V187" i="30" s="1"/>
  <c r="W187" i="30" s="1"/>
  <c r="X187" i="30" s="1"/>
  <c r="Y187" i="30" s="1"/>
  <c r="Z187" i="30" s="1"/>
  <c r="AA187" i="30" s="1"/>
  <c r="AB187" i="30" s="1"/>
  <c r="AC187" i="30" s="1"/>
  <c r="AD187" i="30" s="1"/>
  <c r="AE187" i="30" s="1"/>
  <c r="AF187" i="30" s="1"/>
  <c r="AG187" i="30" s="1"/>
  <c r="AH187" i="30" s="1"/>
  <c r="AI187" i="30" s="1"/>
  <c r="AJ187" i="30" s="1"/>
  <c r="AK187" i="30" s="1"/>
  <c r="AL187" i="30" s="1"/>
  <c r="AM187" i="30" s="1"/>
  <c r="AN187" i="30" s="1"/>
  <c r="AO187" i="30" s="1"/>
  <c r="AP187" i="30" s="1"/>
  <c r="AQ187" i="30" s="1"/>
  <c r="AR187" i="30" s="1"/>
  <c r="AS187" i="30" s="1"/>
  <c r="AT187" i="30" s="1"/>
  <c r="AU187" i="30" s="1"/>
  <c r="AV187" i="30" s="1"/>
  <c r="AW187" i="30" s="1"/>
  <c r="AX187" i="30" s="1"/>
  <c r="AY187" i="30" s="1"/>
  <c r="AZ187" i="30" s="1"/>
  <c r="BA187" i="30" s="1"/>
  <c r="BB187" i="30" s="1"/>
  <c r="BC187" i="30" s="1"/>
  <c r="BD187" i="30" s="1"/>
  <c r="BE187" i="30" s="1"/>
  <c r="BF187" i="30" s="1"/>
  <c r="BG187" i="30" s="1"/>
  <c r="BH187" i="30" s="1"/>
  <c r="BI187" i="30" s="1"/>
  <c r="BJ187" i="30" s="1"/>
  <c r="BK187" i="30" s="1"/>
  <c r="BL187" i="30" s="1"/>
  <c r="BM187" i="30" s="1"/>
  <c r="BN187" i="30" s="1"/>
  <c r="BO187" i="30" s="1"/>
  <c r="BP187" i="30" s="1"/>
  <c r="BQ187" i="30" s="1"/>
  <c r="BR187" i="30" s="1"/>
  <c r="BS187" i="30" s="1"/>
  <c r="BT187" i="30" s="1"/>
  <c r="BU187" i="30" s="1"/>
  <c r="BV187" i="30" s="1"/>
  <c r="BW187" i="30" s="1"/>
  <c r="BX187" i="30" s="1"/>
  <c r="BY187" i="30" s="1"/>
  <c r="BZ187" i="30" s="1"/>
  <c r="CA187" i="30" s="1"/>
  <c r="CB187" i="30" s="1"/>
  <c r="CC187" i="30" s="1"/>
  <c r="CD187" i="30" s="1"/>
  <c r="CE187" i="30" s="1"/>
  <c r="CF187" i="30" s="1"/>
  <c r="CG187" i="30" s="1"/>
  <c r="CH187" i="30" s="1"/>
  <c r="CI187" i="30" s="1"/>
  <c r="CJ187" i="30" s="1"/>
  <c r="CK187" i="30" s="1"/>
  <c r="CL187" i="30" s="1"/>
  <c r="CM187" i="30" s="1"/>
  <c r="CN187" i="30" s="1"/>
  <c r="CO187" i="30" s="1"/>
  <c r="CP187" i="30" s="1"/>
  <c r="CQ187" i="30" s="1"/>
  <c r="CR187" i="30" s="1"/>
  <c r="CS187" i="30" s="1"/>
  <c r="E202" i="30"/>
  <c r="F202" i="30" s="1"/>
  <c r="G202" i="30" s="1"/>
  <c r="H202" i="30" s="1"/>
  <c r="I202" i="30" s="1"/>
  <c r="J202" i="30" s="1"/>
  <c r="K202" i="30" s="1"/>
  <c r="L202" i="30" s="1"/>
  <c r="M202" i="30" s="1"/>
  <c r="N202" i="30" s="1"/>
  <c r="O202" i="30" s="1"/>
  <c r="P202" i="30" s="1"/>
  <c r="Q202" i="30" s="1"/>
  <c r="R202" i="30" s="1"/>
  <c r="S202" i="30" s="1"/>
  <c r="T202" i="30" s="1"/>
  <c r="U202" i="30" s="1"/>
  <c r="V202" i="30" s="1"/>
  <c r="W202" i="30" s="1"/>
  <c r="X202" i="30" s="1"/>
  <c r="Y202" i="30" s="1"/>
  <c r="Z202" i="30" s="1"/>
  <c r="AA202" i="30" s="1"/>
  <c r="AB202" i="30" s="1"/>
  <c r="AC202" i="30" s="1"/>
  <c r="AD202" i="30" s="1"/>
  <c r="AE202" i="30" s="1"/>
  <c r="AF202" i="30" s="1"/>
  <c r="AG202" i="30" s="1"/>
  <c r="AH202" i="30" s="1"/>
  <c r="AI202" i="30" s="1"/>
  <c r="AJ202" i="30" s="1"/>
  <c r="AK202" i="30" s="1"/>
  <c r="AL202" i="30" s="1"/>
  <c r="AM202" i="30" s="1"/>
  <c r="AN202" i="30" s="1"/>
  <c r="AO202" i="30" s="1"/>
  <c r="AP202" i="30" s="1"/>
  <c r="AQ202" i="30" s="1"/>
  <c r="AR202" i="30" s="1"/>
  <c r="AS202" i="30" s="1"/>
  <c r="AT202" i="30" s="1"/>
  <c r="AU202" i="30" s="1"/>
  <c r="AV202" i="30" s="1"/>
  <c r="AW202" i="30" s="1"/>
  <c r="AX202" i="30" s="1"/>
  <c r="AY202" i="30" s="1"/>
  <c r="AZ202" i="30" s="1"/>
  <c r="BA202" i="30" s="1"/>
  <c r="BB202" i="30" s="1"/>
  <c r="BC202" i="30" s="1"/>
  <c r="BD202" i="30" s="1"/>
  <c r="BE202" i="30" s="1"/>
  <c r="BF202" i="30" s="1"/>
  <c r="BG202" i="30" s="1"/>
  <c r="BH202" i="30" s="1"/>
  <c r="BI202" i="30" s="1"/>
  <c r="BJ202" i="30" s="1"/>
  <c r="BK202" i="30" s="1"/>
  <c r="BL202" i="30" s="1"/>
  <c r="BM202" i="30" s="1"/>
  <c r="BN202" i="30" s="1"/>
  <c r="BO202" i="30" s="1"/>
  <c r="BP202" i="30" s="1"/>
  <c r="BQ202" i="30" s="1"/>
  <c r="BR202" i="30" s="1"/>
  <c r="BS202" i="30" s="1"/>
  <c r="BT202" i="30" s="1"/>
  <c r="BU202" i="30" s="1"/>
  <c r="BV202" i="30" s="1"/>
  <c r="BW202" i="30" s="1"/>
  <c r="BX202" i="30" s="1"/>
  <c r="BY202" i="30" s="1"/>
  <c r="BZ202" i="30" s="1"/>
  <c r="CA202" i="30" s="1"/>
  <c r="CB202" i="30" s="1"/>
  <c r="CC202" i="30" s="1"/>
  <c r="CD202" i="30" s="1"/>
  <c r="CE202" i="30" s="1"/>
  <c r="CF202" i="30" s="1"/>
  <c r="CG202" i="30" s="1"/>
  <c r="CH202" i="30" s="1"/>
  <c r="CI202" i="30" s="1"/>
  <c r="CJ202" i="30" s="1"/>
  <c r="CK202" i="30" s="1"/>
  <c r="CL202" i="30" s="1"/>
  <c r="CM202" i="30" s="1"/>
  <c r="CN202" i="30" s="1"/>
  <c r="CO202" i="30" s="1"/>
  <c r="CP202" i="30" s="1"/>
  <c r="CQ202" i="30" s="1"/>
  <c r="CR202" i="30" s="1"/>
  <c r="CS202" i="30" s="1"/>
  <c r="E157" i="30"/>
  <c r="F157" i="30" s="1"/>
  <c r="G157" i="30" s="1"/>
  <c r="H157" i="30" s="1"/>
  <c r="I157" i="30" s="1"/>
  <c r="J157" i="30" s="1"/>
  <c r="K157" i="30" s="1"/>
  <c r="L157" i="30" s="1"/>
  <c r="M157" i="30" s="1"/>
  <c r="N157" i="30" s="1"/>
  <c r="O157" i="30" s="1"/>
  <c r="P157" i="30" s="1"/>
  <c r="Q157" i="30" s="1"/>
  <c r="R157" i="30" s="1"/>
  <c r="S157" i="30" s="1"/>
  <c r="T157" i="30" s="1"/>
  <c r="U157" i="30" s="1"/>
  <c r="V157" i="30" s="1"/>
  <c r="W157" i="30" s="1"/>
  <c r="X157" i="30" s="1"/>
  <c r="Y157" i="30" s="1"/>
  <c r="Z157" i="30" s="1"/>
  <c r="AA157" i="30" s="1"/>
  <c r="AB157" i="30" s="1"/>
  <c r="AC157" i="30" s="1"/>
  <c r="AD157" i="30" s="1"/>
  <c r="AE157" i="30" s="1"/>
  <c r="AF157" i="30" s="1"/>
  <c r="AG157" i="30" s="1"/>
  <c r="AH157" i="30" s="1"/>
  <c r="AI157" i="30" s="1"/>
  <c r="AJ157" i="30" s="1"/>
  <c r="AK157" i="30" s="1"/>
  <c r="AL157" i="30" s="1"/>
  <c r="AM157" i="30" s="1"/>
  <c r="AN157" i="30" s="1"/>
  <c r="AO157" i="30" s="1"/>
  <c r="AP157" i="30" s="1"/>
  <c r="AQ157" i="30" s="1"/>
  <c r="AR157" i="30" s="1"/>
  <c r="AS157" i="30" s="1"/>
  <c r="AT157" i="30" s="1"/>
  <c r="AU157" i="30" s="1"/>
  <c r="AV157" i="30" s="1"/>
  <c r="AW157" i="30" s="1"/>
  <c r="AX157" i="30" s="1"/>
  <c r="AY157" i="30" s="1"/>
  <c r="AZ157" i="30" s="1"/>
  <c r="BA157" i="30" s="1"/>
  <c r="BB157" i="30" s="1"/>
  <c r="BC157" i="30" s="1"/>
  <c r="BD157" i="30" s="1"/>
  <c r="BE157" i="30" s="1"/>
  <c r="BF157" i="30" s="1"/>
  <c r="BG157" i="30" s="1"/>
  <c r="BH157" i="30" s="1"/>
  <c r="BI157" i="30" s="1"/>
  <c r="BJ157" i="30" s="1"/>
  <c r="BK157" i="30" s="1"/>
  <c r="BL157" i="30" s="1"/>
  <c r="BM157" i="30" s="1"/>
  <c r="BN157" i="30" s="1"/>
  <c r="BO157" i="30" s="1"/>
  <c r="BP157" i="30" s="1"/>
  <c r="BQ157" i="30" s="1"/>
  <c r="BR157" i="30" s="1"/>
  <c r="BS157" i="30" s="1"/>
  <c r="BT157" i="30" s="1"/>
  <c r="BU157" i="30" s="1"/>
  <c r="BV157" i="30" s="1"/>
  <c r="BW157" i="30" s="1"/>
  <c r="BX157" i="30" s="1"/>
  <c r="BY157" i="30" s="1"/>
  <c r="BZ157" i="30" s="1"/>
  <c r="CA157" i="30" s="1"/>
  <c r="CB157" i="30" s="1"/>
  <c r="CC157" i="30" s="1"/>
  <c r="CD157" i="30" s="1"/>
  <c r="CE157" i="30" s="1"/>
  <c r="CF157" i="30" s="1"/>
  <c r="CG157" i="30" s="1"/>
  <c r="CH157" i="30" s="1"/>
  <c r="CI157" i="30" s="1"/>
  <c r="CJ157" i="30" s="1"/>
  <c r="CK157" i="30" s="1"/>
  <c r="CL157" i="30" s="1"/>
  <c r="CM157" i="30" s="1"/>
  <c r="CN157" i="30" s="1"/>
  <c r="CO157" i="30" s="1"/>
  <c r="CP157" i="30" s="1"/>
  <c r="CQ157" i="30" s="1"/>
  <c r="CR157" i="30" s="1"/>
  <c r="CS157" i="30" s="1"/>
  <c r="E164" i="30"/>
  <c r="F164" i="30" s="1"/>
  <c r="G164" i="30" s="1"/>
  <c r="H164" i="30" s="1"/>
  <c r="I164" i="30" s="1"/>
  <c r="J164" i="30" s="1"/>
  <c r="K164" i="30" s="1"/>
  <c r="L164" i="30" s="1"/>
  <c r="M164" i="30" s="1"/>
  <c r="N164" i="30" s="1"/>
  <c r="O164" i="30" s="1"/>
  <c r="P164" i="30" s="1"/>
  <c r="Q164" i="30" s="1"/>
  <c r="R164" i="30" s="1"/>
  <c r="S164" i="30" s="1"/>
  <c r="T164" i="30" s="1"/>
  <c r="U164" i="30" s="1"/>
  <c r="V164" i="30" s="1"/>
  <c r="W164" i="30" s="1"/>
  <c r="X164" i="30" s="1"/>
  <c r="Y164" i="30" s="1"/>
  <c r="Z164" i="30" s="1"/>
  <c r="AA164" i="30" s="1"/>
  <c r="AB164" i="30" s="1"/>
  <c r="AC164" i="30" s="1"/>
  <c r="AD164" i="30" s="1"/>
  <c r="AE164" i="30" s="1"/>
  <c r="AF164" i="30" s="1"/>
  <c r="AG164" i="30" s="1"/>
  <c r="AH164" i="30" s="1"/>
  <c r="AI164" i="30" s="1"/>
  <c r="AJ164" i="30" s="1"/>
  <c r="AK164" i="30" s="1"/>
  <c r="AL164" i="30" s="1"/>
  <c r="AM164" i="30" s="1"/>
  <c r="AN164" i="30" s="1"/>
  <c r="AO164" i="30" s="1"/>
  <c r="AP164" i="30" s="1"/>
  <c r="AQ164" i="30" s="1"/>
  <c r="AR164" i="30" s="1"/>
  <c r="AS164" i="30" s="1"/>
  <c r="AT164" i="30" s="1"/>
  <c r="AU164" i="30" s="1"/>
  <c r="AV164" i="30" s="1"/>
  <c r="AW164" i="30" s="1"/>
  <c r="AX164" i="30" s="1"/>
  <c r="AY164" i="30" s="1"/>
  <c r="AZ164" i="30" s="1"/>
  <c r="BA164" i="30" s="1"/>
  <c r="BB164" i="30" s="1"/>
  <c r="BC164" i="30" s="1"/>
  <c r="BD164" i="30" s="1"/>
  <c r="BE164" i="30" s="1"/>
  <c r="BF164" i="30" s="1"/>
  <c r="BG164" i="30" s="1"/>
  <c r="BH164" i="30" s="1"/>
  <c r="BI164" i="30" s="1"/>
  <c r="BJ164" i="30" s="1"/>
  <c r="BK164" i="30" s="1"/>
  <c r="BL164" i="30" s="1"/>
  <c r="BM164" i="30" s="1"/>
  <c r="BN164" i="30" s="1"/>
  <c r="BO164" i="30" s="1"/>
  <c r="BP164" i="30" s="1"/>
  <c r="BQ164" i="30" s="1"/>
  <c r="BR164" i="30" s="1"/>
  <c r="BS164" i="30" s="1"/>
  <c r="BT164" i="30" s="1"/>
  <c r="BU164" i="30" s="1"/>
  <c r="BV164" i="30" s="1"/>
  <c r="BW164" i="30" s="1"/>
  <c r="BX164" i="30" s="1"/>
  <c r="BY164" i="30" s="1"/>
  <c r="BZ164" i="30" s="1"/>
  <c r="CA164" i="30" s="1"/>
  <c r="CB164" i="30" s="1"/>
  <c r="CC164" i="30" s="1"/>
  <c r="CD164" i="30" s="1"/>
  <c r="CE164" i="30" s="1"/>
  <c r="CF164" i="30" s="1"/>
  <c r="CG164" i="30" s="1"/>
  <c r="CH164" i="30" s="1"/>
  <c r="CI164" i="30" s="1"/>
  <c r="CJ164" i="30" s="1"/>
  <c r="CK164" i="30" s="1"/>
  <c r="CL164" i="30" s="1"/>
  <c r="CM164" i="30" s="1"/>
  <c r="CN164" i="30" s="1"/>
  <c r="CO164" i="30" s="1"/>
  <c r="CP164" i="30" s="1"/>
  <c r="CQ164" i="30" s="1"/>
  <c r="CR164" i="30" s="1"/>
  <c r="CS164" i="30" s="1"/>
  <c r="E158" i="30"/>
  <c r="F158" i="30" s="1"/>
  <c r="G158" i="30" s="1"/>
  <c r="H158" i="30" s="1"/>
  <c r="I158" i="30" s="1"/>
  <c r="J158" i="30" s="1"/>
  <c r="K158" i="30" s="1"/>
  <c r="L158" i="30" s="1"/>
  <c r="M158" i="30" s="1"/>
  <c r="N158" i="30" s="1"/>
  <c r="O158" i="30" s="1"/>
  <c r="P158" i="30" s="1"/>
  <c r="Q158" i="30" s="1"/>
  <c r="R158" i="30" s="1"/>
  <c r="S158" i="30" s="1"/>
  <c r="T158" i="30" s="1"/>
  <c r="U158" i="30" s="1"/>
  <c r="V158" i="30" s="1"/>
  <c r="W158" i="30" s="1"/>
  <c r="X158" i="30" s="1"/>
  <c r="Y158" i="30" s="1"/>
  <c r="Z158" i="30" s="1"/>
  <c r="AA158" i="30" s="1"/>
  <c r="AB158" i="30" s="1"/>
  <c r="AC158" i="30" s="1"/>
  <c r="AD158" i="30" s="1"/>
  <c r="AE158" i="30" s="1"/>
  <c r="AF158" i="30" s="1"/>
  <c r="AG158" i="30" s="1"/>
  <c r="AH158" i="30" s="1"/>
  <c r="AI158" i="30" s="1"/>
  <c r="AJ158" i="30" s="1"/>
  <c r="AK158" i="30" s="1"/>
  <c r="AL158" i="30" s="1"/>
  <c r="AM158" i="30" s="1"/>
  <c r="AN158" i="30" s="1"/>
  <c r="AO158" i="30" s="1"/>
  <c r="AP158" i="30" s="1"/>
  <c r="AQ158" i="30" s="1"/>
  <c r="AR158" i="30" s="1"/>
  <c r="AS158" i="30" s="1"/>
  <c r="AT158" i="30" s="1"/>
  <c r="AU158" i="30" s="1"/>
  <c r="AV158" i="30" s="1"/>
  <c r="AW158" i="30" s="1"/>
  <c r="AX158" i="30" s="1"/>
  <c r="AY158" i="30" s="1"/>
  <c r="AZ158" i="30" s="1"/>
  <c r="BA158" i="30" s="1"/>
  <c r="BB158" i="30" s="1"/>
  <c r="BC158" i="30" s="1"/>
  <c r="BD158" i="30" s="1"/>
  <c r="BE158" i="30" s="1"/>
  <c r="BF158" i="30" s="1"/>
  <c r="BG158" i="30" s="1"/>
  <c r="BH158" i="30" s="1"/>
  <c r="BI158" i="30" s="1"/>
  <c r="BJ158" i="30" s="1"/>
  <c r="BK158" i="30" s="1"/>
  <c r="BL158" i="30" s="1"/>
  <c r="BM158" i="30" s="1"/>
  <c r="BN158" i="30" s="1"/>
  <c r="BO158" i="30" s="1"/>
  <c r="BP158" i="30" s="1"/>
  <c r="BQ158" i="30" s="1"/>
  <c r="BR158" i="30" s="1"/>
  <c r="BS158" i="30" s="1"/>
  <c r="BT158" i="30" s="1"/>
  <c r="BU158" i="30" s="1"/>
  <c r="BV158" i="30" s="1"/>
  <c r="BW158" i="30" s="1"/>
  <c r="BX158" i="30" s="1"/>
  <c r="BY158" i="30" s="1"/>
  <c r="BZ158" i="30" s="1"/>
  <c r="CA158" i="30" s="1"/>
  <c r="CB158" i="30" s="1"/>
  <c r="CC158" i="30" s="1"/>
  <c r="CD158" i="30" s="1"/>
  <c r="CE158" i="30" s="1"/>
  <c r="CF158" i="30" s="1"/>
  <c r="CG158" i="30" s="1"/>
  <c r="CH158" i="30" s="1"/>
  <c r="CI158" i="30" s="1"/>
  <c r="CJ158" i="30" s="1"/>
  <c r="CK158" i="30" s="1"/>
  <c r="CL158" i="30" s="1"/>
  <c r="CM158" i="30" s="1"/>
  <c r="CN158" i="30" s="1"/>
  <c r="CO158" i="30" s="1"/>
  <c r="CP158" i="30" s="1"/>
  <c r="CQ158" i="30" s="1"/>
  <c r="CR158" i="30" s="1"/>
  <c r="CS158" i="30" s="1"/>
  <c r="E156" i="30"/>
  <c r="F156" i="30" s="1"/>
  <c r="G156" i="30" s="1"/>
  <c r="H156" i="30" s="1"/>
  <c r="I156" i="30" s="1"/>
  <c r="J156" i="30" s="1"/>
  <c r="K156" i="30" s="1"/>
  <c r="L156" i="30" s="1"/>
  <c r="M156" i="30" s="1"/>
  <c r="N156" i="30" s="1"/>
  <c r="O156" i="30" s="1"/>
  <c r="P156" i="30" s="1"/>
  <c r="Q156" i="30" s="1"/>
  <c r="R156" i="30" s="1"/>
  <c r="S156" i="30" s="1"/>
  <c r="T156" i="30" s="1"/>
  <c r="U156" i="30" s="1"/>
  <c r="V156" i="30" s="1"/>
  <c r="W156" i="30" s="1"/>
  <c r="X156" i="30" s="1"/>
  <c r="Y156" i="30" s="1"/>
  <c r="Z156" i="30" s="1"/>
  <c r="AA156" i="30" s="1"/>
  <c r="AB156" i="30" s="1"/>
  <c r="AC156" i="30" s="1"/>
  <c r="AD156" i="30" s="1"/>
  <c r="AE156" i="30" s="1"/>
  <c r="AF156" i="30" s="1"/>
  <c r="AG156" i="30" s="1"/>
  <c r="AH156" i="30" s="1"/>
  <c r="AI156" i="30" s="1"/>
  <c r="AJ156" i="30" s="1"/>
  <c r="AK156" i="30" s="1"/>
  <c r="AL156" i="30" s="1"/>
  <c r="AM156" i="30" s="1"/>
  <c r="AN156" i="30" s="1"/>
  <c r="AO156" i="30" s="1"/>
  <c r="AP156" i="30" s="1"/>
  <c r="AQ156" i="30" s="1"/>
  <c r="AR156" i="30" s="1"/>
  <c r="AS156" i="30" s="1"/>
  <c r="AT156" i="30" s="1"/>
  <c r="AU156" i="30" s="1"/>
  <c r="AV156" i="30" s="1"/>
  <c r="AW156" i="30" s="1"/>
  <c r="AX156" i="30" s="1"/>
  <c r="AY156" i="30" s="1"/>
  <c r="AZ156" i="30" s="1"/>
  <c r="BA156" i="30" s="1"/>
  <c r="BB156" i="30" s="1"/>
  <c r="BC156" i="30" s="1"/>
  <c r="BD156" i="30" s="1"/>
  <c r="BE156" i="30" s="1"/>
  <c r="BF156" i="30" s="1"/>
  <c r="BG156" i="30" s="1"/>
  <c r="BH156" i="30" s="1"/>
  <c r="BI156" i="30" s="1"/>
  <c r="BJ156" i="30" s="1"/>
  <c r="BK156" i="30" s="1"/>
  <c r="BL156" i="30" s="1"/>
  <c r="BM156" i="30" s="1"/>
  <c r="BN156" i="30" s="1"/>
  <c r="BO156" i="30" s="1"/>
  <c r="BP156" i="30" s="1"/>
  <c r="BQ156" i="30" s="1"/>
  <c r="BR156" i="30" s="1"/>
  <c r="BS156" i="30" s="1"/>
  <c r="BT156" i="30" s="1"/>
  <c r="BU156" i="30" s="1"/>
  <c r="BV156" i="30" s="1"/>
  <c r="BW156" i="30" s="1"/>
  <c r="BX156" i="30" s="1"/>
  <c r="BY156" i="30" s="1"/>
  <c r="BZ156" i="30" s="1"/>
  <c r="CA156" i="30" s="1"/>
  <c r="CB156" i="30" s="1"/>
  <c r="CC156" i="30" s="1"/>
  <c r="CD156" i="30" s="1"/>
  <c r="CE156" i="30" s="1"/>
  <c r="CF156" i="30" s="1"/>
  <c r="CG156" i="30" s="1"/>
  <c r="CH156" i="30" s="1"/>
  <c r="CI156" i="30" s="1"/>
  <c r="CJ156" i="30" s="1"/>
  <c r="CK156" i="30" s="1"/>
  <c r="CL156" i="30" s="1"/>
  <c r="CM156" i="30" s="1"/>
  <c r="CN156" i="30" s="1"/>
  <c r="CO156" i="30" s="1"/>
  <c r="CP156" i="30" s="1"/>
  <c r="CQ156" i="30" s="1"/>
  <c r="CR156" i="30" s="1"/>
  <c r="CS156" i="30" s="1"/>
  <c r="E188" i="30"/>
  <c r="F188" i="30" s="1"/>
  <c r="G188" i="30" s="1"/>
  <c r="H188" i="30" s="1"/>
  <c r="I188" i="30" s="1"/>
  <c r="J188" i="30" s="1"/>
  <c r="K188" i="30" s="1"/>
  <c r="L188" i="30" s="1"/>
  <c r="M188" i="30" s="1"/>
  <c r="N188" i="30" s="1"/>
  <c r="O188" i="30" s="1"/>
  <c r="P188" i="30" s="1"/>
  <c r="Q188" i="30" s="1"/>
  <c r="R188" i="30" s="1"/>
  <c r="S188" i="30" s="1"/>
  <c r="T188" i="30" s="1"/>
  <c r="U188" i="30" s="1"/>
  <c r="V188" i="30" s="1"/>
  <c r="W188" i="30" s="1"/>
  <c r="X188" i="30" s="1"/>
  <c r="Y188" i="30" s="1"/>
  <c r="Z188" i="30" s="1"/>
  <c r="AA188" i="30" s="1"/>
  <c r="AB188" i="30" s="1"/>
  <c r="AC188" i="30" s="1"/>
  <c r="AD188" i="30" s="1"/>
  <c r="AE188" i="30" s="1"/>
  <c r="AF188" i="30" s="1"/>
  <c r="AG188" i="30" s="1"/>
  <c r="AH188" i="30" s="1"/>
  <c r="AI188" i="30" s="1"/>
  <c r="AJ188" i="30" s="1"/>
  <c r="AK188" i="30" s="1"/>
  <c r="AL188" i="30" s="1"/>
  <c r="AM188" i="30" s="1"/>
  <c r="AN188" i="30" s="1"/>
  <c r="AO188" i="30" s="1"/>
  <c r="AP188" i="30" s="1"/>
  <c r="AQ188" i="30" s="1"/>
  <c r="AR188" i="30" s="1"/>
  <c r="AS188" i="30" s="1"/>
  <c r="AT188" i="30" s="1"/>
  <c r="AU188" i="30" s="1"/>
  <c r="AV188" i="30" s="1"/>
  <c r="AW188" i="30" s="1"/>
  <c r="AX188" i="30" s="1"/>
  <c r="AY188" i="30" s="1"/>
  <c r="AZ188" i="30" s="1"/>
  <c r="BA188" i="30" s="1"/>
  <c r="BB188" i="30" s="1"/>
  <c r="BC188" i="30" s="1"/>
  <c r="BD188" i="30" s="1"/>
  <c r="BE188" i="30" s="1"/>
  <c r="BF188" i="30" s="1"/>
  <c r="BG188" i="30" s="1"/>
  <c r="BH188" i="30" s="1"/>
  <c r="BI188" i="30" s="1"/>
  <c r="BJ188" i="30" s="1"/>
  <c r="BK188" i="30" s="1"/>
  <c r="BL188" i="30" s="1"/>
  <c r="BM188" i="30" s="1"/>
  <c r="BN188" i="30" s="1"/>
  <c r="BO188" i="30" s="1"/>
  <c r="BP188" i="30" s="1"/>
  <c r="BQ188" i="30" s="1"/>
  <c r="BR188" i="30" s="1"/>
  <c r="BS188" i="30" s="1"/>
  <c r="BT188" i="30" s="1"/>
  <c r="BU188" i="30" s="1"/>
  <c r="BV188" i="30" s="1"/>
  <c r="BW188" i="30" s="1"/>
  <c r="BX188" i="30" s="1"/>
  <c r="BY188" i="30" s="1"/>
  <c r="BZ188" i="30" s="1"/>
  <c r="CA188" i="30" s="1"/>
  <c r="CB188" i="30" s="1"/>
  <c r="CC188" i="30" s="1"/>
  <c r="CD188" i="30" s="1"/>
  <c r="CE188" i="30" s="1"/>
  <c r="CF188" i="30" s="1"/>
  <c r="CG188" i="30" s="1"/>
  <c r="CH188" i="30" s="1"/>
  <c r="CI188" i="30" s="1"/>
  <c r="CJ188" i="30" s="1"/>
  <c r="CK188" i="30" s="1"/>
  <c r="CL188" i="30" s="1"/>
  <c r="CM188" i="30" s="1"/>
  <c r="CN188" i="30" s="1"/>
  <c r="CO188" i="30" s="1"/>
  <c r="CP188" i="30" s="1"/>
  <c r="CQ188" i="30" s="1"/>
  <c r="CR188" i="30" s="1"/>
  <c r="CS188" i="30" s="1"/>
  <c r="E186" i="30"/>
  <c r="F186" i="30" s="1"/>
  <c r="G186" i="30" s="1"/>
  <c r="H186" i="30" s="1"/>
  <c r="I186" i="30" s="1"/>
  <c r="J186" i="30" s="1"/>
  <c r="K186" i="30" s="1"/>
  <c r="L186" i="30" s="1"/>
  <c r="M186" i="30" s="1"/>
  <c r="N186" i="30" s="1"/>
  <c r="O186" i="30" s="1"/>
  <c r="P186" i="30" s="1"/>
  <c r="Q186" i="30" s="1"/>
  <c r="R186" i="30" s="1"/>
  <c r="S186" i="30" s="1"/>
  <c r="T186" i="30" s="1"/>
  <c r="U186" i="30" s="1"/>
  <c r="V186" i="30" s="1"/>
  <c r="W186" i="30" s="1"/>
  <c r="X186" i="30" s="1"/>
  <c r="Y186" i="30" s="1"/>
  <c r="Z186" i="30" s="1"/>
  <c r="AA186" i="30" s="1"/>
  <c r="AB186" i="30" s="1"/>
  <c r="AC186" i="30" s="1"/>
  <c r="AD186" i="30" s="1"/>
  <c r="AE186" i="30" s="1"/>
  <c r="AF186" i="30" s="1"/>
  <c r="AG186" i="30" s="1"/>
  <c r="AH186" i="30" s="1"/>
  <c r="AI186" i="30" s="1"/>
  <c r="AJ186" i="30" s="1"/>
  <c r="AK186" i="30" s="1"/>
  <c r="AL186" i="30" s="1"/>
  <c r="AM186" i="30" s="1"/>
  <c r="AN186" i="30" s="1"/>
  <c r="AO186" i="30" s="1"/>
  <c r="AP186" i="30" s="1"/>
  <c r="AQ186" i="30" s="1"/>
  <c r="AR186" i="30" s="1"/>
  <c r="AS186" i="30" s="1"/>
  <c r="AT186" i="30" s="1"/>
  <c r="AU186" i="30" s="1"/>
  <c r="AV186" i="30" s="1"/>
  <c r="AW186" i="30" s="1"/>
  <c r="AX186" i="30" s="1"/>
  <c r="AY186" i="30" s="1"/>
  <c r="AZ186" i="30" s="1"/>
  <c r="BA186" i="30" s="1"/>
  <c r="BB186" i="30" s="1"/>
  <c r="BC186" i="30" s="1"/>
  <c r="BD186" i="30" s="1"/>
  <c r="BE186" i="30" s="1"/>
  <c r="BF186" i="30" s="1"/>
  <c r="BG186" i="30" s="1"/>
  <c r="BH186" i="30" s="1"/>
  <c r="BI186" i="30" s="1"/>
  <c r="BJ186" i="30" s="1"/>
  <c r="BK186" i="30" s="1"/>
  <c r="BL186" i="30" s="1"/>
  <c r="BM186" i="30" s="1"/>
  <c r="BN186" i="30" s="1"/>
  <c r="BO186" i="30" s="1"/>
  <c r="BP186" i="30" s="1"/>
  <c r="BQ186" i="30" s="1"/>
  <c r="BR186" i="30" s="1"/>
  <c r="BS186" i="30" s="1"/>
  <c r="BT186" i="30" s="1"/>
  <c r="BU186" i="30" s="1"/>
  <c r="BV186" i="30" s="1"/>
  <c r="BW186" i="30" s="1"/>
  <c r="BX186" i="30" s="1"/>
  <c r="BY186" i="30" s="1"/>
  <c r="BZ186" i="30" s="1"/>
  <c r="CA186" i="30" s="1"/>
  <c r="CB186" i="30" s="1"/>
  <c r="CC186" i="30" s="1"/>
  <c r="CD186" i="30" s="1"/>
  <c r="CE186" i="30" s="1"/>
  <c r="CF186" i="30" s="1"/>
  <c r="CG186" i="30" s="1"/>
  <c r="CH186" i="30" s="1"/>
  <c r="CI186" i="30" s="1"/>
  <c r="CJ186" i="30" s="1"/>
  <c r="CK186" i="30" s="1"/>
  <c r="CL186" i="30" s="1"/>
  <c r="CM186" i="30" s="1"/>
  <c r="CN186" i="30" s="1"/>
  <c r="CO186" i="30" s="1"/>
  <c r="CP186" i="30" s="1"/>
  <c r="CQ186" i="30" s="1"/>
  <c r="CR186" i="30" s="1"/>
  <c r="CS186" i="30" s="1"/>
  <c r="E200" i="30"/>
  <c r="F200" i="30" s="1"/>
  <c r="G200" i="30" s="1"/>
  <c r="H200" i="30" s="1"/>
  <c r="I200" i="30" s="1"/>
  <c r="J200" i="30" s="1"/>
  <c r="K200" i="30" s="1"/>
  <c r="L200" i="30" s="1"/>
  <c r="M200" i="30" s="1"/>
  <c r="N200" i="30" s="1"/>
  <c r="O200" i="30" s="1"/>
  <c r="P200" i="30" s="1"/>
  <c r="Q200" i="30" s="1"/>
  <c r="R200" i="30" s="1"/>
  <c r="S200" i="30" s="1"/>
  <c r="T200" i="30" s="1"/>
  <c r="U200" i="30" s="1"/>
  <c r="V200" i="30" s="1"/>
  <c r="W200" i="30" s="1"/>
  <c r="X200" i="30" s="1"/>
  <c r="Y200" i="30" s="1"/>
  <c r="Z200" i="30" s="1"/>
  <c r="AA200" i="30" s="1"/>
  <c r="AB200" i="30" s="1"/>
  <c r="AC200" i="30" s="1"/>
  <c r="AD200" i="30" s="1"/>
  <c r="AE200" i="30" s="1"/>
  <c r="AF200" i="30" s="1"/>
  <c r="AG200" i="30" s="1"/>
  <c r="AH200" i="30" s="1"/>
  <c r="AI200" i="30" s="1"/>
  <c r="AJ200" i="30" s="1"/>
  <c r="AK200" i="30" s="1"/>
  <c r="AL200" i="30" s="1"/>
  <c r="AM200" i="30" s="1"/>
  <c r="AN200" i="30" s="1"/>
  <c r="AO200" i="30" s="1"/>
  <c r="AP200" i="30" s="1"/>
  <c r="AQ200" i="30" s="1"/>
  <c r="AR200" i="30" s="1"/>
  <c r="AS200" i="30" s="1"/>
  <c r="AT200" i="30" s="1"/>
  <c r="AU200" i="30" s="1"/>
  <c r="AV200" i="30" s="1"/>
  <c r="AW200" i="30" s="1"/>
  <c r="AX200" i="30" s="1"/>
  <c r="AY200" i="30" s="1"/>
  <c r="AZ200" i="30" s="1"/>
  <c r="BA200" i="30" s="1"/>
  <c r="BB200" i="30" s="1"/>
  <c r="BC200" i="30" s="1"/>
  <c r="BD200" i="30" s="1"/>
  <c r="BE200" i="30" s="1"/>
  <c r="BF200" i="30" s="1"/>
  <c r="BG200" i="30" s="1"/>
  <c r="BH200" i="30" s="1"/>
  <c r="BI200" i="30" s="1"/>
  <c r="BJ200" i="30" s="1"/>
  <c r="BK200" i="30" s="1"/>
  <c r="BL200" i="30" s="1"/>
  <c r="BM200" i="30" s="1"/>
  <c r="BN200" i="30" s="1"/>
  <c r="BO200" i="30" s="1"/>
  <c r="BP200" i="30" s="1"/>
  <c r="BQ200" i="30" s="1"/>
  <c r="BR200" i="30" s="1"/>
  <c r="BS200" i="30" s="1"/>
  <c r="BT200" i="30" s="1"/>
  <c r="BU200" i="30" s="1"/>
  <c r="BV200" i="30" s="1"/>
  <c r="BW200" i="30" s="1"/>
  <c r="BX200" i="30" s="1"/>
  <c r="BY200" i="30" s="1"/>
  <c r="BZ200" i="30" s="1"/>
  <c r="CA200" i="30" s="1"/>
  <c r="CB200" i="30" s="1"/>
  <c r="CC200" i="30" s="1"/>
  <c r="CD200" i="30" s="1"/>
  <c r="CE200" i="30" s="1"/>
  <c r="CF200" i="30" s="1"/>
  <c r="CG200" i="30" s="1"/>
  <c r="CH200" i="30" s="1"/>
  <c r="CI200" i="30" s="1"/>
  <c r="CJ200" i="30" s="1"/>
  <c r="CK200" i="30" s="1"/>
  <c r="CL200" i="30" s="1"/>
  <c r="CM200" i="30" s="1"/>
  <c r="CN200" i="30" s="1"/>
  <c r="CO200" i="30" s="1"/>
  <c r="CP200" i="30" s="1"/>
  <c r="CQ200" i="30" s="1"/>
  <c r="CR200" i="30" s="1"/>
  <c r="CS200" i="30" s="1"/>
  <c r="E165" i="30"/>
  <c r="F165" i="30" s="1"/>
  <c r="G165" i="30" s="1"/>
  <c r="H165" i="30" s="1"/>
  <c r="I165" i="30" s="1"/>
  <c r="J165" i="30" s="1"/>
  <c r="K165" i="30" s="1"/>
  <c r="L165" i="30" s="1"/>
  <c r="M165" i="30" s="1"/>
  <c r="N165" i="30" s="1"/>
  <c r="O165" i="30" s="1"/>
  <c r="P165" i="30" s="1"/>
  <c r="Q165" i="30" s="1"/>
  <c r="R165" i="30" s="1"/>
  <c r="S165" i="30" s="1"/>
  <c r="T165" i="30" s="1"/>
  <c r="U165" i="30" s="1"/>
  <c r="V165" i="30" s="1"/>
  <c r="W165" i="30" s="1"/>
  <c r="X165" i="30" s="1"/>
  <c r="Y165" i="30" s="1"/>
  <c r="Z165" i="30" s="1"/>
  <c r="AA165" i="30" s="1"/>
  <c r="AB165" i="30" s="1"/>
  <c r="AC165" i="30" s="1"/>
  <c r="AD165" i="30" s="1"/>
  <c r="AE165" i="30" s="1"/>
  <c r="AF165" i="30" s="1"/>
  <c r="AG165" i="30" s="1"/>
  <c r="AH165" i="30" s="1"/>
  <c r="AI165" i="30" s="1"/>
  <c r="AJ165" i="30" s="1"/>
  <c r="AK165" i="30" s="1"/>
  <c r="AL165" i="30" s="1"/>
  <c r="AM165" i="30" s="1"/>
  <c r="AN165" i="30" s="1"/>
  <c r="AO165" i="30" s="1"/>
  <c r="AP165" i="30" s="1"/>
  <c r="AQ165" i="30" s="1"/>
  <c r="AR165" i="30" s="1"/>
  <c r="AS165" i="30" s="1"/>
  <c r="AT165" i="30" s="1"/>
  <c r="AU165" i="30" s="1"/>
  <c r="AV165" i="30" s="1"/>
  <c r="AW165" i="30" s="1"/>
  <c r="AX165" i="30" s="1"/>
  <c r="AY165" i="30" s="1"/>
  <c r="AZ165" i="30" s="1"/>
  <c r="BA165" i="30" s="1"/>
  <c r="BB165" i="30" s="1"/>
  <c r="BC165" i="30" s="1"/>
  <c r="BD165" i="30" s="1"/>
  <c r="BE165" i="30" s="1"/>
  <c r="BF165" i="30" s="1"/>
  <c r="BG165" i="30" s="1"/>
  <c r="BH165" i="30" s="1"/>
  <c r="BI165" i="30" s="1"/>
  <c r="BJ165" i="30" s="1"/>
  <c r="BK165" i="30" s="1"/>
  <c r="BL165" i="30" s="1"/>
  <c r="BM165" i="30" s="1"/>
  <c r="BN165" i="30" s="1"/>
  <c r="BO165" i="30" s="1"/>
  <c r="BP165" i="30" s="1"/>
  <c r="BQ165" i="30" s="1"/>
  <c r="BR165" i="30" s="1"/>
  <c r="BS165" i="30" s="1"/>
  <c r="BT165" i="30" s="1"/>
  <c r="BU165" i="30" s="1"/>
  <c r="BV165" i="30" s="1"/>
  <c r="BW165" i="30" s="1"/>
  <c r="BX165" i="30" s="1"/>
  <c r="BY165" i="30" s="1"/>
  <c r="BZ165" i="30" s="1"/>
  <c r="CA165" i="30" s="1"/>
  <c r="CB165" i="30" s="1"/>
  <c r="CC165" i="30" s="1"/>
  <c r="CD165" i="30" s="1"/>
  <c r="CE165" i="30" s="1"/>
  <c r="CF165" i="30" s="1"/>
  <c r="CG165" i="30" s="1"/>
  <c r="CH165" i="30" s="1"/>
  <c r="CI165" i="30" s="1"/>
  <c r="CJ165" i="30" s="1"/>
  <c r="CK165" i="30" s="1"/>
  <c r="CL165" i="30" s="1"/>
  <c r="CM165" i="30" s="1"/>
  <c r="CN165" i="30" s="1"/>
  <c r="CO165" i="30" s="1"/>
  <c r="CP165" i="30" s="1"/>
  <c r="CQ165" i="30" s="1"/>
  <c r="CR165" i="30" s="1"/>
  <c r="CS165" i="30" s="1"/>
  <c r="E171" i="30"/>
  <c r="F171" i="30" s="1"/>
  <c r="G171" i="30" s="1"/>
  <c r="H171" i="30" s="1"/>
  <c r="I171" i="30" s="1"/>
  <c r="J171" i="30" s="1"/>
  <c r="K171" i="30" s="1"/>
  <c r="L171" i="30" s="1"/>
  <c r="M171" i="30" s="1"/>
  <c r="N171" i="30" s="1"/>
  <c r="O171" i="30" s="1"/>
  <c r="P171" i="30" s="1"/>
  <c r="Q171" i="30" s="1"/>
  <c r="R171" i="30" s="1"/>
  <c r="S171" i="30" s="1"/>
  <c r="T171" i="30" s="1"/>
  <c r="U171" i="30" s="1"/>
  <c r="V171" i="30" s="1"/>
  <c r="W171" i="30" s="1"/>
  <c r="X171" i="30" s="1"/>
  <c r="Y171" i="30" s="1"/>
  <c r="Z171" i="30" s="1"/>
  <c r="AA171" i="30" s="1"/>
  <c r="AB171" i="30" s="1"/>
  <c r="AC171" i="30" s="1"/>
  <c r="AD171" i="30" s="1"/>
  <c r="AE171" i="30" s="1"/>
  <c r="AF171" i="30" s="1"/>
  <c r="AG171" i="30" s="1"/>
  <c r="AH171" i="30" s="1"/>
  <c r="AI171" i="30" s="1"/>
  <c r="AJ171" i="30" s="1"/>
  <c r="AK171" i="30" s="1"/>
  <c r="AL171" i="30" s="1"/>
  <c r="AM171" i="30" s="1"/>
  <c r="AN171" i="30" s="1"/>
  <c r="AO171" i="30" s="1"/>
  <c r="AP171" i="30" s="1"/>
  <c r="AQ171" i="30" s="1"/>
  <c r="AR171" i="30" s="1"/>
  <c r="AS171" i="30" s="1"/>
  <c r="AT171" i="30" s="1"/>
  <c r="AU171" i="30" s="1"/>
  <c r="AV171" i="30" s="1"/>
  <c r="AW171" i="30" s="1"/>
  <c r="AX171" i="30" s="1"/>
  <c r="AY171" i="30" s="1"/>
  <c r="AZ171" i="30" s="1"/>
  <c r="BA171" i="30" s="1"/>
  <c r="BB171" i="30" s="1"/>
  <c r="BC171" i="30" s="1"/>
  <c r="BD171" i="30" s="1"/>
  <c r="BE171" i="30" s="1"/>
  <c r="BF171" i="30" s="1"/>
  <c r="BG171" i="30" s="1"/>
  <c r="BH171" i="30" s="1"/>
  <c r="BI171" i="30" s="1"/>
  <c r="BJ171" i="30" s="1"/>
  <c r="BK171" i="30" s="1"/>
  <c r="BL171" i="30" s="1"/>
  <c r="BM171" i="30" s="1"/>
  <c r="BN171" i="30" s="1"/>
  <c r="BO171" i="30" s="1"/>
  <c r="BP171" i="30" s="1"/>
  <c r="BQ171" i="30" s="1"/>
  <c r="BR171" i="30" s="1"/>
  <c r="BS171" i="30" s="1"/>
  <c r="BT171" i="30" s="1"/>
  <c r="BU171" i="30" s="1"/>
  <c r="BV171" i="30" s="1"/>
  <c r="BW171" i="30" s="1"/>
  <c r="BX171" i="30" s="1"/>
  <c r="BY171" i="30" s="1"/>
  <c r="BZ171" i="30" s="1"/>
  <c r="CA171" i="30" s="1"/>
  <c r="CB171" i="30" s="1"/>
  <c r="CC171" i="30" s="1"/>
  <c r="CD171" i="30" s="1"/>
  <c r="CE171" i="30" s="1"/>
  <c r="CF171" i="30" s="1"/>
  <c r="CG171" i="30" s="1"/>
  <c r="CH171" i="30" s="1"/>
  <c r="CI171" i="30" s="1"/>
  <c r="CJ171" i="30" s="1"/>
  <c r="CK171" i="30" s="1"/>
  <c r="CL171" i="30" s="1"/>
  <c r="CM171" i="30" s="1"/>
  <c r="CN171" i="30" s="1"/>
  <c r="CO171" i="30" s="1"/>
  <c r="CP171" i="30" s="1"/>
  <c r="CQ171" i="30" s="1"/>
  <c r="CR171" i="30" s="1"/>
  <c r="CS171" i="30" s="1"/>
  <c r="E203" i="30"/>
  <c r="F203" i="30" s="1"/>
  <c r="G203" i="30" s="1"/>
  <c r="H203" i="30" s="1"/>
  <c r="I203" i="30" s="1"/>
  <c r="J203" i="30" s="1"/>
  <c r="K203" i="30" s="1"/>
  <c r="L203" i="30" s="1"/>
  <c r="M203" i="30" s="1"/>
  <c r="N203" i="30" s="1"/>
  <c r="O203" i="30" s="1"/>
  <c r="P203" i="30" s="1"/>
  <c r="Q203" i="30" s="1"/>
  <c r="R203" i="30" s="1"/>
  <c r="S203" i="30" s="1"/>
  <c r="T203" i="30" s="1"/>
  <c r="U203" i="30" s="1"/>
  <c r="V203" i="30" s="1"/>
  <c r="W203" i="30" s="1"/>
  <c r="X203" i="30" s="1"/>
  <c r="Y203" i="30" s="1"/>
  <c r="Z203" i="30" s="1"/>
  <c r="AA203" i="30" s="1"/>
  <c r="AB203" i="30" s="1"/>
  <c r="AC203" i="30" s="1"/>
  <c r="AD203" i="30" s="1"/>
  <c r="AE203" i="30" s="1"/>
  <c r="AF203" i="30" s="1"/>
  <c r="AG203" i="30" s="1"/>
  <c r="AH203" i="30" s="1"/>
  <c r="AI203" i="30" s="1"/>
  <c r="AJ203" i="30" s="1"/>
  <c r="AK203" i="30" s="1"/>
  <c r="AL203" i="30" s="1"/>
  <c r="AM203" i="30" s="1"/>
  <c r="AN203" i="30" s="1"/>
  <c r="AO203" i="30" s="1"/>
  <c r="AP203" i="30" s="1"/>
  <c r="AQ203" i="30" s="1"/>
  <c r="AR203" i="30" s="1"/>
  <c r="AS203" i="30" s="1"/>
  <c r="AT203" i="30" s="1"/>
  <c r="AU203" i="30" s="1"/>
  <c r="AV203" i="30" s="1"/>
  <c r="AW203" i="30" s="1"/>
  <c r="AX203" i="30" s="1"/>
  <c r="AY203" i="30" s="1"/>
  <c r="AZ203" i="30" s="1"/>
  <c r="BA203" i="30" s="1"/>
  <c r="BB203" i="30" s="1"/>
  <c r="BC203" i="30" s="1"/>
  <c r="BD203" i="30" s="1"/>
  <c r="BE203" i="30" s="1"/>
  <c r="BF203" i="30" s="1"/>
  <c r="BG203" i="30" s="1"/>
  <c r="BH203" i="30" s="1"/>
  <c r="BI203" i="30" s="1"/>
  <c r="BJ203" i="30" s="1"/>
  <c r="BK203" i="30" s="1"/>
  <c r="BL203" i="30" s="1"/>
  <c r="BM203" i="30" s="1"/>
  <c r="BN203" i="30" s="1"/>
  <c r="BO203" i="30" s="1"/>
  <c r="BP203" i="30" s="1"/>
  <c r="BQ203" i="30" s="1"/>
  <c r="BR203" i="30" s="1"/>
  <c r="BS203" i="30" s="1"/>
  <c r="BT203" i="30" s="1"/>
  <c r="BU203" i="30" s="1"/>
  <c r="BV203" i="30" s="1"/>
  <c r="BW203" i="30" s="1"/>
  <c r="BX203" i="30" s="1"/>
  <c r="BY203" i="30" s="1"/>
  <c r="BZ203" i="30" s="1"/>
  <c r="CA203" i="30" s="1"/>
  <c r="CB203" i="30" s="1"/>
  <c r="CC203" i="30" s="1"/>
  <c r="CD203" i="30" s="1"/>
  <c r="CE203" i="30" s="1"/>
  <c r="CF203" i="30" s="1"/>
  <c r="CG203" i="30" s="1"/>
  <c r="CH203" i="30" s="1"/>
  <c r="CI203" i="30" s="1"/>
  <c r="CJ203" i="30" s="1"/>
  <c r="CK203" i="30" s="1"/>
  <c r="CL203" i="30" s="1"/>
  <c r="CM203" i="30" s="1"/>
  <c r="CN203" i="30" s="1"/>
  <c r="CO203" i="30" s="1"/>
  <c r="CP203" i="30" s="1"/>
  <c r="CQ203" i="30" s="1"/>
  <c r="CR203" i="30" s="1"/>
  <c r="CS203" i="30" s="1"/>
  <c r="E173" i="30"/>
  <c r="F173" i="30" s="1"/>
  <c r="G173" i="30" s="1"/>
  <c r="H173" i="30" s="1"/>
  <c r="I173" i="30" s="1"/>
  <c r="J173" i="30" s="1"/>
  <c r="K173" i="30" s="1"/>
  <c r="L173" i="30" s="1"/>
  <c r="M173" i="30" s="1"/>
  <c r="N173" i="30" s="1"/>
  <c r="O173" i="30" s="1"/>
  <c r="P173" i="30" s="1"/>
  <c r="Q173" i="30" s="1"/>
  <c r="R173" i="30" s="1"/>
  <c r="S173" i="30" s="1"/>
  <c r="T173" i="30" s="1"/>
  <c r="U173" i="30" s="1"/>
  <c r="V173" i="30" s="1"/>
  <c r="W173" i="30" s="1"/>
  <c r="X173" i="30" s="1"/>
  <c r="Y173" i="30" s="1"/>
  <c r="Z173" i="30" s="1"/>
  <c r="AA173" i="30" s="1"/>
  <c r="AB173" i="30" s="1"/>
  <c r="AC173" i="30" s="1"/>
  <c r="AD173" i="30" s="1"/>
  <c r="AE173" i="30" s="1"/>
  <c r="AF173" i="30" s="1"/>
  <c r="AG173" i="30" s="1"/>
  <c r="AH173" i="30" s="1"/>
  <c r="AI173" i="30" s="1"/>
  <c r="AJ173" i="30" s="1"/>
  <c r="AK173" i="30" s="1"/>
  <c r="AL173" i="30" s="1"/>
  <c r="AM173" i="30" s="1"/>
  <c r="AN173" i="30" s="1"/>
  <c r="AO173" i="30" s="1"/>
  <c r="AP173" i="30" s="1"/>
  <c r="AQ173" i="30" s="1"/>
  <c r="AR173" i="30" s="1"/>
  <c r="AS173" i="30" s="1"/>
  <c r="AT173" i="30" s="1"/>
  <c r="AU173" i="30" s="1"/>
  <c r="AV173" i="30" s="1"/>
  <c r="AW173" i="30" s="1"/>
  <c r="AX173" i="30" s="1"/>
  <c r="AY173" i="30" s="1"/>
  <c r="AZ173" i="30" s="1"/>
  <c r="BA173" i="30" s="1"/>
  <c r="BB173" i="30" s="1"/>
  <c r="BC173" i="30" s="1"/>
  <c r="BD173" i="30" s="1"/>
  <c r="BE173" i="30" s="1"/>
  <c r="BF173" i="30" s="1"/>
  <c r="BG173" i="30" s="1"/>
  <c r="BH173" i="30" s="1"/>
  <c r="BI173" i="30" s="1"/>
  <c r="BJ173" i="30" s="1"/>
  <c r="BK173" i="30" s="1"/>
  <c r="BL173" i="30" s="1"/>
  <c r="BM173" i="30" s="1"/>
  <c r="BN173" i="30" s="1"/>
  <c r="BO173" i="30" s="1"/>
  <c r="BP173" i="30" s="1"/>
  <c r="BQ173" i="30" s="1"/>
  <c r="BR173" i="30" s="1"/>
  <c r="BS173" i="30" s="1"/>
  <c r="BT173" i="30" s="1"/>
  <c r="BU173" i="30" s="1"/>
  <c r="BV173" i="30" s="1"/>
  <c r="BW173" i="30" s="1"/>
  <c r="BX173" i="30" s="1"/>
  <c r="BY173" i="30" s="1"/>
  <c r="BZ173" i="30" s="1"/>
  <c r="CA173" i="30" s="1"/>
  <c r="CB173" i="30" s="1"/>
  <c r="CC173" i="30" s="1"/>
  <c r="CD173" i="30" s="1"/>
  <c r="CE173" i="30" s="1"/>
  <c r="CF173" i="30" s="1"/>
  <c r="CG173" i="30" s="1"/>
  <c r="CH173" i="30" s="1"/>
  <c r="CI173" i="30" s="1"/>
  <c r="CJ173" i="30" s="1"/>
  <c r="CK173" i="30" s="1"/>
  <c r="CL173" i="30" s="1"/>
  <c r="CM173" i="30" s="1"/>
  <c r="CN173" i="30" s="1"/>
  <c r="CO173" i="30" s="1"/>
  <c r="CP173" i="30" s="1"/>
  <c r="CQ173" i="30" s="1"/>
  <c r="CR173" i="30" s="1"/>
  <c r="CS173" i="30" s="1"/>
  <c r="E169" i="30"/>
  <c r="F169" i="30" s="1"/>
  <c r="G169" i="30" s="1"/>
  <c r="H169" i="30" s="1"/>
  <c r="I169" i="30" s="1"/>
  <c r="J169" i="30" s="1"/>
  <c r="K169" i="30" s="1"/>
  <c r="L169" i="30" s="1"/>
  <c r="M169" i="30" s="1"/>
  <c r="N169" i="30" s="1"/>
  <c r="O169" i="30" s="1"/>
  <c r="P169" i="30" s="1"/>
  <c r="Q169" i="30" s="1"/>
  <c r="R169" i="30" s="1"/>
  <c r="S169" i="30" s="1"/>
  <c r="T169" i="30" s="1"/>
  <c r="U169" i="30" s="1"/>
  <c r="V169" i="30" s="1"/>
  <c r="W169" i="30" s="1"/>
  <c r="X169" i="30" s="1"/>
  <c r="Y169" i="30" s="1"/>
  <c r="Z169" i="30" s="1"/>
  <c r="AA169" i="30" s="1"/>
  <c r="AB169" i="30" s="1"/>
  <c r="AC169" i="30" s="1"/>
  <c r="AD169" i="30" s="1"/>
  <c r="AE169" i="30" s="1"/>
  <c r="AF169" i="30" s="1"/>
  <c r="AG169" i="30" s="1"/>
  <c r="AH169" i="30" s="1"/>
  <c r="AI169" i="30" s="1"/>
  <c r="AJ169" i="30" s="1"/>
  <c r="AK169" i="30" s="1"/>
  <c r="AL169" i="30" s="1"/>
  <c r="AM169" i="30" s="1"/>
  <c r="AN169" i="30" s="1"/>
  <c r="AO169" i="30" s="1"/>
  <c r="AP169" i="30" s="1"/>
  <c r="AQ169" i="30" s="1"/>
  <c r="AR169" i="30" s="1"/>
  <c r="AS169" i="30" s="1"/>
  <c r="AT169" i="30" s="1"/>
  <c r="AU169" i="30" s="1"/>
  <c r="AV169" i="30" s="1"/>
  <c r="AW169" i="30" s="1"/>
  <c r="AX169" i="30" s="1"/>
  <c r="AY169" i="30" s="1"/>
  <c r="AZ169" i="30" s="1"/>
  <c r="BA169" i="30" s="1"/>
  <c r="BB169" i="30" s="1"/>
  <c r="BC169" i="30" s="1"/>
  <c r="BD169" i="30" s="1"/>
  <c r="BE169" i="30" s="1"/>
  <c r="BF169" i="30" s="1"/>
  <c r="BG169" i="30" s="1"/>
  <c r="BH169" i="30" s="1"/>
  <c r="BI169" i="30" s="1"/>
  <c r="BJ169" i="30" s="1"/>
  <c r="BK169" i="30" s="1"/>
  <c r="BL169" i="30" s="1"/>
  <c r="BM169" i="30" s="1"/>
  <c r="BN169" i="30" s="1"/>
  <c r="BO169" i="30" s="1"/>
  <c r="BP169" i="30" s="1"/>
  <c r="BQ169" i="30" s="1"/>
  <c r="BR169" i="30" s="1"/>
  <c r="BS169" i="30" s="1"/>
  <c r="BT169" i="30" s="1"/>
  <c r="BU169" i="30" s="1"/>
  <c r="BV169" i="30" s="1"/>
  <c r="BW169" i="30" s="1"/>
  <c r="BX169" i="30" s="1"/>
  <c r="BY169" i="30" s="1"/>
  <c r="BZ169" i="30" s="1"/>
  <c r="CA169" i="30" s="1"/>
  <c r="CB169" i="30" s="1"/>
  <c r="CC169" i="30" s="1"/>
  <c r="CD169" i="30" s="1"/>
  <c r="CE169" i="30" s="1"/>
  <c r="CF169" i="30" s="1"/>
  <c r="CG169" i="30" s="1"/>
  <c r="CH169" i="30" s="1"/>
  <c r="CI169" i="30" s="1"/>
  <c r="CJ169" i="30" s="1"/>
  <c r="CK169" i="30" s="1"/>
  <c r="CL169" i="30" s="1"/>
  <c r="CM169" i="30" s="1"/>
  <c r="CN169" i="30" s="1"/>
  <c r="CO169" i="30" s="1"/>
  <c r="CP169" i="30" s="1"/>
  <c r="CQ169" i="30" s="1"/>
  <c r="CR169" i="30" s="1"/>
  <c r="CS169" i="30" s="1"/>
  <c r="E27" i="30"/>
  <c r="F27" i="30" s="1"/>
  <c r="G27" i="30" s="1"/>
  <c r="H27" i="30" s="1"/>
  <c r="I27" i="30" s="1"/>
  <c r="J27" i="30" s="1"/>
  <c r="K27" i="30" s="1"/>
  <c r="L27" i="30" s="1"/>
  <c r="M27" i="30" s="1"/>
  <c r="N27" i="30" s="1"/>
  <c r="O27" i="30" s="1"/>
  <c r="P27" i="30" s="1"/>
  <c r="Q27" i="30" s="1"/>
  <c r="R27" i="30" s="1"/>
  <c r="S27" i="30" s="1"/>
  <c r="T27" i="30" s="1"/>
  <c r="U27" i="30" s="1"/>
  <c r="V27" i="30" s="1"/>
  <c r="W27" i="30" s="1"/>
  <c r="X27" i="30" s="1"/>
  <c r="Y27" i="30" s="1"/>
  <c r="Z27" i="30" s="1"/>
  <c r="AA27" i="30" s="1"/>
  <c r="AB27" i="30" s="1"/>
  <c r="AC27" i="30" s="1"/>
  <c r="AD27" i="30" s="1"/>
  <c r="AE27" i="30" s="1"/>
  <c r="AF27" i="30" s="1"/>
  <c r="AG27" i="30" s="1"/>
  <c r="AH27" i="30" s="1"/>
  <c r="AI27" i="30" s="1"/>
  <c r="AJ27" i="30" s="1"/>
  <c r="AK27" i="30" s="1"/>
  <c r="AL27" i="30" s="1"/>
  <c r="AM27" i="30" s="1"/>
  <c r="AN27" i="30" s="1"/>
  <c r="AO27" i="30" s="1"/>
  <c r="AP27" i="30" s="1"/>
  <c r="AQ27" i="30" s="1"/>
  <c r="AR27" i="30" s="1"/>
  <c r="AS27" i="30" s="1"/>
  <c r="AT27" i="30" s="1"/>
  <c r="AU27" i="30" s="1"/>
  <c r="AV27" i="30" s="1"/>
  <c r="AW27" i="30" s="1"/>
  <c r="AX27" i="30" s="1"/>
  <c r="AY27" i="30" s="1"/>
  <c r="AZ27" i="30" s="1"/>
  <c r="BA27" i="30" s="1"/>
  <c r="BB27" i="30" s="1"/>
  <c r="BC27" i="30" s="1"/>
  <c r="BD27" i="30" s="1"/>
  <c r="BE27" i="30" s="1"/>
  <c r="BF27" i="30" s="1"/>
  <c r="BG27" i="30" s="1"/>
  <c r="BH27" i="30" s="1"/>
  <c r="BI27" i="30" s="1"/>
  <c r="BJ27" i="30" s="1"/>
  <c r="BK27" i="30" s="1"/>
  <c r="BL27" i="30" s="1"/>
  <c r="BM27" i="30" s="1"/>
  <c r="BN27" i="30" s="1"/>
  <c r="BO27" i="30" s="1"/>
  <c r="BP27" i="30" s="1"/>
  <c r="BQ27" i="30" s="1"/>
  <c r="BR27" i="30" s="1"/>
  <c r="BS27" i="30" s="1"/>
  <c r="BT27" i="30" s="1"/>
  <c r="BU27" i="30" s="1"/>
  <c r="BV27" i="30" s="1"/>
  <c r="BW27" i="30" s="1"/>
  <c r="BX27" i="30" s="1"/>
  <c r="BY27" i="30" s="1"/>
  <c r="BZ27" i="30" s="1"/>
  <c r="CA27" i="30" s="1"/>
  <c r="CB27" i="30" s="1"/>
  <c r="CC27" i="30" s="1"/>
  <c r="CD27" i="30" s="1"/>
  <c r="CE27" i="30" s="1"/>
  <c r="CF27" i="30" s="1"/>
  <c r="CG27" i="30" s="1"/>
  <c r="CH27" i="30" s="1"/>
  <c r="CI27" i="30" s="1"/>
  <c r="CJ27" i="30" s="1"/>
  <c r="CK27" i="30" s="1"/>
  <c r="CL27" i="30" s="1"/>
  <c r="CM27" i="30" s="1"/>
  <c r="CN27" i="30" s="1"/>
  <c r="CO27" i="30" s="1"/>
  <c r="CP27" i="30" s="1"/>
  <c r="CQ27" i="30" s="1"/>
  <c r="CR27" i="30" s="1"/>
  <c r="CS27" i="30" s="1"/>
  <c r="E26" i="30"/>
  <c r="F26" i="30" s="1"/>
  <c r="G26" i="30" s="1"/>
  <c r="H26" i="30" s="1"/>
  <c r="I26" i="30" s="1"/>
  <c r="J26" i="30" s="1"/>
  <c r="K26" i="30" s="1"/>
  <c r="L26" i="30" s="1"/>
  <c r="M26" i="30" s="1"/>
  <c r="N26" i="30" s="1"/>
  <c r="O26" i="30" s="1"/>
  <c r="P26" i="30" s="1"/>
  <c r="Q26" i="30" s="1"/>
  <c r="R26" i="30" s="1"/>
  <c r="S26" i="30" s="1"/>
  <c r="T26" i="30" s="1"/>
  <c r="U26" i="30" s="1"/>
  <c r="V26" i="30" s="1"/>
  <c r="W26" i="30" s="1"/>
  <c r="X26" i="30" s="1"/>
  <c r="Y26" i="30" s="1"/>
  <c r="Z26" i="30" s="1"/>
  <c r="AA26" i="30" s="1"/>
  <c r="AB26" i="30" s="1"/>
  <c r="AC26" i="30" s="1"/>
  <c r="AD26" i="30" s="1"/>
  <c r="AE26" i="30" s="1"/>
  <c r="AF26" i="30" s="1"/>
  <c r="AG26" i="30" s="1"/>
  <c r="AH26" i="30" s="1"/>
  <c r="AI26" i="30" s="1"/>
  <c r="AJ26" i="30" s="1"/>
  <c r="AK26" i="30" s="1"/>
  <c r="AL26" i="30" s="1"/>
  <c r="AM26" i="30" s="1"/>
  <c r="AN26" i="30" s="1"/>
  <c r="AO26" i="30" s="1"/>
  <c r="AP26" i="30" s="1"/>
  <c r="AQ26" i="30" s="1"/>
  <c r="AR26" i="30" s="1"/>
  <c r="AS26" i="30" s="1"/>
  <c r="AT26" i="30" s="1"/>
  <c r="AU26" i="30" s="1"/>
  <c r="AV26" i="30" s="1"/>
  <c r="AW26" i="30" s="1"/>
  <c r="AX26" i="30" s="1"/>
  <c r="AY26" i="30" s="1"/>
  <c r="AZ26" i="30" s="1"/>
  <c r="BA26" i="30" s="1"/>
  <c r="BB26" i="30" s="1"/>
  <c r="BC26" i="30" s="1"/>
  <c r="BD26" i="30" s="1"/>
  <c r="BE26" i="30" s="1"/>
  <c r="BF26" i="30" s="1"/>
  <c r="BG26" i="30" s="1"/>
  <c r="BH26" i="30" s="1"/>
  <c r="BI26" i="30" s="1"/>
  <c r="BJ26" i="30" s="1"/>
  <c r="BK26" i="30" s="1"/>
  <c r="BL26" i="30" s="1"/>
  <c r="BM26" i="30" s="1"/>
  <c r="BN26" i="30" s="1"/>
  <c r="BO26" i="30" s="1"/>
  <c r="BP26" i="30" s="1"/>
  <c r="BQ26" i="30" s="1"/>
  <c r="BR26" i="30" s="1"/>
  <c r="BS26" i="30" s="1"/>
  <c r="BT26" i="30" s="1"/>
  <c r="BU26" i="30" s="1"/>
  <c r="BV26" i="30" s="1"/>
  <c r="BW26" i="30" s="1"/>
  <c r="BX26" i="30" s="1"/>
  <c r="BY26" i="30" s="1"/>
  <c r="BZ26" i="30" s="1"/>
  <c r="CA26" i="30" s="1"/>
  <c r="CB26" i="30" s="1"/>
  <c r="CC26" i="30" s="1"/>
  <c r="CD26" i="30" s="1"/>
  <c r="CE26" i="30" s="1"/>
  <c r="CF26" i="30" s="1"/>
  <c r="CG26" i="30" s="1"/>
  <c r="CH26" i="30" s="1"/>
  <c r="CI26" i="30" s="1"/>
  <c r="CJ26" i="30" s="1"/>
  <c r="CK26" i="30" s="1"/>
  <c r="CL26" i="30" s="1"/>
  <c r="CM26" i="30" s="1"/>
  <c r="CN26" i="30" s="1"/>
  <c r="CO26" i="30" s="1"/>
  <c r="CP26" i="30" s="1"/>
  <c r="CQ26" i="30" s="1"/>
  <c r="CR26" i="30" s="1"/>
  <c r="CS26" i="30" s="1"/>
  <c r="E22" i="30"/>
  <c r="F22" i="30" s="1"/>
  <c r="G22" i="30" s="1"/>
  <c r="H22" i="30" s="1"/>
  <c r="I22" i="30" s="1"/>
  <c r="J22" i="30" s="1"/>
  <c r="K22" i="30" s="1"/>
  <c r="L22" i="30" s="1"/>
  <c r="M22" i="30" s="1"/>
  <c r="N22" i="30" s="1"/>
  <c r="O22" i="30" s="1"/>
  <c r="P22" i="30" s="1"/>
  <c r="Q22" i="30" s="1"/>
  <c r="R22" i="30" s="1"/>
  <c r="S22" i="30" s="1"/>
  <c r="T22" i="30" s="1"/>
  <c r="U22" i="30" s="1"/>
  <c r="V22" i="30" s="1"/>
  <c r="W22" i="30" s="1"/>
  <c r="X22" i="30" s="1"/>
  <c r="Y22" i="30" s="1"/>
  <c r="Z22" i="30" s="1"/>
  <c r="AA22" i="30" s="1"/>
  <c r="AB22" i="30" s="1"/>
  <c r="AC22" i="30" s="1"/>
  <c r="AD22" i="30" s="1"/>
  <c r="AE22" i="30" s="1"/>
  <c r="AF22" i="30" s="1"/>
  <c r="AG22" i="30" s="1"/>
  <c r="AH22" i="30" s="1"/>
  <c r="AI22" i="30" s="1"/>
  <c r="AJ22" i="30" s="1"/>
  <c r="AK22" i="30" s="1"/>
  <c r="AL22" i="30" s="1"/>
  <c r="AM22" i="30" s="1"/>
  <c r="AN22" i="30" s="1"/>
  <c r="AO22" i="30" s="1"/>
  <c r="AP22" i="30" s="1"/>
  <c r="AQ22" i="30" s="1"/>
  <c r="AR22" i="30" s="1"/>
  <c r="AS22" i="30" s="1"/>
  <c r="AT22" i="30" s="1"/>
  <c r="AU22" i="30" s="1"/>
  <c r="AV22" i="30" s="1"/>
  <c r="AW22" i="30" s="1"/>
  <c r="AX22" i="30" s="1"/>
  <c r="AY22" i="30" s="1"/>
  <c r="AZ22" i="30" s="1"/>
  <c r="BA22" i="30" s="1"/>
  <c r="BB22" i="30" s="1"/>
  <c r="BC22" i="30" s="1"/>
  <c r="BD22" i="30" s="1"/>
  <c r="BE22" i="30" s="1"/>
  <c r="BF22" i="30" s="1"/>
  <c r="BG22" i="30" s="1"/>
  <c r="BH22" i="30" s="1"/>
  <c r="BI22" i="30" s="1"/>
  <c r="BJ22" i="30" s="1"/>
  <c r="BK22" i="30" s="1"/>
  <c r="BL22" i="30" s="1"/>
  <c r="BM22" i="30" s="1"/>
  <c r="BN22" i="30" s="1"/>
  <c r="BO22" i="30" s="1"/>
  <c r="BP22" i="30" s="1"/>
  <c r="BQ22" i="30" s="1"/>
  <c r="BR22" i="30" s="1"/>
  <c r="BS22" i="30" s="1"/>
  <c r="BT22" i="30" s="1"/>
  <c r="BU22" i="30" s="1"/>
  <c r="BV22" i="30" s="1"/>
  <c r="BW22" i="30" s="1"/>
  <c r="BX22" i="30" s="1"/>
  <c r="BY22" i="30" s="1"/>
  <c r="BZ22" i="30" s="1"/>
  <c r="CA22" i="30" s="1"/>
  <c r="CB22" i="30" s="1"/>
  <c r="CC22" i="30" s="1"/>
  <c r="CD22" i="30" s="1"/>
  <c r="CE22" i="30" s="1"/>
  <c r="CF22" i="30" s="1"/>
  <c r="CG22" i="30" s="1"/>
  <c r="CH22" i="30" s="1"/>
  <c r="CI22" i="30" s="1"/>
  <c r="CJ22" i="30" s="1"/>
  <c r="CK22" i="30" s="1"/>
  <c r="CL22" i="30" s="1"/>
  <c r="CM22" i="30" s="1"/>
  <c r="CN22" i="30" s="1"/>
  <c r="CO22" i="30" s="1"/>
  <c r="CP22" i="30" s="1"/>
  <c r="CQ22" i="30" s="1"/>
  <c r="CR22" i="30" s="1"/>
  <c r="CS22" i="30" s="1"/>
  <c r="E61" i="30"/>
  <c r="F61" i="30" s="1"/>
  <c r="G61" i="30" s="1"/>
  <c r="H61" i="30" s="1"/>
  <c r="I61" i="30" s="1"/>
  <c r="J61" i="30" s="1"/>
  <c r="E50" i="30"/>
  <c r="F50" i="30" s="1"/>
  <c r="G50" i="30" s="1"/>
  <c r="H50" i="30" s="1"/>
  <c r="I50" i="30" s="1"/>
  <c r="J50" i="30" s="1"/>
  <c r="K50" i="30" s="1"/>
  <c r="L50" i="30" s="1"/>
  <c r="M50" i="30" s="1"/>
  <c r="N50" i="30" s="1"/>
  <c r="O50" i="30" s="1"/>
  <c r="P50" i="30" s="1"/>
  <c r="Q50" i="30" s="1"/>
  <c r="R50" i="30" s="1"/>
  <c r="S50" i="30" s="1"/>
  <c r="T50" i="30" s="1"/>
  <c r="U50" i="30" s="1"/>
  <c r="V50" i="30" s="1"/>
  <c r="W50" i="30" s="1"/>
  <c r="X50" i="30" s="1"/>
  <c r="Y50" i="30" s="1"/>
  <c r="Z50" i="30" s="1"/>
  <c r="AA50" i="30" s="1"/>
  <c r="AB50" i="30" s="1"/>
  <c r="AC50" i="30" s="1"/>
  <c r="AD50" i="30" s="1"/>
  <c r="AE50" i="30" s="1"/>
  <c r="AF50" i="30" s="1"/>
  <c r="AG50" i="30" s="1"/>
  <c r="AH50" i="30" s="1"/>
  <c r="AI50" i="30" s="1"/>
  <c r="AJ50" i="30" s="1"/>
  <c r="AK50" i="30" s="1"/>
  <c r="AL50" i="30" s="1"/>
  <c r="AM50" i="30" s="1"/>
  <c r="AN50" i="30" s="1"/>
  <c r="AO50" i="30" s="1"/>
  <c r="AP50" i="30" s="1"/>
  <c r="AQ50" i="30" s="1"/>
  <c r="AR50" i="30" s="1"/>
  <c r="AS50" i="30" s="1"/>
  <c r="AT50" i="30" s="1"/>
  <c r="AU50" i="30" s="1"/>
  <c r="AV50" i="30" s="1"/>
  <c r="AW50" i="30" s="1"/>
  <c r="AX50" i="30" s="1"/>
  <c r="AY50" i="30" s="1"/>
  <c r="AZ50" i="30" s="1"/>
  <c r="BA50" i="30" s="1"/>
  <c r="BB50" i="30" s="1"/>
  <c r="BC50" i="30" s="1"/>
  <c r="BD50" i="30" s="1"/>
  <c r="BE50" i="30" s="1"/>
  <c r="BF50" i="30" s="1"/>
  <c r="BG50" i="30" s="1"/>
  <c r="BH50" i="30" s="1"/>
  <c r="BI50" i="30" s="1"/>
  <c r="BJ50" i="30" s="1"/>
  <c r="BK50" i="30" s="1"/>
  <c r="BL50" i="30" s="1"/>
  <c r="BM50" i="30" s="1"/>
  <c r="BN50" i="30" s="1"/>
  <c r="BO50" i="30" s="1"/>
  <c r="BP50" i="30" s="1"/>
  <c r="BQ50" i="30" s="1"/>
  <c r="BR50" i="30" s="1"/>
  <c r="BS50" i="30" s="1"/>
  <c r="BT50" i="30" s="1"/>
  <c r="BU50" i="30" s="1"/>
  <c r="BV50" i="30" s="1"/>
  <c r="BW50" i="30" s="1"/>
  <c r="BX50" i="30" s="1"/>
  <c r="BY50" i="30" s="1"/>
  <c r="BZ50" i="30" s="1"/>
  <c r="CA50" i="30" s="1"/>
  <c r="CB50" i="30" s="1"/>
  <c r="CC50" i="30" s="1"/>
  <c r="CD50" i="30" s="1"/>
  <c r="CE50" i="30" s="1"/>
  <c r="CF50" i="30" s="1"/>
  <c r="CG50" i="30" s="1"/>
  <c r="CH50" i="30" s="1"/>
  <c r="CI50" i="30" s="1"/>
  <c r="CJ50" i="30" s="1"/>
  <c r="CK50" i="30" s="1"/>
  <c r="CL50" i="30" s="1"/>
  <c r="CM50" i="30" s="1"/>
  <c r="CN50" i="30" s="1"/>
  <c r="CO50" i="30" s="1"/>
  <c r="CP50" i="30" s="1"/>
  <c r="CQ50" i="30" s="1"/>
  <c r="CR50" i="30" s="1"/>
  <c r="CS50" i="30" s="1"/>
  <c r="E30" i="30"/>
  <c r="F30" i="30" s="1"/>
  <c r="G30" i="30" s="1"/>
  <c r="H30" i="30" s="1"/>
  <c r="I30" i="30" s="1"/>
  <c r="J30" i="30" s="1"/>
  <c r="K30" i="30" s="1"/>
  <c r="L30" i="30" s="1"/>
  <c r="M30" i="30" s="1"/>
  <c r="N30" i="30" s="1"/>
  <c r="O30" i="30" s="1"/>
  <c r="P30" i="30" s="1"/>
  <c r="Q30" i="30" s="1"/>
  <c r="R30" i="30" s="1"/>
  <c r="S30" i="30" s="1"/>
  <c r="T30" i="30" s="1"/>
  <c r="U30" i="30" s="1"/>
  <c r="V30" i="30" s="1"/>
  <c r="W30" i="30" s="1"/>
  <c r="X30" i="30" s="1"/>
  <c r="Y30" i="30" s="1"/>
  <c r="Z30" i="30" s="1"/>
  <c r="AA30" i="30" s="1"/>
  <c r="AB30" i="30" s="1"/>
  <c r="AC30" i="30" s="1"/>
  <c r="AD30" i="30" s="1"/>
  <c r="AE30" i="30" s="1"/>
  <c r="AF30" i="30" s="1"/>
  <c r="AG30" i="30" s="1"/>
  <c r="AH30" i="30" s="1"/>
  <c r="AI30" i="30" s="1"/>
  <c r="AJ30" i="30" s="1"/>
  <c r="AK30" i="30" s="1"/>
  <c r="AL30" i="30" s="1"/>
  <c r="AM30" i="30" s="1"/>
  <c r="AN30" i="30" s="1"/>
  <c r="AO30" i="30" s="1"/>
  <c r="AP30" i="30" s="1"/>
  <c r="AQ30" i="30" s="1"/>
  <c r="AR30" i="30" s="1"/>
  <c r="AS30" i="30" s="1"/>
  <c r="AT30" i="30" s="1"/>
  <c r="AU30" i="30" s="1"/>
  <c r="AV30" i="30" s="1"/>
  <c r="AW30" i="30" s="1"/>
  <c r="AX30" i="30" s="1"/>
  <c r="AY30" i="30" s="1"/>
  <c r="AZ30" i="30" s="1"/>
  <c r="BA30" i="30" s="1"/>
  <c r="BB30" i="30" s="1"/>
  <c r="BC30" i="30" s="1"/>
  <c r="BD30" i="30" s="1"/>
  <c r="BE30" i="30" s="1"/>
  <c r="BF30" i="30" s="1"/>
  <c r="BG30" i="30" s="1"/>
  <c r="BH30" i="30" s="1"/>
  <c r="BI30" i="30" s="1"/>
  <c r="BJ30" i="30" s="1"/>
  <c r="BK30" i="30" s="1"/>
  <c r="BL30" i="30" s="1"/>
  <c r="BM30" i="30" s="1"/>
  <c r="BN30" i="30" s="1"/>
  <c r="BO30" i="30" s="1"/>
  <c r="BP30" i="30" s="1"/>
  <c r="BQ30" i="30" s="1"/>
  <c r="BR30" i="30" s="1"/>
  <c r="BS30" i="30" s="1"/>
  <c r="BT30" i="30" s="1"/>
  <c r="BU30" i="30" s="1"/>
  <c r="BV30" i="30" s="1"/>
  <c r="BW30" i="30" s="1"/>
  <c r="BX30" i="30" s="1"/>
  <c r="BY30" i="30" s="1"/>
  <c r="BZ30" i="30" s="1"/>
  <c r="CA30" i="30" s="1"/>
  <c r="CB30" i="30" s="1"/>
  <c r="CC30" i="30" s="1"/>
  <c r="CD30" i="30" s="1"/>
  <c r="CE30" i="30" s="1"/>
  <c r="CF30" i="30" s="1"/>
  <c r="CG30" i="30" s="1"/>
  <c r="CH30" i="30" s="1"/>
  <c r="CI30" i="30" s="1"/>
  <c r="CJ30" i="30" s="1"/>
  <c r="CK30" i="30" s="1"/>
  <c r="CL30" i="30" s="1"/>
  <c r="CM30" i="30" s="1"/>
  <c r="CN30" i="30" s="1"/>
  <c r="CO30" i="30" s="1"/>
  <c r="CP30" i="30" s="1"/>
  <c r="CQ30" i="30" s="1"/>
  <c r="CR30" i="30" s="1"/>
  <c r="CS30" i="30" s="1"/>
  <c r="E56" i="30"/>
  <c r="F56" i="30" s="1"/>
  <c r="G56" i="30" s="1"/>
  <c r="H56" i="30" s="1"/>
  <c r="I56" i="30" s="1"/>
  <c r="J56" i="30" s="1"/>
  <c r="E52" i="30"/>
  <c r="F52" i="30" s="1"/>
  <c r="G52" i="30" s="1"/>
  <c r="H52" i="30" s="1"/>
  <c r="I52" i="30" s="1"/>
  <c r="J52" i="30" s="1"/>
  <c r="K52" i="30" s="1"/>
  <c r="L52" i="30" s="1"/>
  <c r="M52" i="30" s="1"/>
  <c r="N52" i="30" s="1"/>
  <c r="O52" i="30" s="1"/>
  <c r="P52" i="30" s="1"/>
  <c r="Q52" i="30" s="1"/>
  <c r="R52" i="30" s="1"/>
  <c r="S52" i="30" s="1"/>
  <c r="T52" i="30" s="1"/>
  <c r="U52" i="30" s="1"/>
  <c r="V52" i="30" s="1"/>
  <c r="W52" i="30" s="1"/>
  <c r="X52" i="30" s="1"/>
  <c r="Y52" i="30" s="1"/>
  <c r="Z52" i="30" s="1"/>
  <c r="AA52" i="30" s="1"/>
  <c r="AB52" i="30" s="1"/>
  <c r="AC52" i="30" s="1"/>
  <c r="AD52" i="30" s="1"/>
  <c r="AE52" i="30" s="1"/>
  <c r="AF52" i="30" s="1"/>
  <c r="AG52" i="30" s="1"/>
  <c r="AH52" i="30" s="1"/>
  <c r="AI52" i="30" s="1"/>
  <c r="AJ52" i="30" s="1"/>
  <c r="AK52" i="30" s="1"/>
  <c r="AL52" i="30" s="1"/>
  <c r="AM52" i="30" s="1"/>
  <c r="AN52" i="30" s="1"/>
  <c r="AO52" i="30" s="1"/>
  <c r="AP52" i="30" s="1"/>
  <c r="AQ52" i="30" s="1"/>
  <c r="AR52" i="30" s="1"/>
  <c r="AS52" i="30" s="1"/>
  <c r="AT52" i="30" s="1"/>
  <c r="AU52" i="30" s="1"/>
  <c r="AV52" i="30" s="1"/>
  <c r="AW52" i="30" s="1"/>
  <c r="AX52" i="30" s="1"/>
  <c r="AY52" i="30" s="1"/>
  <c r="AZ52" i="30" s="1"/>
  <c r="BA52" i="30" s="1"/>
  <c r="BB52" i="30" s="1"/>
  <c r="BC52" i="30" s="1"/>
  <c r="BD52" i="30" s="1"/>
  <c r="BE52" i="30" s="1"/>
  <c r="BF52" i="30" s="1"/>
  <c r="BG52" i="30" s="1"/>
  <c r="BH52" i="30" s="1"/>
  <c r="BI52" i="30" s="1"/>
  <c r="BJ52" i="30" s="1"/>
  <c r="BK52" i="30" s="1"/>
  <c r="BL52" i="30" s="1"/>
  <c r="BM52" i="30" s="1"/>
  <c r="BN52" i="30" s="1"/>
  <c r="BO52" i="30" s="1"/>
  <c r="BP52" i="30" s="1"/>
  <c r="BQ52" i="30" s="1"/>
  <c r="BR52" i="30" s="1"/>
  <c r="BS52" i="30" s="1"/>
  <c r="BT52" i="30" s="1"/>
  <c r="BU52" i="30" s="1"/>
  <c r="BV52" i="30" s="1"/>
  <c r="BW52" i="30" s="1"/>
  <c r="BX52" i="30" s="1"/>
  <c r="BY52" i="30" s="1"/>
  <c r="BZ52" i="30" s="1"/>
  <c r="CA52" i="30" s="1"/>
  <c r="CB52" i="30" s="1"/>
  <c r="CC52" i="30" s="1"/>
  <c r="CD52" i="30" s="1"/>
  <c r="CE52" i="30" s="1"/>
  <c r="CF52" i="30" s="1"/>
  <c r="CG52" i="30" s="1"/>
  <c r="CH52" i="30" s="1"/>
  <c r="CI52" i="30" s="1"/>
  <c r="CJ52" i="30" s="1"/>
  <c r="CK52" i="30" s="1"/>
  <c r="CL52" i="30" s="1"/>
  <c r="CM52" i="30" s="1"/>
  <c r="CN52" i="30" s="1"/>
  <c r="CO52" i="30" s="1"/>
  <c r="CP52" i="30" s="1"/>
  <c r="CQ52" i="30" s="1"/>
  <c r="CR52" i="30" s="1"/>
  <c r="CS52" i="30" s="1"/>
  <c r="E36" i="30"/>
  <c r="F36" i="30" s="1"/>
  <c r="G36" i="30" s="1"/>
  <c r="H36" i="30" s="1"/>
  <c r="I36" i="30" s="1"/>
  <c r="J36" i="30" s="1"/>
  <c r="K36" i="30" s="1"/>
  <c r="L36" i="30" s="1"/>
  <c r="M36" i="30" s="1"/>
  <c r="N36" i="30" s="1"/>
  <c r="O36" i="30" s="1"/>
  <c r="P36" i="30" s="1"/>
  <c r="Q36" i="30" s="1"/>
  <c r="R36" i="30" s="1"/>
  <c r="S36" i="30" s="1"/>
  <c r="T36" i="30" s="1"/>
  <c r="U36" i="30" s="1"/>
  <c r="V36" i="30" s="1"/>
  <c r="W36" i="30" s="1"/>
  <c r="X36" i="30" s="1"/>
  <c r="Y36" i="30" s="1"/>
  <c r="Z36" i="30" s="1"/>
  <c r="AA36" i="30" s="1"/>
  <c r="AB36" i="30" s="1"/>
  <c r="AC36" i="30" s="1"/>
  <c r="AD36" i="30" s="1"/>
  <c r="AE36" i="30" s="1"/>
  <c r="AF36" i="30" s="1"/>
  <c r="AG36" i="30" s="1"/>
  <c r="AH36" i="30" s="1"/>
  <c r="AI36" i="30" s="1"/>
  <c r="AJ36" i="30" s="1"/>
  <c r="AK36" i="30" s="1"/>
  <c r="AL36" i="30" s="1"/>
  <c r="AM36" i="30" s="1"/>
  <c r="AN36" i="30" s="1"/>
  <c r="AO36" i="30" s="1"/>
  <c r="AP36" i="30" s="1"/>
  <c r="AQ36" i="30" s="1"/>
  <c r="AR36" i="30" s="1"/>
  <c r="AS36" i="30" s="1"/>
  <c r="AT36" i="30" s="1"/>
  <c r="AU36" i="30" s="1"/>
  <c r="AV36" i="30" s="1"/>
  <c r="AW36" i="30" s="1"/>
  <c r="AX36" i="30" s="1"/>
  <c r="AY36" i="30" s="1"/>
  <c r="AZ36" i="30" s="1"/>
  <c r="BA36" i="30" s="1"/>
  <c r="BB36" i="30" s="1"/>
  <c r="BC36" i="30" s="1"/>
  <c r="BD36" i="30" s="1"/>
  <c r="BE36" i="30" s="1"/>
  <c r="BF36" i="30" s="1"/>
  <c r="BG36" i="30" s="1"/>
  <c r="BH36" i="30" s="1"/>
  <c r="BI36" i="30" s="1"/>
  <c r="BJ36" i="30" s="1"/>
  <c r="BK36" i="30" s="1"/>
  <c r="BL36" i="30" s="1"/>
  <c r="BM36" i="30" s="1"/>
  <c r="BN36" i="30" s="1"/>
  <c r="BO36" i="30" s="1"/>
  <c r="BP36" i="30" s="1"/>
  <c r="BQ36" i="30" s="1"/>
  <c r="BR36" i="30" s="1"/>
  <c r="BS36" i="30" s="1"/>
  <c r="BT36" i="30" s="1"/>
  <c r="BU36" i="30" s="1"/>
  <c r="BV36" i="30" s="1"/>
  <c r="BW36" i="30" s="1"/>
  <c r="BX36" i="30" s="1"/>
  <c r="BY36" i="30" s="1"/>
  <c r="BZ36" i="30" s="1"/>
  <c r="CA36" i="30" s="1"/>
  <c r="CB36" i="30" s="1"/>
  <c r="CC36" i="30" s="1"/>
  <c r="CD36" i="30" s="1"/>
  <c r="CE36" i="30" s="1"/>
  <c r="CF36" i="30" s="1"/>
  <c r="CG36" i="30" s="1"/>
  <c r="CH36" i="30" s="1"/>
  <c r="CI36" i="30" s="1"/>
  <c r="CJ36" i="30" s="1"/>
  <c r="CK36" i="30" s="1"/>
  <c r="CL36" i="30" s="1"/>
  <c r="CM36" i="30" s="1"/>
  <c r="CN36" i="30" s="1"/>
  <c r="CO36" i="30" s="1"/>
  <c r="CP36" i="30" s="1"/>
  <c r="CQ36" i="30" s="1"/>
  <c r="CR36" i="30" s="1"/>
  <c r="CS36" i="30" s="1"/>
  <c r="E28" i="30"/>
  <c r="F28" i="30" s="1"/>
  <c r="G28" i="30" s="1"/>
  <c r="H28" i="30" s="1"/>
  <c r="I28" i="30" s="1"/>
  <c r="J28" i="30" s="1"/>
  <c r="K28" i="30" s="1"/>
  <c r="L28" i="30" s="1"/>
  <c r="M28" i="30" s="1"/>
  <c r="N28" i="30" s="1"/>
  <c r="O28" i="30" s="1"/>
  <c r="P28" i="30" s="1"/>
  <c r="Q28" i="30" s="1"/>
  <c r="R28" i="30" s="1"/>
  <c r="S28" i="30" s="1"/>
  <c r="T28" i="30" s="1"/>
  <c r="U28" i="30" s="1"/>
  <c r="V28" i="30" s="1"/>
  <c r="W28" i="30" s="1"/>
  <c r="X28" i="30" s="1"/>
  <c r="Y28" i="30" s="1"/>
  <c r="Z28" i="30" s="1"/>
  <c r="AA28" i="30" s="1"/>
  <c r="AB28" i="30" s="1"/>
  <c r="AC28" i="30" s="1"/>
  <c r="AD28" i="30" s="1"/>
  <c r="AE28" i="30" s="1"/>
  <c r="AF28" i="30" s="1"/>
  <c r="AG28" i="30" s="1"/>
  <c r="AH28" i="30" s="1"/>
  <c r="AI28" i="30" s="1"/>
  <c r="AJ28" i="30" s="1"/>
  <c r="AK28" i="30" s="1"/>
  <c r="AL28" i="30" s="1"/>
  <c r="AM28" i="30" s="1"/>
  <c r="AN28" i="30" s="1"/>
  <c r="AO28" i="30" s="1"/>
  <c r="AP28" i="30" s="1"/>
  <c r="AQ28" i="30" s="1"/>
  <c r="AR28" i="30" s="1"/>
  <c r="AS28" i="30" s="1"/>
  <c r="AT28" i="30" s="1"/>
  <c r="AU28" i="30" s="1"/>
  <c r="AV28" i="30" s="1"/>
  <c r="AW28" i="30" s="1"/>
  <c r="AX28" i="30" s="1"/>
  <c r="AY28" i="30" s="1"/>
  <c r="AZ28" i="30" s="1"/>
  <c r="BA28" i="30" s="1"/>
  <c r="BB28" i="30" s="1"/>
  <c r="BC28" i="30" s="1"/>
  <c r="BD28" i="30" s="1"/>
  <c r="BE28" i="30" s="1"/>
  <c r="BF28" i="30" s="1"/>
  <c r="BG28" i="30" s="1"/>
  <c r="BH28" i="30" s="1"/>
  <c r="BI28" i="30" s="1"/>
  <c r="BJ28" i="30" s="1"/>
  <c r="BK28" i="30" s="1"/>
  <c r="BL28" i="30" s="1"/>
  <c r="BM28" i="30" s="1"/>
  <c r="BN28" i="30" s="1"/>
  <c r="BO28" i="30" s="1"/>
  <c r="BP28" i="30" s="1"/>
  <c r="BQ28" i="30" s="1"/>
  <c r="BR28" i="30" s="1"/>
  <c r="BS28" i="30" s="1"/>
  <c r="BT28" i="30" s="1"/>
  <c r="BU28" i="30" s="1"/>
  <c r="BV28" i="30" s="1"/>
  <c r="BW28" i="30" s="1"/>
  <c r="BX28" i="30" s="1"/>
  <c r="BY28" i="30" s="1"/>
  <c r="BZ28" i="30" s="1"/>
  <c r="CA28" i="30" s="1"/>
  <c r="CB28" i="30" s="1"/>
  <c r="CC28" i="30" s="1"/>
  <c r="CD28" i="30" s="1"/>
  <c r="CE28" i="30" s="1"/>
  <c r="CF28" i="30" s="1"/>
  <c r="CG28" i="30" s="1"/>
  <c r="CH28" i="30" s="1"/>
  <c r="CI28" i="30" s="1"/>
  <c r="CJ28" i="30" s="1"/>
  <c r="CK28" i="30" s="1"/>
  <c r="CL28" i="30" s="1"/>
  <c r="CM28" i="30" s="1"/>
  <c r="CN28" i="30" s="1"/>
  <c r="CO28" i="30" s="1"/>
  <c r="CP28" i="30" s="1"/>
  <c r="CQ28" i="30" s="1"/>
  <c r="CR28" i="30" s="1"/>
  <c r="CS28" i="30" s="1"/>
  <c r="E31" i="30"/>
  <c r="F31" i="30" s="1"/>
  <c r="G31" i="30" s="1"/>
  <c r="H31" i="30" s="1"/>
  <c r="I31" i="30" s="1"/>
  <c r="J31" i="30" s="1"/>
  <c r="K31" i="30" s="1"/>
  <c r="L31" i="30" s="1"/>
  <c r="M31" i="30" s="1"/>
  <c r="N31" i="30" s="1"/>
  <c r="O31" i="30" s="1"/>
  <c r="P31" i="30" s="1"/>
  <c r="Q31" i="30" s="1"/>
  <c r="R31" i="30" s="1"/>
  <c r="S31" i="30" s="1"/>
  <c r="T31" i="30" s="1"/>
  <c r="U31" i="30" s="1"/>
  <c r="V31" i="30" s="1"/>
  <c r="W31" i="30" s="1"/>
  <c r="X31" i="30" s="1"/>
  <c r="Y31" i="30" s="1"/>
  <c r="Z31" i="30" s="1"/>
  <c r="AA31" i="30" s="1"/>
  <c r="AB31" i="30" s="1"/>
  <c r="AC31" i="30" s="1"/>
  <c r="AD31" i="30" s="1"/>
  <c r="AE31" i="30" s="1"/>
  <c r="AF31" i="30" s="1"/>
  <c r="AG31" i="30" s="1"/>
  <c r="AH31" i="30" s="1"/>
  <c r="AI31" i="30" s="1"/>
  <c r="AJ31" i="30" s="1"/>
  <c r="AK31" i="30" s="1"/>
  <c r="AL31" i="30" s="1"/>
  <c r="AM31" i="30" s="1"/>
  <c r="AN31" i="30" s="1"/>
  <c r="AO31" i="30" s="1"/>
  <c r="AP31" i="30" s="1"/>
  <c r="AQ31" i="30" s="1"/>
  <c r="AR31" i="30" s="1"/>
  <c r="AS31" i="30" s="1"/>
  <c r="AT31" i="30" s="1"/>
  <c r="AU31" i="30" s="1"/>
  <c r="AV31" i="30" s="1"/>
  <c r="AW31" i="30" s="1"/>
  <c r="AX31" i="30" s="1"/>
  <c r="AY31" i="30" s="1"/>
  <c r="AZ31" i="30" s="1"/>
  <c r="BA31" i="30" s="1"/>
  <c r="BB31" i="30" s="1"/>
  <c r="BC31" i="30" s="1"/>
  <c r="BD31" i="30" s="1"/>
  <c r="BE31" i="30" s="1"/>
  <c r="BF31" i="30" s="1"/>
  <c r="BG31" i="30" s="1"/>
  <c r="BH31" i="30" s="1"/>
  <c r="BI31" i="30" s="1"/>
  <c r="BJ31" i="30" s="1"/>
  <c r="BK31" i="30" s="1"/>
  <c r="BL31" i="30" s="1"/>
  <c r="BM31" i="30" s="1"/>
  <c r="BN31" i="30" s="1"/>
  <c r="BO31" i="30" s="1"/>
  <c r="BP31" i="30" s="1"/>
  <c r="BQ31" i="30" s="1"/>
  <c r="BR31" i="30" s="1"/>
  <c r="BS31" i="30" s="1"/>
  <c r="BT31" i="30" s="1"/>
  <c r="BU31" i="30" s="1"/>
  <c r="BV31" i="30" s="1"/>
  <c r="BW31" i="30" s="1"/>
  <c r="BX31" i="30" s="1"/>
  <c r="BY31" i="30" s="1"/>
  <c r="BZ31" i="30" s="1"/>
  <c r="CA31" i="30" s="1"/>
  <c r="CB31" i="30" s="1"/>
  <c r="CC31" i="30" s="1"/>
  <c r="CD31" i="30" s="1"/>
  <c r="CE31" i="30" s="1"/>
  <c r="CF31" i="30" s="1"/>
  <c r="CG31" i="30" s="1"/>
  <c r="CH31" i="30" s="1"/>
  <c r="CI31" i="30" s="1"/>
  <c r="CJ31" i="30" s="1"/>
  <c r="CK31" i="30" s="1"/>
  <c r="CL31" i="30" s="1"/>
  <c r="CM31" i="30" s="1"/>
  <c r="CN31" i="30" s="1"/>
  <c r="CO31" i="30" s="1"/>
  <c r="CP31" i="30" s="1"/>
  <c r="CQ31" i="30" s="1"/>
  <c r="CR31" i="30" s="1"/>
  <c r="CS31" i="30" s="1"/>
  <c r="E32" i="30"/>
  <c r="F32" i="30" s="1"/>
  <c r="G32" i="30" s="1"/>
  <c r="H32" i="30" s="1"/>
  <c r="I32" i="30" s="1"/>
  <c r="J32" i="30" s="1"/>
  <c r="K32" i="30" s="1"/>
  <c r="L32" i="30" s="1"/>
  <c r="M32" i="30" s="1"/>
  <c r="N32" i="30" s="1"/>
  <c r="O32" i="30" s="1"/>
  <c r="P32" i="30" s="1"/>
  <c r="Q32" i="30" s="1"/>
  <c r="R32" i="30" s="1"/>
  <c r="S32" i="30" s="1"/>
  <c r="T32" i="30" s="1"/>
  <c r="U32" i="30" s="1"/>
  <c r="V32" i="30" s="1"/>
  <c r="W32" i="30" s="1"/>
  <c r="X32" i="30" s="1"/>
  <c r="Y32" i="30" s="1"/>
  <c r="Z32" i="30" s="1"/>
  <c r="AA32" i="30" s="1"/>
  <c r="AB32" i="30" s="1"/>
  <c r="AC32" i="30" s="1"/>
  <c r="AD32" i="30" s="1"/>
  <c r="AE32" i="30" s="1"/>
  <c r="AF32" i="30" s="1"/>
  <c r="AG32" i="30" s="1"/>
  <c r="AH32" i="30" s="1"/>
  <c r="AI32" i="30" s="1"/>
  <c r="AJ32" i="30" s="1"/>
  <c r="AK32" i="30" s="1"/>
  <c r="AL32" i="30" s="1"/>
  <c r="AM32" i="30" s="1"/>
  <c r="AN32" i="30" s="1"/>
  <c r="AO32" i="30" s="1"/>
  <c r="AP32" i="30" s="1"/>
  <c r="AQ32" i="30" s="1"/>
  <c r="AR32" i="30" s="1"/>
  <c r="AS32" i="30" s="1"/>
  <c r="AT32" i="30" s="1"/>
  <c r="AU32" i="30" s="1"/>
  <c r="AV32" i="30" s="1"/>
  <c r="AW32" i="30" s="1"/>
  <c r="AX32" i="30" s="1"/>
  <c r="AY32" i="30" s="1"/>
  <c r="AZ32" i="30" s="1"/>
  <c r="BA32" i="30" s="1"/>
  <c r="BB32" i="30" s="1"/>
  <c r="BC32" i="30" s="1"/>
  <c r="BD32" i="30" s="1"/>
  <c r="BE32" i="30" s="1"/>
  <c r="BF32" i="30" s="1"/>
  <c r="BG32" i="30" s="1"/>
  <c r="BH32" i="30" s="1"/>
  <c r="BI32" i="30" s="1"/>
  <c r="BJ32" i="30" s="1"/>
  <c r="BK32" i="30" s="1"/>
  <c r="BL32" i="30" s="1"/>
  <c r="BM32" i="30" s="1"/>
  <c r="BN32" i="30" s="1"/>
  <c r="BO32" i="30" s="1"/>
  <c r="BP32" i="30" s="1"/>
  <c r="BQ32" i="30" s="1"/>
  <c r="BR32" i="30" s="1"/>
  <c r="BS32" i="30" s="1"/>
  <c r="BT32" i="30" s="1"/>
  <c r="BU32" i="30" s="1"/>
  <c r="BV32" i="30" s="1"/>
  <c r="BW32" i="30" s="1"/>
  <c r="BX32" i="30" s="1"/>
  <c r="BY32" i="30" s="1"/>
  <c r="BZ32" i="30" s="1"/>
  <c r="CA32" i="30" s="1"/>
  <c r="CB32" i="30" s="1"/>
  <c r="CC32" i="30" s="1"/>
  <c r="CD32" i="30" s="1"/>
  <c r="CE32" i="30" s="1"/>
  <c r="CF32" i="30" s="1"/>
  <c r="CG32" i="30" s="1"/>
  <c r="CH32" i="30" s="1"/>
  <c r="CI32" i="30" s="1"/>
  <c r="CJ32" i="30" s="1"/>
  <c r="CK32" i="30" s="1"/>
  <c r="CL32" i="30" s="1"/>
  <c r="CM32" i="30" s="1"/>
  <c r="CN32" i="30" s="1"/>
  <c r="CO32" i="30" s="1"/>
  <c r="CP32" i="30" s="1"/>
  <c r="CQ32" i="30" s="1"/>
  <c r="CR32" i="30" s="1"/>
  <c r="CS32" i="30" s="1"/>
  <c r="E19" i="30"/>
  <c r="F19" i="30" s="1"/>
  <c r="G19" i="30" s="1"/>
  <c r="H19" i="30" s="1"/>
  <c r="I19" i="30" s="1"/>
  <c r="J19" i="30" s="1"/>
  <c r="K19" i="30" s="1"/>
  <c r="L19" i="30" s="1"/>
  <c r="M19" i="30" s="1"/>
  <c r="N19" i="30" s="1"/>
  <c r="O19" i="30" s="1"/>
  <c r="P19" i="30" s="1"/>
  <c r="Q19" i="30" s="1"/>
  <c r="R19" i="30" s="1"/>
  <c r="S19" i="30" s="1"/>
  <c r="T19" i="30" s="1"/>
  <c r="U19" i="30" s="1"/>
  <c r="V19" i="30" s="1"/>
  <c r="W19" i="30" s="1"/>
  <c r="X19" i="30" s="1"/>
  <c r="Y19" i="30" s="1"/>
  <c r="Z19" i="30" s="1"/>
  <c r="AA19" i="30" s="1"/>
  <c r="AB19" i="30" s="1"/>
  <c r="AC19" i="30" s="1"/>
  <c r="AD19" i="30" s="1"/>
  <c r="AE19" i="30" s="1"/>
  <c r="AF19" i="30" s="1"/>
  <c r="AG19" i="30" s="1"/>
  <c r="AH19" i="30" s="1"/>
  <c r="AI19" i="30" s="1"/>
  <c r="AJ19" i="30" s="1"/>
  <c r="AK19" i="30" s="1"/>
  <c r="AL19" i="30" s="1"/>
  <c r="AM19" i="30" s="1"/>
  <c r="AN19" i="30" s="1"/>
  <c r="AO19" i="30" s="1"/>
  <c r="AP19" i="30" s="1"/>
  <c r="AQ19" i="30" s="1"/>
  <c r="AR19" i="30" s="1"/>
  <c r="AS19" i="30" s="1"/>
  <c r="AT19" i="30" s="1"/>
  <c r="AU19" i="30" s="1"/>
  <c r="AV19" i="30" s="1"/>
  <c r="AW19" i="30" s="1"/>
  <c r="AX19" i="30" s="1"/>
  <c r="AY19" i="30" s="1"/>
  <c r="AZ19" i="30" s="1"/>
  <c r="BA19" i="30" s="1"/>
  <c r="BB19" i="30" s="1"/>
  <c r="BC19" i="30" s="1"/>
  <c r="BD19" i="30" s="1"/>
  <c r="BE19" i="30" s="1"/>
  <c r="BF19" i="30" s="1"/>
  <c r="BG19" i="30" s="1"/>
  <c r="BH19" i="30" s="1"/>
  <c r="BI19" i="30" s="1"/>
  <c r="BJ19" i="30" s="1"/>
  <c r="BK19" i="30" s="1"/>
  <c r="BL19" i="30" s="1"/>
  <c r="BM19" i="30" s="1"/>
  <c r="BN19" i="30" s="1"/>
  <c r="BO19" i="30" s="1"/>
  <c r="BP19" i="30" s="1"/>
  <c r="BQ19" i="30" s="1"/>
  <c r="BR19" i="30" s="1"/>
  <c r="BS19" i="30" s="1"/>
  <c r="BT19" i="30" s="1"/>
  <c r="BU19" i="30" s="1"/>
  <c r="BV19" i="30" s="1"/>
  <c r="BW19" i="30" s="1"/>
  <c r="BX19" i="30" s="1"/>
  <c r="BY19" i="30" s="1"/>
  <c r="BZ19" i="30" s="1"/>
  <c r="CA19" i="30" s="1"/>
  <c r="CB19" i="30" s="1"/>
  <c r="CC19" i="30" s="1"/>
  <c r="CD19" i="30" s="1"/>
  <c r="CE19" i="30" s="1"/>
  <c r="CF19" i="30" s="1"/>
  <c r="CG19" i="30" s="1"/>
  <c r="CH19" i="30" s="1"/>
  <c r="CI19" i="30" s="1"/>
  <c r="CJ19" i="30" s="1"/>
  <c r="CK19" i="30" s="1"/>
  <c r="CL19" i="30" s="1"/>
  <c r="CM19" i="30" s="1"/>
  <c r="CN19" i="30" s="1"/>
  <c r="CO19" i="30" s="1"/>
  <c r="CP19" i="30" s="1"/>
  <c r="CQ19" i="30" s="1"/>
  <c r="CR19" i="30" s="1"/>
  <c r="CS19" i="30" s="1"/>
  <c r="E54" i="30"/>
  <c r="F54" i="30" s="1"/>
  <c r="G54" i="30" s="1"/>
  <c r="H54" i="30" s="1"/>
  <c r="I54" i="30" s="1"/>
  <c r="J54" i="30" s="1"/>
  <c r="E66" i="30"/>
  <c r="F66" i="30" s="1"/>
  <c r="G66" i="30" s="1"/>
  <c r="H66" i="30" s="1"/>
  <c r="I66" i="30" s="1"/>
  <c r="J66" i="30" s="1"/>
  <c r="E35" i="30"/>
  <c r="F35" i="30" s="1"/>
  <c r="G35" i="30" s="1"/>
  <c r="H35" i="30" s="1"/>
  <c r="I35" i="30" s="1"/>
  <c r="J35" i="30" s="1"/>
  <c r="K35" i="30" s="1"/>
  <c r="L35" i="30" s="1"/>
  <c r="M35" i="30" s="1"/>
  <c r="N35" i="30" s="1"/>
  <c r="O35" i="30" s="1"/>
  <c r="P35" i="30" s="1"/>
  <c r="Q35" i="30" s="1"/>
  <c r="R35" i="30" s="1"/>
  <c r="S35" i="30" s="1"/>
  <c r="T35" i="30" s="1"/>
  <c r="U35" i="30" s="1"/>
  <c r="V35" i="30" s="1"/>
  <c r="W35" i="30" s="1"/>
  <c r="X35" i="30" s="1"/>
  <c r="Y35" i="30" s="1"/>
  <c r="Z35" i="30" s="1"/>
  <c r="AA35" i="30" s="1"/>
  <c r="AB35" i="30" s="1"/>
  <c r="AC35" i="30" s="1"/>
  <c r="AD35" i="30" s="1"/>
  <c r="AE35" i="30" s="1"/>
  <c r="AF35" i="30" s="1"/>
  <c r="AG35" i="30" s="1"/>
  <c r="AH35" i="30" s="1"/>
  <c r="AI35" i="30" s="1"/>
  <c r="AJ35" i="30" s="1"/>
  <c r="AK35" i="30" s="1"/>
  <c r="AL35" i="30" s="1"/>
  <c r="AM35" i="30" s="1"/>
  <c r="AN35" i="30" s="1"/>
  <c r="AO35" i="30" s="1"/>
  <c r="AP35" i="30" s="1"/>
  <c r="AQ35" i="30" s="1"/>
  <c r="AR35" i="30" s="1"/>
  <c r="AS35" i="30" s="1"/>
  <c r="AT35" i="30" s="1"/>
  <c r="AU35" i="30" s="1"/>
  <c r="AV35" i="30" s="1"/>
  <c r="AW35" i="30" s="1"/>
  <c r="AX35" i="30" s="1"/>
  <c r="AY35" i="30" s="1"/>
  <c r="AZ35" i="30" s="1"/>
  <c r="BA35" i="30" s="1"/>
  <c r="BB35" i="30" s="1"/>
  <c r="BC35" i="30" s="1"/>
  <c r="BD35" i="30" s="1"/>
  <c r="BE35" i="30" s="1"/>
  <c r="BF35" i="30" s="1"/>
  <c r="BG35" i="30" s="1"/>
  <c r="BH35" i="30" s="1"/>
  <c r="BI35" i="30" s="1"/>
  <c r="BJ35" i="30" s="1"/>
  <c r="BK35" i="30" s="1"/>
  <c r="BL35" i="30" s="1"/>
  <c r="BM35" i="30" s="1"/>
  <c r="BN35" i="30" s="1"/>
  <c r="BO35" i="30" s="1"/>
  <c r="BP35" i="30" s="1"/>
  <c r="BQ35" i="30" s="1"/>
  <c r="BR35" i="30" s="1"/>
  <c r="BS35" i="30" s="1"/>
  <c r="BT35" i="30" s="1"/>
  <c r="BU35" i="30" s="1"/>
  <c r="BV35" i="30" s="1"/>
  <c r="BW35" i="30" s="1"/>
  <c r="BX35" i="30" s="1"/>
  <c r="BY35" i="30" s="1"/>
  <c r="BZ35" i="30" s="1"/>
  <c r="CA35" i="30" s="1"/>
  <c r="CB35" i="30" s="1"/>
  <c r="CC35" i="30" s="1"/>
  <c r="CD35" i="30" s="1"/>
  <c r="CE35" i="30" s="1"/>
  <c r="CF35" i="30" s="1"/>
  <c r="CG35" i="30" s="1"/>
  <c r="CH35" i="30" s="1"/>
  <c r="CI35" i="30" s="1"/>
  <c r="CJ35" i="30" s="1"/>
  <c r="CK35" i="30" s="1"/>
  <c r="CL35" i="30" s="1"/>
  <c r="CM35" i="30" s="1"/>
  <c r="CN35" i="30" s="1"/>
  <c r="CO35" i="30" s="1"/>
  <c r="CP35" i="30" s="1"/>
  <c r="CQ35" i="30" s="1"/>
  <c r="CR35" i="30" s="1"/>
  <c r="CS35" i="30" s="1"/>
  <c r="E33" i="30"/>
  <c r="F33" i="30" s="1"/>
  <c r="G33" i="30" s="1"/>
  <c r="H33" i="30" s="1"/>
  <c r="I33" i="30" s="1"/>
  <c r="J33" i="30" s="1"/>
  <c r="K33" i="30" s="1"/>
  <c r="L33" i="30" s="1"/>
  <c r="M33" i="30" s="1"/>
  <c r="N33" i="30" s="1"/>
  <c r="O33" i="30" s="1"/>
  <c r="P33" i="30" s="1"/>
  <c r="Q33" i="30" s="1"/>
  <c r="R33" i="30" s="1"/>
  <c r="S33" i="30" s="1"/>
  <c r="T33" i="30" s="1"/>
  <c r="U33" i="30" s="1"/>
  <c r="V33" i="30" s="1"/>
  <c r="W33" i="30" s="1"/>
  <c r="X33" i="30" s="1"/>
  <c r="Y33" i="30" s="1"/>
  <c r="Z33" i="30" s="1"/>
  <c r="AA33" i="30" s="1"/>
  <c r="AB33" i="30" s="1"/>
  <c r="AC33" i="30" s="1"/>
  <c r="AD33" i="30" s="1"/>
  <c r="AE33" i="30" s="1"/>
  <c r="AF33" i="30" s="1"/>
  <c r="AG33" i="30" s="1"/>
  <c r="AH33" i="30" s="1"/>
  <c r="AI33" i="30" s="1"/>
  <c r="AJ33" i="30" s="1"/>
  <c r="AK33" i="30" s="1"/>
  <c r="AL33" i="30" s="1"/>
  <c r="AM33" i="30" s="1"/>
  <c r="AN33" i="30" s="1"/>
  <c r="AO33" i="30" s="1"/>
  <c r="AP33" i="30" s="1"/>
  <c r="AQ33" i="30" s="1"/>
  <c r="AR33" i="30" s="1"/>
  <c r="AS33" i="30" s="1"/>
  <c r="AT33" i="30" s="1"/>
  <c r="AU33" i="30" s="1"/>
  <c r="AV33" i="30" s="1"/>
  <c r="AW33" i="30" s="1"/>
  <c r="AX33" i="30" s="1"/>
  <c r="AY33" i="30" s="1"/>
  <c r="AZ33" i="30" s="1"/>
  <c r="BA33" i="30" s="1"/>
  <c r="BB33" i="30" s="1"/>
  <c r="BC33" i="30" s="1"/>
  <c r="BD33" i="30" s="1"/>
  <c r="BE33" i="30" s="1"/>
  <c r="BF33" i="30" s="1"/>
  <c r="BG33" i="30" s="1"/>
  <c r="BH33" i="30" s="1"/>
  <c r="BI33" i="30" s="1"/>
  <c r="BJ33" i="30" s="1"/>
  <c r="BK33" i="30" s="1"/>
  <c r="BL33" i="30" s="1"/>
  <c r="BM33" i="30" s="1"/>
  <c r="BN33" i="30" s="1"/>
  <c r="BO33" i="30" s="1"/>
  <c r="BP33" i="30" s="1"/>
  <c r="BQ33" i="30" s="1"/>
  <c r="BR33" i="30" s="1"/>
  <c r="BS33" i="30" s="1"/>
  <c r="BT33" i="30" s="1"/>
  <c r="BU33" i="30" s="1"/>
  <c r="BV33" i="30" s="1"/>
  <c r="BW33" i="30" s="1"/>
  <c r="BX33" i="30" s="1"/>
  <c r="BY33" i="30" s="1"/>
  <c r="BZ33" i="30" s="1"/>
  <c r="CA33" i="30" s="1"/>
  <c r="CB33" i="30" s="1"/>
  <c r="CC33" i="30" s="1"/>
  <c r="CD33" i="30" s="1"/>
  <c r="CE33" i="30" s="1"/>
  <c r="CF33" i="30" s="1"/>
  <c r="CG33" i="30" s="1"/>
  <c r="CH33" i="30" s="1"/>
  <c r="CI33" i="30" s="1"/>
  <c r="CJ33" i="30" s="1"/>
  <c r="CK33" i="30" s="1"/>
  <c r="CL33" i="30" s="1"/>
  <c r="CM33" i="30" s="1"/>
  <c r="CN33" i="30" s="1"/>
  <c r="CO33" i="30" s="1"/>
  <c r="CP33" i="30" s="1"/>
  <c r="CQ33" i="30" s="1"/>
  <c r="CR33" i="30" s="1"/>
  <c r="CS33" i="30" s="1"/>
  <c r="E25" i="30"/>
  <c r="F25" i="30" s="1"/>
  <c r="G25" i="30" s="1"/>
  <c r="H25" i="30" s="1"/>
  <c r="I25" i="30" s="1"/>
  <c r="J25" i="30" s="1"/>
  <c r="K25" i="30" s="1"/>
  <c r="L25" i="30" s="1"/>
  <c r="M25" i="30" s="1"/>
  <c r="N25" i="30" s="1"/>
  <c r="O25" i="30" s="1"/>
  <c r="P25" i="30" s="1"/>
  <c r="Q25" i="30" s="1"/>
  <c r="R25" i="30" s="1"/>
  <c r="S25" i="30" s="1"/>
  <c r="T25" i="30" s="1"/>
  <c r="U25" i="30" s="1"/>
  <c r="V25" i="30" s="1"/>
  <c r="W25" i="30" s="1"/>
  <c r="X25" i="30" s="1"/>
  <c r="Y25" i="30" s="1"/>
  <c r="Z25" i="30" s="1"/>
  <c r="AA25" i="30" s="1"/>
  <c r="AB25" i="30" s="1"/>
  <c r="AC25" i="30" s="1"/>
  <c r="AD25" i="30" s="1"/>
  <c r="AE25" i="30" s="1"/>
  <c r="AF25" i="30" s="1"/>
  <c r="AG25" i="30" s="1"/>
  <c r="AH25" i="30" s="1"/>
  <c r="AI25" i="30" s="1"/>
  <c r="AJ25" i="30" s="1"/>
  <c r="AK25" i="30" s="1"/>
  <c r="AL25" i="30" s="1"/>
  <c r="AM25" i="30" s="1"/>
  <c r="AN25" i="30" s="1"/>
  <c r="AO25" i="30" s="1"/>
  <c r="AP25" i="30" s="1"/>
  <c r="AQ25" i="30" s="1"/>
  <c r="AR25" i="30" s="1"/>
  <c r="AS25" i="30" s="1"/>
  <c r="AT25" i="30" s="1"/>
  <c r="AU25" i="30" s="1"/>
  <c r="AV25" i="30" s="1"/>
  <c r="AW25" i="30" s="1"/>
  <c r="AX25" i="30" s="1"/>
  <c r="AY25" i="30" s="1"/>
  <c r="AZ25" i="30" s="1"/>
  <c r="BA25" i="30" s="1"/>
  <c r="BB25" i="30" s="1"/>
  <c r="BC25" i="30" s="1"/>
  <c r="BD25" i="30" s="1"/>
  <c r="BE25" i="30" s="1"/>
  <c r="BF25" i="30" s="1"/>
  <c r="BG25" i="30" s="1"/>
  <c r="BH25" i="30" s="1"/>
  <c r="BI25" i="30" s="1"/>
  <c r="BJ25" i="30" s="1"/>
  <c r="BK25" i="30" s="1"/>
  <c r="BL25" i="30" s="1"/>
  <c r="BM25" i="30" s="1"/>
  <c r="BN25" i="30" s="1"/>
  <c r="BO25" i="30" s="1"/>
  <c r="BP25" i="30" s="1"/>
  <c r="BQ25" i="30" s="1"/>
  <c r="BR25" i="30" s="1"/>
  <c r="BS25" i="30" s="1"/>
  <c r="BT25" i="30" s="1"/>
  <c r="BU25" i="30" s="1"/>
  <c r="BV25" i="30" s="1"/>
  <c r="BW25" i="30" s="1"/>
  <c r="BX25" i="30" s="1"/>
  <c r="BY25" i="30" s="1"/>
  <c r="BZ25" i="30" s="1"/>
  <c r="CA25" i="30" s="1"/>
  <c r="CB25" i="30" s="1"/>
  <c r="CC25" i="30" s="1"/>
  <c r="CD25" i="30" s="1"/>
  <c r="CE25" i="30" s="1"/>
  <c r="CF25" i="30" s="1"/>
  <c r="CG25" i="30" s="1"/>
  <c r="CH25" i="30" s="1"/>
  <c r="CI25" i="30" s="1"/>
  <c r="CJ25" i="30" s="1"/>
  <c r="CK25" i="30" s="1"/>
  <c r="CL25" i="30" s="1"/>
  <c r="CM25" i="30" s="1"/>
  <c r="CN25" i="30" s="1"/>
  <c r="CO25" i="30" s="1"/>
  <c r="CP25" i="30" s="1"/>
  <c r="CQ25" i="30" s="1"/>
  <c r="CR25" i="30" s="1"/>
  <c r="CS25" i="30" s="1"/>
  <c r="E23" i="30"/>
  <c r="F23" i="30" s="1"/>
  <c r="G23" i="30" s="1"/>
  <c r="H23" i="30" s="1"/>
  <c r="I23" i="30" s="1"/>
  <c r="J23" i="30" s="1"/>
  <c r="K23" i="30" s="1"/>
  <c r="L23" i="30" s="1"/>
  <c r="M23" i="30" s="1"/>
  <c r="N23" i="30" s="1"/>
  <c r="O23" i="30" s="1"/>
  <c r="P23" i="30" s="1"/>
  <c r="Q23" i="30" s="1"/>
  <c r="R23" i="30" s="1"/>
  <c r="S23" i="30" s="1"/>
  <c r="T23" i="30" s="1"/>
  <c r="U23" i="30" s="1"/>
  <c r="V23" i="30" s="1"/>
  <c r="W23" i="30" s="1"/>
  <c r="X23" i="30" s="1"/>
  <c r="Y23" i="30" s="1"/>
  <c r="Z23" i="30" s="1"/>
  <c r="AA23" i="30" s="1"/>
  <c r="AB23" i="30" s="1"/>
  <c r="AC23" i="30" s="1"/>
  <c r="AD23" i="30" s="1"/>
  <c r="AE23" i="30" s="1"/>
  <c r="AF23" i="30" s="1"/>
  <c r="AG23" i="30" s="1"/>
  <c r="AH23" i="30" s="1"/>
  <c r="AI23" i="30" s="1"/>
  <c r="AJ23" i="30" s="1"/>
  <c r="AK23" i="30" s="1"/>
  <c r="AL23" i="30" s="1"/>
  <c r="AM23" i="30" s="1"/>
  <c r="AN23" i="30" s="1"/>
  <c r="AO23" i="30" s="1"/>
  <c r="AP23" i="30" s="1"/>
  <c r="AQ23" i="30" s="1"/>
  <c r="AR23" i="30" s="1"/>
  <c r="AS23" i="30" s="1"/>
  <c r="AT23" i="30" s="1"/>
  <c r="AU23" i="30" s="1"/>
  <c r="AV23" i="30" s="1"/>
  <c r="AW23" i="30" s="1"/>
  <c r="AX23" i="30" s="1"/>
  <c r="AY23" i="30" s="1"/>
  <c r="AZ23" i="30" s="1"/>
  <c r="BA23" i="30" s="1"/>
  <c r="BB23" i="30" s="1"/>
  <c r="BC23" i="30" s="1"/>
  <c r="BD23" i="30" s="1"/>
  <c r="BE23" i="30" s="1"/>
  <c r="BF23" i="30" s="1"/>
  <c r="BG23" i="30" s="1"/>
  <c r="BH23" i="30" s="1"/>
  <c r="BI23" i="30" s="1"/>
  <c r="BJ23" i="30" s="1"/>
  <c r="BK23" i="30" s="1"/>
  <c r="BL23" i="30" s="1"/>
  <c r="BM23" i="30" s="1"/>
  <c r="BN23" i="30" s="1"/>
  <c r="BO23" i="30" s="1"/>
  <c r="BP23" i="30" s="1"/>
  <c r="BQ23" i="30" s="1"/>
  <c r="BR23" i="30" s="1"/>
  <c r="BS23" i="30" s="1"/>
  <c r="BT23" i="30" s="1"/>
  <c r="BU23" i="30" s="1"/>
  <c r="BV23" i="30" s="1"/>
  <c r="BW23" i="30" s="1"/>
  <c r="BX23" i="30" s="1"/>
  <c r="BY23" i="30" s="1"/>
  <c r="BZ23" i="30" s="1"/>
  <c r="CA23" i="30" s="1"/>
  <c r="CB23" i="30" s="1"/>
  <c r="CC23" i="30" s="1"/>
  <c r="CD23" i="30" s="1"/>
  <c r="CE23" i="30" s="1"/>
  <c r="CF23" i="30" s="1"/>
  <c r="CG23" i="30" s="1"/>
  <c r="CH23" i="30" s="1"/>
  <c r="CI23" i="30" s="1"/>
  <c r="CJ23" i="30" s="1"/>
  <c r="CK23" i="30" s="1"/>
  <c r="CL23" i="30" s="1"/>
  <c r="CM23" i="30" s="1"/>
  <c r="CN23" i="30" s="1"/>
  <c r="CO23" i="30" s="1"/>
  <c r="CP23" i="30" s="1"/>
  <c r="CQ23" i="30" s="1"/>
  <c r="CR23" i="30" s="1"/>
  <c r="CS23" i="30" s="1"/>
  <c r="E24" i="30"/>
  <c r="F24" i="30" s="1"/>
  <c r="G24" i="30" s="1"/>
  <c r="H24" i="30" s="1"/>
  <c r="I24" i="30" s="1"/>
  <c r="J24" i="30" s="1"/>
  <c r="K24" i="30" s="1"/>
  <c r="L24" i="30" s="1"/>
  <c r="M24" i="30" s="1"/>
  <c r="N24" i="30" s="1"/>
  <c r="O24" i="30" s="1"/>
  <c r="P24" i="30" s="1"/>
  <c r="Q24" i="30" s="1"/>
  <c r="R24" i="30" s="1"/>
  <c r="S24" i="30" s="1"/>
  <c r="T24" i="30" s="1"/>
  <c r="U24" i="30" s="1"/>
  <c r="V24" i="30" s="1"/>
  <c r="W24" i="30" s="1"/>
  <c r="X24" i="30" s="1"/>
  <c r="Y24" i="30" s="1"/>
  <c r="Z24" i="30" s="1"/>
  <c r="AA24" i="30" s="1"/>
  <c r="AB24" i="30" s="1"/>
  <c r="AC24" i="30" s="1"/>
  <c r="AD24" i="30" s="1"/>
  <c r="AE24" i="30" s="1"/>
  <c r="AF24" i="30" s="1"/>
  <c r="AG24" i="30" s="1"/>
  <c r="AH24" i="30" s="1"/>
  <c r="AI24" i="30" s="1"/>
  <c r="AJ24" i="30" s="1"/>
  <c r="AK24" i="30" s="1"/>
  <c r="AL24" i="30" s="1"/>
  <c r="AM24" i="30" s="1"/>
  <c r="AN24" i="30" s="1"/>
  <c r="AO24" i="30" s="1"/>
  <c r="AP24" i="30" s="1"/>
  <c r="AQ24" i="30" s="1"/>
  <c r="AR24" i="30" s="1"/>
  <c r="AS24" i="30" s="1"/>
  <c r="AT24" i="30" s="1"/>
  <c r="AU24" i="30" s="1"/>
  <c r="AV24" i="30" s="1"/>
  <c r="AW24" i="30" s="1"/>
  <c r="AX24" i="30" s="1"/>
  <c r="AY24" i="30" s="1"/>
  <c r="AZ24" i="30" s="1"/>
  <c r="BA24" i="30" s="1"/>
  <c r="BB24" i="30" s="1"/>
  <c r="BC24" i="30" s="1"/>
  <c r="BD24" i="30" s="1"/>
  <c r="BE24" i="30" s="1"/>
  <c r="BF24" i="30" s="1"/>
  <c r="BG24" i="30" s="1"/>
  <c r="BH24" i="30" s="1"/>
  <c r="BI24" i="30" s="1"/>
  <c r="BJ24" i="30" s="1"/>
  <c r="BK24" i="30" s="1"/>
  <c r="BL24" i="30" s="1"/>
  <c r="BM24" i="30" s="1"/>
  <c r="BN24" i="30" s="1"/>
  <c r="BO24" i="30" s="1"/>
  <c r="BP24" i="30" s="1"/>
  <c r="BQ24" i="30" s="1"/>
  <c r="BR24" i="30" s="1"/>
  <c r="BS24" i="30" s="1"/>
  <c r="BT24" i="30" s="1"/>
  <c r="BU24" i="30" s="1"/>
  <c r="BV24" i="30" s="1"/>
  <c r="BW24" i="30" s="1"/>
  <c r="BX24" i="30" s="1"/>
  <c r="BY24" i="30" s="1"/>
  <c r="BZ24" i="30" s="1"/>
  <c r="CA24" i="30" s="1"/>
  <c r="CB24" i="30" s="1"/>
  <c r="CC24" i="30" s="1"/>
  <c r="CD24" i="30" s="1"/>
  <c r="CE24" i="30" s="1"/>
  <c r="CF24" i="30" s="1"/>
  <c r="CG24" i="30" s="1"/>
  <c r="CH24" i="30" s="1"/>
  <c r="CI24" i="30" s="1"/>
  <c r="CJ24" i="30" s="1"/>
  <c r="CK24" i="30" s="1"/>
  <c r="CL24" i="30" s="1"/>
  <c r="CM24" i="30" s="1"/>
  <c r="CN24" i="30" s="1"/>
  <c r="CO24" i="30" s="1"/>
  <c r="CP24" i="30" s="1"/>
  <c r="CQ24" i="30" s="1"/>
  <c r="CR24" i="30" s="1"/>
  <c r="CS24" i="30" s="1"/>
  <c r="E62" i="30"/>
  <c r="F62" i="30" s="1"/>
  <c r="G62" i="30" s="1"/>
  <c r="H62" i="30" s="1"/>
  <c r="I62" i="30" s="1"/>
  <c r="J62" i="30" s="1"/>
  <c r="E59" i="30"/>
  <c r="F59" i="30" s="1"/>
  <c r="G59" i="30" s="1"/>
  <c r="H59" i="30" s="1"/>
  <c r="I59" i="30" s="1"/>
  <c r="J59" i="30" s="1"/>
  <c r="E53" i="30"/>
  <c r="F53" i="30" s="1"/>
  <c r="G53" i="30" s="1"/>
  <c r="H53" i="30" s="1"/>
  <c r="I53" i="30" s="1"/>
  <c r="J53" i="30" s="1"/>
  <c r="E34" i="30"/>
  <c r="F34" i="30" s="1"/>
  <c r="G34" i="30" s="1"/>
  <c r="H34" i="30" s="1"/>
  <c r="I34" i="30" s="1"/>
  <c r="J34" i="30" s="1"/>
  <c r="K34" i="30" s="1"/>
  <c r="L34" i="30" s="1"/>
  <c r="M34" i="30" s="1"/>
  <c r="N34" i="30" s="1"/>
  <c r="O34" i="30" s="1"/>
  <c r="P34" i="30" s="1"/>
  <c r="Q34" i="30" s="1"/>
  <c r="R34" i="30" s="1"/>
  <c r="S34" i="30" s="1"/>
  <c r="T34" i="30" s="1"/>
  <c r="U34" i="30" s="1"/>
  <c r="V34" i="30" s="1"/>
  <c r="W34" i="30" s="1"/>
  <c r="X34" i="30" s="1"/>
  <c r="Y34" i="30" s="1"/>
  <c r="Z34" i="30" s="1"/>
  <c r="AA34" i="30" s="1"/>
  <c r="AB34" i="30" s="1"/>
  <c r="AC34" i="30" s="1"/>
  <c r="AD34" i="30" s="1"/>
  <c r="AE34" i="30" s="1"/>
  <c r="AF34" i="30" s="1"/>
  <c r="AG34" i="30" s="1"/>
  <c r="AH34" i="30" s="1"/>
  <c r="AI34" i="30" s="1"/>
  <c r="AJ34" i="30" s="1"/>
  <c r="AK34" i="30" s="1"/>
  <c r="AL34" i="30" s="1"/>
  <c r="AM34" i="30" s="1"/>
  <c r="AN34" i="30" s="1"/>
  <c r="AO34" i="30" s="1"/>
  <c r="AP34" i="30" s="1"/>
  <c r="AQ34" i="30" s="1"/>
  <c r="AR34" i="30" s="1"/>
  <c r="AS34" i="30" s="1"/>
  <c r="AT34" i="30" s="1"/>
  <c r="AU34" i="30" s="1"/>
  <c r="AV34" i="30" s="1"/>
  <c r="AW34" i="30" s="1"/>
  <c r="AX34" i="30" s="1"/>
  <c r="AY34" i="30" s="1"/>
  <c r="AZ34" i="30" s="1"/>
  <c r="BA34" i="30" s="1"/>
  <c r="BB34" i="30" s="1"/>
  <c r="BC34" i="30" s="1"/>
  <c r="BD34" i="30" s="1"/>
  <c r="BE34" i="30" s="1"/>
  <c r="BF34" i="30" s="1"/>
  <c r="BG34" i="30" s="1"/>
  <c r="BH34" i="30" s="1"/>
  <c r="BI34" i="30" s="1"/>
  <c r="BJ34" i="30" s="1"/>
  <c r="BK34" i="30" s="1"/>
  <c r="BL34" i="30" s="1"/>
  <c r="BM34" i="30" s="1"/>
  <c r="BN34" i="30" s="1"/>
  <c r="BO34" i="30" s="1"/>
  <c r="BP34" i="30" s="1"/>
  <c r="BQ34" i="30" s="1"/>
  <c r="BR34" i="30" s="1"/>
  <c r="BS34" i="30" s="1"/>
  <c r="BT34" i="30" s="1"/>
  <c r="BU34" i="30" s="1"/>
  <c r="BV34" i="30" s="1"/>
  <c r="BW34" i="30" s="1"/>
  <c r="BX34" i="30" s="1"/>
  <c r="BY34" i="30" s="1"/>
  <c r="BZ34" i="30" s="1"/>
  <c r="CA34" i="30" s="1"/>
  <c r="CB34" i="30" s="1"/>
  <c r="CC34" i="30" s="1"/>
  <c r="CD34" i="30" s="1"/>
  <c r="CE34" i="30" s="1"/>
  <c r="CF34" i="30" s="1"/>
  <c r="CG34" i="30" s="1"/>
  <c r="CH34" i="30" s="1"/>
  <c r="CI34" i="30" s="1"/>
  <c r="CJ34" i="30" s="1"/>
  <c r="CK34" i="30" s="1"/>
  <c r="CL34" i="30" s="1"/>
  <c r="CM34" i="30" s="1"/>
  <c r="CN34" i="30" s="1"/>
  <c r="CO34" i="30" s="1"/>
  <c r="CP34" i="30" s="1"/>
  <c r="CQ34" i="30" s="1"/>
  <c r="CR34" i="30" s="1"/>
  <c r="CS34" i="30" s="1"/>
  <c r="E58" i="30"/>
  <c r="F58" i="30" s="1"/>
  <c r="G58" i="30" s="1"/>
  <c r="H58" i="30" s="1"/>
  <c r="I58" i="30" s="1"/>
  <c r="J58" i="30" s="1"/>
  <c r="E29" i="30"/>
  <c r="F29" i="30" s="1"/>
  <c r="G29" i="30" s="1"/>
  <c r="H29" i="30" s="1"/>
  <c r="I29" i="30" s="1"/>
  <c r="J29" i="30" s="1"/>
  <c r="K29" i="30" s="1"/>
  <c r="L29" i="30" s="1"/>
  <c r="M29" i="30" s="1"/>
  <c r="N29" i="30" s="1"/>
  <c r="O29" i="30" s="1"/>
  <c r="P29" i="30" s="1"/>
  <c r="Q29" i="30" s="1"/>
  <c r="R29" i="30" s="1"/>
  <c r="S29" i="30" s="1"/>
  <c r="T29" i="30" s="1"/>
  <c r="U29" i="30" s="1"/>
  <c r="V29" i="30" s="1"/>
  <c r="W29" i="30" s="1"/>
  <c r="X29" i="30" s="1"/>
  <c r="Y29" i="30" s="1"/>
  <c r="Z29" i="30" s="1"/>
  <c r="AA29" i="30" s="1"/>
  <c r="AB29" i="30" s="1"/>
  <c r="AC29" i="30" s="1"/>
  <c r="AD29" i="30" s="1"/>
  <c r="AE29" i="30" s="1"/>
  <c r="AF29" i="30" s="1"/>
  <c r="AG29" i="30" s="1"/>
  <c r="AH29" i="30" s="1"/>
  <c r="AI29" i="30" s="1"/>
  <c r="AJ29" i="30" s="1"/>
  <c r="AK29" i="30" s="1"/>
  <c r="AL29" i="30" s="1"/>
  <c r="AM29" i="30" s="1"/>
  <c r="AN29" i="30" s="1"/>
  <c r="AO29" i="30" s="1"/>
  <c r="AP29" i="30" s="1"/>
  <c r="AQ29" i="30" s="1"/>
  <c r="AR29" i="30" s="1"/>
  <c r="AS29" i="30" s="1"/>
  <c r="AT29" i="30" s="1"/>
  <c r="AU29" i="30" s="1"/>
  <c r="AV29" i="30" s="1"/>
  <c r="AW29" i="30" s="1"/>
  <c r="AX29" i="30" s="1"/>
  <c r="AY29" i="30" s="1"/>
  <c r="AZ29" i="30" s="1"/>
  <c r="BA29" i="30" s="1"/>
  <c r="BB29" i="30" s="1"/>
  <c r="BC29" i="30" s="1"/>
  <c r="BD29" i="30" s="1"/>
  <c r="BE29" i="30" s="1"/>
  <c r="BF29" i="30" s="1"/>
  <c r="BG29" i="30" s="1"/>
  <c r="BH29" i="30" s="1"/>
  <c r="BI29" i="30" s="1"/>
  <c r="BJ29" i="30" s="1"/>
  <c r="BK29" i="30" s="1"/>
  <c r="BL29" i="30" s="1"/>
  <c r="BM29" i="30" s="1"/>
  <c r="BN29" i="30" s="1"/>
  <c r="BO29" i="30" s="1"/>
  <c r="BP29" i="30" s="1"/>
  <c r="BQ29" i="30" s="1"/>
  <c r="BR29" i="30" s="1"/>
  <c r="BS29" i="30" s="1"/>
  <c r="BT29" i="30" s="1"/>
  <c r="BU29" i="30" s="1"/>
  <c r="BV29" i="30" s="1"/>
  <c r="BW29" i="30" s="1"/>
  <c r="BX29" i="30" s="1"/>
  <c r="BY29" i="30" s="1"/>
  <c r="BZ29" i="30" s="1"/>
  <c r="CA29" i="30" s="1"/>
  <c r="CB29" i="30" s="1"/>
  <c r="CC29" i="30" s="1"/>
  <c r="CD29" i="30" s="1"/>
  <c r="CE29" i="30" s="1"/>
  <c r="CF29" i="30" s="1"/>
  <c r="CG29" i="30" s="1"/>
  <c r="CH29" i="30" s="1"/>
  <c r="CI29" i="30" s="1"/>
  <c r="CJ29" i="30" s="1"/>
  <c r="CK29" i="30" s="1"/>
  <c r="CL29" i="30" s="1"/>
  <c r="CM29" i="30" s="1"/>
  <c r="CN29" i="30" s="1"/>
  <c r="CO29" i="30" s="1"/>
  <c r="CP29" i="30" s="1"/>
  <c r="CQ29" i="30" s="1"/>
  <c r="CR29" i="30" s="1"/>
  <c r="CS29" i="30" s="1"/>
  <c r="E21" i="30"/>
  <c r="F21" i="30" s="1"/>
  <c r="G21" i="30" s="1"/>
  <c r="H21" i="30" s="1"/>
  <c r="I21" i="30" s="1"/>
  <c r="J21" i="30" s="1"/>
  <c r="K21" i="30" s="1"/>
  <c r="L21" i="30" s="1"/>
  <c r="M21" i="30" s="1"/>
  <c r="N21" i="30" s="1"/>
  <c r="O21" i="30" s="1"/>
  <c r="P21" i="30" s="1"/>
  <c r="Q21" i="30" s="1"/>
  <c r="R21" i="30" s="1"/>
  <c r="S21" i="30" s="1"/>
  <c r="T21" i="30" s="1"/>
  <c r="U21" i="30" s="1"/>
  <c r="V21" i="30" s="1"/>
  <c r="W21" i="30" s="1"/>
  <c r="X21" i="30" s="1"/>
  <c r="Y21" i="30" s="1"/>
  <c r="Z21" i="30" s="1"/>
  <c r="AA21" i="30" s="1"/>
  <c r="AB21" i="30" s="1"/>
  <c r="AC21" i="30" s="1"/>
  <c r="AD21" i="30" s="1"/>
  <c r="AE21" i="30" s="1"/>
  <c r="AF21" i="30" s="1"/>
  <c r="AG21" i="30" s="1"/>
  <c r="AH21" i="30" s="1"/>
  <c r="AI21" i="30" s="1"/>
  <c r="AJ21" i="30" s="1"/>
  <c r="AK21" i="30" s="1"/>
  <c r="AL21" i="30" s="1"/>
  <c r="AM21" i="30" s="1"/>
  <c r="AN21" i="30" s="1"/>
  <c r="AO21" i="30" s="1"/>
  <c r="AP21" i="30" s="1"/>
  <c r="AQ21" i="30" s="1"/>
  <c r="AR21" i="30" s="1"/>
  <c r="AS21" i="30" s="1"/>
  <c r="AT21" i="30" s="1"/>
  <c r="AU21" i="30" s="1"/>
  <c r="AV21" i="30" s="1"/>
  <c r="AW21" i="30" s="1"/>
  <c r="AX21" i="30" s="1"/>
  <c r="AY21" i="30" s="1"/>
  <c r="AZ21" i="30" s="1"/>
  <c r="BA21" i="30" s="1"/>
  <c r="BB21" i="30" s="1"/>
  <c r="BC21" i="30" s="1"/>
  <c r="BD21" i="30" s="1"/>
  <c r="BE21" i="30" s="1"/>
  <c r="BF21" i="30" s="1"/>
  <c r="BG21" i="30" s="1"/>
  <c r="BH21" i="30" s="1"/>
  <c r="BI21" i="30" s="1"/>
  <c r="BJ21" i="30" s="1"/>
  <c r="BK21" i="30" s="1"/>
  <c r="BL21" i="30" s="1"/>
  <c r="BM21" i="30" s="1"/>
  <c r="BN21" i="30" s="1"/>
  <c r="BO21" i="30" s="1"/>
  <c r="BP21" i="30" s="1"/>
  <c r="BQ21" i="30" s="1"/>
  <c r="BR21" i="30" s="1"/>
  <c r="BS21" i="30" s="1"/>
  <c r="BT21" i="30" s="1"/>
  <c r="BU21" i="30" s="1"/>
  <c r="BV21" i="30" s="1"/>
  <c r="BW21" i="30" s="1"/>
  <c r="BX21" i="30" s="1"/>
  <c r="BY21" i="30" s="1"/>
  <c r="BZ21" i="30" s="1"/>
  <c r="CA21" i="30" s="1"/>
  <c r="CB21" i="30" s="1"/>
  <c r="CC21" i="30" s="1"/>
  <c r="CD21" i="30" s="1"/>
  <c r="CE21" i="30" s="1"/>
  <c r="CF21" i="30" s="1"/>
  <c r="CG21" i="30" s="1"/>
  <c r="CH21" i="30" s="1"/>
  <c r="CI21" i="30" s="1"/>
  <c r="CJ21" i="30" s="1"/>
  <c r="CK21" i="30" s="1"/>
  <c r="CL21" i="30" s="1"/>
  <c r="CM21" i="30" s="1"/>
  <c r="CN21" i="30" s="1"/>
  <c r="CO21" i="30" s="1"/>
  <c r="CP21" i="30" s="1"/>
  <c r="CQ21" i="30" s="1"/>
  <c r="CR21" i="30" s="1"/>
  <c r="CS21" i="30" s="1"/>
  <c r="E57" i="30"/>
  <c r="F57" i="30" s="1"/>
  <c r="G57" i="30" s="1"/>
  <c r="H57" i="30" s="1"/>
  <c r="I57" i="30" s="1"/>
  <c r="J57" i="30" s="1"/>
  <c r="E65" i="30"/>
  <c r="F65" i="30" s="1"/>
  <c r="G65" i="30" s="1"/>
  <c r="H65" i="30" s="1"/>
  <c r="I65" i="30" s="1"/>
  <c r="J65" i="30" s="1"/>
  <c r="E64" i="30"/>
  <c r="F64" i="30" s="1"/>
  <c r="G64" i="30" s="1"/>
  <c r="H64" i="30" s="1"/>
  <c r="I64" i="30" s="1"/>
  <c r="J64" i="30" s="1"/>
  <c r="E51" i="30"/>
  <c r="F51" i="30" s="1"/>
  <c r="G51" i="30" s="1"/>
  <c r="H51" i="30" s="1"/>
  <c r="I51" i="30" s="1"/>
  <c r="J51" i="30" s="1"/>
  <c r="K51" i="30" s="1"/>
  <c r="L51" i="30" s="1"/>
  <c r="M51" i="30" s="1"/>
  <c r="N51" i="30" s="1"/>
  <c r="O51" i="30" s="1"/>
  <c r="P51" i="30" s="1"/>
  <c r="Q51" i="30" s="1"/>
  <c r="R51" i="30" s="1"/>
  <c r="S51" i="30" s="1"/>
  <c r="T51" i="30" s="1"/>
  <c r="U51" i="30" s="1"/>
  <c r="V51" i="30" s="1"/>
  <c r="W51" i="30" s="1"/>
  <c r="X51" i="30" s="1"/>
  <c r="Y51" i="30" s="1"/>
  <c r="Z51" i="30" s="1"/>
  <c r="AA51" i="30" s="1"/>
  <c r="AB51" i="30" s="1"/>
  <c r="AC51" i="30" s="1"/>
  <c r="AD51" i="30" s="1"/>
  <c r="AE51" i="30" s="1"/>
  <c r="AF51" i="30" s="1"/>
  <c r="AG51" i="30" s="1"/>
  <c r="AH51" i="30" s="1"/>
  <c r="AI51" i="30" s="1"/>
  <c r="AJ51" i="30" s="1"/>
  <c r="AK51" i="30" s="1"/>
  <c r="AL51" i="30" s="1"/>
  <c r="AM51" i="30" s="1"/>
  <c r="AN51" i="30" s="1"/>
  <c r="AO51" i="30" s="1"/>
  <c r="AP51" i="30" s="1"/>
  <c r="AQ51" i="30" s="1"/>
  <c r="AR51" i="30" s="1"/>
  <c r="AS51" i="30" s="1"/>
  <c r="AT51" i="30" s="1"/>
  <c r="AU51" i="30" s="1"/>
  <c r="AV51" i="30" s="1"/>
  <c r="AW51" i="30" s="1"/>
  <c r="AX51" i="30" s="1"/>
  <c r="AY51" i="30" s="1"/>
  <c r="AZ51" i="30" s="1"/>
  <c r="BA51" i="30" s="1"/>
  <c r="BB51" i="30" s="1"/>
  <c r="BC51" i="30" s="1"/>
  <c r="BD51" i="30" s="1"/>
  <c r="BE51" i="30" s="1"/>
  <c r="BF51" i="30" s="1"/>
  <c r="BG51" i="30" s="1"/>
  <c r="BH51" i="30" s="1"/>
  <c r="BI51" i="30" s="1"/>
  <c r="BJ51" i="30" s="1"/>
  <c r="BK51" i="30" s="1"/>
  <c r="BL51" i="30" s="1"/>
  <c r="BM51" i="30" s="1"/>
  <c r="BN51" i="30" s="1"/>
  <c r="BO51" i="30" s="1"/>
  <c r="BP51" i="30" s="1"/>
  <c r="BQ51" i="30" s="1"/>
  <c r="BR51" i="30" s="1"/>
  <c r="BS51" i="30" s="1"/>
  <c r="BT51" i="30" s="1"/>
  <c r="BU51" i="30" s="1"/>
  <c r="BV51" i="30" s="1"/>
  <c r="BW51" i="30" s="1"/>
  <c r="BX51" i="30" s="1"/>
  <c r="BY51" i="30" s="1"/>
  <c r="BZ51" i="30" s="1"/>
  <c r="CA51" i="30" s="1"/>
  <c r="CB51" i="30" s="1"/>
  <c r="CC51" i="30" s="1"/>
  <c r="CD51" i="30" s="1"/>
  <c r="CE51" i="30" s="1"/>
  <c r="CF51" i="30" s="1"/>
  <c r="CG51" i="30" s="1"/>
  <c r="CH51" i="30" s="1"/>
  <c r="CI51" i="30" s="1"/>
  <c r="CJ51" i="30" s="1"/>
  <c r="CK51" i="30" s="1"/>
  <c r="CL51" i="30" s="1"/>
  <c r="CM51" i="30" s="1"/>
  <c r="CN51" i="30" s="1"/>
  <c r="CO51" i="30" s="1"/>
  <c r="CP51" i="30" s="1"/>
  <c r="CQ51" i="30" s="1"/>
  <c r="CR51" i="30" s="1"/>
  <c r="CS51" i="30" s="1"/>
  <c r="E60" i="30"/>
  <c r="F60" i="30" s="1"/>
  <c r="G60" i="30" s="1"/>
  <c r="H60" i="30" s="1"/>
  <c r="I60" i="30" s="1"/>
  <c r="J60" i="30" s="1"/>
  <c r="E63" i="30"/>
  <c r="F63" i="30" s="1"/>
  <c r="G63" i="30" s="1"/>
  <c r="H63" i="30" s="1"/>
  <c r="I63" i="30" s="1"/>
  <c r="J63" i="30" s="1"/>
  <c r="E20" i="30"/>
  <c r="F20" i="30" s="1"/>
  <c r="G20" i="30" s="1"/>
  <c r="H20" i="30" s="1"/>
  <c r="I20" i="30" s="1"/>
  <c r="J20" i="30" s="1"/>
  <c r="K20" i="30" s="1"/>
  <c r="L20" i="30" s="1"/>
  <c r="M20" i="30" s="1"/>
  <c r="N20" i="30" s="1"/>
  <c r="O20" i="30" s="1"/>
  <c r="P20" i="30" s="1"/>
  <c r="Q20" i="30" s="1"/>
  <c r="R20" i="30" s="1"/>
  <c r="S20" i="30" s="1"/>
  <c r="T20" i="30" s="1"/>
  <c r="U20" i="30" s="1"/>
  <c r="V20" i="30" s="1"/>
  <c r="W20" i="30" s="1"/>
  <c r="X20" i="30" s="1"/>
  <c r="Y20" i="30" s="1"/>
  <c r="Z20" i="30" s="1"/>
  <c r="AA20" i="30" s="1"/>
  <c r="AB20" i="30" s="1"/>
  <c r="AC20" i="30" s="1"/>
  <c r="AD20" i="30" s="1"/>
  <c r="AE20" i="30" s="1"/>
  <c r="AF20" i="30" s="1"/>
  <c r="AG20" i="30" s="1"/>
  <c r="AH20" i="30" s="1"/>
  <c r="AI20" i="30" s="1"/>
  <c r="AJ20" i="30" s="1"/>
  <c r="AK20" i="30" s="1"/>
  <c r="AL20" i="30" s="1"/>
  <c r="AM20" i="30" s="1"/>
  <c r="AN20" i="30" s="1"/>
  <c r="AO20" i="30" s="1"/>
  <c r="AP20" i="30" s="1"/>
  <c r="AQ20" i="30" s="1"/>
  <c r="AR20" i="30" s="1"/>
  <c r="AS20" i="30" s="1"/>
  <c r="AT20" i="30" s="1"/>
  <c r="AU20" i="30" s="1"/>
  <c r="AV20" i="30" s="1"/>
  <c r="AW20" i="30" s="1"/>
  <c r="AX20" i="30" s="1"/>
  <c r="AY20" i="30" s="1"/>
  <c r="AZ20" i="30" s="1"/>
  <c r="BA20" i="30" s="1"/>
  <c r="BB20" i="30" s="1"/>
  <c r="BC20" i="30" s="1"/>
  <c r="BD20" i="30" s="1"/>
  <c r="BE20" i="30" s="1"/>
  <c r="BF20" i="30" s="1"/>
  <c r="BG20" i="30" s="1"/>
  <c r="BH20" i="30" s="1"/>
  <c r="BI20" i="30" s="1"/>
  <c r="BJ20" i="30" s="1"/>
  <c r="BK20" i="30" s="1"/>
  <c r="BL20" i="30" s="1"/>
  <c r="BM20" i="30" s="1"/>
  <c r="BN20" i="30" s="1"/>
  <c r="BO20" i="30" s="1"/>
  <c r="BP20" i="30" s="1"/>
  <c r="BQ20" i="30" s="1"/>
  <c r="BR20" i="30" s="1"/>
  <c r="BS20" i="30" s="1"/>
  <c r="BT20" i="30" s="1"/>
  <c r="BU20" i="30" s="1"/>
  <c r="BV20" i="30" s="1"/>
  <c r="BW20" i="30" s="1"/>
  <c r="BX20" i="30" s="1"/>
  <c r="BY20" i="30" s="1"/>
  <c r="BZ20" i="30" s="1"/>
  <c r="CA20" i="30" s="1"/>
  <c r="CB20" i="30" s="1"/>
  <c r="CC20" i="30" s="1"/>
  <c r="CD20" i="30" s="1"/>
  <c r="CE20" i="30" s="1"/>
  <c r="CF20" i="30" s="1"/>
  <c r="CG20" i="30" s="1"/>
  <c r="CH20" i="30" s="1"/>
  <c r="CI20" i="30" s="1"/>
  <c r="CJ20" i="30" s="1"/>
  <c r="CK20" i="30" s="1"/>
  <c r="CL20" i="30" s="1"/>
  <c r="CM20" i="30" s="1"/>
  <c r="CN20" i="30" s="1"/>
  <c r="CO20" i="30" s="1"/>
  <c r="CP20" i="30" s="1"/>
  <c r="CQ20" i="30" s="1"/>
  <c r="CR20" i="30" s="1"/>
  <c r="CS20" i="30" s="1"/>
  <c r="K65" i="30" l="1"/>
  <c r="L65" i="30" s="1"/>
  <c r="M65" i="30" s="1"/>
  <c r="N65" i="30" s="1"/>
  <c r="O65" i="30" s="1"/>
  <c r="P65" i="30" s="1"/>
  <c r="Q65" i="30" s="1"/>
  <c r="R65" i="30" s="1"/>
  <c r="S65" i="30" s="1"/>
  <c r="T65" i="30" s="1"/>
  <c r="U65" i="30" s="1"/>
  <c r="V65" i="30" s="1"/>
  <c r="W65" i="30" s="1"/>
  <c r="X65" i="30" s="1"/>
  <c r="Y65" i="30" s="1"/>
  <c r="Z65" i="30" s="1"/>
  <c r="AA65" i="30" s="1"/>
  <c r="AB65" i="30" s="1"/>
  <c r="AC65" i="30" s="1"/>
  <c r="AD65" i="30" s="1"/>
  <c r="AE65" i="30" s="1"/>
  <c r="AF65" i="30" s="1"/>
  <c r="AG65" i="30" s="1"/>
  <c r="AH65" i="30" s="1"/>
  <c r="AI65" i="30" s="1"/>
  <c r="AJ65" i="30" s="1"/>
  <c r="AK65" i="30" s="1"/>
  <c r="AL65" i="30" s="1"/>
  <c r="AM65" i="30" s="1"/>
  <c r="AN65" i="30" s="1"/>
  <c r="AO65" i="30" s="1"/>
  <c r="AP65" i="30" s="1"/>
  <c r="AQ65" i="30" s="1"/>
  <c r="AR65" i="30" s="1"/>
  <c r="AS65" i="30" s="1"/>
  <c r="AT65" i="30" s="1"/>
  <c r="AU65" i="30" s="1"/>
  <c r="AV65" i="30" s="1"/>
  <c r="AW65" i="30" s="1"/>
  <c r="AX65" i="30" s="1"/>
  <c r="AY65" i="30" s="1"/>
  <c r="AZ65" i="30" s="1"/>
  <c r="BA65" i="30" s="1"/>
  <c r="BB65" i="30" s="1"/>
  <c r="BC65" i="30" s="1"/>
  <c r="BD65" i="30" s="1"/>
  <c r="BE65" i="30" s="1"/>
  <c r="BF65" i="30" s="1"/>
  <c r="BG65" i="30" s="1"/>
  <c r="BH65" i="30" s="1"/>
  <c r="BI65" i="30" s="1"/>
  <c r="BJ65" i="30" s="1"/>
  <c r="BK65" i="30" s="1"/>
  <c r="BL65" i="30" s="1"/>
  <c r="BM65" i="30" s="1"/>
  <c r="BN65" i="30" s="1"/>
  <c r="BO65" i="30" s="1"/>
  <c r="BP65" i="30" s="1"/>
  <c r="BQ65" i="30" s="1"/>
  <c r="BR65" i="30" s="1"/>
  <c r="BS65" i="30" s="1"/>
  <c r="BT65" i="30" s="1"/>
  <c r="BU65" i="30" s="1"/>
  <c r="BV65" i="30" s="1"/>
  <c r="BW65" i="30" s="1"/>
  <c r="BX65" i="30" s="1"/>
  <c r="BY65" i="30" s="1"/>
  <c r="BZ65" i="30" s="1"/>
  <c r="CA65" i="30" s="1"/>
  <c r="CB65" i="30" s="1"/>
  <c r="CC65" i="30" s="1"/>
  <c r="CD65" i="30" s="1"/>
  <c r="CE65" i="30" s="1"/>
  <c r="CF65" i="30" s="1"/>
  <c r="CG65" i="30" s="1"/>
  <c r="CH65" i="30" s="1"/>
  <c r="CI65" i="30" s="1"/>
  <c r="CJ65" i="30" s="1"/>
  <c r="CK65" i="30" s="1"/>
  <c r="CL65" i="30" s="1"/>
  <c r="CM65" i="30" s="1"/>
  <c r="CN65" i="30" s="1"/>
  <c r="CO65" i="30" s="1"/>
  <c r="CP65" i="30" s="1"/>
  <c r="CQ65" i="30" s="1"/>
  <c r="CR65" i="30" s="1"/>
  <c r="CS65" i="30" s="1"/>
  <c r="K62" i="30"/>
  <c r="L62" i="30" s="1"/>
  <c r="M62" i="30" s="1"/>
  <c r="N62" i="30" s="1"/>
  <c r="O62" i="30" s="1"/>
  <c r="P62" i="30" s="1"/>
  <c r="Q62" i="30" s="1"/>
  <c r="R62" i="30" s="1"/>
  <c r="S62" i="30" s="1"/>
  <c r="T62" i="30" s="1"/>
  <c r="U62" i="30" s="1"/>
  <c r="V62" i="30" s="1"/>
  <c r="W62" i="30" s="1"/>
  <c r="X62" i="30" s="1"/>
  <c r="Y62" i="30" s="1"/>
  <c r="Z62" i="30" s="1"/>
  <c r="AA62" i="30" s="1"/>
  <c r="AB62" i="30" s="1"/>
  <c r="AC62" i="30" s="1"/>
  <c r="AD62" i="30" s="1"/>
  <c r="AE62" i="30" s="1"/>
  <c r="AF62" i="30" s="1"/>
  <c r="AG62" i="30" s="1"/>
  <c r="AH62" i="30" s="1"/>
  <c r="AI62" i="30" s="1"/>
  <c r="AJ62" i="30" s="1"/>
  <c r="AK62" i="30" s="1"/>
  <c r="AL62" i="30" s="1"/>
  <c r="AM62" i="30" s="1"/>
  <c r="AN62" i="30" s="1"/>
  <c r="AO62" i="30" s="1"/>
  <c r="AP62" i="30" s="1"/>
  <c r="AQ62" i="30" s="1"/>
  <c r="AR62" i="30" s="1"/>
  <c r="AS62" i="30" s="1"/>
  <c r="AT62" i="30" s="1"/>
  <c r="AU62" i="30" s="1"/>
  <c r="AV62" i="30" s="1"/>
  <c r="AW62" i="30" s="1"/>
  <c r="AX62" i="30" s="1"/>
  <c r="AY62" i="30" s="1"/>
  <c r="AZ62" i="30" s="1"/>
  <c r="BA62" i="30" s="1"/>
  <c r="BB62" i="30" s="1"/>
  <c r="BC62" i="30" s="1"/>
  <c r="BD62" i="30" s="1"/>
  <c r="BE62" i="30" s="1"/>
  <c r="BF62" i="30" s="1"/>
  <c r="BG62" i="30" s="1"/>
  <c r="BH62" i="30" s="1"/>
  <c r="BI62" i="30" s="1"/>
  <c r="BJ62" i="30" s="1"/>
  <c r="BK62" i="30" s="1"/>
  <c r="BL62" i="30" s="1"/>
  <c r="BM62" i="30" s="1"/>
  <c r="BN62" i="30" s="1"/>
  <c r="BO62" i="30" s="1"/>
  <c r="BP62" i="30" s="1"/>
  <c r="BQ62" i="30" s="1"/>
  <c r="BR62" i="30" s="1"/>
  <c r="BS62" i="30" s="1"/>
  <c r="BT62" i="30" s="1"/>
  <c r="BU62" i="30" s="1"/>
  <c r="BV62" i="30" s="1"/>
  <c r="BW62" i="30" s="1"/>
  <c r="BX62" i="30" s="1"/>
  <c r="BY62" i="30" s="1"/>
  <c r="BZ62" i="30" s="1"/>
  <c r="CA62" i="30" s="1"/>
  <c r="CB62" i="30" s="1"/>
  <c r="CC62" i="30" s="1"/>
  <c r="CD62" i="30" s="1"/>
  <c r="CE62" i="30" s="1"/>
  <c r="CF62" i="30" s="1"/>
  <c r="CG62" i="30" s="1"/>
  <c r="CH62" i="30" s="1"/>
  <c r="CI62" i="30" s="1"/>
  <c r="CJ62" i="30" s="1"/>
  <c r="CK62" i="30" s="1"/>
  <c r="CL62" i="30" s="1"/>
  <c r="CM62" i="30" s="1"/>
  <c r="CN62" i="30" s="1"/>
  <c r="CO62" i="30" s="1"/>
  <c r="CP62" i="30" s="1"/>
  <c r="CQ62" i="30" s="1"/>
  <c r="CR62" i="30" s="1"/>
  <c r="CS62" i="30" s="1"/>
  <c r="K59" i="30"/>
  <c r="L59" i="30" s="1"/>
  <c r="M59" i="30" s="1"/>
  <c r="N59" i="30" s="1"/>
  <c r="O59" i="30" s="1"/>
  <c r="P59" i="30" s="1"/>
  <c r="Q59" i="30" s="1"/>
  <c r="R59" i="30" s="1"/>
  <c r="S59" i="30" s="1"/>
  <c r="T59" i="30" s="1"/>
  <c r="U59" i="30" s="1"/>
  <c r="V59" i="30" s="1"/>
  <c r="W59" i="30" s="1"/>
  <c r="X59" i="30" s="1"/>
  <c r="Y59" i="30" s="1"/>
  <c r="Z59" i="30" s="1"/>
  <c r="AA59" i="30" s="1"/>
  <c r="AB59" i="30" s="1"/>
  <c r="AC59" i="30" s="1"/>
  <c r="AD59" i="30" s="1"/>
  <c r="AE59" i="30" s="1"/>
  <c r="AF59" i="30" s="1"/>
  <c r="AG59" i="30" s="1"/>
  <c r="AH59" i="30" s="1"/>
  <c r="AI59" i="30" s="1"/>
  <c r="AJ59" i="30" s="1"/>
  <c r="AK59" i="30" s="1"/>
  <c r="AL59" i="30" s="1"/>
  <c r="AM59" i="30" s="1"/>
  <c r="AN59" i="30" s="1"/>
  <c r="AO59" i="30" s="1"/>
  <c r="AP59" i="30" s="1"/>
  <c r="AQ59" i="30" s="1"/>
  <c r="AR59" i="30" s="1"/>
  <c r="AS59" i="30" s="1"/>
  <c r="AT59" i="30" s="1"/>
  <c r="AU59" i="30" s="1"/>
  <c r="AV59" i="30" s="1"/>
  <c r="AW59" i="30" s="1"/>
  <c r="AX59" i="30" s="1"/>
  <c r="AY59" i="30" s="1"/>
  <c r="AZ59" i="30" s="1"/>
  <c r="BA59" i="30" s="1"/>
  <c r="BB59" i="30" s="1"/>
  <c r="BC59" i="30" s="1"/>
  <c r="BD59" i="30" s="1"/>
  <c r="BE59" i="30" s="1"/>
  <c r="BF59" i="30" s="1"/>
  <c r="BG59" i="30" s="1"/>
  <c r="BH59" i="30" s="1"/>
  <c r="BI59" i="30" s="1"/>
  <c r="BJ59" i="30" s="1"/>
  <c r="BK59" i="30" s="1"/>
  <c r="BL59" i="30" s="1"/>
  <c r="BM59" i="30" s="1"/>
  <c r="BN59" i="30" s="1"/>
  <c r="BO59" i="30" s="1"/>
  <c r="BP59" i="30" s="1"/>
  <c r="BQ59" i="30" s="1"/>
  <c r="BR59" i="30" s="1"/>
  <c r="BS59" i="30" s="1"/>
  <c r="BT59" i="30" s="1"/>
  <c r="BU59" i="30" s="1"/>
  <c r="BV59" i="30" s="1"/>
  <c r="BW59" i="30" s="1"/>
  <c r="BX59" i="30" s="1"/>
  <c r="BY59" i="30" s="1"/>
  <c r="BZ59" i="30" s="1"/>
  <c r="CA59" i="30" s="1"/>
  <c r="CB59" i="30" s="1"/>
  <c r="CC59" i="30" s="1"/>
  <c r="CD59" i="30" s="1"/>
  <c r="CE59" i="30" s="1"/>
  <c r="CF59" i="30" s="1"/>
  <c r="CG59" i="30" s="1"/>
  <c r="CH59" i="30" s="1"/>
  <c r="CI59" i="30" s="1"/>
  <c r="CJ59" i="30" s="1"/>
  <c r="CK59" i="30" s="1"/>
  <c r="CL59" i="30" s="1"/>
  <c r="CM59" i="30" s="1"/>
  <c r="CN59" i="30" s="1"/>
  <c r="CO59" i="30" s="1"/>
  <c r="CP59" i="30" s="1"/>
  <c r="CQ59" i="30" s="1"/>
  <c r="CR59" i="30" s="1"/>
  <c r="CS59" i="30" s="1"/>
  <c r="K56" i="30"/>
  <c r="L56" i="30" s="1"/>
  <c r="M56" i="30" s="1"/>
  <c r="N56" i="30" s="1"/>
  <c r="O56" i="30" s="1"/>
  <c r="P56" i="30" s="1"/>
  <c r="Q56" i="30" s="1"/>
  <c r="R56" i="30" s="1"/>
  <c r="S56" i="30" s="1"/>
  <c r="T56" i="30" s="1"/>
  <c r="U56" i="30" s="1"/>
  <c r="V56" i="30" s="1"/>
  <c r="W56" i="30" s="1"/>
  <c r="X56" i="30" s="1"/>
  <c r="Y56" i="30" s="1"/>
  <c r="Z56" i="30" s="1"/>
  <c r="AA56" i="30" s="1"/>
  <c r="AB56" i="30" s="1"/>
  <c r="AC56" i="30" s="1"/>
  <c r="AD56" i="30" s="1"/>
  <c r="AE56" i="30" s="1"/>
  <c r="AF56" i="30" s="1"/>
  <c r="AG56" i="30" s="1"/>
  <c r="AH56" i="30" s="1"/>
  <c r="AI56" i="30" s="1"/>
  <c r="AJ56" i="30" s="1"/>
  <c r="AK56" i="30" s="1"/>
  <c r="AL56" i="30" s="1"/>
  <c r="AM56" i="30" s="1"/>
  <c r="AN56" i="30" s="1"/>
  <c r="AO56" i="30" s="1"/>
  <c r="AP56" i="30" s="1"/>
  <c r="AQ56" i="30" s="1"/>
  <c r="AR56" i="30" s="1"/>
  <c r="AS56" i="30" s="1"/>
  <c r="AT56" i="30" s="1"/>
  <c r="AU56" i="30" s="1"/>
  <c r="AV56" i="30" s="1"/>
  <c r="AW56" i="30" s="1"/>
  <c r="AX56" i="30" s="1"/>
  <c r="AY56" i="30" s="1"/>
  <c r="AZ56" i="30" s="1"/>
  <c r="BA56" i="30" s="1"/>
  <c r="BB56" i="30" s="1"/>
  <c r="BC56" i="30" s="1"/>
  <c r="BD56" i="30" s="1"/>
  <c r="BE56" i="30" s="1"/>
  <c r="BF56" i="30" s="1"/>
  <c r="BG56" i="30" s="1"/>
  <c r="BH56" i="30" s="1"/>
  <c r="BI56" i="30" s="1"/>
  <c r="BJ56" i="30" s="1"/>
  <c r="BK56" i="30" s="1"/>
  <c r="BL56" i="30" s="1"/>
  <c r="BM56" i="30" s="1"/>
  <c r="BN56" i="30" s="1"/>
  <c r="BO56" i="30" s="1"/>
  <c r="BP56" i="30" s="1"/>
  <c r="BQ56" i="30" s="1"/>
  <c r="BR56" i="30" s="1"/>
  <c r="BS56" i="30" s="1"/>
  <c r="BT56" i="30" s="1"/>
  <c r="BU56" i="30" s="1"/>
  <c r="BV56" i="30" s="1"/>
  <c r="BW56" i="30" s="1"/>
  <c r="BX56" i="30" s="1"/>
  <c r="BY56" i="30" s="1"/>
  <c r="BZ56" i="30" s="1"/>
  <c r="CA56" i="30" s="1"/>
  <c r="CB56" i="30" s="1"/>
  <c r="CC56" i="30" s="1"/>
  <c r="CD56" i="30" s="1"/>
  <c r="CE56" i="30" s="1"/>
  <c r="CF56" i="30" s="1"/>
  <c r="CG56" i="30" s="1"/>
  <c r="CH56" i="30" s="1"/>
  <c r="CI56" i="30" s="1"/>
  <c r="CJ56" i="30" s="1"/>
  <c r="CK56" i="30" s="1"/>
  <c r="CL56" i="30" s="1"/>
  <c r="CM56" i="30" s="1"/>
  <c r="CN56" i="30" s="1"/>
  <c r="CO56" i="30" s="1"/>
  <c r="CP56" i="30" s="1"/>
  <c r="CQ56" i="30" s="1"/>
  <c r="CR56" i="30" s="1"/>
  <c r="CS56" i="30" s="1"/>
  <c r="K61" i="30"/>
  <c r="L61" i="30" s="1"/>
  <c r="M61" i="30" s="1"/>
  <c r="N61" i="30" s="1"/>
  <c r="O61" i="30" s="1"/>
  <c r="P61" i="30" s="1"/>
  <c r="Q61" i="30" s="1"/>
  <c r="R61" i="30" s="1"/>
  <c r="S61" i="30" s="1"/>
  <c r="T61" i="30" s="1"/>
  <c r="U61" i="30" s="1"/>
  <c r="V61" i="30" s="1"/>
  <c r="W61" i="30" s="1"/>
  <c r="X61" i="30" s="1"/>
  <c r="Y61" i="30" s="1"/>
  <c r="Z61" i="30" s="1"/>
  <c r="AA61" i="30" s="1"/>
  <c r="AB61" i="30" s="1"/>
  <c r="AC61" i="30" s="1"/>
  <c r="AD61" i="30" s="1"/>
  <c r="AE61" i="30" s="1"/>
  <c r="AF61" i="30" s="1"/>
  <c r="AG61" i="30" s="1"/>
  <c r="AH61" i="30" s="1"/>
  <c r="AI61" i="30" s="1"/>
  <c r="AJ61" i="30" s="1"/>
  <c r="AK61" i="30" s="1"/>
  <c r="AL61" i="30" s="1"/>
  <c r="AM61" i="30" s="1"/>
  <c r="AN61" i="30" s="1"/>
  <c r="AO61" i="30" s="1"/>
  <c r="AP61" i="30" s="1"/>
  <c r="AQ61" i="30" s="1"/>
  <c r="AR61" i="30" s="1"/>
  <c r="AS61" i="30" s="1"/>
  <c r="AT61" i="30" s="1"/>
  <c r="AU61" i="30" s="1"/>
  <c r="AV61" i="30" s="1"/>
  <c r="AW61" i="30" s="1"/>
  <c r="AX61" i="30" s="1"/>
  <c r="AY61" i="30" s="1"/>
  <c r="AZ61" i="30" s="1"/>
  <c r="BA61" i="30" s="1"/>
  <c r="BB61" i="30" s="1"/>
  <c r="BC61" i="30" s="1"/>
  <c r="BD61" i="30" s="1"/>
  <c r="BE61" i="30" s="1"/>
  <c r="BF61" i="30" s="1"/>
  <c r="BG61" i="30" s="1"/>
  <c r="BH61" i="30" s="1"/>
  <c r="BI61" i="30" s="1"/>
  <c r="BJ61" i="30" s="1"/>
  <c r="BK61" i="30" s="1"/>
  <c r="BL61" i="30" s="1"/>
  <c r="BM61" i="30" s="1"/>
  <c r="BN61" i="30" s="1"/>
  <c r="BO61" i="30" s="1"/>
  <c r="BP61" i="30" s="1"/>
  <c r="BQ61" i="30" s="1"/>
  <c r="BR61" i="30" s="1"/>
  <c r="BS61" i="30" s="1"/>
  <c r="BT61" i="30" s="1"/>
  <c r="BU61" i="30" s="1"/>
  <c r="BV61" i="30" s="1"/>
  <c r="BW61" i="30" s="1"/>
  <c r="BX61" i="30" s="1"/>
  <c r="BY61" i="30" s="1"/>
  <c r="BZ61" i="30" s="1"/>
  <c r="CA61" i="30" s="1"/>
  <c r="CB61" i="30" s="1"/>
  <c r="CC61" i="30" s="1"/>
  <c r="CD61" i="30" s="1"/>
  <c r="CE61" i="30" s="1"/>
  <c r="CF61" i="30" s="1"/>
  <c r="CG61" i="30" s="1"/>
  <c r="CH61" i="30" s="1"/>
  <c r="CI61" i="30" s="1"/>
  <c r="CJ61" i="30" s="1"/>
  <c r="CK61" i="30" s="1"/>
  <c r="CL61" i="30" s="1"/>
  <c r="CM61" i="30" s="1"/>
  <c r="CN61" i="30" s="1"/>
  <c r="CO61" i="30" s="1"/>
  <c r="CP61" i="30" s="1"/>
  <c r="CQ61" i="30" s="1"/>
  <c r="CR61" i="30" s="1"/>
  <c r="CS61" i="30" s="1"/>
  <c r="K57" i="30"/>
  <c r="L57" i="30" s="1"/>
  <c r="M57" i="30" s="1"/>
  <c r="N57" i="30" s="1"/>
  <c r="O57" i="30" s="1"/>
  <c r="P57" i="30" s="1"/>
  <c r="Q57" i="30" s="1"/>
  <c r="R57" i="30" s="1"/>
  <c r="S57" i="30" s="1"/>
  <c r="T57" i="30" s="1"/>
  <c r="U57" i="30" s="1"/>
  <c r="V57" i="30" s="1"/>
  <c r="W57" i="30" s="1"/>
  <c r="X57" i="30" s="1"/>
  <c r="Y57" i="30" s="1"/>
  <c r="Z57" i="30" s="1"/>
  <c r="AA57" i="30" s="1"/>
  <c r="AB57" i="30" s="1"/>
  <c r="AC57" i="30" s="1"/>
  <c r="AD57" i="30" s="1"/>
  <c r="AE57" i="30" s="1"/>
  <c r="AF57" i="30" s="1"/>
  <c r="AG57" i="30" s="1"/>
  <c r="AH57" i="30" s="1"/>
  <c r="AI57" i="30" s="1"/>
  <c r="AJ57" i="30" s="1"/>
  <c r="AK57" i="30" s="1"/>
  <c r="AL57" i="30" s="1"/>
  <c r="AM57" i="30" s="1"/>
  <c r="AN57" i="30" s="1"/>
  <c r="AO57" i="30" s="1"/>
  <c r="AP57" i="30" s="1"/>
  <c r="AQ57" i="30" s="1"/>
  <c r="AR57" i="30" s="1"/>
  <c r="AS57" i="30" s="1"/>
  <c r="AT57" i="30" s="1"/>
  <c r="AU57" i="30" s="1"/>
  <c r="AV57" i="30" s="1"/>
  <c r="AW57" i="30" s="1"/>
  <c r="AX57" i="30" s="1"/>
  <c r="AY57" i="30" s="1"/>
  <c r="AZ57" i="30" s="1"/>
  <c r="BA57" i="30" s="1"/>
  <c r="BB57" i="30" s="1"/>
  <c r="BC57" i="30" s="1"/>
  <c r="BD57" i="30" s="1"/>
  <c r="BE57" i="30" s="1"/>
  <c r="BF57" i="30" s="1"/>
  <c r="BG57" i="30" s="1"/>
  <c r="BH57" i="30" s="1"/>
  <c r="BI57" i="30" s="1"/>
  <c r="BJ57" i="30" s="1"/>
  <c r="BK57" i="30" s="1"/>
  <c r="BL57" i="30" s="1"/>
  <c r="BM57" i="30" s="1"/>
  <c r="BN57" i="30" s="1"/>
  <c r="BO57" i="30" s="1"/>
  <c r="BP57" i="30" s="1"/>
  <c r="BQ57" i="30" s="1"/>
  <c r="BR57" i="30" s="1"/>
  <c r="BS57" i="30" s="1"/>
  <c r="BT57" i="30" s="1"/>
  <c r="BU57" i="30" s="1"/>
  <c r="BV57" i="30" s="1"/>
  <c r="BW57" i="30" s="1"/>
  <c r="BX57" i="30" s="1"/>
  <c r="BY57" i="30" s="1"/>
  <c r="BZ57" i="30" s="1"/>
  <c r="CA57" i="30" s="1"/>
  <c r="CB57" i="30" s="1"/>
  <c r="CC57" i="30" s="1"/>
  <c r="CD57" i="30" s="1"/>
  <c r="CE57" i="30" s="1"/>
  <c r="CF57" i="30" s="1"/>
  <c r="CG57" i="30" s="1"/>
  <c r="CH57" i="30" s="1"/>
  <c r="CI57" i="30" s="1"/>
  <c r="CJ57" i="30" s="1"/>
  <c r="CK57" i="30" s="1"/>
  <c r="CL57" i="30" s="1"/>
  <c r="CM57" i="30" s="1"/>
  <c r="CN57" i="30" s="1"/>
  <c r="CO57" i="30" s="1"/>
  <c r="CP57" i="30" s="1"/>
  <c r="CQ57" i="30" s="1"/>
  <c r="CR57" i="30" s="1"/>
  <c r="CS57" i="30" s="1"/>
  <c r="K63" i="30"/>
  <c r="L63" i="30" s="1"/>
  <c r="M63" i="30" s="1"/>
  <c r="N63" i="30" s="1"/>
  <c r="O63" i="30" s="1"/>
  <c r="P63" i="30" s="1"/>
  <c r="Q63" i="30" s="1"/>
  <c r="R63" i="30" s="1"/>
  <c r="S63" i="30" s="1"/>
  <c r="T63" i="30" s="1"/>
  <c r="U63" i="30" s="1"/>
  <c r="V63" i="30" s="1"/>
  <c r="W63" i="30" s="1"/>
  <c r="X63" i="30" s="1"/>
  <c r="Y63" i="30" s="1"/>
  <c r="Z63" i="30" s="1"/>
  <c r="AA63" i="30" s="1"/>
  <c r="AB63" i="30" s="1"/>
  <c r="AC63" i="30" s="1"/>
  <c r="AD63" i="30" s="1"/>
  <c r="AE63" i="30" s="1"/>
  <c r="AF63" i="30" s="1"/>
  <c r="AG63" i="30" s="1"/>
  <c r="AH63" i="30" s="1"/>
  <c r="AI63" i="30" s="1"/>
  <c r="AJ63" i="30" s="1"/>
  <c r="AK63" i="30" s="1"/>
  <c r="AL63" i="30" s="1"/>
  <c r="AM63" i="30" s="1"/>
  <c r="AN63" i="30" s="1"/>
  <c r="AO63" i="30" s="1"/>
  <c r="AP63" i="30" s="1"/>
  <c r="AQ63" i="30" s="1"/>
  <c r="AR63" i="30" s="1"/>
  <c r="AS63" i="30" s="1"/>
  <c r="AT63" i="30" s="1"/>
  <c r="AU63" i="30" s="1"/>
  <c r="AV63" i="30" s="1"/>
  <c r="AW63" i="30" s="1"/>
  <c r="AX63" i="30" s="1"/>
  <c r="AY63" i="30" s="1"/>
  <c r="AZ63" i="30" s="1"/>
  <c r="BA63" i="30" s="1"/>
  <c r="BB63" i="30" s="1"/>
  <c r="BC63" i="30" s="1"/>
  <c r="BD63" i="30" s="1"/>
  <c r="BE63" i="30" s="1"/>
  <c r="BF63" i="30" s="1"/>
  <c r="BG63" i="30" s="1"/>
  <c r="BH63" i="30" s="1"/>
  <c r="BI63" i="30" s="1"/>
  <c r="BJ63" i="30" s="1"/>
  <c r="BK63" i="30" s="1"/>
  <c r="BL63" i="30" s="1"/>
  <c r="BM63" i="30" s="1"/>
  <c r="BN63" i="30" s="1"/>
  <c r="BO63" i="30" s="1"/>
  <c r="BP63" i="30" s="1"/>
  <c r="BQ63" i="30" s="1"/>
  <c r="BR63" i="30" s="1"/>
  <c r="BS63" i="30" s="1"/>
  <c r="BT63" i="30" s="1"/>
  <c r="BU63" i="30" s="1"/>
  <c r="BV63" i="30" s="1"/>
  <c r="BW63" i="30" s="1"/>
  <c r="BX63" i="30" s="1"/>
  <c r="BY63" i="30" s="1"/>
  <c r="BZ63" i="30" s="1"/>
  <c r="CA63" i="30" s="1"/>
  <c r="CB63" i="30" s="1"/>
  <c r="CC63" i="30" s="1"/>
  <c r="CD63" i="30" s="1"/>
  <c r="CE63" i="30" s="1"/>
  <c r="CF63" i="30" s="1"/>
  <c r="CG63" i="30" s="1"/>
  <c r="CH63" i="30" s="1"/>
  <c r="CI63" i="30" s="1"/>
  <c r="CJ63" i="30" s="1"/>
  <c r="CK63" i="30" s="1"/>
  <c r="CL63" i="30" s="1"/>
  <c r="CM63" i="30" s="1"/>
  <c r="CN63" i="30" s="1"/>
  <c r="CO63" i="30" s="1"/>
  <c r="CP63" i="30" s="1"/>
  <c r="CQ63" i="30" s="1"/>
  <c r="CR63" i="30" s="1"/>
  <c r="CS63" i="30" s="1"/>
  <c r="K58" i="30"/>
  <c r="L58" i="30" s="1"/>
  <c r="M58" i="30" s="1"/>
  <c r="N58" i="30" s="1"/>
  <c r="O58" i="30" s="1"/>
  <c r="P58" i="30" s="1"/>
  <c r="Q58" i="30" s="1"/>
  <c r="R58" i="30" s="1"/>
  <c r="S58" i="30" s="1"/>
  <c r="T58" i="30" s="1"/>
  <c r="U58" i="30" s="1"/>
  <c r="V58" i="30" s="1"/>
  <c r="W58" i="30" s="1"/>
  <c r="X58" i="30" s="1"/>
  <c r="Y58" i="30" s="1"/>
  <c r="Z58" i="30" s="1"/>
  <c r="AA58" i="30" s="1"/>
  <c r="AB58" i="30" s="1"/>
  <c r="AC58" i="30" s="1"/>
  <c r="AD58" i="30" s="1"/>
  <c r="AE58" i="30" s="1"/>
  <c r="AF58" i="30" s="1"/>
  <c r="AG58" i="30" s="1"/>
  <c r="AH58" i="30" s="1"/>
  <c r="AI58" i="30" s="1"/>
  <c r="AJ58" i="30" s="1"/>
  <c r="AK58" i="30" s="1"/>
  <c r="AL58" i="30" s="1"/>
  <c r="AM58" i="30" s="1"/>
  <c r="AN58" i="30" s="1"/>
  <c r="AO58" i="30" s="1"/>
  <c r="AP58" i="30" s="1"/>
  <c r="AQ58" i="30" s="1"/>
  <c r="AR58" i="30" s="1"/>
  <c r="AS58" i="30" s="1"/>
  <c r="AT58" i="30" s="1"/>
  <c r="AU58" i="30" s="1"/>
  <c r="AV58" i="30" s="1"/>
  <c r="AW58" i="30" s="1"/>
  <c r="AX58" i="30" s="1"/>
  <c r="AY58" i="30" s="1"/>
  <c r="AZ58" i="30" s="1"/>
  <c r="BA58" i="30" s="1"/>
  <c r="BB58" i="30" s="1"/>
  <c r="BC58" i="30" s="1"/>
  <c r="BD58" i="30" s="1"/>
  <c r="BE58" i="30" s="1"/>
  <c r="BF58" i="30" s="1"/>
  <c r="BG58" i="30" s="1"/>
  <c r="BH58" i="30" s="1"/>
  <c r="BI58" i="30" s="1"/>
  <c r="BJ58" i="30" s="1"/>
  <c r="BK58" i="30" s="1"/>
  <c r="BL58" i="30" s="1"/>
  <c r="BM58" i="30" s="1"/>
  <c r="BN58" i="30" s="1"/>
  <c r="BO58" i="30" s="1"/>
  <c r="BP58" i="30" s="1"/>
  <c r="BQ58" i="30" s="1"/>
  <c r="BR58" i="30" s="1"/>
  <c r="BS58" i="30" s="1"/>
  <c r="BT58" i="30" s="1"/>
  <c r="BU58" i="30" s="1"/>
  <c r="BV58" i="30" s="1"/>
  <c r="BW58" i="30" s="1"/>
  <c r="BX58" i="30" s="1"/>
  <c r="BY58" i="30" s="1"/>
  <c r="BZ58" i="30" s="1"/>
  <c r="CA58" i="30" s="1"/>
  <c r="CB58" i="30" s="1"/>
  <c r="CC58" i="30" s="1"/>
  <c r="CD58" i="30" s="1"/>
  <c r="CE58" i="30" s="1"/>
  <c r="CF58" i="30" s="1"/>
  <c r="CG58" i="30" s="1"/>
  <c r="CH58" i="30" s="1"/>
  <c r="CI58" i="30" s="1"/>
  <c r="CJ58" i="30" s="1"/>
  <c r="CK58" i="30" s="1"/>
  <c r="CL58" i="30" s="1"/>
  <c r="CM58" i="30" s="1"/>
  <c r="CN58" i="30" s="1"/>
  <c r="CO58" i="30" s="1"/>
  <c r="CP58" i="30" s="1"/>
  <c r="CQ58" i="30" s="1"/>
  <c r="CR58" i="30" s="1"/>
  <c r="CS58" i="30" s="1"/>
  <c r="K60" i="30"/>
  <c r="L60" i="30" s="1"/>
  <c r="M60" i="30" s="1"/>
  <c r="N60" i="30" s="1"/>
  <c r="O60" i="30" s="1"/>
  <c r="P60" i="30" s="1"/>
  <c r="Q60" i="30" s="1"/>
  <c r="R60" i="30" s="1"/>
  <c r="S60" i="30" s="1"/>
  <c r="T60" i="30" s="1"/>
  <c r="U60" i="30" s="1"/>
  <c r="V60" i="30" s="1"/>
  <c r="W60" i="30" s="1"/>
  <c r="X60" i="30" s="1"/>
  <c r="Y60" i="30" s="1"/>
  <c r="Z60" i="30" s="1"/>
  <c r="AA60" i="30" s="1"/>
  <c r="AB60" i="30" s="1"/>
  <c r="AC60" i="30" s="1"/>
  <c r="AD60" i="30" s="1"/>
  <c r="AE60" i="30" s="1"/>
  <c r="AF60" i="30" s="1"/>
  <c r="AG60" i="30" s="1"/>
  <c r="AH60" i="30" s="1"/>
  <c r="AI60" i="30" s="1"/>
  <c r="AJ60" i="30" s="1"/>
  <c r="AK60" i="30" s="1"/>
  <c r="AL60" i="30" s="1"/>
  <c r="AM60" i="30" s="1"/>
  <c r="AN60" i="30" s="1"/>
  <c r="AO60" i="30" s="1"/>
  <c r="AP60" i="30" s="1"/>
  <c r="AQ60" i="30" s="1"/>
  <c r="AR60" i="30" s="1"/>
  <c r="AS60" i="30" s="1"/>
  <c r="AT60" i="30" s="1"/>
  <c r="AU60" i="30" s="1"/>
  <c r="AV60" i="30" s="1"/>
  <c r="AW60" i="30" s="1"/>
  <c r="AX60" i="30" s="1"/>
  <c r="AY60" i="30" s="1"/>
  <c r="AZ60" i="30" s="1"/>
  <c r="BA60" i="30" s="1"/>
  <c r="BB60" i="30" s="1"/>
  <c r="BC60" i="30" s="1"/>
  <c r="BD60" i="30" s="1"/>
  <c r="BE60" i="30" s="1"/>
  <c r="BF60" i="30" s="1"/>
  <c r="BG60" i="30" s="1"/>
  <c r="BH60" i="30" s="1"/>
  <c r="BI60" i="30" s="1"/>
  <c r="BJ60" i="30" s="1"/>
  <c r="BK60" i="30" s="1"/>
  <c r="BL60" i="30" s="1"/>
  <c r="BM60" i="30" s="1"/>
  <c r="BN60" i="30" s="1"/>
  <c r="BO60" i="30" s="1"/>
  <c r="BP60" i="30" s="1"/>
  <c r="BQ60" i="30" s="1"/>
  <c r="BR60" i="30" s="1"/>
  <c r="BS60" i="30" s="1"/>
  <c r="BT60" i="30" s="1"/>
  <c r="BU60" i="30" s="1"/>
  <c r="BV60" i="30" s="1"/>
  <c r="BW60" i="30" s="1"/>
  <c r="BX60" i="30" s="1"/>
  <c r="BY60" i="30" s="1"/>
  <c r="BZ60" i="30" s="1"/>
  <c r="CA60" i="30" s="1"/>
  <c r="CB60" i="30" s="1"/>
  <c r="CC60" i="30" s="1"/>
  <c r="CD60" i="30" s="1"/>
  <c r="CE60" i="30" s="1"/>
  <c r="CF60" i="30" s="1"/>
  <c r="CG60" i="30" s="1"/>
  <c r="CH60" i="30" s="1"/>
  <c r="CI60" i="30" s="1"/>
  <c r="CJ60" i="30" s="1"/>
  <c r="CK60" i="30" s="1"/>
  <c r="CL60" i="30" s="1"/>
  <c r="CM60" i="30" s="1"/>
  <c r="CN60" i="30" s="1"/>
  <c r="CO60" i="30" s="1"/>
  <c r="CP60" i="30" s="1"/>
  <c r="CQ60" i="30" s="1"/>
  <c r="CR60" i="30" s="1"/>
  <c r="CS60" i="30" s="1"/>
  <c r="K64" i="30"/>
  <c r="L64" i="30" s="1"/>
  <c r="M64" i="30" s="1"/>
  <c r="N64" i="30" s="1"/>
  <c r="O64" i="30" s="1"/>
  <c r="P64" i="30" s="1"/>
  <c r="Q64" i="30" s="1"/>
  <c r="R64" i="30" s="1"/>
  <c r="S64" i="30" s="1"/>
  <c r="T64" i="30" s="1"/>
  <c r="U64" i="30" s="1"/>
  <c r="V64" i="30" s="1"/>
  <c r="W64" i="30" s="1"/>
  <c r="X64" i="30" s="1"/>
  <c r="Y64" i="30" s="1"/>
  <c r="Z64" i="30" s="1"/>
  <c r="AA64" i="30" s="1"/>
  <c r="AB64" i="30" s="1"/>
  <c r="AC64" i="30" s="1"/>
  <c r="AD64" i="30" s="1"/>
  <c r="AE64" i="30" s="1"/>
  <c r="AF64" i="30" s="1"/>
  <c r="AG64" i="30" s="1"/>
  <c r="AH64" i="30" s="1"/>
  <c r="AI64" i="30" s="1"/>
  <c r="AJ64" i="30" s="1"/>
  <c r="AK64" i="30" s="1"/>
  <c r="AL64" i="30" s="1"/>
  <c r="AM64" i="30" s="1"/>
  <c r="AN64" i="30" s="1"/>
  <c r="AO64" i="30" s="1"/>
  <c r="AP64" i="30" s="1"/>
  <c r="AQ64" i="30" s="1"/>
  <c r="AR64" i="30" s="1"/>
  <c r="AS64" i="30" s="1"/>
  <c r="AT64" i="30" s="1"/>
  <c r="AU64" i="30" s="1"/>
  <c r="AV64" i="30" s="1"/>
  <c r="AW64" i="30" s="1"/>
  <c r="AX64" i="30" s="1"/>
  <c r="AY64" i="30" s="1"/>
  <c r="AZ64" i="30" s="1"/>
  <c r="BA64" i="30" s="1"/>
  <c r="BB64" i="30" s="1"/>
  <c r="BC64" i="30" s="1"/>
  <c r="BD64" i="30" s="1"/>
  <c r="BE64" i="30" s="1"/>
  <c r="BF64" i="30" s="1"/>
  <c r="BG64" i="30" s="1"/>
  <c r="BH64" i="30" s="1"/>
  <c r="BI64" i="30" s="1"/>
  <c r="BJ64" i="30" s="1"/>
  <c r="BK64" i="30" s="1"/>
  <c r="BL64" i="30" s="1"/>
  <c r="BM64" i="30" s="1"/>
  <c r="BN64" i="30" s="1"/>
  <c r="BO64" i="30" s="1"/>
  <c r="BP64" i="30" s="1"/>
  <c r="BQ64" i="30" s="1"/>
  <c r="BR64" i="30" s="1"/>
  <c r="BS64" i="30" s="1"/>
  <c r="BT64" i="30" s="1"/>
  <c r="BU64" i="30" s="1"/>
  <c r="BV64" i="30" s="1"/>
  <c r="BW64" i="30" s="1"/>
  <c r="BX64" i="30" s="1"/>
  <c r="BY64" i="30" s="1"/>
  <c r="BZ64" i="30" s="1"/>
  <c r="CA64" i="30" s="1"/>
  <c r="CB64" i="30" s="1"/>
  <c r="CC64" i="30" s="1"/>
  <c r="CD64" i="30" s="1"/>
  <c r="CE64" i="30" s="1"/>
  <c r="CF64" i="30" s="1"/>
  <c r="CG64" i="30" s="1"/>
  <c r="CH64" i="30" s="1"/>
  <c r="CI64" i="30" s="1"/>
  <c r="CJ64" i="30" s="1"/>
  <c r="CK64" i="30" s="1"/>
  <c r="CL64" i="30" s="1"/>
  <c r="CM64" i="30" s="1"/>
  <c r="CN64" i="30" s="1"/>
  <c r="CO64" i="30" s="1"/>
  <c r="CP64" i="30" s="1"/>
  <c r="CQ64" i="30" s="1"/>
  <c r="CR64" i="30" s="1"/>
  <c r="CS64" i="30" s="1"/>
  <c r="K54" i="30"/>
  <c r="L54" i="30" s="1"/>
  <c r="M54" i="30" s="1"/>
  <c r="N54" i="30" s="1"/>
  <c r="O54" i="30" s="1"/>
  <c r="P54" i="30" s="1"/>
  <c r="Q54" i="30" s="1"/>
  <c r="R54" i="30" s="1"/>
  <c r="S54" i="30" s="1"/>
  <c r="T54" i="30" s="1"/>
  <c r="U54" i="30" s="1"/>
  <c r="V54" i="30" s="1"/>
  <c r="W54" i="30" s="1"/>
  <c r="X54" i="30" s="1"/>
  <c r="Y54" i="30" s="1"/>
  <c r="Z54" i="30" s="1"/>
  <c r="AA54" i="30" s="1"/>
  <c r="AB54" i="30" s="1"/>
  <c r="AC54" i="30" s="1"/>
  <c r="AD54" i="30" s="1"/>
  <c r="AE54" i="30" s="1"/>
  <c r="AF54" i="30" s="1"/>
  <c r="AG54" i="30" s="1"/>
  <c r="AH54" i="30" s="1"/>
  <c r="AI54" i="30" s="1"/>
  <c r="AJ54" i="30" s="1"/>
  <c r="AK54" i="30" s="1"/>
  <c r="AL54" i="30" s="1"/>
  <c r="AM54" i="30" s="1"/>
  <c r="AN54" i="30" s="1"/>
  <c r="AO54" i="30" s="1"/>
  <c r="AP54" i="30" s="1"/>
  <c r="AQ54" i="30" s="1"/>
  <c r="AR54" i="30" s="1"/>
  <c r="AS54" i="30" s="1"/>
  <c r="AT54" i="30" s="1"/>
  <c r="AU54" i="30" s="1"/>
  <c r="AV54" i="30" s="1"/>
  <c r="AW54" i="30" s="1"/>
  <c r="AX54" i="30" s="1"/>
  <c r="AY54" i="30" s="1"/>
  <c r="AZ54" i="30" s="1"/>
  <c r="BA54" i="30" s="1"/>
  <c r="BB54" i="30" s="1"/>
  <c r="BC54" i="30" s="1"/>
  <c r="BD54" i="30" s="1"/>
  <c r="BE54" i="30" s="1"/>
  <c r="BF54" i="30" s="1"/>
  <c r="BG54" i="30" s="1"/>
  <c r="BH54" i="30" s="1"/>
  <c r="BI54" i="30" s="1"/>
  <c r="BJ54" i="30" s="1"/>
  <c r="BK54" i="30" s="1"/>
  <c r="BL54" i="30" s="1"/>
  <c r="BM54" i="30" s="1"/>
  <c r="BN54" i="30" s="1"/>
  <c r="BO54" i="30" s="1"/>
  <c r="BP54" i="30" s="1"/>
  <c r="BQ54" i="30" s="1"/>
  <c r="BR54" i="30" s="1"/>
  <c r="BS54" i="30" s="1"/>
  <c r="BT54" i="30" s="1"/>
  <c r="BU54" i="30" s="1"/>
  <c r="BV54" i="30" s="1"/>
  <c r="BW54" i="30" s="1"/>
  <c r="BX54" i="30" s="1"/>
  <c r="BY54" i="30" s="1"/>
  <c r="BZ54" i="30" s="1"/>
  <c r="CA54" i="30" s="1"/>
  <c r="CB54" i="30" s="1"/>
  <c r="CC54" i="30" s="1"/>
  <c r="CD54" i="30" s="1"/>
  <c r="CE54" i="30" s="1"/>
  <c r="CF54" i="30" s="1"/>
  <c r="CG54" i="30" s="1"/>
  <c r="CH54" i="30" s="1"/>
  <c r="CI54" i="30" s="1"/>
  <c r="CJ54" i="30" s="1"/>
  <c r="CK54" i="30" s="1"/>
  <c r="CL54" i="30" s="1"/>
  <c r="CM54" i="30" s="1"/>
  <c r="CN54" i="30" s="1"/>
  <c r="CO54" i="30" s="1"/>
  <c r="CP54" i="30" s="1"/>
  <c r="CQ54" i="30" s="1"/>
  <c r="CR54" i="30" s="1"/>
  <c r="CS54" i="30" s="1"/>
  <c r="K53" i="30"/>
  <c r="L53" i="30" s="1"/>
  <c r="M53" i="30" s="1"/>
  <c r="N53" i="30" s="1"/>
  <c r="O53" i="30" s="1"/>
  <c r="P53" i="30" s="1"/>
  <c r="Q53" i="30" s="1"/>
  <c r="R53" i="30" s="1"/>
  <c r="S53" i="30" s="1"/>
  <c r="T53" i="30" s="1"/>
  <c r="U53" i="30" s="1"/>
  <c r="V53" i="30" s="1"/>
  <c r="W53" i="30" s="1"/>
  <c r="X53" i="30" s="1"/>
  <c r="Y53" i="30" s="1"/>
  <c r="Z53" i="30" s="1"/>
  <c r="AA53" i="30" s="1"/>
  <c r="AB53" i="30" s="1"/>
  <c r="AC53" i="30" s="1"/>
  <c r="AD53" i="30" s="1"/>
  <c r="AE53" i="30" s="1"/>
  <c r="AF53" i="30" s="1"/>
  <c r="AG53" i="30" s="1"/>
  <c r="AH53" i="30" s="1"/>
  <c r="AI53" i="30" s="1"/>
  <c r="AJ53" i="30" s="1"/>
  <c r="AK53" i="30" s="1"/>
  <c r="AL53" i="30" s="1"/>
  <c r="AM53" i="30" s="1"/>
  <c r="AN53" i="30" s="1"/>
  <c r="AO53" i="30" s="1"/>
  <c r="AP53" i="30" s="1"/>
  <c r="AQ53" i="30" s="1"/>
  <c r="AR53" i="30" s="1"/>
  <c r="AS53" i="30" s="1"/>
  <c r="AT53" i="30" s="1"/>
  <c r="AU53" i="30" s="1"/>
  <c r="AV53" i="30" s="1"/>
  <c r="AW53" i="30" s="1"/>
  <c r="AX53" i="30" s="1"/>
  <c r="AY53" i="30" s="1"/>
  <c r="AZ53" i="30" s="1"/>
  <c r="BA53" i="30" s="1"/>
  <c r="BB53" i="30" s="1"/>
  <c r="BC53" i="30" s="1"/>
  <c r="BD53" i="30" s="1"/>
  <c r="BE53" i="30" s="1"/>
  <c r="BF53" i="30" s="1"/>
  <c r="BG53" i="30" s="1"/>
  <c r="BH53" i="30" s="1"/>
  <c r="BI53" i="30" s="1"/>
  <c r="BJ53" i="30" s="1"/>
  <c r="BK53" i="30" s="1"/>
  <c r="BL53" i="30" s="1"/>
  <c r="BM53" i="30" s="1"/>
  <c r="BN53" i="30" s="1"/>
  <c r="BO53" i="30" s="1"/>
  <c r="BP53" i="30" s="1"/>
  <c r="BQ53" i="30" s="1"/>
  <c r="BR53" i="30" s="1"/>
  <c r="BS53" i="30" s="1"/>
  <c r="BT53" i="30" s="1"/>
  <c r="BU53" i="30" s="1"/>
  <c r="BV53" i="30" s="1"/>
  <c r="BW53" i="30" s="1"/>
  <c r="BX53" i="30" s="1"/>
  <c r="BY53" i="30" s="1"/>
  <c r="BZ53" i="30" s="1"/>
  <c r="CA53" i="30" s="1"/>
  <c r="CB53" i="30" s="1"/>
  <c r="CC53" i="30" s="1"/>
  <c r="CD53" i="30" s="1"/>
  <c r="CE53" i="30" s="1"/>
  <c r="CF53" i="30" s="1"/>
  <c r="CG53" i="30" s="1"/>
  <c r="CH53" i="30" s="1"/>
  <c r="CI53" i="30" s="1"/>
  <c r="CJ53" i="30" s="1"/>
  <c r="CK53" i="30" s="1"/>
  <c r="CL53" i="30" s="1"/>
  <c r="CM53" i="30" s="1"/>
  <c r="CN53" i="30" s="1"/>
  <c r="CO53" i="30" s="1"/>
  <c r="CP53" i="30" s="1"/>
  <c r="CQ53" i="30" s="1"/>
  <c r="CR53" i="30" s="1"/>
  <c r="CS53" i="30" s="1"/>
  <c r="K66" i="30"/>
  <c r="L66" i="30" s="1"/>
  <c r="M66" i="30" s="1"/>
  <c r="N66" i="30" s="1"/>
  <c r="O66" i="30" s="1"/>
  <c r="P66" i="30" s="1"/>
  <c r="Q66" i="30" s="1"/>
  <c r="R66" i="30" s="1"/>
  <c r="S66" i="30" s="1"/>
  <c r="T66" i="30" s="1"/>
  <c r="U66" i="30" s="1"/>
  <c r="V66" i="30" s="1"/>
  <c r="W66" i="30" s="1"/>
  <c r="X66" i="30" s="1"/>
  <c r="Y66" i="30" s="1"/>
  <c r="Z66" i="30" s="1"/>
  <c r="AA66" i="30" s="1"/>
  <c r="AB66" i="30" s="1"/>
  <c r="AC66" i="30" s="1"/>
  <c r="AD66" i="30" s="1"/>
  <c r="AE66" i="30" s="1"/>
  <c r="AF66" i="30" s="1"/>
  <c r="AG66" i="30" s="1"/>
  <c r="AH66" i="30" s="1"/>
  <c r="AI66" i="30" s="1"/>
  <c r="AJ66" i="30" s="1"/>
  <c r="AK66" i="30" s="1"/>
  <c r="AL66" i="30" s="1"/>
  <c r="AM66" i="30" s="1"/>
  <c r="AN66" i="30" s="1"/>
  <c r="AO66" i="30" s="1"/>
  <c r="AP66" i="30" s="1"/>
  <c r="AQ66" i="30" s="1"/>
  <c r="AR66" i="30" s="1"/>
  <c r="AS66" i="30" s="1"/>
  <c r="AT66" i="30" s="1"/>
  <c r="AU66" i="30" s="1"/>
  <c r="AV66" i="30" s="1"/>
  <c r="AW66" i="30" s="1"/>
  <c r="AX66" i="30" s="1"/>
  <c r="AY66" i="30" s="1"/>
  <c r="AZ66" i="30" s="1"/>
  <c r="BA66" i="30" s="1"/>
  <c r="BB66" i="30" s="1"/>
  <c r="BC66" i="30" s="1"/>
  <c r="BD66" i="30" s="1"/>
  <c r="BE66" i="30" s="1"/>
  <c r="BF66" i="30" s="1"/>
  <c r="BG66" i="30" s="1"/>
  <c r="BH66" i="30" s="1"/>
  <c r="BI66" i="30" s="1"/>
  <c r="BJ66" i="30" s="1"/>
  <c r="BK66" i="30" s="1"/>
  <c r="BL66" i="30" s="1"/>
  <c r="BM66" i="30" s="1"/>
  <c r="BN66" i="30" s="1"/>
  <c r="BO66" i="30" s="1"/>
  <c r="BP66" i="30" s="1"/>
  <c r="BQ66" i="30" s="1"/>
  <c r="BR66" i="30" s="1"/>
  <c r="BS66" i="30" s="1"/>
  <c r="BT66" i="30" s="1"/>
  <c r="BU66" i="30" s="1"/>
  <c r="BV66" i="30" s="1"/>
  <c r="BW66" i="30" s="1"/>
  <c r="BX66" i="30" s="1"/>
  <c r="BY66" i="30" s="1"/>
  <c r="BZ66" i="30" s="1"/>
  <c r="CA66" i="30" s="1"/>
  <c r="CB66" i="30" s="1"/>
  <c r="CC66" i="30" s="1"/>
  <c r="CD66" i="30" s="1"/>
  <c r="CE66" i="30" s="1"/>
  <c r="CF66" i="30" s="1"/>
  <c r="CG66" i="30" s="1"/>
  <c r="CH66" i="30" s="1"/>
  <c r="CI66" i="30" s="1"/>
  <c r="CJ66" i="30" s="1"/>
  <c r="CK66" i="30" s="1"/>
  <c r="CL66" i="30" s="1"/>
  <c r="CM66" i="30" s="1"/>
  <c r="CN66" i="30" s="1"/>
  <c r="CO66" i="30" s="1"/>
  <c r="CP66" i="30" s="1"/>
  <c r="CQ66" i="30" s="1"/>
  <c r="CR66" i="30" s="1"/>
  <c r="CS66" i="30" s="1"/>
  <c r="E49" i="30"/>
  <c r="F49" i="30" s="1"/>
  <c r="G49" i="30" s="1"/>
  <c r="H49" i="30" s="1"/>
  <c r="I49" i="30" s="1"/>
  <c r="J49" i="30" s="1"/>
  <c r="K49" i="30" s="1"/>
  <c r="L49" i="30" s="1"/>
  <c r="M49" i="30" s="1"/>
  <c r="N49" i="30" s="1"/>
  <c r="O49" i="30" s="1"/>
  <c r="P49" i="30" s="1"/>
  <c r="Q49" i="30" s="1"/>
  <c r="R49" i="30" s="1"/>
  <c r="S49" i="30" s="1"/>
  <c r="T49" i="30" s="1"/>
  <c r="U49" i="30" s="1"/>
  <c r="V49" i="30" s="1"/>
  <c r="W49" i="30" s="1"/>
  <c r="X49" i="30" s="1"/>
  <c r="Y49" i="30" s="1"/>
  <c r="Z49" i="30" s="1"/>
  <c r="AA49" i="30" s="1"/>
  <c r="AB49" i="30" s="1"/>
  <c r="AC49" i="30" s="1"/>
  <c r="AD49" i="30" s="1"/>
  <c r="AE49" i="30" s="1"/>
  <c r="AF49" i="30" s="1"/>
  <c r="AG49" i="30" s="1"/>
  <c r="AH49" i="30" s="1"/>
  <c r="AI49" i="30" s="1"/>
  <c r="AJ49" i="30" s="1"/>
  <c r="AK49" i="30" s="1"/>
  <c r="AL49" i="30" s="1"/>
  <c r="AM49" i="30" s="1"/>
  <c r="AN49" i="30" s="1"/>
  <c r="AO49" i="30" s="1"/>
  <c r="AP49" i="30" s="1"/>
  <c r="AQ49" i="30" s="1"/>
  <c r="AR49" i="30" s="1"/>
  <c r="AS49" i="30" s="1"/>
  <c r="AT49" i="30" s="1"/>
  <c r="AU49" i="30" s="1"/>
  <c r="AV49" i="30" s="1"/>
  <c r="AW49" i="30" s="1"/>
  <c r="AX49" i="30" s="1"/>
  <c r="AY49" i="30" s="1"/>
  <c r="AZ49" i="30" s="1"/>
  <c r="BA49" i="30" s="1"/>
  <c r="BB49" i="30" s="1"/>
  <c r="BC49" i="30" s="1"/>
  <c r="BD49" i="30" s="1"/>
  <c r="BE49" i="30" s="1"/>
  <c r="BF49" i="30" s="1"/>
  <c r="BG49" i="30" s="1"/>
  <c r="BH49" i="30" s="1"/>
  <c r="BI49" i="30" s="1"/>
  <c r="BJ49" i="30" s="1"/>
  <c r="BK49" i="30" s="1"/>
  <c r="BL49" i="30" s="1"/>
  <c r="BM49" i="30" s="1"/>
  <c r="BN49" i="30" s="1"/>
  <c r="BO49" i="30" s="1"/>
  <c r="BP49" i="30" s="1"/>
  <c r="BQ49" i="30" s="1"/>
  <c r="BR49" i="30" s="1"/>
  <c r="BS49" i="30" s="1"/>
  <c r="BT49" i="30" s="1"/>
  <c r="BU49" i="30" s="1"/>
  <c r="BV49" i="30" s="1"/>
  <c r="BW49" i="30" s="1"/>
  <c r="BX49" i="30" s="1"/>
  <c r="BY49" i="30" s="1"/>
  <c r="BZ49" i="30" s="1"/>
  <c r="CA49" i="30" s="1"/>
  <c r="CB49" i="30" s="1"/>
  <c r="CC49" i="30" s="1"/>
  <c r="CD49" i="30" s="1"/>
  <c r="CE49" i="30" s="1"/>
  <c r="CF49" i="30" s="1"/>
  <c r="CG49" i="30" s="1"/>
  <c r="CH49" i="30" s="1"/>
  <c r="CI49" i="30" s="1"/>
  <c r="CJ49" i="30" s="1"/>
  <c r="CK49" i="30" s="1"/>
  <c r="CL49" i="30" s="1"/>
  <c r="CM49" i="30" s="1"/>
  <c r="CN49" i="30" s="1"/>
  <c r="CO49" i="30" s="1"/>
  <c r="CP49" i="30" s="1"/>
  <c r="CQ49" i="30" s="1"/>
  <c r="CR49" i="30" s="1"/>
  <c r="CS49" i="30" s="1"/>
  <c r="F155" i="30"/>
  <c r="E241" i="30"/>
  <c r="F19" i="38" s="1"/>
  <c r="F30" i="38" s="1"/>
  <c r="E180" i="30"/>
  <c r="F17" i="38" s="1"/>
  <c r="D180" i="30"/>
  <c r="E17" i="38" s="1"/>
  <c r="D378" i="30"/>
  <c r="E19" i="39" s="1"/>
  <c r="E30" i="39" s="1"/>
  <c r="E292" i="30"/>
  <c r="D317" i="30"/>
  <c r="E17" i="39" s="1"/>
  <c r="D43" i="30"/>
  <c r="E17" i="16" s="1"/>
  <c r="D241" i="30"/>
  <c r="E19" i="38" s="1"/>
  <c r="E30" i="38" s="1"/>
  <c r="D104" i="30"/>
  <c r="E19" i="16" s="1"/>
  <c r="E30" i="16" s="1"/>
  <c r="F18" i="30" l="1"/>
  <c r="E43" i="30"/>
  <c r="F17" i="16" s="1"/>
  <c r="F90" i="16" s="1"/>
  <c r="E104" i="30"/>
  <c r="F19" i="16" s="1"/>
  <c r="F30" i="16" s="1"/>
  <c r="F90" i="38"/>
  <c r="F22" i="38"/>
  <c r="F33" i="38" s="1"/>
  <c r="F24" i="38"/>
  <c r="F21" i="38"/>
  <c r="F32" i="38" s="1"/>
  <c r="F18" i="38"/>
  <c r="F29" i="38" s="1"/>
  <c r="F20" i="38"/>
  <c r="F31" i="38" s="1"/>
  <c r="F23" i="38"/>
  <c r="F34" i="38" s="1"/>
  <c r="E92" i="38"/>
  <c r="E22" i="16"/>
  <c r="E33" i="16" s="1"/>
  <c r="E23" i="16"/>
  <c r="E34" i="16" s="1"/>
  <c r="E24" i="16"/>
  <c r="E21" i="16"/>
  <c r="E32" i="16" s="1"/>
  <c r="E90" i="16"/>
  <c r="E20" i="16"/>
  <c r="E31" i="16" s="1"/>
  <c r="E18" i="16"/>
  <c r="E29" i="16" s="1"/>
  <c r="F92" i="38"/>
  <c r="E20" i="39"/>
  <c r="E31" i="39" s="1"/>
  <c r="E21" i="39"/>
  <c r="E32" i="39" s="1"/>
  <c r="E18" i="39"/>
  <c r="E29" i="39" s="1"/>
  <c r="E23" i="39"/>
  <c r="E34" i="39" s="1"/>
  <c r="E24" i="39"/>
  <c r="E90" i="39"/>
  <c r="E22" i="39"/>
  <c r="E33" i="39" s="1"/>
  <c r="E378" i="30"/>
  <c r="F19" i="39" s="1"/>
  <c r="F30" i="39" s="1"/>
  <c r="F292" i="30"/>
  <c r="E317" i="30"/>
  <c r="F17" i="39" s="1"/>
  <c r="G155" i="30"/>
  <c r="F241" i="30"/>
  <c r="G19" i="38" s="1"/>
  <c r="G30" i="38" s="1"/>
  <c r="F180" i="30"/>
  <c r="G17" i="38" s="1"/>
  <c r="E92" i="39"/>
  <c r="E92" i="16"/>
  <c r="E90" i="38"/>
  <c r="E18" i="38"/>
  <c r="E29" i="38" s="1"/>
  <c r="E22" i="38"/>
  <c r="E33" i="38" s="1"/>
  <c r="E23" i="38"/>
  <c r="E34" i="38" s="1"/>
  <c r="E24" i="38"/>
  <c r="E20" i="38"/>
  <c r="E31" i="38" s="1"/>
  <c r="E21" i="38"/>
  <c r="E32" i="38" s="1"/>
  <c r="F91" i="38" l="1"/>
  <c r="E96" i="38"/>
  <c r="E91" i="38"/>
  <c r="E95" i="39"/>
  <c r="E97" i="16"/>
  <c r="F96" i="38"/>
  <c r="G92" i="38"/>
  <c r="E97" i="39"/>
  <c r="E93" i="38"/>
  <c r="E103" i="16"/>
  <c r="G90" i="38"/>
  <c r="G20" i="38"/>
  <c r="G31" i="38" s="1"/>
  <c r="G24" i="38"/>
  <c r="G21" i="38"/>
  <c r="G32" i="38" s="1"/>
  <c r="G22" i="38"/>
  <c r="G33" i="38" s="1"/>
  <c r="G18" i="38"/>
  <c r="G29" i="38" s="1"/>
  <c r="G23" i="38"/>
  <c r="G34" i="38" s="1"/>
  <c r="F103" i="38"/>
  <c r="E96" i="16"/>
  <c r="F93" i="38"/>
  <c r="F92" i="16"/>
  <c r="E103" i="39"/>
  <c r="F22" i="39"/>
  <c r="F33" i="39" s="1"/>
  <c r="F90" i="39"/>
  <c r="F21" i="39"/>
  <c r="F32" i="39" s="1"/>
  <c r="F23" i="39"/>
  <c r="F34" i="39" s="1"/>
  <c r="F24" i="39"/>
  <c r="F18" i="39"/>
  <c r="F29" i="39" s="1"/>
  <c r="F20" i="39"/>
  <c r="F31" i="39" s="1"/>
  <c r="E91" i="39"/>
  <c r="E91" i="16"/>
  <c r="F94" i="38"/>
  <c r="F43" i="30"/>
  <c r="G17" i="16" s="1"/>
  <c r="F104" i="30"/>
  <c r="G19" i="16" s="1"/>
  <c r="G30" i="16" s="1"/>
  <c r="G18" i="30"/>
  <c r="E94" i="38"/>
  <c r="E96" i="39"/>
  <c r="F378" i="30"/>
  <c r="G19" i="39" s="1"/>
  <c r="G30" i="39" s="1"/>
  <c r="G292" i="30"/>
  <c r="F317" i="30"/>
  <c r="G17" i="39" s="1"/>
  <c r="E94" i="39"/>
  <c r="E93" i="16"/>
  <c r="F97" i="38"/>
  <c r="G241" i="30"/>
  <c r="H19" i="38" s="1"/>
  <c r="H30" i="38" s="1"/>
  <c r="G180" i="30"/>
  <c r="H17" i="38" s="1"/>
  <c r="H155" i="30"/>
  <c r="E103" i="38"/>
  <c r="E97" i="38"/>
  <c r="F92" i="39"/>
  <c r="F95" i="38"/>
  <c r="E95" i="16"/>
  <c r="F20" i="16"/>
  <c r="F31" i="16" s="1"/>
  <c r="F24" i="16"/>
  <c r="F22" i="16"/>
  <c r="F33" i="16" s="1"/>
  <c r="F21" i="16"/>
  <c r="F32" i="16" s="1"/>
  <c r="F23" i="16"/>
  <c r="F34" i="16" s="1"/>
  <c r="F18" i="16"/>
  <c r="F29" i="16" s="1"/>
  <c r="E95" i="38"/>
  <c r="E93" i="39"/>
  <c r="E94" i="16"/>
  <c r="E107" i="16" l="1"/>
  <c r="G378" i="30"/>
  <c r="H19" i="39" s="1"/>
  <c r="H30" i="39" s="1"/>
  <c r="H292" i="30"/>
  <c r="G317" i="30"/>
  <c r="H17" i="39" s="1"/>
  <c r="F96" i="39"/>
  <c r="G93" i="38"/>
  <c r="E106" i="39"/>
  <c r="E106" i="38"/>
  <c r="E104" i="38"/>
  <c r="E105" i="16"/>
  <c r="F97" i="16"/>
  <c r="F106" i="38"/>
  <c r="F103" i="39"/>
  <c r="H180" i="30"/>
  <c r="I17" i="38" s="1"/>
  <c r="H241" i="30"/>
  <c r="I19" i="38" s="1"/>
  <c r="I30" i="38" s="1"/>
  <c r="I155" i="30"/>
  <c r="E104" i="16"/>
  <c r="G92" i="39"/>
  <c r="E105" i="38"/>
  <c r="E102" i="39"/>
  <c r="F94" i="39"/>
  <c r="G103" i="38"/>
  <c r="F102" i="38"/>
  <c r="G96" i="38"/>
  <c r="F91" i="16"/>
  <c r="H92" i="38"/>
  <c r="F95" i="39"/>
  <c r="F107" i="38"/>
  <c r="E107" i="38"/>
  <c r="H90" i="38"/>
  <c r="H18" i="38"/>
  <c r="H29" i="38" s="1"/>
  <c r="H23" i="38"/>
  <c r="H34" i="38" s="1"/>
  <c r="H21" i="38"/>
  <c r="H32" i="38" s="1"/>
  <c r="H22" i="38"/>
  <c r="H33" i="38" s="1"/>
  <c r="H20" i="38"/>
  <c r="H31" i="38" s="1"/>
  <c r="H24" i="38"/>
  <c r="E105" i="39"/>
  <c r="E107" i="39"/>
  <c r="G43" i="30"/>
  <c r="H17" i="16" s="1"/>
  <c r="H18" i="30"/>
  <c r="G104" i="30"/>
  <c r="H19" i="16" s="1"/>
  <c r="H30" i="16" s="1"/>
  <c r="F93" i="39"/>
  <c r="F103" i="16"/>
  <c r="G91" i="38"/>
  <c r="E104" i="39"/>
  <c r="F96" i="16"/>
  <c r="F94" i="16"/>
  <c r="E106" i="16"/>
  <c r="G92" i="16"/>
  <c r="E102" i="16"/>
  <c r="G95" i="38"/>
  <c r="F95" i="16"/>
  <c r="G20" i="16"/>
  <c r="G31" i="16" s="1"/>
  <c r="G22" i="16"/>
  <c r="G33" i="16" s="1"/>
  <c r="G21" i="16"/>
  <c r="G32" i="16" s="1"/>
  <c r="G23" i="16"/>
  <c r="G34" i="16" s="1"/>
  <c r="G24" i="16"/>
  <c r="G18" i="16"/>
  <c r="G29" i="16" s="1"/>
  <c r="G90" i="16"/>
  <c r="F91" i="39"/>
  <c r="F104" i="38"/>
  <c r="G94" i="38"/>
  <c r="E102" i="38"/>
  <c r="F93" i="16"/>
  <c r="G21" i="39"/>
  <c r="G32" i="39" s="1"/>
  <c r="G23" i="39"/>
  <c r="G34" i="39" s="1"/>
  <c r="G90" i="39"/>
  <c r="G20" i="39"/>
  <c r="G31" i="39" s="1"/>
  <c r="G24" i="39"/>
  <c r="G18" i="39"/>
  <c r="G29" i="39" s="1"/>
  <c r="G22" i="39"/>
  <c r="G33" i="39" s="1"/>
  <c r="F105" i="38"/>
  <c r="F97" i="39"/>
  <c r="G97" i="38"/>
  <c r="H18" i="16" l="1"/>
  <c r="H29" i="16" s="1"/>
  <c r="H21" i="16"/>
  <c r="H32" i="16" s="1"/>
  <c r="H24" i="16"/>
  <c r="H22" i="16"/>
  <c r="H33" i="16" s="1"/>
  <c r="H20" i="16"/>
  <c r="H31" i="16" s="1"/>
  <c r="H90" i="16"/>
  <c r="H23" i="16"/>
  <c r="H34" i="16" s="1"/>
  <c r="H94" i="38"/>
  <c r="J155" i="30"/>
  <c r="I241" i="30"/>
  <c r="J19" i="38" s="1"/>
  <c r="J30" i="38" s="1"/>
  <c r="I180" i="30"/>
  <c r="J17" i="38" s="1"/>
  <c r="H18" i="39"/>
  <c r="H29" i="39" s="1"/>
  <c r="H90" i="39"/>
  <c r="H24" i="39"/>
  <c r="H21" i="39"/>
  <c r="H32" i="39" s="1"/>
  <c r="H23" i="39"/>
  <c r="H34" i="39" s="1"/>
  <c r="H20" i="39"/>
  <c r="H31" i="39" s="1"/>
  <c r="H22" i="39"/>
  <c r="H33" i="39" s="1"/>
  <c r="G96" i="16"/>
  <c r="F106" i="16"/>
  <c r="G103" i="16"/>
  <c r="F107" i="16"/>
  <c r="H96" i="38"/>
  <c r="H103" i="38"/>
  <c r="I92" i="38"/>
  <c r="I292" i="30"/>
  <c r="H317" i="30"/>
  <c r="I17" i="39" s="1"/>
  <c r="H378" i="30"/>
  <c r="I19" i="39" s="1"/>
  <c r="I30" i="39" s="1"/>
  <c r="G94" i="39"/>
  <c r="G94" i="16"/>
  <c r="G106" i="38"/>
  <c r="F104" i="39"/>
  <c r="H91" i="38"/>
  <c r="I90" i="38"/>
  <c r="I24" i="38"/>
  <c r="I23" i="38"/>
  <c r="I34" i="38" s="1"/>
  <c r="I20" i="38"/>
  <c r="I31" i="38" s="1"/>
  <c r="I18" i="38"/>
  <c r="I29" i="38" s="1"/>
  <c r="I21" i="38"/>
  <c r="I32" i="38" s="1"/>
  <c r="I22" i="38"/>
  <c r="I33" i="38" s="1"/>
  <c r="H92" i="39"/>
  <c r="H43" i="30"/>
  <c r="I17" i="16" s="1"/>
  <c r="I18" i="30"/>
  <c r="H104" i="30"/>
  <c r="I19" i="16" s="1"/>
  <c r="I30" i="16" s="1"/>
  <c r="F102" i="16"/>
  <c r="F107" i="39"/>
  <c r="G95" i="39"/>
  <c r="G95" i="16"/>
  <c r="F105" i="39"/>
  <c r="G104" i="38"/>
  <c r="G97" i="16"/>
  <c r="G107" i="38"/>
  <c r="G96" i="39"/>
  <c r="G91" i="39"/>
  <c r="G105" i="38"/>
  <c r="F102" i="39"/>
  <c r="G93" i="16"/>
  <c r="H97" i="38"/>
  <c r="G103" i="39"/>
  <c r="H95" i="38"/>
  <c r="G97" i="39"/>
  <c r="G93" i="39"/>
  <c r="F104" i="16"/>
  <c r="G91" i="16"/>
  <c r="F105" i="16"/>
  <c r="G102" i="38"/>
  <c r="H92" i="16"/>
  <c r="H93" i="38"/>
  <c r="F106" i="39"/>
  <c r="J180" i="30" l="1"/>
  <c r="K17" i="38" s="1"/>
  <c r="J241" i="30"/>
  <c r="K19" i="38" s="1"/>
  <c r="K30" i="38" s="1"/>
  <c r="K155" i="30"/>
  <c r="I21" i="16"/>
  <c r="I32" i="16" s="1"/>
  <c r="I22" i="16"/>
  <c r="I33" i="16" s="1"/>
  <c r="I18" i="16"/>
  <c r="I29" i="16" s="1"/>
  <c r="I23" i="16"/>
  <c r="I34" i="16" s="1"/>
  <c r="I20" i="16"/>
  <c r="I31" i="16" s="1"/>
  <c r="I24" i="16"/>
  <c r="I90" i="16"/>
  <c r="I93" i="38"/>
  <c r="I92" i="39"/>
  <c r="H94" i="39"/>
  <c r="H95" i="16"/>
  <c r="J18" i="30"/>
  <c r="I43" i="30"/>
  <c r="J17" i="16" s="1"/>
  <c r="I104" i="30"/>
  <c r="J19" i="16" s="1"/>
  <c r="J30" i="16" s="1"/>
  <c r="H93" i="16"/>
  <c r="I90" i="39"/>
  <c r="I21" i="39"/>
  <c r="I32" i="39" s="1"/>
  <c r="I22" i="39"/>
  <c r="I33" i="39" s="1"/>
  <c r="I20" i="39"/>
  <c r="I31" i="39" s="1"/>
  <c r="I24" i="39"/>
  <c r="I18" i="39"/>
  <c r="I29" i="39" s="1"/>
  <c r="I23" i="39"/>
  <c r="I34" i="39" s="1"/>
  <c r="H97" i="39"/>
  <c r="H97" i="16"/>
  <c r="G104" i="39"/>
  <c r="G107" i="39"/>
  <c r="H103" i="39"/>
  <c r="I96" i="38"/>
  <c r="G105" i="16"/>
  <c r="J292" i="30"/>
  <c r="I317" i="30"/>
  <c r="J17" i="39" s="1"/>
  <c r="I378" i="30"/>
  <c r="J19" i="39" s="1"/>
  <c r="J30" i="39" s="1"/>
  <c r="H105" i="38"/>
  <c r="H94" i="16"/>
  <c r="I91" i="38"/>
  <c r="H103" i="16"/>
  <c r="I97" i="38"/>
  <c r="G105" i="39"/>
  <c r="H107" i="38"/>
  <c r="H91" i="16"/>
  <c r="G106" i="39"/>
  <c r="H96" i="39"/>
  <c r="H104" i="38"/>
  <c r="I103" i="38"/>
  <c r="G107" i="16"/>
  <c r="H91" i="39"/>
  <c r="H102" i="38"/>
  <c r="G102" i="16"/>
  <c r="G104" i="16"/>
  <c r="I95" i="38"/>
  <c r="H95" i="39"/>
  <c r="J90" i="38"/>
  <c r="J21" i="38"/>
  <c r="J32" i="38" s="1"/>
  <c r="J23" i="38"/>
  <c r="J34" i="38" s="1"/>
  <c r="J22" i="38"/>
  <c r="J33" i="38" s="1"/>
  <c r="J18" i="38"/>
  <c r="J29" i="38" s="1"/>
  <c r="J24" i="38"/>
  <c r="J20" i="38"/>
  <c r="J31" i="38" s="1"/>
  <c r="H96" i="16"/>
  <c r="H106" i="38"/>
  <c r="G102" i="39"/>
  <c r="G106" i="16"/>
  <c r="I92" i="16"/>
  <c r="I94" i="38"/>
  <c r="H93" i="39"/>
  <c r="J92" i="38"/>
  <c r="J95" i="38" l="1"/>
  <c r="J97" i="38"/>
  <c r="H106" i="39"/>
  <c r="H105" i="16"/>
  <c r="I96" i="39"/>
  <c r="J23" i="16"/>
  <c r="J34" i="16" s="1"/>
  <c r="J90" i="16"/>
  <c r="J24" i="16"/>
  <c r="J20" i="16"/>
  <c r="J31" i="16" s="1"/>
  <c r="J21" i="16"/>
  <c r="J32" i="16" s="1"/>
  <c r="J18" i="16"/>
  <c r="J29" i="16" s="1"/>
  <c r="J22" i="16"/>
  <c r="J33" i="16" s="1"/>
  <c r="I94" i="16"/>
  <c r="J91" i="38"/>
  <c r="I91" i="39"/>
  <c r="K18" i="30"/>
  <c r="J104" i="30"/>
  <c r="K19" i="16" s="1"/>
  <c r="K30" i="16" s="1"/>
  <c r="J43" i="30"/>
  <c r="K17" i="16" s="1"/>
  <c r="H102" i="16"/>
  <c r="J103" i="38"/>
  <c r="I105" i="38"/>
  <c r="J96" i="38"/>
  <c r="H102" i="39"/>
  <c r="I93" i="39"/>
  <c r="I97" i="16"/>
  <c r="I107" i="38"/>
  <c r="I97" i="39"/>
  <c r="J94" i="38"/>
  <c r="H107" i="39"/>
  <c r="I102" i="38"/>
  <c r="I95" i="39"/>
  <c r="H106" i="16"/>
  <c r="I103" i="39"/>
  <c r="I93" i="16"/>
  <c r="J92" i="39"/>
  <c r="I94" i="39"/>
  <c r="H104" i="16"/>
  <c r="H105" i="39"/>
  <c r="I96" i="16"/>
  <c r="K241" i="30"/>
  <c r="L19" i="38" s="1"/>
  <c r="L30" i="38" s="1"/>
  <c r="L155" i="30"/>
  <c r="K180" i="30"/>
  <c r="L17" i="38" s="1"/>
  <c r="H107" i="16"/>
  <c r="I106" i="38"/>
  <c r="H104" i="39"/>
  <c r="J21" i="39"/>
  <c r="J32" i="39" s="1"/>
  <c r="J22" i="39"/>
  <c r="J33" i="39" s="1"/>
  <c r="J90" i="39"/>
  <c r="J18" i="39"/>
  <c r="J29" i="39" s="1"/>
  <c r="J23" i="39"/>
  <c r="J34" i="39" s="1"/>
  <c r="J24" i="39"/>
  <c r="J20" i="39"/>
  <c r="J31" i="39" s="1"/>
  <c r="I91" i="16"/>
  <c r="K92" i="38"/>
  <c r="I103" i="16"/>
  <c r="J93" i="38"/>
  <c r="K292" i="30"/>
  <c r="J378" i="30"/>
  <c r="K19" i="39" s="1"/>
  <c r="K30" i="39" s="1"/>
  <c r="J317" i="30"/>
  <c r="K17" i="39" s="1"/>
  <c r="J92" i="16"/>
  <c r="I104" i="38"/>
  <c r="I95" i="16"/>
  <c r="K90" i="38"/>
  <c r="K22" i="38"/>
  <c r="K33" i="38" s="1"/>
  <c r="K23" i="38"/>
  <c r="K34" i="38" s="1"/>
  <c r="K20" i="38"/>
  <c r="K31" i="38" s="1"/>
  <c r="K18" i="38"/>
  <c r="K29" i="38" s="1"/>
  <c r="K24" i="38"/>
  <c r="K21" i="38"/>
  <c r="K32" i="38" s="1"/>
  <c r="K92" i="39" l="1"/>
  <c r="J93" i="39"/>
  <c r="I102" i="16"/>
  <c r="J95" i="39"/>
  <c r="L92" i="38"/>
  <c r="I107" i="39"/>
  <c r="K94" i="38"/>
  <c r="K22" i="39"/>
  <c r="K33" i="39" s="1"/>
  <c r="K20" i="39"/>
  <c r="K31" i="39" s="1"/>
  <c r="K90" i="39"/>
  <c r="K18" i="39"/>
  <c r="K29" i="39" s="1"/>
  <c r="K24" i="39"/>
  <c r="K23" i="39"/>
  <c r="K34" i="39" s="1"/>
  <c r="K21" i="39"/>
  <c r="K32" i="39" s="1"/>
  <c r="J94" i="39"/>
  <c r="I107" i="16"/>
  <c r="I105" i="39"/>
  <c r="I106" i="39"/>
  <c r="I104" i="39"/>
  <c r="J95" i="16"/>
  <c r="K97" i="38"/>
  <c r="K103" i="38"/>
  <c r="J96" i="39"/>
  <c r="I104" i="16"/>
  <c r="K90" i="16"/>
  <c r="K18" i="16"/>
  <c r="K29" i="16" s="1"/>
  <c r="K20" i="16"/>
  <c r="K31" i="16" s="1"/>
  <c r="K23" i="16"/>
  <c r="K34" i="16" s="1"/>
  <c r="K24" i="16"/>
  <c r="K22" i="16"/>
  <c r="K33" i="16" s="1"/>
  <c r="K21" i="16"/>
  <c r="K32" i="16" s="1"/>
  <c r="I105" i="16"/>
  <c r="J93" i="16"/>
  <c r="K378" i="30"/>
  <c r="L19" i="39" s="1"/>
  <c r="L30" i="39" s="1"/>
  <c r="L292" i="30"/>
  <c r="K317" i="30"/>
  <c r="L17" i="39" s="1"/>
  <c r="J97" i="39"/>
  <c r="J103" i="39"/>
  <c r="K92" i="16"/>
  <c r="J97" i="16"/>
  <c r="J106" i="38"/>
  <c r="I106" i="16"/>
  <c r="J94" i="16"/>
  <c r="J91" i="39"/>
  <c r="L90" i="38"/>
  <c r="L21" i="38"/>
  <c r="L32" i="38" s="1"/>
  <c r="L20" i="38"/>
  <c r="L31" i="38" s="1"/>
  <c r="L18" i="38"/>
  <c r="L29" i="38" s="1"/>
  <c r="L22" i="38"/>
  <c r="L33" i="38" s="1"/>
  <c r="L23" i="38"/>
  <c r="L34" i="38" s="1"/>
  <c r="L24" i="38"/>
  <c r="J107" i="38"/>
  <c r="K104" i="30"/>
  <c r="L19" i="16" s="1"/>
  <c r="L30" i="16" s="1"/>
  <c r="L18" i="30"/>
  <c r="K43" i="30"/>
  <c r="L17" i="16" s="1"/>
  <c r="J91" i="16"/>
  <c r="K91" i="38"/>
  <c r="J104" i="38"/>
  <c r="K93" i="38"/>
  <c r="K96" i="38"/>
  <c r="K95" i="38"/>
  <c r="J103" i="16"/>
  <c r="L241" i="30"/>
  <c r="M19" i="38" s="1"/>
  <c r="M155" i="30"/>
  <c r="L180" i="30"/>
  <c r="M17" i="38" s="1"/>
  <c r="J105" i="38"/>
  <c r="I102" i="39"/>
  <c r="J102" i="38"/>
  <c r="J96" i="16"/>
  <c r="M30" i="38" l="1"/>
  <c r="K103" i="16"/>
  <c r="M90" i="38"/>
  <c r="M21" i="38"/>
  <c r="M22" i="38"/>
  <c r="M20" i="38"/>
  <c r="M18" i="38"/>
  <c r="M29" i="38" s="1"/>
  <c r="M24" i="38"/>
  <c r="M23" i="38"/>
  <c r="K107" i="38"/>
  <c r="K97" i="16"/>
  <c r="J102" i="16"/>
  <c r="L95" i="38"/>
  <c r="L92" i="39"/>
  <c r="K94" i="39"/>
  <c r="K105" i="38"/>
  <c r="J106" i="39"/>
  <c r="J105" i="39"/>
  <c r="J107" i="16"/>
  <c r="K102" i="38"/>
  <c r="L97" i="38"/>
  <c r="K104" i="38"/>
  <c r="K106" i="38"/>
  <c r="L91" i="38"/>
  <c r="K96" i="39"/>
  <c r="L93" i="38"/>
  <c r="J104" i="39"/>
  <c r="N155" i="30"/>
  <c r="M180" i="30"/>
  <c r="N17" i="38" s="1"/>
  <c r="M241" i="30"/>
  <c r="N19" i="38" s="1"/>
  <c r="N30" i="38" s="1"/>
  <c r="L18" i="16"/>
  <c r="L29" i="16" s="1"/>
  <c r="L23" i="16"/>
  <c r="L34" i="16" s="1"/>
  <c r="L22" i="16"/>
  <c r="L33" i="16" s="1"/>
  <c r="L20" i="16"/>
  <c r="L31" i="16" s="1"/>
  <c r="L21" i="16"/>
  <c r="L32" i="16" s="1"/>
  <c r="L24" i="16"/>
  <c r="L90" i="16"/>
  <c r="J102" i="39"/>
  <c r="K96" i="16"/>
  <c r="K93" i="39"/>
  <c r="L103" i="38"/>
  <c r="K103" i="39"/>
  <c r="J105" i="16"/>
  <c r="K97" i="39"/>
  <c r="L43" i="30"/>
  <c r="M17" i="16" s="1"/>
  <c r="L104" i="30"/>
  <c r="M19" i="16" s="1"/>
  <c r="M18" i="30"/>
  <c r="L24" i="39"/>
  <c r="L23" i="39"/>
  <c r="L34" i="39" s="1"/>
  <c r="L20" i="39"/>
  <c r="L31" i="39" s="1"/>
  <c r="L21" i="39"/>
  <c r="L32" i="39" s="1"/>
  <c r="L18" i="39"/>
  <c r="L29" i="39" s="1"/>
  <c r="L90" i="39"/>
  <c r="L22" i="39"/>
  <c r="L33" i="39" s="1"/>
  <c r="K93" i="16"/>
  <c r="J106" i="16"/>
  <c r="K95" i="39"/>
  <c r="K94" i="16"/>
  <c r="L94" i="38"/>
  <c r="K95" i="16"/>
  <c r="K91" i="39"/>
  <c r="M92" i="38"/>
  <c r="L92" i="16"/>
  <c r="L96" i="38"/>
  <c r="M292" i="30"/>
  <c r="L378" i="30"/>
  <c r="M19" i="39" s="1"/>
  <c r="L317" i="30"/>
  <c r="M17" i="39" s="1"/>
  <c r="J104" i="16"/>
  <c r="K91" i="16"/>
  <c r="J107" i="39"/>
  <c r="M31" i="38" l="1"/>
  <c r="M30" i="16"/>
  <c r="M33" i="38"/>
  <c r="M32" i="38"/>
  <c r="M30" i="39"/>
  <c r="M34" i="38"/>
  <c r="M95" i="38"/>
  <c r="M92" i="39"/>
  <c r="L96" i="39"/>
  <c r="M94" i="38"/>
  <c r="N292" i="30"/>
  <c r="M317" i="30"/>
  <c r="N17" i="39" s="1"/>
  <c r="M378" i="30"/>
  <c r="N19" i="39" s="1"/>
  <c r="N30" i="39" s="1"/>
  <c r="M103" i="38"/>
  <c r="K106" i="16"/>
  <c r="K104" i="16"/>
  <c r="K104" i="39"/>
  <c r="L94" i="16"/>
  <c r="L104" i="38"/>
  <c r="L103" i="39"/>
  <c r="M90" i="39"/>
  <c r="M18" i="39"/>
  <c r="M29" i="39" s="1"/>
  <c r="M24" i="39"/>
  <c r="M22" i="39"/>
  <c r="M23" i="39"/>
  <c r="M20" i="39"/>
  <c r="M21" i="39"/>
  <c r="L91" i="16"/>
  <c r="K105" i="39"/>
  <c r="L105" i="38"/>
  <c r="L107" i="38"/>
  <c r="L95" i="39"/>
  <c r="M104" i="30"/>
  <c r="N19" i="16" s="1"/>
  <c r="N30" i="16" s="1"/>
  <c r="N18" i="30"/>
  <c r="M43" i="30"/>
  <c r="N17" i="16" s="1"/>
  <c r="K107" i="16"/>
  <c r="L93" i="16"/>
  <c r="N92" i="38"/>
  <c r="L102" i="38"/>
  <c r="M96" i="38"/>
  <c r="K102" i="16"/>
  <c r="K106" i="39"/>
  <c r="M92" i="16"/>
  <c r="L95" i="16"/>
  <c r="N90" i="38"/>
  <c r="N20" i="38"/>
  <c r="N31" i="38" s="1"/>
  <c r="N24" i="38"/>
  <c r="N23" i="38"/>
  <c r="N34" i="38" s="1"/>
  <c r="N21" i="38"/>
  <c r="N32" i="38" s="1"/>
  <c r="N22" i="38"/>
  <c r="N33" i="38" s="1"/>
  <c r="N18" i="38"/>
  <c r="N29" i="38" s="1"/>
  <c r="M97" i="38"/>
  <c r="L93" i="39"/>
  <c r="L91" i="39"/>
  <c r="M90" i="16"/>
  <c r="M20" i="16"/>
  <c r="M21" i="16"/>
  <c r="M23" i="16"/>
  <c r="M18" i="16"/>
  <c r="M29" i="16" s="1"/>
  <c r="M24" i="16"/>
  <c r="M22" i="16"/>
  <c r="L96" i="16"/>
  <c r="O155" i="30"/>
  <c r="N180" i="30"/>
  <c r="O17" i="38" s="1"/>
  <c r="N241" i="30"/>
  <c r="O19" i="38" s="1"/>
  <c r="O30" i="38" s="1"/>
  <c r="K107" i="39"/>
  <c r="L106" i="38"/>
  <c r="M91" i="38"/>
  <c r="L103" i="16"/>
  <c r="L97" i="39"/>
  <c r="L97" i="16"/>
  <c r="K102" i="39"/>
  <c r="K105" i="16"/>
  <c r="L94" i="39"/>
  <c r="M93" i="38"/>
  <c r="M32" i="16" l="1"/>
  <c r="M32" i="39"/>
  <c r="M34" i="16"/>
  <c r="M31" i="16"/>
  <c r="M34" i="39"/>
  <c r="M33" i="39"/>
  <c r="M31" i="39"/>
  <c r="M33" i="16"/>
  <c r="M95" i="16"/>
  <c r="M103" i="16"/>
  <c r="O292" i="30"/>
  <c r="N317" i="30"/>
  <c r="O17" i="39" s="1"/>
  <c r="N378" i="30"/>
  <c r="O19" i="39" s="1"/>
  <c r="O30" i="39" s="1"/>
  <c r="M97" i="16"/>
  <c r="L102" i="16"/>
  <c r="M97" i="39"/>
  <c r="M103" i="39"/>
  <c r="M91" i="16"/>
  <c r="L104" i="39"/>
  <c r="N91" i="38"/>
  <c r="L106" i="16"/>
  <c r="M91" i="39"/>
  <c r="N103" i="38"/>
  <c r="M95" i="39"/>
  <c r="N95" i="38"/>
  <c r="M104" i="38"/>
  <c r="L105" i="39"/>
  <c r="O92" i="38"/>
  <c r="M94" i="16"/>
  <c r="N94" i="38"/>
  <c r="L104" i="16"/>
  <c r="N24" i="16"/>
  <c r="N22" i="16"/>
  <c r="N33" i="16" s="1"/>
  <c r="N18" i="16"/>
  <c r="N29" i="16" s="1"/>
  <c r="N20" i="16"/>
  <c r="N31" i="16" s="1"/>
  <c r="N90" i="16"/>
  <c r="N23" i="16"/>
  <c r="N34" i="16" s="1"/>
  <c r="N21" i="16"/>
  <c r="N32" i="16" s="1"/>
  <c r="M94" i="39"/>
  <c r="L107" i="39"/>
  <c r="M106" i="38"/>
  <c r="L102" i="39"/>
  <c r="M96" i="16"/>
  <c r="M102" i="38"/>
  <c r="O90" i="38"/>
  <c r="O20" i="38"/>
  <c r="O31" i="38" s="1"/>
  <c r="O22" i="38"/>
  <c r="O33" i="38" s="1"/>
  <c r="O18" i="38"/>
  <c r="O29" i="38" s="1"/>
  <c r="O24" i="38"/>
  <c r="O23" i="38"/>
  <c r="O34" i="38" s="1"/>
  <c r="O21" i="38"/>
  <c r="O32" i="38" s="1"/>
  <c r="M93" i="16"/>
  <c r="N96" i="38"/>
  <c r="N104" i="30"/>
  <c r="O19" i="16" s="1"/>
  <c r="O30" i="16" s="1"/>
  <c r="O18" i="30"/>
  <c r="N43" i="30"/>
  <c r="O17" i="16" s="1"/>
  <c r="M93" i="39"/>
  <c r="O241" i="30"/>
  <c r="P19" i="38" s="1"/>
  <c r="P30" i="38" s="1"/>
  <c r="O180" i="30"/>
  <c r="P17" i="38" s="1"/>
  <c r="P155" i="30"/>
  <c r="N97" i="38"/>
  <c r="N92" i="16"/>
  <c r="N92" i="39"/>
  <c r="M107" i="38"/>
  <c r="L107" i="16"/>
  <c r="N93" i="38"/>
  <c r="L106" i="39"/>
  <c r="M96" i="39"/>
  <c r="L105" i="16"/>
  <c r="N20" i="39"/>
  <c r="N31" i="39" s="1"/>
  <c r="N22" i="39"/>
  <c r="N33" i="39" s="1"/>
  <c r="N18" i="39"/>
  <c r="N29" i="39" s="1"/>
  <c r="N21" i="39"/>
  <c r="N32" i="39" s="1"/>
  <c r="N23" i="39"/>
  <c r="N34" i="39" s="1"/>
  <c r="N24" i="39"/>
  <c r="N90" i="39"/>
  <c r="M105" i="38"/>
  <c r="O91" i="38" l="1"/>
  <c r="N105" i="38"/>
  <c r="N106" i="38"/>
  <c r="N95" i="39"/>
  <c r="O95" i="38"/>
  <c r="M107" i="16"/>
  <c r="N95" i="16"/>
  <c r="O104" i="30"/>
  <c r="P19" i="16" s="1"/>
  <c r="P30" i="16" s="1"/>
  <c r="P18" i="30"/>
  <c r="O43" i="30"/>
  <c r="P17" i="16" s="1"/>
  <c r="M104" i="39"/>
  <c r="M102" i="16"/>
  <c r="N104" i="38"/>
  <c r="N103" i="39"/>
  <c r="N91" i="39"/>
  <c r="N97" i="16"/>
  <c r="N102" i="38"/>
  <c r="O92" i="39"/>
  <c r="N103" i="16"/>
  <c r="O96" i="38"/>
  <c r="P92" i="38"/>
  <c r="N91" i="16"/>
  <c r="N93" i="39"/>
  <c r="M104" i="16"/>
  <c r="N107" i="38"/>
  <c r="O94" i="38"/>
  <c r="N94" i="16"/>
  <c r="M105" i="16"/>
  <c r="M106" i="39"/>
  <c r="O23" i="39"/>
  <c r="O34" i="39" s="1"/>
  <c r="O90" i="39"/>
  <c r="O18" i="39"/>
  <c r="O29" i="39" s="1"/>
  <c r="O20" i="39"/>
  <c r="O31" i="39" s="1"/>
  <c r="O24" i="39"/>
  <c r="O22" i="39"/>
  <c r="O33" i="39" s="1"/>
  <c r="O21" i="39"/>
  <c r="O32" i="39" s="1"/>
  <c r="M106" i="16"/>
  <c r="M105" i="39"/>
  <c r="M107" i="39"/>
  <c r="O93" i="38"/>
  <c r="N97" i="39"/>
  <c r="N96" i="39"/>
  <c r="O20" i="16"/>
  <c r="O31" i="16" s="1"/>
  <c r="O23" i="16"/>
  <c r="O34" i="16" s="1"/>
  <c r="O18" i="16"/>
  <c r="O29" i="16" s="1"/>
  <c r="O22" i="16"/>
  <c r="O33" i="16" s="1"/>
  <c r="O24" i="16"/>
  <c r="O21" i="16"/>
  <c r="O32" i="16" s="1"/>
  <c r="O90" i="16"/>
  <c r="N96" i="16"/>
  <c r="P292" i="30"/>
  <c r="O378" i="30"/>
  <c r="P19" i="39" s="1"/>
  <c r="P30" i="39" s="1"/>
  <c r="O317" i="30"/>
  <c r="P17" i="39" s="1"/>
  <c r="P180" i="30"/>
  <c r="Q17" i="38" s="1"/>
  <c r="Q155" i="30"/>
  <c r="P241" i="30"/>
  <c r="Q19" i="38" s="1"/>
  <c r="Q30" i="38" s="1"/>
  <c r="M102" i="39"/>
  <c r="N94" i="39"/>
  <c r="P90" i="38"/>
  <c r="P23" i="38"/>
  <c r="P34" i="38" s="1"/>
  <c r="P22" i="38"/>
  <c r="P33" i="38" s="1"/>
  <c r="P18" i="38"/>
  <c r="P29" i="38" s="1"/>
  <c r="P24" i="38"/>
  <c r="P20" i="38"/>
  <c r="P31" i="38" s="1"/>
  <c r="P21" i="38"/>
  <c r="P32" i="38" s="1"/>
  <c r="O92" i="16"/>
  <c r="O97" i="38"/>
  <c r="N93" i="16"/>
  <c r="O103" i="38"/>
  <c r="P92" i="39" l="1"/>
  <c r="O95" i="16"/>
  <c r="O93" i="39"/>
  <c r="N106" i="39"/>
  <c r="P94" i="38"/>
  <c r="P93" i="38"/>
  <c r="P317" i="30"/>
  <c r="Q17" i="39" s="1"/>
  <c r="P378" i="30"/>
  <c r="Q19" i="39" s="1"/>
  <c r="Q30" i="39" s="1"/>
  <c r="Q292" i="30"/>
  <c r="O91" i="16"/>
  <c r="O91" i="39"/>
  <c r="O103" i="39"/>
  <c r="P97" i="38"/>
  <c r="N105" i="16"/>
  <c r="N102" i="16"/>
  <c r="O107" i="38"/>
  <c r="O96" i="16"/>
  <c r="N107" i="39"/>
  <c r="P104" i="30"/>
  <c r="Q19" i="16" s="1"/>
  <c r="Q30" i="16" s="1"/>
  <c r="Q18" i="30"/>
  <c r="P43" i="30"/>
  <c r="Q17" i="16" s="1"/>
  <c r="N106" i="16"/>
  <c r="P23" i="16"/>
  <c r="P34" i="16" s="1"/>
  <c r="P20" i="16"/>
  <c r="P31" i="16" s="1"/>
  <c r="P21" i="16"/>
  <c r="P32" i="16" s="1"/>
  <c r="P24" i="16"/>
  <c r="P90" i="16"/>
  <c r="P18" i="16"/>
  <c r="P29" i="16" s="1"/>
  <c r="P22" i="16"/>
  <c r="P33" i="16" s="1"/>
  <c r="O106" i="38"/>
  <c r="R155" i="30"/>
  <c r="Q180" i="30"/>
  <c r="R17" i="38" s="1"/>
  <c r="Q241" i="30"/>
  <c r="R19" i="38" s="1"/>
  <c r="R30" i="38" s="1"/>
  <c r="O96" i="39"/>
  <c r="O103" i="16"/>
  <c r="P91" i="38"/>
  <c r="Q90" i="38"/>
  <c r="Q23" i="38"/>
  <c r="Q34" i="38" s="1"/>
  <c r="Q21" i="38"/>
  <c r="Q32" i="38" s="1"/>
  <c r="Q20" i="38"/>
  <c r="Q31" i="38" s="1"/>
  <c r="Q18" i="38"/>
  <c r="Q29" i="38" s="1"/>
  <c r="Q22" i="38"/>
  <c r="Q33" i="38" s="1"/>
  <c r="Q24" i="38"/>
  <c r="N107" i="16"/>
  <c r="O93" i="16"/>
  <c r="P92" i="16"/>
  <c r="O102" i="38"/>
  <c r="Q92" i="38"/>
  <c r="P95" i="38"/>
  <c r="N105" i="39"/>
  <c r="O104" i="38"/>
  <c r="O94" i="39"/>
  <c r="O105" i="38"/>
  <c r="N104" i="39"/>
  <c r="P103" i="38"/>
  <c r="N102" i="39"/>
  <c r="N104" i="16"/>
  <c r="P96" i="38"/>
  <c r="O94" i="16"/>
  <c r="O95" i="39"/>
  <c r="P20" i="39"/>
  <c r="P31" i="39" s="1"/>
  <c r="P22" i="39"/>
  <c r="P33" i="39" s="1"/>
  <c r="P18" i="39"/>
  <c r="P29" i="39" s="1"/>
  <c r="P23" i="39"/>
  <c r="P34" i="39" s="1"/>
  <c r="P21" i="39"/>
  <c r="P32" i="39" s="1"/>
  <c r="P90" i="39"/>
  <c r="P24" i="39"/>
  <c r="O97" i="16"/>
  <c r="O97" i="39"/>
  <c r="P96" i="39" l="1"/>
  <c r="P93" i="39"/>
  <c r="P107" i="38"/>
  <c r="Q95" i="38"/>
  <c r="P95" i="16"/>
  <c r="P97" i="39"/>
  <c r="O106" i="39"/>
  <c r="P106" i="38"/>
  <c r="Q91" i="38"/>
  <c r="P102" i="38"/>
  <c r="O107" i="39"/>
  <c r="P91" i="16"/>
  <c r="O107" i="16"/>
  <c r="Q378" i="30"/>
  <c r="R19" i="39" s="1"/>
  <c r="R30" i="39" s="1"/>
  <c r="R292" i="30"/>
  <c r="Q317" i="30"/>
  <c r="R17" i="39" s="1"/>
  <c r="P105" i="38"/>
  <c r="P94" i="39"/>
  <c r="O104" i="16"/>
  <c r="Q94" i="38"/>
  <c r="R92" i="38"/>
  <c r="P97" i="16"/>
  <c r="Q20" i="16"/>
  <c r="Q31" i="16" s="1"/>
  <c r="Q23" i="16"/>
  <c r="Q34" i="16" s="1"/>
  <c r="Q24" i="16"/>
  <c r="Q21" i="16"/>
  <c r="Q32" i="16" s="1"/>
  <c r="Q90" i="16"/>
  <c r="Q22" i="16"/>
  <c r="Q33" i="16" s="1"/>
  <c r="Q18" i="16"/>
  <c r="Q29" i="16" s="1"/>
  <c r="O102" i="39"/>
  <c r="Q21" i="39"/>
  <c r="Q32" i="39" s="1"/>
  <c r="Q24" i="39"/>
  <c r="Q22" i="39"/>
  <c r="Q33" i="39" s="1"/>
  <c r="Q23" i="39"/>
  <c r="Q34" i="39" s="1"/>
  <c r="Q18" i="39"/>
  <c r="Q29" i="39" s="1"/>
  <c r="Q90" i="39"/>
  <c r="Q20" i="39"/>
  <c r="Q31" i="39" s="1"/>
  <c r="Q93" i="38"/>
  <c r="Q96" i="38"/>
  <c r="R90" i="38"/>
  <c r="R20" i="38"/>
  <c r="R31" i="38" s="1"/>
  <c r="R18" i="38"/>
  <c r="R29" i="38" s="1"/>
  <c r="R24" i="38"/>
  <c r="R21" i="38"/>
  <c r="R32" i="38" s="1"/>
  <c r="R23" i="38"/>
  <c r="R34" i="38" s="1"/>
  <c r="R22" i="38"/>
  <c r="R33" i="38" s="1"/>
  <c r="P94" i="16"/>
  <c r="R18" i="30"/>
  <c r="Q104" i="30"/>
  <c r="R19" i="16" s="1"/>
  <c r="R30" i="16" s="1"/>
  <c r="Q43" i="30"/>
  <c r="R17" i="16" s="1"/>
  <c r="O106" i="16"/>
  <c r="Q92" i="39"/>
  <c r="P91" i="39"/>
  <c r="P103" i="16"/>
  <c r="R241" i="30"/>
  <c r="S19" i="38" s="1"/>
  <c r="S155" i="30"/>
  <c r="R180" i="30"/>
  <c r="S17" i="38" s="1"/>
  <c r="B17" i="38" s="1"/>
  <c r="P93" i="16"/>
  <c r="Q92" i="16"/>
  <c r="P103" i="39"/>
  <c r="O105" i="16"/>
  <c r="P95" i="39"/>
  <c r="O105" i="39"/>
  <c r="Q103" i="38"/>
  <c r="P96" i="16"/>
  <c r="O102" i="16"/>
  <c r="Q97" i="38"/>
  <c r="P104" i="38"/>
  <c r="O104" i="39"/>
  <c r="S30" i="38" l="1"/>
  <c r="B30" i="38" s="1"/>
  <c r="B19" i="38"/>
  <c r="S292" i="30"/>
  <c r="R378" i="30"/>
  <c r="S19" i="39" s="1"/>
  <c r="R317" i="30"/>
  <c r="S17" i="39" s="1"/>
  <c r="B17" i="39" s="1"/>
  <c r="S90" i="38"/>
  <c r="S22" i="38"/>
  <c r="S21" i="38"/>
  <c r="S20" i="38"/>
  <c r="S24" i="38"/>
  <c r="B24" i="38" s="1"/>
  <c r="S18" i="38"/>
  <c r="S29" i="38" s="1"/>
  <c r="S23" i="38"/>
  <c r="P102" i="39"/>
  <c r="R93" i="38"/>
  <c r="Q95" i="16"/>
  <c r="R92" i="39"/>
  <c r="Q102" i="38"/>
  <c r="R91" i="38"/>
  <c r="Q93" i="39"/>
  <c r="Q91" i="16"/>
  <c r="P106" i="39"/>
  <c r="S241" i="30"/>
  <c r="T19" i="38" s="1"/>
  <c r="T30" i="38" s="1"/>
  <c r="S180" i="30"/>
  <c r="T17" i="38" s="1"/>
  <c r="T155" i="30"/>
  <c r="Q91" i="39"/>
  <c r="Q106" i="38"/>
  <c r="P104" i="39"/>
  <c r="P105" i="16"/>
  <c r="Q103" i="16"/>
  <c r="S92" i="38"/>
  <c r="R95" i="38"/>
  <c r="Q107" i="38"/>
  <c r="Q94" i="16"/>
  <c r="R103" i="38"/>
  <c r="R96" i="38"/>
  <c r="Q96" i="39"/>
  <c r="Q97" i="16"/>
  <c r="P102" i="16"/>
  <c r="P107" i="16"/>
  <c r="R21" i="16"/>
  <c r="R32" i="16" s="1"/>
  <c r="R24" i="16"/>
  <c r="R18" i="16"/>
  <c r="R29" i="16" s="1"/>
  <c r="R22" i="16"/>
  <c r="R33" i="16" s="1"/>
  <c r="R20" i="16"/>
  <c r="R31" i="16" s="1"/>
  <c r="R23" i="16"/>
  <c r="R34" i="16" s="1"/>
  <c r="R90" i="16"/>
  <c r="Q95" i="39"/>
  <c r="P104" i="16"/>
  <c r="Q103" i="39"/>
  <c r="R92" i="16"/>
  <c r="R94" i="38"/>
  <c r="Q97" i="39"/>
  <c r="Q96" i="16"/>
  <c r="Q105" i="38"/>
  <c r="P105" i="39"/>
  <c r="P107" i="39"/>
  <c r="R104" i="30"/>
  <c r="S19" i="16" s="1"/>
  <c r="S18" i="30"/>
  <c r="R43" i="30"/>
  <c r="S17" i="16" s="1"/>
  <c r="B17" i="16" s="1"/>
  <c r="R97" i="38"/>
  <c r="Q104" i="38"/>
  <c r="Q94" i="39"/>
  <c r="Q93" i="16"/>
  <c r="R18" i="39"/>
  <c r="R29" i="39" s="1"/>
  <c r="R22" i="39"/>
  <c r="R33" i="39" s="1"/>
  <c r="R24" i="39"/>
  <c r="R90" i="39"/>
  <c r="R23" i="39"/>
  <c r="R34" i="39" s="1"/>
  <c r="R21" i="39"/>
  <c r="R32" i="39" s="1"/>
  <c r="R20" i="39"/>
  <c r="R31" i="39" s="1"/>
  <c r="P106" i="16"/>
  <c r="S32" i="38" l="1"/>
  <c r="B32" i="38" s="1"/>
  <c r="B21" i="38"/>
  <c r="S33" i="38"/>
  <c r="B33" i="38" s="1"/>
  <c r="B22" i="38"/>
  <c r="S34" i="38"/>
  <c r="B34" i="38" s="1"/>
  <c r="B23" i="38"/>
  <c r="S30" i="39"/>
  <c r="B30" i="39" s="1"/>
  <c r="B19" i="39"/>
  <c r="B29" i="38"/>
  <c r="B18" i="38"/>
  <c r="S30" i="16"/>
  <c r="B30" i="16" s="1"/>
  <c r="B19" i="16"/>
  <c r="S31" i="38"/>
  <c r="B31" i="38" s="1"/>
  <c r="B20" i="38"/>
  <c r="T92" i="38"/>
  <c r="Q104" i="39"/>
  <c r="Q106" i="16"/>
  <c r="S95" i="38"/>
  <c r="S92" i="16"/>
  <c r="Q107" i="16"/>
  <c r="R105" i="38"/>
  <c r="R106" i="38"/>
  <c r="S92" i="39"/>
  <c r="S24" i="39"/>
  <c r="B24" i="39" s="1"/>
  <c r="S20" i="39"/>
  <c r="S23" i="39"/>
  <c r="S22" i="39"/>
  <c r="S18" i="39"/>
  <c r="S29" i="39" s="1"/>
  <c r="S90" i="39"/>
  <c r="S21" i="39"/>
  <c r="R94" i="39"/>
  <c r="R96" i="39"/>
  <c r="R96" i="16"/>
  <c r="Q105" i="16"/>
  <c r="R104" i="38"/>
  <c r="S96" i="38"/>
  <c r="S378" i="30"/>
  <c r="T19" i="39" s="1"/>
  <c r="T30" i="39" s="1"/>
  <c r="T292" i="30"/>
  <c r="S317" i="30"/>
  <c r="T17" i="39" s="1"/>
  <c r="Q106" i="39"/>
  <c r="R93" i="16"/>
  <c r="R103" i="39"/>
  <c r="S91" i="38"/>
  <c r="Q105" i="39"/>
  <c r="R97" i="39"/>
  <c r="R103" i="16"/>
  <c r="R95" i="16"/>
  <c r="S103" i="38"/>
  <c r="R102" i="38"/>
  <c r="S97" i="38"/>
  <c r="S104" i="30"/>
  <c r="T19" i="16" s="1"/>
  <c r="T30" i="16" s="1"/>
  <c r="T18" i="30"/>
  <c r="S43" i="30"/>
  <c r="T17" i="16" s="1"/>
  <c r="R95" i="39"/>
  <c r="Q104" i="16"/>
  <c r="R91" i="16"/>
  <c r="Q107" i="39"/>
  <c r="S93" i="38"/>
  <c r="R93" i="39"/>
  <c r="R97" i="16"/>
  <c r="T241" i="30"/>
  <c r="U19" i="38" s="1"/>
  <c r="U30" i="38" s="1"/>
  <c r="U155" i="30"/>
  <c r="T180" i="30"/>
  <c r="U17" i="38" s="1"/>
  <c r="Q102" i="16"/>
  <c r="R91" i="39"/>
  <c r="S18" i="16"/>
  <c r="S29" i="16" s="1"/>
  <c r="S23" i="16"/>
  <c r="S21" i="16"/>
  <c r="S24" i="16"/>
  <c r="B24" i="16" s="1"/>
  <c r="S22" i="16"/>
  <c r="S20" i="16"/>
  <c r="S90" i="16"/>
  <c r="R94" i="16"/>
  <c r="R107" i="38"/>
  <c r="Q102" i="39"/>
  <c r="T90" i="38"/>
  <c r="T22" i="38"/>
  <c r="T33" i="38" s="1"/>
  <c r="T21" i="38"/>
  <c r="T32" i="38" s="1"/>
  <c r="T20" i="38"/>
  <c r="T31" i="38" s="1"/>
  <c r="T18" i="38"/>
  <c r="T29" i="38" s="1"/>
  <c r="T24" i="38"/>
  <c r="T23" i="38"/>
  <c r="T34" i="38" s="1"/>
  <c r="S94" i="38"/>
  <c r="B35" i="38" l="1"/>
  <c r="S33" i="16"/>
  <c r="B33" i="16" s="1"/>
  <c r="B22" i="16"/>
  <c r="S32" i="39"/>
  <c r="B32" i="39" s="1"/>
  <c r="B21" i="39"/>
  <c r="S32" i="16"/>
  <c r="B32" i="16" s="1"/>
  <c r="B21" i="16"/>
  <c r="S33" i="39"/>
  <c r="B33" i="39" s="1"/>
  <c r="B22" i="39"/>
  <c r="S34" i="39"/>
  <c r="B34" i="39" s="1"/>
  <c r="B23" i="39"/>
  <c r="S31" i="16"/>
  <c r="B31" i="16" s="1"/>
  <c r="B20" i="16"/>
  <c r="S34" i="16"/>
  <c r="B34" i="16" s="1"/>
  <c r="B23" i="16"/>
  <c r="S31" i="39"/>
  <c r="B31" i="39" s="1"/>
  <c r="B20" i="39"/>
  <c r="B29" i="39"/>
  <c r="B18" i="39"/>
  <c r="B29" i="16"/>
  <c r="B18" i="16"/>
  <c r="S94" i="16"/>
  <c r="T94" i="38"/>
  <c r="T95" i="38"/>
  <c r="S91" i="16"/>
  <c r="S105" i="38"/>
  <c r="R102" i="39"/>
  <c r="T97" i="38"/>
  <c r="S95" i="16"/>
  <c r="T91" i="38"/>
  <c r="S97" i="16"/>
  <c r="T43" i="30"/>
  <c r="U17" i="16" s="1"/>
  <c r="U18" i="30"/>
  <c r="T104" i="30"/>
  <c r="U19" i="16" s="1"/>
  <c r="U30" i="16" s="1"/>
  <c r="R106" i="16"/>
  <c r="T24" i="39"/>
  <c r="T21" i="39"/>
  <c r="T32" i="39" s="1"/>
  <c r="T22" i="39"/>
  <c r="T33" i="39" s="1"/>
  <c r="T90" i="39"/>
  <c r="T18" i="39"/>
  <c r="T29" i="39" s="1"/>
  <c r="T20" i="39"/>
  <c r="T31" i="39" s="1"/>
  <c r="T23" i="39"/>
  <c r="T34" i="39" s="1"/>
  <c r="S95" i="39"/>
  <c r="S103" i="39"/>
  <c r="S106" i="38"/>
  <c r="T92" i="16"/>
  <c r="T317" i="30"/>
  <c r="U17" i="39" s="1"/>
  <c r="U292" i="30"/>
  <c r="T378" i="30"/>
  <c r="U19" i="39" s="1"/>
  <c r="U30" i="39" s="1"/>
  <c r="R105" i="39"/>
  <c r="S96" i="39"/>
  <c r="T93" i="38"/>
  <c r="S104" i="38"/>
  <c r="R104" i="16"/>
  <c r="T92" i="39"/>
  <c r="R107" i="16"/>
  <c r="S93" i="39"/>
  <c r="S96" i="16"/>
  <c r="R102" i="16"/>
  <c r="S97" i="39"/>
  <c r="R105" i="16"/>
  <c r="U90" i="38"/>
  <c r="U22" i="38"/>
  <c r="U33" i="38" s="1"/>
  <c r="U18" i="38"/>
  <c r="U29" i="38" s="1"/>
  <c r="U20" i="38"/>
  <c r="U31" i="38" s="1"/>
  <c r="U23" i="38"/>
  <c r="U34" i="38" s="1"/>
  <c r="U24" i="38"/>
  <c r="U21" i="38"/>
  <c r="U32" i="38" s="1"/>
  <c r="S107" i="38"/>
  <c r="S94" i="39"/>
  <c r="S103" i="16"/>
  <c r="T96" i="38"/>
  <c r="V155" i="30"/>
  <c r="U241" i="30"/>
  <c r="V19" i="38" s="1"/>
  <c r="V30" i="38" s="1"/>
  <c r="U180" i="30"/>
  <c r="V17" i="38" s="1"/>
  <c r="R106" i="39"/>
  <c r="S93" i="16"/>
  <c r="U92" i="38"/>
  <c r="S91" i="39"/>
  <c r="T103" i="38"/>
  <c r="R104" i="39"/>
  <c r="T18" i="16"/>
  <c r="T29" i="16" s="1"/>
  <c r="T20" i="16"/>
  <c r="T31" i="16" s="1"/>
  <c r="T90" i="16"/>
  <c r="T21" i="16"/>
  <c r="T32" i="16" s="1"/>
  <c r="T22" i="16"/>
  <c r="T33" i="16" s="1"/>
  <c r="T23" i="16"/>
  <c r="T34" i="16" s="1"/>
  <c r="T24" i="16"/>
  <c r="S102" i="38"/>
  <c r="R107" i="39"/>
  <c r="B35" i="39" l="1"/>
  <c r="B35" i="16"/>
  <c r="S102" i="39"/>
  <c r="S105" i="39"/>
  <c r="T103" i="39"/>
  <c r="U378" i="30"/>
  <c r="V19" i="39" s="1"/>
  <c r="V30" i="39" s="1"/>
  <c r="U317" i="30"/>
  <c r="V17" i="39" s="1"/>
  <c r="V292" i="30"/>
  <c r="T96" i="39"/>
  <c r="U20" i="16"/>
  <c r="U31" i="16" s="1"/>
  <c r="U21" i="16"/>
  <c r="U32" i="16" s="1"/>
  <c r="U18" i="16"/>
  <c r="U29" i="16" s="1"/>
  <c r="U24" i="16"/>
  <c r="U23" i="16"/>
  <c r="U34" i="16" s="1"/>
  <c r="U22" i="16"/>
  <c r="U33" i="16" s="1"/>
  <c r="U90" i="16"/>
  <c r="T102" i="38"/>
  <c r="S106" i="16"/>
  <c r="U92" i="39"/>
  <c r="U103" i="38"/>
  <c r="T96" i="16"/>
  <c r="T107" i="38"/>
  <c r="U94" i="38"/>
  <c r="S107" i="39"/>
  <c r="U21" i="39"/>
  <c r="U32" i="39" s="1"/>
  <c r="U24" i="39"/>
  <c r="U18" i="39"/>
  <c r="U29" i="39" s="1"/>
  <c r="U90" i="39"/>
  <c r="U23" i="39"/>
  <c r="U34" i="39" s="1"/>
  <c r="U20" i="39"/>
  <c r="U31" i="39" s="1"/>
  <c r="U22" i="39"/>
  <c r="U33" i="39" s="1"/>
  <c r="T93" i="39"/>
  <c r="S102" i="16"/>
  <c r="S105" i="16"/>
  <c r="S107" i="16"/>
  <c r="U97" i="38"/>
  <c r="T91" i="39"/>
  <c r="W155" i="30"/>
  <c r="V241" i="30"/>
  <c r="W19" i="38" s="1"/>
  <c r="W30" i="38" s="1"/>
  <c r="V180" i="30"/>
  <c r="W17" i="38" s="1"/>
  <c r="T95" i="16"/>
  <c r="T94" i="16"/>
  <c r="S104" i="16"/>
  <c r="U96" i="38"/>
  <c r="T103" i="16"/>
  <c r="T106" i="38"/>
  <c r="T97" i="39"/>
  <c r="U93" i="38"/>
  <c r="S104" i="39"/>
  <c r="T104" i="38"/>
  <c r="T93" i="16"/>
  <c r="T91" i="16"/>
  <c r="V18" i="30"/>
  <c r="U104" i="30"/>
  <c r="V19" i="16" s="1"/>
  <c r="V30" i="16" s="1"/>
  <c r="U43" i="30"/>
  <c r="V17" i="16" s="1"/>
  <c r="T97" i="16"/>
  <c r="V90" i="38"/>
  <c r="V21" i="38"/>
  <c r="V32" i="38" s="1"/>
  <c r="V24" i="38"/>
  <c r="V18" i="38"/>
  <c r="V29" i="38" s="1"/>
  <c r="V22" i="38"/>
  <c r="V33" i="38" s="1"/>
  <c r="V20" i="38"/>
  <c r="V31" i="38" s="1"/>
  <c r="V23" i="38"/>
  <c r="V34" i="38" s="1"/>
  <c r="U91" i="38"/>
  <c r="S106" i="39"/>
  <c r="T95" i="39"/>
  <c r="T105" i="38"/>
  <c r="V92" i="38"/>
  <c r="U95" i="38"/>
  <c r="T94" i="39"/>
  <c r="U92" i="16"/>
  <c r="V97" i="38" l="1"/>
  <c r="W90" i="38"/>
  <c r="W21" i="38"/>
  <c r="W32" i="38" s="1"/>
  <c r="W20" i="38"/>
  <c r="W31" i="38" s="1"/>
  <c r="W18" i="38"/>
  <c r="W29" i="38" s="1"/>
  <c r="W22" i="38"/>
  <c r="W33" i="38" s="1"/>
  <c r="W24" i="38"/>
  <c r="W23" i="38"/>
  <c r="W34" i="38" s="1"/>
  <c r="U95" i="39"/>
  <c r="T107" i="16"/>
  <c r="V103" i="38"/>
  <c r="U103" i="16"/>
  <c r="V92" i="16"/>
  <c r="U102" i="38"/>
  <c r="V94" i="38"/>
  <c r="V43" i="30"/>
  <c r="W17" i="16" s="1"/>
  <c r="W18" i="30"/>
  <c r="V104" i="30"/>
  <c r="W19" i="16" s="1"/>
  <c r="W30" i="16" s="1"/>
  <c r="U104" i="38"/>
  <c r="W92" i="38"/>
  <c r="U93" i="39"/>
  <c r="U94" i="16"/>
  <c r="T102" i="16"/>
  <c r="U107" i="38"/>
  <c r="T105" i="16"/>
  <c r="W180" i="30"/>
  <c r="X17" i="38" s="1"/>
  <c r="X155" i="30"/>
  <c r="W241" i="30"/>
  <c r="X19" i="38" s="1"/>
  <c r="X30" i="38" s="1"/>
  <c r="U93" i="16"/>
  <c r="T106" i="39"/>
  <c r="V96" i="38"/>
  <c r="T102" i="39"/>
  <c r="U96" i="39"/>
  <c r="W292" i="30"/>
  <c r="V378" i="30"/>
  <c r="W19" i="39" s="1"/>
  <c r="W30" i="39" s="1"/>
  <c r="V317" i="30"/>
  <c r="W17" i="39" s="1"/>
  <c r="V93" i="38"/>
  <c r="U103" i="39"/>
  <c r="U95" i="16"/>
  <c r="V24" i="39"/>
  <c r="V20" i="39"/>
  <c r="V31" i="39" s="1"/>
  <c r="V23" i="39"/>
  <c r="V34" i="39" s="1"/>
  <c r="V18" i="39"/>
  <c r="V29" i="39" s="1"/>
  <c r="V21" i="39"/>
  <c r="V32" i="39" s="1"/>
  <c r="V22" i="39"/>
  <c r="V33" i="39" s="1"/>
  <c r="V90" i="39"/>
  <c r="V95" i="38"/>
  <c r="T104" i="16"/>
  <c r="T104" i="39"/>
  <c r="U91" i="39"/>
  <c r="U96" i="16"/>
  <c r="V92" i="39"/>
  <c r="U97" i="39"/>
  <c r="U105" i="38"/>
  <c r="U97" i="16"/>
  <c r="T105" i="39"/>
  <c r="U106" i="38"/>
  <c r="V91" i="38"/>
  <c r="V20" i="16"/>
  <c r="V31" i="16" s="1"/>
  <c r="V90" i="16"/>
  <c r="V21" i="16"/>
  <c r="V32" i="16" s="1"/>
  <c r="V18" i="16"/>
  <c r="V29" i="16" s="1"/>
  <c r="V22" i="16"/>
  <c r="V33" i="16" s="1"/>
  <c r="V23" i="16"/>
  <c r="V34" i="16" s="1"/>
  <c r="V24" i="16"/>
  <c r="T106" i="16"/>
  <c r="U94" i="39"/>
  <c r="U91" i="16"/>
  <c r="T107" i="39"/>
  <c r="U105" i="39" l="1"/>
  <c r="V104" i="38"/>
  <c r="V103" i="39"/>
  <c r="V97" i="16"/>
  <c r="V97" i="39"/>
  <c r="U107" i="39"/>
  <c r="W103" i="38"/>
  <c r="W22" i="16"/>
  <c r="W33" i="16" s="1"/>
  <c r="W20" i="16"/>
  <c r="W31" i="16" s="1"/>
  <c r="W23" i="16"/>
  <c r="W34" i="16" s="1"/>
  <c r="W18" i="16"/>
  <c r="W29" i="16" s="1"/>
  <c r="W24" i="16"/>
  <c r="W21" i="16"/>
  <c r="W32" i="16" s="1"/>
  <c r="W90" i="16"/>
  <c r="W95" i="38"/>
  <c r="V93" i="16"/>
  <c r="V96" i="16"/>
  <c r="V105" i="38"/>
  <c r="W91" i="38"/>
  <c r="U102" i="16"/>
  <c r="V95" i="16"/>
  <c r="V106" i="38"/>
  <c r="U104" i="39"/>
  <c r="V103" i="16"/>
  <c r="U106" i="39"/>
  <c r="W93" i="38"/>
  <c r="U107" i="16"/>
  <c r="V95" i="39"/>
  <c r="U106" i="16"/>
  <c r="W90" i="39"/>
  <c r="W22" i="39"/>
  <c r="W33" i="39" s="1"/>
  <c r="W21" i="39"/>
  <c r="W32" i="39" s="1"/>
  <c r="W20" i="39"/>
  <c r="W31" i="39" s="1"/>
  <c r="W18" i="39"/>
  <c r="W29" i="39" s="1"/>
  <c r="W23" i="39"/>
  <c r="W34" i="39" s="1"/>
  <c r="W24" i="39"/>
  <c r="W94" i="38"/>
  <c r="V96" i="39"/>
  <c r="V94" i="39"/>
  <c r="W92" i="39"/>
  <c r="V107" i="38"/>
  <c r="U102" i="39"/>
  <c r="V102" i="38"/>
  <c r="V91" i="16"/>
  <c r="V94" i="16"/>
  <c r="V91" i="39"/>
  <c r="X292" i="30"/>
  <c r="W378" i="30"/>
  <c r="X19" i="39" s="1"/>
  <c r="X30" i="39" s="1"/>
  <c r="W317" i="30"/>
  <c r="X17" i="39" s="1"/>
  <c r="X92" i="38"/>
  <c r="U104" i="16"/>
  <c r="Y155" i="30"/>
  <c r="X241" i="30"/>
  <c r="Y19" i="38" s="1"/>
  <c r="Y30" i="38" s="1"/>
  <c r="X180" i="30"/>
  <c r="Y17" i="38" s="1"/>
  <c r="U105" i="16"/>
  <c r="W92" i="16"/>
  <c r="W96" i="38"/>
  <c r="V93" i="39"/>
  <c r="X90" i="38"/>
  <c r="X24" i="38"/>
  <c r="X23" i="38"/>
  <c r="X34" i="38" s="1"/>
  <c r="X20" i="38"/>
  <c r="X31" i="38" s="1"/>
  <c r="X21" i="38"/>
  <c r="X32" i="38" s="1"/>
  <c r="X22" i="38"/>
  <c r="X33" i="38" s="1"/>
  <c r="X18" i="38"/>
  <c r="X29" i="38" s="1"/>
  <c r="W104" i="30"/>
  <c r="X19" i="16" s="1"/>
  <c r="X30" i="16" s="1"/>
  <c r="W43" i="30"/>
  <c r="X17" i="16" s="1"/>
  <c r="X18" i="30"/>
  <c r="W97" i="38"/>
  <c r="X94" i="38" l="1"/>
  <c r="V106" i="16"/>
  <c r="W102" i="38"/>
  <c r="W94" i="16"/>
  <c r="V107" i="39"/>
  <c r="W95" i="39"/>
  <c r="V104" i="16"/>
  <c r="W97" i="16"/>
  <c r="X96" i="38"/>
  <c r="Y18" i="30"/>
  <c r="X43" i="30"/>
  <c r="Y17" i="16" s="1"/>
  <c r="X104" i="30"/>
  <c r="Y19" i="16" s="1"/>
  <c r="Y30" i="16" s="1"/>
  <c r="W103" i="16"/>
  <c r="X23" i="16"/>
  <c r="X34" i="16" s="1"/>
  <c r="X20" i="16"/>
  <c r="X31" i="16" s="1"/>
  <c r="X90" i="16"/>
  <c r="X18" i="16"/>
  <c r="X29" i="16" s="1"/>
  <c r="X21" i="16"/>
  <c r="X32" i="16" s="1"/>
  <c r="X22" i="16"/>
  <c r="X33" i="16" s="1"/>
  <c r="X24" i="16"/>
  <c r="X93" i="38"/>
  <c r="X22" i="39"/>
  <c r="X33" i="39" s="1"/>
  <c r="X21" i="39"/>
  <c r="X32" i="39" s="1"/>
  <c r="X90" i="39"/>
  <c r="X23" i="39"/>
  <c r="X34" i="39" s="1"/>
  <c r="X20" i="39"/>
  <c r="X31" i="39" s="1"/>
  <c r="X24" i="39"/>
  <c r="X18" i="39"/>
  <c r="X29" i="39" s="1"/>
  <c r="W91" i="16"/>
  <c r="X92" i="16"/>
  <c r="X92" i="39"/>
  <c r="W97" i="39"/>
  <c r="W96" i="16"/>
  <c r="X378" i="30"/>
  <c r="Y19" i="39" s="1"/>
  <c r="Y30" i="39" s="1"/>
  <c r="X317" i="30"/>
  <c r="Y17" i="39" s="1"/>
  <c r="Y292" i="30"/>
  <c r="V105" i="16"/>
  <c r="W103" i="39"/>
  <c r="W96" i="39"/>
  <c r="V107" i="16"/>
  <c r="W107" i="38"/>
  <c r="V102" i="39"/>
  <c r="W105" i="38"/>
  <c r="W91" i="39"/>
  <c r="V106" i="39"/>
  <c r="W106" i="38"/>
  <c r="W93" i="16"/>
  <c r="X97" i="38"/>
  <c r="Y90" i="38"/>
  <c r="Y20" i="38"/>
  <c r="Y31" i="38" s="1"/>
  <c r="Y24" i="38"/>
  <c r="Y21" i="38"/>
  <c r="Y32" i="38" s="1"/>
  <c r="Y23" i="38"/>
  <c r="Y34" i="38" s="1"/>
  <c r="Y22" i="38"/>
  <c r="Y33" i="38" s="1"/>
  <c r="Y18" i="38"/>
  <c r="Y29" i="38" s="1"/>
  <c r="X91" i="38"/>
  <c r="Y92" i="38"/>
  <c r="V102" i="16"/>
  <c r="W93" i="39"/>
  <c r="W104" i="38"/>
  <c r="W95" i="16"/>
  <c r="X95" i="38"/>
  <c r="V104" i="39"/>
  <c r="Y241" i="30"/>
  <c r="Z19" i="38" s="1"/>
  <c r="Z30" i="38" s="1"/>
  <c r="Y180" i="30"/>
  <c r="Z17" i="38" s="1"/>
  <c r="Z155" i="30"/>
  <c r="X103" i="38"/>
  <c r="V105" i="39"/>
  <c r="W94" i="39"/>
  <c r="Y21" i="39" l="1"/>
  <c r="Y32" i="39" s="1"/>
  <c r="Y90" i="39"/>
  <c r="Y22" i="39"/>
  <c r="Y33" i="39" s="1"/>
  <c r="Y18" i="39"/>
  <c r="Y29" i="39" s="1"/>
  <c r="Y20" i="39"/>
  <c r="Y31" i="39" s="1"/>
  <c r="Y24" i="39"/>
  <c r="Y23" i="39"/>
  <c r="Y34" i="39" s="1"/>
  <c r="Y95" i="38"/>
  <c r="Y92" i="39"/>
  <c r="X95" i="39"/>
  <c r="X91" i="16"/>
  <c r="Z18" i="30"/>
  <c r="Y104" i="30"/>
  <c r="Z19" i="16" s="1"/>
  <c r="Z30" i="16" s="1"/>
  <c r="Y43" i="30"/>
  <c r="Z17" i="16" s="1"/>
  <c r="X94" i="39"/>
  <c r="X94" i="16"/>
  <c r="W104" i="39"/>
  <c r="Y103" i="38"/>
  <c r="Y96" i="38"/>
  <c r="X107" i="38"/>
  <c r="W105" i="16"/>
  <c r="X103" i="16"/>
  <c r="Y24" i="16"/>
  <c r="Y21" i="16"/>
  <c r="Y32" i="16" s="1"/>
  <c r="Y23" i="16"/>
  <c r="Y34" i="16" s="1"/>
  <c r="Y18" i="16"/>
  <c r="Y29" i="16" s="1"/>
  <c r="Y22" i="16"/>
  <c r="Y33" i="16" s="1"/>
  <c r="Y90" i="16"/>
  <c r="Y20" i="16"/>
  <c r="Y31" i="16" s="1"/>
  <c r="W106" i="16"/>
  <c r="Y94" i="38"/>
  <c r="W102" i="39"/>
  <c r="X103" i="39"/>
  <c r="X91" i="39"/>
  <c r="Y91" i="38"/>
  <c r="W107" i="39"/>
  <c r="X106" i="38"/>
  <c r="Y97" i="38"/>
  <c r="W107" i="16"/>
  <c r="X97" i="39"/>
  <c r="X104" i="38"/>
  <c r="X93" i="16"/>
  <c r="W106" i="39"/>
  <c r="X102" i="38"/>
  <c r="W102" i="16"/>
  <c r="X93" i="39"/>
  <c r="X96" i="16"/>
  <c r="AA155" i="30"/>
  <c r="Z241" i="30"/>
  <c r="AA19" i="38" s="1"/>
  <c r="AA30" i="38" s="1"/>
  <c r="Z180" i="30"/>
  <c r="AA17" i="38" s="1"/>
  <c r="Y93" i="38"/>
  <c r="W104" i="16"/>
  <c r="X96" i="39"/>
  <c r="X97" i="16"/>
  <c r="X105" i="38"/>
  <c r="Z92" i="38"/>
  <c r="W105" i="39"/>
  <c r="Z90" i="38"/>
  <c r="Z21" i="38"/>
  <c r="Z32" i="38" s="1"/>
  <c r="Z24" i="38"/>
  <c r="Z20" i="38"/>
  <c r="Z31" i="38" s="1"/>
  <c r="Z18" i="38"/>
  <c r="Z29" i="38" s="1"/>
  <c r="Z23" i="38"/>
  <c r="Z34" i="38" s="1"/>
  <c r="Z22" i="38"/>
  <c r="Z33" i="38" s="1"/>
  <c r="Z292" i="30"/>
  <c r="Y317" i="30"/>
  <c r="Z17" i="39" s="1"/>
  <c r="Y378" i="30"/>
  <c r="Z19" i="39" s="1"/>
  <c r="Z30" i="39" s="1"/>
  <c r="X95" i="16"/>
  <c r="Y92" i="16"/>
  <c r="X106" i="16" l="1"/>
  <c r="AA241" i="30"/>
  <c r="AB19" i="38" s="1"/>
  <c r="AB155" i="30"/>
  <c r="AA180" i="30"/>
  <c r="AB17" i="38" s="1"/>
  <c r="Y97" i="16"/>
  <c r="X105" i="39"/>
  <c r="Y96" i="39"/>
  <c r="Z378" i="30"/>
  <c r="AA19" i="39" s="1"/>
  <c r="AA30" i="39" s="1"/>
  <c r="AA292" i="30"/>
  <c r="Z317" i="30"/>
  <c r="AA17" i="39" s="1"/>
  <c r="Z93" i="38"/>
  <c r="Z97" i="38"/>
  <c r="X107" i="39"/>
  <c r="Y93" i="16"/>
  <c r="X106" i="39"/>
  <c r="Y97" i="39"/>
  <c r="Y104" i="38"/>
  <c r="Y102" i="38"/>
  <c r="Y105" i="38"/>
  <c r="Y107" i="38"/>
  <c r="Y103" i="39"/>
  <c r="Y93" i="39"/>
  <c r="Z20" i="39"/>
  <c r="Z31" i="39" s="1"/>
  <c r="Z90" i="39"/>
  <c r="Z18" i="39"/>
  <c r="Z29" i="39" s="1"/>
  <c r="Z22" i="39"/>
  <c r="Z33" i="39" s="1"/>
  <c r="Z21" i="39"/>
  <c r="Z32" i="39" s="1"/>
  <c r="Z23" i="39"/>
  <c r="Z34" i="39" s="1"/>
  <c r="Z24" i="39"/>
  <c r="Y103" i="16"/>
  <c r="X102" i="39"/>
  <c r="Y95" i="16"/>
  <c r="X102" i="16"/>
  <c r="Z94" i="38"/>
  <c r="Z95" i="38"/>
  <c r="X104" i="39"/>
  <c r="Y91" i="16"/>
  <c r="Y91" i="39"/>
  <c r="Z96" i="38"/>
  <c r="X104" i="16"/>
  <c r="Z21" i="16"/>
  <c r="Z32" i="16" s="1"/>
  <c r="Z22" i="16"/>
  <c r="Z33" i="16" s="1"/>
  <c r="Z20" i="16"/>
  <c r="Z31" i="16" s="1"/>
  <c r="Z23" i="16"/>
  <c r="Z34" i="16" s="1"/>
  <c r="Z90" i="16"/>
  <c r="Z18" i="16"/>
  <c r="Z29" i="16" s="1"/>
  <c r="Z24" i="16"/>
  <c r="Y95" i="39"/>
  <c r="Z92" i="39"/>
  <c r="Z91" i="38"/>
  <c r="Z103" i="38"/>
  <c r="AA90" i="38"/>
  <c r="AA21" i="38"/>
  <c r="AA32" i="38" s="1"/>
  <c r="AA24" i="38"/>
  <c r="AA20" i="38"/>
  <c r="AA31" i="38" s="1"/>
  <c r="AA22" i="38"/>
  <c r="AA33" i="38" s="1"/>
  <c r="AA18" i="38"/>
  <c r="AA29" i="38" s="1"/>
  <c r="AA23" i="38"/>
  <c r="AA34" i="38" s="1"/>
  <c r="X107" i="16"/>
  <c r="Y96" i="16"/>
  <c r="X105" i="16"/>
  <c r="Z92" i="16"/>
  <c r="Y106" i="38"/>
  <c r="AA92" i="38"/>
  <c r="Y94" i="16"/>
  <c r="Z104" i="30"/>
  <c r="AA19" i="16" s="1"/>
  <c r="AA30" i="16" s="1"/>
  <c r="AA18" i="30"/>
  <c r="Z43" i="30"/>
  <c r="AA17" i="16" s="1"/>
  <c r="Y94" i="39"/>
  <c r="AB30" i="38" l="1"/>
  <c r="Z103" i="16"/>
  <c r="Z91" i="16"/>
  <c r="Z97" i="39"/>
  <c r="Y104" i="39"/>
  <c r="Y107" i="39"/>
  <c r="Y105" i="16"/>
  <c r="Z103" i="39"/>
  <c r="Y106" i="16"/>
  <c r="Z96" i="39"/>
  <c r="AA96" i="38"/>
  <c r="Z96" i="16"/>
  <c r="Y102" i="16"/>
  <c r="Z105" i="38"/>
  <c r="Z94" i="39"/>
  <c r="Y105" i="39"/>
  <c r="Y107" i="16"/>
  <c r="AA91" i="38"/>
  <c r="Z93" i="16"/>
  <c r="Z95" i="39"/>
  <c r="Z104" i="38"/>
  <c r="AB90" i="38"/>
  <c r="AB21" i="38"/>
  <c r="AB24" i="38"/>
  <c r="AB23" i="38"/>
  <c r="AB18" i="38"/>
  <c r="AB29" i="38" s="1"/>
  <c r="AB22" i="38"/>
  <c r="AB20" i="38"/>
  <c r="AA95" i="38"/>
  <c r="Z91" i="39"/>
  <c r="AC155" i="30"/>
  <c r="AB180" i="30"/>
  <c r="AC17" i="38" s="1"/>
  <c r="AB241" i="30"/>
  <c r="AC19" i="38" s="1"/>
  <c r="AC30" i="38" s="1"/>
  <c r="AA22" i="16"/>
  <c r="AA33" i="16" s="1"/>
  <c r="AA90" i="16"/>
  <c r="AA23" i="16"/>
  <c r="AA34" i="16" s="1"/>
  <c r="AA20" i="16"/>
  <c r="AA31" i="16" s="1"/>
  <c r="AA21" i="16"/>
  <c r="AA32" i="16" s="1"/>
  <c r="AA18" i="16"/>
  <c r="AA29" i="16" s="1"/>
  <c r="AA24" i="16"/>
  <c r="AA103" i="38"/>
  <c r="AA93" i="38"/>
  <c r="Z95" i="16"/>
  <c r="Z106" i="38"/>
  <c r="AA20" i="39"/>
  <c r="AA31" i="39" s="1"/>
  <c r="AA23" i="39"/>
  <c r="AA34" i="39" s="1"/>
  <c r="AA90" i="39"/>
  <c r="AA22" i="39"/>
  <c r="AA33" i="39" s="1"/>
  <c r="AA24" i="39"/>
  <c r="AA21" i="39"/>
  <c r="AA32" i="39" s="1"/>
  <c r="AA18" i="39"/>
  <c r="AA29" i="39" s="1"/>
  <c r="AB92" i="38"/>
  <c r="AA104" i="30"/>
  <c r="AB19" i="16" s="1"/>
  <c r="AB30" i="16" s="1"/>
  <c r="AA43" i="30"/>
  <c r="AB17" i="16" s="1"/>
  <c r="AB18" i="30"/>
  <c r="AA97" i="38"/>
  <c r="Y106" i="39"/>
  <c r="Z94" i="16"/>
  <c r="Y102" i="39"/>
  <c r="Z93" i="39"/>
  <c r="Y104" i="16"/>
  <c r="AA317" i="30"/>
  <c r="AB17" i="39" s="1"/>
  <c r="AB292" i="30"/>
  <c r="AA378" i="30"/>
  <c r="AB19" i="39" s="1"/>
  <c r="AA92" i="16"/>
  <c r="AA94" i="38"/>
  <c r="Z102" i="38"/>
  <c r="Z97" i="16"/>
  <c r="Z107" i="38"/>
  <c r="AA92" i="39"/>
  <c r="AB32" i="38" l="1"/>
  <c r="AB31" i="38"/>
  <c r="AB30" i="39"/>
  <c r="AB33" i="38"/>
  <c r="AB34" i="38"/>
  <c r="AB97" i="38"/>
  <c r="Z102" i="16"/>
  <c r="AA105" i="38"/>
  <c r="AB92" i="39"/>
  <c r="AA96" i="39"/>
  <c r="Z106" i="16"/>
  <c r="AA91" i="16"/>
  <c r="AC90" i="38"/>
  <c r="AC18" i="38"/>
  <c r="AC29" i="38" s="1"/>
  <c r="AC23" i="38"/>
  <c r="AC34" i="38" s="1"/>
  <c r="AC20" i="38"/>
  <c r="AC31" i="38" s="1"/>
  <c r="AC21" i="38"/>
  <c r="AC32" i="38" s="1"/>
  <c r="AC24" i="38"/>
  <c r="AC22" i="38"/>
  <c r="AC33" i="38" s="1"/>
  <c r="Z102" i="39"/>
  <c r="AA106" i="38"/>
  <c r="AB94" i="38"/>
  <c r="AA107" i="38"/>
  <c r="AC92" i="38"/>
  <c r="AC180" i="30"/>
  <c r="AD17" i="38" s="1"/>
  <c r="AC241" i="30"/>
  <c r="AD19" i="38" s="1"/>
  <c r="AD30" i="38" s="1"/>
  <c r="AD155" i="30"/>
  <c r="AB24" i="39"/>
  <c r="AB20" i="39"/>
  <c r="AB23" i="39"/>
  <c r="AB21" i="39"/>
  <c r="AB18" i="39"/>
  <c r="AB29" i="39" s="1"/>
  <c r="AB90" i="39"/>
  <c r="AB22" i="39"/>
  <c r="AA91" i="39"/>
  <c r="AA94" i="16"/>
  <c r="AB93" i="38"/>
  <c r="Z106" i="39"/>
  <c r="Z104" i="16"/>
  <c r="Z104" i="39"/>
  <c r="AA93" i="39"/>
  <c r="Z105" i="16"/>
  <c r="AB43" i="30"/>
  <c r="AC17" i="16" s="1"/>
  <c r="AB104" i="30"/>
  <c r="AC19" i="16" s="1"/>
  <c r="AC30" i="16" s="1"/>
  <c r="AC18" i="30"/>
  <c r="AA94" i="39"/>
  <c r="AA93" i="16"/>
  <c r="AB95" i="38"/>
  <c r="AA97" i="16"/>
  <c r="AA104" i="38"/>
  <c r="AA103" i="39"/>
  <c r="AB22" i="16"/>
  <c r="AB33" i="16" s="1"/>
  <c r="AB90" i="16"/>
  <c r="AB23" i="16"/>
  <c r="AB34" i="16" s="1"/>
  <c r="AB18" i="16"/>
  <c r="AB29" i="16" s="1"/>
  <c r="AB21" i="16"/>
  <c r="AB32" i="16" s="1"/>
  <c r="AB24" i="16"/>
  <c r="AB20" i="16"/>
  <c r="AB31" i="16" s="1"/>
  <c r="AA97" i="39"/>
  <c r="AA96" i="16"/>
  <c r="AB91" i="38"/>
  <c r="AA102" i="38"/>
  <c r="Z107" i="39"/>
  <c r="AB92" i="16"/>
  <c r="AA95" i="39"/>
  <c r="AB103" i="38"/>
  <c r="AB378" i="30"/>
  <c r="AC19" i="39" s="1"/>
  <c r="AC30" i="39" s="1"/>
  <c r="AB317" i="30"/>
  <c r="AC17" i="39" s="1"/>
  <c r="AC292" i="30"/>
  <c r="AA103" i="16"/>
  <c r="AA95" i="16"/>
  <c r="AB96" i="38"/>
  <c r="Z105" i="39"/>
  <c r="Z107" i="16"/>
  <c r="AB32" i="39" l="1"/>
  <c r="AB34" i="39"/>
  <c r="AB31" i="39"/>
  <c r="AB33" i="39"/>
  <c r="AB95" i="16"/>
  <c r="AD18" i="30"/>
  <c r="AC43" i="30"/>
  <c r="AD17" i="16" s="1"/>
  <c r="AC104" i="30"/>
  <c r="AD19" i="16" s="1"/>
  <c r="AD30" i="16" s="1"/>
  <c r="AA104" i="39"/>
  <c r="AB97" i="39"/>
  <c r="AD92" i="38"/>
  <c r="AC97" i="38"/>
  <c r="AA102" i="16"/>
  <c r="AB93" i="16"/>
  <c r="AC92" i="16"/>
  <c r="AB95" i="39"/>
  <c r="AD90" i="38"/>
  <c r="AD22" i="38"/>
  <c r="AD33" i="38" s="1"/>
  <c r="AD21" i="38"/>
  <c r="AD32" i="38" s="1"/>
  <c r="AD24" i="38"/>
  <c r="AD18" i="38"/>
  <c r="AD29" i="38" s="1"/>
  <c r="AD20" i="38"/>
  <c r="AD31" i="38" s="1"/>
  <c r="AD23" i="38"/>
  <c r="AD34" i="38" s="1"/>
  <c r="AC94" i="38"/>
  <c r="AA106" i="16"/>
  <c r="AB97" i="16"/>
  <c r="AC20" i="16"/>
  <c r="AC31" i="16" s="1"/>
  <c r="AC21" i="16"/>
  <c r="AC32" i="16" s="1"/>
  <c r="AC22" i="16"/>
  <c r="AC33" i="16" s="1"/>
  <c r="AC24" i="16"/>
  <c r="AC23" i="16"/>
  <c r="AC34" i="16" s="1"/>
  <c r="AC18" i="16"/>
  <c r="AC29" i="16" s="1"/>
  <c r="AC90" i="16"/>
  <c r="AC93" i="38"/>
  <c r="AB103" i="39"/>
  <c r="AB103" i="16"/>
  <c r="AB94" i="16"/>
  <c r="AA104" i="16"/>
  <c r="AB91" i="39"/>
  <c r="AC103" i="38"/>
  <c r="AC96" i="38"/>
  <c r="AA107" i="39"/>
  <c r="AC378" i="30"/>
  <c r="AD19" i="39" s="1"/>
  <c r="AD30" i="39" s="1"/>
  <c r="AD292" i="30"/>
  <c r="AC317" i="30"/>
  <c r="AD17" i="39" s="1"/>
  <c r="AA105" i="16"/>
  <c r="AB94" i="39"/>
  <c r="AC91" i="38"/>
  <c r="AC23" i="39"/>
  <c r="AC34" i="39" s="1"/>
  <c r="AC20" i="39"/>
  <c r="AC31" i="39" s="1"/>
  <c r="AC22" i="39"/>
  <c r="AC33" i="39" s="1"/>
  <c r="AC21" i="39"/>
  <c r="AC32" i="39" s="1"/>
  <c r="AC90" i="39"/>
  <c r="AC24" i="39"/>
  <c r="AC18" i="39"/>
  <c r="AC29" i="39" s="1"/>
  <c r="AB107" i="38"/>
  <c r="AA107" i="16"/>
  <c r="AB91" i="16"/>
  <c r="AB106" i="38"/>
  <c r="AB96" i="39"/>
  <c r="AC92" i="39"/>
  <c r="AB96" i="16"/>
  <c r="AB104" i="38"/>
  <c r="AC95" i="38"/>
  <c r="AA106" i="39"/>
  <c r="AB102" i="38"/>
  <c r="AA105" i="39"/>
  <c r="AA102" i="39"/>
  <c r="AB93" i="39"/>
  <c r="AE155" i="30"/>
  <c r="AD241" i="30"/>
  <c r="AE19" i="38" s="1"/>
  <c r="AE30" i="38" s="1"/>
  <c r="AD180" i="30"/>
  <c r="AE17" i="38" s="1"/>
  <c r="AB105" i="38"/>
  <c r="AC102" i="38" l="1"/>
  <c r="AB105" i="16"/>
  <c r="AC95" i="16"/>
  <c r="AD96" i="38"/>
  <c r="AC103" i="16"/>
  <c r="AC106" i="38"/>
  <c r="AC94" i="39"/>
  <c r="AB105" i="39"/>
  <c r="AC94" i="16"/>
  <c r="AD93" i="38"/>
  <c r="AD103" i="38"/>
  <c r="AB107" i="39"/>
  <c r="AC95" i="39"/>
  <c r="AD22" i="39"/>
  <c r="AD33" i="39" s="1"/>
  <c r="AD21" i="39"/>
  <c r="AD32" i="39" s="1"/>
  <c r="AD90" i="39"/>
  <c r="AD23" i="39"/>
  <c r="AD34" i="39" s="1"/>
  <c r="AD18" i="39"/>
  <c r="AD29" i="39" s="1"/>
  <c r="AD20" i="39"/>
  <c r="AD31" i="39" s="1"/>
  <c r="AD24" i="39"/>
  <c r="AC93" i="16"/>
  <c r="AC105" i="38"/>
  <c r="AD91" i="38"/>
  <c r="AB106" i="39"/>
  <c r="AD92" i="16"/>
  <c r="AB106" i="16"/>
  <c r="AB102" i="16"/>
  <c r="AE292" i="30"/>
  <c r="AD378" i="30"/>
  <c r="AE19" i="39" s="1"/>
  <c r="AE30" i="39" s="1"/>
  <c r="AD317" i="30"/>
  <c r="AE17" i="39" s="1"/>
  <c r="AD97" i="38"/>
  <c r="AD22" i="16"/>
  <c r="AD33" i="16" s="1"/>
  <c r="AD23" i="16"/>
  <c r="AD34" i="16" s="1"/>
  <c r="AD90" i="16"/>
  <c r="AD18" i="16"/>
  <c r="AD29" i="16" s="1"/>
  <c r="AD20" i="16"/>
  <c r="AD31" i="16" s="1"/>
  <c r="AD21" i="16"/>
  <c r="AD32" i="16" s="1"/>
  <c r="AD24" i="16"/>
  <c r="AC97" i="16"/>
  <c r="AB104" i="39"/>
  <c r="AC93" i="39"/>
  <c r="AD92" i="39"/>
  <c r="AB102" i="39"/>
  <c r="AC91" i="16"/>
  <c r="AD94" i="38"/>
  <c r="AB104" i="16"/>
  <c r="AE18" i="30"/>
  <c r="AD104" i="30"/>
  <c r="AE19" i="16" s="1"/>
  <c r="AE30" i="16" s="1"/>
  <c r="AD43" i="30"/>
  <c r="AE17" i="16" s="1"/>
  <c r="AF155" i="30"/>
  <c r="AE241" i="30"/>
  <c r="AF19" i="38" s="1"/>
  <c r="AF30" i="38" s="1"/>
  <c r="AE180" i="30"/>
  <c r="AF17" i="38" s="1"/>
  <c r="AC107" i="38"/>
  <c r="AE90" i="38"/>
  <c r="AE21" i="38"/>
  <c r="AE32" i="38" s="1"/>
  <c r="AE23" i="38"/>
  <c r="AE34" i="38" s="1"/>
  <c r="AE24" i="38"/>
  <c r="AE18" i="38"/>
  <c r="AE29" i="38" s="1"/>
  <c r="AE20" i="38"/>
  <c r="AE31" i="38" s="1"/>
  <c r="AE22" i="38"/>
  <c r="AE33" i="38" s="1"/>
  <c r="AC96" i="39"/>
  <c r="AC104" i="38"/>
  <c r="AC96" i="16"/>
  <c r="AD95" i="38"/>
  <c r="AC97" i="39"/>
  <c r="AE92" i="38"/>
  <c r="AB107" i="16"/>
  <c r="AC103" i="39"/>
  <c r="AC91" i="39"/>
  <c r="AF18" i="30" l="1"/>
  <c r="AE43" i="30"/>
  <c r="AF17" i="16" s="1"/>
  <c r="AE104" i="30"/>
  <c r="AF19" i="16" s="1"/>
  <c r="AF30" i="16" s="1"/>
  <c r="AC107" i="39"/>
  <c r="AE97" i="38"/>
  <c r="AD96" i="16"/>
  <c r="AD93" i="39"/>
  <c r="AC107" i="16"/>
  <c r="AE96" i="38"/>
  <c r="AD95" i="16"/>
  <c r="AD91" i="39"/>
  <c r="AC106" i="39"/>
  <c r="AD105" i="38"/>
  <c r="AD97" i="16"/>
  <c r="AD96" i="39"/>
  <c r="AD104" i="38"/>
  <c r="AD107" i="38"/>
  <c r="AE91" i="38"/>
  <c r="AD97" i="39"/>
  <c r="AF90" i="38"/>
  <c r="AF18" i="38"/>
  <c r="AF29" i="38" s="1"/>
  <c r="AF20" i="38"/>
  <c r="AF31" i="38" s="1"/>
  <c r="AF23" i="38"/>
  <c r="AF34" i="38" s="1"/>
  <c r="AF21" i="38"/>
  <c r="AF32" i="38" s="1"/>
  <c r="AF24" i="38"/>
  <c r="AF22" i="38"/>
  <c r="AF33" i="38" s="1"/>
  <c r="AC102" i="39"/>
  <c r="AF92" i="38"/>
  <c r="AC102" i="16"/>
  <c r="AD103" i="39"/>
  <c r="AD94" i="16"/>
  <c r="AE23" i="39"/>
  <c r="AE34" i="39" s="1"/>
  <c r="AE18" i="39"/>
  <c r="AE29" i="39" s="1"/>
  <c r="AE21" i="39"/>
  <c r="AE32" i="39" s="1"/>
  <c r="AE90" i="39"/>
  <c r="AE22" i="39"/>
  <c r="AE33" i="39" s="1"/>
  <c r="AE24" i="39"/>
  <c r="AE20" i="39"/>
  <c r="AE31" i="39" s="1"/>
  <c r="AD106" i="38"/>
  <c r="AF241" i="30"/>
  <c r="AG19" i="38" s="1"/>
  <c r="AF180" i="30"/>
  <c r="AG17" i="38" s="1"/>
  <c r="C17" i="38" s="1"/>
  <c r="AG155" i="30"/>
  <c r="AD93" i="16"/>
  <c r="AE92" i="39"/>
  <c r="AD102" i="38"/>
  <c r="AE21" i="16"/>
  <c r="AE32" i="16" s="1"/>
  <c r="AE20" i="16"/>
  <c r="AE31" i="16" s="1"/>
  <c r="AE22" i="16"/>
  <c r="AE33" i="16" s="1"/>
  <c r="AE23" i="16"/>
  <c r="AE34" i="16" s="1"/>
  <c r="AE24" i="16"/>
  <c r="AE90" i="16"/>
  <c r="AE18" i="16"/>
  <c r="AE29" i="16" s="1"/>
  <c r="AF292" i="30"/>
  <c r="AE317" i="30"/>
  <c r="AF17" i="39" s="1"/>
  <c r="AE378" i="30"/>
  <c r="AF19" i="39" s="1"/>
  <c r="AF30" i="39" s="1"/>
  <c r="AD103" i="16"/>
  <c r="AD94" i="39"/>
  <c r="AC105" i="16"/>
  <c r="AC105" i="39"/>
  <c r="AE94" i="38"/>
  <c r="AE95" i="38"/>
  <c r="AE103" i="38"/>
  <c r="AE93" i="38"/>
  <c r="AE92" i="16"/>
  <c r="AC104" i="39"/>
  <c r="AD91" i="16"/>
  <c r="AC104" i="16"/>
  <c r="AD95" i="39"/>
  <c r="AC106" i="16"/>
  <c r="AG30" i="38" l="1"/>
  <c r="C30" i="38" s="1"/>
  <c r="C19" i="38"/>
  <c r="AF378" i="30"/>
  <c r="AG19" i="39" s="1"/>
  <c r="AF317" i="30"/>
  <c r="AG17" i="39" s="1"/>
  <c r="C17" i="39" s="1"/>
  <c r="AG292" i="30"/>
  <c r="AE94" i="39"/>
  <c r="AD107" i="39"/>
  <c r="AE91" i="39"/>
  <c r="AD102" i="39"/>
  <c r="AD104" i="39"/>
  <c r="AE93" i="16"/>
  <c r="AE91" i="16"/>
  <c r="AG90" i="38"/>
  <c r="AG21" i="38"/>
  <c r="AG24" i="38"/>
  <c r="C24" i="38" s="1"/>
  <c r="AG22" i="38"/>
  <c r="AG20" i="38"/>
  <c r="AG18" i="38"/>
  <c r="AG29" i="38" s="1"/>
  <c r="AG23" i="38"/>
  <c r="AE96" i="39"/>
  <c r="AF103" i="38"/>
  <c r="AF95" i="38"/>
  <c r="AD104" i="16"/>
  <c r="AF91" i="38"/>
  <c r="AD105" i="39"/>
  <c r="AE104" i="38"/>
  <c r="AG92" i="38"/>
  <c r="AE93" i="39"/>
  <c r="AE107" i="38"/>
  <c r="AE103" i="16"/>
  <c r="AE103" i="39"/>
  <c r="AE97" i="39"/>
  <c r="AD105" i="16"/>
  <c r="AF97" i="38"/>
  <c r="AD107" i="16"/>
  <c r="AE106" i="38"/>
  <c r="AD106" i="39"/>
  <c r="AE105" i="38"/>
  <c r="AE97" i="16"/>
  <c r="AF94" i="38"/>
  <c r="AE102" i="38"/>
  <c r="AF92" i="16"/>
  <c r="AH155" i="30"/>
  <c r="AG180" i="30"/>
  <c r="AH17" i="38" s="1"/>
  <c r="AG241" i="30"/>
  <c r="AH19" i="38" s="1"/>
  <c r="AH30" i="38" s="1"/>
  <c r="AD102" i="16"/>
  <c r="AF92" i="39"/>
  <c r="AE96" i="16"/>
  <c r="AE95" i="39"/>
  <c r="AF96" i="38"/>
  <c r="AD106" i="16"/>
  <c r="AF18" i="16"/>
  <c r="AF29" i="16" s="1"/>
  <c r="AF24" i="16"/>
  <c r="AF20" i="16"/>
  <c r="AF31" i="16" s="1"/>
  <c r="AF22" i="16"/>
  <c r="AF33" i="16" s="1"/>
  <c r="AF21" i="16"/>
  <c r="AF32" i="16" s="1"/>
  <c r="AF23" i="16"/>
  <c r="AF34" i="16" s="1"/>
  <c r="AF90" i="16"/>
  <c r="AE94" i="16"/>
  <c r="AF18" i="39"/>
  <c r="AF29" i="39" s="1"/>
  <c r="AF24" i="39"/>
  <c r="AF20" i="39"/>
  <c r="AF31" i="39" s="1"/>
  <c r="AF23" i="39"/>
  <c r="AF34" i="39" s="1"/>
  <c r="AF21" i="39"/>
  <c r="AF32" i="39" s="1"/>
  <c r="AF22" i="39"/>
  <c r="AF33" i="39" s="1"/>
  <c r="AF90" i="39"/>
  <c r="AE95" i="16"/>
  <c r="AF93" i="38"/>
  <c r="AF104" i="30"/>
  <c r="AG19" i="16" s="1"/>
  <c r="AG18" i="30"/>
  <c r="AF43" i="30"/>
  <c r="AG17" i="16" s="1"/>
  <c r="C17" i="16" s="1"/>
  <c r="AG33" i="38" l="1"/>
  <c r="C33" i="38" s="1"/>
  <c r="C22" i="38"/>
  <c r="AG32" i="38"/>
  <c r="C32" i="38" s="1"/>
  <c r="C21" i="38"/>
  <c r="AG30" i="16"/>
  <c r="C30" i="16" s="1"/>
  <c r="C19" i="16"/>
  <c r="AG30" i="39"/>
  <c r="C30" i="39" s="1"/>
  <c r="C19" i="39"/>
  <c r="AG34" i="38"/>
  <c r="C34" i="38" s="1"/>
  <c r="C23" i="38"/>
  <c r="C29" i="38"/>
  <c r="C18" i="38"/>
  <c r="AG31" i="38"/>
  <c r="C31" i="38" s="1"/>
  <c r="C20" i="38"/>
  <c r="AF96" i="39"/>
  <c r="AF95" i="16"/>
  <c r="AI155" i="30"/>
  <c r="AH241" i="30"/>
  <c r="AI19" i="38" s="1"/>
  <c r="AI30" i="38" s="1"/>
  <c r="AH180" i="30"/>
  <c r="AI17" i="38" s="1"/>
  <c r="AE104" i="39"/>
  <c r="AF106" i="38"/>
  <c r="AF93" i="39"/>
  <c r="AF93" i="16"/>
  <c r="AF107" i="38"/>
  <c r="AF103" i="39"/>
  <c r="AG96" i="38"/>
  <c r="AE104" i="16"/>
  <c r="AF97" i="16"/>
  <c r="AF103" i="16"/>
  <c r="AG91" i="38"/>
  <c r="AE105" i="39"/>
  <c r="AF91" i="16"/>
  <c r="AE106" i="39"/>
  <c r="AG103" i="38"/>
  <c r="AG93" i="38"/>
  <c r="AE102" i="16"/>
  <c r="AE106" i="16"/>
  <c r="AF91" i="39"/>
  <c r="AF102" i="38"/>
  <c r="AF97" i="39"/>
  <c r="AG22" i="16"/>
  <c r="AG20" i="16"/>
  <c r="AG90" i="16"/>
  <c r="AG24" i="16"/>
  <c r="C24" i="16" s="1"/>
  <c r="AG23" i="16"/>
  <c r="AG18" i="16"/>
  <c r="AG29" i="16" s="1"/>
  <c r="AG21" i="16"/>
  <c r="AE107" i="39"/>
  <c r="AG95" i="38"/>
  <c r="AH292" i="30"/>
  <c r="AG317" i="30"/>
  <c r="AH17" i="39" s="1"/>
  <c r="AG378" i="30"/>
  <c r="AH19" i="39" s="1"/>
  <c r="AH30" i="39" s="1"/>
  <c r="AG104" i="30"/>
  <c r="AH19" i="16" s="1"/>
  <c r="AH30" i="16" s="1"/>
  <c r="AH18" i="30"/>
  <c r="AG43" i="30"/>
  <c r="AH17" i="16" s="1"/>
  <c r="AF95" i="39"/>
  <c r="AF96" i="16"/>
  <c r="AH92" i="38"/>
  <c r="AF105" i="38"/>
  <c r="AG97" i="38"/>
  <c r="AG90" i="39"/>
  <c r="AG21" i="39"/>
  <c r="AG23" i="39"/>
  <c r="AG18" i="39"/>
  <c r="AG29" i="39" s="1"/>
  <c r="AG22" i="39"/>
  <c r="AG24" i="39"/>
  <c r="C24" i="39" s="1"/>
  <c r="AG20" i="39"/>
  <c r="AG92" i="16"/>
  <c r="AF104" i="38"/>
  <c r="AF94" i="39"/>
  <c r="AE105" i="16"/>
  <c r="AF94" i="16"/>
  <c r="AE107" i="16"/>
  <c r="AH90" i="38"/>
  <c r="AH23" i="38"/>
  <c r="AH34" i="38" s="1"/>
  <c r="AH24" i="38"/>
  <c r="AH18" i="38"/>
  <c r="AH29" i="38" s="1"/>
  <c r="AH20" i="38"/>
  <c r="AH31" i="38" s="1"/>
  <c r="AH22" i="38"/>
  <c r="AH33" i="38" s="1"/>
  <c r="AH21" i="38"/>
  <c r="AH32" i="38" s="1"/>
  <c r="AG94" i="38"/>
  <c r="AE102" i="39"/>
  <c r="AG92" i="39"/>
  <c r="C35" i="38" l="1"/>
  <c r="AG34" i="39"/>
  <c r="C34" i="39" s="1"/>
  <c r="C23" i="39"/>
  <c r="AG32" i="16"/>
  <c r="C32" i="16" s="1"/>
  <c r="C21" i="16"/>
  <c r="AG31" i="39"/>
  <c r="C31" i="39" s="1"/>
  <c r="C20" i="39"/>
  <c r="AG32" i="39"/>
  <c r="C32" i="39" s="1"/>
  <c r="C21" i="39"/>
  <c r="C29" i="16"/>
  <c r="C18" i="16"/>
  <c r="AG33" i="16"/>
  <c r="C33" i="16" s="1"/>
  <c r="C22" i="16"/>
  <c r="AG34" i="16"/>
  <c r="C34" i="16" s="1"/>
  <c r="C23" i="16"/>
  <c r="AG31" i="16"/>
  <c r="C31" i="16" s="1"/>
  <c r="C20" i="16"/>
  <c r="AG33" i="39"/>
  <c r="C33" i="39" s="1"/>
  <c r="C22" i="39"/>
  <c r="C29" i="39"/>
  <c r="C18" i="39"/>
  <c r="AF105" i="16"/>
  <c r="AI18" i="30"/>
  <c r="AH43" i="30"/>
  <c r="AI17" i="16" s="1"/>
  <c r="AH104" i="30"/>
  <c r="AI19" i="16" s="1"/>
  <c r="AI30" i="16" s="1"/>
  <c r="AG106" i="38"/>
  <c r="AG97" i="16"/>
  <c r="AG107" i="38"/>
  <c r="AG105" i="38"/>
  <c r="AG93" i="39"/>
  <c r="AG97" i="39"/>
  <c r="AF107" i="16"/>
  <c r="AH92" i="16"/>
  <c r="AF106" i="16"/>
  <c r="AH20" i="16"/>
  <c r="AH31" i="16" s="1"/>
  <c r="AH90" i="16"/>
  <c r="AH24" i="16"/>
  <c r="AH22" i="16"/>
  <c r="AH33" i="16" s="1"/>
  <c r="AH23" i="16"/>
  <c r="AH34" i="16" s="1"/>
  <c r="AH21" i="16"/>
  <c r="AH32" i="16" s="1"/>
  <c r="AH18" i="16"/>
  <c r="AH29" i="16" s="1"/>
  <c r="AH93" i="38"/>
  <c r="AG95" i="39"/>
  <c r="AH92" i="39"/>
  <c r="AG104" i="38"/>
  <c r="AF104" i="16"/>
  <c r="AF104" i="39"/>
  <c r="AH95" i="38"/>
  <c r="AG103" i="39"/>
  <c r="AH97" i="38"/>
  <c r="AG91" i="39"/>
  <c r="AH21" i="39"/>
  <c r="AH32" i="39" s="1"/>
  <c r="AH20" i="39"/>
  <c r="AH31" i="39" s="1"/>
  <c r="AH22" i="39"/>
  <c r="AH33" i="39" s="1"/>
  <c r="AH18" i="39"/>
  <c r="AH29" i="39" s="1"/>
  <c r="AH90" i="39"/>
  <c r="AH23" i="39"/>
  <c r="AH34" i="39" s="1"/>
  <c r="AH24" i="39"/>
  <c r="AG93" i="16"/>
  <c r="AI90" i="38"/>
  <c r="AI18" i="38"/>
  <c r="AI29" i="38" s="1"/>
  <c r="AI23" i="38"/>
  <c r="AI34" i="38" s="1"/>
  <c r="AI22" i="38"/>
  <c r="AI33" i="38" s="1"/>
  <c r="AI21" i="38"/>
  <c r="AI32" i="38" s="1"/>
  <c r="AI24" i="38"/>
  <c r="AI20" i="38"/>
  <c r="AI31" i="38" s="1"/>
  <c r="AF102" i="16"/>
  <c r="AG96" i="39"/>
  <c r="AI292" i="30"/>
  <c r="AH317" i="30"/>
  <c r="AI17" i="39" s="1"/>
  <c r="AH378" i="30"/>
  <c r="AI19" i="39" s="1"/>
  <c r="AI30" i="39" s="1"/>
  <c r="AG95" i="16"/>
  <c r="AI92" i="38"/>
  <c r="AG94" i="16"/>
  <c r="AF102" i="39"/>
  <c r="AG102" i="38"/>
  <c r="AJ155" i="30"/>
  <c r="AI241" i="30"/>
  <c r="AJ19" i="38" s="1"/>
  <c r="AJ30" i="38" s="1"/>
  <c r="AI180" i="30"/>
  <c r="AJ17" i="38" s="1"/>
  <c r="AF107" i="39"/>
  <c r="AF105" i="39"/>
  <c r="AG96" i="16"/>
  <c r="AH91" i="38"/>
  <c r="AH96" i="38"/>
  <c r="AG94" i="39"/>
  <c r="AH103" i="38"/>
  <c r="AF106" i="39"/>
  <c r="AH94" i="38"/>
  <c r="AG103" i="16"/>
  <c r="AG91" i="16"/>
  <c r="C35" i="39" l="1"/>
  <c r="C35" i="16"/>
  <c r="AH103" i="16"/>
  <c r="AG102" i="16"/>
  <c r="AG105" i="39"/>
  <c r="AI96" i="38"/>
  <c r="AH91" i="39"/>
  <c r="AG106" i="16"/>
  <c r="AH106" i="38"/>
  <c r="AH104" i="38"/>
  <c r="AJ90" i="38"/>
  <c r="AJ18" i="38"/>
  <c r="AJ29" i="38" s="1"/>
  <c r="AJ20" i="38"/>
  <c r="AJ31" i="38" s="1"/>
  <c r="AJ24" i="38"/>
  <c r="AJ22" i="38"/>
  <c r="AJ33" i="38" s="1"/>
  <c r="AJ23" i="38"/>
  <c r="AJ34" i="38" s="1"/>
  <c r="AJ21" i="38"/>
  <c r="AJ32" i="38" s="1"/>
  <c r="AG105" i="16"/>
  <c r="AI91" i="38"/>
  <c r="AH95" i="39"/>
  <c r="AG102" i="39"/>
  <c r="AH97" i="16"/>
  <c r="AI103" i="38"/>
  <c r="AH95" i="16"/>
  <c r="AJ92" i="38"/>
  <c r="AI92" i="39"/>
  <c r="AG104" i="16"/>
  <c r="AG107" i="16"/>
  <c r="AK155" i="30"/>
  <c r="AJ180" i="30"/>
  <c r="AK17" i="38" s="1"/>
  <c r="AJ241" i="30"/>
  <c r="AK19" i="38" s="1"/>
  <c r="AK30" i="38" s="1"/>
  <c r="AI21" i="39"/>
  <c r="AI32" i="39" s="1"/>
  <c r="AI24" i="39"/>
  <c r="AI90" i="39"/>
  <c r="AI23" i="39"/>
  <c r="AI34" i="39" s="1"/>
  <c r="AI22" i="39"/>
  <c r="AI33" i="39" s="1"/>
  <c r="AI20" i="39"/>
  <c r="AI31" i="39" s="1"/>
  <c r="AI18" i="39"/>
  <c r="AI29" i="39" s="1"/>
  <c r="AH93" i="39"/>
  <c r="AH103" i="39"/>
  <c r="AH93" i="16"/>
  <c r="AI95" i="38"/>
  <c r="AJ292" i="30"/>
  <c r="AI317" i="30"/>
  <c r="AJ17" i="39" s="1"/>
  <c r="AI378" i="30"/>
  <c r="AJ19" i="39" s="1"/>
  <c r="AJ30" i="39" s="1"/>
  <c r="AI93" i="38"/>
  <c r="AH94" i="39"/>
  <c r="AH91" i="16"/>
  <c r="AI92" i="16"/>
  <c r="AH102" i="38"/>
  <c r="AG107" i="39"/>
  <c r="AH107" i="38"/>
  <c r="AI97" i="38"/>
  <c r="AH97" i="39"/>
  <c r="AH94" i="16"/>
  <c r="AG104" i="39"/>
  <c r="AI21" i="16"/>
  <c r="AI32" i="16" s="1"/>
  <c r="AI22" i="16"/>
  <c r="AI33" i="16" s="1"/>
  <c r="AI23" i="16"/>
  <c r="AI34" i="16" s="1"/>
  <c r="AI90" i="16"/>
  <c r="AI18" i="16"/>
  <c r="AI29" i="16" s="1"/>
  <c r="AI24" i="16"/>
  <c r="AI20" i="16"/>
  <c r="AI31" i="16" s="1"/>
  <c r="AH105" i="38"/>
  <c r="AI94" i="38"/>
  <c r="AH96" i="39"/>
  <c r="AG106" i="39"/>
  <c r="AH96" i="16"/>
  <c r="AI43" i="30"/>
  <c r="AJ17" i="16" s="1"/>
  <c r="AI104" i="30"/>
  <c r="AJ19" i="16" s="1"/>
  <c r="AJ30" i="16" s="1"/>
  <c r="AJ18" i="30"/>
  <c r="AK292" i="30" l="1"/>
  <c r="AJ317" i="30"/>
  <c r="AK17" i="39" s="1"/>
  <c r="AJ378" i="30"/>
  <c r="AK19" i="39" s="1"/>
  <c r="AK30" i="39" s="1"/>
  <c r="AH106" i="39"/>
  <c r="AI103" i="16"/>
  <c r="AH105" i="39"/>
  <c r="AK241" i="30"/>
  <c r="AL19" i="38" s="1"/>
  <c r="AL30" i="38" s="1"/>
  <c r="AK180" i="30"/>
  <c r="AL17" i="38" s="1"/>
  <c r="AL155" i="30"/>
  <c r="AH107" i="16"/>
  <c r="AI93" i="16"/>
  <c r="AH104" i="16"/>
  <c r="AI91" i="39"/>
  <c r="AJ103" i="38"/>
  <c r="AJ94" i="38"/>
  <c r="AI107" i="38"/>
  <c r="AH107" i="39"/>
  <c r="AH102" i="16"/>
  <c r="AI104" i="38"/>
  <c r="AI93" i="39"/>
  <c r="AI102" i="38"/>
  <c r="AI97" i="16"/>
  <c r="AK18" i="30"/>
  <c r="AJ43" i="30"/>
  <c r="AK17" i="16" s="1"/>
  <c r="AJ104" i="30"/>
  <c r="AK19" i="16" s="1"/>
  <c r="AK30" i="16" s="1"/>
  <c r="AI105" i="38"/>
  <c r="AI91" i="16"/>
  <c r="AH105" i="16"/>
  <c r="AI106" i="38"/>
  <c r="AI95" i="39"/>
  <c r="AI103" i="39"/>
  <c r="AJ96" i="38"/>
  <c r="AI94" i="16"/>
  <c r="AJ91" i="38"/>
  <c r="AJ92" i="16"/>
  <c r="AI96" i="39"/>
  <c r="AJ95" i="38"/>
  <c r="AJ20" i="16"/>
  <c r="AJ31" i="16" s="1"/>
  <c r="AJ90" i="16"/>
  <c r="AJ23" i="16"/>
  <c r="AJ34" i="16" s="1"/>
  <c r="AJ18" i="16"/>
  <c r="AJ29" i="16" s="1"/>
  <c r="AJ22" i="16"/>
  <c r="AJ33" i="16" s="1"/>
  <c r="AJ21" i="16"/>
  <c r="AJ32" i="16" s="1"/>
  <c r="AJ24" i="16"/>
  <c r="AI96" i="16"/>
  <c r="AJ92" i="39"/>
  <c r="AH104" i="39"/>
  <c r="AK92" i="38"/>
  <c r="AH106" i="16"/>
  <c r="AJ97" i="38"/>
  <c r="AI94" i="39"/>
  <c r="AI95" i="16"/>
  <c r="AJ23" i="39"/>
  <c r="AJ34" i="39" s="1"/>
  <c r="AJ24" i="39"/>
  <c r="AJ22" i="39"/>
  <c r="AJ33" i="39" s="1"/>
  <c r="AJ90" i="39"/>
  <c r="AJ21" i="39"/>
  <c r="AJ32" i="39" s="1"/>
  <c r="AJ20" i="39"/>
  <c r="AJ31" i="39" s="1"/>
  <c r="AJ18" i="39"/>
  <c r="AJ29" i="39" s="1"/>
  <c r="AI97" i="39"/>
  <c r="AK90" i="38"/>
  <c r="AK21" i="38"/>
  <c r="AK32" i="38" s="1"/>
  <c r="AK20" i="38"/>
  <c r="AK31" i="38" s="1"/>
  <c r="AK18" i="38"/>
  <c r="AK29" i="38" s="1"/>
  <c r="AK22" i="38"/>
  <c r="AK33" i="38" s="1"/>
  <c r="AK24" i="38"/>
  <c r="AK23" i="38"/>
  <c r="AK34" i="38" s="1"/>
  <c r="AJ93" i="38"/>
  <c r="AH102" i="39"/>
  <c r="AK97" i="38" l="1"/>
  <c r="AJ96" i="16"/>
  <c r="AI106" i="39"/>
  <c r="AI102" i="16"/>
  <c r="AJ105" i="38"/>
  <c r="AI102" i="39"/>
  <c r="AJ93" i="39"/>
  <c r="AJ104" i="38"/>
  <c r="AI107" i="16"/>
  <c r="AJ107" i="38"/>
  <c r="AI104" i="16"/>
  <c r="AI105" i="39"/>
  <c r="AK91" i="38"/>
  <c r="AK94" i="38"/>
  <c r="AI106" i="16"/>
  <c r="AI107" i="39"/>
  <c r="AK96" i="38"/>
  <c r="AJ91" i="39"/>
  <c r="AK95" i="38"/>
  <c r="AJ94" i="39"/>
  <c r="AK93" i="38"/>
  <c r="AJ95" i="39"/>
  <c r="AJ97" i="39"/>
  <c r="AJ93" i="16"/>
  <c r="AK92" i="16"/>
  <c r="AM155" i="30"/>
  <c r="AL241" i="30"/>
  <c r="AM19" i="38" s="1"/>
  <c r="AM30" i="38" s="1"/>
  <c r="AL180" i="30"/>
  <c r="AM17" i="38" s="1"/>
  <c r="AJ97" i="16"/>
  <c r="AJ106" i="38"/>
  <c r="AI105" i="16"/>
  <c r="AJ96" i="39"/>
  <c r="AJ103" i="39"/>
  <c r="AJ94" i="16"/>
  <c r="AK21" i="16"/>
  <c r="AK32" i="16" s="1"/>
  <c r="AK24" i="16"/>
  <c r="AK90" i="16"/>
  <c r="AK23" i="16"/>
  <c r="AK34" i="16" s="1"/>
  <c r="AK20" i="16"/>
  <c r="AK31" i="16" s="1"/>
  <c r="AK22" i="16"/>
  <c r="AK33" i="16" s="1"/>
  <c r="AK18" i="16"/>
  <c r="AK29" i="16" s="1"/>
  <c r="AL90" i="38"/>
  <c r="AL20" i="38"/>
  <c r="AL31" i="38" s="1"/>
  <c r="AL24" i="38"/>
  <c r="AL18" i="38"/>
  <c r="AL29" i="38" s="1"/>
  <c r="AL21" i="38"/>
  <c r="AL32" i="38" s="1"/>
  <c r="AL23" i="38"/>
  <c r="AL34" i="38" s="1"/>
  <c r="AL22" i="38"/>
  <c r="AL33" i="38" s="1"/>
  <c r="AK92" i="39"/>
  <c r="AJ95" i="16"/>
  <c r="AJ103" i="16"/>
  <c r="AK104" i="30"/>
  <c r="AL19" i="16" s="1"/>
  <c r="AL30" i="16" s="1"/>
  <c r="AL18" i="30"/>
  <c r="AK43" i="30"/>
  <c r="AL17" i="16" s="1"/>
  <c r="AL92" i="38"/>
  <c r="AK23" i="39"/>
  <c r="AK34" i="39" s="1"/>
  <c r="AK21" i="39"/>
  <c r="AK32" i="39" s="1"/>
  <c r="AK18" i="39"/>
  <c r="AK29" i="39" s="1"/>
  <c r="AK90" i="39"/>
  <c r="AK22" i="39"/>
  <c r="AK33" i="39" s="1"/>
  <c r="AK20" i="39"/>
  <c r="AK31" i="39" s="1"/>
  <c r="AK24" i="39"/>
  <c r="AK103" i="38"/>
  <c r="AJ91" i="16"/>
  <c r="AJ102" i="38"/>
  <c r="AI104" i="39"/>
  <c r="AK378" i="30"/>
  <c r="AL19" i="39" s="1"/>
  <c r="AL30" i="39" s="1"/>
  <c r="AK317" i="30"/>
  <c r="AL17" i="39" s="1"/>
  <c r="AL292" i="30"/>
  <c r="AL93" i="38" l="1"/>
  <c r="AN155" i="30"/>
  <c r="AM180" i="30"/>
  <c r="AN17" i="38" s="1"/>
  <c r="AM241" i="30"/>
  <c r="AN19" i="38" s="1"/>
  <c r="AN30" i="38" s="1"/>
  <c r="AJ106" i="39"/>
  <c r="AK107" i="38"/>
  <c r="AJ106" i="16"/>
  <c r="AL95" i="38"/>
  <c r="AK102" i="38"/>
  <c r="AJ104" i="39"/>
  <c r="AL92" i="16"/>
  <c r="AK96" i="39"/>
  <c r="AK91" i="16"/>
  <c r="AK104" i="38"/>
  <c r="AK106" i="38"/>
  <c r="AM92" i="38"/>
  <c r="AK94" i="16"/>
  <c r="AL103" i="38"/>
  <c r="AL96" i="38"/>
  <c r="AK95" i="16"/>
  <c r="AK94" i="39"/>
  <c r="AL90" i="39"/>
  <c r="AL22" i="39"/>
  <c r="AL33" i="39" s="1"/>
  <c r="AL18" i="39"/>
  <c r="AL29" i="39" s="1"/>
  <c r="AL21" i="39"/>
  <c r="AL32" i="39" s="1"/>
  <c r="AL20" i="39"/>
  <c r="AL31" i="39" s="1"/>
  <c r="AL24" i="39"/>
  <c r="AL23" i="39"/>
  <c r="AL34" i="39" s="1"/>
  <c r="AK93" i="39"/>
  <c r="AK103" i="39"/>
  <c r="AL94" i="38"/>
  <c r="AK93" i="16"/>
  <c r="AJ107" i="16"/>
  <c r="AL317" i="30"/>
  <c r="AM17" i="39" s="1"/>
  <c r="AL378" i="30"/>
  <c r="AM19" i="39" s="1"/>
  <c r="AM30" i="39" s="1"/>
  <c r="AM292" i="30"/>
  <c r="AK97" i="39"/>
  <c r="AL92" i="39"/>
  <c r="AK95" i="39"/>
  <c r="AL91" i="38"/>
  <c r="AK96" i="16"/>
  <c r="AJ107" i="39"/>
  <c r="AK103" i="16"/>
  <c r="AJ102" i="39"/>
  <c r="AL43" i="30"/>
  <c r="AM17" i="16" s="1"/>
  <c r="AM18" i="30"/>
  <c r="AL104" i="30"/>
  <c r="AM19" i="16" s="1"/>
  <c r="AM30" i="16" s="1"/>
  <c r="AK97" i="16"/>
  <c r="AK91" i="39"/>
  <c r="AJ102" i="16"/>
  <c r="AL22" i="16"/>
  <c r="AL33" i="16" s="1"/>
  <c r="AL23" i="16"/>
  <c r="AL34" i="16" s="1"/>
  <c r="AL18" i="16"/>
  <c r="AL29" i="16" s="1"/>
  <c r="AL21" i="16"/>
  <c r="AL32" i="16" s="1"/>
  <c r="AL24" i="16"/>
  <c r="AL20" i="16"/>
  <c r="AL31" i="16" s="1"/>
  <c r="AL90" i="16"/>
  <c r="AL97" i="38"/>
  <c r="AJ105" i="16"/>
  <c r="AM90" i="38"/>
  <c r="AM18" i="38"/>
  <c r="AM29" i="38" s="1"/>
  <c r="AM21" i="38"/>
  <c r="AM32" i="38" s="1"/>
  <c r="AM23" i="38"/>
  <c r="AM34" i="38" s="1"/>
  <c r="AM24" i="38"/>
  <c r="AM22" i="38"/>
  <c r="AM33" i="38" s="1"/>
  <c r="AM20" i="38"/>
  <c r="AM31" i="38" s="1"/>
  <c r="AJ104" i="16"/>
  <c r="AJ105" i="39"/>
  <c r="AK105" i="38"/>
  <c r="AM92" i="16" l="1"/>
  <c r="AL102" i="38"/>
  <c r="AL95" i="39"/>
  <c r="AK102" i="16"/>
  <c r="AN92" i="38"/>
  <c r="AL94" i="16"/>
  <c r="AL96" i="39"/>
  <c r="AK105" i="39"/>
  <c r="AM103" i="38"/>
  <c r="AK107" i="39"/>
  <c r="AN90" i="38"/>
  <c r="AN20" i="38"/>
  <c r="AN31" i="38" s="1"/>
  <c r="AN21" i="38"/>
  <c r="AN32" i="38" s="1"/>
  <c r="AN23" i="38"/>
  <c r="AN34" i="38" s="1"/>
  <c r="AN22" i="38"/>
  <c r="AN33" i="38" s="1"/>
  <c r="AN18" i="38"/>
  <c r="AN29" i="38" s="1"/>
  <c r="AN24" i="38"/>
  <c r="AN180" i="30"/>
  <c r="AO17" i="38" s="1"/>
  <c r="AO155" i="30"/>
  <c r="AN241" i="30"/>
  <c r="AO19" i="38" s="1"/>
  <c r="AO30" i="38" s="1"/>
  <c r="AM23" i="16"/>
  <c r="AM34" i="16" s="1"/>
  <c r="AM22" i="16"/>
  <c r="AM33" i="16" s="1"/>
  <c r="AM21" i="16"/>
  <c r="AM32" i="16" s="1"/>
  <c r="AM20" i="16"/>
  <c r="AM31" i="16" s="1"/>
  <c r="AM18" i="16"/>
  <c r="AM29" i="16" s="1"/>
  <c r="AM90" i="16"/>
  <c r="AM24" i="16"/>
  <c r="AM378" i="30"/>
  <c r="AN19" i="39" s="1"/>
  <c r="AN30" i="39" s="1"/>
  <c r="AN292" i="30"/>
  <c r="AM317" i="30"/>
  <c r="AN17" i="39" s="1"/>
  <c r="AL106" i="38"/>
  <c r="AL91" i="16"/>
  <c r="AM95" i="38"/>
  <c r="AM94" i="38"/>
  <c r="AK106" i="39"/>
  <c r="AM92" i="39"/>
  <c r="AL93" i="39"/>
  <c r="AK106" i="16"/>
  <c r="AM104" i="30"/>
  <c r="AN19" i="16" s="1"/>
  <c r="AN30" i="16" s="1"/>
  <c r="AM43" i="30"/>
  <c r="AN17" i="16" s="1"/>
  <c r="AN18" i="30"/>
  <c r="AL96" i="16"/>
  <c r="AM97" i="38"/>
  <c r="AL97" i="39"/>
  <c r="AM91" i="38"/>
  <c r="AL93" i="16"/>
  <c r="AK107" i="16"/>
  <c r="AM24" i="39"/>
  <c r="AM22" i="39"/>
  <c r="AM33" i="39" s="1"/>
  <c r="AM21" i="39"/>
  <c r="AM32" i="39" s="1"/>
  <c r="AM90" i="39"/>
  <c r="AM18" i="39"/>
  <c r="AM29" i="39" s="1"/>
  <c r="AM20" i="39"/>
  <c r="AM31" i="39" s="1"/>
  <c r="AM23" i="39"/>
  <c r="AM34" i="39" s="1"/>
  <c r="AL94" i="39"/>
  <c r="AK105" i="16"/>
  <c r="AL104" i="38"/>
  <c r="AM93" i="38"/>
  <c r="AL105" i="38"/>
  <c r="AM96" i="38"/>
  <c r="AL95" i="16"/>
  <c r="AL97" i="16"/>
  <c r="AK102" i="39"/>
  <c r="AL103" i="39"/>
  <c r="AK104" i="16"/>
  <c r="AK104" i="39"/>
  <c r="AL91" i="39"/>
  <c r="AL107" i="38"/>
  <c r="AL103" i="16"/>
  <c r="AN95" i="38" l="1"/>
  <c r="AN103" i="38"/>
  <c r="AP155" i="30"/>
  <c r="AO241" i="30"/>
  <c r="AP19" i="38" s="1"/>
  <c r="AP30" i="38" s="1"/>
  <c r="AO180" i="30"/>
  <c r="AP17" i="38" s="1"/>
  <c r="AN96" i="38"/>
  <c r="AM97" i="16"/>
  <c r="AM94" i="39"/>
  <c r="AL102" i="39"/>
  <c r="AM107" i="38"/>
  <c r="AL105" i="39"/>
  <c r="AM95" i="39"/>
  <c r="AM102" i="38"/>
  <c r="AM105" i="38"/>
  <c r="AM91" i="16"/>
  <c r="AO90" i="38"/>
  <c r="AO24" i="38"/>
  <c r="AO18" i="38"/>
  <c r="AO29" i="38" s="1"/>
  <c r="AO23" i="38"/>
  <c r="AO34" i="38" s="1"/>
  <c r="AO20" i="38"/>
  <c r="AO31" i="38" s="1"/>
  <c r="AO22" i="38"/>
  <c r="AO33" i="38" s="1"/>
  <c r="AO21" i="38"/>
  <c r="AO32" i="38" s="1"/>
  <c r="AN94" i="38"/>
  <c r="AL107" i="39"/>
  <c r="AO92" i="38"/>
  <c r="AL106" i="39"/>
  <c r="AM97" i="39"/>
  <c r="AM93" i="16"/>
  <c r="AN93" i="38"/>
  <c r="AM104" i="38"/>
  <c r="AL102" i="16"/>
  <c r="AM96" i="39"/>
  <c r="AL107" i="16"/>
  <c r="AL104" i="39"/>
  <c r="AM93" i="39"/>
  <c r="AO18" i="30"/>
  <c r="AN104" i="30"/>
  <c r="AO19" i="16" s="1"/>
  <c r="AO30" i="16" s="1"/>
  <c r="AN43" i="30"/>
  <c r="AO17" i="16" s="1"/>
  <c r="AN21" i="39"/>
  <c r="AN32" i="39" s="1"/>
  <c r="AN90" i="39"/>
  <c r="AN20" i="39"/>
  <c r="AN31" i="39" s="1"/>
  <c r="AN18" i="39"/>
  <c r="AN29" i="39" s="1"/>
  <c r="AN24" i="39"/>
  <c r="AN22" i="39"/>
  <c r="AN33" i="39" s="1"/>
  <c r="AN23" i="39"/>
  <c r="AN34" i="39" s="1"/>
  <c r="AM94" i="16"/>
  <c r="AN97" i="38"/>
  <c r="AL105" i="16"/>
  <c r="AM103" i="16"/>
  <c r="AL106" i="16"/>
  <c r="AM91" i="39"/>
  <c r="AL104" i="16"/>
  <c r="AN20" i="16"/>
  <c r="AN31" i="16" s="1"/>
  <c r="AN21" i="16"/>
  <c r="AN32" i="16" s="1"/>
  <c r="AN22" i="16"/>
  <c r="AN33" i="16" s="1"/>
  <c r="AN24" i="16"/>
  <c r="AN23" i="16"/>
  <c r="AN34" i="16" s="1"/>
  <c r="AN18" i="16"/>
  <c r="AN29" i="16" s="1"/>
  <c r="AN90" i="16"/>
  <c r="AM106" i="38"/>
  <c r="AN378" i="30"/>
  <c r="AO19" i="39" s="1"/>
  <c r="AO30" i="39" s="1"/>
  <c r="AN317" i="30"/>
  <c r="AO17" i="39" s="1"/>
  <c r="AO292" i="30"/>
  <c r="AM95" i="16"/>
  <c r="AN91" i="38"/>
  <c r="AN92" i="16"/>
  <c r="AM103" i="39"/>
  <c r="AN92" i="39"/>
  <c r="AM96" i="16"/>
  <c r="AO90" i="39" l="1"/>
  <c r="AO20" i="39"/>
  <c r="AO31" i="39" s="1"/>
  <c r="AO21" i="39"/>
  <c r="AO32" i="39" s="1"/>
  <c r="AO18" i="39"/>
  <c r="AO29" i="39" s="1"/>
  <c r="AO24" i="39"/>
  <c r="AO23" i="39"/>
  <c r="AO34" i="39" s="1"/>
  <c r="AO22" i="39"/>
  <c r="AO33" i="39" s="1"/>
  <c r="AN97" i="16"/>
  <c r="AN94" i="39"/>
  <c r="AO95" i="38"/>
  <c r="AM106" i="39"/>
  <c r="AN107" i="38"/>
  <c r="AN96" i="16"/>
  <c r="AO92" i="39"/>
  <c r="AN95" i="16"/>
  <c r="AN96" i="39"/>
  <c r="AO20" i="16"/>
  <c r="AO31" i="16" s="1"/>
  <c r="AO18" i="16"/>
  <c r="AO29" i="16" s="1"/>
  <c r="AO23" i="16"/>
  <c r="AO34" i="16" s="1"/>
  <c r="AO90" i="16"/>
  <c r="AO22" i="16"/>
  <c r="AO33" i="16" s="1"/>
  <c r="AO21" i="16"/>
  <c r="AO32" i="16" s="1"/>
  <c r="AO24" i="16"/>
  <c r="AM104" i="16"/>
  <c r="AM102" i="16"/>
  <c r="AM105" i="39"/>
  <c r="AN103" i="16"/>
  <c r="AN102" i="38"/>
  <c r="AN94" i="16"/>
  <c r="AN95" i="39"/>
  <c r="AO92" i="16"/>
  <c r="AO103" i="38"/>
  <c r="AO93" i="38"/>
  <c r="AP90" i="38"/>
  <c r="AP22" i="38"/>
  <c r="AP33" i="38" s="1"/>
  <c r="AP24" i="38"/>
  <c r="AP20" i="38"/>
  <c r="AP31" i="38" s="1"/>
  <c r="AP21" i="38"/>
  <c r="AP32" i="38" s="1"/>
  <c r="AP23" i="38"/>
  <c r="AP34" i="38" s="1"/>
  <c r="AP18" i="38"/>
  <c r="AP29" i="38" s="1"/>
  <c r="AP292" i="30"/>
  <c r="AO378" i="30"/>
  <c r="AP19" i="39" s="1"/>
  <c r="AP30" i="39" s="1"/>
  <c r="AO317" i="30"/>
  <c r="AP17" i="39" s="1"/>
  <c r="AN93" i="16"/>
  <c r="AN97" i="39"/>
  <c r="AO104" i="30"/>
  <c r="AP19" i="16" s="1"/>
  <c r="AP30" i="16" s="1"/>
  <c r="AP18" i="30"/>
  <c r="AO43" i="30"/>
  <c r="AP17" i="16" s="1"/>
  <c r="AO96" i="38"/>
  <c r="AP92" i="38"/>
  <c r="AN106" i="38"/>
  <c r="AM105" i="16"/>
  <c r="AM106" i="16"/>
  <c r="AN91" i="39"/>
  <c r="AM104" i="39"/>
  <c r="AN104" i="38"/>
  <c r="AO91" i="38"/>
  <c r="AP241" i="30"/>
  <c r="AQ19" i="38" s="1"/>
  <c r="AQ30" i="38" s="1"/>
  <c r="AQ155" i="30"/>
  <c r="AP180" i="30"/>
  <c r="AQ17" i="38" s="1"/>
  <c r="AO94" i="38"/>
  <c r="AN93" i="39"/>
  <c r="AN105" i="38"/>
  <c r="AO97" i="38"/>
  <c r="AM107" i="16"/>
  <c r="AN103" i="39"/>
  <c r="AN91" i="16"/>
  <c r="AM102" i="39"/>
  <c r="AM107" i="39"/>
  <c r="AN105" i="16" l="1"/>
  <c r="AQ90" i="38"/>
  <c r="AQ21" i="38"/>
  <c r="AQ32" i="38" s="1"/>
  <c r="AQ24" i="38"/>
  <c r="AQ20" i="38"/>
  <c r="AQ31" i="38" s="1"/>
  <c r="AQ18" i="38"/>
  <c r="AQ29" i="38" s="1"/>
  <c r="AQ22" i="38"/>
  <c r="AQ33" i="38" s="1"/>
  <c r="AQ23" i="38"/>
  <c r="AQ34" i="38" s="1"/>
  <c r="AN102" i="39"/>
  <c r="AP378" i="30"/>
  <c r="AQ19" i="39" s="1"/>
  <c r="AQ30" i="39" s="1"/>
  <c r="AQ292" i="30"/>
  <c r="AP317" i="30"/>
  <c r="AQ17" i="39" s="1"/>
  <c r="AP95" i="38"/>
  <c r="AO91" i="16"/>
  <c r="AO103" i="39"/>
  <c r="AN107" i="16"/>
  <c r="AP93" i="38"/>
  <c r="AR155" i="30"/>
  <c r="AQ180" i="30"/>
  <c r="AR17" i="38" s="1"/>
  <c r="AQ241" i="30"/>
  <c r="AR19" i="38" s="1"/>
  <c r="AR30" i="38" s="1"/>
  <c r="AO93" i="16"/>
  <c r="AO95" i="39"/>
  <c r="AN102" i="16"/>
  <c r="AQ92" i="38"/>
  <c r="AO103" i="16"/>
  <c r="AO97" i="16"/>
  <c r="AO106" i="38"/>
  <c r="AP21" i="39"/>
  <c r="AP32" i="39" s="1"/>
  <c r="AP22" i="39"/>
  <c r="AP33" i="39" s="1"/>
  <c r="AP90" i="39"/>
  <c r="AP23" i="39"/>
  <c r="AP34" i="39" s="1"/>
  <c r="AP24" i="39"/>
  <c r="AP18" i="39"/>
  <c r="AP29" i="39" s="1"/>
  <c r="AP20" i="39"/>
  <c r="AP31" i="39" s="1"/>
  <c r="AO94" i="39"/>
  <c r="AO107" i="38"/>
  <c r="AP91" i="38"/>
  <c r="AN106" i="39"/>
  <c r="AO94" i="16"/>
  <c r="AN107" i="39"/>
  <c r="AO96" i="39"/>
  <c r="AP103" i="38"/>
  <c r="AN104" i="16"/>
  <c r="AP96" i="38"/>
  <c r="AO104" i="38"/>
  <c r="AO95" i="16"/>
  <c r="AO97" i="39"/>
  <c r="AP104" i="30"/>
  <c r="AQ19" i="16" s="1"/>
  <c r="AQ30" i="16" s="1"/>
  <c r="AQ18" i="30"/>
  <c r="AP43" i="30"/>
  <c r="AQ17" i="16" s="1"/>
  <c r="AO105" i="38"/>
  <c r="AO102" i="38"/>
  <c r="AP90" i="16"/>
  <c r="AP18" i="16"/>
  <c r="AP29" i="16" s="1"/>
  <c r="AP21" i="16"/>
  <c r="AP32" i="16" s="1"/>
  <c r="AP20" i="16"/>
  <c r="AP31" i="16" s="1"/>
  <c r="AP23" i="16"/>
  <c r="AP34" i="16" s="1"/>
  <c r="AP22" i="16"/>
  <c r="AP33" i="16" s="1"/>
  <c r="AP24" i="16"/>
  <c r="AP94" i="38"/>
  <c r="AN106" i="16"/>
  <c r="AN105" i="39"/>
  <c r="AO91" i="39"/>
  <c r="AN104" i="39"/>
  <c r="AP92" i="16"/>
  <c r="AP92" i="39"/>
  <c r="AP97" i="38"/>
  <c r="AO96" i="16"/>
  <c r="AO93" i="39"/>
  <c r="AR18" i="30" l="1"/>
  <c r="AQ104" i="30"/>
  <c r="AR19" i="16" s="1"/>
  <c r="AR30" i="16" s="1"/>
  <c r="AQ43" i="30"/>
  <c r="AR17" i="16" s="1"/>
  <c r="AO106" i="39"/>
  <c r="AP106" i="38"/>
  <c r="AQ92" i="16"/>
  <c r="AP91" i="39"/>
  <c r="AQ103" i="38"/>
  <c r="AQ96" i="38"/>
  <c r="AO106" i="16"/>
  <c r="AO105" i="16"/>
  <c r="AP97" i="39"/>
  <c r="AQ95" i="38"/>
  <c r="AO107" i="16"/>
  <c r="AO102" i="39"/>
  <c r="AP105" i="38"/>
  <c r="AP91" i="16"/>
  <c r="AO107" i="39"/>
  <c r="AP96" i="39"/>
  <c r="AO104" i="16"/>
  <c r="AQ20" i="39"/>
  <c r="AQ31" i="39" s="1"/>
  <c r="AQ23" i="39"/>
  <c r="AQ34" i="39" s="1"/>
  <c r="AQ21" i="39"/>
  <c r="AQ32" i="39" s="1"/>
  <c r="AQ90" i="39"/>
  <c r="AQ18" i="39"/>
  <c r="AQ29" i="39" s="1"/>
  <c r="AQ24" i="39"/>
  <c r="AQ22" i="39"/>
  <c r="AQ33" i="39" s="1"/>
  <c r="AQ91" i="38"/>
  <c r="AQ378" i="30"/>
  <c r="AR19" i="39" s="1"/>
  <c r="AR30" i="39" s="1"/>
  <c r="AQ317" i="30"/>
  <c r="AR17" i="39" s="1"/>
  <c r="AR292" i="30"/>
  <c r="AQ93" i="38"/>
  <c r="AP94" i="16"/>
  <c r="AO105" i="39"/>
  <c r="AP95" i="39"/>
  <c r="AR92" i="38"/>
  <c r="AP104" i="38"/>
  <c r="AQ92" i="39"/>
  <c r="AQ97" i="38"/>
  <c r="AP103" i="39"/>
  <c r="AP103" i="16"/>
  <c r="AO104" i="39"/>
  <c r="AP97" i="16"/>
  <c r="AP107" i="38"/>
  <c r="AP94" i="39"/>
  <c r="AR90" i="38"/>
  <c r="AR20" i="38"/>
  <c r="AR31" i="38" s="1"/>
  <c r="AR23" i="38"/>
  <c r="AR34" i="38" s="1"/>
  <c r="AR24" i="38"/>
  <c r="AR18" i="38"/>
  <c r="AR29" i="38" s="1"/>
  <c r="AR22" i="38"/>
  <c r="AR33" i="38" s="1"/>
  <c r="AR21" i="38"/>
  <c r="AR32" i="38" s="1"/>
  <c r="AP96" i="16"/>
  <c r="AP93" i="16"/>
  <c r="AP95" i="16"/>
  <c r="AQ18" i="16"/>
  <c r="AQ29" i="16" s="1"/>
  <c r="AQ20" i="16"/>
  <c r="AQ31" i="16" s="1"/>
  <c r="AQ23" i="16"/>
  <c r="AQ34" i="16" s="1"/>
  <c r="AQ90" i="16"/>
  <c r="AQ21" i="16"/>
  <c r="AQ32" i="16" s="1"/>
  <c r="AQ22" i="16"/>
  <c r="AQ33" i="16" s="1"/>
  <c r="AQ24" i="16"/>
  <c r="AP102" i="38"/>
  <c r="AP93" i="39"/>
  <c r="AR180" i="30"/>
  <c r="AS17" i="38" s="1"/>
  <c r="AS155" i="30"/>
  <c r="AR241" i="30"/>
  <c r="AS19" i="38" s="1"/>
  <c r="AS30" i="38" s="1"/>
  <c r="AO102" i="16"/>
  <c r="AQ94" i="38"/>
  <c r="AQ93" i="16" l="1"/>
  <c r="AR103" i="38"/>
  <c r="AQ96" i="16"/>
  <c r="AP104" i="16"/>
  <c r="AR95" i="38"/>
  <c r="AQ95" i="39"/>
  <c r="AQ106" i="38"/>
  <c r="AR317" i="30"/>
  <c r="AS17" i="39" s="1"/>
  <c r="AS292" i="30"/>
  <c r="AR378" i="30"/>
  <c r="AS19" i="39" s="1"/>
  <c r="AS30" i="39" s="1"/>
  <c r="AQ97" i="39"/>
  <c r="AP107" i="39"/>
  <c r="AP105" i="39"/>
  <c r="AR18" i="39"/>
  <c r="AR29" i="39" s="1"/>
  <c r="AR90" i="39"/>
  <c r="AR23" i="39"/>
  <c r="AR34" i="39" s="1"/>
  <c r="AR20" i="39"/>
  <c r="AR31" i="39" s="1"/>
  <c r="AR21" i="39"/>
  <c r="AR32" i="39" s="1"/>
  <c r="AR24" i="39"/>
  <c r="AR22" i="39"/>
  <c r="AR33" i="39" s="1"/>
  <c r="AQ91" i="39"/>
  <c r="AQ103" i="16"/>
  <c r="AR91" i="38"/>
  <c r="AR96" i="38"/>
  <c r="AR92" i="39"/>
  <c r="AQ107" i="38"/>
  <c r="AS92" i="38"/>
  <c r="AR97" i="38"/>
  <c r="AP107" i="16"/>
  <c r="AS90" i="38"/>
  <c r="AS23" i="38"/>
  <c r="AS34" i="38" s="1"/>
  <c r="AS24" i="38"/>
  <c r="AS22" i="38"/>
  <c r="AS33" i="38" s="1"/>
  <c r="AS21" i="38"/>
  <c r="AS32" i="38" s="1"/>
  <c r="AS18" i="38"/>
  <c r="AS29" i="38" s="1"/>
  <c r="AS20" i="38"/>
  <c r="AS31" i="38" s="1"/>
  <c r="AP104" i="39"/>
  <c r="AQ97" i="16"/>
  <c r="AR93" i="38"/>
  <c r="AQ103" i="39"/>
  <c r="AP105" i="16"/>
  <c r="AQ94" i="39"/>
  <c r="AP102" i="39"/>
  <c r="AQ91" i="16"/>
  <c r="AQ105" i="38"/>
  <c r="AQ95" i="16"/>
  <c r="AP106" i="16"/>
  <c r="AQ102" i="38"/>
  <c r="AQ96" i="39"/>
  <c r="AR20" i="16"/>
  <c r="AR31" i="16" s="1"/>
  <c r="AR23" i="16"/>
  <c r="AR34" i="16" s="1"/>
  <c r="AR24" i="16"/>
  <c r="AR21" i="16"/>
  <c r="AR32" i="16" s="1"/>
  <c r="AR18" i="16"/>
  <c r="AR29" i="16" s="1"/>
  <c r="AR90" i="16"/>
  <c r="AR22" i="16"/>
  <c r="AR33" i="16" s="1"/>
  <c r="AS241" i="30"/>
  <c r="AT19" i="38" s="1"/>
  <c r="AT30" i="38" s="1"/>
  <c r="AS180" i="30"/>
  <c r="AT17" i="38" s="1"/>
  <c r="AT155" i="30"/>
  <c r="AQ94" i="16"/>
  <c r="AR94" i="38"/>
  <c r="AP106" i="39"/>
  <c r="AQ93" i="39"/>
  <c r="AP102" i="16"/>
  <c r="AR92" i="16"/>
  <c r="AQ104" i="38"/>
  <c r="AR104" i="30"/>
  <c r="AS19" i="16" s="1"/>
  <c r="AS30" i="16" s="1"/>
  <c r="AS18" i="30"/>
  <c r="AR43" i="30"/>
  <c r="AS17" i="16" s="1"/>
  <c r="AS104" i="30" l="1"/>
  <c r="AT19" i="16" s="1"/>
  <c r="AT30" i="16" s="1"/>
  <c r="AT18" i="30"/>
  <c r="AS43" i="30"/>
  <c r="AT17" i="16" s="1"/>
  <c r="AT92" i="38"/>
  <c r="AR93" i="16"/>
  <c r="AS24" i="39"/>
  <c r="AS20" i="39"/>
  <c r="AS31" i="39" s="1"/>
  <c r="AS18" i="39"/>
  <c r="AS29" i="39" s="1"/>
  <c r="AS90" i="39"/>
  <c r="AS23" i="39"/>
  <c r="AS34" i="39" s="1"/>
  <c r="AS22" i="39"/>
  <c r="AS33" i="39" s="1"/>
  <c r="AS21" i="39"/>
  <c r="AS32" i="39" s="1"/>
  <c r="AR106" i="38"/>
  <c r="AS94" i="38"/>
  <c r="AR103" i="16"/>
  <c r="AR105" i="38"/>
  <c r="AR95" i="16"/>
  <c r="AS95" i="38"/>
  <c r="AR91" i="39"/>
  <c r="AS378" i="30"/>
  <c r="AT19" i="39" s="1"/>
  <c r="AT30" i="39" s="1"/>
  <c r="AT292" i="30"/>
  <c r="AS317" i="30"/>
  <c r="AT17" i="39" s="1"/>
  <c r="AQ104" i="39"/>
  <c r="AQ106" i="16"/>
  <c r="AS97" i="38"/>
  <c r="AR102" i="38"/>
  <c r="AR95" i="39"/>
  <c r="AQ105" i="39"/>
  <c r="AR107" i="38"/>
  <c r="AQ107" i="16"/>
  <c r="AQ105" i="16"/>
  <c r="AR91" i="16"/>
  <c r="AS96" i="38"/>
  <c r="AS103" i="38"/>
  <c r="AQ102" i="39"/>
  <c r="AR97" i="39"/>
  <c r="AR94" i="16"/>
  <c r="AR103" i="39"/>
  <c r="AR94" i="39"/>
  <c r="AQ106" i="39"/>
  <c r="AS92" i="16"/>
  <c r="AR97" i="16"/>
  <c r="AQ102" i="16"/>
  <c r="AS93" i="38"/>
  <c r="AR93" i="39"/>
  <c r="AQ104" i="16"/>
  <c r="AT90" i="38"/>
  <c r="AT23" i="38"/>
  <c r="AT34" i="38" s="1"/>
  <c r="AT22" i="38"/>
  <c r="AT33" i="38" s="1"/>
  <c r="AT21" i="38"/>
  <c r="AT32" i="38" s="1"/>
  <c r="AT20" i="38"/>
  <c r="AT31" i="38" s="1"/>
  <c r="AT18" i="38"/>
  <c r="AT29" i="38" s="1"/>
  <c r="AT24" i="38"/>
  <c r="AS90" i="16"/>
  <c r="AS23" i="16"/>
  <c r="AS34" i="16" s="1"/>
  <c r="AS22" i="16"/>
  <c r="AS33" i="16" s="1"/>
  <c r="AS21" i="16"/>
  <c r="AS32" i="16" s="1"/>
  <c r="AS20" i="16"/>
  <c r="AS31" i="16" s="1"/>
  <c r="AS24" i="16"/>
  <c r="AS18" i="16"/>
  <c r="AS29" i="16" s="1"/>
  <c r="AU155" i="30"/>
  <c r="AT180" i="30"/>
  <c r="AU17" i="38" s="1"/>
  <c r="AT241" i="30"/>
  <c r="AU19" i="38" s="1"/>
  <c r="AU30" i="38" s="1"/>
  <c r="AR96" i="16"/>
  <c r="AQ107" i="39"/>
  <c r="AR104" i="38"/>
  <c r="AS91" i="38"/>
  <c r="AR96" i="39"/>
  <c r="AS92" i="39"/>
  <c r="AR102" i="16" l="1"/>
  <c r="AS91" i="39"/>
  <c r="AT96" i="38"/>
  <c r="AR104" i="16"/>
  <c r="AT22" i="39"/>
  <c r="AT33" i="39" s="1"/>
  <c r="AT18" i="39"/>
  <c r="AT29" i="39" s="1"/>
  <c r="AT20" i="39"/>
  <c r="AT31" i="39" s="1"/>
  <c r="AT23" i="39"/>
  <c r="AT34" i="39" s="1"/>
  <c r="AT90" i="39"/>
  <c r="AT21" i="39"/>
  <c r="AT32" i="39" s="1"/>
  <c r="AT24" i="39"/>
  <c r="AR102" i="39"/>
  <c r="AS93" i="39"/>
  <c r="AS96" i="16"/>
  <c r="AS103" i="39"/>
  <c r="AS91" i="16"/>
  <c r="AS104" i="38"/>
  <c r="AU292" i="30"/>
  <c r="AT317" i="30"/>
  <c r="AU17" i="39" s="1"/>
  <c r="AT378" i="30"/>
  <c r="AU19" i="39" s="1"/>
  <c r="AU30" i="39" s="1"/>
  <c r="AR106" i="16"/>
  <c r="AS97" i="39"/>
  <c r="AR104" i="39"/>
  <c r="AR105" i="16"/>
  <c r="AT92" i="39"/>
  <c r="AS94" i="39"/>
  <c r="AT103" i="38"/>
  <c r="AT97" i="38"/>
  <c r="AS102" i="38"/>
  <c r="AR107" i="16"/>
  <c r="AS97" i="16"/>
  <c r="AT91" i="38"/>
  <c r="AS107" i="38"/>
  <c r="AS106" i="38"/>
  <c r="AS95" i="39"/>
  <c r="AR107" i="39"/>
  <c r="AU92" i="38"/>
  <c r="AS93" i="16"/>
  <c r="AT93" i="38"/>
  <c r="AS103" i="16"/>
  <c r="AS105" i="38"/>
  <c r="AT20" i="16"/>
  <c r="AT31" i="16" s="1"/>
  <c r="AT23" i="16"/>
  <c r="AT34" i="16" s="1"/>
  <c r="AT24" i="16"/>
  <c r="AT21" i="16"/>
  <c r="AT32" i="16" s="1"/>
  <c r="AT18" i="16"/>
  <c r="AT29" i="16" s="1"/>
  <c r="AT90" i="16"/>
  <c r="AT22" i="16"/>
  <c r="AT33" i="16" s="1"/>
  <c r="AU90" i="38"/>
  <c r="AU21" i="38"/>
  <c r="AU32" i="38" s="1"/>
  <c r="AU24" i="38"/>
  <c r="AU22" i="38"/>
  <c r="AU33" i="38" s="1"/>
  <c r="AU20" i="38"/>
  <c r="AU31" i="38" s="1"/>
  <c r="AU23" i="38"/>
  <c r="AU34" i="38" s="1"/>
  <c r="AU18" i="38"/>
  <c r="AU29" i="38" s="1"/>
  <c r="AT94" i="38"/>
  <c r="AS96" i="39"/>
  <c r="AT104" i="30"/>
  <c r="AU19" i="16" s="1"/>
  <c r="AU30" i="16" s="1"/>
  <c r="AT43" i="30"/>
  <c r="AU17" i="16" s="1"/>
  <c r="AU18" i="30"/>
  <c r="AS94" i="16"/>
  <c r="AU180" i="30"/>
  <c r="AV17" i="38" s="1"/>
  <c r="AV155" i="30"/>
  <c r="AU241" i="30"/>
  <c r="AV19" i="38" s="1"/>
  <c r="AV30" i="38" s="1"/>
  <c r="AS95" i="16"/>
  <c r="AT95" i="38"/>
  <c r="AR105" i="39"/>
  <c r="AR106" i="39"/>
  <c r="AT92" i="16"/>
  <c r="AU94" i="38" l="1"/>
  <c r="AT96" i="16"/>
  <c r="AS105" i="39"/>
  <c r="AT97" i="39"/>
  <c r="AT107" i="38"/>
  <c r="AT93" i="16"/>
  <c r="AS102" i="16"/>
  <c r="AT94" i="39"/>
  <c r="AV90" i="38"/>
  <c r="AV22" i="38"/>
  <c r="AV33" i="38" s="1"/>
  <c r="AV23" i="38"/>
  <c r="AV34" i="38" s="1"/>
  <c r="AV21" i="38"/>
  <c r="AV32" i="38" s="1"/>
  <c r="AV18" i="38"/>
  <c r="AV29" i="38" s="1"/>
  <c r="AV20" i="38"/>
  <c r="AV31" i="38" s="1"/>
  <c r="AV24" i="38"/>
  <c r="AU91" i="38"/>
  <c r="AS104" i="16"/>
  <c r="AT102" i="38"/>
  <c r="AT106" i="38"/>
  <c r="AT103" i="16"/>
  <c r="AS105" i="16"/>
  <c r="AT95" i="16"/>
  <c r="AS106" i="39"/>
  <c r="AT103" i="39"/>
  <c r="AS104" i="39"/>
  <c r="AT96" i="39"/>
  <c r="AS102" i="39"/>
  <c r="AS106" i="16"/>
  <c r="AU96" i="38"/>
  <c r="AU92" i="39"/>
  <c r="AT93" i="39"/>
  <c r="AV18" i="30"/>
  <c r="AU104" i="30"/>
  <c r="AV19" i="16" s="1"/>
  <c r="AV30" i="16" s="1"/>
  <c r="AU43" i="30"/>
  <c r="AV17" i="16" s="1"/>
  <c r="AU18" i="16"/>
  <c r="AU29" i="16" s="1"/>
  <c r="AU90" i="16"/>
  <c r="AU20" i="16"/>
  <c r="AU31" i="16" s="1"/>
  <c r="AU23" i="16"/>
  <c r="AU34" i="16" s="1"/>
  <c r="AU22" i="16"/>
  <c r="AU33" i="16" s="1"/>
  <c r="AU21" i="16"/>
  <c r="AU32" i="16" s="1"/>
  <c r="AU24" i="16"/>
  <c r="AU93" i="38"/>
  <c r="AT91" i="16"/>
  <c r="AU103" i="38"/>
  <c r="AU23" i="39"/>
  <c r="AU34" i="39" s="1"/>
  <c r="AU20" i="39"/>
  <c r="AU31" i="39" s="1"/>
  <c r="AU90" i="39"/>
  <c r="AU18" i="39"/>
  <c r="AU29" i="39" s="1"/>
  <c r="AU22" i="39"/>
  <c r="AU33" i="39" s="1"/>
  <c r="AU24" i="39"/>
  <c r="AU21" i="39"/>
  <c r="AU32" i="39" s="1"/>
  <c r="AV92" i="38"/>
  <c r="AU92" i="16"/>
  <c r="AU95" i="38"/>
  <c r="AT94" i="16"/>
  <c r="AT104" i="38"/>
  <c r="AV292" i="30"/>
  <c r="AU378" i="30"/>
  <c r="AV19" i="39" s="1"/>
  <c r="AV30" i="39" s="1"/>
  <c r="AU317" i="30"/>
  <c r="AV17" i="39" s="1"/>
  <c r="AT91" i="39"/>
  <c r="AW155" i="30"/>
  <c r="AV241" i="30"/>
  <c r="AW19" i="38" s="1"/>
  <c r="AW30" i="38" s="1"/>
  <c r="AV180" i="30"/>
  <c r="AW17" i="38" s="1"/>
  <c r="AS107" i="39"/>
  <c r="AT105" i="38"/>
  <c r="AU97" i="38"/>
  <c r="AT97" i="16"/>
  <c r="AS107" i="16"/>
  <c r="AT95" i="39"/>
  <c r="AV18" i="16" l="1"/>
  <c r="AV29" i="16" s="1"/>
  <c r="AV23" i="16"/>
  <c r="AV34" i="16" s="1"/>
  <c r="AV24" i="16"/>
  <c r="AV90" i="16"/>
  <c r="AV22" i="16"/>
  <c r="AV33" i="16" s="1"/>
  <c r="AV21" i="16"/>
  <c r="AV32" i="16" s="1"/>
  <c r="AV20" i="16"/>
  <c r="AV31" i="16" s="1"/>
  <c r="AU94" i="39"/>
  <c r="AU94" i="16"/>
  <c r="AV92" i="16"/>
  <c r="AU103" i="39"/>
  <c r="AT106" i="16"/>
  <c r="AV96" i="38"/>
  <c r="AW241" i="30"/>
  <c r="AX19" i="38" s="1"/>
  <c r="AX30" i="38" s="1"/>
  <c r="AX155" i="30"/>
  <c r="AW180" i="30"/>
  <c r="AX17" i="38" s="1"/>
  <c r="AU97" i="16"/>
  <c r="AU103" i="16"/>
  <c r="AU97" i="39"/>
  <c r="AU95" i="16"/>
  <c r="AW18" i="30"/>
  <c r="AV43" i="30"/>
  <c r="AW17" i="16" s="1"/>
  <c r="AV104" i="30"/>
  <c r="AW19" i="16" s="1"/>
  <c r="AW30" i="16" s="1"/>
  <c r="AU102" i="38"/>
  <c r="AV95" i="38"/>
  <c r="AU105" i="38"/>
  <c r="AT106" i="39"/>
  <c r="AU95" i="39"/>
  <c r="AT104" i="16"/>
  <c r="AT107" i="39"/>
  <c r="AV103" i="38"/>
  <c r="AT102" i="39"/>
  <c r="AT105" i="16"/>
  <c r="AU91" i="39"/>
  <c r="AT102" i="16"/>
  <c r="AU96" i="16"/>
  <c r="AV97" i="38"/>
  <c r="AV317" i="30"/>
  <c r="AW17" i="39" s="1"/>
  <c r="AV378" i="30"/>
  <c r="AW19" i="39" s="1"/>
  <c r="AW30" i="39" s="1"/>
  <c r="AW292" i="30"/>
  <c r="AT105" i="39"/>
  <c r="AU106" i="38"/>
  <c r="AU104" i="38"/>
  <c r="AU93" i="16"/>
  <c r="AV93" i="38"/>
  <c r="AU107" i="38"/>
  <c r="AV94" i="38"/>
  <c r="AW90" i="38"/>
  <c r="AW23" i="38"/>
  <c r="AW34" i="38" s="1"/>
  <c r="AW22" i="38"/>
  <c r="AW33" i="38" s="1"/>
  <c r="AW21" i="38"/>
  <c r="AW32" i="38" s="1"/>
  <c r="AW20" i="38"/>
  <c r="AW31" i="38" s="1"/>
  <c r="AW24" i="38"/>
  <c r="AW18" i="38"/>
  <c r="AW29" i="38" s="1"/>
  <c r="AV21" i="39"/>
  <c r="AV32" i="39" s="1"/>
  <c r="AV18" i="39"/>
  <c r="AV29" i="39" s="1"/>
  <c r="AV90" i="39"/>
  <c r="AV20" i="39"/>
  <c r="AV31" i="39" s="1"/>
  <c r="AV24" i="39"/>
  <c r="AV22" i="39"/>
  <c r="AV33" i="39" s="1"/>
  <c r="AV23" i="39"/>
  <c r="AV34" i="39" s="1"/>
  <c r="AU93" i="39"/>
  <c r="AV91" i="38"/>
  <c r="AW92" i="38"/>
  <c r="AV92" i="39"/>
  <c r="AU96" i="39"/>
  <c r="AU91" i="16"/>
  <c r="AT104" i="39"/>
  <c r="AT107" i="16"/>
  <c r="AV97" i="39" l="1"/>
  <c r="AV103" i="39"/>
  <c r="AV94" i="39"/>
  <c r="AU106" i="16"/>
  <c r="AX90" i="38"/>
  <c r="AX22" i="38"/>
  <c r="AX33" i="38" s="1"/>
  <c r="AX23" i="38"/>
  <c r="AX34" i="38" s="1"/>
  <c r="AX18" i="38"/>
  <c r="AX29" i="38" s="1"/>
  <c r="AX24" i="38"/>
  <c r="AX21" i="38"/>
  <c r="AX32" i="38" s="1"/>
  <c r="AX20" i="38"/>
  <c r="AX31" i="38" s="1"/>
  <c r="AV102" i="38"/>
  <c r="AV96" i="39"/>
  <c r="AW91" i="38"/>
  <c r="AU107" i="16"/>
  <c r="AV106" i="38"/>
  <c r="AX241" i="30"/>
  <c r="AY19" i="38" s="1"/>
  <c r="AY30" i="38" s="1"/>
  <c r="AY155" i="30"/>
  <c r="AX180" i="30"/>
  <c r="AY17" i="38" s="1"/>
  <c r="AV103" i="16"/>
  <c r="AV93" i="16"/>
  <c r="AW97" i="38"/>
  <c r="AX92" i="38"/>
  <c r="AV94" i="16"/>
  <c r="AX292" i="30"/>
  <c r="AW378" i="30"/>
  <c r="AX19" i="39" s="1"/>
  <c r="AX30" i="39" s="1"/>
  <c r="AW317" i="30"/>
  <c r="AX17" i="39" s="1"/>
  <c r="AU106" i="39"/>
  <c r="AU105" i="16"/>
  <c r="AV95" i="16"/>
  <c r="AV95" i="39"/>
  <c r="AW94" i="38"/>
  <c r="AW92" i="39"/>
  <c r="AW92" i="16"/>
  <c r="AU107" i="39"/>
  <c r="AV93" i="39"/>
  <c r="AW95" i="38"/>
  <c r="AV105" i="38"/>
  <c r="AV104" i="38"/>
  <c r="AU104" i="16"/>
  <c r="AW90" i="39"/>
  <c r="AW23" i="39"/>
  <c r="AW34" i="39" s="1"/>
  <c r="AW21" i="39"/>
  <c r="AW32" i="39" s="1"/>
  <c r="AW20" i="39"/>
  <c r="AW31" i="39" s="1"/>
  <c r="AW18" i="39"/>
  <c r="AW29" i="39" s="1"/>
  <c r="AW24" i="39"/>
  <c r="AW22" i="39"/>
  <c r="AW33" i="39" s="1"/>
  <c r="AW22" i="16"/>
  <c r="AW33" i="16" s="1"/>
  <c r="AW18" i="16"/>
  <c r="AW29" i="16" s="1"/>
  <c r="AW90" i="16"/>
  <c r="AW21" i="16"/>
  <c r="AW32" i="16" s="1"/>
  <c r="AW20" i="16"/>
  <c r="AW31" i="16" s="1"/>
  <c r="AW23" i="16"/>
  <c r="AW34" i="16" s="1"/>
  <c r="AW24" i="16"/>
  <c r="AV97" i="16"/>
  <c r="AW103" i="38"/>
  <c r="AW93" i="38"/>
  <c r="AU102" i="39"/>
  <c r="AW43" i="30"/>
  <c r="AX17" i="16" s="1"/>
  <c r="AX18" i="30"/>
  <c r="AW104" i="30"/>
  <c r="AX19" i="16" s="1"/>
  <c r="AX30" i="16" s="1"/>
  <c r="AV107" i="38"/>
  <c r="AV96" i="16"/>
  <c r="AU104" i="39"/>
  <c r="AU102" i="16"/>
  <c r="AV91" i="39"/>
  <c r="AW96" i="38"/>
  <c r="AU105" i="39"/>
  <c r="AV91" i="16"/>
  <c r="AX317" i="30" l="1"/>
  <c r="AY17" i="39" s="1"/>
  <c r="AX378" i="30"/>
  <c r="AY19" i="39" s="1"/>
  <c r="AY30" i="39" s="1"/>
  <c r="AY292" i="30"/>
  <c r="AW95" i="16"/>
  <c r="AW91" i="39"/>
  <c r="AW103" i="39"/>
  <c r="AV106" i="39"/>
  <c r="AX97" i="38"/>
  <c r="AW93" i="39"/>
  <c r="AX91" i="38"/>
  <c r="AV107" i="16"/>
  <c r="AV102" i="39"/>
  <c r="AX92" i="16"/>
  <c r="AW104" i="38"/>
  <c r="AW97" i="16"/>
  <c r="AW94" i="39"/>
  <c r="AW103" i="16"/>
  <c r="AW105" i="38"/>
  <c r="AV105" i="16"/>
  <c r="AY90" i="38"/>
  <c r="AY20" i="38"/>
  <c r="AY31" i="38" s="1"/>
  <c r="AY23" i="38"/>
  <c r="AY34" i="38" s="1"/>
  <c r="AY22" i="38"/>
  <c r="AY33" i="38" s="1"/>
  <c r="AY18" i="38"/>
  <c r="AY29" i="38" s="1"/>
  <c r="AY24" i="38"/>
  <c r="AY21" i="38"/>
  <c r="AY32" i="38" s="1"/>
  <c r="AV107" i="39"/>
  <c r="AX96" i="38"/>
  <c r="AW91" i="16"/>
  <c r="AW96" i="16"/>
  <c r="AW96" i="39"/>
  <c r="AW106" i="38"/>
  <c r="AV106" i="16"/>
  <c r="AX103" i="38"/>
  <c r="AZ155" i="30"/>
  <c r="AY180" i="30"/>
  <c r="AZ17" i="38" s="1"/>
  <c r="AY241" i="30"/>
  <c r="AZ19" i="38" s="1"/>
  <c r="AZ30" i="38" s="1"/>
  <c r="AX95" i="38"/>
  <c r="AY18" i="30"/>
  <c r="AX104" i="30"/>
  <c r="AY19" i="16" s="1"/>
  <c r="AY30" i="16" s="1"/>
  <c r="AX43" i="30"/>
  <c r="AY17" i="16" s="1"/>
  <c r="AX23" i="16"/>
  <c r="AX34" i="16" s="1"/>
  <c r="AX24" i="16"/>
  <c r="AX22" i="16"/>
  <c r="AX33" i="16" s="1"/>
  <c r="AX18" i="16"/>
  <c r="AX29" i="16" s="1"/>
  <c r="AX20" i="16"/>
  <c r="AX31" i="16" s="1"/>
  <c r="AX90" i="16"/>
  <c r="AX21" i="16"/>
  <c r="AX32" i="16" s="1"/>
  <c r="AW93" i="16"/>
  <c r="AY92" i="38"/>
  <c r="AV105" i="39"/>
  <c r="AV102" i="16"/>
  <c r="AW107" i="38"/>
  <c r="AW94" i="16"/>
  <c r="AW95" i="39"/>
  <c r="AX22" i="39"/>
  <c r="AX33" i="39" s="1"/>
  <c r="AX24" i="39"/>
  <c r="AX90" i="39"/>
  <c r="AX23" i="39"/>
  <c r="AX34" i="39" s="1"/>
  <c r="AX21" i="39"/>
  <c r="AX32" i="39" s="1"/>
  <c r="AX20" i="39"/>
  <c r="AX31" i="39" s="1"/>
  <c r="AX18" i="39"/>
  <c r="AX29" i="39" s="1"/>
  <c r="AV104" i="16"/>
  <c r="AW102" i="38"/>
  <c r="AX93" i="38"/>
  <c r="AW97" i="39"/>
  <c r="AV104" i="39"/>
  <c r="AX92" i="39"/>
  <c r="AX94" i="38"/>
  <c r="AW106" i="16" l="1"/>
  <c r="AX97" i="39"/>
  <c r="AY103" i="38"/>
  <c r="AX95" i="16"/>
  <c r="AW102" i="16"/>
  <c r="AY93" i="38"/>
  <c r="AW105" i="39"/>
  <c r="AY96" i="38"/>
  <c r="AX104" i="38"/>
  <c r="AW104" i="16"/>
  <c r="AX97" i="16"/>
  <c r="AX106" i="38"/>
  <c r="AW107" i="39"/>
  <c r="AX95" i="39"/>
  <c r="AW106" i="39"/>
  <c r="AX96" i="16"/>
  <c r="AX91" i="39"/>
  <c r="AX94" i="16"/>
  <c r="AY90" i="16"/>
  <c r="AY22" i="16"/>
  <c r="AY33" i="16" s="1"/>
  <c r="AY21" i="16"/>
  <c r="AY32" i="16" s="1"/>
  <c r="AY20" i="16"/>
  <c r="AY31" i="16" s="1"/>
  <c r="AY24" i="16"/>
  <c r="AY18" i="16"/>
  <c r="AY29" i="16" s="1"/>
  <c r="AY23" i="16"/>
  <c r="AY34" i="16" s="1"/>
  <c r="AY94" i="38"/>
  <c r="AW104" i="39"/>
  <c r="AX93" i="39"/>
  <c r="AY92" i="16"/>
  <c r="AZ92" i="38"/>
  <c r="AX107" i="38"/>
  <c r="AY97" i="38"/>
  <c r="AX102" i="38"/>
  <c r="AW102" i="39"/>
  <c r="AY378" i="30"/>
  <c r="AZ19" i="39" s="1"/>
  <c r="AZ30" i="39" s="1"/>
  <c r="AZ292" i="30"/>
  <c r="AY317" i="30"/>
  <c r="AZ17" i="39" s="1"/>
  <c r="AX105" i="38"/>
  <c r="AX94" i="39"/>
  <c r="AY104" i="30"/>
  <c r="AZ19" i="16" s="1"/>
  <c r="AZ30" i="16" s="1"/>
  <c r="AY43" i="30"/>
  <c r="AZ17" i="16" s="1"/>
  <c r="AZ18" i="30"/>
  <c r="AZ90" i="38"/>
  <c r="AZ24" i="38"/>
  <c r="AZ22" i="38"/>
  <c r="AZ33" i="38" s="1"/>
  <c r="AZ18" i="38"/>
  <c r="AZ29" i="38" s="1"/>
  <c r="AZ23" i="38"/>
  <c r="AZ34" i="38" s="1"/>
  <c r="AZ20" i="38"/>
  <c r="AZ31" i="38" s="1"/>
  <c r="AZ21" i="38"/>
  <c r="AZ32" i="38" s="1"/>
  <c r="AW107" i="16"/>
  <c r="AY91" i="38"/>
  <c r="AY92" i="39"/>
  <c r="AX93" i="16"/>
  <c r="AX103" i="39"/>
  <c r="AX96" i="39"/>
  <c r="AW105" i="16"/>
  <c r="AX91" i="16"/>
  <c r="BA155" i="30"/>
  <c r="AZ241" i="30"/>
  <c r="BA19" i="38" s="1"/>
  <c r="BA30" i="38" s="1"/>
  <c r="AZ180" i="30"/>
  <c r="BA17" i="38" s="1"/>
  <c r="AY95" i="38"/>
  <c r="AX103" i="16"/>
  <c r="AY22" i="39"/>
  <c r="AY33" i="39" s="1"/>
  <c r="AY20" i="39"/>
  <c r="AY31" i="39" s="1"/>
  <c r="AY23" i="39"/>
  <c r="AY34" i="39" s="1"/>
  <c r="AY21" i="39"/>
  <c r="AY32" i="39" s="1"/>
  <c r="AY24" i="39"/>
  <c r="AY90" i="39"/>
  <c r="AY18" i="39"/>
  <c r="AY29" i="39" s="1"/>
  <c r="AX104" i="16" l="1"/>
  <c r="AZ103" i="38"/>
  <c r="AX105" i="16"/>
  <c r="AX107" i="39"/>
  <c r="AZ104" i="30"/>
  <c r="BA19" i="16" s="1"/>
  <c r="BA30" i="16" s="1"/>
  <c r="AZ43" i="30"/>
  <c r="BA17" i="16" s="1"/>
  <c r="BA18" i="30"/>
  <c r="AZ90" i="39"/>
  <c r="AZ18" i="39"/>
  <c r="AZ29" i="39" s="1"/>
  <c r="AZ21" i="39"/>
  <c r="AZ32" i="39" s="1"/>
  <c r="AZ20" i="39"/>
  <c r="AZ31" i="39" s="1"/>
  <c r="AZ22" i="39"/>
  <c r="AZ33" i="39" s="1"/>
  <c r="AZ23" i="39"/>
  <c r="AZ34" i="39" s="1"/>
  <c r="AZ24" i="39"/>
  <c r="AY91" i="16"/>
  <c r="AX102" i="39"/>
  <c r="AY107" i="38"/>
  <c r="BA292" i="30"/>
  <c r="AZ378" i="30"/>
  <c r="BA19" i="39" s="1"/>
  <c r="BA30" i="39" s="1"/>
  <c r="AZ317" i="30"/>
  <c r="BA17" i="39" s="1"/>
  <c r="AX104" i="39"/>
  <c r="AY97" i="16"/>
  <c r="AZ92" i="16"/>
  <c r="AZ92" i="39"/>
  <c r="AY103" i="16"/>
  <c r="AY93" i="16"/>
  <c r="AX106" i="39"/>
  <c r="BA92" i="38"/>
  <c r="AY102" i="38"/>
  <c r="AZ96" i="38"/>
  <c r="AY105" i="38"/>
  <c r="AY94" i="16"/>
  <c r="AY104" i="38"/>
  <c r="AZ20" i="16"/>
  <c r="AZ31" i="16" s="1"/>
  <c r="AZ21" i="16"/>
  <c r="AZ32" i="16" s="1"/>
  <c r="AZ24" i="16"/>
  <c r="AZ23" i="16"/>
  <c r="AZ34" i="16" s="1"/>
  <c r="AZ90" i="16"/>
  <c r="AZ22" i="16"/>
  <c r="AZ33" i="16" s="1"/>
  <c r="AZ18" i="16"/>
  <c r="AZ29" i="16" s="1"/>
  <c r="AY94" i="39"/>
  <c r="AZ91" i="38"/>
  <c r="AY95" i="16"/>
  <c r="AX106" i="16"/>
  <c r="BA90" i="38"/>
  <c r="BA23" i="38"/>
  <c r="BA34" i="38" s="1"/>
  <c r="BA24" i="38"/>
  <c r="BA18" i="38"/>
  <c r="BA29" i="38" s="1"/>
  <c r="BA20" i="38"/>
  <c r="BA31" i="38" s="1"/>
  <c r="BA21" i="38"/>
  <c r="BA32" i="38" s="1"/>
  <c r="BA22" i="38"/>
  <c r="BA33" i="38" s="1"/>
  <c r="BB155" i="30"/>
  <c r="BA180" i="30"/>
  <c r="BB17" i="38" s="1"/>
  <c r="BA241" i="30"/>
  <c r="BB19" i="38" s="1"/>
  <c r="BB30" i="38" s="1"/>
  <c r="AX102" i="16"/>
  <c r="AY103" i="39"/>
  <c r="AY95" i="39"/>
  <c r="AZ95" i="38"/>
  <c r="AX105" i="39"/>
  <c r="AY97" i="39"/>
  <c r="AZ94" i="38"/>
  <c r="AZ93" i="38"/>
  <c r="AY96" i="39"/>
  <c r="AY93" i="39"/>
  <c r="AY91" i="39"/>
  <c r="AY106" i="38"/>
  <c r="AZ97" i="38"/>
  <c r="AY96" i="16"/>
  <c r="AX107" i="16"/>
  <c r="BB92" i="38" l="1"/>
  <c r="BA97" i="38"/>
  <c r="AZ94" i="16"/>
  <c r="AZ103" i="16"/>
  <c r="BA21" i="16"/>
  <c r="BA32" i="16" s="1"/>
  <c r="BA22" i="16"/>
  <c r="BA33" i="16" s="1"/>
  <c r="BA18" i="16"/>
  <c r="BA29" i="16" s="1"/>
  <c r="BA90" i="16"/>
  <c r="BA23" i="16"/>
  <c r="BA34" i="16" s="1"/>
  <c r="BA20" i="16"/>
  <c r="BA31" i="16" s="1"/>
  <c r="BA24" i="16"/>
  <c r="BB18" i="30"/>
  <c r="BA104" i="30"/>
  <c r="BB19" i="16" s="1"/>
  <c r="BB30" i="16" s="1"/>
  <c r="BA43" i="30"/>
  <c r="BB17" i="16" s="1"/>
  <c r="AY107" i="39"/>
  <c r="AY106" i="39"/>
  <c r="BB90" i="38"/>
  <c r="BB18" i="38"/>
  <c r="BB29" i="38" s="1"/>
  <c r="BB23" i="38"/>
  <c r="BB34" i="38" s="1"/>
  <c r="BB21" i="38"/>
  <c r="BB32" i="38" s="1"/>
  <c r="BB20" i="38"/>
  <c r="BB31" i="38" s="1"/>
  <c r="BB22" i="38"/>
  <c r="BB33" i="38" s="1"/>
  <c r="BB24" i="38"/>
  <c r="BA96" i="38"/>
  <c r="AY105" i="39"/>
  <c r="AZ93" i="16"/>
  <c r="AZ96" i="39"/>
  <c r="BA92" i="16"/>
  <c r="BB241" i="30"/>
  <c r="BC19" i="38" s="1"/>
  <c r="BC30" i="38" s="1"/>
  <c r="BC155" i="30"/>
  <c r="BB180" i="30"/>
  <c r="BC17" i="38" s="1"/>
  <c r="AZ102" i="38"/>
  <c r="AZ91" i="16"/>
  <c r="AZ107" i="38"/>
  <c r="AZ95" i="39"/>
  <c r="BA91" i="38"/>
  <c r="AZ97" i="39"/>
  <c r="AZ104" i="38"/>
  <c r="BA95" i="38"/>
  <c r="AZ95" i="16"/>
  <c r="AZ103" i="39"/>
  <c r="BA21" i="39"/>
  <c r="BA32" i="39" s="1"/>
  <c r="BA23" i="39"/>
  <c r="BA34" i="39" s="1"/>
  <c r="BA90" i="39"/>
  <c r="BA22" i="39"/>
  <c r="BA33" i="39" s="1"/>
  <c r="BA20" i="39"/>
  <c r="BA31" i="39" s="1"/>
  <c r="BA24" i="39"/>
  <c r="BA18" i="39"/>
  <c r="BA29" i="39" s="1"/>
  <c r="AZ93" i="39"/>
  <c r="BA94" i="38"/>
  <c r="BA92" i="39"/>
  <c r="AZ94" i="39"/>
  <c r="AZ106" i="38"/>
  <c r="AZ97" i="16"/>
  <c r="AY107" i="16"/>
  <c r="AY102" i="39"/>
  <c r="AZ96" i="16"/>
  <c r="AY105" i="16"/>
  <c r="BA378" i="30"/>
  <c r="BB19" i="39" s="1"/>
  <c r="BB30" i="39" s="1"/>
  <c r="BB292" i="30"/>
  <c r="BA317" i="30"/>
  <c r="BB17" i="39" s="1"/>
  <c r="AY102" i="16"/>
  <c r="AZ91" i="39"/>
  <c r="BA103" i="38"/>
  <c r="AY106" i="16"/>
  <c r="AY104" i="39"/>
  <c r="AZ105" i="38"/>
  <c r="BA93" i="38"/>
  <c r="AY104" i="16"/>
  <c r="BA103" i="39" l="1"/>
  <c r="BA97" i="39"/>
  <c r="BB93" i="38"/>
  <c r="BA97" i="16"/>
  <c r="BA93" i="39"/>
  <c r="BA103" i="16"/>
  <c r="BB94" i="38"/>
  <c r="BB103" i="38"/>
  <c r="BB23" i="39"/>
  <c r="BB34" i="39" s="1"/>
  <c r="BB24" i="39"/>
  <c r="BB21" i="39"/>
  <c r="BB32" i="39" s="1"/>
  <c r="BB20" i="39"/>
  <c r="BB31" i="39" s="1"/>
  <c r="BB18" i="39"/>
  <c r="BB29" i="39" s="1"/>
  <c r="BB22" i="39"/>
  <c r="BB33" i="39" s="1"/>
  <c r="BB90" i="39"/>
  <c r="AZ105" i="39"/>
  <c r="BA105" i="38"/>
  <c r="AZ102" i="39"/>
  <c r="BA95" i="39"/>
  <c r="BA107" i="38"/>
  <c r="BB96" i="38"/>
  <c r="BA93" i="16"/>
  <c r="BB378" i="30"/>
  <c r="BC19" i="39" s="1"/>
  <c r="BC30" i="39" s="1"/>
  <c r="BB317" i="30"/>
  <c r="BC17" i="39" s="1"/>
  <c r="BC292" i="30"/>
  <c r="BA104" i="38"/>
  <c r="AZ104" i="39"/>
  <c r="AZ106" i="16"/>
  <c r="BC90" i="38"/>
  <c r="BC21" i="38"/>
  <c r="BC32" i="38" s="1"/>
  <c r="BC23" i="38"/>
  <c r="BC34" i="38" s="1"/>
  <c r="BC18" i="38"/>
  <c r="BC29" i="38" s="1"/>
  <c r="BC24" i="38"/>
  <c r="BC20" i="38"/>
  <c r="BC31" i="38" s="1"/>
  <c r="BC22" i="38"/>
  <c r="BC33" i="38" s="1"/>
  <c r="AZ107" i="39"/>
  <c r="BB91" i="38"/>
  <c r="BA96" i="16"/>
  <c r="AZ105" i="16"/>
  <c r="BA96" i="39"/>
  <c r="AZ106" i="39"/>
  <c r="BC180" i="30"/>
  <c r="BD17" i="38" s="1"/>
  <c r="BC241" i="30"/>
  <c r="BD19" i="38" s="1"/>
  <c r="BD30" i="38" s="1"/>
  <c r="BD155" i="30"/>
  <c r="BA94" i="39"/>
  <c r="BC92" i="38"/>
  <c r="BB21" i="16"/>
  <c r="BB32" i="16" s="1"/>
  <c r="BB20" i="16"/>
  <c r="BB31" i="16" s="1"/>
  <c r="BB22" i="16"/>
  <c r="BB33" i="16" s="1"/>
  <c r="BB90" i="16"/>
  <c r="BB18" i="16"/>
  <c r="BB29" i="16" s="1"/>
  <c r="BB23" i="16"/>
  <c r="BB34" i="16" s="1"/>
  <c r="BB24" i="16"/>
  <c r="BA91" i="16"/>
  <c r="AZ107" i="16"/>
  <c r="BA91" i="39"/>
  <c r="BA106" i="38"/>
  <c r="AZ102" i="16"/>
  <c r="BB97" i="38"/>
  <c r="BB92" i="16"/>
  <c r="BA95" i="16"/>
  <c r="BB92" i="39"/>
  <c r="BA102" i="38"/>
  <c r="AZ104" i="16"/>
  <c r="BB95" i="38"/>
  <c r="BB104" i="30"/>
  <c r="BC19" i="16" s="1"/>
  <c r="BC30" i="16" s="1"/>
  <c r="BB43" i="30"/>
  <c r="BC17" i="16" s="1"/>
  <c r="BC18" i="30"/>
  <c r="BA94" i="16"/>
  <c r="BB96" i="16" l="1"/>
  <c r="BB95" i="39"/>
  <c r="BB91" i="16"/>
  <c r="BA107" i="16"/>
  <c r="BC95" i="38"/>
  <c r="BB91" i="39"/>
  <c r="BB105" i="38"/>
  <c r="BA104" i="39"/>
  <c r="BC93" i="38"/>
  <c r="BA104" i="16"/>
  <c r="BB93" i="39"/>
  <c r="BC92" i="16"/>
  <c r="BA105" i="39"/>
  <c r="BB106" i="38"/>
  <c r="BB103" i="39"/>
  <c r="BA102" i="39"/>
  <c r="BB95" i="16"/>
  <c r="BA107" i="39"/>
  <c r="BC97" i="38"/>
  <c r="BB94" i="39"/>
  <c r="BB97" i="16"/>
  <c r="BC94" i="38"/>
  <c r="BC103" i="38"/>
  <c r="BA105" i="16"/>
  <c r="BA106" i="16"/>
  <c r="BB93" i="16"/>
  <c r="BD241" i="30"/>
  <c r="BE19" i="38" s="1"/>
  <c r="BE30" i="38" s="1"/>
  <c r="BE155" i="30"/>
  <c r="BD180" i="30"/>
  <c r="BE17" i="38" s="1"/>
  <c r="BB102" i="38"/>
  <c r="BC317" i="30"/>
  <c r="BD17" i="39" s="1"/>
  <c r="BD292" i="30"/>
  <c r="BC378" i="30"/>
  <c r="BD19" i="39" s="1"/>
  <c r="BD30" i="39" s="1"/>
  <c r="BB107" i="38"/>
  <c r="BA106" i="39"/>
  <c r="BB97" i="39"/>
  <c r="BD18" i="30"/>
  <c r="BC43" i="30"/>
  <c r="BD17" i="16" s="1"/>
  <c r="BC104" i="30"/>
  <c r="BD19" i="16" s="1"/>
  <c r="BD30" i="16" s="1"/>
  <c r="BB103" i="16"/>
  <c r="BA102" i="16"/>
  <c r="BB94" i="16"/>
  <c r="BD92" i="38"/>
  <c r="BC91" i="38"/>
  <c r="BC23" i="39"/>
  <c r="BC34" i="39" s="1"/>
  <c r="BC24" i="39"/>
  <c r="BC20" i="39"/>
  <c r="BC31" i="39" s="1"/>
  <c r="BC21" i="39"/>
  <c r="BC32" i="39" s="1"/>
  <c r="BC22" i="39"/>
  <c r="BC33" i="39" s="1"/>
  <c r="BC90" i="39"/>
  <c r="BC18" i="39"/>
  <c r="BC29" i="39" s="1"/>
  <c r="BB96" i="39"/>
  <c r="BB104" i="38"/>
  <c r="BC23" i="16"/>
  <c r="BC34" i="16" s="1"/>
  <c r="BC18" i="16"/>
  <c r="BC29" i="16" s="1"/>
  <c r="BC21" i="16"/>
  <c r="BC32" i="16" s="1"/>
  <c r="BC20" i="16"/>
  <c r="BC31" i="16" s="1"/>
  <c r="BC24" i="16"/>
  <c r="BC22" i="16"/>
  <c r="BC33" i="16" s="1"/>
  <c r="BC90" i="16"/>
  <c r="BD90" i="38"/>
  <c r="BD24" i="38"/>
  <c r="BD22" i="38"/>
  <c r="BD33" i="38" s="1"/>
  <c r="BD23" i="38"/>
  <c r="BD34" i="38" s="1"/>
  <c r="BD21" i="38"/>
  <c r="BD32" i="38" s="1"/>
  <c r="BD20" i="38"/>
  <c r="BD31" i="38" s="1"/>
  <c r="BD18" i="38"/>
  <c r="BD29" i="38" s="1"/>
  <c r="BC96" i="38"/>
  <c r="BC92" i="39"/>
  <c r="BD91" i="38" l="1"/>
  <c r="BD97" i="38"/>
  <c r="BC96" i="16"/>
  <c r="BC91" i="39"/>
  <c r="BC102" i="38"/>
  <c r="BD92" i="39"/>
  <c r="BB104" i="39"/>
  <c r="BB105" i="16"/>
  <c r="BE292" i="30"/>
  <c r="BD378" i="30"/>
  <c r="BE19" i="39" s="1"/>
  <c r="BE30" i="39" s="1"/>
  <c r="BD317" i="30"/>
  <c r="BE17" i="39" s="1"/>
  <c r="BC105" i="38"/>
  <c r="BB106" i="16"/>
  <c r="BD23" i="39"/>
  <c r="BD34" i="39" s="1"/>
  <c r="BD90" i="39"/>
  <c r="BD21" i="39"/>
  <c r="BD32" i="39" s="1"/>
  <c r="BD22" i="39"/>
  <c r="BD33" i="39" s="1"/>
  <c r="BD20" i="39"/>
  <c r="BD31" i="39" s="1"/>
  <c r="BD24" i="39"/>
  <c r="BD18" i="39"/>
  <c r="BD29" i="39" s="1"/>
  <c r="BC103" i="39"/>
  <c r="BB102" i="39"/>
  <c r="BB106" i="39"/>
  <c r="BD94" i="38"/>
  <c r="BC95" i="39"/>
  <c r="BD96" i="38"/>
  <c r="BC97" i="16"/>
  <c r="BC94" i="39"/>
  <c r="BB104" i="16"/>
  <c r="BB102" i="16"/>
  <c r="BD93" i="38"/>
  <c r="BC95" i="16"/>
  <c r="BC107" i="38"/>
  <c r="BC93" i="16"/>
  <c r="BB107" i="39"/>
  <c r="BC93" i="39"/>
  <c r="BD103" i="38"/>
  <c r="BD92" i="16"/>
  <c r="BE90" i="38"/>
  <c r="BE18" i="38"/>
  <c r="BE29" i="38" s="1"/>
  <c r="BE23" i="38"/>
  <c r="BE34" i="38" s="1"/>
  <c r="BE20" i="38"/>
  <c r="BE31" i="38" s="1"/>
  <c r="BE21" i="38"/>
  <c r="BE32" i="38" s="1"/>
  <c r="BE22" i="38"/>
  <c r="BE33" i="38" s="1"/>
  <c r="BE24" i="38"/>
  <c r="BC103" i="16"/>
  <c r="BC104" i="38"/>
  <c r="BD95" i="38"/>
  <c r="BC94" i="16"/>
  <c r="BC97" i="39"/>
  <c r="BD24" i="16"/>
  <c r="BD90" i="16"/>
  <c r="BD22" i="16"/>
  <c r="BD33" i="16" s="1"/>
  <c r="BD18" i="16"/>
  <c r="BD29" i="16" s="1"/>
  <c r="BD23" i="16"/>
  <c r="BD34" i="16" s="1"/>
  <c r="BD20" i="16"/>
  <c r="BD31" i="16" s="1"/>
  <c r="BD21" i="16"/>
  <c r="BD32" i="16" s="1"/>
  <c r="BE241" i="30"/>
  <c r="BF19" i="38" s="1"/>
  <c r="BF30" i="38" s="1"/>
  <c r="BE180" i="30"/>
  <c r="BF17" i="38" s="1"/>
  <c r="BF155" i="30"/>
  <c r="BB105" i="39"/>
  <c r="BC106" i="38"/>
  <c r="BC91" i="16"/>
  <c r="BC96" i="39"/>
  <c r="BE18" i="30"/>
  <c r="BD43" i="30"/>
  <c r="BE17" i="16" s="1"/>
  <c r="BD104" i="30"/>
  <c r="BE19" i="16" s="1"/>
  <c r="BE30" i="16" s="1"/>
  <c r="BE92" i="38"/>
  <c r="BB107" i="16"/>
  <c r="BD95" i="16" l="1"/>
  <c r="BE95" i="38"/>
  <c r="BC107" i="16"/>
  <c r="BC105" i="16"/>
  <c r="BE378" i="30"/>
  <c r="BF19" i="39" s="1"/>
  <c r="BF30" i="39" s="1"/>
  <c r="BE317" i="30"/>
  <c r="BF17" i="39" s="1"/>
  <c r="BF292" i="30"/>
  <c r="BD103" i="16"/>
  <c r="BC105" i="39"/>
  <c r="BE92" i="39"/>
  <c r="BE103" i="38"/>
  <c r="BD97" i="16"/>
  <c r="BD94" i="16"/>
  <c r="BE96" i="38"/>
  <c r="BD105" i="38"/>
  <c r="BD96" i="39"/>
  <c r="BE20" i="39"/>
  <c r="BE31" i="39" s="1"/>
  <c r="BE22" i="39"/>
  <c r="BE33" i="39" s="1"/>
  <c r="BE21" i="39"/>
  <c r="BE32" i="39" s="1"/>
  <c r="BE18" i="39"/>
  <c r="BE29" i="39" s="1"/>
  <c r="BE90" i="39"/>
  <c r="BE23" i="39"/>
  <c r="BE34" i="39" s="1"/>
  <c r="BE24" i="39"/>
  <c r="BF90" i="38"/>
  <c r="BF21" i="38"/>
  <c r="BF32" i="38" s="1"/>
  <c r="BF20" i="38"/>
  <c r="BF31" i="38" s="1"/>
  <c r="BF24" i="38"/>
  <c r="BF22" i="38"/>
  <c r="BF33" i="38" s="1"/>
  <c r="BF23" i="38"/>
  <c r="BF34" i="38" s="1"/>
  <c r="BF18" i="38"/>
  <c r="BF29" i="38" s="1"/>
  <c r="BE94" i="38"/>
  <c r="BF92" i="38"/>
  <c r="BE93" i="38"/>
  <c r="BC107" i="39"/>
  <c r="BE91" i="38"/>
  <c r="BD107" i="38"/>
  <c r="BD91" i="39"/>
  <c r="BG155" i="30"/>
  <c r="BF241" i="30"/>
  <c r="BG19" i="38" s="1"/>
  <c r="BG30" i="38" s="1"/>
  <c r="BF180" i="30"/>
  <c r="BG17" i="38" s="1"/>
  <c r="BC104" i="16"/>
  <c r="BE92" i="16"/>
  <c r="BC102" i="16"/>
  <c r="BD93" i="16"/>
  <c r="BD106" i="38"/>
  <c r="BD97" i="39"/>
  <c r="BC102" i="39"/>
  <c r="BD102" i="38"/>
  <c r="BE23" i="16"/>
  <c r="BE34" i="16" s="1"/>
  <c r="BE21" i="16"/>
  <c r="BE32" i="16" s="1"/>
  <c r="BE90" i="16"/>
  <c r="BE18" i="16"/>
  <c r="BE29" i="16" s="1"/>
  <c r="BE20" i="16"/>
  <c r="BE31" i="16" s="1"/>
  <c r="BE22" i="16"/>
  <c r="BE33" i="16" s="1"/>
  <c r="BE24" i="16"/>
  <c r="BD96" i="16"/>
  <c r="BC104" i="39"/>
  <c r="BC106" i="16"/>
  <c r="BC106" i="39"/>
  <c r="BD93" i="39"/>
  <c r="BD94" i="39"/>
  <c r="BD104" i="38"/>
  <c r="BE43" i="30"/>
  <c r="BF17" i="16" s="1"/>
  <c r="BF18" i="30"/>
  <c r="BE104" i="30"/>
  <c r="BF19" i="16" s="1"/>
  <c r="BF30" i="16" s="1"/>
  <c r="BD91" i="16"/>
  <c r="BE97" i="38"/>
  <c r="BD95" i="39"/>
  <c r="BD103" i="39"/>
  <c r="BF93" i="38" l="1"/>
  <c r="BE105" i="38"/>
  <c r="BF94" i="38"/>
  <c r="BE107" i="38"/>
  <c r="BF92" i="39"/>
  <c r="BF104" i="30"/>
  <c r="BG19" i="16" s="1"/>
  <c r="BG30" i="16" s="1"/>
  <c r="BG18" i="30"/>
  <c r="BF43" i="30"/>
  <c r="BG17" i="16" s="1"/>
  <c r="BF22" i="16"/>
  <c r="BF33" i="16" s="1"/>
  <c r="BF18" i="16"/>
  <c r="BF29" i="16" s="1"/>
  <c r="BF23" i="16"/>
  <c r="BF34" i="16" s="1"/>
  <c r="BF20" i="16"/>
  <c r="BF31" i="16" s="1"/>
  <c r="BF21" i="16"/>
  <c r="BF32" i="16" s="1"/>
  <c r="BF90" i="16"/>
  <c r="BF24" i="16"/>
  <c r="BE91" i="16"/>
  <c r="BE104" i="38"/>
  <c r="BE93" i="39"/>
  <c r="BE106" i="38"/>
  <c r="BD107" i="16"/>
  <c r="BE94" i="16"/>
  <c r="BD102" i="39"/>
  <c r="BF91" i="38"/>
  <c r="BE97" i="39"/>
  <c r="BE95" i="39"/>
  <c r="BD105" i="39"/>
  <c r="BD104" i="39"/>
  <c r="BE96" i="16"/>
  <c r="BE103" i="16"/>
  <c r="BE102" i="38"/>
  <c r="BE96" i="39"/>
  <c r="BD105" i="16"/>
  <c r="BF23" i="39"/>
  <c r="BF34" i="39" s="1"/>
  <c r="BF22" i="39"/>
  <c r="BF33" i="39" s="1"/>
  <c r="BF24" i="39"/>
  <c r="BF20" i="39"/>
  <c r="BF31" i="39" s="1"/>
  <c r="BF18" i="39"/>
  <c r="BF29" i="39" s="1"/>
  <c r="BF90" i="39"/>
  <c r="BF21" i="39"/>
  <c r="BF32" i="39" s="1"/>
  <c r="BD106" i="39"/>
  <c r="BG90" i="38"/>
  <c r="BG24" i="38"/>
  <c r="BG20" i="38"/>
  <c r="BG31" i="38" s="1"/>
  <c r="BG18" i="38"/>
  <c r="BG29" i="38" s="1"/>
  <c r="BG21" i="38"/>
  <c r="BG32" i="38" s="1"/>
  <c r="BG23" i="38"/>
  <c r="BG34" i="38" s="1"/>
  <c r="BG22" i="38"/>
  <c r="BG33" i="38" s="1"/>
  <c r="BF103" i="38"/>
  <c r="BF96" i="38"/>
  <c r="BE103" i="39"/>
  <c r="BD102" i="16"/>
  <c r="BE97" i="16"/>
  <c r="BG92" i="38"/>
  <c r="BF95" i="38"/>
  <c r="BE91" i="39"/>
  <c r="BD107" i="39"/>
  <c r="BD106" i="16"/>
  <c r="BE93" i="16"/>
  <c r="BF92" i="16"/>
  <c r="BE95" i="16"/>
  <c r="BD104" i="16"/>
  <c r="BH155" i="30"/>
  <c r="BG180" i="30"/>
  <c r="BH17" i="38" s="1"/>
  <c r="BG241" i="30"/>
  <c r="BH19" i="38" s="1"/>
  <c r="BH30" i="38" s="1"/>
  <c r="BF97" i="38"/>
  <c r="BE94" i="39"/>
  <c r="BG292" i="30"/>
  <c r="BF317" i="30"/>
  <c r="BG17" i="39" s="1"/>
  <c r="BF378" i="30"/>
  <c r="BG19" i="39" s="1"/>
  <c r="BG30" i="39" s="1"/>
  <c r="BG378" i="30" l="1"/>
  <c r="BH19" i="39" s="1"/>
  <c r="BH30" i="39" s="1"/>
  <c r="BG317" i="30"/>
  <c r="BH17" i="39" s="1"/>
  <c r="BH292" i="30"/>
  <c r="BH90" i="38"/>
  <c r="BH18" i="38"/>
  <c r="BH29" i="38" s="1"/>
  <c r="BH20" i="38"/>
  <c r="BH31" i="38" s="1"/>
  <c r="BH23" i="38"/>
  <c r="BH34" i="38" s="1"/>
  <c r="BH22" i="38"/>
  <c r="BH33" i="38" s="1"/>
  <c r="BH24" i="38"/>
  <c r="BH21" i="38"/>
  <c r="BH32" i="38" s="1"/>
  <c r="BG103" i="38"/>
  <c r="BG97" i="38"/>
  <c r="BF94" i="39"/>
  <c r="BE104" i="39"/>
  <c r="BF94" i="16"/>
  <c r="BF103" i="39"/>
  <c r="BH180" i="30"/>
  <c r="BI17" i="38" s="1"/>
  <c r="BI155" i="30"/>
  <c r="BH241" i="30"/>
  <c r="BI19" i="38" s="1"/>
  <c r="BI30" i="38" s="1"/>
  <c r="BE106" i="16"/>
  <c r="BE104" i="16"/>
  <c r="BF93" i="16"/>
  <c r="BG18" i="39"/>
  <c r="BG29" i="39" s="1"/>
  <c r="BG21" i="39"/>
  <c r="BG32" i="39" s="1"/>
  <c r="BG90" i="39"/>
  <c r="BG23" i="39"/>
  <c r="BG34" i="39" s="1"/>
  <c r="BG22" i="39"/>
  <c r="BG33" i="39" s="1"/>
  <c r="BG20" i="39"/>
  <c r="BG31" i="39" s="1"/>
  <c r="BG24" i="39"/>
  <c r="BE105" i="39"/>
  <c r="BE102" i="39"/>
  <c r="BE105" i="16"/>
  <c r="BE102" i="16"/>
  <c r="BF96" i="16"/>
  <c r="BG95" i="38"/>
  <c r="BF91" i="39"/>
  <c r="BF91" i="16"/>
  <c r="BF106" i="38"/>
  <c r="BG96" i="38"/>
  <c r="BF93" i="39"/>
  <c r="BE107" i="39"/>
  <c r="BF95" i="16"/>
  <c r="BF107" i="38"/>
  <c r="BG94" i="38"/>
  <c r="BF97" i="39"/>
  <c r="BF97" i="16"/>
  <c r="BG20" i="16"/>
  <c r="BG31" i="16" s="1"/>
  <c r="BG18" i="16"/>
  <c r="BG29" i="16" s="1"/>
  <c r="BG24" i="16"/>
  <c r="BG22" i="16"/>
  <c r="BG33" i="16" s="1"/>
  <c r="BG21" i="16"/>
  <c r="BG32" i="16" s="1"/>
  <c r="BG23" i="16"/>
  <c r="BG34" i="16" s="1"/>
  <c r="BG90" i="16"/>
  <c r="BF105" i="38"/>
  <c r="BF104" i="38"/>
  <c r="BG92" i="39"/>
  <c r="BF103" i="16"/>
  <c r="BG91" i="38"/>
  <c r="BF95" i="39"/>
  <c r="BE107" i="16"/>
  <c r="BE106" i="39"/>
  <c r="BF102" i="38"/>
  <c r="BH18" i="30"/>
  <c r="BG43" i="30"/>
  <c r="BH17" i="16" s="1"/>
  <c r="BG104" i="30"/>
  <c r="BH19" i="16" s="1"/>
  <c r="BH30" i="16" s="1"/>
  <c r="BH92" i="38"/>
  <c r="BG93" i="38"/>
  <c r="BF96" i="39"/>
  <c r="BG92" i="16"/>
  <c r="BG107" i="38" l="1"/>
  <c r="BG96" i="39"/>
  <c r="BH93" i="38"/>
  <c r="BH96" i="38"/>
  <c r="BF107" i="39"/>
  <c r="BG96" i="16"/>
  <c r="BH91" i="38"/>
  <c r="BG103" i="16"/>
  <c r="BF106" i="39"/>
  <c r="BH103" i="38"/>
  <c r="BG103" i="39"/>
  <c r="BG94" i="16"/>
  <c r="BG105" i="38"/>
  <c r="BF106" i="16"/>
  <c r="BF102" i="39"/>
  <c r="BG94" i="39"/>
  <c r="BG95" i="39"/>
  <c r="BG102" i="38"/>
  <c r="BG95" i="16"/>
  <c r="BF102" i="16"/>
  <c r="BG91" i="39"/>
  <c r="BH92" i="16"/>
  <c r="BG97" i="16"/>
  <c r="BI92" i="38"/>
  <c r="BF105" i="16"/>
  <c r="BF105" i="39"/>
  <c r="BH94" i="38"/>
  <c r="BH378" i="30"/>
  <c r="BI19" i="39" s="1"/>
  <c r="BI30" i="39" s="1"/>
  <c r="BH317" i="30"/>
  <c r="BI17" i="39" s="1"/>
  <c r="BI292" i="30"/>
  <c r="BG104" i="38"/>
  <c r="BH18" i="16"/>
  <c r="BH29" i="16" s="1"/>
  <c r="BH20" i="16"/>
  <c r="BH31" i="16" s="1"/>
  <c r="BH24" i="16"/>
  <c r="BH90" i="16"/>
  <c r="BH23" i="16"/>
  <c r="BH34" i="16" s="1"/>
  <c r="BH21" i="16"/>
  <c r="BH32" i="16" s="1"/>
  <c r="BH22" i="16"/>
  <c r="BH33" i="16" s="1"/>
  <c r="BG91" i="16"/>
  <c r="BF104" i="39"/>
  <c r="BG97" i="39"/>
  <c r="BF104" i="16"/>
  <c r="BJ155" i="30"/>
  <c r="BI180" i="30"/>
  <c r="BJ17" i="38" s="1"/>
  <c r="BI241" i="30"/>
  <c r="BJ19" i="38" s="1"/>
  <c r="BJ30" i="38" s="1"/>
  <c r="BH97" i="38"/>
  <c r="BH18" i="39"/>
  <c r="BH29" i="39" s="1"/>
  <c r="BH22" i="39"/>
  <c r="BH33" i="39" s="1"/>
  <c r="BH23" i="39"/>
  <c r="BH34" i="39" s="1"/>
  <c r="BH21" i="39"/>
  <c r="BH32" i="39" s="1"/>
  <c r="BH24" i="39"/>
  <c r="BH90" i="39"/>
  <c r="BH20" i="39"/>
  <c r="BH31" i="39" s="1"/>
  <c r="BH43" i="30"/>
  <c r="BI17" i="16" s="1"/>
  <c r="BI18" i="30"/>
  <c r="BH104" i="30"/>
  <c r="BI19" i="16" s="1"/>
  <c r="BI30" i="16" s="1"/>
  <c r="BG93" i="16"/>
  <c r="BG106" i="38"/>
  <c r="BF107" i="16"/>
  <c r="BG93" i="39"/>
  <c r="BI90" i="38"/>
  <c r="BI23" i="38"/>
  <c r="BI34" i="38" s="1"/>
  <c r="BI24" i="38"/>
  <c r="BI21" i="38"/>
  <c r="BI32" i="38" s="1"/>
  <c r="BI18" i="38"/>
  <c r="BI29" i="38" s="1"/>
  <c r="BI22" i="38"/>
  <c r="BI33" i="38" s="1"/>
  <c r="BI20" i="38"/>
  <c r="BI31" i="38" s="1"/>
  <c r="BH95" i="38"/>
  <c r="BH92" i="39"/>
  <c r="BI93" i="38" l="1"/>
  <c r="BG104" i="39"/>
  <c r="BI90" i="16"/>
  <c r="BI18" i="16"/>
  <c r="BI29" i="16" s="1"/>
  <c r="BI23" i="16"/>
  <c r="BI34" i="16" s="1"/>
  <c r="BI22" i="16"/>
  <c r="BI33" i="16" s="1"/>
  <c r="BI24" i="16"/>
  <c r="BI21" i="16"/>
  <c r="BI32" i="16" s="1"/>
  <c r="BI20" i="16"/>
  <c r="BI31" i="16" s="1"/>
  <c r="BH94" i="39"/>
  <c r="BJ90" i="38"/>
  <c r="BJ18" i="38"/>
  <c r="BJ29" i="38" s="1"/>
  <c r="BJ22" i="38"/>
  <c r="BJ33" i="38" s="1"/>
  <c r="BJ20" i="38"/>
  <c r="BJ31" i="38" s="1"/>
  <c r="BJ21" i="38"/>
  <c r="BJ32" i="38" s="1"/>
  <c r="BJ24" i="38"/>
  <c r="BJ23" i="38"/>
  <c r="BJ34" i="38" s="1"/>
  <c r="BH95" i="16"/>
  <c r="BH104" i="38"/>
  <c r="BI96" i="38"/>
  <c r="BI95" i="38"/>
  <c r="BJ241" i="30"/>
  <c r="BK19" i="38" s="1"/>
  <c r="BK30" i="38" s="1"/>
  <c r="BK155" i="30"/>
  <c r="BJ180" i="30"/>
  <c r="BK17" i="38" s="1"/>
  <c r="BH94" i="16"/>
  <c r="BH105" i="38"/>
  <c r="BG106" i="39"/>
  <c r="BH103" i="39"/>
  <c r="BI91" i="38"/>
  <c r="BH96" i="39"/>
  <c r="BI94" i="38"/>
  <c r="BH95" i="39"/>
  <c r="BG102" i="39"/>
  <c r="BH107" i="38"/>
  <c r="BH106" i="38"/>
  <c r="BI97" i="38"/>
  <c r="BG104" i="16"/>
  <c r="BH91" i="39"/>
  <c r="BG102" i="16"/>
  <c r="BH96" i="16"/>
  <c r="BH103" i="16"/>
  <c r="BG106" i="16"/>
  <c r="BG105" i="16"/>
  <c r="BG107" i="39"/>
  <c r="BG107" i="16"/>
  <c r="BH97" i="16"/>
  <c r="BI317" i="30"/>
  <c r="BJ17" i="39" s="1"/>
  <c r="BJ292" i="30"/>
  <c r="BI378" i="30"/>
  <c r="BJ19" i="39" s="1"/>
  <c r="BJ30" i="39" s="1"/>
  <c r="BH93" i="39"/>
  <c r="BI92" i="16"/>
  <c r="BH97" i="39"/>
  <c r="BH93" i="16"/>
  <c r="BI90" i="39"/>
  <c r="BI24" i="39"/>
  <c r="BI20" i="39"/>
  <c r="BI31" i="39" s="1"/>
  <c r="BI18" i="39"/>
  <c r="BI29" i="39" s="1"/>
  <c r="BI23" i="39"/>
  <c r="BI34" i="39" s="1"/>
  <c r="BI22" i="39"/>
  <c r="BI33" i="39" s="1"/>
  <c r="BI21" i="39"/>
  <c r="BI32" i="39" s="1"/>
  <c r="BH102" i="38"/>
  <c r="BJ18" i="30"/>
  <c r="BI43" i="30"/>
  <c r="BJ17" i="16" s="1"/>
  <c r="BI104" i="30"/>
  <c r="BJ19" i="16" s="1"/>
  <c r="BJ30" i="16" s="1"/>
  <c r="BJ92" i="38"/>
  <c r="BH91" i="16"/>
  <c r="BI92" i="39"/>
  <c r="BI103" i="38"/>
  <c r="BG105" i="39"/>
  <c r="BI103" i="16" l="1"/>
  <c r="BI106" i="38"/>
  <c r="BJ96" i="38"/>
  <c r="BI96" i="16"/>
  <c r="BK18" i="30"/>
  <c r="BJ43" i="30"/>
  <c r="BK17" i="16" s="1"/>
  <c r="BJ104" i="30"/>
  <c r="BK19" i="16" s="1"/>
  <c r="BK30" i="16" s="1"/>
  <c r="BI97" i="39"/>
  <c r="BJ97" i="38"/>
  <c r="BI91" i="16"/>
  <c r="BH107" i="39"/>
  <c r="BH105" i="39"/>
  <c r="BI94" i="39"/>
  <c r="BH102" i="39"/>
  <c r="BH105" i="16"/>
  <c r="BI107" i="38"/>
  <c r="BJ94" i="38"/>
  <c r="BI93" i="16"/>
  <c r="BJ21" i="16"/>
  <c r="BJ32" i="16" s="1"/>
  <c r="BJ18" i="16"/>
  <c r="BJ29" i="16" s="1"/>
  <c r="BJ22" i="16"/>
  <c r="BJ33" i="16" s="1"/>
  <c r="BJ90" i="16"/>
  <c r="BJ20" i="16"/>
  <c r="BJ31" i="16" s="1"/>
  <c r="BJ24" i="16"/>
  <c r="BJ23" i="16"/>
  <c r="BJ34" i="16" s="1"/>
  <c r="BH102" i="16"/>
  <c r="BJ103" i="38"/>
  <c r="BI95" i="39"/>
  <c r="BH104" i="16"/>
  <c r="BJ93" i="38"/>
  <c r="BI94" i="16"/>
  <c r="BI103" i="39"/>
  <c r="BI96" i="39"/>
  <c r="BH104" i="39"/>
  <c r="BJ92" i="39"/>
  <c r="BH106" i="39"/>
  <c r="BI102" i="38"/>
  <c r="BK90" i="38"/>
  <c r="BK23" i="38"/>
  <c r="BK34" i="38" s="1"/>
  <c r="BK20" i="38"/>
  <c r="BK31" i="38" s="1"/>
  <c r="BK21" i="38"/>
  <c r="BK32" i="38" s="1"/>
  <c r="BK24" i="38"/>
  <c r="BK18" i="38"/>
  <c r="BK29" i="38" s="1"/>
  <c r="BK22" i="38"/>
  <c r="BK33" i="38" s="1"/>
  <c r="BH106" i="16"/>
  <c r="BJ95" i="38"/>
  <c r="BI97" i="16"/>
  <c r="BI104" i="38"/>
  <c r="BI91" i="39"/>
  <c r="BJ317" i="30"/>
  <c r="BK17" i="39" s="1"/>
  <c r="BJ378" i="30"/>
  <c r="BK19" i="39" s="1"/>
  <c r="BK30" i="39" s="1"/>
  <c r="BK292" i="30"/>
  <c r="BH107" i="16"/>
  <c r="BI105" i="38"/>
  <c r="BK180" i="30"/>
  <c r="BL17" i="38" s="1"/>
  <c r="BK241" i="30"/>
  <c r="BL19" i="38" s="1"/>
  <c r="BL30" i="38" s="1"/>
  <c r="BL155" i="30"/>
  <c r="BJ91" i="38"/>
  <c r="BJ92" i="16"/>
  <c r="BI93" i="39"/>
  <c r="BJ21" i="39"/>
  <c r="BJ32" i="39" s="1"/>
  <c r="BJ90" i="39"/>
  <c r="BJ18" i="39"/>
  <c r="BJ29" i="39" s="1"/>
  <c r="BJ22" i="39"/>
  <c r="BJ33" i="39" s="1"/>
  <c r="BJ23" i="39"/>
  <c r="BJ34" i="39" s="1"/>
  <c r="BJ20" i="39"/>
  <c r="BJ31" i="39" s="1"/>
  <c r="BJ24" i="39"/>
  <c r="BK92" i="38"/>
  <c r="BI95" i="16"/>
  <c r="BI106" i="16" l="1"/>
  <c r="BJ95" i="16"/>
  <c r="BK92" i="16"/>
  <c r="BJ107" i="38"/>
  <c r="BJ103" i="16"/>
  <c r="BK94" i="38"/>
  <c r="BI107" i="39"/>
  <c r="BJ91" i="16"/>
  <c r="BK23" i="16"/>
  <c r="BK34" i="16" s="1"/>
  <c r="BK22" i="16"/>
  <c r="BK33" i="16" s="1"/>
  <c r="BK24" i="16"/>
  <c r="BK20" i="16"/>
  <c r="BK31" i="16" s="1"/>
  <c r="BK18" i="16"/>
  <c r="BK29" i="16" s="1"/>
  <c r="BK90" i="16"/>
  <c r="BK21" i="16"/>
  <c r="BK32" i="16" s="1"/>
  <c r="BL92" i="38"/>
  <c r="BI105" i="16"/>
  <c r="BJ94" i="16"/>
  <c r="BK104" i="30"/>
  <c r="BL19" i="16" s="1"/>
  <c r="BL30" i="16" s="1"/>
  <c r="BL18" i="30"/>
  <c r="BK43" i="30"/>
  <c r="BL17" i="16" s="1"/>
  <c r="BK91" i="38"/>
  <c r="BK317" i="30"/>
  <c r="BL17" i="39" s="1"/>
  <c r="BK378" i="30"/>
  <c r="BL19" i="39" s="1"/>
  <c r="BL30" i="39" s="1"/>
  <c r="BL292" i="30"/>
  <c r="BK93" i="38"/>
  <c r="BJ104" i="38"/>
  <c r="BK92" i="39"/>
  <c r="BK96" i="38"/>
  <c r="BI104" i="16"/>
  <c r="BI102" i="16"/>
  <c r="BJ91" i="39"/>
  <c r="BJ106" i="38"/>
  <c r="BL90" i="38"/>
  <c r="BL20" i="38"/>
  <c r="BL31" i="38" s="1"/>
  <c r="BL18" i="38"/>
  <c r="BL29" i="38" s="1"/>
  <c r="BL21" i="38"/>
  <c r="BL32" i="38" s="1"/>
  <c r="BL23" i="38"/>
  <c r="BL34" i="38" s="1"/>
  <c r="BL24" i="38"/>
  <c r="BL22" i="38"/>
  <c r="BL33" i="38" s="1"/>
  <c r="BJ93" i="39"/>
  <c r="BK103" i="38"/>
  <c r="BJ96" i="39"/>
  <c r="BJ102" i="38"/>
  <c r="BK20" i="39"/>
  <c r="BK31" i="39" s="1"/>
  <c r="BK24" i="39"/>
  <c r="BK22" i="39"/>
  <c r="BK33" i="39" s="1"/>
  <c r="BK23" i="39"/>
  <c r="BK34" i="39" s="1"/>
  <c r="BK90" i="39"/>
  <c r="BK18" i="39"/>
  <c r="BK29" i="39" s="1"/>
  <c r="BK21" i="39"/>
  <c r="BK32" i="39" s="1"/>
  <c r="BJ96" i="16"/>
  <c r="BM155" i="30"/>
  <c r="BL241" i="30"/>
  <c r="BM19" i="38" s="1"/>
  <c r="BM30" i="38" s="1"/>
  <c r="BL180" i="30"/>
  <c r="BM17" i="38" s="1"/>
  <c r="BJ94" i="39"/>
  <c r="BI102" i="39"/>
  <c r="BJ97" i="39"/>
  <c r="BK95" i="38"/>
  <c r="BJ103" i="39"/>
  <c r="BJ97" i="16"/>
  <c r="BI107" i="16"/>
  <c r="BI105" i="39"/>
  <c r="BK97" i="38"/>
  <c r="BI104" i="39"/>
  <c r="BJ95" i="39"/>
  <c r="BI106" i="39"/>
  <c r="BJ93" i="16"/>
  <c r="BJ105" i="38"/>
  <c r="BL92" i="16" l="1"/>
  <c r="BK95" i="16"/>
  <c r="BK93" i="39"/>
  <c r="BL94" i="38"/>
  <c r="BJ102" i="39"/>
  <c r="BK107" i="38"/>
  <c r="BK96" i="16"/>
  <c r="BK103" i="16"/>
  <c r="BJ106" i="16"/>
  <c r="BJ104" i="16"/>
  <c r="BK94" i="39"/>
  <c r="BL91" i="38"/>
  <c r="BK102" i="38"/>
  <c r="BK94" i="16"/>
  <c r="BJ102" i="16"/>
  <c r="BL23" i="39"/>
  <c r="BL34" i="39" s="1"/>
  <c r="BL18" i="39"/>
  <c r="BL29" i="39" s="1"/>
  <c r="BL22" i="39"/>
  <c r="BL33" i="39" s="1"/>
  <c r="BL21" i="39"/>
  <c r="BL32" i="39" s="1"/>
  <c r="BL20" i="39"/>
  <c r="BL31" i="39" s="1"/>
  <c r="BL90" i="39"/>
  <c r="BL24" i="39"/>
  <c r="BJ105" i="39"/>
  <c r="BK91" i="39"/>
  <c r="BJ104" i="39"/>
  <c r="BL93" i="38"/>
  <c r="BM180" i="30"/>
  <c r="BN17" i="38" s="1"/>
  <c r="BM241" i="30"/>
  <c r="BN19" i="38" s="1"/>
  <c r="BN30" i="38" s="1"/>
  <c r="BN155" i="30"/>
  <c r="BJ105" i="16"/>
  <c r="BK104" i="38"/>
  <c r="BJ106" i="39"/>
  <c r="BK106" i="38"/>
  <c r="BK96" i="39"/>
  <c r="BJ107" i="39"/>
  <c r="BL95" i="38"/>
  <c r="BL103" i="38"/>
  <c r="BK91" i="16"/>
  <c r="BM90" i="38"/>
  <c r="BM23" i="38"/>
  <c r="BM34" i="38" s="1"/>
  <c r="BM21" i="38"/>
  <c r="BM32" i="38" s="1"/>
  <c r="BM22" i="38"/>
  <c r="BM33" i="38" s="1"/>
  <c r="BM20" i="38"/>
  <c r="BM31" i="38" s="1"/>
  <c r="BM24" i="38"/>
  <c r="BM18" i="38"/>
  <c r="BM29" i="38" s="1"/>
  <c r="BK95" i="39"/>
  <c r="BL97" i="38"/>
  <c r="BM292" i="30"/>
  <c r="BL378" i="30"/>
  <c r="BM19" i="39" s="1"/>
  <c r="BM30" i="39" s="1"/>
  <c r="BL317" i="30"/>
  <c r="BM17" i="39" s="1"/>
  <c r="BL18" i="16"/>
  <c r="BL29" i="16" s="1"/>
  <c r="BL21" i="16"/>
  <c r="BL32" i="16" s="1"/>
  <c r="BL90" i="16"/>
  <c r="BL20" i="16"/>
  <c r="BL31" i="16" s="1"/>
  <c r="BL22" i="16"/>
  <c r="BL33" i="16" s="1"/>
  <c r="BL24" i="16"/>
  <c r="BL23" i="16"/>
  <c r="BL34" i="16" s="1"/>
  <c r="BK93" i="16"/>
  <c r="BK105" i="38"/>
  <c r="BM92" i="38"/>
  <c r="BJ107" i="16"/>
  <c r="BK97" i="39"/>
  <c r="BL96" i="38"/>
  <c r="BK103" i="39"/>
  <c r="BL92" i="39"/>
  <c r="BL43" i="30"/>
  <c r="BM17" i="16" s="1"/>
  <c r="BM18" i="30"/>
  <c r="BL104" i="30"/>
  <c r="BM19" i="16" s="1"/>
  <c r="BM30" i="16" s="1"/>
  <c r="BK97" i="16"/>
  <c r="BL96" i="39" l="1"/>
  <c r="BL97" i="16"/>
  <c r="BL106" i="38"/>
  <c r="BL97" i="39"/>
  <c r="BL105" i="38"/>
  <c r="BM104" i="30"/>
  <c r="BN19" i="16" s="1"/>
  <c r="BN30" i="16" s="1"/>
  <c r="BN18" i="30"/>
  <c r="BM43" i="30"/>
  <c r="BN17" i="16" s="1"/>
  <c r="BL95" i="16"/>
  <c r="BN292" i="30"/>
  <c r="BM378" i="30"/>
  <c r="BN19" i="39" s="1"/>
  <c r="BN30" i="39" s="1"/>
  <c r="BM317" i="30"/>
  <c r="BN17" i="39" s="1"/>
  <c r="BM97" i="38"/>
  <c r="BL102" i="38"/>
  <c r="BK107" i="16"/>
  <c r="BK106" i="16"/>
  <c r="BN180" i="30"/>
  <c r="BO17" i="38" s="1"/>
  <c r="BN241" i="30"/>
  <c r="BO19" i="38" s="1"/>
  <c r="BO30" i="38" s="1"/>
  <c r="BO155" i="30"/>
  <c r="BL93" i="39"/>
  <c r="BM24" i="39"/>
  <c r="BM21" i="39"/>
  <c r="BM32" i="39" s="1"/>
  <c r="BM22" i="39"/>
  <c r="BM33" i="39" s="1"/>
  <c r="BM23" i="39"/>
  <c r="BM34" i="39" s="1"/>
  <c r="BM18" i="39"/>
  <c r="BM29" i="39" s="1"/>
  <c r="BM20" i="39"/>
  <c r="BM31" i="39" s="1"/>
  <c r="BM90" i="39"/>
  <c r="BL107" i="38"/>
  <c r="BM91" i="38"/>
  <c r="BL93" i="16"/>
  <c r="BN92" i="38"/>
  <c r="BK102" i="39"/>
  <c r="BK104" i="39"/>
  <c r="BM92" i="39"/>
  <c r="BL103" i="39"/>
  <c r="BM95" i="38"/>
  <c r="BM94" i="38"/>
  <c r="BN90" i="38"/>
  <c r="BN18" i="38"/>
  <c r="BN29" i="38" s="1"/>
  <c r="BN21" i="38"/>
  <c r="BN32" i="38" s="1"/>
  <c r="BN20" i="38"/>
  <c r="BN31" i="38" s="1"/>
  <c r="BN24" i="38"/>
  <c r="BN23" i="38"/>
  <c r="BN34" i="38" s="1"/>
  <c r="BN22" i="38"/>
  <c r="BN33" i="38" s="1"/>
  <c r="BL94" i="39"/>
  <c r="BK105" i="16"/>
  <c r="BL96" i="16"/>
  <c r="BM92" i="16"/>
  <c r="BM23" i="16"/>
  <c r="BM34" i="16" s="1"/>
  <c r="BM90" i="16"/>
  <c r="BM22" i="16"/>
  <c r="BM33" i="16" s="1"/>
  <c r="BM18" i="16"/>
  <c r="BM29" i="16" s="1"/>
  <c r="BM21" i="16"/>
  <c r="BM32" i="16" s="1"/>
  <c r="BM24" i="16"/>
  <c r="BM20" i="16"/>
  <c r="BM31" i="16" s="1"/>
  <c r="BL94" i="16"/>
  <c r="BK107" i="39"/>
  <c r="BL104" i="38"/>
  <c r="BL95" i="39"/>
  <c r="BK105" i="39"/>
  <c r="BL103" i="16"/>
  <c r="BM103" i="38"/>
  <c r="BM93" i="38"/>
  <c r="BK104" i="16"/>
  <c r="BM96" i="38"/>
  <c r="BL91" i="16"/>
  <c r="BK106" i="39"/>
  <c r="BK102" i="16"/>
  <c r="BL91" i="39"/>
  <c r="BM96" i="16" l="1"/>
  <c r="BM97" i="16"/>
  <c r="BN93" i="38"/>
  <c r="BO180" i="30"/>
  <c r="BP17" i="38" s="1"/>
  <c r="BO241" i="30"/>
  <c r="BP19" i="38" s="1"/>
  <c r="BP30" i="38" s="1"/>
  <c r="BP155" i="30"/>
  <c r="BL102" i="39"/>
  <c r="BL106" i="39"/>
  <c r="BM94" i="16"/>
  <c r="BN94" i="38"/>
  <c r="BM103" i="39"/>
  <c r="BN103" i="38"/>
  <c r="BM96" i="39"/>
  <c r="BO92" i="38"/>
  <c r="BL102" i="16"/>
  <c r="BM91" i="16"/>
  <c r="BL107" i="16"/>
  <c r="BN91" i="38"/>
  <c r="BM95" i="39"/>
  <c r="BO90" i="38"/>
  <c r="BO23" i="38"/>
  <c r="BO34" i="38" s="1"/>
  <c r="BO21" i="38"/>
  <c r="BO32" i="38" s="1"/>
  <c r="BO22" i="38"/>
  <c r="BO33" i="38" s="1"/>
  <c r="BO24" i="38"/>
  <c r="BO20" i="38"/>
  <c r="BO31" i="38" s="1"/>
  <c r="BO18" i="38"/>
  <c r="BO29" i="38" s="1"/>
  <c r="BL106" i="16"/>
  <c r="BM107" i="38"/>
  <c r="BM95" i="16"/>
  <c r="BM94" i="39"/>
  <c r="BN21" i="16"/>
  <c r="BN32" i="16" s="1"/>
  <c r="BN24" i="16"/>
  <c r="BN22" i="16"/>
  <c r="BN33" i="16" s="1"/>
  <c r="BN20" i="16"/>
  <c r="BN31" i="16" s="1"/>
  <c r="BN18" i="16"/>
  <c r="BN29" i="16" s="1"/>
  <c r="BN90" i="16"/>
  <c r="BN23" i="16"/>
  <c r="BN34" i="16" s="1"/>
  <c r="BM104" i="38"/>
  <c r="BM97" i="39"/>
  <c r="BN104" i="30"/>
  <c r="BO19" i="16" s="1"/>
  <c r="BO30" i="16" s="1"/>
  <c r="BO18" i="30"/>
  <c r="BN43" i="30"/>
  <c r="BO17" i="16" s="1"/>
  <c r="BL105" i="16"/>
  <c r="BN95" i="38"/>
  <c r="BL104" i="16"/>
  <c r="BN24" i="39"/>
  <c r="BN20" i="39"/>
  <c r="BN31" i="39" s="1"/>
  <c r="BN18" i="39"/>
  <c r="BN29" i="39" s="1"/>
  <c r="BN21" i="39"/>
  <c r="BN32" i="39" s="1"/>
  <c r="BN23" i="39"/>
  <c r="BN34" i="39" s="1"/>
  <c r="BN22" i="39"/>
  <c r="BN33" i="39" s="1"/>
  <c r="BN90" i="39"/>
  <c r="BN92" i="16"/>
  <c r="BM93" i="39"/>
  <c r="BL104" i="39"/>
  <c r="BN92" i="39"/>
  <c r="BN96" i="38"/>
  <c r="BM93" i="16"/>
  <c r="BM103" i="16"/>
  <c r="BL105" i="39"/>
  <c r="BN97" i="38"/>
  <c r="BM105" i="38"/>
  <c r="BM106" i="38"/>
  <c r="BM102" i="38"/>
  <c r="BM91" i="39"/>
  <c r="BO292" i="30"/>
  <c r="BN317" i="30"/>
  <c r="BO17" i="39" s="1"/>
  <c r="BN378" i="30"/>
  <c r="BO19" i="39" s="1"/>
  <c r="BO30" i="39" s="1"/>
  <c r="BL107" i="39"/>
  <c r="BM105" i="39" l="1"/>
  <c r="BM104" i="39"/>
  <c r="BN95" i="39"/>
  <c r="BN93" i="16"/>
  <c r="BO95" i="38"/>
  <c r="BQ155" i="30"/>
  <c r="BP241" i="30"/>
  <c r="BQ19" i="38" s="1"/>
  <c r="BQ30" i="38" s="1"/>
  <c r="BP180" i="30"/>
  <c r="BQ17" i="38" s="1"/>
  <c r="BN104" i="38"/>
  <c r="BN105" i="38"/>
  <c r="BN96" i="39"/>
  <c r="BN106" i="38"/>
  <c r="BO18" i="16"/>
  <c r="BO29" i="16" s="1"/>
  <c r="BO24" i="16"/>
  <c r="BO23" i="16"/>
  <c r="BO34" i="16" s="1"/>
  <c r="BO90" i="16"/>
  <c r="BO22" i="16"/>
  <c r="BO33" i="16" s="1"/>
  <c r="BO20" i="16"/>
  <c r="BO31" i="16" s="1"/>
  <c r="BO21" i="16"/>
  <c r="BO32" i="16" s="1"/>
  <c r="BN95" i="16"/>
  <c r="BO103" i="38"/>
  <c r="BP92" i="38"/>
  <c r="BN94" i="39"/>
  <c r="BO104" i="30"/>
  <c r="BP19" i="16" s="1"/>
  <c r="BP30" i="16" s="1"/>
  <c r="BP18" i="30"/>
  <c r="BO43" i="30"/>
  <c r="BP17" i="16" s="1"/>
  <c r="BN97" i="16"/>
  <c r="BO94" i="38"/>
  <c r="BM102" i="16"/>
  <c r="BP90" i="38"/>
  <c r="BP23" i="38"/>
  <c r="BP34" i="38" s="1"/>
  <c r="BP18" i="38"/>
  <c r="BP29" i="38" s="1"/>
  <c r="BP21" i="38"/>
  <c r="BP32" i="38" s="1"/>
  <c r="BP24" i="38"/>
  <c r="BP20" i="38"/>
  <c r="BP31" i="38" s="1"/>
  <c r="BP22" i="38"/>
  <c r="BP33" i="38" s="1"/>
  <c r="BO97" i="38"/>
  <c r="BM104" i="16"/>
  <c r="BO92" i="16"/>
  <c r="BN94" i="16"/>
  <c r="BM106" i="16"/>
  <c r="BO96" i="38"/>
  <c r="BM105" i="16"/>
  <c r="BN91" i="39"/>
  <c r="BO20" i="39"/>
  <c r="BO31" i="39" s="1"/>
  <c r="BO22" i="39"/>
  <c r="BO33" i="39" s="1"/>
  <c r="BO24" i="39"/>
  <c r="BO21" i="39"/>
  <c r="BO32" i="39" s="1"/>
  <c r="BO23" i="39"/>
  <c r="BO34" i="39" s="1"/>
  <c r="BO90" i="39"/>
  <c r="BO18" i="39"/>
  <c r="BO29" i="39" s="1"/>
  <c r="BN93" i="39"/>
  <c r="BN96" i="16"/>
  <c r="BM107" i="16"/>
  <c r="BN91" i="16"/>
  <c r="BO92" i="39"/>
  <c r="BN103" i="39"/>
  <c r="BO378" i="30"/>
  <c r="BP19" i="39" s="1"/>
  <c r="BP30" i="39" s="1"/>
  <c r="BO317" i="30"/>
  <c r="BP17" i="39" s="1"/>
  <c r="BP292" i="30"/>
  <c r="BO91" i="38"/>
  <c r="BN102" i="38"/>
  <c r="BM107" i="39"/>
  <c r="BM102" i="39"/>
  <c r="BN107" i="38"/>
  <c r="BN103" i="16"/>
  <c r="BN97" i="39"/>
  <c r="BO93" i="38"/>
  <c r="BM106" i="39"/>
  <c r="BO103" i="16" l="1"/>
  <c r="BO103" i="39"/>
  <c r="BO94" i="39"/>
  <c r="BN105" i="16"/>
  <c r="BP91" i="38"/>
  <c r="BP23" i="16"/>
  <c r="BP34" i="16" s="1"/>
  <c r="BP90" i="16"/>
  <c r="BP22" i="16"/>
  <c r="BP33" i="16" s="1"/>
  <c r="BP20" i="16"/>
  <c r="BP31" i="16" s="1"/>
  <c r="BP21" i="16"/>
  <c r="BP32" i="16" s="1"/>
  <c r="BP18" i="16"/>
  <c r="BP29" i="16" s="1"/>
  <c r="BP24" i="16"/>
  <c r="BP103" i="38"/>
  <c r="BQ90" i="38"/>
  <c r="BQ21" i="38"/>
  <c r="BQ32" i="38" s="1"/>
  <c r="BQ23" i="38"/>
  <c r="BQ34" i="38" s="1"/>
  <c r="BQ18" i="38"/>
  <c r="BQ29" i="38" s="1"/>
  <c r="BQ20" i="38"/>
  <c r="BQ31" i="38" s="1"/>
  <c r="BQ24" i="38"/>
  <c r="BQ22" i="38"/>
  <c r="BQ33" i="38" s="1"/>
  <c r="BN104" i="16"/>
  <c r="BO105" i="38"/>
  <c r="BO107" i="38"/>
  <c r="BP96" i="38"/>
  <c r="BP104" i="30"/>
  <c r="BQ19" i="16" s="1"/>
  <c r="BQ30" i="16" s="1"/>
  <c r="BP43" i="30"/>
  <c r="BQ17" i="16" s="1"/>
  <c r="BQ18" i="30"/>
  <c r="BO96" i="16"/>
  <c r="BQ92" i="38"/>
  <c r="BO96" i="39"/>
  <c r="BO97" i="39"/>
  <c r="BP92" i="16"/>
  <c r="BQ241" i="30"/>
  <c r="BR19" i="38" s="1"/>
  <c r="BR30" i="38" s="1"/>
  <c r="BQ180" i="30"/>
  <c r="BR17" i="38" s="1"/>
  <c r="BR155" i="30"/>
  <c r="BN106" i="39"/>
  <c r="BO95" i="16"/>
  <c r="BQ292" i="30"/>
  <c r="BP317" i="30"/>
  <c r="BQ17" i="39" s="1"/>
  <c r="BP378" i="30"/>
  <c r="BQ19" i="39" s="1"/>
  <c r="BQ30" i="39" s="1"/>
  <c r="BN107" i="16"/>
  <c r="BO95" i="39"/>
  <c r="BP95" i="38"/>
  <c r="BN105" i="39"/>
  <c r="BO97" i="16"/>
  <c r="BN107" i="39"/>
  <c r="BP24" i="39"/>
  <c r="BP22" i="39"/>
  <c r="BP33" i="39" s="1"/>
  <c r="BP20" i="39"/>
  <c r="BP31" i="39" s="1"/>
  <c r="BP21" i="39"/>
  <c r="BP32" i="39" s="1"/>
  <c r="BP18" i="39"/>
  <c r="BP29" i="39" s="1"/>
  <c r="BP90" i="39"/>
  <c r="BP23" i="39"/>
  <c r="BP34" i="39" s="1"/>
  <c r="BO93" i="39"/>
  <c r="BP93" i="38"/>
  <c r="BO91" i="16"/>
  <c r="BO106" i="38"/>
  <c r="BN102" i="39"/>
  <c r="BP92" i="39"/>
  <c r="BN102" i="16"/>
  <c r="BO91" i="39"/>
  <c r="BP97" i="38"/>
  <c r="BO94" i="16"/>
  <c r="BN104" i="39"/>
  <c r="BO102" i="38"/>
  <c r="BO104" i="38"/>
  <c r="BP94" i="38"/>
  <c r="BN106" i="16"/>
  <c r="BO93" i="16"/>
  <c r="BP105" i="38" l="1"/>
  <c r="BP95" i="39"/>
  <c r="BR292" i="30"/>
  <c r="BQ317" i="30"/>
  <c r="BR17" i="39" s="1"/>
  <c r="BQ378" i="30"/>
  <c r="BR19" i="39" s="1"/>
  <c r="BR30" i="39" s="1"/>
  <c r="BP103" i="16"/>
  <c r="BQ96" i="38"/>
  <c r="BP91" i="16"/>
  <c r="BP102" i="38"/>
  <c r="BP97" i="39"/>
  <c r="BO106" i="39"/>
  <c r="BS155" i="30"/>
  <c r="BT155" i="30" s="1"/>
  <c r="BR241" i="30"/>
  <c r="BS19" i="38" s="1"/>
  <c r="BS30" i="38" s="1"/>
  <c r="BR180" i="30"/>
  <c r="BS17" i="38" s="1"/>
  <c r="BO107" i="39"/>
  <c r="BQ104" i="30"/>
  <c r="BR19" i="16" s="1"/>
  <c r="BR30" i="16" s="1"/>
  <c r="BQ43" i="30"/>
  <c r="BR17" i="16" s="1"/>
  <c r="BR18" i="30"/>
  <c r="BQ94" i="38"/>
  <c r="BP94" i="16"/>
  <c r="BO105" i="39"/>
  <c r="BO104" i="16"/>
  <c r="BO105" i="16"/>
  <c r="BP96" i="39"/>
  <c r="BR90" i="38"/>
  <c r="BR18" i="38"/>
  <c r="BR29" i="38" s="1"/>
  <c r="BR24" i="38"/>
  <c r="BR21" i="38"/>
  <c r="BR32" i="38" s="1"/>
  <c r="BR20" i="38"/>
  <c r="BR31" i="38" s="1"/>
  <c r="BR22" i="38"/>
  <c r="BR33" i="38" s="1"/>
  <c r="BR23" i="38"/>
  <c r="BR34" i="38" s="1"/>
  <c r="BQ103" i="38"/>
  <c r="BQ18" i="16"/>
  <c r="BQ29" i="16" s="1"/>
  <c r="BQ23" i="16"/>
  <c r="BQ34" i="16" s="1"/>
  <c r="BQ20" i="16"/>
  <c r="BQ31" i="16" s="1"/>
  <c r="BQ24" i="16"/>
  <c r="BQ21" i="16"/>
  <c r="BQ32" i="16" s="1"/>
  <c r="BQ90" i="16"/>
  <c r="BQ22" i="16"/>
  <c r="BQ33" i="16" s="1"/>
  <c r="BP93" i="16"/>
  <c r="BR92" i="38"/>
  <c r="BQ92" i="16"/>
  <c r="BP95" i="16"/>
  <c r="BP104" i="38"/>
  <c r="BP106" i="38"/>
  <c r="BO106" i="16"/>
  <c r="BQ95" i="38"/>
  <c r="BP103" i="39"/>
  <c r="BO102" i="16"/>
  <c r="BP91" i="39"/>
  <c r="BO107" i="16"/>
  <c r="BQ97" i="38"/>
  <c r="BO104" i="39"/>
  <c r="BP94" i="39"/>
  <c r="BQ92" i="39"/>
  <c r="BP107" i="38"/>
  <c r="BQ93" i="38"/>
  <c r="BP96" i="16"/>
  <c r="BO102" i="39"/>
  <c r="BP93" i="39"/>
  <c r="BQ20" i="39"/>
  <c r="BQ31" i="39" s="1"/>
  <c r="BQ21" i="39"/>
  <c r="BQ32" i="39" s="1"/>
  <c r="BQ22" i="39"/>
  <c r="BQ33" i="39" s="1"/>
  <c r="BQ23" i="39"/>
  <c r="BQ34" i="39" s="1"/>
  <c r="BQ24" i="39"/>
  <c r="BQ18" i="39"/>
  <c r="BQ29" i="39" s="1"/>
  <c r="BQ90" i="39"/>
  <c r="BQ91" i="38"/>
  <c r="BP97" i="16"/>
  <c r="BU155" i="30" l="1"/>
  <c r="BT180" i="30"/>
  <c r="BU17" i="38" s="1"/>
  <c r="BT241" i="30"/>
  <c r="BU19" i="38" s="1"/>
  <c r="BQ91" i="16"/>
  <c r="BR97" i="38"/>
  <c r="BS180" i="30"/>
  <c r="BT17" i="38" s="1"/>
  <c r="BS241" i="30"/>
  <c r="BT19" i="38" s="1"/>
  <c r="BT30" i="38" s="1"/>
  <c r="BQ107" i="38"/>
  <c r="BP105" i="39"/>
  <c r="BQ95" i="16"/>
  <c r="BR91" i="38"/>
  <c r="BS18" i="30"/>
  <c r="BT18" i="30" s="1"/>
  <c r="BR104" i="30"/>
  <c r="BS19" i="16" s="1"/>
  <c r="BS30" i="16" s="1"/>
  <c r="BR43" i="30"/>
  <c r="BS17" i="16" s="1"/>
  <c r="BQ106" i="38"/>
  <c r="BQ102" i="38"/>
  <c r="BQ103" i="16"/>
  <c r="BR20" i="16"/>
  <c r="BR31" i="16" s="1"/>
  <c r="BR23" i="16"/>
  <c r="BR34" i="16" s="1"/>
  <c r="BR90" i="16"/>
  <c r="BR21" i="16"/>
  <c r="BR32" i="16" s="1"/>
  <c r="BR18" i="16"/>
  <c r="BR29" i="16" s="1"/>
  <c r="BR24" i="16"/>
  <c r="BR22" i="16"/>
  <c r="BR33" i="16" s="1"/>
  <c r="BP106" i="39"/>
  <c r="BR103" i="38"/>
  <c r="BQ94" i="16"/>
  <c r="BR92" i="16"/>
  <c r="BP104" i="39"/>
  <c r="BR96" i="38"/>
  <c r="BP107" i="39"/>
  <c r="BP105" i="16"/>
  <c r="BQ91" i="39"/>
  <c r="BP102" i="39"/>
  <c r="BQ95" i="39"/>
  <c r="BP107" i="16"/>
  <c r="BQ97" i="16"/>
  <c r="BR95" i="38"/>
  <c r="BR92" i="39"/>
  <c r="BQ97" i="39"/>
  <c r="BQ96" i="39"/>
  <c r="BQ94" i="39"/>
  <c r="BP106" i="16"/>
  <c r="BP104" i="16"/>
  <c r="BQ93" i="16"/>
  <c r="BR93" i="38"/>
  <c r="BQ105" i="38"/>
  <c r="BS90" i="38"/>
  <c r="BS18" i="38"/>
  <c r="BS29" i="38" s="1"/>
  <c r="BS24" i="38"/>
  <c r="BS20" i="38"/>
  <c r="BS31" i="38" s="1"/>
  <c r="BS23" i="38"/>
  <c r="BS34" i="38" s="1"/>
  <c r="BS21" i="38"/>
  <c r="BS32" i="38" s="1"/>
  <c r="BS22" i="38"/>
  <c r="BS33" i="38" s="1"/>
  <c r="BP102" i="16"/>
  <c r="BR21" i="39"/>
  <c r="BR32" i="39" s="1"/>
  <c r="BR24" i="39"/>
  <c r="BR90" i="39"/>
  <c r="BR20" i="39"/>
  <c r="BR31" i="39" s="1"/>
  <c r="BR18" i="39"/>
  <c r="BR29" i="39" s="1"/>
  <c r="BR23" i="39"/>
  <c r="BR34" i="39" s="1"/>
  <c r="BR22" i="39"/>
  <c r="BR33" i="39" s="1"/>
  <c r="BQ93" i="39"/>
  <c r="BQ104" i="38"/>
  <c r="BQ103" i="39"/>
  <c r="BQ96" i="16"/>
  <c r="BR94" i="38"/>
  <c r="BS92" i="38"/>
  <c r="BS292" i="30"/>
  <c r="BT292" i="30" s="1"/>
  <c r="BR317" i="30"/>
  <c r="BS17" i="39" s="1"/>
  <c r="BR378" i="30"/>
  <c r="BS19" i="39" s="1"/>
  <c r="BS30" i="39" s="1"/>
  <c r="BU292" i="30" l="1"/>
  <c r="BT317" i="30"/>
  <c r="BU17" i="39" s="1"/>
  <c r="BT378" i="30"/>
  <c r="BU19" i="39" s="1"/>
  <c r="BU18" i="30"/>
  <c r="BT43" i="30"/>
  <c r="BU17" i="16" s="1"/>
  <c r="BT104" i="30"/>
  <c r="BU19" i="16" s="1"/>
  <c r="BU30" i="38"/>
  <c r="BU92" i="38"/>
  <c r="BU22" i="38"/>
  <c r="BU21" i="38"/>
  <c r="BU90" i="38"/>
  <c r="BU20" i="38"/>
  <c r="BU18" i="38"/>
  <c r="BU29" i="38" s="1"/>
  <c r="BU24" i="38"/>
  <c r="BU23" i="38"/>
  <c r="BV155" i="30"/>
  <c r="BU180" i="30"/>
  <c r="BV17" i="38" s="1"/>
  <c r="BU241" i="30"/>
  <c r="BV19" i="38" s="1"/>
  <c r="BR94" i="39"/>
  <c r="BS92" i="39"/>
  <c r="BR95" i="39"/>
  <c r="BS91" i="38"/>
  <c r="BR107" i="38"/>
  <c r="BR103" i="16"/>
  <c r="BR96" i="16"/>
  <c r="BT90" i="38"/>
  <c r="BT24" i="38"/>
  <c r="BT21" i="38"/>
  <c r="BT32" i="38" s="1"/>
  <c r="BT22" i="38"/>
  <c r="BT33" i="38" s="1"/>
  <c r="BT18" i="38"/>
  <c r="BT29" i="38" s="1"/>
  <c r="BT23" i="38"/>
  <c r="BT34" i="38" s="1"/>
  <c r="BT20" i="38"/>
  <c r="BT31" i="38" s="1"/>
  <c r="BT92" i="38"/>
  <c r="BS20" i="39"/>
  <c r="BS31" i="39" s="1"/>
  <c r="BS18" i="39"/>
  <c r="BS29" i="39" s="1"/>
  <c r="BS21" i="39"/>
  <c r="BS32" i="39" s="1"/>
  <c r="BS90" i="39"/>
  <c r="BS24" i="39"/>
  <c r="BS22" i="39"/>
  <c r="BS33" i="39" s="1"/>
  <c r="BS23" i="39"/>
  <c r="BS34" i="39" s="1"/>
  <c r="BR105" i="38"/>
  <c r="BR96" i="39"/>
  <c r="BQ104" i="16"/>
  <c r="BR93" i="16"/>
  <c r="BS18" i="16"/>
  <c r="BS29" i="16" s="1"/>
  <c r="BS22" i="16"/>
  <c r="BS33" i="16" s="1"/>
  <c r="BS20" i="16"/>
  <c r="BS31" i="16" s="1"/>
  <c r="BS24" i="16"/>
  <c r="BS90" i="16"/>
  <c r="BS23" i="16"/>
  <c r="BS34" i="16" s="1"/>
  <c r="BS21" i="16"/>
  <c r="BS32" i="16" s="1"/>
  <c r="BQ106" i="16"/>
  <c r="BS378" i="30"/>
  <c r="BT19" i="39" s="1"/>
  <c r="BT30" i="39" s="1"/>
  <c r="BS317" i="30"/>
  <c r="BT17" i="39" s="1"/>
  <c r="BS92" i="16"/>
  <c r="BR91" i="39"/>
  <c r="BR103" i="39"/>
  <c r="BR95" i="16"/>
  <c r="BS43" i="30"/>
  <c r="BT17" i="16" s="1"/>
  <c r="BS104" i="30"/>
  <c r="BT19" i="16" s="1"/>
  <c r="BT30" i="16" s="1"/>
  <c r="BS97" i="38"/>
  <c r="BQ104" i="39"/>
  <c r="BS94" i="38"/>
  <c r="BR106" i="38"/>
  <c r="BQ105" i="16"/>
  <c r="BR97" i="16"/>
  <c r="BR93" i="39"/>
  <c r="BS103" i="38"/>
  <c r="BQ107" i="16"/>
  <c r="BS96" i="38"/>
  <c r="BR104" i="38"/>
  <c r="BQ105" i="39"/>
  <c r="BR91" i="16"/>
  <c r="BR102" i="38"/>
  <c r="BS95" i="38"/>
  <c r="BQ107" i="39"/>
  <c r="BR97" i="39"/>
  <c r="BS93" i="38"/>
  <c r="BQ106" i="39"/>
  <c r="BQ102" i="39"/>
  <c r="BR94" i="16"/>
  <c r="BQ102" i="16"/>
  <c r="C92" i="38" l="1"/>
  <c r="C90" i="38"/>
  <c r="BU96" i="38"/>
  <c r="BU34" i="38"/>
  <c r="BU91" i="38"/>
  <c r="BU103" i="38"/>
  <c r="BU317" i="30"/>
  <c r="BV17" i="39" s="1"/>
  <c r="BV292" i="30"/>
  <c r="BU378" i="30"/>
  <c r="BV19" i="39" s="1"/>
  <c r="BU92" i="16"/>
  <c r="BU30" i="16"/>
  <c r="BU31" i="38"/>
  <c r="BU93" i="38"/>
  <c r="BU21" i="16"/>
  <c r="BU20" i="16"/>
  <c r="BU24" i="16"/>
  <c r="BU23" i="16"/>
  <c r="BU22" i="16"/>
  <c r="BU18" i="16"/>
  <c r="BU29" i="16" s="1"/>
  <c r="BU90" i="16"/>
  <c r="BV30" i="38"/>
  <c r="BV92" i="38"/>
  <c r="BV18" i="30"/>
  <c r="BU43" i="30"/>
  <c r="BV17" i="16" s="1"/>
  <c r="BU104" i="30"/>
  <c r="BV19" i="16" s="1"/>
  <c r="BU97" i="38"/>
  <c r="BV22" i="38"/>
  <c r="BV21" i="38"/>
  <c r="BV18" i="38"/>
  <c r="BV29" i="38" s="1"/>
  <c r="BV90" i="38"/>
  <c r="BV23" i="38"/>
  <c r="BV20" i="38"/>
  <c r="BV24" i="38"/>
  <c r="BU94" i="38"/>
  <c r="BU32" i="38"/>
  <c r="BU30" i="39"/>
  <c r="BU92" i="39"/>
  <c r="BW155" i="30"/>
  <c r="BV180" i="30"/>
  <c r="BW17" i="38" s="1"/>
  <c r="BV241" i="30"/>
  <c r="BW19" i="38" s="1"/>
  <c r="BU33" i="38"/>
  <c r="BU95" i="38"/>
  <c r="BU21" i="39"/>
  <c r="BU90" i="39"/>
  <c r="BU18" i="39"/>
  <c r="BU29" i="39" s="1"/>
  <c r="BU24" i="39"/>
  <c r="BU20" i="39"/>
  <c r="BU22" i="39"/>
  <c r="BU23" i="39"/>
  <c r="BS107" i="38"/>
  <c r="BR102" i="16"/>
  <c r="BR104" i="39"/>
  <c r="BS93" i="16"/>
  <c r="BR107" i="39"/>
  <c r="BS94" i="39"/>
  <c r="BT91" i="38"/>
  <c r="BR106" i="39"/>
  <c r="BT96" i="38"/>
  <c r="BS95" i="16"/>
  <c r="BR104" i="16"/>
  <c r="BS91" i="39"/>
  <c r="BS91" i="16"/>
  <c r="BS93" i="39"/>
  <c r="BT95" i="38"/>
  <c r="BS103" i="39"/>
  <c r="BS97" i="16"/>
  <c r="BS96" i="39"/>
  <c r="BT94" i="38"/>
  <c r="BR107" i="16"/>
  <c r="BS102" i="38"/>
  <c r="BR105" i="16"/>
  <c r="BT92" i="16"/>
  <c r="BS103" i="16"/>
  <c r="BS105" i="38"/>
  <c r="BT20" i="16"/>
  <c r="BT31" i="16" s="1"/>
  <c r="BT22" i="16"/>
  <c r="BT33" i="16" s="1"/>
  <c r="BT21" i="16"/>
  <c r="BT32" i="16" s="1"/>
  <c r="BT24" i="16"/>
  <c r="BT90" i="16"/>
  <c r="BT18" i="16"/>
  <c r="BT29" i="16" s="1"/>
  <c r="BT23" i="16"/>
  <c r="BT34" i="16" s="1"/>
  <c r="BR102" i="39"/>
  <c r="BS94" i="16"/>
  <c r="BS95" i="39"/>
  <c r="BT103" i="38"/>
  <c r="BT97" i="38"/>
  <c r="BS104" i="38"/>
  <c r="BR106" i="16"/>
  <c r="BS96" i="16"/>
  <c r="BS97" i="39"/>
  <c r="BT92" i="39"/>
  <c r="BS106" i="38"/>
  <c r="BT24" i="39"/>
  <c r="BT22" i="39"/>
  <c r="BT33" i="39" s="1"/>
  <c r="BT23" i="39"/>
  <c r="BT34" i="39" s="1"/>
  <c r="BT90" i="39"/>
  <c r="BT21" i="39"/>
  <c r="BT32" i="39" s="1"/>
  <c r="BT20" i="39"/>
  <c r="BT31" i="39" s="1"/>
  <c r="BT18" i="39"/>
  <c r="BT29" i="39" s="1"/>
  <c r="BT93" i="38"/>
  <c r="BR105" i="39"/>
  <c r="C103" i="38" l="1"/>
  <c r="C96" i="38"/>
  <c r="BU95" i="16"/>
  <c r="BU33" i="16"/>
  <c r="BU34" i="39"/>
  <c r="BU96" i="39"/>
  <c r="BU103" i="39"/>
  <c r="BV43" i="30"/>
  <c r="BW17" i="16" s="1"/>
  <c r="BW18" i="30"/>
  <c r="BV104" i="30"/>
  <c r="BW19" i="16" s="1"/>
  <c r="BU102" i="38"/>
  <c r="BU32" i="39"/>
  <c r="BU94" i="39"/>
  <c r="BV34" i="38"/>
  <c r="BV96" i="38"/>
  <c r="BU33" i="39"/>
  <c r="BU95" i="39"/>
  <c r="BU105" i="38"/>
  <c r="BV91" i="38"/>
  <c r="C91" i="38" s="1"/>
  <c r="BU96" i="16"/>
  <c r="BU34" i="16"/>
  <c r="BU103" i="16"/>
  <c r="BV23" i="16"/>
  <c r="BV21" i="16"/>
  <c r="BV24" i="16"/>
  <c r="BV22" i="16"/>
  <c r="BV20" i="16"/>
  <c r="BV90" i="16"/>
  <c r="C90" i="16" s="1"/>
  <c r="BV18" i="16"/>
  <c r="BV29" i="16" s="1"/>
  <c r="BU104" i="38"/>
  <c r="BU31" i="39"/>
  <c r="BU93" i="39"/>
  <c r="BU106" i="38"/>
  <c r="BV94" i="38"/>
  <c r="C94" i="38" s="1"/>
  <c r="BV32" i="38"/>
  <c r="BU97" i="16"/>
  <c r="BW30" i="38"/>
  <c r="BW92" i="38"/>
  <c r="BV33" i="38"/>
  <c r="BV95" i="38"/>
  <c r="C95" i="38" s="1"/>
  <c r="BU31" i="16"/>
  <c r="BU93" i="16"/>
  <c r="BV30" i="39"/>
  <c r="BV92" i="39"/>
  <c r="C92" i="39" s="1"/>
  <c r="BU97" i="39"/>
  <c r="BU91" i="39"/>
  <c r="BW24" i="38"/>
  <c r="BW21" i="38"/>
  <c r="BW18" i="38"/>
  <c r="BW29" i="38" s="1"/>
  <c r="BW90" i="38"/>
  <c r="BW22" i="38"/>
  <c r="BW23" i="38"/>
  <c r="BW20" i="38"/>
  <c r="BV97" i="38"/>
  <c r="C97" i="38" s="1"/>
  <c r="BV103" i="38"/>
  <c r="BU32" i="16"/>
  <c r="BU94" i="16"/>
  <c r="BV317" i="30"/>
  <c r="BW17" i="39" s="1"/>
  <c r="BW292" i="30"/>
  <c r="BV378" i="30"/>
  <c r="BW19" i="39" s="1"/>
  <c r="BX155" i="30"/>
  <c r="BW180" i="30"/>
  <c r="BX17" i="38" s="1"/>
  <c r="BW241" i="30"/>
  <c r="BX19" i="38" s="1"/>
  <c r="BV31" i="38"/>
  <c r="BV93" i="38"/>
  <c r="C93" i="38" s="1"/>
  <c r="BV24" i="39"/>
  <c r="BV90" i="39"/>
  <c r="C90" i="39" s="1"/>
  <c r="BV21" i="39"/>
  <c r="BV18" i="39"/>
  <c r="BV29" i="39" s="1"/>
  <c r="BV23" i="39"/>
  <c r="BV22" i="39"/>
  <c r="BV20" i="39"/>
  <c r="BU107" i="38"/>
  <c r="BV92" i="16"/>
  <c r="C92" i="16" s="1"/>
  <c r="BV30" i="16"/>
  <c r="BU91" i="16"/>
  <c r="BT97" i="16"/>
  <c r="BS107" i="39"/>
  <c r="BS104" i="39"/>
  <c r="BT102" i="38"/>
  <c r="BS104" i="16"/>
  <c r="BT103" i="39"/>
  <c r="BT97" i="39"/>
  <c r="BS106" i="39"/>
  <c r="BS107" i="16"/>
  <c r="BT94" i="16"/>
  <c r="BS102" i="39"/>
  <c r="BS106" i="16"/>
  <c r="BT95" i="39"/>
  <c r="BT95" i="16"/>
  <c r="BT107" i="38"/>
  <c r="BS105" i="39"/>
  <c r="BT93" i="16"/>
  <c r="BT103" i="16"/>
  <c r="BT105" i="38"/>
  <c r="BT93" i="39"/>
  <c r="BT96" i="16"/>
  <c r="BT106" i="38"/>
  <c r="BS102" i="16"/>
  <c r="BT91" i="39"/>
  <c r="BS105" i="16"/>
  <c r="BT91" i="16"/>
  <c r="BT94" i="39"/>
  <c r="BT104" i="38"/>
  <c r="BT96" i="39"/>
  <c r="C106" i="38" l="1"/>
  <c r="C95" i="16"/>
  <c r="BX23" i="38"/>
  <c r="BX20" i="38"/>
  <c r="BX18" i="38"/>
  <c r="BX29" i="38" s="1"/>
  <c r="BX22" i="38"/>
  <c r="BX24" i="38"/>
  <c r="BX90" i="38"/>
  <c r="BX21" i="38"/>
  <c r="BV33" i="16"/>
  <c r="BV95" i="16"/>
  <c r="BU105" i="39"/>
  <c r="BU102" i="16"/>
  <c r="BV97" i="39"/>
  <c r="C97" i="39" s="1"/>
  <c r="BX180" i="30"/>
  <c r="BY17" i="38" s="1"/>
  <c r="BY155" i="30"/>
  <c r="BX241" i="30"/>
  <c r="BY19" i="38" s="1"/>
  <c r="BW91" i="38"/>
  <c r="BV106" i="38"/>
  <c r="BV97" i="16"/>
  <c r="C97" i="16" s="1"/>
  <c r="BV31" i="39"/>
  <c r="BV93" i="39"/>
  <c r="C93" i="39" s="1"/>
  <c r="BW30" i="39"/>
  <c r="BW92" i="39"/>
  <c r="BW94" i="38"/>
  <c r="BW32" i="38"/>
  <c r="BU104" i="39"/>
  <c r="BV32" i="16"/>
  <c r="BV94" i="16"/>
  <c r="C94" i="16" s="1"/>
  <c r="BU106" i="39"/>
  <c r="BV33" i="39"/>
  <c r="BV95" i="39"/>
  <c r="C95" i="39" s="1"/>
  <c r="BW317" i="30"/>
  <c r="BX17" i="39" s="1"/>
  <c r="BX292" i="30"/>
  <c r="BW378" i="30"/>
  <c r="BX19" i="39" s="1"/>
  <c r="BW97" i="38"/>
  <c r="BV103" i="39"/>
  <c r="C103" i="39" s="1"/>
  <c r="BV105" i="38"/>
  <c r="C105" i="38" s="1"/>
  <c r="BW30" i="16"/>
  <c r="BW92" i="16"/>
  <c r="BU107" i="39"/>
  <c r="BV34" i="39"/>
  <c r="BV96" i="39"/>
  <c r="C96" i="39" s="1"/>
  <c r="BW21" i="39"/>
  <c r="BW23" i="39"/>
  <c r="BW90" i="39"/>
  <c r="BW24" i="39"/>
  <c r="BW18" i="39"/>
  <c r="BW29" i="39" s="1"/>
  <c r="BW20" i="39"/>
  <c r="BW22" i="39"/>
  <c r="BW31" i="38"/>
  <c r="BW93" i="38"/>
  <c r="BV34" i="16"/>
  <c r="BV96" i="16"/>
  <c r="C96" i="16" s="1"/>
  <c r="BV102" i="38"/>
  <c r="C102" i="38" s="1"/>
  <c r="BX18" i="30"/>
  <c r="BW43" i="30"/>
  <c r="BX17" i="16" s="1"/>
  <c r="BW104" i="30"/>
  <c r="BX19" i="16" s="1"/>
  <c r="BV103" i="16"/>
  <c r="C103" i="16" s="1"/>
  <c r="BV91" i="39"/>
  <c r="C91" i="39" s="1"/>
  <c r="BV91" i="16"/>
  <c r="C91" i="16" s="1"/>
  <c r="BV107" i="38"/>
  <c r="C107" i="38" s="1"/>
  <c r="BW90" i="16"/>
  <c r="BW24" i="16"/>
  <c r="BW22" i="16"/>
  <c r="BW18" i="16"/>
  <c r="BW29" i="16" s="1"/>
  <c r="BW23" i="16"/>
  <c r="BW21" i="16"/>
  <c r="BW20" i="16"/>
  <c r="BU106" i="16"/>
  <c r="BV32" i="39"/>
  <c r="BV94" i="39"/>
  <c r="C94" i="39" s="1"/>
  <c r="BV104" i="38"/>
  <c r="C104" i="38" s="1"/>
  <c r="BW96" i="38"/>
  <c r="BW34" i="38"/>
  <c r="BU102" i="39"/>
  <c r="BU104" i="16"/>
  <c r="BW103" i="38"/>
  <c r="BX30" i="38"/>
  <c r="BX92" i="38"/>
  <c r="BU105" i="16"/>
  <c r="BW95" i="38"/>
  <c r="BW33" i="38"/>
  <c r="BV31" i="16"/>
  <c r="BV93" i="16"/>
  <c r="C93" i="16" s="1"/>
  <c r="BU107" i="16"/>
  <c r="BT107" i="16"/>
  <c r="BT105" i="39"/>
  <c r="BT106" i="39"/>
  <c r="BT102" i="39"/>
  <c r="BT105" i="16"/>
  <c r="BT102" i="16"/>
  <c r="BT107" i="39"/>
  <c r="BT106" i="16"/>
  <c r="BT104" i="39"/>
  <c r="BT104" i="16"/>
  <c r="C105" i="39" l="1"/>
  <c r="BX317" i="30"/>
  <c r="BY17" i="39" s="1"/>
  <c r="BY292" i="30"/>
  <c r="BX378" i="30"/>
  <c r="BY19" i="39" s="1"/>
  <c r="BW107" i="38"/>
  <c r="BW33" i="16"/>
  <c r="BW95" i="16"/>
  <c r="BX90" i="16"/>
  <c r="BX20" i="16"/>
  <c r="BX21" i="16"/>
  <c r="BX24" i="16"/>
  <c r="BX18" i="16"/>
  <c r="BX29" i="16" s="1"/>
  <c r="BX23" i="16"/>
  <c r="BX22" i="16"/>
  <c r="BW97" i="39"/>
  <c r="BV107" i="39"/>
  <c r="C107" i="39" s="1"/>
  <c r="BX24" i="39"/>
  <c r="BX22" i="39"/>
  <c r="BX90" i="39"/>
  <c r="BX21" i="39"/>
  <c r="BX20" i="39"/>
  <c r="BX23" i="39"/>
  <c r="BX18" i="39"/>
  <c r="BX29" i="39" s="1"/>
  <c r="BV104" i="39"/>
  <c r="C104" i="39" s="1"/>
  <c r="BX97" i="38"/>
  <c r="BV105" i="39"/>
  <c r="BW91" i="39"/>
  <c r="BW97" i="16"/>
  <c r="BX43" i="30"/>
  <c r="BY17" i="16" s="1"/>
  <c r="BY18" i="30"/>
  <c r="BX104" i="30"/>
  <c r="BY19" i="16" s="1"/>
  <c r="BW102" i="38"/>
  <c r="BV106" i="16"/>
  <c r="C106" i="16" s="1"/>
  <c r="BX95" i="38"/>
  <c r="BX33" i="38"/>
  <c r="BV107" i="16"/>
  <c r="C107" i="16" s="1"/>
  <c r="BY30" i="38"/>
  <c r="BY92" i="38"/>
  <c r="BX91" i="38"/>
  <c r="BW91" i="16"/>
  <c r="BV104" i="16"/>
  <c r="C104" i="16" s="1"/>
  <c r="BW31" i="16"/>
  <c r="BW93" i="16"/>
  <c r="BW104" i="38"/>
  <c r="BW34" i="39"/>
  <c r="BW96" i="39"/>
  <c r="BV106" i="39"/>
  <c r="C106" i="39" s="1"/>
  <c r="BV105" i="16"/>
  <c r="C105" i="16" s="1"/>
  <c r="BY180" i="30"/>
  <c r="BZ17" i="38" s="1"/>
  <c r="BZ155" i="30"/>
  <c r="BY241" i="30"/>
  <c r="BZ19" i="38" s="1"/>
  <c r="BX31" i="38"/>
  <c r="BX93" i="38"/>
  <c r="BX103" i="38"/>
  <c r="BV102" i="39"/>
  <c r="C102" i="39" s="1"/>
  <c r="BW32" i="39"/>
  <c r="BW94" i="39"/>
  <c r="BW103" i="16"/>
  <c r="BY18" i="38"/>
  <c r="BY29" i="38" s="1"/>
  <c r="BY21" i="38"/>
  <c r="BY23" i="38"/>
  <c r="BY20" i="38"/>
  <c r="BY90" i="38"/>
  <c r="BY22" i="38"/>
  <c r="BY24" i="38"/>
  <c r="BX30" i="16"/>
  <c r="BX92" i="16"/>
  <c r="BW105" i="38"/>
  <c r="BW106" i="38"/>
  <c r="BW94" i="16"/>
  <c r="BW32" i="16"/>
  <c r="BV102" i="16"/>
  <c r="C102" i="16" s="1"/>
  <c r="BW33" i="39"/>
  <c r="BW95" i="39"/>
  <c r="BW103" i="39"/>
  <c r="BX34" i="38"/>
  <c r="BX96" i="38"/>
  <c r="BW96" i="16"/>
  <c r="BW34" i="16"/>
  <c r="BW31" i="39"/>
  <c r="BW93" i="39"/>
  <c r="BX30" i="39"/>
  <c r="BX92" i="39"/>
  <c r="BX94" i="38"/>
  <c r="BX32" i="38"/>
  <c r="BX103" i="16" l="1"/>
  <c r="BY91" i="38"/>
  <c r="BY43" i="30"/>
  <c r="BZ17" i="16" s="1"/>
  <c r="BZ18" i="30"/>
  <c r="BY104" i="30"/>
  <c r="BZ19" i="16" s="1"/>
  <c r="BX97" i="39"/>
  <c r="BX91" i="16"/>
  <c r="BW106" i="16"/>
  <c r="CA155" i="30"/>
  <c r="BZ180" i="30"/>
  <c r="CA17" i="38" s="1"/>
  <c r="BZ241" i="30"/>
  <c r="CA19" i="38" s="1"/>
  <c r="BX34" i="39"/>
  <c r="BX96" i="39"/>
  <c r="BW104" i="16"/>
  <c r="BW104" i="39"/>
  <c r="BX107" i="38"/>
  <c r="BW106" i="39"/>
  <c r="BY97" i="38"/>
  <c r="BZ30" i="38"/>
  <c r="BZ92" i="38"/>
  <c r="BY90" i="16"/>
  <c r="BY22" i="16"/>
  <c r="BY24" i="16"/>
  <c r="BY20" i="16"/>
  <c r="BY18" i="16"/>
  <c r="BY29" i="16" s="1"/>
  <c r="BY21" i="16"/>
  <c r="BY23" i="16"/>
  <c r="BX91" i="39"/>
  <c r="BW107" i="16"/>
  <c r="BW107" i="39"/>
  <c r="BW102" i="16"/>
  <c r="BX32" i="39"/>
  <c r="BX94" i="39"/>
  <c r="BX31" i="16"/>
  <c r="BX93" i="16"/>
  <c r="BW105" i="16"/>
  <c r="BY31" i="38"/>
  <c r="BY93" i="38"/>
  <c r="BX106" i="38"/>
  <c r="BY30" i="39"/>
  <c r="BY92" i="39"/>
  <c r="BZ22" i="38"/>
  <c r="BZ21" i="38"/>
  <c r="BZ18" i="38"/>
  <c r="BZ29" i="38" s="1"/>
  <c r="BZ23" i="38"/>
  <c r="BZ20" i="38"/>
  <c r="BZ24" i="38"/>
  <c r="BZ90" i="38"/>
  <c r="BX94" i="16"/>
  <c r="BX32" i="16"/>
  <c r="BX103" i="39"/>
  <c r="BY96" i="38"/>
  <c r="BY34" i="38"/>
  <c r="BX102" i="38"/>
  <c r="BX95" i="16"/>
  <c r="BX33" i="16"/>
  <c r="BZ292" i="30"/>
  <c r="BY317" i="30"/>
  <c r="BZ17" i="39" s="1"/>
  <c r="BY378" i="30"/>
  <c r="BZ19" i="39" s="1"/>
  <c r="BY33" i="38"/>
  <c r="BY95" i="38"/>
  <c r="BY103" i="38"/>
  <c r="BX97" i="16"/>
  <c r="BX31" i="39"/>
  <c r="BX93" i="39"/>
  <c r="BX105" i="38"/>
  <c r="BY94" i="38"/>
  <c r="BY32" i="38"/>
  <c r="BW105" i="39"/>
  <c r="BX104" i="38"/>
  <c r="BY92" i="16"/>
  <c r="BY30" i="16"/>
  <c r="BW102" i="39"/>
  <c r="BX33" i="39"/>
  <c r="BX95" i="39"/>
  <c r="BX96" i="16"/>
  <c r="BX34" i="16"/>
  <c r="BY90" i="39"/>
  <c r="BY22" i="39"/>
  <c r="BY21" i="39"/>
  <c r="BY24" i="39"/>
  <c r="BY18" i="39"/>
  <c r="BY29" i="39" s="1"/>
  <c r="BY23" i="39"/>
  <c r="BY20" i="39"/>
  <c r="BX106" i="16" l="1"/>
  <c r="BZ34" i="38"/>
  <c r="BZ96" i="38"/>
  <c r="CA30" i="38"/>
  <c r="CA92" i="38"/>
  <c r="BY102" i="38"/>
  <c r="BY105" i="38"/>
  <c r="BY97" i="39"/>
  <c r="BX104" i="39"/>
  <c r="BX105" i="16"/>
  <c r="BZ91" i="38"/>
  <c r="BX102" i="39"/>
  <c r="BY33" i="16"/>
  <c r="BY95" i="16"/>
  <c r="CA20" i="38"/>
  <c r="CA22" i="38"/>
  <c r="CA21" i="38"/>
  <c r="CA18" i="38"/>
  <c r="CA29" i="38" s="1"/>
  <c r="CA23" i="38"/>
  <c r="CA24" i="38"/>
  <c r="CA90" i="38"/>
  <c r="BX105" i="39"/>
  <c r="CB155" i="30"/>
  <c r="CA180" i="30"/>
  <c r="CB17" i="38" s="1"/>
  <c r="CA241" i="30"/>
  <c r="CB19" i="38" s="1"/>
  <c r="BZ92" i="16"/>
  <c r="BZ30" i="16"/>
  <c r="BX106" i="39"/>
  <c r="BY106" i="38"/>
  <c r="BZ33" i="38"/>
  <c r="BZ95" i="38"/>
  <c r="BY34" i="16"/>
  <c r="BY96" i="16"/>
  <c r="CA18" i="30"/>
  <c r="BZ104" i="30"/>
  <c r="CA19" i="16" s="1"/>
  <c r="BZ30" i="39"/>
  <c r="BZ92" i="39"/>
  <c r="BY107" i="38"/>
  <c r="BY94" i="16"/>
  <c r="BY32" i="16"/>
  <c r="BZ23" i="16"/>
  <c r="BZ18" i="16"/>
  <c r="BZ29" i="16" s="1"/>
  <c r="BZ22" i="16"/>
  <c r="BZ90" i="16"/>
  <c r="BZ20" i="16"/>
  <c r="BZ24" i="16"/>
  <c r="BZ21" i="16"/>
  <c r="BY91" i="39"/>
  <c r="BZ22" i="39"/>
  <c r="BZ20" i="39"/>
  <c r="BZ90" i="39"/>
  <c r="BZ24" i="39"/>
  <c r="BZ21" i="39"/>
  <c r="BZ18" i="39"/>
  <c r="BZ29" i="39" s="1"/>
  <c r="BZ23" i="39"/>
  <c r="BZ97" i="38"/>
  <c r="BY91" i="16"/>
  <c r="BZ32" i="38"/>
  <c r="BZ94" i="38"/>
  <c r="BY33" i="39"/>
  <c r="BY95" i="39"/>
  <c r="BY31" i="39"/>
  <c r="BY93" i="39"/>
  <c r="BY103" i="16"/>
  <c r="CA292" i="30"/>
  <c r="BZ317" i="30"/>
  <c r="CA17" i="39" s="1"/>
  <c r="BZ378" i="30"/>
  <c r="CA19" i="39" s="1"/>
  <c r="BY31" i="16"/>
  <c r="BY93" i="16"/>
  <c r="BY32" i="39"/>
  <c r="BY94" i="39"/>
  <c r="BY34" i="39"/>
  <c r="BY96" i="39"/>
  <c r="BX107" i="16"/>
  <c r="BZ31" i="38"/>
  <c r="BZ93" i="38"/>
  <c r="BY103" i="39"/>
  <c r="BY104" i="38"/>
  <c r="BX104" i="16"/>
  <c r="BY97" i="16"/>
  <c r="BZ103" i="38"/>
  <c r="BX107" i="39"/>
  <c r="BX102" i="16"/>
  <c r="J20" i="5"/>
  <c r="J50" i="5" s="1"/>
  <c r="J15" i="5"/>
  <c r="J45" i="5" s="1"/>
  <c r="J17" i="5"/>
  <c r="J47" i="5" s="1"/>
  <c r="J21" i="5"/>
  <c r="J51" i="5" s="1"/>
  <c r="J14" i="5"/>
  <c r="J44" i="5" s="1"/>
  <c r="J16" i="5"/>
  <c r="J46" i="5" s="1"/>
  <c r="J18" i="5"/>
  <c r="J48" i="5" s="1"/>
  <c r="J24" i="5"/>
  <c r="J54" i="5" s="1"/>
  <c r="J23" i="5"/>
  <c r="J53" i="5" s="1"/>
  <c r="J25" i="5"/>
  <c r="J55" i="5" s="1"/>
  <c r="J22" i="5"/>
  <c r="J52" i="5" s="1"/>
  <c r="J19" i="5"/>
  <c r="J49" i="5" s="1"/>
  <c r="J31" i="5"/>
  <c r="J61" i="5" s="1"/>
  <c r="J29" i="5"/>
  <c r="J59" i="5" s="1"/>
  <c r="J28" i="5"/>
  <c r="J58" i="5" s="1"/>
  <c r="J26" i="5"/>
  <c r="J56" i="5" s="1"/>
  <c r="J30" i="5"/>
  <c r="J60" i="5" s="1"/>
  <c r="J27" i="5"/>
  <c r="J57" i="5" s="1"/>
  <c r="AF7" i="5" l="1"/>
  <c r="N7" i="5"/>
  <c r="AA7" i="5"/>
  <c r="AC7" i="5"/>
  <c r="AD7" i="5"/>
  <c r="CA22" i="39"/>
  <c r="CA21" i="39"/>
  <c r="CA18" i="39"/>
  <c r="CA29" i="39" s="1"/>
  <c r="CA23" i="39"/>
  <c r="CA24" i="39"/>
  <c r="CA90" i="39"/>
  <c r="CA20" i="39"/>
  <c r="BZ34" i="39"/>
  <c r="BZ96" i="39"/>
  <c r="BZ31" i="16"/>
  <c r="BZ93" i="16"/>
  <c r="BY105" i="16"/>
  <c r="BZ103" i="39"/>
  <c r="BZ103" i="16"/>
  <c r="CA91" i="38"/>
  <c r="CA103" i="38"/>
  <c r="BY104" i="16"/>
  <c r="CB292" i="30"/>
  <c r="CA317" i="30"/>
  <c r="CB17" i="39" s="1"/>
  <c r="CA378" i="30"/>
  <c r="CB19" i="39" s="1"/>
  <c r="BY104" i="39"/>
  <c r="BY102" i="16"/>
  <c r="CA94" i="38"/>
  <c r="CA32" i="38"/>
  <c r="BZ91" i="39"/>
  <c r="BZ33" i="16"/>
  <c r="BZ95" i="16"/>
  <c r="CA30" i="16"/>
  <c r="CA92" i="16"/>
  <c r="BZ106" i="38"/>
  <c r="CA95" i="38"/>
  <c r="CA33" i="38"/>
  <c r="BY105" i="39"/>
  <c r="BZ32" i="39"/>
  <c r="BZ94" i="39"/>
  <c r="BZ91" i="16"/>
  <c r="CB18" i="30"/>
  <c r="CA104" i="30"/>
  <c r="CB19" i="16" s="1"/>
  <c r="CB30" i="38"/>
  <c r="CB92" i="38"/>
  <c r="CA31" i="38"/>
  <c r="CA93" i="38"/>
  <c r="BY106" i="39"/>
  <c r="BZ97" i="39"/>
  <c r="CB18" i="38"/>
  <c r="CB29" i="38" s="1"/>
  <c r="CB90" i="38"/>
  <c r="CB23" i="38"/>
  <c r="CB20" i="38"/>
  <c r="CB22" i="38"/>
  <c r="CB21" i="38"/>
  <c r="CB24" i="38"/>
  <c r="BY102" i="39"/>
  <c r="BZ34" i="16"/>
  <c r="BZ96" i="16"/>
  <c r="CC155" i="30"/>
  <c r="CB180" i="30"/>
  <c r="CC17" i="38" s="1"/>
  <c r="CB241" i="30"/>
  <c r="CC19" i="38" s="1"/>
  <c r="CA97" i="38"/>
  <c r="BZ107" i="38"/>
  <c r="BZ31" i="39"/>
  <c r="BZ104" i="39" s="1"/>
  <c r="BZ93" i="39"/>
  <c r="BZ32" i="16"/>
  <c r="BZ94" i="16"/>
  <c r="BY107" i="16"/>
  <c r="BZ102" i="38"/>
  <c r="BZ104" i="38"/>
  <c r="BY107" i="39"/>
  <c r="CA30" i="39"/>
  <c r="CA92" i="39"/>
  <c r="BZ105" i="38"/>
  <c r="BZ33" i="39"/>
  <c r="BZ95" i="39"/>
  <c r="BZ97" i="16"/>
  <c r="CA96" i="38"/>
  <c r="CA34" i="38"/>
  <c r="BY106" i="16"/>
  <c r="BI94" i="27"/>
  <c r="D329" i="31"/>
  <c r="U106" i="27"/>
  <c r="U114" i="27"/>
  <c r="U117" i="27"/>
  <c r="U101" i="27"/>
  <c r="U109" i="27"/>
  <c r="U108" i="27"/>
  <c r="U111" i="27"/>
  <c r="U118" i="27"/>
  <c r="U103" i="27"/>
  <c r="U104" i="27"/>
  <c r="U99" i="27"/>
  <c r="AC9" i="5"/>
  <c r="U96" i="27"/>
  <c r="AH96" i="27" s="1"/>
  <c r="AU96" i="27" s="1"/>
  <c r="BH96" i="27" s="1"/>
  <c r="U112" i="27"/>
  <c r="U115" i="27"/>
  <c r="U110" i="27"/>
  <c r="U102" i="27"/>
  <c r="AC8" i="5"/>
  <c r="U95" i="27"/>
  <c r="AH95" i="27" s="1"/>
  <c r="AU95" i="27" s="1"/>
  <c r="BH95" i="27" s="1"/>
  <c r="U105" i="27"/>
  <c r="U113" i="27"/>
  <c r="AC11" i="5"/>
  <c r="U98" i="27"/>
  <c r="AH98" i="27" s="1"/>
  <c r="AU98" i="27" s="1"/>
  <c r="BH98" i="27" s="1"/>
  <c r="AC10" i="5"/>
  <c r="U97" i="27"/>
  <c r="AH97" i="27" s="1"/>
  <c r="AU97" i="27" s="1"/>
  <c r="BH97" i="27" s="1"/>
  <c r="U116" i="27"/>
  <c r="U100" i="27"/>
  <c r="U107" i="27"/>
  <c r="AI94" i="27"/>
  <c r="V94" i="27"/>
  <c r="AV94" i="27"/>
  <c r="D189" i="31" l="1"/>
  <c r="E189" i="31" s="1"/>
  <c r="F189" i="31" s="1"/>
  <c r="G189" i="31" s="1"/>
  <c r="H189" i="31" s="1"/>
  <c r="I189" i="31" s="1"/>
  <c r="J189" i="31" s="1"/>
  <c r="K189" i="31" s="1"/>
  <c r="L189" i="31" s="1"/>
  <c r="M189" i="31" s="1"/>
  <c r="N189" i="31" s="1"/>
  <c r="O189" i="31" s="1"/>
  <c r="P189" i="31" s="1"/>
  <c r="Q189" i="31" s="1"/>
  <c r="R189" i="31" s="1"/>
  <c r="S189" i="31" s="1"/>
  <c r="T189" i="31" s="1"/>
  <c r="U189" i="31" s="1"/>
  <c r="V189" i="31" s="1"/>
  <c r="W189" i="31" s="1"/>
  <c r="X189" i="31" s="1"/>
  <c r="Y189" i="31" s="1"/>
  <c r="Z189" i="31" s="1"/>
  <c r="AA189" i="31" s="1"/>
  <c r="AB189" i="31" s="1"/>
  <c r="AC189" i="31" s="1"/>
  <c r="AD189" i="31" s="1"/>
  <c r="AE189" i="31" s="1"/>
  <c r="AF189" i="31" s="1"/>
  <c r="AG189" i="31" s="1"/>
  <c r="AH189" i="31" s="1"/>
  <c r="AI189" i="31" s="1"/>
  <c r="AJ189" i="31" s="1"/>
  <c r="AK189" i="31" s="1"/>
  <c r="AL189" i="31" s="1"/>
  <c r="AM189" i="31" s="1"/>
  <c r="AN189" i="31" s="1"/>
  <c r="AO189" i="31" s="1"/>
  <c r="AP189" i="31" s="1"/>
  <c r="AQ189" i="31" s="1"/>
  <c r="AR189" i="31" s="1"/>
  <c r="AS189" i="31" s="1"/>
  <c r="AT189" i="31" s="1"/>
  <c r="AU189" i="31" s="1"/>
  <c r="AV189" i="31" s="1"/>
  <c r="AW189" i="31" s="1"/>
  <c r="AX189" i="31" s="1"/>
  <c r="AY189" i="31" s="1"/>
  <c r="AZ189" i="31" s="1"/>
  <c r="BA189" i="31" s="1"/>
  <c r="BB189" i="31" s="1"/>
  <c r="BC189" i="31" s="1"/>
  <c r="BD189" i="31" s="1"/>
  <c r="BE189" i="31" s="1"/>
  <c r="BF189" i="31" s="1"/>
  <c r="BG189" i="31" s="1"/>
  <c r="BH189" i="31" s="1"/>
  <c r="BI189" i="31" s="1"/>
  <c r="BJ189" i="31" s="1"/>
  <c r="BK189" i="31" s="1"/>
  <c r="BL189" i="31" s="1"/>
  <c r="BM189" i="31" s="1"/>
  <c r="BN189" i="31" s="1"/>
  <c r="BO189" i="31" s="1"/>
  <c r="BP189" i="31" s="1"/>
  <c r="BQ189" i="31" s="1"/>
  <c r="BR189" i="31" s="1"/>
  <c r="BS189" i="31" s="1"/>
  <c r="BT189" i="31" s="1"/>
  <c r="D113" i="31"/>
  <c r="E113" i="31" s="1"/>
  <c r="F113" i="31" s="1"/>
  <c r="G113" i="31" s="1"/>
  <c r="H113" i="31" s="1"/>
  <c r="I113" i="31" s="1"/>
  <c r="J113" i="31" s="1"/>
  <c r="K113" i="31" s="1"/>
  <c r="L113" i="31" s="1"/>
  <c r="M113" i="31" s="1"/>
  <c r="N113" i="31" s="1"/>
  <c r="O113" i="31" s="1"/>
  <c r="P113" i="31" s="1"/>
  <c r="Q113" i="31" s="1"/>
  <c r="R113" i="31" s="1"/>
  <c r="S113" i="31" s="1"/>
  <c r="T113" i="31" s="1"/>
  <c r="U113" i="31" s="1"/>
  <c r="V113" i="31" s="1"/>
  <c r="W113" i="31" s="1"/>
  <c r="X113" i="31" s="1"/>
  <c r="Y113" i="31" s="1"/>
  <c r="Z113" i="31" s="1"/>
  <c r="AA113" i="31" s="1"/>
  <c r="AB113" i="31" s="1"/>
  <c r="AC113" i="31" s="1"/>
  <c r="AD113" i="31" s="1"/>
  <c r="AE113" i="31" s="1"/>
  <c r="AF113" i="31" s="1"/>
  <c r="AG113" i="31" s="1"/>
  <c r="AH113" i="31" s="1"/>
  <c r="AI113" i="31" s="1"/>
  <c r="AJ113" i="31" s="1"/>
  <c r="AK113" i="31" s="1"/>
  <c r="AL113" i="31" s="1"/>
  <c r="AM113" i="31" s="1"/>
  <c r="AN113" i="31" s="1"/>
  <c r="AO113" i="31" s="1"/>
  <c r="AP113" i="31" s="1"/>
  <c r="AQ113" i="31" s="1"/>
  <c r="AR113" i="31" s="1"/>
  <c r="AS113" i="31" s="1"/>
  <c r="AT113" i="31" s="1"/>
  <c r="AU113" i="31" s="1"/>
  <c r="AV113" i="31" s="1"/>
  <c r="AW113" i="31" s="1"/>
  <c r="AX113" i="31" s="1"/>
  <c r="AY113" i="31" s="1"/>
  <c r="AZ113" i="31" s="1"/>
  <c r="BA113" i="31" s="1"/>
  <c r="BB113" i="31" s="1"/>
  <c r="BC113" i="31" s="1"/>
  <c r="BD113" i="31" s="1"/>
  <c r="BE113" i="31" s="1"/>
  <c r="BF113" i="31" s="1"/>
  <c r="BG113" i="31" s="1"/>
  <c r="BH113" i="31" s="1"/>
  <c r="BI113" i="31" s="1"/>
  <c r="BJ113" i="31" s="1"/>
  <c r="BK113" i="31" s="1"/>
  <c r="BL113" i="31" s="1"/>
  <c r="BM113" i="31" s="1"/>
  <c r="BN113" i="31" s="1"/>
  <c r="BO113" i="31" s="1"/>
  <c r="BP113" i="31" s="1"/>
  <c r="BQ113" i="31" s="1"/>
  <c r="BR113" i="31" s="1"/>
  <c r="BS113" i="31" s="1"/>
  <c r="BT113" i="31" s="1"/>
  <c r="N37" i="5"/>
  <c r="D48" i="30" s="1"/>
  <c r="AA37" i="5"/>
  <c r="AF37" i="5"/>
  <c r="AD37" i="5"/>
  <c r="D393" i="32" s="1"/>
  <c r="AC37" i="5"/>
  <c r="D189" i="32" s="1"/>
  <c r="D253" i="31"/>
  <c r="E253" i="31" s="1" a="1"/>
  <c r="E253" i="31" s="1"/>
  <c r="F253" i="31" s="1"/>
  <c r="G253" i="31" s="1"/>
  <c r="H253" i="31" s="1"/>
  <c r="I253" i="31" s="1"/>
  <c r="J253" i="31" s="1"/>
  <c r="K253" i="31" s="1"/>
  <c r="L253" i="31" s="1"/>
  <c r="M253" i="31" s="1"/>
  <c r="N253" i="31" s="1"/>
  <c r="O253" i="31" s="1"/>
  <c r="P253" i="31" s="1"/>
  <c r="Q253" i="31" s="1"/>
  <c r="R253" i="31" s="1"/>
  <c r="S253" i="31" s="1"/>
  <c r="T253" i="31" s="1"/>
  <c r="U253" i="31" s="1"/>
  <c r="V253" i="31" s="1"/>
  <c r="W253" i="31" s="1"/>
  <c r="X253" i="31" s="1"/>
  <c r="Y253" i="31" s="1"/>
  <c r="Z253" i="31" s="1"/>
  <c r="AA253" i="31" s="1"/>
  <c r="AB253" i="31" s="1"/>
  <c r="AC253" i="31" s="1"/>
  <c r="AD253" i="31" s="1"/>
  <c r="AE253" i="31" s="1"/>
  <c r="AF253" i="31" s="1"/>
  <c r="AG253" i="31" s="1"/>
  <c r="AH253" i="31" s="1"/>
  <c r="AI253" i="31" s="1"/>
  <c r="AJ253" i="31" s="1"/>
  <c r="AK253" i="31" s="1"/>
  <c r="AL253" i="31" s="1"/>
  <c r="AM253" i="31" s="1"/>
  <c r="AN253" i="31" s="1"/>
  <c r="AO253" i="31" s="1"/>
  <c r="AP253" i="31" s="1"/>
  <c r="AQ253" i="31" s="1"/>
  <c r="AR253" i="31" s="1"/>
  <c r="AS253" i="31" s="1"/>
  <c r="AT253" i="31" s="1"/>
  <c r="AU253" i="31" s="1"/>
  <c r="AV253" i="31" s="1"/>
  <c r="AW253" i="31" s="1"/>
  <c r="AX253" i="31" s="1"/>
  <c r="AY253" i="31" s="1"/>
  <c r="AZ253" i="31" s="1"/>
  <c r="BA253" i="31" s="1"/>
  <c r="BB253" i="31" s="1"/>
  <c r="BC253" i="31" s="1"/>
  <c r="BD253" i="31" s="1"/>
  <c r="BE253" i="31" s="1"/>
  <c r="BF253" i="31" s="1"/>
  <c r="BG253" i="31" s="1"/>
  <c r="BH253" i="31" s="1"/>
  <c r="BI253" i="31" s="1"/>
  <c r="BJ253" i="31" s="1"/>
  <c r="BK253" i="31" s="1"/>
  <c r="BL253" i="31" s="1"/>
  <c r="BM253" i="31" s="1"/>
  <c r="BN253" i="31" s="1"/>
  <c r="BO253" i="31" s="1"/>
  <c r="BP253" i="31" s="1"/>
  <c r="BQ253" i="31" s="1"/>
  <c r="BR253" i="31" s="1"/>
  <c r="BS253" i="31" s="1"/>
  <c r="BT253" i="31" s="1"/>
  <c r="D393" i="31"/>
  <c r="E393" i="31" s="1"/>
  <c r="F393" i="31" s="1"/>
  <c r="G393" i="31" s="1"/>
  <c r="H393" i="31" s="1"/>
  <c r="I393" i="31" s="1"/>
  <c r="J393" i="31" s="1"/>
  <c r="K393" i="31" s="1"/>
  <c r="L393" i="31" s="1"/>
  <c r="M393" i="31" s="1"/>
  <c r="N393" i="31" s="1"/>
  <c r="O393" i="31" s="1"/>
  <c r="P393" i="31" s="1"/>
  <c r="Q393" i="31" s="1"/>
  <c r="R393" i="31" s="1"/>
  <c r="S393" i="31" s="1"/>
  <c r="T393" i="31" s="1"/>
  <c r="U393" i="31" s="1"/>
  <c r="V393" i="31" s="1"/>
  <c r="W393" i="31" s="1"/>
  <c r="X393" i="31" s="1"/>
  <c r="Y393" i="31" s="1"/>
  <c r="Z393" i="31" s="1"/>
  <c r="AA393" i="31" s="1"/>
  <c r="AB393" i="31" s="1"/>
  <c r="AC393" i="31" s="1"/>
  <c r="AD393" i="31" s="1"/>
  <c r="AE393" i="31" s="1"/>
  <c r="AF393" i="31" s="1"/>
  <c r="AG393" i="31" s="1"/>
  <c r="AH393" i="31" s="1"/>
  <c r="AI393" i="31" s="1"/>
  <c r="AJ393" i="31" s="1"/>
  <c r="AK393" i="31" s="1"/>
  <c r="AL393" i="31" s="1"/>
  <c r="AM393" i="31" s="1"/>
  <c r="AN393" i="31" s="1"/>
  <c r="AO393" i="31" s="1"/>
  <c r="AP393" i="31" s="1"/>
  <c r="AQ393" i="31" s="1"/>
  <c r="AR393" i="31" s="1"/>
  <c r="AS393" i="31" s="1"/>
  <c r="AT393" i="31" s="1"/>
  <c r="AU393" i="31" s="1"/>
  <c r="AV393" i="31" s="1"/>
  <c r="AW393" i="31" s="1"/>
  <c r="AX393" i="31" s="1"/>
  <c r="AY393" i="31" s="1"/>
  <c r="AZ393" i="31" s="1"/>
  <c r="BA393" i="31" s="1"/>
  <c r="BB393" i="31" s="1"/>
  <c r="BC393" i="31" s="1"/>
  <c r="BD393" i="31" s="1"/>
  <c r="BE393" i="31" s="1"/>
  <c r="BF393" i="31" s="1"/>
  <c r="BG393" i="31" s="1"/>
  <c r="BH393" i="31" s="1"/>
  <c r="BI393" i="31" s="1"/>
  <c r="BJ393" i="31" s="1"/>
  <c r="BK393" i="31" s="1"/>
  <c r="BL393" i="31" s="1"/>
  <c r="BM393" i="31" s="1"/>
  <c r="BN393" i="31" s="1"/>
  <c r="BO393" i="31" s="1"/>
  <c r="BP393" i="31" s="1"/>
  <c r="BQ393" i="31" s="1"/>
  <c r="BR393" i="31" s="1"/>
  <c r="BS393" i="31" s="1"/>
  <c r="BT393" i="31" s="1"/>
  <c r="D49" i="31"/>
  <c r="AK7" i="5"/>
  <c r="AQ7" i="5" s="1"/>
  <c r="AG7" i="5"/>
  <c r="AM7" i="5" s="1"/>
  <c r="AL7" i="5"/>
  <c r="AR7" i="5" s="1"/>
  <c r="AH7" i="5"/>
  <c r="AN7" i="5" s="1"/>
  <c r="AJ7" i="5"/>
  <c r="AP7" i="5" s="1"/>
  <c r="AI7" i="5"/>
  <c r="AO7" i="5" s="1"/>
  <c r="P7" i="5"/>
  <c r="AC60" i="5"/>
  <c r="AC30" i="5"/>
  <c r="AC58" i="5"/>
  <c r="AC28" i="5"/>
  <c r="AC51" i="5"/>
  <c r="AC21" i="5"/>
  <c r="AC57" i="5"/>
  <c r="AC27" i="5"/>
  <c r="AC55" i="5"/>
  <c r="AC25" i="5"/>
  <c r="AC47" i="5"/>
  <c r="AC17" i="5"/>
  <c r="AC52" i="5"/>
  <c r="AC22" i="5"/>
  <c r="AC50" i="5"/>
  <c r="AC20" i="5"/>
  <c r="AC46" i="5"/>
  <c r="AC16" i="5"/>
  <c r="AC49" i="5"/>
  <c r="AC19" i="5"/>
  <c r="AC48" i="5"/>
  <c r="AC18" i="5"/>
  <c r="AC45" i="5"/>
  <c r="AC15" i="5"/>
  <c r="AC59" i="5"/>
  <c r="AC29" i="5"/>
  <c r="AC56" i="5"/>
  <c r="AC26" i="5"/>
  <c r="AC53" i="5"/>
  <c r="AC23" i="5"/>
  <c r="AC61" i="5"/>
  <c r="AC31" i="5"/>
  <c r="AC54" i="5"/>
  <c r="AC24" i="5"/>
  <c r="AC43" i="5"/>
  <c r="AC13" i="5"/>
  <c r="AC42" i="5"/>
  <c r="AC12" i="5"/>
  <c r="CB33" i="38"/>
  <c r="CB95" i="38"/>
  <c r="BZ102" i="39"/>
  <c r="CA103" i="39"/>
  <c r="CB31" i="38"/>
  <c r="CB93" i="38"/>
  <c r="CA104" i="38"/>
  <c r="BZ102" i="16"/>
  <c r="CA103" i="16"/>
  <c r="CA97" i="39"/>
  <c r="CB34" i="38"/>
  <c r="CB96" i="38"/>
  <c r="CA106" i="38"/>
  <c r="BZ104" i="16"/>
  <c r="CA34" i="39"/>
  <c r="CA96" i="39"/>
  <c r="BZ106" i="39"/>
  <c r="CC30" i="38"/>
  <c r="CC92" i="38"/>
  <c r="BZ107" i="16"/>
  <c r="CA105" i="38"/>
  <c r="CA91" i="39"/>
  <c r="CA107" i="38"/>
  <c r="CC18" i="38"/>
  <c r="CC29" i="38" s="1"/>
  <c r="CC23" i="38"/>
  <c r="CC20" i="38"/>
  <c r="CC22" i="38"/>
  <c r="CC21" i="38"/>
  <c r="CC90" i="38"/>
  <c r="CC24" i="38"/>
  <c r="CB103" i="38"/>
  <c r="CA32" i="39"/>
  <c r="CA94" i="39"/>
  <c r="BZ105" i="16"/>
  <c r="CB91" i="38"/>
  <c r="CB30" i="16"/>
  <c r="CB92" i="16"/>
  <c r="BZ105" i="39"/>
  <c r="BZ106" i="16"/>
  <c r="CB30" i="39"/>
  <c r="CB92" i="39"/>
  <c r="BZ107" i="39"/>
  <c r="CA33" i="39"/>
  <c r="CA95" i="39"/>
  <c r="CD155" i="30"/>
  <c r="CC180" i="30"/>
  <c r="CD17" i="38" s="1"/>
  <c r="CC241" i="30"/>
  <c r="CD19" i="38" s="1"/>
  <c r="CB97" i="38"/>
  <c r="CC18" i="30"/>
  <c r="CB104" i="30"/>
  <c r="CC19" i="16" s="1"/>
  <c r="CB23" i="39"/>
  <c r="CB21" i="39"/>
  <c r="CB24" i="39"/>
  <c r="CB22" i="39"/>
  <c r="CB20" i="39"/>
  <c r="CB18" i="39"/>
  <c r="CB29" i="39" s="1"/>
  <c r="CB90" i="39"/>
  <c r="CA31" i="39"/>
  <c r="CA93" i="39"/>
  <c r="CB94" i="38"/>
  <c r="CB32" i="38"/>
  <c r="CC292" i="30"/>
  <c r="CB317" i="30"/>
  <c r="CC17" i="39" s="1"/>
  <c r="CB378" i="30"/>
  <c r="CC19" i="39" s="1"/>
  <c r="CA102" i="38"/>
  <c r="AC40" i="5"/>
  <c r="D332" i="32" s="1"/>
  <c r="AC41" i="5"/>
  <c r="D333" i="32" s="1"/>
  <c r="AC38" i="5"/>
  <c r="D190" i="32" s="1"/>
  <c r="AC39" i="5"/>
  <c r="D331" i="32" s="1"/>
  <c r="E329" i="31"/>
  <c r="F329" i="31" s="1"/>
  <c r="G329" i="31" s="1"/>
  <c r="H329" i="31" s="1"/>
  <c r="I329" i="31" s="1"/>
  <c r="J329" i="31" s="1"/>
  <c r="K329" i="31" s="1"/>
  <c r="L329" i="31" s="1"/>
  <c r="M329" i="31" s="1"/>
  <c r="N329" i="31" s="1"/>
  <c r="O329" i="31" s="1"/>
  <c r="P329" i="31" s="1"/>
  <c r="Q329" i="31" s="1"/>
  <c r="R329" i="31" s="1"/>
  <c r="S329" i="31" s="1"/>
  <c r="T329" i="31" s="1"/>
  <c r="U329" i="31" s="1"/>
  <c r="V329" i="31" s="1"/>
  <c r="W329" i="31" s="1"/>
  <c r="X329" i="31" s="1"/>
  <c r="Y329" i="31" s="1"/>
  <c r="Z329" i="31" s="1"/>
  <c r="AA329" i="31" s="1"/>
  <c r="AB329" i="31" s="1"/>
  <c r="AC329" i="31" s="1"/>
  <c r="AD329" i="31" s="1"/>
  <c r="AE329" i="31" s="1"/>
  <c r="AF329" i="31" s="1"/>
  <c r="AG329" i="31" s="1"/>
  <c r="AH329" i="31" s="1"/>
  <c r="AI329" i="31" s="1"/>
  <c r="AJ329" i="31" s="1"/>
  <c r="AK329" i="31" s="1"/>
  <c r="AL329" i="31" s="1"/>
  <c r="AM329" i="31" s="1"/>
  <c r="AN329" i="31" s="1"/>
  <c r="AO329" i="31" s="1"/>
  <c r="AP329" i="31" s="1"/>
  <c r="AQ329" i="31" s="1"/>
  <c r="AR329" i="31" s="1"/>
  <c r="AS329" i="31" s="1"/>
  <c r="AT329" i="31" s="1"/>
  <c r="AU329" i="31" s="1"/>
  <c r="AV329" i="31" s="1"/>
  <c r="AW329" i="31" s="1"/>
  <c r="AX329" i="31" s="1"/>
  <c r="AY329" i="31" s="1"/>
  <c r="AZ329" i="31" s="1"/>
  <c r="BA329" i="31" s="1"/>
  <c r="BB329" i="31" s="1"/>
  <c r="BC329" i="31" s="1"/>
  <c r="BD329" i="31" s="1"/>
  <c r="BE329" i="31" s="1"/>
  <c r="BF329" i="31" s="1"/>
  <c r="BG329" i="31" s="1"/>
  <c r="BH329" i="31" s="1"/>
  <c r="BI329" i="31" s="1"/>
  <c r="BJ329" i="31" s="1"/>
  <c r="BK329" i="31" s="1"/>
  <c r="BL329" i="31" s="1"/>
  <c r="BM329" i="31" s="1"/>
  <c r="BN329" i="31" s="1"/>
  <c r="BO329" i="31" s="1"/>
  <c r="BP329" i="31" s="1"/>
  <c r="BQ329" i="31" s="1"/>
  <c r="BR329" i="31" s="1"/>
  <c r="BS329" i="31" s="1"/>
  <c r="BT329" i="31" s="1"/>
  <c r="V96" i="27"/>
  <c r="BI96" i="27"/>
  <c r="AV96" i="27"/>
  <c r="AI96" i="27"/>
  <c r="AH101" i="27"/>
  <c r="V116" i="27"/>
  <c r="AH116" i="27"/>
  <c r="AH105" i="27"/>
  <c r="V105" i="27"/>
  <c r="V110" i="27"/>
  <c r="AH110" i="27"/>
  <c r="V117" i="27"/>
  <c r="AH117" i="27"/>
  <c r="V113" i="27"/>
  <c r="AH113" i="27"/>
  <c r="AH115" i="27"/>
  <c r="V115" i="27"/>
  <c r="V99" i="27"/>
  <c r="AH99" i="27"/>
  <c r="V111" i="27"/>
  <c r="AH111" i="27"/>
  <c r="AH118" i="27"/>
  <c r="V118" i="27"/>
  <c r="BI97" i="27"/>
  <c r="AI97" i="27"/>
  <c r="V97" i="27"/>
  <c r="AV97" i="27"/>
  <c r="V107" i="27"/>
  <c r="AH107" i="27"/>
  <c r="V104" i="27"/>
  <c r="AH104" i="27"/>
  <c r="V95" i="27"/>
  <c r="AV95" i="27"/>
  <c r="BI95" i="27"/>
  <c r="AI95" i="27"/>
  <c r="AH108" i="27"/>
  <c r="V108" i="27"/>
  <c r="AH114" i="27"/>
  <c r="V114" i="27"/>
  <c r="V100" i="27"/>
  <c r="AH100" i="27"/>
  <c r="AH112" i="27"/>
  <c r="V112" i="27"/>
  <c r="AH103" i="27"/>
  <c r="V103" i="27"/>
  <c r="V106" i="27"/>
  <c r="AH106" i="27"/>
  <c r="BI98" i="27"/>
  <c r="V98" i="27"/>
  <c r="AV98" i="27"/>
  <c r="AI98" i="27"/>
  <c r="AH102" i="27"/>
  <c r="V102" i="27"/>
  <c r="V109" i="27"/>
  <c r="AH109" i="27"/>
  <c r="D329" i="32" l="1"/>
  <c r="AL37" i="5"/>
  <c r="AR37" i="5" s="1"/>
  <c r="AK37" i="5"/>
  <c r="AQ37" i="5" s="1"/>
  <c r="AJ37" i="5"/>
  <c r="AP37" i="5" s="1"/>
  <c r="AI37" i="5"/>
  <c r="AO37" i="5" s="1"/>
  <c r="AH37" i="5"/>
  <c r="AN37" i="5" s="1"/>
  <c r="AG37" i="5"/>
  <c r="AM37" i="5" s="1"/>
  <c r="P37" i="5"/>
  <c r="D253" i="32"/>
  <c r="E253" i="32" s="1"/>
  <c r="F253" i="32" s="1"/>
  <c r="G253" i="32" s="1"/>
  <c r="H253" i="32" s="1"/>
  <c r="I253" i="32" s="1"/>
  <c r="J253" i="32" s="1"/>
  <c r="K253" i="32" s="1"/>
  <c r="L253" i="32" s="1"/>
  <c r="M253" i="32" s="1"/>
  <c r="N253" i="32" s="1"/>
  <c r="O253" i="32" s="1"/>
  <c r="P253" i="32" s="1"/>
  <c r="Q253" i="32" s="1"/>
  <c r="R253" i="32" s="1"/>
  <c r="S253" i="32" s="1"/>
  <c r="T253" i="32" s="1"/>
  <c r="U253" i="32" s="1"/>
  <c r="V253" i="32" s="1"/>
  <c r="W253" i="32" s="1"/>
  <c r="X253" i="32" s="1"/>
  <c r="Y253" i="32" s="1"/>
  <c r="Z253" i="32" s="1"/>
  <c r="AA253" i="32" s="1"/>
  <c r="AB253" i="32" s="1"/>
  <c r="AC253" i="32" s="1"/>
  <c r="AD253" i="32" s="1"/>
  <c r="AE253" i="32" s="1"/>
  <c r="AF253" i="32" s="1"/>
  <c r="AG253" i="32" s="1"/>
  <c r="AH253" i="32" s="1"/>
  <c r="AI253" i="32" s="1"/>
  <c r="AJ253" i="32" s="1"/>
  <c r="AK253" i="32" s="1"/>
  <c r="AL253" i="32" s="1"/>
  <c r="AM253" i="32" s="1"/>
  <c r="AN253" i="32" s="1"/>
  <c r="AO253" i="32" s="1"/>
  <c r="AP253" i="32" s="1"/>
  <c r="AQ253" i="32" s="1"/>
  <c r="AR253" i="32" s="1"/>
  <c r="AS253" i="32" s="1"/>
  <c r="AT253" i="32" s="1"/>
  <c r="AU253" i="32" s="1"/>
  <c r="AV253" i="32" s="1"/>
  <c r="AW253" i="32" s="1"/>
  <c r="AX253" i="32" s="1"/>
  <c r="AY253" i="32" s="1"/>
  <c r="AZ253" i="32" s="1"/>
  <c r="BA253" i="32" s="1"/>
  <c r="BB253" i="32" s="1"/>
  <c r="BC253" i="32" s="1"/>
  <c r="BD253" i="32" s="1"/>
  <c r="BE253" i="32" s="1"/>
  <c r="BF253" i="32" s="1"/>
  <c r="BG253" i="32" s="1"/>
  <c r="BH253" i="32" s="1"/>
  <c r="BI253" i="32" s="1"/>
  <c r="BJ253" i="32" s="1"/>
  <c r="BK253" i="32" s="1"/>
  <c r="BL253" i="32" s="1"/>
  <c r="BM253" i="32" s="1"/>
  <c r="BN253" i="32" s="1"/>
  <c r="BO253" i="32" s="1"/>
  <c r="BP253" i="32" s="1"/>
  <c r="BQ253" i="32" s="1"/>
  <c r="BR253" i="32" s="1"/>
  <c r="BS253" i="32" s="1"/>
  <c r="BT253" i="32" s="1"/>
  <c r="D49" i="32"/>
  <c r="E49" i="32" s="1"/>
  <c r="F49" i="32" s="1"/>
  <c r="G49" i="32" s="1"/>
  <c r="H49" i="32" s="1"/>
  <c r="I49" i="32" s="1"/>
  <c r="J49" i="32" s="1"/>
  <c r="K49" i="32" s="1"/>
  <c r="L49" i="32" s="1"/>
  <c r="M49" i="32" s="1"/>
  <c r="N49" i="32" s="1"/>
  <c r="O49" i="32" s="1"/>
  <c r="P49" i="32" s="1"/>
  <c r="Q49" i="32" s="1"/>
  <c r="R49" i="32" s="1"/>
  <c r="S49" i="32" s="1"/>
  <c r="T49" i="32" s="1"/>
  <c r="U49" i="32" s="1"/>
  <c r="V49" i="32" s="1"/>
  <c r="W49" i="32" s="1"/>
  <c r="X49" i="32" s="1"/>
  <c r="Y49" i="32" s="1"/>
  <c r="Z49" i="32" s="1"/>
  <c r="AA49" i="32" s="1"/>
  <c r="AB49" i="32" s="1"/>
  <c r="AC49" i="32" s="1"/>
  <c r="AD49" i="32" s="1"/>
  <c r="AE49" i="32" s="1"/>
  <c r="AF49" i="32" s="1"/>
  <c r="AG49" i="32" s="1"/>
  <c r="AH49" i="32" s="1"/>
  <c r="AI49" i="32" s="1"/>
  <c r="AJ49" i="32" s="1"/>
  <c r="AK49" i="32" s="1"/>
  <c r="AL49" i="32" s="1"/>
  <c r="AM49" i="32" s="1"/>
  <c r="AN49" i="32" s="1"/>
  <c r="AO49" i="32" s="1"/>
  <c r="AP49" i="32" s="1"/>
  <c r="AQ49" i="32" s="1"/>
  <c r="AR49" i="32" s="1"/>
  <c r="AS49" i="32" s="1"/>
  <c r="AT49" i="32" s="1"/>
  <c r="AU49" i="32" s="1"/>
  <c r="AV49" i="32" s="1"/>
  <c r="AW49" i="32" s="1"/>
  <c r="AX49" i="32" s="1"/>
  <c r="AY49" i="32" s="1"/>
  <c r="AZ49" i="32" s="1"/>
  <c r="BA49" i="32" s="1"/>
  <c r="BB49" i="32" s="1"/>
  <c r="BC49" i="32" s="1"/>
  <c r="BD49" i="32" s="1"/>
  <c r="BE49" i="32" s="1"/>
  <c r="BF49" i="32" s="1"/>
  <c r="BG49" i="32" s="1"/>
  <c r="BH49" i="32" s="1"/>
  <c r="BI49" i="32" s="1"/>
  <c r="BJ49" i="32" s="1"/>
  <c r="BK49" i="32" s="1"/>
  <c r="BL49" i="32" s="1"/>
  <c r="BM49" i="32" s="1"/>
  <c r="BN49" i="32" s="1"/>
  <c r="BO49" i="32" s="1"/>
  <c r="BP49" i="32" s="1"/>
  <c r="BQ49" i="32" s="1"/>
  <c r="BR49" i="32" s="1"/>
  <c r="BS49" i="32" s="1"/>
  <c r="BT49" i="32" s="1"/>
  <c r="D113" i="32"/>
  <c r="E113" i="32" s="1"/>
  <c r="F113" i="32" s="1"/>
  <c r="G113" i="32" s="1"/>
  <c r="H113" i="32" s="1"/>
  <c r="I113" i="32" s="1"/>
  <c r="J113" i="32" s="1"/>
  <c r="K113" i="32" s="1"/>
  <c r="L113" i="32" s="1"/>
  <c r="M113" i="32" s="1"/>
  <c r="N113" i="32" s="1"/>
  <c r="O113" i="32" s="1"/>
  <c r="P113" i="32" s="1"/>
  <c r="Q113" i="32" s="1"/>
  <c r="R113" i="32" s="1"/>
  <c r="S113" i="32" s="1"/>
  <c r="T113" i="32" s="1"/>
  <c r="U113" i="32" s="1"/>
  <c r="V113" i="32" s="1"/>
  <c r="W113" i="32" s="1"/>
  <c r="X113" i="32" s="1"/>
  <c r="Y113" i="32" s="1"/>
  <c r="Z113" i="32" s="1"/>
  <c r="AA113" i="32" s="1"/>
  <c r="AB113" i="32" s="1"/>
  <c r="AC113" i="32" s="1"/>
  <c r="AD113" i="32" s="1"/>
  <c r="AE113" i="32" s="1"/>
  <c r="AF113" i="32" s="1"/>
  <c r="AG113" i="32" s="1"/>
  <c r="AH113" i="32" s="1"/>
  <c r="AI113" i="32" s="1"/>
  <c r="AJ113" i="32" s="1"/>
  <c r="AK113" i="32" s="1"/>
  <c r="AL113" i="32" s="1"/>
  <c r="AM113" i="32" s="1"/>
  <c r="AN113" i="32" s="1"/>
  <c r="AO113" i="32" s="1"/>
  <c r="AP113" i="32" s="1"/>
  <c r="AQ113" i="32" s="1"/>
  <c r="AR113" i="32" s="1"/>
  <c r="AS113" i="32" s="1"/>
  <c r="AT113" i="32" s="1"/>
  <c r="AU113" i="32" s="1"/>
  <c r="AV113" i="32" s="1"/>
  <c r="AW113" i="32" s="1"/>
  <c r="AX113" i="32" s="1"/>
  <c r="AY113" i="32" s="1"/>
  <c r="AZ113" i="32" s="1"/>
  <c r="BA113" i="32" s="1"/>
  <c r="BB113" i="32" s="1"/>
  <c r="BC113" i="32" s="1"/>
  <c r="BD113" i="32" s="1"/>
  <c r="BE113" i="32" s="1"/>
  <c r="BF113" i="32" s="1"/>
  <c r="BG113" i="32" s="1"/>
  <c r="BH113" i="32" s="1"/>
  <c r="BI113" i="32" s="1"/>
  <c r="BJ113" i="32" s="1"/>
  <c r="BK113" i="32" s="1"/>
  <c r="BL113" i="32" s="1"/>
  <c r="BM113" i="32" s="1"/>
  <c r="BN113" i="32" s="1"/>
  <c r="BO113" i="32" s="1"/>
  <c r="BP113" i="32" s="1"/>
  <c r="BQ113" i="32" s="1"/>
  <c r="BR113" i="32" s="1"/>
  <c r="BS113" i="32" s="1"/>
  <c r="BT113" i="32" s="1"/>
  <c r="D330" i="32"/>
  <c r="D53" i="32"/>
  <c r="D339" i="32"/>
  <c r="E339" i="32" s="1"/>
  <c r="F339" i="32" s="1"/>
  <c r="G339" i="32" s="1"/>
  <c r="H339" i="32" s="1"/>
  <c r="I339" i="32" s="1"/>
  <c r="J339" i="32" s="1"/>
  <c r="K339" i="32" s="1"/>
  <c r="L339" i="32" s="1"/>
  <c r="M339" i="32" s="1"/>
  <c r="N339" i="32" s="1"/>
  <c r="O339" i="32" s="1"/>
  <c r="P339" i="32" s="1"/>
  <c r="Q339" i="32" s="1"/>
  <c r="R339" i="32" s="1"/>
  <c r="S339" i="32" s="1"/>
  <c r="T339" i="32" s="1"/>
  <c r="U339" i="32" s="1"/>
  <c r="V339" i="32" s="1"/>
  <c r="W339" i="32" s="1"/>
  <c r="X339" i="32" s="1"/>
  <c r="Y339" i="32" s="1"/>
  <c r="Z339" i="32" s="1"/>
  <c r="AA339" i="32" s="1"/>
  <c r="AB339" i="32" s="1"/>
  <c r="AC339" i="32" s="1"/>
  <c r="AD339" i="32" s="1"/>
  <c r="AE339" i="32" s="1"/>
  <c r="AF339" i="32" s="1"/>
  <c r="AG339" i="32" s="1"/>
  <c r="AH339" i="32" s="1"/>
  <c r="AI339" i="32" s="1"/>
  <c r="AJ339" i="32" s="1"/>
  <c r="AK339" i="32" s="1"/>
  <c r="AL339" i="32" s="1"/>
  <c r="AM339" i="32" s="1"/>
  <c r="AN339" i="32" s="1"/>
  <c r="AO339" i="32" s="1"/>
  <c r="AP339" i="32" s="1"/>
  <c r="AQ339" i="32" s="1"/>
  <c r="AR339" i="32" s="1"/>
  <c r="AS339" i="32" s="1"/>
  <c r="AT339" i="32" s="1"/>
  <c r="AU339" i="32" s="1"/>
  <c r="AV339" i="32" s="1"/>
  <c r="AW339" i="32" s="1"/>
  <c r="AX339" i="32" s="1"/>
  <c r="AY339" i="32" s="1"/>
  <c r="AZ339" i="32" s="1"/>
  <c r="BA339" i="32" s="1"/>
  <c r="BB339" i="32" s="1"/>
  <c r="BC339" i="32" s="1"/>
  <c r="BD339" i="32" s="1"/>
  <c r="BE339" i="32" s="1"/>
  <c r="BF339" i="32" s="1"/>
  <c r="BG339" i="32" s="1"/>
  <c r="BH339" i="32" s="1"/>
  <c r="BI339" i="32" s="1"/>
  <c r="BJ339" i="32" s="1"/>
  <c r="BK339" i="32" s="1"/>
  <c r="BL339" i="32" s="1"/>
  <c r="BM339" i="32" s="1"/>
  <c r="BN339" i="32" s="1"/>
  <c r="BO339" i="32" s="1"/>
  <c r="BP339" i="32" s="1"/>
  <c r="BQ339" i="32" s="1"/>
  <c r="BR339" i="32" s="1"/>
  <c r="BS339" i="32" s="1"/>
  <c r="BT339" i="32" s="1"/>
  <c r="BU339" i="32" s="1"/>
  <c r="BV339" i="32" s="1"/>
  <c r="BW339" i="32" s="1"/>
  <c r="BX339" i="32" s="1"/>
  <c r="BY339" i="32" s="1"/>
  <c r="BZ339" i="32" s="1"/>
  <c r="CA339" i="32" s="1"/>
  <c r="CB339" i="32" s="1"/>
  <c r="CC339" i="32" s="1"/>
  <c r="CD339" i="32" s="1"/>
  <c r="CE339" i="32" s="1"/>
  <c r="CF339" i="32" s="1"/>
  <c r="CG339" i="32" s="1"/>
  <c r="CH339" i="32" s="1"/>
  <c r="CI339" i="32" s="1"/>
  <c r="CJ339" i="32" s="1"/>
  <c r="CK339" i="32" s="1"/>
  <c r="CL339" i="32" s="1"/>
  <c r="CM339" i="32" s="1"/>
  <c r="CN339" i="32" s="1"/>
  <c r="CO339" i="32" s="1"/>
  <c r="CP339" i="32" s="1"/>
  <c r="CQ339" i="32" s="1"/>
  <c r="CR339" i="32" s="1"/>
  <c r="CS339" i="32" s="1"/>
  <c r="D199" i="32"/>
  <c r="E199" i="32" s="1"/>
  <c r="F199" i="32" s="1"/>
  <c r="G199" i="32" s="1"/>
  <c r="H199" i="32" s="1"/>
  <c r="I199" i="32" s="1"/>
  <c r="J199" i="32" s="1"/>
  <c r="K199" i="32" s="1"/>
  <c r="L199" i="32" s="1"/>
  <c r="M199" i="32" s="1"/>
  <c r="N199" i="32" s="1"/>
  <c r="O199" i="32" s="1"/>
  <c r="P199" i="32" s="1"/>
  <c r="Q199" i="32" s="1"/>
  <c r="R199" i="32" s="1"/>
  <c r="S199" i="32" s="1"/>
  <c r="T199" i="32" s="1"/>
  <c r="U199" i="32" s="1"/>
  <c r="V199" i="32" s="1"/>
  <c r="W199" i="32" s="1"/>
  <c r="X199" i="32" s="1"/>
  <c r="Y199" i="32" s="1"/>
  <c r="Z199" i="32" s="1"/>
  <c r="AA199" i="32" s="1"/>
  <c r="AB199" i="32" s="1"/>
  <c r="AC199" i="32" s="1"/>
  <c r="AD199" i="32" s="1"/>
  <c r="AE199" i="32" s="1"/>
  <c r="AF199" i="32" s="1"/>
  <c r="AG199" i="32" s="1"/>
  <c r="AH199" i="32" s="1"/>
  <c r="AI199" i="32" s="1"/>
  <c r="AJ199" i="32" s="1"/>
  <c r="AK199" i="32" s="1"/>
  <c r="AL199" i="32" s="1"/>
  <c r="AM199" i="32" s="1"/>
  <c r="AN199" i="32" s="1"/>
  <c r="AO199" i="32" s="1"/>
  <c r="AP199" i="32" s="1"/>
  <c r="AQ199" i="32" s="1"/>
  <c r="AR199" i="32" s="1"/>
  <c r="AS199" i="32" s="1"/>
  <c r="AT199" i="32" s="1"/>
  <c r="AU199" i="32" s="1"/>
  <c r="AV199" i="32" s="1"/>
  <c r="AW199" i="32" s="1"/>
  <c r="AX199" i="32" s="1"/>
  <c r="AY199" i="32" s="1"/>
  <c r="AZ199" i="32" s="1"/>
  <c r="BA199" i="32" s="1"/>
  <c r="BB199" i="32" s="1"/>
  <c r="BC199" i="32" s="1"/>
  <c r="BD199" i="32" s="1"/>
  <c r="BE199" i="32" s="1"/>
  <c r="BF199" i="32" s="1"/>
  <c r="BG199" i="32" s="1"/>
  <c r="BH199" i="32" s="1"/>
  <c r="BI199" i="32" s="1"/>
  <c r="BJ199" i="32" s="1"/>
  <c r="BK199" i="32" s="1"/>
  <c r="BL199" i="32" s="1"/>
  <c r="BM199" i="32" s="1"/>
  <c r="BN199" i="32" s="1"/>
  <c r="BO199" i="32" s="1"/>
  <c r="BP199" i="32" s="1"/>
  <c r="BQ199" i="32" s="1"/>
  <c r="BR199" i="32" s="1"/>
  <c r="BS199" i="32" s="1"/>
  <c r="BT199" i="32" s="1"/>
  <c r="BU199" i="32" s="1"/>
  <c r="BV199" i="32" s="1"/>
  <c r="BW199" i="32" s="1"/>
  <c r="BX199" i="32" s="1"/>
  <c r="BY199" i="32" s="1"/>
  <c r="BZ199" i="32" s="1"/>
  <c r="CA199" i="32" s="1"/>
  <c r="CB199" i="32" s="1"/>
  <c r="CC199" i="32" s="1"/>
  <c r="CD199" i="32" s="1"/>
  <c r="CE199" i="32" s="1"/>
  <c r="CF199" i="32" s="1"/>
  <c r="CG199" i="32" s="1"/>
  <c r="CH199" i="32" s="1"/>
  <c r="CI199" i="32" s="1"/>
  <c r="CJ199" i="32" s="1"/>
  <c r="CK199" i="32" s="1"/>
  <c r="CL199" i="32" s="1"/>
  <c r="CM199" i="32" s="1"/>
  <c r="CN199" i="32" s="1"/>
  <c r="CO199" i="32" s="1"/>
  <c r="CP199" i="32" s="1"/>
  <c r="CQ199" i="32" s="1"/>
  <c r="CR199" i="32" s="1"/>
  <c r="CS199" i="32" s="1"/>
  <c r="D59" i="32"/>
  <c r="E59" i="32" s="1"/>
  <c r="F59" i="32" s="1"/>
  <c r="G59" i="32" s="1"/>
  <c r="H59" i="32" s="1"/>
  <c r="I59" i="32" s="1"/>
  <c r="J59" i="32" s="1"/>
  <c r="K59" i="32" s="1"/>
  <c r="L59" i="32" s="1"/>
  <c r="M59" i="32" s="1"/>
  <c r="N59" i="32" s="1"/>
  <c r="O59" i="32" s="1"/>
  <c r="P59" i="32" s="1"/>
  <c r="Q59" i="32" s="1"/>
  <c r="R59" i="32" s="1"/>
  <c r="S59" i="32" s="1"/>
  <c r="T59" i="32" s="1"/>
  <c r="U59" i="32" s="1"/>
  <c r="V59" i="32" s="1"/>
  <c r="W59" i="32" s="1"/>
  <c r="X59" i="32" s="1"/>
  <c r="Y59" i="32" s="1"/>
  <c r="Z59" i="32" s="1"/>
  <c r="AA59" i="32" s="1"/>
  <c r="AB59" i="32" s="1"/>
  <c r="AC59" i="32" s="1"/>
  <c r="AD59" i="32" s="1"/>
  <c r="AE59" i="32" s="1"/>
  <c r="AF59" i="32" s="1"/>
  <c r="AG59" i="32" s="1"/>
  <c r="AH59" i="32" s="1"/>
  <c r="AI59" i="32" s="1"/>
  <c r="AJ59" i="32" s="1"/>
  <c r="AK59" i="32" s="1"/>
  <c r="AL59" i="32" s="1"/>
  <c r="AM59" i="32" s="1"/>
  <c r="AN59" i="32" s="1"/>
  <c r="AO59" i="32" s="1"/>
  <c r="AP59" i="32" s="1"/>
  <c r="AQ59" i="32" s="1"/>
  <c r="AR59" i="32" s="1"/>
  <c r="AS59" i="32" s="1"/>
  <c r="AT59" i="32" s="1"/>
  <c r="AU59" i="32" s="1"/>
  <c r="AV59" i="32" s="1"/>
  <c r="AW59" i="32" s="1"/>
  <c r="AX59" i="32" s="1"/>
  <c r="AY59" i="32" s="1"/>
  <c r="AZ59" i="32" s="1"/>
  <c r="BA59" i="32" s="1"/>
  <c r="BB59" i="32" s="1"/>
  <c r="BC59" i="32" s="1"/>
  <c r="BD59" i="32" s="1"/>
  <c r="BE59" i="32" s="1"/>
  <c r="BF59" i="32" s="1"/>
  <c r="BG59" i="32" s="1"/>
  <c r="BH59" i="32" s="1"/>
  <c r="BI59" i="32" s="1"/>
  <c r="BJ59" i="32" s="1"/>
  <c r="BK59" i="32" s="1"/>
  <c r="BL59" i="32" s="1"/>
  <c r="BM59" i="32" s="1"/>
  <c r="BN59" i="32" s="1"/>
  <c r="BO59" i="32" s="1"/>
  <c r="BP59" i="32" s="1"/>
  <c r="BQ59" i="32" s="1"/>
  <c r="BR59" i="32" s="1"/>
  <c r="BS59" i="32" s="1"/>
  <c r="BT59" i="32" s="1"/>
  <c r="BU59" i="32" s="1"/>
  <c r="BV59" i="32" s="1"/>
  <c r="BW59" i="32" s="1"/>
  <c r="BX59" i="32" s="1"/>
  <c r="BY59" i="32" s="1"/>
  <c r="BZ59" i="32" s="1"/>
  <c r="CA59" i="32" s="1"/>
  <c r="CB59" i="32" s="1"/>
  <c r="CC59" i="32" s="1"/>
  <c r="CD59" i="32" s="1"/>
  <c r="CE59" i="32" s="1"/>
  <c r="CF59" i="32" s="1"/>
  <c r="CG59" i="32" s="1"/>
  <c r="CH59" i="32" s="1"/>
  <c r="CI59" i="32" s="1"/>
  <c r="CJ59" i="32" s="1"/>
  <c r="CK59" i="32" s="1"/>
  <c r="CL59" i="32" s="1"/>
  <c r="CM59" i="32" s="1"/>
  <c r="CN59" i="32" s="1"/>
  <c r="CO59" i="32" s="1"/>
  <c r="CP59" i="32" s="1"/>
  <c r="CQ59" i="32" s="1"/>
  <c r="CR59" i="32" s="1"/>
  <c r="CS59" i="32" s="1"/>
  <c r="D70" i="32"/>
  <c r="E70" i="32" s="1"/>
  <c r="F70" i="32" s="1"/>
  <c r="G70" i="32" s="1"/>
  <c r="H70" i="32" s="1"/>
  <c r="I70" i="32" s="1"/>
  <c r="J70" i="32" s="1"/>
  <c r="K70" i="32" s="1"/>
  <c r="L70" i="32" s="1"/>
  <c r="M70" i="32" s="1"/>
  <c r="N70" i="32" s="1"/>
  <c r="O70" i="32" s="1"/>
  <c r="P70" i="32" s="1"/>
  <c r="Q70" i="32" s="1"/>
  <c r="R70" i="32" s="1"/>
  <c r="S70" i="32" s="1"/>
  <c r="T70" i="32" s="1"/>
  <c r="U70" i="32" s="1"/>
  <c r="V70" i="32" s="1"/>
  <c r="W70" i="32" s="1"/>
  <c r="X70" i="32" s="1"/>
  <c r="Y70" i="32" s="1"/>
  <c r="Z70" i="32" s="1"/>
  <c r="AA70" i="32" s="1"/>
  <c r="AB70" i="32" s="1"/>
  <c r="AC70" i="32" s="1"/>
  <c r="AD70" i="32" s="1"/>
  <c r="AE70" i="32" s="1"/>
  <c r="AF70" i="32" s="1"/>
  <c r="AG70" i="32" s="1"/>
  <c r="AH70" i="32" s="1"/>
  <c r="AI70" i="32" s="1"/>
  <c r="AJ70" i="32" s="1"/>
  <c r="AK70" i="32" s="1"/>
  <c r="AL70" i="32" s="1"/>
  <c r="AM70" i="32" s="1"/>
  <c r="AN70" i="32" s="1"/>
  <c r="AO70" i="32" s="1"/>
  <c r="AP70" i="32" s="1"/>
  <c r="AQ70" i="32" s="1"/>
  <c r="AR70" i="32" s="1"/>
  <c r="AS70" i="32" s="1"/>
  <c r="AT70" i="32" s="1"/>
  <c r="AU70" i="32" s="1"/>
  <c r="AV70" i="32" s="1"/>
  <c r="AW70" i="32" s="1"/>
  <c r="AX70" i="32" s="1"/>
  <c r="AY70" i="32" s="1"/>
  <c r="AZ70" i="32" s="1"/>
  <c r="BA70" i="32" s="1"/>
  <c r="BB70" i="32" s="1"/>
  <c r="BC70" i="32" s="1"/>
  <c r="BD70" i="32" s="1"/>
  <c r="BE70" i="32" s="1"/>
  <c r="BF70" i="32" s="1"/>
  <c r="BG70" i="32" s="1"/>
  <c r="BH70" i="32" s="1"/>
  <c r="BI70" i="32" s="1"/>
  <c r="BJ70" i="32" s="1"/>
  <c r="BK70" i="32" s="1"/>
  <c r="BL70" i="32" s="1"/>
  <c r="BM70" i="32" s="1"/>
  <c r="BN70" i="32" s="1"/>
  <c r="BO70" i="32" s="1"/>
  <c r="BP70" i="32" s="1"/>
  <c r="BQ70" i="32" s="1"/>
  <c r="BR70" i="32" s="1"/>
  <c r="BS70" i="32" s="1"/>
  <c r="BT70" i="32" s="1"/>
  <c r="BU70" i="32" s="1"/>
  <c r="BV70" i="32" s="1"/>
  <c r="BW70" i="32" s="1"/>
  <c r="BX70" i="32" s="1"/>
  <c r="BY70" i="32" s="1"/>
  <c r="BZ70" i="32" s="1"/>
  <c r="CA70" i="32" s="1"/>
  <c r="CB70" i="32" s="1"/>
  <c r="CC70" i="32" s="1"/>
  <c r="CD70" i="32" s="1"/>
  <c r="CE70" i="32" s="1"/>
  <c r="CF70" i="32" s="1"/>
  <c r="CG70" i="32" s="1"/>
  <c r="CH70" i="32" s="1"/>
  <c r="CI70" i="32" s="1"/>
  <c r="CJ70" i="32" s="1"/>
  <c r="CK70" i="32" s="1"/>
  <c r="CL70" i="32" s="1"/>
  <c r="CM70" i="32" s="1"/>
  <c r="CN70" i="32" s="1"/>
  <c r="CO70" i="32" s="1"/>
  <c r="CP70" i="32" s="1"/>
  <c r="CQ70" i="32" s="1"/>
  <c r="CR70" i="32" s="1"/>
  <c r="CS70" i="32" s="1"/>
  <c r="D350" i="32"/>
  <c r="E350" i="32" s="1"/>
  <c r="F350" i="32" s="1"/>
  <c r="G350" i="32" s="1"/>
  <c r="H350" i="32" s="1"/>
  <c r="I350" i="32" s="1"/>
  <c r="J350" i="32" s="1"/>
  <c r="K350" i="32" s="1"/>
  <c r="L350" i="32" s="1"/>
  <c r="M350" i="32" s="1"/>
  <c r="N350" i="32" s="1"/>
  <c r="O350" i="32" s="1"/>
  <c r="P350" i="32" s="1"/>
  <c r="Q350" i="32" s="1"/>
  <c r="R350" i="32" s="1"/>
  <c r="S350" i="32" s="1"/>
  <c r="T350" i="32" s="1"/>
  <c r="U350" i="32" s="1"/>
  <c r="V350" i="32" s="1"/>
  <c r="W350" i="32" s="1"/>
  <c r="X350" i="32" s="1"/>
  <c r="Y350" i="32" s="1"/>
  <c r="Z350" i="32" s="1"/>
  <c r="AA350" i="32" s="1"/>
  <c r="AB350" i="32" s="1"/>
  <c r="AC350" i="32" s="1"/>
  <c r="AD350" i="32" s="1"/>
  <c r="AE350" i="32" s="1"/>
  <c r="AF350" i="32" s="1"/>
  <c r="AG350" i="32" s="1"/>
  <c r="AH350" i="32" s="1"/>
  <c r="AI350" i="32" s="1"/>
  <c r="AJ350" i="32" s="1"/>
  <c r="AK350" i="32" s="1"/>
  <c r="AL350" i="32" s="1"/>
  <c r="AM350" i="32" s="1"/>
  <c r="AN350" i="32" s="1"/>
  <c r="AO350" i="32" s="1"/>
  <c r="AP350" i="32" s="1"/>
  <c r="AQ350" i="32" s="1"/>
  <c r="AR350" i="32" s="1"/>
  <c r="AS350" i="32" s="1"/>
  <c r="AT350" i="32" s="1"/>
  <c r="AU350" i="32" s="1"/>
  <c r="AV350" i="32" s="1"/>
  <c r="AW350" i="32" s="1"/>
  <c r="AX350" i="32" s="1"/>
  <c r="AY350" i="32" s="1"/>
  <c r="AZ350" i="32" s="1"/>
  <c r="BA350" i="32" s="1"/>
  <c r="BB350" i="32" s="1"/>
  <c r="BC350" i="32" s="1"/>
  <c r="BD350" i="32" s="1"/>
  <c r="BE350" i="32" s="1"/>
  <c r="BF350" i="32" s="1"/>
  <c r="BG350" i="32" s="1"/>
  <c r="BH350" i="32" s="1"/>
  <c r="BI350" i="32" s="1"/>
  <c r="BJ350" i="32" s="1"/>
  <c r="BK350" i="32" s="1"/>
  <c r="BL350" i="32" s="1"/>
  <c r="BM350" i="32" s="1"/>
  <c r="BN350" i="32" s="1"/>
  <c r="BO350" i="32" s="1"/>
  <c r="BP350" i="32" s="1"/>
  <c r="BQ350" i="32" s="1"/>
  <c r="BR350" i="32" s="1"/>
  <c r="BS350" i="32" s="1"/>
  <c r="BT350" i="32" s="1"/>
  <c r="BU350" i="32" s="1"/>
  <c r="BV350" i="32" s="1"/>
  <c r="BW350" i="32" s="1"/>
  <c r="BX350" i="32" s="1"/>
  <c r="BY350" i="32" s="1"/>
  <c r="BZ350" i="32" s="1"/>
  <c r="CA350" i="32" s="1"/>
  <c r="CB350" i="32" s="1"/>
  <c r="CC350" i="32" s="1"/>
  <c r="CD350" i="32" s="1"/>
  <c r="CE350" i="32" s="1"/>
  <c r="CF350" i="32" s="1"/>
  <c r="CG350" i="32" s="1"/>
  <c r="CH350" i="32" s="1"/>
  <c r="CI350" i="32" s="1"/>
  <c r="CJ350" i="32" s="1"/>
  <c r="CK350" i="32" s="1"/>
  <c r="CL350" i="32" s="1"/>
  <c r="CM350" i="32" s="1"/>
  <c r="CN350" i="32" s="1"/>
  <c r="CO350" i="32" s="1"/>
  <c r="CP350" i="32" s="1"/>
  <c r="CQ350" i="32" s="1"/>
  <c r="CR350" i="32" s="1"/>
  <c r="CS350" i="32" s="1"/>
  <c r="D210" i="32"/>
  <c r="E210" i="32" s="1"/>
  <c r="F210" i="32" s="1"/>
  <c r="G210" i="32" s="1"/>
  <c r="H210" i="32" s="1"/>
  <c r="I210" i="32" s="1"/>
  <c r="J210" i="32" s="1"/>
  <c r="K210" i="32" s="1"/>
  <c r="L210" i="32" s="1"/>
  <c r="M210" i="32" s="1"/>
  <c r="N210" i="32" s="1"/>
  <c r="O210" i="32" s="1"/>
  <c r="P210" i="32" s="1"/>
  <c r="Q210" i="32" s="1"/>
  <c r="R210" i="32" s="1"/>
  <c r="S210" i="32" s="1"/>
  <c r="T210" i="32" s="1"/>
  <c r="U210" i="32" s="1"/>
  <c r="V210" i="32" s="1"/>
  <c r="W210" i="32" s="1"/>
  <c r="X210" i="32" s="1"/>
  <c r="Y210" i="32" s="1"/>
  <c r="Z210" i="32" s="1"/>
  <c r="AA210" i="32" s="1"/>
  <c r="AB210" i="32" s="1"/>
  <c r="AC210" i="32" s="1"/>
  <c r="AD210" i="32" s="1"/>
  <c r="AE210" i="32" s="1"/>
  <c r="AF210" i="32" s="1"/>
  <c r="AG210" i="32" s="1"/>
  <c r="AH210" i="32" s="1"/>
  <c r="AI210" i="32" s="1"/>
  <c r="AJ210" i="32" s="1"/>
  <c r="AK210" i="32" s="1"/>
  <c r="AL210" i="32" s="1"/>
  <c r="AM210" i="32" s="1"/>
  <c r="AN210" i="32" s="1"/>
  <c r="AO210" i="32" s="1"/>
  <c r="AP210" i="32" s="1"/>
  <c r="AQ210" i="32" s="1"/>
  <c r="AR210" i="32" s="1"/>
  <c r="AS210" i="32" s="1"/>
  <c r="AT210" i="32" s="1"/>
  <c r="AU210" i="32" s="1"/>
  <c r="AV210" i="32" s="1"/>
  <c r="AW210" i="32" s="1"/>
  <c r="AX210" i="32" s="1"/>
  <c r="AY210" i="32" s="1"/>
  <c r="AZ210" i="32" s="1"/>
  <c r="BA210" i="32" s="1"/>
  <c r="BB210" i="32" s="1"/>
  <c r="BC210" i="32" s="1"/>
  <c r="BD210" i="32" s="1"/>
  <c r="BE210" i="32" s="1"/>
  <c r="BF210" i="32" s="1"/>
  <c r="BG210" i="32" s="1"/>
  <c r="BH210" i="32" s="1"/>
  <c r="BI210" i="32" s="1"/>
  <c r="BJ210" i="32" s="1"/>
  <c r="BK210" i="32" s="1"/>
  <c r="BL210" i="32" s="1"/>
  <c r="BM210" i="32" s="1"/>
  <c r="BN210" i="32" s="1"/>
  <c r="BO210" i="32" s="1"/>
  <c r="BP210" i="32" s="1"/>
  <c r="BQ210" i="32" s="1"/>
  <c r="BR210" i="32" s="1"/>
  <c r="BS210" i="32" s="1"/>
  <c r="BT210" i="32" s="1"/>
  <c r="BU210" i="32" s="1"/>
  <c r="BV210" i="32" s="1"/>
  <c r="BW210" i="32" s="1"/>
  <c r="BX210" i="32" s="1"/>
  <c r="BY210" i="32" s="1"/>
  <c r="BZ210" i="32" s="1"/>
  <c r="CA210" i="32" s="1"/>
  <c r="CB210" i="32" s="1"/>
  <c r="CC210" i="32" s="1"/>
  <c r="CD210" i="32" s="1"/>
  <c r="CE210" i="32" s="1"/>
  <c r="CF210" i="32" s="1"/>
  <c r="CG210" i="32" s="1"/>
  <c r="CH210" i="32" s="1"/>
  <c r="CI210" i="32" s="1"/>
  <c r="CJ210" i="32" s="1"/>
  <c r="CK210" i="32" s="1"/>
  <c r="CL210" i="32" s="1"/>
  <c r="CM210" i="32" s="1"/>
  <c r="CN210" i="32" s="1"/>
  <c r="CO210" i="32" s="1"/>
  <c r="CP210" i="32" s="1"/>
  <c r="CQ210" i="32" s="1"/>
  <c r="CR210" i="32" s="1"/>
  <c r="CS210" i="32" s="1"/>
  <c r="D353" i="32"/>
  <c r="E353" i="32" s="1"/>
  <c r="F353" i="32" s="1"/>
  <c r="G353" i="32" s="1"/>
  <c r="H353" i="32" s="1"/>
  <c r="I353" i="32" s="1"/>
  <c r="J353" i="32" s="1"/>
  <c r="K353" i="32" s="1"/>
  <c r="L353" i="32" s="1"/>
  <c r="M353" i="32" s="1"/>
  <c r="N353" i="32" s="1"/>
  <c r="O353" i="32" s="1"/>
  <c r="P353" i="32" s="1"/>
  <c r="Q353" i="32" s="1"/>
  <c r="R353" i="32" s="1"/>
  <c r="S353" i="32" s="1"/>
  <c r="T353" i="32" s="1"/>
  <c r="U353" i="32" s="1"/>
  <c r="V353" i="32" s="1"/>
  <c r="W353" i="32" s="1"/>
  <c r="X353" i="32" s="1"/>
  <c r="Y353" i="32" s="1"/>
  <c r="Z353" i="32" s="1"/>
  <c r="AA353" i="32" s="1"/>
  <c r="AB353" i="32" s="1"/>
  <c r="AC353" i="32" s="1"/>
  <c r="AD353" i="32" s="1"/>
  <c r="AE353" i="32" s="1"/>
  <c r="AF353" i="32" s="1"/>
  <c r="AG353" i="32" s="1"/>
  <c r="AH353" i="32" s="1"/>
  <c r="AI353" i="32" s="1"/>
  <c r="AJ353" i="32" s="1"/>
  <c r="AK353" i="32" s="1"/>
  <c r="AL353" i="32" s="1"/>
  <c r="AM353" i="32" s="1"/>
  <c r="AN353" i="32" s="1"/>
  <c r="AO353" i="32" s="1"/>
  <c r="AP353" i="32" s="1"/>
  <c r="AQ353" i="32" s="1"/>
  <c r="AR353" i="32" s="1"/>
  <c r="AS353" i="32" s="1"/>
  <c r="AT353" i="32" s="1"/>
  <c r="AU353" i="32" s="1"/>
  <c r="AV353" i="32" s="1"/>
  <c r="AW353" i="32" s="1"/>
  <c r="AX353" i="32" s="1"/>
  <c r="AY353" i="32" s="1"/>
  <c r="AZ353" i="32" s="1"/>
  <c r="BA353" i="32" s="1"/>
  <c r="BB353" i="32" s="1"/>
  <c r="BC353" i="32" s="1"/>
  <c r="BD353" i="32" s="1"/>
  <c r="BE353" i="32" s="1"/>
  <c r="BF353" i="32" s="1"/>
  <c r="BG353" i="32" s="1"/>
  <c r="BH353" i="32" s="1"/>
  <c r="BI353" i="32" s="1"/>
  <c r="BJ353" i="32" s="1"/>
  <c r="BK353" i="32" s="1"/>
  <c r="BL353" i="32" s="1"/>
  <c r="BM353" i="32" s="1"/>
  <c r="BN353" i="32" s="1"/>
  <c r="BO353" i="32" s="1"/>
  <c r="BP353" i="32" s="1"/>
  <c r="BQ353" i="32" s="1"/>
  <c r="BR353" i="32" s="1"/>
  <c r="BS353" i="32" s="1"/>
  <c r="BT353" i="32" s="1"/>
  <c r="BU353" i="32" s="1"/>
  <c r="BV353" i="32" s="1"/>
  <c r="BW353" i="32" s="1"/>
  <c r="BX353" i="32" s="1"/>
  <c r="BY353" i="32" s="1"/>
  <c r="BZ353" i="32" s="1"/>
  <c r="CA353" i="32" s="1"/>
  <c r="CB353" i="32" s="1"/>
  <c r="CC353" i="32" s="1"/>
  <c r="CD353" i="32" s="1"/>
  <c r="CE353" i="32" s="1"/>
  <c r="CF353" i="32" s="1"/>
  <c r="CG353" i="32" s="1"/>
  <c r="CH353" i="32" s="1"/>
  <c r="CI353" i="32" s="1"/>
  <c r="CJ353" i="32" s="1"/>
  <c r="CK353" i="32" s="1"/>
  <c r="CL353" i="32" s="1"/>
  <c r="CM353" i="32" s="1"/>
  <c r="CN353" i="32" s="1"/>
  <c r="CO353" i="32" s="1"/>
  <c r="CP353" i="32" s="1"/>
  <c r="CQ353" i="32" s="1"/>
  <c r="CR353" i="32" s="1"/>
  <c r="CS353" i="32" s="1"/>
  <c r="D213" i="32"/>
  <c r="E213" i="32" s="1"/>
  <c r="F213" i="32" s="1"/>
  <c r="G213" i="32" s="1"/>
  <c r="H213" i="32" s="1"/>
  <c r="I213" i="32" s="1"/>
  <c r="J213" i="32" s="1"/>
  <c r="K213" i="32" s="1"/>
  <c r="L213" i="32" s="1"/>
  <c r="M213" i="32" s="1"/>
  <c r="N213" i="32" s="1"/>
  <c r="O213" i="32" s="1"/>
  <c r="P213" i="32" s="1"/>
  <c r="Q213" i="32" s="1"/>
  <c r="R213" i="32" s="1"/>
  <c r="S213" i="32" s="1"/>
  <c r="T213" i="32" s="1"/>
  <c r="U213" i="32" s="1"/>
  <c r="V213" i="32" s="1"/>
  <c r="W213" i="32" s="1"/>
  <c r="X213" i="32" s="1"/>
  <c r="Y213" i="32" s="1"/>
  <c r="Z213" i="32" s="1"/>
  <c r="AA213" i="32" s="1"/>
  <c r="AB213" i="32" s="1"/>
  <c r="AC213" i="32" s="1"/>
  <c r="AD213" i="32" s="1"/>
  <c r="AE213" i="32" s="1"/>
  <c r="AF213" i="32" s="1"/>
  <c r="AG213" i="32" s="1"/>
  <c r="AH213" i="32" s="1"/>
  <c r="AI213" i="32" s="1"/>
  <c r="AJ213" i="32" s="1"/>
  <c r="AK213" i="32" s="1"/>
  <c r="AL213" i="32" s="1"/>
  <c r="AM213" i="32" s="1"/>
  <c r="AN213" i="32" s="1"/>
  <c r="AO213" i="32" s="1"/>
  <c r="AP213" i="32" s="1"/>
  <c r="AQ213" i="32" s="1"/>
  <c r="AR213" i="32" s="1"/>
  <c r="AS213" i="32" s="1"/>
  <c r="AT213" i="32" s="1"/>
  <c r="AU213" i="32" s="1"/>
  <c r="AV213" i="32" s="1"/>
  <c r="AW213" i="32" s="1"/>
  <c r="AX213" i="32" s="1"/>
  <c r="AY213" i="32" s="1"/>
  <c r="AZ213" i="32" s="1"/>
  <c r="BA213" i="32" s="1"/>
  <c r="BB213" i="32" s="1"/>
  <c r="BC213" i="32" s="1"/>
  <c r="BD213" i="32" s="1"/>
  <c r="BE213" i="32" s="1"/>
  <c r="BF213" i="32" s="1"/>
  <c r="BG213" i="32" s="1"/>
  <c r="BH213" i="32" s="1"/>
  <c r="BI213" i="32" s="1"/>
  <c r="BJ213" i="32" s="1"/>
  <c r="BK213" i="32" s="1"/>
  <c r="BL213" i="32" s="1"/>
  <c r="BM213" i="32" s="1"/>
  <c r="BN213" i="32" s="1"/>
  <c r="BO213" i="32" s="1"/>
  <c r="BP213" i="32" s="1"/>
  <c r="BQ213" i="32" s="1"/>
  <c r="BR213" i="32" s="1"/>
  <c r="BS213" i="32" s="1"/>
  <c r="BT213" i="32" s="1"/>
  <c r="BU213" i="32" s="1"/>
  <c r="BV213" i="32" s="1"/>
  <c r="BW213" i="32" s="1"/>
  <c r="BX213" i="32" s="1"/>
  <c r="BY213" i="32" s="1"/>
  <c r="BZ213" i="32" s="1"/>
  <c r="CA213" i="32" s="1"/>
  <c r="CB213" i="32" s="1"/>
  <c r="CC213" i="32" s="1"/>
  <c r="CD213" i="32" s="1"/>
  <c r="CE213" i="32" s="1"/>
  <c r="CF213" i="32" s="1"/>
  <c r="CG213" i="32" s="1"/>
  <c r="CH213" i="32" s="1"/>
  <c r="CI213" i="32" s="1"/>
  <c r="CJ213" i="32" s="1"/>
  <c r="CK213" i="32" s="1"/>
  <c r="CL213" i="32" s="1"/>
  <c r="CM213" i="32" s="1"/>
  <c r="CN213" i="32" s="1"/>
  <c r="CO213" i="32" s="1"/>
  <c r="CP213" i="32" s="1"/>
  <c r="CQ213" i="32" s="1"/>
  <c r="CR213" i="32" s="1"/>
  <c r="CS213" i="32" s="1"/>
  <c r="D73" i="32"/>
  <c r="E73" i="32" s="1"/>
  <c r="F73" i="32" s="1"/>
  <c r="G73" i="32" s="1"/>
  <c r="H73" i="32" s="1"/>
  <c r="I73" i="32" s="1"/>
  <c r="J73" i="32" s="1"/>
  <c r="K73" i="32" s="1"/>
  <c r="L73" i="32" s="1"/>
  <c r="M73" i="32" s="1"/>
  <c r="N73" i="32" s="1"/>
  <c r="O73" i="32" s="1"/>
  <c r="P73" i="32" s="1"/>
  <c r="Q73" i="32" s="1"/>
  <c r="R73" i="32" s="1"/>
  <c r="S73" i="32" s="1"/>
  <c r="T73" i="32" s="1"/>
  <c r="U73" i="32" s="1"/>
  <c r="V73" i="32" s="1"/>
  <c r="W73" i="32" s="1"/>
  <c r="X73" i="32" s="1"/>
  <c r="Y73" i="32" s="1"/>
  <c r="Z73" i="32" s="1"/>
  <c r="AA73" i="32" s="1"/>
  <c r="AB73" i="32" s="1"/>
  <c r="AC73" i="32" s="1"/>
  <c r="AD73" i="32" s="1"/>
  <c r="AE73" i="32" s="1"/>
  <c r="AF73" i="32" s="1"/>
  <c r="AG73" i="32" s="1"/>
  <c r="AH73" i="32" s="1"/>
  <c r="AI73" i="32" s="1"/>
  <c r="AJ73" i="32" s="1"/>
  <c r="AK73" i="32" s="1"/>
  <c r="AL73" i="32" s="1"/>
  <c r="AM73" i="32" s="1"/>
  <c r="AN73" i="32" s="1"/>
  <c r="AO73" i="32" s="1"/>
  <c r="AP73" i="32" s="1"/>
  <c r="AQ73" i="32" s="1"/>
  <c r="AR73" i="32" s="1"/>
  <c r="AS73" i="32" s="1"/>
  <c r="AT73" i="32" s="1"/>
  <c r="AU73" i="32" s="1"/>
  <c r="AV73" i="32" s="1"/>
  <c r="AW73" i="32" s="1"/>
  <c r="AX73" i="32" s="1"/>
  <c r="AY73" i="32" s="1"/>
  <c r="AZ73" i="32" s="1"/>
  <c r="BA73" i="32" s="1"/>
  <c r="BB73" i="32" s="1"/>
  <c r="BC73" i="32" s="1"/>
  <c r="BD73" i="32" s="1"/>
  <c r="BE73" i="32" s="1"/>
  <c r="BF73" i="32" s="1"/>
  <c r="BG73" i="32" s="1"/>
  <c r="BH73" i="32" s="1"/>
  <c r="BI73" i="32" s="1"/>
  <c r="BJ73" i="32" s="1"/>
  <c r="BK73" i="32" s="1"/>
  <c r="BL73" i="32" s="1"/>
  <c r="BM73" i="32" s="1"/>
  <c r="BN73" i="32" s="1"/>
  <c r="BO73" i="32" s="1"/>
  <c r="BP73" i="32" s="1"/>
  <c r="BQ73" i="32" s="1"/>
  <c r="BR73" i="32" s="1"/>
  <c r="BS73" i="32" s="1"/>
  <c r="BT73" i="32" s="1"/>
  <c r="BU73" i="32" s="1"/>
  <c r="BV73" i="32" s="1"/>
  <c r="BW73" i="32" s="1"/>
  <c r="BX73" i="32" s="1"/>
  <c r="BY73" i="32" s="1"/>
  <c r="BZ73" i="32" s="1"/>
  <c r="CA73" i="32" s="1"/>
  <c r="CB73" i="32" s="1"/>
  <c r="CC73" i="32" s="1"/>
  <c r="CD73" i="32" s="1"/>
  <c r="CE73" i="32" s="1"/>
  <c r="CF73" i="32" s="1"/>
  <c r="CG73" i="32" s="1"/>
  <c r="CH73" i="32" s="1"/>
  <c r="CI73" i="32" s="1"/>
  <c r="CJ73" i="32" s="1"/>
  <c r="CK73" i="32" s="1"/>
  <c r="CL73" i="32" s="1"/>
  <c r="CM73" i="32" s="1"/>
  <c r="CN73" i="32" s="1"/>
  <c r="CO73" i="32" s="1"/>
  <c r="CP73" i="32" s="1"/>
  <c r="CQ73" i="32" s="1"/>
  <c r="CR73" i="32" s="1"/>
  <c r="CS73" i="32" s="1"/>
  <c r="D193" i="32"/>
  <c r="D342" i="32"/>
  <c r="E342" i="32" s="1"/>
  <c r="F342" i="32" s="1"/>
  <c r="G342" i="32" s="1"/>
  <c r="H342" i="32" s="1"/>
  <c r="I342" i="32" s="1"/>
  <c r="J342" i="32" s="1"/>
  <c r="K342" i="32" s="1"/>
  <c r="L342" i="32" s="1"/>
  <c r="M342" i="32" s="1"/>
  <c r="N342" i="32" s="1"/>
  <c r="O342" i="32" s="1"/>
  <c r="P342" i="32" s="1"/>
  <c r="Q342" i="32" s="1"/>
  <c r="R342" i="32" s="1"/>
  <c r="S342" i="32" s="1"/>
  <c r="T342" i="32" s="1"/>
  <c r="U342" i="32" s="1"/>
  <c r="V342" i="32" s="1"/>
  <c r="W342" i="32" s="1"/>
  <c r="X342" i="32" s="1"/>
  <c r="Y342" i="32" s="1"/>
  <c r="Z342" i="32" s="1"/>
  <c r="AA342" i="32" s="1"/>
  <c r="AB342" i="32" s="1"/>
  <c r="AC342" i="32" s="1"/>
  <c r="AD342" i="32" s="1"/>
  <c r="AE342" i="32" s="1"/>
  <c r="AF342" i="32" s="1"/>
  <c r="AG342" i="32" s="1"/>
  <c r="AH342" i="32" s="1"/>
  <c r="AI342" i="32" s="1"/>
  <c r="AJ342" i="32" s="1"/>
  <c r="AK342" i="32" s="1"/>
  <c r="AL342" i="32" s="1"/>
  <c r="AM342" i="32" s="1"/>
  <c r="AN342" i="32" s="1"/>
  <c r="AO342" i="32" s="1"/>
  <c r="AP342" i="32" s="1"/>
  <c r="AQ342" i="32" s="1"/>
  <c r="AR342" i="32" s="1"/>
  <c r="AS342" i="32" s="1"/>
  <c r="AT342" i="32" s="1"/>
  <c r="AU342" i="32" s="1"/>
  <c r="AV342" i="32" s="1"/>
  <c r="AW342" i="32" s="1"/>
  <c r="AX342" i="32" s="1"/>
  <c r="AY342" i="32" s="1"/>
  <c r="AZ342" i="32" s="1"/>
  <c r="BA342" i="32" s="1"/>
  <c r="BB342" i="32" s="1"/>
  <c r="BC342" i="32" s="1"/>
  <c r="BD342" i="32" s="1"/>
  <c r="BE342" i="32" s="1"/>
  <c r="BF342" i="32" s="1"/>
  <c r="BG342" i="32" s="1"/>
  <c r="BH342" i="32" s="1"/>
  <c r="BI342" i="32" s="1"/>
  <c r="BJ342" i="32" s="1"/>
  <c r="BK342" i="32" s="1"/>
  <c r="BL342" i="32" s="1"/>
  <c r="BM342" i="32" s="1"/>
  <c r="BN342" i="32" s="1"/>
  <c r="BO342" i="32" s="1"/>
  <c r="BP342" i="32" s="1"/>
  <c r="BQ342" i="32" s="1"/>
  <c r="BR342" i="32" s="1"/>
  <c r="BS342" i="32" s="1"/>
  <c r="BT342" i="32" s="1"/>
  <c r="BU342" i="32" s="1"/>
  <c r="BV342" i="32" s="1"/>
  <c r="BW342" i="32" s="1"/>
  <c r="BX342" i="32" s="1"/>
  <c r="BY342" i="32" s="1"/>
  <c r="BZ342" i="32" s="1"/>
  <c r="CA342" i="32" s="1"/>
  <c r="CB342" i="32" s="1"/>
  <c r="CC342" i="32" s="1"/>
  <c r="CD342" i="32" s="1"/>
  <c r="CE342" i="32" s="1"/>
  <c r="CF342" i="32" s="1"/>
  <c r="CG342" i="32" s="1"/>
  <c r="CH342" i="32" s="1"/>
  <c r="CI342" i="32" s="1"/>
  <c r="CJ342" i="32" s="1"/>
  <c r="CK342" i="32" s="1"/>
  <c r="CL342" i="32" s="1"/>
  <c r="CM342" i="32" s="1"/>
  <c r="CN342" i="32" s="1"/>
  <c r="CO342" i="32" s="1"/>
  <c r="CP342" i="32" s="1"/>
  <c r="CQ342" i="32" s="1"/>
  <c r="CR342" i="32" s="1"/>
  <c r="CS342" i="32" s="1"/>
  <c r="D202" i="32"/>
  <c r="E202" i="32" s="1"/>
  <c r="F202" i="32" s="1"/>
  <c r="G202" i="32" s="1"/>
  <c r="H202" i="32" s="1"/>
  <c r="I202" i="32" s="1"/>
  <c r="J202" i="32" s="1"/>
  <c r="K202" i="32" s="1"/>
  <c r="L202" i="32" s="1"/>
  <c r="M202" i="32" s="1"/>
  <c r="N202" i="32" s="1"/>
  <c r="O202" i="32" s="1"/>
  <c r="P202" i="32" s="1"/>
  <c r="Q202" i="32" s="1"/>
  <c r="R202" i="32" s="1"/>
  <c r="S202" i="32" s="1"/>
  <c r="T202" i="32" s="1"/>
  <c r="U202" i="32" s="1"/>
  <c r="V202" i="32" s="1"/>
  <c r="W202" i="32" s="1"/>
  <c r="X202" i="32" s="1"/>
  <c r="Y202" i="32" s="1"/>
  <c r="Z202" i="32" s="1"/>
  <c r="AA202" i="32" s="1"/>
  <c r="AB202" i="32" s="1"/>
  <c r="AC202" i="32" s="1"/>
  <c r="AD202" i="32" s="1"/>
  <c r="AE202" i="32" s="1"/>
  <c r="AF202" i="32" s="1"/>
  <c r="AG202" i="32" s="1"/>
  <c r="AH202" i="32" s="1"/>
  <c r="AI202" i="32" s="1"/>
  <c r="AJ202" i="32" s="1"/>
  <c r="AK202" i="32" s="1"/>
  <c r="AL202" i="32" s="1"/>
  <c r="AM202" i="32" s="1"/>
  <c r="AN202" i="32" s="1"/>
  <c r="AO202" i="32" s="1"/>
  <c r="AP202" i="32" s="1"/>
  <c r="AQ202" i="32" s="1"/>
  <c r="AR202" i="32" s="1"/>
  <c r="AS202" i="32" s="1"/>
  <c r="AT202" i="32" s="1"/>
  <c r="AU202" i="32" s="1"/>
  <c r="AV202" i="32" s="1"/>
  <c r="AW202" i="32" s="1"/>
  <c r="AX202" i="32" s="1"/>
  <c r="AY202" i="32" s="1"/>
  <c r="AZ202" i="32" s="1"/>
  <c r="BA202" i="32" s="1"/>
  <c r="BB202" i="32" s="1"/>
  <c r="BC202" i="32" s="1"/>
  <c r="BD202" i="32" s="1"/>
  <c r="BE202" i="32" s="1"/>
  <c r="BF202" i="32" s="1"/>
  <c r="BG202" i="32" s="1"/>
  <c r="BH202" i="32" s="1"/>
  <c r="BI202" i="32" s="1"/>
  <c r="BJ202" i="32" s="1"/>
  <c r="BK202" i="32" s="1"/>
  <c r="BL202" i="32" s="1"/>
  <c r="BM202" i="32" s="1"/>
  <c r="BN202" i="32" s="1"/>
  <c r="BO202" i="32" s="1"/>
  <c r="BP202" i="32" s="1"/>
  <c r="BQ202" i="32" s="1"/>
  <c r="BR202" i="32" s="1"/>
  <c r="BS202" i="32" s="1"/>
  <c r="BT202" i="32" s="1"/>
  <c r="BU202" i="32" s="1"/>
  <c r="BV202" i="32" s="1"/>
  <c r="BW202" i="32" s="1"/>
  <c r="BX202" i="32" s="1"/>
  <c r="BY202" i="32" s="1"/>
  <c r="BZ202" i="32" s="1"/>
  <c r="CA202" i="32" s="1"/>
  <c r="CB202" i="32" s="1"/>
  <c r="CC202" i="32" s="1"/>
  <c r="CD202" i="32" s="1"/>
  <c r="CE202" i="32" s="1"/>
  <c r="CF202" i="32" s="1"/>
  <c r="CG202" i="32" s="1"/>
  <c r="CH202" i="32" s="1"/>
  <c r="CI202" i="32" s="1"/>
  <c r="CJ202" i="32" s="1"/>
  <c r="CK202" i="32" s="1"/>
  <c r="CL202" i="32" s="1"/>
  <c r="CM202" i="32" s="1"/>
  <c r="CN202" i="32" s="1"/>
  <c r="CO202" i="32" s="1"/>
  <c r="CP202" i="32" s="1"/>
  <c r="CQ202" i="32" s="1"/>
  <c r="CR202" i="32" s="1"/>
  <c r="CS202" i="32" s="1"/>
  <c r="D62" i="32"/>
  <c r="E62" i="32" s="1"/>
  <c r="F62" i="32" s="1"/>
  <c r="G62" i="32" s="1"/>
  <c r="H62" i="32" s="1"/>
  <c r="I62" i="32" s="1"/>
  <c r="J62" i="32" s="1"/>
  <c r="K62" i="32" s="1"/>
  <c r="L62" i="32" s="1"/>
  <c r="M62" i="32" s="1"/>
  <c r="N62" i="32" s="1"/>
  <c r="O62" i="32" s="1"/>
  <c r="P62" i="32" s="1"/>
  <c r="Q62" i="32" s="1"/>
  <c r="R62" i="32" s="1"/>
  <c r="S62" i="32" s="1"/>
  <c r="T62" i="32" s="1"/>
  <c r="U62" i="32" s="1"/>
  <c r="V62" i="32" s="1"/>
  <c r="W62" i="32" s="1"/>
  <c r="X62" i="32" s="1"/>
  <c r="Y62" i="32" s="1"/>
  <c r="Z62" i="32" s="1"/>
  <c r="AA62" i="32" s="1"/>
  <c r="AB62" i="32" s="1"/>
  <c r="AC62" i="32" s="1"/>
  <c r="AD62" i="32" s="1"/>
  <c r="AE62" i="32" s="1"/>
  <c r="AF62" i="32" s="1"/>
  <c r="AG62" i="32" s="1"/>
  <c r="AH62" i="32" s="1"/>
  <c r="AI62" i="32" s="1"/>
  <c r="AJ62" i="32" s="1"/>
  <c r="AK62" i="32" s="1"/>
  <c r="AL62" i="32" s="1"/>
  <c r="AM62" i="32" s="1"/>
  <c r="AN62" i="32" s="1"/>
  <c r="AO62" i="32" s="1"/>
  <c r="AP62" i="32" s="1"/>
  <c r="AQ62" i="32" s="1"/>
  <c r="AR62" i="32" s="1"/>
  <c r="AS62" i="32" s="1"/>
  <c r="AT62" i="32" s="1"/>
  <c r="AU62" i="32" s="1"/>
  <c r="AV62" i="32" s="1"/>
  <c r="AW62" i="32" s="1"/>
  <c r="AX62" i="32" s="1"/>
  <c r="AY62" i="32" s="1"/>
  <c r="AZ62" i="32" s="1"/>
  <c r="BA62" i="32" s="1"/>
  <c r="BB62" i="32" s="1"/>
  <c r="BC62" i="32" s="1"/>
  <c r="BD62" i="32" s="1"/>
  <c r="BE62" i="32" s="1"/>
  <c r="BF62" i="32" s="1"/>
  <c r="BG62" i="32" s="1"/>
  <c r="BH62" i="32" s="1"/>
  <c r="BI62" i="32" s="1"/>
  <c r="BJ62" i="32" s="1"/>
  <c r="BK62" i="32" s="1"/>
  <c r="BL62" i="32" s="1"/>
  <c r="BM62" i="32" s="1"/>
  <c r="BN62" i="32" s="1"/>
  <c r="BO62" i="32" s="1"/>
  <c r="BP62" i="32" s="1"/>
  <c r="BQ62" i="32" s="1"/>
  <c r="BR62" i="32" s="1"/>
  <c r="BS62" i="32" s="1"/>
  <c r="BT62" i="32" s="1"/>
  <c r="BU62" i="32" s="1"/>
  <c r="BV62" i="32" s="1"/>
  <c r="BW62" i="32" s="1"/>
  <c r="BX62" i="32" s="1"/>
  <c r="BY62" i="32" s="1"/>
  <c r="BZ62" i="32" s="1"/>
  <c r="CA62" i="32" s="1"/>
  <c r="CB62" i="32" s="1"/>
  <c r="CC62" i="32" s="1"/>
  <c r="CD62" i="32" s="1"/>
  <c r="CE62" i="32" s="1"/>
  <c r="CF62" i="32" s="1"/>
  <c r="CG62" i="32" s="1"/>
  <c r="CH62" i="32" s="1"/>
  <c r="CI62" i="32" s="1"/>
  <c r="CJ62" i="32" s="1"/>
  <c r="CK62" i="32" s="1"/>
  <c r="CL62" i="32" s="1"/>
  <c r="CM62" i="32" s="1"/>
  <c r="CN62" i="32" s="1"/>
  <c r="CO62" i="32" s="1"/>
  <c r="CP62" i="32" s="1"/>
  <c r="CQ62" i="32" s="1"/>
  <c r="CR62" i="32" s="1"/>
  <c r="CS62" i="32" s="1"/>
  <c r="D347" i="32"/>
  <c r="E347" i="32" s="1"/>
  <c r="F347" i="32" s="1"/>
  <c r="G347" i="32" s="1"/>
  <c r="H347" i="32" s="1"/>
  <c r="I347" i="32" s="1"/>
  <c r="J347" i="32" s="1"/>
  <c r="K347" i="32" s="1"/>
  <c r="L347" i="32" s="1"/>
  <c r="M347" i="32" s="1"/>
  <c r="N347" i="32" s="1"/>
  <c r="O347" i="32" s="1"/>
  <c r="P347" i="32" s="1"/>
  <c r="Q347" i="32" s="1"/>
  <c r="R347" i="32" s="1"/>
  <c r="S347" i="32" s="1"/>
  <c r="T347" i="32" s="1"/>
  <c r="U347" i="32" s="1"/>
  <c r="V347" i="32" s="1"/>
  <c r="W347" i="32" s="1"/>
  <c r="X347" i="32" s="1"/>
  <c r="Y347" i="32" s="1"/>
  <c r="Z347" i="32" s="1"/>
  <c r="AA347" i="32" s="1"/>
  <c r="AB347" i="32" s="1"/>
  <c r="AC347" i="32" s="1"/>
  <c r="AD347" i="32" s="1"/>
  <c r="AE347" i="32" s="1"/>
  <c r="AF347" i="32" s="1"/>
  <c r="AG347" i="32" s="1"/>
  <c r="AH347" i="32" s="1"/>
  <c r="AI347" i="32" s="1"/>
  <c r="AJ347" i="32" s="1"/>
  <c r="AK347" i="32" s="1"/>
  <c r="AL347" i="32" s="1"/>
  <c r="AM347" i="32" s="1"/>
  <c r="AN347" i="32" s="1"/>
  <c r="AO347" i="32" s="1"/>
  <c r="AP347" i="32" s="1"/>
  <c r="AQ347" i="32" s="1"/>
  <c r="AR347" i="32" s="1"/>
  <c r="AS347" i="32" s="1"/>
  <c r="AT347" i="32" s="1"/>
  <c r="AU347" i="32" s="1"/>
  <c r="AV347" i="32" s="1"/>
  <c r="AW347" i="32" s="1"/>
  <c r="AX347" i="32" s="1"/>
  <c r="AY347" i="32" s="1"/>
  <c r="AZ347" i="32" s="1"/>
  <c r="BA347" i="32" s="1"/>
  <c r="BB347" i="32" s="1"/>
  <c r="BC347" i="32" s="1"/>
  <c r="BD347" i="32" s="1"/>
  <c r="BE347" i="32" s="1"/>
  <c r="BF347" i="32" s="1"/>
  <c r="BG347" i="32" s="1"/>
  <c r="BH347" i="32" s="1"/>
  <c r="BI347" i="32" s="1"/>
  <c r="BJ347" i="32" s="1"/>
  <c r="BK347" i="32" s="1"/>
  <c r="BL347" i="32" s="1"/>
  <c r="BM347" i="32" s="1"/>
  <c r="BN347" i="32" s="1"/>
  <c r="BO347" i="32" s="1"/>
  <c r="BP347" i="32" s="1"/>
  <c r="BQ347" i="32" s="1"/>
  <c r="BR347" i="32" s="1"/>
  <c r="BS347" i="32" s="1"/>
  <c r="BT347" i="32" s="1"/>
  <c r="BU347" i="32" s="1"/>
  <c r="BV347" i="32" s="1"/>
  <c r="BW347" i="32" s="1"/>
  <c r="BX347" i="32" s="1"/>
  <c r="BY347" i="32" s="1"/>
  <c r="BZ347" i="32" s="1"/>
  <c r="CA347" i="32" s="1"/>
  <c r="CB347" i="32" s="1"/>
  <c r="CC347" i="32" s="1"/>
  <c r="CD347" i="32" s="1"/>
  <c r="CE347" i="32" s="1"/>
  <c r="CF347" i="32" s="1"/>
  <c r="CG347" i="32" s="1"/>
  <c r="CH347" i="32" s="1"/>
  <c r="CI347" i="32" s="1"/>
  <c r="CJ347" i="32" s="1"/>
  <c r="CK347" i="32" s="1"/>
  <c r="CL347" i="32" s="1"/>
  <c r="CM347" i="32" s="1"/>
  <c r="CN347" i="32" s="1"/>
  <c r="CO347" i="32" s="1"/>
  <c r="CP347" i="32" s="1"/>
  <c r="CQ347" i="32" s="1"/>
  <c r="CR347" i="32" s="1"/>
  <c r="CS347" i="32" s="1"/>
  <c r="D207" i="32"/>
  <c r="E207" i="32" s="1"/>
  <c r="F207" i="32" s="1"/>
  <c r="G207" i="32" s="1"/>
  <c r="H207" i="32" s="1"/>
  <c r="I207" i="32" s="1"/>
  <c r="J207" i="32" s="1"/>
  <c r="K207" i="32" s="1"/>
  <c r="L207" i="32" s="1"/>
  <c r="M207" i="32" s="1"/>
  <c r="N207" i="32" s="1"/>
  <c r="O207" i="32" s="1"/>
  <c r="P207" i="32" s="1"/>
  <c r="Q207" i="32" s="1"/>
  <c r="R207" i="32" s="1"/>
  <c r="S207" i="32" s="1"/>
  <c r="T207" i="32" s="1"/>
  <c r="U207" i="32" s="1"/>
  <c r="V207" i="32" s="1"/>
  <c r="W207" i="32" s="1"/>
  <c r="X207" i="32" s="1"/>
  <c r="Y207" i="32" s="1"/>
  <c r="Z207" i="32" s="1"/>
  <c r="AA207" i="32" s="1"/>
  <c r="AB207" i="32" s="1"/>
  <c r="AC207" i="32" s="1"/>
  <c r="AD207" i="32" s="1"/>
  <c r="AE207" i="32" s="1"/>
  <c r="AF207" i="32" s="1"/>
  <c r="AG207" i="32" s="1"/>
  <c r="AH207" i="32" s="1"/>
  <c r="AI207" i="32" s="1"/>
  <c r="AJ207" i="32" s="1"/>
  <c r="AK207" i="32" s="1"/>
  <c r="AL207" i="32" s="1"/>
  <c r="AM207" i="32" s="1"/>
  <c r="AN207" i="32" s="1"/>
  <c r="AO207" i="32" s="1"/>
  <c r="AP207" i="32" s="1"/>
  <c r="AQ207" i="32" s="1"/>
  <c r="AR207" i="32" s="1"/>
  <c r="AS207" i="32" s="1"/>
  <c r="AT207" i="32" s="1"/>
  <c r="AU207" i="32" s="1"/>
  <c r="AV207" i="32" s="1"/>
  <c r="AW207" i="32" s="1"/>
  <c r="AX207" i="32" s="1"/>
  <c r="AY207" i="32" s="1"/>
  <c r="AZ207" i="32" s="1"/>
  <c r="BA207" i="32" s="1"/>
  <c r="BB207" i="32" s="1"/>
  <c r="BC207" i="32" s="1"/>
  <c r="BD207" i="32" s="1"/>
  <c r="BE207" i="32" s="1"/>
  <c r="BF207" i="32" s="1"/>
  <c r="BG207" i="32" s="1"/>
  <c r="BH207" i="32" s="1"/>
  <c r="BI207" i="32" s="1"/>
  <c r="BJ207" i="32" s="1"/>
  <c r="BK207" i="32" s="1"/>
  <c r="BL207" i="32" s="1"/>
  <c r="BM207" i="32" s="1"/>
  <c r="BN207" i="32" s="1"/>
  <c r="BO207" i="32" s="1"/>
  <c r="BP207" i="32" s="1"/>
  <c r="BQ207" i="32" s="1"/>
  <c r="BR207" i="32" s="1"/>
  <c r="BS207" i="32" s="1"/>
  <c r="BT207" i="32" s="1"/>
  <c r="BU207" i="32" s="1"/>
  <c r="BV207" i="32" s="1"/>
  <c r="BW207" i="32" s="1"/>
  <c r="BX207" i="32" s="1"/>
  <c r="BY207" i="32" s="1"/>
  <c r="BZ207" i="32" s="1"/>
  <c r="CA207" i="32" s="1"/>
  <c r="CB207" i="32" s="1"/>
  <c r="CC207" i="32" s="1"/>
  <c r="CD207" i="32" s="1"/>
  <c r="CE207" i="32" s="1"/>
  <c r="CF207" i="32" s="1"/>
  <c r="CG207" i="32" s="1"/>
  <c r="CH207" i="32" s="1"/>
  <c r="CI207" i="32" s="1"/>
  <c r="CJ207" i="32" s="1"/>
  <c r="CK207" i="32" s="1"/>
  <c r="CL207" i="32" s="1"/>
  <c r="CM207" i="32" s="1"/>
  <c r="CN207" i="32" s="1"/>
  <c r="CO207" i="32" s="1"/>
  <c r="CP207" i="32" s="1"/>
  <c r="CQ207" i="32" s="1"/>
  <c r="CR207" i="32" s="1"/>
  <c r="CS207" i="32" s="1"/>
  <c r="D67" i="32"/>
  <c r="E67" i="32" s="1"/>
  <c r="F67" i="32" s="1"/>
  <c r="G67" i="32" s="1"/>
  <c r="H67" i="32" s="1"/>
  <c r="I67" i="32" s="1"/>
  <c r="J67" i="32" s="1"/>
  <c r="K67" i="32" s="1"/>
  <c r="L67" i="32" s="1"/>
  <c r="M67" i="32" s="1"/>
  <c r="N67" i="32" s="1"/>
  <c r="O67" i="32" s="1"/>
  <c r="P67" i="32" s="1"/>
  <c r="Q67" i="32" s="1"/>
  <c r="R67" i="32" s="1"/>
  <c r="S67" i="32" s="1"/>
  <c r="T67" i="32" s="1"/>
  <c r="U67" i="32" s="1"/>
  <c r="V67" i="32" s="1"/>
  <c r="W67" i="32" s="1"/>
  <c r="X67" i="32" s="1"/>
  <c r="Y67" i="32" s="1"/>
  <c r="Z67" i="32" s="1"/>
  <c r="AA67" i="32" s="1"/>
  <c r="AB67" i="32" s="1"/>
  <c r="AC67" i="32" s="1"/>
  <c r="AD67" i="32" s="1"/>
  <c r="AE67" i="32" s="1"/>
  <c r="AF67" i="32" s="1"/>
  <c r="AG67" i="32" s="1"/>
  <c r="AH67" i="32" s="1"/>
  <c r="AI67" i="32" s="1"/>
  <c r="AJ67" i="32" s="1"/>
  <c r="AK67" i="32" s="1"/>
  <c r="AL67" i="32" s="1"/>
  <c r="AM67" i="32" s="1"/>
  <c r="AN67" i="32" s="1"/>
  <c r="AO67" i="32" s="1"/>
  <c r="AP67" i="32" s="1"/>
  <c r="AQ67" i="32" s="1"/>
  <c r="AR67" i="32" s="1"/>
  <c r="AS67" i="32" s="1"/>
  <c r="AT67" i="32" s="1"/>
  <c r="AU67" i="32" s="1"/>
  <c r="AV67" i="32" s="1"/>
  <c r="AW67" i="32" s="1"/>
  <c r="AX67" i="32" s="1"/>
  <c r="AY67" i="32" s="1"/>
  <c r="AZ67" i="32" s="1"/>
  <c r="BA67" i="32" s="1"/>
  <c r="BB67" i="32" s="1"/>
  <c r="BC67" i="32" s="1"/>
  <c r="BD67" i="32" s="1"/>
  <c r="BE67" i="32" s="1"/>
  <c r="BF67" i="32" s="1"/>
  <c r="BG67" i="32" s="1"/>
  <c r="BH67" i="32" s="1"/>
  <c r="BI67" i="32" s="1"/>
  <c r="BJ67" i="32" s="1"/>
  <c r="BK67" i="32" s="1"/>
  <c r="BL67" i="32" s="1"/>
  <c r="BM67" i="32" s="1"/>
  <c r="BN67" i="32" s="1"/>
  <c r="BO67" i="32" s="1"/>
  <c r="BP67" i="32" s="1"/>
  <c r="BQ67" i="32" s="1"/>
  <c r="BR67" i="32" s="1"/>
  <c r="BS67" i="32" s="1"/>
  <c r="BT67" i="32" s="1"/>
  <c r="BU67" i="32" s="1"/>
  <c r="BV67" i="32" s="1"/>
  <c r="BW67" i="32" s="1"/>
  <c r="BX67" i="32" s="1"/>
  <c r="BY67" i="32" s="1"/>
  <c r="BZ67" i="32" s="1"/>
  <c r="CA67" i="32" s="1"/>
  <c r="CB67" i="32" s="1"/>
  <c r="CC67" i="32" s="1"/>
  <c r="CD67" i="32" s="1"/>
  <c r="CE67" i="32" s="1"/>
  <c r="CF67" i="32" s="1"/>
  <c r="CG67" i="32" s="1"/>
  <c r="CH67" i="32" s="1"/>
  <c r="CI67" i="32" s="1"/>
  <c r="CJ67" i="32" s="1"/>
  <c r="CK67" i="32" s="1"/>
  <c r="CL67" i="32" s="1"/>
  <c r="CM67" i="32" s="1"/>
  <c r="CN67" i="32" s="1"/>
  <c r="CO67" i="32" s="1"/>
  <c r="CP67" i="32" s="1"/>
  <c r="CQ67" i="32" s="1"/>
  <c r="CR67" i="32" s="1"/>
  <c r="CS67" i="32" s="1"/>
  <c r="D52" i="32"/>
  <c r="D346" i="32"/>
  <c r="E346" i="32" s="1"/>
  <c r="F346" i="32" s="1"/>
  <c r="G346" i="32" s="1"/>
  <c r="H346" i="32" s="1"/>
  <c r="I346" i="32" s="1"/>
  <c r="J346" i="32" s="1"/>
  <c r="K346" i="32" s="1"/>
  <c r="L346" i="32" s="1"/>
  <c r="M346" i="32" s="1"/>
  <c r="N346" i="32" s="1"/>
  <c r="O346" i="32" s="1"/>
  <c r="P346" i="32" s="1"/>
  <c r="Q346" i="32" s="1"/>
  <c r="R346" i="32" s="1"/>
  <c r="S346" i="32" s="1"/>
  <c r="T346" i="32" s="1"/>
  <c r="U346" i="32" s="1"/>
  <c r="V346" i="32" s="1"/>
  <c r="W346" i="32" s="1"/>
  <c r="X346" i="32" s="1"/>
  <c r="Y346" i="32" s="1"/>
  <c r="Z346" i="32" s="1"/>
  <c r="AA346" i="32" s="1"/>
  <c r="AB346" i="32" s="1"/>
  <c r="AC346" i="32" s="1"/>
  <c r="AD346" i="32" s="1"/>
  <c r="AE346" i="32" s="1"/>
  <c r="AF346" i="32" s="1"/>
  <c r="AG346" i="32" s="1"/>
  <c r="AH346" i="32" s="1"/>
  <c r="AI346" i="32" s="1"/>
  <c r="AJ346" i="32" s="1"/>
  <c r="AK346" i="32" s="1"/>
  <c r="AL346" i="32" s="1"/>
  <c r="AM346" i="32" s="1"/>
  <c r="AN346" i="32" s="1"/>
  <c r="AO346" i="32" s="1"/>
  <c r="AP346" i="32" s="1"/>
  <c r="AQ346" i="32" s="1"/>
  <c r="AR346" i="32" s="1"/>
  <c r="AS346" i="32" s="1"/>
  <c r="AT346" i="32" s="1"/>
  <c r="AU346" i="32" s="1"/>
  <c r="AV346" i="32" s="1"/>
  <c r="AW346" i="32" s="1"/>
  <c r="AX346" i="32" s="1"/>
  <c r="AY346" i="32" s="1"/>
  <c r="AZ346" i="32" s="1"/>
  <c r="BA346" i="32" s="1"/>
  <c r="BB346" i="32" s="1"/>
  <c r="BC346" i="32" s="1"/>
  <c r="BD346" i="32" s="1"/>
  <c r="BE346" i="32" s="1"/>
  <c r="BF346" i="32" s="1"/>
  <c r="BG346" i="32" s="1"/>
  <c r="BH346" i="32" s="1"/>
  <c r="BI346" i="32" s="1"/>
  <c r="BJ346" i="32" s="1"/>
  <c r="BK346" i="32" s="1"/>
  <c r="BL346" i="32" s="1"/>
  <c r="BM346" i="32" s="1"/>
  <c r="BN346" i="32" s="1"/>
  <c r="BO346" i="32" s="1"/>
  <c r="BP346" i="32" s="1"/>
  <c r="BQ346" i="32" s="1"/>
  <c r="BR346" i="32" s="1"/>
  <c r="BS346" i="32" s="1"/>
  <c r="BT346" i="32" s="1"/>
  <c r="BU346" i="32" s="1"/>
  <c r="BV346" i="32" s="1"/>
  <c r="BW346" i="32" s="1"/>
  <c r="BX346" i="32" s="1"/>
  <c r="BY346" i="32" s="1"/>
  <c r="BZ346" i="32" s="1"/>
  <c r="CA346" i="32" s="1"/>
  <c r="CB346" i="32" s="1"/>
  <c r="CC346" i="32" s="1"/>
  <c r="CD346" i="32" s="1"/>
  <c r="CE346" i="32" s="1"/>
  <c r="CF346" i="32" s="1"/>
  <c r="CG346" i="32" s="1"/>
  <c r="CH346" i="32" s="1"/>
  <c r="CI346" i="32" s="1"/>
  <c r="CJ346" i="32" s="1"/>
  <c r="CK346" i="32" s="1"/>
  <c r="CL346" i="32" s="1"/>
  <c r="CM346" i="32" s="1"/>
  <c r="CN346" i="32" s="1"/>
  <c r="CO346" i="32" s="1"/>
  <c r="CP346" i="32" s="1"/>
  <c r="CQ346" i="32" s="1"/>
  <c r="CR346" i="32" s="1"/>
  <c r="CS346" i="32" s="1"/>
  <c r="D206" i="32"/>
  <c r="E206" i="32" s="1"/>
  <c r="F206" i="32" s="1"/>
  <c r="G206" i="32" s="1"/>
  <c r="H206" i="32" s="1"/>
  <c r="I206" i="32" s="1"/>
  <c r="J206" i="32" s="1"/>
  <c r="K206" i="32" s="1"/>
  <c r="L206" i="32" s="1"/>
  <c r="M206" i="32" s="1"/>
  <c r="N206" i="32" s="1"/>
  <c r="O206" i="32" s="1"/>
  <c r="P206" i="32" s="1"/>
  <c r="Q206" i="32" s="1"/>
  <c r="R206" i="32" s="1"/>
  <c r="S206" i="32" s="1"/>
  <c r="T206" i="32" s="1"/>
  <c r="U206" i="32" s="1"/>
  <c r="V206" i="32" s="1"/>
  <c r="W206" i="32" s="1"/>
  <c r="X206" i="32" s="1"/>
  <c r="Y206" i="32" s="1"/>
  <c r="Z206" i="32" s="1"/>
  <c r="AA206" i="32" s="1"/>
  <c r="AB206" i="32" s="1"/>
  <c r="AC206" i="32" s="1"/>
  <c r="AD206" i="32" s="1"/>
  <c r="AE206" i="32" s="1"/>
  <c r="AF206" i="32" s="1"/>
  <c r="AG206" i="32" s="1"/>
  <c r="AH206" i="32" s="1"/>
  <c r="AI206" i="32" s="1"/>
  <c r="AJ206" i="32" s="1"/>
  <c r="AK206" i="32" s="1"/>
  <c r="AL206" i="32" s="1"/>
  <c r="AM206" i="32" s="1"/>
  <c r="AN206" i="32" s="1"/>
  <c r="AO206" i="32" s="1"/>
  <c r="AP206" i="32" s="1"/>
  <c r="AQ206" i="32" s="1"/>
  <c r="AR206" i="32" s="1"/>
  <c r="AS206" i="32" s="1"/>
  <c r="AT206" i="32" s="1"/>
  <c r="AU206" i="32" s="1"/>
  <c r="AV206" i="32" s="1"/>
  <c r="AW206" i="32" s="1"/>
  <c r="AX206" i="32" s="1"/>
  <c r="AY206" i="32" s="1"/>
  <c r="AZ206" i="32" s="1"/>
  <c r="BA206" i="32" s="1"/>
  <c r="BB206" i="32" s="1"/>
  <c r="BC206" i="32" s="1"/>
  <c r="BD206" i="32" s="1"/>
  <c r="BE206" i="32" s="1"/>
  <c r="BF206" i="32" s="1"/>
  <c r="BG206" i="32" s="1"/>
  <c r="BH206" i="32" s="1"/>
  <c r="BI206" i="32" s="1"/>
  <c r="BJ206" i="32" s="1"/>
  <c r="BK206" i="32" s="1"/>
  <c r="BL206" i="32" s="1"/>
  <c r="BM206" i="32" s="1"/>
  <c r="BN206" i="32" s="1"/>
  <c r="BO206" i="32" s="1"/>
  <c r="BP206" i="32" s="1"/>
  <c r="BQ206" i="32" s="1"/>
  <c r="BR206" i="32" s="1"/>
  <c r="BS206" i="32" s="1"/>
  <c r="BT206" i="32" s="1"/>
  <c r="BU206" i="32" s="1"/>
  <c r="BV206" i="32" s="1"/>
  <c r="BW206" i="32" s="1"/>
  <c r="BX206" i="32" s="1"/>
  <c r="BY206" i="32" s="1"/>
  <c r="BZ206" i="32" s="1"/>
  <c r="CA206" i="32" s="1"/>
  <c r="CB206" i="32" s="1"/>
  <c r="CC206" i="32" s="1"/>
  <c r="CD206" i="32" s="1"/>
  <c r="CE206" i="32" s="1"/>
  <c r="CF206" i="32" s="1"/>
  <c r="CG206" i="32" s="1"/>
  <c r="CH206" i="32" s="1"/>
  <c r="CI206" i="32" s="1"/>
  <c r="CJ206" i="32" s="1"/>
  <c r="CK206" i="32" s="1"/>
  <c r="CL206" i="32" s="1"/>
  <c r="CM206" i="32" s="1"/>
  <c r="CN206" i="32" s="1"/>
  <c r="CO206" i="32" s="1"/>
  <c r="CP206" i="32" s="1"/>
  <c r="CQ206" i="32" s="1"/>
  <c r="CR206" i="32" s="1"/>
  <c r="CS206" i="32" s="1"/>
  <c r="D66" i="32"/>
  <c r="E66" i="32" s="1"/>
  <c r="F66" i="32" s="1"/>
  <c r="G66" i="32" s="1"/>
  <c r="H66" i="32" s="1"/>
  <c r="I66" i="32" s="1"/>
  <c r="J66" i="32" s="1"/>
  <c r="K66" i="32" s="1"/>
  <c r="L66" i="32" s="1"/>
  <c r="M66" i="32" s="1"/>
  <c r="N66" i="32" s="1"/>
  <c r="O66" i="32" s="1"/>
  <c r="P66" i="32" s="1"/>
  <c r="Q66" i="32" s="1"/>
  <c r="R66" i="32" s="1"/>
  <c r="S66" i="32" s="1"/>
  <c r="T66" i="32" s="1"/>
  <c r="U66" i="32" s="1"/>
  <c r="V66" i="32" s="1"/>
  <c r="W66" i="32" s="1"/>
  <c r="X66" i="32" s="1"/>
  <c r="Y66" i="32" s="1"/>
  <c r="Z66" i="32" s="1"/>
  <c r="AA66" i="32" s="1"/>
  <c r="AB66" i="32" s="1"/>
  <c r="AC66" i="32" s="1"/>
  <c r="AD66" i="32" s="1"/>
  <c r="AE66" i="32" s="1"/>
  <c r="AF66" i="32" s="1"/>
  <c r="AG66" i="32" s="1"/>
  <c r="AH66" i="32" s="1"/>
  <c r="AI66" i="32" s="1"/>
  <c r="AJ66" i="32" s="1"/>
  <c r="AK66" i="32" s="1"/>
  <c r="AL66" i="32" s="1"/>
  <c r="AM66" i="32" s="1"/>
  <c r="AN66" i="32" s="1"/>
  <c r="AO66" i="32" s="1"/>
  <c r="AP66" i="32" s="1"/>
  <c r="AQ66" i="32" s="1"/>
  <c r="AR66" i="32" s="1"/>
  <c r="AS66" i="32" s="1"/>
  <c r="AT66" i="32" s="1"/>
  <c r="AU66" i="32" s="1"/>
  <c r="AV66" i="32" s="1"/>
  <c r="AW66" i="32" s="1"/>
  <c r="AX66" i="32" s="1"/>
  <c r="AY66" i="32" s="1"/>
  <c r="AZ66" i="32" s="1"/>
  <c r="BA66" i="32" s="1"/>
  <c r="BB66" i="32" s="1"/>
  <c r="BC66" i="32" s="1"/>
  <c r="BD66" i="32" s="1"/>
  <c r="BE66" i="32" s="1"/>
  <c r="BF66" i="32" s="1"/>
  <c r="BG66" i="32" s="1"/>
  <c r="BH66" i="32" s="1"/>
  <c r="BI66" i="32" s="1"/>
  <c r="BJ66" i="32" s="1"/>
  <c r="BK66" i="32" s="1"/>
  <c r="BL66" i="32" s="1"/>
  <c r="BM66" i="32" s="1"/>
  <c r="BN66" i="32" s="1"/>
  <c r="BO66" i="32" s="1"/>
  <c r="BP66" i="32" s="1"/>
  <c r="BQ66" i="32" s="1"/>
  <c r="BR66" i="32" s="1"/>
  <c r="BS66" i="32" s="1"/>
  <c r="BT66" i="32" s="1"/>
  <c r="BU66" i="32" s="1"/>
  <c r="BV66" i="32" s="1"/>
  <c r="BW66" i="32" s="1"/>
  <c r="BX66" i="32" s="1"/>
  <c r="BY66" i="32" s="1"/>
  <c r="BZ66" i="32" s="1"/>
  <c r="CA66" i="32" s="1"/>
  <c r="CB66" i="32" s="1"/>
  <c r="CC66" i="32" s="1"/>
  <c r="CD66" i="32" s="1"/>
  <c r="CE66" i="32" s="1"/>
  <c r="CF66" i="32" s="1"/>
  <c r="CG66" i="32" s="1"/>
  <c r="CH66" i="32" s="1"/>
  <c r="CI66" i="32" s="1"/>
  <c r="CJ66" i="32" s="1"/>
  <c r="CK66" i="32" s="1"/>
  <c r="CL66" i="32" s="1"/>
  <c r="CM66" i="32" s="1"/>
  <c r="CN66" i="32" s="1"/>
  <c r="CO66" i="32" s="1"/>
  <c r="CP66" i="32" s="1"/>
  <c r="CQ66" i="32" s="1"/>
  <c r="CR66" i="32" s="1"/>
  <c r="CS66" i="32" s="1"/>
  <c r="D338" i="32"/>
  <c r="E338" i="32" s="1"/>
  <c r="F338" i="32" s="1"/>
  <c r="G338" i="32" s="1"/>
  <c r="H338" i="32" s="1"/>
  <c r="I338" i="32" s="1"/>
  <c r="J338" i="32" s="1"/>
  <c r="K338" i="32" s="1"/>
  <c r="L338" i="32" s="1"/>
  <c r="M338" i="32" s="1"/>
  <c r="N338" i="32" s="1"/>
  <c r="O338" i="32" s="1"/>
  <c r="P338" i="32" s="1"/>
  <c r="Q338" i="32" s="1"/>
  <c r="R338" i="32" s="1"/>
  <c r="S338" i="32" s="1"/>
  <c r="T338" i="32" s="1"/>
  <c r="U338" i="32" s="1"/>
  <c r="V338" i="32" s="1"/>
  <c r="W338" i="32" s="1"/>
  <c r="X338" i="32" s="1"/>
  <c r="Y338" i="32" s="1"/>
  <c r="Z338" i="32" s="1"/>
  <c r="AA338" i="32" s="1"/>
  <c r="AB338" i="32" s="1"/>
  <c r="AC338" i="32" s="1"/>
  <c r="AD338" i="32" s="1"/>
  <c r="AE338" i="32" s="1"/>
  <c r="AF338" i="32" s="1"/>
  <c r="AG338" i="32" s="1"/>
  <c r="AH338" i="32" s="1"/>
  <c r="AI338" i="32" s="1"/>
  <c r="AJ338" i="32" s="1"/>
  <c r="AK338" i="32" s="1"/>
  <c r="AL338" i="32" s="1"/>
  <c r="AM338" i="32" s="1"/>
  <c r="AN338" i="32" s="1"/>
  <c r="AO338" i="32" s="1"/>
  <c r="AP338" i="32" s="1"/>
  <c r="AQ338" i="32" s="1"/>
  <c r="AR338" i="32" s="1"/>
  <c r="AS338" i="32" s="1"/>
  <c r="AT338" i="32" s="1"/>
  <c r="AU338" i="32" s="1"/>
  <c r="AV338" i="32" s="1"/>
  <c r="AW338" i="32" s="1"/>
  <c r="AX338" i="32" s="1"/>
  <c r="AY338" i="32" s="1"/>
  <c r="AZ338" i="32" s="1"/>
  <c r="BA338" i="32" s="1"/>
  <c r="BB338" i="32" s="1"/>
  <c r="BC338" i="32" s="1"/>
  <c r="BD338" i="32" s="1"/>
  <c r="BE338" i="32" s="1"/>
  <c r="BF338" i="32" s="1"/>
  <c r="BG338" i="32" s="1"/>
  <c r="BH338" i="32" s="1"/>
  <c r="BI338" i="32" s="1"/>
  <c r="BJ338" i="32" s="1"/>
  <c r="BK338" i="32" s="1"/>
  <c r="BL338" i="32" s="1"/>
  <c r="BM338" i="32" s="1"/>
  <c r="BN338" i="32" s="1"/>
  <c r="BO338" i="32" s="1"/>
  <c r="BP338" i="32" s="1"/>
  <c r="BQ338" i="32" s="1"/>
  <c r="BR338" i="32" s="1"/>
  <c r="BS338" i="32" s="1"/>
  <c r="BT338" i="32" s="1"/>
  <c r="BU338" i="32" s="1"/>
  <c r="BV338" i="32" s="1"/>
  <c r="BW338" i="32" s="1"/>
  <c r="BX338" i="32" s="1"/>
  <c r="BY338" i="32" s="1"/>
  <c r="BZ338" i="32" s="1"/>
  <c r="CA338" i="32" s="1"/>
  <c r="CB338" i="32" s="1"/>
  <c r="CC338" i="32" s="1"/>
  <c r="CD338" i="32" s="1"/>
  <c r="CE338" i="32" s="1"/>
  <c r="CF338" i="32" s="1"/>
  <c r="CG338" i="32" s="1"/>
  <c r="CH338" i="32" s="1"/>
  <c r="CI338" i="32" s="1"/>
  <c r="CJ338" i="32" s="1"/>
  <c r="CK338" i="32" s="1"/>
  <c r="CL338" i="32" s="1"/>
  <c r="CM338" i="32" s="1"/>
  <c r="CN338" i="32" s="1"/>
  <c r="CO338" i="32" s="1"/>
  <c r="CP338" i="32" s="1"/>
  <c r="CQ338" i="32" s="1"/>
  <c r="CR338" i="32" s="1"/>
  <c r="CS338" i="32" s="1"/>
  <c r="D198" i="32"/>
  <c r="E198" i="32" s="1"/>
  <c r="F198" i="32" s="1"/>
  <c r="G198" i="32" s="1"/>
  <c r="H198" i="32" s="1"/>
  <c r="I198" i="32" s="1"/>
  <c r="J198" i="32" s="1"/>
  <c r="K198" i="32" s="1"/>
  <c r="L198" i="32" s="1"/>
  <c r="M198" i="32" s="1"/>
  <c r="N198" i="32" s="1"/>
  <c r="O198" i="32" s="1"/>
  <c r="P198" i="32" s="1"/>
  <c r="Q198" i="32" s="1"/>
  <c r="R198" i="32" s="1"/>
  <c r="S198" i="32" s="1"/>
  <c r="T198" i="32" s="1"/>
  <c r="U198" i="32" s="1"/>
  <c r="V198" i="32" s="1"/>
  <c r="W198" i="32" s="1"/>
  <c r="X198" i="32" s="1"/>
  <c r="Y198" i="32" s="1"/>
  <c r="Z198" i="32" s="1"/>
  <c r="AA198" i="32" s="1"/>
  <c r="AB198" i="32" s="1"/>
  <c r="AC198" i="32" s="1"/>
  <c r="AD198" i="32" s="1"/>
  <c r="AE198" i="32" s="1"/>
  <c r="AF198" i="32" s="1"/>
  <c r="AG198" i="32" s="1"/>
  <c r="AH198" i="32" s="1"/>
  <c r="AI198" i="32" s="1"/>
  <c r="AJ198" i="32" s="1"/>
  <c r="AK198" i="32" s="1"/>
  <c r="AL198" i="32" s="1"/>
  <c r="AM198" i="32" s="1"/>
  <c r="AN198" i="32" s="1"/>
  <c r="AO198" i="32" s="1"/>
  <c r="AP198" i="32" s="1"/>
  <c r="AQ198" i="32" s="1"/>
  <c r="AR198" i="32" s="1"/>
  <c r="AS198" i="32" s="1"/>
  <c r="AT198" i="32" s="1"/>
  <c r="AU198" i="32" s="1"/>
  <c r="AV198" i="32" s="1"/>
  <c r="AW198" i="32" s="1"/>
  <c r="AX198" i="32" s="1"/>
  <c r="AY198" i="32" s="1"/>
  <c r="AZ198" i="32" s="1"/>
  <c r="BA198" i="32" s="1"/>
  <c r="BB198" i="32" s="1"/>
  <c r="BC198" i="32" s="1"/>
  <c r="BD198" i="32" s="1"/>
  <c r="BE198" i="32" s="1"/>
  <c r="BF198" i="32" s="1"/>
  <c r="BG198" i="32" s="1"/>
  <c r="BH198" i="32" s="1"/>
  <c r="BI198" i="32" s="1"/>
  <c r="BJ198" i="32" s="1"/>
  <c r="BK198" i="32" s="1"/>
  <c r="BL198" i="32" s="1"/>
  <c r="BM198" i="32" s="1"/>
  <c r="BN198" i="32" s="1"/>
  <c r="BO198" i="32" s="1"/>
  <c r="BP198" i="32" s="1"/>
  <c r="BQ198" i="32" s="1"/>
  <c r="BR198" i="32" s="1"/>
  <c r="BS198" i="32" s="1"/>
  <c r="BT198" i="32" s="1"/>
  <c r="BU198" i="32" s="1"/>
  <c r="BV198" i="32" s="1"/>
  <c r="BW198" i="32" s="1"/>
  <c r="BX198" i="32" s="1"/>
  <c r="BY198" i="32" s="1"/>
  <c r="BZ198" i="32" s="1"/>
  <c r="CA198" i="32" s="1"/>
  <c r="CB198" i="32" s="1"/>
  <c r="CC198" i="32" s="1"/>
  <c r="CD198" i="32" s="1"/>
  <c r="CE198" i="32" s="1"/>
  <c r="CF198" i="32" s="1"/>
  <c r="CG198" i="32" s="1"/>
  <c r="CH198" i="32" s="1"/>
  <c r="CI198" i="32" s="1"/>
  <c r="CJ198" i="32" s="1"/>
  <c r="CK198" i="32" s="1"/>
  <c r="CL198" i="32" s="1"/>
  <c r="CM198" i="32" s="1"/>
  <c r="CN198" i="32" s="1"/>
  <c r="CO198" i="32" s="1"/>
  <c r="CP198" i="32" s="1"/>
  <c r="CQ198" i="32" s="1"/>
  <c r="CR198" i="32" s="1"/>
  <c r="CS198" i="32" s="1"/>
  <c r="D58" i="32"/>
  <c r="E58" i="32" s="1"/>
  <c r="F58" i="32" s="1"/>
  <c r="G58" i="32" s="1"/>
  <c r="H58" i="32" s="1"/>
  <c r="I58" i="32" s="1"/>
  <c r="J58" i="32" s="1"/>
  <c r="K58" i="32" s="1"/>
  <c r="L58" i="32" s="1"/>
  <c r="M58" i="32" s="1"/>
  <c r="N58" i="32" s="1"/>
  <c r="O58" i="32" s="1"/>
  <c r="P58" i="32" s="1"/>
  <c r="Q58" i="32" s="1"/>
  <c r="R58" i="32" s="1"/>
  <c r="S58" i="32" s="1"/>
  <c r="T58" i="32" s="1"/>
  <c r="U58" i="32" s="1"/>
  <c r="V58" i="32" s="1"/>
  <c r="W58" i="32" s="1"/>
  <c r="X58" i="32" s="1"/>
  <c r="Y58" i="32" s="1"/>
  <c r="Z58" i="32" s="1"/>
  <c r="AA58" i="32" s="1"/>
  <c r="AB58" i="32" s="1"/>
  <c r="AC58" i="32" s="1"/>
  <c r="AD58" i="32" s="1"/>
  <c r="AE58" i="32" s="1"/>
  <c r="AF58" i="32" s="1"/>
  <c r="AG58" i="32" s="1"/>
  <c r="AH58" i="32" s="1"/>
  <c r="AI58" i="32" s="1"/>
  <c r="AJ58" i="32" s="1"/>
  <c r="AK58" i="32" s="1"/>
  <c r="AL58" i="32" s="1"/>
  <c r="AM58" i="32" s="1"/>
  <c r="AN58" i="32" s="1"/>
  <c r="AO58" i="32" s="1"/>
  <c r="AP58" i="32" s="1"/>
  <c r="AQ58" i="32" s="1"/>
  <c r="AR58" i="32" s="1"/>
  <c r="AS58" i="32" s="1"/>
  <c r="AT58" i="32" s="1"/>
  <c r="AU58" i="32" s="1"/>
  <c r="AV58" i="32" s="1"/>
  <c r="AW58" i="32" s="1"/>
  <c r="AX58" i="32" s="1"/>
  <c r="AY58" i="32" s="1"/>
  <c r="AZ58" i="32" s="1"/>
  <c r="BA58" i="32" s="1"/>
  <c r="BB58" i="32" s="1"/>
  <c r="BC58" i="32" s="1"/>
  <c r="BD58" i="32" s="1"/>
  <c r="BE58" i="32" s="1"/>
  <c r="BF58" i="32" s="1"/>
  <c r="BG58" i="32" s="1"/>
  <c r="BH58" i="32" s="1"/>
  <c r="BI58" i="32" s="1"/>
  <c r="BJ58" i="32" s="1"/>
  <c r="BK58" i="32" s="1"/>
  <c r="BL58" i="32" s="1"/>
  <c r="BM58" i="32" s="1"/>
  <c r="BN58" i="32" s="1"/>
  <c r="BO58" i="32" s="1"/>
  <c r="BP58" i="32" s="1"/>
  <c r="BQ58" i="32" s="1"/>
  <c r="BR58" i="32" s="1"/>
  <c r="BS58" i="32" s="1"/>
  <c r="BT58" i="32" s="1"/>
  <c r="BU58" i="32" s="1"/>
  <c r="BV58" i="32" s="1"/>
  <c r="BW58" i="32" s="1"/>
  <c r="BX58" i="32" s="1"/>
  <c r="BY58" i="32" s="1"/>
  <c r="BZ58" i="32" s="1"/>
  <c r="CA58" i="32" s="1"/>
  <c r="CB58" i="32" s="1"/>
  <c r="CC58" i="32" s="1"/>
  <c r="CD58" i="32" s="1"/>
  <c r="CE58" i="32" s="1"/>
  <c r="CF58" i="32" s="1"/>
  <c r="CG58" i="32" s="1"/>
  <c r="CH58" i="32" s="1"/>
  <c r="CI58" i="32" s="1"/>
  <c r="CJ58" i="32" s="1"/>
  <c r="CK58" i="32" s="1"/>
  <c r="CL58" i="32" s="1"/>
  <c r="CM58" i="32" s="1"/>
  <c r="CN58" i="32" s="1"/>
  <c r="CO58" i="32" s="1"/>
  <c r="CP58" i="32" s="1"/>
  <c r="CQ58" i="32" s="1"/>
  <c r="CR58" i="32" s="1"/>
  <c r="CS58" i="32" s="1"/>
  <c r="D54" i="32"/>
  <c r="E54" i="32" s="1"/>
  <c r="F54" i="32" s="1"/>
  <c r="G54" i="32" s="1"/>
  <c r="H54" i="32" s="1"/>
  <c r="I54" i="32" s="1"/>
  <c r="J54" i="32" s="1"/>
  <c r="K54" i="32" s="1"/>
  <c r="L54" i="32" s="1"/>
  <c r="M54" i="32" s="1"/>
  <c r="N54" i="32" s="1"/>
  <c r="O54" i="32" s="1"/>
  <c r="P54" i="32" s="1"/>
  <c r="Q54" i="32" s="1"/>
  <c r="R54" i="32" s="1"/>
  <c r="S54" i="32" s="1"/>
  <c r="T54" i="32" s="1"/>
  <c r="U54" i="32" s="1"/>
  <c r="V54" i="32" s="1"/>
  <c r="W54" i="32" s="1"/>
  <c r="X54" i="32" s="1"/>
  <c r="Y54" i="32" s="1"/>
  <c r="Z54" i="32" s="1"/>
  <c r="AA54" i="32" s="1"/>
  <c r="AB54" i="32" s="1"/>
  <c r="AC54" i="32" s="1"/>
  <c r="AD54" i="32" s="1"/>
  <c r="AE54" i="32" s="1"/>
  <c r="AF54" i="32" s="1"/>
  <c r="AG54" i="32" s="1"/>
  <c r="AH54" i="32" s="1"/>
  <c r="AI54" i="32" s="1"/>
  <c r="AJ54" i="32" s="1"/>
  <c r="AK54" i="32" s="1"/>
  <c r="AL54" i="32" s="1"/>
  <c r="AM54" i="32" s="1"/>
  <c r="AN54" i="32" s="1"/>
  <c r="AO54" i="32" s="1"/>
  <c r="AP54" i="32" s="1"/>
  <c r="AQ54" i="32" s="1"/>
  <c r="AR54" i="32" s="1"/>
  <c r="AS54" i="32" s="1"/>
  <c r="AT54" i="32" s="1"/>
  <c r="AU54" i="32" s="1"/>
  <c r="AV54" i="32" s="1"/>
  <c r="AW54" i="32" s="1"/>
  <c r="AX54" i="32" s="1"/>
  <c r="AY54" i="32" s="1"/>
  <c r="AZ54" i="32" s="1"/>
  <c r="BA54" i="32" s="1"/>
  <c r="BB54" i="32" s="1"/>
  <c r="BC54" i="32" s="1"/>
  <c r="BD54" i="32" s="1"/>
  <c r="BE54" i="32" s="1"/>
  <c r="BF54" i="32" s="1"/>
  <c r="BG54" i="32" s="1"/>
  <c r="BH54" i="32" s="1"/>
  <c r="BI54" i="32" s="1"/>
  <c r="BJ54" i="32" s="1"/>
  <c r="BK54" i="32" s="1"/>
  <c r="BL54" i="32" s="1"/>
  <c r="BM54" i="32" s="1"/>
  <c r="BN54" i="32" s="1"/>
  <c r="BO54" i="32" s="1"/>
  <c r="BP54" i="32" s="1"/>
  <c r="BQ54" i="32" s="1"/>
  <c r="BR54" i="32" s="1"/>
  <c r="BS54" i="32" s="1"/>
  <c r="BT54" i="32" s="1"/>
  <c r="BU54" i="32" s="1"/>
  <c r="BV54" i="32" s="1"/>
  <c r="BW54" i="32" s="1"/>
  <c r="BX54" i="32" s="1"/>
  <c r="BY54" i="32" s="1"/>
  <c r="BZ54" i="32" s="1"/>
  <c r="CA54" i="32" s="1"/>
  <c r="CB54" i="32" s="1"/>
  <c r="CC54" i="32" s="1"/>
  <c r="CD54" i="32" s="1"/>
  <c r="CE54" i="32" s="1"/>
  <c r="CF54" i="32" s="1"/>
  <c r="CG54" i="32" s="1"/>
  <c r="CH54" i="32" s="1"/>
  <c r="CI54" i="32" s="1"/>
  <c r="CJ54" i="32" s="1"/>
  <c r="CK54" i="32" s="1"/>
  <c r="CL54" i="32" s="1"/>
  <c r="CM54" i="32" s="1"/>
  <c r="CN54" i="32" s="1"/>
  <c r="CO54" i="32" s="1"/>
  <c r="CP54" i="32" s="1"/>
  <c r="CQ54" i="32" s="1"/>
  <c r="CR54" i="32" s="1"/>
  <c r="CS54" i="32" s="1"/>
  <c r="D334" i="32"/>
  <c r="E334" i="32" s="1"/>
  <c r="F334" i="32" s="1"/>
  <c r="G334" i="32" s="1"/>
  <c r="H334" i="32" s="1"/>
  <c r="I334" i="32" s="1"/>
  <c r="J334" i="32" s="1"/>
  <c r="K334" i="32" s="1"/>
  <c r="L334" i="32" s="1"/>
  <c r="M334" i="32" s="1"/>
  <c r="N334" i="32" s="1"/>
  <c r="O334" i="32" s="1"/>
  <c r="P334" i="32" s="1"/>
  <c r="Q334" i="32" s="1"/>
  <c r="R334" i="32" s="1"/>
  <c r="S334" i="32" s="1"/>
  <c r="T334" i="32" s="1"/>
  <c r="U334" i="32" s="1"/>
  <c r="V334" i="32" s="1"/>
  <c r="W334" i="32" s="1"/>
  <c r="X334" i="32" s="1"/>
  <c r="Y334" i="32" s="1"/>
  <c r="Z334" i="32" s="1"/>
  <c r="AA334" i="32" s="1"/>
  <c r="AB334" i="32" s="1"/>
  <c r="AC334" i="32" s="1"/>
  <c r="AD334" i="32" s="1"/>
  <c r="AE334" i="32" s="1"/>
  <c r="AF334" i="32" s="1"/>
  <c r="AG334" i="32" s="1"/>
  <c r="AH334" i="32" s="1"/>
  <c r="AI334" i="32" s="1"/>
  <c r="AJ334" i="32" s="1"/>
  <c r="AK334" i="32" s="1"/>
  <c r="AL334" i="32" s="1"/>
  <c r="AM334" i="32" s="1"/>
  <c r="AN334" i="32" s="1"/>
  <c r="AO334" i="32" s="1"/>
  <c r="AP334" i="32" s="1"/>
  <c r="AQ334" i="32" s="1"/>
  <c r="AR334" i="32" s="1"/>
  <c r="AS334" i="32" s="1"/>
  <c r="AT334" i="32" s="1"/>
  <c r="AU334" i="32" s="1"/>
  <c r="AV334" i="32" s="1"/>
  <c r="AW334" i="32" s="1"/>
  <c r="AX334" i="32" s="1"/>
  <c r="AY334" i="32" s="1"/>
  <c r="AZ334" i="32" s="1"/>
  <c r="BA334" i="32" s="1"/>
  <c r="BB334" i="32" s="1"/>
  <c r="BC334" i="32" s="1"/>
  <c r="BD334" i="32" s="1"/>
  <c r="BE334" i="32" s="1"/>
  <c r="BF334" i="32" s="1"/>
  <c r="BG334" i="32" s="1"/>
  <c r="BH334" i="32" s="1"/>
  <c r="BI334" i="32" s="1"/>
  <c r="BJ334" i="32" s="1"/>
  <c r="BK334" i="32" s="1"/>
  <c r="BL334" i="32" s="1"/>
  <c r="BM334" i="32" s="1"/>
  <c r="BN334" i="32" s="1"/>
  <c r="BO334" i="32" s="1"/>
  <c r="BP334" i="32" s="1"/>
  <c r="BQ334" i="32" s="1"/>
  <c r="BR334" i="32" s="1"/>
  <c r="BS334" i="32" s="1"/>
  <c r="BT334" i="32" s="1"/>
  <c r="BU334" i="32" s="1"/>
  <c r="BV334" i="32" s="1"/>
  <c r="BW334" i="32" s="1"/>
  <c r="BX334" i="32" s="1"/>
  <c r="BY334" i="32" s="1"/>
  <c r="BZ334" i="32" s="1"/>
  <c r="CA334" i="32" s="1"/>
  <c r="CB334" i="32" s="1"/>
  <c r="CC334" i="32" s="1"/>
  <c r="CD334" i="32" s="1"/>
  <c r="CE334" i="32" s="1"/>
  <c r="CF334" i="32" s="1"/>
  <c r="CG334" i="32" s="1"/>
  <c r="CH334" i="32" s="1"/>
  <c r="CI334" i="32" s="1"/>
  <c r="CJ334" i="32" s="1"/>
  <c r="CK334" i="32" s="1"/>
  <c r="CL334" i="32" s="1"/>
  <c r="CM334" i="32" s="1"/>
  <c r="CN334" i="32" s="1"/>
  <c r="CO334" i="32" s="1"/>
  <c r="CP334" i="32" s="1"/>
  <c r="CQ334" i="32" s="1"/>
  <c r="CR334" i="32" s="1"/>
  <c r="CS334" i="32" s="1"/>
  <c r="D194" i="32"/>
  <c r="E194" i="32" s="1"/>
  <c r="F194" i="32" s="1"/>
  <c r="G194" i="32" s="1"/>
  <c r="H194" i="32" s="1"/>
  <c r="I194" i="32" s="1"/>
  <c r="J194" i="32" s="1"/>
  <c r="K194" i="32" s="1"/>
  <c r="L194" i="32" s="1"/>
  <c r="M194" i="32" s="1"/>
  <c r="N194" i="32" s="1"/>
  <c r="O194" i="32" s="1"/>
  <c r="P194" i="32" s="1"/>
  <c r="Q194" i="32" s="1"/>
  <c r="R194" i="32" s="1"/>
  <c r="S194" i="32" s="1"/>
  <c r="T194" i="32" s="1"/>
  <c r="U194" i="32" s="1"/>
  <c r="V194" i="32" s="1"/>
  <c r="W194" i="32" s="1"/>
  <c r="X194" i="32" s="1"/>
  <c r="Y194" i="32" s="1"/>
  <c r="Z194" i="32" s="1"/>
  <c r="AA194" i="32" s="1"/>
  <c r="AB194" i="32" s="1"/>
  <c r="AC194" i="32" s="1"/>
  <c r="AD194" i="32" s="1"/>
  <c r="AE194" i="32" s="1"/>
  <c r="AF194" i="32" s="1"/>
  <c r="AG194" i="32" s="1"/>
  <c r="AH194" i="32" s="1"/>
  <c r="AI194" i="32" s="1"/>
  <c r="AJ194" i="32" s="1"/>
  <c r="AK194" i="32" s="1"/>
  <c r="AL194" i="32" s="1"/>
  <c r="AM194" i="32" s="1"/>
  <c r="AN194" i="32" s="1"/>
  <c r="AO194" i="32" s="1"/>
  <c r="AP194" i="32" s="1"/>
  <c r="AQ194" i="32" s="1"/>
  <c r="AR194" i="32" s="1"/>
  <c r="AS194" i="32" s="1"/>
  <c r="AT194" i="32" s="1"/>
  <c r="AU194" i="32" s="1"/>
  <c r="AV194" i="32" s="1"/>
  <c r="AW194" i="32" s="1"/>
  <c r="AX194" i="32" s="1"/>
  <c r="AY194" i="32" s="1"/>
  <c r="AZ194" i="32" s="1"/>
  <c r="BA194" i="32" s="1"/>
  <c r="BB194" i="32" s="1"/>
  <c r="BC194" i="32" s="1"/>
  <c r="BD194" i="32" s="1"/>
  <c r="BE194" i="32" s="1"/>
  <c r="BF194" i="32" s="1"/>
  <c r="BG194" i="32" s="1"/>
  <c r="BH194" i="32" s="1"/>
  <c r="BI194" i="32" s="1"/>
  <c r="BJ194" i="32" s="1"/>
  <c r="BK194" i="32" s="1"/>
  <c r="BL194" i="32" s="1"/>
  <c r="BM194" i="32" s="1"/>
  <c r="BN194" i="32" s="1"/>
  <c r="BO194" i="32" s="1"/>
  <c r="BP194" i="32" s="1"/>
  <c r="BQ194" i="32" s="1"/>
  <c r="BR194" i="32" s="1"/>
  <c r="BS194" i="32" s="1"/>
  <c r="BT194" i="32" s="1"/>
  <c r="BU194" i="32" s="1"/>
  <c r="BV194" i="32" s="1"/>
  <c r="BW194" i="32" s="1"/>
  <c r="BX194" i="32" s="1"/>
  <c r="BY194" i="32" s="1"/>
  <c r="BZ194" i="32" s="1"/>
  <c r="CA194" i="32" s="1"/>
  <c r="CB194" i="32" s="1"/>
  <c r="CC194" i="32" s="1"/>
  <c r="CD194" i="32" s="1"/>
  <c r="CE194" i="32" s="1"/>
  <c r="CF194" i="32" s="1"/>
  <c r="CG194" i="32" s="1"/>
  <c r="CH194" i="32" s="1"/>
  <c r="CI194" i="32" s="1"/>
  <c r="CJ194" i="32" s="1"/>
  <c r="CK194" i="32" s="1"/>
  <c r="CL194" i="32" s="1"/>
  <c r="CM194" i="32" s="1"/>
  <c r="CN194" i="32" s="1"/>
  <c r="CO194" i="32" s="1"/>
  <c r="CP194" i="32" s="1"/>
  <c r="CQ194" i="32" s="1"/>
  <c r="CR194" i="32" s="1"/>
  <c r="CS194" i="32" s="1"/>
  <c r="D345" i="32"/>
  <c r="E345" i="32" s="1"/>
  <c r="F345" i="32" s="1"/>
  <c r="G345" i="32" s="1"/>
  <c r="H345" i="32" s="1"/>
  <c r="I345" i="32" s="1"/>
  <c r="J345" i="32" s="1"/>
  <c r="K345" i="32" s="1"/>
  <c r="L345" i="32" s="1"/>
  <c r="M345" i="32" s="1"/>
  <c r="N345" i="32" s="1"/>
  <c r="O345" i="32" s="1"/>
  <c r="P345" i="32" s="1"/>
  <c r="Q345" i="32" s="1"/>
  <c r="R345" i="32" s="1"/>
  <c r="S345" i="32" s="1"/>
  <c r="T345" i="32" s="1"/>
  <c r="U345" i="32" s="1"/>
  <c r="V345" i="32" s="1"/>
  <c r="W345" i="32" s="1"/>
  <c r="X345" i="32" s="1"/>
  <c r="Y345" i="32" s="1"/>
  <c r="Z345" i="32" s="1"/>
  <c r="AA345" i="32" s="1"/>
  <c r="AB345" i="32" s="1"/>
  <c r="AC345" i="32" s="1"/>
  <c r="AD345" i="32" s="1"/>
  <c r="AE345" i="32" s="1"/>
  <c r="AF345" i="32" s="1"/>
  <c r="AG345" i="32" s="1"/>
  <c r="AH345" i="32" s="1"/>
  <c r="AI345" i="32" s="1"/>
  <c r="AJ345" i="32" s="1"/>
  <c r="AK345" i="32" s="1"/>
  <c r="AL345" i="32" s="1"/>
  <c r="AM345" i="32" s="1"/>
  <c r="AN345" i="32" s="1"/>
  <c r="AO345" i="32" s="1"/>
  <c r="AP345" i="32" s="1"/>
  <c r="AQ345" i="32" s="1"/>
  <c r="AR345" i="32" s="1"/>
  <c r="AS345" i="32" s="1"/>
  <c r="AT345" i="32" s="1"/>
  <c r="AU345" i="32" s="1"/>
  <c r="AV345" i="32" s="1"/>
  <c r="AW345" i="32" s="1"/>
  <c r="AX345" i="32" s="1"/>
  <c r="AY345" i="32" s="1"/>
  <c r="AZ345" i="32" s="1"/>
  <c r="BA345" i="32" s="1"/>
  <c r="BB345" i="32" s="1"/>
  <c r="BC345" i="32" s="1"/>
  <c r="BD345" i="32" s="1"/>
  <c r="BE345" i="32" s="1"/>
  <c r="BF345" i="32" s="1"/>
  <c r="BG345" i="32" s="1"/>
  <c r="BH345" i="32" s="1"/>
  <c r="BI345" i="32" s="1"/>
  <c r="BJ345" i="32" s="1"/>
  <c r="BK345" i="32" s="1"/>
  <c r="BL345" i="32" s="1"/>
  <c r="BM345" i="32" s="1"/>
  <c r="BN345" i="32" s="1"/>
  <c r="BO345" i="32" s="1"/>
  <c r="BP345" i="32" s="1"/>
  <c r="BQ345" i="32" s="1"/>
  <c r="BR345" i="32" s="1"/>
  <c r="BS345" i="32" s="1"/>
  <c r="BT345" i="32" s="1"/>
  <c r="BU345" i="32" s="1"/>
  <c r="BV345" i="32" s="1"/>
  <c r="BW345" i="32" s="1"/>
  <c r="BX345" i="32" s="1"/>
  <c r="BY345" i="32" s="1"/>
  <c r="BZ345" i="32" s="1"/>
  <c r="CA345" i="32" s="1"/>
  <c r="CB345" i="32" s="1"/>
  <c r="CC345" i="32" s="1"/>
  <c r="CD345" i="32" s="1"/>
  <c r="CE345" i="32" s="1"/>
  <c r="CF345" i="32" s="1"/>
  <c r="CG345" i="32" s="1"/>
  <c r="CH345" i="32" s="1"/>
  <c r="CI345" i="32" s="1"/>
  <c r="CJ345" i="32" s="1"/>
  <c r="CK345" i="32" s="1"/>
  <c r="CL345" i="32" s="1"/>
  <c r="CM345" i="32" s="1"/>
  <c r="CN345" i="32" s="1"/>
  <c r="CO345" i="32" s="1"/>
  <c r="CP345" i="32" s="1"/>
  <c r="CQ345" i="32" s="1"/>
  <c r="CR345" i="32" s="1"/>
  <c r="CS345" i="32" s="1"/>
  <c r="D205" i="32"/>
  <c r="E205" i="32" s="1"/>
  <c r="F205" i="32" s="1"/>
  <c r="G205" i="32" s="1"/>
  <c r="H205" i="32" s="1"/>
  <c r="I205" i="32" s="1"/>
  <c r="J205" i="32" s="1"/>
  <c r="K205" i="32" s="1"/>
  <c r="L205" i="32" s="1"/>
  <c r="M205" i="32" s="1"/>
  <c r="N205" i="32" s="1"/>
  <c r="O205" i="32" s="1"/>
  <c r="P205" i="32" s="1"/>
  <c r="Q205" i="32" s="1"/>
  <c r="R205" i="32" s="1"/>
  <c r="S205" i="32" s="1"/>
  <c r="T205" i="32" s="1"/>
  <c r="U205" i="32" s="1"/>
  <c r="V205" i="32" s="1"/>
  <c r="W205" i="32" s="1"/>
  <c r="X205" i="32" s="1"/>
  <c r="Y205" i="32" s="1"/>
  <c r="Z205" i="32" s="1"/>
  <c r="AA205" i="32" s="1"/>
  <c r="AB205" i="32" s="1"/>
  <c r="AC205" i="32" s="1"/>
  <c r="AD205" i="32" s="1"/>
  <c r="AE205" i="32" s="1"/>
  <c r="AF205" i="32" s="1"/>
  <c r="AG205" i="32" s="1"/>
  <c r="AH205" i="32" s="1"/>
  <c r="AI205" i="32" s="1"/>
  <c r="AJ205" i="32" s="1"/>
  <c r="AK205" i="32" s="1"/>
  <c r="AL205" i="32" s="1"/>
  <c r="AM205" i="32" s="1"/>
  <c r="AN205" i="32" s="1"/>
  <c r="AO205" i="32" s="1"/>
  <c r="AP205" i="32" s="1"/>
  <c r="AQ205" i="32" s="1"/>
  <c r="AR205" i="32" s="1"/>
  <c r="AS205" i="32" s="1"/>
  <c r="AT205" i="32" s="1"/>
  <c r="AU205" i="32" s="1"/>
  <c r="AV205" i="32" s="1"/>
  <c r="AW205" i="32" s="1"/>
  <c r="AX205" i="32" s="1"/>
  <c r="AY205" i="32" s="1"/>
  <c r="AZ205" i="32" s="1"/>
  <c r="BA205" i="32" s="1"/>
  <c r="BB205" i="32" s="1"/>
  <c r="BC205" i="32" s="1"/>
  <c r="BD205" i="32" s="1"/>
  <c r="BE205" i="32" s="1"/>
  <c r="BF205" i="32" s="1"/>
  <c r="BG205" i="32" s="1"/>
  <c r="BH205" i="32" s="1"/>
  <c r="BI205" i="32" s="1"/>
  <c r="BJ205" i="32" s="1"/>
  <c r="BK205" i="32" s="1"/>
  <c r="BL205" i="32" s="1"/>
  <c r="BM205" i="32" s="1"/>
  <c r="BN205" i="32" s="1"/>
  <c r="BO205" i="32" s="1"/>
  <c r="BP205" i="32" s="1"/>
  <c r="BQ205" i="32" s="1"/>
  <c r="BR205" i="32" s="1"/>
  <c r="BS205" i="32" s="1"/>
  <c r="BT205" i="32" s="1"/>
  <c r="BU205" i="32" s="1"/>
  <c r="BV205" i="32" s="1"/>
  <c r="BW205" i="32" s="1"/>
  <c r="BX205" i="32" s="1"/>
  <c r="BY205" i="32" s="1"/>
  <c r="BZ205" i="32" s="1"/>
  <c r="CA205" i="32" s="1"/>
  <c r="CB205" i="32" s="1"/>
  <c r="CC205" i="32" s="1"/>
  <c r="CD205" i="32" s="1"/>
  <c r="CE205" i="32" s="1"/>
  <c r="CF205" i="32" s="1"/>
  <c r="CG205" i="32" s="1"/>
  <c r="CH205" i="32" s="1"/>
  <c r="CI205" i="32" s="1"/>
  <c r="CJ205" i="32" s="1"/>
  <c r="CK205" i="32" s="1"/>
  <c r="CL205" i="32" s="1"/>
  <c r="CM205" i="32" s="1"/>
  <c r="CN205" i="32" s="1"/>
  <c r="CO205" i="32" s="1"/>
  <c r="CP205" i="32" s="1"/>
  <c r="CQ205" i="32" s="1"/>
  <c r="CR205" i="32" s="1"/>
  <c r="CS205" i="32" s="1"/>
  <c r="D65" i="32"/>
  <c r="E65" i="32" s="1"/>
  <c r="F65" i="32" s="1"/>
  <c r="G65" i="32" s="1"/>
  <c r="H65" i="32" s="1"/>
  <c r="I65" i="32" s="1"/>
  <c r="J65" i="32" s="1"/>
  <c r="K65" i="32" s="1"/>
  <c r="L65" i="32" s="1"/>
  <c r="M65" i="32" s="1"/>
  <c r="N65" i="32" s="1"/>
  <c r="O65" i="32" s="1"/>
  <c r="P65" i="32" s="1"/>
  <c r="Q65" i="32" s="1"/>
  <c r="R65" i="32" s="1"/>
  <c r="S65" i="32" s="1"/>
  <c r="T65" i="32" s="1"/>
  <c r="U65" i="32" s="1"/>
  <c r="V65" i="32" s="1"/>
  <c r="W65" i="32" s="1"/>
  <c r="X65" i="32" s="1"/>
  <c r="Y65" i="32" s="1"/>
  <c r="Z65" i="32" s="1"/>
  <c r="AA65" i="32" s="1"/>
  <c r="AB65" i="32" s="1"/>
  <c r="AC65" i="32" s="1"/>
  <c r="AD65" i="32" s="1"/>
  <c r="AE65" i="32" s="1"/>
  <c r="AF65" i="32" s="1"/>
  <c r="AG65" i="32" s="1"/>
  <c r="AH65" i="32" s="1"/>
  <c r="AI65" i="32" s="1"/>
  <c r="AJ65" i="32" s="1"/>
  <c r="AK65" i="32" s="1"/>
  <c r="AL65" i="32" s="1"/>
  <c r="AM65" i="32" s="1"/>
  <c r="AN65" i="32" s="1"/>
  <c r="AO65" i="32" s="1"/>
  <c r="AP65" i="32" s="1"/>
  <c r="AQ65" i="32" s="1"/>
  <c r="AR65" i="32" s="1"/>
  <c r="AS65" i="32" s="1"/>
  <c r="AT65" i="32" s="1"/>
  <c r="AU65" i="32" s="1"/>
  <c r="AV65" i="32" s="1"/>
  <c r="AW65" i="32" s="1"/>
  <c r="AX65" i="32" s="1"/>
  <c r="AY65" i="32" s="1"/>
  <c r="AZ65" i="32" s="1"/>
  <c r="BA65" i="32" s="1"/>
  <c r="BB65" i="32" s="1"/>
  <c r="BC65" i="32" s="1"/>
  <c r="BD65" i="32" s="1"/>
  <c r="BE65" i="32" s="1"/>
  <c r="BF65" i="32" s="1"/>
  <c r="BG65" i="32" s="1"/>
  <c r="BH65" i="32" s="1"/>
  <c r="BI65" i="32" s="1"/>
  <c r="BJ65" i="32" s="1"/>
  <c r="BK65" i="32" s="1"/>
  <c r="BL65" i="32" s="1"/>
  <c r="BM65" i="32" s="1"/>
  <c r="BN65" i="32" s="1"/>
  <c r="BO65" i="32" s="1"/>
  <c r="BP65" i="32" s="1"/>
  <c r="BQ65" i="32" s="1"/>
  <c r="BR65" i="32" s="1"/>
  <c r="BS65" i="32" s="1"/>
  <c r="BT65" i="32" s="1"/>
  <c r="BU65" i="32" s="1"/>
  <c r="BV65" i="32" s="1"/>
  <c r="BW65" i="32" s="1"/>
  <c r="BX65" i="32" s="1"/>
  <c r="BY65" i="32" s="1"/>
  <c r="BZ65" i="32" s="1"/>
  <c r="CA65" i="32" s="1"/>
  <c r="CB65" i="32" s="1"/>
  <c r="CC65" i="32" s="1"/>
  <c r="CD65" i="32" s="1"/>
  <c r="CE65" i="32" s="1"/>
  <c r="CF65" i="32" s="1"/>
  <c r="CG65" i="32" s="1"/>
  <c r="CH65" i="32" s="1"/>
  <c r="CI65" i="32" s="1"/>
  <c r="CJ65" i="32" s="1"/>
  <c r="CK65" i="32" s="1"/>
  <c r="CL65" i="32" s="1"/>
  <c r="CM65" i="32" s="1"/>
  <c r="CN65" i="32" s="1"/>
  <c r="CO65" i="32" s="1"/>
  <c r="CP65" i="32" s="1"/>
  <c r="CQ65" i="32" s="1"/>
  <c r="CR65" i="32" s="1"/>
  <c r="CS65" i="32" s="1"/>
  <c r="D51" i="32"/>
  <c r="D340" i="32"/>
  <c r="E340" i="32" s="1"/>
  <c r="F340" i="32" s="1"/>
  <c r="G340" i="32" s="1"/>
  <c r="H340" i="32" s="1"/>
  <c r="I340" i="32" s="1"/>
  <c r="J340" i="32" s="1"/>
  <c r="K340" i="32" s="1"/>
  <c r="L340" i="32" s="1"/>
  <c r="M340" i="32" s="1"/>
  <c r="N340" i="32" s="1"/>
  <c r="O340" i="32" s="1"/>
  <c r="P340" i="32" s="1"/>
  <c r="Q340" i="32" s="1"/>
  <c r="R340" i="32" s="1"/>
  <c r="S340" i="32" s="1"/>
  <c r="T340" i="32" s="1"/>
  <c r="U340" i="32" s="1"/>
  <c r="V340" i="32" s="1"/>
  <c r="W340" i="32" s="1"/>
  <c r="X340" i="32" s="1"/>
  <c r="Y340" i="32" s="1"/>
  <c r="Z340" i="32" s="1"/>
  <c r="AA340" i="32" s="1"/>
  <c r="AB340" i="32" s="1"/>
  <c r="AC340" i="32" s="1"/>
  <c r="AD340" i="32" s="1"/>
  <c r="AE340" i="32" s="1"/>
  <c r="AF340" i="32" s="1"/>
  <c r="AG340" i="32" s="1"/>
  <c r="AH340" i="32" s="1"/>
  <c r="AI340" i="32" s="1"/>
  <c r="AJ340" i="32" s="1"/>
  <c r="AK340" i="32" s="1"/>
  <c r="AL340" i="32" s="1"/>
  <c r="AM340" i="32" s="1"/>
  <c r="AN340" i="32" s="1"/>
  <c r="AO340" i="32" s="1"/>
  <c r="AP340" i="32" s="1"/>
  <c r="AQ340" i="32" s="1"/>
  <c r="AR340" i="32" s="1"/>
  <c r="AS340" i="32" s="1"/>
  <c r="AT340" i="32" s="1"/>
  <c r="AU340" i="32" s="1"/>
  <c r="AV340" i="32" s="1"/>
  <c r="AW340" i="32" s="1"/>
  <c r="AX340" i="32" s="1"/>
  <c r="AY340" i="32" s="1"/>
  <c r="AZ340" i="32" s="1"/>
  <c r="BA340" i="32" s="1"/>
  <c r="BB340" i="32" s="1"/>
  <c r="BC340" i="32" s="1"/>
  <c r="BD340" i="32" s="1"/>
  <c r="BE340" i="32" s="1"/>
  <c r="BF340" i="32" s="1"/>
  <c r="BG340" i="32" s="1"/>
  <c r="BH340" i="32" s="1"/>
  <c r="BI340" i="32" s="1"/>
  <c r="BJ340" i="32" s="1"/>
  <c r="BK340" i="32" s="1"/>
  <c r="BL340" i="32" s="1"/>
  <c r="BM340" i="32" s="1"/>
  <c r="BN340" i="32" s="1"/>
  <c r="BO340" i="32" s="1"/>
  <c r="BP340" i="32" s="1"/>
  <c r="BQ340" i="32" s="1"/>
  <c r="BR340" i="32" s="1"/>
  <c r="BS340" i="32" s="1"/>
  <c r="BT340" i="32" s="1"/>
  <c r="BU340" i="32" s="1"/>
  <c r="BV340" i="32" s="1"/>
  <c r="BW340" i="32" s="1"/>
  <c r="BX340" i="32" s="1"/>
  <c r="BY340" i="32" s="1"/>
  <c r="BZ340" i="32" s="1"/>
  <c r="CA340" i="32" s="1"/>
  <c r="CB340" i="32" s="1"/>
  <c r="CC340" i="32" s="1"/>
  <c r="CD340" i="32" s="1"/>
  <c r="CE340" i="32" s="1"/>
  <c r="CF340" i="32" s="1"/>
  <c r="CG340" i="32" s="1"/>
  <c r="CH340" i="32" s="1"/>
  <c r="CI340" i="32" s="1"/>
  <c r="CJ340" i="32" s="1"/>
  <c r="CK340" i="32" s="1"/>
  <c r="CL340" i="32" s="1"/>
  <c r="CM340" i="32" s="1"/>
  <c r="CN340" i="32" s="1"/>
  <c r="CO340" i="32" s="1"/>
  <c r="CP340" i="32" s="1"/>
  <c r="CQ340" i="32" s="1"/>
  <c r="CR340" i="32" s="1"/>
  <c r="CS340" i="32" s="1"/>
  <c r="D200" i="32"/>
  <c r="E200" i="32" s="1"/>
  <c r="F200" i="32" s="1"/>
  <c r="G200" i="32" s="1"/>
  <c r="H200" i="32" s="1"/>
  <c r="I200" i="32" s="1"/>
  <c r="J200" i="32" s="1"/>
  <c r="K200" i="32" s="1"/>
  <c r="L200" i="32" s="1"/>
  <c r="M200" i="32" s="1"/>
  <c r="N200" i="32" s="1"/>
  <c r="O200" i="32" s="1"/>
  <c r="P200" i="32" s="1"/>
  <c r="Q200" i="32" s="1"/>
  <c r="R200" i="32" s="1"/>
  <c r="S200" i="32" s="1"/>
  <c r="T200" i="32" s="1"/>
  <c r="U200" i="32" s="1"/>
  <c r="V200" i="32" s="1"/>
  <c r="W200" i="32" s="1"/>
  <c r="X200" i="32" s="1"/>
  <c r="Y200" i="32" s="1"/>
  <c r="Z200" i="32" s="1"/>
  <c r="AA200" i="32" s="1"/>
  <c r="AB200" i="32" s="1"/>
  <c r="AC200" i="32" s="1"/>
  <c r="AD200" i="32" s="1"/>
  <c r="AE200" i="32" s="1"/>
  <c r="AF200" i="32" s="1"/>
  <c r="AG200" i="32" s="1"/>
  <c r="AH200" i="32" s="1"/>
  <c r="AI200" i="32" s="1"/>
  <c r="AJ200" i="32" s="1"/>
  <c r="AK200" i="32" s="1"/>
  <c r="AL200" i="32" s="1"/>
  <c r="AM200" i="32" s="1"/>
  <c r="AN200" i="32" s="1"/>
  <c r="AO200" i="32" s="1"/>
  <c r="AP200" i="32" s="1"/>
  <c r="AQ200" i="32" s="1"/>
  <c r="AR200" i="32" s="1"/>
  <c r="AS200" i="32" s="1"/>
  <c r="AT200" i="32" s="1"/>
  <c r="AU200" i="32" s="1"/>
  <c r="AV200" i="32" s="1"/>
  <c r="AW200" i="32" s="1"/>
  <c r="AX200" i="32" s="1"/>
  <c r="AY200" i="32" s="1"/>
  <c r="AZ200" i="32" s="1"/>
  <c r="BA200" i="32" s="1"/>
  <c r="BB200" i="32" s="1"/>
  <c r="BC200" i="32" s="1"/>
  <c r="BD200" i="32" s="1"/>
  <c r="BE200" i="32" s="1"/>
  <c r="BF200" i="32" s="1"/>
  <c r="BG200" i="32" s="1"/>
  <c r="BH200" i="32" s="1"/>
  <c r="BI200" i="32" s="1"/>
  <c r="BJ200" i="32" s="1"/>
  <c r="BK200" i="32" s="1"/>
  <c r="BL200" i="32" s="1"/>
  <c r="BM200" i="32" s="1"/>
  <c r="BN200" i="32" s="1"/>
  <c r="BO200" i="32" s="1"/>
  <c r="BP200" i="32" s="1"/>
  <c r="BQ200" i="32" s="1"/>
  <c r="BR200" i="32" s="1"/>
  <c r="BS200" i="32" s="1"/>
  <c r="BT200" i="32" s="1"/>
  <c r="BU200" i="32" s="1"/>
  <c r="BV200" i="32" s="1"/>
  <c r="BW200" i="32" s="1"/>
  <c r="BX200" i="32" s="1"/>
  <c r="BY200" i="32" s="1"/>
  <c r="BZ200" i="32" s="1"/>
  <c r="CA200" i="32" s="1"/>
  <c r="CB200" i="32" s="1"/>
  <c r="CC200" i="32" s="1"/>
  <c r="CD200" i="32" s="1"/>
  <c r="CE200" i="32" s="1"/>
  <c r="CF200" i="32" s="1"/>
  <c r="CG200" i="32" s="1"/>
  <c r="CH200" i="32" s="1"/>
  <c r="CI200" i="32" s="1"/>
  <c r="CJ200" i="32" s="1"/>
  <c r="CK200" i="32" s="1"/>
  <c r="CL200" i="32" s="1"/>
  <c r="CM200" i="32" s="1"/>
  <c r="CN200" i="32" s="1"/>
  <c r="CO200" i="32" s="1"/>
  <c r="CP200" i="32" s="1"/>
  <c r="CQ200" i="32" s="1"/>
  <c r="CR200" i="32" s="1"/>
  <c r="CS200" i="32" s="1"/>
  <c r="D60" i="32"/>
  <c r="E60" i="32" s="1"/>
  <c r="F60" i="32" s="1"/>
  <c r="G60" i="32" s="1"/>
  <c r="H60" i="32" s="1"/>
  <c r="I60" i="32" s="1"/>
  <c r="J60" i="32" s="1"/>
  <c r="K60" i="32" s="1"/>
  <c r="L60" i="32" s="1"/>
  <c r="M60" i="32" s="1"/>
  <c r="N60" i="32" s="1"/>
  <c r="O60" i="32" s="1"/>
  <c r="P60" i="32" s="1"/>
  <c r="Q60" i="32" s="1"/>
  <c r="R60" i="32" s="1"/>
  <c r="S60" i="32" s="1"/>
  <c r="T60" i="32" s="1"/>
  <c r="U60" i="32" s="1"/>
  <c r="V60" i="32" s="1"/>
  <c r="W60" i="32" s="1"/>
  <c r="X60" i="32" s="1"/>
  <c r="Y60" i="32" s="1"/>
  <c r="Z60" i="32" s="1"/>
  <c r="AA60" i="32" s="1"/>
  <c r="AB60" i="32" s="1"/>
  <c r="AC60" i="32" s="1"/>
  <c r="AD60" i="32" s="1"/>
  <c r="AE60" i="32" s="1"/>
  <c r="AF60" i="32" s="1"/>
  <c r="AG60" i="32" s="1"/>
  <c r="AH60" i="32" s="1"/>
  <c r="AI60" i="32" s="1"/>
  <c r="AJ60" i="32" s="1"/>
  <c r="AK60" i="32" s="1"/>
  <c r="AL60" i="32" s="1"/>
  <c r="AM60" i="32" s="1"/>
  <c r="AN60" i="32" s="1"/>
  <c r="AO60" i="32" s="1"/>
  <c r="AP60" i="32" s="1"/>
  <c r="AQ60" i="32" s="1"/>
  <c r="AR60" i="32" s="1"/>
  <c r="AS60" i="32" s="1"/>
  <c r="AT60" i="32" s="1"/>
  <c r="AU60" i="32" s="1"/>
  <c r="AV60" i="32" s="1"/>
  <c r="AW60" i="32" s="1"/>
  <c r="AX60" i="32" s="1"/>
  <c r="AY60" i="32" s="1"/>
  <c r="AZ60" i="32" s="1"/>
  <c r="BA60" i="32" s="1"/>
  <c r="BB60" i="32" s="1"/>
  <c r="BC60" i="32" s="1"/>
  <c r="BD60" i="32" s="1"/>
  <c r="BE60" i="32" s="1"/>
  <c r="BF60" i="32" s="1"/>
  <c r="BG60" i="32" s="1"/>
  <c r="BH60" i="32" s="1"/>
  <c r="BI60" i="32" s="1"/>
  <c r="BJ60" i="32" s="1"/>
  <c r="BK60" i="32" s="1"/>
  <c r="BL60" i="32" s="1"/>
  <c r="BM60" i="32" s="1"/>
  <c r="BN60" i="32" s="1"/>
  <c r="BO60" i="32" s="1"/>
  <c r="BP60" i="32" s="1"/>
  <c r="BQ60" i="32" s="1"/>
  <c r="BR60" i="32" s="1"/>
  <c r="BS60" i="32" s="1"/>
  <c r="BT60" i="32" s="1"/>
  <c r="BU60" i="32" s="1"/>
  <c r="BV60" i="32" s="1"/>
  <c r="BW60" i="32" s="1"/>
  <c r="BX60" i="32" s="1"/>
  <c r="BY60" i="32" s="1"/>
  <c r="BZ60" i="32" s="1"/>
  <c r="CA60" i="32" s="1"/>
  <c r="CB60" i="32" s="1"/>
  <c r="CC60" i="32" s="1"/>
  <c r="CD60" i="32" s="1"/>
  <c r="CE60" i="32" s="1"/>
  <c r="CF60" i="32" s="1"/>
  <c r="CG60" i="32" s="1"/>
  <c r="CH60" i="32" s="1"/>
  <c r="CI60" i="32" s="1"/>
  <c r="CJ60" i="32" s="1"/>
  <c r="CK60" i="32" s="1"/>
  <c r="CL60" i="32" s="1"/>
  <c r="CM60" i="32" s="1"/>
  <c r="CN60" i="32" s="1"/>
  <c r="CO60" i="32" s="1"/>
  <c r="CP60" i="32" s="1"/>
  <c r="CQ60" i="32" s="1"/>
  <c r="CR60" i="32" s="1"/>
  <c r="CS60" i="32" s="1"/>
  <c r="D204" i="32"/>
  <c r="E204" i="32" s="1"/>
  <c r="F204" i="32" s="1"/>
  <c r="G204" i="32" s="1"/>
  <c r="H204" i="32" s="1"/>
  <c r="I204" i="32" s="1"/>
  <c r="J204" i="32" s="1"/>
  <c r="K204" i="32" s="1"/>
  <c r="L204" i="32" s="1"/>
  <c r="M204" i="32" s="1"/>
  <c r="N204" i="32" s="1"/>
  <c r="O204" i="32" s="1"/>
  <c r="P204" i="32" s="1"/>
  <c r="Q204" i="32" s="1"/>
  <c r="R204" i="32" s="1"/>
  <c r="S204" i="32" s="1"/>
  <c r="T204" i="32" s="1"/>
  <c r="U204" i="32" s="1"/>
  <c r="V204" i="32" s="1"/>
  <c r="W204" i="32" s="1"/>
  <c r="X204" i="32" s="1"/>
  <c r="Y204" i="32" s="1"/>
  <c r="Z204" i="32" s="1"/>
  <c r="AA204" i="32" s="1"/>
  <c r="AB204" i="32" s="1"/>
  <c r="AC204" i="32" s="1"/>
  <c r="AD204" i="32" s="1"/>
  <c r="AE204" i="32" s="1"/>
  <c r="AF204" i="32" s="1"/>
  <c r="AG204" i="32" s="1"/>
  <c r="AH204" i="32" s="1"/>
  <c r="AI204" i="32" s="1"/>
  <c r="AJ204" i="32" s="1"/>
  <c r="AK204" i="32" s="1"/>
  <c r="AL204" i="32" s="1"/>
  <c r="AM204" i="32" s="1"/>
  <c r="AN204" i="32" s="1"/>
  <c r="AO204" i="32" s="1"/>
  <c r="AP204" i="32" s="1"/>
  <c r="AQ204" i="32" s="1"/>
  <c r="AR204" i="32" s="1"/>
  <c r="AS204" i="32" s="1"/>
  <c r="AT204" i="32" s="1"/>
  <c r="AU204" i="32" s="1"/>
  <c r="AV204" i="32" s="1"/>
  <c r="AW204" i="32" s="1"/>
  <c r="AX204" i="32" s="1"/>
  <c r="AY204" i="32" s="1"/>
  <c r="AZ204" i="32" s="1"/>
  <c r="BA204" i="32" s="1"/>
  <c r="BB204" i="32" s="1"/>
  <c r="BC204" i="32" s="1"/>
  <c r="BD204" i="32" s="1"/>
  <c r="BE204" i="32" s="1"/>
  <c r="BF204" i="32" s="1"/>
  <c r="BG204" i="32" s="1"/>
  <c r="BH204" i="32" s="1"/>
  <c r="BI204" i="32" s="1"/>
  <c r="BJ204" i="32" s="1"/>
  <c r="BK204" i="32" s="1"/>
  <c r="BL204" i="32" s="1"/>
  <c r="BM204" i="32" s="1"/>
  <c r="BN204" i="32" s="1"/>
  <c r="BO204" i="32" s="1"/>
  <c r="BP204" i="32" s="1"/>
  <c r="BQ204" i="32" s="1"/>
  <c r="BR204" i="32" s="1"/>
  <c r="BS204" i="32" s="1"/>
  <c r="BT204" i="32" s="1"/>
  <c r="BU204" i="32" s="1"/>
  <c r="BV204" i="32" s="1"/>
  <c r="BW204" i="32" s="1"/>
  <c r="BX204" i="32" s="1"/>
  <c r="BY204" i="32" s="1"/>
  <c r="BZ204" i="32" s="1"/>
  <c r="CA204" i="32" s="1"/>
  <c r="CB204" i="32" s="1"/>
  <c r="CC204" i="32" s="1"/>
  <c r="CD204" i="32" s="1"/>
  <c r="CE204" i="32" s="1"/>
  <c r="CF204" i="32" s="1"/>
  <c r="CG204" i="32" s="1"/>
  <c r="CH204" i="32" s="1"/>
  <c r="CI204" i="32" s="1"/>
  <c r="CJ204" i="32" s="1"/>
  <c r="CK204" i="32" s="1"/>
  <c r="CL204" i="32" s="1"/>
  <c r="CM204" i="32" s="1"/>
  <c r="CN204" i="32" s="1"/>
  <c r="CO204" i="32" s="1"/>
  <c r="CP204" i="32" s="1"/>
  <c r="CQ204" i="32" s="1"/>
  <c r="CR204" i="32" s="1"/>
  <c r="CS204" i="32" s="1"/>
  <c r="D64" i="32"/>
  <c r="E64" i="32" s="1"/>
  <c r="F64" i="32" s="1"/>
  <c r="G64" i="32" s="1"/>
  <c r="H64" i="32" s="1"/>
  <c r="I64" i="32" s="1"/>
  <c r="J64" i="32" s="1"/>
  <c r="K64" i="32" s="1"/>
  <c r="L64" i="32" s="1"/>
  <c r="M64" i="32" s="1"/>
  <c r="N64" i="32" s="1"/>
  <c r="O64" i="32" s="1"/>
  <c r="P64" i="32" s="1"/>
  <c r="Q64" i="32" s="1"/>
  <c r="R64" i="32" s="1"/>
  <c r="S64" i="32" s="1"/>
  <c r="T64" i="32" s="1"/>
  <c r="U64" i="32" s="1"/>
  <c r="V64" i="32" s="1"/>
  <c r="W64" i="32" s="1"/>
  <c r="X64" i="32" s="1"/>
  <c r="Y64" i="32" s="1"/>
  <c r="Z64" i="32" s="1"/>
  <c r="AA64" i="32" s="1"/>
  <c r="AB64" i="32" s="1"/>
  <c r="AC64" i="32" s="1"/>
  <c r="AD64" i="32" s="1"/>
  <c r="AE64" i="32" s="1"/>
  <c r="AF64" i="32" s="1"/>
  <c r="AG64" i="32" s="1"/>
  <c r="AH64" i="32" s="1"/>
  <c r="AI64" i="32" s="1"/>
  <c r="AJ64" i="32" s="1"/>
  <c r="AK64" i="32" s="1"/>
  <c r="AL64" i="32" s="1"/>
  <c r="AM64" i="32" s="1"/>
  <c r="AN64" i="32" s="1"/>
  <c r="AO64" i="32" s="1"/>
  <c r="AP64" i="32" s="1"/>
  <c r="AQ64" i="32" s="1"/>
  <c r="AR64" i="32" s="1"/>
  <c r="AS64" i="32" s="1"/>
  <c r="AT64" i="32" s="1"/>
  <c r="AU64" i="32" s="1"/>
  <c r="AV64" i="32" s="1"/>
  <c r="AW64" i="32" s="1"/>
  <c r="AX64" i="32" s="1"/>
  <c r="AY64" i="32" s="1"/>
  <c r="AZ64" i="32" s="1"/>
  <c r="BA64" i="32" s="1"/>
  <c r="BB64" i="32" s="1"/>
  <c r="BC64" i="32" s="1"/>
  <c r="BD64" i="32" s="1"/>
  <c r="BE64" i="32" s="1"/>
  <c r="BF64" i="32" s="1"/>
  <c r="BG64" i="32" s="1"/>
  <c r="BH64" i="32" s="1"/>
  <c r="BI64" i="32" s="1"/>
  <c r="BJ64" i="32" s="1"/>
  <c r="BK64" i="32" s="1"/>
  <c r="BL64" i="32" s="1"/>
  <c r="BM64" i="32" s="1"/>
  <c r="BN64" i="32" s="1"/>
  <c r="BO64" i="32" s="1"/>
  <c r="BP64" i="32" s="1"/>
  <c r="BQ64" i="32" s="1"/>
  <c r="BR64" i="32" s="1"/>
  <c r="BS64" i="32" s="1"/>
  <c r="BT64" i="32" s="1"/>
  <c r="BU64" i="32" s="1"/>
  <c r="BV64" i="32" s="1"/>
  <c r="BW64" i="32" s="1"/>
  <c r="BX64" i="32" s="1"/>
  <c r="BY64" i="32" s="1"/>
  <c r="BZ64" i="32" s="1"/>
  <c r="CA64" i="32" s="1"/>
  <c r="CB64" i="32" s="1"/>
  <c r="CC64" i="32" s="1"/>
  <c r="CD64" i="32" s="1"/>
  <c r="CE64" i="32" s="1"/>
  <c r="CF64" i="32" s="1"/>
  <c r="CG64" i="32" s="1"/>
  <c r="CH64" i="32" s="1"/>
  <c r="CI64" i="32" s="1"/>
  <c r="CJ64" i="32" s="1"/>
  <c r="CK64" i="32" s="1"/>
  <c r="CL64" i="32" s="1"/>
  <c r="CM64" i="32" s="1"/>
  <c r="CN64" i="32" s="1"/>
  <c r="CO64" i="32" s="1"/>
  <c r="CP64" i="32" s="1"/>
  <c r="CQ64" i="32" s="1"/>
  <c r="CR64" i="32" s="1"/>
  <c r="CS64" i="32" s="1"/>
  <c r="D344" i="32"/>
  <c r="E344" i="32" s="1"/>
  <c r="F344" i="32" s="1"/>
  <c r="G344" i="32" s="1"/>
  <c r="H344" i="32" s="1"/>
  <c r="I344" i="32" s="1"/>
  <c r="J344" i="32" s="1"/>
  <c r="K344" i="32" s="1"/>
  <c r="L344" i="32" s="1"/>
  <c r="M344" i="32" s="1"/>
  <c r="N344" i="32" s="1"/>
  <c r="O344" i="32" s="1"/>
  <c r="P344" i="32" s="1"/>
  <c r="Q344" i="32" s="1"/>
  <c r="R344" i="32" s="1"/>
  <c r="S344" i="32" s="1"/>
  <c r="T344" i="32" s="1"/>
  <c r="U344" i="32" s="1"/>
  <c r="V344" i="32" s="1"/>
  <c r="W344" i="32" s="1"/>
  <c r="X344" i="32" s="1"/>
  <c r="Y344" i="32" s="1"/>
  <c r="Z344" i="32" s="1"/>
  <c r="AA344" i="32" s="1"/>
  <c r="AB344" i="32" s="1"/>
  <c r="AC344" i="32" s="1"/>
  <c r="AD344" i="32" s="1"/>
  <c r="AE344" i="32" s="1"/>
  <c r="AF344" i="32" s="1"/>
  <c r="AG344" i="32" s="1"/>
  <c r="AH344" i="32" s="1"/>
  <c r="AI344" i="32" s="1"/>
  <c r="AJ344" i="32" s="1"/>
  <c r="AK344" i="32" s="1"/>
  <c r="AL344" i="32" s="1"/>
  <c r="AM344" i="32" s="1"/>
  <c r="AN344" i="32" s="1"/>
  <c r="AO344" i="32" s="1"/>
  <c r="AP344" i="32" s="1"/>
  <c r="AQ344" i="32" s="1"/>
  <c r="AR344" i="32" s="1"/>
  <c r="AS344" i="32" s="1"/>
  <c r="AT344" i="32" s="1"/>
  <c r="AU344" i="32" s="1"/>
  <c r="AV344" i="32" s="1"/>
  <c r="AW344" i="32" s="1"/>
  <c r="AX344" i="32" s="1"/>
  <c r="AY344" i="32" s="1"/>
  <c r="AZ344" i="32" s="1"/>
  <c r="BA344" i="32" s="1"/>
  <c r="BB344" i="32" s="1"/>
  <c r="BC344" i="32" s="1"/>
  <c r="BD344" i="32" s="1"/>
  <c r="BE344" i="32" s="1"/>
  <c r="BF344" i="32" s="1"/>
  <c r="BG344" i="32" s="1"/>
  <c r="BH344" i="32" s="1"/>
  <c r="BI344" i="32" s="1"/>
  <c r="BJ344" i="32" s="1"/>
  <c r="BK344" i="32" s="1"/>
  <c r="BL344" i="32" s="1"/>
  <c r="BM344" i="32" s="1"/>
  <c r="BN344" i="32" s="1"/>
  <c r="BO344" i="32" s="1"/>
  <c r="BP344" i="32" s="1"/>
  <c r="BQ344" i="32" s="1"/>
  <c r="BR344" i="32" s="1"/>
  <c r="BS344" i="32" s="1"/>
  <c r="BT344" i="32" s="1"/>
  <c r="BU344" i="32" s="1"/>
  <c r="BV344" i="32" s="1"/>
  <c r="BW344" i="32" s="1"/>
  <c r="BX344" i="32" s="1"/>
  <c r="BY344" i="32" s="1"/>
  <c r="BZ344" i="32" s="1"/>
  <c r="CA344" i="32" s="1"/>
  <c r="CB344" i="32" s="1"/>
  <c r="CC344" i="32" s="1"/>
  <c r="CD344" i="32" s="1"/>
  <c r="CE344" i="32" s="1"/>
  <c r="CF344" i="32" s="1"/>
  <c r="CG344" i="32" s="1"/>
  <c r="CH344" i="32" s="1"/>
  <c r="CI344" i="32" s="1"/>
  <c r="CJ344" i="32" s="1"/>
  <c r="CK344" i="32" s="1"/>
  <c r="CL344" i="32" s="1"/>
  <c r="CM344" i="32" s="1"/>
  <c r="CN344" i="32" s="1"/>
  <c r="CO344" i="32" s="1"/>
  <c r="CP344" i="32" s="1"/>
  <c r="CQ344" i="32" s="1"/>
  <c r="CR344" i="32" s="1"/>
  <c r="CS344" i="32" s="1"/>
  <c r="D192" i="32"/>
  <c r="D71" i="32"/>
  <c r="E71" i="32" s="1"/>
  <c r="F71" i="32" s="1"/>
  <c r="G71" i="32" s="1"/>
  <c r="H71" i="32" s="1"/>
  <c r="I71" i="32" s="1"/>
  <c r="J71" i="32" s="1"/>
  <c r="K71" i="32" s="1"/>
  <c r="L71" i="32" s="1"/>
  <c r="M71" i="32" s="1"/>
  <c r="N71" i="32" s="1"/>
  <c r="O71" i="32" s="1"/>
  <c r="P71" i="32" s="1"/>
  <c r="Q71" i="32" s="1"/>
  <c r="R71" i="32" s="1"/>
  <c r="S71" i="32" s="1"/>
  <c r="T71" i="32" s="1"/>
  <c r="U71" i="32" s="1"/>
  <c r="V71" i="32" s="1"/>
  <c r="W71" i="32" s="1"/>
  <c r="X71" i="32" s="1"/>
  <c r="Y71" i="32" s="1"/>
  <c r="Z71" i="32" s="1"/>
  <c r="AA71" i="32" s="1"/>
  <c r="AB71" i="32" s="1"/>
  <c r="AC71" i="32" s="1"/>
  <c r="AD71" i="32" s="1"/>
  <c r="AE71" i="32" s="1"/>
  <c r="AF71" i="32" s="1"/>
  <c r="AG71" i="32" s="1"/>
  <c r="AH71" i="32" s="1"/>
  <c r="AI71" i="32" s="1"/>
  <c r="AJ71" i="32" s="1"/>
  <c r="AK71" i="32" s="1"/>
  <c r="AL71" i="32" s="1"/>
  <c r="AM71" i="32" s="1"/>
  <c r="AN71" i="32" s="1"/>
  <c r="AO71" i="32" s="1"/>
  <c r="AP71" i="32" s="1"/>
  <c r="AQ71" i="32" s="1"/>
  <c r="AR71" i="32" s="1"/>
  <c r="AS71" i="32" s="1"/>
  <c r="AT71" i="32" s="1"/>
  <c r="AU71" i="32" s="1"/>
  <c r="AV71" i="32" s="1"/>
  <c r="AW71" i="32" s="1"/>
  <c r="AX71" i="32" s="1"/>
  <c r="AY71" i="32" s="1"/>
  <c r="AZ71" i="32" s="1"/>
  <c r="BA71" i="32" s="1"/>
  <c r="BB71" i="32" s="1"/>
  <c r="BC71" i="32" s="1"/>
  <c r="BD71" i="32" s="1"/>
  <c r="BE71" i="32" s="1"/>
  <c r="BF71" i="32" s="1"/>
  <c r="BG71" i="32" s="1"/>
  <c r="BH71" i="32" s="1"/>
  <c r="BI71" i="32" s="1"/>
  <c r="BJ71" i="32" s="1"/>
  <c r="BK71" i="32" s="1"/>
  <c r="BL71" i="32" s="1"/>
  <c r="BM71" i="32" s="1"/>
  <c r="BN71" i="32" s="1"/>
  <c r="BO71" i="32" s="1"/>
  <c r="BP71" i="32" s="1"/>
  <c r="BQ71" i="32" s="1"/>
  <c r="BR71" i="32" s="1"/>
  <c r="BS71" i="32" s="1"/>
  <c r="BT71" i="32" s="1"/>
  <c r="BU71" i="32" s="1"/>
  <c r="BV71" i="32" s="1"/>
  <c r="BW71" i="32" s="1"/>
  <c r="BX71" i="32" s="1"/>
  <c r="BY71" i="32" s="1"/>
  <c r="BZ71" i="32" s="1"/>
  <c r="CA71" i="32" s="1"/>
  <c r="CB71" i="32" s="1"/>
  <c r="CC71" i="32" s="1"/>
  <c r="CD71" i="32" s="1"/>
  <c r="CE71" i="32" s="1"/>
  <c r="CF71" i="32" s="1"/>
  <c r="CG71" i="32" s="1"/>
  <c r="CH71" i="32" s="1"/>
  <c r="CI71" i="32" s="1"/>
  <c r="CJ71" i="32" s="1"/>
  <c r="CK71" i="32" s="1"/>
  <c r="CL71" i="32" s="1"/>
  <c r="CM71" i="32" s="1"/>
  <c r="CN71" i="32" s="1"/>
  <c r="CO71" i="32" s="1"/>
  <c r="CP71" i="32" s="1"/>
  <c r="CQ71" i="32" s="1"/>
  <c r="CR71" i="32" s="1"/>
  <c r="CS71" i="32" s="1"/>
  <c r="D211" i="32"/>
  <c r="E211" i="32" s="1"/>
  <c r="F211" i="32" s="1"/>
  <c r="G211" i="32" s="1"/>
  <c r="H211" i="32" s="1"/>
  <c r="I211" i="32" s="1"/>
  <c r="J211" i="32" s="1"/>
  <c r="K211" i="32" s="1"/>
  <c r="L211" i="32" s="1"/>
  <c r="M211" i="32" s="1"/>
  <c r="N211" i="32" s="1"/>
  <c r="O211" i="32" s="1"/>
  <c r="P211" i="32" s="1"/>
  <c r="Q211" i="32" s="1"/>
  <c r="R211" i="32" s="1"/>
  <c r="S211" i="32" s="1"/>
  <c r="T211" i="32" s="1"/>
  <c r="U211" i="32" s="1"/>
  <c r="V211" i="32" s="1"/>
  <c r="W211" i="32" s="1"/>
  <c r="X211" i="32" s="1"/>
  <c r="Y211" i="32" s="1"/>
  <c r="Z211" i="32" s="1"/>
  <c r="AA211" i="32" s="1"/>
  <c r="AB211" i="32" s="1"/>
  <c r="AC211" i="32" s="1"/>
  <c r="AD211" i="32" s="1"/>
  <c r="AE211" i="32" s="1"/>
  <c r="AF211" i="32" s="1"/>
  <c r="AG211" i="32" s="1"/>
  <c r="AH211" i="32" s="1"/>
  <c r="AI211" i="32" s="1"/>
  <c r="AJ211" i="32" s="1"/>
  <c r="AK211" i="32" s="1"/>
  <c r="AL211" i="32" s="1"/>
  <c r="AM211" i="32" s="1"/>
  <c r="AN211" i="32" s="1"/>
  <c r="AO211" i="32" s="1"/>
  <c r="AP211" i="32" s="1"/>
  <c r="AQ211" i="32" s="1"/>
  <c r="AR211" i="32" s="1"/>
  <c r="AS211" i="32" s="1"/>
  <c r="AT211" i="32" s="1"/>
  <c r="AU211" i="32" s="1"/>
  <c r="AV211" i="32" s="1"/>
  <c r="AW211" i="32" s="1"/>
  <c r="AX211" i="32" s="1"/>
  <c r="AY211" i="32" s="1"/>
  <c r="AZ211" i="32" s="1"/>
  <c r="BA211" i="32" s="1"/>
  <c r="BB211" i="32" s="1"/>
  <c r="BC211" i="32" s="1"/>
  <c r="BD211" i="32" s="1"/>
  <c r="BE211" i="32" s="1"/>
  <c r="BF211" i="32" s="1"/>
  <c r="BG211" i="32" s="1"/>
  <c r="BH211" i="32" s="1"/>
  <c r="BI211" i="32" s="1"/>
  <c r="BJ211" i="32" s="1"/>
  <c r="BK211" i="32" s="1"/>
  <c r="BL211" i="32" s="1"/>
  <c r="BM211" i="32" s="1"/>
  <c r="BN211" i="32" s="1"/>
  <c r="BO211" i="32" s="1"/>
  <c r="BP211" i="32" s="1"/>
  <c r="BQ211" i="32" s="1"/>
  <c r="BR211" i="32" s="1"/>
  <c r="BS211" i="32" s="1"/>
  <c r="BT211" i="32" s="1"/>
  <c r="BU211" i="32" s="1"/>
  <c r="BV211" i="32" s="1"/>
  <c r="BW211" i="32" s="1"/>
  <c r="BX211" i="32" s="1"/>
  <c r="BY211" i="32" s="1"/>
  <c r="BZ211" i="32" s="1"/>
  <c r="CA211" i="32" s="1"/>
  <c r="CB211" i="32" s="1"/>
  <c r="CC211" i="32" s="1"/>
  <c r="CD211" i="32" s="1"/>
  <c r="CE211" i="32" s="1"/>
  <c r="CF211" i="32" s="1"/>
  <c r="CG211" i="32" s="1"/>
  <c r="CH211" i="32" s="1"/>
  <c r="CI211" i="32" s="1"/>
  <c r="CJ211" i="32" s="1"/>
  <c r="CK211" i="32" s="1"/>
  <c r="CL211" i="32" s="1"/>
  <c r="CM211" i="32" s="1"/>
  <c r="CN211" i="32" s="1"/>
  <c r="CO211" i="32" s="1"/>
  <c r="CP211" i="32" s="1"/>
  <c r="CQ211" i="32" s="1"/>
  <c r="CR211" i="32" s="1"/>
  <c r="CS211" i="32" s="1"/>
  <c r="D351" i="32"/>
  <c r="E351" i="32" s="1"/>
  <c r="F351" i="32" s="1"/>
  <c r="G351" i="32" s="1"/>
  <c r="H351" i="32" s="1"/>
  <c r="I351" i="32" s="1"/>
  <c r="J351" i="32" s="1"/>
  <c r="K351" i="32" s="1"/>
  <c r="L351" i="32" s="1"/>
  <c r="M351" i="32" s="1"/>
  <c r="N351" i="32" s="1"/>
  <c r="O351" i="32" s="1"/>
  <c r="P351" i="32" s="1"/>
  <c r="Q351" i="32" s="1"/>
  <c r="R351" i="32" s="1"/>
  <c r="S351" i="32" s="1"/>
  <c r="T351" i="32" s="1"/>
  <c r="U351" i="32" s="1"/>
  <c r="V351" i="32" s="1"/>
  <c r="W351" i="32" s="1"/>
  <c r="X351" i="32" s="1"/>
  <c r="Y351" i="32" s="1"/>
  <c r="Z351" i="32" s="1"/>
  <c r="AA351" i="32" s="1"/>
  <c r="AB351" i="32" s="1"/>
  <c r="AC351" i="32" s="1"/>
  <c r="AD351" i="32" s="1"/>
  <c r="AE351" i="32" s="1"/>
  <c r="AF351" i="32" s="1"/>
  <c r="AG351" i="32" s="1"/>
  <c r="AH351" i="32" s="1"/>
  <c r="AI351" i="32" s="1"/>
  <c r="AJ351" i="32" s="1"/>
  <c r="AK351" i="32" s="1"/>
  <c r="AL351" i="32" s="1"/>
  <c r="AM351" i="32" s="1"/>
  <c r="AN351" i="32" s="1"/>
  <c r="AO351" i="32" s="1"/>
  <c r="AP351" i="32" s="1"/>
  <c r="AQ351" i="32" s="1"/>
  <c r="AR351" i="32" s="1"/>
  <c r="AS351" i="32" s="1"/>
  <c r="AT351" i="32" s="1"/>
  <c r="AU351" i="32" s="1"/>
  <c r="AV351" i="32" s="1"/>
  <c r="AW351" i="32" s="1"/>
  <c r="AX351" i="32" s="1"/>
  <c r="AY351" i="32" s="1"/>
  <c r="AZ351" i="32" s="1"/>
  <c r="BA351" i="32" s="1"/>
  <c r="BB351" i="32" s="1"/>
  <c r="BC351" i="32" s="1"/>
  <c r="BD351" i="32" s="1"/>
  <c r="BE351" i="32" s="1"/>
  <c r="BF351" i="32" s="1"/>
  <c r="BG351" i="32" s="1"/>
  <c r="BH351" i="32" s="1"/>
  <c r="BI351" i="32" s="1"/>
  <c r="BJ351" i="32" s="1"/>
  <c r="BK351" i="32" s="1"/>
  <c r="BL351" i="32" s="1"/>
  <c r="BM351" i="32" s="1"/>
  <c r="BN351" i="32" s="1"/>
  <c r="BO351" i="32" s="1"/>
  <c r="BP351" i="32" s="1"/>
  <c r="BQ351" i="32" s="1"/>
  <c r="BR351" i="32" s="1"/>
  <c r="BS351" i="32" s="1"/>
  <c r="BT351" i="32" s="1"/>
  <c r="BU351" i="32" s="1"/>
  <c r="BV351" i="32" s="1"/>
  <c r="BW351" i="32" s="1"/>
  <c r="BX351" i="32" s="1"/>
  <c r="BY351" i="32" s="1"/>
  <c r="BZ351" i="32" s="1"/>
  <c r="CA351" i="32" s="1"/>
  <c r="CB351" i="32" s="1"/>
  <c r="CC351" i="32" s="1"/>
  <c r="CD351" i="32" s="1"/>
  <c r="CE351" i="32" s="1"/>
  <c r="CF351" i="32" s="1"/>
  <c r="CG351" i="32" s="1"/>
  <c r="CH351" i="32" s="1"/>
  <c r="CI351" i="32" s="1"/>
  <c r="CJ351" i="32" s="1"/>
  <c r="CK351" i="32" s="1"/>
  <c r="CL351" i="32" s="1"/>
  <c r="CM351" i="32" s="1"/>
  <c r="CN351" i="32" s="1"/>
  <c r="CO351" i="32" s="1"/>
  <c r="CP351" i="32" s="1"/>
  <c r="CQ351" i="32" s="1"/>
  <c r="CR351" i="32" s="1"/>
  <c r="CS351" i="32" s="1"/>
  <c r="D191" i="32"/>
  <c r="D349" i="32"/>
  <c r="E349" i="32" s="1"/>
  <c r="F349" i="32" s="1"/>
  <c r="G349" i="32" s="1"/>
  <c r="H349" i="32" s="1"/>
  <c r="I349" i="32" s="1"/>
  <c r="J349" i="32" s="1"/>
  <c r="K349" i="32" s="1"/>
  <c r="L349" i="32" s="1"/>
  <c r="M349" i="32" s="1"/>
  <c r="N349" i="32" s="1"/>
  <c r="O349" i="32" s="1"/>
  <c r="P349" i="32" s="1"/>
  <c r="Q349" i="32" s="1"/>
  <c r="R349" i="32" s="1"/>
  <c r="S349" i="32" s="1"/>
  <c r="T349" i="32" s="1"/>
  <c r="U349" i="32" s="1"/>
  <c r="V349" i="32" s="1"/>
  <c r="W349" i="32" s="1"/>
  <c r="X349" i="32" s="1"/>
  <c r="Y349" i="32" s="1"/>
  <c r="Z349" i="32" s="1"/>
  <c r="AA349" i="32" s="1"/>
  <c r="AB349" i="32" s="1"/>
  <c r="AC349" i="32" s="1"/>
  <c r="AD349" i="32" s="1"/>
  <c r="AE349" i="32" s="1"/>
  <c r="AF349" i="32" s="1"/>
  <c r="AG349" i="32" s="1"/>
  <c r="AH349" i="32" s="1"/>
  <c r="AI349" i="32" s="1"/>
  <c r="AJ349" i="32" s="1"/>
  <c r="AK349" i="32" s="1"/>
  <c r="AL349" i="32" s="1"/>
  <c r="AM349" i="32" s="1"/>
  <c r="AN349" i="32" s="1"/>
  <c r="AO349" i="32" s="1"/>
  <c r="AP349" i="32" s="1"/>
  <c r="AQ349" i="32" s="1"/>
  <c r="AR349" i="32" s="1"/>
  <c r="AS349" i="32" s="1"/>
  <c r="AT349" i="32" s="1"/>
  <c r="AU349" i="32" s="1"/>
  <c r="AV349" i="32" s="1"/>
  <c r="AW349" i="32" s="1"/>
  <c r="AX349" i="32" s="1"/>
  <c r="AY349" i="32" s="1"/>
  <c r="AZ349" i="32" s="1"/>
  <c r="BA349" i="32" s="1"/>
  <c r="BB349" i="32" s="1"/>
  <c r="BC349" i="32" s="1"/>
  <c r="BD349" i="32" s="1"/>
  <c r="BE349" i="32" s="1"/>
  <c r="BF349" i="32" s="1"/>
  <c r="BG349" i="32" s="1"/>
  <c r="BH349" i="32" s="1"/>
  <c r="BI349" i="32" s="1"/>
  <c r="BJ349" i="32" s="1"/>
  <c r="BK349" i="32" s="1"/>
  <c r="BL349" i="32" s="1"/>
  <c r="BM349" i="32" s="1"/>
  <c r="BN349" i="32" s="1"/>
  <c r="BO349" i="32" s="1"/>
  <c r="BP349" i="32" s="1"/>
  <c r="BQ349" i="32" s="1"/>
  <c r="BR349" i="32" s="1"/>
  <c r="BS349" i="32" s="1"/>
  <c r="BT349" i="32" s="1"/>
  <c r="BU349" i="32" s="1"/>
  <c r="BV349" i="32" s="1"/>
  <c r="BW349" i="32" s="1"/>
  <c r="BX349" i="32" s="1"/>
  <c r="BY349" i="32" s="1"/>
  <c r="BZ349" i="32" s="1"/>
  <c r="CA349" i="32" s="1"/>
  <c r="CB349" i="32" s="1"/>
  <c r="CC349" i="32" s="1"/>
  <c r="CD349" i="32" s="1"/>
  <c r="CE349" i="32" s="1"/>
  <c r="CF349" i="32" s="1"/>
  <c r="CG349" i="32" s="1"/>
  <c r="CH349" i="32" s="1"/>
  <c r="CI349" i="32" s="1"/>
  <c r="CJ349" i="32" s="1"/>
  <c r="CK349" i="32" s="1"/>
  <c r="CL349" i="32" s="1"/>
  <c r="CM349" i="32" s="1"/>
  <c r="CN349" i="32" s="1"/>
  <c r="CO349" i="32" s="1"/>
  <c r="CP349" i="32" s="1"/>
  <c r="CQ349" i="32" s="1"/>
  <c r="CR349" i="32" s="1"/>
  <c r="CS349" i="32" s="1"/>
  <c r="D209" i="32"/>
  <c r="E209" i="32" s="1"/>
  <c r="F209" i="32" s="1"/>
  <c r="G209" i="32" s="1"/>
  <c r="H209" i="32" s="1"/>
  <c r="I209" i="32" s="1"/>
  <c r="J209" i="32" s="1"/>
  <c r="K209" i="32" s="1"/>
  <c r="L209" i="32" s="1"/>
  <c r="M209" i="32" s="1"/>
  <c r="N209" i="32" s="1"/>
  <c r="O209" i="32" s="1"/>
  <c r="P209" i="32" s="1"/>
  <c r="Q209" i="32" s="1"/>
  <c r="R209" i="32" s="1"/>
  <c r="S209" i="32" s="1"/>
  <c r="T209" i="32" s="1"/>
  <c r="U209" i="32" s="1"/>
  <c r="V209" i="32" s="1"/>
  <c r="W209" i="32" s="1"/>
  <c r="X209" i="32" s="1"/>
  <c r="Y209" i="32" s="1"/>
  <c r="Z209" i="32" s="1"/>
  <c r="AA209" i="32" s="1"/>
  <c r="AB209" i="32" s="1"/>
  <c r="AC209" i="32" s="1"/>
  <c r="AD209" i="32" s="1"/>
  <c r="AE209" i="32" s="1"/>
  <c r="AF209" i="32" s="1"/>
  <c r="AG209" i="32" s="1"/>
  <c r="AH209" i="32" s="1"/>
  <c r="AI209" i="32" s="1"/>
  <c r="AJ209" i="32" s="1"/>
  <c r="AK209" i="32" s="1"/>
  <c r="AL209" i="32" s="1"/>
  <c r="AM209" i="32" s="1"/>
  <c r="AN209" i="32" s="1"/>
  <c r="AO209" i="32" s="1"/>
  <c r="AP209" i="32" s="1"/>
  <c r="AQ209" i="32" s="1"/>
  <c r="AR209" i="32" s="1"/>
  <c r="AS209" i="32" s="1"/>
  <c r="AT209" i="32" s="1"/>
  <c r="AU209" i="32" s="1"/>
  <c r="AV209" i="32" s="1"/>
  <c r="AW209" i="32" s="1"/>
  <c r="AX209" i="32" s="1"/>
  <c r="AY209" i="32" s="1"/>
  <c r="AZ209" i="32" s="1"/>
  <c r="BA209" i="32" s="1"/>
  <c r="BB209" i="32" s="1"/>
  <c r="BC209" i="32" s="1"/>
  <c r="BD209" i="32" s="1"/>
  <c r="BE209" i="32" s="1"/>
  <c r="BF209" i="32" s="1"/>
  <c r="BG209" i="32" s="1"/>
  <c r="BH209" i="32" s="1"/>
  <c r="BI209" i="32" s="1"/>
  <c r="BJ209" i="32" s="1"/>
  <c r="BK209" i="32" s="1"/>
  <c r="BL209" i="32" s="1"/>
  <c r="BM209" i="32" s="1"/>
  <c r="BN209" i="32" s="1"/>
  <c r="BO209" i="32" s="1"/>
  <c r="BP209" i="32" s="1"/>
  <c r="BQ209" i="32" s="1"/>
  <c r="BR209" i="32" s="1"/>
  <c r="BS209" i="32" s="1"/>
  <c r="BT209" i="32" s="1"/>
  <c r="BU209" i="32" s="1"/>
  <c r="BV209" i="32" s="1"/>
  <c r="BW209" i="32" s="1"/>
  <c r="BX209" i="32" s="1"/>
  <c r="BY209" i="32" s="1"/>
  <c r="BZ209" i="32" s="1"/>
  <c r="CA209" i="32" s="1"/>
  <c r="CB209" i="32" s="1"/>
  <c r="CC209" i="32" s="1"/>
  <c r="CD209" i="32" s="1"/>
  <c r="CE209" i="32" s="1"/>
  <c r="CF209" i="32" s="1"/>
  <c r="CG209" i="32" s="1"/>
  <c r="CH209" i="32" s="1"/>
  <c r="CI209" i="32" s="1"/>
  <c r="CJ209" i="32" s="1"/>
  <c r="CK209" i="32" s="1"/>
  <c r="CL209" i="32" s="1"/>
  <c r="CM209" i="32" s="1"/>
  <c r="CN209" i="32" s="1"/>
  <c r="CO209" i="32" s="1"/>
  <c r="CP209" i="32" s="1"/>
  <c r="CQ209" i="32" s="1"/>
  <c r="CR209" i="32" s="1"/>
  <c r="CS209" i="32" s="1"/>
  <c r="D69" i="32"/>
  <c r="E69" i="32" s="1"/>
  <c r="F69" i="32" s="1"/>
  <c r="G69" i="32" s="1"/>
  <c r="H69" i="32" s="1"/>
  <c r="I69" i="32" s="1"/>
  <c r="J69" i="32" s="1"/>
  <c r="K69" i="32" s="1"/>
  <c r="L69" i="32" s="1"/>
  <c r="M69" i="32" s="1"/>
  <c r="N69" i="32" s="1"/>
  <c r="O69" i="32" s="1"/>
  <c r="P69" i="32" s="1"/>
  <c r="Q69" i="32" s="1"/>
  <c r="R69" i="32" s="1"/>
  <c r="S69" i="32" s="1"/>
  <c r="T69" i="32" s="1"/>
  <c r="U69" i="32" s="1"/>
  <c r="V69" i="32" s="1"/>
  <c r="W69" i="32" s="1"/>
  <c r="X69" i="32" s="1"/>
  <c r="Y69" i="32" s="1"/>
  <c r="Z69" i="32" s="1"/>
  <c r="AA69" i="32" s="1"/>
  <c r="AB69" i="32" s="1"/>
  <c r="AC69" i="32" s="1"/>
  <c r="AD69" i="32" s="1"/>
  <c r="AE69" i="32" s="1"/>
  <c r="AF69" i="32" s="1"/>
  <c r="AG69" i="32" s="1"/>
  <c r="AH69" i="32" s="1"/>
  <c r="AI69" i="32" s="1"/>
  <c r="AJ69" i="32" s="1"/>
  <c r="AK69" i="32" s="1"/>
  <c r="AL69" i="32" s="1"/>
  <c r="AM69" i="32" s="1"/>
  <c r="AN69" i="32" s="1"/>
  <c r="AO69" i="32" s="1"/>
  <c r="AP69" i="32" s="1"/>
  <c r="AQ69" i="32" s="1"/>
  <c r="AR69" i="32" s="1"/>
  <c r="AS69" i="32" s="1"/>
  <c r="AT69" i="32" s="1"/>
  <c r="AU69" i="32" s="1"/>
  <c r="AV69" i="32" s="1"/>
  <c r="AW69" i="32" s="1"/>
  <c r="AX69" i="32" s="1"/>
  <c r="AY69" i="32" s="1"/>
  <c r="AZ69" i="32" s="1"/>
  <c r="BA69" i="32" s="1"/>
  <c r="BB69" i="32" s="1"/>
  <c r="BC69" i="32" s="1"/>
  <c r="BD69" i="32" s="1"/>
  <c r="BE69" i="32" s="1"/>
  <c r="BF69" i="32" s="1"/>
  <c r="BG69" i="32" s="1"/>
  <c r="BH69" i="32" s="1"/>
  <c r="BI69" i="32" s="1"/>
  <c r="BJ69" i="32" s="1"/>
  <c r="BK69" i="32" s="1"/>
  <c r="BL69" i="32" s="1"/>
  <c r="BM69" i="32" s="1"/>
  <c r="BN69" i="32" s="1"/>
  <c r="BO69" i="32" s="1"/>
  <c r="BP69" i="32" s="1"/>
  <c r="BQ69" i="32" s="1"/>
  <c r="BR69" i="32" s="1"/>
  <c r="BS69" i="32" s="1"/>
  <c r="BT69" i="32" s="1"/>
  <c r="BU69" i="32" s="1"/>
  <c r="BV69" i="32" s="1"/>
  <c r="BW69" i="32" s="1"/>
  <c r="BX69" i="32" s="1"/>
  <c r="BY69" i="32" s="1"/>
  <c r="BZ69" i="32" s="1"/>
  <c r="CA69" i="32" s="1"/>
  <c r="CB69" i="32" s="1"/>
  <c r="CC69" i="32" s="1"/>
  <c r="CD69" i="32" s="1"/>
  <c r="CE69" i="32" s="1"/>
  <c r="CF69" i="32" s="1"/>
  <c r="CG69" i="32" s="1"/>
  <c r="CH69" i="32" s="1"/>
  <c r="CI69" i="32" s="1"/>
  <c r="CJ69" i="32" s="1"/>
  <c r="CK69" i="32" s="1"/>
  <c r="CL69" i="32" s="1"/>
  <c r="CM69" i="32" s="1"/>
  <c r="CN69" i="32" s="1"/>
  <c r="CO69" i="32" s="1"/>
  <c r="CP69" i="32" s="1"/>
  <c r="CQ69" i="32" s="1"/>
  <c r="CR69" i="32" s="1"/>
  <c r="CS69" i="32" s="1"/>
  <c r="D55" i="32"/>
  <c r="E55" i="32" s="1"/>
  <c r="F55" i="32" s="1"/>
  <c r="G55" i="32" s="1"/>
  <c r="H55" i="32" s="1"/>
  <c r="I55" i="32" s="1"/>
  <c r="J55" i="32" s="1"/>
  <c r="K55" i="32" s="1"/>
  <c r="L55" i="32" s="1"/>
  <c r="M55" i="32" s="1"/>
  <c r="N55" i="32" s="1"/>
  <c r="O55" i="32" s="1"/>
  <c r="P55" i="32" s="1"/>
  <c r="Q55" i="32" s="1"/>
  <c r="R55" i="32" s="1"/>
  <c r="S55" i="32" s="1"/>
  <c r="T55" i="32" s="1"/>
  <c r="U55" i="32" s="1"/>
  <c r="V55" i="32" s="1"/>
  <c r="W55" i="32" s="1"/>
  <c r="X55" i="32" s="1"/>
  <c r="Y55" i="32" s="1"/>
  <c r="Z55" i="32" s="1"/>
  <c r="AA55" i="32" s="1"/>
  <c r="AB55" i="32" s="1"/>
  <c r="AC55" i="32" s="1"/>
  <c r="AD55" i="32" s="1"/>
  <c r="AE55" i="32" s="1"/>
  <c r="AF55" i="32" s="1"/>
  <c r="AG55" i="32" s="1"/>
  <c r="AH55" i="32" s="1"/>
  <c r="AI55" i="32" s="1"/>
  <c r="AJ55" i="32" s="1"/>
  <c r="AK55" i="32" s="1"/>
  <c r="AL55" i="32" s="1"/>
  <c r="AM55" i="32" s="1"/>
  <c r="AN55" i="32" s="1"/>
  <c r="AO55" i="32" s="1"/>
  <c r="AP55" i="32" s="1"/>
  <c r="AQ55" i="32" s="1"/>
  <c r="AR55" i="32" s="1"/>
  <c r="AS55" i="32" s="1"/>
  <c r="AT55" i="32" s="1"/>
  <c r="AU55" i="32" s="1"/>
  <c r="AV55" i="32" s="1"/>
  <c r="AW55" i="32" s="1"/>
  <c r="AX55" i="32" s="1"/>
  <c r="AY55" i="32" s="1"/>
  <c r="AZ55" i="32" s="1"/>
  <c r="BA55" i="32" s="1"/>
  <c r="BB55" i="32" s="1"/>
  <c r="BC55" i="32" s="1"/>
  <c r="BD55" i="32" s="1"/>
  <c r="BE55" i="32" s="1"/>
  <c r="BF55" i="32" s="1"/>
  <c r="BG55" i="32" s="1"/>
  <c r="BH55" i="32" s="1"/>
  <c r="BI55" i="32" s="1"/>
  <c r="BJ55" i="32" s="1"/>
  <c r="BK55" i="32" s="1"/>
  <c r="BL55" i="32" s="1"/>
  <c r="BM55" i="32" s="1"/>
  <c r="BN55" i="32" s="1"/>
  <c r="BO55" i="32" s="1"/>
  <c r="BP55" i="32" s="1"/>
  <c r="BQ55" i="32" s="1"/>
  <c r="BR55" i="32" s="1"/>
  <c r="BS55" i="32" s="1"/>
  <c r="BT55" i="32" s="1"/>
  <c r="BU55" i="32" s="1"/>
  <c r="BV55" i="32" s="1"/>
  <c r="BW55" i="32" s="1"/>
  <c r="BX55" i="32" s="1"/>
  <c r="BY55" i="32" s="1"/>
  <c r="BZ55" i="32" s="1"/>
  <c r="CA55" i="32" s="1"/>
  <c r="CB55" i="32" s="1"/>
  <c r="CC55" i="32" s="1"/>
  <c r="CD55" i="32" s="1"/>
  <c r="CE55" i="32" s="1"/>
  <c r="CF55" i="32" s="1"/>
  <c r="CG55" i="32" s="1"/>
  <c r="CH55" i="32" s="1"/>
  <c r="CI55" i="32" s="1"/>
  <c r="CJ55" i="32" s="1"/>
  <c r="CK55" i="32" s="1"/>
  <c r="CL55" i="32" s="1"/>
  <c r="CM55" i="32" s="1"/>
  <c r="CN55" i="32" s="1"/>
  <c r="CO55" i="32" s="1"/>
  <c r="CP55" i="32" s="1"/>
  <c r="CQ55" i="32" s="1"/>
  <c r="CR55" i="32" s="1"/>
  <c r="CS55" i="32" s="1"/>
  <c r="D195" i="32"/>
  <c r="E195" i="32" s="1"/>
  <c r="F195" i="32" s="1"/>
  <c r="G195" i="32" s="1"/>
  <c r="H195" i="32" s="1"/>
  <c r="I195" i="32" s="1"/>
  <c r="J195" i="32" s="1"/>
  <c r="K195" i="32" s="1"/>
  <c r="L195" i="32" s="1"/>
  <c r="M195" i="32" s="1"/>
  <c r="N195" i="32" s="1"/>
  <c r="O195" i="32" s="1"/>
  <c r="P195" i="32" s="1"/>
  <c r="Q195" i="32" s="1"/>
  <c r="R195" i="32" s="1"/>
  <c r="S195" i="32" s="1"/>
  <c r="T195" i="32" s="1"/>
  <c r="U195" i="32" s="1"/>
  <c r="V195" i="32" s="1"/>
  <c r="W195" i="32" s="1"/>
  <c r="X195" i="32" s="1"/>
  <c r="Y195" i="32" s="1"/>
  <c r="Z195" i="32" s="1"/>
  <c r="AA195" i="32" s="1"/>
  <c r="AB195" i="32" s="1"/>
  <c r="AC195" i="32" s="1"/>
  <c r="AD195" i="32" s="1"/>
  <c r="AE195" i="32" s="1"/>
  <c r="AF195" i="32" s="1"/>
  <c r="AG195" i="32" s="1"/>
  <c r="AH195" i="32" s="1"/>
  <c r="AI195" i="32" s="1"/>
  <c r="AJ195" i="32" s="1"/>
  <c r="AK195" i="32" s="1"/>
  <c r="AL195" i="32" s="1"/>
  <c r="AM195" i="32" s="1"/>
  <c r="AN195" i="32" s="1"/>
  <c r="AO195" i="32" s="1"/>
  <c r="AP195" i="32" s="1"/>
  <c r="AQ195" i="32" s="1"/>
  <c r="AR195" i="32" s="1"/>
  <c r="AS195" i="32" s="1"/>
  <c r="AT195" i="32" s="1"/>
  <c r="AU195" i="32" s="1"/>
  <c r="AV195" i="32" s="1"/>
  <c r="AW195" i="32" s="1"/>
  <c r="AX195" i="32" s="1"/>
  <c r="AY195" i="32" s="1"/>
  <c r="AZ195" i="32" s="1"/>
  <c r="BA195" i="32" s="1"/>
  <c r="BB195" i="32" s="1"/>
  <c r="BC195" i="32" s="1"/>
  <c r="BD195" i="32" s="1"/>
  <c r="BE195" i="32" s="1"/>
  <c r="BF195" i="32" s="1"/>
  <c r="BG195" i="32" s="1"/>
  <c r="BH195" i="32" s="1"/>
  <c r="BI195" i="32" s="1"/>
  <c r="BJ195" i="32" s="1"/>
  <c r="BK195" i="32" s="1"/>
  <c r="BL195" i="32" s="1"/>
  <c r="BM195" i="32" s="1"/>
  <c r="BN195" i="32" s="1"/>
  <c r="BO195" i="32" s="1"/>
  <c r="BP195" i="32" s="1"/>
  <c r="BQ195" i="32" s="1"/>
  <c r="BR195" i="32" s="1"/>
  <c r="BS195" i="32" s="1"/>
  <c r="BT195" i="32" s="1"/>
  <c r="BU195" i="32" s="1"/>
  <c r="BV195" i="32" s="1"/>
  <c r="BW195" i="32" s="1"/>
  <c r="BX195" i="32" s="1"/>
  <c r="BY195" i="32" s="1"/>
  <c r="BZ195" i="32" s="1"/>
  <c r="CA195" i="32" s="1"/>
  <c r="CB195" i="32" s="1"/>
  <c r="CC195" i="32" s="1"/>
  <c r="CD195" i="32" s="1"/>
  <c r="CE195" i="32" s="1"/>
  <c r="CF195" i="32" s="1"/>
  <c r="CG195" i="32" s="1"/>
  <c r="CH195" i="32" s="1"/>
  <c r="CI195" i="32" s="1"/>
  <c r="CJ195" i="32" s="1"/>
  <c r="CK195" i="32" s="1"/>
  <c r="CL195" i="32" s="1"/>
  <c r="CM195" i="32" s="1"/>
  <c r="CN195" i="32" s="1"/>
  <c r="CO195" i="32" s="1"/>
  <c r="CP195" i="32" s="1"/>
  <c r="CQ195" i="32" s="1"/>
  <c r="CR195" i="32" s="1"/>
  <c r="CS195" i="32" s="1"/>
  <c r="D335" i="32"/>
  <c r="E335" i="32" s="1"/>
  <c r="F335" i="32" s="1"/>
  <c r="G335" i="32" s="1"/>
  <c r="H335" i="32" s="1"/>
  <c r="I335" i="32" s="1"/>
  <c r="J335" i="32" s="1"/>
  <c r="K335" i="32" s="1"/>
  <c r="L335" i="32" s="1"/>
  <c r="M335" i="32" s="1"/>
  <c r="N335" i="32" s="1"/>
  <c r="O335" i="32" s="1"/>
  <c r="P335" i="32" s="1"/>
  <c r="Q335" i="32" s="1"/>
  <c r="R335" i="32" s="1"/>
  <c r="S335" i="32" s="1"/>
  <c r="T335" i="32" s="1"/>
  <c r="U335" i="32" s="1"/>
  <c r="V335" i="32" s="1"/>
  <c r="W335" i="32" s="1"/>
  <c r="X335" i="32" s="1"/>
  <c r="Y335" i="32" s="1"/>
  <c r="Z335" i="32" s="1"/>
  <c r="AA335" i="32" s="1"/>
  <c r="AB335" i="32" s="1"/>
  <c r="AC335" i="32" s="1"/>
  <c r="AD335" i="32" s="1"/>
  <c r="AE335" i="32" s="1"/>
  <c r="AF335" i="32" s="1"/>
  <c r="AG335" i="32" s="1"/>
  <c r="AH335" i="32" s="1"/>
  <c r="AI335" i="32" s="1"/>
  <c r="AJ335" i="32" s="1"/>
  <c r="AK335" i="32" s="1"/>
  <c r="AL335" i="32" s="1"/>
  <c r="AM335" i="32" s="1"/>
  <c r="AN335" i="32" s="1"/>
  <c r="AO335" i="32" s="1"/>
  <c r="AP335" i="32" s="1"/>
  <c r="AQ335" i="32" s="1"/>
  <c r="AR335" i="32" s="1"/>
  <c r="AS335" i="32" s="1"/>
  <c r="AT335" i="32" s="1"/>
  <c r="AU335" i="32" s="1"/>
  <c r="AV335" i="32" s="1"/>
  <c r="AW335" i="32" s="1"/>
  <c r="AX335" i="32" s="1"/>
  <c r="AY335" i="32" s="1"/>
  <c r="AZ335" i="32" s="1"/>
  <c r="BA335" i="32" s="1"/>
  <c r="BB335" i="32" s="1"/>
  <c r="BC335" i="32" s="1"/>
  <c r="BD335" i="32" s="1"/>
  <c r="BE335" i="32" s="1"/>
  <c r="BF335" i="32" s="1"/>
  <c r="BG335" i="32" s="1"/>
  <c r="BH335" i="32" s="1"/>
  <c r="BI335" i="32" s="1"/>
  <c r="BJ335" i="32" s="1"/>
  <c r="BK335" i="32" s="1"/>
  <c r="BL335" i="32" s="1"/>
  <c r="BM335" i="32" s="1"/>
  <c r="BN335" i="32" s="1"/>
  <c r="BO335" i="32" s="1"/>
  <c r="BP335" i="32" s="1"/>
  <c r="BQ335" i="32" s="1"/>
  <c r="BR335" i="32" s="1"/>
  <c r="BS335" i="32" s="1"/>
  <c r="BT335" i="32" s="1"/>
  <c r="BU335" i="32" s="1"/>
  <c r="BV335" i="32" s="1"/>
  <c r="BW335" i="32" s="1"/>
  <c r="BX335" i="32" s="1"/>
  <c r="BY335" i="32" s="1"/>
  <c r="BZ335" i="32" s="1"/>
  <c r="CA335" i="32" s="1"/>
  <c r="CB335" i="32" s="1"/>
  <c r="CC335" i="32" s="1"/>
  <c r="CD335" i="32" s="1"/>
  <c r="CE335" i="32" s="1"/>
  <c r="CF335" i="32" s="1"/>
  <c r="CG335" i="32" s="1"/>
  <c r="CH335" i="32" s="1"/>
  <c r="CI335" i="32" s="1"/>
  <c r="CJ335" i="32" s="1"/>
  <c r="CK335" i="32" s="1"/>
  <c r="CL335" i="32" s="1"/>
  <c r="CM335" i="32" s="1"/>
  <c r="CN335" i="32" s="1"/>
  <c r="CO335" i="32" s="1"/>
  <c r="CP335" i="32" s="1"/>
  <c r="CQ335" i="32" s="1"/>
  <c r="CR335" i="32" s="1"/>
  <c r="CS335" i="32" s="1"/>
  <c r="D348" i="32"/>
  <c r="E348" i="32" s="1"/>
  <c r="F348" i="32" s="1"/>
  <c r="G348" i="32" s="1"/>
  <c r="H348" i="32" s="1"/>
  <c r="I348" i="32" s="1"/>
  <c r="J348" i="32" s="1"/>
  <c r="K348" i="32" s="1"/>
  <c r="L348" i="32" s="1"/>
  <c r="M348" i="32" s="1"/>
  <c r="N348" i="32" s="1"/>
  <c r="O348" i="32" s="1"/>
  <c r="P348" i="32" s="1"/>
  <c r="Q348" i="32" s="1"/>
  <c r="R348" i="32" s="1"/>
  <c r="S348" i="32" s="1"/>
  <c r="T348" i="32" s="1"/>
  <c r="U348" i="32" s="1"/>
  <c r="V348" i="32" s="1"/>
  <c r="W348" i="32" s="1"/>
  <c r="X348" i="32" s="1"/>
  <c r="Y348" i="32" s="1"/>
  <c r="Z348" i="32" s="1"/>
  <c r="AA348" i="32" s="1"/>
  <c r="AB348" i="32" s="1"/>
  <c r="AC348" i="32" s="1"/>
  <c r="AD348" i="32" s="1"/>
  <c r="AE348" i="32" s="1"/>
  <c r="AF348" i="32" s="1"/>
  <c r="AG348" i="32" s="1"/>
  <c r="AH348" i="32" s="1"/>
  <c r="AI348" i="32" s="1"/>
  <c r="AJ348" i="32" s="1"/>
  <c r="AK348" i="32" s="1"/>
  <c r="AL348" i="32" s="1"/>
  <c r="AM348" i="32" s="1"/>
  <c r="AN348" i="32" s="1"/>
  <c r="AO348" i="32" s="1"/>
  <c r="AP348" i="32" s="1"/>
  <c r="AQ348" i="32" s="1"/>
  <c r="AR348" i="32" s="1"/>
  <c r="AS348" i="32" s="1"/>
  <c r="AT348" i="32" s="1"/>
  <c r="AU348" i="32" s="1"/>
  <c r="AV348" i="32" s="1"/>
  <c r="AW348" i="32" s="1"/>
  <c r="AX348" i="32" s="1"/>
  <c r="AY348" i="32" s="1"/>
  <c r="AZ348" i="32" s="1"/>
  <c r="BA348" i="32" s="1"/>
  <c r="BB348" i="32" s="1"/>
  <c r="BC348" i="32" s="1"/>
  <c r="BD348" i="32" s="1"/>
  <c r="BE348" i="32" s="1"/>
  <c r="BF348" i="32" s="1"/>
  <c r="BG348" i="32" s="1"/>
  <c r="BH348" i="32" s="1"/>
  <c r="BI348" i="32" s="1"/>
  <c r="BJ348" i="32" s="1"/>
  <c r="BK348" i="32" s="1"/>
  <c r="BL348" i="32" s="1"/>
  <c r="BM348" i="32" s="1"/>
  <c r="BN348" i="32" s="1"/>
  <c r="BO348" i="32" s="1"/>
  <c r="BP348" i="32" s="1"/>
  <c r="BQ348" i="32" s="1"/>
  <c r="BR348" i="32" s="1"/>
  <c r="BS348" i="32" s="1"/>
  <c r="BT348" i="32" s="1"/>
  <c r="BU348" i="32" s="1"/>
  <c r="BV348" i="32" s="1"/>
  <c r="BW348" i="32" s="1"/>
  <c r="BX348" i="32" s="1"/>
  <c r="BY348" i="32" s="1"/>
  <c r="BZ348" i="32" s="1"/>
  <c r="CA348" i="32" s="1"/>
  <c r="CB348" i="32" s="1"/>
  <c r="CC348" i="32" s="1"/>
  <c r="CD348" i="32" s="1"/>
  <c r="CE348" i="32" s="1"/>
  <c r="CF348" i="32" s="1"/>
  <c r="CG348" i="32" s="1"/>
  <c r="CH348" i="32" s="1"/>
  <c r="CI348" i="32" s="1"/>
  <c r="CJ348" i="32" s="1"/>
  <c r="CK348" i="32" s="1"/>
  <c r="CL348" i="32" s="1"/>
  <c r="CM348" i="32" s="1"/>
  <c r="CN348" i="32" s="1"/>
  <c r="CO348" i="32" s="1"/>
  <c r="CP348" i="32" s="1"/>
  <c r="CQ348" i="32" s="1"/>
  <c r="CR348" i="32" s="1"/>
  <c r="CS348" i="32" s="1"/>
  <c r="D208" i="32"/>
  <c r="E208" i="32" s="1"/>
  <c r="F208" i="32" s="1"/>
  <c r="G208" i="32" s="1"/>
  <c r="H208" i="32" s="1"/>
  <c r="I208" i="32" s="1"/>
  <c r="J208" i="32" s="1"/>
  <c r="K208" i="32" s="1"/>
  <c r="L208" i="32" s="1"/>
  <c r="M208" i="32" s="1"/>
  <c r="N208" i="32" s="1"/>
  <c r="O208" i="32" s="1"/>
  <c r="P208" i="32" s="1"/>
  <c r="Q208" i="32" s="1"/>
  <c r="R208" i="32" s="1"/>
  <c r="S208" i="32" s="1"/>
  <c r="T208" i="32" s="1"/>
  <c r="U208" i="32" s="1"/>
  <c r="V208" i="32" s="1"/>
  <c r="W208" i="32" s="1"/>
  <c r="X208" i="32" s="1"/>
  <c r="Y208" i="32" s="1"/>
  <c r="Z208" i="32" s="1"/>
  <c r="AA208" i="32" s="1"/>
  <c r="AB208" i="32" s="1"/>
  <c r="AC208" i="32" s="1"/>
  <c r="AD208" i="32" s="1"/>
  <c r="AE208" i="32" s="1"/>
  <c r="AF208" i="32" s="1"/>
  <c r="AG208" i="32" s="1"/>
  <c r="AH208" i="32" s="1"/>
  <c r="AI208" i="32" s="1"/>
  <c r="AJ208" i="32" s="1"/>
  <c r="AK208" i="32" s="1"/>
  <c r="AL208" i="32" s="1"/>
  <c r="AM208" i="32" s="1"/>
  <c r="AN208" i="32" s="1"/>
  <c r="AO208" i="32" s="1"/>
  <c r="AP208" i="32" s="1"/>
  <c r="AQ208" i="32" s="1"/>
  <c r="AR208" i="32" s="1"/>
  <c r="AS208" i="32" s="1"/>
  <c r="AT208" i="32" s="1"/>
  <c r="AU208" i="32" s="1"/>
  <c r="AV208" i="32" s="1"/>
  <c r="AW208" i="32" s="1"/>
  <c r="AX208" i="32" s="1"/>
  <c r="AY208" i="32" s="1"/>
  <c r="AZ208" i="32" s="1"/>
  <c r="BA208" i="32" s="1"/>
  <c r="BB208" i="32" s="1"/>
  <c r="BC208" i="32" s="1"/>
  <c r="BD208" i="32" s="1"/>
  <c r="BE208" i="32" s="1"/>
  <c r="BF208" i="32" s="1"/>
  <c r="BG208" i="32" s="1"/>
  <c r="BH208" i="32" s="1"/>
  <c r="BI208" i="32" s="1"/>
  <c r="BJ208" i="32" s="1"/>
  <c r="BK208" i="32" s="1"/>
  <c r="BL208" i="32" s="1"/>
  <c r="BM208" i="32" s="1"/>
  <c r="BN208" i="32" s="1"/>
  <c r="BO208" i="32" s="1"/>
  <c r="BP208" i="32" s="1"/>
  <c r="BQ208" i="32" s="1"/>
  <c r="BR208" i="32" s="1"/>
  <c r="BS208" i="32" s="1"/>
  <c r="BT208" i="32" s="1"/>
  <c r="BU208" i="32" s="1"/>
  <c r="BV208" i="32" s="1"/>
  <c r="BW208" i="32" s="1"/>
  <c r="BX208" i="32" s="1"/>
  <c r="BY208" i="32" s="1"/>
  <c r="BZ208" i="32" s="1"/>
  <c r="CA208" i="32" s="1"/>
  <c r="CB208" i="32" s="1"/>
  <c r="CC208" i="32" s="1"/>
  <c r="CD208" i="32" s="1"/>
  <c r="CE208" i="32" s="1"/>
  <c r="CF208" i="32" s="1"/>
  <c r="CG208" i="32" s="1"/>
  <c r="CH208" i="32" s="1"/>
  <c r="CI208" i="32" s="1"/>
  <c r="CJ208" i="32" s="1"/>
  <c r="CK208" i="32" s="1"/>
  <c r="CL208" i="32" s="1"/>
  <c r="CM208" i="32" s="1"/>
  <c r="CN208" i="32" s="1"/>
  <c r="CO208" i="32" s="1"/>
  <c r="CP208" i="32" s="1"/>
  <c r="CQ208" i="32" s="1"/>
  <c r="CR208" i="32" s="1"/>
  <c r="CS208" i="32" s="1"/>
  <c r="D68" i="32"/>
  <c r="E68" i="32" s="1"/>
  <c r="F68" i="32" s="1"/>
  <c r="G68" i="32" s="1"/>
  <c r="H68" i="32" s="1"/>
  <c r="I68" i="32" s="1"/>
  <c r="J68" i="32" s="1"/>
  <c r="K68" i="32" s="1"/>
  <c r="L68" i="32" s="1"/>
  <c r="M68" i="32" s="1"/>
  <c r="N68" i="32" s="1"/>
  <c r="O68" i="32" s="1"/>
  <c r="P68" i="32" s="1"/>
  <c r="Q68" i="32" s="1"/>
  <c r="R68" i="32" s="1"/>
  <c r="S68" i="32" s="1"/>
  <c r="T68" i="32" s="1"/>
  <c r="U68" i="32" s="1"/>
  <c r="V68" i="32" s="1"/>
  <c r="W68" i="32" s="1"/>
  <c r="X68" i="32" s="1"/>
  <c r="Y68" i="32" s="1"/>
  <c r="Z68" i="32" s="1"/>
  <c r="AA68" i="32" s="1"/>
  <c r="AB68" i="32" s="1"/>
  <c r="AC68" i="32" s="1"/>
  <c r="AD68" i="32" s="1"/>
  <c r="AE68" i="32" s="1"/>
  <c r="AF68" i="32" s="1"/>
  <c r="AG68" i="32" s="1"/>
  <c r="AH68" i="32" s="1"/>
  <c r="AI68" i="32" s="1"/>
  <c r="AJ68" i="32" s="1"/>
  <c r="AK68" i="32" s="1"/>
  <c r="AL68" i="32" s="1"/>
  <c r="AM68" i="32" s="1"/>
  <c r="AN68" i="32" s="1"/>
  <c r="AO68" i="32" s="1"/>
  <c r="AP68" i="32" s="1"/>
  <c r="AQ68" i="32" s="1"/>
  <c r="AR68" i="32" s="1"/>
  <c r="AS68" i="32" s="1"/>
  <c r="AT68" i="32" s="1"/>
  <c r="AU68" i="32" s="1"/>
  <c r="AV68" i="32" s="1"/>
  <c r="AW68" i="32" s="1"/>
  <c r="AX68" i="32" s="1"/>
  <c r="AY68" i="32" s="1"/>
  <c r="AZ68" i="32" s="1"/>
  <c r="BA68" i="32" s="1"/>
  <c r="BB68" i="32" s="1"/>
  <c r="BC68" i="32" s="1"/>
  <c r="BD68" i="32" s="1"/>
  <c r="BE68" i="32" s="1"/>
  <c r="BF68" i="32" s="1"/>
  <c r="BG68" i="32" s="1"/>
  <c r="BH68" i="32" s="1"/>
  <c r="BI68" i="32" s="1"/>
  <c r="BJ68" i="32" s="1"/>
  <c r="BK68" i="32" s="1"/>
  <c r="BL68" i="32" s="1"/>
  <c r="BM68" i="32" s="1"/>
  <c r="BN68" i="32" s="1"/>
  <c r="BO68" i="32" s="1"/>
  <c r="BP68" i="32" s="1"/>
  <c r="BQ68" i="32" s="1"/>
  <c r="BR68" i="32" s="1"/>
  <c r="BS68" i="32" s="1"/>
  <c r="BT68" i="32" s="1"/>
  <c r="BU68" i="32" s="1"/>
  <c r="BV68" i="32" s="1"/>
  <c r="BW68" i="32" s="1"/>
  <c r="BX68" i="32" s="1"/>
  <c r="BY68" i="32" s="1"/>
  <c r="BZ68" i="32" s="1"/>
  <c r="CA68" i="32" s="1"/>
  <c r="CB68" i="32" s="1"/>
  <c r="CC68" i="32" s="1"/>
  <c r="CD68" i="32" s="1"/>
  <c r="CE68" i="32" s="1"/>
  <c r="CF68" i="32" s="1"/>
  <c r="CG68" i="32" s="1"/>
  <c r="CH68" i="32" s="1"/>
  <c r="CI68" i="32" s="1"/>
  <c r="CJ68" i="32" s="1"/>
  <c r="CK68" i="32" s="1"/>
  <c r="CL68" i="32" s="1"/>
  <c r="CM68" i="32" s="1"/>
  <c r="CN68" i="32" s="1"/>
  <c r="CO68" i="32" s="1"/>
  <c r="CP68" i="32" s="1"/>
  <c r="CQ68" i="32" s="1"/>
  <c r="CR68" i="32" s="1"/>
  <c r="CS68" i="32" s="1"/>
  <c r="D341" i="32"/>
  <c r="E341" i="32" s="1"/>
  <c r="F341" i="32" s="1"/>
  <c r="G341" i="32" s="1"/>
  <c r="H341" i="32" s="1"/>
  <c r="I341" i="32" s="1"/>
  <c r="J341" i="32" s="1"/>
  <c r="K341" i="32" s="1"/>
  <c r="L341" i="32" s="1"/>
  <c r="M341" i="32" s="1"/>
  <c r="N341" i="32" s="1"/>
  <c r="O341" i="32" s="1"/>
  <c r="P341" i="32" s="1"/>
  <c r="Q341" i="32" s="1"/>
  <c r="R341" i="32" s="1"/>
  <c r="S341" i="32" s="1"/>
  <c r="T341" i="32" s="1"/>
  <c r="U341" i="32" s="1"/>
  <c r="V341" i="32" s="1"/>
  <c r="W341" i="32" s="1"/>
  <c r="X341" i="32" s="1"/>
  <c r="Y341" i="32" s="1"/>
  <c r="Z341" i="32" s="1"/>
  <c r="AA341" i="32" s="1"/>
  <c r="AB341" i="32" s="1"/>
  <c r="AC341" i="32" s="1"/>
  <c r="AD341" i="32" s="1"/>
  <c r="AE341" i="32" s="1"/>
  <c r="AF341" i="32" s="1"/>
  <c r="AG341" i="32" s="1"/>
  <c r="AH341" i="32" s="1"/>
  <c r="AI341" i="32" s="1"/>
  <c r="AJ341" i="32" s="1"/>
  <c r="AK341" i="32" s="1"/>
  <c r="AL341" i="32" s="1"/>
  <c r="AM341" i="32" s="1"/>
  <c r="AN341" i="32" s="1"/>
  <c r="AO341" i="32" s="1"/>
  <c r="AP341" i="32" s="1"/>
  <c r="AQ341" i="32" s="1"/>
  <c r="AR341" i="32" s="1"/>
  <c r="AS341" i="32" s="1"/>
  <c r="AT341" i="32" s="1"/>
  <c r="AU341" i="32" s="1"/>
  <c r="AV341" i="32" s="1"/>
  <c r="AW341" i="32" s="1"/>
  <c r="AX341" i="32" s="1"/>
  <c r="AY341" i="32" s="1"/>
  <c r="AZ341" i="32" s="1"/>
  <c r="BA341" i="32" s="1"/>
  <c r="BB341" i="32" s="1"/>
  <c r="BC341" i="32" s="1"/>
  <c r="BD341" i="32" s="1"/>
  <c r="BE341" i="32" s="1"/>
  <c r="BF341" i="32" s="1"/>
  <c r="BG341" i="32" s="1"/>
  <c r="BH341" i="32" s="1"/>
  <c r="BI341" i="32" s="1"/>
  <c r="BJ341" i="32" s="1"/>
  <c r="BK341" i="32" s="1"/>
  <c r="BL341" i="32" s="1"/>
  <c r="BM341" i="32" s="1"/>
  <c r="BN341" i="32" s="1"/>
  <c r="BO341" i="32" s="1"/>
  <c r="BP341" i="32" s="1"/>
  <c r="BQ341" i="32" s="1"/>
  <c r="BR341" i="32" s="1"/>
  <c r="BS341" i="32" s="1"/>
  <c r="BT341" i="32" s="1"/>
  <c r="BU341" i="32" s="1"/>
  <c r="BV341" i="32" s="1"/>
  <c r="BW341" i="32" s="1"/>
  <c r="BX341" i="32" s="1"/>
  <c r="BY341" i="32" s="1"/>
  <c r="BZ341" i="32" s="1"/>
  <c r="CA341" i="32" s="1"/>
  <c r="CB341" i="32" s="1"/>
  <c r="CC341" i="32" s="1"/>
  <c r="CD341" i="32" s="1"/>
  <c r="CE341" i="32" s="1"/>
  <c r="CF341" i="32" s="1"/>
  <c r="CG341" i="32" s="1"/>
  <c r="CH341" i="32" s="1"/>
  <c r="CI341" i="32" s="1"/>
  <c r="CJ341" i="32" s="1"/>
  <c r="CK341" i="32" s="1"/>
  <c r="CL341" i="32" s="1"/>
  <c r="CM341" i="32" s="1"/>
  <c r="CN341" i="32" s="1"/>
  <c r="CO341" i="32" s="1"/>
  <c r="CP341" i="32" s="1"/>
  <c r="CQ341" i="32" s="1"/>
  <c r="CR341" i="32" s="1"/>
  <c r="CS341" i="32" s="1"/>
  <c r="D201" i="32"/>
  <c r="E201" i="32" s="1"/>
  <c r="F201" i="32" s="1"/>
  <c r="G201" i="32" s="1"/>
  <c r="H201" i="32" s="1"/>
  <c r="I201" i="32" s="1"/>
  <c r="J201" i="32" s="1"/>
  <c r="K201" i="32" s="1"/>
  <c r="L201" i="32" s="1"/>
  <c r="M201" i="32" s="1"/>
  <c r="N201" i="32" s="1"/>
  <c r="O201" i="32" s="1"/>
  <c r="P201" i="32" s="1"/>
  <c r="Q201" i="32" s="1"/>
  <c r="R201" i="32" s="1"/>
  <c r="S201" i="32" s="1"/>
  <c r="T201" i="32" s="1"/>
  <c r="U201" i="32" s="1"/>
  <c r="V201" i="32" s="1"/>
  <c r="W201" i="32" s="1"/>
  <c r="X201" i="32" s="1"/>
  <c r="Y201" i="32" s="1"/>
  <c r="Z201" i="32" s="1"/>
  <c r="AA201" i="32" s="1"/>
  <c r="AB201" i="32" s="1"/>
  <c r="AC201" i="32" s="1"/>
  <c r="AD201" i="32" s="1"/>
  <c r="AE201" i="32" s="1"/>
  <c r="AF201" i="32" s="1"/>
  <c r="AG201" i="32" s="1"/>
  <c r="AH201" i="32" s="1"/>
  <c r="AI201" i="32" s="1"/>
  <c r="AJ201" i="32" s="1"/>
  <c r="AK201" i="32" s="1"/>
  <c r="AL201" i="32" s="1"/>
  <c r="AM201" i="32" s="1"/>
  <c r="AN201" i="32" s="1"/>
  <c r="AO201" i="32" s="1"/>
  <c r="AP201" i="32" s="1"/>
  <c r="AQ201" i="32" s="1"/>
  <c r="AR201" i="32" s="1"/>
  <c r="AS201" i="32" s="1"/>
  <c r="AT201" i="32" s="1"/>
  <c r="AU201" i="32" s="1"/>
  <c r="AV201" i="32" s="1"/>
  <c r="AW201" i="32" s="1"/>
  <c r="AX201" i="32" s="1"/>
  <c r="AY201" i="32" s="1"/>
  <c r="AZ201" i="32" s="1"/>
  <c r="BA201" i="32" s="1"/>
  <c r="BB201" i="32" s="1"/>
  <c r="BC201" i="32" s="1"/>
  <c r="BD201" i="32" s="1"/>
  <c r="BE201" i="32" s="1"/>
  <c r="BF201" i="32" s="1"/>
  <c r="BG201" i="32" s="1"/>
  <c r="BH201" i="32" s="1"/>
  <c r="BI201" i="32" s="1"/>
  <c r="BJ201" i="32" s="1"/>
  <c r="BK201" i="32" s="1"/>
  <c r="BL201" i="32" s="1"/>
  <c r="BM201" i="32" s="1"/>
  <c r="BN201" i="32" s="1"/>
  <c r="BO201" i="32" s="1"/>
  <c r="BP201" i="32" s="1"/>
  <c r="BQ201" i="32" s="1"/>
  <c r="BR201" i="32" s="1"/>
  <c r="BS201" i="32" s="1"/>
  <c r="BT201" i="32" s="1"/>
  <c r="BU201" i="32" s="1"/>
  <c r="BV201" i="32" s="1"/>
  <c r="BW201" i="32" s="1"/>
  <c r="BX201" i="32" s="1"/>
  <c r="BY201" i="32" s="1"/>
  <c r="BZ201" i="32" s="1"/>
  <c r="CA201" i="32" s="1"/>
  <c r="CB201" i="32" s="1"/>
  <c r="CC201" i="32" s="1"/>
  <c r="CD201" i="32" s="1"/>
  <c r="CE201" i="32" s="1"/>
  <c r="CF201" i="32" s="1"/>
  <c r="CG201" i="32" s="1"/>
  <c r="CH201" i="32" s="1"/>
  <c r="CI201" i="32" s="1"/>
  <c r="CJ201" i="32" s="1"/>
  <c r="CK201" i="32" s="1"/>
  <c r="CL201" i="32" s="1"/>
  <c r="CM201" i="32" s="1"/>
  <c r="CN201" i="32" s="1"/>
  <c r="CO201" i="32" s="1"/>
  <c r="CP201" i="32" s="1"/>
  <c r="CQ201" i="32" s="1"/>
  <c r="CR201" i="32" s="1"/>
  <c r="CS201" i="32" s="1"/>
  <c r="D61" i="32"/>
  <c r="E61" i="32" s="1"/>
  <c r="F61" i="32" s="1"/>
  <c r="G61" i="32" s="1"/>
  <c r="H61" i="32" s="1"/>
  <c r="I61" i="32" s="1"/>
  <c r="J61" i="32" s="1"/>
  <c r="K61" i="32" s="1"/>
  <c r="L61" i="32" s="1"/>
  <c r="M61" i="32" s="1"/>
  <c r="N61" i="32" s="1"/>
  <c r="O61" i="32" s="1"/>
  <c r="P61" i="32" s="1"/>
  <c r="Q61" i="32" s="1"/>
  <c r="R61" i="32" s="1"/>
  <c r="S61" i="32" s="1"/>
  <c r="T61" i="32" s="1"/>
  <c r="U61" i="32" s="1"/>
  <c r="V61" i="32" s="1"/>
  <c r="W61" i="32" s="1"/>
  <c r="X61" i="32" s="1"/>
  <c r="Y61" i="32" s="1"/>
  <c r="Z61" i="32" s="1"/>
  <c r="AA61" i="32" s="1"/>
  <c r="AB61" i="32" s="1"/>
  <c r="AC61" i="32" s="1"/>
  <c r="AD61" i="32" s="1"/>
  <c r="AE61" i="32" s="1"/>
  <c r="AF61" i="32" s="1"/>
  <c r="AG61" i="32" s="1"/>
  <c r="AH61" i="32" s="1"/>
  <c r="AI61" i="32" s="1"/>
  <c r="AJ61" i="32" s="1"/>
  <c r="AK61" i="32" s="1"/>
  <c r="AL61" i="32" s="1"/>
  <c r="AM61" i="32" s="1"/>
  <c r="AN61" i="32" s="1"/>
  <c r="AO61" i="32" s="1"/>
  <c r="AP61" i="32" s="1"/>
  <c r="AQ61" i="32" s="1"/>
  <c r="AR61" i="32" s="1"/>
  <c r="AS61" i="32" s="1"/>
  <c r="AT61" i="32" s="1"/>
  <c r="AU61" i="32" s="1"/>
  <c r="AV61" i="32" s="1"/>
  <c r="AW61" i="32" s="1"/>
  <c r="AX61" i="32" s="1"/>
  <c r="AY61" i="32" s="1"/>
  <c r="AZ61" i="32" s="1"/>
  <c r="BA61" i="32" s="1"/>
  <c r="BB61" i="32" s="1"/>
  <c r="BC61" i="32" s="1"/>
  <c r="BD61" i="32" s="1"/>
  <c r="BE61" i="32" s="1"/>
  <c r="BF61" i="32" s="1"/>
  <c r="BG61" i="32" s="1"/>
  <c r="BH61" i="32" s="1"/>
  <c r="BI61" i="32" s="1"/>
  <c r="BJ61" i="32" s="1"/>
  <c r="BK61" i="32" s="1"/>
  <c r="BL61" i="32" s="1"/>
  <c r="BM61" i="32" s="1"/>
  <c r="BN61" i="32" s="1"/>
  <c r="BO61" i="32" s="1"/>
  <c r="BP61" i="32" s="1"/>
  <c r="BQ61" i="32" s="1"/>
  <c r="BR61" i="32" s="1"/>
  <c r="BS61" i="32" s="1"/>
  <c r="BT61" i="32" s="1"/>
  <c r="BU61" i="32" s="1"/>
  <c r="BV61" i="32" s="1"/>
  <c r="BW61" i="32" s="1"/>
  <c r="BX61" i="32" s="1"/>
  <c r="BY61" i="32" s="1"/>
  <c r="BZ61" i="32" s="1"/>
  <c r="CA61" i="32" s="1"/>
  <c r="CB61" i="32" s="1"/>
  <c r="CC61" i="32" s="1"/>
  <c r="CD61" i="32" s="1"/>
  <c r="CE61" i="32" s="1"/>
  <c r="CF61" i="32" s="1"/>
  <c r="CG61" i="32" s="1"/>
  <c r="CH61" i="32" s="1"/>
  <c r="CI61" i="32" s="1"/>
  <c r="CJ61" i="32" s="1"/>
  <c r="CK61" i="32" s="1"/>
  <c r="CL61" i="32" s="1"/>
  <c r="CM61" i="32" s="1"/>
  <c r="CN61" i="32" s="1"/>
  <c r="CO61" i="32" s="1"/>
  <c r="CP61" i="32" s="1"/>
  <c r="CQ61" i="32" s="1"/>
  <c r="CR61" i="32" s="1"/>
  <c r="CS61" i="32" s="1"/>
  <c r="D50" i="32"/>
  <c r="D212" i="32"/>
  <c r="E212" i="32" s="1"/>
  <c r="F212" i="32" s="1"/>
  <c r="G212" i="32" s="1"/>
  <c r="H212" i="32" s="1"/>
  <c r="I212" i="32" s="1"/>
  <c r="J212" i="32" s="1"/>
  <c r="K212" i="32" s="1"/>
  <c r="L212" i="32" s="1"/>
  <c r="M212" i="32" s="1"/>
  <c r="N212" i="32" s="1"/>
  <c r="O212" i="32" s="1"/>
  <c r="P212" i="32" s="1"/>
  <c r="Q212" i="32" s="1"/>
  <c r="R212" i="32" s="1"/>
  <c r="S212" i="32" s="1"/>
  <c r="T212" i="32" s="1"/>
  <c r="U212" i="32" s="1"/>
  <c r="V212" i="32" s="1"/>
  <c r="W212" i="32" s="1"/>
  <c r="X212" i="32" s="1"/>
  <c r="Y212" i="32" s="1"/>
  <c r="Z212" i="32" s="1"/>
  <c r="AA212" i="32" s="1"/>
  <c r="AB212" i="32" s="1"/>
  <c r="AC212" i="32" s="1"/>
  <c r="AD212" i="32" s="1"/>
  <c r="AE212" i="32" s="1"/>
  <c r="AF212" i="32" s="1"/>
  <c r="AG212" i="32" s="1"/>
  <c r="AH212" i="32" s="1"/>
  <c r="AI212" i="32" s="1"/>
  <c r="AJ212" i="32" s="1"/>
  <c r="AK212" i="32" s="1"/>
  <c r="AL212" i="32" s="1"/>
  <c r="AM212" i="32" s="1"/>
  <c r="AN212" i="32" s="1"/>
  <c r="AO212" i="32" s="1"/>
  <c r="AP212" i="32" s="1"/>
  <c r="AQ212" i="32" s="1"/>
  <c r="AR212" i="32" s="1"/>
  <c r="AS212" i="32" s="1"/>
  <c r="AT212" i="32" s="1"/>
  <c r="AU212" i="32" s="1"/>
  <c r="AV212" i="32" s="1"/>
  <c r="AW212" i="32" s="1"/>
  <c r="AX212" i="32" s="1"/>
  <c r="AY212" i="32" s="1"/>
  <c r="AZ212" i="32" s="1"/>
  <c r="BA212" i="32" s="1"/>
  <c r="BB212" i="32" s="1"/>
  <c r="BC212" i="32" s="1"/>
  <c r="BD212" i="32" s="1"/>
  <c r="BE212" i="32" s="1"/>
  <c r="BF212" i="32" s="1"/>
  <c r="BG212" i="32" s="1"/>
  <c r="BH212" i="32" s="1"/>
  <c r="BI212" i="32" s="1"/>
  <c r="BJ212" i="32" s="1"/>
  <c r="BK212" i="32" s="1"/>
  <c r="BL212" i="32" s="1"/>
  <c r="BM212" i="32" s="1"/>
  <c r="BN212" i="32" s="1"/>
  <c r="BO212" i="32" s="1"/>
  <c r="BP212" i="32" s="1"/>
  <c r="BQ212" i="32" s="1"/>
  <c r="BR212" i="32" s="1"/>
  <c r="BS212" i="32" s="1"/>
  <c r="BT212" i="32" s="1"/>
  <c r="BU212" i="32" s="1"/>
  <c r="BV212" i="32" s="1"/>
  <c r="BW212" i="32" s="1"/>
  <c r="BX212" i="32" s="1"/>
  <c r="BY212" i="32" s="1"/>
  <c r="BZ212" i="32" s="1"/>
  <c r="CA212" i="32" s="1"/>
  <c r="CB212" i="32" s="1"/>
  <c r="CC212" i="32" s="1"/>
  <c r="CD212" i="32" s="1"/>
  <c r="CE212" i="32" s="1"/>
  <c r="CF212" i="32" s="1"/>
  <c r="CG212" i="32" s="1"/>
  <c r="CH212" i="32" s="1"/>
  <c r="CI212" i="32" s="1"/>
  <c r="CJ212" i="32" s="1"/>
  <c r="CK212" i="32" s="1"/>
  <c r="CL212" i="32" s="1"/>
  <c r="CM212" i="32" s="1"/>
  <c r="CN212" i="32" s="1"/>
  <c r="CO212" i="32" s="1"/>
  <c r="CP212" i="32" s="1"/>
  <c r="CQ212" i="32" s="1"/>
  <c r="CR212" i="32" s="1"/>
  <c r="CS212" i="32" s="1"/>
  <c r="D72" i="32"/>
  <c r="E72" i="32" s="1"/>
  <c r="F72" i="32" s="1"/>
  <c r="G72" i="32" s="1"/>
  <c r="H72" i="32" s="1"/>
  <c r="I72" i="32" s="1"/>
  <c r="J72" i="32" s="1"/>
  <c r="K72" i="32" s="1"/>
  <c r="L72" i="32" s="1"/>
  <c r="M72" i="32" s="1"/>
  <c r="N72" i="32" s="1"/>
  <c r="O72" i="32" s="1"/>
  <c r="P72" i="32" s="1"/>
  <c r="Q72" i="32" s="1"/>
  <c r="R72" i="32" s="1"/>
  <c r="S72" i="32" s="1"/>
  <c r="T72" i="32" s="1"/>
  <c r="U72" i="32" s="1"/>
  <c r="V72" i="32" s="1"/>
  <c r="W72" i="32" s="1"/>
  <c r="X72" i="32" s="1"/>
  <c r="Y72" i="32" s="1"/>
  <c r="Z72" i="32" s="1"/>
  <c r="AA72" i="32" s="1"/>
  <c r="AB72" i="32" s="1"/>
  <c r="AC72" i="32" s="1"/>
  <c r="AD72" i="32" s="1"/>
  <c r="AE72" i="32" s="1"/>
  <c r="AF72" i="32" s="1"/>
  <c r="AG72" i="32" s="1"/>
  <c r="AH72" i="32" s="1"/>
  <c r="AI72" i="32" s="1"/>
  <c r="AJ72" i="32" s="1"/>
  <c r="AK72" i="32" s="1"/>
  <c r="AL72" i="32" s="1"/>
  <c r="AM72" i="32" s="1"/>
  <c r="AN72" i="32" s="1"/>
  <c r="AO72" i="32" s="1"/>
  <c r="AP72" i="32" s="1"/>
  <c r="AQ72" i="32" s="1"/>
  <c r="AR72" i="32" s="1"/>
  <c r="AS72" i="32" s="1"/>
  <c r="AT72" i="32" s="1"/>
  <c r="AU72" i="32" s="1"/>
  <c r="AV72" i="32" s="1"/>
  <c r="AW72" i="32" s="1"/>
  <c r="AX72" i="32" s="1"/>
  <c r="AY72" i="32" s="1"/>
  <c r="AZ72" i="32" s="1"/>
  <c r="BA72" i="32" s="1"/>
  <c r="BB72" i="32" s="1"/>
  <c r="BC72" i="32" s="1"/>
  <c r="BD72" i="32" s="1"/>
  <c r="BE72" i="32" s="1"/>
  <c r="BF72" i="32" s="1"/>
  <c r="BG72" i="32" s="1"/>
  <c r="BH72" i="32" s="1"/>
  <c r="BI72" i="32" s="1"/>
  <c r="BJ72" i="32" s="1"/>
  <c r="BK72" i="32" s="1"/>
  <c r="BL72" i="32" s="1"/>
  <c r="BM72" i="32" s="1"/>
  <c r="BN72" i="32" s="1"/>
  <c r="BO72" i="32" s="1"/>
  <c r="BP72" i="32" s="1"/>
  <c r="BQ72" i="32" s="1"/>
  <c r="BR72" i="32" s="1"/>
  <c r="BS72" i="32" s="1"/>
  <c r="BT72" i="32" s="1"/>
  <c r="BU72" i="32" s="1"/>
  <c r="BV72" i="32" s="1"/>
  <c r="BW72" i="32" s="1"/>
  <c r="BX72" i="32" s="1"/>
  <c r="BY72" i="32" s="1"/>
  <c r="BZ72" i="32" s="1"/>
  <c r="CA72" i="32" s="1"/>
  <c r="CB72" i="32" s="1"/>
  <c r="CC72" i="32" s="1"/>
  <c r="CD72" i="32" s="1"/>
  <c r="CE72" i="32" s="1"/>
  <c r="CF72" i="32" s="1"/>
  <c r="CG72" i="32" s="1"/>
  <c r="CH72" i="32" s="1"/>
  <c r="CI72" i="32" s="1"/>
  <c r="CJ72" i="32" s="1"/>
  <c r="CK72" i="32" s="1"/>
  <c r="CL72" i="32" s="1"/>
  <c r="CM72" i="32" s="1"/>
  <c r="CN72" i="32" s="1"/>
  <c r="CO72" i="32" s="1"/>
  <c r="CP72" i="32" s="1"/>
  <c r="CQ72" i="32" s="1"/>
  <c r="CR72" i="32" s="1"/>
  <c r="CS72" i="32" s="1"/>
  <c r="D352" i="32"/>
  <c r="E352" i="32" s="1"/>
  <c r="F352" i="32" s="1"/>
  <c r="G352" i="32" s="1"/>
  <c r="H352" i="32" s="1"/>
  <c r="I352" i="32" s="1"/>
  <c r="J352" i="32" s="1"/>
  <c r="K352" i="32" s="1"/>
  <c r="L352" i="32" s="1"/>
  <c r="M352" i="32" s="1"/>
  <c r="N352" i="32" s="1"/>
  <c r="O352" i="32" s="1"/>
  <c r="P352" i="32" s="1"/>
  <c r="Q352" i="32" s="1"/>
  <c r="R352" i="32" s="1"/>
  <c r="S352" i="32" s="1"/>
  <c r="T352" i="32" s="1"/>
  <c r="U352" i="32" s="1"/>
  <c r="V352" i="32" s="1"/>
  <c r="W352" i="32" s="1"/>
  <c r="X352" i="32" s="1"/>
  <c r="Y352" i="32" s="1"/>
  <c r="Z352" i="32" s="1"/>
  <c r="AA352" i="32" s="1"/>
  <c r="AB352" i="32" s="1"/>
  <c r="AC352" i="32" s="1"/>
  <c r="AD352" i="32" s="1"/>
  <c r="AE352" i="32" s="1"/>
  <c r="AF352" i="32" s="1"/>
  <c r="AG352" i="32" s="1"/>
  <c r="AH352" i="32" s="1"/>
  <c r="AI352" i="32" s="1"/>
  <c r="AJ352" i="32" s="1"/>
  <c r="AK352" i="32" s="1"/>
  <c r="AL352" i="32" s="1"/>
  <c r="AM352" i="32" s="1"/>
  <c r="AN352" i="32" s="1"/>
  <c r="AO352" i="32" s="1"/>
  <c r="AP352" i="32" s="1"/>
  <c r="AQ352" i="32" s="1"/>
  <c r="AR352" i="32" s="1"/>
  <c r="AS352" i="32" s="1"/>
  <c r="AT352" i="32" s="1"/>
  <c r="AU352" i="32" s="1"/>
  <c r="AV352" i="32" s="1"/>
  <c r="AW352" i="32" s="1"/>
  <c r="AX352" i="32" s="1"/>
  <c r="AY352" i="32" s="1"/>
  <c r="AZ352" i="32" s="1"/>
  <c r="BA352" i="32" s="1"/>
  <c r="BB352" i="32" s="1"/>
  <c r="BC352" i="32" s="1"/>
  <c r="BD352" i="32" s="1"/>
  <c r="BE352" i="32" s="1"/>
  <c r="BF352" i="32" s="1"/>
  <c r="BG352" i="32" s="1"/>
  <c r="BH352" i="32" s="1"/>
  <c r="BI352" i="32" s="1"/>
  <c r="BJ352" i="32" s="1"/>
  <c r="BK352" i="32" s="1"/>
  <c r="BL352" i="32" s="1"/>
  <c r="BM352" i="32" s="1"/>
  <c r="BN352" i="32" s="1"/>
  <c r="BO352" i="32" s="1"/>
  <c r="BP352" i="32" s="1"/>
  <c r="BQ352" i="32" s="1"/>
  <c r="BR352" i="32" s="1"/>
  <c r="BS352" i="32" s="1"/>
  <c r="BT352" i="32" s="1"/>
  <c r="BU352" i="32" s="1"/>
  <c r="BV352" i="32" s="1"/>
  <c r="BW352" i="32" s="1"/>
  <c r="BX352" i="32" s="1"/>
  <c r="BY352" i="32" s="1"/>
  <c r="BZ352" i="32" s="1"/>
  <c r="CA352" i="32" s="1"/>
  <c r="CB352" i="32" s="1"/>
  <c r="CC352" i="32" s="1"/>
  <c r="CD352" i="32" s="1"/>
  <c r="CE352" i="32" s="1"/>
  <c r="CF352" i="32" s="1"/>
  <c r="CG352" i="32" s="1"/>
  <c r="CH352" i="32" s="1"/>
  <c r="CI352" i="32" s="1"/>
  <c r="CJ352" i="32" s="1"/>
  <c r="CK352" i="32" s="1"/>
  <c r="CL352" i="32" s="1"/>
  <c r="CM352" i="32" s="1"/>
  <c r="CN352" i="32" s="1"/>
  <c r="CO352" i="32" s="1"/>
  <c r="CP352" i="32" s="1"/>
  <c r="CQ352" i="32" s="1"/>
  <c r="CR352" i="32" s="1"/>
  <c r="CS352" i="32" s="1"/>
  <c r="D337" i="32"/>
  <c r="E337" i="32" s="1"/>
  <c r="F337" i="32" s="1"/>
  <c r="G337" i="32" s="1"/>
  <c r="H337" i="32" s="1"/>
  <c r="I337" i="32" s="1"/>
  <c r="J337" i="32" s="1"/>
  <c r="K337" i="32" s="1"/>
  <c r="L337" i="32" s="1"/>
  <c r="M337" i="32" s="1"/>
  <c r="N337" i="32" s="1"/>
  <c r="O337" i="32" s="1"/>
  <c r="P337" i="32" s="1"/>
  <c r="Q337" i="32" s="1"/>
  <c r="R337" i="32" s="1"/>
  <c r="S337" i="32" s="1"/>
  <c r="T337" i="32" s="1"/>
  <c r="U337" i="32" s="1"/>
  <c r="V337" i="32" s="1"/>
  <c r="W337" i="32" s="1"/>
  <c r="X337" i="32" s="1"/>
  <c r="Y337" i="32" s="1"/>
  <c r="Z337" i="32" s="1"/>
  <c r="AA337" i="32" s="1"/>
  <c r="AB337" i="32" s="1"/>
  <c r="AC337" i="32" s="1"/>
  <c r="AD337" i="32" s="1"/>
  <c r="AE337" i="32" s="1"/>
  <c r="AF337" i="32" s="1"/>
  <c r="AG337" i="32" s="1"/>
  <c r="AH337" i="32" s="1"/>
  <c r="AI337" i="32" s="1"/>
  <c r="AJ337" i="32" s="1"/>
  <c r="AK337" i="32" s="1"/>
  <c r="AL337" i="32" s="1"/>
  <c r="AM337" i="32" s="1"/>
  <c r="AN337" i="32" s="1"/>
  <c r="AO337" i="32" s="1"/>
  <c r="AP337" i="32" s="1"/>
  <c r="AQ337" i="32" s="1"/>
  <c r="AR337" i="32" s="1"/>
  <c r="AS337" i="32" s="1"/>
  <c r="AT337" i="32" s="1"/>
  <c r="AU337" i="32" s="1"/>
  <c r="AV337" i="32" s="1"/>
  <c r="AW337" i="32" s="1"/>
  <c r="AX337" i="32" s="1"/>
  <c r="AY337" i="32" s="1"/>
  <c r="AZ337" i="32" s="1"/>
  <c r="BA337" i="32" s="1"/>
  <c r="BB337" i="32" s="1"/>
  <c r="BC337" i="32" s="1"/>
  <c r="BD337" i="32" s="1"/>
  <c r="BE337" i="32" s="1"/>
  <c r="BF337" i="32" s="1"/>
  <c r="BG337" i="32" s="1"/>
  <c r="BH337" i="32" s="1"/>
  <c r="BI337" i="32" s="1"/>
  <c r="BJ337" i="32" s="1"/>
  <c r="BK337" i="32" s="1"/>
  <c r="BL337" i="32" s="1"/>
  <c r="BM337" i="32" s="1"/>
  <c r="BN337" i="32" s="1"/>
  <c r="BO337" i="32" s="1"/>
  <c r="BP337" i="32" s="1"/>
  <c r="BQ337" i="32" s="1"/>
  <c r="BR337" i="32" s="1"/>
  <c r="BS337" i="32" s="1"/>
  <c r="BT337" i="32" s="1"/>
  <c r="BU337" i="32" s="1"/>
  <c r="BV337" i="32" s="1"/>
  <c r="BW337" i="32" s="1"/>
  <c r="BX337" i="32" s="1"/>
  <c r="BY337" i="32" s="1"/>
  <c r="BZ337" i="32" s="1"/>
  <c r="CA337" i="32" s="1"/>
  <c r="CB337" i="32" s="1"/>
  <c r="CC337" i="32" s="1"/>
  <c r="CD337" i="32" s="1"/>
  <c r="CE337" i="32" s="1"/>
  <c r="CF337" i="32" s="1"/>
  <c r="CG337" i="32" s="1"/>
  <c r="CH337" i="32" s="1"/>
  <c r="CI337" i="32" s="1"/>
  <c r="CJ337" i="32" s="1"/>
  <c r="CK337" i="32" s="1"/>
  <c r="CL337" i="32" s="1"/>
  <c r="CM337" i="32" s="1"/>
  <c r="CN337" i="32" s="1"/>
  <c r="CO337" i="32" s="1"/>
  <c r="CP337" i="32" s="1"/>
  <c r="CQ337" i="32" s="1"/>
  <c r="CR337" i="32" s="1"/>
  <c r="CS337" i="32" s="1"/>
  <c r="D197" i="32"/>
  <c r="E197" i="32" s="1"/>
  <c r="F197" i="32" s="1"/>
  <c r="G197" i="32" s="1"/>
  <c r="H197" i="32" s="1"/>
  <c r="I197" i="32" s="1"/>
  <c r="J197" i="32" s="1"/>
  <c r="K197" i="32" s="1"/>
  <c r="L197" i="32" s="1"/>
  <c r="M197" i="32" s="1"/>
  <c r="N197" i="32" s="1"/>
  <c r="O197" i="32" s="1"/>
  <c r="P197" i="32" s="1"/>
  <c r="Q197" i="32" s="1"/>
  <c r="R197" i="32" s="1"/>
  <c r="S197" i="32" s="1"/>
  <c r="T197" i="32" s="1"/>
  <c r="U197" i="32" s="1"/>
  <c r="V197" i="32" s="1"/>
  <c r="W197" i="32" s="1"/>
  <c r="X197" i="32" s="1"/>
  <c r="Y197" i="32" s="1"/>
  <c r="Z197" i="32" s="1"/>
  <c r="AA197" i="32" s="1"/>
  <c r="AB197" i="32" s="1"/>
  <c r="AC197" i="32" s="1"/>
  <c r="AD197" i="32" s="1"/>
  <c r="AE197" i="32" s="1"/>
  <c r="AF197" i="32" s="1"/>
  <c r="AG197" i="32" s="1"/>
  <c r="AH197" i="32" s="1"/>
  <c r="AI197" i="32" s="1"/>
  <c r="AJ197" i="32" s="1"/>
  <c r="AK197" i="32" s="1"/>
  <c r="AL197" i="32" s="1"/>
  <c r="AM197" i="32" s="1"/>
  <c r="AN197" i="32" s="1"/>
  <c r="AO197" i="32" s="1"/>
  <c r="AP197" i="32" s="1"/>
  <c r="AQ197" i="32" s="1"/>
  <c r="AR197" i="32" s="1"/>
  <c r="AS197" i="32" s="1"/>
  <c r="AT197" i="32" s="1"/>
  <c r="AU197" i="32" s="1"/>
  <c r="AV197" i="32" s="1"/>
  <c r="AW197" i="32" s="1"/>
  <c r="AX197" i="32" s="1"/>
  <c r="AY197" i="32" s="1"/>
  <c r="AZ197" i="32" s="1"/>
  <c r="BA197" i="32" s="1"/>
  <c r="BB197" i="32" s="1"/>
  <c r="BC197" i="32" s="1"/>
  <c r="BD197" i="32" s="1"/>
  <c r="BE197" i="32" s="1"/>
  <c r="BF197" i="32" s="1"/>
  <c r="BG197" i="32" s="1"/>
  <c r="BH197" i="32" s="1"/>
  <c r="BI197" i="32" s="1"/>
  <c r="BJ197" i="32" s="1"/>
  <c r="BK197" i="32" s="1"/>
  <c r="BL197" i="32" s="1"/>
  <c r="BM197" i="32" s="1"/>
  <c r="BN197" i="32" s="1"/>
  <c r="BO197" i="32" s="1"/>
  <c r="BP197" i="32" s="1"/>
  <c r="BQ197" i="32" s="1"/>
  <c r="BR197" i="32" s="1"/>
  <c r="BS197" i="32" s="1"/>
  <c r="BT197" i="32" s="1"/>
  <c r="BU197" i="32" s="1"/>
  <c r="BV197" i="32" s="1"/>
  <c r="BW197" i="32" s="1"/>
  <c r="BX197" i="32" s="1"/>
  <c r="BY197" i="32" s="1"/>
  <c r="BZ197" i="32" s="1"/>
  <c r="CA197" i="32" s="1"/>
  <c r="CB197" i="32" s="1"/>
  <c r="CC197" i="32" s="1"/>
  <c r="CD197" i="32" s="1"/>
  <c r="CE197" i="32" s="1"/>
  <c r="CF197" i="32" s="1"/>
  <c r="CG197" i="32" s="1"/>
  <c r="CH197" i="32" s="1"/>
  <c r="CI197" i="32" s="1"/>
  <c r="CJ197" i="32" s="1"/>
  <c r="CK197" i="32" s="1"/>
  <c r="CL197" i="32" s="1"/>
  <c r="CM197" i="32" s="1"/>
  <c r="CN197" i="32" s="1"/>
  <c r="CO197" i="32" s="1"/>
  <c r="CP197" i="32" s="1"/>
  <c r="CQ197" i="32" s="1"/>
  <c r="CR197" i="32" s="1"/>
  <c r="CS197" i="32" s="1"/>
  <c r="D57" i="32"/>
  <c r="E57" i="32" s="1"/>
  <c r="F57" i="32" s="1"/>
  <c r="G57" i="32" s="1"/>
  <c r="H57" i="32" s="1"/>
  <c r="I57" i="32" s="1"/>
  <c r="J57" i="32" s="1"/>
  <c r="K57" i="32" s="1"/>
  <c r="L57" i="32" s="1"/>
  <c r="M57" i="32" s="1"/>
  <c r="N57" i="32" s="1"/>
  <c r="O57" i="32" s="1"/>
  <c r="P57" i="32" s="1"/>
  <c r="Q57" i="32" s="1"/>
  <c r="R57" i="32" s="1"/>
  <c r="S57" i="32" s="1"/>
  <c r="T57" i="32" s="1"/>
  <c r="U57" i="32" s="1"/>
  <c r="V57" i="32" s="1"/>
  <c r="W57" i="32" s="1"/>
  <c r="X57" i="32" s="1"/>
  <c r="Y57" i="32" s="1"/>
  <c r="Z57" i="32" s="1"/>
  <c r="AA57" i="32" s="1"/>
  <c r="AB57" i="32" s="1"/>
  <c r="AC57" i="32" s="1"/>
  <c r="AD57" i="32" s="1"/>
  <c r="AE57" i="32" s="1"/>
  <c r="AF57" i="32" s="1"/>
  <c r="AG57" i="32" s="1"/>
  <c r="AH57" i="32" s="1"/>
  <c r="AI57" i="32" s="1"/>
  <c r="AJ57" i="32" s="1"/>
  <c r="AK57" i="32" s="1"/>
  <c r="AL57" i="32" s="1"/>
  <c r="AM57" i="32" s="1"/>
  <c r="AN57" i="32" s="1"/>
  <c r="AO57" i="32" s="1"/>
  <c r="AP57" i="32" s="1"/>
  <c r="AQ57" i="32" s="1"/>
  <c r="AR57" i="32" s="1"/>
  <c r="AS57" i="32" s="1"/>
  <c r="AT57" i="32" s="1"/>
  <c r="AU57" i="32" s="1"/>
  <c r="AV57" i="32" s="1"/>
  <c r="AW57" i="32" s="1"/>
  <c r="AX57" i="32" s="1"/>
  <c r="AY57" i="32" s="1"/>
  <c r="AZ57" i="32" s="1"/>
  <c r="BA57" i="32" s="1"/>
  <c r="BB57" i="32" s="1"/>
  <c r="BC57" i="32" s="1"/>
  <c r="BD57" i="32" s="1"/>
  <c r="BE57" i="32" s="1"/>
  <c r="BF57" i="32" s="1"/>
  <c r="BG57" i="32" s="1"/>
  <c r="BH57" i="32" s="1"/>
  <c r="BI57" i="32" s="1"/>
  <c r="BJ57" i="32" s="1"/>
  <c r="BK57" i="32" s="1"/>
  <c r="BL57" i="32" s="1"/>
  <c r="BM57" i="32" s="1"/>
  <c r="BN57" i="32" s="1"/>
  <c r="BO57" i="32" s="1"/>
  <c r="BP57" i="32" s="1"/>
  <c r="BQ57" i="32" s="1"/>
  <c r="BR57" i="32" s="1"/>
  <c r="BS57" i="32" s="1"/>
  <c r="BT57" i="32" s="1"/>
  <c r="BU57" i="32" s="1"/>
  <c r="BV57" i="32" s="1"/>
  <c r="BW57" i="32" s="1"/>
  <c r="BX57" i="32" s="1"/>
  <c r="BY57" i="32" s="1"/>
  <c r="BZ57" i="32" s="1"/>
  <c r="CA57" i="32" s="1"/>
  <c r="CB57" i="32" s="1"/>
  <c r="CC57" i="32" s="1"/>
  <c r="CD57" i="32" s="1"/>
  <c r="CE57" i="32" s="1"/>
  <c r="CF57" i="32" s="1"/>
  <c r="CG57" i="32" s="1"/>
  <c r="CH57" i="32" s="1"/>
  <c r="CI57" i="32" s="1"/>
  <c r="CJ57" i="32" s="1"/>
  <c r="CK57" i="32" s="1"/>
  <c r="CL57" i="32" s="1"/>
  <c r="CM57" i="32" s="1"/>
  <c r="CN57" i="32" s="1"/>
  <c r="CO57" i="32" s="1"/>
  <c r="CP57" i="32" s="1"/>
  <c r="CQ57" i="32" s="1"/>
  <c r="CR57" i="32" s="1"/>
  <c r="CS57" i="32" s="1"/>
  <c r="D63" i="32"/>
  <c r="E63" i="32" s="1"/>
  <c r="F63" i="32" s="1"/>
  <c r="G63" i="32" s="1"/>
  <c r="H63" i="32" s="1"/>
  <c r="I63" i="32" s="1"/>
  <c r="J63" i="32" s="1"/>
  <c r="K63" i="32" s="1"/>
  <c r="L63" i="32" s="1"/>
  <c r="M63" i="32" s="1"/>
  <c r="N63" i="32" s="1"/>
  <c r="O63" i="32" s="1"/>
  <c r="P63" i="32" s="1"/>
  <c r="Q63" i="32" s="1"/>
  <c r="R63" i="32" s="1"/>
  <c r="S63" i="32" s="1"/>
  <c r="T63" i="32" s="1"/>
  <c r="U63" i="32" s="1"/>
  <c r="V63" i="32" s="1"/>
  <c r="W63" i="32" s="1"/>
  <c r="X63" i="32" s="1"/>
  <c r="Y63" i="32" s="1"/>
  <c r="Z63" i="32" s="1"/>
  <c r="AA63" i="32" s="1"/>
  <c r="AB63" i="32" s="1"/>
  <c r="AC63" i="32" s="1"/>
  <c r="AD63" i="32" s="1"/>
  <c r="AE63" i="32" s="1"/>
  <c r="AF63" i="32" s="1"/>
  <c r="AG63" i="32" s="1"/>
  <c r="AH63" i="32" s="1"/>
  <c r="AI63" i="32" s="1"/>
  <c r="AJ63" i="32" s="1"/>
  <c r="AK63" i="32" s="1"/>
  <c r="AL63" i="32" s="1"/>
  <c r="AM63" i="32" s="1"/>
  <c r="AN63" i="32" s="1"/>
  <c r="AO63" i="32" s="1"/>
  <c r="AP63" i="32" s="1"/>
  <c r="AQ63" i="32" s="1"/>
  <c r="AR63" i="32" s="1"/>
  <c r="AS63" i="32" s="1"/>
  <c r="AT63" i="32" s="1"/>
  <c r="AU63" i="32" s="1"/>
  <c r="AV63" i="32" s="1"/>
  <c r="AW63" i="32" s="1"/>
  <c r="AX63" i="32" s="1"/>
  <c r="AY63" i="32" s="1"/>
  <c r="AZ63" i="32" s="1"/>
  <c r="BA63" i="32" s="1"/>
  <c r="BB63" i="32" s="1"/>
  <c r="BC63" i="32" s="1"/>
  <c r="BD63" i="32" s="1"/>
  <c r="BE63" i="32" s="1"/>
  <c r="BF63" i="32" s="1"/>
  <c r="BG63" i="32" s="1"/>
  <c r="BH63" i="32" s="1"/>
  <c r="BI63" i="32" s="1"/>
  <c r="BJ63" i="32" s="1"/>
  <c r="BK63" i="32" s="1"/>
  <c r="BL63" i="32" s="1"/>
  <c r="BM63" i="32" s="1"/>
  <c r="BN63" i="32" s="1"/>
  <c r="BO63" i="32" s="1"/>
  <c r="BP63" i="32" s="1"/>
  <c r="BQ63" i="32" s="1"/>
  <c r="BR63" i="32" s="1"/>
  <c r="BS63" i="32" s="1"/>
  <c r="BT63" i="32" s="1"/>
  <c r="BU63" i="32" s="1"/>
  <c r="BV63" i="32" s="1"/>
  <c r="BW63" i="32" s="1"/>
  <c r="BX63" i="32" s="1"/>
  <c r="BY63" i="32" s="1"/>
  <c r="BZ63" i="32" s="1"/>
  <c r="CA63" i="32" s="1"/>
  <c r="CB63" i="32" s="1"/>
  <c r="CC63" i="32" s="1"/>
  <c r="CD63" i="32" s="1"/>
  <c r="CE63" i="32" s="1"/>
  <c r="CF63" i="32" s="1"/>
  <c r="CG63" i="32" s="1"/>
  <c r="CH63" i="32" s="1"/>
  <c r="CI63" i="32" s="1"/>
  <c r="CJ63" i="32" s="1"/>
  <c r="CK63" i="32" s="1"/>
  <c r="CL63" i="32" s="1"/>
  <c r="CM63" i="32" s="1"/>
  <c r="CN63" i="32" s="1"/>
  <c r="CO63" i="32" s="1"/>
  <c r="CP63" i="32" s="1"/>
  <c r="CQ63" i="32" s="1"/>
  <c r="CR63" i="32" s="1"/>
  <c r="CS63" i="32" s="1"/>
  <c r="D203" i="32"/>
  <c r="E203" i="32" s="1"/>
  <c r="F203" i="32" s="1"/>
  <c r="G203" i="32" s="1"/>
  <c r="H203" i="32" s="1"/>
  <c r="I203" i="32" s="1"/>
  <c r="J203" i="32" s="1"/>
  <c r="K203" i="32" s="1"/>
  <c r="L203" i="32" s="1"/>
  <c r="M203" i="32" s="1"/>
  <c r="N203" i="32" s="1"/>
  <c r="O203" i="32" s="1"/>
  <c r="P203" i="32" s="1"/>
  <c r="Q203" i="32" s="1"/>
  <c r="R203" i="32" s="1"/>
  <c r="S203" i="32" s="1"/>
  <c r="T203" i="32" s="1"/>
  <c r="U203" i="32" s="1"/>
  <c r="V203" i="32" s="1"/>
  <c r="W203" i="32" s="1"/>
  <c r="X203" i="32" s="1"/>
  <c r="Y203" i="32" s="1"/>
  <c r="Z203" i="32" s="1"/>
  <c r="AA203" i="32" s="1"/>
  <c r="AB203" i="32" s="1"/>
  <c r="AC203" i="32" s="1"/>
  <c r="AD203" i="32" s="1"/>
  <c r="AE203" i="32" s="1"/>
  <c r="AF203" i="32" s="1"/>
  <c r="AG203" i="32" s="1"/>
  <c r="AH203" i="32" s="1"/>
  <c r="AI203" i="32" s="1"/>
  <c r="AJ203" i="32" s="1"/>
  <c r="AK203" i="32" s="1"/>
  <c r="AL203" i="32" s="1"/>
  <c r="AM203" i="32" s="1"/>
  <c r="AN203" i="32" s="1"/>
  <c r="AO203" i="32" s="1"/>
  <c r="AP203" i="32" s="1"/>
  <c r="AQ203" i="32" s="1"/>
  <c r="AR203" i="32" s="1"/>
  <c r="AS203" i="32" s="1"/>
  <c r="AT203" i="32" s="1"/>
  <c r="AU203" i="32" s="1"/>
  <c r="AV203" i="32" s="1"/>
  <c r="AW203" i="32" s="1"/>
  <c r="AX203" i="32" s="1"/>
  <c r="AY203" i="32" s="1"/>
  <c r="AZ203" i="32" s="1"/>
  <c r="BA203" i="32" s="1"/>
  <c r="BB203" i="32" s="1"/>
  <c r="BC203" i="32" s="1"/>
  <c r="BD203" i="32" s="1"/>
  <c r="BE203" i="32" s="1"/>
  <c r="BF203" i="32" s="1"/>
  <c r="BG203" i="32" s="1"/>
  <c r="BH203" i="32" s="1"/>
  <c r="BI203" i="32" s="1"/>
  <c r="BJ203" i="32" s="1"/>
  <c r="BK203" i="32" s="1"/>
  <c r="BL203" i="32" s="1"/>
  <c r="BM203" i="32" s="1"/>
  <c r="BN203" i="32" s="1"/>
  <c r="BO203" i="32" s="1"/>
  <c r="BP203" i="32" s="1"/>
  <c r="BQ203" i="32" s="1"/>
  <c r="BR203" i="32" s="1"/>
  <c r="BS203" i="32" s="1"/>
  <c r="BT203" i="32" s="1"/>
  <c r="BU203" i="32" s="1"/>
  <c r="BV203" i="32" s="1"/>
  <c r="BW203" i="32" s="1"/>
  <c r="BX203" i="32" s="1"/>
  <c r="BY203" i="32" s="1"/>
  <c r="BZ203" i="32" s="1"/>
  <c r="CA203" i="32" s="1"/>
  <c r="CB203" i="32" s="1"/>
  <c r="CC203" i="32" s="1"/>
  <c r="CD203" i="32" s="1"/>
  <c r="CE203" i="32" s="1"/>
  <c r="CF203" i="32" s="1"/>
  <c r="CG203" i="32" s="1"/>
  <c r="CH203" i="32" s="1"/>
  <c r="CI203" i="32" s="1"/>
  <c r="CJ203" i="32" s="1"/>
  <c r="CK203" i="32" s="1"/>
  <c r="CL203" i="32" s="1"/>
  <c r="CM203" i="32" s="1"/>
  <c r="CN203" i="32" s="1"/>
  <c r="CO203" i="32" s="1"/>
  <c r="CP203" i="32" s="1"/>
  <c r="CQ203" i="32" s="1"/>
  <c r="CR203" i="32" s="1"/>
  <c r="CS203" i="32" s="1"/>
  <c r="D343" i="32"/>
  <c r="E343" i="32" s="1"/>
  <c r="F343" i="32" s="1"/>
  <c r="G343" i="32" s="1"/>
  <c r="H343" i="32" s="1"/>
  <c r="I343" i="32" s="1"/>
  <c r="J343" i="32" s="1"/>
  <c r="K343" i="32" s="1"/>
  <c r="L343" i="32" s="1"/>
  <c r="M343" i="32" s="1"/>
  <c r="N343" i="32" s="1"/>
  <c r="O343" i="32" s="1"/>
  <c r="P343" i="32" s="1"/>
  <c r="Q343" i="32" s="1"/>
  <c r="R343" i="32" s="1"/>
  <c r="S343" i="32" s="1"/>
  <c r="T343" i="32" s="1"/>
  <c r="U343" i="32" s="1"/>
  <c r="V343" i="32" s="1"/>
  <c r="W343" i="32" s="1"/>
  <c r="X343" i="32" s="1"/>
  <c r="Y343" i="32" s="1"/>
  <c r="Z343" i="32" s="1"/>
  <c r="AA343" i="32" s="1"/>
  <c r="AB343" i="32" s="1"/>
  <c r="AC343" i="32" s="1"/>
  <c r="AD343" i="32" s="1"/>
  <c r="AE343" i="32" s="1"/>
  <c r="AF343" i="32" s="1"/>
  <c r="AG343" i="32" s="1"/>
  <c r="AH343" i="32" s="1"/>
  <c r="AI343" i="32" s="1"/>
  <c r="AJ343" i="32" s="1"/>
  <c r="AK343" i="32" s="1"/>
  <c r="AL343" i="32" s="1"/>
  <c r="AM343" i="32" s="1"/>
  <c r="AN343" i="32" s="1"/>
  <c r="AO343" i="32" s="1"/>
  <c r="AP343" i="32" s="1"/>
  <c r="AQ343" i="32" s="1"/>
  <c r="AR343" i="32" s="1"/>
  <c r="AS343" i="32" s="1"/>
  <c r="AT343" i="32" s="1"/>
  <c r="AU343" i="32" s="1"/>
  <c r="AV343" i="32" s="1"/>
  <c r="AW343" i="32" s="1"/>
  <c r="AX343" i="32" s="1"/>
  <c r="AY343" i="32" s="1"/>
  <c r="AZ343" i="32" s="1"/>
  <c r="BA343" i="32" s="1"/>
  <c r="BB343" i="32" s="1"/>
  <c r="BC343" i="32" s="1"/>
  <c r="BD343" i="32" s="1"/>
  <c r="BE343" i="32" s="1"/>
  <c r="BF343" i="32" s="1"/>
  <c r="BG343" i="32" s="1"/>
  <c r="BH343" i="32" s="1"/>
  <c r="BI343" i="32" s="1"/>
  <c r="BJ343" i="32" s="1"/>
  <c r="BK343" i="32" s="1"/>
  <c r="BL343" i="32" s="1"/>
  <c r="BM343" i="32" s="1"/>
  <c r="BN343" i="32" s="1"/>
  <c r="BO343" i="32" s="1"/>
  <c r="BP343" i="32" s="1"/>
  <c r="BQ343" i="32" s="1"/>
  <c r="BR343" i="32" s="1"/>
  <c r="BS343" i="32" s="1"/>
  <c r="BT343" i="32" s="1"/>
  <c r="BU343" i="32" s="1"/>
  <c r="BV343" i="32" s="1"/>
  <c r="BW343" i="32" s="1"/>
  <c r="BX343" i="32" s="1"/>
  <c r="BY343" i="32" s="1"/>
  <c r="BZ343" i="32" s="1"/>
  <c r="CA343" i="32" s="1"/>
  <c r="CB343" i="32" s="1"/>
  <c r="CC343" i="32" s="1"/>
  <c r="CD343" i="32" s="1"/>
  <c r="CE343" i="32" s="1"/>
  <c r="CF343" i="32" s="1"/>
  <c r="CG343" i="32" s="1"/>
  <c r="CH343" i="32" s="1"/>
  <c r="CI343" i="32" s="1"/>
  <c r="CJ343" i="32" s="1"/>
  <c r="CK343" i="32" s="1"/>
  <c r="CL343" i="32" s="1"/>
  <c r="CM343" i="32" s="1"/>
  <c r="CN343" i="32" s="1"/>
  <c r="CO343" i="32" s="1"/>
  <c r="CP343" i="32" s="1"/>
  <c r="CQ343" i="32" s="1"/>
  <c r="CR343" i="32" s="1"/>
  <c r="CS343" i="32" s="1"/>
  <c r="CC317" i="30"/>
  <c r="CD17" i="39" s="1"/>
  <c r="CD292" i="30"/>
  <c r="CC378" i="30"/>
  <c r="CD19" i="39" s="1"/>
  <c r="CB34" i="39"/>
  <c r="CB96" i="39"/>
  <c r="CD90" i="38"/>
  <c r="CD21" i="38"/>
  <c r="CD18" i="38"/>
  <c r="CD29" i="38" s="1"/>
  <c r="CD24" i="38"/>
  <c r="CD23" i="38"/>
  <c r="CD22" i="38"/>
  <c r="CD20" i="38"/>
  <c r="CB103" i="16"/>
  <c r="CC33" i="38"/>
  <c r="CC95" i="38"/>
  <c r="CA102" i="39"/>
  <c r="CA104" i="39"/>
  <c r="CE155" i="30"/>
  <c r="CD180" i="30"/>
  <c r="CE17" i="38" s="1"/>
  <c r="CD241" i="30"/>
  <c r="CE19" i="38" s="1"/>
  <c r="CC31" i="38"/>
  <c r="CC93" i="38"/>
  <c r="CB107" i="38"/>
  <c r="CC92" i="16"/>
  <c r="CC30" i="16"/>
  <c r="CB103" i="39"/>
  <c r="CA105" i="39"/>
  <c r="CC96" i="38"/>
  <c r="CC34" i="38"/>
  <c r="CA107" i="39"/>
  <c r="BU189" i="31"/>
  <c r="CB91" i="39"/>
  <c r="CD18" i="30"/>
  <c r="CC104" i="30"/>
  <c r="CD19" i="16" s="1"/>
  <c r="CC91" i="38"/>
  <c r="CC103" i="38"/>
  <c r="CB104" i="38"/>
  <c r="BU113" i="31"/>
  <c r="CB105" i="38"/>
  <c r="CB31" i="39"/>
  <c r="CB93" i="39"/>
  <c r="CA106" i="39"/>
  <c r="CB102" i="38"/>
  <c r="CC97" i="38"/>
  <c r="CB106" i="38"/>
  <c r="BU253" i="31"/>
  <c r="CB33" i="39"/>
  <c r="CB95" i="39"/>
  <c r="BU329" i="31"/>
  <c r="CC30" i="39"/>
  <c r="CC92" i="39"/>
  <c r="CB97" i="39"/>
  <c r="BU393" i="31"/>
  <c r="CC21" i="39"/>
  <c r="CC90" i="39"/>
  <c r="CC18" i="39"/>
  <c r="CC29" i="39" s="1"/>
  <c r="CC23" i="39"/>
  <c r="CC20" i="39"/>
  <c r="CC22" i="39"/>
  <c r="CC24" i="39"/>
  <c r="CB32" i="39"/>
  <c r="CB94" i="39"/>
  <c r="CD30" i="38"/>
  <c r="CD92" i="38"/>
  <c r="CC32" i="38"/>
  <c r="CC94" i="38"/>
  <c r="E49" i="31"/>
  <c r="F49" i="31" s="1"/>
  <c r="G49" i="31" s="1"/>
  <c r="H49" i="31" s="1"/>
  <c r="I49" i="31" s="1"/>
  <c r="J49" i="31" s="1"/>
  <c r="K49" i="31" s="1"/>
  <c r="L49" i="31" s="1"/>
  <c r="M49" i="31" s="1"/>
  <c r="N49" i="31" s="1"/>
  <c r="O49" i="31" s="1"/>
  <c r="P49" i="31" s="1"/>
  <c r="Q49" i="31" s="1"/>
  <c r="R49" i="31" s="1"/>
  <c r="S49" i="31" s="1"/>
  <c r="T49" i="31" s="1"/>
  <c r="U49" i="31" s="1"/>
  <c r="V49" i="31" s="1"/>
  <c r="W49" i="31" s="1"/>
  <c r="X49" i="31" s="1"/>
  <c r="Y49" i="31" s="1"/>
  <c r="Z49" i="31" s="1"/>
  <c r="AA49" i="31" s="1"/>
  <c r="AB49" i="31" s="1"/>
  <c r="AC49" i="31" s="1"/>
  <c r="AD49" i="31" s="1"/>
  <c r="AE49" i="31" s="1"/>
  <c r="AF49" i="31" s="1"/>
  <c r="AG49" i="31" s="1"/>
  <c r="AH49" i="31" s="1"/>
  <c r="AI49" i="31" s="1"/>
  <c r="AJ49" i="31" s="1"/>
  <c r="AK49" i="31" s="1"/>
  <c r="AL49" i="31" s="1"/>
  <c r="AM49" i="31" s="1"/>
  <c r="AN49" i="31" s="1"/>
  <c r="AO49" i="31" s="1"/>
  <c r="AP49" i="31" s="1"/>
  <c r="AQ49" i="31" s="1"/>
  <c r="AR49" i="31" s="1"/>
  <c r="AS49" i="31" s="1"/>
  <c r="AT49" i="31" s="1"/>
  <c r="AU49" i="31" s="1"/>
  <c r="AV49" i="31" s="1"/>
  <c r="AW49" i="31" s="1"/>
  <c r="AX49" i="31" s="1"/>
  <c r="AY49" i="31" s="1"/>
  <c r="AZ49" i="31" s="1"/>
  <c r="BA49" i="31" s="1"/>
  <c r="BB49" i="31" s="1"/>
  <c r="BC49" i="31" s="1"/>
  <c r="BD49" i="31" s="1"/>
  <c r="BE49" i="31" s="1"/>
  <c r="BF49" i="31" s="1"/>
  <c r="BG49" i="31" s="1"/>
  <c r="BH49" i="31" s="1"/>
  <c r="BI49" i="31" s="1"/>
  <c r="BJ49" i="31" s="1"/>
  <c r="BK49" i="31" s="1"/>
  <c r="BL49" i="31" s="1"/>
  <c r="BM49" i="31" s="1"/>
  <c r="BN49" i="31" s="1"/>
  <c r="BO49" i="31" s="1"/>
  <c r="BP49" i="31" s="1"/>
  <c r="BQ49" i="31" s="1"/>
  <c r="BR49" i="31" s="1"/>
  <c r="BS49" i="31" s="1"/>
  <c r="BT49" i="31" s="1"/>
  <c r="D185" i="30"/>
  <c r="D322" i="30"/>
  <c r="D203" i="33"/>
  <c r="E203" i="33" s="1"/>
  <c r="F203" i="33" s="1"/>
  <c r="G203" i="33" s="1"/>
  <c r="H203" i="33" s="1"/>
  <c r="I203" i="33" s="1"/>
  <c r="J203" i="33" s="1"/>
  <c r="K203" i="33" s="1"/>
  <c r="L203" i="33" s="1"/>
  <c r="M203" i="33" s="1"/>
  <c r="N203" i="33" s="1"/>
  <c r="O203" i="33" s="1"/>
  <c r="P203" i="33" s="1"/>
  <c r="Q203" i="33" s="1"/>
  <c r="R203" i="33" s="1"/>
  <c r="S203" i="33" s="1"/>
  <c r="T203" i="33" s="1"/>
  <c r="U203" i="33" s="1"/>
  <c r="V203" i="33" s="1"/>
  <c r="W203" i="33" s="1"/>
  <c r="X203" i="33" s="1"/>
  <c r="Y203" i="33" s="1"/>
  <c r="Z203" i="33" s="1"/>
  <c r="AA203" i="33" s="1"/>
  <c r="AB203" i="33" s="1"/>
  <c r="AC203" i="33" s="1"/>
  <c r="AD203" i="33" s="1"/>
  <c r="AE203" i="33" s="1"/>
  <c r="AF203" i="33" s="1"/>
  <c r="AG203" i="33" s="1"/>
  <c r="AH203" i="33" s="1"/>
  <c r="AI203" i="33" s="1"/>
  <c r="AJ203" i="33" s="1"/>
  <c r="AK203" i="33" s="1"/>
  <c r="AL203" i="33" s="1"/>
  <c r="AM203" i="33" s="1"/>
  <c r="AN203" i="33" s="1"/>
  <c r="AO203" i="33" s="1"/>
  <c r="AP203" i="33" s="1"/>
  <c r="AQ203" i="33" s="1"/>
  <c r="AR203" i="33" s="1"/>
  <c r="AS203" i="33" s="1"/>
  <c r="AT203" i="33" s="1"/>
  <c r="AU203" i="33" s="1"/>
  <c r="AV203" i="33" s="1"/>
  <c r="AW203" i="33" s="1"/>
  <c r="AX203" i="33" s="1"/>
  <c r="AY203" i="33" s="1"/>
  <c r="AZ203" i="33" s="1"/>
  <c r="BA203" i="33" s="1"/>
  <c r="BB203" i="33" s="1"/>
  <c r="BC203" i="33" s="1"/>
  <c r="BD203" i="33" s="1"/>
  <c r="BE203" i="33" s="1"/>
  <c r="BF203" i="33" s="1"/>
  <c r="BG203" i="33" s="1"/>
  <c r="BH203" i="33" s="1"/>
  <c r="BI203" i="33" s="1"/>
  <c r="BJ203" i="33" s="1"/>
  <c r="BK203" i="33" s="1"/>
  <c r="BL203" i="33" s="1"/>
  <c r="BM203" i="33" s="1"/>
  <c r="BN203" i="33" s="1"/>
  <c r="BO203" i="33" s="1"/>
  <c r="BP203" i="33" s="1"/>
  <c r="BQ203" i="33" s="1"/>
  <c r="BR203" i="33" s="1"/>
  <c r="BS203" i="33" s="1"/>
  <c r="BT203" i="33" s="1"/>
  <c r="D49" i="33"/>
  <c r="E49" i="33" s="1"/>
  <c r="F49" i="33" s="1"/>
  <c r="G49" i="33" s="1"/>
  <c r="H49" i="33" s="1"/>
  <c r="I49" i="33" s="1"/>
  <c r="J49" i="33" s="1"/>
  <c r="K49" i="33" s="1"/>
  <c r="L49" i="33" s="1"/>
  <c r="M49" i="33" s="1"/>
  <c r="N49" i="33" s="1"/>
  <c r="O49" i="33" s="1"/>
  <c r="P49" i="33" s="1"/>
  <c r="Q49" i="33" s="1"/>
  <c r="R49" i="33" s="1"/>
  <c r="S49" i="33" s="1"/>
  <c r="T49" i="33" s="1"/>
  <c r="U49" i="33" s="1"/>
  <c r="V49" i="33" s="1"/>
  <c r="W49" i="33" s="1"/>
  <c r="X49" i="33" s="1"/>
  <c r="Y49" i="33" s="1"/>
  <c r="Z49" i="33" s="1"/>
  <c r="AA49" i="33" s="1"/>
  <c r="AB49" i="33" s="1"/>
  <c r="AC49" i="33" s="1"/>
  <c r="AD49" i="33" s="1"/>
  <c r="AE49" i="33" s="1"/>
  <c r="AF49" i="33" s="1"/>
  <c r="AG49" i="33" s="1"/>
  <c r="AH49" i="33" s="1"/>
  <c r="AI49" i="33" s="1"/>
  <c r="AJ49" i="33" s="1"/>
  <c r="AK49" i="33" s="1"/>
  <c r="AL49" i="33" s="1"/>
  <c r="AM49" i="33" s="1"/>
  <c r="AN49" i="33" s="1"/>
  <c r="AO49" i="33" s="1"/>
  <c r="AP49" i="33" s="1"/>
  <c r="AQ49" i="33" s="1"/>
  <c r="AR49" i="33" s="1"/>
  <c r="AS49" i="33" s="1"/>
  <c r="AT49" i="33" s="1"/>
  <c r="AU49" i="33" s="1"/>
  <c r="AV49" i="33" s="1"/>
  <c r="AW49" i="33" s="1"/>
  <c r="AX49" i="33" s="1"/>
  <c r="AY49" i="33" s="1"/>
  <c r="AZ49" i="33" s="1"/>
  <c r="BA49" i="33" s="1"/>
  <c r="BB49" i="33" s="1"/>
  <c r="BC49" i="33" s="1"/>
  <c r="BD49" i="33" s="1"/>
  <c r="BE49" i="33" s="1"/>
  <c r="BF49" i="33" s="1"/>
  <c r="BG49" i="33" s="1"/>
  <c r="BH49" i="33" s="1"/>
  <c r="BI49" i="33" s="1"/>
  <c r="BJ49" i="33" s="1"/>
  <c r="BK49" i="33" s="1"/>
  <c r="BL49" i="33" s="1"/>
  <c r="BM49" i="33" s="1"/>
  <c r="BN49" i="33" s="1"/>
  <c r="BO49" i="33" s="1"/>
  <c r="BP49" i="33" s="1"/>
  <c r="BQ49" i="33" s="1"/>
  <c r="BR49" i="33" s="1"/>
  <c r="BS49" i="33" s="1"/>
  <c r="BT49" i="33" s="1"/>
  <c r="D126" i="33"/>
  <c r="E126" i="33" s="1"/>
  <c r="F126" i="33" s="1"/>
  <c r="G126" i="33" s="1"/>
  <c r="H126" i="33" s="1"/>
  <c r="I126" i="33" s="1"/>
  <c r="J126" i="33" s="1"/>
  <c r="K126" i="33" s="1"/>
  <c r="L126" i="33" s="1"/>
  <c r="M126" i="33" s="1"/>
  <c r="N126" i="33" s="1"/>
  <c r="O126" i="33" s="1"/>
  <c r="P126" i="33" s="1"/>
  <c r="Q126" i="33" s="1"/>
  <c r="R126" i="33" s="1"/>
  <c r="S126" i="33" s="1"/>
  <c r="T126" i="33" s="1"/>
  <c r="U126" i="33" s="1"/>
  <c r="V126" i="33" s="1"/>
  <c r="W126" i="33" s="1"/>
  <c r="X126" i="33" s="1"/>
  <c r="Y126" i="33" s="1"/>
  <c r="Z126" i="33" s="1"/>
  <c r="AA126" i="33" s="1"/>
  <c r="AB126" i="33" s="1"/>
  <c r="AC126" i="33" s="1"/>
  <c r="AD126" i="33" s="1"/>
  <c r="AE126" i="33" s="1"/>
  <c r="AF126" i="33" s="1"/>
  <c r="AG126" i="33" s="1"/>
  <c r="AH126" i="33" s="1"/>
  <c r="AI126" i="33" s="1"/>
  <c r="AJ126" i="33" s="1"/>
  <c r="AK126" i="33" s="1"/>
  <c r="AL126" i="33" s="1"/>
  <c r="AM126" i="33" s="1"/>
  <c r="AN126" i="33" s="1"/>
  <c r="AO126" i="33" s="1"/>
  <c r="AP126" i="33" s="1"/>
  <c r="AQ126" i="33" s="1"/>
  <c r="AR126" i="33" s="1"/>
  <c r="AS126" i="33" s="1"/>
  <c r="AT126" i="33" s="1"/>
  <c r="AU126" i="33" s="1"/>
  <c r="AV126" i="33" s="1"/>
  <c r="AW126" i="33" s="1"/>
  <c r="AX126" i="33" s="1"/>
  <c r="AY126" i="33" s="1"/>
  <c r="AZ126" i="33" s="1"/>
  <c r="BA126" i="33" s="1"/>
  <c r="BB126" i="33" s="1"/>
  <c r="BC126" i="33" s="1"/>
  <c r="BD126" i="33" s="1"/>
  <c r="BE126" i="33" s="1"/>
  <c r="BF126" i="33" s="1"/>
  <c r="BG126" i="33" s="1"/>
  <c r="BH126" i="33" s="1"/>
  <c r="BI126" i="33" s="1"/>
  <c r="BJ126" i="33" s="1"/>
  <c r="BK126" i="33" s="1"/>
  <c r="BL126" i="33" s="1"/>
  <c r="BM126" i="33" s="1"/>
  <c r="BN126" i="33" s="1"/>
  <c r="BO126" i="33" s="1"/>
  <c r="BP126" i="33" s="1"/>
  <c r="BQ126" i="33" s="1"/>
  <c r="BR126" i="33" s="1"/>
  <c r="BS126" i="33" s="1"/>
  <c r="BT126" i="33" s="1"/>
  <c r="E329" i="32"/>
  <c r="F329" i="32" s="1"/>
  <c r="G329" i="32" s="1"/>
  <c r="H329" i="32" s="1"/>
  <c r="I329" i="32" s="1"/>
  <c r="J329" i="32" s="1"/>
  <c r="K329" i="32" s="1"/>
  <c r="L329" i="32" s="1"/>
  <c r="M329" i="32" s="1"/>
  <c r="N329" i="32" s="1"/>
  <c r="O329" i="32" s="1"/>
  <c r="P329" i="32" s="1"/>
  <c r="Q329" i="32" s="1"/>
  <c r="R329" i="32" s="1"/>
  <c r="S329" i="32" s="1"/>
  <c r="T329" i="32" s="1"/>
  <c r="U329" i="32" s="1"/>
  <c r="V329" i="32" s="1"/>
  <c r="W329" i="32" s="1"/>
  <c r="X329" i="32" s="1"/>
  <c r="Y329" i="32" s="1"/>
  <c r="Z329" i="32" s="1"/>
  <c r="AA329" i="32" s="1"/>
  <c r="AB329" i="32" s="1"/>
  <c r="AC329" i="32" s="1"/>
  <c r="AD329" i="32" s="1"/>
  <c r="AE329" i="32" s="1"/>
  <c r="AF329" i="32" s="1"/>
  <c r="AG329" i="32" s="1"/>
  <c r="AH329" i="32" s="1"/>
  <c r="AI329" i="32" s="1"/>
  <c r="AJ329" i="32" s="1"/>
  <c r="AK329" i="32" s="1"/>
  <c r="AL329" i="32" s="1"/>
  <c r="AM329" i="32" s="1"/>
  <c r="AN329" i="32" s="1"/>
  <c r="AO329" i="32" s="1"/>
  <c r="AP329" i="32" s="1"/>
  <c r="AQ329" i="32" s="1"/>
  <c r="AR329" i="32" s="1"/>
  <c r="AS329" i="32" s="1"/>
  <c r="AT329" i="32" s="1"/>
  <c r="AU329" i="32" s="1"/>
  <c r="AV329" i="32" s="1"/>
  <c r="AW329" i="32" s="1"/>
  <c r="AX329" i="32" s="1"/>
  <c r="AY329" i="32" s="1"/>
  <c r="AZ329" i="32" s="1"/>
  <c r="BA329" i="32" s="1"/>
  <c r="BB329" i="32" s="1"/>
  <c r="BC329" i="32" s="1"/>
  <c r="BD329" i="32" s="1"/>
  <c r="BE329" i="32" s="1"/>
  <c r="BF329" i="32" s="1"/>
  <c r="BG329" i="32" s="1"/>
  <c r="BH329" i="32" s="1"/>
  <c r="BI329" i="32" s="1"/>
  <c r="BJ329" i="32" s="1"/>
  <c r="BK329" i="32" s="1"/>
  <c r="BL329" i="32" s="1"/>
  <c r="BM329" i="32" s="1"/>
  <c r="BN329" i="32" s="1"/>
  <c r="BO329" i="32" s="1"/>
  <c r="BP329" i="32" s="1"/>
  <c r="BQ329" i="32" s="1"/>
  <c r="BR329" i="32" s="1"/>
  <c r="BS329" i="32" s="1"/>
  <c r="BT329" i="32" s="1"/>
  <c r="E189" i="32"/>
  <c r="F189" i="32" s="1"/>
  <c r="G189" i="32" s="1"/>
  <c r="H189" i="32" s="1"/>
  <c r="I189" i="32" s="1"/>
  <c r="J189" i="32" s="1"/>
  <c r="K189" i="32" s="1"/>
  <c r="L189" i="32" s="1"/>
  <c r="M189" i="32" s="1"/>
  <c r="N189" i="32" s="1"/>
  <c r="O189" i="32" s="1"/>
  <c r="P189" i="32" s="1"/>
  <c r="Q189" i="32" s="1"/>
  <c r="R189" i="32" s="1"/>
  <c r="S189" i="32" s="1"/>
  <c r="T189" i="32" s="1"/>
  <c r="U189" i="32" s="1"/>
  <c r="V189" i="32" s="1"/>
  <c r="W189" i="32" s="1"/>
  <c r="X189" i="32" s="1"/>
  <c r="Y189" i="32" s="1"/>
  <c r="Z189" i="32" s="1"/>
  <c r="AA189" i="32" s="1"/>
  <c r="AB189" i="32" s="1"/>
  <c r="AC189" i="32" s="1"/>
  <c r="AD189" i="32" s="1"/>
  <c r="AE189" i="32" s="1"/>
  <c r="AF189" i="32" s="1"/>
  <c r="AG189" i="32" s="1"/>
  <c r="AH189" i="32" s="1"/>
  <c r="AI189" i="32" s="1"/>
  <c r="AJ189" i="32" s="1"/>
  <c r="AK189" i="32" s="1"/>
  <c r="AL189" i="32" s="1"/>
  <c r="AM189" i="32" s="1"/>
  <c r="AN189" i="32" s="1"/>
  <c r="AO189" i="32" s="1"/>
  <c r="AP189" i="32" s="1"/>
  <c r="AQ189" i="32" s="1"/>
  <c r="AR189" i="32" s="1"/>
  <c r="AS189" i="32" s="1"/>
  <c r="AT189" i="32" s="1"/>
  <c r="AU189" i="32" s="1"/>
  <c r="AV189" i="32" s="1"/>
  <c r="AW189" i="32" s="1"/>
  <c r="AX189" i="32" s="1"/>
  <c r="AY189" i="32" s="1"/>
  <c r="AZ189" i="32" s="1"/>
  <c r="BA189" i="32" s="1"/>
  <c r="BB189" i="32" s="1"/>
  <c r="BC189" i="32" s="1"/>
  <c r="BD189" i="32" s="1"/>
  <c r="BE189" i="32" s="1"/>
  <c r="BF189" i="32" s="1"/>
  <c r="BG189" i="32" s="1"/>
  <c r="BH189" i="32" s="1"/>
  <c r="BI189" i="32" s="1"/>
  <c r="BJ189" i="32" s="1"/>
  <c r="BK189" i="32" s="1"/>
  <c r="BL189" i="32" s="1"/>
  <c r="BM189" i="32" s="1"/>
  <c r="BN189" i="32" s="1"/>
  <c r="BO189" i="32" s="1"/>
  <c r="BP189" i="32" s="1"/>
  <c r="BQ189" i="32" s="1"/>
  <c r="BR189" i="32" s="1"/>
  <c r="BS189" i="32" s="1"/>
  <c r="BT189" i="32" s="1"/>
  <c r="E393" i="32"/>
  <c r="F393" i="32" s="1"/>
  <c r="G393" i="32" s="1"/>
  <c r="H393" i="32" s="1"/>
  <c r="I393" i="32" s="1"/>
  <c r="J393" i="32" s="1"/>
  <c r="K393" i="32" s="1"/>
  <c r="L393" i="32" s="1"/>
  <c r="M393" i="32" s="1"/>
  <c r="N393" i="32" s="1"/>
  <c r="O393" i="32" s="1"/>
  <c r="P393" i="32" s="1"/>
  <c r="Q393" i="32" s="1"/>
  <c r="R393" i="32" s="1"/>
  <c r="S393" i="32" s="1"/>
  <c r="T393" i="32" s="1"/>
  <c r="U393" i="32" s="1"/>
  <c r="V393" i="32" s="1"/>
  <c r="W393" i="32" s="1"/>
  <c r="X393" i="32" s="1"/>
  <c r="Y393" i="32" s="1"/>
  <c r="Z393" i="32" s="1"/>
  <c r="AA393" i="32" s="1"/>
  <c r="AB393" i="32" s="1"/>
  <c r="AC393" i="32" s="1"/>
  <c r="AD393" i="32" s="1"/>
  <c r="AE393" i="32" s="1"/>
  <c r="AF393" i="32" s="1"/>
  <c r="AG393" i="32" s="1"/>
  <c r="AH393" i="32" s="1"/>
  <c r="AI393" i="32" s="1"/>
  <c r="AJ393" i="32" s="1"/>
  <c r="AK393" i="32" s="1"/>
  <c r="AL393" i="32" s="1"/>
  <c r="AM393" i="32" s="1"/>
  <c r="AN393" i="32" s="1"/>
  <c r="AO393" i="32" s="1"/>
  <c r="AP393" i="32" s="1"/>
  <c r="AQ393" i="32" s="1"/>
  <c r="AR393" i="32" s="1"/>
  <c r="AS393" i="32" s="1"/>
  <c r="AT393" i="32" s="1"/>
  <c r="AU393" i="32" s="1"/>
  <c r="AV393" i="32" s="1"/>
  <c r="AW393" i="32" s="1"/>
  <c r="AX393" i="32" s="1"/>
  <c r="AY393" i="32" s="1"/>
  <c r="AZ393" i="32" s="1"/>
  <c r="BA393" i="32" s="1"/>
  <c r="BB393" i="32" s="1"/>
  <c r="BC393" i="32" s="1"/>
  <c r="BD393" i="32" s="1"/>
  <c r="BE393" i="32" s="1"/>
  <c r="BF393" i="32" s="1"/>
  <c r="BG393" i="32" s="1"/>
  <c r="BH393" i="32" s="1"/>
  <c r="BI393" i="32" s="1"/>
  <c r="BJ393" i="32" s="1"/>
  <c r="BK393" i="32" s="1"/>
  <c r="BL393" i="32" s="1"/>
  <c r="BM393" i="32" s="1"/>
  <c r="BN393" i="32" s="1"/>
  <c r="BO393" i="32" s="1"/>
  <c r="BP393" i="32" s="1"/>
  <c r="BQ393" i="32" s="1"/>
  <c r="BR393" i="32" s="1"/>
  <c r="BS393" i="32" s="1"/>
  <c r="BT393" i="32" s="1"/>
  <c r="AI109" i="27"/>
  <c r="AU109" i="27"/>
  <c r="AI114" i="27"/>
  <c r="AU114" i="27"/>
  <c r="AI118" i="27"/>
  <c r="AU118" i="27"/>
  <c r="AU113" i="27"/>
  <c r="AI113" i="27"/>
  <c r="AI107" i="27"/>
  <c r="AU107" i="27"/>
  <c r="AI111" i="27"/>
  <c r="AU111" i="27"/>
  <c r="AI117" i="27"/>
  <c r="AU117" i="27"/>
  <c r="AI116" i="27"/>
  <c r="AU116" i="27"/>
  <c r="AU102" i="27"/>
  <c r="AI102" i="27"/>
  <c r="AU103" i="27"/>
  <c r="AI103" i="27"/>
  <c r="AI108" i="27"/>
  <c r="AU108" i="27"/>
  <c r="AU101" i="27"/>
  <c r="AI106" i="27"/>
  <c r="AU106" i="27"/>
  <c r="AU99" i="27"/>
  <c r="AI99" i="27"/>
  <c r="AI110" i="27"/>
  <c r="AU110" i="27"/>
  <c r="AU112" i="27"/>
  <c r="AI112" i="27"/>
  <c r="AI100" i="27"/>
  <c r="AU100" i="27"/>
  <c r="AI104" i="27"/>
  <c r="AU104" i="27"/>
  <c r="AI115" i="27"/>
  <c r="AU115" i="27"/>
  <c r="AI105" i="27"/>
  <c r="AU105" i="27"/>
  <c r="BU203" i="33" l="1"/>
  <c r="CC34" i="39"/>
  <c r="CC96" i="39"/>
  <c r="BV113" i="31"/>
  <c r="CB102" i="39"/>
  <c r="CE30" i="38"/>
  <c r="CE92" i="38"/>
  <c r="BU189" i="32"/>
  <c r="CD103" i="38"/>
  <c r="CC91" i="39"/>
  <c r="BV329" i="31"/>
  <c r="BV253" i="31"/>
  <c r="CC102" i="38"/>
  <c r="BV189" i="31"/>
  <c r="CE22" i="38"/>
  <c r="CE90" i="38"/>
  <c r="CE21" i="38"/>
  <c r="CE18" i="38"/>
  <c r="CE29" i="38" s="1"/>
  <c r="CE23" i="38"/>
  <c r="CE20" i="38"/>
  <c r="CE24" i="38"/>
  <c r="CD93" i="38"/>
  <c r="CD31" i="38"/>
  <c r="BU49" i="33"/>
  <c r="CF155" i="30"/>
  <c r="CE180" i="30"/>
  <c r="CF17" i="38" s="1"/>
  <c r="CE241" i="30"/>
  <c r="CF19" i="38" s="1"/>
  <c r="CD95" i="38"/>
  <c r="CD33" i="38"/>
  <c r="BU329" i="32"/>
  <c r="CB104" i="39"/>
  <c r="CD34" i="38"/>
  <c r="CD96" i="38"/>
  <c r="CB107" i="39"/>
  <c r="BU49" i="32"/>
  <c r="CB105" i="39"/>
  <c r="CC32" i="39"/>
  <c r="CC94" i="39"/>
  <c r="CD30" i="16"/>
  <c r="CD92" i="16"/>
  <c r="CC106" i="38"/>
  <c r="CD97" i="38"/>
  <c r="BU393" i="32"/>
  <c r="CC105" i="38"/>
  <c r="CC97" i="39"/>
  <c r="CE18" i="30"/>
  <c r="CD104" i="30"/>
  <c r="CE19" i="16" s="1"/>
  <c r="CD91" i="38"/>
  <c r="CD30" i="39"/>
  <c r="CD92" i="39"/>
  <c r="BU113" i="32"/>
  <c r="BU126" i="33"/>
  <c r="CC33" i="39"/>
  <c r="CC95" i="39"/>
  <c r="BV393" i="31"/>
  <c r="CC103" i="16"/>
  <c r="CC104" i="38"/>
  <c r="CD94" i="38"/>
  <c r="CD32" i="38"/>
  <c r="CD317" i="30"/>
  <c r="CE17" i="39" s="1"/>
  <c r="CE292" i="30"/>
  <c r="CD378" i="30"/>
  <c r="CE19" i="39" s="1"/>
  <c r="BU253" i="32"/>
  <c r="BU49" i="31"/>
  <c r="CC31" i="39"/>
  <c r="CC93" i="39"/>
  <c r="CC103" i="39"/>
  <c r="CB106" i="39"/>
  <c r="CC107" i="38"/>
  <c r="CD90" i="39"/>
  <c r="CD21" i="39"/>
  <c r="CD23" i="39"/>
  <c r="CD22" i="39"/>
  <c r="CD20" i="39"/>
  <c r="CD18" i="39"/>
  <c r="CD29" i="39" s="1"/>
  <c r="CD24" i="39"/>
  <c r="E193" i="32"/>
  <c r="F193" i="32" s="1"/>
  <c r="G193" i="32" s="1"/>
  <c r="H193" i="32" s="1"/>
  <c r="I193" i="32" s="1"/>
  <c r="J193" i="32" s="1"/>
  <c r="K193" i="32" s="1"/>
  <c r="L193" i="32" s="1"/>
  <c r="M193" i="32" s="1"/>
  <c r="N193" i="32" s="1"/>
  <c r="O193" i="32" s="1"/>
  <c r="P193" i="32" s="1"/>
  <c r="Q193" i="32" s="1"/>
  <c r="R193" i="32" s="1"/>
  <c r="S193" i="32" s="1"/>
  <c r="T193" i="32" s="1"/>
  <c r="U193" i="32" s="1"/>
  <c r="V193" i="32" s="1"/>
  <c r="W193" i="32" s="1"/>
  <c r="X193" i="32" s="1"/>
  <c r="Y193" i="32" s="1"/>
  <c r="Z193" i="32" s="1"/>
  <c r="AA193" i="32" s="1"/>
  <c r="AB193" i="32" s="1"/>
  <c r="AC193" i="32" s="1"/>
  <c r="AD193" i="32" s="1"/>
  <c r="AE193" i="32" s="1"/>
  <c r="AF193" i="32" s="1"/>
  <c r="AG193" i="32" s="1"/>
  <c r="AH193" i="32" s="1"/>
  <c r="AI193" i="32" s="1"/>
  <c r="AJ193" i="32" s="1"/>
  <c r="AK193" i="32" s="1"/>
  <c r="AL193" i="32" s="1"/>
  <c r="AM193" i="32" s="1"/>
  <c r="AN193" i="32" s="1"/>
  <c r="AO193" i="32" s="1"/>
  <c r="AP193" i="32" s="1"/>
  <c r="AQ193" i="32" s="1"/>
  <c r="AR193" i="32" s="1"/>
  <c r="AS193" i="32" s="1"/>
  <c r="AT193" i="32" s="1"/>
  <c r="AU193" i="32" s="1"/>
  <c r="AV193" i="32" s="1"/>
  <c r="AW193" i="32" s="1"/>
  <c r="AX193" i="32" s="1"/>
  <c r="AY193" i="32" s="1"/>
  <c r="AZ193" i="32" s="1"/>
  <c r="BA193" i="32" s="1"/>
  <c r="BB193" i="32" s="1"/>
  <c r="BC193" i="32" s="1"/>
  <c r="BD193" i="32" s="1"/>
  <c r="BE193" i="32" s="1"/>
  <c r="BF193" i="32" s="1"/>
  <c r="BG193" i="32" s="1"/>
  <c r="BH193" i="32" s="1"/>
  <c r="BI193" i="32" s="1"/>
  <c r="BJ193" i="32" s="1"/>
  <c r="BK193" i="32" s="1"/>
  <c r="BL193" i="32" s="1"/>
  <c r="BM193" i="32" s="1"/>
  <c r="BN193" i="32" s="1"/>
  <c r="BO193" i="32" s="1"/>
  <c r="BP193" i="32" s="1"/>
  <c r="BQ193" i="32" s="1"/>
  <c r="BR193" i="32" s="1"/>
  <c r="BS193" i="32" s="1"/>
  <c r="BT193" i="32" s="1"/>
  <c r="BU193" i="32" s="1"/>
  <c r="BV193" i="32" s="1"/>
  <c r="BW193" i="32" s="1"/>
  <c r="BX193" i="32" s="1"/>
  <c r="BY193" i="32" s="1"/>
  <c r="BZ193" i="32" s="1"/>
  <c r="CA193" i="32" s="1"/>
  <c r="CB193" i="32" s="1"/>
  <c r="CC193" i="32" s="1"/>
  <c r="CD193" i="32" s="1"/>
  <c r="CE193" i="32" s="1"/>
  <c r="CF193" i="32" s="1"/>
  <c r="CG193" i="32" s="1"/>
  <c r="CH193" i="32" s="1"/>
  <c r="CI193" i="32" s="1"/>
  <c r="CJ193" i="32" s="1"/>
  <c r="CK193" i="32" s="1"/>
  <c r="CL193" i="32" s="1"/>
  <c r="CM193" i="32" s="1"/>
  <c r="CN193" i="32" s="1"/>
  <c r="CO193" i="32" s="1"/>
  <c r="CP193" i="32" s="1"/>
  <c r="CQ193" i="32" s="1"/>
  <c r="CR193" i="32" s="1"/>
  <c r="CS193" i="32" s="1"/>
  <c r="E333" i="32"/>
  <c r="F333" i="32" s="1"/>
  <c r="G333" i="32" s="1"/>
  <c r="H333" i="32" s="1"/>
  <c r="I333" i="32" s="1"/>
  <c r="J333" i="32" s="1"/>
  <c r="K333" i="32" s="1"/>
  <c r="L333" i="32" s="1"/>
  <c r="M333" i="32" s="1"/>
  <c r="N333" i="32" s="1"/>
  <c r="O333" i="32" s="1"/>
  <c r="P333" i="32" s="1"/>
  <c r="Q333" i="32" s="1"/>
  <c r="R333" i="32" s="1"/>
  <c r="S333" i="32" s="1"/>
  <c r="T333" i="32" s="1"/>
  <c r="U333" i="32" s="1"/>
  <c r="V333" i="32" s="1"/>
  <c r="W333" i="32" s="1"/>
  <c r="X333" i="32" s="1"/>
  <c r="Y333" i="32" s="1"/>
  <c r="Z333" i="32" s="1"/>
  <c r="AA333" i="32" s="1"/>
  <c r="AB333" i="32" s="1"/>
  <c r="AC333" i="32" s="1"/>
  <c r="AD333" i="32" s="1"/>
  <c r="AE333" i="32" s="1"/>
  <c r="AF333" i="32" s="1"/>
  <c r="AG333" i="32" s="1"/>
  <c r="AH333" i="32" s="1"/>
  <c r="AI333" i="32" s="1"/>
  <c r="AJ333" i="32" s="1"/>
  <c r="AK333" i="32" s="1"/>
  <c r="AL333" i="32" s="1"/>
  <c r="AM333" i="32" s="1"/>
  <c r="AN333" i="32" s="1"/>
  <c r="AO333" i="32" s="1"/>
  <c r="AP333" i="32" s="1"/>
  <c r="AQ333" i="32" s="1"/>
  <c r="AR333" i="32" s="1"/>
  <c r="AS333" i="32" s="1"/>
  <c r="AT333" i="32" s="1"/>
  <c r="AU333" i="32" s="1"/>
  <c r="AV333" i="32" s="1"/>
  <c r="AW333" i="32" s="1"/>
  <c r="AX333" i="32" s="1"/>
  <c r="AY333" i="32" s="1"/>
  <c r="AZ333" i="32" s="1"/>
  <c r="BA333" i="32" s="1"/>
  <c r="BB333" i="32" s="1"/>
  <c r="BC333" i="32" s="1"/>
  <c r="BD333" i="32" s="1"/>
  <c r="BE333" i="32" s="1"/>
  <c r="BF333" i="32" s="1"/>
  <c r="BG333" i="32" s="1"/>
  <c r="BH333" i="32" s="1"/>
  <c r="BI333" i="32" s="1"/>
  <c r="BJ333" i="32" s="1"/>
  <c r="BK333" i="32" s="1"/>
  <c r="BL333" i="32" s="1"/>
  <c r="BM333" i="32" s="1"/>
  <c r="BN333" i="32" s="1"/>
  <c r="BO333" i="32" s="1"/>
  <c r="BP333" i="32" s="1"/>
  <c r="BQ333" i="32" s="1"/>
  <c r="BR333" i="32" s="1"/>
  <c r="BS333" i="32" s="1"/>
  <c r="BT333" i="32" s="1"/>
  <c r="BU333" i="32" s="1"/>
  <c r="BV333" i="32" s="1"/>
  <c r="BW333" i="32" s="1"/>
  <c r="BX333" i="32" s="1"/>
  <c r="BY333" i="32" s="1"/>
  <c r="BZ333" i="32" s="1"/>
  <c r="CA333" i="32" s="1"/>
  <c r="CB333" i="32" s="1"/>
  <c r="CC333" i="32" s="1"/>
  <c r="CD333" i="32" s="1"/>
  <c r="CE333" i="32" s="1"/>
  <c r="CF333" i="32" s="1"/>
  <c r="CG333" i="32" s="1"/>
  <c r="CH333" i="32" s="1"/>
  <c r="CI333" i="32" s="1"/>
  <c r="CJ333" i="32" s="1"/>
  <c r="CK333" i="32" s="1"/>
  <c r="CL333" i="32" s="1"/>
  <c r="CM333" i="32" s="1"/>
  <c r="CN333" i="32" s="1"/>
  <c r="CO333" i="32" s="1"/>
  <c r="CP333" i="32" s="1"/>
  <c r="CQ333" i="32" s="1"/>
  <c r="CR333" i="32" s="1"/>
  <c r="CS333" i="32" s="1"/>
  <c r="E53" i="32"/>
  <c r="F53" i="32" s="1"/>
  <c r="G53" i="32" s="1"/>
  <c r="H53" i="32" s="1"/>
  <c r="I53" i="32" s="1"/>
  <c r="J53" i="32" s="1"/>
  <c r="K53" i="32" s="1"/>
  <c r="L53" i="32" s="1"/>
  <c r="M53" i="32" s="1"/>
  <c r="N53" i="32" s="1"/>
  <c r="O53" i="32" s="1"/>
  <c r="P53" i="32" s="1"/>
  <c r="Q53" i="32" s="1"/>
  <c r="R53" i="32" s="1"/>
  <c r="S53" i="32" s="1"/>
  <c r="T53" i="32" s="1"/>
  <c r="U53" i="32" s="1"/>
  <c r="V53" i="32" s="1"/>
  <c r="W53" i="32" s="1"/>
  <c r="X53" i="32" s="1"/>
  <c r="Y53" i="32" s="1"/>
  <c r="Z53" i="32" s="1"/>
  <c r="AA53" i="32" s="1"/>
  <c r="AB53" i="32" s="1"/>
  <c r="AC53" i="32" s="1"/>
  <c r="AD53" i="32" s="1"/>
  <c r="AE53" i="32" s="1"/>
  <c r="AF53" i="32" s="1"/>
  <c r="AG53" i="32" s="1"/>
  <c r="AH53" i="32" s="1"/>
  <c r="AI53" i="32" s="1"/>
  <c r="AJ53" i="32" s="1"/>
  <c r="AK53" i="32" s="1"/>
  <c r="AL53" i="32" s="1"/>
  <c r="AM53" i="32" s="1"/>
  <c r="AN53" i="32" s="1"/>
  <c r="AO53" i="32" s="1"/>
  <c r="AP53" i="32" s="1"/>
  <c r="AQ53" i="32" s="1"/>
  <c r="AR53" i="32" s="1"/>
  <c r="AS53" i="32" s="1"/>
  <c r="AT53" i="32" s="1"/>
  <c r="AU53" i="32" s="1"/>
  <c r="AV53" i="32" s="1"/>
  <c r="AW53" i="32" s="1"/>
  <c r="AX53" i="32" s="1"/>
  <c r="AY53" i="32" s="1"/>
  <c r="AZ53" i="32" s="1"/>
  <c r="BA53" i="32" s="1"/>
  <c r="BB53" i="32" s="1"/>
  <c r="BC53" i="32" s="1"/>
  <c r="BD53" i="32" s="1"/>
  <c r="BE53" i="32" s="1"/>
  <c r="BF53" i="32" s="1"/>
  <c r="BG53" i="32" s="1"/>
  <c r="BH53" i="32" s="1"/>
  <c r="BI53" i="32" s="1"/>
  <c r="BJ53" i="32" s="1"/>
  <c r="BK53" i="32" s="1"/>
  <c r="BL53" i="32" s="1"/>
  <c r="BM53" i="32" s="1"/>
  <c r="BN53" i="32" s="1"/>
  <c r="BO53" i="32" s="1"/>
  <c r="BP53" i="32" s="1"/>
  <c r="BQ53" i="32" s="1"/>
  <c r="BR53" i="32" s="1"/>
  <c r="BS53" i="32" s="1"/>
  <c r="BT53" i="32" s="1"/>
  <c r="BU53" i="32" s="1"/>
  <c r="BV53" i="32" s="1"/>
  <c r="BW53" i="32" s="1"/>
  <c r="BX53" i="32" s="1"/>
  <c r="BY53" i="32" s="1"/>
  <c r="BZ53" i="32" s="1"/>
  <c r="CA53" i="32" s="1"/>
  <c r="CB53" i="32" s="1"/>
  <c r="CC53" i="32" s="1"/>
  <c r="CD53" i="32" s="1"/>
  <c r="CE53" i="32" s="1"/>
  <c r="CF53" i="32" s="1"/>
  <c r="CG53" i="32" s="1"/>
  <c r="CH53" i="32" s="1"/>
  <c r="CI53" i="32" s="1"/>
  <c r="CJ53" i="32" s="1"/>
  <c r="CK53" i="32" s="1"/>
  <c r="CL53" i="32" s="1"/>
  <c r="CM53" i="32" s="1"/>
  <c r="CN53" i="32" s="1"/>
  <c r="CO53" i="32" s="1"/>
  <c r="CP53" i="32" s="1"/>
  <c r="CQ53" i="32" s="1"/>
  <c r="CR53" i="32" s="1"/>
  <c r="CS53" i="32" s="1"/>
  <c r="E332" i="32"/>
  <c r="F332" i="32" s="1"/>
  <c r="G332" i="32" s="1"/>
  <c r="H332" i="32" s="1"/>
  <c r="I332" i="32" s="1"/>
  <c r="J332" i="32" s="1"/>
  <c r="K332" i="32" s="1"/>
  <c r="L332" i="32" s="1"/>
  <c r="M332" i="32" s="1"/>
  <c r="N332" i="32" s="1"/>
  <c r="O332" i="32" s="1"/>
  <c r="P332" i="32" s="1"/>
  <c r="Q332" i="32" s="1"/>
  <c r="R332" i="32" s="1"/>
  <c r="S332" i="32" s="1"/>
  <c r="T332" i="32" s="1"/>
  <c r="U332" i="32" s="1"/>
  <c r="V332" i="32" s="1"/>
  <c r="W332" i="32" s="1"/>
  <c r="X332" i="32" s="1"/>
  <c r="Y332" i="32" s="1"/>
  <c r="Z332" i="32" s="1"/>
  <c r="AA332" i="32" s="1"/>
  <c r="AB332" i="32" s="1"/>
  <c r="AC332" i="32" s="1"/>
  <c r="AD332" i="32" s="1"/>
  <c r="AE332" i="32" s="1"/>
  <c r="AF332" i="32" s="1"/>
  <c r="AG332" i="32" s="1"/>
  <c r="AH332" i="32" s="1"/>
  <c r="AI332" i="32" s="1"/>
  <c r="AJ332" i="32" s="1"/>
  <c r="AK332" i="32" s="1"/>
  <c r="AL332" i="32" s="1"/>
  <c r="AM332" i="32" s="1"/>
  <c r="AN332" i="32" s="1"/>
  <c r="AO332" i="32" s="1"/>
  <c r="AP332" i="32" s="1"/>
  <c r="AQ332" i="32" s="1"/>
  <c r="AR332" i="32" s="1"/>
  <c r="AS332" i="32" s="1"/>
  <c r="AT332" i="32" s="1"/>
  <c r="AU332" i="32" s="1"/>
  <c r="AV332" i="32" s="1"/>
  <c r="AW332" i="32" s="1"/>
  <c r="AX332" i="32" s="1"/>
  <c r="AY332" i="32" s="1"/>
  <c r="AZ332" i="32" s="1"/>
  <c r="BA332" i="32" s="1"/>
  <c r="BB332" i="32" s="1"/>
  <c r="BC332" i="32" s="1"/>
  <c r="BD332" i="32" s="1"/>
  <c r="BE332" i="32" s="1"/>
  <c r="BF332" i="32" s="1"/>
  <c r="BG332" i="32" s="1"/>
  <c r="BH332" i="32" s="1"/>
  <c r="BI332" i="32" s="1"/>
  <c r="BJ332" i="32" s="1"/>
  <c r="BK332" i="32" s="1"/>
  <c r="BL332" i="32" s="1"/>
  <c r="BM332" i="32" s="1"/>
  <c r="BN332" i="32" s="1"/>
  <c r="BO332" i="32" s="1"/>
  <c r="BP332" i="32" s="1"/>
  <c r="BQ332" i="32" s="1"/>
  <c r="BR332" i="32" s="1"/>
  <c r="BS332" i="32" s="1"/>
  <c r="BT332" i="32" s="1"/>
  <c r="BU332" i="32" s="1"/>
  <c r="BV332" i="32" s="1"/>
  <c r="BW332" i="32" s="1"/>
  <c r="BX332" i="32" s="1"/>
  <c r="BY332" i="32" s="1"/>
  <c r="BZ332" i="32" s="1"/>
  <c r="CA332" i="32" s="1"/>
  <c r="CB332" i="32" s="1"/>
  <c r="CC332" i="32" s="1"/>
  <c r="CD332" i="32" s="1"/>
  <c r="CE332" i="32" s="1"/>
  <c r="CF332" i="32" s="1"/>
  <c r="CG332" i="32" s="1"/>
  <c r="CH332" i="32" s="1"/>
  <c r="CI332" i="32" s="1"/>
  <c r="CJ332" i="32" s="1"/>
  <c r="CK332" i="32" s="1"/>
  <c r="CL332" i="32" s="1"/>
  <c r="CM332" i="32" s="1"/>
  <c r="CN332" i="32" s="1"/>
  <c r="CO332" i="32" s="1"/>
  <c r="CP332" i="32" s="1"/>
  <c r="CQ332" i="32" s="1"/>
  <c r="CR332" i="32" s="1"/>
  <c r="CS332" i="32" s="1"/>
  <c r="E52" i="32"/>
  <c r="F52" i="32" s="1"/>
  <c r="G52" i="32" s="1"/>
  <c r="H52" i="32" s="1"/>
  <c r="I52" i="32" s="1"/>
  <c r="J52" i="32" s="1"/>
  <c r="K52" i="32" s="1"/>
  <c r="L52" i="32" s="1"/>
  <c r="M52" i="32" s="1"/>
  <c r="N52" i="32" s="1"/>
  <c r="O52" i="32" s="1"/>
  <c r="P52" i="32" s="1"/>
  <c r="Q52" i="32" s="1"/>
  <c r="R52" i="32" s="1"/>
  <c r="S52" i="32" s="1"/>
  <c r="T52" i="32" s="1"/>
  <c r="U52" i="32" s="1"/>
  <c r="V52" i="32" s="1"/>
  <c r="W52" i="32" s="1"/>
  <c r="X52" i="32" s="1"/>
  <c r="Y52" i="32" s="1"/>
  <c r="Z52" i="32" s="1"/>
  <c r="AA52" i="32" s="1"/>
  <c r="AB52" i="32" s="1"/>
  <c r="AC52" i="32" s="1"/>
  <c r="AD52" i="32" s="1"/>
  <c r="AE52" i="32" s="1"/>
  <c r="AF52" i="32" s="1"/>
  <c r="AG52" i="32" s="1"/>
  <c r="AH52" i="32" s="1"/>
  <c r="AI52" i="32" s="1"/>
  <c r="AJ52" i="32" s="1"/>
  <c r="AK52" i="32" s="1"/>
  <c r="AL52" i="32" s="1"/>
  <c r="AM52" i="32" s="1"/>
  <c r="AN52" i="32" s="1"/>
  <c r="AO52" i="32" s="1"/>
  <c r="AP52" i="32" s="1"/>
  <c r="AQ52" i="32" s="1"/>
  <c r="AR52" i="32" s="1"/>
  <c r="AS52" i="32" s="1"/>
  <c r="AT52" i="32" s="1"/>
  <c r="AU52" i="32" s="1"/>
  <c r="AV52" i="32" s="1"/>
  <c r="AW52" i="32" s="1"/>
  <c r="AX52" i="32" s="1"/>
  <c r="AY52" i="32" s="1"/>
  <c r="AZ52" i="32" s="1"/>
  <c r="BA52" i="32" s="1"/>
  <c r="BB52" i="32" s="1"/>
  <c r="BC52" i="32" s="1"/>
  <c r="BD52" i="32" s="1"/>
  <c r="BE52" i="32" s="1"/>
  <c r="BF52" i="32" s="1"/>
  <c r="BG52" i="32" s="1"/>
  <c r="BH52" i="32" s="1"/>
  <c r="BI52" i="32" s="1"/>
  <c r="BJ52" i="32" s="1"/>
  <c r="BK52" i="32" s="1"/>
  <c r="BL52" i="32" s="1"/>
  <c r="BM52" i="32" s="1"/>
  <c r="BN52" i="32" s="1"/>
  <c r="BO52" i="32" s="1"/>
  <c r="BP52" i="32" s="1"/>
  <c r="BQ52" i="32" s="1"/>
  <c r="BR52" i="32" s="1"/>
  <c r="BS52" i="32" s="1"/>
  <c r="BT52" i="32" s="1"/>
  <c r="BU52" i="32" s="1"/>
  <c r="BV52" i="32" s="1"/>
  <c r="BW52" i="32" s="1"/>
  <c r="BX52" i="32" s="1"/>
  <c r="BY52" i="32" s="1"/>
  <c r="BZ52" i="32" s="1"/>
  <c r="CA52" i="32" s="1"/>
  <c r="CB52" i="32" s="1"/>
  <c r="CC52" i="32" s="1"/>
  <c r="CD52" i="32" s="1"/>
  <c r="CE52" i="32" s="1"/>
  <c r="CF52" i="32" s="1"/>
  <c r="CG52" i="32" s="1"/>
  <c r="CH52" i="32" s="1"/>
  <c r="CI52" i="32" s="1"/>
  <c r="CJ52" i="32" s="1"/>
  <c r="CK52" i="32" s="1"/>
  <c r="CL52" i="32" s="1"/>
  <c r="CM52" i="32" s="1"/>
  <c r="CN52" i="32" s="1"/>
  <c r="CO52" i="32" s="1"/>
  <c r="CP52" i="32" s="1"/>
  <c r="CQ52" i="32" s="1"/>
  <c r="CR52" i="32" s="1"/>
  <c r="CS52" i="32" s="1"/>
  <c r="E192" i="32"/>
  <c r="F192" i="32" s="1"/>
  <c r="G192" i="32" s="1"/>
  <c r="H192" i="32" s="1"/>
  <c r="I192" i="32" s="1"/>
  <c r="J192" i="32" s="1"/>
  <c r="K192" i="32" s="1"/>
  <c r="L192" i="32" s="1"/>
  <c r="M192" i="32" s="1"/>
  <c r="N192" i="32" s="1"/>
  <c r="O192" i="32" s="1"/>
  <c r="P192" i="32" s="1"/>
  <c r="Q192" i="32" s="1"/>
  <c r="R192" i="32" s="1"/>
  <c r="S192" i="32" s="1"/>
  <c r="T192" i="32" s="1"/>
  <c r="U192" i="32" s="1"/>
  <c r="V192" i="32" s="1"/>
  <c r="W192" i="32" s="1"/>
  <c r="X192" i="32" s="1"/>
  <c r="Y192" i="32" s="1"/>
  <c r="Z192" i="32" s="1"/>
  <c r="AA192" i="32" s="1"/>
  <c r="AB192" i="32" s="1"/>
  <c r="AC192" i="32" s="1"/>
  <c r="AD192" i="32" s="1"/>
  <c r="AE192" i="32" s="1"/>
  <c r="AF192" i="32" s="1"/>
  <c r="AG192" i="32" s="1"/>
  <c r="AH192" i="32" s="1"/>
  <c r="AI192" i="32" s="1"/>
  <c r="AJ192" i="32" s="1"/>
  <c r="AK192" i="32" s="1"/>
  <c r="AL192" i="32" s="1"/>
  <c r="AM192" i="32" s="1"/>
  <c r="AN192" i="32" s="1"/>
  <c r="AO192" i="32" s="1"/>
  <c r="AP192" i="32" s="1"/>
  <c r="AQ192" i="32" s="1"/>
  <c r="AR192" i="32" s="1"/>
  <c r="AS192" i="32" s="1"/>
  <c r="AT192" i="32" s="1"/>
  <c r="AU192" i="32" s="1"/>
  <c r="AV192" i="32" s="1"/>
  <c r="AW192" i="32" s="1"/>
  <c r="AX192" i="32" s="1"/>
  <c r="AY192" i="32" s="1"/>
  <c r="AZ192" i="32" s="1"/>
  <c r="BA192" i="32" s="1"/>
  <c r="BB192" i="32" s="1"/>
  <c r="BC192" i="32" s="1"/>
  <c r="BD192" i="32" s="1"/>
  <c r="BE192" i="32" s="1"/>
  <c r="BF192" i="32" s="1"/>
  <c r="BG192" i="32" s="1"/>
  <c r="BH192" i="32" s="1"/>
  <c r="BI192" i="32" s="1"/>
  <c r="BJ192" i="32" s="1"/>
  <c r="BK192" i="32" s="1"/>
  <c r="BL192" i="32" s="1"/>
  <c r="BM192" i="32" s="1"/>
  <c r="BN192" i="32" s="1"/>
  <c r="BO192" i="32" s="1"/>
  <c r="BP192" i="32" s="1"/>
  <c r="BQ192" i="32" s="1"/>
  <c r="BR192" i="32" s="1"/>
  <c r="BS192" i="32" s="1"/>
  <c r="BT192" i="32" s="1"/>
  <c r="BU192" i="32" s="1"/>
  <c r="BV192" i="32" s="1"/>
  <c r="BW192" i="32" s="1"/>
  <c r="BX192" i="32" s="1"/>
  <c r="BY192" i="32" s="1"/>
  <c r="BZ192" i="32" s="1"/>
  <c r="CA192" i="32" s="1"/>
  <c r="CB192" i="32" s="1"/>
  <c r="CC192" i="32" s="1"/>
  <c r="CD192" i="32" s="1"/>
  <c r="CE192" i="32" s="1"/>
  <c r="CF192" i="32" s="1"/>
  <c r="CG192" i="32" s="1"/>
  <c r="CH192" i="32" s="1"/>
  <c r="CI192" i="32" s="1"/>
  <c r="CJ192" i="32" s="1"/>
  <c r="CK192" i="32" s="1"/>
  <c r="CL192" i="32" s="1"/>
  <c r="CM192" i="32" s="1"/>
  <c r="CN192" i="32" s="1"/>
  <c r="CO192" i="32" s="1"/>
  <c r="CP192" i="32" s="1"/>
  <c r="CQ192" i="32" s="1"/>
  <c r="CR192" i="32" s="1"/>
  <c r="CS192" i="32" s="1"/>
  <c r="E51" i="32"/>
  <c r="F51" i="32" s="1"/>
  <c r="G51" i="32" s="1"/>
  <c r="H51" i="32" s="1"/>
  <c r="I51" i="32" s="1"/>
  <c r="J51" i="32" s="1"/>
  <c r="K51" i="32" s="1"/>
  <c r="L51" i="32" s="1"/>
  <c r="M51" i="32" s="1"/>
  <c r="N51" i="32" s="1"/>
  <c r="O51" i="32" s="1"/>
  <c r="P51" i="32" s="1"/>
  <c r="Q51" i="32" s="1"/>
  <c r="R51" i="32" s="1"/>
  <c r="S51" i="32" s="1"/>
  <c r="T51" i="32" s="1"/>
  <c r="U51" i="32" s="1"/>
  <c r="V51" i="32" s="1"/>
  <c r="W51" i="32" s="1"/>
  <c r="X51" i="32" s="1"/>
  <c r="Y51" i="32" s="1"/>
  <c r="Z51" i="32" s="1"/>
  <c r="AA51" i="32" s="1"/>
  <c r="AB51" i="32" s="1"/>
  <c r="AC51" i="32" s="1"/>
  <c r="AD51" i="32" s="1"/>
  <c r="AE51" i="32" s="1"/>
  <c r="AF51" i="32" s="1"/>
  <c r="AG51" i="32" s="1"/>
  <c r="AH51" i="32" s="1"/>
  <c r="AI51" i="32" s="1"/>
  <c r="AJ51" i="32" s="1"/>
  <c r="AK51" i="32" s="1"/>
  <c r="AL51" i="32" s="1"/>
  <c r="AM51" i="32" s="1"/>
  <c r="AN51" i="32" s="1"/>
  <c r="AO51" i="32" s="1"/>
  <c r="AP51" i="32" s="1"/>
  <c r="AQ51" i="32" s="1"/>
  <c r="AR51" i="32" s="1"/>
  <c r="AS51" i="32" s="1"/>
  <c r="AT51" i="32" s="1"/>
  <c r="AU51" i="32" s="1"/>
  <c r="AV51" i="32" s="1"/>
  <c r="AW51" i="32" s="1"/>
  <c r="AX51" i="32" s="1"/>
  <c r="AY51" i="32" s="1"/>
  <c r="AZ51" i="32" s="1"/>
  <c r="BA51" i="32" s="1"/>
  <c r="BB51" i="32" s="1"/>
  <c r="BC51" i="32" s="1"/>
  <c r="BD51" i="32" s="1"/>
  <c r="BE51" i="32" s="1"/>
  <c r="BF51" i="32" s="1"/>
  <c r="BG51" i="32" s="1"/>
  <c r="BH51" i="32" s="1"/>
  <c r="BI51" i="32" s="1"/>
  <c r="BJ51" i="32" s="1"/>
  <c r="BK51" i="32" s="1"/>
  <c r="BL51" i="32" s="1"/>
  <c r="BM51" i="32" s="1"/>
  <c r="BN51" i="32" s="1"/>
  <c r="BO51" i="32" s="1"/>
  <c r="BP51" i="32" s="1"/>
  <c r="BQ51" i="32" s="1"/>
  <c r="BR51" i="32" s="1"/>
  <c r="BS51" i="32" s="1"/>
  <c r="BT51" i="32" s="1"/>
  <c r="BU51" i="32" s="1"/>
  <c r="BV51" i="32" s="1"/>
  <c r="BW51" i="32" s="1"/>
  <c r="BX51" i="32" s="1"/>
  <c r="BY51" i="32" s="1"/>
  <c r="BZ51" i="32" s="1"/>
  <c r="CA51" i="32" s="1"/>
  <c r="CB51" i="32" s="1"/>
  <c r="CC51" i="32" s="1"/>
  <c r="CD51" i="32" s="1"/>
  <c r="CE51" i="32" s="1"/>
  <c r="CF51" i="32" s="1"/>
  <c r="CG51" i="32" s="1"/>
  <c r="CH51" i="32" s="1"/>
  <c r="CI51" i="32" s="1"/>
  <c r="CJ51" i="32" s="1"/>
  <c r="CK51" i="32" s="1"/>
  <c r="CL51" i="32" s="1"/>
  <c r="CM51" i="32" s="1"/>
  <c r="CN51" i="32" s="1"/>
  <c r="CO51" i="32" s="1"/>
  <c r="CP51" i="32" s="1"/>
  <c r="CQ51" i="32" s="1"/>
  <c r="CR51" i="32" s="1"/>
  <c r="CS51" i="32" s="1"/>
  <c r="E191" i="32"/>
  <c r="F191" i="32" s="1"/>
  <c r="G191" i="32" s="1"/>
  <c r="H191" i="32" s="1"/>
  <c r="I191" i="32" s="1"/>
  <c r="J191" i="32" s="1"/>
  <c r="K191" i="32" s="1"/>
  <c r="L191" i="32" s="1"/>
  <c r="M191" i="32" s="1"/>
  <c r="N191" i="32" s="1"/>
  <c r="O191" i="32" s="1"/>
  <c r="P191" i="32" s="1"/>
  <c r="Q191" i="32" s="1"/>
  <c r="R191" i="32" s="1"/>
  <c r="S191" i="32" s="1"/>
  <c r="T191" i="32" s="1"/>
  <c r="U191" i="32" s="1"/>
  <c r="V191" i="32" s="1"/>
  <c r="W191" i="32" s="1"/>
  <c r="X191" i="32" s="1"/>
  <c r="Y191" i="32" s="1"/>
  <c r="Z191" i="32" s="1"/>
  <c r="AA191" i="32" s="1"/>
  <c r="AB191" i="32" s="1"/>
  <c r="AC191" i="32" s="1"/>
  <c r="AD191" i="32" s="1"/>
  <c r="AE191" i="32" s="1"/>
  <c r="AF191" i="32" s="1"/>
  <c r="AG191" i="32" s="1"/>
  <c r="AH191" i="32" s="1"/>
  <c r="AI191" i="32" s="1"/>
  <c r="AJ191" i="32" s="1"/>
  <c r="AK191" i="32" s="1"/>
  <c r="AL191" i="32" s="1"/>
  <c r="AM191" i="32" s="1"/>
  <c r="AN191" i="32" s="1"/>
  <c r="AO191" i="32" s="1"/>
  <c r="AP191" i="32" s="1"/>
  <c r="AQ191" i="32" s="1"/>
  <c r="AR191" i="32" s="1"/>
  <c r="AS191" i="32" s="1"/>
  <c r="AT191" i="32" s="1"/>
  <c r="AU191" i="32" s="1"/>
  <c r="AV191" i="32" s="1"/>
  <c r="AW191" i="32" s="1"/>
  <c r="AX191" i="32" s="1"/>
  <c r="AY191" i="32" s="1"/>
  <c r="AZ191" i="32" s="1"/>
  <c r="BA191" i="32" s="1"/>
  <c r="BB191" i="32" s="1"/>
  <c r="BC191" i="32" s="1"/>
  <c r="BD191" i="32" s="1"/>
  <c r="BE191" i="32" s="1"/>
  <c r="BF191" i="32" s="1"/>
  <c r="BG191" i="32" s="1"/>
  <c r="BH191" i="32" s="1"/>
  <c r="BI191" i="32" s="1"/>
  <c r="BJ191" i="32" s="1"/>
  <c r="BK191" i="32" s="1"/>
  <c r="BL191" i="32" s="1"/>
  <c r="BM191" i="32" s="1"/>
  <c r="BN191" i="32" s="1"/>
  <c r="BO191" i="32" s="1"/>
  <c r="BP191" i="32" s="1"/>
  <c r="BQ191" i="32" s="1"/>
  <c r="BR191" i="32" s="1"/>
  <c r="BS191" i="32" s="1"/>
  <c r="BT191" i="32" s="1"/>
  <c r="BU191" i="32" s="1"/>
  <c r="BV191" i="32" s="1"/>
  <c r="BW191" i="32" s="1"/>
  <c r="BX191" i="32" s="1"/>
  <c r="BY191" i="32" s="1"/>
  <c r="BZ191" i="32" s="1"/>
  <c r="CA191" i="32" s="1"/>
  <c r="CB191" i="32" s="1"/>
  <c r="CC191" i="32" s="1"/>
  <c r="CD191" i="32" s="1"/>
  <c r="CE191" i="32" s="1"/>
  <c r="CF191" i="32" s="1"/>
  <c r="CG191" i="32" s="1"/>
  <c r="CH191" i="32" s="1"/>
  <c r="CI191" i="32" s="1"/>
  <c r="CJ191" i="32" s="1"/>
  <c r="CK191" i="32" s="1"/>
  <c r="CL191" i="32" s="1"/>
  <c r="CM191" i="32" s="1"/>
  <c r="CN191" i="32" s="1"/>
  <c r="CO191" i="32" s="1"/>
  <c r="CP191" i="32" s="1"/>
  <c r="CQ191" i="32" s="1"/>
  <c r="CR191" i="32" s="1"/>
  <c r="CS191" i="32" s="1"/>
  <c r="E331" i="32"/>
  <c r="F331" i="32" s="1"/>
  <c r="G331" i="32" s="1"/>
  <c r="H331" i="32" s="1"/>
  <c r="I331" i="32" s="1"/>
  <c r="J331" i="32" s="1"/>
  <c r="K331" i="32" s="1"/>
  <c r="L331" i="32" s="1"/>
  <c r="M331" i="32" s="1"/>
  <c r="N331" i="32" s="1"/>
  <c r="O331" i="32" s="1"/>
  <c r="P331" i="32" s="1"/>
  <c r="Q331" i="32" s="1"/>
  <c r="R331" i="32" s="1"/>
  <c r="S331" i="32" s="1"/>
  <c r="T331" i="32" s="1"/>
  <c r="U331" i="32" s="1"/>
  <c r="V331" i="32" s="1"/>
  <c r="W331" i="32" s="1"/>
  <c r="X331" i="32" s="1"/>
  <c r="Y331" i="32" s="1"/>
  <c r="Z331" i="32" s="1"/>
  <c r="AA331" i="32" s="1"/>
  <c r="AB331" i="32" s="1"/>
  <c r="AC331" i="32" s="1"/>
  <c r="AD331" i="32" s="1"/>
  <c r="AE331" i="32" s="1"/>
  <c r="AF331" i="32" s="1"/>
  <c r="AG331" i="32" s="1"/>
  <c r="AH331" i="32" s="1"/>
  <c r="AI331" i="32" s="1"/>
  <c r="AJ331" i="32" s="1"/>
  <c r="AK331" i="32" s="1"/>
  <c r="AL331" i="32" s="1"/>
  <c r="AM331" i="32" s="1"/>
  <c r="AN331" i="32" s="1"/>
  <c r="AO331" i="32" s="1"/>
  <c r="AP331" i="32" s="1"/>
  <c r="AQ331" i="32" s="1"/>
  <c r="AR331" i="32" s="1"/>
  <c r="AS331" i="32" s="1"/>
  <c r="AT331" i="32" s="1"/>
  <c r="AU331" i="32" s="1"/>
  <c r="AV331" i="32" s="1"/>
  <c r="AW331" i="32" s="1"/>
  <c r="AX331" i="32" s="1"/>
  <c r="AY331" i="32" s="1"/>
  <c r="AZ331" i="32" s="1"/>
  <c r="BA331" i="32" s="1"/>
  <c r="BB331" i="32" s="1"/>
  <c r="BC331" i="32" s="1"/>
  <c r="BD331" i="32" s="1"/>
  <c r="BE331" i="32" s="1"/>
  <c r="BF331" i="32" s="1"/>
  <c r="BG331" i="32" s="1"/>
  <c r="BH331" i="32" s="1"/>
  <c r="BI331" i="32" s="1"/>
  <c r="BJ331" i="32" s="1"/>
  <c r="BK331" i="32" s="1"/>
  <c r="BL331" i="32" s="1"/>
  <c r="BM331" i="32" s="1"/>
  <c r="BN331" i="32" s="1"/>
  <c r="BO331" i="32" s="1"/>
  <c r="BP331" i="32" s="1"/>
  <c r="BQ331" i="32" s="1"/>
  <c r="BR331" i="32" s="1"/>
  <c r="BS331" i="32" s="1"/>
  <c r="BT331" i="32" s="1"/>
  <c r="BU331" i="32" s="1"/>
  <c r="BV331" i="32" s="1"/>
  <c r="BW331" i="32" s="1"/>
  <c r="BX331" i="32" s="1"/>
  <c r="BY331" i="32" s="1"/>
  <c r="BZ331" i="32" s="1"/>
  <c r="CA331" i="32" s="1"/>
  <c r="CB331" i="32" s="1"/>
  <c r="CC331" i="32" s="1"/>
  <c r="CD331" i="32" s="1"/>
  <c r="CE331" i="32" s="1"/>
  <c r="CF331" i="32" s="1"/>
  <c r="CG331" i="32" s="1"/>
  <c r="CH331" i="32" s="1"/>
  <c r="CI331" i="32" s="1"/>
  <c r="CJ331" i="32" s="1"/>
  <c r="CK331" i="32" s="1"/>
  <c r="CL331" i="32" s="1"/>
  <c r="CM331" i="32" s="1"/>
  <c r="CN331" i="32" s="1"/>
  <c r="CO331" i="32" s="1"/>
  <c r="CP331" i="32" s="1"/>
  <c r="CQ331" i="32" s="1"/>
  <c r="CR331" i="32" s="1"/>
  <c r="CS331" i="32" s="1"/>
  <c r="E322" i="30"/>
  <c r="E185" i="30"/>
  <c r="E190" i="32"/>
  <c r="F190" i="32" s="1"/>
  <c r="G190" i="32" s="1"/>
  <c r="H190" i="32" s="1"/>
  <c r="I190" i="32" s="1"/>
  <c r="J190" i="32" s="1"/>
  <c r="K190" i="32" s="1"/>
  <c r="L190" i="32" s="1"/>
  <c r="M190" i="32" s="1"/>
  <c r="N190" i="32" s="1"/>
  <c r="O190" i="32" s="1"/>
  <c r="P190" i="32" s="1"/>
  <c r="Q190" i="32" s="1"/>
  <c r="R190" i="32" s="1"/>
  <c r="S190" i="32" s="1"/>
  <c r="T190" i="32" s="1"/>
  <c r="U190" i="32" s="1"/>
  <c r="V190" i="32" s="1"/>
  <c r="W190" i="32" s="1"/>
  <c r="X190" i="32" s="1"/>
  <c r="Y190" i="32" s="1"/>
  <c r="Z190" i="32" s="1"/>
  <c r="AA190" i="32" s="1"/>
  <c r="AB190" i="32" s="1"/>
  <c r="AC190" i="32" s="1"/>
  <c r="AD190" i="32" s="1"/>
  <c r="AE190" i="32" s="1"/>
  <c r="AF190" i="32" s="1"/>
  <c r="AG190" i="32" s="1"/>
  <c r="AH190" i="32" s="1"/>
  <c r="AI190" i="32" s="1"/>
  <c r="AJ190" i="32" s="1"/>
  <c r="AK190" i="32" s="1"/>
  <c r="AL190" i="32" s="1"/>
  <c r="AM190" i="32" s="1"/>
  <c r="AN190" i="32" s="1"/>
  <c r="AO190" i="32" s="1"/>
  <c r="AP190" i="32" s="1"/>
  <c r="AQ190" i="32" s="1"/>
  <c r="AR190" i="32" s="1"/>
  <c r="AS190" i="32" s="1"/>
  <c r="AT190" i="32" s="1"/>
  <c r="AU190" i="32" s="1"/>
  <c r="AV190" i="32" s="1"/>
  <c r="AW190" i="32" s="1"/>
  <c r="AX190" i="32" s="1"/>
  <c r="AY190" i="32" s="1"/>
  <c r="AZ190" i="32" s="1"/>
  <c r="BA190" i="32" s="1"/>
  <c r="BB190" i="32" s="1"/>
  <c r="BC190" i="32" s="1"/>
  <c r="BD190" i="32" s="1"/>
  <c r="BE190" i="32" s="1"/>
  <c r="BF190" i="32" s="1"/>
  <c r="BG190" i="32" s="1"/>
  <c r="BH190" i="32" s="1"/>
  <c r="BI190" i="32" s="1"/>
  <c r="BJ190" i="32" s="1"/>
  <c r="BK190" i="32" s="1"/>
  <c r="BL190" i="32" s="1"/>
  <c r="BM190" i="32" s="1"/>
  <c r="BN190" i="32" s="1"/>
  <c r="BO190" i="32" s="1"/>
  <c r="BP190" i="32" s="1"/>
  <c r="BQ190" i="32" s="1"/>
  <c r="BR190" i="32" s="1"/>
  <c r="BS190" i="32" s="1"/>
  <c r="BT190" i="32" s="1"/>
  <c r="BU190" i="32" s="1"/>
  <c r="BV190" i="32" s="1"/>
  <c r="BW190" i="32" s="1"/>
  <c r="BX190" i="32" s="1"/>
  <c r="BY190" i="32" s="1"/>
  <c r="BZ190" i="32" s="1"/>
  <c r="CA190" i="32" s="1"/>
  <c r="CB190" i="32" s="1"/>
  <c r="CC190" i="32" s="1"/>
  <c r="CD190" i="32" s="1"/>
  <c r="CE190" i="32" s="1"/>
  <c r="CF190" i="32" s="1"/>
  <c r="CG190" i="32" s="1"/>
  <c r="CH190" i="32" s="1"/>
  <c r="CI190" i="32" s="1"/>
  <c r="CJ190" i="32" s="1"/>
  <c r="CK190" i="32" s="1"/>
  <c r="CL190" i="32" s="1"/>
  <c r="CM190" i="32" s="1"/>
  <c r="CN190" i="32" s="1"/>
  <c r="CO190" i="32" s="1"/>
  <c r="CP190" i="32" s="1"/>
  <c r="CQ190" i="32" s="1"/>
  <c r="CR190" i="32" s="1"/>
  <c r="CS190" i="32" s="1"/>
  <c r="E330" i="32"/>
  <c r="F330" i="32" s="1"/>
  <c r="G330" i="32" s="1"/>
  <c r="H330" i="32" s="1"/>
  <c r="I330" i="32" s="1"/>
  <c r="J330" i="32" s="1"/>
  <c r="K330" i="32" s="1"/>
  <c r="L330" i="32" s="1"/>
  <c r="M330" i="32" s="1"/>
  <c r="N330" i="32" s="1"/>
  <c r="O330" i="32" s="1"/>
  <c r="P330" i="32" s="1"/>
  <c r="Q330" i="32" s="1"/>
  <c r="R330" i="32" s="1"/>
  <c r="S330" i="32" s="1"/>
  <c r="T330" i="32" s="1"/>
  <c r="U330" i="32" s="1"/>
  <c r="V330" i="32" s="1"/>
  <c r="W330" i="32" s="1"/>
  <c r="X330" i="32" s="1"/>
  <c r="Y330" i="32" s="1"/>
  <c r="Z330" i="32" s="1"/>
  <c r="AA330" i="32" s="1"/>
  <c r="AB330" i="32" s="1"/>
  <c r="AC330" i="32" s="1"/>
  <c r="AD330" i="32" s="1"/>
  <c r="AE330" i="32" s="1"/>
  <c r="AF330" i="32" s="1"/>
  <c r="AG330" i="32" s="1"/>
  <c r="AH330" i="32" s="1"/>
  <c r="AI330" i="32" s="1"/>
  <c r="AJ330" i="32" s="1"/>
  <c r="AK330" i="32" s="1"/>
  <c r="AL330" i="32" s="1"/>
  <c r="AM330" i="32" s="1"/>
  <c r="AN330" i="32" s="1"/>
  <c r="AO330" i="32" s="1"/>
  <c r="AP330" i="32" s="1"/>
  <c r="AQ330" i="32" s="1"/>
  <c r="AR330" i="32" s="1"/>
  <c r="AS330" i="32" s="1"/>
  <c r="AT330" i="32" s="1"/>
  <c r="AU330" i="32" s="1"/>
  <c r="AV330" i="32" s="1"/>
  <c r="AW330" i="32" s="1"/>
  <c r="AX330" i="32" s="1"/>
  <c r="AY330" i="32" s="1"/>
  <c r="AZ330" i="32" s="1"/>
  <c r="BA330" i="32" s="1"/>
  <c r="BB330" i="32" s="1"/>
  <c r="BC330" i="32" s="1"/>
  <c r="BD330" i="32" s="1"/>
  <c r="BE330" i="32" s="1"/>
  <c r="BF330" i="32" s="1"/>
  <c r="BG330" i="32" s="1"/>
  <c r="BH330" i="32" s="1"/>
  <c r="BI330" i="32" s="1"/>
  <c r="BJ330" i="32" s="1"/>
  <c r="BK330" i="32" s="1"/>
  <c r="BL330" i="32" s="1"/>
  <c r="BM330" i="32" s="1"/>
  <c r="BN330" i="32" s="1"/>
  <c r="BO330" i="32" s="1"/>
  <c r="BP330" i="32" s="1"/>
  <c r="BQ330" i="32" s="1"/>
  <c r="BR330" i="32" s="1"/>
  <c r="BS330" i="32" s="1"/>
  <c r="BT330" i="32" s="1"/>
  <c r="BU330" i="32" s="1"/>
  <c r="BV330" i="32" s="1"/>
  <c r="BW330" i="32" s="1"/>
  <c r="BX330" i="32" s="1"/>
  <c r="BY330" i="32" s="1"/>
  <c r="BZ330" i="32" s="1"/>
  <c r="CA330" i="32" s="1"/>
  <c r="CB330" i="32" s="1"/>
  <c r="CC330" i="32" s="1"/>
  <c r="CD330" i="32" s="1"/>
  <c r="CE330" i="32" s="1"/>
  <c r="CF330" i="32" s="1"/>
  <c r="CG330" i="32" s="1"/>
  <c r="CH330" i="32" s="1"/>
  <c r="CI330" i="32" s="1"/>
  <c r="CJ330" i="32" s="1"/>
  <c r="CK330" i="32" s="1"/>
  <c r="CL330" i="32" s="1"/>
  <c r="CM330" i="32" s="1"/>
  <c r="CN330" i="32" s="1"/>
  <c r="CO330" i="32" s="1"/>
  <c r="CP330" i="32" s="1"/>
  <c r="CQ330" i="32" s="1"/>
  <c r="CR330" i="32" s="1"/>
  <c r="CS330" i="32" s="1"/>
  <c r="E50" i="32"/>
  <c r="F50" i="32" s="1"/>
  <c r="G50" i="32" s="1"/>
  <c r="H50" i="32" s="1"/>
  <c r="I50" i="32" s="1"/>
  <c r="J50" i="32" s="1"/>
  <c r="K50" i="32" s="1"/>
  <c r="L50" i="32" s="1"/>
  <c r="M50" i="32" s="1"/>
  <c r="N50" i="32" s="1"/>
  <c r="O50" i="32" s="1"/>
  <c r="P50" i="32" s="1"/>
  <c r="Q50" i="32" s="1"/>
  <c r="R50" i="32" s="1"/>
  <c r="S50" i="32" s="1"/>
  <c r="T50" i="32" s="1"/>
  <c r="U50" i="32" s="1"/>
  <c r="V50" i="32" s="1"/>
  <c r="W50" i="32" s="1"/>
  <c r="X50" i="32" s="1"/>
  <c r="Y50" i="32" s="1"/>
  <c r="Z50" i="32" s="1"/>
  <c r="AA50" i="32" s="1"/>
  <c r="AB50" i="32" s="1"/>
  <c r="AC50" i="32" s="1"/>
  <c r="AD50" i="32" s="1"/>
  <c r="AE50" i="32" s="1"/>
  <c r="AF50" i="32" s="1"/>
  <c r="AG50" i="32" s="1"/>
  <c r="AH50" i="32" s="1"/>
  <c r="AI50" i="32" s="1"/>
  <c r="AJ50" i="32" s="1"/>
  <c r="AK50" i="32" s="1"/>
  <c r="AL50" i="32" s="1"/>
  <c r="AM50" i="32" s="1"/>
  <c r="AN50" i="32" s="1"/>
  <c r="AO50" i="32" s="1"/>
  <c r="AP50" i="32" s="1"/>
  <c r="AQ50" i="32" s="1"/>
  <c r="AR50" i="32" s="1"/>
  <c r="AS50" i="32" s="1"/>
  <c r="AT50" i="32" s="1"/>
  <c r="AU50" i="32" s="1"/>
  <c r="AV50" i="32" s="1"/>
  <c r="AW50" i="32" s="1"/>
  <c r="AX50" i="32" s="1"/>
  <c r="AY50" i="32" s="1"/>
  <c r="AZ50" i="32" s="1"/>
  <c r="BA50" i="32" s="1"/>
  <c r="BB50" i="32" s="1"/>
  <c r="BC50" i="32" s="1"/>
  <c r="BD50" i="32" s="1"/>
  <c r="BE50" i="32" s="1"/>
  <c r="BF50" i="32" s="1"/>
  <c r="BG50" i="32" s="1"/>
  <c r="BH50" i="32" s="1"/>
  <c r="BI50" i="32" s="1"/>
  <c r="BJ50" i="32" s="1"/>
  <c r="BK50" i="32" s="1"/>
  <c r="BL50" i="32" s="1"/>
  <c r="BM50" i="32" s="1"/>
  <c r="BN50" i="32" s="1"/>
  <c r="BO50" i="32" s="1"/>
  <c r="BP50" i="32" s="1"/>
  <c r="BQ50" i="32" s="1"/>
  <c r="BR50" i="32" s="1"/>
  <c r="BS50" i="32" s="1"/>
  <c r="BT50" i="32" s="1"/>
  <c r="BU50" i="32" s="1"/>
  <c r="BV50" i="32" s="1"/>
  <c r="BW50" i="32" s="1"/>
  <c r="BX50" i="32" s="1"/>
  <c r="BY50" i="32" s="1"/>
  <c r="BZ50" i="32" s="1"/>
  <c r="CA50" i="32" s="1"/>
  <c r="CB50" i="32" s="1"/>
  <c r="CC50" i="32" s="1"/>
  <c r="CD50" i="32" s="1"/>
  <c r="CE50" i="32" s="1"/>
  <c r="CF50" i="32" s="1"/>
  <c r="CG50" i="32" s="1"/>
  <c r="CH50" i="32" s="1"/>
  <c r="CI50" i="32" s="1"/>
  <c r="CJ50" i="32" s="1"/>
  <c r="CK50" i="32" s="1"/>
  <c r="CL50" i="32" s="1"/>
  <c r="CM50" i="32" s="1"/>
  <c r="CN50" i="32" s="1"/>
  <c r="CO50" i="32" s="1"/>
  <c r="CP50" i="32" s="1"/>
  <c r="CQ50" i="32" s="1"/>
  <c r="CR50" i="32" s="1"/>
  <c r="CS50" i="32" s="1"/>
  <c r="E48" i="30"/>
  <c r="AV112" i="27"/>
  <c r="BH112" i="27"/>
  <c r="BI112" i="27" s="1"/>
  <c r="BH113" i="27"/>
  <c r="BI113" i="27" s="1"/>
  <c r="AV113" i="27"/>
  <c r="BH115" i="27"/>
  <c r="BI115" i="27" s="1"/>
  <c r="AV115" i="27"/>
  <c r="BH110" i="27"/>
  <c r="BI110" i="27" s="1"/>
  <c r="AV110" i="27"/>
  <c r="BH108" i="27"/>
  <c r="BI108" i="27" s="1"/>
  <c r="AV108" i="27"/>
  <c r="BH117" i="27"/>
  <c r="BI117" i="27" s="1"/>
  <c r="AV117" i="27"/>
  <c r="AV118" i="27"/>
  <c r="BH118" i="27"/>
  <c r="BI118" i="27" s="1"/>
  <c r="BH101" i="27"/>
  <c r="BH111" i="27"/>
  <c r="BI111" i="27" s="1"/>
  <c r="AV111" i="27"/>
  <c r="AV114" i="27"/>
  <c r="BH114" i="27"/>
  <c r="BI114" i="27" s="1"/>
  <c r="AV105" i="27"/>
  <c r="BH105" i="27"/>
  <c r="BI105" i="27" s="1"/>
  <c r="AV116" i="27"/>
  <c r="BH116" i="27"/>
  <c r="BI116" i="27" s="1"/>
  <c r="AV99" i="27"/>
  <c r="BH99" i="27"/>
  <c r="BI99" i="27" s="1"/>
  <c r="BH103" i="27"/>
  <c r="BI103" i="27" s="1"/>
  <c r="AV103" i="27"/>
  <c r="BH104" i="27"/>
  <c r="BI104" i="27" s="1"/>
  <c r="AV104" i="27"/>
  <c r="AV100" i="27"/>
  <c r="BH100" i="27"/>
  <c r="BI100" i="27" s="1"/>
  <c r="AV106" i="27"/>
  <c r="BH106" i="27"/>
  <c r="BI106" i="27" s="1"/>
  <c r="BH107" i="27"/>
  <c r="BI107" i="27" s="1"/>
  <c r="AV107" i="27"/>
  <c r="BH109" i="27"/>
  <c r="BI109" i="27" s="1"/>
  <c r="AV109" i="27"/>
  <c r="AV102" i="27"/>
  <c r="BH102" i="27"/>
  <c r="BI102" i="27" s="1"/>
  <c r="CD34" i="39" l="1"/>
  <c r="CD96" i="39"/>
  <c r="BV49" i="31"/>
  <c r="BV113" i="32"/>
  <c r="BV49" i="33"/>
  <c r="CE91" i="38"/>
  <c r="CC102" i="39"/>
  <c r="CD32" i="39"/>
  <c r="CD94" i="39"/>
  <c r="BV393" i="32"/>
  <c r="CC105" i="39"/>
  <c r="CF30" i="38"/>
  <c r="CF92" i="38"/>
  <c r="CE94" i="38"/>
  <c r="CE32" i="38"/>
  <c r="BV253" i="32"/>
  <c r="BW393" i="31"/>
  <c r="CE92" i="16"/>
  <c r="CE30" i="16"/>
  <c r="CD103" i="16"/>
  <c r="CF23" i="38"/>
  <c r="CF20" i="38"/>
  <c r="CF22" i="38"/>
  <c r="CF90" i="38"/>
  <c r="CF24" i="38"/>
  <c r="CF21" i="38"/>
  <c r="CF18" i="38"/>
  <c r="CF29" i="38" s="1"/>
  <c r="CD104" i="38"/>
  <c r="CE103" i="38"/>
  <c r="CF18" i="30"/>
  <c r="CE104" i="30"/>
  <c r="CF19" i="16" s="1"/>
  <c r="CD107" i="38"/>
  <c r="BV329" i="32"/>
  <c r="CF180" i="30"/>
  <c r="CG17" i="38" s="1"/>
  <c r="CG155" i="30"/>
  <c r="CF241" i="30"/>
  <c r="CG19" i="38" s="1"/>
  <c r="BW253" i="31"/>
  <c r="BV189" i="32"/>
  <c r="CD97" i="39"/>
  <c r="CE30" i="39"/>
  <c r="CE92" i="39"/>
  <c r="CD103" i="39"/>
  <c r="CE33" i="38"/>
  <c r="CE95" i="38"/>
  <c r="CD91" i="39"/>
  <c r="CE317" i="30"/>
  <c r="CF17" i="39" s="1"/>
  <c r="CF292" i="30"/>
  <c r="CE378" i="30"/>
  <c r="CF19" i="39" s="1"/>
  <c r="CC106" i="39"/>
  <c r="BV49" i="32"/>
  <c r="CE97" i="38"/>
  <c r="BW189" i="31"/>
  <c r="BW329" i="31"/>
  <c r="CC107" i="39"/>
  <c r="CD31" i="39"/>
  <c r="CD93" i="39"/>
  <c r="CC104" i="39"/>
  <c r="CE22" i="39"/>
  <c r="CE24" i="39"/>
  <c r="CE23" i="39"/>
  <c r="CE21" i="39"/>
  <c r="CE90" i="39"/>
  <c r="CE18" i="39"/>
  <c r="CE29" i="39" s="1"/>
  <c r="CE20" i="39"/>
  <c r="BV126" i="33"/>
  <c r="CD102" i="38"/>
  <c r="CD106" i="38"/>
  <c r="CE93" i="38"/>
  <c r="CE31" i="38"/>
  <c r="CD33" i="39"/>
  <c r="CD95" i="39"/>
  <c r="CD105" i="38"/>
  <c r="CE34" i="38"/>
  <c r="CE96" i="38"/>
  <c r="BW113" i="31"/>
  <c r="BV203" i="33"/>
  <c r="F48" i="30"/>
  <c r="F322" i="30"/>
  <c r="F185" i="30"/>
  <c r="CD106" i="39" l="1"/>
  <c r="CE97" i="39"/>
  <c r="CF317" i="30"/>
  <c r="CG17" i="39" s="1"/>
  <c r="CG292" i="30"/>
  <c r="CF378" i="30"/>
  <c r="CG19" i="39" s="1"/>
  <c r="CG23" i="38"/>
  <c r="CG24" i="38"/>
  <c r="CG20" i="38"/>
  <c r="CG90" i="38"/>
  <c r="CG22" i="38"/>
  <c r="CG21" i="38"/>
  <c r="CG18" i="38"/>
  <c r="CG29" i="38" s="1"/>
  <c r="CF96" i="38"/>
  <c r="CF34" i="38"/>
  <c r="BW113" i="32"/>
  <c r="BW126" i="33"/>
  <c r="CE33" i="39"/>
  <c r="CE95" i="39"/>
  <c r="BW49" i="32"/>
  <c r="CF20" i="39"/>
  <c r="CF24" i="39"/>
  <c r="CF18" i="39"/>
  <c r="CF29" i="39" s="1"/>
  <c r="CF22" i="39"/>
  <c r="CF90" i="39"/>
  <c r="CF21" i="39"/>
  <c r="CF23" i="39"/>
  <c r="BW189" i="32"/>
  <c r="CF91" i="38"/>
  <c r="CE105" i="38"/>
  <c r="CE102" i="38"/>
  <c r="BW203" i="33"/>
  <c r="CE31" i="39"/>
  <c r="CE93" i="39"/>
  <c r="BX329" i="31"/>
  <c r="BW329" i="32"/>
  <c r="CF94" i="38"/>
  <c r="CF32" i="38"/>
  <c r="BX393" i="31"/>
  <c r="BW49" i="31"/>
  <c r="BX113" i="31"/>
  <c r="CE91" i="39"/>
  <c r="BX189" i="31"/>
  <c r="BX253" i="31"/>
  <c r="CF97" i="38"/>
  <c r="BW49" i="33"/>
  <c r="CE106" i="38"/>
  <c r="BW393" i="32"/>
  <c r="CD105" i="39"/>
  <c r="CE103" i="39"/>
  <c r="CF92" i="16"/>
  <c r="CF30" i="16"/>
  <c r="CE104" i="38"/>
  <c r="CE32" i="39"/>
  <c r="CE94" i="39"/>
  <c r="CD104" i="39"/>
  <c r="CD102" i="39"/>
  <c r="CG30" i="38"/>
  <c r="CG92" i="38"/>
  <c r="CG18" i="30"/>
  <c r="CF104" i="30"/>
  <c r="CG19" i="16" s="1"/>
  <c r="CF33" i="38"/>
  <c r="CF95" i="38"/>
  <c r="BW253" i="32"/>
  <c r="CE107" i="38"/>
  <c r="CE34" i="39"/>
  <c r="CE96" i="39"/>
  <c r="CF30" i="39"/>
  <c r="CF92" i="39"/>
  <c r="CH155" i="30"/>
  <c r="CG180" i="30"/>
  <c r="CH17" i="38" s="1"/>
  <c r="CG241" i="30"/>
  <c r="CH19" i="38" s="1"/>
  <c r="CF93" i="38"/>
  <c r="CF31" i="38"/>
  <c r="CE103" i="16"/>
  <c r="CF103" i="38"/>
  <c r="CD107" i="39"/>
  <c r="G185" i="30"/>
  <c r="G322" i="30"/>
  <c r="G48" i="30"/>
  <c r="CH18" i="30" l="1"/>
  <c r="CG104" i="30"/>
  <c r="CH19" i="16" s="1"/>
  <c r="CF103" i="16"/>
  <c r="BX49" i="33"/>
  <c r="BY253" i="31"/>
  <c r="CF97" i="39"/>
  <c r="CE106" i="39"/>
  <c r="CF107" i="38"/>
  <c r="CG31" i="38"/>
  <c r="CG93" i="38"/>
  <c r="CG18" i="39"/>
  <c r="CG29" i="39" s="1"/>
  <c r="CG23" i="39"/>
  <c r="CG20" i="39"/>
  <c r="CG21" i="39"/>
  <c r="CG24" i="39"/>
  <c r="CG90" i="39"/>
  <c r="CG22" i="39"/>
  <c r="CH30" i="38"/>
  <c r="CH92" i="38"/>
  <c r="BX203" i="33"/>
  <c r="CF31" i="39"/>
  <c r="CF93" i="39"/>
  <c r="CG97" i="38"/>
  <c r="CH18" i="38"/>
  <c r="CH29" i="38" s="1"/>
  <c r="CH20" i="38"/>
  <c r="CH23" i="38"/>
  <c r="CH90" i="38"/>
  <c r="CH22" i="38"/>
  <c r="CH21" i="38"/>
  <c r="CH24" i="38"/>
  <c r="BX253" i="32"/>
  <c r="BY113" i="31"/>
  <c r="CF105" i="38"/>
  <c r="BY329" i="31"/>
  <c r="CF34" i="39"/>
  <c r="CF96" i="39"/>
  <c r="BX49" i="32"/>
  <c r="BX126" i="33"/>
  <c r="CG96" i="38"/>
  <c r="CG34" i="38"/>
  <c r="CI155" i="30"/>
  <c r="CH180" i="30"/>
  <c r="CI17" i="38" s="1"/>
  <c r="CH241" i="30"/>
  <c r="CI19" i="38" s="1"/>
  <c r="CE107" i="39"/>
  <c r="CG103" i="38"/>
  <c r="BY189" i="31"/>
  <c r="CF102" i="38"/>
  <c r="CF32" i="39"/>
  <c r="CF94" i="39"/>
  <c r="CG91" i="38"/>
  <c r="BX49" i="31"/>
  <c r="BX329" i="32"/>
  <c r="CG94" i="38"/>
  <c r="CG32" i="38"/>
  <c r="CF104" i="38"/>
  <c r="CE105" i="39"/>
  <c r="BX393" i="32"/>
  <c r="CG33" i="38"/>
  <c r="CG95" i="38"/>
  <c r="CF106" i="38"/>
  <c r="CE102" i="39"/>
  <c r="CF33" i="39"/>
  <c r="CF95" i="39"/>
  <c r="BX113" i="32"/>
  <c r="CG30" i="39"/>
  <c r="CG92" i="39"/>
  <c r="CF103" i="39"/>
  <c r="CG92" i="16"/>
  <c r="CG30" i="16"/>
  <c r="BY393" i="31"/>
  <c r="CE104" i="39"/>
  <c r="BX189" i="32"/>
  <c r="CF91" i="39"/>
  <c r="CH292" i="30"/>
  <c r="CG317" i="30"/>
  <c r="CH17" i="39" s="1"/>
  <c r="CG378" i="30"/>
  <c r="CH19" i="39" s="1"/>
  <c r="H185" i="30"/>
  <c r="H322" i="30"/>
  <c r="H48" i="30"/>
  <c r="CH90" i="39" l="1"/>
  <c r="CH21" i="39"/>
  <c r="CH18" i="39"/>
  <c r="CH29" i="39" s="1"/>
  <c r="CH23" i="39"/>
  <c r="CH22" i="39"/>
  <c r="CH20" i="39"/>
  <c r="CH24" i="39"/>
  <c r="BY189" i="32"/>
  <c r="CH97" i="38"/>
  <c r="CF104" i="39"/>
  <c r="CG31" i="39"/>
  <c r="CG93" i="39"/>
  <c r="BZ253" i="31"/>
  <c r="CH95" i="38"/>
  <c r="CH33" i="38"/>
  <c r="CI292" i="30"/>
  <c r="CH317" i="30"/>
  <c r="CI17" i="39" s="1"/>
  <c r="CH378" i="30"/>
  <c r="CI19" i="39" s="1"/>
  <c r="CG103" i="39"/>
  <c r="CG105" i="38"/>
  <c r="CG107" i="38"/>
  <c r="CF107" i="39"/>
  <c r="CH32" i="38"/>
  <c r="CH94" i="38"/>
  <c r="CG34" i="39"/>
  <c r="CG96" i="39"/>
  <c r="BZ329" i="31"/>
  <c r="CH103" i="38"/>
  <c r="BZ393" i="31"/>
  <c r="BY113" i="32"/>
  <c r="CG106" i="38"/>
  <c r="BY393" i="32"/>
  <c r="BZ189" i="31"/>
  <c r="BY126" i="33"/>
  <c r="CG33" i="39"/>
  <c r="CG95" i="39"/>
  <c r="BY49" i="33"/>
  <c r="CF105" i="39"/>
  <c r="CI30" i="38"/>
  <c r="CI92" i="38"/>
  <c r="CG102" i="38"/>
  <c r="CI90" i="38"/>
  <c r="CI24" i="38"/>
  <c r="CI20" i="38"/>
  <c r="CI23" i="38"/>
  <c r="CI22" i="38"/>
  <c r="CI21" i="38"/>
  <c r="CI18" i="38"/>
  <c r="CI29" i="38" s="1"/>
  <c r="BY49" i="32"/>
  <c r="BY253" i="32"/>
  <c r="CH96" i="38"/>
  <c r="CH34" i="38"/>
  <c r="CG104" i="38"/>
  <c r="BY203" i="33"/>
  <c r="CF102" i="39"/>
  <c r="CG103" i="16"/>
  <c r="CF106" i="39"/>
  <c r="BY329" i="32"/>
  <c r="CJ155" i="30"/>
  <c r="CI180" i="30"/>
  <c r="CJ17" i="38" s="1"/>
  <c r="CI241" i="30"/>
  <c r="CJ19" i="38" s="1"/>
  <c r="BZ113" i="31"/>
  <c r="CH31" i="38"/>
  <c r="CH93" i="38"/>
  <c r="CG97" i="39"/>
  <c r="CH30" i="16"/>
  <c r="CH92" i="16"/>
  <c r="CG91" i="39"/>
  <c r="CH30" i="39"/>
  <c r="CH92" i="39"/>
  <c r="BY49" i="31"/>
  <c r="CH91" i="38"/>
  <c r="CG32" i="39"/>
  <c r="CG94" i="39"/>
  <c r="CI18" i="30"/>
  <c r="CH104" i="30"/>
  <c r="CI19" i="16" s="1"/>
  <c r="I185" i="30"/>
  <c r="I48" i="30"/>
  <c r="I322" i="30"/>
  <c r="CJ18" i="30" l="1"/>
  <c r="CI104" i="30"/>
  <c r="CJ19" i="16" s="1"/>
  <c r="CH104" i="38"/>
  <c r="CJ23" i="38"/>
  <c r="CJ20" i="38"/>
  <c r="CJ22" i="38"/>
  <c r="CJ21" i="38"/>
  <c r="CJ24" i="38"/>
  <c r="CJ18" i="38"/>
  <c r="CJ29" i="38" s="1"/>
  <c r="CJ90" i="38"/>
  <c r="BZ49" i="32"/>
  <c r="CI103" i="38"/>
  <c r="CG106" i="39"/>
  <c r="CA393" i="31"/>
  <c r="CI90" i="39"/>
  <c r="CI20" i="39"/>
  <c r="CI22" i="39"/>
  <c r="CI23" i="39"/>
  <c r="CI21" i="39"/>
  <c r="CI18" i="39"/>
  <c r="CI29" i="39" s="1"/>
  <c r="CI24" i="39"/>
  <c r="CH33" i="39"/>
  <c r="CH95" i="39"/>
  <c r="CK155" i="30"/>
  <c r="CJ180" i="30"/>
  <c r="CK17" i="38" s="1"/>
  <c r="CJ241" i="30"/>
  <c r="CK19" i="38" s="1"/>
  <c r="CI91" i="38"/>
  <c r="BZ393" i="32"/>
  <c r="CG107" i="39"/>
  <c r="CJ292" i="30"/>
  <c r="CI317" i="30"/>
  <c r="CJ17" i="39" s="1"/>
  <c r="CI378" i="30"/>
  <c r="CJ19" i="39" s="1"/>
  <c r="CH34" i="39"/>
  <c r="CH96" i="39"/>
  <c r="CH103" i="39"/>
  <c r="CH103" i="16"/>
  <c r="CI94" i="38"/>
  <c r="CI32" i="38"/>
  <c r="CH106" i="38"/>
  <c r="CG104" i="39"/>
  <c r="CH91" i="39"/>
  <c r="CA113" i="31"/>
  <c r="CH107" i="38"/>
  <c r="CI33" i="38"/>
  <c r="CI95" i="38"/>
  <c r="BZ49" i="33"/>
  <c r="CH32" i="39"/>
  <c r="CH94" i="39"/>
  <c r="CG105" i="39"/>
  <c r="BZ49" i="31"/>
  <c r="BZ329" i="32"/>
  <c r="CI96" i="38"/>
  <c r="CI34" i="38"/>
  <c r="BZ126" i="33"/>
  <c r="CH105" i="38"/>
  <c r="CG102" i="39"/>
  <c r="BZ203" i="33"/>
  <c r="CI31" i="38"/>
  <c r="CI93" i="38"/>
  <c r="CA329" i="31"/>
  <c r="CA253" i="31"/>
  <c r="BZ189" i="32"/>
  <c r="CH102" i="38"/>
  <c r="BZ253" i="32"/>
  <c r="CI97" i="38"/>
  <c r="CA189" i="31"/>
  <c r="CH97" i="39"/>
  <c r="CI30" i="16"/>
  <c r="CI92" i="16"/>
  <c r="CJ30" i="38"/>
  <c r="CJ92" i="38"/>
  <c r="BZ113" i="32"/>
  <c r="CI30" i="39"/>
  <c r="CI92" i="39"/>
  <c r="CH31" i="39"/>
  <c r="CH93" i="39"/>
  <c r="J48" i="30"/>
  <c r="J185" i="30"/>
  <c r="J322" i="30"/>
  <c r="CH104" i="39" l="1"/>
  <c r="CB189" i="31"/>
  <c r="CA203" i="33"/>
  <c r="CI106" i="38"/>
  <c r="CK23" i="38"/>
  <c r="CK20" i="38"/>
  <c r="CK22" i="38"/>
  <c r="CK21" i="38"/>
  <c r="CK90" i="38"/>
  <c r="CK18" i="38"/>
  <c r="CK29" i="38" s="1"/>
  <c r="CK24" i="38"/>
  <c r="CI32" i="39"/>
  <c r="CI94" i="39"/>
  <c r="CB393" i="31"/>
  <c r="CA49" i="32"/>
  <c r="CJ31" i="38"/>
  <c r="CJ93" i="38"/>
  <c r="CA49" i="31"/>
  <c r="CJ33" i="38"/>
  <c r="CJ95" i="38"/>
  <c r="CI103" i="16"/>
  <c r="CH102" i="39"/>
  <c r="CJ30" i="39"/>
  <c r="CJ92" i="39"/>
  <c r="CA393" i="32"/>
  <c r="CL155" i="30"/>
  <c r="CK180" i="30"/>
  <c r="CL17" i="38" s="1"/>
  <c r="CK241" i="30"/>
  <c r="CL19" i="38" s="1"/>
  <c r="CI34" i="39"/>
  <c r="CI96" i="39"/>
  <c r="CJ34" i="38"/>
  <c r="CJ96" i="38"/>
  <c r="CH107" i="39"/>
  <c r="CJ21" i="39"/>
  <c r="CJ18" i="39"/>
  <c r="CJ29" i="39" s="1"/>
  <c r="CJ24" i="39"/>
  <c r="CJ22" i="39"/>
  <c r="CJ20" i="39"/>
  <c r="CJ90" i="39"/>
  <c r="CJ23" i="39"/>
  <c r="CI33" i="39"/>
  <c r="CI95" i="39"/>
  <c r="CI91" i="39"/>
  <c r="CI103" i="39"/>
  <c r="CA189" i="32"/>
  <c r="CB113" i="31"/>
  <c r="CJ317" i="30"/>
  <c r="CK17" i="39" s="1"/>
  <c r="CK292" i="30"/>
  <c r="CJ378" i="30"/>
  <c r="CK19" i="39" s="1"/>
  <c r="CI31" i="39"/>
  <c r="CI93" i="39"/>
  <c r="CA113" i="32"/>
  <c r="CJ103" i="38"/>
  <c r="CB253" i="31"/>
  <c r="CI104" i="38"/>
  <c r="CA126" i="33"/>
  <c r="CA329" i="32"/>
  <c r="CA49" i="33"/>
  <c r="CI105" i="38"/>
  <c r="CI102" i="38"/>
  <c r="CJ91" i="38"/>
  <c r="CK30" i="38"/>
  <c r="CK92" i="38"/>
  <c r="CA253" i="32"/>
  <c r="CH105" i="39"/>
  <c r="CH106" i="39"/>
  <c r="CJ97" i="38"/>
  <c r="CJ30" i="16"/>
  <c r="CJ92" i="16"/>
  <c r="CB329" i="31"/>
  <c r="CI107" i="38"/>
  <c r="CI97" i="39"/>
  <c r="CJ94" i="38"/>
  <c r="CJ32" i="38"/>
  <c r="CK18" i="30"/>
  <c r="CJ104" i="30"/>
  <c r="CK19" i="16" s="1"/>
  <c r="K48" i="30"/>
  <c r="K322" i="30"/>
  <c r="K185" i="30"/>
  <c r="CK30" i="16" l="1"/>
  <c r="CK92" i="16"/>
  <c r="CI104" i="39"/>
  <c r="CJ91" i="39"/>
  <c r="CL23" i="38"/>
  <c r="CL24" i="38"/>
  <c r="CL20" i="38"/>
  <c r="CL22" i="38"/>
  <c r="CL90" i="38"/>
  <c r="CL21" i="38"/>
  <c r="CL18" i="38"/>
  <c r="CL29" i="38" s="1"/>
  <c r="CI105" i="39"/>
  <c r="CK96" i="38"/>
  <c r="CK34" i="38"/>
  <c r="CB203" i="33"/>
  <c r="CL18" i="30"/>
  <c r="CK104" i="30"/>
  <c r="CL19" i="16" s="1"/>
  <c r="CB253" i="32"/>
  <c r="CB49" i="33"/>
  <c r="CB113" i="32"/>
  <c r="CK30" i="39"/>
  <c r="CK92" i="39"/>
  <c r="CI106" i="39"/>
  <c r="CJ32" i="39"/>
  <c r="CJ94" i="39"/>
  <c r="CM155" i="30"/>
  <c r="CL180" i="30"/>
  <c r="CM17" i="38" s="1"/>
  <c r="CL241" i="30"/>
  <c r="CM19" i="38" s="1"/>
  <c r="CJ104" i="38"/>
  <c r="CK97" i="38"/>
  <c r="CJ102" i="38"/>
  <c r="CJ34" i="39"/>
  <c r="CJ96" i="39"/>
  <c r="CC253" i="31"/>
  <c r="CK20" i="39"/>
  <c r="CK22" i="39"/>
  <c r="CK21" i="39"/>
  <c r="CK24" i="39"/>
  <c r="CK23" i="39"/>
  <c r="CK18" i="39"/>
  <c r="CK29" i="39" s="1"/>
  <c r="CK90" i="39"/>
  <c r="CB189" i="32"/>
  <c r="CI102" i="39"/>
  <c r="CC189" i="31"/>
  <c r="CC329" i="31"/>
  <c r="CK91" i="38"/>
  <c r="CJ106" i="38"/>
  <c r="CL292" i="30"/>
  <c r="CK317" i="30"/>
  <c r="CL17" i="39" s="1"/>
  <c r="CK378" i="30"/>
  <c r="CL19" i="39" s="1"/>
  <c r="CJ107" i="38"/>
  <c r="CJ103" i="16"/>
  <c r="CB329" i="32"/>
  <c r="CJ31" i="39"/>
  <c r="CJ93" i="39"/>
  <c r="CB49" i="31"/>
  <c r="CC393" i="31"/>
  <c r="CK94" i="38"/>
  <c r="CK32" i="38"/>
  <c r="CJ105" i="38"/>
  <c r="CB393" i="32"/>
  <c r="CC113" i="31"/>
  <c r="CJ33" i="39"/>
  <c r="CJ95" i="39"/>
  <c r="CI107" i="39"/>
  <c r="CJ103" i="39"/>
  <c r="CK33" i="38"/>
  <c r="CK95" i="38"/>
  <c r="CB49" i="32"/>
  <c r="CK103" i="38"/>
  <c r="CB126" i="33"/>
  <c r="CJ97" i="39"/>
  <c r="CL30" i="38"/>
  <c r="CL92" i="38"/>
  <c r="CK93" i="38"/>
  <c r="CK31" i="38"/>
  <c r="L322" i="30"/>
  <c r="L185" i="30"/>
  <c r="L48" i="30"/>
  <c r="CL103" i="38" l="1"/>
  <c r="CC126" i="33"/>
  <c r="CK106" i="38"/>
  <c r="CC393" i="32"/>
  <c r="CJ104" i="39"/>
  <c r="CK102" i="38"/>
  <c r="CK32" i="39"/>
  <c r="CK94" i="39"/>
  <c r="CK103" i="39"/>
  <c r="CL93" i="38"/>
  <c r="CL31" i="38"/>
  <c r="CK104" i="38"/>
  <c r="CD393" i="31"/>
  <c r="CC189" i="32"/>
  <c r="CK33" i="39"/>
  <c r="CK95" i="39"/>
  <c r="CJ107" i="39"/>
  <c r="CL30" i="16"/>
  <c r="CL92" i="16"/>
  <c r="CL97" i="38"/>
  <c r="CJ106" i="39"/>
  <c r="CC329" i="32"/>
  <c r="CL30" i="39"/>
  <c r="CL92" i="39"/>
  <c r="CK31" i="39"/>
  <c r="CK93" i="39"/>
  <c r="CC113" i="32"/>
  <c r="CM18" i="30"/>
  <c r="CL104" i="30"/>
  <c r="CM19" i="16" s="1"/>
  <c r="CL34" i="38"/>
  <c r="CL96" i="38"/>
  <c r="CD113" i="31"/>
  <c r="CC49" i="31"/>
  <c r="CL24" i="39"/>
  <c r="CL20" i="39"/>
  <c r="CL90" i="39"/>
  <c r="CL21" i="39"/>
  <c r="CL23" i="39"/>
  <c r="CL22" i="39"/>
  <c r="CL18" i="39"/>
  <c r="CL29" i="39" s="1"/>
  <c r="CJ105" i="39"/>
  <c r="CL91" i="38"/>
  <c r="CC49" i="32"/>
  <c r="CL317" i="30"/>
  <c r="CM17" i="39" s="1"/>
  <c r="CM292" i="30"/>
  <c r="CL378" i="30"/>
  <c r="CM19" i="39" s="1"/>
  <c r="CD329" i="31"/>
  <c r="CK91" i="39"/>
  <c r="CD253" i="31"/>
  <c r="CC203" i="33"/>
  <c r="CL94" i="38"/>
  <c r="CL32" i="38"/>
  <c r="CM30" i="38"/>
  <c r="CM92" i="38"/>
  <c r="CC49" i="33"/>
  <c r="CK107" i="38"/>
  <c r="CJ102" i="39"/>
  <c r="CK105" i="38"/>
  <c r="CK34" i="39"/>
  <c r="CK96" i="39"/>
  <c r="CM90" i="38"/>
  <c r="CM21" i="38"/>
  <c r="CM18" i="38"/>
  <c r="CM29" i="38" s="1"/>
  <c r="CM23" i="38"/>
  <c r="CM20" i="38"/>
  <c r="CM24" i="38"/>
  <c r="CM22" i="38"/>
  <c r="CK103" i="16"/>
  <c r="CD189" i="31"/>
  <c r="CK97" i="39"/>
  <c r="CN155" i="30"/>
  <c r="CM180" i="30"/>
  <c r="CN17" i="38" s="1"/>
  <c r="CM241" i="30"/>
  <c r="CN19" i="38" s="1"/>
  <c r="CC253" i="32"/>
  <c r="CL33" i="38"/>
  <c r="CL95" i="38"/>
  <c r="M322" i="30"/>
  <c r="M185" i="30"/>
  <c r="M48" i="30"/>
  <c r="CD253" i="32" l="1"/>
  <c r="CM95" i="38"/>
  <c r="CM33" i="38"/>
  <c r="CE113" i="31"/>
  <c r="CL103" i="16"/>
  <c r="CK106" i="39"/>
  <c r="CE393" i="31"/>
  <c r="CD393" i="32"/>
  <c r="CE189" i="31"/>
  <c r="CM97" i="38"/>
  <c r="CD49" i="32"/>
  <c r="CD113" i="32"/>
  <c r="CK105" i="39"/>
  <c r="CM93" i="38"/>
  <c r="CM31" i="38"/>
  <c r="CK107" i="39"/>
  <c r="CM103" i="38"/>
  <c r="CD203" i="33"/>
  <c r="CK102" i="39"/>
  <c r="CL31" i="39"/>
  <c r="CL93" i="39"/>
  <c r="CL103" i="39"/>
  <c r="CD189" i="32"/>
  <c r="CN30" i="38"/>
  <c r="CN92" i="38"/>
  <c r="CM34" i="38"/>
  <c r="CM96" i="38"/>
  <c r="CL102" i="38"/>
  <c r="CL97" i="39"/>
  <c r="CD329" i="32"/>
  <c r="CN90" i="38"/>
  <c r="CN21" i="38"/>
  <c r="CN23" i="38"/>
  <c r="CN22" i="38"/>
  <c r="CN18" i="38"/>
  <c r="CN29" i="38" s="1"/>
  <c r="CN20" i="38"/>
  <c r="CN24" i="38"/>
  <c r="CM91" i="38"/>
  <c r="CE329" i="31"/>
  <c r="CL91" i="39"/>
  <c r="CD49" i="31"/>
  <c r="CO155" i="30"/>
  <c r="CN180" i="30"/>
  <c r="CO17" i="38" s="1"/>
  <c r="CN241" i="30"/>
  <c r="CO19" i="38" s="1"/>
  <c r="CM94" i="38"/>
  <c r="CM32" i="38"/>
  <c r="CM30" i="39"/>
  <c r="CM92" i="39"/>
  <c r="CL33" i="39"/>
  <c r="CL95" i="39"/>
  <c r="CL107" i="38"/>
  <c r="CK104" i="39"/>
  <c r="CD126" i="33"/>
  <c r="CD49" i="33"/>
  <c r="CL105" i="38"/>
  <c r="CM317" i="30"/>
  <c r="CN17" i="39" s="1"/>
  <c r="CN292" i="30"/>
  <c r="CM378" i="30"/>
  <c r="CN19" i="39" s="1"/>
  <c r="CL34" i="39"/>
  <c r="CL96" i="39"/>
  <c r="CM30" i="16"/>
  <c r="CM92" i="16"/>
  <c r="CL106" i="38"/>
  <c r="CE253" i="31"/>
  <c r="CM20" i="39"/>
  <c r="CM22" i="39"/>
  <c r="CM23" i="39"/>
  <c r="CM24" i="39"/>
  <c r="CM21" i="39"/>
  <c r="CM18" i="39"/>
  <c r="CM29" i="39" s="1"/>
  <c r="CM90" i="39"/>
  <c r="CL32" i="39"/>
  <c r="CL94" i="39"/>
  <c r="CN18" i="30"/>
  <c r="CM104" i="30"/>
  <c r="CN19" i="16" s="1"/>
  <c r="CL104" i="38"/>
  <c r="N48" i="30"/>
  <c r="N322" i="30"/>
  <c r="N185" i="30"/>
  <c r="CL105" i="39" l="1"/>
  <c r="CM31" i="39"/>
  <c r="CM93" i="39"/>
  <c r="CN30" i="39"/>
  <c r="CN92" i="39"/>
  <c r="CO30" i="38"/>
  <c r="CO92" i="38"/>
  <c r="CF329" i="31"/>
  <c r="CN33" i="38"/>
  <c r="CN95" i="38"/>
  <c r="CE393" i="32"/>
  <c r="CO292" i="30"/>
  <c r="CN317" i="30"/>
  <c r="CO17" i="39" s="1"/>
  <c r="CN378" i="30"/>
  <c r="CO19" i="39" s="1"/>
  <c r="CO18" i="38"/>
  <c r="CO29" i="38" s="1"/>
  <c r="CO23" i="38"/>
  <c r="CO20" i="38"/>
  <c r="CO90" i="38"/>
  <c r="CO24" i="38"/>
  <c r="CO22" i="38"/>
  <c r="CO21" i="38"/>
  <c r="CN96" i="38"/>
  <c r="CN34" i="38"/>
  <c r="CM107" i="38"/>
  <c r="CE203" i="33"/>
  <c r="CM106" i="38"/>
  <c r="CM91" i="39"/>
  <c r="CF253" i="31"/>
  <c r="CN90" i="39"/>
  <c r="CN21" i="39"/>
  <c r="CN23" i="39"/>
  <c r="CN20" i="39"/>
  <c r="CN24" i="39"/>
  <c r="CN22" i="39"/>
  <c r="CN18" i="39"/>
  <c r="CN29" i="39" s="1"/>
  <c r="CP155" i="30"/>
  <c r="CO180" i="30"/>
  <c r="CP17" i="38" s="1"/>
  <c r="CO241" i="30"/>
  <c r="CP19" i="38" s="1"/>
  <c r="CN94" i="38"/>
  <c r="CN32" i="38"/>
  <c r="CE113" i="32"/>
  <c r="CM103" i="16"/>
  <c r="CE126" i="33"/>
  <c r="CM103" i="39"/>
  <c r="CE49" i="31"/>
  <c r="CF113" i="31"/>
  <c r="CN92" i="16"/>
  <c r="CN30" i="16"/>
  <c r="CM32" i="39"/>
  <c r="CM94" i="39"/>
  <c r="CM105" i="38"/>
  <c r="CM102" i="38"/>
  <c r="CN103" i="38"/>
  <c r="CL104" i="39"/>
  <c r="CF393" i="31"/>
  <c r="CO18" i="30"/>
  <c r="CN104" i="30"/>
  <c r="CO19" i="16" s="1"/>
  <c r="CM97" i="39"/>
  <c r="CE49" i="33"/>
  <c r="CN97" i="38"/>
  <c r="CE49" i="32"/>
  <c r="CF189" i="31"/>
  <c r="CM34" i="39"/>
  <c r="CM96" i="39"/>
  <c r="CL102" i="39"/>
  <c r="CN31" i="38"/>
  <c r="CN93" i="38"/>
  <c r="CE189" i="32"/>
  <c r="CE253" i="32"/>
  <c r="CM33" i="39"/>
  <c r="CM95" i="39"/>
  <c r="CL107" i="39"/>
  <c r="CL106" i="39"/>
  <c r="CN91" i="38"/>
  <c r="CE329" i="32"/>
  <c r="CM104" i="38"/>
  <c r="O48" i="30"/>
  <c r="O322" i="30"/>
  <c r="O185" i="30"/>
  <c r="CN102" i="38" l="1"/>
  <c r="CF49" i="33"/>
  <c r="CP30" i="38"/>
  <c r="CP92" i="38"/>
  <c r="CN33" i="39"/>
  <c r="CN95" i="39"/>
  <c r="CN31" i="39"/>
  <c r="CN93" i="39"/>
  <c r="CM106" i="39"/>
  <c r="CG189" i="31"/>
  <c r="CM105" i="39"/>
  <c r="CP18" i="38"/>
  <c r="CP29" i="38" s="1"/>
  <c r="CP20" i="38"/>
  <c r="CP23" i="38"/>
  <c r="CP24" i="38"/>
  <c r="CP90" i="38"/>
  <c r="CP22" i="38"/>
  <c r="CP21" i="38"/>
  <c r="CN97" i="39"/>
  <c r="CG253" i="31"/>
  <c r="CN107" i="38"/>
  <c r="CO93" i="38"/>
  <c r="CO31" i="38"/>
  <c r="CN103" i="16"/>
  <c r="CF49" i="32"/>
  <c r="CN34" i="39"/>
  <c r="CN96" i="39"/>
  <c r="CO91" i="38"/>
  <c r="CO103" i="38"/>
  <c r="CM104" i="39"/>
  <c r="CF126" i="33"/>
  <c r="CO34" i="38"/>
  <c r="CO96" i="38"/>
  <c r="CN104" i="38"/>
  <c r="CO92" i="16"/>
  <c r="CO30" i="16"/>
  <c r="CN105" i="38"/>
  <c r="CN32" i="39"/>
  <c r="CN94" i="39"/>
  <c r="CM102" i="39"/>
  <c r="CO94" i="38"/>
  <c r="CO32" i="38"/>
  <c r="CO30" i="39"/>
  <c r="CO92" i="39"/>
  <c r="CF393" i="32"/>
  <c r="CF253" i="32"/>
  <c r="CP18" i="30"/>
  <c r="CO104" i="30"/>
  <c r="CP19" i="16" s="1"/>
  <c r="CF203" i="33"/>
  <c r="CO95" i="38"/>
  <c r="CO33" i="38"/>
  <c r="CO22" i="39"/>
  <c r="CO18" i="39"/>
  <c r="CO29" i="39" s="1"/>
  <c r="CO23" i="39"/>
  <c r="CO20" i="39"/>
  <c r="CO21" i="39"/>
  <c r="CO24" i="39"/>
  <c r="CO90" i="39"/>
  <c r="CF329" i="32"/>
  <c r="CM107" i="39"/>
  <c r="CG113" i="31"/>
  <c r="CF49" i="31"/>
  <c r="CF113" i="32"/>
  <c r="CO97" i="38"/>
  <c r="CP292" i="30"/>
  <c r="CO317" i="30"/>
  <c r="CP17" i="39" s="1"/>
  <c r="CO378" i="30"/>
  <c r="CP19" i="39" s="1"/>
  <c r="CN106" i="38"/>
  <c r="CP180" i="30"/>
  <c r="CQ17" i="38" s="1"/>
  <c r="CQ155" i="30"/>
  <c r="CP241" i="30"/>
  <c r="CQ19" i="38" s="1"/>
  <c r="CF189" i="32"/>
  <c r="CG393" i="31"/>
  <c r="CN91" i="39"/>
  <c r="CG329" i="31"/>
  <c r="CN103" i="39"/>
  <c r="P322" i="30"/>
  <c r="P48" i="30"/>
  <c r="P185" i="30"/>
  <c r="CO32" i="39" l="1"/>
  <c r="CO94" i="39"/>
  <c r="CG203" i="33"/>
  <c r="CQ18" i="30"/>
  <c r="CP104" i="30"/>
  <c r="CQ19" i="16" s="1"/>
  <c r="CO103" i="16"/>
  <c r="CO107" i="38"/>
  <c r="CO102" i="38"/>
  <c r="CN106" i="39"/>
  <c r="CN102" i="39"/>
  <c r="CG189" i="32"/>
  <c r="CG113" i="32"/>
  <c r="CO31" i="39"/>
  <c r="CO93" i="39"/>
  <c r="CO103" i="39"/>
  <c r="CG49" i="33"/>
  <c r="CP30" i="39"/>
  <c r="CP92" i="39"/>
  <c r="CO34" i="39"/>
  <c r="CO96" i="39"/>
  <c r="CG126" i="33"/>
  <c r="CG49" i="32"/>
  <c r="CH253" i="31"/>
  <c r="CP97" i="38"/>
  <c r="CP20" i="39"/>
  <c r="CP22" i="39"/>
  <c r="CP24" i="39"/>
  <c r="CP90" i="39"/>
  <c r="CP21" i="39"/>
  <c r="CP18" i="39"/>
  <c r="CP29" i="39" s="1"/>
  <c r="CP23" i="39"/>
  <c r="CG49" i="31"/>
  <c r="CO91" i="39"/>
  <c r="CG253" i="32"/>
  <c r="CO105" i="38"/>
  <c r="CN105" i="39"/>
  <c r="CP34" i="38"/>
  <c r="CP96" i="38"/>
  <c r="CN104" i="39"/>
  <c r="CP103" i="38"/>
  <c r="CQ30" i="38"/>
  <c r="CQ92" i="38"/>
  <c r="CP317" i="30"/>
  <c r="CQ17" i="39" s="1"/>
  <c r="CQ292" i="30"/>
  <c r="CP378" i="30"/>
  <c r="CQ19" i="39" s="1"/>
  <c r="CO33" i="39"/>
  <c r="CO95" i="39"/>
  <c r="CP93" i="38"/>
  <c r="CP31" i="38"/>
  <c r="CH329" i="31"/>
  <c r="CQ180" i="30"/>
  <c r="CR17" i="38" s="1"/>
  <c r="CR155" i="30"/>
  <c r="CQ241" i="30"/>
  <c r="CR19" i="38" s="1"/>
  <c r="CH113" i="31"/>
  <c r="CO104" i="38"/>
  <c r="CP91" i="38"/>
  <c r="CH189" i="31"/>
  <c r="CH393" i="31"/>
  <c r="CQ21" i="38"/>
  <c r="CQ18" i="38"/>
  <c r="CQ29" i="38" s="1"/>
  <c r="CQ23" i="38"/>
  <c r="CQ90" i="38"/>
  <c r="CQ20" i="38"/>
  <c r="CQ22" i="38"/>
  <c r="CQ24" i="38"/>
  <c r="CO106" i="38"/>
  <c r="CG393" i="32"/>
  <c r="CP94" i="38"/>
  <c r="CP32" i="38"/>
  <c r="CG329" i="32"/>
  <c r="CO97" i="39"/>
  <c r="CP92" i="16"/>
  <c r="CP30" i="16"/>
  <c r="CN107" i="39"/>
  <c r="CP95" i="38"/>
  <c r="CP33" i="38"/>
  <c r="Q185" i="30"/>
  <c r="Q48" i="30"/>
  <c r="Q322" i="30"/>
  <c r="CQ33" i="38" l="1"/>
  <c r="CQ95" i="38"/>
  <c r="CR23" i="38"/>
  <c r="CR20" i="38"/>
  <c r="CR22" i="38"/>
  <c r="CR21" i="38"/>
  <c r="CR18" i="38"/>
  <c r="CR29" i="38" s="1"/>
  <c r="CR90" i="38"/>
  <c r="CR24" i="38"/>
  <c r="CQ30" i="39"/>
  <c r="CQ92" i="39"/>
  <c r="CQ93" i="38"/>
  <c r="CQ31" i="38"/>
  <c r="CI189" i="31"/>
  <c r="CR292" i="30"/>
  <c r="CQ317" i="30"/>
  <c r="CR17" i="39" s="1"/>
  <c r="CQ378" i="30"/>
  <c r="CR19" i="39" s="1"/>
  <c r="CO102" i="39"/>
  <c r="CP97" i="39"/>
  <c r="CI253" i="31"/>
  <c r="CP106" i="38"/>
  <c r="CH329" i="32"/>
  <c r="CI329" i="31"/>
  <c r="CQ22" i="39"/>
  <c r="CQ21" i="39"/>
  <c r="CQ20" i="39"/>
  <c r="CQ18" i="39"/>
  <c r="CQ29" i="39" s="1"/>
  <c r="CQ23" i="39"/>
  <c r="CQ24" i="39"/>
  <c r="CQ90" i="39"/>
  <c r="CP33" i="39"/>
  <c r="CP95" i="39"/>
  <c r="CP103" i="39"/>
  <c r="CO104" i="39"/>
  <c r="CO105" i="39"/>
  <c r="CP103" i="16"/>
  <c r="CH393" i="32"/>
  <c r="CH49" i="31"/>
  <c r="CP31" i="39"/>
  <c r="CP93" i="39"/>
  <c r="CH113" i="32"/>
  <c r="CQ34" i="38"/>
  <c r="CQ96" i="38"/>
  <c r="CP102" i="38"/>
  <c r="CI113" i="31"/>
  <c r="CP104" i="38"/>
  <c r="CP34" i="39"/>
  <c r="CP96" i="39"/>
  <c r="CH49" i="32"/>
  <c r="CO107" i="39"/>
  <c r="CH49" i="33"/>
  <c r="CQ30" i="16"/>
  <c r="CQ92" i="16"/>
  <c r="CQ91" i="38"/>
  <c r="CO106" i="39"/>
  <c r="CQ103" i="38"/>
  <c r="CP107" i="38"/>
  <c r="CH253" i="32"/>
  <c r="CP91" i="39"/>
  <c r="CR18" i="30"/>
  <c r="CQ104" i="30"/>
  <c r="CR19" i="16" s="1"/>
  <c r="CP105" i="38"/>
  <c r="CQ32" i="38"/>
  <c r="CQ94" i="38"/>
  <c r="CR30" i="38"/>
  <c r="CR92" i="38"/>
  <c r="CP32" i="39"/>
  <c r="CP94" i="39"/>
  <c r="CH126" i="33"/>
  <c r="CQ97" i="38"/>
  <c r="CI393" i="31"/>
  <c r="CR180" i="30"/>
  <c r="CS17" i="38" s="1"/>
  <c r="CS155" i="30"/>
  <c r="CR241" i="30"/>
  <c r="CS19" i="38" s="1"/>
  <c r="CH189" i="32"/>
  <c r="CH203" i="33"/>
  <c r="R48" i="30"/>
  <c r="R185" i="30"/>
  <c r="R322" i="30"/>
  <c r="CR92" i="16" l="1"/>
  <c r="CR30" i="16"/>
  <c r="CP102" i="39"/>
  <c r="CJ113" i="31"/>
  <c r="CP106" i="39"/>
  <c r="CQ31" i="39"/>
  <c r="CQ93" i="39"/>
  <c r="CR24" i="39"/>
  <c r="CR23" i="39"/>
  <c r="CR21" i="39"/>
  <c r="CR20" i="39"/>
  <c r="CR18" i="39"/>
  <c r="CR29" i="39" s="1"/>
  <c r="CR22" i="39"/>
  <c r="CR90" i="39"/>
  <c r="CR93" i="38"/>
  <c r="CR31" i="38"/>
  <c r="CI189" i="32"/>
  <c r="CI126" i="33"/>
  <c r="CS18" i="30"/>
  <c r="CS104" i="30" s="1"/>
  <c r="CT19" i="16" s="1"/>
  <c r="CR104" i="30"/>
  <c r="CS19" i="16" s="1"/>
  <c r="CP104" i="39"/>
  <c r="CQ32" i="39"/>
  <c r="CQ94" i="39"/>
  <c r="CS292" i="30"/>
  <c r="CR317" i="30"/>
  <c r="CS17" i="39" s="1"/>
  <c r="CR378" i="30"/>
  <c r="CS19" i="39" s="1"/>
  <c r="CQ103" i="39"/>
  <c r="CR34" i="38"/>
  <c r="CR96" i="38"/>
  <c r="CS30" i="38"/>
  <c r="CS92" i="38"/>
  <c r="CR103" i="38"/>
  <c r="CI253" i="32"/>
  <c r="CQ102" i="38"/>
  <c r="CP107" i="39"/>
  <c r="CI113" i="32"/>
  <c r="CI49" i="31"/>
  <c r="CQ33" i="39"/>
  <c r="CQ95" i="39"/>
  <c r="CI329" i="32"/>
  <c r="CR97" i="38"/>
  <c r="CS180" i="30"/>
  <c r="CT17" i="38" s="1"/>
  <c r="CS241" i="30"/>
  <c r="CT19" i="38" s="1"/>
  <c r="CI49" i="33"/>
  <c r="CI393" i="32"/>
  <c r="CJ329" i="31"/>
  <c r="CJ189" i="31"/>
  <c r="CS18" i="38"/>
  <c r="CS29" i="38" s="1"/>
  <c r="CS24" i="38"/>
  <c r="CS23" i="38"/>
  <c r="CS90" i="38"/>
  <c r="CS20" i="38"/>
  <c r="CS22" i="38"/>
  <c r="CS21" i="38"/>
  <c r="CP105" i="39"/>
  <c r="CQ107" i="38"/>
  <c r="CQ104" i="38"/>
  <c r="CR91" i="38"/>
  <c r="CQ105" i="38"/>
  <c r="CQ97" i="39"/>
  <c r="CR94" i="38"/>
  <c r="CR32" i="38"/>
  <c r="CQ106" i="38"/>
  <c r="CI203" i="33"/>
  <c r="CJ393" i="31"/>
  <c r="CQ103" i="16"/>
  <c r="CI49" i="32"/>
  <c r="CQ34" i="39"/>
  <c r="CQ96" i="39"/>
  <c r="CQ91" i="39"/>
  <c r="CJ253" i="31"/>
  <c r="CR30" i="39"/>
  <c r="CR92" i="39"/>
  <c r="CR95" i="38"/>
  <c r="CR33" i="38"/>
  <c r="S48" i="30"/>
  <c r="S185" i="30"/>
  <c r="S322" i="30"/>
  <c r="CQ107" i="39" l="1"/>
  <c r="CS33" i="38"/>
  <c r="CS95" i="38"/>
  <c r="CJ49" i="32"/>
  <c r="CR102" i="38"/>
  <c r="CS31" i="38"/>
  <c r="CS93" i="38"/>
  <c r="CK189" i="31"/>
  <c r="CQ105" i="39"/>
  <c r="CR91" i="39"/>
  <c r="CR103" i="16"/>
  <c r="CQ106" i="39"/>
  <c r="CR106" i="38"/>
  <c r="CS30" i="39"/>
  <c r="CS92" i="39"/>
  <c r="CS92" i="16"/>
  <c r="CS30" i="16"/>
  <c r="CR31" i="39"/>
  <c r="CR93" i="39"/>
  <c r="CJ189" i="32"/>
  <c r="CQ102" i="39"/>
  <c r="CR105" i="38"/>
  <c r="CS34" i="38"/>
  <c r="CS96" i="38"/>
  <c r="CJ49" i="33"/>
  <c r="CS22" i="39"/>
  <c r="CS24" i="39"/>
  <c r="CS21" i="39"/>
  <c r="CS23" i="39"/>
  <c r="CS90" i="39"/>
  <c r="CS20" i="39"/>
  <c r="CS18" i="39"/>
  <c r="CS29" i="39" s="1"/>
  <c r="CT30" i="16"/>
  <c r="CT92" i="16"/>
  <c r="CR104" i="38"/>
  <c r="CR32" i="39"/>
  <c r="CR94" i="39"/>
  <c r="CK253" i="31"/>
  <c r="CS97" i="38"/>
  <c r="CK329" i="31"/>
  <c r="CJ49" i="31"/>
  <c r="CS103" i="38"/>
  <c r="CS317" i="30"/>
  <c r="CT17" i="39" s="1"/>
  <c r="CS378" i="30"/>
  <c r="CT19" i="39" s="1"/>
  <c r="CR34" i="39"/>
  <c r="CR96" i="39"/>
  <c r="CQ104" i="39"/>
  <c r="CK393" i="31"/>
  <c r="CS91" i="38"/>
  <c r="CJ329" i="32"/>
  <c r="CJ126" i="33"/>
  <c r="CR97" i="39"/>
  <c r="CK113" i="31"/>
  <c r="CR103" i="39"/>
  <c r="CJ393" i="32"/>
  <c r="CT30" i="38"/>
  <c r="CT92" i="38"/>
  <c r="CJ113" i="32"/>
  <c r="CJ253" i="32"/>
  <c r="CR107" i="38"/>
  <c r="CR33" i="39"/>
  <c r="CR95" i="39"/>
  <c r="CJ203" i="33"/>
  <c r="CS94" i="38"/>
  <c r="CS32" i="38"/>
  <c r="CT21" i="38"/>
  <c r="CT24" i="38"/>
  <c r="CT90" i="38"/>
  <c r="CT18" i="38"/>
  <c r="CT29" i="38" s="1"/>
  <c r="CT23" i="38"/>
  <c r="CT20" i="38"/>
  <c r="CT22" i="38"/>
  <c r="T48" i="30"/>
  <c r="T185" i="30"/>
  <c r="T322" i="30"/>
  <c r="CR105" i="39" l="1"/>
  <c r="CT97" i="38"/>
  <c r="CS33" i="39"/>
  <c r="CS95" i="39"/>
  <c r="CS107" i="38"/>
  <c r="CS103" i="39"/>
  <c r="CT32" i="38"/>
  <c r="CT94" i="38"/>
  <c r="CK329" i="32"/>
  <c r="CT30" i="39"/>
  <c r="CT92" i="39"/>
  <c r="CS91" i="39"/>
  <c r="CK49" i="32"/>
  <c r="CK126" i="33"/>
  <c r="CT33" i="38"/>
  <c r="CT95" i="38"/>
  <c r="CT103" i="38"/>
  <c r="CR102" i="39"/>
  <c r="CT18" i="39"/>
  <c r="CT29" i="39" s="1"/>
  <c r="CT20" i="39"/>
  <c r="CT24" i="39"/>
  <c r="CT90" i="39"/>
  <c r="CT21" i="39"/>
  <c r="CT23" i="39"/>
  <c r="CT22" i="39"/>
  <c r="CS31" i="39"/>
  <c r="CS93" i="39"/>
  <c r="CT93" i="38"/>
  <c r="CT31" i="38"/>
  <c r="CK49" i="33"/>
  <c r="CS103" i="16"/>
  <c r="CR104" i="39"/>
  <c r="CT34" i="38"/>
  <c r="CT96" i="38"/>
  <c r="CS105" i="38"/>
  <c r="CR106" i="39"/>
  <c r="CK393" i="32"/>
  <c r="CL329" i="31"/>
  <c r="CL253" i="31"/>
  <c r="CS34" i="39"/>
  <c r="CS96" i="39"/>
  <c r="CS104" i="38"/>
  <c r="CS106" i="38"/>
  <c r="CK203" i="33"/>
  <c r="CS102" i="38"/>
  <c r="CT91" i="38"/>
  <c r="CK253" i="32"/>
  <c r="CL113" i="31"/>
  <c r="CS32" i="39"/>
  <c r="CS94" i="39"/>
  <c r="CL189" i="31"/>
  <c r="CK113" i="32"/>
  <c r="CL393" i="31"/>
  <c r="CR107" i="39"/>
  <c r="CK49" i="31"/>
  <c r="CT103" i="16"/>
  <c r="C108" i="16" s="1"/>
  <c r="CS97" i="39"/>
  <c r="CK189" i="32"/>
  <c r="U48" i="30"/>
  <c r="U322" i="30"/>
  <c r="U185" i="30"/>
  <c r="CL189" i="32" l="1"/>
  <c r="CM189" i="31"/>
  <c r="CL393" i="32"/>
  <c r="CT104" i="38"/>
  <c r="CT32" i="39"/>
  <c r="CT94" i="39"/>
  <c r="CT106" i="38"/>
  <c r="CL329" i="32"/>
  <c r="CT105" i="38"/>
  <c r="CT107" i="38"/>
  <c r="CL49" i="33"/>
  <c r="CL126" i="33"/>
  <c r="CS106" i="39"/>
  <c r="CS107" i="39"/>
  <c r="CM393" i="31"/>
  <c r="CT102" i="38"/>
  <c r="CT97" i="39"/>
  <c r="CL49" i="32"/>
  <c r="CL113" i="32"/>
  <c r="CM253" i="31"/>
  <c r="CT31" i="39"/>
  <c r="CT93" i="39"/>
  <c r="CS102" i="39"/>
  <c r="CM113" i="31"/>
  <c r="CM329" i="31"/>
  <c r="CS104" i="39"/>
  <c r="CT91" i="39"/>
  <c r="CT33" i="39"/>
  <c r="CT95" i="39"/>
  <c r="CL49" i="31"/>
  <c r="CS105" i="39"/>
  <c r="CL253" i="32"/>
  <c r="CL203" i="33"/>
  <c r="CT34" i="39"/>
  <c r="CT96" i="39"/>
  <c r="CT103" i="39"/>
  <c r="V185" i="30"/>
  <c r="V48" i="30"/>
  <c r="V322" i="30"/>
  <c r="C108" i="38" l="1"/>
  <c r="CM49" i="31"/>
  <c r="CT106" i="39"/>
  <c r="CN113" i="31"/>
  <c r="CM113" i="32"/>
  <c r="CM203" i="33"/>
  <c r="CT105" i="39"/>
  <c r="CT102" i="39"/>
  <c r="CT104" i="39"/>
  <c r="CM49" i="33"/>
  <c r="CM253" i="32"/>
  <c r="CM329" i="32"/>
  <c r="CN189" i="31"/>
  <c r="CM49" i="32"/>
  <c r="CN393" i="31"/>
  <c r="CM126" i="33"/>
  <c r="CT107" i="39"/>
  <c r="CN253" i="31"/>
  <c r="CN329" i="31"/>
  <c r="CM393" i="32"/>
  <c r="CM189" i="32"/>
  <c r="W322" i="30"/>
  <c r="W48" i="30"/>
  <c r="W185" i="30"/>
  <c r="C108" i="39" l="1"/>
  <c r="CN393" i="32"/>
  <c r="CN126" i="33"/>
  <c r="CN203" i="33"/>
  <c r="CO113" i="31"/>
  <c r="CO189" i="31"/>
  <c r="CO329" i="31"/>
  <c r="CO253" i="31"/>
  <c r="CN49" i="33"/>
  <c r="CO393" i="31"/>
  <c r="CN329" i="32"/>
  <c r="CN113" i="32"/>
  <c r="CN189" i="32"/>
  <c r="CN49" i="32"/>
  <c r="CN253" i="32"/>
  <c r="CN49" i="31"/>
  <c r="X185" i="30"/>
  <c r="X48" i="30"/>
  <c r="X322" i="30"/>
  <c r="CO253" i="32" l="1"/>
  <c r="CP113" i="31"/>
  <c r="CO49" i="33"/>
  <c r="CP329" i="31"/>
  <c r="CO113" i="32"/>
  <c r="CO49" i="32"/>
  <c r="CO203" i="33"/>
  <c r="CP253" i="31"/>
  <c r="CO126" i="33"/>
  <c r="CO49" i="31"/>
  <c r="CO189" i="32"/>
  <c r="CO329" i="32"/>
  <c r="CP393" i="31"/>
  <c r="CP189" i="31"/>
  <c r="CO393" i="32"/>
  <c r="Y322" i="30"/>
  <c r="Y185" i="30"/>
  <c r="Y48" i="30"/>
  <c r="CQ113" i="31" l="1"/>
  <c r="CP203" i="33"/>
  <c r="CP189" i="32"/>
  <c r="CP126" i="33"/>
  <c r="CP113" i="32"/>
  <c r="CP49" i="33"/>
  <c r="CP393" i="32"/>
  <c r="CQ189" i="31"/>
  <c r="CQ393" i="31"/>
  <c r="CP253" i="32"/>
  <c r="CQ329" i="31"/>
  <c r="CP329" i="32"/>
  <c r="CQ253" i="31"/>
  <c r="CP49" i="32"/>
  <c r="CP49" i="31"/>
  <c r="Z322" i="30"/>
  <c r="Z48" i="30"/>
  <c r="Z185" i="30"/>
  <c r="CQ49" i="31" l="1"/>
  <c r="CQ329" i="32"/>
  <c r="CR393" i="31"/>
  <c r="CQ203" i="33"/>
  <c r="CR329" i="31"/>
  <c r="CR189" i="31"/>
  <c r="CQ189" i="32"/>
  <c r="CQ393" i="32"/>
  <c r="CQ126" i="33"/>
  <c r="CQ49" i="32"/>
  <c r="CQ253" i="32"/>
  <c r="CR253" i="31"/>
  <c r="CQ49" i="33"/>
  <c r="CQ113" i="32"/>
  <c r="CR113" i="31"/>
  <c r="AA322" i="30"/>
  <c r="AA48" i="30"/>
  <c r="AA185" i="30"/>
  <c r="CS113" i="31" l="1"/>
  <c r="CS393" i="31"/>
  <c r="CS189" i="31"/>
  <c r="CS329" i="31"/>
  <c r="CR49" i="33"/>
  <c r="CR126" i="33"/>
  <c r="CR189" i="32"/>
  <c r="CR329" i="32"/>
  <c r="CR49" i="32"/>
  <c r="CR113" i="32"/>
  <c r="CS253" i="31"/>
  <c r="CR253" i="32"/>
  <c r="CR393" i="32"/>
  <c r="CR203" i="33"/>
  <c r="CR49" i="31"/>
  <c r="AB48" i="30"/>
  <c r="AB185" i="30"/>
  <c r="AB322" i="30"/>
  <c r="CS49" i="31" l="1"/>
  <c r="CS329" i="32"/>
  <c r="CS203" i="33"/>
  <c r="CS189" i="32"/>
  <c r="CS393" i="32"/>
  <c r="CS113" i="32"/>
  <c r="CS126" i="33"/>
  <c r="CS253" i="32"/>
  <c r="CS49" i="32"/>
  <c r="CS49" i="33"/>
  <c r="AC185" i="30"/>
  <c r="AC48" i="30"/>
  <c r="AC322" i="30"/>
  <c r="AD185" i="30" l="1"/>
  <c r="AD48" i="30"/>
  <c r="AD322" i="30"/>
  <c r="AE185" i="30" l="1"/>
  <c r="AE48" i="30"/>
  <c r="AE322" i="30"/>
  <c r="AF48" i="30" l="1"/>
  <c r="AF322" i="30"/>
  <c r="AF185" i="30"/>
  <c r="AG185" i="30" l="1"/>
  <c r="AG48" i="30"/>
  <c r="AG322" i="30"/>
  <c r="AH48" i="30" l="1"/>
  <c r="AH322" i="30"/>
  <c r="AH185" i="30"/>
  <c r="AI322" i="30" l="1"/>
  <c r="AI185" i="30"/>
  <c r="AI48" i="30"/>
  <c r="AJ48" i="30" l="1"/>
  <c r="AJ322" i="30"/>
  <c r="AJ185" i="30"/>
  <c r="AK185" i="30" l="1"/>
  <c r="AK48" i="30"/>
  <c r="AK322" i="30"/>
  <c r="AL322" i="30" l="1"/>
  <c r="AL48" i="30"/>
  <c r="AL185" i="30"/>
  <c r="AM185" i="30" l="1"/>
  <c r="AM48" i="30"/>
  <c r="AM322" i="30"/>
  <c r="AN322" i="30" l="1"/>
  <c r="AN185" i="30"/>
  <c r="AN48" i="30"/>
  <c r="AO48" i="30" l="1"/>
  <c r="AO322" i="30"/>
  <c r="AO185" i="30"/>
  <c r="AP322" i="30" l="1"/>
  <c r="AP48" i="30"/>
  <c r="AP185" i="30"/>
  <c r="AQ322" i="30" l="1"/>
  <c r="AQ48" i="30"/>
  <c r="AQ185" i="30"/>
  <c r="AR48" i="30" l="1"/>
  <c r="AR185" i="30"/>
  <c r="AR322" i="30"/>
  <c r="AS322" i="30" l="1"/>
  <c r="AS185" i="30"/>
  <c r="AS48" i="30"/>
  <c r="AT185" i="30" l="1"/>
  <c r="AT322" i="30"/>
  <c r="AT48" i="30"/>
  <c r="AU322" i="30" l="1"/>
  <c r="AU185" i="30"/>
  <c r="AU48" i="30"/>
  <c r="AV185" i="30" l="1"/>
  <c r="AV322" i="30"/>
  <c r="AV48" i="30"/>
  <c r="AW185" i="30" l="1"/>
  <c r="AW322" i="30"/>
  <c r="AW48" i="30"/>
  <c r="AX322" i="30" l="1"/>
  <c r="AX185" i="30"/>
  <c r="AX48" i="30"/>
  <c r="AY185" i="30" l="1"/>
  <c r="AY48" i="30"/>
  <c r="AY322" i="30"/>
  <c r="AZ48" i="30" l="1"/>
  <c r="AZ185" i="30"/>
  <c r="AZ322" i="30"/>
  <c r="BA48" i="30" l="1"/>
  <c r="BA322" i="30"/>
  <c r="BA185" i="30"/>
  <c r="BB48" i="30" l="1"/>
  <c r="BB185" i="30"/>
  <c r="BB322" i="30"/>
  <c r="BC185" i="30" l="1"/>
  <c r="BC48" i="30"/>
  <c r="BC322" i="30"/>
  <c r="BD185" i="30" l="1"/>
  <c r="BD48" i="30"/>
  <c r="BD322" i="30"/>
  <c r="BE48" i="30" l="1"/>
  <c r="BE185" i="30"/>
  <c r="BE322" i="30"/>
  <c r="BF322" i="30" l="1"/>
  <c r="BF48" i="30"/>
  <c r="BF185" i="30"/>
  <c r="BG185" i="30" l="1"/>
  <c r="BG48" i="30"/>
  <c r="BG322" i="30"/>
  <c r="BH322" i="30" l="1"/>
  <c r="BH48" i="30"/>
  <c r="BH185" i="30"/>
  <c r="BI322" i="30" l="1"/>
  <c r="BI185" i="30"/>
  <c r="BI48" i="30"/>
  <c r="BJ48" i="30" l="1"/>
  <c r="BJ185" i="30"/>
  <c r="BJ322" i="30"/>
  <c r="BK322" i="30" l="1"/>
  <c r="BK48" i="30"/>
  <c r="BK185" i="30"/>
  <c r="BL185" i="30" l="1"/>
  <c r="BL322" i="30"/>
  <c r="BL48" i="30"/>
  <c r="BM322" i="30" l="1"/>
  <c r="BM185" i="30"/>
  <c r="BM48" i="30"/>
  <c r="BN48" i="30" l="1"/>
  <c r="BN322" i="30"/>
  <c r="BN185" i="30"/>
  <c r="BO185" i="30" l="1"/>
  <c r="BO322" i="30"/>
  <c r="BO48" i="30"/>
  <c r="BP185" i="30" l="1"/>
  <c r="BP48" i="30"/>
  <c r="BP322" i="30"/>
  <c r="BQ185" i="30" l="1"/>
  <c r="BQ322" i="30"/>
  <c r="BQ48" i="30"/>
  <c r="BR322" i="30" l="1"/>
  <c r="BR48" i="30"/>
  <c r="BR185" i="30"/>
  <c r="BS48" i="30" l="1"/>
  <c r="BT48" i="30" s="1"/>
  <c r="BS185" i="30"/>
  <c r="BT185" i="30" s="1"/>
  <c r="BS322" i="30"/>
  <c r="BT322" i="30" s="1"/>
  <c r="BU185" i="30" l="1"/>
  <c r="BU322" i="30"/>
  <c r="BU48" i="30"/>
  <c r="BV48" i="30" l="1"/>
  <c r="BV322" i="30"/>
  <c r="BV185" i="30"/>
  <c r="BW322" i="30" l="1"/>
  <c r="BW185" i="30"/>
  <c r="BW48" i="30"/>
  <c r="AF221" i="18"/>
  <c r="BX185" i="30" l="1"/>
  <c r="BX322" i="30"/>
  <c r="BX48" i="30"/>
  <c r="BY322" i="30" l="1"/>
  <c r="BY185" i="30"/>
  <c r="BY48" i="30"/>
  <c r="AF150" i="18" l="1"/>
  <c r="BZ48" i="30"/>
  <c r="BZ322" i="30"/>
  <c r="BZ185" i="30"/>
  <c r="CA185" i="30" l="1"/>
  <c r="CA48" i="30"/>
  <c r="CA322" i="30"/>
  <c r="CB48" i="30" l="1"/>
  <c r="CB322" i="30"/>
  <c r="CB185" i="30"/>
  <c r="CC185" i="30" l="1"/>
  <c r="CC322" i="30"/>
  <c r="CC48" i="30"/>
  <c r="CD322" i="30" l="1"/>
  <c r="CD185" i="30"/>
  <c r="CD48" i="30"/>
  <c r="CE185" i="30" l="1"/>
  <c r="CE322" i="30"/>
  <c r="CE48" i="30"/>
  <c r="CF48" i="30" l="1"/>
  <c r="CF322" i="30"/>
  <c r="CF185" i="30"/>
  <c r="CG322" i="30" l="1"/>
  <c r="CG185" i="30"/>
  <c r="CG48" i="30"/>
  <c r="CH322" i="30" l="1"/>
  <c r="CH185" i="30"/>
  <c r="CH48" i="30"/>
  <c r="CI48" i="30" l="1"/>
  <c r="CI185" i="30"/>
  <c r="CI322" i="30"/>
  <c r="CJ185" i="30" l="1"/>
  <c r="CJ322" i="30"/>
  <c r="CJ48" i="30"/>
  <c r="CK185" i="30" l="1"/>
  <c r="CK48" i="30"/>
  <c r="CK322" i="30"/>
  <c r="CL185" i="30" l="1"/>
  <c r="CL48" i="30"/>
  <c r="CL322" i="30"/>
  <c r="CM48" i="30" l="1"/>
  <c r="CM185" i="30"/>
  <c r="CM322" i="30"/>
  <c r="CN48" i="30" l="1"/>
  <c r="CN185" i="30"/>
  <c r="CN322" i="30"/>
  <c r="CO48" i="30" l="1"/>
  <c r="CO322" i="30"/>
  <c r="CO185" i="30"/>
  <c r="CP185" i="30" l="1"/>
  <c r="CP322" i="30"/>
  <c r="CP48" i="30"/>
  <c r="CQ185" i="30" l="1"/>
  <c r="CQ322" i="30"/>
  <c r="CQ48" i="30"/>
  <c r="CR322" i="30" l="1"/>
  <c r="CR48" i="30"/>
  <c r="CR185" i="30"/>
  <c r="CS48" i="30" l="1"/>
  <c r="CS322" i="30"/>
  <c r="CS185" i="30"/>
  <c r="E14" i="5" l="1"/>
  <c r="E44" i="5" s="1"/>
  <c r="E14" i="3"/>
  <c r="E44" i="3" s="1"/>
  <c r="T101" i="27" l="1"/>
  <c r="M119" i="27"/>
  <c r="F101" i="27"/>
  <c r="F14" i="5" s="1"/>
  <c r="F44" i="5" l="1"/>
  <c r="D56" i="31"/>
  <c r="D196" i="31"/>
  <c r="AA14" i="5"/>
  <c r="D120" i="31"/>
  <c r="D400" i="31"/>
  <c r="D260" i="31"/>
  <c r="N14" i="5"/>
  <c r="D336" i="31"/>
  <c r="AC14" i="5"/>
  <c r="AF14" i="5"/>
  <c r="AD14" i="5"/>
  <c r="AG101" i="27"/>
  <c r="T119" i="27"/>
  <c r="V101" i="27"/>
  <c r="D278" i="31" l="1"/>
  <c r="E260" i="31"/>
  <c r="AT101" i="27"/>
  <c r="AI101" i="27"/>
  <c r="AG119" i="27"/>
  <c r="BR101" i="27"/>
  <c r="BU64" i="27" s="1"/>
  <c r="BV64" i="27" s="1"/>
  <c r="I288" i="18" s="1"/>
  <c r="E196" i="31"/>
  <c r="D214" i="31"/>
  <c r="E48" i="38" s="1"/>
  <c r="AK14" i="5"/>
  <c r="AQ14" i="5" s="1"/>
  <c r="AH14" i="5"/>
  <c r="AN14" i="5" s="1"/>
  <c r="AJ14" i="5"/>
  <c r="AP14" i="5" s="1"/>
  <c r="AG14" i="5"/>
  <c r="AM14" i="5" s="1"/>
  <c r="AL14" i="5"/>
  <c r="AR14" i="5" s="1"/>
  <c r="AI14" i="5"/>
  <c r="AO14" i="5" s="1"/>
  <c r="P14" i="5"/>
  <c r="D418" i="31"/>
  <c r="E400" i="31"/>
  <c r="D74" i="31"/>
  <c r="E56" i="31"/>
  <c r="E120" i="31"/>
  <c r="D138" i="31"/>
  <c r="D210" i="33"/>
  <c r="D56" i="33"/>
  <c r="D354" i="31"/>
  <c r="E48" i="39" s="1"/>
  <c r="E336" i="31"/>
  <c r="AF44" i="5"/>
  <c r="D133" i="33" s="1"/>
  <c r="AA44" i="5"/>
  <c r="AD44" i="5"/>
  <c r="D260" i="32" s="1"/>
  <c r="N44" i="5"/>
  <c r="AC44" i="5"/>
  <c r="D56" i="32" s="1"/>
  <c r="E48" i="16" l="1"/>
  <c r="D278" i="32"/>
  <c r="E50" i="38" s="1"/>
  <c r="E260" i="32"/>
  <c r="D74" i="32"/>
  <c r="E49" i="16" s="1"/>
  <c r="E56" i="32"/>
  <c r="D151" i="33"/>
  <c r="E51" i="38" s="1"/>
  <c r="E133" i="33"/>
  <c r="E70" i="16"/>
  <c r="E120" i="16"/>
  <c r="E142" i="16" s="1"/>
  <c r="D120" i="32"/>
  <c r="E418" i="31"/>
  <c r="F400" i="31"/>
  <c r="D400" i="32"/>
  <c r="AL44" i="5"/>
  <c r="AR44" i="5" s="1"/>
  <c r="AK44" i="5"/>
  <c r="AQ44" i="5" s="1"/>
  <c r="AJ44" i="5"/>
  <c r="AP44" i="5" s="1"/>
  <c r="AG44" i="5"/>
  <c r="AM44" i="5" s="1"/>
  <c r="P44" i="5"/>
  <c r="AH44" i="5"/>
  <c r="AN44" i="5" s="1"/>
  <c r="AI44" i="5"/>
  <c r="AO44" i="5" s="1"/>
  <c r="D196" i="32"/>
  <c r="D336" i="32"/>
  <c r="D74" i="33"/>
  <c r="E51" i="16" s="1"/>
  <c r="E56" i="33"/>
  <c r="D228" i="33"/>
  <c r="E51" i="39" s="1"/>
  <c r="E210" i="33"/>
  <c r="D329" i="30"/>
  <c r="D192" i="30"/>
  <c r="E354" i="31"/>
  <c r="F48" i="39" s="1"/>
  <c r="F336" i="31"/>
  <c r="D55" i="30"/>
  <c r="E70" i="38"/>
  <c r="E120" i="38"/>
  <c r="E142" i="38" s="1"/>
  <c r="BG101" i="27"/>
  <c r="AT119" i="27"/>
  <c r="AV101" i="27"/>
  <c r="E120" i="39"/>
  <c r="E142" i="39" s="1"/>
  <c r="E70" i="39"/>
  <c r="F196" i="31"/>
  <c r="E214" i="31"/>
  <c r="F48" i="38" s="1"/>
  <c r="E278" i="31"/>
  <c r="F260" i="31"/>
  <c r="F120" i="31"/>
  <c r="E138" i="31"/>
  <c r="F56" i="31"/>
  <c r="E74" i="31"/>
  <c r="F214" i="31" l="1"/>
  <c r="G196" i="31"/>
  <c r="E73" i="39"/>
  <c r="E123" i="39"/>
  <c r="E145" i="39" s="1"/>
  <c r="E74" i="33"/>
  <c r="F51" i="16" s="1"/>
  <c r="F56" i="33"/>
  <c r="D134" i="30"/>
  <c r="E42" i="16" s="1"/>
  <c r="D73" i="30"/>
  <c r="E40" i="16" s="1"/>
  <c r="E55" i="30"/>
  <c r="E151" i="33"/>
  <c r="F51" i="38" s="1"/>
  <c r="F133" i="33"/>
  <c r="F48" i="16"/>
  <c r="G336" i="31"/>
  <c r="F354" i="31"/>
  <c r="G48" i="39" s="1"/>
  <c r="E336" i="32"/>
  <c r="D354" i="32"/>
  <c r="E49" i="39" s="1"/>
  <c r="E73" i="38"/>
  <c r="E123" i="38"/>
  <c r="E145" i="38" s="1"/>
  <c r="F74" i="31"/>
  <c r="G56" i="31"/>
  <c r="F120" i="39"/>
  <c r="F142" i="39" s="1"/>
  <c r="F70" i="39"/>
  <c r="D214" i="32"/>
  <c r="E49" i="38" s="1"/>
  <c r="E196" i="32"/>
  <c r="D418" i="32"/>
  <c r="E50" i="39" s="1"/>
  <c r="E400" i="32"/>
  <c r="E74" i="32"/>
  <c r="F49" i="16" s="1"/>
  <c r="F56" i="32"/>
  <c r="D271" i="30"/>
  <c r="E42" i="38" s="1"/>
  <c r="D210" i="30"/>
  <c r="E40" i="38" s="1"/>
  <c r="E192" i="30"/>
  <c r="G400" i="31"/>
  <c r="F418" i="31"/>
  <c r="E121" i="16"/>
  <c r="E143" i="16" s="1"/>
  <c r="E71" i="16"/>
  <c r="E73" i="16"/>
  <c r="E123" i="16"/>
  <c r="E145" i="16" s="1"/>
  <c r="E329" i="30"/>
  <c r="D347" i="30"/>
  <c r="E40" i="39" s="1"/>
  <c r="D408" i="30"/>
  <c r="E42" i="39" s="1"/>
  <c r="E278" i="32"/>
  <c r="F50" i="38" s="1"/>
  <c r="F260" i="32"/>
  <c r="F120" i="38"/>
  <c r="F142" i="38" s="1"/>
  <c r="F70" i="38"/>
  <c r="G120" i="31"/>
  <c r="F138" i="31"/>
  <c r="F278" i="31"/>
  <c r="G260" i="31"/>
  <c r="BG119" i="27"/>
  <c r="BI101" i="27"/>
  <c r="E228" i="33"/>
  <c r="F51" i="39" s="1"/>
  <c r="F210" i="33"/>
  <c r="D138" i="32"/>
  <c r="E50" i="16" s="1"/>
  <c r="E120" i="32"/>
  <c r="E72" i="38"/>
  <c r="E122" i="38"/>
  <c r="E144" i="38" s="1"/>
  <c r="G418" i="31" l="1"/>
  <c r="H400" i="31"/>
  <c r="F196" i="32"/>
  <c r="E214" i="32"/>
  <c r="F49" i="38" s="1"/>
  <c r="E71" i="39"/>
  <c r="E121" i="39"/>
  <c r="E143" i="39" s="1"/>
  <c r="E112" i="16"/>
  <c r="E134" i="16" s="1"/>
  <c r="E44" i="16"/>
  <c r="E41" i="16"/>
  <c r="E62" i="16"/>
  <c r="E47" i="16"/>
  <c r="E45" i="16"/>
  <c r="E46" i="16"/>
  <c r="E43" i="16"/>
  <c r="E354" i="32"/>
  <c r="F49" i="39" s="1"/>
  <c r="F336" i="32"/>
  <c r="E114" i="16"/>
  <c r="E136" i="16" s="1"/>
  <c r="E64" i="16"/>
  <c r="E53" i="16"/>
  <c r="E271" i="30"/>
  <c r="F42" i="38" s="1"/>
  <c r="E210" i="30"/>
  <c r="F40" i="38" s="1"/>
  <c r="F192" i="30"/>
  <c r="E112" i="38"/>
  <c r="E134" i="38" s="1"/>
  <c r="E62" i="38"/>
  <c r="E46" i="38"/>
  <c r="E45" i="38"/>
  <c r="E41" i="38"/>
  <c r="E44" i="38"/>
  <c r="E43" i="38"/>
  <c r="E47" i="38"/>
  <c r="G120" i="39"/>
  <c r="G142" i="39" s="1"/>
  <c r="G70" i="39"/>
  <c r="F74" i="33"/>
  <c r="G51" i="16" s="1"/>
  <c r="G56" i="33"/>
  <c r="G278" i="31"/>
  <c r="H260" i="31"/>
  <c r="E53" i="38"/>
  <c r="E64" i="38"/>
  <c r="E114" i="38"/>
  <c r="E136" i="38" s="1"/>
  <c r="G354" i="31"/>
  <c r="H48" i="39" s="1"/>
  <c r="H336" i="31"/>
  <c r="F123" i="16"/>
  <c r="F145" i="16" s="1"/>
  <c r="F73" i="16"/>
  <c r="E138" i="32"/>
  <c r="F50" i="16" s="1"/>
  <c r="F120" i="32"/>
  <c r="F228" i="33"/>
  <c r="G51" i="39" s="1"/>
  <c r="G210" i="33"/>
  <c r="F74" i="32"/>
  <c r="G49" i="16" s="1"/>
  <c r="G56" i="32"/>
  <c r="G74" i="31"/>
  <c r="H56" i="31"/>
  <c r="F120" i="16"/>
  <c r="F142" i="16" s="1"/>
  <c r="F70" i="16"/>
  <c r="E71" i="38"/>
  <c r="E121" i="38"/>
  <c r="E143" i="38" s="1"/>
  <c r="H120" i="31"/>
  <c r="G138" i="31"/>
  <c r="F73" i="39"/>
  <c r="F123" i="39"/>
  <c r="F145" i="39" s="1"/>
  <c r="F121" i="16"/>
  <c r="F143" i="16" s="1"/>
  <c r="F71" i="16"/>
  <c r="G48" i="16"/>
  <c r="F151" i="33"/>
  <c r="G51" i="38" s="1"/>
  <c r="G133" i="33"/>
  <c r="E114" i="39"/>
  <c r="E136" i="39" s="1"/>
  <c r="E53" i="39"/>
  <c r="E64" i="39"/>
  <c r="E122" i="16"/>
  <c r="E144" i="16" s="1"/>
  <c r="E72" i="16"/>
  <c r="F278" i="32"/>
  <c r="G50" i="38" s="1"/>
  <c r="G260" i="32"/>
  <c r="F400" i="32"/>
  <c r="E418" i="32"/>
  <c r="F50" i="39" s="1"/>
  <c r="F123" i="38"/>
  <c r="F145" i="38" s="1"/>
  <c r="F73" i="38"/>
  <c r="G214" i="31"/>
  <c r="H48" i="38" s="1"/>
  <c r="H196" i="31"/>
  <c r="E45" i="39"/>
  <c r="E44" i="39"/>
  <c r="E112" i="39"/>
  <c r="E134" i="39" s="1"/>
  <c r="E41" i="39"/>
  <c r="E46" i="39"/>
  <c r="E62" i="39"/>
  <c r="E47" i="39"/>
  <c r="E43" i="39"/>
  <c r="E408" i="30"/>
  <c r="F42" i="39" s="1"/>
  <c r="F329" i="30"/>
  <c r="E347" i="30"/>
  <c r="F40" i="39" s="1"/>
  <c r="F72" i="38"/>
  <c r="F122" i="38"/>
  <c r="F144" i="38" s="1"/>
  <c r="E122" i="39"/>
  <c r="E144" i="39" s="1"/>
  <c r="E72" i="39"/>
  <c r="E134" i="30"/>
  <c r="F42" i="16" s="1"/>
  <c r="E73" i="30"/>
  <c r="F40" i="16" s="1"/>
  <c r="F55" i="30"/>
  <c r="G48" i="38"/>
  <c r="G151" i="33" l="1"/>
  <c r="H51" i="38" s="1"/>
  <c r="H133" i="33"/>
  <c r="I120" i="31"/>
  <c r="H138" i="31"/>
  <c r="G121" i="16"/>
  <c r="G143" i="16" s="1"/>
  <c r="G71" i="16"/>
  <c r="H120" i="39"/>
  <c r="H142" i="39" s="1"/>
  <c r="H70" i="39"/>
  <c r="F354" i="32"/>
  <c r="G49" i="39" s="1"/>
  <c r="G336" i="32"/>
  <c r="E116" i="16"/>
  <c r="E138" i="16" s="1"/>
  <c r="E66" i="16"/>
  <c r="E55" i="16"/>
  <c r="G70" i="38"/>
  <c r="G120" i="38"/>
  <c r="G142" i="38" s="1"/>
  <c r="G123" i="38"/>
  <c r="G145" i="38" s="1"/>
  <c r="G73" i="38"/>
  <c r="G228" i="33"/>
  <c r="H51" i="39" s="1"/>
  <c r="H210" i="33"/>
  <c r="F71" i="39"/>
  <c r="F121" i="39"/>
  <c r="F143" i="39" s="1"/>
  <c r="G278" i="32"/>
  <c r="H50" i="38" s="1"/>
  <c r="H260" i="32"/>
  <c r="G122" i="38"/>
  <c r="G144" i="38" s="1"/>
  <c r="G72" i="38"/>
  <c r="H214" i="31"/>
  <c r="I196" i="31"/>
  <c r="F138" i="32"/>
  <c r="G50" i="16" s="1"/>
  <c r="G120" i="32"/>
  <c r="E125" i="38"/>
  <c r="E147" i="38" s="1"/>
  <c r="E75" i="38"/>
  <c r="E115" i="38"/>
  <c r="E137" i="38" s="1"/>
  <c r="E65" i="38"/>
  <c r="E54" i="38"/>
  <c r="F112" i="38"/>
  <c r="F134" i="38" s="1"/>
  <c r="F62" i="38"/>
  <c r="F46" i="38"/>
  <c r="F41" i="38"/>
  <c r="F47" i="38"/>
  <c r="F45" i="38"/>
  <c r="F43" i="38"/>
  <c r="F44" i="38"/>
  <c r="E57" i="16"/>
  <c r="E68" i="16"/>
  <c r="E118" i="16"/>
  <c r="E140" i="16" s="1"/>
  <c r="G400" i="32"/>
  <c r="F418" i="32"/>
  <c r="G50" i="39" s="1"/>
  <c r="F112" i="16"/>
  <c r="F134" i="16" s="1"/>
  <c r="F44" i="16"/>
  <c r="F46" i="16"/>
  <c r="F45" i="16"/>
  <c r="F43" i="16"/>
  <c r="F62" i="16"/>
  <c r="F47" i="16"/>
  <c r="F41" i="16"/>
  <c r="E67" i="39"/>
  <c r="E117" i="39"/>
  <c r="E139" i="39" s="1"/>
  <c r="E56" i="39"/>
  <c r="G120" i="16"/>
  <c r="G142" i="16" s="1"/>
  <c r="G70" i="16"/>
  <c r="E69" i="38"/>
  <c r="E119" i="38"/>
  <c r="E141" i="38" s="1"/>
  <c r="E65" i="16"/>
  <c r="E115" i="16"/>
  <c r="E137" i="16" s="1"/>
  <c r="E54" i="16"/>
  <c r="F122" i="16"/>
  <c r="F144" i="16" s="1"/>
  <c r="F72" i="16"/>
  <c r="H278" i="31"/>
  <c r="I260" i="31"/>
  <c r="E66" i="38"/>
  <c r="E55" i="38"/>
  <c r="E116" i="38"/>
  <c r="E138" i="38" s="1"/>
  <c r="F64" i="38"/>
  <c r="F53" i="38"/>
  <c r="F114" i="38"/>
  <c r="F136" i="38" s="1"/>
  <c r="E67" i="16"/>
  <c r="E56" i="16"/>
  <c r="E117" i="16"/>
  <c r="E139" i="16" s="1"/>
  <c r="F71" i="38"/>
  <c r="F121" i="38"/>
  <c r="F143" i="38" s="1"/>
  <c r="F112" i="39"/>
  <c r="F134" i="39" s="1"/>
  <c r="F44" i="39"/>
  <c r="F41" i="39"/>
  <c r="F46" i="39"/>
  <c r="F45" i="39"/>
  <c r="F47" i="39"/>
  <c r="F43" i="39"/>
  <c r="F62" i="39"/>
  <c r="F64" i="39"/>
  <c r="F114" i="39"/>
  <c r="F136" i="39" s="1"/>
  <c r="F53" i="39"/>
  <c r="F64" i="16"/>
  <c r="F114" i="16"/>
  <c r="F136" i="16" s="1"/>
  <c r="F53" i="16"/>
  <c r="H74" i="31"/>
  <c r="I48" i="16" s="1"/>
  <c r="I56" i="31"/>
  <c r="E113" i="38"/>
  <c r="E135" i="38" s="1"/>
  <c r="E63" i="38"/>
  <c r="E52" i="38"/>
  <c r="E125" i="16"/>
  <c r="E147" i="16" s="1"/>
  <c r="E75" i="16"/>
  <c r="E119" i="16"/>
  <c r="E141" i="16" s="1"/>
  <c r="E69" i="16"/>
  <c r="F214" i="32"/>
  <c r="G49" i="38" s="1"/>
  <c r="G196" i="32"/>
  <c r="F347" i="30"/>
  <c r="G40" i="39" s="1"/>
  <c r="F408" i="30"/>
  <c r="G42" i="39" s="1"/>
  <c r="G329" i="30"/>
  <c r="F271" i="30"/>
  <c r="G42" i="38" s="1"/>
  <c r="G192" i="30"/>
  <c r="F210" i="30"/>
  <c r="G40" i="38" s="1"/>
  <c r="H120" i="38"/>
  <c r="H142" i="38" s="1"/>
  <c r="H70" i="38"/>
  <c r="E68" i="39"/>
  <c r="E118" i="39"/>
  <c r="E140" i="39" s="1"/>
  <c r="E57" i="39"/>
  <c r="E75" i="39"/>
  <c r="E125" i="39"/>
  <c r="E147" i="39" s="1"/>
  <c r="H48" i="16"/>
  <c r="G74" i="33"/>
  <c r="H51" i="16" s="1"/>
  <c r="H56" i="33"/>
  <c r="E117" i="38"/>
  <c r="E139" i="38" s="1"/>
  <c r="E56" i="38"/>
  <c r="E67" i="38"/>
  <c r="I400" i="31"/>
  <c r="H418" i="31"/>
  <c r="G55" i="30"/>
  <c r="F134" i="30"/>
  <c r="G42" i="16" s="1"/>
  <c r="F73" i="30"/>
  <c r="G40" i="16" s="1"/>
  <c r="E55" i="39"/>
  <c r="E66" i="39"/>
  <c r="E116" i="39"/>
  <c r="E138" i="39" s="1"/>
  <c r="G123" i="39"/>
  <c r="G145" i="39" s="1"/>
  <c r="G73" i="39"/>
  <c r="E54" i="39"/>
  <c r="E115" i="39"/>
  <c r="E137" i="39" s="1"/>
  <c r="E65" i="39"/>
  <c r="E119" i="39"/>
  <c r="E141" i="39" s="1"/>
  <c r="E69" i="39"/>
  <c r="E63" i="39"/>
  <c r="E52" i="39"/>
  <c r="E113" i="39"/>
  <c r="E135" i="39" s="1"/>
  <c r="F122" i="39"/>
  <c r="F144" i="39" s="1"/>
  <c r="F72" i="39"/>
  <c r="G74" i="32"/>
  <c r="H49" i="16" s="1"/>
  <c r="H56" i="32"/>
  <c r="H354" i="31"/>
  <c r="I336" i="31"/>
  <c r="G123" i="16"/>
  <c r="G145" i="16" s="1"/>
  <c r="G73" i="16"/>
  <c r="E118" i="38"/>
  <c r="E140" i="38" s="1"/>
  <c r="E68" i="38"/>
  <c r="E57" i="38"/>
  <c r="E52" i="16"/>
  <c r="E113" i="16"/>
  <c r="E135" i="16" s="1"/>
  <c r="E63" i="16"/>
  <c r="G114" i="16" l="1"/>
  <c r="G136" i="16" s="1"/>
  <c r="G64" i="16"/>
  <c r="G53" i="16"/>
  <c r="H73" i="16"/>
  <c r="H123" i="16"/>
  <c r="H145" i="16" s="1"/>
  <c r="G121" i="38"/>
  <c r="G143" i="38" s="1"/>
  <c r="G71" i="38"/>
  <c r="I74" i="31"/>
  <c r="J56" i="31"/>
  <c r="F56" i="38"/>
  <c r="F67" i="38"/>
  <c r="F117" i="38"/>
  <c r="F139" i="38" s="1"/>
  <c r="H55" i="30"/>
  <c r="G73" i="30"/>
  <c r="H40" i="16" s="1"/>
  <c r="G134" i="30"/>
  <c r="H42" i="16" s="1"/>
  <c r="H70" i="16"/>
  <c r="H120" i="16"/>
  <c r="H142" i="16" s="1"/>
  <c r="G112" i="38"/>
  <c r="G134" i="38" s="1"/>
  <c r="G47" i="38"/>
  <c r="G43" i="38"/>
  <c r="G62" i="38"/>
  <c r="G45" i="38"/>
  <c r="G46" i="38"/>
  <c r="G41" i="38"/>
  <c r="G44" i="38"/>
  <c r="I70" i="16"/>
  <c r="I120" i="16"/>
  <c r="I142" i="16" s="1"/>
  <c r="F115" i="39"/>
  <c r="F137" i="39" s="1"/>
  <c r="F65" i="39"/>
  <c r="F54" i="39"/>
  <c r="E127" i="38"/>
  <c r="E149" i="38" s="1"/>
  <c r="E77" i="38"/>
  <c r="F63" i="16"/>
  <c r="F52" i="16"/>
  <c r="F113" i="16"/>
  <c r="F135" i="16" s="1"/>
  <c r="G122" i="39"/>
  <c r="G144" i="39" s="1"/>
  <c r="G72" i="39"/>
  <c r="F69" i="38"/>
  <c r="F119" i="38"/>
  <c r="F141" i="38" s="1"/>
  <c r="H278" i="32"/>
  <c r="I50" i="38" s="1"/>
  <c r="I260" i="32"/>
  <c r="G271" i="30"/>
  <c r="H42" i="38" s="1"/>
  <c r="H192" i="30"/>
  <c r="G210" i="30"/>
  <c r="H40" i="38" s="1"/>
  <c r="F125" i="16"/>
  <c r="F147" i="16" s="1"/>
  <c r="F75" i="16"/>
  <c r="F69" i="39"/>
  <c r="F119" i="39"/>
  <c r="F141" i="39" s="1"/>
  <c r="F119" i="16"/>
  <c r="F141" i="16" s="1"/>
  <c r="F69" i="16"/>
  <c r="G418" i="32"/>
  <c r="H50" i="39" s="1"/>
  <c r="H400" i="32"/>
  <c r="F63" i="38"/>
  <c r="F113" i="38"/>
  <c r="F135" i="38" s="1"/>
  <c r="F52" i="38"/>
  <c r="H122" i="38"/>
  <c r="H144" i="38" s="1"/>
  <c r="H72" i="38"/>
  <c r="F56" i="39"/>
  <c r="F117" i="39"/>
  <c r="F139" i="39" s="1"/>
  <c r="F67" i="39"/>
  <c r="E78" i="16"/>
  <c r="E128" i="16"/>
  <c r="E150" i="16" s="1"/>
  <c r="I278" i="31"/>
  <c r="J260" i="31"/>
  <c r="F57" i="38"/>
  <c r="F118" i="38"/>
  <c r="F140" i="38" s="1"/>
  <c r="F68" i="38"/>
  <c r="G138" i="32"/>
  <c r="H50" i="16" s="1"/>
  <c r="H120" i="32"/>
  <c r="E77" i="16"/>
  <c r="E127" i="16"/>
  <c r="E149" i="16" s="1"/>
  <c r="G114" i="38"/>
  <c r="G136" i="38" s="1"/>
  <c r="G53" i="38"/>
  <c r="G64" i="38"/>
  <c r="I354" i="31"/>
  <c r="J336" i="31"/>
  <c r="E79" i="39"/>
  <c r="E129" i="39"/>
  <c r="E151" i="39" s="1"/>
  <c r="G347" i="30"/>
  <c r="H40" i="39" s="1"/>
  <c r="G408" i="30"/>
  <c r="H42" i="39" s="1"/>
  <c r="H329" i="30"/>
  <c r="F57" i="39"/>
  <c r="F68" i="39"/>
  <c r="F118" i="39"/>
  <c r="F140" i="39" s="1"/>
  <c r="F115" i="16"/>
  <c r="F137" i="16" s="1"/>
  <c r="F54" i="16"/>
  <c r="F65" i="16"/>
  <c r="G122" i="16"/>
  <c r="G144" i="16" s="1"/>
  <c r="G72" i="16"/>
  <c r="E126" i="39"/>
  <c r="E148" i="39" s="1"/>
  <c r="E76" i="39"/>
  <c r="G114" i="39"/>
  <c r="G136" i="39" s="1"/>
  <c r="G64" i="39"/>
  <c r="G53" i="39"/>
  <c r="E74" i="38"/>
  <c r="E124" i="38"/>
  <c r="E146" i="38" s="1"/>
  <c r="F75" i="39"/>
  <c r="F125" i="39"/>
  <c r="F147" i="39" s="1"/>
  <c r="F52" i="39"/>
  <c r="F63" i="39"/>
  <c r="F113" i="39"/>
  <c r="F135" i="39" s="1"/>
  <c r="F117" i="16"/>
  <c r="F139" i="16" s="1"/>
  <c r="F67" i="16"/>
  <c r="F56" i="16"/>
  <c r="E129" i="16"/>
  <c r="E151" i="16" s="1"/>
  <c r="E79" i="16"/>
  <c r="I214" i="31"/>
  <c r="J196" i="31"/>
  <c r="H228" i="33"/>
  <c r="I51" i="39" s="1"/>
  <c r="I210" i="33"/>
  <c r="I138" i="31"/>
  <c r="J120" i="31"/>
  <c r="E124" i="39"/>
  <c r="E146" i="39" s="1"/>
  <c r="E74" i="39"/>
  <c r="E78" i="38"/>
  <c r="E128" i="38"/>
  <c r="E150" i="38" s="1"/>
  <c r="H74" i="32"/>
  <c r="I49" i="16" s="1"/>
  <c r="I56" i="32"/>
  <c r="E77" i="39"/>
  <c r="E127" i="39"/>
  <c r="E149" i="39" s="1"/>
  <c r="G43" i="39"/>
  <c r="G45" i="39"/>
  <c r="G44" i="39"/>
  <c r="G62" i="39"/>
  <c r="G47" i="39"/>
  <c r="G46" i="39"/>
  <c r="G41" i="39"/>
  <c r="G112" i="39"/>
  <c r="G134" i="39" s="1"/>
  <c r="F55" i="39"/>
  <c r="F66" i="39"/>
  <c r="F116" i="39"/>
  <c r="F138" i="39" s="1"/>
  <c r="F75" i="38"/>
  <c r="F125" i="38"/>
  <c r="F147" i="38" s="1"/>
  <c r="E78" i="39"/>
  <c r="E128" i="39"/>
  <c r="E150" i="39" s="1"/>
  <c r="F118" i="16"/>
  <c r="F140" i="16" s="1"/>
  <c r="F57" i="16"/>
  <c r="F68" i="16"/>
  <c r="F66" i="38"/>
  <c r="F116" i="38"/>
  <c r="F138" i="38" s="1"/>
  <c r="F55" i="38"/>
  <c r="E126" i="38"/>
  <c r="E148" i="38" s="1"/>
  <c r="E76" i="38"/>
  <c r="I48" i="38"/>
  <c r="H73" i="39"/>
  <c r="H123" i="39"/>
  <c r="H145" i="39" s="1"/>
  <c r="H336" i="32"/>
  <c r="G354" i="32"/>
  <c r="H49" i="39" s="1"/>
  <c r="H151" i="33"/>
  <c r="I51" i="38" s="1"/>
  <c r="I133" i="33"/>
  <c r="I418" i="31"/>
  <c r="J400" i="31"/>
  <c r="I48" i="39"/>
  <c r="E124" i="16"/>
  <c r="E146" i="16" s="1"/>
  <c r="E74" i="16"/>
  <c r="E79" i="38"/>
  <c r="E129" i="38"/>
  <c r="E151" i="38" s="1"/>
  <c r="H121" i="16"/>
  <c r="H143" i="16" s="1"/>
  <c r="H71" i="16"/>
  <c r="G112" i="16"/>
  <c r="G134" i="16" s="1"/>
  <c r="G41" i="16"/>
  <c r="G62" i="16"/>
  <c r="G46" i="16"/>
  <c r="G44" i="16"/>
  <c r="G47" i="16"/>
  <c r="G43" i="16"/>
  <c r="G45" i="16"/>
  <c r="I56" i="33"/>
  <c r="H74" i="33"/>
  <c r="I51" i="16" s="1"/>
  <c r="G214" i="32"/>
  <c r="H49" i="38" s="1"/>
  <c r="H196" i="32"/>
  <c r="E76" i="16"/>
  <c r="E126" i="16"/>
  <c r="E148" i="16" s="1"/>
  <c r="F55" i="16"/>
  <c r="F66" i="16"/>
  <c r="F116" i="16"/>
  <c r="F138" i="16" s="1"/>
  <c r="F54" i="38"/>
  <c r="F65" i="38"/>
  <c r="F115" i="38"/>
  <c r="F137" i="38" s="1"/>
  <c r="G121" i="39"/>
  <c r="G143" i="39" s="1"/>
  <c r="G71" i="39"/>
  <c r="H123" i="38"/>
  <c r="H145" i="38" s="1"/>
  <c r="H73" i="38"/>
  <c r="J48" i="38" l="1"/>
  <c r="J418" i="31"/>
  <c r="K400" i="31"/>
  <c r="F78" i="16"/>
  <c r="F128" i="16"/>
  <c r="F150" i="16" s="1"/>
  <c r="H114" i="39"/>
  <c r="H136" i="39" s="1"/>
  <c r="H64" i="39"/>
  <c r="H53" i="39"/>
  <c r="J278" i="31"/>
  <c r="K260" i="31"/>
  <c r="I122" i="38"/>
  <c r="I144" i="38" s="1"/>
  <c r="I72" i="38"/>
  <c r="G113" i="38"/>
  <c r="G135" i="38" s="1"/>
  <c r="G52" i="38"/>
  <c r="G63" i="38"/>
  <c r="J48" i="16"/>
  <c r="I120" i="38"/>
  <c r="I142" i="38" s="1"/>
  <c r="I70" i="38"/>
  <c r="G67" i="16"/>
  <c r="G117" i="16"/>
  <c r="G139" i="16" s="1"/>
  <c r="G56" i="16"/>
  <c r="G113" i="39"/>
  <c r="G135" i="39" s="1"/>
  <c r="G52" i="39"/>
  <c r="G63" i="39"/>
  <c r="H44" i="39"/>
  <c r="H112" i="39"/>
  <c r="H134" i="39" s="1"/>
  <c r="H45" i="39"/>
  <c r="H62" i="39"/>
  <c r="H43" i="39"/>
  <c r="H47" i="39"/>
  <c r="H41" i="39"/>
  <c r="H46" i="39"/>
  <c r="F124" i="38"/>
  <c r="F146" i="38" s="1"/>
  <c r="F74" i="38"/>
  <c r="G118" i="38"/>
  <c r="G140" i="38" s="1"/>
  <c r="G57" i="38"/>
  <c r="G68" i="38"/>
  <c r="H114" i="16"/>
  <c r="H136" i="16" s="1"/>
  <c r="H64" i="16"/>
  <c r="H53" i="16"/>
  <c r="F77" i="16"/>
  <c r="F127" i="16"/>
  <c r="F149" i="16" s="1"/>
  <c r="G118" i="39"/>
  <c r="G140" i="39" s="1"/>
  <c r="G57" i="39"/>
  <c r="G68" i="39"/>
  <c r="I74" i="32"/>
  <c r="J49" i="16" s="1"/>
  <c r="J56" i="32"/>
  <c r="I228" i="33"/>
  <c r="J51" i="39" s="1"/>
  <c r="J210" i="33"/>
  <c r="G125" i="39"/>
  <c r="G147" i="39" s="1"/>
  <c r="G75" i="39"/>
  <c r="F76" i="16"/>
  <c r="F126" i="16"/>
  <c r="F148" i="16" s="1"/>
  <c r="F76" i="39"/>
  <c r="F126" i="39"/>
  <c r="F148" i="39" s="1"/>
  <c r="G56" i="38"/>
  <c r="G117" i="38"/>
  <c r="G139" i="38" s="1"/>
  <c r="G67" i="38"/>
  <c r="H47" i="16"/>
  <c r="H112" i="16"/>
  <c r="H134" i="16" s="1"/>
  <c r="H43" i="16"/>
  <c r="H44" i="16"/>
  <c r="H41" i="16"/>
  <c r="H62" i="16"/>
  <c r="H45" i="16"/>
  <c r="H46" i="16"/>
  <c r="I74" i="33"/>
  <c r="J51" i="16" s="1"/>
  <c r="J56" i="33"/>
  <c r="I73" i="38"/>
  <c r="I123" i="38"/>
  <c r="I145" i="38" s="1"/>
  <c r="F77" i="38"/>
  <c r="F127" i="38"/>
  <c r="F149" i="38" s="1"/>
  <c r="G119" i="39"/>
  <c r="G141" i="39" s="1"/>
  <c r="G69" i="39"/>
  <c r="I121" i="16"/>
  <c r="I143" i="16" s="1"/>
  <c r="I71" i="16"/>
  <c r="I123" i="39"/>
  <c r="I145" i="39" s="1"/>
  <c r="I73" i="39"/>
  <c r="H138" i="32"/>
  <c r="I50" i="16" s="1"/>
  <c r="I120" i="32"/>
  <c r="H73" i="30"/>
  <c r="I40" i="16" s="1"/>
  <c r="H134" i="30"/>
  <c r="I42" i="16" s="1"/>
  <c r="I55" i="30"/>
  <c r="J138" i="31"/>
  <c r="K120" i="31"/>
  <c r="H121" i="39"/>
  <c r="H143" i="39" s="1"/>
  <c r="H71" i="39"/>
  <c r="K196" i="31"/>
  <c r="J214" i="31"/>
  <c r="K48" i="38" s="1"/>
  <c r="K336" i="31"/>
  <c r="J354" i="31"/>
  <c r="K48" i="39" s="1"/>
  <c r="H122" i="16"/>
  <c r="H144" i="16" s="1"/>
  <c r="H72" i="16"/>
  <c r="I400" i="32"/>
  <c r="H418" i="32"/>
  <c r="I50" i="39" s="1"/>
  <c r="H47" i="38"/>
  <c r="H43" i="38"/>
  <c r="H44" i="38"/>
  <c r="H62" i="38"/>
  <c r="H46" i="38"/>
  <c r="H112" i="38"/>
  <c r="H134" i="38" s="1"/>
  <c r="H45" i="38"/>
  <c r="H41" i="38"/>
  <c r="G65" i="38"/>
  <c r="G115" i="38"/>
  <c r="G137" i="38" s="1"/>
  <c r="G54" i="38"/>
  <c r="G115" i="16"/>
  <c r="G137" i="16" s="1"/>
  <c r="G65" i="16"/>
  <c r="G54" i="16"/>
  <c r="H214" i="32"/>
  <c r="I49" i="38" s="1"/>
  <c r="I196" i="32"/>
  <c r="J120" i="38"/>
  <c r="J142" i="38" s="1"/>
  <c r="J70" i="38"/>
  <c r="F124" i="39"/>
  <c r="F146" i="39" s="1"/>
  <c r="F74" i="39"/>
  <c r="J48" i="39"/>
  <c r="H72" i="39"/>
  <c r="H122" i="39"/>
  <c r="H144" i="39" s="1"/>
  <c r="H271" i="30"/>
  <c r="I42" i="38" s="1"/>
  <c r="H210" i="30"/>
  <c r="I40" i="38" s="1"/>
  <c r="I192" i="30"/>
  <c r="G119" i="38"/>
  <c r="G141" i="38" s="1"/>
  <c r="G69" i="38"/>
  <c r="G75" i="16"/>
  <c r="G125" i="16"/>
  <c r="G147" i="16" s="1"/>
  <c r="I151" i="33"/>
  <c r="J51" i="38" s="1"/>
  <c r="J133" i="33"/>
  <c r="G69" i="16"/>
  <c r="G119" i="16"/>
  <c r="G141" i="16" s="1"/>
  <c r="H354" i="32"/>
  <c r="I49" i="39" s="1"/>
  <c r="I336" i="32"/>
  <c r="H121" i="38"/>
  <c r="H143" i="38" s="1"/>
  <c r="H71" i="38"/>
  <c r="G67" i="39"/>
  <c r="G56" i="39"/>
  <c r="G117" i="39"/>
  <c r="G139" i="39" s="1"/>
  <c r="F79" i="39"/>
  <c r="F129" i="39"/>
  <c r="F151" i="39" s="1"/>
  <c r="F128" i="39"/>
  <c r="F150" i="39" s="1"/>
  <c r="F78" i="39"/>
  <c r="H53" i="38"/>
  <c r="H114" i="38"/>
  <c r="H136" i="38" s="1"/>
  <c r="H64" i="38"/>
  <c r="F74" i="16"/>
  <c r="F124" i="16"/>
  <c r="F146" i="16" s="1"/>
  <c r="F78" i="38"/>
  <c r="F128" i="38"/>
  <c r="F150" i="38" s="1"/>
  <c r="G55" i="16"/>
  <c r="G116" i="16"/>
  <c r="G138" i="16" s="1"/>
  <c r="G66" i="16"/>
  <c r="G57" i="16"/>
  <c r="G68" i="16"/>
  <c r="G118" i="16"/>
  <c r="G140" i="16" s="1"/>
  <c r="G116" i="39"/>
  <c r="G138" i="39" s="1"/>
  <c r="G55" i="39"/>
  <c r="G66" i="39"/>
  <c r="F126" i="38"/>
  <c r="F148" i="38" s="1"/>
  <c r="F76" i="38"/>
  <c r="I123" i="16"/>
  <c r="I145" i="16" s="1"/>
  <c r="I73" i="16"/>
  <c r="G113" i="16"/>
  <c r="G135" i="16" s="1"/>
  <c r="G52" i="16"/>
  <c r="G63" i="16"/>
  <c r="I120" i="39"/>
  <c r="I142" i="39" s="1"/>
  <c r="I70" i="39"/>
  <c r="F129" i="16"/>
  <c r="F151" i="16" s="1"/>
  <c r="F79" i="16"/>
  <c r="F127" i="39"/>
  <c r="F149" i="39" s="1"/>
  <c r="F77" i="39"/>
  <c r="G54" i="39"/>
  <c r="G115" i="39"/>
  <c r="G137" i="39" s="1"/>
  <c r="G65" i="39"/>
  <c r="H408" i="30"/>
  <c r="I42" i="39" s="1"/>
  <c r="H347" i="30"/>
  <c r="I40" i="39" s="1"/>
  <c r="I329" i="30"/>
  <c r="G125" i="38"/>
  <c r="G147" i="38" s="1"/>
  <c r="G75" i="38"/>
  <c r="F129" i="38"/>
  <c r="F151" i="38" s="1"/>
  <c r="F79" i="38"/>
  <c r="I278" i="32"/>
  <c r="J50" i="38" s="1"/>
  <c r="J260" i="32"/>
  <c r="G55" i="38"/>
  <c r="G66" i="38"/>
  <c r="G116" i="38"/>
  <c r="G138" i="38" s="1"/>
  <c r="K56" i="31"/>
  <c r="J74" i="31"/>
  <c r="K48" i="16" s="1"/>
  <c r="L56" i="31" l="1"/>
  <c r="K74" i="31"/>
  <c r="J228" i="33"/>
  <c r="K51" i="39" s="1"/>
  <c r="K210" i="33"/>
  <c r="I41" i="38"/>
  <c r="I44" i="38"/>
  <c r="I47" i="38"/>
  <c r="I62" i="38"/>
  <c r="I112" i="38"/>
  <c r="I134" i="38" s="1"/>
  <c r="I46" i="38"/>
  <c r="I43" i="38"/>
  <c r="I45" i="38"/>
  <c r="H69" i="38"/>
  <c r="H119" i="38"/>
  <c r="H141" i="38" s="1"/>
  <c r="K214" i="31"/>
  <c r="L196" i="31"/>
  <c r="I138" i="32"/>
  <c r="J50" i="16" s="1"/>
  <c r="J120" i="32"/>
  <c r="G128" i="38"/>
  <c r="G150" i="38" s="1"/>
  <c r="G78" i="38"/>
  <c r="J73" i="39"/>
  <c r="J123" i="39"/>
  <c r="J145" i="39" s="1"/>
  <c r="H125" i="16"/>
  <c r="H147" i="16" s="1"/>
  <c r="H75" i="16"/>
  <c r="H68" i="39"/>
  <c r="H57" i="39"/>
  <c r="H118" i="39"/>
  <c r="H140" i="39" s="1"/>
  <c r="J120" i="16"/>
  <c r="J142" i="16" s="1"/>
  <c r="J70" i="16"/>
  <c r="H125" i="39"/>
  <c r="H147" i="39" s="1"/>
  <c r="H75" i="39"/>
  <c r="K120" i="38"/>
  <c r="K142" i="38" s="1"/>
  <c r="K70" i="38"/>
  <c r="H56" i="16"/>
  <c r="H117" i="16"/>
  <c r="H139" i="16" s="1"/>
  <c r="H67" i="16"/>
  <c r="I114" i="38"/>
  <c r="I136" i="38" s="1"/>
  <c r="I53" i="38"/>
  <c r="I64" i="38"/>
  <c r="J196" i="32"/>
  <c r="I214" i="32"/>
  <c r="J49" i="38" s="1"/>
  <c r="H113" i="38"/>
  <c r="H135" i="38" s="1"/>
  <c r="H52" i="38"/>
  <c r="H63" i="38"/>
  <c r="I122" i="39"/>
  <c r="I144" i="39" s="1"/>
  <c r="I72" i="39"/>
  <c r="I72" i="16"/>
  <c r="I122" i="16"/>
  <c r="I144" i="16" s="1"/>
  <c r="H52" i="16"/>
  <c r="H113" i="16"/>
  <c r="H135" i="16" s="1"/>
  <c r="H63" i="16"/>
  <c r="J74" i="32"/>
  <c r="K49" i="16" s="1"/>
  <c r="K56" i="32"/>
  <c r="H113" i="39"/>
  <c r="H135" i="39" s="1"/>
  <c r="H52" i="39"/>
  <c r="H63" i="39"/>
  <c r="G124" i="39"/>
  <c r="G146" i="39" s="1"/>
  <c r="G74" i="39"/>
  <c r="I271" i="30"/>
  <c r="J42" i="38" s="1"/>
  <c r="J192" i="30"/>
  <c r="I210" i="30"/>
  <c r="J40" i="38" s="1"/>
  <c r="I408" i="30"/>
  <c r="J42" i="39" s="1"/>
  <c r="I347" i="30"/>
  <c r="J40" i="39" s="1"/>
  <c r="J329" i="30"/>
  <c r="G129" i="16"/>
  <c r="G151" i="16" s="1"/>
  <c r="G79" i="16"/>
  <c r="I112" i="39"/>
  <c r="I134" i="39" s="1"/>
  <c r="I41" i="39"/>
  <c r="I45" i="39"/>
  <c r="I62" i="39"/>
  <c r="I43" i="39"/>
  <c r="I46" i="39"/>
  <c r="I44" i="39"/>
  <c r="I47" i="39"/>
  <c r="J73" i="38"/>
  <c r="J123" i="38"/>
  <c r="J145" i="38" s="1"/>
  <c r="I121" i="38"/>
  <c r="I143" i="38" s="1"/>
  <c r="I71" i="38"/>
  <c r="H56" i="38"/>
  <c r="H117" i="38"/>
  <c r="H139" i="38" s="1"/>
  <c r="H67" i="38"/>
  <c r="I418" i="32"/>
  <c r="J50" i="39" s="1"/>
  <c r="J400" i="32"/>
  <c r="H116" i="16"/>
  <c r="H138" i="16" s="1"/>
  <c r="H55" i="16"/>
  <c r="H66" i="16"/>
  <c r="J121" i="16"/>
  <c r="J143" i="16" s="1"/>
  <c r="J71" i="16"/>
  <c r="H119" i="39"/>
  <c r="H141" i="39" s="1"/>
  <c r="H69" i="39"/>
  <c r="G124" i="38"/>
  <c r="G146" i="38" s="1"/>
  <c r="G74" i="38"/>
  <c r="I112" i="16"/>
  <c r="I134" i="16" s="1"/>
  <c r="I62" i="16"/>
  <c r="I41" i="16"/>
  <c r="I47" i="16"/>
  <c r="I46" i="16"/>
  <c r="I45" i="16"/>
  <c r="I43" i="16"/>
  <c r="I44" i="16"/>
  <c r="J151" i="33"/>
  <c r="K51" i="38" s="1"/>
  <c r="K133" i="33"/>
  <c r="I64" i="39"/>
  <c r="I114" i="39"/>
  <c r="I136" i="39" s="1"/>
  <c r="I53" i="39"/>
  <c r="H75" i="38"/>
  <c r="H125" i="38"/>
  <c r="H147" i="38" s="1"/>
  <c r="G126" i="16"/>
  <c r="G148" i="16" s="1"/>
  <c r="G76" i="16"/>
  <c r="K138" i="31"/>
  <c r="L120" i="31"/>
  <c r="H115" i="16"/>
  <c r="H137" i="16" s="1"/>
  <c r="H65" i="16"/>
  <c r="H54" i="16"/>
  <c r="H115" i="39"/>
  <c r="H137" i="39" s="1"/>
  <c r="H54" i="39"/>
  <c r="H65" i="39"/>
  <c r="G128" i="16"/>
  <c r="G150" i="16" s="1"/>
  <c r="G78" i="16"/>
  <c r="J278" i="32"/>
  <c r="K50" i="38" s="1"/>
  <c r="K260" i="32"/>
  <c r="J122" i="38"/>
  <c r="J144" i="38" s="1"/>
  <c r="J72" i="38"/>
  <c r="G77" i="16"/>
  <c r="G127" i="16"/>
  <c r="G149" i="16" s="1"/>
  <c r="J70" i="39"/>
  <c r="J120" i="39"/>
  <c r="J142" i="39" s="1"/>
  <c r="H118" i="38"/>
  <c r="H140" i="38" s="1"/>
  <c r="H57" i="38"/>
  <c r="H68" i="38"/>
  <c r="K56" i="33"/>
  <c r="J74" i="33"/>
  <c r="K51" i="16" s="1"/>
  <c r="G129" i="39"/>
  <c r="G151" i="39" s="1"/>
  <c r="G79" i="39"/>
  <c r="G129" i="38"/>
  <c r="G151" i="38" s="1"/>
  <c r="G79" i="38"/>
  <c r="H116" i="39"/>
  <c r="H138" i="39" s="1"/>
  <c r="H55" i="39"/>
  <c r="H66" i="39"/>
  <c r="G128" i="39"/>
  <c r="G150" i="39" s="1"/>
  <c r="G78" i="39"/>
  <c r="G127" i="38"/>
  <c r="G149" i="38" s="1"/>
  <c r="G77" i="38"/>
  <c r="G77" i="39"/>
  <c r="G127" i="39"/>
  <c r="G149" i="39" s="1"/>
  <c r="I354" i="32"/>
  <c r="J49" i="39" s="1"/>
  <c r="J336" i="32"/>
  <c r="K120" i="39"/>
  <c r="K142" i="39" s="1"/>
  <c r="K70" i="39"/>
  <c r="J55" i="30"/>
  <c r="I134" i="30"/>
  <c r="J42" i="16" s="1"/>
  <c r="I73" i="30"/>
  <c r="J40" i="16" s="1"/>
  <c r="J123" i="16"/>
  <c r="J145" i="16" s="1"/>
  <c r="J73" i="16"/>
  <c r="H69" i="16"/>
  <c r="H119" i="16"/>
  <c r="H141" i="16" s="1"/>
  <c r="H117" i="39"/>
  <c r="H139" i="39" s="1"/>
  <c r="H67" i="39"/>
  <c r="H56" i="39"/>
  <c r="L400" i="31"/>
  <c r="K418" i="31"/>
  <c r="H65" i="38"/>
  <c r="H54" i="38"/>
  <c r="H115" i="38"/>
  <c r="H137" i="38" s="1"/>
  <c r="K120" i="16"/>
  <c r="K142" i="16" s="1"/>
  <c r="K70" i="16"/>
  <c r="G126" i="39"/>
  <c r="G148" i="39" s="1"/>
  <c r="G76" i="39"/>
  <c r="G74" i="16"/>
  <c r="G124" i="16"/>
  <c r="G146" i="16" s="1"/>
  <c r="I121" i="39"/>
  <c r="I143" i="39" s="1"/>
  <c r="I71" i="39"/>
  <c r="G126" i="38"/>
  <c r="G148" i="38" s="1"/>
  <c r="G76" i="38"/>
  <c r="H116" i="38"/>
  <c r="H138" i="38" s="1"/>
  <c r="H66" i="38"/>
  <c r="H55" i="38"/>
  <c r="L336" i="31"/>
  <c r="K354" i="31"/>
  <c r="L48" i="39" s="1"/>
  <c r="I53" i="16"/>
  <c r="I64" i="16"/>
  <c r="I114" i="16"/>
  <c r="I136" i="16" s="1"/>
  <c r="H57" i="16"/>
  <c r="H68" i="16"/>
  <c r="H118" i="16"/>
  <c r="H140" i="16" s="1"/>
  <c r="K278" i="31"/>
  <c r="L260" i="31"/>
  <c r="K72" i="38" l="1"/>
  <c r="K122" i="38"/>
  <c r="K144" i="38" s="1"/>
  <c r="I119" i="16"/>
  <c r="I141" i="16" s="1"/>
  <c r="I69" i="16"/>
  <c r="I68" i="39"/>
  <c r="I118" i="39"/>
  <c r="I140" i="39" s="1"/>
  <c r="I57" i="39"/>
  <c r="J408" i="30"/>
  <c r="K42" i="39" s="1"/>
  <c r="J347" i="30"/>
  <c r="K40" i="39" s="1"/>
  <c r="K329" i="30"/>
  <c r="K196" i="32"/>
  <c r="J214" i="32"/>
  <c r="K49" i="38" s="1"/>
  <c r="L214" i="31"/>
  <c r="M196" i="31"/>
  <c r="H129" i="16"/>
  <c r="H151" i="16" s="1"/>
  <c r="H79" i="16"/>
  <c r="L138" i="31"/>
  <c r="M120" i="31"/>
  <c r="I113" i="16"/>
  <c r="I135" i="16" s="1"/>
  <c r="I63" i="16"/>
  <c r="I52" i="16"/>
  <c r="H128" i="38"/>
  <c r="H150" i="38" s="1"/>
  <c r="H78" i="38"/>
  <c r="I54" i="39"/>
  <c r="I115" i="39"/>
  <c r="I137" i="39" s="1"/>
  <c r="I65" i="39"/>
  <c r="J41" i="39"/>
  <c r="J44" i="39"/>
  <c r="J47" i="39"/>
  <c r="J112" i="39"/>
  <c r="J134" i="39" s="1"/>
  <c r="J46" i="39"/>
  <c r="J43" i="39"/>
  <c r="J62" i="39"/>
  <c r="J45" i="39"/>
  <c r="H74" i="39"/>
  <c r="H124" i="39"/>
  <c r="H146" i="39" s="1"/>
  <c r="L48" i="38"/>
  <c r="I69" i="38"/>
  <c r="I119" i="38"/>
  <c r="I141" i="38" s="1"/>
  <c r="K151" i="33"/>
  <c r="L51" i="38" s="1"/>
  <c r="L133" i="33"/>
  <c r="J53" i="39"/>
  <c r="J64" i="39"/>
  <c r="J114" i="39"/>
  <c r="J136" i="39" s="1"/>
  <c r="I125" i="38"/>
  <c r="I147" i="38" s="1"/>
  <c r="I75" i="38"/>
  <c r="I55" i="38"/>
  <c r="I116" i="38"/>
  <c r="I138" i="38" s="1"/>
  <c r="I66" i="38"/>
  <c r="J134" i="30"/>
  <c r="K42" i="16" s="1"/>
  <c r="K55" i="30"/>
  <c r="J73" i="30"/>
  <c r="K40" i="16" s="1"/>
  <c r="K73" i="38"/>
  <c r="K123" i="38"/>
  <c r="K145" i="38" s="1"/>
  <c r="H77" i="16"/>
  <c r="H127" i="16"/>
  <c r="H149" i="16" s="1"/>
  <c r="I67" i="39"/>
  <c r="I117" i="39"/>
  <c r="I139" i="39" s="1"/>
  <c r="I56" i="39"/>
  <c r="J46" i="38"/>
  <c r="J41" i="38"/>
  <c r="J112" i="38"/>
  <c r="J134" i="38" s="1"/>
  <c r="J47" i="38"/>
  <c r="J62" i="38"/>
  <c r="J45" i="38"/>
  <c r="J44" i="38"/>
  <c r="J43" i="38"/>
  <c r="K74" i="32"/>
  <c r="L49" i="16" s="1"/>
  <c r="L56" i="32"/>
  <c r="I113" i="38"/>
  <c r="I135" i="38" s="1"/>
  <c r="I63" i="38"/>
  <c r="I52" i="38"/>
  <c r="J53" i="16"/>
  <c r="J114" i="16"/>
  <c r="J136" i="16" s="1"/>
  <c r="J64" i="16"/>
  <c r="I75" i="16"/>
  <c r="I125" i="16"/>
  <c r="I147" i="16" s="1"/>
  <c r="K123" i="16"/>
  <c r="K145" i="16" s="1"/>
  <c r="K73" i="16"/>
  <c r="H76" i="39"/>
  <c r="H126" i="39"/>
  <c r="H148" i="39" s="1"/>
  <c r="I116" i="16"/>
  <c r="I138" i="16" s="1"/>
  <c r="I66" i="16"/>
  <c r="I55" i="16"/>
  <c r="I113" i="39"/>
  <c r="I135" i="39" s="1"/>
  <c r="I63" i="39"/>
  <c r="I52" i="39"/>
  <c r="J271" i="30"/>
  <c r="K42" i="38" s="1"/>
  <c r="J210" i="30"/>
  <c r="K40" i="38" s="1"/>
  <c r="K192" i="30"/>
  <c r="K121" i="16"/>
  <c r="K143" i="16" s="1"/>
  <c r="K71" i="16"/>
  <c r="I56" i="38"/>
  <c r="I117" i="38"/>
  <c r="I139" i="38" s="1"/>
  <c r="I67" i="38"/>
  <c r="K228" i="33"/>
  <c r="L51" i="39" s="1"/>
  <c r="L210" i="33"/>
  <c r="J46" i="16"/>
  <c r="J112" i="16"/>
  <c r="J134" i="16" s="1"/>
  <c r="J44" i="16"/>
  <c r="J45" i="16"/>
  <c r="J41" i="16"/>
  <c r="J43" i="16"/>
  <c r="J62" i="16"/>
  <c r="J47" i="16"/>
  <c r="H78" i="39"/>
  <c r="H128" i="39"/>
  <c r="H150" i="39" s="1"/>
  <c r="L70" i="39"/>
  <c r="L120" i="39"/>
  <c r="L142" i="39" s="1"/>
  <c r="J354" i="32"/>
  <c r="K49" i="39" s="1"/>
  <c r="K336" i="32"/>
  <c r="K74" i="33"/>
  <c r="L51" i="16" s="1"/>
  <c r="L56" i="33"/>
  <c r="I65" i="16"/>
  <c r="I115" i="16"/>
  <c r="I137" i="16" s="1"/>
  <c r="I54" i="16"/>
  <c r="J418" i="32"/>
  <c r="K50" i="39" s="1"/>
  <c r="K400" i="32"/>
  <c r="J64" i="38"/>
  <c r="J114" i="38"/>
  <c r="J136" i="38" s="1"/>
  <c r="J53" i="38"/>
  <c r="H124" i="38"/>
  <c r="H146" i="38" s="1"/>
  <c r="H74" i="38"/>
  <c r="I54" i="38"/>
  <c r="I65" i="38"/>
  <c r="I115" i="38"/>
  <c r="I137" i="38" s="1"/>
  <c r="K123" i="39"/>
  <c r="K145" i="39" s="1"/>
  <c r="K73" i="39"/>
  <c r="L418" i="31"/>
  <c r="M400" i="31"/>
  <c r="M260" i="31"/>
  <c r="L278" i="31"/>
  <c r="H126" i="38"/>
  <c r="H148" i="38" s="1"/>
  <c r="H76" i="38"/>
  <c r="M336" i="31"/>
  <c r="L354" i="31"/>
  <c r="M48" i="39" s="1"/>
  <c r="J71" i="39"/>
  <c r="J121" i="39"/>
  <c r="J143" i="39" s="1"/>
  <c r="H127" i="39"/>
  <c r="H149" i="39" s="1"/>
  <c r="H77" i="39"/>
  <c r="H76" i="16"/>
  <c r="H126" i="16"/>
  <c r="H148" i="16" s="1"/>
  <c r="I56" i="16"/>
  <c r="I67" i="16"/>
  <c r="I117" i="16"/>
  <c r="I139" i="16" s="1"/>
  <c r="J72" i="39"/>
  <c r="J122" i="39"/>
  <c r="J144" i="39" s="1"/>
  <c r="I119" i="39"/>
  <c r="I141" i="39" s="1"/>
  <c r="I69" i="39"/>
  <c r="H78" i="16"/>
  <c r="H128" i="16"/>
  <c r="H150" i="16" s="1"/>
  <c r="H79" i="39"/>
  <c r="H129" i="39"/>
  <c r="H151" i="39" s="1"/>
  <c r="J138" i="32"/>
  <c r="K50" i="16" s="1"/>
  <c r="K120" i="32"/>
  <c r="I118" i="38"/>
  <c r="I140" i="38" s="1"/>
  <c r="I57" i="38"/>
  <c r="I68" i="38"/>
  <c r="L48" i="16"/>
  <c r="H77" i="38"/>
  <c r="H127" i="38"/>
  <c r="H149" i="38" s="1"/>
  <c r="H129" i="38"/>
  <c r="H151" i="38" s="1"/>
  <c r="H79" i="38"/>
  <c r="K278" i="32"/>
  <c r="L50" i="38" s="1"/>
  <c r="L260" i="32"/>
  <c r="I125" i="39"/>
  <c r="I147" i="39" s="1"/>
  <c r="I75" i="39"/>
  <c r="I118" i="16"/>
  <c r="I140" i="16" s="1"/>
  <c r="I68" i="16"/>
  <c r="I57" i="16"/>
  <c r="I116" i="39"/>
  <c r="I138" i="39" s="1"/>
  <c r="I55" i="39"/>
  <c r="I66" i="39"/>
  <c r="H124" i="16"/>
  <c r="H146" i="16" s="1"/>
  <c r="H74" i="16"/>
  <c r="J71" i="38"/>
  <c r="J121" i="38"/>
  <c r="J143" i="38" s="1"/>
  <c r="J122" i="16"/>
  <c r="J144" i="16" s="1"/>
  <c r="J72" i="16"/>
  <c r="L74" i="31"/>
  <c r="M48" i="16" s="1"/>
  <c r="M56" i="31"/>
  <c r="M120" i="39" l="1"/>
  <c r="M142" i="39" s="1"/>
  <c r="M70" i="39"/>
  <c r="L73" i="16"/>
  <c r="L123" i="16"/>
  <c r="L145" i="16" s="1"/>
  <c r="L73" i="39"/>
  <c r="L123" i="39"/>
  <c r="L145" i="39" s="1"/>
  <c r="K53" i="38"/>
  <c r="K114" i="38"/>
  <c r="K136" i="38" s="1"/>
  <c r="K64" i="38"/>
  <c r="I124" i="38"/>
  <c r="I146" i="38" s="1"/>
  <c r="I74" i="38"/>
  <c r="L73" i="38"/>
  <c r="L123" i="38"/>
  <c r="L145" i="38" s="1"/>
  <c r="J115" i="39"/>
  <c r="J137" i="39" s="1"/>
  <c r="J65" i="39"/>
  <c r="J54" i="39"/>
  <c r="I126" i="39"/>
  <c r="I148" i="39" s="1"/>
  <c r="I76" i="39"/>
  <c r="K114" i="39"/>
  <c r="K136" i="39" s="1"/>
  <c r="K64" i="39"/>
  <c r="K53" i="39"/>
  <c r="I78" i="16"/>
  <c r="I128" i="16"/>
  <c r="I150" i="16" s="1"/>
  <c r="M354" i="31"/>
  <c r="N336" i="31"/>
  <c r="L336" i="32"/>
  <c r="K354" i="32"/>
  <c r="L49" i="39" s="1"/>
  <c r="J115" i="16"/>
  <c r="J137" i="16" s="1"/>
  <c r="J65" i="16"/>
  <c r="J54" i="16"/>
  <c r="I124" i="39"/>
  <c r="I146" i="39" s="1"/>
  <c r="I74" i="39"/>
  <c r="J69" i="38"/>
  <c r="J119" i="38"/>
  <c r="J141" i="38" s="1"/>
  <c r="I77" i="38"/>
  <c r="I127" i="38"/>
  <c r="I149" i="38" s="1"/>
  <c r="J57" i="39"/>
  <c r="J68" i="39"/>
  <c r="J118" i="39"/>
  <c r="J140" i="39" s="1"/>
  <c r="I129" i="39"/>
  <c r="I151" i="39" s="1"/>
  <c r="I79" i="39"/>
  <c r="K418" i="32"/>
  <c r="L50" i="39" s="1"/>
  <c r="L400" i="32"/>
  <c r="K121" i="39"/>
  <c r="K143" i="39" s="1"/>
  <c r="K71" i="39"/>
  <c r="J52" i="16"/>
  <c r="J63" i="16"/>
  <c r="J113" i="16"/>
  <c r="J135" i="16" s="1"/>
  <c r="N196" i="31"/>
  <c r="M214" i="31"/>
  <c r="N56" i="31"/>
  <c r="M74" i="31"/>
  <c r="I79" i="38"/>
  <c r="I129" i="38"/>
  <c r="I151" i="38" s="1"/>
  <c r="K72" i="39"/>
  <c r="K122" i="39"/>
  <c r="K144" i="39" s="1"/>
  <c r="J56" i="16"/>
  <c r="J117" i="16"/>
  <c r="J139" i="16" s="1"/>
  <c r="J67" i="16"/>
  <c r="I128" i="38"/>
  <c r="I150" i="38" s="1"/>
  <c r="I78" i="38"/>
  <c r="L74" i="32"/>
  <c r="M49" i="16" s="1"/>
  <c r="M56" i="32"/>
  <c r="J52" i="38"/>
  <c r="J63" i="38"/>
  <c r="J113" i="38"/>
  <c r="J135" i="38" s="1"/>
  <c r="L120" i="38"/>
  <c r="L142" i="38" s="1"/>
  <c r="L70" i="38"/>
  <c r="J119" i="39"/>
  <c r="J141" i="39" s="1"/>
  <c r="J69" i="39"/>
  <c r="I124" i="16"/>
  <c r="I146" i="16" s="1"/>
  <c r="I74" i="16"/>
  <c r="M48" i="38"/>
  <c r="L278" i="32"/>
  <c r="M50" i="38" s="1"/>
  <c r="M260" i="32"/>
  <c r="M70" i="16"/>
  <c r="M120" i="16"/>
  <c r="M142" i="16" s="1"/>
  <c r="I77" i="39"/>
  <c r="I127" i="39"/>
  <c r="I149" i="39" s="1"/>
  <c r="L122" i="38"/>
  <c r="L144" i="38" s="1"/>
  <c r="L72" i="38"/>
  <c r="I76" i="38"/>
  <c r="I126" i="38"/>
  <c r="I148" i="38" s="1"/>
  <c r="I126" i="16"/>
  <c r="I148" i="16" s="1"/>
  <c r="I76" i="16"/>
  <c r="J55" i="16"/>
  <c r="J66" i="16"/>
  <c r="J116" i="16"/>
  <c r="J138" i="16" s="1"/>
  <c r="I77" i="16"/>
  <c r="I127" i="16"/>
  <c r="I149" i="16" s="1"/>
  <c r="L71" i="16"/>
  <c r="L121" i="16"/>
  <c r="L143" i="16" s="1"/>
  <c r="J68" i="38"/>
  <c r="J118" i="38"/>
  <c r="J140" i="38" s="1"/>
  <c r="J57" i="38"/>
  <c r="K45" i="16"/>
  <c r="K112" i="16"/>
  <c r="K134" i="16" s="1"/>
  <c r="K44" i="16"/>
  <c r="K47" i="16"/>
  <c r="K43" i="16"/>
  <c r="K62" i="16"/>
  <c r="K46" i="16"/>
  <c r="K41" i="16"/>
  <c r="J55" i="39"/>
  <c r="J116" i="39"/>
  <c r="J138" i="39" s="1"/>
  <c r="J66" i="39"/>
  <c r="K121" i="38"/>
  <c r="K143" i="38" s="1"/>
  <c r="K71" i="38"/>
  <c r="K138" i="32"/>
  <c r="L50" i="16" s="1"/>
  <c r="L120" i="32"/>
  <c r="M278" i="31"/>
  <c r="N260" i="31"/>
  <c r="J115" i="38"/>
  <c r="J137" i="38" s="1"/>
  <c r="J65" i="38"/>
  <c r="J54" i="38"/>
  <c r="I78" i="39"/>
  <c r="I128" i="39"/>
  <c r="I150" i="39" s="1"/>
  <c r="K73" i="30"/>
  <c r="L40" i="16" s="1"/>
  <c r="L55" i="30"/>
  <c r="K134" i="30"/>
  <c r="L42" i="16" s="1"/>
  <c r="J52" i="39"/>
  <c r="J113" i="39"/>
  <c r="J135" i="39" s="1"/>
  <c r="J63" i="39"/>
  <c r="L196" i="32"/>
  <c r="K214" i="32"/>
  <c r="L49" i="38" s="1"/>
  <c r="K122" i="16"/>
  <c r="K144" i="16" s="1"/>
  <c r="K72" i="16"/>
  <c r="N400" i="31"/>
  <c r="M418" i="31"/>
  <c r="J118" i="16"/>
  <c r="J140" i="16" s="1"/>
  <c r="J57" i="16"/>
  <c r="J68" i="16"/>
  <c r="K271" i="30"/>
  <c r="L42" i="38" s="1"/>
  <c r="L192" i="30"/>
  <c r="K210" i="30"/>
  <c r="L40" i="38" s="1"/>
  <c r="J116" i="38"/>
  <c r="J138" i="38" s="1"/>
  <c r="J66" i="38"/>
  <c r="J55" i="38"/>
  <c r="K53" i="16"/>
  <c r="K114" i="16"/>
  <c r="K136" i="16" s="1"/>
  <c r="K64" i="16"/>
  <c r="J125" i="39"/>
  <c r="J147" i="39" s="1"/>
  <c r="J75" i="39"/>
  <c r="J67" i="39"/>
  <c r="J117" i="39"/>
  <c r="J139" i="39" s="1"/>
  <c r="J56" i="39"/>
  <c r="M138" i="31"/>
  <c r="N120" i="31"/>
  <c r="K408" i="30"/>
  <c r="L42" i="39" s="1"/>
  <c r="L329" i="30"/>
  <c r="K347" i="30"/>
  <c r="L40" i="39" s="1"/>
  <c r="L120" i="16"/>
  <c r="L142" i="16" s="1"/>
  <c r="L70" i="16"/>
  <c r="I129" i="16"/>
  <c r="I151" i="16" s="1"/>
  <c r="I79" i="16"/>
  <c r="J75" i="38"/>
  <c r="J125" i="38"/>
  <c r="J147" i="38" s="1"/>
  <c r="M56" i="33"/>
  <c r="L74" i="33"/>
  <c r="M51" i="16" s="1"/>
  <c r="J119" i="16"/>
  <c r="J141" i="16" s="1"/>
  <c r="J69" i="16"/>
  <c r="M210" i="33"/>
  <c r="L228" i="33"/>
  <c r="M51" i="39" s="1"/>
  <c r="K112" i="38"/>
  <c r="K134" i="38" s="1"/>
  <c r="K62" i="38"/>
  <c r="K47" i="38"/>
  <c r="K45" i="38"/>
  <c r="K44" i="38"/>
  <c r="K41" i="38"/>
  <c r="K43" i="38"/>
  <c r="K46" i="38"/>
  <c r="J75" i="16"/>
  <c r="J125" i="16"/>
  <c r="J147" i="16" s="1"/>
  <c r="J67" i="38"/>
  <c r="J56" i="38"/>
  <c r="J117" i="38"/>
  <c r="J139" i="38" s="1"/>
  <c r="M133" i="33"/>
  <c r="L151" i="33"/>
  <c r="M51" i="38" s="1"/>
  <c r="K46" i="39"/>
  <c r="K45" i="39"/>
  <c r="K62" i="39"/>
  <c r="K41" i="39"/>
  <c r="K44" i="39"/>
  <c r="K43" i="39"/>
  <c r="K47" i="39"/>
  <c r="K112" i="39"/>
  <c r="K134" i="39" s="1"/>
  <c r="N418" i="31" l="1"/>
  <c r="O400" i="31"/>
  <c r="L114" i="16"/>
  <c r="L136" i="16" s="1"/>
  <c r="L64" i="16"/>
  <c r="L53" i="16"/>
  <c r="O260" i="31"/>
  <c r="N278" i="31"/>
  <c r="J77" i="39"/>
  <c r="J127" i="39"/>
  <c r="J149" i="39" s="1"/>
  <c r="K117" i="16"/>
  <c r="K139" i="16" s="1"/>
  <c r="K67" i="16"/>
  <c r="K56" i="16"/>
  <c r="J124" i="38"/>
  <c r="J146" i="38" s="1"/>
  <c r="J74" i="38"/>
  <c r="N48" i="39"/>
  <c r="J126" i="39"/>
  <c r="J148" i="39" s="1"/>
  <c r="J76" i="39"/>
  <c r="J78" i="38"/>
  <c r="J128" i="38"/>
  <c r="J150" i="38" s="1"/>
  <c r="L73" i="30"/>
  <c r="M40" i="16" s="1"/>
  <c r="L134" i="30"/>
  <c r="M42" i="16" s="1"/>
  <c r="M55" i="30"/>
  <c r="K52" i="16"/>
  <c r="K113" i="16"/>
  <c r="K135" i="16" s="1"/>
  <c r="K63" i="16"/>
  <c r="J129" i="38"/>
  <c r="J151" i="38" s="1"/>
  <c r="J79" i="38"/>
  <c r="M74" i="32"/>
  <c r="N49" i="16" s="1"/>
  <c r="N56" i="32"/>
  <c r="K75" i="38"/>
  <c r="K125" i="38"/>
  <c r="K147" i="38" s="1"/>
  <c r="M123" i="16"/>
  <c r="M145" i="16" s="1"/>
  <c r="M73" i="16"/>
  <c r="L271" i="30"/>
  <c r="M42" i="38" s="1"/>
  <c r="L210" i="30"/>
  <c r="M40" i="38" s="1"/>
  <c r="M192" i="30"/>
  <c r="L46" i="16"/>
  <c r="L41" i="16"/>
  <c r="L44" i="16"/>
  <c r="L112" i="16"/>
  <c r="L134" i="16" s="1"/>
  <c r="L43" i="16"/>
  <c r="L45" i="16"/>
  <c r="L62" i="16"/>
  <c r="L47" i="16"/>
  <c r="L138" i="32"/>
  <c r="M50" i="16" s="1"/>
  <c r="M120" i="32"/>
  <c r="K68" i="16"/>
  <c r="K118" i="16"/>
  <c r="K140" i="16" s="1"/>
  <c r="K57" i="16"/>
  <c r="J77" i="16"/>
  <c r="J127" i="16"/>
  <c r="J149" i="16" s="1"/>
  <c r="M121" i="16"/>
  <c r="M143" i="16" s="1"/>
  <c r="M71" i="16"/>
  <c r="J124" i="16"/>
  <c r="J146" i="16" s="1"/>
  <c r="J74" i="16"/>
  <c r="J76" i="16"/>
  <c r="J126" i="16"/>
  <c r="J148" i="16" s="1"/>
  <c r="L408" i="30"/>
  <c r="M42" i="39" s="1"/>
  <c r="L347" i="30"/>
  <c r="M40" i="39" s="1"/>
  <c r="M329" i="30"/>
  <c r="L53" i="39"/>
  <c r="L64" i="39"/>
  <c r="L114" i="39"/>
  <c r="L136" i="39" s="1"/>
  <c r="L53" i="38"/>
  <c r="L114" i="38"/>
  <c r="L136" i="38" s="1"/>
  <c r="L64" i="38"/>
  <c r="L71" i="38"/>
  <c r="L121" i="38"/>
  <c r="L143" i="38" s="1"/>
  <c r="L122" i="16"/>
  <c r="L144" i="16" s="1"/>
  <c r="L72" i="16"/>
  <c r="J129" i="39"/>
  <c r="J151" i="39" s="1"/>
  <c r="J79" i="39"/>
  <c r="K125" i="39"/>
  <c r="K147" i="39" s="1"/>
  <c r="K75" i="39"/>
  <c r="K55" i="38"/>
  <c r="K66" i="38"/>
  <c r="K116" i="38"/>
  <c r="K138" i="38" s="1"/>
  <c r="M74" i="33"/>
  <c r="N51" i="16" s="1"/>
  <c r="N56" i="33"/>
  <c r="K117" i="39"/>
  <c r="K139" i="39" s="1"/>
  <c r="K67" i="39"/>
  <c r="K56" i="39"/>
  <c r="N138" i="31"/>
  <c r="O120" i="31"/>
  <c r="L214" i="32"/>
  <c r="M49" i="38" s="1"/>
  <c r="M196" i="32"/>
  <c r="K54" i="16"/>
  <c r="K115" i="16"/>
  <c r="K137" i="16" s="1"/>
  <c r="K65" i="16"/>
  <c r="N48" i="16"/>
  <c r="K117" i="38"/>
  <c r="K139" i="38" s="1"/>
  <c r="K67" i="38"/>
  <c r="K56" i="38"/>
  <c r="K52" i="39"/>
  <c r="K63" i="39"/>
  <c r="K113" i="39"/>
  <c r="K135" i="39" s="1"/>
  <c r="K68" i="39"/>
  <c r="K118" i="39"/>
  <c r="K140" i="39" s="1"/>
  <c r="K57" i="39"/>
  <c r="K68" i="38"/>
  <c r="K118" i="38"/>
  <c r="K140" i="38" s="1"/>
  <c r="K57" i="38"/>
  <c r="K75" i="16"/>
  <c r="K125" i="16"/>
  <c r="K147" i="16" s="1"/>
  <c r="J129" i="16"/>
  <c r="J151" i="16" s="1"/>
  <c r="J79" i="16"/>
  <c r="J76" i="38"/>
  <c r="J126" i="38"/>
  <c r="J148" i="38" s="1"/>
  <c r="K119" i="16"/>
  <c r="K141" i="16" s="1"/>
  <c r="K69" i="16"/>
  <c r="N260" i="32"/>
  <c r="M278" i="32"/>
  <c r="N50" i="38" s="1"/>
  <c r="N74" i="31"/>
  <c r="O56" i="31"/>
  <c r="L418" i="32"/>
  <c r="M50" i="39" s="1"/>
  <c r="M400" i="32"/>
  <c r="L121" i="39"/>
  <c r="L143" i="39" s="1"/>
  <c r="L71" i="39"/>
  <c r="K54" i="39"/>
  <c r="K115" i="39"/>
  <c r="K137" i="39" s="1"/>
  <c r="K65" i="39"/>
  <c r="K116" i="39"/>
  <c r="K138" i="39" s="1"/>
  <c r="K66" i="39"/>
  <c r="K55" i="39"/>
  <c r="L46" i="39"/>
  <c r="L43" i="39"/>
  <c r="L47" i="39"/>
  <c r="L44" i="39"/>
  <c r="L41" i="39"/>
  <c r="L112" i="39"/>
  <c r="L134" i="39" s="1"/>
  <c r="L45" i="39"/>
  <c r="L62" i="39"/>
  <c r="K69" i="38"/>
  <c r="K119" i="38"/>
  <c r="K141" i="38" s="1"/>
  <c r="M123" i="39"/>
  <c r="M145" i="39" s="1"/>
  <c r="M73" i="39"/>
  <c r="M123" i="38"/>
  <c r="M145" i="38" s="1"/>
  <c r="M73" i="38"/>
  <c r="K115" i="38"/>
  <c r="K137" i="38" s="1"/>
  <c r="K65" i="38"/>
  <c r="K54" i="38"/>
  <c r="N210" i="33"/>
  <c r="M228" i="33"/>
  <c r="N51" i="39" s="1"/>
  <c r="J78" i="39"/>
  <c r="J128" i="39"/>
  <c r="J150" i="39" s="1"/>
  <c r="J77" i="38"/>
  <c r="J127" i="38"/>
  <c r="J149" i="38" s="1"/>
  <c r="K116" i="16"/>
  <c r="K138" i="16" s="1"/>
  <c r="K66" i="16"/>
  <c r="K55" i="16"/>
  <c r="M72" i="38"/>
  <c r="M122" i="38"/>
  <c r="M144" i="38" s="1"/>
  <c r="N48" i="38"/>
  <c r="L122" i="39"/>
  <c r="L144" i="39" s="1"/>
  <c r="L72" i="39"/>
  <c r="M336" i="32"/>
  <c r="L354" i="32"/>
  <c r="M49" i="39" s="1"/>
  <c r="L47" i="38"/>
  <c r="L44" i="38"/>
  <c r="L112" i="38"/>
  <c r="L134" i="38" s="1"/>
  <c r="L45" i="38"/>
  <c r="L62" i="38"/>
  <c r="L43" i="38"/>
  <c r="L41" i="38"/>
  <c r="L46" i="38"/>
  <c r="K69" i="39"/>
  <c r="K119" i="39"/>
  <c r="K141" i="39" s="1"/>
  <c r="M151" i="33"/>
  <c r="N51" i="38" s="1"/>
  <c r="N133" i="33"/>
  <c r="K113" i="38"/>
  <c r="K135" i="38" s="1"/>
  <c r="K63" i="38"/>
  <c r="K52" i="38"/>
  <c r="J74" i="39"/>
  <c r="J124" i="39"/>
  <c r="J146" i="39" s="1"/>
  <c r="M120" i="38"/>
  <c r="M142" i="38" s="1"/>
  <c r="M70" i="38"/>
  <c r="J78" i="16"/>
  <c r="J128" i="16"/>
  <c r="J150" i="16" s="1"/>
  <c r="N214" i="31"/>
  <c r="O196" i="31"/>
  <c r="N354" i="31"/>
  <c r="O48" i="39" s="1"/>
  <c r="O336" i="31"/>
  <c r="O48" i="38" l="1"/>
  <c r="L55" i="38"/>
  <c r="L66" i="38"/>
  <c r="L116" i="38"/>
  <c r="L138" i="38" s="1"/>
  <c r="K77" i="16"/>
  <c r="K127" i="16"/>
  <c r="K149" i="16" s="1"/>
  <c r="O214" i="31"/>
  <c r="P196" i="31"/>
  <c r="K74" i="38"/>
  <c r="K124" i="38"/>
  <c r="K146" i="38" s="1"/>
  <c r="N123" i="38"/>
  <c r="N73" i="38"/>
  <c r="L66" i="39"/>
  <c r="L116" i="39"/>
  <c r="L138" i="39" s="1"/>
  <c r="L55" i="39"/>
  <c r="N122" i="38"/>
  <c r="N72" i="38"/>
  <c r="L125" i="38"/>
  <c r="L147" i="38" s="1"/>
  <c r="L75" i="38"/>
  <c r="L119" i="39"/>
  <c r="L141" i="39" s="1"/>
  <c r="L69" i="39"/>
  <c r="K126" i="39"/>
  <c r="K148" i="39" s="1"/>
  <c r="K76" i="39"/>
  <c r="N278" i="32"/>
  <c r="O50" i="38" s="1"/>
  <c r="O260" i="32"/>
  <c r="K126" i="16"/>
  <c r="K148" i="16" s="1"/>
  <c r="K76" i="16"/>
  <c r="N74" i="33"/>
  <c r="O51" i="16" s="1"/>
  <c r="O56" i="33"/>
  <c r="L66" i="16"/>
  <c r="L55" i="16"/>
  <c r="L116" i="16"/>
  <c r="L138" i="16" s="1"/>
  <c r="K124" i="16"/>
  <c r="K146" i="16" s="1"/>
  <c r="K74" i="16"/>
  <c r="N120" i="39"/>
  <c r="N70" i="39"/>
  <c r="M214" i="32"/>
  <c r="N49" i="38" s="1"/>
  <c r="N196" i="32"/>
  <c r="N123" i="16"/>
  <c r="N73" i="16"/>
  <c r="M138" i="32"/>
  <c r="N50" i="16" s="1"/>
  <c r="N120" i="32"/>
  <c r="L52" i="16"/>
  <c r="L113" i="16"/>
  <c r="L135" i="16" s="1"/>
  <c r="L63" i="16"/>
  <c r="M134" i="30"/>
  <c r="N42" i="16" s="1"/>
  <c r="M73" i="30"/>
  <c r="N40" i="16" s="1"/>
  <c r="N55" i="30"/>
  <c r="O278" i="31"/>
  <c r="P260" i="31"/>
  <c r="M121" i="38"/>
  <c r="M143" i="38" s="1"/>
  <c r="M71" i="38"/>
  <c r="L125" i="39"/>
  <c r="L147" i="39" s="1"/>
  <c r="L75" i="39"/>
  <c r="M72" i="16"/>
  <c r="M122" i="16"/>
  <c r="M144" i="16" s="1"/>
  <c r="L68" i="16"/>
  <c r="L118" i="16"/>
  <c r="L140" i="16" s="1"/>
  <c r="L57" i="16"/>
  <c r="N74" i="32"/>
  <c r="O49" i="16" s="1"/>
  <c r="O56" i="32"/>
  <c r="M53" i="16"/>
  <c r="M114" i="16"/>
  <c r="M136" i="16" s="1"/>
  <c r="M64" i="16"/>
  <c r="L125" i="16"/>
  <c r="L147" i="16" s="1"/>
  <c r="L75" i="16"/>
  <c r="N228" i="33"/>
  <c r="O51" i="39" s="1"/>
  <c r="O210" i="33"/>
  <c r="M121" i="39"/>
  <c r="M143" i="39" s="1"/>
  <c r="M71" i="39"/>
  <c r="K78" i="38"/>
  <c r="K128" i="38"/>
  <c r="K150" i="38" s="1"/>
  <c r="O138" i="31"/>
  <c r="P120" i="31"/>
  <c r="M408" i="30"/>
  <c r="N42" i="39" s="1"/>
  <c r="N329" i="30"/>
  <c r="M347" i="30"/>
  <c r="N40" i="39" s="1"/>
  <c r="L119" i="16"/>
  <c r="L141" i="16" s="1"/>
  <c r="L69" i="16"/>
  <c r="M271" i="30"/>
  <c r="N42" i="38" s="1"/>
  <c r="M210" i="30"/>
  <c r="N40" i="38" s="1"/>
  <c r="N192" i="30"/>
  <c r="N121" i="16"/>
  <c r="N71" i="16"/>
  <c r="M62" i="16"/>
  <c r="M112" i="16"/>
  <c r="M134" i="16" s="1"/>
  <c r="M45" i="16"/>
  <c r="M46" i="16"/>
  <c r="M44" i="16"/>
  <c r="M47" i="16"/>
  <c r="M43" i="16"/>
  <c r="M41" i="16"/>
  <c r="K128" i="16"/>
  <c r="K150" i="16" s="1"/>
  <c r="K78" i="16"/>
  <c r="L65" i="39"/>
  <c r="L115" i="39"/>
  <c r="L137" i="39" s="1"/>
  <c r="L54" i="39"/>
  <c r="K129" i="38"/>
  <c r="K151" i="38" s="1"/>
  <c r="K79" i="38"/>
  <c r="L118" i="38"/>
  <c r="L140" i="38" s="1"/>
  <c r="L68" i="38"/>
  <c r="L57" i="38"/>
  <c r="N400" i="32"/>
  <c r="M418" i="32"/>
  <c r="N50" i="39" s="1"/>
  <c r="O120" i="38"/>
  <c r="O142" i="38" s="1"/>
  <c r="O70" i="38"/>
  <c r="L65" i="38"/>
  <c r="L54" i="38"/>
  <c r="L115" i="38"/>
  <c r="L137" i="38" s="1"/>
  <c r="L117" i="39"/>
  <c r="L139" i="39" s="1"/>
  <c r="L56" i="39"/>
  <c r="L67" i="39"/>
  <c r="M72" i="39"/>
  <c r="M122" i="39"/>
  <c r="M144" i="39" s="1"/>
  <c r="K129" i="39"/>
  <c r="K151" i="39" s="1"/>
  <c r="K79" i="39"/>
  <c r="K77" i="38"/>
  <c r="K127" i="38"/>
  <c r="K149" i="38" s="1"/>
  <c r="M43" i="39"/>
  <c r="M45" i="39"/>
  <c r="M41" i="39"/>
  <c r="M44" i="39"/>
  <c r="M62" i="39"/>
  <c r="M112" i="39"/>
  <c r="M134" i="39" s="1"/>
  <c r="M46" i="39"/>
  <c r="M47" i="39"/>
  <c r="M44" i="38"/>
  <c r="M46" i="38"/>
  <c r="M62" i="38"/>
  <c r="M41" i="38"/>
  <c r="M47" i="38"/>
  <c r="M43" i="38"/>
  <c r="M112" i="38"/>
  <c r="M134" i="38" s="1"/>
  <c r="M45" i="38"/>
  <c r="O354" i="31"/>
  <c r="P336" i="31"/>
  <c r="O120" i="39"/>
  <c r="O142" i="39" s="1"/>
  <c r="O70" i="39"/>
  <c r="M354" i="32"/>
  <c r="N49" i="39" s="1"/>
  <c r="N336" i="32"/>
  <c r="P56" i="31"/>
  <c r="O74" i="31"/>
  <c r="N120" i="16"/>
  <c r="N70" i="16"/>
  <c r="K128" i="39"/>
  <c r="K150" i="39" s="1"/>
  <c r="K78" i="39"/>
  <c r="M64" i="39"/>
  <c r="M53" i="39"/>
  <c r="M114" i="39"/>
  <c r="M136" i="39" s="1"/>
  <c r="L117" i="16"/>
  <c r="L139" i="16" s="1"/>
  <c r="L56" i="16"/>
  <c r="L67" i="16"/>
  <c r="M53" i="38"/>
  <c r="M114" i="38"/>
  <c r="M136" i="38" s="1"/>
  <c r="M64" i="38"/>
  <c r="O418" i="31"/>
  <c r="P400" i="31"/>
  <c r="N123" i="39"/>
  <c r="N73" i="39"/>
  <c r="L69" i="38"/>
  <c r="L119" i="38"/>
  <c r="L141" i="38" s="1"/>
  <c r="K74" i="39"/>
  <c r="K124" i="39"/>
  <c r="K146" i="39" s="1"/>
  <c r="K126" i="38"/>
  <c r="K148" i="38" s="1"/>
  <c r="K76" i="38"/>
  <c r="L118" i="39"/>
  <c r="L140" i="39" s="1"/>
  <c r="L57" i="39"/>
  <c r="L68" i="39"/>
  <c r="L52" i="38"/>
  <c r="L63" i="38"/>
  <c r="L113" i="38"/>
  <c r="L135" i="38" s="1"/>
  <c r="K127" i="39"/>
  <c r="K149" i="39" s="1"/>
  <c r="K77" i="39"/>
  <c r="N151" i="33"/>
  <c r="O51" i="38" s="1"/>
  <c r="O133" i="33"/>
  <c r="L56" i="38"/>
  <c r="L67" i="38"/>
  <c r="L117" i="38"/>
  <c r="L139" i="38" s="1"/>
  <c r="N120" i="38"/>
  <c r="N70" i="38"/>
  <c r="L52" i="39"/>
  <c r="L63" i="39"/>
  <c r="L113" i="39"/>
  <c r="L135" i="39" s="1"/>
  <c r="O48" i="16"/>
  <c r="K79" i="16"/>
  <c r="K129" i="16"/>
  <c r="K151" i="16" s="1"/>
  <c r="L54" i="16"/>
  <c r="L115" i="16"/>
  <c r="L137" i="16" s="1"/>
  <c r="L65" i="16"/>
  <c r="P48" i="39" l="1"/>
  <c r="P48" i="16"/>
  <c r="L76" i="38"/>
  <c r="L126" i="38"/>
  <c r="L148" i="38" s="1"/>
  <c r="M113" i="16"/>
  <c r="M135" i="16" s="1"/>
  <c r="M63" i="16"/>
  <c r="M52" i="16"/>
  <c r="N112" i="39"/>
  <c r="N46" i="39"/>
  <c r="N41" i="39"/>
  <c r="N44" i="39"/>
  <c r="N43" i="39"/>
  <c r="N47" i="39"/>
  <c r="N62" i="39"/>
  <c r="N45" i="39"/>
  <c r="O74" i="32"/>
  <c r="P49" i="16" s="1"/>
  <c r="P56" i="32"/>
  <c r="N214" i="32"/>
  <c r="O49" i="38" s="1"/>
  <c r="O196" i="32"/>
  <c r="L77" i="16"/>
  <c r="L127" i="16"/>
  <c r="L149" i="16" s="1"/>
  <c r="N144" i="38"/>
  <c r="L74" i="38"/>
  <c r="L124" i="38"/>
  <c r="L146" i="38" s="1"/>
  <c r="M119" i="38"/>
  <c r="M141" i="38" s="1"/>
  <c r="M69" i="38"/>
  <c r="M65" i="16"/>
  <c r="M54" i="16"/>
  <c r="M115" i="16"/>
  <c r="M137" i="16" s="1"/>
  <c r="N408" i="30"/>
  <c r="O42" i="39" s="1"/>
  <c r="N347" i="30"/>
  <c r="O40" i="39" s="1"/>
  <c r="O329" i="30"/>
  <c r="O228" i="33"/>
  <c r="P51" i="39" s="1"/>
  <c r="P210" i="33"/>
  <c r="O71" i="16"/>
  <c r="O121" i="16"/>
  <c r="O143" i="16" s="1"/>
  <c r="N121" i="38"/>
  <c r="N71" i="38"/>
  <c r="L127" i="39"/>
  <c r="L149" i="39" s="1"/>
  <c r="L77" i="39"/>
  <c r="P214" i="31"/>
  <c r="Q196" i="31"/>
  <c r="M65" i="38"/>
  <c r="M115" i="38"/>
  <c r="M137" i="38" s="1"/>
  <c r="M54" i="38"/>
  <c r="M55" i="39"/>
  <c r="M66" i="39"/>
  <c r="M116" i="39"/>
  <c r="M138" i="39" s="1"/>
  <c r="M69" i="16"/>
  <c r="M119" i="16"/>
  <c r="M141" i="16" s="1"/>
  <c r="N143" i="16"/>
  <c r="N114" i="39"/>
  <c r="N64" i="39"/>
  <c r="N53" i="39"/>
  <c r="O73" i="39"/>
  <c r="O123" i="39"/>
  <c r="O145" i="39" s="1"/>
  <c r="L129" i="16"/>
  <c r="L151" i="16" s="1"/>
  <c r="L79" i="16"/>
  <c r="L74" i="16"/>
  <c r="L124" i="16"/>
  <c r="L146" i="16" s="1"/>
  <c r="P56" i="33"/>
  <c r="O74" i="33"/>
  <c r="P51" i="16" s="1"/>
  <c r="P48" i="38"/>
  <c r="M55" i="16"/>
  <c r="M66" i="16"/>
  <c r="M116" i="16"/>
  <c r="M138" i="16" s="1"/>
  <c r="N210" i="30"/>
  <c r="O40" i="38" s="1"/>
  <c r="N271" i="30"/>
  <c r="O42" i="38" s="1"/>
  <c r="O192" i="30"/>
  <c r="P138" i="31"/>
  <c r="Q120" i="31"/>
  <c r="Q260" i="31"/>
  <c r="P278" i="31"/>
  <c r="N138" i="32"/>
  <c r="O50" i="16" s="1"/>
  <c r="O120" i="32"/>
  <c r="O73" i="16"/>
  <c r="O123" i="16"/>
  <c r="O145" i="16" s="1"/>
  <c r="N121" i="39"/>
  <c r="N71" i="39"/>
  <c r="M125" i="38"/>
  <c r="M147" i="38" s="1"/>
  <c r="M75" i="38"/>
  <c r="M113" i="39"/>
  <c r="M135" i="39" s="1"/>
  <c r="M52" i="39"/>
  <c r="M63" i="39"/>
  <c r="L124" i="39"/>
  <c r="L146" i="39" s="1"/>
  <c r="L74" i="39"/>
  <c r="L128" i="16"/>
  <c r="L150" i="16" s="1"/>
  <c r="L78" i="16"/>
  <c r="P354" i="31"/>
  <c r="Q336" i="31"/>
  <c r="M57" i="38"/>
  <c r="M68" i="38"/>
  <c r="M118" i="38"/>
  <c r="M140" i="38" s="1"/>
  <c r="M117" i="39"/>
  <c r="M139" i="39" s="1"/>
  <c r="M56" i="39"/>
  <c r="M67" i="39"/>
  <c r="N122" i="39"/>
  <c r="N72" i="39"/>
  <c r="M57" i="16"/>
  <c r="M68" i="16"/>
  <c r="M118" i="16"/>
  <c r="M140" i="16" s="1"/>
  <c r="N112" i="38"/>
  <c r="N46" i="38"/>
  <c r="N45" i="38"/>
  <c r="N44" i="38"/>
  <c r="N43" i="38"/>
  <c r="N62" i="38"/>
  <c r="N47" i="38"/>
  <c r="N41" i="38"/>
  <c r="N122" i="16"/>
  <c r="N72" i="16"/>
  <c r="N142" i="39"/>
  <c r="L128" i="38"/>
  <c r="L150" i="38" s="1"/>
  <c r="L78" i="38"/>
  <c r="L79" i="39"/>
  <c r="L129" i="39"/>
  <c r="L151" i="39" s="1"/>
  <c r="L126" i="39"/>
  <c r="L148" i="39" s="1"/>
  <c r="L76" i="39"/>
  <c r="N145" i="39"/>
  <c r="N142" i="16"/>
  <c r="P120" i="39"/>
  <c r="P142" i="39" s="1"/>
  <c r="P70" i="39"/>
  <c r="M66" i="38"/>
  <c r="M116" i="38"/>
  <c r="M138" i="38" s="1"/>
  <c r="M55" i="38"/>
  <c r="M54" i="39"/>
  <c r="M65" i="39"/>
  <c r="M115" i="39"/>
  <c r="M137" i="39" s="1"/>
  <c r="L78" i="39"/>
  <c r="L128" i="39"/>
  <c r="L150" i="39" s="1"/>
  <c r="O400" i="32"/>
  <c r="N418" i="32"/>
  <c r="O50" i="39" s="1"/>
  <c r="M56" i="16"/>
  <c r="M67" i="16"/>
  <c r="M117" i="16"/>
  <c r="M139" i="16" s="1"/>
  <c r="N114" i="38"/>
  <c r="N53" i="38"/>
  <c r="N64" i="38"/>
  <c r="N73" i="30"/>
  <c r="O40" i="16" s="1"/>
  <c r="N134" i="30"/>
  <c r="O42" i="16" s="1"/>
  <c r="O55" i="30"/>
  <c r="O120" i="16"/>
  <c r="O142" i="16" s="1"/>
  <c r="O70" i="16"/>
  <c r="O151" i="33"/>
  <c r="P51" i="38" s="1"/>
  <c r="P133" i="33"/>
  <c r="O123" i="38"/>
  <c r="O145" i="38" s="1"/>
  <c r="O73" i="38"/>
  <c r="L126" i="16"/>
  <c r="L148" i="16" s="1"/>
  <c r="L76" i="16"/>
  <c r="P418" i="31"/>
  <c r="Q400" i="31"/>
  <c r="P120" i="16"/>
  <c r="P142" i="16" s="1"/>
  <c r="P70" i="16"/>
  <c r="M56" i="38"/>
  <c r="M117" i="38"/>
  <c r="M139" i="38" s="1"/>
  <c r="M67" i="38"/>
  <c r="M69" i="39"/>
  <c r="M119" i="39"/>
  <c r="M141" i="39" s="1"/>
  <c r="L129" i="38"/>
  <c r="L151" i="38" s="1"/>
  <c r="L79" i="38"/>
  <c r="N112" i="16"/>
  <c r="N46" i="16"/>
  <c r="N44" i="16"/>
  <c r="N43" i="16"/>
  <c r="N45" i="16"/>
  <c r="N62" i="16"/>
  <c r="N47" i="16"/>
  <c r="N41" i="16"/>
  <c r="O278" i="32"/>
  <c r="P50" i="38" s="1"/>
  <c r="P260" i="32"/>
  <c r="N145" i="38"/>
  <c r="N354" i="32"/>
  <c r="O49" i="39" s="1"/>
  <c r="O336" i="32"/>
  <c r="M52" i="38"/>
  <c r="M63" i="38"/>
  <c r="M113" i="38"/>
  <c r="M135" i="38" s="1"/>
  <c r="N142" i="38"/>
  <c r="M125" i="39"/>
  <c r="M147" i="39" s="1"/>
  <c r="M75" i="39"/>
  <c r="P74" i="31"/>
  <c r="Q56" i="31"/>
  <c r="M118" i="39"/>
  <c r="M140" i="39" s="1"/>
  <c r="M68" i="39"/>
  <c r="M57" i="39"/>
  <c r="M75" i="16"/>
  <c r="M125" i="16"/>
  <c r="M147" i="16" s="1"/>
  <c r="N114" i="16"/>
  <c r="N64" i="16"/>
  <c r="N53" i="16"/>
  <c r="N145" i="16"/>
  <c r="O72" i="38"/>
  <c r="O122" i="38"/>
  <c r="O144" i="38" s="1"/>
  <c r="L77" i="38"/>
  <c r="L127" i="38"/>
  <c r="L149" i="38" s="1"/>
  <c r="Q48" i="16" l="1"/>
  <c r="Q48" i="39"/>
  <c r="O134" i="30"/>
  <c r="P42" i="16" s="1"/>
  <c r="O73" i="30"/>
  <c r="P40" i="16" s="1"/>
  <c r="P55" i="30"/>
  <c r="M126" i="39"/>
  <c r="M148" i="39" s="1"/>
  <c r="M76" i="39"/>
  <c r="M79" i="16"/>
  <c r="M129" i="16"/>
  <c r="M151" i="16" s="1"/>
  <c r="O271" i="30"/>
  <c r="P42" i="38" s="1"/>
  <c r="O210" i="30"/>
  <c r="P40" i="38" s="1"/>
  <c r="P192" i="30"/>
  <c r="P74" i="33"/>
  <c r="Q51" i="16" s="1"/>
  <c r="Q56" i="33"/>
  <c r="O347" i="30"/>
  <c r="P40" i="39" s="1"/>
  <c r="O408" i="30"/>
  <c r="P42" i="39" s="1"/>
  <c r="P329" i="30"/>
  <c r="P74" i="32"/>
  <c r="Q49" i="16" s="1"/>
  <c r="Q56" i="32"/>
  <c r="N113" i="39"/>
  <c r="N63" i="39"/>
  <c r="N52" i="39"/>
  <c r="N115" i="38"/>
  <c r="N65" i="38"/>
  <c r="N54" i="38"/>
  <c r="M79" i="38"/>
  <c r="M129" i="38"/>
  <c r="M151" i="38" s="1"/>
  <c r="M74" i="39"/>
  <c r="M124" i="39"/>
  <c r="M146" i="39" s="1"/>
  <c r="O53" i="38"/>
  <c r="O64" i="38"/>
  <c r="O114" i="38"/>
  <c r="O136" i="38" s="1"/>
  <c r="M77" i="39"/>
  <c r="M127" i="39"/>
  <c r="M149" i="39" s="1"/>
  <c r="O45" i="39"/>
  <c r="O44" i="39"/>
  <c r="O47" i="39"/>
  <c r="O62" i="39"/>
  <c r="O112" i="39"/>
  <c r="O134" i="39" s="1"/>
  <c r="O46" i="39"/>
  <c r="O43" i="39"/>
  <c r="O41" i="39"/>
  <c r="P121" i="16"/>
  <c r="P71" i="16"/>
  <c r="N118" i="39"/>
  <c r="N68" i="39"/>
  <c r="N57" i="39"/>
  <c r="P278" i="32"/>
  <c r="Q50" i="38" s="1"/>
  <c r="Q260" i="32"/>
  <c r="N116" i="38"/>
  <c r="N55" i="38"/>
  <c r="N66" i="38"/>
  <c r="Q354" i="31"/>
  <c r="R336" i="31"/>
  <c r="P120" i="32"/>
  <c r="O138" i="32"/>
  <c r="P50" i="16" s="1"/>
  <c r="O47" i="38"/>
  <c r="O43" i="38"/>
  <c r="O41" i="38"/>
  <c r="O45" i="38"/>
  <c r="O44" i="38"/>
  <c r="O112" i="38"/>
  <c r="O134" i="38" s="1"/>
  <c r="O62" i="38"/>
  <c r="O46" i="38"/>
  <c r="N136" i="39"/>
  <c r="M76" i="38"/>
  <c r="M126" i="38"/>
  <c r="M148" i="38" s="1"/>
  <c r="O114" i="39"/>
  <c r="O136" i="39" s="1"/>
  <c r="O64" i="39"/>
  <c r="O53" i="39"/>
  <c r="N117" i="39"/>
  <c r="N67" i="39"/>
  <c r="N56" i="39"/>
  <c r="N134" i="39"/>
  <c r="P400" i="32"/>
  <c r="O418" i="32"/>
  <c r="P50" i="39" s="1"/>
  <c r="N117" i="38"/>
  <c r="N56" i="38"/>
  <c r="N67" i="38"/>
  <c r="N144" i="39"/>
  <c r="Q70" i="39"/>
  <c r="Q120" i="39"/>
  <c r="O122" i="16"/>
  <c r="O144" i="16" s="1"/>
  <c r="O72" i="16"/>
  <c r="N143" i="38"/>
  <c r="M74" i="16"/>
  <c r="M124" i="16"/>
  <c r="M146" i="16" s="1"/>
  <c r="O53" i="16"/>
  <c r="O114" i="16"/>
  <c r="O136" i="16" s="1"/>
  <c r="O64" i="16"/>
  <c r="M128" i="38"/>
  <c r="M150" i="38" s="1"/>
  <c r="M78" i="38"/>
  <c r="N125" i="16"/>
  <c r="N75" i="16"/>
  <c r="N113" i="16"/>
  <c r="N52" i="16"/>
  <c r="N63" i="16"/>
  <c r="P151" i="33"/>
  <c r="Q51" i="38" s="1"/>
  <c r="Q133" i="33"/>
  <c r="N144" i="16"/>
  <c r="N118" i="38"/>
  <c r="N68" i="38"/>
  <c r="N57" i="38"/>
  <c r="M76" i="16"/>
  <c r="M126" i="16"/>
  <c r="M148" i="16" s="1"/>
  <c r="N115" i="16"/>
  <c r="N65" i="16"/>
  <c r="N54" i="16"/>
  <c r="M128" i="16"/>
  <c r="M150" i="16" s="1"/>
  <c r="M78" i="16"/>
  <c r="M129" i="39"/>
  <c r="M151" i="39" s="1"/>
  <c r="M79" i="39"/>
  <c r="N116" i="16"/>
  <c r="N66" i="16"/>
  <c r="N55" i="16"/>
  <c r="N134" i="16"/>
  <c r="Q74" i="31"/>
  <c r="R56" i="31"/>
  <c r="M74" i="38"/>
  <c r="M124" i="38"/>
  <c r="M146" i="38" s="1"/>
  <c r="N69" i="16"/>
  <c r="N119" i="16"/>
  <c r="P123" i="38"/>
  <c r="P73" i="38"/>
  <c r="N125" i="38"/>
  <c r="N75" i="38"/>
  <c r="N113" i="38"/>
  <c r="N63" i="38"/>
  <c r="N52" i="38"/>
  <c r="N134" i="38"/>
  <c r="M78" i="39"/>
  <c r="M128" i="39"/>
  <c r="M150" i="39" s="1"/>
  <c r="R260" i="31"/>
  <c r="Q278" i="31"/>
  <c r="M77" i="16"/>
  <c r="M127" i="16"/>
  <c r="M149" i="16" s="1"/>
  <c r="Q214" i="31"/>
  <c r="R196" i="31"/>
  <c r="N69" i="39"/>
  <c r="N119" i="39"/>
  <c r="M127" i="38"/>
  <c r="M149" i="38" s="1"/>
  <c r="M77" i="38"/>
  <c r="O45" i="16"/>
  <c r="O62" i="16"/>
  <c r="O46" i="16"/>
  <c r="O47" i="16"/>
  <c r="O112" i="16"/>
  <c r="O134" i="16" s="1"/>
  <c r="O43" i="16"/>
  <c r="O44" i="16"/>
  <c r="O41" i="16"/>
  <c r="P122" i="38"/>
  <c r="P144" i="38" s="1"/>
  <c r="P72" i="38"/>
  <c r="P336" i="32"/>
  <c r="O354" i="32"/>
  <c r="P49" i="39" s="1"/>
  <c r="N69" i="38"/>
  <c r="N119" i="38"/>
  <c r="R120" i="31"/>
  <c r="Q138" i="31"/>
  <c r="P70" i="38"/>
  <c r="P120" i="38"/>
  <c r="Q48" i="38"/>
  <c r="P228" i="33"/>
  <c r="Q51" i="39" s="1"/>
  <c r="Q210" i="33"/>
  <c r="O214" i="32"/>
  <c r="P49" i="38" s="1"/>
  <c r="P196" i="32"/>
  <c r="N115" i="39"/>
  <c r="N65" i="39"/>
  <c r="N54" i="39"/>
  <c r="O72" i="39"/>
  <c r="O122" i="39"/>
  <c r="O144" i="39" s="1"/>
  <c r="N118" i="16"/>
  <c r="N68" i="16"/>
  <c r="N57" i="16"/>
  <c r="Q120" i="16"/>
  <c r="Q142" i="16" s="1"/>
  <c r="Q70" i="16"/>
  <c r="R400" i="31"/>
  <c r="Q418" i="31"/>
  <c r="N136" i="38"/>
  <c r="N136" i="16"/>
  <c r="O121" i="39"/>
  <c r="O143" i="39" s="1"/>
  <c r="O71" i="39"/>
  <c r="N117" i="16"/>
  <c r="N67" i="16"/>
  <c r="N56" i="16"/>
  <c r="N143" i="39"/>
  <c r="P73" i="16"/>
  <c r="P123" i="16"/>
  <c r="N125" i="39"/>
  <c r="N75" i="39"/>
  <c r="P73" i="39"/>
  <c r="P123" i="39"/>
  <c r="O121" i="38"/>
  <c r="O143" i="38" s="1"/>
  <c r="O71" i="38"/>
  <c r="N116" i="39"/>
  <c r="N55" i="39"/>
  <c r="N66" i="39"/>
  <c r="P145" i="16" l="1"/>
  <c r="N127" i="16"/>
  <c r="N77" i="16"/>
  <c r="P408" i="30"/>
  <c r="Q42" i="39" s="1"/>
  <c r="P347" i="30"/>
  <c r="Q40" i="39" s="1"/>
  <c r="Q329" i="30"/>
  <c r="Q123" i="39"/>
  <c r="Q73" i="39"/>
  <c r="O115" i="16"/>
  <c r="O137" i="16" s="1"/>
  <c r="O54" i="16"/>
  <c r="O65" i="16"/>
  <c r="R278" i="31"/>
  <c r="S260" i="31"/>
  <c r="N135" i="38"/>
  <c r="N140" i="38"/>
  <c r="N135" i="16"/>
  <c r="O75" i="16"/>
  <c r="O125" i="16"/>
  <c r="O147" i="16" s="1"/>
  <c r="N139" i="38"/>
  <c r="O54" i="38"/>
  <c r="O115" i="38"/>
  <c r="O137" i="38" s="1"/>
  <c r="O65" i="38"/>
  <c r="N127" i="38"/>
  <c r="N77" i="38"/>
  <c r="O66" i="39"/>
  <c r="O55" i="39"/>
  <c r="O116" i="39"/>
  <c r="O138" i="39" s="1"/>
  <c r="P114" i="39"/>
  <c r="P64" i="39"/>
  <c r="P53" i="39"/>
  <c r="Q228" i="33"/>
  <c r="R51" i="39" s="1"/>
  <c r="B51" i="39" s="1"/>
  <c r="B73" i="39" s="1"/>
  <c r="R210" i="33"/>
  <c r="N126" i="16"/>
  <c r="N76" i="16"/>
  <c r="N126" i="39"/>
  <c r="N76" i="39"/>
  <c r="Q70" i="38"/>
  <c r="Q120" i="38"/>
  <c r="Q142" i="38" s="1"/>
  <c r="N141" i="39"/>
  <c r="Q142" i="39"/>
  <c r="P72" i="39"/>
  <c r="P122" i="39"/>
  <c r="P144" i="39" s="1"/>
  <c r="N139" i="39"/>
  <c r="O119" i="38"/>
  <c r="O141" i="38" s="1"/>
  <c r="O69" i="38"/>
  <c r="N138" i="38"/>
  <c r="P143" i="16"/>
  <c r="O56" i="39"/>
  <c r="O67" i="39"/>
  <c r="O117" i="39"/>
  <c r="O139" i="39" s="1"/>
  <c r="N124" i="39"/>
  <c r="N74" i="39"/>
  <c r="P44" i="39"/>
  <c r="P62" i="39"/>
  <c r="P47" i="39"/>
  <c r="P46" i="39"/>
  <c r="P45" i="39"/>
  <c r="P112" i="39"/>
  <c r="P41" i="39"/>
  <c r="P43" i="39"/>
  <c r="R418" i="31"/>
  <c r="S400" i="31"/>
  <c r="N124" i="16"/>
  <c r="N74" i="16"/>
  <c r="N128" i="38"/>
  <c r="N78" i="38"/>
  <c r="O63" i="38"/>
  <c r="O113" i="38"/>
  <c r="O135" i="38" s="1"/>
  <c r="O52" i="38"/>
  <c r="P145" i="39"/>
  <c r="N129" i="16"/>
  <c r="N79" i="16"/>
  <c r="P142" i="38"/>
  <c r="P71" i="39"/>
  <c r="P121" i="39"/>
  <c r="O69" i="16"/>
  <c r="O119" i="16"/>
  <c r="O141" i="16" s="1"/>
  <c r="N138" i="16"/>
  <c r="N137" i="16"/>
  <c r="P418" i="32"/>
  <c r="Q50" i="39" s="1"/>
  <c r="Q400" i="32"/>
  <c r="O118" i="38"/>
  <c r="O140" i="38" s="1"/>
  <c r="O68" i="38"/>
  <c r="O57" i="38"/>
  <c r="P122" i="16"/>
  <c r="P72" i="16"/>
  <c r="Q278" i="32"/>
  <c r="R50" i="38" s="1"/>
  <c r="B50" i="38" s="1"/>
  <c r="B72" i="38" s="1"/>
  <c r="R260" i="32"/>
  <c r="O52" i="39"/>
  <c r="O113" i="39"/>
  <c r="O135" i="39" s="1"/>
  <c r="O63" i="39"/>
  <c r="Q74" i="33"/>
  <c r="R51" i="16" s="1"/>
  <c r="B51" i="16" s="1"/>
  <c r="B73" i="16" s="1"/>
  <c r="B14" i="24" s="1"/>
  <c r="H14" i="24" s="1"/>
  <c r="R56" i="33"/>
  <c r="N138" i="39"/>
  <c r="R214" i="31"/>
  <c r="S196" i="31"/>
  <c r="N147" i="38"/>
  <c r="R74" i="31"/>
  <c r="S56" i="31"/>
  <c r="Q151" i="33"/>
  <c r="R51" i="38" s="1"/>
  <c r="B51" i="38" s="1"/>
  <c r="B73" i="38" s="1"/>
  <c r="R133" i="33"/>
  <c r="N147" i="16"/>
  <c r="O125" i="39"/>
  <c r="O147" i="39" s="1"/>
  <c r="O75" i="39"/>
  <c r="P138" i="32"/>
  <c r="Q50" i="16" s="1"/>
  <c r="Q120" i="32"/>
  <c r="Q122" i="38"/>
  <c r="Q144" i="38" s="1"/>
  <c r="Q72" i="38"/>
  <c r="O115" i="39"/>
  <c r="O137" i="39" s="1"/>
  <c r="O65" i="39"/>
  <c r="O54" i="39"/>
  <c r="N126" i="38"/>
  <c r="N76" i="38"/>
  <c r="Q123" i="16"/>
  <c r="Q145" i="16" s="1"/>
  <c r="Q73" i="16"/>
  <c r="O118" i="16"/>
  <c r="O140" i="16" s="1"/>
  <c r="O68" i="16"/>
  <c r="O57" i="16"/>
  <c r="N128" i="16"/>
  <c r="N78" i="16"/>
  <c r="N137" i="39"/>
  <c r="R48" i="38"/>
  <c r="B48" i="38" s="1"/>
  <c r="B70" i="38" s="1"/>
  <c r="R48" i="16"/>
  <c r="B48" i="16" s="1"/>
  <c r="B70" i="16" s="1"/>
  <c r="Q123" i="38"/>
  <c r="Q145" i="38" s="1"/>
  <c r="Q73" i="38"/>
  <c r="R354" i="31"/>
  <c r="S48" i="39" s="1"/>
  <c r="S336" i="31"/>
  <c r="O68" i="39"/>
  <c r="O118" i="39"/>
  <c r="O140" i="39" s="1"/>
  <c r="O57" i="39"/>
  <c r="N135" i="39"/>
  <c r="P210" i="30"/>
  <c r="Q40" i="38" s="1"/>
  <c r="P271" i="30"/>
  <c r="Q42" i="38" s="1"/>
  <c r="Q192" i="30"/>
  <c r="P134" i="30"/>
  <c r="Q42" i="16" s="1"/>
  <c r="Q55" i="30"/>
  <c r="P73" i="30"/>
  <c r="Q40" i="16" s="1"/>
  <c r="N140" i="39"/>
  <c r="P214" i="32"/>
  <c r="Q49" i="38" s="1"/>
  <c r="Q196" i="32"/>
  <c r="R138" i="31"/>
  <c r="S120" i="31"/>
  <c r="O56" i="16"/>
  <c r="O117" i="16"/>
  <c r="O139" i="16" s="1"/>
  <c r="O67" i="16"/>
  <c r="N124" i="38"/>
  <c r="N74" i="38"/>
  <c r="P145" i="38"/>
  <c r="N129" i="38"/>
  <c r="N79" i="38"/>
  <c r="O55" i="38"/>
  <c r="O116" i="38"/>
  <c r="O138" i="38" s="1"/>
  <c r="O66" i="38"/>
  <c r="R48" i="39"/>
  <c r="B48" i="39" s="1"/>
  <c r="B70" i="39" s="1"/>
  <c r="N129" i="39"/>
  <c r="N79" i="39"/>
  <c r="Q74" i="32"/>
  <c r="R49" i="16" s="1"/>
  <c r="B49" i="16" s="1"/>
  <c r="B71" i="16" s="1"/>
  <c r="B13" i="24" s="1"/>
  <c r="H13" i="24" s="1"/>
  <c r="R56" i="32"/>
  <c r="P112" i="38"/>
  <c r="P45" i="38"/>
  <c r="P41" i="38"/>
  <c r="P62" i="38"/>
  <c r="P47" i="38"/>
  <c r="P46" i="38"/>
  <c r="P44" i="38"/>
  <c r="P43" i="38"/>
  <c r="P45" i="16"/>
  <c r="P112" i="16"/>
  <c r="P134" i="16" s="1"/>
  <c r="P47" i="16"/>
  <c r="P44" i="16"/>
  <c r="P62" i="16"/>
  <c r="P41" i="16"/>
  <c r="P46" i="16"/>
  <c r="P43" i="16"/>
  <c r="N139" i="16"/>
  <c r="O55" i="16"/>
  <c r="O66" i="16"/>
  <c r="O116" i="16"/>
  <c r="O138" i="16" s="1"/>
  <c r="O119" i="39"/>
  <c r="O141" i="39" s="1"/>
  <c r="O69" i="39"/>
  <c r="P354" i="32"/>
  <c r="Q49" i="39" s="1"/>
  <c r="Q336" i="32"/>
  <c r="N140" i="16"/>
  <c r="N127" i="39"/>
  <c r="N77" i="39"/>
  <c r="N147" i="39"/>
  <c r="P121" i="38"/>
  <c r="P143" i="38" s="1"/>
  <c r="P71" i="38"/>
  <c r="N141" i="38"/>
  <c r="O113" i="16"/>
  <c r="O135" i="16" s="1"/>
  <c r="O52" i="16"/>
  <c r="O63" i="16"/>
  <c r="N141" i="16"/>
  <c r="N128" i="39"/>
  <c r="N78" i="39"/>
  <c r="O56" i="38"/>
  <c r="O117" i="38"/>
  <c r="O139" i="38" s="1"/>
  <c r="O67" i="38"/>
  <c r="O125" i="38"/>
  <c r="O147" i="38" s="1"/>
  <c r="O75" i="38"/>
  <c r="N137" i="38"/>
  <c r="Q121" i="16"/>
  <c r="Q143" i="16" s="1"/>
  <c r="Q71" i="16"/>
  <c r="P114" i="38"/>
  <c r="P64" i="38"/>
  <c r="P53" i="38"/>
  <c r="P64" i="16"/>
  <c r="P114" i="16"/>
  <c r="P136" i="16" s="1"/>
  <c r="P53" i="16"/>
  <c r="Q145" i="39" l="1"/>
  <c r="S48" i="38"/>
  <c r="R74" i="32"/>
  <c r="S49" i="16" s="1"/>
  <c r="S56" i="32"/>
  <c r="O127" i="38"/>
  <c r="O149" i="38" s="1"/>
  <c r="O77" i="38"/>
  <c r="P118" i="39"/>
  <c r="P140" i="39" s="1"/>
  <c r="P68" i="39"/>
  <c r="P57" i="39"/>
  <c r="P68" i="16"/>
  <c r="P57" i="16"/>
  <c r="P118" i="16"/>
  <c r="P66" i="38"/>
  <c r="P116" i="38"/>
  <c r="P138" i="38" s="1"/>
  <c r="P55" i="38"/>
  <c r="R121" i="16"/>
  <c r="R143" i="16" s="1"/>
  <c r="R71" i="16"/>
  <c r="Q214" i="32"/>
  <c r="R49" i="38" s="1"/>
  <c r="B49" i="38" s="1"/>
  <c r="B71" i="38" s="1"/>
  <c r="R196" i="32"/>
  <c r="Q53" i="16"/>
  <c r="Q64" i="16"/>
  <c r="Q114" i="16"/>
  <c r="Q136" i="16" s="1"/>
  <c r="R70" i="38"/>
  <c r="R120" i="38"/>
  <c r="P69" i="39"/>
  <c r="P119" i="39"/>
  <c r="O128" i="39"/>
  <c r="O150" i="39" s="1"/>
  <c r="O78" i="39"/>
  <c r="N148" i="16"/>
  <c r="O124" i="16"/>
  <c r="O146" i="16" s="1"/>
  <c r="O74" i="16"/>
  <c r="P118" i="38"/>
  <c r="P68" i="38"/>
  <c r="P57" i="38"/>
  <c r="Q121" i="38"/>
  <c r="Q71" i="38"/>
  <c r="Q271" i="30"/>
  <c r="R42" i="38" s="1"/>
  <c r="B42" i="38" s="1"/>
  <c r="B64" i="38" s="1"/>
  <c r="Q210" i="30"/>
  <c r="R40" i="38" s="1"/>
  <c r="B40" i="38" s="1"/>
  <c r="B62" i="38" s="1"/>
  <c r="R192" i="30"/>
  <c r="S354" i="31"/>
  <c r="T336" i="31"/>
  <c r="S214" i="31"/>
  <c r="T196" i="31"/>
  <c r="O124" i="39"/>
  <c r="O146" i="39" s="1"/>
  <c r="O74" i="39"/>
  <c r="N151" i="16"/>
  <c r="S418" i="31"/>
  <c r="T400" i="31"/>
  <c r="R228" i="33"/>
  <c r="S51" i="39" s="1"/>
  <c r="S210" i="33"/>
  <c r="R120" i="16"/>
  <c r="R70" i="16"/>
  <c r="O128" i="38"/>
  <c r="O150" i="38" s="1"/>
  <c r="O78" i="38"/>
  <c r="P113" i="16"/>
  <c r="P135" i="16" s="1"/>
  <c r="P63" i="16"/>
  <c r="P52" i="16"/>
  <c r="P69" i="38"/>
  <c r="P119" i="38"/>
  <c r="N146" i="38"/>
  <c r="Q114" i="38"/>
  <c r="Q136" i="38" s="1"/>
  <c r="Q64" i="38"/>
  <c r="Q53" i="38"/>
  <c r="S70" i="39"/>
  <c r="S120" i="39"/>
  <c r="S142" i="39" s="1"/>
  <c r="R151" i="33"/>
  <c r="S51" i="38" s="1"/>
  <c r="S133" i="33"/>
  <c r="S120" i="38"/>
  <c r="S142" i="38" s="1"/>
  <c r="S70" i="38"/>
  <c r="R278" i="32"/>
  <c r="S50" i="38" s="1"/>
  <c r="S260" i="32"/>
  <c r="R400" i="32"/>
  <c r="Q418" i="32"/>
  <c r="R50" i="39" s="1"/>
  <c r="B50" i="39" s="1"/>
  <c r="B72" i="39" s="1"/>
  <c r="P55" i="39"/>
  <c r="P116" i="39"/>
  <c r="P66" i="39"/>
  <c r="R73" i="39"/>
  <c r="R123" i="39"/>
  <c r="T260" i="31"/>
  <c r="S278" i="31"/>
  <c r="N149" i="16"/>
  <c r="Q121" i="39"/>
  <c r="Q143" i="39" s="1"/>
  <c r="Q71" i="39"/>
  <c r="P65" i="16"/>
  <c r="P115" i="16"/>
  <c r="P54" i="16"/>
  <c r="P115" i="38"/>
  <c r="P65" i="38"/>
  <c r="P54" i="38"/>
  <c r="O126" i="16"/>
  <c r="O148" i="16" s="1"/>
  <c r="O76" i="16"/>
  <c r="P136" i="38"/>
  <c r="P125" i="16"/>
  <c r="P75" i="16"/>
  <c r="N149" i="39"/>
  <c r="P55" i="16"/>
  <c r="P66" i="16"/>
  <c r="P116" i="16"/>
  <c r="N151" i="39"/>
  <c r="Q44" i="38"/>
  <c r="Q62" i="38"/>
  <c r="Q45" i="38"/>
  <c r="Q112" i="38"/>
  <c r="Q134" i="38" s="1"/>
  <c r="Q47" i="38"/>
  <c r="Q46" i="38"/>
  <c r="Q41" i="38"/>
  <c r="Q43" i="38"/>
  <c r="Q138" i="32"/>
  <c r="R50" i="16" s="1"/>
  <c r="B50" i="16" s="1"/>
  <c r="B72" i="16" s="1"/>
  <c r="R120" i="32"/>
  <c r="R123" i="38"/>
  <c r="R73" i="38"/>
  <c r="R122" i="38"/>
  <c r="R144" i="38" s="1"/>
  <c r="R72" i="38"/>
  <c r="Q122" i="39"/>
  <c r="Q72" i="39"/>
  <c r="P143" i="39"/>
  <c r="N150" i="38"/>
  <c r="P54" i="39"/>
  <c r="P65" i="39"/>
  <c r="P115" i="39"/>
  <c r="P125" i="39"/>
  <c r="P75" i="39"/>
  <c r="N149" i="38"/>
  <c r="O127" i="16"/>
  <c r="O149" i="16" s="1"/>
  <c r="O77" i="16"/>
  <c r="P119" i="16"/>
  <c r="P69" i="16"/>
  <c r="P52" i="38"/>
  <c r="P63" i="38"/>
  <c r="P113" i="38"/>
  <c r="P135" i="38" s="1"/>
  <c r="R70" i="39"/>
  <c r="R120" i="39"/>
  <c r="N151" i="38"/>
  <c r="Q72" i="16"/>
  <c r="Q122" i="16"/>
  <c r="Q144" i="16" s="1"/>
  <c r="S74" i="31"/>
  <c r="T56" i="31"/>
  <c r="P113" i="39"/>
  <c r="P63" i="39"/>
  <c r="P52" i="39"/>
  <c r="Q53" i="39"/>
  <c r="Q114" i="39"/>
  <c r="Q136" i="39" s="1"/>
  <c r="Q64" i="39"/>
  <c r="P117" i="38"/>
  <c r="P139" i="38" s="1"/>
  <c r="P56" i="38"/>
  <c r="P67" i="38"/>
  <c r="O128" i="16"/>
  <c r="O150" i="16" s="1"/>
  <c r="O78" i="16"/>
  <c r="N150" i="16"/>
  <c r="N148" i="38"/>
  <c r="S48" i="16"/>
  <c r="R74" i="33"/>
  <c r="S51" i="16" s="1"/>
  <c r="S56" i="33"/>
  <c r="P144" i="16"/>
  <c r="P134" i="39"/>
  <c r="N146" i="39"/>
  <c r="N148" i="39"/>
  <c r="P136" i="39"/>
  <c r="Q408" i="30"/>
  <c r="R42" i="39" s="1"/>
  <c r="B42" i="39" s="1"/>
  <c r="B64" i="39" s="1"/>
  <c r="Q347" i="30"/>
  <c r="R40" i="39" s="1"/>
  <c r="B40" i="39" s="1"/>
  <c r="B62" i="39" s="1"/>
  <c r="R329" i="30"/>
  <c r="Q134" i="30"/>
  <c r="R42" i="16" s="1"/>
  <c r="B42" i="16" s="1"/>
  <c r="B64" i="16" s="1"/>
  <c r="B8" i="42" s="1"/>
  <c r="H8" i="42" s="1"/>
  <c r="Q73" i="30"/>
  <c r="R40" i="16" s="1"/>
  <c r="B40" i="16" s="1"/>
  <c r="B62" i="16" s="1"/>
  <c r="R55" i="30"/>
  <c r="O77" i="39"/>
  <c r="O127" i="39"/>
  <c r="O149" i="39" s="1"/>
  <c r="N150" i="39"/>
  <c r="P75" i="38"/>
  <c r="P125" i="38"/>
  <c r="P147" i="38" s="1"/>
  <c r="Q354" i="32"/>
  <c r="R49" i="39" s="1"/>
  <c r="B49" i="39" s="1"/>
  <c r="B71" i="39" s="1"/>
  <c r="R336" i="32"/>
  <c r="P117" i="16"/>
  <c r="P139" i="16" s="1"/>
  <c r="P56" i="16"/>
  <c r="P67" i="16"/>
  <c r="P134" i="38"/>
  <c r="T120" i="31"/>
  <c r="S138" i="31"/>
  <c r="Q44" i="16"/>
  <c r="Q62" i="16"/>
  <c r="Q41" i="16"/>
  <c r="Q112" i="16"/>
  <c r="Q134" i="16" s="1"/>
  <c r="Q43" i="16"/>
  <c r="Q46" i="16"/>
  <c r="Q47" i="16"/>
  <c r="Q45" i="16"/>
  <c r="O129" i="39"/>
  <c r="O151" i="39" s="1"/>
  <c r="O79" i="39"/>
  <c r="O129" i="16"/>
  <c r="O151" i="16" s="1"/>
  <c r="O79" i="16"/>
  <c r="O126" i="39"/>
  <c r="O148" i="39" s="1"/>
  <c r="O76" i="39"/>
  <c r="R123" i="16"/>
  <c r="R145" i="16" s="1"/>
  <c r="R73" i="16"/>
  <c r="O129" i="38"/>
  <c r="O151" i="38" s="1"/>
  <c r="O79" i="38"/>
  <c r="O124" i="38"/>
  <c r="O146" i="38" s="1"/>
  <c r="O74" i="38"/>
  <c r="N146" i="16"/>
  <c r="P56" i="39"/>
  <c r="P67" i="39"/>
  <c r="P117" i="39"/>
  <c r="O126" i="38"/>
  <c r="O148" i="38" s="1"/>
  <c r="O76" i="38"/>
  <c r="Q41" i="39"/>
  <c r="Q45" i="39"/>
  <c r="Q47" i="39"/>
  <c r="Q62" i="39"/>
  <c r="Q46" i="39"/>
  <c r="Q112" i="39"/>
  <c r="Q134" i="39" s="1"/>
  <c r="Q43" i="39"/>
  <c r="Q44" i="39"/>
  <c r="P128" i="39" l="1"/>
  <c r="P78" i="39"/>
  <c r="Q143" i="38"/>
  <c r="P127" i="38"/>
  <c r="P77" i="38"/>
  <c r="Q66" i="16"/>
  <c r="Q116" i="16"/>
  <c r="Q138" i="16" s="1"/>
  <c r="Q55" i="16"/>
  <c r="Q125" i="39"/>
  <c r="Q147" i="39" s="1"/>
  <c r="Q75" i="39"/>
  <c r="P135" i="39"/>
  <c r="P137" i="39"/>
  <c r="Q144" i="39"/>
  <c r="Q52" i="38"/>
  <c r="Q113" i="38"/>
  <c r="Q135" i="38" s="1"/>
  <c r="Q63" i="38"/>
  <c r="P147" i="16"/>
  <c r="P126" i="16"/>
  <c r="P148" i="16" s="1"/>
  <c r="P76" i="16"/>
  <c r="T278" i="31"/>
  <c r="U260" i="31"/>
  <c r="R122" i="39"/>
  <c r="R144" i="39" s="1"/>
  <c r="R72" i="39"/>
  <c r="P141" i="38"/>
  <c r="R142" i="16"/>
  <c r="T418" i="31"/>
  <c r="U400" i="31"/>
  <c r="T48" i="38"/>
  <c r="P129" i="38"/>
  <c r="P151" i="38" s="1"/>
  <c r="P79" i="38"/>
  <c r="S73" i="38"/>
  <c r="S123" i="38"/>
  <c r="S145" i="38" s="1"/>
  <c r="Q56" i="16"/>
  <c r="Q67" i="16"/>
  <c r="Q117" i="16"/>
  <c r="Q139" i="16" s="1"/>
  <c r="R354" i="32"/>
  <c r="S49" i="39" s="1"/>
  <c r="S336" i="32"/>
  <c r="R142" i="39"/>
  <c r="Q68" i="38"/>
  <c r="Q118" i="38"/>
  <c r="Q140" i="38" s="1"/>
  <c r="Q57" i="38"/>
  <c r="P138" i="16"/>
  <c r="P137" i="16"/>
  <c r="R145" i="39"/>
  <c r="R418" i="32"/>
  <c r="S50" i="39" s="1"/>
  <c r="S400" i="32"/>
  <c r="T354" i="31"/>
  <c r="U336" i="31"/>
  <c r="P141" i="39"/>
  <c r="Q63" i="39"/>
  <c r="Q52" i="39"/>
  <c r="Q113" i="39"/>
  <c r="Q135" i="39" s="1"/>
  <c r="Q66" i="39"/>
  <c r="Q116" i="39"/>
  <c r="Q138" i="39" s="1"/>
  <c r="Q55" i="39"/>
  <c r="Q65" i="39"/>
  <c r="Q115" i="39"/>
  <c r="Q137" i="39" s="1"/>
  <c r="Q54" i="39"/>
  <c r="Q119" i="16"/>
  <c r="Q141" i="16" s="1"/>
  <c r="Q69" i="16"/>
  <c r="U120" i="31"/>
  <c r="T138" i="31"/>
  <c r="R71" i="39"/>
  <c r="R121" i="39"/>
  <c r="R73" i="30"/>
  <c r="S40" i="16" s="1"/>
  <c r="R134" i="30"/>
  <c r="S42" i="16" s="1"/>
  <c r="S55" i="30"/>
  <c r="P78" i="38"/>
  <c r="P128" i="38"/>
  <c r="T74" i="31"/>
  <c r="U56" i="31"/>
  <c r="P126" i="39"/>
  <c r="P148" i="39" s="1"/>
  <c r="P76" i="39"/>
  <c r="Q69" i="38"/>
  <c r="Q119" i="38"/>
  <c r="Q141" i="38" s="1"/>
  <c r="S278" i="32"/>
  <c r="T50" i="38" s="1"/>
  <c r="T260" i="32"/>
  <c r="P74" i="16"/>
  <c r="P124" i="16"/>
  <c r="T48" i="39"/>
  <c r="P140" i="38"/>
  <c r="Q75" i="16"/>
  <c r="Q125" i="16"/>
  <c r="Q147" i="16" s="1"/>
  <c r="P140" i="16"/>
  <c r="R53" i="39"/>
  <c r="B53" i="39" s="1"/>
  <c r="B75" i="39" s="1"/>
  <c r="R114" i="39"/>
  <c r="R136" i="39" s="1"/>
  <c r="R64" i="39"/>
  <c r="S70" i="16"/>
  <c r="S120" i="16"/>
  <c r="S142" i="16" s="1"/>
  <c r="P141" i="16"/>
  <c r="Q118" i="16"/>
  <c r="Q140" i="16" s="1"/>
  <c r="Q68" i="16"/>
  <c r="Q57" i="16"/>
  <c r="R44" i="16"/>
  <c r="B44" i="16" s="1"/>
  <c r="B66" i="16" s="1"/>
  <c r="B10" i="42" s="1"/>
  <c r="H10" i="42" s="1"/>
  <c r="R45" i="16"/>
  <c r="B45" i="16" s="1"/>
  <c r="B67" i="16" s="1"/>
  <c r="B11" i="42" s="1"/>
  <c r="H11" i="42" s="1"/>
  <c r="R41" i="16"/>
  <c r="B41" i="16" s="1"/>
  <c r="B63" i="16" s="1"/>
  <c r="B7" i="42" s="1"/>
  <c r="H7" i="42" s="1"/>
  <c r="L7" i="42" s="1"/>
  <c r="I295" i="18" s="1"/>
  <c r="R46" i="16"/>
  <c r="B46" i="16" s="1"/>
  <c r="B68" i="16" s="1"/>
  <c r="B12" i="42" s="1"/>
  <c r="H12" i="42" s="1"/>
  <c r="R47" i="16"/>
  <c r="B47" i="16" s="1"/>
  <c r="R112" i="16"/>
  <c r="R134" i="16" s="1"/>
  <c r="R62" i="16"/>
  <c r="R43" i="16"/>
  <c r="B43" i="16" s="1"/>
  <c r="B65" i="16" s="1"/>
  <c r="B9" i="42" s="1"/>
  <c r="H9" i="42" s="1"/>
  <c r="T48" i="16"/>
  <c r="P77" i="16"/>
  <c r="P127" i="16"/>
  <c r="P149" i="16" s="1"/>
  <c r="S72" i="38"/>
  <c r="S122" i="38"/>
  <c r="S144" i="38" s="1"/>
  <c r="Q75" i="38"/>
  <c r="Q125" i="38"/>
  <c r="R271" i="30"/>
  <c r="S42" i="38" s="1"/>
  <c r="S192" i="30"/>
  <c r="R210" i="30"/>
  <c r="S40" i="38" s="1"/>
  <c r="R214" i="32"/>
  <c r="S49" i="38" s="1"/>
  <c r="S196" i="32"/>
  <c r="P79" i="16"/>
  <c r="P129" i="16"/>
  <c r="T56" i="32"/>
  <c r="S74" i="32"/>
  <c r="T49" i="16" s="1"/>
  <c r="Q118" i="39"/>
  <c r="Q68" i="39"/>
  <c r="Q57" i="39"/>
  <c r="R53" i="16"/>
  <c r="B53" i="16" s="1"/>
  <c r="B75" i="16" s="1"/>
  <c r="B32" i="24" s="1"/>
  <c r="R64" i="16"/>
  <c r="R114" i="16"/>
  <c r="R145" i="38"/>
  <c r="Q56" i="38"/>
  <c r="Q117" i="38"/>
  <c r="Q139" i="38" s="1"/>
  <c r="Q67" i="38"/>
  <c r="R112" i="38"/>
  <c r="R43" i="38"/>
  <c r="B43" i="38" s="1"/>
  <c r="B65" i="38" s="1"/>
  <c r="R62" i="38"/>
  <c r="R41" i="38"/>
  <c r="B41" i="38" s="1"/>
  <c r="B63" i="38" s="1"/>
  <c r="R47" i="38"/>
  <c r="B47" i="38" s="1"/>
  <c r="R45" i="38"/>
  <c r="B45" i="38" s="1"/>
  <c r="B67" i="38" s="1"/>
  <c r="R46" i="38"/>
  <c r="B46" i="38" s="1"/>
  <c r="B68" i="38" s="1"/>
  <c r="R44" i="38"/>
  <c r="B44" i="38" s="1"/>
  <c r="B66" i="38" s="1"/>
  <c r="R121" i="38"/>
  <c r="R71" i="38"/>
  <c r="S121" i="16"/>
  <c r="S71" i="16"/>
  <c r="U196" i="31"/>
  <c r="T214" i="31"/>
  <c r="U48" i="38" s="1"/>
  <c r="P139" i="39"/>
  <c r="P124" i="38"/>
  <c r="P146" i="38" s="1"/>
  <c r="P74" i="38"/>
  <c r="R138" i="32"/>
  <c r="S50" i="16" s="1"/>
  <c r="S120" i="32"/>
  <c r="P126" i="38"/>
  <c r="P148" i="38" s="1"/>
  <c r="P76" i="38"/>
  <c r="P138" i="39"/>
  <c r="S228" i="33"/>
  <c r="T51" i="39" s="1"/>
  <c r="T210" i="33"/>
  <c r="R53" i="38"/>
  <c r="B53" i="38" s="1"/>
  <c r="B75" i="38" s="1"/>
  <c r="R114" i="38"/>
  <c r="R64" i="38"/>
  <c r="Q67" i="39"/>
  <c r="Q56" i="39"/>
  <c r="Q117" i="39"/>
  <c r="Q139" i="39" s="1"/>
  <c r="Q54" i="38"/>
  <c r="Q115" i="38"/>
  <c r="Q137" i="38" s="1"/>
  <c r="Q65" i="38"/>
  <c r="P137" i="38"/>
  <c r="Q54" i="16"/>
  <c r="Q65" i="16"/>
  <c r="Q115" i="16"/>
  <c r="Q137" i="16" s="1"/>
  <c r="R408" i="30"/>
  <c r="S42" i="39" s="1"/>
  <c r="R347" i="30"/>
  <c r="S40" i="39" s="1"/>
  <c r="S329" i="30"/>
  <c r="T56" i="33"/>
  <c r="S74" i="33"/>
  <c r="T51" i="16" s="1"/>
  <c r="Q119" i="39"/>
  <c r="Q141" i="39" s="1"/>
  <c r="Q69" i="39"/>
  <c r="Q52" i="16"/>
  <c r="Q113" i="16"/>
  <c r="Q63" i="16"/>
  <c r="P128" i="16"/>
  <c r="P150" i="16" s="1"/>
  <c r="P78" i="16"/>
  <c r="R62" i="39"/>
  <c r="R41" i="39"/>
  <c r="B41" i="39" s="1"/>
  <c r="B63" i="39" s="1"/>
  <c r="R112" i="39"/>
  <c r="R134" i="39" s="1"/>
  <c r="R46" i="39"/>
  <c r="B46" i="39" s="1"/>
  <c r="B68" i="39" s="1"/>
  <c r="R43" i="39"/>
  <c r="B43" i="39" s="1"/>
  <c r="B65" i="39" s="1"/>
  <c r="R45" i="39"/>
  <c r="B45" i="39" s="1"/>
  <c r="B67" i="39" s="1"/>
  <c r="R47" i="39"/>
  <c r="B47" i="39" s="1"/>
  <c r="R44" i="39"/>
  <c r="B44" i="39" s="1"/>
  <c r="B66" i="39" s="1"/>
  <c r="S73" i="16"/>
  <c r="S123" i="16"/>
  <c r="S145" i="16" s="1"/>
  <c r="P124" i="39"/>
  <c r="P74" i="39"/>
  <c r="P147" i="39"/>
  <c r="R122" i="16"/>
  <c r="R72" i="16"/>
  <c r="Q116" i="38"/>
  <c r="Q55" i="38"/>
  <c r="Q66" i="38"/>
  <c r="P127" i="39"/>
  <c r="P149" i="39" s="1"/>
  <c r="P77" i="39"/>
  <c r="T133" i="33"/>
  <c r="S151" i="33"/>
  <c r="T51" i="38" s="1"/>
  <c r="S73" i="39"/>
  <c r="S123" i="39"/>
  <c r="S145" i="39" s="1"/>
  <c r="R142" i="38"/>
  <c r="P79" i="39"/>
  <c r="P129" i="39"/>
  <c r="R143" i="38" l="1"/>
  <c r="P151" i="16"/>
  <c r="B69" i="39"/>
  <c r="B69" i="38"/>
  <c r="B69" i="16"/>
  <c r="B12" i="24" s="1"/>
  <c r="H32" i="24"/>
  <c r="U48" i="39"/>
  <c r="P146" i="39"/>
  <c r="S72" i="39"/>
  <c r="S122" i="39"/>
  <c r="S144" i="39" s="1"/>
  <c r="Q138" i="38"/>
  <c r="R113" i="39"/>
  <c r="R135" i="39" s="1"/>
  <c r="R52" i="39"/>
  <c r="B52" i="39" s="1"/>
  <c r="B74" i="39" s="1"/>
  <c r="R63" i="39"/>
  <c r="T73" i="39"/>
  <c r="T123" i="39"/>
  <c r="T145" i="39" s="1"/>
  <c r="S72" i="16"/>
  <c r="S122" i="16"/>
  <c r="S144" i="16" s="1"/>
  <c r="R119" i="38"/>
  <c r="R141" i="38" s="1"/>
  <c r="R69" i="38"/>
  <c r="S47" i="38"/>
  <c r="S44" i="38"/>
  <c r="S45" i="38"/>
  <c r="S46" i="38"/>
  <c r="S41" i="38"/>
  <c r="S62" i="38"/>
  <c r="S112" i="38"/>
  <c r="S134" i="38" s="1"/>
  <c r="S43" i="38"/>
  <c r="P146" i="16"/>
  <c r="S134" i="30"/>
  <c r="T42" i="16" s="1"/>
  <c r="S73" i="30"/>
  <c r="T40" i="16" s="1"/>
  <c r="T55" i="30"/>
  <c r="Q124" i="39"/>
  <c r="Q146" i="39" s="1"/>
  <c r="Q74" i="39"/>
  <c r="T70" i="38"/>
  <c r="T120" i="38"/>
  <c r="Q127" i="16"/>
  <c r="Q77" i="16"/>
  <c r="S71" i="39"/>
  <c r="S121" i="39"/>
  <c r="S143" i="39" s="1"/>
  <c r="P151" i="39"/>
  <c r="T73" i="38"/>
  <c r="T123" i="38"/>
  <c r="Q76" i="16"/>
  <c r="Q126" i="16"/>
  <c r="Q128" i="39"/>
  <c r="Q78" i="39"/>
  <c r="S143" i="16"/>
  <c r="R113" i="38"/>
  <c r="R63" i="38"/>
  <c r="R52" i="38"/>
  <c r="B52" i="38" s="1"/>
  <c r="B74" i="38" s="1"/>
  <c r="R136" i="16"/>
  <c r="T121" i="16"/>
  <c r="T143" i="16" s="1"/>
  <c r="T71" i="16"/>
  <c r="S271" i="30"/>
  <c r="T42" i="38" s="1"/>
  <c r="S210" i="30"/>
  <c r="T40" i="38" s="1"/>
  <c r="T192" i="30"/>
  <c r="R119" i="16"/>
  <c r="R69" i="16"/>
  <c r="S53" i="16"/>
  <c r="S64" i="16"/>
  <c r="S114" i="16"/>
  <c r="S136" i="16" s="1"/>
  <c r="Q126" i="39"/>
  <c r="Q76" i="39"/>
  <c r="U418" i="31"/>
  <c r="V400" i="31"/>
  <c r="U278" i="31"/>
  <c r="V260" i="31"/>
  <c r="P150" i="39"/>
  <c r="Q127" i="38"/>
  <c r="Q149" i="38" s="1"/>
  <c r="Q77" i="38"/>
  <c r="Q74" i="16"/>
  <c r="Q124" i="16"/>
  <c r="Q146" i="16" s="1"/>
  <c r="U214" i="31"/>
  <c r="V196" i="31"/>
  <c r="T151" i="33"/>
  <c r="U51" i="38" s="1"/>
  <c r="U133" i="33"/>
  <c r="R144" i="16"/>
  <c r="R66" i="39"/>
  <c r="R55" i="39"/>
  <c r="B55" i="39" s="1"/>
  <c r="B77" i="39" s="1"/>
  <c r="R116" i="39"/>
  <c r="T123" i="16"/>
  <c r="T145" i="16" s="1"/>
  <c r="T73" i="16"/>
  <c r="Q128" i="38"/>
  <c r="Q150" i="38" s="1"/>
  <c r="Q78" i="38"/>
  <c r="T74" i="32"/>
  <c r="U49" i="16" s="1"/>
  <c r="U56" i="32"/>
  <c r="S53" i="38"/>
  <c r="S114" i="38"/>
  <c r="S136" i="38" s="1"/>
  <c r="S64" i="38"/>
  <c r="R118" i="16"/>
  <c r="R140" i="16" s="1"/>
  <c r="R68" i="16"/>
  <c r="R57" i="16"/>
  <c r="B57" i="16" s="1"/>
  <c r="B79" i="16" s="1"/>
  <c r="B36" i="24" s="1"/>
  <c r="H36" i="24" s="1"/>
  <c r="T278" i="32"/>
  <c r="U50" i="38" s="1"/>
  <c r="U260" i="32"/>
  <c r="U74" i="31"/>
  <c r="V56" i="31"/>
  <c r="S45" i="16"/>
  <c r="S41" i="16"/>
  <c r="S47" i="16"/>
  <c r="S44" i="16"/>
  <c r="S112" i="16"/>
  <c r="S134" i="16" s="1"/>
  <c r="S62" i="16"/>
  <c r="S46" i="16"/>
  <c r="S43" i="16"/>
  <c r="Q78" i="16"/>
  <c r="Q128" i="16"/>
  <c r="Q150" i="16" s="1"/>
  <c r="Q74" i="38"/>
  <c r="Q124" i="38"/>
  <c r="Q146" i="38" s="1"/>
  <c r="T228" i="33"/>
  <c r="U51" i="39" s="1"/>
  <c r="U210" i="33"/>
  <c r="R119" i="39"/>
  <c r="R141" i="39" s="1"/>
  <c r="R69" i="39"/>
  <c r="U56" i="33"/>
  <c r="T74" i="33"/>
  <c r="U51" i="16" s="1"/>
  <c r="R65" i="38"/>
  <c r="R115" i="38"/>
  <c r="R137" i="38" s="1"/>
  <c r="R54" i="38"/>
  <c r="B54" i="38" s="1"/>
  <c r="B76" i="38" s="1"/>
  <c r="R75" i="16"/>
  <c r="R125" i="16"/>
  <c r="R147" i="16" s="1"/>
  <c r="T120" i="16"/>
  <c r="T142" i="16" s="1"/>
  <c r="T70" i="16"/>
  <c r="R52" i="16"/>
  <c r="B52" i="16" s="1"/>
  <c r="B74" i="16" s="1"/>
  <c r="R63" i="16"/>
  <c r="R113" i="16"/>
  <c r="R135" i="16" s="1"/>
  <c r="T122" i="38"/>
  <c r="T144" i="38" s="1"/>
  <c r="T72" i="38"/>
  <c r="U48" i="16"/>
  <c r="R143" i="39"/>
  <c r="S138" i="32"/>
  <c r="T50" i="16" s="1"/>
  <c r="T120" i="32"/>
  <c r="R56" i="38"/>
  <c r="B56" i="38" s="1"/>
  <c r="B78" i="38" s="1"/>
  <c r="R67" i="38"/>
  <c r="R117" i="38"/>
  <c r="R139" i="38" s="1"/>
  <c r="Q140" i="39"/>
  <c r="R75" i="39"/>
  <c r="R125" i="39"/>
  <c r="S408" i="30"/>
  <c r="T42" i="39" s="1"/>
  <c r="T329" i="30"/>
  <c r="S347" i="30"/>
  <c r="T40" i="39" s="1"/>
  <c r="R134" i="38"/>
  <c r="R117" i="16"/>
  <c r="R56" i="16"/>
  <c r="B56" i="16" s="1"/>
  <c r="B78" i="16" s="1"/>
  <c r="B35" i="24" s="1"/>
  <c r="H35" i="24" s="1"/>
  <c r="R67" i="16"/>
  <c r="P150" i="38"/>
  <c r="Q127" i="39"/>
  <c r="Q77" i="39"/>
  <c r="V336" i="31"/>
  <c r="U354" i="31"/>
  <c r="V48" i="39" s="1"/>
  <c r="P149" i="38"/>
  <c r="R54" i="39"/>
  <c r="B54" i="39" s="1"/>
  <c r="B76" i="39" s="1"/>
  <c r="R65" i="39"/>
  <c r="R115" i="39"/>
  <c r="R137" i="39" s="1"/>
  <c r="S47" i="39"/>
  <c r="S46" i="39"/>
  <c r="S45" i="39"/>
  <c r="S62" i="39"/>
  <c r="S43" i="39"/>
  <c r="S112" i="39"/>
  <c r="S134" i="39" s="1"/>
  <c r="S44" i="39"/>
  <c r="S41" i="39"/>
  <c r="R136" i="38"/>
  <c r="Q129" i="39"/>
  <c r="Q151" i="39" s="1"/>
  <c r="Q79" i="39"/>
  <c r="S214" i="32"/>
  <c r="T49" i="38" s="1"/>
  <c r="T196" i="32"/>
  <c r="Q147" i="38"/>
  <c r="R116" i="16"/>
  <c r="R55" i="16"/>
  <c r="B55" i="16" s="1"/>
  <c r="B77" i="16" s="1"/>
  <c r="B34" i="24" s="1"/>
  <c r="H34" i="24" s="1"/>
  <c r="R66" i="16"/>
  <c r="U120" i="39"/>
  <c r="U142" i="39" s="1"/>
  <c r="U70" i="39"/>
  <c r="R56" i="39"/>
  <c r="B56" i="39" s="1"/>
  <c r="B78" i="39" s="1"/>
  <c r="R67" i="39"/>
  <c r="R117" i="39"/>
  <c r="R55" i="38"/>
  <c r="B55" i="38" s="1"/>
  <c r="B77" i="38" s="1"/>
  <c r="R66" i="38"/>
  <c r="R116" i="38"/>
  <c r="R138" i="38" s="1"/>
  <c r="R118" i="39"/>
  <c r="R140" i="39" s="1"/>
  <c r="R68" i="39"/>
  <c r="R57" i="39"/>
  <c r="B57" i="39" s="1"/>
  <c r="B79" i="39" s="1"/>
  <c r="Q135" i="16"/>
  <c r="S114" i="39"/>
  <c r="S136" i="39" s="1"/>
  <c r="S53" i="39"/>
  <c r="S64" i="39"/>
  <c r="Q76" i="38"/>
  <c r="Q126" i="38"/>
  <c r="Q148" i="38" s="1"/>
  <c r="R75" i="38"/>
  <c r="R125" i="38"/>
  <c r="R147" i="38" s="1"/>
  <c r="U70" i="38"/>
  <c r="U120" i="38"/>
  <c r="U142" i="38" s="1"/>
  <c r="R118" i="38"/>
  <c r="R140" i="38" s="1"/>
  <c r="R68" i="38"/>
  <c r="R57" i="38"/>
  <c r="B57" i="38" s="1"/>
  <c r="B79" i="38" s="1"/>
  <c r="S121" i="38"/>
  <c r="S143" i="38" s="1"/>
  <c r="S71" i="38"/>
  <c r="R54" i="16"/>
  <c r="B54" i="16" s="1"/>
  <c r="B76" i="16" s="1"/>
  <c r="B33" i="24" s="1"/>
  <c r="H33" i="24" s="1"/>
  <c r="R65" i="16"/>
  <c r="R115" i="16"/>
  <c r="R137" i="16" s="1"/>
  <c r="Q129" i="16"/>
  <c r="Q151" i="16" s="1"/>
  <c r="Q79" i="16"/>
  <c r="T70" i="39"/>
  <c r="T120" i="39"/>
  <c r="U138" i="31"/>
  <c r="V120" i="31"/>
  <c r="S418" i="32"/>
  <c r="T50" i="39" s="1"/>
  <c r="T400" i="32"/>
  <c r="Q129" i="38"/>
  <c r="Q79" i="38"/>
  <c r="S354" i="32"/>
  <c r="T49" i="39" s="1"/>
  <c r="T336" i="32"/>
  <c r="Q150" i="39" l="1"/>
  <c r="B58" i="16"/>
  <c r="B80" i="16" s="1"/>
  <c r="B37" i="24"/>
  <c r="B19" i="24" s="1"/>
  <c r="H19" i="24" s="1"/>
  <c r="H37" i="24"/>
  <c r="B58" i="38"/>
  <c r="B80" i="38" s="1"/>
  <c r="H12" i="24"/>
  <c r="B58" i="39"/>
  <c r="B80" i="39" s="1"/>
  <c r="V48" i="38"/>
  <c r="V120" i="38" s="1"/>
  <c r="V142" i="38" s="1"/>
  <c r="Q151" i="38"/>
  <c r="R129" i="38"/>
  <c r="R151" i="38" s="1"/>
  <c r="R79" i="38"/>
  <c r="R128" i="39"/>
  <c r="R78" i="39"/>
  <c r="S116" i="39"/>
  <c r="S138" i="39" s="1"/>
  <c r="S66" i="39"/>
  <c r="S55" i="39"/>
  <c r="V354" i="31"/>
  <c r="W336" i="31"/>
  <c r="R139" i="16"/>
  <c r="S52" i="16"/>
  <c r="S113" i="16"/>
  <c r="S63" i="16"/>
  <c r="V120" i="39"/>
  <c r="V142" i="39" s="1"/>
  <c r="V70" i="39"/>
  <c r="R128" i="16"/>
  <c r="R78" i="16"/>
  <c r="R147" i="39"/>
  <c r="S119" i="16"/>
  <c r="S141" i="16" s="1"/>
  <c r="S69" i="16"/>
  <c r="R129" i="16"/>
  <c r="R151" i="16" s="1"/>
  <c r="R79" i="16"/>
  <c r="T214" i="32"/>
  <c r="U49" i="38" s="1"/>
  <c r="U196" i="32"/>
  <c r="R126" i="39"/>
  <c r="R148" i="39" s="1"/>
  <c r="R76" i="39"/>
  <c r="R126" i="38"/>
  <c r="R148" i="38" s="1"/>
  <c r="R76" i="38"/>
  <c r="U228" i="33"/>
  <c r="V51" i="39" s="1"/>
  <c r="V210" i="33"/>
  <c r="S56" i="16"/>
  <c r="S67" i="16"/>
  <c r="S117" i="16"/>
  <c r="S139" i="16" s="1"/>
  <c r="Q148" i="16"/>
  <c r="T134" i="30"/>
  <c r="U42" i="16" s="1"/>
  <c r="U55" i="30"/>
  <c r="T73" i="30"/>
  <c r="U40" i="16" s="1"/>
  <c r="S63" i="39"/>
  <c r="S52" i="39"/>
  <c r="S113" i="39"/>
  <c r="S135" i="39" s="1"/>
  <c r="T122" i="39"/>
  <c r="T72" i="39"/>
  <c r="S125" i="39"/>
  <c r="S147" i="39" s="1"/>
  <c r="S75" i="39"/>
  <c r="T71" i="38"/>
  <c r="T121" i="38"/>
  <c r="T143" i="38" s="1"/>
  <c r="S115" i="39"/>
  <c r="S137" i="39" s="1"/>
  <c r="S65" i="39"/>
  <c r="S54" i="39"/>
  <c r="Q149" i="39"/>
  <c r="U123" i="39"/>
  <c r="U73" i="39"/>
  <c r="S54" i="16"/>
  <c r="S65" i="16"/>
  <c r="S115" i="16"/>
  <c r="S137" i="16" s="1"/>
  <c r="W56" i="31"/>
  <c r="V74" i="31"/>
  <c r="U151" i="33"/>
  <c r="V51" i="38" s="1"/>
  <c r="V133" i="33"/>
  <c r="R141" i="16"/>
  <c r="R74" i="38"/>
  <c r="R124" i="38"/>
  <c r="R146" i="38" s="1"/>
  <c r="Q149" i="16"/>
  <c r="T62" i="16"/>
  <c r="T112" i="16"/>
  <c r="T134" i="16" s="1"/>
  <c r="T46" i="16"/>
  <c r="T41" i="16"/>
  <c r="T47" i="16"/>
  <c r="T44" i="16"/>
  <c r="T45" i="16"/>
  <c r="T43" i="16"/>
  <c r="S52" i="38"/>
  <c r="S63" i="38"/>
  <c r="S113" i="38"/>
  <c r="S135" i="38" s="1"/>
  <c r="V418" i="31"/>
  <c r="W400" i="31"/>
  <c r="T418" i="32"/>
  <c r="U50" i="39" s="1"/>
  <c r="U400" i="32"/>
  <c r="V138" i="31"/>
  <c r="W120" i="31"/>
  <c r="R77" i="38"/>
  <c r="R127" i="38"/>
  <c r="R74" i="16"/>
  <c r="R124" i="16"/>
  <c r="R146" i="16" s="1"/>
  <c r="S57" i="16"/>
  <c r="S68" i="16"/>
  <c r="S118" i="16"/>
  <c r="S140" i="16" s="1"/>
  <c r="V48" i="16"/>
  <c r="U123" i="38"/>
  <c r="U145" i="38" s="1"/>
  <c r="U73" i="38"/>
  <c r="Q148" i="39"/>
  <c r="T271" i="30"/>
  <c r="U42" i="38" s="1"/>
  <c r="T210" i="30"/>
  <c r="U40" i="38" s="1"/>
  <c r="U192" i="30"/>
  <c r="T145" i="38"/>
  <c r="T53" i="16"/>
  <c r="T114" i="16"/>
  <c r="T64" i="16"/>
  <c r="S68" i="38"/>
  <c r="S118" i="38"/>
  <c r="S140" i="38" s="1"/>
  <c r="S57" i="38"/>
  <c r="S54" i="38"/>
  <c r="S115" i="38"/>
  <c r="S137" i="38" s="1"/>
  <c r="S65" i="38"/>
  <c r="R126" i="16"/>
  <c r="R148" i="16" s="1"/>
  <c r="R76" i="16"/>
  <c r="S56" i="39"/>
  <c r="S67" i="39"/>
  <c r="S117" i="39"/>
  <c r="S139" i="39" s="1"/>
  <c r="T44" i="39"/>
  <c r="T47" i="39"/>
  <c r="T41" i="39"/>
  <c r="T46" i="39"/>
  <c r="T62" i="39"/>
  <c r="T45" i="39"/>
  <c r="T43" i="39"/>
  <c r="T112" i="39"/>
  <c r="U278" i="32"/>
  <c r="V50" i="38" s="1"/>
  <c r="V260" i="32"/>
  <c r="S125" i="38"/>
  <c r="S75" i="38"/>
  <c r="W196" i="31"/>
  <c r="V214" i="31"/>
  <c r="T43" i="38"/>
  <c r="T47" i="38"/>
  <c r="T45" i="38"/>
  <c r="T44" i="38"/>
  <c r="T112" i="38"/>
  <c r="T62" i="38"/>
  <c r="T41" i="38"/>
  <c r="T46" i="38"/>
  <c r="R135" i="38"/>
  <c r="T142" i="38"/>
  <c r="S117" i="38"/>
  <c r="S67" i="38"/>
  <c r="S56" i="38"/>
  <c r="T354" i="32"/>
  <c r="U49" i="39" s="1"/>
  <c r="U336" i="32"/>
  <c r="S57" i="39"/>
  <c r="S68" i="39"/>
  <c r="S118" i="39"/>
  <c r="S140" i="39" s="1"/>
  <c r="T408" i="30"/>
  <c r="U42" i="39" s="1"/>
  <c r="U329" i="30"/>
  <c r="T347" i="30"/>
  <c r="U40" i="39" s="1"/>
  <c r="R128" i="38"/>
  <c r="R78" i="38"/>
  <c r="U123" i="16"/>
  <c r="U145" i="16" s="1"/>
  <c r="U73" i="16"/>
  <c r="U72" i="38"/>
  <c r="U122" i="38"/>
  <c r="U144" i="38" s="1"/>
  <c r="U74" i="32"/>
  <c r="V49" i="16" s="1"/>
  <c r="V56" i="32"/>
  <c r="R138" i="39"/>
  <c r="V278" i="31"/>
  <c r="W260" i="31"/>
  <c r="T64" i="38"/>
  <c r="T114" i="38"/>
  <c r="T53" i="38"/>
  <c r="S55" i="38"/>
  <c r="S66" i="38"/>
  <c r="S116" i="38"/>
  <c r="S138" i="38" s="1"/>
  <c r="T122" i="16"/>
  <c r="T72" i="16"/>
  <c r="R127" i="16"/>
  <c r="R149" i="16" s="1"/>
  <c r="R77" i="16"/>
  <c r="T71" i="39"/>
  <c r="T121" i="39"/>
  <c r="T143" i="39" s="1"/>
  <c r="T142" i="39"/>
  <c r="R79" i="39"/>
  <c r="R129" i="39"/>
  <c r="R151" i="39" s="1"/>
  <c r="R139" i="39"/>
  <c r="R138" i="16"/>
  <c r="S119" i="39"/>
  <c r="S69" i="39"/>
  <c r="T114" i="39"/>
  <c r="T64" i="39"/>
  <c r="T53" i="39"/>
  <c r="T138" i="32"/>
  <c r="U50" i="16" s="1"/>
  <c r="U120" i="32"/>
  <c r="U120" i="16"/>
  <c r="U70" i="16"/>
  <c r="V56" i="33"/>
  <c r="U74" i="33"/>
  <c r="V51" i="16" s="1"/>
  <c r="S116" i="16"/>
  <c r="S138" i="16" s="1"/>
  <c r="S55" i="16"/>
  <c r="S66" i="16"/>
  <c r="U121" i="16"/>
  <c r="U143" i="16" s="1"/>
  <c r="U71" i="16"/>
  <c r="R127" i="39"/>
  <c r="R149" i="39" s="1"/>
  <c r="R77" i="39"/>
  <c r="S75" i="16"/>
  <c r="S125" i="16"/>
  <c r="S147" i="16" s="1"/>
  <c r="S119" i="38"/>
  <c r="S69" i="38"/>
  <c r="R124" i="39"/>
  <c r="R146" i="39" s="1"/>
  <c r="R74" i="39"/>
  <c r="V70" i="38" l="1"/>
  <c r="B23" i="24"/>
  <c r="H23" i="24"/>
  <c r="W48" i="16"/>
  <c r="V228" i="33"/>
  <c r="W51" i="39" s="1"/>
  <c r="W210" i="33"/>
  <c r="V71" i="16"/>
  <c r="V121" i="16"/>
  <c r="V143" i="16" s="1"/>
  <c r="R150" i="38"/>
  <c r="T116" i="38"/>
  <c r="T138" i="38" s="1"/>
  <c r="T55" i="38"/>
  <c r="T66" i="38"/>
  <c r="V278" i="32"/>
  <c r="W50" i="38" s="1"/>
  <c r="W260" i="32"/>
  <c r="T52" i="39"/>
  <c r="T63" i="39"/>
  <c r="T113" i="39"/>
  <c r="U53" i="38"/>
  <c r="U64" i="38"/>
  <c r="U114" i="38"/>
  <c r="U136" i="38" s="1"/>
  <c r="R149" i="38"/>
  <c r="T119" i="16"/>
  <c r="T69" i="16"/>
  <c r="S126" i="39"/>
  <c r="S76" i="39"/>
  <c r="U114" i="16"/>
  <c r="U136" i="16" s="1"/>
  <c r="U53" i="16"/>
  <c r="U64" i="16"/>
  <c r="V73" i="39"/>
  <c r="V123" i="39"/>
  <c r="V145" i="39" s="1"/>
  <c r="R150" i="16"/>
  <c r="V74" i="32"/>
  <c r="W49" i="16" s="1"/>
  <c r="W56" i="32"/>
  <c r="U112" i="38"/>
  <c r="U134" i="38" s="1"/>
  <c r="U62" i="38"/>
  <c r="U41" i="38"/>
  <c r="U46" i="38"/>
  <c r="U45" i="38"/>
  <c r="U44" i="38"/>
  <c r="U43" i="38"/>
  <c r="U47" i="38"/>
  <c r="U142" i="16"/>
  <c r="U138" i="32"/>
  <c r="V50" i="16" s="1"/>
  <c r="V120" i="32"/>
  <c r="W278" i="31"/>
  <c r="X260" i="31"/>
  <c r="U47" i="39"/>
  <c r="U44" i="39"/>
  <c r="U41" i="39"/>
  <c r="U45" i="39"/>
  <c r="U112" i="39"/>
  <c r="U134" i="39" s="1"/>
  <c r="U43" i="39"/>
  <c r="U62" i="39"/>
  <c r="U46" i="39"/>
  <c r="T117" i="38"/>
  <c r="T139" i="38" s="1"/>
  <c r="T67" i="38"/>
  <c r="T56" i="38"/>
  <c r="V72" i="38"/>
  <c r="V122" i="38"/>
  <c r="V144" i="38" s="1"/>
  <c r="T69" i="39"/>
  <c r="T119" i="39"/>
  <c r="T141" i="39" s="1"/>
  <c r="T136" i="16"/>
  <c r="S129" i="16"/>
  <c r="S79" i="16"/>
  <c r="T52" i="16"/>
  <c r="T63" i="16"/>
  <c r="T113" i="16"/>
  <c r="T135" i="16" s="1"/>
  <c r="T144" i="39"/>
  <c r="R150" i="39"/>
  <c r="T136" i="38"/>
  <c r="S129" i="39"/>
  <c r="S151" i="39" s="1"/>
  <c r="S79" i="39"/>
  <c r="T134" i="38"/>
  <c r="T118" i="39"/>
  <c r="T140" i="39" s="1"/>
  <c r="T57" i="39"/>
  <c r="T68" i="39"/>
  <c r="V55" i="30"/>
  <c r="U73" i="30"/>
  <c r="V40" i="16" s="1"/>
  <c r="U134" i="30"/>
  <c r="V42" i="16" s="1"/>
  <c r="S77" i="38"/>
  <c r="S127" i="38"/>
  <c r="S149" i="38" s="1"/>
  <c r="U408" i="30"/>
  <c r="V42" i="39" s="1"/>
  <c r="U347" i="30"/>
  <c r="V40" i="39" s="1"/>
  <c r="V329" i="30"/>
  <c r="V336" i="32"/>
  <c r="U354" i="32"/>
  <c r="V49" i="39" s="1"/>
  <c r="T69" i="38"/>
  <c r="T119" i="38"/>
  <c r="T141" i="38" s="1"/>
  <c r="T116" i="39"/>
  <c r="T55" i="39"/>
  <c r="T66" i="39"/>
  <c r="T75" i="16"/>
  <c r="T125" i="16"/>
  <c r="T147" i="16" s="1"/>
  <c r="T68" i="16"/>
  <c r="T118" i="16"/>
  <c r="T140" i="16" s="1"/>
  <c r="T57" i="16"/>
  <c r="S76" i="16"/>
  <c r="S126" i="16"/>
  <c r="S148" i="16" s="1"/>
  <c r="W354" i="31"/>
  <c r="X336" i="31"/>
  <c r="S141" i="39"/>
  <c r="U122" i="16"/>
  <c r="U144" i="16" s="1"/>
  <c r="U72" i="16"/>
  <c r="U121" i="39"/>
  <c r="U143" i="39" s="1"/>
  <c r="U71" i="39"/>
  <c r="T115" i="38"/>
  <c r="T137" i="38" s="1"/>
  <c r="T54" i="38"/>
  <c r="T65" i="38"/>
  <c r="T134" i="39"/>
  <c r="W138" i="31"/>
  <c r="X120" i="31"/>
  <c r="V151" i="33"/>
  <c r="W51" i="38" s="1"/>
  <c r="W133" i="33"/>
  <c r="S74" i="39"/>
  <c r="S124" i="39"/>
  <c r="W48" i="39"/>
  <c r="S147" i="38"/>
  <c r="W74" i="31"/>
  <c r="X56" i="31"/>
  <c r="U71" i="38"/>
  <c r="U121" i="38"/>
  <c r="U143" i="38" s="1"/>
  <c r="T75" i="39"/>
  <c r="T125" i="39"/>
  <c r="T147" i="39" s="1"/>
  <c r="U114" i="39"/>
  <c r="U136" i="39" s="1"/>
  <c r="U53" i="39"/>
  <c r="U64" i="39"/>
  <c r="V73" i="16"/>
  <c r="V123" i="16"/>
  <c r="V145" i="16" s="1"/>
  <c r="S128" i="38"/>
  <c r="S150" i="38" s="1"/>
  <c r="S78" i="38"/>
  <c r="T57" i="38"/>
  <c r="T118" i="38"/>
  <c r="T140" i="38" s="1"/>
  <c r="T68" i="38"/>
  <c r="W48" i="38"/>
  <c r="T115" i="39"/>
  <c r="T65" i="39"/>
  <c r="T54" i="39"/>
  <c r="S126" i="38"/>
  <c r="S76" i="38"/>
  <c r="S124" i="38"/>
  <c r="S146" i="38" s="1"/>
  <c r="S74" i="38"/>
  <c r="V73" i="38"/>
  <c r="V123" i="38"/>
  <c r="V145" i="38" s="1"/>
  <c r="U145" i="39"/>
  <c r="S77" i="39"/>
  <c r="S127" i="39"/>
  <c r="S149" i="39" s="1"/>
  <c r="W418" i="31"/>
  <c r="X400" i="31"/>
  <c r="T116" i="16"/>
  <c r="T138" i="16" s="1"/>
  <c r="T66" i="16"/>
  <c r="T55" i="16"/>
  <c r="S127" i="16"/>
  <c r="S149" i="16" s="1"/>
  <c r="S77" i="16"/>
  <c r="W56" i="33"/>
  <c r="V74" i="33"/>
  <c r="W51" i="16" s="1"/>
  <c r="T136" i="39"/>
  <c r="T113" i="38"/>
  <c r="T63" i="38"/>
  <c r="T52" i="38"/>
  <c r="W214" i="31"/>
  <c r="X48" i="38" s="1"/>
  <c r="X196" i="31"/>
  <c r="T117" i="39"/>
  <c r="T67" i="39"/>
  <c r="T56" i="39"/>
  <c r="S79" i="38"/>
  <c r="S129" i="38"/>
  <c r="S151" i="38" s="1"/>
  <c r="U418" i="32"/>
  <c r="V50" i="39" s="1"/>
  <c r="V400" i="32"/>
  <c r="T115" i="16"/>
  <c r="T54" i="16"/>
  <c r="T65" i="16"/>
  <c r="S135" i="16"/>
  <c r="S141" i="38"/>
  <c r="T144" i="16"/>
  <c r="T75" i="38"/>
  <c r="T125" i="38"/>
  <c r="T147" i="38" s="1"/>
  <c r="S139" i="38"/>
  <c r="S78" i="39"/>
  <c r="S128" i="39"/>
  <c r="S150" i="39" s="1"/>
  <c r="U271" i="30"/>
  <c r="V42" i="38" s="1"/>
  <c r="V192" i="30"/>
  <c r="U210" i="30"/>
  <c r="V40" i="38" s="1"/>
  <c r="V70" i="16"/>
  <c r="V120" i="16"/>
  <c r="V142" i="16" s="1"/>
  <c r="U122" i="39"/>
  <c r="U144" i="39" s="1"/>
  <c r="U72" i="39"/>
  <c r="T56" i="16"/>
  <c r="T67" i="16"/>
  <c r="T117" i="16"/>
  <c r="W70" i="16"/>
  <c r="W120" i="16"/>
  <c r="W142" i="16" s="1"/>
  <c r="U62" i="16"/>
  <c r="U112" i="16"/>
  <c r="U134" i="16" s="1"/>
  <c r="U41" i="16"/>
  <c r="U44" i="16"/>
  <c r="U46" i="16"/>
  <c r="U43" i="16"/>
  <c r="U45" i="16"/>
  <c r="U47" i="16"/>
  <c r="S128" i="16"/>
  <c r="S150" i="16" s="1"/>
  <c r="S78" i="16"/>
  <c r="U214" i="32"/>
  <c r="V49" i="38" s="1"/>
  <c r="V196" i="32"/>
  <c r="S124" i="16"/>
  <c r="S74" i="16"/>
  <c r="X48" i="16" l="1"/>
  <c r="W400" i="32"/>
  <c r="V418" i="32"/>
  <c r="W50" i="39" s="1"/>
  <c r="U63" i="39"/>
  <c r="U52" i="39"/>
  <c r="U113" i="39"/>
  <c r="U135" i="39" s="1"/>
  <c r="W122" i="38"/>
  <c r="W144" i="38" s="1"/>
  <c r="W72" i="38"/>
  <c r="V214" i="32"/>
  <c r="W49" i="38" s="1"/>
  <c r="W196" i="32"/>
  <c r="U66" i="16"/>
  <c r="U116" i="16"/>
  <c r="U138" i="16" s="1"/>
  <c r="U55" i="16"/>
  <c r="T139" i="16"/>
  <c r="V271" i="30"/>
  <c r="W42" i="38" s="1"/>
  <c r="V210" i="30"/>
  <c r="W40" i="38" s="1"/>
  <c r="W192" i="30"/>
  <c r="V122" i="39"/>
  <c r="V144" i="39" s="1"/>
  <c r="V72" i="39"/>
  <c r="T124" i="38"/>
  <c r="T146" i="38" s="1"/>
  <c r="T74" i="38"/>
  <c r="T129" i="38"/>
  <c r="T151" i="38" s="1"/>
  <c r="T79" i="38"/>
  <c r="X70" i="16"/>
  <c r="X120" i="16"/>
  <c r="X142" i="16" s="1"/>
  <c r="T126" i="38"/>
  <c r="T148" i="38" s="1"/>
  <c r="T76" i="38"/>
  <c r="X354" i="31"/>
  <c r="Y336" i="31"/>
  <c r="S151" i="16"/>
  <c r="U66" i="39"/>
  <c r="U55" i="39"/>
  <c r="U116" i="39"/>
  <c r="U138" i="39" s="1"/>
  <c r="U125" i="16"/>
  <c r="U147" i="16" s="1"/>
  <c r="U75" i="16"/>
  <c r="V44" i="38"/>
  <c r="V47" i="38"/>
  <c r="V62" i="38"/>
  <c r="V112" i="38"/>
  <c r="V41" i="38"/>
  <c r="V45" i="38"/>
  <c r="V43" i="38"/>
  <c r="V46" i="38"/>
  <c r="V121" i="38"/>
  <c r="V143" i="38" s="1"/>
  <c r="V71" i="38"/>
  <c r="W151" i="33"/>
  <c r="X51" i="38" s="1"/>
  <c r="X133" i="33"/>
  <c r="X48" i="39"/>
  <c r="U119" i="39"/>
  <c r="U69" i="39"/>
  <c r="U119" i="38"/>
  <c r="U69" i="38"/>
  <c r="X56" i="32"/>
  <c r="W74" i="32"/>
  <c r="X49" i="16" s="1"/>
  <c r="T77" i="38"/>
  <c r="T127" i="38"/>
  <c r="T149" i="38" s="1"/>
  <c r="Y56" i="31"/>
  <c r="X74" i="31"/>
  <c r="V64" i="38"/>
  <c r="V114" i="38"/>
  <c r="V53" i="38"/>
  <c r="T77" i="16"/>
  <c r="T127" i="16"/>
  <c r="S148" i="38"/>
  <c r="U125" i="39"/>
  <c r="U75" i="39"/>
  <c r="T78" i="16"/>
  <c r="T128" i="16"/>
  <c r="T150" i="16" s="1"/>
  <c r="T135" i="38"/>
  <c r="T126" i="39"/>
  <c r="T148" i="39" s="1"/>
  <c r="T76" i="39"/>
  <c r="W73" i="38"/>
  <c r="W123" i="38"/>
  <c r="W145" i="38" s="1"/>
  <c r="V71" i="39"/>
  <c r="V121" i="39"/>
  <c r="V143" i="39" s="1"/>
  <c r="V53" i="16"/>
  <c r="V114" i="16"/>
  <c r="V136" i="16" s="1"/>
  <c r="V64" i="16"/>
  <c r="U118" i="39"/>
  <c r="U140" i="39" s="1"/>
  <c r="U57" i="39"/>
  <c r="U68" i="39"/>
  <c r="Y260" i="31"/>
  <c r="X278" i="31"/>
  <c r="U54" i="38"/>
  <c r="U65" i="38"/>
  <c r="U115" i="38"/>
  <c r="U137" i="38" s="1"/>
  <c r="W121" i="16"/>
  <c r="W143" i="16" s="1"/>
  <c r="W71" i="16"/>
  <c r="U75" i="38"/>
  <c r="U125" i="38"/>
  <c r="U147" i="38" s="1"/>
  <c r="W228" i="33"/>
  <c r="X51" i="39" s="1"/>
  <c r="X210" i="33"/>
  <c r="U113" i="16"/>
  <c r="U63" i="16"/>
  <c r="U52" i="16"/>
  <c r="T128" i="39"/>
  <c r="T150" i="39" s="1"/>
  <c r="T78" i="39"/>
  <c r="W120" i="39"/>
  <c r="W70" i="39"/>
  <c r="X138" i="31"/>
  <c r="Y120" i="31"/>
  <c r="V354" i="32"/>
  <c r="W49" i="39" s="1"/>
  <c r="W336" i="32"/>
  <c r="V46" i="16"/>
  <c r="V44" i="16"/>
  <c r="V41" i="16"/>
  <c r="V47" i="16"/>
  <c r="V112" i="16"/>
  <c r="V134" i="16" s="1"/>
  <c r="V45" i="16"/>
  <c r="V43" i="16"/>
  <c r="V62" i="16"/>
  <c r="U116" i="38"/>
  <c r="U138" i="38" s="1"/>
  <c r="U66" i="38"/>
  <c r="U55" i="38"/>
  <c r="S148" i="39"/>
  <c r="T135" i="39"/>
  <c r="W123" i="39"/>
  <c r="W145" i="39" s="1"/>
  <c r="W73" i="39"/>
  <c r="U57" i="16"/>
  <c r="U68" i="16"/>
  <c r="U118" i="16"/>
  <c r="U140" i="16" s="1"/>
  <c r="X418" i="31"/>
  <c r="Y400" i="31"/>
  <c r="T137" i="39"/>
  <c r="W329" i="30"/>
  <c r="V347" i="30"/>
  <c r="W40" i="39" s="1"/>
  <c r="V408" i="30"/>
  <c r="W42" i="39" s="1"/>
  <c r="V134" i="30"/>
  <c r="W42" i="16" s="1"/>
  <c r="V73" i="30"/>
  <c r="W40" i="16" s="1"/>
  <c r="W55" i="30"/>
  <c r="U115" i="39"/>
  <c r="U137" i="39" s="1"/>
  <c r="U65" i="39"/>
  <c r="U54" i="39"/>
  <c r="U56" i="38"/>
  <c r="U117" i="38"/>
  <c r="U139" i="38" s="1"/>
  <c r="U67" i="38"/>
  <c r="U119" i="16"/>
  <c r="U141" i="16" s="1"/>
  <c r="U69" i="16"/>
  <c r="U56" i="16"/>
  <c r="U67" i="16"/>
  <c r="U117" i="16"/>
  <c r="U139" i="16" s="1"/>
  <c r="T126" i="16"/>
  <c r="T148" i="16" s="1"/>
  <c r="T76" i="16"/>
  <c r="T139" i="39"/>
  <c r="W123" i="16"/>
  <c r="W145" i="16" s="1"/>
  <c r="W73" i="16"/>
  <c r="W120" i="38"/>
  <c r="W142" i="38" s="1"/>
  <c r="W70" i="38"/>
  <c r="T127" i="39"/>
  <c r="T149" i="39" s="1"/>
  <c r="T77" i="39"/>
  <c r="V46" i="39"/>
  <c r="V112" i="39"/>
  <c r="V134" i="39" s="1"/>
  <c r="V62" i="39"/>
  <c r="V47" i="39"/>
  <c r="V41" i="39"/>
  <c r="V44" i="39"/>
  <c r="V45" i="39"/>
  <c r="V43" i="39"/>
  <c r="T124" i="16"/>
  <c r="T146" i="16" s="1"/>
  <c r="T74" i="16"/>
  <c r="V138" i="32"/>
  <c r="W50" i="16" s="1"/>
  <c r="W120" i="32"/>
  <c r="U118" i="38"/>
  <c r="U140" i="38" s="1"/>
  <c r="U68" i="38"/>
  <c r="U57" i="38"/>
  <c r="T141" i="16"/>
  <c r="T124" i="39"/>
  <c r="T146" i="39" s="1"/>
  <c r="T74" i="39"/>
  <c r="X120" i="38"/>
  <c r="X142" i="38" s="1"/>
  <c r="X70" i="38"/>
  <c r="T78" i="38"/>
  <c r="T128" i="38"/>
  <c r="T150" i="38" s="1"/>
  <c r="S146" i="16"/>
  <c r="U54" i="16"/>
  <c r="U65" i="16"/>
  <c r="U115" i="16"/>
  <c r="U137" i="16" s="1"/>
  <c r="T137" i="16"/>
  <c r="X214" i="31"/>
  <c r="Y48" i="38" s="1"/>
  <c r="Y196" i="31"/>
  <c r="W74" i="33"/>
  <c r="X51" i="16" s="1"/>
  <c r="X56" i="33"/>
  <c r="S146" i="39"/>
  <c r="T129" i="16"/>
  <c r="T151" i="16" s="1"/>
  <c r="T79" i="16"/>
  <c r="T138" i="39"/>
  <c r="V114" i="39"/>
  <c r="V136" i="39" s="1"/>
  <c r="V64" i="39"/>
  <c r="V53" i="39"/>
  <c r="T79" i="39"/>
  <c r="T129" i="39"/>
  <c r="U56" i="39"/>
  <c r="U67" i="39"/>
  <c r="U117" i="39"/>
  <c r="U139" i="39" s="1"/>
  <c r="V122" i="16"/>
  <c r="V72" i="16"/>
  <c r="U52" i="38"/>
  <c r="U113" i="38"/>
  <c r="U135" i="38" s="1"/>
  <c r="U63" i="38"/>
  <c r="X260" i="32"/>
  <c r="W278" i="32"/>
  <c r="X50" i="38" s="1"/>
  <c r="Y354" i="31" l="1"/>
  <c r="Z336" i="31"/>
  <c r="V75" i="39"/>
  <c r="V125" i="39"/>
  <c r="V147" i="39" s="1"/>
  <c r="V52" i="39"/>
  <c r="V113" i="39"/>
  <c r="V135" i="39" s="1"/>
  <c r="V63" i="39"/>
  <c r="W112" i="39"/>
  <c r="W134" i="39" s="1"/>
  <c r="W43" i="39"/>
  <c r="W62" i="39"/>
  <c r="W47" i="39"/>
  <c r="W45" i="39"/>
  <c r="W41" i="39"/>
  <c r="W46" i="39"/>
  <c r="W44" i="39"/>
  <c r="Y210" i="33"/>
  <c r="X228" i="33"/>
  <c r="Y51" i="39" s="1"/>
  <c r="U76" i="38"/>
  <c r="U126" i="38"/>
  <c r="U148" i="38" s="1"/>
  <c r="X120" i="39"/>
  <c r="X142" i="39" s="1"/>
  <c r="X70" i="39"/>
  <c r="V115" i="38"/>
  <c r="V137" i="38" s="1"/>
  <c r="V65" i="38"/>
  <c r="V54" i="38"/>
  <c r="Y48" i="39"/>
  <c r="T151" i="39"/>
  <c r="W53" i="39"/>
  <c r="W64" i="39"/>
  <c r="W114" i="39"/>
  <c r="W136" i="39" s="1"/>
  <c r="Y74" i="31"/>
  <c r="Z56" i="31"/>
  <c r="V144" i="16"/>
  <c r="W138" i="32"/>
  <c r="X50" i="16" s="1"/>
  <c r="X120" i="32"/>
  <c r="V119" i="39"/>
  <c r="V141" i="39" s="1"/>
  <c r="V69" i="39"/>
  <c r="U126" i="39"/>
  <c r="U76" i="39"/>
  <c r="X329" i="30"/>
  <c r="W408" i="30"/>
  <c r="X42" i="39" s="1"/>
  <c r="W347" i="30"/>
  <c r="X40" i="39" s="1"/>
  <c r="U79" i="16"/>
  <c r="U129" i="16"/>
  <c r="U151" i="16" s="1"/>
  <c r="U77" i="38"/>
  <c r="U127" i="38"/>
  <c r="V119" i="16"/>
  <c r="V69" i="16"/>
  <c r="X123" i="39"/>
  <c r="X145" i="39" s="1"/>
  <c r="X73" i="39"/>
  <c r="V75" i="16"/>
  <c r="V125" i="16"/>
  <c r="V147" i="16" s="1"/>
  <c r="T149" i="16"/>
  <c r="X151" i="33"/>
  <c r="Y51" i="38" s="1"/>
  <c r="Y133" i="33"/>
  <c r="V56" i="38"/>
  <c r="V67" i="38"/>
  <c r="V117" i="38"/>
  <c r="V139" i="38" s="1"/>
  <c r="U77" i="16"/>
  <c r="U127" i="16"/>
  <c r="U149" i="16" s="1"/>
  <c r="U124" i="38"/>
  <c r="U146" i="38" s="1"/>
  <c r="U74" i="38"/>
  <c r="V55" i="39"/>
  <c r="V66" i="39"/>
  <c r="V116" i="39"/>
  <c r="Z120" i="31"/>
  <c r="Y138" i="31"/>
  <c r="V57" i="38"/>
  <c r="V118" i="38"/>
  <c r="V140" i="38" s="1"/>
  <c r="V68" i="38"/>
  <c r="X122" i="38"/>
  <c r="X144" i="38" s="1"/>
  <c r="X72" i="38"/>
  <c r="X74" i="33"/>
  <c r="Y51" i="16" s="1"/>
  <c r="Y56" i="33"/>
  <c r="U126" i="16"/>
  <c r="U148" i="16" s="1"/>
  <c r="U76" i="16"/>
  <c r="W72" i="16"/>
  <c r="W122" i="16"/>
  <c r="W144" i="16" s="1"/>
  <c r="U128" i="16"/>
  <c r="U150" i="16" s="1"/>
  <c r="U78" i="16"/>
  <c r="V52" i="16"/>
  <c r="V63" i="16"/>
  <c r="V113" i="16"/>
  <c r="V135" i="16" s="1"/>
  <c r="W142" i="39"/>
  <c r="Y278" i="31"/>
  <c r="Z260" i="31"/>
  <c r="X121" i="16"/>
  <c r="X143" i="16" s="1"/>
  <c r="X71" i="16"/>
  <c r="X123" i="38"/>
  <c r="X145" i="38" s="1"/>
  <c r="X73" i="38"/>
  <c r="V52" i="38"/>
  <c r="V63" i="38"/>
  <c r="V113" i="38"/>
  <c r="V135" i="38" s="1"/>
  <c r="U127" i="39"/>
  <c r="U149" i="39" s="1"/>
  <c r="U77" i="39"/>
  <c r="U124" i="39"/>
  <c r="U74" i="39"/>
  <c r="U78" i="38"/>
  <c r="U128" i="38"/>
  <c r="V56" i="16"/>
  <c r="V67" i="16"/>
  <c r="V117" i="16"/>
  <c r="V139" i="16" s="1"/>
  <c r="U135" i="16"/>
  <c r="U141" i="39"/>
  <c r="X278" i="32"/>
  <c r="Y50" i="38" s="1"/>
  <c r="Y260" i="32"/>
  <c r="X73" i="16"/>
  <c r="X123" i="16"/>
  <c r="X145" i="16" s="1"/>
  <c r="V55" i="16"/>
  <c r="V116" i="16"/>
  <c r="V138" i="16" s="1"/>
  <c r="V66" i="16"/>
  <c r="V75" i="38"/>
  <c r="V125" i="38"/>
  <c r="V147" i="38" s="1"/>
  <c r="X74" i="32"/>
  <c r="Y49" i="16" s="1"/>
  <c r="Y56" i="32"/>
  <c r="V134" i="38"/>
  <c r="U78" i="39"/>
  <c r="U128" i="39"/>
  <c r="W134" i="30"/>
  <c r="X42" i="16" s="1"/>
  <c r="W73" i="30"/>
  <c r="X40" i="16" s="1"/>
  <c r="X55" i="30"/>
  <c r="Y418" i="31"/>
  <c r="Z400" i="31"/>
  <c r="V68" i="16"/>
  <c r="V57" i="16"/>
  <c r="V118" i="16"/>
  <c r="V140" i="16" s="1"/>
  <c r="U79" i="39"/>
  <c r="U129" i="39"/>
  <c r="U151" i="39" s="1"/>
  <c r="V136" i="38"/>
  <c r="W210" i="30"/>
  <c r="X40" i="38" s="1"/>
  <c r="W271" i="30"/>
  <c r="X42" i="38" s="1"/>
  <c r="X192" i="30"/>
  <c r="X196" i="32"/>
  <c r="W214" i="32"/>
  <c r="X49" i="38" s="1"/>
  <c r="Y214" i="31"/>
  <c r="Z48" i="38" s="1"/>
  <c r="Z196" i="31"/>
  <c r="V118" i="39"/>
  <c r="V140" i="39" s="1"/>
  <c r="V57" i="39"/>
  <c r="V68" i="39"/>
  <c r="Y70" i="38"/>
  <c r="Y120" i="38"/>
  <c r="Y142" i="38" s="1"/>
  <c r="V54" i="39"/>
  <c r="V65" i="39"/>
  <c r="V115" i="39"/>
  <c r="V137" i="39" s="1"/>
  <c r="W47" i="16"/>
  <c r="W62" i="16"/>
  <c r="W44" i="16"/>
  <c r="W112" i="16"/>
  <c r="W134" i="16" s="1"/>
  <c r="W43" i="16"/>
  <c r="W46" i="16"/>
  <c r="W45" i="16"/>
  <c r="W41" i="16"/>
  <c r="X336" i="32"/>
  <c r="W354" i="32"/>
  <c r="X49" i="39" s="1"/>
  <c r="U124" i="16"/>
  <c r="U74" i="16"/>
  <c r="U141" i="38"/>
  <c r="V69" i="38"/>
  <c r="V119" i="38"/>
  <c r="V141" i="38" s="1"/>
  <c r="W45" i="38"/>
  <c r="W43" i="38"/>
  <c r="W47" i="38"/>
  <c r="W46" i="38"/>
  <c r="W41" i="38"/>
  <c r="W112" i="38"/>
  <c r="W134" i="38" s="1"/>
  <c r="W62" i="38"/>
  <c r="W44" i="38"/>
  <c r="W121" i="38"/>
  <c r="W143" i="38" s="1"/>
  <c r="W71" i="38"/>
  <c r="W72" i="39"/>
  <c r="W122" i="39"/>
  <c r="W144" i="39" s="1"/>
  <c r="U129" i="38"/>
  <c r="U151" i="38" s="1"/>
  <c r="U79" i="38"/>
  <c r="V56" i="39"/>
  <c r="V67" i="39"/>
  <c r="V117" i="39"/>
  <c r="V139" i="39" s="1"/>
  <c r="W114" i="16"/>
  <c r="W136" i="16" s="1"/>
  <c r="W53" i="16"/>
  <c r="W64" i="16"/>
  <c r="V115" i="16"/>
  <c r="V137" i="16" s="1"/>
  <c r="V65" i="16"/>
  <c r="V54" i="16"/>
  <c r="W71" i="39"/>
  <c r="W121" i="39"/>
  <c r="W143" i="39" s="1"/>
  <c r="U147" i="39"/>
  <c r="Y48" i="16"/>
  <c r="V116" i="38"/>
  <c r="V138" i="38" s="1"/>
  <c r="V55" i="38"/>
  <c r="V66" i="38"/>
  <c r="W114" i="38"/>
  <c r="W136" i="38" s="1"/>
  <c r="W64" i="38"/>
  <c r="W53" i="38"/>
  <c r="X400" i="32"/>
  <c r="W418" i="32"/>
  <c r="X50" i="39" s="1"/>
  <c r="Z48" i="16" l="1"/>
  <c r="U149" i="38"/>
  <c r="U148" i="39"/>
  <c r="W55" i="39"/>
  <c r="W116" i="39"/>
  <c r="W138" i="39" s="1"/>
  <c r="W66" i="39"/>
  <c r="W125" i="38"/>
  <c r="W147" i="38" s="1"/>
  <c r="W75" i="38"/>
  <c r="W69" i="38"/>
  <c r="W119" i="38"/>
  <c r="W141" i="38" s="1"/>
  <c r="X271" i="30"/>
  <c r="Y42" i="38" s="1"/>
  <c r="Y192" i="30"/>
  <c r="X210" i="30"/>
  <c r="Y40" i="38" s="1"/>
  <c r="V129" i="16"/>
  <c r="V151" i="16" s="1"/>
  <c r="V79" i="16"/>
  <c r="U150" i="39"/>
  <c r="V79" i="38"/>
  <c r="V129" i="38"/>
  <c r="V151" i="38" s="1"/>
  <c r="W118" i="39"/>
  <c r="W140" i="39" s="1"/>
  <c r="W57" i="39"/>
  <c r="W68" i="39"/>
  <c r="U150" i="38"/>
  <c r="Z70" i="16"/>
  <c r="Z120" i="16"/>
  <c r="Z142" i="16" s="1"/>
  <c r="W115" i="38"/>
  <c r="W137" i="38" s="1"/>
  <c r="W54" i="38"/>
  <c r="W65" i="38"/>
  <c r="U146" i="16"/>
  <c r="W116" i="16"/>
  <c r="W138" i="16" s="1"/>
  <c r="W66" i="16"/>
  <c r="W55" i="16"/>
  <c r="X53" i="38"/>
  <c r="X114" i="38"/>
  <c r="X136" i="38" s="1"/>
  <c r="X64" i="38"/>
  <c r="Y74" i="33"/>
  <c r="Z51" i="16" s="1"/>
  <c r="Z56" i="33"/>
  <c r="W113" i="39"/>
  <c r="W135" i="39" s="1"/>
  <c r="W52" i="39"/>
  <c r="W63" i="39"/>
  <c r="V74" i="39"/>
  <c r="V124" i="39"/>
  <c r="V146" i="39" s="1"/>
  <c r="W125" i="16"/>
  <c r="W147" i="16" s="1"/>
  <c r="W75" i="16"/>
  <c r="Y72" i="38"/>
  <c r="Y122" i="38"/>
  <c r="Y144" i="38" s="1"/>
  <c r="X121" i="39"/>
  <c r="X143" i="39" s="1"/>
  <c r="X71" i="39"/>
  <c r="V129" i="39"/>
  <c r="V151" i="39" s="1"/>
  <c r="V79" i="39"/>
  <c r="X46" i="38"/>
  <c r="X44" i="38"/>
  <c r="X47" i="38"/>
  <c r="X45" i="38"/>
  <c r="X43" i="38"/>
  <c r="X62" i="38"/>
  <c r="X112" i="38"/>
  <c r="X134" i="38" s="1"/>
  <c r="X41" i="38"/>
  <c r="AA400" i="31"/>
  <c r="Z418" i="31"/>
  <c r="V127" i="16"/>
  <c r="V149" i="16" s="1"/>
  <c r="V77" i="16"/>
  <c r="U146" i="39"/>
  <c r="V74" i="16"/>
  <c r="V124" i="16"/>
  <c r="V146" i="16" s="1"/>
  <c r="Y73" i="16"/>
  <c r="Y123" i="16"/>
  <c r="Y145" i="16" s="1"/>
  <c r="Z138" i="31"/>
  <c r="AA120" i="31"/>
  <c r="X138" i="32"/>
  <c r="Y50" i="16" s="1"/>
  <c r="Y120" i="32"/>
  <c r="W125" i="39"/>
  <c r="W147" i="39" s="1"/>
  <c r="W75" i="39"/>
  <c r="W117" i="39"/>
  <c r="W139" i="39" s="1"/>
  <c r="W67" i="39"/>
  <c r="W56" i="39"/>
  <c r="Y196" i="32"/>
  <c r="X214" i="32"/>
  <c r="Y49" i="38" s="1"/>
  <c r="V124" i="38"/>
  <c r="V146" i="38" s="1"/>
  <c r="V74" i="38"/>
  <c r="Y336" i="32"/>
  <c r="X354" i="32"/>
  <c r="Y49" i="39" s="1"/>
  <c r="W119" i="16"/>
  <c r="W141" i="16" s="1"/>
  <c r="W69" i="16"/>
  <c r="V138" i="39"/>
  <c r="X44" i="39"/>
  <c r="X41" i="39"/>
  <c r="X47" i="39"/>
  <c r="X112" i="39"/>
  <c r="X134" i="39" s="1"/>
  <c r="X43" i="39"/>
  <c r="X46" i="39"/>
  <c r="X62" i="39"/>
  <c r="X45" i="39"/>
  <c r="X72" i="16"/>
  <c r="X122" i="16"/>
  <c r="X144" i="16" s="1"/>
  <c r="W119" i="39"/>
  <c r="W141" i="39" s="1"/>
  <c r="W69" i="39"/>
  <c r="X418" i="32"/>
  <c r="Y50" i="39" s="1"/>
  <c r="Y400" i="32"/>
  <c r="W65" i="16"/>
  <c r="W115" i="16"/>
  <c r="W137" i="16" s="1"/>
  <c r="W54" i="16"/>
  <c r="W117" i="38"/>
  <c r="W139" i="38" s="1"/>
  <c r="W56" i="38"/>
  <c r="W67" i="38"/>
  <c r="V126" i="16"/>
  <c r="V148" i="16" s="1"/>
  <c r="V76" i="16"/>
  <c r="W55" i="38"/>
  <c r="W116" i="38"/>
  <c r="W138" i="38" s="1"/>
  <c r="W66" i="38"/>
  <c r="V127" i="38"/>
  <c r="V149" i="38" s="1"/>
  <c r="V77" i="38"/>
  <c r="Z214" i="31"/>
  <c r="AA196" i="31"/>
  <c r="X134" i="30"/>
  <c r="Y42" i="16" s="1"/>
  <c r="X73" i="30"/>
  <c r="Y40" i="16" s="1"/>
  <c r="Y55" i="30"/>
  <c r="Y74" i="32"/>
  <c r="Z49" i="16" s="1"/>
  <c r="Z56" i="32"/>
  <c r="AA260" i="31"/>
  <c r="Z278" i="31"/>
  <c r="V128" i="38"/>
  <c r="V150" i="38" s="1"/>
  <c r="V78" i="38"/>
  <c r="X53" i="39"/>
  <c r="X64" i="39"/>
  <c r="X114" i="39"/>
  <c r="X136" i="39" s="1"/>
  <c r="Z354" i="31"/>
  <c r="AA336" i="31"/>
  <c r="W57" i="38"/>
  <c r="W68" i="38"/>
  <c r="W118" i="38"/>
  <c r="W140" i="38" s="1"/>
  <c r="V128" i="39"/>
  <c r="V150" i="39" s="1"/>
  <c r="V78" i="39"/>
  <c r="W52" i="16"/>
  <c r="W63" i="16"/>
  <c r="W113" i="16"/>
  <c r="W135" i="16" s="1"/>
  <c r="W56" i="16"/>
  <c r="W67" i="16"/>
  <c r="W117" i="16"/>
  <c r="W139" i="16" s="1"/>
  <c r="Z120" i="38"/>
  <c r="Z142" i="38" s="1"/>
  <c r="Z70" i="38"/>
  <c r="X47" i="16"/>
  <c r="X62" i="16"/>
  <c r="X45" i="16"/>
  <c r="X112" i="16"/>
  <c r="X134" i="16" s="1"/>
  <c r="X44" i="16"/>
  <c r="X43" i="16"/>
  <c r="X46" i="16"/>
  <c r="X41" i="16"/>
  <c r="Y121" i="16"/>
  <c r="Y143" i="16" s="1"/>
  <c r="Y71" i="16"/>
  <c r="V77" i="39"/>
  <c r="V127" i="39"/>
  <c r="V149" i="39" s="1"/>
  <c r="Y151" i="33"/>
  <c r="Z51" i="38" s="1"/>
  <c r="Z133" i="33"/>
  <c r="X408" i="30"/>
  <c r="Y42" i="39" s="1"/>
  <c r="X347" i="30"/>
  <c r="Y40" i="39" s="1"/>
  <c r="Y329" i="30"/>
  <c r="Y70" i="39"/>
  <c r="Y120" i="39"/>
  <c r="Y142" i="39" s="1"/>
  <c r="Y123" i="39"/>
  <c r="Y145" i="39" s="1"/>
  <c r="Y73" i="39"/>
  <c r="W115" i="39"/>
  <c r="W137" i="39" s="1"/>
  <c r="W65" i="39"/>
  <c r="W54" i="39"/>
  <c r="Z48" i="39"/>
  <c r="X122" i="39"/>
  <c r="X144" i="39" s="1"/>
  <c r="X72" i="39"/>
  <c r="Y120" i="16"/>
  <c r="Y142" i="16" s="1"/>
  <c r="Y70" i="16"/>
  <c r="W113" i="38"/>
  <c r="W135" i="38" s="1"/>
  <c r="W63" i="38"/>
  <c r="W52" i="38"/>
  <c r="W57" i="16"/>
  <c r="W118" i="16"/>
  <c r="W140" i="16" s="1"/>
  <c r="W68" i="16"/>
  <c r="V76" i="39"/>
  <c r="V126" i="39"/>
  <c r="V148" i="39" s="1"/>
  <c r="X71" i="38"/>
  <c r="X121" i="38"/>
  <c r="X143" i="38" s="1"/>
  <c r="X53" i="16"/>
  <c r="X114" i="16"/>
  <c r="X136" i="16" s="1"/>
  <c r="X64" i="16"/>
  <c r="Z260" i="32"/>
  <c r="Y278" i="32"/>
  <c r="Z50" i="38" s="1"/>
  <c r="V128" i="16"/>
  <c r="V150" i="16" s="1"/>
  <c r="V78" i="16"/>
  <c r="Y73" i="38"/>
  <c r="Y123" i="38"/>
  <c r="Y145" i="38" s="1"/>
  <c r="V141" i="16"/>
  <c r="Z74" i="31"/>
  <c r="AA48" i="16" s="1"/>
  <c r="AA56" i="31"/>
  <c r="V126" i="38"/>
  <c r="V148" i="38" s="1"/>
  <c r="V76" i="38"/>
  <c r="Y228" i="33"/>
  <c r="Z51" i="39" s="1"/>
  <c r="Z210" i="33"/>
  <c r="AA48" i="38" l="1"/>
  <c r="AA214" i="31"/>
  <c r="AB196" i="31"/>
  <c r="AB56" i="31"/>
  <c r="AA74" i="31"/>
  <c r="AA120" i="38"/>
  <c r="AA142" i="38" s="1"/>
  <c r="AA70" i="38"/>
  <c r="X57" i="38"/>
  <c r="X68" i="38"/>
  <c r="X118" i="38"/>
  <c r="X140" i="38" s="1"/>
  <c r="AA70" i="16"/>
  <c r="AA120" i="16"/>
  <c r="AA142" i="16" s="1"/>
  <c r="Z278" i="32"/>
  <c r="AA50" i="38" s="1"/>
  <c r="AA260" i="32"/>
  <c r="X117" i="16"/>
  <c r="X139" i="16" s="1"/>
  <c r="X67" i="16"/>
  <c r="X56" i="16"/>
  <c r="AA354" i="31"/>
  <c r="AB336" i="31"/>
  <c r="AB260" i="31"/>
  <c r="AA278" i="31"/>
  <c r="W128" i="38"/>
  <c r="W150" i="38" s="1"/>
  <c r="W78" i="38"/>
  <c r="X69" i="39"/>
  <c r="X119" i="39"/>
  <c r="X141" i="39" s="1"/>
  <c r="Y354" i="32"/>
  <c r="Z49" i="39" s="1"/>
  <c r="Z336" i="32"/>
  <c r="X113" i="38"/>
  <c r="X135" i="38" s="1"/>
  <c r="X63" i="38"/>
  <c r="X52" i="38"/>
  <c r="W126" i="38"/>
  <c r="W148" i="38" s="1"/>
  <c r="W76" i="38"/>
  <c r="Y47" i="38"/>
  <c r="Y112" i="38"/>
  <c r="Y134" i="38" s="1"/>
  <c r="Y41" i="38"/>
  <c r="Y44" i="38"/>
  <c r="Y62" i="38"/>
  <c r="Y43" i="38"/>
  <c r="Y45" i="38"/>
  <c r="Y46" i="38"/>
  <c r="AA48" i="39"/>
  <c r="Z74" i="32"/>
  <c r="AA49" i="16" s="1"/>
  <c r="AA56" i="32"/>
  <c r="X52" i="39"/>
  <c r="X63" i="39"/>
  <c r="X113" i="39"/>
  <c r="X135" i="39" s="1"/>
  <c r="X125" i="38"/>
  <c r="X147" i="38" s="1"/>
  <c r="X75" i="38"/>
  <c r="Y271" i="30"/>
  <c r="Z42" i="38" s="1"/>
  <c r="Z192" i="30"/>
  <c r="Y210" i="30"/>
  <c r="Z40" i="38" s="1"/>
  <c r="W127" i="39"/>
  <c r="W149" i="39" s="1"/>
  <c r="W77" i="39"/>
  <c r="Z72" i="38"/>
  <c r="Z122" i="38"/>
  <c r="Z144" i="38" s="1"/>
  <c r="AA418" i="31"/>
  <c r="AB400" i="31"/>
  <c r="W79" i="16"/>
  <c r="W129" i="16"/>
  <c r="W151" i="16" s="1"/>
  <c r="Z70" i="39"/>
  <c r="Z120" i="39"/>
  <c r="Z142" i="39" s="1"/>
  <c r="W124" i="16"/>
  <c r="W146" i="16" s="1"/>
  <c r="W74" i="16"/>
  <c r="Z121" i="16"/>
  <c r="Z143" i="16" s="1"/>
  <c r="Z71" i="16"/>
  <c r="W76" i="16"/>
  <c r="W126" i="16"/>
  <c r="W148" i="16" s="1"/>
  <c r="X116" i="39"/>
  <c r="X138" i="39" s="1"/>
  <c r="X66" i="39"/>
  <c r="X55" i="39"/>
  <c r="Y138" i="32"/>
  <c r="Z50" i="16" s="1"/>
  <c r="Z120" i="32"/>
  <c r="W127" i="16"/>
  <c r="W149" i="16" s="1"/>
  <c r="W77" i="16"/>
  <c r="Y53" i="38"/>
  <c r="Y64" i="38"/>
  <c r="Y114" i="38"/>
  <c r="Y136" i="38" s="1"/>
  <c r="Y72" i="39"/>
  <c r="Y122" i="39"/>
  <c r="Y144" i="39" s="1"/>
  <c r="Z73" i="16"/>
  <c r="Z123" i="16"/>
  <c r="Z145" i="16" s="1"/>
  <c r="Y71" i="39"/>
  <c r="Y121" i="39"/>
  <c r="Y143" i="39" s="1"/>
  <c r="W129" i="39"/>
  <c r="W151" i="39" s="1"/>
  <c r="W79" i="39"/>
  <c r="Y408" i="30"/>
  <c r="Z42" i="39" s="1"/>
  <c r="Y347" i="30"/>
  <c r="Z40" i="39" s="1"/>
  <c r="Z329" i="30"/>
  <c r="X69" i="16"/>
  <c r="X119" i="16"/>
  <c r="X141" i="16" s="1"/>
  <c r="Z228" i="33"/>
  <c r="AA51" i="39" s="1"/>
  <c r="AA210" i="33"/>
  <c r="X125" i="16"/>
  <c r="X147" i="16" s="1"/>
  <c r="X75" i="16"/>
  <c r="W74" i="38"/>
  <c r="W124" i="38"/>
  <c r="W146" i="38" s="1"/>
  <c r="W76" i="39"/>
  <c r="W126" i="39"/>
  <c r="W148" i="39" s="1"/>
  <c r="Y45" i="39"/>
  <c r="Y47" i="39"/>
  <c r="Y46" i="39"/>
  <c r="Y62" i="39"/>
  <c r="Y112" i="39"/>
  <c r="Y134" i="39" s="1"/>
  <c r="Y44" i="39"/>
  <c r="Y43" i="39"/>
  <c r="Y41" i="39"/>
  <c r="X52" i="16"/>
  <c r="X63" i="16"/>
  <c r="X113" i="16"/>
  <c r="X135" i="16" s="1"/>
  <c r="Y134" i="30"/>
  <c r="Z42" i="16" s="1"/>
  <c r="Y73" i="30"/>
  <c r="Z40" i="16" s="1"/>
  <c r="Z55" i="30"/>
  <c r="X56" i="39"/>
  <c r="X67" i="39"/>
  <c r="X117" i="39"/>
  <c r="X139" i="39" s="1"/>
  <c r="Y121" i="38"/>
  <c r="Y143" i="38" s="1"/>
  <c r="Y71" i="38"/>
  <c r="Y122" i="16"/>
  <c r="Y144" i="16" s="1"/>
  <c r="Y72" i="16"/>
  <c r="X54" i="38"/>
  <c r="X115" i="38"/>
  <c r="X137" i="38" s="1"/>
  <c r="X65" i="38"/>
  <c r="W74" i="39"/>
  <c r="W124" i="39"/>
  <c r="W146" i="39" s="1"/>
  <c r="Z123" i="38"/>
  <c r="Z145" i="38" s="1"/>
  <c r="Z73" i="38"/>
  <c r="W78" i="16"/>
  <c r="W128" i="16"/>
  <c r="W150" i="16" s="1"/>
  <c r="Z73" i="39"/>
  <c r="Z123" i="39"/>
  <c r="Z145" i="39" s="1"/>
  <c r="X57" i="16"/>
  <c r="X68" i="16"/>
  <c r="X118" i="16"/>
  <c r="X140" i="16" s="1"/>
  <c r="X125" i="39"/>
  <c r="X147" i="39" s="1"/>
  <c r="X75" i="39"/>
  <c r="Y112" i="16"/>
  <c r="Y134" i="16" s="1"/>
  <c r="Y46" i="16"/>
  <c r="Y41" i="16"/>
  <c r="Y47" i="16"/>
  <c r="Y62" i="16"/>
  <c r="Y44" i="16"/>
  <c r="Y45" i="16"/>
  <c r="Y43" i="16"/>
  <c r="W127" i="38"/>
  <c r="W149" i="38" s="1"/>
  <c r="W77" i="38"/>
  <c r="Z196" i="32"/>
  <c r="Y214" i="32"/>
  <c r="Z49" i="38" s="1"/>
  <c r="AB120" i="31"/>
  <c r="AA138" i="31"/>
  <c r="X117" i="38"/>
  <c r="X139" i="38" s="1"/>
  <c r="X56" i="38"/>
  <c r="X67" i="38"/>
  <c r="X55" i="16"/>
  <c r="X116" i="16"/>
  <c r="X138" i="16" s="1"/>
  <c r="X66" i="16"/>
  <c r="X115" i="39"/>
  <c r="X137" i="39" s="1"/>
  <c r="X54" i="39"/>
  <c r="X65" i="39"/>
  <c r="X66" i="38"/>
  <c r="X55" i="38"/>
  <c r="X116" i="38"/>
  <c r="X138" i="38" s="1"/>
  <c r="W129" i="38"/>
  <c r="W151" i="38" s="1"/>
  <c r="W79" i="38"/>
  <c r="Y114" i="39"/>
  <c r="Y136" i="39" s="1"/>
  <c r="Y64" i="39"/>
  <c r="Y53" i="39"/>
  <c r="AA133" i="33"/>
  <c r="Z151" i="33"/>
  <c r="AA51" i="38" s="1"/>
  <c r="X54" i="16"/>
  <c r="X65" i="16"/>
  <c r="X115" i="16"/>
  <c r="X137" i="16" s="1"/>
  <c r="Y64" i="16"/>
  <c r="Y114" i="16"/>
  <c r="Y136" i="16" s="1"/>
  <c r="Y53" i="16"/>
  <c r="Y418" i="32"/>
  <c r="Z50" i="39" s="1"/>
  <c r="Z400" i="32"/>
  <c r="X57" i="39"/>
  <c r="X68" i="39"/>
  <c r="X118" i="39"/>
  <c r="X140" i="39" s="1"/>
  <c r="W128" i="39"/>
  <c r="W150" i="39" s="1"/>
  <c r="W78" i="39"/>
  <c r="X119" i="38"/>
  <c r="X141" i="38" s="1"/>
  <c r="X69" i="38"/>
  <c r="AA56" i="33"/>
  <c r="Z74" i="33"/>
  <c r="AA51" i="16" s="1"/>
  <c r="Y54" i="39" l="1"/>
  <c r="Y65" i="39"/>
  <c r="Y115" i="39"/>
  <c r="Y137" i="39" s="1"/>
  <c r="AA74" i="33"/>
  <c r="AB51" i="16" s="1"/>
  <c r="AB56" i="33"/>
  <c r="Z138" i="32"/>
  <c r="AA50" i="16" s="1"/>
  <c r="AA120" i="32"/>
  <c r="AB133" i="33"/>
  <c r="AA151" i="33"/>
  <c r="AB51" i="38" s="1"/>
  <c r="X128" i="38"/>
  <c r="X150" i="38" s="1"/>
  <c r="X78" i="38"/>
  <c r="Y54" i="16"/>
  <c r="Y65" i="16"/>
  <c r="Y115" i="16"/>
  <c r="Y137" i="16" s="1"/>
  <c r="Z112" i="16"/>
  <c r="Z134" i="16" s="1"/>
  <c r="Z43" i="16"/>
  <c r="Z47" i="16"/>
  <c r="Z62" i="16"/>
  <c r="Z41" i="16"/>
  <c r="Z44" i="16"/>
  <c r="Z46" i="16"/>
  <c r="Z45" i="16"/>
  <c r="Z46" i="39"/>
  <c r="Z47" i="39"/>
  <c r="Z44" i="39"/>
  <c r="Z43" i="39"/>
  <c r="Z112" i="39"/>
  <c r="Z134" i="39" s="1"/>
  <c r="Z45" i="39"/>
  <c r="Z62" i="39"/>
  <c r="Z41" i="39"/>
  <c r="Z122" i="16"/>
  <c r="Z144" i="16" s="1"/>
  <c r="Z72" i="16"/>
  <c r="Y56" i="38"/>
  <c r="Y67" i="38"/>
  <c r="Y117" i="38"/>
  <c r="Y139" i="38" s="1"/>
  <c r="X76" i="16"/>
  <c r="X126" i="16"/>
  <c r="X148" i="16" s="1"/>
  <c r="Y118" i="16"/>
  <c r="Y140" i="16" s="1"/>
  <c r="Y68" i="16"/>
  <c r="Y57" i="16"/>
  <c r="AA120" i="39"/>
  <c r="AA142" i="39" s="1"/>
  <c r="AA70" i="39"/>
  <c r="X128" i="16"/>
  <c r="X150" i="16" s="1"/>
  <c r="X78" i="16"/>
  <c r="Z408" i="30"/>
  <c r="AA42" i="39" s="1"/>
  <c r="Z347" i="30"/>
  <c r="AA40" i="39" s="1"/>
  <c r="AA329" i="30"/>
  <c r="X79" i="38"/>
  <c r="X129" i="38"/>
  <c r="X151" i="38" s="1"/>
  <c r="Z114" i="39"/>
  <c r="Z136" i="39" s="1"/>
  <c r="Z64" i="39"/>
  <c r="Z53" i="39"/>
  <c r="X77" i="39"/>
  <c r="X127" i="39"/>
  <c r="X149" i="39" s="1"/>
  <c r="Y54" i="38"/>
  <c r="Y65" i="38"/>
  <c r="Y115" i="38"/>
  <c r="Y137" i="38" s="1"/>
  <c r="X124" i="38"/>
  <c r="X146" i="38" s="1"/>
  <c r="X74" i="38"/>
  <c r="AB260" i="32"/>
  <c r="AA278" i="32"/>
  <c r="AB50" i="38" s="1"/>
  <c r="X129" i="39"/>
  <c r="X151" i="39" s="1"/>
  <c r="X79" i="39"/>
  <c r="X128" i="39"/>
  <c r="X150" i="39" s="1"/>
  <c r="X78" i="39"/>
  <c r="Z134" i="30"/>
  <c r="AA42" i="16" s="1"/>
  <c r="AA55" i="30"/>
  <c r="Z73" i="30"/>
  <c r="AA40" i="16" s="1"/>
  <c r="Z122" i="39"/>
  <c r="Z144" i="39" s="1"/>
  <c r="Z72" i="39"/>
  <c r="Y75" i="16"/>
  <c r="Y125" i="16"/>
  <c r="Y147" i="16" s="1"/>
  <c r="Y125" i="39"/>
  <c r="Y147" i="39" s="1"/>
  <c r="Y75" i="39"/>
  <c r="Y117" i="16"/>
  <c r="Y139" i="16" s="1"/>
  <c r="Y56" i="16"/>
  <c r="Y67" i="16"/>
  <c r="Z114" i="16"/>
  <c r="Z136" i="16" s="1"/>
  <c r="Z53" i="16"/>
  <c r="Z64" i="16"/>
  <c r="X126" i="39"/>
  <c r="X148" i="39" s="1"/>
  <c r="X76" i="39"/>
  <c r="Y116" i="16"/>
  <c r="Y138" i="16" s="1"/>
  <c r="Y66" i="16"/>
  <c r="Y55" i="16"/>
  <c r="Y118" i="39"/>
  <c r="Y140" i="39" s="1"/>
  <c r="Y68" i="39"/>
  <c r="Y57" i="39"/>
  <c r="AA72" i="38"/>
  <c r="AA122" i="38"/>
  <c r="AA144" i="38" s="1"/>
  <c r="AB48" i="16"/>
  <c r="X127" i="16"/>
  <c r="X149" i="16" s="1"/>
  <c r="X77" i="16"/>
  <c r="AA228" i="33"/>
  <c r="AB51" i="39" s="1"/>
  <c r="AB210" i="33"/>
  <c r="X124" i="39"/>
  <c r="X146" i="39" s="1"/>
  <c r="X74" i="39"/>
  <c r="Y116" i="38"/>
  <c r="Y138" i="38" s="1"/>
  <c r="Y55" i="38"/>
  <c r="Y66" i="38"/>
  <c r="AC260" i="31"/>
  <c r="AB278" i="31"/>
  <c r="AB74" i="31"/>
  <c r="AC48" i="16" s="1"/>
  <c r="AC56" i="31"/>
  <c r="Z114" i="38"/>
  <c r="Z136" i="38" s="1"/>
  <c r="Z64" i="38"/>
  <c r="Z53" i="38"/>
  <c r="AA400" i="32"/>
  <c r="Z418" i="32"/>
  <c r="AA50" i="39" s="1"/>
  <c r="X127" i="38"/>
  <c r="X149" i="38" s="1"/>
  <c r="X77" i="38"/>
  <c r="X126" i="38"/>
  <c r="X148" i="38" s="1"/>
  <c r="X76" i="38"/>
  <c r="Y116" i="39"/>
  <c r="Y138" i="39" s="1"/>
  <c r="Y66" i="39"/>
  <c r="Y55" i="39"/>
  <c r="Y118" i="38"/>
  <c r="Y140" i="38" s="1"/>
  <c r="Y57" i="38"/>
  <c r="Y68" i="38"/>
  <c r="AC120" i="31"/>
  <c r="AB138" i="31"/>
  <c r="Z71" i="38"/>
  <c r="Z121" i="38"/>
  <c r="Z143" i="38" s="1"/>
  <c r="AA123" i="39"/>
  <c r="AA145" i="39" s="1"/>
  <c r="AA73" i="39"/>
  <c r="Y125" i="38"/>
  <c r="Y147" i="38" s="1"/>
  <c r="Y75" i="38"/>
  <c r="Z112" i="38"/>
  <c r="Z134" i="38" s="1"/>
  <c r="Z43" i="38"/>
  <c r="Z44" i="38"/>
  <c r="Z41" i="38"/>
  <c r="Z46" i="38"/>
  <c r="Z45" i="38"/>
  <c r="Z62" i="38"/>
  <c r="Z47" i="38"/>
  <c r="AB56" i="32"/>
  <c r="AA74" i="32"/>
  <c r="AB49" i="16" s="1"/>
  <c r="Y52" i="38"/>
  <c r="Y63" i="38"/>
  <c r="Y113" i="38"/>
  <c r="Y135" i="38" s="1"/>
  <c r="Z354" i="32"/>
  <c r="AA49" i="39" s="1"/>
  <c r="AA336" i="32"/>
  <c r="AB354" i="31"/>
  <c r="AC336" i="31"/>
  <c r="AB214" i="31"/>
  <c r="AC196" i="31"/>
  <c r="AA73" i="16"/>
  <c r="AA123" i="16"/>
  <c r="AA145" i="16" s="1"/>
  <c r="AC400" i="31"/>
  <c r="AB418" i="31"/>
  <c r="Y119" i="38"/>
  <c r="Y141" i="38" s="1"/>
  <c r="Y69" i="38"/>
  <c r="AA123" i="38"/>
  <c r="AA145" i="38" s="1"/>
  <c r="AA73" i="38"/>
  <c r="Y119" i="39"/>
  <c r="Y141" i="39" s="1"/>
  <c r="Y69" i="39"/>
  <c r="Y119" i="16"/>
  <c r="Y141" i="16" s="1"/>
  <c r="Y69" i="16"/>
  <c r="X129" i="16"/>
  <c r="X151" i="16" s="1"/>
  <c r="X79" i="16"/>
  <c r="X124" i="16"/>
  <c r="X146" i="16" s="1"/>
  <c r="X74" i="16"/>
  <c r="Y117" i="39"/>
  <c r="Y139" i="39" s="1"/>
  <c r="Y56" i="39"/>
  <c r="Y67" i="39"/>
  <c r="Z214" i="32"/>
  <c r="AA49" i="38" s="1"/>
  <c r="AA196" i="32"/>
  <c r="Y113" i="16"/>
  <c r="Y135" i="16" s="1"/>
  <c r="Y52" i="16"/>
  <c r="Y63" i="16"/>
  <c r="Y52" i="39"/>
  <c r="Y63" i="39"/>
  <c r="Y113" i="39"/>
  <c r="Y135" i="39" s="1"/>
  <c r="Z271" i="30"/>
  <c r="AA42" i="38" s="1"/>
  <c r="Z210" i="30"/>
  <c r="AA40" i="38" s="1"/>
  <c r="AA192" i="30"/>
  <c r="AA71" i="16"/>
  <c r="AA121" i="16"/>
  <c r="AA143" i="16" s="1"/>
  <c r="Z121" i="39"/>
  <c r="Z143" i="39" s="1"/>
  <c r="Z71" i="39"/>
  <c r="AB48" i="39"/>
  <c r="AB48" i="38"/>
  <c r="AC48" i="39" l="1"/>
  <c r="AA271" i="30"/>
  <c r="AB42" i="38" s="1"/>
  <c r="AB192" i="30"/>
  <c r="AA210" i="30"/>
  <c r="AB40" i="38" s="1"/>
  <c r="AA46" i="38"/>
  <c r="AA43" i="38"/>
  <c r="AA45" i="38"/>
  <c r="AA41" i="38"/>
  <c r="AA47" i="38"/>
  <c r="AA44" i="38"/>
  <c r="AA112" i="38"/>
  <c r="AA134" i="38" s="1"/>
  <c r="AA62" i="38"/>
  <c r="AC120" i="39"/>
  <c r="AC142" i="39" s="1"/>
  <c r="AC70" i="39"/>
  <c r="Z119" i="38"/>
  <c r="Z141" i="38" s="1"/>
  <c r="Z69" i="38"/>
  <c r="AC120" i="16"/>
  <c r="AC142" i="16" s="1"/>
  <c r="AC70" i="16"/>
  <c r="AC210" i="33"/>
  <c r="AB228" i="33"/>
  <c r="AC51" i="39" s="1"/>
  <c r="Z75" i="16"/>
  <c r="Z125" i="16"/>
  <c r="Z147" i="16" s="1"/>
  <c r="Y126" i="38"/>
  <c r="Y148" i="38" s="1"/>
  <c r="Y76" i="38"/>
  <c r="AA408" i="30"/>
  <c r="AB42" i="39" s="1"/>
  <c r="AA347" i="30"/>
  <c r="AB40" i="39" s="1"/>
  <c r="AB329" i="30"/>
  <c r="Z118" i="39"/>
  <c r="Z140" i="39" s="1"/>
  <c r="Z68" i="39"/>
  <c r="Z57" i="39"/>
  <c r="AA138" i="32"/>
  <c r="AB50" i="16" s="1"/>
  <c r="AB120" i="32"/>
  <c r="AC354" i="31"/>
  <c r="AD336" i="31"/>
  <c r="Y129" i="39"/>
  <c r="Y151" i="39" s="1"/>
  <c r="Y79" i="39"/>
  <c r="Z69" i="39"/>
  <c r="Z119" i="39"/>
  <c r="Z141" i="39" s="1"/>
  <c r="AB336" i="32"/>
  <c r="AA354" i="32"/>
  <c r="AB49" i="39" s="1"/>
  <c r="Y79" i="38"/>
  <c r="Y129" i="38"/>
  <c r="Y151" i="38" s="1"/>
  <c r="AB123" i="39"/>
  <c r="AB145" i="39" s="1"/>
  <c r="AB73" i="39"/>
  <c r="AA47" i="39"/>
  <c r="AA46" i="39"/>
  <c r="AA43" i="39"/>
  <c r="AA62" i="39"/>
  <c r="AA41" i="39"/>
  <c r="AA112" i="39"/>
  <c r="AA134" i="39" s="1"/>
  <c r="AA44" i="39"/>
  <c r="AA45" i="39"/>
  <c r="Z63" i="39"/>
  <c r="Z113" i="39"/>
  <c r="Z135" i="39" s="1"/>
  <c r="Z52" i="39"/>
  <c r="Z56" i="16"/>
  <c r="Z67" i="16"/>
  <c r="Z117" i="16"/>
  <c r="Z139" i="16" s="1"/>
  <c r="AA122" i="16"/>
  <c r="AA144" i="16" s="1"/>
  <c r="AA72" i="16"/>
  <c r="AC138" i="31"/>
  <c r="AD120" i="31"/>
  <c r="Z65" i="16"/>
  <c r="Z115" i="16"/>
  <c r="Z137" i="16" s="1"/>
  <c r="Z54" i="16"/>
  <c r="AA71" i="38"/>
  <c r="AA121" i="38"/>
  <c r="AA143" i="38" s="1"/>
  <c r="AA122" i="39"/>
  <c r="AA144" i="39" s="1"/>
  <c r="AA72" i="39"/>
  <c r="Y77" i="16"/>
  <c r="Y127" i="16"/>
  <c r="Y149" i="16" s="1"/>
  <c r="AB122" i="38"/>
  <c r="AB144" i="38" s="1"/>
  <c r="AB72" i="38"/>
  <c r="AA64" i="39"/>
  <c r="AA53" i="39"/>
  <c r="AA114" i="39"/>
  <c r="AA136" i="39" s="1"/>
  <c r="Z118" i="16"/>
  <c r="Z140" i="16" s="1"/>
  <c r="Z68" i="16"/>
  <c r="Z57" i="16"/>
  <c r="AC56" i="33"/>
  <c r="AB74" i="33"/>
  <c r="AC51" i="16" s="1"/>
  <c r="AB151" i="33"/>
  <c r="AC51" i="38" s="1"/>
  <c r="AC133" i="33"/>
  <c r="AB120" i="38"/>
  <c r="AB142" i="38" s="1"/>
  <c r="AB70" i="38"/>
  <c r="AB70" i="39"/>
  <c r="AB120" i="39"/>
  <c r="AB142" i="39" s="1"/>
  <c r="Y127" i="39"/>
  <c r="Y149" i="39" s="1"/>
  <c r="Y77" i="39"/>
  <c r="AA418" i="32"/>
  <c r="AB50" i="39" s="1"/>
  <c r="AB400" i="32"/>
  <c r="Y78" i="16"/>
  <c r="Y128" i="16"/>
  <c r="Y150" i="16" s="1"/>
  <c r="AA47" i="16"/>
  <c r="AA46" i="16"/>
  <c r="AA44" i="16"/>
  <c r="AA112" i="16"/>
  <c r="AA134" i="16" s="1"/>
  <c r="AA62" i="16"/>
  <c r="AA45" i="16"/>
  <c r="AA43" i="16"/>
  <c r="AA41" i="16"/>
  <c r="AB278" i="32"/>
  <c r="AC50" i="38" s="1"/>
  <c r="AC260" i="32"/>
  <c r="Z125" i="39"/>
  <c r="Z147" i="39" s="1"/>
  <c r="Z75" i="39"/>
  <c r="Z67" i="39"/>
  <c r="Z56" i="39"/>
  <c r="Z117" i="39"/>
  <c r="Z139" i="39" s="1"/>
  <c r="Z116" i="16"/>
  <c r="Z138" i="16" s="1"/>
  <c r="Z66" i="16"/>
  <c r="Z55" i="16"/>
  <c r="Y126" i="16"/>
  <c r="Y148" i="16" s="1"/>
  <c r="Y76" i="16"/>
  <c r="AB73" i="16"/>
  <c r="AB123" i="16"/>
  <c r="AB145" i="16" s="1"/>
  <c r="AC56" i="32"/>
  <c r="AB74" i="32"/>
  <c r="AC49" i="16" s="1"/>
  <c r="AA214" i="32"/>
  <c r="AB49" i="38" s="1"/>
  <c r="AB196" i="32"/>
  <c r="AC418" i="31"/>
  <c r="AD400" i="31"/>
  <c r="Z56" i="38"/>
  <c r="Z67" i="38"/>
  <c r="Z117" i="38"/>
  <c r="Z139" i="38" s="1"/>
  <c r="Y128" i="39"/>
  <c r="Y150" i="39" s="1"/>
  <c r="Y78" i="39"/>
  <c r="Z118" i="38"/>
  <c r="Z140" i="38" s="1"/>
  <c r="Z68" i="38"/>
  <c r="Z57" i="38"/>
  <c r="Y74" i="39"/>
  <c r="Y124" i="39"/>
  <c r="Y146" i="39" s="1"/>
  <c r="Z63" i="38"/>
  <c r="Z113" i="38"/>
  <c r="Z135" i="38" s="1"/>
  <c r="Z52" i="38"/>
  <c r="Z125" i="38"/>
  <c r="Z147" i="38" s="1"/>
  <c r="Z75" i="38"/>
  <c r="Y127" i="38"/>
  <c r="Y149" i="38" s="1"/>
  <c r="Y77" i="38"/>
  <c r="AB120" i="16"/>
  <c r="AB142" i="16" s="1"/>
  <c r="AB70" i="16"/>
  <c r="AA134" i="30"/>
  <c r="AB42" i="16" s="1"/>
  <c r="AA73" i="30"/>
  <c r="AB40" i="16" s="1"/>
  <c r="AB55" i="30"/>
  <c r="Z52" i="16"/>
  <c r="Z63" i="16"/>
  <c r="Z113" i="16"/>
  <c r="Z135" i="16" s="1"/>
  <c r="Y129" i="16"/>
  <c r="Y151" i="16" s="1"/>
  <c r="Y79" i="16"/>
  <c r="AA64" i="38"/>
  <c r="AA53" i="38"/>
  <c r="AA114" i="38"/>
  <c r="AA136" i="38" s="1"/>
  <c r="AA71" i="39"/>
  <c r="AA121" i="39"/>
  <c r="AA143" i="39" s="1"/>
  <c r="AD196" i="31"/>
  <c r="AC214" i="31"/>
  <c r="Y124" i="38"/>
  <c r="Y146" i="38" s="1"/>
  <c r="Y74" i="38"/>
  <c r="Z116" i="38"/>
  <c r="Z138" i="38" s="1"/>
  <c r="Z66" i="38"/>
  <c r="Z55" i="38"/>
  <c r="AA53" i="16"/>
  <c r="AA114" i="16"/>
  <c r="AA136" i="16" s="1"/>
  <c r="AA64" i="16"/>
  <c r="Z115" i="39"/>
  <c r="Z137" i="39" s="1"/>
  <c r="Z65" i="39"/>
  <c r="Z54" i="39"/>
  <c r="AD56" i="31"/>
  <c r="AC74" i="31"/>
  <c r="AD48" i="16" s="1"/>
  <c r="AD260" i="31"/>
  <c r="AC278" i="31"/>
  <c r="Y124" i="16"/>
  <c r="Y146" i="16" s="1"/>
  <c r="Y74" i="16"/>
  <c r="AC48" i="38"/>
  <c r="AB71" i="16"/>
  <c r="AB121" i="16"/>
  <c r="AB143" i="16" s="1"/>
  <c r="Z54" i="38"/>
  <c r="Z65" i="38"/>
  <c r="Z115" i="38"/>
  <c r="Z137" i="38" s="1"/>
  <c r="Y128" i="38"/>
  <c r="Y150" i="38" s="1"/>
  <c r="Y78" i="38"/>
  <c r="Z55" i="39"/>
  <c r="Z116" i="39"/>
  <c r="Z138" i="39" s="1"/>
  <c r="Z66" i="39"/>
  <c r="Z119" i="16"/>
  <c r="Z141" i="16" s="1"/>
  <c r="Z69" i="16"/>
  <c r="AB123" i="38"/>
  <c r="AB145" i="38" s="1"/>
  <c r="AB73" i="38"/>
  <c r="Y76" i="39"/>
  <c r="Y126" i="39"/>
  <c r="Y148" i="39" s="1"/>
  <c r="AD48" i="39" l="1"/>
  <c r="AD48" i="38"/>
  <c r="AA125" i="16"/>
  <c r="AA147" i="16" s="1"/>
  <c r="AA75" i="16"/>
  <c r="Z79" i="38"/>
  <c r="Z129" i="38"/>
  <c r="Z151" i="38" s="1"/>
  <c r="Z126" i="16"/>
  <c r="Z148" i="16" s="1"/>
  <c r="Z76" i="16"/>
  <c r="AA119" i="38"/>
  <c r="AA141" i="38" s="1"/>
  <c r="AA69" i="38"/>
  <c r="AA116" i="16"/>
  <c r="AA138" i="16" s="1"/>
  <c r="AA66" i="16"/>
  <c r="AA55" i="16"/>
  <c r="AC74" i="33"/>
  <c r="AD51" i="16" s="1"/>
  <c r="AD56" i="33"/>
  <c r="Z78" i="16"/>
  <c r="Z128" i="16"/>
  <c r="Z150" i="16" s="1"/>
  <c r="AB121" i="39"/>
  <c r="AB143" i="39" s="1"/>
  <c r="AB71" i="39"/>
  <c r="AB138" i="32"/>
  <c r="AC50" i="16" s="1"/>
  <c r="AC120" i="32"/>
  <c r="AA52" i="38"/>
  <c r="AA113" i="38"/>
  <c r="AA135" i="38" s="1"/>
  <c r="AA63" i="38"/>
  <c r="AB114" i="39"/>
  <c r="AB136" i="39" s="1"/>
  <c r="AB53" i="39"/>
  <c r="AB64" i="39"/>
  <c r="Z76" i="38"/>
  <c r="Z126" i="38"/>
  <c r="Z148" i="38" s="1"/>
  <c r="Z124" i="16"/>
  <c r="Z146" i="16" s="1"/>
  <c r="Z74" i="16"/>
  <c r="AC278" i="32"/>
  <c r="AD50" i="38" s="1"/>
  <c r="AD260" i="32"/>
  <c r="AA118" i="16"/>
  <c r="AA140" i="16" s="1"/>
  <c r="AA57" i="16"/>
  <c r="AA68" i="16"/>
  <c r="Z79" i="16"/>
  <c r="Z129" i="16"/>
  <c r="Z151" i="16" s="1"/>
  <c r="Z124" i="39"/>
  <c r="Z146" i="39" s="1"/>
  <c r="Z74" i="39"/>
  <c r="AA54" i="39"/>
  <c r="AA115" i="39"/>
  <c r="AA137" i="39" s="1"/>
  <c r="AA65" i="39"/>
  <c r="AB354" i="32"/>
  <c r="AC49" i="39" s="1"/>
  <c r="AC336" i="32"/>
  <c r="AB122" i="16"/>
  <c r="AB144" i="16" s="1"/>
  <c r="AB72" i="16"/>
  <c r="AA117" i="38"/>
  <c r="AA139" i="38" s="1"/>
  <c r="AA67" i="38"/>
  <c r="AA56" i="38"/>
  <c r="AC73" i="16"/>
  <c r="AC123" i="16"/>
  <c r="AC145" i="16" s="1"/>
  <c r="AD74" i="31"/>
  <c r="AE56" i="31"/>
  <c r="AA125" i="38"/>
  <c r="AA147" i="38" s="1"/>
  <c r="AA75" i="38"/>
  <c r="AB71" i="38"/>
  <c r="AB121" i="38"/>
  <c r="AB143" i="38" s="1"/>
  <c r="AC122" i="38"/>
  <c r="AC144" i="38" s="1"/>
  <c r="AC72" i="38"/>
  <c r="AA69" i="16"/>
  <c r="AA119" i="16"/>
  <c r="AA141" i="16" s="1"/>
  <c r="AD138" i="31"/>
  <c r="AE120" i="31"/>
  <c r="AA57" i="39"/>
  <c r="AA118" i="39"/>
  <c r="AA140" i="39" s="1"/>
  <c r="AA68" i="39"/>
  <c r="Z79" i="39"/>
  <c r="Z129" i="39"/>
  <c r="Z151" i="39" s="1"/>
  <c r="AA54" i="38"/>
  <c r="AA65" i="38"/>
  <c r="AA115" i="38"/>
  <c r="AA137" i="38" s="1"/>
  <c r="AD278" i="31"/>
  <c r="AE260" i="31"/>
  <c r="AB73" i="30"/>
  <c r="AC40" i="16" s="1"/>
  <c r="AC55" i="30"/>
  <c r="AB134" i="30"/>
  <c r="AC42" i="16" s="1"/>
  <c r="Z77" i="16"/>
  <c r="Z127" i="16"/>
  <c r="Z149" i="16" s="1"/>
  <c r="AB53" i="16"/>
  <c r="AB64" i="16"/>
  <c r="AB114" i="16"/>
  <c r="AB136" i="16" s="1"/>
  <c r="AC121" i="16"/>
  <c r="AC143" i="16" s="1"/>
  <c r="AC71" i="16"/>
  <c r="AA113" i="16"/>
  <c r="AA135" i="16" s="1"/>
  <c r="AA63" i="16"/>
  <c r="AA52" i="16"/>
  <c r="AA119" i="39"/>
  <c r="AA141" i="39" s="1"/>
  <c r="AA69" i="39"/>
  <c r="AA118" i="38"/>
  <c r="AA140" i="38" s="1"/>
  <c r="AA68" i="38"/>
  <c r="AA57" i="38"/>
  <c r="AE400" i="31"/>
  <c r="AD418" i="31"/>
  <c r="AD120" i="39"/>
  <c r="AD142" i="39" s="1"/>
  <c r="AD70" i="39"/>
  <c r="AB214" i="32"/>
  <c r="AC49" i="38" s="1"/>
  <c r="AC196" i="32"/>
  <c r="Z76" i="39"/>
  <c r="Z126" i="39"/>
  <c r="Z148" i="39" s="1"/>
  <c r="AB47" i="16"/>
  <c r="AB43" i="16"/>
  <c r="AB112" i="16"/>
  <c r="AB134" i="16" s="1"/>
  <c r="AB45" i="16"/>
  <c r="AB44" i="16"/>
  <c r="AB46" i="16"/>
  <c r="AB62" i="16"/>
  <c r="AB41" i="16"/>
  <c r="Z124" i="38"/>
  <c r="Z146" i="38" s="1"/>
  <c r="Z74" i="38"/>
  <c r="Z127" i="39"/>
  <c r="Z149" i="39" s="1"/>
  <c r="Z77" i="39"/>
  <c r="AC120" i="38"/>
  <c r="AC142" i="38" s="1"/>
  <c r="AC70" i="38"/>
  <c r="AC74" i="32"/>
  <c r="AD49" i="16" s="1"/>
  <c r="AD56" i="32"/>
  <c r="AA54" i="16"/>
  <c r="AA65" i="16"/>
  <c r="AA115" i="16"/>
  <c r="AA137" i="16" s="1"/>
  <c r="AA56" i="39"/>
  <c r="AA67" i="39"/>
  <c r="AA117" i="39"/>
  <c r="AA139" i="39" s="1"/>
  <c r="AC123" i="39"/>
  <c r="AC145" i="39" s="1"/>
  <c r="AC73" i="39"/>
  <c r="AB112" i="38"/>
  <c r="AB134" i="38" s="1"/>
  <c r="AB44" i="38"/>
  <c r="AB46" i="38"/>
  <c r="AB43" i="38"/>
  <c r="AB45" i="38"/>
  <c r="AB62" i="38"/>
  <c r="AB41" i="38"/>
  <c r="AB47" i="38"/>
  <c r="Z77" i="38"/>
  <c r="Z127" i="38"/>
  <c r="Z149" i="38" s="1"/>
  <c r="Z78" i="39"/>
  <c r="Z128" i="39"/>
  <c r="Z150" i="39" s="1"/>
  <c r="AA56" i="16"/>
  <c r="AA67" i="16"/>
  <c r="AA117" i="16"/>
  <c r="AA139" i="16" s="1"/>
  <c r="AB418" i="32"/>
  <c r="AC50" i="39" s="1"/>
  <c r="AC400" i="32"/>
  <c r="AD133" i="33"/>
  <c r="AC151" i="33"/>
  <c r="AD51" i="38" s="1"/>
  <c r="AA125" i="39"/>
  <c r="AA147" i="39" s="1"/>
  <c r="AA75" i="39"/>
  <c r="AA116" i="39"/>
  <c r="AA138" i="39" s="1"/>
  <c r="AA66" i="39"/>
  <c r="AA55" i="39"/>
  <c r="AB408" i="30"/>
  <c r="AC42" i="39" s="1"/>
  <c r="AB347" i="30"/>
  <c r="AC40" i="39" s="1"/>
  <c r="AC329" i="30"/>
  <c r="AC228" i="33"/>
  <c r="AD51" i="39" s="1"/>
  <c r="AD210" i="33"/>
  <c r="AB271" i="30"/>
  <c r="AC42" i="38" s="1"/>
  <c r="AB210" i="30"/>
  <c r="AC40" i="38" s="1"/>
  <c r="AC192" i="30"/>
  <c r="AA52" i="39"/>
  <c r="AA63" i="39"/>
  <c r="AA113" i="39"/>
  <c r="AA135" i="39" s="1"/>
  <c r="AD70" i="16"/>
  <c r="AD120" i="16"/>
  <c r="AD142" i="16" s="1"/>
  <c r="AD120" i="38"/>
  <c r="AD142" i="38" s="1"/>
  <c r="AD70" i="38"/>
  <c r="AD214" i="31"/>
  <c r="AE196" i="31"/>
  <c r="Z128" i="38"/>
  <c r="Z150" i="38" s="1"/>
  <c r="Z78" i="38"/>
  <c r="AB122" i="39"/>
  <c r="AB144" i="39" s="1"/>
  <c r="AB72" i="39"/>
  <c r="AC123" i="38"/>
  <c r="AC145" i="38" s="1"/>
  <c r="AC73" i="38"/>
  <c r="AE336" i="31"/>
  <c r="AD354" i="31"/>
  <c r="AB43" i="39"/>
  <c r="AB41" i="39"/>
  <c r="AB45" i="39"/>
  <c r="AB44" i="39"/>
  <c r="AB46" i="39"/>
  <c r="AB47" i="39"/>
  <c r="AB62" i="39"/>
  <c r="AB112" i="39"/>
  <c r="AB134" i="39" s="1"/>
  <c r="AA55" i="38"/>
  <c r="AA116" i="38"/>
  <c r="AA138" i="38" s="1"/>
  <c r="AA66" i="38"/>
  <c r="AB53" i="38"/>
  <c r="AB114" i="38"/>
  <c r="AB136" i="38" s="1"/>
  <c r="AB64" i="38"/>
  <c r="AE48" i="39" l="1"/>
  <c r="AE48" i="38"/>
  <c r="AB57" i="39"/>
  <c r="AB118" i="39"/>
  <c r="AB140" i="39" s="1"/>
  <c r="AB68" i="39"/>
  <c r="AB118" i="16"/>
  <c r="AB140" i="16" s="1"/>
  <c r="AB68" i="16"/>
  <c r="AB57" i="16"/>
  <c r="AB125" i="38"/>
  <c r="AB147" i="38" s="1"/>
  <c r="AB75" i="38"/>
  <c r="AB116" i="39"/>
  <c r="AB138" i="39" s="1"/>
  <c r="AB66" i="39"/>
  <c r="AB55" i="39"/>
  <c r="AE210" i="33"/>
  <c r="AD228" i="33"/>
  <c r="AE51" i="39" s="1"/>
  <c r="AA128" i="16"/>
  <c r="AA150" i="16" s="1"/>
  <c r="AA78" i="16"/>
  <c r="AB56" i="38"/>
  <c r="AB67" i="38"/>
  <c r="AB117" i="38"/>
  <c r="AB139" i="38" s="1"/>
  <c r="AB55" i="16"/>
  <c r="AB116" i="16"/>
  <c r="AB138" i="16" s="1"/>
  <c r="AB66" i="16"/>
  <c r="AC121" i="38"/>
  <c r="AC143" i="38" s="1"/>
  <c r="AC71" i="38"/>
  <c r="AA129" i="39"/>
  <c r="AA151" i="39" s="1"/>
  <c r="AA79" i="39"/>
  <c r="AA76" i="39"/>
  <c r="AA126" i="39"/>
  <c r="AA148" i="39" s="1"/>
  <c r="AD278" i="32"/>
  <c r="AE50" i="38" s="1"/>
  <c r="AE260" i="32"/>
  <c r="AC214" i="32"/>
  <c r="AD49" i="38" s="1"/>
  <c r="AD196" i="32"/>
  <c r="AA128" i="38"/>
  <c r="AA150" i="38" s="1"/>
  <c r="AA78" i="38"/>
  <c r="AD73" i="39"/>
  <c r="AD123" i="39"/>
  <c r="AD145" i="39" s="1"/>
  <c r="AB115" i="38"/>
  <c r="AB137" i="38" s="1"/>
  <c r="AB54" i="38"/>
  <c r="AB65" i="38"/>
  <c r="AA78" i="39"/>
  <c r="AA128" i="39"/>
  <c r="AA150" i="39" s="1"/>
  <c r="AB56" i="16"/>
  <c r="AB67" i="16"/>
  <c r="AB117" i="16"/>
  <c r="AB139" i="16" s="1"/>
  <c r="AB125" i="16"/>
  <c r="AB147" i="16" s="1"/>
  <c r="AB75" i="16"/>
  <c r="AE138" i="31"/>
  <c r="AF120" i="31"/>
  <c r="AD72" i="38"/>
  <c r="AD122" i="38"/>
  <c r="AD144" i="38" s="1"/>
  <c r="AC114" i="38"/>
  <c r="AC136" i="38" s="1"/>
  <c r="AC53" i="38"/>
  <c r="AC64" i="38"/>
  <c r="AB117" i="39"/>
  <c r="AB139" i="39" s="1"/>
  <c r="AB67" i="39"/>
  <c r="AB56" i="39"/>
  <c r="AC408" i="30"/>
  <c r="AD42" i="39" s="1"/>
  <c r="AD329" i="30"/>
  <c r="AC347" i="30"/>
  <c r="AD40" i="39" s="1"/>
  <c r="AD123" i="38"/>
  <c r="AD145" i="38" s="1"/>
  <c r="AD73" i="38"/>
  <c r="AB57" i="38"/>
  <c r="AB68" i="38"/>
  <c r="AB118" i="38"/>
  <c r="AB140" i="38" s="1"/>
  <c r="AA74" i="16"/>
  <c r="AA124" i="16"/>
  <c r="AA146" i="16" s="1"/>
  <c r="AE56" i="33"/>
  <c r="AD74" i="33"/>
  <c r="AE51" i="16" s="1"/>
  <c r="AF260" i="31"/>
  <c r="AE278" i="31"/>
  <c r="AB125" i="39"/>
  <c r="AB147" i="39" s="1"/>
  <c r="AB75" i="39"/>
  <c r="AB52" i="39"/>
  <c r="AB113" i="39"/>
  <c r="AB135" i="39" s="1"/>
  <c r="AB63" i="39"/>
  <c r="AA77" i="38"/>
  <c r="AA127" i="38"/>
  <c r="AA149" i="38" s="1"/>
  <c r="AB65" i="39"/>
  <c r="AB115" i="39"/>
  <c r="AB137" i="39" s="1"/>
  <c r="AB54" i="39"/>
  <c r="AC41" i="39"/>
  <c r="AC45" i="39"/>
  <c r="AC43" i="39"/>
  <c r="AC46" i="39"/>
  <c r="AC44" i="39"/>
  <c r="AC47" i="39"/>
  <c r="AC112" i="39"/>
  <c r="AC134" i="39" s="1"/>
  <c r="AC62" i="39"/>
  <c r="AE133" i="33"/>
  <c r="AD151" i="33"/>
  <c r="AE51" i="38" s="1"/>
  <c r="AB55" i="38"/>
  <c r="AB116" i="38"/>
  <c r="AB138" i="38" s="1"/>
  <c r="AB66" i="38"/>
  <c r="AB54" i="16"/>
  <c r="AB65" i="16"/>
  <c r="AB115" i="16"/>
  <c r="AB137" i="16" s="1"/>
  <c r="AA126" i="38"/>
  <c r="AA148" i="38" s="1"/>
  <c r="AA76" i="38"/>
  <c r="AE74" i="31"/>
  <c r="AF56" i="31"/>
  <c r="AA124" i="38"/>
  <c r="AA146" i="38" s="1"/>
  <c r="AA74" i="38"/>
  <c r="AD123" i="16"/>
  <c r="AD145" i="16" s="1"/>
  <c r="AD73" i="16"/>
  <c r="C48" i="39"/>
  <c r="C70" i="39" s="1"/>
  <c r="AE70" i="39"/>
  <c r="AE120" i="39"/>
  <c r="AE142" i="39" s="1"/>
  <c r="AE214" i="31"/>
  <c r="AF196" i="31"/>
  <c r="AA124" i="39"/>
  <c r="AA146" i="39" s="1"/>
  <c r="AA74" i="39"/>
  <c r="AC53" i="39"/>
  <c r="AC114" i="39"/>
  <c r="AC136" i="39" s="1"/>
  <c r="AC64" i="39"/>
  <c r="AC418" i="32"/>
  <c r="AD50" i="39" s="1"/>
  <c r="AD400" i="32"/>
  <c r="AA126" i="16"/>
  <c r="AA148" i="16" s="1"/>
  <c r="AA76" i="16"/>
  <c r="AB119" i="16"/>
  <c r="AB141" i="16" s="1"/>
  <c r="AB69" i="16"/>
  <c r="AE418" i="31"/>
  <c r="AF400" i="31"/>
  <c r="AC114" i="16"/>
  <c r="AC136" i="16" s="1"/>
  <c r="AC64" i="16"/>
  <c r="AC53" i="16"/>
  <c r="AE48" i="16"/>
  <c r="AC354" i="32"/>
  <c r="AD49" i="39" s="1"/>
  <c r="AD336" i="32"/>
  <c r="AC138" i="32"/>
  <c r="AD50" i="16" s="1"/>
  <c r="AD120" i="32"/>
  <c r="AA127" i="16"/>
  <c r="AA149" i="16" s="1"/>
  <c r="AA77" i="16"/>
  <c r="AC271" i="30"/>
  <c r="AD42" i="38" s="1"/>
  <c r="AC210" i="30"/>
  <c r="AD40" i="38" s="1"/>
  <c r="AD192" i="30"/>
  <c r="AC134" i="30"/>
  <c r="AD42" i="16" s="1"/>
  <c r="AC73" i="30"/>
  <c r="AD40" i="16" s="1"/>
  <c r="AD55" i="30"/>
  <c r="AC121" i="39"/>
  <c r="AC143" i="39" s="1"/>
  <c r="AC71" i="39"/>
  <c r="AC122" i="16"/>
  <c r="AC144" i="16" s="1"/>
  <c r="AC72" i="16"/>
  <c r="AE354" i="31"/>
  <c r="AF336" i="31"/>
  <c r="C48" i="38"/>
  <c r="C70" i="38" s="1"/>
  <c r="AE70" i="38"/>
  <c r="AE120" i="38"/>
  <c r="AE142" i="38" s="1"/>
  <c r="AA77" i="39"/>
  <c r="AA127" i="39"/>
  <c r="AA149" i="39" s="1"/>
  <c r="AC122" i="39"/>
  <c r="AC144" i="39" s="1"/>
  <c r="AC72" i="39"/>
  <c r="AB119" i="38"/>
  <c r="AB141" i="38" s="1"/>
  <c r="AB69" i="38"/>
  <c r="AD74" i="32"/>
  <c r="AE49" i="16" s="1"/>
  <c r="AE56" i="32"/>
  <c r="AB63" i="16"/>
  <c r="AB113" i="16"/>
  <c r="AB135" i="16" s="1"/>
  <c r="AB52" i="16"/>
  <c r="AA129" i="38"/>
  <c r="AA151" i="38" s="1"/>
  <c r="AA79" i="38"/>
  <c r="AB119" i="39"/>
  <c r="AB141" i="39" s="1"/>
  <c r="AB69" i="39"/>
  <c r="AC112" i="38"/>
  <c r="AC134" i="38" s="1"/>
  <c r="AC46" i="38"/>
  <c r="AC47" i="38"/>
  <c r="AC43" i="38"/>
  <c r="AC62" i="38"/>
  <c r="AC44" i="38"/>
  <c r="AC45" i="38"/>
  <c r="AC41" i="38"/>
  <c r="AB52" i="38"/>
  <c r="AB63" i="38"/>
  <c r="AB113" i="38"/>
  <c r="AB135" i="38" s="1"/>
  <c r="AD121" i="16"/>
  <c r="AD143" i="16" s="1"/>
  <c r="AD71" i="16"/>
  <c r="AC47" i="16"/>
  <c r="AC112" i="16"/>
  <c r="AC134" i="16" s="1"/>
  <c r="AC62" i="16"/>
  <c r="AC44" i="16"/>
  <c r="AC41" i="16"/>
  <c r="AC46" i="16"/>
  <c r="AC43" i="16"/>
  <c r="AC45" i="16"/>
  <c r="AA129" i="16"/>
  <c r="AA151" i="16" s="1"/>
  <c r="AA79" i="16"/>
  <c r="AF48" i="38" l="1"/>
  <c r="AF48" i="16"/>
  <c r="AD53" i="39"/>
  <c r="AD64" i="39"/>
  <c r="AD114" i="39"/>
  <c r="AD136" i="39" s="1"/>
  <c r="AD53" i="16"/>
  <c r="AD64" i="16"/>
  <c r="AD114" i="16"/>
  <c r="AD136" i="16" s="1"/>
  <c r="AD354" i="32"/>
  <c r="AE49" i="39" s="1"/>
  <c r="AE336" i="32"/>
  <c r="AC125" i="39"/>
  <c r="AC147" i="39" s="1"/>
  <c r="AC75" i="39"/>
  <c r="AB126" i="39"/>
  <c r="AB148" i="39" s="1"/>
  <c r="AB76" i="39"/>
  <c r="AB78" i="39"/>
  <c r="AB128" i="39"/>
  <c r="AB150" i="39" s="1"/>
  <c r="AG120" i="31"/>
  <c r="AF138" i="31"/>
  <c r="AD214" i="32"/>
  <c r="AE49" i="38" s="1"/>
  <c r="AE196" i="32"/>
  <c r="AD72" i="16"/>
  <c r="AD122" i="16"/>
  <c r="AD144" i="16" s="1"/>
  <c r="AC113" i="39"/>
  <c r="AC135" i="39" s="1"/>
  <c r="AC52" i="39"/>
  <c r="AC63" i="39"/>
  <c r="AC67" i="16"/>
  <c r="AC117" i="16"/>
  <c r="AC139" i="16" s="1"/>
  <c r="AC56" i="16"/>
  <c r="AF48" i="39"/>
  <c r="AD210" i="30"/>
  <c r="AE40" i="38" s="1"/>
  <c r="AD271" i="30"/>
  <c r="AE42" i="38" s="1"/>
  <c r="AE192" i="30"/>
  <c r="AD121" i="39"/>
  <c r="AD143" i="39" s="1"/>
  <c r="AD71" i="39"/>
  <c r="AD121" i="38"/>
  <c r="AD143" i="38" s="1"/>
  <c r="AD71" i="38"/>
  <c r="AB79" i="16"/>
  <c r="AB129" i="16"/>
  <c r="AB151" i="16" s="1"/>
  <c r="AE151" i="33"/>
  <c r="AF51" i="38" s="1"/>
  <c r="AF133" i="33"/>
  <c r="AB128" i="38"/>
  <c r="AB150" i="38" s="1"/>
  <c r="AB78" i="38"/>
  <c r="AC116" i="38"/>
  <c r="AC138" i="38" s="1"/>
  <c r="AC66" i="38"/>
  <c r="AC55" i="38"/>
  <c r="AC54" i="38"/>
  <c r="AC65" i="38"/>
  <c r="AC115" i="38"/>
  <c r="AC137" i="38" s="1"/>
  <c r="AB124" i="16"/>
  <c r="AB146" i="16" s="1"/>
  <c r="AB74" i="16"/>
  <c r="AD47" i="38"/>
  <c r="AD46" i="38"/>
  <c r="AD43" i="38"/>
  <c r="AD44" i="38"/>
  <c r="AD112" i="38"/>
  <c r="AD134" i="38" s="1"/>
  <c r="AD45" i="38"/>
  <c r="AD62" i="38"/>
  <c r="AD41" i="38"/>
  <c r="AE120" i="16"/>
  <c r="AE142" i="16" s="1"/>
  <c r="AE70" i="16"/>
  <c r="C48" i="16"/>
  <c r="C70" i="16" s="1"/>
  <c r="AB126" i="16"/>
  <c r="AB148" i="16" s="1"/>
  <c r="AB76" i="16"/>
  <c r="AC69" i="39"/>
  <c r="AC119" i="39"/>
  <c r="AC141" i="39" s="1"/>
  <c r="AB129" i="38"/>
  <c r="AB151" i="38" s="1"/>
  <c r="AB79" i="38"/>
  <c r="AB126" i="38"/>
  <c r="AB148" i="38" s="1"/>
  <c r="AB76" i="38"/>
  <c r="AE278" i="32"/>
  <c r="AF50" i="38" s="1"/>
  <c r="AF260" i="32"/>
  <c r="AE123" i="39"/>
  <c r="AE145" i="39" s="1"/>
  <c r="AE73" i="39"/>
  <c r="C51" i="39"/>
  <c r="C73" i="39" s="1"/>
  <c r="AC56" i="38"/>
  <c r="AC67" i="38"/>
  <c r="AC117" i="38"/>
  <c r="AC139" i="38" s="1"/>
  <c r="AD112" i="16"/>
  <c r="AD134" i="16" s="1"/>
  <c r="AD62" i="16"/>
  <c r="AD43" i="16"/>
  <c r="AD47" i="16"/>
  <c r="AD46" i="16"/>
  <c r="AD45" i="16"/>
  <c r="AD41" i="16"/>
  <c r="AD44" i="16"/>
  <c r="AB74" i="39"/>
  <c r="AB124" i="39"/>
  <c r="AB146" i="39" s="1"/>
  <c r="AC69" i="16"/>
  <c r="AC119" i="16"/>
  <c r="AC141" i="16" s="1"/>
  <c r="AC118" i="16"/>
  <c r="AC140" i="16" s="1"/>
  <c r="AC57" i="16"/>
  <c r="AC68" i="16"/>
  <c r="AD53" i="38"/>
  <c r="AD64" i="38"/>
  <c r="AD114" i="38"/>
  <c r="AD136" i="38" s="1"/>
  <c r="AC125" i="16"/>
  <c r="AC147" i="16" s="1"/>
  <c r="AC75" i="16"/>
  <c r="AF214" i="31"/>
  <c r="AG196" i="31"/>
  <c r="AC66" i="39"/>
  <c r="AC55" i="39"/>
  <c r="AC116" i="39"/>
  <c r="AC138" i="39" s="1"/>
  <c r="AF278" i="31"/>
  <c r="AG260" i="31"/>
  <c r="AE122" i="38"/>
  <c r="AE144" i="38" s="1"/>
  <c r="C50" i="38"/>
  <c r="C72" i="38" s="1"/>
  <c r="AE72" i="38"/>
  <c r="AE228" i="33"/>
  <c r="AF51" i="39" s="1"/>
  <c r="AF210" i="33"/>
  <c r="AG336" i="31"/>
  <c r="AF354" i="31"/>
  <c r="AG48" i="39" s="1"/>
  <c r="AC68" i="38"/>
  <c r="AC118" i="38"/>
  <c r="AC140" i="38" s="1"/>
  <c r="AC57" i="38"/>
  <c r="AD418" i="32"/>
  <c r="AE50" i="39" s="1"/>
  <c r="AE400" i="32"/>
  <c r="AF120" i="38"/>
  <c r="AF142" i="38" s="1"/>
  <c r="AF70" i="38"/>
  <c r="AF74" i="31"/>
  <c r="AG56" i="31"/>
  <c r="AC118" i="39"/>
  <c r="AC140" i="39" s="1"/>
  <c r="AC68" i="39"/>
  <c r="AC57" i="39"/>
  <c r="AE123" i="16"/>
  <c r="AE145" i="16" s="1"/>
  <c r="AE73" i="16"/>
  <c r="C51" i="16"/>
  <c r="C73" i="16" s="1"/>
  <c r="C14" i="24" s="1"/>
  <c r="I14" i="24" s="1"/>
  <c r="S93" i="18" s="1"/>
  <c r="AC125" i="38"/>
  <c r="AC147" i="38" s="1"/>
  <c r="AC75" i="38"/>
  <c r="AB127" i="16"/>
  <c r="AB149" i="16" s="1"/>
  <c r="AB77" i="16"/>
  <c r="AB127" i="39"/>
  <c r="AB149" i="39" s="1"/>
  <c r="AB77" i="39"/>
  <c r="AC63" i="16"/>
  <c r="AC113" i="16"/>
  <c r="AC135" i="16" s="1"/>
  <c r="AC52" i="16"/>
  <c r="AC66" i="16"/>
  <c r="AC116" i="16"/>
  <c r="AC138" i="16" s="1"/>
  <c r="AC55" i="16"/>
  <c r="AB124" i="38"/>
  <c r="AB146" i="38" s="1"/>
  <c r="AB74" i="38"/>
  <c r="AE74" i="32"/>
  <c r="AF49" i="16" s="1"/>
  <c r="AF56" i="32"/>
  <c r="AD122" i="39"/>
  <c r="AD144" i="39" s="1"/>
  <c r="AD72" i="39"/>
  <c r="AF70" i="16"/>
  <c r="AF120" i="16"/>
  <c r="AF142" i="16" s="1"/>
  <c r="AB77" i="38"/>
  <c r="AB127" i="38"/>
  <c r="AB149" i="38" s="1"/>
  <c r="AC54" i="39"/>
  <c r="AC65" i="39"/>
  <c r="AC115" i="39"/>
  <c r="AC137" i="39" s="1"/>
  <c r="AE74" i="33"/>
  <c r="AF51" i="16" s="1"/>
  <c r="AF56" i="33"/>
  <c r="AD46" i="39"/>
  <c r="AD41" i="39"/>
  <c r="AD45" i="39"/>
  <c r="AD43" i="39"/>
  <c r="AD112" i="39"/>
  <c r="AD134" i="39" s="1"/>
  <c r="AD44" i="39"/>
  <c r="AD47" i="39"/>
  <c r="AD62" i="39"/>
  <c r="AC65" i="16"/>
  <c r="AC54" i="16"/>
  <c r="AC115" i="16"/>
  <c r="AC137" i="16" s="1"/>
  <c r="AC69" i="38"/>
  <c r="AC119" i="38"/>
  <c r="AC141" i="38" s="1"/>
  <c r="AC113" i="38"/>
  <c r="AC135" i="38" s="1"/>
  <c r="AC52" i="38"/>
  <c r="AC63" i="38"/>
  <c r="AE121" i="16"/>
  <c r="AE143" i="16" s="1"/>
  <c r="AE71" i="16"/>
  <c r="C49" i="16"/>
  <c r="C71" i="16" s="1"/>
  <c r="C13" i="24" s="1"/>
  <c r="I13" i="24" s="1"/>
  <c r="S92" i="18" s="1"/>
  <c r="AD134" i="30"/>
  <c r="AE42" i="16" s="1"/>
  <c r="AD73" i="30"/>
  <c r="AE55" i="30"/>
  <c r="AE120" i="32"/>
  <c r="AD138" i="32"/>
  <c r="AE50" i="16" s="1"/>
  <c r="AG400" i="31"/>
  <c r="AF418" i="31"/>
  <c r="C51" i="38"/>
  <c r="C73" i="38" s="1"/>
  <c r="AE123" i="38"/>
  <c r="AE145" i="38" s="1"/>
  <c r="AE73" i="38"/>
  <c r="AC56" i="39"/>
  <c r="AC117" i="39"/>
  <c r="AC139" i="39" s="1"/>
  <c r="AC67" i="39"/>
  <c r="AE329" i="30"/>
  <c r="AD347" i="30"/>
  <c r="AE40" i="39" s="1"/>
  <c r="AD408" i="30"/>
  <c r="AE42" i="39" s="1"/>
  <c r="AB128" i="16"/>
  <c r="AB150" i="16" s="1"/>
  <c r="AB78" i="16"/>
  <c r="AB79" i="39"/>
  <c r="AB129" i="39"/>
  <c r="AB151" i="39" s="1"/>
  <c r="AG48" i="38" l="1"/>
  <c r="AC129" i="38"/>
  <c r="AC151" i="38" s="1"/>
  <c r="AC79" i="38"/>
  <c r="AF336" i="32"/>
  <c r="AE354" i="32"/>
  <c r="AF49" i="39" s="1"/>
  <c r="C50" i="16"/>
  <c r="C72" i="16" s="1"/>
  <c r="AE72" i="16"/>
  <c r="AE122" i="16"/>
  <c r="AE144" i="16" s="1"/>
  <c r="AF74" i="33"/>
  <c r="AG51" i="16" s="1"/>
  <c r="AG56" i="33"/>
  <c r="AD69" i="16"/>
  <c r="AD119" i="16"/>
  <c r="AD141" i="16" s="1"/>
  <c r="AG138" i="31"/>
  <c r="AH120" i="31"/>
  <c r="AE71" i="39"/>
  <c r="AE121" i="39"/>
  <c r="AE143" i="39" s="1"/>
  <c r="C49" i="39"/>
  <c r="C71" i="39" s="1"/>
  <c r="AD57" i="39"/>
  <c r="AD68" i="39"/>
  <c r="AD118" i="39"/>
  <c r="AD140" i="39" s="1"/>
  <c r="AD52" i="38"/>
  <c r="AD113" i="38"/>
  <c r="AD135" i="38" s="1"/>
  <c r="AD63" i="38"/>
  <c r="AD69" i="39"/>
  <c r="AD119" i="39"/>
  <c r="AD141" i="39" s="1"/>
  <c r="AG74" i="31"/>
  <c r="AH56" i="31"/>
  <c r="AG278" i="31"/>
  <c r="AH260" i="31"/>
  <c r="AD65" i="16"/>
  <c r="AD115" i="16"/>
  <c r="AD137" i="16" s="1"/>
  <c r="AD54" i="16"/>
  <c r="AD56" i="38"/>
  <c r="AD117" i="38"/>
  <c r="AD139" i="38" s="1"/>
  <c r="AD67" i="38"/>
  <c r="AF151" i="33"/>
  <c r="AG51" i="38" s="1"/>
  <c r="AG133" i="33"/>
  <c r="AE271" i="30"/>
  <c r="AF42" i="38" s="1"/>
  <c r="AF192" i="30"/>
  <c r="AE210" i="30"/>
  <c r="AF40" i="38" s="1"/>
  <c r="AC74" i="39"/>
  <c r="AC124" i="39"/>
  <c r="AC146" i="39" s="1"/>
  <c r="AG48" i="16"/>
  <c r="AG120" i="39"/>
  <c r="AG142" i="39" s="1"/>
  <c r="AG70" i="39"/>
  <c r="AG260" i="32"/>
  <c r="AF278" i="32"/>
  <c r="AG50" i="38" s="1"/>
  <c r="AF73" i="38"/>
  <c r="AF123" i="38"/>
  <c r="AF145" i="38" s="1"/>
  <c r="C42" i="38"/>
  <c r="C64" i="38" s="1"/>
  <c r="AE53" i="38"/>
  <c r="AE114" i="38"/>
  <c r="AE136" i="38" s="1"/>
  <c r="AE64" i="38"/>
  <c r="AE408" i="30"/>
  <c r="AF42" i="39" s="1"/>
  <c r="AF329" i="30"/>
  <c r="AE347" i="30"/>
  <c r="AF40" i="39" s="1"/>
  <c r="AG120" i="38"/>
  <c r="AG142" i="38" s="1"/>
  <c r="AG70" i="38"/>
  <c r="AD57" i="16"/>
  <c r="AD68" i="16"/>
  <c r="AD118" i="16"/>
  <c r="AD140" i="16" s="1"/>
  <c r="AE73" i="30"/>
  <c r="AF40" i="16" s="1"/>
  <c r="AE134" i="30"/>
  <c r="AF42" i="16" s="1"/>
  <c r="AF55" i="30"/>
  <c r="AG56" i="32"/>
  <c r="AF74" i="32"/>
  <c r="AG49" i="16" s="1"/>
  <c r="AH336" i="31"/>
  <c r="AG354" i="31"/>
  <c r="AF122" i="38"/>
  <c r="AF144" i="38" s="1"/>
  <c r="AF72" i="38"/>
  <c r="AD66" i="38"/>
  <c r="AD116" i="38"/>
  <c r="AD138" i="38" s="1"/>
  <c r="AD55" i="38"/>
  <c r="AC76" i="38"/>
  <c r="AC126" i="38"/>
  <c r="AC148" i="38" s="1"/>
  <c r="C40" i="38"/>
  <c r="C62" i="38" s="1"/>
  <c r="AE41" i="38"/>
  <c r="AE43" i="38"/>
  <c r="AE46" i="38"/>
  <c r="AE44" i="38"/>
  <c r="AE62" i="38"/>
  <c r="AE47" i="38"/>
  <c r="AE45" i="38"/>
  <c r="AE112" i="38"/>
  <c r="AE134" i="38" s="1"/>
  <c r="AD75" i="16"/>
  <c r="AD125" i="16"/>
  <c r="AD147" i="16" s="1"/>
  <c r="AF123" i="16"/>
  <c r="AF145" i="16" s="1"/>
  <c r="AF73" i="16"/>
  <c r="AD55" i="39"/>
  <c r="AD66" i="39"/>
  <c r="AD116" i="39"/>
  <c r="AD138" i="39" s="1"/>
  <c r="AC124" i="16"/>
  <c r="AC146" i="16" s="1"/>
  <c r="AC74" i="16"/>
  <c r="I287" i="18"/>
  <c r="AE40" i="16"/>
  <c r="C42" i="16"/>
  <c r="C64" i="16" s="1"/>
  <c r="C8" i="42" s="1"/>
  <c r="I8" i="42" s="1"/>
  <c r="S174" i="18" s="1"/>
  <c r="AE64" i="16"/>
  <c r="AE53" i="16"/>
  <c r="AE114" i="16"/>
  <c r="AE136" i="16" s="1"/>
  <c r="AD54" i="39"/>
  <c r="AD65" i="39"/>
  <c r="AD115" i="39"/>
  <c r="AD137" i="39" s="1"/>
  <c r="AC76" i="39"/>
  <c r="AC126" i="39"/>
  <c r="AC148" i="39" s="1"/>
  <c r="AF121" i="16"/>
  <c r="AF143" i="16" s="1"/>
  <c r="AF71" i="16"/>
  <c r="AG210" i="33"/>
  <c r="AF228" i="33"/>
  <c r="AG51" i="39" s="1"/>
  <c r="AC77" i="39"/>
  <c r="AC127" i="39"/>
  <c r="AC149" i="39" s="1"/>
  <c r="AD75" i="38"/>
  <c r="AD125" i="38"/>
  <c r="AD147" i="38" s="1"/>
  <c r="AD55" i="16"/>
  <c r="AD66" i="16"/>
  <c r="AD116" i="16"/>
  <c r="AD138" i="16" s="1"/>
  <c r="AD54" i="38"/>
  <c r="AD65" i="38"/>
  <c r="AD115" i="38"/>
  <c r="AD137" i="38" s="1"/>
  <c r="AC77" i="38"/>
  <c r="AC127" i="38"/>
  <c r="AC149" i="38" s="1"/>
  <c r="AF70" i="39"/>
  <c r="AF120" i="39"/>
  <c r="AF142" i="39" s="1"/>
  <c r="AC77" i="16"/>
  <c r="AC127" i="16"/>
  <c r="AC149" i="16" s="1"/>
  <c r="AC124" i="38"/>
  <c r="AC146" i="38" s="1"/>
  <c r="AC74" i="38"/>
  <c r="AC78" i="39"/>
  <c r="AC128" i="39"/>
  <c r="AC150" i="39" s="1"/>
  <c r="AD117" i="39"/>
  <c r="AD139" i="39" s="1"/>
  <c r="AD67" i="39"/>
  <c r="AD56" i="39"/>
  <c r="AF400" i="32"/>
  <c r="AE418" i="32"/>
  <c r="AF50" i="39" s="1"/>
  <c r="AF73" i="39"/>
  <c r="AF123" i="39"/>
  <c r="AF145" i="39" s="1"/>
  <c r="AD113" i="16"/>
  <c r="AD135" i="16" s="1"/>
  <c r="AD63" i="16"/>
  <c r="AD52" i="16"/>
  <c r="AD68" i="38"/>
  <c r="AD118" i="38"/>
  <c r="AD140" i="38" s="1"/>
  <c r="AD57" i="38"/>
  <c r="AC78" i="16"/>
  <c r="AC128" i="16"/>
  <c r="AC150" i="16" s="1"/>
  <c r="AE214" i="32"/>
  <c r="AF49" i="38" s="1"/>
  <c r="AF196" i="32"/>
  <c r="AH400" i="31"/>
  <c r="AG418" i="31"/>
  <c r="AF120" i="32"/>
  <c r="AE138" i="32"/>
  <c r="AF50" i="16" s="1"/>
  <c r="AE64" i="39"/>
  <c r="AE114" i="39"/>
  <c r="AE136" i="39" s="1"/>
  <c r="C42" i="39"/>
  <c r="C64" i="39" s="1"/>
  <c r="AE53" i="39"/>
  <c r="AE46" i="39"/>
  <c r="AE112" i="39"/>
  <c r="AE134" i="39" s="1"/>
  <c r="C40" i="39"/>
  <c r="C62" i="39" s="1"/>
  <c r="AE62" i="39"/>
  <c r="AE45" i="39"/>
  <c r="AE41" i="39"/>
  <c r="AE43" i="39"/>
  <c r="AE44" i="39"/>
  <c r="AE47" i="39"/>
  <c r="AC76" i="16"/>
  <c r="AC126" i="16"/>
  <c r="AC148" i="16" s="1"/>
  <c r="AD113" i="39"/>
  <c r="AD135" i="39" s="1"/>
  <c r="AD52" i="39"/>
  <c r="AD63" i="39"/>
  <c r="AC129" i="39"/>
  <c r="AC151" i="39" s="1"/>
  <c r="AC79" i="39"/>
  <c r="C50" i="39"/>
  <c r="C72" i="39" s="1"/>
  <c r="AE122" i="39"/>
  <c r="AE144" i="39" s="1"/>
  <c r="AE72" i="39"/>
  <c r="AG214" i="31"/>
  <c r="AH48" i="38" s="1"/>
  <c r="AH196" i="31"/>
  <c r="AC129" i="16"/>
  <c r="AC151" i="16" s="1"/>
  <c r="AC79" i="16"/>
  <c r="AD117" i="16"/>
  <c r="AD139" i="16" s="1"/>
  <c r="AD67" i="16"/>
  <c r="AD56" i="16"/>
  <c r="AC78" i="38"/>
  <c r="AC128" i="38"/>
  <c r="AC150" i="38" s="1"/>
  <c r="AD119" i="38"/>
  <c r="AD141" i="38" s="1"/>
  <c r="AD69" i="38"/>
  <c r="C49" i="38"/>
  <c r="C71" i="38" s="1"/>
  <c r="AE121" i="38"/>
  <c r="AE143" i="38" s="1"/>
  <c r="AE71" i="38"/>
  <c r="AD75" i="39"/>
  <c r="AD125" i="39"/>
  <c r="AD147" i="39" s="1"/>
  <c r="C43" i="39" l="1"/>
  <c r="C65" i="39" s="1"/>
  <c r="AE65" i="39"/>
  <c r="AE54" i="39"/>
  <c r="AE115" i="39"/>
  <c r="AE137" i="39" s="1"/>
  <c r="AF121" i="38"/>
  <c r="AF143" i="38" s="1"/>
  <c r="AF71" i="38"/>
  <c r="C44" i="38"/>
  <c r="C66" i="38" s="1"/>
  <c r="AE116" i="38"/>
  <c r="AE138" i="38" s="1"/>
  <c r="AE66" i="38"/>
  <c r="AE55" i="38"/>
  <c r="AF73" i="30"/>
  <c r="AG40" i="16" s="1"/>
  <c r="AF134" i="30"/>
  <c r="AG42" i="16" s="1"/>
  <c r="AG55" i="30"/>
  <c r="AF43" i="39"/>
  <c r="AF41" i="39"/>
  <c r="AF62" i="39"/>
  <c r="AF45" i="39"/>
  <c r="AF47" i="39"/>
  <c r="AF44" i="39"/>
  <c r="AF112" i="39"/>
  <c r="AF134" i="39" s="1"/>
  <c r="AF46" i="39"/>
  <c r="AF47" i="38"/>
  <c r="AF45" i="38"/>
  <c r="AF44" i="38"/>
  <c r="AF43" i="38"/>
  <c r="AF112" i="38"/>
  <c r="AF134" i="38" s="1"/>
  <c r="AF41" i="38"/>
  <c r="AF62" i="38"/>
  <c r="AF46" i="38"/>
  <c r="AD76" i="16"/>
  <c r="AD126" i="16"/>
  <c r="AD148" i="16" s="1"/>
  <c r="AG196" i="32"/>
  <c r="AF214" i="32"/>
  <c r="AG49" i="38" s="1"/>
  <c r="AD127" i="39"/>
  <c r="AD149" i="39" s="1"/>
  <c r="AD77" i="39"/>
  <c r="AE112" i="16"/>
  <c r="AE134" i="16" s="1"/>
  <c r="C40" i="16"/>
  <c r="C62" i="16" s="1"/>
  <c r="AE62" i="16"/>
  <c r="AE43" i="16"/>
  <c r="AE41" i="16"/>
  <c r="AE45" i="16"/>
  <c r="AE47" i="16"/>
  <c r="AE46" i="16"/>
  <c r="AE44" i="16"/>
  <c r="C46" i="38"/>
  <c r="C68" i="38" s="1"/>
  <c r="AE57" i="38"/>
  <c r="AE118" i="38"/>
  <c r="AE140" i="38" s="1"/>
  <c r="AE68" i="38"/>
  <c r="AF114" i="16"/>
  <c r="AF136" i="16" s="1"/>
  <c r="AF64" i="16"/>
  <c r="AF53" i="16"/>
  <c r="AF347" i="30"/>
  <c r="AG40" i="39" s="1"/>
  <c r="AG329" i="30"/>
  <c r="AF408" i="30"/>
  <c r="AG42" i="39" s="1"/>
  <c r="AG122" i="38"/>
  <c r="AG144" i="38" s="1"/>
  <c r="AG72" i="38"/>
  <c r="AF210" i="30"/>
  <c r="AG40" i="38" s="1"/>
  <c r="AF271" i="30"/>
  <c r="AG42" i="38" s="1"/>
  <c r="AG192" i="30"/>
  <c r="C53" i="39"/>
  <c r="C75" i="39" s="1"/>
  <c r="AE125" i="39"/>
  <c r="AE147" i="39" s="1"/>
  <c r="AE75" i="39"/>
  <c r="AE115" i="38"/>
  <c r="AE137" i="38" s="1"/>
  <c r="AE65" i="38"/>
  <c r="AE54" i="38"/>
  <c r="C43" i="38"/>
  <c r="C65" i="38" s="1"/>
  <c r="AF45" i="16"/>
  <c r="AF44" i="16"/>
  <c r="AF43" i="16"/>
  <c r="AF46" i="16"/>
  <c r="AF112" i="16"/>
  <c r="AF134" i="16" s="1"/>
  <c r="AF62" i="16"/>
  <c r="AF41" i="16"/>
  <c r="AF47" i="16"/>
  <c r="AF53" i="39"/>
  <c r="AF114" i="39"/>
  <c r="AF136" i="39" s="1"/>
  <c r="AF64" i="39"/>
  <c r="AH260" i="32"/>
  <c r="AG278" i="32"/>
  <c r="AH50" i="38" s="1"/>
  <c r="AF114" i="38"/>
  <c r="AF136" i="38" s="1"/>
  <c r="AF53" i="38"/>
  <c r="AF64" i="38"/>
  <c r="AH138" i="31"/>
  <c r="AI120" i="31"/>
  <c r="AG74" i="32"/>
  <c r="AH49" i="16" s="1"/>
  <c r="AH56" i="32"/>
  <c r="AD128" i="38"/>
  <c r="AD150" i="38" s="1"/>
  <c r="AD78" i="38"/>
  <c r="AD124" i="39"/>
  <c r="AD146" i="39" s="1"/>
  <c r="AD74" i="39"/>
  <c r="AH70" i="38"/>
  <c r="AH120" i="38"/>
  <c r="AH142" i="38" s="1"/>
  <c r="AF122" i="16"/>
  <c r="AF144" i="16" s="1"/>
  <c r="AF72" i="16"/>
  <c r="AD129" i="38"/>
  <c r="AD151" i="38" s="1"/>
  <c r="AD79" i="38"/>
  <c r="AF122" i="39"/>
  <c r="AF144" i="39" s="1"/>
  <c r="AF72" i="39"/>
  <c r="C41" i="38"/>
  <c r="C63" i="38" s="1"/>
  <c r="AE52" i="38"/>
  <c r="AE63" i="38"/>
  <c r="AE113" i="38"/>
  <c r="AE135" i="38" s="1"/>
  <c r="AH133" i="33"/>
  <c r="AG151" i="33"/>
  <c r="AH51" i="38" s="1"/>
  <c r="AH278" i="31"/>
  <c r="AI260" i="31"/>
  <c r="AD74" i="38"/>
  <c r="AD124" i="38"/>
  <c r="AD146" i="38" s="1"/>
  <c r="AF121" i="39"/>
  <c r="AF143" i="39" s="1"/>
  <c r="AF71" i="39"/>
  <c r="AD77" i="38"/>
  <c r="AD127" i="38"/>
  <c r="AD149" i="38" s="1"/>
  <c r="AH214" i="31"/>
  <c r="AI48" i="38" s="1"/>
  <c r="AI196" i="31"/>
  <c r="AF138" i="32"/>
  <c r="AG50" i="16" s="1"/>
  <c r="AG120" i="32"/>
  <c r="AF418" i="32"/>
  <c r="AG50" i="39" s="1"/>
  <c r="AG400" i="32"/>
  <c r="AD126" i="38"/>
  <c r="AD148" i="38" s="1"/>
  <c r="AD76" i="38"/>
  <c r="AG73" i="39"/>
  <c r="AG123" i="39"/>
  <c r="AG145" i="39" s="1"/>
  <c r="AD126" i="39"/>
  <c r="AD148" i="39" s="1"/>
  <c r="AD76" i="39"/>
  <c r="AH48" i="39"/>
  <c r="AG73" i="38"/>
  <c r="AG123" i="38"/>
  <c r="AG145" i="38" s="1"/>
  <c r="AG336" i="32"/>
  <c r="AF354" i="32"/>
  <c r="AG49" i="39" s="1"/>
  <c r="C44" i="39"/>
  <c r="C66" i="39" s="1"/>
  <c r="AE55" i="39"/>
  <c r="AE66" i="39"/>
  <c r="AE116" i="39"/>
  <c r="AE138" i="39" s="1"/>
  <c r="AD127" i="16"/>
  <c r="AD149" i="16" s="1"/>
  <c r="AD77" i="16"/>
  <c r="AE113" i="39"/>
  <c r="AE135" i="39" s="1"/>
  <c r="AE52" i="39"/>
  <c r="AE63" i="39"/>
  <c r="C41" i="39"/>
  <c r="C63" i="39" s="1"/>
  <c r="AE117" i="39"/>
  <c r="AE139" i="39" s="1"/>
  <c r="C45" i="39"/>
  <c r="C67" i="39" s="1"/>
  <c r="AE56" i="39"/>
  <c r="AE67" i="39"/>
  <c r="AD128" i="16"/>
  <c r="AD150" i="16" s="1"/>
  <c r="AD78" i="16"/>
  <c r="AD78" i="39"/>
  <c r="AD128" i="39"/>
  <c r="AD150" i="39" s="1"/>
  <c r="AG228" i="33"/>
  <c r="AH51" i="39" s="1"/>
  <c r="AH210" i="33"/>
  <c r="C45" i="38"/>
  <c r="C67" i="38" s="1"/>
  <c r="AE56" i="38"/>
  <c r="AE67" i="38"/>
  <c r="AE117" i="38"/>
  <c r="AE139" i="38" s="1"/>
  <c r="AH354" i="31"/>
  <c r="AI336" i="31"/>
  <c r="AD129" i="16"/>
  <c r="AD151" i="16" s="1"/>
  <c r="AD79" i="16"/>
  <c r="AE125" i="38"/>
  <c r="AE147" i="38" s="1"/>
  <c r="AE75" i="38"/>
  <c r="C53" i="38"/>
  <c r="C75" i="38" s="1"/>
  <c r="AG120" i="16"/>
  <c r="AG142" i="16" s="1"/>
  <c r="AG70" i="16"/>
  <c r="AI56" i="31"/>
  <c r="AH74" i="31"/>
  <c r="AI48" i="16" s="1"/>
  <c r="AG123" i="16"/>
  <c r="AG145" i="16" s="1"/>
  <c r="AG73" i="16"/>
  <c r="C47" i="39"/>
  <c r="AE119" i="39"/>
  <c r="AE141" i="39" s="1"/>
  <c r="AE69" i="39"/>
  <c r="C46" i="39"/>
  <c r="C68" i="39" s="1"/>
  <c r="AE57" i="39"/>
  <c r="AE118" i="39"/>
  <c r="AE140" i="39" s="1"/>
  <c r="AE68" i="39"/>
  <c r="AH418" i="31"/>
  <c r="AI400" i="31"/>
  <c r="AD124" i="16"/>
  <c r="AD146" i="16" s="1"/>
  <c r="AD74" i="16"/>
  <c r="AE75" i="16"/>
  <c r="AE125" i="16"/>
  <c r="AE147" i="16" s="1"/>
  <c r="C53" i="16"/>
  <c r="C75" i="16" s="1"/>
  <c r="C32" i="24" s="1"/>
  <c r="C47" i="38"/>
  <c r="AE69" i="38"/>
  <c r="AE119" i="38"/>
  <c r="AE141" i="38" s="1"/>
  <c r="AG71" i="16"/>
  <c r="AG121" i="16"/>
  <c r="AG143" i="16" s="1"/>
  <c r="AH48" i="16"/>
  <c r="AD129" i="39"/>
  <c r="AD151" i="39" s="1"/>
  <c r="AD79" i="39"/>
  <c r="AH56" i="33"/>
  <c r="AG74" i="33"/>
  <c r="AH51" i="16" s="1"/>
  <c r="AH123" i="38" l="1"/>
  <c r="AH145" i="38" s="1"/>
  <c r="AH73" i="38"/>
  <c r="AF116" i="38"/>
  <c r="AF138" i="38" s="1"/>
  <c r="AF66" i="38"/>
  <c r="AF55" i="38"/>
  <c r="AI418" i="31"/>
  <c r="AJ400" i="31"/>
  <c r="C69" i="39"/>
  <c r="C56" i="38"/>
  <c r="C78" i="38" s="1"/>
  <c r="AE78" i="38"/>
  <c r="AE128" i="38"/>
  <c r="AE150" i="38" s="1"/>
  <c r="AH151" i="33"/>
  <c r="AI51" i="38" s="1"/>
  <c r="AI133" i="33"/>
  <c r="AH122" i="38"/>
  <c r="AH144" i="38" s="1"/>
  <c r="AH72" i="38"/>
  <c r="AE115" i="16"/>
  <c r="AE137" i="16" s="1"/>
  <c r="AE65" i="16"/>
  <c r="C43" i="16"/>
  <c r="C65" i="16" s="1"/>
  <c r="C9" i="42" s="1"/>
  <c r="I9" i="42" s="1"/>
  <c r="S175" i="18" s="1"/>
  <c r="AE54" i="16"/>
  <c r="AF56" i="38"/>
  <c r="AF67" i="38"/>
  <c r="AF117" i="38"/>
  <c r="AF139" i="38" s="1"/>
  <c r="AF52" i="39"/>
  <c r="AF63" i="39"/>
  <c r="AF113" i="39"/>
  <c r="AF135" i="39" s="1"/>
  <c r="C41" i="16"/>
  <c r="C63" i="16" s="1"/>
  <c r="C7" i="42" s="1"/>
  <c r="I7" i="42" s="1"/>
  <c r="M7" i="42" s="1"/>
  <c r="I296" i="18" s="1"/>
  <c r="AE63" i="16"/>
  <c r="AE113" i="16"/>
  <c r="AE135" i="16" s="1"/>
  <c r="AE52" i="16"/>
  <c r="AG418" i="32"/>
  <c r="AH50" i="39" s="1"/>
  <c r="AH400" i="32"/>
  <c r="AI56" i="32"/>
  <c r="AH74" i="32"/>
  <c r="AI49" i="16" s="1"/>
  <c r="AH278" i="32"/>
  <c r="AI50" i="38" s="1"/>
  <c r="AI260" i="32"/>
  <c r="AF57" i="16"/>
  <c r="AF118" i="16"/>
  <c r="AF140" i="16" s="1"/>
  <c r="AF68" i="16"/>
  <c r="AG53" i="39"/>
  <c r="AG64" i="39"/>
  <c r="AG114" i="39"/>
  <c r="AG136" i="39" s="1"/>
  <c r="C57" i="38"/>
  <c r="C79" i="38" s="1"/>
  <c r="AE79" i="38"/>
  <c r="AE129" i="38"/>
  <c r="AE151" i="38" s="1"/>
  <c r="AF69" i="38"/>
  <c r="AF119" i="38"/>
  <c r="AF141" i="38" s="1"/>
  <c r="AF115" i="39"/>
  <c r="AF137" i="39" s="1"/>
  <c r="AF54" i="39"/>
  <c r="AF65" i="39"/>
  <c r="AH74" i="33"/>
  <c r="AI51" i="16" s="1"/>
  <c r="AI56" i="33"/>
  <c r="AH70" i="39"/>
  <c r="AH120" i="39"/>
  <c r="AH142" i="39" s="1"/>
  <c r="AG72" i="39"/>
  <c r="AG122" i="39"/>
  <c r="AG144" i="39" s="1"/>
  <c r="AH71" i="16"/>
  <c r="AH121" i="16"/>
  <c r="AH143" i="16" s="1"/>
  <c r="AF115" i="16"/>
  <c r="AF137" i="16" s="1"/>
  <c r="AF54" i="16"/>
  <c r="AF65" i="16"/>
  <c r="AG408" i="30"/>
  <c r="AH42" i="39" s="1"/>
  <c r="AG347" i="30"/>
  <c r="AH40" i="39" s="1"/>
  <c r="AH329" i="30"/>
  <c r="AF57" i="38"/>
  <c r="AF68" i="38"/>
  <c r="AF118" i="38"/>
  <c r="AF140" i="38" s="1"/>
  <c r="AF57" i="39"/>
  <c r="AF118" i="39"/>
  <c r="AF140" i="39" s="1"/>
  <c r="AF68" i="39"/>
  <c r="AG134" i="30"/>
  <c r="AH42" i="16" s="1"/>
  <c r="AG73" i="30"/>
  <c r="AH40" i="16" s="1"/>
  <c r="AH55" i="30"/>
  <c r="AG214" i="32"/>
  <c r="AH49" i="38" s="1"/>
  <c r="AH196" i="32"/>
  <c r="C56" i="39"/>
  <c r="C78" i="39" s="1"/>
  <c r="AE128" i="39"/>
  <c r="AE150" i="39" s="1"/>
  <c r="AE78" i="39"/>
  <c r="AI70" i="16"/>
  <c r="AI120" i="16"/>
  <c r="AI142" i="16" s="1"/>
  <c r="AH123" i="39"/>
  <c r="AH145" i="39" s="1"/>
  <c r="AH73" i="39"/>
  <c r="AH120" i="32"/>
  <c r="AG138" i="32"/>
  <c r="AH50" i="16" s="1"/>
  <c r="AE124" i="38"/>
  <c r="AE146" i="38" s="1"/>
  <c r="AE74" i="38"/>
  <c r="C52" i="38"/>
  <c r="C74" i="38" s="1"/>
  <c r="AJ120" i="31"/>
  <c r="AI138" i="31"/>
  <c r="AF55" i="16"/>
  <c r="AF66" i="16"/>
  <c r="AF116" i="16"/>
  <c r="AF138" i="16" s="1"/>
  <c r="AG112" i="39"/>
  <c r="AG134" i="39" s="1"/>
  <c r="AG62" i="39"/>
  <c r="AG41" i="39"/>
  <c r="AG47" i="39"/>
  <c r="AG45" i="39"/>
  <c r="AG46" i="39"/>
  <c r="AG44" i="39"/>
  <c r="AG43" i="39"/>
  <c r="AE66" i="16"/>
  <c r="AE116" i="16"/>
  <c r="AE138" i="16" s="1"/>
  <c r="AE55" i="16"/>
  <c r="C44" i="16"/>
  <c r="C66" i="16" s="1"/>
  <c r="C10" i="42" s="1"/>
  <c r="I10" i="42" s="1"/>
  <c r="S176" i="18" s="1"/>
  <c r="AG53" i="16"/>
  <c r="AG114" i="16"/>
  <c r="AG136" i="16" s="1"/>
  <c r="AG64" i="16"/>
  <c r="AH228" i="33"/>
  <c r="AI51" i="39" s="1"/>
  <c r="AI210" i="33"/>
  <c r="AI74" i="31"/>
  <c r="AJ56" i="31"/>
  <c r="AJ336" i="31"/>
  <c r="AI354" i="31"/>
  <c r="C55" i="39"/>
  <c r="C77" i="39" s="1"/>
  <c r="AE127" i="39"/>
  <c r="AE149" i="39" s="1"/>
  <c r="AE77" i="39"/>
  <c r="AG122" i="16"/>
  <c r="AG144" i="16" s="1"/>
  <c r="AG72" i="16"/>
  <c r="AF125" i="39"/>
  <c r="AF147" i="39" s="1"/>
  <c r="AF75" i="39"/>
  <c r="AF56" i="16"/>
  <c r="AF67" i="16"/>
  <c r="AF117" i="16"/>
  <c r="AF139" i="16" s="1"/>
  <c r="AG271" i="30"/>
  <c r="AH42" i="38" s="1"/>
  <c r="AG210" i="30"/>
  <c r="AH40" i="38" s="1"/>
  <c r="AH192" i="30"/>
  <c r="AF125" i="16"/>
  <c r="AF147" i="16" s="1"/>
  <c r="AF75" i="16"/>
  <c r="AE57" i="16"/>
  <c r="C46" i="16"/>
  <c r="C68" i="16" s="1"/>
  <c r="C12" i="42" s="1"/>
  <c r="I12" i="42" s="1"/>
  <c r="S178" i="18" s="1"/>
  <c r="AE68" i="16"/>
  <c r="AE118" i="16"/>
  <c r="AE140" i="16" s="1"/>
  <c r="AF113" i="38"/>
  <c r="AF135" i="38" s="1"/>
  <c r="AF52" i="38"/>
  <c r="AF63" i="38"/>
  <c r="AF55" i="39"/>
  <c r="AF66" i="39"/>
  <c r="AF116" i="39"/>
  <c r="AF138" i="39" s="1"/>
  <c r="AG112" i="16"/>
  <c r="AG134" i="16" s="1"/>
  <c r="AG47" i="16"/>
  <c r="AG62" i="16"/>
  <c r="AG44" i="16"/>
  <c r="AG41" i="16"/>
  <c r="AG46" i="16"/>
  <c r="AG43" i="16"/>
  <c r="AG45" i="16"/>
  <c r="C54" i="39"/>
  <c r="C76" i="39" s="1"/>
  <c r="AE76" i="39"/>
  <c r="AE126" i="39"/>
  <c r="AE148" i="39" s="1"/>
  <c r="C69" i="38"/>
  <c r="AI48" i="39"/>
  <c r="AJ196" i="31"/>
  <c r="AI214" i="31"/>
  <c r="AI278" i="31"/>
  <c r="AJ260" i="31"/>
  <c r="AF69" i="16"/>
  <c r="AF119" i="16"/>
  <c r="AF141" i="16" s="1"/>
  <c r="AG114" i="38"/>
  <c r="AG136" i="38" s="1"/>
  <c r="AG64" i="38"/>
  <c r="AG53" i="38"/>
  <c r="AE119" i="16"/>
  <c r="AE141" i="16" s="1"/>
  <c r="AE69" i="16"/>
  <c r="C47" i="16"/>
  <c r="AF69" i="39"/>
  <c r="AF119" i="39"/>
  <c r="AF141" i="39" s="1"/>
  <c r="C55" i="38"/>
  <c r="C77" i="38" s="1"/>
  <c r="AE127" i="38"/>
  <c r="AE149" i="38" s="1"/>
  <c r="AE77" i="38"/>
  <c r="AG354" i="32"/>
  <c r="AH49" i="39" s="1"/>
  <c r="AH336" i="32"/>
  <c r="AH73" i="16"/>
  <c r="AH123" i="16"/>
  <c r="AH145" i="16" s="1"/>
  <c r="I32" i="24"/>
  <c r="C57" i="39"/>
  <c r="C79" i="39" s="1"/>
  <c r="AE129" i="39"/>
  <c r="AE151" i="39" s="1"/>
  <c r="AE79" i="39"/>
  <c r="AH120" i="16"/>
  <c r="AH142" i="16" s="1"/>
  <c r="AH70" i="16"/>
  <c r="AE124" i="39"/>
  <c r="AE146" i="39" s="1"/>
  <c r="AE74" i="39"/>
  <c r="C52" i="39"/>
  <c r="C74" i="39" s="1"/>
  <c r="AG121" i="39"/>
  <c r="AG143" i="39" s="1"/>
  <c r="AG71" i="39"/>
  <c r="AI120" i="38"/>
  <c r="AI142" i="38" s="1"/>
  <c r="AI70" i="38"/>
  <c r="AF75" i="38"/>
  <c r="AF125" i="38"/>
  <c r="AF147" i="38" s="1"/>
  <c r="AF52" i="16"/>
  <c r="AF63" i="16"/>
  <c r="AF113" i="16"/>
  <c r="AF135" i="16" s="1"/>
  <c r="C54" i="38"/>
  <c r="C76" i="38" s="1"/>
  <c r="AE126" i="38"/>
  <c r="AE148" i="38" s="1"/>
  <c r="AE76" i="38"/>
  <c r="AG47" i="38"/>
  <c r="AG112" i="38"/>
  <c r="AG134" i="38" s="1"/>
  <c r="AG62" i="38"/>
  <c r="AG41" i="38"/>
  <c r="AG46" i="38"/>
  <c r="AG45" i="38"/>
  <c r="AG43" i="38"/>
  <c r="AG44" i="38"/>
  <c r="AE56" i="16"/>
  <c r="AE117" i="16"/>
  <c r="AE139" i="16" s="1"/>
  <c r="C45" i="16"/>
  <c r="C67" i="16" s="1"/>
  <c r="C11" i="42" s="1"/>
  <c r="I11" i="42" s="1"/>
  <c r="S177" i="18" s="1"/>
  <c r="AE67" i="16"/>
  <c r="AG71" i="38"/>
  <c r="AG121" i="38"/>
  <c r="AG143" i="38" s="1"/>
  <c r="AF65" i="38"/>
  <c r="AF115" i="38"/>
  <c r="AF137" i="38" s="1"/>
  <c r="AF54" i="38"/>
  <c r="AF117" i="39"/>
  <c r="AF139" i="39" s="1"/>
  <c r="AF56" i="39"/>
  <c r="AF67" i="39"/>
  <c r="AJ48" i="39" l="1"/>
  <c r="AJ48" i="16"/>
  <c r="AJ120" i="16" s="1"/>
  <c r="AJ142" i="16" s="1"/>
  <c r="AG57" i="16"/>
  <c r="AG118" i="16"/>
  <c r="AG140" i="16" s="1"/>
  <c r="AG68" i="16"/>
  <c r="AH418" i="32"/>
  <c r="AI50" i="39" s="1"/>
  <c r="AI400" i="32"/>
  <c r="AG52" i="16"/>
  <c r="AG63" i="16"/>
  <c r="AG113" i="16"/>
  <c r="AG135" i="16" s="1"/>
  <c r="AK56" i="31"/>
  <c r="AJ74" i="31"/>
  <c r="C55" i="16"/>
  <c r="C77" i="16" s="1"/>
  <c r="C34" i="24" s="1"/>
  <c r="I34" i="24" s="1"/>
  <c r="AE77" i="16"/>
  <c r="AE127" i="16"/>
  <c r="AE149" i="16" s="1"/>
  <c r="AG113" i="39"/>
  <c r="AG135" i="39" s="1"/>
  <c r="AG63" i="39"/>
  <c r="AG52" i="39"/>
  <c r="AH114" i="16"/>
  <c r="AH136" i="16" s="1"/>
  <c r="AH64" i="16"/>
  <c r="AH53" i="16"/>
  <c r="AH47" i="39"/>
  <c r="AH112" i="39"/>
  <c r="AH134" i="39" s="1"/>
  <c r="AH46" i="39"/>
  <c r="AH43" i="39"/>
  <c r="AH44" i="39"/>
  <c r="AH62" i="39"/>
  <c r="AH45" i="39"/>
  <c r="AH41" i="39"/>
  <c r="AH72" i="39"/>
  <c r="AH122" i="39"/>
  <c r="AH144" i="39" s="1"/>
  <c r="AK400" i="31"/>
  <c r="AJ418" i="31"/>
  <c r="AH408" i="30"/>
  <c r="AI42" i="39" s="1"/>
  <c r="AI329" i="30"/>
  <c r="AH347" i="30"/>
  <c r="AI40" i="39" s="1"/>
  <c r="AF128" i="39"/>
  <c r="AF150" i="39" s="1"/>
  <c r="AF78" i="39"/>
  <c r="C58" i="38"/>
  <c r="C80" i="38" s="1"/>
  <c r="AG55" i="16"/>
  <c r="AG116" i="16"/>
  <c r="AG138" i="16" s="1"/>
  <c r="AG66" i="16"/>
  <c r="AF124" i="38"/>
  <c r="AF146" i="38" s="1"/>
  <c r="AF74" i="38"/>
  <c r="AH210" i="30"/>
  <c r="AI40" i="38" s="1"/>
  <c r="AI192" i="30"/>
  <c r="AH271" i="30"/>
  <c r="AI42" i="38" s="1"/>
  <c r="AJ70" i="16"/>
  <c r="AH64" i="39"/>
  <c r="AH114" i="39"/>
  <c r="AH136" i="39" s="1"/>
  <c r="AH53" i="39"/>
  <c r="C52" i="16"/>
  <c r="C74" i="16" s="1"/>
  <c r="AE124" i="16"/>
  <c r="AE146" i="16" s="1"/>
  <c r="AE74" i="16"/>
  <c r="AI151" i="33"/>
  <c r="AJ51" i="38" s="1"/>
  <c r="AJ133" i="33"/>
  <c r="AI70" i="39"/>
  <c r="AI120" i="39"/>
  <c r="AI142" i="39" s="1"/>
  <c r="AG69" i="39"/>
  <c r="AG119" i="39"/>
  <c r="AG141" i="39" s="1"/>
  <c r="C58" i="39"/>
  <c r="C80" i="39" s="1"/>
  <c r="AF124" i="16"/>
  <c r="AF146" i="16" s="1"/>
  <c r="AF74" i="16"/>
  <c r="AH47" i="38"/>
  <c r="AH112" i="38"/>
  <c r="AH134" i="38" s="1"/>
  <c r="AH62" i="38"/>
  <c r="AH46" i="38"/>
  <c r="AH43" i="38"/>
  <c r="AH45" i="38"/>
  <c r="AH44" i="38"/>
  <c r="AH41" i="38"/>
  <c r="AI228" i="33"/>
  <c r="AJ51" i="39" s="1"/>
  <c r="AJ210" i="33"/>
  <c r="AF129" i="16"/>
  <c r="AF151" i="16" s="1"/>
  <c r="AF79" i="16"/>
  <c r="AF128" i="38"/>
  <c r="AF150" i="38" s="1"/>
  <c r="AF78" i="38"/>
  <c r="AI123" i="38"/>
  <c r="AI145" i="38" s="1"/>
  <c r="AI73" i="38"/>
  <c r="AF77" i="38"/>
  <c r="AF127" i="38"/>
  <c r="AF149" i="38" s="1"/>
  <c r="AG118" i="38"/>
  <c r="AG140" i="38" s="1"/>
  <c r="AG57" i="38"/>
  <c r="AG68" i="38"/>
  <c r="AJ138" i="31"/>
  <c r="AK120" i="31"/>
  <c r="AG125" i="39"/>
  <c r="AG147" i="39" s="1"/>
  <c r="AG75" i="39"/>
  <c r="AG119" i="38"/>
  <c r="AG141" i="38" s="1"/>
  <c r="AG69" i="38"/>
  <c r="C69" i="16"/>
  <c r="C12" i="24" s="1"/>
  <c r="AJ278" i="31"/>
  <c r="AK260" i="31"/>
  <c r="AG119" i="16"/>
  <c r="AG141" i="16" s="1"/>
  <c r="AG69" i="16"/>
  <c r="AH64" i="38"/>
  <c r="AH53" i="38"/>
  <c r="AH114" i="38"/>
  <c r="AH136" i="38" s="1"/>
  <c r="AI123" i="39"/>
  <c r="AI145" i="39" s="1"/>
  <c r="AI73" i="39"/>
  <c r="AG115" i="39"/>
  <c r="AG137" i="39" s="1"/>
  <c r="AG65" i="39"/>
  <c r="AG54" i="39"/>
  <c r="AH122" i="16"/>
  <c r="AH144" i="16" s="1"/>
  <c r="AH72" i="16"/>
  <c r="AF129" i="39"/>
  <c r="AF151" i="39" s="1"/>
  <c r="AF79" i="39"/>
  <c r="AF126" i="16"/>
  <c r="AF148" i="16" s="1"/>
  <c r="AF76" i="16"/>
  <c r="AI74" i="33"/>
  <c r="AJ51" i="16" s="1"/>
  <c r="AJ56" i="33"/>
  <c r="AJ260" i="32"/>
  <c r="AI278" i="32"/>
  <c r="AJ50" i="38" s="1"/>
  <c r="AE76" i="16"/>
  <c r="C54" i="16"/>
  <c r="C76" i="16" s="1"/>
  <c r="C33" i="24" s="1"/>
  <c r="AE126" i="16"/>
  <c r="AE148" i="16" s="1"/>
  <c r="AF127" i="39"/>
  <c r="AF149" i="39" s="1"/>
  <c r="AF77" i="39"/>
  <c r="AH47" i="16"/>
  <c r="AH112" i="16"/>
  <c r="AH134" i="16" s="1"/>
  <c r="AH45" i="16"/>
  <c r="AH62" i="16"/>
  <c r="AH43" i="16"/>
  <c r="AH41" i="16"/>
  <c r="AH46" i="16"/>
  <c r="AH44" i="16"/>
  <c r="AF74" i="39"/>
  <c r="AF124" i="39"/>
  <c r="AF146" i="39" s="1"/>
  <c r="C56" i="16"/>
  <c r="C78" i="16" s="1"/>
  <c r="C35" i="24" s="1"/>
  <c r="I35" i="24" s="1"/>
  <c r="AE78" i="16"/>
  <c r="AE128" i="16"/>
  <c r="AE150" i="16" s="1"/>
  <c r="AG66" i="39"/>
  <c r="AG116" i="39"/>
  <c r="AG138" i="39" s="1"/>
  <c r="AG55" i="39"/>
  <c r="AH138" i="32"/>
  <c r="AI50" i="16" s="1"/>
  <c r="AI120" i="32"/>
  <c r="AH214" i="32"/>
  <c r="AI49" i="38" s="1"/>
  <c r="AI196" i="32"/>
  <c r="AI73" i="16"/>
  <c r="AI123" i="16"/>
  <c r="AI145" i="16" s="1"/>
  <c r="AI72" i="38"/>
  <c r="AI122" i="38"/>
  <c r="AI144" i="38" s="1"/>
  <c r="AG55" i="38"/>
  <c r="AG116" i="38"/>
  <c r="AG138" i="38" s="1"/>
  <c r="AG66" i="38"/>
  <c r="AG115" i="38"/>
  <c r="AG137" i="38" s="1"/>
  <c r="AG65" i="38"/>
  <c r="AG54" i="38"/>
  <c r="AH121" i="39"/>
  <c r="AH143" i="39" s="1"/>
  <c r="AH71" i="39"/>
  <c r="AJ48" i="38"/>
  <c r="AG67" i="16"/>
  <c r="AG56" i="16"/>
  <c r="AG117" i="16"/>
  <c r="AG139" i="16" s="1"/>
  <c r="AG68" i="39"/>
  <c r="AG57" i="39"/>
  <c r="AG118" i="39"/>
  <c r="AG140" i="39" s="1"/>
  <c r="AF127" i="16"/>
  <c r="AF149" i="16" s="1"/>
  <c r="AF77" i="16"/>
  <c r="AH121" i="38"/>
  <c r="AH143" i="38" s="1"/>
  <c r="AH71" i="38"/>
  <c r="AI121" i="16"/>
  <c r="AI143" i="16" s="1"/>
  <c r="AI71" i="16"/>
  <c r="AJ354" i="31"/>
  <c r="AK336" i="31"/>
  <c r="AG113" i="38"/>
  <c r="AG135" i="38" s="1"/>
  <c r="AG63" i="38"/>
  <c r="AG52" i="38"/>
  <c r="AF76" i="38"/>
  <c r="AF126" i="38"/>
  <c r="AF148" i="38" s="1"/>
  <c r="AH354" i="32"/>
  <c r="AI49" i="39" s="1"/>
  <c r="AI336" i="32"/>
  <c r="AG56" i="38"/>
  <c r="AG67" i="38"/>
  <c r="AG117" i="38"/>
  <c r="AG139" i="38" s="1"/>
  <c r="AG125" i="38"/>
  <c r="AG147" i="38" s="1"/>
  <c r="AG75" i="38"/>
  <c r="AK196" i="31"/>
  <c r="AJ214" i="31"/>
  <c r="AG115" i="16"/>
  <c r="AG137" i="16" s="1"/>
  <c r="AG65" i="16"/>
  <c r="AG54" i="16"/>
  <c r="AE129" i="16"/>
  <c r="AE151" i="16" s="1"/>
  <c r="C57" i="16"/>
  <c r="C79" i="16" s="1"/>
  <c r="C36" i="24" s="1"/>
  <c r="I36" i="24" s="1"/>
  <c r="AE79" i="16"/>
  <c r="AF78" i="16"/>
  <c r="AF128" i="16"/>
  <c r="AF150" i="16" s="1"/>
  <c r="AJ70" i="39"/>
  <c r="AJ120" i="39"/>
  <c r="AJ142" i="39" s="1"/>
  <c r="AG75" i="16"/>
  <c r="AG125" i="16"/>
  <c r="AG147" i="16" s="1"/>
  <c r="AG117" i="39"/>
  <c r="AG139" i="39" s="1"/>
  <c r="AG67" i="39"/>
  <c r="AG56" i="39"/>
  <c r="AH134" i="30"/>
  <c r="AI42" i="16" s="1"/>
  <c r="AH73" i="30"/>
  <c r="AI40" i="16" s="1"/>
  <c r="AI55" i="30"/>
  <c r="AF79" i="38"/>
  <c r="AF129" i="38"/>
  <c r="AF151" i="38" s="1"/>
  <c r="AF126" i="39"/>
  <c r="AF148" i="39" s="1"/>
  <c r="AF76" i="39"/>
  <c r="AI74" i="32"/>
  <c r="AJ49" i="16" s="1"/>
  <c r="AJ56" i="32"/>
  <c r="AK48" i="39" l="1"/>
  <c r="AI64" i="39"/>
  <c r="AI114" i="39"/>
  <c r="AI136" i="39" s="1"/>
  <c r="AI53" i="39"/>
  <c r="AH116" i="39"/>
  <c r="AH138" i="39" s="1"/>
  <c r="AH66" i="39"/>
  <c r="AH55" i="39"/>
  <c r="AG124" i="39"/>
  <c r="AG146" i="39" s="1"/>
  <c r="AG74" i="39"/>
  <c r="AG76" i="16"/>
  <c r="AG126" i="16"/>
  <c r="AG148" i="16" s="1"/>
  <c r="AG127" i="39"/>
  <c r="AG149" i="39" s="1"/>
  <c r="AG77" i="39"/>
  <c r="AH66" i="16"/>
  <c r="AH116" i="16"/>
  <c r="AH138" i="16" s="1"/>
  <c r="AH55" i="16"/>
  <c r="AJ123" i="16"/>
  <c r="AJ145" i="16" s="1"/>
  <c r="AJ73" i="16"/>
  <c r="AH113" i="38"/>
  <c r="AH135" i="38" s="1"/>
  <c r="AH52" i="38"/>
  <c r="AH63" i="38"/>
  <c r="AJ123" i="38"/>
  <c r="AJ145" i="38" s="1"/>
  <c r="AJ73" i="38"/>
  <c r="AG127" i="16"/>
  <c r="AG149" i="16" s="1"/>
  <c r="AG77" i="16"/>
  <c r="AH65" i="39"/>
  <c r="AH54" i="39"/>
  <c r="AH115" i="39"/>
  <c r="AH137" i="39" s="1"/>
  <c r="AJ151" i="33"/>
  <c r="AK51" i="38" s="1"/>
  <c r="AK133" i="33"/>
  <c r="AL260" i="31"/>
  <c r="AK278" i="31"/>
  <c r="AL120" i="31"/>
  <c r="AK138" i="31"/>
  <c r="AH55" i="38"/>
  <c r="AH116" i="38"/>
  <c r="AH138" i="38" s="1"/>
  <c r="AH66" i="38"/>
  <c r="AI114" i="38"/>
  <c r="AI136" i="38" s="1"/>
  <c r="AI53" i="38"/>
  <c r="AI64" i="38"/>
  <c r="AL400" i="31"/>
  <c r="AK418" i="31"/>
  <c r="AH68" i="39"/>
  <c r="AH57" i="39"/>
  <c r="AH118" i="39"/>
  <c r="AH140" i="39" s="1"/>
  <c r="AG124" i="16"/>
  <c r="AG146" i="16" s="1"/>
  <c r="AG74" i="16"/>
  <c r="AJ74" i="33"/>
  <c r="AK51" i="16" s="1"/>
  <c r="AK56" i="33"/>
  <c r="AG126" i="38"/>
  <c r="AG148" i="38" s="1"/>
  <c r="AG76" i="38"/>
  <c r="AH67" i="38"/>
  <c r="AH117" i="38"/>
  <c r="AH139" i="38" s="1"/>
  <c r="AH56" i="38"/>
  <c r="AI271" i="30"/>
  <c r="AJ42" i="38" s="1"/>
  <c r="AJ192" i="30"/>
  <c r="AI210" i="30"/>
  <c r="AJ40" i="38" s="1"/>
  <c r="AI418" i="32"/>
  <c r="AJ50" i="39" s="1"/>
  <c r="AJ400" i="32"/>
  <c r="AJ73" i="39"/>
  <c r="AJ123" i="39"/>
  <c r="AJ145" i="39" s="1"/>
  <c r="AJ74" i="32"/>
  <c r="AK49" i="16" s="1"/>
  <c r="AK56" i="32"/>
  <c r="AI71" i="39"/>
  <c r="AI121" i="39"/>
  <c r="AI143" i="39" s="1"/>
  <c r="AH65" i="16"/>
  <c r="AH115" i="16"/>
  <c r="AH137" i="16" s="1"/>
  <c r="AH54" i="16"/>
  <c r="I33" i="24"/>
  <c r="I37" i="24" s="1"/>
  <c r="C37" i="24"/>
  <c r="C19" i="24" s="1"/>
  <c r="I19" i="24" s="1"/>
  <c r="S173" i="18" s="1"/>
  <c r="I12" i="24"/>
  <c r="AH115" i="38"/>
  <c r="AH137" i="38" s="1"/>
  <c r="AH65" i="38"/>
  <c r="AH54" i="38"/>
  <c r="AI112" i="38"/>
  <c r="AI134" i="38" s="1"/>
  <c r="AI44" i="38"/>
  <c r="AI43" i="38"/>
  <c r="AI41" i="38"/>
  <c r="AI47" i="38"/>
  <c r="AI62" i="38"/>
  <c r="AI45" i="38"/>
  <c r="AI46" i="38"/>
  <c r="AH69" i="39"/>
  <c r="AH119" i="39"/>
  <c r="AH141" i="39" s="1"/>
  <c r="AI72" i="39"/>
  <c r="AI122" i="39"/>
  <c r="AI144" i="39" s="1"/>
  <c r="AJ120" i="38"/>
  <c r="AJ142" i="38" s="1"/>
  <c r="AJ70" i="38"/>
  <c r="AH69" i="16"/>
  <c r="AH119" i="16"/>
  <c r="AH141" i="16" s="1"/>
  <c r="AI134" i="30"/>
  <c r="AJ42" i="16" s="1"/>
  <c r="AI73" i="30"/>
  <c r="AJ40" i="16" s="1"/>
  <c r="AJ55" i="30"/>
  <c r="AG78" i="38"/>
  <c r="AG128" i="38"/>
  <c r="AG150" i="38" s="1"/>
  <c r="AK70" i="39"/>
  <c r="AK120" i="39"/>
  <c r="AK142" i="39" s="1"/>
  <c r="AG79" i="39"/>
  <c r="AG129" i="39"/>
  <c r="AG151" i="39" s="1"/>
  <c r="AH113" i="16"/>
  <c r="AH135" i="16" s="1"/>
  <c r="AH63" i="16"/>
  <c r="AH52" i="16"/>
  <c r="AK214" i="31"/>
  <c r="AL196" i="31"/>
  <c r="AI214" i="32"/>
  <c r="AJ49" i="38" s="1"/>
  <c r="AJ196" i="32"/>
  <c r="C58" i="16"/>
  <c r="C80" i="16" s="1"/>
  <c r="AG129" i="38"/>
  <c r="AG151" i="38" s="1"/>
  <c r="AG79" i="38"/>
  <c r="AH118" i="38"/>
  <c r="AH140" i="38" s="1"/>
  <c r="AH68" i="38"/>
  <c r="AH57" i="38"/>
  <c r="AH75" i="39"/>
  <c r="AH125" i="39"/>
  <c r="AH147" i="39" s="1"/>
  <c r="AH52" i="39"/>
  <c r="AH113" i="39"/>
  <c r="AH135" i="39" s="1"/>
  <c r="AH63" i="39"/>
  <c r="AH75" i="16"/>
  <c r="AH125" i="16"/>
  <c r="AH147" i="16" s="1"/>
  <c r="AI122" i="16"/>
  <c r="AI144" i="16" s="1"/>
  <c r="AI72" i="16"/>
  <c r="AG76" i="39"/>
  <c r="AG126" i="39"/>
  <c r="AG148" i="39" s="1"/>
  <c r="AH119" i="38"/>
  <c r="AH141" i="38" s="1"/>
  <c r="AH69" i="38"/>
  <c r="AI354" i="32"/>
  <c r="AJ49" i="39" s="1"/>
  <c r="AJ336" i="32"/>
  <c r="AI53" i="16"/>
  <c r="AI114" i="16"/>
  <c r="AI136" i="16" s="1"/>
  <c r="AI64" i="16"/>
  <c r="AK48" i="38"/>
  <c r="AJ71" i="16"/>
  <c r="AJ121" i="16"/>
  <c r="AJ143" i="16" s="1"/>
  <c r="AG78" i="39"/>
  <c r="AG128" i="39"/>
  <c r="AG150" i="39" s="1"/>
  <c r="AG78" i="16"/>
  <c r="AG128" i="16"/>
  <c r="AG150" i="16" s="1"/>
  <c r="AI71" i="38"/>
  <c r="AI121" i="38"/>
  <c r="AI143" i="38" s="1"/>
  <c r="AH117" i="16"/>
  <c r="AH139" i="16" s="1"/>
  <c r="AH56" i="16"/>
  <c r="AH67" i="16"/>
  <c r="AJ72" i="38"/>
  <c r="AJ122" i="38"/>
  <c r="AJ144" i="38" s="1"/>
  <c r="AH75" i="38"/>
  <c r="AH125" i="38"/>
  <c r="AH147" i="38" s="1"/>
  <c r="AI47" i="39"/>
  <c r="AI112" i="39"/>
  <c r="AI134" i="39" s="1"/>
  <c r="AI45" i="39"/>
  <c r="AI62" i="39"/>
  <c r="AI44" i="39"/>
  <c r="AI41" i="39"/>
  <c r="AI43" i="39"/>
  <c r="AI46" i="39"/>
  <c r="AH56" i="39"/>
  <c r="AH117" i="39"/>
  <c r="AH139" i="39" s="1"/>
  <c r="AH67" i="39"/>
  <c r="AK48" i="16"/>
  <c r="AG127" i="38"/>
  <c r="AG149" i="38" s="1"/>
  <c r="AG77" i="38"/>
  <c r="AK354" i="31"/>
  <c r="AL48" i="39" s="1"/>
  <c r="AL336" i="31"/>
  <c r="AH57" i="16"/>
  <c r="AH118" i="16"/>
  <c r="AH140" i="16" s="1"/>
  <c r="AH68" i="16"/>
  <c r="AI46" i="16"/>
  <c r="AI112" i="16"/>
  <c r="AI134" i="16" s="1"/>
  <c r="AI62" i="16"/>
  <c r="AI45" i="16"/>
  <c r="AI41" i="16"/>
  <c r="AI47" i="16"/>
  <c r="AI43" i="16"/>
  <c r="AI44" i="16"/>
  <c r="AG124" i="38"/>
  <c r="AG146" i="38" s="1"/>
  <c r="AG74" i="38"/>
  <c r="AJ120" i="32"/>
  <c r="AI138" i="32"/>
  <c r="AJ50" i="16" s="1"/>
  <c r="AJ278" i="32"/>
  <c r="AK50" i="38" s="1"/>
  <c r="AK260" i="32"/>
  <c r="AK210" i="33"/>
  <c r="AJ228" i="33"/>
  <c r="AK51" i="39" s="1"/>
  <c r="AI347" i="30"/>
  <c r="AJ40" i="39" s="1"/>
  <c r="AI408" i="30"/>
  <c r="AJ42" i="39" s="1"/>
  <c r="AJ329" i="30"/>
  <c r="AK74" i="31"/>
  <c r="AL48" i="16" s="1"/>
  <c r="AL56" i="31"/>
  <c r="AG129" i="16"/>
  <c r="AG151" i="16" s="1"/>
  <c r="AG79" i="16"/>
  <c r="AL48" i="38" l="1"/>
  <c r="C23" i="24"/>
  <c r="AK74" i="33"/>
  <c r="AL51" i="16" s="1"/>
  <c r="AL56" i="33"/>
  <c r="AJ354" i="32"/>
  <c r="AK49" i="39" s="1"/>
  <c r="AK336" i="32"/>
  <c r="AL120" i="38"/>
  <c r="AL142" i="38" s="1"/>
  <c r="AL70" i="38"/>
  <c r="AI69" i="38"/>
  <c r="AI119" i="38"/>
  <c r="AI141" i="38" s="1"/>
  <c r="I23" i="24"/>
  <c r="S91" i="18"/>
  <c r="AJ271" i="30"/>
  <c r="AK42" i="38" s="1"/>
  <c r="AK192" i="30"/>
  <c r="AJ210" i="30"/>
  <c r="AK40" i="38" s="1"/>
  <c r="AK73" i="16"/>
  <c r="AK123" i="16"/>
  <c r="AK145" i="16" s="1"/>
  <c r="AH77" i="16"/>
  <c r="AH127" i="16"/>
  <c r="AH149" i="16" s="1"/>
  <c r="AJ114" i="39"/>
  <c r="AJ136" i="39" s="1"/>
  <c r="AJ53" i="39"/>
  <c r="AJ64" i="39"/>
  <c r="AH124" i="16"/>
  <c r="AH146" i="16" s="1"/>
  <c r="AH74" i="16"/>
  <c r="AI113" i="38"/>
  <c r="AI135" i="38" s="1"/>
  <c r="AI63" i="38"/>
  <c r="AI52" i="38"/>
  <c r="AK74" i="32"/>
  <c r="AL49" i="16" s="1"/>
  <c r="AL56" i="32"/>
  <c r="AJ64" i="38"/>
  <c r="AJ114" i="38"/>
  <c r="AJ136" i="38" s="1"/>
  <c r="AJ53" i="38"/>
  <c r="AI125" i="38"/>
  <c r="AI147" i="38" s="1"/>
  <c r="AI75" i="38"/>
  <c r="AM260" i="31"/>
  <c r="AL278" i="31"/>
  <c r="AH77" i="39"/>
  <c r="AH127" i="39"/>
  <c r="AH149" i="39" s="1"/>
  <c r="AK120" i="32"/>
  <c r="AJ138" i="32"/>
  <c r="AK50" i="16" s="1"/>
  <c r="AH79" i="38"/>
  <c r="AH129" i="38"/>
  <c r="AH151" i="38" s="1"/>
  <c r="AK73" i="39"/>
  <c r="AK123" i="39"/>
  <c r="AK145" i="39" s="1"/>
  <c r="AJ73" i="30"/>
  <c r="AK40" i="16" s="1"/>
  <c r="AK55" i="30"/>
  <c r="AJ134" i="30"/>
  <c r="AK42" i="16" s="1"/>
  <c r="AI54" i="38"/>
  <c r="AI115" i="38"/>
  <c r="AI137" i="38" s="1"/>
  <c r="AI65" i="38"/>
  <c r="AK121" i="16"/>
  <c r="AK143" i="16" s="1"/>
  <c r="AK71" i="16"/>
  <c r="AH128" i="38"/>
  <c r="AH150" i="38" s="1"/>
  <c r="AH78" i="38"/>
  <c r="AL133" i="33"/>
  <c r="AK151" i="33"/>
  <c r="AL51" i="38" s="1"/>
  <c r="AL138" i="31"/>
  <c r="AM120" i="31"/>
  <c r="AJ45" i="39"/>
  <c r="AJ112" i="39"/>
  <c r="AJ134" i="39" s="1"/>
  <c r="AJ41" i="39"/>
  <c r="AJ62" i="39"/>
  <c r="AJ46" i="39"/>
  <c r="AJ47" i="39"/>
  <c r="AJ44" i="39"/>
  <c r="AJ43" i="39"/>
  <c r="AI57" i="16"/>
  <c r="AI118" i="16"/>
  <c r="AI140" i="16" s="1"/>
  <c r="AI68" i="16"/>
  <c r="AI116" i="16"/>
  <c r="AI138" i="16" s="1"/>
  <c r="AI66" i="16"/>
  <c r="AI55" i="16"/>
  <c r="AH128" i="16"/>
  <c r="AH150" i="16" s="1"/>
  <c r="AH78" i="16"/>
  <c r="AK228" i="33"/>
  <c r="AL51" i="39" s="1"/>
  <c r="AL210" i="33"/>
  <c r="AI115" i="16"/>
  <c r="AI137" i="16" s="1"/>
  <c r="AI65" i="16"/>
  <c r="AI54" i="16"/>
  <c r="AJ47" i="16"/>
  <c r="AJ46" i="16"/>
  <c r="AJ43" i="16"/>
  <c r="AJ41" i="16"/>
  <c r="AJ62" i="16"/>
  <c r="AJ45" i="16"/>
  <c r="AJ44" i="16"/>
  <c r="AJ112" i="16"/>
  <c r="AJ134" i="16" s="1"/>
  <c r="AI116" i="38"/>
  <c r="AI138" i="38" s="1"/>
  <c r="AI66" i="38"/>
  <c r="AI55" i="38"/>
  <c r="AK73" i="38"/>
  <c r="AK123" i="38"/>
  <c r="AK145" i="38" s="1"/>
  <c r="AI113" i="39"/>
  <c r="AI135" i="39" s="1"/>
  <c r="AI63" i="39"/>
  <c r="AI52" i="39"/>
  <c r="AM400" i="31"/>
  <c r="AL418" i="31"/>
  <c r="AK120" i="16"/>
  <c r="AK142" i="16" s="1"/>
  <c r="AK70" i="16"/>
  <c r="AK278" i="32"/>
  <c r="AL50" i="38" s="1"/>
  <c r="AL260" i="32"/>
  <c r="AI119" i="16"/>
  <c r="AI141" i="16" s="1"/>
  <c r="AI69" i="16"/>
  <c r="AH129" i="16"/>
  <c r="AH151" i="16" s="1"/>
  <c r="AH79" i="16"/>
  <c r="AH78" i="39"/>
  <c r="AH128" i="39"/>
  <c r="AH150" i="39" s="1"/>
  <c r="AI119" i="39"/>
  <c r="AI141" i="39" s="1"/>
  <c r="AI69" i="39"/>
  <c r="AK120" i="38"/>
  <c r="AK142" i="38" s="1"/>
  <c r="AK70" i="38"/>
  <c r="AH74" i="39"/>
  <c r="AH124" i="39"/>
  <c r="AH146" i="39" s="1"/>
  <c r="AJ114" i="16"/>
  <c r="AJ136" i="16" s="1"/>
  <c r="AJ64" i="16"/>
  <c r="AJ53" i="16"/>
  <c r="AH126" i="16"/>
  <c r="AH148" i="16" s="1"/>
  <c r="AH76" i="16"/>
  <c r="AH129" i="39"/>
  <c r="AH151" i="39" s="1"/>
  <c r="AH79" i="39"/>
  <c r="AH124" i="38"/>
  <c r="AH146" i="38" s="1"/>
  <c r="AH74" i="38"/>
  <c r="AI75" i="39"/>
  <c r="AI125" i="39"/>
  <c r="AI147" i="39" s="1"/>
  <c r="AJ408" i="30"/>
  <c r="AK42" i="39" s="1"/>
  <c r="AJ347" i="30"/>
  <c r="AK40" i="39" s="1"/>
  <c r="AK329" i="30"/>
  <c r="AI125" i="16"/>
  <c r="AI147" i="16" s="1"/>
  <c r="AI75" i="16"/>
  <c r="AJ47" i="38"/>
  <c r="AJ45" i="38"/>
  <c r="AJ41" i="38"/>
  <c r="AJ43" i="38"/>
  <c r="AJ44" i="38"/>
  <c r="AJ112" i="38"/>
  <c r="AJ134" i="38" s="1"/>
  <c r="AJ62" i="38"/>
  <c r="AJ46" i="38"/>
  <c r="AI116" i="39"/>
  <c r="AI138" i="39" s="1"/>
  <c r="AI66" i="39"/>
  <c r="AI55" i="39"/>
  <c r="AI117" i="39"/>
  <c r="AI139" i="39" s="1"/>
  <c r="AI56" i="39"/>
  <c r="AI67" i="39"/>
  <c r="AL354" i="31"/>
  <c r="AM336" i="31"/>
  <c r="AI57" i="39"/>
  <c r="AI68" i="39"/>
  <c r="AI118" i="39"/>
  <c r="AI140" i="39" s="1"/>
  <c r="AK196" i="32"/>
  <c r="AJ214" i="32"/>
  <c r="AK49" i="38" s="1"/>
  <c r="AI57" i="38"/>
  <c r="AI118" i="38"/>
  <c r="AI140" i="38" s="1"/>
  <c r="AI68" i="38"/>
  <c r="AH126" i="38"/>
  <c r="AH148" i="38" s="1"/>
  <c r="AH76" i="38"/>
  <c r="AJ418" i="32"/>
  <c r="AK50" i="39" s="1"/>
  <c r="AK400" i="32"/>
  <c r="AH77" i="38"/>
  <c r="AH127" i="38"/>
  <c r="AH149" i="38" s="1"/>
  <c r="AH126" i="39"/>
  <c r="AH148" i="39" s="1"/>
  <c r="AH76" i="39"/>
  <c r="AM196" i="31"/>
  <c r="AL214" i="31"/>
  <c r="AJ71" i="39"/>
  <c r="AJ121" i="39"/>
  <c r="AJ143" i="39" s="1"/>
  <c r="AM56" i="31"/>
  <c r="AL74" i="31"/>
  <c r="AM48" i="16" s="1"/>
  <c r="AK122" i="38"/>
  <c r="AK144" i="38" s="1"/>
  <c r="AK72" i="38"/>
  <c r="AI52" i="16"/>
  <c r="AI63" i="16"/>
  <c r="AI113" i="16"/>
  <c r="AI135" i="16" s="1"/>
  <c r="AL120" i="16"/>
  <c r="AL142" i="16" s="1"/>
  <c r="AL70" i="16"/>
  <c r="AJ122" i="16"/>
  <c r="AJ144" i="16" s="1"/>
  <c r="AJ72" i="16"/>
  <c r="AI117" i="16"/>
  <c r="AI139" i="16" s="1"/>
  <c r="AI56" i="16"/>
  <c r="AI67" i="16"/>
  <c r="AL120" i="39"/>
  <c r="AL142" i="39" s="1"/>
  <c r="AL70" i="39"/>
  <c r="AI54" i="39"/>
  <c r="AI115" i="39"/>
  <c r="AI137" i="39" s="1"/>
  <c r="AI65" i="39"/>
  <c r="AJ121" i="38"/>
  <c r="AJ143" i="38" s="1"/>
  <c r="AJ71" i="38"/>
  <c r="AI56" i="38"/>
  <c r="AI67" i="38"/>
  <c r="AI117" i="38"/>
  <c r="AI139" i="38" s="1"/>
  <c r="AJ122" i="39"/>
  <c r="AJ144" i="39" s="1"/>
  <c r="AJ72" i="39"/>
  <c r="AM48" i="38" l="1"/>
  <c r="AM48" i="39"/>
  <c r="AI124" i="16"/>
  <c r="AI146" i="16" s="1"/>
  <c r="AI74" i="16"/>
  <c r="AJ119" i="38"/>
  <c r="AJ141" i="38" s="1"/>
  <c r="AJ69" i="38"/>
  <c r="AM354" i="31"/>
  <c r="AN336" i="31"/>
  <c r="AJ68" i="38"/>
  <c r="AJ118" i="38"/>
  <c r="AJ140" i="38" s="1"/>
  <c r="AJ57" i="38"/>
  <c r="AJ57" i="16"/>
  <c r="AJ118" i="16"/>
  <c r="AJ140" i="16" s="1"/>
  <c r="AJ68" i="16"/>
  <c r="AJ116" i="39"/>
  <c r="AJ138" i="39" s="1"/>
  <c r="AJ66" i="39"/>
  <c r="AJ55" i="39"/>
  <c r="AM138" i="31"/>
  <c r="AN120" i="31"/>
  <c r="AM120" i="39"/>
  <c r="AM142" i="39" s="1"/>
  <c r="AM70" i="39"/>
  <c r="AM418" i="31"/>
  <c r="AN400" i="31"/>
  <c r="AJ69" i="16"/>
  <c r="AJ119" i="16"/>
  <c r="AJ141" i="16" s="1"/>
  <c r="AI127" i="16"/>
  <c r="AI149" i="16" s="1"/>
  <c r="AI77" i="16"/>
  <c r="AJ69" i="39"/>
  <c r="AJ119" i="39"/>
  <c r="AJ141" i="39" s="1"/>
  <c r="AL123" i="38"/>
  <c r="AL145" i="38" s="1"/>
  <c r="AL73" i="38"/>
  <c r="AI76" i="38"/>
  <c r="AI126" i="38"/>
  <c r="AI148" i="38" s="1"/>
  <c r="AK122" i="16"/>
  <c r="AK144" i="16" s="1"/>
  <c r="AK72" i="16"/>
  <c r="AJ125" i="38"/>
  <c r="AJ147" i="38" s="1"/>
  <c r="AJ75" i="38"/>
  <c r="AK347" i="30"/>
  <c r="AL40" i="39" s="1"/>
  <c r="AK408" i="30"/>
  <c r="AL42" i="39" s="1"/>
  <c r="AL329" i="30"/>
  <c r="AI74" i="39"/>
  <c r="AI124" i="39"/>
  <c r="AI146" i="39" s="1"/>
  <c r="AI126" i="16"/>
  <c r="AI148" i="16" s="1"/>
  <c r="AI76" i="16"/>
  <c r="AJ57" i="39"/>
  <c r="AJ68" i="39"/>
  <c r="AJ118" i="39"/>
  <c r="AJ140" i="39" s="1"/>
  <c r="AL151" i="33"/>
  <c r="AM51" i="38" s="1"/>
  <c r="AM133" i="33"/>
  <c r="AK53" i="16"/>
  <c r="AK114" i="16"/>
  <c r="AK136" i="16" s="1"/>
  <c r="AK64" i="16"/>
  <c r="AK138" i="32"/>
  <c r="AL50" i="16" s="1"/>
  <c r="AL120" i="32"/>
  <c r="AK44" i="38"/>
  <c r="AK112" i="38"/>
  <c r="AK134" i="38" s="1"/>
  <c r="AK45" i="38"/>
  <c r="AK41" i="38"/>
  <c r="AK43" i="38"/>
  <c r="AK46" i="38"/>
  <c r="AK62" i="38"/>
  <c r="AK47" i="38"/>
  <c r="AJ54" i="39"/>
  <c r="AJ115" i="39"/>
  <c r="AJ137" i="39" s="1"/>
  <c r="AJ65" i="39"/>
  <c r="AI76" i="39"/>
  <c r="AI126" i="39"/>
  <c r="AI148" i="39" s="1"/>
  <c r="AM74" i="31"/>
  <c r="AN56" i="31"/>
  <c r="AK71" i="38"/>
  <c r="AK121" i="38"/>
  <c r="AK143" i="38" s="1"/>
  <c r="AI128" i="39"/>
  <c r="AI150" i="39" s="1"/>
  <c r="AI78" i="39"/>
  <c r="AJ55" i="38"/>
  <c r="AJ116" i="38"/>
  <c r="AJ138" i="38" s="1"/>
  <c r="AJ66" i="38"/>
  <c r="AK44" i="39"/>
  <c r="AK47" i="39"/>
  <c r="AK41" i="39"/>
  <c r="AK62" i="39"/>
  <c r="AK112" i="39"/>
  <c r="AK134" i="39" s="1"/>
  <c r="AK45" i="39"/>
  <c r="AK43" i="39"/>
  <c r="AK46" i="39"/>
  <c r="AJ116" i="16"/>
  <c r="AJ138" i="16" s="1"/>
  <c r="AJ55" i="16"/>
  <c r="AJ66" i="16"/>
  <c r="AK134" i="30"/>
  <c r="AL42" i="16" s="1"/>
  <c r="AK73" i="30"/>
  <c r="AL40" i="16" s="1"/>
  <c r="AL55" i="30"/>
  <c r="AK271" i="30"/>
  <c r="AL42" i="38" s="1"/>
  <c r="AK210" i="30"/>
  <c r="AL40" i="38" s="1"/>
  <c r="AL192" i="30"/>
  <c r="AK354" i="32"/>
  <c r="AL49" i="39" s="1"/>
  <c r="AL336" i="32"/>
  <c r="AM214" i="31"/>
  <c r="AN48" i="38" s="1"/>
  <c r="AN196" i="31"/>
  <c r="AI77" i="38"/>
  <c r="AI127" i="38"/>
  <c r="AI149" i="38" s="1"/>
  <c r="AI129" i="38"/>
  <c r="AI151" i="38" s="1"/>
  <c r="AI79" i="38"/>
  <c r="AK114" i="39"/>
  <c r="AK136" i="39" s="1"/>
  <c r="AK64" i="39"/>
  <c r="AK53" i="39"/>
  <c r="AL278" i="32"/>
  <c r="AM50" i="38" s="1"/>
  <c r="AM260" i="32"/>
  <c r="AJ117" i="16"/>
  <c r="AJ139" i="16" s="1"/>
  <c r="AJ67" i="16"/>
  <c r="AJ56" i="16"/>
  <c r="AJ63" i="39"/>
  <c r="AJ52" i="39"/>
  <c r="AJ113" i="39"/>
  <c r="AJ135" i="39" s="1"/>
  <c r="AK45" i="16"/>
  <c r="AK112" i="16"/>
  <c r="AK134" i="16" s="1"/>
  <c r="AK47" i="16"/>
  <c r="AK62" i="16"/>
  <c r="AK46" i="16"/>
  <c r="AK44" i="16"/>
  <c r="AK41" i="16"/>
  <c r="AK43" i="16"/>
  <c r="AL74" i="32"/>
  <c r="AM49" i="16" s="1"/>
  <c r="AM56" i="32"/>
  <c r="AJ125" i="39"/>
  <c r="AJ147" i="39" s="1"/>
  <c r="AJ75" i="39"/>
  <c r="AK114" i="38"/>
  <c r="AK136" i="38" s="1"/>
  <c r="AK64" i="38"/>
  <c r="AK53" i="38"/>
  <c r="AK121" i="39"/>
  <c r="AK143" i="39" s="1"/>
  <c r="AK71" i="39"/>
  <c r="AI78" i="16"/>
  <c r="AI128" i="16"/>
  <c r="AI150" i="16" s="1"/>
  <c r="AM70" i="16"/>
  <c r="AM120" i="16"/>
  <c r="AM142" i="16" s="1"/>
  <c r="AK418" i="32"/>
  <c r="AL50" i="39" s="1"/>
  <c r="AL400" i="32"/>
  <c r="AK72" i="39"/>
  <c r="AK122" i="39"/>
  <c r="AK144" i="39" s="1"/>
  <c r="AI77" i="39"/>
  <c r="AI127" i="39"/>
  <c r="AI149" i="39" s="1"/>
  <c r="AJ52" i="38"/>
  <c r="AJ113" i="38"/>
  <c r="AJ135" i="38" s="1"/>
  <c r="AJ63" i="38"/>
  <c r="AJ75" i="16"/>
  <c r="AJ125" i="16"/>
  <c r="AJ147" i="16" s="1"/>
  <c r="AL122" i="38"/>
  <c r="AL144" i="38" s="1"/>
  <c r="AL72" i="38"/>
  <c r="AM210" i="33"/>
  <c r="AL228" i="33"/>
  <c r="AM51" i="39" s="1"/>
  <c r="AL71" i="16"/>
  <c r="AL121" i="16"/>
  <c r="AL143" i="16" s="1"/>
  <c r="AL74" i="33"/>
  <c r="AM51" i="16" s="1"/>
  <c r="AM56" i="33"/>
  <c r="AI129" i="39"/>
  <c r="AI151" i="39" s="1"/>
  <c r="AI79" i="39"/>
  <c r="AJ65" i="16"/>
  <c r="AJ54" i="16"/>
  <c r="AJ115" i="16"/>
  <c r="AJ137" i="16" s="1"/>
  <c r="AK214" i="32"/>
  <c r="AL49" i="38" s="1"/>
  <c r="AL196" i="32"/>
  <c r="AJ115" i="38"/>
  <c r="AJ137" i="38" s="1"/>
  <c r="AJ65" i="38"/>
  <c r="AJ54" i="38"/>
  <c r="AI128" i="38"/>
  <c r="AI150" i="38" s="1"/>
  <c r="AI78" i="38"/>
  <c r="AM120" i="38"/>
  <c r="AM142" i="38" s="1"/>
  <c r="AM70" i="38"/>
  <c r="AJ56" i="38"/>
  <c r="AJ67" i="38"/>
  <c r="AJ117" i="38"/>
  <c r="AJ139" i="38" s="1"/>
  <c r="AJ113" i="16"/>
  <c r="AJ135" i="16" s="1"/>
  <c r="AJ52" i="16"/>
  <c r="AJ63" i="16"/>
  <c r="AL123" i="39"/>
  <c r="AL145" i="39" s="1"/>
  <c r="AL73" i="39"/>
  <c r="AI129" i="16"/>
  <c r="AI151" i="16" s="1"/>
  <c r="AI79" i="16"/>
  <c r="AJ117" i="39"/>
  <c r="AJ139" i="39" s="1"/>
  <c r="AJ56" i="39"/>
  <c r="AJ67" i="39"/>
  <c r="AM278" i="31"/>
  <c r="AN260" i="31"/>
  <c r="AI124" i="38"/>
  <c r="AI146" i="38" s="1"/>
  <c r="AI74" i="38"/>
  <c r="AL73" i="16"/>
  <c r="AL123" i="16"/>
  <c r="AL145" i="16" s="1"/>
  <c r="AN48" i="39" l="1"/>
  <c r="AJ128" i="39"/>
  <c r="AJ150" i="39" s="1"/>
  <c r="AJ78" i="39"/>
  <c r="AM121" i="16"/>
  <c r="AM143" i="16" s="1"/>
  <c r="AM71" i="16"/>
  <c r="AK117" i="16"/>
  <c r="AK139" i="16" s="1"/>
  <c r="AK56" i="16"/>
  <c r="AK67" i="16"/>
  <c r="AM122" i="38"/>
  <c r="AM144" i="38" s="1"/>
  <c r="AM72" i="38"/>
  <c r="AN214" i="31"/>
  <c r="AO196" i="31"/>
  <c r="AL112" i="16"/>
  <c r="AL134" i="16" s="1"/>
  <c r="AL47" i="16"/>
  <c r="AL45" i="16"/>
  <c r="AL43" i="16"/>
  <c r="AL62" i="16"/>
  <c r="AL46" i="16"/>
  <c r="AL41" i="16"/>
  <c r="AL44" i="16"/>
  <c r="AK56" i="38"/>
  <c r="AK67" i="38"/>
  <c r="AK117" i="38"/>
  <c r="AK139" i="38" s="1"/>
  <c r="AN133" i="33"/>
  <c r="AM151" i="33"/>
  <c r="AN51" i="38" s="1"/>
  <c r="AJ127" i="39"/>
  <c r="AJ149" i="39" s="1"/>
  <c r="AJ77" i="39"/>
  <c r="AK117" i="39"/>
  <c r="AK139" i="39" s="1"/>
  <c r="AK56" i="39"/>
  <c r="AK67" i="39"/>
  <c r="AK125" i="39"/>
  <c r="AK147" i="39" s="1"/>
  <c r="AK75" i="39"/>
  <c r="AN70" i="38"/>
  <c r="AN120" i="38"/>
  <c r="AN142" i="38" s="1"/>
  <c r="AL53" i="16"/>
  <c r="AL64" i="16"/>
  <c r="AL114" i="16"/>
  <c r="AL136" i="16" s="1"/>
  <c r="AM123" i="38"/>
  <c r="AM145" i="38" s="1"/>
  <c r="AM73" i="38"/>
  <c r="AL408" i="30"/>
  <c r="AM42" i="39" s="1"/>
  <c r="AM329" i="30"/>
  <c r="AL347" i="30"/>
  <c r="AM40" i="39" s="1"/>
  <c r="AN354" i="31"/>
  <c r="AO336" i="31"/>
  <c r="AJ126" i="38"/>
  <c r="AJ148" i="38" s="1"/>
  <c r="AJ76" i="38"/>
  <c r="AK63" i="38"/>
  <c r="AK113" i="38"/>
  <c r="AK135" i="38" s="1"/>
  <c r="AK52" i="38"/>
  <c r="AM73" i="16"/>
  <c r="AM123" i="16"/>
  <c r="AM145" i="16" s="1"/>
  <c r="AL354" i="32"/>
  <c r="AM49" i="39" s="1"/>
  <c r="AM336" i="32"/>
  <c r="AK52" i="39"/>
  <c r="AK113" i="39"/>
  <c r="AK135" i="39" s="1"/>
  <c r="AK63" i="39"/>
  <c r="AJ126" i="39"/>
  <c r="AJ148" i="39" s="1"/>
  <c r="AJ76" i="39"/>
  <c r="AK66" i="38"/>
  <c r="AK55" i="38"/>
  <c r="AK116" i="38"/>
  <c r="AK138" i="38" s="1"/>
  <c r="AL64" i="39"/>
  <c r="AL114" i="39"/>
  <c r="AL136" i="39" s="1"/>
  <c r="AL53" i="39"/>
  <c r="AO400" i="31"/>
  <c r="AN418" i="31"/>
  <c r="AN70" i="39"/>
  <c r="AN120" i="39"/>
  <c r="AN142" i="39" s="1"/>
  <c r="AL134" i="30"/>
  <c r="AM42" i="16" s="1"/>
  <c r="AL73" i="30"/>
  <c r="AM40" i="16" s="1"/>
  <c r="AM55" i="30"/>
  <c r="AL418" i="32"/>
  <c r="AM50" i="39" s="1"/>
  <c r="AM400" i="32"/>
  <c r="AL71" i="38"/>
  <c r="AL121" i="38"/>
  <c r="AL143" i="38" s="1"/>
  <c r="AL122" i="39"/>
  <c r="AL144" i="39" s="1"/>
  <c r="AL72" i="39"/>
  <c r="AK116" i="16"/>
  <c r="AK138" i="16" s="1"/>
  <c r="AK55" i="16"/>
  <c r="AK66" i="16"/>
  <c r="AL121" i="39"/>
  <c r="AL143" i="39" s="1"/>
  <c r="AL71" i="39"/>
  <c r="AJ127" i="16"/>
  <c r="AJ149" i="16" s="1"/>
  <c r="AJ77" i="16"/>
  <c r="AK119" i="39"/>
  <c r="AK141" i="39" s="1"/>
  <c r="AK69" i="39"/>
  <c r="AK69" i="38"/>
  <c r="AK119" i="38"/>
  <c r="AK141" i="38" s="1"/>
  <c r="AL138" i="32"/>
  <c r="AM50" i="16" s="1"/>
  <c r="AM120" i="32"/>
  <c r="AL112" i="39"/>
  <c r="AL134" i="39" s="1"/>
  <c r="AL41" i="39"/>
  <c r="AL43" i="39"/>
  <c r="AL47" i="39"/>
  <c r="AL46" i="39"/>
  <c r="AL45" i="39"/>
  <c r="AL62" i="39"/>
  <c r="AL44" i="39"/>
  <c r="AM278" i="32"/>
  <c r="AN50" i="38" s="1"/>
  <c r="AN260" i="32"/>
  <c r="AJ77" i="38"/>
  <c r="AJ127" i="38"/>
  <c r="AJ149" i="38" s="1"/>
  <c r="AK75" i="16"/>
  <c r="AK125" i="16"/>
  <c r="AK147" i="16" s="1"/>
  <c r="AJ128" i="38"/>
  <c r="AJ150" i="38" s="1"/>
  <c r="AJ78" i="38"/>
  <c r="AK113" i="16"/>
  <c r="AK135" i="16" s="1"/>
  <c r="AK52" i="16"/>
  <c r="AK63" i="16"/>
  <c r="AJ74" i="39"/>
  <c r="AJ124" i="39"/>
  <c r="AJ146" i="39" s="1"/>
  <c r="AK118" i="16"/>
  <c r="AK140" i="16" s="1"/>
  <c r="AK57" i="16"/>
  <c r="AK68" i="16"/>
  <c r="AJ128" i="16"/>
  <c r="AJ150" i="16" s="1"/>
  <c r="AJ78" i="16"/>
  <c r="AM192" i="30"/>
  <c r="AL271" i="30"/>
  <c r="AM42" i="38" s="1"/>
  <c r="AL210" i="30"/>
  <c r="AM40" i="38" s="1"/>
  <c r="AK66" i="39"/>
  <c r="AK55" i="39"/>
  <c r="AK116" i="39"/>
  <c r="AK138" i="39" s="1"/>
  <c r="AN74" i="31"/>
  <c r="AO56" i="31"/>
  <c r="AL122" i="16"/>
  <c r="AL144" i="16" s="1"/>
  <c r="AL72" i="16"/>
  <c r="AJ129" i="39"/>
  <c r="AJ151" i="39" s="1"/>
  <c r="AJ79" i="39"/>
  <c r="AM74" i="32"/>
  <c r="AN49" i="16" s="1"/>
  <c r="AN56" i="32"/>
  <c r="AM74" i="33"/>
  <c r="AN51" i="16" s="1"/>
  <c r="AN56" i="33"/>
  <c r="AK115" i="16"/>
  <c r="AK137" i="16" s="1"/>
  <c r="AK65" i="16"/>
  <c r="AK54" i="16"/>
  <c r="AO260" i="31"/>
  <c r="AN278" i="31"/>
  <c r="AJ126" i="16"/>
  <c r="AJ148" i="16" s="1"/>
  <c r="AJ76" i="16"/>
  <c r="AM73" i="39"/>
  <c r="AM123" i="39"/>
  <c r="AM145" i="39" s="1"/>
  <c r="AJ124" i="38"/>
  <c r="AJ146" i="38" s="1"/>
  <c r="AJ74" i="38"/>
  <c r="AL47" i="38"/>
  <c r="AL43" i="38"/>
  <c r="AL45" i="38"/>
  <c r="AL62" i="38"/>
  <c r="AL41" i="38"/>
  <c r="AL112" i="38"/>
  <c r="AL134" i="38" s="1"/>
  <c r="AL46" i="38"/>
  <c r="AL44" i="38"/>
  <c r="AK118" i="39"/>
  <c r="AK140" i="39" s="1"/>
  <c r="AK68" i="39"/>
  <c r="AK57" i="39"/>
  <c r="AN48" i="16"/>
  <c r="AK118" i="38"/>
  <c r="AK140" i="38" s="1"/>
  <c r="AK68" i="38"/>
  <c r="AK57" i="38"/>
  <c r="AJ129" i="16"/>
  <c r="AJ151" i="16" s="1"/>
  <c r="AJ79" i="16"/>
  <c r="AL214" i="32"/>
  <c r="AM49" i="38" s="1"/>
  <c r="AM196" i="32"/>
  <c r="AK125" i="38"/>
  <c r="AK147" i="38" s="1"/>
  <c r="AK75" i="38"/>
  <c r="AJ124" i="16"/>
  <c r="AJ146" i="16" s="1"/>
  <c r="AJ74" i="16"/>
  <c r="AM228" i="33"/>
  <c r="AN51" i="39" s="1"/>
  <c r="AN210" i="33"/>
  <c r="AK119" i="16"/>
  <c r="AK141" i="16" s="1"/>
  <c r="AK69" i="16"/>
  <c r="AL53" i="38"/>
  <c r="AL114" i="38"/>
  <c r="AL136" i="38" s="1"/>
  <c r="AL64" i="38"/>
  <c r="AK115" i="39"/>
  <c r="AK137" i="39" s="1"/>
  <c r="AK54" i="39"/>
  <c r="AK65" i="39"/>
  <c r="AK115" i="38"/>
  <c r="AK137" i="38" s="1"/>
  <c r="AK54" i="38"/>
  <c r="AK65" i="38"/>
  <c r="AO120" i="31"/>
  <c r="AN138" i="31"/>
  <c r="AJ79" i="38"/>
  <c r="AJ129" i="38"/>
  <c r="AJ151" i="38" s="1"/>
  <c r="AM71" i="38" l="1"/>
  <c r="AM121" i="38"/>
  <c r="AM143" i="38" s="1"/>
  <c r="AL115" i="38"/>
  <c r="AL137" i="38" s="1"/>
  <c r="AL65" i="38"/>
  <c r="AL54" i="38"/>
  <c r="AK79" i="16"/>
  <c r="AK129" i="16"/>
  <c r="AK151" i="16" s="1"/>
  <c r="AO278" i="31"/>
  <c r="AP260" i="31"/>
  <c r="AL117" i="39"/>
  <c r="AL139" i="39" s="1"/>
  <c r="AL67" i="39"/>
  <c r="AL56" i="39"/>
  <c r="AM122" i="39"/>
  <c r="AM144" i="39" s="1"/>
  <c r="AM72" i="39"/>
  <c r="AL125" i="39"/>
  <c r="AL147" i="39" s="1"/>
  <c r="AL75" i="39"/>
  <c r="AM114" i="39"/>
  <c r="AM136" i="39" s="1"/>
  <c r="AM64" i="39"/>
  <c r="AM53" i="39"/>
  <c r="AN151" i="33"/>
  <c r="AO51" i="38" s="1"/>
  <c r="AO133" i="33"/>
  <c r="AL115" i="16"/>
  <c r="AL137" i="16" s="1"/>
  <c r="AL54" i="16"/>
  <c r="AL65" i="16"/>
  <c r="AM347" i="30"/>
  <c r="AN40" i="39" s="1"/>
  <c r="AM408" i="30"/>
  <c r="AN42" i="39" s="1"/>
  <c r="AN329" i="30"/>
  <c r="AN73" i="39"/>
  <c r="AN123" i="39"/>
  <c r="AN145" i="39" s="1"/>
  <c r="AL55" i="38"/>
  <c r="AL116" i="38"/>
  <c r="AL138" i="38" s="1"/>
  <c r="AL66" i="38"/>
  <c r="AK76" i="16"/>
  <c r="AK126" i="16"/>
  <c r="AK148" i="16" s="1"/>
  <c r="AM43" i="38"/>
  <c r="AM112" i="38"/>
  <c r="AM134" i="38" s="1"/>
  <c r="AM46" i="38"/>
  <c r="AM62" i="38"/>
  <c r="AM41" i="38"/>
  <c r="AM44" i="38"/>
  <c r="AM45" i="38"/>
  <c r="AM47" i="38"/>
  <c r="AL118" i="39"/>
  <c r="AL140" i="39" s="1"/>
  <c r="AL68" i="39"/>
  <c r="AL57" i="39"/>
  <c r="AK127" i="16"/>
  <c r="AK149" i="16" s="1"/>
  <c r="AK77" i="16"/>
  <c r="AM134" i="30"/>
  <c r="AN42" i="16" s="1"/>
  <c r="AM73" i="30"/>
  <c r="AN40" i="16" s="1"/>
  <c r="AN55" i="30"/>
  <c r="AL117" i="16"/>
  <c r="AL139" i="16" s="1"/>
  <c r="AL56" i="16"/>
  <c r="AL67" i="16"/>
  <c r="AK128" i="16"/>
  <c r="AK150" i="16" s="1"/>
  <c r="AK78" i="16"/>
  <c r="AM72" i="16"/>
  <c r="AM122" i="16"/>
  <c r="AM144" i="16" s="1"/>
  <c r="AK129" i="38"/>
  <c r="AK151" i="38" s="1"/>
  <c r="AK79" i="38"/>
  <c r="AL57" i="38"/>
  <c r="AL118" i="38"/>
  <c r="AL140" i="38" s="1"/>
  <c r="AL68" i="38"/>
  <c r="AM64" i="38"/>
  <c r="AM53" i="38"/>
  <c r="AM114" i="38"/>
  <c r="AM136" i="38" s="1"/>
  <c r="AL69" i="39"/>
  <c r="AL119" i="39"/>
  <c r="AL141" i="39" s="1"/>
  <c r="AM46" i="16"/>
  <c r="AM44" i="16"/>
  <c r="AM47" i="16"/>
  <c r="AM41" i="16"/>
  <c r="AM45" i="16"/>
  <c r="AM62" i="16"/>
  <c r="AM112" i="16"/>
  <c r="AM134" i="16" s="1"/>
  <c r="AM43" i="16"/>
  <c r="AK74" i="39"/>
  <c r="AK124" i="39"/>
  <c r="AK146" i="39" s="1"/>
  <c r="AL119" i="16"/>
  <c r="AL141" i="16" s="1"/>
  <c r="AL69" i="16"/>
  <c r="AN71" i="16"/>
  <c r="AN121" i="16"/>
  <c r="AN143" i="16" s="1"/>
  <c r="AO210" i="33"/>
  <c r="AN228" i="33"/>
  <c r="AO51" i="39" s="1"/>
  <c r="AK76" i="39"/>
  <c r="AK126" i="39"/>
  <c r="AK148" i="39" s="1"/>
  <c r="AM271" i="30"/>
  <c r="AN42" i="38" s="1"/>
  <c r="AN192" i="30"/>
  <c r="AM210" i="30"/>
  <c r="AN40" i="38" s="1"/>
  <c r="AL115" i="39"/>
  <c r="AL137" i="39" s="1"/>
  <c r="AL54" i="39"/>
  <c r="AL65" i="39"/>
  <c r="AM114" i="16"/>
  <c r="AM136" i="16" s="1"/>
  <c r="AM64" i="16"/>
  <c r="AM53" i="16"/>
  <c r="AN336" i="32"/>
  <c r="AM354" i="32"/>
  <c r="AN49" i="39" s="1"/>
  <c r="AK128" i="39"/>
  <c r="AK150" i="39" s="1"/>
  <c r="AK78" i="39"/>
  <c r="AK128" i="38"/>
  <c r="AK150" i="38" s="1"/>
  <c r="AK78" i="38"/>
  <c r="AO418" i="31"/>
  <c r="AP400" i="31"/>
  <c r="AL119" i="38"/>
  <c r="AL141" i="38" s="1"/>
  <c r="AL69" i="38"/>
  <c r="AL113" i="38"/>
  <c r="AL135" i="38" s="1"/>
  <c r="AL52" i="38"/>
  <c r="AL63" i="38"/>
  <c r="AO56" i="33"/>
  <c r="AN74" i="33"/>
  <c r="AO51" i="16" s="1"/>
  <c r="AK74" i="16"/>
  <c r="AK124" i="16"/>
  <c r="AK146" i="16" s="1"/>
  <c r="AN278" i="32"/>
  <c r="AO50" i="38" s="1"/>
  <c r="AO260" i="32"/>
  <c r="AL113" i="39"/>
  <c r="AL135" i="39" s="1"/>
  <c r="AL52" i="39"/>
  <c r="AL63" i="39"/>
  <c r="AK127" i="38"/>
  <c r="AK149" i="38" s="1"/>
  <c r="AK77" i="38"/>
  <c r="AM121" i="39"/>
  <c r="AM143" i="39" s="1"/>
  <c r="AM71" i="39"/>
  <c r="AO354" i="31"/>
  <c r="AP336" i="31"/>
  <c r="AL116" i="16"/>
  <c r="AL138" i="16" s="1"/>
  <c r="AL55" i="16"/>
  <c r="AL66" i="16"/>
  <c r="AO214" i="31"/>
  <c r="AP196" i="31"/>
  <c r="AM418" i="32"/>
  <c r="AN50" i="39" s="1"/>
  <c r="AN400" i="32"/>
  <c r="AK74" i="38"/>
  <c r="AK124" i="38"/>
  <c r="AK146" i="38" s="1"/>
  <c r="AO74" i="31"/>
  <c r="AP56" i="31"/>
  <c r="AL125" i="38"/>
  <c r="AL147" i="38" s="1"/>
  <c r="AL75" i="38"/>
  <c r="AN120" i="16"/>
  <c r="AN142" i="16" s="1"/>
  <c r="AN70" i="16"/>
  <c r="AN123" i="16"/>
  <c r="AN145" i="16" s="1"/>
  <c r="AN73" i="16"/>
  <c r="AO48" i="16"/>
  <c r="AN122" i="38"/>
  <c r="AN144" i="38" s="1"/>
  <c r="AN72" i="38"/>
  <c r="AO48" i="39"/>
  <c r="AL125" i="16"/>
  <c r="AL147" i="16" s="1"/>
  <c r="AL75" i="16"/>
  <c r="AL52" i="16"/>
  <c r="AL63" i="16"/>
  <c r="AL113" i="16"/>
  <c r="AL135" i="16" s="1"/>
  <c r="AO48" i="38"/>
  <c r="AK127" i="39"/>
  <c r="AK149" i="39" s="1"/>
  <c r="AK77" i="39"/>
  <c r="AN123" i="38"/>
  <c r="AN145" i="38" s="1"/>
  <c r="AN73" i="38"/>
  <c r="AO138" i="31"/>
  <c r="AP120" i="31"/>
  <c r="AK126" i="38"/>
  <c r="AK148" i="38" s="1"/>
  <c r="AK76" i="38"/>
  <c r="AM214" i="32"/>
  <c r="AN49" i="38" s="1"/>
  <c r="AN196" i="32"/>
  <c r="AK129" i="39"/>
  <c r="AK151" i="39" s="1"/>
  <c r="AK79" i="39"/>
  <c r="AL56" i="38"/>
  <c r="AL117" i="38"/>
  <c r="AL139" i="38" s="1"/>
  <c r="AL67" i="38"/>
  <c r="AN74" i="32"/>
  <c r="AO49" i="16" s="1"/>
  <c r="AO56" i="32"/>
  <c r="AL116" i="39"/>
  <c r="AL138" i="39" s="1"/>
  <c r="AL55" i="39"/>
  <c r="AL66" i="39"/>
  <c r="AM138" i="32"/>
  <c r="AN50" i="16" s="1"/>
  <c r="AN120" i="32"/>
  <c r="AM112" i="39"/>
  <c r="AM134" i="39" s="1"/>
  <c r="AM44" i="39"/>
  <c r="AM47" i="39"/>
  <c r="AM46" i="39"/>
  <c r="AM62" i="39"/>
  <c r="AM43" i="39"/>
  <c r="AM45" i="39"/>
  <c r="AM41" i="39"/>
  <c r="AL57" i="16"/>
  <c r="AL68" i="16"/>
  <c r="AL118" i="16"/>
  <c r="AL140" i="16" s="1"/>
  <c r="AN114" i="16" l="1"/>
  <c r="AN136" i="16" s="1"/>
  <c r="AN53" i="16"/>
  <c r="AN64" i="16"/>
  <c r="AN214" i="32"/>
  <c r="AO49" i="38" s="1"/>
  <c r="AO196" i="32"/>
  <c r="AO120" i="39"/>
  <c r="AO142" i="39" s="1"/>
  <c r="AO70" i="39"/>
  <c r="AP214" i="31"/>
  <c r="AQ196" i="31"/>
  <c r="AN354" i="32"/>
  <c r="AO49" i="39" s="1"/>
  <c r="AO336" i="32"/>
  <c r="AN271" i="30"/>
  <c r="AO42" i="38" s="1"/>
  <c r="AN210" i="30"/>
  <c r="AO40" i="38" s="1"/>
  <c r="AO192" i="30"/>
  <c r="AM52" i="16"/>
  <c r="AM63" i="16"/>
  <c r="AM113" i="16"/>
  <c r="AM135" i="16" s="1"/>
  <c r="AM52" i="38"/>
  <c r="AM113" i="38"/>
  <c r="AM135" i="38" s="1"/>
  <c r="AM63" i="38"/>
  <c r="AL126" i="16"/>
  <c r="AL148" i="16" s="1"/>
  <c r="AL76" i="16"/>
  <c r="AL127" i="39"/>
  <c r="AL149" i="39" s="1"/>
  <c r="AL77" i="39"/>
  <c r="AM55" i="38"/>
  <c r="AM116" i="38"/>
  <c r="AM138" i="38" s="1"/>
  <c r="AM66" i="38"/>
  <c r="AN121" i="38"/>
  <c r="AN143" i="38" s="1"/>
  <c r="AN71" i="38"/>
  <c r="AP48" i="38"/>
  <c r="AQ400" i="31"/>
  <c r="AP418" i="31"/>
  <c r="AM75" i="16"/>
  <c r="AM125" i="16"/>
  <c r="AM147" i="16" s="1"/>
  <c r="AN114" i="38"/>
  <c r="AN136" i="38" s="1"/>
  <c r="AN64" i="38"/>
  <c r="AN53" i="38"/>
  <c r="AM119" i="16"/>
  <c r="AM141" i="16" s="1"/>
  <c r="AM69" i="16"/>
  <c r="AL77" i="38"/>
  <c r="AL127" i="38"/>
  <c r="AL149" i="38" s="1"/>
  <c r="AN112" i="38"/>
  <c r="AN134" i="38" s="1"/>
  <c r="AN47" i="38"/>
  <c r="AN44" i="38"/>
  <c r="AN43" i="38"/>
  <c r="AN62" i="38"/>
  <c r="AN41" i="38"/>
  <c r="AN45" i="38"/>
  <c r="AN46" i="38"/>
  <c r="AO70" i="38"/>
  <c r="AO120" i="38"/>
  <c r="AO142" i="38" s="1"/>
  <c r="AP74" i="31"/>
  <c r="AQ56" i="31"/>
  <c r="AO123" i="16"/>
  <c r="AO145" i="16" s="1"/>
  <c r="AO73" i="16"/>
  <c r="AM55" i="16"/>
  <c r="AM66" i="16"/>
  <c r="AM116" i="16"/>
  <c r="AM138" i="16" s="1"/>
  <c r="AL129" i="39"/>
  <c r="AL151" i="39" s="1"/>
  <c r="AL79" i="39"/>
  <c r="AM57" i="38"/>
  <c r="AM118" i="38"/>
  <c r="AM140" i="38" s="1"/>
  <c r="AM68" i="38"/>
  <c r="AP133" i="33"/>
  <c r="AO151" i="33"/>
  <c r="AP51" i="38" s="1"/>
  <c r="AL76" i="38"/>
  <c r="AL126" i="38"/>
  <c r="AL148" i="38" s="1"/>
  <c r="AN122" i="39"/>
  <c r="AN144" i="39" s="1"/>
  <c r="AN72" i="39"/>
  <c r="AM118" i="39"/>
  <c r="AM140" i="39" s="1"/>
  <c r="AM68" i="39"/>
  <c r="AM57" i="39"/>
  <c r="AM119" i="39"/>
  <c r="AM141" i="39" s="1"/>
  <c r="AM69" i="39"/>
  <c r="AL129" i="16"/>
  <c r="AL151" i="16" s="1"/>
  <c r="AL79" i="16"/>
  <c r="AO70" i="16"/>
  <c r="AO120" i="16"/>
  <c r="AO142" i="16" s="1"/>
  <c r="AP48" i="16"/>
  <c r="AL127" i="16"/>
  <c r="AL149" i="16" s="1"/>
  <c r="AL77" i="16"/>
  <c r="AO74" i="33"/>
  <c r="AP51" i="16" s="1"/>
  <c r="AP56" i="33"/>
  <c r="AM57" i="16"/>
  <c r="AM68" i="16"/>
  <c r="AM118" i="16"/>
  <c r="AM140" i="16" s="1"/>
  <c r="AL129" i="38"/>
  <c r="AL151" i="38" s="1"/>
  <c r="AL79" i="38"/>
  <c r="AL128" i="16"/>
  <c r="AL150" i="16" s="1"/>
  <c r="AL78" i="16"/>
  <c r="AO73" i="38"/>
  <c r="AO123" i="38"/>
  <c r="AO145" i="38" s="1"/>
  <c r="AL128" i="39"/>
  <c r="AL150" i="39" s="1"/>
  <c r="AL78" i="39"/>
  <c r="AO122" i="38"/>
  <c r="AO144" i="38" s="1"/>
  <c r="AO72" i="38"/>
  <c r="AM56" i="16"/>
  <c r="AM67" i="16"/>
  <c r="AM117" i="16"/>
  <c r="AM139" i="16" s="1"/>
  <c r="AO74" i="32"/>
  <c r="AP49" i="16" s="1"/>
  <c r="AP56" i="32"/>
  <c r="AM55" i="39"/>
  <c r="AM116" i="39"/>
  <c r="AM138" i="39" s="1"/>
  <c r="AM66" i="39"/>
  <c r="AN138" i="32"/>
  <c r="AO50" i="16" s="1"/>
  <c r="AO120" i="32"/>
  <c r="AP138" i="31"/>
  <c r="AQ120" i="31"/>
  <c r="AL74" i="39"/>
  <c r="AL124" i="39"/>
  <c r="AL146" i="39" s="1"/>
  <c r="AO123" i="39"/>
  <c r="AO145" i="39" s="1"/>
  <c r="AO73" i="39"/>
  <c r="AM65" i="16"/>
  <c r="AM54" i="16"/>
  <c r="AM115" i="16"/>
  <c r="AM137" i="16" s="1"/>
  <c r="AM115" i="38"/>
  <c r="AM137" i="38" s="1"/>
  <c r="AM54" i="38"/>
  <c r="AM65" i="38"/>
  <c r="AN408" i="30"/>
  <c r="AO42" i="39" s="1"/>
  <c r="AO329" i="30"/>
  <c r="AN347" i="30"/>
  <c r="AO40" i="39" s="1"/>
  <c r="AM75" i="39"/>
  <c r="AM125" i="39"/>
  <c r="AM147" i="39" s="1"/>
  <c r="AN121" i="39"/>
  <c r="AN143" i="39" s="1"/>
  <c r="AN71" i="39"/>
  <c r="AM125" i="38"/>
  <c r="AM147" i="38" s="1"/>
  <c r="AM75" i="38"/>
  <c r="AM113" i="39"/>
  <c r="AM135" i="39" s="1"/>
  <c r="AM52" i="39"/>
  <c r="AM63" i="39"/>
  <c r="AM117" i="39"/>
  <c r="AM139" i="39" s="1"/>
  <c r="AM67" i="39"/>
  <c r="AM56" i="39"/>
  <c r="AL124" i="16"/>
  <c r="AL146" i="16" s="1"/>
  <c r="AL74" i="16"/>
  <c r="AQ336" i="31"/>
  <c r="AP354" i="31"/>
  <c r="AL124" i="38"/>
  <c r="AL146" i="38" s="1"/>
  <c r="AL74" i="38"/>
  <c r="AL76" i="39"/>
  <c r="AL126" i="39"/>
  <c r="AL148" i="39" s="1"/>
  <c r="AO228" i="33"/>
  <c r="AP51" i="39" s="1"/>
  <c r="AP210" i="33"/>
  <c r="AN134" i="30"/>
  <c r="AO42" i="16" s="1"/>
  <c r="AN73" i="30"/>
  <c r="AO40" i="16" s="1"/>
  <c r="AO55" i="30"/>
  <c r="AM119" i="38"/>
  <c r="AM141" i="38" s="1"/>
  <c r="AM69" i="38"/>
  <c r="AN114" i="39"/>
  <c r="AN136" i="39" s="1"/>
  <c r="AN64" i="39"/>
  <c r="AN53" i="39"/>
  <c r="AO71" i="16"/>
  <c r="AO121" i="16"/>
  <c r="AO143" i="16" s="1"/>
  <c r="AN122" i="16"/>
  <c r="AN144" i="16" s="1"/>
  <c r="AN72" i="16"/>
  <c r="AL78" i="38"/>
  <c r="AL128" i="38"/>
  <c r="AL150" i="38" s="1"/>
  <c r="AM54" i="39"/>
  <c r="AM115" i="39"/>
  <c r="AM137" i="39" s="1"/>
  <c r="AM65" i="39"/>
  <c r="AO400" i="32"/>
  <c r="AN418" i="32"/>
  <c r="AO50" i="39" s="1"/>
  <c r="AP48" i="39"/>
  <c r="AO278" i="32"/>
  <c r="AP50" i="38" s="1"/>
  <c r="AP260" i="32"/>
  <c r="AN44" i="16"/>
  <c r="AN45" i="16"/>
  <c r="AN47" i="16"/>
  <c r="AN43" i="16"/>
  <c r="AN62" i="16"/>
  <c r="AN46" i="16"/>
  <c r="AN112" i="16"/>
  <c r="AN134" i="16" s="1"/>
  <c r="AN41" i="16"/>
  <c r="AM56" i="38"/>
  <c r="AM67" i="38"/>
  <c r="AM117" i="38"/>
  <c r="AM139" i="38" s="1"/>
  <c r="AN112" i="39"/>
  <c r="AN134" i="39" s="1"/>
  <c r="AN41" i="39"/>
  <c r="AN47" i="39"/>
  <c r="AN44" i="39"/>
  <c r="AN45" i="39"/>
  <c r="AN62" i="39"/>
  <c r="AN46" i="39"/>
  <c r="AN43" i="39"/>
  <c r="AP278" i="31"/>
  <c r="AQ260" i="31"/>
  <c r="AQ48" i="38" l="1"/>
  <c r="AO408" i="30"/>
  <c r="AP42" i="39" s="1"/>
  <c r="AP329" i="30"/>
  <c r="AO347" i="30"/>
  <c r="AP40" i="39" s="1"/>
  <c r="AQ120" i="38"/>
  <c r="AQ142" i="38" s="1"/>
  <c r="AQ70" i="38"/>
  <c r="AP228" i="33"/>
  <c r="AQ51" i="39" s="1"/>
  <c r="AQ210" i="33"/>
  <c r="AO114" i="39"/>
  <c r="AO136" i="39" s="1"/>
  <c r="AO53" i="39"/>
  <c r="AO64" i="39"/>
  <c r="AP70" i="16"/>
  <c r="AP120" i="16"/>
  <c r="AP142" i="16" s="1"/>
  <c r="AN52" i="38"/>
  <c r="AN113" i="38"/>
  <c r="AN135" i="38" s="1"/>
  <c r="AN63" i="38"/>
  <c r="AQ418" i="31"/>
  <c r="AR400" i="31"/>
  <c r="AM74" i="16"/>
  <c r="AM124" i="16"/>
  <c r="AM146" i="16" s="1"/>
  <c r="AN119" i="16"/>
  <c r="AN141" i="16" s="1"/>
  <c r="AN69" i="16"/>
  <c r="AM77" i="16"/>
  <c r="AM127" i="16"/>
  <c r="AM149" i="16" s="1"/>
  <c r="AN57" i="39"/>
  <c r="AN68" i="39"/>
  <c r="AN118" i="39"/>
  <c r="AN140" i="39" s="1"/>
  <c r="AN117" i="16"/>
  <c r="AN139" i="16" s="1"/>
  <c r="AN67" i="16"/>
  <c r="AN56" i="16"/>
  <c r="AN75" i="39"/>
  <c r="AN125" i="39"/>
  <c r="AN147" i="39" s="1"/>
  <c r="AM128" i="38"/>
  <c r="AM150" i="38" s="1"/>
  <c r="AM78" i="38"/>
  <c r="AN116" i="16"/>
  <c r="AN138" i="16" s="1"/>
  <c r="AN66" i="16"/>
  <c r="AN55" i="16"/>
  <c r="AM76" i="39"/>
  <c r="AM126" i="39"/>
  <c r="AM148" i="39" s="1"/>
  <c r="AP73" i="39"/>
  <c r="AP123" i="39"/>
  <c r="AP145" i="39" s="1"/>
  <c r="AM77" i="39"/>
  <c r="AM127" i="39"/>
  <c r="AM149" i="39" s="1"/>
  <c r="AP120" i="38"/>
  <c r="AP142" i="38" s="1"/>
  <c r="AP70" i="38"/>
  <c r="AO271" i="30"/>
  <c r="AP42" i="38" s="1"/>
  <c r="AP192" i="30"/>
  <c r="AO210" i="30"/>
  <c r="AP40" i="38" s="1"/>
  <c r="AQ354" i="31"/>
  <c r="AR336" i="31"/>
  <c r="AM129" i="39"/>
  <c r="AM151" i="39" s="1"/>
  <c r="AM79" i="39"/>
  <c r="AN117" i="38"/>
  <c r="AN139" i="38" s="1"/>
  <c r="AN56" i="38"/>
  <c r="AN67" i="38"/>
  <c r="AM76" i="38"/>
  <c r="AM126" i="38"/>
  <c r="AM148" i="38" s="1"/>
  <c r="AQ56" i="32"/>
  <c r="AP74" i="32"/>
  <c r="AQ49" i="16" s="1"/>
  <c r="AM129" i="38"/>
  <c r="AM151" i="38" s="1"/>
  <c r="AM79" i="38"/>
  <c r="AQ74" i="31"/>
  <c r="AR56" i="31"/>
  <c r="AN54" i="38"/>
  <c r="AN65" i="38"/>
  <c r="AN115" i="38"/>
  <c r="AN137" i="38" s="1"/>
  <c r="AN125" i="38"/>
  <c r="AN147" i="38" s="1"/>
  <c r="AN75" i="38"/>
  <c r="AO47" i="38"/>
  <c r="AO112" i="38"/>
  <c r="AO134" i="38" s="1"/>
  <c r="AO44" i="38"/>
  <c r="AO46" i="38"/>
  <c r="AO62" i="38"/>
  <c r="AO43" i="38"/>
  <c r="AO45" i="38"/>
  <c r="AO41" i="38"/>
  <c r="AP196" i="32"/>
  <c r="AO214" i="32"/>
  <c r="AP49" i="38" s="1"/>
  <c r="AP151" i="33"/>
  <c r="AQ51" i="38" s="1"/>
  <c r="AQ133" i="33"/>
  <c r="AN113" i="16"/>
  <c r="AN135" i="16" s="1"/>
  <c r="AN52" i="16"/>
  <c r="AN63" i="16"/>
  <c r="AP72" i="38"/>
  <c r="AP122" i="38"/>
  <c r="AP144" i="38" s="1"/>
  <c r="AQ138" i="31"/>
  <c r="AR120" i="31"/>
  <c r="AP121" i="16"/>
  <c r="AP143" i="16" s="1"/>
  <c r="AP71" i="16"/>
  <c r="AM79" i="16"/>
  <c r="AM129" i="16"/>
  <c r="AM151" i="16" s="1"/>
  <c r="AQ48" i="16"/>
  <c r="AN66" i="38"/>
  <c r="AN116" i="38"/>
  <c r="AN138" i="38" s="1"/>
  <c r="AN55" i="38"/>
  <c r="AO53" i="38"/>
  <c r="AO114" i="38"/>
  <c r="AO136" i="38" s="1"/>
  <c r="AO64" i="38"/>
  <c r="AO121" i="38"/>
  <c r="AO143" i="38" s="1"/>
  <c r="AO71" i="38"/>
  <c r="AQ260" i="32"/>
  <c r="AP278" i="32"/>
  <c r="AQ50" i="38" s="1"/>
  <c r="AM78" i="39"/>
  <c r="AM128" i="39"/>
  <c r="AM150" i="39" s="1"/>
  <c r="AN69" i="39"/>
  <c r="AN119" i="39"/>
  <c r="AN141" i="39" s="1"/>
  <c r="AN118" i="16"/>
  <c r="AN140" i="16" s="1"/>
  <c r="AN68" i="16"/>
  <c r="AN57" i="16"/>
  <c r="AP70" i="39"/>
  <c r="AP120" i="39"/>
  <c r="AP142" i="39" s="1"/>
  <c r="AQ56" i="33"/>
  <c r="AP74" i="33"/>
  <c r="AQ51" i="16" s="1"/>
  <c r="AN69" i="38"/>
  <c r="AN119" i="38"/>
  <c r="AN141" i="38" s="1"/>
  <c r="AP336" i="32"/>
  <c r="AO354" i="32"/>
  <c r="AP49" i="39" s="1"/>
  <c r="AN54" i="39"/>
  <c r="AN65" i="39"/>
  <c r="AN115" i="39"/>
  <c r="AN137" i="39" s="1"/>
  <c r="AN56" i="39"/>
  <c r="AN117" i="39"/>
  <c r="AN139" i="39" s="1"/>
  <c r="AN67" i="39"/>
  <c r="AN116" i="39"/>
  <c r="AN138" i="39" s="1"/>
  <c r="AN55" i="39"/>
  <c r="AN66" i="39"/>
  <c r="AN52" i="39"/>
  <c r="AN63" i="39"/>
  <c r="AN113" i="39"/>
  <c r="AN135" i="39" s="1"/>
  <c r="AO122" i="39"/>
  <c r="AO144" i="39" s="1"/>
  <c r="AO72" i="39"/>
  <c r="AP55" i="30"/>
  <c r="AO73" i="30"/>
  <c r="AP40" i="16" s="1"/>
  <c r="AO134" i="30"/>
  <c r="AP42" i="16" s="1"/>
  <c r="AM76" i="16"/>
  <c r="AM126" i="16"/>
  <c r="AM148" i="16" s="1"/>
  <c r="AO138" i="32"/>
  <c r="AP50" i="16" s="1"/>
  <c r="AP120" i="32"/>
  <c r="AP123" i="16"/>
  <c r="AP145" i="16" s="1"/>
  <c r="AP73" i="16"/>
  <c r="AM124" i="38"/>
  <c r="AM146" i="38" s="1"/>
  <c r="AM74" i="38"/>
  <c r="AO71" i="39"/>
  <c r="AO121" i="39"/>
  <c r="AO143" i="39" s="1"/>
  <c r="AN125" i="16"/>
  <c r="AN147" i="16" s="1"/>
  <c r="AN75" i="16"/>
  <c r="AO53" i="16"/>
  <c r="AO64" i="16"/>
  <c r="AO114" i="16"/>
  <c r="AO136" i="16" s="1"/>
  <c r="AQ278" i="31"/>
  <c r="AR260" i="31"/>
  <c r="AN65" i="16"/>
  <c r="AN54" i="16"/>
  <c r="AN115" i="16"/>
  <c r="AN137" i="16" s="1"/>
  <c r="AO418" i="32"/>
  <c r="AP50" i="39" s="1"/>
  <c r="AP400" i="32"/>
  <c r="AO47" i="16"/>
  <c r="AO45" i="16"/>
  <c r="AO46" i="16"/>
  <c r="AO43" i="16"/>
  <c r="AO44" i="16"/>
  <c r="AO112" i="16"/>
  <c r="AO134" i="16" s="1"/>
  <c r="AO62" i="16"/>
  <c r="AO41" i="16"/>
  <c r="AQ48" i="39"/>
  <c r="AM124" i="39"/>
  <c r="AM146" i="39" s="1"/>
  <c r="AM74" i="39"/>
  <c r="AO47" i="39"/>
  <c r="AO44" i="39"/>
  <c r="AO41" i="39"/>
  <c r="AO43" i="39"/>
  <c r="AO112" i="39"/>
  <c r="AO134" i="39" s="1"/>
  <c r="AO62" i="39"/>
  <c r="AO46" i="39"/>
  <c r="AO45" i="39"/>
  <c r="AO72" i="16"/>
  <c r="AO122" i="16"/>
  <c r="AO144" i="16" s="1"/>
  <c r="AM78" i="16"/>
  <c r="AM128" i="16"/>
  <c r="AM150" i="16" s="1"/>
  <c r="AP123" i="38"/>
  <c r="AP145" i="38" s="1"/>
  <c r="AP73" i="38"/>
  <c r="AN57" i="38"/>
  <c r="AN68" i="38"/>
  <c r="AN118" i="38"/>
  <c r="AN140" i="38" s="1"/>
  <c r="AM77" i="38"/>
  <c r="AM127" i="38"/>
  <c r="AM149" i="38" s="1"/>
  <c r="AQ214" i="31"/>
  <c r="AR196" i="31"/>
  <c r="AR48" i="39" l="1"/>
  <c r="AO66" i="39"/>
  <c r="AO55" i="39"/>
  <c r="AO116" i="39"/>
  <c r="AO138" i="39" s="1"/>
  <c r="AN78" i="39"/>
  <c r="AN128" i="39"/>
  <c r="AN150" i="39" s="1"/>
  <c r="AQ74" i="33"/>
  <c r="AR51" i="16" s="1"/>
  <c r="AR56" i="33"/>
  <c r="AO75" i="38"/>
  <c r="AO125" i="38"/>
  <c r="AO147" i="38" s="1"/>
  <c r="AQ151" i="33"/>
  <c r="AR51" i="38" s="1"/>
  <c r="AR133" i="33"/>
  <c r="AO68" i="38"/>
  <c r="AO57" i="38"/>
  <c r="AO118" i="38"/>
  <c r="AO140" i="38" s="1"/>
  <c r="AN76" i="38"/>
  <c r="AN126" i="38"/>
  <c r="AN148" i="38" s="1"/>
  <c r="AP44" i="38"/>
  <c r="AP43" i="38"/>
  <c r="AP62" i="38"/>
  <c r="AP45" i="38"/>
  <c r="AP112" i="38"/>
  <c r="AP134" i="38" s="1"/>
  <c r="AP47" i="38"/>
  <c r="AP41" i="38"/>
  <c r="AP46" i="38"/>
  <c r="AQ228" i="33"/>
  <c r="AR51" i="39" s="1"/>
  <c r="AR210" i="33"/>
  <c r="AP122" i="16"/>
  <c r="AP144" i="16" s="1"/>
  <c r="AP72" i="16"/>
  <c r="AN129" i="39"/>
  <c r="AN151" i="39" s="1"/>
  <c r="AN79" i="39"/>
  <c r="AO117" i="39"/>
  <c r="AO139" i="39" s="1"/>
  <c r="AO67" i="39"/>
  <c r="AO56" i="39"/>
  <c r="AN77" i="38"/>
  <c r="AN127" i="38"/>
  <c r="AN149" i="38" s="1"/>
  <c r="AS120" i="31"/>
  <c r="AR138" i="31"/>
  <c r="AQ123" i="38"/>
  <c r="AQ145" i="38" s="1"/>
  <c r="AQ73" i="38"/>
  <c r="AO55" i="38"/>
  <c r="AO116" i="38"/>
  <c r="AO138" i="38" s="1"/>
  <c r="AO66" i="38"/>
  <c r="AR74" i="31"/>
  <c r="AS56" i="31"/>
  <c r="AP271" i="30"/>
  <c r="AQ42" i="38" s="1"/>
  <c r="AP210" i="30"/>
  <c r="AQ40" i="38" s="1"/>
  <c r="AQ192" i="30"/>
  <c r="AQ123" i="39"/>
  <c r="AQ145" i="39" s="1"/>
  <c r="AQ73" i="39"/>
  <c r="AN76" i="16"/>
  <c r="AN126" i="16"/>
  <c r="AN148" i="16" s="1"/>
  <c r="AR70" i="39"/>
  <c r="AR120" i="39"/>
  <c r="AR142" i="39" s="1"/>
  <c r="AP53" i="16"/>
  <c r="AP114" i="16"/>
  <c r="AP136" i="16" s="1"/>
  <c r="AP64" i="16"/>
  <c r="AN126" i="39"/>
  <c r="AN148" i="39" s="1"/>
  <c r="AN76" i="39"/>
  <c r="AQ72" i="38"/>
  <c r="AQ122" i="38"/>
  <c r="AQ144" i="38" s="1"/>
  <c r="AP71" i="38"/>
  <c r="AP121" i="38"/>
  <c r="AP143" i="38" s="1"/>
  <c r="AR48" i="16"/>
  <c r="AN78" i="38"/>
  <c r="AN128" i="38"/>
  <c r="AN150" i="38" s="1"/>
  <c r="AP53" i="38"/>
  <c r="AP64" i="38"/>
  <c r="AP114" i="38"/>
  <c r="AP136" i="38" s="1"/>
  <c r="AN128" i="16"/>
  <c r="AN150" i="16" s="1"/>
  <c r="AN78" i="16"/>
  <c r="AN124" i="38"/>
  <c r="AN146" i="38" s="1"/>
  <c r="AN74" i="38"/>
  <c r="AQ123" i="16"/>
  <c r="AQ145" i="16" s="1"/>
  <c r="AQ73" i="16"/>
  <c r="AO69" i="39"/>
  <c r="AO119" i="39"/>
  <c r="AO141" i="39" s="1"/>
  <c r="AO56" i="16"/>
  <c r="AO117" i="16"/>
  <c r="AO139" i="16" s="1"/>
  <c r="AO67" i="16"/>
  <c r="AO119" i="16"/>
  <c r="AO141" i="16" s="1"/>
  <c r="AO69" i="16"/>
  <c r="AP47" i="16"/>
  <c r="AP62" i="16"/>
  <c r="AP41" i="16"/>
  <c r="AP112" i="16"/>
  <c r="AP134" i="16" s="1"/>
  <c r="AP43" i="16"/>
  <c r="AP44" i="16"/>
  <c r="AP45" i="16"/>
  <c r="AP46" i="16"/>
  <c r="AN127" i="39"/>
  <c r="AN149" i="39" s="1"/>
  <c r="AN77" i="39"/>
  <c r="AP71" i="39"/>
  <c r="AP121" i="39"/>
  <c r="AP143" i="39" s="1"/>
  <c r="AN129" i="16"/>
  <c r="AN151" i="16" s="1"/>
  <c r="AN79" i="16"/>
  <c r="AQ278" i="32"/>
  <c r="AR50" i="38" s="1"/>
  <c r="AR260" i="32"/>
  <c r="AP214" i="32"/>
  <c r="AQ49" i="38" s="1"/>
  <c r="AQ196" i="32"/>
  <c r="AO119" i="38"/>
  <c r="AO141" i="38" s="1"/>
  <c r="AO69" i="38"/>
  <c r="AN127" i="16"/>
  <c r="AN149" i="16" s="1"/>
  <c r="AN77" i="16"/>
  <c r="AO116" i="16"/>
  <c r="AO138" i="16" s="1"/>
  <c r="AO66" i="16"/>
  <c r="AO55" i="16"/>
  <c r="AN74" i="39"/>
  <c r="AN124" i="39"/>
  <c r="AN146" i="39" s="1"/>
  <c r="AR214" i="31"/>
  <c r="AS196" i="31"/>
  <c r="AO113" i="16"/>
  <c r="AO135" i="16" s="1"/>
  <c r="AO52" i="16"/>
  <c r="AO63" i="16"/>
  <c r="AP418" i="32"/>
  <c r="AQ50" i="39" s="1"/>
  <c r="AQ400" i="32"/>
  <c r="AP134" i="30"/>
  <c r="AQ42" i="16" s="1"/>
  <c r="AQ55" i="30"/>
  <c r="AP73" i="30"/>
  <c r="AQ40" i="16" s="1"/>
  <c r="AQ336" i="32"/>
  <c r="AP354" i="32"/>
  <c r="AQ49" i="39" s="1"/>
  <c r="AQ70" i="16"/>
  <c r="AQ120" i="16"/>
  <c r="AQ142" i="16" s="1"/>
  <c r="AO113" i="38"/>
  <c r="AO135" i="38" s="1"/>
  <c r="AO52" i="38"/>
  <c r="AO63" i="38"/>
  <c r="AP47" i="39"/>
  <c r="AP41" i="39"/>
  <c r="AP43" i="39"/>
  <c r="AP44" i="39"/>
  <c r="AP62" i="39"/>
  <c r="AP112" i="39"/>
  <c r="AP134" i="39" s="1"/>
  <c r="AP45" i="39"/>
  <c r="AP46" i="39"/>
  <c r="AO115" i="16"/>
  <c r="AO137" i="16" s="1"/>
  <c r="AO65" i="16"/>
  <c r="AO54" i="16"/>
  <c r="AO68" i="16"/>
  <c r="AO57" i="16"/>
  <c r="AO118" i="16"/>
  <c r="AO140" i="16" s="1"/>
  <c r="AQ70" i="39"/>
  <c r="AQ120" i="39"/>
  <c r="AQ142" i="39" s="1"/>
  <c r="AR48" i="38"/>
  <c r="AO115" i="39"/>
  <c r="AO137" i="39" s="1"/>
  <c r="AO65" i="39"/>
  <c r="AO54" i="39"/>
  <c r="AP122" i="39"/>
  <c r="AP144" i="39" s="1"/>
  <c r="AP72" i="39"/>
  <c r="AO125" i="16"/>
  <c r="AO147" i="16" s="1"/>
  <c r="AO75" i="16"/>
  <c r="AO117" i="38"/>
  <c r="AO139" i="38" s="1"/>
  <c r="AO67" i="38"/>
  <c r="AO56" i="38"/>
  <c r="AQ71" i="16"/>
  <c r="AQ121" i="16"/>
  <c r="AQ143" i="16" s="1"/>
  <c r="AP408" i="30"/>
  <c r="AQ42" i="39" s="1"/>
  <c r="AQ329" i="30"/>
  <c r="AP347" i="30"/>
  <c r="AQ40" i="39" s="1"/>
  <c r="AS260" i="31"/>
  <c r="AR278" i="31"/>
  <c r="AN79" i="38"/>
  <c r="AN129" i="38"/>
  <c r="AN151" i="38" s="1"/>
  <c r="AO57" i="39"/>
  <c r="AO68" i="39"/>
  <c r="AO118" i="39"/>
  <c r="AO140" i="39" s="1"/>
  <c r="AO63" i="39"/>
  <c r="AO52" i="39"/>
  <c r="AO113" i="39"/>
  <c r="AO135" i="39" s="1"/>
  <c r="AP138" i="32"/>
  <c r="AQ50" i="16" s="1"/>
  <c r="AQ120" i="32"/>
  <c r="AN124" i="16"/>
  <c r="AN146" i="16" s="1"/>
  <c r="AN74" i="16"/>
  <c r="AO54" i="38"/>
  <c r="AO115" i="38"/>
  <c r="AO137" i="38" s="1"/>
  <c r="AO65" i="38"/>
  <c r="AR56" i="32"/>
  <c r="AQ74" i="32"/>
  <c r="AR49" i="16" s="1"/>
  <c r="AR354" i="31"/>
  <c r="AS336" i="31"/>
  <c r="AR418" i="31"/>
  <c r="AS400" i="31"/>
  <c r="AO75" i="39"/>
  <c r="AO125" i="39"/>
  <c r="AO147" i="39" s="1"/>
  <c r="AP114" i="39"/>
  <c r="AP136" i="39" s="1"/>
  <c r="AP53" i="39"/>
  <c r="AP64" i="39"/>
  <c r="AS48" i="16" l="1"/>
  <c r="AP75" i="39"/>
  <c r="AP125" i="39"/>
  <c r="AP147" i="39" s="1"/>
  <c r="AO76" i="16"/>
  <c r="AO126" i="16"/>
  <c r="AO148" i="16" s="1"/>
  <c r="AR74" i="32"/>
  <c r="AS49" i="16" s="1"/>
  <c r="AS56" i="32"/>
  <c r="AP63" i="39"/>
  <c r="AP113" i="39"/>
  <c r="AP135" i="39" s="1"/>
  <c r="AP52" i="39"/>
  <c r="AQ354" i="32"/>
  <c r="AR49" i="39" s="1"/>
  <c r="AR336" i="32"/>
  <c r="AP116" i="16"/>
  <c r="AP138" i="16" s="1"/>
  <c r="AP66" i="16"/>
  <c r="AP55" i="16"/>
  <c r="AR120" i="16"/>
  <c r="AR142" i="16" s="1"/>
  <c r="AR70" i="16"/>
  <c r="AQ271" i="30"/>
  <c r="AR42" i="38" s="1"/>
  <c r="AQ210" i="30"/>
  <c r="AR40" i="38" s="1"/>
  <c r="AR192" i="30"/>
  <c r="AP113" i="38"/>
  <c r="AP135" i="38" s="1"/>
  <c r="AP63" i="38"/>
  <c r="AP52" i="38"/>
  <c r="AR74" i="33"/>
  <c r="AS51" i="16" s="1"/>
  <c r="AS56" i="33"/>
  <c r="AO127" i="38"/>
  <c r="AO149" i="38" s="1"/>
  <c r="AO77" i="38"/>
  <c r="AT260" i="31"/>
  <c r="AS278" i="31"/>
  <c r="AR120" i="38"/>
  <c r="AR142" i="38" s="1"/>
  <c r="AR70" i="38"/>
  <c r="AP119" i="39"/>
  <c r="AP141" i="39" s="1"/>
  <c r="AP69" i="39"/>
  <c r="AQ44" i="16"/>
  <c r="AQ62" i="16"/>
  <c r="AQ47" i="16"/>
  <c r="AQ45" i="16"/>
  <c r="AQ46" i="16"/>
  <c r="AQ112" i="16"/>
  <c r="AQ134" i="16" s="1"/>
  <c r="AQ43" i="16"/>
  <c r="AQ41" i="16"/>
  <c r="AS214" i="31"/>
  <c r="AT196" i="31"/>
  <c r="AP115" i="16"/>
  <c r="AP137" i="16" s="1"/>
  <c r="AP54" i="16"/>
  <c r="AP65" i="16"/>
  <c r="AP125" i="16"/>
  <c r="AP147" i="16" s="1"/>
  <c r="AP75" i="16"/>
  <c r="AQ45" i="38"/>
  <c r="AQ46" i="38"/>
  <c r="AQ47" i="38"/>
  <c r="AQ44" i="38"/>
  <c r="AQ112" i="38"/>
  <c r="AQ134" i="38" s="1"/>
  <c r="AQ62" i="38"/>
  <c r="AQ41" i="38"/>
  <c r="AQ43" i="38"/>
  <c r="AP69" i="38"/>
  <c r="AP119" i="38"/>
  <c r="AP141" i="38" s="1"/>
  <c r="AR123" i="16"/>
  <c r="AR145" i="16" s="1"/>
  <c r="AR73" i="16"/>
  <c r="AR121" i="16"/>
  <c r="AR143" i="16" s="1"/>
  <c r="AR71" i="16"/>
  <c r="AO124" i="16"/>
  <c r="AO146" i="16" s="1"/>
  <c r="AO74" i="16"/>
  <c r="AP57" i="39"/>
  <c r="AP68" i="39"/>
  <c r="AP118" i="39"/>
  <c r="AP140" i="39" s="1"/>
  <c r="AR55" i="30"/>
  <c r="AQ134" i="30"/>
  <c r="AR42" i="16" s="1"/>
  <c r="AQ73" i="30"/>
  <c r="AR40" i="16" s="1"/>
  <c r="AS48" i="38"/>
  <c r="AO128" i="16"/>
  <c r="AO150" i="16" s="1"/>
  <c r="AO78" i="16"/>
  <c r="AQ114" i="38"/>
  <c r="AQ136" i="38" s="1"/>
  <c r="AQ53" i="38"/>
  <c r="AQ64" i="38"/>
  <c r="AO79" i="38"/>
  <c r="AO129" i="38"/>
  <c r="AO151" i="38" s="1"/>
  <c r="AR122" i="38"/>
  <c r="AR144" i="38" s="1"/>
  <c r="AR72" i="38"/>
  <c r="AO74" i="39"/>
  <c r="AO124" i="39"/>
  <c r="AO146" i="39" s="1"/>
  <c r="AQ408" i="30"/>
  <c r="AR42" i="39" s="1"/>
  <c r="AQ347" i="30"/>
  <c r="AR40" i="39" s="1"/>
  <c r="AR329" i="30"/>
  <c r="AP56" i="39"/>
  <c r="AP117" i="39"/>
  <c r="AP139" i="39" s="1"/>
  <c r="AP67" i="39"/>
  <c r="AO74" i="38"/>
  <c r="AO124" i="38"/>
  <c r="AO146" i="38" s="1"/>
  <c r="AQ64" i="16"/>
  <c r="AQ114" i="16"/>
  <c r="AQ136" i="16" s="1"/>
  <c r="AQ53" i="16"/>
  <c r="AP113" i="16"/>
  <c r="AP135" i="16" s="1"/>
  <c r="AP52" i="16"/>
  <c r="AP63" i="16"/>
  <c r="AS74" i="31"/>
  <c r="AT56" i="31"/>
  <c r="AT120" i="31"/>
  <c r="AS138" i="31"/>
  <c r="AP56" i="38"/>
  <c r="AP67" i="38"/>
  <c r="AP117" i="38"/>
  <c r="AP139" i="38" s="1"/>
  <c r="AO128" i="38"/>
  <c r="AO150" i="38" s="1"/>
  <c r="AO78" i="38"/>
  <c r="AO126" i="38"/>
  <c r="AO148" i="38" s="1"/>
  <c r="AO76" i="38"/>
  <c r="AQ114" i="39"/>
  <c r="AQ136" i="39" s="1"/>
  <c r="AQ64" i="39"/>
  <c r="AQ53" i="39"/>
  <c r="AQ418" i="32"/>
  <c r="AR50" i="39" s="1"/>
  <c r="AR400" i="32"/>
  <c r="AQ214" i="32"/>
  <c r="AR49" i="38" s="1"/>
  <c r="AR196" i="32"/>
  <c r="AS120" i="16"/>
  <c r="AS142" i="16" s="1"/>
  <c r="AS70" i="16"/>
  <c r="AR151" i="33"/>
  <c r="AS51" i="38" s="1"/>
  <c r="AS133" i="33"/>
  <c r="AQ122" i="16"/>
  <c r="AQ144" i="16" s="1"/>
  <c r="AQ72" i="16"/>
  <c r="AP54" i="39"/>
  <c r="AP115" i="39"/>
  <c r="AP137" i="39" s="1"/>
  <c r="AP65" i="39"/>
  <c r="AP56" i="16"/>
  <c r="AP67" i="16"/>
  <c r="AP117" i="16"/>
  <c r="AP139" i="16" s="1"/>
  <c r="AT400" i="31"/>
  <c r="AS418" i="31"/>
  <c r="AS354" i="31"/>
  <c r="AT336" i="31"/>
  <c r="AO79" i="39"/>
  <c r="AO129" i="39"/>
  <c r="AO151" i="39" s="1"/>
  <c r="AO129" i="16"/>
  <c r="AO151" i="16" s="1"/>
  <c r="AO79" i="16"/>
  <c r="AQ72" i="39"/>
  <c r="AQ122" i="39"/>
  <c r="AQ144" i="39" s="1"/>
  <c r="AO77" i="16"/>
  <c r="AO127" i="16"/>
  <c r="AO149" i="16" s="1"/>
  <c r="AQ121" i="38"/>
  <c r="AQ143" i="38" s="1"/>
  <c r="AQ71" i="38"/>
  <c r="AP69" i="16"/>
  <c r="AP119" i="16"/>
  <c r="AP141" i="16" s="1"/>
  <c r="AP125" i="38"/>
  <c r="AP147" i="38" s="1"/>
  <c r="AP75" i="38"/>
  <c r="AR228" i="33"/>
  <c r="AS51" i="39" s="1"/>
  <c r="AS210" i="33"/>
  <c r="AP115" i="38"/>
  <c r="AP137" i="38" s="1"/>
  <c r="AP54" i="38"/>
  <c r="AP65" i="38"/>
  <c r="AR123" i="38"/>
  <c r="AR145" i="38" s="1"/>
  <c r="AR73" i="38"/>
  <c r="AO77" i="39"/>
  <c r="AO127" i="39"/>
  <c r="AO149" i="39" s="1"/>
  <c r="AQ71" i="39"/>
  <c r="AQ121" i="39"/>
  <c r="AQ143" i="39" s="1"/>
  <c r="AP57" i="38"/>
  <c r="AP118" i="38"/>
  <c r="AP140" i="38" s="1"/>
  <c r="AP68" i="38"/>
  <c r="AQ41" i="39"/>
  <c r="AQ112" i="39"/>
  <c r="AQ134" i="39" s="1"/>
  <c r="AQ46" i="39"/>
  <c r="AQ47" i="39"/>
  <c r="AQ62" i="39"/>
  <c r="AQ44" i="39"/>
  <c r="AQ43" i="39"/>
  <c r="AQ45" i="39"/>
  <c r="AS48" i="39"/>
  <c r="AQ138" i="32"/>
  <c r="AR50" i="16" s="1"/>
  <c r="AR120" i="32"/>
  <c r="AO76" i="39"/>
  <c r="AO126" i="39"/>
  <c r="AO148" i="39" s="1"/>
  <c r="AP66" i="39"/>
  <c r="AP116" i="39"/>
  <c r="AP138" i="39" s="1"/>
  <c r="AP55" i="39"/>
  <c r="AR278" i="32"/>
  <c r="AS50" i="38" s="1"/>
  <c r="AS260" i="32"/>
  <c r="AP57" i="16"/>
  <c r="AP68" i="16"/>
  <c r="AP118" i="16"/>
  <c r="AP140" i="16" s="1"/>
  <c r="AO128" i="39"/>
  <c r="AO150" i="39" s="1"/>
  <c r="AO78" i="39"/>
  <c r="AR123" i="39"/>
  <c r="AR145" i="39" s="1"/>
  <c r="AR73" i="39"/>
  <c r="AP116" i="38"/>
  <c r="AP138" i="38" s="1"/>
  <c r="AP55" i="38"/>
  <c r="AP66" i="38"/>
  <c r="AT48" i="39" l="1"/>
  <c r="AT48" i="16"/>
  <c r="AS73" i="39"/>
  <c r="AS123" i="39"/>
  <c r="AS145" i="39" s="1"/>
  <c r="AS278" i="32"/>
  <c r="AT50" i="38" s="1"/>
  <c r="AT260" i="32"/>
  <c r="AR72" i="16"/>
  <c r="AR122" i="16"/>
  <c r="AR144" i="16" s="1"/>
  <c r="AS400" i="32"/>
  <c r="AR418" i="32"/>
  <c r="AS50" i="39" s="1"/>
  <c r="AQ115" i="38"/>
  <c r="AQ137" i="38" s="1"/>
  <c r="AQ65" i="38"/>
  <c r="AQ54" i="38"/>
  <c r="AQ115" i="16"/>
  <c r="AQ137" i="16" s="1"/>
  <c r="AQ54" i="16"/>
  <c r="AQ65" i="16"/>
  <c r="AS73" i="16"/>
  <c r="AS123" i="16"/>
  <c r="AS145" i="16" s="1"/>
  <c r="AP129" i="16"/>
  <c r="AP151" i="16" s="1"/>
  <c r="AP79" i="16"/>
  <c r="AT120" i="16"/>
  <c r="AT142" i="16" s="1"/>
  <c r="AT70" i="16"/>
  <c r="AP129" i="39"/>
  <c r="AP151" i="39" s="1"/>
  <c r="AP79" i="39"/>
  <c r="AQ113" i="39"/>
  <c r="AQ135" i="39" s="1"/>
  <c r="AQ63" i="39"/>
  <c r="AQ52" i="39"/>
  <c r="AT418" i="31"/>
  <c r="AU400" i="31"/>
  <c r="AR72" i="39"/>
  <c r="AR122" i="39"/>
  <c r="AR144" i="39" s="1"/>
  <c r="AP74" i="16"/>
  <c r="AP124" i="16"/>
  <c r="AP146" i="16" s="1"/>
  <c r="AS70" i="38"/>
  <c r="AS120" i="38"/>
  <c r="AS142" i="38" s="1"/>
  <c r="AQ52" i="38"/>
  <c r="AQ63" i="38"/>
  <c r="AQ113" i="38"/>
  <c r="AQ135" i="38" s="1"/>
  <c r="AP74" i="38"/>
  <c r="AP124" i="38"/>
  <c r="AP146" i="38" s="1"/>
  <c r="AP77" i="16"/>
  <c r="AP127" i="16"/>
  <c r="AP149" i="16" s="1"/>
  <c r="AS74" i="32"/>
  <c r="AT49" i="16" s="1"/>
  <c r="AT56" i="32"/>
  <c r="AR138" i="32"/>
  <c r="AS50" i="16" s="1"/>
  <c r="AS120" i="32"/>
  <c r="AP76" i="39"/>
  <c r="AP126" i="39"/>
  <c r="AP148" i="39" s="1"/>
  <c r="AQ63" i="16"/>
  <c r="AQ113" i="16"/>
  <c r="AQ135" i="16" s="1"/>
  <c r="AQ52" i="16"/>
  <c r="AS72" i="38"/>
  <c r="AS122" i="38"/>
  <c r="AS144" i="38" s="1"/>
  <c r="AQ56" i="39"/>
  <c r="AQ117" i="39"/>
  <c r="AQ139" i="39" s="1"/>
  <c r="AQ67" i="39"/>
  <c r="AS151" i="33"/>
  <c r="AT51" i="38" s="1"/>
  <c r="AT133" i="33"/>
  <c r="AQ125" i="39"/>
  <c r="AQ147" i="39" s="1"/>
  <c r="AQ75" i="39"/>
  <c r="AP128" i="39"/>
  <c r="AP150" i="39" s="1"/>
  <c r="AP78" i="39"/>
  <c r="AR112" i="16"/>
  <c r="AR134" i="16" s="1"/>
  <c r="AR47" i="16"/>
  <c r="AR44" i="16"/>
  <c r="AR46" i="16"/>
  <c r="AR41" i="16"/>
  <c r="AR62" i="16"/>
  <c r="AR43" i="16"/>
  <c r="AR45" i="16"/>
  <c r="AQ118" i="16"/>
  <c r="AQ140" i="16" s="1"/>
  <c r="AQ57" i="16"/>
  <c r="AQ68" i="16"/>
  <c r="AS71" i="16"/>
  <c r="AS121" i="16"/>
  <c r="AS143" i="16" s="1"/>
  <c r="AT120" i="39"/>
  <c r="AT142" i="39" s="1"/>
  <c r="AT70" i="39"/>
  <c r="AS70" i="39"/>
  <c r="AS120" i="39"/>
  <c r="AS142" i="39" s="1"/>
  <c r="AP127" i="39"/>
  <c r="AP149" i="39" s="1"/>
  <c r="AP77" i="39"/>
  <c r="AQ115" i="39"/>
  <c r="AQ137" i="39" s="1"/>
  <c r="AQ65" i="39"/>
  <c r="AQ54" i="39"/>
  <c r="AS73" i="38"/>
  <c r="AS123" i="38"/>
  <c r="AS145" i="38" s="1"/>
  <c r="AP78" i="38"/>
  <c r="AP128" i="38"/>
  <c r="AP150" i="38" s="1"/>
  <c r="AQ125" i="16"/>
  <c r="AQ147" i="16" s="1"/>
  <c r="AQ75" i="16"/>
  <c r="AR408" i="30"/>
  <c r="AS42" i="39" s="1"/>
  <c r="AR347" i="30"/>
  <c r="AS40" i="39" s="1"/>
  <c r="AS329" i="30"/>
  <c r="AR53" i="16"/>
  <c r="AR114" i="16"/>
  <c r="AR136" i="16" s="1"/>
  <c r="AR64" i="16"/>
  <c r="AP76" i="16"/>
  <c r="AP126" i="16"/>
  <c r="AP148" i="16" s="1"/>
  <c r="AQ117" i="16"/>
  <c r="AQ139" i="16" s="1"/>
  <c r="AQ67" i="16"/>
  <c r="AQ56" i="16"/>
  <c r="AR71" i="38"/>
  <c r="AR121" i="38"/>
  <c r="AR143" i="38" s="1"/>
  <c r="AQ55" i="39"/>
  <c r="AQ66" i="39"/>
  <c r="AQ116" i="39"/>
  <c r="AQ138" i="39" s="1"/>
  <c r="AP129" i="38"/>
  <c r="AP151" i="38" s="1"/>
  <c r="AP79" i="38"/>
  <c r="AP76" i="38"/>
  <c r="AP126" i="38"/>
  <c r="AP148" i="38" s="1"/>
  <c r="AP128" i="16"/>
  <c r="AP150" i="16" s="1"/>
  <c r="AP78" i="16"/>
  <c r="AR41" i="39"/>
  <c r="AR46" i="39"/>
  <c r="AR47" i="39"/>
  <c r="AR112" i="39"/>
  <c r="AR134" i="39" s="1"/>
  <c r="AR43" i="39"/>
  <c r="AR44" i="39"/>
  <c r="AR45" i="39"/>
  <c r="AR62" i="39"/>
  <c r="AR134" i="30"/>
  <c r="AS42" i="16" s="1"/>
  <c r="AR73" i="30"/>
  <c r="AS40" i="16" s="1"/>
  <c r="AS55" i="30"/>
  <c r="AQ116" i="38"/>
  <c r="AQ138" i="38" s="1"/>
  <c r="AQ55" i="38"/>
  <c r="AQ66" i="38"/>
  <c r="AQ119" i="16"/>
  <c r="AQ141" i="16" s="1"/>
  <c r="AQ69" i="16"/>
  <c r="AT278" i="31"/>
  <c r="AU260" i="31"/>
  <c r="AR271" i="30"/>
  <c r="AS42" i="38" s="1"/>
  <c r="AR210" i="30"/>
  <c r="AS40" i="38" s="1"/>
  <c r="AS192" i="30"/>
  <c r="AR354" i="32"/>
  <c r="AS49" i="39" s="1"/>
  <c r="AS336" i="32"/>
  <c r="AQ57" i="39"/>
  <c r="AQ118" i="39"/>
  <c r="AQ140" i="39" s="1"/>
  <c r="AQ68" i="39"/>
  <c r="AT56" i="33"/>
  <c r="AS74" i="33"/>
  <c r="AT51" i="16" s="1"/>
  <c r="AT138" i="31"/>
  <c r="AU120" i="31"/>
  <c r="AR114" i="39"/>
  <c r="AR136" i="39" s="1"/>
  <c r="AR64" i="39"/>
  <c r="AR53" i="39"/>
  <c r="AQ125" i="38"/>
  <c r="AQ147" i="38" s="1"/>
  <c r="AQ75" i="38"/>
  <c r="AQ69" i="38"/>
  <c r="AQ119" i="38"/>
  <c r="AQ141" i="38" s="1"/>
  <c r="AT214" i="31"/>
  <c r="AU48" i="38" s="1"/>
  <c r="AU196" i="31"/>
  <c r="AR41" i="38"/>
  <c r="AR112" i="38"/>
  <c r="AR134" i="38" s="1"/>
  <c r="AR47" i="38"/>
  <c r="AR46" i="38"/>
  <c r="AR43" i="38"/>
  <c r="AR62" i="38"/>
  <c r="AR44" i="38"/>
  <c r="AR45" i="38"/>
  <c r="AR121" i="39"/>
  <c r="AR143" i="39" s="1"/>
  <c r="AR71" i="39"/>
  <c r="AP77" i="38"/>
  <c r="AP127" i="38"/>
  <c r="AP149" i="38" s="1"/>
  <c r="AQ117" i="38"/>
  <c r="AQ139" i="38" s="1"/>
  <c r="AQ56" i="38"/>
  <c r="AQ67" i="38"/>
  <c r="AQ119" i="39"/>
  <c r="AQ141" i="39" s="1"/>
  <c r="AQ69" i="39"/>
  <c r="AT210" i="33"/>
  <c r="AS228" i="33"/>
  <c r="AT51" i="39" s="1"/>
  <c r="AT354" i="31"/>
  <c r="AU48" i="39" s="1"/>
  <c r="AU336" i="31"/>
  <c r="AR214" i="32"/>
  <c r="AS49" i="38" s="1"/>
  <c r="AS196" i="32"/>
  <c r="AU56" i="31"/>
  <c r="AT74" i="31"/>
  <c r="AQ57" i="38"/>
  <c r="AQ118" i="38"/>
  <c r="AQ140" i="38" s="1"/>
  <c r="AQ68" i="38"/>
  <c r="AT48" i="38"/>
  <c r="AQ55" i="16"/>
  <c r="AQ66" i="16"/>
  <c r="AQ116" i="16"/>
  <c r="AQ138" i="16" s="1"/>
  <c r="AR64" i="38"/>
  <c r="AR114" i="38"/>
  <c r="AR136" i="38" s="1"/>
  <c r="AR53" i="38"/>
  <c r="AP74" i="39"/>
  <c r="AP124" i="39"/>
  <c r="AP146" i="39" s="1"/>
  <c r="AT228" i="33" l="1"/>
  <c r="AU51" i="39" s="1"/>
  <c r="AU210" i="33"/>
  <c r="AR125" i="39"/>
  <c r="AR147" i="39" s="1"/>
  <c r="AR75" i="39"/>
  <c r="AS53" i="16"/>
  <c r="AS64" i="16"/>
  <c r="AS114" i="16"/>
  <c r="AS136" i="16" s="1"/>
  <c r="AR52" i="39"/>
  <c r="AR113" i="39"/>
  <c r="AR135" i="39" s="1"/>
  <c r="AR63" i="39"/>
  <c r="AR55" i="16"/>
  <c r="AR116" i="16"/>
  <c r="AR138" i="16" s="1"/>
  <c r="AR66" i="16"/>
  <c r="AT123" i="38"/>
  <c r="AT145" i="38" s="1"/>
  <c r="AT73" i="38"/>
  <c r="AT400" i="32"/>
  <c r="AS418" i="32"/>
  <c r="AT50" i="39" s="1"/>
  <c r="AU278" i="31"/>
  <c r="AV260" i="31"/>
  <c r="AR118" i="39"/>
  <c r="AR140" i="39" s="1"/>
  <c r="AR57" i="39"/>
  <c r="AR68" i="39"/>
  <c r="AR57" i="16"/>
  <c r="AR68" i="16"/>
  <c r="AR118" i="16"/>
  <c r="AR140" i="16" s="1"/>
  <c r="AS72" i="39"/>
  <c r="AS122" i="39"/>
  <c r="AS144" i="39" s="1"/>
  <c r="AQ129" i="38"/>
  <c r="AQ151" i="38" s="1"/>
  <c r="AQ79" i="38"/>
  <c r="AU48" i="16"/>
  <c r="AR113" i="38"/>
  <c r="AR135" i="38" s="1"/>
  <c r="AR52" i="38"/>
  <c r="AR63" i="38"/>
  <c r="AQ79" i="39"/>
  <c r="AQ129" i="39"/>
  <c r="AQ151" i="39" s="1"/>
  <c r="AQ127" i="39"/>
  <c r="AQ149" i="39" s="1"/>
  <c r="AQ77" i="39"/>
  <c r="AQ129" i="16"/>
  <c r="AQ151" i="16" s="1"/>
  <c r="AQ79" i="16"/>
  <c r="AR69" i="16"/>
  <c r="AR119" i="16"/>
  <c r="AR141" i="16" s="1"/>
  <c r="AT73" i="39"/>
  <c r="AT123" i="39"/>
  <c r="AT145" i="39" s="1"/>
  <c r="AU74" i="31"/>
  <c r="AV56" i="31"/>
  <c r="AR56" i="38"/>
  <c r="AR117" i="38"/>
  <c r="AR139" i="38" s="1"/>
  <c r="AR67" i="38"/>
  <c r="AV196" i="31"/>
  <c r="AU214" i="31"/>
  <c r="AV48" i="38" s="1"/>
  <c r="AS354" i="32"/>
  <c r="AT49" i="39" s="1"/>
  <c r="AT336" i="32"/>
  <c r="AR56" i="39"/>
  <c r="AR117" i="39"/>
  <c r="AR139" i="39" s="1"/>
  <c r="AR67" i="39"/>
  <c r="AQ76" i="16"/>
  <c r="AQ126" i="16"/>
  <c r="AQ148" i="16" s="1"/>
  <c r="AR69" i="38"/>
  <c r="AR119" i="38"/>
  <c r="AR141" i="38" s="1"/>
  <c r="AS214" i="32"/>
  <c r="AT49" i="38" s="1"/>
  <c r="AT196" i="32"/>
  <c r="AR116" i="38"/>
  <c r="AR138" i="38" s="1"/>
  <c r="AR55" i="38"/>
  <c r="AR66" i="38"/>
  <c r="AU70" i="38"/>
  <c r="AU120" i="38"/>
  <c r="AU142" i="38" s="1"/>
  <c r="AU138" i="31"/>
  <c r="AV120" i="31"/>
  <c r="AS121" i="39"/>
  <c r="AS143" i="39" s="1"/>
  <c r="AS71" i="39"/>
  <c r="AR55" i="39"/>
  <c r="AR116" i="39"/>
  <c r="AR138" i="39" s="1"/>
  <c r="AR66" i="39"/>
  <c r="AR75" i="16"/>
  <c r="AR125" i="16"/>
  <c r="AR147" i="16" s="1"/>
  <c r="AR117" i="16"/>
  <c r="AR139" i="16" s="1"/>
  <c r="AR56" i="16"/>
  <c r="AR67" i="16"/>
  <c r="AQ78" i="39"/>
  <c r="AQ128" i="39"/>
  <c r="AQ150" i="39" s="1"/>
  <c r="AT120" i="32"/>
  <c r="AS138" i="32"/>
  <c r="AT50" i="16" s="1"/>
  <c r="AT278" i="32"/>
  <c r="AU50" i="38" s="1"/>
  <c r="AU260" i="32"/>
  <c r="AS121" i="38"/>
  <c r="AS143" i="38" s="1"/>
  <c r="AS71" i="38"/>
  <c r="AS271" i="30"/>
  <c r="AT42" i="38" s="1"/>
  <c r="AS210" i="30"/>
  <c r="AT40" i="38" s="1"/>
  <c r="AT192" i="30"/>
  <c r="AQ77" i="38"/>
  <c r="AQ127" i="38"/>
  <c r="AQ149" i="38" s="1"/>
  <c r="AR54" i="39"/>
  <c r="AR65" i="39"/>
  <c r="AR115" i="39"/>
  <c r="AR137" i="39" s="1"/>
  <c r="AQ128" i="16"/>
  <c r="AQ150" i="16" s="1"/>
  <c r="AQ78" i="16"/>
  <c r="AS347" i="30"/>
  <c r="AT40" i="39" s="1"/>
  <c r="AS408" i="30"/>
  <c r="AT42" i="39" s="1"/>
  <c r="AT329" i="30"/>
  <c r="AR115" i="16"/>
  <c r="AR137" i="16" s="1"/>
  <c r="AR65" i="16"/>
  <c r="AR54" i="16"/>
  <c r="AS72" i="16"/>
  <c r="AS122" i="16"/>
  <c r="AS144" i="16" s="1"/>
  <c r="AU418" i="31"/>
  <c r="AV400" i="31"/>
  <c r="AQ126" i="38"/>
  <c r="AQ148" i="38" s="1"/>
  <c r="AQ76" i="38"/>
  <c r="AT122" i="38"/>
  <c r="AT144" i="38" s="1"/>
  <c r="AT72" i="38"/>
  <c r="AU133" i="33"/>
  <c r="AT151" i="33"/>
  <c r="AU51" i="38" s="1"/>
  <c r="AQ127" i="16"/>
  <c r="AQ149" i="16" s="1"/>
  <c r="AQ77" i="16"/>
  <c r="AQ128" i="38"/>
  <c r="AQ150" i="38" s="1"/>
  <c r="AQ78" i="38"/>
  <c r="AT120" i="38"/>
  <c r="AT142" i="38" s="1"/>
  <c r="AT70" i="38"/>
  <c r="AU354" i="31"/>
  <c r="AV48" i="39" s="1"/>
  <c r="AV336" i="31"/>
  <c r="AR54" i="38"/>
  <c r="AR65" i="38"/>
  <c r="AR115" i="38"/>
  <c r="AR137" i="38" s="1"/>
  <c r="AT123" i="16"/>
  <c r="AT145" i="16" s="1"/>
  <c r="AT73" i="16"/>
  <c r="AS44" i="38"/>
  <c r="AS47" i="38"/>
  <c r="AS46" i="38"/>
  <c r="AS43" i="38"/>
  <c r="AS41" i="38"/>
  <c r="AS112" i="38"/>
  <c r="AS134" i="38" s="1"/>
  <c r="AS62" i="38"/>
  <c r="AS45" i="38"/>
  <c r="AS112" i="39"/>
  <c r="AS134" i="39" s="1"/>
  <c r="AS62" i="39"/>
  <c r="AS47" i="39"/>
  <c r="AS44" i="39"/>
  <c r="AS41" i="39"/>
  <c r="AS45" i="39"/>
  <c r="AS43" i="39"/>
  <c r="AS46" i="39"/>
  <c r="AQ126" i="39"/>
  <c r="AQ148" i="39" s="1"/>
  <c r="AQ76" i="39"/>
  <c r="AT74" i="32"/>
  <c r="AU49" i="16" s="1"/>
  <c r="AU56" i="32"/>
  <c r="AQ124" i="38"/>
  <c r="AQ146" i="38" s="1"/>
  <c r="AQ74" i="38"/>
  <c r="AR125" i="38"/>
  <c r="AR147" i="38" s="1"/>
  <c r="AR75" i="38"/>
  <c r="AS47" i="16"/>
  <c r="AS43" i="16"/>
  <c r="AS44" i="16"/>
  <c r="AS46" i="16"/>
  <c r="AS62" i="16"/>
  <c r="AS112" i="16"/>
  <c r="AS134" i="16" s="1"/>
  <c r="AS41" i="16"/>
  <c r="AS45" i="16"/>
  <c r="AU120" i="39"/>
  <c r="AU142" i="39" s="1"/>
  <c r="AU70" i="39"/>
  <c r="AR57" i="38"/>
  <c r="AR118" i="38"/>
  <c r="AR140" i="38" s="1"/>
  <c r="AR68" i="38"/>
  <c r="AT74" i="33"/>
  <c r="AU51" i="16" s="1"/>
  <c r="AU56" i="33"/>
  <c r="AS114" i="38"/>
  <c r="AS136" i="38" s="1"/>
  <c r="AS53" i="38"/>
  <c r="AS64" i="38"/>
  <c r="AS134" i="30"/>
  <c r="AT42" i="16" s="1"/>
  <c r="AT55" i="30"/>
  <c r="AS73" i="30"/>
  <c r="AT40" i="16" s="1"/>
  <c r="AR119" i="39"/>
  <c r="AR141" i="39" s="1"/>
  <c r="AR69" i="39"/>
  <c r="AS53" i="39"/>
  <c r="AS114" i="39"/>
  <c r="AS136" i="39" s="1"/>
  <c r="AS64" i="39"/>
  <c r="AR113" i="16"/>
  <c r="AR135" i="16" s="1"/>
  <c r="AR52" i="16"/>
  <c r="AR63" i="16"/>
  <c r="AQ124" i="16"/>
  <c r="AQ146" i="16" s="1"/>
  <c r="AQ74" i="16"/>
  <c r="AT71" i="16"/>
  <c r="AT121" i="16"/>
  <c r="AT143" i="16" s="1"/>
  <c r="AQ124" i="39"/>
  <c r="AQ146" i="39" s="1"/>
  <c r="AQ74" i="39"/>
  <c r="AU73" i="38" l="1"/>
  <c r="AU123" i="38"/>
  <c r="AU145" i="38" s="1"/>
  <c r="AT418" i="32"/>
  <c r="AU50" i="39" s="1"/>
  <c r="AU400" i="32"/>
  <c r="AS119" i="38"/>
  <c r="AS141" i="38" s="1"/>
  <c r="AS69" i="38"/>
  <c r="AV133" i="33"/>
  <c r="AU151" i="33"/>
  <c r="AV51" i="38" s="1"/>
  <c r="AT53" i="38"/>
  <c r="AT114" i="38"/>
  <c r="AT136" i="38" s="1"/>
  <c r="AT64" i="38"/>
  <c r="AR127" i="39"/>
  <c r="AR149" i="39" s="1"/>
  <c r="AR77" i="39"/>
  <c r="AR77" i="38"/>
  <c r="AR127" i="38"/>
  <c r="AR149" i="38" s="1"/>
  <c r="AR129" i="16"/>
  <c r="AR151" i="16" s="1"/>
  <c r="AR79" i="16"/>
  <c r="AS119" i="39"/>
  <c r="AS141" i="39" s="1"/>
  <c r="AS69" i="39"/>
  <c r="AT112" i="38"/>
  <c r="AT134" i="38" s="1"/>
  <c r="AT47" i="38"/>
  <c r="AT62" i="38"/>
  <c r="AT46" i="38"/>
  <c r="AT43" i="38"/>
  <c r="AT44" i="38"/>
  <c r="AT41" i="38"/>
  <c r="AT45" i="38"/>
  <c r="AR74" i="38"/>
  <c r="AR124" i="38"/>
  <c r="AR146" i="38" s="1"/>
  <c r="AR124" i="39"/>
  <c r="AR146" i="39" s="1"/>
  <c r="AR74" i="39"/>
  <c r="AS65" i="16"/>
  <c r="AS115" i="16"/>
  <c r="AS137" i="16" s="1"/>
  <c r="AS54" i="16"/>
  <c r="AV70" i="39"/>
  <c r="AV120" i="39"/>
  <c r="AV142" i="39" s="1"/>
  <c r="AS125" i="38"/>
  <c r="AS147" i="38" s="1"/>
  <c r="AS75" i="38"/>
  <c r="AS119" i="16"/>
  <c r="AS141" i="16" s="1"/>
  <c r="AS69" i="16"/>
  <c r="AS116" i="38"/>
  <c r="AS138" i="38" s="1"/>
  <c r="AS66" i="38"/>
  <c r="AS55" i="38"/>
  <c r="AR76" i="16"/>
  <c r="AR126" i="16"/>
  <c r="AR148" i="16" s="1"/>
  <c r="AR128" i="38"/>
  <c r="AR150" i="38" s="1"/>
  <c r="AR78" i="38"/>
  <c r="AU120" i="16"/>
  <c r="AU142" i="16" s="1"/>
  <c r="AU70" i="16"/>
  <c r="AR129" i="38"/>
  <c r="AR151" i="38" s="1"/>
  <c r="AR79" i="38"/>
  <c r="AS57" i="38"/>
  <c r="AS118" i="38"/>
  <c r="AS140" i="38" s="1"/>
  <c r="AS68" i="38"/>
  <c r="AS125" i="39"/>
  <c r="AS147" i="39" s="1"/>
  <c r="AS75" i="39"/>
  <c r="AS117" i="16"/>
  <c r="AS139" i="16" s="1"/>
  <c r="AS67" i="16"/>
  <c r="AS56" i="16"/>
  <c r="AS118" i="39"/>
  <c r="AS140" i="39" s="1"/>
  <c r="AS57" i="39"/>
  <c r="AS68" i="39"/>
  <c r="AS117" i="38"/>
  <c r="AS139" i="38" s="1"/>
  <c r="AS56" i="38"/>
  <c r="AS67" i="38"/>
  <c r="AR128" i="16"/>
  <c r="AR150" i="16" s="1"/>
  <c r="AR78" i="16"/>
  <c r="AT214" i="32"/>
  <c r="AU49" i="38" s="1"/>
  <c r="AU196" i="32"/>
  <c r="AR78" i="39"/>
  <c r="AR128" i="39"/>
  <c r="AR150" i="39" s="1"/>
  <c r="AW56" i="31"/>
  <c r="AV74" i="31"/>
  <c r="AR129" i="39"/>
  <c r="AR151" i="39" s="1"/>
  <c r="AR79" i="39"/>
  <c r="AS125" i="16"/>
  <c r="AS147" i="16" s="1"/>
  <c r="AS75" i="16"/>
  <c r="AT53" i="16"/>
  <c r="AT114" i="16"/>
  <c r="AT136" i="16" s="1"/>
  <c r="AT64" i="16"/>
  <c r="AU74" i="33"/>
  <c r="AV51" i="16" s="1"/>
  <c r="AV56" i="33"/>
  <c r="AS63" i="16"/>
  <c r="AS113" i="16"/>
  <c r="AS135" i="16" s="1"/>
  <c r="AS52" i="16"/>
  <c r="AS115" i="39"/>
  <c r="AS137" i="39" s="1"/>
  <c r="AS65" i="39"/>
  <c r="AS54" i="39"/>
  <c r="AR76" i="39"/>
  <c r="AR126" i="39"/>
  <c r="AR148" i="39" s="1"/>
  <c r="AU278" i="32"/>
  <c r="AV50" i="38" s="1"/>
  <c r="AV260" i="32"/>
  <c r="AW120" i="31"/>
  <c r="AV138" i="31"/>
  <c r="AT121" i="38"/>
  <c r="AT143" i="38" s="1"/>
  <c r="AT71" i="38"/>
  <c r="AT354" i="32"/>
  <c r="AU49" i="39" s="1"/>
  <c r="AU336" i="32"/>
  <c r="AV48" i="16"/>
  <c r="AV354" i="31"/>
  <c r="AW336" i="31"/>
  <c r="AU73" i="16"/>
  <c r="AU123" i="16"/>
  <c r="AU145" i="16" s="1"/>
  <c r="AS56" i="39"/>
  <c r="AS67" i="39"/>
  <c r="AS117" i="39"/>
  <c r="AS139" i="39" s="1"/>
  <c r="AT408" i="30"/>
  <c r="AU42" i="39" s="1"/>
  <c r="AT347" i="30"/>
  <c r="AU40" i="39" s="1"/>
  <c r="AU329" i="30"/>
  <c r="AU122" i="38"/>
  <c r="AU144" i="38" s="1"/>
  <c r="AU72" i="38"/>
  <c r="AT121" i="39"/>
  <c r="AT143" i="39" s="1"/>
  <c r="AT71" i="39"/>
  <c r="AV278" i="31"/>
  <c r="AW260" i="31"/>
  <c r="AR127" i="16"/>
  <c r="AR149" i="16" s="1"/>
  <c r="AR77" i="16"/>
  <c r="AU121" i="16"/>
  <c r="AU143" i="16" s="1"/>
  <c r="AU71" i="16"/>
  <c r="AT112" i="16"/>
  <c r="AT134" i="16" s="1"/>
  <c r="AT43" i="16"/>
  <c r="AT62" i="16"/>
  <c r="AT47" i="16"/>
  <c r="AT41" i="16"/>
  <c r="AT46" i="16"/>
  <c r="AT45" i="16"/>
  <c r="AT44" i="16"/>
  <c r="AS52" i="39"/>
  <c r="AS63" i="39"/>
  <c r="AS113" i="39"/>
  <c r="AS135" i="39" s="1"/>
  <c r="AS113" i="38"/>
  <c r="AS135" i="38" s="1"/>
  <c r="AS63" i="38"/>
  <c r="AS52" i="38"/>
  <c r="AW400" i="31"/>
  <c r="AV418" i="31"/>
  <c r="AT53" i="39"/>
  <c r="AT114" i="39"/>
  <c r="AT136" i="39" s="1"/>
  <c r="AT64" i="39"/>
  <c r="AT122" i="16"/>
  <c r="AT144" i="16" s="1"/>
  <c r="AT72" i="16"/>
  <c r="AV70" i="38"/>
  <c r="AV120" i="38"/>
  <c r="AV142" i="38" s="1"/>
  <c r="AU228" i="33"/>
  <c r="AV51" i="39" s="1"/>
  <c r="AV210" i="33"/>
  <c r="AS66" i="16"/>
  <c r="AS116" i="16"/>
  <c r="AS138" i="16" s="1"/>
  <c r="AS55" i="16"/>
  <c r="AR74" i="16"/>
  <c r="AR124" i="16"/>
  <c r="AR146" i="16" s="1"/>
  <c r="AT134" i="30"/>
  <c r="AU42" i="16" s="1"/>
  <c r="AT73" i="30"/>
  <c r="AU40" i="16" s="1"/>
  <c r="AU55" i="30"/>
  <c r="AS68" i="16"/>
  <c r="AS57" i="16"/>
  <c r="AS118" i="16"/>
  <c r="AS140" i="16" s="1"/>
  <c r="AU74" i="32"/>
  <c r="AV49" i="16" s="1"/>
  <c r="AV56" i="32"/>
  <c r="AS55" i="39"/>
  <c r="AS66" i="39"/>
  <c r="AS116" i="39"/>
  <c r="AS138" i="39" s="1"/>
  <c r="AS54" i="38"/>
  <c r="AS65" i="38"/>
  <c r="AS115" i="38"/>
  <c r="AS137" i="38" s="1"/>
  <c r="AR126" i="38"/>
  <c r="AR148" i="38" s="1"/>
  <c r="AR76" i="38"/>
  <c r="AT44" i="39"/>
  <c r="AT41" i="39"/>
  <c r="AT46" i="39"/>
  <c r="AT43" i="39"/>
  <c r="AT47" i="39"/>
  <c r="AT62" i="39"/>
  <c r="AT45" i="39"/>
  <c r="AT112" i="39"/>
  <c r="AT134" i="39" s="1"/>
  <c r="AT271" i="30"/>
  <c r="AU42" i="38" s="1"/>
  <c r="AT210" i="30"/>
  <c r="AU40" i="38" s="1"/>
  <c r="AU192" i="30"/>
  <c r="AT138" i="32"/>
  <c r="AU50" i="16" s="1"/>
  <c r="AU120" i="32"/>
  <c r="AV214" i="31"/>
  <c r="AW48" i="38" s="1"/>
  <c r="AW196" i="31"/>
  <c r="AT72" i="39"/>
  <c r="AT122" i="39"/>
  <c r="AT144" i="39" s="1"/>
  <c r="AU73" i="39"/>
  <c r="AU123" i="39"/>
  <c r="AU145" i="39" s="1"/>
  <c r="AU112" i="38" l="1"/>
  <c r="AU134" i="38" s="1"/>
  <c r="AU47" i="38"/>
  <c r="AU41" i="38"/>
  <c r="AU62" i="38"/>
  <c r="AU46" i="38"/>
  <c r="AU44" i="38"/>
  <c r="AU43" i="38"/>
  <c r="AU45" i="38"/>
  <c r="AT52" i="39"/>
  <c r="AT63" i="39"/>
  <c r="AT113" i="39"/>
  <c r="AT135" i="39" s="1"/>
  <c r="AU43" i="16"/>
  <c r="AU45" i="16"/>
  <c r="AU62" i="16"/>
  <c r="AU112" i="16"/>
  <c r="AU134" i="16" s="1"/>
  <c r="AU47" i="16"/>
  <c r="AU46" i="16"/>
  <c r="AU44" i="16"/>
  <c r="AU41" i="16"/>
  <c r="AV123" i="39"/>
  <c r="AV145" i="39" s="1"/>
  <c r="AV73" i="39"/>
  <c r="AT55" i="16"/>
  <c r="AT66" i="16"/>
  <c r="AT116" i="16"/>
  <c r="AT138" i="16" s="1"/>
  <c r="AT118" i="38"/>
  <c r="AT140" i="38" s="1"/>
  <c r="AT68" i="38"/>
  <c r="AT57" i="38"/>
  <c r="AV151" i="33"/>
  <c r="AW51" i="38" s="1"/>
  <c r="AW133" i="33"/>
  <c r="AX56" i="31"/>
  <c r="AW74" i="31"/>
  <c r="AU53" i="16"/>
  <c r="AU64" i="16"/>
  <c r="AU114" i="16"/>
  <c r="AU136" i="16" s="1"/>
  <c r="AW418" i="31"/>
  <c r="AX400" i="31"/>
  <c r="AT67" i="16"/>
  <c r="AT117" i="16"/>
  <c r="AT139" i="16" s="1"/>
  <c r="AT56" i="16"/>
  <c r="AT75" i="16"/>
  <c r="AT125" i="16"/>
  <c r="AT147" i="16" s="1"/>
  <c r="AU73" i="30"/>
  <c r="AV40" i="16" s="1"/>
  <c r="AU134" i="30"/>
  <c r="AV42" i="16" s="1"/>
  <c r="AV55" i="30"/>
  <c r="AS128" i="39"/>
  <c r="AS150" i="39" s="1"/>
  <c r="AS78" i="39"/>
  <c r="AS128" i="38"/>
  <c r="AS150" i="38" s="1"/>
  <c r="AS78" i="38"/>
  <c r="AU347" i="30"/>
  <c r="AV40" i="39" s="1"/>
  <c r="AV329" i="30"/>
  <c r="AU408" i="30"/>
  <c r="AV42" i="39" s="1"/>
  <c r="AX336" i="31"/>
  <c r="AW354" i="31"/>
  <c r="AX48" i="39" s="1"/>
  <c r="AX120" i="31"/>
  <c r="AW138" i="31"/>
  <c r="AS124" i="16"/>
  <c r="AS146" i="16" s="1"/>
  <c r="AS74" i="16"/>
  <c r="AV196" i="32"/>
  <c r="AU214" i="32"/>
  <c r="AV49" i="38" s="1"/>
  <c r="AS129" i="39"/>
  <c r="AS151" i="39" s="1"/>
  <c r="AS79" i="39"/>
  <c r="AT69" i="38"/>
  <c r="AT119" i="38"/>
  <c r="AT141" i="38" s="1"/>
  <c r="AS124" i="39"/>
  <c r="AS146" i="39" s="1"/>
  <c r="AS74" i="39"/>
  <c r="AV123" i="38"/>
  <c r="AV145" i="38" s="1"/>
  <c r="AV73" i="38"/>
  <c r="AW214" i="31"/>
  <c r="AX196" i="31"/>
  <c r="AT113" i="16"/>
  <c r="AT135" i="16" s="1"/>
  <c r="AT52" i="16"/>
  <c r="AT63" i="16"/>
  <c r="AU46" i="39"/>
  <c r="AU43" i="39"/>
  <c r="AU45" i="39"/>
  <c r="AU62" i="39"/>
  <c r="AU112" i="39"/>
  <c r="AU134" i="39" s="1"/>
  <c r="AU41" i="39"/>
  <c r="AU47" i="39"/>
  <c r="AU44" i="39"/>
  <c r="AW48" i="39"/>
  <c r="AV278" i="32"/>
  <c r="AW50" i="38" s="1"/>
  <c r="AW260" i="32"/>
  <c r="AU71" i="38"/>
  <c r="AU121" i="38"/>
  <c r="AU143" i="38" s="1"/>
  <c r="AS129" i="38"/>
  <c r="AS151" i="38" s="1"/>
  <c r="AS79" i="38"/>
  <c r="AU418" i="32"/>
  <c r="AV50" i="39" s="1"/>
  <c r="AV400" i="32"/>
  <c r="AT118" i="39"/>
  <c r="AT140" i="39" s="1"/>
  <c r="AT68" i="39"/>
  <c r="AT57" i="39"/>
  <c r="AV74" i="32"/>
  <c r="AW49" i="16" s="1"/>
  <c r="AW56" i="32"/>
  <c r="AS124" i="38"/>
  <c r="AS146" i="38" s="1"/>
  <c r="AS74" i="38"/>
  <c r="AV121" i="16"/>
  <c r="AV143" i="16" s="1"/>
  <c r="AV71" i="16"/>
  <c r="AT69" i="16"/>
  <c r="AT119" i="16"/>
  <c r="AT141" i="16" s="1"/>
  <c r="AW278" i="31"/>
  <c r="AX260" i="31"/>
  <c r="AU114" i="39"/>
  <c r="AU136" i="39" s="1"/>
  <c r="AU53" i="39"/>
  <c r="AU64" i="39"/>
  <c r="AV120" i="16"/>
  <c r="AV142" i="16" s="1"/>
  <c r="AV70" i="16"/>
  <c r="AV122" i="38"/>
  <c r="AV144" i="38" s="1"/>
  <c r="AV72" i="38"/>
  <c r="AS128" i="16"/>
  <c r="AS150" i="16" s="1"/>
  <c r="AS78" i="16"/>
  <c r="AS127" i="38"/>
  <c r="AS149" i="38" s="1"/>
  <c r="AS77" i="38"/>
  <c r="AT117" i="38"/>
  <c r="AT139" i="38" s="1"/>
  <c r="AT67" i="38"/>
  <c r="AT56" i="38"/>
  <c r="AU72" i="39"/>
  <c r="AU122" i="39"/>
  <c r="AU144" i="39" s="1"/>
  <c r="AV228" i="33"/>
  <c r="AW51" i="39" s="1"/>
  <c r="AW210" i="33"/>
  <c r="AS76" i="39"/>
  <c r="AS126" i="39"/>
  <c r="AS148" i="39" s="1"/>
  <c r="AT115" i="38"/>
  <c r="AT137" i="38" s="1"/>
  <c r="AT65" i="38"/>
  <c r="AT54" i="38"/>
  <c r="AS127" i="39"/>
  <c r="AS149" i="39" s="1"/>
  <c r="AS77" i="39"/>
  <c r="AT57" i="16"/>
  <c r="AT68" i="16"/>
  <c r="AT118" i="16"/>
  <c r="AT140" i="16" s="1"/>
  <c r="AU138" i="32"/>
  <c r="AV50" i="16" s="1"/>
  <c r="AV120" i="32"/>
  <c r="AS79" i="16"/>
  <c r="AS129" i="16"/>
  <c r="AS151" i="16" s="1"/>
  <c r="AU354" i="32"/>
  <c r="AV49" i="39" s="1"/>
  <c r="AV336" i="32"/>
  <c r="AV74" i="33"/>
  <c r="AW51" i="16" s="1"/>
  <c r="AW56" i="33"/>
  <c r="AS126" i="16"/>
  <c r="AS148" i="16" s="1"/>
  <c r="AS76" i="16"/>
  <c r="AT113" i="38"/>
  <c r="AT135" i="38" s="1"/>
  <c r="AT63" i="38"/>
  <c r="AT52" i="38"/>
  <c r="AU271" i="30"/>
  <c r="AV42" i="38" s="1"/>
  <c r="AU210" i="30"/>
  <c r="AV40" i="38" s="1"/>
  <c r="AV192" i="30"/>
  <c r="AT75" i="39"/>
  <c r="AT125" i="39"/>
  <c r="AT147" i="39" s="1"/>
  <c r="AU53" i="38"/>
  <c r="AU114" i="38"/>
  <c r="AU136" i="38" s="1"/>
  <c r="AU64" i="38"/>
  <c r="AT55" i="39"/>
  <c r="AT66" i="39"/>
  <c r="AT116" i="39"/>
  <c r="AT138" i="39" s="1"/>
  <c r="AT117" i="39"/>
  <c r="AT139" i="39" s="1"/>
  <c r="AT56" i="39"/>
  <c r="AT67" i="39"/>
  <c r="AW70" i="38"/>
  <c r="AW120" i="38"/>
  <c r="AW142" i="38" s="1"/>
  <c r="AS127" i="16"/>
  <c r="AS149" i="16" s="1"/>
  <c r="AS77" i="16"/>
  <c r="AT69" i="39"/>
  <c r="AT119" i="39"/>
  <c r="AT141" i="39" s="1"/>
  <c r="AU122" i="16"/>
  <c r="AU144" i="16" s="1"/>
  <c r="AU72" i="16"/>
  <c r="AT54" i="39"/>
  <c r="AT115" i="39"/>
  <c r="AT137" i="39" s="1"/>
  <c r="AT65" i="39"/>
  <c r="AS126" i="38"/>
  <c r="AS148" i="38" s="1"/>
  <c r="AS76" i="38"/>
  <c r="AT115" i="16"/>
  <c r="AT137" i="16" s="1"/>
  <c r="AT65" i="16"/>
  <c r="AT54" i="16"/>
  <c r="AU71" i="39"/>
  <c r="AU121" i="39"/>
  <c r="AU143" i="39" s="1"/>
  <c r="AV123" i="16"/>
  <c r="AV145" i="16" s="1"/>
  <c r="AV73" i="16"/>
  <c r="AW48" i="16"/>
  <c r="AT55" i="38"/>
  <c r="AT66" i="38"/>
  <c r="AT116" i="38"/>
  <c r="AT138" i="38" s="1"/>
  <c r="AT125" i="38"/>
  <c r="AT147" i="38" s="1"/>
  <c r="AT75" i="38"/>
  <c r="AV122" i="39" l="1"/>
  <c r="AV144" i="39" s="1"/>
  <c r="AV72" i="39"/>
  <c r="AU75" i="16"/>
  <c r="AU125" i="16"/>
  <c r="AU147" i="16" s="1"/>
  <c r="AU119" i="16"/>
  <c r="AU141" i="16" s="1"/>
  <c r="AU69" i="16"/>
  <c r="AU117" i="38"/>
  <c r="AU139" i="38" s="1"/>
  <c r="AU67" i="38"/>
  <c r="AU56" i="38"/>
  <c r="AT124" i="38"/>
  <c r="AT146" i="38" s="1"/>
  <c r="AT74" i="38"/>
  <c r="AV121" i="39"/>
  <c r="AV143" i="39" s="1"/>
  <c r="AV71" i="39"/>
  <c r="AW73" i="39"/>
  <c r="AW123" i="39"/>
  <c r="AW145" i="39" s="1"/>
  <c r="AU119" i="39"/>
  <c r="AU141" i="39" s="1"/>
  <c r="AU69" i="39"/>
  <c r="AT124" i="16"/>
  <c r="AT146" i="16" s="1"/>
  <c r="AT74" i="16"/>
  <c r="AT78" i="16"/>
  <c r="AT128" i="16"/>
  <c r="AT150" i="16" s="1"/>
  <c r="AX48" i="16"/>
  <c r="AU54" i="38"/>
  <c r="AU65" i="38"/>
  <c r="AU115" i="38"/>
  <c r="AU137" i="38" s="1"/>
  <c r="AT126" i="39"/>
  <c r="AT148" i="39" s="1"/>
  <c r="AT76" i="39"/>
  <c r="AY260" i="31"/>
  <c r="AX278" i="31"/>
  <c r="AW74" i="32"/>
  <c r="AX49" i="16" s="1"/>
  <c r="AX56" i="32"/>
  <c r="AU52" i="39"/>
  <c r="AU63" i="39"/>
  <c r="AU113" i="39"/>
  <c r="AU135" i="39" s="1"/>
  <c r="AX138" i="31"/>
  <c r="AY120" i="31"/>
  <c r="AX74" i="31"/>
  <c r="AY48" i="16" s="1"/>
  <c r="AY56" i="31"/>
  <c r="AT127" i="16"/>
  <c r="AT149" i="16" s="1"/>
  <c r="AT77" i="16"/>
  <c r="AU116" i="38"/>
  <c r="AU138" i="38" s="1"/>
  <c r="AU66" i="38"/>
  <c r="AU55" i="38"/>
  <c r="AT77" i="39"/>
  <c r="AT127" i="39"/>
  <c r="AT149" i="39" s="1"/>
  <c r="AU75" i="39"/>
  <c r="AU125" i="39"/>
  <c r="AU147" i="39" s="1"/>
  <c r="AT126" i="16"/>
  <c r="AT148" i="16" s="1"/>
  <c r="AT76" i="16"/>
  <c r="AT76" i="38"/>
  <c r="AT126" i="38"/>
  <c r="AT148" i="38" s="1"/>
  <c r="AW71" i="16"/>
  <c r="AW121" i="16"/>
  <c r="AW143" i="16" s="1"/>
  <c r="AX214" i="31"/>
  <c r="AY48" i="38" s="1"/>
  <c r="AY196" i="31"/>
  <c r="AX120" i="39"/>
  <c r="AX142" i="39" s="1"/>
  <c r="AX70" i="39"/>
  <c r="AW151" i="33"/>
  <c r="AX51" i="38" s="1"/>
  <c r="AX133" i="33"/>
  <c r="AU67" i="16"/>
  <c r="AU56" i="16"/>
  <c r="AU117" i="16"/>
  <c r="AU139" i="16" s="1"/>
  <c r="AU57" i="38"/>
  <c r="AU68" i="38"/>
  <c r="AU118" i="38"/>
  <c r="AU140" i="38" s="1"/>
  <c r="AV114" i="38"/>
  <c r="AV136" i="38" s="1"/>
  <c r="AV53" i="38"/>
  <c r="AV64" i="38"/>
  <c r="AV138" i="32"/>
  <c r="AW50" i="16" s="1"/>
  <c r="AW120" i="32"/>
  <c r="AT128" i="38"/>
  <c r="AT150" i="38" s="1"/>
  <c r="AT78" i="38"/>
  <c r="AT129" i="39"/>
  <c r="AT151" i="39" s="1"/>
  <c r="AT79" i="39"/>
  <c r="AX48" i="38"/>
  <c r="AY336" i="31"/>
  <c r="AX354" i="31"/>
  <c r="AV134" i="30"/>
  <c r="AW42" i="16" s="1"/>
  <c r="AV73" i="30"/>
  <c r="AW40" i="16" s="1"/>
  <c r="AW55" i="30"/>
  <c r="AY400" i="31"/>
  <c r="AX418" i="31"/>
  <c r="AW73" i="38"/>
  <c r="AW123" i="38"/>
  <c r="AW145" i="38" s="1"/>
  <c r="AU65" i="16"/>
  <c r="AU115" i="16"/>
  <c r="AU137" i="16" s="1"/>
  <c r="AU54" i="16"/>
  <c r="AW228" i="33"/>
  <c r="AX51" i="39" s="1"/>
  <c r="AX210" i="33"/>
  <c r="AT128" i="39"/>
  <c r="AT150" i="39" s="1"/>
  <c r="AT78" i="39"/>
  <c r="AT127" i="38"/>
  <c r="AT149" i="38" s="1"/>
  <c r="AT77" i="38"/>
  <c r="AV122" i="16"/>
  <c r="AV144" i="16" s="1"/>
  <c r="AV72" i="16"/>
  <c r="AW278" i="32"/>
  <c r="AX50" i="38" s="1"/>
  <c r="AX260" i="32"/>
  <c r="AU56" i="39"/>
  <c r="AU117" i="39"/>
  <c r="AU139" i="39" s="1"/>
  <c r="AU67" i="39"/>
  <c r="AV71" i="38"/>
  <c r="AV121" i="38"/>
  <c r="AV143" i="38" s="1"/>
  <c r="AV114" i="39"/>
  <c r="AV136" i="39" s="1"/>
  <c r="AV64" i="39"/>
  <c r="AV53" i="39"/>
  <c r="AV114" i="16"/>
  <c r="AV136" i="16" s="1"/>
  <c r="AV53" i="16"/>
  <c r="AV64" i="16"/>
  <c r="AT129" i="38"/>
  <c r="AT151" i="38" s="1"/>
  <c r="AT79" i="38"/>
  <c r="AU52" i="16"/>
  <c r="AU113" i="16"/>
  <c r="AU135" i="16" s="1"/>
  <c r="AU63" i="16"/>
  <c r="AU113" i="38"/>
  <c r="AU135" i="38" s="1"/>
  <c r="AU63" i="38"/>
  <c r="AU52" i="38"/>
  <c r="AT79" i="16"/>
  <c r="AT129" i="16"/>
  <c r="AT151" i="16" s="1"/>
  <c r="AU55" i="39"/>
  <c r="AU116" i="39"/>
  <c r="AU138" i="39" s="1"/>
  <c r="AU66" i="39"/>
  <c r="AV271" i="30"/>
  <c r="AW42" i="38" s="1"/>
  <c r="AV210" i="30"/>
  <c r="AW40" i="38" s="1"/>
  <c r="AW192" i="30"/>
  <c r="AW74" i="33"/>
  <c r="AX51" i="16" s="1"/>
  <c r="AX56" i="33"/>
  <c r="AW72" i="38"/>
  <c r="AW122" i="38"/>
  <c r="AW144" i="38" s="1"/>
  <c r="AU115" i="39"/>
  <c r="AU137" i="39" s="1"/>
  <c r="AU65" i="39"/>
  <c r="AU54" i="39"/>
  <c r="AV214" i="32"/>
  <c r="AW49" i="38" s="1"/>
  <c r="AW196" i="32"/>
  <c r="AV408" i="30"/>
  <c r="AW42" i="39" s="1"/>
  <c r="AV347" i="30"/>
  <c r="AW40" i="39" s="1"/>
  <c r="AW329" i="30"/>
  <c r="AV112" i="16"/>
  <c r="AV134" i="16" s="1"/>
  <c r="AV46" i="16"/>
  <c r="AV62" i="16"/>
  <c r="AV43" i="16"/>
  <c r="AV45" i="16"/>
  <c r="AV44" i="16"/>
  <c r="AV47" i="16"/>
  <c r="AV41" i="16"/>
  <c r="AU116" i="16"/>
  <c r="AU138" i="16" s="1"/>
  <c r="AU66" i="16"/>
  <c r="AU55" i="16"/>
  <c r="AU119" i="38"/>
  <c r="AU141" i="38" s="1"/>
  <c r="AU69" i="38"/>
  <c r="AV354" i="32"/>
  <c r="AW49" i="39" s="1"/>
  <c r="AW336" i="32"/>
  <c r="AU75" i="38"/>
  <c r="AU125" i="38"/>
  <c r="AU147" i="38" s="1"/>
  <c r="AW70" i="16"/>
  <c r="AW120" i="16"/>
  <c r="AW142" i="16" s="1"/>
  <c r="AV112" i="38"/>
  <c r="AV134" i="38" s="1"/>
  <c r="AV45" i="38"/>
  <c r="AV62" i="38"/>
  <c r="AV46" i="38"/>
  <c r="AV43" i="38"/>
  <c r="AV41" i="38"/>
  <c r="AV47" i="38"/>
  <c r="AV44" i="38"/>
  <c r="AW73" i="16"/>
  <c r="AW123" i="16"/>
  <c r="AW145" i="16" s="1"/>
  <c r="AV418" i="32"/>
  <c r="AW50" i="39" s="1"/>
  <c r="AW400" i="32"/>
  <c r="AW70" i="39"/>
  <c r="AW120" i="39"/>
  <c r="AW142" i="39" s="1"/>
  <c r="AU57" i="39"/>
  <c r="AU68" i="39"/>
  <c r="AU118" i="39"/>
  <c r="AU140" i="39" s="1"/>
  <c r="AV62" i="39"/>
  <c r="AV45" i="39"/>
  <c r="AV43" i="39"/>
  <c r="AV41" i="39"/>
  <c r="AV112" i="39"/>
  <c r="AV134" i="39" s="1"/>
  <c r="AV44" i="39"/>
  <c r="AV47" i="39"/>
  <c r="AV46" i="39"/>
  <c r="AU118" i="16"/>
  <c r="AU140" i="16" s="1"/>
  <c r="AU57" i="16"/>
  <c r="AU68" i="16"/>
  <c r="AT74" i="39"/>
  <c r="AT124" i="39"/>
  <c r="AT146" i="39" s="1"/>
  <c r="AY48" i="39" l="1"/>
  <c r="AW408" i="30"/>
  <c r="AX42" i="39" s="1"/>
  <c r="AW347" i="30"/>
  <c r="AX40" i="39" s="1"/>
  <c r="AX329" i="30"/>
  <c r="AW354" i="32"/>
  <c r="AX49" i="39" s="1"/>
  <c r="AX336" i="32"/>
  <c r="AV119" i="16"/>
  <c r="AV141" i="16" s="1"/>
  <c r="AV69" i="16"/>
  <c r="AW112" i="39"/>
  <c r="AW134" i="39" s="1"/>
  <c r="AW44" i="39"/>
  <c r="AW45" i="39"/>
  <c r="AW46" i="39"/>
  <c r="AW43" i="39"/>
  <c r="AW62" i="39"/>
  <c r="AW41" i="39"/>
  <c r="AW47" i="39"/>
  <c r="AU127" i="39"/>
  <c r="AU149" i="39" s="1"/>
  <c r="AU77" i="39"/>
  <c r="AU124" i="16"/>
  <c r="AU146" i="16" s="1"/>
  <c r="AU74" i="16"/>
  <c r="AU76" i="16"/>
  <c r="AU126" i="16"/>
  <c r="AU148" i="16" s="1"/>
  <c r="AW62" i="16"/>
  <c r="AW112" i="16"/>
  <c r="AW134" i="16" s="1"/>
  <c r="AW47" i="16"/>
  <c r="AW44" i="16"/>
  <c r="AW45" i="16"/>
  <c r="AW41" i="16"/>
  <c r="AW43" i="16"/>
  <c r="AW46" i="16"/>
  <c r="AU79" i="38"/>
  <c r="AU129" i="38"/>
  <c r="AU151" i="38" s="1"/>
  <c r="AZ196" i="31"/>
  <c r="AY214" i="31"/>
  <c r="AY56" i="32"/>
  <c r="AX74" i="32"/>
  <c r="AY49" i="16" s="1"/>
  <c r="AU76" i="38"/>
  <c r="AU126" i="38"/>
  <c r="AU148" i="38" s="1"/>
  <c r="AW53" i="39"/>
  <c r="AW64" i="39"/>
  <c r="AW114" i="39"/>
  <c r="AW136" i="39" s="1"/>
  <c r="AW114" i="16"/>
  <c r="AW136" i="16" s="1"/>
  <c r="AW53" i="16"/>
  <c r="AW64" i="16"/>
  <c r="AW138" i="32"/>
  <c r="AX50" i="16" s="1"/>
  <c r="AX120" i="32"/>
  <c r="AY70" i="38"/>
  <c r="AY120" i="38"/>
  <c r="AY142" i="38" s="1"/>
  <c r="AY74" i="31"/>
  <c r="AZ56" i="31"/>
  <c r="AX71" i="16"/>
  <c r="AX121" i="16"/>
  <c r="AX143" i="16" s="1"/>
  <c r="AX70" i="16"/>
  <c r="AX120" i="16"/>
  <c r="AX142" i="16" s="1"/>
  <c r="AX123" i="39"/>
  <c r="AX145" i="39" s="1"/>
  <c r="AX73" i="39"/>
  <c r="AW121" i="39"/>
  <c r="AW143" i="39" s="1"/>
  <c r="AW71" i="39"/>
  <c r="AW214" i="32"/>
  <c r="AX49" i="38" s="1"/>
  <c r="AX196" i="32"/>
  <c r="AX73" i="16"/>
  <c r="AX123" i="16"/>
  <c r="AX145" i="16" s="1"/>
  <c r="AY120" i="39"/>
  <c r="AY142" i="39" s="1"/>
  <c r="AY70" i="39"/>
  <c r="AW72" i="16"/>
  <c r="AW122" i="16"/>
  <c r="AW144" i="16" s="1"/>
  <c r="AU128" i="16"/>
  <c r="AU150" i="16" s="1"/>
  <c r="AU78" i="16"/>
  <c r="AY120" i="16"/>
  <c r="AY142" i="16" s="1"/>
  <c r="AY70" i="16"/>
  <c r="AV52" i="39"/>
  <c r="AV63" i="39"/>
  <c r="AV113" i="39"/>
  <c r="AV135" i="39" s="1"/>
  <c r="AX122" i="38"/>
  <c r="AX144" i="38" s="1"/>
  <c r="AX72" i="38"/>
  <c r="AW122" i="39"/>
  <c r="AW144" i="39" s="1"/>
  <c r="AW72" i="39"/>
  <c r="AW271" i="30"/>
  <c r="AX42" i="38" s="1"/>
  <c r="AW210" i="30"/>
  <c r="AX40" i="38" s="1"/>
  <c r="AX192" i="30"/>
  <c r="AU124" i="38"/>
  <c r="AU146" i="38" s="1"/>
  <c r="AU74" i="38"/>
  <c r="AY354" i="31"/>
  <c r="AZ336" i="31"/>
  <c r="AY138" i="31"/>
  <c r="AZ120" i="31"/>
  <c r="AY278" i="31"/>
  <c r="AZ260" i="31"/>
  <c r="AV65" i="39"/>
  <c r="AV115" i="39"/>
  <c r="AV137" i="39" s="1"/>
  <c r="AV54" i="39"/>
  <c r="AV118" i="38"/>
  <c r="AV140" i="38" s="1"/>
  <c r="AV68" i="38"/>
  <c r="AV57" i="38"/>
  <c r="AV56" i="39"/>
  <c r="AV67" i="39"/>
  <c r="AV117" i="39"/>
  <c r="AV139" i="39" s="1"/>
  <c r="AV66" i="16"/>
  <c r="AV116" i="16"/>
  <c r="AV138" i="16" s="1"/>
  <c r="AV55" i="16"/>
  <c r="AV117" i="38"/>
  <c r="AV139" i="38" s="1"/>
  <c r="AV56" i="38"/>
  <c r="AV67" i="38"/>
  <c r="AV117" i="16"/>
  <c r="AV139" i="16" s="1"/>
  <c r="AV67" i="16"/>
  <c r="AV56" i="16"/>
  <c r="AW71" i="38"/>
  <c r="AW121" i="38"/>
  <c r="AW143" i="38" s="1"/>
  <c r="AV119" i="39"/>
  <c r="AV141" i="39" s="1"/>
  <c r="AV69" i="39"/>
  <c r="AV116" i="38"/>
  <c r="AV138" i="38" s="1"/>
  <c r="AV66" i="38"/>
  <c r="AV55" i="38"/>
  <c r="AU77" i="16"/>
  <c r="AU127" i="16"/>
  <c r="AU149" i="16" s="1"/>
  <c r="AU126" i="39"/>
  <c r="AU148" i="39" s="1"/>
  <c r="AU76" i="39"/>
  <c r="AW112" i="38"/>
  <c r="AW134" i="38" s="1"/>
  <c r="AW45" i="38"/>
  <c r="AW41" i="38"/>
  <c r="AW47" i="38"/>
  <c r="AW46" i="38"/>
  <c r="AW43" i="38"/>
  <c r="AW62" i="38"/>
  <c r="AW44" i="38"/>
  <c r="AV75" i="16"/>
  <c r="AV125" i="16"/>
  <c r="AV147" i="16" s="1"/>
  <c r="AX120" i="38"/>
  <c r="AX142" i="38" s="1"/>
  <c r="AX70" i="38"/>
  <c r="AV125" i="38"/>
  <c r="AV147" i="38" s="1"/>
  <c r="AV75" i="38"/>
  <c r="AX151" i="33"/>
  <c r="AY51" i="38" s="1"/>
  <c r="AY133" i="33"/>
  <c r="AU77" i="38"/>
  <c r="AU127" i="38"/>
  <c r="AU149" i="38" s="1"/>
  <c r="AV54" i="38"/>
  <c r="AV65" i="38"/>
  <c r="AV115" i="38"/>
  <c r="AV137" i="38" s="1"/>
  <c r="AV113" i="16"/>
  <c r="AV135" i="16" s="1"/>
  <c r="AV63" i="16"/>
  <c r="AV52" i="16"/>
  <c r="AW418" i="32"/>
  <c r="AX50" i="39" s="1"/>
  <c r="AX400" i="32"/>
  <c r="AU129" i="16"/>
  <c r="AU151" i="16" s="1"/>
  <c r="AU79" i="16"/>
  <c r="AV57" i="39"/>
  <c r="AV118" i="39"/>
  <c r="AV140" i="39" s="1"/>
  <c r="AV68" i="39"/>
  <c r="AV115" i="16"/>
  <c r="AV137" i="16" s="1"/>
  <c r="AV65" i="16"/>
  <c r="AV54" i="16"/>
  <c r="AV55" i="39"/>
  <c r="AV116" i="39"/>
  <c r="AV138" i="39" s="1"/>
  <c r="AV66" i="39"/>
  <c r="AU79" i="39"/>
  <c r="AU129" i="39"/>
  <c r="AU151" i="39" s="1"/>
  <c r="AV119" i="38"/>
  <c r="AV141" i="38" s="1"/>
  <c r="AV69" i="38"/>
  <c r="AV68" i="16"/>
  <c r="AV118" i="16"/>
  <c r="AV140" i="16" s="1"/>
  <c r="AV57" i="16"/>
  <c r="AW114" i="38"/>
  <c r="AW136" i="38" s="1"/>
  <c r="AW64" i="38"/>
  <c r="AW53" i="38"/>
  <c r="AU128" i="39"/>
  <c r="AU150" i="39" s="1"/>
  <c r="AU78" i="39"/>
  <c r="AX123" i="38"/>
  <c r="AX145" i="38" s="1"/>
  <c r="AX73" i="38"/>
  <c r="AW134" i="30"/>
  <c r="AX42" i="16" s="1"/>
  <c r="AW73" i="30"/>
  <c r="AX40" i="16" s="1"/>
  <c r="AX55" i="30"/>
  <c r="AU74" i="39"/>
  <c r="AU124" i="39"/>
  <c r="AU146" i="39" s="1"/>
  <c r="AX74" i="33"/>
  <c r="AY51" i="16" s="1"/>
  <c r="AY56" i="33"/>
  <c r="AV113" i="38"/>
  <c r="AV135" i="38" s="1"/>
  <c r="AV63" i="38"/>
  <c r="AV52" i="38"/>
  <c r="AV125" i="39"/>
  <c r="AV147" i="39" s="1"/>
  <c r="AV75" i="39"/>
  <c r="AY260" i="32"/>
  <c r="AX278" i="32"/>
  <c r="AY50" i="38" s="1"/>
  <c r="AX228" i="33"/>
  <c r="AY51" i="39" s="1"/>
  <c r="AY210" i="33"/>
  <c r="AY418" i="31"/>
  <c r="AZ400" i="31"/>
  <c r="AU78" i="38"/>
  <c r="AU128" i="38"/>
  <c r="AU150" i="38" s="1"/>
  <c r="AZ48" i="16" l="1"/>
  <c r="AW119" i="16"/>
  <c r="AW141" i="16" s="1"/>
  <c r="AW69" i="16"/>
  <c r="AY228" i="33"/>
  <c r="AZ51" i="39" s="1"/>
  <c r="AZ210" i="33"/>
  <c r="AV77" i="39"/>
  <c r="AV127" i="39"/>
  <c r="AV149" i="39" s="1"/>
  <c r="AV126" i="38"/>
  <c r="AV148" i="38" s="1"/>
  <c r="AV76" i="38"/>
  <c r="AW113" i="38"/>
  <c r="AW135" i="38" s="1"/>
  <c r="AW52" i="38"/>
  <c r="AW63" i="38"/>
  <c r="AZ278" i="31"/>
  <c r="BA260" i="31"/>
  <c r="AX271" i="30"/>
  <c r="AY42" i="38" s="1"/>
  <c r="AX210" i="30"/>
  <c r="AY40" i="38" s="1"/>
  <c r="AY192" i="30"/>
  <c r="AW69" i="39"/>
  <c r="AW119" i="39"/>
  <c r="AW141" i="39" s="1"/>
  <c r="AV126" i="16"/>
  <c r="AV148" i="16" s="1"/>
  <c r="AV76" i="16"/>
  <c r="AY400" i="32"/>
  <c r="AX418" i="32"/>
  <c r="AY50" i="39" s="1"/>
  <c r="AW56" i="38"/>
  <c r="AW117" i="38"/>
  <c r="AW139" i="38" s="1"/>
  <c r="AW67" i="38"/>
  <c r="AV128" i="39"/>
  <c r="AV150" i="39" s="1"/>
  <c r="AV78" i="39"/>
  <c r="AX112" i="38"/>
  <c r="AX134" i="38" s="1"/>
  <c r="AX41" i="38"/>
  <c r="AX47" i="38"/>
  <c r="AX43" i="38"/>
  <c r="AX46" i="38"/>
  <c r="AX45" i="38"/>
  <c r="AX44" i="38"/>
  <c r="AX62" i="38"/>
  <c r="AV74" i="39"/>
  <c r="AV124" i="39"/>
  <c r="AV146" i="39" s="1"/>
  <c r="AW125" i="39"/>
  <c r="AW147" i="39" s="1"/>
  <c r="AW75" i="39"/>
  <c r="AW63" i="39"/>
  <c r="AW113" i="39"/>
  <c r="AW135" i="39" s="1"/>
  <c r="AW52" i="39"/>
  <c r="AZ214" i="31"/>
  <c r="BA196" i="31"/>
  <c r="AZ138" i="31"/>
  <c r="BA120" i="31"/>
  <c r="AX114" i="38"/>
  <c r="AX136" i="38" s="1"/>
  <c r="AX53" i="38"/>
  <c r="AX64" i="38"/>
  <c r="AX138" i="32"/>
  <c r="AY50" i="16" s="1"/>
  <c r="AY120" i="32"/>
  <c r="AW57" i="16"/>
  <c r="AW68" i="16"/>
  <c r="AW118" i="16"/>
  <c r="AW140" i="16" s="1"/>
  <c r="AX354" i="32"/>
  <c r="AY49" i="39" s="1"/>
  <c r="AY336" i="32"/>
  <c r="AY74" i="33"/>
  <c r="AZ51" i="16" s="1"/>
  <c r="AZ56" i="33"/>
  <c r="AX122" i="39"/>
  <c r="AX144" i="39" s="1"/>
  <c r="AX72" i="39"/>
  <c r="AV128" i="38"/>
  <c r="AV150" i="38" s="1"/>
  <c r="AV78" i="38"/>
  <c r="AZ260" i="32"/>
  <c r="AY278" i="32"/>
  <c r="AZ50" i="38" s="1"/>
  <c r="AV124" i="16"/>
  <c r="AV146" i="16" s="1"/>
  <c r="AV74" i="16"/>
  <c r="AZ133" i="33"/>
  <c r="AY151" i="33"/>
  <c r="AZ51" i="38" s="1"/>
  <c r="AW66" i="38"/>
  <c r="AW116" i="38"/>
  <c r="AW138" i="38" s="1"/>
  <c r="AW55" i="38"/>
  <c r="AX72" i="16"/>
  <c r="AX122" i="16"/>
  <c r="AX144" i="16" s="1"/>
  <c r="AW115" i="16"/>
  <c r="AW137" i="16" s="1"/>
  <c r="AW65" i="16"/>
  <c r="AW54" i="16"/>
  <c r="AW54" i="39"/>
  <c r="AW115" i="39"/>
  <c r="AW137" i="39" s="1"/>
  <c r="AW65" i="39"/>
  <c r="AX71" i="39"/>
  <c r="AX121" i="39"/>
  <c r="AX143" i="39" s="1"/>
  <c r="AX53" i="16"/>
  <c r="AX114" i="16"/>
  <c r="AX136" i="16" s="1"/>
  <c r="AX64" i="16"/>
  <c r="AV77" i="38"/>
  <c r="AV127" i="38"/>
  <c r="AV149" i="38" s="1"/>
  <c r="AY73" i="16"/>
  <c r="AY123" i="16"/>
  <c r="AY145" i="16" s="1"/>
  <c r="AV129" i="38"/>
  <c r="AV151" i="38" s="1"/>
  <c r="AV79" i="38"/>
  <c r="AW75" i="38"/>
  <c r="AW125" i="38"/>
  <c r="AW147" i="38" s="1"/>
  <c r="AY73" i="38"/>
  <c r="AY123" i="38"/>
  <c r="AY145" i="38" s="1"/>
  <c r="AV127" i="16"/>
  <c r="AV149" i="16" s="1"/>
  <c r="AV77" i="16"/>
  <c r="BA336" i="31"/>
  <c r="AZ354" i="31"/>
  <c r="AX214" i="32"/>
  <c r="AY49" i="38" s="1"/>
  <c r="AY196" i="32"/>
  <c r="AY71" i="16"/>
  <c r="AY121" i="16"/>
  <c r="AY143" i="16" s="1"/>
  <c r="AW52" i="16"/>
  <c r="AW63" i="16"/>
  <c r="AW113" i="16"/>
  <c r="AW135" i="16" s="1"/>
  <c r="AW57" i="39"/>
  <c r="AW68" i="39"/>
  <c r="AW118" i="39"/>
  <c r="AW140" i="39" s="1"/>
  <c r="AX347" i="30"/>
  <c r="AY40" i="39" s="1"/>
  <c r="AY329" i="30"/>
  <c r="AX408" i="30"/>
  <c r="AY42" i="39" s="1"/>
  <c r="AV129" i="16"/>
  <c r="AV151" i="16" s="1"/>
  <c r="AV79" i="16"/>
  <c r="AY72" i="38"/>
  <c r="AY122" i="38"/>
  <c r="AY144" i="38" s="1"/>
  <c r="AX73" i="30"/>
  <c r="AY40" i="16" s="1"/>
  <c r="AX134" i="30"/>
  <c r="AY42" i="16" s="1"/>
  <c r="AY55" i="30"/>
  <c r="AW54" i="38"/>
  <c r="AW65" i="38"/>
  <c r="AW115" i="38"/>
  <c r="AW137" i="38" s="1"/>
  <c r="AV76" i="39"/>
  <c r="AV126" i="39"/>
  <c r="AV148" i="39" s="1"/>
  <c r="AZ48" i="39"/>
  <c r="AX71" i="38"/>
  <c r="AX121" i="38"/>
  <c r="AX143" i="38" s="1"/>
  <c r="AW75" i="16"/>
  <c r="AW125" i="16"/>
  <c r="AW147" i="16" s="1"/>
  <c r="AY74" i="32"/>
  <c r="AZ49" i="16" s="1"/>
  <c r="AZ56" i="32"/>
  <c r="AW117" i="16"/>
  <c r="AW139" i="16" s="1"/>
  <c r="AW67" i="16"/>
  <c r="AW56" i="16"/>
  <c r="AW56" i="39"/>
  <c r="AW117" i="39"/>
  <c r="AW139" i="39" s="1"/>
  <c r="AW67" i="39"/>
  <c r="AX45" i="39"/>
  <c r="AX62" i="39"/>
  <c r="AX112" i="39"/>
  <c r="AX134" i="39" s="1"/>
  <c r="AX46" i="39"/>
  <c r="AX44" i="39"/>
  <c r="AX41" i="39"/>
  <c r="AX43" i="39"/>
  <c r="AX47" i="39"/>
  <c r="AW119" i="38"/>
  <c r="AW141" i="38" s="1"/>
  <c r="AW69" i="38"/>
  <c r="AZ70" i="16"/>
  <c r="AZ120" i="16"/>
  <c r="AZ142" i="16" s="1"/>
  <c r="AY123" i="39"/>
  <c r="AY145" i="39" s="1"/>
  <c r="AY73" i="39"/>
  <c r="AZ418" i="31"/>
  <c r="BA400" i="31"/>
  <c r="AV74" i="38"/>
  <c r="AV124" i="38"/>
  <c r="AV146" i="38" s="1"/>
  <c r="AX41" i="16"/>
  <c r="AX47" i="16"/>
  <c r="AX45" i="16"/>
  <c r="AX43" i="16"/>
  <c r="AX46" i="16"/>
  <c r="AX44" i="16"/>
  <c r="AX62" i="16"/>
  <c r="AX112" i="16"/>
  <c r="AX134" i="16" s="1"/>
  <c r="AV79" i="39"/>
  <c r="AV129" i="39"/>
  <c r="AV151" i="39" s="1"/>
  <c r="AW68" i="38"/>
  <c r="AW57" i="38"/>
  <c r="AW118" i="38"/>
  <c r="AW140" i="38" s="1"/>
  <c r="AV128" i="16"/>
  <c r="AV150" i="16" s="1"/>
  <c r="AV78" i="16"/>
  <c r="AZ74" i="31"/>
  <c r="BA56" i="31"/>
  <c r="AZ48" i="38"/>
  <c r="AW116" i="16"/>
  <c r="AW138" i="16" s="1"/>
  <c r="AW66" i="16"/>
  <c r="AW55" i="16"/>
  <c r="AW116" i="39"/>
  <c r="AW138" i="39" s="1"/>
  <c r="AW55" i="39"/>
  <c r="AW66" i="39"/>
  <c r="AX53" i="39"/>
  <c r="AX114" i="39"/>
  <c r="AX136" i="39" s="1"/>
  <c r="AX64" i="39"/>
  <c r="BA48" i="16" l="1"/>
  <c r="AX55" i="16"/>
  <c r="AX66" i="16"/>
  <c r="AX116" i="16"/>
  <c r="AX138" i="16" s="1"/>
  <c r="AZ72" i="38"/>
  <c r="AZ122" i="38"/>
  <c r="AZ144" i="38" s="1"/>
  <c r="AX54" i="39"/>
  <c r="AX65" i="39"/>
  <c r="AX115" i="39"/>
  <c r="AX137" i="39" s="1"/>
  <c r="AW126" i="38"/>
  <c r="AW148" i="38" s="1"/>
  <c r="AW76" i="38"/>
  <c r="AY114" i="39"/>
  <c r="AY136" i="39" s="1"/>
  <c r="AY64" i="39"/>
  <c r="AY53" i="39"/>
  <c r="AW124" i="16"/>
  <c r="AW146" i="16" s="1"/>
  <c r="AW74" i="16"/>
  <c r="AW77" i="38"/>
  <c r="AW127" i="38"/>
  <c r="AW149" i="38" s="1"/>
  <c r="BA260" i="32"/>
  <c r="AZ278" i="32"/>
  <c r="BA50" i="38" s="1"/>
  <c r="AY121" i="39"/>
  <c r="AY143" i="39" s="1"/>
  <c r="AY71" i="39"/>
  <c r="AX115" i="38"/>
  <c r="AX137" i="38" s="1"/>
  <c r="AX65" i="38"/>
  <c r="AX54" i="38"/>
  <c r="AW78" i="38"/>
  <c r="AW128" i="38"/>
  <c r="AW150" i="38" s="1"/>
  <c r="AY46" i="38"/>
  <c r="AY44" i="38"/>
  <c r="AY45" i="38"/>
  <c r="AY112" i="38"/>
  <c r="AY134" i="38" s="1"/>
  <c r="AY47" i="38"/>
  <c r="AY43" i="38"/>
  <c r="AY62" i="38"/>
  <c r="AY41" i="38"/>
  <c r="AX125" i="38"/>
  <c r="AX147" i="38" s="1"/>
  <c r="AX75" i="38"/>
  <c r="AY134" i="30"/>
  <c r="AZ42" i="16" s="1"/>
  <c r="AY73" i="30"/>
  <c r="AZ40" i="16" s="1"/>
  <c r="AZ55" i="30"/>
  <c r="AY408" i="30"/>
  <c r="AZ42" i="39" s="1"/>
  <c r="AY347" i="30"/>
  <c r="AZ40" i="39" s="1"/>
  <c r="AZ329" i="30"/>
  <c r="BA138" i="31"/>
  <c r="BB120" i="31"/>
  <c r="AX69" i="38"/>
  <c r="AX119" i="38"/>
  <c r="AX141" i="38" s="1"/>
  <c r="AY72" i="39"/>
  <c r="AY122" i="39"/>
  <c r="AY144" i="39" s="1"/>
  <c r="AY114" i="38"/>
  <c r="AY136" i="38" s="1"/>
  <c r="AY53" i="38"/>
  <c r="AY64" i="38"/>
  <c r="AY271" i="30"/>
  <c r="AZ42" i="38" s="1"/>
  <c r="AY210" i="30"/>
  <c r="AZ40" i="38" s="1"/>
  <c r="AZ192" i="30"/>
  <c r="AY64" i="16"/>
  <c r="AY53" i="16"/>
  <c r="AY114" i="16"/>
  <c r="AY136" i="16" s="1"/>
  <c r="AY44" i="39"/>
  <c r="AY43" i="39"/>
  <c r="AY47" i="39"/>
  <c r="AY46" i="39"/>
  <c r="AY41" i="39"/>
  <c r="AY45" i="39"/>
  <c r="AY62" i="39"/>
  <c r="AY112" i="39"/>
  <c r="AY134" i="39" s="1"/>
  <c r="AW126" i="39"/>
  <c r="AW148" i="39" s="1"/>
  <c r="AW76" i="39"/>
  <c r="AX113" i="38"/>
  <c r="AX135" i="38" s="1"/>
  <c r="AX63" i="38"/>
  <c r="AX52" i="38"/>
  <c r="AY418" i="32"/>
  <c r="AZ50" i="39" s="1"/>
  <c r="AZ400" i="32"/>
  <c r="BA278" i="31"/>
  <c r="BB260" i="31"/>
  <c r="AX113" i="39"/>
  <c r="AX135" i="39" s="1"/>
  <c r="AX63" i="39"/>
  <c r="AX52" i="39"/>
  <c r="AZ70" i="38"/>
  <c r="AZ120" i="38"/>
  <c r="AZ142" i="38" s="1"/>
  <c r="AX68" i="39"/>
  <c r="AX118" i="39"/>
  <c r="AX140" i="39" s="1"/>
  <c r="AX57" i="39"/>
  <c r="AY112" i="16"/>
  <c r="AY134" i="16" s="1"/>
  <c r="AY62" i="16"/>
  <c r="AY46" i="16"/>
  <c r="AY45" i="16"/>
  <c r="AY47" i="16"/>
  <c r="AY44" i="16"/>
  <c r="AY43" i="16"/>
  <c r="AY41" i="16"/>
  <c r="AY214" i="32"/>
  <c r="AZ49" i="38" s="1"/>
  <c r="AZ196" i="32"/>
  <c r="AW76" i="16"/>
  <c r="AW126" i="16"/>
  <c r="AW148" i="16" s="1"/>
  <c r="AZ123" i="38"/>
  <c r="AZ145" i="38" s="1"/>
  <c r="AZ73" i="38"/>
  <c r="AW129" i="16"/>
  <c r="AW151" i="16" s="1"/>
  <c r="AW79" i="16"/>
  <c r="BA214" i="31"/>
  <c r="BB196" i="31"/>
  <c r="BA210" i="33"/>
  <c r="AZ228" i="33"/>
  <c r="BA51" i="39" s="1"/>
  <c r="AY354" i="32"/>
  <c r="AZ49" i="39" s="1"/>
  <c r="AZ336" i="32"/>
  <c r="AX115" i="16"/>
  <c r="AX137" i="16" s="1"/>
  <c r="AX65" i="16"/>
  <c r="AX54" i="16"/>
  <c r="AW128" i="39"/>
  <c r="AW150" i="39" s="1"/>
  <c r="AW78" i="39"/>
  <c r="AX56" i="16"/>
  <c r="AX67" i="16"/>
  <c r="AX117" i="16"/>
  <c r="AX139" i="16" s="1"/>
  <c r="AZ70" i="39"/>
  <c r="AZ120" i="39"/>
  <c r="AZ142" i="39" s="1"/>
  <c r="AX125" i="39"/>
  <c r="AX147" i="39" s="1"/>
  <c r="AX75" i="39"/>
  <c r="AX63" i="16"/>
  <c r="AX52" i="16"/>
  <c r="AX113" i="16"/>
  <c r="AX135" i="16" s="1"/>
  <c r="AY71" i="38"/>
  <c r="AY121" i="38"/>
  <c r="AY143" i="38" s="1"/>
  <c r="AZ151" i="33"/>
  <c r="BA51" i="38" s="1"/>
  <c r="BA133" i="33"/>
  <c r="AY138" i="32"/>
  <c r="AZ50" i="16" s="1"/>
  <c r="AZ120" i="32"/>
  <c r="BA48" i="38"/>
  <c r="AZ123" i="39"/>
  <c r="AZ145" i="39" s="1"/>
  <c r="AZ73" i="39"/>
  <c r="AX119" i="39"/>
  <c r="AX141" i="39" s="1"/>
  <c r="AX69" i="39"/>
  <c r="AX57" i="38"/>
  <c r="AX68" i="38"/>
  <c r="AX118" i="38"/>
  <c r="AX140" i="38" s="1"/>
  <c r="AW127" i="16"/>
  <c r="AW149" i="16" s="1"/>
  <c r="AW77" i="16"/>
  <c r="AW79" i="38"/>
  <c r="AW129" i="38"/>
  <c r="AW151" i="38" s="1"/>
  <c r="AW78" i="16"/>
  <c r="AW128" i="16"/>
  <c r="AW150" i="16" s="1"/>
  <c r="AX119" i="16"/>
  <c r="AX141" i="16" s="1"/>
  <c r="AX69" i="16"/>
  <c r="BA120" i="16"/>
  <c r="BA142" i="16" s="1"/>
  <c r="BA70" i="16"/>
  <c r="AZ74" i="32"/>
  <c r="BA49" i="16" s="1"/>
  <c r="BA56" i="32"/>
  <c r="AW79" i="39"/>
  <c r="AW129" i="39"/>
  <c r="AW151" i="39" s="1"/>
  <c r="BA48" i="39"/>
  <c r="AX75" i="16"/>
  <c r="AX125" i="16"/>
  <c r="AX147" i="16" s="1"/>
  <c r="AZ74" i="33"/>
  <c r="BA51" i="16" s="1"/>
  <c r="BA56" i="33"/>
  <c r="AY122" i="16"/>
  <c r="AY144" i="16" s="1"/>
  <c r="AY72" i="16"/>
  <c r="AW124" i="39"/>
  <c r="AW146" i="39" s="1"/>
  <c r="AW74" i="39"/>
  <c r="AX55" i="38"/>
  <c r="AX66" i="38"/>
  <c r="AX116" i="38"/>
  <c r="AX138" i="38" s="1"/>
  <c r="AW74" i="38"/>
  <c r="AW124" i="38"/>
  <c r="AW146" i="38" s="1"/>
  <c r="BA418" i="31"/>
  <c r="BB400" i="31"/>
  <c r="AX57" i="16"/>
  <c r="AX118" i="16"/>
  <c r="AX140" i="16" s="1"/>
  <c r="AX68" i="16"/>
  <c r="AX66" i="39"/>
  <c r="AX116" i="39"/>
  <c r="AX138" i="39" s="1"/>
  <c r="AX55" i="39"/>
  <c r="BA74" i="31"/>
  <c r="BB48" i="16" s="1"/>
  <c r="BB56" i="31"/>
  <c r="AW77" i="39"/>
  <c r="AW127" i="39"/>
  <c r="AW149" i="39" s="1"/>
  <c r="AX56" i="39"/>
  <c r="AX67" i="39"/>
  <c r="AX117" i="39"/>
  <c r="AX139" i="39" s="1"/>
  <c r="AZ71" i="16"/>
  <c r="AZ121" i="16"/>
  <c r="AZ143" i="16" s="1"/>
  <c r="BA354" i="31"/>
  <c r="BB48" i="39" s="1"/>
  <c r="BB336" i="31"/>
  <c r="AZ123" i="16"/>
  <c r="AZ145" i="16" s="1"/>
  <c r="AZ73" i="16"/>
  <c r="AX56" i="38"/>
  <c r="AX117" i="38"/>
  <c r="AX139" i="38" s="1"/>
  <c r="AX67" i="38"/>
  <c r="BB48" i="38" l="1"/>
  <c r="AX126" i="38"/>
  <c r="AX148" i="38" s="1"/>
  <c r="AX76" i="38"/>
  <c r="AX128" i="38"/>
  <c r="AX150" i="38" s="1"/>
  <c r="AX78" i="38"/>
  <c r="BA123" i="16"/>
  <c r="BA145" i="16" s="1"/>
  <c r="BA73" i="16"/>
  <c r="AZ71" i="39"/>
  <c r="AZ121" i="39"/>
  <c r="AZ143" i="39" s="1"/>
  <c r="AY119" i="16"/>
  <c r="AY141" i="16" s="1"/>
  <c r="AY69" i="16"/>
  <c r="AZ122" i="39"/>
  <c r="AZ144" i="39" s="1"/>
  <c r="AZ72" i="39"/>
  <c r="AY56" i="39"/>
  <c r="AY67" i="39"/>
  <c r="AY117" i="39"/>
  <c r="AY139" i="39" s="1"/>
  <c r="AZ134" i="30"/>
  <c r="BA42" i="16" s="1"/>
  <c r="AZ73" i="30"/>
  <c r="BA40" i="16" s="1"/>
  <c r="BA55" i="30"/>
  <c r="AY69" i="38"/>
  <c r="AY119" i="38"/>
  <c r="AY141" i="38" s="1"/>
  <c r="AZ418" i="32"/>
  <c r="BA50" i="39" s="1"/>
  <c r="BA400" i="32"/>
  <c r="AX128" i="39"/>
  <c r="AX150" i="39" s="1"/>
  <c r="AX78" i="39"/>
  <c r="BA120" i="38"/>
  <c r="BA142" i="38" s="1"/>
  <c r="BA70" i="38"/>
  <c r="AX74" i="16"/>
  <c r="AX124" i="16"/>
  <c r="AX146" i="16" s="1"/>
  <c r="AX128" i="16"/>
  <c r="AX150" i="16" s="1"/>
  <c r="AX78" i="16"/>
  <c r="BA123" i="39"/>
  <c r="BA145" i="39" s="1"/>
  <c r="BA73" i="39"/>
  <c r="AY117" i="16"/>
  <c r="AY139" i="16" s="1"/>
  <c r="AY56" i="16"/>
  <c r="AY67" i="16"/>
  <c r="AX124" i="38"/>
  <c r="AX146" i="38" s="1"/>
  <c r="AX74" i="38"/>
  <c r="AY52" i="39"/>
  <c r="AY113" i="39"/>
  <c r="AY135" i="39" s="1"/>
  <c r="AY63" i="39"/>
  <c r="AZ271" i="30"/>
  <c r="BA42" i="38" s="1"/>
  <c r="BA192" i="30"/>
  <c r="AZ210" i="30"/>
  <c r="BA40" i="38" s="1"/>
  <c r="AZ112" i="16"/>
  <c r="AZ134" i="16" s="1"/>
  <c r="AZ43" i="16"/>
  <c r="AZ41" i="16"/>
  <c r="AZ44" i="16"/>
  <c r="AZ62" i="16"/>
  <c r="AZ47" i="16"/>
  <c r="AZ45" i="16"/>
  <c r="AZ46" i="16"/>
  <c r="AX76" i="39"/>
  <c r="AX126" i="39"/>
  <c r="AX148" i="39" s="1"/>
  <c r="BA74" i="33"/>
  <c r="BB51" i="16" s="1"/>
  <c r="BB56" i="33"/>
  <c r="AY116" i="16"/>
  <c r="AY138" i="16" s="1"/>
  <c r="AY66" i="16"/>
  <c r="AY55" i="16"/>
  <c r="AZ138" i="32"/>
  <c r="BA50" i="16" s="1"/>
  <c r="BA120" i="32"/>
  <c r="BA228" i="33"/>
  <c r="BB51" i="39" s="1"/>
  <c r="BB210" i="33"/>
  <c r="AY68" i="16"/>
  <c r="AY118" i="16"/>
  <c r="AY140" i="16" s="1"/>
  <c r="AY57" i="16"/>
  <c r="AX124" i="39"/>
  <c r="AX146" i="39" s="1"/>
  <c r="AX74" i="39"/>
  <c r="AY118" i="39"/>
  <c r="AY140" i="39" s="1"/>
  <c r="AY57" i="39"/>
  <c r="AY68" i="39"/>
  <c r="AZ45" i="38"/>
  <c r="AZ47" i="38"/>
  <c r="AZ41" i="38"/>
  <c r="AZ46" i="38"/>
  <c r="AZ44" i="38"/>
  <c r="AZ112" i="38"/>
  <c r="AZ134" i="38" s="1"/>
  <c r="AZ62" i="38"/>
  <c r="AZ43" i="38"/>
  <c r="AZ114" i="16"/>
  <c r="AZ136" i="16" s="1"/>
  <c r="AZ53" i="16"/>
  <c r="AZ64" i="16"/>
  <c r="AY56" i="38"/>
  <c r="AY67" i="38"/>
  <c r="AY117" i="38"/>
  <c r="AY139" i="38" s="1"/>
  <c r="AY125" i="39"/>
  <c r="AY147" i="39" s="1"/>
  <c r="AY75" i="39"/>
  <c r="AZ354" i="32"/>
  <c r="BA49" i="39" s="1"/>
  <c r="BA336" i="32"/>
  <c r="BC336" i="31"/>
  <c r="BB354" i="31"/>
  <c r="AZ72" i="16"/>
  <c r="AZ122" i="16"/>
  <c r="AZ144" i="16" s="1"/>
  <c r="BC196" i="31"/>
  <c r="BB214" i="31"/>
  <c r="AZ214" i="32"/>
  <c r="BA49" i="38" s="1"/>
  <c r="BA196" i="32"/>
  <c r="AY119" i="39"/>
  <c r="AY141" i="39" s="1"/>
  <c r="AY69" i="39"/>
  <c r="AZ53" i="38"/>
  <c r="AZ114" i="38"/>
  <c r="AZ136" i="38" s="1"/>
  <c r="AZ64" i="38"/>
  <c r="BC120" i="31"/>
  <c r="BB138" i="31"/>
  <c r="AY66" i="38"/>
  <c r="AY116" i="38"/>
  <c r="AY138" i="38" s="1"/>
  <c r="AY55" i="38"/>
  <c r="AZ114" i="39"/>
  <c r="AZ136" i="39" s="1"/>
  <c r="AZ64" i="39"/>
  <c r="AZ53" i="39"/>
  <c r="BB74" i="31"/>
  <c r="BC56" i="31"/>
  <c r="BB418" i="31"/>
  <c r="BC400" i="31"/>
  <c r="AX79" i="38"/>
  <c r="AX129" i="38"/>
  <c r="AX151" i="38" s="1"/>
  <c r="BA151" i="33"/>
  <c r="BB51" i="38" s="1"/>
  <c r="BB133" i="33"/>
  <c r="AX76" i="16"/>
  <c r="AX126" i="16"/>
  <c r="AX148" i="16" s="1"/>
  <c r="BB120" i="38"/>
  <c r="BB142" i="38" s="1"/>
  <c r="BB70" i="38"/>
  <c r="AZ71" i="38"/>
  <c r="AZ121" i="38"/>
  <c r="AZ143" i="38" s="1"/>
  <c r="AY115" i="39"/>
  <c r="AY137" i="39" s="1"/>
  <c r="AY65" i="39"/>
  <c r="AY54" i="39"/>
  <c r="AY57" i="38"/>
  <c r="AY68" i="38"/>
  <c r="AY118" i="38"/>
  <c r="AY140" i="38" s="1"/>
  <c r="BA122" i="38"/>
  <c r="BA144" i="38" s="1"/>
  <c r="BA72" i="38"/>
  <c r="AY125" i="16"/>
  <c r="AY147" i="16" s="1"/>
  <c r="AY75" i="16"/>
  <c r="AX127" i="38"/>
  <c r="AX149" i="38" s="1"/>
  <c r="AX77" i="38"/>
  <c r="BB120" i="39"/>
  <c r="BB142" i="39" s="1"/>
  <c r="BB70" i="39"/>
  <c r="BA123" i="38"/>
  <c r="BA145" i="38" s="1"/>
  <c r="BA73" i="38"/>
  <c r="AY52" i="16"/>
  <c r="AY113" i="16"/>
  <c r="AY135" i="16" s="1"/>
  <c r="AY63" i="16"/>
  <c r="AX129" i="39"/>
  <c r="AX151" i="39" s="1"/>
  <c r="AX79" i="39"/>
  <c r="BB278" i="31"/>
  <c r="BC260" i="31"/>
  <c r="AY66" i="39"/>
  <c r="AY55" i="39"/>
  <c r="AY116" i="39"/>
  <c r="AY138" i="39" s="1"/>
  <c r="AY75" i="38"/>
  <c r="AY125" i="38"/>
  <c r="AY147" i="38" s="1"/>
  <c r="AZ408" i="30"/>
  <c r="BA42" i="39" s="1"/>
  <c r="AZ347" i="30"/>
  <c r="BA40" i="39" s="1"/>
  <c r="BA329" i="30"/>
  <c r="AY52" i="38"/>
  <c r="AY63" i="38"/>
  <c r="AY113" i="38"/>
  <c r="AY135" i="38" s="1"/>
  <c r="BA278" i="32"/>
  <c r="BB50" i="38" s="1"/>
  <c r="BB260" i="32"/>
  <c r="BA71" i="16"/>
  <c r="BA121" i="16"/>
  <c r="BA143" i="16" s="1"/>
  <c r="AY115" i="38"/>
  <c r="AY137" i="38" s="1"/>
  <c r="AY54" i="38"/>
  <c r="AY65" i="38"/>
  <c r="AX129" i="16"/>
  <c r="AX151" i="16" s="1"/>
  <c r="AX79" i="16"/>
  <c r="BA70" i="39"/>
  <c r="BA120" i="39"/>
  <c r="BA142" i="39" s="1"/>
  <c r="BB120" i="16"/>
  <c r="BB142" i="16" s="1"/>
  <c r="BB70" i="16"/>
  <c r="AX77" i="39"/>
  <c r="AX127" i="39"/>
  <c r="AX149" i="39" s="1"/>
  <c r="BB56" i="32"/>
  <c r="BA74" i="32"/>
  <c r="BB49" i="16" s="1"/>
  <c r="AY115" i="16"/>
  <c r="AY137" i="16" s="1"/>
  <c r="AY54" i="16"/>
  <c r="AY65" i="16"/>
  <c r="AZ43" i="39"/>
  <c r="AZ112" i="39"/>
  <c r="AZ134" i="39" s="1"/>
  <c r="AZ62" i="39"/>
  <c r="AZ44" i="39"/>
  <c r="AZ45" i="39"/>
  <c r="AZ47" i="39"/>
  <c r="AZ41" i="39"/>
  <c r="AZ46" i="39"/>
  <c r="AX127" i="16"/>
  <c r="AX149" i="16" s="1"/>
  <c r="AX77" i="16"/>
  <c r="BC48" i="16" l="1"/>
  <c r="AZ52" i="39"/>
  <c r="AZ113" i="39"/>
  <c r="AZ135" i="39" s="1"/>
  <c r="AZ63" i="39"/>
  <c r="BB278" i="32"/>
  <c r="BC50" i="38" s="1"/>
  <c r="BC260" i="32"/>
  <c r="AY129" i="38"/>
  <c r="AY151" i="38" s="1"/>
  <c r="AY79" i="38"/>
  <c r="BC74" i="31"/>
  <c r="BD56" i="31"/>
  <c r="BA121" i="38"/>
  <c r="BA143" i="38" s="1"/>
  <c r="BA71" i="38"/>
  <c r="BA121" i="39"/>
  <c r="BA143" i="39" s="1"/>
  <c r="BA71" i="39"/>
  <c r="AZ56" i="38"/>
  <c r="AZ117" i="38"/>
  <c r="AZ139" i="38" s="1"/>
  <c r="AZ67" i="38"/>
  <c r="BB74" i="33"/>
  <c r="BC51" i="16" s="1"/>
  <c r="BC56" i="33"/>
  <c r="AZ55" i="16"/>
  <c r="AZ116" i="16"/>
  <c r="AZ138" i="16" s="1"/>
  <c r="AZ66" i="16"/>
  <c r="BA53" i="39"/>
  <c r="BA64" i="39"/>
  <c r="BA114" i="39"/>
  <c r="BA136" i="39" s="1"/>
  <c r="AZ117" i="39"/>
  <c r="AZ139" i="39" s="1"/>
  <c r="AZ56" i="39"/>
  <c r="AZ67" i="39"/>
  <c r="BC120" i="16"/>
  <c r="BC142" i="16" s="1"/>
  <c r="BC70" i="16"/>
  <c r="BC138" i="31"/>
  <c r="BD120" i="31"/>
  <c r="BC48" i="38"/>
  <c r="AZ115" i="38"/>
  <c r="AZ137" i="38" s="1"/>
  <c r="AZ65" i="38"/>
  <c r="AZ54" i="38"/>
  <c r="BB228" i="33"/>
  <c r="BC51" i="39" s="1"/>
  <c r="BC210" i="33"/>
  <c r="BB123" i="16"/>
  <c r="BB145" i="16" s="1"/>
  <c r="BB73" i="16"/>
  <c r="AZ52" i="16"/>
  <c r="AZ113" i="16"/>
  <c r="AZ135" i="16" s="1"/>
  <c r="AZ63" i="16"/>
  <c r="AY124" i="39"/>
  <c r="AY146" i="39" s="1"/>
  <c r="AY74" i="39"/>
  <c r="BA418" i="32"/>
  <c r="BB50" i="39" s="1"/>
  <c r="BB400" i="32"/>
  <c r="AY126" i="16"/>
  <c r="AY148" i="16" s="1"/>
  <c r="AY76" i="16"/>
  <c r="AZ119" i="38"/>
  <c r="AZ141" i="38" s="1"/>
  <c r="AZ69" i="38"/>
  <c r="AZ66" i="39"/>
  <c r="AZ116" i="39"/>
  <c r="AZ138" i="39" s="1"/>
  <c r="AZ55" i="39"/>
  <c r="BB151" i="33"/>
  <c r="BC51" i="38" s="1"/>
  <c r="BC133" i="33"/>
  <c r="AZ125" i="39"/>
  <c r="AZ147" i="39" s="1"/>
  <c r="AZ75" i="39"/>
  <c r="BC214" i="31"/>
  <c r="BD196" i="31"/>
  <c r="AY129" i="39"/>
  <c r="AY151" i="39" s="1"/>
  <c r="AY79" i="39"/>
  <c r="BB123" i="39"/>
  <c r="BB145" i="39" s="1"/>
  <c r="BB73" i="39"/>
  <c r="AZ115" i="16"/>
  <c r="AZ137" i="16" s="1"/>
  <c r="AZ65" i="16"/>
  <c r="AZ54" i="16"/>
  <c r="BA122" i="39"/>
  <c r="BA144" i="39" s="1"/>
  <c r="BA72" i="39"/>
  <c r="AY78" i="39"/>
  <c r="AY128" i="39"/>
  <c r="AY150" i="39" s="1"/>
  <c r="BA114" i="16"/>
  <c r="BA136" i="16" s="1"/>
  <c r="BA64" i="16"/>
  <c r="BA53" i="16"/>
  <c r="BB71" i="16"/>
  <c r="BB121" i="16"/>
  <c r="BB143" i="16" s="1"/>
  <c r="AY126" i="39"/>
  <c r="AY148" i="39" s="1"/>
  <c r="AY76" i="39"/>
  <c r="AY77" i="39"/>
  <c r="AY127" i="39"/>
  <c r="AY149" i="39" s="1"/>
  <c r="AY124" i="16"/>
  <c r="AY146" i="16" s="1"/>
  <c r="AY74" i="16"/>
  <c r="BB123" i="38"/>
  <c r="BB145" i="38" s="1"/>
  <c r="BB73" i="38"/>
  <c r="BB120" i="32"/>
  <c r="BA138" i="32"/>
  <c r="BB50" i="16" s="1"/>
  <c r="BA354" i="32"/>
  <c r="BB49" i="39" s="1"/>
  <c r="BB336" i="32"/>
  <c r="BB74" i="32"/>
  <c r="BC49" i="16" s="1"/>
  <c r="BC56" i="32"/>
  <c r="AY126" i="38"/>
  <c r="AY148" i="38" s="1"/>
  <c r="AY76" i="38"/>
  <c r="AY74" i="38"/>
  <c r="AY124" i="38"/>
  <c r="AY146" i="38" s="1"/>
  <c r="AZ125" i="38"/>
  <c r="AZ147" i="38" s="1"/>
  <c r="AZ75" i="38"/>
  <c r="AZ55" i="38"/>
  <c r="AZ66" i="38"/>
  <c r="AZ116" i="38"/>
  <c r="AZ138" i="38" s="1"/>
  <c r="BA122" i="16"/>
  <c r="BA144" i="16" s="1"/>
  <c r="BA72" i="16"/>
  <c r="AZ118" i="16"/>
  <c r="AZ140" i="16" s="1"/>
  <c r="AZ57" i="16"/>
  <c r="AZ68" i="16"/>
  <c r="BA44" i="38"/>
  <c r="BA47" i="38"/>
  <c r="BA112" i="38"/>
  <c r="BA134" i="38" s="1"/>
  <c r="BA46" i="38"/>
  <c r="BA45" i="38"/>
  <c r="BA43" i="38"/>
  <c r="BA62" i="38"/>
  <c r="BA41" i="38"/>
  <c r="AZ75" i="16"/>
  <c r="AZ125" i="16"/>
  <c r="AZ147" i="16" s="1"/>
  <c r="AZ119" i="39"/>
  <c r="AZ141" i="39" s="1"/>
  <c r="AZ69" i="39"/>
  <c r="BB122" i="38"/>
  <c r="BB144" i="38" s="1"/>
  <c r="BB72" i="38"/>
  <c r="AZ54" i="39"/>
  <c r="AZ115" i="39"/>
  <c r="AZ137" i="39" s="1"/>
  <c r="AZ65" i="39"/>
  <c r="BA347" i="30"/>
  <c r="BB40" i="39" s="1"/>
  <c r="BA408" i="30"/>
  <c r="BB42" i="39" s="1"/>
  <c r="BB329" i="30"/>
  <c r="BC278" i="31"/>
  <c r="BD260" i="31"/>
  <c r="AY127" i="38"/>
  <c r="AY149" i="38" s="1"/>
  <c r="AY77" i="38"/>
  <c r="BC48" i="39"/>
  <c r="AY78" i="38"/>
  <c r="AY128" i="38"/>
  <c r="AY150" i="38" s="1"/>
  <c r="AZ118" i="38"/>
  <c r="AZ140" i="38" s="1"/>
  <c r="AZ68" i="38"/>
  <c r="AZ57" i="38"/>
  <c r="AY77" i="16"/>
  <c r="AY127" i="16"/>
  <c r="AY149" i="16" s="1"/>
  <c r="AZ56" i="16"/>
  <c r="AZ117" i="16"/>
  <c r="AZ139" i="16" s="1"/>
  <c r="AZ67" i="16"/>
  <c r="BA210" i="30"/>
  <c r="BB40" i="38" s="1"/>
  <c r="BB192" i="30"/>
  <c r="BA271" i="30"/>
  <c r="BB42" i="38" s="1"/>
  <c r="AY128" i="16"/>
  <c r="AY150" i="16" s="1"/>
  <c r="AY78" i="16"/>
  <c r="BA73" i="30"/>
  <c r="BB40" i="16" s="1"/>
  <c r="BB55" i="30"/>
  <c r="BA134" i="30"/>
  <c r="BB42" i="16" s="1"/>
  <c r="BA214" i="32"/>
  <c r="BB49" i="38" s="1"/>
  <c r="BB196" i="32"/>
  <c r="AZ57" i="39"/>
  <c r="AZ68" i="39"/>
  <c r="AZ118" i="39"/>
  <c r="AZ140" i="39" s="1"/>
  <c r="BA47" i="39"/>
  <c r="BA44" i="39"/>
  <c r="BA43" i="39"/>
  <c r="BA46" i="39"/>
  <c r="BA45" i="39"/>
  <c r="BA112" i="39"/>
  <c r="BA134" i="39" s="1"/>
  <c r="BA41" i="39"/>
  <c r="BA62" i="39"/>
  <c r="BC418" i="31"/>
  <c r="BD400" i="31"/>
  <c r="BD336" i="31"/>
  <c r="BC354" i="31"/>
  <c r="AZ52" i="38"/>
  <c r="AZ63" i="38"/>
  <c r="AZ113" i="38"/>
  <c r="AZ135" i="38" s="1"/>
  <c r="AY129" i="16"/>
  <c r="AY151" i="16" s="1"/>
  <c r="AY79" i="16"/>
  <c r="AZ119" i="16"/>
  <c r="AZ141" i="16" s="1"/>
  <c r="AZ69" i="16"/>
  <c r="BA114" i="38"/>
  <c r="BA136" i="38" s="1"/>
  <c r="BA64" i="38"/>
  <c r="BA53" i="38"/>
  <c r="BA47" i="16"/>
  <c r="BA43" i="16"/>
  <c r="BA45" i="16"/>
  <c r="BA46" i="16"/>
  <c r="BA112" i="16"/>
  <c r="BA134" i="16" s="1"/>
  <c r="BA62" i="16"/>
  <c r="BA44" i="16"/>
  <c r="BA41" i="16"/>
  <c r="BD48" i="16" l="1"/>
  <c r="BD120" i="16" s="1"/>
  <c r="BD142" i="16" s="1"/>
  <c r="BB112" i="16"/>
  <c r="BB134" i="16" s="1"/>
  <c r="BB45" i="16"/>
  <c r="BB41" i="16"/>
  <c r="BB62" i="16"/>
  <c r="BB43" i="16"/>
  <c r="BB44" i="16"/>
  <c r="BB46" i="16"/>
  <c r="BB47" i="16"/>
  <c r="BA54" i="16"/>
  <c r="BA65" i="16"/>
  <c r="BA115" i="16"/>
  <c r="BA137" i="16" s="1"/>
  <c r="BA113" i="38"/>
  <c r="BA135" i="38" s="1"/>
  <c r="BA52" i="38"/>
  <c r="BA63" i="38"/>
  <c r="BB354" i="32"/>
  <c r="BC49" i="39" s="1"/>
  <c r="BC336" i="32"/>
  <c r="BD133" i="33"/>
  <c r="BC151" i="33"/>
  <c r="BD51" i="38" s="1"/>
  <c r="BD138" i="31"/>
  <c r="BE120" i="31"/>
  <c r="BA56" i="16"/>
  <c r="BA67" i="16"/>
  <c r="BA117" i="16"/>
  <c r="BA139" i="16" s="1"/>
  <c r="AZ78" i="16"/>
  <c r="AZ128" i="16"/>
  <c r="AZ150" i="16" s="1"/>
  <c r="BA116" i="38"/>
  <c r="BA138" i="38" s="1"/>
  <c r="BA55" i="38"/>
  <c r="BA66" i="38"/>
  <c r="BA69" i="16"/>
  <c r="BA119" i="16"/>
  <c r="BA141" i="16" s="1"/>
  <c r="BA113" i="39"/>
  <c r="BA135" i="39" s="1"/>
  <c r="BA63" i="39"/>
  <c r="BA52" i="39"/>
  <c r="AZ126" i="39"/>
  <c r="AZ148" i="39" s="1"/>
  <c r="AZ76" i="39"/>
  <c r="AZ129" i="16"/>
  <c r="AZ151" i="16" s="1"/>
  <c r="AZ79" i="16"/>
  <c r="BB121" i="39"/>
  <c r="BB143" i="39" s="1"/>
  <c r="BB71" i="39"/>
  <c r="BC73" i="38"/>
  <c r="BC123" i="38"/>
  <c r="BC145" i="38" s="1"/>
  <c r="BB418" i="32"/>
  <c r="BC50" i="39" s="1"/>
  <c r="BC400" i="32"/>
  <c r="BA125" i="39"/>
  <c r="BA147" i="39" s="1"/>
  <c r="BA75" i="39"/>
  <c r="AZ78" i="38"/>
  <c r="AZ128" i="38"/>
  <c r="AZ150" i="38" s="1"/>
  <c r="BC121" i="16"/>
  <c r="BC143" i="16" s="1"/>
  <c r="BC71" i="16"/>
  <c r="BA52" i="16"/>
  <c r="BA63" i="16"/>
  <c r="BA113" i="16"/>
  <c r="BA135" i="16" s="1"/>
  <c r="AZ129" i="39"/>
  <c r="AZ151" i="39" s="1"/>
  <c r="AZ79" i="39"/>
  <c r="BE260" i="31"/>
  <c r="BD278" i="31"/>
  <c r="BA54" i="38"/>
  <c r="BA65" i="38"/>
  <c r="BA115" i="38"/>
  <c r="BA137" i="38" s="1"/>
  <c r="BB122" i="16"/>
  <c r="BB144" i="16" s="1"/>
  <c r="BB72" i="16"/>
  <c r="AZ77" i="39"/>
  <c r="AZ127" i="39"/>
  <c r="AZ149" i="39" s="1"/>
  <c r="BB122" i="39"/>
  <c r="BB144" i="39" s="1"/>
  <c r="BB72" i="39"/>
  <c r="BC228" i="33"/>
  <c r="BD51" i="39" s="1"/>
  <c r="BD210" i="33"/>
  <c r="BC278" i="32"/>
  <c r="BD50" i="38" s="1"/>
  <c r="BD260" i="32"/>
  <c r="BB214" i="32"/>
  <c r="BC49" i="38" s="1"/>
  <c r="BC196" i="32"/>
  <c r="BB271" i="30"/>
  <c r="BC42" i="38" s="1"/>
  <c r="BC192" i="30"/>
  <c r="BB210" i="30"/>
  <c r="BC40" i="38" s="1"/>
  <c r="BA67" i="38"/>
  <c r="BA117" i="38"/>
  <c r="BA139" i="38" s="1"/>
  <c r="BA56" i="38"/>
  <c r="BB138" i="32"/>
  <c r="BC50" i="16" s="1"/>
  <c r="BC120" i="32"/>
  <c r="BC123" i="39"/>
  <c r="BC145" i="39" s="1"/>
  <c r="BC73" i="39"/>
  <c r="BC72" i="38"/>
  <c r="BC122" i="38"/>
  <c r="BC144" i="38" s="1"/>
  <c r="AZ74" i="16"/>
  <c r="AZ124" i="16"/>
  <c r="AZ146" i="16" s="1"/>
  <c r="BA125" i="38"/>
  <c r="BA147" i="38" s="1"/>
  <c r="BA75" i="38"/>
  <c r="AZ129" i="38"/>
  <c r="AZ151" i="38" s="1"/>
  <c r="AZ79" i="38"/>
  <c r="AZ74" i="38"/>
  <c r="AZ124" i="38"/>
  <c r="AZ146" i="38" s="1"/>
  <c r="BA56" i="39"/>
  <c r="BA67" i="39"/>
  <c r="BA117" i="39"/>
  <c r="BA139" i="39" s="1"/>
  <c r="BD48" i="39"/>
  <c r="BA118" i="39"/>
  <c r="BA140" i="39" s="1"/>
  <c r="BA68" i="39"/>
  <c r="BA57" i="39"/>
  <c r="BB121" i="38"/>
  <c r="BB143" i="38" s="1"/>
  <c r="BB71" i="38"/>
  <c r="BB47" i="38"/>
  <c r="BB43" i="38"/>
  <c r="BB112" i="38"/>
  <c r="BB134" i="38" s="1"/>
  <c r="BB62" i="38"/>
  <c r="BB41" i="38"/>
  <c r="BB45" i="38"/>
  <c r="BB46" i="38"/>
  <c r="BB44" i="38"/>
  <c r="BB408" i="30"/>
  <c r="BC42" i="39" s="1"/>
  <c r="BC329" i="30"/>
  <c r="BB347" i="30"/>
  <c r="BC40" i="39" s="1"/>
  <c r="BA118" i="38"/>
  <c r="BA140" i="38" s="1"/>
  <c r="BA68" i="38"/>
  <c r="BA57" i="38"/>
  <c r="BD214" i="31"/>
  <c r="BE196" i="31"/>
  <c r="AZ126" i="38"/>
  <c r="AZ148" i="38" s="1"/>
  <c r="AZ76" i="38"/>
  <c r="AZ127" i="16"/>
  <c r="AZ149" i="16" s="1"/>
  <c r="AZ77" i="16"/>
  <c r="BA119" i="39"/>
  <c r="BA141" i="39" s="1"/>
  <c r="BA69" i="39"/>
  <c r="AZ77" i="38"/>
  <c r="AZ127" i="38"/>
  <c r="AZ149" i="38" s="1"/>
  <c r="BC70" i="38"/>
  <c r="BC120" i="38"/>
  <c r="BC142" i="38" s="1"/>
  <c r="BD354" i="31"/>
  <c r="BE336" i="31"/>
  <c r="BA115" i="39"/>
  <c r="BA137" i="39" s="1"/>
  <c r="BA65" i="39"/>
  <c r="BA54" i="39"/>
  <c r="BB114" i="16"/>
  <c r="BB136" i="16" s="1"/>
  <c r="BB64" i="16"/>
  <c r="BB53" i="16"/>
  <c r="BB114" i="39"/>
  <c r="BB136" i="39" s="1"/>
  <c r="BB64" i="39"/>
  <c r="BB53" i="39"/>
  <c r="AZ126" i="16"/>
  <c r="AZ148" i="16" s="1"/>
  <c r="AZ76" i="16"/>
  <c r="BD48" i="38"/>
  <c r="AZ128" i="39"/>
  <c r="AZ150" i="39" s="1"/>
  <c r="AZ78" i="39"/>
  <c r="BC74" i="33"/>
  <c r="BD51" i="16" s="1"/>
  <c r="BD56" i="33"/>
  <c r="BC120" i="39"/>
  <c r="BC142" i="39" s="1"/>
  <c r="BC70" i="39"/>
  <c r="BB53" i="38"/>
  <c r="BB64" i="38"/>
  <c r="BB114" i="38"/>
  <c r="BB136" i="38" s="1"/>
  <c r="BA116" i="16"/>
  <c r="BA138" i="16" s="1"/>
  <c r="BA55" i="16"/>
  <c r="BA66" i="16"/>
  <c r="BA118" i="16"/>
  <c r="BA140" i="16" s="1"/>
  <c r="BA68" i="16"/>
  <c r="BA57" i="16"/>
  <c r="BD418" i="31"/>
  <c r="BE400" i="31"/>
  <c r="BA66" i="39"/>
  <c r="BA116" i="39"/>
  <c r="BA138" i="39" s="1"/>
  <c r="BA55" i="39"/>
  <c r="BB73" i="30"/>
  <c r="BC40" i="16" s="1"/>
  <c r="BB134" i="30"/>
  <c r="BC42" i="16" s="1"/>
  <c r="BC55" i="30"/>
  <c r="BB112" i="39"/>
  <c r="BB134" i="39" s="1"/>
  <c r="BB62" i="39"/>
  <c r="BB43" i="39"/>
  <c r="BB47" i="39"/>
  <c r="BB45" i="39"/>
  <c r="BB46" i="39"/>
  <c r="BB44" i="39"/>
  <c r="BB41" i="39"/>
  <c r="BA119" i="38"/>
  <c r="BA141" i="38" s="1"/>
  <c r="BA69" i="38"/>
  <c r="BC74" i="32"/>
  <c r="BD49" i="16" s="1"/>
  <c r="BD56" i="32"/>
  <c r="BA125" i="16"/>
  <c r="BA147" i="16" s="1"/>
  <c r="BA75" i="16"/>
  <c r="BC123" i="16"/>
  <c r="BC145" i="16" s="1"/>
  <c r="BC73" i="16"/>
  <c r="BD74" i="31"/>
  <c r="BE56" i="31"/>
  <c r="AZ124" i="39"/>
  <c r="AZ146" i="39" s="1"/>
  <c r="AZ74" i="39"/>
  <c r="BD70" i="16" l="1"/>
  <c r="BE48" i="16"/>
  <c r="BE48" i="38"/>
  <c r="BB115" i="39"/>
  <c r="BB137" i="39" s="1"/>
  <c r="BB65" i="39"/>
  <c r="BB54" i="39"/>
  <c r="BF400" i="31"/>
  <c r="BE418" i="31"/>
  <c r="BC114" i="39"/>
  <c r="BC136" i="39" s="1"/>
  <c r="BC53" i="39"/>
  <c r="BC64" i="39"/>
  <c r="BB119" i="38"/>
  <c r="BB141" i="38" s="1"/>
  <c r="BB69" i="38"/>
  <c r="BA128" i="38"/>
  <c r="BA150" i="38" s="1"/>
  <c r="BA78" i="38"/>
  <c r="BE260" i="32"/>
  <c r="BD278" i="32"/>
  <c r="BE50" i="38" s="1"/>
  <c r="BA128" i="16"/>
  <c r="BA150" i="16" s="1"/>
  <c r="BA78" i="16"/>
  <c r="BA74" i="38"/>
  <c r="BA124" i="38"/>
  <c r="BA146" i="38" s="1"/>
  <c r="BB57" i="16"/>
  <c r="BB68" i="16"/>
  <c r="BB118" i="16"/>
  <c r="BB140" i="16" s="1"/>
  <c r="BC72" i="16"/>
  <c r="BC122" i="16"/>
  <c r="BC144" i="16" s="1"/>
  <c r="BD70" i="38"/>
  <c r="BD120" i="38"/>
  <c r="BD142" i="38" s="1"/>
  <c r="BE214" i="31"/>
  <c r="BF196" i="31"/>
  <c r="BB55" i="38"/>
  <c r="BB116" i="38"/>
  <c r="BB138" i="38" s="1"/>
  <c r="BB66" i="38"/>
  <c r="BA128" i="39"/>
  <c r="BA150" i="39" s="1"/>
  <c r="BA78" i="39"/>
  <c r="BD122" i="38"/>
  <c r="BD144" i="38" s="1"/>
  <c r="BD72" i="38"/>
  <c r="BF120" i="31"/>
  <c r="BE138" i="31"/>
  <c r="BB116" i="16"/>
  <c r="BB138" i="16" s="1"/>
  <c r="BB55" i="16"/>
  <c r="BB66" i="16"/>
  <c r="BB115" i="38"/>
  <c r="BB137" i="38" s="1"/>
  <c r="BB65" i="38"/>
  <c r="BB54" i="38"/>
  <c r="BE70" i="16"/>
  <c r="BE120" i="16"/>
  <c r="BE142" i="16" s="1"/>
  <c r="BA79" i="16"/>
  <c r="BA129" i="16"/>
  <c r="BA151" i="16" s="1"/>
  <c r="BA126" i="39"/>
  <c r="BA148" i="39" s="1"/>
  <c r="BA76" i="39"/>
  <c r="BE70" i="38"/>
  <c r="BE120" i="38"/>
  <c r="BE142" i="38" s="1"/>
  <c r="BB57" i="38"/>
  <c r="BB68" i="38"/>
  <c r="BB118" i="38"/>
  <c r="BB140" i="38" s="1"/>
  <c r="BD228" i="33"/>
  <c r="BE51" i="39" s="1"/>
  <c r="BE210" i="33"/>
  <c r="BC418" i="32"/>
  <c r="BD50" i="39" s="1"/>
  <c r="BD400" i="32"/>
  <c r="BA77" i="38"/>
  <c r="BA127" i="38"/>
  <c r="BA149" i="38" s="1"/>
  <c r="BB115" i="16"/>
  <c r="BB137" i="16" s="1"/>
  <c r="BB65" i="16"/>
  <c r="BB54" i="16"/>
  <c r="BB125" i="16"/>
  <c r="BB147" i="16" s="1"/>
  <c r="BB75" i="16"/>
  <c r="BC134" i="30"/>
  <c r="BD42" i="16" s="1"/>
  <c r="BC73" i="30"/>
  <c r="BD40" i="16" s="1"/>
  <c r="BD55" i="30"/>
  <c r="BB55" i="39"/>
  <c r="BB66" i="39"/>
  <c r="BB116" i="39"/>
  <c r="BB138" i="39" s="1"/>
  <c r="BC114" i="16"/>
  <c r="BC136" i="16" s="1"/>
  <c r="BC64" i="16"/>
  <c r="BC53" i="16"/>
  <c r="BA79" i="38"/>
  <c r="BA129" i="38"/>
  <c r="BA151" i="38" s="1"/>
  <c r="BB117" i="38"/>
  <c r="BB139" i="38" s="1"/>
  <c r="BB67" i="38"/>
  <c r="BB56" i="38"/>
  <c r="BA129" i="39"/>
  <c r="BA151" i="39" s="1"/>
  <c r="BA79" i="39"/>
  <c r="BC112" i="38"/>
  <c r="BC134" i="38" s="1"/>
  <c r="BC45" i="38"/>
  <c r="BC41" i="38"/>
  <c r="BC62" i="38"/>
  <c r="BC46" i="38"/>
  <c r="BC47" i="38"/>
  <c r="BC44" i="38"/>
  <c r="BC43" i="38"/>
  <c r="BD123" i="39"/>
  <c r="BD145" i="39" s="1"/>
  <c r="BD73" i="39"/>
  <c r="BA124" i="16"/>
  <c r="BA146" i="16" s="1"/>
  <c r="BA74" i="16"/>
  <c r="BC122" i="39"/>
  <c r="BC144" i="39" s="1"/>
  <c r="BC72" i="39"/>
  <c r="BD123" i="38"/>
  <c r="BD145" i="38" s="1"/>
  <c r="BD73" i="38"/>
  <c r="BC408" i="30"/>
  <c r="BD42" i="39" s="1"/>
  <c r="BC347" i="30"/>
  <c r="BD40" i="39" s="1"/>
  <c r="BD329" i="30"/>
  <c r="BB69" i="16"/>
  <c r="BB119" i="16"/>
  <c r="BB141" i="16" s="1"/>
  <c r="BB113" i="39"/>
  <c r="BB135" i="39" s="1"/>
  <c r="BB63" i="39"/>
  <c r="BB52" i="39"/>
  <c r="BB75" i="38"/>
  <c r="BB125" i="38"/>
  <c r="BB147" i="38" s="1"/>
  <c r="BB68" i="39"/>
  <c r="BB118" i="39"/>
  <c r="BB140" i="39" s="1"/>
  <c r="BB57" i="39"/>
  <c r="BC46" i="16"/>
  <c r="BC47" i="16"/>
  <c r="BC44" i="16"/>
  <c r="BC45" i="16"/>
  <c r="BC112" i="16"/>
  <c r="BC134" i="16" s="1"/>
  <c r="BC62" i="16"/>
  <c r="BC43" i="16"/>
  <c r="BC41" i="16"/>
  <c r="BB125" i="39"/>
  <c r="BB147" i="39" s="1"/>
  <c r="BB75" i="39"/>
  <c r="BB113" i="38"/>
  <c r="BB135" i="38" s="1"/>
  <c r="BB52" i="38"/>
  <c r="BB63" i="38"/>
  <c r="BC210" i="30"/>
  <c r="BD40" i="38" s="1"/>
  <c r="BC271" i="30"/>
  <c r="BD42" i="38" s="1"/>
  <c r="BD192" i="30"/>
  <c r="BA126" i="38"/>
  <c r="BA148" i="38" s="1"/>
  <c r="BA76" i="38"/>
  <c r="BA124" i="39"/>
  <c r="BA146" i="39" s="1"/>
  <c r="BA74" i="39"/>
  <c r="BD151" i="33"/>
  <c r="BE51" i="38" s="1"/>
  <c r="BE133" i="33"/>
  <c r="BA126" i="16"/>
  <c r="BA148" i="16" s="1"/>
  <c r="BA76" i="16"/>
  <c r="BB113" i="16"/>
  <c r="BB135" i="16" s="1"/>
  <c r="BB52" i="16"/>
  <c r="BB63" i="16"/>
  <c r="BD71" i="16"/>
  <c r="BD121" i="16"/>
  <c r="BD143" i="16" s="1"/>
  <c r="BF56" i="31"/>
  <c r="BE74" i="31"/>
  <c r="BF48" i="16" s="1"/>
  <c r="BB56" i="39"/>
  <c r="BB67" i="39"/>
  <c r="BB117" i="39"/>
  <c r="BB139" i="39" s="1"/>
  <c r="BA127" i="39"/>
  <c r="BA149" i="39" s="1"/>
  <c r="BA77" i="39"/>
  <c r="BD74" i="33"/>
  <c r="BE51" i="16" s="1"/>
  <c r="BE56" i="33"/>
  <c r="BE354" i="31"/>
  <c r="BF336" i="31"/>
  <c r="BC53" i="38"/>
  <c r="BC114" i="38"/>
  <c r="BC136" i="38" s="1"/>
  <c r="BC64" i="38"/>
  <c r="BC354" i="32"/>
  <c r="BD49" i="39" s="1"/>
  <c r="BD336" i="32"/>
  <c r="BB56" i="16"/>
  <c r="BB117" i="16"/>
  <c r="BB139" i="16" s="1"/>
  <c r="BB67" i="16"/>
  <c r="BC71" i="38"/>
  <c r="BC121" i="38"/>
  <c r="BC143" i="38" s="1"/>
  <c r="BD74" i="32"/>
  <c r="BE49" i="16" s="1"/>
  <c r="BE56" i="32"/>
  <c r="BB69" i="39"/>
  <c r="BB119" i="39"/>
  <c r="BB141" i="39" s="1"/>
  <c r="BA77" i="16"/>
  <c r="BA127" i="16"/>
  <c r="BA149" i="16" s="1"/>
  <c r="BD123" i="16"/>
  <c r="BD145" i="16" s="1"/>
  <c r="BD73" i="16"/>
  <c r="BE48" i="39"/>
  <c r="BC41" i="39"/>
  <c r="BC43" i="39"/>
  <c r="BC47" i="39"/>
  <c r="BC44" i="39"/>
  <c r="BC46" i="39"/>
  <c r="BC45" i="39"/>
  <c r="BC62" i="39"/>
  <c r="BC112" i="39"/>
  <c r="BC134" i="39" s="1"/>
  <c r="BD120" i="39"/>
  <c r="BD142" i="39" s="1"/>
  <c r="BD70" i="39"/>
  <c r="BC138" i="32"/>
  <c r="BD50" i="16" s="1"/>
  <c r="BD120" i="32"/>
  <c r="BC214" i="32"/>
  <c r="BD49" i="38" s="1"/>
  <c r="BD196" i="32"/>
  <c r="BE278" i="31"/>
  <c r="BF260" i="31"/>
  <c r="BC71" i="39"/>
  <c r="BC121" i="39"/>
  <c r="BC143" i="39" s="1"/>
  <c r="BF48" i="39" l="1"/>
  <c r="BD122" i="39"/>
  <c r="BD144" i="39" s="1"/>
  <c r="BD72" i="39"/>
  <c r="BB74" i="16"/>
  <c r="BB124" i="16"/>
  <c r="BB146" i="16" s="1"/>
  <c r="BC119" i="16"/>
  <c r="BC141" i="16" s="1"/>
  <c r="BC69" i="16"/>
  <c r="BC66" i="38"/>
  <c r="BC55" i="38"/>
  <c r="BC116" i="38"/>
  <c r="BC138" i="38" s="1"/>
  <c r="BE228" i="33"/>
  <c r="BF51" i="39" s="1"/>
  <c r="BF210" i="33"/>
  <c r="BC125" i="39"/>
  <c r="BC147" i="39" s="1"/>
  <c r="BC75" i="39"/>
  <c r="BC116" i="16"/>
  <c r="BC138" i="16" s="1"/>
  <c r="BC66" i="16"/>
  <c r="BC55" i="16"/>
  <c r="BD214" i="32"/>
  <c r="BE49" i="38" s="1"/>
  <c r="BE196" i="32"/>
  <c r="BC117" i="39"/>
  <c r="BC139" i="39" s="1"/>
  <c r="BC67" i="39"/>
  <c r="BC56" i="39"/>
  <c r="BC125" i="38"/>
  <c r="BC147" i="38" s="1"/>
  <c r="BC75" i="38"/>
  <c r="BC118" i="16"/>
  <c r="BC140" i="16" s="1"/>
  <c r="BC68" i="16"/>
  <c r="BC57" i="16"/>
  <c r="BC119" i="38"/>
  <c r="BC141" i="38" s="1"/>
  <c r="BC69" i="38"/>
  <c r="BB128" i="38"/>
  <c r="BB150" i="38" s="1"/>
  <c r="BB78" i="38"/>
  <c r="BB76" i="16"/>
  <c r="BB126" i="16"/>
  <c r="BB148" i="16" s="1"/>
  <c r="BE73" i="39"/>
  <c r="BE123" i="39"/>
  <c r="BE145" i="39" s="1"/>
  <c r="BB77" i="16"/>
  <c r="BB127" i="16"/>
  <c r="BB149" i="16" s="1"/>
  <c r="BE122" i="38"/>
  <c r="BE144" i="38" s="1"/>
  <c r="BE72" i="38"/>
  <c r="BD121" i="38"/>
  <c r="BD143" i="38" s="1"/>
  <c r="BD71" i="38"/>
  <c r="BC57" i="39"/>
  <c r="BC118" i="39"/>
  <c r="BC140" i="39" s="1"/>
  <c r="BC68" i="39"/>
  <c r="BF354" i="31"/>
  <c r="BG336" i="31"/>
  <c r="BB128" i="39"/>
  <c r="BB150" i="39" s="1"/>
  <c r="BB78" i="39"/>
  <c r="BD271" i="30"/>
  <c r="BE42" i="38" s="1"/>
  <c r="BD210" i="30"/>
  <c r="BE40" i="38" s="1"/>
  <c r="BE192" i="30"/>
  <c r="BC52" i="16"/>
  <c r="BC63" i="16"/>
  <c r="BC113" i="16"/>
  <c r="BC135" i="16" s="1"/>
  <c r="BB79" i="39"/>
  <c r="BB129" i="39"/>
  <c r="BB151" i="39" s="1"/>
  <c r="BC57" i="38"/>
  <c r="BC118" i="38"/>
  <c r="BC140" i="38" s="1"/>
  <c r="BC68" i="38"/>
  <c r="BF260" i="32"/>
  <c r="BE278" i="32"/>
  <c r="BF50" i="38" s="1"/>
  <c r="BE71" i="16"/>
  <c r="BE121" i="16"/>
  <c r="BE143" i="16" s="1"/>
  <c r="BC115" i="38"/>
  <c r="BC137" i="38" s="1"/>
  <c r="BC65" i="38"/>
  <c r="BC54" i="38"/>
  <c r="BD138" i="32"/>
  <c r="BE50" i="16" s="1"/>
  <c r="BE120" i="32"/>
  <c r="BC55" i="39"/>
  <c r="BC66" i="39"/>
  <c r="BC116" i="39"/>
  <c r="BC138" i="39" s="1"/>
  <c r="BF120" i="39"/>
  <c r="BF142" i="39" s="1"/>
  <c r="BF70" i="39"/>
  <c r="BF70" i="16"/>
  <c r="BF120" i="16"/>
  <c r="BF142" i="16" s="1"/>
  <c r="BD114" i="38"/>
  <c r="BD136" i="38" s="1"/>
  <c r="BD64" i="38"/>
  <c r="BD53" i="38"/>
  <c r="BC115" i="16"/>
  <c r="BC137" i="16" s="1"/>
  <c r="BC65" i="16"/>
  <c r="BC54" i="16"/>
  <c r="BB127" i="39"/>
  <c r="BB149" i="39" s="1"/>
  <c r="BB77" i="39"/>
  <c r="BB127" i="38"/>
  <c r="BB149" i="38" s="1"/>
  <c r="BB77" i="38"/>
  <c r="BF418" i="31"/>
  <c r="BG400" i="31"/>
  <c r="BF278" i="31"/>
  <c r="BG260" i="31"/>
  <c r="BB74" i="39"/>
  <c r="BB124" i="39"/>
  <c r="BB146" i="39" s="1"/>
  <c r="BE74" i="33"/>
  <c r="BF51" i="16" s="1"/>
  <c r="BF56" i="33"/>
  <c r="BF133" i="33"/>
  <c r="BE151" i="33"/>
  <c r="BF51" i="38" s="1"/>
  <c r="BD112" i="38"/>
  <c r="BD134" i="38" s="1"/>
  <c r="BD47" i="38"/>
  <c r="BD62" i="38"/>
  <c r="BD44" i="38"/>
  <c r="BD41" i="38"/>
  <c r="BD45" i="38"/>
  <c r="BD43" i="38"/>
  <c r="BD46" i="38"/>
  <c r="BD408" i="30"/>
  <c r="BE42" i="39" s="1"/>
  <c r="BE329" i="30"/>
  <c r="BD347" i="30"/>
  <c r="BE40" i="39" s="1"/>
  <c r="BC113" i="38"/>
  <c r="BC135" i="38" s="1"/>
  <c r="BC52" i="38"/>
  <c r="BC63" i="38"/>
  <c r="BD134" i="30"/>
  <c r="BE42" i="16" s="1"/>
  <c r="BD73" i="30"/>
  <c r="BE40" i="16" s="1"/>
  <c r="BE55" i="30"/>
  <c r="BB79" i="38"/>
  <c r="BB129" i="38"/>
  <c r="BB151" i="38" s="1"/>
  <c r="BF138" i="31"/>
  <c r="BG120" i="31"/>
  <c r="BF214" i="31"/>
  <c r="BG196" i="31"/>
  <c r="BB79" i="16"/>
  <c r="BB129" i="16"/>
  <c r="BB151" i="16" s="1"/>
  <c r="BB126" i="39"/>
  <c r="BB148" i="39" s="1"/>
  <c r="BB76" i="39"/>
  <c r="BE70" i="39"/>
  <c r="BE120" i="39"/>
  <c r="BE142" i="39" s="1"/>
  <c r="BC119" i="39"/>
  <c r="BC141" i="39" s="1"/>
  <c r="BC69" i="39"/>
  <c r="BB128" i="16"/>
  <c r="BB150" i="16" s="1"/>
  <c r="BB78" i="16"/>
  <c r="BF74" i="31"/>
  <c r="BG56" i="31"/>
  <c r="BC115" i="39"/>
  <c r="BC137" i="39" s="1"/>
  <c r="BC65" i="39"/>
  <c r="BC54" i="39"/>
  <c r="BE336" i="32"/>
  <c r="BD354" i="32"/>
  <c r="BE49" i="39" s="1"/>
  <c r="BE123" i="16"/>
  <c r="BE145" i="16" s="1"/>
  <c r="BE73" i="16"/>
  <c r="BE123" i="38"/>
  <c r="BE145" i="38" s="1"/>
  <c r="BE73" i="38"/>
  <c r="BD47" i="39"/>
  <c r="BD46" i="39"/>
  <c r="BD44" i="39"/>
  <c r="BD112" i="39"/>
  <c r="BD134" i="39" s="1"/>
  <c r="BD62" i="39"/>
  <c r="BD43" i="39"/>
  <c r="BD41" i="39"/>
  <c r="BD45" i="39"/>
  <c r="BC56" i="38"/>
  <c r="BC67" i="38"/>
  <c r="BC117" i="38"/>
  <c r="BC139" i="38" s="1"/>
  <c r="BD45" i="16"/>
  <c r="BD43" i="16"/>
  <c r="BD41" i="16"/>
  <c r="BD112" i="16"/>
  <c r="BD134" i="16" s="1"/>
  <c r="BD46" i="16"/>
  <c r="BD62" i="16"/>
  <c r="BD47" i="16"/>
  <c r="BD44" i="16"/>
  <c r="BB76" i="38"/>
  <c r="BB126" i="38"/>
  <c r="BB148" i="38" s="1"/>
  <c r="BF48" i="38"/>
  <c r="BD72" i="16"/>
  <c r="BD122" i="16"/>
  <c r="BD144" i="16" s="1"/>
  <c r="BC113" i="39"/>
  <c r="BC135" i="39" s="1"/>
  <c r="BC52" i="39"/>
  <c r="BC63" i="39"/>
  <c r="BE74" i="32"/>
  <c r="BF49" i="16" s="1"/>
  <c r="BF56" i="32"/>
  <c r="BD121" i="39"/>
  <c r="BD143" i="39" s="1"/>
  <c r="BD71" i="39"/>
  <c r="BB74" i="38"/>
  <c r="BB124" i="38"/>
  <c r="BB146" i="38" s="1"/>
  <c r="BC117" i="16"/>
  <c r="BC139" i="16" s="1"/>
  <c r="BC67" i="16"/>
  <c r="BC56" i="16"/>
  <c r="BD53" i="39"/>
  <c r="BD64" i="39"/>
  <c r="BD114" i="39"/>
  <c r="BD136" i="39" s="1"/>
  <c r="BC125" i="16"/>
  <c r="BC147" i="16" s="1"/>
  <c r="BC75" i="16"/>
  <c r="BD114" i="16"/>
  <c r="BD136" i="16" s="1"/>
  <c r="BD64" i="16"/>
  <c r="BD53" i="16"/>
  <c r="BD418" i="32"/>
  <c r="BE50" i="39" s="1"/>
  <c r="BE400" i="32"/>
  <c r="BG48" i="16" l="1"/>
  <c r="BG48" i="38"/>
  <c r="BD65" i="39"/>
  <c r="BD115" i="39"/>
  <c r="BD137" i="39" s="1"/>
  <c r="BD54" i="39"/>
  <c r="BD119" i="38"/>
  <c r="BD141" i="38" s="1"/>
  <c r="BD69" i="38"/>
  <c r="BF74" i="32"/>
  <c r="BG49" i="16" s="1"/>
  <c r="BG56" i="32"/>
  <c r="BD115" i="16"/>
  <c r="BD137" i="16" s="1"/>
  <c r="BD65" i="16"/>
  <c r="BD54" i="16"/>
  <c r="BE134" i="30"/>
  <c r="BF42" i="16" s="1"/>
  <c r="BE73" i="30"/>
  <c r="BF40" i="16" s="1"/>
  <c r="BF55" i="30"/>
  <c r="BE114" i="39"/>
  <c r="BE136" i="39" s="1"/>
  <c r="BE53" i="39"/>
  <c r="BE64" i="39"/>
  <c r="BE408" i="30"/>
  <c r="BF42" i="39" s="1"/>
  <c r="BE347" i="30"/>
  <c r="BF40" i="39" s="1"/>
  <c r="BF329" i="30"/>
  <c r="BC129" i="38"/>
  <c r="BC151" i="38" s="1"/>
  <c r="BC79" i="38"/>
  <c r="BF71" i="16"/>
  <c r="BF121" i="16"/>
  <c r="BF143" i="16" s="1"/>
  <c r="BE71" i="39"/>
  <c r="BE121" i="39"/>
  <c r="BE143" i="39" s="1"/>
  <c r="BE47" i="16"/>
  <c r="BE43" i="16"/>
  <c r="BE44" i="16"/>
  <c r="BE41" i="16"/>
  <c r="BE46" i="16"/>
  <c r="BE62" i="16"/>
  <c r="BE45" i="16"/>
  <c r="BE112" i="16"/>
  <c r="BE134" i="16" s="1"/>
  <c r="BD57" i="38"/>
  <c r="BD68" i="38"/>
  <c r="BD118" i="38"/>
  <c r="BD140" i="38" s="1"/>
  <c r="BF73" i="38"/>
  <c r="BF123" i="38"/>
  <c r="BF145" i="38" s="1"/>
  <c r="BH400" i="31"/>
  <c r="BG418" i="31"/>
  <c r="BF120" i="38"/>
  <c r="BF142" i="38" s="1"/>
  <c r="BF70" i="38"/>
  <c r="BC77" i="38"/>
  <c r="BC127" i="38"/>
  <c r="BC149" i="38" s="1"/>
  <c r="BE53" i="16"/>
  <c r="BE64" i="16"/>
  <c r="BE114" i="16"/>
  <c r="BE136" i="16" s="1"/>
  <c r="BD54" i="38"/>
  <c r="BD65" i="38"/>
  <c r="BD115" i="38"/>
  <c r="BD137" i="38" s="1"/>
  <c r="BF151" i="33"/>
  <c r="BG51" i="38" s="1"/>
  <c r="BG133" i="33"/>
  <c r="BD125" i="38"/>
  <c r="BD147" i="38" s="1"/>
  <c r="BD75" i="38"/>
  <c r="BH336" i="31"/>
  <c r="BG354" i="31"/>
  <c r="BH48" i="39" s="1"/>
  <c r="BC128" i="39"/>
  <c r="BC150" i="39" s="1"/>
  <c r="BC78" i="39"/>
  <c r="BE418" i="32"/>
  <c r="BF50" i="39" s="1"/>
  <c r="BF400" i="32"/>
  <c r="BD113" i="16"/>
  <c r="BD135" i="16" s="1"/>
  <c r="BD52" i="16"/>
  <c r="BD63" i="16"/>
  <c r="BD125" i="39"/>
  <c r="BD147" i="39" s="1"/>
  <c r="BD75" i="39"/>
  <c r="BC78" i="16"/>
  <c r="BC128" i="16"/>
  <c r="BC150" i="16" s="1"/>
  <c r="BC124" i="39"/>
  <c r="BC146" i="39" s="1"/>
  <c r="BC74" i="39"/>
  <c r="BD69" i="16"/>
  <c r="BD119" i="16"/>
  <c r="BD141" i="16" s="1"/>
  <c r="BD118" i="39"/>
  <c r="BD140" i="39" s="1"/>
  <c r="BD57" i="39"/>
  <c r="BD68" i="39"/>
  <c r="BC76" i="39"/>
  <c r="BC126" i="39"/>
  <c r="BC148" i="39" s="1"/>
  <c r="BG70" i="38"/>
  <c r="BG120" i="38"/>
  <c r="BG142" i="38" s="1"/>
  <c r="BD56" i="38"/>
  <c r="BD67" i="38"/>
  <c r="BD117" i="38"/>
  <c r="BD139" i="38" s="1"/>
  <c r="BF74" i="33"/>
  <c r="BG51" i="16" s="1"/>
  <c r="BG56" i="33"/>
  <c r="BC127" i="39"/>
  <c r="BC149" i="39" s="1"/>
  <c r="BC77" i="39"/>
  <c r="BF72" i="38"/>
  <c r="BF122" i="38"/>
  <c r="BF144" i="38" s="1"/>
  <c r="BG48" i="39"/>
  <c r="BG70" i="16"/>
  <c r="BG120" i="16"/>
  <c r="BG142" i="16" s="1"/>
  <c r="BC76" i="16"/>
  <c r="BC126" i="16"/>
  <c r="BC148" i="16" s="1"/>
  <c r="BE354" i="32"/>
  <c r="BF49" i="39" s="1"/>
  <c r="BF336" i="32"/>
  <c r="BD69" i="39"/>
  <c r="BD119" i="39"/>
  <c r="BD141" i="39" s="1"/>
  <c r="BG138" i="31"/>
  <c r="BH120" i="31"/>
  <c r="BC124" i="38"/>
  <c r="BC146" i="38" s="1"/>
  <c r="BC74" i="38"/>
  <c r="BD113" i="38"/>
  <c r="BD135" i="38" s="1"/>
  <c r="BD52" i="38"/>
  <c r="BD63" i="38"/>
  <c r="BF123" i="16"/>
  <c r="BF145" i="16" s="1"/>
  <c r="BF73" i="16"/>
  <c r="BE138" i="32"/>
  <c r="BF50" i="16" s="1"/>
  <c r="BF120" i="32"/>
  <c r="BF278" i="32"/>
  <c r="BG50" i="38" s="1"/>
  <c r="BG260" i="32"/>
  <c r="BC74" i="16"/>
  <c r="BC124" i="16"/>
  <c r="BC146" i="16" s="1"/>
  <c r="BF228" i="33"/>
  <c r="BG51" i="39" s="1"/>
  <c r="BG210" i="33"/>
  <c r="BE53" i="38"/>
  <c r="BE114" i="38"/>
  <c r="BE136" i="38" s="1"/>
  <c r="BE64" i="38"/>
  <c r="BE122" i="39"/>
  <c r="BE144" i="39" s="1"/>
  <c r="BE72" i="39"/>
  <c r="BD75" i="16"/>
  <c r="BD125" i="16"/>
  <c r="BD147" i="16" s="1"/>
  <c r="BD56" i="16"/>
  <c r="BD67" i="16"/>
  <c r="BD117" i="16"/>
  <c r="BD139" i="16" s="1"/>
  <c r="BD116" i="16"/>
  <c r="BD138" i="16" s="1"/>
  <c r="BD55" i="16"/>
  <c r="BD66" i="16"/>
  <c r="BD116" i="39"/>
  <c r="BD138" i="39" s="1"/>
  <c r="BD66" i="39"/>
  <c r="BD55" i="39"/>
  <c r="BD57" i="16"/>
  <c r="BD118" i="16"/>
  <c r="BD140" i="16" s="1"/>
  <c r="BD68" i="16"/>
  <c r="BD56" i="39"/>
  <c r="BD67" i="39"/>
  <c r="BD117" i="39"/>
  <c r="BD139" i="39" s="1"/>
  <c r="BD66" i="38"/>
  <c r="BD116" i="38"/>
  <c r="BD138" i="38" s="1"/>
  <c r="BD55" i="38"/>
  <c r="BE122" i="16"/>
  <c r="BE144" i="16" s="1"/>
  <c r="BE72" i="16"/>
  <c r="BE210" i="30"/>
  <c r="BF40" i="38" s="1"/>
  <c r="BE271" i="30"/>
  <c r="BF42" i="38" s="1"/>
  <c r="BF192" i="30"/>
  <c r="BC79" i="16"/>
  <c r="BC129" i="16"/>
  <c r="BC151" i="16" s="1"/>
  <c r="BE214" i="32"/>
  <c r="BF49" i="38" s="1"/>
  <c r="BF196" i="32"/>
  <c r="BF123" i="39"/>
  <c r="BF145" i="39" s="1"/>
  <c r="BF73" i="39"/>
  <c r="BG278" i="31"/>
  <c r="BH260" i="31"/>
  <c r="BC77" i="16"/>
  <c r="BC127" i="16"/>
  <c r="BC149" i="16" s="1"/>
  <c r="BG214" i="31"/>
  <c r="BH196" i="31"/>
  <c r="BC128" i="38"/>
  <c r="BC150" i="38" s="1"/>
  <c r="BC78" i="38"/>
  <c r="BD113" i="39"/>
  <c r="BD135" i="39" s="1"/>
  <c r="BD63" i="39"/>
  <c r="BD52" i="39"/>
  <c r="BG74" i="31"/>
  <c r="BH48" i="16" s="1"/>
  <c r="BH56" i="31"/>
  <c r="BE112" i="39"/>
  <c r="BE134" i="39" s="1"/>
  <c r="BE41" i="39"/>
  <c r="BE46" i="39"/>
  <c r="BE47" i="39"/>
  <c r="BE62" i="39"/>
  <c r="BE43" i="39"/>
  <c r="BE44" i="39"/>
  <c r="BE45" i="39"/>
  <c r="BC76" i="38"/>
  <c r="BC126" i="38"/>
  <c r="BC148" i="38" s="1"/>
  <c r="BE47" i="38"/>
  <c r="BE44" i="38"/>
  <c r="BE112" i="38"/>
  <c r="BE134" i="38" s="1"/>
  <c r="BE41" i="38"/>
  <c r="BE62" i="38"/>
  <c r="BE45" i="38"/>
  <c r="BE43" i="38"/>
  <c r="BE46" i="38"/>
  <c r="BC79" i="39"/>
  <c r="BC129" i="39"/>
  <c r="BC151" i="39" s="1"/>
  <c r="BE121" i="38"/>
  <c r="BE143" i="38" s="1"/>
  <c r="BE71" i="38"/>
  <c r="BH278" i="31" l="1"/>
  <c r="BI260" i="31"/>
  <c r="BF271" i="30"/>
  <c r="BG42" i="38" s="1"/>
  <c r="BF210" i="30"/>
  <c r="BG40" i="38" s="1"/>
  <c r="BG192" i="30"/>
  <c r="BD128" i="38"/>
  <c r="BD150" i="38" s="1"/>
  <c r="BD78" i="38"/>
  <c r="BI336" i="31"/>
  <c r="BH354" i="31"/>
  <c r="BH418" i="31"/>
  <c r="BI400" i="31"/>
  <c r="BE125" i="39"/>
  <c r="BE147" i="39" s="1"/>
  <c r="BE75" i="39"/>
  <c r="BH56" i="32"/>
  <c r="BG74" i="32"/>
  <c r="BH49" i="16" s="1"/>
  <c r="BH120" i="39"/>
  <c r="BH142" i="39" s="1"/>
  <c r="BH70" i="39"/>
  <c r="BE69" i="39"/>
  <c r="BE119" i="39"/>
  <c r="BE141" i="39" s="1"/>
  <c r="BF114" i="38"/>
  <c r="BF136" i="38" s="1"/>
  <c r="BF64" i="38"/>
  <c r="BF53" i="38"/>
  <c r="BD124" i="38"/>
  <c r="BD146" i="38" s="1"/>
  <c r="BD74" i="38"/>
  <c r="BF354" i="32"/>
  <c r="BG49" i="39" s="1"/>
  <c r="BG336" i="32"/>
  <c r="BD124" i="16"/>
  <c r="BD146" i="16" s="1"/>
  <c r="BD74" i="16"/>
  <c r="BE118" i="16"/>
  <c r="BE140" i="16" s="1"/>
  <c r="BE68" i="16"/>
  <c r="BE57" i="16"/>
  <c r="BG71" i="16"/>
  <c r="BG121" i="16"/>
  <c r="BG143" i="16" s="1"/>
  <c r="BE115" i="39"/>
  <c r="BE137" i="39" s="1"/>
  <c r="BE65" i="39"/>
  <c r="BE54" i="39"/>
  <c r="BF47" i="38"/>
  <c r="BF62" i="38"/>
  <c r="BF112" i="38"/>
  <c r="BF134" i="38" s="1"/>
  <c r="BF45" i="38"/>
  <c r="BF41" i="38"/>
  <c r="BF44" i="38"/>
  <c r="BF46" i="38"/>
  <c r="BF43" i="38"/>
  <c r="BD78" i="39"/>
  <c r="BD128" i="39"/>
  <c r="BD150" i="39" s="1"/>
  <c r="BD77" i="16"/>
  <c r="BD127" i="16"/>
  <c r="BD149" i="16" s="1"/>
  <c r="BG278" i="32"/>
  <c r="BH50" i="38" s="1"/>
  <c r="BH260" i="32"/>
  <c r="BF121" i="39"/>
  <c r="BF143" i="39" s="1"/>
  <c r="BF71" i="39"/>
  <c r="BE75" i="16"/>
  <c r="BE125" i="16"/>
  <c r="BE147" i="16" s="1"/>
  <c r="BE52" i="16"/>
  <c r="BE113" i="16"/>
  <c r="BE135" i="16" s="1"/>
  <c r="BE63" i="16"/>
  <c r="BF134" i="30"/>
  <c r="BG42" i="16" s="1"/>
  <c r="BF73" i="30"/>
  <c r="BG40" i="16" s="1"/>
  <c r="BG55" i="30"/>
  <c r="BD74" i="39"/>
  <c r="BD124" i="39"/>
  <c r="BD146" i="39" s="1"/>
  <c r="BG120" i="39"/>
  <c r="BG142" i="39" s="1"/>
  <c r="BG70" i="39"/>
  <c r="BD126" i="38"/>
  <c r="BD148" i="38" s="1"/>
  <c r="BD76" i="38"/>
  <c r="BE55" i="38"/>
  <c r="BE66" i="38"/>
  <c r="BE116" i="38"/>
  <c r="BE138" i="38" s="1"/>
  <c r="BE69" i="38"/>
  <c r="BE119" i="38"/>
  <c r="BE141" i="38" s="1"/>
  <c r="BE118" i="39"/>
  <c r="BE140" i="39" s="1"/>
  <c r="BE68" i="39"/>
  <c r="BE57" i="39"/>
  <c r="BE118" i="38"/>
  <c r="BE140" i="38" s="1"/>
  <c r="BE57" i="38"/>
  <c r="BE68" i="38"/>
  <c r="BE52" i="39"/>
  <c r="BE113" i="39"/>
  <c r="BE135" i="39" s="1"/>
  <c r="BE63" i="39"/>
  <c r="BG72" i="38"/>
  <c r="BG122" i="38"/>
  <c r="BG144" i="38" s="1"/>
  <c r="BF418" i="32"/>
  <c r="BG50" i="39" s="1"/>
  <c r="BG400" i="32"/>
  <c r="BG151" i="33"/>
  <c r="BH51" i="38" s="1"/>
  <c r="BH133" i="33"/>
  <c r="BE116" i="16"/>
  <c r="BE138" i="16" s="1"/>
  <c r="BE66" i="16"/>
  <c r="BE55" i="16"/>
  <c r="BF46" i="16"/>
  <c r="BF47" i="16"/>
  <c r="BF44" i="16"/>
  <c r="BF41" i="16"/>
  <c r="BF43" i="16"/>
  <c r="BF45" i="16"/>
  <c r="BF112" i="16"/>
  <c r="BF134" i="16" s="1"/>
  <c r="BF62" i="16"/>
  <c r="BG73" i="39"/>
  <c r="BG123" i="39"/>
  <c r="BG145" i="39" s="1"/>
  <c r="BF214" i="32"/>
  <c r="BG49" i="38" s="1"/>
  <c r="BG196" i="32"/>
  <c r="BF138" i="32"/>
  <c r="BG50" i="16" s="1"/>
  <c r="BG120" i="32"/>
  <c r="BG74" i="33"/>
  <c r="BH51" i="16" s="1"/>
  <c r="BH56" i="33"/>
  <c r="BF72" i="39"/>
  <c r="BF122" i="39"/>
  <c r="BF144" i="39" s="1"/>
  <c r="BG123" i="38"/>
  <c r="BG145" i="38" s="1"/>
  <c r="BG73" i="38"/>
  <c r="BE115" i="16"/>
  <c r="BE137" i="16" s="1"/>
  <c r="BE54" i="16"/>
  <c r="BE65" i="16"/>
  <c r="BF408" i="30"/>
  <c r="BG42" i="39" s="1"/>
  <c r="BF347" i="30"/>
  <c r="BG40" i="39" s="1"/>
  <c r="BG329" i="30"/>
  <c r="BF114" i="16"/>
  <c r="BF136" i="16" s="1"/>
  <c r="BF64" i="16"/>
  <c r="BF53" i="16"/>
  <c r="BD126" i="39"/>
  <c r="BD148" i="39" s="1"/>
  <c r="BD76" i="39"/>
  <c r="BE52" i="38"/>
  <c r="BE113" i="38"/>
  <c r="BE135" i="38" s="1"/>
  <c r="BE63" i="38"/>
  <c r="BE117" i="16"/>
  <c r="BE139" i="16" s="1"/>
  <c r="BE67" i="16"/>
  <c r="BE56" i="16"/>
  <c r="BE115" i="38"/>
  <c r="BE137" i="38" s="1"/>
  <c r="BE65" i="38"/>
  <c r="BE54" i="38"/>
  <c r="BH74" i="31"/>
  <c r="BI56" i="31"/>
  <c r="BH48" i="38"/>
  <c r="BF121" i="38"/>
  <c r="BF143" i="38" s="1"/>
  <c r="BF71" i="38"/>
  <c r="BD77" i="38"/>
  <c r="BD127" i="38"/>
  <c r="BD149" i="38" s="1"/>
  <c r="BD79" i="16"/>
  <c r="BD129" i="16"/>
  <c r="BD151" i="16" s="1"/>
  <c r="BE75" i="38"/>
  <c r="BE125" i="38"/>
  <c r="BE147" i="38" s="1"/>
  <c r="BF122" i="16"/>
  <c r="BF144" i="16" s="1"/>
  <c r="BF72" i="16"/>
  <c r="BH138" i="31"/>
  <c r="BI120" i="31"/>
  <c r="BG123" i="16"/>
  <c r="BG145" i="16" s="1"/>
  <c r="BG73" i="16"/>
  <c r="BD129" i="38"/>
  <c r="BD151" i="38" s="1"/>
  <c r="BD79" i="38"/>
  <c r="BE69" i="16"/>
  <c r="BE119" i="16"/>
  <c r="BE141" i="16" s="1"/>
  <c r="BF112" i="39"/>
  <c r="BF134" i="39" s="1"/>
  <c r="BF47" i="39"/>
  <c r="BF44" i="39"/>
  <c r="BF62" i="39"/>
  <c r="BF46" i="39"/>
  <c r="BF45" i="39"/>
  <c r="BF41" i="39"/>
  <c r="BF43" i="39"/>
  <c r="BD76" i="16"/>
  <c r="BD126" i="16"/>
  <c r="BD148" i="16" s="1"/>
  <c r="BH214" i="31"/>
  <c r="BI48" i="38" s="1"/>
  <c r="BI196" i="31"/>
  <c r="BE56" i="38"/>
  <c r="BE67" i="38"/>
  <c r="BE117" i="38"/>
  <c r="BE139" i="38" s="1"/>
  <c r="BE117" i="39"/>
  <c r="BE139" i="39" s="1"/>
  <c r="BE67" i="39"/>
  <c r="BE56" i="39"/>
  <c r="BE116" i="39"/>
  <c r="BE138" i="39" s="1"/>
  <c r="BE66" i="39"/>
  <c r="BE55" i="39"/>
  <c r="BH120" i="16"/>
  <c r="BH142" i="16" s="1"/>
  <c r="BH70" i="16"/>
  <c r="BD77" i="39"/>
  <c r="BD127" i="39"/>
  <c r="BD149" i="39" s="1"/>
  <c r="BD78" i="16"/>
  <c r="BD128" i="16"/>
  <c r="BD150" i="16" s="1"/>
  <c r="BH210" i="33"/>
  <c r="BG228" i="33"/>
  <c r="BH51" i="39" s="1"/>
  <c r="BD79" i="39"/>
  <c r="BD129" i="39"/>
  <c r="BD151" i="39" s="1"/>
  <c r="BF53" i="39"/>
  <c r="BF114" i="39"/>
  <c r="BF136" i="39" s="1"/>
  <c r="BF64" i="39"/>
  <c r="BE78" i="39" l="1"/>
  <c r="BE128" i="39"/>
  <c r="BE150" i="39" s="1"/>
  <c r="BI354" i="31"/>
  <c r="BJ336" i="31"/>
  <c r="BE76" i="16"/>
  <c r="BE126" i="16"/>
  <c r="BE148" i="16" s="1"/>
  <c r="BG138" i="32"/>
  <c r="BH50" i="16" s="1"/>
  <c r="BH120" i="32"/>
  <c r="BF117" i="16"/>
  <c r="BF139" i="16" s="1"/>
  <c r="BF56" i="16"/>
  <c r="BF67" i="16"/>
  <c r="BE74" i="16"/>
  <c r="BE124" i="16"/>
  <c r="BE146" i="16" s="1"/>
  <c r="BE129" i="16"/>
  <c r="BE151" i="16" s="1"/>
  <c r="BE79" i="16"/>
  <c r="BH121" i="16"/>
  <c r="BH143" i="16" s="1"/>
  <c r="BH71" i="16"/>
  <c r="BF75" i="39"/>
  <c r="BF125" i="39"/>
  <c r="BF147" i="39" s="1"/>
  <c r="BF125" i="16"/>
  <c r="BF147" i="16" s="1"/>
  <c r="BF75" i="16"/>
  <c r="BG72" i="16"/>
  <c r="BG122" i="16"/>
  <c r="BG144" i="16" s="1"/>
  <c r="BF115" i="16"/>
  <c r="BF137" i="16" s="1"/>
  <c r="BF65" i="16"/>
  <c r="BF54" i="16"/>
  <c r="BH151" i="33"/>
  <c r="BI51" i="38" s="1"/>
  <c r="BI133" i="33"/>
  <c r="BE124" i="39"/>
  <c r="BE146" i="39" s="1"/>
  <c r="BE74" i="39"/>
  <c r="BF125" i="38"/>
  <c r="BF147" i="38" s="1"/>
  <c r="BF75" i="38"/>
  <c r="BH74" i="32"/>
  <c r="BI49" i="16" s="1"/>
  <c r="BI56" i="32"/>
  <c r="BH123" i="16"/>
  <c r="BH145" i="16" s="1"/>
  <c r="BH73" i="16"/>
  <c r="BG214" i="32"/>
  <c r="BH49" i="38" s="1"/>
  <c r="BH196" i="32"/>
  <c r="BF52" i="16"/>
  <c r="BF113" i="16"/>
  <c r="BF135" i="16" s="1"/>
  <c r="BF63" i="16"/>
  <c r="BH123" i="38"/>
  <c r="BH145" i="38" s="1"/>
  <c r="BH73" i="38"/>
  <c r="BF69" i="38"/>
  <c r="BF119" i="38"/>
  <c r="BF141" i="38" s="1"/>
  <c r="BG271" i="30"/>
  <c r="BH42" i="38" s="1"/>
  <c r="BG210" i="30"/>
  <c r="BH40" i="38" s="1"/>
  <c r="BH192" i="30"/>
  <c r="BF69" i="39"/>
  <c r="BF119" i="39"/>
  <c r="BF141" i="39" s="1"/>
  <c r="BF54" i="39"/>
  <c r="BF65" i="39"/>
  <c r="BF115" i="39"/>
  <c r="BF137" i="39" s="1"/>
  <c r="BE78" i="16"/>
  <c r="BE128" i="16"/>
  <c r="BE150" i="16" s="1"/>
  <c r="BF113" i="39"/>
  <c r="BF135" i="39" s="1"/>
  <c r="BF63" i="39"/>
  <c r="BF52" i="39"/>
  <c r="BF117" i="39"/>
  <c r="BF139" i="39" s="1"/>
  <c r="BF67" i="39"/>
  <c r="BF56" i="39"/>
  <c r="BH70" i="38"/>
  <c r="BH120" i="38"/>
  <c r="BH142" i="38" s="1"/>
  <c r="BG121" i="38"/>
  <c r="BG143" i="38" s="1"/>
  <c r="BG71" i="38"/>
  <c r="BF55" i="16"/>
  <c r="BF66" i="16"/>
  <c r="BF116" i="16"/>
  <c r="BF138" i="16" s="1"/>
  <c r="BH400" i="32"/>
  <c r="BG418" i="32"/>
  <c r="BH50" i="39" s="1"/>
  <c r="BE129" i="38"/>
  <c r="BE151" i="38" s="1"/>
  <c r="BE79" i="38"/>
  <c r="BG134" i="30"/>
  <c r="BH42" i="16" s="1"/>
  <c r="BG73" i="30"/>
  <c r="BH40" i="16" s="1"/>
  <c r="BH55" i="30"/>
  <c r="BF115" i="38"/>
  <c r="BF137" i="38" s="1"/>
  <c r="BF54" i="38"/>
  <c r="BF65" i="38"/>
  <c r="BE76" i="39"/>
  <c r="BE126" i="39"/>
  <c r="BE148" i="39" s="1"/>
  <c r="BG47" i="38"/>
  <c r="BG43" i="38"/>
  <c r="BG45" i="38"/>
  <c r="BG62" i="38"/>
  <c r="BG46" i="38"/>
  <c r="BG112" i="38"/>
  <c r="BG134" i="38" s="1"/>
  <c r="BG44" i="38"/>
  <c r="BG41" i="38"/>
  <c r="BH73" i="39"/>
  <c r="BH123" i="39"/>
  <c r="BH145" i="39" s="1"/>
  <c r="BE77" i="39"/>
  <c r="BE127" i="39"/>
  <c r="BE149" i="39" s="1"/>
  <c r="BE128" i="38"/>
  <c r="BE150" i="38" s="1"/>
  <c r="BE78" i="38"/>
  <c r="BF57" i="39"/>
  <c r="BF68" i="39"/>
  <c r="BF118" i="39"/>
  <c r="BF140" i="39" s="1"/>
  <c r="BI74" i="31"/>
  <c r="BJ56" i="31"/>
  <c r="BG408" i="30"/>
  <c r="BH42" i="39" s="1"/>
  <c r="BG347" i="30"/>
  <c r="BH40" i="39" s="1"/>
  <c r="BH329" i="30"/>
  <c r="BF119" i="16"/>
  <c r="BF141" i="16" s="1"/>
  <c r="BF69" i="16"/>
  <c r="BG72" i="39"/>
  <c r="BG122" i="39"/>
  <c r="BG144" i="39" s="1"/>
  <c r="BE127" i="38"/>
  <c r="BE149" i="38" s="1"/>
  <c r="BE77" i="38"/>
  <c r="BG47" i="16"/>
  <c r="BG112" i="16"/>
  <c r="BG134" i="16" s="1"/>
  <c r="BG62" i="16"/>
  <c r="BG46" i="16"/>
  <c r="BG41" i="16"/>
  <c r="BG43" i="16"/>
  <c r="BG45" i="16"/>
  <c r="BG44" i="16"/>
  <c r="BF118" i="38"/>
  <c r="BF140" i="38" s="1"/>
  <c r="BF68" i="38"/>
  <c r="BF57" i="38"/>
  <c r="BJ400" i="31"/>
  <c r="BI418" i="31"/>
  <c r="BG114" i="38"/>
  <c r="BG136" i="38" s="1"/>
  <c r="BG64" i="38"/>
  <c r="BG53" i="38"/>
  <c r="BI138" i="31"/>
  <c r="BJ120" i="31"/>
  <c r="BF117" i="38"/>
  <c r="BF139" i="38" s="1"/>
  <c r="BF67" i="38"/>
  <c r="BF56" i="38"/>
  <c r="BI214" i="31"/>
  <c r="BJ196" i="31"/>
  <c r="BI48" i="16"/>
  <c r="BG46" i="39"/>
  <c r="BG112" i="39"/>
  <c r="BG134" i="39" s="1"/>
  <c r="BG44" i="39"/>
  <c r="BG62" i="39"/>
  <c r="BG43" i="39"/>
  <c r="BG47" i="39"/>
  <c r="BG45" i="39"/>
  <c r="BG41" i="39"/>
  <c r="BF57" i="16"/>
  <c r="BF68" i="16"/>
  <c r="BF118" i="16"/>
  <c r="BF140" i="16" s="1"/>
  <c r="BE129" i="39"/>
  <c r="BE151" i="39" s="1"/>
  <c r="BE79" i="39"/>
  <c r="BG114" i="16"/>
  <c r="BG136" i="16" s="1"/>
  <c r="BG53" i="16"/>
  <c r="BG64" i="16"/>
  <c r="BH278" i="32"/>
  <c r="BI50" i="38" s="1"/>
  <c r="BI260" i="32"/>
  <c r="BF116" i="38"/>
  <c r="BF138" i="38" s="1"/>
  <c r="BF55" i="38"/>
  <c r="BF66" i="38"/>
  <c r="BG354" i="32"/>
  <c r="BH49" i="39" s="1"/>
  <c r="BH336" i="32"/>
  <c r="BJ260" i="31"/>
  <c r="BI278" i="31"/>
  <c r="BH228" i="33"/>
  <c r="BI51" i="39" s="1"/>
  <c r="BI210" i="33"/>
  <c r="BI70" i="38"/>
  <c r="BI120" i="38"/>
  <c r="BI142" i="38" s="1"/>
  <c r="BF116" i="39"/>
  <c r="BF138" i="39" s="1"/>
  <c r="BF66" i="39"/>
  <c r="BF55" i="39"/>
  <c r="BE76" i="38"/>
  <c r="BE126" i="38"/>
  <c r="BE148" i="38" s="1"/>
  <c r="BE74" i="38"/>
  <c r="BE124" i="38"/>
  <c r="BE146" i="38" s="1"/>
  <c r="BG114" i="39"/>
  <c r="BG136" i="39" s="1"/>
  <c r="BG64" i="39"/>
  <c r="BG53" i="39"/>
  <c r="BH74" i="33"/>
  <c r="BI51" i="16" s="1"/>
  <c r="BI56" i="33"/>
  <c r="BE77" i="16"/>
  <c r="BE127" i="16"/>
  <c r="BE149" i="16" s="1"/>
  <c r="BH122" i="38"/>
  <c r="BH144" i="38" s="1"/>
  <c r="BH72" i="38"/>
  <c r="BF52" i="38"/>
  <c r="BF63" i="38"/>
  <c r="BF113" i="38"/>
  <c r="BF135" i="38" s="1"/>
  <c r="BG121" i="39"/>
  <c r="BG143" i="39" s="1"/>
  <c r="BG71" i="39"/>
  <c r="BI48" i="39"/>
  <c r="BG63" i="38" l="1"/>
  <c r="BG113" i="38"/>
  <c r="BG135" i="38" s="1"/>
  <c r="BG52" i="38"/>
  <c r="BH138" i="32"/>
  <c r="BI50" i="16" s="1"/>
  <c r="BI120" i="32"/>
  <c r="BI120" i="39"/>
  <c r="BI142" i="39" s="1"/>
  <c r="BI70" i="39"/>
  <c r="BI228" i="33"/>
  <c r="BJ51" i="39" s="1"/>
  <c r="BJ210" i="33"/>
  <c r="BG116" i="39"/>
  <c r="BG138" i="39" s="1"/>
  <c r="BG55" i="39"/>
  <c r="BG66" i="39"/>
  <c r="BF79" i="38"/>
  <c r="BF129" i="38"/>
  <c r="BF151" i="38" s="1"/>
  <c r="BF129" i="39"/>
  <c r="BF151" i="39" s="1"/>
  <c r="BF79" i="39"/>
  <c r="BG66" i="38"/>
  <c r="BG116" i="38"/>
  <c r="BG138" i="38" s="1"/>
  <c r="BG55" i="38"/>
  <c r="BH47" i="38"/>
  <c r="BH44" i="38"/>
  <c r="BH62" i="38"/>
  <c r="BH112" i="38"/>
  <c r="BH134" i="38" s="1"/>
  <c r="BH43" i="38"/>
  <c r="BH46" i="38"/>
  <c r="BH45" i="38"/>
  <c r="BH41" i="38"/>
  <c r="BF124" i="16"/>
  <c r="BF146" i="16" s="1"/>
  <c r="BF74" i="16"/>
  <c r="BH122" i="16"/>
  <c r="BH144" i="16" s="1"/>
  <c r="BH72" i="16"/>
  <c r="BH408" i="30"/>
  <c r="BI42" i="39" s="1"/>
  <c r="BI329" i="30"/>
  <c r="BH347" i="30"/>
  <c r="BI40" i="39" s="1"/>
  <c r="BH122" i="39"/>
  <c r="BH144" i="39" s="1"/>
  <c r="BH72" i="39"/>
  <c r="BH114" i="38"/>
  <c r="BH136" i="38" s="1"/>
  <c r="BH64" i="38"/>
  <c r="BH53" i="38"/>
  <c r="BI196" i="32"/>
  <c r="BH214" i="32"/>
  <c r="BI49" i="38" s="1"/>
  <c r="BI72" i="38"/>
  <c r="BI122" i="38"/>
  <c r="BI144" i="38" s="1"/>
  <c r="BG57" i="39"/>
  <c r="BG68" i="39"/>
  <c r="BG118" i="39"/>
  <c r="BG140" i="39" s="1"/>
  <c r="BG69" i="16"/>
  <c r="BG119" i="16"/>
  <c r="BG141" i="16" s="1"/>
  <c r="BH47" i="39"/>
  <c r="BH43" i="39"/>
  <c r="BH44" i="39"/>
  <c r="BH62" i="39"/>
  <c r="BH46" i="39"/>
  <c r="BH41" i="39"/>
  <c r="BH112" i="39"/>
  <c r="BH134" i="39" s="1"/>
  <c r="BH45" i="39"/>
  <c r="BG57" i="38"/>
  <c r="BG118" i="38"/>
  <c r="BG140" i="38" s="1"/>
  <c r="BG68" i="38"/>
  <c r="BF126" i="38"/>
  <c r="BF148" i="38" s="1"/>
  <c r="BF76" i="38"/>
  <c r="BH418" i="32"/>
  <c r="BI50" i="39" s="1"/>
  <c r="BI400" i="32"/>
  <c r="BF128" i="39"/>
  <c r="BF150" i="39" s="1"/>
  <c r="BF78" i="39"/>
  <c r="BH121" i="38"/>
  <c r="BH143" i="38" s="1"/>
  <c r="BH71" i="38"/>
  <c r="BF127" i="38"/>
  <c r="BF149" i="38" s="1"/>
  <c r="BF77" i="38"/>
  <c r="BG118" i="16"/>
  <c r="BG140" i="16" s="1"/>
  <c r="BG68" i="16"/>
  <c r="BG57" i="16"/>
  <c r="BI74" i="33"/>
  <c r="BJ51" i="16" s="1"/>
  <c r="BJ56" i="33"/>
  <c r="BI73" i="16"/>
  <c r="BI123" i="16"/>
  <c r="BI145" i="16" s="1"/>
  <c r="BG113" i="39"/>
  <c r="BG135" i="39" s="1"/>
  <c r="BG63" i="39"/>
  <c r="BG52" i="39"/>
  <c r="BI70" i="16"/>
  <c r="BI120" i="16"/>
  <c r="BI142" i="16" s="1"/>
  <c r="BG125" i="38"/>
  <c r="BG147" i="38" s="1"/>
  <c r="BG75" i="38"/>
  <c r="BG55" i="16"/>
  <c r="BG66" i="16"/>
  <c r="BG116" i="16"/>
  <c r="BG138" i="16" s="1"/>
  <c r="BH114" i="39"/>
  <c r="BH136" i="39" s="1"/>
  <c r="BH64" i="39"/>
  <c r="BH53" i="39"/>
  <c r="BI151" i="33"/>
  <c r="BJ51" i="38" s="1"/>
  <c r="BJ133" i="33"/>
  <c r="BJ354" i="31"/>
  <c r="BK336" i="31"/>
  <c r="BJ138" i="31"/>
  <c r="BK120" i="31"/>
  <c r="BH354" i="32"/>
  <c r="BI49" i="39" s="1"/>
  <c r="BI336" i="32"/>
  <c r="BG67" i="39"/>
  <c r="BG117" i="39"/>
  <c r="BG139" i="39" s="1"/>
  <c r="BG56" i="39"/>
  <c r="BJ214" i="31"/>
  <c r="BK196" i="31"/>
  <c r="BG56" i="16"/>
  <c r="BG67" i="16"/>
  <c r="BG117" i="16"/>
  <c r="BG139" i="16" s="1"/>
  <c r="BJ74" i="31"/>
  <c r="BK56" i="31"/>
  <c r="BG117" i="38"/>
  <c r="BG139" i="38" s="1"/>
  <c r="BG67" i="38"/>
  <c r="BG56" i="38"/>
  <c r="BH134" i="30"/>
  <c r="BI42" i="16" s="1"/>
  <c r="BH73" i="30"/>
  <c r="BI40" i="16" s="1"/>
  <c r="BI55" i="30"/>
  <c r="BF76" i="39"/>
  <c r="BF126" i="39"/>
  <c r="BF148" i="39" s="1"/>
  <c r="BI73" i="38"/>
  <c r="BI123" i="38"/>
  <c r="BI145" i="38" s="1"/>
  <c r="BJ48" i="39"/>
  <c r="BH271" i="30"/>
  <c r="BI42" i="38" s="1"/>
  <c r="BH210" i="30"/>
  <c r="BI40" i="38" s="1"/>
  <c r="BI192" i="30"/>
  <c r="BI123" i="39"/>
  <c r="BI145" i="39" s="1"/>
  <c r="BI73" i="39"/>
  <c r="BK260" i="31"/>
  <c r="BJ278" i="31"/>
  <c r="BH121" i="39"/>
  <c r="BH143" i="39" s="1"/>
  <c r="BH71" i="39"/>
  <c r="BG69" i="39"/>
  <c r="BG119" i="39"/>
  <c r="BG141" i="39" s="1"/>
  <c r="BJ48" i="38"/>
  <c r="BG115" i="16"/>
  <c r="BG137" i="16" s="1"/>
  <c r="BG65" i="16"/>
  <c r="BG54" i="16"/>
  <c r="BJ48" i="16"/>
  <c r="BG115" i="38"/>
  <c r="BG137" i="38" s="1"/>
  <c r="BG65" i="38"/>
  <c r="BG54" i="38"/>
  <c r="BH112" i="16"/>
  <c r="BH134" i="16" s="1"/>
  <c r="BH45" i="16"/>
  <c r="BH44" i="16"/>
  <c r="BH62" i="16"/>
  <c r="BH47" i="16"/>
  <c r="BH41" i="16"/>
  <c r="BH43" i="16"/>
  <c r="BH46" i="16"/>
  <c r="BF127" i="16"/>
  <c r="BF149" i="16" s="1"/>
  <c r="BF77" i="16"/>
  <c r="BF74" i="39"/>
  <c r="BF124" i="39"/>
  <c r="BF146" i="39" s="1"/>
  <c r="BI74" i="32"/>
  <c r="BJ49" i="16" s="1"/>
  <c r="BJ56" i="32"/>
  <c r="BF126" i="16"/>
  <c r="BF148" i="16" s="1"/>
  <c r="BF76" i="16"/>
  <c r="BF128" i="16"/>
  <c r="BF150" i="16" s="1"/>
  <c r="BF78" i="16"/>
  <c r="BJ418" i="31"/>
  <c r="BK400" i="31"/>
  <c r="BI278" i="32"/>
  <c r="BJ50" i="38" s="1"/>
  <c r="BJ260" i="32"/>
  <c r="BF129" i="16"/>
  <c r="BF151" i="16" s="1"/>
  <c r="BF79" i="16"/>
  <c r="BF127" i="39"/>
  <c r="BF149" i="39" s="1"/>
  <c r="BF77" i="39"/>
  <c r="BG125" i="39"/>
  <c r="BG147" i="39" s="1"/>
  <c r="BG75" i="39"/>
  <c r="BG75" i="16"/>
  <c r="BG125" i="16"/>
  <c r="BG147" i="16" s="1"/>
  <c r="BF74" i="38"/>
  <c r="BF124" i="38"/>
  <c r="BF146" i="38" s="1"/>
  <c r="BG54" i="39"/>
  <c r="BG115" i="39"/>
  <c r="BG137" i="39" s="1"/>
  <c r="BG65" i="39"/>
  <c r="BF78" i="38"/>
  <c r="BF128" i="38"/>
  <c r="BF150" i="38" s="1"/>
  <c r="BG113" i="16"/>
  <c r="BG135" i="16" s="1"/>
  <c r="BG63" i="16"/>
  <c r="BG52" i="16"/>
  <c r="BG119" i="38"/>
  <c r="BG141" i="38" s="1"/>
  <c r="BG69" i="38"/>
  <c r="BH114" i="16"/>
  <c r="BH136" i="16" s="1"/>
  <c r="BH64" i="16"/>
  <c r="BH53" i="16"/>
  <c r="BI71" i="16"/>
  <c r="BI121" i="16"/>
  <c r="BI143" i="16" s="1"/>
  <c r="BI112" i="38" l="1"/>
  <c r="BI134" i="38" s="1"/>
  <c r="BI45" i="38"/>
  <c r="BI44" i="38"/>
  <c r="BI62" i="38"/>
  <c r="BI43" i="38"/>
  <c r="BI41" i="38"/>
  <c r="BI46" i="38"/>
  <c r="BI47" i="38"/>
  <c r="BG129" i="16"/>
  <c r="BG151" i="16" s="1"/>
  <c r="BG79" i="16"/>
  <c r="BJ74" i="32"/>
  <c r="BK49" i="16" s="1"/>
  <c r="BK56" i="32"/>
  <c r="BI114" i="38"/>
  <c r="BI136" i="38" s="1"/>
  <c r="BI64" i="38"/>
  <c r="BI53" i="38"/>
  <c r="BI114" i="16"/>
  <c r="BI136" i="16" s="1"/>
  <c r="BI64" i="16"/>
  <c r="BI53" i="16"/>
  <c r="BG128" i="16"/>
  <c r="BG150" i="16" s="1"/>
  <c r="BG78" i="16"/>
  <c r="BK138" i="31"/>
  <c r="BL120" i="31"/>
  <c r="BG124" i="39"/>
  <c r="BG146" i="39" s="1"/>
  <c r="BG74" i="39"/>
  <c r="BJ400" i="32"/>
  <c r="BI418" i="32"/>
  <c r="BJ50" i="39" s="1"/>
  <c r="BH75" i="38"/>
  <c r="BH125" i="38"/>
  <c r="BH147" i="38" s="1"/>
  <c r="BH115" i="16"/>
  <c r="BH137" i="16" s="1"/>
  <c r="BH65" i="16"/>
  <c r="BH54" i="16"/>
  <c r="BJ71" i="16"/>
  <c r="BJ121" i="16"/>
  <c r="BJ143" i="16" s="1"/>
  <c r="BH119" i="16"/>
  <c r="BH141" i="16" s="1"/>
  <c r="BH69" i="16"/>
  <c r="BJ120" i="16"/>
  <c r="BJ142" i="16" s="1"/>
  <c r="BJ70" i="16"/>
  <c r="BJ70" i="39"/>
  <c r="BJ120" i="39"/>
  <c r="BJ142" i="39" s="1"/>
  <c r="BG128" i="38"/>
  <c r="BG150" i="38" s="1"/>
  <c r="BG78" i="38"/>
  <c r="BL196" i="31"/>
  <c r="BK214" i="31"/>
  <c r="BI72" i="39"/>
  <c r="BI122" i="39"/>
  <c r="BI144" i="39" s="1"/>
  <c r="BH113" i="39"/>
  <c r="BH135" i="39" s="1"/>
  <c r="BH63" i="39"/>
  <c r="BH52" i="39"/>
  <c r="BI214" i="32"/>
  <c r="BJ49" i="38" s="1"/>
  <c r="BJ196" i="32"/>
  <c r="BK418" i="31"/>
  <c r="BL400" i="31"/>
  <c r="BK48" i="38"/>
  <c r="BK354" i="31"/>
  <c r="BL336" i="31"/>
  <c r="BH118" i="39"/>
  <c r="BH140" i="39" s="1"/>
  <c r="BH68" i="39"/>
  <c r="BH57" i="39"/>
  <c r="BH55" i="38"/>
  <c r="BH66" i="38"/>
  <c r="BH116" i="38"/>
  <c r="BH138" i="38" s="1"/>
  <c r="BI138" i="32"/>
  <c r="BJ50" i="16" s="1"/>
  <c r="BJ120" i="32"/>
  <c r="BI43" i="16"/>
  <c r="BI46" i="16"/>
  <c r="BI47" i="16"/>
  <c r="BI62" i="16"/>
  <c r="BI112" i="16"/>
  <c r="BI134" i="16" s="1"/>
  <c r="BI44" i="16"/>
  <c r="BI45" i="16"/>
  <c r="BI41" i="16"/>
  <c r="BJ278" i="32"/>
  <c r="BK50" i="38" s="1"/>
  <c r="BK260" i="32"/>
  <c r="BH116" i="16"/>
  <c r="BH138" i="16" s="1"/>
  <c r="BH66" i="16"/>
  <c r="BH55" i="16"/>
  <c r="BK278" i="31"/>
  <c r="BL260" i="31"/>
  <c r="BG78" i="39"/>
  <c r="BG128" i="39"/>
  <c r="BG150" i="39" s="1"/>
  <c r="BK48" i="39"/>
  <c r="BG127" i="16"/>
  <c r="BG149" i="16" s="1"/>
  <c r="BG77" i="16"/>
  <c r="BG79" i="39"/>
  <c r="BG129" i="39"/>
  <c r="BG151" i="39" s="1"/>
  <c r="BH69" i="38"/>
  <c r="BH119" i="38"/>
  <c r="BH141" i="38" s="1"/>
  <c r="BI72" i="16"/>
  <c r="BI122" i="16"/>
  <c r="BI144" i="16" s="1"/>
  <c r="BI121" i="39"/>
  <c r="BI143" i="39" s="1"/>
  <c r="BI71" i="39"/>
  <c r="BH117" i="39"/>
  <c r="BH139" i="39" s="1"/>
  <c r="BH67" i="39"/>
  <c r="BH56" i="39"/>
  <c r="BH115" i="38"/>
  <c r="BH137" i="38" s="1"/>
  <c r="BH65" i="38"/>
  <c r="BH54" i="38"/>
  <c r="BH52" i="16"/>
  <c r="BH113" i="16"/>
  <c r="BH135" i="16" s="1"/>
  <c r="BH63" i="16"/>
  <c r="BH75" i="16"/>
  <c r="BH125" i="16"/>
  <c r="BH147" i="16" s="1"/>
  <c r="BH117" i="16"/>
  <c r="BH139" i="16" s="1"/>
  <c r="BH56" i="16"/>
  <c r="BH67" i="16"/>
  <c r="BK74" i="31"/>
  <c r="BL56" i="31"/>
  <c r="BJ151" i="33"/>
  <c r="BK51" i="38" s="1"/>
  <c r="BK133" i="33"/>
  <c r="BH116" i="39"/>
  <c r="BH138" i="39" s="1"/>
  <c r="BH66" i="39"/>
  <c r="BH55" i="39"/>
  <c r="BH113" i="38"/>
  <c r="BH135" i="38" s="1"/>
  <c r="BH63" i="38"/>
  <c r="BH52" i="38"/>
  <c r="BG77" i="38"/>
  <c r="BG127" i="38"/>
  <c r="BG149" i="38" s="1"/>
  <c r="BG127" i="39"/>
  <c r="BG149" i="39" s="1"/>
  <c r="BG77" i="39"/>
  <c r="BG74" i="38"/>
  <c r="BG124" i="38"/>
  <c r="BG146" i="38" s="1"/>
  <c r="BJ73" i="39"/>
  <c r="BJ123" i="39"/>
  <c r="BJ145" i="39" s="1"/>
  <c r="BJ72" i="38"/>
  <c r="BJ122" i="38"/>
  <c r="BJ144" i="38" s="1"/>
  <c r="BG126" i="16"/>
  <c r="BG148" i="16" s="1"/>
  <c r="BG76" i="16"/>
  <c r="BG76" i="39"/>
  <c r="BG126" i="39"/>
  <c r="BG148" i="39" s="1"/>
  <c r="BJ120" i="38"/>
  <c r="BJ142" i="38" s="1"/>
  <c r="BJ70" i="38"/>
  <c r="BK48" i="16"/>
  <c r="BJ123" i="38"/>
  <c r="BJ145" i="38" s="1"/>
  <c r="BJ73" i="38"/>
  <c r="BJ74" i="33"/>
  <c r="BK51" i="16" s="1"/>
  <c r="BK56" i="33"/>
  <c r="BH115" i="39"/>
  <c r="BH137" i="39" s="1"/>
  <c r="BH65" i="39"/>
  <c r="BH54" i="39"/>
  <c r="BI112" i="39"/>
  <c r="BI134" i="39" s="1"/>
  <c r="BI47" i="39"/>
  <c r="BI43" i="39"/>
  <c r="BI62" i="39"/>
  <c r="BI46" i="39"/>
  <c r="BI41" i="39"/>
  <c r="BI45" i="39"/>
  <c r="BI44" i="39"/>
  <c r="BH117" i="38"/>
  <c r="BH139" i="38" s="1"/>
  <c r="BH67" i="38"/>
  <c r="BH56" i="38"/>
  <c r="BI114" i="39"/>
  <c r="BI136" i="39" s="1"/>
  <c r="BI64" i="39"/>
  <c r="BI53" i="39"/>
  <c r="BG124" i="16"/>
  <c r="BG146" i="16" s="1"/>
  <c r="BG74" i="16"/>
  <c r="BH57" i="16"/>
  <c r="BH118" i="16"/>
  <c r="BH140" i="16" s="1"/>
  <c r="BH68" i="16"/>
  <c r="BG126" i="38"/>
  <c r="BG148" i="38" s="1"/>
  <c r="BG76" i="38"/>
  <c r="BI271" i="30"/>
  <c r="BJ42" i="38" s="1"/>
  <c r="BI210" i="30"/>
  <c r="BJ40" i="38" s="1"/>
  <c r="BJ192" i="30"/>
  <c r="BI134" i="30"/>
  <c r="BJ42" i="16" s="1"/>
  <c r="BI73" i="30"/>
  <c r="BJ40" i="16" s="1"/>
  <c r="BJ55" i="30"/>
  <c r="BI354" i="32"/>
  <c r="BJ49" i="39" s="1"/>
  <c r="BJ336" i="32"/>
  <c r="BH75" i="39"/>
  <c r="BH125" i="39"/>
  <c r="BH147" i="39" s="1"/>
  <c r="BJ123" i="16"/>
  <c r="BJ145" i="16" s="1"/>
  <c r="BJ73" i="16"/>
  <c r="BG129" i="38"/>
  <c r="BG151" i="38" s="1"/>
  <c r="BG79" i="38"/>
  <c r="BH69" i="39"/>
  <c r="BH119" i="39"/>
  <c r="BH141" i="39" s="1"/>
  <c r="BI121" i="38"/>
  <c r="BI143" i="38" s="1"/>
  <c r="BI71" i="38"/>
  <c r="BI408" i="30"/>
  <c r="BJ42" i="39" s="1"/>
  <c r="BI347" i="30"/>
  <c r="BJ40" i="39" s="1"/>
  <c r="BJ329" i="30"/>
  <c r="BH118" i="38"/>
  <c r="BH140" i="38" s="1"/>
  <c r="BH68" i="38"/>
  <c r="BH57" i="38"/>
  <c r="BK210" i="33"/>
  <c r="BJ228" i="33"/>
  <c r="BK51" i="39" s="1"/>
  <c r="BL48" i="39" l="1"/>
  <c r="BL48" i="16"/>
  <c r="BI54" i="16"/>
  <c r="BI115" i="16"/>
  <c r="BI137" i="16" s="1"/>
  <c r="BI65" i="16"/>
  <c r="BI69" i="38"/>
  <c r="BI119" i="38"/>
  <c r="BI141" i="38" s="1"/>
  <c r="BJ71" i="39"/>
  <c r="BJ121" i="39"/>
  <c r="BJ143" i="39" s="1"/>
  <c r="BK73" i="16"/>
  <c r="BK123" i="16"/>
  <c r="BK145" i="16" s="1"/>
  <c r="BI52" i="16"/>
  <c r="BI113" i="16"/>
  <c r="BI135" i="16" s="1"/>
  <c r="BI63" i="16"/>
  <c r="BJ138" i="32"/>
  <c r="BK50" i="16" s="1"/>
  <c r="BK120" i="32"/>
  <c r="BL354" i="31"/>
  <c r="BM336" i="31"/>
  <c r="BH126" i="16"/>
  <c r="BH148" i="16" s="1"/>
  <c r="BH76" i="16"/>
  <c r="BI75" i="38"/>
  <c r="BI125" i="38"/>
  <c r="BI147" i="38" s="1"/>
  <c r="BI118" i="38"/>
  <c r="BI140" i="38" s="1"/>
  <c r="BI57" i="38"/>
  <c r="BI68" i="38"/>
  <c r="BH78" i="38"/>
  <c r="BH128" i="38"/>
  <c r="BH150" i="38" s="1"/>
  <c r="BI115" i="39"/>
  <c r="BI137" i="39" s="1"/>
  <c r="BI65" i="39"/>
  <c r="BI54" i="39"/>
  <c r="BH128" i="39"/>
  <c r="BH150" i="39" s="1"/>
  <c r="BH78" i="39"/>
  <c r="BL278" i="31"/>
  <c r="BM260" i="31"/>
  <c r="BI117" i="16"/>
  <c r="BI139" i="16" s="1"/>
  <c r="BI56" i="16"/>
  <c r="BI67" i="16"/>
  <c r="BJ72" i="16"/>
  <c r="BJ122" i="16"/>
  <c r="BJ144" i="16" s="1"/>
  <c r="BL70" i="39"/>
  <c r="BL120" i="39"/>
  <c r="BL142" i="39" s="1"/>
  <c r="BL138" i="31"/>
  <c r="BM120" i="31"/>
  <c r="BI52" i="38"/>
  <c r="BI63" i="38"/>
  <c r="BI113" i="38"/>
  <c r="BI135" i="38" s="1"/>
  <c r="BH79" i="38"/>
  <c r="BH129" i="38"/>
  <c r="BH151" i="38" s="1"/>
  <c r="BH78" i="16"/>
  <c r="BH128" i="16"/>
  <c r="BH150" i="16" s="1"/>
  <c r="BJ73" i="30"/>
  <c r="BK40" i="16" s="1"/>
  <c r="BJ134" i="30"/>
  <c r="BK42" i="16" s="1"/>
  <c r="BK55" i="30"/>
  <c r="BJ112" i="16"/>
  <c r="BJ134" i="16" s="1"/>
  <c r="BJ47" i="16"/>
  <c r="BJ45" i="16"/>
  <c r="BJ62" i="16"/>
  <c r="BJ44" i="16"/>
  <c r="BJ46" i="16"/>
  <c r="BJ41" i="16"/>
  <c r="BJ43" i="16"/>
  <c r="BI119" i="39"/>
  <c r="BI141" i="39" s="1"/>
  <c r="BI69" i="39"/>
  <c r="BL133" i="33"/>
  <c r="BK151" i="33"/>
  <c r="BL51" i="38" s="1"/>
  <c r="BI116" i="16"/>
  <c r="BI138" i="16" s="1"/>
  <c r="BI66" i="16"/>
  <c r="BI55" i="16"/>
  <c r="BK120" i="38"/>
  <c r="BK142" i="38" s="1"/>
  <c r="BK70" i="38"/>
  <c r="BI54" i="38"/>
  <c r="BI65" i="38"/>
  <c r="BI115" i="38"/>
  <c r="BI137" i="38" s="1"/>
  <c r="BK74" i="33"/>
  <c r="BL51" i="16" s="1"/>
  <c r="BL56" i="33"/>
  <c r="BH124" i="39"/>
  <c r="BH146" i="39" s="1"/>
  <c r="BH74" i="39"/>
  <c r="BJ114" i="16"/>
  <c r="BJ136" i="16" s="1"/>
  <c r="BJ53" i="16"/>
  <c r="BJ64" i="16"/>
  <c r="BH79" i="16"/>
  <c r="BH129" i="16"/>
  <c r="BH151" i="16" s="1"/>
  <c r="BK70" i="16"/>
  <c r="BK120" i="16"/>
  <c r="BK142" i="16" s="1"/>
  <c r="BK123" i="38"/>
  <c r="BK145" i="38" s="1"/>
  <c r="BK73" i="38"/>
  <c r="BH127" i="16"/>
  <c r="BH149" i="16" s="1"/>
  <c r="BH77" i="16"/>
  <c r="BL418" i="31"/>
  <c r="BM400" i="31"/>
  <c r="BK74" i="32"/>
  <c r="BL49" i="16" s="1"/>
  <c r="BL56" i="32"/>
  <c r="BI118" i="39"/>
  <c r="BI140" i="39" s="1"/>
  <c r="BI68" i="39"/>
  <c r="BI57" i="39"/>
  <c r="BJ53" i="39"/>
  <c r="BJ64" i="39"/>
  <c r="BJ114" i="39"/>
  <c r="BJ136" i="39" s="1"/>
  <c r="BJ271" i="30"/>
  <c r="BK42" i="38" s="1"/>
  <c r="BJ210" i="30"/>
  <c r="BK40" i="38" s="1"/>
  <c r="BK192" i="30"/>
  <c r="BI55" i="39"/>
  <c r="BI116" i="39"/>
  <c r="BI138" i="39" s="1"/>
  <c r="BI66" i="39"/>
  <c r="BH126" i="39"/>
  <c r="BH148" i="39" s="1"/>
  <c r="BH76" i="39"/>
  <c r="BH74" i="38"/>
  <c r="BH124" i="38"/>
  <c r="BH146" i="38" s="1"/>
  <c r="BL74" i="31"/>
  <c r="BM56" i="31"/>
  <c r="BH77" i="38"/>
  <c r="BH127" i="38"/>
  <c r="BH149" i="38" s="1"/>
  <c r="BL48" i="38"/>
  <c r="BK121" i="16"/>
  <c r="BK143" i="16" s="1"/>
  <c r="BK71" i="16"/>
  <c r="BI116" i="38"/>
  <c r="BI138" i="38" s="1"/>
  <c r="BI55" i="38"/>
  <c r="BI66" i="38"/>
  <c r="BJ354" i="32"/>
  <c r="BK49" i="39" s="1"/>
  <c r="BK336" i="32"/>
  <c r="BH127" i="39"/>
  <c r="BH149" i="39" s="1"/>
  <c r="BH77" i="39"/>
  <c r="BJ408" i="30"/>
  <c r="BK42" i="39" s="1"/>
  <c r="BK329" i="30"/>
  <c r="BJ347" i="30"/>
  <c r="BK40" i="39" s="1"/>
  <c r="BJ45" i="39"/>
  <c r="BJ47" i="39"/>
  <c r="BJ41" i="39"/>
  <c r="BJ112" i="39"/>
  <c r="BJ134" i="39" s="1"/>
  <c r="BJ43" i="39"/>
  <c r="BJ62" i="39"/>
  <c r="BJ44" i="39"/>
  <c r="BJ46" i="39"/>
  <c r="BK73" i="39"/>
  <c r="BK123" i="39"/>
  <c r="BK145" i="39" s="1"/>
  <c r="BJ47" i="38"/>
  <c r="BJ41" i="38"/>
  <c r="BJ62" i="38"/>
  <c r="BJ43" i="38"/>
  <c r="BJ46" i="38"/>
  <c r="BJ44" i="38"/>
  <c r="BJ45" i="38"/>
  <c r="BJ112" i="38"/>
  <c r="BJ134" i="38" s="1"/>
  <c r="BI117" i="39"/>
  <c r="BI139" i="39" s="1"/>
  <c r="BI56" i="39"/>
  <c r="BI67" i="39"/>
  <c r="BL70" i="16"/>
  <c r="BL120" i="16"/>
  <c r="BL142" i="16" s="1"/>
  <c r="BH74" i="16"/>
  <c r="BH124" i="16"/>
  <c r="BH146" i="16" s="1"/>
  <c r="BI119" i="16"/>
  <c r="BI141" i="16" s="1"/>
  <c r="BI69" i="16"/>
  <c r="BH129" i="39"/>
  <c r="BH151" i="39" s="1"/>
  <c r="BH79" i="39"/>
  <c r="BJ214" i="32"/>
  <c r="BK49" i="38" s="1"/>
  <c r="BK196" i="32"/>
  <c r="BL214" i="31"/>
  <c r="BM196" i="31"/>
  <c r="BJ72" i="39"/>
  <c r="BJ122" i="39"/>
  <c r="BJ144" i="39" s="1"/>
  <c r="BI125" i="16"/>
  <c r="BI147" i="16" s="1"/>
  <c r="BI75" i="16"/>
  <c r="BI56" i="38"/>
  <c r="BI117" i="38"/>
  <c r="BI139" i="38" s="1"/>
  <c r="BI67" i="38"/>
  <c r="BK72" i="38"/>
  <c r="BK122" i="38"/>
  <c r="BK144" i="38" s="1"/>
  <c r="BL210" i="33"/>
  <c r="BK228" i="33"/>
  <c r="BL51" i="39" s="1"/>
  <c r="BJ53" i="38"/>
  <c r="BJ64" i="38"/>
  <c r="BJ114" i="38"/>
  <c r="BJ136" i="38" s="1"/>
  <c r="BI125" i="39"/>
  <c r="BI147" i="39" s="1"/>
  <c r="BI75" i="39"/>
  <c r="BI113" i="39"/>
  <c r="BI135" i="39" s="1"/>
  <c r="BI52" i="39"/>
  <c r="BI63" i="39"/>
  <c r="BH126" i="38"/>
  <c r="BH148" i="38" s="1"/>
  <c r="BH76" i="38"/>
  <c r="BK120" i="39"/>
  <c r="BK142" i="39" s="1"/>
  <c r="BK70" i="39"/>
  <c r="BK278" i="32"/>
  <c r="BL50" i="38" s="1"/>
  <c r="BL260" i="32"/>
  <c r="BI118" i="16"/>
  <c r="BI140" i="16" s="1"/>
  <c r="BI57" i="16"/>
  <c r="BI68" i="16"/>
  <c r="BJ121" i="38"/>
  <c r="BJ143" i="38" s="1"/>
  <c r="BJ71" i="38"/>
  <c r="BJ418" i="32"/>
  <c r="BK50" i="39" s="1"/>
  <c r="BK400" i="32"/>
  <c r="BM48" i="38" l="1"/>
  <c r="BM278" i="31"/>
  <c r="BN260" i="31"/>
  <c r="BI129" i="16"/>
  <c r="BI151" i="16" s="1"/>
  <c r="BI79" i="16"/>
  <c r="BL123" i="39"/>
  <c r="BL145" i="39" s="1"/>
  <c r="BL73" i="39"/>
  <c r="BI128" i="39"/>
  <c r="BI150" i="39" s="1"/>
  <c r="BI78" i="39"/>
  <c r="BJ113" i="38"/>
  <c r="BJ135" i="38" s="1"/>
  <c r="BJ63" i="38"/>
  <c r="BJ52" i="38"/>
  <c r="BL120" i="38"/>
  <c r="BL142" i="38" s="1"/>
  <c r="BL70" i="38"/>
  <c r="BL123" i="38"/>
  <c r="BL145" i="38" s="1"/>
  <c r="BL73" i="38"/>
  <c r="BM48" i="39"/>
  <c r="BJ54" i="39"/>
  <c r="BJ65" i="39"/>
  <c r="BJ115" i="39"/>
  <c r="BJ137" i="39" s="1"/>
  <c r="BL228" i="33"/>
  <c r="BM51" i="39" s="1"/>
  <c r="BM210" i="33"/>
  <c r="BJ119" i="38"/>
  <c r="BJ141" i="38" s="1"/>
  <c r="BJ69" i="38"/>
  <c r="BJ63" i="39"/>
  <c r="BJ113" i="39"/>
  <c r="BJ135" i="39" s="1"/>
  <c r="BJ52" i="39"/>
  <c r="BK354" i="32"/>
  <c r="BL49" i="39" s="1"/>
  <c r="BL336" i="32"/>
  <c r="BJ125" i="39"/>
  <c r="BJ147" i="39" s="1"/>
  <c r="BJ75" i="39"/>
  <c r="BL151" i="33"/>
  <c r="BM51" i="38" s="1"/>
  <c r="BM133" i="33"/>
  <c r="BJ117" i="16"/>
  <c r="BJ139" i="16" s="1"/>
  <c r="BJ67" i="16"/>
  <c r="BJ56" i="16"/>
  <c r="BI79" i="38"/>
  <c r="BI129" i="38"/>
  <c r="BI151" i="38" s="1"/>
  <c r="BL120" i="32"/>
  <c r="BK138" i="32"/>
  <c r="BL50" i="16" s="1"/>
  <c r="BL278" i="32"/>
  <c r="BM50" i="38" s="1"/>
  <c r="BM260" i="32"/>
  <c r="BJ69" i="39"/>
  <c r="BJ119" i="39"/>
  <c r="BJ141" i="39" s="1"/>
  <c r="BK121" i="39"/>
  <c r="BK143" i="39" s="1"/>
  <c r="BK71" i="39"/>
  <c r="BI129" i="39"/>
  <c r="BI151" i="39" s="1"/>
  <c r="BI79" i="39"/>
  <c r="BJ75" i="16"/>
  <c r="BJ125" i="16"/>
  <c r="BJ147" i="16" s="1"/>
  <c r="BI126" i="38"/>
  <c r="BI148" i="38" s="1"/>
  <c r="BI76" i="38"/>
  <c r="BJ119" i="16"/>
  <c r="BJ141" i="16" s="1"/>
  <c r="BJ69" i="16"/>
  <c r="BK122" i="16"/>
  <c r="BK144" i="16" s="1"/>
  <c r="BK72" i="16"/>
  <c r="BM418" i="31"/>
  <c r="BN400" i="31"/>
  <c r="BK418" i="32"/>
  <c r="BL50" i="39" s="1"/>
  <c r="BL400" i="32"/>
  <c r="BL72" i="38"/>
  <c r="BL122" i="38"/>
  <c r="BL144" i="38" s="1"/>
  <c r="BN196" i="31"/>
  <c r="BM214" i="31"/>
  <c r="BN48" i="38" s="1"/>
  <c r="BJ56" i="38"/>
  <c r="BJ117" i="38"/>
  <c r="BJ139" i="38" s="1"/>
  <c r="BJ67" i="38"/>
  <c r="BJ56" i="39"/>
  <c r="BJ67" i="39"/>
  <c r="BJ117" i="39"/>
  <c r="BJ139" i="39" s="1"/>
  <c r="BM74" i="31"/>
  <c r="BN56" i="31"/>
  <c r="BI77" i="39"/>
  <c r="BI127" i="39"/>
  <c r="BI149" i="39" s="1"/>
  <c r="BI126" i="39"/>
  <c r="BI148" i="39" s="1"/>
  <c r="BI76" i="39"/>
  <c r="BN336" i="31"/>
  <c r="BM354" i="31"/>
  <c r="BI124" i="39"/>
  <c r="BI146" i="39" s="1"/>
  <c r="BI74" i="39"/>
  <c r="BK122" i="39"/>
  <c r="BK144" i="39" s="1"/>
  <c r="BK72" i="39"/>
  <c r="BM70" i="38"/>
  <c r="BM120" i="38"/>
  <c r="BM142" i="38" s="1"/>
  <c r="BJ116" i="38"/>
  <c r="BJ138" i="38" s="1"/>
  <c r="BJ66" i="38"/>
  <c r="BJ55" i="38"/>
  <c r="BJ118" i="39"/>
  <c r="BJ140" i="39" s="1"/>
  <c r="BJ68" i="39"/>
  <c r="BJ57" i="39"/>
  <c r="BK112" i="39"/>
  <c r="BK134" i="39" s="1"/>
  <c r="BK44" i="39"/>
  <c r="BK45" i="39"/>
  <c r="BK62" i="39"/>
  <c r="BK47" i="39"/>
  <c r="BK43" i="39"/>
  <c r="BK46" i="39"/>
  <c r="BK41" i="39"/>
  <c r="BI127" i="38"/>
  <c r="BI149" i="38" s="1"/>
  <c r="BI77" i="38"/>
  <c r="BM48" i="16"/>
  <c r="BK210" i="30"/>
  <c r="BL40" i="38" s="1"/>
  <c r="BL192" i="30"/>
  <c r="BK271" i="30"/>
  <c r="BL42" i="38" s="1"/>
  <c r="BJ54" i="16"/>
  <c r="BJ115" i="16"/>
  <c r="BJ137" i="16" s="1"/>
  <c r="BJ65" i="16"/>
  <c r="BK134" i="30"/>
  <c r="BL42" i="16" s="1"/>
  <c r="BL55" i="30"/>
  <c r="BK73" i="30"/>
  <c r="BL40" i="16" s="1"/>
  <c r="BK214" i="32"/>
  <c r="BL49" i="38" s="1"/>
  <c r="BL196" i="32"/>
  <c r="BJ118" i="38"/>
  <c r="BJ140" i="38" s="1"/>
  <c r="BJ68" i="38"/>
  <c r="BJ57" i="38"/>
  <c r="BJ116" i="39"/>
  <c r="BJ138" i="39" s="1"/>
  <c r="BJ66" i="39"/>
  <c r="BJ55" i="39"/>
  <c r="BK408" i="30"/>
  <c r="BL42" i="39" s="1"/>
  <c r="BL329" i="30"/>
  <c r="BK347" i="30"/>
  <c r="BL40" i="39" s="1"/>
  <c r="BK47" i="38"/>
  <c r="BK41" i="38"/>
  <c r="BK112" i="38"/>
  <c r="BK134" i="38" s="1"/>
  <c r="BK62" i="38"/>
  <c r="BK45" i="38"/>
  <c r="BK46" i="38"/>
  <c r="BK44" i="38"/>
  <c r="BK43" i="38"/>
  <c r="BL74" i="32"/>
  <c r="BM49" i="16" s="1"/>
  <c r="BM56" i="32"/>
  <c r="BI127" i="16"/>
  <c r="BI149" i="16" s="1"/>
  <c r="BI77" i="16"/>
  <c r="BJ113" i="16"/>
  <c r="BJ135" i="16" s="1"/>
  <c r="BJ63" i="16"/>
  <c r="BJ52" i="16"/>
  <c r="BK114" i="16"/>
  <c r="BK136" i="16" s="1"/>
  <c r="BK64" i="16"/>
  <c r="BK53" i="16"/>
  <c r="BI124" i="38"/>
  <c r="BI146" i="38" s="1"/>
  <c r="BI74" i="38"/>
  <c r="BI128" i="16"/>
  <c r="BI150" i="16" s="1"/>
  <c r="BI78" i="16"/>
  <c r="BI74" i="16"/>
  <c r="BI124" i="16"/>
  <c r="BI146" i="16" s="1"/>
  <c r="BJ75" i="38"/>
  <c r="BJ125" i="38"/>
  <c r="BJ147" i="38" s="1"/>
  <c r="BL123" i="16"/>
  <c r="BL145" i="16" s="1"/>
  <c r="BL73" i="16"/>
  <c r="BJ55" i="16"/>
  <c r="BJ66" i="16"/>
  <c r="BJ116" i="16"/>
  <c r="BJ138" i="16" s="1"/>
  <c r="BI128" i="38"/>
  <c r="BI150" i="38" s="1"/>
  <c r="BI78" i="38"/>
  <c r="BK121" i="38"/>
  <c r="BK143" i="38" s="1"/>
  <c r="BK71" i="38"/>
  <c r="BJ115" i="38"/>
  <c r="BJ137" i="38" s="1"/>
  <c r="BJ65" i="38"/>
  <c r="BJ54" i="38"/>
  <c r="BK114" i="39"/>
  <c r="BK136" i="39" s="1"/>
  <c r="BK64" i="39"/>
  <c r="BK53" i="39"/>
  <c r="BK114" i="38"/>
  <c r="BK136" i="38" s="1"/>
  <c r="BK53" i="38"/>
  <c r="BK64" i="38"/>
  <c r="BL71" i="16"/>
  <c r="BL121" i="16"/>
  <c r="BL143" i="16" s="1"/>
  <c r="BM56" i="33"/>
  <c r="BL74" i="33"/>
  <c r="BM51" i="16" s="1"/>
  <c r="BJ118" i="16"/>
  <c r="BJ140" i="16" s="1"/>
  <c r="BJ57" i="16"/>
  <c r="BJ68" i="16"/>
  <c r="BK47" i="16"/>
  <c r="BK45" i="16"/>
  <c r="BK62" i="16"/>
  <c r="BK44" i="16"/>
  <c r="BK112" i="16"/>
  <c r="BK134" i="16" s="1"/>
  <c r="BK43" i="16"/>
  <c r="BK41" i="16"/>
  <c r="BK46" i="16"/>
  <c r="BN120" i="31"/>
  <c r="BM138" i="31"/>
  <c r="BI126" i="16"/>
  <c r="BI148" i="16" s="1"/>
  <c r="BI76" i="16"/>
  <c r="BM151" i="33" l="1"/>
  <c r="BN51" i="38" s="1"/>
  <c r="BN133" i="33"/>
  <c r="BL214" i="32"/>
  <c r="BM49" i="38" s="1"/>
  <c r="BM196" i="32"/>
  <c r="BL114" i="38"/>
  <c r="BL136" i="38" s="1"/>
  <c r="BL64" i="38"/>
  <c r="BL53" i="38"/>
  <c r="BK65" i="39"/>
  <c r="BK115" i="39"/>
  <c r="BK137" i="39" s="1"/>
  <c r="BK54" i="39"/>
  <c r="BN74" i="31"/>
  <c r="BO56" i="31"/>
  <c r="BN70" i="38"/>
  <c r="BN120" i="38"/>
  <c r="BN142" i="38" s="1"/>
  <c r="BL122" i="16"/>
  <c r="BL144" i="16" s="1"/>
  <c r="BL72" i="16"/>
  <c r="BM73" i="38"/>
  <c r="BM123" i="38"/>
  <c r="BM145" i="38" s="1"/>
  <c r="BM122" i="38"/>
  <c r="BM144" i="38" s="1"/>
  <c r="BM72" i="38"/>
  <c r="BK55" i="16"/>
  <c r="BK66" i="16"/>
  <c r="BK116" i="16"/>
  <c r="BK138" i="16" s="1"/>
  <c r="BL271" i="30"/>
  <c r="BM42" i="38" s="1"/>
  <c r="BL210" i="30"/>
  <c r="BM40" i="38" s="1"/>
  <c r="BM192" i="30"/>
  <c r="BK119" i="39"/>
  <c r="BK141" i="39" s="1"/>
  <c r="BK69" i="39"/>
  <c r="BJ77" i="38"/>
  <c r="BJ127" i="38"/>
  <c r="BJ149" i="38" s="1"/>
  <c r="BN48" i="16"/>
  <c r="BN214" i="31"/>
  <c r="BO196" i="31"/>
  <c r="BM120" i="32"/>
  <c r="BL138" i="32"/>
  <c r="BM50" i="16" s="1"/>
  <c r="BJ126" i="16"/>
  <c r="BJ148" i="16" s="1"/>
  <c r="BJ76" i="16"/>
  <c r="BJ78" i="38"/>
  <c r="BJ128" i="38"/>
  <c r="BJ150" i="38" s="1"/>
  <c r="BM120" i="39"/>
  <c r="BM142" i="39" s="1"/>
  <c r="BM70" i="39"/>
  <c r="BJ124" i="16"/>
  <c r="BJ146" i="16" s="1"/>
  <c r="BJ74" i="16"/>
  <c r="BK57" i="38"/>
  <c r="BK118" i="38"/>
  <c r="BK140" i="38" s="1"/>
  <c r="BK68" i="38"/>
  <c r="BK117" i="38"/>
  <c r="BK139" i="38" s="1"/>
  <c r="BK56" i="38"/>
  <c r="BK67" i="38"/>
  <c r="BJ77" i="39"/>
  <c r="BJ127" i="39"/>
  <c r="BJ149" i="39" s="1"/>
  <c r="BL112" i="16"/>
  <c r="BL134" i="16" s="1"/>
  <c r="BL45" i="16"/>
  <c r="BL44" i="16"/>
  <c r="BL47" i="16"/>
  <c r="BL41" i="16"/>
  <c r="BL62" i="16"/>
  <c r="BL43" i="16"/>
  <c r="BL46" i="16"/>
  <c r="BL44" i="38"/>
  <c r="BL41" i="38"/>
  <c r="BL112" i="38"/>
  <c r="BL134" i="38" s="1"/>
  <c r="BL47" i="38"/>
  <c r="BL62" i="38"/>
  <c r="BL46" i="38"/>
  <c r="BL43" i="38"/>
  <c r="BL45" i="38"/>
  <c r="BN48" i="39"/>
  <c r="BM228" i="33"/>
  <c r="BN51" i="39" s="1"/>
  <c r="BN210" i="33"/>
  <c r="BK65" i="38"/>
  <c r="BK115" i="38"/>
  <c r="BK137" i="38" s="1"/>
  <c r="BK54" i="38"/>
  <c r="BK57" i="39"/>
  <c r="BK68" i="39"/>
  <c r="BK118" i="39"/>
  <c r="BK140" i="39" s="1"/>
  <c r="BL114" i="39"/>
  <c r="BL136" i="39" s="1"/>
  <c r="BL64" i="39"/>
  <c r="BL53" i="39"/>
  <c r="BK69" i="16"/>
  <c r="BK119" i="16"/>
  <c r="BK141" i="16" s="1"/>
  <c r="BL134" i="30"/>
  <c r="BM42" i="16" s="1"/>
  <c r="BL73" i="30"/>
  <c r="BM40" i="16" s="1"/>
  <c r="BM55" i="30"/>
  <c r="BM120" i="16"/>
  <c r="BM142" i="16" s="1"/>
  <c r="BM70" i="16"/>
  <c r="BK56" i="39"/>
  <c r="BK117" i="39"/>
  <c r="BK139" i="39" s="1"/>
  <c r="BK67" i="39"/>
  <c r="BN354" i="31"/>
  <c r="BO336" i="31"/>
  <c r="BM336" i="32"/>
  <c r="BL354" i="32"/>
  <c r="BM49" i="39" s="1"/>
  <c r="BM73" i="39"/>
  <c r="BM123" i="39"/>
  <c r="BM145" i="39" s="1"/>
  <c r="BL408" i="30"/>
  <c r="BM42" i="39" s="1"/>
  <c r="BM329" i="30"/>
  <c r="BL347" i="30"/>
  <c r="BM40" i="39" s="1"/>
  <c r="BJ77" i="16"/>
  <c r="BJ127" i="16"/>
  <c r="BJ149" i="16" s="1"/>
  <c r="BK125" i="38"/>
  <c r="BK147" i="38" s="1"/>
  <c r="BK75" i="38"/>
  <c r="BL114" i="16"/>
  <c r="BL136" i="16" s="1"/>
  <c r="BL53" i="16"/>
  <c r="BL64" i="16"/>
  <c r="BK66" i="39"/>
  <c r="BK55" i="39"/>
  <c r="BK116" i="39"/>
  <c r="BK138" i="39" s="1"/>
  <c r="BJ128" i="39"/>
  <c r="BJ150" i="39" s="1"/>
  <c r="BJ78" i="39"/>
  <c r="BL418" i="32"/>
  <c r="BM50" i="39" s="1"/>
  <c r="BM400" i="32"/>
  <c r="BJ78" i="16"/>
  <c r="BJ128" i="16"/>
  <c r="BJ150" i="16" s="1"/>
  <c r="BL121" i="39"/>
  <c r="BL143" i="39" s="1"/>
  <c r="BL71" i="39"/>
  <c r="BJ74" i="38"/>
  <c r="BJ124" i="38"/>
  <c r="BJ146" i="38" s="1"/>
  <c r="BM73" i="16"/>
  <c r="BM123" i="16"/>
  <c r="BM145" i="16" s="1"/>
  <c r="BK116" i="38"/>
  <c r="BK138" i="38" s="1"/>
  <c r="BK66" i="38"/>
  <c r="BK55" i="38"/>
  <c r="BJ126" i="38"/>
  <c r="BJ148" i="38" s="1"/>
  <c r="BJ76" i="38"/>
  <c r="BN138" i="31"/>
  <c r="BO120" i="31"/>
  <c r="BK57" i="16"/>
  <c r="BK118" i="16"/>
  <c r="BK140" i="16" s="1"/>
  <c r="BK68" i="16"/>
  <c r="BK52" i="16"/>
  <c r="BK63" i="16"/>
  <c r="BK113" i="16"/>
  <c r="BK135" i="16" s="1"/>
  <c r="BJ129" i="16"/>
  <c r="BJ151" i="16" s="1"/>
  <c r="BJ79" i="16"/>
  <c r="BK125" i="16"/>
  <c r="BK147" i="16" s="1"/>
  <c r="BK75" i="16"/>
  <c r="BN56" i="32"/>
  <c r="BM74" i="32"/>
  <c r="BN49" i="16" s="1"/>
  <c r="BK52" i="38"/>
  <c r="BK63" i="38"/>
  <c r="BK113" i="38"/>
  <c r="BK135" i="38" s="1"/>
  <c r="BJ79" i="38"/>
  <c r="BJ129" i="38"/>
  <c r="BJ151" i="38" s="1"/>
  <c r="BL72" i="39"/>
  <c r="BL122" i="39"/>
  <c r="BL144" i="39" s="1"/>
  <c r="BJ124" i="39"/>
  <c r="BJ146" i="39" s="1"/>
  <c r="BJ74" i="39"/>
  <c r="BN278" i="31"/>
  <c r="BO260" i="31"/>
  <c r="BL47" i="39"/>
  <c r="BL112" i="39"/>
  <c r="BL134" i="39" s="1"/>
  <c r="BL62" i="39"/>
  <c r="BL46" i="39"/>
  <c r="BL43" i="39"/>
  <c r="BL41" i="39"/>
  <c r="BL45" i="39"/>
  <c r="BL44" i="39"/>
  <c r="BN56" i="33"/>
  <c r="BM74" i="33"/>
  <c r="BN51" i="16" s="1"/>
  <c r="BL121" i="38"/>
  <c r="BL143" i="38" s="1"/>
  <c r="BL71" i="38"/>
  <c r="BK56" i="16"/>
  <c r="BK117" i="16"/>
  <c r="BK139" i="16" s="1"/>
  <c r="BK67" i="16"/>
  <c r="BK54" i="16"/>
  <c r="BK115" i="16"/>
  <c r="BK137" i="16" s="1"/>
  <c r="BK65" i="16"/>
  <c r="BK75" i="39"/>
  <c r="BK125" i="39"/>
  <c r="BK147" i="39" s="1"/>
  <c r="BM71" i="16"/>
  <c r="BM121" i="16"/>
  <c r="BM143" i="16" s="1"/>
  <c r="BK69" i="38"/>
  <c r="BK119" i="38"/>
  <c r="BK141" i="38" s="1"/>
  <c r="BK113" i="39"/>
  <c r="BK135" i="39" s="1"/>
  <c r="BK63" i="39"/>
  <c r="BK52" i="39"/>
  <c r="BJ129" i="39"/>
  <c r="BJ151" i="39" s="1"/>
  <c r="BJ79" i="39"/>
  <c r="BN418" i="31"/>
  <c r="BO400" i="31"/>
  <c r="BM278" i="32"/>
  <c r="BN50" i="38" s="1"/>
  <c r="BN260" i="32"/>
  <c r="BJ126" i="39"/>
  <c r="BJ148" i="39" s="1"/>
  <c r="BJ76" i="39"/>
  <c r="BO48" i="38" l="1"/>
  <c r="BM114" i="39"/>
  <c r="BM136" i="39" s="1"/>
  <c r="BM64" i="39"/>
  <c r="BM53" i="39"/>
  <c r="BN278" i="32"/>
  <c r="BO50" i="38" s="1"/>
  <c r="BO260" i="32"/>
  <c r="BO56" i="33"/>
  <c r="BN74" i="33"/>
  <c r="BO51" i="16" s="1"/>
  <c r="BL69" i="39"/>
  <c r="BL119" i="39"/>
  <c r="BL141" i="39" s="1"/>
  <c r="BP120" i="31"/>
  <c r="BO138" i="31"/>
  <c r="BM72" i="39"/>
  <c r="BM122" i="39"/>
  <c r="BM144" i="39" s="1"/>
  <c r="BK128" i="39"/>
  <c r="BK150" i="39" s="1"/>
  <c r="BK78" i="39"/>
  <c r="BL125" i="39"/>
  <c r="BL147" i="39" s="1"/>
  <c r="BL75" i="39"/>
  <c r="BL69" i="38"/>
  <c r="BL119" i="38"/>
  <c r="BL141" i="38" s="1"/>
  <c r="BL119" i="16"/>
  <c r="BL141" i="16" s="1"/>
  <c r="BL69" i="16"/>
  <c r="BN120" i="16"/>
  <c r="BN142" i="16" s="1"/>
  <c r="BN70" i="16"/>
  <c r="BL125" i="38"/>
  <c r="BL147" i="38" s="1"/>
  <c r="BL75" i="38"/>
  <c r="BN400" i="32"/>
  <c r="BM418" i="32"/>
  <c r="BN50" i="39" s="1"/>
  <c r="BO120" i="38"/>
  <c r="BO142" i="38" s="1"/>
  <c r="BO70" i="38"/>
  <c r="BO278" i="31"/>
  <c r="BP260" i="31"/>
  <c r="BN228" i="33"/>
  <c r="BO51" i="39" s="1"/>
  <c r="BO210" i="33"/>
  <c r="BL66" i="16"/>
  <c r="BL116" i="16"/>
  <c r="BL138" i="16" s="1"/>
  <c r="BL55" i="16"/>
  <c r="BL75" i="16"/>
  <c r="BL125" i="16"/>
  <c r="BL147" i="16" s="1"/>
  <c r="BO418" i="31"/>
  <c r="BP400" i="31"/>
  <c r="BL117" i="39"/>
  <c r="BL139" i="39" s="1"/>
  <c r="BL67" i="39"/>
  <c r="BL56" i="39"/>
  <c r="BM121" i="39"/>
  <c r="BM143" i="39" s="1"/>
  <c r="BM71" i="39"/>
  <c r="BN73" i="39"/>
  <c r="BN123" i="39"/>
  <c r="BN145" i="39" s="1"/>
  <c r="BL113" i="38"/>
  <c r="BL135" i="38" s="1"/>
  <c r="BL63" i="38"/>
  <c r="BL52" i="38"/>
  <c r="BL117" i="16"/>
  <c r="BL139" i="16" s="1"/>
  <c r="BL56" i="16"/>
  <c r="BL67" i="16"/>
  <c r="BK127" i="16"/>
  <c r="BK149" i="16" s="1"/>
  <c r="BK77" i="16"/>
  <c r="BL113" i="39"/>
  <c r="BL135" i="39" s="1"/>
  <c r="BL52" i="39"/>
  <c r="BL63" i="39"/>
  <c r="BK124" i="38"/>
  <c r="BK146" i="38" s="1"/>
  <c r="BK74" i="38"/>
  <c r="BM354" i="32"/>
  <c r="BN49" i="39" s="1"/>
  <c r="BN336" i="32"/>
  <c r="BM134" i="30"/>
  <c r="BN42" i="16" s="1"/>
  <c r="BN55" i="30"/>
  <c r="BM73" i="30"/>
  <c r="BN40" i="16" s="1"/>
  <c r="BN70" i="39"/>
  <c r="BN120" i="39"/>
  <c r="BN142" i="39" s="1"/>
  <c r="BL55" i="38"/>
  <c r="BL116" i="38"/>
  <c r="BL138" i="38" s="1"/>
  <c r="BL66" i="38"/>
  <c r="BK129" i="38"/>
  <c r="BK151" i="38" s="1"/>
  <c r="BK79" i="38"/>
  <c r="BP56" i="31"/>
  <c r="BO74" i="31"/>
  <c r="BM214" i="32"/>
  <c r="BN49" i="38" s="1"/>
  <c r="BN196" i="32"/>
  <c r="BN73" i="16"/>
  <c r="BN123" i="16"/>
  <c r="BN145" i="16" s="1"/>
  <c r="BK129" i="16"/>
  <c r="BK151" i="16" s="1"/>
  <c r="BK79" i="16"/>
  <c r="BL63" i="16"/>
  <c r="BL113" i="16"/>
  <c r="BL135" i="16" s="1"/>
  <c r="BL52" i="16"/>
  <c r="BK128" i="38"/>
  <c r="BK150" i="38" s="1"/>
  <c r="BK78" i="38"/>
  <c r="BN72" i="38"/>
  <c r="BN122" i="38"/>
  <c r="BN144" i="38" s="1"/>
  <c r="BK126" i="16"/>
  <c r="BK148" i="16" s="1"/>
  <c r="BK76" i="16"/>
  <c r="BK78" i="16"/>
  <c r="BK128" i="16"/>
  <c r="BK150" i="16" s="1"/>
  <c r="BL115" i="39"/>
  <c r="BL137" i="39" s="1"/>
  <c r="BL54" i="39"/>
  <c r="BL65" i="39"/>
  <c r="BN121" i="16"/>
  <c r="BN143" i="16" s="1"/>
  <c r="BN71" i="16"/>
  <c r="BK124" i="16"/>
  <c r="BK146" i="16" s="1"/>
  <c r="BK74" i="16"/>
  <c r="BK77" i="38"/>
  <c r="BK127" i="38"/>
  <c r="BK149" i="38" s="1"/>
  <c r="BK127" i="39"/>
  <c r="BK149" i="39" s="1"/>
  <c r="BK77" i="39"/>
  <c r="BO354" i="31"/>
  <c r="BP48" i="39" s="1"/>
  <c r="BP336" i="31"/>
  <c r="BM46" i="16"/>
  <c r="BM41" i="16"/>
  <c r="BM45" i="16"/>
  <c r="BM44" i="16"/>
  <c r="BM47" i="16"/>
  <c r="BM43" i="16"/>
  <c r="BM112" i="16"/>
  <c r="BM134" i="16" s="1"/>
  <c r="BM62" i="16"/>
  <c r="BL117" i="38"/>
  <c r="BL139" i="38" s="1"/>
  <c r="BL56" i="38"/>
  <c r="BL67" i="38"/>
  <c r="BL118" i="16"/>
  <c r="BL140" i="16" s="1"/>
  <c r="BL68" i="16"/>
  <c r="BL57" i="16"/>
  <c r="BM72" i="16"/>
  <c r="BM122" i="16"/>
  <c r="BM144" i="16" s="1"/>
  <c r="BO48" i="16"/>
  <c r="BM121" i="38"/>
  <c r="BM143" i="38" s="1"/>
  <c r="BM71" i="38"/>
  <c r="BL55" i="39"/>
  <c r="BL116" i="39"/>
  <c r="BL138" i="39" s="1"/>
  <c r="BL66" i="39"/>
  <c r="BL57" i="39"/>
  <c r="BL118" i="39"/>
  <c r="BL140" i="39" s="1"/>
  <c r="BL68" i="39"/>
  <c r="BM112" i="39"/>
  <c r="BM134" i="39" s="1"/>
  <c r="BM41" i="39"/>
  <c r="BM45" i="39"/>
  <c r="BM46" i="39"/>
  <c r="BM62" i="39"/>
  <c r="BM47" i="39"/>
  <c r="BM43" i="39"/>
  <c r="BM44" i="39"/>
  <c r="BO48" i="39"/>
  <c r="BM114" i="16"/>
  <c r="BM136" i="16" s="1"/>
  <c r="BM64" i="16"/>
  <c r="BM53" i="16"/>
  <c r="BK79" i="39"/>
  <c r="BK129" i="39"/>
  <c r="BK151" i="39" s="1"/>
  <c r="BL115" i="38"/>
  <c r="BL137" i="38" s="1"/>
  <c r="BL54" i="38"/>
  <c r="BL65" i="38"/>
  <c r="BL65" i="16"/>
  <c r="BL115" i="16"/>
  <c r="BL137" i="16" s="1"/>
  <c r="BL54" i="16"/>
  <c r="BM138" i="32"/>
  <c r="BN50" i="16" s="1"/>
  <c r="BN120" i="32"/>
  <c r="BM271" i="30"/>
  <c r="BN42" i="38" s="1"/>
  <c r="BN192" i="30"/>
  <c r="BM210" i="30"/>
  <c r="BN40" i="38" s="1"/>
  <c r="BK76" i="39"/>
  <c r="BK126" i="39"/>
  <c r="BK148" i="39" s="1"/>
  <c r="BN151" i="33"/>
  <c r="BO51" i="38" s="1"/>
  <c r="BO133" i="33"/>
  <c r="BM114" i="38"/>
  <c r="BM136" i="38" s="1"/>
  <c r="BM53" i="38"/>
  <c r="BM64" i="38"/>
  <c r="BO56" i="32"/>
  <c r="BN74" i="32"/>
  <c r="BO49" i="16" s="1"/>
  <c r="BK124" i="39"/>
  <c r="BK146" i="39" s="1"/>
  <c r="BK74" i="39"/>
  <c r="BM408" i="30"/>
  <c r="BN42" i="39" s="1"/>
  <c r="BM347" i="30"/>
  <c r="BN40" i="39" s="1"/>
  <c r="BN329" i="30"/>
  <c r="BK126" i="38"/>
  <c r="BK148" i="38" s="1"/>
  <c r="BK76" i="38"/>
  <c r="BL118" i="38"/>
  <c r="BL140" i="38" s="1"/>
  <c r="BL57" i="38"/>
  <c r="BL68" i="38"/>
  <c r="BP196" i="31"/>
  <c r="BO214" i="31"/>
  <c r="BP48" i="38" s="1"/>
  <c r="BM112" i="38"/>
  <c r="BM134" i="38" s="1"/>
  <c r="BM45" i="38"/>
  <c r="BM41" i="38"/>
  <c r="BM46" i="38"/>
  <c r="BM44" i="38"/>
  <c r="BM47" i="38"/>
  <c r="BM62" i="38"/>
  <c r="BM43" i="38"/>
  <c r="BN123" i="38"/>
  <c r="BN145" i="38" s="1"/>
  <c r="BN73" i="38"/>
  <c r="BP48" i="16" l="1"/>
  <c r="BN53" i="38"/>
  <c r="BN114" i="38"/>
  <c r="BN136" i="38" s="1"/>
  <c r="BN64" i="38"/>
  <c r="BN138" i="32"/>
  <c r="BO50" i="16" s="1"/>
  <c r="BO120" i="32"/>
  <c r="BL129" i="39"/>
  <c r="BL151" i="39" s="1"/>
  <c r="BL79" i="39"/>
  <c r="BN64" i="16"/>
  <c r="BN53" i="16"/>
  <c r="BN114" i="16"/>
  <c r="BN136" i="16" s="1"/>
  <c r="BQ260" i="31"/>
  <c r="BP278" i="31"/>
  <c r="BO123" i="16"/>
  <c r="BO145" i="16" s="1"/>
  <c r="BO73" i="16"/>
  <c r="BP354" i="31"/>
  <c r="BQ336" i="31"/>
  <c r="BP214" i="31"/>
  <c r="BQ196" i="31"/>
  <c r="BL79" i="16"/>
  <c r="BL129" i="16"/>
  <c r="BL151" i="16" s="1"/>
  <c r="BM115" i="16"/>
  <c r="BM137" i="16" s="1"/>
  <c r="BM54" i="16"/>
  <c r="BM65" i="16"/>
  <c r="BN354" i="32"/>
  <c r="BO49" i="39" s="1"/>
  <c r="BO336" i="32"/>
  <c r="BO74" i="33"/>
  <c r="BP51" i="16" s="1"/>
  <c r="BP56" i="33"/>
  <c r="BO73" i="39"/>
  <c r="BO123" i="39"/>
  <c r="BO145" i="39" s="1"/>
  <c r="BN47" i="39"/>
  <c r="BN46" i="39"/>
  <c r="BN62" i="39"/>
  <c r="BN112" i="39"/>
  <c r="BN134" i="39" s="1"/>
  <c r="BN41" i="39"/>
  <c r="BN44" i="39"/>
  <c r="BN45" i="39"/>
  <c r="BN43" i="39"/>
  <c r="BM75" i="16"/>
  <c r="BM125" i="16"/>
  <c r="BM147" i="16" s="1"/>
  <c r="BM57" i="39"/>
  <c r="BM118" i="39"/>
  <c r="BM140" i="39" s="1"/>
  <c r="BM68" i="39"/>
  <c r="BM69" i="16"/>
  <c r="BM119" i="16"/>
  <c r="BM141" i="16" s="1"/>
  <c r="BL126" i="39"/>
  <c r="BL148" i="39" s="1"/>
  <c r="BL76" i="39"/>
  <c r="BN121" i="39"/>
  <c r="BN143" i="39" s="1"/>
  <c r="BN71" i="39"/>
  <c r="BO278" i="32"/>
  <c r="BP50" i="38" s="1"/>
  <c r="BP260" i="32"/>
  <c r="BP418" i="31"/>
  <c r="BQ400" i="31"/>
  <c r="BP70" i="38"/>
  <c r="BP120" i="38"/>
  <c r="BP142" i="38" s="1"/>
  <c r="BP120" i="39"/>
  <c r="BP142" i="39" s="1"/>
  <c r="BP70" i="39"/>
  <c r="BO123" i="38"/>
  <c r="BO145" i="38" s="1"/>
  <c r="BO73" i="38"/>
  <c r="BL129" i="38"/>
  <c r="BL151" i="38" s="1"/>
  <c r="BL79" i="38"/>
  <c r="BM56" i="39"/>
  <c r="BM117" i="39"/>
  <c r="BM139" i="39" s="1"/>
  <c r="BM67" i="39"/>
  <c r="BL77" i="39"/>
  <c r="BL127" i="39"/>
  <c r="BL149" i="39" s="1"/>
  <c r="BM66" i="16"/>
  <c r="BM116" i="16"/>
  <c r="BM138" i="16" s="1"/>
  <c r="BM55" i="16"/>
  <c r="BN214" i="32"/>
  <c r="BO49" i="38" s="1"/>
  <c r="BO196" i="32"/>
  <c r="BL127" i="38"/>
  <c r="BL149" i="38" s="1"/>
  <c r="BL77" i="38"/>
  <c r="BL128" i="16"/>
  <c r="BL150" i="16" s="1"/>
  <c r="BL78" i="16"/>
  <c r="BL77" i="16"/>
  <c r="BL127" i="16"/>
  <c r="BL149" i="16" s="1"/>
  <c r="BO122" i="38"/>
  <c r="BO144" i="38" s="1"/>
  <c r="BO72" i="38"/>
  <c r="BO329" i="30"/>
  <c r="BN347" i="30"/>
  <c r="BO40" i="39" s="1"/>
  <c r="BN408" i="30"/>
  <c r="BO42" i="39" s="1"/>
  <c r="BP133" i="33"/>
  <c r="BO151" i="33"/>
  <c r="BP51" i="38" s="1"/>
  <c r="BM69" i="38"/>
  <c r="BM119" i="38"/>
  <c r="BM141" i="38" s="1"/>
  <c r="BL126" i="16"/>
  <c r="BL148" i="16" s="1"/>
  <c r="BL76" i="16"/>
  <c r="BM116" i="38"/>
  <c r="BM138" i="38" s="1"/>
  <c r="BM55" i="38"/>
  <c r="BM66" i="38"/>
  <c r="BM57" i="38"/>
  <c r="BM68" i="38"/>
  <c r="BM118" i="38"/>
  <c r="BM140" i="38" s="1"/>
  <c r="BO71" i="16"/>
  <c r="BO121" i="16"/>
  <c r="BO143" i="16" s="1"/>
  <c r="BM113" i="39"/>
  <c r="BM135" i="39" s="1"/>
  <c r="BM52" i="39"/>
  <c r="BM63" i="39"/>
  <c r="BM117" i="16"/>
  <c r="BM139" i="16" s="1"/>
  <c r="BM56" i="16"/>
  <c r="BM67" i="16"/>
  <c r="BL124" i="16"/>
  <c r="BL146" i="16" s="1"/>
  <c r="BL74" i="16"/>
  <c r="BN71" i="38"/>
  <c r="BN121" i="38"/>
  <c r="BN143" i="38" s="1"/>
  <c r="BL128" i="39"/>
  <c r="BL150" i="39" s="1"/>
  <c r="BL78" i="39"/>
  <c r="BN122" i="39"/>
  <c r="BN144" i="39" s="1"/>
  <c r="BN72" i="39"/>
  <c r="BM75" i="39"/>
  <c r="BM125" i="39"/>
  <c r="BM147" i="39" s="1"/>
  <c r="BN134" i="30"/>
  <c r="BO42" i="16" s="1"/>
  <c r="BO55" i="30"/>
  <c r="BN73" i="30"/>
  <c r="BO40" i="16" s="1"/>
  <c r="BM115" i="38"/>
  <c r="BM137" i="38" s="1"/>
  <c r="BM54" i="38"/>
  <c r="BM65" i="38"/>
  <c r="BM69" i="39"/>
  <c r="BM119" i="39"/>
  <c r="BM141" i="39" s="1"/>
  <c r="BN72" i="16"/>
  <c r="BN122" i="16"/>
  <c r="BN144" i="16" s="1"/>
  <c r="BO74" i="32"/>
  <c r="BP49" i="16" s="1"/>
  <c r="BP56" i="32"/>
  <c r="BN112" i="38"/>
  <c r="BN134" i="38" s="1"/>
  <c r="BN45" i="38"/>
  <c r="BN43" i="38"/>
  <c r="BN44" i="38"/>
  <c r="BN62" i="38"/>
  <c r="BN46" i="38"/>
  <c r="BN41" i="38"/>
  <c r="BN47" i="38"/>
  <c r="BO120" i="39"/>
  <c r="BO142" i="39" s="1"/>
  <c r="BO70" i="39"/>
  <c r="BL78" i="38"/>
  <c r="BL128" i="38"/>
  <c r="BL150" i="38" s="1"/>
  <c r="BM113" i="16"/>
  <c r="BM135" i="16" s="1"/>
  <c r="BM63" i="16"/>
  <c r="BM52" i="16"/>
  <c r="BP70" i="16"/>
  <c r="BP120" i="16"/>
  <c r="BP142" i="16" s="1"/>
  <c r="BL124" i="38"/>
  <c r="BL146" i="38" s="1"/>
  <c r="BL74" i="38"/>
  <c r="BN418" i="32"/>
  <c r="BO50" i="39" s="1"/>
  <c r="BO400" i="32"/>
  <c r="BP138" i="31"/>
  <c r="BQ120" i="31"/>
  <c r="BM125" i="38"/>
  <c r="BM147" i="38" s="1"/>
  <c r="BM75" i="38"/>
  <c r="BM54" i="39"/>
  <c r="BM115" i="39"/>
  <c r="BM137" i="39" s="1"/>
  <c r="BM65" i="39"/>
  <c r="BN114" i="39"/>
  <c r="BN136" i="39" s="1"/>
  <c r="BN53" i="39"/>
  <c r="BN64" i="39"/>
  <c r="BM113" i="38"/>
  <c r="BM135" i="38" s="1"/>
  <c r="BM63" i="38"/>
  <c r="BM52" i="38"/>
  <c r="BM117" i="38"/>
  <c r="BM139" i="38" s="1"/>
  <c r="BM67" i="38"/>
  <c r="BM56" i="38"/>
  <c r="BN271" i="30"/>
  <c r="BO42" i="38" s="1"/>
  <c r="BN210" i="30"/>
  <c r="BO40" i="38" s="1"/>
  <c r="BO192" i="30"/>
  <c r="BL76" i="38"/>
  <c r="BL126" i="38"/>
  <c r="BL148" i="38" s="1"/>
  <c r="BM55" i="39"/>
  <c r="BM66" i="39"/>
  <c r="BM116" i="39"/>
  <c r="BM138" i="39" s="1"/>
  <c r="BO120" i="16"/>
  <c r="BO142" i="16" s="1"/>
  <c r="BO70" i="16"/>
  <c r="BM57" i="16"/>
  <c r="BM118" i="16"/>
  <c r="BM140" i="16" s="1"/>
  <c r="BM68" i="16"/>
  <c r="BP74" i="31"/>
  <c r="BQ56" i="31"/>
  <c r="BN44" i="16"/>
  <c r="BN46" i="16"/>
  <c r="BN45" i="16"/>
  <c r="BN47" i="16"/>
  <c r="BN41" i="16"/>
  <c r="BN43" i="16"/>
  <c r="BN112" i="16"/>
  <c r="BN134" i="16" s="1"/>
  <c r="BN62" i="16"/>
  <c r="BL74" i="39"/>
  <c r="BL124" i="39"/>
  <c r="BL146" i="39" s="1"/>
  <c r="BO228" i="33"/>
  <c r="BP51" i="39" s="1"/>
  <c r="BP210" i="33"/>
  <c r="BQ48" i="39" l="1"/>
  <c r="BN118" i="16"/>
  <c r="BN140" i="16" s="1"/>
  <c r="BN68" i="16"/>
  <c r="BN57" i="16"/>
  <c r="BN75" i="39"/>
  <c r="BN125" i="39"/>
  <c r="BN147" i="39" s="1"/>
  <c r="BN55" i="16"/>
  <c r="BN66" i="16"/>
  <c r="BN116" i="16"/>
  <c r="BN138" i="16" s="1"/>
  <c r="BM128" i="38"/>
  <c r="BM150" i="38" s="1"/>
  <c r="BM78" i="38"/>
  <c r="BO112" i="39"/>
  <c r="BO134" i="39" s="1"/>
  <c r="BO44" i="39"/>
  <c r="BO62" i="39"/>
  <c r="BO47" i="39"/>
  <c r="BO45" i="39"/>
  <c r="BO43" i="39"/>
  <c r="BO46" i="39"/>
  <c r="BO41" i="39"/>
  <c r="BO347" i="30"/>
  <c r="BP40" i="39" s="1"/>
  <c r="BO408" i="30"/>
  <c r="BP42" i="39" s="1"/>
  <c r="BP329" i="30"/>
  <c r="BN118" i="39"/>
  <c r="BN140" i="39" s="1"/>
  <c r="BN68" i="39"/>
  <c r="BN57" i="39"/>
  <c r="BQ120" i="39"/>
  <c r="BQ142" i="39" s="1"/>
  <c r="BQ70" i="39"/>
  <c r="BQ354" i="31"/>
  <c r="BR336" i="31"/>
  <c r="BO122" i="39"/>
  <c r="BO144" i="39" s="1"/>
  <c r="BO72" i="39"/>
  <c r="BN55" i="38"/>
  <c r="BN66" i="38"/>
  <c r="BN116" i="38"/>
  <c r="BN138" i="38" s="1"/>
  <c r="BQ48" i="16"/>
  <c r="BN115" i="38"/>
  <c r="BN137" i="38" s="1"/>
  <c r="BN54" i="38"/>
  <c r="BN65" i="38"/>
  <c r="BP196" i="32"/>
  <c r="BO214" i="32"/>
  <c r="BP49" i="38" s="1"/>
  <c r="BN69" i="39"/>
  <c r="BN119" i="39"/>
  <c r="BN141" i="39" s="1"/>
  <c r="BM126" i="16"/>
  <c r="BM148" i="16" s="1"/>
  <c r="BM76" i="16"/>
  <c r="BO418" i="32"/>
  <c r="BP50" i="39" s="1"/>
  <c r="BP400" i="32"/>
  <c r="BM129" i="39"/>
  <c r="BM151" i="39" s="1"/>
  <c r="BM79" i="39"/>
  <c r="BQ74" i="31"/>
  <c r="BR56" i="31"/>
  <c r="BM74" i="38"/>
  <c r="BM124" i="38"/>
  <c r="BM146" i="38" s="1"/>
  <c r="BO121" i="38"/>
  <c r="BO143" i="38" s="1"/>
  <c r="BO71" i="38"/>
  <c r="BM78" i="39"/>
  <c r="BM128" i="39"/>
  <c r="BM150" i="39" s="1"/>
  <c r="BN115" i="39"/>
  <c r="BN137" i="39" s="1"/>
  <c r="BN65" i="39"/>
  <c r="BN54" i="39"/>
  <c r="BP120" i="32"/>
  <c r="BO138" i="32"/>
  <c r="BP50" i="16" s="1"/>
  <c r="BO53" i="38"/>
  <c r="BO64" i="38"/>
  <c r="BO114" i="38"/>
  <c r="BO136" i="38" s="1"/>
  <c r="BO121" i="39"/>
  <c r="BO143" i="39" s="1"/>
  <c r="BO71" i="39"/>
  <c r="BM127" i="39"/>
  <c r="BM149" i="39" s="1"/>
  <c r="BM77" i="39"/>
  <c r="BN65" i="16"/>
  <c r="BN115" i="16"/>
  <c r="BN137" i="16" s="1"/>
  <c r="BN54" i="16"/>
  <c r="BM126" i="39"/>
  <c r="BM148" i="39" s="1"/>
  <c r="BM76" i="39"/>
  <c r="BN117" i="38"/>
  <c r="BN139" i="38" s="1"/>
  <c r="BN56" i="38"/>
  <c r="BN67" i="38"/>
  <c r="BN113" i="16"/>
  <c r="BN135" i="16" s="1"/>
  <c r="BN63" i="16"/>
  <c r="BN52" i="16"/>
  <c r="BM126" i="38"/>
  <c r="BM148" i="38" s="1"/>
  <c r="BM76" i="38"/>
  <c r="BM128" i="16"/>
  <c r="BM150" i="16" s="1"/>
  <c r="BM78" i="16"/>
  <c r="BM127" i="16"/>
  <c r="BM149" i="16" s="1"/>
  <c r="BM77" i="16"/>
  <c r="BQ418" i="31"/>
  <c r="BR400" i="31"/>
  <c r="BN56" i="39"/>
  <c r="BN67" i="39"/>
  <c r="BN117" i="39"/>
  <c r="BN139" i="39" s="1"/>
  <c r="BO72" i="16"/>
  <c r="BO122" i="16"/>
  <c r="BO144" i="16" s="1"/>
  <c r="BO114" i="16"/>
  <c r="BO136" i="16" s="1"/>
  <c r="BO64" i="16"/>
  <c r="BO53" i="16"/>
  <c r="BP228" i="33"/>
  <c r="BQ51" i="39" s="1"/>
  <c r="BQ210" i="33"/>
  <c r="BN69" i="16"/>
  <c r="BN119" i="16"/>
  <c r="BN141" i="16" s="1"/>
  <c r="BM129" i="16"/>
  <c r="BM151" i="16" s="1"/>
  <c r="BM79" i="16"/>
  <c r="BO271" i="30"/>
  <c r="BP42" i="38" s="1"/>
  <c r="BP192" i="30"/>
  <c r="BO210" i="30"/>
  <c r="BP40" i="38" s="1"/>
  <c r="BN69" i="38"/>
  <c r="BN119" i="38"/>
  <c r="BN141" i="38" s="1"/>
  <c r="BQ56" i="32"/>
  <c r="BP74" i="32"/>
  <c r="BQ49" i="16" s="1"/>
  <c r="BM129" i="38"/>
  <c r="BM151" i="38" s="1"/>
  <c r="BM79" i="38"/>
  <c r="BP123" i="38"/>
  <c r="BP145" i="38" s="1"/>
  <c r="BP73" i="38"/>
  <c r="BN116" i="39"/>
  <c r="BN138" i="39" s="1"/>
  <c r="BN66" i="39"/>
  <c r="BN55" i="39"/>
  <c r="BQ56" i="33"/>
  <c r="BP74" i="33"/>
  <c r="BQ51" i="16" s="1"/>
  <c r="BR260" i="31"/>
  <c r="BQ278" i="31"/>
  <c r="BP123" i="39"/>
  <c r="BP145" i="39" s="1"/>
  <c r="BP73" i="39"/>
  <c r="BN56" i="16"/>
  <c r="BN67" i="16"/>
  <c r="BN117" i="16"/>
  <c r="BN139" i="16" s="1"/>
  <c r="BO44" i="38"/>
  <c r="BO43" i="38"/>
  <c r="BO112" i="38"/>
  <c r="BO134" i="38" s="1"/>
  <c r="BO62" i="38"/>
  <c r="BO47" i="38"/>
  <c r="BO45" i="38"/>
  <c r="BO41" i="38"/>
  <c r="BO46" i="38"/>
  <c r="BR120" i="31"/>
  <c r="BQ138" i="31"/>
  <c r="BM124" i="16"/>
  <c r="BM146" i="16" s="1"/>
  <c r="BM74" i="16"/>
  <c r="BN113" i="38"/>
  <c r="BN135" i="38" s="1"/>
  <c r="BN52" i="38"/>
  <c r="BN63" i="38"/>
  <c r="BP71" i="16"/>
  <c r="BP121" i="16"/>
  <c r="BP143" i="16" s="1"/>
  <c r="BO62" i="16"/>
  <c r="BO112" i="16"/>
  <c r="BO134" i="16" s="1"/>
  <c r="BO47" i="16"/>
  <c r="BO43" i="16"/>
  <c r="BO46" i="16"/>
  <c r="BO45" i="16"/>
  <c r="BO41" i="16"/>
  <c r="BO44" i="16"/>
  <c r="BQ133" i="33"/>
  <c r="BP151" i="33"/>
  <c r="BQ51" i="38" s="1"/>
  <c r="BP278" i="32"/>
  <c r="BQ50" i="38" s="1"/>
  <c r="BQ260" i="32"/>
  <c r="BN52" i="39"/>
  <c r="BN113" i="39"/>
  <c r="BN135" i="39" s="1"/>
  <c r="BN63" i="39"/>
  <c r="BP73" i="16"/>
  <c r="BP123" i="16"/>
  <c r="BP145" i="16" s="1"/>
  <c r="BQ214" i="31"/>
  <c r="BR48" i="38" s="1"/>
  <c r="BR196" i="31"/>
  <c r="BN57" i="38"/>
  <c r="BN68" i="38"/>
  <c r="BN118" i="38"/>
  <c r="BN140" i="38" s="1"/>
  <c r="BO134" i="30"/>
  <c r="BP42" i="16" s="1"/>
  <c r="BO73" i="30"/>
  <c r="BP40" i="16" s="1"/>
  <c r="BP55" i="30"/>
  <c r="BM124" i="39"/>
  <c r="BM146" i="39" s="1"/>
  <c r="BM74" i="39"/>
  <c r="BM127" i="38"/>
  <c r="BM149" i="38" s="1"/>
  <c r="BM77" i="38"/>
  <c r="BO53" i="39"/>
  <c r="BO64" i="39"/>
  <c r="BO114" i="39"/>
  <c r="BO136" i="39" s="1"/>
  <c r="BP122" i="38"/>
  <c r="BP144" i="38" s="1"/>
  <c r="BP72" i="38"/>
  <c r="BO354" i="32"/>
  <c r="BP49" i="39" s="1"/>
  <c r="BP336" i="32"/>
  <c r="BQ48" i="38"/>
  <c r="BN125" i="16"/>
  <c r="BN147" i="16" s="1"/>
  <c r="BN75" i="16"/>
  <c r="BN125" i="38"/>
  <c r="BN147" i="38" s="1"/>
  <c r="BN75" i="38"/>
  <c r="BR48" i="16" l="1"/>
  <c r="BR120" i="16" s="1"/>
  <c r="BR142" i="16" s="1"/>
  <c r="BQ278" i="32"/>
  <c r="BR50" i="38" s="1"/>
  <c r="BR260" i="32"/>
  <c r="BS196" i="31"/>
  <c r="BR214" i="31"/>
  <c r="BQ122" i="38"/>
  <c r="BQ144" i="38" s="1"/>
  <c r="BQ72" i="38"/>
  <c r="BO69" i="16"/>
  <c r="BO119" i="16"/>
  <c r="BO141" i="16" s="1"/>
  <c r="BP47" i="38"/>
  <c r="BP41" i="38"/>
  <c r="BP112" i="38"/>
  <c r="BP134" i="38" s="1"/>
  <c r="BP62" i="38"/>
  <c r="BP45" i="38"/>
  <c r="BP46" i="38"/>
  <c r="BP44" i="38"/>
  <c r="BP43" i="38"/>
  <c r="BQ123" i="39"/>
  <c r="BQ145" i="39" s="1"/>
  <c r="BQ73" i="39"/>
  <c r="BN128" i="39"/>
  <c r="BN150" i="39" s="1"/>
  <c r="BN78" i="39"/>
  <c r="BP121" i="38"/>
  <c r="BP143" i="38" s="1"/>
  <c r="BP71" i="38"/>
  <c r="BN77" i="38"/>
  <c r="BN127" i="38"/>
  <c r="BN149" i="38" s="1"/>
  <c r="BO117" i="39"/>
  <c r="BO139" i="39" s="1"/>
  <c r="BO56" i="39"/>
  <c r="BO67" i="39"/>
  <c r="BP354" i="32"/>
  <c r="BQ49" i="39" s="1"/>
  <c r="BQ336" i="32"/>
  <c r="BO119" i="38"/>
  <c r="BO141" i="38" s="1"/>
  <c r="BO69" i="38"/>
  <c r="BR120" i="38"/>
  <c r="BR142" i="38" s="1"/>
  <c r="BR70" i="38"/>
  <c r="BP271" i="30"/>
  <c r="BQ42" i="38" s="1"/>
  <c r="BP210" i="30"/>
  <c r="BQ40" i="38" s="1"/>
  <c r="BQ192" i="30"/>
  <c r="BO125" i="16"/>
  <c r="BO147" i="16" s="1"/>
  <c r="BO75" i="16"/>
  <c r="BS400" i="31"/>
  <c r="BR418" i="31"/>
  <c r="BN74" i="16"/>
  <c r="BN124" i="16"/>
  <c r="BN146" i="16" s="1"/>
  <c r="BN126" i="16"/>
  <c r="BN148" i="16" s="1"/>
  <c r="BN76" i="16"/>
  <c r="BQ196" i="32"/>
  <c r="BP214" i="32"/>
  <c r="BQ49" i="38" s="1"/>
  <c r="BO119" i="39"/>
  <c r="BO141" i="39" s="1"/>
  <c r="BO69" i="39"/>
  <c r="BN127" i="16"/>
  <c r="BN149" i="16" s="1"/>
  <c r="BN77" i="16"/>
  <c r="BP134" i="30"/>
  <c r="BQ42" i="16" s="1"/>
  <c r="BP73" i="30"/>
  <c r="BQ40" i="16" s="1"/>
  <c r="BQ55" i="30"/>
  <c r="BP114" i="38"/>
  <c r="BP136" i="38" s="1"/>
  <c r="BP64" i="38"/>
  <c r="BP53" i="38"/>
  <c r="BO125" i="38"/>
  <c r="BO147" i="38" s="1"/>
  <c r="BO75" i="38"/>
  <c r="BP418" i="32"/>
  <c r="BQ50" i="39" s="1"/>
  <c r="BQ400" i="32"/>
  <c r="BP408" i="30"/>
  <c r="BQ42" i="39" s="1"/>
  <c r="BP347" i="30"/>
  <c r="BQ40" i="39" s="1"/>
  <c r="BQ329" i="30"/>
  <c r="BO54" i="16"/>
  <c r="BO115" i="16"/>
  <c r="BO137" i="16" s="1"/>
  <c r="BO65" i="16"/>
  <c r="BS260" i="31"/>
  <c r="BR278" i="31"/>
  <c r="BP72" i="16"/>
  <c r="BP122" i="16"/>
  <c r="BP144" i="16" s="1"/>
  <c r="BP122" i="39"/>
  <c r="BP144" i="39" s="1"/>
  <c r="BP72" i="39"/>
  <c r="BN126" i="38"/>
  <c r="BN148" i="38" s="1"/>
  <c r="BN76" i="38"/>
  <c r="BR354" i="31"/>
  <c r="BS336" i="31"/>
  <c r="BP114" i="39"/>
  <c r="BP136" i="39" s="1"/>
  <c r="BP64" i="39"/>
  <c r="BP53" i="39"/>
  <c r="BO116" i="39"/>
  <c r="BO138" i="39" s="1"/>
  <c r="BO66" i="39"/>
  <c r="BO55" i="39"/>
  <c r="BN129" i="38"/>
  <c r="BN151" i="38" s="1"/>
  <c r="BN79" i="38"/>
  <c r="BO54" i="39"/>
  <c r="BO115" i="39"/>
  <c r="BO137" i="39" s="1"/>
  <c r="BO65" i="39"/>
  <c r="BR133" i="33"/>
  <c r="BQ151" i="33"/>
  <c r="BR51" i="38" s="1"/>
  <c r="BO54" i="38"/>
  <c r="BO115" i="38"/>
  <c r="BO137" i="38" s="1"/>
  <c r="BO65" i="38"/>
  <c r="BP112" i="16"/>
  <c r="BP134" i="16" s="1"/>
  <c r="BP43" i="16"/>
  <c r="BP46" i="16"/>
  <c r="BP44" i="16"/>
  <c r="BP47" i="16"/>
  <c r="BP45" i="16"/>
  <c r="BP62" i="16"/>
  <c r="BP41" i="16"/>
  <c r="BO116" i="16"/>
  <c r="BO138" i="16" s="1"/>
  <c r="BO66" i="16"/>
  <c r="BO55" i="16"/>
  <c r="BQ123" i="16"/>
  <c r="BQ145" i="16" s="1"/>
  <c r="BQ73" i="16"/>
  <c r="BO52" i="16"/>
  <c r="BO113" i="16"/>
  <c r="BO135" i="16" s="1"/>
  <c r="BO63" i="16"/>
  <c r="BQ74" i="33"/>
  <c r="BR51" i="16" s="1"/>
  <c r="BR56" i="33"/>
  <c r="BQ121" i="16"/>
  <c r="BQ143" i="16" s="1"/>
  <c r="BQ71" i="16"/>
  <c r="BP138" i="32"/>
  <c r="BQ50" i="16" s="1"/>
  <c r="BQ120" i="32"/>
  <c r="BR48" i="39"/>
  <c r="BP112" i="39"/>
  <c r="BP134" i="39" s="1"/>
  <c r="BP44" i="39"/>
  <c r="BP41" i="39"/>
  <c r="BP62" i="39"/>
  <c r="BP43" i="39"/>
  <c r="BP45" i="39"/>
  <c r="BP46" i="39"/>
  <c r="BP47" i="39"/>
  <c r="BN79" i="16"/>
  <c r="BN129" i="16"/>
  <c r="BN151" i="16" s="1"/>
  <c r="BQ228" i="33"/>
  <c r="BR51" i="39" s="1"/>
  <c r="BR210" i="33"/>
  <c r="BN79" i="39"/>
  <c r="BN129" i="39"/>
  <c r="BN151" i="39" s="1"/>
  <c r="BQ123" i="38"/>
  <c r="BQ145" i="38" s="1"/>
  <c r="BQ73" i="38"/>
  <c r="BS120" i="31"/>
  <c r="BR138" i="31"/>
  <c r="BO55" i="38"/>
  <c r="BO116" i="38"/>
  <c r="BO138" i="38" s="1"/>
  <c r="BO66" i="38"/>
  <c r="BO118" i="38"/>
  <c r="BO140" i="38" s="1"/>
  <c r="BO68" i="38"/>
  <c r="BO57" i="38"/>
  <c r="BO125" i="39"/>
  <c r="BO147" i="39" s="1"/>
  <c r="BO75" i="39"/>
  <c r="BO117" i="16"/>
  <c r="BO139" i="16" s="1"/>
  <c r="BO56" i="16"/>
  <c r="BO67" i="16"/>
  <c r="BO113" i="38"/>
  <c r="BO135" i="38" s="1"/>
  <c r="BO52" i="38"/>
  <c r="BO63" i="38"/>
  <c r="BN127" i="39"/>
  <c r="BN149" i="39" s="1"/>
  <c r="BN77" i="39"/>
  <c r="BQ74" i="32"/>
  <c r="BR49" i="16" s="1"/>
  <c r="BR56" i="32"/>
  <c r="BN128" i="38"/>
  <c r="BN150" i="38" s="1"/>
  <c r="BN78" i="38"/>
  <c r="BN76" i="39"/>
  <c r="BN126" i="39"/>
  <c r="BN148" i="39" s="1"/>
  <c r="BQ120" i="16"/>
  <c r="BQ142" i="16" s="1"/>
  <c r="BQ70" i="16"/>
  <c r="BO52" i="39"/>
  <c r="BO63" i="39"/>
  <c r="BO113" i="39"/>
  <c r="BO135" i="39" s="1"/>
  <c r="BP121" i="39"/>
  <c r="BP143" i="39" s="1"/>
  <c r="BP71" i="39"/>
  <c r="BP64" i="16"/>
  <c r="BP53" i="16"/>
  <c r="BP114" i="16"/>
  <c r="BP136" i="16" s="1"/>
  <c r="BQ120" i="38"/>
  <c r="BQ142" i="38" s="1"/>
  <c r="BQ70" i="38"/>
  <c r="BN124" i="39"/>
  <c r="BN146" i="39" s="1"/>
  <c r="BN74" i="39"/>
  <c r="BO68" i="16"/>
  <c r="BO118" i="16"/>
  <c r="BO140" i="16" s="1"/>
  <c r="BO57" i="16"/>
  <c r="BN124" i="38"/>
  <c r="BN146" i="38" s="1"/>
  <c r="BN74" i="38"/>
  <c r="BO117" i="38"/>
  <c r="BO139" i="38" s="1"/>
  <c r="BO67" i="38"/>
  <c r="BO56" i="38"/>
  <c r="BN78" i="16"/>
  <c r="BN128" i="16"/>
  <c r="BN150" i="16" s="1"/>
  <c r="BR74" i="31"/>
  <c r="BS56" i="31"/>
  <c r="BO118" i="39"/>
  <c r="BO140" i="39" s="1"/>
  <c r="BO68" i="39"/>
  <c r="BO57" i="39"/>
  <c r="BR70" i="16" l="1"/>
  <c r="BS48" i="16"/>
  <c r="BP54" i="39"/>
  <c r="BP115" i="39"/>
  <c r="BP137" i="39" s="1"/>
  <c r="BP65" i="39"/>
  <c r="BT56" i="31"/>
  <c r="BS74" i="31"/>
  <c r="BS56" i="32"/>
  <c r="BR74" i="32"/>
  <c r="BS49" i="16" s="1"/>
  <c r="BO78" i="16"/>
  <c r="BO128" i="16"/>
  <c r="BO150" i="16" s="1"/>
  <c r="BR228" i="33"/>
  <c r="BS51" i="39" s="1"/>
  <c r="BS210" i="33"/>
  <c r="BO127" i="16"/>
  <c r="BO149" i="16" s="1"/>
  <c r="BO77" i="16"/>
  <c r="BP57" i="16"/>
  <c r="BP68" i="16"/>
  <c r="BP118" i="16"/>
  <c r="BP140" i="16" s="1"/>
  <c r="BP125" i="39"/>
  <c r="BP147" i="39" s="1"/>
  <c r="BP75" i="39"/>
  <c r="BQ408" i="30"/>
  <c r="BR42" i="39" s="1"/>
  <c r="BQ347" i="30"/>
  <c r="BR40" i="39" s="1"/>
  <c r="BR329" i="30"/>
  <c r="BS418" i="31"/>
  <c r="BT400" i="31"/>
  <c r="BP55" i="38"/>
  <c r="BP66" i="38"/>
  <c r="BP116" i="38"/>
  <c r="BP138" i="38" s="1"/>
  <c r="BS120" i="16"/>
  <c r="BS142" i="16" s="1"/>
  <c r="BS70" i="16"/>
  <c r="BO129" i="16"/>
  <c r="BO151" i="16" s="1"/>
  <c r="BO79" i="16"/>
  <c r="BP125" i="16"/>
  <c r="BP147" i="16" s="1"/>
  <c r="BP75" i="16"/>
  <c r="BO124" i="39"/>
  <c r="BO146" i="39" s="1"/>
  <c r="BO74" i="39"/>
  <c r="BR121" i="16"/>
  <c r="BR143" i="16" s="1"/>
  <c r="BR71" i="16"/>
  <c r="BO77" i="38"/>
  <c r="BO127" i="38"/>
  <c r="BO149" i="38" s="1"/>
  <c r="BR123" i="39"/>
  <c r="BR145" i="39" s="1"/>
  <c r="BR73" i="39"/>
  <c r="BP113" i="39"/>
  <c r="BP135" i="39" s="1"/>
  <c r="BP63" i="39"/>
  <c r="BP52" i="39"/>
  <c r="BR74" i="33"/>
  <c r="BS51" i="16" s="1"/>
  <c r="BS56" i="33"/>
  <c r="BP54" i="16"/>
  <c r="BP65" i="16"/>
  <c r="BP115" i="16"/>
  <c r="BP137" i="16" s="1"/>
  <c r="BQ47" i="39"/>
  <c r="BQ41" i="39"/>
  <c r="BQ46" i="39"/>
  <c r="BQ62" i="39"/>
  <c r="BQ112" i="39"/>
  <c r="BQ134" i="39" s="1"/>
  <c r="BQ43" i="39"/>
  <c r="BQ44" i="39"/>
  <c r="BQ45" i="39"/>
  <c r="BQ71" i="38"/>
  <c r="BQ121" i="38"/>
  <c r="BQ143" i="38" s="1"/>
  <c r="BP118" i="38"/>
  <c r="BP140" i="38" s="1"/>
  <c r="BP68" i="38"/>
  <c r="BP57" i="38"/>
  <c r="BP75" i="38"/>
  <c r="BP125" i="38"/>
  <c r="BP147" i="38" s="1"/>
  <c r="BR123" i="16"/>
  <c r="BR145" i="16" s="1"/>
  <c r="BR73" i="16"/>
  <c r="BO126" i="39"/>
  <c r="BO148" i="39" s="1"/>
  <c r="BO76" i="39"/>
  <c r="BQ64" i="39"/>
  <c r="BQ114" i="39"/>
  <c r="BQ136" i="39" s="1"/>
  <c r="BQ53" i="39"/>
  <c r="BR55" i="30"/>
  <c r="BQ134" i="30"/>
  <c r="BR42" i="16" s="1"/>
  <c r="BQ73" i="30"/>
  <c r="BR40" i="16" s="1"/>
  <c r="BQ214" i="32"/>
  <c r="BR49" i="38" s="1"/>
  <c r="BR196" i="32"/>
  <c r="BQ354" i="32"/>
  <c r="BR49" i="39" s="1"/>
  <c r="BR336" i="32"/>
  <c r="BP56" i="38"/>
  <c r="BP67" i="38"/>
  <c r="BP117" i="38"/>
  <c r="BP139" i="38" s="1"/>
  <c r="BR151" i="33"/>
  <c r="BS51" i="38" s="1"/>
  <c r="BS133" i="33"/>
  <c r="BT120" i="31"/>
  <c r="BS138" i="31"/>
  <c r="BP63" i="16"/>
  <c r="BP113" i="16"/>
  <c r="BP135" i="16" s="1"/>
  <c r="BP52" i="16"/>
  <c r="BT336" i="31"/>
  <c r="BS354" i="31"/>
  <c r="BR400" i="32"/>
  <c r="BQ418" i="32"/>
  <c r="BR50" i="39" s="1"/>
  <c r="BQ47" i="16"/>
  <c r="BQ43" i="16"/>
  <c r="BQ45" i="16"/>
  <c r="BQ112" i="16"/>
  <c r="BQ134" i="16" s="1"/>
  <c r="BQ44" i="16"/>
  <c r="BQ62" i="16"/>
  <c r="BQ46" i="16"/>
  <c r="BQ41" i="16"/>
  <c r="BR192" i="30"/>
  <c r="BQ271" i="30"/>
  <c r="BR42" i="38" s="1"/>
  <c r="BQ210" i="30"/>
  <c r="BR40" i="38" s="1"/>
  <c r="BQ71" i="39"/>
  <c r="BQ121" i="39"/>
  <c r="BQ143" i="39" s="1"/>
  <c r="BS48" i="38"/>
  <c r="BP55" i="16"/>
  <c r="BP66" i="16"/>
  <c r="BP116" i="16"/>
  <c r="BP138" i="16" s="1"/>
  <c r="BP69" i="39"/>
  <c r="BP119" i="39"/>
  <c r="BP141" i="39" s="1"/>
  <c r="BS48" i="39"/>
  <c r="BT260" i="31"/>
  <c r="BS278" i="31"/>
  <c r="BQ72" i="39"/>
  <c r="BQ122" i="39"/>
  <c r="BQ144" i="39" s="1"/>
  <c r="BQ114" i="16"/>
  <c r="BQ136" i="16" s="1"/>
  <c r="BQ64" i="16"/>
  <c r="BQ53" i="16"/>
  <c r="BQ44" i="38"/>
  <c r="BQ112" i="38"/>
  <c r="BQ134" i="38" s="1"/>
  <c r="BQ47" i="38"/>
  <c r="BQ62" i="38"/>
  <c r="BQ46" i="38"/>
  <c r="BQ43" i="38"/>
  <c r="BQ45" i="38"/>
  <c r="BQ41" i="38"/>
  <c r="BS214" i="31"/>
  <c r="BT196" i="31"/>
  <c r="BO79" i="38"/>
  <c r="BO129" i="38"/>
  <c r="BO151" i="38" s="1"/>
  <c r="BO124" i="38"/>
  <c r="BO146" i="38" s="1"/>
  <c r="BO74" i="38"/>
  <c r="BP57" i="39"/>
  <c r="BP118" i="39"/>
  <c r="BP140" i="39" s="1"/>
  <c r="BP68" i="39"/>
  <c r="BQ138" i="32"/>
  <c r="BR50" i="16" s="1"/>
  <c r="BR120" i="32"/>
  <c r="BO124" i="16"/>
  <c r="BO146" i="16" s="1"/>
  <c r="BO74" i="16"/>
  <c r="BP67" i="16"/>
  <c r="BP117" i="16"/>
  <c r="BP139" i="16" s="1"/>
  <c r="BP56" i="16"/>
  <c r="BO76" i="38"/>
  <c r="BO126" i="38"/>
  <c r="BO148" i="38" s="1"/>
  <c r="BO127" i="39"/>
  <c r="BO149" i="39" s="1"/>
  <c r="BO77" i="39"/>
  <c r="BQ53" i="38"/>
  <c r="BQ114" i="38"/>
  <c r="BQ136" i="38" s="1"/>
  <c r="BQ64" i="38"/>
  <c r="BO128" i="39"/>
  <c r="BO150" i="39" s="1"/>
  <c r="BO78" i="39"/>
  <c r="BP52" i="38"/>
  <c r="BP63" i="38"/>
  <c r="BP113" i="38"/>
  <c r="BP135" i="38" s="1"/>
  <c r="BS260" i="32"/>
  <c r="BR278" i="32"/>
  <c r="BS50" i="38" s="1"/>
  <c r="BO126" i="16"/>
  <c r="BO148" i="16" s="1"/>
  <c r="BO76" i="16"/>
  <c r="BP115" i="38"/>
  <c r="BP137" i="38" s="1"/>
  <c r="BP65" i="38"/>
  <c r="BP54" i="38"/>
  <c r="BP55" i="39"/>
  <c r="BP66" i="39"/>
  <c r="BP116" i="39"/>
  <c r="BP138" i="39" s="1"/>
  <c r="BO128" i="38"/>
  <c r="BO150" i="38" s="1"/>
  <c r="BO78" i="38"/>
  <c r="BR120" i="39"/>
  <c r="BR142" i="39" s="1"/>
  <c r="BR70" i="39"/>
  <c r="BO79" i="39"/>
  <c r="BO129" i="39"/>
  <c r="BO151" i="39" s="1"/>
  <c r="BP56" i="39"/>
  <c r="BP67" i="39"/>
  <c r="BP117" i="39"/>
  <c r="BP139" i="39" s="1"/>
  <c r="BQ122" i="16"/>
  <c r="BQ144" i="16" s="1"/>
  <c r="BQ72" i="16"/>
  <c r="BP119" i="16"/>
  <c r="BP141" i="16" s="1"/>
  <c r="BP69" i="16"/>
  <c r="BR73" i="38"/>
  <c r="BR123" i="38"/>
  <c r="BR145" i="38" s="1"/>
  <c r="BP69" i="38"/>
  <c r="BP119" i="38"/>
  <c r="BP141" i="38" s="1"/>
  <c r="BR72" i="38"/>
  <c r="BR122" i="38"/>
  <c r="BR144" i="38" s="1"/>
  <c r="BT48" i="38" l="1"/>
  <c r="BT418" i="31"/>
  <c r="BU400" i="31"/>
  <c r="BT74" i="31"/>
  <c r="BU56" i="31"/>
  <c r="BT138" i="31"/>
  <c r="BU120" i="31"/>
  <c r="BT214" i="31"/>
  <c r="BU48" i="38" s="1"/>
  <c r="BU196" i="31"/>
  <c r="BT278" i="31"/>
  <c r="BU260" i="31"/>
  <c r="BT354" i="31"/>
  <c r="BU48" i="39" s="1"/>
  <c r="BU336" i="31"/>
  <c r="BU120" i="39"/>
  <c r="BU70" i="39"/>
  <c r="BP77" i="38"/>
  <c r="BP127" i="38"/>
  <c r="BP149" i="38" s="1"/>
  <c r="BT70" i="38"/>
  <c r="BT120" i="38"/>
  <c r="BT142" i="38" s="1"/>
  <c r="BQ116" i="38"/>
  <c r="BQ138" i="38" s="1"/>
  <c r="BQ66" i="38"/>
  <c r="BQ55" i="38"/>
  <c r="BS120" i="39"/>
  <c r="BS142" i="39" s="1"/>
  <c r="BS70" i="39"/>
  <c r="BP74" i="16"/>
  <c r="BP124" i="16"/>
  <c r="BP146" i="16" s="1"/>
  <c r="BR134" i="30"/>
  <c r="BS42" i="16" s="1"/>
  <c r="BS55" i="30"/>
  <c r="BR73" i="30"/>
  <c r="BS40" i="16" s="1"/>
  <c r="BQ55" i="39"/>
  <c r="BQ66" i="39"/>
  <c r="BQ116" i="39"/>
  <c r="BQ138" i="39" s="1"/>
  <c r="BS121" i="16"/>
  <c r="BS143" i="16" s="1"/>
  <c r="BS71" i="16"/>
  <c r="BR114" i="16"/>
  <c r="BR136" i="16" s="1"/>
  <c r="BR53" i="16"/>
  <c r="BR64" i="16"/>
  <c r="BP78" i="16"/>
  <c r="BP128" i="16"/>
  <c r="BP150" i="16" s="1"/>
  <c r="BQ113" i="38"/>
  <c r="BQ135" i="38" s="1"/>
  <c r="BQ63" i="38"/>
  <c r="BQ52" i="38"/>
  <c r="BQ75" i="16"/>
  <c r="BQ125" i="16"/>
  <c r="BQ147" i="16" s="1"/>
  <c r="BR112" i="38"/>
  <c r="BR134" i="38" s="1"/>
  <c r="BR44" i="38"/>
  <c r="BR47" i="38"/>
  <c r="BR62" i="38"/>
  <c r="BR45" i="38"/>
  <c r="BR41" i="38"/>
  <c r="BR46" i="38"/>
  <c r="BR43" i="38"/>
  <c r="BQ56" i="16"/>
  <c r="BQ67" i="16"/>
  <c r="BQ117" i="16"/>
  <c r="BQ139" i="16" s="1"/>
  <c r="BP128" i="38"/>
  <c r="BP150" i="38" s="1"/>
  <c r="BP78" i="38"/>
  <c r="BQ125" i="39"/>
  <c r="BQ147" i="39" s="1"/>
  <c r="BQ75" i="39"/>
  <c r="BQ115" i="39"/>
  <c r="BQ137" i="39" s="1"/>
  <c r="BQ54" i="39"/>
  <c r="BQ65" i="39"/>
  <c r="BP126" i="16"/>
  <c r="BP148" i="16" s="1"/>
  <c r="BP76" i="16"/>
  <c r="BP79" i="16"/>
  <c r="BP129" i="16"/>
  <c r="BP151" i="16" s="1"/>
  <c r="BT56" i="32"/>
  <c r="BS74" i="32"/>
  <c r="BT49" i="16" s="1"/>
  <c r="BQ66" i="16"/>
  <c r="BQ116" i="16"/>
  <c r="BQ138" i="16" s="1"/>
  <c r="BQ55" i="16"/>
  <c r="BQ117" i="39"/>
  <c r="BQ139" i="39" s="1"/>
  <c r="BQ56" i="39"/>
  <c r="BQ67" i="39"/>
  <c r="BR53" i="38"/>
  <c r="BR114" i="38"/>
  <c r="BR136" i="38" s="1"/>
  <c r="BR64" i="38"/>
  <c r="BQ115" i="16"/>
  <c r="BQ137" i="16" s="1"/>
  <c r="BQ54" i="16"/>
  <c r="BQ65" i="16"/>
  <c r="BS336" i="32"/>
  <c r="BR354" i="32"/>
  <c r="BS49" i="39" s="1"/>
  <c r="BP79" i="38"/>
  <c r="BP129" i="38"/>
  <c r="BP151" i="38" s="1"/>
  <c r="BT56" i="33"/>
  <c r="BS74" i="33"/>
  <c r="BT51" i="16" s="1"/>
  <c r="BR408" i="30"/>
  <c r="BS42" i="39" s="1"/>
  <c r="BR347" i="30"/>
  <c r="BS40" i="39" s="1"/>
  <c r="BS329" i="30"/>
  <c r="BT48" i="16"/>
  <c r="BR72" i="16"/>
  <c r="BR122" i="16"/>
  <c r="BR144" i="16" s="1"/>
  <c r="BQ54" i="38"/>
  <c r="BQ65" i="38"/>
  <c r="BQ115" i="38"/>
  <c r="BQ137" i="38" s="1"/>
  <c r="BR271" i="30"/>
  <c r="BS42" i="38" s="1"/>
  <c r="BS192" i="30"/>
  <c r="BR210" i="30"/>
  <c r="BS40" i="38" s="1"/>
  <c r="BQ69" i="16"/>
  <c r="BQ119" i="16"/>
  <c r="BQ141" i="16" s="1"/>
  <c r="BR71" i="39"/>
  <c r="BR121" i="39"/>
  <c r="BR143" i="39" s="1"/>
  <c r="BS73" i="16"/>
  <c r="BS123" i="16"/>
  <c r="BS145" i="16" s="1"/>
  <c r="BR47" i="39"/>
  <c r="BR112" i="39"/>
  <c r="BR134" i="39" s="1"/>
  <c r="BR45" i="39"/>
  <c r="BR44" i="39"/>
  <c r="BR43" i="39"/>
  <c r="BR41" i="39"/>
  <c r="BR46" i="39"/>
  <c r="BR62" i="39"/>
  <c r="BU48" i="16"/>
  <c r="BP129" i="39"/>
  <c r="BP151" i="39" s="1"/>
  <c r="BP79" i="39"/>
  <c r="BP128" i="39"/>
  <c r="BP150" i="39" s="1"/>
  <c r="BP78" i="39"/>
  <c r="BQ75" i="38"/>
  <c r="BQ125" i="38"/>
  <c r="BQ147" i="38" s="1"/>
  <c r="BQ68" i="38"/>
  <c r="BQ57" i="38"/>
  <c r="BQ118" i="38"/>
  <c r="BQ140" i="38" s="1"/>
  <c r="BQ113" i="16"/>
  <c r="BQ135" i="16" s="1"/>
  <c r="BQ63" i="16"/>
  <c r="BQ52" i="16"/>
  <c r="BR122" i="39"/>
  <c r="BR144" i="39" s="1"/>
  <c r="BR72" i="39"/>
  <c r="BR214" i="32"/>
  <c r="BS49" i="38" s="1"/>
  <c r="BS196" i="32"/>
  <c r="BQ118" i="39"/>
  <c r="BQ140" i="39" s="1"/>
  <c r="BQ68" i="39"/>
  <c r="BQ57" i="39"/>
  <c r="BP124" i="39"/>
  <c r="BP146" i="39" s="1"/>
  <c r="BP74" i="39"/>
  <c r="BR53" i="39"/>
  <c r="BR114" i="39"/>
  <c r="BR136" i="39" s="1"/>
  <c r="BR64" i="39"/>
  <c r="BT210" i="33"/>
  <c r="BS228" i="33"/>
  <c r="BT51" i="39" s="1"/>
  <c r="BP124" i="38"/>
  <c r="BP146" i="38" s="1"/>
  <c r="BP74" i="38"/>
  <c r="BS122" i="38"/>
  <c r="BS144" i="38" s="1"/>
  <c r="BS72" i="38"/>
  <c r="BP77" i="39"/>
  <c r="BP127" i="39"/>
  <c r="BP149" i="39" s="1"/>
  <c r="BP127" i="16"/>
  <c r="BP149" i="16" s="1"/>
  <c r="BP77" i="16"/>
  <c r="BQ57" i="16"/>
  <c r="BQ118" i="16"/>
  <c r="BQ140" i="16" s="1"/>
  <c r="BQ68" i="16"/>
  <c r="BR418" i="32"/>
  <c r="BS50" i="39" s="1"/>
  <c r="BS400" i="32"/>
  <c r="BT133" i="33"/>
  <c r="BS151" i="33"/>
  <c r="BT51" i="38" s="1"/>
  <c r="BR121" i="38"/>
  <c r="BR143" i="38" s="1"/>
  <c r="BR71" i="38"/>
  <c r="BQ113" i="39"/>
  <c r="BQ135" i="39" s="1"/>
  <c r="BQ63" i="39"/>
  <c r="BQ52" i="39"/>
  <c r="BS123" i="39"/>
  <c r="BS145" i="39" s="1"/>
  <c r="BS73" i="39"/>
  <c r="BQ56" i="38"/>
  <c r="BQ67" i="38"/>
  <c r="BQ117" i="38"/>
  <c r="BQ139" i="38" s="1"/>
  <c r="BS278" i="32"/>
  <c r="BT50" i="38" s="1"/>
  <c r="BT260" i="32"/>
  <c r="BP126" i="38"/>
  <c r="BP148" i="38" s="1"/>
  <c r="BP76" i="38"/>
  <c r="BR138" i="32"/>
  <c r="BS50" i="16" s="1"/>
  <c r="BS120" i="32"/>
  <c r="BQ69" i="38"/>
  <c r="BQ119" i="38"/>
  <c r="BQ141" i="38" s="1"/>
  <c r="BS120" i="38"/>
  <c r="BS142" i="38" s="1"/>
  <c r="BS70" i="38"/>
  <c r="BT48" i="39"/>
  <c r="BS73" i="38"/>
  <c r="BS123" i="38"/>
  <c r="BS145" i="38" s="1"/>
  <c r="BR47" i="16"/>
  <c r="BR62" i="16"/>
  <c r="BR41" i="16"/>
  <c r="BR112" i="16"/>
  <c r="BR134" i="16" s="1"/>
  <c r="BR44" i="16"/>
  <c r="BR43" i="16"/>
  <c r="BR46" i="16"/>
  <c r="BR45" i="16"/>
  <c r="BQ119" i="39"/>
  <c r="BQ141" i="39" s="1"/>
  <c r="BQ69" i="39"/>
  <c r="BP76" i="39"/>
  <c r="BP126" i="39"/>
  <c r="BP148" i="39" s="1"/>
  <c r="BU70" i="38" l="1"/>
  <c r="BU120" i="38"/>
  <c r="BT278" i="32"/>
  <c r="BU50" i="38" s="1"/>
  <c r="BU72" i="38" s="1"/>
  <c r="BU260" i="32"/>
  <c r="BV196" i="31"/>
  <c r="BU214" i="31"/>
  <c r="BT74" i="33"/>
  <c r="BU51" i="16" s="1"/>
  <c r="BU73" i="16" s="1"/>
  <c r="BU56" i="33"/>
  <c r="BV120" i="31"/>
  <c r="BU138" i="31"/>
  <c r="BT228" i="33"/>
  <c r="BU51" i="39" s="1"/>
  <c r="BU73" i="39" s="1"/>
  <c r="BU210" i="33"/>
  <c r="BV336" i="31"/>
  <c r="BU354" i="31"/>
  <c r="BV56" i="31"/>
  <c r="BU74" i="31"/>
  <c r="BV48" i="16" s="1"/>
  <c r="BT151" i="33"/>
  <c r="BU51" i="38" s="1"/>
  <c r="BU133" i="33"/>
  <c r="BT74" i="32"/>
  <c r="BU49" i="16" s="1"/>
  <c r="BU71" i="16" s="1"/>
  <c r="BU56" i="32"/>
  <c r="BV260" i="31"/>
  <c r="BU278" i="31"/>
  <c r="BV400" i="31"/>
  <c r="BU418" i="31"/>
  <c r="BS112" i="38"/>
  <c r="BS134" i="38" s="1"/>
  <c r="BS46" i="38"/>
  <c r="BS62" i="38"/>
  <c r="BS45" i="38"/>
  <c r="BS44" i="38"/>
  <c r="BS47" i="38"/>
  <c r="BS43" i="38"/>
  <c r="BS41" i="38"/>
  <c r="BT70" i="16"/>
  <c r="BT120" i="16"/>
  <c r="BT142" i="16" s="1"/>
  <c r="BS71" i="39"/>
  <c r="BS121" i="39"/>
  <c r="BS143" i="39" s="1"/>
  <c r="BT121" i="16"/>
  <c r="BT143" i="16" s="1"/>
  <c r="BT71" i="16"/>
  <c r="BR115" i="38"/>
  <c r="BR137" i="38" s="1"/>
  <c r="BR65" i="38"/>
  <c r="BR54" i="38"/>
  <c r="BR125" i="16"/>
  <c r="BR147" i="16" s="1"/>
  <c r="BR75" i="16"/>
  <c r="BS134" i="30"/>
  <c r="BT42" i="16" s="1"/>
  <c r="BT55" i="30"/>
  <c r="BU55" i="30" s="1"/>
  <c r="BS73" i="30"/>
  <c r="BT40" i="16" s="1"/>
  <c r="BT73" i="39"/>
  <c r="BT123" i="39"/>
  <c r="BT145" i="39" s="1"/>
  <c r="BQ76" i="39"/>
  <c r="BQ126" i="39"/>
  <c r="BQ148" i="39" s="1"/>
  <c r="BT120" i="32"/>
  <c r="BS138" i="32"/>
  <c r="BT50" i="16" s="1"/>
  <c r="BR117" i="16"/>
  <c r="BR139" i="16" s="1"/>
  <c r="BR67" i="16"/>
  <c r="BR56" i="16"/>
  <c r="BT336" i="32"/>
  <c r="BS354" i="32"/>
  <c r="BT49" i="39" s="1"/>
  <c r="BQ128" i="39"/>
  <c r="BQ150" i="39" s="1"/>
  <c r="BQ78" i="39"/>
  <c r="BR57" i="38"/>
  <c r="BR68" i="38"/>
  <c r="BR118" i="38"/>
  <c r="BR140" i="38" s="1"/>
  <c r="BS114" i="16"/>
  <c r="BS136" i="16" s="1"/>
  <c r="BS64" i="16"/>
  <c r="BS53" i="16"/>
  <c r="BT196" i="32"/>
  <c r="BS214" i="32"/>
  <c r="BT49" i="38" s="1"/>
  <c r="BS121" i="38"/>
  <c r="BS143" i="38" s="1"/>
  <c r="BS71" i="38"/>
  <c r="BS53" i="38"/>
  <c r="BS114" i="38"/>
  <c r="BS136" i="38" s="1"/>
  <c r="BS64" i="38"/>
  <c r="BS47" i="39"/>
  <c r="BS112" i="39"/>
  <c r="BS134" i="39" s="1"/>
  <c r="BS44" i="39"/>
  <c r="BS46" i="39"/>
  <c r="BS43" i="39"/>
  <c r="BS62" i="39"/>
  <c r="BS41" i="39"/>
  <c r="BS45" i="39"/>
  <c r="BR52" i="38"/>
  <c r="BR63" i="38"/>
  <c r="BR113" i="38"/>
  <c r="BR135" i="38" s="1"/>
  <c r="BQ74" i="38"/>
  <c r="BQ124" i="38"/>
  <c r="BQ146" i="38" s="1"/>
  <c r="BR75" i="38"/>
  <c r="BR125" i="38"/>
  <c r="BR147" i="38" s="1"/>
  <c r="BQ78" i="38"/>
  <c r="BQ128" i="38"/>
  <c r="BQ150" i="38" s="1"/>
  <c r="BS408" i="30"/>
  <c r="BT42" i="39" s="1"/>
  <c r="BT329" i="30"/>
  <c r="BU329" i="30" s="1"/>
  <c r="BS347" i="30"/>
  <c r="BT40" i="39" s="1"/>
  <c r="BS72" i="39"/>
  <c r="BS122" i="39"/>
  <c r="BS144" i="39" s="1"/>
  <c r="BR125" i="39"/>
  <c r="BR147" i="39" s="1"/>
  <c r="BR75" i="39"/>
  <c r="BR57" i="39"/>
  <c r="BR118" i="39"/>
  <c r="BR140" i="39" s="1"/>
  <c r="BR68" i="39"/>
  <c r="BS114" i="39"/>
  <c r="BS136" i="39" s="1"/>
  <c r="BS53" i="39"/>
  <c r="BS64" i="39"/>
  <c r="BQ126" i="16"/>
  <c r="BQ148" i="16" s="1"/>
  <c r="BQ76" i="16"/>
  <c r="BQ77" i="16"/>
  <c r="BQ127" i="16"/>
  <c r="BQ149" i="16" s="1"/>
  <c r="BR117" i="38"/>
  <c r="BR139" i="38" s="1"/>
  <c r="BR67" i="38"/>
  <c r="BR56" i="38"/>
  <c r="BQ78" i="16"/>
  <c r="BQ128" i="16"/>
  <c r="BQ150" i="16" s="1"/>
  <c r="BU73" i="38"/>
  <c r="BU123" i="38"/>
  <c r="BQ129" i="38"/>
  <c r="BQ151" i="38" s="1"/>
  <c r="BQ79" i="38"/>
  <c r="BT400" i="32"/>
  <c r="BS418" i="32"/>
  <c r="BT50" i="39" s="1"/>
  <c r="BT70" i="39"/>
  <c r="BT120" i="39"/>
  <c r="BT142" i="39" s="1"/>
  <c r="BR52" i="39"/>
  <c r="BR113" i="39"/>
  <c r="BR135" i="39" s="1"/>
  <c r="BR63" i="39"/>
  <c r="BT73" i="16"/>
  <c r="BT123" i="16"/>
  <c r="BT145" i="16" s="1"/>
  <c r="BR67" i="39"/>
  <c r="BR56" i="39"/>
  <c r="BR117" i="39"/>
  <c r="BR139" i="39" s="1"/>
  <c r="BU142" i="38"/>
  <c r="BT123" i="38"/>
  <c r="BT145" i="38" s="1"/>
  <c r="BT73" i="38"/>
  <c r="BS271" i="30"/>
  <c r="BT42" i="38" s="1"/>
  <c r="BS210" i="30"/>
  <c r="BT40" i="38" s="1"/>
  <c r="BT192" i="30"/>
  <c r="BU192" i="30" s="1"/>
  <c r="BR54" i="16"/>
  <c r="BR65" i="16"/>
  <c r="BR115" i="16"/>
  <c r="BR137" i="16" s="1"/>
  <c r="BQ124" i="16"/>
  <c r="BQ146" i="16" s="1"/>
  <c r="BQ74" i="16"/>
  <c r="BR115" i="39"/>
  <c r="BR137" i="39" s="1"/>
  <c r="BR54" i="39"/>
  <c r="BR65" i="39"/>
  <c r="BQ76" i="38"/>
  <c r="BQ126" i="38"/>
  <c r="BQ148" i="38" s="1"/>
  <c r="BU123" i="16"/>
  <c r="BR69" i="38"/>
  <c r="BR119" i="38"/>
  <c r="BR141" i="38" s="1"/>
  <c r="BS112" i="16"/>
  <c r="BS134" i="16" s="1"/>
  <c r="BS41" i="16"/>
  <c r="BS44" i="16"/>
  <c r="BS62" i="16"/>
  <c r="BS47" i="16"/>
  <c r="BS46" i="16"/>
  <c r="BS43" i="16"/>
  <c r="BS45" i="16"/>
  <c r="BR119" i="16"/>
  <c r="BR141" i="16" s="1"/>
  <c r="BR69" i="16"/>
  <c r="BS122" i="16"/>
  <c r="BS144" i="16" s="1"/>
  <c r="BS72" i="16"/>
  <c r="BU120" i="16"/>
  <c r="BU70" i="16"/>
  <c r="BR69" i="39"/>
  <c r="BR119" i="39"/>
  <c r="BR141" i="39" s="1"/>
  <c r="BR68" i="16"/>
  <c r="BR118" i="16"/>
  <c r="BR140" i="16" s="1"/>
  <c r="BR57" i="16"/>
  <c r="BQ124" i="39"/>
  <c r="BQ146" i="39" s="1"/>
  <c r="BQ74" i="39"/>
  <c r="BR55" i="16"/>
  <c r="BR66" i="16"/>
  <c r="BR116" i="16"/>
  <c r="BR138" i="16" s="1"/>
  <c r="BT122" i="38"/>
  <c r="BT144" i="38" s="1"/>
  <c r="BT72" i="38"/>
  <c r="BR52" i="16"/>
  <c r="BR63" i="16"/>
  <c r="BR113" i="16"/>
  <c r="BR135" i="16" s="1"/>
  <c r="BQ129" i="16"/>
  <c r="BQ151" i="16" s="1"/>
  <c r="BQ79" i="16"/>
  <c r="BQ129" i="39"/>
  <c r="BQ151" i="39" s="1"/>
  <c r="BQ79" i="39"/>
  <c r="BR66" i="39"/>
  <c r="BR116" i="39"/>
  <c r="BR138" i="39" s="1"/>
  <c r="BR55" i="39"/>
  <c r="BR116" i="38"/>
  <c r="BR138" i="38" s="1"/>
  <c r="BR66" i="38"/>
  <c r="BR55" i="38"/>
  <c r="BQ77" i="39"/>
  <c r="BQ127" i="39"/>
  <c r="BQ149" i="39" s="1"/>
  <c r="BQ77" i="38"/>
  <c r="BQ127" i="38"/>
  <c r="BQ149" i="38" s="1"/>
  <c r="BU142" i="39"/>
  <c r="BU121" i="16" l="1"/>
  <c r="BU122" i="38"/>
  <c r="BV48" i="39"/>
  <c r="BU123" i="39"/>
  <c r="BT418" i="32"/>
  <c r="BU50" i="39" s="1"/>
  <c r="BU122" i="39" s="1"/>
  <c r="BU400" i="32"/>
  <c r="BV120" i="16"/>
  <c r="BV142" i="16" s="1"/>
  <c r="BV70" i="16"/>
  <c r="BV56" i="33"/>
  <c r="BU74" i="33"/>
  <c r="BV51" i="16" s="1"/>
  <c r="BU347" i="30"/>
  <c r="BV40" i="39" s="1"/>
  <c r="BV329" i="30"/>
  <c r="BU408" i="30"/>
  <c r="BV42" i="39" s="1"/>
  <c r="BU73" i="30"/>
  <c r="BV40" i="16" s="1"/>
  <c r="BV55" i="30"/>
  <c r="BU134" i="30"/>
  <c r="BV42" i="16" s="1"/>
  <c r="BW400" i="31"/>
  <c r="BV418" i="31"/>
  <c r="BW56" i="31"/>
  <c r="BV74" i="31"/>
  <c r="BT138" i="32"/>
  <c r="BU50" i="16" s="1"/>
  <c r="BU72" i="16" s="1"/>
  <c r="BU120" i="32"/>
  <c r="BW260" i="31"/>
  <c r="BV278" i="31"/>
  <c r="BW336" i="31"/>
  <c r="BV354" i="31"/>
  <c r="BW196" i="31"/>
  <c r="BV214" i="31"/>
  <c r="BV120" i="39"/>
  <c r="BV70" i="39"/>
  <c r="BU210" i="30"/>
  <c r="BV40" i="38" s="1"/>
  <c r="BV192" i="30"/>
  <c r="BU271" i="30"/>
  <c r="BV42" i="38" s="1"/>
  <c r="BU74" i="32"/>
  <c r="BV49" i="16" s="1"/>
  <c r="BV56" i="32"/>
  <c r="BV210" i="33"/>
  <c r="BU228" i="33"/>
  <c r="BV51" i="39" s="1"/>
  <c r="BV260" i="32"/>
  <c r="BU278" i="32"/>
  <c r="BV50" i="38" s="1"/>
  <c r="BT214" i="32"/>
  <c r="BU49" i="38" s="1"/>
  <c r="BU71" i="38" s="1"/>
  <c r="BU196" i="32"/>
  <c r="BV48" i="38"/>
  <c r="BT354" i="32"/>
  <c r="BU49" i="39" s="1"/>
  <c r="BU121" i="39" s="1"/>
  <c r="BU336" i="32"/>
  <c r="BV133" i="33"/>
  <c r="BU151" i="33"/>
  <c r="BV51" i="38" s="1"/>
  <c r="BW120" i="31"/>
  <c r="BV138" i="31"/>
  <c r="BT408" i="30"/>
  <c r="BU42" i="39" s="1"/>
  <c r="BT347" i="30"/>
  <c r="BU40" i="39" s="1"/>
  <c r="BS55" i="39"/>
  <c r="BS66" i="39"/>
  <c r="BS116" i="39"/>
  <c r="BS138" i="39" s="1"/>
  <c r="BT121" i="38"/>
  <c r="BT143" i="38" s="1"/>
  <c r="BT71" i="38"/>
  <c r="BU143" i="16"/>
  <c r="BT134" i="30"/>
  <c r="BU42" i="16" s="1"/>
  <c r="BT73" i="30"/>
  <c r="BU40" i="16" s="1"/>
  <c r="BS55" i="38"/>
  <c r="BS66" i="38"/>
  <c r="BS116" i="38"/>
  <c r="BS138" i="38" s="1"/>
  <c r="BT122" i="16"/>
  <c r="BT144" i="16" s="1"/>
  <c r="BT72" i="16"/>
  <c r="BT53" i="16"/>
  <c r="BT64" i="16"/>
  <c r="BT114" i="16"/>
  <c r="BT136" i="16" s="1"/>
  <c r="BS67" i="38"/>
  <c r="BS56" i="38"/>
  <c r="BS117" i="38"/>
  <c r="BS139" i="38" s="1"/>
  <c r="BR76" i="16"/>
  <c r="BR126" i="16"/>
  <c r="BR148" i="16" s="1"/>
  <c r="BR129" i="39"/>
  <c r="BR151" i="39" s="1"/>
  <c r="BR79" i="39"/>
  <c r="BR74" i="38"/>
  <c r="BR124" i="38"/>
  <c r="BR146" i="38" s="1"/>
  <c r="BS119" i="39"/>
  <c r="BS141" i="39" s="1"/>
  <c r="BS69" i="39"/>
  <c r="BS125" i="16"/>
  <c r="BS147" i="16" s="1"/>
  <c r="BS75" i="16"/>
  <c r="BS113" i="16"/>
  <c r="BS135" i="16" s="1"/>
  <c r="BS52" i="16"/>
  <c r="BS63" i="16"/>
  <c r="BT271" i="30"/>
  <c r="BU42" i="38" s="1"/>
  <c r="BT210" i="30"/>
  <c r="BU40" i="38" s="1"/>
  <c r="BR128" i="39"/>
  <c r="BR150" i="39" s="1"/>
  <c r="BR78" i="39"/>
  <c r="BS117" i="39"/>
  <c r="BS139" i="39" s="1"/>
  <c r="BS56" i="39"/>
  <c r="BS67" i="39"/>
  <c r="BS57" i="38"/>
  <c r="BS68" i="38"/>
  <c r="BS118" i="38"/>
  <c r="BS140" i="38" s="1"/>
  <c r="BS118" i="39"/>
  <c r="BS140" i="39" s="1"/>
  <c r="BS57" i="39"/>
  <c r="BS68" i="39"/>
  <c r="BR79" i="38"/>
  <c r="BR129" i="38"/>
  <c r="BR151" i="38" s="1"/>
  <c r="BS69" i="38"/>
  <c r="BS119" i="38"/>
  <c r="BS141" i="38" s="1"/>
  <c r="BS119" i="16"/>
  <c r="BS141" i="16" s="1"/>
  <c r="BS69" i="16"/>
  <c r="BR77" i="39"/>
  <c r="BR127" i="39"/>
  <c r="BR149" i="39" s="1"/>
  <c r="BR74" i="39"/>
  <c r="BR124" i="39"/>
  <c r="BR146" i="39" s="1"/>
  <c r="BU145" i="38"/>
  <c r="BR126" i="39"/>
  <c r="BR148" i="39" s="1"/>
  <c r="BR76" i="39"/>
  <c r="BT45" i="38"/>
  <c r="BT112" i="38"/>
  <c r="BT134" i="38" s="1"/>
  <c r="BT62" i="38"/>
  <c r="BT47" i="38"/>
  <c r="BT43" i="38"/>
  <c r="BT41" i="38"/>
  <c r="BT44" i="38"/>
  <c r="BT46" i="38"/>
  <c r="BS52" i="39"/>
  <c r="BS63" i="39"/>
  <c r="BS113" i="39"/>
  <c r="BS135" i="39" s="1"/>
  <c r="BT121" i="39"/>
  <c r="BT143" i="39" s="1"/>
  <c r="BT71" i="39"/>
  <c r="BR126" i="38"/>
  <c r="BR148" i="38" s="1"/>
  <c r="BR76" i="38"/>
  <c r="BT43" i="16"/>
  <c r="BT41" i="16"/>
  <c r="BT45" i="16"/>
  <c r="BT62" i="16"/>
  <c r="BT47" i="16"/>
  <c r="BT112" i="16"/>
  <c r="BT134" i="16" s="1"/>
  <c r="BT44" i="16"/>
  <c r="BT46" i="16"/>
  <c r="BU142" i="16"/>
  <c r="BU145" i="16"/>
  <c r="BR79" i="16"/>
  <c r="BR129" i="16"/>
  <c r="BR151" i="16" s="1"/>
  <c r="BS66" i="16"/>
  <c r="BS116" i="16"/>
  <c r="BS138" i="16" s="1"/>
  <c r="BS55" i="16"/>
  <c r="BT114" i="38"/>
  <c r="BT136" i="38" s="1"/>
  <c r="BT53" i="38"/>
  <c r="BT64" i="38"/>
  <c r="BS125" i="38"/>
  <c r="BS147" i="38" s="1"/>
  <c r="BS75" i="38"/>
  <c r="BS113" i="38"/>
  <c r="BS135" i="38" s="1"/>
  <c r="BS52" i="38"/>
  <c r="BS63" i="38"/>
  <c r="BU145" i="39"/>
  <c r="BR127" i="16"/>
  <c r="BR149" i="16" s="1"/>
  <c r="BR77" i="16"/>
  <c r="BS118" i="16"/>
  <c r="BS140" i="16" s="1"/>
  <c r="BS57" i="16"/>
  <c r="BS68" i="16"/>
  <c r="BT47" i="39"/>
  <c r="BT41" i="39"/>
  <c r="BT45" i="39"/>
  <c r="BT44" i="39"/>
  <c r="BT62" i="39"/>
  <c r="BT112" i="39"/>
  <c r="BT134" i="39" s="1"/>
  <c r="BT43" i="39"/>
  <c r="BT46" i="39"/>
  <c r="BT114" i="39"/>
  <c r="BT136" i="39" s="1"/>
  <c r="BT53" i="39"/>
  <c r="BT64" i="39"/>
  <c r="BR74" i="16"/>
  <c r="BR124" i="16"/>
  <c r="BR146" i="16" s="1"/>
  <c r="BS117" i="16"/>
  <c r="BS139" i="16" s="1"/>
  <c r="BS56" i="16"/>
  <c r="BS67" i="16"/>
  <c r="BR127" i="38"/>
  <c r="BR149" i="38" s="1"/>
  <c r="BR77" i="38"/>
  <c r="BS65" i="16"/>
  <c r="BS54" i="16"/>
  <c r="BS115" i="16"/>
  <c r="BS137" i="16" s="1"/>
  <c r="BT72" i="39"/>
  <c r="BT122" i="39"/>
  <c r="BT144" i="39" s="1"/>
  <c r="BR78" i="38"/>
  <c r="BR128" i="38"/>
  <c r="BR150" i="38" s="1"/>
  <c r="BS125" i="39"/>
  <c r="BS147" i="39" s="1"/>
  <c r="BS75" i="39"/>
  <c r="BS54" i="39"/>
  <c r="BS65" i="39"/>
  <c r="BS115" i="39"/>
  <c r="BS137" i="39" s="1"/>
  <c r="BR78" i="16"/>
  <c r="BR128" i="16"/>
  <c r="BR150" i="16" s="1"/>
  <c r="BS54" i="38"/>
  <c r="BS65" i="38"/>
  <c r="BS115" i="38"/>
  <c r="BS137" i="38" s="1"/>
  <c r="BU71" i="39" l="1"/>
  <c r="BU144" i="38"/>
  <c r="BU122" i="16"/>
  <c r="BU72" i="39"/>
  <c r="BU121" i="38"/>
  <c r="BW48" i="38"/>
  <c r="BW120" i="38" s="1"/>
  <c r="BW142" i="38" s="1"/>
  <c r="BV120" i="38"/>
  <c r="BV70" i="38"/>
  <c r="BV74" i="32"/>
  <c r="BW49" i="16" s="1"/>
  <c r="BW56" i="32"/>
  <c r="BX196" i="31"/>
  <c r="BW214" i="31"/>
  <c r="BW48" i="16"/>
  <c r="BV347" i="30"/>
  <c r="BW40" i="39" s="1"/>
  <c r="BV408" i="30"/>
  <c r="BW42" i="39" s="1"/>
  <c r="BW329" i="30"/>
  <c r="BV71" i="16"/>
  <c r="BV121" i="16"/>
  <c r="C121" i="16" s="1"/>
  <c r="BW48" i="39"/>
  <c r="BX56" i="31"/>
  <c r="BW74" i="31"/>
  <c r="BV41" i="39"/>
  <c r="BV47" i="39"/>
  <c r="BV45" i="39"/>
  <c r="BV46" i="39"/>
  <c r="BV62" i="39"/>
  <c r="BV44" i="39"/>
  <c r="BV43" i="39"/>
  <c r="BV112" i="39"/>
  <c r="BV134" i="39" s="1"/>
  <c r="BV64" i="38"/>
  <c r="BV114" i="38"/>
  <c r="BV136" i="38" s="1"/>
  <c r="BV53" i="38"/>
  <c r="BX120" i="31"/>
  <c r="BW138" i="31"/>
  <c r="BV210" i="30"/>
  <c r="BW40" i="38" s="1"/>
  <c r="BW192" i="30"/>
  <c r="BV271" i="30"/>
  <c r="BW42" i="38" s="1"/>
  <c r="BX400" i="31"/>
  <c r="BW418" i="31"/>
  <c r="BW56" i="33"/>
  <c r="BV74" i="33"/>
  <c r="BW51" i="16" s="1"/>
  <c r="BX336" i="31"/>
  <c r="BW354" i="31"/>
  <c r="BV123" i="38"/>
  <c r="BV73" i="38"/>
  <c r="BV72" i="38"/>
  <c r="BV122" i="38"/>
  <c r="C122" i="38" s="1"/>
  <c r="BV112" i="38"/>
  <c r="BV134" i="38" s="1"/>
  <c r="BV47" i="38"/>
  <c r="BV41" i="38"/>
  <c r="BV44" i="38"/>
  <c r="BV43" i="38"/>
  <c r="BV45" i="38"/>
  <c r="BV46" i="38"/>
  <c r="BV62" i="38"/>
  <c r="BX260" i="31"/>
  <c r="BW278" i="31"/>
  <c r="BV64" i="16"/>
  <c r="BV114" i="16"/>
  <c r="BV136" i="16" s="1"/>
  <c r="BV53" i="16"/>
  <c r="BU214" i="32"/>
  <c r="BV49" i="38" s="1"/>
  <c r="BV196" i="32"/>
  <c r="BV73" i="16"/>
  <c r="BV123" i="16"/>
  <c r="BW133" i="33"/>
  <c r="BV151" i="33"/>
  <c r="BW51" i="38" s="1"/>
  <c r="BW260" i="32"/>
  <c r="BV278" i="32"/>
  <c r="BW50" i="38" s="1"/>
  <c r="BV120" i="32"/>
  <c r="BU138" i="32"/>
  <c r="BV50" i="16" s="1"/>
  <c r="BV73" i="30"/>
  <c r="BW40" i="16" s="1"/>
  <c r="BW55" i="30"/>
  <c r="BV134" i="30"/>
  <c r="BW42" i="16" s="1"/>
  <c r="BU354" i="32"/>
  <c r="BV49" i="39" s="1"/>
  <c r="BV336" i="32"/>
  <c r="BV123" i="39"/>
  <c r="BV73" i="39"/>
  <c r="BV142" i="39"/>
  <c r="BV62" i="16"/>
  <c r="BV43" i="16"/>
  <c r="BV41" i="16"/>
  <c r="BV112" i="16"/>
  <c r="BV134" i="16" s="1"/>
  <c r="BV44" i="16"/>
  <c r="BV46" i="16"/>
  <c r="BV47" i="16"/>
  <c r="BV45" i="16"/>
  <c r="BV400" i="32"/>
  <c r="BU418" i="32"/>
  <c r="BV50" i="39" s="1"/>
  <c r="BW210" i="33"/>
  <c r="BV228" i="33"/>
  <c r="BW51" i="39" s="1"/>
  <c r="BV53" i="39"/>
  <c r="BV114" i="39"/>
  <c r="BV136" i="39" s="1"/>
  <c r="BV64" i="39"/>
  <c r="BS126" i="38"/>
  <c r="BS148" i="38" s="1"/>
  <c r="BS76" i="38"/>
  <c r="BT69" i="39"/>
  <c r="BT119" i="39"/>
  <c r="BT141" i="39" s="1"/>
  <c r="BT117" i="16"/>
  <c r="BT139" i="16" s="1"/>
  <c r="BT67" i="16"/>
  <c r="BT56" i="16"/>
  <c r="BT57" i="39"/>
  <c r="BT118" i="39"/>
  <c r="BT140" i="39" s="1"/>
  <c r="BT68" i="39"/>
  <c r="BS124" i="38"/>
  <c r="BS146" i="38" s="1"/>
  <c r="BS74" i="38"/>
  <c r="BT63" i="16"/>
  <c r="BT113" i="16"/>
  <c r="BT135" i="16" s="1"/>
  <c r="BT52" i="16"/>
  <c r="BS74" i="39"/>
  <c r="BS124" i="39"/>
  <c r="BS146" i="39" s="1"/>
  <c r="BT67" i="38"/>
  <c r="BT56" i="38"/>
  <c r="BT117" i="38"/>
  <c r="BT139" i="38" s="1"/>
  <c r="BS129" i="39"/>
  <c r="BS151" i="39" s="1"/>
  <c r="BS79" i="39"/>
  <c r="BS128" i="39"/>
  <c r="BS150" i="39" s="1"/>
  <c r="BS78" i="39"/>
  <c r="BS78" i="38"/>
  <c r="BS128" i="38"/>
  <c r="BS150" i="38" s="1"/>
  <c r="BU64" i="38"/>
  <c r="BU53" i="38"/>
  <c r="BU114" i="38"/>
  <c r="C114" i="38" s="1"/>
  <c r="BS128" i="16"/>
  <c r="BS150" i="16" s="1"/>
  <c r="BS78" i="16"/>
  <c r="BT54" i="39"/>
  <c r="BT65" i="39"/>
  <c r="BT115" i="39"/>
  <c r="BT137" i="39" s="1"/>
  <c r="BS79" i="16"/>
  <c r="BS129" i="16"/>
  <c r="BS151" i="16" s="1"/>
  <c r="BS77" i="16"/>
  <c r="BS127" i="16"/>
  <c r="BS149" i="16" s="1"/>
  <c r="BT115" i="16"/>
  <c r="BT137" i="16" s="1"/>
  <c r="BT65" i="16"/>
  <c r="BT54" i="16"/>
  <c r="BT57" i="38"/>
  <c r="BT68" i="38"/>
  <c r="BT118" i="38"/>
  <c r="BT140" i="38" s="1"/>
  <c r="BS74" i="16"/>
  <c r="BS124" i="16"/>
  <c r="BS146" i="16" s="1"/>
  <c r="BU143" i="39"/>
  <c r="BT118" i="16"/>
  <c r="BT140" i="16" s="1"/>
  <c r="BT68" i="16"/>
  <c r="BT57" i="16"/>
  <c r="BT116" i="38"/>
  <c r="BT138" i="38" s="1"/>
  <c r="BT55" i="38"/>
  <c r="BT66" i="38"/>
  <c r="BU144" i="39"/>
  <c r="BS77" i="38"/>
  <c r="BS127" i="38"/>
  <c r="BS149" i="38" s="1"/>
  <c r="BT125" i="39"/>
  <c r="BT147" i="39" s="1"/>
  <c r="BT75" i="39"/>
  <c r="BT113" i="39"/>
  <c r="BT135" i="39" s="1"/>
  <c r="BT63" i="39"/>
  <c r="BT52" i="39"/>
  <c r="BT75" i="38"/>
  <c r="BT125" i="38"/>
  <c r="BT147" i="38" s="1"/>
  <c r="BT116" i="16"/>
  <c r="BT138" i="16" s="1"/>
  <c r="BT55" i="16"/>
  <c r="BT66" i="16"/>
  <c r="BT52" i="38"/>
  <c r="BT113" i="38"/>
  <c r="BT135" i="38" s="1"/>
  <c r="BT63" i="38"/>
  <c r="BS126" i="39"/>
  <c r="BS148" i="39" s="1"/>
  <c r="BS76" i="39"/>
  <c r="BS76" i="16"/>
  <c r="BS126" i="16"/>
  <c r="BS148" i="16" s="1"/>
  <c r="BT55" i="39"/>
  <c r="BT116" i="39"/>
  <c r="BT138" i="39" s="1"/>
  <c r="BT66" i="39"/>
  <c r="BT54" i="38"/>
  <c r="BT115" i="38"/>
  <c r="BT137" i="38" s="1"/>
  <c r="BT65" i="38"/>
  <c r="BU144" i="16"/>
  <c r="BT125" i="16"/>
  <c r="BT147" i="16" s="1"/>
  <c r="BT75" i="16"/>
  <c r="BU41" i="16"/>
  <c r="BU47" i="16"/>
  <c r="BU44" i="16"/>
  <c r="BU46" i="16"/>
  <c r="BU43" i="16"/>
  <c r="BU112" i="16"/>
  <c r="C112" i="16" s="1"/>
  <c r="BU62" i="16"/>
  <c r="BU45" i="16"/>
  <c r="BS77" i="39"/>
  <c r="BS127" i="39"/>
  <c r="BS149" i="39" s="1"/>
  <c r="BT56" i="39"/>
  <c r="BT117" i="39"/>
  <c r="BT139" i="39" s="1"/>
  <c r="BT67" i="39"/>
  <c r="BT69" i="16"/>
  <c r="BT119" i="16"/>
  <c r="BT141" i="16" s="1"/>
  <c r="BT69" i="38"/>
  <c r="BT119" i="38"/>
  <c r="BT141" i="38" s="1"/>
  <c r="BU53" i="16"/>
  <c r="BU114" i="16"/>
  <c r="C114" i="16" s="1"/>
  <c r="BU64" i="16"/>
  <c r="BU41" i="39"/>
  <c r="BU112" i="39"/>
  <c r="C112" i="39" s="1"/>
  <c r="BU45" i="39"/>
  <c r="BU43" i="39"/>
  <c r="BU44" i="39"/>
  <c r="BU62" i="39"/>
  <c r="BU46" i="39"/>
  <c r="BU47" i="39"/>
  <c r="BS79" i="38"/>
  <c r="BS129" i="38"/>
  <c r="BS151" i="38" s="1"/>
  <c r="BU44" i="38"/>
  <c r="BU41" i="38"/>
  <c r="BU47" i="38"/>
  <c r="BU43" i="38"/>
  <c r="BU46" i="38"/>
  <c r="BU62" i="38"/>
  <c r="BU112" i="38"/>
  <c r="C112" i="38" s="1"/>
  <c r="BU45" i="38"/>
  <c r="BU53" i="39"/>
  <c r="BU64" i="39"/>
  <c r="BU114" i="39"/>
  <c r="C114" i="39" s="1"/>
  <c r="BX48" i="39" l="1"/>
  <c r="BX418" i="31"/>
  <c r="BY400" i="31"/>
  <c r="BW70" i="38"/>
  <c r="BX74" i="31"/>
  <c r="BY56" i="31"/>
  <c r="BX214" i="31"/>
  <c r="BY196" i="31"/>
  <c r="BX354" i="31"/>
  <c r="BY336" i="31"/>
  <c r="BX138" i="31"/>
  <c r="BY120" i="31"/>
  <c r="BX278" i="31"/>
  <c r="BY260" i="31"/>
  <c r="BU143" i="38"/>
  <c r="BY48" i="16"/>
  <c r="BY120" i="16" s="1"/>
  <c r="BY142" i="16" s="1"/>
  <c r="BX48" i="38"/>
  <c r="BX70" i="38" s="1"/>
  <c r="BV122" i="39"/>
  <c r="C122" i="39" s="1"/>
  <c r="BV72" i="39"/>
  <c r="BV54" i="16"/>
  <c r="BV65" i="16"/>
  <c r="BV115" i="16"/>
  <c r="BV137" i="16" s="1"/>
  <c r="BX260" i="32"/>
  <c r="BW278" i="32"/>
  <c r="BX50" i="38" s="1"/>
  <c r="BV75" i="16"/>
  <c r="BV125" i="16"/>
  <c r="BV147" i="16" s="1"/>
  <c r="BV115" i="38"/>
  <c r="BV137" i="38" s="1"/>
  <c r="BV54" i="38"/>
  <c r="BV65" i="38"/>
  <c r="BV145" i="38"/>
  <c r="BW114" i="38"/>
  <c r="BW136" i="38" s="1"/>
  <c r="BW64" i="38"/>
  <c r="BW53" i="38"/>
  <c r="BV113" i="39"/>
  <c r="BV135" i="39" s="1"/>
  <c r="BV52" i="39"/>
  <c r="BV63" i="39"/>
  <c r="BW45" i="39"/>
  <c r="BW46" i="39"/>
  <c r="BW43" i="39"/>
  <c r="BW44" i="39"/>
  <c r="BW47" i="39"/>
  <c r="BW62" i="39"/>
  <c r="BW41" i="39"/>
  <c r="BW112" i="39"/>
  <c r="BW134" i="39" s="1"/>
  <c r="BW400" i="32"/>
  <c r="BV418" i="32"/>
  <c r="BW50" i="39" s="1"/>
  <c r="BW123" i="38"/>
  <c r="BW145" i="38" s="1"/>
  <c r="BW73" i="38"/>
  <c r="BV66" i="38"/>
  <c r="BV116" i="38"/>
  <c r="BV138" i="38" s="1"/>
  <c r="BV55" i="38"/>
  <c r="BW210" i="30"/>
  <c r="BX40" i="38" s="1"/>
  <c r="BX192" i="30"/>
  <c r="BY192" i="30" s="1"/>
  <c r="BW271" i="30"/>
  <c r="BX42" i="38" s="1"/>
  <c r="BX48" i="16"/>
  <c r="BW120" i="16"/>
  <c r="BW70" i="16"/>
  <c r="BV75" i="39"/>
  <c r="BV125" i="39"/>
  <c r="BV147" i="39" s="1"/>
  <c r="BV56" i="16"/>
  <c r="BV67" i="16"/>
  <c r="BV117" i="16"/>
  <c r="BV139" i="16" s="1"/>
  <c r="BX133" i="33"/>
  <c r="BW151" i="33"/>
  <c r="BX51" i="38" s="1"/>
  <c r="BV113" i="38"/>
  <c r="BV135" i="38" s="1"/>
  <c r="BV52" i="38"/>
  <c r="BV63" i="38"/>
  <c r="BW134" i="30"/>
  <c r="BX42" i="16" s="1"/>
  <c r="BX55" i="30"/>
  <c r="BY55" i="30" s="1"/>
  <c r="BW73" i="30"/>
  <c r="BX40" i="16" s="1"/>
  <c r="BV145" i="16"/>
  <c r="BV119" i="38"/>
  <c r="BV141" i="38" s="1"/>
  <c r="BV69" i="38"/>
  <c r="BV55" i="39"/>
  <c r="BV116" i="39"/>
  <c r="BV138" i="39" s="1"/>
  <c r="BV66" i="39"/>
  <c r="BW120" i="39"/>
  <c r="BW70" i="39"/>
  <c r="BY48" i="38"/>
  <c r="BV69" i="16"/>
  <c r="BV119" i="16"/>
  <c r="BV141" i="16" s="1"/>
  <c r="BV57" i="16"/>
  <c r="BV118" i="16"/>
  <c r="BV140" i="16" s="1"/>
  <c r="BV68" i="16"/>
  <c r="BW62" i="16"/>
  <c r="BW41" i="16"/>
  <c r="BW44" i="16"/>
  <c r="BW45" i="16"/>
  <c r="BW112" i="16"/>
  <c r="BW134" i="16" s="1"/>
  <c r="BW46" i="16"/>
  <c r="BW47" i="16"/>
  <c r="BW43" i="16"/>
  <c r="BW123" i="16"/>
  <c r="BW145" i="16" s="1"/>
  <c r="BW73" i="16"/>
  <c r="BV143" i="16"/>
  <c r="C143" i="16" s="1"/>
  <c r="BW74" i="32"/>
  <c r="BX49" i="16" s="1"/>
  <c r="BX56" i="32"/>
  <c r="BW64" i="16"/>
  <c r="BW53" i="16"/>
  <c r="BW114" i="16"/>
  <c r="BW136" i="16" s="1"/>
  <c r="BX120" i="39"/>
  <c r="BX142" i="39" s="1"/>
  <c r="BX70" i="39"/>
  <c r="BW41" i="38"/>
  <c r="BW112" i="38"/>
  <c r="BW134" i="38" s="1"/>
  <c r="BW62" i="38"/>
  <c r="BW46" i="38"/>
  <c r="BW44" i="38"/>
  <c r="BW43" i="38"/>
  <c r="BW47" i="38"/>
  <c r="BW45" i="38"/>
  <c r="BV115" i="39"/>
  <c r="BV137" i="39" s="1"/>
  <c r="BV54" i="39"/>
  <c r="BV65" i="39"/>
  <c r="BW123" i="39"/>
  <c r="BW145" i="39" s="1"/>
  <c r="BW73" i="39"/>
  <c r="BV116" i="16"/>
  <c r="BV138" i="16" s="1"/>
  <c r="BV55" i="16"/>
  <c r="BV66" i="16"/>
  <c r="BV145" i="39"/>
  <c r="BV122" i="16"/>
  <c r="C122" i="16" s="1"/>
  <c r="BV72" i="16"/>
  <c r="BV214" i="32"/>
  <c r="BW49" i="38" s="1"/>
  <c r="BW196" i="32"/>
  <c r="BV144" i="38"/>
  <c r="C144" i="38" s="1"/>
  <c r="BX56" i="33"/>
  <c r="BW74" i="33"/>
  <c r="BX51" i="16" s="1"/>
  <c r="BV75" i="38"/>
  <c r="BV125" i="38"/>
  <c r="BV147" i="38" s="1"/>
  <c r="BV57" i="39"/>
  <c r="BV68" i="39"/>
  <c r="BV118" i="39"/>
  <c r="BV140" i="39" s="1"/>
  <c r="BW121" i="16"/>
  <c r="BW143" i="16" s="1"/>
  <c r="BW71" i="16"/>
  <c r="BX210" i="33"/>
  <c r="BW228" i="33"/>
  <c r="BX51" i="39" s="1"/>
  <c r="BV354" i="32"/>
  <c r="BW49" i="39" s="1"/>
  <c r="BW336" i="32"/>
  <c r="BW120" i="32"/>
  <c r="BV138" i="32"/>
  <c r="BW50" i="16" s="1"/>
  <c r="BV71" i="38"/>
  <c r="BV121" i="38"/>
  <c r="C121" i="38" s="1"/>
  <c r="BV68" i="38"/>
  <c r="BV118" i="38"/>
  <c r="BV140" i="38" s="1"/>
  <c r="BV57" i="38"/>
  <c r="BV56" i="39"/>
  <c r="BV67" i="39"/>
  <c r="BV117" i="39"/>
  <c r="BV139" i="39" s="1"/>
  <c r="BW347" i="30"/>
  <c r="BX40" i="39" s="1"/>
  <c r="BX329" i="30"/>
  <c r="BY329" i="30" s="1"/>
  <c r="BW408" i="30"/>
  <c r="BX42" i="39" s="1"/>
  <c r="BV63" i="16"/>
  <c r="BV113" i="16"/>
  <c r="BV135" i="16" s="1"/>
  <c r="BV52" i="16"/>
  <c r="BV71" i="39"/>
  <c r="BV121" i="39"/>
  <c r="C121" i="39" s="1"/>
  <c r="BW122" i="38"/>
  <c r="BW144" i="38" s="1"/>
  <c r="BW72" i="38"/>
  <c r="BV56" i="38"/>
  <c r="BV67" i="38"/>
  <c r="BV117" i="38"/>
  <c r="BV139" i="38" s="1"/>
  <c r="BV69" i="39"/>
  <c r="BV119" i="39"/>
  <c r="BV141" i="39" s="1"/>
  <c r="BW114" i="39"/>
  <c r="BW136" i="39" s="1"/>
  <c r="BW64" i="39"/>
  <c r="BW53" i="39"/>
  <c r="BV142" i="38"/>
  <c r="BU52" i="38"/>
  <c r="BU113" i="38"/>
  <c r="C113" i="38" s="1"/>
  <c r="BU63" i="38"/>
  <c r="BU115" i="39"/>
  <c r="BU65" i="39"/>
  <c r="BU54" i="39"/>
  <c r="BU117" i="16"/>
  <c r="C117" i="16" s="1"/>
  <c r="BU67" i="16"/>
  <c r="BU56" i="16"/>
  <c r="BT124" i="38"/>
  <c r="BT146" i="38" s="1"/>
  <c r="BT74" i="38"/>
  <c r="BT127" i="38"/>
  <c r="BT149" i="38" s="1"/>
  <c r="BT77" i="38"/>
  <c r="BU136" i="38"/>
  <c r="C136" i="38" s="1"/>
  <c r="BT128" i="16"/>
  <c r="BT150" i="16" s="1"/>
  <c r="BT78" i="16"/>
  <c r="BU57" i="38"/>
  <c r="BU68" i="38"/>
  <c r="BU118" i="38"/>
  <c r="BU57" i="39"/>
  <c r="BU118" i="39"/>
  <c r="C118" i="39" s="1"/>
  <c r="BU68" i="39"/>
  <c r="BU136" i="16"/>
  <c r="C136" i="16" s="1"/>
  <c r="BT128" i="39"/>
  <c r="BT150" i="39" s="1"/>
  <c r="BT78" i="39"/>
  <c r="BU66" i="16"/>
  <c r="BU116" i="16"/>
  <c r="C116" i="16" s="1"/>
  <c r="BU55" i="16"/>
  <c r="BU115" i="38"/>
  <c r="C115" i="38" s="1"/>
  <c r="BU65" i="38"/>
  <c r="BU54" i="38"/>
  <c r="BU125" i="16"/>
  <c r="C125" i="16" s="1"/>
  <c r="BU75" i="16"/>
  <c r="BU119" i="16"/>
  <c r="C119" i="16" s="1"/>
  <c r="BU69" i="16"/>
  <c r="BT126" i="38"/>
  <c r="BT148" i="38" s="1"/>
  <c r="BT76" i="38"/>
  <c r="BT124" i="39"/>
  <c r="BT146" i="39" s="1"/>
  <c r="BT74" i="39"/>
  <c r="BU136" i="39"/>
  <c r="C136" i="39" s="1"/>
  <c r="BU52" i="16"/>
  <c r="BU113" i="16"/>
  <c r="C113" i="16" s="1"/>
  <c r="BU63" i="16"/>
  <c r="BU125" i="39"/>
  <c r="C125" i="39" s="1"/>
  <c r="BU75" i="39"/>
  <c r="BT127" i="39"/>
  <c r="BT149" i="39" s="1"/>
  <c r="BT77" i="39"/>
  <c r="BU125" i="38"/>
  <c r="C125" i="38" s="1"/>
  <c r="BU75" i="38"/>
  <c r="BT127" i="16"/>
  <c r="BT149" i="16" s="1"/>
  <c r="BT77" i="16"/>
  <c r="BT129" i="16"/>
  <c r="BT151" i="16" s="1"/>
  <c r="BT79" i="16"/>
  <c r="BT78" i="38"/>
  <c r="BT128" i="38"/>
  <c r="BT150" i="38" s="1"/>
  <c r="BT79" i="38"/>
  <c r="BT129" i="38"/>
  <c r="BT151" i="38" s="1"/>
  <c r="BU119" i="38"/>
  <c r="C119" i="38" s="1"/>
  <c r="BU69" i="38"/>
  <c r="BU55" i="39"/>
  <c r="BU116" i="39"/>
  <c r="C116" i="39" s="1"/>
  <c r="BU66" i="39"/>
  <c r="BU116" i="38"/>
  <c r="C116" i="38" s="1"/>
  <c r="BU66" i="38"/>
  <c r="BU55" i="38"/>
  <c r="BU117" i="39"/>
  <c r="C117" i="39" s="1"/>
  <c r="BU56" i="39"/>
  <c r="BU67" i="39"/>
  <c r="BU117" i="38"/>
  <c r="C117" i="38" s="1"/>
  <c r="BU67" i="38"/>
  <c r="BU56" i="38"/>
  <c r="BU134" i="39"/>
  <c r="C134" i="39" s="1"/>
  <c r="BU134" i="16"/>
  <c r="C134" i="16" s="1"/>
  <c r="BU134" i="38"/>
  <c r="C134" i="38" s="1"/>
  <c r="BU63" i="39"/>
  <c r="BU52" i="39"/>
  <c r="BU113" i="39"/>
  <c r="C113" i="39" s="1"/>
  <c r="BU54" i="16"/>
  <c r="BU115" i="16"/>
  <c r="C115" i="16" s="1"/>
  <c r="BU65" i="16"/>
  <c r="BU69" i="39"/>
  <c r="BU119" i="39"/>
  <c r="C119" i="39" s="1"/>
  <c r="BU57" i="16"/>
  <c r="BU118" i="16"/>
  <c r="C118" i="16" s="1"/>
  <c r="BU68" i="16"/>
  <c r="BT126" i="16"/>
  <c r="BT148" i="16" s="1"/>
  <c r="BT76" i="16"/>
  <c r="BT126" i="39"/>
  <c r="BT148" i="39" s="1"/>
  <c r="BT76" i="39"/>
  <c r="BT129" i="39"/>
  <c r="BT151" i="39" s="1"/>
  <c r="BT79" i="39"/>
  <c r="BT74" i="16"/>
  <c r="BT124" i="16"/>
  <c r="BT146" i="16" s="1"/>
  <c r="BY48" i="39" l="1"/>
  <c r="BY120" i="39" s="1"/>
  <c r="BY142" i="39" s="1"/>
  <c r="C115" i="39"/>
  <c r="C118" i="38"/>
  <c r="BY70" i="16"/>
  <c r="BZ196" i="31"/>
  <c r="BY214" i="31"/>
  <c r="BX120" i="38"/>
  <c r="BX142" i="38" s="1"/>
  <c r="BY73" i="30"/>
  <c r="BZ40" i="16" s="1"/>
  <c r="BZ55" i="30"/>
  <c r="BY134" i="30"/>
  <c r="BZ42" i="16" s="1"/>
  <c r="BX151" i="33"/>
  <c r="BY51" i="38" s="1"/>
  <c r="BY123" i="38" s="1"/>
  <c r="BY145" i="38" s="1"/>
  <c r="BY133" i="33"/>
  <c r="BX278" i="32"/>
  <c r="BY50" i="38" s="1"/>
  <c r="BY260" i="32"/>
  <c r="BZ260" i="31"/>
  <c r="BY278" i="31"/>
  <c r="BZ56" i="31"/>
  <c r="BY74" i="31"/>
  <c r="BX74" i="32"/>
  <c r="BY49" i="16" s="1"/>
  <c r="BY71" i="16" s="1"/>
  <c r="BY56" i="32"/>
  <c r="BY70" i="39"/>
  <c r="BY210" i="30"/>
  <c r="BZ40" i="38" s="1"/>
  <c r="BY271" i="30"/>
  <c r="BZ42" i="38" s="1"/>
  <c r="BZ192" i="30"/>
  <c r="BX228" i="33"/>
  <c r="BY51" i="39" s="1"/>
  <c r="BY73" i="39" s="1"/>
  <c r="BY210" i="33"/>
  <c r="BZ120" i="31"/>
  <c r="BY138" i="31"/>
  <c r="BY347" i="30"/>
  <c r="BZ40" i="39" s="1"/>
  <c r="BZ329" i="30"/>
  <c r="BY408" i="30"/>
  <c r="BZ42" i="39" s="1"/>
  <c r="BX74" i="33"/>
  <c r="BY51" i="16" s="1"/>
  <c r="BY123" i="16" s="1"/>
  <c r="BY145" i="16" s="1"/>
  <c r="BY56" i="33"/>
  <c r="BZ400" i="31"/>
  <c r="BY418" i="31"/>
  <c r="BZ336" i="31"/>
  <c r="BY354" i="31"/>
  <c r="BW125" i="39"/>
  <c r="BW147" i="39" s="1"/>
  <c r="BW75" i="39"/>
  <c r="BV74" i="16"/>
  <c r="BV124" i="16"/>
  <c r="BV146" i="16" s="1"/>
  <c r="BX120" i="32"/>
  <c r="BW138" i="32"/>
  <c r="BX50" i="16" s="1"/>
  <c r="BW214" i="32"/>
  <c r="BX49" i="38" s="1"/>
  <c r="BX196" i="32"/>
  <c r="BW113" i="38"/>
  <c r="BW135" i="38" s="1"/>
  <c r="BW63" i="38"/>
  <c r="BW52" i="38"/>
  <c r="BX71" i="16"/>
  <c r="BX121" i="16"/>
  <c r="BX114" i="16"/>
  <c r="BX53" i="16"/>
  <c r="BX64" i="16"/>
  <c r="BX120" i="16"/>
  <c r="BX142" i="16" s="1"/>
  <c r="BX70" i="16"/>
  <c r="BW115" i="39"/>
  <c r="BW137" i="39" s="1"/>
  <c r="BW65" i="39"/>
  <c r="BW54" i="39"/>
  <c r="BX72" i="38"/>
  <c r="BX122" i="38"/>
  <c r="BX144" i="38" s="1"/>
  <c r="BV78" i="39"/>
  <c r="BV128" i="39"/>
  <c r="BV150" i="39" s="1"/>
  <c r="BW354" i="32"/>
  <c r="BX49" i="39" s="1"/>
  <c r="BX336" i="32"/>
  <c r="BV79" i="39"/>
  <c r="BV129" i="39"/>
  <c r="BV151" i="39" s="1"/>
  <c r="BW121" i="38"/>
  <c r="BW143" i="38" s="1"/>
  <c r="BW71" i="38"/>
  <c r="BW56" i="38"/>
  <c r="BW117" i="38"/>
  <c r="BW139" i="38" s="1"/>
  <c r="BW67" i="38"/>
  <c r="BW67" i="16"/>
  <c r="BW117" i="16"/>
  <c r="BW139" i="16" s="1"/>
  <c r="BW56" i="16"/>
  <c r="BX53" i="38"/>
  <c r="BX64" i="38"/>
  <c r="BX114" i="38"/>
  <c r="BW122" i="39"/>
  <c r="BW144" i="39" s="1"/>
  <c r="BW72" i="39"/>
  <c r="BW57" i="39"/>
  <c r="BW118" i="39"/>
  <c r="BW140" i="39" s="1"/>
  <c r="BW68" i="39"/>
  <c r="BY122" i="38"/>
  <c r="BY144" i="38" s="1"/>
  <c r="BY72" i="38"/>
  <c r="BW71" i="39"/>
  <c r="BW121" i="39"/>
  <c r="BW143" i="39" s="1"/>
  <c r="BW69" i="38"/>
  <c r="BW119" i="38"/>
  <c r="BW141" i="38" s="1"/>
  <c r="BX210" i="30"/>
  <c r="BY40" i="38" s="1"/>
  <c r="BX271" i="30"/>
  <c r="BY42" i="38" s="1"/>
  <c r="BW56" i="39"/>
  <c r="BW67" i="39"/>
  <c r="BW117" i="39"/>
  <c r="BW139" i="39" s="1"/>
  <c r="BV78" i="38"/>
  <c r="BV128" i="38"/>
  <c r="BV150" i="38" s="1"/>
  <c r="BX73" i="39"/>
  <c r="BX123" i="39"/>
  <c r="BX145" i="39" s="1"/>
  <c r="BV144" i="16"/>
  <c r="C144" i="16" s="1"/>
  <c r="BW115" i="38"/>
  <c r="BW137" i="38" s="1"/>
  <c r="BW54" i="38"/>
  <c r="BW65" i="38"/>
  <c r="BW113" i="16"/>
  <c r="BW135" i="16" s="1"/>
  <c r="BW52" i="16"/>
  <c r="BW63" i="16"/>
  <c r="BV128" i="16"/>
  <c r="BV150" i="16" s="1"/>
  <c r="BV78" i="16"/>
  <c r="BX43" i="38"/>
  <c r="BX62" i="38"/>
  <c r="BX112" i="38"/>
  <c r="BX41" i="38"/>
  <c r="BX46" i="38"/>
  <c r="BX44" i="38"/>
  <c r="BX45" i="38"/>
  <c r="BX47" i="38"/>
  <c r="BV129" i="38"/>
  <c r="BV151" i="38" s="1"/>
  <c r="BV79" i="38"/>
  <c r="BW116" i="38"/>
  <c r="BW138" i="38" s="1"/>
  <c r="BW66" i="38"/>
  <c r="BW55" i="38"/>
  <c r="BW125" i="16"/>
  <c r="BW147" i="16" s="1"/>
  <c r="BW75" i="16"/>
  <c r="BW142" i="39"/>
  <c r="BV77" i="38"/>
  <c r="BV127" i="38"/>
  <c r="BV149" i="38" s="1"/>
  <c r="BW52" i="39"/>
  <c r="BW63" i="39"/>
  <c r="BW113" i="39"/>
  <c r="BW135" i="39" s="1"/>
  <c r="BV124" i="39"/>
  <c r="BV146" i="39" s="1"/>
  <c r="BV74" i="39"/>
  <c r="BV76" i="38"/>
  <c r="BV126" i="38"/>
  <c r="BV148" i="38" s="1"/>
  <c r="BV126" i="16"/>
  <c r="BV148" i="16" s="1"/>
  <c r="BV76" i="16"/>
  <c r="BW66" i="16"/>
  <c r="BW55" i="16"/>
  <c r="BW116" i="16"/>
  <c r="BW138" i="16" s="1"/>
  <c r="BY70" i="38"/>
  <c r="BY120" i="38"/>
  <c r="BX400" i="32"/>
  <c r="BW418" i="32"/>
  <c r="BX50" i="39" s="1"/>
  <c r="BX347" i="30"/>
  <c r="BY40" i="39" s="1"/>
  <c r="BX408" i="30"/>
  <c r="BY42" i="39" s="1"/>
  <c r="BV143" i="38"/>
  <c r="C143" i="38" s="1"/>
  <c r="BY73" i="16"/>
  <c r="BW118" i="38"/>
  <c r="BW140" i="38" s="1"/>
  <c r="BW57" i="38"/>
  <c r="BW68" i="38"/>
  <c r="BW115" i="16"/>
  <c r="BW137" i="16" s="1"/>
  <c r="BW54" i="16"/>
  <c r="BW65" i="16"/>
  <c r="BV124" i="38"/>
  <c r="BV146" i="38" s="1"/>
  <c r="BV74" i="38"/>
  <c r="BX53" i="39"/>
  <c r="BX64" i="39"/>
  <c r="BX114" i="39"/>
  <c r="BX73" i="16"/>
  <c r="BX123" i="16"/>
  <c r="BX145" i="16" s="1"/>
  <c r="BV143" i="39"/>
  <c r="C143" i="39" s="1"/>
  <c r="BX44" i="39"/>
  <c r="BX43" i="39"/>
  <c r="BX47" i="39"/>
  <c r="BX62" i="39"/>
  <c r="BX46" i="39"/>
  <c r="BX41" i="39"/>
  <c r="BX112" i="39"/>
  <c r="BX45" i="39"/>
  <c r="BW119" i="16"/>
  <c r="BW141" i="16" s="1"/>
  <c r="BW69" i="16"/>
  <c r="BX46" i="16"/>
  <c r="BX45" i="16"/>
  <c r="BX41" i="16"/>
  <c r="BX47" i="16"/>
  <c r="BX62" i="16"/>
  <c r="BX112" i="16"/>
  <c r="BX43" i="16"/>
  <c r="BX44" i="16"/>
  <c r="BW119" i="39"/>
  <c r="BW141" i="39" s="1"/>
  <c r="BW69" i="39"/>
  <c r="BW125" i="38"/>
  <c r="BW147" i="38" s="1"/>
  <c r="BW75" i="38"/>
  <c r="BV144" i="39"/>
  <c r="C144" i="39" s="1"/>
  <c r="BW122" i="16"/>
  <c r="BW144" i="16" s="1"/>
  <c r="BW72" i="16"/>
  <c r="BV77" i="16"/>
  <c r="BV127" i="16"/>
  <c r="BV149" i="16" s="1"/>
  <c r="BV76" i="39"/>
  <c r="BV126" i="39"/>
  <c r="BV148" i="39" s="1"/>
  <c r="BW57" i="16"/>
  <c r="BW68" i="16"/>
  <c r="BW118" i="16"/>
  <c r="BW140" i="16" s="1"/>
  <c r="BV79" i="16"/>
  <c r="BV129" i="16"/>
  <c r="BV151" i="16" s="1"/>
  <c r="BV127" i="39"/>
  <c r="BV149" i="39" s="1"/>
  <c r="BV77" i="39"/>
  <c r="BX73" i="30"/>
  <c r="BY40" i="16" s="1"/>
  <c r="BX134" i="30"/>
  <c r="BY42" i="16" s="1"/>
  <c r="BX123" i="38"/>
  <c r="BX73" i="38"/>
  <c r="BW142" i="16"/>
  <c r="BW116" i="39"/>
  <c r="BW138" i="39" s="1"/>
  <c r="BW66" i="39"/>
  <c r="BW55" i="39"/>
  <c r="BU141" i="39"/>
  <c r="C141" i="39" s="1"/>
  <c r="BU138" i="39"/>
  <c r="C138" i="39" s="1"/>
  <c r="BU147" i="39"/>
  <c r="C147" i="39" s="1"/>
  <c r="BU137" i="38"/>
  <c r="C137" i="38" s="1"/>
  <c r="BU139" i="16"/>
  <c r="C139" i="16" s="1"/>
  <c r="BU126" i="39"/>
  <c r="C126" i="39" s="1"/>
  <c r="BU76" i="39"/>
  <c r="BU139" i="39"/>
  <c r="C139" i="39" s="1"/>
  <c r="BU141" i="38"/>
  <c r="C141" i="38" s="1"/>
  <c r="BU135" i="16"/>
  <c r="C135" i="16" s="1"/>
  <c r="BU138" i="16"/>
  <c r="C138" i="16" s="1"/>
  <c r="BU79" i="39"/>
  <c r="BU129" i="39"/>
  <c r="C129" i="39" s="1"/>
  <c r="BU139" i="38"/>
  <c r="C139" i="38" s="1"/>
  <c r="BU127" i="38"/>
  <c r="C127" i="38" s="1"/>
  <c r="BU77" i="38"/>
  <c r="BU74" i="16"/>
  <c r="BU124" i="16"/>
  <c r="C124" i="16" s="1"/>
  <c r="BU141" i="16"/>
  <c r="C141" i="16" s="1"/>
  <c r="BU140" i="38"/>
  <c r="C140" i="38" s="1"/>
  <c r="BU137" i="39"/>
  <c r="C137" i="39" s="1"/>
  <c r="BU127" i="39"/>
  <c r="C127" i="39" s="1"/>
  <c r="BU77" i="39"/>
  <c r="BU78" i="39"/>
  <c r="BU128" i="39"/>
  <c r="C128" i="39" s="1"/>
  <c r="BU140" i="39"/>
  <c r="C140" i="39" s="1"/>
  <c r="BU135" i="39"/>
  <c r="C135" i="39" s="1"/>
  <c r="BU147" i="38"/>
  <c r="C147" i="38" s="1"/>
  <c r="BU127" i="16"/>
  <c r="C127" i="16" s="1"/>
  <c r="BU77" i="16"/>
  <c r="BU137" i="16"/>
  <c r="C137" i="16" s="1"/>
  <c r="BU126" i="16"/>
  <c r="C126" i="16" s="1"/>
  <c r="BU76" i="16"/>
  <c r="BU140" i="16"/>
  <c r="C140" i="16" s="1"/>
  <c r="BU147" i="16"/>
  <c r="C147" i="16" s="1"/>
  <c r="BU129" i="38"/>
  <c r="C129" i="38" s="1"/>
  <c r="BU79" i="38"/>
  <c r="BU135" i="38"/>
  <c r="C135" i="38" s="1"/>
  <c r="BU74" i="39"/>
  <c r="BU124" i="39"/>
  <c r="C124" i="39" s="1"/>
  <c r="BU78" i="38"/>
  <c r="BU128" i="38"/>
  <c r="C128" i="38" s="1"/>
  <c r="BU138" i="38"/>
  <c r="C138" i="38" s="1"/>
  <c r="BU129" i="16"/>
  <c r="C129" i="16" s="1"/>
  <c r="BU79" i="16"/>
  <c r="BU126" i="38"/>
  <c r="C126" i="38" s="1"/>
  <c r="BU76" i="38"/>
  <c r="BU128" i="16"/>
  <c r="C128" i="16" s="1"/>
  <c r="BU78" i="16"/>
  <c r="BU124" i="38"/>
  <c r="C124" i="38" s="1"/>
  <c r="BU74" i="38"/>
  <c r="BY123" i="39" l="1"/>
  <c r="BY145" i="39" s="1"/>
  <c r="BY121" i="16"/>
  <c r="BY143" i="16" s="1"/>
  <c r="BY73" i="38"/>
  <c r="CA120" i="31"/>
  <c r="BZ138" i="31"/>
  <c r="CA400" i="31"/>
  <c r="BZ418" i="31"/>
  <c r="BZ210" i="33"/>
  <c r="BY228" i="33"/>
  <c r="BZ51" i="39" s="1"/>
  <c r="BZ48" i="16"/>
  <c r="BZ64" i="16"/>
  <c r="BZ53" i="16"/>
  <c r="BZ114" i="16"/>
  <c r="BZ136" i="16" s="1"/>
  <c r="BX354" i="32"/>
  <c r="BY49" i="39" s="1"/>
  <c r="BY121" i="39" s="1"/>
  <c r="BY143" i="39" s="1"/>
  <c r="BY336" i="32"/>
  <c r="CA336" i="31"/>
  <c r="BZ354" i="31"/>
  <c r="BZ133" i="33"/>
  <c r="BY151" i="33"/>
  <c r="BZ51" i="38" s="1"/>
  <c r="BZ56" i="33"/>
  <c r="BY74" i="33"/>
  <c r="BZ51" i="16" s="1"/>
  <c r="CA56" i="31"/>
  <c r="BZ74" i="31"/>
  <c r="CA48" i="16" s="1"/>
  <c r="BZ134" i="30"/>
  <c r="CA42" i="16" s="1"/>
  <c r="CA55" i="30"/>
  <c r="BX138" i="32"/>
  <c r="BY50" i="16" s="1"/>
  <c r="BY120" i="32"/>
  <c r="BZ210" i="30"/>
  <c r="CA40" i="38" s="1"/>
  <c r="CA192" i="30"/>
  <c r="BZ271" i="30"/>
  <c r="CA42" i="38" s="1"/>
  <c r="BZ45" i="16"/>
  <c r="BZ41" i="16"/>
  <c r="BZ47" i="16"/>
  <c r="BZ112" i="16"/>
  <c r="BZ134" i="16" s="1"/>
  <c r="BZ43" i="16"/>
  <c r="BZ62" i="16"/>
  <c r="BZ44" i="16"/>
  <c r="BZ46" i="16"/>
  <c r="BX418" i="32"/>
  <c r="BY50" i="39" s="1"/>
  <c r="BY400" i="32"/>
  <c r="BX214" i="32"/>
  <c r="BY49" i="38" s="1"/>
  <c r="BY196" i="32"/>
  <c r="BZ53" i="39"/>
  <c r="BZ114" i="39"/>
  <c r="BZ136" i="39" s="1"/>
  <c r="BZ64" i="39"/>
  <c r="BZ114" i="38"/>
  <c r="BZ136" i="38" s="1"/>
  <c r="BZ53" i="38"/>
  <c r="BZ64" i="38"/>
  <c r="CA260" i="31"/>
  <c r="BZ278" i="31"/>
  <c r="BY74" i="32"/>
  <c r="BZ49" i="16" s="1"/>
  <c r="BZ56" i="32"/>
  <c r="BZ347" i="30"/>
  <c r="CA40" i="39" s="1"/>
  <c r="CA329" i="30"/>
  <c r="BZ408" i="30"/>
  <c r="CA42" i="39" s="1"/>
  <c r="BZ45" i="38"/>
  <c r="BZ43" i="38"/>
  <c r="BZ112" i="38"/>
  <c r="BZ134" i="38" s="1"/>
  <c r="BZ41" i="38"/>
  <c r="BZ62" i="38"/>
  <c r="BZ46" i="38"/>
  <c r="BZ47" i="38"/>
  <c r="BZ44" i="38"/>
  <c r="BZ260" i="32"/>
  <c r="BY278" i="32"/>
  <c r="BZ50" i="38" s="1"/>
  <c r="BZ48" i="38"/>
  <c r="BZ48" i="39"/>
  <c r="BZ41" i="39"/>
  <c r="BZ45" i="39"/>
  <c r="BZ62" i="39"/>
  <c r="BZ112" i="39"/>
  <c r="BZ134" i="39" s="1"/>
  <c r="BZ43" i="39"/>
  <c r="BZ44" i="39"/>
  <c r="BZ46" i="39"/>
  <c r="BZ47" i="39"/>
  <c r="CA196" i="31"/>
  <c r="BZ214" i="31"/>
  <c r="BX116" i="16"/>
  <c r="BX55" i="16"/>
  <c r="BX66" i="16"/>
  <c r="BX119" i="39"/>
  <c r="BX69" i="39"/>
  <c r="BW126" i="16"/>
  <c r="BW148" i="16" s="1"/>
  <c r="BW76" i="16"/>
  <c r="BX63" i="38"/>
  <c r="BX113" i="38"/>
  <c r="BX52" i="38"/>
  <c r="BW79" i="39"/>
  <c r="BW129" i="39"/>
  <c r="BW151" i="39" s="1"/>
  <c r="BX143" i="16"/>
  <c r="D13" i="24" s="1"/>
  <c r="J13" i="24" s="1"/>
  <c r="AA92" i="18" s="1"/>
  <c r="BY122" i="16"/>
  <c r="BY144" i="16" s="1"/>
  <c r="BY72" i="16"/>
  <c r="BX65" i="16"/>
  <c r="BX115" i="16"/>
  <c r="BX54" i="16"/>
  <c r="BX65" i="39"/>
  <c r="BX54" i="39"/>
  <c r="BX115" i="39"/>
  <c r="BX75" i="39"/>
  <c r="BX125" i="39"/>
  <c r="BX134" i="38"/>
  <c r="BX71" i="39"/>
  <c r="BX121" i="39"/>
  <c r="BX143" i="39" s="1"/>
  <c r="BX56" i="39"/>
  <c r="BX67" i="39"/>
  <c r="BX117" i="39"/>
  <c r="BW79" i="38"/>
  <c r="BW129" i="38"/>
  <c r="BW151" i="38" s="1"/>
  <c r="BY46" i="39"/>
  <c r="BY47" i="39"/>
  <c r="BY112" i="39"/>
  <c r="BY134" i="39" s="1"/>
  <c r="BY62" i="39"/>
  <c r="BY41" i="39"/>
  <c r="BY44" i="39"/>
  <c r="BY43" i="39"/>
  <c r="BY45" i="39"/>
  <c r="BX65" i="38"/>
  <c r="BX115" i="38"/>
  <c r="BX54" i="38"/>
  <c r="BX136" i="38"/>
  <c r="BW78" i="38"/>
  <c r="BW128" i="38"/>
  <c r="BW150" i="38" s="1"/>
  <c r="BW126" i="38"/>
  <c r="BW148" i="38" s="1"/>
  <c r="BW76" i="38"/>
  <c r="BW124" i="38"/>
  <c r="BW146" i="38" s="1"/>
  <c r="BW74" i="38"/>
  <c r="BX69" i="16"/>
  <c r="BX119" i="16"/>
  <c r="BX134" i="39"/>
  <c r="BX119" i="38"/>
  <c r="BX69" i="38"/>
  <c r="BX145" i="38"/>
  <c r="BX113" i="16"/>
  <c r="BX63" i="16"/>
  <c r="BX52" i="16"/>
  <c r="BX52" i="39"/>
  <c r="BX113" i="39"/>
  <c r="BX63" i="39"/>
  <c r="BX72" i="39"/>
  <c r="BX122" i="39"/>
  <c r="BW74" i="39"/>
  <c r="BW124" i="39"/>
  <c r="BW146" i="39" s="1"/>
  <c r="BW77" i="38"/>
  <c r="BW127" i="38"/>
  <c r="BW149" i="38" s="1"/>
  <c r="BX56" i="38"/>
  <c r="BX117" i="38"/>
  <c r="BX139" i="38" s="1"/>
  <c r="BX67" i="38"/>
  <c r="BW78" i="39"/>
  <c r="BW128" i="39"/>
  <c r="BW150" i="39" s="1"/>
  <c r="BX75" i="38"/>
  <c r="BX125" i="38"/>
  <c r="BY121" i="38"/>
  <c r="BY143" i="38" s="1"/>
  <c r="BY71" i="38"/>
  <c r="BX66" i="39"/>
  <c r="BX116" i="39"/>
  <c r="BX55" i="39"/>
  <c r="BY64" i="39"/>
  <c r="BY53" i="39"/>
  <c r="BY114" i="39"/>
  <c r="BY136" i="39" s="1"/>
  <c r="BW127" i="16"/>
  <c r="BW149" i="16" s="1"/>
  <c r="BW77" i="16"/>
  <c r="BY64" i="16"/>
  <c r="BY114" i="16"/>
  <c r="BY136" i="16" s="1"/>
  <c r="BY53" i="16"/>
  <c r="BW129" i="16"/>
  <c r="BW151" i="16" s="1"/>
  <c r="BW79" i="16"/>
  <c r="BX67" i="16"/>
  <c r="BX117" i="16"/>
  <c r="BX56" i="16"/>
  <c r="BX57" i="39"/>
  <c r="BX118" i="39"/>
  <c r="BX68" i="39"/>
  <c r="BY122" i="39"/>
  <c r="BY144" i="39" s="1"/>
  <c r="BY72" i="39"/>
  <c r="BX66" i="38"/>
  <c r="BX116" i="38"/>
  <c r="BX55" i="38"/>
  <c r="BY114" i="38"/>
  <c r="BY136" i="38" s="1"/>
  <c r="BY64" i="38"/>
  <c r="BY53" i="38"/>
  <c r="BW78" i="16"/>
  <c r="BW128" i="16"/>
  <c r="BW150" i="16" s="1"/>
  <c r="BW76" i="39"/>
  <c r="BW126" i="39"/>
  <c r="BW148" i="39" s="1"/>
  <c r="BX75" i="16"/>
  <c r="BX125" i="16"/>
  <c r="BX121" i="38"/>
  <c r="BX71" i="38"/>
  <c r="BX134" i="16"/>
  <c r="BW77" i="39"/>
  <c r="BW127" i="39"/>
  <c r="BW149" i="39" s="1"/>
  <c r="BY47" i="16"/>
  <c r="BY62" i="16"/>
  <c r="BY46" i="16"/>
  <c r="BY41" i="16"/>
  <c r="BY45" i="16"/>
  <c r="BY43" i="16"/>
  <c r="BY44" i="16"/>
  <c r="BY112" i="16"/>
  <c r="BY134" i="16" s="1"/>
  <c r="BX68" i="16"/>
  <c r="BX57" i="16"/>
  <c r="BX118" i="16"/>
  <c r="BX136" i="39"/>
  <c r="BY142" i="38"/>
  <c r="BX57" i="38"/>
  <c r="BX68" i="38"/>
  <c r="BX118" i="38"/>
  <c r="BW124" i="16"/>
  <c r="BW146" i="16" s="1"/>
  <c r="BW74" i="16"/>
  <c r="BY43" i="38"/>
  <c r="BY47" i="38"/>
  <c r="BY62" i="38"/>
  <c r="BY45" i="38"/>
  <c r="BY44" i="38"/>
  <c r="BY46" i="38"/>
  <c r="BY112" i="38"/>
  <c r="BY134" i="38" s="1"/>
  <c r="BY41" i="38"/>
  <c r="BX136" i="16"/>
  <c r="BX122" i="16"/>
  <c r="BX72" i="16"/>
  <c r="BU150" i="39"/>
  <c r="C150" i="39" s="1"/>
  <c r="BU151" i="39"/>
  <c r="C151" i="39" s="1"/>
  <c r="BU150" i="16"/>
  <c r="C150" i="16" s="1"/>
  <c r="BU149" i="16"/>
  <c r="C149" i="16" s="1"/>
  <c r="BU150" i="38"/>
  <c r="C150" i="38" s="1"/>
  <c r="BU146" i="39"/>
  <c r="C146" i="39" s="1"/>
  <c r="BU146" i="16"/>
  <c r="C146" i="16" s="1"/>
  <c r="BU146" i="38"/>
  <c r="C146" i="38" s="1"/>
  <c r="BU151" i="38"/>
  <c r="C151" i="38" s="1"/>
  <c r="BU148" i="38"/>
  <c r="C148" i="38" s="1"/>
  <c r="BU149" i="39"/>
  <c r="C149" i="39" s="1"/>
  <c r="BU148" i="39"/>
  <c r="C148" i="39" s="1"/>
  <c r="BU151" i="16"/>
  <c r="C151" i="16" s="1"/>
  <c r="BU148" i="16"/>
  <c r="C148" i="16" s="1"/>
  <c r="BU149" i="38"/>
  <c r="C149" i="38" s="1"/>
  <c r="BY71" i="39" l="1"/>
  <c r="CA48" i="39"/>
  <c r="BZ68" i="39"/>
  <c r="BZ118" i="39"/>
  <c r="BZ140" i="39" s="1"/>
  <c r="BZ57" i="39"/>
  <c r="BZ120" i="38"/>
  <c r="BZ142" i="38" s="1"/>
  <c r="BZ70" i="38"/>
  <c r="BY214" i="32"/>
  <c r="BZ49" i="38" s="1"/>
  <c r="BZ196" i="32"/>
  <c r="CA133" i="33"/>
  <c r="BZ151" i="33"/>
  <c r="CA51" i="38" s="1"/>
  <c r="BZ120" i="16"/>
  <c r="BZ142" i="16" s="1"/>
  <c r="BZ70" i="16"/>
  <c r="BZ55" i="39"/>
  <c r="BZ66" i="39"/>
  <c r="BZ116" i="39"/>
  <c r="BZ138" i="39" s="1"/>
  <c r="BZ122" i="38"/>
  <c r="BZ144" i="38" s="1"/>
  <c r="BZ72" i="38"/>
  <c r="BZ54" i="38"/>
  <c r="BZ65" i="38"/>
  <c r="BZ115" i="38"/>
  <c r="BZ137" i="38" s="1"/>
  <c r="CB260" i="31"/>
  <c r="CA278" i="31"/>
  <c r="BZ69" i="16"/>
  <c r="BZ119" i="16"/>
  <c r="BZ141" i="16" s="1"/>
  <c r="CA134" i="30"/>
  <c r="CB42" i="16" s="1"/>
  <c r="CB55" i="30"/>
  <c r="CA70" i="39"/>
  <c r="CA120" i="39"/>
  <c r="CA142" i="39" s="1"/>
  <c r="BZ123" i="39"/>
  <c r="BZ145" i="39" s="1"/>
  <c r="BZ73" i="39"/>
  <c r="BZ119" i="39"/>
  <c r="BZ141" i="39" s="1"/>
  <c r="BZ69" i="39"/>
  <c r="BZ71" i="16"/>
  <c r="BZ121" i="16"/>
  <c r="BZ143" i="16" s="1"/>
  <c r="BZ125" i="39"/>
  <c r="BZ147" i="39" s="1"/>
  <c r="BZ75" i="39"/>
  <c r="BZ54" i="16"/>
  <c r="BZ65" i="16"/>
  <c r="BZ115" i="16"/>
  <c r="BZ137" i="16" s="1"/>
  <c r="BZ120" i="32"/>
  <c r="BY138" i="32"/>
  <c r="BZ50" i="16" s="1"/>
  <c r="BZ123" i="38"/>
  <c r="BZ145" i="38" s="1"/>
  <c r="BZ73" i="38"/>
  <c r="BZ54" i="39"/>
  <c r="BZ65" i="39"/>
  <c r="BZ115" i="39"/>
  <c r="BZ137" i="39" s="1"/>
  <c r="CA260" i="32"/>
  <c r="BZ278" i="32"/>
  <c r="CA50" i="38" s="1"/>
  <c r="BZ56" i="38"/>
  <c r="BZ117" i="38"/>
  <c r="BZ139" i="38" s="1"/>
  <c r="BZ67" i="38"/>
  <c r="BZ400" i="32"/>
  <c r="BY418" i="32"/>
  <c r="BZ50" i="39" s="1"/>
  <c r="BZ52" i="16"/>
  <c r="BZ63" i="16"/>
  <c r="BZ113" i="16"/>
  <c r="BZ135" i="16" s="1"/>
  <c r="CA53" i="16"/>
  <c r="CA64" i="16"/>
  <c r="CA114" i="16"/>
  <c r="CA136" i="16" s="1"/>
  <c r="CB336" i="31"/>
  <c r="CA354" i="31"/>
  <c r="CA210" i="33"/>
  <c r="BZ228" i="33"/>
  <c r="CA51" i="39" s="1"/>
  <c r="BZ55" i="38"/>
  <c r="BZ116" i="38"/>
  <c r="BZ138" i="38" s="1"/>
  <c r="BZ66" i="38"/>
  <c r="CA64" i="39"/>
  <c r="CA114" i="39"/>
  <c r="CA136" i="39" s="1"/>
  <c r="CA53" i="39"/>
  <c r="BZ125" i="38"/>
  <c r="BZ147" i="38" s="1"/>
  <c r="BZ75" i="38"/>
  <c r="BZ56" i="16"/>
  <c r="BZ67" i="16"/>
  <c r="BZ117" i="16"/>
  <c r="BZ139" i="16" s="1"/>
  <c r="CA120" i="16"/>
  <c r="CA142" i="16" s="1"/>
  <c r="CA70" i="16"/>
  <c r="BY354" i="32"/>
  <c r="BZ49" i="39" s="1"/>
  <c r="BZ336" i="32"/>
  <c r="BZ119" i="38"/>
  <c r="BZ141" i="38" s="1"/>
  <c r="BZ69" i="38"/>
  <c r="CA347" i="30"/>
  <c r="CB40" i="39" s="1"/>
  <c r="CB329" i="30"/>
  <c r="CA408" i="30"/>
  <c r="CB42" i="39" s="1"/>
  <c r="BZ68" i="16"/>
  <c r="BZ57" i="16"/>
  <c r="BZ118" i="16"/>
  <c r="BZ140" i="16" s="1"/>
  <c r="CA53" i="38"/>
  <c r="CA64" i="38"/>
  <c r="CA114" i="38"/>
  <c r="CA136" i="38" s="1"/>
  <c r="CB56" i="31"/>
  <c r="CA74" i="31"/>
  <c r="CB400" i="31"/>
  <c r="CA418" i="31"/>
  <c r="BZ63" i="38"/>
  <c r="BZ52" i="38"/>
  <c r="BZ113" i="38"/>
  <c r="BZ135" i="38" s="1"/>
  <c r="CA48" i="38"/>
  <c r="BZ67" i="39"/>
  <c r="BZ117" i="39"/>
  <c r="BZ139" i="39" s="1"/>
  <c r="BZ56" i="39"/>
  <c r="BZ57" i="38"/>
  <c r="BZ118" i="38"/>
  <c r="BZ140" i="38" s="1"/>
  <c r="BZ68" i="38"/>
  <c r="CA62" i="39"/>
  <c r="CA47" i="39"/>
  <c r="CA43" i="39"/>
  <c r="CA44" i="39"/>
  <c r="CA112" i="39"/>
  <c r="CA134" i="39" s="1"/>
  <c r="CA41" i="39"/>
  <c r="CA46" i="39"/>
  <c r="CA45" i="39"/>
  <c r="BZ66" i="16"/>
  <c r="BZ55" i="16"/>
  <c r="BZ116" i="16"/>
  <c r="BZ138" i="16" s="1"/>
  <c r="CA210" i="30"/>
  <c r="CB40" i="38" s="1"/>
  <c r="CB192" i="30"/>
  <c r="CA271" i="30"/>
  <c r="CB42" i="38" s="1"/>
  <c r="BZ73" i="16"/>
  <c r="BZ123" i="16"/>
  <c r="BZ145" i="16" s="1"/>
  <c r="BZ120" i="39"/>
  <c r="BZ142" i="39" s="1"/>
  <c r="BZ70" i="39"/>
  <c r="CB196" i="31"/>
  <c r="CA214" i="31"/>
  <c r="CB48" i="38" s="1"/>
  <c r="BZ63" i="39"/>
  <c r="BZ113" i="39"/>
  <c r="BZ135" i="39" s="1"/>
  <c r="BZ52" i="39"/>
  <c r="BZ74" i="32"/>
  <c r="CA49" i="16" s="1"/>
  <c r="CA56" i="32"/>
  <c r="CA62" i="38"/>
  <c r="CA43" i="38"/>
  <c r="CA45" i="38"/>
  <c r="CA47" i="38"/>
  <c r="CA44" i="38"/>
  <c r="CA41" i="38"/>
  <c r="CA112" i="38"/>
  <c r="CA134" i="38" s="1"/>
  <c r="CA46" i="38"/>
  <c r="CA56" i="33"/>
  <c r="BZ74" i="33"/>
  <c r="CA51" i="16" s="1"/>
  <c r="BZ75" i="16"/>
  <c r="BZ125" i="16"/>
  <c r="BZ147" i="16" s="1"/>
  <c r="CB120" i="31"/>
  <c r="CA138" i="31"/>
  <c r="BY68" i="38"/>
  <c r="BY118" i="38"/>
  <c r="BY140" i="38" s="1"/>
  <c r="BY57" i="38"/>
  <c r="BX140" i="38"/>
  <c r="BX79" i="16"/>
  <c r="BX129" i="16"/>
  <c r="BX144" i="39"/>
  <c r="BX141" i="16"/>
  <c r="BX137" i="38"/>
  <c r="BY69" i="39"/>
  <c r="BY119" i="39"/>
  <c r="BY141" i="39" s="1"/>
  <c r="BY66" i="38"/>
  <c r="BY116" i="38"/>
  <c r="BY138" i="38" s="1"/>
  <c r="BY55" i="38"/>
  <c r="BY69" i="16"/>
  <c r="BY119" i="16"/>
  <c r="BY141" i="16" s="1"/>
  <c r="BY75" i="38"/>
  <c r="BY125" i="38"/>
  <c r="BY147" i="38" s="1"/>
  <c r="BY75" i="16"/>
  <c r="BY125" i="16"/>
  <c r="BY147" i="16" s="1"/>
  <c r="BY68" i="39"/>
  <c r="BY118" i="39"/>
  <c r="BY140" i="39" s="1"/>
  <c r="BY57" i="39"/>
  <c r="BX137" i="39"/>
  <c r="BX74" i="38"/>
  <c r="BX124" i="38"/>
  <c r="BX77" i="16"/>
  <c r="BX127" i="16"/>
  <c r="BX149" i="16" s="1"/>
  <c r="BY117" i="39"/>
  <c r="BY139" i="39" s="1"/>
  <c r="BY56" i="39"/>
  <c r="BY67" i="39"/>
  <c r="BX126" i="39"/>
  <c r="BX76" i="39"/>
  <c r="BX135" i="38"/>
  <c r="BX138" i="16"/>
  <c r="BX144" i="16"/>
  <c r="BY116" i="16"/>
  <c r="BY138" i="16" s="1"/>
  <c r="BY55" i="16"/>
  <c r="BY66" i="16"/>
  <c r="BX147" i="16"/>
  <c r="D32" i="24" s="1"/>
  <c r="J32" i="24" s="1"/>
  <c r="AA174" i="18" s="1"/>
  <c r="BX129" i="39"/>
  <c r="BX79" i="39"/>
  <c r="BX128" i="38"/>
  <c r="BX78" i="38"/>
  <c r="BX135" i="39"/>
  <c r="BY54" i="39"/>
  <c r="BY65" i="39"/>
  <c r="BY115" i="39"/>
  <c r="BY137" i="39" s="1"/>
  <c r="BY56" i="38"/>
  <c r="BY67" i="38"/>
  <c r="BY117" i="38"/>
  <c r="BY139" i="38" s="1"/>
  <c r="BX143" i="38"/>
  <c r="BX140" i="39"/>
  <c r="BY69" i="38"/>
  <c r="BY119" i="38"/>
  <c r="BY141" i="38" s="1"/>
  <c r="BY115" i="16"/>
  <c r="BY137" i="16" s="1"/>
  <c r="BY54" i="16"/>
  <c r="BY65" i="16"/>
  <c r="BX127" i="38"/>
  <c r="BX77" i="38"/>
  <c r="BX128" i="16"/>
  <c r="BX78" i="16"/>
  <c r="BY75" i="39"/>
  <c r="BY125" i="39"/>
  <c r="BY147" i="39" s="1"/>
  <c r="BX147" i="38"/>
  <c r="BX74" i="39"/>
  <c r="BX124" i="39"/>
  <c r="BX141" i="38"/>
  <c r="BY66" i="39"/>
  <c r="BY55" i="39"/>
  <c r="BY116" i="39"/>
  <c r="BY138" i="39" s="1"/>
  <c r="BX76" i="16"/>
  <c r="BX126" i="16"/>
  <c r="D8" i="42"/>
  <c r="J8" i="42" s="1"/>
  <c r="BY54" i="38"/>
  <c r="BY65" i="38"/>
  <c r="BY115" i="38"/>
  <c r="BY137" i="38" s="1"/>
  <c r="BY117" i="16"/>
  <c r="BY139" i="16" s="1"/>
  <c r="BY56" i="16"/>
  <c r="BY67" i="16"/>
  <c r="BX138" i="38"/>
  <c r="BX139" i="16"/>
  <c r="BX74" i="16"/>
  <c r="BX124" i="16"/>
  <c r="BY113" i="39"/>
  <c r="BY135" i="39" s="1"/>
  <c r="BY52" i="39"/>
  <c r="BY63" i="39"/>
  <c r="BX139" i="39"/>
  <c r="BX137" i="16"/>
  <c r="D9" i="42" s="1"/>
  <c r="J9" i="42" s="1"/>
  <c r="BY113" i="38"/>
  <c r="BY135" i="38" s="1"/>
  <c r="BY63" i="38"/>
  <c r="BY52" i="38"/>
  <c r="BY63" i="16"/>
  <c r="BY113" i="16"/>
  <c r="BY135" i="16" s="1"/>
  <c r="BY52" i="16"/>
  <c r="BX77" i="39"/>
  <c r="BX127" i="39"/>
  <c r="BX129" i="38"/>
  <c r="BX79" i="38"/>
  <c r="BX140" i="16"/>
  <c r="D12" i="42" s="1"/>
  <c r="J12" i="42" s="1"/>
  <c r="BY118" i="16"/>
  <c r="BY140" i="16" s="1"/>
  <c r="BY57" i="16"/>
  <c r="BY68" i="16"/>
  <c r="BX138" i="39"/>
  <c r="BX135" i="16"/>
  <c r="D7" i="42" s="1"/>
  <c r="J7" i="42" s="1"/>
  <c r="N7" i="42" s="1"/>
  <c r="I297" i="18" s="1"/>
  <c r="BX126" i="38"/>
  <c r="BX76" i="38"/>
  <c r="BX78" i="39"/>
  <c r="BX128" i="39"/>
  <c r="BX147" i="39"/>
  <c r="BX141" i="39"/>
  <c r="CB56" i="33" l="1"/>
  <c r="CA74" i="33"/>
  <c r="CB51" i="16" s="1"/>
  <c r="CB112" i="39"/>
  <c r="CB134" i="39" s="1"/>
  <c r="CB41" i="39"/>
  <c r="CB62" i="39"/>
  <c r="CB47" i="39"/>
  <c r="CB44" i="39"/>
  <c r="CB43" i="39"/>
  <c r="CB46" i="39"/>
  <c r="CB45" i="39"/>
  <c r="CA125" i="16"/>
  <c r="CA147" i="16" s="1"/>
  <c r="CA75" i="16"/>
  <c r="CA57" i="38"/>
  <c r="CA118" i="38"/>
  <c r="CA140" i="38" s="1"/>
  <c r="CA68" i="38"/>
  <c r="CA74" i="32"/>
  <c r="CB49" i="16" s="1"/>
  <c r="CB56" i="32"/>
  <c r="BZ78" i="16"/>
  <c r="BZ128" i="16"/>
  <c r="BZ150" i="16" s="1"/>
  <c r="BZ77" i="38"/>
  <c r="BZ127" i="38"/>
  <c r="BZ149" i="38" s="1"/>
  <c r="CA122" i="38"/>
  <c r="CA144" i="38" s="1"/>
  <c r="CA72" i="38"/>
  <c r="CA120" i="32"/>
  <c r="BZ138" i="32"/>
  <c r="CA50" i="16" s="1"/>
  <c r="BZ214" i="32"/>
  <c r="CA49" i="38" s="1"/>
  <c r="CA196" i="32"/>
  <c r="CA69" i="39"/>
  <c r="CA119" i="39"/>
  <c r="CA141" i="39" s="1"/>
  <c r="CA121" i="16"/>
  <c r="CA143" i="16" s="1"/>
  <c r="CA71" i="16"/>
  <c r="CA67" i="39"/>
  <c r="CA56" i="39"/>
  <c r="CA117" i="39"/>
  <c r="CA139" i="39" s="1"/>
  <c r="BZ124" i="38"/>
  <c r="BZ146" i="38" s="1"/>
  <c r="BZ74" i="38"/>
  <c r="CA125" i="38"/>
  <c r="CA147" i="38" s="1"/>
  <c r="CA75" i="38"/>
  <c r="CA123" i="39"/>
  <c r="CA145" i="39" s="1"/>
  <c r="CA73" i="39"/>
  <c r="CB260" i="32"/>
  <c r="CA278" i="32"/>
  <c r="CB50" i="38" s="1"/>
  <c r="BZ121" i="38"/>
  <c r="BZ143" i="38" s="1"/>
  <c r="BZ71" i="38"/>
  <c r="CA120" i="38"/>
  <c r="CA142" i="38" s="1"/>
  <c r="CA70" i="38"/>
  <c r="BZ128" i="38"/>
  <c r="BZ150" i="38" s="1"/>
  <c r="BZ78" i="38"/>
  <c r="CA63" i="38"/>
  <c r="CA113" i="38"/>
  <c r="CA135" i="38" s="1"/>
  <c r="CA52" i="38"/>
  <c r="BZ124" i="39"/>
  <c r="BZ146" i="39" s="1"/>
  <c r="BZ74" i="39"/>
  <c r="CA57" i="39"/>
  <c r="CA68" i="39"/>
  <c r="CA118" i="39"/>
  <c r="CA140" i="39" s="1"/>
  <c r="BZ354" i="32"/>
  <c r="CA49" i="39" s="1"/>
  <c r="CA336" i="32"/>
  <c r="CB210" i="33"/>
  <c r="CA228" i="33"/>
  <c r="CB51" i="39" s="1"/>
  <c r="BZ74" i="16"/>
  <c r="BZ124" i="16"/>
  <c r="BZ146" i="16" s="1"/>
  <c r="CB133" i="33"/>
  <c r="CA151" i="33"/>
  <c r="CB51" i="38" s="1"/>
  <c r="CC120" i="31"/>
  <c r="CB138" i="31"/>
  <c r="CA55" i="38"/>
  <c r="CA66" i="38"/>
  <c r="CA116" i="38"/>
  <c r="CA138" i="38" s="1"/>
  <c r="CB64" i="38"/>
  <c r="CB53" i="38"/>
  <c r="CB114" i="38"/>
  <c r="CB136" i="38" s="1"/>
  <c r="CA52" i="39"/>
  <c r="CA113" i="39"/>
  <c r="CA135" i="39" s="1"/>
  <c r="CA63" i="39"/>
  <c r="BZ79" i="38"/>
  <c r="BZ129" i="38"/>
  <c r="BZ151" i="38" s="1"/>
  <c r="BZ79" i="16"/>
  <c r="BZ129" i="16"/>
  <c r="BZ151" i="16" s="1"/>
  <c r="BZ71" i="39"/>
  <c r="BZ121" i="39"/>
  <c r="BZ143" i="39" s="1"/>
  <c r="CA75" i="39"/>
  <c r="CA125" i="39"/>
  <c r="CA147" i="39" s="1"/>
  <c r="CB48" i="39"/>
  <c r="BZ122" i="39"/>
  <c r="BZ144" i="39" s="1"/>
  <c r="BZ72" i="39"/>
  <c r="BZ126" i="16"/>
  <c r="BZ148" i="16" s="1"/>
  <c r="BZ76" i="16"/>
  <c r="CC260" i="31"/>
  <c r="CB278" i="31"/>
  <c r="BZ77" i="39"/>
  <c r="BZ127" i="39"/>
  <c r="BZ149" i="39" s="1"/>
  <c r="BZ72" i="16"/>
  <c r="BZ122" i="16"/>
  <c r="BZ144" i="16" s="1"/>
  <c r="CA69" i="38"/>
  <c r="CA119" i="38"/>
  <c r="CA141" i="38" s="1"/>
  <c r="CB210" i="30"/>
  <c r="CC40" i="38" s="1"/>
  <c r="CC192" i="30"/>
  <c r="CB271" i="30"/>
  <c r="CC42" i="38" s="1"/>
  <c r="BZ78" i="39"/>
  <c r="BZ128" i="39"/>
  <c r="BZ150" i="39" s="1"/>
  <c r="CC400" i="31"/>
  <c r="CB418" i="31"/>
  <c r="CC336" i="31"/>
  <c r="CB354" i="31"/>
  <c r="CA400" i="32"/>
  <c r="BZ418" i="32"/>
  <c r="CA50" i="39" s="1"/>
  <c r="BZ126" i="39"/>
  <c r="BZ148" i="39" s="1"/>
  <c r="BZ76" i="39"/>
  <c r="BZ79" i="39"/>
  <c r="BZ129" i="39"/>
  <c r="BZ151" i="39" s="1"/>
  <c r="BZ127" i="16"/>
  <c r="BZ149" i="16" s="1"/>
  <c r="BZ77" i="16"/>
  <c r="CA56" i="38"/>
  <c r="CA67" i="38"/>
  <c r="CA117" i="38"/>
  <c r="CA139" i="38" s="1"/>
  <c r="CB120" i="38"/>
  <c r="CB142" i="38" s="1"/>
  <c r="CB70" i="38"/>
  <c r="CB112" i="38"/>
  <c r="CB134" i="38" s="1"/>
  <c r="CB44" i="38"/>
  <c r="CB62" i="38"/>
  <c r="CB47" i="38"/>
  <c r="CB43" i="38"/>
  <c r="CB41" i="38"/>
  <c r="CB45" i="38"/>
  <c r="CB46" i="38"/>
  <c r="CA66" i="39"/>
  <c r="CA55" i="39"/>
  <c r="CA116" i="39"/>
  <c r="CA138" i="39" s="1"/>
  <c r="CB48" i="16"/>
  <c r="CB64" i="39"/>
  <c r="CB53" i="39"/>
  <c r="CB114" i="39"/>
  <c r="CB136" i="39" s="1"/>
  <c r="CB64" i="16"/>
  <c r="CB114" i="16"/>
  <c r="CB136" i="16" s="1"/>
  <c r="CB53" i="16"/>
  <c r="CA123" i="16"/>
  <c r="CA145" i="16" s="1"/>
  <c r="CA73" i="16"/>
  <c r="CA65" i="38"/>
  <c r="CA54" i="38"/>
  <c r="CA115" i="38"/>
  <c r="CA137" i="38" s="1"/>
  <c r="CC196" i="31"/>
  <c r="CB214" i="31"/>
  <c r="CC48" i="38" s="1"/>
  <c r="CA54" i="39"/>
  <c r="CA65" i="39"/>
  <c r="CA115" i="39"/>
  <c r="CA137" i="39" s="1"/>
  <c r="CC56" i="31"/>
  <c r="CB74" i="31"/>
  <c r="CC48" i="16" s="1"/>
  <c r="CB347" i="30"/>
  <c r="CC40" i="39" s="1"/>
  <c r="CC329" i="30"/>
  <c r="CB408" i="30"/>
  <c r="CC42" i="39" s="1"/>
  <c r="CB134" i="30"/>
  <c r="CC42" i="16" s="1"/>
  <c r="CC55" i="30"/>
  <c r="BZ126" i="38"/>
  <c r="BZ148" i="38" s="1"/>
  <c r="BZ76" i="38"/>
  <c r="CA123" i="38"/>
  <c r="CA145" i="38" s="1"/>
  <c r="CA73" i="38"/>
  <c r="BX151" i="38"/>
  <c r="BY74" i="38"/>
  <c r="BY124" i="38"/>
  <c r="BY146" i="38" s="1"/>
  <c r="D11" i="42"/>
  <c r="J11" i="42" s="1"/>
  <c r="BY126" i="38"/>
  <c r="BY148" i="38" s="1"/>
  <c r="BY76" i="38"/>
  <c r="BY77" i="39"/>
  <c r="BY127" i="39"/>
  <c r="BY149" i="39" s="1"/>
  <c r="BY76" i="16"/>
  <c r="BY126" i="16"/>
  <c r="BY148" i="16" s="1"/>
  <c r="BY77" i="16"/>
  <c r="BY127" i="16"/>
  <c r="D10" i="42"/>
  <c r="J10" i="42" s="1"/>
  <c r="BX150" i="38"/>
  <c r="BX148" i="16"/>
  <c r="D33" i="24" s="1"/>
  <c r="BX150" i="16"/>
  <c r="D35" i="24" s="1"/>
  <c r="J35" i="24" s="1"/>
  <c r="AA177" i="18" s="1"/>
  <c r="BY78" i="38"/>
  <c r="BY128" i="38"/>
  <c r="BY150" i="38" s="1"/>
  <c r="BY79" i="38"/>
  <c r="BY129" i="38"/>
  <c r="BY151" i="38" s="1"/>
  <c r="BX149" i="39"/>
  <c r="BY74" i="39"/>
  <c r="BY124" i="39"/>
  <c r="BY146" i="39" s="1"/>
  <c r="BX150" i="39"/>
  <c r="BY78" i="16"/>
  <c r="BY128" i="16"/>
  <c r="BY150" i="16" s="1"/>
  <c r="BX146" i="39"/>
  <c r="BX151" i="39"/>
  <c r="BX148" i="39"/>
  <c r="BX146" i="38"/>
  <c r="BY74" i="16"/>
  <c r="BY124" i="16"/>
  <c r="BY146" i="16" s="1"/>
  <c r="BX146" i="16"/>
  <c r="I298" i="18" s="1"/>
  <c r="BX149" i="38"/>
  <c r="BY126" i="39"/>
  <c r="BY148" i="39" s="1"/>
  <c r="BY76" i="39"/>
  <c r="BY78" i="39"/>
  <c r="BY128" i="39"/>
  <c r="BY150" i="39" s="1"/>
  <c r="BY79" i="39"/>
  <c r="BY129" i="39"/>
  <c r="BY151" i="39" s="1"/>
  <c r="BY79" i="16"/>
  <c r="BY129" i="16"/>
  <c r="BY151" i="16" s="1"/>
  <c r="BX148" i="38"/>
  <c r="BY127" i="38"/>
  <c r="BY149" i="38" s="1"/>
  <c r="BY77" i="38"/>
  <c r="BX151" i="16"/>
  <c r="D36" i="24" s="1"/>
  <c r="J36" i="24" s="1"/>
  <c r="AA178" i="18" s="1"/>
  <c r="CA77" i="39" l="1"/>
  <c r="CA127" i="39"/>
  <c r="CA149" i="39" s="1"/>
  <c r="CC114" i="39"/>
  <c r="CC136" i="39" s="1"/>
  <c r="CC64" i="39"/>
  <c r="CC53" i="39"/>
  <c r="CC120" i="38"/>
  <c r="CC142" i="38" s="1"/>
  <c r="CC70" i="38"/>
  <c r="CB75" i="38"/>
  <c r="CB125" i="38"/>
  <c r="CB147" i="38" s="1"/>
  <c r="CC133" i="33"/>
  <c r="CB151" i="33"/>
  <c r="CC51" i="38" s="1"/>
  <c r="CB55" i="39"/>
  <c r="CB66" i="39"/>
  <c r="CB116" i="39"/>
  <c r="CB138" i="39" s="1"/>
  <c r="CA76" i="39"/>
  <c r="CA126" i="39"/>
  <c r="CA148" i="39" s="1"/>
  <c r="CB73" i="38"/>
  <c r="CB123" i="38"/>
  <c r="CB145" i="38" s="1"/>
  <c r="CC347" i="30"/>
  <c r="CD40" i="39" s="1"/>
  <c r="CD329" i="30"/>
  <c r="CC408" i="30"/>
  <c r="CD42" i="39" s="1"/>
  <c r="CD196" i="31"/>
  <c r="CC214" i="31"/>
  <c r="CB68" i="38"/>
  <c r="CB118" i="38"/>
  <c r="CB140" i="38" s="1"/>
  <c r="CB57" i="38"/>
  <c r="CD400" i="31"/>
  <c r="CC418" i="31"/>
  <c r="CA79" i="39"/>
  <c r="CA129" i="39"/>
  <c r="CA151" i="39" s="1"/>
  <c r="CB119" i="39"/>
  <c r="CB141" i="39" s="1"/>
  <c r="CB69" i="39"/>
  <c r="CC47" i="39"/>
  <c r="CC112" i="39"/>
  <c r="CC134" i="39" s="1"/>
  <c r="CC45" i="39"/>
  <c r="CC43" i="39"/>
  <c r="CC44" i="39"/>
  <c r="CC41" i="39"/>
  <c r="CC62" i="39"/>
  <c r="CC46" i="39"/>
  <c r="CB56" i="38"/>
  <c r="CB67" i="38"/>
  <c r="CB117" i="38"/>
  <c r="CB139" i="38" s="1"/>
  <c r="CA79" i="38"/>
  <c r="CA129" i="38"/>
  <c r="CA151" i="38" s="1"/>
  <c r="CB120" i="32"/>
  <c r="CA138" i="32"/>
  <c r="CB50" i="16" s="1"/>
  <c r="CC120" i="16"/>
  <c r="CC142" i="16" s="1"/>
  <c r="CC70" i="16"/>
  <c r="CA126" i="38"/>
  <c r="CA148" i="38" s="1"/>
  <c r="CA76" i="38"/>
  <c r="CB125" i="39"/>
  <c r="CB147" i="39" s="1"/>
  <c r="CB75" i="39"/>
  <c r="CB63" i="38"/>
  <c r="CB113" i="38"/>
  <c r="CB135" i="38" s="1"/>
  <c r="CB52" i="38"/>
  <c r="CB120" i="39"/>
  <c r="CB142" i="39" s="1"/>
  <c r="CB70" i="39"/>
  <c r="CB123" i="39"/>
  <c r="CB145" i="39" s="1"/>
  <c r="CB73" i="39"/>
  <c r="CB52" i="39"/>
  <c r="CB63" i="39"/>
  <c r="CB113" i="39"/>
  <c r="CB135" i="39" s="1"/>
  <c r="CC114" i="16"/>
  <c r="CC136" i="16" s="1"/>
  <c r="CC53" i="16"/>
  <c r="CC64" i="16"/>
  <c r="CB125" i="16"/>
  <c r="CB147" i="16" s="1"/>
  <c r="CB75" i="16"/>
  <c r="CB116" i="38"/>
  <c r="CB138" i="38" s="1"/>
  <c r="CB55" i="38"/>
  <c r="CB66" i="38"/>
  <c r="CD56" i="31"/>
  <c r="CC74" i="31"/>
  <c r="CB65" i="38"/>
  <c r="CB54" i="38"/>
  <c r="CB115" i="38"/>
  <c r="CB137" i="38" s="1"/>
  <c r="CA72" i="39"/>
  <c r="CA122" i="39"/>
  <c r="CA144" i="39" s="1"/>
  <c r="CC64" i="38"/>
  <c r="CC53" i="38"/>
  <c r="CC114" i="38"/>
  <c r="CC136" i="38" s="1"/>
  <c r="CA77" i="38"/>
  <c r="CA127" i="38"/>
  <c r="CA149" i="38" s="1"/>
  <c r="CC210" i="33"/>
  <c r="CB228" i="33"/>
  <c r="CC51" i="39" s="1"/>
  <c r="CA74" i="38"/>
  <c r="CA124" i="38"/>
  <c r="CA146" i="38" s="1"/>
  <c r="CA214" i="32"/>
  <c r="CB49" i="38" s="1"/>
  <c r="CB196" i="32"/>
  <c r="CD336" i="31"/>
  <c r="CC354" i="31"/>
  <c r="CD48" i="39" s="1"/>
  <c r="CB54" i="39"/>
  <c r="CB65" i="39"/>
  <c r="CB115" i="39"/>
  <c r="CB137" i="39" s="1"/>
  <c r="CB70" i="16"/>
  <c r="CB120" i="16"/>
  <c r="CB142" i="16" s="1"/>
  <c r="CB69" i="38"/>
  <c r="CB119" i="38"/>
  <c r="CB141" i="38" s="1"/>
  <c r="CA128" i="38"/>
  <c r="CA150" i="38" s="1"/>
  <c r="CA78" i="38"/>
  <c r="CB400" i="32"/>
  <c r="CA418" i="32"/>
  <c r="CB50" i="39" s="1"/>
  <c r="CC210" i="30"/>
  <c r="CD40" i="38" s="1"/>
  <c r="CD192" i="30"/>
  <c r="CC271" i="30"/>
  <c r="CD42" i="38" s="1"/>
  <c r="CA354" i="32"/>
  <c r="CB49" i="39" s="1"/>
  <c r="CB336" i="32"/>
  <c r="CB122" i="38"/>
  <c r="CB144" i="38" s="1"/>
  <c r="CB72" i="38"/>
  <c r="CA121" i="38"/>
  <c r="CA143" i="38" s="1"/>
  <c r="CA71" i="38"/>
  <c r="CB117" i="39"/>
  <c r="CB139" i="39" s="1"/>
  <c r="CB67" i="39"/>
  <c r="CB56" i="39"/>
  <c r="CB73" i="16"/>
  <c r="CB123" i="16"/>
  <c r="CB145" i="16" s="1"/>
  <c r="CB71" i="16"/>
  <c r="CB121" i="16"/>
  <c r="CB143" i="16" s="1"/>
  <c r="CC134" i="30"/>
  <c r="CD42" i="16" s="1"/>
  <c r="CD55" i="30"/>
  <c r="CC48" i="39"/>
  <c r="CC46" i="38"/>
  <c r="CC44" i="38"/>
  <c r="CC45" i="38"/>
  <c r="CC41" i="38"/>
  <c r="CC62" i="38"/>
  <c r="CC47" i="38"/>
  <c r="CC112" i="38"/>
  <c r="CC134" i="38" s="1"/>
  <c r="CC43" i="38"/>
  <c r="CD260" i="31"/>
  <c r="CC278" i="31"/>
  <c r="CA74" i="39"/>
  <c r="CA124" i="39"/>
  <c r="CA146" i="39" s="1"/>
  <c r="CD120" i="31"/>
  <c r="CC138" i="31"/>
  <c r="CA71" i="39"/>
  <c r="CA121" i="39"/>
  <c r="CA143" i="39" s="1"/>
  <c r="CC260" i="32"/>
  <c r="CB278" i="32"/>
  <c r="CC50" i="38" s="1"/>
  <c r="CA78" i="39"/>
  <c r="CA128" i="39"/>
  <c r="CA150" i="39" s="1"/>
  <c r="CA122" i="16"/>
  <c r="CA144" i="16" s="1"/>
  <c r="CA72" i="16"/>
  <c r="CB74" i="32"/>
  <c r="CC49" i="16" s="1"/>
  <c r="CC56" i="32"/>
  <c r="CB68" i="39"/>
  <c r="CB118" i="39"/>
  <c r="CB140" i="39" s="1"/>
  <c r="CB57" i="39"/>
  <c r="CC56" i="33"/>
  <c r="CB74" i="33"/>
  <c r="CC51" i="16" s="1"/>
  <c r="J33" i="24"/>
  <c r="BY149" i="16"/>
  <c r="D34" i="24" s="1"/>
  <c r="J34" i="24" s="1"/>
  <c r="AA176" i="18" s="1"/>
  <c r="CB124" i="38" l="1"/>
  <c r="CB146" i="38" s="1"/>
  <c r="CB74" i="38"/>
  <c r="CD53" i="16"/>
  <c r="CD64" i="16"/>
  <c r="CD114" i="16"/>
  <c r="CD136" i="16" s="1"/>
  <c r="CD112" i="38"/>
  <c r="CD134" i="38" s="1"/>
  <c r="CD46" i="38"/>
  <c r="CD47" i="38"/>
  <c r="CD62" i="38"/>
  <c r="CD44" i="38"/>
  <c r="CD43" i="38"/>
  <c r="CD41" i="38"/>
  <c r="CD45" i="38"/>
  <c r="CB122" i="16"/>
  <c r="CB144" i="16" s="1"/>
  <c r="CB72" i="16"/>
  <c r="CD48" i="38"/>
  <c r="CC71" i="16"/>
  <c r="CC121" i="16"/>
  <c r="CC143" i="16" s="1"/>
  <c r="CC123" i="16"/>
  <c r="CC145" i="16" s="1"/>
  <c r="CC73" i="16"/>
  <c r="CB122" i="39"/>
  <c r="CB144" i="39" s="1"/>
  <c r="CB72" i="39"/>
  <c r="CB127" i="38"/>
  <c r="CB149" i="38" s="1"/>
  <c r="CB77" i="38"/>
  <c r="CC120" i="32"/>
  <c r="CB138" i="32"/>
  <c r="CC50" i="16" s="1"/>
  <c r="CC52" i="39"/>
  <c r="CC63" i="39"/>
  <c r="CC113" i="39"/>
  <c r="CC135" i="39" s="1"/>
  <c r="CE196" i="31"/>
  <c r="CD214" i="31"/>
  <c r="CD210" i="30"/>
  <c r="CE40" i="38" s="1"/>
  <c r="CE192" i="30"/>
  <c r="CD271" i="30"/>
  <c r="CE42" i="38" s="1"/>
  <c r="CC68" i="39"/>
  <c r="CC118" i="39"/>
  <c r="CC140" i="39" s="1"/>
  <c r="CC57" i="39"/>
  <c r="CC63" i="38"/>
  <c r="CC52" i="38"/>
  <c r="CC113" i="38"/>
  <c r="CC135" i="38" s="1"/>
  <c r="CC400" i="32"/>
  <c r="CB418" i="32"/>
  <c r="CC50" i="39" s="1"/>
  <c r="CC123" i="39"/>
  <c r="CC145" i="39" s="1"/>
  <c r="CC73" i="39"/>
  <c r="CB74" i="39"/>
  <c r="CB124" i="39"/>
  <c r="CB146" i="39" s="1"/>
  <c r="CC66" i="39"/>
  <c r="CC116" i="39"/>
  <c r="CC138" i="39" s="1"/>
  <c r="CC55" i="39"/>
  <c r="CD114" i="39"/>
  <c r="CD136" i="39" s="1"/>
  <c r="CD64" i="39"/>
  <c r="CD53" i="39"/>
  <c r="CC75" i="39"/>
  <c r="CC125" i="39"/>
  <c r="CC147" i="39" s="1"/>
  <c r="CD56" i="33"/>
  <c r="CC74" i="33"/>
  <c r="CD51" i="16" s="1"/>
  <c r="CB129" i="39"/>
  <c r="CB151" i="39" s="1"/>
  <c r="CB79" i="39"/>
  <c r="CC67" i="38"/>
  <c r="CC117" i="38"/>
  <c r="CC139" i="38" s="1"/>
  <c r="CC56" i="38"/>
  <c r="CB76" i="39"/>
  <c r="CB126" i="39"/>
  <c r="CB148" i="39" s="1"/>
  <c r="CD210" i="33"/>
  <c r="CC228" i="33"/>
  <c r="CD51" i="39" s="1"/>
  <c r="CC54" i="39"/>
  <c r="CC115" i="39"/>
  <c r="CC137" i="39" s="1"/>
  <c r="CC65" i="39"/>
  <c r="CD347" i="30"/>
  <c r="CE40" i="39" s="1"/>
  <c r="CE329" i="30"/>
  <c r="CD408" i="30"/>
  <c r="CE42" i="39" s="1"/>
  <c r="CB77" i="39"/>
  <c r="CB127" i="39"/>
  <c r="CB149" i="39" s="1"/>
  <c r="CD134" i="30"/>
  <c r="CE42" i="16" s="1"/>
  <c r="CE55" i="30"/>
  <c r="CC75" i="38"/>
  <c r="CC125" i="38"/>
  <c r="CC147" i="38" s="1"/>
  <c r="CE120" i="31"/>
  <c r="CD138" i="31"/>
  <c r="CC72" i="38"/>
  <c r="CC122" i="38"/>
  <c r="CC144" i="38" s="1"/>
  <c r="CC55" i="38"/>
  <c r="CC66" i="38"/>
  <c r="CC116" i="38"/>
  <c r="CC138" i="38" s="1"/>
  <c r="CB354" i="32"/>
  <c r="CC49" i="39" s="1"/>
  <c r="CC336" i="32"/>
  <c r="CD120" i="39"/>
  <c r="CD142" i="39" s="1"/>
  <c r="CD70" i="39"/>
  <c r="CB76" i="38"/>
  <c r="CB126" i="38"/>
  <c r="CB148" i="38" s="1"/>
  <c r="CC56" i="39"/>
  <c r="CC117" i="39"/>
  <c r="CC139" i="39" s="1"/>
  <c r="CC67" i="39"/>
  <c r="CE400" i="31"/>
  <c r="CD418" i="31"/>
  <c r="CD62" i="39"/>
  <c r="CD41" i="39"/>
  <c r="CD47" i="39"/>
  <c r="CD44" i="39"/>
  <c r="CD112" i="39"/>
  <c r="CD134" i="39" s="1"/>
  <c r="CD43" i="39"/>
  <c r="CD45" i="39"/>
  <c r="CD46" i="39"/>
  <c r="CC73" i="38"/>
  <c r="CC123" i="38"/>
  <c r="CC145" i="38" s="1"/>
  <c r="CE56" i="31"/>
  <c r="CD74" i="31"/>
  <c r="CC69" i="38"/>
  <c r="CC119" i="38"/>
  <c r="CC141" i="38" s="1"/>
  <c r="CD260" i="32"/>
  <c r="CC278" i="32"/>
  <c r="CD50" i="38" s="1"/>
  <c r="CE260" i="31"/>
  <c r="CD278" i="31"/>
  <c r="CC68" i="38"/>
  <c r="CC57" i="38"/>
  <c r="CC118" i="38"/>
  <c r="CC140" i="38" s="1"/>
  <c r="CB128" i="39"/>
  <c r="CB150" i="39" s="1"/>
  <c r="CB78" i="39"/>
  <c r="CB121" i="39"/>
  <c r="CB143" i="39" s="1"/>
  <c r="CB71" i="39"/>
  <c r="CE336" i="31"/>
  <c r="CD354" i="31"/>
  <c r="CB79" i="38"/>
  <c r="CB129" i="38"/>
  <c r="CB151" i="38" s="1"/>
  <c r="CD133" i="33"/>
  <c r="CC151" i="33"/>
  <c r="CD51" i="38" s="1"/>
  <c r="CB71" i="38"/>
  <c r="CB121" i="38"/>
  <c r="CB143" i="38" s="1"/>
  <c r="CC74" i="32"/>
  <c r="CD49" i="16" s="1"/>
  <c r="CD56" i="32"/>
  <c r="CC65" i="38"/>
  <c r="CC54" i="38"/>
  <c r="CC115" i="38"/>
  <c r="CC137" i="38" s="1"/>
  <c r="CC120" i="39"/>
  <c r="CC142" i="39" s="1"/>
  <c r="CC70" i="39"/>
  <c r="CD53" i="38"/>
  <c r="CD114" i="38"/>
  <c r="CD136" i="38" s="1"/>
  <c r="CD64" i="38"/>
  <c r="CB214" i="32"/>
  <c r="CC49" i="38" s="1"/>
  <c r="CC196" i="32"/>
  <c r="CD48" i="16"/>
  <c r="CC75" i="16"/>
  <c r="CC125" i="16"/>
  <c r="CC147" i="16" s="1"/>
  <c r="CB78" i="38"/>
  <c r="CB128" i="38"/>
  <c r="CB150" i="38" s="1"/>
  <c r="CC69" i="39"/>
  <c r="CC119" i="39"/>
  <c r="CC141" i="39" s="1"/>
  <c r="D37" i="24"/>
  <c r="D19" i="24" s="1"/>
  <c r="J19" i="24" s="1"/>
  <c r="AA175" i="18"/>
  <c r="AF173" i="18" s="1"/>
  <c r="J37" i="24"/>
  <c r="CD125" i="38" l="1"/>
  <c r="CD147" i="38" s="1"/>
  <c r="CD75" i="38"/>
  <c r="CD122" i="38"/>
  <c r="CD144" i="38" s="1"/>
  <c r="CD72" i="38"/>
  <c r="CD57" i="39"/>
  <c r="CD118" i="39"/>
  <c r="CD140" i="39" s="1"/>
  <c r="CD68" i="39"/>
  <c r="CE114" i="39"/>
  <c r="CE136" i="39" s="1"/>
  <c r="CE53" i="39"/>
  <c r="CE64" i="39"/>
  <c r="CE56" i="33"/>
  <c r="CD74" i="33"/>
  <c r="CE51" i="16" s="1"/>
  <c r="CC74" i="38"/>
  <c r="CC124" i="38"/>
  <c r="CC146" i="38" s="1"/>
  <c r="CE48" i="38"/>
  <c r="CD57" i="38"/>
  <c r="CD118" i="38"/>
  <c r="CD140" i="38" s="1"/>
  <c r="CD68" i="38"/>
  <c r="CE41" i="38"/>
  <c r="CE112" i="38"/>
  <c r="CE134" i="38" s="1"/>
  <c r="CE43" i="38"/>
  <c r="CE45" i="38"/>
  <c r="CE62" i="38"/>
  <c r="CE44" i="38"/>
  <c r="CE47" i="38"/>
  <c r="CE46" i="38"/>
  <c r="CE260" i="32"/>
  <c r="CD278" i="32"/>
  <c r="CE50" i="38" s="1"/>
  <c r="CD67" i="39"/>
  <c r="CD56" i="39"/>
  <c r="CD117" i="39"/>
  <c r="CD139" i="39" s="1"/>
  <c r="CF400" i="31"/>
  <c r="CE418" i="31"/>
  <c r="CC354" i="32"/>
  <c r="CD49" i="39" s="1"/>
  <c r="CD336" i="32"/>
  <c r="CF120" i="31"/>
  <c r="CE138" i="31"/>
  <c r="CE347" i="30"/>
  <c r="CF40" i="39" s="1"/>
  <c r="CF329" i="30"/>
  <c r="CE408" i="30"/>
  <c r="CF42" i="39" s="1"/>
  <c r="CF196" i="31"/>
  <c r="CE214" i="31"/>
  <c r="CF260" i="31"/>
  <c r="CE278" i="31"/>
  <c r="CD70" i="38"/>
  <c r="CD120" i="38"/>
  <c r="CD142" i="38" s="1"/>
  <c r="CD120" i="16"/>
  <c r="CD142" i="16" s="1"/>
  <c r="CD70" i="16"/>
  <c r="CE133" i="33"/>
  <c r="CD151" i="33"/>
  <c r="CE51" i="38" s="1"/>
  <c r="CD65" i="39"/>
  <c r="CD115" i="39"/>
  <c r="CD137" i="39" s="1"/>
  <c r="CD54" i="39"/>
  <c r="CC71" i="39"/>
  <c r="CC121" i="39"/>
  <c r="CC143" i="39" s="1"/>
  <c r="CE43" i="39"/>
  <c r="CE62" i="39"/>
  <c r="CE45" i="39"/>
  <c r="CE46" i="39"/>
  <c r="CE41" i="39"/>
  <c r="CE44" i="39"/>
  <c r="CE47" i="39"/>
  <c r="CE112" i="39"/>
  <c r="CE134" i="39" s="1"/>
  <c r="CC78" i="38"/>
  <c r="CC128" i="38"/>
  <c r="CC150" i="38" s="1"/>
  <c r="CC129" i="39"/>
  <c r="CC151" i="39" s="1"/>
  <c r="CC79" i="39"/>
  <c r="CD67" i="38"/>
  <c r="CD56" i="38"/>
  <c r="CD117" i="38"/>
  <c r="CD139" i="38" s="1"/>
  <c r="CD123" i="16"/>
  <c r="CD145" i="16" s="1"/>
  <c r="CD73" i="16"/>
  <c r="CC214" i="32"/>
  <c r="CD49" i="38" s="1"/>
  <c r="CD196" i="32"/>
  <c r="CC76" i="38"/>
  <c r="CC126" i="38"/>
  <c r="CC148" i="38" s="1"/>
  <c r="CD125" i="39"/>
  <c r="CD147" i="39" s="1"/>
  <c r="CD75" i="39"/>
  <c r="CD52" i="38"/>
  <c r="CD63" i="38"/>
  <c r="CD113" i="38"/>
  <c r="CD135" i="38" s="1"/>
  <c r="CE210" i="33"/>
  <c r="CD228" i="33"/>
  <c r="CE51" i="39" s="1"/>
  <c r="CD73" i="38"/>
  <c r="CD123" i="38"/>
  <c r="CD145" i="38" s="1"/>
  <c r="CC71" i="38"/>
  <c r="CC121" i="38"/>
  <c r="CC143" i="38" s="1"/>
  <c r="CC79" i="38"/>
  <c r="CC129" i="38"/>
  <c r="CC151" i="38" s="1"/>
  <c r="CE48" i="16"/>
  <c r="CD55" i="39"/>
  <c r="CD66" i="39"/>
  <c r="CD116" i="39"/>
  <c r="CD138" i="39" s="1"/>
  <c r="CC128" i="39"/>
  <c r="CC150" i="39" s="1"/>
  <c r="CC78" i="39"/>
  <c r="CE134" i="30"/>
  <c r="CF42" i="16" s="1"/>
  <c r="CF55" i="30"/>
  <c r="CC74" i="39"/>
  <c r="CC124" i="39"/>
  <c r="CC146" i="39" s="1"/>
  <c r="CD65" i="38"/>
  <c r="CD115" i="38"/>
  <c r="CD137" i="38" s="1"/>
  <c r="CD54" i="38"/>
  <c r="CD75" i="16"/>
  <c r="CD125" i="16"/>
  <c r="CD147" i="16" s="1"/>
  <c r="CD74" i="32"/>
  <c r="CE49" i="16" s="1"/>
  <c r="CE56" i="32"/>
  <c r="CF56" i="31"/>
  <c r="CE74" i="31"/>
  <c r="CF48" i="16" s="1"/>
  <c r="CD119" i="39"/>
  <c r="CD141" i="39" s="1"/>
  <c r="CD69" i="39"/>
  <c r="CC127" i="38"/>
  <c r="CC149" i="38" s="1"/>
  <c r="CC77" i="38"/>
  <c r="CE64" i="16"/>
  <c r="CE114" i="16"/>
  <c r="CE136" i="16" s="1"/>
  <c r="CE53" i="16"/>
  <c r="CC76" i="39"/>
  <c r="CC126" i="39"/>
  <c r="CC148" i="39" s="1"/>
  <c r="CC122" i="39"/>
  <c r="CC144" i="39" s="1"/>
  <c r="CC72" i="39"/>
  <c r="CE64" i="38"/>
  <c r="CE114" i="38"/>
  <c r="CE136" i="38" s="1"/>
  <c r="CE53" i="38"/>
  <c r="CC72" i="16"/>
  <c r="CC122" i="16"/>
  <c r="CC144" i="16" s="1"/>
  <c r="CD55" i="38"/>
  <c r="CD116" i="38"/>
  <c r="CD138" i="38" s="1"/>
  <c r="CD66" i="38"/>
  <c r="CD69" i="38"/>
  <c r="CD119" i="38"/>
  <c r="CD141" i="38" s="1"/>
  <c r="CE48" i="39"/>
  <c r="CD71" i="16"/>
  <c r="CD121" i="16"/>
  <c r="CD143" i="16" s="1"/>
  <c r="CF336" i="31"/>
  <c r="CE354" i="31"/>
  <c r="CF48" i="39" s="1"/>
  <c r="CD52" i="39"/>
  <c r="CD113" i="39"/>
  <c r="CD135" i="39" s="1"/>
  <c r="CD63" i="39"/>
  <c r="CD73" i="39"/>
  <c r="CD123" i="39"/>
  <c r="CD145" i="39" s="1"/>
  <c r="CC77" i="39"/>
  <c r="CC127" i="39"/>
  <c r="CC149" i="39" s="1"/>
  <c r="CD400" i="32"/>
  <c r="CC418" i="32"/>
  <c r="CD50" i="39" s="1"/>
  <c r="CE210" i="30"/>
  <c r="CF40" i="38" s="1"/>
  <c r="CF192" i="30"/>
  <c r="CE271" i="30"/>
  <c r="CF42" i="38" s="1"/>
  <c r="CD120" i="32"/>
  <c r="CC138" i="32"/>
  <c r="CD50" i="16" s="1"/>
  <c r="CF62" i="38" l="1"/>
  <c r="CF41" i="38"/>
  <c r="CF47" i="38"/>
  <c r="CF45" i="38"/>
  <c r="CF46" i="38"/>
  <c r="CF112" i="38"/>
  <c r="CF134" i="38" s="1"/>
  <c r="CF43" i="38"/>
  <c r="CF44" i="38"/>
  <c r="CD129" i="38"/>
  <c r="CD151" i="38" s="1"/>
  <c r="CD79" i="38"/>
  <c r="CD122" i="39"/>
  <c r="CD144" i="39" s="1"/>
  <c r="CD72" i="39"/>
  <c r="CD124" i="39"/>
  <c r="CD146" i="39" s="1"/>
  <c r="CD74" i="39"/>
  <c r="CD74" i="38"/>
  <c r="CD124" i="38"/>
  <c r="CD146" i="38" s="1"/>
  <c r="CF347" i="30"/>
  <c r="CG40" i="39" s="1"/>
  <c r="CG329" i="30"/>
  <c r="CF408" i="30"/>
  <c r="CG42" i="39" s="1"/>
  <c r="CE120" i="38"/>
  <c r="CE142" i="38" s="1"/>
  <c r="CE70" i="38"/>
  <c r="CF120" i="39"/>
  <c r="CF142" i="39" s="1"/>
  <c r="CF70" i="39"/>
  <c r="CD76" i="38"/>
  <c r="CD126" i="38"/>
  <c r="CD148" i="38" s="1"/>
  <c r="CE69" i="39"/>
  <c r="CE119" i="39"/>
  <c r="CE141" i="39" s="1"/>
  <c r="CF112" i="39"/>
  <c r="CF134" i="39" s="1"/>
  <c r="CF43" i="39"/>
  <c r="CF44" i="39"/>
  <c r="CF47" i="39"/>
  <c r="CF62" i="39"/>
  <c r="CF45" i="39"/>
  <c r="CF46" i="39"/>
  <c r="CF41" i="39"/>
  <c r="CD78" i="39"/>
  <c r="CD128" i="39"/>
  <c r="CD150" i="39" s="1"/>
  <c r="CE117" i="38"/>
  <c r="CE139" i="38" s="1"/>
  <c r="CE56" i="38"/>
  <c r="CE67" i="38"/>
  <c r="CF53" i="39"/>
  <c r="CF64" i="39"/>
  <c r="CF114" i="39"/>
  <c r="CF136" i="39" s="1"/>
  <c r="CE116" i="38"/>
  <c r="CE138" i="38" s="1"/>
  <c r="CE55" i="38"/>
  <c r="CE66" i="38"/>
  <c r="CG336" i="31"/>
  <c r="CF354" i="31"/>
  <c r="CD127" i="38"/>
  <c r="CD149" i="38" s="1"/>
  <c r="CD77" i="38"/>
  <c r="CD128" i="38"/>
  <c r="CD150" i="38" s="1"/>
  <c r="CD78" i="38"/>
  <c r="CE66" i="39"/>
  <c r="CE55" i="39"/>
  <c r="CE116" i="39"/>
  <c r="CE138" i="39" s="1"/>
  <c r="CD76" i="39"/>
  <c r="CD126" i="39"/>
  <c r="CD148" i="39" s="1"/>
  <c r="CE115" i="38"/>
  <c r="CE137" i="38" s="1"/>
  <c r="CE65" i="38"/>
  <c r="CE54" i="38"/>
  <c r="CD129" i="39"/>
  <c r="CD151" i="39" s="1"/>
  <c r="CD79" i="39"/>
  <c r="CG400" i="31"/>
  <c r="CF418" i="31"/>
  <c r="CE400" i="32"/>
  <c r="CD418" i="32"/>
  <c r="CE50" i="39" s="1"/>
  <c r="CD72" i="16"/>
  <c r="CD122" i="16"/>
  <c r="CD144" i="16" s="1"/>
  <c r="CF120" i="16"/>
  <c r="CF142" i="16" s="1"/>
  <c r="CF70" i="16"/>
  <c r="CE52" i="39"/>
  <c r="CE63" i="39"/>
  <c r="CE113" i="39"/>
  <c r="CE135" i="39" s="1"/>
  <c r="CG120" i="31"/>
  <c r="CF138" i="31"/>
  <c r="CE72" i="38"/>
  <c r="CE122" i="38"/>
  <c r="CE144" i="38" s="1"/>
  <c r="CE123" i="16"/>
  <c r="CE145" i="16" s="1"/>
  <c r="CE73" i="16"/>
  <c r="CF53" i="16"/>
  <c r="CF114" i="16"/>
  <c r="CF136" i="16" s="1"/>
  <c r="CF64" i="16"/>
  <c r="CE65" i="39"/>
  <c r="CE115" i="39"/>
  <c r="CE137" i="39" s="1"/>
  <c r="CE54" i="39"/>
  <c r="CE120" i="32"/>
  <c r="CD138" i="32"/>
  <c r="CE50" i="16" s="1"/>
  <c r="CE75" i="16"/>
  <c r="CE125" i="16"/>
  <c r="CE147" i="16" s="1"/>
  <c r="CG56" i="31"/>
  <c r="CF74" i="31"/>
  <c r="CG48" i="16" s="1"/>
  <c r="CD77" i="39"/>
  <c r="CD127" i="39"/>
  <c r="CD149" i="39" s="1"/>
  <c r="CE123" i="39"/>
  <c r="CE145" i="39" s="1"/>
  <c r="CE73" i="39"/>
  <c r="CE57" i="39"/>
  <c r="CE68" i="39"/>
  <c r="CE118" i="39"/>
  <c r="CE140" i="39" s="1"/>
  <c r="CG260" i="31"/>
  <c r="CF278" i="31"/>
  <c r="CD354" i="32"/>
  <c r="CE49" i="39" s="1"/>
  <c r="CE336" i="32"/>
  <c r="CF260" i="32"/>
  <c r="CE278" i="32"/>
  <c r="CF50" i="38" s="1"/>
  <c r="CE63" i="38"/>
  <c r="CE113" i="38"/>
  <c r="CE135" i="38" s="1"/>
  <c r="CE52" i="38"/>
  <c r="CF56" i="33"/>
  <c r="CE74" i="33"/>
  <c r="CF51" i="16" s="1"/>
  <c r="CF53" i="38"/>
  <c r="CF64" i="38"/>
  <c r="CF114" i="38"/>
  <c r="CF136" i="38" s="1"/>
  <c r="CE120" i="39"/>
  <c r="CE142" i="39" s="1"/>
  <c r="CE70" i="39"/>
  <c r="CE125" i="38"/>
  <c r="CE147" i="38" s="1"/>
  <c r="CE75" i="38"/>
  <c r="CE74" i="32"/>
  <c r="CF49" i="16" s="1"/>
  <c r="CF56" i="32"/>
  <c r="CE120" i="16"/>
  <c r="CE142" i="16" s="1"/>
  <c r="CE70" i="16"/>
  <c r="CF210" i="33"/>
  <c r="CE228" i="33"/>
  <c r="CF51" i="39" s="1"/>
  <c r="CD214" i="32"/>
  <c r="CE49" i="38" s="1"/>
  <c r="CE196" i="32"/>
  <c r="CE67" i="39"/>
  <c r="CE117" i="39"/>
  <c r="CE139" i="39" s="1"/>
  <c r="CE56" i="39"/>
  <c r="CE123" i="38"/>
  <c r="CE145" i="38" s="1"/>
  <c r="CE73" i="38"/>
  <c r="CF48" i="38"/>
  <c r="CD71" i="39"/>
  <c r="CD121" i="39"/>
  <c r="CD143" i="39" s="1"/>
  <c r="CE118" i="38"/>
  <c r="CE140" i="38" s="1"/>
  <c r="CE68" i="38"/>
  <c r="CE57" i="38"/>
  <c r="CF210" i="30"/>
  <c r="CG40" i="38" s="1"/>
  <c r="CG192" i="30"/>
  <c r="CF271" i="30"/>
  <c r="CG42" i="38" s="1"/>
  <c r="CE121" i="16"/>
  <c r="CE143" i="16" s="1"/>
  <c r="CE71" i="16"/>
  <c r="CF134" i="30"/>
  <c r="CG42" i="16" s="1"/>
  <c r="CG55" i="30"/>
  <c r="CD71" i="38"/>
  <c r="CD121" i="38"/>
  <c r="CD143" i="38" s="1"/>
  <c r="CF133" i="33"/>
  <c r="CE151" i="33"/>
  <c r="CF51" i="38" s="1"/>
  <c r="CG196" i="31"/>
  <c r="CF214" i="31"/>
  <c r="CG48" i="38" s="1"/>
  <c r="CE69" i="38"/>
  <c r="CE119" i="38"/>
  <c r="CE141" i="38" s="1"/>
  <c r="CE125" i="39"/>
  <c r="CE147" i="39" s="1"/>
  <c r="CE75" i="39"/>
  <c r="CE79" i="38" l="1"/>
  <c r="CE129" i="38"/>
  <c r="CE151" i="38" s="1"/>
  <c r="CE78" i="39"/>
  <c r="CE128" i="39"/>
  <c r="CE150" i="39" s="1"/>
  <c r="CG260" i="32"/>
  <c r="CF278" i="32"/>
  <c r="CG50" i="38" s="1"/>
  <c r="CE122" i="16"/>
  <c r="CE144" i="16" s="1"/>
  <c r="CE72" i="16"/>
  <c r="CE74" i="39"/>
  <c r="CE124" i="39"/>
  <c r="CE146" i="39" s="1"/>
  <c r="CH400" i="31"/>
  <c r="CG418" i="31"/>
  <c r="CH336" i="31"/>
  <c r="CG354" i="31"/>
  <c r="CH48" i="39" s="1"/>
  <c r="CE128" i="38"/>
  <c r="CE150" i="38" s="1"/>
  <c r="CE78" i="38"/>
  <c r="CF69" i="39"/>
  <c r="CF119" i="39"/>
  <c r="CF141" i="39" s="1"/>
  <c r="CF54" i="38"/>
  <c r="CF65" i="38"/>
  <c r="CF115" i="38"/>
  <c r="CF137" i="38" s="1"/>
  <c r="CG134" i="30"/>
  <c r="CH42" i="16" s="1"/>
  <c r="CH55" i="30"/>
  <c r="CF75" i="38"/>
  <c r="CF125" i="38"/>
  <c r="CF147" i="38" s="1"/>
  <c r="CE354" i="32"/>
  <c r="CF49" i="39" s="1"/>
  <c r="CF336" i="32"/>
  <c r="CF120" i="32"/>
  <c r="CE138" i="32"/>
  <c r="CF50" i="16" s="1"/>
  <c r="CE77" i="39"/>
  <c r="CE127" i="39"/>
  <c r="CE149" i="39" s="1"/>
  <c r="CF55" i="39"/>
  <c r="CF66" i="39"/>
  <c r="CF116" i="39"/>
  <c r="CF138" i="39" s="1"/>
  <c r="CG53" i="16"/>
  <c r="CG64" i="16"/>
  <c r="CG114" i="16"/>
  <c r="CG136" i="16" s="1"/>
  <c r="CF71" i="16"/>
  <c r="CF121" i="16"/>
  <c r="CF143" i="16" s="1"/>
  <c r="CF73" i="16"/>
  <c r="CF123" i="16"/>
  <c r="CF145" i="16" s="1"/>
  <c r="CE71" i="39"/>
  <c r="CE121" i="39"/>
  <c r="CE143" i="39" s="1"/>
  <c r="CE126" i="39"/>
  <c r="CE148" i="39" s="1"/>
  <c r="CE76" i="39"/>
  <c r="CE127" i="38"/>
  <c r="CE149" i="38" s="1"/>
  <c r="CE77" i="38"/>
  <c r="CF115" i="39"/>
  <c r="CF137" i="39" s="1"/>
  <c r="CF54" i="39"/>
  <c r="CF65" i="39"/>
  <c r="CF118" i="38"/>
  <c r="CF140" i="38" s="1"/>
  <c r="CF57" i="38"/>
  <c r="CF68" i="38"/>
  <c r="CF72" i="38"/>
  <c r="CF122" i="38"/>
  <c r="CF144" i="38" s="1"/>
  <c r="CF75" i="16"/>
  <c r="CF125" i="16"/>
  <c r="CF147" i="16" s="1"/>
  <c r="CF74" i="32"/>
  <c r="CG49" i="16" s="1"/>
  <c r="CG56" i="32"/>
  <c r="CG120" i="38"/>
  <c r="CG142" i="38" s="1"/>
  <c r="CG70" i="38"/>
  <c r="CE214" i="32"/>
  <c r="CF49" i="38" s="1"/>
  <c r="CF196" i="32"/>
  <c r="CG56" i="33"/>
  <c r="CF74" i="33"/>
  <c r="CG51" i="16" s="1"/>
  <c r="CE76" i="38"/>
  <c r="CE126" i="38"/>
  <c r="CE148" i="38" s="1"/>
  <c r="CF117" i="38"/>
  <c r="CF139" i="38" s="1"/>
  <c r="CF56" i="38"/>
  <c r="CF67" i="38"/>
  <c r="CG45" i="38"/>
  <c r="CG44" i="38"/>
  <c r="CG43" i="38"/>
  <c r="CG112" i="38"/>
  <c r="CG134" i="38" s="1"/>
  <c r="CG46" i="38"/>
  <c r="CG47" i="38"/>
  <c r="CG62" i="38"/>
  <c r="CG41" i="38"/>
  <c r="CE79" i="39"/>
  <c r="CE129" i="39"/>
  <c r="CE151" i="39" s="1"/>
  <c r="CH196" i="31"/>
  <c r="CG214" i="31"/>
  <c r="CE71" i="38"/>
  <c r="CE121" i="38"/>
  <c r="CE143" i="38" s="1"/>
  <c r="CE74" i="38"/>
  <c r="CE124" i="38"/>
  <c r="CE146" i="38" s="1"/>
  <c r="CH260" i="31"/>
  <c r="CG278" i="31"/>
  <c r="CG70" i="16"/>
  <c r="CG120" i="16"/>
  <c r="CG142" i="16" s="1"/>
  <c r="CF52" i="39"/>
  <c r="CF113" i="39"/>
  <c r="CF135" i="39" s="1"/>
  <c r="CF63" i="39"/>
  <c r="CG53" i="39"/>
  <c r="CG114" i="39"/>
  <c r="CG136" i="39" s="1"/>
  <c r="CG64" i="39"/>
  <c r="CF119" i="38"/>
  <c r="CF141" i="38" s="1"/>
  <c r="CF69" i="38"/>
  <c r="CG53" i="38"/>
  <c r="CG64" i="38"/>
  <c r="CG114" i="38"/>
  <c r="CG136" i="38" s="1"/>
  <c r="CF120" i="38"/>
  <c r="CF142" i="38" s="1"/>
  <c r="CF70" i="38"/>
  <c r="CF123" i="39"/>
  <c r="CF145" i="39" s="1"/>
  <c r="CF73" i="39"/>
  <c r="CH56" i="31"/>
  <c r="CG74" i="31"/>
  <c r="CH120" i="31"/>
  <c r="CG138" i="31"/>
  <c r="CE122" i="39"/>
  <c r="CE144" i="39" s="1"/>
  <c r="CE72" i="39"/>
  <c r="CF118" i="39"/>
  <c r="CF140" i="39" s="1"/>
  <c r="CF57" i="39"/>
  <c r="CF68" i="39"/>
  <c r="CG347" i="30"/>
  <c r="CH40" i="39" s="1"/>
  <c r="CH329" i="30"/>
  <c r="CG408" i="30"/>
  <c r="CH42" i="39" s="1"/>
  <c r="CF52" i="38"/>
  <c r="CF113" i="38"/>
  <c r="CF135" i="38" s="1"/>
  <c r="CF63" i="38"/>
  <c r="CG48" i="39"/>
  <c r="CF116" i="38"/>
  <c r="CF138" i="38" s="1"/>
  <c r="CF66" i="38"/>
  <c r="CF55" i="38"/>
  <c r="CF123" i="38"/>
  <c r="CF145" i="38" s="1"/>
  <c r="CF73" i="38"/>
  <c r="CG133" i="33"/>
  <c r="CF151" i="33"/>
  <c r="CG51" i="38" s="1"/>
  <c r="CG210" i="30"/>
  <c r="CH40" i="38" s="1"/>
  <c r="CH192" i="30"/>
  <c r="CG271" i="30"/>
  <c r="CH42" i="38" s="1"/>
  <c r="CG210" i="33"/>
  <c r="CF228" i="33"/>
  <c r="CG51" i="39" s="1"/>
  <c r="CF400" i="32"/>
  <c r="CE418" i="32"/>
  <c r="CF50" i="39" s="1"/>
  <c r="CF125" i="39"/>
  <c r="CF147" i="39" s="1"/>
  <c r="CF75" i="39"/>
  <c r="CF67" i="39"/>
  <c r="CF56" i="39"/>
  <c r="CF117" i="39"/>
  <c r="CF139" i="39" s="1"/>
  <c r="CG62" i="39"/>
  <c r="CG112" i="39"/>
  <c r="CG134" i="39" s="1"/>
  <c r="CG41" i="39"/>
  <c r="CG45" i="39"/>
  <c r="CG43" i="39"/>
  <c r="CG46" i="39"/>
  <c r="CG44" i="39"/>
  <c r="CG47" i="39"/>
  <c r="CG113" i="39" l="1"/>
  <c r="CG135" i="39" s="1"/>
  <c r="CG63" i="39"/>
  <c r="CG52" i="39"/>
  <c r="CH133" i="33"/>
  <c r="CG151" i="33"/>
  <c r="CH51" i="38" s="1"/>
  <c r="CI260" i="31"/>
  <c r="CH278" i="31"/>
  <c r="CG117" i="38"/>
  <c r="CG139" i="38" s="1"/>
  <c r="CG67" i="38"/>
  <c r="CG56" i="38"/>
  <c r="CF214" i="32"/>
  <c r="CG49" i="38" s="1"/>
  <c r="CG196" i="32"/>
  <c r="CH134" i="30"/>
  <c r="CI42" i="16" s="1"/>
  <c r="CI55" i="30"/>
  <c r="CH56" i="33"/>
  <c r="CG74" i="33"/>
  <c r="CH51" i="16" s="1"/>
  <c r="CF77" i="39"/>
  <c r="CF127" i="39"/>
  <c r="CF149" i="39" s="1"/>
  <c r="CG75" i="39"/>
  <c r="CG125" i="39"/>
  <c r="CG147" i="39" s="1"/>
  <c r="CG52" i="38"/>
  <c r="CG113" i="38"/>
  <c r="CG135" i="38" s="1"/>
  <c r="CG63" i="38"/>
  <c r="CF71" i="38"/>
  <c r="CF121" i="38"/>
  <c r="CF143" i="38" s="1"/>
  <c r="CH53" i="16"/>
  <c r="CH114" i="16"/>
  <c r="CH136" i="16" s="1"/>
  <c r="CH64" i="16"/>
  <c r="CH70" i="39"/>
  <c r="CH120" i="39"/>
  <c r="CH142" i="39" s="1"/>
  <c r="CG122" i="38"/>
  <c r="CG144" i="38" s="1"/>
  <c r="CG72" i="38"/>
  <c r="CG73" i="38"/>
  <c r="CG123" i="38"/>
  <c r="CG145" i="38" s="1"/>
  <c r="CF72" i="39"/>
  <c r="CF122" i="39"/>
  <c r="CF144" i="39" s="1"/>
  <c r="CG123" i="39"/>
  <c r="CG145" i="39" s="1"/>
  <c r="CG73" i="39"/>
  <c r="CF78" i="38"/>
  <c r="CF128" i="38"/>
  <c r="CF150" i="38" s="1"/>
  <c r="CF122" i="16"/>
  <c r="CF144" i="16" s="1"/>
  <c r="CF72" i="16"/>
  <c r="CI336" i="31"/>
  <c r="CH354" i="31"/>
  <c r="CH260" i="32"/>
  <c r="CG278" i="32"/>
  <c r="CH50" i="38" s="1"/>
  <c r="CG56" i="39"/>
  <c r="CG67" i="39"/>
  <c r="CG117" i="39"/>
  <c r="CG139" i="39" s="1"/>
  <c r="CG66" i="38"/>
  <c r="CG55" i="38"/>
  <c r="CG116" i="38"/>
  <c r="CG138" i="38" s="1"/>
  <c r="CG400" i="32"/>
  <c r="CF418" i="32"/>
  <c r="CG50" i="39" s="1"/>
  <c r="CG69" i="39"/>
  <c r="CG119" i="39"/>
  <c r="CG141" i="39" s="1"/>
  <c r="CH347" i="30"/>
  <c r="CI40" i="39" s="1"/>
  <c r="CI329" i="30"/>
  <c r="CH408" i="30"/>
  <c r="CI42" i="39" s="1"/>
  <c r="CI120" i="31"/>
  <c r="CH138" i="31"/>
  <c r="CG69" i="38"/>
  <c r="CG119" i="38"/>
  <c r="CG141" i="38" s="1"/>
  <c r="CF79" i="38"/>
  <c r="CF129" i="38"/>
  <c r="CF151" i="38" s="1"/>
  <c r="CG120" i="32"/>
  <c r="CF138" i="32"/>
  <c r="CG50" i="16" s="1"/>
  <c r="CH53" i="38"/>
  <c r="CH64" i="38"/>
  <c r="CH114" i="38"/>
  <c r="CH136" i="38" s="1"/>
  <c r="CH62" i="39"/>
  <c r="CH46" i="39"/>
  <c r="CH47" i="39"/>
  <c r="CH112" i="39"/>
  <c r="CH134" i="39" s="1"/>
  <c r="CH41" i="39"/>
  <c r="CH45" i="39"/>
  <c r="CH44" i="39"/>
  <c r="CH43" i="39"/>
  <c r="CH48" i="16"/>
  <c r="CG75" i="38"/>
  <c r="CG125" i="38"/>
  <c r="CG147" i="38" s="1"/>
  <c r="CF74" i="39"/>
  <c r="CF124" i="39"/>
  <c r="CF146" i="39" s="1"/>
  <c r="CG68" i="38"/>
  <c r="CG118" i="38"/>
  <c r="CG140" i="38" s="1"/>
  <c r="CG57" i="38"/>
  <c r="CG74" i="32"/>
  <c r="CH49" i="16" s="1"/>
  <c r="CH56" i="32"/>
  <c r="CG75" i="16"/>
  <c r="CG125" i="16"/>
  <c r="CG147" i="16" s="1"/>
  <c r="CF354" i="32"/>
  <c r="CG49" i="39" s="1"/>
  <c r="CG336" i="32"/>
  <c r="CF76" i="38"/>
  <c r="CF126" i="38"/>
  <c r="CF148" i="38" s="1"/>
  <c r="CI400" i="31"/>
  <c r="CH418" i="31"/>
  <c r="CH114" i="39"/>
  <c r="CH136" i="39" s="1"/>
  <c r="CH53" i="39"/>
  <c r="CH64" i="39"/>
  <c r="CF77" i="38"/>
  <c r="CF127" i="38"/>
  <c r="CF149" i="38" s="1"/>
  <c r="CG68" i="39"/>
  <c r="CG118" i="39"/>
  <c r="CG140" i="39" s="1"/>
  <c r="CG57" i="39"/>
  <c r="CH210" i="30"/>
  <c r="CI40" i="38" s="1"/>
  <c r="CI192" i="30"/>
  <c r="CH271" i="30"/>
  <c r="CI42" i="38" s="1"/>
  <c r="CI56" i="31"/>
  <c r="CH74" i="31"/>
  <c r="CI48" i="16" s="1"/>
  <c r="CH48" i="38"/>
  <c r="CG121" i="16"/>
  <c r="CG143" i="16" s="1"/>
  <c r="CG71" i="16"/>
  <c r="CF121" i="39"/>
  <c r="CF143" i="39" s="1"/>
  <c r="CF71" i="39"/>
  <c r="CF74" i="38"/>
  <c r="CF124" i="38"/>
  <c r="CF146" i="38" s="1"/>
  <c r="CH210" i="33"/>
  <c r="CG228" i="33"/>
  <c r="CH51" i="39" s="1"/>
  <c r="CG55" i="39"/>
  <c r="CG66" i="39"/>
  <c r="CG116" i="39"/>
  <c r="CG138" i="39" s="1"/>
  <c r="CF78" i="39"/>
  <c r="CF128" i="39"/>
  <c r="CF150" i="39" s="1"/>
  <c r="CG54" i="39"/>
  <c r="CG65" i="39"/>
  <c r="CG115" i="39"/>
  <c r="CG137" i="39" s="1"/>
  <c r="CH112" i="38"/>
  <c r="CH134" i="38" s="1"/>
  <c r="CH45" i="38"/>
  <c r="CH47" i="38"/>
  <c r="CH46" i="38"/>
  <c r="CH62" i="38"/>
  <c r="CH43" i="38"/>
  <c r="CH44" i="38"/>
  <c r="CH41" i="38"/>
  <c r="CG120" i="39"/>
  <c r="CG142" i="39" s="1"/>
  <c r="CG70" i="39"/>
  <c r="CF79" i="39"/>
  <c r="CF129" i="39"/>
  <c r="CF151" i="39" s="1"/>
  <c r="CI196" i="31"/>
  <c r="CH214" i="31"/>
  <c r="CG54" i="38"/>
  <c r="CG65" i="38"/>
  <c r="CG115" i="38"/>
  <c r="CG137" i="38" s="1"/>
  <c r="CG73" i="16"/>
  <c r="CG123" i="16"/>
  <c r="CG145" i="16" s="1"/>
  <c r="CF126" i="39"/>
  <c r="CF148" i="39" s="1"/>
  <c r="CF76" i="39"/>
  <c r="CI48" i="38" l="1"/>
  <c r="CH118" i="39"/>
  <c r="CH140" i="39" s="1"/>
  <c r="CH57" i="39"/>
  <c r="CH68" i="39"/>
  <c r="CG127" i="39"/>
  <c r="CG149" i="39" s="1"/>
  <c r="CG77" i="39"/>
  <c r="CJ400" i="31"/>
  <c r="CI418" i="31"/>
  <c r="CH121" i="16"/>
  <c r="CH143" i="16" s="1"/>
  <c r="CH71" i="16"/>
  <c r="CH120" i="16"/>
  <c r="CH142" i="16" s="1"/>
  <c r="CH70" i="16"/>
  <c r="CG128" i="39"/>
  <c r="CG150" i="39" s="1"/>
  <c r="CG78" i="39"/>
  <c r="CI56" i="33"/>
  <c r="CH74" i="33"/>
  <c r="CI51" i="16" s="1"/>
  <c r="CH74" i="32"/>
  <c r="CI49" i="16" s="1"/>
  <c r="CI56" i="32"/>
  <c r="CH73" i="39"/>
  <c r="CH123" i="39"/>
  <c r="CH145" i="39" s="1"/>
  <c r="CH120" i="38"/>
  <c r="CH142" i="38" s="1"/>
  <c r="CH70" i="38"/>
  <c r="CG129" i="38"/>
  <c r="CG151" i="38" s="1"/>
  <c r="CG79" i="38"/>
  <c r="CH115" i="39"/>
  <c r="CH137" i="39" s="1"/>
  <c r="CH65" i="39"/>
  <c r="CH54" i="39"/>
  <c r="CG122" i="39"/>
  <c r="CG144" i="39" s="1"/>
  <c r="CG72" i="39"/>
  <c r="CH122" i="38"/>
  <c r="CH144" i="38" s="1"/>
  <c r="CH72" i="38"/>
  <c r="CI134" i="30"/>
  <c r="CJ42" i="16" s="1"/>
  <c r="CJ55" i="30"/>
  <c r="CJ260" i="31"/>
  <c r="CI278" i="31"/>
  <c r="CH67" i="38"/>
  <c r="CH117" i="38"/>
  <c r="CH139" i="38" s="1"/>
  <c r="CH56" i="38"/>
  <c r="CG126" i="38"/>
  <c r="CG148" i="38" s="1"/>
  <c r="CG76" i="38"/>
  <c r="CH400" i="32"/>
  <c r="CG418" i="32"/>
  <c r="CH50" i="39" s="1"/>
  <c r="CI260" i="32"/>
  <c r="CH278" i="32"/>
  <c r="CI50" i="38" s="1"/>
  <c r="CG124" i="38"/>
  <c r="CG146" i="38" s="1"/>
  <c r="CG74" i="38"/>
  <c r="CI53" i="16"/>
  <c r="CI64" i="16"/>
  <c r="CI114" i="16"/>
  <c r="CI136" i="16" s="1"/>
  <c r="CH123" i="38"/>
  <c r="CH145" i="38" s="1"/>
  <c r="CH73" i="38"/>
  <c r="CH123" i="16"/>
  <c r="CH145" i="16" s="1"/>
  <c r="CH73" i="16"/>
  <c r="CH113" i="38"/>
  <c r="CH135" i="38" s="1"/>
  <c r="CH63" i="38"/>
  <c r="CH52" i="38"/>
  <c r="CH116" i="39"/>
  <c r="CH138" i="39" s="1"/>
  <c r="CH55" i="39"/>
  <c r="CH66" i="39"/>
  <c r="CG354" i="32"/>
  <c r="CH49" i="39" s="1"/>
  <c r="CH336" i="32"/>
  <c r="CH56" i="39"/>
  <c r="CH67" i="39"/>
  <c r="CH117" i="39"/>
  <c r="CH139" i="39" s="1"/>
  <c r="CH75" i="38"/>
  <c r="CH125" i="38"/>
  <c r="CH147" i="38" s="1"/>
  <c r="CJ120" i="31"/>
  <c r="CI138" i="31"/>
  <c r="CI48" i="39"/>
  <c r="CG214" i="32"/>
  <c r="CH49" i="38" s="1"/>
  <c r="CH196" i="32"/>
  <c r="CI133" i="33"/>
  <c r="CH151" i="33"/>
  <c r="CI51" i="38" s="1"/>
  <c r="CG79" i="39"/>
  <c r="CG129" i="39"/>
  <c r="CG151" i="39" s="1"/>
  <c r="CI120" i="16"/>
  <c r="CI142" i="16" s="1"/>
  <c r="CI70" i="16"/>
  <c r="CG126" i="39"/>
  <c r="CG148" i="39" s="1"/>
  <c r="CG76" i="39"/>
  <c r="CG71" i="39"/>
  <c r="CG121" i="39"/>
  <c r="CG143" i="39" s="1"/>
  <c r="CH52" i="39"/>
  <c r="CH63" i="39"/>
  <c r="CH113" i="39"/>
  <c r="CH135" i="39" s="1"/>
  <c r="CG122" i="16"/>
  <c r="CG144" i="16" s="1"/>
  <c r="CG72" i="16"/>
  <c r="CI53" i="39"/>
  <c r="CI114" i="39"/>
  <c r="CI136" i="39" s="1"/>
  <c r="CI64" i="39"/>
  <c r="CG77" i="38"/>
  <c r="CG127" i="38"/>
  <c r="CG149" i="38" s="1"/>
  <c r="CJ336" i="31"/>
  <c r="CI354" i="31"/>
  <c r="CG121" i="38"/>
  <c r="CG143" i="38" s="1"/>
  <c r="CG71" i="38"/>
  <c r="CG124" i="39"/>
  <c r="CG146" i="39" s="1"/>
  <c r="CG74" i="39"/>
  <c r="CH66" i="38"/>
  <c r="CH55" i="38"/>
  <c r="CH116" i="38"/>
  <c r="CH138" i="38" s="1"/>
  <c r="CJ56" i="31"/>
  <c r="CI74" i="31"/>
  <c r="CJ196" i="31"/>
  <c r="CI214" i="31"/>
  <c r="CJ48" i="38" s="1"/>
  <c r="CH57" i="38"/>
  <c r="CH68" i="38"/>
  <c r="CH118" i="38"/>
  <c r="CH140" i="38" s="1"/>
  <c r="CI210" i="30"/>
  <c r="CJ40" i="38" s="1"/>
  <c r="CJ192" i="30"/>
  <c r="CI271" i="30"/>
  <c r="CJ42" i="38" s="1"/>
  <c r="CH75" i="39"/>
  <c r="CH125" i="39"/>
  <c r="CH147" i="39" s="1"/>
  <c r="CH120" i="32"/>
  <c r="CG138" i="32"/>
  <c r="CH50" i="16" s="1"/>
  <c r="CI408" i="30"/>
  <c r="CJ42" i="39" s="1"/>
  <c r="CJ329" i="30"/>
  <c r="CI347" i="30"/>
  <c r="CJ40" i="39" s="1"/>
  <c r="CH125" i="16"/>
  <c r="CH147" i="16" s="1"/>
  <c r="CH75" i="16"/>
  <c r="CG128" i="38"/>
  <c r="CG150" i="38" s="1"/>
  <c r="CG78" i="38"/>
  <c r="CI210" i="33"/>
  <c r="CH228" i="33"/>
  <c r="CI51" i="39" s="1"/>
  <c r="CI120" i="38"/>
  <c r="CI142" i="38" s="1"/>
  <c r="CI70" i="38"/>
  <c r="CH54" i="38"/>
  <c r="CH115" i="38"/>
  <c r="CH137" i="38" s="1"/>
  <c r="CH65" i="38"/>
  <c r="CI64" i="38"/>
  <c r="CI53" i="38"/>
  <c r="CI114" i="38"/>
  <c r="CI136" i="38" s="1"/>
  <c r="CH69" i="38"/>
  <c r="CH119" i="38"/>
  <c r="CH141" i="38" s="1"/>
  <c r="CI112" i="38"/>
  <c r="CI134" i="38" s="1"/>
  <c r="CI41" i="38"/>
  <c r="CI46" i="38"/>
  <c r="CI44" i="38"/>
  <c r="CI45" i="38"/>
  <c r="CI43" i="38"/>
  <c r="CI62" i="38"/>
  <c r="CI47" i="38"/>
  <c r="CH69" i="39"/>
  <c r="CH119" i="39"/>
  <c r="CH141" i="39" s="1"/>
  <c r="CI62" i="39"/>
  <c r="CI43" i="39"/>
  <c r="CI47" i="39"/>
  <c r="CI45" i="39"/>
  <c r="CI46" i="39"/>
  <c r="CI44" i="39"/>
  <c r="CI41" i="39"/>
  <c r="CI112" i="39"/>
  <c r="CI134" i="39" s="1"/>
  <c r="CJ48" i="39" l="1"/>
  <c r="CJ48" i="16"/>
  <c r="CI123" i="38"/>
  <c r="CI145" i="38" s="1"/>
  <c r="CI73" i="38"/>
  <c r="CJ133" i="33"/>
  <c r="CI151" i="33"/>
  <c r="CJ51" i="38" s="1"/>
  <c r="CH74" i="38"/>
  <c r="CH124" i="38"/>
  <c r="CH146" i="38" s="1"/>
  <c r="CJ64" i="16"/>
  <c r="CJ114" i="16"/>
  <c r="CJ136" i="16" s="1"/>
  <c r="CJ53" i="16"/>
  <c r="CI123" i="16"/>
  <c r="CI145" i="16" s="1"/>
  <c r="CI73" i="16"/>
  <c r="CH129" i="38"/>
  <c r="CH151" i="38" s="1"/>
  <c r="CH79" i="38"/>
  <c r="CI71" i="16"/>
  <c r="CI121" i="16"/>
  <c r="CI143" i="16" s="1"/>
  <c r="CK196" i="31"/>
  <c r="CJ214" i="31"/>
  <c r="CI75" i="39"/>
  <c r="CI125" i="39"/>
  <c r="CI147" i="39" s="1"/>
  <c r="CH214" i="32"/>
  <c r="CI49" i="38" s="1"/>
  <c r="CI196" i="32"/>
  <c r="CI75" i="16"/>
  <c r="CI125" i="16"/>
  <c r="CI147" i="16" s="1"/>
  <c r="CJ56" i="33"/>
  <c r="CI74" i="33"/>
  <c r="CJ51" i="16" s="1"/>
  <c r="CK400" i="31"/>
  <c r="CJ418" i="31"/>
  <c r="CI57" i="38"/>
  <c r="CI68" i="38"/>
  <c r="CI118" i="38"/>
  <c r="CI140" i="38" s="1"/>
  <c r="CJ53" i="38"/>
  <c r="CJ64" i="38"/>
  <c r="CJ114" i="38"/>
  <c r="CJ136" i="38" s="1"/>
  <c r="CJ120" i="16"/>
  <c r="CJ142" i="16" s="1"/>
  <c r="CJ70" i="16"/>
  <c r="CH71" i="38"/>
  <c r="CH121" i="38"/>
  <c r="CH143" i="38" s="1"/>
  <c r="CH78" i="39"/>
  <c r="CH128" i="39"/>
  <c r="CH150" i="39" s="1"/>
  <c r="CH78" i="38"/>
  <c r="CH128" i="38"/>
  <c r="CH150" i="38" s="1"/>
  <c r="CI120" i="32"/>
  <c r="CH138" i="32"/>
  <c r="CI50" i="16" s="1"/>
  <c r="CI400" i="32"/>
  <c r="CH418" i="32"/>
  <c r="CI50" i="39" s="1"/>
  <c r="CJ45" i="39"/>
  <c r="CJ47" i="39"/>
  <c r="CJ112" i="39"/>
  <c r="CJ134" i="39" s="1"/>
  <c r="CJ41" i="39"/>
  <c r="CJ62" i="39"/>
  <c r="CJ43" i="39"/>
  <c r="CJ44" i="39"/>
  <c r="CJ46" i="39"/>
  <c r="CJ210" i="30"/>
  <c r="CK40" i="38" s="1"/>
  <c r="CK192" i="30"/>
  <c r="CJ271" i="30"/>
  <c r="CK42" i="38" s="1"/>
  <c r="CK56" i="31"/>
  <c r="CJ74" i="31"/>
  <c r="CJ120" i="39"/>
  <c r="CJ142" i="39" s="1"/>
  <c r="CJ70" i="39"/>
  <c r="CI120" i="39"/>
  <c r="CI142" i="39" s="1"/>
  <c r="CI70" i="39"/>
  <c r="CH354" i="32"/>
  <c r="CI49" i="39" s="1"/>
  <c r="CI336" i="32"/>
  <c r="CI116" i="38"/>
  <c r="CI138" i="38" s="1"/>
  <c r="CI55" i="38"/>
  <c r="CI66" i="38"/>
  <c r="CJ70" i="38"/>
  <c r="CJ120" i="38"/>
  <c r="CJ142" i="38" s="1"/>
  <c r="CI68" i="39"/>
  <c r="CI118" i="39"/>
  <c r="CI140" i="39" s="1"/>
  <c r="CI57" i="39"/>
  <c r="CJ347" i="30"/>
  <c r="CK40" i="39" s="1"/>
  <c r="CK329" i="30"/>
  <c r="CJ408" i="30"/>
  <c r="CK42" i="39" s="1"/>
  <c r="CJ43" i="38"/>
  <c r="CJ47" i="38"/>
  <c r="CJ45" i="38"/>
  <c r="CJ112" i="38"/>
  <c r="CJ134" i="38" s="1"/>
  <c r="CJ44" i="38"/>
  <c r="CJ41" i="38"/>
  <c r="CJ62" i="38"/>
  <c r="CJ46" i="38"/>
  <c r="CK336" i="31"/>
  <c r="CJ354" i="31"/>
  <c r="CK48" i="39" s="1"/>
  <c r="CH71" i="39"/>
  <c r="CH121" i="39"/>
  <c r="CH143" i="39" s="1"/>
  <c r="CI122" i="38"/>
  <c r="CI144" i="38" s="1"/>
  <c r="CI72" i="38"/>
  <c r="CI65" i="39"/>
  <c r="CI54" i="39"/>
  <c r="CI115" i="39"/>
  <c r="CI137" i="39" s="1"/>
  <c r="CI63" i="39"/>
  <c r="CI113" i="39"/>
  <c r="CI135" i="39" s="1"/>
  <c r="CI52" i="39"/>
  <c r="CH126" i="38"/>
  <c r="CH148" i="38" s="1"/>
  <c r="CH76" i="38"/>
  <c r="CI116" i="39"/>
  <c r="CI138" i="39" s="1"/>
  <c r="CI66" i="39"/>
  <c r="CI55" i="39"/>
  <c r="CJ64" i="39"/>
  <c r="CJ114" i="39"/>
  <c r="CJ136" i="39" s="1"/>
  <c r="CJ53" i="39"/>
  <c r="CH77" i="38"/>
  <c r="CH127" i="38"/>
  <c r="CH149" i="38" s="1"/>
  <c r="CK120" i="31"/>
  <c r="CJ138" i="31"/>
  <c r="CJ260" i="32"/>
  <c r="CI278" i="32"/>
  <c r="CJ50" i="38" s="1"/>
  <c r="CH76" i="39"/>
  <c r="CH126" i="39"/>
  <c r="CH148" i="39" s="1"/>
  <c r="CH129" i="39"/>
  <c r="CH151" i="39" s="1"/>
  <c r="CH79" i="39"/>
  <c r="CJ134" i="30"/>
  <c r="CK42" i="16" s="1"/>
  <c r="CK55" i="30"/>
  <c r="CI52" i="38"/>
  <c r="CI63" i="38"/>
  <c r="CI113" i="38"/>
  <c r="CI135" i="38" s="1"/>
  <c r="CI119" i="38"/>
  <c r="CI141" i="38" s="1"/>
  <c r="CI69" i="38"/>
  <c r="CI56" i="39"/>
  <c r="CI67" i="39"/>
  <c r="CI117" i="39"/>
  <c r="CI139" i="39" s="1"/>
  <c r="CI65" i="38"/>
  <c r="CI115" i="38"/>
  <c r="CI137" i="38" s="1"/>
  <c r="CI54" i="38"/>
  <c r="CI123" i="39"/>
  <c r="CI145" i="39" s="1"/>
  <c r="CI73" i="39"/>
  <c r="CI119" i="39"/>
  <c r="CI141" i="39" s="1"/>
  <c r="CI69" i="39"/>
  <c r="CI56" i="38"/>
  <c r="CI117" i="38"/>
  <c r="CI139" i="38" s="1"/>
  <c r="CI67" i="38"/>
  <c r="CI75" i="38"/>
  <c r="CI125" i="38"/>
  <c r="CI147" i="38" s="1"/>
  <c r="CJ210" i="33"/>
  <c r="CI228" i="33"/>
  <c r="CJ51" i="39" s="1"/>
  <c r="CH122" i="16"/>
  <c r="CH144" i="16" s="1"/>
  <c r="CH72" i="16"/>
  <c r="CH74" i="39"/>
  <c r="CH124" i="39"/>
  <c r="CH146" i="39" s="1"/>
  <c r="CH77" i="39"/>
  <c r="CH127" i="39"/>
  <c r="CH149" i="39" s="1"/>
  <c r="CH122" i="39"/>
  <c r="CH144" i="39" s="1"/>
  <c r="CH72" i="39"/>
  <c r="CK260" i="31"/>
  <c r="CJ278" i="31"/>
  <c r="CI74" i="32"/>
  <c r="CJ49" i="16" s="1"/>
  <c r="CJ56" i="32"/>
  <c r="CK210" i="33" l="1"/>
  <c r="CJ228" i="33"/>
  <c r="CK51" i="39" s="1"/>
  <c r="CL196" i="31"/>
  <c r="CK214" i="31"/>
  <c r="CJ75" i="39"/>
  <c r="CJ125" i="39"/>
  <c r="CJ147" i="39" s="1"/>
  <c r="CI74" i="39"/>
  <c r="CI124" i="39"/>
  <c r="CI146" i="39" s="1"/>
  <c r="CI71" i="39"/>
  <c r="CI121" i="39"/>
  <c r="CI143" i="39" s="1"/>
  <c r="CK271" i="30"/>
  <c r="CL42" i="38" s="1"/>
  <c r="CL192" i="30"/>
  <c r="CK210" i="30"/>
  <c r="CL40" i="38" s="1"/>
  <c r="CJ69" i="39"/>
  <c r="CJ119" i="39"/>
  <c r="CJ141" i="39" s="1"/>
  <c r="CJ125" i="38"/>
  <c r="CJ147" i="38" s="1"/>
  <c r="CJ75" i="38"/>
  <c r="CI354" i="32"/>
  <c r="CJ49" i="39" s="1"/>
  <c r="CJ336" i="32"/>
  <c r="CI126" i="38"/>
  <c r="CI148" i="38" s="1"/>
  <c r="CI76" i="38"/>
  <c r="CJ56" i="38"/>
  <c r="CJ67" i="38"/>
  <c r="CJ117" i="38"/>
  <c r="CJ139" i="38" s="1"/>
  <c r="CK45" i="38"/>
  <c r="CK43" i="38"/>
  <c r="CK41" i="38"/>
  <c r="CK46" i="38"/>
  <c r="CK47" i="38"/>
  <c r="CK44" i="38"/>
  <c r="CK62" i="38"/>
  <c r="CK112" i="38"/>
  <c r="CK134" i="38" s="1"/>
  <c r="CJ67" i="39"/>
  <c r="CJ56" i="39"/>
  <c r="CJ117" i="39"/>
  <c r="CJ139" i="39" s="1"/>
  <c r="CJ74" i="32"/>
  <c r="CK49" i="16" s="1"/>
  <c r="CK56" i="32"/>
  <c r="CJ122" i="38"/>
  <c r="CJ144" i="38" s="1"/>
  <c r="CJ72" i="38"/>
  <c r="CK70" i="39"/>
  <c r="CK120" i="39"/>
  <c r="CK142" i="39" s="1"/>
  <c r="CJ69" i="38"/>
  <c r="CJ119" i="38"/>
  <c r="CJ141" i="38" s="1"/>
  <c r="CJ68" i="39"/>
  <c r="CJ118" i="39"/>
  <c r="CJ140" i="39" s="1"/>
  <c r="CJ57" i="39"/>
  <c r="CI122" i="39"/>
  <c r="CI144" i="39" s="1"/>
  <c r="CI72" i="39"/>
  <c r="CI214" i="32"/>
  <c r="CJ49" i="38" s="1"/>
  <c r="CJ196" i="32"/>
  <c r="CK64" i="38"/>
  <c r="CK53" i="38"/>
  <c r="CK114" i="38"/>
  <c r="CK136" i="38" s="1"/>
  <c r="CJ71" i="16"/>
  <c r="CJ121" i="16"/>
  <c r="CJ143" i="16" s="1"/>
  <c r="CI124" i="38"/>
  <c r="CI146" i="38" s="1"/>
  <c r="CI74" i="38"/>
  <c r="CK260" i="32"/>
  <c r="CJ278" i="32"/>
  <c r="CK50" i="38" s="1"/>
  <c r="CI127" i="39"/>
  <c r="CI149" i="39" s="1"/>
  <c r="CI77" i="39"/>
  <c r="CL336" i="31"/>
  <c r="CK354" i="31"/>
  <c r="CJ54" i="38"/>
  <c r="CJ65" i="38"/>
  <c r="CJ115" i="38"/>
  <c r="CJ137" i="38" s="1"/>
  <c r="CJ55" i="39"/>
  <c r="CJ66" i="39"/>
  <c r="CJ116" i="39"/>
  <c r="CJ138" i="39" s="1"/>
  <c r="CJ400" i="32"/>
  <c r="CI418" i="32"/>
  <c r="CJ50" i="39" s="1"/>
  <c r="CI79" i="38"/>
  <c r="CI129" i="38"/>
  <c r="CI151" i="38" s="1"/>
  <c r="CI71" i="38"/>
  <c r="CI121" i="38"/>
  <c r="CI143" i="38" s="1"/>
  <c r="CJ123" i="38"/>
  <c r="CJ145" i="38" s="1"/>
  <c r="CJ73" i="38"/>
  <c r="CI129" i="39"/>
  <c r="CI151" i="39" s="1"/>
  <c r="CI79" i="39"/>
  <c r="CI78" i="38"/>
  <c r="CI128" i="38"/>
  <c r="CI150" i="38" s="1"/>
  <c r="CK134" i="30"/>
  <c r="CL42" i="16" s="1"/>
  <c r="CL55" i="30"/>
  <c r="CI76" i="39"/>
  <c r="CI126" i="39"/>
  <c r="CI148" i="39" s="1"/>
  <c r="CJ57" i="38"/>
  <c r="CJ68" i="38"/>
  <c r="CJ118" i="38"/>
  <c r="CJ140" i="38" s="1"/>
  <c r="CK53" i="39"/>
  <c r="CK114" i="39"/>
  <c r="CK136" i="39" s="1"/>
  <c r="CK64" i="39"/>
  <c r="CJ54" i="39"/>
  <c r="CJ115" i="39"/>
  <c r="CJ137" i="39" s="1"/>
  <c r="CJ65" i="39"/>
  <c r="CI122" i="16"/>
  <c r="CI144" i="16" s="1"/>
  <c r="CI72" i="16"/>
  <c r="CK133" i="33"/>
  <c r="CJ151" i="33"/>
  <c r="CK51" i="38" s="1"/>
  <c r="CK56" i="33"/>
  <c r="CJ74" i="33"/>
  <c r="CK51" i="16" s="1"/>
  <c r="CK64" i="16"/>
  <c r="CK53" i="16"/>
  <c r="CK114" i="16"/>
  <c r="CK136" i="16" s="1"/>
  <c r="CL120" i="31"/>
  <c r="CK138" i="31"/>
  <c r="CK347" i="30"/>
  <c r="CL40" i="39" s="1"/>
  <c r="CL329" i="30"/>
  <c r="CK408" i="30"/>
  <c r="CL42" i="39" s="1"/>
  <c r="CI127" i="38"/>
  <c r="CI149" i="38" s="1"/>
  <c r="CI77" i="38"/>
  <c r="CK48" i="16"/>
  <c r="CJ120" i="32"/>
  <c r="CI138" i="32"/>
  <c r="CJ50" i="16" s="1"/>
  <c r="CL400" i="31"/>
  <c r="CK418" i="31"/>
  <c r="CJ116" i="38"/>
  <c r="CJ138" i="38" s="1"/>
  <c r="CJ66" i="38"/>
  <c r="CJ55" i="38"/>
  <c r="CL260" i="31"/>
  <c r="CK278" i="31"/>
  <c r="CJ123" i="39"/>
  <c r="CJ145" i="39" s="1"/>
  <c r="CJ73" i="39"/>
  <c r="CI128" i="39"/>
  <c r="CI150" i="39" s="1"/>
  <c r="CI78" i="39"/>
  <c r="CJ113" i="38"/>
  <c r="CJ135" i="38" s="1"/>
  <c r="CJ63" i="38"/>
  <c r="CJ52" i="38"/>
  <c r="CK46" i="39"/>
  <c r="CK41" i="39"/>
  <c r="CK62" i="39"/>
  <c r="CK43" i="39"/>
  <c r="CK112" i="39"/>
  <c r="CK134" i="39" s="1"/>
  <c r="CK44" i="39"/>
  <c r="CK47" i="39"/>
  <c r="CK45" i="39"/>
  <c r="CL56" i="31"/>
  <c r="CK74" i="31"/>
  <c r="CL48" i="16" s="1"/>
  <c r="CJ113" i="39"/>
  <c r="CJ135" i="39" s="1"/>
  <c r="CJ52" i="39"/>
  <c r="CJ63" i="39"/>
  <c r="CJ123" i="16"/>
  <c r="CJ145" i="16" s="1"/>
  <c r="CJ73" i="16"/>
  <c r="CK48" i="38"/>
  <c r="CJ75" i="16"/>
  <c r="CJ125" i="16"/>
  <c r="CJ147" i="16" s="1"/>
  <c r="CK57" i="39" l="1"/>
  <c r="CK68" i="39"/>
  <c r="CK118" i="39"/>
  <c r="CK140" i="39" s="1"/>
  <c r="CJ76" i="38"/>
  <c r="CJ126" i="38"/>
  <c r="CJ148" i="38" s="1"/>
  <c r="CK70" i="38"/>
  <c r="CK120" i="38"/>
  <c r="CK142" i="38" s="1"/>
  <c r="CK56" i="39"/>
  <c r="CK117" i="39"/>
  <c r="CK139" i="39" s="1"/>
  <c r="CK67" i="39"/>
  <c r="CJ74" i="38"/>
  <c r="CJ124" i="38"/>
  <c r="CJ146" i="38" s="1"/>
  <c r="CM260" i="31"/>
  <c r="CL278" i="31"/>
  <c r="CK70" i="16"/>
  <c r="CK120" i="16"/>
  <c r="CK142" i="16" s="1"/>
  <c r="CJ122" i="39"/>
  <c r="CJ144" i="39" s="1"/>
  <c r="CJ72" i="39"/>
  <c r="CL48" i="39"/>
  <c r="CK119" i="39"/>
  <c r="CK141" i="39" s="1"/>
  <c r="CK69" i="39"/>
  <c r="CJ127" i="38"/>
  <c r="CJ149" i="38" s="1"/>
  <c r="CJ77" i="38"/>
  <c r="CK125" i="16"/>
  <c r="CK147" i="16" s="1"/>
  <c r="CK75" i="16"/>
  <c r="CJ79" i="38"/>
  <c r="CJ129" i="38"/>
  <c r="CJ151" i="38" s="1"/>
  <c r="CK400" i="32"/>
  <c r="CJ418" i="32"/>
  <c r="CK50" i="39" s="1"/>
  <c r="CM336" i="31"/>
  <c r="CL354" i="31"/>
  <c r="CJ79" i="39"/>
  <c r="CJ129" i="39"/>
  <c r="CJ151" i="39" s="1"/>
  <c r="CK55" i="38"/>
  <c r="CK66" i="38"/>
  <c r="CK116" i="38"/>
  <c r="CK138" i="38" s="1"/>
  <c r="CJ128" i="38"/>
  <c r="CJ150" i="38" s="1"/>
  <c r="CJ78" i="38"/>
  <c r="CM56" i="31"/>
  <c r="CL74" i="31"/>
  <c r="CM48" i="16" s="1"/>
  <c r="CK66" i="39"/>
  <c r="CK116" i="39"/>
  <c r="CK138" i="39" s="1"/>
  <c r="CK55" i="39"/>
  <c r="CK74" i="32"/>
  <c r="CL49" i="16" s="1"/>
  <c r="CL56" i="32"/>
  <c r="CK69" i="38"/>
  <c r="CK119" i="38"/>
  <c r="CK141" i="38" s="1"/>
  <c r="CL45" i="38"/>
  <c r="CL47" i="38"/>
  <c r="CL43" i="38"/>
  <c r="CL44" i="38"/>
  <c r="CL112" i="38"/>
  <c r="CL134" i="38" s="1"/>
  <c r="CL41" i="38"/>
  <c r="CL62" i="38"/>
  <c r="CL46" i="38"/>
  <c r="CM120" i="31"/>
  <c r="CL138" i="31"/>
  <c r="CL114" i="39"/>
  <c r="CL136" i="39" s="1"/>
  <c r="CL64" i="39"/>
  <c r="CL53" i="39"/>
  <c r="CK73" i="16"/>
  <c r="CK123" i="16"/>
  <c r="CK145" i="16" s="1"/>
  <c r="CJ126" i="39"/>
  <c r="CJ148" i="39" s="1"/>
  <c r="CJ76" i="39"/>
  <c r="CK75" i="38"/>
  <c r="CK125" i="38"/>
  <c r="CK147" i="38" s="1"/>
  <c r="CK71" i="16"/>
  <c r="CK121" i="16"/>
  <c r="CK143" i="16" s="1"/>
  <c r="CK68" i="38"/>
  <c r="CK57" i="38"/>
  <c r="CK118" i="38"/>
  <c r="CK140" i="38" s="1"/>
  <c r="CL210" i="30"/>
  <c r="CM40" i="38" s="1"/>
  <c r="CM192" i="30"/>
  <c r="CL271" i="30"/>
  <c r="CM42" i="38" s="1"/>
  <c r="CL48" i="38"/>
  <c r="CK115" i="39"/>
  <c r="CK137" i="39" s="1"/>
  <c r="CK54" i="39"/>
  <c r="CK65" i="39"/>
  <c r="CL347" i="30"/>
  <c r="CM40" i="39" s="1"/>
  <c r="CM329" i="30"/>
  <c r="CL408" i="30"/>
  <c r="CM42" i="39" s="1"/>
  <c r="CL56" i="33"/>
  <c r="CK74" i="33"/>
  <c r="CL51" i="16" s="1"/>
  <c r="CL134" i="30"/>
  <c r="CM42" i="16" s="1"/>
  <c r="CM55" i="30"/>
  <c r="CJ77" i="39"/>
  <c r="CJ127" i="39"/>
  <c r="CJ149" i="39" s="1"/>
  <c r="CK122" i="38"/>
  <c r="CK144" i="38" s="1"/>
  <c r="CK72" i="38"/>
  <c r="CK113" i="38"/>
  <c r="CK135" i="38" s="1"/>
  <c r="CK63" i="38"/>
  <c r="CK52" i="38"/>
  <c r="CJ354" i="32"/>
  <c r="CK49" i="39" s="1"/>
  <c r="CK336" i="32"/>
  <c r="CL64" i="38"/>
  <c r="CL114" i="38"/>
  <c r="CL136" i="38" s="1"/>
  <c r="CL53" i="38"/>
  <c r="CM196" i="31"/>
  <c r="CL214" i="31"/>
  <c r="CJ74" i="39"/>
  <c r="CJ124" i="39"/>
  <c r="CJ146" i="39" s="1"/>
  <c r="CK123" i="38"/>
  <c r="CK145" i="38" s="1"/>
  <c r="CK73" i="38"/>
  <c r="CL53" i="16"/>
  <c r="CL64" i="16"/>
  <c r="CL114" i="16"/>
  <c r="CL136" i="16" s="1"/>
  <c r="CL260" i="32"/>
  <c r="CK278" i="32"/>
  <c r="CL50" i="38" s="1"/>
  <c r="CJ214" i="32"/>
  <c r="CK49" i="38" s="1"/>
  <c r="CK196" i="32"/>
  <c r="CJ78" i="39"/>
  <c r="CJ128" i="39"/>
  <c r="CJ150" i="39" s="1"/>
  <c r="CK65" i="38"/>
  <c r="CK54" i="38"/>
  <c r="CK115" i="38"/>
  <c r="CK137" i="38" s="1"/>
  <c r="CJ71" i="39"/>
  <c r="CJ121" i="39"/>
  <c r="CJ143" i="39" s="1"/>
  <c r="CK123" i="39"/>
  <c r="CK145" i="39" s="1"/>
  <c r="CK73" i="39"/>
  <c r="CK120" i="32"/>
  <c r="CJ138" i="32"/>
  <c r="CK50" i="16" s="1"/>
  <c r="CM400" i="31"/>
  <c r="CL418" i="31"/>
  <c r="CL47" i="39"/>
  <c r="CL44" i="39"/>
  <c r="CL62" i="39"/>
  <c r="CL45" i="39"/>
  <c r="CL112" i="39"/>
  <c r="CL134" i="39" s="1"/>
  <c r="CL43" i="39"/>
  <c r="CL41" i="39"/>
  <c r="CL46" i="39"/>
  <c r="CL120" i="16"/>
  <c r="CL142" i="16" s="1"/>
  <c r="CL70" i="16"/>
  <c r="CK52" i="39"/>
  <c r="CK63" i="39"/>
  <c r="CK113" i="39"/>
  <c r="CK135" i="39" s="1"/>
  <c r="CJ122" i="16"/>
  <c r="CJ144" i="16" s="1"/>
  <c r="CJ72" i="16"/>
  <c r="CL133" i="33"/>
  <c r="CK151" i="33"/>
  <c r="CL51" i="38" s="1"/>
  <c r="CK75" i="39"/>
  <c r="CK125" i="39"/>
  <c r="CK147" i="39" s="1"/>
  <c r="CJ121" i="38"/>
  <c r="CJ143" i="38" s="1"/>
  <c r="CJ71" i="38"/>
  <c r="CK67" i="38"/>
  <c r="CK117" i="38"/>
  <c r="CK139" i="38" s="1"/>
  <c r="CK56" i="38"/>
  <c r="CL210" i="33"/>
  <c r="CK228" i="33"/>
  <c r="CL51" i="39" s="1"/>
  <c r="CM48" i="38" l="1"/>
  <c r="CL120" i="32"/>
  <c r="CK138" i="32"/>
  <c r="CL50" i="16" s="1"/>
  <c r="CM70" i="16"/>
  <c r="CM120" i="16"/>
  <c r="CM142" i="16" s="1"/>
  <c r="CK78" i="39"/>
  <c r="CK128" i="39"/>
  <c r="CK150" i="39" s="1"/>
  <c r="CL56" i="39"/>
  <c r="CL117" i="39"/>
  <c r="CL139" i="39" s="1"/>
  <c r="CL67" i="39"/>
  <c r="CM46" i="39"/>
  <c r="CM44" i="39"/>
  <c r="CM112" i="39"/>
  <c r="CM134" i="39" s="1"/>
  <c r="CM62" i="39"/>
  <c r="CM43" i="39"/>
  <c r="CM47" i="39"/>
  <c r="CM45" i="39"/>
  <c r="CM41" i="39"/>
  <c r="CL57" i="38"/>
  <c r="CL68" i="38"/>
  <c r="CL118" i="38"/>
  <c r="CL140" i="38" s="1"/>
  <c r="CN56" i="31"/>
  <c r="CM74" i="31"/>
  <c r="CM48" i="39"/>
  <c r="CM46" i="38"/>
  <c r="CM45" i="38"/>
  <c r="CM112" i="38"/>
  <c r="CM134" i="38" s="1"/>
  <c r="CM41" i="38"/>
  <c r="CM47" i="38"/>
  <c r="CM62" i="38"/>
  <c r="CM43" i="38"/>
  <c r="CM44" i="38"/>
  <c r="CK124" i="39"/>
  <c r="CK146" i="39" s="1"/>
  <c r="CK74" i="39"/>
  <c r="CK214" i="32"/>
  <c r="CL49" i="38" s="1"/>
  <c r="CL196" i="32"/>
  <c r="CK354" i="32"/>
  <c r="CL49" i="39" s="1"/>
  <c r="CL336" i="32"/>
  <c r="CK79" i="38"/>
  <c r="CK129" i="38"/>
  <c r="CK151" i="38" s="1"/>
  <c r="CN336" i="31"/>
  <c r="CM354" i="31"/>
  <c r="CL75" i="16"/>
  <c r="CL125" i="16"/>
  <c r="CL147" i="16" s="1"/>
  <c r="CK121" i="39"/>
  <c r="CK143" i="39" s="1"/>
  <c r="CK71" i="39"/>
  <c r="CM134" i="30"/>
  <c r="CN42" i="16" s="1"/>
  <c r="CN55" i="30"/>
  <c r="CK126" i="39"/>
  <c r="CK148" i="39" s="1"/>
  <c r="CK76" i="39"/>
  <c r="CL52" i="38"/>
  <c r="CL63" i="38"/>
  <c r="CL113" i="38"/>
  <c r="CL135" i="38" s="1"/>
  <c r="CL74" i="32"/>
  <c r="CM49" i="16" s="1"/>
  <c r="CM56" i="32"/>
  <c r="CK72" i="39"/>
  <c r="CK122" i="39"/>
  <c r="CK144" i="39" s="1"/>
  <c r="CN260" i="31"/>
  <c r="CM278" i="31"/>
  <c r="CL123" i="39"/>
  <c r="CL145" i="39" s="1"/>
  <c r="CL73" i="39"/>
  <c r="CL55" i="39"/>
  <c r="CL66" i="39"/>
  <c r="CL116" i="39"/>
  <c r="CL138" i="39" s="1"/>
  <c r="CM64" i="16"/>
  <c r="CM114" i="16"/>
  <c r="CM136" i="16" s="1"/>
  <c r="CM53" i="16"/>
  <c r="CL75" i="39"/>
  <c r="CL125" i="39"/>
  <c r="CL147" i="39" s="1"/>
  <c r="CL71" i="16"/>
  <c r="CL121" i="16"/>
  <c r="CL143" i="16" s="1"/>
  <c r="CL400" i="32"/>
  <c r="CK418" i="32"/>
  <c r="CL50" i="39" s="1"/>
  <c r="CL67" i="38"/>
  <c r="CL56" i="38"/>
  <c r="CL117" i="38"/>
  <c r="CL139" i="38" s="1"/>
  <c r="CM210" i="33"/>
  <c r="CL228" i="33"/>
  <c r="CM51" i="39" s="1"/>
  <c r="CK128" i="38"/>
  <c r="CK150" i="38" s="1"/>
  <c r="CK78" i="38"/>
  <c r="CM133" i="33"/>
  <c r="CL151" i="33"/>
  <c r="CM51" i="38" s="1"/>
  <c r="CL68" i="39"/>
  <c r="CL118" i="39"/>
  <c r="CL140" i="39" s="1"/>
  <c r="CL57" i="39"/>
  <c r="CM260" i="32"/>
  <c r="CL278" i="32"/>
  <c r="CM50" i="38" s="1"/>
  <c r="CM120" i="38"/>
  <c r="CM142" i="38" s="1"/>
  <c r="CM70" i="38"/>
  <c r="CL123" i="16"/>
  <c r="CL145" i="16" s="1"/>
  <c r="CL73" i="16"/>
  <c r="CL70" i="38"/>
  <c r="CL120" i="38"/>
  <c r="CL142" i="38" s="1"/>
  <c r="CL66" i="38"/>
  <c r="CL116" i="38"/>
  <c r="CL138" i="38" s="1"/>
  <c r="CL55" i="38"/>
  <c r="CK127" i="39"/>
  <c r="CK149" i="39" s="1"/>
  <c r="CK77" i="39"/>
  <c r="CL70" i="39"/>
  <c r="CL120" i="39"/>
  <c r="CL142" i="39" s="1"/>
  <c r="CM347" i="30"/>
  <c r="CN40" i="39" s="1"/>
  <c r="CN329" i="30"/>
  <c r="CM408" i="30"/>
  <c r="CN42" i="39" s="1"/>
  <c r="CL72" i="38"/>
  <c r="CL122" i="38"/>
  <c r="CL144" i="38" s="1"/>
  <c r="CL52" i="39"/>
  <c r="CL113" i="39"/>
  <c r="CL135" i="39" s="1"/>
  <c r="CL63" i="39"/>
  <c r="CN400" i="31"/>
  <c r="CM418" i="31"/>
  <c r="CK76" i="38"/>
  <c r="CK126" i="38"/>
  <c r="CK148" i="38" s="1"/>
  <c r="CN196" i="31"/>
  <c r="CM214" i="31"/>
  <c r="CM56" i="33"/>
  <c r="CL74" i="33"/>
  <c r="CM51" i="16" s="1"/>
  <c r="CM114" i="38"/>
  <c r="CM136" i="38" s="1"/>
  <c r="CM53" i="38"/>
  <c r="CM64" i="38"/>
  <c r="CL115" i="38"/>
  <c r="CL137" i="38" s="1"/>
  <c r="CL54" i="38"/>
  <c r="CL65" i="38"/>
  <c r="CK127" i="38"/>
  <c r="CK149" i="38" s="1"/>
  <c r="CK77" i="38"/>
  <c r="CN120" i="31"/>
  <c r="CM138" i="31"/>
  <c r="CK71" i="38"/>
  <c r="CK121" i="38"/>
  <c r="CK143" i="38" s="1"/>
  <c r="CL73" i="38"/>
  <c r="CL123" i="38"/>
  <c r="CL145" i="38" s="1"/>
  <c r="CL69" i="39"/>
  <c r="CL119" i="39"/>
  <c r="CL141" i="39" s="1"/>
  <c r="CK124" i="38"/>
  <c r="CK146" i="38" s="1"/>
  <c r="CK74" i="38"/>
  <c r="CL65" i="39"/>
  <c r="CL54" i="39"/>
  <c r="CL115" i="39"/>
  <c r="CL137" i="39" s="1"/>
  <c r="CK72" i="16"/>
  <c r="CK122" i="16"/>
  <c r="CK144" i="16" s="1"/>
  <c r="CL125" i="38"/>
  <c r="CL147" i="38" s="1"/>
  <c r="CL75" i="38"/>
  <c r="CM64" i="39"/>
  <c r="CM53" i="39"/>
  <c r="CM114" i="39"/>
  <c r="CM136" i="39" s="1"/>
  <c r="CM210" i="30"/>
  <c r="CN40" i="38" s="1"/>
  <c r="CN192" i="30"/>
  <c r="CM271" i="30"/>
  <c r="CN42" i="38" s="1"/>
  <c r="CL69" i="38"/>
  <c r="CL119" i="38"/>
  <c r="CL141" i="38" s="1"/>
  <c r="CK79" i="39"/>
  <c r="CK129" i="39"/>
  <c r="CK151" i="39" s="1"/>
  <c r="CN48" i="38" l="1"/>
  <c r="CN133" i="33"/>
  <c r="CM151" i="33"/>
  <c r="CN51" i="38" s="1"/>
  <c r="CM57" i="38"/>
  <c r="CM118" i="38"/>
  <c r="CM140" i="38" s="1"/>
  <c r="CM68" i="38"/>
  <c r="CM67" i="39"/>
  <c r="CM117" i="39"/>
  <c r="CM139" i="39" s="1"/>
  <c r="CM56" i="39"/>
  <c r="CL76" i="39"/>
  <c r="CL126" i="39"/>
  <c r="CL148" i="39" s="1"/>
  <c r="CL77" i="38"/>
  <c r="CL127" i="38"/>
  <c r="CL149" i="38" s="1"/>
  <c r="CM400" i="32"/>
  <c r="CL418" i="32"/>
  <c r="CM50" i="39" s="1"/>
  <c r="CN134" i="30"/>
  <c r="CO42" i="16" s="1"/>
  <c r="CO55" i="30"/>
  <c r="CM55" i="38"/>
  <c r="CM116" i="38"/>
  <c r="CM138" i="38" s="1"/>
  <c r="CM66" i="38"/>
  <c r="CM70" i="39"/>
  <c r="CM120" i="39"/>
  <c r="CM142" i="39" s="1"/>
  <c r="CM69" i="39"/>
  <c r="CM119" i="39"/>
  <c r="CM141" i="39" s="1"/>
  <c r="CL78" i="39"/>
  <c r="CL128" i="39"/>
  <c r="CL150" i="39" s="1"/>
  <c r="CM125" i="39"/>
  <c r="CM147" i="39" s="1"/>
  <c r="CM75" i="39"/>
  <c r="CM74" i="32"/>
  <c r="CN49" i="16" s="1"/>
  <c r="CN56" i="32"/>
  <c r="CN64" i="16"/>
  <c r="CN114" i="16"/>
  <c r="CN136" i="16" s="1"/>
  <c r="CN53" i="16"/>
  <c r="CM115" i="38"/>
  <c r="CM137" i="38" s="1"/>
  <c r="CM54" i="38"/>
  <c r="CM65" i="38"/>
  <c r="CN48" i="16"/>
  <c r="CM115" i="39"/>
  <c r="CM137" i="39" s="1"/>
  <c r="CM65" i="39"/>
  <c r="CM54" i="39"/>
  <c r="CO336" i="31"/>
  <c r="CN354" i="31"/>
  <c r="CN260" i="32"/>
  <c r="CM278" i="32"/>
  <c r="CN50" i="38" s="1"/>
  <c r="CM123" i="39"/>
  <c r="CM145" i="39" s="1"/>
  <c r="CM73" i="39"/>
  <c r="CL77" i="39"/>
  <c r="CL127" i="39"/>
  <c r="CL149" i="39" s="1"/>
  <c r="CM71" i="16"/>
  <c r="CM121" i="16"/>
  <c r="CM143" i="16" s="1"/>
  <c r="CL354" i="32"/>
  <c r="CM49" i="39" s="1"/>
  <c r="CM336" i="32"/>
  <c r="CO56" i="31"/>
  <c r="CN74" i="31"/>
  <c r="CO48" i="16" s="1"/>
  <c r="CL72" i="39"/>
  <c r="CL122" i="39"/>
  <c r="CL144" i="39" s="1"/>
  <c r="CM75" i="38"/>
  <c r="CM125" i="38"/>
  <c r="CM147" i="38" s="1"/>
  <c r="CO120" i="31"/>
  <c r="CN138" i="31"/>
  <c r="CN45" i="39"/>
  <c r="CN41" i="39"/>
  <c r="CN62" i="39"/>
  <c r="CN43" i="39"/>
  <c r="CN112" i="39"/>
  <c r="CN134" i="39" s="1"/>
  <c r="CN44" i="39"/>
  <c r="CN47" i="39"/>
  <c r="CN46" i="39"/>
  <c r="CL129" i="39"/>
  <c r="CL151" i="39" s="1"/>
  <c r="CL79" i="39"/>
  <c r="CN210" i="33"/>
  <c r="CM228" i="33"/>
  <c r="CN51" i="39" s="1"/>
  <c r="CL121" i="39"/>
  <c r="CL143" i="39" s="1"/>
  <c r="CL71" i="39"/>
  <c r="CM69" i="38"/>
  <c r="CM119" i="38"/>
  <c r="CM141" i="38" s="1"/>
  <c r="CN41" i="38"/>
  <c r="CN47" i="38"/>
  <c r="CN43" i="38"/>
  <c r="CN112" i="38"/>
  <c r="CN134" i="38" s="1"/>
  <c r="CN46" i="38"/>
  <c r="CN62" i="38"/>
  <c r="CN45" i="38"/>
  <c r="CN44" i="38"/>
  <c r="CO400" i="31"/>
  <c r="CN418" i="31"/>
  <c r="CM123" i="16"/>
  <c r="CM145" i="16" s="1"/>
  <c r="CM73" i="16"/>
  <c r="CL214" i="32"/>
  <c r="CM49" i="38" s="1"/>
  <c r="CM196" i="32"/>
  <c r="CM52" i="38"/>
  <c r="CM63" i="38"/>
  <c r="CM113" i="38"/>
  <c r="CM135" i="38" s="1"/>
  <c r="CM116" i="39"/>
  <c r="CM138" i="39" s="1"/>
  <c r="CM55" i="39"/>
  <c r="CM66" i="39"/>
  <c r="CO196" i="31"/>
  <c r="CN214" i="31"/>
  <c r="CN53" i="39"/>
  <c r="CN64" i="39"/>
  <c r="CN114" i="39"/>
  <c r="CN136" i="39" s="1"/>
  <c r="CN347" i="30"/>
  <c r="CO40" i="39" s="1"/>
  <c r="CO329" i="30"/>
  <c r="CN408" i="30"/>
  <c r="CO42" i="39" s="1"/>
  <c r="CN53" i="38"/>
  <c r="CN64" i="38"/>
  <c r="CN114" i="38"/>
  <c r="CN136" i="38" s="1"/>
  <c r="CN56" i="33"/>
  <c r="CM74" i="33"/>
  <c r="CN51" i="16" s="1"/>
  <c r="CL78" i="38"/>
  <c r="CL128" i="38"/>
  <c r="CL150" i="38" s="1"/>
  <c r="CM75" i="16"/>
  <c r="CM125" i="16"/>
  <c r="CM147" i="16" s="1"/>
  <c r="CL124" i="38"/>
  <c r="CL146" i="38" s="1"/>
  <c r="CL74" i="38"/>
  <c r="CL121" i="38"/>
  <c r="CL143" i="38" s="1"/>
  <c r="CL71" i="38"/>
  <c r="CL129" i="38"/>
  <c r="CL151" i="38" s="1"/>
  <c r="CL79" i="38"/>
  <c r="CM57" i="39"/>
  <c r="CM68" i="39"/>
  <c r="CM118" i="39"/>
  <c r="CM140" i="39" s="1"/>
  <c r="CL122" i="16"/>
  <c r="CL144" i="16" s="1"/>
  <c r="CL72" i="16"/>
  <c r="CL126" i="38"/>
  <c r="CL148" i="38" s="1"/>
  <c r="CL76" i="38"/>
  <c r="CM72" i="38"/>
  <c r="CM122" i="38"/>
  <c r="CM144" i="38" s="1"/>
  <c r="CN210" i="30"/>
  <c r="CO40" i="38" s="1"/>
  <c r="CO192" i="30"/>
  <c r="CN271" i="30"/>
  <c r="CO42" i="38" s="1"/>
  <c r="CN70" i="38"/>
  <c r="CN120" i="38"/>
  <c r="CN142" i="38" s="1"/>
  <c r="CL74" i="39"/>
  <c r="CL124" i="39"/>
  <c r="CL146" i="39" s="1"/>
  <c r="CM123" i="38"/>
  <c r="CM145" i="38" s="1"/>
  <c r="CM73" i="38"/>
  <c r="CO260" i="31"/>
  <c r="CN278" i="31"/>
  <c r="CN48" i="39"/>
  <c r="CM117" i="38"/>
  <c r="CM139" i="38" s="1"/>
  <c r="CM67" i="38"/>
  <c r="CM56" i="38"/>
  <c r="CM52" i="39"/>
  <c r="CM113" i="39"/>
  <c r="CM135" i="39" s="1"/>
  <c r="CM63" i="39"/>
  <c r="CM120" i="32"/>
  <c r="CL138" i="32"/>
  <c r="CM50" i="16" s="1"/>
  <c r="CM121" i="38" l="1"/>
  <c r="CM143" i="38" s="1"/>
  <c r="CM71" i="38"/>
  <c r="CO64" i="39"/>
  <c r="CO53" i="39"/>
  <c r="CO114" i="39"/>
  <c r="CO136" i="39" s="1"/>
  <c r="CN73" i="39"/>
  <c r="CN123" i="39"/>
  <c r="CN145" i="39" s="1"/>
  <c r="CN54" i="39"/>
  <c r="CN65" i="39"/>
  <c r="CN115" i="39"/>
  <c r="CN137" i="39" s="1"/>
  <c r="CM126" i="39"/>
  <c r="CM148" i="39" s="1"/>
  <c r="CM76" i="39"/>
  <c r="CO53" i="16"/>
  <c r="CO114" i="16"/>
  <c r="CO136" i="16" s="1"/>
  <c r="CO64" i="16"/>
  <c r="CO47" i="38"/>
  <c r="CO44" i="38"/>
  <c r="CO112" i="38"/>
  <c r="CO134" i="38" s="1"/>
  <c r="CO46" i="38"/>
  <c r="CO41" i="38"/>
  <c r="CO45" i="38"/>
  <c r="CO62" i="38"/>
  <c r="CO43" i="38"/>
  <c r="CO134" i="30"/>
  <c r="CP42" i="16" s="1"/>
  <c r="CP55" i="30"/>
  <c r="CO347" i="30"/>
  <c r="CP40" i="39" s="1"/>
  <c r="CP329" i="30"/>
  <c r="CO408" i="30"/>
  <c r="CP42" i="39" s="1"/>
  <c r="CM77" i="39"/>
  <c r="CM127" i="39"/>
  <c r="CM149" i="39" s="1"/>
  <c r="CN54" i="38"/>
  <c r="CN65" i="38"/>
  <c r="CN115" i="38"/>
  <c r="CN137" i="38" s="1"/>
  <c r="CO210" i="33"/>
  <c r="CN228" i="33"/>
  <c r="CO51" i="39" s="1"/>
  <c r="CM122" i="39"/>
  <c r="CM144" i="39" s="1"/>
  <c r="CM72" i="39"/>
  <c r="CN57" i="38"/>
  <c r="CN118" i="38"/>
  <c r="CN140" i="38" s="1"/>
  <c r="CN68" i="38"/>
  <c r="CM78" i="39"/>
  <c r="CM128" i="39"/>
  <c r="CM150" i="39" s="1"/>
  <c r="CO112" i="39"/>
  <c r="CO134" i="39" s="1"/>
  <c r="CO62" i="39"/>
  <c r="CO43" i="39"/>
  <c r="CO44" i="39"/>
  <c r="CO47" i="39"/>
  <c r="CO41" i="39"/>
  <c r="CO46" i="39"/>
  <c r="CO45" i="39"/>
  <c r="CN119" i="38"/>
  <c r="CN141" i="38" s="1"/>
  <c r="CN69" i="38"/>
  <c r="CN52" i="39"/>
  <c r="CN63" i="39"/>
  <c r="CN113" i="39"/>
  <c r="CN135" i="39" s="1"/>
  <c r="CO120" i="16"/>
  <c r="CO142" i="16" s="1"/>
  <c r="CO70" i="16"/>
  <c r="CN74" i="32"/>
  <c r="CO49" i="16" s="1"/>
  <c r="CO56" i="32"/>
  <c r="CN400" i="32"/>
  <c r="CM418" i="32"/>
  <c r="CN50" i="39" s="1"/>
  <c r="CP336" i="31"/>
  <c r="CO354" i="31"/>
  <c r="CM74" i="39"/>
  <c r="CM124" i="39"/>
  <c r="CM146" i="39" s="1"/>
  <c r="CM78" i="38"/>
  <c r="CM128" i="38"/>
  <c r="CM150" i="38" s="1"/>
  <c r="CN123" i="16"/>
  <c r="CN145" i="16" s="1"/>
  <c r="CN73" i="16"/>
  <c r="CP400" i="31"/>
  <c r="CO418" i="31"/>
  <c r="CN52" i="38"/>
  <c r="CN63" i="38"/>
  <c r="CN113" i="38"/>
  <c r="CN135" i="38" s="1"/>
  <c r="CN56" i="39"/>
  <c r="CN67" i="39"/>
  <c r="CN117" i="39"/>
  <c r="CN139" i="39" s="1"/>
  <c r="CP56" i="31"/>
  <c r="CO74" i="31"/>
  <c r="CN120" i="16"/>
  <c r="CN142" i="16" s="1"/>
  <c r="CN70" i="16"/>
  <c r="CN71" i="16"/>
  <c r="CN121" i="16"/>
  <c r="CN143" i="16" s="1"/>
  <c r="CN125" i="38"/>
  <c r="CN147" i="38" s="1"/>
  <c r="CN75" i="38"/>
  <c r="CM122" i="16"/>
  <c r="CM144" i="16" s="1"/>
  <c r="CM72" i="16"/>
  <c r="CN120" i="39"/>
  <c r="CN142" i="39" s="1"/>
  <c r="CN70" i="39"/>
  <c r="CO56" i="33"/>
  <c r="CN74" i="33"/>
  <c r="CO51" i="16" s="1"/>
  <c r="CN55" i="38"/>
  <c r="CN116" i="38"/>
  <c r="CN138" i="38" s="1"/>
  <c r="CN66" i="38"/>
  <c r="CN57" i="39"/>
  <c r="CN68" i="39"/>
  <c r="CN118" i="39"/>
  <c r="CN140" i="39" s="1"/>
  <c r="CM354" i="32"/>
  <c r="CN49" i="39" s="1"/>
  <c r="CN336" i="32"/>
  <c r="CN72" i="38"/>
  <c r="CN122" i="38"/>
  <c r="CN144" i="38" s="1"/>
  <c r="CM129" i="38"/>
  <c r="CM151" i="38" s="1"/>
  <c r="CM79" i="38"/>
  <c r="CM129" i="39"/>
  <c r="CM151" i="39" s="1"/>
  <c r="CM79" i="39"/>
  <c r="CO114" i="38"/>
  <c r="CO136" i="38" s="1"/>
  <c r="CO64" i="38"/>
  <c r="CO53" i="38"/>
  <c r="CN75" i="39"/>
  <c r="CN125" i="39"/>
  <c r="CN147" i="39" s="1"/>
  <c r="CM124" i="38"/>
  <c r="CM146" i="38" s="1"/>
  <c r="CM74" i="38"/>
  <c r="CN117" i="38"/>
  <c r="CN139" i="38" s="1"/>
  <c r="CN67" i="38"/>
  <c r="CN56" i="38"/>
  <c r="CN119" i="39"/>
  <c r="CN141" i="39" s="1"/>
  <c r="CN69" i="39"/>
  <c r="CP120" i="31"/>
  <c r="CO138" i="31"/>
  <c r="CM71" i="39"/>
  <c r="CM121" i="39"/>
  <c r="CM143" i="39" s="1"/>
  <c r="CO260" i="32"/>
  <c r="CN278" i="32"/>
  <c r="CO50" i="38" s="1"/>
  <c r="CM126" i="38"/>
  <c r="CM148" i="38" s="1"/>
  <c r="CM76" i="38"/>
  <c r="CN123" i="38"/>
  <c r="CN145" i="38" s="1"/>
  <c r="CN73" i="38"/>
  <c r="CP196" i="31"/>
  <c r="CO214" i="31"/>
  <c r="CN75" i="16"/>
  <c r="CN125" i="16"/>
  <c r="CN147" i="16" s="1"/>
  <c r="CN120" i="32"/>
  <c r="CM138" i="32"/>
  <c r="CN50" i="16" s="1"/>
  <c r="CP260" i="31"/>
  <c r="CO278" i="31"/>
  <c r="CO210" i="30"/>
  <c r="CP40" i="38" s="1"/>
  <c r="CO271" i="30"/>
  <c r="CP42" i="38" s="1"/>
  <c r="CP192" i="30"/>
  <c r="CO48" i="38"/>
  <c r="CM214" i="32"/>
  <c r="CN49" i="38" s="1"/>
  <c r="CN196" i="32"/>
  <c r="CN66" i="39"/>
  <c r="CN116" i="39"/>
  <c r="CN138" i="39" s="1"/>
  <c r="CN55" i="39"/>
  <c r="CO48" i="39"/>
  <c r="CM77" i="38"/>
  <c r="CM127" i="38"/>
  <c r="CM149" i="38" s="1"/>
  <c r="CO133" i="33"/>
  <c r="CN151" i="33"/>
  <c r="CO51" i="38" s="1"/>
  <c r="CQ196" i="31" l="1"/>
  <c r="CP214" i="31"/>
  <c r="CN124" i="38"/>
  <c r="CN146" i="38" s="1"/>
  <c r="CN74" i="38"/>
  <c r="CN79" i="39"/>
  <c r="CN129" i="39"/>
  <c r="CN151" i="39" s="1"/>
  <c r="CP48" i="16"/>
  <c r="CP48" i="39"/>
  <c r="CO69" i="39"/>
  <c r="CO119" i="39"/>
  <c r="CO141" i="39" s="1"/>
  <c r="CN126" i="38"/>
  <c r="CN148" i="38" s="1"/>
  <c r="CN76" i="38"/>
  <c r="CO54" i="38"/>
  <c r="CO65" i="38"/>
  <c r="CO115" i="38"/>
  <c r="CO137" i="38" s="1"/>
  <c r="CQ260" i="31"/>
  <c r="CP278" i="31"/>
  <c r="CQ120" i="31"/>
  <c r="CP138" i="31"/>
  <c r="CQ56" i="31"/>
  <c r="CP74" i="31"/>
  <c r="CQ48" i="16" s="1"/>
  <c r="CQ400" i="31"/>
  <c r="CP418" i="31"/>
  <c r="CQ336" i="31"/>
  <c r="CP354" i="31"/>
  <c r="CO66" i="39"/>
  <c r="CO55" i="39"/>
  <c r="CO116" i="39"/>
  <c r="CO138" i="39" s="1"/>
  <c r="CN79" i="38"/>
  <c r="CN129" i="38"/>
  <c r="CN151" i="38" s="1"/>
  <c r="CO113" i="39"/>
  <c r="CO135" i="39" s="1"/>
  <c r="CO63" i="39"/>
  <c r="CO52" i="39"/>
  <c r="CN214" i="32"/>
  <c r="CO49" i="38" s="1"/>
  <c r="CO196" i="32"/>
  <c r="CN122" i="16"/>
  <c r="CN144" i="16" s="1"/>
  <c r="CN72" i="16"/>
  <c r="CN122" i="39"/>
  <c r="CN144" i="39" s="1"/>
  <c r="CN72" i="39"/>
  <c r="CN124" i="39"/>
  <c r="CN146" i="39" s="1"/>
  <c r="CN74" i="39"/>
  <c r="CO65" i="39"/>
  <c r="CO54" i="39"/>
  <c r="CO115" i="39"/>
  <c r="CO137" i="39" s="1"/>
  <c r="CO67" i="38"/>
  <c r="CO117" i="38"/>
  <c r="CO139" i="38" s="1"/>
  <c r="CO56" i="38"/>
  <c r="CO75" i="16"/>
  <c r="CO125" i="16"/>
  <c r="CO147" i="16" s="1"/>
  <c r="CP64" i="16"/>
  <c r="CP114" i="16"/>
  <c r="CP136" i="16" s="1"/>
  <c r="CP53" i="16"/>
  <c r="CO120" i="32"/>
  <c r="CN138" i="32"/>
  <c r="CO50" i="16" s="1"/>
  <c r="CO125" i="38"/>
  <c r="CO147" i="38" s="1"/>
  <c r="CO75" i="38"/>
  <c r="CN127" i="38"/>
  <c r="CN149" i="38" s="1"/>
  <c r="CN77" i="38"/>
  <c r="CO400" i="32"/>
  <c r="CN418" i="32"/>
  <c r="CO50" i="39" s="1"/>
  <c r="CP64" i="39"/>
  <c r="CP53" i="39"/>
  <c r="CP114" i="39"/>
  <c r="CP136" i="39" s="1"/>
  <c r="CO113" i="38"/>
  <c r="CO135" i="38" s="1"/>
  <c r="CO52" i="38"/>
  <c r="CO63" i="38"/>
  <c r="CO125" i="39"/>
  <c r="CO147" i="39" s="1"/>
  <c r="CO75" i="39"/>
  <c r="CN127" i="39"/>
  <c r="CN149" i="39" s="1"/>
  <c r="CN77" i="39"/>
  <c r="CN126" i="39"/>
  <c r="CN148" i="39" s="1"/>
  <c r="CN76" i="39"/>
  <c r="CP133" i="33"/>
  <c r="CO151" i="33"/>
  <c r="CP51" i="38" s="1"/>
  <c r="CO120" i="38"/>
  <c r="CO142" i="38" s="1"/>
  <c r="CO70" i="38"/>
  <c r="CO122" i="38"/>
  <c r="CO144" i="38" s="1"/>
  <c r="CO72" i="38"/>
  <c r="CN78" i="38"/>
  <c r="CN128" i="38"/>
  <c r="CN150" i="38" s="1"/>
  <c r="CN354" i="32"/>
  <c r="CO49" i="39" s="1"/>
  <c r="CO336" i="32"/>
  <c r="CO123" i="16"/>
  <c r="CO145" i="16" s="1"/>
  <c r="CO73" i="16"/>
  <c r="CN78" i="39"/>
  <c r="CN128" i="39"/>
  <c r="CN150" i="39" s="1"/>
  <c r="CO74" i="32"/>
  <c r="CP49" i="16" s="1"/>
  <c r="CP56" i="32"/>
  <c r="CO123" i="39"/>
  <c r="CO145" i="39" s="1"/>
  <c r="CO73" i="39"/>
  <c r="CP347" i="30"/>
  <c r="CQ40" i="39" s="1"/>
  <c r="CQ329" i="30"/>
  <c r="CP408" i="30"/>
  <c r="CQ42" i="39" s="1"/>
  <c r="CO118" i="38"/>
  <c r="CO140" i="38" s="1"/>
  <c r="CO68" i="38"/>
  <c r="CO57" i="38"/>
  <c r="CP44" i="38"/>
  <c r="CP41" i="38"/>
  <c r="CP47" i="38"/>
  <c r="CP112" i="38"/>
  <c r="CP134" i="38" s="1"/>
  <c r="CP43" i="38"/>
  <c r="CP45" i="38"/>
  <c r="CP62" i="38"/>
  <c r="CP46" i="38"/>
  <c r="CO73" i="38"/>
  <c r="CO123" i="38"/>
  <c r="CO145" i="38" s="1"/>
  <c r="CP210" i="30"/>
  <c r="CQ40" i="38" s="1"/>
  <c r="CQ192" i="30"/>
  <c r="CP271" i="30"/>
  <c r="CQ42" i="38" s="1"/>
  <c r="CP260" i="32"/>
  <c r="CO278" i="32"/>
  <c r="CP50" i="38" s="1"/>
  <c r="CN71" i="39"/>
  <c r="CN121" i="39"/>
  <c r="CN143" i="39" s="1"/>
  <c r="CP56" i="33"/>
  <c r="CO74" i="33"/>
  <c r="CP51" i="16" s="1"/>
  <c r="CO71" i="16"/>
  <c r="CO121" i="16"/>
  <c r="CO143" i="16" s="1"/>
  <c r="CO56" i="39"/>
  <c r="CO67" i="39"/>
  <c r="CO117" i="39"/>
  <c r="CO139" i="39" s="1"/>
  <c r="CP210" i="33"/>
  <c r="CO228" i="33"/>
  <c r="CP51" i="39" s="1"/>
  <c r="CP112" i="39"/>
  <c r="CP134" i="39" s="1"/>
  <c r="CP44" i="39"/>
  <c r="CP45" i="39"/>
  <c r="CP41" i="39"/>
  <c r="CP46" i="39"/>
  <c r="CP47" i="39"/>
  <c r="CP43" i="39"/>
  <c r="CP62" i="39"/>
  <c r="CO69" i="38"/>
  <c r="CO119" i="38"/>
  <c r="CO141" i="38" s="1"/>
  <c r="CN71" i="38"/>
  <c r="CN121" i="38"/>
  <c r="CN143" i="38" s="1"/>
  <c r="CO120" i="39"/>
  <c r="CO142" i="39" s="1"/>
  <c r="CO70" i="39"/>
  <c r="CP114" i="38"/>
  <c r="CP136" i="38" s="1"/>
  <c r="CP64" i="38"/>
  <c r="CP53" i="38"/>
  <c r="CP48" i="38"/>
  <c r="CO57" i="39"/>
  <c r="CO68" i="39"/>
  <c r="CO118" i="39"/>
  <c r="CO140" i="39" s="1"/>
  <c r="CP134" i="30"/>
  <c r="CQ42" i="16" s="1"/>
  <c r="CQ55" i="30"/>
  <c r="CO116" i="38"/>
  <c r="CO138" i="38" s="1"/>
  <c r="CO55" i="38"/>
  <c r="CO66" i="38"/>
  <c r="CP69" i="39" l="1"/>
  <c r="CP119" i="39"/>
  <c r="CP141" i="39" s="1"/>
  <c r="CO79" i="38"/>
  <c r="CO129" i="38"/>
  <c r="CO151" i="38" s="1"/>
  <c r="CP120" i="39"/>
  <c r="CP142" i="39" s="1"/>
  <c r="CP70" i="39"/>
  <c r="CP68" i="39"/>
  <c r="CP57" i="39"/>
  <c r="CP118" i="39"/>
  <c r="CP140" i="39" s="1"/>
  <c r="CP122" i="38"/>
  <c r="CP144" i="38" s="1"/>
  <c r="CP72" i="38"/>
  <c r="CP71" i="16"/>
  <c r="CP121" i="16"/>
  <c r="CP143" i="16" s="1"/>
  <c r="CO78" i="38"/>
  <c r="CO128" i="38"/>
  <c r="CO150" i="38" s="1"/>
  <c r="CP70" i="16"/>
  <c r="CP120" i="16"/>
  <c r="CP142" i="16" s="1"/>
  <c r="CQ114" i="16"/>
  <c r="CQ136" i="16" s="1"/>
  <c r="CQ53" i="16"/>
  <c r="CQ64" i="16"/>
  <c r="CP57" i="38"/>
  <c r="CP118" i="38"/>
  <c r="CP140" i="38" s="1"/>
  <c r="CP68" i="38"/>
  <c r="CR260" i="31"/>
  <c r="CQ278" i="31"/>
  <c r="CP63" i="39"/>
  <c r="CP52" i="39"/>
  <c r="CP113" i="39"/>
  <c r="CP135" i="39" s="1"/>
  <c r="CO78" i="39"/>
  <c r="CO128" i="39"/>
  <c r="CO150" i="39" s="1"/>
  <c r="CQ260" i="32"/>
  <c r="CP278" i="32"/>
  <c r="CQ50" i="38" s="1"/>
  <c r="CP56" i="38"/>
  <c r="CP67" i="38"/>
  <c r="CP117" i="38"/>
  <c r="CP139" i="38" s="1"/>
  <c r="CP125" i="39"/>
  <c r="CP147" i="39" s="1"/>
  <c r="CP75" i="39"/>
  <c r="CO122" i="16"/>
  <c r="CO144" i="16" s="1"/>
  <c r="CO72" i="16"/>
  <c r="CR400" i="31"/>
  <c r="CQ418" i="31"/>
  <c r="CP117" i="39"/>
  <c r="CP139" i="39" s="1"/>
  <c r="CP67" i="39"/>
  <c r="CP56" i="39"/>
  <c r="CP65" i="38"/>
  <c r="CP115" i="38"/>
  <c r="CP137" i="38" s="1"/>
  <c r="CP54" i="38"/>
  <c r="CQ114" i="39"/>
  <c r="CQ136" i="39" s="1"/>
  <c r="CQ53" i="39"/>
  <c r="CQ64" i="39"/>
  <c r="CP120" i="32"/>
  <c r="CO138" i="32"/>
  <c r="CP50" i="16" s="1"/>
  <c r="CQ120" i="16"/>
  <c r="CQ142" i="16" s="1"/>
  <c r="CQ70" i="16"/>
  <c r="CO126" i="38"/>
  <c r="CO148" i="38" s="1"/>
  <c r="CO76" i="38"/>
  <c r="CQ53" i="38"/>
  <c r="CQ64" i="38"/>
  <c r="CQ114" i="38"/>
  <c r="CQ136" i="38" s="1"/>
  <c r="CP120" i="38"/>
  <c r="CP142" i="38" s="1"/>
  <c r="CP70" i="38"/>
  <c r="CP55" i="39"/>
  <c r="CP116" i="39"/>
  <c r="CP138" i="39" s="1"/>
  <c r="CP66" i="39"/>
  <c r="CQ210" i="30"/>
  <c r="CR40" i="38" s="1"/>
  <c r="CR192" i="30"/>
  <c r="CQ271" i="30"/>
  <c r="CR42" i="38" s="1"/>
  <c r="CQ347" i="30"/>
  <c r="CR40" i="39" s="1"/>
  <c r="CR329" i="30"/>
  <c r="CQ408" i="30"/>
  <c r="CR42" i="39" s="1"/>
  <c r="CO122" i="39"/>
  <c r="CO144" i="39" s="1"/>
  <c r="CO72" i="39"/>
  <c r="CP125" i="16"/>
  <c r="CP147" i="16" s="1"/>
  <c r="CP75" i="16"/>
  <c r="CR56" i="31"/>
  <c r="CQ74" i="31"/>
  <c r="CO129" i="39"/>
  <c r="CO151" i="39" s="1"/>
  <c r="CO79" i="39"/>
  <c r="CO127" i="38"/>
  <c r="CO149" i="38" s="1"/>
  <c r="CO77" i="38"/>
  <c r="CP75" i="38"/>
  <c r="CP125" i="38"/>
  <c r="CP147" i="38" s="1"/>
  <c r="CP73" i="16"/>
  <c r="CP123" i="16"/>
  <c r="CP145" i="16" s="1"/>
  <c r="CQ112" i="38"/>
  <c r="CQ134" i="38" s="1"/>
  <c r="CQ41" i="38"/>
  <c r="CQ62" i="38"/>
  <c r="CQ44" i="38"/>
  <c r="CQ43" i="38"/>
  <c r="CQ45" i="38"/>
  <c r="CQ46" i="38"/>
  <c r="CQ47" i="38"/>
  <c r="CP119" i="38"/>
  <c r="CP141" i="38" s="1"/>
  <c r="CP69" i="38"/>
  <c r="CQ43" i="39"/>
  <c r="CQ46" i="39"/>
  <c r="CQ44" i="39"/>
  <c r="CQ62" i="39"/>
  <c r="CQ112" i="39"/>
  <c r="CQ134" i="39" s="1"/>
  <c r="CQ47" i="39"/>
  <c r="CQ45" i="39"/>
  <c r="CQ41" i="39"/>
  <c r="CP400" i="32"/>
  <c r="CO418" i="32"/>
  <c r="CP50" i="39" s="1"/>
  <c r="CO126" i="39"/>
  <c r="CO148" i="39" s="1"/>
  <c r="CO76" i="39"/>
  <c r="CO214" i="32"/>
  <c r="CP49" i="38" s="1"/>
  <c r="CP196" i="32"/>
  <c r="CO77" i="39"/>
  <c r="CO127" i="39"/>
  <c r="CO149" i="39" s="1"/>
  <c r="CR336" i="31"/>
  <c r="CQ354" i="31"/>
  <c r="CR48" i="39" s="1"/>
  <c r="CP73" i="39"/>
  <c r="CP123" i="39"/>
  <c r="CP145" i="39" s="1"/>
  <c r="CQ56" i="33"/>
  <c r="CP74" i="33"/>
  <c r="CQ51" i="16" s="1"/>
  <c r="CP52" i="38"/>
  <c r="CP113" i="38"/>
  <c r="CP135" i="38" s="1"/>
  <c r="CP63" i="38"/>
  <c r="CO354" i="32"/>
  <c r="CP49" i="39" s="1"/>
  <c r="CP336" i="32"/>
  <c r="CP123" i="38"/>
  <c r="CP145" i="38" s="1"/>
  <c r="CP73" i="38"/>
  <c r="CO121" i="38"/>
  <c r="CO143" i="38" s="1"/>
  <c r="CO71" i="38"/>
  <c r="CR120" i="31"/>
  <c r="CQ138" i="31"/>
  <c r="CQ48" i="38"/>
  <c r="CP74" i="32"/>
  <c r="CQ49" i="16" s="1"/>
  <c r="CQ56" i="32"/>
  <c r="CQ134" i="30"/>
  <c r="CR42" i="16" s="1"/>
  <c r="CR55" i="30"/>
  <c r="CP54" i="39"/>
  <c r="CP115" i="39"/>
  <c r="CP137" i="39" s="1"/>
  <c r="CP65" i="39"/>
  <c r="CQ210" i="33"/>
  <c r="CP228" i="33"/>
  <c r="CQ51" i="39" s="1"/>
  <c r="CP66" i="38"/>
  <c r="CP55" i="38"/>
  <c r="CP116" i="38"/>
  <c r="CP138" i="38" s="1"/>
  <c r="CO71" i="39"/>
  <c r="CO121" i="39"/>
  <c r="CO143" i="39" s="1"/>
  <c r="CQ133" i="33"/>
  <c r="CP151" i="33"/>
  <c r="CQ51" i="38" s="1"/>
  <c r="CO124" i="38"/>
  <c r="CO146" i="38" s="1"/>
  <c r="CO74" i="38"/>
  <c r="CO124" i="39"/>
  <c r="CO146" i="39" s="1"/>
  <c r="CO74" i="39"/>
  <c r="CQ48" i="39"/>
  <c r="CR196" i="31"/>
  <c r="CQ214" i="31"/>
  <c r="CR48" i="38" s="1"/>
  <c r="CQ120" i="38" l="1"/>
  <c r="CQ142" i="38" s="1"/>
  <c r="CQ70" i="38"/>
  <c r="CQ72" i="38"/>
  <c r="CQ122" i="38"/>
  <c r="CQ144" i="38" s="1"/>
  <c r="CR133" i="33"/>
  <c r="CQ151" i="33"/>
  <c r="CR51" i="38" s="1"/>
  <c r="CS336" i="31"/>
  <c r="CS354" i="31" s="1"/>
  <c r="CT48" i="39" s="1"/>
  <c r="CR354" i="31"/>
  <c r="CS48" i="39" s="1"/>
  <c r="CQ400" i="32"/>
  <c r="CP418" i="32"/>
  <c r="CQ50" i="39" s="1"/>
  <c r="CQ65" i="39"/>
  <c r="CQ54" i="39"/>
  <c r="CQ115" i="39"/>
  <c r="CQ137" i="39" s="1"/>
  <c r="CP126" i="38"/>
  <c r="CP148" i="38" s="1"/>
  <c r="CP76" i="38"/>
  <c r="CR260" i="32"/>
  <c r="CQ278" i="32"/>
  <c r="CR50" i="38" s="1"/>
  <c r="CR210" i="33"/>
  <c r="CQ228" i="33"/>
  <c r="CR51" i="39" s="1"/>
  <c r="CQ118" i="39"/>
  <c r="CQ140" i="39" s="1"/>
  <c r="CQ57" i="39"/>
  <c r="CQ68" i="39"/>
  <c r="CS120" i="31"/>
  <c r="CS138" i="31" s="1"/>
  <c r="CR138" i="31"/>
  <c r="CQ52" i="39"/>
  <c r="CQ63" i="39"/>
  <c r="CQ113" i="39"/>
  <c r="CQ135" i="39" s="1"/>
  <c r="CQ52" i="38"/>
  <c r="CQ63" i="38"/>
  <c r="CQ113" i="38"/>
  <c r="CQ135" i="38" s="1"/>
  <c r="CR53" i="39"/>
  <c r="CR64" i="39"/>
  <c r="CR114" i="39"/>
  <c r="CR136" i="39" s="1"/>
  <c r="CP127" i="39"/>
  <c r="CP149" i="39" s="1"/>
  <c r="CP77" i="39"/>
  <c r="CP122" i="39"/>
  <c r="CP144" i="39" s="1"/>
  <c r="CP72" i="39"/>
  <c r="CP76" i="39"/>
  <c r="CP126" i="39"/>
  <c r="CP148" i="39" s="1"/>
  <c r="CP124" i="38"/>
  <c r="CP146" i="38" s="1"/>
  <c r="CP74" i="38"/>
  <c r="CQ56" i="39"/>
  <c r="CQ117" i="39"/>
  <c r="CQ139" i="39" s="1"/>
  <c r="CQ67" i="39"/>
  <c r="CR347" i="30"/>
  <c r="CS40" i="39" s="1"/>
  <c r="CS329" i="30"/>
  <c r="CR408" i="30"/>
  <c r="CS42" i="39" s="1"/>
  <c r="CP129" i="38"/>
  <c r="CP151" i="38" s="1"/>
  <c r="CP79" i="38"/>
  <c r="CS400" i="31"/>
  <c r="CS418" i="31" s="1"/>
  <c r="CR418" i="31"/>
  <c r="CR70" i="38"/>
  <c r="CR120" i="38"/>
  <c r="CR142" i="38" s="1"/>
  <c r="CQ123" i="16"/>
  <c r="CQ145" i="16" s="1"/>
  <c r="CQ73" i="16"/>
  <c r="CP214" i="32"/>
  <c r="CQ49" i="38" s="1"/>
  <c r="CQ196" i="32"/>
  <c r="CQ119" i="39"/>
  <c r="CQ141" i="39" s="1"/>
  <c r="CQ69" i="39"/>
  <c r="CQ119" i="38"/>
  <c r="CQ141" i="38" s="1"/>
  <c r="CQ69" i="38"/>
  <c r="CR48" i="16"/>
  <c r="CR62" i="39"/>
  <c r="CR45" i="39"/>
  <c r="CR112" i="39"/>
  <c r="CR134" i="39" s="1"/>
  <c r="CR47" i="39"/>
  <c r="CR46" i="39"/>
  <c r="CR41" i="39"/>
  <c r="CR44" i="39"/>
  <c r="CR43" i="39"/>
  <c r="CP72" i="16"/>
  <c r="CP122" i="16"/>
  <c r="CP144" i="16" s="1"/>
  <c r="CP128" i="39"/>
  <c r="CP150" i="39" s="1"/>
  <c r="CP78" i="39"/>
  <c r="CR120" i="39"/>
  <c r="CR142" i="39" s="1"/>
  <c r="CR70" i="39"/>
  <c r="CQ55" i="38"/>
  <c r="CQ116" i="38"/>
  <c r="CQ138" i="38" s="1"/>
  <c r="CQ66" i="38"/>
  <c r="CR114" i="16"/>
  <c r="CR136" i="16" s="1"/>
  <c r="CR53" i="16"/>
  <c r="CR64" i="16"/>
  <c r="CP121" i="38"/>
  <c r="CP143" i="38" s="1"/>
  <c r="CP71" i="38"/>
  <c r="CQ118" i="38"/>
  <c r="CQ140" i="38" s="1"/>
  <c r="CQ57" i="38"/>
  <c r="CQ68" i="38"/>
  <c r="CS56" i="31"/>
  <c r="CS74" i="31" s="1"/>
  <c r="CT48" i="16" s="1"/>
  <c r="CR74" i="31"/>
  <c r="CR64" i="38"/>
  <c r="CR114" i="38"/>
  <c r="CR136" i="38" s="1"/>
  <c r="CR53" i="38"/>
  <c r="CQ120" i="32"/>
  <c r="CP138" i="32"/>
  <c r="CQ50" i="16" s="1"/>
  <c r="CP124" i="39"/>
  <c r="CP146" i="39" s="1"/>
  <c r="CP74" i="39"/>
  <c r="CQ75" i="16"/>
  <c r="CQ125" i="16"/>
  <c r="CQ147" i="16" s="1"/>
  <c r="CP71" i="39"/>
  <c r="CP121" i="39"/>
  <c r="CP143" i="39" s="1"/>
  <c r="CP79" i="39"/>
  <c r="CP129" i="39"/>
  <c r="CP151" i="39" s="1"/>
  <c r="CR134" i="30"/>
  <c r="CS42" i="16" s="1"/>
  <c r="CS55" i="30"/>
  <c r="CS134" i="30" s="1"/>
  <c r="CT42" i="16" s="1"/>
  <c r="CP127" i="38"/>
  <c r="CP149" i="38" s="1"/>
  <c r="CP77" i="38"/>
  <c r="CR56" i="33"/>
  <c r="CQ74" i="33"/>
  <c r="CR51" i="16" s="1"/>
  <c r="CQ74" i="32"/>
  <c r="CR49" i="16" s="1"/>
  <c r="CR56" i="32"/>
  <c r="CQ67" i="38"/>
  <c r="CQ56" i="38"/>
  <c r="CQ117" i="38"/>
  <c r="CQ139" i="38" s="1"/>
  <c r="CR210" i="30"/>
  <c r="CS40" i="38" s="1"/>
  <c r="CS192" i="30"/>
  <c r="CR271" i="30"/>
  <c r="CS42" i="38" s="1"/>
  <c r="CQ123" i="38"/>
  <c r="CQ145" i="38" s="1"/>
  <c r="CQ73" i="38"/>
  <c r="CS260" i="31"/>
  <c r="CS278" i="31" s="1"/>
  <c r="CR278" i="31"/>
  <c r="CS196" i="31"/>
  <c r="CS214" i="31" s="1"/>
  <c r="CR214" i="31"/>
  <c r="CQ70" i="39"/>
  <c r="CQ120" i="39"/>
  <c r="CQ142" i="39" s="1"/>
  <c r="CQ73" i="39"/>
  <c r="CQ123" i="39"/>
  <c r="CQ145" i="39" s="1"/>
  <c r="CQ121" i="16"/>
  <c r="CQ143" i="16" s="1"/>
  <c r="CQ71" i="16"/>
  <c r="CP354" i="32"/>
  <c r="CQ49" i="39" s="1"/>
  <c r="CQ336" i="32"/>
  <c r="CQ66" i="39"/>
  <c r="CQ55" i="39"/>
  <c r="CQ116" i="39"/>
  <c r="CQ138" i="39" s="1"/>
  <c r="CQ54" i="38"/>
  <c r="CQ115" i="38"/>
  <c r="CQ137" i="38" s="1"/>
  <c r="CQ65" i="38"/>
  <c r="CR112" i="38"/>
  <c r="CR134" i="38" s="1"/>
  <c r="CR46" i="38"/>
  <c r="CR62" i="38"/>
  <c r="CR45" i="38"/>
  <c r="CR47" i="38"/>
  <c r="CR41" i="38"/>
  <c r="CR44" i="38"/>
  <c r="CR43" i="38"/>
  <c r="CQ75" i="38"/>
  <c r="CQ125" i="38"/>
  <c r="CQ147" i="38" s="1"/>
  <c r="CQ75" i="39"/>
  <c r="CQ125" i="39"/>
  <c r="CQ147" i="39" s="1"/>
  <c r="CP78" i="38"/>
  <c r="CP128" i="38"/>
  <c r="CP150" i="38" s="1"/>
  <c r="CT114" i="16" l="1"/>
  <c r="CT136" i="16" s="1"/>
  <c r="CT64" i="16"/>
  <c r="CT53" i="16"/>
  <c r="CS114" i="39"/>
  <c r="CS136" i="39" s="1"/>
  <c r="CS64" i="39"/>
  <c r="CS53" i="39"/>
  <c r="CR75" i="39"/>
  <c r="CR125" i="39"/>
  <c r="CR147" i="39" s="1"/>
  <c r="CT120" i="39"/>
  <c r="CT70" i="39"/>
  <c r="CQ128" i="38"/>
  <c r="CQ150" i="38" s="1"/>
  <c r="CQ78" i="38"/>
  <c r="CS120" i="39"/>
  <c r="CS142" i="39" s="1"/>
  <c r="CS70" i="39"/>
  <c r="CR74" i="32"/>
  <c r="CS49" i="16" s="1"/>
  <c r="CS56" i="32"/>
  <c r="CS74" i="32" s="1"/>
  <c r="CT49" i="16" s="1"/>
  <c r="CQ72" i="16"/>
  <c r="CQ122" i="16"/>
  <c r="CQ144" i="16" s="1"/>
  <c r="CQ79" i="38"/>
  <c r="CQ129" i="38"/>
  <c r="CQ151" i="38" s="1"/>
  <c r="CR54" i="39"/>
  <c r="CR65" i="39"/>
  <c r="CR115" i="39"/>
  <c r="CR137" i="39" s="1"/>
  <c r="CR120" i="16"/>
  <c r="CR142" i="16" s="1"/>
  <c r="CR70" i="16"/>
  <c r="CS347" i="30"/>
  <c r="CT40" i="39" s="1"/>
  <c r="CS408" i="30"/>
  <c r="CT42" i="39" s="1"/>
  <c r="CR73" i="38"/>
  <c r="CR123" i="38"/>
  <c r="CR145" i="38" s="1"/>
  <c r="CS260" i="32"/>
  <c r="CS278" i="32" s="1"/>
  <c r="CT50" i="38" s="1"/>
  <c r="CR278" i="32"/>
  <c r="CS50" i="38" s="1"/>
  <c r="CR71" i="16"/>
  <c r="CR121" i="16"/>
  <c r="CR143" i="16" s="1"/>
  <c r="CR120" i="32"/>
  <c r="CQ138" i="32"/>
  <c r="CR50" i="16" s="1"/>
  <c r="CQ127" i="38"/>
  <c r="CQ149" i="38" s="1"/>
  <c r="CQ77" i="38"/>
  <c r="CR116" i="39"/>
  <c r="CR138" i="39" s="1"/>
  <c r="CR55" i="39"/>
  <c r="CR66" i="39"/>
  <c r="CS47" i="39"/>
  <c r="CS45" i="39"/>
  <c r="CS41" i="39"/>
  <c r="CS62" i="39"/>
  <c r="CS112" i="39"/>
  <c r="CS134" i="39" s="1"/>
  <c r="CS43" i="39"/>
  <c r="CS46" i="39"/>
  <c r="CS44" i="39"/>
  <c r="CQ129" i="39"/>
  <c r="CQ151" i="39" s="1"/>
  <c r="CQ79" i="39"/>
  <c r="CS133" i="33"/>
  <c r="CS151" i="33" s="1"/>
  <c r="CT51" i="38" s="1"/>
  <c r="CR151" i="33"/>
  <c r="CS51" i="38" s="1"/>
  <c r="CR65" i="38"/>
  <c r="CR115" i="38"/>
  <c r="CR137" i="38" s="1"/>
  <c r="CR54" i="38"/>
  <c r="CQ71" i="38"/>
  <c r="CQ121" i="38"/>
  <c r="CQ143" i="38" s="1"/>
  <c r="CR55" i="38"/>
  <c r="CR66" i="38"/>
  <c r="CR116" i="38"/>
  <c r="CR138" i="38" s="1"/>
  <c r="CQ76" i="38"/>
  <c r="CQ126" i="38"/>
  <c r="CQ148" i="38" s="1"/>
  <c r="CR69" i="38"/>
  <c r="CR119" i="38"/>
  <c r="CR141" i="38" s="1"/>
  <c r="CR67" i="38"/>
  <c r="CR117" i="38"/>
  <c r="CR139" i="38" s="1"/>
  <c r="CR56" i="38"/>
  <c r="CQ77" i="39"/>
  <c r="CQ127" i="39"/>
  <c r="CQ149" i="39" s="1"/>
  <c r="CS53" i="38"/>
  <c r="CS114" i="38"/>
  <c r="CS136" i="38" s="1"/>
  <c r="CS64" i="38"/>
  <c r="CR123" i="16"/>
  <c r="CR145" i="16" s="1"/>
  <c r="CR73" i="16"/>
  <c r="CR125" i="38"/>
  <c r="CR147" i="38" s="1"/>
  <c r="CR75" i="38"/>
  <c r="CR113" i="39"/>
  <c r="CR135" i="39" s="1"/>
  <c r="CR52" i="39"/>
  <c r="CR63" i="39"/>
  <c r="CQ124" i="38"/>
  <c r="CQ146" i="38" s="1"/>
  <c r="CQ74" i="38"/>
  <c r="CQ126" i="39"/>
  <c r="CQ148" i="39" s="1"/>
  <c r="CQ76" i="39"/>
  <c r="CS210" i="30"/>
  <c r="CT40" i="38" s="1"/>
  <c r="CS271" i="30"/>
  <c r="CT42" i="38" s="1"/>
  <c r="CS56" i="33"/>
  <c r="CS74" i="33" s="1"/>
  <c r="CT51" i="16" s="1"/>
  <c r="CR74" i="33"/>
  <c r="CS51" i="16" s="1"/>
  <c r="CR57" i="39"/>
  <c r="CR68" i="39"/>
  <c r="CR118" i="39"/>
  <c r="CR140" i="39" s="1"/>
  <c r="CR73" i="39"/>
  <c r="CR123" i="39"/>
  <c r="CR145" i="39" s="1"/>
  <c r="CS53" i="16"/>
  <c r="CS64" i="16"/>
  <c r="CS114" i="16"/>
  <c r="CS136" i="16" s="1"/>
  <c r="CR68" i="38"/>
  <c r="CR118" i="38"/>
  <c r="CR140" i="38" s="1"/>
  <c r="CR57" i="38"/>
  <c r="CQ354" i="32"/>
  <c r="CR49" i="39" s="1"/>
  <c r="CR336" i="32"/>
  <c r="CS48" i="38"/>
  <c r="CS43" i="38"/>
  <c r="CS112" i="38"/>
  <c r="CS134" i="38" s="1"/>
  <c r="CS45" i="38"/>
  <c r="CS46" i="38"/>
  <c r="CS62" i="38"/>
  <c r="CS41" i="38"/>
  <c r="CS47" i="38"/>
  <c r="CS44" i="38"/>
  <c r="CR69" i="39"/>
  <c r="CR119" i="39"/>
  <c r="CR141" i="39" s="1"/>
  <c r="CQ128" i="39"/>
  <c r="CQ150" i="39" s="1"/>
  <c r="CQ78" i="39"/>
  <c r="CS210" i="33"/>
  <c r="CS228" i="33" s="1"/>
  <c r="CT51" i="39" s="1"/>
  <c r="CR228" i="33"/>
  <c r="CS51" i="39" s="1"/>
  <c r="CQ72" i="39"/>
  <c r="CQ122" i="39"/>
  <c r="CQ144" i="39" s="1"/>
  <c r="CT70" i="16"/>
  <c r="CT120" i="16"/>
  <c r="CR56" i="39"/>
  <c r="CR67" i="39"/>
  <c r="CR117" i="39"/>
  <c r="CR139" i="39" s="1"/>
  <c r="CR52" i="38"/>
  <c r="CR63" i="38"/>
  <c r="CR113" i="38"/>
  <c r="CR135" i="38" s="1"/>
  <c r="CQ71" i="39"/>
  <c r="CQ121" i="39"/>
  <c r="CQ143" i="39" s="1"/>
  <c r="CT48" i="38"/>
  <c r="CS48" i="16"/>
  <c r="CR125" i="16"/>
  <c r="CR147" i="16" s="1"/>
  <c r="CR75" i="16"/>
  <c r="CQ214" i="32"/>
  <c r="CR49" i="38" s="1"/>
  <c r="CR196" i="32"/>
  <c r="CQ74" i="39"/>
  <c r="CQ124" i="39"/>
  <c r="CQ146" i="39" s="1"/>
  <c r="CR72" i="38"/>
  <c r="CR122" i="38"/>
  <c r="CR144" i="38" s="1"/>
  <c r="CR400" i="32"/>
  <c r="CQ418" i="32"/>
  <c r="CR50" i="39" s="1"/>
  <c r="CT142" i="16" l="1"/>
  <c r="C142" i="16" s="1"/>
  <c r="C120" i="16"/>
  <c r="CT142" i="39"/>
  <c r="C142" i="39" s="1"/>
  <c r="C120" i="39"/>
  <c r="CT120" i="38"/>
  <c r="CT70" i="38"/>
  <c r="CS66" i="39"/>
  <c r="CS116" i="39"/>
  <c r="CS138" i="39" s="1"/>
  <c r="CS55" i="39"/>
  <c r="CS123" i="16"/>
  <c r="CS145" i="16" s="1"/>
  <c r="CS73" i="16"/>
  <c r="CR76" i="38"/>
  <c r="CR126" i="38"/>
  <c r="CR148" i="38" s="1"/>
  <c r="CS57" i="39"/>
  <c r="CS118" i="39"/>
  <c r="CS140" i="39" s="1"/>
  <c r="CS68" i="39"/>
  <c r="CR127" i="39"/>
  <c r="CR149" i="39" s="1"/>
  <c r="CR77" i="39"/>
  <c r="CS122" i="38"/>
  <c r="CS144" i="38" s="1"/>
  <c r="CS72" i="38"/>
  <c r="CS71" i="16"/>
  <c r="CS121" i="16"/>
  <c r="CS143" i="16" s="1"/>
  <c r="CT123" i="16"/>
  <c r="CT73" i="16"/>
  <c r="CR74" i="39"/>
  <c r="CR124" i="39"/>
  <c r="CR146" i="39" s="1"/>
  <c r="CS125" i="38"/>
  <c r="CS147" i="38" s="1"/>
  <c r="CS75" i="38"/>
  <c r="CS115" i="39"/>
  <c r="CS137" i="39" s="1"/>
  <c r="CS54" i="39"/>
  <c r="CS65" i="39"/>
  <c r="CT122" i="38"/>
  <c r="CT144" i="38" s="1"/>
  <c r="CT72" i="38"/>
  <c r="CS125" i="39"/>
  <c r="CS147" i="39" s="1"/>
  <c r="CS75" i="39"/>
  <c r="CS120" i="38"/>
  <c r="CS142" i="38" s="1"/>
  <c r="CS70" i="38"/>
  <c r="CS125" i="16"/>
  <c r="CS147" i="16" s="1"/>
  <c r="CS75" i="16"/>
  <c r="CT53" i="38"/>
  <c r="CT64" i="38"/>
  <c r="CT114" i="38"/>
  <c r="CT136" i="38" s="1"/>
  <c r="CR76" i="39"/>
  <c r="CR126" i="39"/>
  <c r="CR148" i="39" s="1"/>
  <c r="CR78" i="39"/>
  <c r="CR128" i="39"/>
  <c r="CR150" i="39" s="1"/>
  <c r="CS115" i="38"/>
  <c r="CS137" i="38" s="1"/>
  <c r="CS54" i="38"/>
  <c r="CS65" i="38"/>
  <c r="CR121" i="38"/>
  <c r="CR143" i="38" s="1"/>
  <c r="CR71" i="38"/>
  <c r="CS119" i="38"/>
  <c r="CS141" i="38" s="1"/>
  <c r="CS69" i="38"/>
  <c r="CR354" i="32"/>
  <c r="CS49" i="39" s="1"/>
  <c r="CS336" i="32"/>
  <c r="CS354" i="32" s="1"/>
  <c r="CT49" i="39" s="1"/>
  <c r="CT47" i="38"/>
  <c r="CT43" i="38"/>
  <c r="CT62" i="38"/>
  <c r="CT112" i="38"/>
  <c r="CT134" i="38" s="1"/>
  <c r="CT44" i="38"/>
  <c r="CT45" i="38"/>
  <c r="CT41" i="38"/>
  <c r="CT46" i="38"/>
  <c r="CS123" i="38"/>
  <c r="CS145" i="38" s="1"/>
  <c r="CS73" i="38"/>
  <c r="CS67" i="38"/>
  <c r="CS56" i="38"/>
  <c r="CS117" i="38"/>
  <c r="CS139" i="38" s="1"/>
  <c r="CR72" i="39"/>
  <c r="CR122" i="39"/>
  <c r="CR144" i="39" s="1"/>
  <c r="CR71" i="39"/>
  <c r="CR121" i="39"/>
  <c r="CR143" i="39" s="1"/>
  <c r="CR128" i="38"/>
  <c r="CR150" i="38" s="1"/>
  <c r="CR78" i="38"/>
  <c r="CT123" i="38"/>
  <c r="CT73" i="38"/>
  <c r="CS63" i="39"/>
  <c r="CS113" i="39"/>
  <c r="CS135" i="39" s="1"/>
  <c r="CS52" i="39"/>
  <c r="CR72" i="16"/>
  <c r="CR122" i="16"/>
  <c r="CR144" i="16" s="1"/>
  <c r="CT53" i="39"/>
  <c r="CT114" i="39"/>
  <c r="CT136" i="39" s="1"/>
  <c r="CT64" i="39"/>
  <c r="CT75" i="16"/>
  <c r="CT125" i="16"/>
  <c r="CT147" i="16" s="1"/>
  <c r="CT121" i="16"/>
  <c r="CT143" i="16" s="1"/>
  <c r="CT71" i="16"/>
  <c r="CS123" i="39"/>
  <c r="CS145" i="39" s="1"/>
  <c r="CS73" i="39"/>
  <c r="CT123" i="39"/>
  <c r="CT73" i="39"/>
  <c r="CR79" i="38"/>
  <c r="CR129" i="38"/>
  <c r="CR151" i="38" s="1"/>
  <c r="CR77" i="38"/>
  <c r="CR127" i="38"/>
  <c r="CR149" i="38" s="1"/>
  <c r="CS67" i="39"/>
  <c r="CS117" i="39"/>
  <c r="CS139" i="39" s="1"/>
  <c r="CS56" i="39"/>
  <c r="CS120" i="32"/>
  <c r="CS138" i="32" s="1"/>
  <c r="CT50" i="16" s="1"/>
  <c r="CR138" i="32"/>
  <c r="CS50" i="16" s="1"/>
  <c r="CT44" i="39"/>
  <c r="CT62" i="39"/>
  <c r="CT45" i="39"/>
  <c r="CT47" i="39"/>
  <c r="CT112" i="39"/>
  <c r="CT134" i="39" s="1"/>
  <c r="CT43" i="39"/>
  <c r="CT46" i="39"/>
  <c r="CT41" i="39"/>
  <c r="CR129" i="39"/>
  <c r="CR151" i="39" s="1"/>
  <c r="CR79" i="39"/>
  <c r="CR214" i="32"/>
  <c r="CS49" i="38" s="1"/>
  <c r="CS196" i="32"/>
  <c r="CS214" i="32" s="1"/>
  <c r="CT49" i="38" s="1"/>
  <c r="CS55" i="38"/>
  <c r="CS66" i="38"/>
  <c r="CS116" i="38"/>
  <c r="CS138" i="38" s="1"/>
  <c r="CR124" i="38"/>
  <c r="CR146" i="38" s="1"/>
  <c r="CR74" i="38"/>
  <c r="CS63" i="38"/>
  <c r="CS113" i="38"/>
  <c r="CS135" i="38" s="1"/>
  <c r="CS52" i="38"/>
  <c r="CS400" i="32"/>
  <c r="CS418" i="32" s="1"/>
  <c r="CT50" i="39" s="1"/>
  <c r="CR418" i="32"/>
  <c r="CS50" i="39" s="1"/>
  <c r="CS70" i="16"/>
  <c r="CS120" i="16"/>
  <c r="CS142" i="16" s="1"/>
  <c r="CS68" i="38"/>
  <c r="CS118" i="38"/>
  <c r="CS140" i="38" s="1"/>
  <c r="CS57" i="38"/>
  <c r="CS119" i="39"/>
  <c r="CS141" i="39" s="1"/>
  <c r="CS69" i="39"/>
  <c r="CT145" i="16" l="1"/>
  <c r="C145" i="16" s="1"/>
  <c r="D14" i="24" s="1"/>
  <c r="J14" i="24" s="1"/>
  <c r="AA93" i="18" s="1"/>
  <c r="C123" i="16"/>
  <c r="C130" i="16" s="1"/>
  <c r="CT145" i="38"/>
  <c r="C145" i="38" s="1"/>
  <c r="C123" i="38"/>
  <c r="CT142" i="38"/>
  <c r="C142" i="38" s="1"/>
  <c r="C152" i="38" s="1"/>
  <c r="C153" i="38" s="1"/>
  <c r="P8" i="24" s="1"/>
  <c r="C120" i="38"/>
  <c r="C130" i="38" s="1"/>
  <c r="CT145" i="39"/>
  <c r="C145" i="39" s="1"/>
  <c r="C152" i="39" s="1"/>
  <c r="C153" i="39" s="1"/>
  <c r="Q8" i="24" s="1"/>
  <c r="C123" i="39"/>
  <c r="C130" i="39" s="1"/>
  <c r="D12" i="24"/>
  <c r="C152" i="16"/>
  <c r="C153" i="16" s="1"/>
  <c r="CT68" i="39"/>
  <c r="CT118" i="39"/>
  <c r="CT140" i="39" s="1"/>
  <c r="CT57" i="39"/>
  <c r="CS122" i="39"/>
  <c r="CS144" i="39" s="1"/>
  <c r="CS72" i="39"/>
  <c r="CT65" i="39"/>
  <c r="CT54" i="39"/>
  <c r="CT115" i="39"/>
  <c r="CT137" i="39" s="1"/>
  <c r="CS128" i="39"/>
  <c r="CS150" i="39" s="1"/>
  <c r="CS78" i="39"/>
  <c r="CS78" i="38"/>
  <c r="CS128" i="38"/>
  <c r="CS150" i="38" s="1"/>
  <c r="CS77" i="38"/>
  <c r="CS127" i="38"/>
  <c r="CS149" i="38" s="1"/>
  <c r="CT125" i="39"/>
  <c r="CT147" i="39" s="1"/>
  <c r="CT75" i="39"/>
  <c r="CT69" i="39"/>
  <c r="CT119" i="39"/>
  <c r="CT141" i="39" s="1"/>
  <c r="CT54" i="38"/>
  <c r="CT65" i="38"/>
  <c r="CT115" i="38"/>
  <c r="CT137" i="38" s="1"/>
  <c r="CS77" i="39"/>
  <c r="CS127" i="39"/>
  <c r="CS149" i="39" s="1"/>
  <c r="CT72" i="39"/>
  <c r="CT122" i="39"/>
  <c r="CT144" i="39" s="1"/>
  <c r="CS71" i="38"/>
  <c r="CS121" i="38"/>
  <c r="CS143" i="38" s="1"/>
  <c r="CT56" i="39"/>
  <c r="CT117" i="39"/>
  <c r="CT139" i="39" s="1"/>
  <c r="CT67" i="39"/>
  <c r="CT69" i="38"/>
  <c r="CT119" i="38"/>
  <c r="CT141" i="38" s="1"/>
  <c r="CS76" i="38"/>
  <c r="CS126" i="38"/>
  <c r="CS148" i="38" s="1"/>
  <c r="CT75" i="38"/>
  <c r="CT125" i="38"/>
  <c r="CT147" i="38" s="1"/>
  <c r="CT122" i="16"/>
  <c r="CT144" i="16" s="1"/>
  <c r="CT72" i="16"/>
  <c r="CT116" i="38"/>
  <c r="CT138" i="38" s="1"/>
  <c r="CT66" i="38"/>
  <c r="CT55" i="38"/>
  <c r="CS74" i="38"/>
  <c r="CS124" i="38"/>
  <c r="CS146" i="38" s="1"/>
  <c r="CS124" i="39"/>
  <c r="CS146" i="39" s="1"/>
  <c r="CS74" i="39"/>
  <c r="CT118" i="38"/>
  <c r="CT140" i="38" s="1"/>
  <c r="CT57" i="38"/>
  <c r="CT68" i="38"/>
  <c r="CT71" i="39"/>
  <c r="CT121" i="39"/>
  <c r="CT143" i="39" s="1"/>
  <c r="CT71" i="38"/>
  <c r="CT121" i="38"/>
  <c r="CT143" i="38" s="1"/>
  <c r="CT66" i="39"/>
  <c r="CT116" i="39"/>
  <c r="CT138" i="39" s="1"/>
  <c r="CT55" i="39"/>
  <c r="CT113" i="38"/>
  <c r="CT135" i="38" s="1"/>
  <c r="CT63" i="38"/>
  <c r="CT52" i="38"/>
  <c r="CS71" i="39"/>
  <c r="CS121" i="39"/>
  <c r="CS143" i="39" s="1"/>
  <c r="CS76" i="39"/>
  <c r="CS126" i="39"/>
  <c r="CS148" i="39" s="1"/>
  <c r="CS79" i="39"/>
  <c r="CS129" i="39"/>
  <c r="CS151" i="39" s="1"/>
  <c r="CS79" i="38"/>
  <c r="CS129" i="38"/>
  <c r="CS151" i="38" s="1"/>
  <c r="CT52" i="39"/>
  <c r="CT113" i="39"/>
  <c r="CT135" i="39" s="1"/>
  <c r="CT63" i="39"/>
  <c r="CS122" i="16"/>
  <c r="CS144" i="16" s="1"/>
  <c r="CS72" i="16"/>
  <c r="CT117" i="38"/>
  <c r="CT139" i="38" s="1"/>
  <c r="CT56" i="38"/>
  <c r="CT67" i="38"/>
  <c r="Q9" i="24" l="1"/>
  <c r="Q10" i="24" s="1"/>
  <c r="BN54" i="18"/>
  <c r="BN53" i="18"/>
  <c r="P9" i="24"/>
  <c r="P10" i="24" s="1"/>
  <c r="J12" i="24"/>
  <c r="D23" i="24"/>
  <c r="D25" i="24" s="1"/>
  <c r="D26" i="24" s="1"/>
  <c r="CT76" i="39"/>
  <c r="CT126" i="39"/>
  <c r="CT148" i="39" s="1"/>
  <c r="CT129" i="38"/>
  <c r="CT151" i="38" s="1"/>
  <c r="CT79" i="38"/>
  <c r="CT78" i="39"/>
  <c r="CT128" i="39"/>
  <c r="CT150" i="39" s="1"/>
  <c r="CT77" i="39"/>
  <c r="CT127" i="39"/>
  <c r="CT149" i="39" s="1"/>
  <c r="CT74" i="39"/>
  <c r="CT124" i="39"/>
  <c r="CT146" i="39" s="1"/>
  <c r="CT76" i="38"/>
  <c r="CT126" i="38"/>
  <c r="CT148" i="38" s="1"/>
  <c r="CT79" i="39"/>
  <c r="CT129" i="39"/>
  <c r="CT151" i="39" s="1"/>
  <c r="CT124" i="38"/>
  <c r="CT146" i="38" s="1"/>
  <c r="CT74" i="38"/>
  <c r="CT128" i="38"/>
  <c r="CT150" i="38" s="1"/>
  <c r="CT78" i="38"/>
  <c r="CT77" i="38"/>
  <c r="CT127" i="38"/>
  <c r="CT149" i="38" s="1"/>
  <c r="J23" i="24" l="1"/>
  <c r="AA91" i="18"/>
  <c r="AF91" i="18" s="1"/>
  <c r="O8" i="24" l="1"/>
  <c r="J25" i="24"/>
  <c r="J26" i="24" s="1"/>
  <c r="N8" i="24"/>
  <c r="N9" i="24" s="1"/>
  <c r="N10" i="24" s="1"/>
  <c r="BN52" i="18" l="1"/>
  <c r="O9" i="24"/>
  <c r="O10"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Joakim Swahn</author>
    <author>Asplund Disa, PLee</author>
  </authors>
  <commentList>
    <comment ref="B7" authorId="0" shapeId="0" xr:uid="{00000000-0006-0000-0300-000001000000}">
      <text>
        <r>
          <rPr>
            <b/>
            <sz val="9"/>
            <color indexed="81"/>
            <rFont val="Tahoma"/>
            <family val="2"/>
          </rPr>
          <t>Joakim Swahn:</t>
        </r>
        <r>
          <rPr>
            <sz val="9"/>
            <color indexed="81"/>
            <rFont val="Tahoma"/>
            <family val="2"/>
          </rPr>
          <t xml:space="preserve">
Justera nedanstående värden vid behov
Standardvärden visas i kolumn D
</t>
        </r>
        <r>
          <rPr>
            <b/>
            <sz val="9"/>
            <color indexed="81"/>
            <rFont val="Tahoma"/>
            <family val="2"/>
          </rPr>
          <t>Disa Asplund:</t>
        </r>
        <r>
          <rPr>
            <sz val="9"/>
            <color indexed="81"/>
            <rFont val="Tahoma"/>
            <family val="2"/>
          </rPr>
          <t xml:space="preserve">
När värden justeras ändras färgen så att avvikelser ska vara tydliga underlätta granskning
</t>
        </r>
      </text>
    </comment>
    <comment ref="A67" authorId="1" shapeId="0" xr:uid="{2A6762A1-2B79-4843-832A-749C6403DF32}">
      <text>
        <r>
          <rPr>
            <b/>
            <sz val="9"/>
            <color indexed="81"/>
            <rFont val="Tahoma"/>
            <family val="2"/>
          </rPr>
          <t>Asplund Disa, PLee:</t>
        </r>
        <r>
          <rPr>
            <sz val="9"/>
            <color indexed="81"/>
            <rFont val="Tahoma"/>
            <family val="2"/>
          </rPr>
          <t xml:space="preserve">
Dessa last-parametrar ingår inte ASEK 8.0 och kan därför gärna justeras. Förinlagda värden motsvarar uppskattad medelvärden för fartygsflottan som trafikerrar svenska hamnar, men variationen är stor inom respektive kateogori, särskill för exempelvis RoRo, så om man har tillgång till fartygsspecifika date är det bättre att använda dessa. De påverkar dock inte kalkylresultatet då man använder verklig statistik för mängd last och antal fartyg i flik Prognoser.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Asplund Disa, PLee</author>
    <author>Joakim Swahn</author>
  </authors>
  <commentList>
    <comment ref="B6" authorId="0" shapeId="0" xr:uid="{AB8534D0-9CE6-4084-9ADC-852761014FB4}">
      <text>
        <r>
          <rPr>
            <b/>
            <sz val="9"/>
            <color indexed="81"/>
            <rFont val="Tahoma"/>
            <family val="2"/>
          </rPr>
          <t>Asplund Disa, PLee:</t>
        </r>
        <r>
          <rPr>
            <sz val="9"/>
            <color indexed="81"/>
            <rFont val="Tahoma"/>
            <family val="2"/>
          </rPr>
          <t xml:space="preserve">
Går bra med bara en rad för hela investeringen</t>
        </r>
      </text>
    </comment>
    <comment ref="D6" authorId="1" shapeId="0" xr:uid="{00000000-0006-0000-0400-000002000000}">
      <text>
        <r>
          <rPr>
            <b/>
            <sz val="9"/>
            <color indexed="81"/>
            <rFont val="Tahoma"/>
            <family val="2"/>
          </rPr>
          <t>Joakim Swahn:</t>
        </r>
        <r>
          <rPr>
            <sz val="9"/>
            <color indexed="81"/>
            <rFont val="Tahoma"/>
            <family val="2"/>
          </rPr>
          <t xml:space="preserve">
Fyll i vilken prisnivå investeringskostnaderna är framtagna i</t>
        </r>
      </text>
    </comment>
    <comment ref="E6" authorId="1" shapeId="0" xr:uid="{00000000-0006-0000-0400-000003000000}">
      <text>
        <r>
          <rPr>
            <b/>
            <sz val="9"/>
            <color indexed="81"/>
            <rFont val="Tahoma"/>
            <family val="2"/>
          </rPr>
          <t>Joakim Swahn:</t>
        </r>
        <r>
          <rPr>
            <sz val="9"/>
            <color indexed="81"/>
            <rFont val="Tahoma"/>
            <family val="2"/>
          </rPr>
          <t xml:space="preserve">
För omräkning till prisnivå 2019-06 nyttjas Excel-arket "Lathund indexomräkning kostnad kapitalisering investeringskostnad" tillgänglig på Trafikverkets websida</t>
        </r>
      </text>
    </comment>
    <comment ref="F6" authorId="1" shapeId="0" xr:uid="{00000000-0006-0000-0400-000004000000}">
      <text>
        <r>
          <rPr>
            <b/>
            <sz val="9"/>
            <color indexed="81"/>
            <rFont val="Tahoma"/>
            <family val="2"/>
          </rPr>
          <t>Joakim Swahn:</t>
        </r>
        <r>
          <rPr>
            <sz val="9"/>
            <color indexed="81"/>
            <rFont val="Tahoma"/>
            <family val="2"/>
          </rPr>
          <t xml:space="preserve">
För omräkning till prisnivå 2017-medel nyttjas Excel-arket "Lathund indexomräkning kostnad kapitalisering investeringskostnad" på Trafikverkets websida</t>
        </r>
      </text>
    </comment>
    <comment ref="K6" authorId="1" shapeId="0" xr:uid="{00000000-0006-0000-0400-000001000000}">
      <text>
        <r>
          <rPr>
            <b/>
            <sz val="9"/>
            <color indexed="81"/>
            <rFont val="Tahoma"/>
            <family val="2"/>
          </rPr>
          <t>Joakim Swahn:</t>
        </r>
        <r>
          <rPr>
            <sz val="9"/>
            <color indexed="81"/>
            <rFont val="Tahoma"/>
            <family val="2"/>
          </rPr>
          <t xml:space="preserve">
Möjligt att ansätta en andel, som t.ex. 0,5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Joakim Swahn</author>
  </authors>
  <commentList>
    <comment ref="C4" authorId="0" shapeId="0" xr:uid="{9BCDD1E3-2B5F-4A49-925A-5365BDEFC87C}">
      <text>
        <r>
          <rPr>
            <b/>
            <sz val="9"/>
            <color indexed="81"/>
            <rFont val="Tahoma"/>
            <family val="2"/>
          </rPr>
          <t>Joakim Swahn:</t>
        </r>
        <r>
          <rPr>
            <sz val="9"/>
            <color indexed="81"/>
            <rFont val="Tahoma"/>
            <family val="2"/>
          </rPr>
          <t xml:space="preserve">
Fyll i årlig DoU-kostnad för JA för relevanta år. Värden fylls i för alla år bort till slutet. Kalkylarket räknar automatiskt med korrekt antal år utifrån angiven kalkylperiod</t>
        </r>
      </text>
    </comment>
    <comment ref="C5" authorId="0" shapeId="0" xr:uid="{35CB4920-D24A-4A34-B41D-5E766A552716}">
      <text>
        <r>
          <rPr>
            <b/>
            <sz val="9"/>
            <color indexed="81"/>
            <rFont val="Tahoma"/>
            <family val="2"/>
          </rPr>
          <t>Joakim Swahn:</t>
        </r>
        <r>
          <rPr>
            <sz val="9"/>
            <color indexed="81"/>
            <rFont val="Tahoma"/>
            <family val="2"/>
          </rPr>
          <t xml:space="preserve">
Fyll i årlig DoU-kostnad för UA för relevanta år. Värden fylls i för alla år bort till slutet. Kalkylarket räknar automatiskt med korrekt antal år utifrån angiven kalkylperiod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Joakim Swahn</author>
    <author>Asplund Disa, PLee</author>
    <author>Swahn Joakim, PLee Konsult</author>
  </authors>
  <commentList>
    <comment ref="C64" authorId="0" shapeId="0" xr:uid="{00000000-0006-0000-0600-000001000000}">
      <text>
        <r>
          <rPr>
            <b/>
            <sz val="9"/>
            <color indexed="81"/>
            <rFont val="Tahoma"/>
            <family val="2"/>
          </rPr>
          <t>Joakim Swahn:</t>
        </r>
        <r>
          <rPr>
            <sz val="9"/>
            <color indexed="81"/>
            <rFont val="Tahoma"/>
            <family val="2"/>
          </rPr>
          <t xml:space="preserve">
Här väljs vilka fartygstyper som trafikerar hamnen.
</t>
        </r>
        <r>
          <rPr>
            <b/>
            <sz val="9"/>
            <color indexed="81"/>
            <rFont val="Tahoma"/>
            <family val="2"/>
          </rPr>
          <t>Vald fartygstyp hämtas automatiskt även till UA nedan</t>
        </r>
      </text>
    </comment>
    <comment ref="D64" authorId="0" shapeId="0" xr:uid="{00000000-0006-0000-0600-000002000000}">
      <text>
        <r>
          <rPr>
            <b/>
            <sz val="9"/>
            <color indexed="81"/>
            <rFont val="Tahoma"/>
            <family val="2"/>
          </rPr>
          <t>Joakim Swahn:</t>
        </r>
        <r>
          <rPr>
            <sz val="9"/>
            <color indexed="81"/>
            <rFont val="Tahoma"/>
            <family val="2"/>
          </rPr>
          <t xml:space="preserve">
Här ansätts vilka fartygsstorlekar som trafikerar hamnen.
En sammanslagning behöver vanligtvis göras av flera liknande fartyg till en fartygsklass, t.ex. att fartyg som är 20 500 dwt, 19 800 dwt samt 21 200 dwt kan slås ihop till en fartygsklass med storlek 20 000 dwt eller liknande.
</t>
        </r>
        <r>
          <rPr>
            <b/>
            <sz val="9"/>
            <color indexed="81"/>
            <rFont val="Tahoma"/>
            <family val="2"/>
          </rPr>
          <t>Viktigt att användaren skriver in fartygsklasser för såväl JA som UA</t>
        </r>
      </text>
    </comment>
    <comment ref="F64" authorId="0" shapeId="0" xr:uid="{00000000-0006-0000-0600-000003000000}">
      <text>
        <r>
          <rPr>
            <b/>
            <sz val="9"/>
            <color indexed="81"/>
            <rFont val="Tahoma"/>
            <family val="2"/>
          </rPr>
          <t>Joakim Swahn:</t>
        </r>
        <r>
          <rPr>
            <sz val="9"/>
            <color indexed="81"/>
            <rFont val="Tahoma"/>
            <family val="2"/>
          </rPr>
          <t xml:space="preserve">
Här behöver Kalkylupprättaren ange antalet anlöp per år för den valda fartygsklassen. Detta görs utifrån statistik från den aktuella hamnen, med fördel för de senaste 5-10 åren för att få en stabilitet i antalet anlöp.
Beroende på vilken information som erhålls från den aktuella hamnen kan ev. stödberäkningar för att få fram antalet anlöp behövas, vilket då får görs i separata beräkningar vid sidan av.
</t>
        </r>
      </text>
    </comment>
    <comment ref="G64" authorId="0" shapeId="0" xr:uid="{00000000-0006-0000-0600-000004000000}">
      <text>
        <r>
          <rPr>
            <b/>
            <sz val="9"/>
            <color indexed="81"/>
            <rFont val="Tahoma"/>
            <family val="2"/>
          </rPr>
          <t>Joakim Swahn:</t>
        </r>
        <r>
          <rPr>
            <sz val="9"/>
            <color indexed="81"/>
            <rFont val="Tahoma"/>
            <family val="2"/>
          </rPr>
          <t xml:space="preserve">
Här fyller kalkylupprättaren i destinationshamnen för den aktuella fartygsklassen som ansatts</t>
        </r>
      </text>
    </comment>
    <comment ref="H64" authorId="0" shapeId="0" xr:uid="{00000000-0006-0000-0600-000005000000}">
      <text>
        <r>
          <rPr>
            <b/>
            <sz val="9"/>
            <color indexed="81"/>
            <rFont val="Tahoma"/>
            <family val="2"/>
          </rPr>
          <t xml:space="preserve">Joakim Swahn:
Fyll i avståndet i sjömil till vald destinationshamn
</t>
        </r>
        <r>
          <rPr>
            <sz val="9"/>
            <color indexed="81"/>
            <rFont val="Tahoma"/>
            <family val="2"/>
          </rPr>
          <t xml:space="preserve">
Se t.ex.:
https://sea-distances.org/ 
http://ports.com/sea-route/ 
http://www.shiptraffic.net/2001/05/sea-distances-calculator.html 
https://www.marinevesseltraffic.com/2013/07/distance-calculator.html 
</t>
        </r>
      </text>
    </comment>
    <comment ref="L64" authorId="1" shapeId="0" xr:uid="{2E1AA612-5A7B-4C41-97AF-B4DF1C095C9B}">
      <text>
        <r>
          <rPr>
            <b/>
            <sz val="9"/>
            <color indexed="81"/>
            <rFont val="Tahoma"/>
            <family val="2"/>
          </rPr>
          <t>Asplund Disa, PLee:</t>
        </r>
        <r>
          <rPr>
            <sz val="9"/>
            <color indexed="81"/>
            <rFont val="Tahoma"/>
            <family val="2"/>
          </rPr>
          <t xml:space="preserve">
Fyllnadsgraden kan i undatagsfall bli högre än 100%. Detta i de fall verklig lastkapacitet per DWT är högre än medelvärden uppskattade i Sjökalk (flik Indata).</t>
        </r>
      </text>
    </comment>
    <comment ref="B93" authorId="2" shapeId="0" xr:uid="{F4F81B7A-09DD-4A59-924A-272AD2DC3C52}">
      <text>
        <r>
          <rPr>
            <b/>
            <sz val="9"/>
            <color indexed="81"/>
            <rFont val="Tahoma"/>
            <family val="2"/>
          </rPr>
          <t>Swahn Joakim, PLee Konsult:</t>
        </r>
        <r>
          <rPr>
            <sz val="9"/>
            <color indexed="81"/>
            <rFont val="Tahoma"/>
            <family val="2"/>
          </rPr>
          <t xml:space="preserve">
Fyll i Ja eller Nej om uppväxling sker för det ansatta Uppdrags-ID:et</t>
        </r>
      </text>
    </comment>
    <comment ref="D93" authorId="0" shapeId="0" xr:uid="{00000000-0006-0000-0600-000006000000}">
      <text>
        <r>
          <rPr>
            <b/>
            <sz val="9"/>
            <color indexed="81"/>
            <rFont val="Tahoma"/>
            <family val="2"/>
          </rPr>
          <t>Joakim Swahn:</t>
        </r>
        <r>
          <rPr>
            <sz val="9"/>
            <color indexed="81"/>
            <rFont val="Tahoma"/>
            <family val="2"/>
          </rPr>
          <t xml:space="preserve">
Verktyget hämtar som grunda automatiskt angivna fartygsstorlekar från JA.
</t>
        </r>
        <r>
          <rPr>
            <b/>
            <sz val="9"/>
            <color indexed="81"/>
            <rFont val="Tahoma"/>
            <family val="2"/>
          </rPr>
          <t>För de Uppdrags-ID där uppväxling sker behöver kalkylupprättaren fylla i ny fartygsstorlek</t>
        </r>
      </text>
    </comment>
    <comment ref="F93" authorId="2" shapeId="0" xr:uid="{B252F2A9-D6B0-40B8-AD75-3B6F683B19DF}">
      <text>
        <r>
          <rPr>
            <b/>
            <sz val="9"/>
            <color indexed="81"/>
            <rFont val="Tahoma"/>
            <family val="2"/>
          </rPr>
          <t>Swahn Joakim, PLee Konsult:</t>
        </r>
        <r>
          <rPr>
            <sz val="9"/>
            <color indexed="81"/>
            <rFont val="Tahoma"/>
            <family val="2"/>
          </rPr>
          <t xml:space="preserve">
Verktyget räknar automatiskt ut antalet anlöp i UA. Behöver någon justering göras, görs det här</t>
        </r>
      </text>
    </comment>
    <comment ref="G93" authorId="0" shapeId="0" xr:uid="{00000000-0006-0000-0600-000008000000}">
      <text>
        <r>
          <rPr>
            <b/>
            <sz val="9"/>
            <color indexed="81"/>
            <rFont val="Tahoma"/>
            <family val="2"/>
          </rPr>
          <t>Joakim Swahn:</t>
        </r>
        <r>
          <rPr>
            <sz val="9"/>
            <color indexed="81"/>
            <rFont val="Tahoma"/>
            <family val="2"/>
          </rPr>
          <t xml:space="preserve">
Verktyget hämtar destinationerna från JA automatiskt då det vanligaste är att fartyg på befintliga rutter växlar upp i storlek. 
Skulle UA innebära en ny destination ersätts förifylld formel/destination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Joakim Swahn</author>
  </authors>
  <commentList>
    <comment ref="A4" authorId="0" shapeId="0" xr:uid="{00000000-0006-0000-0E00-000001000000}">
      <text>
        <r>
          <rPr>
            <b/>
            <sz val="9"/>
            <color indexed="81"/>
            <rFont val="Tahoma"/>
            <family val="2"/>
          </rPr>
          <t>Joakim Swahn:</t>
        </r>
        <r>
          <rPr>
            <sz val="9"/>
            <color indexed="81"/>
            <rFont val="Tahoma"/>
            <family val="2"/>
          </rPr>
          <t xml:space="preserve">
Här fylls en motivering/förklaring/beskrivning i vad som är grunden till problemet
Som exempel ligger texten från farleden in till Strömstad</t>
        </r>
      </text>
    </comment>
    <comment ref="D6" authorId="0" shapeId="0" xr:uid="{00000000-0006-0000-0E00-000002000000}">
      <text>
        <r>
          <rPr>
            <b/>
            <sz val="9"/>
            <color indexed="81"/>
            <rFont val="Tahoma"/>
            <family val="2"/>
          </rPr>
          <t>Joakim Swahn:</t>
        </r>
        <r>
          <rPr>
            <sz val="9"/>
            <color indexed="81"/>
            <rFont val="Tahoma"/>
            <family val="2"/>
          </rPr>
          <t xml:space="preserve">
Redovisa källor för beräkningarna nedan</t>
        </r>
      </text>
    </comment>
    <comment ref="A7" authorId="0" shapeId="0" xr:uid="{00000000-0006-0000-0E00-000003000000}">
      <text>
        <r>
          <rPr>
            <b/>
            <sz val="9"/>
            <color indexed="81"/>
            <rFont val="Tahoma"/>
            <family val="2"/>
          </rPr>
          <t>Joakim Swahn:</t>
        </r>
        <r>
          <rPr>
            <sz val="9"/>
            <color indexed="81"/>
            <rFont val="Tahoma"/>
            <family val="2"/>
          </rPr>
          <t xml:space="preserve">
Justera vid vilken vindstyrka problemen börjar, dvs. gula körningar</t>
        </r>
      </text>
    </comment>
    <comment ref="B7" authorId="0" shapeId="0" xr:uid="{00000000-0006-0000-0E00-000004000000}">
      <text>
        <r>
          <rPr>
            <b/>
            <sz val="9"/>
            <color indexed="81"/>
            <rFont val="Tahoma"/>
            <family val="2"/>
          </rPr>
          <t>Joakim Swahn:</t>
        </r>
        <r>
          <rPr>
            <sz val="9"/>
            <color indexed="81"/>
            <rFont val="Tahoma"/>
            <family val="2"/>
          </rPr>
          <t xml:space="preserve">
Fyll i andel gula körningar. Dessa behöver beräknas vid sidan av, utifrån den vindstatistik som erhålls från SMHI och/eller Sjöfartsverket</t>
        </r>
      </text>
    </comment>
    <comment ref="A8" authorId="0" shapeId="0" xr:uid="{00000000-0006-0000-0E00-000005000000}">
      <text>
        <r>
          <rPr>
            <b/>
            <sz val="9"/>
            <color indexed="81"/>
            <rFont val="Tahoma"/>
            <family val="2"/>
          </rPr>
          <t>Joakim Swahn:</t>
        </r>
        <r>
          <rPr>
            <sz val="9"/>
            <color indexed="81"/>
            <rFont val="Tahoma"/>
            <family val="2"/>
          </rPr>
          <t xml:space="preserve">
Justera vid vilken vindstyrka problemen ökar, dvs. röda körningar
</t>
        </r>
      </text>
    </comment>
    <comment ref="B8" authorId="0" shapeId="0" xr:uid="{00000000-0006-0000-0E00-000006000000}">
      <text>
        <r>
          <rPr>
            <b/>
            <sz val="9"/>
            <color indexed="81"/>
            <rFont val="Tahoma"/>
            <family val="2"/>
          </rPr>
          <t>Joakim Swahn:</t>
        </r>
        <r>
          <rPr>
            <sz val="9"/>
            <color indexed="81"/>
            <rFont val="Tahoma"/>
            <family val="2"/>
          </rPr>
          <t xml:space="preserve">
Fyll i andel röda körningar. Dessa behöver beräknas vid sidan av, utifrån den vindstatistik som erhålls från SMHI och/eller Sjöfartsverket</t>
        </r>
      </text>
    </comment>
    <comment ref="B15" authorId="0" shapeId="0" xr:uid="{00000000-0006-0000-0E00-000007000000}">
      <text>
        <r>
          <rPr>
            <b/>
            <sz val="9"/>
            <color indexed="81"/>
            <rFont val="Tahoma"/>
            <family val="2"/>
          </rPr>
          <t>Joakim Swahn:</t>
        </r>
        <r>
          <rPr>
            <sz val="9"/>
            <color indexed="81"/>
            <rFont val="Tahoma"/>
            <family val="2"/>
          </rPr>
          <t xml:space="preserve">
Fyll i den genomsnittliga tiden de starka vindarna håller i sig när det blåser över den angivna gränsen</t>
        </r>
      </text>
    </comment>
    <comment ref="D18" authorId="0" shapeId="0" xr:uid="{00000000-0006-0000-0E00-000008000000}">
      <text>
        <r>
          <rPr>
            <b/>
            <sz val="9"/>
            <color indexed="81"/>
            <rFont val="Tahoma"/>
            <family val="2"/>
          </rPr>
          <t>Joakim Swahn:</t>
        </r>
        <r>
          <rPr>
            <sz val="9"/>
            <color indexed="81"/>
            <rFont val="Tahoma"/>
            <family val="2"/>
          </rPr>
          <t xml:space="preserve">
Ange källa nedan</t>
        </r>
      </text>
    </comment>
    <comment ref="B19" authorId="0" shapeId="0" xr:uid="{00000000-0006-0000-0E00-000009000000}">
      <text>
        <r>
          <rPr>
            <b/>
            <sz val="9"/>
            <color indexed="81"/>
            <rFont val="Tahoma"/>
            <family val="2"/>
          </rPr>
          <t>Joakim Swahn:</t>
        </r>
        <r>
          <rPr>
            <sz val="9"/>
            <color indexed="81"/>
            <rFont val="Tahoma"/>
            <family val="2"/>
          </rPr>
          <t xml:space="preserve">
Denna tas fram utifrån tidtabeller för de aktuella fartygen</t>
        </r>
      </text>
    </comment>
    <comment ref="B21" authorId="0" shapeId="0" xr:uid="{00000000-0006-0000-0E00-00000A000000}">
      <text>
        <r>
          <rPr>
            <b/>
            <sz val="9"/>
            <color indexed="81"/>
            <rFont val="Tahoma"/>
            <family val="2"/>
          </rPr>
          <t>Joakim Swahn:</t>
        </r>
        <r>
          <rPr>
            <sz val="9"/>
            <color indexed="81"/>
            <rFont val="Tahoma"/>
            <family val="2"/>
          </rPr>
          <t xml:space="preserve">
Denna behöver beräknas utifrån aktuellt anlöpsmönster för de tidtabellsbundna fartygen</t>
        </r>
      </text>
    </comment>
    <comment ref="C26" authorId="0" shapeId="0" xr:uid="{00000000-0006-0000-0E00-00000B000000}">
      <text>
        <r>
          <rPr>
            <b/>
            <sz val="9"/>
            <color indexed="81"/>
            <rFont val="Tahoma"/>
            <family val="2"/>
          </rPr>
          <t>Joakim Swahn:</t>
        </r>
        <r>
          <rPr>
            <sz val="9"/>
            <color indexed="81"/>
            <rFont val="Tahoma"/>
            <family val="2"/>
          </rPr>
          <t xml:space="preserve">
Om bättre underlag kan tas fram görs detta med fördel.
Annars kan beräkningarna baseras på antagandet att hälften av avgångarna/ankomsterna påverkas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Joakim Swahn</author>
  </authors>
  <commentList>
    <comment ref="B3" authorId="0" shapeId="0" xr:uid="{00000000-0006-0000-1000-000001000000}">
      <text>
        <r>
          <rPr>
            <b/>
            <sz val="9"/>
            <color indexed="81"/>
            <rFont val="Tahoma"/>
            <family val="2"/>
          </rPr>
          <t>Joakim Swahn:</t>
        </r>
        <r>
          <rPr>
            <sz val="9"/>
            <color indexed="81"/>
            <rFont val="Tahoma"/>
            <family val="2"/>
          </rPr>
          <t xml:space="preserve">
Ansätt hur stor andel av godsvolymerna som transporteras på den (de) fartygstyp(er) som påverkas av förseningarna. 
T.ex.: Det är bara färjorna i aktuell hamn som är tidtabellsbundna och därmed drabbas av förseningar. På färjorna transporteras 25 % av det totala godsvolymerna i hamnen. 
</t>
        </r>
      </text>
    </comment>
    <comment ref="D16" authorId="0" shapeId="0" xr:uid="{00000000-0006-0000-1000-000002000000}">
      <text>
        <r>
          <rPr>
            <b/>
            <sz val="9"/>
            <color indexed="81"/>
            <rFont val="Tahoma"/>
            <family val="2"/>
          </rPr>
          <t>Joakim Swahn:</t>
        </r>
        <r>
          <rPr>
            <sz val="9"/>
            <color indexed="81"/>
            <rFont val="Tahoma"/>
            <family val="2"/>
          </rPr>
          <t xml:space="preserve">
Fördela godsvolymerna över de olika Samgods-grupperna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Joakim Swahn</author>
  </authors>
  <commentList>
    <comment ref="D10" authorId="0" shapeId="0" xr:uid="{00000000-0006-0000-1100-000001000000}">
      <text>
        <r>
          <rPr>
            <b/>
            <sz val="9"/>
            <color indexed="81"/>
            <rFont val="Tahoma"/>
            <family val="2"/>
          </rPr>
          <t>Joakim Swahn:</t>
        </r>
        <r>
          <rPr>
            <sz val="9"/>
            <color indexed="81"/>
            <rFont val="Tahoma"/>
            <family val="2"/>
          </rPr>
          <t xml:space="preserve">
Om det föreligger olika förseningstider för olika fartygstyper så ersätt förlänkande uppgifter</t>
        </r>
      </text>
    </comment>
    <comment ref="E10" authorId="0" shapeId="0" xr:uid="{00000000-0006-0000-1100-000002000000}">
      <text>
        <r>
          <rPr>
            <b/>
            <sz val="9"/>
            <color indexed="81"/>
            <rFont val="Tahoma"/>
            <family val="2"/>
          </rPr>
          <t>Joakim Swahn:</t>
        </r>
        <r>
          <rPr>
            <sz val="9"/>
            <color indexed="81"/>
            <rFont val="Tahoma"/>
            <family val="2"/>
          </rPr>
          <t xml:space="preserve">
Om antalet försenade avgångar är olika mellan olika fartygskategorier, så ersätt förlänkade uppgifter med kalkylspecifika uppgifter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Asplund Disa, PLee</author>
  </authors>
  <commentList>
    <comment ref="F5" authorId="0" shapeId="0" xr:uid="{3BCAA982-FD33-43C6-B71E-6FD7D2A1CE68}">
      <text>
        <r>
          <rPr>
            <b/>
            <sz val="9"/>
            <color indexed="81"/>
            <rFont val="Tahoma"/>
            <family val="2"/>
          </rPr>
          <t>Asplund Disa, PLee:</t>
        </r>
        <r>
          <rPr>
            <sz val="9"/>
            <color indexed="81"/>
            <rFont val="Tahoma"/>
            <family val="2"/>
          </rPr>
          <t xml:space="preserve">
Obs denna kolumn används inte längre i beräkningar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Asplund Disa, PLee</author>
  </authors>
  <commentList>
    <comment ref="V20" authorId="0" shapeId="0" xr:uid="{5D634364-885C-4205-81EE-FFB41CB4C0D6}">
      <text>
        <r>
          <rPr>
            <b/>
            <sz val="9"/>
            <color indexed="81"/>
            <rFont val="Tahoma"/>
            <family val="2"/>
          </rPr>
          <t>Asplund Disa, PLee:</t>
        </r>
        <r>
          <rPr>
            <sz val="9"/>
            <color indexed="81"/>
            <rFont val="Tahoma"/>
            <family val="2"/>
          </rPr>
          <t xml:space="preserve">
Obs: I senare revideringar bör 2017 bytas ut mot 2012, då grunddatat för bränsleberäkning är från 2011-2013</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<sst xmlns="http://schemas.openxmlformats.org/spreadsheetml/2006/main" count="2942" uniqueCount="896">
  <si>
    <t>Container</t>
  </si>
  <si>
    <t>Dry_Bulk</t>
  </si>
  <si>
    <t>Liquid_Bulk</t>
  </si>
  <si>
    <t>Road_Ferry</t>
  </si>
  <si>
    <t>Rail_Ferry</t>
  </si>
  <si>
    <t>a</t>
  </si>
  <si>
    <t>b</t>
  </si>
  <si>
    <t>RoRo</t>
  </si>
  <si>
    <t>MGO USD/MT</t>
  </si>
  <si>
    <t>JA</t>
  </si>
  <si>
    <t>UA</t>
  </si>
  <si>
    <t>General_Cargo</t>
  </si>
  <si>
    <t>v0_1</t>
  </si>
  <si>
    <t>v0_2</t>
  </si>
  <si>
    <t>vd_1</t>
  </si>
  <si>
    <t>vd_2</t>
  </si>
  <si>
    <t>Operativ kostnad</t>
  </si>
  <si>
    <t>Aux eng. Kostnad</t>
  </si>
  <si>
    <t>Torr_dockning</t>
  </si>
  <si>
    <t>DWT/TEU</t>
  </si>
  <si>
    <t>Kapitalkostnad</t>
  </si>
  <si>
    <t>a_operativ</t>
  </si>
  <si>
    <t>b_tid</t>
  </si>
  <si>
    <t>b_aux</t>
  </si>
  <si>
    <t>a_dock</t>
  </si>
  <si>
    <t>"Universella parametrar"</t>
  </si>
  <si>
    <t>Dollarkurs</t>
  </si>
  <si>
    <t>Driftdagar</t>
  </si>
  <si>
    <t>Drift, tim/dygn</t>
  </si>
  <si>
    <t>Drifttimmar per år</t>
  </si>
  <si>
    <t>Låneränta, (ASEK)</t>
  </si>
  <si>
    <t>Ränta eget kapital</t>
  </si>
  <si>
    <t>Andel eget kapital</t>
  </si>
  <si>
    <t>Snittränta</t>
  </si>
  <si>
    <t>Fartygets avskrivningstid</t>
  </si>
  <si>
    <t>Restvärde procent</t>
  </si>
  <si>
    <t>Utnyttjande av aux eng andel</t>
  </si>
  <si>
    <t>Bränslepris aux engines $/ton</t>
  </si>
  <si>
    <t>Kontrollark</t>
  </si>
  <si>
    <t>Operativa kostnader</t>
  </si>
  <si>
    <t>Kapitalkostnader</t>
  </si>
  <si>
    <t>Torrdockning (TEU)</t>
  </si>
  <si>
    <t>Mats</t>
  </si>
  <si>
    <t>Henrik</t>
  </si>
  <si>
    <t>GT/DWT</t>
  </si>
  <si>
    <t>Nedre gräns</t>
  </si>
  <si>
    <t>Övre gräns</t>
  </si>
  <si>
    <t>Drift av hjälQmaskiner</t>
  </si>
  <si>
    <t>jämförelse</t>
  </si>
  <si>
    <t>Detta klistras in i grunduppgifter för att kolla att Tidsberoende kostnader stämmer med Henriks saker</t>
  </si>
  <si>
    <t>Total lotskostnad per år</t>
  </si>
  <si>
    <t>Fartygsklass</t>
  </si>
  <si>
    <t>DWT per fartygsklass</t>
  </si>
  <si>
    <t>Antal fartygsanlöp per år</t>
  </si>
  <si>
    <t>Årlig bränsleförbrukning ton</t>
  </si>
  <si>
    <t>Total årlig kostnad CO2</t>
  </si>
  <si>
    <t>Total årlig kostnad NOx</t>
  </si>
  <si>
    <t>Total årlig kostnad VOC</t>
  </si>
  <si>
    <t>Total årlig kostnad SO2</t>
  </si>
  <si>
    <t>kg CO2 per kilo MGO</t>
  </si>
  <si>
    <t>kg NOx per kilo MGO</t>
  </si>
  <si>
    <t>kg VOC per kilo MGO</t>
  </si>
  <si>
    <t>kg SO2 per kilo MGO</t>
  </si>
  <si>
    <t>Totalt årligt utsläpp av CO2 ton</t>
  </si>
  <si>
    <t>Totalt årligt utsläpp av NOx ton</t>
  </si>
  <si>
    <t>Totalt årligt utsläpp av VOC ton</t>
  </si>
  <si>
    <t>Totalt årligt utsläpp av SO2 ton</t>
  </si>
  <si>
    <t>Diskonteringsränta</t>
  </si>
  <si>
    <t>Öppningsår</t>
  </si>
  <si>
    <t>DWT/GT</t>
  </si>
  <si>
    <t>Nettonuvärde</t>
  </si>
  <si>
    <t>Slutår</t>
  </si>
  <si>
    <t>Fartygstyp</t>
  </si>
  <si>
    <t>DWT</t>
  </si>
  <si>
    <t>kg NH3 per kilo MGO</t>
  </si>
  <si>
    <t>NOx kr per kg</t>
  </si>
  <si>
    <t>VOC kr per kg</t>
  </si>
  <si>
    <t>SO2 kr per kg</t>
  </si>
  <si>
    <t>NH3 kr per kg</t>
  </si>
  <si>
    <t>Totalt årligt utsläpp av NH3 ton</t>
  </si>
  <si>
    <t>Total årlig kostnad NH3</t>
  </si>
  <si>
    <t>NT/DWT</t>
  </si>
  <si>
    <t>Total tidsberoende kostnad för lastning och lossning</t>
  </si>
  <si>
    <t>CO2</t>
  </si>
  <si>
    <t>NOx</t>
  </si>
  <si>
    <t>VOC</t>
  </si>
  <si>
    <t>SO2</t>
  </si>
  <si>
    <t>NH3</t>
  </si>
  <si>
    <t>År</t>
  </si>
  <si>
    <t>Inrikestrafik = 1
Utrikestrafik = 0,5</t>
  </si>
  <si>
    <t>kg PM per kilo MGO</t>
  </si>
  <si>
    <t>PM kr per kg</t>
  </si>
  <si>
    <t>Total årlig kostnad PM</t>
  </si>
  <si>
    <t>Totalt årligt utsläpp av PM ton</t>
  </si>
  <si>
    <t>PM</t>
  </si>
  <si>
    <t>TUR</t>
  </si>
  <si>
    <t>RETUR</t>
  </si>
  <si>
    <t>Kommentar</t>
  </si>
  <si>
    <t>Företagsekonomisk låneränta</t>
  </si>
  <si>
    <t>Ränta eget kapital (företag)</t>
  </si>
  <si>
    <t>Fyllnadsgrad (%)</t>
  </si>
  <si>
    <t>Differens prognosår</t>
  </si>
  <si>
    <t>Bränsleeffektivisering</t>
  </si>
  <si>
    <t>GAMLA HASTIGHETSKONSTANTER</t>
  </si>
  <si>
    <t>Prognosår</t>
  </si>
  <si>
    <t>m</t>
  </si>
  <si>
    <t>u</t>
  </si>
  <si>
    <t>Instruktioner</t>
  </si>
  <si>
    <t>Kommentar Upprättaren</t>
  </si>
  <si>
    <t>Kommentar Regional granskare</t>
  </si>
  <si>
    <t>Kommentar Nationell granskare</t>
  </si>
  <si>
    <t xml:space="preserve">
Samlad Effektbedömning</t>
  </si>
  <si>
    <t>2. Samhällsekonomisk analys</t>
  </si>
  <si>
    <t>Tabell 2.1 Allmänna kalkylförutsättningar för samhällsekonomisk kalkyl</t>
  </si>
  <si>
    <t>Prognos persontrafik - huvudanalys</t>
  </si>
  <si>
    <t>Avvikelse från prognos persontrafik</t>
  </si>
  <si>
    <t>Prognos godstrafik - huvudanalys</t>
  </si>
  <si>
    <t>Avvikelse från prognos godstrafik</t>
  </si>
  <si>
    <t>ASEK-version</t>
  </si>
  <si>
    <t>Avvikelse från ASEK</t>
  </si>
  <si>
    <t>Nej</t>
  </si>
  <si>
    <t>Prisnivå för kalkylvärden</t>
  </si>
  <si>
    <t>Kalkylränta %</t>
  </si>
  <si>
    <t>Prognosår 1</t>
  </si>
  <si>
    <t>Diskonteringsår</t>
  </si>
  <si>
    <t>Utförandetid/byggtid, antal år (projektspecifik)</t>
  </si>
  <si>
    <t>Kalkylperiod från startår för effekter</t>
  </si>
  <si>
    <t>Kalkylverktyg - samhällsekonomi</t>
  </si>
  <si>
    <t>Datum för samhällsekonomisk kalkyl</t>
  </si>
  <si>
    <t>Ej angett</t>
  </si>
  <si>
    <t>Trafiktillväxttal</t>
  </si>
  <si>
    <t>Här finns möjlighet att själv välja fler trafikslag för vilka det finns trafiktillväxttal i analysen</t>
  </si>
  <si>
    <t>Tabell 2.2 Nyckeltal samhällsekonomi</t>
  </si>
  <si>
    <t>Summa nyttor (mnkr)</t>
  </si>
  <si>
    <t xml:space="preserve"> -</t>
  </si>
  <si>
    <t>Tabell 2.3 Samhällsekonomisk analys</t>
  </si>
  <si>
    <t>Effekter som värderats monetärt och som ingår i beräkning av nettonuvärde</t>
  </si>
  <si>
    <t>Effekter som inte ingår i beräkningen av nettonuvärde men som ingår i den sammanvägda bedömningen</t>
  </si>
  <si>
    <t>Berörd/ påverkad av effekt</t>
  </si>
  <si>
    <t>Effektbenämning och kortfattad beskrivning</t>
  </si>
  <si>
    <t>Ex på årlig effekt för prognosår 1</t>
  </si>
  <si>
    <t>Nuvärde detaljerat (mnkr)</t>
  </si>
  <si>
    <t>Nuvärde över-
siktligt 
(mnkr)</t>
  </si>
  <si>
    <t>Bedömning</t>
  </si>
  <si>
    <t>Samman-
vägd 
bedömning</t>
  </si>
  <si>
    <t>Kortfattad beskrivning</t>
  </si>
  <si>
    <t>TRAFIKANT EFFEKTER</t>
  </si>
  <si>
    <t>RESENÄRER</t>
  </si>
  <si>
    <t>mnkr/år</t>
  </si>
  <si>
    <t>Ej bedömt</t>
  </si>
  <si>
    <t>GODSTRANSPORTER</t>
  </si>
  <si>
    <t>Ej beräknat</t>
  </si>
  <si>
    <t>PERSONTRANSPORTFÖRETAG</t>
  </si>
  <si>
    <t>EXTERNA EFFEKTER</t>
  </si>
  <si>
    <t>TRAFIKSÄKERHET (TS)</t>
  </si>
  <si>
    <t>Döda</t>
  </si>
  <si>
    <t>KLIMAT</t>
  </si>
  <si>
    <t>ton/år</t>
  </si>
  <si>
    <t>mkr/år</t>
  </si>
  <si>
    <t>SAMMANVÄGNING AV EJ VÄRDERBARA EFFEKTER</t>
  </si>
  <si>
    <t>Kontroll:</t>
  </si>
  <si>
    <t>Bränslepris MGO SEK/ton</t>
  </si>
  <si>
    <t>Indata som kan justeras</t>
  </si>
  <si>
    <t>enhet</t>
  </si>
  <si>
    <t>Kalkylperiod</t>
  </si>
  <si>
    <t>Prognosår 2</t>
  </si>
  <si>
    <t>år</t>
  </si>
  <si>
    <t>kr/ton</t>
  </si>
  <si>
    <t>kr/kg</t>
  </si>
  <si>
    <t>Drift &amp; Underhåll</t>
  </si>
  <si>
    <t>UA-JA</t>
  </si>
  <si>
    <t>DISKONTERING</t>
  </si>
  <si>
    <t>Till Kalkylsammanställning</t>
  </si>
  <si>
    <t>Diskonteringsränta:</t>
  </si>
  <si>
    <t>Diskonteringsfaktor</t>
  </si>
  <si>
    <t>Aktör/Organisation</t>
  </si>
  <si>
    <t>Summa</t>
  </si>
  <si>
    <t>Prisnivå</t>
  </si>
  <si>
    <t>Byggtid (år)</t>
  </si>
  <si>
    <t>Investeringskostnader</t>
  </si>
  <si>
    <t>Basår</t>
  </si>
  <si>
    <t>Upprättare:</t>
  </si>
  <si>
    <t>ton</t>
  </si>
  <si>
    <t>Kort, översiktlig beskrivning av föreslagen åtgärd:</t>
  </si>
  <si>
    <t>Kalkyldatum:</t>
  </si>
  <si>
    <t>Kalkylsammanställning</t>
  </si>
  <si>
    <t>Investeringskostnad</t>
  </si>
  <si>
    <t>Drift och underhåll</t>
  </si>
  <si>
    <t>Lastnings- och lossningskostnader</t>
  </si>
  <si>
    <t>Lotskostnader</t>
  </si>
  <si>
    <t>Summa kostnader</t>
  </si>
  <si>
    <t>Summa effekter</t>
  </si>
  <si>
    <t>Externa effekter</t>
  </si>
  <si>
    <t>Effekter för godskunder/transportörer</t>
  </si>
  <si>
    <t>Indata</t>
  </si>
  <si>
    <t>Dry_bulk</t>
  </si>
  <si>
    <t>Liquid_bulk</t>
  </si>
  <si>
    <t>General Cargo</t>
  </si>
  <si>
    <t>Road Ferry</t>
  </si>
  <si>
    <t>Rail Ferry</t>
  </si>
  <si>
    <t>Destination</t>
  </si>
  <si>
    <t>Uppräkning VOC</t>
  </si>
  <si>
    <t>Uppräkning SO2</t>
  </si>
  <si>
    <t>Uppräkning NH3</t>
  </si>
  <si>
    <t>Uppräkning PM</t>
  </si>
  <si>
    <t>Uppräkning bränslepris</t>
  </si>
  <si>
    <t>Uppräkningstal</t>
  </si>
  <si>
    <t>ASEK-version:</t>
  </si>
  <si>
    <t>Godsvolymer slutåret:</t>
  </si>
  <si>
    <t>Namn på objektet/åtgärden:</t>
  </si>
  <si>
    <t>Känslighetsanalyser</t>
  </si>
  <si>
    <t>Högre investeringskostnad</t>
  </si>
  <si>
    <t>Lotstid</t>
  </si>
  <si>
    <t>Lista med ASEK-förutsättningar</t>
  </si>
  <si>
    <t>ASEK 7.1</t>
  </si>
  <si>
    <t>Känslighetsanalys högre investeringskostnad</t>
  </si>
  <si>
    <t>Fartygs-storlek (Dwt)</t>
  </si>
  <si>
    <t>Last-kapacitet (ton)</t>
  </si>
  <si>
    <t>Godsprognos</t>
  </si>
  <si>
    <t>Fartygsprognos</t>
  </si>
  <si>
    <t>Fyllnads-grad</t>
  </si>
  <si>
    <t>Trafikstartsår</t>
  </si>
  <si>
    <t>Byggstartsår</t>
  </si>
  <si>
    <t>Personprognos</t>
  </si>
  <si>
    <t>Antal resenärer basåret:</t>
  </si>
  <si>
    <t>Antal resenärer öppningsåret:</t>
  </si>
  <si>
    <t>Antal resenärer prognosår 1:</t>
  </si>
  <si>
    <t>Antal resenärer prognosår 2:</t>
  </si>
  <si>
    <t>Antal resenärer slutåret:</t>
  </si>
  <si>
    <t>passagerare</t>
  </si>
  <si>
    <t>Ansatt värde</t>
  </si>
  <si>
    <t>Vald ASEK-version:</t>
  </si>
  <si>
    <t>Prisnivå:</t>
  </si>
  <si>
    <t>Kalkylperiod (år)</t>
  </si>
  <si>
    <t>Bränslepris MGO (SEK/ton)</t>
  </si>
  <si>
    <t>Uppräkning NOx</t>
  </si>
  <si>
    <t>INDATA</t>
  </si>
  <si>
    <t>OM KALKYLEN</t>
  </si>
  <si>
    <t>FÖRVALTNINGSFLIK TRAFIKVERKET</t>
  </si>
  <si>
    <t>KALKYLSAMMANSTÄLLNING</t>
  </si>
  <si>
    <t>INVESTERINGSKOSTNADER</t>
  </si>
  <si>
    <t>DRIFT &amp; UNDERHÅLL</t>
  </si>
  <si>
    <t>GRUNDUPPGIFTER</t>
  </si>
  <si>
    <t>PROGNOSER (PERSON, GODS &amp; FARTYG)</t>
  </si>
  <si>
    <t>Exempelvis "Malmporten Luleå"</t>
  </si>
  <si>
    <t>&lt;- Välj ASEK-version i rullisten</t>
  </si>
  <si>
    <t>Prognoser</t>
  </si>
  <si>
    <t>Ej relevant</t>
  </si>
  <si>
    <r>
      <t>För ifyllnad och omräkning mellan de olika prisnivåerna nyttjas Excel-arket "</t>
    </r>
    <r>
      <rPr>
        <i/>
        <sz val="10"/>
        <color theme="1"/>
        <rFont val="Arial"/>
        <family val="2"/>
      </rPr>
      <t>Lathund indexomräkning kostnad kapitalisering investeringskostnad</t>
    </r>
    <r>
      <rPr>
        <sz val="10"/>
        <color theme="1"/>
        <rFont val="Arial"/>
        <family val="2"/>
      </rPr>
      <t xml:space="preserve">" på https://www.trafikverket.se/for-dig-i-branschen/Planera-och-utreda/Planerings--och-analysmetoder/Samhallsekonomisk-analys-och-trafikanalys/gallande-forutsattningar-och-indata/ </t>
    </r>
  </si>
  <si>
    <t>Om GKI:</t>
  </si>
  <si>
    <t>Företag/organisation:</t>
  </si>
  <si>
    <t>Företag AB / Organisation</t>
  </si>
  <si>
    <t>Namn Namnsson</t>
  </si>
  <si>
    <t>Ev. Objekt-id:</t>
  </si>
  <si>
    <t>Exempelvis ABC1234</t>
  </si>
  <si>
    <t>Avstånd (km)</t>
  </si>
  <si>
    <t>Avstånd (sjömil)</t>
  </si>
  <si>
    <t>Transport-tid (h)</t>
  </si>
  <si>
    <t>Operativ hastighet (km/h)</t>
  </si>
  <si>
    <t>Kostnad hjälpmaskiner</t>
  </si>
  <si>
    <t>se flik "NOx"</t>
  </si>
  <si>
    <t>Driftdagar per år</t>
  </si>
  <si>
    <t>Fartygets avskrivningstid (år)</t>
  </si>
  <si>
    <t>Emissionsfaktorer</t>
  </si>
  <si>
    <t>Sjöfartsspecifika kalkylparametrar</t>
  </si>
  <si>
    <t>dagar/år</t>
  </si>
  <si>
    <t>h/dygn</t>
  </si>
  <si>
    <t>h/år</t>
  </si>
  <si>
    <t>Värdering emissioner</t>
  </si>
  <si>
    <t>Övergripande kalkylparametrar</t>
  </si>
  <si>
    <t>Dollarkurs 2014</t>
  </si>
  <si>
    <t>Lotstid (h)</t>
  </si>
  <si>
    <t>Gods-volymer 
(ton på år)</t>
  </si>
  <si>
    <t>Kostnad hjälpmaskiner (kr/år)</t>
  </si>
  <si>
    <t>Kostnad hjälpmaskiner (kr/h)</t>
  </si>
  <si>
    <t>Tidsberoende kostnader avseende lastning &amp; lossning (kr/år)</t>
  </si>
  <si>
    <t>Totala lotskostnader (kr/år)</t>
  </si>
  <si>
    <t>Årliga utsläpp CO2 (ton)</t>
  </si>
  <si>
    <t>Årliga utsläpp NOx (ton)</t>
  </si>
  <si>
    <t>Årliga utsläpp VOC (ton)</t>
  </si>
  <si>
    <t>Årliga utsläpp SO2 (ton)</t>
  </si>
  <si>
    <t>Årliga utsläpp NH3 (ton)</t>
  </si>
  <si>
    <t>Årliga utsläpp PM (ton)</t>
  </si>
  <si>
    <t>Total årlig kostnad CO2 (kr/år)</t>
  </si>
  <si>
    <t>Total årlig kostnad NOx (kr/år)</t>
  </si>
  <si>
    <t>Total årlig kostnad VOC (kr/år)</t>
  </si>
  <si>
    <t>Total årlig kostnad SO2 (kr/år)</t>
  </si>
  <si>
    <t>Total årlig kostnad NH3 (kr/år)</t>
  </si>
  <si>
    <t>Total årlig kostnad PM (kr/år)</t>
  </si>
  <si>
    <t>Transporttid (h)</t>
  </si>
  <si>
    <t>Lastnings- &amp; lossningstid (h)</t>
  </si>
  <si>
    <t>Utrikes = 0,5 Inrikes = 1</t>
  </si>
  <si>
    <t>Transport-sträcka (km)</t>
  </si>
  <si>
    <t>Bränsle-förbrukning (kg/km)</t>
  </si>
  <si>
    <t>LASTNING &amp; LOSSNINGSKOSTNADER</t>
  </si>
  <si>
    <t>LOTSKOSTNADER</t>
  </si>
  <si>
    <t>EMISSIONER</t>
  </si>
  <si>
    <t>Torrdockningskostnad</t>
  </si>
  <si>
    <t>Torrdocknings-kostnad (kr/år)</t>
  </si>
  <si>
    <t>Torrdocknings-kostnad (kr/h)</t>
  </si>
  <si>
    <t>Tid 
(h/fartyg)</t>
  </si>
  <si>
    <t>Utsläpp NOx</t>
  </si>
  <si>
    <t>Tidsberoende kostnad (kr/h)</t>
  </si>
  <si>
    <t>Årlig bränsle-förbrukning (ton)</t>
  </si>
  <si>
    <t>Indexuppräkning kalkylvärden</t>
  </si>
  <si>
    <t>PPI 30.9 Övriga transportmedel (SPIN 2015 med basår 2020)</t>
  </si>
  <si>
    <t>Bakgrund Indexuppräkning från ASEK 6 till ASEK 7 (prisnivå 2014 till 2017)</t>
  </si>
  <si>
    <t>https://www.statistikdatabasen.scb.se/pxweb/sv/ssd/START__PR__PR0301__PR0301G/PPI2020A/table/tableViewLayout1/</t>
  </si>
  <si>
    <t>Fyll i investeringskostnader</t>
  </si>
  <si>
    <t>Fyll i kostnader för drift och underhåll</t>
  </si>
  <si>
    <t>Fyll i person-, gods respektive fartygsprognos</t>
  </si>
  <si>
    <t>Dessa räknades sedan om, av ASEK-gruppen, till ASEK 7, prisnivå 2017. Denna omräkning nyttjade PPI faktor 1,138 för uppräkning av de tidsberoende kostnaderna samt lastning- &amp; lossningskostnaderna</t>
  </si>
  <si>
    <t>Godsprognos per år</t>
  </si>
  <si>
    <t>Förändring i godsvolymer per år</t>
  </si>
  <si>
    <t>Slutår bränsleeffektivisering</t>
  </si>
  <si>
    <t>Summa utsläpp NOx (ton)</t>
  </si>
  <si>
    <t>Operativa kostnader, Kapitalkostnader samt Torrdockningskostnader</t>
  </si>
  <si>
    <t>Kostnader för hjälpmaskiner</t>
  </si>
  <si>
    <t>per år</t>
  </si>
  <si>
    <t>Tidsberoende kostnader lastning och lossning</t>
  </si>
  <si>
    <t>Diskontering</t>
  </si>
  <si>
    <t>JA-UA</t>
  </si>
  <si>
    <t>Tabellen visar emissionsfaktorer för NOx per år för respektive fartygsklass och år. Summaraden visar däremot mängden utsläpp av NOx för respektive år</t>
  </si>
  <si>
    <t>Tabellen visar årlig bränsleförbrukning för respektive fartygsklass. Bränsleförbrukningen är dels nedräknad med antagen bränsleeffektivisering, dels uppräknad med godsprognosen (vilken ökar antalet anlöp per år).</t>
  </si>
  <si>
    <t>flik "NOx"</t>
  </si>
  <si>
    <t>Index bränsleförbrukning</t>
  </si>
  <si>
    <t>Tabellen visar årliga operativa kostnader, kapitalkostnader samt torrdockningskostnader för respektive fartygsklass. Kostnaderna är dels uppräknade med antagen uppräkningsfaktor avseende tidsberoende kostnader, dels uppräknad med godsprognosen (vilken ökar antalet anlöp per år).</t>
  </si>
  <si>
    <t>Tabellen visar årliga kostnader för hjälpmaskiner för respektive fartygsklass. Kostnaderna är dels uppräknade med antagen uppräkningsfaktor avseende bränslepriset, dels uppräknad med godsprognosen (vilken ökar antalet anlöp per år).</t>
  </si>
  <si>
    <t>Tabellen visar årliga lastning- och lossningskostnader för respektive fartygsklass. Kostnaderna är dels uppräknade med antagen uppräkningsfaktor avseende lastning- och lossningskostnader, dels uppräknad med godsprognosen (vilken ökar antalet anlöp per år).</t>
  </si>
  <si>
    <t>Tabellen visar årliga tidsberoende kostnader avseende lastning- och lossning för respektive fartygsklass. Kostnaderna är dels uppräknade med antagen uppräkningsfaktor avseende tidsberoende kostnader, dels uppräknad med godsprognosen (vilken ökar antalet anlöp per år).</t>
  </si>
  <si>
    <t>Tabellen visar årliga lotskostnader för respektive fartygsklass. Kostnaderna är dels uppräknade med antagen uppräkningsfaktor avseende lotskostnaderna, dels uppräknad med godsprognosen (vilken ökar antalet anlöp per år).</t>
  </si>
  <si>
    <t>Lastning- &amp; lossningskostnader</t>
  </si>
  <si>
    <t>Luft: Avser NOX, VOC, SO2, NH3 och PM</t>
  </si>
  <si>
    <t>Luftföroreningar (NOx, VOC, SO2, NH3 och PM)</t>
  </si>
  <si>
    <t>Antaganden effektberäkningar avseende ökad tillgänglighet som följd av ökad säkerhet</t>
  </si>
  <si>
    <t>Källa</t>
  </si>
  <si>
    <t>Andel av vind över 16 m/s (gul körning):</t>
  </si>
  <si>
    <t>Andel av vind över 16 m/s (röd körning):</t>
  </si>
  <si>
    <t>Antal timmar per år:</t>
  </si>
  <si>
    <t>timmar per år</t>
  </si>
  <si>
    <t>Antal timmar under vindrestriktion, gul körning:</t>
  </si>
  <si>
    <t>Antal timmar under vindrestriktion, röd körning:</t>
  </si>
  <si>
    <t>Färjornas ankomster/avgångar är oberoende av när det blåser.</t>
  </si>
  <si>
    <t>persontimmar</t>
  </si>
  <si>
    <t>kr/persontimme</t>
  </si>
  <si>
    <t>Fördelning</t>
  </si>
  <si>
    <t xml:space="preserve">     Samgods-grupp</t>
  </si>
  <si>
    <t>kr/tontimme</t>
  </si>
  <si>
    <t>Jordbruk, jakt, skogsbruk, fiske</t>
  </si>
  <si>
    <t>Kol och brunkol, råolja och naturgas</t>
  </si>
  <si>
    <t>Gruvnäring</t>
  </si>
  <si>
    <t>Livsmedel</t>
  </si>
  <si>
    <t>Textiler och textilprodukter</t>
  </si>
  <si>
    <t>Trä och produkter av trä och kork (utom möbler)</t>
  </si>
  <si>
    <t>Övriga icke-metalliska mineralprodukter</t>
  </si>
  <si>
    <t>Maskiner och maskinutrustning</t>
  </si>
  <si>
    <t>Transportutrustning</t>
  </si>
  <si>
    <t>Möbler och övriga tillverkade varor</t>
  </si>
  <si>
    <t>Sekundära råmaterial; sopor</t>
  </si>
  <si>
    <t>Rundvirke</t>
  </si>
  <si>
    <t>Flygfrakt</t>
  </si>
  <si>
    <t>Snitt:</t>
  </si>
  <si>
    <t>Försening, tontimmar per varugrupp</t>
  </si>
  <si>
    <t>Förseningsvärdering, kr</t>
  </si>
  <si>
    <t>Summa:</t>
  </si>
  <si>
    <r>
      <t xml:space="preserve">Nuvärde
</t>
    </r>
    <r>
      <rPr>
        <i/>
        <sz val="10"/>
        <color theme="1"/>
        <rFont val="Arial"/>
        <family val="2"/>
      </rPr>
      <t>(JA-UA)</t>
    </r>
  </si>
  <si>
    <t>Investerings-kostnad
(mnkr)</t>
  </si>
  <si>
    <t>Ja</t>
  </si>
  <si>
    <t>Kostnad per år (mnkr)</t>
  </si>
  <si>
    <t>Summa kalkylperiod</t>
  </si>
  <si>
    <t>Källa:</t>
  </si>
  <si>
    <t>Prognosår 1:</t>
  </si>
  <si>
    <t>Diskonteringsår:</t>
  </si>
  <si>
    <t>Slutår:</t>
  </si>
  <si>
    <t>Summa kalkylperiod:</t>
  </si>
  <si>
    <t>Basår:</t>
  </si>
  <si>
    <t>Effekt, basåret:</t>
  </si>
  <si>
    <t>Effekt, Prognosår 1:</t>
  </si>
  <si>
    <t>Effekter för resenärer</t>
  </si>
  <si>
    <t>Förseningstider resenärer</t>
  </si>
  <si>
    <t>Förseningstider gods</t>
  </si>
  <si>
    <t>Förseningstider fartyg</t>
  </si>
  <si>
    <t>"Röda körningar" beräknas och tas upp som en Prissatt effekt</t>
  </si>
  <si>
    <t>Normalt tas "gula körningar" upp som en Ej prissatt effekt</t>
  </si>
  <si>
    <t>b_operativ (i TEU för container)</t>
  </si>
  <si>
    <t>b_dock 
(i TEU för container)</t>
  </si>
  <si>
    <t>a_tid 
(i GT för rail and road)</t>
  </si>
  <si>
    <t>a_aux 
(i GT för rail and road)</t>
  </si>
  <si>
    <t xml:space="preserve">TEU/DWT </t>
  </si>
  <si>
    <t>Diskonteringsfaktor:</t>
  </si>
  <si>
    <t>Effekter fartyg</t>
  </si>
  <si>
    <t>Antal försenade avgångar 
(per år)</t>
  </si>
  <si>
    <t>Förseningstid per avgång (h)</t>
  </si>
  <si>
    <t>Total kostnad basåret 
(kr per år)</t>
  </si>
  <si>
    <t>Uppräkning, basår-prognosår 1:</t>
  </si>
  <si>
    <t>Tidsberoende kostnad</t>
  </si>
  <si>
    <t>Antal påverkade anlöp och/eller avgångar per år, basåret:</t>
  </si>
  <si>
    <t>h</t>
  </si>
  <si>
    <t>h per gång</t>
  </si>
  <si>
    <t>Antal gånger per år det blåser starka vindar:</t>
  </si>
  <si>
    <t>När det blåser de starka vindarna (över 16 m/s), blåser det vanligtvis ca 2,85 h per gång enligt SMHIs vindstatistik för åren 2007-2019. Detta gör att de starka vindarna blåser 19 ggr/år (54,3/2,85)</t>
  </si>
  <si>
    <t>Ihållande stark vind i genomsnitt:</t>
  </si>
  <si>
    <t>Antal anlöp och avgångar per år, basåret:</t>
  </si>
  <si>
    <t>passagerare/fartyg</t>
  </si>
  <si>
    <t>passagerare/år</t>
  </si>
  <si>
    <t>Förseningstid</t>
  </si>
  <si>
    <t>Förseningstid gods</t>
  </si>
  <si>
    <t>Förseningstid fartyg</t>
  </si>
  <si>
    <t>Förseningstidsväde färja</t>
  </si>
  <si>
    <t>Basåret</t>
  </si>
  <si>
    <t>Antal resenärer:</t>
  </si>
  <si>
    <t>Antal försenade resenärer:</t>
  </si>
  <si>
    <t>Försening persontimmar:</t>
  </si>
  <si>
    <t>Förseningstidsvärde färja:</t>
  </si>
  <si>
    <t>Uppräkning förseningstidsvärde:</t>
  </si>
  <si>
    <t>Ton gods per fartyg:</t>
  </si>
  <si>
    <t>Antal passagerare per fartyg:</t>
  </si>
  <si>
    <t>Andel gods som påverkas av förseningar:</t>
  </si>
  <si>
    <t>ton/fartyg</t>
  </si>
  <si>
    <t>Årliga volymer</t>
  </si>
  <si>
    <t>Per fartyg</t>
  </si>
  <si>
    <t>Försenade godsvolymer, ton</t>
  </si>
  <si>
    <t>Antagande: hälften av gångerna det blåser så påverkar det en avgång eller ankomst</t>
  </si>
  <si>
    <t>Antaganden säkerhetsberäkningar</t>
  </si>
  <si>
    <t>Fyll i uppgifter vid ökad säkerhet till följd av farledsinvestering. Görs endast om tidtabellsbunden trafik bedöms erhålla ökad tillgänglighet till följd av ökade säkerhetsmarginaler</t>
  </si>
  <si>
    <t>Här beräknas tillgänglighetseffekter för gods. Fyll i nödvändiga uppgifter</t>
  </si>
  <si>
    <t>Förvaltningsflik Trafikverket</t>
  </si>
  <si>
    <t>RESULTAT EFFEKTBERÄKNINGAR</t>
  </si>
  <si>
    <t>NEJ</t>
  </si>
  <si>
    <t>Gods-volymer (ton per år)</t>
  </si>
  <si>
    <t>Påverkas fartyget av förseningen?</t>
  </si>
  <si>
    <t>Nettonuvärdekvot</t>
  </si>
  <si>
    <t>Startavgift</t>
  </si>
  <si>
    <t xml:space="preserve">Nettodräktighet </t>
  </si>
  <si>
    <r>
      <t>Denna tabell är identisk med Sjöfartsverkets "</t>
    </r>
    <r>
      <rPr>
        <i/>
        <sz val="10"/>
        <color theme="1"/>
        <rFont val="Arial"/>
        <family val="2"/>
      </rPr>
      <t>Lotsningstaxa 2022 Lathund</t>
    </r>
    <r>
      <rPr>
        <sz val="10"/>
        <color theme="1"/>
        <rFont val="Arial"/>
        <family val="2"/>
      </rPr>
      <t xml:space="preserve">", se </t>
    </r>
    <r>
      <rPr>
        <sz val="10"/>
        <color theme="9"/>
        <rFont val="Arial"/>
        <family val="2"/>
      </rPr>
      <t xml:space="preserve">https://www.sjofartsverket.se/sv/tjanster/anlopstjanster/ekonomi-taxor-och-avgifter/ </t>
    </r>
    <r>
      <rPr>
        <sz val="10"/>
        <color theme="1"/>
        <rFont val="Arial"/>
        <family val="2"/>
      </rPr>
      <t>Är i prisnivå 2022</t>
    </r>
  </si>
  <si>
    <t>Lotsavgift per 0,5 h</t>
  </si>
  <si>
    <r>
      <t xml:space="preserve">Vindar överstigande 16 m/s från sydsydväst till nordväst (SSV till NV) skapar för stor vindpåverkan och avdrift på </t>
    </r>
    <r>
      <rPr>
        <i/>
        <sz val="10"/>
        <color theme="1"/>
        <rFont val="Arial"/>
        <family val="2"/>
      </rPr>
      <t>dagens</t>
    </r>
    <r>
      <rPr>
        <sz val="10"/>
        <color theme="1"/>
        <rFont val="Arial"/>
        <family val="2"/>
      </rPr>
      <t xml:space="preserve"> färjor när de ska till/från Strömstad vid passage av Bulthålan.  Detta medför att säkerhetsmarginalerna blir för små.</t>
    </r>
  </si>
  <si>
    <t>Differens öppningsåret</t>
  </si>
  <si>
    <t>Antal anlöp JA</t>
  </si>
  <si>
    <t>Antal anlöp UA</t>
  </si>
  <si>
    <t>Lotstids (h)
Avgångs-hamn</t>
  </si>
  <si>
    <t>Lotstid (h)
Destinations-hamn</t>
  </si>
  <si>
    <t>Ovanstående totalvolymer behöver brytas ned i olika fartygskategorier. Detta görs nedan genom att fördela totalvolymerna på de olika fartygskategorierna.</t>
  </si>
  <si>
    <t>Verktyget beräknar godsvolymer för respektive år utifrån de generella tillväxttalen, men dessa behöver ersättas om olika godprognoser gäller för olika fartygskategorier</t>
  </si>
  <si>
    <t>Antal anlöp  JA
(per år)</t>
  </si>
  <si>
    <t>Antal anlöp UA
(per år)</t>
  </si>
  <si>
    <t>Om FKS:</t>
  </si>
  <si>
    <t>UA
högre investerings-kostnad</t>
  </si>
  <si>
    <r>
      <t>Om FKS (eller motsvarande),</t>
    </r>
    <r>
      <rPr>
        <sz val="11"/>
        <color theme="1"/>
        <rFont val="Arial"/>
        <family val="2"/>
      </rPr>
      <t xml:space="preserve"> fyll i nedanstående:</t>
    </r>
  </si>
  <si>
    <t>Till Kalkylsammanställning:</t>
  </si>
  <si>
    <t>Antal anlöp och avgångar per dygn, basåret, JA:</t>
  </si>
  <si>
    <r>
      <t xml:space="preserve">Basår till Prognosår 1, </t>
    </r>
    <r>
      <rPr>
        <b/>
        <sz val="10"/>
        <color theme="1"/>
        <rFont val="Arial"/>
        <family val="2"/>
      </rPr>
      <t>Bränslepris</t>
    </r>
  </si>
  <si>
    <r>
      <t xml:space="preserve">Prognosår 1 till Prognosår 2, </t>
    </r>
    <r>
      <rPr>
        <b/>
        <sz val="10"/>
        <color theme="1"/>
        <rFont val="Arial"/>
        <family val="2"/>
      </rPr>
      <t>Bränslepris</t>
    </r>
  </si>
  <si>
    <r>
      <t xml:space="preserve">Basår till Prognosår 1, </t>
    </r>
    <r>
      <rPr>
        <b/>
        <sz val="10"/>
        <color theme="1"/>
        <rFont val="Arial"/>
        <family val="2"/>
      </rPr>
      <t>Tidsberoende kostnader</t>
    </r>
  </si>
  <si>
    <r>
      <t xml:space="preserve">Prognosår 1 till Prognosår 2, </t>
    </r>
    <r>
      <rPr>
        <b/>
        <sz val="10"/>
        <color theme="1"/>
        <rFont val="Arial"/>
        <family val="2"/>
      </rPr>
      <t>Tidsberoende kostnader</t>
    </r>
  </si>
  <si>
    <r>
      <t xml:space="preserve">Basår till Prognosår 1, </t>
    </r>
    <r>
      <rPr>
        <b/>
        <sz val="10"/>
        <color theme="1"/>
        <rFont val="Arial"/>
        <family val="2"/>
      </rPr>
      <t>Lastning- &amp; lossningskostnader</t>
    </r>
  </si>
  <si>
    <r>
      <t xml:space="preserve">Prognosår 1 till Prognosår 2, </t>
    </r>
    <r>
      <rPr>
        <b/>
        <sz val="10"/>
        <color theme="1"/>
        <rFont val="Arial"/>
        <family val="2"/>
      </rPr>
      <t>Lastning- &amp; lossningskostnader</t>
    </r>
  </si>
  <si>
    <r>
      <t xml:space="preserve">Basår till Prognosår 1, </t>
    </r>
    <r>
      <rPr>
        <b/>
        <sz val="10"/>
        <color theme="1"/>
        <rFont val="Arial"/>
        <family val="2"/>
      </rPr>
      <t>Lotskostnader</t>
    </r>
  </si>
  <si>
    <r>
      <t xml:space="preserve">Prognosår 1 till Prognosår 2, </t>
    </r>
    <r>
      <rPr>
        <b/>
        <sz val="10"/>
        <color theme="1"/>
        <rFont val="Arial"/>
        <family val="2"/>
      </rPr>
      <t>Lotskostnader</t>
    </r>
  </si>
  <si>
    <r>
      <t xml:space="preserve">Basår till Prognosår 1, </t>
    </r>
    <r>
      <rPr>
        <b/>
        <sz val="10"/>
        <color theme="1"/>
        <rFont val="Arial"/>
        <family val="2"/>
      </rPr>
      <t>NOx</t>
    </r>
  </si>
  <si>
    <r>
      <t xml:space="preserve">Basår till Prognosår 1, </t>
    </r>
    <r>
      <rPr>
        <b/>
        <sz val="10"/>
        <color theme="1"/>
        <rFont val="Arial"/>
        <family val="2"/>
      </rPr>
      <t>VOC</t>
    </r>
  </si>
  <si>
    <r>
      <t xml:space="preserve">Prognosår 1 till Prognosår 2, </t>
    </r>
    <r>
      <rPr>
        <b/>
        <sz val="10"/>
        <color theme="1"/>
        <rFont val="Arial"/>
        <family val="2"/>
      </rPr>
      <t>VOC</t>
    </r>
  </si>
  <si>
    <r>
      <t xml:space="preserve">Basår till Prognosår 1, </t>
    </r>
    <r>
      <rPr>
        <b/>
        <sz val="10"/>
        <color theme="1"/>
        <rFont val="Arial"/>
        <family val="2"/>
      </rPr>
      <t>NH3</t>
    </r>
  </si>
  <si>
    <r>
      <t xml:space="preserve">Prognosår 1 till Prognosår 2, </t>
    </r>
    <r>
      <rPr>
        <b/>
        <sz val="10"/>
        <color theme="1"/>
        <rFont val="Arial"/>
        <family val="2"/>
      </rPr>
      <t>NH3</t>
    </r>
  </si>
  <si>
    <r>
      <t xml:space="preserve">Prognosår 1 till Prognosår 2, </t>
    </r>
    <r>
      <rPr>
        <b/>
        <sz val="10"/>
        <color theme="1"/>
        <rFont val="Arial"/>
        <family val="2"/>
      </rPr>
      <t>NOx</t>
    </r>
  </si>
  <si>
    <r>
      <t xml:space="preserve">Basår till Prognosår 1, </t>
    </r>
    <r>
      <rPr>
        <b/>
        <sz val="10"/>
        <color theme="1"/>
        <rFont val="Arial"/>
        <family val="2"/>
      </rPr>
      <t>SO2</t>
    </r>
  </si>
  <si>
    <r>
      <t xml:space="preserve">Prognosår 1 till Prognosår 2, </t>
    </r>
    <r>
      <rPr>
        <b/>
        <sz val="10"/>
        <color theme="1"/>
        <rFont val="Arial"/>
        <family val="2"/>
      </rPr>
      <t>SO2</t>
    </r>
  </si>
  <si>
    <r>
      <t xml:space="preserve">Basår till Prognosår 1, </t>
    </r>
    <r>
      <rPr>
        <b/>
        <sz val="10"/>
        <color theme="1"/>
        <rFont val="Arial"/>
        <family val="2"/>
      </rPr>
      <t>PM</t>
    </r>
  </si>
  <si>
    <r>
      <t xml:space="preserve">Prognosår 1 till Prognosår 2, </t>
    </r>
    <r>
      <rPr>
        <b/>
        <sz val="10"/>
        <color theme="1"/>
        <rFont val="Arial"/>
        <family val="2"/>
      </rPr>
      <t>PM</t>
    </r>
  </si>
  <si>
    <t>NOxupp1</t>
  </si>
  <si>
    <t>NOxupp2</t>
  </si>
  <si>
    <t>Övrigt</t>
  </si>
  <si>
    <t>Bprisupp1</t>
  </si>
  <si>
    <t>Bprisupp2</t>
  </si>
  <si>
    <t>Tkostupp1</t>
  </si>
  <si>
    <t>Tkostupp2</t>
  </si>
  <si>
    <t>Lastupp1</t>
  </si>
  <si>
    <t>Lastupp2</t>
  </si>
  <si>
    <t>Lotsupp1</t>
  </si>
  <si>
    <t>Lotsupp2</t>
  </si>
  <si>
    <t>SO2upp1</t>
  </si>
  <si>
    <t>SO2upp2</t>
  </si>
  <si>
    <t>VOCupp1</t>
  </si>
  <si>
    <t>NH3upp1</t>
  </si>
  <si>
    <t>PMupp1</t>
  </si>
  <si>
    <t>VOCupp2</t>
  </si>
  <si>
    <t>PMupp2</t>
  </si>
  <si>
    <t>NH3upp2</t>
  </si>
  <si>
    <t>Uppräkningstal Tidsberoende kostnader</t>
  </si>
  <si>
    <t>Prognosår:</t>
  </si>
  <si>
    <t>Uppräkningstal Bränslepris</t>
  </si>
  <si>
    <t>Uppräkningstal Lastning- &amp; lossningskostnader</t>
  </si>
  <si>
    <t>Uppräkningstal Lotskostnader</t>
  </si>
  <si>
    <r>
      <t>radnr i flik "</t>
    </r>
    <r>
      <rPr>
        <i/>
        <sz val="10"/>
        <color theme="0" tint="-0.14999847407452621"/>
        <rFont val="Arial"/>
        <family val="2"/>
      </rPr>
      <t>Indata</t>
    </r>
    <r>
      <rPr>
        <sz val="10"/>
        <color theme="0" tint="-0.14999847407452621"/>
        <rFont val="Arial"/>
        <family val="2"/>
      </rPr>
      <t>"</t>
    </r>
  </si>
  <si>
    <t>Uppskrivningstal</t>
  </si>
  <si>
    <t>Exempelvis "Föreslagen investering avser breddning och fördjupning av farleden in till Luleå hamn i syfte att möjliggöra för större fartyg att anlöpa hamnen"</t>
  </si>
  <si>
    <t>- Nej. Fyll i "Ej relevant" i cell H9, gå vidare och ange godsvolymer</t>
  </si>
  <si>
    <t>ASEK 7.0</t>
  </si>
  <si>
    <t>ASEK 8.0</t>
  </si>
  <si>
    <t>ASEK 9.0</t>
  </si>
  <si>
    <t>ASEK 10.0</t>
  </si>
  <si>
    <t>Minustecken visar vilka besparingar i utsläpp som görs, dvs. utsläppen i UA är lägre än i JA.</t>
  </si>
  <si>
    <t>Vid positiva siffror ökar utsläppen, dvs. är större i UA än i JA</t>
  </si>
  <si>
    <t>Öppningsåret</t>
  </si>
  <si>
    <t>Prognosåret</t>
  </si>
  <si>
    <t>Summa Effekter</t>
  </si>
  <si>
    <r>
      <t xml:space="preserve">Namn och tillväxttal hämtas för de rader som </t>
    </r>
    <r>
      <rPr>
        <i/>
        <sz val="11"/>
        <color theme="1"/>
        <rFont val="Calibri"/>
        <family val="2"/>
        <scheme val="minor"/>
      </rPr>
      <t>har</t>
    </r>
    <r>
      <rPr>
        <sz val="11"/>
        <color theme="1"/>
        <rFont val="Calibri"/>
        <family val="2"/>
        <scheme val="minor"/>
      </rPr>
      <t xml:space="preserve"> tillväxttal. Samkalk har 6 som default. Övriga har 4.</t>
    </r>
  </si>
  <si>
    <t>Omräknad investeringskostnad (mnkr)</t>
  </si>
  <si>
    <t>Netto-nuvärde (mnkr)</t>
  </si>
  <si>
    <t>NNK</t>
  </si>
  <si>
    <t>Övriga "utgifter" (mnkr)</t>
  </si>
  <si>
    <t>Enhetligt tidsvärde på privata resor</t>
  </si>
  <si>
    <t>Trafiktillväxt +20%</t>
  </si>
  <si>
    <t>Trafiktillväxt -20%</t>
  </si>
  <si>
    <t>test2</t>
  </si>
  <si>
    <t>Trafiksäkerhet totalt (beräknat)</t>
  </si>
  <si>
    <t>HÄLSA</t>
  </si>
  <si>
    <t>Kväveoxider</t>
  </si>
  <si>
    <t>Flyktiga organiska ämnen</t>
  </si>
  <si>
    <t>Svaveloxider</t>
  </si>
  <si>
    <t>Ammoniak</t>
  </si>
  <si>
    <t>Partiklar</t>
  </si>
  <si>
    <t>NATUR- OCH 
KULTURMILJÖ</t>
  </si>
  <si>
    <t>Buller</t>
  </si>
  <si>
    <t>SKATTE- OCH 
AVGIFTSINTÄKTER</t>
  </si>
  <si>
    <t>Inbesparade kostnader för infrastruktur</t>
  </si>
  <si>
    <t>Farledsavgifter</t>
  </si>
  <si>
    <t>Underlag till tabell A1.2</t>
  </si>
  <si>
    <t>Diff UA-JA</t>
  </si>
  <si>
    <t>Siffra eller text</t>
  </si>
  <si>
    <t>Trafikarbete väg - personbil prognosår 2045  (Mfkm/år)</t>
  </si>
  <si>
    <t>Trafikarbete väg - lastbil prognosår 2045 (Mfkm/år)</t>
  </si>
  <si>
    <t>Energianvändning (kwh/prognosår)</t>
  </si>
  <si>
    <t>Godsflöde prognosår 2045 (tonkm/år)</t>
  </si>
  <si>
    <t>Personresande, bil  (Mpkm/år)</t>
  </si>
  <si>
    <t>Personresande, kollektivtrafik (Mpkm/år)</t>
  </si>
  <si>
    <t>CO2-trafiköppningsår (kton/år):</t>
  </si>
  <si>
    <t>CO2-prognosår 2045 (kton/år)</t>
  </si>
  <si>
    <t>CO2-ackumulerat* (kton)</t>
  </si>
  <si>
    <t>CO2-nuvärde (mkr)</t>
  </si>
  <si>
    <t>Samlad effektbedömning version 2024</t>
  </si>
  <si>
    <t>ÖVRIGA EFFEKTER</t>
  </si>
  <si>
    <t xml:space="preserve">Drift- och underhållskostnad </t>
  </si>
  <si>
    <t>ASEK x.x</t>
  </si>
  <si>
    <t>x</t>
  </si>
  <si>
    <t>Tidigare versioner</t>
  </si>
  <si>
    <t>Aktuell version</t>
  </si>
  <si>
    <t>Kommande versioner</t>
  </si>
  <si>
    <t>Sjökalk är ett verktyg för samhällsekonomiska kalkyler av farledsinvesteringar</t>
  </si>
  <si>
    <t>Sjökalk förvaltas av Trafikverket</t>
  </si>
  <si>
    <t>Gula celler är sådan celler som fylls i av kalkylupprättaren med olika värden i varje enskilld kalkyl. Alla gula celler måste dock inte alltid fyllas i, då alla möjliga beräkninar inte alltid är relevanta.</t>
  </si>
  <si>
    <t>Fliknamn</t>
  </si>
  <si>
    <t>Aktuell flik</t>
  </si>
  <si>
    <t>Om Sjökalk</t>
  </si>
  <si>
    <t>Om kalkylen</t>
  </si>
  <si>
    <t>Version</t>
  </si>
  <si>
    <t>Datum</t>
  </si>
  <si>
    <t>2023.1</t>
  </si>
  <si>
    <t>2024.1</t>
  </si>
  <si>
    <t>Upphovspersoner</t>
  </si>
  <si>
    <t>Versionshistorik:</t>
  </si>
  <si>
    <t>Nyheter i korthet</t>
  </si>
  <si>
    <t>Lansering av första version</t>
  </si>
  <si>
    <t>ASEK version</t>
  </si>
  <si>
    <t>7.1</t>
  </si>
  <si>
    <t>8.0</t>
  </si>
  <si>
    <t>Fliksammanställning:</t>
  </si>
  <si>
    <t>Typ</t>
  </si>
  <si>
    <t>Verbal</t>
  </si>
  <si>
    <t>Verbal, ifylles</t>
  </si>
  <si>
    <t>Länkar + beräkningar</t>
  </si>
  <si>
    <t>Ifylles + beräkningar</t>
  </si>
  <si>
    <t>Länkar (+ ifylles)</t>
  </si>
  <si>
    <t>Ifylles, länkar, beräkningar</t>
  </si>
  <si>
    <t>Indata + beräkningar</t>
  </si>
  <si>
    <t>Förseningar resenärer</t>
  </si>
  <si>
    <t>Förseningar gods</t>
  </si>
  <si>
    <t>Summa utgifter för infrastruktur</t>
  </si>
  <si>
    <t>Beräknade med Sjökalk</t>
  </si>
  <si>
    <t>Manuellt kompletterade</t>
  </si>
  <si>
    <t>Övriga</t>
  </si>
  <si>
    <t>Totalt för export till SEB-IT</t>
  </si>
  <si>
    <t>Summa effekter (exkl. DoU)</t>
  </si>
  <si>
    <t>Byggnadsdel (enligt AKK )</t>
  </si>
  <si>
    <t>T.ex. "Trafikverket"</t>
  </si>
  <si>
    <t>T.ex "kommun"</t>
  </si>
  <si>
    <t>T ex "Muddring farled"</t>
  </si>
  <si>
    <t>T ex "Muddring hamnbasäng"</t>
  </si>
  <si>
    <t>Effektsammanställning</t>
  </si>
  <si>
    <t>Sammanställning av fysiska effekter (ej värderade)</t>
  </si>
  <si>
    <t>kg CO2 (fossilt + biogent) per kilo MGO</t>
  </si>
  <si>
    <t xml:space="preserve"> DoU: Real årlig kostnadsökning 2019-2045: Uppräkningsfaktor kanalindex</t>
  </si>
  <si>
    <t>Underhållskostnad  sjöfart</t>
  </si>
  <si>
    <t>Reinvesteringskostnad</t>
  </si>
  <si>
    <t>Fartygsrelaterade kostnader</t>
  </si>
  <si>
    <t>Indexuppräkningar</t>
  </si>
  <si>
    <t>Effekter och kostnader per år</t>
  </si>
  <si>
    <t>Volymberoende kostnader avseende lastning &amp; lossning (kr/år)</t>
  </si>
  <si>
    <t>Lotspris (kr/fartyg och lotsning)</t>
  </si>
  <si>
    <t>Total volymberoende lastning kostnad för lastning och lossning</t>
  </si>
  <si>
    <t>Tabellen visar årliga volymberoende lastning- och lossningskostnader för respektive fartygsklass. Kostnaderna är dels uppräknade med antagen uppräkningsfaktor avseende lastning- och lossningskostnader, dels uppräknad med godsprognosen (vilken ökar antalet anlöp per år).</t>
  </si>
  <si>
    <t>Lagringskostnad gods</t>
  </si>
  <si>
    <t>Emissioner, volymer (ton)</t>
  </si>
  <si>
    <t>kton</t>
  </si>
  <si>
    <t>Från ASEK  8.0 Kalkylbilaga</t>
  </si>
  <si>
    <t>Tabell 14.2. Internaliserad koldioxidvärdering per år för luftfart (och sjöfart) från och med år 2019. Belopp i 2019 års penningvärde</t>
  </si>
  <si>
    <t>Koldioxidvärdering via koldioxidskatt</t>
  </si>
  <si>
    <t>Koldioxidvärdering via EU ETS (icke-linjär)</t>
  </si>
  <si>
    <t>Koldioxidvärdering via EU ETS, linjär</t>
  </si>
  <si>
    <t>Koldioxidvärdering totalt, Icke-linjär</t>
  </si>
  <si>
    <t>Koldioxidvärdering totalt, linjär</t>
  </si>
  <si>
    <t>CO2-värdering (kr/(kg CO2e))</t>
  </si>
  <si>
    <t>Beskrivning:</t>
  </si>
  <si>
    <t>Gula flikar innehåller gula celler</t>
  </si>
  <si>
    <t>Gröna celler innehåller endast länka till andra flikar och beräknaingar</t>
  </si>
  <si>
    <t>Oranga flikar innehåller indata</t>
  </si>
  <si>
    <t>Summa luftföroreningar</t>
  </si>
  <si>
    <t>Summa utgifter</t>
  </si>
  <si>
    <t>Huvudanalys</t>
  </si>
  <si>
    <t>Alla nyttor och kostnader är i (mnkr)</t>
  </si>
  <si>
    <t>Luftföroreningar detaljerat</t>
  </si>
  <si>
    <t>Förändring i godsvolymer, kvot</t>
  </si>
  <si>
    <t>Skattefinansieringskostnad</t>
  </si>
  <si>
    <t>Källa för prognos:</t>
  </si>
  <si>
    <t>Transportarbete prognosår 1</t>
  </si>
  <si>
    <t>ton-km/år</t>
  </si>
  <si>
    <t>Summa JA</t>
  </si>
  <si>
    <t>Summa UA</t>
  </si>
  <si>
    <t>Till SEB-IT</t>
  </si>
  <si>
    <t>Marine gas oil (MGO)</t>
  </si>
  <si>
    <t>kcal / kg</t>
  </si>
  <si>
    <t xml:space="preserve">källa: </t>
  </si>
  <si>
    <t xml:space="preserve">1 Kilokalorier = </t>
  </si>
  <si>
    <t>Kilowattimmar</t>
  </si>
  <si>
    <t>Medel</t>
  </si>
  <si>
    <t>(i ton?)</t>
  </si>
  <si>
    <t>kWh/ton</t>
  </si>
  <si>
    <t>https://www.bunkeroil.no/en/category/fuel</t>
  </si>
  <si>
    <t>Lower calorific value</t>
  </si>
  <si>
    <t xml:space="preserve">Upper Calorific value </t>
  </si>
  <si>
    <t>Skattefinasieringsfaktor</t>
  </si>
  <si>
    <t>Uppdrags-ID</t>
  </si>
  <si>
    <t>- Ja. Ta fram statistik avseende basåret samt ansätt därefter, tillsammans med hamnen och Trafikverket, en prognos för år prognosåret. Därefter, ange volymerna nedan</t>
  </si>
  <si>
    <t>Uppväxling (ja eller nej)?</t>
  </si>
  <si>
    <t>Råolja och raffinerade petroleumprodukter</t>
  </si>
  <si>
    <t>Kemikalier och kemiska produkter, konstgjorda fibrer, gummi och plastprodukter, kärnbränsle</t>
  </si>
  <si>
    <t>Metaller; tillverkade metallprodukter, exkl. maskiner och maskinutrustning</t>
  </si>
  <si>
    <t>Förseningstidsvärden person</t>
  </si>
  <si>
    <t xml:space="preserve"> Förseningstidsvärden för gods, per varugrupp exkl. generellt momspåslag</t>
  </si>
  <si>
    <t>Förseningstidsvärde person, KA enhetligt åktidsvärde</t>
  </si>
  <si>
    <t>Obligatoriska KA ASEK 8.0 (till SEB-IT)</t>
  </si>
  <si>
    <t>Uppräkning förseningstidsvärden person</t>
  </si>
  <si>
    <t>Uppräkning förseningstidsvärden gods</t>
  </si>
  <si>
    <t>Uppräkning förseningstidsvärde KA:</t>
  </si>
  <si>
    <t>Förseningstidsvärde färja KA:</t>
  </si>
  <si>
    <t>Förseningsvärdering KA, kr/persontimme</t>
  </si>
  <si>
    <t>Förseningsvärdering HA, kr/persontimme</t>
  </si>
  <si>
    <t>Värdering försening HA, kr</t>
  </si>
  <si>
    <t>Nuvärde HA:</t>
  </si>
  <si>
    <t>Känslighetsanalys -20 % godsvolymtillväxt från basåret</t>
  </si>
  <si>
    <t>Känslighetsanalys +20 % godsvolymtillväxt från basåret</t>
  </si>
  <si>
    <t>Känslighetsanalys -20 % högre godsvolymtillväxt från basåret</t>
  </si>
  <si>
    <t>Känslighetsanalys+20 % godsvolymtillväxt från basåret</t>
  </si>
  <si>
    <t>Nuvärde KA enhetligt tidsvärde:</t>
  </si>
  <si>
    <t>Nyckeltal HA</t>
  </si>
  <si>
    <t>Uppräkning resenärer per år tom Prognosår 1 HA:</t>
  </si>
  <si>
    <t>Uppräkning resenärer per år tom Prognosår 1 KA +20%:</t>
  </si>
  <si>
    <t>Uppräkning resenärer per år tom Prognosår 1 KA -20:</t>
  </si>
  <si>
    <t>Antal försenade resenärer HA</t>
  </si>
  <si>
    <t>Förseningstid, persontimmar</t>
  </si>
  <si>
    <t>Nuvärde KA +20%:</t>
  </si>
  <si>
    <t>Nuvärde KA -20%:</t>
  </si>
  <si>
    <t>Förseningstid, persontimmar KA +20%</t>
  </si>
  <si>
    <t>Förseningstid, persontimmar KA -20%</t>
  </si>
  <si>
    <t>Värdering försening KA enhetligt tidsvärde, kr</t>
  </si>
  <si>
    <t>Värdering försening KA +20%, kr</t>
  </si>
  <si>
    <t>Värdering försening KA -20%, kr</t>
  </si>
  <si>
    <t>Högre investerings-kostnad</t>
  </si>
  <si>
    <r>
      <t>Övriga manuellt kompletterade effekter (</t>
    </r>
    <r>
      <rPr>
        <i/>
        <sz val="10"/>
        <color rgb="FFFF0000"/>
        <rFont val="Arial"/>
        <family val="2"/>
      </rPr>
      <t>behövs läggas in manuellt i SEB-IT</t>
    </r>
    <r>
      <rPr>
        <i/>
        <sz val="10"/>
        <color theme="1"/>
        <rFont val="Arial"/>
        <family val="2"/>
      </rPr>
      <t xml:space="preserve">) </t>
    </r>
  </si>
  <si>
    <t>Källa till ovanstående värden är de fartygsdata som köptes inom ramen för FoI-uppdraget "Revidering av kalkylvärden för sjöfart, SEK och Samgods" 2014-2016. Fartygsdatan utgår från faktiska anlöp i europeiska och nordamerikanska hamnar för åren 2011-2013. Totalt omfattas ca 25 500 fartygsobservarioner fördelade på samtliga ovan listade fartygskatgorier</t>
  </si>
  <si>
    <t>Joakim Swahn, M4Traffic</t>
  </si>
  <si>
    <t>Tillväxt persontrafik sjöfart t o m 2045</t>
  </si>
  <si>
    <t>Tillväxt persontrafik sjöfart efter 2045</t>
  </si>
  <si>
    <t>Godsvolymtillväxt sjöfart t o m 2045</t>
  </si>
  <si>
    <t>Godsvolymtillväxt sjöfart efter 2045</t>
  </si>
  <si>
    <t>Ja/Nej</t>
  </si>
  <si>
    <t>Avvikelse från ASEK:</t>
  </si>
  <si>
    <t>= celler som kan fyllas i/ändras av kalkylupprättaren</t>
  </si>
  <si>
    <t>Dessa värden anväds ej i modellen</t>
  </si>
  <si>
    <t>Beskrivning</t>
  </si>
  <si>
    <t>Verktygsbeskrivning</t>
  </si>
  <si>
    <t>Generell beskrivning av verktyget Sjökalk</t>
  </si>
  <si>
    <t>Flik för export till SEB-IT</t>
  </si>
  <si>
    <t>Länkar + beräkningar (+ ifylles)</t>
  </si>
  <si>
    <t xml:space="preserve">Här beräknas tillgänglighetseffekter för resenärer </t>
  </si>
  <si>
    <t>Fliken är gul för att den hör ihop med övriga gula flikar, men innehåller inga celler som ska ändras av användaren</t>
  </si>
  <si>
    <t>Här beräknas tillgänglighetseffekter för själva fartygen. Fyll i nödvändiga uppgifter.</t>
  </si>
  <si>
    <t>Slutberäkningar</t>
  </si>
  <si>
    <t>Grundberäkningar basår</t>
  </si>
  <si>
    <t>Generella indata till verktyget</t>
  </si>
  <si>
    <t>Trafikverkets förvaltningsflik, vilken styr grundläggande kalkylparametrar i arket. Innehåller mestadels ASEK-värden</t>
  </si>
  <si>
    <t>Parametervärden per objektsspecifika godstransportuppdrag</t>
  </si>
  <si>
    <t>Bränslekostnad per distans (kr/km)</t>
  </si>
  <si>
    <t>Total årlig bränslekostnad (kr/år)</t>
  </si>
  <si>
    <t xml:space="preserve">TIDSBEROENDE FARTYGSKOSTNADER </t>
  </si>
  <si>
    <t>DISTANSBEROENDE FARTYGSKOSTNADER</t>
  </si>
  <si>
    <t>Total bränslekostnad per år</t>
  </si>
  <si>
    <t>Totala övriga fartygsrelaterade kostnader per år</t>
  </si>
  <si>
    <t>Utveckling av bränsleförbrukning och Nox-utsläpp över kalkylperiod</t>
  </si>
  <si>
    <t>Utveckling av tidsberoende fartygsrelaterade kostnader över kalkylperiod</t>
  </si>
  <si>
    <t>Utveckling av Lastning- &amp; lossningskostnader över kalkylperiod</t>
  </si>
  <si>
    <t>Uteckling av Lotskostnader över kalkylperiod</t>
  </si>
  <si>
    <t>JA basår</t>
  </si>
  <si>
    <t>UA basår</t>
  </si>
  <si>
    <t>Sjöfart</t>
  </si>
  <si>
    <t>Beräkningar av effekter och kostnader kopplade till sjöfart, exklusive förseningar</t>
  </si>
  <si>
    <t>Flikkategorier</t>
  </si>
  <si>
    <t>Fylls i av upprättaren?</t>
  </si>
  <si>
    <t>Struktur får ej ändras, läses in automatiskt till SEB-IT</t>
  </si>
  <si>
    <t>Beräkningar av effekter och kostnader avseende basår för JA</t>
  </si>
  <si>
    <t>Beräkningar av effekter och kostnader avseende basår för UA</t>
  </si>
  <si>
    <t>Delberäkningar avseende lastning och lossningskostnader över kalkylperiod</t>
  </si>
  <si>
    <t>Delberäkningar avseende lotskostnader över kalkylperiod</t>
  </si>
  <si>
    <t>Bränsleförbrukning &amp; NOx</t>
  </si>
  <si>
    <t>Delberäkningar avseende bränsleförbrukning samt utsläpp av NOx över kalkylperiod</t>
  </si>
  <si>
    <t>Grundläggande kalkylparametrar avseende fartyg. ASEK-värden finns som bygger på dessa värden.</t>
  </si>
  <si>
    <t>Gränsvärden för emissionsfaktorer avseende NOx per fartygsstorlek (från IMO) samt CO2-värdering enligt ASEK</t>
  </si>
  <si>
    <t>Grundläggande kalkylparametrar avseende lastning, lossning samt den specifika bränsleförbrukningen (SFC) per fartygsklass, kopplade till ASEK</t>
  </si>
  <si>
    <t>KA 20% högre trafiktillväxt</t>
  </si>
  <si>
    <t>KA 20 % lägre trafiktillväxt</t>
  </si>
  <si>
    <t>Beräkningar av effekter och kostnader kopplade till sjöfart, exklusive förseningar, avseende huvudkalkylen</t>
  </si>
  <si>
    <t>Beräkningar av effekter och kostnader kopplade till sjöfart, exklusive förseningar, avseende känslighetsanalys med 20% högre trafiktillväxt</t>
  </si>
  <si>
    <t>Index 2022 till 2019</t>
  </si>
  <si>
    <t xml:space="preserve">Prognos för lotstaxa över kalkylperiod </t>
  </si>
  <si>
    <t>Bygger ej på ASEK-data, men basår behöver uppdateras manuellt</t>
  </si>
  <si>
    <t>Sjöfartsverkets prislista 2022</t>
  </si>
  <si>
    <t>Kolumnerna avser interval för lotstid</t>
  </si>
  <si>
    <t>min tid (h)</t>
  </si>
  <si>
    <t>Lotsad tid, interval (h)</t>
  </si>
  <si>
    <t>max tid (h)</t>
  </si>
  <si>
    <t>Prisnivå basår 2019</t>
  </si>
  <si>
    <t>Index</t>
  </si>
  <si>
    <t>Tillväxt</t>
  </si>
  <si>
    <t>Uppräkningsfaktorer (2017-2019): Andra transportmedel</t>
  </si>
  <si>
    <t>Uppräkning från prisnivå 2017 till aktuellt basår, "Andra transportmedel"</t>
  </si>
  <si>
    <t xml:space="preserve"> Kostnader för lastning/lossning av fartyg (Kr/ton )</t>
  </si>
  <si>
    <t>ASEK-värden</t>
  </si>
  <si>
    <t>Obs gråmarkerat nedan tas ej bort</t>
  </si>
  <si>
    <t>Startår</t>
  </si>
  <si>
    <t>Genomsnittliga emissionsfaktorer för sjöfart</t>
  </si>
  <si>
    <t>kg NOx/kg MGO</t>
  </si>
  <si>
    <t>År interval</t>
  </si>
  <si>
    <t xml:space="preserve">Emissionsfaktorerna avseende NOx baseras på de utsläppsrestriktion som fastställts av IMO (Marpol Annex VI). Finns även i ASEK. </t>
  </si>
  <si>
    <t>DWT interval</t>
  </si>
  <si>
    <t>Beräkning av årlig utvecklingsfaktor i förhållande till föregående år</t>
  </si>
  <si>
    <t>Övergripande förutsättningar</t>
  </si>
  <si>
    <t>Sammanställning av resultat</t>
  </si>
  <si>
    <t>Infrastrukturkostnad</t>
  </si>
  <si>
    <t>Förseningar fartyg</t>
  </si>
  <si>
    <t>Objektspecifika indata</t>
  </si>
  <si>
    <t>NOx &amp; CO2</t>
  </si>
  <si>
    <t>Lastning &amp; lossning</t>
  </si>
  <si>
    <t>Delberäkningar över kalkylperiod</t>
  </si>
  <si>
    <t>Delberäkningar avseende tidsberoende fartygsrelaterade kostnader över kalkylperiod</t>
  </si>
  <si>
    <t>Beräkningar av effekter och kostnader kopplade till sjöfart, exklusive förseningar, avseende känslighetsanalys med 20% lägre trafiktillväxt</t>
  </si>
  <si>
    <t>Övriga data</t>
  </si>
  <si>
    <t>ASEK-relaterade data</t>
  </si>
  <si>
    <t>Här finns möjlighet att göra ändringar av förvalda indata, mestadels ASEK-värden. I normalfallet behövs dock inte detta göras.</t>
  </si>
  <si>
    <t>Samanställning av samhällsekonomisk kalkyl</t>
  </si>
  <si>
    <t>Fyll i grundläggande uppgifter om den aktuella kalkylen/investeringsobjektet</t>
  </si>
  <si>
    <t>Godsvolymer aktuell hamn basåret (statisik):</t>
  </si>
  <si>
    <t>Godsvolymer aktuell hamn Prognosår 1:</t>
  </si>
  <si>
    <t>Godsvolymer aktuell hamn prognosår 2:</t>
  </si>
  <si>
    <t>Källa för estimat:</t>
  </si>
  <si>
    <t>Godsprognos per aktuell hamn</t>
  </si>
  <si>
    <t>Finns någon persontrafik i hamnen som berörs av investeringen?</t>
  </si>
  <si>
    <t xml:space="preserve">Godsvolym Prognosår 1 enligt Basprognos (per TEN-T-hamn eller hamnområde) </t>
  </si>
  <si>
    <t>Ex: "Trafikverkets rapport xxx" och "Hamnstatisk xxx"</t>
  </si>
  <si>
    <t>Beräkning godsutveckling över kalkylperiod per TEN-T-hamn eller hamnområde</t>
  </si>
  <si>
    <t>Godsvolym Basår enligt Basprognos (per TEN-T-hamn eller hamnområde)</t>
  </si>
  <si>
    <t>Godsvolymer aktuell hamn öppningsåret:</t>
  </si>
  <si>
    <t>(g/kWh)</t>
  </si>
  <si>
    <t>(kg/kwh)</t>
  </si>
  <si>
    <t>Specific fuel consumption (SFC)</t>
  </si>
  <si>
    <t>Källa till värden avseende SFC är den fartygsdata som köptes inom ramen för FoI-uppdraget "Revidering av kalkylvärden för sjöfart, SEK och Samgods" 2014-2016</t>
  </si>
  <si>
    <t xml:space="preserve">Upprättaren kan skriva in, värden: JA eller NEJ. </t>
  </si>
  <si>
    <r>
      <t xml:space="preserve">I tidigare version av SEB-IT importerades denna och skrev över i SEB, även om den var tom. </t>
    </r>
    <r>
      <rPr>
        <sz val="8"/>
        <color rgb="FFFF0000"/>
        <rFont val="Arial"/>
        <family val="2"/>
      </rPr>
      <t>Hämtas inte version 2024.</t>
    </r>
  </si>
  <si>
    <t>Summa i prisnivå 2019-medel</t>
  </si>
  <si>
    <t>Diskonterad investeringskostnad,
prisnivå 2019-medel</t>
  </si>
  <si>
    <t>KA +20%</t>
  </si>
  <si>
    <t>Summa i planprisnivå 20XX-XX</t>
  </si>
  <si>
    <t>KA -20%</t>
  </si>
  <si>
    <t>KA +20 % högre transportvolymer</t>
  </si>
  <si>
    <t>KA -20 % lägre transportvolymer</t>
  </si>
  <si>
    <t>volymer KA</t>
  </si>
  <si>
    <t>volymer HA</t>
  </si>
  <si>
    <t>https://www.diva-portal.org/smash/record.jsf?pid=diva2%3A1747086&amp;dswid=-7038</t>
  </si>
  <si>
    <t>* Faktorn 1,852 är omvandling från knop till km/h</t>
  </si>
  <si>
    <t>Formel för bränsleförbrukning:</t>
  </si>
  <si>
    <t>Bränsleförbrukning</t>
  </si>
  <si>
    <t>* Pådraget/effketutaget är normalt 0,85</t>
  </si>
  <si>
    <t>P är Huvudmasknens effekt i kW</t>
  </si>
  <si>
    <t>Pådrag/ Effektuttag (andel)</t>
  </si>
  <si>
    <r>
      <t>kg/km = P * Effektuttag * (v</t>
    </r>
    <r>
      <rPr>
        <b/>
        <vertAlign val="subscript"/>
        <sz val="10"/>
        <color theme="1"/>
        <rFont val="Arial"/>
        <family val="2"/>
      </rPr>
      <t>0</t>
    </r>
    <r>
      <rPr>
        <b/>
        <sz val="10"/>
        <color theme="1"/>
        <rFont val="Arial"/>
        <family val="2"/>
      </rPr>
      <t>/v</t>
    </r>
    <r>
      <rPr>
        <b/>
        <vertAlign val="subscript"/>
        <sz val="10"/>
        <color theme="1"/>
        <rFont val="Arial"/>
        <family val="2"/>
      </rPr>
      <t>d</t>
    </r>
    <r>
      <rPr>
        <b/>
        <sz val="10"/>
        <color theme="1"/>
        <rFont val="Arial"/>
        <family val="2"/>
      </rPr>
      <t>)</t>
    </r>
    <r>
      <rPr>
        <b/>
        <vertAlign val="superscript"/>
        <sz val="10"/>
        <color theme="1"/>
        <rFont val="Arial"/>
        <family val="2"/>
      </rPr>
      <t>2,5</t>
    </r>
    <r>
      <rPr>
        <b/>
        <sz val="10"/>
        <color theme="1"/>
        <rFont val="Arial"/>
        <family val="2"/>
      </rPr>
      <t xml:space="preserve"> * SCF / (v</t>
    </r>
    <r>
      <rPr>
        <b/>
        <vertAlign val="subscript"/>
        <sz val="10"/>
        <color theme="1"/>
        <rFont val="Arial"/>
        <family val="2"/>
      </rPr>
      <t>0</t>
    </r>
    <r>
      <rPr>
        <b/>
        <sz val="10"/>
        <color theme="1"/>
        <rFont val="Arial"/>
        <family val="2"/>
      </rPr>
      <t>*1.852)</t>
    </r>
  </si>
  <si>
    <t xml:space="preserve">För samtliga kostnadsposter är a = exponent och b = betavärde. Formlerna återfinns i basårsflikar. </t>
  </si>
  <si>
    <t>Energiinnehåll MGO för beräkning av energiförbrukning (SEB-mall)</t>
  </si>
  <si>
    <t>x är fartygsstorlek</t>
  </si>
  <si>
    <t>Referens: M4Traffic, "Revidering av kalkylvärden för sjöfart, ASEK och Samgods", version 1.2, 2016-01-27</t>
  </si>
  <si>
    <t>Fartygsparametrar 1</t>
  </si>
  <si>
    <t>Fartygsparametrar 2</t>
  </si>
  <si>
    <t>Lotstaxa</t>
  </si>
  <si>
    <t>SFC är specifik förbrukning i kg/kWh och hämtas från fliken "Fartygsparametrar 2"</t>
  </si>
  <si>
    <t>Ej ASEK</t>
  </si>
  <si>
    <t>Högre transportflöden i prognosår 1, +20 %</t>
  </si>
  <si>
    <t>Lägre transportflöden i prognosår 1, -20 %</t>
  </si>
  <si>
    <t>Enhetligt tidsvärde på privata resor, 95 kr/timme</t>
  </si>
  <si>
    <t>CO2 dubellräknat</t>
  </si>
  <si>
    <t>Total årlig kostnad CO2 (inbakad i bränslekostnad)</t>
  </si>
  <si>
    <t>2019-2045 % per år</t>
  </si>
  <si>
    <t>2045-2065 % per år</t>
  </si>
  <si>
    <t>Ton totalt</t>
  </si>
  <si>
    <t>(exkl olja+petroleum)</t>
  </si>
  <si>
    <t>Faktor</t>
  </si>
  <si>
    <t>slutår</t>
  </si>
  <si>
    <t xml:space="preserve">Andel skatte- finasiering (0-1) </t>
  </si>
  <si>
    <t>Skattefinasieringskostnad (prisnivå 2019)</t>
  </si>
  <si>
    <t>Obs: privat finansieringskostnad behöver också räknas ut utifrån privat ränta om denna KA ska göras!</t>
  </si>
  <si>
    <t>Antal år mellan ASEK 7.1 och ASEK 8.0</t>
  </si>
  <si>
    <t xml:space="preserve">Prisnivå ursprung 2012 </t>
  </si>
  <si>
    <t>Kalkylvärden för sjöfart genomgick en större revidering inför ASEK 6 och fastställdes till denna ASEK-version och prisnivå (2014).</t>
  </si>
  <si>
    <t>Fartygsdatan utgår från faktiska anlöp i europeiska och nordamerikanska hamnar för åren 2011-2013</t>
  </si>
  <si>
    <t>Årlig godstillväxt sjöfart (nationell nivå) enligt basprognos</t>
  </si>
  <si>
    <t>Fartygs-storlek (DWT)</t>
  </si>
  <si>
    <t>Andel av fartygs totala dödvikt som kan nyttjas för last</t>
  </si>
  <si>
    <t>Lagringskostnad gods (beräknas inte i aktuell version)</t>
  </si>
  <si>
    <t>Ingår aktuelll hamnen i TEN-T-nätverk?</t>
  </si>
  <si>
    <t>- Nej: Nyttja Trafikverkets aktuella basprognos per hamnområdesnivå</t>
  </si>
  <si>
    <t>- Ja: Nyttja Trafikverkets förfinade prognos för TEN-hamnar (aktuell rapport): ange godsvolymerna direkt nedan, samt referens till rapporten</t>
  </si>
  <si>
    <t>Ex: "Basprognos 2024-04-02"</t>
  </si>
  <si>
    <t>Ex: "Trafikverkets rapport xxx" eller "Basprognos 2024-04-02"</t>
  </si>
  <si>
    <t>Energiinnehåll MGO för beräkning till SEB IT</t>
  </si>
  <si>
    <t>Årlig effektiviseringsfaktor, 2012-2050</t>
  </si>
  <si>
    <t>Källa: M4Traffic, Emissionsfaktorer. För sjöfart och inlandssjöfart, version 1.0, 2019-08-31</t>
  </si>
  <si>
    <t xml:space="preserve"> Rapport från IMO 2015, 40 % från 2012 till 2050</t>
  </si>
  <si>
    <t xml:space="preserve">Disa Asplund, Trafikverket; Joakim Swahn, M4Traffic </t>
  </si>
  <si>
    <t>Uppräkningsfaktor per år</t>
  </si>
  <si>
    <t>Basår till Prognosår 1</t>
  </si>
  <si>
    <t>Förseningstidsvärde, kr/tontimme</t>
  </si>
  <si>
    <t>Förseningstidsvärde</t>
  </si>
  <si>
    <t>T.ex. Ett fartyg på 1000 DWT lastar 700 ton</t>
  </si>
  <si>
    <t>mnkr</t>
  </si>
  <si>
    <t>mnkr (exkl. skattefinasieringskostnad)</t>
  </si>
  <si>
    <t>Kolumnerna K-L används endast i eventuell extra känslighetsanalys</t>
  </si>
  <si>
    <t>Skriv in procentsats beror: på objektets planeringsskede</t>
  </si>
  <si>
    <t>Basprognoser 2024-04-02</t>
  </si>
  <si>
    <t xml:space="preserve">Diskonteringsränta </t>
  </si>
  <si>
    <t>https://www.imo.org/en/OurWork/Environment/Pages/Greenhouse-Gas-Studies-2014.aspx</t>
  </si>
  <si>
    <t>Kalkylvärden för sjöfart genomgick en större revidering inför ASEK 6, prisnivå 2014 och fastställdes till denna ASEK-version och prisnivå</t>
  </si>
  <si>
    <t>De distansberoende kostnaderna blir automatiskt korrekta genom att ansätta den senaste bränsleprisprognosen, detta då grundformeln räknar fram bränsleförbrukningen, vilket sedan bara multipliceras med bränslepriset</t>
  </si>
  <si>
    <t>Detta kalkylark räknar fram samtliga kalkylvärden utifrån dess grundformel från revideringen inför ASEK 6. Då denna togs fram i prisnivå 2014 behöver därför dessa värden räknas upp med 1,138</t>
  </si>
  <si>
    <r>
      <t xml:space="preserve">Därav att 3 av 4 delkostnader i de tidsberoende kostnaderna samt lastning- &amp; lossningskostnaderna räknas upp med faktor </t>
    </r>
    <r>
      <rPr>
        <b/>
        <sz val="10"/>
        <color theme="1"/>
        <rFont val="Arial"/>
        <family val="2"/>
      </rPr>
      <t xml:space="preserve">1,138 </t>
    </r>
    <r>
      <rPr>
        <sz val="10"/>
        <color theme="1"/>
        <rFont val="Arial"/>
        <family val="2"/>
      </rPr>
      <t>i</t>
    </r>
    <r>
      <rPr>
        <b/>
        <sz val="10"/>
        <color theme="1"/>
        <rFont val="Arial"/>
        <family val="2"/>
      </rPr>
      <t xml:space="preserve"> basårsflikar</t>
    </r>
  </si>
  <si>
    <t>I ASEK 8 stämde inte kostnader avseende lastning och lossning i kalkylbilagan exakt med det som räknats fram enligt ovanstående, så därför hämtades värden för basår direkt från ASEK kalkylbilagan för basår 2019.</t>
  </si>
  <si>
    <t>Skattat inköpspris fartyg 2012 (dollar)</t>
  </si>
  <si>
    <t>Kapital-kostnad basår (kr/år)</t>
  </si>
  <si>
    <t>Kapital-kostnad basår (kr/h)</t>
  </si>
  <si>
    <t>Operativ kostnad basår (kr/år)</t>
  </si>
  <si>
    <t>Operativ kostnad basår (kr/h)</t>
  </si>
  <si>
    <t>Torrdocknings-kostnad basår (kr/år)</t>
  </si>
  <si>
    <t>Torrdocknings-kostnad basår  (kr/h)</t>
  </si>
  <si>
    <t>Tidsberoende kostnad basår (kr/h)</t>
  </si>
  <si>
    <t>Total tidsberoende kostnad basår (kr/år)</t>
  </si>
  <si>
    <t>Lastning- &amp; lossningspris basår (kr/ton)</t>
  </si>
  <si>
    <t>Operativ kostnad  basår (kr/år)</t>
  </si>
  <si>
    <t>Torrdocknings-kostnad basår (kr/h)</t>
  </si>
  <si>
    <t>Disa Asplund, Trafikverket</t>
  </si>
  <si>
    <t>2024.2</t>
  </si>
  <si>
    <t>Uppdatering till ASEK 8.0, ny SEB-mall, omfattande omkodning och omstrukturering av flik (bl a ersatt makro med Excelkod), utvecklad hantering av manuellt kompletterande effekter och diverse mindre justeringar och rättningar av fel.</t>
  </si>
  <si>
    <t>Buggrättning: Flik Prognoser, cellerna C13, D52:G52, och M100:M118. Även cell E51 justerad: den var inte fel innan, men nu mer enhetlig.</t>
  </si>
  <si>
    <t>Obs: fördelningen ska summera till 100%</t>
  </si>
  <si>
    <t>Om rött: fel</t>
  </si>
  <si>
    <t>Totala godsvolymer:</t>
  </si>
  <si>
    <t>Nuvärde</t>
  </si>
  <si>
    <r>
      <t xml:space="preserve">Öppningsår
</t>
    </r>
    <r>
      <rPr>
        <i/>
        <sz val="10"/>
        <color theme="1"/>
        <rFont val="Arial"/>
        <family val="2"/>
      </rPr>
      <t>(JA-UA)</t>
    </r>
  </si>
  <si>
    <r>
      <t xml:space="preserve">Prognosår 1
</t>
    </r>
    <r>
      <rPr>
        <i/>
        <sz val="10"/>
        <color theme="1"/>
        <rFont val="Arial"/>
        <family val="2"/>
      </rPr>
      <t>(JA-UA)</t>
    </r>
  </si>
  <si>
    <t>Öppnings- år</t>
  </si>
  <si>
    <t>Prognos- år 1</t>
  </si>
  <si>
    <t>Årtal</t>
  </si>
  <si>
    <t>Öppningsår:</t>
  </si>
  <si>
    <t>Diskonterade nyttor:</t>
  </si>
  <si>
    <t>Sjökalk v. 2025.1</t>
  </si>
  <si>
    <t>T.ex. 2025-06-13</t>
  </si>
  <si>
    <t>2025.1</t>
  </si>
  <si>
    <t>Total byggtid om arbeten kan ske parallelt</t>
  </si>
  <si>
    <t>Byggtid:</t>
  </si>
  <si>
    <t>Buggrättning: Förseningar gods, DoU, nuvärdesberäkningar, känslighetsanalyser. Smärre utveckling: byggtid</t>
  </si>
  <si>
    <t>Ändra vid behov: förvalt värde beräknas automatiskt då man fyllt i byggtid för respektive byggnadsdel i flik "Investeringskostnader", utifrån antagandet att arbetena med de olika byggnadsdelarna kan ske parallellt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</si>
</sst>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0.000"/>
    <numFmt numFmtId="165" formatCode="0.0000"/>
    <numFmt numFmtId="166" formatCode="#,##0.0"/>
    <numFmt numFmtId="167" formatCode="_-* #,##0_-;\-* #,##0_-;_-* &quot;-&quot;??_-;_-@_-"/>
    <numFmt numFmtId="168" formatCode="0.0"/>
    <numFmt numFmtId="169" formatCode="0.0%"/>
    <numFmt numFmtId="170" formatCode="_-* #,##0.0000_-;\-* #,##0.0000_-;_-* &quot;-&quot;??_-;_-@_-"/>
    <numFmt numFmtId="171" formatCode="#,##0_ ;\-#,##0\ "/>
    <numFmt numFmtId="172" formatCode="_-* #,##0.00\ _k_r_-;\-* #,##0.00\ _k_r_-;_-* &quot;-&quot;??\ _k_r_-;_-@_-"/>
    <numFmt numFmtId="173" formatCode="#,##0.0_ ;\-#,##0.0\ "/>
    <numFmt numFmtId="174" formatCode="0.00_ ;\-0.00\ "/>
    <numFmt numFmtId="175" formatCode="0;\-0;\-;@"/>
    <numFmt numFmtId="176" formatCode="#,##0.00_ ;\-#,##0.00\ "/>
    <numFmt numFmtId="177" formatCode="#,##0.000"/>
    <numFmt numFmtId="178" formatCode="yyyy/mm/dd;@"/>
  </numFmts>
  <fonts count="97" x14ac:knownFonts="1">
    <font>
      <sz val="11"/>
      <color theme="1"/>
      <name val="Calibri"/>
      <family val="2"/>
      <scheme val="minor"/>
    </font>
    <font>
      <sz val="11"/>
      <color theme="1"/>
      <name val="Calibri"/>
      <family val="2"/>
      <scheme val="minor"/>
    </font>
    <font>
      <sz val="14"/>
      <color theme="1"/>
      <name val="Calibri"/>
      <family val="2"/>
      <scheme val="minor"/>
    </font>
    <font>
      <sz val="11"/>
      <color rgb="FF9C6500"/>
      <name val="Calibri"/>
      <family val="2"/>
      <scheme val="minor"/>
    </font>
    <font>
      <sz val="16"/>
      <color theme="1"/>
      <name val="Calibri"/>
      <family val="2"/>
      <scheme val="minor"/>
    </font>
    <font>
      <b/>
      <sz val="9"/>
      <color indexed="81"/>
      <name val="Tahoma"/>
      <family val="2"/>
    </font>
    <font>
      <sz val="9"/>
      <color indexed="81"/>
      <name val="Tahoma"/>
      <family val="2"/>
    </font>
    <font>
      <sz val="11"/>
      <color rgb="FF006100"/>
      <name val="Calibri"/>
      <family val="2"/>
      <scheme val="minor"/>
    </font>
    <font>
      <b/>
      <sz val="11"/>
      <color theme="0"/>
      <name val="Calibri"/>
      <family val="2"/>
      <scheme val="minor"/>
    </font>
    <font>
      <sz val="10"/>
      <color rgb="FF000000"/>
      <name val="Times New Roman"/>
      <family val="1"/>
    </font>
    <font>
      <sz val="11"/>
      <color rgb="FF9C0006"/>
      <name val="Calibri"/>
      <family val="2"/>
      <scheme val="minor"/>
    </font>
    <font>
      <sz val="18"/>
      <color theme="3"/>
      <name val="Calibri Light"/>
      <family val="2"/>
      <scheme val="major"/>
    </font>
    <font>
      <b/>
      <sz val="15"/>
      <color theme="3"/>
      <name val="Calibri"/>
      <family val="2"/>
      <scheme val="minor"/>
    </font>
    <font>
      <b/>
      <sz val="11"/>
      <color theme="3"/>
      <name val="Calibri"/>
      <family val="2"/>
      <scheme val="minor"/>
    </font>
    <font>
      <u/>
      <sz val="11"/>
      <color theme="10"/>
      <name val="Calibri"/>
      <family val="2"/>
      <scheme val="minor"/>
    </font>
    <font>
      <sz val="8"/>
      <name val="Arial"/>
      <family val="2"/>
    </font>
    <font>
      <sz val="11"/>
      <name val="Arial"/>
      <family val="2"/>
    </font>
    <font>
      <b/>
      <sz val="18"/>
      <name val="Arial"/>
      <family val="2"/>
    </font>
    <font>
      <b/>
      <sz val="10"/>
      <name val="Arial"/>
      <family val="2"/>
    </font>
    <font>
      <b/>
      <sz val="9"/>
      <name val="Arial"/>
      <family val="2"/>
    </font>
    <font>
      <sz val="9"/>
      <name val="Arial"/>
      <family val="2"/>
    </font>
    <font>
      <i/>
      <sz val="9"/>
      <name val="Arial"/>
      <family val="2"/>
    </font>
    <font>
      <sz val="10"/>
      <name val="Arial"/>
      <family val="2"/>
    </font>
    <font>
      <b/>
      <sz val="8"/>
      <name val="Arial"/>
      <family val="2"/>
    </font>
    <font>
      <i/>
      <sz val="8"/>
      <name val="Arial"/>
      <family val="2"/>
    </font>
    <font>
      <b/>
      <sz val="14"/>
      <name val="Arial"/>
      <family val="2"/>
    </font>
    <font>
      <b/>
      <sz val="15"/>
      <name val="Arial"/>
      <family val="2"/>
    </font>
    <font>
      <sz val="8"/>
      <color theme="1"/>
      <name val="Arial"/>
      <family val="2"/>
    </font>
    <font>
      <b/>
      <sz val="11"/>
      <color theme="1"/>
      <name val="Arial"/>
      <family val="2"/>
    </font>
    <font>
      <i/>
      <sz val="11"/>
      <color theme="1"/>
      <name val="Arial"/>
      <family val="2"/>
    </font>
    <font>
      <b/>
      <sz val="11"/>
      <name val="Arial"/>
      <family val="2"/>
    </font>
    <font>
      <b/>
      <i/>
      <sz val="11"/>
      <color theme="1"/>
      <name val="Arial"/>
      <family val="2"/>
    </font>
    <font>
      <i/>
      <u/>
      <sz val="8"/>
      <name val="Arial"/>
      <family val="2"/>
    </font>
    <font>
      <sz val="10"/>
      <color theme="1"/>
      <name val="Arial"/>
      <family val="2"/>
    </font>
    <font>
      <b/>
      <sz val="10"/>
      <color theme="1"/>
      <name val="Arial"/>
      <family val="2"/>
    </font>
    <font>
      <b/>
      <sz val="10"/>
      <color theme="0"/>
      <name val="Arial"/>
      <family val="2"/>
    </font>
    <font>
      <sz val="10"/>
      <color rgb="FF1F497D"/>
      <name val="Arial"/>
      <family val="2"/>
    </font>
    <font>
      <b/>
      <i/>
      <sz val="10"/>
      <color theme="1"/>
      <name val="Arial"/>
      <family val="2"/>
    </font>
    <font>
      <sz val="10"/>
      <color rgb="FF000000"/>
      <name val="Arial"/>
      <family val="2"/>
    </font>
    <font>
      <b/>
      <vertAlign val="subscript"/>
      <sz val="10"/>
      <color theme="1"/>
      <name val="Arial"/>
      <family val="2"/>
    </font>
    <font>
      <b/>
      <vertAlign val="superscript"/>
      <sz val="10"/>
      <color theme="1"/>
      <name val="Arial"/>
      <family val="2"/>
    </font>
    <font>
      <i/>
      <sz val="10"/>
      <color theme="1"/>
      <name val="Arial"/>
      <family val="2"/>
    </font>
    <font>
      <sz val="10"/>
      <color theme="0"/>
      <name val="Arial"/>
      <family val="2"/>
    </font>
    <font>
      <i/>
      <sz val="10"/>
      <color theme="0"/>
      <name val="Arial"/>
      <family val="2"/>
    </font>
    <font>
      <sz val="11"/>
      <name val="Calibri"/>
      <family val="2"/>
      <scheme val="minor"/>
    </font>
    <font>
      <sz val="8"/>
      <name val="Calibri"/>
      <family val="2"/>
      <scheme val="minor"/>
    </font>
    <font>
      <b/>
      <sz val="10"/>
      <color theme="0" tint="-0.499984740745262"/>
      <name val="Arial"/>
      <family val="2"/>
    </font>
    <font>
      <sz val="10"/>
      <color theme="0" tint="-0.499984740745262"/>
      <name val="Arial"/>
      <family val="2"/>
    </font>
    <font>
      <b/>
      <i/>
      <sz val="12"/>
      <color theme="1"/>
      <name val="Arial"/>
      <family val="2"/>
    </font>
    <font>
      <b/>
      <sz val="12"/>
      <color theme="1"/>
      <name val="Arial"/>
      <family val="2"/>
    </font>
    <font>
      <b/>
      <i/>
      <sz val="10"/>
      <color theme="0" tint="-0.499984740745262"/>
      <name val="Arial"/>
      <family val="2"/>
    </font>
    <font>
      <i/>
      <sz val="10"/>
      <color theme="0" tint="-0.499984740745262"/>
      <name val="Arial"/>
      <family val="2"/>
    </font>
    <font>
      <sz val="20"/>
      <color theme="1"/>
      <name val="Arial"/>
      <family val="2"/>
    </font>
    <font>
      <b/>
      <sz val="14"/>
      <color theme="1"/>
      <name val="Arial"/>
      <family val="2"/>
    </font>
    <font>
      <sz val="10"/>
      <color theme="1"/>
      <name val="Calibri"/>
      <family val="2"/>
      <scheme val="minor"/>
    </font>
    <font>
      <b/>
      <sz val="11"/>
      <color theme="1"/>
      <name val="Calibri"/>
      <family val="2"/>
      <scheme val="minor"/>
    </font>
    <font>
      <sz val="11"/>
      <color rgb="FF9C5700"/>
      <name val="Calibri"/>
      <family val="2"/>
      <scheme val="minor"/>
    </font>
    <font>
      <b/>
      <sz val="10"/>
      <color theme="0" tint="-0.249977111117893"/>
      <name val="Arial"/>
      <family val="2"/>
    </font>
    <font>
      <sz val="11"/>
      <color theme="1"/>
      <name val="Arial"/>
      <family val="2"/>
    </font>
    <font>
      <sz val="14"/>
      <color theme="1"/>
      <name val="Arial"/>
      <family val="2"/>
    </font>
    <font>
      <sz val="10"/>
      <color theme="9"/>
      <name val="Arial"/>
      <family val="2"/>
    </font>
    <font>
      <sz val="18"/>
      <color theme="1"/>
      <name val="Arial"/>
      <family val="2"/>
    </font>
    <font>
      <i/>
      <sz val="10"/>
      <color theme="0" tint="-0.14999847407452621"/>
      <name val="Arial"/>
      <family val="2"/>
    </font>
    <font>
      <sz val="10"/>
      <color theme="0" tint="-0.14999847407452621"/>
      <name val="Arial"/>
      <family val="2"/>
    </font>
    <font>
      <i/>
      <sz val="11"/>
      <color theme="1"/>
      <name val="Calibri"/>
      <family val="2"/>
      <scheme val="minor"/>
    </font>
    <font>
      <sz val="8"/>
      <color theme="1"/>
      <name val="Calibri"/>
      <family val="2"/>
      <scheme val="minor"/>
    </font>
    <font>
      <sz val="10"/>
      <color rgb="FFFF0000"/>
      <name val="Arial"/>
      <family val="2"/>
    </font>
    <font>
      <i/>
      <sz val="10"/>
      <color rgb="FFFF0000"/>
      <name val="Arial"/>
      <family val="2"/>
    </font>
    <font>
      <sz val="10"/>
      <color rgb="FFFF0066"/>
      <name val="Arial"/>
      <family val="2"/>
    </font>
    <font>
      <sz val="11"/>
      <color rgb="FFFF0066"/>
      <name val="Calibri"/>
      <family val="2"/>
      <scheme val="minor"/>
    </font>
    <font>
      <sz val="10"/>
      <color rgb="FFC00000"/>
      <name val="Arial"/>
      <family val="2"/>
    </font>
    <font>
      <sz val="11"/>
      <color rgb="FFC00000"/>
      <name val="Calibri"/>
      <family val="2"/>
      <scheme val="minor"/>
    </font>
    <font>
      <b/>
      <sz val="12"/>
      <color theme="1"/>
      <name val="Calibri"/>
      <family val="2"/>
      <scheme val="minor"/>
    </font>
    <font>
      <b/>
      <sz val="12"/>
      <color theme="0"/>
      <name val="Calibri"/>
      <family val="2"/>
      <scheme val="minor"/>
    </font>
    <font>
      <sz val="11"/>
      <color rgb="FF0070C0"/>
      <name val="Calibri"/>
      <family val="2"/>
      <scheme val="minor"/>
    </font>
    <font>
      <b/>
      <sz val="11"/>
      <color rgb="FF0070C0"/>
      <name val="Calibri"/>
      <family val="2"/>
      <scheme val="minor"/>
    </font>
    <font>
      <b/>
      <u/>
      <sz val="11"/>
      <name val="Arial"/>
      <family val="2"/>
    </font>
    <font>
      <b/>
      <u/>
      <sz val="11"/>
      <color theme="1"/>
      <name val="Arial"/>
      <family val="2"/>
    </font>
    <font>
      <b/>
      <i/>
      <sz val="11"/>
      <color theme="1"/>
      <name val="Calibri"/>
      <family val="2"/>
      <scheme val="minor"/>
    </font>
    <font>
      <i/>
      <sz val="10"/>
      <name val="Arial"/>
      <family val="2"/>
    </font>
    <font>
      <b/>
      <sz val="10"/>
      <color theme="0" tint="-0.34998626667073579"/>
      <name val="Arial"/>
      <family val="2"/>
    </font>
    <font>
      <sz val="10"/>
      <color theme="0" tint="-0.34998626667073579"/>
      <name val="Arial"/>
      <family val="2"/>
    </font>
    <font>
      <sz val="11"/>
      <color theme="0"/>
      <name val="Calibri"/>
      <family val="2"/>
      <scheme val="minor"/>
    </font>
    <font>
      <b/>
      <sz val="11"/>
      <color theme="0"/>
      <name val="Arial"/>
      <family val="2"/>
    </font>
    <font>
      <sz val="10"/>
      <color theme="0" tint="-0.249977111117893"/>
      <name val="Arial"/>
      <family val="2"/>
    </font>
    <font>
      <sz val="9"/>
      <name val="Calibri"/>
      <family val="2"/>
      <scheme val="minor"/>
    </font>
    <font>
      <sz val="8"/>
      <color rgb="FFFF0000"/>
      <name val="Arial"/>
      <family val="2"/>
    </font>
    <font>
      <b/>
      <u/>
      <sz val="10"/>
      <color theme="1"/>
      <name val="Arial"/>
      <family val="2"/>
    </font>
    <font>
      <b/>
      <sz val="9"/>
      <color rgb="FFFF0000"/>
      <name val="Arial"/>
      <family val="2"/>
    </font>
    <font>
      <sz val="11"/>
      <color rgb="FF222222"/>
      <name val="Times New Roman"/>
      <family val="1"/>
    </font>
    <font>
      <sz val="10"/>
      <color theme="2" tint="-0.249977111117893"/>
      <name val="Arial"/>
      <family val="2"/>
    </font>
    <font>
      <b/>
      <sz val="10"/>
      <color theme="2" tint="-9.9978637043366805E-2"/>
      <name val="Arial"/>
      <family val="2"/>
    </font>
    <font>
      <sz val="10"/>
      <color theme="2" tint="-9.9978637043366805E-2"/>
      <name val="Arial"/>
      <family val="2"/>
    </font>
    <font>
      <sz val="11"/>
      <color theme="1"/>
      <name val="Calibri"/>
      <family val="2"/>
    </font>
    <font>
      <b/>
      <i/>
      <sz val="10"/>
      <name val="Arial"/>
      <family val="2"/>
    </font>
    <font>
      <i/>
      <sz val="10"/>
      <color theme="0" tint="-0.249977111117893"/>
      <name val="Arial"/>
      <family val="2"/>
    </font>
    <font>
      <b/>
      <i/>
      <sz val="9"/>
      <color theme="1"/>
      <name val="Arial"/>
      <family val="2"/>
    </font>
  </fonts>
  <fills count="35">
    <fill>
      <patternFill patternType="none"/>
    </fill>
    <fill>
      <patternFill patternType="gray125"/>
    </fill>
    <fill>
      <patternFill patternType="solid">
        <fgColor theme="0"/>
        <bgColor indexed="64"/>
      </patternFill>
    </fill>
    <fill>
      <patternFill patternType="solid">
        <fgColor rgb="FFFFEB9C"/>
      </patternFill>
    </fill>
    <fill>
      <patternFill patternType="solid">
        <fgColor rgb="FF92D050"/>
        <bgColor indexed="64"/>
      </patternFill>
    </fill>
    <fill>
      <patternFill patternType="solid">
        <fgColor rgb="FFC6EFCE"/>
      </patternFill>
    </fill>
    <fill>
      <patternFill patternType="solid">
        <fgColor rgb="FFA5A5A5"/>
      </patternFill>
    </fill>
    <fill>
      <patternFill patternType="solid">
        <fgColor rgb="FFD9D9D9"/>
      </patternFill>
    </fill>
    <fill>
      <patternFill patternType="solid">
        <fgColor rgb="FFFFC7CE"/>
      </patternFill>
    </fill>
    <fill>
      <patternFill patternType="solid">
        <fgColor theme="9" tint="0.79998168889431442"/>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lightUp">
        <bgColor theme="3" tint="0.79995117038483843"/>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2"/>
        <bgColor indexed="64"/>
      </patternFill>
    </fill>
    <fill>
      <patternFill patternType="solid">
        <fgColor theme="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rgb="FFC00000"/>
        <bgColor indexed="64"/>
      </patternFill>
    </fill>
    <fill>
      <patternFill patternType="solid">
        <fgColor rgb="FFEFD3D2"/>
        <bgColor indexed="64"/>
      </patternFill>
    </fill>
    <fill>
      <patternFill patternType="solid">
        <fgColor theme="8" tint="0.59999389629810485"/>
        <bgColor indexed="64"/>
      </patternFill>
    </fill>
    <fill>
      <patternFill patternType="solid">
        <fgColor theme="1" tint="0.34998626667073579"/>
        <bgColor indexed="64"/>
      </patternFill>
    </fill>
  </fills>
  <borders count="73">
    <border>
      <left/>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000000"/>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medium">
        <color theme="4" tint="0.3999755851924192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style="medium">
        <color indexed="64"/>
      </left>
      <right style="medium">
        <color indexed="64"/>
      </right>
      <top style="medium">
        <color indexed="64"/>
      </top>
      <bottom/>
      <diagonal/>
    </border>
    <border>
      <left/>
      <right style="thick">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thin">
        <color rgb="FF000000"/>
      </bottom>
      <diagonal/>
    </border>
    <border>
      <left style="thin">
        <color rgb="FF000000"/>
      </left>
      <right style="thin">
        <color indexed="64"/>
      </right>
      <top/>
      <bottom/>
      <diagonal/>
    </border>
    <border>
      <left style="thin">
        <color indexed="64"/>
      </left>
      <right style="thin">
        <color rgb="FFBEBEBE"/>
      </right>
      <top/>
      <bottom/>
      <diagonal/>
    </border>
    <border>
      <left style="thin">
        <color indexed="64"/>
      </left>
      <right style="thin">
        <color rgb="FF000000"/>
      </right>
      <top/>
      <bottom style="thin">
        <color indexed="64"/>
      </bottom>
      <diagonal/>
    </border>
    <border>
      <left style="thin">
        <color rgb="FF000000"/>
      </left>
      <right/>
      <top/>
      <bottom style="thin">
        <color indexed="64"/>
      </bottom>
      <diagonal/>
    </border>
    <border>
      <left style="thin">
        <color rgb="FF000000"/>
      </left>
      <right style="thin">
        <color indexed="64"/>
      </right>
      <top/>
      <bottom style="thin">
        <color indexed="64"/>
      </bottom>
      <diagonal/>
    </border>
  </borders>
  <cellStyleXfs count="15">
    <xf numFmtId="0" fontId="0" fillId="0" borderId="0"/>
    <xf numFmtId="0" fontId="3" fillId="3"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7" fillId="5" borderId="0" applyNumberFormat="0" applyBorder="0" applyAlignment="0" applyProtection="0"/>
    <xf numFmtId="0" fontId="8" fillId="6" borderId="5" applyNumberFormat="0" applyAlignment="0" applyProtection="0"/>
    <xf numFmtId="0" fontId="9" fillId="0" borderId="0"/>
    <xf numFmtId="0" fontId="10" fillId="8" borderId="0" applyNumberFormat="0" applyBorder="0" applyAlignment="0" applyProtection="0"/>
    <xf numFmtId="0" fontId="11" fillId="0" borderId="0" applyNumberFormat="0" applyFill="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0" applyNumberFormat="0" applyFill="0" applyBorder="0" applyAlignment="0" applyProtection="0"/>
    <xf numFmtId="0" fontId="22" fillId="0" borderId="0"/>
    <xf numFmtId="0" fontId="27" fillId="0" borderId="0"/>
    <xf numFmtId="0" fontId="56" fillId="3" borderId="0" applyNumberFormat="0" applyBorder="0" applyAlignment="0" applyProtection="0"/>
  </cellStyleXfs>
  <cellXfs count="1995">
    <xf numFmtId="0" fontId="0" fillId="0" borderId="0" xfId="0"/>
    <xf numFmtId="0" fontId="1" fillId="0" borderId="0" xfId="0" applyFont="1"/>
    <xf numFmtId="0" fontId="2" fillId="0" borderId="0" xfId="0" applyFont="1"/>
    <xf numFmtId="3" fontId="0" fillId="0" borderId="0" xfId="0" applyNumberFormat="1"/>
    <xf numFmtId="0" fontId="4" fillId="0" borderId="0" xfId="0" applyFont="1"/>
    <xf numFmtId="43" fontId="0" fillId="0" borderId="0" xfId="0" applyNumberFormat="1"/>
    <xf numFmtId="166" fontId="0" fillId="0" borderId="0" xfId="0" applyNumberFormat="1"/>
    <xf numFmtId="166" fontId="1" fillId="0" borderId="0" xfId="0" applyNumberFormat="1" applyFont="1"/>
    <xf numFmtId="0" fontId="15" fillId="13" borderId="0" xfId="0" applyFont="1" applyFill="1" applyAlignment="1">
      <alignment horizontal="left" vertical="top" wrapText="1"/>
    </xf>
    <xf numFmtId="0" fontId="15" fillId="14" borderId="0" xfId="0" applyFont="1" applyFill="1" applyAlignment="1" applyProtection="1">
      <alignment horizontal="left" vertical="top" wrapText="1"/>
      <protection locked="0"/>
    </xf>
    <xf numFmtId="0" fontId="15" fillId="15" borderId="0" xfId="0" applyFont="1" applyFill="1" applyAlignment="1" applyProtection="1">
      <alignment horizontal="left" vertical="top" wrapText="1"/>
      <protection locked="0"/>
    </xf>
    <xf numFmtId="0" fontId="15" fillId="9" borderId="0" xfId="0" applyFont="1" applyFill="1" applyAlignment="1" applyProtection="1">
      <alignment horizontal="left" vertical="top" wrapText="1"/>
      <protection locked="0"/>
    </xf>
    <xf numFmtId="0" fontId="19" fillId="13" borderId="15" xfId="0" applyFont="1" applyFill="1" applyBorder="1" applyAlignment="1">
      <alignment vertical="center" wrapText="1"/>
    </xf>
    <xf numFmtId="0" fontId="19" fillId="13" borderId="16" xfId="0" applyFont="1" applyFill="1" applyBorder="1" applyAlignment="1">
      <alignment vertical="center" wrapText="1"/>
    </xf>
    <xf numFmtId="0" fontId="23" fillId="13" borderId="48" xfId="0" applyFont="1" applyFill="1" applyBorder="1" applyAlignment="1">
      <alignment vertical="center" wrapText="1"/>
    </xf>
    <xf numFmtId="0" fontId="28" fillId="0" borderId="0" xfId="0" applyFont="1"/>
    <xf numFmtId="0" fontId="16" fillId="0" borderId="0" xfId="0" applyFont="1" applyAlignment="1">
      <alignment vertical="center" wrapText="1"/>
    </xf>
    <xf numFmtId="0" fontId="20" fillId="0" borderId="0" xfId="0" applyFont="1" applyAlignment="1">
      <alignment horizontal="left" vertical="top" wrapText="1"/>
    </xf>
    <xf numFmtId="0" fontId="15" fillId="0" borderId="0" xfId="0" applyFont="1" applyAlignment="1">
      <alignment horizontal="left" vertical="center" wrapText="1"/>
    </xf>
    <xf numFmtId="0" fontId="15" fillId="0" borderId="0" xfId="0" applyFont="1" applyAlignment="1">
      <alignment vertical="center" wrapText="1"/>
    </xf>
    <xf numFmtId="0" fontId="15" fillId="0" borderId="0" xfId="0" applyFont="1" applyAlignment="1">
      <alignment horizontal="left" vertical="top" wrapText="1"/>
    </xf>
    <xf numFmtId="0" fontId="15" fillId="13" borderId="0" xfId="0" applyFont="1" applyFill="1" applyAlignment="1">
      <alignment horizontal="left" vertical="center" wrapText="1"/>
    </xf>
    <xf numFmtId="0" fontId="15" fillId="14" borderId="0" xfId="0" applyFont="1" applyFill="1" applyAlignment="1" applyProtection="1">
      <alignment horizontal="left" vertical="center" wrapText="1"/>
      <protection locked="0"/>
    </xf>
    <xf numFmtId="0" fontId="15" fillId="15" borderId="0" xfId="0" applyFont="1" applyFill="1" applyAlignment="1" applyProtection="1">
      <alignment horizontal="left" vertical="center" wrapText="1"/>
      <protection locked="0"/>
    </xf>
    <xf numFmtId="0" fontId="15" fillId="9" borderId="0" xfId="0" applyFont="1" applyFill="1" applyAlignment="1" applyProtection="1">
      <alignment horizontal="left" vertical="center" wrapText="1"/>
      <protection locked="0"/>
    </xf>
    <xf numFmtId="0" fontId="16" fillId="0" borderId="0" xfId="0" applyFont="1" applyAlignment="1">
      <alignment vertical="center"/>
    </xf>
    <xf numFmtId="0" fontId="16" fillId="17" borderId="0" xfId="0" applyFont="1" applyFill="1" applyAlignment="1">
      <alignment vertical="center" wrapText="1"/>
    </xf>
    <xf numFmtId="0" fontId="32" fillId="13" borderId="0" xfId="11" applyFont="1" applyFill="1" applyAlignment="1" applyProtection="1">
      <alignment horizontal="left" vertical="center" wrapText="1"/>
    </xf>
    <xf numFmtId="0" fontId="16" fillId="0" borderId="30" xfId="0" applyFont="1" applyBorder="1" applyAlignment="1">
      <alignment vertical="center" wrapText="1"/>
    </xf>
    <xf numFmtId="0" fontId="15" fillId="13" borderId="0" xfId="0" applyFont="1" applyFill="1" applyAlignment="1">
      <alignment vertical="center" wrapText="1"/>
    </xf>
    <xf numFmtId="0" fontId="15" fillId="13" borderId="0" xfId="0" applyFont="1" applyFill="1" applyAlignment="1">
      <alignment horizontal="left" wrapText="1"/>
    </xf>
    <xf numFmtId="0" fontId="15" fillId="0" borderId="0" xfId="0" applyFont="1" applyAlignment="1">
      <alignment horizontal="left" wrapText="1"/>
    </xf>
    <xf numFmtId="0" fontId="15" fillId="14" borderId="0" xfId="0" applyFont="1" applyFill="1" applyAlignment="1" applyProtection="1">
      <alignment horizontal="left" wrapText="1"/>
      <protection locked="0"/>
    </xf>
    <xf numFmtId="0" fontId="15" fillId="15" borderId="0" xfId="0" applyFont="1" applyFill="1" applyAlignment="1" applyProtection="1">
      <alignment horizontal="left" wrapText="1"/>
      <protection locked="0"/>
    </xf>
    <xf numFmtId="0" fontId="15" fillId="9" borderId="0" xfId="0" applyFont="1" applyFill="1" applyAlignment="1" applyProtection="1">
      <alignment horizontal="left" wrapText="1"/>
      <protection locked="0"/>
    </xf>
    <xf numFmtId="0" fontId="33" fillId="0" borderId="0" xfId="0" applyFont="1"/>
    <xf numFmtId="0" fontId="33" fillId="0" borderId="0" xfId="0" applyFont="1" applyAlignment="1">
      <alignment wrapText="1"/>
    </xf>
    <xf numFmtId="0" fontId="34" fillId="0" borderId="0" xfId="0" applyFont="1" applyAlignment="1">
      <alignment wrapText="1"/>
    </xf>
    <xf numFmtId="0" fontId="34" fillId="0" borderId="0" xfId="0" applyFont="1"/>
    <xf numFmtId="0" fontId="34" fillId="0" borderId="0" xfId="0" applyFont="1" applyAlignment="1">
      <alignment horizontal="right"/>
    </xf>
    <xf numFmtId="0" fontId="34" fillId="0" borderId="0" xfId="0" applyFont="1" applyFill="1" applyAlignment="1">
      <alignment horizontal="right"/>
    </xf>
    <xf numFmtId="3" fontId="33" fillId="0" borderId="0" xfId="0" applyNumberFormat="1" applyFont="1"/>
    <xf numFmtId="1" fontId="33" fillId="0" borderId="0" xfId="0" applyNumberFormat="1" applyFont="1"/>
    <xf numFmtId="2" fontId="33" fillId="0" borderId="0" xfId="0" applyNumberFormat="1" applyFont="1"/>
    <xf numFmtId="168" fontId="33" fillId="0" borderId="0" xfId="0" applyNumberFormat="1" applyFont="1"/>
    <xf numFmtId="3" fontId="33" fillId="0" borderId="0" xfId="0" applyNumberFormat="1" applyFont="1" applyFill="1"/>
    <xf numFmtId="166" fontId="33" fillId="0" borderId="0" xfId="0" applyNumberFormat="1" applyFont="1" applyFill="1"/>
    <xf numFmtId="2" fontId="33" fillId="0" borderId="0" xfId="0" applyNumberFormat="1" applyFont="1" applyFill="1"/>
    <xf numFmtId="0" fontId="33" fillId="0" borderId="0" xfId="0" applyFont="1" applyFill="1"/>
    <xf numFmtId="0" fontId="22" fillId="0" borderId="0" xfId="0" applyFont="1"/>
    <xf numFmtId="167" fontId="22" fillId="0" borderId="0" xfId="0" applyNumberFormat="1" applyFont="1"/>
    <xf numFmtId="0" fontId="22" fillId="0" borderId="0" xfId="0" applyFont="1" applyAlignment="1">
      <alignment horizontal="left" vertical="top" wrapText="1"/>
    </xf>
    <xf numFmtId="3" fontId="22" fillId="0" borderId="0" xfId="0" applyNumberFormat="1" applyFont="1"/>
    <xf numFmtId="43" fontId="22" fillId="0" borderId="0" xfId="2" applyFont="1"/>
    <xf numFmtId="167" fontId="22" fillId="0" borderId="0" xfId="2" applyNumberFormat="1" applyFont="1"/>
    <xf numFmtId="173" fontId="22" fillId="0" borderId="0" xfId="2" applyNumberFormat="1" applyFont="1"/>
    <xf numFmtId="172" fontId="22" fillId="0" borderId="0" xfId="0" applyNumberFormat="1" applyFont="1"/>
    <xf numFmtId="0" fontId="22" fillId="0" borderId="0" xfId="0" applyFont="1" applyFill="1"/>
    <xf numFmtId="0" fontId="18" fillId="0" borderId="0" xfId="0" applyFont="1" applyAlignment="1">
      <alignment wrapText="1"/>
    </xf>
    <xf numFmtId="0" fontId="22" fillId="0" borderId="0" xfId="0" applyFont="1" applyAlignment="1">
      <alignment wrapText="1"/>
    </xf>
    <xf numFmtId="165" fontId="33" fillId="0" borderId="0" xfId="0" applyNumberFormat="1" applyFont="1"/>
    <xf numFmtId="0" fontId="33" fillId="0" borderId="0" xfId="0" applyFont="1" applyAlignment="1">
      <alignment horizontal="right"/>
    </xf>
    <xf numFmtId="164" fontId="33" fillId="0" borderId="0" xfId="0" applyNumberFormat="1" applyFont="1"/>
    <xf numFmtId="0" fontId="34" fillId="0" borderId="0" xfId="0" applyFont="1" applyAlignment="1">
      <alignment vertical="top"/>
    </xf>
    <xf numFmtId="0" fontId="37" fillId="0" borderId="0" xfId="0" applyFont="1" applyAlignment="1">
      <alignment horizontal="center" wrapText="1"/>
    </xf>
    <xf numFmtId="167" fontId="33" fillId="0" borderId="0" xfId="0" applyNumberFormat="1" applyFont="1"/>
    <xf numFmtId="170" fontId="33" fillId="0" borderId="0" xfId="0" applyNumberFormat="1" applyFont="1"/>
    <xf numFmtId="3" fontId="33" fillId="0" borderId="0" xfId="0" applyNumberFormat="1" applyFont="1" applyFill="1" applyBorder="1"/>
    <xf numFmtId="0" fontId="33" fillId="0" borderId="0" xfId="0" applyFont="1" applyFill="1" applyBorder="1" applyAlignment="1">
      <alignment horizontal="center" vertical="center" wrapText="1"/>
    </xf>
    <xf numFmtId="0" fontId="33" fillId="0" borderId="0" xfId="0" applyFont="1" applyAlignment="1">
      <alignment horizontal="center" vertical="center" wrapText="1"/>
    </xf>
    <xf numFmtId="0" fontId="33" fillId="0" borderId="0" xfId="0" applyFont="1" applyAlignment="1"/>
    <xf numFmtId="0" fontId="34" fillId="2" borderId="0" xfId="0" applyFont="1" applyFill="1"/>
    <xf numFmtId="2" fontId="34" fillId="0" borderId="0" xfId="0" applyNumberFormat="1" applyFont="1"/>
    <xf numFmtId="0" fontId="41" fillId="0" borderId="0" xfId="0" applyFont="1"/>
    <xf numFmtId="165" fontId="42" fillId="0" borderId="0" xfId="0" applyNumberFormat="1" applyFont="1"/>
    <xf numFmtId="0" fontId="42" fillId="0" borderId="0" xfId="0" applyFont="1"/>
    <xf numFmtId="0" fontId="43" fillId="0" borderId="0" xfId="0" applyFont="1"/>
    <xf numFmtId="164" fontId="42" fillId="0" borderId="0" xfId="0" applyNumberFormat="1" applyFont="1"/>
    <xf numFmtId="9" fontId="33" fillId="0" borderId="0" xfId="3" applyFont="1"/>
    <xf numFmtId="10" fontId="33" fillId="0" borderId="0" xfId="3" applyNumberFormat="1" applyFont="1"/>
    <xf numFmtId="169" fontId="33" fillId="0" borderId="0" xfId="3" applyNumberFormat="1" applyFont="1"/>
    <xf numFmtId="0" fontId="33" fillId="0" borderId="0" xfId="0" applyFont="1"/>
    <xf numFmtId="0" fontId="33" fillId="0" borderId="0" xfId="0" applyFont="1"/>
    <xf numFmtId="0" fontId="33" fillId="0" borderId="0" xfId="0" applyFont="1"/>
    <xf numFmtId="0" fontId="33" fillId="12" borderId="0" xfId="0" applyFont="1" applyFill="1"/>
    <xf numFmtId="0" fontId="42" fillId="12" borderId="0" xfId="0" applyFont="1" applyFill="1"/>
    <xf numFmtId="0" fontId="33" fillId="0" borderId="0" xfId="0" applyFont="1" applyAlignment="1">
      <alignment horizontal="center"/>
    </xf>
    <xf numFmtId="0" fontId="33" fillId="0" borderId="0" xfId="0" applyFont="1"/>
    <xf numFmtId="0" fontId="33" fillId="0" borderId="0" xfId="0" applyFont="1" applyAlignment="1">
      <alignment horizontal="right" vertical="center" wrapText="1"/>
    </xf>
    <xf numFmtId="0" fontId="33" fillId="0" borderId="0" xfId="0" quotePrefix="1" applyFont="1"/>
    <xf numFmtId="0" fontId="33" fillId="0" borderId="0" xfId="0" applyFont="1"/>
    <xf numFmtId="0" fontId="33" fillId="20" borderId="0" xfId="0" applyFont="1" applyFill="1"/>
    <xf numFmtId="0" fontId="37" fillId="20" borderId="0" xfId="0" applyFont="1" applyFill="1"/>
    <xf numFmtId="0" fontId="47" fillId="0" borderId="0" xfId="0" applyFont="1"/>
    <xf numFmtId="0" fontId="33" fillId="0" borderId="0" xfId="0" applyFont="1" applyFill="1" applyAlignment="1">
      <alignment horizontal="right"/>
    </xf>
    <xf numFmtId="0" fontId="37" fillId="0" borderId="0" xfId="0" applyFont="1" applyAlignment="1">
      <alignment vertical="center" wrapText="1"/>
    </xf>
    <xf numFmtId="0" fontId="37" fillId="0" borderId="0" xfId="0" applyFont="1" applyAlignment="1">
      <alignment vertical="center"/>
    </xf>
    <xf numFmtId="0" fontId="33" fillId="20" borderId="0" xfId="0" applyFont="1" applyFill="1" applyAlignment="1">
      <alignment horizontal="right"/>
    </xf>
    <xf numFmtId="0" fontId="47" fillId="20" borderId="0" xfId="0" applyFont="1" applyFill="1"/>
    <xf numFmtId="0" fontId="37" fillId="20" borderId="0" xfId="0" applyFont="1" applyFill="1" applyAlignment="1">
      <alignment horizontal="right"/>
    </xf>
    <xf numFmtId="0" fontId="37" fillId="20" borderId="0" xfId="0" applyFont="1" applyFill="1" applyAlignment="1"/>
    <xf numFmtId="0" fontId="41" fillId="0" borderId="0" xfId="0" applyFont="1" applyAlignment="1">
      <alignment horizontal="right"/>
    </xf>
    <xf numFmtId="0" fontId="41" fillId="0" borderId="0" xfId="0" quotePrefix="1" applyFont="1" applyAlignment="1">
      <alignment vertical="center"/>
    </xf>
    <xf numFmtId="0" fontId="41" fillId="0" borderId="0" xfId="0" quotePrefix="1" applyFont="1" applyAlignment="1">
      <alignment horizontal="left" vertical="center"/>
    </xf>
    <xf numFmtId="0" fontId="48" fillId="0" borderId="0" xfId="0" applyFont="1"/>
    <xf numFmtId="0" fontId="33" fillId="0" borderId="0" xfId="0" applyFont="1"/>
    <xf numFmtId="0" fontId="33" fillId="0" borderId="0" xfId="0" applyFont="1"/>
    <xf numFmtId="0" fontId="49" fillId="0" borderId="0" xfId="0" applyFont="1" applyAlignment="1">
      <alignment horizontal="left"/>
    </xf>
    <xf numFmtId="0" fontId="0" fillId="0" borderId="1" xfId="0" applyBorder="1"/>
    <xf numFmtId="0" fontId="0" fillId="0" borderId="0" xfId="0" applyBorder="1"/>
    <xf numFmtId="0" fontId="0" fillId="0" borderId="1" xfId="0" applyBorder="1" applyAlignment="1">
      <alignment wrapText="1"/>
    </xf>
    <xf numFmtId="0" fontId="0" fillId="0" borderId="0" xfId="0" applyBorder="1" applyAlignment="1">
      <alignment wrapText="1"/>
    </xf>
    <xf numFmtId="0" fontId="33" fillId="0" borderId="0" xfId="0" applyFont="1" applyBorder="1"/>
    <xf numFmtId="0" fontId="0" fillId="0" borderId="3" xfId="0" applyBorder="1" applyAlignment="1">
      <alignment wrapText="1"/>
    </xf>
    <xf numFmtId="0" fontId="0" fillId="0" borderId="3" xfId="0" applyBorder="1"/>
    <xf numFmtId="0" fontId="49" fillId="0" borderId="0" xfId="0" applyFont="1" applyBorder="1" applyAlignment="1">
      <alignment horizontal="center"/>
    </xf>
    <xf numFmtId="0" fontId="0" fillId="0" borderId="0" xfId="0" applyBorder="1" applyAlignment="1">
      <alignment horizontal="center"/>
    </xf>
    <xf numFmtId="0" fontId="33" fillId="0" borderId="0" xfId="0" applyFont="1" applyFill="1" applyBorder="1"/>
    <xf numFmtId="0" fontId="0" fillId="0" borderId="0" xfId="0" applyFill="1" applyBorder="1"/>
    <xf numFmtId="0" fontId="0" fillId="0" borderId="0" xfId="0" applyFill="1" applyBorder="1" applyAlignment="1">
      <alignment horizontal="center"/>
    </xf>
    <xf numFmtId="0" fontId="0" fillId="0" borderId="0" xfId="0" applyFill="1" applyBorder="1" applyAlignment="1">
      <alignment wrapText="1"/>
    </xf>
    <xf numFmtId="0" fontId="33" fillId="0" borderId="3" xfId="0" applyFont="1" applyFill="1" applyBorder="1"/>
    <xf numFmtId="0" fontId="33" fillId="0" borderId="0" xfId="0" applyFont="1" applyAlignment="1">
      <alignment horizontal="center"/>
    </xf>
    <xf numFmtId="0" fontId="33" fillId="0" borderId="0" xfId="0" applyFont="1"/>
    <xf numFmtId="0" fontId="33" fillId="0" borderId="0" xfId="0" applyFont="1" applyAlignment="1">
      <alignment horizontal="center"/>
    </xf>
    <xf numFmtId="0" fontId="37" fillId="20" borderId="0" xfId="0" applyFont="1" applyFill="1" applyAlignment="1">
      <alignment horizontal="center"/>
    </xf>
    <xf numFmtId="0" fontId="33" fillId="0" borderId="0" xfId="0" applyFont="1"/>
    <xf numFmtId="10" fontId="33" fillId="0" borderId="0" xfId="3" applyNumberFormat="1" applyFont="1" applyAlignment="1">
      <alignment vertical="center"/>
    </xf>
    <xf numFmtId="0" fontId="44" fillId="2" borderId="0" xfId="0" applyFont="1" applyFill="1" applyBorder="1"/>
    <xf numFmtId="0" fontId="22" fillId="2" borderId="0" xfId="0" applyFont="1" applyFill="1" applyBorder="1" applyAlignment="1"/>
    <xf numFmtId="3" fontId="47" fillId="0" borderId="0" xfId="0" applyNumberFormat="1" applyFont="1"/>
    <xf numFmtId="0" fontId="33" fillId="0" borderId="3" xfId="0" applyFont="1" applyBorder="1"/>
    <xf numFmtId="0" fontId="52" fillId="0" borderId="0" xfId="0" applyFont="1"/>
    <xf numFmtId="0" fontId="18" fillId="0" borderId="0" xfId="0" applyNumberFormat="1" applyFont="1"/>
    <xf numFmtId="0" fontId="53" fillId="0" borderId="0" xfId="0" applyFont="1"/>
    <xf numFmtId="0" fontId="53" fillId="0" borderId="0" xfId="0" applyFont="1" applyAlignment="1">
      <alignment horizontal="left"/>
    </xf>
    <xf numFmtId="164" fontId="33" fillId="0" borderId="0" xfId="0" applyNumberFormat="1" applyFont="1" applyAlignment="1">
      <alignment horizontal="right"/>
    </xf>
    <xf numFmtId="0" fontId="46" fillId="0" borderId="0" xfId="0" applyNumberFormat="1" applyFont="1"/>
    <xf numFmtId="0" fontId="54" fillId="0" borderId="0" xfId="0" applyFont="1"/>
    <xf numFmtId="0" fontId="33" fillId="0" borderId="0" xfId="0" applyFont="1"/>
    <xf numFmtId="3" fontId="33" fillId="0" borderId="0" xfId="0" applyNumberFormat="1" applyFont="1" applyBorder="1"/>
    <xf numFmtId="3" fontId="41" fillId="0" borderId="0" xfId="0" applyNumberFormat="1" applyFont="1"/>
    <xf numFmtId="168" fontId="33" fillId="0" borderId="0" xfId="0" applyNumberFormat="1" applyFont="1" applyBorder="1"/>
    <xf numFmtId="0" fontId="18" fillId="22" borderId="0" xfId="0" applyFont="1" applyFill="1" applyBorder="1" applyAlignment="1">
      <alignment horizontal="left" wrapText="1"/>
    </xf>
    <xf numFmtId="3" fontId="22" fillId="22" borderId="0" xfId="0" applyNumberFormat="1" applyFont="1" applyFill="1" applyBorder="1"/>
    <xf numFmtId="0" fontId="18" fillId="16" borderId="0" xfId="0" applyFont="1" applyFill="1" applyBorder="1" applyAlignment="1">
      <alignment horizontal="left" wrapText="1"/>
    </xf>
    <xf numFmtId="0" fontId="18" fillId="16" borderId="10" xfId="0" applyFont="1" applyFill="1" applyBorder="1" applyAlignment="1">
      <alignment horizontal="left" wrapText="1"/>
    </xf>
    <xf numFmtId="0" fontId="18" fillId="22" borderId="10" xfId="0" applyFont="1" applyFill="1" applyBorder="1" applyAlignment="1">
      <alignment horizontal="left" wrapText="1"/>
    </xf>
    <xf numFmtId="0" fontId="18" fillId="23" borderId="10" xfId="0" applyFont="1" applyFill="1" applyBorder="1" applyAlignment="1">
      <alignment horizontal="left" wrapText="1"/>
    </xf>
    <xf numFmtId="0" fontId="18" fillId="24" borderId="0" xfId="0" applyFont="1" applyFill="1" applyBorder="1" applyAlignment="1">
      <alignment horizontal="left" wrapText="1"/>
    </xf>
    <xf numFmtId="0" fontId="18" fillId="25" borderId="0" xfId="0" applyFont="1" applyFill="1" applyBorder="1" applyAlignment="1">
      <alignment horizontal="left" wrapText="1"/>
    </xf>
    <xf numFmtId="0" fontId="18" fillId="26" borderId="0" xfId="0" applyFont="1" applyFill="1" applyBorder="1" applyAlignment="1">
      <alignment horizontal="left" wrapText="1"/>
    </xf>
    <xf numFmtId="0" fontId="18" fillId="27" borderId="0" xfId="0" applyFont="1" applyFill="1" applyBorder="1" applyAlignment="1">
      <alignment horizontal="left" wrapText="1"/>
    </xf>
    <xf numFmtId="0" fontId="18" fillId="23" borderId="0" xfId="0" applyFont="1" applyFill="1" applyBorder="1" applyAlignment="1">
      <alignment horizontal="left" wrapText="1"/>
    </xf>
    <xf numFmtId="0" fontId="33" fillId="0" borderId="0" xfId="0" applyFont="1"/>
    <xf numFmtId="0" fontId="33" fillId="0" borderId="0" xfId="0" applyFont="1"/>
    <xf numFmtId="0" fontId="33" fillId="0" borderId="3" xfId="0" applyFont="1" applyBorder="1" applyAlignment="1">
      <alignment horizontal="right"/>
    </xf>
    <xf numFmtId="0" fontId="22" fillId="0" borderId="0" xfId="0" applyFont="1" applyFill="1" applyBorder="1" applyAlignment="1">
      <alignment horizontal="right"/>
    </xf>
    <xf numFmtId="0" fontId="22" fillId="0" borderId="0" xfId="0" applyFont="1" applyFill="1" applyBorder="1"/>
    <xf numFmtId="3" fontId="33" fillId="0" borderId="3" xfId="0" applyNumberFormat="1" applyFont="1" applyBorder="1"/>
    <xf numFmtId="0" fontId="33" fillId="0" borderId="0" xfId="0" applyNumberFormat="1" applyFont="1"/>
    <xf numFmtId="0" fontId="33" fillId="20" borderId="0" xfId="0" applyNumberFormat="1" applyFont="1" applyFill="1"/>
    <xf numFmtId="0" fontId="33" fillId="0" borderId="0" xfId="0" applyFont="1" applyAlignment="1">
      <alignment horizontal="center"/>
    </xf>
    <xf numFmtId="0" fontId="33" fillId="0" borderId="0" xfId="0" applyFont="1"/>
    <xf numFmtId="3" fontId="33" fillId="0" borderId="0" xfId="0" applyNumberFormat="1" applyFont="1" applyFill="1" applyBorder="1" applyAlignment="1">
      <alignment horizontal="right"/>
    </xf>
    <xf numFmtId="168" fontId="33" fillId="0" borderId="0" xfId="0" applyNumberFormat="1" applyFont="1" applyBorder="1" applyAlignment="1">
      <alignment horizontal="right"/>
    </xf>
    <xf numFmtId="0" fontId="18" fillId="28" borderId="9" xfId="0" applyFont="1" applyFill="1" applyBorder="1" applyAlignment="1">
      <alignment horizontal="left" wrapText="1"/>
    </xf>
    <xf numFmtId="0" fontId="18" fillId="9" borderId="10" xfId="0" applyFont="1" applyFill="1" applyBorder="1" applyAlignment="1">
      <alignment horizontal="left" wrapText="1"/>
    </xf>
    <xf numFmtId="0" fontId="18" fillId="9" borderId="9" xfId="0" applyFont="1" applyFill="1" applyBorder="1" applyAlignment="1">
      <alignment horizontal="left" wrapText="1"/>
    </xf>
    <xf numFmtId="0" fontId="16" fillId="22" borderId="0" xfId="0" applyFont="1" applyFill="1" applyBorder="1"/>
    <xf numFmtId="0" fontId="16" fillId="23" borderId="0" xfId="0" applyFont="1" applyFill="1" applyBorder="1"/>
    <xf numFmtId="0" fontId="16" fillId="23" borderId="10" xfId="0" applyFont="1" applyFill="1" applyBorder="1"/>
    <xf numFmtId="0" fontId="16" fillId="9" borderId="10" xfId="0" applyFont="1" applyFill="1" applyBorder="1"/>
    <xf numFmtId="0" fontId="18" fillId="28" borderId="0" xfId="0" applyFont="1" applyFill="1" applyBorder="1" applyAlignment="1">
      <alignment horizontal="left" wrapText="1"/>
    </xf>
    <xf numFmtId="0" fontId="18" fillId="30" borderId="0" xfId="0" applyFont="1" applyFill="1" applyBorder="1" applyAlignment="1">
      <alignment horizontal="left" wrapText="1"/>
    </xf>
    <xf numFmtId="2" fontId="33" fillId="0" borderId="0" xfId="0" applyNumberFormat="1" applyFont="1" applyAlignment="1">
      <alignment horizontal="right"/>
    </xf>
    <xf numFmtId="3" fontId="33" fillId="0" borderId="1" xfId="0" applyNumberFormat="1" applyFont="1" applyFill="1" applyBorder="1" applyAlignment="1">
      <alignment horizontal="right"/>
    </xf>
    <xf numFmtId="49" fontId="33" fillId="0" borderId="0" xfId="0" applyNumberFormat="1" applyFont="1" applyFill="1" applyBorder="1" applyAlignment="1">
      <alignment horizontal="left"/>
    </xf>
    <xf numFmtId="166" fontId="33" fillId="0" borderId="0" xfId="0" applyNumberFormat="1" applyFont="1" applyFill="1" applyBorder="1" applyAlignment="1">
      <alignment horizontal="right"/>
    </xf>
    <xf numFmtId="0" fontId="33" fillId="0" borderId="0" xfId="0" applyNumberFormat="1" applyFont="1" applyFill="1" applyBorder="1" applyAlignment="1">
      <alignment horizontal="left"/>
    </xf>
    <xf numFmtId="9" fontId="33" fillId="0" borderId="0" xfId="3" applyFont="1" applyFill="1" applyBorder="1"/>
    <xf numFmtId="3" fontId="0" fillId="0" borderId="0" xfId="0" applyNumberFormat="1" applyBorder="1"/>
    <xf numFmtId="0" fontId="33" fillId="0" borderId="0" xfId="0" applyFont="1"/>
    <xf numFmtId="9" fontId="33" fillId="0" borderId="0" xfId="3" applyFont="1" applyFill="1" applyBorder="1" applyAlignment="1">
      <alignment horizontal="right"/>
    </xf>
    <xf numFmtId="169" fontId="33" fillId="0" borderId="0" xfId="0" applyNumberFormat="1" applyFont="1"/>
    <xf numFmtId="9" fontId="33" fillId="0" borderId="0" xfId="0" applyNumberFormat="1" applyFont="1"/>
    <xf numFmtId="9" fontId="33" fillId="0" borderId="0" xfId="3" applyNumberFormat="1" applyFont="1"/>
    <xf numFmtId="3" fontId="22" fillId="0" borderId="0" xfId="2" applyNumberFormat="1" applyFont="1"/>
    <xf numFmtId="4" fontId="22" fillId="0" borderId="0" xfId="2" applyNumberFormat="1" applyFont="1"/>
    <xf numFmtId="166" fontId="22" fillId="0" borderId="0" xfId="2" applyNumberFormat="1" applyFont="1"/>
    <xf numFmtId="176" fontId="22" fillId="0" borderId="0" xfId="2" applyNumberFormat="1" applyFont="1"/>
    <xf numFmtId="171" fontId="22" fillId="0" borderId="0" xfId="2" applyNumberFormat="1" applyFont="1"/>
    <xf numFmtId="0" fontId="33" fillId="0" borderId="0" xfId="0" applyFont="1"/>
    <xf numFmtId="0" fontId="30" fillId="22" borderId="0" xfId="0" applyFont="1" applyFill="1" applyBorder="1"/>
    <xf numFmtId="0" fontId="30" fillId="0" borderId="0" xfId="0" applyFont="1"/>
    <xf numFmtId="173" fontId="22" fillId="22" borderId="0" xfId="2" applyNumberFormat="1" applyFont="1" applyFill="1" applyBorder="1"/>
    <xf numFmtId="3" fontId="22" fillId="22" borderId="0" xfId="2" applyNumberFormat="1" applyFont="1" applyFill="1" applyBorder="1"/>
    <xf numFmtId="166" fontId="22" fillId="22" borderId="0" xfId="2" applyNumberFormat="1" applyFont="1" applyFill="1" applyBorder="1"/>
    <xf numFmtId="166" fontId="22" fillId="22" borderId="10" xfId="2" applyNumberFormat="1" applyFont="1" applyFill="1" applyBorder="1"/>
    <xf numFmtId="4" fontId="22" fillId="16" borderId="9" xfId="2" applyNumberFormat="1" applyFont="1" applyFill="1" applyBorder="1"/>
    <xf numFmtId="3" fontId="22" fillId="16" borderId="10" xfId="2" applyNumberFormat="1" applyFont="1" applyFill="1" applyBorder="1"/>
    <xf numFmtId="0" fontId="16" fillId="0" borderId="0" xfId="0" applyFont="1"/>
    <xf numFmtId="0" fontId="16" fillId="16" borderId="9" xfId="0" applyFont="1" applyFill="1" applyBorder="1"/>
    <xf numFmtId="0" fontId="16" fillId="16" borderId="0" xfId="0" applyFont="1" applyFill="1" applyBorder="1"/>
    <xf numFmtId="0" fontId="33" fillId="0" borderId="0" xfId="0" applyFont="1"/>
    <xf numFmtId="169" fontId="22" fillId="22" borderId="0" xfId="2" applyNumberFormat="1" applyFont="1" applyFill="1" applyBorder="1"/>
    <xf numFmtId="4" fontId="22" fillId="16" borderId="0" xfId="2" applyNumberFormat="1" applyFont="1" applyFill="1" applyBorder="1"/>
    <xf numFmtId="168" fontId="33" fillId="0" borderId="0" xfId="0" applyNumberFormat="1" applyFont="1" applyFill="1"/>
    <xf numFmtId="0" fontId="34" fillId="0" borderId="0" xfId="0" applyFont="1" applyAlignment="1">
      <alignment horizontal="center"/>
    </xf>
    <xf numFmtId="0" fontId="14" fillId="0" borderId="0" xfId="11"/>
    <xf numFmtId="43" fontId="16" fillId="9" borderId="9" xfId="0" applyNumberFormat="1" applyFont="1" applyFill="1" applyBorder="1"/>
    <xf numFmtId="0" fontId="16" fillId="28" borderId="9" xfId="0" applyFont="1" applyFill="1" applyBorder="1"/>
    <xf numFmtId="0" fontId="16" fillId="28" borderId="0" xfId="0" applyFont="1" applyFill="1" applyBorder="1"/>
    <xf numFmtId="0" fontId="16" fillId="30" borderId="0" xfId="0" applyFont="1" applyFill="1" applyBorder="1"/>
    <xf numFmtId="3" fontId="22" fillId="9" borderId="9" xfId="2" applyNumberFormat="1" applyFont="1" applyFill="1" applyBorder="1"/>
    <xf numFmtId="3" fontId="22" fillId="9" borderId="10" xfId="2" applyNumberFormat="1" applyFont="1" applyFill="1" applyBorder="1"/>
    <xf numFmtId="3" fontId="22" fillId="28" borderId="9" xfId="2" applyNumberFormat="1" applyFont="1" applyFill="1" applyBorder="1"/>
    <xf numFmtId="3" fontId="22" fillId="28" borderId="0" xfId="2" applyNumberFormat="1" applyFont="1" applyFill="1" applyBorder="1"/>
    <xf numFmtId="3" fontId="22" fillId="28" borderId="0" xfId="0" applyNumberFormat="1" applyFont="1" applyFill="1" applyBorder="1"/>
    <xf numFmtId="3" fontId="22" fillId="30" borderId="0" xfId="0" applyNumberFormat="1" applyFont="1" applyFill="1" applyBorder="1"/>
    <xf numFmtId="3" fontId="22" fillId="30" borderId="10" xfId="0" applyNumberFormat="1" applyFont="1" applyFill="1" applyBorder="1"/>
    <xf numFmtId="0" fontId="37" fillId="0" borderId="0" xfId="0" applyFont="1" applyAlignment="1">
      <alignment horizontal="center" wrapText="1"/>
    </xf>
    <xf numFmtId="0" fontId="33" fillId="0" borderId="0" xfId="0" applyFont="1"/>
    <xf numFmtId="0" fontId="33" fillId="0" borderId="0" xfId="0" applyFont="1" applyAlignment="1">
      <alignment horizontal="center"/>
    </xf>
    <xf numFmtId="0" fontId="37" fillId="0" borderId="0" xfId="0" applyFont="1" applyAlignment="1">
      <alignment horizontal="center" wrapText="1"/>
    </xf>
    <xf numFmtId="0" fontId="33" fillId="0" borderId="0" xfId="0" applyFont="1"/>
    <xf numFmtId="0" fontId="18" fillId="0" borderId="0" xfId="5" applyFont="1" applyFill="1" applyBorder="1" applyAlignment="1">
      <alignment vertical="top"/>
    </xf>
    <xf numFmtId="0" fontId="33" fillId="0" borderId="0" xfId="0" applyFont="1"/>
    <xf numFmtId="0" fontId="22" fillId="0" borderId="0" xfId="0" applyFont="1" applyFill="1" applyBorder="1" applyAlignment="1">
      <alignment horizontal="center"/>
    </xf>
    <xf numFmtId="0" fontId="22" fillId="0" borderId="0" xfId="5" applyFont="1" applyFill="1" applyBorder="1" applyAlignment="1">
      <alignment horizontal="center"/>
    </xf>
    <xf numFmtId="164" fontId="22" fillId="0" borderId="0" xfId="5" applyNumberFormat="1" applyFont="1" applyFill="1" applyBorder="1"/>
    <xf numFmtId="0" fontId="35" fillId="0" borderId="0" xfId="5" applyFont="1" applyFill="1" applyBorder="1"/>
    <xf numFmtId="0" fontId="36" fillId="0" borderId="0" xfId="0" applyFont="1" applyFill="1" applyBorder="1"/>
    <xf numFmtId="165" fontId="33" fillId="0" borderId="0" xfId="0" applyNumberFormat="1" applyFont="1" applyFill="1" applyBorder="1"/>
    <xf numFmtId="164" fontId="33" fillId="0" borderId="0" xfId="0" applyNumberFormat="1" applyFont="1" applyFill="1" applyBorder="1"/>
    <xf numFmtId="0" fontId="33" fillId="0" borderId="0" xfId="0" applyFont="1" applyFill="1" applyBorder="1" applyAlignment="1">
      <alignment wrapText="1"/>
    </xf>
    <xf numFmtId="164" fontId="34" fillId="0" borderId="0" xfId="0" applyNumberFormat="1" applyFont="1" applyAlignment="1">
      <alignment horizontal="right"/>
    </xf>
    <xf numFmtId="164" fontId="18" fillId="0" borderId="0" xfId="7" applyNumberFormat="1" applyFont="1" applyFill="1" applyAlignment="1">
      <alignment horizontal="right"/>
    </xf>
    <xf numFmtId="164" fontId="18" fillId="0" borderId="0" xfId="0" applyNumberFormat="1" applyFont="1" applyFill="1" applyAlignment="1">
      <alignment horizontal="right"/>
    </xf>
    <xf numFmtId="3" fontId="22" fillId="0" borderId="0" xfId="5" applyNumberFormat="1" applyFont="1" applyFill="1" applyBorder="1"/>
    <xf numFmtId="3" fontId="34" fillId="0" borderId="0" xfId="0" applyNumberFormat="1" applyFont="1" applyAlignment="1">
      <alignment vertical="top"/>
    </xf>
    <xf numFmtId="3" fontId="33" fillId="4" borderId="0" xfId="0" applyNumberFormat="1" applyFont="1" applyFill="1"/>
    <xf numFmtId="3" fontId="34" fillId="4" borderId="0" xfId="0" applyNumberFormat="1" applyFont="1" applyFill="1"/>
    <xf numFmtId="0" fontId="18" fillId="0" borderId="0" xfId="0" applyFont="1"/>
    <xf numFmtId="0" fontId="22" fillId="0" borderId="26" xfId="0" applyFont="1" applyBorder="1"/>
    <xf numFmtId="3" fontId="22" fillId="22" borderId="26" xfId="0" applyNumberFormat="1" applyFont="1" applyFill="1" applyBorder="1"/>
    <xf numFmtId="173" fontId="22" fillId="22" borderId="26" xfId="2" applyNumberFormat="1" applyFont="1" applyFill="1" applyBorder="1"/>
    <xf numFmtId="169" fontId="22" fillId="22" borderId="26" xfId="2" applyNumberFormat="1" applyFont="1" applyFill="1" applyBorder="1"/>
    <xf numFmtId="166" fontId="22" fillId="22" borderId="26" xfId="2" applyNumberFormat="1" applyFont="1" applyFill="1" applyBorder="1"/>
    <xf numFmtId="4" fontId="22" fillId="16" borderId="11" xfId="2" applyNumberFormat="1" applyFont="1" applyFill="1" applyBorder="1"/>
    <xf numFmtId="3" fontId="22" fillId="24" borderId="26" xfId="2" applyNumberFormat="1" applyFont="1" applyFill="1" applyBorder="1"/>
    <xf numFmtId="3" fontId="22" fillId="25" borderId="26" xfId="2" applyNumberFormat="1" applyFont="1" applyFill="1" applyBorder="1"/>
    <xf numFmtId="3" fontId="22" fillId="26" borderId="26" xfId="2" applyNumberFormat="1" applyFont="1" applyFill="1" applyBorder="1"/>
    <xf numFmtId="3" fontId="22" fillId="27" borderId="26" xfId="2" applyNumberFormat="1" applyFont="1" applyFill="1" applyBorder="1"/>
    <xf numFmtId="3" fontId="22" fillId="9" borderId="11" xfId="2" applyNumberFormat="1" applyFont="1" applyFill="1" applyBorder="1"/>
    <xf numFmtId="3" fontId="22" fillId="9" borderId="12" xfId="2" applyNumberFormat="1" applyFont="1" applyFill="1" applyBorder="1"/>
    <xf numFmtId="3" fontId="22" fillId="28" borderId="11" xfId="2" applyNumberFormat="1" applyFont="1" applyFill="1" applyBorder="1"/>
    <xf numFmtId="3" fontId="22" fillId="28" borderId="26" xfId="2" applyNumberFormat="1" applyFont="1" applyFill="1" applyBorder="1"/>
    <xf numFmtId="3" fontId="22" fillId="28" borderId="26" xfId="0" applyNumberFormat="1" applyFont="1" applyFill="1" applyBorder="1"/>
    <xf numFmtId="3" fontId="22" fillId="30" borderId="26" xfId="0" applyNumberFormat="1" applyFont="1" applyFill="1" applyBorder="1"/>
    <xf numFmtId="3" fontId="22" fillId="0" borderId="26" xfId="0" applyNumberFormat="1" applyFont="1" applyBorder="1"/>
    <xf numFmtId="3" fontId="22" fillId="22" borderId="26" xfId="2" applyNumberFormat="1" applyFont="1" applyFill="1" applyBorder="1"/>
    <xf numFmtId="3" fontId="22" fillId="0" borderId="0" xfId="0" applyNumberFormat="1" applyFont="1" applyFill="1" applyBorder="1"/>
    <xf numFmtId="173" fontId="22" fillId="0" borderId="0" xfId="2" applyNumberFormat="1" applyFont="1" applyFill="1" applyBorder="1"/>
    <xf numFmtId="3" fontId="22" fillId="0" borderId="0" xfId="2" applyNumberFormat="1" applyFont="1" applyFill="1" applyBorder="1"/>
    <xf numFmtId="169" fontId="22" fillId="0" borderId="0" xfId="2" applyNumberFormat="1" applyFont="1" applyFill="1" applyBorder="1"/>
    <xf numFmtId="166" fontId="22" fillId="0" borderId="0" xfId="2" applyNumberFormat="1" applyFont="1" applyFill="1" applyBorder="1"/>
    <xf numFmtId="4" fontId="22" fillId="0" borderId="0" xfId="2" applyNumberFormat="1" applyFont="1" applyFill="1" applyBorder="1"/>
    <xf numFmtId="176" fontId="22" fillId="0" borderId="0" xfId="2" applyNumberFormat="1" applyFont="1" applyFill="1" applyBorder="1"/>
    <xf numFmtId="167" fontId="22" fillId="0" borderId="0" xfId="2" applyNumberFormat="1" applyFont="1" applyFill="1" applyBorder="1"/>
    <xf numFmtId="171" fontId="22" fillId="0" borderId="0" xfId="2" applyNumberFormat="1" applyFont="1" applyFill="1" applyBorder="1"/>
    <xf numFmtId="3" fontId="34" fillId="0" borderId="0" xfId="0" applyNumberFormat="1" applyFont="1"/>
    <xf numFmtId="164" fontId="33" fillId="0" borderId="0" xfId="3" applyNumberFormat="1" applyFont="1"/>
    <xf numFmtId="0" fontId="33" fillId="0" borderId="0" xfId="0" applyFont="1"/>
    <xf numFmtId="0" fontId="33" fillId="0" borderId="0" xfId="0" applyFont="1" applyAlignment="1">
      <alignment horizontal="center"/>
    </xf>
    <xf numFmtId="0" fontId="33" fillId="0" borderId="0" xfId="0" applyFont="1" applyAlignment="1">
      <alignment horizontal="left"/>
    </xf>
    <xf numFmtId="0" fontId="33" fillId="0" borderId="0" xfId="0" applyFont="1"/>
    <xf numFmtId="166" fontId="22" fillId="0" borderId="0" xfId="5" applyNumberFormat="1" applyFont="1" applyFill="1" applyBorder="1"/>
    <xf numFmtId="3" fontId="33" fillId="9" borderId="0" xfId="0" applyNumberFormat="1" applyFont="1" applyFill="1"/>
    <xf numFmtId="3" fontId="33" fillId="0" borderId="0" xfId="0" applyNumberFormat="1" applyFont="1" applyAlignment="1">
      <alignment horizontal="right"/>
    </xf>
    <xf numFmtId="4" fontId="33" fillId="0" borderId="0" xfId="0" applyNumberFormat="1" applyFont="1" applyAlignment="1">
      <alignment horizontal="right"/>
    </xf>
    <xf numFmtId="0" fontId="33" fillId="12" borderId="0" xfId="0" applyFont="1" applyFill="1" applyAlignment="1">
      <alignment horizontal="right"/>
    </xf>
    <xf numFmtId="0" fontId="33" fillId="0" borderId="0" xfId="0" applyFont="1"/>
    <xf numFmtId="0" fontId="58" fillId="0" borderId="0" xfId="0" applyFont="1"/>
    <xf numFmtId="0" fontId="59" fillId="0" borderId="0" xfId="0" applyFont="1"/>
    <xf numFmtId="3" fontId="33" fillId="0" borderId="54" xfId="0" applyNumberFormat="1" applyFont="1" applyBorder="1"/>
    <xf numFmtId="0" fontId="34" fillId="0" borderId="0" xfId="0" applyFont="1" applyFill="1"/>
    <xf numFmtId="164" fontId="33" fillId="0" borderId="0" xfId="2" applyNumberFormat="1" applyFont="1"/>
    <xf numFmtId="10" fontId="33" fillId="0" borderId="0" xfId="0" applyNumberFormat="1" applyFont="1" applyAlignment="1">
      <alignment horizontal="right"/>
    </xf>
    <xf numFmtId="171" fontId="33" fillId="0" borderId="0" xfId="2" applyNumberFormat="1" applyFont="1"/>
    <xf numFmtId="165" fontId="51" fillId="0" borderId="0" xfId="0" applyNumberFormat="1" applyFont="1"/>
    <xf numFmtId="0" fontId="33" fillId="0" borderId="0" xfId="0" applyFont="1" applyAlignment="1">
      <alignment horizontal="right"/>
    </xf>
    <xf numFmtId="0" fontId="34" fillId="0" borderId="31" xfId="0" applyFont="1" applyBorder="1"/>
    <xf numFmtId="171" fontId="34" fillId="0" borderId="31" xfId="2" applyNumberFormat="1" applyFont="1" applyBorder="1"/>
    <xf numFmtId="169" fontId="34" fillId="0" borderId="0" xfId="3" applyNumberFormat="1" applyFont="1" applyBorder="1"/>
    <xf numFmtId="171" fontId="34" fillId="0" borderId="0" xfId="2" applyNumberFormat="1" applyFont="1" applyBorder="1"/>
    <xf numFmtId="171" fontId="41" fillId="0" borderId="0" xfId="0" applyNumberFormat="1" applyFont="1"/>
    <xf numFmtId="2" fontId="41" fillId="0" borderId="0" xfId="0" applyNumberFormat="1" applyFont="1"/>
    <xf numFmtId="169" fontId="41" fillId="0" borderId="0" xfId="3" applyNumberFormat="1" applyFont="1"/>
    <xf numFmtId="171" fontId="33" fillId="0" borderId="0" xfId="0" applyNumberFormat="1" applyFont="1"/>
    <xf numFmtId="171" fontId="33" fillId="0" borderId="0" xfId="0" applyNumberFormat="1" applyFont="1" applyBorder="1"/>
    <xf numFmtId="171" fontId="34" fillId="0" borderId="0" xfId="0" applyNumberFormat="1" applyFont="1" applyBorder="1"/>
    <xf numFmtId="171" fontId="34" fillId="0" borderId="0" xfId="0" applyNumberFormat="1" applyFont="1"/>
    <xf numFmtId="0" fontId="34" fillId="0" borderId="0" xfId="0" applyFont="1" applyAlignment="1"/>
    <xf numFmtId="0" fontId="41" fillId="0" borderId="0" xfId="0" applyFont="1" applyFill="1"/>
    <xf numFmtId="4" fontId="33" fillId="0" borderId="0" xfId="0" applyNumberFormat="1" applyFont="1"/>
    <xf numFmtId="177" fontId="33" fillId="0" borderId="0" xfId="0" applyNumberFormat="1" applyFont="1"/>
    <xf numFmtId="0" fontId="18" fillId="0" borderId="0" xfId="0" applyFont="1" applyFill="1" applyBorder="1" applyAlignment="1">
      <alignment horizontal="left" wrapText="1"/>
    </xf>
    <xf numFmtId="0" fontId="34" fillId="0" borderId="0" xfId="0" applyFont="1" applyAlignment="1">
      <alignment horizontal="left"/>
    </xf>
    <xf numFmtId="0" fontId="41" fillId="0" borderId="0" xfId="0" applyFont="1" applyFill="1" applyBorder="1"/>
    <xf numFmtId="0" fontId="33" fillId="0" borderId="0" xfId="0" applyFont="1"/>
    <xf numFmtId="0" fontId="33" fillId="11" borderId="0" xfId="0" applyFont="1" applyFill="1"/>
    <xf numFmtId="0" fontId="41" fillId="11" borderId="0" xfId="0" applyFont="1" applyFill="1"/>
    <xf numFmtId="0" fontId="41" fillId="11" borderId="0" xfId="0" applyFont="1" applyFill="1" applyAlignment="1">
      <alignment vertical="center" wrapText="1"/>
    </xf>
    <xf numFmtId="3" fontId="33" fillId="11" borderId="0" xfId="0" applyNumberFormat="1" applyFont="1" applyFill="1" applyAlignment="1">
      <alignment horizontal="right"/>
    </xf>
    <xf numFmtId="0" fontId="33" fillId="11" borderId="0" xfId="0" applyFont="1" applyFill="1" applyAlignment="1">
      <alignment horizontal="right"/>
    </xf>
    <xf numFmtId="3" fontId="33" fillId="11" borderId="0" xfId="0" applyNumberFormat="1" applyFont="1" applyFill="1"/>
    <xf numFmtId="168" fontId="33" fillId="11" borderId="0" xfId="0" applyNumberFormat="1" applyFont="1" applyFill="1" applyBorder="1" applyAlignment="1">
      <alignment horizontal="right"/>
    </xf>
    <xf numFmtId="3" fontId="33" fillId="11" borderId="0" xfId="0" applyNumberFormat="1" applyFont="1" applyFill="1" applyBorder="1"/>
    <xf numFmtId="0" fontId="33" fillId="0" borderId="0" xfId="0" applyFont="1" applyAlignment="1">
      <alignment horizontal="center"/>
    </xf>
    <xf numFmtId="0" fontId="33" fillId="0" borderId="0" xfId="0" applyFont="1" applyAlignment="1">
      <alignment horizontal="right"/>
    </xf>
    <xf numFmtId="0" fontId="33" fillId="0" borderId="0" xfId="0" applyFont="1"/>
    <xf numFmtId="0" fontId="53" fillId="9" borderId="0" xfId="0" applyFont="1" applyFill="1" applyAlignment="1"/>
    <xf numFmtId="0" fontId="33" fillId="9" borderId="0" xfId="0" applyFont="1" applyFill="1"/>
    <xf numFmtId="0" fontId="33" fillId="9" borderId="0" xfId="0" applyFont="1" applyFill="1" applyAlignment="1">
      <alignment horizontal="right"/>
    </xf>
    <xf numFmtId="165" fontId="33" fillId="9" borderId="0" xfId="0" applyNumberFormat="1" applyFont="1" applyFill="1"/>
    <xf numFmtId="1" fontId="33" fillId="9" borderId="0" xfId="0" applyNumberFormat="1" applyFont="1" applyFill="1" applyAlignment="1">
      <alignment horizontal="right"/>
    </xf>
    <xf numFmtId="0" fontId="28" fillId="9" borderId="0" xfId="0" applyFont="1" applyFill="1" applyAlignment="1"/>
    <xf numFmtId="0" fontId="34" fillId="9" borderId="0" xfId="0" applyFont="1" applyFill="1"/>
    <xf numFmtId="0" fontId="34" fillId="9" borderId="0" xfId="0" applyFont="1" applyFill="1" applyAlignment="1">
      <alignment horizontal="right"/>
    </xf>
    <xf numFmtId="2" fontId="33" fillId="9" borderId="0" xfId="0" applyNumberFormat="1" applyFont="1" applyFill="1"/>
    <xf numFmtId="0" fontId="29" fillId="9" borderId="0" xfId="0" applyFont="1" applyFill="1"/>
    <xf numFmtId="0" fontId="49" fillId="9" borderId="0" xfId="0" applyFont="1" applyFill="1"/>
    <xf numFmtId="3" fontId="34" fillId="9" borderId="0" xfId="0" applyNumberFormat="1" applyFont="1" applyFill="1"/>
    <xf numFmtId="0" fontId="53" fillId="9" borderId="0" xfId="0" applyFont="1" applyFill="1"/>
    <xf numFmtId="164" fontId="33" fillId="9" borderId="0" xfId="0" applyNumberFormat="1" applyFont="1" applyFill="1"/>
    <xf numFmtId="3" fontId="34" fillId="9" borderId="0" xfId="0" applyNumberFormat="1" applyFont="1" applyFill="1" applyAlignment="1">
      <alignment horizontal="right"/>
    </xf>
    <xf numFmtId="0" fontId="33" fillId="14" borderId="0" xfId="0" applyFont="1" applyFill="1"/>
    <xf numFmtId="0" fontId="33" fillId="14" borderId="0" xfId="0" applyFont="1" applyFill="1" applyAlignment="1">
      <alignment horizontal="right"/>
    </xf>
    <xf numFmtId="165" fontId="33" fillId="14" borderId="0" xfId="0" applyNumberFormat="1" applyFont="1" applyFill="1"/>
    <xf numFmtId="0" fontId="28" fillId="14" borderId="0" xfId="0" applyFont="1" applyFill="1" applyAlignment="1"/>
    <xf numFmtId="0" fontId="34" fillId="14" borderId="0" xfId="0" applyFont="1" applyFill="1" applyAlignment="1">
      <alignment horizontal="right"/>
    </xf>
    <xf numFmtId="0" fontId="53" fillId="14" borderId="0" xfId="0" applyFont="1" applyFill="1" applyAlignment="1"/>
    <xf numFmtId="2" fontId="33" fillId="14" borderId="0" xfId="0" applyNumberFormat="1" applyFont="1" applyFill="1"/>
    <xf numFmtId="3" fontId="33" fillId="14" borderId="0" xfId="0" applyNumberFormat="1" applyFont="1" applyFill="1"/>
    <xf numFmtId="0" fontId="29" fillId="14" borderId="0" xfId="0" applyFont="1" applyFill="1"/>
    <xf numFmtId="0" fontId="49" fillId="14" borderId="0" xfId="0" applyFont="1" applyFill="1"/>
    <xf numFmtId="0" fontId="34" fillId="14" borderId="0" xfId="0" applyFont="1" applyFill="1"/>
    <xf numFmtId="3" fontId="34" fillId="14" borderId="0" xfId="0" applyNumberFormat="1" applyFont="1" applyFill="1"/>
    <xf numFmtId="0" fontId="53" fillId="14" borderId="0" xfId="0" applyFont="1" applyFill="1"/>
    <xf numFmtId="164" fontId="33" fillId="14" borderId="0" xfId="0" applyNumberFormat="1" applyFont="1" applyFill="1"/>
    <xf numFmtId="3" fontId="34" fillId="14" borderId="0" xfId="0" applyNumberFormat="1" applyFont="1" applyFill="1" applyAlignment="1">
      <alignment horizontal="right"/>
    </xf>
    <xf numFmtId="0" fontId="33" fillId="15" borderId="0" xfId="0" applyFont="1" applyFill="1"/>
    <xf numFmtId="0" fontId="33" fillId="15" borderId="0" xfId="0" applyFont="1" applyFill="1" applyAlignment="1">
      <alignment horizontal="right"/>
    </xf>
    <xf numFmtId="165" fontId="33" fillId="15" borderId="0" xfId="0" applyNumberFormat="1" applyFont="1" applyFill="1"/>
    <xf numFmtId="0" fontId="28" fillId="15" borderId="0" xfId="0" applyFont="1" applyFill="1" applyAlignment="1"/>
    <xf numFmtId="0" fontId="34" fillId="15" borderId="0" xfId="0" applyFont="1" applyFill="1" applyAlignment="1">
      <alignment horizontal="right"/>
    </xf>
    <xf numFmtId="0" fontId="53" fillId="15" borderId="0" xfId="0" applyFont="1" applyFill="1" applyAlignment="1"/>
    <xf numFmtId="2" fontId="33" fillId="15" borderId="0" xfId="0" applyNumberFormat="1" applyFont="1" applyFill="1"/>
    <xf numFmtId="3" fontId="33" fillId="15" borderId="0" xfId="0" applyNumberFormat="1" applyFont="1" applyFill="1"/>
    <xf numFmtId="0" fontId="29" fillId="15" borderId="0" xfId="0" applyFont="1" applyFill="1"/>
    <xf numFmtId="0" fontId="49" fillId="15" borderId="0" xfId="0" applyFont="1" applyFill="1"/>
    <xf numFmtId="0" fontId="34" fillId="15" borderId="0" xfId="0" applyFont="1" applyFill="1"/>
    <xf numFmtId="3" fontId="34" fillId="15" borderId="0" xfId="0" applyNumberFormat="1" applyFont="1" applyFill="1"/>
    <xf numFmtId="0" fontId="53" fillId="15" borderId="0" xfId="0" applyFont="1" applyFill="1"/>
    <xf numFmtId="164" fontId="33" fillId="15" borderId="0" xfId="0" applyNumberFormat="1" applyFont="1" applyFill="1"/>
    <xf numFmtId="3" fontId="34" fillId="15" borderId="0" xfId="0" applyNumberFormat="1" applyFont="1" applyFill="1" applyAlignment="1">
      <alignment horizontal="right"/>
    </xf>
    <xf numFmtId="0" fontId="0" fillId="15" borderId="0" xfId="0" applyFill="1"/>
    <xf numFmtId="0" fontId="22" fillId="15" borderId="0" xfId="0" applyFont="1" applyFill="1"/>
    <xf numFmtId="0" fontId="31" fillId="15" borderId="0" xfId="0" applyFont="1" applyFill="1" applyAlignment="1">
      <alignment horizontal="left"/>
    </xf>
    <xf numFmtId="0" fontId="55" fillId="15" borderId="0" xfId="0" applyFont="1" applyFill="1"/>
    <xf numFmtId="0" fontId="33" fillId="15" borderId="0" xfId="0" applyFont="1" applyFill="1" applyAlignment="1">
      <alignment horizontal="center"/>
    </xf>
    <xf numFmtId="0" fontId="0" fillId="14" borderId="0" xfId="0" applyFill="1"/>
    <xf numFmtId="0" fontId="22" fillId="14" borderId="0" xfId="0" applyFont="1" applyFill="1"/>
    <xf numFmtId="0" fontId="31" fillId="14" borderId="0" xfId="0" applyFont="1" applyFill="1" applyAlignment="1">
      <alignment horizontal="left"/>
    </xf>
    <xf numFmtId="0" fontId="55" fillId="14" borderId="0" xfId="0" applyFont="1" applyFill="1"/>
    <xf numFmtId="0" fontId="33" fillId="14" borderId="0" xfId="0" applyFont="1" applyFill="1" applyAlignment="1">
      <alignment horizontal="center"/>
    </xf>
    <xf numFmtId="0" fontId="0" fillId="9" borderId="0" xfId="0" applyFill="1"/>
    <xf numFmtId="0" fontId="22" fillId="9" borderId="0" xfId="0" applyFont="1" applyFill="1"/>
    <xf numFmtId="0" fontId="33" fillId="9" borderId="0" xfId="0" applyFont="1" applyFill="1" applyAlignment="1">
      <alignment horizontal="center"/>
    </xf>
    <xf numFmtId="0" fontId="31" fillId="9" borderId="0" xfId="0" applyFont="1" applyFill="1" applyAlignment="1">
      <alignment horizontal="left"/>
    </xf>
    <xf numFmtId="0" fontId="55" fillId="9" borderId="0" xfId="0" applyFont="1" applyFill="1"/>
    <xf numFmtId="168" fontId="33" fillId="15" borderId="0" xfId="0" applyNumberFormat="1" applyFont="1" applyFill="1"/>
    <xf numFmtId="0" fontId="37" fillId="0" borderId="0" xfId="0" applyFont="1"/>
    <xf numFmtId="0" fontId="33" fillId="0" borderId="0" xfId="0" applyFont="1" applyAlignment="1">
      <alignment horizontal="left"/>
    </xf>
    <xf numFmtId="164" fontId="33" fillId="0" borderId="0" xfId="0" applyNumberFormat="1" applyFont="1" applyFill="1"/>
    <xf numFmtId="4" fontId="33" fillId="11" borderId="0" xfId="0" applyNumberFormat="1" applyFont="1" applyFill="1"/>
    <xf numFmtId="3" fontId="34" fillId="0" borderId="0" xfId="0" applyNumberFormat="1" applyFont="1" applyFill="1"/>
    <xf numFmtId="0" fontId="33" fillId="0" borderId="0" xfId="0" applyFont="1"/>
    <xf numFmtId="3" fontId="22" fillId="16" borderId="26" xfId="2" applyNumberFormat="1" applyFont="1" applyFill="1" applyBorder="1"/>
    <xf numFmtId="4" fontId="22" fillId="22" borderId="26" xfId="2" applyNumberFormat="1" applyFont="1" applyFill="1" applyBorder="1"/>
    <xf numFmtId="4" fontId="22" fillId="22" borderId="0" xfId="2" applyNumberFormat="1" applyFont="1" applyFill="1" applyBorder="1"/>
    <xf numFmtId="171" fontId="22" fillId="23" borderId="10" xfId="2" applyNumberFormat="1" applyFont="1" applyFill="1" applyBorder="1"/>
    <xf numFmtId="171" fontId="22" fillId="23" borderId="12" xfId="2" applyNumberFormat="1" applyFont="1" applyFill="1" applyBorder="1"/>
    <xf numFmtId="3" fontId="22" fillId="27" borderId="0" xfId="2" applyNumberFormat="1" applyFont="1" applyFill="1" applyBorder="1"/>
    <xf numFmtId="43" fontId="16" fillId="13" borderId="10" xfId="0" applyNumberFormat="1" applyFont="1" applyFill="1" applyBorder="1"/>
    <xf numFmtId="0" fontId="18" fillId="13" borderId="10" xfId="0" applyFont="1" applyFill="1" applyBorder="1" applyAlignment="1">
      <alignment horizontal="left" wrapText="1"/>
    </xf>
    <xf numFmtId="3" fontId="22" fillId="13" borderId="10" xfId="2" applyNumberFormat="1" applyFont="1" applyFill="1" applyBorder="1"/>
    <xf numFmtId="3" fontId="22" fillId="13" borderId="12" xfId="2" applyNumberFormat="1" applyFont="1" applyFill="1" applyBorder="1"/>
    <xf numFmtId="0" fontId="16" fillId="18" borderId="0" xfId="0" applyFont="1" applyFill="1" applyBorder="1"/>
    <xf numFmtId="0" fontId="18" fillId="18" borderId="0" xfId="0" applyFont="1" applyFill="1" applyBorder="1" applyAlignment="1">
      <alignment horizontal="left" wrapText="1"/>
    </xf>
    <xf numFmtId="169" fontId="22" fillId="22" borderId="0" xfId="3" applyNumberFormat="1" applyFont="1" applyFill="1" applyBorder="1"/>
    <xf numFmtId="3" fontId="22" fillId="16" borderId="0" xfId="2" applyNumberFormat="1" applyFont="1" applyFill="1" applyBorder="1"/>
    <xf numFmtId="3" fontId="22" fillId="24" borderId="0" xfId="2" applyNumberFormat="1" applyFont="1" applyFill="1" applyBorder="1"/>
    <xf numFmtId="3" fontId="22" fillId="25" borderId="0" xfId="2" applyNumberFormat="1" applyFont="1" applyFill="1" applyBorder="1"/>
    <xf numFmtId="3" fontId="22" fillId="26" borderId="0" xfId="2" applyNumberFormat="1" applyFont="1" applyFill="1" applyBorder="1"/>
    <xf numFmtId="173" fontId="22" fillId="23" borderId="0" xfId="2" applyNumberFormat="1" applyFont="1" applyFill="1" applyBorder="1"/>
    <xf numFmtId="171" fontId="22" fillId="23" borderId="0" xfId="2" applyNumberFormat="1" applyFont="1" applyFill="1" applyBorder="1"/>
    <xf numFmtId="3" fontId="22" fillId="18" borderId="0" xfId="2" applyNumberFormat="1" applyFont="1" applyFill="1" applyBorder="1"/>
    <xf numFmtId="167" fontId="22" fillId="16" borderId="0" xfId="2" applyNumberFormat="1" applyFont="1" applyFill="1" applyBorder="1"/>
    <xf numFmtId="0" fontId="16" fillId="22" borderId="10" xfId="0" applyFont="1" applyFill="1" applyBorder="1"/>
    <xf numFmtId="4" fontId="22" fillId="22" borderId="10" xfId="2" applyNumberFormat="1" applyFont="1" applyFill="1" applyBorder="1"/>
    <xf numFmtId="0" fontId="18" fillId="16" borderId="9" xfId="0" applyFont="1" applyFill="1" applyBorder="1" applyAlignment="1">
      <alignment horizontal="left" wrapText="1"/>
    </xf>
    <xf numFmtId="0" fontId="18" fillId="24" borderId="9" xfId="0" applyFont="1" applyFill="1" applyBorder="1" applyAlignment="1">
      <alignment horizontal="left" wrapText="1"/>
    </xf>
    <xf numFmtId="3" fontId="22" fillId="24" borderId="9" xfId="2" applyNumberFormat="1" applyFont="1" applyFill="1" applyBorder="1"/>
    <xf numFmtId="0" fontId="16" fillId="29" borderId="9" xfId="0" applyFont="1" applyFill="1" applyBorder="1"/>
    <xf numFmtId="0" fontId="18" fillId="29" borderId="9" xfId="0" applyFont="1" applyFill="1" applyBorder="1" applyAlignment="1">
      <alignment horizontal="left" wrapText="1"/>
    </xf>
    <xf numFmtId="3" fontId="22" fillId="29" borderId="9" xfId="2" applyNumberFormat="1" applyFont="1" applyFill="1" applyBorder="1"/>
    <xf numFmtId="0" fontId="30" fillId="0" borderId="41" xfId="0" applyFont="1" applyBorder="1"/>
    <xf numFmtId="0" fontId="18" fillId="0" borderId="0" xfId="0" applyFont="1" applyBorder="1" applyAlignment="1">
      <alignment horizontal="left" wrapText="1"/>
    </xf>
    <xf numFmtId="0" fontId="22" fillId="0" borderId="0" xfId="0" applyFont="1" applyBorder="1"/>
    <xf numFmtId="0" fontId="18" fillId="0" borderId="0" xfId="0" applyFont="1" applyBorder="1"/>
    <xf numFmtId="4" fontId="22" fillId="22" borderId="12" xfId="2" applyNumberFormat="1" applyFont="1" applyFill="1" applyBorder="1"/>
    <xf numFmtId="167" fontId="22" fillId="16" borderId="26" xfId="2" applyNumberFormat="1" applyFont="1" applyFill="1" applyBorder="1"/>
    <xf numFmtId="3" fontId="22" fillId="16" borderId="12" xfId="2" applyNumberFormat="1" applyFont="1" applyFill="1" applyBorder="1"/>
    <xf numFmtId="3" fontId="22" fillId="24" borderId="11" xfId="2" applyNumberFormat="1" applyFont="1" applyFill="1" applyBorder="1"/>
    <xf numFmtId="173" fontId="22" fillId="23" borderId="26" xfId="2" applyNumberFormat="1" applyFont="1" applyFill="1" applyBorder="1"/>
    <xf numFmtId="3" fontId="22" fillId="29" borderId="11" xfId="2" applyNumberFormat="1" applyFont="1" applyFill="1" applyBorder="1"/>
    <xf numFmtId="3" fontId="22" fillId="18" borderId="26" xfId="2" applyNumberFormat="1" applyFont="1" applyFill="1" applyBorder="1"/>
    <xf numFmtId="171" fontId="22" fillId="23" borderId="26" xfId="2" applyNumberFormat="1" applyFont="1" applyFill="1" applyBorder="1"/>
    <xf numFmtId="3" fontId="33" fillId="0" borderId="0" xfId="0" applyNumberFormat="1" applyFont="1" applyAlignment="1">
      <alignment horizontal="right" vertical="center"/>
    </xf>
    <xf numFmtId="0" fontId="34" fillId="0" borderId="0" xfId="0" applyFont="1" applyAlignment="1">
      <alignment horizontal="center"/>
    </xf>
    <xf numFmtId="0" fontId="33" fillId="0" borderId="0" xfId="0" applyFont="1" applyAlignment="1">
      <alignment horizontal="right"/>
    </xf>
    <xf numFmtId="0" fontId="61" fillId="0" borderId="0" xfId="0" applyFont="1"/>
    <xf numFmtId="166" fontId="33" fillId="0" borderId="0" xfId="0" applyNumberFormat="1" applyFont="1" applyAlignment="1">
      <alignment horizontal="center"/>
    </xf>
    <xf numFmtId="4" fontId="33" fillId="0" borderId="0" xfId="0" applyNumberFormat="1" applyFont="1" applyAlignment="1">
      <alignment horizontal="center"/>
    </xf>
    <xf numFmtId="3" fontId="37" fillId="0" borderId="0" xfId="0" applyNumberFormat="1" applyFont="1" applyFill="1" applyAlignment="1">
      <alignment horizontal="left" vertical="center"/>
    </xf>
    <xf numFmtId="0" fontId="37" fillId="0" borderId="0" xfId="0" applyFont="1" applyAlignment="1">
      <alignment horizontal="right"/>
    </xf>
    <xf numFmtId="171" fontId="33" fillId="0" borderId="0" xfId="2" applyNumberFormat="1" applyFont="1" applyFill="1"/>
    <xf numFmtId="49" fontId="33" fillId="11" borderId="0" xfId="0" applyNumberFormat="1" applyFont="1" applyFill="1" applyBorder="1" applyAlignment="1">
      <alignment horizontal="right"/>
    </xf>
    <xf numFmtId="0" fontId="34" fillId="0" borderId="0" xfId="0" applyFont="1" applyAlignment="1">
      <alignment horizontal="center"/>
    </xf>
    <xf numFmtId="0" fontId="16" fillId="30" borderId="10" xfId="0" applyFont="1" applyFill="1" applyBorder="1"/>
    <xf numFmtId="0" fontId="18" fillId="30" borderId="10" xfId="0" applyFont="1" applyFill="1" applyBorder="1" applyAlignment="1">
      <alignment horizontal="left" wrapText="1"/>
    </xf>
    <xf numFmtId="3" fontId="22" fillId="30" borderId="12" xfId="0" applyNumberFormat="1" applyFont="1" applyFill="1" applyBorder="1"/>
    <xf numFmtId="3" fontId="22" fillId="28" borderId="7" xfId="2" applyNumberFormat="1" applyFont="1" applyFill="1" applyBorder="1"/>
    <xf numFmtId="3" fontId="22" fillId="28" borderId="41" xfId="2" applyNumberFormat="1" applyFont="1" applyFill="1" applyBorder="1"/>
    <xf numFmtId="3" fontId="22" fillId="28" borderId="41" xfId="0" applyNumberFormat="1" applyFont="1" applyFill="1" applyBorder="1"/>
    <xf numFmtId="3" fontId="22" fillId="30" borderId="41" xfId="0" applyNumberFormat="1" applyFont="1" applyFill="1" applyBorder="1"/>
    <xf numFmtId="3" fontId="22" fillId="30" borderId="8" xfId="0" applyNumberFormat="1" applyFont="1" applyFill="1" applyBorder="1"/>
    <xf numFmtId="3" fontId="41" fillId="0" borderId="0" xfId="0" applyNumberFormat="1" applyFont="1" applyFill="1"/>
    <xf numFmtId="3" fontId="37" fillId="0" borderId="0" xfId="0" applyNumberFormat="1" applyFont="1" applyFill="1"/>
    <xf numFmtId="3" fontId="37" fillId="0" borderId="0" xfId="0" applyNumberFormat="1" applyFont="1"/>
    <xf numFmtId="0" fontId="33" fillId="0" borderId="0" xfId="0" applyFont="1" applyFill="1" applyAlignment="1">
      <alignment horizontal="center"/>
    </xf>
    <xf numFmtId="0" fontId="28" fillId="0" borderId="0" xfId="0" applyFont="1" applyBorder="1" applyAlignment="1">
      <alignment horizontal="right"/>
    </xf>
    <xf numFmtId="3" fontId="33" fillId="0" borderId="0" xfId="0" applyNumberFormat="1" applyFont="1" applyFill="1" applyBorder="1" applyAlignment="1">
      <alignment horizontal="center"/>
    </xf>
    <xf numFmtId="0" fontId="33" fillId="0" borderId="0" xfId="0" applyFont="1" applyBorder="1" applyAlignment="1">
      <alignment horizontal="right"/>
    </xf>
    <xf numFmtId="0" fontId="28" fillId="0" borderId="0" xfId="0" applyFont="1" applyBorder="1" applyAlignment="1">
      <alignment horizontal="left"/>
    </xf>
    <xf numFmtId="0" fontId="41" fillId="0" borderId="0" xfId="0" applyFont="1" applyFill="1" applyBorder="1" applyAlignment="1">
      <alignment horizontal="center"/>
    </xf>
    <xf numFmtId="3" fontId="34" fillId="0" borderId="0" xfId="0" applyNumberFormat="1" applyFont="1" applyBorder="1"/>
    <xf numFmtId="0" fontId="34" fillId="0" borderId="0" xfId="0" applyFont="1" applyBorder="1" applyAlignment="1">
      <alignment horizontal="right"/>
    </xf>
    <xf numFmtId="3" fontId="33" fillId="0" borderId="0" xfId="0" applyNumberFormat="1" applyFont="1" applyBorder="1" applyAlignment="1">
      <alignment horizontal="center"/>
    </xf>
    <xf numFmtId="3" fontId="34" fillId="0" borderId="0" xfId="0" applyNumberFormat="1" applyFont="1" applyAlignment="1">
      <alignment horizontal="center"/>
    </xf>
    <xf numFmtId="0" fontId="34" fillId="0" borderId="0" xfId="0" applyFont="1" applyBorder="1"/>
    <xf numFmtId="0" fontId="33" fillId="11" borderId="0" xfId="0" applyFont="1" applyFill="1" applyAlignment="1">
      <alignment horizontal="center"/>
    </xf>
    <xf numFmtId="0" fontId="33" fillId="0" borderId="0" xfId="0" applyFont="1" applyAlignment="1">
      <alignment horizontal="right"/>
    </xf>
    <xf numFmtId="164" fontId="33" fillId="0" borderId="0" xfId="0" applyNumberFormat="1" applyFont="1" applyBorder="1"/>
    <xf numFmtId="164" fontId="33" fillId="0" borderId="0" xfId="0" applyNumberFormat="1" applyFont="1" applyFill="1" applyBorder="1" applyAlignment="1">
      <alignment horizontal="right"/>
    </xf>
    <xf numFmtId="164" fontId="41" fillId="0" borderId="0" xfId="0" applyNumberFormat="1" applyFont="1" applyFill="1" applyBorder="1" applyAlignment="1">
      <alignment horizontal="right"/>
    </xf>
    <xf numFmtId="164" fontId="41" fillId="0" borderId="0" xfId="0" applyNumberFormat="1" applyFont="1" applyBorder="1"/>
    <xf numFmtId="0" fontId="37" fillId="0" borderId="0" xfId="0" applyFont="1" applyFill="1" applyAlignment="1"/>
    <xf numFmtId="164" fontId="33" fillId="15" borderId="0" xfId="0" applyNumberFormat="1" applyFont="1" applyFill="1" applyAlignment="1">
      <alignment horizontal="right"/>
    </xf>
    <xf numFmtId="164" fontId="33" fillId="14" borderId="0" xfId="0" applyNumberFormat="1" applyFont="1" applyFill="1" applyAlignment="1">
      <alignment horizontal="right"/>
    </xf>
    <xf numFmtId="164" fontId="33" fillId="9" borderId="0" xfId="0" applyNumberFormat="1" applyFont="1" applyFill="1" applyAlignment="1">
      <alignment horizontal="center"/>
    </xf>
    <xf numFmtId="0" fontId="63" fillId="0" borderId="0" xfId="0" applyFont="1" applyAlignment="1">
      <alignment horizontal="right"/>
    </xf>
    <xf numFmtId="0" fontId="63" fillId="0" borderId="0" xfId="0" applyFont="1"/>
    <xf numFmtId="3" fontId="63" fillId="0" borderId="0" xfId="0" applyNumberFormat="1" applyFont="1"/>
    <xf numFmtId="14" fontId="41" fillId="11" borderId="0" xfId="0" applyNumberFormat="1" applyFont="1" applyFill="1" applyAlignment="1">
      <alignment horizontal="left"/>
    </xf>
    <xf numFmtId="164" fontId="33" fillId="0" borderId="0" xfId="0" applyNumberFormat="1" applyFont="1" applyProtection="1">
      <protection locked="0"/>
    </xf>
    <xf numFmtId="0" fontId="33" fillId="0" borderId="0" xfId="0" applyFont="1" applyAlignment="1" applyProtection="1">
      <alignment horizontal="center"/>
      <protection locked="0"/>
    </xf>
    <xf numFmtId="0" fontId="33" fillId="0" borderId="0" xfId="0" applyFont="1" applyProtection="1">
      <protection locked="0"/>
    </xf>
    <xf numFmtId="9" fontId="33" fillId="0" borderId="0" xfId="3" applyFont="1" applyProtection="1">
      <protection locked="0"/>
    </xf>
    <xf numFmtId="1" fontId="33" fillId="0" borderId="0" xfId="0" applyNumberFormat="1" applyFont="1" applyProtection="1">
      <protection locked="0"/>
    </xf>
    <xf numFmtId="164" fontId="33" fillId="0" borderId="0" xfId="3" applyNumberFormat="1" applyFont="1" applyProtection="1">
      <protection locked="0"/>
    </xf>
    <xf numFmtId="4" fontId="33" fillId="11" borderId="0" xfId="0" applyNumberFormat="1" applyFont="1" applyFill="1" applyAlignment="1" applyProtection="1">
      <alignment horizontal="center"/>
      <protection locked="0"/>
    </xf>
    <xf numFmtId="2" fontId="33" fillId="11" borderId="0" xfId="0" applyNumberFormat="1" applyFont="1" applyFill="1" applyProtection="1">
      <protection locked="0"/>
    </xf>
    <xf numFmtId="166" fontId="33" fillId="11" borderId="0" xfId="0" applyNumberFormat="1" applyFont="1" applyFill="1" applyProtection="1">
      <protection locked="0"/>
    </xf>
    <xf numFmtId="0" fontId="41" fillId="11" borderId="0" xfId="0" applyFont="1" applyFill="1" applyProtection="1">
      <protection locked="0"/>
    </xf>
    <xf numFmtId="3" fontId="33" fillId="11" borderId="0" xfId="0" applyNumberFormat="1" applyFont="1" applyFill="1" applyAlignment="1" applyProtection="1">
      <alignment horizontal="right"/>
      <protection locked="0"/>
    </xf>
    <xf numFmtId="0" fontId="33" fillId="11" borderId="0" xfId="0" applyFont="1" applyFill="1" applyAlignment="1" applyProtection="1">
      <alignment horizontal="right"/>
      <protection locked="0"/>
    </xf>
    <xf numFmtId="169" fontId="33" fillId="11" borderId="0" xfId="0" applyNumberFormat="1" applyFont="1" applyFill="1" applyAlignment="1" applyProtection="1">
      <alignment horizontal="right"/>
      <protection locked="0"/>
    </xf>
    <xf numFmtId="0" fontId="33" fillId="0" borderId="0" xfId="0" applyFont="1" applyFill="1" applyAlignment="1" applyProtection="1">
      <alignment horizontal="right"/>
      <protection locked="0"/>
    </xf>
    <xf numFmtId="0" fontId="33" fillId="20" borderId="0" xfId="0" applyFont="1" applyFill="1" applyAlignment="1" applyProtection="1">
      <alignment horizontal="right"/>
      <protection locked="0"/>
    </xf>
    <xf numFmtId="164" fontId="33" fillId="11" borderId="0" xfId="0" applyNumberFormat="1" applyFont="1" applyFill="1" applyAlignment="1" applyProtection="1">
      <alignment horizontal="right"/>
      <protection locked="0"/>
    </xf>
    <xf numFmtId="1" fontId="33" fillId="11" borderId="0" xfId="0" applyNumberFormat="1" applyFont="1" applyFill="1" applyAlignment="1" applyProtection="1">
      <alignment horizontal="right"/>
      <protection locked="0"/>
    </xf>
    <xf numFmtId="0" fontId="33" fillId="20" borderId="0" xfId="0" applyFont="1" applyFill="1" applyProtection="1">
      <protection locked="0"/>
    </xf>
    <xf numFmtId="0" fontId="22" fillId="11" borderId="0" xfId="5" applyFont="1" applyFill="1" applyBorder="1" applyProtection="1">
      <protection locked="0"/>
    </xf>
    <xf numFmtId="0" fontId="22" fillId="0" borderId="0" xfId="0" applyFont="1" applyFill="1" applyAlignment="1" applyProtection="1">
      <alignment horizontal="right"/>
      <protection locked="0"/>
    </xf>
    <xf numFmtId="0" fontId="22" fillId="11" borderId="0" xfId="0" applyFont="1" applyFill="1" applyProtection="1">
      <protection locked="0"/>
    </xf>
    <xf numFmtId="0" fontId="22" fillId="11" borderId="0" xfId="7" applyFont="1" applyFill="1" applyProtection="1">
      <protection locked="0"/>
    </xf>
    <xf numFmtId="0" fontId="22" fillId="20" borderId="0" xfId="7" applyFont="1" applyFill="1" applyProtection="1">
      <protection locked="0"/>
    </xf>
    <xf numFmtId="4" fontId="33" fillId="0" borderId="0" xfId="0" applyNumberFormat="1" applyFont="1" applyFill="1" applyAlignment="1" applyProtection="1">
      <alignment horizontal="right"/>
      <protection locked="0"/>
    </xf>
    <xf numFmtId="0" fontId="22" fillId="0" borderId="0" xfId="4" applyFont="1" applyFill="1" applyProtection="1">
      <protection locked="0"/>
    </xf>
    <xf numFmtId="3" fontId="22" fillId="0" borderId="0" xfId="4" applyNumberFormat="1" applyFont="1" applyFill="1" applyProtection="1">
      <protection locked="0"/>
    </xf>
    <xf numFmtId="9" fontId="22" fillId="0" borderId="0" xfId="3" applyFont="1" applyFill="1" applyProtection="1">
      <protection locked="0"/>
    </xf>
    <xf numFmtId="169" fontId="22" fillId="0" borderId="0" xfId="3" applyNumberFormat="1" applyFont="1" applyFill="1" applyProtection="1">
      <protection locked="0"/>
    </xf>
    <xf numFmtId="9" fontId="22" fillId="0" borderId="0" xfId="3" applyNumberFormat="1" applyFont="1" applyFill="1" applyProtection="1">
      <protection locked="0"/>
    </xf>
    <xf numFmtId="0" fontId="33" fillId="0" borderId="0" xfId="0" applyFont="1" applyFill="1" applyProtection="1">
      <protection locked="0"/>
    </xf>
    <xf numFmtId="0" fontId="41" fillId="11" borderId="0" xfId="0" applyFont="1" applyFill="1" applyAlignment="1" applyProtection="1">
      <alignment horizontal="center"/>
      <protection locked="0"/>
    </xf>
    <xf numFmtId="49" fontId="33" fillId="11" borderId="0" xfId="0" applyNumberFormat="1" applyFont="1" applyFill="1" applyAlignment="1" applyProtection="1">
      <alignment horizontal="right"/>
      <protection locked="0"/>
    </xf>
    <xf numFmtId="0" fontId="33" fillId="11" borderId="0" xfId="0" applyFont="1" applyFill="1" applyProtection="1">
      <protection locked="0"/>
    </xf>
    <xf numFmtId="0" fontId="33" fillId="0" borderId="0" xfId="0" applyFont="1" applyFill="1" applyAlignment="1" applyProtection="1">
      <alignment horizontal="center"/>
      <protection locked="0"/>
    </xf>
    <xf numFmtId="3" fontId="41" fillId="0" borderId="0" xfId="0" applyNumberFormat="1" applyFont="1" applyFill="1" applyProtection="1">
      <protection locked="0"/>
    </xf>
    <xf numFmtId="166" fontId="33" fillId="11" borderId="0" xfId="0" applyNumberFormat="1" applyFont="1" applyFill="1" applyBorder="1" applyProtection="1">
      <protection locked="0"/>
    </xf>
    <xf numFmtId="49" fontId="33" fillId="0" borderId="0" xfId="0" applyNumberFormat="1" applyFont="1" applyFill="1" applyBorder="1" applyAlignment="1" applyProtection="1">
      <alignment horizontal="right"/>
      <protection locked="0"/>
    </xf>
    <xf numFmtId="0" fontId="33" fillId="0" borderId="0" xfId="0" applyFont="1" applyFill="1" applyBorder="1" applyProtection="1">
      <protection locked="0"/>
    </xf>
    <xf numFmtId="166" fontId="33" fillId="11" borderId="0" xfId="0" applyNumberFormat="1" applyFont="1" applyFill="1" applyBorder="1"/>
    <xf numFmtId="166" fontId="33" fillId="11" borderId="3" xfId="0" applyNumberFormat="1" applyFont="1" applyFill="1" applyBorder="1"/>
    <xf numFmtId="168" fontId="33" fillId="11" borderId="0" xfId="0" applyNumberFormat="1" applyFont="1" applyFill="1" applyBorder="1"/>
    <xf numFmtId="168" fontId="33" fillId="11" borderId="3" xfId="0" applyNumberFormat="1" applyFont="1" applyFill="1" applyBorder="1"/>
    <xf numFmtId="0" fontId="19" fillId="13" borderId="21" xfId="12" applyFont="1" applyFill="1" applyBorder="1" applyAlignment="1" applyProtection="1">
      <alignment horizontal="left" vertical="center" wrapText="1"/>
      <protection locked="0"/>
    </xf>
    <xf numFmtId="0" fontId="19" fillId="13" borderId="19" xfId="12" applyFont="1" applyFill="1" applyBorder="1" applyAlignment="1" applyProtection="1">
      <alignment horizontal="left" vertical="center" wrapText="1"/>
      <protection locked="0"/>
    </xf>
    <xf numFmtId="0" fontId="19" fillId="13" borderId="22" xfId="12" applyFont="1" applyFill="1" applyBorder="1" applyAlignment="1" applyProtection="1">
      <alignment horizontal="left" vertical="center" wrapText="1"/>
      <protection locked="0"/>
    </xf>
    <xf numFmtId="0" fontId="15" fillId="13" borderId="0" xfId="0" applyFont="1" applyFill="1" applyAlignment="1">
      <alignment horizontal="left" vertical="center" wrapText="1"/>
    </xf>
    <xf numFmtId="0" fontId="21" fillId="2" borderId="9" xfId="0" applyFont="1" applyFill="1" applyBorder="1" applyAlignment="1">
      <alignment vertical="center" wrapText="1"/>
    </xf>
    <xf numFmtId="0" fontId="21" fillId="2" borderId="0" xfId="0" applyFont="1" applyFill="1" applyAlignment="1">
      <alignment vertical="center" wrapText="1"/>
    </xf>
    <xf numFmtId="49" fontId="18" fillId="13" borderId="57" xfId="0" applyNumberFormat="1" applyFont="1" applyFill="1" applyBorder="1" applyAlignment="1">
      <alignment horizontal="center" vertical="center" wrapText="1"/>
    </xf>
    <xf numFmtId="0" fontId="18" fillId="13" borderId="29" xfId="0" applyFont="1" applyFill="1" applyBorder="1" applyAlignment="1">
      <alignment horizontal="center" vertical="center" wrapText="1"/>
    </xf>
    <xf numFmtId="0" fontId="16" fillId="0" borderId="0" xfId="0" applyFont="1" applyFill="1" applyBorder="1" applyAlignment="1">
      <alignment vertical="center" wrapText="1"/>
    </xf>
    <xf numFmtId="0" fontId="20" fillId="0" borderId="0" xfId="0" applyFont="1" applyFill="1" applyBorder="1" applyAlignment="1">
      <alignment vertical="center" wrapText="1"/>
    </xf>
    <xf numFmtId="0" fontId="22" fillId="0" borderId="0" xfId="10" applyFont="1" applyFill="1" applyBorder="1" applyAlignment="1" applyProtection="1">
      <alignment vertical="center"/>
    </xf>
    <xf numFmtId="0" fontId="16" fillId="0" borderId="0" xfId="0" applyFont="1" applyFill="1" applyBorder="1" applyAlignment="1">
      <alignment vertical="center"/>
    </xf>
    <xf numFmtId="0" fontId="20" fillId="0" borderId="0" xfId="0" applyFont="1" applyFill="1" applyBorder="1" applyAlignment="1">
      <alignment vertical="center"/>
    </xf>
    <xf numFmtId="0" fontId="15" fillId="0" borderId="0" xfId="0" applyFont="1" applyFill="1" applyBorder="1" applyAlignment="1">
      <alignment horizontal="left" vertical="center" wrapText="1"/>
    </xf>
    <xf numFmtId="0" fontId="15" fillId="0" borderId="0" xfId="0" applyFont="1" applyFill="1" applyBorder="1" applyAlignment="1" applyProtection="1">
      <alignment horizontal="left" vertical="center" wrapText="1"/>
      <protection locked="0"/>
    </xf>
    <xf numFmtId="0" fontId="19" fillId="0" borderId="0" xfId="12" applyFont="1" applyFill="1" applyBorder="1" applyAlignment="1">
      <alignment vertical="center" wrapText="1"/>
    </xf>
    <xf numFmtId="0" fontId="22" fillId="0" borderId="0" xfId="12" applyFont="1" applyFill="1" applyBorder="1"/>
    <xf numFmtId="0" fontId="19" fillId="0" borderId="0" xfId="12" applyFont="1" applyFill="1" applyBorder="1" applyAlignment="1" applyProtection="1">
      <alignment vertical="center" wrapText="1"/>
      <protection locked="0"/>
    </xf>
    <xf numFmtId="164" fontId="22" fillId="0" borderId="0" xfId="12" applyNumberFormat="1" applyFont="1" applyFill="1" applyBorder="1" applyAlignment="1"/>
    <xf numFmtId="2" fontId="22" fillId="0" borderId="0" xfId="12" applyNumberFormat="1" applyFont="1" applyFill="1" applyBorder="1" applyAlignment="1"/>
    <xf numFmtId="165" fontId="22" fillId="0" borderId="0" xfId="12" applyNumberFormat="1" applyFont="1" applyFill="1" applyBorder="1" applyAlignment="1"/>
    <xf numFmtId="0" fontId="18" fillId="0" borderId="0" xfId="12" applyFont="1" applyFill="1" applyBorder="1" applyAlignment="1">
      <alignment wrapText="1"/>
    </xf>
    <xf numFmtId="0" fontId="19" fillId="0" borderId="0" xfId="0" applyFont="1" applyFill="1" applyBorder="1" applyAlignment="1">
      <alignment vertical="center" wrapText="1"/>
    </xf>
    <xf numFmtId="0" fontId="20" fillId="0" borderId="0" xfId="0" applyFont="1" applyFill="1" applyBorder="1" applyAlignment="1" applyProtection="1">
      <alignment vertical="center" wrapText="1"/>
      <protection locked="0"/>
    </xf>
    <xf numFmtId="0" fontId="18" fillId="0" borderId="0" xfId="0" applyFont="1" applyFill="1" applyBorder="1" applyAlignment="1">
      <alignment wrapText="1"/>
    </xf>
    <xf numFmtId="0" fontId="20" fillId="0" borderId="0" xfId="0" applyFont="1" applyFill="1" applyBorder="1" applyAlignment="1" applyProtection="1">
      <alignment vertical="top" wrapText="1"/>
      <protection locked="0"/>
    </xf>
    <xf numFmtId="0" fontId="25" fillId="0" borderId="0" xfId="9" applyFont="1" applyFill="1" applyBorder="1" applyAlignment="1" applyProtection="1">
      <alignment vertical="center" wrapText="1"/>
    </xf>
    <xf numFmtId="0" fontId="26" fillId="0" borderId="0" xfId="9" applyFont="1" applyFill="1" applyBorder="1" applyAlignment="1" applyProtection="1">
      <alignment vertical="center" wrapText="1"/>
    </xf>
    <xf numFmtId="0" fontId="18" fillId="0" borderId="0" xfId="0" applyFont="1" applyFill="1" applyBorder="1" applyAlignment="1">
      <alignment vertical="center" wrapText="1"/>
    </xf>
    <xf numFmtId="0" fontId="22" fillId="0" borderId="0" xfId="12" applyFill="1" applyBorder="1" applyAlignment="1"/>
    <xf numFmtId="1" fontId="22" fillId="0" borderId="30" xfId="0" applyNumberFormat="1" applyFont="1" applyFill="1" applyBorder="1" applyAlignment="1">
      <alignment vertical="center"/>
    </xf>
    <xf numFmtId="0" fontId="16" fillId="0" borderId="0" xfId="0" applyFont="1" applyFill="1" applyAlignment="1">
      <alignment vertical="center"/>
    </xf>
    <xf numFmtId="0" fontId="16" fillId="0" borderId="0" xfId="0" applyFont="1" applyFill="1" applyAlignment="1">
      <alignment vertical="center" wrapText="1"/>
    </xf>
    <xf numFmtId="0" fontId="22" fillId="0" borderId="30" xfId="0" applyFont="1" applyFill="1" applyBorder="1" applyAlignment="1">
      <alignment vertical="center" wrapText="1"/>
    </xf>
    <xf numFmtId="0" fontId="33" fillId="0" borderId="0" xfId="0" applyFont="1" applyAlignment="1">
      <alignment horizontal="right"/>
    </xf>
    <xf numFmtId="0" fontId="66" fillId="0" borderId="0" xfId="0" applyFont="1"/>
    <xf numFmtId="3" fontId="22" fillId="0" borderId="0" xfId="0" applyNumberFormat="1" applyFont="1" applyFill="1" applyAlignment="1" applyProtection="1">
      <alignment horizontal="right"/>
      <protection locked="0"/>
    </xf>
    <xf numFmtId="168" fontId="33" fillId="0" borderId="0" xfId="3" applyNumberFormat="1" applyFont="1"/>
    <xf numFmtId="168" fontId="33" fillId="11" borderId="0" xfId="0" applyNumberFormat="1" applyFont="1" applyFill="1" applyAlignment="1" applyProtection="1">
      <alignment horizontal="right"/>
      <protection locked="0"/>
    </xf>
    <xf numFmtId="0" fontId="68" fillId="0" borderId="0" xfId="0" applyFont="1"/>
    <xf numFmtId="0" fontId="41" fillId="11" borderId="0" xfId="0" applyFont="1" applyFill="1" applyAlignment="1">
      <alignment horizontal="center"/>
    </xf>
    <xf numFmtId="49" fontId="33" fillId="11" borderId="0" xfId="0" applyNumberFormat="1" applyFont="1" applyFill="1" applyAlignment="1">
      <alignment horizontal="right"/>
    </xf>
    <xf numFmtId="166" fontId="33" fillId="11" borderId="0" xfId="0" applyNumberFormat="1" applyFont="1" applyFill="1"/>
    <xf numFmtId="0" fontId="69" fillId="0" borderId="0" xfId="0" applyFont="1" applyBorder="1"/>
    <xf numFmtId="0" fontId="41" fillId="11" borderId="0" xfId="0" applyFont="1" applyFill="1" applyAlignment="1">
      <alignment horizontal="right"/>
    </xf>
    <xf numFmtId="0" fontId="69" fillId="0" borderId="0" xfId="0" applyFont="1"/>
    <xf numFmtId="164" fontId="22" fillId="9" borderId="0" xfId="0" applyNumberFormat="1" applyFont="1" applyFill="1"/>
    <xf numFmtId="3" fontId="18" fillId="9" borderId="0" xfId="0" applyNumberFormat="1" applyFont="1" applyFill="1"/>
    <xf numFmtId="164" fontId="22" fillId="14" borderId="0" xfId="0" applyNumberFormat="1" applyFont="1" applyFill="1"/>
    <xf numFmtId="3" fontId="18" fillId="14" borderId="0" xfId="0" applyNumberFormat="1" applyFont="1" applyFill="1"/>
    <xf numFmtId="164" fontId="22" fillId="15" borderId="0" xfId="0" applyNumberFormat="1" applyFont="1" applyFill="1"/>
    <xf numFmtId="3" fontId="18" fillId="15" borderId="0" xfId="0" applyNumberFormat="1" applyFont="1" applyFill="1"/>
    <xf numFmtId="0" fontId="0" fillId="0" borderId="0" xfId="0"/>
    <xf numFmtId="0" fontId="44" fillId="0" borderId="0" xfId="0" applyFont="1"/>
    <xf numFmtId="0" fontId="55" fillId="0" borderId="0" xfId="0" applyFont="1" applyAlignment="1">
      <alignment vertical="center"/>
    </xf>
    <xf numFmtId="0" fontId="0" fillId="0" borderId="0" xfId="0" applyAlignment="1">
      <alignment vertical="center"/>
    </xf>
    <xf numFmtId="0" fontId="70" fillId="0" borderId="0" xfId="0" applyFont="1"/>
    <xf numFmtId="0" fontId="71" fillId="0" borderId="0" xfId="0" applyFont="1"/>
    <xf numFmtId="166" fontId="33" fillId="0" borderId="1" xfId="0" applyNumberFormat="1" applyFont="1" applyBorder="1"/>
    <xf numFmtId="166" fontId="33" fillId="0" borderId="0" xfId="0" applyNumberFormat="1" applyFont="1" applyBorder="1"/>
    <xf numFmtId="0" fontId="41" fillId="0" borderId="64" xfId="0" applyFont="1" applyBorder="1"/>
    <xf numFmtId="0" fontId="37" fillId="18" borderId="64" xfId="0" applyFont="1" applyFill="1" applyBorder="1"/>
    <xf numFmtId="0" fontId="41" fillId="0" borderId="64" xfId="0" applyFont="1" applyFill="1" applyBorder="1"/>
    <xf numFmtId="0" fontId="33" fillId="0" borderId="64" xfId="0" applyFont="1" applyBorder="1"/>
    <xf numFmtId="0" fontId="34" fillId="19" borderId="64" xfId="0" applyFont="1" applyFill="1" applyBorder="1"/>
    <xf numFmtId="0" fontId="34" fillId="19" borderId="54" xfId="0" applyFont="1" applyFill="1" applyBorder="1"/>
    <xf numFmtId="0" fontId="0" fillId="0" borderId="0" xfId="0"/>
    <xf numFmtId="0" fontId="0" fillId="0" borderId="0" xfId="0"/>
    <xf numFmtId="0" fontId="18" fillId="0" borderId="2" xfId="5" applyFont="1" applyFill="1" applyBorder="1" applyAlignment="1">
      <alignment vertical="top"/>
    </xf>
    <xf numFmtId="3" fontId="33" fillId="0" borderId="2" xfId="0" applyNumberFormat="1" applyFont="1" applyBorder="1"/>
    <xf numFmtId="4" fontId="33" fillId="0" borderId="2" xfId="0" applyNumberFormat="1" applyFont="1" applyBorder="1" applyAlignment="1">
      <alignment horizontal="right"/>
    </xf>
    <xf numFmtId="166" fontId="22" fillId="0" borderId="2" xfId="5" applyNumberFormat="1" applyFont="1" applyFill="1" applyBorder="1"/>
    <xf numFmtId="0" fontId="33" fillId="0" borderId="2" xfId="0" applyFont="1" applyBorder="1"/>
    <xf numFmtId="0" fontId="34" fillId="0" borderId="2" xfId="0" applyFont="1" applyBorder="1" applyAlignment="1">
      <alignment vertical="top"/>
    </xf>
    <xf numFmtId="0" fontId="34" fillId="0" borderId="2" xfId="0" applyFont="1" applyBorder="1"/>
    <xf numFmtId="3" fontId="33" fillId="4" borderId="2" xfId="0" applyNumberFormat="1" applyFont="1" applyFill="1" applyBorder="1"/>
    <xf numFmtId="0" fontId="33" fillId="0" borderId="2" xfId="0" applyFont="1" applyBorder="1" applyAlignment="1">
      <alignment horizontal="right"/>
    </xf>
    <xf numFmtId="3" fontId="22" fillId="0" borderId="2" xfId="5" applyNumberFormat="1" applyFont="1" applyFill="1" applyBorder="1"/>
    <xf numFmtId="3" fontId="33" fillId="0" borderId="2" xfId="0" applyNumberFormat="1" applyFont="1" applyBorder="1" applyAlignment="1">
      <alignment horizontal="right"/>
    </xf>
    <xf numFmtId="0" fontId="34" fillId="0" borderId="2" xfId="0" applyFont="1" applyBorder="1" applyAlignment="1">
      <alignment horizontal="center"/>
    </xf>
    <xf numFmtId="0" fontId="34" fillId="0" borderId="2" xfId="0" applyFont="1" applyBorder="1" applyAlignment="1">
      <alignment horizontal="right"/>
    </xf>
    <xf numFmtId="0" fontId="57" fillId="0" borderId="2" xfId="0" applyFont="1" applyBorder="1"/>
    <xf numFmtId="0" fontId="34" fillId="0" borderId="2" xfId="0" applyFont="1" applyFill="1" applyBorder="1" applyAlignment="1">
      <alignment horizontal="right"/>
    </xf>
    <xf numFmtId="0" fontId="37" fillId="19" borderId="1" xfId="0" applyFont="1" applyFill="1" applyBorder="1" applyAlignment="1">
      <alignment horizontal="right" vertical="center" wrapText="1"/>
    </xf>
    <xf numFmtId="0" fontId="37" fillId="19" borderId="0" xfId="0" applyFont="1" applyFill="1" applyBorder="1" applyAlignment="1">
      <alignment horizontal="right" vertical="center" wrapText="1"/>
    </xf>
    <xf numFmtId="0" fontId="37" fillId="19" borderId="3" xfId="0" applyFont="1" applyFill="1" applyBorder="1" applyAlignment="1">
      <alignment horizontal="right" vertical="center" wrapText="1"/>
    </xf>
    <xf numFmtId="3" fontId="33" fillId="0" borderId="1" xfId="0" applyNumberFormat="1" applyFont="1" applyBorder="1"/>
    <xf numFmtId="166" fontId="33" fillId="0" borderId="53" xfId="0" applyNumberFormat="1" applyFont="1" applyBorder="1"/>
    <xf numFmtId="166" fontId="33" fillId="0" borderId="2" xfId="0" applyNumberFormat="1" applyFont="1" applyBorder="1"/>
    <xf numFmtId="3" fontId="33" fillId="0" borderId="4" xfId="0" applyNumberFormat="1" applyFont="1" applyBorder="1"/>
    <xf numFmtId="0" fontId="33" fillId="11" borderId="1" xfId="0" applyFont="1" applyFill="1" applyBorder="1"/>
    <xf numFmtId="0" fontId="0" fillId="11" borderId="0" xfId="0" applyFill="1" applyBorder="1"/>
    <xf numFmtId="0" fontId="0" fillId="11" borderId="3" xfId="0" applyFill="1" applyBorder="1"/>
    <xf numFmtId="0" fontId="33" fillId="11" borderId="0" xfId="0" applyFont="1" applyFill="1" applyBorder="1"/>
    <xf numFmtId="0" fontId="33" fillId="11" borderId="53" xfId="0" applyFont="1" applyFill="1" applyBorder="1"/>
    <xf numFmtId="0" fontId="33" fillId="11" borderId="2" xfId="0" applyFont="1" applyFill="1" applyBorder="1"/>
    <xf numFmtId="0" fontId="0" fillId="11" borderId="4" xfId="0" applyFill="1" applyBorder="1"/>
    <xf numFmtId="1" fontId="0" fillId="0" borderId="18" xfId="0" applyNumberFormat="1" applyBorder="1"/>
    <xf numFmtId="1" fontId="0" fillId="0" borderId="19" xfId="0" applyNumberFormat="1" applyBorder="1"/>
    <xf numFmtId="1" fontId="0" fillId="0" borderId="22" xfId="0" applyNumberFormat="1" applyBorder="1"/>
    <xf numFmtId="0" fontId="37" fillId="19" borderId="18" xfId="0" applyFont="1" applyFill="1" applyBorder="1" applyAlignment="1">
      <alignment horizontal="right" vertical="center" wrapText="1"/>
    </xf>
    <xf numFmtId="0" fontId="37" fillId="19" borderId="19" xfId="0" applyFont="1" applyFill="1" applyBorder="1" applyAlignment="1">
      <alignment horizontal="right" vertical="center" wrapText="1"/>
    </xf>
    <xf numFmtId="0" fontId="37" fillId="19" borderId="22" xfId="0" applyFont="1" applyFill="1" applyBorder="1" applyAlignment="1">
      <alignment horizontal="right" vertical="center" wrapText="1"/>
    </xf>
    <xf numFmtId="0" fontId="33" fillId="0" borderId="0" xfId="0" applyFont="1" applyAlignment="1">
      <alignment horizontal="center"/>
    </xf>
    <xf numFmtId="0" fontId="73" fillId="31" borderId="47" xfId="0" applyFont="1" applyFill="1" applyBorder="1" applyAlignment="1">
      <alignment vertical="center"/>
    </xf>
    <xf numFmtId="0" fontId="73" fillId="31" borderId="48" xfId="0" applyFont="1" applyFill="1" applyBorder="1" applyAlignment="1">
      <alignment vertical="center"/>
    </xf>
    <xf numFmtId="0" fontId="73" fillId="31" borderId="49" xfId="0" applyFont="1" applyFill="1" applyBorder="1" applyAlignment="1">
      <alignment vertical="center"/>
    </xf>
    <xf numFmtId="0" fontId="73" fillId="31" borderId="11" xfId="0" applyFont="1" applyFill="1" applyBorder="1" applyAlignment="1">
      <alignment vertical="center"/>
    </xf>
    <xf numFmtId="0" fontId="73" fillId="31" borderId="51" xfId="0" applyFont="1" applyFill="1" applyBorder="1" applyAlignment="1">
      <alignment vertical="center"/>
    </xf>
    <xf numFmtId="0" fontId="73" fillId="31" borderId="65" xfId="0" applyFont="1" applyFill="1" applyBorder="1" applyAlignment="1">
      <alignment vertical="center"/>
    </xf>
    <xf numFmtId="0" fontId="73" fillId="31" borderId="26" xfId="0" applyFont="1" applyFill="1" applyBorder="1" applyAlignment="1">
      <alignment vertical="center"/>
    </xf>
    <xf numFmtId="0" fontId="73" fillId="31" borderId="66" xfId="0" applyFont="1" applyFill="1" applyBorder="1" applyAlignment="1">
      <alignment vertical="center"/>
    </xf>
    <xf numFmtId="0" fontId="0" fillId="0" borderId="9" xfId="0" applyBorder="1" applyAlignment="1">
      <alignment vertical="center"/>
    </xf>
    <xf numFmtId="0" fontId="0" fillId="2" borderId="7" xfId="0" applyFill="1" applyBorder="1" applyAlignment="1">
      <alignment vertical="center"/>
    </xf>
    <xf numFmtId="0" fontId="0" fillId="2" borderId="0" xfId="0" applyFill="1" applyAlignment="1">
      <alignment vertical="center"/>
    </xf>
    <xf numFmtId="0" fontId="0" fillId="0" borderId="10" xfId="0" applyBorder="1" applyAlignment="1">
      <alignment vertical="center"/>
    </xf>
    <xf numFmtId="0" fontId="0" fillId="32" borderId="0" xfId="0" applyFill="1" applyAlignment="1">
      <alignment vertical="center"/>
    </xf>
    <xf numFmtId="2" fontId="0" fillId="32" borderId="0" xfId="0" applyNumberFormat="1" applyFill="1" applyAlignment="1">
      <alignment vertical="center"/>
    </xf>
    <xf numFmtId="2" fontId="55" fillId="32" borderId="0" xfId="0" applyNumberFormat="1" applyFont="1" applyFill="1" applyAlignment="1">
      <alignment vertical="center"/>
    </xf>
    <xf numFmtId="0" fontId="0" fillId="2" borderId="9" xfId="0" applyFill="1" applyBorder="1" applyAlignment="1">
      <alignment vertical="center"/>
    </xf>
    <xf numFmtId="2" fontId="0" fillId="2" borderId="0" xfId="0" applyNumberFormat="1" applyFill="1" applyAlignment="1">
      <alignment vertical="center"/>
    </xf>
    <xf numFmtId="0" fontId="55" fillId="0" borderId="9" xfId="0" applyFont="1" applyBorder="1" applyAlignment="1">
      <alignment vertical="center"/>
    </xf>
    <xf numFmtId="0" fontId="0" fillId="32" borderId="9" xfId="0" applyFill="1" applyBorder="1" applyAlignment="1">
      <alignment vertical="center"/>
    </xf>
    <xf numFmtId="2" fontId="74" fillId="32" borderId="0" xfId="0" applyNumberFormat="1" applyFont="1" applyFill="1" applyAlignment="1">
      <alignment vertical="center"/>
    </xf>
    <xf numFmtId="0" fontId="55" fillId="2" borderId="11" xfId="0" applyFont="1" applyFill="1" applyBorder="1" applyAlignment="1">
      <alignment vertical="center"/>
    </xf>
    <xf numFmtId="2" fontId="75" fillId="2" borderId="26" xfId="0" applyNumberFormat="1" applyFont="1" applyFill="1" applyBorder="1" applyAlignment="1">
      <alignment vertical="center"/>
    </xf>
    <xf numFmtId="2" fontId="75" fillId="2" borderId="12" xfId="0" applyNumberFormat="1" applyFont="1" applyFill="1" applyBorder="1" applyAlignment="1">
      <alignment vertical="center"/>
    </xf>
    <xf numFmtId="2" fontId="74" fillId="0" borderId="0" xfId="0" applyNumberFormat="1" applyFont="1" applyAlignment="1">
      <alignment vertical="center"/>
    </xf>
    <xf numFmtId="0" fontId="72" fillId="0" borderId="0" xfId="0" applyFont="1" applyFill="1" applyAlignment="1">
      <alignment vertical="center"/>
    </xf>
    <xf numFmtId="0" fontId="34" fillId="0" borderId="19" xfId="0" applyFont="1" applyBorder="1"/>
    <xf numFmtId="0" fontId="34" fillId="0" borderId="19" xfId="0" applyFont="1" applyBorder="1" applyAlignment="1">
      <alignment horizontal="center"/>
    </xf>
    <xf numFmtId="0" fontId="34" fillId="0" borderId="19" xfId="0" applyFont="1" applyBorder="1" applyAlignment="1">
      <alignment horizontal="right"/>
    </xf>
    <xf numFmtId="0" fontId="33" fillId="0" borderId="19" xfId="0" applyFont="1" applyBorder="1"/>
    <xf numFmtId="0" fontId="57" fillId="0" borderId="19" xfId="0" applyFont="1" applyBorder="1"/>
    <xf numFmtId="0" fontId="58" fillId="0" borderId="0" xfId="0" applyFont="1" applyAlignment="1">
      <alignment vertical="center"/>
    </xf>
    <xf numFmtId="0" fontId="33" fillId="0" borderId="0" xfId="0" applyFont="1" applyAlignment="1">
      <alignment vertical="center"/>
    </xf>
    <xf numFmtId="0" fontId="34" fillId="0" borderId="0" xfId="0" applyFont="1" applyAlignment="1">
      <alignment vertical="center"/>
    </xf>
    <xf numFmtId="0" fontId="76" fillId="0" borderId="0" xfId="0" applyFont="1"/>
    <xf numFmtId="3" fontId="33" fillId="0" borderId="1" xfId="0" applyNumberFormat="1" applyFont="1" applyBorder="1" applyAlignment="1">
      <alignment vertical="center"/>
    </xf>
    <xf numFmtId="3" fontId="33" fillId="0" borderId="0" xfId="0" applyNumberFormat="1" applyFont="1" applyBorder="1" applyAlignment="1">
      <alignment vertical="center"/>
    </xf>
    <xf numFmtId="3" fontId="33" fillId="0" borderId="3" xfId="0" applyNumberFormat="1" applyFont="1" applyBorder="1" applyAlignment="1">
      <alignment vertical="center"/>
    </xf>
    <xf numFmtId="3" fontId="33" fillId="0" borderId="1" xfId="0" applyNumberFormat="1" applyFont="1" applyFill="1" applyBorder="1" applyAlignment="1">
      <alignment vertical="center"/>
    </xf>
    <xf numFmtId="3" fontId="33" fillId="0" borderId="0" xfId="0" applyNumberFormat="1" applyFont="1" applyFill="1" applyBorder="1" applyAlignment="1">
      <alignment vertical="center"/>
    </xf>
    <xf numFmtId="3" fontId="33" fillId="11" borderId="3" xfId="0" applyNumberFormat="1" applyFont="1" applyFill="1" applyBorder="1" applyAlignment="1">
      <alignment vertical="center"/>
    </xf>
    <xf numFmtId="3" fontId="33" fillId="11" borderId="1" xfId="0" applyNumberFormat="1" applyFont="1" applyFill="1" applyBorder="1" applyAlignment="1">
      <alignment vertical="center"/>
    </xf>
    <xf numFmtId="3" fontId="33" fillId="11" borderId="0" xfId="0" applyNumberFormat="1" applyFont="1" applyFill="1" applyBorder="1" applyAlignment="1">
      <alignment vertical="center"/>
    </xf>
    <xf numFmtId="3" fontId="37" fillId="18" borderId="1" xfId="0" applyNumberFormat="1" applyFont="1" applyFill="1" applyBorder="1" applyAlignment="1">
      <alignment vertical="center"/>
    </xf>
    <xf numFmtId="3" fontId="37" fillId="18" borderId="0" xfId="0" applyNumberFormat="1" applyFont="1" applyFill="1" applyBorder="1" applyAlignment="1">
      <alignment vertical="center"/>
    </xf>
    <xf numFmtId="3" fontId="37" fillId="18" borderId="3" xfId="0" applyNumberFormat="1" applyFont="1" applyFill="1" applyBorder="1" applyAlignment="1">
      <alignment vertical="center"/>
    </xf>
    <xf numFmtId="3" fontId="33" fillId="0" borderId="3" xfId="0" applyNumberFormat="1" applyFont="1" applyFill="1" applyBorder="1" applyAlignment="1">
      <alignment vertical="center"/>
    </xf>
    <xf numFmtId="3" fontId="34" fillId="19" borderId="0" xfId="0" applyNumberFormat="1" applyFont="1" applyFill="1" applyBorder="1" applyAlignment="1">
      <alignment vertical="center"/>
    </xf>
    <xf numFmtId="3" fontId="34" fillId="19" borderId="3" xfId="0" applyNumberFormat="1" applyFont="1" applyFill="1" applyBorder="1" applyAlignment="1">
      <alignment vertical="center"/>
    </xf>
    <xf numFmtId="3" fontId="34" fillId="19" borderId="53" xfId="0" applyNumberFormat="1" applyFont="1" applyFill="1" applyBorder="1" applyAlignment="1">
      <alignment vertical="center"/>
    </xf>
    <xf numFmtId="3" fontId="34" fillId="19" borderId="2" xfId="0" applyNumberFormat="1" applyFont="1" applyFill="1" applyBorder="1" applyAlignment="1">
      <alignment vertical="center"/>
    </xf>
    <xf numFmtId="3" fontId="34" fillId="19" borderId="4" xfId="0" applyNumberFormat="1" applyFont="1" applyFill="1" applyBorder="1" applyAlignment="1">
      <alignment horizontal="right" vertical="center"/>
    </xf>
    <xf numFmtId="0" fontId="33" fillId="0" borderId="0" xfId="0" applyFont="1" applyBorder="1" applyAlignment="1">
      <alignment vertical="center"/>
    </xf>
    <xf numFmtId="0" fontId="33" fillId="0" borderId="3" xfId="0" applyFont="1" applyBorder="1" applyAlignment="1">
      <alignment vertical="center"/>
    </xf>
    <xf numFmtId="2" fontId="34" fillId="19" borderId="2" xfId="0" applyNumberFormat="1" applyFont="1" applyFill="1" applyBorder="1" applyAlignment="1">
      <alignment horizontal="right" vertical="center"/>
    </xf>
    <xf numFmtId="2" fontId="34" fillId="19" borderId="4" xfId="0" applyNumberFormat="1" applyFont="1" applyFill="1" applyBorder="1" applyAlignment="1">
      <alignment horizontal="right" vertical="center"/>
    </xf>
    <xf numFmtId="0" fontId="33" fillId="0" borderId="63" xfId="0" applyFont="1" applyBorder="1"/>
    <xf numFmtId="0" fontId="33" fillId="21" borderId="63" xfId="0" applyFont="1" applyFill="1" applyBorder="1"/>
    <xf numFmtId="3" fontId="33" fillId="21" borderId="31" xfId="0" applyNumberFormat="1" applyFont="1" applyFill="1" applyBorder="1" applyAlignment="1">
      <alignment vertical="center"/>
    </xf>
    <xf numFmtId="3" fontId="33" fillId="21" borderId="35" xfId="0" applyNumberFormat="1" applyFont="1" applyFill="1" applyBorder="1" applyAlignment="1">
      <alignment vertical="center"/>
    </xf>
    <xf numFmtId="0" fontId="33" fillId="21" borderId="54" xfId="0" applyFont="1" applyFill="1" applyBorder="1"/>
    <xf numFmtId="3" fontId="33" fillId="21" borderId="2" xfId="0" applyNumberFormat="1" applyFont="1" applyFill="1" applyBorder="1" applyAlignment="1">
      <alignment vertical="center"/>
    </xf>
    <xf numFmtId="3" fontId="33" fillId="21" borderId="4" xfId="0" applyNumberFormat="1" applyFont="1" applyFill="1" applyBorder="1" applyAlignment="1">
      <alignment vertical="center"/>
    </xf>
    <xf numFmtId="168" fontId="34" fillId="0" borderId="0" xfId="0" applyNumberFormat="1" applyFont="1"/>
    <xf numFmtId="168" fontId="34" fillId="0" borderId="0" xfId="0" applyNumberFormat="1" applyFont="1" applyFill="1"/>
    <xf numFmtId="0" fontId="33" fillId="0" borderId="2" xfId="0" applyFont="1" applyFill="1" applyBorder="1"/>
    <xf numFmtId="168" fontId="33" fillId="11" borderId="0" xfId="0" applyNumberFormat="1" applyFont="1" applyFill="1"/>
    <xf numFmtId="168" fontId="33" fillId="0" borderId="2" xfId="0" applyNumberFormat="1" applyFont="1" applyBorder="1"/>
    <xf numFmtId="168" fontId="33" fillId="11" borderId="2" xfId="0" applyNumberFormat="1" applyFont="1" applyFill="1" applyBorder="1"/>
    <xf numFmtId="168" fontId="33" fillId="0" borderId="2" xfId="0" applyNumberFormat="1" applyFont="1" applyFill="1" applyBorder="1"/>
    <xf numFmtId="4" fontId="34" fillId="0" borderId="0" xfId="0" applyNumberFormat="1" applyFont="1"/>
    <xf numFmtId="4" fontId="33" fillId="0" borderId="2" xfId="0" applyNumberFormat="1" applyFont="1" applyBorder="1"/>
    <xf numFmtId="164" fontId="33" fillId="0" borderId="2" xfId="0" applyNumberFormat="1" applyFont="1" applyBorder="1"/>
    <xf numFmtId="164" fontId="0" fillId="0" borderId="2" xfId="0" applyNumberFormat="1" applyFont="1" applyFill="1" applyBorder="1"/>
    <xf numFmtId="0" fontId="34" fillId="19" borderId="63" xfId="0" applyFont="1" applyFill="1" applyBorder="1"/>
    <xf numFmtId="0" fontId="34" fillId="19" borderId="19" xfId="0" applyFont="1" applyFill="1" applyBorder="1" applyAlignment="1">
      <alignment horizontal="center" vertical="center" wrapText="1"/>
    </xf>
    <xf numFmtId="0" fontId="34" fillId="19" borderId="22" xfId="0" applyFont="1" applyFill="1" applyBorder="1" applyAlignment="1">
      <alignment horizontal="center" vertical="center" wrapText="1"/>
    </xf>
    <xf numFmtId="0" fontId="31" fillId="30" borderId="30" xfId="0" applyFont="1" applyFill="1" applyBorder="1" applyAlignment="1">
      <alignment horizontal="left" vertical="center"/>
    </xf>
    <xf numFmtId="0" fontId="37" fillId="19" borderId="18" xfId="0" applyFont="1" applyFill="1" applyBorder="1" applyAlignment="1">
      <alignment horizontal="center" vertical="center" wrapText="1"/>
    </xf>
    <xf numFmtId="0" fontId="37" fillId="19" borderId="19" xfId="0" applyFont="1" applyFill="1" applyBorder="1" applyAlignment="1">
      <alignment horizontal="center" vertical="center" wrapText="1"/>
    </xf>
    <xf numFmtId="0" fontId="37" fillId="19" borderId="22" xfId="0" applyFont="1" applyFill="1" applyBorder="1" applyAlignment="1">
      <alignment horizontal="center" vertical="center" wrapText="1"/>
    </xf>
    <xf numFmtId="3" fontId="37" fillId="19" borderId="18" xfId="0" applyNumberFormat="1" applyFont="1" applyFill="1" applyBorder="1" applyAlignment="1">
      <alignment horizontal="center" vertical="center" wrapText="1"/>
    </xf>
    <xf numFmtId="3" fontId="37" fillId="19" borderId="19" xfId="0" applyNumberFormat="1" applyFont="1" applyFill="1" applyBorder="1" applyAlignment="1">
      <alignment horizontal="center" vertical="center" wrapText="1"/>
    </xf>
    <xf numFmtId="3" fontId="37" fillId="19" borderId="22" xfId="0" applyNumberFormat="1" applyFont="1" applyFill="1" applyBorder="1" applyAlignment="1">
      <alignment horizontal="center" vertical="center" wrapText="1"/>
    </xf>
    <xf numFmtId="0" fontId="41" fillId="21" borderId="54" xfId="0" applyFont="1" applyFill="1" applyBorder="1"/>
    <xf numFmtId="1" fontId="33" fillId="21" borderId="53" xfId="0" applyNumberFormat="1" applyFont="1" applyFill="1" applyBorder="1" applyAlignment="1">
      <alignment vertical="center"/>
    </xf>
    <xf numFmtId="1" fontId="33" fillId="21" borderId="2" xfId="0" applyNumberFormat="1" applyFont="1" applyFill="1" applyBorder="1" applyAlignment="1">
      <alignment vertical="center"/>
    </xf>
    <xf numFmtId="1" fontId="33" fillId="21" borderId="4" xfId="0" applyNumberFormat="1" applyFont="1" applyFill="1" applyBorder="1" applyAlignment="1">
      <alignment vertical="center"/>
    </xf>
    <xf numFmtId="166" fontId="33" fillId="21" borderId="53" xfId="0" applyNumberFormat="1" applyFont="1" applyFill="1" applyBorder="1" applyAlignment="1">
      <alignment vertical="center"/>
    </xf>
    <xf numFmtId="166" fontId="33" fillId="21" borderId="2" xfId="0" applyNumberFormat="1" applyFont="1" applyFill="1" applyBorder="1" applyAlignment="1">
      <alignment vertical="center"/>
    </xf>
    <xf numFmtId="166" fontId="33" fillId="21" borderId="4" xfId="0" applyNumberFormat="1" applyFont="1" applyFill="1" applyBorder="1" applyAlignment="1">
      <alignment vertical="center"/>
    </xf>
    <xf numFmtId="3" fontId="34" fillId="19" borderId="36" xfId="0" applyNumberFormat="1" applyFont="1" applyFill="1" applyBorder="1" applyAlignment="1">
      <alignment vertical="center"/>
    </xf>
    <xf numFmtId="3" fontId="34" fillId="19" borderId="31" xfId="0" applyNumberFormat="1" applyFont="1" applyFill="1" applyBorder="1" applyAlignment="1">
      <alignment vertical="center"/>
    </xf>
    <xf numFmtId="3" fontId="34" fillId="19" borderId="35" xfId="0" applyNumberFormat="1" applyFont="1" applyFill="1" applyBorder="1" applyAlignment="1">
      <alignment vertical="center"/>
    </xf>
    <xf numFmtId="0" fontId="37" fillId="18" borderId="63" xfId="0" applyFont="1" applyFill="1" applyBorder="1"/>
    <xf numFmtId="3" fontId="33" fillId="18" borderId="36" xfId="0" applyNumberFormat="1" applyFont="1" applyFill="1" applyBorder="1" applyAlignment="1">
      <alignment vertical="center"/>
    </xf>
    <xf numFmtId="3" fontId="33" fillId="18" borderId="31" xfId="0" applyNumberFormat="1" applyFont="1" applyFill="1" applyBorder="1" applyAlignment="1">
      <alignment vertical="center"/>
    </xf>
    <xf numFmtId="3" fontId="33" fillId="18" borderId="35" xfId="0" applyNumberFormat="1" applyFont="1" applyFill="1" applyBorder="1" applyAlignment="1">
      <alignment vertical="center"/>
    </xf>
    <xf numFmtId="3" fontId="33" fillId="21" borderId="53" xfId="0" applyNumberFormat="1" applyFont="1" applyFill="1" applyBorder="1" applyAlignment="1">
      <alignment vertical="center"/>
    </xf>
    <xf numFmtId="0" fontId="41" fillId="0" borderId="63" xfId="0" applyFont="1" applyBorder="1"/>
    <xf numFmtId="3" fontId="33" fillId="0" borderId="36" xfId="0" applyNumberFormat="1" applyFont="1" applyBorder="1" applyAlignment="1">
      <alignment vertical="center"/>
    </xf>
    <xf numFmtId="3" fontId="33" fillId="0" borderId="31" xfId="0" applyNumberFormat="1" applyFont="1" applyBorder="1" applyAlignment="1">
      <alignment vertical="center"/>
    </xf>
    <xf numFmtId="3" fontId="33" fillId="0" borderId="35" xfId="0" applyNumberFormat="1" applyFont="1" applyBorder="1" applyAlignment="1">
      <alignment vertical="center"/>
    </xf>
    <xf numFmtId="3" fontId="33" fillId="0" borderId="36" xfId="0" applyNumberFormat="1" applyFont="1" applyFill="1" applyBorder="1" applyAlignment="1">
      <alignment vertical="center"/>
    </xf>
    <xf numFmtId="3" fontId="33" fillId="0" borderId="31" xfId="0" applyNumberFormat="1" applyFont="1" applyFill="1" applyBorder="1" applyAlignment="1">
      <alignment vertical="center"/>
    </xf>
    <xf numFmtId="3" fontId="33" fillId="11" borderId="35" xfId="0" applyNumberFormat="1" applyFont="1" applyFill="1" applyBorder="1" applyAlignment="1">
      <alignment vertical="center"/>
    </xf>
    <xf numFmtId="3" fontId="33" fillId="11" borderId="36" xfId="0" applyNumberFormat="1" applyFont="1" applyFill="1" applyBorder="1" applyAlignment="1">
      <alignment vertical="center"/>
    </xf>
    <xf numFmtId="3" fontId="33" fillId="11" borderId="31" xfId="0" applyNumberFormat="1" applyFont="1" applyFill="1" applyBorder="1" applyAlignment="1">
      <alignment vertical="center"/>
    </xf>
    <xf numFmtId="0" fontId="33" fillId="0" borderId="54" xfId="0" applyFont="1" applyBorder="1"/>
    <xf numFmtId="3" fontId="33" fillId="0" borderId="53" xfId="0" applyNumberFormat="1" applyFont="1" applyBorder="1" applyAlignment="1">
      <alignment vertical="center"/>
    </xf>
    <xf numFmtId="3" fontId="33" fillId="0" borderId="2" xfId="0" applyNumberFormat="1" applyFont="1" applyBorder="1" applyAlignment="1">
      <alignment vertical="center"/>
    </xf>
    <xf numFmtId="3" fontId="33" fillId="0" borderId="4" xfId="0" applyNumberFormat="1" applyFont="1" applyBorder="1" applyAlignment="1">
      <alignment vertical="center"/>
    </xf>
    <xf numFmtId="3" fontId="33" fillId="11" borderId="53" xfId="0" applyNumberFormat="1" applyFont="1" applyFill="1" applyBorder="1" applyAlignment="1">
      <alignment vertical="center"/>
    </xf>
    <xf numFmtId="3" fontId="33" fillId="11" borderId="2" xfId="0" applyNumberFormat="1" applyFont="1" applyFill="1" applyBorder="1" applyAlignment="1">
      <alignment vertical="center"/>
    </xf>
    <xf numFmtId="3" fontId="33" fillId="11" borderId="4" xfId="0" applyNumberFormat="1" applyFont="1" applyFill="1" applyBorder="1" applyAlignment="1">
      <alignment vertical="center"/>
    </xf>
    <xf numFmtId="3" fontId="33" fillId="11" borderId="0" xfId="0" applyNumberFormat="1" applyFont="1" applyFill="1" applyBorder="1" applyAlignment="1">
      <alignment horizontal="right"/>
    </xf>
    <xf numFmtId="177" fontId="33" fillId="0" borderId="0" xfId="0" applyNumberFormat="1" applyFont="1" applyAlignment="1">
      <alignment horizontal="right"/>
    </xf>
    <xf numFmtId="3" fontId="22" fillId="0" borderId="0" xfId="0" applyNumberFormat="1" applyFont="1" applyFill="1" applyBorder="1" applyAlignment="1">
      <alignment horizontal="right"/>
    </xf>
    <xf numFmtId="0" fontId="70" fillId="9" borderId="0" xfId="0" applyFont="1" applyFill="1"/>
    <xf numFmtId="0" fontId="0" fillId="0" borderId="2" xfId="0" applyBorder="1"/>
    <xf numFmtId="0" fontId="33" fillId="0" borderId="0" xfId="0" applyFont="1" applyAlignment="1">
      <alignment horizontal="right"/>
    </xf>
    <xf numFmtId="1" fontId="33" fillId="22" borderId="0" xfId="0" applyNumberFormat="1" applyFont="1" applyFill="1"/>
    <xf numFmtId="4" fontId="34" fillId="19" borderId="4" xfId="0" applyNumberFormat="1" applyFont="1" applyFill="1" applyBorder="1" applyAlignment="1">
      <alignment horizontal="right" vertical="center"/>
    </xf>
    <xf numFmtId="0" fontId="33" fillId="0" borderId="0" xfId="0" applyFont="1" applyAlignment="1">
      <alignment horizontal="right"/>
    </xf>
    <xf numFmtId="0" fontId="33" fillId="0" borderId="0" xfId="0" applyFont="1" applyAlignment="1">
      <alignment horizontal="center" vertical="center"/>
    </xf>
    <xf numFmtId="0" fontId="71" fillId="0" borderId="0" xfId="0" applyFont="1" applyBorder="1"/>
    <xf numFmtId="168" fontId="33" fillId="0" borderId="0" xfId="0" applyNumberFormat="1" applyFont="1" applyFill="1" applyBorder="1" applyAlignment="1">
      <alignment horizontal="right"/>
    </xf>
    <xf numFmtId="166" fontId="33" fillId="0" borderId="0" xfId="0" applyNumberFormat="1" applyFont="1" applyFill="1" applyBorder="1"/>
    <xf numFmtId="0" fontId="0" fillId="11" borderId="0" xfId="0" applyFill="1"/>
    <xf numFmtId="0" fontId="37" fillId="0" borderId="2" xfId="0" applyFont="1" applyBorder="1" applyAlignment="1">
      <alignment vertical="center"/>
    </xf>
    <xf numFmtId="0" fontId="0" fillId="0" borderId="0" xfId="0" applyFill="1"/>
    <xf numFmtId="177" fontId="33" fillId="0" borderId="0" xfId="0" applyNumberFormat="1" applyFont="1" applyAlignment="1">
      <alignment vertical="center"/>
    </xf>
    <xf numFmtId="3" fontId="33" fillId="0" borderId="2" xfId="0" applyNumberFormat="1" applyFont="1" applyFill="1" applyBorder="1"/>
    <xf numFmtId="9" fontId="34" fillId="0" borderId="0" xfId="0" applyNumberFormat="1" applyFont="1" applyFill="1" applyAlignment="1">
      <alignment horizontal="center" vertical="center"/>
    </xf>
    <xf numFmtId="164" fontId="22" fillId="0" borderId="0" xfId="0" applyNumberFormat="1" applyFont="1" applyBorder="1"/>
    <xf numFmtId="164" fontId="22" fillId="0" borderId="3" xfId="0" applyNumberFormat="1" applyFont="1" applyBorder="1"/>
    <xf numFmtId="164" fontId="22" fillId="0" borderId="2" xfId="0" applyNumberFormat="1" applyFont="1" applyBorder="1"/>
    <xf numFmtId="164" fontId="22" fillId="0" borderId="4" xfId="0" applyNumberFormat="1" applyFont="1" applyBorder="1"/>
    <xf numFmtId="169" fontId="22" fillId="0" borderId="1" xfId="0" applyNumberFormat="1" applyFont="1" applyBorder="1"/>
    <xf numFmtId="169" fontId="22" fillId="0" borderId="0" xfId="3" applyNumberFormat="1" applyFont="1" applyBorder="1" applyAlignment="1">
      <alignment vertical="center"/>
    </xf>
    <xf numFmtId="169" fontId="22" fillId="0" borderId="3" xfId="3" applyNumberFormat="1" applyFont="1" applyBorder="1" applyAlignment="1">
      <alignment vertical="center"/>
    </xf>
    <xf numFmtId="169" fontId="22" fillId="0" borderId="0" xfId="0" applyNumberFormat="1" applyFont="1" applyBorder="1"/>
    <xf numFmtId="169" fontId="22" fillId="0" borderId="53" xfId="0" applyNumberFormat="1" applyFont="1" applyBorder="1"/>
    <xf numFmtId="169" fontId="22" fillId="0" borderId="2" xfId="3" applyNumberFormat="1" applyFont="1" applyBorder="1" applyAlignment="1">
      <alignment vertical="center"/>
    </xf>
    <xf numFmtId="169" fontId="22" fillId="0" borderId="4" xfId="3" applyNumberFormat="1" applyFont="1" applyBorder="1" applyAlignment="1">
      <alignment vertical="center"/>
    </xf>
    <xf numFmtId="0" fontId="79" fillId="0" borderId="64" xfId="0" applyFont="1" applyBorder="1" applyAlignment="1">
      <alignment horizontal="center"/>
    </xf>
    <xf numFmtId="0" fontId="33" fillId="0" borderId="18" xfId="0" applyFont="1" applyBorder="1"/>
    <xf numFmtId="0" fontId="33" fillId="0" borderId="22" xfId="0" applyFont="1" applyBorder="1"/>
    <xf numFmtId="0" fontId="34" fillId="0" borderId="2" xfId="0" applyFont="1" applyFill="1" applyBorder="1"/>
    <xf numFmtId="0" fontId="34" fillId="0" borderId="4" xfId="0" applyFont="1" applyBorder="1" applyAlignment="1">
      <alignment horizontal="right" wrapText="1"/>
    </xf>
    <xf numFmtId="0" fontId="33" fillId="0" borderId="4" xfId="0" applyFont="1" applyBorder="1"/>
    <xf numFmtId="3" fontId="34" fillId="0" borderId="3" xfId="0" applyNumberFormat="1" applyFont="1" applyBorder="1"/>
    <xf numFmtId="0" fontId="34" fillId="0" borderId="4" xfId="0" applyFont="1" applyBorder="1"/>
    <xf numFmtId="0" fontId="33" fillId="0" borderId="4" xfId="0" applyFont="1" applyBorder="1" applyAlignment="1">
      <alignment horizontal="right"/>
    </xf>
    <xf numFmtId="0" fontId="42" fillId="0" borderId="2" xfId="0" applyFont="1" applyFill="1" applyBorder="1"/>
    <xf numFmtId="0" fontId="33" fillId="0" borderId="2" xfId="0" applyFont="1" applyFill="1" applyBorder="1" applyAlignment="1">
      <alignment horizontal="right"/>
    </xf>
    <xf numFmtId="3" fontId="33" fillId="0" borderId="4" xfId="0" applyNumberFormat="1" applyFont="1" applyBorder="1" applyAlignment="1">
      <alignment horizontal="right"/>
    </xf>
    <xf numFmtId="3" fontId="34" fillId="0" borderId="4" xfId="0" applyNumberFormat="1" applyFont="1" applyBorder="1"/>
    <xf numFmtId="0" fontId="44" fillId="0" borderId="0" xfId="0" applyFont="1" applyBorder="1" applyAlignment="1">
      <alignment wrapText="1"/>
    </xf>
    <xf numFmtId="0" fontId="22" fillId="0" borderId="0" xfId="0" applyNumberFormat="1" applyFont="1" applyFill="1" applyBorder="1" applyAlignment="1" applyProtection="1">
      <alignment horizontal="right"/>
      <protection locked="0"/>
    </xf>
    <xf numFmtId="0" fontId="80" fillId="0" borderId="0" xfId="0" applyFont="1"/>
    <xf numFmtId="0" fontId="80" fillId="0" borderId="0" xfId="0" applyFont="1" applyAlignment="1">
      <alignment wrapText="1"/>
    </xf>
    <xf numFmtId="177" fontId="81" fillId="0" borderId="0" xfId="0" applyNumberFormat="1" applyFont="1"/>
    <xf numFmtId="0" fontId="81" fillId="0" borderId="0" xfId="0" applyFont="1" applyProtection="1">
      <protection locked="0"/>
    </xf>
    <xf numFmtId="0" fontId="77" fillId="0" borderId="0" xfId="0" applyFont="1"/>
    <xf numFmtId="0" fontId="70" fillId="0" borderId="0" xfId="0" applyFont="1" applyFill="1"/>
    <xf numFmtId="0" fontId="34" fillId="0" borderId="18" xfId="0" applyFont="1" applyBorder="1" applyAlignment="1">
      <alignment horizontal="center" vertical="center"/>
    </xf>
    <xf numFmtId="0" fontId="33" fillId="0" borderId="0" xfId="0" applyFont="1" applyAlignment="1">
      <alignment horizontal="center"/>
    </xf>
    <xf numFmtId="0" fontId="33" fillId="0" borderId="0" xfId="0" applyFont="1" applyAlignment="1">
      <alignment horizontal="center" vertical="center"/>
    </xf>
    <xf numFmtId="0" fontId="33" fillId="0" borderId="3" xfId="0" applyFont="1" applyBorder="1" applyAlignment="1">
      <alignment horizontal="center"/>
    </xf>
    <xf numFmtId="0" fontId="16" fillId="10" borderId="31" xfId="0" applyFont="1" applyFill="1" applyBorder="1" applyAlignment="1">
      <alignment vertical="center"/>
    </xf>
    <xf numFmtId="0" fontId="16" fillId="10" borderId="31" xfId="0" applyFont="1" applyFill="1" applyBorder="1" applyAlignment="1">
      <alignment horizontal="center" vertical="center"/>
    </xf>
    <xf numFmtId="0" fontId="16" fillId="10" borderId="31" xfId="0" applyFont="1" applyFill="1" applyBorder="1"/>
    <xf numFmtId="0" fontId="16" fillId="10" borderId="0" xfId="0" applyFont="1" applyFill="1" applyBorder="1" applyAlignment="1">
      <alignment vertical="center"/>
    </xf>
    <xf numFmtId="0" fontId="16" fillId="10" borderId="0" xfId="0" applyFont="1" applyFill="1" applyBorder="1" applyAlignment="1">
      <alignment horizontal="center" vertical="center"/>
    </xf>
    <xf numFmtId="0" fontId="16" fillId="10" borderId="0" xfId="0" applyFont="1" applyFill="1" applyBorder="1"/>
    <xf numFmtId="0" fontId="16" fillId="10" borderId="3" xfId="0" applyFont="1" applyFill="1" applyBorder="1"/>
    <xf numFmtId="0" fontId="16" fillId="10" borderId="2" xfId="0" applyFont="1" applyFill="1" applyBorder="1" applyAlignment="1">
      <alignment vertical="center"/>
    </xf>
    <xf numFmtId="0" fontId="16" fillId="10" borderId="2" xfId="0" applyFont="1" applyFill="1" applyBorder="1" applyAlignment="1">
      <alignment horizontal="center" vertical="center"/>
    </xf>
    <xf numFmtId="0" fontId="16" fillId="10" borderId="2" xfId="0" applyFont="1" applyFill="1" applyBorder="1"/>
    <xf numFmtId="0" fontId="58" fillId="10" borderId="4" xfId="0" applyFont="1" applyFill="1" applyBorder="1"/>
    <xf numFmtId="0" fontId="16" fillId="10" borderId="19" xfId="0" applyFont="1" applyFill="1" applyBorder="1" applyAlignment="1">
      <alignment vertical="center"/>
    </xf>
    <xf numFmtId="0" fontId="16" fillId="10" borderId="19" xfId="0" applyFont="1" applyFill="1" applyBorder="1" applyAlignment="1">
      <alignment horizontal="center" vertical="center"/>
    </xf>
    <xf numFmtId="0" fontId="16" fillId="10" borderId="19" xfId="0" applyFont="1" applyFill="1" applyBorder="1"/>
    <xf numFmtId="0" fontId="58" fillId="10" borderId="22" xfId="0" applyFont="1" applyFill="1" applyBorder="1"/>
    <xf numFmtId="0" fontId="58" fillId="10" borderId="30" xfId="0" applyFont="1" applyFill="1" applyBorder="1" applyAlignment="1">
      <alignment horizontal="center" vertical="center"/>
    </xf>
    <xf numFmtId="0" fontId="16" fillId="11" borderId="31" xfId="0" applyFont="1" applyFill="1" applyBorder="1" applyAlignment="1">
      <alignment vertical="center"/>
    </xf>
    <xf numFmtId="0" fontId="16" fillId="11" borderId="31" xfId="0" applyFont="1" applyFill="1" applyBorder="1" applyAlignment="1">
      <alignment horizontal="center" vertical="center"/>
    </xf>
    <xf numFmtId="0" fontId="16" fillId="11" borderId="31" xfId="0" applyFont="1" applyFill="1" applyBorder="1"/>
    <xf numFmtId="0" fontId="16" fillId="11" borderId="35" xfId="0" applyFont="1" applyFill="1" applyBorder="1"/>
    <xf numFmtId="0" fontId="16" fillId="11" borderId="2" xfId="0" applyFont="1" applyFill="1" applyBorder="1" applyAlignment="1">
      <alignment vertical="center"/>
    </xf>
    <xf numFmtId="0" fontId="16" fillId="11" borderId="2" xfId="0" applyFont="1" applyFill="1" applyBorder="1" applyAlignment="1">
      <alignment horizontal="center" vertical="center"/>
    </xf>
    <xf numFmtId="0" fontId="16" fillId="11" borderId="2" xfId="0" applyFont="1" applyFill="1" applyBorder="1"/>
    <xf numFmtId="0" fontId="16" fillId="11" borderId="4" xfId="0" applyFont="1" applyFill="1" applyBorder="1"/>
    <xf numFmtId="0" fontId="16" fillId="11" borderId="0" xfId="0" applyFont="1" applyFill="1" applyBorder="1" applyAlignment="1">
      <alignment vertical="center"/>
    </xf>
    <xf numFmtId="0" fontId="16" fillId="11" borderId="0" xfId="0" applyFont="1" applyFill="1" applyBorder="1" applyAlignment="1">
      <alignment horizontal="center" vertical="center"/>
    </xf>
    <xf numFmtId="0" fontId="16" fillId="11" borderId="0" xfId="0" applyFont="1" applyFill="1" applyBorder="1"/>
    <xf numFmtId="0" fontId="16" fillId="11" borderId="3" xfId="0" applyFont="1" applyFill="1" applyBorder="1"/>
    <xf numFmtId="0" fontId="16" fillId="11" borderId="36" xfId="0" applyFont="1" applyFill="1" applyBorder="1" applyAlignment="1">
      <alignment vertical="center"/>
    </xf>
    <xf numFmtId="0" fontId="16" fillId="11" borderId="1" xfId="0" applyFont="1" applyFill="1" applyBorder="1" applyAlignment="1">
      <alignment vertical="center"/>
    </xf>
    <xf numFmtId="0" fontId="16" fillId="11" borderId="53" xfId="0" applyFont="1" applyFill="1" applyBorder="1" applyAlignment="1">
      <alignment vertical="center"/>
    </xf>
    <xf numFmtId="0" fontId="16" fillId="11" borderId="18" xfId="0" applyFont="1" applyFill="1" applyBorder="1" applyAlignment="1">
      <alignment vertical="center"/>
    </xf>
    <xf numFmtId="0" fontId="16" fillId="11" borderId="19" xfId="0" applyFont="1" applyFill="1" applyBorder="1" applyAlignment="1">
      <alignment vertical="center"/>
    </xf>
    <xf numFmtId="0" fontId="16" fillId="11" borderId="19" xfId="0" applyFont="1" applyFill="1" applyBorder="1" applyAlignment="1">
      <alignment horizontal="center" vertical="center"/>
    </xf>
    <xf numFmtId="0" fontId="16" fillId="11" borderId="19" xfId="0" applyFont="1" applyFill="1" applyBorder="1"/>
    <xf numFmtId="0" fontId="58" fillId="11" borderId="22" xfId="0" applyFont="1" applyFill="1" applyBorder="1"/>
    <xf numFmtId="0" fontId="16" fillId="4" borderId="31" xfId="0" applyFont="1" applyFill="1" applyBorder="1" applyAlignment="1">
      <alignment vertical="center"/>
    </xf>
    <xf numFmtId="0" fontId="16" fillId="4" borderId="31" xfId="0" applyFont="1" applyFill="1" applyBorder="1" applyAlignment="1">
      <alignment horizontal="center" vertical="center"/>
    </xf>
    <xf numFmtId="0" fontId="16" fillId="4" borderId="31" xfId="0" applyFont="1" applyFill="1" applyBorder="1"/>
    <xf numFmtId="0" fontId="16" fillId="4" borderId="35" xfId="0" applyFont="1" applyFill="1" applyBorder="1"/>
    <xf numFmtId="0" fontId="16" fillId="4" borderId="0" xfId="0" applyFont="1" applyFill="1" applyBorder="1" applyAlignment="1">
      <alignment vertical="center"/>
    </xf>
    <xf numFmtId="0" fontId="16" fillId="4" borderId="0" xfId="0" applyFont="1" applyFill="1" applyBorder="1" applyAlignment="1">
      <alignment horizontal="center" vertical="center"/>
    </xf>
    <xf numFmtId="0" fontId="16" fillId="4" borderId="0" xfId="0" applyFont="1" applyFill="1" applyBorder="1"/>
    <xf numFmtId="0" fontId="16" fillId="4" borderId="3" xfId="0" applyFont="1" applyFill="1" applyBorder="1"/>
    <xf numFmtId="0" fontId="16" fillId="4" borderId="2" xfId="0" applyFont="1" applyFill="1" applyBorder="1" applyAlignment="1">
      <alignment vertical="center"/>
    </xf>
    <xf numFmtId="0" fontId="16" fillId="4" borderId="2" xfId="0" applyFont="1" applyFill="1" applyBorder="1" applyAlignment="1">
      <alignment horizontal="center" vertical="center"/>
    </xf>
    <xf numFmtId="0" fontId="16" fillId="4" borderId="2" xfId="0" applyFont="1" applyFill="1" applyBorder="1"/>
    <xf numFmtId="0" fontId="16" fillId="4" borderId="4" xfId="0" applyFont="1" applyFill="1" applyBorder="1"/>
    <xf numFmtId="0" fontId="16" fillId="12" borderId="31" xfId="0" applyFont="1" applyFill="1" applyBorder="1" applyAlignment="1">
      <alignment vertical="center"/>
    </xf>
    <xf numFmtId="0" fontId="16" fillId="12" borderId="31" xfId="0" applyFont="1" applyFill="1" applyBorder="1" applyAlignment="1">
      <alignment horizontal="center" vertical="center"/>
    </xf>
    <xf numFmtId="0" fontId="16" fillId="12" borderId="31" xfId="0" applyFont="1" applyFill="1" applyBorder="1"/>
    <xf numFmtId="0" fontId="58" fillId="12" borderId="35" xfId="0" applyFont="1" applyFill="1" applyBorder="1"/>
    <xf numFmtId="0" fontId="16" fillId="12" borderId="0" xfId="0" applyFont="1" applyFill="1" applyBorder="1" applyAlignment="1">
      <alignment vertical="center"/>
    </xf>
    <xf numFmtId="0" fontId="16" fillId="12" borderId="0" xfId="0" applyFont="1" applyFill="1" applyBorder="1" applyAlignment="1">
      <alignment horizontal="center" vertical="center"/>
    </xf>
    <xf numFmtId="0" fontId="16" fillId="12" borderId="0" xfId="0" applyFont="1" applyFill="1" applyBorder="1"/>
    <xf numFmtId="0" fontId="16" fillId="12" borderId="3" xfId="0" applyFont="1" applyFill="1" applyBorder="1"/>
    <xf numFmtId="0" fontId="16" fillId="12" borderId="2" xfId="0" applyFont="1" applyFill="1" applyBorder="1" applyAlignment="1">
      <alignment vertical="center"/>
    </xf>
    <xf numFmtId="0" fontId="16" fillId="12" borderId="2" xfId="0" applyFont="1" applyFill="1" applyBorder="1" applyAlignment="1">
      <alignment horizontal="center" vertical="center"/>
    </xf>
    <xf numFmtId="0" fontId="16" fillId="12" borderId="2" xfId="0" applyFont="1" applyFill="1" applyBorder="1"/>
    <xf numFmtId="0" fontId="16" fillId="12" borderId="4" xfId="0" applyFont="1" applyFill="1" applyBorder="1"/>
    <xf numFmtId="0" fontId="16" fillId="10" borderId="35" xfId="0" applyFont="1" applyFill="1" applyBorder="1"/>
    <xf numFmtId="0" fontId="16" fillId="33" borderId="0" xfId="0" applyFont="1" applyFill="1" applyAlignment="1">
      <alignment vertical="center"/>
    </xf>
    <xf numFmtId="0" fontId="16" fillId="33" borderId="0" xfId="0" applyFont="1" applyFill="1" applyAlignment="1">
      <alignment horizontal="center" vertical="center"/>
    </xf>
    <xf numFmtId="0" fontId="16" fillId="33" borderId="0" xfId="0" applyFont="1" applyFill="1"/>
    <xf numFmtId="0" fontId="83" fillId="34" borderId="18" xfId="0" applyFont="1" applyFill="1" applyBorder="1" applyAlignment="1">
      <alignment vertical="center"/>
    </xf>
    <xf numFmtId="0" fontId="83" fillId="34" borderId="19" xfId="0" applyFont="1" applyFill="1" applyBorder="1" applyAlignment="1">
      <alignment vertical="center"/>
    </xf>
    <xf numFmtId="0" fontId="83" fillId="34" borderId="19" xfId="0" applyFont="1" applyFill="1" applyBorder="1" applyAlignment="1">
      <alignment horizontal="center" vertical="center" wrapText="1"/>
    </xf>
    <xf numFmtId="0" fontId="83" fillId="34" borderId="22" xfId="0" applyFont="1" applyFill="1" applyBorder="1" applyAlignment="1">
      <alignment vertical="center"/>
    </xf>
    <xf numFmtId="0" fontId="33" fillId="0" borderId="0" xfId="0" applyFont="1" applyAlignment="1">
      <alignment horizontal="left" vertical="center" wrapText="1"/>
    </xf>
    <xf numFmtId="3" fontId="33" fillId="0" borderId="0" xfId="0" applyNumberFormat="1" applyFont="1" applyAlignment="1">
      <alignment wrapText="1"/>
    </xf>
    <xf numFmtId="164" fontId="34" fillId="0" borderId="0" xfId="0" applyNumberFormat="1" applyFont="1" applyProtection="1">
      <protection locked="0"/>
    </xf>
    <xf numFmtId="3" fontId="33" fillId="0" borderId="0" xfId="0" applyNumberFormat="1" applyFont="1" applyAlignment="1">
      <alignment horizontal="center" vertical="center"/>
    </xf>
    <xf numFmtId="3" fontId="33" fillId="0" borderId="3" xfId="0" applyNumberFormat="1" applyFont="1" applyBorder="1" applyAlignment="1">
      <alignment horizontal="center" vertical="center"/>
    </xf>
    <xf numFmtId="3" fontId="33" fillId="0" borderId="0" xfId="0" applyNumberFormat="1" applyFont="1" applyAlignment="1">
      <alignment horizontal="center"/>
    </xf>
    <xf numFmtId="3" fontId="33" fillId="0" borderId="3" xfId="0" applyNumberFormat="1" applyFont="1" applyBorder="1" applyAlignment="1">
      <alignment horizontal="center"/>
    </xf>
    <xf numFmtId="3" fontId="33" fillId="0" borderId="0" xfId="0" applyNumberFormat="1" applyFont="1" applyFill="1" applyBorder="1" applyAlignment="1">
      <alignment horizontal="center" vertical="center"/>
    </xf>
    <xf numFmtId="3" fontId="38" fillId="0" borderId="6" xfId="6" applyNumberFormat="1" applyFont="1" applyFill="1" applyBorder="1" applyAlignment="1">
      <alignment horizontal="center" vertical="center" shrinkToFit="1"/>
    </xf>
    <xf numFmtId="3" fontId="38" fillId="7" borderId="6" xfId="6" applyNumberFormat="1" applyFont="1" applyFill="1" applyBorder="1" applyAlignment="1">
      <alignment horizontal="center" vertical="center" shrinkToFit="1"/>
    </xf>
    <xf numFmtId="3" fontId="33" fillId="0" borderId="31" xfId="0" applyNumberFormat="1" applyFont="1" applyFill="1" applyBorder="1" applyAlignment="1">
      <alignment horizontal="center" vertical="center"/>
    </xf>
    <xf numFmtId="2" fontId="33" fillId="0" borderId="31" xfId="0" applyNumberFormat="1" applyFont="1" applyBorder="1" applyAlignment="1">
      <alignment horizontal="center" vertical="center"/>
    </xf>
    <xf numFmtId="3" fontId="33" fillId="0" borderId="63" xfId="0" applyNumberFormat="1" applyFont="1" applyFill="1" applyBorder="1" applyAlignment="1">
      <alignment horizontal="center" vertical="center"/>
    </xf>
    <xf numFmtId="168" fontId="38" fillId="0" borderId="54" xfId="6" applyNumberFormat="1" applyFont="1" applyFill="1" applyBorder="1" applyAlignment="1">
      <alignment horizontal="center" vertical="center" shrinkToFit="1"/>
    </xf>
    <xf numFmtId="2" fontId="33" fillId="0" borderId="63" xfId="0" applyNumberFormat="1" applyFont="1" applyBorder="1" applyAlignment="1">
      <alignment horizontal="center" vertical="center"/>
    </xf>
    <xf numFmtId="168" fontId="38" fillId="0" borderId="67" xfId="6" applyNumberFormat="1" applyFont="1" applyFill="1" applyBorder="1" applyAlignment="1">
      <alignment horizontal="center" vertical="center" shrinkToFit="1"/>
    </xf>
    <xf numFmtId="3" fontId="38" fillId="0" borderId="1" xfId="6" applyNumberFormat="1" applyFont="1" applyFill="1" applyBorder="1" applyAlignment="1">
      <alignment horizontal="center" vertical="center" shrinkToFit="1"/>
    </xf>
    <xf numFmtId="3" fontId="38" fillId="7" borderId="68" xfId="6" applyNumberFormat="1" applyFont="1" applyFill="1" applyBorder="1" applyAlignment="1">
      <alignment horizontal="center" vertical="center" shrinkToFit="1"/>
    </xf>
    <xf numFmtId="3" fontId="38" fillId="0" borderId="69" xfId="6" applyNumberFormat="1" applyFont="1" applyFill="1" applyBorder="1" applyAlignment="1">
      <alignment horizontal="center" vertical="center" shrinkToFit="1"/>
    </xf>
    <xf numFmtId="3" fontId="38" fillId="0" borderId="70" xfId="6" applyNumberFormat="1" applyFont="1" applyFill="1" applyBorder="1" applyAlignment="1">
      <alignment horizontal="center" vertical="center" shrinkToFit="1"/>
    </xf>
    <xf numFmtId="3" fontId="38" fillId="7" borderId="71" xfId="6" applyNumberFormat="1" applyFont="1" applyFill="1" applyBorder="1" applyAlignment="1">
      <alignment horizontal="center" vertical="center" shrinkToFit="1"/>
    </xf>
    <xf numFmtId="3" fontId="38" fillId="0" borderId="71" xfId="6" applyNumberFormat="1" applyFont="1" applyFill="1" applyBorder="1" applyAlignment="1">
      <alignment horizontal="center" vertical="center" shrinkToFit="1"/>
    </xf>
    <xf numFmtId="3" fontId="38" fillId="7" borderId="72" xfId="6" applyNumberFormat="1" applyFont="1" applyFill="1" applyBorder="1" applyAlignment="1">
      <alignment horizontal="center" vertical="center" shrinkToFit="1"/>
    </xf>
    <xf numFmtId="3" fontId="33" fillId="0" borderId="0" xfId="0" applyNumberFormat="1" applyFont="1" applyFill="1" applyAlignment="1">
      <alignment horizontal="center" vertical="center"/>
    </xf>
    <xf numFmtId="0" fontId="33" fillId="0" borderId="0" xfId="0" applyFont="1" applyFill="1" applyAlignment="1">
      <alignment horizontal="center" vertical="center"/>
    </xf>
    <xf numFmtId="2" fontId="33" fillId="0" borderId="63" xfId="0" applyNumberFormat="1" applyFont="1" applyFill="1" applyBorder="1" applyAlignment="1">
      <alignment horizontal="center" vertical="center"/>
    </xf>
    <xf numFmtId="9" fontId="33" fillId="0" borderId="0" xfId="3" applyFont="1" applyFill="1"/>
    <xf numFmtId="3" fontId="33" fillId="0" borderId="36" xfId="0" applyNumberFormat="1" applyFont="1" applyFill="1" applyBorder="1" applyAlignment="1">
      <alignment horizontal="center" vertical="center"/>
    </xf>
    <xf numFmtId="2" fontId="33" fillId="0" borderId="31" xfId="0" applyNumberFormat="1" applyFont="1" applyFill="1" applyBorder="1" applyAlignment="1">
      <alignment horizontal="center" vertical="center"/>
    </xf>
    <xf numFmtId="2" fontId="33" fillId="0" borderId="35" xfId="0" applyNumberFormat="1" applyFont="1" applyBorder="1" applyAlignment="1">
      <alignment horizontal="center" vertical="center"/>
    </xf>
    <xf numFmtId="168" fontId="38" fillId="0" borderId="53" xfId="6" applyNumberFormat="1" applyFont="1" applyFill="1" applyBorder="1" applyAlignment="1">
      <alignment horizontal="center" vertical="center" shrinkToFit="1"/>
    </xf>
    <xf numFmtId="168" fontId="38" fillId="0" borderId="2" xfId="6" applyNumberFormat="1" applyFont="1" applyFill="1" applyBorder="1" applyAlignment="1">
      <alignment horizontal="center" vertical="center" shrinkToFit="1"/>
    </xf>
    <xf numFmtId="168" fontId="38" fillId="0" borderId="4" xfId="6" applyNumberFormat="1" applyFont="1" applyFill="1" applyBorder="1" applyAlignment="1">
      <alignment horizontal="center" vertical="center" shrinkToFit="1"/>
    </xf>
    <xf numFmtId="3" fontId="33" fillId="0" borderId="36" xfId="0" applyNumberFormat="1" applyFont="1" applyBorder="1" applyAlignment="1">
      <alignment horizontal="center" vertical="center"/>
    </xf>
    <xf numFmtId="3" fontId="33" fillId="0" borderId="31" xfId="0" applyNumberFormat="1" applyFont="1" applyBorder="1" applyAlignment="1">
      <alignment horizontal="center" vertical="center"/>
    </xf>
    <xf numFmtId="3" fontId="33" fillId="0" borderId="35" xfId="0" applyNumberFormat="1" applyFont="1" applyBorder="1" applyAlignment="1">
      <alignment horizontal="center" vertical="center"/>
    </xf>
    <xf numFmtId="3" fontId="33" fillId="0" borderId="1" xfId="0" applyNumberFormat="1" applyFont="1" applyBorder="1" applyAlignment="1">
      <alignment horizontal="center" vertical="center"/>
    </xf>
    <xf numFmtId="3" fontId="33" fillId="0" borderId="0" xfId="0" applyNumberFormat="1" applyFont="1" applyBorder="1" applyAlignment="1">
      <alignment horizontal="center" vertical="center"/>
    </xf>
    <xf numFmtId="3" fontId="33" fillId="0" borderId="53" xfId="0" applyNumberFormat="1" applyFont="1" applyBorder="1" applyAlignment="1">
      <alignment horizontal="center" vertical="center"/>
    </xf>
    <xf numFmtId="3" fontId="33" fillId="0" borderId="2" xfId="0" applyNumberFormat="1" applyFont="1" applyBorder="1" applyAlignment="1">
      <alignment horizontal="center" vertical="center"/>
    </xf>
    <xf numFmtId="3" fontId="33" fillId="0" borderId="2" xfId="0" applyNumberFormat="1" applyFont="1" applyFill="1" applyBorder="1" applyAlignment="1">
      <alignment horizontal="center" vertical="center"/>
    </xf>
    <xf numFmtId="3" fontId="33" fillId="0" borderId="4" xfId="0" applyNumberFormat="1" applyFont="1" applyBorder="1" applyAlignment="1">
      <alignment horizontal="center" vertical="center"/>
    </xf>
    <xf numFmtId="0" fontId="34" fillId="0" borderId="30" xfId="0" applyFont="1" applyBorder="1"/>
    <xf numFmtId="0" fontId="34" fillId="0" borderId="18" xfId="0" applyFont="1" applyBorder="1" applyAlignment="1">
      <alignment horizontal="center" vertical="center" wrapText="1"/>
    </xf>
    <xf numFmtId="0" fontId="34" fillId="0" borderId="22" xfId="0" applyFont="1" applyBorder="1" applyAlignment="1">
      <alignment horizontal="center" vertical="center" wrapText="1"/>
    </xf>
    <xf numFmtId="0" fontId="34" fillId="0" borderId="53" xfId="0" applyFont="1" applyBorder="1" applyAlignment="1">
      <alignment horizontal="center" vertical="center" wrapText="1"/>
    </xf>
    <xf numFmtId="0" fontId="34" fillId="0" borderId="4" xfId="0" applyFont="1" applyBorder="1" applyAlignment="1">
      <alignment horizontal="center" vertical="center" wrapText="1"/>
    </xf>
    <xf numFmtId="0" fontId="33" fillId="0" borderId="1" xfId="0" applyFont="1" applyBorder="1" applyAlignment="1">
      <alignment horizontal="center" vertical="center"/>
    </xf>
    <xf numFmtId="0" fontId="33" fillId="0" borderId="3" xfId="0" applyFont="1" applyBorder="1" applyAlignment="1">
      <alignment horizontal="center" vertical="center"/>
    </xf>
    <xf numFmtId="0" fontId="33" fillId="0" borderId="53" xfId="0" applyFont="1" applyBorder="1" applyAlignment="1">
      <alignment horizontal="center" vertical="center"/>
    </xf>
    <xf numFmtId="0" fontId="33" fillId="0" borderId="4" xfId="0" applyFont="1" applyBorder="1" applyAlignment="1">
      <alignment horizontal="center" vertical="center"/>
    </xf>
    <xf numFmtId="1" fontId="22" fillId="0" borderId="0" xfId="0" applyNumberFormat="1" applyFont="1" applyBorder="1" applyAlignment="1">
      <alignment horizontal="center" vertical="center"/>
    </xf>
    <xf numFmtId="0" fontId="33" fillId="0" borderId="3" xfId="0" applyFont="1" applyFill="1" applyBorder="1" applyAlignment="1">
      <alignment horizontal="center" vertical="center"/>
    </xf>
    <xf numFmtId="164" fontId="33" fillId="0" borderId="1" xfId="13" applyNumberFormat="1" applyFont="1" applyBorder="1" applyAlignment="1">
      <alignment horizontal="center" vertical="center"/>
    </xf>
    <xf numFmtId="1" fontId="33" fillId="0" borderId="3" xfId="13" applyNumberFormat="1" applyFont="1" applyBorder="1" applyAlignment="1">
      <alignment horizontal="center" vertical="center"/>
    </xf>
    <xf numFmtId="0" fontId="33" fillId="0" borderId="4" xfId="0" applyFont="1" applyFill="1" applyBorder="1" applyAlignment="1">
      <alignment horizontal="center" vertical="center"/>
    </xf>
    <xf numFmtId="164" fontId="33" fillId="0" borderId="53" xfId="13" applyNumberFormat="1" applyFont="1" applyBorder="1" applyAlignment="1">
      <alignment horizontal="center" vertical="center"/>
    </xf>
    <xf numFmtId="1" fontId="33" fillId="0" borderId="4" xfId="13" applyNumberFormat="1" applyFont="1" applyBorder="1" applyAlignment="1">
      <alignment horizontal="center" vertical="center"/>
    </xf>
    <xf numFmtId="1" fontId="33" fillId="0" borderId="3" xfId="0" applyNumberFormat="1" applyFont="1" applyBorder="1" applyAlignment="1">
      <alignment horizontal="center" vertical="center"/>
    </xf>
    <xf numFmtId="1" fontId="33" fillId="0" borderId="4" xfId="0" applyNumberFormat="1" applyFont="1" applyBorder="1" applyAlignment="1">
      <alignment horizontal="center" vertical="center"/>
    </xf>
    <xf numFmtId="0" fontId="84" fillId="0" borderId="0" xfId="0" applyFont="1"/>
    <xf numFmtId="0" fontId="34" fillId="0" borderId="19" xfId="0" applyFont="1" applyBorder="1" applyAlignment="1">
      <alignment horizontal="center" vertical="center"/>
    </xf>
    <xf numFmtId="0" fontId="34" fillId="0" borderId="22" xfId="0" applyFont="1" applyBorder="1" applyAlignment="1">
      <alignment horizontal="center" vertical="center"/>
    </xf>
    <xf numFmtId="165" fontId="33" fillId="0" borderId="36" xfId="0" applyNumberFormat="1" applyFont="1" applyBorder="1" applyAlignment="1">
      <alignment horizontal="center" vertical="center"/>
    </xf>
    <xf numFmtId="165" fontId="33" fillId="0" borderId="31" xfId="0" applyNumberFormat="1" applyFont="1" applyBorder="1" applyAlignment="1">
      <alignment horizontal="center" vertical="center"/>
    </xf>
    <xf numFmtId="165" fontId="33" fillId="0" borderId="35" xfId="0" applyNumberFormat="1" applyFont="1" applyBorder="1" applyAlignment="1">
      <alignment horizontal="center" vertical="center"/>
    </xf>
    <xf numFmtId="165" fontId="33" fillId="0" borderId="1" xfId="0" applyNumberFormat="1" applyFont="1" applyBorder="1" applyAlignment="1">
      <alignment horizontal="center" vertical="center"/>
    </xf>
    <xf numFmtId="165" fontId="33" fillId="0" borderId="0" xfId="0" applyNumberFormat="1" applyFont="1" applyBorder="1" applyAlignment="1">
      <alignment horizontal="center" vertical="center"/>
    </xf>
    <xf numFmtId="165" fontId="22" fillId="0" borderId="0" xfId="0" applyNumberFormat="1" applyFont="1" applyBorder="1" applyAlignment="1">
      <alignment horizontal="center" vertical="center"/>
    </xf>
    <xf numFmtId="165" fontId="22" fillId="0" borderId="3" xfId="0" applyNumberFormat="1" applyFont="1" applyBorder="1" applyAlignment="1">
      <alignment horizontal="center" vertical="center"/>
    </xf>
    <xf numFmtId="165" fontId="33" fillId="0" borderId="3" xfId="0" applyNumberFormat="1" applyFont="1" applyBorder="1" applyAlignment="1">
      <alignment horizontal="center" vertical="center"/>
    </xf>
    <xf numFmtId="165" fontId="33" fillId="0" borderId="53" xfId="0" applyNumberFormat="1" applyFont="1" applyBorder="1" applyAlignment="1">
      <alignment horizontal="center" vertical="center"/>
    </xf>
    <xf numFmtId="165" fontId="33" fillId="0" borderId="2" xfId="0" applyNumberFormat="1" applyFont="1" applyBorder="1" applyAlignment="1">
      <alignment horizontal="center" vertical="center"/>
    </xf>
    <xf numFmtId="165" fontId="33" fillId="0" borderId="4" xfId="0" applyNumberFormat="1" applyFont="1" applyBorder="1" applyAlignment="1">
      <alignment horizontal="center" vertical="center"/>
    </xf>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18" fillId="0" borderId="22" xfId="0" applyFont="1" applyBorder="1" applyAlignment="1">
      <alignment horizontal="center" vertical="center"/>
    </xf>
    <xf numFmtId="3" fontId="22" fillId="0" borderId="36" xfId="0" applyNumberFormat="1" applyFont="1" applyBorder="1" applyAlignment="1">
      <alignment horizontal="center" vertical="center"/>
    </xf>
    <xf numFmtId="3" fontId="22" fillId="0" borderId="35" xfId="0" applyNumberFormat="1" applyFont="1" applyBorder="1" applyAlignment="1">
      <alignment horizontal="center" vertical="center"/>
    </xf>
    <xf numFmtId="164" fontId="22" fillId="0" borderId="36" xfId="0" applyNumberFormat="1" applyFont="1" applyBorder="1" applyAlignment="1">
      <alignment horizontal="center" vertical="center"/>
    </xf>
    <xf numFmtId="164" fontId="22" fillId="0" borderId="31" xfId="0" applyNumberFormat="1" applyFont="1" applyBorder="1" applyAlignment="1">
      <alignment horizontal="center" vertical="center"/>
    </xf>
    <xf numFmtId="164" fontId="22" fillId="0" borderId="35" xfId="0" applyNumberFormat="1" applyFont="1" applyBorder="1" applyAlignment="1">
      <alignment horizontal="center" vertical="center"/>
    </xf>
    <xf numFmtId="3" fontId="22" fillId="0" borderId="1" xfId="0" applyNumberFormat="1" applyFont="1" applyBorder="1" applyAlignment="1">
      <alignment horizontal="center" vertical="center"/>
    </xf>
    <xf numFmtId="3" fontId="22" fillId="0" borderId="3" xfId="0" applyNumberFormat="1" applyFont="1" applyBorder="1" applyAlignment="1">
      <alignment horizontal="center" vertical="center"/>
    </xf>
    <xf numFmtId="164" fontId="22" fillId="0" borderId="1" xfId="0" applyNumberFormat="1" applyFont="1" applyBorder="1" applyAlignment="1">
      <alignment horizontal="center" vertical="center"/>
    </xf>
    <xf numFmtId="164" fontId="22" fillId="0" borderId="0" xfId="0" applyNumberFormat="1" applyFont="1" applyBorder="1" applyAlignment="1">
      <alignment horizontal="center" vertical="center"/>
    </xf>
    <xf numFmtId="164" fontId="22" fillId="0" borderId="3" xfId="0" applyNumberFormat="1" applyFont="1" applyBorder="1" applyAlignment="1">
      <alignment horizontal="center" vertical="center"/>
    </xf>
    <xf numFmtId="3" fontId="22" fillId="0" borderId="53" xfId="0" applyNumberFormat="1" applyFont="1" applyBorder="1" applyAlignment="1">
      <alignment horizontal="center" vertical="center"/>
    </xf>
    <xf numFmtId="3" fontId="22" fillId="0" borderId="4" xfId="0" applyNumberFormat="1" applyFont="1" applyBorder="1" applyAlignment="1">
      <alignment horizontal="center" vertical="center"/>
    </xf>
    <xf numFmtId="164" fontId="22" fillId="0" borderId="53" xfId="0" applyNumberFormat="1" applyFont="1" applyBorder="1" applyAlignment="1">
      <alignment horizontal="center" vertical="center"/>
    </xf>
    <xf numFmtId="164" fontId="22" fillId="0" borderId="2" xfId="0" applyNumberFormat="1" applyFont="1" applyBorder="1" applyAlignment="1">
      <alignment horizontal="center" vertical="center"/>
    </xf>
    <xf numFmtId="164" fontId="22" fillId="0" borderId="4" xfId="0" applyNumberFormat="1" applyFont="1" applyBorder="1" applyAlignment="1">
      <alignment horizontal="center" vertical="center"/>
    </xf>
    <xf numFmtId="0" fontId="33" fillId="0" borderId="0" xfId="0" applyFont="1" applyAlignment="1">
      <alignment horizontal="center"/>
    </xf>
    <xf numFmtId="0" fontId="33" fillId="0" borderId="0" xfId="0" applyFont="1" applyAlignment="1">
      <alignment horizontal="right"/>
    </xf>
    <xf numFmtId="0" fontId="65" fillId="0" borderId="0" xfId="0" applyFont="1" applyFill="1" applyAlignment="1">
      <alignment wrapText="1"/>
    </xf>
    <xf numFmtId="49" fontId="65" fillId="0" borderId="0" xfId="0" applyNumberFormat="1" applyFont="1" applyFill="1"/>
    <xf numFmtId="0" fontId="65" fillId="0" borderId="0" xfId="0" applyFont="1" applyFill="1"/>
    <xf numFmtId="0" fontId="21" fillId="0" borderId="9" xfId="0" applyFont="1" applyFill="1" applyBorder="1" applyAlignment="1">
      <alignment vertical="center" wrapText="1"/>
    </xf>
    <xf numFmtId="0" fontId="21" fillId="0" borderId="0" xfId="0" applyFont="1" applyFill="1" applyAlignment="1">
      <alignment vertical="center" wrapText="1"/>
    </xf>
    <xf numFmtId="3" fontId="22" fillId="0" borderId="55" xfId="0" applyNumberFormat="1" applyFont="1" applyFill="1" applyBorder="1" applyAlignment="1">
      <alignment vertical="center"/>
    </xf>
    <xf numFmtId="0" fontId="22" fillId="0" borderId="55" xfId="0" applyFont="1" applyFill="1" applyBorder="1" applyAlignment="1">
      <alignment vertical="center" wrapText="1"/>
    </xf>
    <xf numFmtId="1" fontId="22" fillId="0" borderId="55" xfId="0" applyNumberFormat="1" applyFont="1" applyFill="1" applyBorder="1" applyAlignment="1">
      <alignment vertical="center" wrapText="1"/>
    </xf>
    <xf numFmtId="0" fontId="16" fillId="0" borderId="55" xfId="0" applyFont="1" applyBorder="1" applyAlignment="1">
      <alignment vertical="center" wrapText="1"/>
    </xf>
    <xf numFmtId="49" fontId="85" fillId="0" borderId="22" xfId="0" applyNumberFormat="1" applyFont="1" applyFill="1" applyBorder="1" applyAlignment="1">
      <alignment vertical="center" wrapText="1"/>
    </xf>
    <xf numFmtId="0" fontId="85" fillId="0" borderId="22" xfId="0" applyFont="1" applyFill="1" applyBorder="1" applyAlignment="1">
      <alignment vertical="center" wrapText="1"/>
    </xf>
    <xf numFmtId="0" fontId="85" fillId="0" borderId="25" xfId="0" applyFont="1" applyFill="1" applyBorder="1" applyAlignment="1">
      <alignment vertical="center" wrapText="1"/>
    </xf>
    <xf numFmtId="2" fontId="33" fillId="11" borderId="0" xfId="0" applyNumberFormat="1" applyFont="1" applyFill="1"/>
    <xf numFmtId="164" fontId="33" fillId="11" borderId="0" xfId="0" applyNumberFormat="1" applyFont="1" applyFill="1"/>
    <xf numFmtId="0" fontId="87" fillId="0" borderId="0" xfId="0" applyFont="1"/>
    <xf numFmtId="0" fontId="15" fillId="13" borderId="0" xfId="0" applyFont="1" applyFill="1" applyAlignment="1">
      <alignment horizontal="left" vertical="center" wrapText="1"/>
    </xf>
    <xf numFmtId="1" fontId="22" fillId="0" borderId="0" xfId="0" applyNumberFormat="1" applyFont="1"/>
    <xf numFmtId="164" fontId="22" fillId="0" borderId="0" xfId="0" applyNumberFormat="1" applyFont="1"/>
    <xf numFmtId="1" fontId="22" fillId="22" borderId="0" xfId="2" applyNumberFormat="1" applyFont="1" applyFill="1" applyBorder="1"/>
    <xf numFmtId="1" fontId="22" fillId="22" borderId="26" xfId="2" applyNumberFormat="1" applyFont="1" applyFill="1" applyBorder="1"/>
    <xf numFmtId="0" fontId="66" fillId="0" borderId="0" xfId="0" applyFont="1" applyBorder="1"/>
    <xf numFmtId="0" fontId="34" fillId="0" borderId="0" xfId="0" applyFont="1" applyBorder="1" applyAlignment="1">
      <alignment horizontal="center" vertical="center"/>
    </xf>
    <xf numFmtId="0" fontId="55" fillId="0" borderId="0" xfId="0" applyFont="1" applyBorder="1" applyAlignment="1">
      <alignment horizontal="center" vertical="center"/>
    </xf>
    <xf numFmtId="0" fontId="33" fillId="0" borderId="0" xfId="0" applyFont="1" applyBorder="1" applyAlignment="1">
      <alignment wrapText="1"/>
    </xf>
    <xf numFmtId="0" fontId="33" fillId="0" borderId="0" xfId="0" applyFont="1" applyFill="1" applyBorder="1" applyAlignment="1">
      <alignment horizontal="center" vertical="center"/>
    </xf>
    <xf numFmtId="0" fontId="33" fillId="0" borderId="0" xfId="0" applyFont="1" applyBorder="1" applyAlignment="1">
      <alignment horizontal="center" vertical="center"/>
    </xf>
    <xf numFmtId="1" fontId="47" fillId="0" borderId="0" xfId="0" applyNumberFormat="1" applyFont="1" applyBorder="1" applyAlignment="1">
      <alignment horizontal="center" vertical="center"/>
    </xf>
    <xf numFmtId="164" fontId="33" fillId="0" borderId="0" xfId="13" applyNumberFormat="1" applyFont="1" applyBorder="1" applyAlignment="1">
      <alignment horizontal="center" vertical="center"/>
    </xf>
    <xf numFmtId="1" fontId="33" fillId="0" borderId="0" xfId="0" applyNumberFormat="1" applyFont="1" applyBorder="1" applyAlignment="1">
      <alignment horizontal="center" vertical="center"/>
    </xf>
    <xf numFmtId="0" fontId="33" fillId="0" borderId="36" xfId="0" applyFont="1" applyBorder="1" applyAlignment="1">
      <alignment horizontal="center" vertical="center"/>
    </xf>
    <xf numFmtId="0" fontId="33" fillId="0" borderId="31" xfId="0" applyFont="1" applyBorder="1" applyAlignment="1">
      <alignment horizontal="center" vertical="center"/>
    </xf>
    <xf numFmtId="0" fontId="33" fillId="0" borderId="35" xfId="0" applyFont="1" applyBorder="1" applyAlignment="1">
      <alignment horizontal="center" vertical="center"/>
    </xf>
    <xf numFmtId="0" fontId="34" fillId="0" borderId="1" xfId="0" applyFont="1" applyBorder="1" applyAlignment="1">
      <alignment horizontal="center" vertical="center"/>
    </xf>
    <xf numFmtId="0" fontId="34" fillId="0" borderId="2" xfId="0" applyFont="1" applyBorder="1" applyAlignment="1">
      <alignment horizontal="center" vertical="center" wrapText="1"/>
    </xf>
    <xf numFmtId="1" fontId="22" fillId="0" borderId="3" xfId="0" applyNumberFormat="1" applyFont="1" applyBorder="1" applyAlignment="1">
      <alignment horizontal="center" vertical="center"/>
    </xf>
    <xf numFmtId="0" fontId="33" fillId="0" borderId="2" xfId="0" applyFont="1" applyBorder="1" applyAlignment="1">
      <alignment horizontal="center" vertical="center"/>
    </xf>
    <xf numFmtId="1" fontId="22" fillId="0" borderId="4" xfId="0" applyNumberFormat="1" applyFont="1" applyBorder="1" applyAlignment="1">
      <alignment horizontal="center" vertical="center"/>
    </xf>
    <xf numFmtId="0" fontId="34" fillId="0" borderId="4" xfId="0" applyFont="1" applyBorder="1" applyAlignment="1">
      <alignment horizontal="center" vertical="center"/>
    </xf>
    <xf numFmtId="10" fontId="44" fillId="0" borderId="0" xfId="0" applyNumberFormat="1" applyFont="1"/>
    <xf numFmtId="2" fontId="37" fillId="0" borderId="0" xfId="0" applyNumberFormat="1" applyFont="1" applyAlignment="1">
      <alignment vertical="center"/>
    </xf>
    <xf numFmtId="2" fontId="22" fillId="0" borderId="0" xfId="3" applyNumberFormat="1" applyFont="1" applyAlignment="1">
      <alignment vertical="center"/>
    </xf>
    <xf numFmtId="9" fontId="0" fillId="0" borderId="0" xfId="0" applyNumberFormat="1"/>
    <xf numFmtId="2" fontId="33" fillId="0" borderId="18" xfId="0" applyNumberFormat="1" applyFont="1" applyBorder="1" applyAlignment="1">
      <alignment horizontal="center" vertical="center"/>
    </xf>
    <xf numFmtId="3" fontId="84" fillId="0" borderId="0" xfId="0" applyNumberFormat="1" applyFont="1"/>
    <xf numFmtId="9" fontId="84" fillId="0" borderId="0" xfId="3" applyFont="1"/>
    <xf numFmtId="164" fontId="22" fillId="0" borderId="53" xfId="0" applyNumberFormat="1" applyFont="1" applyBorder="1"/>
    <xf numFmtId="164" fontId="22" fillId="0" borderId="35" xfId="0" applyNumberFormat="1" applyFont="1" applyBorder="1"/>
    <xf numFmtId="164" fontId="22" fillId="0" borderId="54" xfId="0" applyNumberFormat="1" applyFont="1" applyBorder="1"/>
    <xf numFmtId="164" fontId="22" fillId="0" borderId="36" xfId="0" applyNumberFormat="1" applyFont="1" applyBorder="1"/>
    <xf numFmtId="164" fontId="22" fillId="0" borderId="31" xfId="0" applyNumberFormat="1" applyFont="1" applyBorder="1"/>
    <xf numFmtId="164" fontId="22" fillId="0" borderId="1" xfId="0" applyNumberFormat="1" applyFont="1" applyBorder="1"/>
    <xf numFmtId="9" fontId="33" fillId="0" borderId="0" xfId="3" applyFont="1" applyBorder="1"/>
    <xf numFmtId="9" fontId="33" fillId="11" borderId="0" xfId="3" applyFont="1" applyFill="1" applyBorder="1" applyAlignment="1">
      <alignment horizontal="center"/>
    </xf>
    <xf numFmtId="0" fontId="47" fillId="0" borderId="0" xfId="0" applyFont="1" applyAlignment="1">
      <alignment horizontal="right"/>
    </xf>
    <xf numFmtId="177" fontId="47" fillId="0" borderId="0" xfId="0" applyNumberFormat="1" applyFont="1"/>
    <xf numFmtId="0" fontId="47" fillId="0" borderId="2" xfId="0" applyFont="1" applyBorder="1" applyAlignment="1">
      <alignment horizontal="right"/>
    </xf>
    <xf numFmtId="3" fontId="47" fillId="0" borderId="2" xfId="0" applyNumberFormat="1" applyFont="1" applyBorder="1"/>
    <xf numFmtId="177" fontId="47" fillId="0" borderId="2" xfId="0" applyNumberFormat="1" applyFont="1" applyBorder="1"/>
    <xf numFmtId="4" fontId="33" fillId="11" borderId="0" xfId="0" applyNumberFormat="1" applyFont="1" applyFill="1" applyAlignment="1" applyProtection="1">
      <alignment horizontal="right"/>
      <protection locked="0"/>
    </xf>
    <xf numFmtId="0" fontId="34" fillId="0" borderId="18" xfId="0" applyFont="1" applyBorder="1" applyAlignment="1">
      <alignment horizontal="center" vertical="center"/>
    </xf>
    <xf numFmtId="0" fontId="34" fillId="0" borderId="22" xfId="0" applyFont="1" applyBorder="1"/>
    <xf numFmtId="0" fontId="34" fillId="0" borderId="18" xfId="0" applyFont="1" applyBorder="1" applyAlignment="1">
      <alignment wrapText="1"/>
    </xf>
    <xf numFmtId="0" fontId="34" fillId="0" borderId="22" xfId="0" applyFont="1" applyBorder="1" applyAlignment="1">
      <alignment wrapText="1"/>
    </xf>
    <xf numFmtId="0" fontId="34" fillId="0" borderId="30" xfId="0" applyFont="1" applyBorder="1" applyAlignment="1">
      <alignment wrapText="1"/>
    </xf>
    <xf numFmtId="0" fontId="33" fillId="0" borderId="1" xfId="0" applyFont="1" applyBorder="1"/>
    <xf numFmtId="0" fontId="33" fillId="0" borderId="53" xfId="0" applyFont="1" applyBorder="1"/>
    <xf numFmtId="0" fontId="34" fillId="0" borderId="18" xfId="0" applyFont="1" applyBorder="1"/>
    <xf numFmtId="0" fontId="89" fillId="0" borderId="0" xfId="0" applyFont="1" applyAlignment="1">
      <alignment horizontal="left" vertical="center" wrapText="1"/>
    </xf>
    <xf numFmtId="0" fontId="90" fillId="0" borderId="0" xfId="0" applyFont="1"/>
    <xf numFmtId="0" fontId="34" fillId="0" borderId="18" xfId="0" applyFont="1" applyBorder="1" applyAlignment="1">
      <alignment vertical="center"/>
    </xf>
    <xf numFmtId="0" fontId="34" fillId="0" borderId="22" xfId="0" applyFont="1" applyBorder="1" applyAlignment="1">
      <alignment vertical="center" wrapText="1"/>
    </xf>
    <xf numFmtId="0" fontId="34" fillId="0" borderId="19" xfId="0" applyFont="1" applyBorder="1" applyAlignment="1">
      <alignment horizontal="center" vertical="center" wrapText="1"/>
    </xf>
    <xf numFmtId="0" fontId="34" fillId="0" borderId="22" xfId="0" applyFont="1" applyBorder="1" applyAlignment="1">
      <alignment vertical="center"/>
    </xf>
    <xf numFmtId="2" fontId="33" fillId="0" borderId="3" xfId="0" applyNumberFormat="1" applyFont="1" applyBorder="1" applyAlignment="1">
      <alignment horizontal="center" vertical="center"/>
    </xf>
    <xf numFmtId="2" fontId="33" fillId="0" borderId="4" xfId="0" applyNumberFormat="1" applyFont="1" applyBorder="1" applyAlignment="1">
      <alignment horizontal="center" vertical="center"/>
    </xf>
    <xf numFmtId="164" fontId="33" fillId="0" borderId="3" xfId="0" applyNumberFormat="1" applyFont="1" applyBorder="1" applyAlignment="1">
      <alignment horizontal="center" vertical="center"/>
    </xf>
    <xf numFmtId="164" fontId="33" fillId="0" borderId="1" xfId="0" applyNumberFormat="1" applyFont="1" applyBorder="1" applyAlignment="1">
      <alignment horizontal="center" vertical="center"/>
    </xf>
    <xf numFmtId="164" fontId="33" fillId="0" borderId="4" xfId="0" applyNumberFormat="1" applyFont="1" applyBorder="1" applyAlignment="1">
      <alignment horizontal="center" vertical="center"/>
    </xf>
    <xf numFmtId="164" fontId="33" fillId="0" borderId="53" xfId="0" applyNumberFormat="1" applyFont="1" applyBorder="1" applyAlignment="1">
      <alignment horizontal="center" vertical="center"/>
    </xf>
    <xf numFmtId="3" fontId="33" fillId="0" borderId="1" xfId="0" applyNumberFormat="1" applyFont="1" applyFill="1" applyBorder="1" applyAlignment="1">
      <alignment horizontal="center" vertical="center"/>
    </xf>
    <xf numFmtId="177" fontId="33" fillId="0" borderId="3" xfId="0" applyNumberFormat="1" applyFont="1" applyFill="1" applyBorder="1" applyAlignment="1">
      <alignment horizontal="center" vertical="center"/>
    </xf>
    <xf numFmtId="177" fontId="33" fillId="0" borderId="1" xfId="0" applyNumberFormat="1" applyFont="1" applyFill="1" applyBorder="1" applyAlignment="1">
      <alignment horizontal="center" vertical="center"/>
    </xf>
    <xf numFmtId="3" fontId="33" fillId="0" borderId="53" xfId="0" applyNumberFormat="1" applyFont="1" applyFill="1" applyBorder="1" applyAlignment="1">
      <alignment horizontal="center" vertical="center"/>
    </xf>
    <xf numFmtId="177" fontId="33" fillId="0" borderId="4" xfId="0" applyNumberFormat="1" applyFont="1" applyFill="1" applyBorder="1" applyAlignment="1">
      <alignment horizontal="center" vertical="center"/>
    </xf>
    <xf numFmtId="177" fontId="33" fillId="0" borderId="53" xfId="0" applyNumberFormat="1" applyFont="1" applyFill="1" applyBorder="1" applyAlignment="1">
      <alignment horizontal="center" vertical="center"/>
    </xf>
    <xf numFmtId="0" fontId="34" fillId="15" borderId="30" xfId="0" applyFont="1" applyFill="1" applyBorder="1" applyAlignment="1">
      <alignment horizontal="center" vertical="center" wrapText="1"/>
    </xf>
    <xf numFmtId="0" fontId="34" fillId="15" borderId="18" xfId="0" applyFont="1" applyFill="1" applyBorder="1" applyAlignment="1">
      <alignment horizontal="center" vertical="center"/>
    </xf>
    <xf numFmtId="0" fontId="34" fillId="15" borderId="22" xfId="0" applyFont="1" applyFill="1" applyBorder="1" applyAlignment="1">
      <alignment horizontal="center" vertical="center" wrapText="1"/>
    </xf>
    <xf numFmtId="0" fontId="37" fillId="15" borderId="18" xfId="0" applyFont="1" applyFill="1" applyBorder="1" applyAlignment="1">
      <alignment horizontal="center" vertical="center" wrapText="1"/>
    </xf>
    <xf numFmtId="0" fontId="34" fillId="15" borderId="19" xfId="0" applyFont="1" applyFill="1" applyBorder="1" applyAlignment="1">
      <alignment horizontal="center" vertical="center" wrapText="1"/>
    </xf>
    <xf numFmtId="0" fontId="33" fillId="15" borderId="64" xfId="0" applyFont="1" applyFill="1" applyBorder="1" applyAlignment="1" applyProtection="1">
      <alignment horizontal="center" vertical="center"/>
      <protection locked="0"/>
    </xf>
    <xf numFmtId="164" fontId="33" fillId="15" borderId="1" xfId="0" applyNumberFormat="1" applyFont="1" applyFill="1" applyBorder="1" applyAlignment="1">
      <alignment horizontal="center" vertical="center"/>
    </xf>
    <xf numFmtId="4" fontId="33" fillId="15" borderId="3" xfId="0" applyNumberFormat="1" applyFont="1" applyFill="1" applyBorder="1" applyAlignment="1">
      <alignment horizontal="center" vertical="center"/>
    </xf>
    <xf numFmtId="4" fontId="41" fillId="15" borderId="1" xfId="0" applyNumberFormat="1" applyFont="1" applyFill="1" applyBorder="1" applyAlignment="1">
      <alignment horizontal="center" vertical="center"/>
    </xf>
    <xf numFmtId="4" fontId="33" fillId="15" borderId="0" xfId="0" applyNumberFormat="1" applyFont="1" applyFill="1" applyBorder="1" applyAlignment="1">
      <alignment horizontal="center" vertical="center"/>
    </xf>
    <xf numFmtId="4" fontId="41" fillId="15" borderId="3" xfId="0" applyNumberFormat="1" applyFont="1" applyFill="1" applyBorder="1" applyAlignment="1">
      <alignment horizontal="center" vertical="center"/>
    </xf>
    <xf numFmtId="0" fontId="33" fillId="15" borderId="54" xfId="0" applyFont="1" applyFill="1" applyBorder="1" applyAlignment="1" applyProtection="1">
      <alignment horizontal="center" vertical="center"/>
      <protection locked="0"/>
    </xf>
    <xf numFmtId="164" fontId="33" fillId="15" borderId="53" xfId="0" applyNumberFormat="1" applyFont="1" applyFill="1" applyBorder="1" applyAlignment="1">
      <alignment horizontal="center" vertical="center"/>
    </xf>
    <xf numFmtId="4" fontId="33" fillId="15" borderId="4" xfId="0" applyNumberFormat="1" applyFont="1" applyFill="1" applyBorder="1" applyAlignment="1">
      <alignment horizontal="center" vertical="center"/>
    </xf>
    <xf numFmtId="4" fontId="41" fillId="15" borderId="53" xfId="0" applyNumberFormat="1" applyFont="1" applyFill="1" applyBorder="1" applyAlignment="1">
      <alignment horizontal="center" vertical="center"/>
    </xf>
    <xf numFmtId="4" fontId="41" fillId="15" borderId="4" xfId="0" applyNumberFormat="1" applyFont="1" applyFill="1" applyBorder="1" applyAlignment="1">
      <alignment horizontal="center" vertical="center"/>
    </xf>
    <xf numFmtId="4" fontId="33" fillId="15" borderId="2" xfId="0" applyNumberFormat="1" applyFont="1" applyFill="1" applyBorder="1" applyAlignment="1">
      <alignment horizontal="center" vertical="center"/>
    </xf>
    <xf numFmtId="0" fontId="34" fillId="15" borderId="30" xfId="0" applyFont="1" applyFill="1" applyBorder="1" applyAlignment="1">
      <alignment horizontal="center" vertical="center"/>
    </xf>
    <xf numFmtId="0" fontId="34" fillId="15" borderId="22" xfId="0" applyFont="1" applyFill="1" applyBorder="1" applyAlignment="1">
      <alignment horizontal="center" vertical="center"/>
    </xf>
    <xf numFmtId="2" fontId="33" fillId="15" borderId="63" xfId="0" applyNumberFormat="1" applyFont="1" applyFill="1" applyBorder="1" applyAlignment="1">
      <alignment horizontal="center" vertical="center"/>
    </xf>
    <xf numFmtId="2" fontId="33" fillId="15" borderId="36" xfId="0" applyNumberFormat="1" applyFont="1" applyFill="1" applyBorder="1" applyAlignment="1">
      <alignment horizontal="center" vertical="center"/>
    </xf>
    <xf numFmtId="2" fontId="33" fillId="15" borderId="35" xfId="0" applyNumberFormat="1" applyFont="1" applyFill="1" applyBorder="1" applyAlignment="1">
      <alignment horizontal="center" vertical="center"/>
    </xf>
    <xf numFmtId="2" fontId="33" fillId="15" borderId="64" xfId="0" applyNumberFormat="1" applyFont="1" applyFill="1" applyBorder="1" applyAlignment="1">
      <alignment horizontal="center" vertical="center"/>
    </xf>
    <xf numFmtId="2" fontId="33" fillId="15" borderId="1" xfId="0" applyNumberFormat="1" applyFont="1" applyFill="1" applyBorder="1" applyAlignment="1">
      <alignment horizontal="center" vertical="center"/>
    </xf>
    <xf numFmtId="2" fontId="33" fillId="15" borderId="3" xfId="0" applyNumberFormat="1" applyFont="1" applyFill="1" applyBorder="1" applyAlignment="1">
      <alignment horizontal="center" vertical="center"/>
    </xf>
    <xf numFmtId="2" fontId="33" fillId="15" borderId="54" xfId="0" applyNumberFormat="1" applyFont="1" applyFill="1" applyBorder="1" applyAlignment="1">
      <alignment horizontal="center" vertical="center"/>
    </xf>
    <xf numFmtId="2" fontId="33" fillId="15" borderId="53" xfId="0" applyNumberFormat="1" applyFont="1" applyFill="1" applyBorder="1" applyAlignment="1">
      <alignment horizontal="center" vertical="center"/>
    </xf>
    <xf numFmtId="2" fontId="33" fillId="15" borderId="4" xfId="0" applyNumberFormat="1" applyFont="1" applyFill="1" applyBorder="1" applyAlignment="1">
      <alignment horizontal="center" vertical="center"/>
    </xf>
    <xf numFmtId="0" fontId="34" fillId="15" borderId="18" xfId="0" applyFont="1" applyFill="1" applyBorder="1" applyAlignment="1">
      <alignment horizontal="center" vertical="center" wrapText="1"/>
    </xf>
    <xf numFmtId="0" fontId="34" fillId="15" borderId="22" xfId="0" applyFont="1" applyFill="1" applyBorder="1" applyAlignment="1">
      <alignment wrapText="1"/>
    </xf>
    <xf numFmtId="177" fontId="33" fillId="15" borderId="1" xfId="0" applyNumberFormat="1" applyFont="1" applyFill="1" applyBorder="1" applyAlignment="1">
      <alignment horizontal="center" vertical="center"/>
    </xf>
    <xf numFmtId="177" fontId="33" fillId="15" borderId="3" xfId="0" applyNumberFormat="1" applyFont="1" applyFill="1" applyBorder="1" applyAlignment="1">
      <alignment horizontal="center" vertical="center"/>
    </xf>
    <xf numFmtId="177" fontId="33" fillId="15" borderId="53" xfId="0" applyNumberFormat="1" applyFont="1" applyFill="1" applyBorder="1" applyAlignment="1">
      <alignment horizontal="center" vertical="center"/>
    </xf>
    <xf numFmtId="177" fontId="33" fillId="15" borderId="4" xfId="0" applyNumberFormat="1" applyFont="1" applyFill="1" applyBorder="1" applyAlignment="1">
      <alignment horizontal="center" vertical="center"/>
    </xf>
    <xf numFmtId="0" fontId="34" fillId="15" borderId="22" xfId="0" applyFont="1" applyFill="1" applyBorder="1" applyAlignment="1">
      <alignment vertical="center"/>
    </xf>
    <xf numFmtId="164" fontId="33" fillId="15" borderId="3" xfId="0" applyNumberFormat="1" applyFont="1" applyFill="1" applyBorder="1" applyAlignment="1">
      <alignment horizontal="center" vertical="center"/>
    </xf>
    <xf numFmtId="164" fontId="33" fillId="15" borderId="4" xfId="0" applyNumberFormat="1" applyFont="1" applyFill="1" applyBorder="1" applyAlignment="1">
      <alignment horizontal="center" vertical="center"/>
    </xf>
    <xf numFmtId="0" fontId="34" fillId="15" borderId="18" xfId="0" applyFont="1" applyFill="1" applyBorder="1" applyAlignment="1">
      <alignment wrapText="1"/>
    </xf>
    <xf numFmtId="3" fontId="33" fillId="15" borderId="1" xfId="0" applyNumberFormat="1" applyFont="1" applyFill="1" applyBorder="1" applyAlignment="1">
      <alignment horizontal="center" vertical="center"/>
    </xf>
    <xf numFmtId="3" fontId="33" fillId="15" borderId="53" xfId="0" applyNumberFormat="1" applyFont="1" applyFill="1" applyBorder="1" applyAlignment="1">
      <alignment horizontal="center" vertical="center"/>
    </xf>
    <xf numFmtId="0" fontId="34" fillId="15" borderId="18" xfId="0" applyFont="1" applyFill="1" applyBorder="1" applyAlignment="1">
      <alignment vertical="center"/>
    </xf>
    <xf numFmtId="0" fontId="46" fillId="15" borderId="53" xfId="0" applyFont="1" applyFill="1" applyBorder="1" applyAlignment="1">
      <alignment horizontal="center" vertical="center" wrapText="1"/>
    </xf>
    <xf numFmtId="0" fontId="18" fillId="15" borderId="2" xfId="0" applyFont="1" applyFill="1" applyBorder="1" applyAlignment="1">
      <alignment horizontal="center" vertical="center" wrapText="1"/>
    </xf>
    <xf numFmtId="1" fontId="47" fillId="15" borderId="1" xfId="0" applyNumberFormat="1" applyFont="1" applyFill="1" applyBorder="1" applyAlignment="1">
      <alignment horizontal="center" vertical="center"/>
    </xf>
    <xf numFmtId="1" fontId="22" fillId="15" borderId="0" xfId="0" applyNumberFormat="1" applyFont="1" applyFill="1" applyBorder="1" applyAlignment="1">
      <alignment horizontal="center" vertical="center"/>
    </xf>
    <xf numFmtId="0" fontId="33" fillId="15" borderId="3" xfId="0" applyFont="1" applyFill="1" applyBorder="1" applyAlignment="1">
      <alignment horizontal="center" vertical="center"/>
    </xf>
    <xf numFmtId="1" fontId="47" fillId="15" borderId="53" xfId="0" applyNumberFormat="1" applyFont="1" applyFill="1" applyBorder="1" applyAlignment="1">
      <alignment horizontal="center" vertical="center"/>
    </xf>
    <xf numFmtId="1" fontId="22" fillId="15" borderId="2" xfId="0" applyNumberFormat="1" applyFont="1" applyFill="1" applyBorder="1" applyAlignment="1">
      <alignment horizontal="center" vertical="center"/>
    </xf>
    <xf numFmtId="0" fontId="33" fillId="15" borderId="4" xfId="0" applyFont="1" applyFill="1" applyBorder="1" applyAlignment="1">
      <alignment horizontal="center" vertical="center"/>
    </xf>
    <xf numFmtId="1" fontId="22" fillId="15" borderId="3" xfId="0" applyNumberFormat="1" applyFont="1" applyFill="1" applyBorder="1" applyAlignment="1">
      <alignment horizontal="center" vertical="center"/>
    </xf>
    <xf numFmtId="1" fontId="22" fillId="15" borderId="4" xfId="0" applyNumberFormat="1" applyFont="1" applyFill="1" applyBorder="1" applyAlignment="1">
      <alignment horizontal="center" vertical="center"/>
    </xf>
    <xf numFmtId="3" fontId="85" fillId="0" borderId="55" xfId="0" applyNumberFormat="1" applyFont="1" applyFill="1" applyBorder="1" applyAlignment="1">
      <alignment vertical="center" wrapText="1"/>
    </xf>
    <xf numFmtId="3" fontId="85" fillId="0" borderId="61" xfId="0" applyNumberFormat="1" applyFont="1" applyFill="1" applyBorder="1" applyAlignment="1">
      <alignment vertical="center" wrapText="1"/>
    </xf>
    <xf numFmtId="0" fontId="22" fillId="0" borderId="0" xfId="0" applyFont="1" applyBorder="1" applyAlignment="1">
      <alignment horizontal="right"/>
    </xf>
    <xf numFmtId="0" fontId="37" fillId="20" borderId="0" xfId="0" applyFont="1" applyFill="1" applyBorder="1" applyAlignment="1">
      <alignment horizontal="right"/>
    </xf>
    <xf numFmtId="0" fontId="33" fillId="0" borderId="1" xfId="0" applyFont="1" applyFill="1" applyBorder="1" applyAlignment="1">
      <alignment horizontal="center" vertical="center"/>
    </xf>
    <xf numFmtId="0" fontId="47" fillId="0" borderId="3" xfId="0" applyFont="1" applyFill="1" applyBorder="1" applyAlignment="1">
      <alignment horizontal="center" vertical="center"/>
    </xf>
    <xf numFmtId="0" fontId="33" fillId="9" borderId="1" xfId="0" applyFont="1" applyFill="1" applyBorder="1" applyAlignment="1">
      <alignment horizontal="center" vertical="center"/>
    </xf>
    <xf numFmtId="0" fontId="47" fillId="9" borderId="0" xfId="0" applyFont="1" applyFill="1" applyBorder="1" applyAlignment="1">
      <alignment horizontal="center" vertical="center"/>
    </xf>
    <xf numFmtId="0" fontId="47" fillId="9" borderId="3" xfId="0" applyFont="1" applyFill="1" applyBorder="1" applyAlignment="1">
      <alignment horizontal="center" vertical="center"/>
    </xf>
    <xf numFmtId="0" fontId="46" fillId="0" borderId="3" xfId="0" applyFont="1" applyBorder="1" applyAlignment="1">
      <alignment horizontal="center" vertical="center"/>
    </xf>
    <xf numFmtId="0" fontId="46" fillId="9" borderId="0" xfId="0" applyFont="1" applyFill="1" applyBorder="1" applyAlignment="1" applyProtection="1">
      <alignment horizontal="center" vertical="center"/>
      <protection locked="0"/>
    </xf>
    <xf numFmtId="0" fontId="46" fillId="9" borderId="3" xfId="0" applyFont="1" applyFill="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0" fontId="33" fillId="20" borderId="1" xfId="0" applyFont="1" applyFill="1" applyBorder="1" applyAlignment="1" applyProtection="1">
      <alignment horizontal="center" vertical="center"/>
    </xf>
    <xf numFmtId="0" fontId="47" fillId="20" borderId="3" xfId="0" applyFont="1" applyFill="1" applyBorder="1" applyAlignment="1" applyProtection="1">
      <alignment horizontal="center" vertical="center"/>
    </xf>
    <xf numFmtId="0" fontId="33" fillId="19" borderId="1" xfId="0" applyFont="1" applyFill="1" applyBorder="1" applyAlignment="1" applyProtection="1">
      <alignment horizontal="center" vertical="center"/>
      <protection locked="0"/>
    </xf>
    <xf numFmtId="0" fontId="47" fillId="19" borderId="0" xfId="0" applyFont="1" applyFill="1" applyBorder="1" applyAlignment="1" applyProtection="1">
      <alignment horizontal="center" vertical="center"/>
      <protection locked="0"/>
    </xf>
    <xf numFmtId="0" fontId="47" fillId="19" borderId="3" xfId="0" applyFont="1" applyFill="1" applyBorder="1" applyAlignment="1" applyProtection="1">
      <alignment horizontal="center" vertical="center"/>
      <protection locked="0"/>
    </xf>
    <xf numFmtId="0" fontId="41" fillId="20" borderId="1" xfId="0" applyFont="1" applyFill="1" applyBorder="1" applyAlignment="1" applyProtection="1">
      <alignment horizontal="center" vertical="center"/>
      <protection locked="0"/>
    </xf>
    <xf numFmtId="0" fontId="51" fillId="20" borderId="3" xfId="0" applyFont="1" applyFill="1" applyBorder="1" applyAlignment="1" applyProtection="1">
      <alignment horizontal="center" vertical="center"/>
      <protection locked="0"/>
    </xf>
    <xf numFmtId="0" fontId="51" fillId="20" borderId="3" xfId="0" applyFont="1" applyFill="1" applyBorder="1" applyAlignment="1">
      <alignment horizontal="center" vertical="center"/>
    </xf>
    <xf numFmtId="0" fontId="33" fillId="9" borderId="0" xfId="0" applyFont="1" applyFill="1" applyBorder="1" applyAlignment="1">
      <alignment horizontal="center" vertical="center"/>
    </xf>
    <xf numFmtId="0" fontId="33" fillId="9" borderId="3" xfId="0" applyFont="1" applyFill="1" applyBorder="1" applyAlignment="1">
      <alignment horizontal="center" vertical="center"/>
    </xf>
    <xf numFmtId="169" fontId="33" fillId="0" borderId="1" xfId="3" applyNumberFormat="1" applyFont="1" applyBorder="1" applyAlignment="1" applyProtection="1">
      <alignment horizontal="center" vertical="center"/>
    </xf>
    <xf numFmtId="0" fontId="47" fillId="0" borderId="3" xfId="0" applyFont="1" applyBorder="1" applyAlignment="1" applyProtection="1">
      <alignment horizontal="center" vertical="center"/>
    </xf>
    <xf numFmtId="169" fontId="33" fillId="9" borderId="1" xfId="3" applyNumberFormat="1" applyFont="1" applyFill="1" applyBorder="1" applyAlignment="1" applyProtection="1">
      <alignment horizontal="center" vertical="center"/>
      <protection locked="0"/>
    </xf>
    <xf numFmtId="0" fontId="47" fillId="9" borderId="0" xfId="0" applyFont="1" applyFill="1" applyBorder="1" applyAlignment="1" applyProtection="1">
      <alignment horizontal="center" vertical="center"/>
      <protection locked="0"/>
    </xf>
    <xf numFmtId="0" fontId="47" fillId="9" borderId="3" xfId="0" applyFont="1" applyFill="1" applyBorder="1" applyAlignment="1" applyProtection="1">
      <alignment horizontal="center" vertical="center"/>
      <protection locked="0"/>
    </xf>
    <xf numFmtId="169" fontId="41" fillId="0" borderId="1" xfId="3" applyNumberFormat="1" applyFont="1" applyBorder="1" applyAlignment="1" applyProtection="1">
      <alignment horizontal="center" vertical="center"/>
      <protection locked="0"/>
    </xf>
    <xf numFmtId="0" fontId="51" fillId="0" borderId="3" xfId="0" applyFont="1" applyBorder="1" applyAlignment="1" applyProtection="1">
      <alignment horizontal="center" vertical="center"/>
      <protection locked="0"/>
    </xf>
    <xf numFmtId="0" fontId="33" fillId="0" borderId="1" xfId="0" applyFont="1" applyBorder="1" applyAlignment="1" applyProtection="1">
      <alignment horizontal="center" vertical="center"/>
    </xf>
    <xf numFmtId="0" fontId="33" fillId="9" borderId="1" xfId="0" applyFont="1" applyFill="1" applyBorder="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33" fillId="0" borderId="3" xfId="0" applyFont="1" applyBorder="1" applyAlignment="1" applyProtection="1">
      <alignment horizontal="center" vertical="center"/>
    </xf>
    <xf numFmtId="0" fontId="33" fillId="9" borderId="0" xfId="0" applyFont="1" applyFill="1" applyBorder="1" applyAlignment="1" applyProtection="1">
      <alignment horizontal="center" vertical="center"/>
      <protection locked="0"/>
    </xf>
    <xf numFmtId="0" fontId="33" fillId="9" borderId="3" xfId="0" applyFont="1" applyFill="1" applyBorder="1" applyAlignment="1" applyProtection="1">
      <alignment horizontal="center" vertical="center"/>
      <protection locked="0"/>
    </xf>
    <xf numFmtId="0" fontId="41" fillId="0" borderId="3" xfId="0" applyFont="1" applyBorder="1" applyAlignment="1" applyProtection="1">
      <alignment horizontal="center" vertical="center"/>
      <protection locked="0"/>
    </xf>
    <xf numFmtId="0" fontId="33" fillId="0" borderId="1" xfId="0" applyFont="1" applyFill="1" applyBorder="1" applyAlignment="1" applyProtection="1">
      <alignment horizontal="center" vertical="center"/>
    </xf>
    <xf numFmtId="0" fontId="41" fillId="0" borderId="1" xfId="0" applyFont="1" applyFill="1" applyBorder="1" applyAlignment="1" applyProtection="1">
      <alignment horizontal="center" vertical="center"/>
      <protection locked="0"/>
    </xf>
    <xf numFmtId="0" fontId="33" fillId="20" borderId="1" xfId="0" applyFont="1" applyFill="1" applyBorder="1" applyAlignment="1">
      <alignment horizontal="center" vertical="center"/>
    </xf>
    <xf numFmtId="0" fontId="33" fillId="20" borderId="3" xfId="0" applyFont="1" applyFill="1" applyBorder="1" applyAlignment="1">
      <alignment horizontal="center" vertical="center"/>
    </xf>
    <xf numFmtId="0" fontId="33" fillId="19" borderId="0" xfId="0" applyFont="1" applyFill="1" applyBorder="1" applyAlignment="1" applyProtection="1">
      <alignment horizontal="center" vertical="center"/>
      <protection locked="0"/>
    </xf>
    <xf numFmtId="0" fontId="33" fillId="19" borderId="3" xfId="0" applyFont="1" applyFill="1" applyBorder="1" applyAlignment="1" applyProtection="1">
      <alignment horizontal="center" vertical="center"/>
      <protection locked="0"/>
    </xf>
    <xf numFmtId="0" fontId="41" fillId="20" borderId="3" xfId="0" applyFont="1" applyFill="1" applyBorder="1" applyAlignment="1" applyProtection="1">
      <alignment horizontal="center" vertical="center"/>
      <protection locked="0"/>
    </xf>
    <xf numFmtId="164" fontId="33" fillId="0" borderId="1" xfId="0" applyNumberFormat="1" applyFont="1" applyFill="1" applyBorder="1" applyAlignment="1" applyProtection="1">
      <alignment horizontal="center" vertical="center"/>
      <protection locked="0"/>
    </xf>
    <xf numFmtId="164" fontId="33" fillId="0" borderId="3" xfId="0" applyNumberFormat="1" applyFont="1" applyFill="1" applyBorder="1" applyAlignment="1" applyProtection="1">
      <alignment horizontal="center" vertical="center"/>
      <protection locked="0"/>
    </xf>
    <xf numFmtId="164" fontId="33" fillId="0" borderId="3" xfId="0" applyNumberFormat="1" applyFont="1" applyFill="1" applyBorder="1" applyAlignment="1">
      <alignment horizontal="center" vertical="center"/>
    </xf>
    <xf numFmtId="164" fontId="33" fillId="9" borderId="1" xfId="0" applyNumberFormat="1" applyFont="1" applyFill="1" applyBorder="1" applyAlignment="1" applyProtection="1">
      <alignment horizontal="center" vertical="center"/>
      <protection locked="0"/>
    </xf>
    <xf numFmtId="164" fontId="33" fillId="9" borderId="0" xfId="0" applyNumberFormat="1" applyFont="1" applyFill="1" applyBorder="1" applyAlignment="1" applyProtection="1">
      <alignment horizontal="center" vertical="center"/>
      <protection locked="0"/>
    </xf>
    <xf numFmtId="164" fontId="33" fillId="9" borderId="3" xfId="0" applyNumberFormat="1" applyFont="1" applyFill="1" applyBorder="1" applyAlignment="1" applyProtection="1">
      <alignment horizontal="center" vertical="center"/>
      <protection locked="0"/>
    </xf>
    <xf numFmtId="164" fontId="41" fillId="0" borderId="3" xfId="0" applyNumberFormat="1" applyFont="1" applyFill="1" applyBorder="1" applyAlignment="1" applyProtection="1">
      <alignment horizontal="center" vertical="center"/>
      <protection locked="0"/>
    </xf>
    <xf numFmtId="164" fontId="41" fillId="0" borderId="3" xfId="0" applyNumberFormat="1" applyFont="1" applyBorder="1" applyAlignment="1" applyProtection="1">
      <alignment horizontal="center" vertical="center"/>
      <protection locked="0"/>
    </xf>
    <xf numFmtId="1" fontId="33" fillId="0" borderId="1" xfId="0" applyNumberFormat="1" applyFont="1" applyFill="1" applyBorder="1" applyAlignment="1" applyProtection="1">
      <alignment horizontal="center" vertical="center"/>
      <protection locked="0"/>
    </xf>
    <xf numFmtId="1" fontId="33" fillId="0" borderId="3" xfId="0" applyNumberFormat="1" applyFont="1" applyFill="1" applyBorder="1" applyAlignment="1" applyProtection="1">
      <alignment horizontal="center" vertical="center"/>
      <protection locked="0"/>
    </xf>
    <xf numFmtId="1" fontId="33" fillId="0" borderId="3" xfId="0" applyNumberFormat="1" applyFont="1" applyFill="1" applyBorder="1" applyAlignment="1">
      <alignment horizontal="center" vertical="center"/>
    </xf>
    <xf numFmtId="1" fontId="33" fillId="9" borderId="1" xfId="0" applyNumberFormat="1" applyFont="1" applyFill="1" applyBorder="1" applyAlignment="1" applyProtection="1">
      <alignment horizontal="center" vertical="center"/>
      <protection locked="0"/>
    </xf>
    <xf numFmtId="1" fontId="33" fillId="9" borderId="0" xfId="0" applyNumberFormat="1" applyFont="1" applyFill="1" applyBorder="1" applyAlignment="1" applyProtection="1">
      <alignment horizontal="center" vertical="center"/>
      <protection locked="0"/>
    </xf>
    <xf numFmtId="1" fontId="33" fillId="9" borderId="3" xfId="0" applyNumberFormat="1" applyFont="1" applyFill="1" applyBorder="1" applyAlignment="1" applyProtection="1">
      <alignment horizontal="center" vertical="center"/>
      <protection locked="0"/>
    </xf>
    <xf numFmtId="1" fontId="41" fillId="0" borderId="3" xfId="0" applyNumberFormat="1" applyFont="1" applyFill="1" applyBorder="1" applyAlignment="1" applyProtection="1">
      <alignment horizontal="center" vertical="center"/>
      <protection locked="0"/>
    </xf>
    <xf numFmtId="1" fontId="41" fillId="0" borderId="3" xfId="0" applyNumberFormat="1" applyFont="1" applyBorder="1" applyAlignment="1" applyProtection="1">
      <alignment horizontal="center" vertical="center"/>
      <protection locked="0"/>
    </xf>
    <xf numFmtId="164" fontId="33" fillId="0" borderId="3" xfId="0" applyNumberFormat="1" applyFont="1" applyBorder="1" applyAlignment="1" applyProtection="1">
      <alignment horizontal="center" vertical="center"/>
      <protection locked="0"/>
    </xf>
    <xf numFmtId="164" fontId="41" fillId="0" borderId="1" xfId="0" applyNumberFormat="1" applyFont="1" applyFill="1" applyBorder="1" applyAlignment="1" applyProtection="1">
      <alignment horizontal="center" vertical="center"/>
      <protection locked="0"/>
    </xf>
    <xf numFmtId="164" fontId="33" fillId="0" borderId="1" xfId="0" applyNumberFormat="1" applyFont="1" applyBorder="1" applyAlignment="1" applyProtection="1">
      <alignment horizontal="center" vertical="center"/>
      <protection locked="0"/>
    </xf>
    <xf numFmtId="164" fontId="33" fillId="0" borderId="0" xfId="0" applyNumberFormat="1" applyFont="1" applyBorder="1" applyAlignment="1" applyProtection="1">
      <alignment horizontal="center" vertical="center"/>
      <protection locked="0"/>
    </xf>
    <xf numFmtId="165" fontId="33" fillId="9" borderId="1" xfId="0" applyNumberFormat="1" applyFont="1" applyFill="1" applyBorder="1" applyAlignment="1" applyProtection="1">
      <alignment horizontal="center" vertical="center"/>
      <protection locked="0"/>
    </xf>
    <xf numFmtId="164" fontId="41" fillId="0" borderId="1" xfId="0" applyNumberFormat="1" applyFont="1" applyBorder="1" applyAlignment="1" applyProtection="1">
      <alignment horizontal="center" vertical="center"/>
      <protection locked="0"/>
    </xf>
    <xf numFmtId="164" fontId="41" fillId="0" borderId="0" xfId="0" applyNumberFormat="1" applyFont="1" applyBorder="1" applyAlignment="1" applyProtection="1">
      <alignment horizontal="center" vertical="center"/>
      <protection locked="0"/>
    </xf>
    <xf numFmtId="168" fontId="41" fillId="0" borderId="3" xfId="0" applyNumberFormat="1" applyFont="1" applyBorder="1" applyAlignment="1" applyProtection="1">
      <alignment horizontal="center" vertical="center"/>
      <protection locked="0"/>
    </xf>
    <xf numFmtId="164" fontId="33" fillId="0" borderId="0" xfId="0" applyNumberFormat="1" applyFont="1" applyBorder="1" applyAlignment="1">
      <alignment horizontal="center" vertical="center"/>
    </xf>
    <xf numFmtId="0" fontId="34" fillId="20" borderId="1" xfId="0" applyFont="1" applyFill="1" applyBorder="1" applyAlignment="1">
      <alignment horizontal="center" vertical="center"/>
    </xf>
    <xf numFmtId="0" fontId="46" fillId="20" borderId="3" xfId="0" applyFont="1" applyFill="1" applyBorder="1" applyAlignment="1">
      <alignment horizontal="center" vertical="center"/>
    </xf>
    <xf numFmtId="0" fontId="34" fillId="19" borderId="1" xfId="0" applyFont="1" applyFill="1" applyBorder="1" applyAlignment="1" applyProtection="1">
      <alignment horizontal="center" vertical="center"/>
      <protection locked="0"/>
    </xf>
    <xf numFmtId="0" fontId="46" fillId="19" borderId="0" xfId="0" applyFont="1" applyFill="1" applyBorder="1" applyAlignment="1" applyProtection="1">
      <alignment horizontal="center" vertical="center"/>
      <protection locked="0"/>
    </xf>
    <xf numFmtId="0" fontId="46" fillId="19" borderId="3" xfId="0" applyFont="1" applyFill="1" applyBorder="1" applyAlignment="1" applyProtection="1">
      <alignment horizontal="center" vertical="center"/>
      <protection locked="0"/>
    </xf>
    <xf numFmtId="0" fontId="37" fillId="20" borderId="1" xfId="0" applyFont="1" applyFill="1" applyBorder="1" applyAlignment="1" applyProtection="1">
      <alignment horizontal="center" vertical="center"/>
      <protection locked="0"/>
    </xf>
    <xf numFmtId="0" fontId="50" fillId="20" borderId="3" xfId="0" applyFont="1" applyFill="1" applyBorder="1" applyAlignment="1" applyProtection="1">
      <alignment horizontal="center" vertical="center"/>
      <protection locked="0"/>
    </xf>
    <xf numFmtId="1" fontId="33" fillId="0" borderId="1" xfId="0" applyNumberFormat="1" applyFont="1" applyBorder="1" applyAlignment="1">
      <alignment horizontal="center" vertical="center"/>
    </xf>
    <xf numFmtId="1" fontId="47" fillId="0" borderId="3" xfId="0" applyNumberFormat="1" applyFont="1" applyBorder="1" applyAlignment="1">
      <alignment horizontal="center" vertical="center"/>
    </xf>
    <xf numFmtId="1" fontId="47" fillId="9" borderId="0" xfId="0" applyNumberFormat="1" applyFont="1" applyFill="1" applyBorder="1" applyAlignment="1" applyProtection="1">
      <alignment horizontal="center" vertical="center"/>
      <protection locked="0"/>
    </xf>
    <xf numFmtId="1" fontId="47" fillId="9" borderId="3" xfId="0" applyNumberFormat="1" applyFont="1" applyFill="1" applyBorder="1" applyAlignment="1" applyProtection="1">
      <alignment horizontal="center" vertical="center"/>
      <protection locked="0"/>
    </xf>
    <xf numFmtId="1" fontId="41" fillId="0" borderId="1" xfId="0" applyNumberFormat="1" applyFont="1" applyBorder="1" applyAlignment="1" applyProtection="1">
      <alignment horizontal="center" vertical="center"/>
      <protection locked="0"/>
    </xf>
    <xf numFmtId="1" fontId="51" fillId="0" borderId="3" xfId="0" applyNumberFormat="1" applyFont="1" applyBorder="1" applyAlignment="1" applyProtection="1">
      <alignment horizontal="center" vertical="center"/>
      <protection locked="0"/>
    </xf>
    <xf numFmtId="1" fontId="33" fillId="0" borderId="1" xfId="0" applyNumberFormat="1" applyFont="1" applyBorder="1" applyAlignment="1" applyProtection="1">
      <alignment horizontal="center" vertical="center"/>
      <protection locked="0"/>
    </xf>
    <xf numFmtId="1" fontId="47" fillId="0" borderId="3" xfId="0" applyNumberFormat="1" applyFont="1" applyBorder="1" applyAlignment="1" applyProtection="1">
      <alignment horizontal="center" vertical="center"/>
      <protection locked="0"/>
    </xf>
    <xf numFmtId="2" fontId="33" fillId="9" borderId="1" xfId="0" applyNumberFormat="1" applyFont="1" applyFill="1" applyBorder="1" applyAlignment="1" applyProtection="1">
      <alignment horizontal="center" vertical="center"/>
      <protection locked="0"/>
    </xf>
    <xf numFmtId="2" fontId="47" fillId="9" borderId="0" xfId="0" applyNumberFormat="1" applyFont="1" applyFill="1" applyBorder="1" applyAlignment="1" applyProtection="1">
      <alignment horizontal="center" vertical="center"/>
      <protection locked="0"/>
    </xf>
    <xf numFmtId="0" fontId="22" fillId="0" borderId="1" xfId="5" applyFont="1" applyFill="1" applyBorder="1" applyAlignment="1">
      <alignment horizontal="center" vertical="center"/>
    </xf>
    <xf numFmtId="0" fontId="22" fillId="9" borderId="1" xfId="5" applyFont="1" applyFill="1" applyBorder="1" applyAlignment="1" applyProtection="1">
      <alignment horizontal="center" vertical="center"/>
      <protection locked="0"/>
    </xf>
    <xf numFmtId="0" fontId="66" fillId="9" borderId="0" xfId="0" applyFont="1" applyFill="1" applyBorder="1" applyAlignment="1" applyProtection="1">
      <alignment horizontal="center" vertical="center"/>
      <protection locked="0"/>
    </xf>
    <xf numFmtId="0" fontId="22" fillId="0" borderId="1" xfId="5" applyFont="1" applyFill="1" applyBorder="1" applyAlignment="1" applyProtection="1">
      <alignment horizontal="center" vertical="center"/>
      <protection locked="0"/>
    </xf>
    <xf numFmtId="0" fontId="22" fillId="0" borderId="1" xfId="0" applyFont="1" applyFill="1" applyBorder="1" applyAlignment="1">
      <alignment horizontal="center" vertical="center"/>
    </xf>
    <xf numFmtId="0" fontId="22" fillId="0" borderId="0" xfId="0" applyFont="1" applyFill="1" applyBorder="1" applyAlignment="1">
      <alignment horizontal="center" vertical="center"/>
    </xf>
    <xf numFmtId="0" fontId="22" fillId="9" borderId="1" xfId="0" applyFont="1" applyFill="1" applyBorder="1" applyAlignment="1" applyProtection="1">
      <alignment horizontal="center" vertical="center"/>
      <protection locked="0"/>
    </xf>
    <xf numFmtId="0" fontId="22" fillId="0" borderId="1" xfId="0" applyFont="1" applyFill="1" applyBorder="1" applyAlignment="1" applyProtection="1">
      <alignment horizontal="center" vertical="center"/>
      <protection locked="0"/>
    </xf>
    <xf numFmtId="0" fontId="22" fillId="0" borderId="0" xfId="0"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22" fillId="0" borderId="1" xfId="7" applyFont="1" applyFill="1" applyBorder="1" applyAlignment="1">
      <alignment horizontal="center" vertical="center"/>
    </xf>
    <xf numFmtId="0" fontId="22" fillId="9" borderId="1" xfId="7" applyFont="1" applyFill="1" applyBorder="1" applyAlignment="1" applyProtection="1">
      <alignment horizontal="center" vertical="center"/>
      <protection locked="0"/>
    </xf>
    <xf numFmtId="0" fontId="22" fillId="0" borderId="1" xfId="7" applyFont="1" applyFill="1" applyBorder="1" applyAlignment="1" applyProtection="1">
      <alignment horizontal="center" vertical="center"/>
      <protection locked="0"/>
    </xf>
    <xf numFmtId="0" fontId="33" fillId="20" borderId="1" xfId="0" applyFont="1" applyFill="1" applyBorder="1" applyAlignment="1" applyProtection="1">
      <alignment horizontal="center" vertical="center"/>
      <protection locked="0"/>
    </xf>
    <xf numFmtId="0" fontId="33" fillId="20" borderId="3" xfId="0" applyFont="1" applyFill="1" applyBorder="1" applyAlignment="1" applyProtection="1">
      <alignment horizontal="center" vertical="center"/>
      <protection locked="0"/>
    </xf>
    <xf numFmtId="0" fontId="33" fillId="0" borderId="1" xfId="0" applyFont="1" applyBorder="1" applyAlignment="1" applyProtection="1">
      <alignment horizontal="center" vertical="center"/>
      <protection locked="0"/>
    </xf>
    <xf numFmtId="0" fontId="33" fillId="0" borderId="3" xfId="0" applyFont="1" applyBorder="1" applyAlignment="1" applyProtection="1">
      <alignment horizontal="center" vertical="center"/>
      <protection locked="0"/>
    </xf>
    <xf numFmtId="3" fontId="33" fillId="0" borderId="1" xfId="0" applyNumberFormat="1" applyFont="1" applyBorder="1" applyAlignment="1" applyProtection="1">
      <alignment horizontal="center" vertical="center"/>
    </xf>
    <xf numFmtId="3" fontId="47" fillId="0" borderId="3" xfId="0" applyNumberFormat="1" applyFont="1" applyBorder="1" applyAlignment="1" applyProtection="1">
      <alignment horizontal="center" vertical="center"/>
    </xf>
    <xf numFmtId="3" fontId="33" fillId="9" borderId="1" xfId="0" applyNumberFormat="1" applyFont="1" applyFill="1" applyBorder="1" applyAlignment="1" applyProtection="1">
      <alignment horizontal="center" vertical="center"/>
      <protection locked="0"/>
    </xf>
    <xf numFmtId="3" fontId="47" fillId="9" borderId="0" xfId="0" applyNumberFormat="1" applyFont="1" applyFill="1" applyBorder="1" applyAlignment="1" applyProtection="1">
      <alignment horizontal="center" vertical="center"/>
      <protection locked="0"/>
    </xf>
    <xf numFmtId="3" fontId="47" fillId="9" borderId="3" xfId="0" applyNumberFormat="1" applyFont="1" applyFill="1" applyBorder="1" applyAlignment="1" applyProtection="1">
      <alignment horizontal="center" vertical="center"/>
      <protection locked="0"/>
    </xf>
    <xf numFmtId="3" fontId="41" fillId="0" borderId="1" xfId="0" applyNumberFormat="1" applyFont="1" applyBorder="1" applyAlignment="1" applyProtection="1">
      <alignment horizontal="center" vertical="center"/>
      <protection locked="0"/>
    </xf>
    <xf numFmtId="3" fontId="51" fillId="0" borderId="3" xfId="0" applyNumberFormat="1" applyFont="1" applyBorder="1" applyAlignment="1" applyProtection="1">
      <alignment horizontal="center" vertical="center"/>
      <protection locked="0"/>
    </xf>
    <xf numFmtId="3" fontId="51" fillId="0" borderId="3" xfId="0" applyNumberFormat="1" applyFont="1" applyBorder="1" applyAlignment="1">
      <alignment horizontal="center" vertical="center"/>
    </xf>
    <xf numFmtId="3" fontId="33" fillId="0" borderId="1" xfId="0" applyNumberFormat="1" applyFont="1" applyBorder="1" applyAlignment="1" applyProtection="1">
      <alignment horizontal="center" vertical="center"/>
      <protection locked="0"/>
    </xf>
    <xf numFmtId="3" fontId="33" fillId="0" borderId="3" xfId="0" applyNumberFormat="1" applyFont="1" applyBorder="1" applyAlignment="1" applyProtection="1">
      <alignment horizontal="center" vertical="center"/>
      <protection locked="0"/>
    </xf>
    <xf numFmtId="3" fontId="33" fillId="9" borderId="0" xfId="0" applyNumberFormat="1" applyFont="1" applyFill="1" applyBorder="1" applyAlignment="1" applyProtection="1">
      <alignment horizontal="center" vertical="center"/>
      <protection locked="0"/>
    </xf>
    <xf numFmtId="3" fontId="33" fillId="9" borderId="3" xfId="0" applyNumberFormat="1" applyFont="1" applyFill="1" applyBorder="1" applyAlignment="1" applyProtection="1">
      <alignment horizontal="center" vertical="center"/>
      <protection locked="0"/>
    </xf>
    <xf numFmtId="9" fontId="33" fillId="0" borderId="1" xfId="3" applyFont="1" applyBorder="1" applyAlignment="1" applyProtection="1">
      <alignment horizontal="center" vertical="center"/>
      <protection locked="0"/>
    </xf>
    <xf numFmtId="9" fontId="33" fillId="0" borderId="3" xfId="3" applyFont="1" applyBorder="1" applyAlignment="1" applyProtection="1">
      <alignment horizontal="center" vertical="center"/>
      <protection locked="0"/>
    </xf>
    <xf numFmtId="9" fontId="33" fillId="0" borderId="3" xfId="3" applyFont="1" applyBorder="1" applyAlignment="1">
      <alignment horizontal="center" vertical="center"/>
    </xf>
    <xf numFmtId="9" fontId="33" fillId="9" borderId="1" xfId="3" applyFont="1" applyFill="1" applyBorder="1" applyAlignment="1" applyProtection="1">
      <alignment horizontal="center" vertical="center"/>
      <protection locked="0"/>
    </xf>
    <xf numFmtId="9" fontId="33" fillId="9" borderId="0" xfId="3" applyFont="1" applyFill="1" applyBorder="1" applyAlignment="1" applyProtection="1">
      <alignment horizontal="center" vertical="center"/>
      <protection locked="0"/>
    </xf>
    <xf numFmtId="9" fontId="33" fillId="9" borderId="3" xfId="3" applyFont="1" applyFill="1" applyBorder="1" applyAlignment="1" applyProtection="1">
      <alignment horizontal="center" vertical="center"/>
      <protection locked="0"/>
    </xf>
    <xf numFmtId="169" fontId="33" fillId="0" borderId="1" xfId="3" applyNumberFormat="1" applyFont="1" applyBorder="1" applyAlignment="1" applyProtection="1">
      <alignment horizontal="center" vertical="center"/>
      <protection locked="0"/>
    </xf>
    <xf numFmtId="169" fontId="47" fillId="0" borderId="3" xfId="3" applyNumberFormat="1" applyFont="1" applyBorder="1" applyAlignment="1" applyProtection="1">
      <alignment horizontal="center" vertical="center"/>
      <protection locked="0"/>
    </xf>
    <xf numFmtId="169" fontId="47" fillId="0" borderId="3" xfId="3" applyNumberFormat="1" applyFont="1" applyBorder="1" applyAlignment="1">
      <alignment horizontal="center" vertical="center"/>
    </xf>
    <xf numFmtId="169" fontId="47" fillId="9" borderId="0" xfId="3" applyNumberFormat="1" applyFont="1" applyFill="1" applyBorder="1" applyAlignment="1" applyProtection="1">
      <alignment horizontal="center" vertical="center"/>
      <protection locked="0"/>
    </xf>
    <xf numFmtId="169" fontId="47" fillId="9" borderId="3" xfId="3" applyNumberFormat="1" applyFont="1" applyFill="1" applyBorder="1" applyAlignment="1" applyProtection="1">
      <alignment horizontal="center" vertical="center"/>
      <protection locked="0"/>
    </xf>
    <xf numFmtId="2" fontId="41" fillId="0" borderId="3" xfId="0" applyNumberFormat="1" applyFont="1" applyBorder="1" applyAlignment="1" applyProtection="1">
      <alignment horizontal="center" vertical="center"/>
      <protection locked="0"/>
    </xf>
    <xf numFmtId="0" fontId="41" fillId="0" borderId="0" xfId="0" applyFont="1" applyBorder="1" applyAlignment="1" applyProtection="1">
      <alignment horizontal="center" vertical="center"/>
      <protection locked="0"/>
    </xf>
    <xf numFmtId="164" fontId="22" fillId="9" borderId="1" xfId="0" applyNumberFormat="1" applyFont="1" applyFill="1" applyBorder="1" applyAlignment="1" applyProtection="1">
      <alignment horizontal="center" vertical="center"/>
      <protection locked="0"/>
    </xf>
    <xf numFmtId="0" fontId="33" fillId="20" borderId="0" xfId="0" applyFont="1" applyFill="1" applyBorder="1" applyAlignment="1">
      <alignment horizontal="center" vertical="center"/>
    </xf>
    <xf numFmtId="0" fontId="41" fillId="20" borderId="0" xfId="0" applyFont="1" applyFill="1" applyBorder="1" applyAlignment="1" applyProtection="1">
      <alignment horizontal="center" vertical="center"/>
      <protection locked="0"/>
    </xf>
    <xf numFmtId="0" fontId="47" fillId="0" borderId="3" xfId="0" applyFont="1" applyBorder="1" applyAlignment="1">
      <alignment horizontal="center" vertical="center"/>
    </xf>
    <xf numFmtId="0" fontId="41" fillId="9" borderId="1" xfId="0" applyFont="1" applyFill="1" applyBorder="1" applyAlignment="1" applyProtection="1">
      <alignment horizontal="center" vertical="center"/>
      <protection locked="0"/>
    </xf>
    <xf numFmtId="0" fontId="51" fillId="9" borderId="0" xfId="0" applyFont="1" applyFill="1" applyBorder="1" applyAlignment="1" applyProtection="1">
      <alignment horizontal="center" vertical="center"/>
      <protection locked="0"/>
    </xf>
    <xf numFmtId="0" fontId="51" fillId="9" borderId="3"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4" fontId="33" fillId="0" borderId="1" xfId="0" applyNumberFormat="1" applyFont="1" applyBorder="1" applyAlignment="1">
      <alignment horizontal="center" vertical="center"/>
    </xf>
    <xf numFmtId="4" fontId="47" fillId="0" borderId="3" xfId="0" applyNumberFormat="1" applyFont="1" applyBorder="1" applyAlignment="1">
      <alignment horizontal="center" vertical="center"/>
    </xf>
    <xf numFmtId="4" fontId="33" fillId="0" borderId="0" xfId="0" applyNumberFormat="1" applyFont="1" applyBorder="1" applyAlignment="1">
      <alignment horizontal="center" vertical="center"/>
    </xf>
    <xf numFmtId="4" fontId="41" fillId="9" borderId="1" xfId="0" applyNumberFormat="1" applyFont="1" applyFill="1" applyBorder="1" applyAlignment="1" applyProtection="1">
      <alignment horizontal="center" vertical="center"/>
      <protection locked="0"/>
    </xf>
    <xf numFmtId="4" fontId="51" fillId="9" borderId="0" xfId="0" applyNumberFormat="1" applyFont="1" applyFill="1" applyBorder="1" applyAlignment="1" applyProtection="1">
      <alignment horizontal="center" vertical="center"/>
      <protection locked="0"/>
    </xf>
    <xf numFmtId="4" fontId="51" fillId="9" borderId="3" xfId="0" applyNumberFormat="1" applyFont="1" applyFill="1" applyBorder="1" applyAlignment="1" applyProtection="1">
      <alignment horizontal="center" vertical="center"/>
      <protection locked="0"/>
    </xf>
    <xf numFmtId="4" fontId="41" fillId="0" borderId="1" xfId="0" applyNumberFormat="1" applyFont="1" applyBorder="1" applyAlignment="1" applyProtection="1">
      <alignment horizontal="center" vertical="center"/>
      <protection locked="0"/>
    </xf>
    <xf numFmtId="4" fontId="51" fillId="0" borderId="3" xfId="0" applyNumberFormat="1" applyFont="1" applyBorder="1" applyAlignment="1" applyProtection="1">
      <alignment horizontal="center" vertical="center"/>
      <protection locked="0"/>
    </xf>
    <xf numFmtId="4" fontId="41" fillId="0" borderId="0" xfId="0" applyNumberFormat="1" applyFont="1" applyBorder="1" applyAlignment="1" applyProtection="1">
      <alignment horizontal="center" vertical="center"/>
      <protection locked="0"/>
    </xf>
    <xf numFmtId="164" fontId="41" fillId="9" borderId="1" xfId="0" applyNumberFormat="1" applyFont="1" applyFill="1" applyBorder="1" applyAlignment="1" applyProtection="1">
      <alignment horizontal="center" vertical="center"/>
      <protection locked="0"/>
    </xf>
    <xf numFmtId="164" fontId="41" fillId="9" borderId="0" xfId="0" applyNumberFormat="1" applyFont="1" applyFill="1" applyBorder="1" applyAlignment="1" applyProtection="1">
      <alignment horizontal="center" vertical="center"/>
      <protection locked="0"/>
    </xf>
    <xf numFmtId="164" fontId="41" fillId="9" borderId="3" xfId="0" applyNumberFormat="1" applyFont="1" applyFill="1" applyBorder="1" applyAlignment="1" applyProtection="1">
      <alignment horizontal="center" vertical="center"/>
      <protection locked="0"/>
    </xf>
    <xf numFmtId="164" fontId="33" fillId="0" borderId="2" xfId="0" applyNumberFormat="1" applyFont="1" applyBorder="1" applyAlignment="1">
      <alignment horizontal="center" vertical="center"/>
    </xf>
    <xf numFmtId="164" fontId="41" fillId="9" borderId="53" xfId="0" applyNumberFormat="1" applyFont="1" applyFill="1" applyBorder="1" applyAlignment="1" applyProtection="1">
      <alignment horizontal="center" vertical="center"/>
      <protection locked="0"/>
    </xf>
    <xf numFmtId="164" fontId="41" fillId="9" borderId="2" xfId="0" applyNumberFormat="1" applyFont="1" applyFill="1" applyBorder="1" applyAlignment="1" applyProtection="1">
      <alignment horizontal="center" vertical="center"/>
      <protection locked="0"/>
    </xf>
    <xf numFmtId="164" fontId="41" fillId="9" borderId="4" xfId="0" applyNumberFormat="1" applyFont="1" applyFill="1" applyBorder="1" applyAlignment="1" applyProtection="1">
      <alignment horizontal="center" vertical="center"/>
      <protection locked="0"/>
    </xf>
    <xf numFmtId="164" fontId="41" fillId="0" borderId="53" xfId="0" applyNumberFormat="1" applyFont="1" applyBorder="1" applyAlignment="1" applyProtection="1">
      <alignment horizontal="center" vertical="center"/>
      <protection locked="0"/>
    </xf>
    <xf numFmtId="164" fontId="41" fillId="0" borderId="4" xfId="0" applyNumberFormat="1" applyFont="1" applyBorder="1" applyAlignment="1" applyProtection="1">
      <alignment horizontal="center" vertical="center"/>
      <protection locked="0"/>
    </xf>
    <xf numFmtId="164" fontId="41" fillId="0" borderId="2" xfId="0" applyNumberFormat="1" applyFont="1" applyBorder="1" applyAlignment="1" applyProtection="1">
      <alignment horizontal="center" vertical="center"/>
      <protection locked="0"/>
    </xf>
    <xf numFmtId="0" fontId="33" fillId="9" borderId="22" xfId="0" applyFont="1" applyFill="1" applyBorder="1" applyAlignment="1">
      <alignment horizontal="center"/>
    </xf>
    <xf numFmtId="0" fontId="33" fillId="0" borderId="36" xfId="0" applyFont="1" applyFill="1" applyBorder="1" applyAlignment="1">
      <alignment horizontal="center" vertical="center"/>
    </xf>
    <xf numFmtId="0" fontId="47" fillId="0" borderId="35" xfId="0" applyFont="1" applyFill="1" applyBorder="1" applyAlignment="1">
      <alignment horizontal="center" vertical="center"/>
    </xf>
    <xf numFmtId="0" fontId="33" fillId="9" borderId="36" xfId="0" applyFont="1" applyFill="1" applyBorder="1" applyAlignment="1">
      <alignment horizontal="center" vertical="center"/>
    </xf>
    <xf numFmtId="0" fontId="47" fillId="9" borderId="31" xfId="0" applyFont="1" applyFill="1" applyBorder="1" applyAlignment="1">
      <alignment horizontal="center" vertical="center"/>
    </xf>
    <xf numFmtId="0" fontId="47" fillId="9" borderId="35" xfId="0" applyFont="1" applyFill="1" applyBorder="1" applyAlignment="1">
      <alignment horizontal="center" vertical="center"/>
    </xf>
    <xf numFmtId="0" fontId="41" fillId="0" borderId="36" xfId="0" applyFont="1" applyFill="1" applyBorder="1" applyAlignment="1">
      <alignment horizontal="center" vertical="center"/>
    </xf>
    <xf numFmtId="0" fontId="51" fillId="0" borderId="35" xfId="0" applyFont="1" applyFill="1" applyBorder="1" applyAlignment="1">
      <alignment horizontal="center" vertical="center"/>
    </xf>
    <xf numFmtId="0" fontId="41" fillId="0" borderId="35" xfId="0" applyFont="1" applyBorder="1" applyAlignment="1">
      <alignment horizontal="center" vertical="center"/>
    </xf>
    <xf numFmtId="0" fontId="34" fillId="0" borderId="53" xfId="0" applyFont="1" applyBorder="1" applyAlignment="1">
      <alignment horizontal="center" vertical="center"/>
    </xf>
    <xf numFmtId="0" fontId="46" fillId="0" borderId="4" xfId="0" applyFont="1" applyBorder="1" applyAlignment="1">
      <alignment horizontal="center" vertical="center"/>
    </xf>
    <xf numFmtId="0" fontId="34" fillId="9" borderId="53" xfId="0" applyFont="1" applyFill="1" applyBorder="1" applyAlignment="1" applyProtection="1">
      <alignment horizontal="center" vertical="center"/>
      <protection locked="0"/>
    </xf>
    <xf numFmtId="0" fontId="46" fillId="9" borderId="2" xfId="0" applyFont="1" applyFill="1" applyBorder="1" applyAlignment="1" applyProtection="1">
      <alignment horizontal="center" vertical="center"/>
      <protection locked="0"/>
    </xf>
    <xf numFmtId="0" fontId="46" fillId="9" borderId="4" xfId="0" applyFont="1" applyFill="1" applyBorder="1" applyAlignment="1" applyProtection="1">
      <alignment horizontal="center" vertical="center"/>
      <protection locked="0"/>
    </xf>
    <xf numFmtId="0" fontId="37" fillId="0" borderId="53" xfId="0" applyFont="1" applyBorder="1" applyAlignment="1" applyProtection="1">
      <alignment horizontal="center" vertical="center"/>
      <protection locked="0"/>
    </xf>
    <xf numFmtId="0" fontId="50" fillId="0" borderId="4" xfId="0" applyFont="1" applyBorder="1" applyAlignment="1" applyProtection="1">
      <alignment horizontal="center" vertical="center"/>
      <protection locked="0"/>
    </xf>
    <xf numFmtId="0" fontId="50" fillId="0" borderId="4" xfId="0" applyFont="1" applyBorder="1" applyAlignment="1">
      <alignment horizontal="center" vertical="center"/>
    </xf>
    <xf numFmtId="3" fontId="91" fillId="0" borderId="0" xfId="0" applyNumberFormat="1" applyFont="1" applyFill="1"/>
    <xf numFmtId="0" fontId="92" fillId="0" borderId="0" xfId="0" applyFont="1"/>
    <xf numFmtId="0" fontId="91" fillId="0" borderId="0" xfId="0" applyFont="1"/>
    <xf numFmtId="0" fontId="91" fillId="0" borderId="0" xfId="0" applyFont="1" applyAlignment="1">
      <alignment vertical="top"/>
    </xf>
    <xf numFmtId="3" fontId="92" fillId="0" borderId="0" xfId="0" applyNumberFormat="1" applyFont="1"/>
    <xf numFmtId="167" fontId="91" fillId="0" borderId="0" xfId="0" applyNumberFormat="1" applyFont="1" applyAlignment="1">
      <alignment vertical="top"/>
    </xf>
    <xf numFmtId="167" fontId="91" fillId="0" borderId="0" xfId="0" applyNumberFormat="1" applyFont="1"/>
    <xf numFmtId="0" fontId="91" fillId="0" borderId="0" xfId="0" applyFont="1" applyFill="1"/>
    <xf numFmtId="0" fontId="92" fillId="0" borderId="0" xfId="0" applyFont="1" applyFill="1"/>
    <xf numFmtId="3" fontId="92" fillId="0" borderId="0" xfId="5" applyNumberFormat="1" applyFont="1" applyFill="1" applyBorder="1"/>
    <xf numFmtId="3" fontId="92" fillId="0" borderId="0" xfId="0" applyNumberFormat="1" applyFont="1" applyFill="1"/>
    <xf numFmtId="0" fontId="92" fillId="0" borderId="0" xfId="0" applyFont="1" applyFill="1" applyAlignment="1">
      <alignment horizontal="right"/>
    </xf>
    <xf numFmtId="0" fontId="91" fillId="0" borderId="0" xfId="0" applyFont="1" applyFill="1" applyAlignment="1">
      <alignment vertical="top"/>
    </xf>
    <xf numFmtId="3" fontId="92" fillId="0" borderId="0" xfId="0" applyNumberFormat="1" applyFont="1" applyFill="1" applyAlignment="1">
      <alignment horizontal="right"/>
    </xf>
    <xf numFmtId="169" fontId="0" fillId="15" borderId="0" xfId="3" applyNumberFormat="1" applyFont="1" applyFill="1"/>
    <xf numFmtId="0" fontId="93" fillId="15" borderId="0" xfId="0" applyFont="1" applyFill="1"/>
    <xf numFmtId="2" fontId="93" fillId="15" borderId="30" xfId="0" applyNumberFormat="1" applyFont="1" applyFill="1" applyBorder="1" applyAlignment="1">
      <alignment horizontal="center"/>
    </xf>
    <xf numFmtId="3" fontId="33" fillId="0" borderId="0" xfId="0" quotePrefix="1" applyNumberFormat="1" applyFont="1"/>
    <xf numFmtId="4" fontId="46" fillId="19" borderId="4" xfId="0" applyNumberFormat="1" applyFont="1" applyFill="1" applyBorder="1" applyAlignment="1">
      <alignment horizontal="right" vertical="center"/>
    </xf>
    <xf numFmtId="0" fontId="94" fillId="20" borderId="0" xfId="0" applyFont="1" applyFill="1" applyAlignment="1">
      <alignment horizontal="right"/>
    </xf>
    <xf numFmtId="9" fontId="33" fillId="11" borderId="0" xfId="0" applyNumberFormat="1" applyFont="1" applyFill="1" applyProtection="1">
      <protection locked="0"/>
    </xf>
    <xf numFmtId="9" fontId="33" fillId="0" borderId="1" xfId="0" applyNumberFormat="1" applyFont="1" applyBorder="1" applyAlignment="1" applyProtection="1">
      <alignment horizontal="center" vertical="center"/>
      <protection locked="0"/>
    </xf>
    <xf numFmtId="9" fontId="33" fillId="0" borderId="3" xfId="0" applyNumberFormat="1" applyFont="1" applyBorder="1" applyAlignment="1" applyProtection="1">
      <alignment horizontal="center" vertical="center"/>
      <protection locked="0"/>
    </xf>
    <xf numFmtId="9" fontId="33" fillId="0" borderId="3" xfId="0" applyNumberFormat="1" applyFont="1" applyBorder="1" applyAlignment="1">
      <alignment horizontal="center" vertical="center"/>
    </xf>
    <xf numFmtId="9" fontId="33" fillId="9" borderId="1" xfId="0" applyNumberFormat="1" applyFont="1" applyFill="1" applyBorder="1" applyAlignment="1" applyProtection="1">
      <alignment horizontal="center" vertical="center"/>
      <protection locked="0"/>
    </xf>
    <xf numFmtId="9" fontId="33" fillId="9" borderId="0" xfId="0" applyNumberFormat="1" applyFont="1" applyFill="1" applyBorder="1" applyAlignment="1" applyProtection="1">
      <alignment horizontal="center" vertical="center"/>
      <protection locked="0"/>
    </xf>
    <xf numFmtId="9" fontId="33" fillId="9" borderId="3" xfId="0" applyNumberFormat="1" applyFont="1" applyFill="1" applyBorder="1" applyAlignment="1" applyProtection="1">
      <alignment horizontal="center" vertical="center"/>
      <protection locked="0"/>
    </xf>
    <xf numFmtId="10" fontId="33" fillId="0" borderId="0" xfId="0" applyNumberFormat="1" applyFont="1"/>
    <xf numFmtId="0" fontId="95" fillId="0" borderId="64" xfId="0" applyFont="1" applyBorder="1"/>
    <xf numFmtId="0" fontId="33" fillId="0" borderId="0" xfId="0" applyFont="1" applyAlignment="1">
      <alignment horizontal="right"/>
    </xf>
    <xf numFmtId="0" fontId="34" fillId="0" borderId="0" xfId="0" applyFont="1" applyAlignment="1" applyProtection="1">
      <alignment horizontal="right"/>
      <protection locked="0"/>
    </xf>
    <xf numFmtId="0" fontId="34" fillId="0" borderId="0" xfId="0" applyFont="1" applyProtection="1">
      <protection locked="0"/>
    </xf>
    <xf numFmtId="0" fontId="33" fillId="0" borderId="2" xfId="0" applyFont="1" applyBorder="1" applyAlignment="1">
      <alignment horizontal="left"/>
    </xf>
    <xf numFmtId="171" fontId="33" fillId="0" borderId="2" xfId="2" applyNumberFormat="1" applyFont="1" applyBorder="1"/>
    <xf numFmtId="165" fontId="51" fillId="0" borderId="2" xfId="0" applyNumberFormat="1" applyFont="1" applyBorder="1"/>
    <xf numFmtId="0" fontId="34" fillId="0" borderId="19" xfId="0" applyFont="1" applyBorder="1" applyAlignment="1"/>
    <xf numFmtId="171" fontId="33" fillId="0" borderId="0" xfId="2" applyNumberFormat="1" applyFont="1" applyBorder="1"/>
    <xf numFmtId="171" fontId="33" fillId="0" borderId="3" xfId="2" applyNumberFormat="1" applyFont="1" applyBorder="1"/>
    <xf numFmtId="171" fontId="34" fillId="0" borderId="35" xfId="2" applyNumberFormat="1" applyFont="1" applyBorder="1"/>
    <xf numFmtId="0" fontId="33" fillId="0" borderId="53" xfId="0" applyFont="1" applyBorder="1" applyAlignment="1">
      <alignment horizontal="right"/>
    </xf>
    <xf numFmtId="171" fontId="33" fillId="0" borderId="1" xfId="2" applyNumberFormat="1" applyFont="1" applyBorder="1"/>
    <xf numFmtId="171" fontId="34" fillId="0" borderId="36" xfId="2" applyNumberFormat="1" applyFont="1" applyBorder="1"/>
    <xf numFmtId="1" fontId="33" fillId="11" borderId="0" xfId="0" applyNumberFormat="1" applyFont="1" applyFill="1" applyBorder="1" applyProtection="1">
      <protection locked="0"/>
    </xf>
    <xf numFmtId="3" fontId="33" fillId="11" borderId="0" xfId="0" applyNumberFormat="1" applyFont="1" applyFill="1" applyBorder="1" applyProtection="1">
      <protection locked="0"/>
    </xf>
    <xf numFmtId="0" fontId="33" fillId="0" borderId="0" xfId="0" applyFont="1" applyAlignment="1">
      <alignment horizontal="center"/>
    </xf>
    <xf numFmtId="0" fontId="33" fillId="0" borderId="0" xfId="0" applyFont="1" applyAlignment="1">
      <alignment horizontal="right"/>
    </xf>
    <xf numFmtId="9" fontId="33" fillId="11" borderId="0" xfId="3" applyNumberFormat="1" applyFont="1" applyFill="1"/>
    <xf numFmtId="9" fontId="22" fillId="11" borderId="3" xfId="14" applyNumberFormat="1" applyFont="1" applyFill="1" applyBorder="1" applyProtection="1">
      <protection locked="0"/>
    </xf>
    <xf numFmtId="9" fontId="33" fillId="0" borderId="3" xfId="3" applyNumberFormat="1" applyFont="1" applyBorder="1" applyProtection="1">
      <protection locked="0"/>
    </xf>
    <xf numFmtId="9" fontId="34" fillId="0" borderId="35" xfId="3" applyNumberFormat="1" applyFont="1" applyBorder="1"/>
    <xf numFmtId="0" fontId="22" fillId="0" borderId="0" xfId="0" applyFont="1" applyAlignment="1">
      <alignment horizontal="right"/>
    </xf>
    <xf numFmtId="171" fontId="66" fillId="0" borderId="0" xfId="2" applyNumberFormat="1" applyFont="1" applyFill="1"/>
    <xf numFmtId="9" fontId="33" fillId="11" borderId="0" xfId="0" applyNumberFormat="1" applyFont="1" applyFill="1" applyAlignment="1" applyProtection="1">
      <alignment horizontal="center"/>
      <protection locked="0"/>
    </xf>
    <xf numFmtId="2" fontId="41" fillId="0" borderId="0" xfId="0" applyNumberFormat="1" applyFont="1" applyAlignment="1">
      <alignment horizontal="center"/>
    </xf>
    <xf numFmtId="0" fontId="33" fillId="0" borderId="0" xfId="0" applyFont="1" applyAlignment="1">
      <alignment horizontal="center"/>
    </xf>
    <xf numFmtId="0" fontId="33" fillId="0" borderId="0" xfId="0" applyFont="1" applyAlignment="1">
      <alignment horizontal="right"/>
    </xf>
    <xf numFmtId="0" fontId="96" fillId="19" borderId="18" xfId="0" applyFont="1" applyFill="1" applyBorder="1" applyAlignment="1">
      <alignment horizontal="center" vertical="center" wrapText="1"/>
    </xf>
    <xf numFmtId="0" fontId="96" fillId="19" borderId="19" xfId="0" applyFont="1" applyFill="1" applyBorder="1" applyAlignment="1">
      <alignment horizontal="center" vertical="center" wrapText="1"/>
    </xf>
    <xf numFmtId="0" fontId="96" fillId="19" borderId="22" xfId="0" applyFont="1" applyFill="1" applyBorder="1" applyAlignment="1">
      <alignment horizontal="center" vertical="center" wrapText="1"/>
    </xf>
    <xf numFmtId="168" fontId="34" fillId="0" borderId="0" xfId="0" applyNumberFormat="1" applyFont="1" applyAlignment="1">
      <alignment horizontal="right" vertical="center"/>
    </xf>
    <xf numFmtId="168" fontId="33" fillId="0" borderId="0" xfId="0" applyNumberFormat="1" applyFont="1" applyAlignment="1">
      <alignment horizontal="right" vertical="center"/>
    </xf>
    <xf numFmtId="168" fontId="33" fillId="0" borderId="2" xfId="0" applyNumberFormat="1" applyFont="1" applyBorder="1" applyAlignment="1">
      <alignment horizontal="right" vertical="center"/>
    </xf>
    <xf numFmtId="0" fontId="34" fillId="0" borderId="0" xfId="0" applyFont="1" applyAlignment="1">
      <alignment horizontal="right" vertical="center"/>
    </xf>
    <xf numFmtId="0" fontId="33" fillId="0" borderId="0" xfId="0" applyFont="1" applyAlignment="1">
      <alignment horizontal="right" vertical="center"/>
    </xf>
    <xf numFmtId="0" fontId="34" fillId="0" borderId="2" xfId="0" applyFont="1" applyBorder="1" applyAlignment="1">
      <alignment horizontal="right" vertical="center"/>
    </xf>
    <xf numFmtId="0" fontId="33" fillId="0" borderId="2" xfId="0" applyFont="1" applyBorder="1" applyAlignment="1">
      <alignment horizontal="right" vertical="center"/>
    </xf>
    <xf numFmtId="168" fontId="34" fillId="0" borderId="2" xfId="0" applyNumberFormat="1" applyFont="1" applyBorder="1" applyAlignment="1">
      <alignment horizontal="right" vertical="center"/>
    </xf>
    <xf numFmtId="0" fontId="34" fillId="0" borderId="4" xfId="0" applyFont="1" applyBorder="1" applyAlignment="1">
      <alignment horizontal="right" vertical="center" wrapText="1"/>
    </xf>
    <xf numFmtId="0" fontId="34" fillId="0" borderId="4" xfId="0" applyFont="1" applyBorder="1" applyAlignment="1">
      <alignment horizontal="right"/>
    </xf>
    <xf numFmtId="0" fontId="34" fillId="19" borderId="18" xfId="0" applyFont="1" applyFill="1" applyBorder="1" applyAlignment="1">
      <alignment horizontal="center" vertical="center" wrapText="1"/>
    </xf>
    <xf numFmtId="168" fontId="33" fillId="0" borderId="0" xfId="0" applyNumberFormat="1" applyFont="1" applyAlignment="1">
      <alignment horizontal="center" vertical="center"/>
    </xf>
    <xf numFmtId="166" fontId="33" fillId="0" borderId="0" xfId="0" applyNumberFormat="1" applyFont="1" applyAlignment="1">
      <alignment horizontal="center" vertical="center"/>
    </xf>
    <xf numFmtId="168" fontId="33" fillId="0" borderId="2" xfId="0" applyNumberFormat="1" applyFont="1" applyBorder="1" applyAlignment="1">
      <alignment horizontal="center" vertical="center"/>
    </xf>
    <xf numFmtId="166" fontId="33" fillId="0" borderId="2" xfId="0" applyNumberFormat="1" applyFont="1" applyBorder="1" applyAlignment="1">
      <alignment horizontal="center" vertical="center"/>
    </xf>
    <xf numFmtId="166" fontId="34" fillId="0" borderId="0" xfId="0" applyNumberFormat="1" applyFont="1" applyAlignment="1">
      <alignment horizontal="center" vertical="center"/>
    </xf>
    <xf numFmtId="0" fontId="0" fillId="0" borderId="0" xfId="0" applyAlignment="1">
      <alignment horizontal="center"/>
    </xf>
    <xf numFmtId="3" fontId="33" fillId="0" borderId="0" xfId="0" applyNumberFormat="1" applyFont="1" applyAlignment="1">
      <alignment vertical="center"/>
    </xf>
    <xf numFmtId="0" fontId="0" fillId="0" borderId="0" xfId="0" applyFont="1"/>
    <xf numFmtId="0" fontId="58" fillId="11" borderId="0" xfId="0" applyFont="1" applyFill="1" applyAlignment="1">
      <alignment vertical="center"/>
    </xf>
    <xf numFmtId="0" fontId="58" fillId="0" borderId="0" xfId="0" quotePrefix="1" applyFont="1" applyAlignment="1">
      <alignment vertical="center"/>
    </xf>
    <xf numFmtId="0" fontId="28" fillId="0" borderId="0" xfId="0" applyFont="1" applyAlignment="1">
      <alignment horizontal="center" vertical="center"/>
    </xf>
    <xf numFmtId="0" fontId="28" fillId="0" borderId="0" xfId="0" applyFont="1" applyAlignment="1">
      <alignment vertical="center"/>
    </xf>
    <xf numFmtId="0" fontId="30" fillId="0" borderId="0" xfId="0" applyFont="1" applyAlignment="1">
      <alignment horizontal="center" vertical="center"/>
    </xf>
    <xf numFmtId="0" fontId="58" fillId="0" borderId="0" xfId="0" applyFont="1" applyAlignment="1">
      <alignment horizontal="center" vertical="center"/>
    </xf>
    <xf numFmtId="14" fontId="58" fillId="0" borderId="0" xfId="0" applyNumberFormat="1" applyFont="1" applyAlignment="1">
      <alignment horizontal="center" vertical="center"/>
    </xf>
    <xf numFmtId="0" fontId="0" fillId="0" borderId="0" xfId="0" applyFont="1" applyAlignment="1">
      <alignment horizontal="center"/>
    </xf>
    <xf numFmtId="0" fontId="58" fillId="0" borderId="0" xfId="0" quotePrefix="1" applyFont="1" applyAlignment="1">
      <alignment horizontal="center" vertical="center"/>
    </xf>
    <xf numFmtId="0" fontId="58" fillId="0" borderId="0" xfId="0" applyFont="1" applyAlignment="1">
      <alignment horizontal="center"/>
    </xf>
    <xf numFmtId="0" fontId="16" fillId="0" borderId="0" xfId="0" applyFont="1" applyAlignment="1">
      <alignment horizontal="center"/>
    </xf>
    <xf numFmtId="168" fontId="66" fillId="0" borderId="0" xfId="0" applyNumberFormat="1" applyFont="1"/>
    <xf numFmtId="0" fontId="33" fillId="11" borderId="0" xfId="0" applyFont="1" applyFill="1" applyAlignment="1">
      <alignment horizontal="left"/>
    </xf>
    <xf numFmtId="171" fontId="33" fillId="0" borderId="0" xfId="2" applyNumberFormat="1" applyFont="1" applyAlignment="1">
      <alignment horizontal="center" vertical="center"/>
    </xf>
    <xf numFmtId="0" fontId="83" fillId="34" borderId="18" xfId="0" applyFont="1" applyFill="1" applyBorder="1" applyAlignment="1">
      <alignment horizontal="center" vertical="center"/>
    </xf>
    <xf numFmtId="0" fontId="82" fillId="34" borderId="22" xfId="0" applyFont="1" applyFill="1" applyBorder="1" applyAlignment="1">
      <alignment horizontal="center"/>
    </xf>
    <xf numFmtId="0" fontId="16" fillId="33" borderId="53" xfId="0" applyFont="1" applyFill="1" applyBorder="1" applyAlignment="1">
      <alignment horizontal="center" vertical="center"/>
    </xf>
    <xf numFmtId="0" fontId="44" fillId="33" borderId="4" xfId="0" applyFont="1" applyFill="1" applyBorder="1" applyAlignment="1">
      <alignment horizontal="center" vertical="center"/>
    </xf>
    <xf numFmtId="0" fontId="58" fillId="4" borderId="63" xfId="0" applyFont="1" applyFill="1" applyBorder="1" applyAlignment="1">
      <alignment horizontal="center" vertical="center" wrapText="1"/>
    </xf>
    <xf numFmtId="0" fontId="58" fillId="4" borderId="64" xfId="0" applyFont="1" applyFill="1" applyBorder="1" applyAlignment="1">
      <alignment horizontal="center" vertical="center" wrapText="1"/>
    </xf>
    <xf numFmtId="0" fontId="58" fillId="4" borderId="54" xfId="0" applyFont="1" applyFill="1" applyBorder="1" applyAlignment="1">
      <alignment horizontal="center" vertical="center" wrapText="1"/>
    </xf>
    <xf numFmtId="0" fontId="58" fillId="10" borderId="63" xfId="0" applyFont="1" applyFill="1" applyBorder="1" applyAlignment="1">
      <alignment horizontal="center" vertical="center" wrapText="1"/>
    </xf>
    <xf numFmtId="0" fontId="0" fillId="10" borderId="64" xfId="0" applyFont="1" applyFill="1" applyBorder="1" applyAlignment="1">
      <alignment horizontal="center" vertical="center" wrapText="1"/>
    </xf>
    <xf numFmtId="0" fontId="0" fillId="10" borderId="54" xfId="0" applyFont="1" applyFill="1" applyBorder="1" applyAlignment="1">
      <alignment horizontal="center" vertical="center" wrapText="1"/>
    </xf>
    <xf numFmtId="0" fontId="58" fillId="11" borderId="63" xfId="0" applyFont="1" applyFill="1" applyBorder="1" applyAlignment="1">
      <alignment horizontal="center" vertical="center" wrapText="1"/>
    </xf>
    <xf numFmtId="0" fontId="0" fillId="0" borderId="54" xfId="0" applyFont="1" applyBorder="1" applyAlignment="1">
      <alignment horizontal="center" vertical="center" wrapText="1"/>
    </xf>
    <xf numFmtId="0" fontId="0" fillId="0" borderId="64" xfId="0" applyFont="1" applyBorder="1" applyAlignment="1">
      <alignment horizontal="center" vertical="center" wrapText="1"/>
    </xf>
    <xf numFmtId="0" fontId="58" fillId="11" borderId="64" xfId="0" applyFont="1" applyFill="1" applyBorder="1" applyAlignment="1">
      <alignment horizontal="center" vertical="center" wrapText="1"/>
    </xf>
    <xf numFmtId="0" fontId="58" fillId="11" borderId="54" xfId="0" applyFont="1" applyFill="1" applyBorder="1" applyAlignment="1">
      <alignment horizontal="center" vertical="center" wrapText="1"/>
    </xf>
    <xf numFmtId="0" fontId="58" fillId="4" borderId="63" xfId="0" applyFont="1" applyFill="1" applyBorder="1" applyAlignment="1">
      <alignment horizontal="center" vertical="center"/>
    </xf>
    <xf numFmtId="0" fontId="0" fillId="0" borderId="64" xfId="0" applyFont="1" applyBorder="1" applyAlignment="1">
      <alignment horizontal="center" vertical="center"/>
    </xf>
    <xf numFmtId="0" fontId="0" fillId="0" borderId="54" xfId="0" applyFont="1" applyBorder="1" applyAlignment="1">
      <alignment horizontal="center" vertical="center"/>
    </xf>
    <xf numFmtId="0" fontId="58" fillId="12" borderId="63" xfId="0" applyFont="1" applyFill="1" applyBorder="1" applyAlignment="1">
      <alignment horizontal="center" vertical="center" wrapText="1"/>
    </xf>
    <xf numFmtId="2" fontId="58" fillId="4" borderId="63" xfId="0" applyNumberFormat="1" applyFont="1" applyFill="1" applyBorder="1" applyAlignment="1">
      <alignment horizontal="center" vertical="center" wrapText="1"/>
    </xf>
    <xf numFmtId="2" fontId="0" fillId="4" borderId="54" xfId="0" applyNumberFormat="1" applyFont="1" applyFill="1" applyBorder="1" applyAlignment="1">
      <alignment horizontal="center" vertical="center" wrapText="1"/>
    </xf>
    <xf numFmtId="0" fontId="37" fillId="20" borderId="0" xfId="0" applyFont="1" applyFill="1" applyAlignment="1">
      <alignment horizontal="center"/>
    </xf>
    <xf numFmtId="0" fontId="19" fillId="13" borderId="21" xfId="12" applyFont="1" applyFill="1" applyBorder="1" applyAlignment="1" applyProtection="1">
      <alignment horizontal="left" vertical="center" wrapText="1"/>
      <protection locked="0"/>
    </xf>
    <xf numFmtId="0" fontId="19" fillId="13" borderId="19" xfId="12" applyFont="1" applyFill="1" applyBorder="1" applyAlignment="1" applyProtection="1">
      <alignment horizontal="left" vertical="center" wrapText="1"/>
      <protection locked="0"/>
    </xf>
    <xf numFmtId="0" fontId="19" fillId="13" borderId="22" xfId="12" applyFont="1" applyFill="1" applyBorder="1" applyAlignment="1" applyProtection="1">
      <alignment horizontal="left" vertical="center" wrapText="1"/>
      <protection locked="0"/>
    </xf>
    <xf numFmtId="3" fontId="22" fillId="0" borderId="18" xfId="12" applyNumberFormat="1" applyFill="1" applyBorder="1" applyAlignment="1">
      <alignment horizontal="right" vertical="center"/>
    </xf>
    <xf numFmtId="3" fontId="22" fillId="0" borderId="19" xfId="12" applyNumberFormat="1" applyFill="1" applyBorder="1" applyAlignment="1">
      <alignment horizontal="right" vertical="center"/>
    </xf>
    <xf numFmtId="3" fontId="22" fillId="0" borderId="20" xfId="12" applyNumberFormat="1" applyFill="1" applyBorder="1" applyAlignment="1">
      <alignment horizontal="right" vertical="center"/>
    </xf>
    <xf numFmtId="0" fontId="20" fillId="0" borderId="0" xfId="0" applyFont="1" applyFill="1" applyAlignment="1">
      <alignment horizontal="center" vertical="center" wrapText="1"/>
    </xf>
    <xf numFmtId="0" fontId="18" fillId="0" borderId="0" xfId="12" applyFont="1" applyAlignment="1">
      <alignment horizontal="left" wrapText="1"/>
    </xf>
    <xf numFmtId="0" fontId="19" fillId="13" borderId="23" xfId="12" applyFont="1" applyFill="1" applyBorder="1" applyAlignment="1" applyProtection="1">
      <alignment horizontal="left" vertical="center" wrapText="1"/>
      <protection locked="0"/>
    </xf>
    <xf numFmtId="0" fontId="19" fillId="13" borderId="24" xfId="12" applyFont="1" applyFill="1" applyBorder="1" applyAlignment="1" applyProtection="1">
      <alignment horizontal="left" vertical="center" wrapText="1"/>
      <protection locked="0"/>
    </xf>
    <xf numFmtId="0" fontId="19" fillId="13" borderId="25" xfId="12" applyFont="1" applyFill="1" applyBorder="1" applyAlignment="1" applyProtection="1">
      <alignment horizontal="left" vertical="center" wrapText="1"/>
      <protection locked="0"/>
    </xf>
    <xf numFmtId="3" fontId="22" fillId="0" borderId="45" xfId="12" applyNumberFormat="1" applyFill="1" applyBorder="1" applyAlignment="1">
      <alignment horizontal="right" vertical="center"/>
    </xf>
    <xf numFmtId="3" fontId="22" fillId="0" borderId="24" xfId="12" applyNumberFormat="1" applyFill="1" applyBorder="1" applyAlignment="1">
      <alignment horizontal="right" vertical="center"/>
    </xf>
    <xf numFmtId="3" fontId="22" fillId="0" borderId="44" xfId="12" applyNumberFormat="1" applyFill="1" applyBorder="1" applyAlignment="1">
      <alignment horizontal="right" vertical="center"/>
    </xf>
    <xf numFmtId="3" fontId="22" fillId="11" borderId="18" xfId="12" applyNumberFormat="1" applyFill="1" applyBorder="1" applyAlignment="1">
      <alignment horizontal="right" vertical="center" wrapText="1"/>
    </xf>
    <xf numFmtId="3" fontId="22" fillId="11" borderId="19" xfId="12" applyNumberFormat="1" applyFill="1" applyBorder="1" applyAlignment="1">
      <alignment horizontal="right" vertical="center" wrapText="1"/>
    </xf>
    <xf numFmtId="3" fontId="22" fillId="11" borderId="20" xfId="12" applyNumberFormat="1" applyFill="1" applyBorder="1" applyAlignment="1">
      <alignment horizontal="right" vertical="center" wrapText="1"/>
    </xf>
    <xf numFmtId="3" fontId="22" fillId="11" borderId="18" xfId="12" applyNumberFormat="1" applyFill="1" applyBorder="1" applyAlignment="1">
      <alignment horizontal="right" vertical="center"/>
    </xf>
    <xf numFmtId="3" fontId="22" fillId="11" borderId="19" xfId="12" applyNumberFormat="1" applyFill="1" applyBorder="1" applyAlignment="1">
      <alignment horizontal="right" vertical="center"/>
    </xf>
    <xf numFmtId="3" fontId="22" fillId="11" borderId="20" xfId="12" applyNumberFormat="1" applyFill="1" applyBorder="1" applyAlignment="1">
      <alignment horizontal="right" vertical="center"/>
    </xf>
    <xf numFmtId="177" fontId="22" fillId="0" borderId="18" xfId="12" applyNumberFormat="1" applyFill="1" applyBorder="1" applyAlignment="1">
      <alignment horizontal="right" vertical="center"/>
    </xf>
    <xf numFmtId="177" fontId="22" fillId="0" borderId="19" xfId="12" applyNumberFormat="1" applyFill="1" applyBorder="1" applyAlignment="1">
      <alignment horizontal="right" vertical="center"/>
    </xf>
    <xf numFmtId="177" fontId="22" fillId="0" borderId="20" xfId="12" applyNumberFormat="1" applyFill="1" applyBorder="1" applyAlignment="1">
      <alignment horizontal="right" vertical="center"/>
    </xf>
    <xf numFmtId="0" fontId="0" fillId="0" borderId="0" xfId="0" applyFill="1" applyAlignment="1">
      <alignment horizontal="center" wrapText="1"/>
    </xf>
    <xf numFmtId="0" fontId="19" fillId="13" borderId="47" xfId="12" applyFont="1" applyFill="1" applyBorder="1" applyAlignment="1">
      <alignment horizontal="center" vertical="center" wrapText="1"/>
    </xf>
    <xf numFmtId="0" fontId="19" fillId="13" borderId="48" xfId="12" applyFont="1" applyFill="1" applyBorder="1" applyAlignment="1">
      <alignment horizontal="center" vertical="center" wrapText="1"/>
    </xf>
    <xf numFmtId="0" fontId="19" fillId="13" borderId="50" xfId="12" applyFont="1" applyFill="1" applyBorder="1" applyAlignment="1">
      <alignment horizontal="center" vertical="center" wrapText="1"/>
    </xf>
    <xf numFmtId="0" fontId="19" fillId="13" borderId="51" xfId="12" applyFont="1" applyFill="1" applyBorder="1" applyAlignment="1">
      <alignment horizontal="left" vertical="center" wrapText="1"/>
    </xf>
    <xf numFmtId="0" fontId="19" fillId="13" borderId="48" xfId="12" applyFont="1" applyFill="1" applyBorder="1" applyAlignment="1">
      <alignment horizontal="left" vertical="center" wrapText="1"/>
    </xf>
    <xf numFmtId="0" fontId="19" fillId="13" borderId="49" xfId="12" applyFont="1" applyFill="1" applyBorder="1" applyAlignment="1">
      <alignment horizontal="left" vertical="center" wrapText="1"/>
    </xf>
    <xf numFmtId="0" fontId="19" fillId="13" borderId="46" xfId="12" applyFont="1" applyFill="1" applyBorder="1" applyAlignment="1" applyProtection="1">
      <alignment horizontal="left" vertical="center" wrapText="1"/>
      <protection locked="0"/>
    </xf>
    <xf numFmtId="0" fontId="19" fillId="13" borderId="2" xfId="12" applyFont="1" applyFill="1" applyBorder="1" applyAlignment="1" applyProtection="1">
      <alignment horizontal="left" vertical="center" wrapText="1"/>
      <protection locked="0"/>
    </xf>
    <xf numFmtId="0" fontId="19" fillId="13" borderId="4" xfId="12" applyFont="1" applyFill="1" applyBorder="1" applyAlignment="1" applyProtection="1">
      <alignment horizontal="left" vertical="center" wrapText="1"/>
      <protection locked="0"/>
    </xf>
    <xf numFmtId="3" fontId="22" fillId="11" borderId="53" xfId="12" applyNumberFormat="1" applyFill="1" applyBorder="1" applyAlignment="1">
      <alignment horizontal="right" vertical="center"/>
    </xf>
    <xf numFmtId="3" fontId="22" fillId="11" borderId="2" xfId="12" applyNumberFormat="1" applyFill="1" applyBorder="1" applyAlignment="1">
      <alignment horizontal="right" vertical="center"/>
    </xf>
    <xf numFmtId="3" fontId="22" fillId="11" borderId="56" xfId="12" applyNumberFormat="1" applyFill="1" applyBorder="1" applyAlignment="1">
      <alignment horizontal="right" vertical="center"/>
    </xf>
    <xf numFmtId="3" fontId="22" fillId="0" borderId="18" xfId="12" applyNumberFormat="1" applyFill="1" applyBorder="1" applyAlignment="1">
      <alignment horizontal="center" vertical="center" wrapText="1"/>
    </xf>
    <xf numFmtId="3" fontId="22" fillId="0" borderId="19" xfId="12" applyNumberFormat="1" applyFill="1" applyBorder="1" applyAlignment="1">
      <alignment horizontal="center" vertical="center" wrapText="1"/>
    </xf>
    <xf numFmtId="3" fontId="22" fillId="0" borderId="20" xfId="12" applyNumberFormat="1" applyFill="1" applyBorder="1" applyAlignment="1">
      <alignment horizontal="center" vertical="center" wrapText="1"/>
    </xf>
    <xf numFmtId="3" fontId="22" fillId="0" borderId="18" xfId="12" applyNumberFormat="1" applyFill="1" applyBorder="1" applyAlignment="1">
      <alignment horizontal="right" vertical="center" wrapText="1"/>
    </xf>
    <xf numFmtId="3" fontId="22" fillId="0" borderId="19" xfId="12" applyNumberFormat="1" applyFill="1" applyBorder="1" applyAlignment="1">
      <alignment horizontal="right" vertical="center" wrapText="1"/>
    </xf>
    <xf numFmtId="3" fontId="22" fillId="0" borderId="20" xfId="12" applyNumberFormat="1" applyFill="1" applyBorder="1" applyAlignment="1">
      <alignment horizontal="right" vertical="center" wrapText="1"/>
    </xf>
    <xf numFmtId="0" fontId="21" fillId="0" borderId="9" xfId="0" applyFont="1" applyFill="1" applyBorder="1" applyAlignment="1">
      <alignment horizontal="center" vertical="center" wrapText="1"/>
    </xf>
    <xf numFmtId="0" fontId="21" fillId="0" borderId="0" xfId="0" applyFont="1" applyFill="1" applyAlignment="1">
      <alignment horizontal="center" vertical="center" wrapText="1"/>
    </xf>
    <xf numFmtId="0" fontId="0" fillId="0" borderId="9" xfId="0" applyBorder="1" applyAlignment="1">
      <alignment horizontal="center" wrapText="1"/>
    </xf>
    <xf numFmtId="0" fontId="0" fillId="0" borderId="0" xfId="0" applyAlignment="1">
      <alignment horizontal="center" wrapText="1"/>
    </xf>
    <xf numFmtId="0" fontId="65" fillId="0" borderId="0" xfId="0" applyFont="1" applyFill="1" applyAlignment="1">
      <alignment horizontal="center" wrapText="1"/>
    </xf>
    <xf numFmtId="0" fontId="20" fillId="0" borderId="41" xfId="0" applyFont="1" applyBorder="1" applyAlignment="1">
      <alignment horizontal="center" vertical="center" wrapText="1"/>
    </xf>
    <xf numFmtId="175" fontId="20" fillId="0" borderId="47" xfId="0" applyNumberFormat="1" applyFont="1" applyBorder="1" applyAlignment="1">
      <alignment horizontal="center" vertical="center" wrapText="1"/>
    </xf>
    <xf numFmtId="175" fontId="20" fillId="0" borderId="48" xfId="0" applyNumberFormat="1" applyFont="1" applyBorder="1" applyAlignment="1">
      <alignment horizontal="center" vertical="center" wrapText="1"/>
    </xf>
    <xf numFmtId="175" fontId="20" fillId="0" borderId="49" xfId="0" applyNumberFormat="1" applyFont="1" applyBorder="1" applyAlignment="1">
      <alignment horizontal="center" vertical="center" wrapText="1"/>
    </xf>
    <xf numFmtId="0" fontId="24" fillId="13" borderId="47" xfId="0" applyFont="1" applyFill="1" applyBorder="1" applyAlignment="1">
      <alignment horizontal="center" vertical="center" wrapText="1"/>
    </xf>
    <xf numFmtId="0" fontId="24" fillId="13" borderId="48" xfId="0" applyFont="1" applyFill="1" applyBorder="1" applyAlignment="1">
      <alignment horizontal="center" vertical="center" wrapText="1"/>
    </xf>
    <xf numFmtId="0" fontId="24" fillId="13" borderId="49" xfId="0" applyFont="1" applyFill="1" applyBorder="1" applyAlignment="1">
      <alignment horizontal="center" vertical="center" wrapText="1"/>
    </xf>
    <xf numFmtId="0" fontId="19" fillId="13" borderId="47" xfId="0" applyFont="1" applyFill="1" applyBorder="1" applyAlignment="1">
      <alignment horizontal="left" vertical="center" wrapText="1"/>
    </xf>
    <xf numFmtId="0" fontId="19" fillId="13" borderId="48" xfId="0" applyFont="1" applyFill="1" applyBorder="1" applyAlignment="1">
      <alignment horizontal="left" vertical="center" wrapText="1"/>
    </xf>
    <xf numFmtId="3" fontId="20" fillId="0" borderId="47" xfId="0" applyNumberFormat="1" applyFont="1" applyBorder="1" applyAlignment="1">
      <alignment horizontal="center" vertical="center" wrapText="1"/>
    </xf>
    <xf numFmtId="3" fontId="20" fillId="0" borderId="48" xfId="0" applyNumberFormat="1" applyFont="1" applyBorder="1" applyAlignment="1">
      <alignment horizontal="center" vertical="center" wrapText="1"/>
    </xf>
    <xf numFmtId="3" fontId="20" fillId="0" borderId="49" xfId="0" applyNumberFormat="1" applyFont="1" applyBorder="1" applyAlignment="1">
      <alignment horizontal="center" vertical="center" wrapText="1"/>
    </xf>
    <xf numFmtId="0" fontId="19" fillId="13" borderId="49" xfId="0" applyFont="1" applyFill="1" applyBorder="1" applyAlignment="1">
      <alignment horizontal="left" vertical="center" wrapText="1"/>
    </xf>
    <xf numFmtId="0" fontId="20" fillId="0" borderId="47" xfId="0" applyFont="1" applyBorder="1" applyAlignment="1" applyProtection="1">
      <alignment horizontal="left" vertical="center" wrapText="1"/>
      <protection locked="0"/>
    </xf>
    <xf numFmtId="0" fontId="20" fillId="0" borderId="48" xfId="0" applyFont="1" applyBorder="1" applyAlignment="1" applyProtection="1">
      <alignment horizontal="left" vertical="center" wrapText="1"/>
      <protection locked="0"/>
    </xf>
    <xf numFmtId="0" fontId="20" fillId="0" borderId="49" xfId="0" applyFont="1" applyBorder="1" applyAlignment="1" applyProtection="1">
      <alignment horizontal="left" vertical="center" wrapText="1"/>
      <protection locked="0"/>
    </xf>
    <xf numFmtId="0" fontId="20" fillId="13" borderId="47" xfId="0" applyFont="1" applyFill="1" applyBorder="1" applyAlignment="1">
      <alignment horizontal="left" vertical="center" wrapText="1"/>
    </xf>
    <xf numFmtId="0" fontId="20" fillId="13" borderId="48" xfId="0" applyFont="1" applyFill="1" applyBorder="1" applyAlignment="1">
      <alignment horizontal="left" vertical="center" wrapText="1"/>
    </xf>
    <xf numFmtId="0" fontId="20" fillId="13" borderId="49" xfId="0" applyFont="1" applyFill="1" applyBorder="1" applyAlignment="1">
      <alignment horizontal="left" vertical="center" wrapText="1"/>
    </xf>
    <xf numFmtId="0" fontId="20" fillId="0" borderId="23" xfId="0" applyFont="1" applyFill="1" applyBorder="1" applyAlignment="1" applyProtection="1">
      <alignment horizontal="left" vertical="center" wrapText="1"/>
      <protection locked="0"/>
    </xf>
    <xf numFmtId="0" fontId="20" fillId="0" borderId="24" xfId="0" applyFont="1" applyFill="1" applyBorder="1" applyAlignment="1" applyProtection="1">
      <alignment horizontal="left" vertical="center" wrapText="1"/>
      <protection locked="0"/>
    </xf>
    <xf numFmtId="0" fontId="20" fillId="0" borderId="44" xfId="0" applyFont="1" applyFill="1" applyBorder="1" applyAlignment="1" applyProtection="1">
      <alignment horizontal="left" vertical="center" wrapText="1"/>
      <protection locked="0"/>
    </xf>
    <xf numFmtId="0" fontId="20" fillId="0" borderId="23" xfId="0" applyFont="1" applyFill="1" applyBorder="1" applyAlignment="1" applyProtection="1">
      <alignment horizontal="center" vertical="center" wrapText="1"/>
      <protection locked="0"/>
    </xf>
    <xf numFmtId="0" fontId="20" fillId="0" borderId="24" xfId="0" applyFont="1" applyFill="1" applyBorder="1" applyAlignment="1" applyProtection="1">
      <alignment horizontal="center" vertical="center" wrapText="1"/>
      <protection locked="0"/>
    </xf>
    <xf numFmtId="0" fontId="20" fillId="0" borderId="25" xfId="0" applyFont="1" applyFill="1" applyBorder="1" applyAlignment="1" applyProtection="1">
      <alignment horizontal="center" vertical="center" wrapText="1"/>
      <protection locked="0"/>
    </xf>
    <xf numFmtId="0" fontId="20" fillId="0" borderId="45" xfId="0" applyFont="1" applyFill="1" applyBorder="1" applyAlignment="1" applyProtection="1">
      <alignment horizontal="center" vertical="center" wrapText="1"/>
      <protection locked="0"/>
    </xf>
    <xf numFmtId="3" fontId="20" fillId="0" borderId="45" xfId="0" applyNumberFormat="1" applyFont="1" applyFill="1" applyBorder="1" applyAlignment="1" applyProtection="1">
      <alignment horizontal="center" vertical="center" wrapText="1"/>
      <protection locked="0"/>
    </xf>
    <xf numFmtId="3" fontId="20" fillId="0" borderId="24" xfId="0" applyNumberFormat="1" applyFont="1" applyFill="1" applyBorder="1" applyAlignment="1" applyProtection="1">
      <alignment horizontal="center" vertical="center" wrapText="1"/>
      <protection locked="0"/>
    </xf>
    <xf numFmtId="3" fontId="20" fillId="0" borderId="44" xfId="0" applyNumberFormat="1" applyFont="1" applyFill="1" applyBorder="1" applyAlignment="1" applyProtection="1">
      <alignment horizontal="center" vertical="center" wrapText="1"/>
      <protection locked="0"/>
    </xf>
    <xf numFmtId="0" fontId="20" fillId="0" borderId="23" xfId="0" applyFont="1" applyBorder="1" applyAlignment="1" applyProtection="1">
      <alignment horizontal="left" vertical="center" wrapText="1"/>
      <protection locked="0"/>
    </xf>
    <xf numFmtId="0" fontId="20" fillId="0" borderId="24" xfId="0" applyFont="1" applyBorder="1" applyAlignment="1" applyProtection="1">
      <alignment horizontal="left" vertical="center" wrapText="1"/>
      <protection locked="0"/>
    </xf>
    <xf numFmtId="0" fontId="20" fillId="0" borderId="25" xfId="0" applyFont="1" applyBorder="1" applyAlignment="1" applyProtection="1">
      <alignment horizontal="left" vertical="center" wrapText="1"/>
      <protection locked="0"/>
    </xf>
    <xf numFmtId="0" fontId="19" fillId="13" borderId="47" xfId="0" applyFont="1" applyFill="1" applyBorder="1" applyAlignment="1">
      <alignment horizontal="center" vertical="center" textRotation="90" wrapText="1"/>
    </xf>
    <xf numFmtId="0" fontId="19" fillId="13" borderId="48" xfId="0" applyFont="1" applyFill="1" applyBorder="1" applyAlignment="1">
      <alignment horizontal="center" vertical="center" textRotation="90" wrapText="1"/>
    </xf>
    <xf numFmtId="0" fontId="19" fillId="13" borderId="49" xfId="0" applyFont="1" applyFill="1" applyBorder="1" applyAlignment="1">
      <alignment horizontal="center" vertical="center" textRotation="90" wrapText="1"/>
    </xf>
    <xf numFmtId="0" fontId="21" fillId="0" borderId="47" xfId="0" applyFont="1" applyBorder="1" applyAlignment="1">
      <alignment horizontal="center" vertical="center" wrapText="1"/>
    </xf>
    <xf numFmtId="0" fontId="21" fillId="0" borderId="48" xfId="0" applyFont="1" applyBorder="1" applyAlignment="1">
      <alignment horizontal="center" vertical="center" wrapText="1"/>
    </xf>
    <xf numFmtId="0" fontId="21" fillId="0" borderId="49" xfId="0" applyFont="1" applyBorder="1" applyAlignment="1">
      <alignment horizontal="center" vertical="center" wrapText="1"/>
    </xf>
    <xf numFmtId="4" fontId="20" fillId="0" borderId="47" xfId="0" applyNumberFormat="1" applyFont="1" applyBorder="1" applyAlignment="1" applyProtection="1">
      <alignment horizontal="center" vertical="center" wrapText="1"/>
      <protection locked="0"/>
    </xf>
    <xf numFmtId="4" fontId="20" fillId="0" borderId="48" xfId="0" applyNumberFormat="1" applyFont="1" applyBorder="1" applyAlignment="1" applyProtection="1">
      <alignment horizontal="center" vertical="center" wrapText="1"/>
      <protection locked="0"/>
    </xf>
    <xf numFmtId="4" fontId="20" fillId="0" borderId="50" xfId="0" applyNumberFormat="1" applyFont="1" applyBorder="1" applyAlignment="1" applyProtection="1">
      <alignment horizontal="center" vertical="center" wrapText="1"/>
      <protection locked="0"/>
    </xf>
    <xf numFmtId="0" fontId="20" fillId="0" borderId="51" xfId="0" applyFont="1" applyBorder="1" applyAlignment="1">
      <alignment horizontal="center" vertical="center" wrapText="1"/>
    </xf>
    <xf numFmtId="0" fontId="20" fillId="0" borderId="48" xfId="0" applyFont="1" applyBorder="1" applyAlignment="1">
      <alignment horizontal="center" vertical="center" wrapText="1"/>
    </xf>
    <xf numFmtId="0" fontId="20" fillId="0" borderId="50" xfId="0" applyFont="1" applyBorder="1" applyAlignment="1">
      <alignment horizontal="center" vertical="center" wrapText="1"/>
    </xf>
    <xf numFmtId="3" fontId="20" fillId="0" borderId="51" xfId="0" applyNumberFormat="1" applyFont="1" applyBorder="1" applyAlignment="1" applyProtection="1">
      <alignment horizontal="center" vertical="center" wrapText="1"/>
      <protection locked="0"/>
    </xf>
    <xf numFmtId="3" fontId="20" fillId="0" borderId="48" xfId="0" applyNumberFormat="1" applyFont="1" applyBorder="1" applyAlignment="1" applyProtection="1">
      <alignment horizontal="center" vertical="center" wrapText="1"/>
      <protection locked="0"/>
    </xf>
    <xf numFmtId="3" fontId="20" fillId="0" borderId="49" xfId="0" applyNumberFormat="1" applyFont="1" applyBorder="1" applyAlignment="1" applyProtection="1">
      <alignment horizontal="center" vertical="center" wrapText="1"/>
      <protection locked="0"/>
    </xf>
    <xf numFmtId="0" fontId="20" fillId="0" borderId="21" xfId="0" applyFont="1" applyFill="1" applyBorder="1" applyAlignment="1" applyProtection="1">
      <alignment horizontal="left" vertical="center" wrapText="1"/>
      <protection locked="0"/>
    </xf>
    <xf numFmtId="0" fontId="20" fillId="0" borderId="19" xfId="0" applyFont="1" applyFill="1" applyBorder="1" applyAlignment="1" applyProtection="1">
      <alignment horizontal="left" vertical="center" wrapText="1"/>
      <protection locked="0"/>
    </xf>
    <xf numFmtId="0" fontId="20" fillId="0" borderId="20" xfId="0" applyFont="1" applyFill="1" applyBorder="1" applyAlignment="1" applyProtection="1">
      <alignment horizontal="left" vertical="center" wrapText="1"/>
      <protection locked="0"/>
    </xf>
    <xf numFmtId="0" fontId="20" fillId="0" borderId="21" xfId="0" applyFont="1" applyFill="1" applyBorder="1" applyAlignment="1" applyProtection="1">
      <alignment horizontal="center" vertical="center" wrapText="1"/>
      <protection locked="0"/>
    </xf>
    <xf numFmtId="0" fontId="20" fillId="0" borderId="19" xfId="0" applyFont="1" applyFill="1" applyBorder="1" applyAlignment="1" applyProtection="1">
      <alignment horizontal="center" vertical="center" wrapText="1"/>
      <protection locked="0"/>
    </xf>
    <xf numFmtId="0" fontId="20" fillId="0" borderId="22" xfId="0" applyFont="1" applyFill="1" applyBorder="1" applyAlignment="1" applyProtection="1">
      <alignment horizontal="center" vertical="center" wrapText="1"/>
      <protection locked="0"/>
    </xf>
    <xf numFmtId="0" fontId="20" fillId="0" borderId="18" xfId="0" applyFont="1" applyFill="1" applyBorder="1" applyAlignment="1" applyProtection="1">
      <alignment horizontal="center" vertical="center" wrapText="1"/>
      <protection locked="0"/>
    </xf>
    <xf numFmtId="3" fontId="20" fillId="0" borderId="18" xfId="0" applyNumberFormat="1" applyFont="1" applyFill="1" applyBorder="1" applyAlignment="1" applyProtection="1">
      <alignment horizontal="center" vertical="center" wrapText="1"/>
      <protection locked="0"/>
    </xf>
    <xf numFmtId="3" fontId="20" fillId="0" borderId="19" xfId="0" applyNumberFormat="1" applyFont="1" applyFill="1" applyBorder="1" applyAlignment="1" applyProtection="1">
      <alignment horizontal="center" vertical="center" wrapText="1"/>
      <protection locked="0"/>
    </xf>
    <xf numFmtId="3" fontId="20" fillId="0" borderId="20" xfId="0" applyNumberFormat="1" applyFont="1" applyFill="1" applyBorder="1" applyAlignment="1" applyProtection="1">
      <alignment horizontal="center" vertical="center" wrapText="1"/>
      <protection locked="0"/>
    </xf>
    <xf numFmtId="0" fontId="20" fillId="0" borderId="21" xfId="0" applyFont="1" applyBorder="1" applyAlignment="1" applyProtection="1">
      <alignment horizontal="left" vertical="center" wrapText="1"/>
      <protection locked="0"/>
    </xf>
    <xf numFmtId="0" fontId="20" fillId="0" borderId="19" xfId="0" applyFont="1" applyBorder="1" applyAlignment="1" applyProtection="1">
      <alignment horizontal="left" vertical="center" wrapText="1"/>
      <protection locked="0"/>
    </xf>
    <xf numFmtId="0" fontId="20" fillId="0" borderId="22" xfId="0" applyFont="1" applyBorder="1" applyAlignment="1" applyProtection="1">
      <alignment horizontal="left" vertical="center" wrapText="1"/>
      <protection locked="0"/>
    </xf>
    <xf numFmtId="0" fontId="20" fillId="0" borderId="43" xfId="0" applyFont="1" applyBorder="1" applyAlignment="1" applyProtection="1">
      <alignment horizontal="left" vertical="center" wrapText="1"/>
      <protection locked="0"/>
    </xf>
    <xf numFmtId="0" fontId="20" fillId="0" borderId="41" xfId="0" applyFont="1" applyBorder="1" applyAlignment="1" applyProtection="1">
      <alignment horizontal="left" vertical="center" wrapText="1"/>
      <protection locked="0"/>
    </xf>
    <xf numFmtId="0" fontId="20" fillId="0" borderId="42" xfId="0" applyFont="1" applyBorder="1" applyAlignment="1" applyProtection="1">
      <alignment horizontal="left" vertical="center" wrapText="1"/>
      <protection locked="0"/>
    </xf>
    <xf numFmtId="0" fontId="20" fillId="0" borderId="1" xfId="0" applyFont="1" applyBorder="1" applyAlignment="1" applyProtection="1">
      <alignment horizontal="left" vertical="center" wrapText="1"/>
      <protection locked="0"/>
    </xf>
    <xf numFmtId="0" fontId="20" fillId="0" borderId="0" xfId="0" applyFont="1" applyAlignment="1" applyProtection="1">
      <alignment horizontal="left" vertical="center" wrapText="1"/>
      <protection locked="0"/>
    </xf>
    <xf numFmtId="0" fontId="20" fillId="0" borderId="3" xfId="0" applyFont="1" applyBorder="1" applyAlignment="1" applyProtection="1">
      <alignment horizontal="left" vertical="center" wrapText="1"/>
      <protection locked="0"/>
    </xf>
    <xf numFmtId="0" fontId="20" fillId="0" borderId="40" xfId="0" applyFont="1" applyBorder="1" applyAlignment="1" applyProtection="1">
      <alignment horizontal="left" vertical="center" wrapText="1"/>
      <protection locked="0"/>
    </xf>
    <xf numFmtId="0" fontId="20" fillId="0" borderId="26" xfId="0" applyFont="1" applyBorder="1" applyAlignment="1" applyProtection="1">
      <alignment horizontal="left" vertical="center" wrapText="1"/>
      <protection locked="0"/>
    </xf>
    <xf numFmtId="0" fontId="20" fillId="0" borderId="39" xfId="0" applyFont="1" applyBorder="1" applyAlignment="1" applyProtection="1">
      <alignment horizontal="left" vertical="center" wrapText="1"/>
      <protection locked="0"/>
    </xf>
    <xf numFmtId="0" fontId="20" fillId="13" borderId="43" xfId="0" applyFont="1" applyFill="1" applyBorder="1" applyAlignment="1" applyProtection="1">
      <alignment horizontal="left" vertical="center" wrapText="1"/>
      <protection locked="0"/>
    </xf>
    <xf numFmtId="0" fontId="20" fillId="13" borderId="41" xfId="0" applyFont="1" applyFill="1" applyBorder="1" applyAlignment="1" applyProtection="1">
      <alignment horizontal="left" vertical="center" wrapText="1"/>
      <protection locked="0"/>
    </xf>
    <xf numFmtId="0" fontId="20" fillId="13" borderId="8" xfId="0" applyFont="1" applyFill="1" applyBorder="1" applyAlignment="1" applyProtection="1">
      <alignment horizontal="left" vertical="center" wrapText="1"/>
      <protection locked="0"/>
    </xf>
    <xf numFmtId="0" fontId="20" fillId="13" borderId="1" xfId="0" applyFont="1" applyFill="1" applyBorder="1" applyAlignment="1" applyProtection="1">
      <alignment horizontal="left" vertical="center" wrapText="1"/>
      <protection locked="0"/>
    </xf>
    <xf numFmtId="0" fontId="20" fillId="13" borderId="0" xfId="0" applyFont="1" applyFill="1" applyAlignment="1" applyProtection="1">
      <alignment horizontal="left" vertical="center" wrapText="1"/>
      <protection locked="0"/>
    </xf>
    <xf numFmtId="0" fontId="20" fillId="13" borderId="10" xfId="0" applyFont="1" applyFill="1" applyBorder="1" applyAlignment="1" applyProtection="1">
      <alignment horizontal="left" vertical="center" wrapText="1"/>
      <protection locked="0"/>
    </xf>
    <xf numFmtId="0" fontId="20" fillId="13" borderId="40" xfId="0" applyFont="1" applyFill="1" applyBorder="1" applyAlignment="1" applyProtection="1">
      <alignment horizontal="left" vertical="center" wrapText="1"/>
      <protection locked="0"/>
    </xf>
    <xf numFmtId="0" fontId="20" fillId="13" borderId="26" xfId="0" applyFont="1" applyFill="1" applyBorder="1" applyAlignment="1" applyProtection="1">
      <alignment horizontal="left" vertical="center" wrapText="1"/>
      <protection locked="0"/>
    </xf>
    <xf numFmtId="0" fontId="20" fillId="13" borderId="12" xfId="0" applyFont="1" applyFill="1" applyBorder="1" applyAlignment="1" applyProtection="1">
      <alignment horizontal="left" vertical="center" wrapText="1"/>
      <protection locked="0"/>
    </xf>
    <xf numFmtId="0" fontId="20" fillId="0" borderId="50" xfId="0" applyFont="1" applyBorder="1" applyAlignment="1" applyProtection="1">
      <alignment horizontal="left" vertical="center" wrapText="1"/>
      <protection locked="0"/>
    </xf>
    <xf numFmtId="0" fontId="20" fillId="0" borderId="51" xfId="0" applyFont="1" applyBorder="1" applyAlignment="1" applyProtection="1">
      <alignment horizontal="left" vertical="center" wrapText="1"/>
      <protection locked="0"/>
    </xf>
    <xf numFmtId="0" fontId="20" fillId="13" borderId="51" xfId="0" applyFont="1" applyFill="1" applyBorder="1" applyAlignment="1" applyProtection="1">
      <alignment horizontal="left" vertical="center" wrapText="1"/>
      <protection locked="0"/>
    </xf>
    <xf numFmtId="0" fontId="20" fillId="13" borderId="48" xfId="0" applyFont="1" applyFill="1" applyBorder="1" applyAlignment="1" applyProtection="1">
      <alignment horizontal="left" vertical="center" wrapText="1"/>
      <protection locked="0"/>
    </xf>
    <xf numFmtId="0" fontId="20" fillId="13" borderId="49" xfId="0" applyFont="1" applyFill="1" applyBorder="1" applyAlignment="1" applyProtection="1">
      <alignment horizontal="left" vertical="center" wrapText="1"/>
      <protection locked="0"/>
    </xf>
    <xf numFmtId="0" fontId="19" fillId="13" borderId="7" xfId="0" applyFont="1" applyFill="1" applyBorder="1" applyAlignment="1">
      <alignment horizontal="center" vertical="center" textRotation="90" wrapText="1"/>
    </xf>
    <xf numFmtId="0" fontId="19" fillId="13" borderId="41" xfId="0" applyFont="1" applyFill="1" applyBorder="1" applyAlignment="1">
      <alignment horizontal="center" vertical="center" textRotation="90" wrapText="1"/>
    </xf>
    <xf numFmtId="0" fontId="19" fillId="13" borderId="8" xfId="0" applyFont="1" applyFill="1" applyBorder="1" applyAlignment="1">
      <alignment horizontal="center" vertical="center" textRotation="90" wrapText="1"/>
    </xf>
    <xf numFmtId="0" fontId="19" fillId="13" borderId="9" xfId="0" applyFont="1" applyFill="1" applyBorder="1" applyAlignment="1">
      <alignment horizontal="center" vertical="center" textRotation="90" wrapText="1"/>
    </xf>
    <xf numFmtId="0" fontId="19" fillId="13" borderId="0" xfId="0" applyFont="1" applyFill="1" applyBorder="1" applyAlignment="1">
      <alignment horizontal="center" vertical="center" textRotation="90" wrapText="1"/>
    </xf>
    <xf numFmtId="0" fontId="19" fillId="13" borderId="10" xfId="0" applyFont="1" applyFill="1" applyBorder="1" applyAlignment="1">
      <alignment horizontal="center" vertical="center" textRotation="90" wrapText="1"/>
    </xf>
    <xf numFmtId="0" fontId="19" fillId="13" borderId="11" xfId="0" applyFont="1" applyFill="1" applyBorder="1" applyAlignment="1">
      <alignment horizontal="center" vertical="center" textRotation="90" wrapText="1"/>
    </xf>
    <xf numFmtId="0" fontId="19" fillId="13" borderId="26" xfId="0" applyFont="1" applyFill="1" applyBorder="1" applyAlignment="1">
      <alignment horizontal="center" vertical="center" textRotation="90" wrapText="1"/>
    </xf>
    <xf numFmtId="0" fontId="19" fillId="13" borderId="12" xfId="0" applyFont="1" applyFill="1" applyBorder="1" applyAlignment="1">
      <alignment horizontal="center" vertical="center" textRotation="90" wrapText="1"/>
    </xf>
    <xf numFmtId="0" fontId="20" fillId="0" borderId="15" xfId="0" applyFont="1" applyFill="1" applyBorder="1" applyAlignment="1" applyProtection="1">
      <alignment horizontal="left" vertical="center" wrapText="1"/>
      <protection locked="0"/>
    </xf>
    <xf numFmtId="0" fontId="20" fillId="0" borderId="16" xfId="0" applyFont="1" applyFill="1" applyBorder="1" applyAlignment="1" applyProtection="1">
      <alignment horizontal="left" vertical="center" wrapText="1"/>
      <protection locked="0"/>
    </xf>
    <xf numFmtId="0" fontId="20" fillId="0" borderId="28" xfId="0" applyFont="1" applyFill="1" applyBorder="1" applyAlignment="1" applyProtection="1">
      <alignment horizontal="left" vertical="center" wrapText="1"/>
      <protection locked="0"/>
    </xf>
    <xf numFmtId="168" fontId="20" fillId="0" borderId="15" xfId="0" applyNumberFormat="1" applyFont="1" applyFill="1" applyBorder="1" applyAlignment="1" applyProtection="1">
      <alignment horizontal="center" vertical="center" wrapText="1"/>
      <protection locked="0"/>
    </xf>
    <xf numFmtId="168" fontId="20" fillId="0" borderId="16" xfId="0" applyNumberFormat="1" applyFont="1" applyFill="1" applyBorder="1" applyAlignment="1" applyProtection="1">
      <alignment horizontal="center" vertical="center" wrapText="1"/>
      <protection locked="0"/>
    </xf>
    <xf numFmtId="168" fontId="20" fillId="0" borderId="17" xfId="0" applyNumberFormat="1" applyFont="1" applyFill="1" applyBorder="1" applyAlignment="1" applyProtection="1">
      <alignment horizontal="center" vertical="center" wrapText="1"/>
      <protection locked="0"/>
    </xf>
    <xf numFmtId="0" fontId="20" fillId="0" borderId="27" xfId="0" applyFont="1" applyFill="1" applyBorder="1" applyAlignment="1" applyProtection="1">
      <alignment horizontal="center" vertical="center" wrapText="1"/>
      <protection locked="0"/>
    </xf>
    <xf numFmtId="0" fontId="20" fillId="0" borderId="16" xfId="0" applyFont="1" applyFill="1" applyBorder="1" applyAlignment="1" applyProtection="1">
      <alignment horizontal="center" vertical="center" wrapText="1"/>
      <protection locked="0"/>
    </xf>
    <xf numFmtId="0" fontId="20" fillId="0" borderId="17" xfId="0" applyFont="1" applyFill="1" applyBorder="1" applyAlignment="1" applyProtection="1">
      <alignment horizontal="center" vertical="center" wrapText="1"/>
      <protection locked="0"/>
    </xf>
    <xf numFmtId="3" fontId="20" fillId="0" borderId="27" xfId="0" applyNumberFormat="1" applyFont="1" applyFill="1" applyBorder="1" applyAlignment="1" applyProtection="1">
      <alignment horizontal="center" vertical="center" wrapText="1"/>
      <protection locked="0"/>
    </xf>
    <xf numFmtId="3" fontId="20" fillId="0" borderId="16" xfId="0" applyNumberFormat="1" applyFont="1" applyFill="1" applyBorder="1" applyAlignment="1" applyProtection="1">
      <alignment horizontal="center" vertical="center" wrapText="1"/>
      <protection locked="0"/>
    </xf>
    <xf numFmtId="3" fontId="20" fillId="0" borderId="28" xfId="0" applyNumberFormat="1" applyFont="1" applyFill="1" applyBorder="1" applyAlignment="1" applyProtection="1">
      <alignment horizontal="center" vertical="center" wrapText="1"/>
      <protection locked="0"/>
    </xf>
    <xf numFmtId="175" fontId="20" fillId="0" borderId="7" xfId="0" applyNumberFormat="1" applyFont="1" applyFill="1" applyBorder="1" applyAlignment="1">
      <alignment horizontal="center" vertical="center" wrapText="1"/>
    </xf>
    <xf numFmtId="175" fontId="20" fillId="0" borderId="41" xfId="0" applyNumberFormat="1" applyFont="1" applyFill="1" applyBorder="1" applyAlignment="1">
      <alignment horizontal="center" vertical="center" wrapText="1"/>
    </xf>
    <xf numFmtId="175" fontId="20" fillId="0" borderId="8" xfId="0" applyNumberFormat="1" applyFont="1" applyFill="1" applyBorder="1" applyAlignment="1">
      <alignment horizontal="center" vertical="center" wrapText="1"/>
    </xf>
    <xf numFmtId="175" fontId="20" fillId="0" borderId="9" xfId="0" applyNumberFormat="1" applyFont="1" applyFill="1" applyBorder="1" applyAlignment="1">
      <alignment horizontal="center" vertical="center" wrapText="1"/>
    </xf>
    <xf numFmtId="175" fontId="20" fillId="0" borderId="0" xfId="0" applyNumberFormat="1" applyFont="1" applyFill="1" applyAlignment="1">
      <alignment horizontal="center" vertical="center" wrapText="1"/>
    </xf>
    <xf numFmtId="175" fontId="20" fillId="0" borderId="10" xfId="0" applyNumberFormat="1" applyFont="1" applyFill="1" applyBorder="1" applyAlignment="1">
      <alignment horizontal="center" vertical="center" wrapText="1"/>
    </xf>
    <xf numFmtId="175" fontId="20" fillId="0" borderId="11" xfId="0" applyNumberFormat="1" applyFont="1" applyFill="1" applyBorder="1" applyAlignment="1">
      <alignment horizontal="center" vertical="center" wrapText="1"/>
    </xf>
    <xf numFmtId="175" fontId="20" fillId="0" borderId="26" xfId="0" applyNumberFormat="1" applyFont="1" applyFill="1" applyBorder="1" applyAlignment="1">
      <alignment horizontal="center" vertical="center" wrapText="1"/>
    </xf>
    <xf numFmtId="175" fontId="20" fillId="0" borderId="12" xfId="0" applyNumberFormat="1" applyFont="1" applyFill="1" applyBorder="1" applyAlignment="1">
      <alignment horizontal="center" vertical="center" wrapText="1"/>
    </xf>
    <xf numFmtId="0" fontId="20" fillId="0" borderId="15" xfId="0" applyFont="1" applyBorder="1" applyAlignment="1" applyProtection="1">
      <alignment horizontal="left" vertical="center" wrapText="1"/>
      <protection locked="0"/>
    </xf>
    <xf numFmtId="0" fontId="20" fillId="0" borderId="16" xfId="0" applyFont="1" applyBorder="1" applyAlignment="1" applyProtection="1">
      <alignment horizontal="left" vertical="center" wrapText="1"/>
      <protection locked="0"/>
    </xf>
    <xf numFmtId="0" fontId="20" fillId="0" borderId="17" xfId="0" applyFont="1" applyBorder="1" applyAlignment="1" applyProtection="1">
      <alignment horizontal="left" vertical="center" wrapText="1"/>
      <protection locked="0"/>
    </xf>
    <xf numFmtId="0" fontId="15" fillId="0" borderId="62" xfId="0" applyFont="1" applyBorder="1" applyAlignment="1">
      <alignment horizontal="left" vertical="center" wrapText="1"/>
    </xf>
    <xf numFmtId="0" fontId="0" fillId="0" borderId="48" xfId="0" applyBorder="1"/>
    <xf numFmtId="0" fontId="0" fillId="0" borderId="49" xfId="0" applyBorder="1"/>
    <xf numFmtId="0" fontId="20" fillId="0" borderId="47" xfId="0" applyFont="1" applyBorder="1" applyAlignment="1" applyProtection="1">
      <alignment horizontal="center" vertical="center" wrapText="1"/>
      <protection locked="0"/>
    </xf>
    <xf numFmtId="0" fontId="20" fillId="0" borderId="48" xfId="0" applyFont="1" applyBorder="1" applyAlignment="1" applyProtection="1">
      <alignment horizontal="center" vertical="center" wrapText="1"/>
      <protection locked="0"/>
    </xf>
    <xf numFmtId="0" fontId="20" fillId="0" borderId="50" xfId="0" applyFont="1" applyBorder="1" applyAlignment="1" applyProtection="1">
      <alignment horizontal="center" vertical="center" wrapText="1"/>
      <protection locked="0"/>
    </xf>
    <xf numFmtId="0" fontId="20" fillId="0" borderId="51" xfId="0" applyFont="1" applyBorder="1" applyAlignment="1" applyProtection="1">
      <alignment horizontal="center" vertical="center" wrapText="1"/>
      <protection locked="0"/>
    </xf>
    <xf numFmtId="0" fontId="15" fillId="0" borderId="21" xfId="0" applyFont="1" applyFill="1" applyBorder="1" applyAlignment="1" applyProtection="1">
      <alignment horizontal="left" vertical="center" wrapText="1"/>
      <protection locked="0"/>
    </xf>
    <xf numFmtId="0" fontId="15" fillId="0" borderId="19" xfId="0" applyFont="1" applyFill="1" applyBorder="1" applyAlignment="1" applyProtection="1">
      <alignment horizontal="left" vertical="center" wrapText="1"/>
      <protection locked="0"/>
    </xf>
    <xf numFmtId="0" fontId="15" fillId="0" borderId="20" xfId="0" applyFont="1" applyFill="1" applyBorder="1" applyAlignment="1" applyProtection="1">
      <alignment horizontal="left" vertical="center" wrapText="1"/>
      <protection locked="0"/>
    </xf>
    <xf numFmtId="168" fontId="20" fillId="0" borderId="21" xfId="0" applyNumberFormat="1" applyFont="1" applyFill="1" applyBorder="1" applyAlignment="1" applyProtection="1">
      <alignment horizontal="center" vertical="center" wrapText="1"/>
      <protection locked="0"/>
    </xf>
    <xf numFmtId="168" fontId="20" fillId="0" borderId="19" xfId="0" applyNumberFormat="1" applyFont="1" applyFill="1" applyBorder="1" applyAlignment="1" applyProtection="1">
      <alignment horizontal="center" vertical="center" wrapText="1"/>
      <protection locked="0"/>
    </xf>
    <xf numFmtId="168" fontId="20" fillId="0" borderId="22" xfId="0" applyNumberFormat="1" applyFont="1" applyFill="1" applyBorder="1" applyAlignment="1" applyProtection="1">
      <alignment horizontal="center" vertical="center" wrapText="1"/>
      <protection locked="0"/>
    </xf>
    <xf numFmtId="0" fontId="19" fillId="13" borderId="62" xfId="0" applyFont="1" applyFill="1" applyBorder="1" applyAlignment="1">
      <alignment horizontal="center" vertical="center" textRotation="90" wrapText="1"/>
    </xf>
    <xf numFmtId="0" fontId="0" fillId="0" borderId="41" xfId="0" applyBorder="1"/>
    <xf numFmtId="0" fontId="0" fillId="0" borderId="8" xfId="0" applyBorder="1"/>
    <xf numFmtId="0" fontId="0" fillId="0" borderId="9" xfId="0" applyBorder="1"/>
    <xf numFmtId="0" fontId="0" fillId="0" borderId="0" xfId="0" applyBorder="1"/>
    <xf numFmtId="0" fontId="0" fillId="0" borderId="10" xfId="0" applyBorder="1"/>
    <xf numFmtId="0" fontId="0" fillId="0" borderId="11" xfId="0" applyBorder="1"/>
    <xf numFmtId="0" fontId="0" fillId="0" borderId="26" xfId="0" applyBorder="1"/>
    <xf numFmtId="0" fontId="0" fillId="0" borderId="12" xfId="0" applyBorder="1"/>
    <xf numFmtId="4" fontId="20" fillId="0" borderId="15" xfId="0" applyNumberFormat="1" applyFont="1" applyFill="1" applyBorder="1" applyAlignment="1" applyProtection="1">
      <alignment horizontal="center" vertical="center" wrapText="1"/>
      <protection locked="0"/>
    </xf>
    <xf numFmtId="4" fontId="20" fillId="0" borderId="16" xfId="0" applyNumberFormat="1" applyFont="1" applyFill="1" applyBorder="1" applyAlignment="1" applyProtection="1">
      <alignment horizontal="center" vertical="center" wrapText="1"/>
      <protection locked="0"/>
    </xf>
    <xf numFmtId="4" fontId="20" fillId="0" borderId="17" xfId="0" applyNumberFormat="1" applyFont="1" applyFill="1" applyBorder="1" applyAlignment="1" applyProtection="1">
      <alignment horizontal="center" vertical="center" wrapText="1"/>
      <protection locked="0"/>
    </xf>
    <xf numFmtId="0" fontId="20" fillId="11" borderId="21" xfId="0" applyFont="1" applyFill="1" applyBorder="1" applyAlignment="1" applyProtection="1">
      <alignment horizontal="left" vertical="center" wrapText="1"/>
      <protection locked="0"/>
    </xf>
    <xf numFmtId="0" fontId="20" fillId="11" borderId="19" xfId="0" applyFont="1" applyFill="1" applyBorder="1" applyAlignment="1" applyProtection="1">
      <alignment horizontal="left" vertical="center" wrapText="1"/>
      <protection locked="0"/>
    </xf>
    <xf numFmtId="0" fontId="20" fillId="11" borderId="20" xfId="0" applyFont="1" applyFill="1" applyBorder="1" applyAlignment="1" applyProtection="1">
      <alignment horizontal="left" vertical="center" wrapText="1"/>
      <protection locked="0"/>
    </xf>
    <xf numFmtId="0" fontId="20" fillId="11" borderId="23" xfId="0" applyFont="1" applyFill="1" applyBorder="1" applyAlignment="1" applyProtection="1">
      <alignment horizontal="left" vertical="center" wrapText="1"/>
      <protection locked="0"/>
    </xf>
    <xf numFmtId="0" fontId="20" fillId="11" borderId="24" xfId="0" applyFont="1" applyFill="1" applyBorder="1" applyAlignment="1" applyProtection="1">
      <alignment horizontal="left" vertical="center" wrapText="1"/>
      <protection locked="0"/>
    </xf>
    <xf numFmtId="0" fontId="20" fillId="11" borderId="44" xfId="0" applyFont="1" applyFill="1" applyBorder="1" applyAlignment="1" applyProtection="1">
      <alignment horizontal="left" vertical="center" wrapText="1"/>
      <protection locked="0"/>
    </xf>
    <xf numFmtId="0" fontId="20" fillId="2" borderId="23" xfId="0" applyFont="1" applyFill="1" applyBorder="1" applyAlignment="1" applyProtection="1">
      <alignment horizontal="left" vertical="center" wrapText="1"/>
      <protection locked="0"/>
    </xf>
    <xf numFmtId="0" fontId="20" fillId="2" borderId="24" xfId="0" applyFont="1" applyFill="1" applyBorder="1" applyAlignment="1" applyProtection="1">
      <alignment horizontal="left" vertical="center" wrapText="1"/>
      <protection locked="0"/>
    </xf>
    <xf numFmtId="0" fontId="20" fillId="2" borderId="44" xfId="0" applyFont="1" applyFill="1" applyBorder="1" applyAlignment="1" applyProtection="1">
      <alignment horizontal="left" vertical="center" wrapText="1"/>
      <protection locked="0"/>
    </xf>
    <xf numFmtId="0" fontId="20" fillId="0" borderId="23" xfId="0" applyFont="1" applyBorder="1" applyAlignment="1" applyProtection="1">
      <alignment horizontal="center" vertical="center" wrapText="1"/>
      <protection locked="0"/>
    </xf>
    <xf numFmtId="0" fontId="20" fillId="0" borderId="24" xfId="0" applyFont="1" applyBorder="1" applyAlignment="1" applyProtection="1">
      <alignment horizontal="center" vertical="center" wrapText="1"/>
      <protection locked="0"/>
    </xf>
    <xf numFmtId="0" fontId="20" fillId="0" borderId="25" xfId="0" applyFont="1" applyBorder="1" applyAlignment="1" applyProtection="1">
      <alignment horizontal="center" vertical="center" wrapText="1"/>
      <protection locked="0"/>
    </xf>
    <xf numFmtId="0" fontId="20" fillId="0" borderId="45" xfId="0" applyFont="1" applyBorder="1" applyAlignment="1" applyProtection="1">
      <alignment horizontal="center" vertical="center" wrapText="1"/>
      <protection locked="0"/>
    </xf>
    <xf numFmtId="3" fontId="20" fillId="0" borderId="45" xfId="0" applyNumberFormat="1" applyFont="1" applyBorder="1" applyAlignment="1" applyProtection="1">
      <alignment horizontal="center" vertical="center" wrapText="1"/>
      <protection locked="0"/>
    </xf>
    <xf numFmtId="3" fontId="20" fillId="0" borderId="24" xfId="0" applyNumberFormat="1" applyFont="1" applyBorder="1" applyAlignment="1" applyProtection="1">
      <alignment horizontal="center" vertical="center" wrapText="1"/>
      <protection locked="0"/>
    </xf>
    <xf numFmtId="3" fontId="20" fillId="0" borderId="44" xfId="0" applyNumberFormat="1" applyFont="1" applyBorder="1" applyAlignment="1" applyProtection="1">
      <alignment horizontal="center" vertical="center" wrapText="1"/>
      <protection locked="0"/>
    </xf>
    <xf numFmtId="0" fontId="19" fillId="13" borderId="43" xfId="0" applyFont="1" applyFill="1" applyBorder="1" applyAlignment="1">
      <alignment horizontal="center" vertical="center" textRotation="90" wrapText="1"/>
    </xf>
    <xf numFmtId="0" fontId="19" fillId="13" borderId="1" xfId="0" applyFont="1" applyFill="1" applyBorder="1" applyAlignment="1">
      <alignment horizontal="center" vertical="center" textRotation="90" wrapText="1"/>
    </xf>
    <xf numFmtId="0" fontId="19" fillId="13" borderId="0" xfId="0" applyFont="1" applyFill="1" applyAlignment="1">
      <alignment horizontal="center" vertical="center" textRotation="90" wrapText="1"/>
    </xf>
    <xf numFmtId="0" fontId="19" fillId="13" borderId="40" xfId="0" applyFont="1" applyFill="1" applyBorder="1" applyAlignment="1">
      <alignment horizontal="center" vertical="center" textRotation="90" wrapText="1"/>
    </xf>
    <xf numFmtId="0" fontId="20" fillId="2" borderId="21" xfId="0" applyFont="1" applyFill="1" applyBorder="1" applyAlignment="1" applyProtection="1">
      <alignment horizontal="left" vertical="center" wrapText="1"/>
      <protection locked="0"/>
    </xf>
    <xf numFmtId="0" fontId="20" fillId="2" borderId="19" xfId="0" applyFont="1" applyFill="1" applyBorder="1" applyAlignment="1" applyProtection="1">
      <alignment horizontal="left" vertical="center" wrapText="1"/>
      <protection locked="0"/>
    </xf>
    <xf numFmtId="0" fontId="20" fillId="2" borderId="20" xfId="0" applyFont="1" applyFill="1" applyBorder="1" applyAlignment="1" applyProtection="1">
      <alignment horizontal="left" vertical="center" wrapText="1"/>
      <protection locked="0"/>
    </xf>
    <xf numFmtId="0" fontId="20" fillId="0" borderId="21" xfId="0" applyFont="1" applyBorder="1" applyAlignment="1" applyProtection="1">
      <alignment horizontal="center" vertical="center" wrapText="1"/>
      <protection locked="0"/>
    </xf>
    <xf numFmtId="0" fontId="20" fillId="0" borderId="19" xfId="0" applyFont="1" applyBorder="1" applyAlignment="1" applyProtection="1">
      <alignment horizontal="center" vertical="center" wrapText="1"/>
      <protection locked="0"/>
    </xf>
    <xf numFmtId="0" fontId="20" fillId="0" borderId="22" xfId="0" applyFont="1" applyBorder="1" applyAlignment="1" applyProtection="1">
      <alignment horizontal="center" vertical="center" wrapText="1"/>
      <protection locked="0"/>
    </xf>
    <xf numFmtId="0" fontId="20" fillId="0" borderId="18" xfId="0" applyFont="1" applyBorder="1" applyAlignment="1" applyProtection="1">
      <alignment horizontal="center" vertical="center" wrapText="1"/>
      <protection locked="0"/>
    </xf>
    <xf numFmtId="3" fontId="20" fillId="0" borderId="18" xfId="0" applyNumberFormat="1" applyFont="1" applyBorder="1" applyAlignment="1" applyProtection="1">
      <alignment horizontal="center" vertical="center" wrapText="1"/>
      <protection locked="0"/>
    </xf>
    <xf numFmtId="3" fontId="20" fillId="0" borderId="19" xfId="0" applyNumberFormat="1" applyFont="1" applyBorder="1" applyAlignment="1" applyProtection="1">
      <alignment horizontal="center" vertical="center" wrapText="1"/>
      <protection locked="0"/>
    </xf>
    <xf numFmtId="3" fontId="20" fillId="0" borderId="20" xfId="0" applyNumberFormat="1" applyFont="1" applyBorder="1" applyAlignment="1" applyProtection="1">
      <alignment horizontal="center" vertical="center" wrapText="1"/>
      <protection locked="0"/>
    </xf>
    <xf numFmtId="0" fontId="20" fillId="0" borderId="30" xfId="0" applyFont="1" applyBorder="1" applyAlignment="1" applyProtection="1">
      <alignment horizontal="center" vertical="center" wrapText="1"/>
      <protection locked="0"/>
    </xf>
    <xf numFmtId="166" fontId="20" fillId="0" borderId="18" xfId="0" applyNumberFormat="1" applyFont="1" applyBorder="1" applyAlignment="1" applyProtection="1">
      <alignment horizontal="center" vertical="center" wrapText="1"/>
      <protection locked="0"/>
    </xf>
    <xf numFmtId="166" fontId="20" fillId="0" borderId="19" xfId="0" applyNumberFormat="1" applyFont="1" applyBorder="1" applyAlignment="1" applyProtection="1">
      <alignment horizontal="center" vertical="center" wrapText="1"/>
      <protection locked="0"/>
    </xf>
    <xf numFmtId="0" fontId="20" fillId="2" borderId="15" xfId="0" applyFont="1" applyFill="1" applyBorder="1" applyAlignment="1" applyProtection="1">
      <alignment horizontal="left" vertical="center" wrapText="1"/>
      <protection locked="0"/>
    </xf>
    <xf numFmtId="0" fontId="20" fillId="2" borderId="16" xfId="0" applyFont="1" applyFill="1" applyBorder="1" applyAlignment="1" applyProtection="1">
      <alignment horizontal="left" vertical="center" wrapText="1"/>
      <protection locked="0"/>
    </xf>
    <xf numFmtId="0" fontId="20" fillId="2" borderId="28" xfId="0" applyFont="1" applyFill="1" applyBorder="1" applyAlignment="1" applyProtection="1">
      <alignment horizontal="left" vertical="center" wrapText="1"/>
      <protection locked="0"/>
    </xf>
    <xf numFmtId="0" fontId="20" fillId="0" borderId="17" xfId="0" applyFont="1" applyBorder="1" applyAlignment="1" applyProtection="1">
      <alignment horizontal="center" vertical="center" wrapText="1"/>
      <protection locked="0"/>
    </xf>
    <xf numFmtId="0" fontId="20" fillId="0" borderId="57" xfId="0" applyFont="1" applyBorder="1" applyAlignment="1" applyProtection="1">
      <alignment horizontal="center" vertical="center" wrapText="1"/>
      <protection locked="0"/>
    </xf>
    <xf numFmtId="166" fontId="20" fillId="0" borderId="27" xfId="0" applyNumberFormat="1" applyFont="1" applyBorder="1" applyAlignment="1" applyProtection="1">
      <alignment horizontal="center" vertical="center" wrapText="1"/>
      <protection locked="0"/>
    </xf>
    <xf numFmtId="166" fontId="20" fillId="0" borderId="16" xfId="0" applyNumberFormat="1" applyFont="1" applyBorder="1" applyAlignment="1" applyProtection="1">
      <alignment horizontal="center" vertical="center" wrapText="1"/>
      <protection locked="0"/>
    </xf>
    <xf numFmtId="166" fontId="20" fillId="0" borderId="28" xfId="0" applyNumberFormat="1" applyFont="1" applyBorder="1" applyAlignment="1" applyProtection="1">
      <alignment horizontal="center" vertical="center" wrapText="1"/>
      <protection locked="0"/>
    </xf>
    <xf numFmtId="175" fontId="20" fillId="0" borderId="7" xfId="0" applyNumberFormat="1" applyFont="1" applyBorder="1" applyAlignment="1">
      <alignment horizontal="center" vertical="center" wrapText="1"/>
    </xf>
    <xf numFmtId="175" fontId="20" fillId="0" borderId="41" xfId="0" applyNumberFormat="1" applyFont="1" applyBorder="1" applyAlignment="1">
      <alignment horizontal="center" vertical="center" wrapText="1"/>
    </xf>
    <xf numFmtId="175" fontId="20" fillId="0" borderId="8" xfId="0" applyNumberFormat="1" applyFont="1" applyBorder="1" applyAlignment="1">
      <alignment horizontal="center" vertical="center" wrapText="1"/>
    </xf>
    <xf numFmtId="175" fontId="20" fillId="0" borderId="9" xfId="0" applyNumberFormat="1" applyFont="1" applyBorder="1" applyAlignment="1">
      <alignment horizontal="center" vertical="center" wrapText="1"/>
    </xf>
    <xf numFmtId="175" fontId="20" fillId="0" borderId="0" xfId="0" applyNumberFormat="1" applyFont="1" applyAlignment="1">
      <alignment horizontal="center" vertical="center" wrapText="1"/>
    </xf>
    <xf numFmtId="175" fontId="20" fillId="0" borderId="10" xfId="0" applyNumberFormat="1" applyFont="1" applyBorder="1" applyAlignment="1">
      <alignment horizontal="center" vertical="center" wrapText="1"/>
    </xf>
    <xf numFmtId="175" fontId="20" fillId="0" borderId="11" xfId="0" applyNumberFormat="1" applyFont="1" applyBorder="1" applyAlignment="1">
      <alignment horizontal="center" vertical="center" wrapText="1"/>
    </xf>
    <xf numFmtId="175" fontId="20" fillId="0" borderId="26" xfId="0" applyNumberFormat="1" applyFont="1" applyBorder="1" applyAlignment="1">
      <alignment horizontal="center" vertical="center" wrapText="1"/>
    </xf>
    <xf numFmtId="175" fontId="20" fillId="0" borderId="12" xfId="0" applyNumberFormat="1" applyFont="1" applyBorder="1" applyAlignment="1">
      <alignment horizontal="center" vertical="center" wrapText="1"/>
    </xf>
    <xf numFmtId="3" fontId="20" fillId="0" borderId="18" xfId="0" quotePrefix="1" applyNumberFormat="1" applyFont="1" applyFill="1" applyBorder="1" applyAlignment="1" applyProtection="1">
      <alignment horizontal="center" vertical="center" wrapText="1"/>
      <protection locked="0"/>
    </xf>
    <xf numFmtId="3" fontId="20" fillId="0" borderId="19" xfId="0" quotePrefix="1" applyNumberFormat="1" applyFont="1" applyFill="1" applyBorder="1" applyAlignment="1" applyProtection="1">
      <alignment horizontal="center" vertical="center" wrapText="1"/>
      <protection locked="0"/>
    </xf>
    <xf numFmtId="3" fontId="20" fillId="0" borderId="20" xfId="0" quotePrefix="1" applyNumberFormat="1" applyFont="1" applyFill="1" applyBorder="1" applyAlignment="1" applyProtection="1">
      <alignment horizontal="center" vertical="center" wrapText="1"/>
      <protection locked="0"/>
    </xf>
    <xf numFmtId="2" fontId="20" fillId="0" borderId="21" xfId="0" applyNumberFormat="1" applyFont="1" applyFill="1" applyBorder="1" applyAlignment="1" applyProtection="1">
      <alignment horizontal="center" vertical="center" wrapText="1"/>
      <protection locked="0"/>
    </xf>
    <xf numFmtId="2" fontId="20" fillId="0" borderId="19" xfId="0" applyNumberFormat="1" applyFont="1" applyFill="1" applyBorder="1" applyAlignment="1" applyProtection="1">
      <alignment horizontal="center" vertical="center" wrapText="1"/>
      <protection locked="0"/>
    </xf>
    <xf numFmtId="2" fontId="20" fillId="0" borderId="22" xfId="0" applyNumberFormat="1" applyFont="1" applyFill="1" applyBorder="1" applyAlignment="1" applyProtection="1">
      <alignment horizontal="center" vertical="center" wrapText="1"/>
      <protection locked="0"/>
    </xf>
    <xf numFmtId="3" fontId="20" fillId="0" borderId="15" xfId="0" quotePrefix="1" applyNumberFormat="1" applyFont="1" applyFill="1" applyBorder="1" applyAlignment="1" applyProtection="1">
      <alignment horizontal="center" vertical="center" wrapText="1"/>
      <protection locked="0"/>
    </xf>
    <xf numFmtId="0" fontId="20" fillId="0" borderId="16" xfId="0" quotePrefix="1" applyFont="1" applyFill="1" applyBorder="1" applyAlignment="1" applyProtection="1">
      <alignment horizontal="center" vertical="center" wrapText="1"/>
      <protection locked="0"/>
    </xf>
    <xf numFmtId="0" fontId="20" fillId="0" borderId="17" xfId="0" quotePrefix="1" applyFont="1" applyFill="1" applyBorder="1" applyAlignment="1" applyProtection="1">
      <alignment horizontal="center" vertical="center" wrapText="1"/>
      <protection locked="0"/>
    </xf>
    <xf numFmtId="3" fontId="20" fillId="0" borderId="27" xfId="0" quotePrefix="1" applyNumberFormat="1" applyFont="1" applyFill="1" applyBorder="1" applyAlignment="1" applyProtection="1">
      <alignment horizontal="center" vertical="center" wrapText="1"/>
      <protection locked="0"/>
    </xf>
    <xf numFmtId="3" fontId="20" fillId="0" borderId="16" xfId="0" quotePrefix="1" applyNumberFormat="1" applyFont="1" applyFill="1" applyBorder="1" applyAlignment="1" applyProtection="1">
      <alignment horizontal="center" vertical="center" wrapText="1"/>
      <protection locked="0"/>
    </xf>
    <xf numFmtId="3" fontId="20" fillId="0" borderId="28" xfId="0" quotePrefix="1" applyNumberFormat="1" applyFont="1" applyFill="1" applyBorder="1" applyAlignment="1" applyProtection="1">
      <alignment horizontal="center" vertical="center" wrapText="1"/>
      <protection locked="0"/>
    </xf>
    <xf numFmtId="4" fontId="20" fillId="0" borderId="21" xfId="0" applyNumberFormat="1" applyFont="1" applyFill="1" applyBorder="1" applyAlignment="1" applyProtection="1">
      <alignment horizontal="center" vertical="center" wrapText="1"/>
      <protection locked="0"/>
    </xf>
    <xf numFmtId="4" fontId="20" fillId="0" borderId="19" xfId="0" applyNumberFormat="1" applyFont="1" applyFill="1" applyBorder="1" applyAlignment="1" applyProtection="1">
      <alignment horizontal="center" vertical="center" wrapText="1"/>
      <protection locked="0"/>
    </xf>
    <xf numFmtId="4" fontId="20" fillId="0" borderId="22" xfId="0" applyNumberFormat="1" applyFont="1" applyFill="1" applyBorder="1" applyAlignment="1" applyProtection="1">
      <alignment horizontal="center" vertical="center" wrapText="1"/>
      <protection locked="0"/>
    </xf>
    <xf numFmtId="0" fontId="20" fillId="11" borderId="21" xfId="0" applyFont="1" applyFill="1" applyBorder="1" applyAlignment="1" applyProtection="1">
      <alignment horizontal="center" vertical="center" wrapText="1"/>
      <protection locked="0"/>
    </xf>
    <xf numFmtId="0" fontId="20" fillId="11" borderId="19" xfId="0" applyFont="1" applyFill="1" applyBorder="1" applyAlignment="1" applyProtection="1">
      <alignment horizontal="center" vertical="center" wrapText="1"/>
      <protection locked="0"/>
    </xf>
    <xf numFmtId="0" fontId="20" fillId="11" borderId="22" xfId="0" applyFont="1" applyFill="1" applyBorder="1" applyAlignment="1" applyProtection="1">
      <alignment horizontal="center" vertical="center" wrapText="1"/>
      <protection locked="0"/>
    </xf>
    <xf numFmtId="0" fontId="20" fillId="11" borderId="18" xfId="0" applyFont="1" applyFill="1" applyBorder="1" applyAlignment="1" applyProtection="1">
      <alignment horizontal="center" vertical="center" wrapText="1"/>
      <protection locked="0"/>
    </xf>
    <xf numFmtId="3" fontId="20" fillId="11" borderId="18" xfId="0" applyNumberFormat="1" applyFont="1" applyFill="1" applyBorder="1" applyAlignment="1" applyProtection="1">
      <alignment horizontal="center" vertical="center" wrapText="1"/>
      <protection locked="0"/>
    </xf>
    <xf numFmtId="3" fontId="20" fillId="11" borderId="19" xfId="0" applyNumberFormat="1" applyFont="1" applyFill="1" applyBorder="1" applyAlignment="1" applyProtection="1">
      <alignment horizontal="center" vertical="center" wrapText="1"/>
      <protection locked="0"/>
    </xf>
    <xf numFmtId="3" fontId="20" fillId="11" borderId="20" xfId="0" applyNumberFormat="1" applyFont="1" applyFill="1" applyBorder="1" applyAlignment="1" applyProtection="1">
      <alignment horizontal="center" vertical="center" wrapText="1"/>
      <protection locked="0"/>
    </xf>
    <xf numFmtId="0" fontId="20" fillId="11" borderId="23" xfId="0" applyFont="1" applyFill="1" applyBorder="1" applyAlignment="1" applyProtection="1">
      <alignment horizontal="center" vertical="center" wrapText="1"/>
      <protection locked="0"/>
    </xf>
    <xf numFmtId="0" fontId="20" fillId="11" borderId="24" xfId="0" applyFont="1" applyFill="1" applyBorder="1" applyAlignment="1" applyProtection="1">
      <alignment horizontal="center" vertical="center" wrapText="1"/>
      <protection locked="0"/>
    </xf>
    <xf numFmtId="0" fontId="20" fillId="11" borderId="25" xfId="0" applyFont="1" applyFill="1" applyBorder="1" applyAlignment="1" applyProtection="1">
      <alignment horizontal="center" vertical="center" wrapText="1"/>
      <protection locked="0"/>
    </xf>
    <xf numFmtId="0" fontId="20" fillId="11" borderId="45" xfId="0" applyFont="1" applyFill="1" applyBorder="1" applyAlignment="1" applyProtection="1">
      <alignment horizontal="center" vertical="center" wrapText="1"/>
      <protection locked="0"/>
    </xf>
    <xf numFmtId="3" fontId="20" fillId="11" borderId="45" xfId="0" applyNumberFormat="1" applyFont="1" applyFill="1" applyBorder="1" applyAlignment="1" applyProtection="1">
      <alignment horizontal="center" vertical="center" wrapText="1"/>
      <protection locked="0"/>
    </xf>
    <xf numFmtId="3" fontId="20" fillId="11" borderId="24" xfId="0" applyNumberFormat="1" applyFont="1" applyFill="1" applyBorder="1" applyAlignment="1" applyProtection="1">
      <alignment horizontal="center" vertical="center" wrapText="1"/>
      <protection locked="0"/>
    </xf>
    <xf numFmtId="3" fontId="20" fillId="11" borderId="44" xfId="0" applyNumberFormat="1" applyFont="1" applyFill="1" applyBorder="1" applyAlignment="1" applyProtection="1">
      <alignment horizontal="center" vertical="center" wrapText="1"/>
      <protection locked="0"/>
    </xf>
    <xf numFmtId="0" fontId="15" fillId="0" borderId="15" xfId="0" applyFont="1" applyBorder="1" applyAlignment="1" applyProtection="1">
      <alignment horizontal="left" vertical="center" wrapText="1"/>
      <protection locked="0"/>
    </xf>
    <xf numFmtId="0" fontId="15" fillId="0" borderId="16" xfId="0" applyFont="1" applyBorder="1" applyAlignment="1" applyProtection="1">
      <alignment horizontal="left" vertical="center" wrapText="1"/>
      <protection locked="0"/>
    </xf>
    <xf numFmtId="0" fontId="15" fillId="0" borderId="28" xfId="0" applyFont="1" applyBorder="1" applyAlignment="1" applyProtection="1">
      <alignment horizontal="left" vertical="center" wrapText="1"/>
      <protection locked="0"/>
    </xf>
    <xf numFmtId="168" fontId="20" fillId="0" borderId="15" xfId="0" applyNumberFormat="1" applyFont="1" applyBorder="1" applyAlignment="1" applyProtection="1">
      <alignment horizontal="center" vertical="center" wrapText="1"/>
      <protection locked="0"/>
    </xf>
    <xf numFmtId="168" fontId="20" fillId="0" borderId="16" xfId="0" applyNumberFormat="1" applyFont="1" applyBorder="1" applyAlignment="1" applyProtection="1">
      <alignment horizontal="center" vertical="center" wrapText="1"/>
      <protection locked="0"/>
    </xf>
    <xf numFmtId="168" fontId="20" fillId="0" borderId="17" xfId="0" applyNumberFormat="1" applyFont="1" applyBorder="1" applyAlignment="1" applyProtection="1">
      <alignment horizontal="center" vertical="center" wrapText="1"/>
      <protection locked="0"/>
    </xf>
    <xf numFmtId="0" fontId="20" fillId="0" borderId="27"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3" fontId="20" fillId="0" borderId="27" xfId="0" applyNumberFormat="1" applyFont="1" applyBorder="1" applyAlignment="1" applyProtection="1">
      <alignment horizontal="center" vertical="center" wrapText="1"/>
      <protection locked="0"/>
    </xf>
    <xf numFmtId="3" fontId="20" fillId="0" borderId="16" xfId="0" applyNumberFormat="1" applyFont="1" applyBorder="1" applyAlignment="1" applyProtection="1">
      <alignment horizontal="center" vertical="center" wrapText="1"/>
      <protection locked="0"/>
    </xf>
    <xf numFmtId="3" fontId="20" fillId="0" borderId="28" xfId="0" applyNumberFormat="1" applyFont="1" applyBorder="1" applyAlignment="1" applyProtection="1">
      <alignment horizontal="center" vertical="center" wrapText="1"/>
      <protection locked="0"/>
    </xf>
    <xf numFmtId="3" fontId="20" fillId="11" borderId="21" xfId="0" applyNumberFormat="1" applyFont="1" applyFill="1" applyBorder="1" applyAlignment="1" applyProtection="1">
      <alignment horizontal="center" vertical="center" wrapText="1"/>
      <protection locked="0"/>
    </xf>
    <xf numFmtId="0" fontId="20" fillId="11" borderId="53" xfId="0" applyFont="1" applyFill="1" applyBorder="1" applyAlignment="1" applyProtection="1">
      <alignment horizontal="center" vertical="center" wrapText="1"/>
      <protection locked="0"/>
    </xf>
    <xf numFmtId="0" fontId="20" fillId="11" borderId="2" xfId="0" applyFont="1" applyFill="1" applyBorder="1" applyAlignment="1" applyProtection="1">
      <alignment horizontal="center" vertical="center" wrapText="1"/>
      <protection locked="0"/>
    </xf>
    <xf numFmtId="0" fontId="20" fillId="11" borderId="4" xfId="0" applyFont="1" applyFill="1" applyBorder="1" applyAlignment="1" applyProtection="1">
      <alignment horizontal="center" vertical="center" wrapText="1"/>
      <protection locked="0"/>
    </xf>
    <xf numFmtId="0" fontId="19" fillId="13" borderId="34" xfId="0" applyFont="1" applyFill="1" applyBorder="1" applyAlignment="1">
      <alignment horizontal="center" vertical="center" textRotation="90" wrapText="1"/>
    </xf>
    <xf numFmtId="0" fontId="19" fillId="13" borderId="31" xfId="0" applyFont="1" applyFill="1" applyBorder="1" applyAlignment="1">
      <alignment horizontal="center" vertical="center" textRotation="90" wrapText="1"/>
    </xf>
    <xf numFmtId="0" fontId="19" fillId="13" borderId="35" xfId="0" applyFont="1" applyFill="1" applyBorder="1" applyAlignment="1">
      <alignment horizontal="center" vertical="center" textRotation="90" wrapText="1"/>
    </xf>
    <xf numFmtId="0" fontId="19" fillId="13" borderId="3" xfId="0" applyFont="1" applyFill="1" applyBorder="1" applyAlignment="1">
      <alignment horizontal="center" vertical="center" textRotation="90" wrapText="1"/>
    </xf>
    <xf numFmtId="0" fontId="19" fillId="13" borderId="39" xfId="0" applyFont="1" applyFill="1" applyBorder="1" applyAlignment="1">
      <alignment horizontal="center" vertical="center" textRotation="90" wrapText="1"/>
    </xf>
    <xf numFmtId="166" fontId="20" fillId="0" borderId="15" xfId="0" quotePrefix="1" applyNumberFormat="1" applyFont="1" applyFill="1" applyBorder="1" applyAlignment="1" applyProtection="1">
      <alignment horizontal="center" vertical="center" wrapText="1"/>
      <protection locked="0"/>
    </xf>
    <xf numFmtId="166" fontId="20" fillId="0" borderId="16" xfId="0" quotePrefix="1" applyNumberFormat="1" applyFont="1" applyFill="1" applyBorder="1" applyAlignment="1" applyProtection="1">
      <alignment horizontal="center" vertical="center" wrapText="1"/>
      <protection locked="0"/>
    </xf>
    <xf numFmtId="166" fontId="20" fillId="0" borderId="17" xfId="0" quotePrefix="1" applyNumberFormat="1" applyFont="1" applyFill="1" applyBorder="1" applyAlignment="1" applyProtection="1">
      <alignment horizontal="center" vertical="center" wrapText="1"/>
      <protection locked="0"/>
    </xf>
    <xf numFmtId="1" fontId="20" fillId="0" borderId="21" xfId="0" applyNumberFormat="1" applyFont="1" applyBorder="1" applyAlignment="1" applyProtection="1">
      <alignment horizontal="center" vertical="center" wrapText="1"/>
      <protection locked="0"/>
    </xf>
    <xf numFmtId="1" fontId="20" fillId="0" borderId="19" xfId="0" applyNumberFormat="1" applyFont="1" applyBorder="1" applyAlignment="1" applyProtection="1">
      <alignment horizontal="center" vertical="center" wrapText="1"/>
      <protection locked="0"/>
    </xf>
    <xf numFmtId="1" fontId="20" fillId="0" borderId="22" xfId="0" applyNumberFormat="1" applyFont="1" applyBorder="1" applyAlignment="1" applyProtection="1">
      <alignment horizontal="center" vertical="center" wrapText="1"/>
      <protection locked="0"/>
    </xf>
    <xf numFmtId="2" fontId="20" fillId="0" borderId="21" xfId="0" applyNumberFormat="1" applyFont="1" applyBorder="1" applyAlignment="1" applyProtection="1">
      <alignment horizontal="center" vertical="center" wrapText="1"/>
      <protection locked="0"/>
    </xf>
    <xf numFmtId="0" fontId="20" fillId="0" borderId="53" xfId="0" applyFont="1" applyBorder="1" applyAlignment="1" applyProtection="1">
      <alignment horizontal="center" vertical="center" wrapText="1"/>
      <protection locked="0"/>
    </xf>
    <xf numFmtId="0" fontId="20" fillId="0" borderId="2" xfId="0" applyFont="1" applyBorder="1" applyAlignment="1" applyProtection="1">
      <alignment horizontal="center" vertical="center" wrapText="1"/>
      <protection locked="0"/>
    </xf>
    <xf numFmtId="0" fontId="20" fillId="0" borderId="4" xfId="0" applyFont="1" applyBorder="1" applyAlignment="1" applyProtection="1">
      <alignment horizontal="center" vertical="center" wrapText="1"/>
      <protection locked="0"/>
    </xf>
    <xf numFmtId="0" fontId="20" fillId="11" borderId="22" xfId="0" applyFont="1" applyFill="1" applyBorder="1" applyAlignment="1" applyProtection="1">
      <alignment horizontal="left" vertical="center" wrapText="1"/>
      <protection locked="0"/>
    </xf>
    <xf numFmtId="0" fontId="20" fillId="11" borderId="25" xfId="0" applyFont="1" applyFill="1" applyBorder="1" applyAlignment="1" applyProtection="1">
      <alignment horizontal="left" vertical="center" wrapText="1"/>
      <protection locked="0"/>
    </xf>
    <xf numFmtId="0" fontId="20" fillId="11" borderId="43" xfId="0" applyFont="1" applyFill="1" applyBorder="1" applyAlignment="1" applyProtection="1">
      <alignment horizontal="left" vertical="center" wrapText="1"/>
      <protection locked="0"/>
    </xf>
    <xf numFmtId="0" fontId="20" fillId="11" borderId="41" xfId="0" applyFont="1" applyFill="1" applyBorder="1" applyAlignment="1" applyProtection="1">
      <alignment horizontal="left" vertical="center" wrapText="1"/>
      <protection locked="0"/>
    </xf>
    <xf numFmtId="0" fontId="20" fillId="11" borderId="42" xfId="0" applyFont="1" applyFill="1" applyBorder="1" applyAlignment="1" applyProtection="1">
      <alignment horizontal="left" vertical="center" wrapText="1"/>
      <protection locked="0"/>
    </xf>
    <xf numFmtId="0" fontId="20" fillId="11" borderId="1" xfId="0" applyFont="1" applyFill="1" applyBorder="1" applyAlignment="1" applyProtection="1">
      <alignment horizontal="left" vertical="center" wrapText="1"/>
      <protection locked="0"/>
    </xf>
    <xf numFmtId="0" fontId="20" fillId="11" borderId="0" xfId="0" applyFont="1" applyFill="1" applyAlignment="1" applyProtection="1">
      <alignment horizontal="left" vertical="center" wrapText="1"/>
      <protection locked="0"/>
    </xf>
    <xf numFmtId="0" fontId="20" fillId="11" borderId="3" xfId="0" applyFont="1" applyFill="1" applyBorder="1" applyAlignment="1" applyProtection="1">
      <alignment horizontal="left" vertical="center" wrapText="1"/>
      <protection locked="0"/>
    </xf>
    <xf numFmtId="0" fontId="20" fillId="11" borderId="40" xfId="0" applyFont="1" applyFill="1" applyBorder="1" applyAlignment="1" applyProtection="1">
      <alignment horizontal="left" vertical="center" wrapText="1"/>
      <protection locked="0"/>
    </xf>
    <xf numFmtId="0" fontId="20" fillId="11" borderId="26" xfId="0" applyFont="1" applyFill="1" applyBorder="1" applyAlignment="1" applyProtection="1">
      <alignment horizontal="left" vertical="center" wrapText="1"/>
      <protection locked="0"/>
    </xf>
    <xf numFmtId="0" fontId="20" fillId="11" borderId="39" xfId="0" applyFont="1" applyFill="1" applyBorder="1" applyAlignment="1" applyProtection="1">
      <alignment horizontal="left" vertical="center" wrapText="1"/>
      <protection locked="0"/>
    </xf>
    <xf numFmtId="0" fontId="20" fillId="11" borderId="15" xfId="0" applyFont="1" applyFill="1" applyBorder="1" applyAlignment="1" applyProtection="1">
      <alignment horizontal="left" vertical="center" wrapText="1"/>
      <protection locked="0"/>
    </xf>
    <xf numFmtId="0" fontId="20" fillId="11" borderId="16" xfId="0" applyFont="1" applyFill="1" applyBorder="1" applyAlignment="1" applyProtection="1">
      <alignment horizontal="left" vertical="center" wrapText="1"/>
      <protection locked="0"/>
    </xf>
    <xf numFmtId="0" fontId="20" fillId="11" borderId="17" xfId="0" applyFont="1" applyFill="1" applyBorder="1" applyAlignment="1" applyProtection="1">
      <alignment horizontal="left" vertical="center" wrapText="1"/>
      <protection locked="0"/>
    </xf>
    <xf numFmtId="2" fontId="20" fillId="0" borderId="15" xfId="0" applyNumberFormat="1" applyFont="1" applyFill="1" applyBorder="1" applyAlignment="1" applyProtection="1">
      <alignment horizontal="center" vertical="center" wrapText="1"/>
      <protection locked="0"/>
    </xf>
    <xf numFmtId="2" fontId="20" fillId="0" borderId="16" xfId="0" applyNumberFormat="1" applyFont="1" applyFill="1" applyBorder="1" applyAlignment="1" applyProtection="1">
      <alignment horizontal="center" vertical="center" wrapText="1"/>
      <protection locked="0"/>
    </xf>
    <xf numFmtId="2" fontId="20" fillId="0" borderId="17" xfId="0" applyNumberFormat="1" applyFont="1" applyFill="1" applyBorder="1" applyAlignment="1" applyProtection="1">
      <alignment horizontal="center" vertical="center" wrapText="1"/>
      <protection locked="0"/>
    </xf>
    <xf numFmtId="2" fontId="20" fillId="0" borderId="23" xfId="0" applyNumberFormat="1" applyFont="1" applyFill="1" applyBorder="1" applyAlignment="1" applyProtection="1">
      <alignment horizontal="center" vertical="center" wrapText="1"/>
      <protection locked="0"/>
    </xf>
    <xf numFmtId="2" fontId="20" fillId="0" borderId="24" xfId="0" applyNumberFormat="1" applyFont="1" applyFill="1" applyBorder="1" applyAlignment="1" applyProtection="1">
      <alignment horizontal="center" vertical="center" wrapText="1"/>
      <protection locked="0"/>
    </xf>
    <xf numFmtId="2" fontId="20" fillId="0" borderId="25" xfId="0" applyNumberFormat="1" applyFont="1" applyFill="1" applyBorder="1" applyAlignment="1" applyProtection="1">
      <alignment horizontal="center" vertical="center" wrapText="1"/>
      <protection locked="0"/>
    </xf>
    <xf numFmtId="0" fontId="15" fillId="13" borderId="0" xfId="0" applyFont="1" applyFill="1" applyAlignment="1">
      <alignment horizontal="left" vertical="center" wrapText="1"/>
    </xf>
    <xf numFmtId="0" fontId="19" fillId="13" borderId="34" xfId="0" applyFont="1" applyFill="1" applyBorder="1" applyAlignment="1">
      <alignment horizontal="center" vertical="center" wrapText="1"/>
    </xf>
    <xf numFmtId="0" fontId="19" fillId="13" borderId="31" xfId="0" applyFont="1" applyFill="1" applyBorder="1" applyAlignment="1">
      <alignment horizontal="center" vertical="center" wrapText="1"/>
    </xf>
    <xf numFmtId="0" fontId="19" fillId="13" borderId="35" xfId="0" applyFont="1" applyFill="1" applyBorder="1" applyAlignment="1">
      <alignment horizontal="center" vertical="center" wrapText="1"/>
    </xf>
    <xf numFmtId="0" fontId="19" fillId="13" borderId="11" xfId="0" applyFont="1" applyFill="1" applyBorder="1" applyAlignment="1">
      <alignment horizontal="center" vertical="center" wrapText="1"/>
    </xf>
    <xf numFmtId="0" fontId="19" fillId="13" borderId="26" xfId="0" applyFont="1" applyFill="1" applyBorder="1" applyAlignment="1">
      <alignment horizontal="center" vertical="center" wrapText="1"/>
    </xf>
    <xf numFmtId="0" fontId="19" fillId="13" borderId="39" xfId="0" applyFont="1" applyFill="1" applyBorder="1" applyAlignment="1">
      <alignment horizontal="center" vertical="center" wrapText="1"/>
    </xf>
    <xf numFmtId="0" fontId="19" fillId="13" borderId="36" xfId="0" applyFont="1" applyFill="1" applyBorder="1" applyAlignment="1">
      <alignment horizontal="center" vertical="center" wrapText="1"/>
    </xf>
    <xf numFmtId="0" fontId="19" fillId="13" borderId="40" xfId="0" applyFont="1" applyFill="1" applyBorder="1" applyAlignment="1">
      <alignment horizontal="center" vertical="center" wrapText="1"/>
    </xf>
    <xf numFmtId="0" fontId="19" fillId="13" borderId="37" xfId="0" applyFont="1" applyFill="1" applyBorder="1" applyAlignment="1">
      <alignment horizontal="center" vertical="center" wrapText="1"/>
    </xf>
    <xf numFmtId="0" fontId="19" fillId="13" borderId="12" xfId="0" applyFont="1" applyFill="1" applyBorder="1" applyAlignment="1">
      <alignment horizontal="center" vertical="center" wrapText="1"/>
    </xf>
    <xf numFmtId="0" fontId="15" fillId="13" borderId="0" xfId="0" applyFont="1" applyFill="1" applyAlignment="1">
      <alignment horizontal="left" vertical="top" wrapText="1"/>
    </xf>
    <xf numFmtId="0" fontId="19" fillId="22" borderId="23" xfId="0" applyFont="1" applyFill="1" applyBorder="1" applyAlignment="1">
      <alignment horizontal="center" vertical="center" wrapText="1"/>
    </xf>
    <xf numFmtId="0" fontId="19" fillId="22" borderId="24" xfId="0" applyFont="1" applyFill="1" applyBorder="1" applyAlignment="1">
      <alignment horizontal="center" vertical="center" wrapText="1"/>
    </xf>
    <xf numFmtId="0" fontId="19" fillId="22" borderId="25" xfId="0" applyFont="1" applyFill="1" applyBorder="1" applyAlignment="1">
      <alignment horizontal="center" vertical="center" wrapText="1"/>
    </xf>
    <xf numFmtId="0" fontId="19" fillId="13" borderId="42" xfId="0" applyFont="1" applyFill="1" applyBorder="1" applyAlignment="1">
      <alignment horizontal="center" vertical="center" textRotation="90" wrapText="1"/>
    </xf>
    <xf numFmtId="0" fontId="19" fillId="13" borderId="46" xfId="0" applyFont="1" applyFill="1" applyBorder="1" applyAlignment="1">
      <alignment horizontal="center" vertical="center" textRotation="90" wrapText="1"/>
    </xf>
    <xf numFmtId="0" fontId="19" fillId="13" borderId="2" xfId="0" applyFont="1" applyFill="1" applyBorder="1" applyAlignment="1">
      <alignment horizontal="center" vertical="center" textRotation="90" wrapText="1"/>
    </xf>
    <xf numFmtId="0" fontId="19" fillId="13" borderId="4" xfId="0" applyFont="1" applyFill="1" applyBorder="1" applyAlignment="1">
      <alignment horizontal="center" vertical="center" textRotation="90" wrapText="1"/>
    </xf>
    <xf numFmtId="0" fontId="18" fillId="0" borderId="26" xfId="0" applyFont="1" applyBorder="1" applyAlignment="1">
      <alignment horizontal="left" vertical="center" wrapText="1"/>
    </xf>
    <xf numFmtId="0" fontId="23" fillId="13" borderId="15" xfId="0" applyFont="1" applyFill="1" applyBorder="1" applyAlignment="1">
      <alignment horizontal="center" vertical="center" wrapText="1"/>
    </xf>
    <xf numFmtId="0" fontId="23" fillId="13" borderId="16" xfId="0" applyFont="1" applyFill="1" applyBorder="1" applyAlignment="1">
      <alignment horizontal="center" vertical="center" wrapText="1"/>
    </xf>
    <xf numFmtId="0" fontId="23" fillId="13" borderId="28" xfId="0" applyFont="1" applyFill="1" applyBorder="1" applyAlignment="1">
      <alignment horizontal="center" vertical="center" wrapText="1"/>
    </xf>
    <xf numFmtId="0" fontId="19" fillId="13" borderId="15" xfId="0" applyFont="1" applyFill="1" applyBorder="1" applyAlignment="1">
      <alignment horizontal="center" vertical="center" wrapText="1"/>
    </xf>
    <xf numFmtId="0" fontId="19" fillId="13" borderId="16" xfId="0" applyFont="1" applyFill="1" applyBorder="1" applyAlignment="1">
      <alignment horizontal="center" vertical="center" wrapText="1"/>
    </xf>
    <xf numFmtId="0" fontId="19" fillId="13" borderId="28" xfId="0" applyFont="1" applyFill="1" applyBorder="1" applyAlignment="1">
      <alignment horizontal="center" vertical="center" wrapText="1"/>
    </xf>
    <xf numFmtId="0" fontId="23" fillId="18" borderId="32" xfId="0" applyFont="1" applyFill="1" applyBorder="1" applyAlignment="1">
      <alignment horizontal="center" vertical="center" wrapText="1"/>
    </xf>
    <xf numFmtId="0" fontId="23" fillId="18" borderId="38" xfId="0" applyFont="1" applyFill="1" applyBorder="1" applyAlignment="1">
      <alignment horizontal="center" vertical="center" wrapText="1"/>
    </xf>
    <xf numFmtId="0" fontId="23" fillId="18" borderId="52" xfId="0" applyFont="1" applyFill="1" applyBorder="1" applyAlignment="1">
      <alignment horizontal="center" vertical="center" wrapText="1"/>
    </xf>
    <xf numFmtId="0" fontId="19" fillId="13" borderId="33" xfId="0" applyFont="1" applyFill="1" applyBorder="1" applyAlignment="1">
      <alignment horizontal="center" vertical="center" wrapText="1"/>
    </xf>
    <xf numFmtId="0" fontId="19" fillId="13" borderId="34" xfId="0" applyFont="1" applyFill="1" applyBorder="1" applyAlignment="1">
      <alignment horizontal="left" vertical="center" wrapText="1"/>
    </xf>
    <xf numFmtId="0" fontId="19" fillId="13" borderId="31" xfId="0" applyFont="1" applyFill="1" applyBorder="1" applyAlignment="1">
      <alignment horizontal="left" vertical="center" wrapText="1"/>
    </xf>
    <xf numFmtId="0" fontId="19" fillId="13" borderId="35" xfId="0" applyFont="1" applyFill="1" applyBorder="1" applyAlignment="1">
      <alignment horizontal="left" vertical="center" wrapText="1"/>
    </xf>
    <xf numFmtId="0" fontId="19" fillId="13" borderId="11" xfId="0" applyFont="1" applyFill="1" applyBorder="1" applyAlignment="1">
      <alignment horizontal="left" vertical="center" wrapText="1"/>
    </xf>
    <xf numFmtId="0" fontId="19" fillId="13" borderId="26" xfId="0" applyFont="1" applyFill="1" applyBorder="1" applyAlignment="1">
      <alignment horizontal="left" vertical="center" wrapText="1"/>
    </xf>
    <xf numFmtId="0" fontId="19" fillId="13" borderId="39" xfId="0" applyFont="1" applyFill="1" applyBorder="1" applyAlignment="1">
      <alignment horizontal="left" vertical="center" wrapText="1"/>
    </xf>
    <xf numFmtId="0" fontId="19" fillId="13" borderId="21" xfId="0" applyFont="1" applyFill="1" applyBorder="1" applyAlignment="1">
      <alignment horizontal="center" vertical="center" wrapText="1"/>
    </xf>
    <xf numFmtId="0" fontId="19" fillId="13" borderId="19" xfId="0" applyFont="1" applyFill="1" applyBorder="1" applyAlignment="1">
      <alignment horizontal="center" vertical="center" wrapText="1"/>
    </xf>
    <xf numFmtId="0" fontId="19" fillId="13" borderId="22" xfId="0" applyFont="1" applyFill="1" applyBorder="1" applyAlignment="1">
      <alignment horizontal="center" vertical="center" wrapText="1"/>
    </xf>
    <xf numFmtId="0" fontId="15" fillId="0" borderId="31" xfId="0" applyFont="1" applyBorder="1" applyAlignment="1">
      <alignment horizontal="left" vertical="center" wrapText="1"/>
    </xf>
    <xf numFmtId="0" fontId="15" fillId="0" borderId="0" xfId="0" applyFont="1" applyAlignment="1">
      <alignment horizontal="left" vertical="center" wrapText="1"/>
    </xf>
    <xf numFmtId="0" fontId="19" fillId="0" borderId="0" xfId="0" applyFont="1" applyAlignment="1">
      <alignment horizontal="left" vertical="center" wrapText="1"/>
    </xf>
    <xf numFmtId="0" fontId="20" fillId="13" borderId="0" xfId="0" applyFont="1" applyFill="1" applyAlignment="1" applyProtection="1">
      <alignment horizontal="left" vertical="top" wrapText="1"/>
      <protection locked="0"/>
    </xf>
    <xf numFmtId="0" fontId="19" fillId="13" borderId="54" xfId="0" applyFont="1" applyFill="1" applyBorder="1" applyAlignment="1" applyProtection="1">
      <alignment horizontal="left" vertical="center" wrapText="1"/>
      <protection locked="0"/>
    </xf>
    <xf numFmtId="0" fontId="0" fillId="0" borderId="2" xfId="0" applyBorder="1" applyProtection="1">
      <protection locked="0"/>
    </xf>
    <xf numFmtId="0" fontId="0" fillId="0" borderId="4" xfId="0" applyBorder="1" applyProtection="1">
      <protection locked="0"/>
    </xf>
    <xf numFmtId="3" fontId="21" fillId="0" borderId="53" xfId="0" applyNumberFormat="1" applyFont="1" applyBorder="1" applyAlignment="1" applyProtection="1">
      <alignment horizontal="center" vertical="center" wrapText="1"/>
      <protection locked="0"/>
    </xf>
    <xf numFmtId="3" fontId="21" fillId="0" borderId="2" xfId="0" applyNumberFormat="1" applyFont="1" applyBorder="1" applyAlignment="1" applyProtection="1">
      <alignment horizontal="center" vertical="center" wrapText="1"/>
      <protection locked="0"/>
    </xf>
    <xf numFmtId="3" fontId="21" fillId="0" borderId="4" xfId="0" applyNumberFormat="1" applyFont="1" applyBorder="1" applyAlignment="1" applyProtection="1">
      <alignment horizontal="center" vertical="center" wrapText="1"/>
      <protection locked="0"/>
    </xf>
    <xf numFmtId="3" fontId="20" fillId="2" borderId="53" xfId="0" applyNumberFormat="1" applyFont="1" applyFill="1" applyBorder="1" applyAlignment="1" applyProtection="1">
      <alignment horizontal="center" vertical="center" wrapText="1"/>
      <protection locked="0"/>
    </xf>
    <xf numFmtId="3" fontId="20" fillId="2" borderId="2" xfId="0" applyNumberFormat="1" applyFont="1" applyFill="1" applyBorder="1" applyAlignment="1" applyProtection="1">
      <alignment horizontal="center" vertical="center" wrapText="1"/>
      <protection locked="0"/>
    </xf>
    <xf numFmtId="3" fontId="20" fillId="2" borderId="4" xfId="0" applyNumberFormat="1" applyFont="1" applyFill="1" applyBorder="1" applyAlignment="1" applyProtection="1">
      <alignment horizontal="center" vertical="center" wrapText="1"/>
      <protection locked="0"/>
    </xf>
    <xf numFmtId="4" fontId="20" fillId="2" borderId="53" xfId="0" applyNumberFormat="1" applyFont="1" applyFill="1" applyBorder="1" applyAlignment="1" applyProtection="1">
      <alignment horizontal="center" vertical="center" wrapText="1"/>
      <protection locked="0"/>
    </xf>
    <xf numFmtId="4" fontId="20" fillId="2" borderId="2" xfId="0" applyNumberFormat="1" applyFont="1" applyFill="1" applyBorder="1" applyAlignment="1" applyProtection="1">
      <alignment horizontal="center" vertical="center" wrapText="1"/>
      <protection locked="0"/>
    </xf>
    <xf numFmtId="4" fontId="20" fillId="2" borderId="56" xfId="0" applyNumberFormat="1" applyFont="1" applyFill="1" applyBorder="1" applyAlignment="1" applyProtection="1">
      <alignment horizontal="center" vertical="center" wrapText="1"/>
      <protection locked="0"/>
    </xf>
    <xf numFmtId="0" fontId="19" fillId="13" borderId="59" xfId="0" applyFont="1" applyFill="1" applyBorder="1" applyAlignment="1" applyProtection="1">
      <alignment horizontal="left" vertical="center" wrapText="1"/>
      <protection locked="0"/>
    </xf>
    <xf numFmtId="0" fontId="0" fillId="0" borderId="19" xfId="0" applyBorder="1" applyProtection="1">
      <protection locked="0"/>
    </xf>
    <xf numFmtId="0" fontId="0" fillId="0" borderId="22" xfId="0" applyBorder="1" applyProtection="1">
      <protection locked="0"/>
    </xf>
    <xf numFmtId="3" fontId="21" fillId="0" borderId="18" xfId="0" applyNumberFormat="1" applyFont="1" applyBorder="1" applyAlignment="1" applyProtection="1">
      <alignment horizontal="center" vertical="center" wrapText="1"/>
      <protection locked="0"/>
    </xf>
    <xf numFmtId="3" fontId="21" fillId="0" borderId="19" xfId="0" applyNumberFormat="1" applyFont="1" applyBorder="1" applyAlignment="1" applyProtection="1">
      <alignment horizontal="center" vertical="center" wrapText="1"/>
      <protection locked="0"/>
    </xf>
    <xf numFmtId="3" fontId="21" fillId="0" borderId="22" xfId="0" applyNumberFormat="1" applyFont="1" applyBorder="1" applyAlignment="1" applyProtection="1">
      <alignment horizontal="center" vertical="center" wrapText="1"/>
      <protection locked="0"/>
    </xf>
    <xf numFmtId="3" fontId="20" fillId="2" borderId="18" xfId="0" applyNumberFormat="1" applyFont="1" applyFill="1" applyBorder="1" applyAlignment="1" applyProtection="1">
      <alignment horizontal="center" vertical="center" wrapText="1"/>
      <protection locked="0"/>
    </xf>
    <xf numFmtId="3" fontId="20" fillId="2" borderId="19" xfId="0" applyNumberFormat="1" applyFont="1" applyFill="1" applyBorder="1" applyAlignment="1" applyProtection="1">
      <alignment horizontal="center" vertical="center" wrapText="1"/>
      <protection locked="0"/>
    </xf>
    <xf numFmtId="3" fontId="20" fillId="2" borderId="22" xfId="0" applyNumberFormat="1" applyFont="1" applyFill="1" applyBorder="1" applyAlignment="1" applyProtection="1">
      <alignment horizontal="center" vertical="center" wrapText="1"/>
      <protection locked="0"/>
    </xf>
    <xf numFmtId="4" fontId="20" fillId="2" borderId="18" xfId="0" applyNumberFormat="1" applyFont="1" applyFill="1" applyBorder="1" applyAlignment="1" applyProtection="1">
      <alignment horizontal="center" vertical="center" wrapText="1"/>
      <protection locked="0"/>
    </xf>
    <xf numFmtId="4" fontId="20" fillId="2" borderId="19" xfId="0" applyNumberFormat="1" applyFont="1" applyFill="1" applyBorder="1" applyAlignment="1" applyProtection="1">
      <alignment horizontal="center" vertical="center" wrapText="1"/>
      <protection locked="0"/>
    </xf>
    <xf numFmtId="4" fontId="20" fillId="2" borderId="20" xfId="0" applyNumberFormat="1" applyFont="1" applyFill="1" applyBorder="1" applyAlignment="1" applyProtection="1">
      <alignment horizontal="center" vertical="center" wrapText="1"/>
      <protection locked="0"/>
    </xf>
    <xf numFmtId="0" fontId="19" fillId="13" borderId="21" xfId="0" applyFont="1" applyFill="1" applyBorder="1" applyAlignment="1">
      <alignment horizontal="left" vertical="center" wrapText="1"/>
    </xf>
    <xf numFmtId="0" fontId="19" fillId="13" borderId="19" xfId="0" applyFont="1" applyFill="1" applyBorder="1" applyAlignment="1">
      <alignment horizontal="left" vertical="center" wrapText="1"/>
    </xf>
    <xf numFmtId="0" fontId="19" fillId="13" borderId="22" xfId="0" applyFont="1" applyFill="1" applyBorder="1" applyAlignment="1">
      <alignment horizontal="left" vertical="center" wrapText="1"/>
    </xf>
    <xf numFmtId="4" fontId="20" fillId="2" borderId="22" xfId="0" applyNumberFormat="1" applyFont="1" applyFill="1" applyBorder="1" applyAlignment="1" applyProtection="1">
      <alignment horizontal="center" vertical="center" wrapText="1"/>
      <protection locked="0"/>
    </xf>
    <xf numFmtId="0" fontId="19" fillId="13" borderId="23" xfId="0" applyFont="1" applyFill="1" applyBorder="1" applyAlignment="1">
      <alignment horizontal="left" vertical="center" wrapText="1"/>
    </xf>
    <xf numFmtId="0" fontId="88" fillId="13" borderId="24" xfId="0" applyFont="1" applyFill="1" applyBorder="1" applyAlignment="1">
      <alignment horizontal="left" vertical="center" wrapText="1"/>
    </xf>
    <xf numFmtId="0" fontId="88" fillId="13" borderId="25" xfId="0" applyFont="1" applyFill="1" applyBorder="1" applyAlignment="1">
      <alignment horizontal="left" vertical="center" wrapText="1"/>
    </xf>
    <xf numFmtId="3" fontId="21" fillId="0" borderId="45" xfId="0" applyNumberFormat="1" applyFont="1" applyBorder="1" applyAlignment="1" applyProtection="1">
      <alignment horizontal="center" vertical="center" wrapText="1"/>
      <protection locked="0"/>
    </xf>
    <xf numFmtId="3" fontId="21" fillId="0" borderId="24" xfId="0" applyNumberFormat="1" applyFont="1" applyBorder="1" applyAlignment="1" applyProtection="1">
      <alignment horizontal="center" vertical="center" wrapText="1"/>
      <protection locked="0"/>
    </xf>
    <xf numFmtId="3" fontId="21" fillId="0" borderId="25" xfId="0" applyNumberFormat="1" applyFont="1" applyBorder="1" applyAlignment="1" applyProtection="1">
      <alignment horizontal="center" vertical="center" wrapText="1"/>
      <protection locked="0"/>
    </xf>
    <xf numFmtId="3" fontId="20" fillId="2" borderId="45" xfId="0" applyNumberFormat="1" applyFont="1" applyFill="1" applyBorder="1" applyAlignment="1" applyProtection="1">
      <alignment horizontal="center" vertical="center" wrapText="1"/>
      <protection locked="0"/>
    </xf>
    <xf numFmtId="3" fontId="20" fillId="2" borderId="24" xfId="0" applyNumberFormat="1" applyFont="1" applyFill="1" applyBorder="1" applyAlignment="1" applyProtection="1">
      <alignment horizontal="center" vertical="center" wrapText="1"/>
      <protection locked="0"/>
    </xf>
    <xf numFmtId="3" fontId="20" fillId="2" borderId="25" xfId="0" applyNumberFormat="1" applyFont="1" applyFill="1" applyBorder="1" applyAlignment="1" applyProtection="1">
      <alignment horizontal="center" vertical="center" wrapText="1"/>
      <protection locked="0"/>
    </xf>
    <xf numFmtId="4" fontId="20" fillId="2" borderId="45" xfId="0" applyNumberFormat="1" applyFont="1" applyFill="1" applyBorder="1" applyAlignment="1" applyProtection="1">
      <alignment horizontal="center" vertical="center" wrapText="1"/>
      <protection locked="0"/>
    </xf>
    <xf numFmtId="4" fontId="20" fillId="2" borderId="24" xfId="0" applyNumberFormat="1" applyFont="1" applyFill="1" applyBorder="1" applyAlignment="1" applyProtection="1">
      <alignment horizontal="center" vertical="center" wrapText="1"/>
      <protection locked="0"/>
    </xf>
    <xf numFmtId="4" fontId="20" fillId="2" borderId="25" xfId="0" applyNumberFormat="1" applyFont="1" applyFill="1" applyBorder="1" applyAlignment="1" applyProtection="1">
      <alignment horizontal="center" vertical="center" wrapText="1"/>
      <protection locked="0"/>
    </xf>
    <xf numFmtId="0" fontId="19" fillId="13" borderId="58" xfId="0" applyFont="1" applyFill="1" applyBorder="1" applyAlignment="1">
      <alignment horizontal="left" vertical="center" wrapText="1"/>
    </xf>
    <xf numFmtId="0" fontId="0" fillId="0" borderId="2" xfId="0" applyBorder="1"/>
    <xf numFmtId="0" fontId="0" fillId="0" borderId="4" xfId="0" applyBorder="1"/>
    <xf numFmtId="174" fontId="20" fillId="2" borderId="18" xfId="0" applyNumberFormat="1" applyFont="1" applyFill="1" applyBorder="1" applyAlignment="1" applyProtection="1">
      <alignment horizontal="center" vertical="center" wrapText="1"/>
      <protection locked="0"/>
    </xf>
    <xf numFmtId="174" fontId="20" fillId="2" borderId="19" xfId="0" applyNumberFormat="1" applyFont="1" applyFill="1" applyBorder="1" applyAlignment="1" applyProtection="1">
      <alignment horizontal="center" vertical="center" wrapText="1"/>
      <protection locked="0"/>
    </xf>
    <xf numFmtId="174" fontId="20" fillId="2" borderId="20" xfId="0" applyNumberFormat="1" applyFont="1" applyFill="1" applyBorder="1" applyAlignment="1" applyProtection="1">
      <alignment horizontal="center" vertical="center" wrapText="1"/>
      <protection locked="0"/>
    </xf>
    <xf numFmtId="0" fontId="19" fillId="13" borderId="59" xfId="0" applyFont="1" applyFill="1" applyBorder="1" applyAlignment="1">
      <alignment horizontal="left" vertical="center" wrapText="1"/>
    </xf>
    <xf numFmtId="0" fontId="19" fillId="13" borderId="30" xfId="0" applyFont="1" applyFill="1" applyBorder="1" applyAlignment="1">
      <alignment horizontal="left" vertical="center" wrapText="1"/>
    </xf>
    <xf numFmtId="3" fontId="20" fillId="0" borderId="22" xfId="0" applyNumberFormat="1" applyFont="1" applyBorder="1" applyAlignment="1" applyProtection="1">
      <alignment horizontal="center" vertical="center" wrapText="1"/>
      <protection locked="0"/>
    </xf>
    <xf numFmtId="174" fontId="20" fillId="2" borderId="22" xfId="0" applyNumberFormat="1" applyFont="1" applyFill="1" applyBorder="1" applyAlignment="1" applyProtection="1">
      <alignment horizontal="center" vertical="center" wrapText="1"/>
      <protection locked="0"/>
    </xf>
    <xf numFmtId="0" fontId="19" fillId="0" borderId="59" xfId="0" applyFont="1" applyFill="1" applyBorder="1" applyAlignment="1">
      <alignment horizontal="left" vertical="center" wrapText="1"/>
    </xf>
    <xf numFmtId="0" fontId="0" fillId="0" borderId="19" xfId="0" applyFill="1" applyBorder="1"/>
    <xf numFmtId="0" fontId="0" fillId="0" borderId="22" xfId="0" applyFill="1" applyBorder="1"/>
    <xf numFmtId="3" fontId="20" fillId="0" borderId="22" xfId="0" applyNumberFormat="1" applyFont="1" applyFill="1" applyBorder="1" applyAlignment="1" applyProtection="1">
      <alignment horizontal="center" vertical="center" wrapText="1"/>
      <protection locked="0"/>
    </xf>
    <xf numFmtId="174" fontId="20" fillId="0" borderId="18" xfId="0" applyNumberFormat="1" applyFont="1" applyFill="1" applyBorder="1" applyAlignment="1" applyProtection="1">
      <alignment horizontal="center" vertical="center" wrapText="1"/>
      <protection locked="0"/>
    </xf>
    <xf numFmtId="174" fontId="20" fillId="0" borderId="19" xfId="0" applyNumberFormat="1" applyFont="1" applyFill="1" applyBorder="1" applyAlignment="1" applyProtection="1">
      <alignment horizontal="center" vertical="center" wrapText="1"/>
      <protection locked="0"/>
    </xf>
    <xf numFmtId="174" fontId="20" fillId="0" borderId="20" xfId="0" applyNumberFormat="1" applyFont="1" applyFill="1" applyBorder="1" applyAlignment="1" applyProtection="1">
      <alignment horizontal="center" vertical="center" wrapText="1"/>
      <protection locked="0"/>
    </xf>
    <xf numFmtId="0" fontId="19" fillId="0" borderId="60" xfId="0" applyFont="1" applyFill="1" applyBorder="1" applyAlignment="1">
      <alignment horizontal="left" vertical="center" wrapText="1"/>
    </xf>
    <xf numFmtId="0" fontId="0" fillId="0" borderId="24" xfId="0" applyFill="1" applyBorder="1"/>
    <xf numFmtId="0" fontId="0" fillId="0" borderId="25" xfId="0" applyFill="1" applyBorder="1"/>
    <xf numFmtId="169" fontId="20" fillId="0" borderId="53" xfId="3" applyNumberFormat="1" applyFont="1" applyBorder="1" applyAlignment="1" applyProtection="1">
      <alignment horizontal="left" vertical="center" wrapText="1"/>
      <protection locked="0"/>
    </xf>
    <xf numFmtId="169" fontId="20" fillId="0" borderId="2" xfId="3" applyNumberFormat="1" applyFont="1" applyBorder="1" applyAlignment="1" applyProtection="1">
      <alignment horizontal="left" vertical="center" wrapText="1"/>
      <protection locked="0"/>
    </xf>
    <xf numFmtId="169" fontId="20" fillId="0" borderId="56" xfId="3" applyNumberFormat="1" applyFont="1" applyBorder="1" applyAlignment="1" applyProtection="1">
      <alignment horizontal="left" vertical="center" wrapText="1"/>
      <protection locked="0"/>
    </xf>
    <xf numFmtId="178" fontId="20" fillId="0" borderId="55" xfId="0" applyNumberFormat="1" applyFont="1" applyFill="1" applyBorder="1" applyAlignment="1" applyProtection="1">
      <alignment horizontal="left" vertical="center" wrapText="1"/>
      <protection locked="0"/>
    </xf>
    <xf numFmtId="178" fontId="44" fillId="0" borderId="19" xfId="0" applyNumberFormat="1" applyFont="1" applyFill="1" applyBorder="1" applyProtection="1">
      <protection locked="0"/>
    </xf>
    <xf numFmtId="178" fontId="44" fillId="0" borderId="20" xfId="0" applyNumberFormat="1" applyFont="1" applyFill="1" applyBorder="1" applyProtection="1">
      <protection locked="0"/>
    </xf>
    <xf numFmtId="0" fontId="19" fillId="13" borderId="21" xfId="0" applyFont="1" applyFill="1" applyBorder="1" applyAlignment="1" applyProtection="1">
      <alignment horizontal="left" vertical="center" wrapText="1"/>
      <protection locked="0"/>
    </xf>
    <xf numFmtId="0" fontId="19" fillId="13" borderId="19" xfId="0" applyFont="1" applyFill="1" applyBorder="1" applyAlignment="1" applyProtection="1">
      <alignment horizontal="left" vertical="center" wrapText="1"/>
      <protection locked="0"/>
    </xf>
    <xf numFmtId="0" fontId="19" fillId="13" borderId="22" xfId="0" applyFont="1" applyFill="1" applyBorder="1" applyAlignment="1" applyProtection="1">
      <alignment horizontal="left" vertical="center" wrapText="1"/>
      <protection locked="0"/>
    </xf>
    <xf numFmtId="0" fontId="20" fillId="0" borderId="18" xfId="0" applyFont="1" applyBorder="1" applyAlignment="1" applyProtection="1">
      <alignment horizontal="left" vertical="center" wrapText="1"/>
      <protection locked="0"/>
    </xf>
    <xf numFmtId="0" fontId="20" fillId="0" borderId="20" xfId="0" applyFont="1" applyBorder="1" applyAlignment="1" applyProtection="1">
      <alignment horizontal="left" vertical="center" wrapText="1"/>
      <protection locked="0"/>
    </xf>
    <xf numFmtId="0" fontId="19" fillId="13" borderId="57" xfId="0" applyFont="1" applyFill="1" applyBorder="1" applyAlignment="1">
      <alignment horizontal="center" vertical="center" wrapText="1"/>
    </xf>
    <xf numFmtId="0" fontId="19" fillId="13" borderId="57" xfId="0" applyFont="1" applyFill="1" applyBorder="1" applyAlignment="1">
      <alignment horizontal="left" vertical="center" wrapText="1"/>
    </xf>
    <xf numFmtId="0" fontId="19" fillId="0" borderId="58" xfId="0" applyFont="1" applyFill="1" applyBorder="1" applyAlignment="1">
      <alignment horizontal="left" vertical="center" wrapText="1"/>
    </xf>
    <xf numFmtId="0" fontId="0" fillId="0" borderId="2" xfId="0" applyFill="1" applyBorder="1"/>
    <xf numFmtId="0" fontId="0" fillId="0" borderId="4" xfId="0" applyFill="1" applyBorder="1"/>
    <xf numFmtId="3" fontId="20" fillId="0" borderId="18" xfId="0" applyNumberFormat="1" applyFont="1" applyFill="1" applyBorder="1" applyAlignment="1">
      <alignment horizontal="center" vertical="center" wrapText="1"/>
    </xf>
    <xf numFmtId="3" fontId="20" fillId="0" borderId="19" xfId="0" applyNumberFormat="1" applyFont="1" applyFill="1" applyBorder="1" applyAlignment="1">
      <alignment horizontal="center" vertical="center" wrapText="1"/>
    </xf>
    <xf numFmtId="3" fontId="20" fillId="0" borderId="22" xfId="0" applyNumberFormat="1" applyFont="1" applyFill="1" applyBorder="1" applyAlignment="1">
      <alignment horizontal="center" vertical="center" wrapText="1"/>
    </xf>
    <xf numFmtId="174" fontId="20" fillId="0" borderId="18" xfId="0" applyNumberFormat="1" applyFont="1" applyFill="1" applyBorder="1" applyAlignment="1">
      <alignment horizontal="center" vertical="center" wrapText="1"/>
    </xf>
    <xf numFmtId="174" fontId="20" fillId="0" borderId="19" xfId="0" applyNumberFormat="1" applyFont="1" applyFill="1" applyBorder="1" applyAlignment="1">
      <alignment horizontal="center" vertical="center" wrapText="1"/>
    </xf>
    <xf numFmtId="174" fontId="20" fillId="0" borderId="20" xfId="0" applyNumberFormat="1" applyFont="1" applyFill="1" applyBorder="1" applyAlignment="1">
      <alignment horizontal="center" vertical="center" wrapText="1"/>
    </xf>
    <xf numFmtId="0" fontId="16" fillId="0" borderId="0" xfId="0" applyFont="1" applyAlignment="1">
      <alignment horizontal="center" vertical="center" wrapText="1"/>
    </xf>
    <xf numFmtId="0" fontId="18" fillId="0" borderId="0" xfId="0" applyFont="1" applyAlignment="1">
      <alignment horizontal="left" vertical="center" wrapText="1"/>
    </xf>
    <xf numFmtId="0" fontId="22" fillId="0" borderId="0" xfId="0" applyFont="1" applyAlignment="1">
      <alignment horizontal="center" vertical="center" wrapText="1"/>
    </xf>
    <xf numFmtId="0" fontId="21" fillId="0" borderId="18" xfId="0" applyFont="1" applyFill="1" applyBorder="1" applyAlignment="1" applyProtection="1">
      <alignment horizontal="left" vertical="center" wrapText="1"/>
      <protection locked="0"/>
    </xf>
    <xf numFmtId="1" fontId="21" fillId="0" borderId="18" xfId="0" quotePrefix="1" applyNumberFormat="1" applyFont="1" applyFill="1" applyBorder="1" applyAlignment="1" applyProtection="1">
      <alignment horizontal="left" vertical="center" wrapText="1"/>
      <protection locked="0"/>
    </xf>
    <xf numFmtId="1" fontId="21" fillId="0" borderId="19" xfId="0" applyNumberFormat="1" applyFont="1" applyFill="1" applyBorder="1" applyAlignment="1" applyProtection="1">
      <alignment horizontal="left" vertical="center" wrapText="1"/>
      <protection locked="0"/>
    </xf>
    <xf numFmtId="1" fontId="21" fillId="0" borderId="20" xfId="0" applyNumberFormat="1" applyFont="1" applyFill="1" applyBorder="1" applyAlignment="1" applyProtection="1">
      <alignment horizontal="left" vertical="center" wrapText="1"/>
      <protection locked="0"/>
    </xf>
    <xf numFmtId="0" fontId="21" fillId="0" borderId="18" xfId="0" applyFont="1" applyBorder="1" applyAlignment="1" applyProtection="1">
      <alignment horizontal="left" vertical="center" wrapText="1"/>
      <protection locked="0"/>
    </xf>
    <xf numFmtId="0" fontId="21" fillId="0" borderId="19" xfId="0" applyFont="1" applyBorder="1" applyAlignment="1" applyProtection="1">
      <alignment horizontal="left" vertical="center" wrapText="1"/>
      <protection locked="0"/>
    </xf>
    <xf numFmtId="0" fontId="21" fillId="0" borderId="20" xfId="0" applyFont="1" applyBorder="1" applyAlignment="1" applyProtection="1">
      <alignment horizontal="left" vertical="center" wrapText="1"/>
      <protection locked="0"/>
    </xf>
    <xf numFmtId="0" fontId="19" fillId="13" borderId="23" xfId="0" applyFont="1" applyFill="1" applyBorder="1" applyAlignment="1" applyProtection="1">
      <alignment horizontal="left" vertical="center" wrapText="1"/>
      <protection locked="0"/>
    </xf>
    <xf numFmtId="0" fontId="19" fillId="13" borderId="24" xfId="0" applyFont="1" applyFill="1" applyBorder="1" applyAlignment="1" applyProtection="1">
      <alignment horizontal="left" vertical="center" wrapText="1"/>
      <protection locked="0"/>
    </xf>
    <xf numFmtId="0" fontId="19" fillId="13" borderId="25" xfId="0" applyFont="1" applyFill="1" applyBorder="1" applyAlignment="1" applyProtection="1">
      <alignment horizontal="left" vertical="center" wrapText="1"/>
      <protection locked="0"/>
    </xf>
    <xf numFmtId="0" fontId="21" fillId="0" borderId="45" xfId="0" applyFont="1" applyBorder="1" applyAlignment="1" applyProtection="1">
      <alignment horizontal="left" vertical="center" wrapText="1"/>
      <protection locked="0"/>
    </xf>
    <xf numFmtId="0" fontId="21" fillId="0" borderId="24" xfId="0" applyFont="1" applyBorder="1" applyAlignment="1" applyProtection="1">
      <alignment horizontal="left" vertical="center" wrapText="1"/>
      <protection locked="0"/>
    </xf>
    <xf numFmtId="0" fontId="21" fillId="0" borderId="44" xfId="0" applyFont="1" applyBorder="1" applyAlignment="1" applyProtection="1">
      <alignment horizontal="left" vertical="center" wrapText="1"/>
      <protection locked="0"/>
    </xf>
    <xf numFmtId="0" fontId="19" fillId="13" borderId="46" xfId="0" applyFont="1" applyFill="1" applyBorder="1" applyAlignment="1" applyProtection="1">
      <alignment horizontal="left" vertical="center" wrapText="1"/>
      <protection locked="0"/>
    </xf>
    <xf numFmtId="0" fontId="19" fillId="13" borderId="2" xfId="0" applyFont="1" applyFill="1" applyBorder="1" applyAlignment="1" applyProtection="1">
      <alignment horizontal="left" vertical="center" wrapText="1"/>
      <protection locked="0"/>
    </xf>
    <xf numFmtId="0" fontId="19" fillId="13" borderId="4" xfId="0" applyFont="1" applyFill="1" applyBorder="1" applyAlignment="1" applyProtection="1">
      <alignment horizontal="left" vertical="center" wrapText="1"/>
      <protection locked="0"/>
    </xf>
    <xf numFmtId="0" fontId="20" fillId="0" borderId="53" xfId="0" applyFont="1" applyBorder="1" applyAlignment="1" applyProtection="1">
      <alignment horizontal="left" vertical="center" wrapText="1"/>
      <protection locked="0"/>
    </xf>
    <xf numFmtId="0" fontId="20" fillId="0" borderId="2" xfId="0" applyFont="1" applyBorder="1" applyAlignment="1" applyProtection="1">
      <alignment horizontal="left" vertical="center" wrapText="1"/>
      <protection locked="0"/>
    </xf>
    <xf numFmtId="0" fontId="20" fillId="0" borderId="56" xfId="0" applyFont="1" applyBorder="1" applyAlignment="1" applyProtection="1">
      <alignment horizontal="left" vertical="center" wrapText="1"/>
      <protection locked="0"/>
    </xf>
    <xf numFmtId="169" fontId="20" fillId="0" borderId="18" xfId="3" applyNumberFormat="1" applyFont="1" applyBorder="1" applyAlignment="1" applyProtection="1">
      <alignment horizontal="left" vertical="center" wrapText="1"/>
      <protection locked="0"/>
    </xf>
    <xf numFmtId="169" fontId="20" fillId="0" borderId="19" xfId="3" applyNumberFormat="1" applyFont="1" applyBorder="1" applyAlignment="1" applyProtection="1">
      <alignment horizontal="left" vertical="center" wrapText="1"/>
      <protection locked="0"/>
    </xf>
    <xf numFmtId="169" fontId="20" fillId="0" borderId="20" xfId="3" applyNumberFormat="1" applyFont="1" applyBorder="1" applyAlignment="1" applyProtection="1">
      <alignment horizontal="left" vertical="center" wrapText="1"/>
      <protection locked="0"/>
    </xf>
    <xf numFmtId="0" fontId="19" fillId="22" borderId="21" xfId="0" applyFont="1" applyFill="1" applyBorder="1" applyAlignment="1">
      <alignment horizontal="left" vertical="center" wrapText="1"/>
    </xf>
    <xf numFmtId="0" fontId="19" fillId="22" borderId="19" xfId="0" applyFont="1" applyFill="1" applyBorder="1" applyAlignment="1">
      <alignment horizontal="left" vertical="center" wrapText="1"/>
    </xf>
    <xf numFmtId="0" fontId="19" fillId="22" borderId="22" xfId="0" applyFont="1" applyFill="1" applyBorder="1" applyAlignment="1">
      <alignment horizontal="left" vertical="center" wrapText="1"/>
    </xf>
    <xf numFmtId="10" fontId="20" fillId="0" borderId="18" xfId="0" applyNumberFormat="1" applyFont="1" applyFill="1" applyBorder="1" applyAlignment="1" applyProtection="1">
      <alignment horizontal="left" vertical="center" wrapText="1"/>
      <protection locked="0"/>
    </xf>
    <xf numFmtId="0" fontId="19" fillId="22" borderId="23" xfId="0" applyFont="1" applyFill="1" applyBorder="1" applyAlignment="1">
      <alignment horizontal="left" vertical="center" wrapText="1"/>
    </xf>
    <xf numFmtId="0" fontId="19" fillId="22" borderId="24" xfId="0" applyFont="1" applyFill="1" applyBorder="1" applyAlignment="1">
      <alignment horizontal="left" vertical="center" wrapText="1"/>
    </xf>
    <xf numFmtId="0" fontId="19" fillId="22" borderId="25" xfId="0" applyFont="1" applyFill="1" applyBorder="1" applyAlignment="1">
      <alignment horizontal="left" vertical="center" wrapText="1"/>
    </xf>
    <xf numFmtId="10" fontId="20" fillId="0" borderId="45" xfId="0" applyNumberFormat="1" applyFont="1" applyFill="1" applyBorder="1" applyAlignment="1" applyProtection="1">
      <alignment horizontal="left" vertical="center" wrapText="1"/>
      <protection locked="0"/>
    </xf>
    <xf numFmtId="0" fontId="19" fillId="13" borderId="46" xfId="0" applyFont="1" applyFill="1" applyBorder="1" applyAlignment="1">
      <alignment horizontal="left" vertical="center" wrapText="1"/>
    </xf>
    <xf numFmtId="0" fontId="19" fillId="13" borderId="2" xfId="0" applyFont="1" applyFill="1" applyBorder="1" applyAlignment="1">
      <alignment horizontal="left" vertical="center" wrapText="1"/>
    </xf>
    <xf numFmtId="0" fontId="19" fillId="13" borderId="4" xfId="0" applyFont="1" applyFill="1" applyBorder="1" applyAlignment="1">
      <alignment horizontal="left" vertical="center" wrapText="1"/>
    </xf>
    <xf numFmtId="1" fontId="20" fillId="0" borderId="18" xfId="0" applyNumberFormat="1" applyFont="1" applyFill="1" applyBorder="1" applyAlignment="1" applyProtection="1">
      <alignment horizontal="left" vertical="center" wrapText="1"/>
      <protection locked="0"/>
    </xf>
    <xf numFmtId="1" fontId="20" fillId="0" borderId="19" xfId="0" applyNumberFormat="1" applyFont="1" applyFill="1" applyBorder="1" applyAlignment="1" applyProtection="1">
      <alignment horizontal="left" vertical="center" wrapText="1"/>
      <protection locked="0"/>
    </xf>
    <xf numFmtId="1" fontId="20" fillId="0" borderId="20" xfId="0" applyNumberFormat="1" applyFont="1" applyFill="1" applyBorder="1" applyAlignment="1" applyProtection="1">
      <alignment horizontal="left" vertical="center" wrapText="1"/>
      <protection locked="0"/>
    </xf>
    <xf numFmtId="168" fontId="20" fillId="0" borderId="18" xfId="0" quotePrefix="1" applyNumberFormat="1" applyFont="1" applyFill="1" applyBorder="1" applyAlignment="1" applyProtection="1">
      <alignment horizontal="left" vertical="center" wrapText="1"/>
      <protection locked="0"/>
    </xf>
    <xf numFmtId="168" fontId="20" fillId="0" borderId="19" xfId="0" applyNumberFormat="1" applyFont="1" applyFill="1" applyBorder="1" applyAlignment="1" applyProtection="1">
      <alignment horizontal="left" vertical="center" wrapText="1"/>
      <protection locked="0"/>
    </xf>
    <xf numFmtId="168" fontId="20" fillId="0" borderId="20" xfId="0" applyNumberFormat="1" applyFont="1" applyFill="1" applyBorder="1" applyAlignment="1" applyProtection="1">
      <alignment horizontal="left" vertical="center" wrapText="1"/>
      <protection locked="0"/>
    </xf>
    <xf numFmtId="10" fontId="20" fillId="11" borderId="18" xfId="0" applyNumberFormat="1" applyFont="1" applyFill="1" applyBorder="1" applyAlignment="1" applyProtection="1">
      <alignment horizontal="left" vertical="center" wrapText="1"/>
      <protection locked="0"/>
    </xf>
    <xf numFmtId="0" fontId="19" fillId="13" borderId="15" xfId="0" applyFont="1" applyFill="1" applyBorder="1" applyAlignment="1">
      <alignment horizontal="left" vertical="center" wrapText="1"/>
    </xf>
    <xf numFmtId="0" fontId="19" fillId="13" borderId="16" xfId="0" applyFont="1" applyFill="1" applyBorder="1" applyAlignment="1">
      <alignment horizontal="left" vertical="center" wrapText="1"/>
    </xf>
    <xf numFmtId="0" fontId="19" fillId="13" borderId="17" xfId="0" applyFont="1" applyFill="1" applyBorder="1" applyAlignment="1">
      <alignment horizontal="left" vertical="center" wrapText="1"/>
    </xf>
    <xf numFmtId="0" fontId="20" fillId="11" borderId="27" xfId="0" applyFont="1" applyFill="1" applyBorder="1" applyAlignment="1" applyProtection="1">
      <alignment horizontal="left" vertical="center" wrapText="1"/>
      <protection locked="0"/>
    </xf>
    <xf numFmtId="0" fontId="20" fillId="11" borderId="28" xfId="0" applyFont="1" applyFill="1" applyBorder="1" applyAlignment="1" applyProtection="1">
      <alignment horizontal="left" vertical="center" wrapText="1"/>
      <protection locked="0"/>
    </xf>
    <xf numFmtId="0" fontId="21" fillId="11" borderId="18" xfId="0" applyFont="1" applyFill="1" applyBorder="1" applyAlignment="1" applyProtection="1">
      <alignment horizontal="left" vertical="center" wrapText="1"/>
      <protection locked="0"/>
    </xf>
    <xf numFmtId="0" fontId="20" fillId="11" borderId="18" xfId="0" applyFont="1" applyFill="1" applyBorder="1" applyAlignment="1" applyProtection="1">
      <alignment horizontal="left" vertical="center" wrapText="1"/>
      <protection locked="0"/>
    </xf>
    <xf numFmtId="0" fontId="16" fillId="10" borderId="0" xfId="0" applyFont="1" applyFill="1" applyAlignment="1">
      <alignment horizontal="center" vertical="center" wrapText="1"/>
    </xf>
    <xf numFmtId="0" fontId="15" fillId="0" borderId="0" xfId="0" applyFont="1" applyAlignment="1">
      <alignment horizontal="left" vertical="top" wrapText="1"/>
    </xf>
    <xf numFmtId="0" fontId="16" fillId="0" borderId="0" xfId="0" applyFont="1" applyAlignment="1">
      <alignment horizontal="left" wrapText="1"/>
    </xf>
    <xf numFmtId="0" fontId="17" fillId="0" borderId="0" xfId="8" applyFont="1" applyBorder="1" applyAlignment="1" applyProtection="1">
      <alignment horizontal="left" vertical="center" wrapText="1"/>
    </xf>
    <xf numFmtId="0" fontId="16" fillId="0" borderId="0" xfId="0" applyFont="1" applyFill="1" applyAlignment="1">
      <alignment horizontal="center" vertical="center" wrapText="1"/>
    </xf>
    <xf numFmtId="1" fontId="20" fillId="0" borderId="18" xfId="0" quotePrefix="1" applyNumberFormat="1" applyFont="1" applyFill="1" applyBorder="1" applyAlignment="1" applyProtection="1">
      <alignment horizontal="left" vertical="center" wrapText="1"/>
      <protection locked="0"/>
    </xf>
    <xf numFmtId="0" fontId="20" fillId="0" borderId="18" xfId="0" applyFont="1" applyFill="1" applyBorder="1" applyAlignment="1" applyProtection="1">
      <alignment horizontal="left" vertical="center" wrapText="1"/>
      <protection locked="0"/>
    </xf>
    <xf numFmtId="0" fontId="33" fillId="0" borderId="19" xfId="0" applyFont="1" applyBorder="1" applyAlignment="1">
      <alignment horizontal="center" vertical="center"/>
    </xf>
    <xf numFmtId="0" fontId="0" fillId="0" borderId="19" xfId="0" applyBorder="1" applyAlignment="1">
      <alignment horizontal="center" vertical="center"/>
    </xf>
    <xf numFmtId="0" fontId="0" fillId="0" borderId="22" xfId="0" applyBorder="1" applyAlignment="1">
      <alignment horizontal="center" vertical="center"/>
    </xf>
    <xf numFmtId="3" fontId="37" fillId="0" borderId="18" xfId="0" applyNumberFormat="1" applyFont="1" applyBorder="1" applyAlignment="1">
      <alignment horizontal="center" vertical="center"/>
    </xf>
    <xf numFmtId="3" fontId="37" fillId="0" borderId="19" xfId="0" applyNumberFormat="1" applyFont="1" applyBorder="1" applyAlignment="1">
      <alignment horizontal="center" vertical="center"/>
    </xf>
    <xf numFmtId="3" fontId="37" fillId="0" borderId="22" xfId="0" applyNumberFormat="1" applyFont="1" applyBorder="1" applyAlignment="1">
      <alignment horizontal="center" vertical="center"/>
    </xf>
    <xf numFmtId="3" fontId="34" fillId="0" borderId="18" xfId="0" applyNumberFormat="1" applyFont="1" applyBorder="1" applyAlignment="1">
      <alignment horizontal="center" vertical="center"/>
    </xf>
    <xf numFmtId="3" fontId="55" fillId="0" borderId="19" xfId="0" applyNumberFormat="1" applyFont="1" applyBorder="1" applyAlignment="1">
      <alignment horizontal="center" vertical="center"/>
    </xf>
    <xf numFmtId="3" fontId="55" fillId="0" borderId="22" xfId="0" applyNumberFormat="1" applyFont="1" applyBorder="1" applyAlignment="1">
      <alignment horizontal="center" vertical="center"/>
    </xf>
    <xf numFmtId="0" fontId="31" fillId="30" borderId="63" xfId="0" applyFont="1" applyFill="1" applyBorder="1" applyAlignment="1">
      <alignment horizontal="left" vertical="center"/>
    </xf>
    <xf numFmtId="0" fontId="0" fillId="30" borderId="54" xfId="0" applyFill="1" applyBorder="1" applyAlignment="1">
      <alignment horizontal="left" vertical="center"/>
    </xf>
    <xf numFmtId="0" fontId="78" fillId="30" borderId="54" xfId="0" applyFont="1" applyFill="1" applyBorder="1" applyAlignment="1">
      <alignment horizontal="left" vertical="center"/>
    </xf>
    <xf numFmtId="0" fontId="34" fillId="0" borderId="18" xfId="0" applyFont="1" applyBorder="1" applyAlignment="1">
      <alignment horizontal="center" vertical="center"/>
    </xf>
    <xf numFmtId="0" fontId="55" fillId="0" borderId="19" xfId="0" applyFont="1" applyBorder="1" applyAlignment="1">
      <alignment horizontal="center" vertical="center"/>
    </xf>
    <xf numFmtId="0" fontId="55" fillId="0" borderId="22" xfId="0" applyFont="1" applyBorder="1" applyAlignment="1">
      <alignment horizontal="center" vertical="center"/>
    </xf>
    <xf numFmtId="0" fontId="37" fillId="0" borderId="18" xfId="0" applyFont="1" applyBorder="1" applyAlignment="1">
      <alignment horizontal="center" vertical="center"/>
    </xf>
    <xf numFmtId="0" fontId="37" fillId="0" borderId="19" xfId="0" applyFont="1" applyBorder="1" applyAlignment="1">
      <alignment horizontal="center" vertical="center"/>
    </xf>
    <xf numFmtId="0" fontId="37" fillId="0" borderId="22" xfId="0" applyFont="1" applyBorder="1" applyAlignment="1">
      <alignment horizontal="center" vertical="center"/>
    </xf>
    <xf numFmtId="0" fontId="34" fillId="0" borderId="0" xfId="0" applyFont="1" applyAlignment="1">
      <alignment horizontal="center"/>
    </xf>
    <xf numFmtId="0" fontId="34" fillId="0" borderId="0" xfId="0" applyFont="1" applyAlignment="1">
      <alignment horizontal="center" vertical="center"/>
    </xf>
    <xf numFmtId="0" fontId="34" fillId="0" borderId="0" xfId="0" applyFont="1" applyBorder="1" applyAlignment="1">
      <alignment horizontal="center" vertical="center" wrapText="1"/>
    </xf>
    <xf numFmtId="0" fontId="49" fillId="0" borderId="18" xfId="0" applyFont="1" applyBorder="1" applyAlignment="1">
      <alignment horizontal="center"/>
    </xf>
    <xf numFmtId="0" fontId="49" fillId="0" borderId="19" xfId="0" applyFont="1" applyBorder="1" applyAlignment="1">
      <alignment horizontal="center"/>
    </xf>
    <xf numFmtId="0" fontId="49" fillId="0" borderId="22" xfId="0" applyFont="1" applyBorder="1" applyAlignment="1">
      <alignment horizontal="center"/>
    </xf>
    <xf numFmtId="0" fontId="41" fillId="0" borderId="0" xfId="0" applyFont="1" applyAlignment="1">
      <alignment horizontal="center"/>
    </xf>
    <xf numFmtId="0" fontId="33" fillId="0" borderId="0" xfId="0" applyFont="1" applyAlignment="1">
      <alignment horizontal="center"/>
    </xf>
    <xf numFmtId="0" fontId="49" fillId="0" borderId="1" xfId="0" applyFont="1" applyBorder="1" applyAlignment="1">
      <alignment horizontal="center"/>
    </xf>
    <xf numFmtId="0" fontId="49" fillId="0" borderId="0" xfId="0" applyFont="1" applyBorder="1" applyAlignment="1">
      <alignment horizontal="center"/>
    </xf>
    <xf numFmtId="0" fontId="49" fillId="0" borderId="3" xfId="0" applyFont="1" applyBorder="1" applyAlignment="1">
      <alignment horizontal="center"/>
    </xf>
    <xf numFmtId="0" fontId="0" fillId="0" borderId="0" xfId="0" applyBorder="1" applyAlignment="1">
      <alignment horizontal="center"/>
    </xf>
    <xf numFmtId="0" fontId="0" fillId="0" borderId="3" xfId="0" applyBorder="1" applyAlignment="1">
      <alignment horizontal="center"/>
    </xf>
    <xf numFmtId="0" fontId="79" fillId="0" borderId="18" xfId="0" applyFont="1" applyBorder="1" applyAlignment="1">
      <alignment horizontal="center"/>
    </xf>
    <xf numFmtId="0" fontId="0" fillId="0" borderId="19" xfId="0" applyBorder="1" applyAlignment="1">
      <alignment horizontal="center"/>
    </xf>
    <xf numFmtId="0" fontId="0" fillId="0" borderId="22" xfId="0" applyBorder="1" applyAlignment="1">
      <alignment horizontal="center"/>
    </xf>
    <xf numFmtId="0" fontId="79" fillId="0" borderId="18" xfId="0" applyFont="1" applyBorder="1" applyAlignment="1">
      <alignment horizontal="center" vertical="center"/>
    </xf>
    <xf numFmtId="0" fontId="55" fillId="0" borderId="0" xfId="0" applyFont="1" applyBorder="1" applyAlignment="1">
      <alignment horizontal="center"/>
    </xf>
    <xf numFmtId="0" fontId="55" fillId="0" borderId="3" xfId="0" applyFont="1" applyBorder="1" applyAlignment="1">
      <alignment horizontal="center"/>
    </xf>
    <xf numFmtId="0" fontId="34" fillId="0" borderId="19" xfId="0" applyFont="1" applyBorder="1" applyAlignment="1">
      <alignment horizontal="center"/>
    </xf>
    <xf numFmtId="0" fontId="34" fillId="0" borderId="22" xfId="0" applyFont="1" applyBorder="1" applyAlignment="1">
      <alignment horizontal="center"/>
    </xf>
    <xf numFmtId="0" fontId="34" fillId="0" borderId="18" xfId="0" applyFont="1" applyBorder="1" applyAlignment="1">
      <alignment horizontal="center"/>
    </xf>
    <xf numFmtId="0" fontId="34" fillId="0" borderId="0" xfId="0" applyFont="1" applyAlignment="1">
      <alignment horizontal="center" wrapText="1"/>
    </xf>
    <xf numFmtId="0" fontId="33" fillId="0" borderId="0" xfId="0" applyFont="1" applyAlignment="1">
      <alignment horizontal="right"/>
    </xf>
    <xf numFmtId="0" fontId="34" fillId="10" borderId="2" xfId="0" applyFont="1" applyFill="1" applyBorder="1" applyAlignment="1">
      <alignment horizontal="center"/>
    </xf>
    <xf numFmtId="0" fontId="30" fillId="23" borderId="7" xfId="0" applyFont="1" applyFill="1" applyBorder="1" applyAlignment="1">
      <alignment horizontal="center"/>
    </xf>
    <xf numFmtId="0" fontId="30" fillId="23" borderId="41" xfId="0" applyFont="1" applyFill="1" applyBorder="1" applyAlignment="1">
      <alignment horizontal="center"/>
    </xf>
    <xf numFmtId="0" fontId="30" fillId="23" borderId="8" xfId="0" applyFont="1" applyFill="1" applyBorder="1" applyAlignment="1">
      <alignment horizontal="center"/>
    </xf>
    <xf numFmtId="0" fontId="30" fillId="29" borderId="7" xfId="0" applyFont="1" applyFill="1" applyBorder="1" applyAlignment="1">
      <alignment horizontal="center"/>
    </xf>
    <xf numFmtId="0" fontId="30" fillId="29" borderId="41" xfId="0" applyFont="1" applyFill="1" applyBorder="1" applyAlignment="1">
      <alignment horizontal="center"/>
    </xf>
    <xf numFmtId="0" fontId="30" fillId="29" borderId="8" xfId="0" applyFont="1" applyFill="1" applyBorder="1" applyAlignment="1">
      <alignment horizontal="center"/>
    </xf>
    <xf numFmtId="0" fontId="30" fillId="28" borderId="7" xfId="0" applyFont="1" applyFill="1" applyBorder="1" applyAlignment="1">
      <alignment horizontal="center"/>
    </xf>
    <xf numFmtId="0" fontId="30" fillId="28" borderId="41" xfId="0" applyFont="1" applyFill="1" applyBorder="1" applyAlignment="1">
      <alignment horizontal="center"/>
    </xf>
    <xf numFmtId="0" fontId="30" fillId="28" borderId="8" xfId="0" applyFont="1" applyFill="1" applyBorder="1" applyAlignment="1">
      <alignment horizontal="center"/>
    </xf>
    <xf numFmtId="0" fontId="30" fillId="22" borderId="41" xfId="0" applyFont="1" applyFill="1" applyBorder="1" applyAlignment="1">
      <alignment horizontal="center" vertical="center"/>
    </xf>
    <xf numFmtId="0" fontId="30" fillId="22" borderId="8" xfId="0" applyFont="1" applyFill="1" applyBorder="1" applyAlignment="1">
      <alignment horizontal="center" vertical="center"/>
    </xf>
    <xf numFmtId="0" fontId="30" fillId="22" borderId="0" xfId="0" applyFont="1" applyFill="1" applyBorder="1" applyAlignment="1">
      <alignment horizontal="center" vertical="center"/>
    </xf>
    <xf numFmtId="0" fontId="30" fillId="22" borderId="10" xfId="0" applyFont="1" applyFill="1" applyBorder="1" applyAlignment="1">
      <alignment horizontal="center" vertical="center"/>
    </xf>
    <xf numFmtId="0" fontId="30" fillId="16" borderId="7" xfId="0" applyFont="1" applyFill="1" applyBorder="1" applyAlignment="1">
      <alignment horizontal="center"/>
    </xf>
    <xf numFmtId="0" fontId="30" fillId="16" borderId="41" xfId="0" applyFont="1" applyFill="1" applyBorder="1" applyAlignment="1">
      <alignment horizontal="center"/>
    </xf>
    <xf numFmtId="0" fontId="30" fillId="16" borderId="8" xfId="0" applyFont="1" applyFill="1" applyBorder="1" applyAlignment="1">
      <alignment horizontal="center"/>
    </xf>
    <xf numFmtId="0" fontId="30" fillId="23" borderId="9" xfId="0" applyFont="1" applyFill="1" applyBorder="1" applyAlignment="1">
      <alignment horizontal="center"/>
    </xf>
    <xf numFmtId="0" fontId="30" fillId="23" borderId="0" xfId="0" applyFont="1" applyFill="1" applyBorder="1" applyAlignment="1">
      <alignment horizontal="center"/>
    </xf>
    <xf numFmtId="0" fontId="30" fillId="23" borderId="10" xfId="0" applyFont="1" applyFill="1" applyBorder="1" applyAlignment="1">
      <alignment horizontal="center"/>
    </xf>
    <xf numFmtId="0" fontId="16" fillId="25" borderId="0" xfId="0" applyFont="1" applyFill="1" applyBorder="1" applyAlignment="1">
      <alignment horizontal="center"/>
    </xf>
    <xf numFmtId="0" fontId="16" fillId="16" borderId="0" xfId="0" applyFont="1" applyFill="1" applyBorder="1" applyAlignment="1">
      <alignment horizontal="center"/>
    </xf>
    <xf numFmtId="0" fontId="16" fillId="16" borderId="10" xfId="0" applyFont="1" applyFill="1" applyBorder="1" applyAlignment="1">
      <alignment horizontal="center"/>
    </xf>
    <xf numFmtId="0" fontId="30" fillId="29" borderId="9" xfId="0" applyFont="1" applyFill="1" applyBorder="1" applyAlignment="1">
      <alignment horizontal="center"/>
    </xf>
    <xf numFmtId="0" fontId="30" fillId="29" borderId="0" xfId="0" applyFont="1" applyFill="1" applyBorder="1" applyAlignment="1">
      <alignment horizontal="center"/>
    </xf>
    <xf numFmtId="0" fontId="30" fillId="29" borderId="10" xfId="0" applyFont="1" applyFill="1" applyBorder="1" applyAlignment="1">
      <alignment horizontal="center"/>
    </xf>
    <xf numFmtId="0" fontId="30" fillId="9" borderId="9" xfId="0" applyFont="1" applyFill="1" applyBorder="1" applyAlignment="1">
      <alignment horizontal="center"/>
    </xf>
    <xf numFmtId="0" fontId="30" fillId="9" borderId="10" xfId="0" applyFont="1" applyFill="1" applyBorder="1" applyAlignment="1">
      <alignment horizontal="center"/>
    </xf>
    <xf numFmtId="0" fontId="30" fillId="28" borderId="9" xfId="0" applyFont="1" applyFill="1" applyBorder="1" applyAlignment="1">
      <alignment horizontal="center"/>
    </xf>
    <xf numFmtId="0" fontId="30" fillId="28" borderId="0" xfId="0" applyFont="1" applyFill="1" applyBorder="1" applyAlignment="1">
      <alignment horizontal="center"/>
    </xf>
    <xf numFmtId="0" fontId="30" fillId="28" borderId="10" xfId="0" applyFont="1" applyFill="1" applyBorder="1" applyAlignment="1">
      <alignment horizontal="center"/>
    </xf>
    <xf numFmtId="0" fontId="30" fillId="9" borderId="7" xfId="0" applyFont="1" applyFill="1" applyBorder="1" applyAlignment="1">
      <alignment horizontal="center"/>
    </xf>
    <xf numFmtId="0" fontId="30" fillId="9" borderId="8" xfId="0" applyFont="1" applyFill="1" applyBorder="1" applyAlignment="1">
      <alignment horizontal="center"/>
    </xf>
    <xf numFmtId="0" fontId="16" fillId="24" borderId="9" xfId="0" applyFont="1" applyFill="1" applyBorder="1" applyAlignment="1">
      <alignment horizontal="center"/>
    </xf>
    <xf numFmtId="0" fontId="16" fillId="24" borderId="0" xfId="0" applyFont="1" applyFill="1" applyBorder="1" applyAlignment="1">
      <alignment horizontal="center"/>
    </xf>
    <xf numFmtId="0" fontId="16" fillId="26" borderId="0" xfId="0" applyFont="1" applyFill="1" applyBorder="1" applyAlignment="1">
      <alignment horizontal="left"/>
    </xf>
    <xf numFmtId="0" fontId="16" fillId="27" borderId="0" xfId="0" applyFont="1" applyFill="1" applyBorder="1" applyAlignment="1">
      <alignment horizontal="center"/>
    </xf>
    <xf numFmtId="0" fontId="30" fillId="16" borderId="9" xfId="0" applyFont="1" applyFill="1" applyBorder="1" applyAlignment="1">
      <alignment horizontal="center"/>
    </xf>
    <xf numFmtId="0" fontId="30" fillId="16" borderId="0" xfId="0" applyFont="1" applyFill="1" applyBorder="1" applyAlignment="1">
      <alignment horizontal="center"/>
    </xf>
    <xf numFmtId="0" fontId="30" fillId="16" borderId="10" xfId="0" applyFont="1" applyFill="1" applyBorder="1" applyAlignment="1">
      <alignment horizontal="center"/>
    </xf>
    <xf numFmtId="0" fontId="34" fillId="15" borderId="18" xfId="0" applyFont="1" applyFill="1" applyBorder="1" applyAlignment="1">
      <alignment horizontal="center"/>
    </xf>
    <xf numFmtId="0" fontId="0" fillId="15" borderId="19" xfId="0" applyFill="1" applyBorder="1" applyAlignment="1"/>
    <xf numFmtId="0" fontId="0" fillId="15" borderId="22" xfId="0" applyFill="1" applyBorder="1" applyAlignment="1"/>
    <xf numFmtId="0" fontId="0" fillId="15" borderId="22" xfId="0" applyFill="1" applyBorder="1" applyAlignment="1">
      <alignment horizontal="center"/>
    </xf>
    <xf numFmtId="0" fontId="18" fillId="15" borderId="18" xfId="0" applyFont="1" applyFill="1" applyBorder="1" applyAlignment="1">
      <alignment horizontal="center" vertical="center" wrapText="1"/>
    </xf>
    <xf numFmtId="0" fontId="0" fillId="15" borderId="31" xfId="0" applyFill="1" applyBorder="1" applyAlignment="1">
      <alignment horizontal="center" vertical="center" wrapText="1"/>
    </xf>
    <xf numFmtId="0" fontId="0" fillId="15" borderId="53" xfId="0" applyFill="1" applyBorder="1" applyAlignment="1">
      <alignment horizontal="center" vertical="center" wrapText="1"/>
    </xf>
    <xf numFmtId="0" fontId="0" fillId="15" borderId="2" xfId="0" applyFill="1" applyBorder="1" applyAlignment="1">
      <alignment horizontal="center" vertical="center" wrapText="1"/>
    </xf>
    <xf numFmtId="0" fontId="34" fillId="15" borderId="18" xfId="0" applyFont="1" applyFill="1" applyBorder="1" applyAlignment="1">
      <alignment horizontal="center" vertical="center"/>
    </xf>
    <xf numFmtId="0" fontId="55" fillId="15" borderId="19" xfId="0" applyFont="1" applyFill="1" applyBorder="1" applyAlignment="1">
      <alignment horizontal="center" vertical="center"/>
    </xf>
    <xf numFmtId="0" fontId="55" fillId="15" borderId="22" xfId="0" applyFont="1" applyFill="1" applyBorder="1" applyAlignment="1">
      <alignment horizontal="center" vertical="center"/>
    </xf>
    <xf numFmtId="0" fontId="34" fillId="15" borderId="63" xfId="0" applyFont="1" applyFill="1" applyBorder="1" applyAlignment="1">
      <alignment horizontal="center" vertical="center" wrapText="1"/>
    </xf>
    <xf numFmtId="0" fontId="55" fillId="15" borderId="64" xfId="0" applyFont="1" applyFill="1" applyBorder="1" applyAlignment="1">
      <alignment horizontal="center" vertical="center" wrapText="1"/>
    </xf>
    <xf numFmtId="0" fontId="55" fillId="15" borderId="54" xfId="0" applyFont="1" applyFill="1" applyBorder="1" applyAlignment="1">
      <alignment horizontal="center" vertical="center" wrapText="1"/>
    </xf>
    <xf numFmtId="0" fontId="18" fillId="0" borderId="36" xfId="0" applyFont="1" applyBorder="1" applyAlignment="1">
      <alignment horizontal="center" wrapText="1"/>
    </xf>
    <xf numFmtId="0" fontId="18" fillId="0" borderId="35" xfId="0" applyFont="1" applyBorder="1" applyAlignment="1">
      <alignment horizontal="center" wrapText="1"/>
    </xf>
    <xf numFmtId="0" fontId="55" fillId="0" borderId="36" xfId="0" applyFont="1" applyBorder="1" applyAlignment="1">
      <alignment horizontal="center" vertical="center" wrapText="1"/>
    </xf>
    <xf numFmtId="0" fontId="55" fillId="0" borderId="35" xfId="0" applyFont="1" applyBorder="1" applyAlignment="1">
      <alignment horizontal="center" vertical="center" wrapText="1"/>
    </xf>
    <xf numFmtId="0" fontId="55" fillId="0" borderId="53" xfId="0" applyFont="1" applyBorder="1" applyAlignment="1">
      <alignment horizontal="center" vertical="center" wrapText="1"/>
    </xf>
    <xf numFmtId="0" fontId="55" fillId="0" borderId="4" xfId="0" applyFont="1" applyBorder="1" applyAlignment="1">
      <alignment horizontal="center" vertical="center" wrapText="1"/>
    </xf>
    <xf numFmtId="0" fontId="55" fillId="0" borderId="31" xfId="0" applyFont="1" applyBorder="1" applyAlignment="1">
      <alignment horizontal="center" vertical="center" wrapText="1"/>
    </xf>
    <xf numFmtId="0" fontId="55" fillId="0" borderId="2" xfId="0" applyFont="1" applyBorder="1" applyAlignment="1">
      <alignment horizontal="center" vertical="center" wrapText="1"/>
    </xf>
    <xf numFmtId="0" fontId="33" fillId="0" borderId="18" xfId="0" applyFont="1" applyBorder="1" applyAlignment="1">
      <alignment horizontal="center" vertical="center"/>
    </xf>
    <xf numFmtId="0" fontId="22" fillId="0" borderId="18" xfId="0" applyFont="1" applyBorder="1" applyAlignment="1">
      <alignment horizontal="center" vertical="center"/>
    </xf>
    <xf numFmtId="0" fontId="33" fillId="9" borderId="18" xfId="0" applyFont="1" applyFill="1" applyBorder="1" applyAlignment="1">
      <alignment horizontal="center" vertical="center"/>
    </xf>
    <xf numFmtId="0" fontId="33" fillId="0" borderId="18" xfId="0" applyFont="1" applyBorder="1" applyAlignment="1">
      <alignment horizontal="center"/>
    </xf>
    <xf numFmtId="0" fontId="33" fillId="0" borderId="22" xfId="0" applyFont="1" applyBorder="1" applyAlignment="1">
      <alignment horizontal="center"/>
    </xf>
    <xf numFmtId="0" fontId="33" fillId="9" borderId="18" xfId="0" applyFont="1" applyFill="1" applyBorder="1" applyAlignment="1">
      <alignment horizontal="center"/>
    </xf>
    <xf numFmtId="0" fontId="33" fillId="9" borderId="19" xfId="0" applyFont="1" applyFill="1" applyBorder="1" applyAlignment="1">
      <alignment horizontal="center"/>
    </xf>
    <xf numFmtId="0" fontId="41" fillId="0" borderId="18" xfId="0" applyFont="1" applyBorder="1" applyAlignment="1">
      <alignment horizontal="center"/>
    </xf>
    <xf numFmtId="0" fontId="41" fillId="0" borderId="22" xfId="0" applyFont="1" applyBorder="1" applyAlignment="1">
      <alignment horizontal="center"/>
    </xf>
    <xf numFmtId="0" fontId="22" fillId="0" borderId="0" xfId="6" applyFont="1" applyFill="1" applyBorder="1" applyAlignment="1">
      <alignment horizontal="center" vertical="center" wrapText="1"/>
    </xf>
    <xf numFmtId="0" fontId="33" fillId="0" borderId="0" xfId="0" applyFont="1" applyAlignment="1">
      <alignment horizontal="center" vertical="center" wrapText="1"/>
    </xf>
    <xf numFmtId="0" fontId="33" fillId="0" borderId="0" xfId="0" applyFont="1" applyBorder="1" applyAlignment="1">
      <alignment horizontal="center" vertical="center" wrapText="1"/>
    </xf>
    <xf numFmtId="0" fontId="0" fillId="0" borderId="3" xfId="0" applyBorder="1" applyAlignment="1"/>
    <xf numFmtId="0" fontId="0" fillId="0" borderId="0" xfId="0" applyAlignment="1">
      <alignment horizontal="center" vertical="center"/>
    </xf>
    <xf numFmtId="0" fontId="34" fillId="0" borderId="0" xfId="0" applyFont="1" applyAlignment="1" applyProtection="1">
      <alignment horizontal="center" vertical="center"/>
      <protection locked="0"/>
    </xf>
    <xf numFmtId="0" fontId="0" fillId="0" borderId="0" xfId="0" applyAlignment="1">
      <alignment horizontal="center"/>
    </xf>
  </cellXfs>
  <cellStyles count="15">
    <cellStyle name="Bra" xfId="4" builtinId="26"/>
    <cellStyle name="Dålig" xfId="7" builtinId="27"/>
    <cellStyle name="Hyperlänk" xfId="11" builtinId="8"/>
    <cellStyle name="Kontrollcell" xfId="5" builtinId="23"/>
    <cellStyle name="Neutral" xfId="14" builtinId="28"/>
    <cellStyle name="Neutral 2" xfId="1" xr:uid="{00000000-0005-0000-0000-000005000000}"/>
    <cellStyle name="Normal" xfId="0" builtinId="0"/>
    <cellStyle name="Normal 2" xfId="6" xr:uid="{00000000-0005-0000-0000-000007000000}"/>
    <cellStyle name="Normal 3" xfId="13" xr:uid="{00000000-0005-0000-0000-000008000000}"/>
    <cellStyle name="Normal 5" xfId="12" xr:uid="{00000000-0005-0000-0000-000009000000}"/>
    <cellStyle name="Procent" xfId="3" builtinId="5"/>
    <cellStyle name="Rubrik" xfId="8" builtinId="15"/>
    <cellStyle name="Rubrik 1" xfId="9" builtinId="16"/>
    <cellStyle name="Rubrik 3" xfId="10" builtinId="18"/>
    <cellStyle name="Tusental" xfId="2" builtinId="3"/>
  </cellStyles>
  <dxfs count="164">
    <dxf>
      <font>
        <color rgb="FFFF0000"/>
      </font>
    </dxf>
    <dxf>
      <font>
        <color rgb="FFFF0000"/>
      </font>
    </dxf>
    <dxf>
      <font>
        <color theme="5" tint="-0.499984740745262"/>
      </font>
      <fill>
        <patternFill>
          <bgColor rgb="FFFF33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FFE885"/>
        </patternFill>
      </fill>
    </dxf>
    <dxf>
      <fill>
        <patternFill>
          <bgColor theme="6" tint="0.39994506668294322"/>
        </patternFill>
      </fill>
    </dxf>
    <dxf>
      <fill>
        <patternFill>
          <bgColor rgb="FFEA756C"/>
        </patternFill>
      </fill>
    </dxf>
    <dxf>
      <fill>
        <patternFill>
          <bgColor rgb="FFDFDCD7"/>
        </patternFill>
      </fill>
    </dxf>
    <dxf>
      <fill>
        <patternFill>
          <bgColor rgb="FFFFE885"/>
        </patternFill>
      </fill>
    </dxf>
    <dxf>
      <fill>
        <patternFill>
          <bgColor theme="6" tint="0.39994506668294322"/>
        </patternFill>
      </fill>
    </dxf>
    <dxf>
      <fill>
        <patternFill>
          <bgColor rgb="FFEA756C"/>
        </patternFill>
      </fill>
    </dxf>
    <dxf>
      <fill>
        <patternFill>
          <bgColor rgb="FFDFDCD7"/>
        </patternFill>
      </fill>
    </dxf>
    <dxf>
      <fill>
        <patternFill>
          <bgColor rgb="FFFFE885"/>
        </patternFill>
      </fill>
    </dxf>
    <dxf>
      <fill>
        <patternFill>
          <bgColor theme="6" tint="0.39994506668294322"/>
        </patternFill>
      </fill>
    </dxf>
    <dxf>
      <fill>
        <patternFill>
          <bgColor rgb="FFEA756C"/>
        </patternFill>
      </fill>
    </dxf>
    <dxf>
      <fill>
        <patternFill>
          <bgColor rgb="FFDFDCD7"/>
        </patternFill>
      </fill>
    </dxf>
    <dxf>
      <fill>
        <patternFill>
          <bgColor rgb="FFFFE885"/>
        </patternFill>
      </fill>
    </dxf>
    <dxf>
      <fill>
        <patternFill>
          <bgColor theme="6" tint="0.39994506668294322"/>
        </patternFill>
      </fill>
    </dxf>
    <dxf>
      <fill>
        <patternFill>
          <bgColor rgb="FFEA756C"/>
        </patternFill>
      </fill>
    </dxf>
    <dxf>
      <fill>
        <patternFill>
          <bgColor rgb="FFDFDCD7"/>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4DA5C"/>
        </patternFill>
      </fill>
    </dxf>
    <dxf>
      <fill>
        <patternFill>
          <bgColor rgb="FFEA756C"/>
        </patternFill>
      </fill>
    </dxf>
    <dxf>
      <fill>
        <patternFill>
          <bgColor rgb="FFFFE885"/>
        </patternFill>
      </fill>
    </dxf>
    <dxf>
      <fill>
        <patternFill>
          <bgColor rgb="FFDFDCD7"/>
        </patternFill>
      </fill>
    </dxf>
    <dxf>
      <fill>
        <patternFill>
          <bgColor theme="0" tint="-0.24994659260841701"/>
        </patternFill>
      </fill>
    </dxf>
    <dxf>
      <fill>
        <patternFill>
          <bgColor theme="6" tint="0.39994506668294322"/>
        </patternFill>
      </fill>
    </dxf>
    <dxf>
      <fill>
        <patternFill>
          <bgColor rgb="FFFC887C"/>
        </patternFill>
      </fill>
    </dxf>
    <dxf>
      <fill>
        <patternFill>
          <bgColor rgb="FFFCF984"/>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color auto="1"/>
      </font>
      <fill>
        <patternFill patternType="solid">
          <fgColor indexed="64"/>
          <bgColor theme="0"/>
        </patternFill>
      </fill>
    </dxf>
  </dxfs>
  <tableStyles count="0" defaultTableStyle="TableStyleMedium2" defaultPivotStyle="PivotStyleLight16"/>
  <colors>
    <mruColors>
      <color rgb="FFFF0066"/>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47</xdr:col>
      <xdr:colOff>47625</xdr:colOff>
      <xdr:row>1</xdr:row>
      <xdr:rowOff>38100</xdr:rowOff>
    </xdr:from>
    <xdr:to>
      <xdr:col>62</xdr:col>
      <xdr:colOff>57372</xdr:colOff>
      <xdr:row>1</xdr:row>
      <xdr:rowOff>404470</xdr:rowOff>
    </xdr:to>
    <xdr:pic>
      <xdr:nvPicPr>
        <xdr:cNvPr id="2" name="Bildobjekt 1" descr="TrVFärg.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5438775" y="238125"/>
          <a:ext cx="1876647" cy="366370"/>
        </a:xfrm>
        <a:prstGeom prst="rect">
          <a:avLst/>
        </a:prstGeom>
      </xdr:spPr>
    </xdr:pic>
    <xdr:clientData/>
  </xdr:twoCellAnchor>
  <xdr:twoCellAnchor editAs="oneCell">
    <xdr:from>
      <xdr:col>43</xdr:col>
      <xdr:colOff>0</xdr:colOff>
      <xdr:row>255</xdr:row>
      <xdr:rowOff>0</xdr:rowOff>
    </xdr:from>
    <xdr:to>
      <xdr:col>44</xdr:col>
      <xdr:colOff>0</xdr:colOff>
      <xdr:row>286</xdr:row>
      <xdr:rowOff>76199</xdr:rowOff>
    </xdr:to>
    <xdr:sp macro="" textlink="">
      <xdr:nvSpPr>
        <xdr:cNvPr id="3" name="Text Box 5580" hidden="1">
          <a:extLst>
            <a:ext uri="{FF2B5EF4-FFF2-40B4-BE49-F238E27FC236}">
              <a16:creationId xmlns:a16="http://schemas.microsoft.com/office/drawing/2014/main" id="{00000000-0008-0000-0200-000003000000}"/>
            </a:ext>
          </a:extLst>
        </xdr:cNvPr>
        <xdr:cNvSpPr txBox="1">
          <a:spLocks noChangeArrowheads="1"/>
        </xdr:cNvSpPr>
      </xdr:nvSpPr>
      <xdr:spPr bwMode="auto">
        <a:xfrm>
          <a:off x="4914900" y="36385500"/>
          <a:ext cx="114300" cy="1495424"/>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oneCell">
    <xdr:from>
      <xdr:col>29</xdr:col>
      <xdr:colOff>28575</xdr:colOff>
      <xdr:row>255</xdr:row>
      <xdr:rowOff>0</xdr:rowOff>
    </xdr:from>
    <xdr:to>
      <xdr:col>30</xdr:col>
      <xdr:colOff>0</xdr:colOff>
      <xdr:row>285</xdr:row>
      <xdr:rowOff>117474</xdr:rowOff>
    </xdr:to>
    <xdr:sp macro="" textlink="">
      <xdr:nvSpPr>
        <xdr:cNvPr id="4" name="Text Box 6063" hidden="1">
          <a:extLst>
            <a:ext uri="{FF2B5EF4-FFF2-40B4-BE49-F238E27FC236}">
              <a16:creationId xmlns:a16="http://schemas.microsoft.com/office/drawing/2014/main" id="{00000000-0008-0000-0200-000004000000}"/>
            </a:ext>
          </a:extLst>
        </xdr:cNvPr>
        <xdr:cNvSpPr txBox="1">
          <a:spLocks noChangeArrowheads="1"/>
        </xdr:cNvSpPr>
      </xdr:nvSpPr>
      <xdr:spPr bwMode="auto">
        <a:xfrm>
          <a:off x="3343275" y="36385500"/>
          <a:ext cx="85725" cy="1241424"/>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oneCell">
    <xdr:from>
      <xdr:col>32</xdr:col>
      <xdr:colOff>28575</xdr:colOff>
      <xdr:row>255</xdr:row>
      <xdr:rowOff>0</xdr:rowOff>
    </xdr:from>
    <xdr:to>
      <xdr:col>33</xdr:col>
      <xdr:colOff>0</xdr:colOff>
      <xdr:row>283</xdr:row>
      <xdr:rowOff>102234</xdr:rowOff>
    </xdr:to>
    <xdr:sp macro="" textlink="">
      <xdr:nvSpPr>
        <xdr:cNvPr id="5" name="Text Box 6098" hidden="1">
          <a:extLst>
            <a:ext uri="{FF2B5EF4-FFF2-40B4-BE49-F238E27FC236}">
              <a16:creationId xmlns:a16="http://schemas.microsoft.com/office/drawing/2014/main" id="{00000000-0008-0000-0200-000005000000}"/>
            </a:ext>
          </a:extLst>
        </xdr:cNvPr>
        <xdr:cNvSpPr txBox="1">
          <a:spLocks noChangeArrowheads="1"/>
        </xdr:cNvSpPr>
      </xdr:nvSpPr>
      <xdr:spPr bwMode="auto">
        <a:xfrm>
          <a:off x="3686175" y="36385500"/>
          <a:ext cx="85725" cy="609599"/>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oneCell">
    <xdr:from>
      <xdr:col>36</xdr:col>
      <xdr:colOff>0</xdr:colOff>
      <xdr:row>255</xdr:row>
      <xdr:rowOff>0</xdr:rowOff>
    </xdr:from>
    <xdr:to>
      <xdr:col>37</xdr:col>
      <xdr:colOff>0</xdr:colOff>
      <xdr:row>283</xdr:row>
      <xdr:rowOff>152399</xdr:rowOff>
    </xdr:to>
    <xdr:sp macro="" textlink="">
      <xdr:nvSpPr>
        <xdr:cNvPr id="6" name="Text Box 6133" hidden="1">
          <a:extLst>
            <a:ext uri="{FF2B5EF4-FFF2-40B4-BE49-F238E27FC236}">
              <a16:creationId xmlns:a16="http://schemas.microsoft.com/office/drawing/2014/main" id="{00000000-0008-0000-0200-000006000000}"/>
            </a:ext>
          </a:extLst>
        </xdr:cNvPr>
        <xdr:cNvSpPr txBox="1">
          <a:spLocks noChangeArrowheads="1"/>
        </xdr:cNvSpPr>
      </xdr:nvSpPr>
      <xdr:spPr bwMode="auto">
        <a:xfrm>
          <a:off x="4114800" y="36385500"/>
          <a:ext cx="114300" cy="666749"/>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oneCell">
    <xdr:from>
      <xdr:col>39</xdr:col>
      <xdr:colOff>0</xdr:colOff>
      <xdr:row>255</xdr:row>
      <xdr:rowOff>0</xdr:rowOff>
    </xdr:from>
    <xdr:to>
      <xdr:col>40</xdr:col>
      <xdr:colOff>0</xdr:colOff>
      <xdr:row>285</xdr:row>
      <xdr:rowOff>57149</xdr:rowOff>
    </xdr:to>
    <xdr:sp macro="" textlink="">
      <xdr:nvSpPr>
        <xdr:cNvPr id="7" name="Text Box 6168" hidden="1">
          <a:extLst>
            <a:ext uri="{FF2B5EF4-FFF2-40B4-BE49-F238E27FC236}">
              <a16:creationId xmlns:a16="http://schemas.microsoft.com/office/drawing/2014/main" id="{00000000-0008-0000-0200-000007000000}"/>
            </a:ext>
          </a:extLst>
        </xdr:cNvPr>
        <xdr:cNvSpPr txBox="1">
          <a:spLocks noChangeArrowheads="1"/>
        </xdr:cNvSpPr>
      </xdr:nvSpPr>
      <xdr:spPr bwMode="auto">
        <a:xfrm>
          <a:off x="4457700" y="36385500"/>
          <a:ext cx="114300" cy="1190624"/>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257175</xdr:colOff>
      <xdr:row>17</xdr:row>
      <xdr:rowOff>92035</xdr:rowOff>
    </xdr:from>
    <xdr:to>
      <xdr:col>30</xdr:col>
      <xdr:colOff>123825</xdr:colOff>
      <xdr:row>21</xdr:row>
      <xdr:rowOff>114300</xdr:rowOff>
    </xdr:to>
    <xdr:pic>
      <xdr:nvPicPr>
        <xdr:cNvPr id="2" name="Bildobjekt 1">
          <a:extLst>
            <a:ext uri="{FF2B5EF4-FFF2-40B4-BE49-F238E27FC236}">
              <a16:creationId xmlns:a16="http://schemas.microsoft.com/office/drawing/2014/main" id="{F551FEA1-FAD1-480C-B054-0806CBBC14F4}"/>
            </a:ext>
          </a:extLst>
        </xdr:cNvPr>
        <xdr:cNvPicPr>
          <a:picLocks noChangeAspect="1"/>
        </xdr:cNvPicPr>
      </xdr:nvPicPr>
      <xdr:blipFill rotWithShape="1">
        <a:blip xmlns:r="http://schemas.openxmlformats.org/officeDocument/2006/relationships" r:embed="rId1"/>
        <a:srcRect l="9298" t="50771" r="14774" b="34086"/>
        <a:stretch/>
      </xdr:blipFill>
      <xdr:spPr>
        <a:xfrm>
          <a:off x="14868525" y="3225760"/>
          <a:ext cx="5972175" cy="669965"/>
        </a:xfrm>
        <a:prstGeom prst="rect">
          <a:avLst/>
        </a:prstGeom>
      </xdr:spPr>
    </xdr:pic>
    <xdr:clientData/>
  </xdr:twoCellAnchor>
  <xdr:twoCellAnchor editAs="oneCell">
    <xdr:from>
      <xdr:col>20</xdr:col>
      <xdr:colOff>219075</xdr:colOff>
      <xdr:row>22</xdr:row>
      <xdr:rowOff>95249</xdr:rowOff>
    </xdr:from>
    <xdr:to>
      <xdr:col>28</xdr:col>
      <xdr:colOff>66675</xdr:colOff>
      <xdr:row>25</xdr:row>
      <xdr:rowOff>47625</xdr:rowOff>
    </xdr:to>
    <xdr:pic>
      <xdr:nvPicPr>
        <xdr:cNvPr id="3" name="Bildobjekt 2">
          <a:extLst>
            <a:ext uri="{FF2B5EF4-FFF2-40B4-BE49-F238E27FC236}">
              <a16:creationId xmlns:a16="http://schemas.microsoft.com/office/drawing/2014/main" id="{77DAF7B8-23DA-4261-815F-716D0F72CAA9}"/>
            </a:ext>
          </a:extLst>
        </xdr:cNvPr>
        <xdr:cNvPicPr>
          <a:picLocks noChangeAspect="1"/>
        </xdr:cNvPicPr>
      </xdr:nvPicPr>
      <xdr:blipFill rotWithShape="1">
        <a:blip xmlns:r="http://schemas.openxmlformats.org/officeDocument/2006/relationships" r:embed="rId2"/>
        <a:srcRect l="5660" t="73153" r="20651" b="14723"/>
        <a:stretch/>
      </xdr:blipFill>
      <xdr:spPr>
        <a:xfrm>
          <a:off x="14973300" y="4029074"/>
          <a:ext cx="4733925" cy="438151"/>
        </a:xfrm>
        <a:prstGeom prst="rect">
          <a:avLst/>
        </a:prstGeom>
      </xdr:spPr>
    </xdr:pic>
    <xdr:clientData/>
  </xdr:twoCellAnchor>
  <xdr:twoCellAnchor editAs="oneCell">
    <xdr:from>
      <xdr:col>20</xdr:col>
      <xdr:colOff>257176</xdr:colOff>
      <xdr:row>26</xdr:row>
      <xdr:rowOff>104777</xdr:rowOff>
    </xdr:from>
    <xdr:to>
      <xdr:col>30</xdr:col>
      <xdr:colOff>533401</xdr:colOff>
      <xdr:row>30</xdr:row>
      <xdr:rowOff>143215</xdr:rowOff>
    </xdr:to>
    <xdr:pic>
      <xdr:nvPicPr>
        <xdr:cNvPr id="4" name="Bildobjekt 3">
          <a:extLst>
            <a:ext uri="{FF2B5EF4-FFF2-40B4-BE49-F238E27FC236}">
              <a16:creationId xmlns:a16="http://schemas.microsoft.com/office/drawing/2014/main" id="{A2969362-948B-4408-8907-4E05305A37C6}"/>
            </a:ext>
          </a:extLst>
        </xdr:cNvPr>
        <xdr:cNvPicPr>
          <a:picLocks noChangeAspect="1"/>
        </xdr:cNvPicPr>
      </xdr:nvPicPr>
      <xdr:blipFill rotWithShape="1">
        <a:blip xmlns:r="http://schemas.openxmlformats.org/officeDocument/2006/relationships" r:embed="rId3"/>
        <a:srcRect l="10744" t="44102" r="14403" b="41590"/>
        <a:stretch/>
      </xdr:blipFill>
      <xdr:spPr>
        <a:xfrm>
          <a:off x="15011401" y="4686302"/>
          <a:ext cx="6381750" cy="686138"/>
        </a:xfrm>
        <a:prstGeom prst="rect">
          <a:avLst/>
        </a:prstGeom>
      </xdr:spPr>
    </xdr:pic>
    <xdr:clientData/>
  </xdr:twoCellAnchor>
  <xdr:twoCellAnchor editAs="oneCell">
    <xdr:from>
      <xdr:col>20</xdr:col>
      <xdr:colOff>276225</xdr:colOff>
      <xdr:row>34</xdr:row>
      <xdr:rowOff>152401</xdr:rowOff>
    </xdr:from>
    <xdr:to>
      <xdr:col>24</xdr:col>
      <xdr:colOff>133350</xdr:colOff>
      <xdr:row>40</xdr:row>
      <xdr:rowOff>25362</xdr:rowOff>
    </xdr:to>
    <xdr:pic>
      <xdr:nvPicPr>
        <xdr:cNvPr id="5" name="Bildobjekt 4">
          <a:extLst>
            <a:ext uri="{FF2B5EF4-FFF2-40B4-BE49-F238E27FC236}">
              <a16:creationId xmlns:a16="http://schemas.microsoft.com/office/drawing/2014/main" id="{F81D69BC-FC10-42E4-9EDB-6D2D81D8674C}"/>
            </a:ext>
          </a:extLst>
        </xdr:cNvPr>
        <xdr:cNvPicPr>
          <a:picLocks noChangeAspect="1"/>
        </xdr:cNvPicPr>
      </xdr:nvPicPr>
      <xdr:blipFill rotWithShape="1">
        <a:blip xmlns:r="http://schemas.openxmlformats.org/officeDocument/2006/relationships" r:embed="rId4"/>
        <a:srcRect l="30160" t="51812" r="38704" b="27908"/>
        <a:stretch/>
      </xdr:blipFill>
      <xdr:spPr>
        <a:xfrm>
          <a:off x="14887575" y="6038851"/>
          <a:ext cx="2305050" cy="8445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581025</xdr:colOff>
      <xdr:row>22</xdr:row>
      <xdr:rowOff>47625</xdr:rowOff>
    </xdr:from>
    <xdr:ext cx="2229971" cy="1470146"/>
    <xdr:sp macro="" textlink="">
      <xdr:nvSpPr>
        <xdr:cNvPr id="2" name="textruta 1">
          <a:extLst>
            <a:ext uri="{FF2B5EF4-FFF2-40B4-BE49-F238E27FC236}">
              <a16:creationId xmlns:a16="http://schemas.microsoft.com/office/drawing/2014/main" id="{00000000-0008-0000-1900-000002000000}"/>
            </a:ext>
          </a:extLst>
        </xdr:cNvPr>
        <xdr:cNvSpPr txBox="1"/>
      </xdr:nvSpPr>
      <xdr:spPr>
        <a:xfrm>
          <a:off x="581025" y="3743325"/>
          <a:ext cx="2229971" cy="147014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sv-SE" sz="1100" b="1"/>
            <a:t>Noter: </a:t>
          </a:r>
          <a:r>
            <a:rPr lang="sv-SE" sz="1100" b="0"/>
            <a:t>kr/kg CO2e</a:t>
          </a:r>
        </a:p>
        <a:p>
          <a:pPr marL="0" marR="0" lvl="0" indent="0" defTabSz="914400" eaLnBrk="1" fontAlgn="auto" latinLnBrk="0" hangingPunct="1">
            <a:lnSpc>
              <a:spcPct val="100000"/>
            </a:lnSpc>
            <a:spcBef>
              <a:spcPts val="0"/>
            </a:spcBef>
            <a:spcAft>
              <a:spcPts val="0"/>
            </a:spcAft>
            <a:buClrTx/>
            <a:buSzTx/>
            <a:buFontTx/>
            <a:buNone/>
            <a:tabLst/>
            <a:defRPr/>
          </a:pPr>
          <a:endParaRPr lang="sv-SE" sz="1100" b="0"/>
        </a:p>
        <a:p>
          <a:pPr marL="0" marR="0" lvl="0" indent="0" defTabSz="914400" eaLnBrk="1" fontAlgn="auto" latinLnBrk="0" hangingPunct="1">
            <a:lnSpc>
              <a:spcPct val="100000"/>
            </a:lnSpc>
            <a:spcBef>
              <a:spcPts val="0"/>
            </a:spcBef>
            <a:spcAft>
              <a:spcPts val="0"/>
            </a:spcAft>
            <a:buClrTx/>
            <a:buSzTx/>
            <a:buFontTx/>
            <a:buNone/>
            <a:tabLst/>
            <a:defRPr/>
          </a:pPr>
          <a:r>
            <a:rPr lang="sv-SE" sz="1100" b="0"/>
            <a:t>Fetmarkerad rad</a:t>
          </a:r>
          <a:r>
            <a:rPr lang="sv-SE" sz="1100" b="0" baseline="0"/>
            <a:t> är den värdering som tillämpas för luft- och sjöfart i Trafikverkets analyser.</a:t>
          </a:r>
        </a:p>
        <a:p>
          <a:pPr marL="0" marR="0" lvl="0" indent="0" defTabSz="914400" eaLnBrk="1" fontAlgn="auto" latinLnBrk="0" hangingPunct="1">
            <a:lnSpc>
              <a:spcPct val="100000"/>
            </a:lnSpc>
            <a:spcBef>
              <a:spcPts val="0"/>
            </a:spcBef>
            <a:spcAft>
              <a:spcPts val="0"/>
            </a:spcAft>
            <a:buClrTx/>
            <a:buSzTx/>
            <a:buFontTx/>
            <a:buNone/>
            <a:tabLst/>
            <a:defRPr/>
          </a:pPr>
          <a:endParaRPr lang="sv-SE" sz="1100" b="0" baseline="0"/>
        </a:p>
        <a:p>
          <a:pPr marL="0" marR="0" lvl="0" indent="0" defTabSz="914400" eaLnBrk="1" fontAlgn="auto" latinLnBrk="0" hangingPunct="1">
            <a:lnSpc>
              <a:spcPct val="100000"/>
            </a:lnSpc>
            <a:spcBef>
              <a:spcPts val="0"/>
            </a:spcBef>
            <a:spcAft>
              <a:spcPts val="0"/>
            </a:spcAft>
            <a:buClrTx/>
            <a:buSzTx/>
            <a:buFontTx/>
            <a:buNone/>
            <a:tabLst/>
            <a:defRPr/>
          </a:pPr>
          <a:r>
            <a:rPr lang="sv-SE" sz="1100" b="1" baseline="0"/>
            <a:t>Källa:</a:t>
          </a:r>
          <a:r>
            <a:rPr lang="sv-SE" sz="1100" b="0" baseline="0"/>
            <a:t> Eu-kommissionen, SOU 2019:11, SOU 2022:15</a:t>
          </a:r>
          <a:endParaRPr lang="sv-SE" sz="1100" b="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rafikverket.local\users\01\disa.asplund\Dok\Sj&#246;kalk\Sj&#246;kalk%20gamla%20versioner\Sjokalk_v2024.1%20back%20up%2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rbetsrum.sp.trafikverket.se/Users/Joakim%20Swahn/Desktop/Bilaga%204_xsn_300_lulea_hamn_kapacitetsbrist_farled_HA_1706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m Sjökalk"/>
      <sheetName val="Om kalkylen"/>
      <sheetName val="2. Samhällsekonomisk analys"/>
      <sheetName val="Kalkylsammanställning"/>
      <sheetName val="Effektsammanställning"/>
      <sheetName val="Indata"/>
      <sheetName val="Investeringskostnader"/>
      <sheetName val="Drift &amp; Underhåll"/>
      <sheetName val="Prognoser"/>
      <sheetName val="Antaganden säkerhetsberäkningar"/>
      <sheetName val="Kontroll"/>
      <sheetName val="Förseningar resenärer"/>
      <sheetName val="Förseningar gods"/>
      <sheetName val="Förseningar fartyg"/>
      <sheetName val="Effektberäkningar HA"/>
      <sheetName val="Effektberäkningar KA 20 % lägre"/>
      <sheetName val="Effektberäkningar KA +20 %"/>
      <sheetName val="Bränsleförbr. &amp; Utsläpp NOx"/>
      <sheetName val="Tidsberoende kostnader"/>
      <sheetName val="Lastning och lossning"/>
      <sheetName val="Lotskostnader"/>
      <sheetName val="JA"/>
      <sheetName val="UA"/>
      <sheetName val="Kalkyldata"/>
      <sheetName val="NOx och CO2"/>
      <sheetName val="Lastning &amp; Lossning och SFC"/>
      <sheetName val="Lotsavgifter"/>
      <sheetName val="Förvaltningsflik Trafikverket"/>
    </sheetNames>
    <sheetDataSet>
      <sheetData sheetId="0"/>
      <sheetData sheetId="1"/>
      <sheetData sheetId="2"/>
      <sheetData sheetId="3"/>
      <sheetData sheetId="4"/>
      <sheetData sheetId="5"/>
      <sheetData sheetId="6"/>
      <sheetData sheetId="7"/>
      <sheetData sheetId="8">
        <row r="58">
          <cell r="C58" t="str">
            <v>Dry_Bulk</v>
          </cell>
          <cell r="E58">
            <v>13175</v>
          </cell>
          <cell r="F58">
            <v>200</v>
          </cell>
        </row>
        <row r="59">
          <cell r="C59" t="str">
            <v>Dry_Bulk</v>
          </cell>
          <cell r="E59">
            <v>18700</v>
          </cell>
          <cell r="F59">
            <v>90</v>
          </cell>
        </row>
        <row r="60">
          <cell r="C60" t="str">
            <v>Dry_Bulk</v>
          </cell>
          <cell r="E60">
            <v>4250</v>
          </cell>
          <cell r="F60">
            <v>150</v>
          </cell>
        </row>
        <row r="61">
          <cell r="C61" t="str">
            <v>Dry_Bulk</v>
          </cell>
          <cell r="E61">
            <v>46750</v>
          </cell>
          <cell r="F61">
            <v>12</v>
          </cell>
        </row>
        <row r="62">
          <cell r="C62" t="str">
            <v>Dry_Bulk</v>
          </cell>
          <cell r="E62">
            <v>34000</v>
          </cell>
          <cell r="F62">
            <v>89.094737241484069</v>
          </cell>
        </row>
        <row r="63">
          <cell r="C63" t="str">
            <v>Dry_Bulk</v>
          </cell>
          <cell r="E63">
            <v>68000</v>
          </cell>
          <cell r="F63">
            <v>10.316095611571564</v>
          </cell>
        </row>
        <row r="64">
          <cell r="C64" t="str">
            <v>Dry_Bulk</v>
          </cell>
          <cell r="E64">
            <v>68000</v>
          </cell>
          <cell r="F64">
            <v>25.542749917128241</v>
          </cell>
        </row>
        <row r="65">
          <cell r="E65" t="str">
            <v/>
          </cell>
        </row>
        <row r="66">
          <cell r="E66" t="str">
            <v/>
          </cell>
        </row>
        <row r="67">
          <cell r="E67" t="str">
            <v/>
          </cell>
        </row>
        <row r="68">
          <cell r="E68" t="str">
            <v/>
          </cell>
        </row>
        <row r="69">
          <cell r="E69" t="str">
            <v/>
          </cell>
        </row>
        <row r="70">
          <cell r="E70" t="str">
            <v/>
          </cell>
        </row>
        <row r="71">
          <cell r="E71" t="str">
            <v/>
          </cell>
        </row>
        <row r="72">
          <cell r="E72" t="str">
            <v/>
          </cell>
        </row>
        <row r="73">
          <cell r="E73" t="str">
            <v/>
          </cell>
        </row>
        <row r="74">
          <cell r="E74" t="str">
            <v/>
          </cell>
        </row>
        <row r="75">
          <cell r="E75" t="str">
            <v/>
          </cell>
        </row>
        <row r="76">
          <cell r="E76" t="str">
            <v/>
          </cell>
        </row>
        <row r="77">
          <cell r="E77" t="str">
            <v/>
          </cell>
        </row>
        <row r="78">
          <cell r="E78" t="str">
            <v/>
          </cell>
        </row>
        <row r="79">
          <cell r="E79" t="str">
            <v/>
          </cell>
        </row>
        <row r="80">
          <cell r="E80" t="str">
            <v/>
          </cell>
        </row>
        <row r="81">
          <cell r="E81" t="str">
            <v/>
          </cell>
        </row>
        <row r="82">
          <cell r="E82" t="str">
            <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uppgifter"/>
      <sheetName val="Kalkylsammanställning"/>
      <sheetName val="Anläggningskostnader_grund"/>
      <sheetName val="Sammanställning kostnader"/>
      <sheetName val="DoU"/>
      <sheetName val="Muddring sedimentation"/>
      <sheetName val="Isbrytare"/>
      <sheetName val="Underlag prognos"/>
      <sheetName val="Prognos"/>
      <sheetName val="Fartygsfördelning"/>
      <sheetName val="Antal fartyg JA"/>
      <sheetName val="Antal fartyg UA"/>
      <sheetName val="Lotskostnader"/>
      <sheetName val="JA"/>
      <sheetName val="UA"/>
      <sheetName val="Diff (UA-JA)"/>
      <sheetName val="Minskade väntetider"/>
      <sheetName val="Läktring"/>
      <sheetName val="Antal fartyg JA med Pianc"/>
      <sheetName val="Farled JA med Pianc"/>
      <sheetName val="Farled JA utan Pianc"/>
      <sheetName val="Sjösäkerhet"/>
      <sheetName val="JA ROTH"/>
      <sheetName val="UA ROTH"/>
      <sheetName val="Diff (UA roth-JA roth)"/>
      <sheetName val="ROTH"/>
    </sheetNames>
    <sheetDataSet>
      <sheetData sheetId="0">
        <row r="27">
          <cell r="P27">
            <v>1.0349999999999999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sekversioner" displayName="Asekversioner" ref="H10:H15" totalsRowShown="0" headerRowDxfId="163" dataDxfId="162" headerRowCellStyle="Normal" dataCellStyle="Normal">
  <autoFilter ref="H10:H15" xr:uid="{00000000-0009-0000-0100-000001000000}"/>
  <tableColumns count="1">
    <tableColumn id="1" xr3:uid="{00000000-0010-0000-0000-000001000000}" name="Lista med ASEK-förutsättningar" dataDxfId="161" dataCellStyle="Normal"/>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4.bin"/><Relationship Id="rId1" Type="http://schemas.openxmlformats.org/officeDocument/2006/relationships/hyperlink" Target="https://www.bunkeroil.no/en/category/fuel"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imo.org/en/OurWork/Environment/Pages/Greenhouse-Gas-Studies-2014.aspx" TargetMode="External"/><Relationship Id="rId1" Type="http://schemas.openxmlformats.org/officeDocument/2006/relationships/hyperlink" Target="https://www.diva-portal.org/smash/record.jsf?pid=diva2%3A1747086&amp;dswid=-7038"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statistikdatabasen.scb.se/pxweb/sv/ssd/START__PR__PR0301__PR0301G/PPI2020A/table/tableViewLayout1/"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23F10-F476-43CD-BF97-BB7035751B3C}">
  <sheetPr>
    <tabColor theme="8" tint="0.59999389629810485"/>
  </sheetPr>
  <dimension ref="B1:N53"/>
  <sheetViews>
    <sheetView topLeftCell="A4" workbookViewId="0">
      <selection activeCell="E58" sqref="E58"/>
    </sheetView>
  </sheetViews>
  <sheetFormatPr defaultColWidth="9.1796875" defaultRowHeight="14.5" x14ac:dyDescent="0.35"/>
  <cols>
    <col min="1" max="1" width="9.1796875" style="586"/>
    <col min="2" max="2" width="15.26953125" style="586" customWidth="1"/>
    <col min="3" max="3" width="19.1796875" style="283" customWidth="1"/>
    <col min="4" max="4" width="34.7265625" style="586" customWidth="1"/>
    <col min="5" max="5" width="31" style="586" customWidth="1"/>
    <col min="6" max="6" width="14.26953125" style="1337" bestFit="1" customWidth="1"/>
    <col min="7" max="7" width="165.54296875" style="586" bestFit="1" customWidth="1"/>
    <col min="8" max="8" width="108.7265625" style="586" bestFit="1" customWidth="1"/>
    <col min="9" max="16384" width="9.1796875" style="586"/>
  </cols>
  <sheetData>
    <row r="1" spans="2:13" s="1339" customFormat="1" x14ac:dyDescent="0.35">
      <c r="C1" s="283"/>
      <c r="F1" s="1347"/>
    </row>
    <row r="2" spans="2:13" s="1339" customFormat="1" x14ac:dyDescent="0.35">
      <c r="B2" s="786" t="s">
        <v>612</v>
      </c>
      <c r="C2" s="283"/>
      <c r="F2" s="1347"/>
    </row>
    <row r="3" spans="2:13" s="1339" customFormat="1" x14ac:dyDescent="0.35">
      <c r="B3" s="653" t="s">
        <v>548</v>
      </c>
      <c r="C3" s="283"/>
      <c r="D3" s="653"/>
      <c r="F3" s="1345"/>
      <c r="G3" s="283"/>
      <c r="H3" s="283"/>
    </row>
    <row r="4" spans="2:13" s="1339" customFormat="1" x14ac:dyDescent="0.35">
      <c r="B4" s="653" t="s">
        <v>549</v>
      </c>
      <c r="C4" s="283"/>
      <c r="D4" s="653"/>
      <c r="F4" s="1345"/>
      <c r="G4" s="283"/>
      <c r="H4" s="283"/>
    </row>
    <row r="5" spans="2:13" s="1339" customFormat="1" x14ac:dyDescent="0.35">
      <c r="B5" s="653"/>
      <c r="C5" s="283"/>
      <c r="D5" s="653"/>
      <c r="F5" s="1345"/>
      <c r="G5" s="283"/>
      <c r="H5" s="283"/>
    </row>
    <row r="6" spans="2:13" s="1339" customFormat="1" x14ac:dyDescent="0.35">
      <c r="B6" s="653"/>
      <c r="C6" s="283"/>
      <c r="D6" s="653"/>
      <c r="F6" s="1345"/>
      <c r="G6" s="283"/>
      <c r="H6" s="283"/>
    </row>
    <row r="7" spans="2:13" s="1339" customFormat="1" x14ac:dyDescent="0.35">
      <c r="B7" s="653" t="s">
        <v>550</v>
      </c>
      <c r="C7" s="283"/>
      <c r="D7" s="653"/>
      <c r="F7" s="1345"/>
      <c r="G7" s="283"/>
      <c r="H7" s="283"/>
    </row>
    <row r="8" spans="2:13" s="1339" customFormat="1" x14ac:dyDescent="0.35">
      <c r="B8" s="1340"/>
      <c r="C8" s="283"/>
      <c r="D8" s="1341" t="s">
        <v>687</v>
      </c>
      <c r="F8" s="1347"/>
      <c r="G8" s="283"/>
      <c r="H8" s="283"/>
    </row>
    <row r="9" spans="2:13" s="1339" customFormat="1" x14ac:dyDescent="0.35">
      <c r="B9" s="653" t="s">
        <v>613</v>
      </c>
      <c r="C9" s="283"/>
      <c r="D9" s="653"/>
      <c r="F9" s="1348"/>
      <c r="G9" s="283"/>
      <c r="H9" s="283"/>
    </row>
    <row r="10" spans="2:13" s="1339" customFormat="1" x14ac:dyDescent="0.35">
      <c r="B10" s="653" t="s">
        <v>614</v>
      </c>
      <c r="C10" s="283"/>
      <c r="D10" s="653"/>
      <c r="F10" s="1348"/>
      <c r="G10" s="283"/>
      <c r="H10" s="283"/>
    </row>
    <row r="11" spans="2:13" s="1339" customFormat="1" x14ac:dyDescent="0.35">
      <c r="B11" s="653" t="s">
        <v>615</v>
      </c>
      <c r="C11" s="283"/>
      <c r="D11" s="653"/>
      <c r="F11" s="1348"/>
      <c r="G11" s="283"/>
      <c r="H11" s="283"/>
    </row>
    <row r="12" spans="2:13" s="1339" customFormat="1" x14ac:dyDescent="0.35">
      <c r="B12" s="283"/>
      <c r="C12" s="283"/>
      <c r="D12" s="653"/>
      <c r="E12" s="653"/>
      <c r="F12" s="1348"/>
      <c r="G12" s="283"/>
      <c r="H12" s="283"/>
    </row>
    <row r="13" spans="2:13" s="1339" customFormat="1" x14ac:dyDescent="0.35">
      <c r="B13" s="283"/>
      <c r="C13" s="283"/>
      <c r="F13" s="1347"/>
    </row>
    <row r="14" spans="2:13" s="1339" customFormat="1" x14ac:dyDescent="0.35">
      <c r="B14" s="283"/>
      <c r="C14" s="283"/>
      <c r="D14" s="283"/>
      <c r="E14" s="283"/>
      <c r="F14" s="1349"/>
      <c r="G14" s="283"/>
      <c r="H14" s="283"/>
    </row>
    <row r="15" spans="2:13" s="1339" customFormat="1" x14ac:dyDescent="0.35">
      <c r="B15" s="656" t="s">
        <v>566</v>
      </c>
      <c r="C15" s="283"/>
      <c r="E15" s="194"/>
      <c r="F15" s="1349"/>
      <c r="G15" s="283"/>
      <c r="H15" s="283"/>
    </row>
    <row r="16" spans="2:13" s="1339" customFormat="1" x14ac:dyDescent="0.35">
      <c r="C16" s="283"/>
      <c r="D16" s="283"/>
      <c r="E16" s="283"/>
      <c r="F16" s="1350"/>
      <c r="G16" s="201"/>
      <c r="H16" s="201"/>
      <c r="I16" s="572"/>
      <c r="J16" s="572"/>
      <c r="K16" s="572"/>
      <c r="L16" s="572"/>
      <c r="M16" s="572"/>
    </row>
    <row r="17" spans="2:14" s="1339" customFormat="1" ht="28" x14ac:dyDescent="0.35">
      <c r="B17" s="1354" t="s">
        <v>716</v>
      </c>
      <c r="C17" s="1355"/>
      <c r="D17" s="856" t="s">
        <v>551</v>
      </c>
      <c r="E17" s="857" t="s">
        <v>567</v>
      </c>
      <c r="F17" s="858" t="s">
        <v>717</v>
      </c>
      <c r="G17" s="857" t="s">
        <v>689</v>
      </c>
      <c r="H17" s="859" t="s">
        <v>97</v>
      </c>
      <c r="J17" s="572"/>
      <c r="K17" s="572"/>
      <c r="L17" s="572"/>
      <c r="M17" s="572"/>
      <c r="N17" s="576"/>
    </row>
    <row r="18" spans="2:14" s="1339" customFormat="1" x14ac:dyDescent="0.35">
      <c r="B18" s="1356" t="s">
        <v>690</v>
      </c>
      <c r="C18" s="1357"/>
      <c r="D18" s="853" t="s">
        <v>553</v>
      </c>
      <c r="E18" s="853" t="s">
        <v>568</v>
      </c>
      <c r="F18" s="854" t="s">
        <v>120</v>
      </c>
      <c r="G18" s="855" t="s">
        <v>691</v>
      </c>
      <c r="H18" s="855" t="s">
        <v>552</v>
      </c>
      <c r="J18" s="572"/>
      <c r="K18" s="572"/>
      <c r="L18" s="572"/>
      <c r="M18" s="572"/>
    </row>
    <row r="19" spans="2:14" s="1339" customFormat="1" x14ac:dyDescent="0.35">
      <c r="B19" s="1364" t="s">
        <v>759</v>
      </c>
      <c r="C19" s="1364" t="s">
        <v>755</v>
      </c>
      <c r="D19" s="808" t="s">
        <v>554</v>
      </c>
      <c r="E19" s="808" t="s">
        <v>569</v>
      </c>
      <c r="F19" s="809" t="s">
        <v>367</v>
      </c>
      <c r="G19" s="810" t="s">
        <v>769</v>
      </c>
      <c r="H19" s="811"/>
      <c r="J19" s="572"/>
      <c r="K19" s="572"/>
      <c r="L19" s="572"/>
      <c r="M19" s="572"/>
    </row>
    <row r="20" spans="2:14" s="1339" customFormat="1" x14ac:dyDescent="0.35">
      <c r="B20" s="1367"/>
      <c r="C20" s="1365"/>
      <c r="D20" s="812" t="s">
        <v>194</v>
      </c>
      <c r="E20" s="812" t="s">
        <v>572</v>
      </c>
      <c r="F20" s="813" t="s">
        <v>367</v>
      </c>
      <c r="G20" s="814" t="s">
        <v>767</v>
      </c>
      <c r="H20" s="815"/>
      <c r="J20" s="572"/>
      <c r="K20" s="572"/>
      <c r="L20" s="572"/>
      <c r="M20" s="572"/>
    </row>
    <row r="21" spans="2:14" s="1339" customFormat="1" x14ac:dyDescent="0.35">
      <c r="B21" s="1367"/>
      <c r="C21" s="1364" t="s">
        <v>756</v>
      </c>
      <c r="D21" s="808" t="s">
        <v>112</v>
      </c>
      <c r="E21" s="808" t="s">
        <v>572</v>
      </c>
      <c r="F21" s="809" t="s">
        <v>367</v>
      </c>
      <c r="G21" s="810" t="s">
        <v>692</v>
      </c>
      <c r="H21" s="811" t="s">
        <v>718</v>
      </c>
      <c r="J21" s="572"/>
      <c r="K21" s="572"/>
      <c r="L21" s="572"/>
      <c r="M21" s="572"/>
    </row>
    <row r="22" spans="2:14" s="1339" customFormat="1" x14ac:dyDescent="0.35">
      <c r="B22" s="1367"/>
      <c r="C22" s="1366"/>
      <c r="D22" s="816" t="s">
        <v>185</v>
      </c>
      <c r="E22" s="816" t="s">
        <v>693</v>
      </c>
      <c r="F22" s="817" t="s">
        <v>367</v>
      </c>
      <c r="G22" s="818" t="s">
        <v>768</v>
      </c>
      <c r="H22" s="819"/>
      <c r="J22" s="572"/>
      <c r="K22" s="572"/>
      <c r="L22" s="572"/>
      <c r="M22" s="572"/>
    </row>
    <row r="23" spans="2:14" s="1339" customFormat="1" x14ac:dyDescent="0.35">
      <c r="B23" s="1367"/>
      <c r="C23" s="1365"/>
      <c r="D23" s="812" t="s">
        <v>588</v>
      </c>
      <c r="E23" s="812" t="s">
        <v>693</v>
      </c>
      <c r="F23" s="813" t="s">
        <v>367</v>
      </c>
      <c r="G23" s="814" t="s">
        <v>589</v>
      </c>
      <c r="H23" s="815"/>
      <c r="J23" s="572"/>
      <c r="K23" s="572"/>
      <c r="L23" s="572"/>
      <c r="M23" s="572"/>
    </row>
    <row r="24" spans="2:14" s="1339" customFormat="1" x14ac:dyDescent="0.35">
      <c r="B24" s="1367"/>
      <c r="C24" s="1364" t="s">
        <v>757</v>
      </c>
      <c r="D24" s="808" t="s">
        <v>179</v>
      </c>
      <c r="E24" s="808" t="s">
        <v>571</v>
      </c>
      <c r="F24" s="809" t="s">
        <v>367</v>
      </c>
      <c r="G24" s="810" t="s">
        <v>308</v>
      </c>
      <c r="H24" s="811"/>
      <c r="J24" s="572"/>
      <c r="K24" s="572"/>
      <c r="L24" s="572"/>
      <c r="M24" s="572"/>
    </row>
    <row r="25" spans="2:14" s="1339" customFormat="1" x14ac:dyDescent="0.35">
      <c r="B25" s="1367"/>
      <c r="C25" s="1365"/>
      <c r="D25" s="812" t="s">
        <v>169</v>
      </c>
      <c r="E25" s="812" t="s">
        <v>571</v>
      </c>
      <c r="F25" s="813" t="s">
        <v>367</v>
      </c>
      <c r="G25" s="814" t="s">
        <v>309</v>
      </c>
      <c r="H25" s="815"/>
      <c r="J25" s="572"/>
      <c r="K25" s="572"/>
      <c r="L25" s="572"/>
      <c r="M25" s="572"/>
    </row>
    <row r="26" spans="2:14" s="1339" customFormat="1" x14ac:dyDescent="0.35">
      <c r="B26" s="1367"/>
      <c r="C26" s="1364" t="s">
        <v>714</v>
      </c>
      <c r="D26" s="823" t="s">
        <v>246</v>
      </c>
      <c r="E26" s="824" t="s">
        <v>571</v>
      </c>
      <c r="F26" s="825" t="s">
        <v>367</v>
      </c>
      <c r="G26" s="826" t="s">
        <v>310</v>
      </c>
      <c r="H26" s="827"/>
      <c r="J26" s="572"/>
      <c r="L26" s="572"/>
      <c r="M26" s="572"/>
    </row>
    <row r="27" spans="2:14" s="1339" customFormat="1" x14ac:dyDescent="0.35">
      <c r="B27" s="1367"/>
      <c r="C27" s="1366"/>
      <c r="D27" s="820" t="s">
        <v>423</v>
      </c>
      <c r="E27" s="808" t="s">
        <v>573</v>
      </c>
      <c r="F27" s="809" t="s">
        <v>367</v>
      </c>
      <c r="G27" s="810" t="s">
        <v>424</v>
      </c>
      <c r="H27" s="811"/>
      <c r="J27" s="572"/>
      <c r="K27" s="572"/>
      <c r="L27" s="572"/>
      <c r="M27" s="572"/>
    </row>
    <row r="28" spans="2:14" s="1339" customFormat="1" x14ac:dyDescent="0.35">
      <c r="B28" s="1367"/>
      <c r="C28" s="1366"/>
      <c r="D28" s="821" t="s">
        <v>575</v>
      </c>
      <c r="E28" s="816" t="s">
        <v>570</v>
      </c>
      <c r="F28" s="817" t="s">
        <v>120</v>
      </c>
      <c r="G28" s="818" t="s">
        <v>694</v>
      </c>
      <c r="H28" s="819" t="s">
        <v>695</v>
      </c>
      <c r="J28" s="572"/>
      <c r="K28" s="572"/>
      <c r="L28" s="572"/>
      <c r="M28" s="572"/>
    </row>
    <row r="29" spans="2:14" s="1339" customFormat="1" x14ac:dyDescent="0.35">
      <c r="B29" s="1367"/>
      <c r="C29" s="1366"/>
      <c r="D29" s="821" t="s">
        <v>576</v>
      </c>
      <c r="E29" s="816" t="s">
        <v>573</v>
      </c>
      <c r="F29" s="817" t="s">
        <v>367</v>
      </c>
      <c r="G29" s="818" t="s">
        <v>425</v>
      </c>
      <c r="H29" s="819"/>
      <c r="J29" s="572"/>
      <c r="K29" s="572"/>
      <c r="L29" s="572"/>
      <c r="M29" s="572"/>
    </row>
    <row r="30" spans="2:14" s="1339" customFormat="1" x14ac:dyDescent="0.35">
      <c r="B30" s="1368"/>
      <c r="C30" s="1365"/>
      <c r="D30" s="822" t="s">
        <v>758</v>
      </c>
      <c r="E30" s="812" t="s">
        <v>573</v>
      </c>
      <c r="F30" s="813" t="s">
        <v>367</v>
      </c>
      <c r="G30" s="814" t="s">
        <v>696</v>
      </c>
      <c r="H30" s="815"/>
      <c r="J30" s="572"/>
      <c r="K30" s="572"/>
      <c r="L30" s="572"/>
      <c r="M30" s="572"/>
    </row>
    <row r="31" spans="2:14" s="1339" customFormat="1" x14ac:dyDescent="0.35">
      <c r="B31" s="1358" t="s">
        <v>715</v>
      </c>
      <c r="C31" s="1369" t="s">
        <v>697</v>
      </c>
      <c r="D31" s="828" t="s">
        <v>618</v>
      </c>
      <c r="E31" s="828" t="s">
        <v>570</v>
      </c>
      <c r="F31" s="829" t="s">
        <v>120</v>
      </c>
      <c r="G31" s="830" t="s">
        <v>730</v>
      </c>
      <c r="H31" s="831"/>
      <c r="J31" s="572"/>
      <c r="K31" s="572"/>
      <c r="L31" s="572"/>
      <c r="M31" s="572"/>
    </row>
    <row r="32" spans="2:14" s="1339" customFormat="1" x14ac:dyDescent="0.35">
      <c r="B32" s="1359"/>
      <c r="C32" s="1370"/>
      <c r="D32" s="832" t="s">
        <v>728</v>
      </c>
      <c r="E32" s="832" t="s">
        <v>570</v>
      </c>
      <c r="F32" s="833" t="s">
        <v>120</v>
      </c>
      <c r="G32" s="834" t="s">
        <v>731</v>
      </c>
      <c r="H32" s="835"/>
      <c r="J32" s="572"/>
      <c r="K32" s="572"/>
      <c r="L32" s="572"/>
      <c r="M32" s="572"/>
    </row>
    <row r="33" spans="2:13" s="1339" customFormat="1" x14ac:dyDescent="0.35">
      <c r="B33" s="1359"/>
      <c r="C33" s="1371"/>
      <c r="D33" s="836" t="s">
        <v>729</v>
      </c>
      <c r="E33" s="836" t="s">
        <v>570</v>
      </c>
      <c r="F33" s="837" t="s">
        <v>120</v>
      </c>
      <c r="G33" s="838" t="s">
        <v>764</v>
      </c>
      <c r="H33" s="839"/>
      <c r="J33" s="572"/>
      <c r="K33" s="576"/>
      <c r="L33" s="572"/>
      <c r="M33" s="572"/>
    </row>
    <row r="34" spans="2:13" s="1339" customFormat="1" x14ac:dyDescent="0.35">
      <c r="B34" s="1359"/>
      <c r="C34" s="1372" t="s">
        <v>762</v>
      </c>
      <c r="D34" s="840" t="s">
        <v>723</v>
      </c>
      <c r="E34" s="840" t="s">
        <v>570</v>
      </c>
      <c r="F34" s="841" t="s">
        <v>120</v>
      </c>
      <c r="G34" s="842" t="s">
        <v>724</v>
      </c>
      <c r="H34" s="843"/>
      <c r="J34" s="572"/>
      <c r="K34" s="572"/>
      <c r="L34" s="572"/>
      <c r="M34" s="572"/>
    </row>
    <row r="35" spans="2:13" s="1339" customFormat="1" x14ac:dyDescent="0.35">
      <c r="B35" s="1359"/>
      <c r="C35" s="1366"/>
      <c r="D35" s="844" t="s">
        <v>594</v>
      </c>
      <c r="E35" s="844" t="s">
        <v>570</v>
      </c>
      <c r="F35" s="845" t="s">
        <v>120</v>
      </c>
      <c r="G35" s="846" t="s">
        <v>763</v>
      </c>
      <c r="H35" s="847"/>
      <c r="J35" s="572"/>
      <c r="K35" s="572"/>
      <c r="L35" s="572"/>
      <c r="M35" s="572"/>
    </row>
    <row r="36" spans="2:13" s="1339" customFormat="1" x14ac:dyDescent="0.35">
      <c r="B36" s="1359"/>
      <c r="C36" s="1366"/>
      <c r="D36" s="844" t="s">
        <v>761</v>
      </c>
      <c r="E36" s="844" t="s">
        <v>570</v>
      </c>
      <c r="F36" s="845" t="s">
        <v>120</v>
      </c>
      <c r="G36" s="846" t="s">
        <v>721</v>
      </c>
      <c r="H36" s="847"/>
      <c r="J36" s="572"/>
      <c r="K36" s="572"/>
      <c r="L36" s="572"/>
      <c r="M36" s="572"/>
    </row>
    <row r="37" spans="2:13" s="1339" customFormat="1" x14ac:dyDescent="0.35">
      <c r="B37" s="1359"/>
      <c r="C37" s="1365"/>
      <c r="D37" s="848" t="s">
        <v>189</v>
      </c>
      <c r="E37" s="848" t="s">
        <v>570</v>
      </c>
      <c r="F37" s="849" t="s">
        <v>120</v>
      </c>
      <c r="G37" s="850" t="s">
        <v>722</v>
      </c>
      <c r="H37" s="851"/>
      <c r="J37" s="572"/>
      <c r="K37" s="572"/>
      <c r="L37" s="572"/>
      <c r="M37" s="572"/>
    </row>
    <row r="38" spans="2:13" s="1339" customFormat="1" x14ac:dyDescent="0.35">
      <c r="B38" s="1359"/>
      <c r="C38" s="1373" t="s">
        <v>698</v>
      </c>
      <c r="D38" s="828" t="s">
        <v>712</v>
      </c>
      <c r="E38" s="828" t="s">
        <v>570</v>
      </c>
      <c r="F38" s="829" t="s">
        <v>120</v>
      </c>
      <c r="G38" s="830" t="s">
        <v>719</v>
      </c>
      <c r="H38" s="831"/>
      <c r="J38" s="572"/>
      <c r="K38" s="572"/>
      <c r="L38" s="572"/>
      <c r="M38" s="572"/>
    </row>
    <row r="39" spans="2:13" s="1339" customFormat="1" x14ac:dyDescent="0.35">
      <c r="B39" s="1360"/>
      <c r="C39" s="1374"/>
      <c r="D39" s="836" t="s">
        <v>713</v>
      </c>
      <c r="E39" s="836" t="s">
        <v>570</v>
      </c>
      <c r="F39" s="837" t="s">
        <v>120</v>
      </c>
      <c r="G39" s="834" t="s">
        <v>720</v>
      </c>
      <c r="H39" s="839"/>
      <c r="J39" s="572"/>
      <c r="K39" s="572"/>
      <c r="L39" s="572"/>
      <c r="M39" s="572"/>
    </row>
    <row r="40" spans="2:13" s="1339" customFormat="1" x14ac:dyDescent="0.35">
      <c r="B40" s="1361" t="s">
        <v>699</v>
      </c>
      <c r="C40" s="1361" t="s">
        <v>766</v>
      </c>
      <c r="D40" s="792" t="s">
        <v>808</v>
      </c>
      <c r="E40" s="792" t="s">
        <v>574</v>
      </c>
      <c r="F40" s="793" t="s">
        <v>120</v>
      </c>
      <c r="G40" s="794" t="s">
        <v>725</v>
      </c>
      <c r="H40" s="852"/>
      <c r="J40" s="572"/>
      <c r="K40" s="572"/>
      <c r="L40" s="572"/>
      <c r="M40" s="572"/>
    </row>
    <row r="41" spans="2:13" s="1339" customFormat="1" x14ac:dyDescent="0.35">
      <c r="B41" s="1366"/>
      <c r="C41" s="1362"/>
      <c r="D41" s="795" t="s">
        <v>809</v>
      </c>
      <c r="E41" s="795" t="s">
        <v>574</v>
      </c>
      <c r="F41" s="796" t="s">
        <v>120</v>
      </c>
      <c r="G41" s="797" t="s">
        <v>727</v>
      </c>
      <c r="H41" s="798"/>
      <c r="J41" s="572"/>
      <c r="K41" s="572"/>
      <c r="L41" s="572"/>
      <c r="M41" s="572"/>
    </row>
    <row r="42" spans="2:13" s="1339" customFormat="1" x14ac:dyDescent="0.35">
      <c r="B42" s="1366"/>
      <c r="C42" s="1362"/>
      <c r="D42" s="795" t="s">
        <v>760</v>
      </c>
      <c r="E42" s="795" t="s">
        <v>574</v>
      </c>
      <c r="F42" s="796" t="s">
        <v>120</v>
      </c>
      <c r="G42" s="797" t="s">
        <v>726</v>
      </c>
      <c r="H42" s="798"/>
      <c r="J42" s="572"/>
      <c r="K42" s="572"/>
      <c r="L42" s="572"/>
      <c r="M42" s="572"/>
    </row>
    <row r="43" spans="2:13" s="1339" customFormat="1" x14ac:dyDescent="0.35">
      <c r="B43" s="1366"/>
      <c r="C43" s="1363"/>
      <c r="D43" s="799" t="s">
        <v>426</v>
      </c>
      <c r="E43" s="799" t="s">
        <v>574</v>
      </c>
      <c r="F43" s="800" t="s">
        <v>120</v>
      </c>
      <c r="G43" s="801" t="s">
        <v>700</v>
      </c>
      <c r="H43" s="802"/>
    </row>
    <row r="44" spans="2:13" s="1339" customFormat="1" x14ac:dyDescent="0.35">
      <c r="B44" s="1365"/>
      <c r="C44" s="807" t="s">
        <v>765</v>
      </c>
      <c r="D44" s="803" t="s">
        <v>810</v>
      </c>
      <c r="E44" s="803" t="s">
        <v>574</v>
      </c>
      <c r="F44" s="804" t="s">
        <v>120</v>
      </c>
      <c r="G44" s="805" t="s">
        <v>733</v>
      </c>
      <c r="H44" s="806" t="s">
        <v>734</v>
      </c>
    </row>
    <row r="45" spans="2:13" s="1339" customFormat="1" x14ac:dyDescent="0.35">
      <c r="C45" s="283"/>
      <c r="F45" s="1347"/>
    </row>
    <row r="46" spans="2:13" s="1339" customFormat="1" x14ac:dyDescent="0.35">
      <c r="C46" s="283"/>
      <c r="D46" s="283"/>
      <c r="E46" s="283"/>
      <c r="F46" s="1349"/>
      <c r="G46" s="283"/>
      <c r="H46" s="283"/>
    </row>
    <row r="47" spans="2:13" s="1339" customFormat="1" x14ac:dyDescent="0.35">
      <c r="B47" s="786" t="s">
        <v>560</v>
      </c>
      <c r="C47" s="283"/>
      <c r="F47" s="1347"/>
    </row>
    <row r="48" spans="2:13" s="1339" customFormat="1" x14ac:dyDescent="0.35">
      <c r="B48" s="283"/>
      <c r="C48" s="283"/>
      <c r="D48" s="283"/>
      <c r="F48" s="1349"/>
      <c r="G48" s="283"/>
      <c r="H48" s="283"/>
    </row>
    <row r="49" spans="2:8" s="1339" customFormat="1" x14ac:dyDescent="0.35">
      <c r="B49" s="1342" t="s">
        <v>555</v>
      </c>
      <c r="C49" s="1342" t="s">
        <v>556</v>
      </c>
      <c r="D49" s="1343" t="s">
        <v>559</v>
      </c>
      <c r="F49" s="1344" t="s">
        <v>563</v>
      </c>
      <c r="G49" s="1343" t="s">
        <v>561</v>
      </c>
    </row>
    <row r="50" spans="2:8" s="1339" customFormat="1" x14ac:dyDescent="0.35">
      <c r="B50" s="1345" t="s">
        <v>557</v>
      </c>
      <c r="C50" s="1346">
        <v>45017</v>
      </c>
      <c r="D50" s="653" t="s">
        <v>680</v>
      </c>
      <c r="F50" s="1345" t="s">
        <v>564</v>
      </c>
      <c r="G50" s="653" t="s">
        <v>562</v>
      </c>
    </row>
    <row r="51" spans="2:8" s="1339" customFormat="1" x14ac:dyDescent="0.35">
      <c r="B51" s="1345" t="s">
        <v>558</v>
      </c>
      <c r="C51" s="1346">
        <v>45384</v>
      </c>
      <c r="D51" s="653" t="s">
        <v>844</v>
      </c>
      <c r="F51" s="1345" t="s">
        <v>565</v>
      </c>
      <c r="G51" s="653" t="s">
        <v>876</v>
      </c>
    </row>
    <row r="52" spans="2:8" s="1339" customFormat="1" x14ac:dyDescent="0.35">
      <c r="B52" s="1345" t="s">
        <v>875</v>
      </c>
      <c r="C52" s="1346">
        <v>45408</v>
      </c>
      <c r="D52" s="653" t="s">
        <v>874</v>
      </c>
      <c r="F52" s="1345" t="s">
        <v>565</v>
      </c>
      <c r="G52" s="283" t="s">
        <v>877</v>
      </c>
      <c r="H52" s="283"/>
    </row>
    <row r="53" spans="2:8" x14ac:dyDescent="0.35">
      <c r="B53" s="1345" t="s">
        <v>891</v>
      </c>
      <c r="C53" s="1346">
        <v>45817</v>
      </c>
      <c r="D53" s="653" t="s">
        <v>844</v>
      </c>
      <c r="E53" s="283"/>
      <c r="F53" s="1349" t="s">
        <v>565</v>
      </c>
      <c r="G53" s="283" t="s">
        <v>894</v>
      </c>
      <c r="H53" s="283"/>
    </row>
  </sheetData>
  <mergeCells count="13">
    <mergeCell ref="B17:C17"/>
    <mergeCell ref="B18:C18"/>
    <mergeCell ref="B31:B39"/>
    <mergeCell ref="C40:C43"/>
    <mergeCell ref="C19:C20"/>
    <mergeCell ref="C21:C23"/>
    <mergeCell ref="C24:C25"/>
    <mergeCell ref="C26:C30"/>
    <mergeCell ref="B19:B30"/>
    <mergeCell ref="C31:C33"/>
    <mergeCell ref="C34:C37"/>
    <mergeCell ref="C38:C39"/>
    <mergeCell ref="B40:B44"/>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3">
    <tabColor rgb="FFFFFF00"/>
  </sheetPr>
  <dimension ref="A1:Q90"/>
  <sheetViews>
    <sheetView workbookViewId="0">
      <selection activeCell="C33" sqref="C33"/>
    </sheetView>
  </sheetViews>
  <sheetFormatPr defaultColWidth="9.1796875" defaultRowHeight="14" x14ac:dyDescent="0.3"/>
  <cols>
    <col min="1" max="1" width="52.54296875" style="283" customWidth="1"/>
    <col min="2" max="2" width="11.453125" style="283" bestFit="1" customWidth="1"/>
    <col min="3" max="3" width="17.1796875" style="283" customWidth="1"/>
    <col min="4" max="4" width="18.7265625" style="283" customWidth="1"/>
    <col min="5" max="16384" width="9.1796875" style="283"/>
  </cols>
  <sheetData>
    <row r="1" spans="1:17" ht="22.5" x14ac:dyDescent="0.45">
      <c r="A1" s="433"/>
    </row>
    <row r="2" spans="1:17" ht="17.5" x14ac:dyDescent="0.35">
      <c r="A2" s="284" t="s">
        <v>334</v>
      </c>
    </row>
    <row r="3" spans="1:17" s="388" customFormat="1" ht="12.5" x14ac:dyDescent="0.25"/>
    <row r="4" spans="1:17" s="388" customFormat="1" ht="13" x14ac:dyDescent="0.3">
      <c r="A4" s="311" t="s">
        <v>436</v>
      </c>
      <c r="B4" s="311"/>
      <c r="C4" s="311"/>
      <c r="D4" s="311"/>
      <c r="E4" s="311"/>
      <c r="F4" s="311"/>
    </row>
    <row r="5" spans="1:17" s="388" customFormat="1" ht="12.5" x14ac:dyDescent="0.25"/>
    <row r="6" spans="1:17" s="388" customFormat="1" ht="13" x14ac:dyDescent="0.3">
      <c r="D6" s="73" t="s">
        <v>335</v>
      </c>
      <c r="P6" s="432"/>
    </row>
    <row r="7" spans="1:17" s="388" customFormat="1" ht="13" x14ac:dyDescent="0.3">
      <c r="A7" s="315" t="s">
        <v>336</v>
      </c>
      <c r="B7" s="1308">
        <v>0</v>
      </c>
      <c r="D7" s="312"/>
      <c r="E7" s="48"/>
      <c r="F7" s="48"/>
      <c r="H7" s="388" t="s">
        <v>383</v>
      </c>
      <c r="P7" s="432"/>
    </row>
    <row r="8" spans="1:17" s="388" customFormat="1" ht="13" x14ac:dyDescent="0.3">
      <c r="A8" s="315" t="s">
        <v>337</v>
      </c>
      <c r="B8" s="1308">
        <v>0</v>
      </c>
      <c r="D8" s="312"/>
      <c r="E8" s="48"/>
      <c r="F8" s="48"/>
      <c r="H8" s="388" t="s">
        <v>382</v>
      </c>
      <c r="P8" s="432"/>
    </row>
    <row r="9" spans="1:17" s="388" customFormat="1" ht="13" x14ac:dyDescent="0.3">
      <c r="A9" s="432" t="s">
        <v>338</v>
      </c>
      <c r="B9" s="41">
        <f>360*24</f>
        <v>8640</v>
      </c>
      <c r="C9" s="388" t="s">
        <v>339</v>
      </c>
      <c r="D9" s="304"/>
      <c r="E9" s="48"/>
      <c r="P9" s="432"/>
    </row>
    <row r="10" spans="1:17" s="388" customFormat="1" ht="12.5" x14ac:dyDescent="0.25">
      <c r="A10" s="432" t="s">
        <v>340</v>
      </c>
      <c r="B10" s="305">
        <f>(B7*$B$9)</f>
        <v>0</v>
      </c>
      <c r="C10" s="388" t="s">
        <v>339</v>
      </c>
      <c r="P10" s="432"/>
    </row>
    <row r="11" spans="1:17" s="388" customFormat="1" ht="12.5" x14ac:dyDescent="0.25">
      <c r="A11" s="432" t="s">
        <v>341</v>
      </c>
      <c r="B11" s="305">
        <f>B9*B8</f>
        <v>0</v>
      </c>
      <c r="C11" s="388" t="s">
        <v>339</v>
      </c>
      <c r="P11" s="432"/>
    </row>
    <row r="12" spans="1:17" s="388" customFormat="1" ht="12.5" x14ac:dyDescent="0.25">
      <c r="A12" s="432"/>
      <c r="B12" s="305"/>
      <c r="P12" s="432"/>
      <c r="Q12" s="44"/>
    </row>
    <row r="13" spans="1:17" s="388" customFormat="1" ht="12.5" x14ac:dyDescent="0.25">
      <c r="A13" s="432"/>
      <c r="B13" s="305"/>
      <c r="P13" s="432"/>
      <c r="Q13" s="44"/>
    </row>
    <row r="14" spans="1:17" s="388" customFormat="1" ht="12.5" x14ac:dyDescent="0.25">
      <c r="B14" s="316" t="s">
        <v>400</v>
      </c>
    </row>
    <row r="15" spans="1:17" s="388" customFormat="1" ht="12.5" x14ac:dyDescent="0.25">
      <c r="A15" s="432" t="s">
        <v>401</v>
      </c>
      <c r="B15" s="483">
        <v>0</v>
      </c>
      <c r="C15" s="388" t="s">
        <v>398</v>
      </c>
    </row>
    <row r="16" spans="1:17" s="388" customFormat="1" ht="12.5" x14ac:dyDescent="0.25">
      <c r="A16" s="432" t="s">
        <v>399</v>
      </c>
      <c r="B16" s="434">
        <f>IFERROR(B11/B15,0)</f>
        <v>0</v>
      </c>
    </row>
    <row r="17" spans="1:12" s="388" customFormat="1" ht="12.5" x14ac:dyDescent="0.25">
      <c r="B17" s="41"/>
    </row>
    <row r="18" spans="1:12" s="388" customFormat="1" ht="12.5" x14ac:dyDescent="0.25">
      <c r="A18" s="430"/>
      <c r="D18" s="388" t="s">
        <v>370</v>
      </c>
    </row>
    <row r="19" spans="1:12" s="388" customFormat="1" ht="13" x14ac:dyDescent="0.3">
      <c r="A19" s="432" t="s">
        <v>450</v>
      </c>
      <c r="B19" s="484"/>
      <c r="D19" s="486"/>
      <c r="E19" s="48"/>
    </row>
    <row r="20" spans="1:12" s="388" customFormat="1" ht="13" x14ac:dyDescent="0.3">
      <c r="A20" s="432" t="s">
        <v>402</v>
      </c>
      <c r="B20" s="45">
        <f>B19*360</f>
        <v>0</v>
      </c>
      <c r="D20" s="304"/>
      <c r="E20" s="48"/>
    </row>
    <row r="21" spans="1:12" s="388" customFormat="1" ht="13" x14ac:dyDescent="0.3">
      <c r="A21" s="432" t="str">
        <f>CONCATENATE("Snittförseningstid per anlöp/avgång, när det blåser ",B15," h:")</f>
        <v>Snittförseningstid per anlöp/avgång, när det blåser 0 h:</v>
      </c>
      <c r="B21" s="485"/>
      <c r="C21" s="388" t="s">
        <v>397</v>
      </c>
      <c r="D21" s="486"/>
      <c r="E21" s="48"/>
    </row>
    <row r="22" spans="1:12" s="388" customFormat="1" ht="12.5" x14ac:dyDescent="0.25">
      <c r="A22" s="432"/>
      <c r="B22" s="45"/>
      <c r="D22" s="48"/>
    </row>
    <row r="23" spans="1:12" s="388" customFormat="1" ht="12.5" x14ac:dyDescent="0.25"/>
    <row r="24" spans="1:12" s="388" customFormat="1" ht="12.5" x14ac:dyDescent="0.25">
      <c r="B24" s="384" t="s">
        <v>342</v>
      </c>
      <c r="C24" s="48"/>
    </row>
    <row r="25" spans="1:12" s="388" customFormat="1" ht="12.5" x14ac:dyDescent="0.25"/>
    <row r="26" spans="1:12" s="388" customFormat="1" ht="13" x14ac:dyDescent="0.25">
      <c r="A26" s="432" t="s">
        <v>396</v>
      </c>
      <c r="B26" s="435">
        <f>B16/2</f>
        <v>0</v>
      </c>
      <c r="C26" s="436" t="s">
        <v>422</v>
      </c>
    </row>
    <row r="27" spans="1:12" s="388" customFormat="1" ht="12.5" x14ac:dyDescent="0.25"/>
    <row r="28" spans="1:12" s="388" customFormat="1" ht="12.5" x14ac:dyDescent="0.25"/>
    <row r="29" spans="1:12" s="388" customFormat="1" ht="12.5" x14ac:dyDescent="0.25">
      <c r="G29" s="432"/>
    </row>
    <row r="30" spans="1:12" s="388" customFormat="1" ht="12.5" x14ac:dyDescent="0.25">
      <c r="F30" s="554"/>
      <c r="G30" s="554"/>
      <c r="H30" s="1313"/>
      <c r="I30" s="554"/>
      <c r="J30" s="554"/>
      <c r="K30" s="554"/>
      <c r="L30" s="554"/>
    </row>
    <row r="31" spans="1:12" s="388" customFormat="1" ht="12.5" x14ac:dyDescent="0.25">
      <c r="H31" s="438"/>
    </row>
    <row r="32" spans="1:12" s="388" customFormat="1" ht="12.5" x14ac:dyDescent="0.25"/>
    <row r="33" spans="1:5" s="388" customFormat="1" ht="12.5" x14ac:dyDescent="0.25"/>
    <row r="34" spans="1:5" s="388" customFormat="1" ht="12.5" x14ac:dyDescent="0.25"/>
    <row r="35" spans="1:5" s="388" customFormat="1" ht="13" x14ac:dyDescent="0.3">
      <c r="D35" s="101"/>
    </row>
    <row r="36" spans="1:5" s="388" customFormat="1" ht="13" x14ac:dyDescent="0.3">
      <c r="A36" s="432"/>
      <c r="D36" s="141"/>
      <c r="E36" s="73"/>
    </row>
    <row r="37" spans="1:5" s="388" customFormat="1" ht="12.5" x14ac:dyDescent="0.25">
      <c r="A37" s="432"/>
    </row>
    <row r="38" spans="1:5" s="388" customFormat="1" ht="12.5" x14ac:dyDescent="0.25">
      <c r="A38" s="432"/>
    </row>
    <row r="39" spans="1:5" s="388" customFormat="1" ht="12.5" x14ac:dyDescent="0.25"/>
    <row r="40" spans="1:5" s="388" customFormat="1" ht="12.5" x14ac:dyDescent="0.25"/>
    <row r="41" spans="1:5" s="388" customFormat="1" ht="12.5" x14ac:dyDescent="0.25"/>
    <row r="42" spans="1:5" s="388" customFormat="1" ht="12.5" x14ac:dyDescent="0.25"/>
    <row r="43" spans="1:5" s="388" customFormat="1" ht="12.5" x14ac:dyDescent="0.25"/>
    <row r="44" spans="1:5" s="388" customFormat="1" ht="12.5" x14ac:dyDescent="0.25"/>
    <row r="45" spans="1:5" s="388" customFormat="1" ht="12.5" x14ac:dyDescent="0.25"/>
    <row r="46" spans="1:5" s="388" customFormat="1" ht="12.5" x14ac:dyDescent="0.25"/>
    <row r="47" spans="1:5" s="388" customFormat="1" ht="12.5" x14ac:dyDescent="0.25"/>
    <row r="48" spans="1:5" s="388" customFormat="1" ht="12.5" x14ac:dyDescent="0.25"/>
    <row r="49" s="388" customFormat="1" ht="12.5" x14ac:dyDescent="0.25"/>
    <row r="50" s="388" customFormat="1" ht="12.5" x14ac:dyDescent="0.25"/>
    <row r="51" s="388" customFormat="1" ht="12.5" x14ac:dyDescent="0.25"/>
    <row r="52" s="388" customFormat="1" ht="12.5" x14ac:dyDescent="0.25"/>
    <row r="53" s="388" customFormat="1" ht="12.5" x14ac:dyDescent="0.25"/>
    <row r="54" s="388" customFormat="1" ht="12.5" x14ac:dyDescent="0.25"/>
    <row r="55" s="388" customFormat="1" ht="12.5" x14ac:dyDescent="0.25"/>
    <row r="56" s="388" customFormat="1" ht="12.5" x14ac:dyDescent="0.25"/>
    <row r="57" s="388" customFormat="1" ht="12.5" x14ac:dyDescent="0.25"/>
    <row r="58" s="388" customFormat="1" ht="12.5" x14ac:dyDescent="0.25"/>
    <row r="59" s="388" customFormat="1" ht="12.5" x14ac:dyDescent="0.25"/>
    <row r="60" s="388" customFormat="1" ht="12.5" x14ac:dyDescent="0.25"/>
    <row r="61" s="388" customFormat="1" ht="12.5" x14ac:dyDescent="0.25"/>
    <row r="62" s="388" customFormat="1" ht="12.5" x14ac:dyDescent="0.25"/>
    <row r="63" s="388" customFormat="1" ht="12.5" x14ac:dyDescent="0.25"/>
    <row r="64" s="388" customFormat="1" ht="12.5" x14ac:dyDescent="0.25"/>
    <row r="65" s="388" customFormat="1" ht="12.5" x14ac:dyDescent="0.25"/>
    <row r="66" s="388" customFormat="1" ht="12.5" x14ac:dyDescent="0.25"/>
    <row r="67" s="388" customFormat="1" ht="12.5" x14ac:dyDescent="0.25"/>
    <row r="68" s="388" customFormat="1" ht="12.5" x14ac:dyDescent="0.25"/>
    <row r="69" s="388" customFormat="1" ht="12.5" x14ac:dyDescent="0.25"/>
    <row r="70" s="388" customFormat="1" ht="12.5" x14ac:dyDescent="0.25"/>
    <row r="71" s="388" customFormat="1" ht="12.5" x14ac:dyDescent="0.25"/>
    <row r="72" s="388" customFormat="1" ht="12.5" x14ac:dyDescent="0.25"/>
    <row r="73" s="388" customFormat="1" ht="12.5" x14ac:dyDescent="0.25"/>
    <row r="74" s="388" customFormat="1" ht="12.5" x14ac:dyDescent="0.25"/>
    <row r="75" s="388" customFormat="1" ht="12.5" x14ac:dyDescent="0.25"/>
    <row r="76" s="388" customFormat="1" ht="12.5" x14ac:dyDescent="0.25"/>
    <row r="77" s="388" customFormat="1" ht="12.5" x14ac:dyDescent="0.25"/>
    <row r="78" s="388" customFormat="1" ht="12.5" x14ac:dyDescent="0.25"/>
    <row r="79" s="388" customFormat="1" ht="12.5" x14ac:dyDescent="0.25"/>
    <row r="80" s="388" customFormat="1" ht="12.5" x14ac:dyDescent="0.25"/>
    <row r="81" s="388" customFormat="1" ht="12.5" x14ac:dyDescent="0.25"/>
    <row r="82" s="388" customFormat="1" ht="12.5" x14ac:dyDescent="0.25"/>
    <row r="83" s="388" customFormat="1" ht="12.5" x14ac:dyDescent="0.25"/>
    <row r="84" s="388" customFormat="1" ht="12.5" x14ac:dyDescent="0.25"/>
    <row r="85" s="388" customFormat="1" ht="12.5" x14ac:dyDescent="0.25"/>
    <row r="86" s="388" customFormat="1" ht="12.5" x14ac:dyDescent="0.25"/>
    <row r="87" s="388" customFormat="1" ht="12.5" x14ac:dyDescent="0.25"/>
    <row r="88" s="388" customFormat="1" ht="12.5" x14ac:dyDescent="0.25"/>
    <row r="89" s="388" customFormat="1" ht="12.5" x14ac:dyDescent="0.25"/>
    <row r="90" s="388" customFormat="1" ht="12.5" x14ac:dyDescent="0.25"/>
  </sheetData>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9" tint="0.39997558519241921"/>
  </sheetPr>
  <dimension ref="A2:N35"/>
  <sheetViews>
    <sheetView workbookViewId="0">
      <selection activeCell="J12" sqref="J12"/>
    </sheetView>
  </sheetViews>
  <sheetFormatPr defaultRowHeight="14.5" x14ac:dyDescent="0.35"/>
  <cols>
    <col min="1" max="1" width="15.54296875" bestFit="1" customWidth="1"/>
    <col min="2" max="2" width="15.54296875" customWidth="1"/>
    <col min="3" max="3" width="22.26953125" bestFit="1" customWidth="1"/>
    <col min="4" max="4" width="18.7265625" bestFit="1" customWidth="1"/>
    <col min="6" max="6" width="21.1796875" bestFit="1" customWidth="1"/>
    <col min="7" max="7" width="9.26953125" bestFit="1" customWidth="1"/>
    <col min="14" max="14" width="6" bestFit="1" customWidth="1"/>
  </cols>
  <sheetData>
    <row r="2" spans="1:14" ht="21" x14ac:dyDescent="0.5">
      <c r="A2" t="s">
        <v>38</v>
      </c>
      <c r="C2" s="2" t="s">
        <v>39</v>
      </c>
      <c r="D2" s="2" t="s">
        <v>40</v>
      </c>
      <c r="E2" s="2" t="s">
        <v>47</v>
      </c>
      <c r="F2" s="2" t="s">
        <v>41</v>
      </c>
      <c r="G2" s="2" t="s">
        <v>48</v>
      </c>
      <c r="M2" s="4" t="s">
        <v>25</v>
      </c>
      <c r="N2" s="4"/>
    </row>
    <row r="3" spans="1:14" x14ac:dyDescent="0.35">
      <c r="A3" t="s">
        <v>0</v>
      </c>
      <c r="B3" t="s">
        <v>42</v>
      </c>
      <c r="C3" s="5" t="e">
        <f ca="1">'JA basår'!K7</f>
        <v>#N/A</v>
      </c>
      <c r="D3" s="5" t="e">
        <f ca="1">'JA basår'!O7</f>
        <v>#N/A</v>
      </c>
      <c r="E3" s="5" t="e">
        <f>'JA basår'!Q7</f>
        <v>#N/A</v>
      </c>
      <c r="F3" s="5" t="e">
        <f>'JA basår'!U7</f>
        <v>#N/A</v>
      </c>
      <c r="G3" s="5" t="e">
        <f ca="1">SUM(C3:F3)-SUM(C4:F4)</f>
        <v>#N/A</v>
      </c>
      <c r="M3" t="s">
        <v>26</v>
      </c>
      <c r="N3">
        <v>7.61</v>
      </c>
    </row>
    <row r="4" spans="1:14" x14ac:dyDescent="0.35">
      <c r="A4">
        <v>16000</v>
      </c>
      <c r="B4" t="s">
        <v>43</v>
      </c>
      <c r="C4" s="5">
        <v>1814.8644914890476</v>
      </c>
      <c r="D4" s="5">
        <v>1592.7158496753495</v>
      </c>
      <c r="E4" s="5">
        <v>649.98450487650837</v>
      </c>
      <c r="F4" s="5">
        <v>162.34539703156642</v>
      </c>
      <c r="G4" s="5"/>
      <c r="M4" t="s">
        <v>27</v>
      </c>
      <c r="N4">
        <v>345</v>
      </c>
    </row>
    <row r="5" spans="1:14" x14ac:dyDescent="0.35">
      <c r="A5" t="s">
        <v>1</v>
      </c>
      <c r="B5" t="s">
        <v>42</v>
      </c>
      <c r="C5" s="5" t="e">
        <f ca="1">'JA basår'!K8</f>
        <v>#N/A</v>
      </c>
      <c r="D5" s="5" t="e">
        <f ca="1">'JA basår'!O8</f>
        <v>#N/A</v>
      </c>
      <c r="E5" s="5" t="e">
        <f>'JA basår'!Q8</f>
        <v>#N/A</v>
      </c>
      <c r="F5" s="5" t="e">
        <f>'JA basår'!U8</f>
        <v>#N/A</v>
      </c>
      <c r="G5" s="5" t="e">
        <f ca="1">SUM(C5:F5)-SUM(C6:F6)</f>
        <v>#N/A</v>
      </c>
      <c r="M5" t="s">
        <v>28</v>
      </c>
      <c r="N5">
        <v>24</v>
      </c>
    </row>
    <row r="6" spans="1:14" x14ac:dyDescent="0.35">
      <c r="A6">
        <v>40000</v>
      </c>
      <c r="B6" t="s">
        <v>43</v>
      </c>
      <c r="C6" s="5">
        <v>1832.2411202791427</v>
      </c>
      <c r="D6" s="5">
        <v>1614.6651998847651</v>
      </c>
      <c r="E6" s="5">
        <v>426.21063927049624</v>
      </c>
      <c r="F6" s="5">
        <v>219.6220242479254</v>
      </c>
      <c r="G6" s="5"/>
      <c r="M6" t="s">
        <v>29</v>
      </c>
      <c r="N6">
        <v>8280</v>
      </c>
    </row>
    <row r="7" spans="1:14" x14ac:dyDescent="0.35">
      <c r="A7" t="s">
        <v>2</v>
      </c>
      <c r="B7" t="s">
        <v>42</v>
      </c>
      <c r="C7" s="5" t="e">
        <f ca="1">'JA basår'!K9</f>
        <v>#N/A</v>
      </c>
      <c r="D7" s="5" t="e">
        <f ca="1">'JA basår'!O9</f>
        <v>#N/A</v>
      </c>
      <c r="E7" s="5" t="e">
        <f>'JA basår'!Q9</f>
        <v>#N/A</v>
      </c>
      <c r="F7" s="5" t="e">
        <f>'JA basår'!U9</f>
        <v>#N/A</v>
      </c>
      <c r="G7" s="5" t="e">
        <f ca="1">SUM(C7:F7)-SUM(C8:F8)</f>
        <v>#N/A</v>
      </c>
      <c r="M7" t="s">
        <v>30</v>
      </c>
      <c r="N7">
        <v>0.05</v>
      </c>
    </row>
    <row r="8" spans="1:14" x14ac:dyDescent="0.35">
      <c r="A8">
        <v>1000</v>
      </c>
      <c r="B8" t="s">
        <v>43</v>
      </c>
      <c r="C8" s="5">
        <v>1588.7354943366938</v>
      </c>
      <c r="D8" s="5">
        <v>255.20000252892851</v>
      </c>
      <c r="E8" s="5">
        <v>126.05308371871369</v>
      </c>
      <c r="F8" s="5">
        <v>147.74236182436351</v>
      </c>
      <c r="G8" s="5"/>
      <c r="M8" t="s">
        <v>31</v>
      </c>
      <c r="N8">
        <v>0.1</v>
      </c>
    </row>
    <row r="9" spans="1:14" x14ac:dyDescent="0.35">
      <c r="A9" t="s">
        <v>11</v>
      </c>
      <c r="B9" t="s">
        <v>42</v>
      </c>
      <c r="C9" s="5" t="e">
        <f ca="1">'JA basår'!K10</f>
        <v>#N/A</v>
      </c>
      <c r="D9" s="5" t="e">
        <f ca="1">'JA basår'!O10</f>
        <v>#N/A</v>
      </c>
      <c r="E9" s="5" t="e">
        <f>'JA basår'!Q10</f>
        <v>#N/A</v>
      </c>
      <c r="F9" s="5" t="e">
        <f>'JA basår'!U10</f>
        <v>#N/A</v>
      </c>
      <c r="G9" s="5" t="e">
        <f ca="1">SUM(C9:F9)-SUM(C10:F10)</f>
        <v>#N/A</v>
      </c>
      <c r="M9" t="s">
        <v>32</v>
      </c>
      <c r="N9">
        <v>0.1</v>
      </c>
    </row>
    <row r="10" spans="1:14" x14ac:dyDescent="0.35">
      <c r="A10">
        <v>10000</v>
      </c>
      <c r="B10" t="s">
        <v>43</v>
      </c>
      <c r="C10" s="5">
        <v>1390.8344290494283</v>
      </c>
      <c r="D10" s="5">
        <v>802.93409892710599</v>
      </c>
      <c r="E10" s="5">
        <v>253.5151249795272</v>
      </c>
      <c r="F10" s="5">
        <v>139.98873515570253</v>
      </c>
      <c r="G10" s="5"/>
      <c r="M10" t="s">
        <v>33</v>
      </c>
      <c r="N10">
        <v>5.5000000000000007E-2</v>
      </c>
    </row>
    <row r="11" spans="1:14" x14ac:dyDescent="0.35">
      <c r="A11" t="s">
        <v>7</v>
      </c>
      <c r="B11" t="s">
        <v>42</v>
      </c>
      <c r="C11" s="5" t="e">
        <f ca="1">'JA basår'!K11</f>
        <v>#N/A</v>
      </c>
      <c r="D11" s="5" t="e">
        <f ca="1">'JA basår'!O11</f>
        <v>#N/A</v>
      </c>
      <c r="E11" s="5" t="e">
        <f>'JA basår'!Q11</f>
        <v>#N/A</v>
      </c>
      <c r="F11" s="5" t="e">
        <f>'JA basår'!U11</f>
        <v>#N/A</v>
      </c>
      <c r="G11" s="5" t="e">
        <f ca="1">SUM(C11:F11)-SUM(C12:F12)</f>
        <v>#N/A</v>
      </c>
      <c r="M11" t="s">
        <v>34</v>
      </c>
      <c r="N11">
        <v>25</v>
      </c>
    </row>
    <row r="12" spans="1:14" x14ac:dyDescent="0.35">
      <c r="A12">
        <v>6300</v>
      </c>
      <c r="B12" t="s">
        <v>43</v>
      </c>
      <c r="C12" s="5">
        <v>1295.3129821506384</v>
      </c>
      <c r="D12" s="5">
        <v>1376.1843438193735</v>
      </c>
      <c r="E12" s="5">
        <v>407.73465485733334</v>
      </c>
      <c r="F12" s="5">
        <v>120.47797605952059</v>
      </c>
      <c r="G12" s="5"/>
      <c r="M12" t="s">
        <v>35</v>
      </c>
      <c r="N12">
        <v>0.1</v>
      </c>
    </row>
    <row r="13" spans="1:14" x14ac:dyDescent="0.35">
      <c r="A13" t="s">
        <v>3</v>
      </c>
      <c r="B13" t="s">
        <v>42</v>
      </c>
      <c r="C13" s="5" t="e">
        <f ca="1">'JA basår'!K12</f>
        <v>#N/A</v>
      </c>
      <c r="D13" s="5" t="e">
        <f ca="1">'JA basår'!O12</f>
        <v>#N/A</v>
      </c>
      <c r="E13" s="5" t="e">
        <f>'JA basår'!Q12</f>
        <v>#N/A</v>
      </c>
      <c r="F13" s="5" t="e">
        <f>'JA basår'!U12</f>
        <v>#N/A</v>
      </c>
      <c r="G13" s="5" t="e">
        <f ca="1">SUM(C13:F13)-SUM(C14:F14)</f>
        <v>#N/A</v>
      </c>
      <c r="M13" t="s">
        <v>36</v>
      </c>
      <c r="N13">
        <v>0.245</v>
      </c>
    </row>
    <row r="14" spans="1:14" x14ac:dyDescent="0.35">
      <c r="A14">
        <v>2500</v>
      </c>
      <c r="B14" t="s">
        <v>43</v>
      </c>
      <c r="C14" s="5">
        <v>2262.1239472909019</v>
      </c>
      <c r="D14" s="5">
        <v>1865.8757059478055</v>
      </c>
      <c r="E14" s="5">
        <v>477.12531124207413</v>
      </c>
      <c r="F14" s="5">
        <v>90.40179242151379</v>
      </c>
      <c r="G14" s="5"/>
      <c r="M14" t="s">
        <v>37</v>
      </c>
      <c r="N14">
        <v>630</v>
      </c>
    </row>
    <row r="15" spans="1:14" x14ac:dyDescent="0.35">
      <c r="A15" t="s">
        <v>4</v>
      </c>
      <c r="B15" t="s">
        <v>42</v>
      </c>
      <c r="C15" s="5" t="e">
        <f ca="1">'JA basår'!K13</f>
        <v>#N/A</v>
      </c>
      <c r="D15" s="5" t="e">
        <f ca="1">'JA basår'!O13</f>
        <v>#N/A</v>
      </c>
      <c r="E15" s="5" t="e">
        <f>'JA basår'!Q13</f>
        <v>#N/A</v>
      </c>
      <c r="F15" s="5" t="e">
        <f>'JA basår'!U13</f>
        <v>#N/A</v>
      </c>
      <c r="G15" s="5" t="e">
        <f ca="1">SUM(C15:F15)-SUM(C16:F16)</f>
        <v>#N/A</v>
      </c>
      <c r="M15" t="s">
        <v>19</v>
      </c>
      <c r="N15">
        <v>11.26</v>
      </c>
    </row>
    <row r="16" spans="1:14" x14ac:dyDescent="0.35">
      <c r="A16">
        <v>2500</v>
      </c>
      <c r="B16" t="s">
        <v>43</v>
      </c>
      <c r="C16" s="5">
        <v>2262.1239472909019</v>
      </c>
      <c r="D16" s="5">
        <v>1865.8757059478055</v>
      </c>
      <c r="E16" s="5">
        <v>477.12531124207413</v>
      </c>
      <c r="F16" s="5">
        <v>90.40179242151379</v>
      </c>
      <c r="G16" s="5"/>
      <c r="M16" t="s">
        <v>8</v>
      </c>
      <c r="N16">
        <f>630/1000</f>
        <v>0.63</v>
      </c>
    </row>
    <row r="17" spans="1:12" x14ac:dyDescent="0.35">
      <c r="C17" s="5"/>
      <c r="D17" s="5"/>
      <c r="E17" s="5"/>
      <c r="F17" s="5"/>
      <c r="G17" s="5"/>
    </row>
    <row r="28" spans="1:12" x14ac:dyDescent="0.35">
      <c r="A28" t="s">
        <v>49</v>
      </c>
    </row>
    <row r="29" spans="1:12" x14ac:dyDescent="0.35">
      <c r="A29" t="s">
        <v>0</v>
      </c>
      <c r="B29" s="3">
        <v>16000</v>
      </c>
      <c r="C29" s="6">
        <v>51</v>
      </c>
      <c r="D29" s="7">
        <v>78</v>
      </c>
      <c r="E29">
        <v>5</v>
      </c>
      <c r="F29" s="1">
        <v>5</v>
      </c>
      <c r="G29">
        <v>1</v>
      </c>
      <c r="H29">
        <v>3</v>
      </c>
      <c r="I29">
        <v>6</v>
      </c>
      <c r="J29">
        <v>1</v>
      </c>
      <c r="K29">
        <v>1</v>
      </c>
      <c r="L29">
        <v>1</v>
      </c>
    </row>
    <row r="30" spans="1:12" x14ac:dyDescent="0.35">
      <c r="A30" t="s">
        <v>1</v>
      </c>
      <c r="B30" s="3">
        <v>40000</v>
      </c>
      <c r="C30" s="6">
        <v>0</v>
      </c>
      <c r="D30" s="6">
        <f>L30/B30</f>
        <v>2.5000000000000001E-5</v>
      </c>
      <c r="E30">
        <v>5</v>
      </c>
      <c r="F30" s="1">
        <v>5</v>
      </c>
      <c r="G30">
        <v>1</v>
      </c>
      <c r="H30">
        <v>3</v>
      </c>
      <c r="I30">
        <v>6</v>
      </c>
      <c r="J30">
        <v>1</v>
      </c>
      <c r="K30">
        <v>1</v>
      </c>
      <c r="L30">
        <v>1</v>
      </c>
    </row>
    <row r="31" spans="1:12" x14ac:dyDescent="0.35">
      <c r="A31" t="s">
        <v>2</v>
      </c>
      <c r="B31" s="3">
        <v>1000</v>
      </c>
      <c r="C31" s="6">
        <v>51</v>
      </c>
      <c r="D31" s="7">
        <v>78</v>
      </c>
      <c r="E31">
        <v>5</v>
      </c>
      <c r="F31" s="1">
        <v>5</v>
      </c>
      <c r="G31">
        <v>1</v>
      </c>
      <c r="H31">
        <v>3</v>
      </c>
      <c r="I31">
        <v>6</v>
      </c>
      <c r="J31">
        <v>1</v>
      </c>
      <c r="K31">
        <v>1</v>
      </c>
      <c r="L31">
        <v>1</v>
      </c>
    </row>
    <row r="32" spans="1:12" x14ac:dyDescent="0.35">
      <c r="A32" t="s">
        <v>11</v>
      </c>
      <c r="B32" s="3">
        <v>10000</v>
      </c>
      <c r="C32" s="6">
        <v>51</v>
      </c>
      <c r="D32" s="7">
        <v>78</v>
      </c>
      <c r="E32">
        <v>5</v>
      </c>
      <c r="F32" s="1">
        <v>5</v>
      </c>
      <c r="G32">
        <v>1</v>
      </c>
      <c r="H32">
        <v>3</v>
      </c>
      <c r="I32">
        <v>6</v>
      </c>
      <c r="J32">
        <v>1</v>
      </c>
      <c r="K32">
        <v>1</v>
      </c>
      <c r="L32">
        <v>1</v>
      </c>
    </row>
    <row r="33" spans="1:12" x14ac:dyDescent="0.35">
      <c r="A33" t="s">
        <v>7</v>
      </c>
      <c r="B33" s="3">
        <v>6300</v>
      </c>
      <c r="C33" s="6">
        <v>51</v>
      </c>
      <c r="D33" s="7">
        <v>78</v>
      </c>
      <c r="E33">
        <v>5</v>
      </c>
      <c r="F33" s="1">
        <v>5</v>
      </c>
      <c r="G33">
        <v>1</v>
      </c>
      <c r="H33">
        <v>3</v>
      </c>
      <c r="I33">
        <v>6</v>
      </c>
      <c r="J33">
        <v>1</v>
      </c>
      <c r="K33">
        <v>1</v>
      </c>
      <c r="L33">
        <v>1</v>
      </c>
    </row>
    <row r="34" spans="1:12" x14ac:dyDescent="0.35">
      <c r="A34" t="s">
        <v>3</v>
      </c>
      <c r="B34">
        <f>10000/4.83</f>
        <v>2070.3933747412007</v>
      </c>
      <c r="C34" s="6">
        <v>51</v>
      </c>
      <c r="D34" s="7">
        <v>78</v>
      </c>
      <c r="E34">
        <v>5</v>
      </c>
      <c r="F34" s="1">
        <v>5</v>
      </c>
      <c r="G34">
        <v>1</v>
      </c>
      <c r="H34">
        <v>3</v>
      </c>
      <c r="I34">
        <v>6</v>
      </c>
      <c r="J34">
        <v>1</v>
      </c>
      <c r="K34">
        <v>1</v>
      </c>
      <c r="L34">
        <v>1</v>
      </c>
    </row>
    <row r="35" spans="1:12" x14ac:dyDescent="0.35">
      <c r="A35" t="s">
        <v>4</v>
      </c>
      <c r="B35" s="3">
        <v>2500</v>
      </c>
      <c r="C35" s="6">
        <v>51</v>
      </c>
      <c r="D35" s="7">
        <v>78</v>
      </c>
      <c r="E35">
        <v>5</v>
      </c>
      <c r="F35" s="1">
        <v>5</v>
      </c>
      <c r="G35">
        <v>1</v>
      </c>
      <c r="H35">
        <v>3</v>
      </c>
      <c r="I35">
        <v>6</v>
      </c>
      <c r="J35">
        <v>1</v>
      </c>
      <c r="K35">
        <v>1</v>
      </c>
      <c r="L35">
        <v>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4">
    <tabColor rgb="FFFFFF00"/>
  </sheetPr>
  <dimension ref="A1:CZ37"/>
  <sheetViews>
    <sheetView workbookViewId="0">
      <selection activeCell="B37" sqref="B37"/>
    </sheetView>
  </sheetViews>
  <sheetFormatPr defaultColWidth="9.1796875" defaultRowHeight="14" x14ac:dyDescent="0.3"/>
  <cols>
    <col min="1" max="1" width="29" style="283" customWidth="1"/>
    <col min="2" max="2" width="12.26953125" style="283" customWidth="1"/>
    <col min="3" max="3" width="10.1796875" style="283" bestFit="1" customWidth="1"/>
    <col min="4" max="4" width="10.81640625" style="283" customWidth="1"/>
    <col min="5" max="11" width="10.1796875" style="283" bestFit="1" customWidth="1"/>
    <col min="12" max="12" width="11.26953125" style="283" customWidth="1"/>
    <col min="13" max="20" width="10.1796875" style="283" bestFit="1" customWidth="1"/>
    <col min="21" max="96" width="11.26953125" style="283" bestFit="1" customWidth="1"/>
    <col min="97" max="16384" width="9.1796875" style="283"/>
  </cols>
  <sheetData>
    <row r="1" spans="1:100" ht="17.5" x14ac:dyDescent="0.35">
      <c r="A1" s="284" t="s">
        <v>575</v>
      </c>
    </row>
    <row r="2" spans="1:100" x14ac:dyDescent="0.3">
      <c r="N2" s="276"/>
    </row>
    <row r="3" spans="1:100" s="276" customFormat="1" ht="13" x14ac:dyDescent="0.3">
      <c r="B3" s="388"/>
      <c r="C3" s="431" t="s">
        <v>409</v>
      </c>
      <c r="D3" s="431" t="s">
        <v>123</v>
      </c>
      <c r="E3" s="304"/>
      <c r="H3" s="61" t="s">
        <v>375</v>
      </c>
      <c r="I3" s="746">
        <f>Indata!B12</f>
        <v>2019</v>
      </c>
      <c r="K3" s="388"/>
      <c r="O3" s="432" t="s">
        <v>665</v>
      </c>
      <c r="P3" s="306">
        <f>Prognoser!C16</f>
        <v>1</v>
      </c>
    </row>
    <row r="4" spans="1:100" s="276" customFormat="1" ht="13" x14ac:dyDescent="0.3">
      <c r="B4" s="101" t="s">
        <v>410</v>
      </c>
      <c r="C4" s="45">
        <f>Prognoser!C9</f>
        <v>0</v>
      </c>
      <c r="D4" s="41">
        <f>Prognoser!C11</f>
        <v>0</v>
      </c>
      <c r="E4" s="388" t="s">
        <v>404</v>
      </c>
      <c r="H4" s="61" t="s">
        <v>372</v>
      </c>
      <c r="I4" s="746">
        <f>Indata!B13</f>
        <v>2028</v>
      </c>
      <c r="J4" s="388"/>
      <c r="K4" s="388"/>
      <c r="L4" s="388"/>
      <c r="O4" s="745" t="s">
        <v>666</v>
      </c>
      <c r="P4" s="306">
        <f>(P3-1)*'Förvaltningsflik Trafikverket'!P6+1</f>
        <v>1</v>
      </c>
    </row>
    <row r="5" spans="1:100" s="276" customFormat="1" ht="12.5" x14ac:dyDescent="0.25">
      <c r="B5" s="432" t="s">
        <v>416</v>
      </c>
      <c r="C5" s="41">
        <f>IFERROR(C4/'Antaganden säkerhetsberäkningar'!B20,0)</f>
        <v>0</v>
      </c>
      <c r="D5" s="41">
        <f>IFERROR(C5*(P3)^(Indata!B16-Indata!B12),0)</f>
        <v>0</v>
      </c>
      <c r="E5" s="388" t="s">
        <v>403</v>
      </c>
      <c r="H5" s="276" t="s">
        <v>887</v>
      </c>
      <c r="I5" s="1316">
        <f>Indata!B15</f>
        <v>2028</v>
      </c>
      <c r="J5" s="388"/>
      <c r="K5" s="388"/>
      <c r="L5" s="388"/>
      <c r="O5" s="745" t="s">
        <v>667</v>
      </c>
      <c r="P5" s="306">
        <f>(P3-1)*'Förvaltningsflik Trafikverket'!Q6+1</f>
        <v>1</v>
      </c>
    </row>
    <row r="6" spans="1:100" s="276" customFormat="1" ht="12.5" x14ac:dyDescent="0.25">
      <c r="B6" s="432" t="s">
        <v>411</v>
      </c>
      <c r="C6" s="41">
        <f>'Antaganden säkerhetsberäkningar'!B26*C5</f>
        <v>0</v>
      </c>
      <c r="D6" s="41">
        <f>IFERROR(C6*(P3)^(Indata!B16-Indata!B12),0)</f>
        <v>0</v>
      </c>
      <c r="E6" s="388" t="s">
        <v>229</v>
      </c>
      <c r="H6" s="61" t="s">
        <v>371</v>
      </c>
      <c r="I6" s="746">
        <f>Indata!B16</f>
        <v>2045</v>
      </c>
      <c r="K6" s="388"/>
      <c r="O6" s="432" t="s">
        <v>414</v>
      </c>
      <c r="P6" s="753">
        <f>INDEX('Förvaltningsflik Trafikverket'!$B98:$L98,1,MATCH('Om kalkylen'!$B$10,'Förvaltningsflik Trafikverket'!$B$4:$L$4,0))</f>
        <v>1.0150643058145903</v>
      </c>
    </row>
    <row r="7" spans="1:100" s="276" customFormat="1" ht="13" x14ac:dyDescent="0.3">
      <c r="B7" s="432" t="s">
        <v>412</v>
      </c>
      <c r="C7" s="41">
        <f>'Antaganden säkerhetsberäkningar'!B21*C6</f>
        <v>0</v>
      </c>
      <c r="D7" s="41">
        <f>D6*'Antaganden säkerhetsberäkningar'!B21</f>
        <v>0</v>
      </c>
      <c r="E7" s="388" t="s">
        <v>343</v>
      </c>
      <c r="H7" s="61" t="s">
        <v>373</v>
      </c>
      <c r="I7" s="746">
        <f>Indata!B18</f>
        <v>2087</v>
      </c>
      <c r="K7" s="101"/>
      <c r="O7" s="432" t="s">
        <v>653</v>
      </c>
      <c r="P7" s="753">
        <f>INDEX('Förvaltningsflik Trafikverket'!$B99:$L99,1,MATCH('Om kalkylen'!$B$10,'Förvaltningsflik Trafikverket'!$B$4:$L$4,0))</f>
        <v>1.0130475764943312</v>
      </c>
    </row>
    <row r="8" spans="1:100" s="388" customFormat="1" ht="12.5" x14ac:dyDescent="0.25">
      <c r="B8" s="432" t="s">
        <v>413</v>
      </c>
      <c r="C8" s="1338">
        <f>INDEX('Förvaltningsflik Trafikverket'!$B79:$L79,1,MATCH('Om kalkylen'!$B$10,'Förvaltningsflik Trafikverket'!$B$4:$L$4,0))</f>
        <v>441</v>
      </c>
      <c r="D8" s="41"/>
      <c r="K8" s="276"/>
      <c r="L8" s="276"/>
      <c r="O8" s="61" t="s">
        <v>173</v>
      </c>
      <c r="P8" s="276">
        <f>1+Indata!B10</f>
        <v>1.0349999999999999</v>
      </c>
    </row>
    <row r="9" spans="1:100" s="388" customFormat="1" ht="12.5" x14ac:dyDescent="0.25">
      <c r="B9" s="745" t="s">
        <v>654</v>
      </c>
      <c r="C9" s="1338">
        <f>INDEX('Förvaltningsflik Trafikverket'!$B80:$L80,1,MATCH('Om kalkylen'!$B$10,'Förvaltningsflik Trafikverket'!$B$4:$L$4,0))</f>
        <v>332.5</v>
      </c>
    </row>
    <row r="10" spans="1:100" s="388" customFormat="1" ht="13" x14ac:dyDescent="0.3">
      <c r="I10" s="141"/>
    </row>
    <row r="11" spans="1:100" s="388" customFormat="1" ht="13" x14ac:dyDescent="0.3">
      <c r="B11" s="745"/>
      <c r="F11" s="745"/>
      <c r="G11" s="306"/>
      <c r="I11" s="141"/>
    </row>
    <row r="12" spans="1:100" s="591" customFormat="1" ht="12.5" x14ac:dyDescent="0.25"/>
    <row r="13" spans="1:100" s="591" customFormat="1" ht="13" x14ac:dyDescent="0.3">
      <c r="C13" s="593">
        <f>Indata!B12</f>
        <v>2019</v>
      </c>
      <c r="D13" s="593">
        <f>C13+1</f>
        <v>2020</v>
      </c>
      <c r="E13" s="593">
        <f t="shared" ref="E13:BP13" si="0">D13+1</f>
        <v>2021</v>
      </c>
      <c r="F13" s="593">
        <f t="shared" si="0"/>
        <v>2022</v>
      </c>
      <c r="G13" s="593">
        <f t="shared" si="0"/>
        <v>2023</v>
      </c>
      <c r="H13" s="593">
        <f t="shared" si="0"/>
        <v>2024</v>
      </c>
      <c r="I13" s="593">
        <f t="shared" si="0"/>
        <v>2025</v>
      </c>
      <c r="J13" s="593">
        <f t="shared" si="0"/>
        <v>2026</v>
      </c>
      <c r="K13" s="593">
        <f t="shared" si="0"/>
        <v>2027</v>
      </c>
      <c r="L13" s="593">
        <f t="shared" si="0"/>
        <v>2028</v>
      </c>
      <c r="M13" s="593">
        <f t="shared" si="0"/>
        <v>2029</v>
      </c>
      <c r="N13" s="593">
        <f t="shared" si="0"/>
        <v>2030</v>
      </c>
      <c r="O13" s="593">
        <f t="shared" si="0"/>
        <v>2031</v>
      </c>
      <c r="P13" s="593">
        <f t="shared" si="0"/>
        <v>2032</v>
      </c>
      <c r="Q13" s="593">
        <f t="shared" si="0"/>
        <v>2033</v>
      </c>
      <c r="R13" s="593">
        <f t="shared" si="0"/>
        <v>2034</v>
      </c>
      <c r="S13" s="593">
        <f t="shared" si="0"/>
        <v>2035</v>
      </c>
      <c r="T13" s="593">
        <f t="shared" si="0"/>
        <v>2036</v>
      </c>
      <c r="U13" s="593">
        <f t="shared" si="0"/>
        <v>2037</v>
      </c>
      <c r="V13" s="593">
        <f t="shared" si="0"/>
        <v>2038</v>
      </c>
      <c r="W13" s="593">
        <f t="shared" si="0"/>
        <v>2039</v>
      </c>
      <c r="X13" s="593">
        <f t="shared" si="0"/>
        <v>2040</v>
      </c>
      <c r="Y13" s="593">
        <f t="shared" si="0"/>
        <v>2041</v>
      </c>
      <c r="Z13" s="593">
        <f t="shared" si="0"/>
        <v>2042</v>
      </c>
      <c r="AA13" s="593">
        <f t="shared" si="0"/>
        <v>2043</v>
      </c>
      <c r="AB13" s="593">
        <f t="shared" si="0"/>
        <v>2044</v>
      </c>
      <c r="AC13" s="593">
        <f t="shared" si="0"/>
        <v>2045</v>
      </c>
      <c r="AD13" s="593">
        <f t="shared" si="0"/>
        <v>2046</v>
      </c>
      <c r="AE13" s="593">
        <f t="shared" si="0"/>
        <v>2047</v>
      </c>
      <c r="AF13" s="593">
        <f t="shared" si="0"/>
        <v>2048</v>
      </c>
      <c r="AG13" s="593">
        <f t="shared" si="0"/>
        <v>2049</v>
      </c>
      <c r="AH13" s="593">
        <f t="shared" si="0"/>
        <v>2050</v>
      </c>
      <c r="AI13" s="593">
        <f t="shared" si="0"/>
        <v>2051</v>
      </c>
      <c r="AJ13" s="593">
        <f t="shared" si="0"/>
        <v>2052</v>
      </c>
      <c r="AK13" s="593">
        <f t="shared" si="0"/>
        <v>2053</v>
      </c>
      <c r="AL13" s="593">
        <f t="shared" si="0"/>
        <v>2054</v>
      </c>
      <c r="AM13" s="593">
        <f t="shared" si="0"/>
        <v>2055</v>
      </c>
      <c r="AN13" s="593">
        <f t="shared" si="0"/>
        <v>2056</v>
      </c>
      <c r="AO13" s="593">
        <f t="shared" si="0"/>
        <v>2057</v>
      </c>
      <c r="AP13" s="593">
        <f t="shared" si="0"/>
        <v>2058</v>
      </c>
      <c r="AQ13" s="593">
        <f t="shared" si="0"/>
        <v>2059</v>
      </c>
      <c r="AR13" s="593">
        <f t="shared" si="0"/>
        <v>2060</v>
      </c>
      <c r="AS13" s="593">
        <f t="shared" si="0"/>
        <v>2061</v>
      </c>
      <c r="AT13" s="593">
        <f t="shared" si="0"/>
        <v>2062</v>
      </c>
      <c r="AU13" s="593">
        <f t="shared" si="0"/>
        <v>2063</v>
      </c>
      <c r="AV13" s="593">
        <f t="shared" si="0"/>
        <v>2064</v>
      </c>
      <c r="AW13" s="593">
        <f t="shared" si="0"/>
        <v>2065</v>
      </c>
      <c r="AX13" s="593">
        <f t="shared" si="0"/>
        <v>2066</v>
      </c>
      <c r="AY13" s="593">
        <f t="shared" si="0"/>
        <v>2067</v>
      </c>
      <c r="AZ13" s="593">
        <f t="shared" si="0"/>
        <v>2068</v>
      </c>
      <c r="BA13" s="593">
        <f t="shared" si="0"/>
        <v>2069</v>
      </c>
      <c r="BB13" s="593">
        <f t="shared" si="0"/>
        <v>2070</v>
      </c>
      <c r="BC13" s="593">
        <f t="shared" si="0"/>
        <v>2071</v>
      </c>
      <c r="BD13" s="593">
        <f t="shared" si="0"/>
        <v>2072</v>
      </c>
      <c r="BE13" s="593">
        <f t="shared" si="0"/>
        <v>2073</v>
      </c>
      <c r="BF13" s="593">
        <f t="shared" si="0"/>
        <v>2074</v>
      </c>
      <c r="BG13" s="593">
        <f t="shared" si="0"/>
        <v>2075</v>
      </c>
      <c r="BH13" s="593">
        <f t="shared" si="0"/>
        <v>2076</v>
      </c>
      <c r="BI13" s="593">
        <f t="shared" si="0"/>
        <v>2077</v>
      </c>
      <c r="BJ13" s="593">
        <f t="shared" si="0"/>
        <v>2078</v>
      </c>
      <c r="BK13" s="593">
        <f t="shared" si="0"/>
        <v>2079</v>
      </c>
      <c r="BL13" s="593">
        <f t="shared" si="0"/>
        <v>2080</v>
      </c>
      <c r="BM13" s="593">
        <f t="shared" si="0"/>
        <v>2081</v>
      </c>
      <c r="BN13" s="593">
        <f t="shared" si="0"/>
        <v>2082</v>
      </c>
      <c r="BO13" s="593">
        <f t="shared" si="0"/>
        <v>2083</v>
      </c>
      <c r="BP13" s="593">
        <f t="shared" si="0"/>
        <v>2084</v>
      </c>
      <c r="BQ13" s="593">
        <f t="shared" ref="BQ13:CR13" si="1">BP13+1</f>
        <v>2085</v>
      </c>
      <c r="BR13" s="593">
        <f t="shared" si="1"/>
        <v>2086</v>
      </c>
      <c r="BS13" s="593">
        <f t="shared" si="1"/>
        <v>2087</v>
      </c>
      <c r="BT13" s="593">
        <f t="shared" si="1"/>
        <v>2088</v>
      </c>
      <c r="BU13" s="593">
        <f t="shared" si="1"/>
        <v>2089</v>
      </c>
      <c r="BV13" s="593">
        <f t="shared" si="1"/>
        <v>2090</v>
      </c>
      <c r="BW13" s="593">
        <f t="shared" si="1"/>
        <v>2091</v>
      </c>
      <c r="BX13" s="593">
        <f t="shared" si="1"/>
        <v>2092</v>
      </c>
      <c r="BY13" s="593">
        <f t="shared" si="1"/>
        <v>2093</v>
      </c>
      <c r="BZ13" s="593">
        <f t="shared" si="1"/>
        <v>2094</v>
      </c>
      <c r="CA13" s="593">
        <f t="shared" si="1"/>
        <v>2095</v>
      </c>
      <c r="CB13" s="593">
        <f t="shared" si="1"/>
        <v>2096</v>
      </c>
      <c r="CC13" s="593">
        <f t="shared" si="1"/>
        <v>2097</v>
      </c>
      <c r="CD13" s="593">
        <f t="shared" si="1"/>
        <v>2098</v>
      </c>
      <c r="CE13" s="593">
        <f t="shared" si="1"/>
        <v>2099</v>
      </c>
      <c r="CF13" s="593">
        <f t="shared" si="1"/>
        <v>2100</v>
      </c>
      <c r="CG13" s="593">
        <f t="shared" si="1"/>
        <v>2101</v>
      </c>
      <c r="CH13" s="593">
        <f t="shared" si="1"/>
        <v>2102</v>
      </c>
      <c r="CI13" s="593">
        <f t="shared" si="1"/>
        <v>2103</v>
      </c>
      <c r="CJ13" s="593">
        <f t="shared" si="1"/>
        <v>2104</v>
      </c>
      <c r="CK13" s="593">
        <f t="shared" si="1"/>
        <v>2105</v>
      </c>
      <c r="CL13" s="593">
        <f t="shared" si="1"/>
        <v>2106</v>
      </c>
      <c r="CM13" s="593">
        <f t="shared" si="1"/>
        <v>2107</v>
      </c>
      <c r="CN13" s="593">
        <f t="shared" si="1"/>
        <v>2108</v>
      </c>
      <c r="CO13" s="593">
        <f t="shared" si="1"/>
        <v>2109</v>
      </c>
      <c r="CP13" s="593">
        <f t="shared" si="1"/>
        <v>2110</v>
      </c>
      <c r="CQ13" s="593">
        <f t="shared" si="1"/>
        <v>2111</v>
      </c>
      <c r="CR13" s="593">
        <f t="shared" si="1"/>
        <v>2112</v>
      </c>
      <c r="CS13" s="593"/>
      <c r="CT13" s="593"/>
      <c r="CU13" s="593"/>
      <c r="CV13" s="593"/>
    </row>
    <row r="14" spans="1:100" s="276" customFormat="1" ht="12.5" x14ac:dyDescent="0.25">
      <c r="B14" s="156" t="s">
        <v>668</v>
      </c>
      <c r="C14" s="41">
        <f>'Förseningar resenärer'!C6</f>
        <v>0</v>
      </c>
      <c r="D14" s="41">
        <f>IF(D13&lt;=$I$6,C14*'Förseningar resenärer'!$P$3,C14*1)</f>
        <v>0</v>
      </c>
      <c r="E14" s="41">
        <f>IF(E13&lt;=$I$6,D14*'Förseningar resenärer'!$P$3,D14*1)</f>
        <v>0</v>
      </c>
      <c r="F14" s="41">
        <f>IF(F13&lt;=$I$6,E14*'Förseningar resenärer'!$P$3,E14*1)</f>
        <v>0</v>
      </c>
      <c r="G14" s="41">
        <f>IF(G13&lt;=$I$6,F14*'Förseningar resenärer'!$P$3,F14*1)</f>
        <v>0</v>
      </c>
      <c r="H14" s="41">
        <f>IF(H13&lt;=$I$6,G14*'Förseningar resenärer'!$P$3,G14*1)</f>
        <v>0</v>
      </c>
      <c r="I14" s="41">
        <f>IF(I13&lt;=$I$6,H14*'Förseningar resenärer'!$P$3,H14*1)</f>
        <v>0</v>
      </c>
      <c r="J14" s="41">
        <f>IF(J13&lt;=$I$6,I14*'Förseningar resenärer'!$P$3,I14*1)</f>
        <v>0</v>
      </c>
      <c r="K14" s="41">
        <f>IF(K13&lt;=$I$6,J14*'Förseningar resenärer'!$P$3,J14*1)</f>
        <v>0</v>
      </c>
      <c r="L14" s="41">
        <f>IF(L13&lt;=$I$6,K14*'Förseningar resenärer'!$P$3,K14*1)</f>
        <v>0</v>
      </c>
      <c r="M14" s="41">
        <f>IF(M13&lt;=$I$6,L14*'Förseningar resenärer'!$P$3,L14*1)</f>
        <v>0</v>
      </c>
      <c r="N14" s="41">
        <f>IF(N13&lt;=$I$6,M14*'Förseningar resenärer'!$P$3,M14*1)</f>
        <v>0</v>
      </c>
      <c r="O14" s="41">
        <f>IF(O13&lt;=$I$6,N14*'Förseningar resenärer'!$P$3,N14*1)</f>
        <v>0</v>
      </c>
      <c r="P14" s="41">
        <f>IF(P13&lt;=$I$6,O14*'Förseningar resenärer'!$P$3,O14*1)</f>
        <v>0</v>
      </c>
      <c r="Q14" s="41">
        <f>IF(Q13&lt;=$I$6,P14*'Förseningar resenärer'!$P$3,P14*1)</f>
        <v>0</v>
      </c>
      <c r="R14" s="41">
        <f>IF(R13&lt;=$I$6,Q14*'Förseningar resenärer'!$P$3,Q14*1)</f>
        <v>0</v>
      </c>
      <c r="S14" s="41">
        <f>IF(S13&lt;=$I$6,R14*'Förseningar resenärer'!$P$3,R14*1)</f>
        <v>0</v>
      </c>
      <c r="T14" s="41">
        <f>IF(T13&lt;=$I$6,S14*'Förseningar resenärer'!$P$3,S14*1)</f>
        <v>0</v>
      </c>
      <c r="U14" s="41">
        <f>IF(U13&lt;=$I$6,T14*'Förseningar resenärer'!$P$3,T14*1)</f>
        <v>0</v>
      </c>
      <c r="V14" s="41">
        <f>IF(V13&lt;=$I$6,U14*'Förseningar resenärer'!$P$3,U14*1)</f>
        <v>0</v>
      </c>
      <c r="W14" s="41">
        <f>IF(W13&lt;=$I$6,V14*'Förseningar resenärer'!$P$3,V14*1)</f>
        <v>0</v>
      </c>
      <c r="X14" s="41">
        <f>IF(X13&lt;=$I$6,W14*'Förseningar resenärer'!$P$3,W14*1)</f>
        <v>0</v>
      </c>
      <c r="Y14" s="41">
        <f>IF(Y13&lt;=$I$6,X14*'Förseningar resenärer'!$P$3,X14*1)</f>
        <v>0</v>
      </c>
      <c r="Z14" s="41">
        <f>IF(Z13&lt;=$I$6,Y14*'Förseningar resenärer'!$P$3,Y14*1)</f>
        <v>0</v>
      </c>
      <c r="AA14" s="41">
        <f>IF(AA13&lt;=$I$6,Z14*'Förseningar resenärer'!$P$3,Z14*1)</f>
        <v>0</v>
      </c>
      <c r="AB14" s="41">
        <f>IF(AB13&lt;=$I$6,AA14*'Förseningar resenärer'!$P$3,AA14*1)</f>
        <v>0</v>
      </c>
      <c r="AC14" s="41">
        <f>IF(AC13&lt;=$I$6,AB14*'Förseningar resenärer'!$P$3,AB14*1)</f>
        <v>0</v>
      </c>
      <c r="AD14" s="41">
        <f>IF(AD13&lt;=$I$6,AC14*'Förseningar resenärer'!$P$3,AC14*1)</f>
        <v>0</v>
      </c>
      <c r="AE14" s="41">
        <f>IF(AE13&lt;=$I$6,AD14*'Förseningar resenärer'!$P$3,AD14*1)</f>
        <v>0</v>
      </c>
      <c r="AF14" s="41">
        <f>IF(AF13&lt;=$I$6,AE14*'Förseningar resenärer'!$P$3,AE14*1)</f>
        <v>0</v>
      </c>
      <c r="AG14" s="41">
        <f>IF(AG13&lt;=$I$6,AF14*'Förseningar resenärer'!$P$3,AF14*1)</f>
        <v>0</v>
      </c>
      <c r="AH14" s="41">
        <f>IF(AH13&lt;=$I$6,AG14*'Förseningar resenärer'!$P$3,AG14*1)</f>
        <v>0</v>
      </c>
      <c r="AI14" s="41">
        <f>IF(AI13&lt;=$I$6,AH14*'Förseningar resenärer'!$P$3,AH14*1)</f>
        <v>0</v>
      </c>
      <c r="AJ14" s="41">
        <f>IF(AJ13&lt;=$I$6,AI14*'Förseningar resenärer'!$P$3,AI14*1)</f>
        <v>0</v>
      </c>
      <c r="AK14" s="41">
        <f>IF(AK13&lt;=$I$6,AJ14*'Förseningar resenärer'!$P$3,AJ14*1)</f>
        <v>0</v>
      </c>
      <c r="AL14" s="41">
        <f>IF(AL13&lt;=$I$6,AK14*'Förseningar resenärer'!$P$3,AK14*1)</f>
        <v>0</v>
      </c>
      <c r="AM14" s="41">
        <f>IF(AM13&lt;=$I$6,AL14*'Förseningar resenärer'!$P$3,AL14*1)</f>
        <v>0</v>
      </c>
      <c r="AN14" s="41">
        <f>IF(AN13&lt;=$I$6,AM14*'Förseningar resenärer'!$P$3,AM14*1)</f>
        <v>0</v>
      </c>
      <c r="AO14" s="41">
        <f>IF(AO13&lt;=$I$6,AN14*'Förseningar resenärer'!$P$3,AN14*1)</f>
        <v>0</v>
      </c>
      <c r="AP14" s="41">
        <f>IF(AP13&lt;=$I$6,AO14*'Förseningar resenärer'!$P$3,AO14*1)</f>
        <v>0</v>
      </c>
      <c r="AQ14" s="41">
        <f>IF(AQ13&lt;=$I$6,AP14*'Förseningar resenärer'!$P$3,AP14*1)</f>
        <v>0</v>
      </c>
      <c r="AR14" s="41">
        <f>IF(AR13&lt;=$I$6,AQ14*'Förseningar resenärer'!$P$3,AQ14*1)</f>
        <v>0</v>
      </c>
      <c r="AS14" s="41">
        <f>IF(AS13&lt;=$I$6,AR14*'Förseningar resenärer'!$P$3,AR14*1)</f>
        <v>0</v>
      </c>
      <c r="AT14" s="41">
        <f>IF(AT13&lt;=$I$6,AS14*'Förseningar resenärer'!$P$3,AS14*1)</f>
        <v>0</v>
      </c>
      <c r="AU14" s="41">
        <f>IF(AU13&lt;=$I$6,AT14*'Förseningar resenärer'!$P$3,AT14*1)</f>
        <v>0</v>
      </c>
      <c r="AV14" s="41">
        <f>IF(AV13&lt;=$I$6,AU14*'Förseningar resenärer'!$P$3,AU14*1)</f>
        <v>0</v>
      </c>
      <c r="AW14" s="41">
        <f>IF(AW13&lt;=$I$6,AV14*'Förseningar resenärer'!$P$3,AV14*1)</f>
        <v>0</v>
      </c>
      <c r="AX14" s="41">
        <f>IF(AX13&lt;=$I$6,AW14*'Förseningar resenärer'!$P$3,AW14*1)</f>
        <v>0</v>
      </c>
      <c r="AY14" s="41">
        <f>IF(AY13&lt;=$I$6,AX14*'Förseningar resenärer'!$P$3,AX14*1)</f>
        <v>0</v>
      </c>
      <c r="AZ14" s="41">
        <f>IF(AZ13&lt;=$I$6,AY14*'Förseningar resenärer'!$P$3,AY14*1)</f>
        <v>0</v>
      </c>
      <c r="BA14" s="41">
        <f>IF(BA13&lt;=$I$6,AZ14*'Förseningar resenärer'!$P$3,AZ14*1)</f>
        <v>0</v>
      </c>
      <c r="BB14" s="41">
        <f>IF(BB13&lt;=$I$6,BA14*'Förseningar resenärer'!$P$3,BA14*1)</f>
        <v>0</v>
      </c>
      <c r="BC14" s="41">
        <f>IF(BC13&lt;=$I$6,BB14*'Förseningar resenärer'!$P$3,BB14*1)</f>
        <v>0</v>
      </c>
      <c r="BD14" s="41">
        <f>IF(BD13&lt;=$I$6,BC14*'Förseningar resenärer'!$P$3,BC14*1)</f>
        <v>0</v>
      </c>
      <c r="BE14" s="41">
        <f>IF(BE13&lt;=$I$6,BD14*'Förseningar resenärer'!$P$3,BD14*1)</f>
        <v>0</v>
      </c>
      <c r="BF14" s="41">
        <f>IF(BF13&lt;=$I$6,BE14*'Förseningar resenärer'!$P$3,BE14*1)</f>
        <v>0</v>
      </c>
      <c r="BG14" s="41">
        <f>IF(BG13&lt;=$I$6,BF14*'Förseningar resenärer'!$P$3,BF14*1)</f>
        <v>0</v>
      </c>
      <c r="BH14" s="41">
        <f>IF(BH13&lt;=$I$6,BG14*'Förseningar resenärer'!$P$3,BG14*1)</f>
        <v>0</v>
      </c>
      <c r="BI14" s="41">
        <f>IF(BI13&lt;=$I$6,BH14*'Förseningar resenärer'!$P$3,BH14*1)</f>
        <v>0</v>
      </c>
      <c r="BJ14" s="41">
        <f>IF(BJ13&lt;=$I$6,BI14*'Förseningar resenärer'!$P$3,BI14*1)</f>
        <v>0</v>
      </c>
      <c r="BK14" s="41">
        <f>IF(BK13&lt;=$I$6,BJ14*'Förseningar resenärer'!$P$3,BJ14*1)</f>
        <v>0</v>
      </c>
      <c r="BL14" s="41">
        <f>IF(BL13&lt;=$I$6,BK14*'Förseningar resenärer'!$P$3,BK14*1)</f>
        <v>0</v>
      </c>
      <c r="BM14" s="41">
        <f>IF(BM13&lt;=$I$6,BL14*'Förseningar resenärer'!$P$3,BL14*1)</f>
        <v>0</v>
      </c>
      <c r="BN14" s="41">
        <f>IF(BN13&lt;=$I$6,BM14*'Förseningar resenärer'!$P$3,BM14*1)</f>
        <v>0</v>
      </c>
      <c r="BO14" s="41">
        <f>IF(BO13&lt;=$I$6,BN14*'Förseningar resenärer'!$P$3,BN14*1)</f>
        <v>0</v>
      </c>
      <c r="BP14" s="41">
        <f>IF(BP13&lt;=$I$6,BO14*'Förseningar resenärer'!$P$3,BO14*1)</f>
        <v>0</v>
      </c>
      <c r="BQ14" s="41">
        <f>IF(BQ13&lt;=$I$6,BP14*'Förseningar resenärer'!$P$3,BP14*1)</f>
        <v>0</v>
      </c>
      <c r="BR14" s="41">
        <f>IF(BR13&lt;=$I$6,BQ14*'Förseningar resenärer'!$P$3,BQ14*1)</f>
        <v>0</v>
      </c>
      <c r="BS14" s="41">
        <f>IF(BS13&lt;=$I$6,BR14*'Förseningar resenärer'!$P$3,BR14*1)</f>
        <v>0</v>
      </c>
      <c r="BT14" s="41">
        <f>IF(BT13&lt;=$I$6,BS14*'Förseningar resenärer'!$P$3,BS14*1)</f>
        <v>0</v>
      </c>
      <c r="BU14" s="41">
        <f>IF(BU13&lt;=$I$6,BT14*'Förseningar resenärer'!$P$3,BT14*1)</f>
        <v>0</v>
      </c>
      <c r="BV14" s="41">
        <f>IF(BV13&lt;=$I$6,BU14*'Förseningar resenärer'!$P$3,BU14*1)</f>
        <v>0</v>
      </c>
      <c r="BW14" s="41">
        <f>IF(BW13&lt;=$I$6,BV14*'Förseningar resenärer'!$P$3,BV14*1)</f>
        <v>0</v>
      </c>
      <c r="BX14" s="41">
        <f>IF(BX13&lt;=$I$6,BW14*'Förseningar resenärer'!$P$3,BW14*1)</f>
        <v>0</v>
      </c>
      <c r="BY14" s="41">
        <f>IF(BY13&lt;=$I$6,BX14*'Förseningar resenärer'!$P$3,BX14*1)</f>
        <v>0</v>
      </c>
      <c r="BZ14" s="41">
        <f>IF(BZ13&lt;=$I$6,BY14*'Förseningar resenärer'!$P$3,BY14*1)</f>
        <v>0</v>
      </c>
      <c r="CA14" s="41">
        <f>IF(CA13&lt;=$I$6,BZ14*'Förseningar resenärer'!$P$3,BZ14*1)</f>
        <v>0</v>
      </c>
      <c r="CB14" s="41">
        <f>IF(CB13&lt;=$I$6,CA14*'Förseningar resenärer'!$P$3,CA14*1)</f>
        <v>0</v>
      </c>
      <c r="CC14" s="41">
        <f>IF(CC13&lt;=$I$6,CB14*'Förseningar resenärer'!$P$3,CB14*1)</f>
        <v>0</v>
      </c>
      <c r="CD14" s="41">
        <f>IF(CD13&lt;=$I$6,CC14*'Förseningar resenärer'!$P$3,CC14*1)</f>
        <v>0</v>
      </c>
      <c r="CE14" s="41">
        <f>IF(CE13&lt;=$I$6,CD14*'Förseningar resenärer'!$P$3,CD14*1)</f>
        <v>0</v>
      </c>
      <c r="CF14" s="41">
        <f>IF(CF13&lt;=$I$6,CE14*'Förseningar resenärer'!$P$3,CE14*1)</f>
        <v>0</v>
      </c>
      <c r="CG14" s="41">
        <f>IF(CG13&lt;=$I$6,CF14*'Förseningar resenärer'!$P$3,CF14*1)</f>
        <v>0</v>
      </c>
      <c r="CH14" s="41">
        <f>IF(CH13&lt;=$I$6,CG14*'Förseningar resenärer'!$P$3,CG14*1)</f>
        <v>0</v>
      </c>
      <c r="CI14" s="41">
        <f>IF(CI13&lt;=$I$6,CH14*'Förseningar resenärer'!$P$3,CH14*1)</f>
        <v>0</v>
      </c>
      <c r="CJ14" s="41">
        <f>IF(CJ13&lt;=$I$6,CI14*'Förseningar resenärer'!$P$3,CI14*1)</f>
        <v>0</v>
      </c>
      <c r="CK14" s="41">
        <f>IF(CK13&lt;=$I$6,CJ14*'Förseningar resenärer'!$P$3,CJ14*1)</f>
        <v>0</v>
      </c>
      <c r="CL14" s="41">
        <f>IF(CL13&lt;=$I$6,CK14*'Förseningar resenärer'!$P$3,CK14*1)</f>
        <v>0</v>
      </c>
      <c r="CM14" s="41">
        <f>IF(CM13&lt;=$I$6,CL14*'Förseningar resenärer'!$P$3,CL14*1)</f>
        <v>0</v>
      </c>
      <c r="CN14" s="41">
        <f>IF(CN13&lt;=$I$6,CM14*'Förseningar resenärer'!$P$3,CM14*1)</f>
        <v>0</v>
      </c>
      <c r="CO14" s="41">
        <f>IF(CO13&lt;=$I$6,CN14*'Förseningar resenärer'!$P$3,CN14*1)</f>
        <v>0</v>
      </c>
      <c r="CP14" s="41">
        <f>IF(CP13&lt;=$I$6,CO14*'Förseningar resenärer'!$P$3,CO14*1)</f>
        <v>0</v>
      </c>
      <c r="CQ14" s="41">
        <f>IF(CQ13&lt;=$I$6,CP14*'Förseningar resenärer'!$P$3,CP14*1)</f>
        <v>0</v>
      </c>
      <c r="CR14" s="41">
        <f>IF(CR13&lt;=$I$6,CQ14*'Förseningar resenärer'!$P$3,CQ14*1)</f>
        <v>0</v>
      </c>
    </row>
    <row r="15" spans="1:100" s="112" customFormat="1" ht="12.5" x14ac:dyDescent="0.25">
      <c r="B15" s="156" t="s">
        <v>669</v>
      </c>
      <c r="C15" s="140">
        <f>'Förseningar resenärer'!C7</f>
        <v>0</v>
      </c>
      <c r="D15" s="140">
        <f>IF(D13&lt;=$I$6,C15*'Förseningar resenärer'!$P$3,C15*1)</f>
        <v>0</v>
      </c>
      <c r="E15" s="140">
        <f>IF(E13&lt;=$I$6,D15*'Förseningar resenärer'!$P$3,D15*1)</f>
        <v>0</v>
      </c>
      <c r="F15" s="140">
        <f>IF(F13&lt;=$I$6,E15*'Förseningar resenärer'!$P$3,E15*1)</f>
        <v>0</v>
      </c>
      <c r="G15" s="140">
        <f>IF(G13&lt;=$I$6,F15*'Förseningar resenärer'!$P$3,F15*1)</f>
        <v>0</v>
      </c>
      <c r="H15" s="140">
        <f>IF(H13&lt;=$I$6,G15*'Förseningar resenärer'!$P$3,G15*1)</f>
        <v>0</v>
      </c>
      <c r="I15" s="140">
        <f>IF(I13&lt;=$I$6,H15*'Förseningar resenärer'!$P$3,H15*1)</f>
        <v>0</v>
      </c>
      <c r="J15" s="140">
        <f>IF(J13&lt;=$I$6,I15*'Förseningar resenärer'!$P$3,I15*1)</f>
        <v>0</v>
      </c>
      <c r="K15" s="140">
        <f>IF(K13&lt;=$I$6,J15*'Förseningar resenärer'!$P$3,J15*1)</f>
        <v>0</v>
      </c>
      <c r="L15" s="140">
        <f>IF(L13&lt;=$I$6,K15*'Förseningar resenärer'!$P$3,K15*1)</f>
        <v>0</v>
      </c>
      <c r="M15" s="140">
        <f>IF(M13&lt;=$I$6,L15*'Förseningar resenärer'!$P$3,L15*1)</f>
        <v>0</v>
      </c>
      <c r="N15" s="140">
        <f>IF(N13&lt;=$I$6,M15*'Förseningar resenärer'!$P$3,M15*1)</f>
        <v>0</v>
      </c>
      <c r="O15" s="140">
        <f>IF(O13&lt;=$I$6,N15*'Förseningar resenärer'!$P$3,N15*1)</f>
        <v>0</v>
      </c>
      <c r="P15" s="140">
        <f>IF(P13&lt;=$I$6,O15*'Förseningar resenärer'!$P$3,O15*1)</f>
        <v>0</v>
      </c>
      <c r="Q15" s="140">
        <f>IF(Q13&lt;=$I$6,P15*'Förseningar resenärer'!$P$3,P15*1)</f>
        <v>0</v>
      </c>
      <c r="R15" s="140">
        <f>IF(R13&lt;=$I$6,Q15*'Förseningar resenärer'!$P$3,Q15*1)</f>
        <v>0</v>
      </c>
      <c r="S15" s="140">
        <f>IF(S13&lt;=$I$6,R15*'Förseningar resenärer'!$P$3,R15*1)</f>
        <v>0</v>
      </c>
      <c r="T15" s="140">
        <f>IF(T13&lt;=$I$6,S15*'Förseningar resenärer'!$P$3,S15*1)</f>
        <v>0</v>
      </c>
      <c r="U15" s="140">
        <f>IF(U13&lt;=$I$6,T15*'Förseningar resenärer'!$P$3,T15*1)</f>
        <v>0</v>
      </c>
      <c r="V15" s="140">
        <f>IF(V13&lt;=$I$6,U15*'Förseningar resenärer'!$P$3,U15*1)</f>
        <v>0</v>
      </c>
      <c r="W15" s="140">
        <f>IF(W13&lt;=$I$6,V15*'Förseningar resenärer'!$P$3,V15*1)</f>
        <v>0</v>
      </c>
      <c r="X15" s="140">
        <f>IF(X13&lt;=$I$6,W15*'Förseningar resenärer'!$P$3,W15*1)</f>
        <v>0</v>
      </c>
      <c r="Y15" s="140">
        <f>IF(Y13&lt;=$I$6,X15*'Förseningar resenärer'!$P$3,X15*1)</f>
        <v>0</v>
      </c>
      <c r="Z15" s="140">
        <f>IF(Z13&lt;=$I$6,Y15*'Förseningar resenärer'!$P$3,Y15*1)</f>
        <v>0</v>
      </c>
      <c r="AA15" s="140">
        <f>IF(AA13&lt;=$I$6,Z15*'Förseningar resenärer'!$P$3,Z15*1)</f>
        <v>0</v>
      </c>
      <c r="AB15" s="140">
        <f>IF(AB13&lt;=$I$6,AA15*'Förseningar resenärer'!$P$3,AA15*1)</f>
        <v>0</v>
      </c>
      <c r="AC15" s="140">
        <f>IF(AC13&lt;=$I$6,AB15*'Förseningar resenärer'!$P$3,AB15*1)</f>
        <v>0</v>
      </c>
      <c r="AD15" s="140">
        <f>IF(AD13&lt;=$I$6,AC15*'Förseningar resenärer'!$P$3,AC15*1)</f>
        <v>0</v>
      </c>
      <c r="AE15" s="140">
        <f>IF(AE13&lt;=$I$6,AD15*'Förseningar resenärer'!$P$3,AD15*1)</f>
        <v>0</v>
      </c>
      <c r="AF15" s="140">
        <f>IF(AF13&lt;=$I$6,AE15*'Förseningar resenärer'!$P$3,AE15*1)</f>
        <v>0</v>
      </c>
      <c r="AG15" s="140">
        <f>IF(AG13&lt;=$I$6,AF15*'Förseningar resenärer'!$P$3,AF15*1)</f>
        <v>0</v>
      </c>
      <c r="AH15" s="140">
        <f>IF(AH13&lt;=$I$6,AG15*'Förseningar resenärer'!$P$3,AG15*1)</f>
        <v>0</v>
      </c>
      <c r="AI15" s="140">
        <f>IF(AI13&lt;=$I$6,AH15*'Förseningar resenärer'!$P$3,AH15*1)</f>
        <v>0</v>
      </c>
      <c r="AJ15" s="140">
        <f>IF(AJ13&lt;=$I$6,AI15*'Förseningar resenärer'!$P$3,AI15*1)</f>
        <v>0</v>
      </c>
      <c r="AK15" s="140">
        <f>IF(AK13&lt;=$I$6,AJ15*'Förseningar resenärer'!$P$3,AJ15*1)</f>
        <v>0</v>
      </c>
      <c r="AL15" s="140">
        <f>IF(AL13&lt;=$I$6,AK15*'Förseningar resenärer'!$P$3,AK15*1)</f>
        <v>0</v>
      </c>
      <c r="AM15" s="140">
        <f>IF(AM13&lt;=$I$6,AL15*'Förseningar resenärer'!$P$3,AL15*1)</f>
        <v>0</v>
      </c>
      <c r="AN15" s="140">
        <f>IF(AN13&lt;=$I$6,AM15*'Förseningar resenärer'!$P$3,AM15*1)</f>
        <v>0</v>
      </c>
      <c r="AO15" s="140">
        <f>IF(AO13&lt;=$I$6,AN15*'Förseningar resenärer'!$P$3,AN15*1)</f>
        <v>0</v>
      </c>
      <c r="AP15" s="140">
        <f>IF(AP13&lt;=$I$6,AO15*'Förseningar resenärer'!$P$3,AO15*1)</f>
        <v>0</v>
      </c>
      <c r="AQ15" s="140">
        <f>IF(AQ13&lt;=$I$6,AP15*'Förseningar resenärer'!$P$3,AP15*1)</f>
        <v>0</v>
      </c>
      <c r="AR15" s="140">
        <f>IF(AR13&lt;=$I$6,AQ15*'Förseningar resenärer'!$P$3,AQ15*1)</f>
        <v>0</v>
      </c>
      <c r="AS15" s="140">
        <f>IF(AS13&lt;=$I$6,AR15*'Förseningar resenärer'!$P$3,AR15*1)</f>
        <v>0</v>
      </c>
      <c r="AT15" s="140">
        <f>IF(AT13&lt;=$I$6,AS15*'Förseningar resenärer'!$P$3,AS15*1)</f>
        <v>0</v>
      </c>
      <c r="AU15" s="140">
        <f>IF(AU13&lt;=$I$6,AT15*'Förseningar resenärer'!$P$3,AT15*1)</f>
        <v>0</v>
      </c>
      <c r="AV15" s="140">
        <f>IF(AV13&lt;=$I$6,AU15*'Förseningar resenärer'!$P$3,AU15*1)</f>
        <v>0</v>
      </c>
      <c r="AW15" s="140">
        <f>IF(AW13&lt;=$I$6,AV15*'Förseningar resenärer'!$P$3,AV15*1)</f>
        <v>0</v>
      </c>
      <c r="AX15" s="140">
        <f>IF(AX13&lt;=$I$6,AW15*'Förseningar resenärer'!$P$3,AW15*1)</f>
        <v>0</v>
      </c>
      <c r="AY15" s="140">
        <f>IF(AY13&lt;=$I$6,AX15*'Förseningar resenärer'!$P$3,AX15*1)</f>
        <v>0</v>
      </c>
      <c r="AZ15" s="140">
        <f>IF(AZ13&lt;=$I$6,AY15*'Förseningar resenärer'!$P$3,AY15*1)</f>
        <v>0</v>
      </c>
      <c r="BA15" s="140">
        <f>IF(BA13&lt;=$I$6,AZ15*'Förseningar resenärer'!$P$3,AZ15*1)</f>
        <v>0</v>
      </c>
      <c r="BB15" s="140">
        <f>IF(BB13&lt;=$I$6,BA15*'Förseningar resenärer'!$P$3,BA15*1)</f>
        <v>0</v>
      </c>
      <c r="BC15" s="140">
        <f>IF(BC13&lt;=$I$6,BB15*'Förseningar resenärer'!$P$3,BB15*1)</f>
        <v>0</v>
      </c>
      <c r="BD15" s="140">
        <f>IF(BD13&lt;=$I$6,BC15*'Förseningar resenärer'!$P$3,BC15*1)</f>
        <v>0</v>
      </c>
      <c r="BE15" s="140">
        <f>IF(BE13&lt;=$I$6,BD15*'Förseningar resenärer'!$P$3,BD15*1)</f>
        <v>0</v>
      </c>
      <c r="BF15" s="140">
        <f>IF(BF13&lt;=$I$6,BE15*'Förseningar resenärer'!$P$3,BE15*1)</f>
        <v>0</v>
      </c>
      <c r="BG15" s="140">
        <f>IF(BG13&lt;=$I$6,BF15*'Förseningar resenärer'!$P$3,BF15*1)</f>
        <v>0</v>
      </c>
      <c r="BH15" s="140">
        <f>IF(BH13&lt;=$I$6,BG15*'Förseningar resenärer'!$P$3,BG15*1)</f>
        <v>0</v>
      </c>
      <c r="BI15" s="140">
        <f>IF(BI13&lt;=$I$6,BH15*'Förseningar resenärer'!$P$3,BH15*1)</f>
        <v>0</v>
      </c>
      <c r="BJ15" s="140">
        <f>IF(BJ13&lt;=$I$6,BI15*'Förseningar resenärer'!$P$3,BI15*1)</f>
        <v>0</v>
      </c>
      <c r="BK15" s="140">
        <f>IF(BK13&lt;=$I$6,BJ15*'Förseningar resenärer'!$P$3,BJ15*1)</f>
        <v>0</v>
      </c>
      <c r="BL15" s="140">
        <f>IF(BL13&lt;=$I$6,BK15*'Förseningar resenärer'!$P$3,BK15*1)</f>
        <v>0</v>
      </c>
      <c r="BM15" s="140">
        <f>IF(BM13&lt;=$I$6,BL15*'Förseningar resenärer'!$P$3,BL15*1)</f>
        <v>0</v>
      </c>
      <c r="BN15" s="140">
        <f>IF(BN13&lt;=$I$6,BM15*'Förseningar resenärer'!$P$3,BM15*1)</f>
        <v>0</v>
      </c>
      <c r="BO15" s="140">
        <f>IF(BO13&lt;=$I$6,BN15*'Förseningar resenärer'!$P$3,BN15*1)</f>
        <v>0</v>
      </c>
      <c r="BP15" s="140">
        <f>IF(BP13&lt;=$I$6,BO15*'Förseningar resenärer'!$P$3,BO15*1)</f>
        <v>0</v>
      </c>
      <c r="BQ15" s="140">
        <f>IF(BQ13&lt;=$I$6,BP15*'Förseningar resenärer'!$P$3,BP15*1)</f>
        <v>0</v>
      </c>
      <c r="BR15" s="140">
        <f>IF(BR13&lt;=$I$6,BQ15*'Förseningar resenärer'!$P$3,BQ15*1)</f>
        <v>0</v>
      </c>
      <c r="BS15" s="140">
        <f>IF(BS13&lt;=$I$6,BR15*'Förseningar resenärer'!$P$3,BR15*1)</f>
        <v>0</v>
      </c>
      <c r="BT15" s="140">
        <f>IF(BT13&lt;=$I$6,BS15*'Förseningar resenärer'!$P$3,BS15*1)</f>
        <v>0</v>
      </c>
      <c r="BU15" s="140">
        <f>IF(BU13&lt;=$I$6,BT15*'Förseningar resenärer'!$P$3,BT15*1)</f>
        <v>0</v>
      </c>
      <c r="BV15" s="140">
        <f>IF(BV13&lt;=$I$6,BU15*'Förseningar resenärer'!$P$3,BU15*1)</f>
        <v>0</v>
      </c>
      <c r="BW15" s="140">
        <f>IF(BW13&lt;=$I$6,BV15*'Förseningar resenärer'!$P$3,BV15*1)</f>
        <v>0</v>
      </c>
      <c r="BX15" s="140">
        <f>IF(BX13&lt;=$I$6,BW15*'Förseningar resenärer'!$P$3,BW15*1)</f>
        <v>0</v>
      </c>
      <c r="BY15" s="140">
        <f>IF(BY13&lt;=$I$6,BX15*'Förseningar resenärer'!$P$3,BX15*1)</f>
        <v>0</v>
      </c>
      <c r="BZ15" s="140">
        <f>IF(BZ13&lt;=$I$6,BY15*'Förseningar resenärer'!$P$3,BY15*1)</f>
        <v>0</v>
      </c>
      <c r="CA15" s="140">
        <f>IF(CA13&lt;=$I$6,BZ15*'Förseningar resenärer'!$P$3,BZ15*1)</f>
        <v>0</v>
      </c>
      <c r="CB15" s="140">
        <f>IF(CB13&lt;=$I$6,CA15*'Förseningar resenärer'!$P$3,CA15*1)</f>
        <v>0</v>
      </c>
      <c r="CC15" s="140">
        <f>IF(CC13&lt;=$I$6,CB15*'Förseningar resenärer'!$P$3,CB15*1)</f>
        <v>0</v>
      </c>
      <c r="CD15" s="140">
        <f>IF(CD13&lt;=$I$6,CC15*'Förseningar resenärer'!$P$3,CC15*1)</f>
        <v>0</v>
      </c>
      <c r="CE15" s="140">
        <f>IF(CE13&lt;=$I$6,CD15*'Förseningar resenärer'!$P$3,CD15*1)</f>
        <v>0</v>
      </c>
      <c r="CF15" s="140">
        <f>IF(CF13&lt;=$I$6,CE15*'Förseningar resenärer'!$P$3,CE15*1)</f>
        <v>0</v>
      </c>
      <c r="CG15" s="140">
        <f>IF(CG13&lt;=$I$6,CF15*'Förseningar resenärer'!$P$3,CF15*1)</f>
        <v>0</v>
      </c>
      <c r="CH15" s="140">
        <f>IF(CH13&lt;=$I$6,CG15*'Förseningar resenärer'!$P$3,CG15*1)</f>
        <v>0</v>
      </c>
      <c r="CI15" s="140">
        <f>IF(CI13&lt;=$I$6,CH15*'Förseningar resenärer'!$P$3,CH15*1)</f>
        <v>0</v>
      </c>
      <c r="CJ15" s="140">
        <f>IF(CJ13&lt;=$I$6,CI15*'Förseningar resenärer'!$P$3,CI15*1)</f>
        <v>0</v>
      </c>
      <c r="CK15" s="140">
        <f>IF(CK13&lt;=$I$6,CJ15*'Förseningar resenärer'!$P$3,CJ15*1)</f>
        <v>0</v>
      </c>
      <c r="CL15" s="140">
        <f>IF(CL13&lt;=$I$6,CK15*'Förseningar resenärer'!$P$3,CK15*1)</f>
        <v>0</v>
      </c>
      <c r="CM15" s="140">
        <f>IF(CM13&lt;=$I$6,CL15*'Förseningar resenärer'!$P$3,CL15*1)</f>
        <v>0</v>
      </c>
      <c r="CN15" s="140">
        <f>IF(CN13&lt;=$I$6,CM15*'Förseningar resenärer'!$P$3,CM15*1)</f>
        <v>0</v>
      </c>
      <c r="CO15" s="140">
        <f>IF(CO13&lt;=$I$6,CN15*'Förseningar resenärer'!$P$3,CN15*1)</f>
        <v>0</v>
      </c>
      <c r="CP15" s="140">
        <f>IF(CP13&lt;=$I$6,CO15*'Förseningar resenärer'!$P$3,CO15*1)</f>
        <v>0</v>
      </c>
      <c r="CQ15" s="140">
        <f>IF(CQ13&lt;=$I$6,CP15*'Förseningar resenärer'!$P$3,CP15*1)</f>
        <v>0</v>
      </c>
      <c r="CR15" s="140">
        <f>IF(CR13&lt;=$I$6,CQ15*'Förseningar resenärer'!$P$3,CQ15*1)</f>
        <v>0</v>
      </c>
    </row>
    <row r="16" spans="1:100" s="276" customFormat="1" ht="12.5" x14ac:dyDescent="0.25">
      <c r="B16" s="156" t="s">
        <v>656</v>
      </c>
      <c r="C16" s="41">
        <f>'Förseningar resenärer'!C8</f>
        <v>441</v>
      </c>
      <c r="D16" s="41">
        <f>C16*'Förseningar resenärer'!$P$6</f>
        <v>447.6433588642343</v>
      </c>
      <c r="E16" s="41">
        <f>D16*'Förseningar resenärer'!$P$6</f>
        <v>454.38679531803552</v>
      </c>
      <c r="F16" s="41">
        <f>E16*'Förseningar resenärer'!$P$6</f>
        <v>461.23181696081804</v>
      </c>
      <c r="G16" s="41">
        <f>F16*'Förseningar resenärer'!$P$6</f>
        <v>468.17995410293491</v>
      </c>
      <c r="H16" s="41">
        <f>G16*'Förseningar resenärer'!$P$6</f>
        <v>475.23276010780239</v>
      </c>
      <c r="I16" s="41">
        <f>H16*'Förseningar resenärer'!$P$6</f>
        <v>482.39181173917814</v>
      </c>
      <c r="J16" s="41">
        <f>I16*'Förseningar resenärer'!$P$6</f>
        <v>489.6587095136714</v>
      </c>
      <c r="K16" s="41">
        <f>J16*'Förseningar resenärer'!$P$6</f>
        <v>497.03507805856299</v>
      </c>
      <c r="L16" s="41">
        <f>K16*'Förseningar resenärer'!$P$6</f>
        <v>504.52256647501594</v>
      </c>
      <c r="M16" s="41">
        <f>L16*'Förseningar resenärer'!$P$6</f>
        <v>512.12284870675751</v>
      </c>
      <c r="N16" s="41">
        <f>M16*'Förseningar resenärer'!$P$6</f>
        <v>519.83762391431526</v>
      </c>
      <c r="O16" s="41">
        <f>N16*'Förseningar resenärer'!$P$6</f>
        <v>527.6686168548905</v>
      </c>
      <c r="P16" s="41">
        <f>O16*'Förseningar resenärer'!$P$6</f>
        <v>535.6175782679544</v>
      </c>
      <c r="Q16" s="41">
        <f>P16*'Förseningar resenärer'!$P$6</f>
        <v>543.68628526665316</v>
      </c>
      <c r="R16" s="41">
        <f>Q16*'Förseningar resenärer'!$P$6</f>
        <v>551.87654173510862</v>
      </c>
      <c r="S16" s="41">
        <f>R16*'Förseningar resenärer'!$P$6</f>
        <v>560.1901787317048</v>
      </c>
      <c r="T16" s="41">
        <f>S16*'Förseningar resenärer'!$P$6</f>
        <v>568.62905489844923</v>
      </c>
      <c r="U16" s="41">
        <f>T16*'Förseningar resenärer'!$P$6</f>
        <v>577.19505687650087</v>
      </c>
      <c r="V16" s="41">
        <f>U16*'Förseningar resenärer'!$P$6</f>
        <v>585.89009972795827</v>
      </c>
      <c r="W16" s="41">
        <f>V16*'Förseningar resenärer'!$P$6</f>
        <v>594.71612736400107</v>
      </c>
      <c r="X16" s="41">
        <f>W16*'Förseningar resenärer'!$P$6</f>
        <v>603.67511297948124</v>
      </c>
      <c r="Y16" s="41">
        <f>X16*'Förseningar resenärer'!$P$6</f>
        <v>612.76905949406148</v>
      </c>
      <c r="Z16" s="41">
        <f>Y16*'Förseningar resenärer'!$P$6</f>
        <v>621.99999999999886</v>
      </c>
      <c r="AA16" s="41">
        <f>Z16*'Förseningar resenärer'!$P$6</f>
        <v>631.36999821667405</v>
      </c>
      <c r="AB16" s="41">
        <f>AA16*'Förseningar resenärer'!$P$6</f>
        <v>640.88114895196736</v>
      </c>
      <c r="AC16" s="41">
        <f>AB16*'Förseningar resenärer'!$P$6</f>
        <v>650.53557857058581</v>
      </c>
      <c r="AD16" s="41">
        <f>AC16*'Förseningar resenärer'!$P$6</f>
        <v>660.33544546944449</v>
      </c>
      <c r="AE16" s="41">
        <f>AD16*'Förseningar resenärer'!$P$6</f>
        <v>670.28294056020991</v>
      </c>
      <c r="AF16" s="41">
        <f>AE16*'Förseningar resenärer'!$P$6</f>
        <v>680.38028775911175</v>
      </c>
      <c r="AG16" s="41">
        <f>AF16*'Förseningar resenärer'!$P$6</f>
        <v>690.62974448413399</v>
      </c>
      <c r="AH16" s="41">
        <f>AG16*'Förseningar resenärer'!$P$6</f>
        <v>701.03360215969531</v>
      </c>
      <c r="AI16" s="41">
        <f>AH16*'Förseningar resenärer'!$P$6</f>
        <v>711.59418672893275</v>
      </c>
      <c r="AJ16" s="41">
        <f>AI16*'Förseningar resenärer'!$P$6</f>
        <v>722.3138591737021</v>
      </c>
      <c r="AK16" s="41">
        <f>AJ16*'Förseningar resenärer'!$P$6</f>
        <v>733.19501604241168</v>
      </c>
      <c r="AL16" s="41">
        <f>AK16*'Förseningar resenärer'!$P$6</f>
        <v>744.24008998580803</v>
      </c>
      <c r="AM16" s="41">
        <f>AL16*'Förseningar resenärer'!$P$6</f>
        <v>755.45155030083242</v>
      </c>
      <c r="AN16" s="41">
        <f>AM16*'Förseningar resenärer'!$P$6</f>
        <v>766.83190348267044</v>
      </c>
      <c r="AO16" s="41">
        <f>AN16*'Förseningar resenärer'!$P$6</f>
        <v>778.38369378511777</v>
      </c>
      <c r="AP16" s="41">
        <f>AO16*'Förseningar resenärer'!$P$6</f>
        <v>790.10950378938719</v>
      </c>
      <c r="AQ16" s="41">
        <f>AP16*'Förseningar resenärer'!$P$6</f>
        <v>802.01195498148468</v>
      </c>
      <c r="AR16" s="41">
        <f>AQ16*'Förseningar resenärer'!$P$6</f>
        <v>814.09370833828314</v>
      </c>
      <c r="AS16" s="41">
        <f>AR16*'Förseningar resenärer'!$P$6</f>
        <v>826.35746492242492</v>
      </c>
      <c r="AT16" s="41">
        <f>AS16*'Förseningar resenärer'!$P$6</f>
        <v>838.80596648618587</v>
      </c>
      <c r="AU16" s="41">
        <f>AT16*'Förseningar resenärer'!$P$6</f>
        <v>851.44199608443671</v>
      </c>
      <c r="AV16" s="41">
        <f>AU16*'Förseningar resenärer'!$P$6</f>
        <v>864.26837869683789</v>
      </c>
      <c r="AW16" s="41">
        <f>AV16*'Förseningar resenärer'!$P$6</f>
        <v>877.28798185940718</v>
      </c>
      <c r="AX16" s="41">
        <f>AW16*'Förseningar resenärer'!$P$6</f>
        <v>890.50371630560198</v>
      </c>
      <c r="AY16" s="41">
        <f>AX16*'Förseningar resenärer'!$P$6</f>
        <v>903.91853661705875</v>
      </c>
      <c r="AZ16" s="41">
        <f>AY16*'Förseningar resenärer'!$P$6</f>
        <v>917.53544188413503</v>
      </c>
      <c r="BA16" s="41">
        <f>AZ16*'Förseningar resenärer'!$P$6</f>
        <v>931.35747637640281</v>
      </c>
      <c r="BB16" s="41">
        <f>BA16*'Förseningar resenärer'!$P$6</f>
        <v>945.38773022324199</v>
      </c>
      <c r="BC16" s="41">
        <f>BB16*'Förseningar resenärer'!$P$6</f>
        <v>959.62934010468632</v>
      </c>
      <c r="BD16" s="41">
        <f>BC16*'Förseningar resenärer'!$P$6</f>
        <v>974.08548995267677</v>
      </c>
      <c r="BE16" s="41">
        <f>BD16*'Förseningar resenärer'!$P$6</f>
        <v>988.75941166287885</v>
      </c>
      <c r="BF16" s="41">
        <f>BE16*'Förseningar resenärer'!$P$6</f>
        <v>1003.6543858172229</v>
      </c>
      <c r="BG16" s="41">
        <f>BF16*'Förseningar resenärer'!$P$6</f>
        <v>1018.7737424173283</v>
      </c>
      <c r="BH16" s="41">
        <f>BG16*'Förseningar resenärer'!$P$6</f>
        <v>1034.1208616289775</v>
      </c>
      <c r="BI16" s="41">
        <f>BH16*'Förseningar resenärer'!$P$6</f>
        <v>1049.6991745378041</v>
      </c>
      <c r="BJ16" s="41">
        <f>BI16*'Förseningar resenärer'!$P$6</f>
        <v>1065.5121639163644</v>
      </c>
      <c r="BK16" s="41">
        <f>BJ16*'Förseningar resenärer'!$P$6</f>
        <v>1081.5633650027664</v>
      </c>
      <c r="BL16" s="41">
        <f>BK16*'Förseningar resenärer'!$P$6</f>
        <v>1097.8563662910256</v>
      </c>
      <c r="BM16" s="41">
        <f>BL16*'Förseningar resenärer'!$P$6</f>
        <v>1114.3948103333285</v>
      </c>
      <c r="BN16" s="41">
        <f>BM16*'Förseningar resenärer'!$P$6</f>
        <v>1131.182394554382</v>
      </c>
      <c r="BO16" s="41">
        <f>BN16*'Förseningar resenärer'!$P$6</f>
        <v>1148.2228720780297</v>
      </c>
      <c r="BP16" s="41">
        <f>BO16*'Förseningar resenärer'!$P$6</f>
        <v>1165.5200525663204</v>
      </c>
      <c r="BQ16" s="41">
        <f>BP16*'Förseningar resenärer'!$P$6</f>
        <v>1183.0778030712167</v>
      </c>
      <c r="BR16" s="41">
        <f>BQ16*'Förseningar resenärer'!$P$6</f>
        <v>1200.9000488991351</v>
      </c>
      <c r="BS16" s="41">
        <f>BR16*'Förseningar resenärer'!$P$6</f>
        <v>1218.9907744885081</v>
      </c>
      <c r="BT16" s="41">
        <f>BS16*'Förseningar resenärer'!$P$6</f>
        <v>1237.3540243005673</v>
      </c>
      <c r="BU16" s="41">
        <f>BT16*'Förseningar resenärer'!$P$6</f>
        <v>1255.9939037235449</v>
      </c>
      <c r="BV16" s="41">
        <f>BU16*'Förseningar resenärer'!$P$6</f>
        <v>1274.9145799904975</v>
      </c>
      <c r="BW16" s="41">
        <f>BV16*'Förseningar resenärer'!$P$6</f>
        <v>1294.1202831109542</v>
      </c>
      <c r="BX16" s="41">
        <f>BW16*'Förseningar resenärer'!$P$6</f>
        <v>1313.6153068166018</v>
      </c>
      <c r="BY16" s="41">
        <f>BX16*'Förseningar resenärer'!$P$6</f>
        <v>1333.404009521214</v>
      </c>
      <c r="BZ16" s="41">
        <f>BY16*'Förseningar resenärer'!$P$6</f>
        <v>1353.4908152950425</v>
      </c>
      <c r="CA16" s="41">
        <f>BZ16*'Förseningar resenärer'!$P$6</f>
        <v>1373.8802148538862</v>
      </c>
      <c r="CB16" s="41">
        <f>CA16*'Förseningar resenärer'!$P$6</f>
        <v>1394.5767665630601</v>
      </c>
      <c r="CC16" s="41">
        <f>CB16*'Förseningar resenärer'!$P$6</f>
        <v>1415.5850974564885</v>
      </c>
      <c r="CD16" s="41">
        <f>CC16*'Förseningar resenärer'!$P$6</f>
        <v>1436.9099042711496</v>
      </c>
      <c r="CE16" s="41">
        <f>CD16*'Förseningar resenärer'!$P$6</f>
        <v>1458.5559544971038</v>
      </c>
      <c r="CF16" s="41">
        <f>CE16*'Förseningar resenärer'!$P$6</f>
        <v>1480.5280874433399</v>
      </c>
      <c r="CG16" s="41">
        <f>CF16*'Förseningar resenärer'!$P$6</f>
        <v>1502.8312153196769</v>
      </c>
      <c r="CH16" s="41">
        <f>CG16*'Förseningar resenärer'!$P$6</f>
        <v>1525.4703243349647</v>
      </c>
      <c r="CI16" s="41">
        <f>CH16*'Förseningar resenärer'!$P$6</f>
        <v>1548.4504758118289</v>
      </c>
      <c r="CJ16" s="41">
        <f>CI16*'Förseningar resenärer'!$P$6</f>
        <v>1571.7768073182062</v>
      </c>
      <c r="CK16" s="41">
        <f>CJ16*'Förseningar resenärer'!$P$6</f>
        <v>1595.454533815928</v>
      </c>
      <c r="CL16" s="41">
        <f>CK16*'Förseningar resenärer'!$P$6</f>
        <v>1619.4889488266058</v>
      </c>
      <c r="CM16" s="41">
        <f>CL16*'Förseningar resenärer'!$P$6</f>
        <v>1643.8854256150792</v>
      </c>
      <c r="CN16" s="41">
        <f>CM16*'Förseningar resenärer'!$P$6</f>
        <v>1668.6494183906925</v>
      </c>
      <c r="CO16" s="41">
        <f>CN16*'Förseningar resenärer'!$P$6</f>
        <v>1693.7864635266681</v>
      </c>
      <c r="CP16" s="41">
        <f>CO16*'Förseningar resenärer'!$P$6</f>
        <v>1719.3021807978471</v>
      </c>
      <c r="CQ16" s="41">
        <f>CP16*'Förseningar resenärer'!$P$6</f>
        <v>1745.2022746370778</v>
      </c>
      <c r="CR16" s="41">
        <f>CQ16*'Förseningar resenärer'!$P$6</f>
        <v>1771.4925354105294</v>
      </c>
    </row>
    <row r="17" spans="1:104" s="591" customFormat="1" ht="12.5" x14ac:dyDescent="0.25">
      <c r="B17" s="775" t="s">
        <v>657</v>
      </c>
      <c r="C17" s="588">
        <f>C15*C16</f>
        <v>0</v>
      </c>
      <c r="D17" s="588">
        <f>D15*D16</f>
        <v>0</v>
      </c>
      <c r="E17" s="588">
        <f>E15*E16</f>
        <v>0</v>
      </c>
      <c r="F17" s="588">
        <f>F15*F16</f>
        <v>0</v>
      </c>
      <c r="G17" s="588">
        <f>G15*G16</f>
        <v>0</v>
      </c>
      <c r="H17" s="588">
        <f t="shared" ref="H17:BS17" si="2">H15*H16</f>
        <v>0</v>
      </c>
      <c r="I17" s="588">
        <f t="shared" si="2"/>
        <v>0</v>
      </c>
      <c r="J17" s="588">
        <f t="shared" si="2"/>
        <v>0</v>
      </c>
      <c r="K17" s="588">
        <f t="shared" si="2"/>
        <v>0</v>
      </c>
      <c r="L17" s="588">
        <f t="shared" si="2"/>
        <v>0</v>
      </c>
      <c r="M17" s="588">
        <f t="shared" si="2"/>
        <v>0</v>
      </c>
      <c r="N17" s="588">
        <f t="shared" si="2"/>
        <v>0</v>
      </c>
      <c r="O17" s="588">
        <f t="shared" si="2"/>
        <v>0</v>
      </c>
      <c r="P17" s="588">
        <f t="shared" si="2"/>
        <v>0</v>
      </c>
      <c r="Q17" s="588">
        <f t="shared" si="2"/>
        <v>0</v>
      </c>
      <c r="R17" s="588">
        <f t="shared" si="2"/>
        <v>0</v>
      </c>
      <c r="S17" s="588">
        <f t="shared" si="2"/>
        <v>0</v>
      </c>
      <c r="T17" s="588">
        <f t="shared" si="2"/>
        <v>0</v>
      </c>
      <c r="U17" s="588">
        <f t="shared" si="2"/>
        <v>0</v>
      </c>
      <c r="V17" s="588">
        <f t="shared" si="2"/>
        <v>0</v>
      </c>
      <c r="W17" s="588">
        <f t="shared" si="2"/>
        <v>0</v>
      </c>
      <c r="X17" s="588">
        <f t="shared" si="2"/>
        <v>0</v>
      </c>
      <c r="Y17" s="588">
        <f t="shared" si="2"/>
        <v>0</v>
      </c>
      <c r="Z17" s="754">
        <f t="shared" si="2"/>
        <v>0</v>
      </c>
      <c r="AA17" s="588">
        <f t="shared" si="2"/>
        <v>0</v>
      </c>
      <c r="AB17" s="588">
        <f t="shared" si="2"/>
        <v>0</v>
      </c>
      <c r="AC17" s="588">
        <f t="shared" si="2"/>
        <v>0</v>
      </c>
      <c r="AD17" s="588">
        <f t="shared" si="2"/>
        <v>0</v>
      </c>
      <c r="AE17" s="285">
        <f t="shared" si="2"/>
        <v>0</v>
      </c>
      <c r="AF17" s="588">
        <f t="shared" si="2"/>
        <v>0</v>
      </c>
      <c r="AG17" s="588">
        <f t="shared" si="2"/>
        <v>0</v>
      </c>
      <c r="AH17" s="588">
        <f t="shared" si="2"/>
        <v>0</v>
      </c>
      <c r="AI17" s="588">
        <f t="shared" si="2"/>
        <v>0</v>
      </c>
      <c r="AJ17" s="588">
        <f t="shared" si="2"/>
        <v>0</v>
      </c>
      <c r="AK17" s="588">
        <f t="shared" si="2"/>
        <v>0</v>
      </c>
      <c r="AL17" s="588">
        <f t="shared" si="2"/>
        <v>0</v>
      </c>
      <c r="AM17" s="588">
        <f t="shared" si="2"/>
        <v>0</v>
      </c>
      <c r="AN17" s="588">
        <f t="shared" si="2"/>
        <v>0</v>
      </c>
      <c r="AO17" s="588">
        <f t="shared" si="2"/>
        <v>0</v>
      </c>
      <c r="AP17" s="588">
        <f t="shared" si="2"/>
        <v>0</v>
      </c>
      <c r="AQ17" s="588">
        <f t="shared" si="2"/>
        <v>0</v>
      </c>
      <c r="AR17" s="588">
        <f t="shared" si="2"/>
        <v>0</v>
      </c>
      <c r="AS17" s="588">
        <f t="shared" si="2"/>
        <v>0</v>
      </c>
      <c r="AT17" s="588">
        <f t="shared" si="2"/>
        <v>0</v>
      </c>
      <c r="AU17" s="588">
        <f t="shared" si="2"/>
        <v>0</v>
      </c>
      <c r="AV17" s="588">
        <f t="shared" si="2"/>
        <v>0</v>
      </c>
      <c r="AW17" s="588">
        <f t="shared" si="2"/>
        <v>0</v>
      </c>
      <c r="AX17" s="588">
        <f t="shared" si="2"/>
        <v>0</v>
      </c>
      <c r="AY17" s="588">
        <f t="shared" si="2"/>
        <v>0</v>
      </c>
      <c r="AZ17" s="588">
        <f t="shared" si="2"/>
        <v>0</v>
      </c>
      <c r="BA17" s="588">
        <f t="shared" si="2"/>
        <v>0</v>
      </c>
      <c r="BB17" s="588">
        <f t="shared" si="2"/>
        <v>0</v>
      </c>
      <c r="BC17" s="588">
        <f t="shared" si="2"/>
        <v>0</v>
      </c>
      <c r="BD17" s="588">
        <f t="shared" si="2"/>
        <v>0</v>
      </c>
      <c r="BE17" s="588">
        <f t="shared" si="2"/>
        <v>0</v>
      </c>
      <c r="BF17" s="588">
        <f t="shared" si="2"/>
        <v>0</v>
      </c>
      <c r="BG17" s="588">
        <f t="shared" si="2"/>
        <v>0</v>
      </c>
      <c r="BH17" s="588">
        <f t="shared" si="2"/>
        <v>0</v>
      </c>
      <c r="BI17" s="588">
        <f t="shared" si="2"/>
        <v>0</v>
      </c>
      <c r="BJ17" s="588">
        <f t="shared" si="2"/>
        <v>0</v>
      </c>
      <c r="BK17" s="588">
        <f t="shared" si="2"/>
        <v>0</v>
      </c>
      <c r="BL17" s="588">
        <f t="shared" si="2"/>
        <v>0</v>
      </c>
      <c r="BM17" s="588">
        <f t="shared" si="2"/>
        <v>0</v>
      </c>
      <c r="BN17" s="588">
        <f t="shared" si="2"/>
        <v>0</v>
      </c>
      <c r="BO17" s="588">
        <f t="shared" si="2"/>
        <v>0</v>
      </c>
      <c r="BP17" s="588">
        <f t="shared" si="2"/>
        <v>0</v>
      </c>
      <c r="BQ17" s="588">
        <f t="shared" si="2"/>
        <v>0</v>
      </c>
      <c r="BR17" s="588">
        <f t="shared" si="2"/>
        <v>0</v>
      </c>
      <c r="BS17" s="588">
        <f t="shared" si="2"/>
        <v>0</v>
      </c>
      <c r="BT17" s="588">
        <f t="shared" ref="BT17:BX17" si="3">BT15*BT16</f>
        <v>0</v>
      </c>
      <c r="BU17" s="588">
        <f t="shared" si="3"/>
        <v>0</v>
      </c>
      <c r="BV17" s="588">
        <f t="shared" si="3"/>
        <v>0</v>
      </c>
      <c r="BW17" s="588">
        <f t="shared" si="3"/>
        <v>0</v>
      </c>
      <c r="BX17" s="588">
        <f t="shared" si="3"/>
        <v>0</v>
      </c>
      <c r="BY17" s="588">
        <f t="shared" ref="BY17:CR17" si="4">BY15*BY16</f>
        <v>0</v>
      </c>
      <c r="BZ17" s="588">
        <f t="shared" si="4"/>
        <v>0</v>
      </c>
      <c r="CA17" s="588">
        <f t="shared" si="4"/>
        <v>0</v>
      </c>
      <c r="CB17" s="588">
        <f t="shared" si="4"/>
        <v>0</v>
      </c>
      <c r="CC17" s="588">
        <f t="shared" si="4"/>
        <v>0</v>
      </c>
      <c r="CD17" s="588">
        <f t="shared" si="4"/>
        <v>0</v>
      </c>
      <c r="CE17" s="588">
        <f t="shared" si="4"/>
        <v>0</v>
      </c>
      <c r="CF17" s="588">
        <f t="shared" si="4"/>
        <v>0</v>
      </c>
      <c r="CG17" s="588">
        <f t="shared" si="4"/>
        <v>0</v>
      </c>
      <c r="CH17" s="588">
        <f t="shared" si="4"/>
        <v>0</v>
      </c>
      <c r="CI17" s="588">
        <f t="shared" si="4"/>
        <v>0</v>
      </c>
      <c r="CJ17" s="588">
        <f t="shared" si="4"/>
        <v>0</v>
      </c>
      <c r="CK17" s="588">
        <f t="shared" si="4"/>
        <v>0</v>
      </c>
      <c r="CL17" s="588">
        <f t="shared" si="4"/>
        <v>0</v>
      </c>
      <c r="CM17" s="588">
        <f t="shared" si="4"/>
        <v>0</v>
      </c>
      <c r="CN17" s="588">
        <f t="shared" si="4"/>
        <v>0</v>
      </c>
      <c r="CO17" s="588">
        <f t="shared" si="4"/>
        <v>0</v>
      </c>
      <c r="CP17" s="588">
        <f t="shared" si="4"/>
        <v>0</v>
      </c>
      <c r="CQ17" s="588">
        <f t="shared" si="4"/>
        <v>0</v>
      </c>
      <c r="CR17" s="588">
        <f t="shared" si="4"/>
        <v>0</v>
      </c>
    </row>
    <row r="18" spans="1:104" s="276" customFormat="1" ht="12.5" x14ac:dyDescent="0.25">
      <c r="A18" s="388"/>
      <c r="B18" s="156" t="s">
        <v>655</v>
      </c>
      <c r="C18" s="41">
        <f>'Förseningar resenärer'!C9</f>
        <v>332.5</v>
      </c>
      <c r="D18" s="41">
        <f>C18*'Förseningar resenärer'!$P$7</f>
        <v>336.8383191843651</v>
      </c>
      <c r="E18" s="41">
        <f>D18*'Förseningar resenärer'!$P$7</f>
        <v>341.23324292014507</v>
      </c>
      <c r="F18" s="41">
        <f>E18*'Förseningar resenärer'!$P$7</f>
        <v>345.68550975955435</v>
      </c>
      <c r="G18" s="41">
        <f>F18*'Förseningar resenärer'!$P$7</f>
        <v>350.19586789112401</v>
      </c>
      <c r="H18" s="41">
        <f>G18*'Förseningar resenärer'!$P$7</f>
        <v>354.76507526543213</v>
      </c>
      <c r="I18" s="41">
        <f>H18*'Förseningar resenärer'!$P$7</f>
        <v>359.393899722475</v>
      </c>
      <c r="J18" s="41">
        <f>I18*'Förseningar resenärer'!$P$7</f>
        <v>364.08311912069996</v>
      </c>
      <c r="K18" s="41">
        <f>J18*'Förseningar resenärer'!$P$7</f>
        <v>368.83352146772199</v>
      </c>
      <c r="L18" s="41">
        <f>K18*'Förseningar resenärer'!$P$7</f>
        <v>373.64590505274566</v>
      </c>
      <c r="M18" s="41">
        <f>L18*'Förseningar resenärer'!$P$7</f>
        <v>378.52107858071497</v>
      </c>
      <c r="N18" s="41">
        <f>M18*'Förseningar resenärer'!$P$7</f>
        <v>383.45986130821359</v>
      </c>
      <c r="O18" s="41">
        <f>N18*'Förseningar resenärer'!$P$7</f>
        <v>388.46308318113813</v>
      </c>
      <c r="P18" s="41">
        <f>O18*'Förseningar resenärer'!$P$7</f>
        <v>393.5315849741678</v>
      </c>
      <c r="Q18" s="41">
        <f>P18*'Förseningar resenärer'!$P$7</f>
        <v>398.66621843205365</v>
      </c>
      <c r="R18" s="41">
        <f>Q18*'Förseningar resenärer'!$P$7</f>
        <v>403.86784641275165</v>
      </c>
      <c r="S18" s="41">
        <f>R18*'Förseningar resenärer'!$P$7</f>
        <v>409.13734303242285</v>
      </c>
      <c r="T18" s="41">
        <f>S18*'Förseningar resenärer'!$P$7</f>
        <v>414.47559381232583</v>
      </c>
      <c r="U18" s="41">
        <f>T18*'Förseningar resenärer'!$P$7</f>
        <v>419.8834958276255</v>
      </c>
      <c r="V18" s="41">
        <f>U18*'Förseningar resenärer'!$P$7</f>
        <v>425.36195785814363</v>
      </c>
      <c r="W18" s="41">
        <f>V18*'Förseningar resenärer'!$P$7</f>
        <v>430.91190054107625</v>
      </c>
      <c r="X18" s="41">
        <f>W18*'Förseningar resenärer'!$P$7</f>
        <v>436.5342565257036</v>
      </c>
      <c r="Y18" s="41">
        <f>X18*'Förseningar resenärer'!$P$7</f>
        <v>442.22997063011871</v>
      </c>
      <c r="Z18" s="41">
        <f>Y18*'Förseningar resenärer'!$P$7</f>
        <v>448.00000000000102</v>
      </c>
      <c r="AA18" s="41">
        <f>Z18*'Förseningar resenärer'!$P$7</f>
        <v>453.84531426946143</v>
      </c>
      <c r="AB18" s="41">
        <f>AA18*'Förseningar resenärer'!$P$7</f>
        <v>459.76689572398601</v>
      </c>
      <c r="AC18" s="41">
        <f>AB18*'Förseningar resenärer'!$P$7</f>
        <v>465.76573946550593</v>
      </c>
      <c r="AD18" s="41">
        <f>AC18*'Förseningar resenärer'!$P$7</f>
        <v>471.84285357962085</v>
      </c>
      <c r="AE18" s="41">
        <f>AD18*'Förseningar resenärer'!$P$7</f>
        <v>477.99925930500444</v>
      </c>
      <c r="AF18" s="41">
        <f>AE18*'Förseningar resenärer'!$P$7</f>
        <v>484.23599120502013</v>
      </c>
      <c r="AG18" s="41">
        <f>AF18*'Förseningar resenärer'!$P$7</f>
        <v>490.55409734157593</v>
      </c>
      <c r="AH18" s="41">
        <f>AG18*'Förseningar resenärer'!$P$7</f>
        <v>496.95463945124771</v>
      </c>
      <c r="AI18" s="41">
        <f>AH18*'Förseningar resenärer'!$P$7</f>
        <v>503.43869312370066</v>
      </c>
      <c r="AJ18" s="41">
        <f>AI18*'Förseningar resenärer'!$P$7</f>
        <v>510.00734798243826</v>
      </c>
      <c r="AK18" s="41">
        <f>AJ18*'Förseningar resenärer'!$P$7</f>
        <v>516.66170786791008</v>
      </c>
      <c r="AL18" s="41">
        <f>AK18*'Förseningar resenärer'!$P$7</f>
        <v>523.40289102300846</v>
      </c>
      <c r="AM18" s="41">
        <f>AL18*'Förseningar resenärer'!$P$7</f>
        <v>530.23203028098521</v>
      </c>
      <c r="AN18" s="41">
        <f>AM18*'Förseningar resenärer'!$P$7</f>
        <v>537.15027325582093</v>
      </c>
      <c r="AO18" s="41">
        <f>AN18*'Förseningar resenärer'!$P$7</f>
        <v>544.15878253507719</v>
      </c>
      <c r="AP18" s="41">
        <f>AO18*'Förseningar resenärer'!$P$7</f>
        <v>551.25873587526576</v>
      </c>
      <c r="AQ18" s="41">
        <f>AP18*'Förseningar resenärer'!$P$7</f>
        <v>558.45132639976657</v>
      </c>
      <c r="AR18" s="41">
        <f>AQ18*'Förseningar resenärer'!$P$7</f>
        <v>565.73776279932827</v>
      </c>
      <c r="AS18" s="41">
        <f>AR18*'Förseningar resenärer'!$P$7</f>
        <v>573.11926953518434</v>
      </c>
      <c r="AT18" s="41">
        <f>AS18*'Förseningar resenärer'!$P$7</f>
        <v>580.59708704481989</v>
      </c>
      <c r="AU18" s="41">
        <f>AT18*'Förseningar resenärer'!$P$7</f>
        <v>588.17247195042307</v>
      </c>
      <c r="AV18" s="41">
        <f>AU18*'Förseningar resenärer'!$P$7</f>
        <v>595.8466972700561</v>
      </c>
      <c r="AW18" s="41">
        <f>AV18*'Förseningar resenärer'!$P$7</f>
        <v>603.62105263158173</v>
      </c>
      <c r="AX18" s="41">
        <f>AW18*'Förseningar resenärer'!$P$7</f>
        <v>611.49684448938103</v>
      </c>
      <c r="AY18" s="41">
        <f>AX18*'Förseningar resenärer'!$P$7</f>
        <v>619.47539634389841</v>
      </c>
      <c r="AZ18" s="41">
        <f>AY18*'Förseningar resenärer'!$P$7</f>
        <v>627.55804896405152</v>
      </c>
      <c r="BA18" s="41">
        <f>AZ18*'Förseningar resenärer'!$P$7</f>
        <v>635.74616061254324</v>
      </c>
      <c r="BB18" s="41">
        <f>BA18*'Förseningar resenärer'!$P$7</f>
        <v>644.04110727411273</v>
      </c>
      <c r="BC18" s="41">
        <f>BB18*'Förseningar resenärer'!$P$7</f>
        <v>652.44428288676545</v>
      </c>
      <c r="BD18" s="41">
        <f>BC18*'Förseningar resenärer'!$P$7</f>
        <v>660.95709957601957</v>
      </c>
      <c r="BE18" s="41">
        <f>BD18*'Förseningar resenärer'!$P$7</f>
        <v>669.58098789220901</v>
      </c>
      <c r="BF18" s="41">
        <f>BE18*'Förseningar resenärer'!$P$7</f>
        <v>678.31739705088251</v>
      </c>
      <c r="BG18" s="41">
        <f>BF18*'Förseningar resenärer'!$P$7</f>
        <v>687.1677951763395</v>
      </c>
      <c r="BH18" s="41">
        <f>BG18*'Förseningar resenärer'!$P$7</f>
        <v>696.13366954834373</v>
      </c>
      <c r="BI18" s="41">
        <f>BH18*'Förseningar resenärer'!$P$7</f>
        <v>705.21652685205527</v>
      </c>
      <c r="BJ18" s="41">
        <f>BI18*'Förseningar resenärer'!$P$7</f>
        <v>714.417893431224</v>
      </c>
      <c r="BK18" s="41">
        <f>BJ18*'Förseningar resenärer'!$P$7</f>
        <v>723.73931554468686</v>
      </c>
      <c r="BL18" s="41">
        <f>BK18*'Förseningar resenärer'!$P$7</f>
        <v>733.18235962621111</v>
      </c>
      <c r="BM18" s="41">
        <f>BL18*'Förseningar resenärer'!$P$7</f>
        <v>742.74861254772838</v>
      </c>
      <c r="BN18" s="41">
        <f>BM18*'Förseningar resenärer'!$P$7</f>
        <v>752.4396818860032</v>
      </c>
      <c r="BO18" s="41">
        <f>BN18*'Förseningar resenärer'!$P$7</f>
        <v>762.25719619278107</v>
      </c>
      <c r="BP18" s="41">
        <f>BO18*'Förseningar resenärer'!$P$7</f>
        <v>772.20280526846079</v>
      </c>
      <c r="BQ18" s="41">
        <f>BP18*'Förseningar resenärer'!$P$7</f>
        <v>782.27818043933814</v>
      </c>
      <c r="BR18" s="41">
        <f>BQ18*'Förseningar resenärer'!$P$7</f>
        <v>792.48501483846667</v>
      </c>
      <c r="BS18" s="41">
        <f>BR18*'Förseningar resenärer'!$P$7</f>
        <v>802.82502369018277</v>
      </c>
      <c r="BT18" s="41">
        <f>BS18*'Förseningar resenärer'!$P$7</f>
        <v>813.2999445983437</v>
      </c>
      <c r="BU18" s="41">
        <f>BT18*'Förseningar resenärer'!$P$7</f>
        <v>823.9115378383259</v>
      </c>
      <c r="BV18" s="41">
        <f>BU18*'Förseningar resenärer'!$P$7</f>
        <v>834.66158665283353</v>
      </c>
      <c r="BW18" s="41">
        <f>BV18*'Förseningar resenärer'!$P$7</f>
        <v>845.55189755156619</v>
      </c>
      <c r="BX18" s="41">
        <f>BW18*'Förseningar resenärer'!$P$7</f>
        <v>856.58430061479714</v>
      </c>
      <c r="BY18" s="41">
        <f>BX18*'Förseningar resenärer'!$P$7</f>
        <v>867.76064980091189</v>
      </c>
      <c r="BZ18" s="41">
        <f>BY18*'Förseningar resenärer'!$P$7</f>
        <v>879.08282325795983</v>
      </c>
      <c r="CA18" s="41">
        <f>BZ18*'Förseningar resenärer'!$P$7</f>
        <v>890.55272363927065</v>
      </c>
      <c r="CB18" s="41">
        <f>CA18*'Förseningar resenärer'!$P$7</f>
        <v>902.17227842318903</v>
      </c>
      <c r="CC18" s="41">
        <f>CB18*'Förseningar resenärer'!$P$7</f>
        <v>913.94344023698068</v>
      </c>
      <c r="CD18" s="41">
        <f>CC18*'Förseningar resenärer'!$P$7</f>
        <v>925.86818718496488</v>
      </c>
      <c r="CE18" s="41">
        <f>CD18*'Förseningar resenärer'!$P$7</f>
        <v>937.94852318092842</v>
      </c>
      <c r="CF18" s="41">
        <f>CE18*'Förseningar resenärer'!$P$7</f>
        <v>950.18647828487656</v>
      </c>
      <c r="CG18" s="41">
        <f>CF18*'Förseningar resenärer'!$P$7</f>
        <v>962.58410904417769</v>
      </c>
      <c r="CH18" s="41">
        <f>CG18*'Förseningar resenärer'!$P$7</f>
        <v>975.14349883915929</v>
      </c>
      <c r="CI18" s="41">
        <f>CH18*'Förseningar resenärer'!$P$7</f>
        <v>987.86675823321298</v>
      </c>
      <c r="CJ18" s="41">
        <f>CI18*'Förseningar resenärer'!$P$7</f>
        <v>1000.7560253274678</v>
      </c>
      <c r="CK18" s="41">
        <f>CJ18*'Förseningar resenärer'!$P$7</f>
        <v>1013.8134661200908</v>
      </c>
      <c r="CL18" s="41">
        <f>CK18*'Förseningar resenärer'!$P$7</f>
        <v>1027.0412748702756</v>
      </c>
      <c r="CM18" s="41">
        <f>CL18*'Förseningar resenärer'!$P$7</f>
        <v>1040.4416744669809</v>
      </c>
      <c r="CN18" s="41">
        <f>CM18*'Förseningar resenärer'!$P$7</f>
        <v>1054.0169168024788</v>
      </c>
      <c r="CO18" s="41">
        <f>CN18*'Förseningar resenärer'!$P$7</f>
        <v>1067.7692831507782</v>
      </c>
      <c r="CP18" s="41">
        <f>CO18*'Förseningar resenärer'!$P$7</f>
        <v>1081.7010845509851</v>
      </c>
      <c r="CQ18" s="41">
        <f>CP18*'Förseningar resenärer'!$P$7</f>
        <v>1095.8146621956651</v>
      </c>
      <c r="CR18" s="41">
        <f>CQ18*'Förseningar resenärer'!$P$7</f>
        <v>1110.1123878242727</v>
      </c>
    </row>
    <row r="19" spans="1:104" s="276" customFormat="1" ht="12.5" x14ac:dyDescent="0.25">
      <c r="A19" s="591"/>
      <c r="B19" s="775" t="s">
        <v>674</v>
      </c>
      <c r="C19" s="588">
        <f>C15*C18</f>
        <v>0</v>
      </c>
      <c r="D19" s="588">
        <f>D15*D18</f>
        <v>0</v>
      </c>
      <c r="E19" s="588">
        <f t="shared" ref="E19:BP19" si="5">E15*E18</f>
        <v>0</v>
      </c>
      <c r="F19" s="588">
        <f t="shared" si="5"/>
        <v>0</v>
      </c>
      <c r="G19" s="588">
        <f t="shared" si="5"/>
        <v>0</v>
      </c>
      <c r="H19" s="588">
        <f t="shared" si="5"/>
        <v>0</v>
      </c>
      <c r="I19" s="588">
        <f t="shared" si="5"/>
        <v>0</v>
      </c>
      <c r="J19" s="588">
        <f t="shared" si="5"/>
        <v>0</v>
      </c>
      <c r="K19" s="588">
        <f t="shared" si="5"/>
        <v>0</v>
      </c>
      <c r="L19" s="588">
        <f t="shared" si="5"/>
        <v>0</v>
      </c>
      <c r="M19" s="588">
        <f t="shared" si="5"/>
        <v>0</v>
      </c>
      <c r="N19" s="588">
        <f t="shared" si="5"/>
        <v>0</v>
      </c>
      <c r="O19" s="588">
        <f t="shared" si="5"/>
        <v>0</v>
      </c>
      <c r="P19" s="588">
        <f t="shared" si="5"/>
        <v>0</v>
      </c>
      <c r="Q19" s="588">
        <f t="shared" si="5"/>
        <v>0</v>
      </c>
      <c r="R19" s="588">
        <f t="shared" si="5"/>
        <v>0</v>
      </c>
      <c r="S19" s="588">
        <f t="shared" si="5"/>
        <v>0</v>
      </c>
      <c r="T19" s="588">
        <f t="shared" si="5"/>
        <v>0</v>
      </c>
      <c r="U19" s="588">
        <f t="shared" si="5"/>
        <v>0</v>
      </c>
      <c r="V19" s="588">
        <f t="shared" si="5"/>
        <v>0</v>
      </c>
      <c r="W19" s="588">
        <f t="shared" si="5"/>
        <v>0</v>
      </c>
      <c r="X19" s="588">
        <f t="shared" si="5"/>
        <v>0</v>
      </c>
      <c r="Y19" s="588">
        <f t="shared" si="5"/>
        <v>0</v>
      </c>
      <c r="Z19" s="588">
        <f t="shared" si="5"/>
        <v>0</v>
      </c>
      <c r="AA19" s="588">
        <f t="shared" si="5"/>
        <v>0</v>
      </c>
      <c r="AB19" s="588">
        <f t="shared" si="5"/>
        <v>0</v>
      </c>
      <c r="AC19" s="588">
        <f t="shared" si="5"/>
        <v>0</v>
      </c>
      <c r="AD19" s="588">
        <f t="shared" si="5"/>
        <v>0</v>
      </c>
      <c r="AE19" s="588">
        <f t="shared" si="5"/>
        <v>0</v>
      </c>
      <c r="AF19" s="588">
        <f t="shared" si="5"/>
        <v>0</v>
      </c>
      <c r="AG19" s="588">
        <f t="shared" si="5"/>
        <v>0</v>
      </c>
      <c r="AH19" s="588">
        <f t="shared" si="5"/>
        <v>0</v>
      </c>
      <c r="AI19" s="588">
        <f t="shared" si="5"/>
        <v>0</v>
      </c>
      <c r="AJ19" s="588">
        <f t="shared" si="5"/>
        <v>0</v>
      </c>
      <c r="AK19" s="588">
        <f t="shared" si="5"/>
        <v>0</v>
      </c>
      <c r="AL19" s="588">
        <f t="shared" si="5"/>
        <v>0</v>
      </c>
      <c r="AM19" s="588">
        <f t="shared" si="5"/>
        <v>0</v>
      </c>
      <c r="AN19" s="588">
        <f t="shared" si="5"/>
        <v>0</v>
      </c>
      <c r="AO19" s="588">
        <f t="shared" si="5"/>
        <v>0</v>
      </c>
      <c r="AP19" s="588">
        <f t="shared" si="5"/>
        <v>0</v>
      </c>
      <c r="AQ19" s="588">
        <f t="shared" si="5"/>
        <v>0</v>
      </c>
      <c r="AR19" s="588">
        <f t="shared" si="5"/>
        <v>0</v>
      </c>
      <c r="AS19" s="588">
        <f t="shared" si="5"/>
        <v>0</v>
      </c>
      <c r="AT19" s="588">
        <f t="shared" si="5"/>
        <v>0</v>
      </c>
      <c r="AU19" s="588">
        <f t="shared" si="5"/>
        <v>0</v>
      </c>
      <c r="AV19" s="588">
        <f t="shared" si="5"/>
        <v>0</v>
      </c>
      <c r="AW19" s="588">
        <f t="shared" si="5"/>
        <v>0</v>
      </c>
      <c r="AX19" s="588">
        <f t="shared" si="5"/>
        <v>0</v>
      </c>
      <c r="AY19" s="588">
        <f t="shared" si="5"/>
        <v>0</v>
      </c>
      <c r="AZ19" s="588">
        <f t="shared" si="5"/>
        <v>0</v>
      </c>
      <c r="BA19" s="588">
        <f t="shared" si="5"/>
        <v>0</v>
      </c>
      <c r="BB19" s="588">
        <f t="shared" si="5"/>
        <v>0</v>
      </c>
      <c r="BC19" s="588">
        <f t="shared" si="5"/>
        <v>0</v>
      </c>
      <c r="BD19" s="588">
        <f t="shared" si="5"/>
        <v>0</v>
      </c>
      <c r="BE19" s="588">
        <f t="shared" si="5"/>
        <v>0</v>
      </c>
      <c r="BF19" s="588">
        <f t="shared" si="5"/>
        <v>0</v>
      </c>
      <c r="BG19" s="588">
        <f t="shared" si="5"/>
        <v>0</v>
      </c>
      <c r="BH19" s="588">
        <f t="shared" si="5"/>
        <v>0</v>
      </c>
      <c r="BI19" s="588">
        <f t="shared" si="5"/>
        <v>0</v>
      </c>
      <c r="BJ19" s="588">
        <f t="shared" si="5"/>
        <v>0</v>
      </c>
      <c r="BK19" s="588">
        <f t="shared" si="5"/>
        <v>0</v>
      </c>
      <c r="BL19" s="588">
        <f t="shared" si="5"/>
        <v>0</v>
      </c>
      <c r="BM19" s="588">
        <f t="shared" si="5"/>
        <v>0</v>
      </c>
      <c r="BN19" s="588">
        <f t="shared" si="5"/>
        <v>0</v>
      </c>
      <c r="BO19" s="588">
        <f t="shared" si="5"/>
        <v>0</v>
      </c>
      <c r="BP19" s="588">
        <f t="shared" si="5"/>
        <v>0</v>
      </c>
      <c r="BQ19" s="588">
        <f t="shared" ref="BQ19:CR19" si="6">BQ15*BQ18</f>
        <v>0</v>
      </c>
      <c r="BR19" s="588">
        <f t="shared" si="6"/>
        <v>0</v>
      </c>
      <c r="BS19" s="588">
        <f t="shared" si="6"/>
        <v>0</v>
      </c>
      <c r="BT19" s="588">
        <f t="shared" si="6"/>
        <v>0</v>
      </c>
      <c r="BU19" s="588">
        <f t="shared" si="6"/>
        <v>0</v>
      </c>
      <c r="BV19" s="588">
        <f t="shared" si="6"/>
        <v>0</v>
      </c>
      <c r="BW19" s="588">
        <f t="shared" si="6"/>
        <v>0</v>
      </c>
      <c r="BX19" s="588">
        <f t="shared" si="6"/>
        <v>0</v>
      </c>
      <c r="BY19" s="588">
        <f t="shared" si="6"/>
        <v>0</v>
      </c>
      <c r="BZ19" s="588">
        <f t="shared" si="6"/>
        <v>0</v>
      </c>
      <c r="CA19" s="588">
        <f t="shared" si="6"/>
        <v>0</v>
      </c>
      <c r="CB19" s="588">
        <f t="shared" si="6"/>
        <v>0</v>
      </c>
      <c r="CC19" s="588">
        <f t="shared" si="6"/>
        <v>0</v>
      </c>
      <c r="CD19" s="588">
        <f t="shared" si="6"/>
        <v>0</v>
      </c>
      <c r="CE19" s="588">
        <f t="shared" si="6"/>
        <v>0</v>
      </c>
      <c r="CF19" s="588">
        <f t="shared" si="6"/>
        <v>0</v>
      </c>
      <c r="CG19" s="588">
        <f t="shared" si="6"/>
        <v>0</v>
      </c>
      <c r="CH19" s="588">
        <f t="shared" si="6"/>
        <v>0</v>
      </c>
      <c r="CI19" s="588">
        <f t="shared" si="6"/>
        <v>0</v>
      </c>
      <c r="CJ19" s="588">
        <f t="shared" si="6"/>
        <v>0</v>
      </c>
      <c r="CK19" s="588">
        <f t="shared" si="6"/>
        <v>0</v>
      </c>
      <c r="CL19" s="588">
        <f t="shared" si="6"/>
        <v>0</v>
      </c>
      <c r="CM19" s="588">
        <f t="shared" si="6"/>
        <v>0</v>
      </c>
      <c r="CN19" s="588">
        <f t="shared" si="6"/>
        <v>0</v>
      </c>
      <c r="CO19" s="588">
        <f t="shared" si="6"/>
        <v>0</v>
      </c>
      <c r="CP19" s="588">
        <f t="shared" si="6"/>
        <v>0</v>
      </c>
      <c r="CQ19" s="588">
        <f t="shared" si="6"/>
        <v>0</v>
      </c>
      <c r="CR19" s="588">
        <f t="shared" si="6"/>
        <v>0</v>
      </c>
    </row>
    <row r="20" spans="1:104" s="276" customFormat="1" ht="12.5" x14ac:dyDescent="0.25">
      <c r="A20" s="112"/>
      <c r="B20" s="156" t="s">
        <v>672</v>
      </c>
      <c r="C20" s="140">
        <f>'Förseningar resenärer'!C7</f>
        <v>0</v>
      </c>
      <c r="D20" s="140">
        <f>IF(D13&lt;=$I$6,C20*'Förseningar resenärer'!$P$4,C20*1)</f>
        <v>0</v>
      </c>
      <c r="E20" s="140">
        <f>IF(E13&lt;=$I$6,D20*'Förseningar resenärer'!$P$4,D20*1)</f>
        <v>0</v>
      </c>
      <c r="F20" s="140">
        <f>IF(F13&lt;=$I$6,E20*'Förseningar resenärer'!$P$4,E20*1)</f>
        <v>0</v>
      </c>
      <c r="G20" s="140">
        <f>IF(G13&lt;=$I$6,F20*'Förseningar resenärer'!$P$4,F20*1)</f>
        <v>0</v>
      </c>
      <c r="H20" s="140">
        <f>IF(H13&lt;=$I$6,G20*'Förseningar resenärer'!$P$4,G20*1)</f>
        <v>0</v>
      </c>
      <c r="I20" s="140">
        <f>IF(I13&lt;=$I$6,H20*'Förseningar resenärer'!$P$4,H20*1)</f>
        <v>0</v>
      </c>
      <c r="J20" s="140">
        <f>IF(J13&lt;=$I$6,I20*'Förseningar resenärer'!$P$4,I20*1)</f>
        <v>0</v>
      </c>
      <c r="K20" s="140">
        <f>IF(K13&lt;=$I$6,J20*'Förseningar resenärer'!$P$4,J20*1)</f>
        <v>0</v>
      </c>
      <c r="L20" s="140">
        <f>IF(L13&lt;=$I$6,K20*'Förseningar resenärer'!$P$4,K20*1)</f>
        <v>0</v>
      </c>
      <c r="M20" s="140">
        <f>IF(M13&lt;=$I$6,L20*'Förseningar resenärer'!$P$4,L20*1)</f>
        <v>0</v>
      </c>
      <c r="N20" s="140">
        <f>IF(N13&lt;=$I$6,M20*'Förseningar resenärer'!$P$4,M20*1)</f>
        <v>0</v>
      </c>
      <c r="O20" s="140">
        <f>IF(O13&lt;=$I$6,N20*'Förseningar resenärer'!$P$4,N20*1)</f>
        <v>0</v>
      </c>
      <c r="P20" s="140">
        <f>IF(P13&lt;=$I$6,O20*'Förseningar resenärer'!$P$4,O20*1)</f>
        <v>0</v>
      </c>
      <c r="Q20" s="140">
        <f>IF(Q13&lt;=$I$6,P20*'Förseningar resenärer'!$P$4,P20*1)</f>
        <v>0</v>
      </c>
      <c r="R20" s="140">
        <f>IF(R13&lt;=$I$6,Q20*'Förseningar resenärer'!$P$4,Q20*1)</f>
        <v>0</v>
      </c>
      <c r="S20" s="140">
        <f>IF(S13&lt;=$I$6,R20*'Förseningar resenärer'!$P$4,R20*1)</f>
        <v>0</v>
      </c>
      <c r="T20" s="140">
        <f>IF(T13&lt;=$I$6,S20*'Förseningar resenärer'!$P$4,S20*1)</f>
        <v>0</v>
      </c>
      <c r="U20" s="140">
        <f>IF(U13&lt;=$I$6,T20*'Förseningar resenärer'!$P$4,T20*1)</f>
        <v>0</v>
      </c>
      <c r="V20" s="140">
        <f>IF(V13&lt;=$I$6,U20*'Förseningar resenärer'!$P$4,U20*1)</f>
        <v>0</v>
      </c>
      <c r="W20" s="140">
        <f>IF(W13&lt;=$I$6,V20*'Förseningar resenärer'!$P$4,V20*1)</f>
        <v>0</v>
      </c>
      <c r="X20" s="140">
        <f>IF(X13&lt;=$I$6,W20*'Förseningar resenärer'!$P$4,W20*1)</f>
        <v>0</v>
      </c>
      <c r="Y20" s="140">
        <f>IF(Y13&lt;=$I$6,X20*'Förseningar resenärer'!$P$4,X20*1)</f>
        <v>0</v>
      </c>
      <c r="Z20" s="140">
        <f>IF(Z13&lt;=$I$6,Y20*'Förseningar resenärer'!$P$4,Y20*1)</f>
        <v>0</v>
      </c>
      <c r="AA20" s="140">
        <f>IF(AA13&lt;=$I$6,Z20*'Förseningar resenärer'!$P$4,Z20*1)</f>
        <v>0</v>
      </c>
      <c r="AB20" s="140">
        <f>IF(AB13&lt;=$I$6,AA20*'Förseningar resenärer'!$P$4,AA20*1)</f>
        <v>0</v>
      </c>
      <c r="AC20" s="140">
        <f>IF(AC13&lt;=$I$6,AB20*'Förseningar resenärer'!$P$4,AB20*1)</f>
        <v>0</v>
      </c>
      <c r="AD20" s="140">
        <f>IF(AD13&lt;=$I$6,AC20*'Förseningar resenärer'!$P$4,AC20*1)</f>
        <v>0</v>
      </c>
      <c r="AE20" s="140">
        <f>IF(AE13&lt;=$I$6,AD20*'Förseningar resenärer'!$P$4,AD20*1)</f>
        <v>0</v>
      </c>
      <c r="AF20" s="140">
        <f>IF(AF13&lt;=$I$6,AE20*'Förseningar resenärer'!$P$4,AE20*1)</f>
        <v>0</v>
      </c>
      <c r="AG20" s="140">
        <f>IF(AG13&lt;=$I$6,AF20*'Förseningar resenärer'!$P$4,AF20*1)</f>
        <v>0</v>
      </c>
      <c r="AH20" s="140">
        <f>IF(AH13&lt;=$I$6,AG20*'Förseningar resenärer'!$P$4,AG20*1)</f>
        <v>0</v>
      </c>
      <c r="AI20" s="140">
        <f>IF(AI13&lt;=$I$6,AH20*'Förseningar resenärer'!$P$4,AH20*1)</f>
        <v>0</v>
      </c>
      <c r="AJ20" s="140">
        <f>IF(AJ13&lt;=$I$6,AI20*'Förseningar resenärer'!$P$4,AI20*1)</f>
        <v>0</v>
      </c>
      <c r="AK20" s="140">
        <f>IF(AK13&lt;=$I$6,AJ20*'Förseningar resenärer'!$P$4,AJ20*1)</f>
        <v>0</v>
      </c>
      <c r="AL20" s="140">
        <f>IF(AL13&lt;=$I$6,AK20*'Förseningar resenärer'!$P$4,AK20*1)</f>
        <v>0</v>
      </c>
      <c r="AM20" s="140">
        <f>IF(AM13&lt;=$I$6,AL20*'Förseningar resenärer'!$P$4,AL20*1)</f>
        <v>0</v>
      </c>
      <c r="AN20" s="140">
        <f>IF(AN13&lt;=$I$6,AM20*'Förseningar resenärer'!$P$4,AM20*1)</f>
        <v>0</v>
      </c>
      <c r="AO20" s="140">
        <f>IF(AO13&lt;=$I$6,AN20*'Förseningar resenärer'!$P$4,AN20*1)</f>
        <v>0</v>
      </c>
      <c r="AP20" s="140">
        <f>IF(AP13&lt;=$I$6,AO20*'Förseningar resenärer'!$P$4,AO20*1)</f>
        <v>0</v>
      </c>
      <c r="AQ20" s="140">
        <f>IF(AQ13&lt;=$I$6,AP20*'Förseningar resenärer'!$P$4,AP20*1)</f>
        <v>0</v>
      </c>
      <c r="AR20" s="140">
        <f>IF(AR13&lt;=$I$6,AQ20*'Förseningar resenärer'!$P$4,AQ20*1)</f>
        <v>0</v>
      </c>
      <c r="AS20" s="140">
        <f>IF(AS13&lt;=$I$6,AR20*'Förseningar resenärer'!$P$4,AR20*1)</f>
        <v>0</v>
      </c>
      <c r="AT20" s="140">
        <f>IF(AT13&lt;=$I$6,AS20*'Förseningar resenärer'!$P$4,AS20*1)</f>
        <v>0</v>
      </c>
      <c r="AU20" s="140">
        <f>IF(AU13&lt;=$I$6,AT20*'Förseningar resenärer'!$P$4,AT20*1)</f>
        <v>0</v>
      </c>
      <c r="AV20" s="140">
        <f>IF(AV13&lt;=$I$6,AU20*'Förseningar resenärer'!$P$4,AU20*1)</f>
        <v>0</v>
      </c>
      <c r="AW20" s="140">
        <f>IF(AW13&lt;=$I$6,AV20*'Förseningar resenärer'!$P$4,AV20*1)</f>
        <v>0</v>
      </c>
      <c r="AX20" s="140">
        <f>IF(AX13&lt;=$I$6,AW20*'Förseningar resenärer'!$P$4,AW20*1)</f>
        <v>0</v>
      </c>
      <c r="AY20" s="140">
        <f>IF(AY13&lt;=$I$6,AX20*'Förseningar resenärer'!$P$4,AX20*1)</f>
        <v>0</v>
      </c>
      <c r="AZ20" s="140">
        <f>IF(AZ13&lt;=$I$6,AY20*'Förseningar resenärer'!$P$4,AY20*1)</f>
        <v>0</v>
      </c>
      <c r="BA20" s="140">
        <f>IF(BA13&lt;=$I$6,AZ20*'Förseningar resenärer'!$P$4,AZ20*1)</f>
        <v>0</v>
      </c>
      <c r="BB20" s="140">
        <f>IF(BB13&lt;=$I$6,BA20*'Förseningar resenärer'!$P$4,BA20*1)</f>
        <v>0</v>
      </c>
      <c r="BC20" s="140">
        <f>IF(BC13&lt;=$I$6,BB20*'Förseningar resenärer'!$P$4,BB20*1)</f>
        <v>0</v>
      </c>
      <c r="BD20" s="140">
        <f>IF(BD13&lt;=$I$6,BC20*'Förseningar resenärer'!$P$4,BC20*1)</f>
        <v>0</v>
      </c>
      <c r="BE20" s="140">
        <f>IF(BE13&lt;=$I$6,BD20*'Förseningar resenärer'!$P$4,BD20*1)</f>
        <v>0</v>
      </c>
      <c r="BF20" s="140">
        <f>IF(BF13&lt;=$I$6,BE20*'Förseningar resenärer'!$P$4,BE20*1)</f>
        <v>0</v>
      </c>
      <c r="BG20" s="140">
        <f>IF(BG13&lt;=$I$6,BF20*'Förseningar resenärer'!$P$4,BF20*1)</f>
        <v>0</v>
      </c>
      <c r="BH20" s="140">
        <f>IF(BH13&lt;=$I$6,BG20*'Förseningar resenärer'!$P$4,BG20*1)</f>
        <v>0</v>
      </c>
      <c r="BI20" s="140">
        <f>IF(BI13&lt;=$I$6,BH20*'Förseningar resenärer'!$P$4,BH20*1)</f>
        <v>0</v>
      </c>
      <c r="BJ20" s="140">
        <f>IF(BJ13&lt;=$I$6,BI20*'Förseningar resenärer'!$P$4,BI20*1)</f>
        <v>0</v>
      </c>
      <c r="BK20" s="140">
        <f>IF(BK13&lt;=$I$6,BJ20*'Förseningar resenärer'!$P$4,BJ20*1)</f>
        <v>0</v>
      </c>
      <c r="BL20" s="140">
        <f>IF(BL13&lt;=$I$6,BK20*'Förseningar resenärer'!$P$4,BK20*1)</f>
        <v>0</v>
      </c>
      <c r="BM20" s="140">
        <f>IF(BM13&lt;=$I$6,BL20*'Förseningar resenärer'!$P$4,BL20*1)</f>
        <v>0</v>
      </c>
      <c r="BN20" s="140">
        <f>IF(BN13&lt;=$I$6,BM20*'Förseningar resenärer'!$P$4,BM20*1)</f>
        <v>0</v>
      </c>
      <c r="BO20" s="140">
        <f>IF(BO13&lt;=$I$6,BN20*'Förseningar resenärer'!$P$4,BN20*1)</f>
        <v>0</v>
      </c>
      <c r="BP20" s="140">
        <f>IF(BP13&lt;=$I$6,BO20*'Förseningar resenärer'!$P$4,BO20*1)</f>
        <v>0</v>
      </c>
      <c r="BQ20" s="140">
        <f>IF(BQ13&lt;=$I$6,BP20*'Förseningar resenärer'!$P$4,BP20*1)</f>
        <v>0</v>
      </c>
      <c r="BR20" s="140">
        <f>IF(BR13&lt;=$I$6,BQ20*'Förseningar resenärer'!$P$4,BQ20*1)</f>
        <v>0</v>
      </c>
      <c r="BS20" s="140">
        <f>IF(BS13&lt;=$I$6,BR20*'Förseningar resenärer'!$P$4,BR20*1)</f>
        <v>0</v>
      </c>
      <c r="BT20" s="140">
        <f>IF(BT13&lt;=$I$6,BS20*'Förseningar resenärer'!$P$4,BS20*1)</f>
        <v>0</v>
      </c>
      <c r="BU20" s="140">
        <f>IF(BU13&lt;=$I$6,BT20*'Förseningar resenärer'!$P$4,BT20*1)</f>
        <v>0</v>
      </c>
      <c r="BV20" s="140">
        <f>IF(BV13&lt;=$I$6,BU20*'Förseningar resenärer'!$P$4,BU20*1)</f>
        <v>0</v>
      </c>
      <c r="BW20" s="140">
        <f>IF(BW13&lt;=$I$6,BV20*'Förseningar resenärer'!$P$4,BV20*1)</f>
        <v>0</v>
      </c>
      <c r="BX20" s="140">
        <f>IF(BX13&lt;=$I$6,BW20*'Förseningar resenärer'!$P$4,BW20*1)</f>
        <v>0</v>
      </c>
      <c r="BY20" s="140">
        <f>IF(BY13&lt;=$I$6,BX20*'Förseningar resenärer'!$P$4,BX20*1)</f>
        <v>0</v>
      </c>
      <c r="BZ20" s="140">
        <f>IF(BZ13&lt;=$I$6,BY20*'Förseningar resenärer'!$P$4,BY20*1)</f>
        <v>0</v>
      </c>
      <c r="CA20" s="140">
        <f>IF(CA13&lt;=$I$6,BZ20*'Förseningar resenärer'!$P$4,BZ20*1)</f>
        <v>0</v>
      </c>
      <c r="CB20" s="140">
        <f>IF(CB13&lt;=$I$6,CA20*'Förseningar resenärer'!$P$4,CA20*1)</f>
        <v>0</v>
      </c>
      <c r="CC20" s="140">
        <f>IF(CC13&lt;=$I$6,CB20*'Förseningar resenärer'!$P$4,CB20*1)</f>
        <v>0</v>
      </c>
      <c r="CD20" s="140">
        <f>IF(CD13&lt;=$I$6,CC20*'Förseningar resenärer'!$P$4,CC20*1)</f>
        <v>0</v>
      </c>
      <c r="CE20" s="140">
        <f>IF(CE13&lt;=$I$6,CD20*'Förseningar resenärer'!$P$4,CD20*1)</f>
        <v>0</v>
      </c>
      <c r="CF20" s="140">
        <f>IF(CF13&lt;=$I$6,CE20*'Förseningar resenärer'!$P$4,CE20*1)</f>
        <v>0</v>
      </c>
      <c r="CG20" s="140">
        <f>IF(CG13&lt;=$I$6,CF20*'Förseningar resenärer'!$P$4,CF20*1)</f>
        <v>0</v>
      </c>
      <c r="CH20" s="140">
        <f>IF(CH13&lt;=$I$6,CG20*'Förseningar resenärer'!$P$4,CG20*1)</f>
        <v>0</v>
      </c>
      <c r="CI20" s="140">
        <f>IF(CI13&lt;=$I$6,CH20*'Förseningar resenärer'!$P$4,CH20*1)</f>
        <v>0</v>
      </c>
      <c r="CJ20" s="140">
        <f>IF(CJ13&lt;=$I$6,CI20*'Förseningar resenärer'!$P$4,CI20*1)</f>
        <v>0</v>
      </c>
      <c r="CK20" s="140">
        <f>IF(CK13&lt;=$I$6,CJ20*'Förseningar resenärer'!$P$4,CJ20*1)</f>
        <v>0</v>
      </c>
      <c r="CL20" s="140">
        <f>IF(CL13&lt;=$I$6,CK20*'Förseningar resenärer'!$P$4,CK20*1)</f>
        <v>0</v>
      </c>
      <c r="CM20" s="140">
        <f>IF(CM13&lt;=$I$6,CL20*'Förseningar resenärer'!$P$4,CL20*1)</f>
        <v>0</v>
      </c>
      <c r="CN20" s="140">
        <f>IF(CN13&lt;=$I$6,CM20*'Förseningar resenärer'!$P$4,CM20*1)</f>
        <v>0</v>
      </c>
      <c r="CO20" s="140">
        <f>IF(CO13&lt;=$I$6,CN20*'Förseningar resenärer'!$P$4,CN20*1)</f>
        <v>0</v>
      </c>
      <c r="CP20" s="140">
        <f>IF(CP13&lt;=$I$6,CO20*'Förseningar resenärer'!$P$4,CO20*1)</f>
        <v>0</v>
      </c>
      <c r="CQ20" s="140">
        <f>IF(CQ13&lt;=$I$6,CP20*'Förseningar resenärer'!$P$4,CP20*1)</f>
        <v>0</v>
      </c>
      <c r="CR20" s="140">
        <f>IF(CR13&lt;=$I$6,CQ20*'Förseningar resenärer'!$P$4,CQ20*1)</f>
        <v>0</v>
      </c>
    </row>
    <row r="21" spans="1:104" s="591" customFormat="1" ht="12.5" x14ac:dyDescent="0.25">
      <c r="B21" s="775" t="s">
        <v>675</v>
      </c>
      <c r="C21" s="588">
        <f>C16*C20</f>
        <v>0</v>
      </c>
      <c r="D21" s="588">
        <f>D16*D20</f>
        <v>0</v>
      </c>
      <c r="E21" s="588">
        <f t="shared" ref="E21:BP21" si="7">E16*E20</f>
        <v>0</v>
      </c>
      <c r="F21" s="588">
        <f t="shared" si="7"/>
        <v>0</v>
      </c>
      <c r="G21" s="588">
        <f t="shared" si="7"/>
        <v>0</v>
      </c>
      <c r="H21" s="588">
        <f t="shared" si="7"/>
        <v>0</v>
      </c>
      <c r="I21" s="588">
        <f t="shared" si="7"/>
        <v>0</v>
      </c>
      <c r="J21" s="588">
        <f t="shared" si="7"/>
        <v>0</v>
      </c>
      <c r="K21" s="588">
        <f t="shared" si="7"/>
        <v>0</v>
      </c>
      <c r="L21" s="588">
        <f t="shared" si="7"/>
        <v>0</v>
      </c>
      <c r="M21" s="588">
        <f t="shared" si="7"/>
        <v>0</v>
      </c>
      <c r="N21" s="588">
        <f t="shared" si="7"/>
        <v>0</v>
      </c>
      <c r="O21" s="588">
        <f t="shared" si="7"/>
        <v>0</v>
      </c>
      <c r="P21" s="588">
        <f t="shared" si="7"/>
        <v>0</v>
      </c>
      <c r="Q21" s="588">
        <f t="shared" si="7"/>
        <v>0</v>
      </c>
      <c r="R21" s="588">
        <f t="shared" si="7"/>
        <v>0</v>
      </c>
      <c r="S21" s="588">
        <f t="shared" si="7"/>
        <v>0</v>
      </c>
      <c r="T21" s="588">
        <f t="shared" si="7"/>
        <v>0</v>
      </c>
      <c r="U21" s="588">
        <f t="shared" si="7"/>
        <v>0</v>
      </c>
      <c r="V21" s="588">
        <f t="shared" si="7"/>
        <v>0</v>
      </c>
      <c r="W21" s="588">
        <f t="shared" si="7"/>
        <v>0</v>
      </c>
      <c r="X21" s="588">
        <f t="shared" si="7"/>
        <v>0</v>
      </c>
      <c r="Y21" s="588">
        <f t="shared" si="7"/>
        <v>0</v>
      </c>
      <c r="Z21" s="588">
        <f t="shared" si="7"/>
        <v>0</v>
      </c>
      <c r="AA21" s="588">
        <f t="shared" si="7"/>
        <v>0</v>
      </c>
      <c r="AB21" s="588">
        <f t="shared" si="7"/>
        <v>0</v>
      </c>
      <c r="AC21" s="588">
        <f t="shared" si="7"/>
        <v>0</v>
      </c>
      <c r="AD21" s="588">
        <f t="shared" si="7"/>
        <v>0</v>
      </c>
      <c r="AE21" s="588">
        <f t="shared" si="7"/>
        <v>0</v>
      </c>
      <c r="AF21" s="588">
        <f t="shared" si="7"/>
        <v>0</v>
      </c>
      <c r="AG21" s="588">
        <f t="shared" si="7"/>
        <v>0</v>
      </c>
      <c r="AH21" s="588">
        <f t="shared" si="7"/>
        <v>0</v>
      </c>
      <c r="AI21" s="588">
        <f t="shared" si="7"/>
        <v>0</v>
      </c>
      <c r="AJ21" s="588">
        <f t="shared" si="7"/>
        <v>0</v>
      </c>
      <c r="AK21" s="588">
        <f t="shared" si="7"/>
        <v>0</v>
      </c>
      <c r="AL21" s="588">
        <f t="shared" si="7"/>
        <v>0</v>
      </c>
      <c r="AM21" s="588">
        <f t="shared" si="7"/>
        <v>0</v>
      </c>
      <c r="AN21" s="588">
        <f t="shared" si="7"/>
        <v>0</v>
      </c>
      <c r="AO21" s="588">
        <f t="shared" si="7"/>
        <v>0</v>
      </c>
      <c r="AP21" s="588">
        <f t="shared" si="7"/>
        <v>0</v>
      </c>
      <c r="AQ21" s="588">
        <f t="shared" si="7"/>
        <v>0</v>
      </c>
      <c r="AR21" s="588">
        <f t="shared" si="7"/>
        <v>0</v>
      </c>
      <c r="AS21" s="588">
        <f t="shared" si="7"/>
        <v>0</v>
      </c>
      <c r="AT21" s="588">
        <f t="shared" si="7"/>
        <v>0</v>
      </c>
      <c r="AU21" s="588">
        <f t="shared" si="7"/>
        <v>0</v>
      </c>
      <c r="AV21" s="588">
        <f t="shared" si="7"/>
        <v>0</v>
      </c>
      <c r="AW21" s="588">
        <f t="shared" si="7"/>
        <v>0</v>
      </c>
      <c r="AX21" s="588">
        <f t="shared" si="7"/>
        <v>0</v>
      </c>
      <c r="AY21" s="588">
        <f t="shared" si="7"/>
        <v>0</v>
      </c>
      <c r="AZ21" s="588">
        <f t="shared" si="7"/>
        <v>0</v>
      </c>
      <c r="BA21" s="588">
        <f t="shared" si="7"/>
        <v>0</v>
      </c>
      <c r="BB21" s="588">
        <f t="shared" si="7"/>
        <v>0</v>
      </c>
      <c r="BC21" s="588">
        <f t="shared" si="7"/>
        <v>0</v>
      </c>
      <c r="BD21" s="588">
        <f t="shared" si="7"/>
        <v>0</v>
      </c>
      <c r="BE21" s="588">
        <f t="shared" si="7"/>
        <v>0</v>
      </c>
      <c r="BF21" s="588">
        <f t="shared" si="7"/>
        <v>0</v>
      </c>
      <c r="BG21" s="588">
        <f t="shared" si="7"/>
        <v>0</v>
      </c>
      <c r="BH21" s="588">
        <f t="shared" si="7"/>
        <v>0</v>
      </c>
      <c r="BI21" s="588">
        <f t="shared" si="7"/>
        <v>0</v>
      </c>
      <c r="BJ21" s="588">
        <f t="shared" si="7"/>
        <v>0</v>
      </c>
      <c r="BK21" s="588">
        <f t="shared" si="7"/>
        <v>0</v>
      </c>
      <c r="BL21" s="588">
        <f t="shared" si="7"/>
        <v>0</v>
      </c>
      <c r="BM21" s="588">
        <f t="shared" si="7"/>
        <v>0</v>
      </c>
      <c r="BN21" s="588">
        <f t="shared" si="7"/>
        <v>0</v>
      </c>
      <c r="BO21" s="588">
        <f t="shared" si="7"/>
        <v>0</v>
      </c>
      <c r="BP21" s="588">
        <f t="shared" si="7"/>
        <v>0</v>
      </c>
      <c r="BQ21" s="588">
        <f t="shared" ref="BQ21:CR21" si="8">BQ16*BQ20</f>
        <v>0</v>
      </c>
      <c r="BR21" s="588">
        <f t="shared" si="8"/>
        <v>0</v>
      </c>
      <c r="BS21" s="588">
        <f t="shared" si="8"/>
        <v>0</v>
      </c>
      <c r="BT21" s="588">
        <f t="shared" si="8"/>
        <v>0</v>
      </c>
      <c r="BU21" s="588">
        <f t="shared" si="8"/>
        <v>0</v>
      </c>
      <c r="BV21" s="588">
        <f t="shared" si="8"/>
        <v>0</v>
      </c>
      <c r="BW21" s="588">
        <f t="shared" si="8"/>
        <v>0</v>
      </c>
      <c r="BX21" s="588">
        <f t="shared" si="8"/>
        <v>0</v>
      </c>
      <c r="BY21" s="588">
        <f t="shared" si="8"/>
        <v>0</v>
      </c>
      <c r="BZ21" s="588">
        <f t="shared" si="8"/>
        <v>0</v>
      </c>
      <c r="CA21" s="588">
        <f t="shared" si="8"/>
        <v>0</v>
      </c>
      <c r="CB21" s="588">
        <f t="shared" si="8"/>
        <v>0</v>
      </c>
      <c r="CC21" s="588">
        <f t="shared" si="8"/>
        <v>0</v>
      </c>
      <c r="CD21" s="588">
        <f t="shared" si="8"/>
        <v>0</v>
      </c>
      <c r="CE21" s="588">
        <f t="shared" si="8"/>
        <v>0</v>
      </c>
      <c r="CF21" s="588">
        <f t="shared" si="8"/>
        <v>0</v>
      </c>
      <c r="CG21" s="588">
        <f t="shared" si="8"/>
        <v>0</v>
      </c>
      <c r="CH21" s="588">
        <f t="shared" si="8"/>
        <v>0</v>
      </c>
      <c r="CI21" s="588">
        <f t="shared" si="8"/>
        <v>0</v>
      </c>
      <c r="CJ21" s="588">
        <f t="shared" si="8"/>
        <v>0</v>
      </c>
      <c r="CK21" s="588">
        <f t="shared" si="8"/>
        <v>0</v>
      </c>
      <c r="CL21" s="588">
        <f t="shared" si="8"/>
        <v>0</v>
      </c>
      <c r="CM21" s="588">
        <f t="shared" si="8"/>
        <v>0</v>
      </c>
      <c r="CN21" s="588">
        <f t="shared" si="8"/>
        <v>0</v>
      </c>
      <c r="CO21" s="588">
        <f t="shared" si="8"/>
        <v>0</v>
      </c>
      <c r="CP21" s="588">
        <f t="shared" si="8"/>
        <v>0</v>
      </c>
      <c r="CQ21" s="588">
        <f t="shared" si="8"/>
        <v>0</v>
      </c>
      <c r="CR21" s="588">
        <f t="shared" si="8"/>
        <v>0</v>
      </c>
    </row>
    <row r="22" spans="1:104" s="388" customFormat="1" ht="12.5" x14ac:dyDescent="0.25">
      <c r="A22" s="112"/>
      <c r="B22" s="156" t="s">
        <v>673</v>
      </c>
      <c r="C22" s="140">
        <f>'Förseningar resenärer'!C7</f>
        <v>0</v>
      </c>
      <c r="D22" s="140">
        <f>IF(D13&lt;=$I$6,C22*'Förseningar resenärer'!$P$5,C22*1)</f>
        <v>0</v>
      </c>
      <c r="E22" s="140">
        <f>IF(E13&lt;=$I$6,D22*'Förseningar resenärer'!$P$5,D22*1)</f>
        <v>0</v>
      </c>
      <c r="F22" s="140">
        <f>IF(F13&lt;=$I$6,E22*'Förseningar resenärer'!$P$5,E22*1)</f>
        <v>0</v>
      </c>
      <c r="G22" s="140">
        <f>IF(G13&lt;=$I$6,F22*'Förseningar resenärer'!$P$5,F22*1)</f>
        <v>0</v>
      </c>
      <c r="H22" s="140">
        <f>IF(H13&lt;=$I$6,G22*'Förseningar resenärer'!$P$5,G22*1)</f>
        <v>0</v>
      </c>
      <c r="I22" s="140">
        <f>IF(I13&lt;=$I$6,H22*'Förseningar resenärer'!$P$5,H22*1)</f>
        <v>0</v>
      </c>
      <c r="J22" s="140">
        <f>IF(J13&lt;=$I$6,I22*'Förseningar resenärer'!$P$5,I22*1)</f>
        <v>0</v>
      </c>
      <c r="K22" s="140">
        <f>IF(K13&lt;=$I$6,J22*'Förseningar resenärer'!$P$5,J22*1)</f>
        <v>0</v>
      </c>
      <c r="L22" s="140">
        <f>IF(L13&lt;=$I$6,K22*'Förseningar resenärer'!$P$5,K22*1)</f>
        <v>0</v>
      </c>
      <c r="M22" s="140">
        <f>IF(M13&lt;=$I$6,L22*'Förseningar resenärer'!$P$5,L22*1)</f>
        <v>0</v>
      </c>
      <c r="N22" s="140">
        <f>IF(N13&lt;=$I$6,M22*'Förseningar resenärer'!$P$5,M22*1)</f>
        <v>0</v>
      </c>
      <c r="O22" s="140">
        <f>IF(O13&lt;=$I$6,N22*'Förseningar resenärer'!$P$5,N22*1)</f>
        <v>0</v>
      </c>
      <c r="P22" s="140">
        <f>IF(P13&lt;=$I$6,O22*'Förseningar resenärer'!$P$5,O22*1)</f>
        <v>0</v>
      </c>
      <c r="Q22" s="140">
        <f>IF(Q13&lt;=$I$6,P22*'Förseningar resenärer'!$P$5,P22*1)</f>
        <v>0</v>
      </c>
      <c r="R22" s="140">
        <f>IF(R13&lt;=$I$6,Q22*'Förseningar resenärer'!$P$5,Q22*1)</f>
        <v>0</v>
      </c>
      <c r="S22" s="140">
        <f>IF(S13&lt;=$I$6,R22*'Förseningar resenärer'!$P$5,R22*1)</f>
        <v>0</v>
      </c>
      <c r="T22" s="140">
        <f>IF(T13&lt;=$I$6,S22*'Förseningar resenärer'!$P$5,S22*1)</f>
        <v>0</v>
      </c>
      <c r="U22" s="140">
        <f>IF(U13&lt;=$I$6,T22*'Förseningar resenärer'!$P$5,T22*1)</f>
        <v>0</v>
      </c>
      <c r="V22" s="140">
        <f>IF(V13&lt;=$I$6,U22*'Förseningar resenärer'!$P$5,U22*1)</f>
        <v>0</v>
      </c>
      <c r="W22" s="140">
        <f>IF(W13&lt;=$I$6,V22*'Förseningar resenärer'!$P$5,V22*1)</f>
        <v>0</v>
      </c>
      <c r="X22" s="140">
        <f>IF(X13&lt;=$I$6,W22*'Förseningar resenärer'!$P$5,W22*1)</f>
        <v>0</v>
      </c>
      <c r="Y22" s="140">
        <f>IF(Y13&lt;=$I$6,X22*'Förseningar resenärer'!$P$5,X22*1)</f>
        <v>0</v>
      </c>
      <c r="Z22" s="140">
        <f>IF(Z13&lt;=$I$6,Y22*'Förseningar resenärer'!$P$5,Y22*1)</f>
        <v>0</v>
      </c>
      <c r="AA22" s="140">
        <f>IF(AA13&lt;=$I$6,Z22*'Förseningar resenärer'!$P$5,Z22*1)</f>
        <v>0</v>
      </c>
      <c r="AB22" s="140">
        <f>IF(AB13&lt;=$I$6,AA22*'Förseningar resenärer'!$P$5,AA22*1)</f>
        <v>0</v>
      </c>
      <c r="AC22" s="140">
        <f>IF(AC13&lt;=$I$6,AB22*'Förseningar resenärer'!$P$5,AB22*1)</f>
        <v>0</v>
      </c>
      <c r="AD22" s="140">
        <f>IF(AD13&lt;=$I$6,AC22*'Förseningar resenärer'!$P$5,AC22*1)</f>
        <v>0</v>
      </c>
      <c r="AE22" s="140">
        <f>IF(AE13&lt;=$I$6,AD22*'Förseningar resenärer'!$P$5,AD22*1)</f>
        <v>0</v>
      </c>
      <c r="AF22" s="140">
        <f>IF(AF13&lt;=$I$6,AE22*'Förseningar resenärer'!$P$5,AE22*1)</f>
        <v>0</v>
      </c>
      <c r="AG22" s="140">
        <f>IF(AG13&lt;=$I$6,AF22*'Förseningar resenärer'!$P$5,AF22*1)</f>
        <v>0</v>
      </c>
      <c r="AH22" s="140">
        <f>IF(AH13&lt;=$I$6,AG22*'Förseningar resenärer'!$P$5,AG22*1)</f>
        <v>0</v>
      </c>
      <c r="AI22" s="140">
        <f>IF(AI13&lt;=$I$6,AH22*'Förseningar resenärer'!$P$5,AH22*1)</f>
        <v>0</v>
      </c>
      <c r="AJ22" s="140">
        <f>IF(AJ13&lt;=$I$6,AI22*'Förseningar resenärer'!$P$5,AI22*1)</f>
        <v>0</v>
      </c>
      <c r="AK22" s="140">
        <f>IF(AK13&lt;=$I$6,AJ22*'Förseningar resenärer'!$P$5,AJ22*1)</f>
        <v>0</v>
      </c>
      <c r="AL22" s="140">
        <f>IF(AL13&lt;=$I$6,AK22*'Förseningar resenärer'!$P$5,AK22*1)</f>
        <v>0</v>
      </c>
      <c r="AM22" s="140">
        <f>IF(AM13&lt;=$I$6,AL22*'Förseningar resenärer'!$P$5,AL22*1)</f>
        <v>0</v>
      </c>
      <c r="AN22" s="140">
        <f>IF(AN13&lt;=$I$6,AM22*'Förseningar resenärer'!$P$5,AM22*1)</f>
        <v>0</v>
      </c>
      <c r="AO22" s="140">
        <f>IF(AO13&lt;=$I$6,AN22*'Förseningar resenärer'!$P$5,AN22*1)</f>
        <v>0</v>
      </c>
      <c r="AP22" s="140">
        <f>IF(AP13&lt;=$I$6,AO22*'Förseningar resenärer'!$P$5,AO22*1)</f>
        <v>0</v>
      </c>
      <c r="AQ22" s="140">
        <f>IF(AQ13&lt;=$I$6,AP22*'Förseningar resenärer'!$P$5,AP22*1)</f>
        <v>0</v>
      </c>
      <c r="AR22" s="140">
        <f>IF(AR13&lt;=$I$6,AQ22*'Förseningar resenärer'!$P$5,AQ22*1)</f>
        <v>0</v>
      </c>
      <c r="AS22" s="140">
        <f>IF(AS13&lt;=$I$6,AR22*'Förseningar resenärer'!$P$5,AR22*1)</f>
        <v>0</v>
      </c>
      <c r="AT22" s="140">
        <f>IF(AT13&lt;=$I$6,AS22*'Förseningar resenärer'!$P$5,AS22*1)</f>
        <v>0</v>
      </c>
      <c r="AU22" s="140">
        <f>IF(AU13&lt;=$I$6,AT22*'Förseningar resenärer'!$P$5,AT22*1)</f>
        <v>0</v>
      </c>
      <c r="AV22" s="140">
        <f>IF(AV13&lt;=$I$6,AU22*'Förseningar resenärer'!$P$5,AU22*1)</f>
        <v>0</v>
      </c>
      <c r="AW22" s="140">
        <f>IF(AW13&lt;=$I$6,AV22*'Förseningar resenärer'!$P$5,AV22*1)</f>
        <v>0</v>
      </c>
      <c r="AX22" s="140">
        <f>IF(AX13&lt;=$I$6,AW22*'Förseningar resenärer'!$P$5,AW22*1)</f>
        <v>0</v>
      </c>
      <c r="AY22" s="140">
        <f>IF(AY13&lt;=$I$6,AX22*'Förseningar resenärer'!$P$5,AX22*1)</f>
        <v>0</v>
      </c>
      <c r="AZ22" s="140">
        <f>IF(AZ13&lt;=$I$6,AY22*'Förseningar resenärer'!$P$5,AY22*1)</f>
        <v>0</v>
      </c>
      <c r="BA22" s="140">
        <f>IF(BA13&lt;=$I$6,AZ22*'Förseningar resenärer'!$P$5,AZ22*1)</f>
        <v>0</v>
      </c>
      <c r="BB22" s="140">
        <f>IF(BB13&lt;=$I$6,BA22*'Förseningar resenärer'!$P$5,BA22*1)</f>
        <v>0</v>
      </c>
      <c r="BC22" s="140">
        <f>IF(BC13&lt;=$I$6,BB22*'Förseningar resenärer'!$P$5,BB22*1)</f>
        <v>0</v>
      </c>
      <c r="BD22" s="140">
        <f>IF(BD13&lt;=$I$6,BC22*'Förseningar resenärer'!$P$5,BC22*1)</f>
        <v>0</v>
      </c>
      <c r="BE22" s="140">
        <f>IF(BE13&lt;=$I$6,BD22*'Förseningar resenärer'!$P$5,BD22*1)</f>
        <v>0</v>
      </c>
      <c r="BF22" s="140">
        <f>IF(BF13&lt;=$I$6,BE22*'Förseningar resenärer'!$P$5,BE22*1)</f>
        <v>0</v>
      </c>
      <c r="BG22" s="140">
        <f>IF(BG13&lt;=$I$6,BF22*'Förseningar resenärer'!$P$5,BF22*1)</f>
        <v>0</v>
      </c>
      <c r="BH22" s="140">
        <f>IF(BH13&lt;=$I$6,BG22*'Förseningar resenärer'!$P$5,BG22*1)</f>
        <v>0</v>
      </c>
      <c r="BI22" s="140">
        <f>IF(BI13&lt;=$I$6,BH22*'Förseningar resenärer'!$P$5,BH22*1)</f>
        <v>0</v>
      </c>
      <c r="BJ22" s="140">
        <f>IF(BJ13&lt;=$I$6,BI22*'Förseningar resenärer'!$P$5,BI22*1)</f>
        <v>0</v>
      </c>
      <c r="BK22" s="140">
        <f>IF(BK13&lt;=$I$6,BJ22*'Förseningar resenärer'!$P$5,BJ22*1)</f>
        <v>0</v>
      </c>
      <c r="BL22" s="140">
        <f>IF(BL13&lt;=$I$6,BK22*'Förseningar resenärer'!$P$5,BK22*1)</f>
        <v>0</v>
      </c>
      <c r="BM22" s="140">
        <f>IF(BM13&lt;=$I$6,BL22*'Förseningar resenärer'!$P$5,BL22*1)</f>
        <v>0</v>
      </c>
      <c r="BN22" s="140">
        <f>IF(BN13&lt;=$I$6,BM22*'Förseningar resenärer'!$P$5,BM22*1)</f>
        <v>0</v>
      </c>
      <c r="BO22" s="140">
        <f>IF(BO13&lt;=$I$6,BN22*'Förseningar resenärer'!$P$5,BN22*1)</f>
        <v>0</v>
      </c>
      <c r="BP22" s="140">
        <f>IF(BP13&lt;=$I$6,BO22*'Förseningar resenärer'!$P$5,BO22*1)</f>
        <v>0</v>
      </c>
      <c r="BQ22" s="140">
        <f>IF(BQ13&lt;=$I$6,BP22*'Förseningar resenärer'!$P$5,BP22*1)</f>
        <v>0</v>
      </c>
      <c r="BR22" s="140">
        <f>IF(BR13&lt;=$I$6,BQ22*'Förseningar resenärer'!$P$5,BQ22*1)</f>
        <v>0</v>
      </c>
      <c r="BS22" s="140">
        <f>IF(BS13&lt;=$I$6,BR22*'Förseningar resenärer'!$P$5,BR22*1)</f>
        <v>0</v>
      </c>
      <c r="BT22" s="140">
        <f>IF(BT13&lt;=$I$6,BS22*'Förseningar resenärer'!$P$5,BS22*1)</f>
        <v>0</v>
      </c>
      <c r="BU22" s="140">
        <f>IF(BU13&lt;=$I$6,BT22*'Förseningar resenärer'!$P$5,BT22*1)</f>
        <v>0</v>
      </c>
      <c r="BV22" s="140">
        <f>IF(BV13&lt;=$I$6,BU22*'Förseningar resenärer'!$P$5,BU22*1)</f>
        <v>0</v>
      </c>
      <c r="BW22" s="140">
        <f>IF(BW13&lt;=$I$6,BV22*'Förseningar resenärer'!$P$5,BV22*1)</f>
        <v>0</v>
      </c>
      <c r="BX22" s="140">
        <f>IF(BX13&lt;=$I$6,BW22*'Förseningar resenärer'!$P$5,BW22*1)</f>
        <v>0</v>
      </c>
      <c r="BY22" s="140">
        <f>IF(BY13&lt;=$I$6,BX22*'Förseningar resenärer'!$P$5,BX22*1)</f>
        <v>0</v>
      </c>
      <c r="BZ22" s="140">
        <f>IF(BZ13&lt;=$I$6,BY22*'Förseningar resenärer'!$P$5,BY22*1)</f>
        <v>0</v>
      </c>
      <c r="CA22" s="140">
        <f>IF(CA13&lt;=$I$6,BZ22*'Förseningar resenärer'!$P$5,BZ22*1)</f>
        <v>0</v>
      </c>
      <c r="CB22" s="140">
        <f>IF(CB13&lt;=$I$6,CA22*'Förseningar resenärer'!$P$5,CA22*1)</f>
        <v>0</v>
      </c>
      <c r="CC22" s="140">
        <f>IF(CC13&lt;=$I$6,CB22*'Förseningar resenärer'!$P$5,CB22*1)</f>
        <v>0</v>
      </c>
      <c r="CD22" s="140">
        <f>IF(CD13&lt;=$I$6,CC22*'Förseningar resenärer'!$P$5,CC22*1)</f>
        <v>0</v>
      </c>
      <c r="CE22" s="140">
        <f>IF(CE13&lt;=$I$6,CD22*'Förseningar resenärer'!$P$5,CD22*1)</f>
        <v>0</v>
      </c>
      <c r="CF22" s="140">
        <f>IF(CF13&lt;=$I$6,CE22*'Förseningar resenärer'!$P$5,CE22*1)</f>
        <v>0</v>
      </c>
      <c r="CG22" s="140">
        <f>IF(CG13&lt;=$I$6,CF22*'Förseningar resenärer'!$P$5,CF22*1)</f>
        <v>0</v>
      </c>
      <c r="CH22" s="140">
        <f>IF(CH13&lt;=$I$6,CG22*'Förseningar resenärer'!$P$5,CG22*1)</f>
        <v>0</v>
      </c>
      <c r="CI22" s="140">
        <f>IF(CI13&lt;=$I$6,CH22*'Förseningar resenärer'!$P$5,CH22*1)</f>
        <v>0</v>
      </c>
      <c r="CJ22" s="140">
        <f>IF(CJ13&lt;=$I$6,CI22*'Förseningar resenärer'!$P$5,CI22*1)</f>
        <v>0</v>
      </c>
      <c r="CK22" s="140">
        <f>IF(CK13&lt;=$I$6,CJ22*'Förseningar resenärer'!$P$5,CJ22*1)</f>
        <v>0</v>
      </c>
      <c r="CL22" s="140">
        <f>IF(CL13&lt;=$I$6,CK22*'Förseningar resenärer'!$P$5,CK22*1)</f>
        <v>0</v>
      </c>
      <c r="CM22" s="140">
        <f>IF(CM13&lt;=$I$6,CL22*'Förseningar resenärer'!$P$5,CL22*1)</f>
        <v>0</v>
      </c>
      <c r="CN22" s="140">
        <f>IF(CN13&lt;=$I$6,CM22*'Förseningar resenärer'!$P$5,CM22*1)</f>
        <v>0</v>
      </c>
      <c r="CO22" s="140">
        <f>IF(CO13&lt;=$I$6,CN22*'Förseningar resenärer'!$P$5,CN22*1)</f>
        <v>0</v>
      </c>
      <c r="CP22" s="140">
        <f>IF(CP13&lt;=$I$6,CO22*'Förseningar resenärer'!$P$5,CO22*1)</f>
        <v>0</v>
      </c>
      <c r="CQ22" s="140">
        <f>IF(CQ13&lt;=$I$6,CP22*'Förseningar resenärer'!$P$5,CP22*1)</f>
        <v>0</v>
      </c>
      <c r="CR22" s="140">
        <f>IF(CR13&lt;=$I$6,CQ22*'Förseningar resenärer'!$P$5,CQ22*1)</f>
        <v>0</v>
      </c>
    </row>
    <row r="23" spans="1:104" s="591" customFormat="1" ht="12.5" x14ac:dyDescent="0.25">
      <c r="B23" s="775" t="s">
        <v>676</v>
      </c>
      <c r="C23" s="588">
        <f>C16*C22</f>
        <v>0</v>
      </c>
      <c r="D23" s="588">
        <f>D16*D22</f>
        <v>0</v>
      </c>
      <c r="E23" s="588">
        <f t="shared" ref="E23:BP23" si="9">E16*E22</f>
        <v>0</v>
      </c>
      <c r="F23" s="588">
        <f t="shared" si="9"/>
        <v>0</v>
      </c>
      <c r="G23" s="588">
        <f t="shared" si="9"/>
        <v>0</v>
      </c>
      <c r="H23" s="588">
        <f t="shared" si="9"/>
        <v>0</v>
      </c>
      <c r="I23" s="588">
        <f t="shared" si="9"/>
        <v>0</v>
      </c>
      <c r="J23" s="588">
        <f t="shared" si="9"/>
        <v>0</v>
      </c>
      <c r="K23" s="588">
        <f t="shared" si="9"/>
        <v>0</v>
      </c>
      <c r="L23" s="588">
        <f t="shared" si="9"/>
        <v>0</v>
      </c>
      <c r="M23" s="588">
        <f t="shared" si="9"/>
        <v>0</v>
      </c>
      <c r="N23" s="588">
        <f t="shared" si="9"/>
        <v>0</v>
      </c>
      <c r="O23" s="588">
        <f t="shared" si="9"/>
        <v>0</v>
      </c>
      <c r="P23" s="588">
        <f t="shared" si="9"/>
        <v>0</v>
      </c>
      <c r="Q23" s="588">
        <f t="shared" si="9"/>
        <v>0</v>
      </c>
      <c r="R23" s="588">
        <f t="shared" si="9"/>
        <v>0</v>
      </c>
      <c r="S23" s="588">
        <f t="shared" si="9"/>
        <v>0</v>
      </c>
      <c r="T23" s="588">
        <f t="shared" si="9"/>
        <v>0</v>
      </c>
      <c r="U23" s="588">
        <f t="shared" si="9"/>
        <v>0</v>
      </c>
      <c r="V23" s="588">
        <f t="shared" si="9"/>
        <v>0</v>
      </c>
      <c r="W23" s="588">
        <f t="shared" si="9"/>
        <v>0</v>
      </c>
      <c r="X23" s="588">
        <f t="shared" si="9"/>
        <v>0</v>
      </c>
      <c r="Y23" s="588">
        <f t="shared" si="9"/>
        <v>0</v>
      </c>
      <c r="Z23" s="588">
        <f t="shared" si="9"/>
        <v>0</v>
      </c>
      <c r="AA23" s="588">
        <f t="shared" si="9"/>
        <v>0</v>
      </c>
      <c r="AB23" s="588">
        <f t="shared" si="9"/>
        <v>0</v>
      </c>
      <c r="AC23" s="588">
        <f t="shared" si="9"/>
        <v>0</v>
      </c>
      <c r="AD23" s="588">
        <f t="shared" si="9"/>
        <v>0</v>
      </c>
      <c r="AE23" s="588">
        <f t="shared" si="9"/>
        <v>0</v>
      </c>
      <c r="AF23" s="588">
        <f t="shared" si="9"/>
        <v>0</v>
      </c>
      <c r="AG23" s="588">
        <f t="shared" si="9"/>
        <v>0</v>
      </c>
      <c r="AH23" s="588">
        <f t="shared" si="9"/>
        <v>0</v>
      </c>
      <c r="AI23" s="588">
        <f t="shared" si="9"/>
        <v>0</v>
      </c>
      <c r="AJ23" s="588">
        <f t="shared" si="9"/>
        <v>0</v>
      </c>
      <c r="AK23" s="588">
        <f t="shared" si="9"/>
        <v>0</v>
      </c>
      <c r="AL23" s="588">
        <f t="shared" si="9"/>
        <v>0</v>
      </c>
      <c r="AM23" s="588">
        <f t="shared" si="9"/>
        <v>0</v>
      </c>
      <c r="AN23" s="588">
        <f t="shared" si="9"/>
        <v>0</v>
      </c>
      <c r="AO23" s="588">
        <f t="shared" si="9"/>
        <v>0</v>
      </c>
      <c r="AP23" s="588">
        <f t="shared" si="9"/>
        <v>0</v>
      </c>
      <c r="AQ23" s="588">
        <f t="shared" si="9"/>
        <v>0</v>
      </c>
      <c r="AR23" s="588">
        <f t="shared" si="9"/>
        <v>0</v>
      </c>
      <c r="AS23" s="588">
        <f t="shared" si="9"/>
        <v>0</v>
      </c>
      <c r="AT23" s="588">
        <f t="shared" si="9"/>
        <v>0</v>
      </c>
      <c r="AU23" s="588">
        <f t="shared" si="9"/>
        <v>0</v>
      </c>
      <c r="AV23" s="588">
        <f t="shared" si="9"/>
        <v>0</v>
      </c>
      <c r="AW23" s="588">
        <f t="shared" si="9"/>
        <v>0</v>
      </c>
      <c r="AX23" s="588">
        <f t="shared" si="9"/>
        <v>0</v>
      </c>
      <c r="AY23" s="588">
        <f t="shared" si="9"/>
        <v>0</v>
      </c>
      <c r="AZ23" s="588">
        <f t="shared" si="9"/>
        <v>0</v>
      </c>
      <c r="BA23" s="588">
        <f t="shared" si="9"/>
        <v>0</v>
      </c>
      <c r="BB23" s="588">
        <f t="shared" si="9"/>
        <v>0</v>
      </c>
      <c r="BC23" s="588">
        <f t="shared" si="9"/>
        <v>0</v>
      </c>
      <c r="BD23" s="588">
        <f t="shared" si="9"/>
        <v>0</v>
      </c>
      <c r="BE23" s="588">
        <f t="shared" si="9"/>
        <v>0</v>
      </c>
      <c r="BF23" s="588">
        <f t="shared" si="9"/>
        <v>0</v>
      </c>
      <c r="BG23" s="588">
        <f t="shared" si="9"/>
        <v>0</v>
      </c>
      <c r="BH23" s="588">
        <f t="shared" si="9"/>
        <v>0</v>
      </c>
      <c r="BI23" s="588">
        <f t="shared" si="9"/>
        <v>0</v>
      </c>
      <c r="BJ23" s="588">
        <f t="shared" si="9"/>
        <v>0</v>
      </c>
      <c r="BK23" s="588">
        <f t="shared" si="9"/>
        <v>0</v>
      </c>
      <c r="BL23" s="588">
        <f t="shared" si="9"/>
        <v>0</v>
      </c>
      <c r="BM23" s="588">
        <f t="shared" si="9"/>
        <v>0</v>
      </c>
      <c r="BN23" s="588">
        <f t="shared" si="9"/>
        <v>0</v>
      </c>
      <c r="BO23" s="588">
        <f t="shared" si="9"/>
        <v>0</v>
      </c>
      <c r="BP23" s="588">
        <f t="shared" si="9"/>
        <v>0</v>
      </c>
      <c r="BQ23" s="588">
        <f t="shared" ref="BQ23:CR23" si="10">BQ16*BQ22</f>
        <v>0</v>
      </c>
      <c r="BR23" s="588">
        <f t="shared" si="10"/>
        <v>0</v>
      </c>
      <c r="BS23" s="588">
        <f t="shared" si="10"/>
        <v>0</v>
      </c>
      <c r="BT23" s="588">
        <f t="shared" si="10"/>
        <v>0</v>
      </c>
      <c r="BU23" s="588">
        <f t="shared" si="10"/>
        <v>0</v>
      </c>
      <c r="BV23" s="588">
        <f t="shared" si="10"/>
        <v>0</v>
      </c>
      <c r="BW23" s="588">
        <f t="shared" si="10"/>
        <v>0</v>
      </c>
      <c r="BX23" s="588">
        <f t="shared" si="10"/>
        <v>0</v>
      </c>
      <c r="BY23" s="588">
        <f t="shared" si="10"/>
        <v>0</v>
      </c>
      <c r="BZ23" s="588">
        <f t="shared" si="10"/>
        <v>0</v>
      </c>
      <c r="CA23" s="588">
        <f t="shared" si="10"/>
        <v>0</v>
      </c>
      <c r="CB23" s="588">
        <f t="shared" si="10"/>
        <v>0</v>
      </c>
      <c r="CC23" s="588">
        <f t="shared" si="10"/>
        <v>0</v>
      </c>
      <c r="CD23" s="588">
        <f t="shared" si="10"/>
        <v>0</v>
      </c>
      <c r="CE23" s="588">
        <f t="shared" si="10"/>
        <v>0</v>
      </c>
      <c r="CF23" s="588">
        <f t="shared" si="10"/>
        <v>0</v>
      </c>
      <c r="CG23" s="588">
        <f t="shared" si="10"/>
        <v>0</v>
      </c>
      <c r="CH23" s="588">
        <f t="shared" si="10"/>
        <v>0</v>
      </c>
      <c r="CI23" s="588">
        <f t="shared" si="10"/>
        <v>0</v>
      </c>
      <c r="CJ23" s="588">
        <f t="shared" si="10"/>
        <v>0</v>
      </c>
      <c r="CK23" s="588">
        <f t="shared" si="10"/>
        <v>0</v>
      </c>
      <c r="CL23" s="588">
        <f t="shared" si="10"/>
        <v>0</v>
      </c>
      <c r="CM23" s="588">
        <f t="shared" si="10"/>
        <v>0</v>
      </c>
      <c r="CN23" s="588">
        <f t="shared" si="10"/>
        <v>0</v>
      </c>
      <c r="CO23" s="588">
        <f t="shared" si="10"/>
        <v>0</v>
      </c>
      <c r="CP23" s="588">
        <f t="shared" si="10"/>
        <v>0</v>
      </c>
      <c r="CQ23" s="588">
        <f t="shared" si="10"/>
        <v>0</v>
      </c>
      <c r="CR23" s="588">
        <f t="shared" si="10"/>
        <v>0</v>
      </c>
    </row>
    <row r="24" spans="1:104" s="276" customFormat="1" ht="12.5" x14ac:dyDescent="0.25">
      <c r="C24" s="61"/>
      <c r="Z24" s="48"/>
    </row>
    <row r="25" spans="1:104" s="276" customFormat="1" ht="12.5" x14ac:dyDescent="0.25">
      <c r="A25" s="85" t="s">
        <v>171</v>
      </c>
      <c r="B25" s="84"/>
      <c r="C25" s="84"/>
      <c r="D25" s="281"/>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c r="BZ25" s="84"/>
      <c r="CA25" s="84"/>
      <c r="CB25" s="84"/>
      <c r="CC25" s="84"/>
      <c r="CD25" s="84"/>
      <c r="CE25" s="84"/>
      <c r="CF25" s="84"/>
      <c r="CG25" s="84"/>
      <c r="CH25" s="84"/>
      <c r="CI25" s="84"/>
      <c r="CJ25" s="84"/>
      <c r="CK25" s="84"/>
      <c r="CL25" s="84"/>
      <c r="CM25" s="84"/>
      <c r="CN25" s="84"/>
      <c r="CO25" s="84"/>
      <c r="CP25" s="84"/>
      <c r="CQ25" s="84"/>
      <c r="CR25" s="84"/>
      <c r="CS25" s="84"/>
      <c r="CT25" s="84"/>
      <c r="CU25" s="48"/>
      <c r="CV25" s="48"/>
      <c r="CW25" s="48"/>
      <c r="CX25" s="48"/>
      <c r="CY25" s="48"/>
      <c r="CZ25" s="48"/>
    </row>
    <row r="26" spans="1:104" s="687" customFormat="1" ht="12.5" x14ac:dyDescent="0.25">
      <c r="A26" s="776"/>
      <c r="D26" s="777"/>
    </row>
    <row r="27" spans="1:104" s="591" customFormat="1" ht="26" x14ac:dyDescent="0.3">
      <c r="A27" s="774"/>
      <c r="B27" s="771" t="s">
        <v>369</v>
      </c>
      <c r="C27" s="593">
        <f t="shared" ref="C27:AH27" si="11">C13</f>
        <v>2019</v>
      </c>
      <c r="D27" s="593">
        <f t="shared" si="11"/>
        <v>2020</v>
      </c>
      <c r="E27" s="593">
        <f t="shared" si="11"/>
        <v>2021</v>
      </c>
      <c r="F27" s="593">
        <f t="shared" si="11"/>
        <v>2022</v>
      </c>
      <c r="G27" s="593">
        <f t="shared" si="11"/>
        <v>2023</v>
      </c>
      <c r="H27" s="593">
        <f t="shared" si="11"/>
        <v>2024</v>
      </c>
      <c r="I27" s="593">
        <f t="shared" si="11"/>
        <v>2025</v>
      </c>
      <c r="J27" s="593">
        <f t="shared" si="11"/>
        <v>2026</v>
      </c>
      <c r="K27" s="593">
        <f t="shared" si="11"/>
        <v>2027</v>
      </c>
      <c r="L27" s="593">
        <f t="shared" si="11"/>
        <v>2028</v>
      </c>
      <c r="M27" s="593">
        <f t="shared" si="11"/>
        <v>2029</v>
      </c>
      <c r="N27" s="593">
        <f t="shared" si="11"/>
        <v>2030</v>
      </c>
      <c r="O27" s="593">
        <f t="shared" si="11"/>
        <v>2031</v>
      </c>
      <c r="P27" s="593">
        <f t="shared" si="11"/>
        <v>2032</v>
      </c>
      <c r="Q27" s="593">
        <f t="shared" si="11"/>
        <v>2033</v>
      </c>
      <c r="R27" s="593">
        <f t="shared" si="11"/>
        <v>2034</v>
      </c>
      <c r="S27" s="593">
        <f t="shared" si="11"/>
        <v>2035</v>
      </c>
      <c r="T27" s="593">
        <f t="shared" si="11"/>
        <v>2036</v>
      </c>
      <c r="U27" s="593">
        <f t="shared" si="11"/>
        <v>2037</v>
      </c>
      <c r="V27" s="593">
        <f t="shared" si="11"/>
        <v>2038</v>
      </c>
      <c r="W27" s="593">
        <f t="shared" si="11"/>
        <v>2039</v>
      </c>
      <c r="X27" s="593">
        <f t="shared" si="11"/>
        <v>2040</v>
      </c>
      <c r="Y27" s="593">
        <f t="shared" si="11"/>
        <v>2041</v>
      </c>
      <c r="Z27" s="770">
        <f t="shared" si="11"/>
        <v>2042</v>
      </c>
      <c r="AA27" s="593">
        <f t="shared" si="11"/>
        <v>2043</v>
      </c>
      <c r="AB27" s="593">
        <f t="shared" si="11"/>
        <v>2044</v>
      </c>
      <c r="AC27" s="593">
        <f t="shared" si="11"/>
        <v>2045</v>
      </c>
      <c r="AD27" s="593">
        <f t="shared" si="11"/>
        <v>2046</v>
      </c>
      <c r="AE27" s="593">
        <f t="shared" si="11"/>
        <v>2047</v>
      </c>
      <c r="AF27" s="593">
        <f t="shared" si="11"/>
        <v>2048</v>
      </c>
      <c r="AG27" s="593">
        <f t="shared" si="11"/>
        <v>2049</v>
      </c>
      <c r="AH27" s="593">
        <f t="shared" si="11"/>
        <v>2050</v>
      </c>
      <c r="AI27" s="593">
        <f t="shared" ref="AI27:BN27" si="12">AI13</f>
        <v>2051</v>
      </c>
      <c r="AJ27" s="593">
        <f t="shared" si="12"/>
        <v>2052</v>
      </c>
      <c r="AK27" s="593">
        <f t="shared" si="12"/>
        <v>2053</v>
      </c>
      <c r="AL27" s="593">
        <f t="shared" si="12"/>
        <v>2054</v>
      </c>
      <c r="AM27" s="593">
        <f t="shared" si="12"/>
        <v>2055</v>
      </c>
      <c r="AN27" s="593">
        <f t="shared" si="12"/>
        <v>2056</v>
      </c>
      <c r="AO27" s="593">
        <f t="shared" si="12"/>
        <v>2057</v>
      </c>
      <c r="AP27" s="593">
        <f t="shared" si="12"/>
        <v>2058</v>
      </c>
      <c r="AQ27" s="593">
        <f t="shared" si="12"/>
        <v>2059</v>
      </c>
      <c r="AR27" s="593">
        <f t="shared" si="12"/>
        <v>2060</v>
      </c>
      <c r="AS27" s="593">
        <f t="shared" si="12"/>
        <v>2061</v>
      </c>
      <c r="AT27" s="593">
        <f t="shared" si="12"/>
        <v>2062</v>
      </c>
      <c r="AU27" s="593">
        <f t="shared" si="12"/>
        <v>2063</v>
      </c>
      <c r="AV27" s="593">
        <f t="shared" si="12"/>
        <v>2064</v>
      </c>
      <c r="AW27" s="593">
        <f t="shared" si="12"/>
        <v>2065</v>
      </c>
      <c r="AX27" s="593">
        <f t="shared" si="12"/>
        <v>2066</v>
      </c>
      <c r="AY27" s="593">
        <f t="shared" si="12"/>
        <v>2067</v>
      </c>
      <c r="AZ27" s="593">
        <f t="shared" si="12"/>
        <v>2068</v>
      </c>
      <c r="BA27" s="593">
        <f t="shared" si="12"/>
        <v>2069</v>
      </c>
      <c r="BB27" s="593">
        <f t="shared" si="12"/>
        <v>2070</v>
      </c>
      <c r="BC27" s="593">
        <f t="shared" si="12"/>
        <v>2071</v>
      </c>
      <c r="BD27" s="593">
        <f t="shared" si="12"/>
        <v>2072</v>
      </c>
      <c r="BE27" s="593">
        <f t="shared" si="12"/>
        <v>2073</v>
      </c>
      <c r="BF27" s="593">
        <f t="shared" si="12"/>
        <v>2074</v>
      </c>
      <c r="BG27" s="593">
        <f t="shared" si="12"/>
        <v>2075</v>
      </c>
      <c r="BH27" s="593">
        <f t="shared" si="12"/>
        <v>2076</v>
      </c>
      <c r="BI27" s="593">
        <f t="shared" si="12"/>
        <v>2077</v>
      </c>
      <c r="BJ27" s="593">
        <f t="shared" si="12"/>
        <v>2078</v>
      </c>
      <c r="BK27" s="593">
        <f t="shared" si="12"/>
        <v>2079</v>
      </c>
      <c r="BL27" s="593">
        <f t="shared" si="12"/>
        <v>2080</v>
      </c>
      <c r="BM27" s="593">
        <f t="shared" si="12"/>
        <v>2081</v>
      </c>
      <c r="BN27" s="593">
        <f t="shared" si="12"/>
        <v>2082</v>
      </c>
      <c r="BO27" s="593">
        <f t="shared" ref="BO27:CR27" si="13">BO13</f>
        <v>2083</v>
      </c>
      <c r="BP27" s="593">
        <f t="shared" si="13"/>
        <v>2084</v>
      </c>
      <c r="BQ27" s="593">
        <f t="shared" si="13"/>
        <v>2085</v>
      </c>
      <c r="BR27" s="593">
        <f t="shared" si="13"/>
        <v>2086</v>
      </c>
      <c r="BS27" s="593">
        <f t="shared" si="13"/>
        <v>2087</v>
      </c>
      <c r="BT27" s="593">
        <f t="shared" si="13"/>
        <v>2088</v>
      </c>
      <c r="BU27" s="593">
        <f t="shared" si="13"/>
        <v>2089</v>
      </c>
      <c r="BV27" s="593">
        <f t="shared" si="13"/>
        <v>2090</v>
      </c>
      <c r="BW27" s="593">
        <f t="shared" si="13"/>
        <v>2091</v>
      </c>
      <c r="BX27" s="593">
        <f t="shared" si="13"/>
        <v>2092</v>
      </c>
      <c r="BY27" s="593">
        <f t="shared" si="13"/>
        <v>2093</v>
      </c>
      <c r="BZ27" s="593">
        <f t="shared" si="13"/>
        <v>2094</v>
      </c>
      <c r="CA27" s="593">
        <f t="shared" si="13"/>
        <v>2095</v>
      </c>
      <c r="CB27" s="593">
        <f t="shared" si="13"/>
        <v>2096</v>
      </c>
      <c r="CC27" s="593">
        <f t="shared" si="13"/>
        <v>2097</v>
      </c>
      <c r="CD27" s="593">
        <f t="shared" si="13"/>
        <v>2098</v>
      </c>
      <c r="CE27" s="593">
        <f t="shared" si="13"/>
        <v>2099</v>
      </c>
      <c r="CF27" s="593">
        <f t="shared" si="13"/>
        <v>2100</v>
      </c>
      <c r="CG27" s="593">
        <f t="shared" si="13"/>
        <v>2101</v>
      </c>
      <c r="CH27" s="593">
        <f t="shared" si="13"/>
        <v>2102</v>
      </c>
      <c r="CI27" s="593">
        <f t="shared" si="13"/>
        <v>2103</v>
      </c>
      <c r="CJ27" s="593">
        <f t="shared" si="13"/>
        <v>2104</v>
      </c>
      <c r="CK27" s="593">
        <f t="shared" si="13"/>
        <v>2105</v>
      </c>
      <c r="CL27" s="593">
        <f t="shared" si="13"/>
        <v>2106</v>
      </c>
      <c r="CM27" s="593">
        <f t="shared" si="13"/>
        <v>2107</v>
      </c>
      <c r="CN27" s="593">
        <f t="shared" si="13"/>
        <v>2108</v>
      </c>
      <c r="CO27" s="593">
        <f t="shared" si="13"/>
        <v>2109</v>
      </c>
      <c r="CP27" s="593">
        <f t="shared" si="13"/>
        <v>2110</v>
      </c>
      <c r="CQ27" s="593">
        <f t="shared" si="13"/>
        <v>2111</v>
      </c>
      <c r="CR27" s="593">
        <f t="shared" si="13"/>
        <v>2112</v>
      </c>
    </row>
    <row r="28" spans="1:104" s="591" customFormat="1" ht="12.5" x14ac:dyDescent="0.25">
      <c r="A28" s="775" t="s">
        <v>389</v>
      </c>
      <c r="B28" s="772"/>
      <c r="C28" s="694">
        <f t="shared" ref="C28:K28" si="14">IF(C27&lt;$I$4,0,1/$P$8^(C27-$I$4))</f>
        <v>0</v>
      </c>
      <c r="D28" s="694">
        <f t="shared" si="14"/>
        <v>0</v>
      </c>
      <c r="E28" s="694">
        <f t="shared" si="14"/>
        <v>0</v>
      </c>
      <c r="F28" s="694">
        <f t="shared" si="14"/>
        <v>0</v>
      </c>
      <c r="G28" s="694">
        <f t="shared" si="14"/>
        <v>0</v>
      </c>
      <c r="H28" s="694">
        <f t="shared" si="14"/>
        <v>0</v>
      </c>
      <c r="I28" s="694">
        <f t="shared" si="14"/>
        <v>0</v>
      </c>
      <c r="J28" s="694">
        <f t="shared" si="14"/>
        <v>0</v>
      </c>
      <c r="K28" s="694">
        <f t="shared" si="14"/>
        <v>0</v>
      </c>
      <c r="L28" s="694">
        <f>IF(L27&lt;$I$4,0,1/$P$8^(L27-$I$4))</f>
        <v>1</v>
      </c>
      <c r="M28" s="694">
        <f t="shared" ref="M28:BX28" si="15">IF(M27&lt;$I$4,0,1/$P$8^(M27-$I$4))</f>
        <v>0.96618357487922713</v>
      </c>
      <c r="N28" s="694">
        <f t="shared" si="15"/>
        <v>0.93351070036640305</v>
      </c>
      <c r="O28" s="694">
        <f t="shared" si="15"/>
        <v>0.90194270566802237</v>
      </c>
      <c r="P28" s="694">
        <f t="shared" si="15"/>
        <v>0.87144222769857238</v>
      </c>
      <c r="Q28" s="694">
        <f t="shared" si="15"/>
        <v>0.84197316685852419</v>
      </c>
      <c r="R28" s="694">
        <f t="shared" si="15"/>
        <v>0.81350064430775282</v>
      </c>
      <c r="S28" s="694">
        <f t="shared" si="15"/>
        <v>0.78599096068381913</v>
      </c>
      <c r="T28" s="694">
        <f t="shared" si="15"/>
        <v>0.75941155621625056</v>
      </c>
      <c r="U28" s="694">
        <f t="shared" si="15"/>
        <v>0.73373097218961414</v>
      </c>
      <c r="V28" s="694">
        <f t="shared" si="15"/>
        <v>0.70891881370977217</v>
      </c>
      <c r="W28" s="694">
        <f t="shared" si="15"/>
        <v>0.68494571372924851</v>
      </c>
      <c r="X28" s="694">
        <f t="shared" si="15"/>
        <v>0.66178329828912896</v>
      </c>
      <c r="Y28" s="694">
        <f t="shared" si="15"/>
        <v>0.63940415293635666</v>
      </c>
      <c r="Z28" s="694">
        <f t="shared" si="15"/>
        <v>0.61778179027667302</v>
      </c>
      <c r="AA28" s="694">
        <f t="shared" si="15"/>
        <v>0.59689061862480497</v>
      </c>
      <c r="AB28" s="694">
        <f t="shared" si="15"/>
        <v>0.57670591171478747</v>
      </c>
      <c r="AC28" s="694">
        <f t="shared" si="15"/>
        <v>0.55720377943457733</v>
      </c>
      <c r="AD28" s="694">
        <f t="shared" si="15"/>
        <v>0.53836113955031628</v>
      </c>
      <c r="AE28" s="694">
        <f t="shared" si="15"/>
        <v>0.52015569038677911</v>
      </c>
      <c r="AF28" s="694">
        <f t="shared" si="15"/>
        <v>0.50256588443167061</v>
      </c>
      <c r="AG28" s="694">
        <f t="shared" si="15"/>
        <v>0.48557090283253213</v>
      </c>
      <c r="AH28" s="694">
        <f t="shared" si="15"/>
        <v>0.46915063075606966</v>
      </c>
      <c r="AI28" s="694">
        <f t="shared" si="15"/>
        <v>0.45328563358074364</v>
      </c>
      <c r="AJ28" s="694">
        <f t="shared" si="15"/>
        <v>0.43795713389443841</v>
      </c>
      <c r="AK28" s="694">
        <f t="shared" si="15"/>
        <v>0.42314698926998884</v>
      </c>
      <c r="AL28" s="694">
        <f t="shared" si="15"/>
        <v>0.40883767079225974</v>
      </c>
      <c r="AM28" s="694">
        <f t="shared" si="15"/>
        <v>0.39501224231136206</v>
      </c>
      <c r="AN28" s="694">
        <f t="shared" si="15"/>
        <v>0.38165434039745127</v>
      </c>
      <c r="AO28" s="694">
        <f t="shared" si="15"/>
        <v>0.36874815497338298</v>
      </c>
      <c r="AP28" s="694">
        <f t="shared" si="15"/>
        <v>0.35627841060230236</v>
      </c>
      <c r="AQ28" s="694">
        <f t="shared" si="15"/>
        <v>0.34423034840802164</v>
      </c>
      <c r="AR28" s="694">
        <f t="shared" si="15"/>
        <v>0.33258970860678427</v>
      </c>
      <c r="AS28" s="694">
        <f t="shared" si="15"/>
        <v>0.32134271362974326</v>
      </c>
      <c r="AT28" s="694">
        <f t="shared" si="15"/>
        <v>0.3104760518161771</v>
      </c>
      <c r="AU28" s="694">
        <f t="shared" si="15"/>
        <v>0.29997686165814214</v>
      </c>
      <c r="AV28" s="694">
        <f t="shared" si="15"/>
        <v>0.28983271657791515</v>
      </c>
      <c r="AW28" s="694">
        <f t="shared" si="15"/>
        <v>0.28003161022020789</v>
      </c>
      <c r="AX28" s="694">
        <f t="shared" si="15"/>
        <v>0.27056194224174673</v>
      </c>
      <c r="AY28" s="694">
        <f t="shared" si="15"/>
        <v>0.26141250458139786</v>
      </c>
      <c r="AZ28" s="694">
        <f t="shared" si="15"/>
        <v>0.25257246819458734</v>
      </c>
      <c r="BA28" s="694">
        <f t="shared" si="15"/>
        <v>0.24403137023631633</v>
      </c>
      <c r="BB28" s="694">
        <f t="shared" si="15"/>
        <v>0.2357791016776003</v>
      </c>
      <c r="BC28" s="694">
        <f t="shared" si="15"/>
        <v>0.22780589534067661</v>
      </c>
      <c r="BD28" s="694">
        <f t="shared" si="15"/>
        <v>0.22010231433881802</v>
      </c>
      <c r="BE28" s="694">
        <f t="shared" si="15"/>
        <v>0.21265924090707056</v>
      </c>
      <c r="BF28" s="694">
        <f t="shared" si="15"/>
        <v>0.20546786561069619</v>
      </c>
      <c r="BG28" s="694">
        <f t="shared" si="15"/>
        <v>0.19851967691854708</v>
      </c>
      <c r="BH28" s="694">
        <f t="shared" si="15"/>
        <v>0.19180645112903102</v>
      </c>
      <c r="BI28" s="694">
        <f t="shared" si="15"/>
        <v>0.18532024263674499</v>
      </c>
      <c r="BJ28" s="694">
        <f t="shared" si="15"/>
        <v>0.17905337452825601</v>
      </c>
      <c r="BK28" s="694">
        <f t="shared" si="15"/>
        <v>0.17299842949589955</v>
      </c>
      <c r="BL28" s="694">
        <f t="shared" si="15"/>
        <v>0.16714824105884016</v>
      </c>
      <c r="BM28" s="694">
        <f t="shared" si="15"/>
        <v>0.16149588508100501</v>
      </c>
      <c r="BN28" s="694">
        <f t="shared" si="15"/>
        <v>0.15603467157585027</v>
      </c>
      <c r="BO28" s="694">
        <f t="shared" si="15"/>
        <v>0.15075813678826111</v>
      </c>
      <c r="BP28" s="694">
        <f t="shared" si="15"/>
        <v>0.14566003554421367</v>
      </c>
      <c r="BQ28" s="694">
        <f t="shared" si="15"/>
        <v>0.14073433385914366</v>
      </c>
      <c r="BR28" s="694">
        <f t="shared" si="15"/>
        <v>0.13597520179627406</v>
      </c>
      <c r="BS28" s="694">
        <f t="shared" si="15"/>
        <v>0.13137700656644835</v>
      </c>
      <c r="BT28" s="694">
        <f t="shared" si="15"/>
        <v>0.12693430586130278</v>
      </c>
      <c r="BU28" s="694">
        <f t="shared" si="15"/>
        <v>0.12264184141188678</v>
      </c>
      <c r="BV28" s="694">
        <f t="shared" si="15"/>
        <v>0.11849453276510799</v>
      </c>
      <c r="BW28" s="694">
        <f t="shared" si="15"/>
        <v>0.11448747127063574</v>
      </c>
      <c r="BX28" s="694">
        <f t="shared" si="15"/>
        <v>0.11061591427114567</v>
      </c>
      <c r="BY28" s="694">
        <f t="shared" ref="BY28:CR28" si="16">IF(BY27&lt;$I$4,0,1/$P$8^(BY27-$I$4))</f>
        <v>0.10687527948902965</v>
      </c>
      <c r="BZ28" s="694">
        <f t="shared" si="16"/>
        <v>0.10326113960292721</v>
      </c>
      <c r="CA28" s="694">
        <f t="shared" si="16"/>
        <v>9.9769217007659144E-2</v>
      </c>
      <c r="CB28" s="694">
        <f t="shared" si="16"/>
        <v>9.6395378751361491E-2</v>
      </c>
      <c r="CC28" s="694">
        <f t="shared" si="16"/>
        <v>9.3135631643827543E-2</v>
      </c>
      <c r="CD28" s="694">
        <f t="shared" si="16"/>
        <v>8.9986117530268139E-2</v>
      </c>
      <c r="CE28" s="694">
        <f t="shared" si="16"/>
        <v>8.6943108724896773E-2</v>
      </c>
      <c r="CF28" s="694">
        <f t="shared" si="16"/>
        <v>8.400300359893409E-2</v>
      </c>
      <c r="CG28" s="694">
        <f t="shared" si="16"/>
        <v>8.1162322317810731E-2</v>
      </c>
      <c r="CH28" s="694">
        <f t="shared" si="16"/>
        <v>7.841770272252245E-2</v>
      </c>
      <c r="CI28" s="694">
        <f t="shared" si="16"/>
        <v>7.5765896350263234E-2</v>
      </c>
      <c r="CJ28" s="694">
        <f t="shared" si="16"/>
        <v>7.3203764589626324E-2</v>
      </c>
      <c r="CK28" s="694">
        <f t="shared" si="16"/>
        <v>7.0728274965822541E-2</v>
      </c>
      <c r="CL28" s="694">
        <f t="shared" si="16"/>
        <v>6.8336497551519354E-2</v>
      </c>
      <c r="CM28" s="694">
        <f t="shared" si="16"/>
        <v>6.6025601499052525E-2</v>
      </c>
      <c r="CN28" s="694">
        <f t="shared" si="16"/>
        <v>6.3792851689905838E-2</v>
      </c>
      <c r="CO28" s="694">
        <f t="shared" si="16"/>
        <v>6.1635605497493563E-2</v>
      </c>
      <c r="CP28" s="694">
        <f t="shared" si="16"/>
        <v>5.9551309659414069E-2</v>
      </c>
      <c r="CQ28" s="694">
        <f t="shared" si="16"/>
        <v>5.7537497255472546E-2</v>
      </c>
      <c r="CR28" s="694">
        <f t="shared" si="16"/>
        <v>5.5591784787896191E-2</v>
      </c>
    </row>
    <row r="29" spans="1:104" s="276" customFormat="1" ht="13" x14ac:dyDescent="0.3">
      <c r="A29" s="156" t="s">
        <v>658</v>
      </c>
      <c r="B29" s="773">
        <f>SUMIFS(C29:CR29,$C$27:$CR$27,"&gt;="&amp;$I$5,$C$27:$CR$27,"&lt;="&amp;$I$7)</f>
        <v>0</v>
      </c>
      <c r="C29" s="41">
        <f t="shared" ref="C29:AH29" si="17">C17*C28</f>
        <v>0</v>
      </c>
      <c r="D29" s="41">
        <f t="shared" si="17"/>
        <v>0</v>
      </c>
      <c r="E29" s="41">
        <f t="shared" si="17"/>
        <v>0</v>
      </c>
      <c r="F29" s="41">
        <f t="shared" si="17"/>
        <v>0</v>
      </c>
      <c r="G29" s="41">
        <f t="shared" si="17"/>
        <v>0</v>
      </c>
      <c r="H29" s="41">
        <f t="shared" si="17"/>
        <v>0</v>
      </c>
      <c r="I29" s="41">
        <f t="shared" si="17"/>
        <v>0</v>
      </c>
      <c r="J29" s="41">
        <f t="shared" si="17"/>
        <v>0</v>
      </c>
      <c r="K29" s="41">
        <f t="shared" si="17"/>
        <v>0</v>
      </c>
      <c r="L29" s="41">
        <f t="shared" si="17"/>
        <v>0</v>
      </c>
      <c r="M29" s="41">
        <f t="shared" si="17"/>
        <v>0</v>
      </c>
      <c r="N29" s="41">
        <f t="shared" si="17"/>
        <v>0</v>
      </c>
      <c r="O29" s="41">
        <f t="shared" si="17"/>
        <v>0</v>
      </c>
      <c r="P29" s="41">
        <f t="shared" si="17"/>
        <v>0</v>
      </c>
      <c r="Q29" s="41">
        <f t="shared" si="17"/>
        <v>0</v>
      </c>
      <c r="R29" s="41">
        <f t="shared" si="17"/>
        <v>0</v>
      </c>
      <c r="S29" s="41">
        <f t="shared" si="17"/>
        <v>0</v>
      </c>
      <c r="T29" s="41">
        <f t="shared" si="17"/>
        <v>0</v>
      </c>
      <c r="U29" s="41">
        <f t="shared" si="17"/>
        <v>0</v>
      </c>
      <c r="V29" s="41">
        <f t="shared" si="17"/>
        <v>0</v>
      </c>
      <c r="W29" s="41">
        <f t="shared" si="17"/>
        <v>0</v>
      </c>
      <c r="X29" s="41">
        <f t="shared" si="17"/>
        <v>0</v>
      </c>
      <c r="Y29" s="41">
        <f t="shared" si="17"/>
        <v>0</v>
      </c>
      <c r="Z29" s="45">
        <f t="shared" si="17"/>
        <v>0</v>
      </c>
      <c r="AA29" s="41">
        <f t="shared" si="17"/>
        <v>0</v>
      </c>
      <c r="AB29" s="41">
        <f t="shared" si="17"/>
        <v>0</v>
      </c>
      <c r="AC29" s="41">
        <f t="shared" si="17"/>
        <v>0</v>
      </c>
      <c r="AD29" s="41">
        <f t="shared" si="17"/>
        <v>0</v>
      </c>
      <c r="AE29" s="41">
        <f t="shared" si="17"/>
        <v>0</v>
      </c>
      <c r="AF29" s="41">
        <f t="shared" si="17"/>
        <v>0</v>
      </c>
      <c r="AG29" s="41">
        <f t="shared" si="17"/>
        <v>0</v>
      </c>
      <c r="AH29" s="41">
        <f t="shared" si="17"/>
        <v>0</v>
      </c>
      <c r="AI29" s="41">
        <f t="shared" ref="AI29:BN29" si="18">AI17*AI28</f>
        <v>0</v>
      </c>
      <c r="AJ29" s="41">
        <f t="shared" si="18"/>
        <v>0</v>
      </c>
      <c r="AK29" s="41">
        <f t="shared" si="18"/>
        <v>0</v>
      </c>
      <c r="AL29" s="41">
        <f t="shared" si="18"/>
        <v>0</v>
      </c>
      <c r="AM29" s="41">
        <f t="shared" si="18"/>
        <v>0</v>
      </c>
      <c r="AN29" s="41">
        <f t="shared" si="18"/>
        <v>0</v>
      </c>
      <c r="AO29" s="41">
        <f t="shared" si="18"/>
        <v>0</v>
      </c>
      <c r="AP29" s="41">
        <f t="shared" si="18"/>
        <v>0</v>
      </c>
      <c r="AQ29" s="41">
        <f t="shared" si="18"/>
        <v>0</v>
      </c>
      <c r="AR29" s="41">
        <f t="shared" si="18"/>
        <v>0</v>
      </c>
      <c r="AS29" s="41">
        <f t="shared" si="18"/>
        <v>0</v>
      </c>
      <c r="AT29" s="41">
        <f t="shared" si="18"/>
        <v>0</v>
      </c>
      <c r="AU29" s="41">
        <f t="shared" si="18"/>
        <v>0</v>
      </c>
      <c r="AV29" s="41">
        <f t="shared" si="18"/>
        <v>0</v>
      </c>
      <c r="AW29" s="41">
        <f t="shared" si="18"/>
        <v>0</v>
      </c>
      <c r="AX29" s="41">
        <f t="shared" si="18"/>
        <v>0</v>
      </c>
      <c r="AY29" s="41">
        <f t="shared" si="18"/>
        <v>0</v>
      </c>
      <c r="AZ29" s="41">
        <f t="shared" si="18"/>
        <v>0</v>
      </c>
      <c r="BA29" s="41">
        <f t="shared" si="18"/>
        <v>0</v>
      </c>
      <c r="BB29" s="41">
        <f t="shared" si="18"/>
        <v>0</v>
      </c>
      <c r="BC29" s="41">
        <f t="shared" si="18"/>
        <v>0</v>
      </c>
      <c r="BD29" s="41">
        <f t="shared" si="18"/>
        <v>0</v>
      </c>
      <c r="BE29" s="41">
        <f t="shared" si="18"/>
        <v>0</v>
      </c>
      <c r="BF29" s="41">
        <f t="shared" si="18"/>
        <v>0</v>
      </c>
      <c r="BG29" s="41">
        <f t="shared" si="18"/>
        <v>0</v>
      </c>
      <c r="BH29" s="41">
        <f t="shared" si="18"/>
        <v>0</v>
      </c>
      <c r="BI29" s="41">
        <f t="shared" si="18"/>
        <v>0</v>
      </c>
      <c r="BJ29" s="41">
        <f t="shared" si="18"/>
        <v>0</v>
      </c>
      <c r="BK29" s="41">
        <f t="shared" si="18"/>
        <v>0</v>
      </c>
      <c r="BL29" s="41">
        <f t="shared" si="18"/>
        <v>0</v>
      </c>
      <c r="BM29" s="41">
        <f t="shared" si="18"/>
        <v>0</v>
      </c>
      <c r="BN29" s="41">
        <f t="shared" si="18"/>
        <v>0</v>
      </c>
      <c r="BO29" s="41">
        <f t="shared" ref="BO29:CR29" si="19">BO17*BO28</f>
        <v>0</v>
      </c>
      <c r="BP29" s="41">
        <f t="shared" si="19"/>
        <v>0</v>
      </c>
      <c r="BQ29" s="41">
        <f t="shared" si="19"/>
        <v>0</v>
      </c>
      <c r="BR29" s="41">
        <f t="shared" si="19"/>
        <v>0</v>
      </c>
      <c r="BS29" s="41">
        <f t="shared" si="19"/>
        <v>0</v>
      </c>
      <c r="BT29" s="41">
        <f t="shared" si="19"/>
        <v>0</v>
      </c>
      <c r="BU29" s="41">
        <f t="shared" si="19"/>
        <v>0</v>
      </c>
      <c r="BV29" s="41">
        <f t="shared" si="19"/>
        <v>0</v>
      </c>
      <c r="BW29" s="41">
        <f t="shared" si="19"/>
        <v>0</v>
      </c>
      <c r="BX29" s="41">
        <f t="shared" si="19"/>
        <v>0</v>
      </c>
      <c r="BY29" s="41">
        <f t="shared" si="19"/>
        <v>0</v>
      </c>
      <c r="BZ29" s="41">
        <f t="shared" si="19"/>
        <v>0</v>
      </c>
      <c r="CA29" s="41">
        <f t="shared" si="19"/>
        <v>0</v>
      </c>
      <c r="CB29" s="41">
        <f t="shared" si="19"/>
        <v>0</v>
      </c>
      <c r="CC29" s="41">
        <f t="shared" si="19"/>
        <v>0</v>
      </c>
      <c r="CD29" s="41">
        <f t="shared" si="19"/>
        <v>0</v>
      </c>
      <c r="CE29" s="41">
        <f t="shared" si="19"/>
        <v>0</v>
      </c>
      <c r="CF29" s="41">
        <f t="shared" si="19"/>
        <v>0</v>
      </c>
      <c r="CG29" s="41">
        <f t="shared" si="19"/>
        <v>0</v>
      </c>
      <c r="CH29" s="41">
        <f t="shared" si="19"/>
        <v>0</v>
      </c>
      <c r="CI29" s="41">
        <f t="shared" si="19"/>
        <v>0</v>
      </c>
      <c r="CJ29" s="41">
        <f t="shared" si="19"/>
        <v>0</v>
      </c>
      <c r="CK29" s="41">
        <f t="shared" si="19"/>
        <v>0</v>
      </c>
      <c r="CL29" s="41">
        <f t="shared" si="19"/>
        <v>0</v>
      </c>
      <c r="CM29" s="41">
        <f t="shared" si="19"/>
        <v>0</v>
      </c>
      <c r="CN29" s="41">
        <f t="shared" si="19"/>
        <v>0</v>
      </c>
      <c r="CO29" s="41">
        <f t="shared" si="19"/>
        <v>0</v>
      </c>
      <c r="CP29" s="41">
        <f t="shared" si="19"/>
        <v>0</v>
      </c>
      <c r="CQ29" s="41">
        <f t="shared" si="19"/>
        <v>0</v>
      </c>
      <c r="CR29" s="41">
        <f t="shared" si="19"/>
        <v>0</v>
      </c>
    </row>
    <row r="30" spans="1:104" s="276" customFormat="1" ht="13" x14ac:dyDescent="0.3">
      <c r="A30" s="156" t="s">
        <v>663</v>
      </c>
      <c r="B30" s="773">
        <f>SUMIFS(C30:CR30,$C$27:$CR$27,"&gt;="&amp;$I$5,$C$27:$CR$27,"&lt;="&amp;$I$7)</f>
        <v>0</v>
      </c>
      <c r="C30" s="41">
        <f t="shared" ref="C30:AH30" si="20">C19*C28</f>
        <v>0</v>
      </c>
      <c r="D30" s="41">
        <f t="shared" si="20"/>
        <v>0</v>
      </c>
      <c r="E30" s="41">
        <f t="shared" si="20"/>
        <v>0</v>
      </c>
      <c r="F30" s="41">
        <f t="shared" si="20"/>
        <v>0</v>
      </c>
      <c r="G30" s="41">
        <f t="shared" si="20"/>
        <v>0</v>
      </c>
      <c r="H30" s="41">
        <f t="shared" si="20"/>
        <v>0</v>
      </c>
      <c r="I30" s="41">
        <f t="shared" si="20"/>
        <v>0</v>
      </c>
      <c r="J30" s="41">
        <f t="shared" si="20"/>
        <v>0</v>
      </c>
      <c r="K30" s="41">
        <f t="shared" si="20"/>
        <v>0</v>
      </c>
      <c r="L30" s="41">
        <f t="shared" si="20"/>
        <v>0</v>
      </c>
      <c r="M30" s="41">
        <f t="shared" si="20"/>
        <v>0</v>
      </c>
      <c r="N30" s="41">
        <f t="shared" si="20"/>
        <v>0</v>
      </c>
      <c r="O30" s="41">
        <f t="shared" si="20"/>
        <v>0</v>
      </c>
      <c r="P30" s="41">
        <f t="shared" si="20"/>
        <v>0</v>
      </c>
      <c r="Q30" s="41">
        <f t="shared" si="20"/>
        <v>0</v>
      </c>
      <c r="R30" s="41">
        <f t="shared" si="20"/>
        <v>0</v>
      </c>
      <c r="S30" s="41">
        <f t="shared" si="20"/>
        <v>0</v>
      </c>
      <c r="T30" s="41">
        <f t="shared" si="20"/>
        <v>0</v>
      </c>
      <c r="U30" s="41">
        <f t="shared" si="20"/>
        <v>0</v>
      </c>
      <c r="V30" s="41">
        <f t="shared" si="20"/>
        <v>0</v>
      </c>
      <c r="W30" s="41">
        <f t="shared" si="20"/>
        <v>0</v>
      </c>
      <c r="X30" s="41">
        <f t="shared" si="20"/>
        <v>0</v>
      </c>
      <c r="Y30" s="41">
        <f t="shared" si="20"/>
        <v>0</v>
      </c>
      <c r="Z30" s="41">
        <f t="shared" si="20"/>
        <v>0</v>
      </c>
      <c r="AA30" s="41">
        <f t="shared" si="20"/>
        <v>0</v>
      </c>
      <c r="AB30" s="41">
        <f t="shared" si="20"/>
        <v>0</v>
      </c>
      <c r="AC30" s="41">
        <f t="shared" si="20"/>
        <v>0</v>
      </c>
      <c r="AD30" s="41">
        <f t="shared" si="20"/>
        <v>0</v>
      </c>
      <c r="AE30" s="41">
        <f t="shared" si="20"/>
        <v>0</v>
      </c>
      <c r="AF30" s="41">
        <f t="shared" si="20"/>
        <v>0</v>
      </c>
      <c r="AG30" s="41">
        <f t="shared" si="20"/>
        <v>0</v>
      </c>
      <c r="AH30" s="41">
        <f t="shared" si="20"/>
        <v>0</v>
      </c>
      <c r="AI30" s="41">
        <f t="shared" ref="AI30:BN30" si="21">AI19*AI28</f>
        <v>0</v>
      </c>
      <c r="AJ30" s="41">
        <f t="shared" si="21"/>
        <v>0</v>
      </c>
      <c r="AK30" s="41">
        <f t="shared" si="21"/>
        <v>0</v>
      </c>
      <c r="AL30" s="41">
        <f t="shared" si="21"/>
        <v>0</v>
      </c>
      <c r="AM30" s="41">
        <f t="shared" si="21"/>
        <v>0</v>
      </c>
      <c r="AN30" s="41">
        <f t="shared" si="21"/>
        <v>0</v>
      </c>
      <c r="AO30" s="41">
        <f t="shared" si="21"/>
        <v>0</v>
      </c>
      <c r="AP30" s="41">
        <f t="shared" si="21"/>
        <v>0</v>
      </c>
      <c r="AQ30" s="41">
        <f t="shared" si="21"/>
        <v>0</v>
      </c>
      <c r="AR30" s="41">
        <f t="shared" si="21"/>
        <v>0</v>
      </c>
      <c r="AS30" s="41">
        <f t="shared" si="21"/>
        <v>0</v>
      </c>
      <c r="AT30" s="41">
        <f t="shared" si="21"/>
        <v>0</v>
      </c>
      <c r="AU30" s="41">
        <f t="shared" si="21"/>
        <v>0</v>
      </c>
      <c r="AV30" s="41">
        <f t="shared" si="21"/>
        <v>0</v>
      </c>
      <c r="AW30" s="41">
        <f t="shared" si="21"/>
        <v>0</v>
      </c>
      <c r="AX30" s="41">
        <f t="shared" si="21"/>
        <v>0</v>
      </c>
      <c r="AY30" s="41">
        <f t="shared" si="21"/>
        <v>0</v>
      </c>
      <c r="AZ30" s="41">
        <f t="shared" si="21"/>
        <v>0</v>
      </c>
      <c r="BA30" s="41">
        <f t="shared" si="21"/>
        <v>0</v>
      </c>
      <c r="BB30" s="41">
        <f t="shared" si="21"/>
        <v>0</v>
      </c>
      <c r="BC30" s="41">
        <f t="shared" si="21"/>
        <v>0</v>
      </c>
      <c r="BD30" s="41">
        <f t="shared" si="21"/>
        <v>0</v>
      </c>
      <c r="BE30" s="41">
        <f t="shared" si="21"/>
        <v>0</v>
      </c>
      <c r="BF30" s="41">
        <f t="shared" si="21"/>
        <v>0</v>
      </c>
      <c r="BG30" s="41">
        <f t="shared" si="21"/>
        <v>0</v>
      </c>
      <c r="BH30" s="41">
        <f t="shared" si="21"/>
        <v>0</v>
      </c>
      <c r="BI30" s="41">
        <f t="shared" si="21"/>
        <v>0</v>
      </c>
      <c r="BJ30" s="41">
        <f t="shared" si="21"/>
        <v>0</v>
      </c>
      <c r="BK30" s="41">
        <f t="shared" si="21"/>
        <v>0</v>
      </c>
      <c r="BL30" s="41">
        <f t="shared" si="21"/>
        <v>0</v>
      </c>
      <c r="BM30" s="41">
        <f t="shared" si="21"/>
        <v>0</v>
      </c>
      <c r="BN30" s="41">
        <f t="shared" si="21"/>
        <v>0</v>
      </c>
      <c r="BO30" s="41">
        <f t="shared" ref="BO30:CR30" si="22">BO19*BO28</f>
        <v>0</v>
      </c>
      <c r="BP30" s="41">
        <f t="shared" si="22"/>
        <v>0</v>
      </c>
      <c r="BQ30" s="41">
        <f t="shared" si="22"/>
        <v>0</v>
      </c>
      <c r="BR30" s="41">
        <f t="shared" si="22"/>
        <v>0</v>
      </c>
      <c r="BS30" s="41">
        <f t="shared" si="22"/>
        <v>0</v>
      </c>
      <c r="BT30" s="41">
        <f t="shared" si="22"/>
        <v>0</v>
      </c>
      <c r="BU30" s="41">
        <f t="shared" si="22"/>
        <v>0</v>
      </c>
      <c r="BV30" s="41">
        <f t="shared" si="22"/>
        <v>0</v>
      </c>
      <c r="BW30" s="41">
        <f t="shared" si="22"/>
        <v>0</v>
      </c>
      <c r="BX30" s="41">
        <f t="shared" si="22"/>
        <v>0</v>
      </c>
      <c r="BY30" s="41">
        <f t="shared" si="22"/>
        <v>0</v>
      </c>
      <c r="BZ30" s="41">
        <f t="shared" si="22"/>
        <v>0</v>
      </c>
      <c r="CA30" s="41">
        <f t="shared" si="22"/>
        <v>0</v>
      </c>
      <c r="CB30" s="41">
        <f t="shared" si="22"/>
        <v>0</v>
      </c>
      <c r="CC30" s="41">
        <f t="shared" si="22"/>
        <v>0</v>
      </c>
      <c r="CD30" s="41">
        <f t="shared" si="22"/>
        <v>0</v>
      </c>
      <c r="CE30" s="41">
        <f t="shared" si="22"/>
        <v>0</v>
      </c>
      <c r="CF30" s="41">
        <f t="shared" si="22"/>
        <v>0</v>
      </c>
      <c r="CG30" s="41">
        <f t="shared" si="22"/>
        <v>0</v>
      </c>
      <c r="CH30" s="41">
        <f t="shared" si="22"/>
        <v>0</v>
      </c>
      <c r="CI30" s="41">
        <f t="shared" si="22"/>
        <v>0</v>
      </c>
      <c r="CJ30" s="41">
        <f t="shared" si="22"/>
        <v>0</v>
      </c>
      <c r="CK30" s="41">
        <f t="shared" si="22"/>
        <v>0</v>
      </c>
      <c r="CL30" s="41">
        <f t="shared" si="22"/>
        <v>0</v>
      </c>
      <c r="CM30" s="41">
        <f t="shared" si="22"/>
        <v>0</v>
      </c>
      <c r="CN30" s="41">
        <f t="shared" si="22"/>
        <v>0</v>
      </c>
      <c r="CO30" s="41">
        <f t="shared" si="22"/>
        <v>0</v>
      </c>
      <c r="CP30" s="41">
        <f t="shared" si="22"/>
        <v>0</v>
      </c>
      <c r="CQ30" s="41">
        <f t="shared" si="22"/>
        <v>0</v>
      </c>
      <c r="CR30" s="41">
        <f t="shared" si="22"/>
        <v>0</v>
      </c>
    </row>
    <row r="31" spans="1:104" s="388" customFormat="1" ht="13" x14ac:dyDescent="0.3">
      <c r="A31" s="156" t="s">
        <v>670</v>
      </c>
      <c r="B31" s="773">
        <f>SUMIFS(C31:CR31,$C$27:$CR$27,"&gt;="&amp;$I$5,$C$27:$CR$27,"&lt;="&amp;$I$7)</f>
        <v>0</v>
      </c>
      <c r="C31" s="41">
        <f>C21*C28</f>
        <v>0</v>
      </c>
      <c r="D31" s="41">
        <f t="shared" ref="D31:BO31" si="23">D21*D28</f>
        <v>0</v>
      </c>
      <c r="E31" s="41">
        <f t="shared" si="23"/>
        <v>0</v>
      </c>
      <c r="F31" s="41">
        <f t="shared" si="23"/>
        <v>0</v>
      </c>
      <c r="G31" s="41">
        <f t="shared" si="23"/>
        <v>0</v>
      </c>
      <c r="H31" s="41">
        <f t="shared" si="23"/>
        <v>0</v>
      </c>
      <c r="I31" s="41">
        <f t="shared" si="23"/>
        <v>0</v>
      </c>
      <c r="J31" s="41">
        <f t="shared" si="23"/>
        <v>0</v>
      </c>
      <c r="K31" s="41">
        <f t="shared" si="23"/>
        <v>0</v>
      </c>
      <c r="L31" s="41">
        <f t="shared" si="23"/>
        <v>0</v>
      </c>
      <c r="M31" s="41">
        <f t="shared" si="23"/>
        <v>0</v>
      </c>
      <c r="N31" s="41">
        <f t="shared" si="23"/>
        <v>0</v>
      </c>
      <c r="O31" s="41">
        <f t="shared" si="23"/>
        <v>0</v>
      </c>
      <c r="P31" s="41">
        <f t="shared" si="23"/>
        <v>0</v>
      </c>
      <c r="Q31" s="41">
        <f t="shared" si="23"/>
        <v>0</v>
      </c>
      <c r="R31" s="41">
        <f t="shared" si="23"/>
        <v>0</v>
      </c>
      <c r="S31" s="41">
        <f t="shared" si="23"/>
        <v>0</v>
      </c>
      <c r="T31" s="41">
        <f t="shared" si="23"/>
        <v>0</v>
      </c>
      <c r="U31" s="41">
        <f t="shared" si="23"/>
        <v>0</v>
      </c>
      <c r="V31" s="41">
        <f t="shared" si="23"/>
        <v>0</v>
      </c>
      <c r="W31" s="41">
        <f t="shared" si="23"/>
        <v>0</v>
      </c>
      <c r="X31" s="41">
        <f t="shared" si="23"/>
        <v>0</v>
      </c>
      <c r="Y31" s="41">
        <f t="shared" si="23"/>
        <v>0</v>
      </c>
      <c r="Z31" s="41">
        <f t="shared" si="23"/>
        <v>0</v>
      </c>
      <c r="AA31" s="41">
        <f t="shared" si="23"/>
        <v>0</v>
      </c>
      <c r="AB31" s="41">
        <f t="shared" si="23"/>
        <v>0</v>
      </c>
      <c r="AC31" s="41">
        <f t="shared" si="23"/>
        <v>0</v>
      </c>
      <c r="AD31" s="41">
        <f t="shared" si="23"/>
        <v>0</v>
      </c>
      <c r="AE31" s="41">
        <f t="shared" si="23"/>
        <v>0</v>
      </c>
      <c r="AF31" s="41">
        <f t="shared" si="23"/>
        <v>0</v>
      </c>
      <c r="AG31" s="41">
        <f t="shared" si="23"/>
        <v>0</v>
      </c>
      <c r="AH31" s="41">
        <f t="shared" si="23"/>
        <v>0</v>
      </c>
      <c r="AI31" s="41">
        <f t="shared" si="23"/>
        <v>0</v>
      </c>
      <c r="AJ31" s="41">
        <f t="shared" si="23"/>
        <v>0</v>
      </c>
      <c r="AK31" s="41">
        <f t="shared" si="23"/>
        <v>0</v>
      </c>
      <c r="AL31" s="41">
        <f t="shared" si="23"/>
        <v>0</v>
      </c>
      <c r="AM31" s="41">
        <f t="shared" si="23"/>
        <v>0</v>
      </c>
      <c r="AN31" s="41">
        <f t="shared" si="23"/>
        <v>0</v>
      </c>
      <c r="AO31" s="41">
        <f t="shared" si="23"/>
        <v>0</v>
      </c>
      <c r="AP31" s="41">
        <f t="shared" si="23"/>
        <v>0</v>
      </c>
      <c r="AQ31" s="41">
        <f t="shared" si="23"/>
        <v>0</v>
      </c>
      <c r="AR31" s="41">
        <f t="shared" si="23"/>
        <v>0</v>
      </c>
      <c r="AS31" s="41">
        <f t="shared" si="23"/>
        <v>0</v>
      </c>
      <c r="AT31" s="41">
        <f t="shared" si="23"/>
        <v>0</v>
      </c>
      <c r="AU31" s="41">
        <f t="shared" si="23"/>
        <v>0</v>
      </c>
      <c r="AV31" s="41">
        <f t="shared" si="23"/>
        <v>0</v>
      </c>
      <c r="AW31" s="41">
        <f t="shared" si="23"/>
        <v>0</v>
      </c>
      <c r="AX31" s="41">
        <f t="shared" si="23"/>
        <v>0</v>
      </c>
      <c r="AY31" s="41">
        <f t="shared" si="23"/>
        <v>0</v>
      </c>
      <c r="AZ31" s="41">
        <f t="shared" si="23"/>
        <v>0</v>
      </c>
      <c r="BA31" s="41">
        <f t="shared" si="23"/>
        <v>0</v>
      </c>
      <c r="BB31" s="41">
        <f t="shared" si="23"/>
        <v>0</v>
      </c>
      <c r="BC31" s="41">
        <f t="shared" si="23"/>
        <v>0</v>
      </c>
      <c r="BD31" s="41">
        <f t="shared" si="23"/>
        <v>0</v>
      </c>
      <c r="BE31" s="41">
        <f t="shared" si="23"/>
        <v>0</v>
      </c>
      <c r="BF31" s="41">
        <f t="shared" si="23"/>
        <v>0</v>
      </c>
      <c r="BG31" s="41">
        <f t="shared" si="23"/>
        <v>0</v>
      </c>
      <c r="BH31" s="41">
        <f t="shared" si="23"/>
        <v>0</v>
      </c>
      <c r="BI31" s="41">
        <f t="shared" si="23"/>
        <v>0</v>
      </c>
      <c r="BJ31" s="41">
        <f t="shared" si="23"/>
        <v>0</v>
      </c>
      <c r="BK31" s="41">
        <f t="shared" si="23"/>
        <v>0</v>
      </c>
      <c r="BL31" s="41">
        <f t="shared" si="23"/>
        <v>0</v>
      </c>
      <c r="BM31" s="41">
        <f t="shared" si="23"/>
        <v>0</v>
      </c>
      <c r="BN31" s="41">
        <f t="shared" si="23"/>
        <v>0</v>
      </c>
      <c r="BO31" s="41">
        <f t="shared" si="23"/>
        <v>0</v>
      </c>
      <c r="BP31" s="41">
        <f t="shared" ref="BP31:CR31" si="24">BP21*BP28</f>
        <v>0</v>
      </c>
      <c r="BQ31" s="41">
        <f t="shared" si="24"/>
        <v>0</v>
      </c>
      <c r="BR31" s="41">
        <f t="shared" si="24"/>
        <v>0</v>
      </c>
      <c r="BS31" s="41">
        <f t="shared" si="24"/>
        <v>0</v>
      </c>
      <c r="BT31" s="41">
        <f t="shared" si="24"/>
        <v>0</v>
      </c>
      <c r="BU31" s="41">
        <f t="shared" si="24"/>
        <v>0</v>
      </c>
      <c r="BV31" s="41">
        <f t="shared" si="24"/>
        <v>0</v>
      </c>
      <c r="BW31" s="41">
        <f t="shared" si="24"/>
        <v>0</v>
      </c>
      <c r="BX31" s="41">
        <f t="shared" si="24"/>
        <v>0</v>
      </c>
      <c r="BY31" s="41">
        <f t="shared" si="24"/>
        <v>0</v>
      </c>
      <c r="BZ31" s="41">
        <f t="shared" si="24"/>
        <v>0</v>
      </c>
      <c r="CA31" s="41">
        <f t="shared" si="24"/>
        <v>0</v>
      </c>
      <c r="CB31" s="41">
        <f t="shared" si="24"/>
        <v>0</v>
      </c>
      <c r="CC31" s="41">
        <f t="shared" si="24"/>
        <v>0</v>
      </c>
      <c r="CD31" s="41">
        <f t="shared" si="24"/>
        <v>0</v>
      </c>
      <c r="CE31" s="41">
        <f t="shared" si="24"/>
        <v>0</v>
      </c>
      <c r="CF31" s="41">
        <f t="shared" si="24"/>
        <v>0</v>
      </c>
      <c r="CG31" s="41">
        <f t="shared" si="24"/>
        <v>0</v>
      </c>
      <c r="CH31" s="41">
        <f t="shared" si="24"/>
        <v>0</v>
      </c>
      <c r="CI31" s="41">
        <f t="shared" si="24"/>
        <v>0</v>
      </c>
      <c r="CJ31" s="41">
        <f t="shared" si="24"/>
        <v>0</v>
      </c>
      <c r="CK31" s="41">
        <f t="shared" si="24"/>
        <v>0</v>
      </c>
      <c r="CL31" s="41">
        <f t="shared" si="24"/>
        <v>0</v>
      </c>
      <c r="CM31" s="41">
        <f t="shared" si="24"/>
        <v>0</v>
      </c>
      <c r="CN31" s="41">
        <f t="shared" si="24"/>
        <v>0</v>
      </c>
      <c r="CO31" s="41">
        <f t="shared" si="24"/>
        <v>0</v>
      </c>
      <c r="CP31" s="41">
        <f t="shared" si="24"/>
        <v>0</v>
      </c>
      <c r="CQ31" s="41">
        <f t="shared" si="24"/>
        <v>0</v>
      </c>
      <c r="CR31" s="41">
        <f t="shared" si="24"/>
        <v>0</v>
      </c>
    </row>
    <row r="32" spans="1:104" s="588" customFormat="1" ht="13" x14ac:dyDescent="0.3">
      <c r="A32" s="778" t="s">
        <v>671</v>
      </c>
      <c r="B32" s="779">
        <f>SUMIFS(C32:CR32,$C$27:$CR$27,"&gt;="&amp;$I$5,$C$27:$CR$27,"&lt;="&amp;$I$7)</f>
        <v>0</v>
      </c>
      <c r="C32" s="597">
        <f>C23*C28</f>
        <v>0</v>
      </c>
      <c r="D32" s="597">
        <f t="shared" ref="D32:BO32" si="25">D23*D28</f>
        <v>0</v>
      </c>
      <c r="E32" s="597">
        <f t="shared" si="25"/>
        <v>0</v>
      </c>
      <c r="F32" s="597">
        <f t="shared" si="25"/>
        <v>0</v>
      </c>
      <c r="G32" s="597">
        <f t="shared" si="25"/>
        <v>0</v>
      </c>
      <c r="H32" s="597">
        <f t="shared" si="25"/>
        <v>0</v>
      </c>
      <c r="I32" s="597">
        <f t="shared" si="25"/>
        <v>0</v>
      </c>
      <c r="J32" s="597">
        <f t="shared" si="25"/>
        <v>0</v>
      </c>
      <c r="K32" s="597">
        <f t="shared" si="25"/>
        <v>0</v>
      </c>
      <c r="L32" s="597">
        <f t="shared" si="25"/>
        <v>0</v>
      </c>
      <c r="M32" s="597">
        <f t="shared" si="25"/>
        <v>0</v>
      </c>
      <c r="N32" s="597">
        <f t="shared" si="25"/>
        <v>0</v>
      </c>
      <c r="O32" s="597">
        <f t="shared" si="25"/>
        <v>0</v>
      </c>
      <c r="P32" s="597">
        <f t="shared" si="25"/>
        <v>0</v>
      </c>
      <c r="Q32" s="597">
        <f t="shared" si="25"/>
        <v>0</v>
      </c>
      <c r="R32" s="597">
        <f t="shared" si="25"/>
        <v>0</v>
      </c>
      <c r="S32" s="597">
        <f t="shared" si="25"/>
        <v>0</v>
      </c>
      <c r="T32" s="597">
        <f t="shared" si="25"/>
        <v>0</v>
      </c>
      <c r="U32" s="597">
        <f t="shared" si="25"/>
        <v>0</v>
      </c>
      <c r="V32" s="597">
        <f t="shared" si="25"/>
        <v>0</v>
      </c>
      <c r="W32" s="597">
        <f t="shared" si="25"/>
        <v>0</v>
      </c>
      <c r="X32" s="597">
        <f t="shared" si="25"/>
        <v>0</v>
      </c>
      <c r="Y32" s="597">
        <f t="shared" si="25"/>
        <v>0</v>
      </c>
      <c r="Z32" s="597">
        <f t="shared" si="25"/>
        <v>0</v>
      </c>
      <c r="AA32" s="597">
        <f t="shared" si="25"/>
        <v>0</v>
      </c>
      <c r="AB32" s="597">
        <f t="shared" si="25"/>
        <v>0</v>
      </c>
      <c r="AC32" s="597">
        <f t="shared" si="25"/>
        <v>0</v>
      </c>
      <c r="AD32" s="597">
        <f t="shared" si="25"/>
        <v>0</v>
      </c>
      <c r="AE32" s="597">
        <f t="shared" si="25"/>
        <v>0</v>
      </c>
      <c r="AF32" s="597">
        <f t="shared" si="25"/>
        <v>0</v>
      </c>
      <c r="AG32" s="597">
        <f t="shared" si="25"/>
        <v>0</v>
      </c>
      <c r="AH32" s="597">
        <f t="shared" si="25"/>
        <v>0</v>
      </c>
      <c r="AI32" s="597">
        <f t="shared" si="25"/>
        <v>0</v>
      </c>
      <c r="AJ32" s="597">
        <f t="shared" si="25"/>
        <v>0</v>
      </c>
      <c r="AK32" s="597">
        <f t="shared" si="25"/>
        <v>0</v>
      </c>
      <c r="AL32" s="597">
        <f t="shared" si="25"/>
        <v>0</v>
      </c>
      <c r="AM32" s="597">
        <f t="shared" si="25"/>
        <v>0</v>
      </c>
      <c r="AN32" s="597">
        <f t="shared" si="25"/>
        <v>0</v>
      </c>
      <c r="AO32" s="597">
        <f t="shared" si="25"/>
        <v>0</v>
      </c>
      <c r="AP32" s="597">
        <f t="shared" si="25"/>
        <v>0</v>
      </c>
      <c r="AQ32" s="597">
        <f t="shared" si="25"/>
        <v>0</v>
      </c>
      <c r="AR32" s="597">
        <f t="shared" si="25"/>
        <v>0</v>
      </c>
      <c r="AS32" s="597">
        <f t="shared" si="25"/>
        <v>0</v>
      </c>
      <c r="AT32" s="597">
        <f t="shared" si="25"/>
        <v>0</v>
      </c>
      <c r="AU32" s="597">
        <f t="shared" si="25"/>
        <v>0</v>
      </c>
      <c r="AV32" s="597">
        <f t="shared" si="25"/>
        <v>0</v>
      </c>
      <c r="AW32" s="597">
        <f t="shared" si="25"/>
        <v>0</v>
      </c>
      <c r="AX32" s="597">
        <f t="shared" si="25"/>
        <v>0</v>
      </c>
      <c r="AY32" s="597">
        <f t="shared" si="25"/>
        <v>0</v>
      </c>
      <c r="AZ32" s="597">
        <f t="shared" si="25"/>
        <v>0</v>
      </c>
      <c r="BA32" s="597">
        <f t="shared" si="25"/>
        <v>0</v>
      </c>
      <c r="BB32" s="597">
        <f t="shared" si="25"/>
        <v>0</v>
      </c>
      <c r="BC32" s="597">
        <f t="shared" si="25"/>
        <v>0</v>
      </c>
      <c r="BD32" s="597">
        <f t="shared" si="25"/>
        <v>0</v>
      </c>
      <c r="BE32" s="597">
        <f t="shared" si="25"/>
        <v>0</v>
      </c>
      <c r="BF32" s="597">
        <f t="shared" si="25"/>
        <v>0</v>
      </c>
      <c r="BG32" s="597">
        <f t="shared" si="25"/>
        <v>0</v>
      </c>
      <c r="BH32" s="597">
        <f t="shared" si="25"/>
        <v>0</v>
      </c>
      <c r="BI32" s="597">
        <f t="shared" si="25"/>
        <v>0</v>
      </c>
      <c r="BJ32" s="597">
        <f t="shared" si="25"/>
        <v>0</v>
      </c>
      <c r="BK32" s="597">
        <f t="shared" si="25"/>
        <v>0</v>
      </c>
      <c r="BL32" s="597">
        <f t="shared" si="25"/>
        <v>0</v>
      </c>
      <c r="BM32" s="597">
        <f t="shared" si="25"/>
        <v>0</v>
      </c>
      <c r="BN32" s="597">
        <f t="shared" si="25"/>
        <v>0</v>
      </c>
      <c r="BO32" s="597">
        <f t="shared" si="25"/>
        <v>0</v>
      </c>
      <c r="BP32" s="597">
        <f t="shared" ref="BP32:CR32" si="26">BP23*BP28</f>
        <v>0</v>
      </c>
      <c r="BQ32" s="597">
        <f t="shared" si="26"/>
        <v>0</v>
      </c>
      <c r="BR32" s="597">
        <f t="shared" si="26"/>
        <v>0</v>
      </c>
      <c r="BS32" s="597">
        <f t="shared" si="26"/>
        <v>0</v>
      </c>
      <c r="BT32" s="597">
        <f t="shared" si="26"/>
        <v>0</v>
      </c>
      <c r="BU32" s="597">
        <f t="shared" si="26"/>
        <v>0</v>
      </c>
      <c r="BV32" s="597">
        <f t="shared" si="26"/>
        <v>0</v>
      </c>
      <c r="BW32" s="597">
        <f t="shared" si="26"/>
        <v>0</v>
      </c>
      <c r="BX32" s="597">
        <f t="shared" si="26"/>
        <v>0</v>
      </c>
      <c r="BY32" s="597">
        <f t="shared" si="26"/>
        <v>0</v>
      </c>
      <c r="BZ32" s="597">
        <f t="shared" si="26"/>
        <v>0</v>
      </c>
      <c r="CA32" s="597">
        <f t="shared" si="26"/>
        <v>0</v>
      </c>
      <c r="CB32" s="597">
        <f t="shared" si="26"/>
        <v>0</v>
      </c>
      <c r="CC32" s="597">
        <f t="shared" si="26"/>
        <v>0</v>
      </c>
      <c r="CD32" s="597">
        <f t="shared" si="26"/>
        <v>0</v>
      </c>
      <c r="CE32" s="597">
        <f t="shared" si="26"/>
        <v>0</v>
      </c>
      <c r="CF32" s="597">
        <f t="shared" si="26"/>
        <v>0</v>
      </c>
      <c r="CG32" s="597">
        <f t="shared" si="26"/>
        <v>0</v>
      </c>
      <c r="CH32" s="597">
        <f t="shared" si="26"/>
        <v>0</v>
      </c>
      <c r="CI32" s="597">
        <f t="shared" si="26"/>
        <v>0</v>
      </c>
      <c r="CJ32" s="597">
        <f t="shared" si="26"/>
        <v>0</v>
      </c>
      <c r="CK32" s="597">
        <f t="shared" si="26"/>
        <v>0</v>
      </c>
      <c r="CL32" s="597">
        <f t="shared" si="26"/>
        <v>0</v>
      </c>
      <c r="CM32" s="597">
        <f t="shared" si="26"/>
        <v>0</v>
      </c>
      <c r="CN32" s="597">
        <f t="shared" si="26"/>
        <v>0</v>
      </c>
      <c r="CO32" s="597">
        <f t="shared" si="26"/>
        <v>0</v>
      </c>
      <c r="CP32" s="597">
        <f t="shared" si="26"/>
        <v>0</v>
      </c>
      <c r="CQ32" s="597">
        <f t="shared" si="26"/>
        <v>0</v>
      </c>
      <c r="CR32" s="597">
        <f t="shared" si="26"/>
        <v>0</v>
      </c>
    </row>
    <row r="33" spans="1:26" s="276" customFormat="1" ht="12.5" x14ac:dyDescent="0.25">
      <c r="C33" s="61"/>
      <c r="Z33" s="48"/>
    </row>
    <row r="34" spans="1:26" s="276" customFormat="1" ht="12.5" x14ac:dyDescent="0.25"/>
    <row r="35" spans="1:26" x14ac:dyDescent="0.3">
      <c r="A35" s="15" t="s">
        <v>664</v>
      </c>
    </row>
    <row r="36" spans="1:26" x14ac:dyDescent="0.3">
      <c r="A36" s="39" t="s">
        <v>376</v>
      </c>
      <c r="B36" s="271">
        <f>HLOOKUP($I$3,$C$13:$CR$17,5)</f>
        <v>0</v>
      </c>
    </row>
    <row r="37" spans="1:26" x14ac:dyDescent="0.3">
      <c r="A37" s="39" t="s">
        <v>377</v>
      </c>
      <c r="B37" s="271">
        <f>HLOOKUP($I$6,$C$13:$CR$17,5)</f>
        <v>0</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5">
    <tabColor rgb="FFFFFF00"/>
  </sheetPr>
  <dimension ref="A1:CZ137"/>
  <sheetViews>
    <sheetView zoomScale="115" zoomScaleNormal="115" workbookViewId="0">
      <selection activeCell="M26" sqref="M26"/>
    </sheetView>
  </sheetViews>
  <sheetFormatPr defaultColWidth="9.1796875" defaultRowHeight="14" x14ac:dyDescent="0.3"/>
  <cols>
    <col min="1" max="1" width="80.1796875" style="283" bestFit="1" customWidth="1"/>
    <col min="2" max="2" width="11.1796875" style="283" customWidth="1"/>
    <col min="3" max="3" width="11.54296875" style="283" bestFit="1" customWidth="1"/>
    <col min="4" max="4" width="11.26953125" style="283" customWidth="1"/>
    <col min="5" max="5" width="10.26953125" style="283" customWidth="1"/>
    <col min="6" max="6" width="10.7265625" style="283" customWidth="1"/>
    <col min="7" max="7" width="10.26953125" style="283" customWidth="1"/>
    <col min="8" max="8" width="11.26953125" style="283" customWidth="1"/>
    <col min="9" max="9" width="11.7265625" style="283" customWidth="1"/>
    <col min="10" max="10" width="10.7265625" style="283" bestFit="1" customWidth="1"/>
    <col min="11" max="11" width="11.7265625" style="283" customWidth="1"/>
    <col min="12" max="12" width="11.54296875" style="283" customWidth="1"/>
    <col min="13" max="13" width="13" style="283" bestFit="1" customWidth="1"/>
    <col min="14" max="15" width="10.7265625" style="283" bestFit="1" customWidth="1"/>
    <col min="16" max="16" width="13" style="283" bestFit="1" customWidth="1"/>
    <col min="17" max="83" width="10.7265625" style="283" bestFit="1" customWidth="1"/>
    <col min="84" max="96" width="9.26953125" style="283" bestFit="1" customWidth="1"/>
    <col min="97" max="16384" width="9.1796875" style="283"/>
  </cols>
  <sheetData>
    <row r="1" spans="1:12" ht="25" x14ac:dyDescent="0.5">
      <c r="A1" s="132" t="s">
        <v>576</v>
      </c>
    </row>
    <row r="2" spans="1:12" x14ac:dyDescent="0.3">
      <c r="A2" s="432"/>
      <c r="D2" s="388"/>
    </row>
    <row r="3" spans="1:12" s="276" customFormat="1" ht="12.5" x14ac:dyDescent="0.25">
      <c r="A3" s="288" t="s">
        <v>417</v>
      </c>
      <c r="B3" s="1314">
        <v>1</v>
      </c>
    </row>
    <row r="4" spans="1:12" s="276" customFormat="1" ht="12.5" x14ac:dyDescent="0.25"/>
    <row r="5" spans="1:12" s="276" customFormat="1" ht="12.5" x14ac:dyDescent="0.25"/>
    <row r="6" spans="1:12" s="276" customFormat="1" ht="13" x14ac:dyDescent="0.3">
      <c r="B6" s="243" t="s">
        <v>180</v>
      </c>
      <c r="C6" s="243" t="s">
        <v>123</v>
      </c>
    </row>
    <row r="7" spans="1:12" s="276" customFormat="1" ht="12.5" x14ac:dyDescent="0.25">
      <c r="A7" s="1307"/>
      <c r="B7" s="1306">
        <f>Indata!B12</f>
        <v>2019</v>
      </c>
      <c r="C7" s="1306">
        <f>Indata!B16</f>
        <v>2045</v>
      </c>
      <c r="D7" s="388"/>
    </row>
    <row r="8" spans="1:12" s="276" customFormat="1" ht="13" x14ac:dyDescent="0.3">
      <c r="A8" s="1307" t="s">
        <v>880</v>
      </c>
      <c r="B8" s="1353">
        <f>Prognoser!C39*$B$3</f>
        <v>0</v>
      </c>
      <c r="C8" s="1353">
        <f>Prognoser!C41*$B$3</f>
        <v>0</v>
      </c>
      <c r="D8" s="276" t="s">
        <v>182</v>
      </c>
      <c r="E8" s="1315"/>
      <c r="F8" s="1315"/>
      <c r="G8" s="1315"/>
      <c r="H8" s="1315"/>
    </row>
    <row r="9" spans="1:12" s="276" customFormat="1" ht="12.5" x14ac:dyDescent="0.25">
      <c r="A9" s="432" t="s">
        <v>415</v>
      </c>
      <c r="B9" s="863">
        <f>IFERROR(B8/'Antaganden säkerhetsberäkningar'!$B$20,0)</f>
        <v>0</v>
      </c>
      <c r="C9" s="863">
        <f>IFERROR(C8/'Antaganden säkerhetsberäkningar'!$B$20,0)</f>
        <v>0</v>
      </c>
      <c r="D9" s="388" t="s">
        <v>418</v>
      </c>
      <c r="J9" s="80"/>
    </row>
    <row r="10" spans="1:12" s="276" customFormat="1" ht="12.5" x14ac:dyDescent="0.25">
      <c r="F10" s="78"/>
      <c r="G10" s="78"/>
      <c r="H10" s="287"/>
      <c r="J10" s="78"/>
    </row>
    <row r="11" spans="1:12" s="276" customFormat="1" ht="12.5" x14ac:dyDescent="0.25">
      <c r="A11" s="1307" t="str">
        <f>CONCATENATE("Trafiktillväxt ",$B$7,"-",C7,", i procent")</f>
        <v>Trafiktillväxt 2019-2045, i procent</v>
      </c>
      <c r="B11" s="186">
        <f>Prognoser!D33</f>
        <v>0</v>
      </c>
    </row>
    <row r="12" spans="1:12" s="276" customFormat="1" ht="12.5" x14ac:dyDescent="0.25">
      <c r="A12" s="1307" t="str">
        <f>CONCATENATE("Trafiktillväxt ",C7+1,"-",Indata!$B$17,", i procent")</f>
        <v>Trafiktillväxt 2046-2065, i procent</v>
      </c>
      <c r="B12" s="186">
        <f>Prognoser!D34</f>
        <v>0</v>
      </c>
      <c r="C12" s="554"/>
    </row>
    <row r="13" spans="1:12" s="276" customFormat="1" ht="13" x14ac:dyDescent="0.3">
      <c r="A13" s="61"/>
      <c r="D13" s="290"/>
      <c r="G13" s="289"/>
    </row>
    <row r="14" spans="1:12" s="388" customFormat="1" ht="13" x14ac:dyDescent="0.3">
      <c r="A14" s="1291"/>
      <c r="B14" s="289"/>
      <c r="C14" s="591"/>
      <c r="D14" s="1296"/>
      <c r="E14" s="591"/>
      <c r="F14" s="591"/>
      <c r="G14" s="1295"/>
      <c r="H14" s="591"/>
      <c r="I14" s="591"/>
    </row>
    <row r="15" spans="1:12" s="276" customFormat="1" ht="13" x14ac:dyDescent="0.3">
      <c r="C15" s="651"/>
      <c r="D15" s="769"/>
      <c r="E15" s="1912" t="s">
        <v>419</v>
      </c>
      <c r="F15" s="1913"/>
      <c r="G15" s="1914" t="s">
        <v>420</v>
      </c>
      <c r="H15" s="1913"/>
      <c r="I15" s="1297" t="s">
        <v>848</v>
      </c>
      <c r="K15" s="1915"/>
      <c r="L15" s="1915"/>
    </row>
    <row r="16" spans="1:12" s="276" customFormat="1" ht="13" x14ac:dyDescent="0.3">
      <c r="A16" s="39"/>
      <c r="D16" s="131" t="s">
        <v>345</v>
      </c>
      <c r="E16" s="112">
        <f>B7</f>
        <v>2019</v>
      </c>
      <c r="F16" s="131">
        <f>C7</f>
        <v>2045</v>
      </c>
      <c r="G16" s="1018">
        <f>E16</f>
        <v>2019</v>
      </c>
      <c r="H16" s="131">
        <f>F16</f>
        <v>2045</v>
      </c>
      <c r="I16" s="388" t="s">
        <v>845</v>
      </c>
    </row>
    <row r="17" spans="1:11" s="276" customFormat="1" ht="12.5" x14ac:dyDescent="0.25">
      <c r="A17" s="1916" t="s">
        <v>346</v>
      </c>
      <c r="B17" s="1916"/>
      <c r="C17" s="595"/>
      <c r="D17" s="772"/>
      <c r="E17" s="595" t="s">
        <v>182</v>
      </c>
      <c r="F17" s="775" t="s">
        <v>182</v>
      </c>
      <c r="G17" s="1301" t="s">
        <v>182</v>
      </c>
      <c r="H17" s="775" t="s">
        <v>182</v>
      </c>
      <c r="I17" s="1294" t="s">
        <v>846</v>
      </c>
      <c r="K17" s="61"/>
    </row>
    <row r="18" spans="1:11" s="276" customFormat="1" ht="12.5" x14ac:dyDescent="0.25">
      <c r="A18" s="61" t="str">
        <f>'Förvaltningsflik Trafikverket'!A82</f>
        <v>Jordbruk, jakt, skogsbruk, fiske</v>
      </c>
      <c r="B18" s="274">
        <v>1</v>
      </c>
      <c r="D18" s="1309">
        <v>0</v>
      </c>
      <c r="E18" s="1298">
        <f t="shared" ref="E18:E32" si="0">$B$8*D18</f>
        <v>0</v>
      </c>
      <c r="F18" s="1299">
        <f t="shared" ref="F18:F32" si="1">$C$8*D18</f>
        <v>0</v>
      </c>
      <c r="G18" s="1302">
        <f>$D18*'Förseningar gods'!$B$9</f>
        <v>0</v>
      </c>
      <c r="H18" s="1299">
        <f>$D18*'Förseningar gods'!$C$9</f>
        <v>0</v>
      </c>
      <c r="I18" s="272">
        <f>INDEX('Förvaltningsflik Trafikverket'!$B101:$L101,1,MATCH('Om kalkylen'!$B$10,'Förvaltningsflik Trafikverket'!$B$4:$L$4,0))</f>
        <v>1.0063961179657743</v>
      </c>
      <c r="K18" s="47"/>
    </row>
    <row r="19" spans="1:11" s="276" customFormat="1" ht="12.5" x14ac:dyDescent="0.25">
      <c r="A19" s="1291" t="str">
        <f>'Förvaltningsflik Trafikverket'!A83</f>
        <v>Kol och brunkol, råolja och naturgas</v>
      </c>
      <c r="B19" s="274">
        <v>2</v>
      </c>
      <c r="D19" s="1309">
        <v>0</v>
      </c>
      <c r="E19" s="1298">
        <f t="shared" si="0"/>
        <v>0</v>
      </c>
      <c r="F19" s="1299">
        <f t="shared" si="1"/>
        <v>0</v>
      </c>
      <c r="G19" s="1302">
        <f>$D19*'Förseningar gods'!$B$9</f>
        <v>0</v>
      </c>
      <c r="H19" s="1299">
        <f>$D19*'Förseningar gods'!$C$9</f>
        <v>0</v>
      </c>
      <c r="I19" s="272">
        <f>INDEX('Förvaltningsflik Trafikverket'!$B102:$L102,1,MATCH('Om kalkylen'!$B$10,'Förvaltningsflik Trafikverket'!$B$4:$L$4,0))</f>
        <v>1.0080578611009339</v>
      </c>
      <c r="K19" s="47"/>
    </row>
    <row r="20" spans="1:11" s="276" customFormat="1" ht="12.5" x14ac:dyDescent="0.25">
      <c r="A20" s="1291" t="str">
        <f>'Förvaltningsflik Trafikverket'!A84</f>
        <v>Gruvnäring</v>
      </c>
      <c r="B20" s="274">
        <v>3</v>
      </c>
      <c r="D20" s="1309">
        <v>0</v>
      </c>
      <c r="E20" s="1298">
        <f t="shared" si="0"/>
        <v>0</v>
      </c>
      <c r="F20" s="1299">
        <f t="shared" si="1"/>
        <v>0</v>
      </c>
      <c r="G20" s="1302">
        <f>$D20*'Förseningar gods'!$B$9</f>
        <v>0</v>
      </c>
      <c r="H20" s="1299">
        <f>$D20*'Förseningar gods'!$C$9</f>
        <v>0</v>
      </c>
      <c r="I20" s="272">
        <f>INDEX('Förvaltningsflik Trafikverket'!$B103:$L103,1,MATCH('Om kalkylen'!$B$10,'Förvaltningsflik Trafikverket'!$B$4:$L$4,0))</f>
        <v>1.003539318240819</v>
      </c>
      <c r="K20" s="47"/>
    </row>
    <row r="21" spans="1:11" s="276" customFormat="1" ht="12.5" x14ac:dyDescent="0.25">
      <c r="A21" s="1291" t="str">
        <f>'Förvaltningsflik Trafikverket'!A85</f>
        <v>Livsmedel</v>
      </c>
      <c r="B21" s="274">
        <v>4</v>
      </c>
      <c r="D21" s="1309">
        <v>0</v>
      </c>
      <c r="E21" s="1298">
        <f t="shared" si="0"/>
        <v>0</v>
      </c>
      <c r="F21" s="1299">
        <f t="shared" si="1"/>
        <v>0</v>
      </c>
      <c r="G21" s="1302">
        <f>$D21*'Förseningar gods'!$B$9</f>
        <v>0</v>
      </c>
      <c r="H21" s="1299">
        <f>$D21*'Förseningar gods'!$C$9</f>
        <v>0</v>
      </c>
      <c r="I21" s="272">
        <f>INDEX('Förvaltningsflik Trafikverket'!$B104:$L104,1,MATCH('Om kalkylen'!$B$10,'Förvaltningsflik Trafikverket'!$B$4:$L$4,0))</f>
        <v>1.021650743872619</v>
      </c>
      <c r="K21" s="47"/>
    </row>
    <row r="22" spans="1:11" s="276" customFormat="1" ht="12.5" x14ac:dyDescent="0.25">
      <c r="A22" s="1291" t="str">
        <f>'Förvaltningsflik Trafikverket'!A86</f>
        <v>Textiler och textilprodukter</v>
      </c>
      <c r="B22" s="274">
        <v>5</v>
      </c>
      <c r="D22" s="1309">
        <v>0</v>
      </c>
      <c r="E22" s="1298">
        <f t="shared" si="0"/>
        <v>0</v>
      </c>
      <c r="F22" s="1299">
        <f t="shared" si="1"/>
        <v>0</v>
      </c>
      <c r="G22" s="1302">
        <f>$D22*'Förseningar gods'!$B$9</f>
        <v>0</v>
      </c>
      <c r="H22" s="1299">
        <f>$D22*'Förseningar gods'!$C$9</f>
        <v>0</v>
      </c>
      <c r="I22" s="272">
        <f>INDEX('Förvaltningsflik Trafikverket'!$B105:$L105,1,MATCH('Om kalkylen'!$B$10,'Förvaltningsflik Trafikverket'!$B$4:$L$4,0))</f>
        <v>1.0244632736072512</v>
      </c>
      <c r="K22" s="47"/>
    </row>
    <row r="23" spans="1:11" s="276" customFormat="1" ht="12.5" x14ac:dyDescent="0.25">
      <c r="A23" s="1291" t="str">
        <f>'Förvaltningsflik Trafikverket'!A87</f>
        <v>Trä och produkter av trä och kork (utom möbler)</v>
      </c>
      <c r="B23" s="274">
        <v>6</v>
      </c>
      <c r="D23" s="1309">
        <v>0</v>
      </c>
      <c r="E23" s="1298">
        <f t="shared" si="0"/>
        <v>0</v>
      </c>
      <c r="F23" s="1299">
        <f t="shared" si="1"/>
        <v>0</v>
      </c>
      <c r="G23" s="1302">
        <f>$D23*'Förseningar gods'!$B$9</f>
        <v>0</v>
      </c>
      <c r="H23" s="1299">
        <f>$D23*'Förseningar gods'!$C$9</f>
        <v>0</v>
      </c>
      <c r="I23" s="272">
        <f>INDEX('Förvaltningsflik Trafikverket'!$B106:$L106,1,MATCH('Om kalkylen'!$B$10,'Förvaltningsflik Trafikverket'!$B$4:$L$4,0))</f>
        <v>1.0067804856075373</v>
      </c>
      <c r="K23" s="47"/>
    </row>
    <row r="24" spans="1:11" s="276" customFormat="1" ht="12.5" x14ac:dyDescent="0.25">
      <c r="A24" s="1291" t="str">
        <f>'Förvaltningsflik Trafikverket'!A88</f>
        <v>Råolja och raffinerade petroleumprodukter</v>
      </c>
      <c r="B24" s="274">
        <v>7</v>
      </c>
      <c r="D24" s="1309">
        <v>0</v>
      </c>
      <c r="E24" s="1298">
        <f t="shared" si="0"/>
        <v>0</v>
      </c>
      <c r="F24" s="1299">
        <f t="shared" si="1"/>
        <v>0</v>
      </c>
      <c r="G24" s="1302">
        <f>$D24*'Förseningar gods'!$B$9</f>
        <v>0</v>
      </c>
      <c r="H24" s="1299">
        <f>$D24*'Förseningar gods'!$C$9</f>
        <v>0</v>
      </c>
      <c r="I24" s="272">
        <f>INDEX('Förvaltningsflik Trafikverket'!$B107:$L107,1,MATCH('Om kalkylen'!$B$10,'Förvaltningsflik Trafikverket'!$B$4:$L$4,0))</f>
        <v>1.0023748987040115</v>
      </c>
      <c r="K24" s="47"/>
    </row>
    <row r="25" spans="1:11" s="276" customFormat="1" ht="12.5" x14ac:dyDescent="0.25">
      <c r="A25" s="1291" t="str">
        <f>'Förvaltningsflik Trafikverket'!A89</f>
        <v>Kemikalier och kemiska produkter, konstgjorda fibrer, gummi och plastprodukter, kärnbränsle</v>
      </c>
      <c r="B25" s="274">
        <v>8</v>
      </c>
      <c r="D25" s="1309">
        <v>0</v>
      </c>
      <c r="E25" s="1298">
        <f t="shared" si="0"/>
        <v>0</v>
      </c>
      <c r="F25" s="1299">
        <f t="shared" si="1"/>
        <v>0</v>
      </c>
      <c r="G25" s="1302">
        <f>$D25*'Förseningar gods'!$B$9</f>
        <v>0</v>
      </c>
      <c r="H25" s="1299">
        <f>$D25*'Förseningar gods'!$C$9</f>
        <v>0</v>
      </c>
      <c r="I25" s="272">
        <f>INDEX('Förvaltningsflik Trafikverket'!$B108:$L108,1,MATCH('Om kalkylen'!$B$10,'Förvaltningsflik Trafikverket'!$B$4:$L$4,0))</f>
        <v>1.0039725594715003</v>
      </c>
      <c r="K25" s="47"/>
    </row>
    <row r="26" spans="1:11" s="276" customFormat="1" ht="12.5" x14ac:dyDescent="0.25">
      <c r="A26" s="1291" t="str">
        <f>'Förvaltningsflik Trafikverket'!A90</f>
        <v>Övriga icke-metalliska mineralprodukter</v>
      </c>
      <c r="B26" s="274">
        <v>9</v>
      </c>
      <c r="D26" s="1309">
        <v>0</v>
      </c>
      <c r="E26" s="1298">
        <f t="shared" si="0"/>
        <v>0</v>
      </c>
      <c r="F26" s="1299">
        <f t="shared" si="1"/>
        <v>0</v>
      </c>
      <c r="G26" s="1302">
        <f>$D26*'Förseningar gods'!$B$9</f>
        <v>0</v>
      </c>
      <c r="H26" s="1299">
        <f>$D26*'Förseningar gods'!$C$9</f>
        <v>0</v>
      </c>
      <c r="I26" s="272">
        <f>INDEX('Förvaltningsflik Trafikverket'!$B109:$L109,1,MATCH('Om kalkylen'!$B$10,'Förvaltningsflik Trafikverket'!$B$4:$L$4,0))</f>
        <v>0.9987236964796844</v>
      </c>
      <c r="K26" s="47"/>
    </row>
    <row r="27" spans="1:11" s="276" customFormat="1" ht="12.5" x14ac:dyDescent="0.25">
      <c r="A27" s="1291" t="str">
        <f>'Förvaltningsflik Trafikverket'!A91</f>
        <v>Metaller; tillverkade metallprodukter, exkl. maskiner och maskinutrustning</v>
      </c>
      <c r="B27" s="274">
        <v>10</v>
      </c>
      <c r="D27" s="1309">
        <v>0</v>
      </c>
      <c r="E27" s="1298">
        <f t="shared" si="0"/>
        <v>0</v>
      </c>
      <c r="F27" s="1299">
        <f t="shared" si="1"/>
        <v>0</v>
      </c>
      <c r="G27" s="1302">
        <f>$D27*'Förseningar gods'!$B$9</f>
        <v>0</v>
      </c>
      <c r="H27" s="1299">
        <f>$D27*'Förseningar gods'!$C$9</f>
        <v>0</v>
      </c>
      <c r="I27" s="272">
        <f>INDEX('Förvaltningsflik Trafikverket'!$B110:$L110,1,MATCH('Om kalkylen'!$B$10,'Förvaltningsflik Trafikverket'!$B$4:$L$4,0))</f>
        <v>1.0075717054422673</v>
      </c>
      <c r="K27" s="47"/>
    </row>
    <row r="28" spans="1:11" s="276" customFormat="1" ht="12.5" x14ac:dyDescent="0.25">
      <c r="A28" s="1291" t="str">
        <f>'Förvaltningsflik Trafikverket'!A92</f>
        <v>Maskiner och maskinutrustning</v>
      </c>
      <c r="B28" s="274">
        <v>11</v>
      </c>
      <c r="D28" s="1309">
        <v>0</v>
      </c>
      <c r="E28" s="1298">
        <f t="shared" si="0"/>
        <v>0</v>
      </c>
      <c r="F28" s="1299">
        <f t="shared" si="1"/>
        <v>0</v>
      </c>
      <c r="G28" s="1302">
        <f>$D28*'Förseningar gods'!$B$9</f>
        <v>0</v>
      </c>
      <c r="H28" s="1299">
        <f>$D28*'Förseningar gods'!$C$9</f>
        <v>0</v>
      </c>
      <c r="I28" s="272">
        <f>INDEX('Förvaltningsflik Trafikverket'!$B111:$L111,1,MATCH('Om kalkylen'!$B$10,'Förvaltningsflik Trafikverket'!$B$4:$L$4,0))</f>
        <v>1.0273081212453357</v>
      </c>
      <c r="K28" s="47"/>
    </row>
    <row r="29" spans="1:11" s="276" customFormat="1" ht="12.5" x14ac:dyDescent="0.25">
      <c r="A29" s="1291" t="str">
        <f>'Förvaltningsflik Trafikverket'!A93</f>
        <v>Transportutrustning</v>
      </c>
      <c r="B29" s="274">
        <v>12</v>
      </c>
      <c r="D29" s="1309">
        <v>0</v>
      </c>
      <c r="E29" s="1298">
        <f t="shared" si="0"/>
        <v>0</v>
      </c>
      <c r="F29" s="1299">
        <f t="shared" si="1"/>
        <v>0</v>
      </c>
      <c r="G29" s="1302">
        <f>$D29*'Förseningar gods'!$B$9</f>
        <v>0</v>
      </c>
      <c r="H29" s="1299">
        <f>$D29*'Förseningar gods'!$C$9</f>
        <v>0</v>
      </c>
      <c r="I29" s="272">
        <f>INDEX('Förvaltningsflik Trafikverket'!$B112:$L112,1,MATCH('Om kalkylen'!$B$10,'Förvaltningsflik Trafikverket'!$B$4:$L$4,0))</f>
        <v>1.0037788789967361</v>
      </c>
      <c r="K29" s="47"/>
    </row>
    <row r="30" spans="1:11" s="276" customFormat="1" ht="12.5" x14ac:dyDescent="0.25">
      <c r="A30" s="1291" t="str">
        <f>'Förvaltningsflik Trafikverket'!A94</f>
        <v>Möbler och övriga tillverkade varor</v>
      </c>
      <c r="B30" s="274">
        <v>13</v>
      </c>
      <c r="D30" s="1309">
        <v>0</v>
      </c>
      <c r="E30" s="1298">
        <f t="shared" si="0"/>
        <v>0</v>
      </c>
      <c r="F30" s="1299">
        <f t="shared" si="1"/>
        <v>0</v>
      </c>
      <c r="G30" s="1302">
        <f>$D30*'Förseningar gods'!$B$9</f>
        <v>0</v>
      </c>
      <c r="H30" s="1299">
        <f>$D30*'Förseningar gods'!$C$9</f>
        <v>0</v>
      </c>
      <c r="I30" s="272">
        <f>INDEX('Förvaltningsflik Trafikverket'!$B113:$L113,1,MATCH('Om kalkylen'!$B$10,'Förvaltningsflik Trafikverket'!$B$4:$L$4,0))</f>
        <v>1.002960340876879</v>
      </c>
      <c r="K30" s="47"/>
    </row>
    <row r="31" spans="1:11" s="276" customFormat="1" ht="12.5" x14ac:dyDescent="0.25">
      <c r="A31" s="1291" t="str">
        <f>'Förvaltningsflik Trafikverket'!A95</f>
        <v>Sekundära råmaterial; sopor</v>
      </c>
      <c r="B31" s="274">
        <v>14</v>
      </c>
      <c r="D31" s="1309">
        <v>0</v>
      </c>
      <c r="E31" s="1298">
        <f t="shared" si="0"/>
        <v>0</v>
      </c>
      <c r="F31" s="1299">
        <f t="shared" si="1"/>
        <v>0</v>
      </c>
      <c r="G31" s="1302">
        <f>$D31*'Förseningar gods'!$B$9</f>
        <v>0</v>
      </c>
      <c r="H31" s="1299">
        <f>$D31*'Förseningar gods'!$C$9</f>
        <v>0</v>
      </c>
      <c r="I31" s="272">
        <f>INDEX('Förvaltningsflik Trafikverket'!$B114:$L114,1,MATCH('Om kalkylen'!$B$10,'Förvaltningsflik Trafikverket'!$B$4:$L$4,0))</f>
        <v>0.99912860619297872</v>
      </c>
      <c r="K31" s="47"/>
    </row>
    <row r="32" spans="1:11" s="276" customFormat="1" ht="12.5" x14ac:dyDescent="0.25">
      <c r="A32" s="1291" t="str">
        <f>'Förvaltningsflik Trafikverket'!A96</f>
        <v>Rundvirke</v>
      </c>
      <c r="B32" s="274">
        <v>15</v>
      </c>
      <c r="D32" s="1309">
        <v>0</v>
      </c>
      <c r="E32" s="1298">
        <f t="shared" si="0"/>
        <v>0</v>
      </c>
      <c r="F32" s="1299">
        <f t="shared" si="1"/>
        <v>0</v>
      </c>
      <c r="G32" s="1302">
        <f>$D32*'Förseningar gods'!$B$9</f>
        <v>0</v>
      </c>
      <c r="H32" s="1299">
        <f>$D32*'Förseningar gods'!$C$9</f>
        <v>0</v>
      </c>
      <c r="I32" s="272">
        <f>INDEX('Förvaltningsflik Trafikverket'!$B115:$L115,1,MATCH('Om kalkylen'!$B$10,'Förvaltningsflik Trafikverket'!$B$4:$L$4,0))</f>
        <v>1.0111235505626985</v>
      </c>
      <c r="K32" s="47"/>
    </row>
    <row r="33" spans="1:95" s="276" customFormat="1" ht="12.5" x14ac:dyDescent="0.25">
      <c r="A33" s="61" t="s">
        <v>360</v>
      </c>
      <c r="B33" s="274">
        <v>16</v>
      </c>
      <c r="D33" s="1310">
        <v>0</v>
      </c>
      <c r="E33" s="1298"/>
      <c r="F33" s="1299"/>
      <c r="G33" s="1302"/>
      <c r="H33" s="1299"/>
      <c r="I33" s="591"/>
      <c r="O33" s="80"/>
    </row>
    <row r="34" spans="1:95" s="276" customFormat="1" ht="13" x14ac:dyDescent="0.3">
      <c r="A34" s="39" t="s">
        <v>878</v>
      </c>
      <c r="C34" s="292" t="s">
        <v>879</v>
      </c>
      <c r="D34" s="1311">
        <f t="shared" ref="D34:H34" si="2">SUM(D18:D33)</f>
        <v>0</v>
      </c>
      <c r="E34" s="293">
        <f t="shared" si="2"/>
        <v>0</v>
      </c>
      <c r="F34" s="1300">
        <f t="shared" si="2"/>
        <v>0</v>
      </c>
      <c r="G34" s="1303">
        <f t="shared" si="2"/>
        <v>0</v>
      </c>
      <c r="H34" s="1300">
        <f t="shared" si="2"/>
        <v>0</v>
      </c>
    </row>
    <row r="35" spans="1:95" s="276" customFormat="1" ht="13" x14ac:dyDescent="0.3">
      <c r="C35" s="38"/>
      <c r="D35" s="294"/>
      <c r="E35" s="295"/>
      <c r="F35" s="295"/>
      <c r="G35" s="295"/>
      <c r="H35" s="295"/>
    </row>
    <row r="36" spans="1:95" s="276" customFormat="1" ht="13" x14ac:dyDescent="0.3">
      <c r="D36" s="101" t="s">
        <v>361</v>
      </c>
      <c r="E36" s="296">
        <f t="shared" ref="E36:F36" si="3">E34</f>
        <v>0</v>
      </c>
      <c r="F36" s="296">
        <f t="shared" si="3"/>
        <v>0</v>
      </c>
      <c r="G36" s="296">
        <f>G34</f>
        <v>0</v>
      </c>
      <c r="H36" s="296">
        <f>H34</f>
        <v>0</v>
      </c>
      <c r="I36" s="297">
        <f>AVERAGE(I18:I32)</f>
        <v>1.0085220105578017</v>
      </c>
      <c r="J36" s="101" t="s">
        <v>361</v>
      </c>
      <c r="K36" s="297"/>
      <c r="M36" s="297"/>
      <c r="N36" s="73"/>
      <c r="O36" s="73"/>
      <c r="P36" s="298"/>
    </row>
    <row r="37" spans="1:95" s="276" customFormat="1" ht="12.5" x14ac:dyDescent="0.25"/>
    <row r="38" spans="1:95" s="276" customFormat="1" ht="13" x14ac:dyDescent="0.3">
      <c r="A38" s="39" t="s">
        <v>421</v>
      </c>
    </row>
    <row r="39" spans="1:95" s="276" customFormat="1" ht="13" x14ac:dyDescent="0.3">
      <c r="B39" s="38">
        <f>B7</f>
        <v>2019</v>
      </c>
      <c r="C39" s="38">
        <f>B39+1</f>
        <v>2020</v>
      </c>
      <c r="D39" s="38">
        <f t="shared" ref="D39:BO39" si="4">C39+1</f>
        <v>2021</v>
      </c>
      <c r="E39" s="38">
        <f t="shared" si="4"/>
        <v>2022</v>
      </c>
      <c r="F39" s="38">
        <f t="shared" si="4"/>
        <v>2023</v>
      </c>
      <c r="G39" s="38">
        <f t="shared" si="4"/>
        <v>2024</v>
      </c>
      <c r="H39" s="38">
        <f t="shared" si="4"/>
        <v>2025</v>
      </c>
      <c r="I39" s="38">
        <f t="shared" si="4"/>
        <v>2026</v>
      </c>
      <c r="J39" s="38">
        <f t="shared" si="4"/>
        <v>2027</v>
      </c>
      <c r="K39" s="38">
        <f t="shared" si="4"/>
        <v>2028</v>
      </c>
      <c r="L39" s="38">
        <f t="shared" si="4"/>
        <v>2029</v>
      </c>
      <c r="M39" s="38">
        <f t="shared" si="4"/>
        <v>2030</v>
      </c>
      <c r="N39" s="38">
        <f t="shared" si="4"/>
        <v>2031</v>
      </c>
      <c r="O39" s="38">
        <f t="shared" si="4"/>
        <v>2032</v>
      </c>
      <c r="P39" s="38">
        <f t="shared" si="4"/>
        <v>2033</v>
      </c>
      <c r="Q39" s="38">
        <f t="shared" si="4"/>
        <v>2034</v>
      </c>
      <c r="R39" s="38">
        <f t="shared" si="4"/>
        <v>2035</v>
      </c>
      <c r="S39" s="38">
        <f t="shared" si="4"/>
        <v>2036</v>
      </c>
      <c r="T39" s="38">
        <f t="shared" si="4"/>
        <v>2037</v>
      </c>
      <c r="U39" s="38">
        <f t="shared" si="4"/>
        <v>2038</v>
      </c>
      <c r="V39" s="38">
        <f t="shared" si="4"/>
        <v>2039</v>
      </c>
      <c r="W39" s="38">
        <f t="shared" si="4"/>
        <v>2040</v>
      </c>
      <c r="X39" s="38">
        <f t="shared" si="4"/>
        <v>2041</v>
      </c>
      <c r="Y39" s="38">
        <f t="shared" si="4"/>
        <v>2042</v>
      </c>
      <c r="Z39" s="38">
        <f t="shared" si="4"/>
        <v>2043</v>
      </c>
      <c r="AA39" s="38">
        <f t="shared" si="4"/>
        <v>2044</v>
      </c>
      <c r="AB39" s="38">
        <f t="shared" si="4"/>
        <v>2045</v>
      </c>
      <c r="AC39" s="38">
        <f t="shared" si="4"/>
        <v>2046</v>
      </c>
      <c r="AD39" s="38">
        <f t="shared" si="4"/>
        <v>2047</v>
      </c>
      <c r="AE39" s="38">
        <f t="shared" si="4"/>
        <v>2048</v>
      </c>
      <c r="AF39" s="38">
        <f t="shared" si="4"/>
        <v>2049</v>
      </c>
      <c r="AG39" s="38">
        <f t="shared" si="4"/>
        <v>2050</v>
      </c>
      <c r="AH39" s="38">
        <f t="shared" si="4"/>
        <v>2051</v>
      </c>
      <c r="AI39" s="38">
        <f t="shared" si="4"/>
        <v>2052</v>
      </c>
      <c r="AJ39" s="38">
        <f t="shared" si="4"/>
        <v>2053</v>
      </c>
      <c r="AK39" s="38">
        <f t="shared" si="4"/>
        <v>2054</v>
      </c>
      <c r="AL39" s="38">
        <f t="shared" si="4"/>
        <v>2055</v>
      </c>
      <c r="AM39" s="38">
        <f t="shared" si="4"/>
        <v>2056</v>
      </c>
      <c r="AN39" s="38">
        <f t="shared" si="4"/>
        <v>2057</v>
      </c>
      <c r="AO39" s="38">
        <f t="shared" si="4"/>
        <v>2058</v>
      </c>
      <c r="AP39" s="38">
        <f t="shared" si="4"/>
        <v>2059</v>
      </c>
      <c r="AQ39" s="38">
        <f t="shared" si="4"/>
        <v>2060</v>
      </c>
      <c r="AR39" s="38">
        <f t="shared" si="4"/>
        <v>2061</v>
      </c>
      <c r="AS39" s="38">
        <f t="shared" si="4"/>
        <v>2062</v>
      </c>
      <c r="AT39" s="38">
        <f t="shared" si="4"/>
        <v>2063</v>
      </c>
      <c r="AU39" s="38">
        <f t="shared" si="4"/>
        <v>2064</v>
      </c>
      <c r="AV39" s="38">
        <f t="shared" si="4"/>
        <v>2065</v>
      </c>
      <c r="AW39" s="38">
        <f t="shared" si="4"/>
        <v>2066</v>
      </c>
      <c r="AX39" s="38">
        <f t="shared" si="4"/>
        <v>2067</v>
      </c>
      <c r="AY39" s="38">
        <f t="shared" si="4"/>
        <v>2068</v>
      </c>
      <c r="AZ39" s="38">
        <f t="shared" si="4"/>
        <v>2069</v>
      </c>
      <c r="BA39" s="38">
        <f t="shared" si="4"/>
        <v>2070</v>
      </c>
      <c r="BB39" s="38">
        <f t="shared" si="4"/>
        <v>2071</v>
      </c>
      <c r="BC39" s="38">
        <f t="shared" si="4"/>
        <v>2072</v>
      </c>
      <c r="BD39" s="38">
        <f t="shared" si="4"/>
        <v>2073</v>
      </c>
      <c r="BE39" s="38">
        <f t="shared" si="4"/>
        <v>2074</v>
      </c>
      <c r="BF39" s="38">
        <f t="shared" si="4"/>
        <v>2075</v>
      </c>
      <c r="BG39" s="38">
        <f t="shared" si="4"/>
        <v>2076</v>
      </c>
      <c r="BH39" s="38">
        <f t="shared" si="4"/>
        <v>2077</v>
      </c>
      <c r="BI39" s="38">
        <f t="shared" si="4"/>
        <v>2078</v>
      </c>
      <c r="BJ39" s="38">
        <f t="shared" si="4"/>
        <v>2079</v>
      </c>
      <c r="BK39" s="38">
        <f t="shared" si="4"/>
        <v>2080</v>
      </c>
      <c r="BL39" s="38">
        <f t="shared" si="4"/>
        <v>2081</v>
      </c>
      <c r="BM39" s="38">
        <f t="shared" si="4"/>
        <v>2082</v>
      </c>
      <c r="BN39" s="38">
        <f t="shared" si="4"/>
        <v>2083</v>
      </c>
      <c r="BO39" s="38">
        <f t="shared" si="4"/>
        <v>2084</v>
      </c>
      <c r="BP39" s="38">
        <f t="shared" ref="BP39:CP39" si="5">BO39+1</f>
        <v>2085</v>
      </c>
      <c r="BQ39" s="38">
        <f t="shared" si="5"/>
        <v>2086</v>
      </c>
      <c r="BR39" s="38">
        <f t="shared" si="5"/>
        <v>2087</v>
      </c>
      <c r="BS39" s="38">
        <f t="shared" si="5"/>
        <v>2088</v>
      </c>
      <c r="BT39" s="38">
        <f t="shared" si="5"/>
        <v>2089</v>
      </c>
      <c r="BU39" s="38">
        <f t="shared" si="5"/>
        <v>2090</v>
      </c>
      <c r="BV39" s="38">
        <f t="shared" si="5"/>
        <v>2091</v>
      </c>
      <c r="BW39" s="38">
        <f t="shared" si="5"/>
        <v>2092</v>
      </c>
      <c r="BX39" s="38">
        <f t="shared" si="5"/>
        <v>2093</v>
      </c>
      <c r="BY39" s="38">
        <f t="shared" si="5"/>
        <v>2094</v>
      </c>
      <c r="BZ39" s="38">
        <f t="shared" si="5"/>
        <v>2095</v>
      </c>
      <c r="CA39" s="38">
        <f t="shared" si="5"/>
        <v>2096</v>
      </c>
      <c r="CB39" s="38">
        <f t="shared" si="5"/>
        <v>2097</v>
      </c>
      <c r="CC39" s="38">
        <f t="shared" si="5"/>
        <v>2098</v>
      </c>
      <c r="CD39" s="38">
        <f t="shared" si="5"/>
        <v>2099</v>
      </c>
      <c r="CE39" s="38">
        <f t="shared" si="5"/>
        <v>2100</v>
      </c>
      <c r="CF39" s="38">
        <f t="shared" si="5"/>
        <v>2101</v>
      </c>
      <c r="CG39" s="38">
        <f t="shared" si="5"/>
        <v>2102</v>
      </c>
      <c r="CH39" s="38">
        <f t="shared" si="5"/>
        <v>2103</v>
      </c>
      <c r="CI39" s="38">
        <f t="shared" si="5"/>
        <v>2104</v>
      </c>
      <c r="CJ39" s="38">
        <f t="shared" si="5"/>
        <v>2105</v>
      </c>
      <c r="CK39" s="38">
        <f t="shared" si="5"/>
        <v>2106</v>
      </c>
      <c r="CL39" s="38">
        <f t="shared" si="5"/>
        <v>2107</v>
      </c>
      <c r="CM39" s="38">
        <f t="shared" si="5"/>
        <v>2108</v>
      </c>
      <c r="CN39" s="38">
        <f t="shared" si="5"/>
        <v>2109</v>
      </c>
      <c r="CO39" s="38">
        <f t="shared" si="5"/>
        <v>2110</v>
      </c>
      <c r="CP39" s="38">
        <f t="shared" si="5"/>
        <v>2111</v>
      </c>
      <c r="CQ39" s="38">
        <f>CP39+1</f>
        <v>2112</v>
      </c>
    </row>
    <row r="40" spans="1:95" s="276" customFormat="1" ht="12.5" x14ac:dyDescent="0.25">
      <c r="A40" s="61" t="str">
        <f t="shared" ref="A40:A54" si="6">A18</f>
        <v>Jordbruk, jakt, skogsbruk, fiske</v>
      </c>
      <c r="B40" s="299">
        <f>G18*'Antaganden säkerhetsberäkningar'!$B$26</f>
        <v>0</v>
      </c>
      <c r="C40" s="299">
        <f t="shared" ref="C40:AD40" si="7">B40*(1+$B$11)</f>
        <v>0</v>
      </c>
      <c r="D40" s="299">
        <f t="shared" si="7"/>
        <v>0</v>
      </c>
      <c r="E40" s="299">
        <f t="shared" si="7"/>
        <v>0</v>
      </c>
      <c r="F40" s="299">
        <f t="shared" si="7"/>
        <v>0</v>
      </c>
      <c r="G40" s="299">
        <f t="shared" si="7"/>
        <v>0</v>
      </c>
      <c r="H40" s="299">
        <f t="shared" si="7"/>
        <v>0</v>
      </c>
      <c r="I40" s="299">
        <f t="shared" si="7"/>
        <v>0</v>
      </c>
      <c r="J40" s="299">
        <f t="shared" si="7"/>
        <v>0</v>
      </c>
      <c r="K40" s="299">
        <f t="shared" si="7"/>
        <v>0</v>
      </c>
      <c r="L40" s="299">
        <f t="shared" si="7"/>
        <v>0</v>
      </c>
      <c r="M40" s="299">
        <f t="shared" si="7"/>
        <v>0</v>
      </c>
      <c r="N40" s="299">
        <f t="shared" si="7"/>
        <v>0</v>
      </c>
      <c r="O40" s="299">
        <f t="shared" si="7"/>
        <v>0</v>
      </c>
      <c r="P40" s="299">
        <f t="shared" si="7"/>
        <v>0</v>
      </c>
      <c r="Q40" s="299">
        <f t="shared" si="7"/>
        <v>0</v>
      </c>
      <c r="R40" s="299">
        <f t="shared" si="7"/>
        <v>0</v>
      </c>
      <c r="S40" s="299">
        <f t="shared" si="7"/>
        <v>0</v>
      </c>
      <c r="T40" s="299">
        <f t="shared" si="7"/>
        <v>0</v>
      </c>
      <c r="U40" s="299">
        <f t="shared" si="7"/>
        <v>0</v>
      </c>
      <c r="V40" s="299">
        <f t="shared" si="7"/>
        <v>0</v>
      </c>
      <c r="W40" s="299">
        <f t="shared" si="7"/>
        <v>0</v>
      </c>
      <c r="X40" s="299">
        <f t="shared" si="7"/>
        <v>0</v>
      </c>
      <c r="Y40" s="300">
        <f t="shared" si="7"/>
        <v>0</v>
      </c>
      <c r="Z40" s="299">
        <f t="shared" si="7"/>
        <v>0</v>
      </c>
      <c r="AA40" s="299">
        <f t="shared" si="7"/>
        <v>0</v>
      </c>
      <c r="AB40" s="299">
        <f t="shared" si="7"/>
        <v>0</v>
      </c>
      <c r="AC40" s="299">
        <f t="shared" si="7"/>
        <v>0</v>
      </c>
      <c r="AD40" s="299">
        <f t="shared" si="7"/>
        <v>0</v>
      </c>
      <c r="AE40" s="299">
        <f t="shared" ref="AE40:AX40" si="8">AD40*(1+$B$12)</f>
        <v>0</v>
      </c>
      <c r="AF40" s="299">
        <f t="shared" si="8"/>
        <v>0</v>
      </c>
      <c r="AG40" s="299">
        <f t="shared" si="8"/>
        <v>0</v>
      </c>
      <c r="AH40" s="299">
        <f t="shared" si="8"/>
        <v>0</v>
      </c>
      <c r="AI40" s="299">
        <f t="shared" si="8"/>
        <v>0</v>
      </c>
      <c r="AJ40" s="299">
        <f t="shared" si="8"/>
        <v>0</v>
      </c>
      <c r="AK40" s="299">
        <f t="shared" si="8"/>
        <v>0</v>
      </c>
      <c r="AL40" s="299">
        <f t="shared" si="8"/>
        <v>0</v>
      </c>
      <c r="AM40" s="299">
        <f t="shared" si="8"/>
        <v>0</v>
      </c>
      <c r="AN40" s="299">
        <f t="shared" si="8"/>
        <v>0</v>
      </c>
      <c r="AO40" s="299">
        <f t="shared" si="8"/>
        <v>0</v>
      </c>
      <c r="AP40" s="299">
        <f t="shared" si="8"/>
        <v>0</v>
      </c>
      <c r="AQ40" s="299">
        <f t="shared" si="8"/>
        <v>0</v>
      </c>
      <c r="AR40" s="299">
        <f t="shared" si="8"/>
        <v>0</v>
      </c>
      <c r="AS40" s="299">
        <f t="shared" si="8"/>
        <v>0</v>
      </c>
      <c r="AT40" s="299">
        <f t="shared" si="8"/>
        <v>0</v>
      </c>
      <c r="AU40" s="299">
        <f t="shared" si="8"/>
        <v>0</v>
      </c>
      <c r="AV40" s="299">
        <f t="shared" si="8"/>
        <v>0</v>
      </c>
      <c r="AW40" s="299">
        <f t="shared" si="8"/>
        <v>0</v>
      </c>
      <c r="AX40" s="299">
        <f t="shared" si="8"/>
        <v>0</v>
      </c>
      <c r="AY40" s="299">
        <f>AX40</f>
        <v>0</v>
      </c>
      <c r="AZ40" s="299">
        <f t="shared" ref="AZ40:BO40" si="9">AY40</f>
        <v>0</v>
      </c>
      <c r="BA40" s="299">
        <f t="shared" si="9"/>
        <v>0</v>
      </c>
      <c r="BB40" s="299">
        <f t="shared" si="9"/>
        <v>0</v>
      </c>
      <c r="BC40" s="299">
        <f t="shared" si="9"/>
        <v>0</v>
      </c>
      <c r="BD40" s="299">
        <f t="shared" si="9"/>
        <v>0</v>
      </c>
      <c r="BE40" s="299">
        <f t="shared" si="9"/>
        <v>0</v>
      </c>
      <c r="BF40" s="299">
        <f t="shared" si="9"/>
        <v>0</v>
      </c>
      <c r="BG40" s="299">
        <f t="shared" si="9"/>
        <v>0</v>
      </c>
      <c r="BH40" s="299">
        <f t="shared" si="9"/>
        <v>0</v>
      </c>
      <c r="BI40" s="299">
        <f t="shared" si="9"/>
        <v>0</v>
      </c>
      <c r="BJ40" s="299">
        <f t="shared" si="9"/>
        <v>0</v>
      </c>
      <c r="BK40" s="299">
        <f t="shared" si="9"/>
        <v>0</v>
      </c>
      <c r="BL40" s="299">
        <f t="shared" si="9"/>
        <v>0</v>
      </c>
      <c r="BM40" s="299">
        <f t="shared" si="9"/>
        <v>0</v>
      </c>
      <c r="BN40" s="299">
        <f t="shared" si="9"/>
        <v>0</v>
      </c>
      <c r="BO40" s="299">
        <f t="shared" si="9"/>
        <v>0</v>
      </c>
      <c r="BP40" s="299">
        <f t="shared" ref="BP40:CE40" si="10">BO40</f>
        <v>0</v>
      </c>
      <c r="BQ40" s="299">
        <f t="shared" si="10"/>
        <v>0</v>
      </c>
      <c r="BR40" s="299">
        <f t="shared" si="10"/>
        <v>0</v>
      </c>
      <c r="BS40" s="299">
        <f t="shared" si="10"/>
        <v>0</v>
      </c>
      <c r="BT40" s="299">
        <f t="shared" si="10"/>
        <v>0</v>
      </c>
      <c r="BU40" s="299">
        <f t="shared" si="10"/>
        <v>0</v>
      </c>
      <c r="BV40" s="299">
        <f t="shared" si="10"/>
        <v>0</v>
      </c>
      <c r="BW40" s="299">
        <f t="shared" si="10"/>
        <v>0</v>
      </c>
      <c r="BX40" s="299">
        <f t="shared" si="10"/>
        <v>0</v>
      </c>
      <c r="BY40" s="299">
        <f t="shared" si="10"/>
        <v>0</v>
      </c>
      <c r="BZ40" s="299">
        <f t="shared" si="10"/>
        <v>0</v>
      </c>
      <c r="CA40" s="299">
        <f t="shared" si="10"/>
        <v>0</v>
      </c>
      <c r="CB40" s="299">
        <f t="shared" si="10"/>
        <v>0</v>
      </c>
      <c r="CC40" s="299">
        <f t="shared" si="10"/>
        <v>0</v>
      </c>
      <c r="CD40" s="299">
        <f t="shared" si="10"/>
        <v>0</v>
      </c>
      <c r="CE40" s="299">
        <f t="shared" si="10"/>
        <v>0</v>
      </c>
      <c r="CF40" s="299">
        <f t="shared" ref="BO40:CF54" si="11">CE40</f>
        <v>0</v>
      </c>
      <c r="CG40" s="299">
        <f t="shared" ref="CG40:CQ54" si="12">CF40</f>
        <v>0</v>
      </c>
      <c r="CH40" s="299">
        <f t="shared" si="12"/>
        <v>0</v>
      </c>
      <c r="CI40" s="299">
        <f t="shared" si="12"/>
        <v>0</v>
      </c>
      <c r="CJ40" s="299">
        <f t="shared" si="12"/>
        <v>0</v>
      </c>
      <c r="CK40" s="299">
        <f t="shared" si="12"/>
        <v>0</v>
      </c>
      <c r="CL40" s="299">
        <f t="shared" si="12"/>
        <v>0</v>
      </c>
      <c r="CM40" s="299">
        <f t="shared" si="12"/>
        <v>0</v>
      </c>
      <c r="CN40" s="299">
        <f t="shared" si="12"/>
        <v>0</v>
      </c>
      <c r="CO40" s="299">
        <f t="shared" si="12"/>
        <v>0</v>
      </c>
      <c r="CP40" s="299">
        <f t="shared" si="12"/>
        <v>0</v>
      </c>
      <c r="CQ40" s="299">
        <f t="shared" si="12"/>
        <v>0</v>
      </c>
    </row>
    <row r="41" spans="1:95" s="276" customFormat="1" ht="12.5" x14ac:dyDescent="0.25">
      <c r="A41" s="61" t="str">
        <f t="shared" si="6"/>
        <v>Kol och brunkol, råolja och naturgas</v>
      </c>
      <c r="B41" s="299">
        <f>G19*'Antaganden säkerhetsberäkningar'!$B$26</f>
        <v>0</v>
      </c>
      <c r="C41" s="299">
        <f t="shared" ref="C41:AD41" si="13">B41*(1+$B$11)</f>
        <v>0</v>
      </c>
      <c r="D41" s="299">
        <f t="shared" si="13"/>
        <v>0</v>
      </c>
      <c r="E41" s="299">
        <f t="shared" si="13"/>
        <v>0</v>
      </c>
      <c r="F41" s="299">
        <f t="shared" si="13"/>
        <v>0</v>
      </c>
      <c r="G41" s="299">
        <f t="shared" si="13"/>
        <v>0</v>
      </c>
      <c r="H41" s="299">
        <f t="shared" si="13"/>
        <v>0</v>
      </c>
      <c r="I41" s="299">
        <f t="shared" si="13"/>
        <v>0</v>
      </c>
      <c r="J41" s="299">
        <f t="shared" si="13"/>
        <v>0</v>
      </c>
      <c r="K41" s="299">
        <f t="shared" si="13"/>
        <v>0</v>
      </c>
      <c r="L41" s="299">
        <f t="shared" si="13"/>
        <v>0</v>
      </c>
      <c r="M41" s="299">
        <f t="shared" si="13"/>
        <v>0</v>
      </c>
      <c r="N41" s="299">
        <f t="shared" si="13"/>
        <v>0</v>
      </c>
      <c r="O41" s="299">
        <f t="shared" si="13"/>
        <v>0</v>
      </c>
      <c r="P41" s="299">
        <f t="shared" si="13"/>
        <v>0</v>
      </c>
      <c r="Q41" s="299">
        <f t="shared" si="13"/>
        <v>0</v>
      </c>
      <c r="R41" s="299">
        <f t="shared" si="13"/>
        <v>0</v>
      </c>
      <c r="S41" s="299">
        <f t="shared" si="13"/>
        <v>0</v>
      </c>
      <c r="T41" s="299">
        <f t="shared" si="13"/>
        <v>0</v>
      </c>
      <c r="U41" s="299">
        <f t="shared" si="13"/>
        <v>0</v>
      </c>
      <c r="V41" s="299">
        <f t="shared" si="13"/>
        <v>0</v>
      </c>
      <c r="W41" s="299">
        <f t="shared" si="13"/>
        <v>0</v>
      </c>
      <c r="X41" s="299">
        <f t="shared" si="13"/>
        <v>0</v>
      </c>
      <c r="Y41" s="300">
        <f t="shared" si="13"/>
        <v>0</v>
      </c>
      <c r="Z41" s="299">
        <f t="shared" si="13"/>
        <v>0</v>
      </c>
      <c r="AA41" s="299">
        <f t="shared" si="13"/>
        <v>0</v>
      </c>
      <c r="AB41" s="299">
        <f t="shared" si="13"/>
        <v>0</v>
      </c>
      <c r="AC41" s="299">
        <f t="shared" si="13"/>
        <v>0</v>
      </c>
      <c r="AD41" s="299">
        <f t="shared" si="13"/>
        <v>0</v>
      </c>
      <c r="AE41" s="299">
        <f t="shared" ref="AE41:AX41" si="14">AD41*(1+$B$12)</f>
        <v>0</v>
      </c>
      <c r="AF41" s="299">
        <f t="shared" si="14"/>
        <v>0</v>
      </c>
      <c r="AG41" s="299">
        <f t="shared" si="14"/>
        <v>0</v>
      </c>
      <c r="AH41" s="299">
        <f t="shared" si="14"/>
        <v>0</v>
      </c>
      <c r="AI41" s="299">
        <f t="shared" si="14"/>
        <v>0</v>
      </c>
      <c r="AJ41" s="299">
        <f t="shared" si="14"/>
        <v>0</v>
      </c>
      <c r="AK41" s="299">
        <f t="shared" si="14"/>
        <v>0</v>
      </c>
      <c r="AL41" s="299">
        <f t="shared" si="14"/>
        <v>0</v>
      </c>
      <c r="AM41" s="299">
        <f t="shared" si="14"/>
        <v>0</v>
      </c>
      <c r="AN41" s="299">
        <f t="shared" si="14"/>
        <v>0</v>
      </c>
      <c r="AO41" s="299">
        <f t="shared" si="14"/>
        <v>0</v>
      </c>
      <c r="AP41" s="299">
        <f t="shared" si="14"/>
        <v>0</v>
      </c>
      <c r="AQ41" s="299">
        <f t="shared" si="14"/>
        <v>0</v>
      </c>
      <c r="AR41" s="299">
        <f t="shared" si="14"/>
        <v>0</v>
      </c>
      <c r="AS41" s="299">
        <f t="shared" si="14"/>
        <v>0</v>
      </c>
      <c r="AT41" s="299">
        <f t="shared" si="14"/>
        <v>0</v>
      </c>
      <c r="AU41" s="299">
        <f t="shared" si="14"/>
        <v>0</v>
      </c>
      <c r="AV41" s="299">
        <f t="shared" si="14"/>
        <v>0</v>
      </c>
      <c r="AW41" s="299">
        <f t="shared" si="14"/>
        <v>0</v>
      </c>
      <c r="AX41" s="299">
        <f t="shared" si="14"/>
        <v>0</v>
      </c>
      <c r="AY41" s="299">
        <f t="shared" ref="AY41:BN54" si="15">AX41</f>
        <v>0</v>
      </c>
      <c r="AZ41" s="299">
        <f t="shared" si="15"/>
        <v>0</v>
      </c>
      <c r="BA41" s="299">
        <f t="shared" si="15"/>
        <v>0</v>
      </c>
      <c r="BB41" s="299">
        <f t="shared" si="15"/>
        <v>0</v>
      </c>
      <c r="BC41" s="299">
        <f t="shared" si="15"/>
        <v>0</v>
      </c>
      <c r="BD41" s="299">
        <f t="shared" si="15"/>
        <v>0</v>
      </c>
      <c r="BE41" s="299">
        <f t="shared" si="15"/>
        <v>0</v>
      </c>
      <c r="BF41" s="299">
        <f t="shared" si="15"/>
        <v>0</v>
      </c>
      <c r="BG41" s="299">
        <f t="shared" si="15"/>
        <v>0</v>
      </c>
      <c r="BH41" s="299">
        <f t="shared" si="15"/>
        <v>0</v>
      </c>
      <c r="BI41" s="299">
        <f t="shared" si="15"/>
        <v>0</v>
      </c>
      <c r="BJ41" s="299">
        <f t="shared" si="15"/>
        <v>0</v>
      </c>
      <c r="BK41" s="299">
        <f t="shared" si="15"/>
        <v>0</v>
      </c>
      <c r="BL41" s="299">
        <f t="shared" si="15"/>
        <v>0</v>
      </c>
      <c r="BM41" s="299">
        <f t="shared" si="15"/>
        <v>0</v>
      </c>
      <c r="BN41" s="299">
        <f t="shared" si="15"/>
        <v>0</v>
      </c>
      <c r="BO41" s="299">
        <f t="shared" si="11"/>
        <v>0</v>
      </c>
      <c r="BP41" s="299">
        <f t="shared" si="11"/>
        <v>0</v>
      </c>
      <c r="BQ41" s="299">
        <f t="shared" si="11"/>
        <v>0</v>
      </c>
      <c r="BR41" s="299">
        <f t="shared" si="11"/>
        <v>0</v>
      </c>
      <c r="BS41" s="299">
        <f t="shared" si="11"/>
        <v>0</v>
      </c>
      <c r="BT41" s="299">
        <f t="shared" si="11"/>
        <v>0</v>
      </c>
      <c r="BU41" s="299">
        <f t="shared" si="11"/>
        <v>0</v>
      </c>
      <c r="BV41" s="299">
        <f t="shared" si="11"/>
        <v>0</v>
      </c>
      <c r="BW41" s="299">
        <f t="shared" si="11"/>
        <v>0</v>
      </c>
      <c r="BX41" s="299">
        <f t="shared" si="11"/>
        <v>0</v>
      </c>
      <c r="BY41" s="299">
        <f t="shared" si="11"/>
        <v>0</v>
      </c>
      <c r="BZ41" s="299">
        <f t="shared" si="11"/>
        <v>0</v>
      </c>
      <c r="CA41" s="299">
        <f t="shared" si="11"/>
        <v>0</v>
      </c>
      <c r="CB41" s="299">
        <f t="shared" si="11"/>
        <v>0</v>
      </c>
      <c r="CC41" s="299">
        <f t="shared" si="11"/>
        <v>0</v>
      </c>
      <c r="CD41" s="299">
        <f t="shared" si="11"/>
        <v>0</v>
      </c>
      <c r="CE41" s="299">
        <f t="shared" si="11"/>
        <v>0</v>
      </c>
      <c r="CF41" s="299">
        <f t="shared" si="11"/>
        <v>0</v>
      </c>
      <c r="CG41" s="299">
        <f t="shared" si="12"/>
        <v>0</v>
      </c>
      <c r="CH41" s="299">
        <f t="shared" si="12"/>
        <v>0</v>
      </c>
      <c r="CI41" s="299">
        <f t="shared" si="12"/>
        <v>0</v>
      </c>
      <c r="CJ41" s="299">
        <f t="shared" si="12"/>
        <v>0</v>
      </c>
      <c r="CK41" s="299">
        <f t="shared" si="12"/>
        <v>0</v>
      </c>
      <c r="CL41" s="299">
        <f t="shared" si="12"/>
        <v>0</v>
      </c>
      <c r="CM41" s="299">
        <f t="shared" si="12"/>
        <v>0</v>
      </c>
      <c r="CN41" s="299">
        <f t="shared" si="12"/>
        <v>0</v>
      </c>
      <c r="CO41" s="299">
        <f t="shared" si="12"/>
        <v>0</v>
      </c>
      <c r="CP41" s="299">
        <f t="shared" si="12"/>
        <v>0</v>
      </c>
      <c r="CQ41" s="299">
        <f t="shared" si="12"/>
        <v>0</v>
      </c>
    </row>
    <row r="42" spans="1:95" s="276" customFormat="1" ht="12.5" x14ac:dyDescent="0.25">
      <c r="A42" s="61" t="str">
        <f t="shared" si="6"/>
        <v>Gruvnäring</v>
      </c>
      <c r="B42" s="299">
        <f>G20*'Antaganden säkerhetsberäkningar'!$B$26</f>
        <v>0</v>
      </c>
      <c r="C42" s="299">
        <f t="shared" ref="C42:AD42" si="16">B42*(1+$B$11)</f>
        <v>0</v>
      </c>
      <c r="D42" s="299">
        <f t="shared" si="16"/>
        <v>0</v>
      </c>
      <c r="E42" s="299">
        <f t="shared" si="16"/>
        <v>0</v>
      </c>
      <c r="F42" s="299">
        <f t="shared" si="16"/>
        <v>0</v>
      </c>
      <c r="G42" s="299">
        <f t="shared" si="16"/>
        <v>0</v>
      </c>
      <c r="H42" s="299">
        <f t="shared" si="16"/>
        <v>0</v>
      </c>
      <c r="I42" s="299">
        <f t="shared" si="16"/>
        <v>0</v>
      </c>
      <c r="J42" s="299">
        <f t="shared" si="16"/>
        <v>0</v>
      </c>
      <c r="K42" s="299">
        <f t="shared" si="16"/>
        <v>0</v>
      </c>
      <c r="L42" s="299">
        <f t="shared" si="16"/>
        <v>0</v>
      </c>
      <c r="M42" s="299">
        <f t="shared" si="16"/>
        <v>0</v>
      </c>
      <c r="N42" s="299">
        <f t="shared" si="16"/>
        <v>0</v>
      </c>
      <c r="O42" s="299">
        <f t="shared" si="16"/>
        <v>0</v>
      </c>
      <c r="P42" s="299">
        <f t="shared" si="16"/>
        <v>0</v>
      </c>
      <c r="Q42" s="299">
        <f t="shared" si="16"/>
        <v>0</v>
      </c>
      <c r="R42" s="299">
        <f t="shared" si="16"/>
        <v>0</v>
      </c>
      <c r="S42" s="299">
        <f t="shared" si="16"/>
        <v>0</v>
      </c>
      <c r="T42" s="299">
        <f t="shared" si="16"/>
        <v>0</v>
      </c>
      <c r="U42" s="299">
        <f t="shared" si="16"/>
        <v>0</v>
      </c>
      <c r="V42" s="299">
        <f t="shared" si="16"/>
        <v>0</v>
      </c>
      <c r="W42" s="299">
        <f t="shared" si="16"/>
        <v>0</v>
      </c>
      <c r="X42" s="299">
        <f t="shared" si="16"/>
        <v>0</v>
      </c>
      <c r="Y42" s="300">
        <f t="shared" si="16"/>
        <v>0</v>
      </c>
      <c r="Z42" s="299">
        <f t="shared" si="16"/>
        <v>0</v>
      </c>
      <c r="AA42" s="299">
        <f t="shared" si="16"/>
        <v>0</v>
      </c>
      <c r="AB42" s="299">
        <f t="shared" si="16"/>
        <v>0</v>
      </c>
      <c r="AC42" s="299">
        <f t="shared" si="16"/>
        <v>0</v>
      </c>
      <c r="AD42" s="299">
        <f t="shared" si="16"/>
        <v>0</v>
      </c>
      <c r="AE42" s="299">
        <f t="shared" ref="AE42:AX42" si="17">AD42*(1+$B$12)</f>
        <v>0</v>
      </c>
      <c r="AF42" s="299">
        <f t="shared" si="17"/>
        <v>0</v>
      </c>
      <c r="AG42" s="299">
        <f t="shared" si="17"/>
        <v>0</v>
      </c>
      <c r="AH42" s="299">
        <f t="shared" si="17"/>
        <v>0</v>
      </c>
      <c r="AI42" s="299">
        <f t="shared" si="17"/>
        <v>0</v>
      </c>
      <c r="AJ42" s="299">
        <f t="shared" si="17"/>
        <v>0</v>
      </c>
      <c r="AK42" s="299">
        <f t="shared" si="17"/>
        <v>0</v>
      </c>
      <c r="AL42" s="299">
        <f t="shared" si="17"/>
        <v>0</v>
      </c>
      <c r="AM42" s="299">
        <f t="shared" si="17"/>
        <v>0</v>
      </c>
      <c r="AN42" s="299">
        <f t="shared" si="17"/>
        <v>0</v>
      </c>
      <c r="AO42" s="299">
        <f t="shared" si="17"/>
        <v>0</v>
      </c>
      <c r="AP42" s="299">
        <f t="shared" si="17"/>
        <v>0</v>
      </c>
      <c r="AQ42" s="299">
        <f t="shared" si="17"/>
        <v>0</v>
      </c>
      <c r="AR42" s="299">
        <f t="shared" si="17"/>
        <v>0</v>
      </c>
      <c r="AS42" s="299">
        <f t="shared" si="17"/>
        <v>0</v>
      </c>
      <c r="AT42" s="299">
        <f t="shared" si="17"/>
        <v>0</v>
      </c>
      <c r="AU42" s="299">
        <f t="shared" si="17"/>
        <v>0</v>
      </c>
      <c r="AV42" s="299">
        <f t="shared" si="17"/>
        <v>0</v>
      </c>
      <c r="AW42" s="299">
        <f t="shared" si="17"/>
        <v>0</v>
      </c>
      <c r="AX42" s="299">
        <f t="shared" si="17"/>
        <v>0</v>
      </c>
      <c r="AY42" s="299">
        <f t="shared" si="15"/>
        <v>0</v>
      </c>
      <c r="AZ42" s="299">
        <f t="shared" si="15"/>
        <v>0</v>
      </c>
      <c r="BA42" s="299">
        <f t="shared" si="15"/>
        <v>0</v>
      </c>
      <c r="BB42" s="299">
        <f t="shared" si="15"/>
        <v>0</v>
      </c>
      <c r="BC42" s="299">
        <f t="shared" si="15"/>
        <v>0</v>
      </c>
      <c r="BD42" s="299">
        <f t="shared" si="15"/>
        <v>0</v>
      </c>
      <c r="BE42" s="299">
        <f t="shared" si="15"/>
        <v>0</v>
      </c>
      <c r="BF42" s="299">
        <f t="shared" si="15"/>
        <v>0</v>
      </c>
      <c r="BG42" s="299">
        <f t="shared" si="15"/>
        <v>0</v>
      </c>
      <c r="BH42" s="299">
        <f t="shared" si="15"/>
        <v>0</v>
      </c>
      <c r="BI42" s="299">
        <f t="shared" si="15"/>
        <v>0</v>
      </c>
      <c r="BJ42" s="299">
        <f t="shared" si="15"/>
        <v>0</v>
      </c>
      <c r="BK42" s="299">
        <f t="shared" si="15"/>
        <v>0</v>
      </c>
      <c r="BL42" s="299">
        <f t="shared" si="15"/>
        <v>0</v>
      </c>
      <c r="BM42" s="299">
        <f t="shared" si="15"/>
        <v>0</v>
      </c>
      <c r="BN42" s="299">
        <f t="shared" si="15"/>
        <v>0</v>
      </c>
      <c r="BO42" s="299">
        <f t="shared" si="11"/>
        <v>0</v>
      </c>
      <c r="BP42" s="299">
        <f t="shared" si="11"/>
        <v>0</v>
      </c>
      <c r="BQ42" s="299">
        <f t="shared" si="11"/>
        <v>0</v>
      </c>
      <c r="BR42" s="299">
        <f t="shared" si="11"/>
        <v>0</v>
      </c>
      <c r="BS42" s="299">
        <f t="shared" si="11"/>
        <v>0</v>
      </c>
      <c r="BT42" s="299">
        <f t="shared" si="11"/>
        <v>0</v>
      </c>
      <c r="BU42" s="299">
        <f t="shared" si="11"/>
        <v>0</v>
      </c>
      <c r="BV42" s="299">
        <f t="shared" si="11"/>
        <v>0</v>
      </c>
      <c r="BW42" s="299">
        <f t="shared" si="11"/>
        <v>0</v>
      </c>
      <c r="BX42" s="299">
        <f t="shared" si="11"/>
        <v>0</v>
      </c>
      <c r="BY42" s="299">
        <f t="shared" si="11"/>
        <v>0</v>
      </c>
      <c r="BZ42" s="299">
        <f t="shared" si="11"/>
        <v>0</v>
      </c>
      <c r="CA42" s="299">
        <f t="shared" si="11"/>
        <v>0</v>
      </c>
      <c r="CB42" s="299">
        <f t="shared" si="11"/>
        <v>0</v>
      </c>
      <c r="CC42" s="299">
        <f t="shared" si="11"/>
        <v>0</v>
      </c>
      <c r="CD42" s="299">
        <f t="shared" si="11"/>
        <v>0</v>
      </c>
      <c r="CE42" s="299">
        <f t="shared" si="11"/>
        <v>0</v>
      </c>
      <c r="CF42" s="299">
        <f t="shared" si="11"/>
        <v>0</v>
      </c>
      <c r="CG42" s="299">
        <f t="shared" si="12"/>
        <v>0</v>
      </c>
      <c r="CH42" s="299">
        <f t="shared" si="12"/>
        <v>0</v>
      </c>
      <c r="CI42" s="299">
        <f t="shared" si="12"/>
        <v>0</v>
      </c>
      <c r="CJ42" s="299">
        <f t="shared" si="12"/>
        <v>0</v>
      </c>
      <c r="CK42" s="299">
        <f t="shared" si="12"/>
        <v>0</v>
      </c>
      <c r="CL42" s="299">
        <f t="shared" si="12"/>
        <v>0</v>
      </c>
      <c r="CM42" s="299">
        <f t="shared" si="12"/>
        <v>0</v>
      </c>
      <c r="CN42" s="299">
        <f t="shared" si="12"/>
        <v>0</v>
      </c>
      <c r="CO42" s="299">
        <f t="shared" si="12"/>
        <v>0</v>
      </c>
      <c r="CP42" s="299">
        <f t="shared" si="12"/>
        <v>0</v>
      </c>
      <c r="CQ42" s="299">
        <f t="shared" si="12"/>
        <v>0</v>
      </c>
    </row>
    <row r="43" spans="1:95" s="276" customFormat="1" ht="12.5" x14ac:dyDescent="0.25">
      <c r="A43" s="61" t="str">
        <f t="shared" si="6"/>
        <v>Livsmedel</v>
      </c>
      <c r="B43" s="299">
        <f>G21*'Antaganden säkerhetsberäkningar'!$B$26</f>
        <v>0</v>
      </c>
      <c r="C43" s="299">
        <f t="shared" ref="C43:AD43" si="18">B43*(1+$B$11)</f>
        <v>0</v>
      </c>
      <c r="D43" s="299">
        <f t="shared" si="18"/>
        <v>0</v>
      </c>
      <c r="E43" s="299">
        <f t="shared" si="18"/>
        <v>0</v>
      </c>
      <c r="F43" s="299">
        <f t="shared" si="18"/>
        <v>0</v>
      </c>
      <c r="G43" s="299">
        <f t="shared" si="18"/>
        <v>0</v>
      </c>
      <c r="H43" s="299">
        <f t="shared" si="18"/>
        <v>0</v>
      </c>
      <c r="I43" s="299">
        <f t="shared" si="18"/>
        <v>0</v>
      </c>
      <c r="J43" s="299">
        <f t="shared" si="18"/>
        <v>0</v>
      </c>
      <c r="K43" s="299">
        <f t="shared" si="18"/>
        <v>0</v>
      </c>
      <c r="L43" s="299">
        <f t="shared" si="18"/>
        <v>0</v>
      </c>
      <c r="M43" s="299">
        <f t="shared" si="18"/>
        <v>0</v>
      </c>
      <c r="N43" s="299">
        <f t="shared" si="18"/>
        <v>0</v>
      </c>
      <c r="O43" s="299">
        <f t="shared" si="18"/>
        <v>0</v>
      </c>
      <c r="P43" s="299">
        <f t="shared" si="18"/>
        <v>0</v>
      </c>
      <c r="Q43" s="299">
        <f t="shared" si="18"/>
        <v>0</v>
      </c>
      <c r="R43" s="299">
        <f t="shared" si="18"/>
        <v>0</v>
      </c>
      <c r="S43" s="299">
        <f t="shared" si="18"/>
        <v>0</v>
      </c>
      <c r="T43" s="299">
        <f t="shared" si="18"/>
        <v>0</v>
      </c>
      <c r="U43" s="299">
        <f t="shared" si="18"/>
        <v>0</v>
      </c>
      <c r="V43" s="299">
        <f t="shared" si="18"/>
        <v>0</v>
      </c>
      <c r="W43" s="299">
        <f t="shared" si="18"/>
        <v>0</v>
      </c>
      <c r="X43" s="299">
        <f t="shared" si="18"/>
        <v>0</v>
      </c>
      <c r="Y43" s="300">
        <f t="shared" si="18"/>
        <v>0</v>
      </c>
      <c r="Z43" s="299">
        <f t="shared" si="18"/>
        <v>0</v>
      </c>
      <c r="AA43" s="299">
        <f t="shared" si="18"/>
        <v>0</v>
      </c>
      <c r="AB43" s="299">
        <f t="shared" si="18"/>
        <v>0</v>
      </c>
      <c r="AC43" s="299">
        <f t="shared" si="18"/>
        <v>0</v>
      </c>
      <c r="AD43" s="299">
        <f t="shared" si="18"/>
        <v>0</v>
      </c>
      <c r="AE43" s="299">
        <f t="shared" ref="AE43:AX43" si="19">AD43*(1+$B$12)</f>
        <v>0</v>
      </c>
      <c r="AF43" s="299">
        <f t="shared" si="19"/>
        <v>0</v>
      </c>
      <c r="AG43" s="299">
        <f t="shared" si="19"/>
        <v>0</v>
      </c>
      <c r="AH43" s="299">
        <f t="shared" si="19"/>
        <v>0</v>
      </c>
      <c r="AI43" s="299">
        <f t="shared" si="19"/>
        <v>0</v>
      </c>
      <c r="AJ43" s="299">
        <f t="shared" si="19"/>
        <v>0</v>
      </c>
      <c r="AK43" s="299">
        <f t="shared" si="19"/>
        <v>0</v>
      </c>
      <c r="AL43" s="299">
        <f t="shared" si="19"/>
        <v>0</v>
      </c>
      <c r="AM43" s="299">
        <f t="shared" si="19"/>
        <v>0</v>
      </c>
      <c r="AN43" s="299">
        <f t="shared" si="19"/>
        <v>0</v>
      </c>
      <c r="AO43" s="299">
        <f t="shared" si="19"/>
        <v>0</v>
      </c>
      <c r="AP43" s="299">
        <f t="shared" si="19"/>
        <v>0</v>
      </c>
      <c r="AQ43" s="299">
        <f t="shared" si="19"/>
        <v>0</v>
      </c>
      <c r="AR43" s="299">
        <f t="shared" si="19"/>
        <v>0</v>
      </c>
      <c r="AS43" s="299">
        <f t="shared" si="19"/>
        <v>0</v>
      </c>
      <c r="AT43" s="299">
        <f t="shared" si="19"/>
        <v>0</v>
      </c>
      <c r="AU43" s="299">
        <f t="shared" si="19"/>
        <v>0</v>
      </c>
      <c r="AV43" s="299">
        <f t="shared" si="19"/>
        <v>0</v>
      </c>
      <c r="AW43" s="299">
        <f t="shared" si="19"/>
        <v>0</v>
      </c>
      <c r="AX43" s="299">
        <f t="shared" si="19"/>
        <v>0</v>
      </c>
      <c r="AY43" s="299">
        <f t="shared" si="15"/>
        <v>0</v>
      </c>
      <c r="AZ43" s="299">
        <f t="shared" si="15"/>
        <v>0</v>
      </c>
      <c r="BA43" s="299">
        <f t="shared" si="15"/>
        <v>0</v>
      </c>
      <c r="BB43" s="299">
        <f t="shared" si="15"/>
        <v>0</v>
      </c>
      <c r="BC43" s="299">
        <f t="shared" si="15"/>
        <v>0</v>
      </c>
      <c r="BD43" s="299">
        <f t="shared" si="15"/>
        <v>0</v>
      </c>
      <c r="BE43" s="299">
        <f t="shared" si="15"/>
        <v>0</v>
      </c>
      <c r="BF43" s="299">
        <f t="shared" si="15"/>
        <v>0</v>
      </c>
      <c r="BG43" s="299">
        <f t="shared" si="15"/>
        <v>0</v>
      </c>
      <c r="BH43" s="299">
        <f t="shared" si="15"/>
        <v>0</v>
      </c>
      <c r="BI43" s="299">
        <f t="shared" si="15"/>
        <v>0</v>
      </c>
      <c r="BJ43" s="299">
        <f t="shared" si="15"/>
        <v>0</v>
      </c>
      <c r="BK43" s="299">
        <f t="shared" si="15"/>
        <v>0</v>
      </c>
      <c r="BL43" s="299">
        <f t="shared" si="15"/>
        <v>0</v>
      </c>
      <c r="BM43" s="299">
        <f t="shared" si="15"/>
        <v>0</v>
      </c>
      <c r="BN43" s="299">
        <f t="shared" si="15"/>
        <v>0</v>
      </c>
      <c r="BO43" s="299">
        <f t="shared" si="11"/>
        <v>0</v>
      </c>
      <c r="BP43" s="299">
        <f t="shared" si="11"/>
        <v>0</v>
      </c>
      <c r="BQ43" s="299">
        <f t="shared" si="11"/>
        <v>0</v>
      </c>
      <c r="BR43" s="299">
        <f t="shared" si="11"/>
        <v>0</v>
      </c>
      <c r="BS43" s="299">
        <f t="shared" si="11"/>
        <v>0</v>
      </c>
      <c r="BT43" s="299">
        <f t="shared" si="11"/>
        <v>0</v>
      </c>
      <c r="BU43" s="299">
        <f t="shared" si="11"/>
        <v>0</v>
      </c>
      <c r="BV43" s="299">
        <f t="shared" si="11"/>
        <v>0</v>
      </c>
      <c r="BW43" s="299">
        <f t="shared" si="11"/>
        <v>0</v>
      </c>
      <c r="BX43" s="299">
        <f t="shared" si="11"/>
        <v>0</v>
      </c>
      <c r="BY43" s="299">
        <f t="shared" si="11"/>
        <v>0</v>
      </c>
      <c r="BZ43" s="299">
        <f t="shared" si="11"/>
        <v>0</v>
      </c>
      <c r="CA43" s="299">
        <f t="shared" si="11"/>
        <v>0</v>
      </c>
      <c r="CB43" s="299">
        <f t="shared" si="11"/>
        <v>0</v>
      </c>
      <c r="CC43" s="299">
        <f t="shared" si="11"/>
        <v>0</v>
      </c>
      <c r="CD43" s="299">
        <f t="shared" si="11"/>
        <v>0</v>
      </c>
      <c r="CE43" s="299">
        <f t="shared" si="11"/>
        <v>0</v>
      </c>
      <c r="CF43" s="299">
        <f t="shared" si="11"/>
        <v>0</v>
      </c>
      <c r="CG43" s="299">
        <f t="shared" si="12"/>
        <v>0</v>
      </c>
      <c r="CH43" s="299">
        <f t="shared" si="12"/>
        <v>0</v>
      </c>
      <c r="CI43" s="299">
        <f t="shared" si="12"/>
        <v>0</v>
      </c>
      <c r="CJ43" s="299">
        <f t="shared" si="12"/>
        <v>0</v>
      </c>
      <c r="CK43" s="299">
        <f t="shared" si="12"/>
        <v>0</v>
      </c>
      <c r="CL43" s="299">
        <f t="shared" si="12"/>
        <v>0</v>
      </c>
      <c r="CM43" s="299">
        <f t="shared" si="12"/>
        <v>0</v>
      </c>
      <c r="CN43" s="299">
        <f t="shared" si="12"/>
        <v>0</v>
      </c>
      <c r="CO43" s="299">
        <f t="shared" si="12"/>
        <v>0</v>
      </c>
      <c r="CP43" s="299">
        <f t="shared" si="12"/>
        <v>0</v>
      </c>
      <c r="CQ43" s="299">
        <f t="shared" si="12"/>
        <v>0</v>
      </c>
    </row>
    <row r="44" spans="1:95" s="276" customFormat="1" ht="12.5" x14ac:dyDescent="0.25">
      <c r="A44" s="61" t="str">
        <f t="shared" si="6"/>
        <v>Textiler och textilprodukter</v>
      </c>
      <c r="B44" s="299">
        <f>G22*'Antaganden säkerhetsberäkningar'!$B$26</f>
        <v>0</v>
      </c>
      <c r="C44" s="299">
        <f t="shared" ref="C44:AD44" si="20">B44*(1+$B$11)</f>
        <v>0</v>
      </c>
      <c r="D44" s="299">
        <f t="shared" si="20"/>
        <v>0</v>
      </c>
      <c r="E44" s="299">
        <f t="shared" si="20"/>
        <v>0</v>
      </c>
      <c r="F44" s="299">
        <f t="shared" si="20"/>
        <v>0</v>
      </c>
      <c r="G44" s="299">
        <f t="shared" si="20"/>
        <v>0</v>
      </c>
      <c r="H44" s="299">
        <f t="shared" si="20"/>
        <v>0</v>
      </c>
      <c r="I44" s="299">
        <f t="shared" si="20"/>
        <v>0</v>
      </c>
      <c r="J44" s="299">
        <f t="shared" si="20"/>
        <v>0</v>
      </c>
      <c r="K44" s="299">
        <f t="shared" si="20"/>
        <v>0</v>
      </c>
      <c r="L44" s="299">
        <f t="shared" si="20"/>
        <v>0</v>
      </c>
      <c r="M44" s="299">
        <f t="shared" si="20"/>
        <v>0</v>
      </c>
      <c r="N44" s="299">
        <f t="shared" si="20"/>
        <v>0</v>
      </c>
      <c r="O44" s="299">
        <f t="shared" si="20"/>
        <v>0</v>
      </c>
      <c r="P44" s="299">
        <f t="shared" si="20"/>
        <v>0</v>
      </c>
      <c r="Q44" s="299">
        <f t="shared" si="20"/>
        <v>0</v>
      </c>
      <c r="R44" s="299">
        <f t="shared" si="20"/>
        <v>0</v>
      </c>
      <c r="S44" s="299">
        <f t="shared" si="20"/>
        <v>0</v>
      </c>
      <c r="T44" s="299">
        <f t="shared" si="20"/>
        <v>0</v>
      </c>
      <c r="U44" s="299">
        <f t="shared" si="20"/>
        <v>0</v>
      </c>
      <c r="V44" s="299">
        <f t="shared" si="20"/>
        <v>0</v>
      </c>
      <c r="W44" s="299">
        <f t="shared" si="20"/>
        <v>0</v>
      </c>
      <c r="X44" s="299">
        <f t="shared" si="20"/>
        <v>0</v>
      </c>
      <c r="Y44" s="300">
        <f t="shared" si="20"/>
        <v>0</v>
      </c>
      <c r="Z44" s="299">
        <f t="shared" si="20"/>
        <v>0</v>
      </c>
      <c r="AA44" s="299">
        <f t="shared" si="20"/>
        <v>0</v>
      </c>
      <c r="AB44" s="299">
        <f t="shared" si="20"/>
        <v>0</v>
      </c>
      <c r="AC44" s="299">
        <f t="shared" si="20"/>
        <v>0</v>
      </c>
      <c r="AD44" s="299">
        <f t="shared" si="20"/>
        <v>0</v>
      </c>
      <c r="AE44" s="299">
        <f t="shared" ref="AE44:AX44" si="21">AD44*(1+$B$12)</f>
        <v>0</v>
      </c>
      <c r="AF44" s="299">
        <f t="shared" si="21"/>
        <v>0</v>
      </c>
      <c r="AG44" s="299">
        <f t="shared" si="21"/>
        <v>0</v>
      </c>
      <c r="AH44" s="299">
        <f t="shared" si="21"/>
        <v>0</v>
      </c>
      <c r="AI44" s="299">
        <f t="shared" si="21"/>
        <v>0</v>
      </c>
      <c r="AJ44" s="299">
        <f t="shared" si="21"/>
        <v>0</v>
      </c>
      <c r="AK44" s="299">
        <f t="shared" si="21"/>
        <v>0</v>
      </c>
      <c r="AL44" s="299">
        <f t="shared" si="21"/>
        <v>0</v>
      </c>
      <c r="AM44" s="299">
        <f t="shared" si="21"/>
        <v>0</v>
      </c>
      <c r="AN44" s="299">
        <f t="shared" si="21"/>
        <v>0</v>
      </c>
      <c r="AO44" s="299">
        <f t="shared" si="21"/>
        <v>0</v>
      </c>
      <c r="AP44" s="299">
        <f t="shared" si="21"/>
        <v>0</v>
      </c>
      <c r="AQ44" s="299">
        <f t="shared" si="21"/>
        <v>0</v>
      </c>
      <c r="AR44" s="299">
        <f t="shared" si="21"/>
        <v>0</v>
      </c>
      <c r="AS44" s="299">
        <f t="shared" si="21"/>
        <v>0</v>
      </c>
      <c r="AT44" s="299">
        <f t="shared" si="21"/>
        <v>0</v>
      </c>
      <c r="AU44" s="299">
        <f t="shared" si="21"/>
        <v>0</v>
      </c>
      <c r="AV44" s="299">
        <f t="shared" si="21"/>
        <v>0</v>
      </c>
      <c r="AW44" s="299">
        <f t="shared" si="21"/>
        <v>0</v>
      </c>
      <c r="AX44" s="299">
        <f t="shared" si="21"/>
        <v>0</v>
      </c>
      <c r="AY44" s="299">
        <f t="shared" si="15"/>
        <v>0</v>
      </c>
      <c r="AZ44" s="299">
        <f t="shared" si="15"/>
        <v>0</v>
      </c>
      <c r="BA44" s="299">
        <f t="shared" si="15"/>
        <v>0</v>
      </c>
      <c r="BB44" s="299">
        <f t="shared" si="15"/>
        <v>0</v>
      </c>
      <c r="BC44" s="299">
        <f t="shared" si="15"/>
        <v>0</v>
      </c>
      <c r="BD44" s="299">
        <f t="shared" si="15"/>
        <v>0</v>
      </c>
      <c r="BE44" s="299">
        <f t="shared" si="15"/>
        <v>0</v>
      </c>
      <c r="BF44" s="299">
        <f t="shared" si="15"/>
        <v>0</v>
      </c>
      <c r="BG44" s="299">
        <f t="shared" si="15"/>
        <v>0</v>
      </c>
      <c r="BH44" s="299">
        <f t="shared" si="15"/>
        <v>0</v>
      </c>
      <c r="BI44" s="299">
        <f t="shared" si="15"/>
        <v>0</v>
      </c>
      <c r="BJ44" s="299">
        <f t="shared" si="15"/>
        <v>0</v>
      </c>
      <c r="BK44" s="299">
        <f t="shared" si="15"/>
        <v>0</v>
      </c>
      <c r="BL44" s="299">
        <f t="shared" si="15"/>
        <v>0</v>
      </c>
      <c r="BM44" s="299">
        <f t="shared" si="15"/>
        <v>0</v>
      </c>
      <c r="BN44" s="299">
        <f t="shared" si="15"/>
        <v>0</v>
      </c>
      <c r="BO44" s="299">
        <f t="shared" si="11"/>
        <v>0</v>
      </c>
      <c r="BP44" s="299">
        <f t="shared" si="11"/>
        <v>0</v>
      </c>
      <c r="BQ44" s="299">
        <f t="shared" si="11"/>
        <v>0</v>
      </c>
      <c r="BR44" s="299">
        <f t="shared" si="11"/>
        <v>0</v>
      </c>
      <c r="BS44" s="299">
        <f t="shared" si="11"/>
        <v>0</v>
      </c>
      <c r="BT44" s="299">
        <f t="shared" si="11"/>
        <v>0</v>
      </c>
      <c r="BU44" s="299">
        <f t="shared" si="11"/>
        <v>0</v>
      </c>
      <c r="BV44" s="299">
        <f t="shared" si="11"/>
        <v>0</v>
      </c>
      <c r="BW44" s="299">
        <f t="shared" si="11"/>
        <v>0</v>
      </c>
      <c r="BX44" s="299">
        <f t="shared" si="11"/>
        <v>0</v>
      </c>
      <c r="BY44" s="299">
        <f t="shared" si="11"/>
        <v>0</v>
      </c>
      <c r="BZ44" s="299">
        <f t="shared" si="11"/>
        <v>0</v>
      </c>
      <c r="CA44" s="299">
        <f t="shared" si="11"/>
        <v>0</v>
      </c>
      <c r="CB44" s="299">
        <f t="shared" si="11"/>
        <v>0</v>
      </c>
      <c r="CC44" s="299">
        <f t="shared" si="11"/>
        <v>0</v>
      </c>
      <c r="CD44" s="299">
        <f t="shared" si="11"/>
        <v>0</v>
      </c>
      <c r="CE44" s="299">
        <f t="shared" si="11"/>
        <v>0</v>
      </c>
      <c r="CF44" s="299">
        <f t="shared" si="11"/>
        <v>0</v>
      </c>
      <c r="CG44" s="299">
        <f t="shared" si="12"/>
        <v>0</v>
      </c>
      <c r="CH44" s="299">
        <f t="shared" si="12"/>
        <v>0</v>
      </c>
      <c r="CI44" s="299">
        <f t="shared" si="12"/>
        <v>0</v>
      </c>
      <c r="CJ44" s="299">
        <f t="shared" si="12"/>
        <v>0</v>
      </c>
      <c r="CK44" s="299">
        <f t="shared" si="12"/>
        <v>0</v>
      </c>
      <c r="CL44" s="299">
        <f t="shared" si="12"/>
        <v>0</v>
      </c>
      <c r="CM44" s="299">
        <f t="shared" si="12"/>
        <v>0</v>
      </c>
      <c r="CN44" s="299">
        <f t="shared" si="12"/>
        <v>0</v>
      </c>
      <c r="CO44" s="299">
        <f t="shared" si="12"/>
        <v>0</v>
      </c>
      <c r="CP44" s="299">
        <f t="shared" si="12"/>
        <v>0</v>
      </c>
      <c r="CQ44" s="299">
        <f t="shared" si="12"/>
        <v>0</v>
      </c>
    </row>
    <row r="45" spans="1:95" s="276" customFormat="1" ht="12.5" x14ac:dyDescent="0.25">
      <c r="A45" s="61" t="str">
        <f t="shared" si="6"/>
        <v>Trä och produkter av trä och kork (utom möbler)</v>
      </c>
      <c r="B45" s="299">
        <f>G23*'Antaganden säkerhetsberäkningar'!$B$26</f>
        <v>0</v>
      </c>
      <c r="C45" s="299">
        <f t="shared" ref="C45:AD45" si="22">B45*(1+$B$11)</f>
        <v>0</v>
      </c>
      <c r="D45" s="299">
        <f t="shared" si="22"/>
        <v>0</v>
      </c>
      <c r="E45" s="299">
        <f t="shared" si="22"/>
        <v>0</v>
      </c>
      <c r="F45" s="299">
        <f t="shared" si="22"/>
        <v>0</v>
      </c>
      <c r="G45" s="299">
        <f t="shared" si="22"/>
        <v>0</v>
      </c>
      <c r="H45" s="299">
        <f t="shared" si="22"/>
        <v>0</v>
      </c>
      <c r="I45" s="299">
        <f t="shared" si="22"/>
        <v>0</v>
      </c>
      <c r="J45" s="299">
        <f t="shared" si="22"/>
        <v>0</v>
      </c>
      <c r="K45" s="299">
        <f t="shared" si="22"/>
        <v>0</v>
      </c>
      <c r="L45" s="299">
        <f t="shared" si="22"/>
        <v>0</v>
      </c>
      <c r="M45" s="299">
        <f t="shared" si="22"/>
        <v>0</v>
      </c>
      <c r="N45" s="299">
        <f t="shared" si="22"/>
        <v>0</v>
      </c>
      <c r="O45" s="299">
        <f t="shared" si="22"/>
        <v>0</v>
      </c>
      <c r="P45" s="299">
        <f t="shared" si="22"/>
        <v>0</v>
      </c>
      <c r="Q45" s="299">
        <f t="shared" si="22"/>
        <v>0</v>
      </c>
      <c r="R45" s="299">
        <f t="shared" si="22"/>
        <v>0</v>
      </c>
      <c r="S45" s="299">
        <f t="shared" si="22"/>
        <v>0</v>
      </c>
      <c r="T45" s="299">
        <f t="shared" si="22"/>
        <v>0</v>
      </c>
      <c r="U45" s="299">
        <f t="shared" si="22"/>
        <v>0</v>
      </c>
      <c r="V45" s="299">
        <f t="shared" si="22"/>
        <v>0</v>
      </c>
      <c r="W45" s="299">
        <f t="shared" si="22"/>
        <v>0</v>
      </c>
      <c r="X45" s="299">
        <f t="shared" si="22"/>
        <v>0</v>
      </c>
      <c r="Y45" s="300">
        <f t="shared" si="22"/>
        <v>0</v>
      </c>
      <c r="Z45" s="299">
        <f t="shared" si="22"/>
        <v>0</v>
      </c>
      <c r="AA45" s="299">
        <f t="shared" si="22"/>
        <v>0</v>
      </c>
      <c r="AB45" s="299">
        <f t="shared" si="22"/>
        <v>0</v>
      </c>
      <c r="AC45" s="299">
        <f t="shared" si="22"/>
        <v>0</v>
      </c>
      <c r="AD45" s="299">
        <f t="shared" si="22"/>
        <v>0</v>
      </c>
      <c r="AE45" s="299">
        <f t="shared" ref="AE45:AX45" si="23">AD45*(1+$B$12)</f>
        <v>0</v>
      </c>
      <c r="AF45" s="299">
        <f t="shared" si="23"/>
        <v>0</v>
      </c>
      <c r="AG45" s="299">
        <f t="shared" si="23"/>
        <v>0</v>
      </c>
      <c r="AH45" s="299">
        <f t="shared" si="23"/>
        <v>0</v>
      </c>
      <c r="AI45" s="299">
        <f t="shared" si="23"/>
        <v>0</v>
      </c>
      <c r="AJ45" s="299">
        <f t="shared" si="23"/>
        <v>0</v>
      </c>
      <c r="AK45" s="299">
        <f t="shared" si="23"/>
        <v>0</v>
      </c>
      <c r="AL45" s="299">
        <f t="shared" si="23"/>
        <v>0</v>
      </c>
      <c r="AM45" s="299">
        <f t="shared" si="23"/>
        <v>0</v>
      </c>
      <c r="AN45" s="299">
        <f t="shared" si="23"/>
        <v>0</v>
      </c>
      <c r="AO45" s="299">
        <f t="shared" si="23"/>
        <v>0</v>
      </c>
      <c r="AP45" s="299">
        <f t="shared" si="23"/>
        <v>0</v>
      </c>
      <c r="AQ45" s="299">
        <f t="shared" si="23"/>
        <v>0</v>
      </c>
      <c r="AR45" s="299">
        <f t="shared" si="23"/>
        <v>0</v>
      </c>
      <c r="AS45" s="299">
        <f t="shared" si="23"/>
        <v>0</v>
      </c>
      <c r="AT45" s="299">
        <f t="shared" si="23"/>
        <v>0</v>
      </c>
      <c r="AU45" s="299">
        <f t="shared" si="23"/>
        <v>0</v>
      </c>
      <c r="AV45" s="299">
        <f t="shared" si="23"/>
        <v>0</v>
      </c>
      <c r="AW45" s="299">
        <f t="shared" si="23"/>
        <v>0</v>
      </c>
      <c r="AX45" s="299">
        <f t="shared" si="23"/>
        <v>0</v>
      </c>
      <c r="AY45" s="299">
        <f t="shared" si="15"/>
        <v>0</v>
      </c>
      <c r="AZ45" s="299">
        <f t="shared" si="15"/>
        <v>0</v>
      </c>
      <c r="BA45" s="299">
        <f t="shared" si="15"/>
        <v>0</v>
      </c>
      <c r="BB45" s="299">
        <f t="shared" si="15"/>
        <v>0</v>
      </c>
      <c r="BC45" s="299">
        <f t="shared" si="15"/>
        <v>0</v>
      </c>
      <c r="BD45" s="299">
        <f t="shared" si="15"/>
        <v>0</v>
      </c>
      <c r="BE45" s="299">
        <f t="shared" si="15"/>
        <v>0</v>
      </c>
      <c r="BF45" s="299">
        <f t="shared" si="15"/>
        <v>0</v>
      </c>
      <c r="BG45" s="299">
        <f t="shared" si="15"/>
        <v>0</v>
      </c>
      <c r="BH45" s="299">
        <f t="shared" si="15"/>
        <v>0</v>
      </c>
      <c r="BI45" s="299">
        <f t="shared" si="15"/>
        <v>0</v>
      </c>
      <c r="BJ45" s="299">
        <f t="shared" si="15"/>
        <v>0</v>
      </c>
      <c r="BK45" s="299">
        <f t="shared" si="15"/>
        <v>0</v>
      </c>
      <c r="BL45" s="299">
        <f t="shared" si="15"/>
        <v>0</v>
      </c>
      <c r="BM45" s="299">
        <f t="shared" si="15"/>
        <v>0</v>
      </c>
      <c r="BN45" s="299">
        <f t="shared" si="15"/>
        <v>0</v>
      </c>
      <c r="BO45" s="299">
        <f t="shared" si="11"/>
        <v>0</v>
      </c>
      <c r="BP45" s="299">
        <f t="shared" si="11"/>
        <v>0</v>
      </c>
      <c r="BQ45" s="299">
        <f t="shared" si="11"/>
        <v>0</v>
      </c>
      <c r="BR45" s="299">
        <f t="shared" si="11"/>
        <v>0</v>
      </c>
      <c r="BS45" s="299">
        <f t="shared" si="11"/>
        <v>0</v>
      </c>
      <c r="BT45" s="299">
        <f t="shared" si="11"/>
        <v>0</v>
      </c>
      <c r="BU45" s="299">
        <f t="shared" si="11"/>
        <v>0</v>
      </c>
      <c r="BV45" s="299">
        <f t="shared" si="11"/>
        <v>0</v>
      </c>
      <c r="BW45" s="299">
        <f t="shared" si="11"/>
        <v>0</v>
      </c>
      <c r="BX45" s="299">
        <f t="shared" si="11"/>
        <v>0</v>
      </c>
      <c r="BY45" s="299">
        <f t="shared" si="11"/>
        <v>0</v>
      </c>
      <c r="BZ45" s="299">
        <f t="shared" si="11"/>
        <v>0</v>
      </c>
      <c r="CA45" s="299">
        <f t="shared" si="11"/>
        <v>0</v>
      </c>
      <c r="CB45" s="299">
        <f t="shared" si="11"/>
        <v>0</v>
      </c>
      <c r="CC45" s="299">
        <f t="shared" si="11"/>
        <v>0</v>
      </c>
      <c r="CD45" s="299">
        <f t="shared" si="11"/>
        <v>0</v>
      </c>
      <c r="CE45" s="299">
        <f t="shared" si="11"/>
        <v>0</v>
      </c>
      <c r="CF45" s="299">
        <f t="shared" si="11"/>
        <v>0</v>
      </c>
      <c r="CG45" s="299">
        <f t="shared" si="12"/>
        <v>0</v>
      </c>
      <c r="CH45" s="299">
        <f t="shared" si="12"/>
        <v>0</v>
      </c>
      <c r="CI45" s="299">
        <f t="shared" si="12"/>
        <v>0</v>
      </c>
      <c r="CJ45" s="299">
        <f t="shared" si="12"/>
        <v>0</v>
      </c>
      <c r="CK45" s="299">
        <f t="shared" si="12"/>
        <v>0</v>
      </c>
      <c r="CL45" s="299">
        <f t="shared" si="12"/>
        <v>0</v>
      </c>
      <c r="CM45" s="299">
        <f t="shared" si="12"/>
        <v>0</v>
      </c>
      <c r="CN45" s="299">
        <f t="shared" si="12"/>
        <v>0</v>
      </c>
      <c r="CO45" s="299">
        <f t="shared" si="12"/>
        <v>0</v>
      </c>
      <c r="CP45" s="299">
        <f t="shared" si="12"/>
        <v>0</v>
      </c>
      <c r="CQ45" s="299">
        <f t="shared" si="12"/>
        <v>0</v>
      </c>
    </row>
    <row r="46" spans="1:95" s="276" customFormat="1" ht="12.5" x14ac:dyDescent="0.25">
      <c r="A46" s="61" t="str">
        <f t="shared" si="6"/>
        <v>Råolja och raffinerade petroleumprodukter</v>
      </c>
      <c r="B46" s="299">
        <f>G24*'Antaganden säkerhetsberäkningar'!$B$26</f>
        <v>0</v>
      </c>
      <c r="C46" s="299">
        <f t="shared" ref="C46:AD46" si="24">B46*(1+$B$11)</f>
        <v>0</v>
      </c>
      <c r="D46" s="299">
        <f t="shared" si="24"/>
        <v>0</v>
      </c>
      <c r="E46" s="299">
        <f t="shared" si="24"/>
        <v>0</v>
      </c>
      <c r="F46" s="299">
        <f t="shared" si="24"/>
        <v>0</v>
      </c>
      <c r="G46" s="299">
        <f t="shared" si="24"/>
        <v>0</v>
      </c>
      <c r="H46" s="299">
        <f t="shared" si="24"/>
        <v>0</v>
      </c>
      <c r="I46" s="299">
        <f t="shared" si="24"/>
        <v>0</v>
      </c>
      <c r="J46" s="299">
        <f t="shared" si="24"/>
        <v>0</v>
      </c>
      <c r="K46" s="299">
        <f t="shared" si="24"/>
        <v>0</v>
      </c>
      <c r="L46" s="299">
        <f t="shared" si="24"/>
        <v>0</v>
      </c>
      <c r="M46" s="299">
        <f t="shared" si="24"/>
        <v>0</v>
      </c>
      <c r="N46" s="299">
        <f t="shared" si="24"/>
        <v>0</v>
      </c>
      <c r="O46" s="299">
        <f t="shared" si="24"/>
        <v>0</v>
      </c>
      <c r="P46" s="299">
        <f t="shared" si="24"/>
        <v>0</v>
      </c>
      <c r="Q46" s="299">
        <f t="shared" si="24"/>
        <v>0</v>
      </c>
      <c r="R46" s="299">
        <f t="shared" si="24"/>
        <v>0</v>
      </c>
      <c r="S46" s="299">
        <f t="shared" si="24"/>
        <v>0</v>
      </c>
      <c r="T46" s="299">
        <f t="shared" si="24"/>
        <v>0</v>
      </c>
      <c r="U46" s="299">
        <f t="shared" si="24"/>
        <v>0</v>
      </c>
      <c r="V46" s="299">
        <f t="shared" si="24"/>
        <v>0</v>
      </c>
      <c r="W46" s="299">
        <f t="shared" si="24"/>
        <v>0</v>
      </c>
      <c r="X46" s="299">
        <f t="shared" si="24"/>
        <v>0</v>
      </c>
      <c r="Y46" s="300">
        <f t="shared" si="24"/>
        <v>0</v>
      </c>
      <c r="Z46" s="299">
        <f t="shared" si="24"/>
        <v>0</v>
      </c>
      <c r="AA46" s="299">
        <f t="shared" si="24"/>
        <v>0</v>
      </c>
      <c r="AB46" s="299">
        <f t="shared" si="24"/>
        <v>0</v>
      </c>
      <c r="AC46" s="299">
        <f t="shared" si="24"/>
        <v>0</v>
      </c>
      <c r="AD46" s="299">
        <f t="shared" si="24"/>
        <v>0</v>
      </c>
      <c r="AE46" s="299">
        <f t="shared" ref="AE46:AX46" si="25">AD46*(1+$B$12)</f>
        <v>0</v>
      </c>
      <c r="AF46" s="299">
        <f t="shared" si="25"/>
        <v>0</v>
      </c>
      <c r="AG46" s="299">
        <f t="shared" si="25"/>
        <v>0</v>
      </c>
      <c r="AH46" s="299">
        <f t="shared" si="25"/>
        <v>0</v>
      </c>
      <c r="AI46" s="299">
        <f t="shared" si="25"/>
        <v>0</v>
      </c>
      <c r="AJ46" s="299">
        <f t="shared" si="25"/>
        <v>0</v>
      </c>
      <c r="AK46" s="299">
        <f t="shared" si="25"/>
        <v>0</v>
      </c>
      <c r="AL46" s="299">
        <f t="shared" si="25"/>
        <v>0</v>
      </c>
      <c r="AM46" s="299">
        <f t="shared" si="25"/>
        <v>0</v>
      </c>
      <c r="AN46" s="299">
        <f t="shared" si="25"/>
        <v>0</v>
      </c>
      <c r="AO46" s="299">
        <f t="shared" si="25"/>
        <v>0</v>
      </c>
      <c r="AP46" s="299">
        <f t="shared" si="25"/>
        <v>0</v>
      </c>
      <c r="AQ46" s="299">
        <f t="shared" si="25"/>
        <v>0</v>
      </c>
      <c r="AR46" s="299">
        <f t="shared" si="25"/>
        <v>0</v>
      </c>
      <c r="AS46" s="299">
        <f t="shared" si="25"/>
        <v>0</v>
      </c>
      <c r="AT46" s="299">
        <f t="shared" si="25"/>
        <v>0</v>
      </c>
      <c r="AU46" s="299">
        <f t="shared" si="25"/>
        <v>0</v>
      </c>
      <c r="AV46" s="299">
        <f t="shared" si="25"/>
        <v>0</v>
      </c>
      <c r="AW46" s="299">
        <f t="shared" si="25"/>
        <v>0</v>
      </c>
      <c r="AX46" s="299">
        <f t="shared" si="25"/>
        <v>0</v>
      </c>
      <c r="AY46" s="299">
        <f t="shared" si="15"/>
        <v>0</v>
      </c>
      <c r="AZ46" s="299">
        <f t="shared" si="15"/>
        <v>0</v>
      </c>
      <c r="BA46" s="299">
        <f t="shared" si="15"/>
        <v>0</v>
      </c>
      <c r="BB46" s="299">
        <f t="shared" si="15"/>
        <v>0</v>
      </c>
      <c r="BC46" s="299">
        <f t="shared" si="15"/>
        <v>0</v>
      </c>
      <c r="BD46" s="299">
        <f t="shared" si="15"/>
        <v>0</v>
      </c>
      <c r="BE46" s="299">
        <f t="shared" si="15"/>
        <v>0</v>
      </c>
      <c r="BF46" s="299">
        <f t="shared" si="15"/>
        <v>0</v>
      </c>
      <c r="BG46" s="299">
        <f t="shared" si="15"/>
        <v>0</v>
      </c>
      <c r="BH46" s="299">
        <f t="shared" si="15"/>
        <v>0</v>
      </c>
      <c r="BI46" s="299">
        <f t="shared" si="15"/>
        <v>0</v>
      </c>
      <c r="BJ46" s="299">
        <f t="shared" si="15"/>
        <v>0</v>
      </c>
      <c r="BK46" s="299">
        <f t="shared" si="15"/>
        <v>0</v>
      </c>
      <c r="BL46" s="299">
        <f t="shared" si="15"/>
        <v>0</v>
      </c>
      <c r="BM46" s="299">
        <f t="shared" si="15"/>
        <v>0</v>
      </c>
      <c r="BN46" s="299">
        <f t="shared" si="15"/>
        <v>0</v>
      </c>
      <c r="BO46" s="299">
        <f t="shared" si="11"/>
        <v>0</v>
      </c>
      <c r="BP46" s="299">
        <f t="shared" si="11"/>
        <v>0</v>
      </c>
      <c r="BQ46" s="299">
        <f t="shared" si="11"/>
        <v>0</v>
      </c>
      <c r="BR46" s="299">
        <f t="shared" si="11"/>
        <v>0</v>
      </c>
      <c r="BS46" s="299">
        <f t="shared" si="11"/>
        <v>0</v>
      </c>
      <c r="BT46" s="299">
        <f t="shared" si="11"/>
        <v>0</v>
      </c>
      <c r="BU46" s="299">
        <f t="shared" si="11"/>
        <v>0</v>
      </c>
      <c r="BV46" s="299">
        <f t="shared" si="11"/>
        <v>0</v>
      </c>
      <c r="BW46" s="299">
        <f t="shared" si="11"/>
        <v>0</v>
      </c>
      <c r="BX46" s="299">
        <f t="shared" si="11"/>
        <v>0</v>
      </c>
      <c r="BY46" s="299">
        <f t="shared" si="11"/>
        <v>0</v>
      </c>
      <c r="BZ46" s="299">
        <f t="shared" si="11"/>
        <v>0</v>
      </c>
      <c r="CA46" s="299">
        <f t="shared" si="11"/>
        <v>0</v>
      </c>
      <c r="CB46" s="299">
        <f t="shared" si="11"/>
        <v>0</v>
      </c>
      <c r="CC46" s="299">
        <f t="shared" si="11"/>
        <v>0</v>
      </c>
      <c r="CD46" s="299">
        <f t="shared" si="11"/>
        <v>0</v>
      </c>
      <c r="CE46" s="299">
        <f t="shared" si="11"/>
        <v>0</v>
      </c>
      <c r="CF46" s="299">
        <f t="shared" si="11"/>
        <v>0</v>
      </c>
      <c r="CG46" s="299">
        <f t="shared" si="12"/>
        <v>0</v>
      </c>
      <c r="CH46" s="299">
        <f t="shared" si="12"/>
        <v>0</v>
      </c>
      <c r="CI46" s="299">
        <f t="shared" si="12"/>
        <v>0</v>
      </c>
      <c r="CJ46" s="299">
        <f t="shared" si="12"/>
        <v>0</v>
      </c>
      <c r="CK46" s="299">
        <f t="shared" si="12"/>
        <v>0</v>
      </c>
      <c r="CL46" s="299">
        <f t="shared" si="12"/>
        <v>0</v>
      </c>
      <c r="CM46" s="299">
        <f t="shared" si="12"/>
        <v>0</v>
      </c>
      <c r="CN46" s="299">
        <f t="shared" si="12"/>
        <v>0</v>
      </c>
      <c r="CO46" s="299">
        <f t="shared" si="12"/>
        <v>0</v>
      </c>
      <c r="CP46" s="299">
        <f t="shared" si="12"/>
        <v>0</v>
      </c>
      <c r="CQ46" s="299">
        <f t="shared" si="12"/>
        <v>0</v>
      </c>
    </row>
    <row r="47" spans="1:95" s="276" customFormat="1" ht="12.5" x14ac:dyDescent="0.25">
      <c r="A47" s="61" t="str">
        <f t="shared" si="6"/>
        <v>Kemikalier och kemiska produkter, konstgjorda fibrer, gummi och plastprodukter, kärnbränsle</v>
      </c>
      <c r="B47" s="299">
        <f>G25*'Antaganden säkerhetsberäkningar'!$B$26</f>
        <v>0</v>
      </c>
      <c r="C47" s="299">
        <f t="shared" ref="C47:AD47" si="26">B47*(1+$B$11)</f>
        <v>0</v>
      </c>
      <c r="D47" s="299">
        <f t="shared" si="26"/>
        <v>0</v>
      </c>
      <c r="E47" s="299">
        <f t="shared" si="26"/>
        <v>0</v>
      </c>
      <c r="F47" s="299">
        <f t="shared" si="26"/>
        <v>0</v>
      </c>
      <c r="G47" s="299">
        <f t="shared" si="26"/>
        <v>0</v>
      </c>
      <c r="H47" s="299">
        <f t="shared" si="26"/>
        <v>0</v>
      </c>
      <c r="I47" s="299">
        <f t="shared" si="26"/>
        <v>0</v>
      </c>
      <c r="J47" s="299">
        <f t="shared" si="26"/>
        <v>0</v>
      </c>
      <c r="K47" s="299">
        <f t="shared" si="26"/>
        <v>0</v>
      </c>
      <c r="L47" s="299">
        <f t="shared" si="26"/>
        <v>0</v>
      </c>
      <c r="M47" s="299">
        <f t="shared" si="26"/>
        <v>0</v>
      </c>
      <c r="N47" s="299">
        <f t="shared" si="26"/>
        <v>0</v>
      </c>
      <c r="O47" s="299">
        <f t="shared" si="26"/>
        <v>0</v>
      </c>
      <c r="P47" s="299">
        <f t="shared" si="26"/>
        <v>0</v>
      </c>
      <c r="Q47" s="299">
        <f t="shared" si="26"/>
        <v>0</v>
      </c>
      <c r="R47" s="299">
        <f t="shared" si="26"/>
        <v>0</v>
      </c>
      <c r="S47" s="299">
        <f t="shared" si="26"/>
        <v>0</v>
      </c>
      <c r="T47" s="299">
        <f t="shared" si="26"/>
        <v>0</v>
      </c>
      <c r="U47" s="299">
        <f t="shared" si="26"/>
        <v>0</v>
      </c>
      <c r="V47" s="299">
        <f t="shared" si="26"/>
        <v>0</v>
      </c>
      <c r="W47" s="299">
        <f t="shared" si="26"/>
        <v>0</v>
      </c>
      <c r="X47" s="299">
        <f t="shared" si="26"/>
        <v>0</v>
      </c>
      <c r="Y47" s="300">
        <f t="shared" si="26"/>
        <v>0</v>
      </c>
      <c r="Z47" s="299">
        <f t="shared" si="26"/>
        <v>0</v>
      </c>
      <c r="AA47" s="299">
        <f t="shared" si="26"/>
        <v>0</v>
      </c>
      <c r="AB47" s="299">
        <f t="shared" si="26"/>
        <v>0</v>
      </c>
      <c r="AC47" s="299">
        <f t="shared" si="26"/>
        <v>0</v>
      </c>
      <c r="AD47" s="299">
        <f t="shared" si="26"/>
        <v>0</v>
      </c>
      <c r="AE47" s="299">
        <f t="shared" ref="AE47:AX47" si="27">AD47*(1+$B$12)</f>
        <v>0</v>
      </c>
      <c r="AF47" s="299">
        <f t="shared" si="27"/>
        <v>0</v>
      </c>
      <c r="AG47" s="299">
        <f t="shared" si="27"/>
        <v>0</v>
      </c>
      <c r="AH47" s="299">
        <f t="shared" si="27"/>
        <v>0</v>
      </c>
      <c r="AI47" s="299">
        <f t="shared" si="27"/>
        <v>0</v>
      </c>
      <c r="AJ47" s="299">
        <f t="shared" si="27"/>
        <v>0</v>
      </c>
      <c r="AK47" s="299">
        <f t="shared" si="27"/>
        <v>0</v>
      </c>
      <c r="AL47" s="299">
        <f t="shared" si="27"/>
        <v>0</v>
      </c>
      <c r="AM47" s="299">
        <f t="shared" si="27"/>
        <v>0</v>
      </c>
      <c r="AN47" s="299">
        <f t="shared" si="27"/>
        <v>0</v>
      </c>
      <c r="AO47" s="299">
        <f t="shared" si="27"/>
        <v>0</v>
      </c>
      <c r="AP47" s="299">
        <f t="shared" si="27"/>
        <v>0</v>
      </c>
      <c r="AQ47" s="299">
        <f t="shared" si="27"/>
        <v>0</v>
      </c>
      <c r="AR47" s="299">
        <f t="shared" si="27"/>
        <v>0</v>
      </c>
      <c r="AS47" s="299">
        <f t="shared" si="27"/>
        <v>0</v>
      </c>
      <c r="AT47" s="299">
        <f t="shared" si="27"/>
        <v>0</v>
      </c>
      <c r="AU47" s="299">
        <f t="shared" si="27"/>
        <v>0</v>
      </c>
      <c r="AV47" s="299">
        <f t="shared" si="27"/>
        <v>0</v>
      </c>
      <c r="AW47" s="299">
        <f t="shared" si="27"/>
        <v>0</v>
      </c>
      <c r="AX47" s="299">
        <f t="shared" si="27"/>
        <v>0</v>
      </c>
      <c r="AY47" s="299">
        <f t="shared" si="15"/>
        <v>0</v>
      </c>
      <c r="AZ47" s="299">
        <f t="shared" si="15"/>
        <v>0</v>
      </c>
      <c r="BA47" s="299">
        <f t="shared" si="15"/>
        <v>0</v>
      </c>
      <c r="BB47" s="299">
        <f t="shared" si="15"/>
        <v>0</v>
      </c>
      <c r="BC47" s="299">
        <f t="shared" si="15"/>
        <v>0</v>
      </c>
      <c r="BD47" s="299">
        <f t="shared" si="15"/>
        <v>0</v>
      </c>
      <c r="BE47" s="299">
        <f t="shared" si="15"/>
        <v>0</v>
      </c>
      <c r="BF47" s="299">
        <f t="shared" si="15"/>
        <v>0</v>
      </c>
      <c r="BG47" s="299">
        <f t="shared" si="15"/>
        <v>0</v>
      </c>
      <c r="BH47" s="299">
        <f t="shared" si="15"/>
        <v>0</v>
      </c>
      <c r="BI47" s="299">
        <f t="shared" si="15"/>
        <v>0</v>
      </c>
      <c r="BJ47" s="299">
        <f t="shared" si="15"/>
        <v>0</v>
      </c>
      <c r="BK47" s="299">
        <f t="shared" si="15"/>
        <v>0</v>
      </c>
      <c r="BL47" s="299">
        <f t="shared" si="15"/>
        <v>0</v>
      </c>
      <c r="BM47" s="299">
        <f t="shared" si="15"/>
        <v>0</v>
      </c>
      <c r="BN47" s="299">
        <f t="shared" si="15"/>
        <v>0</v>
      </c>
      <c r="BO47" s="299">
        <f t="shared" si="11"/>
        <v>0</v>
      </c>
      <c r="BP47" s="299">
        <f t="shared" si="11"/>
        <v>0</v>
      </c>
      <c r="BQ47" s="299">
        <f t="shared" si="11"/>
        <v>0</v>
      </c>
      <c r="BR47" s="299">
        <f t="shared" si="11"/>
        <v>0</v>
      </c>
      <c r="BS47" s="299">
        <f t="shared" si="11"/>
        <v>0</v>
      </c>
      <c r="BT47" s="299">
        <f t="shared" si="11"/>
        <v>0</v>
      </c>
      <c r="BU47" s="299">
        <f t="shared" si="11"/>
        <v>0</v>
      </c>
      <c r="BV47" s="299">
        <f t="shared" si="11"/>
        <v>0</v>
      </c>
      <c r="BW47" s="299">
        <f t="shared" si="11"/>
        <v>0</v>
      </c>
      <c r="BX47" s="299">
        <f t="shared" si="11"/>
        <v>0</v>
      </c>
      <c r="BY47" s="299">
        <f t="shared" si="11"/>
        <v>0</v>
      </c>
      <c r="BZ47" s="299">
        <f t="shared" si="11"/>
        <v>0</v>
      </c>
      <c r="CA47" s="299">
        <f t="shared" si="11"/>
        <v>0</v>
      </c>
      <c r="CB47" s="299">
        <f t="shared" si="11"/>
        <v>0</v>
      </c>
      <c r="CC47" s="299">
        <f t="shared" si="11"/>
        <v>0</v>
      </c>
      <c r="CD47" s="299">
        <f t="shared" si="11"/>
        <v>0</v>
      </c>
      <c r="CE47" s="299">
        <f t="shared" si="11"/>
        <v>0</v>
      </c>
      <c r="CF47" s="299">
        <f t="shared" si="11"/>
        <v>0</v>
      </c>
      <c r="CG47" s="299">
        <f t="shared" si="12"/>
        <v>0</v>
      </c>
      <c r="CH47" s="299">
        <f t="shared" si="12"/>
        <v>0</v>
      </c>
      <c r="CI47" s="299">
        <f t="shared" si="12"/>
        <v>0</v>
      </c>
      <c r="CJ47" s="299">
        <f t="shared" si="12"/>
        <v>0</v>
      </c>
      <c r="CK47" s="299">
        <f t="shared" si="12"/>
        <v>0</v>
      </c>
      <c r="CL47" s="299">
        <f t="shared" si="12"/>
        <v>0</v>
      </c>
      <c r="CM47" s="299">
        <f t="shared" si="12"/>
        <v>0</v>
      </c>
      <c r="CN47" s="299">
        <f t="shared" si="12"/>
        <v>0</v>
      </c>
      <c r="CO47" s="299">
        <f t="shared" si="12"/>
        <v>0</v>
      </c>
      <c r="CP47" s="299">
        <f t="shared" si="12"/>
        <v>0</v>
      </c>
      <c r="CQ47" s="299">
        <f t="shared" si="12"/>
        <v>0</v>
      </c>
    </row>
    <row r="48" spans="1:95" s="276" customFormat="1" ht="12.5" x14ac:dyDescent="0.25">
      <c r="A48" s="61" t="str">
        <f t="shared" si="6"/>
        <v>Övriga icke-metalliska mineralprodukter</v>
      </c>
      <c r="B48" s="299">
        <f>G26*'Antaganden säkerhetsberäkningar'!$B$26</f>
        <v>0</v>
      </c>
      <c r="C48" s="299">
        <f t="shared" ref="C48:AD48" si="28">B48*(1+$B$11)</f>
        <v>0</v>
      </c>
      <c r="D48" s="299">
        <f t="shared" si="28"/>
        <v>0</v>
      </c>
      <c r="E48" s="299">
        <f t="shared" si="28"/>
        <v>0</v>
      </c>
      <c r="F48" s="299">
        <f t="shared" si="28"/>
        <v>0</v>
      </c>
      <c r="G48" s="299">
        <f t="shared" si="28"/>
        <v>0</v>
      </c>
      <c r="H48" s="299">
        <f t="shared" si="28"/>
        <v>0</v>
      </c>
      <c r="I48" s="299">
        <f t="shared" si="28"/>
        <v>0</v>
      </c>
      <c r="J48" s="299">
        <f t="shared" si="28"/>
        <v>0</v>
      </c>
      <c r="K48" s="299">
        <f t="shared" si="28"/>
        <v>0</v>
      </c>
      <c r="L48" s="299">
        <f t="shared" si="28"/>
        <v>0</v>
      </c>
      <c r="M48" s="299">
        <f t="shared" si="28"/>
        <v>0</v>
      </c>
      <c r="N48" s="299">
        <f t="shared" si="28"/>
        <v>0</v>
      </c>
      <c r="O48" s="299">
        <f t="shared" si="28"/>
        <v>0</v>
      </c>
      <c r="P48" s="299">
        <f t="shared" si="28"/>
        <v>0</v>
      </c>
      <c r="Q48" s="299">
        <f t="shared" si="28"/>
        <v>0</v>
      </c>
      <c r="R48" s="299">
        <f t="shared" si="28"/>
        <v>0</v>
      </c>
      <c r="S48" s="299">
        <f t="shared" si="28"/>
        <v>0</v>
      </c>
      <c r="T48" s="299">
        <f t="shared" si="28"/>
        <v>0</v>
      </c>
      <c r="U48" s="299">
        <f t="shared" si="28"/>
        <v>0</v>
      </c>
      <c r="V48" s="299">
        <f t="shared" si="28"/>
        <v>0</v>
      </c>
      <c r="W48" s="299">
        <f t="shared" si="28"/>
        <v>0</v>
      </c>
      <c r="X48" s="299">
        <f t="shared" si="28"/>
        <v>0</v>
      </c>
      <c r="Y48" s="300">
        <f t="shared" si="28"/>
        <v>0</v>
      </c>
      <c r="Z48" s="299">
        <f t="shared" si="28"/>
        <v>0</v>
      </c>
      <c r="AA48" s="299">
        <f t="shared" si="28"/>
        <v>0</v>
      </c>
      <c r="AB48" s="299">
        <f t="shared" si="28"/>
        <v>0</v>
      </c>
      <c r="AC48" s="299">
        <f t="shared" si="28"/>
        <v>0</v>
      </c>
      <c r="AD48" s="299">
        <f t="shared" si="28"/>
        <v>0</v>
      </c>
      <c r="AE48" s="299">
        <f t="shared" ref="AE48:AX48" si="29">AD48*(1+$B$12)</f>
        <v>0</v>
      </c>
      <c r="AF48" s="299">
        <f t="shared" si="29"/>
        <v>0</v>
      </c>
      <c r="AG48" s="299">
        <f t="shared" si="29"/>
        <v>0</v>
      </c>
      <c r="AH48" s="299">
        <f t="shared" si="29"/>
        <v>0</v>
      </c>
      <c r="AI48" s="299">
        <f t="shared" si="29"/>
        <v>0</v>
      </c>
      <c r="AJ48" s="299">
        <f t="shared" si="29"/>
        <v>0</v>
      </c>
      <c r="AK48" s="299">
        <f t="shared" si="29"/>
        <v>0</v>
      </c>
      <c r="AL48" s="299">
        <f t="shared" si="29"/>
        <v>0</v>
      </c>
      <c r="AM48" s="299">
        <f t="shared" si="29"/>
        <v>0</v>
      </c>
      <c r="AN48" s="299">
        <f t="shared" si="29"/>
        <v>0</v>
      </c>
      <c r="AO48" s="299">
        <f t="shared" si="29"/>
        <v>0</v>
      </c>
      <c r="AP48" s="299">
        <f t="shared" si="29"/>
        <v>0</v>
      </c>
      <c r="AQ48" s="299">
        <f t="shared" si="29"/>
        <v>0</v>
      </c>
      <c r="AR48" s="299">
        <f t="shared" si="29"/>
        <v>0</v>
      </c>
      <c r="AS48" s="299">
        <f t="shared" si="29"/>
        <v>0</v>
      </c>
      <c r="AT48" s="299">
        <f t="shared" si="29"/>
        <v>0</v>
      </c>
      <c r="AU48" s="299">
        <f t="shared" si="29"/>
        <v>0</v>
      </c>
      <c r="AV48" s="299">
        <f t="shared" si="29"/>
        <v>0</v>
      </c>
      <c r="AW48" s="299">
        <f t="shared" si="29"/>
        <v>0</v>
      </c>
      <c r="AX48" s="299">
        <f t="shared" si="29"/>
        <v>0</v>
      </c>
      <c r="AY48" s="299">
        <f t="shared" si="15"/>
        <v>0</v>
      </c>
      <c r="AZ48" s="299">
        <f t="shared" si="15"/>
        <v>0</v>
      </c>
      <c r="BA48" s="299">
        <f t="shared" si="15"/>
        <v>0</v>
      </c>
      <c r="BB48" s="299">
        <f t="shared" si="15"/>
        <v>0</v>
      </c>
      <c r="BC48" s="299">
        <f t="shared" si="15"/>
        <v>0</v>
      </c>
      <c r="BD48" s="299">
        <f t="shared" si="15"/>
        <v>0</v>
      </c>
      <c r="BE48" s="299">
        <f t="shared" si="15"/>
        <v>0</v>
      </c>
      <c r="BF48" s="299">
        <f t="shared" si="15"/>
        <v>0</v>
      </c>
      <c r="BG48" s="299">
        <f t="shared" si="15"/>
        <v>0</v>
      </c>
      <c r="BH48" s="299">
        <f t="shared" si="15"/>
        <v>0</v>
      </c>
      <c r="BI48" s="299">
        <f t="shared" si="15"/>
        <v>0</v>
      </c>
      <c r="BJ48" s="299">
        <f t="shared" si="15"/>
        <v>0</v>
      </c>
      <c r="BK48" s="299">
        <f t="shared" si="15"/>
        <v>0</v>
      </c>
      <c r="BL48" s="299">
        <f t="shared" si="15"/>
        <v>0</v>
      </c>
      <c r="BM48" s="299">
        <f t="shared" si="15"/>
        <v>0</v>
      </c>
      <c r="BN48" s="299">
        <f t="shared" si="15"/>
        <v>0</v>
      </c>
      <c r="BO48" s="299">
        <f t="shared" si="11"/>
        <v>0</v>
      </c>
      <c r="BP48" s="299">
        <f t="shared" si="11"/>
        <v>0</v>
      </c>
      <c r="BQ48" s="299">
        <f t="shared" si="11"/>
        <v>0</v>
      </c>
      <c r="BR48" s="299">
        <f t="shared" si="11"/>
        <v>0</v>
      </c>
      <c r="BS48" s="299">
        <f t="shared" si="11"/>
        <v>0</v>
      </c>
      <c r="BT48" s="299">
        <f t="shared" si="11"/>
        <v>0</v>
      </c>
      <c r="BU48" s="299">
        <f t="shared" si="11"/>
        <v>0</v>
      </c>
      <c r="BV48" s="299">
        <f t="shared" si="11"/>
        <v>0</v>
      </c>
      <c r="BW48" s="299">
        <f t="shared" si="11"/>
        <v>0</v>
      </c>
      <c r="BX48" s="299">
        <f t="shared" si="11"/>
        <v>0</v>
      </c>
      <c r="BY48" s="299">
        <f t="shared" si="11"/>
        <v>0</v>
      </c>
      <c r="BZ48" s="299">
        <f t="shared" si="11"/>
        <v>0</v>
      </c>
      <c r="CA48" s="299">
        <f t="shared" si="11"/>
        <v>0</v>
      </c>
      <c r="CB48" s="299">
        <f t="shared" si="11"/>
        <v>0</v>
      </c>
      <c r="CC48" s="299">
        <f t="shared" si="11"/>
        <v>0</v>
      </c>
      <c r="CD48" s="299">
        <f t="shared" si="11"/>
        <v>0</v>
      </c>
      <c r="CE48" s="299">
        <f t="shared" si="11"/>
        <v>0</v>
      </c>
      <c r="CF48" s="299">
        <f t="shared" si="11"/>
        <v>0</v>
      </c>
      <c r="CG48" s="299">
        <f t="shared" si="12"/>
        <v>0</v>
      </c>
      <c r="CH48" s="299">
        <f t="shared" si="12"/>
        <v>0</v>
      </c>
      <c r="CI48" s="299">
        <f t="shared" si="12"/>
        <v>0</v>
      </c>
      <c r="CJ48" s="299">
        <f t="shared" si="12"/>
        <v>0</v>
      </c>
      <c r="CK48" s="299">
        <f t="shared" si="12"/>
        <v>0</v>
      </c>
      <c r="CL48" s="299">
        <f t="shared" si="12"/>
        <v>0</v>
      </c>
      <c r="CM48" s="299">
        <f t="shared" si="12"/>
        <v>0</v>
      </c>
      <c r="CN48" s="299">
        <f t="shared" si="12"/>
        <v>0</v>
      </c>
      <c r="CO48" s="299">
        <f t="shared" si="12"/>
        <v>0</v>
      </c>
      <c r="CP48" s="299">
        <f t="shared" si="12"/>
        <v>0</v>
      </c>
      <c r="CQ48" s="299">
        <f t="shared" si="12"/>
        <v>0</v>
      </c>
    </row>
    <row r="49" spans="1:96" s="276" customFormat="1" ht="12.5" x14ac:dyDescent="0.25">
      <c r="A49" s="61" t="str">
        <f t="shared" si="6"/>
        <v>Metaller; tillverkade metallprodukter, exkl. maskiner och maskinutrustning</v>
      </c>
      <c r="B49" s="299">
        <f>G27*'Antaganden säkerhetsberäkningar'!$B$26</f>
        <v>0</v>
      </c>
      <c r="C49" s="299">
        <f t="shared" ref="C49:AD49" si="30">B49*(1+$B$11)</f>
        <v>0</v>
      </c>
      <c r="D49" s="299">
        <f t="shared" si="30"/>
        <v>0</v>
      </c>
      <c r="E49" s="299">
        <f t="shared" si="30"/>
        <v>0</v>
      </c>
      <c r="F49" s="299">
        <f t="shared" si="30"/>
        <v>0</v>
      </c>
      <c r="G49" s="299">
        <f t="shared" si="30"/>
        <v>0</v>
      </c>
      <c r="H49" s="299">
        <f t="shared" si="30"/>
        <v>0</v>
      </c>
      <c r="I49" s="299">
        <f t="shared" si="30"/>
        <v>0</v>
      </c>
      <c r="J49" s="299">
        <f t="shared" si="30"/>
        <v>0</v>
      </c>
      <c r="K49" s="299">
        <f t="shared" si="30"/>
        <v>0</v>
      </c>
      <c r="L49" s="299">
        <f t="shared" si="30"/>
        <v>0</v>
      </c>
      <c r="M49" s="299">
        <f t="shared" si="30"/>
        <v>0</v>
      </c>
      <c r="N49" s="299">
        <f t="shared" si="30"/>
        <v>0</v>
      </c>
      <c r="O49" s="299">
        <f t="shared" si="30"/>
        <v>0</v>
      </c>
      <c r="P49" s="299">
        <f t="shared" si="30"/>
        <v>0</v>
      </c>
      <c r="Q49" s="299">
        <f t="shared" si="30"/>
        <v>0</v>
      </c>
      <c r="R49" s="299">
        <f t="shared" si="30"/>
        <v>0</v>
      </c>
      <c r="S49" s="299">
        <f t="shared" si="30"/>
        <v>0</v>
      </c>
      <c r="T49" s="299">
        <f t="shared" si="30"/>
        <v>0</v>
      </c>
      <c r="U49" s="299">
        <f t="shared" si="30"/>
        <v>0</v>
      </c>
      <c r="V49" s="299">
        <f t="shared" si="30"/>
        <v>0</v>
      </c>
      <c r="W49" s="299">
        <f t="shared" si="30"/>
        <v>0</v>
      </c>
      <c r="X49" s="299">
        <f t="shared" si="30"/>
        <v>0</v>
      </c>
      <c r="Y49" s="300">
        <f t="shared" si="30"/>
        <v>0</v>
      </c>
      <c r="Z49" s="299">
        <f t="shared" si="30"/>
        <v>0</v>
      </c>
      <c r="AA49" s="299">
        <f t="shared" si="30"/>
        <v>0</v>
      </c>
      <c r="AB49" s="299">
        <f t="shared" si="30"/>
        <v>0</v>
      </c>
      <c r="AC49" s="299">
        <f t="shared" si="30"/>
        <v>0</v>
      </c>
      <c r="AD49" s="299">
        <f t="shared" si="30"/>
        <v>0</v>
      </c>
      <c r="AE49" s="299">
        <f t="shared" ref="AE49:AX49" si="31">AD49*(1+$B$12)</f>
        <v>0</v>
      </c>
      <c r="AF49" s="299">
        <f t="shared" si="31"/>
        <v>0</v>
      </c>
      <c r="AG49" s="299">
        <f t="shared" si="31"/>
        <v>0</v>
      </c>
      <c r="AH49" s="299">
        <f t="shared" si="31"/>
        <v>0</v>
      </c>
      <c r="AI49" s="299">
        <f t="shared" si="31"/>
        <v>0</v>
      </c>
      <c r="AJ49" s="299">
        <f t="shared" si="31"/>
        <v>0</v>
      </c>
      <c r="AK49" s="299">
        <f t="shared" si="31"/>
        <v>0</v>
      </c>
      <c r="AL49" s="299">
        <f t="shared" si="31"/>
        <v>0</v>
      </c>
      <c r="AM49" s="299">
        <f t="shared" si="31"/>
        <v>0</v>
      </c>
      <c r="AN49" s="299">
        <f t="shared" si="31"/>
        <v>0</v>
      </c>
      <c r="AO49" s="299">
        <f t="shared" si="31"/>
        <v>0</v>
      </c>
      <c r="AP49" s="299">
        <f t="shared" si="31"/>
        <v>0</v>
      </c>
      <c r="AQ49" s="299">
        <f t="shared" si="31"/>
        <v>0</v>
      </c>
      <c r="AR49" s="299">
        <f t="shared" si="31"/>
        <v>0</v>
      </c>
      <c r="AS49" s="299">
        <f t="shared" si="31"/>
        <v>0</v>
      </c>
      <c r="AT49" s="299">
        <f t="shared" si="31"/>
        <v>0</v>
      </c>
      <c r="AU49" s="299">
        <f t="shared" si="31"/>
        <v>0</v>
      </c>
      <c r="AV49" s="299">
        <f t="shared" si="31"/>
        <v>0</v>
      </c>
      <c r="AW49" s="299">
        <f t="shared" si="31"/>
        <v>0</v>
      </c>
      <c r="AX49" s="299">
        <f t="shared" si="31"/>
        <v>0</v>
      </c>
      <c r="AY49" s="299">
        <f t="shared" si="15"/>
        <v>0</v>
      </c>
      <c r="AZ49" s="299">
        <f t="shared" si="15"/>
        <v>0</v>
      </c>
      <c r="BA49" s="299">
        <f t="shared" si="15"/>
        <v>0</v>
      </c>
      <c r="BB49" s="299">
        <f t="shared" si="15"/>
        <v>0</v>
      </c>
      <c r="BC49" s="299">
        <f t="shared" si="15"/>
        <v>0</v>
      </c>
      <c r="BD49" s="299">
        <f t="shared" si="15"/>
        <v>0</v>
      </c>
      <c r="BE49" s="299">
        <f t="shared" si="15"/>
        <v>0</v>
      </c>
      <c r="BF49" s="299">
        <f t="shared" si="15"/>
        <v>0</v>
      </c>
      <c r="BG49" s="299">
        <f t="shared" si="15"/>
        <v>0</v>
      </c>
      <c r="BH49" s="299">
        <f t="shared" si="15"/>
        <v>0</v>
      </c>
      <c r="BI49" s="299">
        <f t="shared" si="15"/>
        <v>0</v>
      </c>
      <c r="BJ49" s="299">
        <f t="shared" si="15"/>
        <v>0</v>
      </c>
      <c r="BK49" s="299">
        <f t="shared" si="15"/>
        <v>0</v>
      </c>
      <c r="BL49" s="299">
        <f t="shared" si="15"/>
        <v>0</v>
      </c>
      <c r="BM49" s="299">
        <f t="shared" si="15"/>
        <v>0</v>
      </c>
      <c r="BN49" s="299">
        <f t="shared" si="15"/>
        <v>0</v>
      </c>
      <c r="BO49" s="299">
        <f t="shared" si="11"/>
        <v>0</v>
      </c>
      <c r="BP49" s="299">
        <f t="shared" si="11"/>
        <v>0</v>
      </c>
      <c r="BQ49" s="299">
        <f t="shared" si="11"/>
        <v>0</v>
      </c>
      <c r="BR49" s="299">
        <f t="shared" si="11"/>
        <v>0</v>
      </c>
      <c r="BS49" s="299">
        <f t="shared" si="11"/>
        <v>0</v>
      </c>
      <c r="BT49" s="299">
        <f t="shared" si="11"/>
        <v>0</v>
      </c>
      <c r="BU49" s="299">
        <f t="shared" si="11"/>
        <v>0</v>
      </c>
      <c r="BV49" s="299">
        <f t="shared" si="11"/>
        <v>0</v>
      </c>
      <c r="BW49" s="299">
        <f t="shared" si="11"/>
        <v>0</v>
      </c>
      <c r="BX49" s="299">
        <f t="shared" si="11"/>
        <v>0</v>
      </c>
      <c r="BY49" s="299">
        <f t="shared" si="11"/>
        <v>0</v>
      </c>
      <c r="BZ49" s="299">
        <f t="shared" si="11"/>
        <v>0</v>
      </c>
      <c r="CA49" s="299">
        <f t="shared" si="11"/>
        <v>0</v>
      </c>
      <c r="CB49" s="299">
        <f t="shared" si="11"/>
        <v>0</v>
      </c>
      <c r="CC49" s="299">
        <f t="shared" si="11"/>
        <v>0</v>
      </c>
      <c r="CD49" s="299">
        <f t="shared" si="11"/>
        <v>0</v>
      </c>
      <c r="CE49" s="299">
        <f t="shared" si="11"/>
        <v>0</v>
      </c>
      <c r="CF49" s="299">
        <f t="shared" si="11"/>
        <v>0</v>
      </c>
      <c r="CG49" s="299">
        <f t="shared" si="12"/>
        <v>0</v>
      </c>
      <c r="CH49" s="299">
        <f t="shared" si="12"/>
        <v>0</v>
      </c>
      <c r="CI49" s="299">
        <f t="shared" si="12"/>
        <v>0</v>
      </c>
      <c r="CJ49" s="299">
        <f t="shared" si="12"/>
        <v>0</v>
      </c>
      <c r="CK49" s="299">
        <f t="shared" si="12"/>
        <v>0</v>
      </c>
      <c r="CL49" s="299">
        <f t="shared" si="12"/>
        <v>0</v>
      </c>
      <c r="CM49" s="299">
        <f t="shared" si="12"/>
        <v>0</v>
      </c>
      <c r="CN49" s="299">
        <f t="shared" si="12"/>
        <v>0</v>
      </c>
      <c r="CO49" s="299">
        <f t="shared" si="12"/>
        <v>0</v>
      </c>
      <c r="CP49" s="299">
        <f t="shared" si="12"/>
        <v>0</v>
      </c>
      <c r="CQ49" s="299">
        <f t="shared" si="12"/>
        <v>0</v>
      </c>
    </row>
    <row r="50" spans="1:96" s="276" customFormat="1" ht="12.5" x14ac:dyDescent="0.25">
      <c r="A50" s="61" t="str">
        <f t="shared" si="6"/>
        <v>Maskiner och maskinutrustning</v>
      </c>
      <c r="B50" s="299">
        <f>G28*'Antaganden säkerhetsberäkningar'!$B$26</f>
        <v>0</v>
      </c>
      <c r="C50" s="299">
        <f t="shared" ref="C50:AD50" si="32">B50*(1+$B$11)</f>
        <v>0</v>
      </c>
      <c r="D50" s="299">
        <f t="shared" si="32"/>
        <v>0</v>
      </c>
      <c r="E50" s="299">
        <f t="shared" si="32"/>
        <v>0</v>
      </c>
      <c r="F50" s="299">
        <f t="shared" si="32"/>
        <v>0</v>
      </c>
      <c r="G50" s="299">
        <f t="shared" si="32"/>
        <v>0</v>
      </c>
      <c r="H50" s="299">
        <f t="shared" si="32"/>
        <v>0</v>
      </c>
      <c r="I50" s="299">
        <f t="shared" si="32"/>
        <v>0</v>
      </c>
      <c r="J50" s="299">
        <f t="shared" si="32"/>
        <v>0</v>
      </c>
      <c r="K50" s="299">
        <f t="shared" si="32"/>
        <v>0</v>
      </c>
      <c r="L50" s="299">
        <f t="shared" si="32"/>
        <v>0</v>
      </c>
      <c r="M50" s="299">
        <f t="shared" si="32"/>
        <v>0</v>
      </c>
      <c r="N50" s="299">
        <f t="shared" si="32"/>
        <v>0</v>
      </c>
      <c r="O50" s="299">
        <f t="shared" si="32"/>
        <v>0</v>
      </c>
      <c r="P50" s="299">
        <f t="shared" si="32"/>
        <v>0</v>
      </c>
      <c r="Q50" s="299">
        <f t="shared" si="32"/>
        <v>0</v>
      </c>
      <c r="R50" s="299">
        <f t="shared" si="32"/>
        <v>0</v>
      </c>
      <c r="S50" s="299">
        <f t="shared" si="32"/>
        <v>0</v>
      </c>
      <c r="T50" s="299">
        <f t="shared" si="32"/>
        <v>0</v>
      </c>
      <c r="U50" s="299">
        <f t="shared" si="32"/>
        <v>0</v>
      </c>
      <c r="V50" s="299">
        <f t="shared" si="32"/>
        <v>0</v>
      </c>
      <c r="W50" s="299">
        <f t="shared" si="32"/>
        <v>0</v>
      </c>
      <c r="X50" s="299">
        <f t="shared" si="32"/>
        <v>0</v>
      </c>
      <c r="Y50" s="300">
        <f t="shared" si="32"/>
        <v>0</v>
      </c>
      <c r="Z50" s="299">
        <f t="shared" si="32"/>
        <v>0</v>
      </c>
      <c r="AA50" s="299">
        <f t="shared" si="32"/>
        <v>0</v>
      </c>
      <c r="AB50" s="299">
        <f t="shared" si="32"/>
        <v>0</v>
      </c>
      <c r="AC50" s="299">
        <f t="shared" si="32"/>
        <v>0</v>
      </c>
      <c r="AD50" s="299">
        <f t="shared" si="32"/>
        <v>0</v>
      </c>
      <c r="AE50" s="299">
        <f t="shared" ref="AE50:AX50" si="33">AD50*(1+$B$12)</f>
        <v>0</v>
      </c>
      <c r="AF50" s="299">
        <f t="shared" si="33"/>
        <v>0</v>
      </c>
      <c r="AG50" s="299">
        <f t="shared" si="33"/>
        <v>0</v>
      </c>
      <c r="AH50" s="299">
        <f t="shared" si="33"/>
        <v>0</v>
      </c>
      <c r="AI50" s="299">
        <f t="shared" si="33"/>
        <v>0</v>
      </c>
      <c r="AJ50" s="299">
        <f t="shared" si="33"/>
        <v>0</v>
      </c>
      <c r="AK50" s="299">
        <f t="shared" si="33"/>
        <v>0</v>
      </c>
      <c r="AL50" s="299">
        <f t="shared" si="33"/>
        <v>0</v>
      </c>
      <c r="AM50" s="299">
        <f t="shared" si="33"/>
        <v>0</v>
      </c>
      <c r="AN50" s="299">
        <f t="shared" si="33"/>
        <v>0</v>
      </c>
      <c r="AO50" s="299">
        <f t="shared" si="33"/>
        <v>0</v>
      </c>
      <c r="AP50" s="299">
        <f t="shared" si="33"/>
        <v>0</v>
      </c>
      <c r="AQ50" s="299">
        <f t="shared" si="33"/>
        <v>0</v>
      </c>
      <c r="AR50" s="299">
        <f t="shared" si="33"/>
        <v>0</v>
      </c>
      <c r="AS50" s="299">
        <f t="shared" si="33"/>
        <v>0</v>
      </c>
      <c r="AT50" s="299">
        <f t="shared" si="33"/>
        <v>0</v>
      </c>
      <c r="AU50" s="299">
        <f t="shared" si="33"/>
        <v>0</v>
      </c>
      <c r="AV50" s="299">
        <f t="shared" si="33"/>
        <v>0</v>
      </c>
      <c r="AW50" s="299">
        <f t="shared" si="33"/>
        <v>0</v>
      </c>
      <c r="AX50" s="299">
        <f t="shared" si="33"/>
        <v>0</v>
      </c>
      <c r="AY50" s="299">
        <f t="shared" si="15"/>
        <v>0</v>
      </c>
      <c r="AZ50" s="299">
        <f t="shared" si="15"/>
        <v>0</v>
      </c>
      <c r="BA50" s="299">
        <f t="shared" si="15"/>
        <v>0</v>
      </c>
      <c r="BB50" s="299">
        <f t="shared" si="15"/>
        <v>0</v>
      </c>
      <c r="BC50" s="299">
        <f t="shared" si="15"/>
        <v>0</v>
      </c>
      <c r="BD50" s="299">
        <f t="shared" si="15"/>
        <v>0</v>
      </c>
      <c r="BE50" s="299">
        <f t="shared" si="15"/>
        <v>0</v>
      </c>
      <c r="BF50" s="299">
        <f t="shared" si="15"/>
        <v>0</v>
      </c>
      <c r="BG50" s="299">
        <f t="shared" si="15"/>
        <v>0</v>
      </c>
      <c r="BH50" s="299">
        <f t="shared" si="15"/>
        <v>0</v>
      </c>
      <c r="BI50" s="299">
        <f t="shared" si="15"/>
        <v>0</v>
      </c>
      <c r="BJ50" s="299">
        <f t="shared" si="15"/>
        <v>0</v>
      </c>
      <c r="BK50" s="299">
        <f t="shared" si="15"/>
        <v>0</v>
      </c>
      <c r="BL50" s="299">
        <f t="shared" si="15"/>
        <v>0</v>
      </c>
      <c r="BM50" s="299">
        <f t="shared" si="15"/>
        <v>0</v>
      </c>
      <c r="BN50" s="299">
        <f t="shared" si="15"/>
        <v>0</v>
      </c>
      <c r="BO50" s="299">
        <f t="shared" si="11"/>
        <v>0</v>
      </c>
      <c r="BP50" s="299">
        <f t="shared" si="11"/>
        <v>0</v>
      </c>
      <c r="BQ50" s="299">
        <f t="shared" si="11"/>
        <v>0</v>
      </c>
      <c r="BR50" s="299">
        <f t="shared" si="11"/>
        <v>0</v>
      </c>
      <c r="BS50" s="299">
        <f t="shared" si="11"/>
        <v>0</v>
      </c>
      <c r="BT50" s="299">
        <f t="shared" si="11"/>
        <v>0</v>
      </c>
      <c r="BU50" s="299">
        <f t="shared" si="11"/>
        <v>0</v>
      </c>
      <c r="BV50" s="299">
        <f t="shared" si="11"/>
        <v>0</v>
      </c>
      <c r="BW50" s="299">
        <f t="shared" si="11"/>
        <v>0</v>
      </c>
      <c r="BX50" s="299">
        <f t="shared" si="11"/>
        <v>0</v>
      </c>
      <c r="BY50" s="299">
        <f t="shared" si="11"/>
        <v>0</v>
      </c>
      <c r="BZ50" s="299">
        <f t="shared" si="11"/>
        <v>0</v>
      </c>
      <c r="CA50" s="299">
        <f t="shared" si="11"/>
        <v>0</v>
      </c>
      <c r="CB50" s="299">
        <f t="shared" si="11"/>
        <v>0</v>
      </c>
      <c r="CC50" s="299">
        <f t="shared" si="11"/>
        <v>0</v>
      </c>
      <c r="CD50" s="299">
        <f t="shared" si="11"/>
        <v>0</v>
      </c>
      <c r="CE50" s="299">
        <f t="shared" si="11"/>
        <v>0</v>
      </c>
      <c r="CF50" s="299">
        <f t="shared" si="11"/>
        <v>0</v>
      </c>
      <c r="CG50" s="299">
        <f t="shared" si="12"/>
        <v>0</v>
      </c>
      <c r="CH50" s="299">
        <f t="shared" si="12"/>
        <v>0</v>
      </c>
      <c r="CI50" s="299">
        <f t="shared" si="12"/>
        <v>0</v>
      </c>
      <c r="CJ50" s="299">
        <f t="shared" si="12"/>
        <v>0</v>
      </c>
      <c r="CK50" s="299">
        <f t="shared" si="12"/>
        <v>0</v>
      </c>
      <c r="CL50" s="299">
        <f t="shared" si="12"/>
        <v>0</v>
      </c>
      <c r="CM50" s="299">
        <f t="shared" si="12"/>
        <v>0</v>
      </c>
      <c r="CN50" s="299">
        <f t="shared" si="12"/>
        <v>0</v>
      </c>
      <c r="CO50" s="299">
        <f t="shared" si="12"/>
        <v>0</v>
      </c>
      <c r="CP50" s="299">
        <f t="shared" si="12"/>
        <v>0</v>
      </c>
      <c r="CQ50" s="299">
        <f t="shared" si="12"/>
        <v>0</v>
      </c>
    </row>
    <row r="51" spans="1:96" s="276" customFormat="1" ht="12.5" x14ac:dyDescent="0.25">
      <c r="A51" s="61" t="str">
        <f t="shared" si="6"/>
        <v>Transportutrustning</v>
      </c>
      <c r="B51" s="299">
        <f>G29*'Antaganden säkerhetsberäkningar'!$B$26</f>
        <v>0</v>
      </c>
      <c r="C51" s="299">
        <f t="shared" ref="C51:AD51" si="34">B51*(1+$B$11)</f>
        <v>0</v>
      </c>
      <c r="D51" s="299">
        <f t="shared" si="34"/>
        <v>0</v>
      </c>
      <c r="E51" s="299">
        <f t="shared" si="34"/>
        <v>0</v>
      </c>
      <c r="F51" s="299">
        <f t="shared" si="34"/>
        <v>0</v>
      </c>
      <c r="G51" s="299">
        <f t="shared" si="34"/>
        <v>0</v>
      </c>
      <c r="H51" s="299">
        <f t="shared" si="34"/>
        <v>0</v>
      </c>
      <c r="I51" s="299">
        <f t="shared" si="34"/>
        <v>0</v>
      </c>
      <c r="J51" s="299">
        <f t="shared" si="34"/>
        <v>0</v>
      </c>
      <c r="K51" s="299">
        <f t="shared" si="34"/>
        <v>0</v>
      </c>
      <c r="L51" s="299">
        <f t="shared" si="34"/>
        <v>0</v>
      </c>
      <c r="M51" s="299">
        <f t="shared" si="34"/>
        <v>0</v>
      </c>
      <c r="N51" s="299">
        <f t="shared" si="34"/>
        <v>0</v>
      </c>
      <c r="O51" s="299">
        <f t="shared" si="34"/>
        <v>0</v>
      </c>
      <c r="P51" s="299">
        <f t="shared" si="34"/>
        <v>0</v>
      </c>
      <c r="Q51" s="299">
        <f t="shared" si="34"/>
        <v>0</v>
      </c>
      <c r="R51" s="299">
        <f t="shared" si="34"/>
        <v>0</v>
      </c>
      <c r="S51" s="299">
        <f t="shared" si="34"/>
        <v>0</v>
      </c>
      <c r="T51" s="299">
        <f t="shared" si="34"/>
        <v>0</v>
      </c>
      <c r="U51" s="299">
        <f t="shared" si="34"/>
        <v>0</v>
      </c>
      <c r="V51" s="299">
        <f t="shared" si="34"/>
        <v>0</v>
      </c>
      <c r="W51" s="299">
        <f t="shared" si="34"/>
        <v>0</v>
      </c>
      <c r="X51" s="299">
        <f t="shared" si="34"/>
        <v>0</v>
      </c>
      <c r="Y51" s="300">
        <f t="shared" si="34"/>
        <v>0</v>
      </c>
      <c r="Z51" s="299">
        <f t="shared" si="34"/>
        <v>0</v>
      </c>
      <c r="AA51" s="299">
        <f t="shared" si="34"/>
        <v>0</v>
      </c>
      <c r="AB51" s="299">
        <f t="shared" si="34"/>
        <v>0</v>
      </c>
      <c r="AC51" s="299">
        <f t="shared" si="34"/>
        <v>0</v>
      </c>
      <c r="AD51" s="299">
        <f t="shared" si="34"/>
        <v>0</v>
      </c>
      <c r="AE51" s="299">
        <f t="shared" ref="AE51:AX51" si="35">AD51*(1+$B$12)</f>
        <v>0</v>
      </c>
      <c r="AF51" s="299">
        <f t="shared" si="35"/>
        <v>0</v>
      </c>
      <c r="AG51" s="299">
        <f t="shared" si="35"/>
        <v>0</v>
      </c>
      <c r="AH51" s="299">
        <f t="shared" si="35"/>
        <v>0</v>
      </c>
      <c r="AI51" s="299">
        <f t="shared" si="35"/>
        <v>0</v>
      </c>
      <c r="AJ51" s="299">
        <f t="shared" si="35"/>
        <v>0</v>
      </c>
      <c r="AK51" s="299">
        <f t="shared" si="35"/>
        <v>0</v>
      </c>
      <c r="AL51" s="299">
        <f t="shared" si="35"/>
        <v>0</v>
      </c>
      <c r="AM51" s="299">
        <f t="shared" si="35"/>
        <v>0</v>
      </c>
      <c r="AN51" s="299">
        <f t="shared" si="35"/>
        <v>0</v>
      </c>
      <c r="AO51" s="299">
        <f t="shared" si="35"/>
        <v>0</v>
      </c>
      <c r="AP51" s="299">
        <f t="shared" si="35"/>
        <v>0</v>
      </c>
      <c r="AQ51" s="299">
        <f t="shared" si="35"/>
        <v>0</v>
      </c>
      <c r="AR51" s="299">
        <f t="shared" si="35"/>
        <v>0</v>
      </c>
      <c r="AS51" s="299">
        <f t="shared" si="35"/>
        <v>0</v>
      </c>
      <c r="AT51" s="299">
        <f t="shared" si="35"/>
        <v>0</v>
      </c>
      <c r="AU51" s="299">
        <f t="shared" si="35"/>
        <v>0</v>
      </c>
      <c r="AV51" s="299">
        <f t="shared" si="35"/>
        <v>0</v>
      </c>
      <c r="AW51" s="299">
        <f t="shared" si="35"/>
        <v>0</v>
      </c>
      <c r="AX51" s="299">
        <f t="shared" si="35"/>
        <v>0</v>
      </c>
      <c r="AY51" s="299">
        <f t="shared" si="15"/>
        <v>0</v>
      </c>
      <c r="AZ51" s="299">
        <f t="shared" si="15"/>
        <v>0</v>
      </c>
      <c r="BA51" s="299">
        <f t="shared" si="15"/>
        <v>0</v>
      </c>
      <c r="BB51" s="299">
        <f t="shared" si="15"/>
        <v>0</v>
      </c>
      <c r="BC51" s="299">
        <f t="shared" si="15"/>
        <v>0</v>
      </c>
      <c r="BD51" s="299">
        <f t="shared" si="15"/>
        <v>0</v>
      </c>
      <c r="BE51" s="299">
        <f t="shared" si="15"/>
        <v>0</v>
      </c>
      <c r="BF51" s="299">
        <f t="shared" si="15"/>
        <v>0</v>
      </c>
      <c r="BG51" s="299">
        <f t="shared" si="15"/>
        <v>0</v>
      </c>
      <c r="BH51" s="299">
        <f t="shared" si="15"/>
        <v>0</v>
      </c>
      <c r="BI51" s="299">
        <f t="shared" si="15"/>
        <v>0</v>
      </c>
      <c r="BJ51" s="299">
        <f t="shared" si="15"/>
        <v>0</v>
      </c>
      <c r="BK51" s="299">
        <f t="shared" si="15"/>
        <v>0</v>
      </c>
      <c r="BL51" s="299">
        <f t="shared" si="15"/>
        <v>0</v>
      </c>
      <c r="BM51" s="299">
        <f t="shared" si="15"/>
        <v>0</v>
      </c>
      <c r="BN51" s="299">
        <f t="shared" si="15"/>
        <v>0</v>
      </c>
      <c r="BO51" s="299">
        <f t="shared" si="11"/>
        <v>0</v>
      </c>
      <c r="BP51" s="299">
        <f t="shared" si="11"/>
        <v>0</v>
      </c>
      <c r="BQ51" s="299">
        <f t="shared" si="11"/>
        <v>0</v>
      </c>
      <c r="BR51" s="299">
        <f t="shared" si="11"/>
        <v>0</v>
      </c>
      <c r="BS51" s="299">
        <f t="shared" si="11"/>
        <v>0</v>
      </c>
      <c r="BT51" s="299">
        <f t="shared" si="11"/>
        <v>0</v>
      </c>
      <c r="BU51" s="299">
        <f t="shared" si="11"/>
        <v>0</v>
      </c>
      <c r="BV51" s="299">
        <f t="shared" si="11"/>
        <v>0</v>
      </c>
      <c r="BW51" s="299">
        <f t="shared" si="11"/>
        <v>0</v>
      </c>
      <c r="BX51" s="299">
        <f t="shared" si="11"/>
        <v>0</v>
      </c>
      <c r="BY51" s="299">
        <f t="shared" si="11"/>
        <v>0</v>
      </c>
      <c r="BZ51" s="299">
        <f t="shared" si="11"/>
        <v>0</v>
      </c>
      <c r="CA51" s="299">
        <f t="shared" si="11"/>
        <v>0</v>
      </c>
      <c r="CB51" s="299">
        <f t="shared" si="11"/>
        <v>0</v>
      </c>
      <c r="CC51" s="299">
        <f t="shared" si="11"/>
        <v>0</v>
      </c>
      <c r="CD51" s="299">
        <f t="shared" si="11"/>
        <v>0</v>
      </c>
      <c r="CE51" s="299">
        <f t="shared" si="11"/>
        <v>0</v>
      </c>
      <c r="CF51" s="299">
        <f t="shared" si="11"/>
        <v>0</v>
      </c>
      <c r="CG51" s="299">
        <f t="shared" si="12"/>
        <v>0</v>
      </c>
      <c r="CH51" s="299">
        <f t="shared" si="12"/>
        <v>0</v>
      </c>
      <c r="CI51" s="299">
        <f t="shared" si="12"/>
        <v>0</v>
      </c>
      <c r="CJ51" s="299">
        <f t="shared" si="12"/>
        <v>0</v>
      </c>
      <c r="CK51" s="299">
        <f t="shared" si="12"/>
        <v>0</v>
      </c>
      <c r="CL51" s="299">
        <f t="shared" si="12"/>
        <v>0</v>
      </c>
      <c r="CM51" s="299">
        <f t="shared" si="12"/>
        <v>0</v>
      </c>
      <c r="CN51" s="299">
        <f t="shared" si="12"/>
        <v>0</v>
      </c>
      <c r="CO51" s="299">
        <f t="shared" si="12"/>
        <v>0</v>
      </c>
      <c r="CP51" s="299">
        <f t="shared" si="12"/>
        <v>0</v>
      </c>
      <c r="CQ51" s="299">
        <f t="shared" si="12"/>
        <v>0</v>
      </c>
    </row>
    <row r="52" spans="1:96" s="276" customFormat="1" ht="12.5" x14ac:dyDescent="0.25">
      <c r="A52" s="61" t="str">
        <f t="shared" si="6"/>
        <v>Möbler och övriga tillverkade varor</v>
      </c>
      <c r="B52" s="299">
        <f>G30*'Antaganden säkerhetsberäkningar'!$B$26</f>
        <v>0</v>
      </c>
      <c r="C52" s="299">
        <f t="shared" ref="C52:AD52" si="36">B52*(1+$B$11)</f>
        <v>0</v>
      </c>
      <c r="D52" s="299">
        <f t="shared" si="36"/>
        <v>0</v>
      </c>
      <c r="E52" s="299">
        <f t="shared" si="36"/>
        <v>0</v>
      </c>
      <c r="F52" s="299">
        <f t="shared" si="36"/>
        <v>0</v>
      </c>
      <c r="G52" s="299">
        <f t="shared" si="36"/>
        <v>0</v>
      </c>
      <c r="H52" s="299">
        <f t="shared" si="36"/>
        <v>0</v>
      </c>
      <c r="I52" s="299">
        <f t="shared" si="36"/>
        <v>0</v>
      </c>
      <c r="J52" s="299">
        <f t="shared" si="36"/>
        <v>0</v>
      </c>
      <c r="K52" s="299">
        <f t="shared" si="36"/>
        <v>0</v>
      </c>
      <c r="L52" s="299">
        <f t="shared" si="36"/>
        <v>0</v>
      </c>
      <c r="M52" s="299">
        <f t="shared" si="36"/>
        <v>0</v>
      </c>
      <c r="N52" s="299">
        <f t="shared" si="36"/>
        <v>0</v>
      </c>
      <c r="O52" s="299">
        <f t="shared" si="36"/>
        <v>0</v>
      </c>
      <c r="P52" s="299">
        <f t="shared" si="36"/>
        <v>0</v>
      </c>
      <c r="Q52" s="299">
        <f t="shared" si="36"/>
        <v>0</v>
      </c>
      <c r="R52" s="299">
        <f t="shared" si="36"/>
        <v>0</v>
      </c>
      <c r="S52" s="299">
        <f t="shared" si="36"/>
        <v>0</v>
      </c>
      <c r="T52" s="299">
        <f t="shared" si="36"/>
        <v>0</v>
      </c>
      <c r="U52" s="299">
        <f t="shared" si="36"/>
        <v>0</v>
      </c>
      <c r="V52" s="299">
        <f t="shared" si="36"/>
        <v>0</v>
      </c>
      <c r="W52" s="299">
        <f t="shared" si="36"/>
        <v>0</v>
      </c>
      <c r="X52" s="299">
        <f t="shared" si="36"/>
        <v>0</v>
      </c>
      <c r="Y52" s="300">
        <f t="shared" si="36"/>
        <v>0</v>
      </c>
      <c r="Z52" s="299">
        <f t="shared" si="36"/>
        <v>0</v>
      </c>
      <c r="AA52" s="299">
        <f t="shared" si="36"/>
        <v>0</v>
      </c>
      <c r="AB52" s="299">
        <f t="shared" si="36"/>
        <v>0</v>
      </c>
      <c r="AC52" s="299">
        <f t="shared" si="36"/>
        <v>0</v>
      </c>
      <c r="AD52" s="299">
        <f t="shared" si="36"/>
        <v>0</v>
      </c>
      <c r="AE52" s="299">
        <f t="shared" ref="AE52:AX52" si="37">AD52*(1+$B$12)</f>
        <v>0</v>
      </c>
      <c r="AF52" s="299">
        <f t="shared" si="37"/>
        <v>0</v>
      </c>
      <c r="AG52" s="299">
        <f t="shared" si="37"/>
        <v>0</v>
      </c>
      <c r="AH52" s="299">
        <f t="shared" si="37"/>
        <v>0</v>
      </c>
      <c r="AI52" s="299">
        <f t="shared" si="37"/>
        <v>0</v>
      </c>
      <c r="AJ52" s="299">
        <f t="shared" si="37"/>
        <v>0</v>
      </c>
      <c r="AK52" s="299">
        <f t="shared" si="37"/>
        <v>0</v>
      </c>
      <c r="AL52" s="299">
        <f t="shared" si="37"/>
        <v>0</v>
      </c>
      <c r="AM52" s="299">
        <f t="shared" si="37"/>
        <v>0</v>
      </c>
      <c r="AN52" s="299">
        <f t="shared" si="37"/>
        <v>0</v>
      </c>
      <c r="AO52" s="299">
        <f t="shared" si="37"/>
        <v>0</v>
      </c>
      <c r="AP52" s="299">
        <f t="shared" si="37"/>
        <v>0</v>
      </c>
      <c r="AQ52" s="299">
        <f t="shared" si="37"/>
        <v>0</v>
      </c>
      <c r="AR52" s="299">
        <f t="shared" si="37"/>
        <v>0</v>
      </c>
      <c r="AS52" s="299">
        <f t="shared" si="37"/>
        <v>0</v>
      </c>
      <c r="AT52" s="299">
        <f t="shared" si="37"/>
        <v>0</v>
      </c>
      <c r="AU52" s="299">
        <f t="shared" si="37"/>
        <v>0</v>
      </c>
      <c r="AV52" s="299">
        <f t="shared" si="37"/>
        <v>0</v>
      </c>
      <c r="AW52" s="299">
        <f t="shared" si="37"/>
        <v>0</v>
      </c>
      <c r="AX52" s="299">
        <f t="shared" si="37"/>
        <v>0</v>
      </c>
      <c r="AY52" s="299">
        <f t="shared" si="15"/>
        <v>0</v>
      </c>
      <c r="AZ52" s="299">
        <f t="shared" si="15"/>
        <v>0</v>
      </c>
      <c r="BA52" s="299">
        <f t="shared" si="15"/>
        <v>0</v>
      </c>
      <c r="BB52" s="299">
        <f t="shared" si="15"/>
        <v>0</v>
      </c>
      <c r="BC52" s="299">
        <f t="shared" si="15"/>
        <v>0</v>
      </c>
      <c r="BD52" s="299">
        <f t="shared" si="15"/>
        <v>0</v>
      </c>
      <c r="BE52" s="299">
        <f t="shared" si="15"/>
        <v>0</v>
      </c>
      <c r="BF52" s="299">
        <f t="shared" si="15"/>
        <v>0</v>
      </c>
      <c r="BG52" s="299">
        <f t="shared" si="15"/>
        <v>0</v>
      </c>
      <c r="BH52" s="299">
        <f t="shared" si="15"/>
        <v>0</v>
      </c>
      <c r="BI52" s="299">
        <f t="shared" si="15"/>
        <v>0</v>
      </c>
      <c r="BJ52" s="299">
        <f t="shared" si="15"/>
        <v>0</v>
      </c>
      <c r="BK52" s="299">
        <f t="shared" si="15"/>
        <v>0</v>
      </c>
      <c r="BL52" s="299">
        <f t="shared" si="15"/>
        <v>0</v>
      </c>
      <c r="BM52" s="299">
        <f t="shared" si="15"/>
        <v>0</v>
      </c>
      <c r="BN52" s="299">
        <f t="shared" si="15"/>
        <v>0</v>
      </c>
      <c r="BO52" s="299">
        <f t="shared" si="11"/>
        <v>0</v>
      </c>
      <c r="BP52" s="299">
        <f t="shared" si="11"/>
        <v>0</v>
      </c>
      <c r="BQ52" s="299">
        <f t="shared" si="11"/>
        <v>0</v>
      </c>
      <c r="BR52" s="299">
        <f t="shared" si="11"/>
        <v>0</v>
      </c>
      <c r="BS52" s="299">
        <f t="shared" si="11"/>
        <v>0</v>
      </c>
      <c r="BT52" s="299">
        <f t="shared" si="11"/>
        <v>0</v>
      </c>
      <c r="BU52" s="299">
        <f t="shared" si="11"/>
        <v>0</v>
      </c>
      <c r="BV52" s="299">
        <f t="shared" si="11"/>
        <v>0</v>
      </c>
      <c r="BW52" s="299">
        <f t="shared" si="11"/>
        <v>0</v>
      </c>
      <c r="BX52" s="299">
        <f t="shared" si="11"/>
        <v>0</v>
      </c>
      <c r="BY52" s="299">
        <f t="shared" si="11"/>
        <v>0</v>
      </c>
      <c r="BZ52" s="299">
        <f t="shared" si="11"/>
        <v>0</v>
      </c>
      <c r="CA52" s="299">
        <f t="shared" si="11"/>
        <v>0</v>
      </c>
      <c r="CB52" s="299">
        <f t="shared" si="11"/>
        <v>0</v>
      </c>
      <c r="CC52" s="299">
        <f t="shared" si="11"/>
        <v>0</v>
      </c>
      <c r="CD52" s="299">
        <f t="shared" si="11"/>
        <v>0</v>
      </c>
      <c r="CE52" s="299">
        <f t="shared" si="11"/>
        <v>0</v>
      </c>
      <c r="CF52" s="299">
        <f t="shared" si="11"/>
        <v>0</v>
      </c>
      <c r="CG52" s="299">
        <f t="shared" si="12"/>
        <v>0</v>
      </c>
      <c r="CH52" s="299">
        <f t="shared" si="12"/>
        <v>0</v>
      </c>
      <c r="CI52" s="299">
        <f t="shared" si="12"/>
        <v>0</v>
      </c>
      <c r="CJ52" s="299">
        <f t="shared" si="12"/>
        <v>0</v>
      </c>
      <c r="CK52" s="299">
        <f t="shared" si="12"/>
        <v>0</v>
      </c>
      <c r="CL52" s="299">
        <f t="shared" si="12"/>
        <v>0</v>
      </c>
      <c r="CM52" s="299">
        <f t="shared" si="12"/>
        <v>0</v>
      </c>
      <c r="CN52" s="299">
        <f t="shared" si="12"/>
        <v>0</v>
      </c>
      <c r="CO52" s="299">
        <f t="shared" si="12"/>
        <v>0</v>
      </c>
      <c r="CP52" s="299">
        <f t="shared" si="12"/>
        <v>0</v>
      </c>
      <c r="CQ52" s="299">
        <f t="shared" si="12"/>
        <v>0</v>
      </c>
    </row>
    <row r="53" spans="1:96" s="276" customFormat="1" ht="12.5" x14ac:dyDescent="0.25">
      <c r="A53" s="61" t="str">
        <f t="shared" si="6"/>
        <v>Sekundära råmaterial; sopor</v>
      </c>
      <c r="B53" s="299">
        <f>G31*'Antaganden säkerhetsberäkningar'!$B$26</f>
        <v>0</v>
      </c>
      <c r="C53" s="299">
        <f t="shared" ref="C53:AD53" si="38">B53*(1+$B$11)</f>
        <v>0</v>
      </c>
      <c r="D53" s="299">
        <f t="shared" si="38"/>
        <v>0</v>
      </c>
      <c r="E53" s="299">
        <f t="shared" si="38"/>
        <v>0</v>
      </c>
      <c r="F53" s="299">
        <f t="shared" si="38"/>
        <v>0</v>
      </c>
      <c r="G53" s="299">
        <f t="shared" si="38"/>
        <v>0</v>
      </c>
      <c r="H53" s="299">
        <f t="shared" si="38"/>
        <v>0</v>
      </c>
      <c r="I53" s="299">
        <f t="shared" si="38"/>
        <v>0</v>
      </c>
      <c r="J53" s="299">
        <f t="shared" si="38"/>
        <v>0</v>
      </c>
      <c r="K53" s="299">
        <f t="shared" si="38"/>
        <v>0</v>
      </c>
      <c r="L53" s="299">
        <f t="shared" si="38"/>
        <v>0</v>
      </c>
      <c r="M53" s="299">
        <f t="shared" si="38"/>
        <v>0</v>
      </c>
      <c r="N53" s="299">
        <f t="shared" si="38"/>
        <v>0</v>
      </c>
      <c r="O53" s="299">
        <f t="shared" si="38"/>
        <v>0</v>
      </c>
      <c r="P53" s="299">
        <f t="shared" si="38"/>
        <v>0</v>
      </c>
      <c r="Q53" s="299">
        <f t="shared" si="38"/>
        <v>0</v>
      </c>
      <c r="R53" s="299">
        <f t="shared" si="38"/>
        <v>0</v>
      </c>
      <c r="S53" s="299">
        <f t="shared" si="38"/>
        <v>0</v>
      </c>
      <c r="T53" s="299">
        <f t="shared" si="38"/>
        <v>0</v>
      </c>
      <c r="U53" s="299">
        <f t="shared" si="38"/>
        <v>0</v>
      </c>
      <c r="V53" s="299">
        <f t="shared" si="38"/>
        <v>0</v>
      </c>
      <c r="W53" s="299">
        <f t="shared" si="38"/>
        <v>0</v>
      </c>
      <c r="X53" s="299">
        <f t="shared" si="38"/>
        <v>0</v>
      </c>
      <c r="Y53" s="300">
        <f t="shared" si="38"/>
        <v>0</v>
      </c>
      <c r="Z53" s="299">
        <f t="shared" si="38"/>
        <v>0</v>
      </c>
      <c r="AA53" s="299">
        <f t="shared" si="38"/>
        <v>0</v>
      </c>
      <c r="AB53" s="299">
        <f t="shared" si="38"/>
        <v>0</v>
      </c>
      <c r="AC53" s="299">
        <f t="shared" si="38"/>
        <v>0</v>
      </c>
      <c r="AD53" s="299">
        <f t="shared" si="38"/>
        <v>0</v>
      </c>
      <c r="AE53" s="299">
        <f t="shared" ref="AE53:AX53" si="39">AD53*(1+$B$12)</f>
        <v>0</v>
      </c>
      <c r="AF53" s="299">
        <f t="shared" si="39"/>
        <v>0</v>
      </c>
      <c r="AG53" s="299">
        <f t="shared" si="39"/>
        <v>0</v>
      </c>
      <c r="AH53" s="299">
        <f t="shared" si="39"/>
        <v>0</v>
      </c>
      <c r="AI53" s="299">
        <f t="shared" si="39"/>
        <v>0</v>
      </c>
      <c r="AJ53" s="299">
        <f t="shared" si="39"/>
        <v>0</v>
      </c>
      <c r="AK53" s="299">
        <f t="shared" si="39"/>
        <v>0</v>
      </c>
      <c r="AL53" s="299">
        <f t="shared" si="39"/>
        <v>0</v>
      </c>
      <c r="AM53" s="299">
        <f t="shared" si="39"/>
        <v>0</v>
      </c>
      <c r="AN53" s="299">
        <f t="shared" si="39"/>
        <v>0</v>
      </c>
      <c r="AO53" s="299">
        <f t="shared" si="39"/>
        <v>0</v>
      </c>
      <c r="AP53" s="299">
        <f t="shared" si="39"/>
        <v>0</v>
      </c>
      <c r="AQ53" s="299">
        <f t="shared" si="39"/>
        <v>0</v>
      </c>
      <c r="AR53" s="299">
        <f t="shared" si="39"/>
        <v>0</v>
      </c>
      <c r="AS53" s="299">
        <f t="shared" si="39"/>
        <v>0</v>
      </c>
      <c r="AT53" s="299">
        <f t="shared" si="39"/>
        <v>0</v>
      </c>
      <c r="AU53" s="299">
        <f t="shared" si="39"/>
        <v>0</v>
      </c>
      <c r="AV53" s="299">
        <f t="shared" si="39"/>
        <v>0</v>
      </c>
      <c r="AW53" s="299">
        <f t="shared" si="39"/>
        <v>0</v>
      </c>
      <c r="AX53" s="299">
        <f t="shared" si="39"/>
        <v>0</v>
      </c>
      <c r="AY53" s="299">
        <f t="shared" si="15"/>
        <v>0</v>
      </c>
      <c r="AZ53" s="299">
        <f t="shared" si="15"/>
        <v>0</v>
      </c>
      <c r="BA53" s="299">
        <f t="shared" si="15"/>
        <v>0</v>
      </c>
      <c r="BB53" s="299">
        <f t="shared" si="15"/>
        <v>0</v>
      </c>
      <c r="BC53" s="299">
        <f t="shared" si="15"/>
        <v>0</v>
      </c>
      <c r="BD53" s="299">
        <f t="shared" si="15"/>
        <v>0</v>
      </c>
      <c r="BE53" s="299">
        <f t="shared" si="15"/>
        <v>0</v>
      </c>
      <c r="BF53" s="299">
        <f t="shared" si="15"/>
        <v>0</v>
      </c>
      <c r="BG53" s="299">
        <f t="shared" si="15"/>
        <v>0</v>
      </c>
      <c r="BH53" s="299">
        <f t="shared" si="15"/>
        <v>0</v>
      </c>
      <c r="BI53" s="299">
        <f t="shared" si="15"/>
        <v>0</v>
      </c>
      <c r="BJ53" s="299">
        <f t="shared" si="15"/>
        <v>0</v>
      </c>
      <c r="BK53" s="299">
        <f t="shared" si="15"/>
        <v>0</v>
      </c>
      <c r="BL53" s="299">
        <f t="shared" si="15"/>
        <v>0</v>
      </c>
      <c r="BM53" s="299">
        <f t="shared" si="15"/>
        <v>0</v>
      </c>
      <c r="BN53" s="299">
        <f t="shared" si="15"/>
        <v>0</v>
      </c>
      <c r="BO53" s="299">
        <f t="shared" si="11"/>
        <v>0</v>
      </c>
      <c r="BP53" s="299">
        <f t="shared" si="11"/>
        <v>0</v>
      </c>
      <c r="BQ53" s="299">
        <f t="shared" si="11"/>
        <v>0</v>
      </c>
      <c r="BR53" s="299">
        <f t="shared" si="11"/>
        <v>0</v>
      </c>
      <c r="BS53" s="299">
        <f t="shared" si="11"/>
        <v>0</v>
      </c>
      <c r="BT53" s="299">
        <f t="shared" si="11"/>
        <v>0</v>
      </c>
      <c r="BU53" s="299">
        <f t="shared" si="11"/>
        <v>0</v>
      </c>
      <c r="BV53" s="299">
        <f t="shared" si="11"/>
        <v>0</v>
      </c>
      <c r="BW53" s="299">
        <f t="shared" si="11"/>
        <v>0</v>
      </c>
      <c r="BX53" s="299">
        <f t="shared" si="11"/>
        <v>0</v>
      </c>
      <c r="BY53" s="299">
        <f t="shared" si="11"/>
        <v>0</v>
      </c>
      <c r="BZ53" s="299">
        <f t="shared" si="11"/>
        <v>0</v>
      </c>
      <c r="CA53" s="299">
        <f t="shared" si="11"/>
        <v>0</v>
      </c>
      <c r="CB53" s="299">
        <f t="shared" si="11"/>
        <v>0</v>
      </c>
      <c r="CC53" s="299">
        <f t="shared" si="11"/>
        <v>0</v>
      </c>
      <c r="CD53" s="299">
        <f t="shared" si="11"/>
        <v>0</v>
      </c>
      <c r="CE53" s="299">
        <f t="shared" si="11"/>
        <v>0</v>
      </c>
      <c r="CF53" s="299">
        <f t="shared" si="11"/>
        <v>0</v>
      </c>
      <c r="CG53" s="299">
        <f t="shared" si="12"/>
        <v>0</v>
      </c>
      <c r="CH53" s="299">
        <f t="shared" si="12"/>
        <v>0</v>
      </c>
      <c r="CI53" s="299">
        <f t="shared" si="12"/>
        <v>0</v>
      </c>
      <c r="CJ53" s="299">
        <f t="shared" si="12"/>
        <v>0</v>
      </c>
      <c r="CK53" s="299">
        <f t="shared" si="12"/>
        <v>0</v>
      </c>
      <c r="CL53" s="299">
        <f t="shared" si="12"/>
        <v>0</v>
      </c>
      <c r="CM53" s="299">
        <f t="shared" si="12"/>
        <v>0</v>
      </c>
      <c r="CN53" s="299">
        <f t="shared" si="12"/>
        <v>0</v>
      </c>
      <c r="CO53" s="299">
        <f t="shared" si="12"/>
        <v>0</v>
      </c>
      <c r="CP53" s="299">
        <f t="shared" si="12"/>
        <v>0</v>
      </c>
      <c r="CQ53" s="299">
        <f t="shared" si="12"/>
        <v>0</v>
      </c>
    </row>
    <row r="54" spans="1:96" s="276" customFormat="1" ht="12.5" x14ac:dyDescent="0.25">
      <c r="A54" s="61" t="str">
        <f t="shared" si="6"/>
        <v>Rundvirke</v>
      </c>
      <c r="B54" s="299">
        <f>G32*'Antaganden säkerhetsberäkningar'!$B$26</f>
        <v>0</v>
      </c>
      <c r="C54" s="299">
        <f t="shared" ref="C54:AD54" si="40">B54*(1+$B$11)</f>
        <v>0</v>
      </c>
      <c r="D54" s="299">
        <f t="shared" si="40"/>
        <v>0</v>
      </c>
      <c r="E54" s="299">
        <f t="shared" si="40"/>
        <v>0</v>
      </c>
      <c r="F54" s="299">
        <f t="shared" si="40"/>
        <v>0</v>
      </c>
      <c r="G54" s="299">
        <f t="shared" si="40"/>
        <v>0</v>
      </c>
      <c r="H54" s="299">
        <f t="shared" si="40"/>
        <v>0</v>
      </c>
      <c r="I54" s="299">
        <f t="shared" si="40"/>
        <v>0</v>
      </c>
      <c r="J54" s="299">
        <f t="shared" si="40"/>
        <v>0</v>
      </c>
      <c r="K54" s="299">
        <f t="shared" si="40"/>
        <v>0</v>
      </c>
      <c r="L54" s="299">
        <f t="shared" si="40"/>
        <v>0</v>
      </c>
      <c r="M54" s="299">
        <f t="shared" si="40"/>
        <v>0</v>
      </c>
      <c r="N54" s="299">
        <f t="shared" si="40"/>
        <v>0</v>
      </c>
      <c r="O54" s="299">
        <f t="shared" si="40"/>
        <v>0</v>
      </c>
      <c r="P54" s="299">
        <f t="shared" si="40"/>
        <v>0</v>
      </c>
      <c r="Q54" s="299">
        <f t="shared" si="40"/>
        <v>0</v>
      </c>
      <c r="R54" s="299">
        <f t="shared" si="40"/>
        <v>0</v>
      </c>
      <c r="S54" s="299">
        <f t="shared" si="40"/>
        <v>0</v>
      </c>
      <c r="T54" s="299">
        <f t="shared" si="40"/>
        <v>0</v>
      </c>
      <c r="U54" s="299">
        <f t="shared" si="40"/>
        <v>0</v>
      </c>
      <c r="V54" s="299">
        <f t="shared" si="40"/>
        <v>0</v>
      </c>
      <c r="W54" s="299">
        <f t="shared" si="40"/>
        <v>0</v>
      </c>
      <c r="X54" s="299">
        <f t="shared" si="40"/>
        <v>0</v>
      </c>
      <c r="Y54" s="300">
        <f t="shared" si="40"/>
        <v>0</v>
      </c>
      <c r="Z54" s="299">
        <f t="shared" si="40"/>
        <v>0</v>
      </c>
      <c r="AA54" s="299">
        <f t="shared" si="40"/>
        <v>0</v>
      </c>
      <c r="AB54" s="299">
        <f t="shared" si="40"/>
        <v>0</v>
      </c>
      <c r="AC54" s="299">
        <f t="shared" si="40"/>
        <v>0</v>
      </c>
      <c r="AD54" s="299">
        <f t="shared" si="40"/>
        <v>0</v>
      </c>
      <c r="AE54" s="299">
        <f t="shared" ref="AE54:AX54" si="41">AD54*(1+$B$12)</f>
        <v>0</v>
      </c>
      <c r="AF54" s="299">
        <f t="shared" si="41"/>
        <v>0</v>
      </c>
      <c r="AG54" s="299">
        <f t="shared" si="41"/>
        <v>0</v>
      </c>
      <c r="AH54" s="299">
        <f t="shared" si="41"/>
        <v>0</v>
      </c>
      <c r="AI54" s="299">
        <f t="shared" si="41"/>
        <v>0</v>
      </c>
      <c r="AJ54" s="299">
        <f t="shared" si="41"/>
        <v>0</v>
      </c>
      <c r="AK54" s="299">
        <f t="shared" si="41"/>
        <v>0</v>
      </c>
      <c r="AL54" s="299">
        <f t="shared" si="41"/>
        <v>0</v>
      </c>
      <c r="AM54" s="299">
        <f t="shared" si="41"/>
        <v>0</v>
      </c>
      <c r="AN54" s="299">
        <f t="shared" si="41"/>
        <v>0</v>
      </c>
      <c r="AO54" s="299">
        <f t="shared" si="41"/>
        <v>0</v>
      </c>
      <c r="AP54" s="299">
        <f t="shared" si="41"/>
        <v>0</v>
      </c>
      <c r="AQ54" s="299">
        <f t="shared" si="41"/>
        <v>0</v>
      </c>
      <c r="AR54" s="299">
        <f t="shared" si="41"/>
        <v>0</v>
      </c>
      <c r="AS54" s="299">
        <f t="shared" si="41"/>
        <v>0</v>
      </c>
      <c r="AT54" s="299">
        <f t="shared" si="41"/>
        <v>0</v>
      </c>
      <c r="AU54" s="299">
        <f t="shared" si="41"/>
        <v>0</v>
      </c>
      <c r="AV54" s="299">
        <f t="shared" si="41"/>
        <v>0</v>
      </c>
      <c r="AW54" s="299">
        <f t="shared" si="41"/>
        <v>0</v>
      </c>
      <c r="AX54" s="299">
        <f t="shared" si="41"/>
        <v>0</v>
      </c>
      <c r="AY54" s="299">
        <f t="shared" si="15"/>
        <v>0</v>
      </c>
      <c r="AZ54" s="299">
        <f t="shared" si="15"/>
        <v>0</v>
      </c>
      <c r="BA54" s="299">
        <f t="shared" si="15"/>
        <v>0</v>
      </c>
      <c r="BB54" s="299">
        <f t="shared" si="15"/>
        <v>0</v>
      </c>
      <c r="BC54" s="299">
        <f t="shared" si="15"/>
        <v>0</v>
      </c>
      <c r="BD54" s="299">
        <f t="shared" si="15"/>
        <v>0</v>
      </c>
      <c r="BE54" s="299">
        <f t="shared" si="15"/>
        <v>0</v>
      </c>
      <c r="BF54" s="299">
        <f t="shared" si="15"/>
        <v>0</v>
      </c>
      <c r="BG54" s="299">
        <f t="shared" si="15"/>
        <v>0</v>
      </c>
      <c r="BH54" s="299">
        <f t="shared" si="15"/>
        <v>0</v>
      </c>
      <c r="BI54" s="299">
        <f t="shared" si="15"/>
        <v>0</v>
      </c>
      <c r="BJ54" s="299">
        <f t="shared" si="15"/>
        <v>0</v>
      </c>
      <c r="BK54" s="299">
        <f t="shared" si="15"/>
        <v>0</v>
      </c>
      <c r="BL54" s="299">
        <f t="shared" si="15"/>
        <v>0</v>
      </c>
      <c r="BM54" s="299">
        <f t="shared" si="15"/>
        <v>0</v>
      </c>
      <c r="BN54" s="299">
        <f t="shared" si="15"/>
        <v>0</v>
      </c>
      <c r="BO54" s="299">
        <f t="shared" si="11"/>
        <v>0</v>
      </c>
      <c r="BP54" s="299">
        <f t="shared" si="11"/>
        <v>0</v>
      </c>
      <c r="BQ54" s="299">
        <f t="shared" si="11"/>
        <v>0</v>
      </c>
      <c r="BR54" s="299">
        <f t="shared" si="11"/>
        <v>0</v>
      </c>
      <c r="BS54" s="299">
        <f t="shared" si="11"/>
        <v>0</v>
      </c>
      <c r="BT54" s="299">
        <f t="shared" si="11"/>
        <v>0</v>
      </c>
      <c r="BU54" s="299">
        <f t="shared" si="11"/>
        <v>0</v>
      </c>
      <c r="BV54" s="299">
        <f t="shared" si="11"/>
        <v>0</v>
      </c>
      <c r="BW54" s="299">
        <f t="shared" si="11"/>
        <v>0</v>
      </c>
      <c r="BX54" s="299">
        <f t="shared" si="11"/>
        <v>0</v>
      </c>
      <c r="BY54" s="299">
        <f t="shared" si="11"/>
        <v>0</v>
      </c>
      <c r="BZ54" s="299">
        <f t="shared" si="11"/>
        <v>0</v>
      </c>
      <c r="CA54" s="299">
        <f t="shared" si="11"/>
        <v>0</v>
      </c>
      <c r="CB54" s="299">
        <f t="shared" si="11"/>
        <v>0</v>
      </c>
      <c r="CC54" s="299">
        <f t="shared" si="11"/>
        <v>0</v>
      </c>
      <c r="CD54" s="299">
        <f t="shared" si="11"/>
        <v>0</v>
      </c>
      <c r="CE54" s="299">
        <f t="shared" si="11"/>
        <v>0</v>
      </c>
      <c r="CF54" s="299">
        <f t="shared" si="11"/>
        <v>0</v>
      </c>
      <c r="CG54" s="299">
        <f t="shared" si="12"/>
        <v>0</v>
      </c>
      <c r="CH54" s="299">
        <f t="shared" si="12"/>
        <v>0</v>
      </c>
      <c r="CI54" s="299">
        <f t="shared" si="12"/>
        <v>0</v>
      </c>
      <c r="CJ54" s="299">
        <f t="shared" si="12"/>
        <v>0</v>
      </c>
      <c r="CK54" s="299">
        <f t="shared" si="12"/>
        <v>0</v>
      </c>
      <c r="CL54" s="299">
        <f t="shared" si="12"/>
        <v>0</v>
      </c>
      <c r="CM54" s="299">
        <f t="shared" si="12"/>
        <v>0</v>
      </c>
      <c r="CN54" s="299">
        <f t="shared" si="12"/>
        <v>0</v>
      </c>
      <c r="CO54" s="299">
        <f t="shared" si="12"/>
        <v>0</v>
      </c>
      <c r="CP54" s="299">
        <f t="shared" si="12"/>
        <v>0</v>
      </c>
      <c r="CQ54" s="299">
        <f t="shared" si="12"/>
        <v>0</v>
      </c>
    </row>
    <row r="55" spans="1:96" s="276" customFormat="1" ht="12.5" x14ac:dyDescent="0.25">
      <c r="A55" s="61"/>
      <c r="B55" s="299"/>
      <c r="C55" s="299"/>
      <c r="D55" s="299"/>
      <c r="E55" s="299"/>
      <c r="F55" s="299"/>
      <c r="G55" s="299"/>
      <c r="H55" s="299"/>
      <c r="I55" s="299"/>
      <c r="J55" s="299"/>
      <c r="K55" s="299"/>
      <c r="L55" s="299"/>
      <c r="M55" s="299"/>
      <c r="N55" s="299"/>
      <c r="O55" s="299"/>
      <c r="P55" s="299"/>
      <c r="Q55" s="299"/>
      <c r="R55" s="299"/>
      <c r="S55" s="299"/>
      <c r="T55" s="299"/>
      <c r="U55" s="299"/>
      <c r="V55" s="299"/>
      <c r="W55" s="299"/>
      <c r="X55" s="299"/>
      <c r="Y55" s="300"/>
      <c r="Z55" s="299"/>
      <c r="AA55" s="299"/>
      <c r="AB55" s="299"/>
      <c r="AC55" s="299"/>
      <c r="AD55" s="299"/>
      <c r="AE55" s="299"/>
      <c r="AF55" s="299"/>
      <c r="AG55" s="299"/>
      <c r="AH55" s="299"/>
      <c r="AI55" s="299"/>
      <c r="AJ55" s="299"/>
      <c r="AK55" s="299"/>
      <c r="AL55" s="299"/>
      <c r="AM55" s="299"/>
      <c r="AN55" s="299"/>
      <c r="AO55" s="299"/>
      <c r="AP55" s="299"/>
      <c r="AQ55" s="299"/>
      <c r="AR55" s="299"/>
      <c r="AS55" s="299"/>
      <c r="AT55" s="299"/>
      <c r="AU55" s="299"/>
      <c r="AV55" s="299"/>
      <c r="AW55" s="299"/>
      <c r="AX55" s="299"/>
      <c r="AY55" s="299"/>
      <c r="AZ55" s="299"/>
      <c r="BA55" s="299"/>
      <c r="BB55" s="299"/>
      <c r="BC55" s="299"/>
      <c r="BD55" s="299"/>
      <c r="BE55" s="299"/>
      <c r="BF55" s="299"/>
      <c r="BG55" s="299"/>
      <c r="BH55" s="299"/>
      <c r="BI55" s="299"/>
      <c r="BJ55" s="299"/>
      <c r="BK55" s="299"/>
      <c r="BL55" s="299"/>
      <c r="BM55" s="299"/>
      <c r="BN55" s="299"/>
      <c r="BO55" s="299"/>
      <c r="BP55" s="299"/>
      <c r="BQ55" s="299"/>
      <c r="BR55" s="299"/>
      <c r="BS55" s="299"/>
      <c r="BT55" s="299"/>
      <c r="BU55" s="299"/>
      <c r="BV55" s="299"/>
      <c r="BW55" s="299"/>
      <c r="BX55" s="299"/>
      <c r="BY55" s="299"/>
      <c r="BZ55" s="299"/>
      <c r="CA55" s="299"/>
      <c r="CB55" s="299"/>
      <c r="CC55" s="299"/>
      <c r="CD55" s="299"/>
      <c r="CE55" s="299"/>
      <c r="CF55" s="299"/>
      <c r="CG55" s="299"/>
      <c r="CH55" s="299"/>
      <c r="CI55" s="299"/>
      <c r="CJ55" s="299"/>
      <c r="CK55" s="299"/>
      <c r="CL55" s="299"/>
      <c r="CM55" s="299"/>
      <c r="CN55" s="299"/>
      <c r="CO55" s="299"/>
      <c r="CP55" s="299"/>
      <c r="CQ55" s="299"/>
    </row>
    <row r="56" spans="1:96" s="276" customFormat="1" ht="13" x14ac:dyDescent="0.3">
      <c r="B56" s="301">
        <f t="shared" ref="B56:AG56" si="42">SUM(B40:B55)</f>
        <v>0</v>
      </c>
      <c r="C56" s="301">
        <f t="shared" si="42"/>
        <v>0</v>
      </c>
      <c r="D56" s="301">
        <f t="shared" si="42"/>
        <v>0</v>
      </c>
      <c r="E56" s="302">
        <f t="shared" si="42"/>
        <v>0</v>
      </c>
      <c r="F56" s="302">
        <f t="shared" si="42"/>
        <v>0</v>
      </c>
      <c r="G56" s="302">
        <f t="shared" si="42"/>
        <v>0</v>
      </c>
      <c r="H56" s="302">
        <f t="shared" si="42"/>
        <v>0</v>
      </c>
      <c r="I56" s="302">
        <f t="shared" si="42"/>
        <v>0</v>
      </c>
      <c r="J56" s="302">
        <f t="shared" si="42"/>
        <v>0</v>
      </c>
      <c r="K56" s="302">
        <f t="shared" si="42"/>
        <v>0</v>
      </c>
      <c r="L56" s="302">
        <f t="shared" si="42"/>
        <v>0</v>
      </c>
      <c r="M56" s="302">
        <f t="shared" si="42"/>
        <v>0</v>
      </c>
      <c r="N56" s="302">
        <f t="shared" si="42"/>
        <v>0</v>
      </c>
      <c r="O56" s="302">
        <f t="shared" si="42"/>
        <v>0</v>
      </c>
      <c r="P56" s="302">
        <f t="shared" si="42"/>
        <v>0</v>
      </c>
      <c r="Q56" s="302">
        <f t="shared" si="42"/>
        <v>0</v>
      </c>
      <c r="R56" s="302">
        <f t="shared" si="42"/>
        <v>0</v>
      </c>
      <c r="S56" s="302">
        <f t="shared" si="42"/>
        <v>0</v>
      </c>
      <c r="T56" s="302">
        <f t="shared" si="42"/>
        <v>0</v>
      </c>
      <c r="U56" s="302">
        <f t="shared" si="42"/>
        <v>0</v>
      </c>
      <c r="V56" s="302">
        <f t="shared" si="42"/>
        <v>0</v>
      </c>
      <c r="W56" s="302">
        <f t="shared" si="42"/>
        <v>0</v>
      </c>
      <c r="X56" s="302">
        <f t="shared" si="42"/>
        <v>0</v>
      </c>
      <c r="Y56" s="301">
        <f t="shared" si="42"/>
        <v>0</v>
      </c>
      <c r="Z56" s="302">
        <f t="shared" si="42"/>
        <v>0</v>
      </c>
      <c r="AA56" s="302">
        <f t="shared" si="42"/>
        <v>0</v>
      </c>
      <c r="AB56" s="302">
        <f t="shared" si="42"/>
        <v>0</v>
      </c>
      <c r="AC56" s="302">
        <f t="shared" si="42"/>
        <v>0</v>
      </c>
      <c r="AD56" s="302">
        <f t="shared" si="42"/>
        <v>0</v>
      </c>
      <c r="AE56" s="302">
        <f t="shared" si="42"/>
        <v>0</v>
      </c>
      <c r="AF56" s="302">
        <f t="shared" si="42"/>
        <v>0</v>
      </c>
      <c r="AG56" s="302">
        <f t="shared" si="42"/>
        <v>0</v>
      </c>
      <c r="AH56" s="302">
        <f t="shared" ref="AH56:BM56" si="43">SUM(AH40:AH55)</f>
        <v>0</v>
      </c>
      <c r="AI56" s="302">
        <f t="shared" si="43"/>
        <v>0</v>
      </c>
      <c r="AJ56" s="302">
        <f t="shared" si="43"/>
        <v>0</v>
      </c>
      <c r="AK56" s="302">
        <f t="shared" si="43"/>
        <v>0</v>
      </c>
      <c r="AL56" s="302">
        <f t="shared" si="43"/>
        <v>0</v>
      </c>
      <c r="AM56" s="302">
        <f t="shared" si="43"/>
        <v>0</v>
      </c>
      <c r="AN56" s="302">
        <f t="shared" si="43"/>
        <v>0</v>
      </c>
      <c r="AO56" s="302">
        <f t="shared" si="43"/>
        <v>0</v>
      </c>
      <c r="AP56" s="302">
        <f t="shared" si="43"/>
        <v>0</v>
      </c>
      <c r="AQ56" s="302">
        <f t="shared" si="43"/>
        <v>0</v>
      </c>
      <c r="AR56" s="302">
        <f t="shared" si="43"/>
        <v>0</v>
      </c>
      <c r="AS56" s="302">
        <f t="shared" si="43"/>
        <v>0</v>
      </c>
      <c r="AT56" s="302">
        <f t="shared" si="43"/>
        <v>0</v>
      </c>
      <c r="AU56" s="302">
        <f t="shared" si="43"/>
        <v>0</v>
      </c>
      <c r="AV56" s="302">
        <f t="shared" si="43"/>
        <v>0</v>
      </c>
      <c r="AW56" s="302">
        <f t="shared" si="43"/>
        <v>0</v>
      </c>
      <c r="AX56" s="302">
        <f t="shared" si="43"/>
        <v>0</v>
      </c>
      <c r="AY56" s="302">
        <f t="shared" si="43"/>
        <v>0</v>
      </c>
      <c r="AZ56" s="302">
        <f t="shared" si="43"/>
        <v>0</v>
      </c>
      <c r="BA56" s="302">
        <f t="shared" si="43"/>
        <v>0</v>
      </c>
      <c r="BB56" s="302">
        <f t="shared" si="43"/>
        <v>0</v>
      </c>
      <c r="BC56" s="302">
        <f t="shared" si="43"/>
        <v>0</v>
      </c>
      <c r="BD56" s="302">
        <f t="shared" si="43"/>
        <v>0</v>
      </c>
      <c r="BE56" s="302">
        <f t="shared" si="43"/>
        <v>0</v>
      </c>
      <c r="BF56" s="302">
        <f t="shared" si="43"/>
        <v>0</v>
      </c>
      <c r="BG56" s="302">
        <f t="shared" si="43"/>
        <v>0</v>
      </c>
      <c r="BH56" s="302">
        <f t="shared" si="43"/>
        <v>0</v>
      </c>
      <c r="BI56" s="302">
        <f t="shared" si="43"/>
        <v>0</v>
      </c>
      <c r="BJ56" s="302">
        <f t="shared" si="43"/>
        <v>0</v>
      </c>
      <c r="BK56" s="302">
        <f t="shared" si="43"/>
        <v>0</v>
      </c>
      <c r="BL56" s="302">
        <f t="shared" si="43"/>
        <v>0</v>
      </c>
      <c r="BM56" s="302">
        <f t="shared" si="43"/>
        <v>0</v>
      </c>
      <c r="BN56" s="302">
        <f t="shared" ref="BN56:CQ56" si="44">SUM(BN40:BN55)</f>
        <v>0</v>
      </c>
      <c r="BO56" s="302">
        <f t="shared" si="44"/>
        <v>0</v>
      </c>
      <c r="BP56" s="302">
        <f t="shared" si="44"/>
        <v>0</v>
      </c>
      <c r="BQ56" s="302">
        <f t="shared" si="44"/>
        <v>0</v>
      </c>
      <c r="BR56" s="302">
        <f t="shared" si="44"/>
        <v>0</v>
      </c>
      <c r="BS56" s="302">
        <f t="shared" si="44"/>
        <v>0</v>
      </c>
      <c r="BT56" s="302">
        <f t="shared" si="44"/>
        <v>0</v>
      </c>
      <c r="BU56" s="302">
        <f t="shared" si="44"/>
        <v>0</v>
      </c>
      <c r="BV56" s="302">
        <f t="shared" si="44"/>
        <v>0</v>
      </c>
      <c r="BW56" s="302">
        <f t="shared" si="44"/>
        <v>0</v>
      </c>
      <c r="BX56" s="302">
        <f t="shared" si="44"/>
        <v>0</v>
      </c>
      <c r="BY56" s="302">
        <f t="shared" si="44"/>
        <v>0</v>
      </c>
      <c r="BZ56" s="302">
        <f t="shared" si="44"/>
        <v>0</v>
      </c>
      <c r="CA56" s="302">
        <f t="shared" si="44"/>
        <v>0</v>
      </c>
      <c r="CB56" s="302">
        <f t="shared" si="44"/>
        <v>0</v>
      </c>
      <c r="CC56" s="302">
        <f t="shared" si="44"/>
        <v>0</v>
      </c>
      <c r="CD56" s="302">
        <f t="shared" si="44"/>
        <v>0</v>
      </c>
      <c r="CE56" s="302">
        <f t="shared" si="44"/>
        <v>0</v>
      </c>
      <c r="CF56" s="302">
        <f t="shared" si="44"/>
        <v>0</v>
      </c>
      <c r="CG56" s="302">
        <f t="shared" si="44"/>
        <v>0</v>
      </c>
      <c r="CH56" s="302">
        <f t="shared" si="44"/>
        <v>0</v>
      </c>
      <c r="CI56" s="302">
        <f t="shared" si="44"/>
        <v>0</v>
      </c>
      <c r="CJ56" s="302">
        <f t="shared" si="44"/>
        <v>0</v>
      </c>
      <c r="CK56" s="302">
        <f t="shared" si="44"/>
        <v>0</v>
      </c>
      <c r="CL56" s="302">
        <f t="shared" si="44"/>
        <v>0</v>
      </c>
      <c r="CM56" s="302">
        <f t="shared" si="44"/>
        <v>0</v>
      </c>
      <c r="CN56" s="302">
        <f t="shared" si="44"/>
        <v>0</v>
      </c>
      <c r="CO56" s="302">
        <f t="shared" si="44"/>
        <v>0</v>
      </c>
      <c r="CP56" s="302">
        <f t="shared" si="44"/>
        <v>0</v>
      </c>
      <c r="CQ56" s="302">
        <f t="shared" si="44"/>
        <v>0</v>
      </c>
    </row>
    <row r="57" spans="1:96" s="276" customFormat="1" ht="13" x14ac:dyDescent="0.3">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302"/>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302"/>
      <c r="BC57" s="302"/>
      <c r="BD57" s="302"/>
      <c r="BE57" s="302"/>
      <c r="BF57" s="302"/>
      <c r="BG57" s="302"/>
      <c r="BH57" s="302"/>
      <c r="BI57" s="302"/>
      <c r="BJ57" s="302"/>
      <c r="BK57" s="302"/>
      <c r="BL57" s="302"/>
      <c r="BM57" s="302"/>
      <c r="BN57" s="302"/>
      <c r="BO57" s="302"/>
      <c r="BP57" s="302"/>
      <c r="BQ57" s="302"/>
      <c r="BR57" s="302"/>
      <c r="BS57" s="302"/>
      <c r="BT57" s="302"/>
      <c r="BU57" s="302"/>
      <c r="BV57" s="302"/>
      <c r="BW57" s="302"/>
      <c r="BX57" s="302"/>
      <c r="BY57" s="302"/>
      <c r="BZ57" s="302"/>
      <c r="CA57" s="302"/>
      <c r="CB57" s="302"/>
      <c r="CC57" s="302"/>
      <c r="CD57" s="302"/>
      <c r="CE57" s="302"/>
      <c r="CF57" s="302"/>
      <c r="CG57" s="302"/>
      <c r="CH57" s="302"/>
      <c r="CI57" s="302"/>
    </row>
    <row r="58" spans="1:96" s="276" customFormat="1" ht="13" x14ac:dyDescent="0.3">
      <c r="B58" s="39" t="s">
        <v>362</v>
      </c>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302"/>
      <c r="AE58" s="302"/>
      <c r="AF58" s="302"/>
      <c r="AG58" s="302"/>
      <c r="AH58" s="302"/>
      <c r="AI58" s="302"/>
      <c r="AJ58" s="302"/>
      <c r="AK58" s="302"/>
      <c r="AL58" s="302"/>
      <c r="AM58" s="302"/>
      <c r="AN58" s="302"/>
      <c r="AO58" s="302"/>
      <c r="AP58" s="302"/>
      <c r="AQ58" s="302"/>
      <c r="AR58" s="302"/>
      <c r="AS58" s="302"/>
      <c r="AT58" s="302"/>
      <c r="AU58" s="302"/>
      <c r="AV58" s="302"/>
      <c r="AW58" s="302"/>
      <c r="AX58" s="302"/>
      <c r="AY58" s="302"/>
      <c r="AZ58" s="302"/>
      <c r="BA58" s="302"/>
      <c r="BB58" s="302"/>
      <c r="BC58" s="302"/>
      <c r="BD58" s="302"/>
      <c r="BE58" s="302"/>
      <c r="BF58" s="302"/>
      <c r="BG58" s="302"/>
      <c r="BH58" s="302"/>
      <c r="BI58" s="302"/>
      <c r="BJ58" s="302"/>
      <c r="BK58" s="302"/>
      <c r="BL58" s="302"/>
      <c r="BM58" s="302"/>
      <c r="BN58" s="302"/>
      <c r="BO58" s="302"/>
      <c r="BP58" s="302"/>
      <c r="BQ58" s="302"/>
      <c r="BR58" s="302"/>
      <c r="BS58" s="302"/>
      <c r="BT58" s="302"/>
      <c r="BU58" s="302"/>
      <c r="BV58" s="302"/>
      <c r="BW58" s="302"/>
      <c r="BX58" s="302"/>
      <c r="BY58" s="302"/>
      <c r="BZ58" s="302"/>
      <c r="CA58" s="302"/>
      <c r="CB58" s="302"/>
      <c r="CC58" s="302"/>
      <c r="CD58" s="302"/>
      <c r="CE58" s="302"/>
      <c r="CF58" s="302"/>
      <c r="CG58" s="302"/>
      <c r="CH58" s="302"/>
      <c r="CI58" s="302"/>
    </row>
    <row r="59" spans="1:96" s="276" customFormat="1" ht="13" x14ac:dyDescent="0.3">
      <c r="B59" s="38">
        <f t="shared" ref="B59:AG59" si="45">B39</f>
        <v>2019</v>
      </c>
      <c r="C59" s="38">
        <f t="shared" si="45"/>
        <v>2020</v>
      </c>
      <c r="D59" s="38">
        <f t="shared" si="45"/>
        <v>2021</v>
      </c>
      <c r="E59" s="38">
        <f t="shared" si="45"/>
        <v>2022</v>
      </c>
      <c r="F59" s="38">
        <f t="shared" si="45"/>
        <v>2023</v>
      </c>
      <c r="G59" s="38">
        <f t="shared" si="45"/>
        <v>2024</v>
      </c>
      <c r="H59" s="38">
        <f t="shared" si="45"/>
        <v>2025</v>
      </c>
      <c r="I59" s="38">
        <f t="shared" si="45"/>
        <v>2026</v>
      </c>
      <c r="J59" s="38">
        <f t="shared" si="45"/>
        <v>2027</v>
      </c>
      <c r="K59" s="38">
        <f t="shared" si="45"/>
        <v>2028</v>
      </c>
      <c r="L59" s="38">
        <f t="shared" si="45"/>
        <v>2029</v>
      </c>
      <c r="M59" s="38">
        <f t="shared" si="45"/>
        <v>2030</v>
      </c>
      <c r="N59" s="38">
        <f t="shared" si="45"/>
        <v>2031</v>
      </c>
      <c r="O59" s="38">
        <f t="shared" si="45"/>
        <v>2032</v>
      </c>
      <c r="P59" s="38">
        <f t="shared" si="45"/>
        <v>2033</v>
      </c>
      <c r="Q59" s="38">
        <f t="shared" si="45"/>
        <v>2034</v>
      </c>
      <c r="R59" s="38">
        <f t="shared" si="45"/>
        <v>2035</v>
      </c>
      <c r="S59" s="38">
        <f t="shared" si="45"/>
        <v>2036</v>
      </c>
      <c r="T59" s="38">
        <f t="shared" si="45"/>
        <v>2037</v>
      </c>
      <c r="U59" s="38">
        <f t="shared" si="45"/>
        <v>2038</v>
      </c>
      <c r="V59" s="38">
        <f t="shared" si="45"/>
        <v>2039</v>
      </c>
      <c r="W59" s="38">
        <f t="shared" si="45"/>
        <v>2040</v>
      </c>
      <c r="X59" s="38">
        <f t="shared" si="45"/>
        <v>2041</v>
      </c>
      <c r="Y59" s="38">
        <f t="shared" si="45"/>
        <v>2042</v>
      </c>
      <c r="Z59" s="38">
        <f t="shared" si="45"/>
        <v>2043</v>
      </c>
      <c r="AA59" s="38">
        <f t="shared" si="45"/>
        <v>2044</v>
      </c>
      <c r="AB59" s="38">
        <f t="shared" si="45"/>
        <v>2045</v>
      </c>
      <c r="AC59" s="38">
        <f t="shared" si="45"/>
        <v>2046</v>
      </c>
      <c r="AD59" s="38">
        <f t="shared" si="45"/>
        <v>2047</v>
      </c>
      <c r="AE59" s="38">
        <f t="shared" si="45"/>
        <v>2048</v>
      </c>
      <c r="AF59" s="38">
        <f t="shared" si="45"/>
        <v>2049</v>
      </c>
      <c r="AG59" s="38">
        <f t="shared" si="45"/>
        <v>2050</v>
      </c>
      <c r="AH59" s="38">
        <f t="shared" ref="AH59:BM59" si="46">AH39</f>
        <v>2051</v>
      </c>
      <c r="AI59" s="38">
        <f t="shared" si="46"/>
        <v>2052</v>
      </c>
      <c r="AJ59" s="38">
        <f t="shared" si="46"/>
        <v>2053</v>
      </c>
      <c r="AK59" s="38">
        <f t="shared" si="46"/>
        <v>2054</v>
      </c>
      <c r="AL59" s="38">
        <f t="shared" si="46"/>
        <v>2055</v>
      </c>
      <c r="AM59" s="38">
        <f t="shared" si="46"/>
        <v>2056</v>
      </c>
      <c r="AN59" s="38">
        <f t="shared" si="46"/>
        <v>2057</v>
      </c>
      <c r="AO59" s="38">
        <f t="shared" si="46"/>
        <v>2058</v>
      </c>
      <c r="AP59" s="38">
        <f t="shared" si="46"/>
        <v>2059</v>
      </c>
      <c r="AQ59" s="38">
        <f t="shared" si="46"/>
        <v>2060</v>
      </c>
      <c r="AR59" s="38">
        <f t="shared" si="46"/>
        <v>2061</v>
      </c>
      <c r="AS59" s="38">
        <f t="shared" si="46"/>
        <v>2062</v>
      </c>
      <c r="AT59" s="38">
        <f t="shared" si="46"/>
        <v>2063</v>
      </c>
      <c r="AU59" s="38">
        <f t="shared" si="46"/>
        <v>2064</v>
      </c>
      <c r="AV59" s="38">
        <f t="shared" si="46"/>
        <v>2065</v>
      </c>
      <c r="AW59" s="38">
        <f t="shared" si="46"/>
        <v>2066</v>
      </c>
      <c r="AX59" s="38">
        <f t="shared" si="46"/>
        <v>2067</v>
      </c>
      <c r="AY59" s="38">
        <f t="shared" si="46"/>
        <v>2068</v>
      </c>
      <c r="AZ59" s="38">
        <f t="shared" si="46"/>
        <v>2069</v>
      </c>
      <c r="BA59" s="38">
        <f t="shared" si="46"/>
        <v>2070</v>
      </c>
      <c r="BB59" s="38">
        <f t="shared" si="46"/>
        <v>2071</v>
      </c>
      <c r="BC59" s="38">
        <f t="shared" si="46"/>
        <v>2072</v>
      </c>
      <c r="BD59" s="38">
        <f t="shared" si="46"/>
        <v>2073</v>
      </c>
      <c r="BE59" s="38">
        <f t="shared" si="46"/>
        <v>2074</v>
      </c>
      <c r="BF59" s="38">
        <f t="shared" si="46"/>
        <v>2075</v>
      </c>
      <c r="BG59" s="38">
        <f t="shared" si="46"/>
        <v>2076</v>
      </c>
      <c r="BH59" s="38">
        <f t="shared" si="46"/>
        <v>2077</v>
      </c>
      <c r="BI59" s="38">
        <f t="shared" si="46"/>
        <v>2078</v>
      </c>
      <c r="BJ59" s="38">
        <f t="shared" si="46"/>
        <v>2079</v>
      </c>
      <c r="BK59" s="38">
        <f t="shared" si="46"/>
        <v>2080</v>
      </c>
      <c r="BL59" s="38">
        <f t="shared" si="46"/>
        <v>2081</v>
      </c>
      <c r="BM59" s="38">
        <f t="shared" si="46"/>
        <v>2082</v>
      </c>
      <c r="BN59" s="38">
        <f t="shared" ref="BN59:CQ59" si="47">BN39</f>
        <v>2083</v>
      </c>
      <c r="BO59" s="38">
        <f t="shared" si="47"/>
        <v>2084</v>
      </c>
      <c r="BP59" s="38">
        <f t="shared" si="47"/>
        <v>2085</v>
      </c>
      <c r="BQ59" s="38">
        <f t="shared" si="47"/>
        <v>2086</v>
      </c>
      <c r="BR59" s="38">
        <f t="shared" si="47"/>
        <v>2087</v>
      </c>
      <c r="BS59" s="38">
        <f t="shared" si="47"/>
        <v>2088</v>
      </c>
      <c r="BT59" s="38">
        <f t="shared" si="47"/>
        <v>2089</v>
      </c>
      <c r="BU59" s="38">
        <f t="shared" si="47"/>
        <v>2090</v>
      </c>
      <c r="BV59" s="38">
        <f t="shared" si="47"/>
        <v>2091</v>
      </c>
      <c r="BW59" s="38">
        <f t="shared" si="47"/>
        <v>2092</v>
      </c>
      <c r="BX59" s="38">
        <f t="shared" si="47"/>
        <v>2093</v>
      </c>
      <c r="BY59" s="38">
        <f t="shared" si="47"/>
        <v>2094</v>
      </c>
      <c r="BZ59" s="38">
        <f t="shared" si="47"/>
        <v>2095</v>
      </c>
      <c r="CA59" s="38">
        <f t="shared" si="47"/>
        <v>2096</v>
      </c>
      <c r="CB59" s="38">
        <f t="shared" si="47"/>
        <v>2097</v>
      </c>
      <c r="CC59" s="38">
        <f t="shared" si="47"/>
        <v>2098</v>
      </c>
      <c r="CD59" s="38">
        <f t="shared" si="47"/>
        <v>2099</v>
      </c>
      <c r="CE59" s="38">
        <f t="shared" si="47"/>
        <v>2100</v>
      </c>
      <c r="CF59" s="38">
        <f t="shared" si="47"/>
        <v>2101</v>
      </c>
      <c r="CG59" s="38">
        <f t="shared" si="47"/>
        <v>2102</v>
      </c>
      <c r="CH59" s="38">
        <f t="shared" si="47"/>
        <v>2103</v>
      </c>
      <c r="CI59" s="38">
        <f t="shared" si="47"/>
        <v>2104</v>
      </c>
      <c r="CJ59" s="38">
        <f t="shared" si="47"/>
        <v>2105</v>
      </c>
      <c r="CK59" s="38">
        <f t="shared" si="47"/>
        <v>2106</v>
      </c>
      <c r="CL59" s="38">
        <f t="shared" si="47"/>
        <v>2107</v>
      </c>
      <c r="CM59" s="38">
        <f t="shared" si="47"/>
        <v>2108</v>
      </c>
      <c r="CN59" s="38">
        <f t="shared" si="47"/>
        <v>2109</v>
      </c>
      <c r="CO59" s="38">
        <f t="shared" si="47"/>
        <v>2110</v>
      </c>
      <c r="CP59" s="38">
        <f t="shared" si="47"/>
        <v>2111</v>
      </c>
      <c r="CQ59" s="38">
        <f t="shared" si="47"/>
        <v>2112</v>
      </c>
      <c r="CR59" s="38"/>
    </row>
    <row r="60" spans="1:96" s="276" customFormat="1" ht="12.5" x14ac:dyDescent="0.25">
      <c r="A60" s="61" t="str">
        <f t="shared" ref="A60:A74" si="48">A40</f>
        <v>Jordbruk, jakt, skogsbruk, fiske</v>
      </c>
      <c r="B60" s="299">
        <f>B40*'Antaganden säkerhetsberäkningar'!$B$21</f>
        <v>0</v>
      </c>
      <c r="C60" s="299">
        <f>C40*'Antaganden säkerhetsberäkningar'!$B$21</f>
        <v>0</v>
      </c>
      <c r="D60" s="299">
        <f>D40*'Antaganden säkerhetsberäkningar'!$B$21</f>
        <v>0</v>
      </c>
      <c r="E60" s="299">
        <f>E40*'Antaganden säkerhetsberäkningar'!$B$21</f>
        <v>0</v>
      </c>
      <c r="F60" s="299">
        <f>F40*'Antaganden säkerhetsberäkningar'!$B$21</f>
        <v>0</v>
      </c>
      <c r="G60" s="299">
        <f>G40*'Antaganden säkerhetsberäkningar'!$B$21</f>
        <v>0</v>
      </c>
      <c r="H60" s="299">
        <f>H40*'Antaganden säkerhetsberäkningar'!$B$21</f>
        <v>0</v>
      </c>
      <c r="I60" s="299">
        <f>I40*'Antaganden säkerhetsberäkningar'!$B$21</f>
        <v>0</v>
      </c>
      <c r="J60" s="299">
        <f>J40*'Antaganden säkerhetsberäkningar'!$B$21</f>
        <v>0</v>
      </c>
      <c r="K60" s="299">
        <f>K40*'Antaganden säkerhetsberäkningar'!$B$21</f>
        <v>0</v>
      </c>
      <c r="L60" s="299">
        <f>L40*'Antaganden säkerhetsberäkningar'!$B$21</f>
        <v>0</v>
      </c>
      <c r="M60" s="299">
        <f>M40*'Antaganden säkerhetsberäkningar'!$B$21</f>
        <v>0</v>
      </c>
      <c r="N60" s="299">
        <f>N40*'Antaganden säkerhetsberäkningar'!$B$21</f>
        <v>0</v>
      </c>
      <c r="O60" s="299">
        <f>O40*'Antaganden säkerhetsberäkningar'!$B$21</f>
        <v>0</v>
      </c>
      <c r="P60" s="299">
        <f>P40*'Antaganden säkerhetsberäkningar'!$B$21</f>
        <v>0</v>
      </c>
      <c r="Q60" s="299">
        <f>Q40*'Antaganden säkerhetsberäkningar'!$B$21</f>
        <v>0</v>
      </c>
      <c r="R60" s="299">
        <f>R40*'Antaganden säkerhetsberäkningar'!$B$21</f>
        <v>0</v>
      </c>
      <c r="S60" s="299">
        <f>S40*'Antaganden säkerhetsberäkningar'!$B$21</f>
        <v>0</v>
      </c>
      <c r="T60" s="299">
        <f>T40*'Antaganden säkerhetsberäkningar'!$B$21</f>
        <v>0</v>
      </c>
      <c r="U60" s="299">
        <f>U40*'Antaganden säkerhetsberäkningar'!$B$21</f>
        <v>0</v>
      </c>
      <c r="V60" s="299">
        <f>V40*'Antaganden säkerhetsberäkningar'!$B$21</f>
        <v>0</v>
      </c>
      <c r="W60" s="299">
        <f>W40*'Antaganden säkerhetsberäkningar'!$B$21</f>
        <v>0</v>
      </c>
      <c r="X60" s="299">
        <f>X40*'Antaganden säkerhetsberäkningar'!$B$21</f>
        <v>0</v>
      </c>
      <c r="Y60" s="299">
        <f>Y40*'Antaganden säkerhetsberäkningar'!$B$21</f>
        <v>0</v>
      </c>
      <c r="Z60" s="299">
        <f>Z40*'Antaganden säkerhetsberäkningar'!$B$21</f>
        <v>0</v>
      </c>
      <c r="AA60" s="299">
        <f>AA40*'Antaganden säkerhetsberäkningar'!$B$21</f>
        <v>0</v>
      </c>
      <c r="AB60" s="299">
        <f>AB40*'Antaganden säkerhetsberäkningar'!$B$21</f>
        <v>0</v>
      </c>
      <c r="AC60" s="299">
        <f>AC40*'Antaganden säkerhetsberäkningar'!$B$21</f>
        <v>0</v>
      </c>
      <c r="AD60" s="299">
        <f>AD40*'Antaganden säkerhetsberäkningar'!$B$21</f>
        <v>0</v>
      </c>
      <c r="AE60" s="299">
        <f>AE40*'Antaganden säkerhetsberäkningar'!$B$21</f>
        <v>0</v>
      </c>
      <c r="AF60" s="299">
        <f>AF40*'Antaganden säkerhetsberäkningar'!$B$21</f>
        <v>0</v>
      </c>
      <c r="AG60" s="299">
        <f>AG40*'Antaganden säkerhetsberäkningar'!$B$21</f>
        <v>0</v>
      </c>
      <c r="AH60" s="299">
        <f>AH40*'Antaganden säkerhetsberäkningar'!$B$21</f>
        <v>0</v>
      </c>
      <c r="AI60" s="299">
        <f>AI40*'Antaganden säkerhetsberäkningar'!$B$21</f>
        <v>0</v>
      </c>
      <c r="AJ60" s="299">
        <f>AJ40*'Antaganden säkerhetsberäkningar'!$B$21</f>
        <v>0</v>
      </c>
      <c r="AK60" s="299">
        <f>AK40*'Antaganden säkerhetsberäkningar'!$B$21</f>
        <v>0</v>
      </c>
      <c r="AL60" s="299">
        <f>AL40*'Antaganden säkerhetsberäkningar'!$B$21</f>
        <v>0</v>
      </c>
      <c r="AM60" s="299">
        <f>AM40*'Antaganden säkerhetsberäkningar'!$B$21</f>
        <v>0</v>
      </c>
      <c r="AN60" s="299">
        <f>AN40*'Antaganden säkerhetsberäkningar'!$B$21</f>
        <v>0</v>
      </c>
      <c r="AO60" s="299">
        <f>AO40*'Antaganden säkerhetsberäkningar'!$B$21</f>
        <v>0</v>
      </c>
      <c r="AP60" s="299">
        <f>AP40*'Antaganden säkerhetsberäkningar'!$B$21</f>
        <v>0</v>
      </c>
      <c r="AQ60" s="299">
        <f>AQ40*'Antaganden säkerhetsberäkningar'!$B$21</f>
        <v>0</v>
      </c>
      <c r="AR60" s="299">
        <f>AR40*'Antaganden säkerhetsberäkningar'!$B$21</f>
        <v>0</v>
      </c>
      <c r="AS60" s="299">
        <f>AS40*'Antaganden säkerhetsberäkningar'!$B$21</f>
        <v>0</v>
      </c>
      <c r="AT60" s="299">
        <f>AT40*'Antaganden säkerhetsberäkningar'!$B$21</f>
        <v>0</v>
      </c>
      <c r="AU60" s="299">
        <f>AU40*'Antaganden säkerhetsberäkningar'!$B$21</f>
        <v>0</v>
      </c>
      <c r="AV60" s="299">
        <f>AV40*'Antaganden säkerhetsberäkningar'!$B$21</f>
        <v>0</v>
      </c>
      <c r="AW60" s="299">
        <f>AW40*'Antaganden säkerhetsberäkningar'!$B$21</f>
        <v>0</v>
      </c>
      <c r="AX60" s="299">
        <f>AX40*'Antaganden säkerhetsberäkningar'!$B$21</f>
        <v>0</v>
      </c>
      <c r="AY60" s="299">
        <f>AY40*'Antaganden säkerhetsberäkningar'!$B$21</f>
        <v>0</v>
      </c>
      <c r="AZ60" s="299">
        <f>AZ40*'Antaganden säkerhetsberäkningar'!$B$21</f>
        <v>0</v>
      </c>
      <c r="BA60" s="299">
        <f>BA40*'Antaganden säkerhetsberäkningar'!$B$21</f>
        <v>0</v>
      </c>
      <c r="BB60" s="299">
        <f>BB40*'Antaganden säkerhetsberäkningar'!$B$21</f>
        <v>0</v>
      </c>
      <c r="BC60" s="299">
        <f>BC40*'Antaganden säkerhetsberäkningar'!$B$21</f>
        <v>0</v>
      </c>
      <c r="BD60" s="299">
        <f>BD40*'Antaganden säkerhetsberäkningar'!$B$21</f>
        <v>0</v>
      </c>
      <c r="BE60" s="299">
        <f>BE40*'Antaganden säkerhetsberäkningar'!$B$21</f>
        <v>0</v>
      </c>
      <c r="BF60" s="299">
        <f>BF40*'Antaganden säkerhetsberäkningar'!$B$21</f>
        <v>0</v>
      </c>
      <c r="BG60" s="299">
        <f>BG40*'Antaganden säkerhetsberäkningar'!$B$21</f>
        <v>0</v>
      </c>
      <c r="BH60" s="299">
        <f>BH40*'Antaganden säkerhetsberäkningar'!$B$21</f>
        <v>0</v>
      </c>
      <c r="BI60" s="299">
        <f>BI40*'Antaganden säkerhetsberäkningar'!$B$21</f>
        <v>0</v>
      </c>
      <c r="BJ60" s="299">
        <f>BJ40*'Antaganden säkerhetsberäkningar'!$B$21</f>
        <v>0</v>
      </c>
      <c r="BK60" s="299">
        <f>BK40*'Antaganden säkerhetsberäkningar'!$B$21</f>
        <v>0</v>
      </c>
      <c r="BL60" s="299">
        <f>BL40*'Antaganden säkerhetsberäkningar'!$B$21</f>
        <v>0</v>
      </c>
      <c r="BM60" s="299">
        <f>BM40*'Antaganden säkerhetsberäkningar'!$B$21</f>
        <v>0</v>
      </c>
      <c r="BN60" s="299">
        <f>BN40*'Antaganden säkerhetsberäkningar'!$B$21</f>
        <v>0</v>
      </c>
      <c r="BO60" s="299">
        <f>BO40*'Antaganden säkerhetsberäkningar'!$B$21</f>
        <v>0</v>
      </c>
      <c r="BP60" s="299">
        <f>BP40*'Antaganden säkerhetsberäkningar'!$B$21</f>
        <v>0</v>
      </c>
      <c r="BQ60" s="299">
        <f>BQ40*'Antaganden säkerhetsberäkningar'!$B$21</f>
        <v>0</v>
      </c>
      <c r="BR60" s="299">
        <f>BR40*'Antaganden säkerhetsberäkningar'!$B$21</f>
        <v>0</v>
      </c>
      <c r="BS60" s="299">
        <f>BS40*'Antaganden säkerhetsberäkningar'!$B$21</f>
        <v>0</v>
      </c>
      <c r="BT60" s="299">
        <f>BT40*'Antaganden säkerhetsberäkningar'!$B$21</f>
        <v>0</v>
      </c>
      <c r="BU60" s="299">
        <f>BU40*'Antaganden säkerhetsberäkningar'!$B$21</f>
        <v>0</v>
      </c>
      <c r="BV60" s="299">
        <f>BV40*'Antaganden säkerhetsberäkningar'!$B$21</f>
        <v>0</v>
      </c>
      <c r="BW60" s="299">
        <f>BW40*'Antaganden säkerhetsberäkningar'!$B$21</f>
        <v>0</v>
      </c>
      <c r="BX60" s="299">
        <f>BX40*'Antaganden säkerhetsberäkningar'!$B$21</f>
        <v>0</v>
      </c>
      <c r="BY60" s="299">
        <f>BY40*'Antaganden säkerhetsberäkningar'!$B$21</f>
        <v>0</v>
      </c>
      <c r="BZ60" s="299">
        <f>BZ40*'Antaganden säkerhetsberäkningar'!$B$21</f>
        <v>0</v>
      </c>
      <c r="CA60" s="299">
        <f>CA40*'Antaganden säkerhetsberäkningar'!$B$21</f>
        <v>0</v>
      </c>
      <c r="CB60" s="299">
        <f>CB40*'Antaganden säkerhetsberäkningar'!$B$21</f>
        <v>0</v>
      </c>
      <c r="CC60" s="299">
        <f>CC40*'Antaganden säkerhetsberäkningar'!$B$21</f>
        <v>0</v>
      </c>
      <c r="CD60" s="299">
        <f>CD40*'Antaganden säkerhetsberäkningar'!$B$21</f>
        <v>0</v>
      </c>
      <c r="CE60" s="299">
        <f>CE40*'Antaganden säkerhetsberäkningar'!$B$21</f>
        <v>0</v>
      </c>
      <c r="CF60" s="299">
        <f>CF40*'Antaganden säkerhetsberäkningar'!$B$21</f>
        <v>0</v>
      </c>
      <c r="CG60" s="299">
        <f>CG40*'Antaganden säkerhetsberäkningar'!$B$21</f>
        <v>0</v>
      </c>
      <c r="CH60" s="299">
        <f>CH40*'Antaganden säkerhetsberäkningar'!$B$21</f>
        <v>0</v>
      </c>
      <c r="CI60" s="299">
        <f>CI40*'Antaganden säkerhetsberäkningar'!$B$21</f>
        <v>0</v>
      </c>
      <c r="CJ60" s="299">
        <f>CJ40*'Antaganden säkerhetsberäkningar'!$B$21</f>
        <v>0</v>
      </c>
      <c r="CK60" s="299">
        <f>CK40*'Antaganden säkerhetsberäkningar'!$B$21</f>
        <v>0</v>
      </c>
      <c r="CL60" s="299">
        <f>CL40*'Antaganden säkerhetsberäkningar'!$B$21</f>
        <v>0</v>
      </c>
      <c r="CM60" s="299">
        <f>CM40*'Antaganden säkerhetsberäkningar'!$B$21</f>
        <v>0</v>
      </c>
      <c r="CN60" s="299">
        <f>CN40*'Antaganden säkerhetsberäkningar'!$B$21</f>
        <v>0</v>
      </c>
      <c r="CO60" s="299">
        <f>CO40*'Antaganden säkerhetsberäkningar'!$B$21</f>
        <v>0</v>
      </c>
      <c r="CP60" s="299">
        <f>CP40*'Antaganden säkerhetsberäkningar'!$B$21</f>
        <v>0</v>
      </c>
      <c r="CQ60" s="299">
        <f>CQ40*'Antaganden säkerhetsberäkningar'!$B$21</f>
        <v>0</v>
      </c>
      <c r="CR60" s="299"/>
    </row>
    <row r="61" spans="1:96" s="276" customFormat="1" ht="12.5" x14ac:dyDescent="0.25">
      <c r="A61" s="61" t="str">
        <f t="shared" si="48"/>
        <v>Kol och brunkol, råolja och naturgas</v>
      </c>
      <c r="B61" s="299">
        <f>B41*'Antaganden säkerhetsberäkningar'!$B$21</f>
        <v>0</v>
      </c>
      <c r="C61" s="299">
        <f>C41*'Antaganden säkerhetsberäkningar'!$B$21</f>
        <v>0</v>
      </c>
      <c r="D61" s="299">
        <f>D41*'Antaganden säkerhetsberäkningar'!$B$21</f>
        <v>0</v>
      </c>
      <c r="E61" s="299">
        <f>E41*'Antaganden säkerhetsberäkningar'!$B$21</f>
        <v>0</v>
      </c>
      <c r="F61" s="299">
        <f>F41*'Antaganden säkerhetsberäkningar'!$B$21</f>
        <v>0</v>
      </c>
      <c r="G61" s="299">
        <f>G41*'Antaganden säkerhetsberäkningar'!$B$21</f>
        <v>0</v>
      </c>
      <c r="H61" s="299">
        <f>H41*'Antaganden säkerhetsberäkningar'!$B$21</f>
        <v>0</v>
      </c>
      <c r="I61" s="299">
        <f>I41*'Antaganden säkerhetsberäkningar'!$B$21</f>
        <v>0</v>
      </c>
      <c r="J61" s="299">
        <f>J41*'Antaganden säkerhetsberäkningar'!$B$21</f>
        <v>0</v>
      </c>
      <c r="K61" s="299">
        <f>K41*'Antaganden säkerhetsberäkningar'!$B$21</f>
        <v>0</v>
      </c>
      <c r="L61" s="299">
        <f>L41*'Antaganden säkerhetsberäkningar'!$B$21</f>
        <v>0</v>
      </c>
      <c r="M61" s="299">
        <f>M41*'Antaganden säkerhetsberäkningar'!$B$21</f>
        <v>0</v>
      </c>
      <c r="N61" s="299">
        <f>N41*'Antaganden säkerhetsberäkningar'!$B$21</f>
        <v>0</v>
      </c>
      <c r="O61" s="299">
        <f>O41*'Antaganden säkerhetsberäkningar'!$B$21</f>
        <v>0</v>
      </c>
      <c r="P61" s="299">
        <f>P41*'Antaganden säkerhetsberäkningar'!$B$21</f>
        <v>0</v>
      </c>
      <c r="Q61" s="299">
        <f>Q41*'Antaganden säkerhetsberäkningar'!$B$21</f>
        <v>0</v>
      </c>
      <c r="R61" s="299">
        <f>R41*'Antaganden säkerhetsberäkningar'!$B$21</f>
        <v>0</v>
      </c>
      <c r="S61" s="299">
        <f>S41*'Antaganden säkerhetsberäkningar'!$B$21</f>
        <v>0</v>
      </c>
      <c r="T61" s="299">
        <f>T41*'Antaganden säkerhetsberäkningar'!$B$21</f>
        <v>0</v>
      </c>
      <c r="U61" s="299">
        <f>U41*'Antaganden säkerhetsberäkningar'!$B$21</f>
        <v>0</v>
      </c>
      <c r="V61" s="299">
        <f>V41*'Antaganden säkerhetsberäkningar'!$B$21</f>
        <v>0</v>
      </c>
      <c r="W61" s="299">
        <f>W41*'Antaganden säkerhetsberäkningar'!$B$21</f>
        <v>0</v>
      </c>
      <c r="X61" s="299">
        <f>X41*'Antaganden säkerhetsberäkningar'!$B$21</f>
        <v>0</v>
      </c>
      <c r="Y61" s="299">
        <f>Y41*'Antaganden säkerhetsberäkningar'!$B$21</f>
        <v>0</v>
      </c>
      <c r="Z61" s="299">
        <f>Z41*'Antaganden säkerhetsberäkningar'!$B$21</f>
        <v>0</v>
      </c>
      <c r="AA61" s="299">
        <f>AA41*'Antaganden säkerhetsberäkningar'!$B$21</f>
        <v>0</v>
      </c>
      <c r="AB61" s="299">
        <f>AB41*'Antaganden säkerhetsberäkningar'!$B$21</f>
        <v>0</v>
      </c>
      <c r="AC61" s="299">
        <f>AC41*'Antaganden säkerhetsberäkningar'!$B$21</f>
        <v>0</v>
      </c>
      <c r="AD61" s="299">
        <f>AD41*'Antaganden säkerhetsberäkningar'!$B$21</f>
        <v>0</v>
      </c>
      <c r="AE61" s="299">
        <f>AE41*'Antaganden säkerhetsberäkningar'!$B$21</f>
        <v>0</v>
      </c>
      <c r="AF61" s="299">
        <f>AF41*'Antaganden säkerhetsberäkningar'!$B$21</f>
        <v>0</v>
      </c>
      <c r="AG61" s="299">
        <f>AG41*'Antaganden säkerhetsberäkningar'!$B$21</f>
        <v>0</v>
      </c>
      <c r="AH61" s="299">
        <f>AH41*'Antaganden säkerhetsberäkningar'!$B$21</f>
        <v>0</v>
      </c>
      <c r="AI61" s="299">
        <f>AI41*'Antaganden säkerhetsberäkningar'!$B$21</f>
        <v>0</v>
      </c>
      <c r="AJ61" s="299">
        <f>AJ41*'Antaganden säkerhetsberäkningar'!$B$21</f>
        <v>0</v>
      </c>
      <c r="AK61" s="299">
        <f>AK41*'Antaganden säkerhetsberäkningar'!$B$21</f>
        <v>0</v>
      </c>
      <c r="AL61" s="299">
        <f>AL41*'Antaganden säkerhetsberäkningar'!$B$21</f>
        <v>0</v>
      </c>
      <c r="AM61" s="299">
        <f>AM41*'Antaganden säkerhetsberäkningar'!$B$21</f>
        <v>0</v>
      </c>
      <c r="AN61" s="299">
        <f>AN41*'Antaganden säkerhetsberäkningar'!$B$21</f>
        <v>0</v>
      </c>
      <c r="AO61" s="299">
        <f>AO41*'Antaganden säkerhetsberäkningar'!$B$21</f>
        <v>0</v>
      </c>
      <c r="AP61" s="299">
        <f>AP41*'Antaganden säkerhetsberäkningar'!$B$21</f>
        <v>0</v>
      </c>
      <c r="AQ61" s="299">
        <f>AQ41*'Antaganden säkerhetsberäkningar'!$B$21</f>
        <v>0</v>
      </c>
      <c r="AR61" s="299">
        <f>AR41*'Antaganden säkerhetsberäkningar'!$B$21</f>
        <v>0</v>
      </c>
      <c r="AS61" s="299">
        <f>AS41*'Antaganden säkerhetsberäkningar'!$B$21</f>
        <v>0</v>
      </c>
      <c r="AT61" s="299">
        <f>AT41*'Antaganden säkerhetsberäkningar'!$B$21</f>
        <v>0</v>
      </c>
      <c r="AU61" s="299">
        <f>AU41*'Antaganden säkerhetsberäkningar'!$B$21</f>
        <v>0</v>
      </c>
      <c r="AV61" s="299">
        <f>AV41*'Antaganden säkerhetsberäkningar'!$B$21</f>
        <v>0</v>
      </c>
      <c r="AW61" s="299">
        <f>AW41*'Antaganden säkerhetsberäkningar'!$B$21</f>
        <v>0</v>
      </c>
      <c r="AX61" s="299">
        <f>AX41*'Antaganden säkerhetsberäkningar'!$B$21</f>
        <v>0</v>
      </c>
      <c r="AY61" s="299">
        <f>AY41*'Antaganden säkerhetsberäkningar'!$B$21</f>
        <v>0</v>
      </c>
      <c r="AZ61" s="299">
        <f>AZ41*'Antaganden säkerhetsberäkningar'!$B$21</f>
        <v>0</v>
      </c>
      <c r="BA61" s="299">
        <f>BA41*'Antaganden säkerhetsberäkningar'!$B$21</f>
        <v>0</v>
      </c>
      <c r="BB61" s="299">
        <f>BB41*'Antaganden säkerhetsberäkningar'!$B$21</f>
        <v>0</v>
      </c>
      <c r="BC61" s="299">
        <f>BC41*'Antaganden säkerhetsberäkningar'!$B$21</f>
        <v>0</v>
      </c>
      <c r="BD61" s="299">
        <f>BD41*'Antaganden säkerhetsberäkningar'!$B$21</f>
        <v>0</v>
      </c>
      <c r="BE61" s="299">
        <f>BE41*'Antaganden säkerhetsberäkningar'!$B$21</f>
        <v>0</v>
      </c>
      <c r="BF61" s="299">
        <f>BF41*'Antaganden säkerhetsberäkningar'!$B$21</f>
        <v>0</v>
      </c>
      <c r="BG61" s="299">
        <f>BG41*'Antaganden säkerhetsberäkningar'!$B$21</f>
        <v>0</v>
      </c>
      <c r="BH61" s="299">
        <f>BH41*'Antaganden säkerhetsberäkningar'!$B$21</f>
        <v>0</v>
      </c>
      <c r="BI61" s="299">
        <f>BI41*'Antaganden säkerhetsberäkningar'!$B$21</f>
        <v>0</v>
      </c>
      <c r="BJ61" s="299">
        <f>BJ41*'Antaganden säkerhetsberäkningar'!$B$21</f>
        <v>0</v>
      </c>
      <c r="BK61" s="299">
        <f>BK41*'Antaganden säkerhetsberäkningar'!$B$21</f>
        <v>0</v>
      </c>
      <c r="BL61" s="299">
        <f>BL41*'Antaganden säkerhetsberäkningar'!$B$21</f>
        <v>0</v>
      </c>
      <c r="BM61" s="299">
        <f>BM41*'Antaganden säkerhetsberäkningar'!$B$21</f>
        <v>0</v>
      </c>
      <c r="BN61" s="299">
        <f>BN41*'Antaganden säkerhetsberäkningar'!$B$21</f>
        <v>0</v>
      </c>
      <c r="BO61" s="299">
        <f>BO41*'Antaganden säkerhetsberäkningar'!$B$21</f>
        <v>0</v>
      </c>
      <c r="BP61" s="299">
        <f>BP41*'Antaganden säkerhetsberäkningar'!$B$21</f>
        <v>0</v>
      </c>
      <c r="BQ61" s="299">
        <f>BQ41*'Antaganden säkerhetsberäkningar'!$B$21</f>
        <v>0</v>
      </c>
      <c r="BR61" s="299">
        <f>BR41*'Antaganden säkerhetsberäkningar'!$B$21</f>
        <v>0</v>
      </c>
      <c r="BS61" s="299">
        <f>BS41*'Antaganden säkerhetsberäkningar'!$B$21</f>
        <v>0</v>
      </c>
      <c r="BT61" s="299">
        <f>BT41*'Antaganden säkerhetsberäkningar'!$B$21</f>
        <v>0</v>
      </c>
      <c r="BU61" s="299">
        <f>BU41*'Antaganden säkerhetsberäkningar'!$B$21</f>
        <v>0</v>
      </c>
      <c r="BV61" s="299">
        <f>BV41*'Antaganden säkerhetsberäkningar'!$B$21</f>
        <v>0</v>
      </c>
      <c r="BW61" s="299">
        <f>BW41*'Antaganden säkerhetsberäkningar'!$B$21</f>
        <v>0</v>
      </c>
      <c r="BX61" s="299">
        <f>BX41*'Antaganden säkerhetsberäkningar'!$B$21</f>
        <v>0</v>
      </c>
      <c r="BY61" s="299">
        <f>BY41*'Antaganden säkerhetsberäkningar'!$B$21</f>
        <v>0</v>
      </c>
      <c r="BZ61" s="299">
        <f>BZ41*'Antaganden säkerhetsberäkningar'!$B$21</f>
        <v>0</v>
      </c>
      <c r="CA61" s="299">
        <f>CA41*'Antaganden säkerhetsberäkningar'!$B$21</f>
        <v>0</v>
      </c>
      <c r="CB61" s="299">
        <f>CB41*'Antaganden säkerhetsberäkningar'!$B$21</f>
        <v>0</v>
      </c>
      <c r="CC61" s="299">
        <f>CC41*'Antaganden säkerhetsberäkningar'!$B$21</f>
        <v>0</v>
      </c>
      <c r="CD61" s="299">
        <f>CD41*'Antaganden säkerhetsberäkningar'!$B$21</f>
        <v>0</v>
      </c>
      <c r="CE61" s="299">
        <f>CE41*'Antaganden säkerhetsberäkningar'!$B$21</f>
        <v>0</v>
      </c>
      <c r="CF61" s="299">
        <f>CF41*'Antaganden säkerhetsberäkningar'!$B$21</f>
        <v>0</v>
      </c>
      <c r="CG61" s="299">
        <f>CG41*'Antaganden säkerhetsberäkningar'!$B$21</f>
        <v>0</v>
      </c>
      <c r="CH61" s="299">
        <f>CH41*'Antaganden säkerhetsberäkningar'!$B$21</f>
        <v>0</v>
      </c>
      <c r="CI61" s="299">
        <f>CI41*'Antaganden säkerhetsberäkningar'!$B$21</f>
        <v>0</v>
      </c>
      <c r="CJ61" s="299">
        <f>CJ41*'Antaganden säkerhetsberäkningar'!$B$21</f>
        <v>0</v>
      </c>
      <c r="CK61" s="299">
        <f>CK41*'Antaganden säkerhetsberäkningar'!$B$21</f>
        <v>0</v>
      </c>
      <c r="CL61" s="299">
        <f>CL41*'Antaganden säkerhetsberäkningar'!$B$21</f>
        <v>0</v>
      </c>
      <c r="CM61" s="299">
        <f>CM41*'Antaganden säkerhetsberäkningar'!$B$21</f>
        <v>0</v>
      </c>
      <c r="CN61" s="299">
        <f>CN41*'Antaganden säkerhetsberäkningar'!$B$21</f>
        <v>0</v>
      </c>
      <c r="CO61" s="299">
        <f>CO41*'Antaganden säkerhetsberäkningar'!$B$21</f>
        <v>0</v>
      </c>
      <c r="CP61" s="299">
        <f>CP41*'Antaganden säkerhetsberäkningar'!$B$21</f>
        <v>0</v>
      </c>
      <c r="CQ61" s="299">
        <f>CQ41*'Antaganden säkerhetsberäkningar'!$B$21</f>
        <v>0</v>
      </c>
      <c r="CR61" s="299"/>
    </row>
    <row r="62" spans="1:96" s="276" customFormat="1" ht="12.5" x14ac:dyDescent="0.25">
      <c r="A62" s="61" t="str">
        <f t="shared" si="48"/>
        <v>Gruvnäring</v>
      </c>
      <c r="B62" s="299">
        <f>B42*'Antaganden säkerhetsberäkningar'!$B$21</f>
        <v>0</v>
      </c>
      <c r="C62" s="299">
        <f>C42*'Antaganden säkerhetsberäkningar'!$B$21</f>
        <v>0</v>
      </c>
      <c r="D62" s="299">
        <f>D42*'Antaganden säkerhetsberäkningar'!$B$21</f>
        <v>0</v>
      </c>
      <c r="E62" s="299">
        <f>E42*'Antaganden säkerhetsberäkningar'!$B$21</f>
        <v>0</v>
      </c>
      <c r="F62" s="299">
        <f>F42*'Antaganden säkerhetsberäkningar'!$B$21</f>
        <v>0</v>
      </c>
      <c r="G62" s="299">
        <f>G42*'Antaganden säkerhetsberäkningar'!$B$21</f>
        <v>0</v>
      </c>
      <c r="H62" s="299">
        <f>H42*'Antaganden säkerhetsberäkningar'!$B$21</f>
        <v>0</v>
      </c>
      <c r="I62" s="299">
        <f>I42*'Antaganden säkerhetsberäkningar'!$B$21</f>
        <v>0</v>
      </c>
      <c r="J62" s="299">
        <f>J42*'Antaganden säkerhetsberäkningar'!$B$21</f>
        <v>0</v>
      </c>
      <c r="K62" s="299">
        <f>K42*'Antaganden säkerhetsberäkningar'!$B$21</f>
        <v>0</v>
      </c>
      <c r="L62" s="299">
        <f>L42*'Antaganden säkerhetsberäkningar'!$B$21</f>
        <v>0</v>
      </c>
      <c r="M62" s="299">
        <f>M42*'Antaganden säkerhetsberäkningar'!$B$21</f>
        <v>0</v>
      </c>
      <c r="N62" s="299">
        <f>N42*'Antaganden säkerhetsberäkningar'!$B$21</f>
        <v>0</v>
      </c>
      <c r="O62" s="299">
        <f>O42*'Antaganden säkerhetsberäkningar'!$B$21</f>
        <v>0</v>
      </c>
      <c r="P62" s="299">
        <f>P42*'Antaganden säkerhetsberäkningar'!$B$21</f>
        <v>0</v>
      </c>
      <c r="Q62" s="299">
        <f>Q42*'Antaganden säkerhetsberäkningar'!$B$21</f>
        <v>0</v>
      </c>
      <c r="R62" s="299">
        <f>R42*'Antaganden säkerhetsberäkningar'!$B$21</f>
        <v>0</v>
      </c>
      <c r="S62" s="299">
        <f>S42*'Antaganden säkerhetsberäkningar'!$B$21</f>
        <v>0</v>
      </c>
      <c r="T62" s="299">
        <f>T42*'Antaganden säkerhetsberäkningar'!$B$21</f>
        <v>0</v>
      </c>
      <c r="U62" s="299">
        <f>U42*'Antaganden säkerhetsberäkningar'!$B$21</f>
        <v>0</v>
      </c>
      <c r="V62" s="299">
        <f>V42*'Antaganden säkerhetsberäkningar'!$B$21</f>
        <v>0</v>
      </c>
      <c r="W62" s="299">
        <f>W42*'Antaganden säkerhetsberäkningar'!$B$21</f>
        <v>0</v>
      </c>
      <c r="X62" s="299">
        <f>X42*'Antaganden säkerhetsberäkningar'!$B$21</f>
        <v>0</v>
      </c>
      <c r="Y62" s="299">
        <f>Y42*'Antaganden säkerhetsberäkningar'!$B$21</f>
        <v>0</v>
      </c>
      <c r="Z62" s="299">
        <f>Z42*'Antaganden säkerhetsberäkningar'!$B$21</f>
        <v>0</v>
      </c>
      <c r="AA62" s="299">
        <f>AA42*'Antaganden säkerhetsberäkningar'!$B$21</f>
        <v>0</v>
      </c>
      <c r="AB62" s="299">
        <f>AB42*'Antaganden säkerhetsberäkningar'!$B$21</f>
        <v>0</v>
      </c>
      <c r="AC62" s="299">
        <f>AC42*'Antaganden säkerhetsberäkningar'!$B$21</f>
        <v>0</v>
      </c>
      <c r="AD62" s="299">
        <f>AD42*'Antaganden säkerhetsberäkningar'!$B$21</f>
        <v>0</v>
      </c>
      <c r="AE62" s="299">
        <f>AE42*'Antaganden säkerhetsberäkningar'!$B$21</f>
        <v>0</v>
      </c>
      <c r="AF62" s="299">
        <f>AF42*'Antaganden säkerhetsberäkningar'!$B$21</f>
        <v>0</v>
      </c>
      <c r="AG62" s="299">
        <f>AG42*'Antaganden säkerhetsberäkningar'!$B$21</f>
        <v>0</v>
      </c>
      <c r="AH62" s="299">
        <f>AH42*'Antaganden säkerhetsberäkningar'!$B$21</f>
        <v>0</v>
      </c>
      <c r="AI62" s="299">
        <f>AI42*'Antaganden säkerhetsberäkningar'!$B$21</f>
        <v>0</v>
      </c>
      <c r="AJ62" s="299">
        <f>AJ42*'Antaganden säkerhetsberäkningar'!$B$21</f>
        <v>0</v>
      </c>
      <c r="AK62" s="299">
        <f>AK42*'Antaganden säkerhetsberäkningar'!$B$21</f>
        <v>0</v>
      </c>
      <c r="AL62" s="299">
        <f>AL42*'Antaganden säkerhetsberäkningar'!$B$21</f>
        <v>0</v>
      </c>
      <c r="AM62" s="299">
        <f>AM42*'Antaganden säkerhetsberäkningar'!$B$21</f>
        <v>0</v>
      </c>
      <c r="AN62" s="299">
        <f>AN42*'Antaganden säkerhetsberäkningar'!$B$21</f>
        <v>0</v>
      </c>
      <c r="AO62" s="299">
        <f>AO42*'Antaganden säkerhetsberäkningar'!$B$21</f>
        <v>0</v>
      </c>
      <c r="AP62" s="299">
        <f>AP42*'Antaganden säkerhetsberäkningar'!$B$21</f>
        <v>0</v>
      </c>
      <c r="AQ62" s="299">
        <f>AQ42*'Antaganden säkerhetsberäkningar'!$B$21</f>
        <v>0</v>
      </c>
      <c r="AR62" s="299">
        <f>AR42*'Antaganden säkerhetsberäkningar'!$B$21</f>
        <v>0</v>
      </c>
      <c r="AS62" s="299">
        <f>AS42*'Antaganden säkerhetsberäkningar'!$B$21</f>
        <v>0</v>
      </c>
      <c r="AT62" s="299">
        <f>AT42*'Antaganden säkerhetsberäkningar'!$B$21</f>
        <v>0</v>
      </c>
      <c r="AU62" s="299">
        <f>AU42*'Antaganden säkerhetsberäkningar'!$B$21</f>
        <v>0</v>
      </c>
      <c r="AV62" s="299">
        <f>AV42*'Antaganden säkerhetsberäkningar'!$B$21</f>
        <v>0</v>
      </c>
      <c r="AW62" s="299">
        <f>AW42*'Antaganden säkerhetsberäkningar'!$B$21</f>
        <v>0</v>
      </c>
      <c r="AX62" s="299">
        <f>AX42*'Antaganden säkerhetsberäkningar'!$B$21</f>
        <v>0</v>
      </c>
      <c r="AY62" s="299">
        <f>AY42*'Antaganden säkerhetsberäkningar'!$B$21</f>
        <v>0</v>
      </c>
      <c r="AZ62" s="299">
        <f>AZ42*'Antaganden säkerhetsberäkningar'!$B$21</f>
        <v>0</v>
      </c>
      <c r="BA62" s="299">
        <f>BA42*'Antaganden säkerhetsberäkningar'!$B$21</f>
        <v>0</v>
      </c>
      <c r="BB62" s="299">
        <f>BB42*'Antaganden säkerhetsberäkningar'!$B$21</f>
        <v>0</v>
      </c>
      <c r="BC62" s="299">
        <f>BC42*'Antaganden säkerhetsberäkningar'!$B$21</f>
        <v>0</v>
      </c>
      <c r="BD62" s="299">
        <f>BD42*'Antaganden säkerhetsberäkningar'!$B$21</f>
        <v>0</v>
      </c>
      <c r="BE62" s="299">
        <f>BE42*'Antaganden säkerhetsberäkningar'!$B$21</f>
        <v>0</v>
      </c>
      <c r="BF62" s="299">
        <f>BF42*'Antaganden säkerhetsberäkningar'!$B$21</f>
        <v>0</v>
      </c>
      <c r="BG62" s="299">
        <f>BG42*'Antaganden säkerhetsberäkningar'!$B$21</f>
        <v>0</v>
      </c>
      <c r="BH62" s="299">
        <f>BH42*'Antaganden säkerhetsberäkningar'!$B$21</f>
        <v>0</v>
      </c>
      <c r="BI62" s="299">
        <f>BI42*'Antaganden säkerhetsberäkningar'!$B$21</f>
        <v>0</v>
      </c>
      <c r="BJ62" s="299">
        <f>BJ42*'Antaganden säkerhetsberäkningar'!$B$21</f>
        <v>0</v>
      </c>
      <c r="BK62" s="299">
        <f>BK42*'Antaganden säkerhetsberäkningar'!$B$21</f>
        <v>0</v>
      </c>
      <c r="BL62" s="299">
        <f>BL42*'Antaganden säkerhetsberäkningar'!$B$21</f>
        <v>0</v>
      </c>
      <c r="BM62" s="299">
        <f>BM42*'Antaganden säkerhetsberäkningar'!$B$21</f>
        <v>0</v>
      </c>
      <c r="BN62" s="299">
        <f>BN42*'Antaganden säkerhetsberäkningar'!$B$21</f>
        <v>0</v>
      </c>
      <c r="BO62" s="299">
        <f>BO42*'Antaganden säkerhetsberäkningar'!$B$21</f>
        <v>0</v>
      </c>
      <c r="BP62" s="299">
        <f>BP42*'Antaganden säkerhetsberäkningar'!$B$21</f>
        <v>0</v>
      </c>
      <c r="BQ62" s="299">
        <f>BQ42*'Antaganden säkerhetsberäkningar'!$B$21</f>
        <v>0</v>
      </c>
      <c r="BR62" s="299">
        <f>BR42*'Antaganden säkerhetsberäkningar'!$B$21</f>
        <v>0</v>
      </c>
      <c r="BS62" s="299">
        <f>BS42*'Antaganden säkerhetsberäkningar'!$B$21</f>
        <v>0</v>
      </c>
      <c r="BT62" s="299">
        <f>BT42*'Antaganden säkerhetsberäkningar'!$B$21</f>
        <v>0</v>
      </c>
      <c r="BU62" s="299">
        <f>BU42*'Antaganden säkerhetsberäkningar'!$B$21</f>
        <v>0</v>
      </c>
      <c r="BV62" s="299">
        <f>BV42*'Antaganden säkerhetsberäkningar'!$B$21</f>
        <v>0</v>
      </c>
      <c r="BW62" s="299">
        <f>BW42*'Antaganden säkerhetsberäkningar'!$B$21</f>
        <v>0</v>
      </c>
      <c r="BX62" s="299">
        <f>BX42*'Antaganden säkerhetsberäkningar'!$B$21</f>
        <v>0</v>
      </c>
      <c r="BY62" s="299">
        <f>BY42*'Antaganden säkerhetsberäkningar'!$B$21</f>
        <v>0</v>
      </c>
      <c r="BZ62" s="299">
        <f>BZ42*'Antaganden säkerhetsberäkningar'!$B$21</f>
        <v>0</v>
      </c>
      <c r="CA62" s="299">
        <f>CA42*'Antaganden säkerhetsberäkningar'!$B$21</f>
        <v>0</v>
      </c>
      <c r="CB62" s="299">
        <f>CB42*'Antaganden säkerhetsberäkningar'!$B$21</f>
        <v>0</v>
      </c>
      <c r="CC62" s="299">
        <f>CC42*'Antaganden säkerhetsberäkningar'!$B$21</f>
        <v>0</v>
      </c>
      <c r="CD62" s="299">
        <f>CD42*'Antaganden säkerhetsberäkningar'!$B$21</f>
        <v>0</v>
      </c>
      <c r="CE62" s="299">
        <f>CE42*'Antaganden säkerhetsberäkningar'!$B$21</f>
        <v>0</v>
      </c>
      <c r="CF62" s="299">
        <f>CF42*'Antaganden säkerhetsberäkningar'!$B$21</f>
        <v>0</v>
      </c>
      <c r="CG62" s="299">
        <f>CG42*'Antaganden säkerhetsberäkningar'!$B$21</f>
        <v>0</v>
      </c>
      <c r="CH62" s="299">
        <f>CH42*'Antaganden säkerhetsberäkningar'!$B$21</f>
        <v>0</v>
      </c>
      <c r="CI62" s="299">
        <f>CI42*'Antaganden säkerhetsberäkningar'!$B$21</f>
        <v>0</v>
      </c>
      <c r="CJ62" s="299">
        <f>CJ42*'Antaganden säkerhetsberäkningar'!$B$21</f>
        <v>0</v>
      </c>
      <c r="CK62" s="299">
        <f>CK42*'Antaganden säkerhetsberäkningar'!$B$21</f>
        <v>0</v>
      </c>
      <c r="CL62" s="299">
        <f>CL42*'Antaganden säkerhetsberäkningar'!$B$21</f>
        <v>0</v>
      </c>
      <c r="CM62" s="299">
        <f>CM42*'Antaganden säkerhetsberäkningar'!$B$21</f>
        <v>0</v>
      </c>
      <c r="CN62" s="299">
        <f>CN42*'Antaganden säkerhetsberäkningar'!$B$21</f>
        <v>0</v>
      </c>
      <c r="CO62" s="299">
        <f>CO42*'Antaganden säkerhetsberäkningar'!$B$21</f>
        <v>0</v>
      </c>
      <c r="CP62" s="299">
        <f>CP42*'Antaganden säkerhetsberäkningar'!$B$21</f>
        <v>0</v>
      </c>
      <c r="CQ62" s="299">
        <f>CQ42*'Antaganden säkerhetsberäkningar'!$B$21</f>
        <v>0</v>
      </c>
      <c r="CR62" s="299"/>
    </row>
    <row r="63" spans="1:96" s="276" customFormat="1" ht="12.5" x14ac:dyDescent="0.25">
      <c r="A63" s="61" t="str">
        <f t="shared" si="48"/>
        <v>Livsmedel</v>
      </c>
      <c r="B63" s="299">
        <f>B43*'Antaganden säkerhetsberäkningar'!$B$21</f>
        <v>0</v>
      </c>
      <c r="C63" s="299">
        <f>C43*'Antaganden säkerhetsberäkningar'!$B$21</f>
        <v>0</v>
      </c>
      <c r="D63" s="299">
        <f>D43*'Antaganden säkerhetsberäkningar'!$B$21</f>
        <v>0</v>
      </c>
      <c r="E63" s="299">
        <f>E43*'Antaganden säkerhetsberäkningar'!$B$21</f>
        <v>0</v>
      </c>
      <c r="F63" s="299">
        <f>F43*'Antaganden säkerhetsberäkningar'!$B$21</f>
        <v>0</v>
      </c>
      <c r="G63" s="299">
        <f>G43*'Antaganden säkerhetsberäkningar'!$B$21</f>
        <v>0</v>
      </c>
      <c r="H63" s="299">
        <f>H43*'Antaganden säkerhetsberäkningar'!$B$21</f>
        <v>0</v>
      </c>
      <c r="I63" s="299">
        <f>I43*'Antaganden säkerhetsberäkningar'!$B$21</f>
        <v>0</v>
      </c>
      <c r="J63" s="299">
        <f>J43*'Antaganden säkerhetsberäkningar'!$B$21</f>
        <v>0</v>
      </c>
      <c r="K63" s="299">
        <f>K43*'Antaganden säkerhetsberäkningar'!$B$21</f>
        <v>0</v>
      </c>
      <c r="L63" s="299">
        <f>L43*'Antaganden säkerhetsberäkningar'!$B$21</f>
        <v>0</v>
      </c>
      <c r="M63" s="299">
        <f>M43*'Antaganden säkerhetsberäkningar'!$B$21</f>
        <v>0</v>
      </c>
      <c r="N63" s="299">
        <f>N43*'Antaganden säkerhetsberäkningar'!$B$21</f>
        <v>0</v>
      </c>
      <c r="O63" s="299">
        <f>O43*'Antaganden säkerhetsberäkningar'!$B$21</f>
        <v>0</v>
      </c>
      <c r="P63" s="299">
        <f>P43*'Antaganden säkerhetsberäkningar'!$B$21</f>
        <v>0</v>
      </c>
      <c r="Q63" s="299">
        <f>Q43*'Antaganden säkerhetsberäkningar'!$B$21</f>
        <v>0</v>
      </c>
      <c r="R63" s="299">
        <f>R43*'Antaganden säkerhetsberäkningar'!$B$21</f>
        <v>0</v>
      </c>
      <c r="S63" s="299">
        <f>S43*'Antaganden säkerhetsberäkningar'!$B$21</f>
        <v>0</v>
      </c>
      <c r="T63" s="299">
        <f>T43*'Antaganden säkerhetsberäkningar'!$B$21</f>
        <v>0</v>
      </c>
      <c r="U63" s="299">
        <f>U43*'Antaganden säkerhetsberäkningar'!$B$21</f>
        <v>0</v>
      </c>
      <c r="V63" s="299">
        <f>V43*'Antaganden säkerhetsberäkningar'!$B$21</f>
        <v>0</v>
      </c>
      <c r="W63" s="299">
        <f>W43*'Antaganden säkerhetsberäkningar'!$B$21</f>
        <v>0</v>
      </c>
      <c r="X63" s="299">
        <f>X43*'Antaganden säkerhetsberäkningar'!$B$21</f>
        <v>0</v>
      </c>
      <c r="Y63" s="299">
        <f>Y43*'Antaganden säkerhetsberäkningar'!$B$21</f>
        <v>0</v>
      </c>
      <c r="Z63" s="299">
        <f>Z43*'Antaganden säkerhetsberäkningar'!$B$21</f>
        <v>0</v>
      </c>
      <c r="AA63" s="299">
        <f>AA43*'Antaganden säkerhetsberäkningar'!$B$21</f>
        <v>0</v>
      </c>
      <c r="AB63" s="299">
        <f>AB43*'Antaganden säkerhetsberäkningar'!$B$21</f>
        <v>0</v>
      </c>
      <c r="AC63" s="299">
        <f>AC43*'Antaganden säkerhetsberäkningar'!$B$21</f>
        <v>0</v>
      </c>
      <c r="AD63" s="299">
        <f>AD43*'Antaganden säkerhetsberäkningar'!$B$21</f>
        <v>0</v>
      </c>
      <c r="AE63" s="299">
        <f>AE43*'Antaganden säkerhetsberäkningar'!$B$21</f>
        <v>0</v>
      </c>
      <c r="AF63" s="299">
        <f>AF43*'Antaganden säkerhetsberäkningar'!$B$21</f>
        <v>0</v>
      </c>
      <c r="AG63" s="299">
        <f>AG43*'Antaganden säkerhetsberäkningar'!$B$21</f>
        <v>0</v>
      </c>
      <c r="AH63" s="299">
        <f>AH43*'Antaganden säkerhetsberäkningar'!$B$21</f>
        <v>0</v>
      </c>
      <c r="AI63" s="299">
        <f>AI43*'Antaganden säkerhetsberäkningar'!$B$21</f>
        <v>0</v>
      </c>
      <c r="AJ63" s="299">
        <f>AJ43*'Antaganden säkerhetsberäkningar'!$B$21</f>
        <v>0</v>
      </c>
      <c r="AK63" s="299">
        <f>AK43*'Antaganden säkerhetsberäkningar'!$B$21</f>
        <v>0</v>
      </c>
      <c r="AL63" s="299">
        <f>AL43*'Antaganden säkerhetsberäkningar'!$B$21</f>
        <v>0</v>
      </c>
      <c r="AM63" s="299">
        <f>AM43*'Antaganden säkerhetsberäkningar'!$B$21</f>
        <v>0</v>
      </c>
      <c r="AN63" s="299">
        <f>AN43*'Antaganden säkerhetsberäkningar'!$B$21</f>
        <v>0</v>
      </c>
      <c r="AO63" s="299">
        <f>AO43*'Antaganden säkerhetsberäkningar'!$B$21</f>
        <v>0</v>
      </c>
      <c r="AP63" s="299">
        <f>AP43*'Antaganden säkerhetsberäkningar'!$B$21</f>
        <v>0</v>
      </c>
      <c r="AQ63" s="299">
        <f>AQ43*'Antaganden säkerhetsberäkningar'!$B$21</f>
        <v>0</v>
      </c>
      <c r="AR63" s="299">
        <f>AR43*'Antaganden säkerhetsberäkningar'!$B$21</f>
        <v>0</v>
      </c>
      <c r="AS63" s="299">
        <f>AS43*'Antaganden säkerhetsberäkningar'!$B$21</f>
        <v>0</v>
      </c>
      <c r="AT63" s="299">
        <f>AT43*'Antaganden säkerhetsberäkningar'!$B$21</f>
        <v>0</v>
      </c>
      <c r="AU63" s="299">
        <f>AU43*'Antaganden säkerhetsberäkningar'!$B$21</f>
        <v>0</v>
      </c>
      <c r="AV63" s="299">
        <f>AV43*'Antaganden säkerhetsberäkningar'!$B$21</f>
        <v>0</v>
      </c>
      <c r="AW63" s="299">
        <f>AW43*'Antaganden säkerhetsberäkningar'!$B$21</f>
        <v>0</v>
      </c>
      <c r="AX63" s="299">
        <f>AX43*'Antaganden säkerhetsberäkningar'!$B$21</f>
        <v>0</v>
      </c>
      <c r="AY63" s="299">
        <f>AY43*'Antaganden säkerhetsberäkningar'!$B$21</f>
        <v>0</v>
      </c>
      <c r="AZ63" s="299">
        <f>AZ43*'Antaganden säkerhetsberäkningar'!$B$21</f>
        <v>0</v>
      </c>
      <c r="BA63" s="299">
        <f>BA43*'Antaganden säkerhetsberäkningar'!$B$21</f>
        <v>0</v>
      </c>
      <c r="BB63" s="299">
        <f>BB43*'Antaganden säkerhetsberäkningar'!$B$21</f>
        <v>0</v>
      </c>
      <c r="BC63" s="299">
        <f>BC43*'Antaganden säkerhetsberäkningar'!$B$21</f>
        <v>0</v>
      </c>
      <c r="BD63" s="299">
        <f>BD43*'Antaganden säkerhetsberäkningar'!$B$21</f>
        <v>0</v>
      </c>
      <c r="BE63" s="299">
        <f>BE43*'Antaganden säkerhetsberäkningar'!$B$21</f>
        <v>0</v>
      </c>
      <c r="BF63" s="299">
        <f>BF43*'Antaganden säkerhetsberäkningar'!$B$21</f>
        <v>0</v>
      </c>
      <c r="BG63" s="299">
        <f>BG43*'Antaganden säkerhetsberäkningar'!$B$21</f>
        <v>0</v>
      </c>
      <c r="BH63" s="299">
        <f>BH43*'Antaganden säkerhetsberäkningar'!$B$21</f>
        <v>0</v>
      </c>
      <c r="BI63" s="299">
        <f>BI43*'Antaganden säkerhetsberäkningar'!$B$21</f>
        <v>0</v>
      </c>
      <c r="BJ63" s="299">
        <f>BJ43*'Antaganden säkerhetsberäkningar'!$B$21</f>
        <v>0</v>
      </c>
      <c r="BK63" s="299">
        <f>BK43*'Antaganden säkerhetsberäkningar'!$B$21</f>
        <v>0</v>
      </c>
      <c r="BL63" s="299">
        <f>BL43*'Antaganden säkerhetsberäkningar'!$B$21</f>
        <v>0</v>
      </c>
      <c r="BM63" s="299">
        <f>BM43*'Antaganden säkerhetsberäkningar'!$B$21</f>
        <v>0</v>
      </c>
      <c r="BN63" s="299">
        <f>BN43*'Antaganden säkerhetsberäkningar'!$B$21</f>
        <v>0</v>
      </c>
      <c r="BO63" s="299">
        <f>BO43*'Antaganden säkerhetsberäkningar'!$B$21</f>
        <v>0</v>
      </c>
      <c r="BP63" s="299">
        <f>BP43*'Antaganden säkerhetsberäkningar'!$B$21</f>
        <v>0</v>
      </c>
      <c r="BQ63" s="299">
        <f>BQ43*'Antaganden säkerhetsberäkningar'!$B$21</f>
        <v>0</v>
      </c>
      <c r="BR63" s="299">
        <f>BR43*'Antaganden säkerhetsberäkningar'!$B$21</f>
        <v>0</v>
      </c>
      <c r="BS63" s="299">
        <f>BS43*'Antaganden säkerhetsberäkningar'!$B$21</f>
        <v>0</v>
      </c>
      <c r="BT63" s="299">
        <f>BT43*'Antaganden säkerhetsberäkningar'!$B$21</f>
        <v>0</v>
      </c>
      <c r="BU63" s="299">
        <f>BU43*'Antaganden säkerhetsberäkningar'!$B$21</f>
        <v>0</v>
      </c>
      <c r="BV63" s="299">
        <f>BV43*'Antaganden säkerhetsberäkningar'!$B$21</f>
        <v>0</v>
      </c>
      <c r="BW63" s="299">
        <f>BW43*'Antaganden säkerhetsberäkningar'!$B$21</f>
        <v>0</v>
      </c>
      <c r="BX63" s="299">
        <f>BX43*'Antaganden säkerhetsberäkningar'!$B$21</f>
        <v>0</v>
      </c>
      <c r="BY63" s="299">
        <f>BY43*'Antaganden säkerhetsberäkningar'!$B$21</f>
        <v>0</v>
      </c>
      <c r="BZ63" s="299">
        <f>BZ43*'Antaganden säkerhetsberäkningar'!$B$21</f>
        <v>0</v>
      </c>
      <c r="CA63" s="299">
        <f>CA43*'Antaganden säkerhetsberäkningar'!$B$21</f>
        <v>0</v>
      </c>
      <c r="CB63" s="299">
        <f>CB43*'Antaganden säkerhetsberäkningar'!$B$21</f>
        <v>0</v>
      </c>
      <c r="CC63" s="299">
        <f>CC43*'Antaganden säkerhetsberäkningar'!$B$21</f>
        <v>0</v>
      </c>
      <c r="CD63" s="299">
        <f>CD43*'Antaganden säkerhetsberäkningar'!$B$21</f>
        <v>0</v>
      </c>
      <c r="CE63" s="299">
        <f>CE43*'Antaganden säkerhetsberäkningar'!$B$21</f>
        <v>0</v>
      </c>
      <c r="CF63" s="299">
        <f>CF43*'Antaganden säkerhetsberäkningar'!$B$21</f>
        <v>0</v>
      </c>
      <c r="CG63" s="299">
        <f>CG43*'Antaganden säkerhetsberäkningar'!$B$21</f>
        <v>0</v>
      </c>
      <c r="CH63" s="299">
        <f>CH43*'Antaganden säkerhetsberäkningar'!$B$21</f>
        <v>0</v>
      </c>
      <c r="CI63" s="299">
        <f>CI43*'Antaganden säkerhetsberäkningar'!$B$21</f>
        <v>0</v>
      </c>
      <c r="CJ63" s="299">
        <f>CJ43*'Antaganden säkerhetsberäkningar'!$B$21</f>
        <v>0</v>
      </c>
      <c r="CK63" s="299">
        <f>CK43*'Antaganden säkerhetsberäkningar'!$B$21</f>
        <v>0</v>
      </c>
      <c r="CL63" s="299">
        <f>CL43*'Antaganden säkerhetsberäkningar'!$B$21</f>
        <v>0</v>
      </c>
      <c r="CM63" s="299">
        <f>CM43*'Antaganden säkerhetsberäkningar'!$B$21</f>
        <v>0</v>
      </c>
      <c r="CN63" s="299">
        <f>CN43*'Antaganden säkerhetsberäkningar'!$B$21</f>
        <v>0</v>
      </c>
      <c r="CO63" s="299">
        <f>CO43*'Antaganden säkerhetsberäkningar'!$B$21</f>
        <v>0</v>
      </c>
      <c r="CP63" s="299">
        <f>CP43*'Antaganden säkerhetsberäkningar'!$B$21</f>
        <v>0</v>
      </c>
      <c r="CQ63" s="299">
        <f>CQ43*'Antaganden säkerhetsberäkningar'!$B$21</f>
        <v>0</v>
      </c>
      <c r="CR63" s="299"/>
    </row>
    <row r="64" spans="1:96" s="276" customFormat="1" ht="12.5" x14ac:dyDescent="0.25">
      <c r="A64" s="61" t="str">
        <f t="shared" si="48"/>
        <v>Textiler och textilprodukter</v>
      </c>
      <c r="B64" s="299">
        <f>B44*'Antaganden säkerhetsberäkningar'!$B$21</f>
        <v>0</v>
      </c>
      <c r="C64" s="299">
        <f>C44*'Antaganden säkerhetsberäkningar'!$B$21</f>
        <v>0</v>
      </c>
      <c r="D64" s="299">
        <f>D44*'Antaganden säkerhetsberäkningar'!$B$21</f>
        <v>0</v>
      </c>
      <c r="E64" s="299">
        <f>E44*'Antaganden säkerhetsberäkningar'!$B$21</f>
        <v>0</v>
      </c>
      <c r="F64" s="299">
        <f>F44*'Antaganden säkerhetsberäkningar'!$B$21</f>
        <v>0</v>
      </c>
      <c r="G64" s="299">
        <f>G44*'Antaganden säkerhetsberäkningar'!$B$21</f>
        <v>0</v>
      </c>
      <c r="H64" s="299">
        <f>H44*'Antaganden säkerhetsberäkningar'!$B$21</f>
        <v>0</v>
      </c>
      <c r="I64" s="299">
        <f>I44*'Antaganden säkerhetsberäkningar'!$B$21</f>
        <v>0</v>
      </c>
      <c r="J64" s="299">
        <f>J44*'Antaganden säkerhetsberäkningar'!$B$21</f>
        <v>0</v>
      </c>
      <c r="K64" s="299">
        <f>K44*'Antaganden säkerhetsberäkningar'!$B$21</f>
        <v>0</v>
      </c>
      <c r="L64" s="299">
        <f>L44*'Antaganden säkerhetsberäkningar'!$B$21</f>
        <v>0</v>
      </c>
      <c r="M64" s="299">
        <f>M44*'Antaganden säkerhetsberäkningar'!$B$21</f>
        <v>0</v>
      </c>
      <c r="N64" s="299">
        <f>N44*'Antaganden säkerhetsberäkningar'!$B$21</f>
        <v>0</v>
      </c>
      <c r="O64" s="299">
        <f>O44*'Antaganden säkerhetsberäkningar'!$B$21</f>
        <v>0</v>
      </c>
      <c r="P64" s="299">
        <f>P44*'Antaganden säkerhetsberäkningar'!$B$21</f>
        <v>0</v>
      </c>
      <c r="Q64" s="299">
        <f>Q44*'Antaganden säkerhetsberäkningar'!$B$21</f>
        <v>0</v>
      </c>
      <c r="R64" s="299">
        <f>R44*'Antaganden säkerhetsberäkningar'!$B$21</f>
        <v>0</v>
      </c>
      <c r="S64" s="299">
        <f>S44*'Antaganden säkerhetsberäkningar'!$B$21</f>
        <v>0</v>
      </c>
      <c r="T64" s="299">
        <f>T44*'Antaganden säkerhetsberäkningar'!$B$21</f>
        <v>0</v>
      </c>
      <c r="U64" s="299">
        <f>U44*'Antaganden säkerhetsberäkningar'!$B$21</f>
        <v>0</v>
      </c>
      <c r="V64" s="299">
        <f>V44*'Antaganden säkerhetsberäkningar'!$B$21</f>
        <v>0</v>
      </c>
      <c r="W64" s="299">
        <f>W44*'Antaganden säkerhetsberäkningar'!$B$21</f>
        <v>0</v>
      </c>
      <c r="X64" s="299">
        <f>X44*'Antaganden säkerhetsberäkningar'!$B$21</f>
        <v>0</v>
      </c>
      <c r="Y64" s="299">
        <f>Y44*'Antaganden säkerhetsberäkningar'!$B$21</f>
        <v>0</v>
      </c>
      <c r="Z64" s="299">
        <f>Z44*'Antaganden säkerhetsberäkningar'!$B$21</f>
        <v>0</v>
      </c>
      <c r="AA64" s="299">
        <f>AA44*'Antaganden säkerhetsberäkningar'!$B$21</f>
        <v>0</v>
      </c>
      <c r="AB64" s="299">
        <f>AB44*'Antaganden säkerhetsberäkningar'!$B$21</f>
        <v>0</v>
      </c>
      <c r="AC64" s="299">
        <f>AC44*'Antaganden säkerhetsberäkningar'!$B$21</f>
        <v>0</v>
      </c>
      <c r="AD64" s="299">
        <f>AD44*'Antaganden säkerhetsberäkningar'!$B$21</f>
        <v>0</v>
      </c>
      <c r="AE64" s="299">
        <f>AE44*'Antaganden säkerhetsberäkningar'!$B$21</f>
        <v>0</v>
      </c>
      <c r="AF64" s="299">
        <f>AF44*'Antaganden säkerhetsberäkningar'!$B$21</f>
        <v>0</v>
      </c>
      <c r="AG64" s="299">
        <f>AG44*'Antaganden säkerhetsberäkningar'!$B$21</f>
        <v>0</v>
      </c>
      <c r="AH64" s="299">
        <f>AH44*'Antaganden säkerhetsberäkningar'!$B$21</f>
        <v>0</v>
      </c>
      <c r="AI64" s="299">
        <f>AI44*'Antaganden säkerhetsberäkningar'!$B$21</f>
        <v>0</v>
      </c>
      <c r="AJ64" s="299">
        <f>AJ44*'Antaganden säkerhetsberäkningar'!$B$21</f>
        <v>0</v>
      </c>
      <c r="AK64" s="299">
        <f>AK44*'Antaganden säkerhetsberäkningar'!$B$21</f>
        <v>0</v>
      </c>
      <c r="AL64" s="299">
        <f>AL44*'Antaganden säkerhetsberäkningar'!$B$21</f>
        <v>0</v>
      </c>
      <c r="AM64" s="299">
        <f>AM44*'Antaganden säkerhetsberäkningar'!$B$21</f>
        <v>0</v>
      </c>
      <c r="AN64" s="299">
        <f>AN44*'Antaganden säkerhetsberäkningar'!$B$21</f>
        <v>0</v>
      </c>
      <c r="AO64" s="299">
        <f>AO44*'Antaganden säkerhetsberäkningar'!$B$21</f>
        <v>0</v>
      </c>
      <c r="AP64" s="299">
        <f>AP44*'Antaganden säkerhetsberäkningar'!$B$21</f>
        <v>0</v>
      </c>
      <c r="AQ64" s="299">
        <f>AQ44*'Antaganden säkerhetsberäkningar'!$B$21</f>
        <v>0</v>
      </c>
      <c r="AR64" s="299">
        <f>AR44*'Antaganden säkerhetsberäkningar'!$B$21</f>
        <v>0</v>
      </c>
      <c r="AS64" s="299">
        <f>AS44*'Antaganden säkerhetsberäkningar'!$B$21</f>
        <v>0</v>
      </c>
      <c r="AT64" s="299">
        <f>AT44*'Antaganden säkerhetsberäkningar'!$B$21</f>
        <v>0</v>
      </c>
      <c r="AU64" s="299">
        <f>AU44*'Antaganden säkerhetsberäkningar'!$B$21</f>
        <v>0</v>
      </c>
      <c r="AV64" s="299">
        <f>AV44*'Antaganden säkerhetsberäkningar'!$B$21</f>
        <v>0</v>
      </c>
      <c r="AW64" s="299">
        <f>AW44*'Antaganden säkerhetsberäkningar'!$B$21</f>
        <v>0</v>
      </c>
      <c r="AX64" s="299">
        <f>AX44*'Antaganden säkerhetsberäkningar'!$B$21</f>
        <v>0</v>
      </c>
      <c r="AY64" s="299">
        <f>AY44*'Antaganden säkerhetsberäkningar'!$B$21</f>
        <v>0</v>
      </c>
      <c r="AZ64" s="299">
        <f>AZ44*'Antaganden säkerhetsberäkningar'!$B$21</f>
        <v>0</v>
      </c>
      <c r="BA64" s="299">
        <f>BA44*'Antaganden säkerhetsberäkningar'!$B$21</f>
        <v>0</v>
      </c>
      <c r="BB64" s="299">
        <f>BB44*'Antaganden säkerhetsberäkningar'!$B$21</f>
        <v>0</v>
      </c>
      <c r="BC64" s="299">
        <f>BC44*'Antaganden säkerhetsberäkningar'!$B$21</f>
        <v>0</v>
      </c>
      <c r="BD64" s="299">
        <f>BD44*'Antaganden säkerhetsberäkningar'!$B$21</f>
        <v>0</v>
      </c>
      <c r="BE64" s="299">
        <f>BE44*'Antaganden säkerhetsberäkningar'!$B$21</f>
        <v>0</v>
      </c>
      <c r="BF64" s="299">
        <f>BF44*'Antaganden säkerhetsberäkningar'!$B$21</f>
        <v>0</v>
      </c>
      <c r="BG64" s="299">
        <f>BG44*'Antaganden säkerhetsberäkningar'!$B$21</f>
        <v>0</v>
      </c>
      <c r="BH64" s="299">
        <f>BH44*'Antaganden säkerhetsberäkningar'!$B$21</f>
        <v>0</v>
      </c>
      <c r="BI64" s="299">
        <f>BI44*'Antaganden säkerhetsberäkningar'!$B$21</f>
        <v>0</v>
      </c>
      <c r="BJ64" s="299">
        <f>BJ44*'Antaganden säkerhetsberäkningar'!$B$21</f>
        <v>0</v>
      </c>
      <c r="BK64" s="299">
        <f>BK44*'Antaganden säkerhetsberäkningar'!$B$21</f>
        <v>0</v>
      </c>
      <c r="BL64" s="299">
        <f>BL44*'Antaganden säkerhetsberäkningar'!$B$21</f>
        <v>0</v>
      </c>
      <c r="BM64" s="299">
        <f>BM44*'Antaganden säkerhetsberäkningar'!$B$21</f>
        <v>0</v>
      </c>
      <c r="BN64" s="299">
        <f>BN44*'Antaganden säkerhetsberäkningar'!$B$21</f>
        <v>0</v>
      </c>
      <c r="BO64" s="299">
        <f>BO44*'Antaganden säkerhetsberäkningar'!$B$21</f>
        <v>0</v>
      </c>
      <c r="BP64" s="299">
        <f>BP44*'Antaganden säkerhetsberäkningar'!$B$21</f>
        <v>0</v>
      </c>
      <c r="BQ64" s="299">
        <f>BQ44*'Antaganden säkerhetsberäkningar'!$B$21</f>
        <v>0</v>
      </c>
      <c r="BR64" s="299">
        <f>BR44*'Antaganden säkerhetsberäkningar'!$B$21</f>
        <v>0</v>
      </c>
      <c r="BS64" s="299">
        <f>BS44*'Antaganden säkerhetsberäkningar'!$B$21</f>
        <v>0</v>
      </c>
      <c r="BT64" s="299">
        <f>BT44*'Antaganden säkerhetsberäkningar'!$B$21</f>
        <v>0</v>
      </c>
      <c r="BU64" s="299">
        <f>BU44*'Antaganden säkerhetsberäkningar'!$B$21</f>
        <v>0</v>
      </c>
      <c r="BV64" s="299">
        <f>BV44*'Antaganden säkerhetsberäkningar'!$B$21</f>
        <v>0</v>
      </c>
      <c r="BW64" s="299">
        <f>BW44*'Antaganden säkerhetsberäkningar'!$B$21</f>
        <v>0</v>
      </c>
      <c r="BX64" s="299">
        <f>BX44*'Antaganden säkerhetsberäkningar'!$B$21</f>
        <v>0</v>
      </c>
      <c r="BY64" s="299">
        <f>BY44*'Antaganden säkerhetsberäkningar'!$B$21</f>
        <v>0</v>
      </c>
      <c r="BZ64" s="299">
        <f>BZ44*'Antaganden säkerhetsberäkningar'!$B$21</f>
        <v>0</v>
      </c>
      <c r="CA64" s="299">
        <f>CA44*'Antaganden säkerhetsberäkningar'!$B$21</f>
        <v>0</v>
      </c>
      <c r="CB64" s="299">
        <f>CB44*'Antaganden säkerhetsberäkningar'!$B$21</f>
        <v>0</v>
      </c>
      <c r="CC64" s="299">
        <f>CC44*'Antaganden säkerhetsberäkningar'!$B$21</f>
        <v>0</v>
      </c>
      <c r="CD64" s="299">
        <f>CD44*'Antaganden säkerhetsberäkningar'!$B$21</f>
        <v>0</v>
      </c>
      <c r="CE64" s="299">
        <f>CE44*'Antaganden säkerhetsberäkningar'!$B$21</f>
        <v>0</v>
      </c>
      <c r="CF64" s="299">
        <f>CF44*'Antaganden säkerhetsberäkningar'!$B$21</f>
        <v>0</v>
      </c>
      <c r="CG64" s="299">
        <f>CG44*'Antaganden säkerhetsberäkningar'!$B$21</f>
        <v>0</v>
      </c>
      <c r="CH64" s="299">
        <f>CH44*'Antaganden säkerhetsberäkningar'!$B$21</f>
        <v>0</v>
      </c>
      <c r="CI64" s="299">
        <f>CI44*'Antaganden säkerhetsberäkningar'!$B$21</f>
        <v>0</v>
      </c>
      <c r="CJ64" s="299">
        <f>CJ44*'Antaganden säkerhetsberäkningar'!$B$21</f>
        <v>0</v>
      </c>
      <c r="CK64" s="299">
        <f>CK44*'Antaganden säkerhetsberäkningar'!$B$21</f>
        <v>0</v>
      </c>
      <c r="CL64" s="299">
        <f>CL44*'Antaganden säkerhetsberäkningar'!$B$21</f>
        <v>0</v>
      </c>
      <c r="CM64" s="299">
        <f>CM44*'Antaganden säkerhetsberäkningar'!$B$21</f>
        <v>0</v>
      </c>
      <c r="CN64" s="299">
        <f>CN44*'Antaganden säkerhetsberäkningar'!$B$21</f>
        <v>0</v>
      </c>
      <c r="CO64" s="299">
        <f>CO44*'Antaganden säkerhetsberäkningar'!$B$21</f>
        <v>0</v>
      </c>
      <c r="CP64" s="299">
        <f>CP44*'Antaganden säkerhetsberäkningar'!$B$21</f>
        <v>0</v>
      </c>
      <c r="CQ64" s="299">
        <f>CQ44*'Antaganden säkerhetsberäkningar'!$B$21</f>
        <v>0</v>
      </c>
      <c r="CR64" s="299"/>
    </row>
    <row r="65" spans="1:96" s="276" customFormat="1" ht="12.5" x14ac:dyDescent="0.25">
      <c r="A65" s="61" t="str">
        <f t="shared" si="48"/>
        <v>Trä och produkter av trä och kork (utom möbler)</v>
      </c>
      <c r="B65" s="299">
        <f>B45*'Antaganden säkerhetsberäkningar'!$B$21</f>
        <v>0</v>
      </c>
      <c r="C65" s="299">
        <f>C45*'Antaganden säkerhetsberäkningar'!$B$21</f>
        <v>0</v>
      </c>
      <c r="D65" s="299">
        <f>D45*'Antaganden säkerhetsberäkningar'!$B$21</f>
        <v>0</v>
      </c>
      <c r="E65" s="299">
        <f>E45*'Antaganden säkerhetsberäkningar'!$B$21</f>
        <v>0</v>
      </c>
      <c r="F65" s="299">
        <f>F45*'Antaganden säkerhetsberäkningar'!$B$21</f>
        <v>0</v>
      </c>
      <c r="G65" s="299">
        <f>G45*'Antaganden säkerhetsberäkningar'!$B$21</f>
        <v>0</v>
      </c>
      <c r="H65" s="299">
        <f>H45*'Antaganden säkerhetsberäkningar'!$B$21</f>
        <v>0</v>
      </c>
      <c r="I65" s="299">
        <f>I45*'Antaganden säkerhetsberäkningar'!$B$21</f>
        <v>0</v>
      </c>
      <c r="J65" s="299">
        <f>J45*'Antaganden säkerhetsberäkningar'!$B$21</f>
        <v>0</v>
      </c>
      <c r="K65" s="299">
        <f>K45*'Antaganden säkerhetsberäkningar'!$B$21</f>
        <v>0</v>
      </c>
      <c r="L65" s="299">
        <f>L45*'Antaganden säkerhetsberäkningar'!$B$21</f>
        <v>0</v>
      </c>
      <c r="M65" s="299">
        <f>M45*'Antaganden säkerhetsberäkningar'!$B$21</f>
        <v>0</v>
      </c>
      <c r="N65" s="299">
        <f>N45*'Antaganden säkerhetsberäkningar'!$B$21</f>
        <v>0</v>
      </c>
      <c r="O65" s="299">
        <f>O45*'Antaganden säkerhetsberäkningar'!$B$21</f>
        <v>0</v>
      </c>
      <c r="P65" s="299">
        <f>P45*'Antaganden säkerhetsberäkningar'!$B$21</f>
        <v>0</v>
      </c>
      <c r="Q65" s="299">
        <f>Q45*'Antaganden säkerhetsberäkningar'!$B$21</f>
        <v>0</v>
      </c>
      <c r="R65" s="299">
        <f>R45*'Antaganden säkerhetsberäkningar'!$B$21</f>
        <v>0</v>
      </c>
      <c r="S65" s="299">
        <f>S45*'Antaganden säkerhetsberäkningar'!$B$21</f>
        <v>0</v>
      </c>
      <c r="T65" s="299">
        <f>T45*'Antaganden säkerhetsberäkningar'!$B$21</f>
        <v>0</v>
      </c>
      <c r="U65" s="299">
        <f>U45*'Antaganden säkerhetsberäkningar'!$B$21</f>
        <v>0</v>
      </c>
      <c r="V65" s="299">
        <f>V45*'Antaganden säkerhetsberäkningar'!$B$21</f>
        <v>0</v>
      </c>
      <c r="W65" s="299">
        <f>W45*'Antaganden säkerhetsberäkningar'!$B$21</f>
        <v>0</v>
      </c>
      <c r="X65" s="299">
        <f>X45*'Antaganden säkerhetsberäkningar'!$B$21</f>
        <v>0</v>
      </c>
      <c r="Y65" s="299">
        <f>Y45*'Antaganden säkerhetsberäkningar'!$B$21</f>
        <v>0</v>
      </c>
      <c r="Z65" s="299">
        <f>Z45*'Antaganden säkerhetsberäkningar'!$B$21</f>
        <v>0</v>
      </c>
      <c r="AA65" s="299">
        <f>AA45*'Antaganden säkerhetsberäkningar'!$B$21</f>
        <v>0</v>
      </c>
      <c r="AB65" s="299">
        <f>AB45*'Antaganden säkerhetsberäkningar'!$B$21</f>
        <v>0</v>
      </c>
      <c r="AC65" s="299">
        <f>AC45*'Antaganden säkerhetsberäkningar'!$B$21</f>
        <v>0</v>
      </c>
      <c r="AD65" s="299">
        <f>AD45*'Antaganden säkerhetsberäkningar'!$B$21</f>
        <v>0</v>
      </c>
      <c r="AE65" s="299">
        <f>AE45*'Antaganden säkerhetsberäkningar'!$B$21</f>
        <v>0</v>
      </c>
      <c r="AF65" s="299">
        <f>AF45*'Antaganden säkerhetsberäkningar'!$B$21</f>
        <v>0</v>
      </c>
      <c r="AG65" s="299">
        <f>AG45*'Antaganden säkerhetsberäkningar'!$B$21</f>
        <v>0</v>
      </c>
      <c r="AH65" s="299">
        <f>AH45*'Antaganden säkerhetsberäkningar'!$B$21</f>
        <v>0</v>
      </c>
      <c r="AI65" s="299">
        <f>AI45*'Antaganden säkerhetsberäkningar'!$B$21</f>
        <v>0</v>
      </c>
      <c r="AJ65" s="299">
        <f>AJ45*'Antaganden säkerhetsberäkningar'!$B$21</f>
        <v>0</v>
      </c>
      <c r="AK65" s="299">
        <f>AK45*'Antaganden säkerhetsberäkningar'!$B$21</f>
        <v>0</v>
      </c>
      <c r="AL65" s="299">
        <f>AL45*'Antaganden säkerhetsberäkningar'!$B$21</f>
        <v>0</v>
      </c>
      <c r="AM65" s="299">
        <f>AM45*'Antaganden säkerhetsberäkningar'!$B$21</f>
        <v>0</v>
      </c>
      <c r="AN65" s="299">
        <f>AN45*'Antaganden säkerhetsberäkningar'!$B$21</f>
        <v>0</v>
      </c>
      <c r="AO65" s="299">
        <f>AO45*'Antaganden säkerhetsberäkningar'!$B$21</f>
        <v>0</v>
      </c>
      <c r="AP65" s="299">
        <f>AP45*'Antaganden säkerhetsberäkningar'!$B$21</f>
        <v>0</v>
      </c>
      <c r="AQ65" s="299">
        <f>AQ45*'Antaganden säkerhetsberäkningar'!$B$21</f>
        <v>0</v>
      </c>
      <c r="AR65" s="299">
        <f>AR45*'Antaganden säkerhetsberäkningar'!$B$21</f>
        <v>0</v>
      </c>
      <c r="AS65" s="299">
        <f>AS45*'Antaganden säkerhetsberäkningar'!$B$21</f>
        <v>0</v>
      </c>
      <c r="AT65" s="299">
        <f>AT45*'Antaganden säkerhetsberäkningar'!$B$21</f>
        <v>0</v>
      </c>
      <c r="AU65" s="299">
        <f>AU45*'Antaganden säkerhetsberäkningar'!$B$21</f>
        <v>0</v>
      </c>
      <c r="AV65" s="299">
        <f>AV45*'Antaganden säkerhetsberäkningar'!$B$21</f>
        <v>0</v>
      </c>
      <c r="AW65" s="299">
        <f>AW45*'Antaganden säkerhetsberäkningar'!$B$21</f>
        <v>0</v>
      </c>
      <c r="AX65" s="299">
        <f>AX45*'Antaganden säkerhetsberäkningar'!$B$21</f>
        <v>0</v>
      </c>
      <c r="AY65" s="299">
        <f>AY45*'Antaganden säkerhetsberäkningar'!$B$21</f>
        <v>0</v>
      </c>
      <c r="AZ65" s="299">
        <f>AZ45*'Antaganden säkerhetsberäkningar'!$B$21</f>
        <v>0</v>
      </c>
      <c r="BA65" s="299">
        <f>BA45*'Antaganden säkerhetsberäkningar'!$B$21</f>
        <v>0</v>
      </c>
      <c r="BB65" s="299">
        <f>BB45*'Antaganden säkerhetsberäkningar'!$B$21</f>
        <v>0</v>
      </c>
      <c r="BC65" s="299">
        <f>BC45*'Antaganden säkerhetsberäkningar'!$B$21</f>
        <v>0</v>
      </c>
      <c r="BD65" s="299">
        <f>BD45*'Antaganden säkerhetsberäkningar'!$B$21</f>
        <v>0</v>
      </c>
      <c r="BE65" s="299">
        <f>BE45*'Antaganden säkerhetsberäkningar'!$B$21</f>
        <v>0</v>
      </c>
      <c r="BF65" s="299">
        <f>BF45*'Antaganden säkerhetsberäkningar'!$B$21</f>
        <v>0</v>
      </c>
      <c r="BG65" s="299">
        <f>BG45*'Antaganden säkerhetsberäkningar'!$B$21</f>
        <v>0</v>
      </c>
      <c r="BH65" s="299">
        <f>BH45*'Antaganden säkerhetsberäkningar'!$B$21</f>
        <v>0</v>
      </c>
      <c r="BI65" s="299">
        <f>BI45*'Antaganden säkerhetsberäkningar'!$B$21</f>
        <v>0</v>
      </c>
      <c r="BJ65" s="299">
        <f>BJ45*'Antaganden säkerhetsberäkningar'!$B$21</f>
        <v>0</v>
      </c>
      <c r="BK65" s="299">
        <f>BK45*'Antaganden säkerhetsberäkningar'!$B$21</f>
        <v>0</v>
      </c>
      <c r="BL65" s="299">
        <f>BL45*'Antaganden säkerhetsberäkningar'!$B$21</f>
        <v>0</v>
      </c>
      <c r="BM65" s="299">
        <f>BM45*'Antaganden säkerhetsberäkningar'!$B$21</f>
        <v>0</v>
      </c>
      <c r="BN65" s="299">
        <f>BN45*'Antaganden säkerhetsberäkningar'!$B$21</f>
        <v>0</v>
      </c>
      <c r="BO65" s="299">
        <f>BO45*'Antaganden säkerhetsberäkningar'!$B$21</f>
        <v>0</v>
      </c>
      <c r="BP65" s="299">
        <f>BP45*'Antaganden säkerhetsberäkningar'!$B$21</f>
        <v>0</v>
      </c>
      <c r="BQ65" s="299">
        <f>BQ45*'Antaganden säkerhetsberäkningar'!$B$21</f>
        <v>0</v>
      </c>
      <c r="BR65" s="299">
        <f>BR45*'Antaganden säkerhetsberäkningar'!$B$21</f>
        <v>0</v>
      </c>
      <c r="BS65" s="299">
        <f>BS45*'Antaganden säkerhetsberäkningar'!$B$21</f>
        <v>0</v>
      </c>
      <c r="BT65" s="299">
        <f>BT45*'Antaganden säkerhetsberäkningar'!$B$21</f>
        <v>0</v>
      </c>
      <c r="BU65" s="299">
        <f>BU45*'Antaganden säkerhetsberäkningar'!$B$21</f>
        <v>0</v>
      </c>
      <c r="BV65" s="299">
        <f>BV45*'Antaganden säkerhetsberäkningar'!$B$21</f>
        <v>0</v>
      </c>
      <c r="BW65" s="299">
        <f>BW45*'Antaganden säkerhetsberäkningar'!$B$21</f>
        <v>0</v>
      </c>
      <c r="BX65" s="299">
        <f>BX45*'Antaganden säkerhetsberäkningar'!$B$21</f>
        <v>0</v>
      </c>
      <c r="BY65" s="299">
        <f>BY45*'Antaganden säkerhetsberäkningar'!$B$21</f>
        <v>0</v>
      </c>
      <c r="BZ65" s="299">
        <f>BZ45*'Antaganden säkerhetsberäkningar'!$B$21</f>
        <v>0</v>
      </c>
      <c r="CA65" s="299">
        <f>CA45*'Antaganden säkerhetsberäkningar'!$B$21</f>
        <v>0</v>
      </c>
      <c r="CB65" s="299">
        <f>CB45*'Antaganden säkerhetsberäkningar'!$B$21</f>
        <v>0</v>
      </c>
      <c r="CC65" s="299">
        <f>CC45*'Antaganden säkerhetsberäkningar'!$B$21</f>
        <v>0</v>
      </c>
      <c r="CD65" s="299">
        <f>CD45*'Antaganden säkerhetsberäkningar'!$B$21</f>
        <v>0</v>
      </c>
      <c r="CE65" s="299">
        <f>CE45*'Antaganden säkerhetsberäkningar'!$B$21</f>
        <v>0</v>
      </c>
      <c r="CF65" s="299">
        <f>CF45*'Antaganden säkerhetsberäkningar'!$B$21</f>
        <v>0</v>
      </c>
      <c r="CG65" s="299">
        <f>CG45*'Antaganden säkerhetsberäkningar'!$B$21</f>
        <v>0</v>
      </c>
      <c r="CH65" s="299">
        <f>CH45*'Antaganden säkerhetsberäkningar'!$B$21</f>
        <v>0</v>
      </c>
      <c r="CI65" s="299">
        <f>CI45*'Antaganden säkerhetsberäkningar'!$B$21</f>
        <v>0</v>
      </c>
      <c r="CJ65" s="299">
        <f>CJ45*'Antaganden säkerhetsberäkningar'!$B$21</f>
        <v>0</v>
      </c>
      <c r="CK65" s="299">
        <f>CK45*'Antaganden säkerhetsberäkningar'!$B$21</f>
        <v>0</v>
      </c>
      <c r="CL65" s="299">
        <f>CL45*'Antaganden säkerhetsberäkningar'!$B$21</f>
        <v>0</v>
      </c>
      <c r="CM65" s="299">
        <f>CM45*'Antaganden säkerhetsberäkningar'!$B$21</f>
        <v>0</v>
      </c>
      <c r="CN65" s="299">
        <f>CN45*'Antaganden säkerhetsberäkningar'!$B$21</f>
        <v>0</v>
      </c>
      <c r="CO65" s="299">
        <f>CO45*'Antaganden säkerhetsberäkningar'!$B$21</f>
        <v>0</v>
      </c>
      <c r="CP65" s="299">
        <f>CP45*'Antaganden säkerhetsberäkningar'!$B$21</f>
        <v>0</v>
      </c>
      <c r="CQ65" s="299">
        <f>CQ45*'Antaganden säkerhetsberäkningar'!$B$21</f>
        <v>0</v>
      </c>
      <c r="CR65" s="299"/>
    </row>
    <row r="66" spans="1:96" s="276" customFormat="1" ht="12.5" x14ac:dyDescent="0.25">
      <c r="A66" s="61" t="str">
        <f t="shared" si="48"/>
        <v>Råolja och raffinerade petroleumprodukter</v>
      </c>
      <c r="B66" s="299">
        <f>B46*'Antaganden säkerhetsberäkningar'!$B$21</f>
        <v>0</v>
      </c>
      <c r="C66" s="299">
        <f>C46*'Antaganden säkerhetsberäkningar'!$B$21</f>
        <v>0</v>
      </c>
      <c r="D66" s="299">
        <f>D46*'Antaganden säkerhetsberäkningar'!$B$21</f>
        <v>0</v>
      </c>
      <c r="E66" s="299">
        <f>E46*'Antaganden säkerhetsberäkningar'!$B$21</f>
        <v>0</v>
      </c>
      <c r="F66" s="299">
        <f>F46*'Antaganden säkerhetsberäkningar'!$B$21</f>
        <v>0</v>
      </c>
      <c r="G66" s="299">
        <f>G46*'Antaganden säkerhetsberäkningar'!$B$21</f>
        <v>0</v>
      </c>
      <c r="H66" s="299">
        <f>H46*'Antaganden säkerhetsberäkningar'!$B$21</f>
        <v>0</v>
      </c>
      <c r="I66" s="299">
        <f>I46*'Antaganden säkerhetsberäkningar'!$B$21</f>
        <v>0</v>
      </c>
      <c r="J66" s="299">
        <f>J46*'Antaganden säkerhetsberäkningar'!$B$21</f>
        <v>0</v>
      </c>
      <c r="K66" s="299">
        <f>K46*'Antaganden säkerhetsberäkningar'!$B$21</f>
        <v>0</v>
      </c>
      <c r="L66" s="299">
        <f>L46*'Antaganden säkerhetsberäkningar'!$B$21</f>
        <v>0</v>
      </c>
      <c r="M66" s="299">
        <f>M46*'Antaganden säkerhetsberäkningar'!$B$21</f>
        <v>0</v>
      </c>
      <c r="N66" s="299">
        <f>N46*'Antaganden säkerhetsberäkningar'!$B$21</f>
        <v>0</v>
      </c>
      <c r="O66" s="299">
        <f>O46*'Antaganden säkerhetsberäkningar'!$B$21</f>
        <v>0</v>
      </c>
      <c r="P66" s="299">
        <f>P46*'Antaganden säkerhetsberäkningar'!$B$21</f>
        <v>0</v>
      </c>
      <c r="Q66" s="299">
        <f>Q46*'Antaganden säkerhetsberäkningar'!$B$21</f>
        <v>0</v>
      </c>
      <c r="R66" s="299">
        <f>R46*'Antaganden säkerhetsberäkningar'!$B$21</f>
        <v>0</v>
      </c>
      <c r="S66" s="299">
        <f>S46*'Antaganden säkerhetsberäkningar'!$B$21</f>
        <v>0</v>
      </c>
      <c r="T66" s="299">
        <f>T46*'Antaganden säkerhetsberäkningar'!$B$21</f>
        <v>0</v>
      </c>
      <c r="U66" s="299">
        <f>U46*'Antaganden säkerhetsberäkningar'!$B$21</f>
        <v>0</v>
      </c>
      <c r="V66" s="299">
        <f>V46*'Antaganden säkerhetsberäkningar'!$B$21</f>
        <v>0</v>
      </c>
      <c r="W66" s="299">
        <f>W46*'Antaganden säkerhetsberäkningar'!$B$21</f>
        <v>0</v>
      </c>
      <c r="X66" s="299">
        <f>X46*'Antaganden säkerhetsberäkningar'!$B$21</f>
        <v>0</v>
      </c>
      <c r="Y66" s="299">
        <f>Y46*'Antaganden säkerhetsberäkningar'!$B$21</f>
        <v>0</v>
      </c>
      <c r="Z66" s="299">
        <f>Z46*'Antaganden säkerhetsberäkningar'!$B$21</f>
        <v>0</v>
      </c>
      <c r="AA66" s="299">
        <f>AA46*'Antaganden säkerhetsberäkningar'!$B$21</f>
        <v>0</v>
      </c>
      <c r="AB66" s="299">
        <f>AB46*'Antaganden säkerhetsberäkningar'!$B$21</f>
        <v>0</v>
      </c>
      <c r="AC66" s="299">
        <f>AC46*'Antaganden säkerhetsberäkningar'!$B$21</f>
        <v>0</v>
      </c>
      <c r="AD66" s="299">
        <f>AD46*'Antaganden säkerhetsberäkningar'!$B$21</f>
        <v>0</v>
      </c>
      <c r="AE66" s="299">
        <f>AE46*'Antaganden säkerhetsberäkningar'!$B$21</f>
        <v>0</v>
      </c>
      <c r="AF66" s="299">
        <f>AF46*'Antaganden säkerhetsberäkningar'!$B$21</f>
        <v>0</v>
      </c>
      <c r="AG66" s="299">
        <f>AG46*'Antaganden säkerhetsberäkningar'!$B$21</f>
        <v>0</v>
      </c>
      <c r="AH66" s="299">
        <f>AH46*'Antaganden säkerhetsberäkningar'!$B$21</f>
        <v>0</v>
      </c>
      <c r="AI66" s="299">
        <f>AI46*'Antaganden säkerhetsberäkningar'!$B$21</f>
        <v>0</v>
      </c>
      <c r="AJ66" s="299">
        <f>AJ46*'Antaganden säkerhetsberäkningar'!$B$21</f>
        <v>0</v>
      </c>
      <c r="AK66" s="299">
        <f>AK46*'Antaganden säkerhetsberäkningar'!$B$21</f>
        <v>0</v>
      </c>
      <c r="AL66" s="299">
        <f>AL46*'Antaganden säkerhetsberäkningar'!$B$21</f>
        <v>0</v>
      </c>
      <c r="AM66" s="299">
        <f>AM46*'Antaganden säkerhetsberäkningar'!$B$21</f>
        <v>0</v>
      </c>
      <c r="AN66" s="299">
        <f>AN46*'Antaganden säkerhetsberäkningar'!$B$21</f>
        <v>0</v>
      </c>
      <c r="AO66" s="299">
        <f>AO46*'Antaganden säkerhetsberäkningar'!$B$21</f>
        <v>0</v>
      </c>
      <c r="AP66" s="299">
        <f>AP46*'Antaganden säkerhetsberäkningar'!$B$21</f>
        <v>0</v>
      </c>
      <c r="AQ66" s="299">
        <f>AQ46*'Antaganden säkerhetsberäkningar'!$B$21</f>
        <v>0</v>
      </c>
      <c r="AR66" s="299">
        <f>AR46*'Antaganden säkerhetsberäkningar'!$B$21</f>
        <v>0</v>
      </c>
      <c r="AS66" s="299">
        <f>AS46*'Antaganden säkerhetsberäkningar'!$B$21</f>
        <v>0</v>
      </c>
      <c r="AT66" s="299">
        <f>AT46*'Antaganden säkerhetsberäkningar'!$B$21</f>
        <v>0</v>
      </c>
      <c r="AU66" s="299">
        <f>AU46*'Antaganden säkerhetsberäkningar'!$B$21</f>
        <v>0</v>
      </c>
      <c r="AV66" s="299">
        <f>AV46*'Antaganden säkerhetsberäkningar'!$B$21</f>
        <v>0</v>
      </c>
      <c r="AW66" s="299">
        <f>AW46*'Antaganden säkerhetsberäkningar'!$B$21</f>
        <v>0</v>
      </c>
      <c r="AX66" s="299">
        <f>AX46*'Antaganden säkerhetsberäkningar'!$B$21</f>
        <v>0</v>
      </c>
      <c r="AY66" s="299">
        <f>AY46*'Antaganden säkerhetsberäkningar'!$B$21</f>
        <v>0</v>
      </c>
      <c r="AZ66" s="299">
        <f>AZ46*'Antaganden säkerhetsberäkningar'!$B$21</f>
        <v>0</v>
      </c>
      <c r="BA66" s="299">
        <f>BA46*'Antaganden säkerhetsberäkningar'!$B$21</f>
        <v>0</v>
      </c>
      <c r="BB66" s="299">
        <f>BB46*'Antaganden säkerhetsberäkningar'!$B$21</f>
        <v>0</v>
      </c>
      <c r="BC66" s="299">
        <f>BC46*'Antaganden säkerhetsberäkningar'!$B$21</f>
        <v>0</v>
      </c>
      <c r="BD66" s="299">
        <f>BD46*'Antaganden säkerhetsberäkningar'!$B$21</f>
        <v>0</v>
      </c>
      <c r="BE66" s="299">
        <f>BE46*'Antaganden säkerhetsberäkningar'!$B$21</f>
        <v>0</v>
      </c>
      <c r="BF66" s="299">
        <f>BF46*'Antaganden säkerhetsberäkningar'!$B$21</f>
        <v>0</v>
      </c>
      <c r="BG66" s="299">
        <f>BG46*'Antaganden säkerhetsberäkningar'!$B$21</f>
        <v>0</v>
      </c>
      <c r="BH66" s="299">
        <f>BH46*'Antaganden säkerhetsberäkningar'!$B$21</f>
        <v>0</v>
      </c>
      <c r="BI66" s="299">
        <f>BI46*'Antaganden säkerhetsberäkningar'!$B$21</f>
        <v>0</v>
      </c>
      <c r="BJ66" s="299">
        <f>BJ46*'Antaganden säkerhetsberäkningar'!$B$21</f>
        <v>0</v>
      </c>
      <c r="BK66" s="299">
        <f>BK46*'Antaganden säkerhetsberäkningar'!$B$21</f>
        <v>0</v>
      </c>
      <c r="BL66" s="299">
        <f>BL46*'Antaganden säkerhetsberäkningar'!$B$21</f>
        <v>0</v>
      </c>
      <c r="BM66" s="299">
        <f>BM46*'Antaganden säkerhetsberäkningar'!$B$21</f>
        <v>0</v>
      </c>
      <c r="BN66" s="299">
        <f>BN46*'Antaganden säkerhetsberäkningar'!$B$21</f>
        <v>0</v>
      </c>
      <c r="BO66" s="299">
        <f>BO46*'Antaganden säkerhetsberäkningar'!$B$21</f>
        <v>0</v>
      </c>
      <c r="BP66" s="299">
        <f>BP46*'Antaganden säkerhetsberäkningar'!$B$21</f>
        <v>0</v>
      </c>
      <c r="BQ66" s="299">
        <f>BQ46*'Antaganden säkerhetsberäkningar'!$B$21</f>
        <v>0</v>
      </c>
      <c r="BR66" s="299">
        <f>BR46*'Antaganden säkerhetsberäkningar'!$B$21</f>
        <v>0</v>
      </c>
      <c r="BS66" s="299">
        <f>BS46*'Antaganden säkerhetsberäkningar'!$B$21</f>
        <v>0</v>
      </c>
      <c r="BT66" s="299">
        <f>BT46*'Antaganden säkerhetsberäkningar'!$B$21</f>
        <v>0</v>
      </c>
      <c r="BU66" s="299">
        <f>BU46*'Antaganden säkerhetsberäkningar'!$B$21</f>
        <v>0</v>
      </c>
      <c r="BV66" s="299">
        <f>BV46*'Antaganden säkerhetsberäkningar'!$B$21</f>
        <v>0</v>
      </c>
      <c r="BW66" s="299">
        <f>BW46*'Antaganden säkerhetsberäkningar'!$B$21</f>
        <v>0</v>
      </c>
      <c r="BX66" s="299">
        <f>BX46*'Antaganden säkerhetsberäkningar'!$B$21</f>
        <v>0</v>
      </c>
      <c r="BY66" s="299">
        <f>BY46*'Antaganden säkerhetsberäkningar'!$B$21</f>
        <v>0</v>
      </c>
      <c r="BZ66" s="299">
        <f>BZ46*'Antaganden säkerhetsberäkningar'!$B$21</f>
        <v>0</v>
      </c>
      <c r="CA66" s="299">
        <f>CA46*'Antaganden säkerhetsberäkningar'!$B$21</f>
        <v>0</v>
      </c>
      <c r="CB66" s="299">
        <f>CB46*'Antaganden säkerhetsberäkningar'!$B$21</f>
        <v>0</v>
      </c>
      <c r="CC66" s="299">
        <f>CC46*'Antaganden säkerhetsberäkningar'!$B$21</f>
        <v>0</v>
      </c>
      <c r="CD66" s="299">
        <f>CD46*'Antaganden säkerhetsberäkningar'!$B$21</f>
        <v>0</v>
      </c>
      <c r="CE66" s="299">
        <f>CE46*'Antaganden säkerhetsberäkningar'!$B$21</f>
        <v>0</v>
      </c>
      <c r="CF66" s="299">
        <f>CF46*'Antaganden säkerhetsberäkningar'!$B$21</f>
        <v>0</v>
      </c>
      <c r="CG66" s="299">
        <f>CG46*'Antaganden säkerhetsberäkningar'!$B$21</f>
        <v>0</v>
      </c>
      <c r="CH66" s="299">
        <f>CH46*'Antaganden säkerhetsberäkningar'!$B$21</f>
        <v>0</v>
      </c>
      <c r="CI66" s="299">
        <f>CI46*'Antaganden säkerhetsberäkningar'!$B$21</f>
        <v>0</v>
      </c>
      <c r="CJ66" s="299">
        <f>CJ46*'Antaganden säkerhetsberäkningar'!$B$21</f>
        <v>0</v>
      </c>
      <c r="CK66" s="299">
        <f>CK46*'Antaganden säkerhetsberäkningar'!$B$21</f>
        <v>0</v>
      </c>
      <c r="CL66" s="299">
        <f>CL46*'Antaganden säkerhetsberäkningar'!$B$21</f>
        <v>0</v>
      </c>
      <c r="CM66" s="299">
        <f>CM46*'Antaganden säkerhetsberäkningar'!$B$21</f>
        <v>0</v>
      </c>
      <c r="CN66" s="299">
        <f>CN46*'Antaganden säkerhetsberäkningar'!$B$21</f>
        <v>0</v>
      </c>
      <c r="CO66" s="299">
        <f>CO46*'Antaganden säkerhetsberäkningar'!$B$21</f>
        <v>0</v>
      </c>
      <c r="CP66" s="299">
        <f>CP46*'Antaganden säkerhetsberäkningar'!$B$21</f>
        <v>0</v>
      </c>
      <c r="CQ66" s="299">
        <f>CQ46*'Antaganden säkerhetsberäkningar'!$B$21</f>
        <v>0</v>
      </c>
      <c r="CR66" s="299"/>
    </row>
    <row r="67" spans="1:96" s="276" customFormat="1" ht="12.5" x14ac:dyDescent="0.25">
      <c r="A67" s="61" t="str">
        <f t="shared" si="48"/>
        <v>Kemikalier och kemiska produkter, konstgjorda fibrer, gummi och plastprodukter, kärnbränsle</v>
      </c>
      <c r="B67" s="299">
        <f>B47*'Antaganden säkerhetsberäkningar'!$B$21</f>
        <v>0</v>
      </c>
      <c r="C67" s="299">
        <f>C47*'Antaganden säkerhetsberäkningar'!$B$21</f>
        <v>0</v>
      </c>
      <c r="D67" s="299">
        <f>D47*'Antaganden säkerhetsberäkningar'!$B$21</f>
        <v>0</v>
      </c>
      <c r="E67" s="299">
        <f>E47*'Antaganden säkerhetsberäkningar'!$B$21</f>
        <v>0</v>
      </c>
      <c r="F67" s="299">
        <f>F47*'Antaganden säkerhetsberäkningar'!$B$21</f>
        <v>0</v>
      </c>
      <c r="G67" s="299">
        <f>G47*'Antaganden säkerhetsberäkningar'!$B$21</f>
        <v>0</v>
      </c>
      <c r="H67" s="299">
        <f>H47*'Antaganden säkerhetsberäkningar'!$B$21</f>
        <v>0</v>
      </c>
      <c r="I67" s="299">
        <f>I47*'Antaganden säkerhetsberäkningar'!$B$21</f>
        <v>0</v>
      </c>
      <c r="J67" s="299">
        <f>J47*'Antaganden säkerhetsberäkningar'!$B$21</f>
        <v>0</v>
      </c>
      <c r="K67" s="299">
        <f>K47*'Antaganden säkerhetsberäkningar'!$B$21</f>
        <v>0</v>
      </c>
      <c r="L67" s="299">
        <f>L47*'Antaganden säkerhetsberäkningar'!$B$21</f>
        <v>0</v>
      </c>
      <c r="M67" s="299">
        <f>M47*'Antaganden säkerhetsberäkningar'!$B$21</f>
        <v>0</v>
      </c>
      <c r="N67" s="299">
        <f>N47*'Antaganden säkerhetsberäkningar'!$B$21</f>
        <v>0</v>
      </c>
      <c r="O67" s="299">
        <f>O47*'Antaganden säkerhetsberäkningar'!$B$21</f>
        <v>0</v>
      </c>
      <c r="P67" s="299">
        <f>P47*'Antaganden säkerhetsberäkningar'!$B$21</f>
        <v>0</v>
      </c>
      <c r="Q67" s="299">
        <f>Q47*'Antaganden säkerhetsberäkningar'!$B$21</f>
        <v>0</v>
      </c>
      <c r="R67" s="299">
        <f>R47*'Antaganden säkerhetsberäkningar'!$B$21</f>
        <v>0</v>
      </c>
      <c r="S67" s="299">
        <f>S47*'Antaganden säkerhetsberäkningar'!$B$21</f>
        <v>0</v>
      </c>
      <c r="T67" s="299">
        <f>T47*'Antaganden säkerhetsberäkningar'!$B$21</f>
        <v>0</v>
      </c>
      <c r="U67" s="299">
        <f>U47*'Antaganden säkerhetsberäkningar'!$B$21</f>
        <v>0</v>
      </c>
      <c r="V67" s="299">
        <f>V47*'Antaganden säkerhetsberäkningar'!$B$21</f>
        <v>0</v>
      </c>
      <c r="W67" s="299">
        <f>W47*'Antaganden säkerhetsberäkningar'!$B$21</f>
        <v>0</v>
      </c>
      <c r="X67" s="299">
        <f>X47*'Antaganden säkerhetsberäkningar'!$B$21</f>
        <v>0</v>
      </c>
      <c r="Y67" s="299">
        <f>Y47*'Antaganden säkerhetsberäkningar'!$B$21</f>
        <v>0</v>
      </c>
      <c r="Z67" s="299">
        <f>Z47*'Antaganden säkerhetsberäkningar'!$B$21</f>
        <v>0</v>
      </c>
      <c r="AA67" s="299">
        <f>AA47*'Antaganden säkerhetsberäkningar'!$B$21</f>
        <v>0</v>
      </c>
      <c r="AB67" s="299">
        <f>AB47*'Antaganden säkerhetsberäkningar'!$B$21</f>
        <v>0</v>
      </c>
      <c r="AC67" s="299">
        <f>AC47*'Antaganden säkerhetsberäkningar'!$B$21</f>
        <v>0</v>
      </c>
      <c r="AD67" s="299">
        <f>AD47*'Antaganden säkerhetsberäkningar'!$B$21</f>
        <v>0</v>
      </c>
      <c r="AE67" s="299">
        <f>AE47*'Antaganden säkerhetsberäkningar'!$B$21</f>
        <v>0</v>
      </c>
      <c r="AF67" s="299">
        <f>AF47*'Antaganden säkerhetsberäkningar'!$B$21</f>
        <v>0</v>
      </c>
      <c r="AG67" s="299">
        <f>AG47*'Antaganden säkerhetsberäkningar'!$B$21</f>
        <v>0</v>
      </c>
      <c r="AH67" s="299">
        <f>AH47*'Antaganden säkerhetsberäkningar'!$B$21</f>
        <v>0</v>
      </c>
      <c r="AI67" s="299">
        <f>AI47*'Antaganden säkerhetsberäkningar'!$B$21</f>
        <v>0</v>
      </c>
      <c r="AJ67" s="299">
        <f>AJ47*'Antaganden säkerhetsberäkningar'!$B$21</f>
        <v>0</v>
      </c>
      <c r="AK67" s="299">
        <f>AK47*'Antaganden säkerhetsberäkningar'!$B$21</f>
        <v>0</v>
      </c>
      <c r="AL67" s="299">
        <f>AL47*'Antaganden säkerhetsberäkningar'!$B$21</f>
        <v>0</v>
      </c>
      <c r="AM67" s="299">
        <f>AM47*'Antaganden säkerhetsberäkningar'!$B$21</f>
        <v>0</v>
      </c>
      <c r="AN67" s="299">
        <f>AN47*'Antaganden säkerhetsberäkningar'!$B$21</f>
        <v>0</v>
      </c>
      <c r="AO67" s="299">
        <f>AO47*'Antaganden säkerhetsberäkningar'!$B$21</f>
        <v>0</v>
      </c>
      <c r="AP67" s="299">
        <f>AP47*'Antaganden säkerhetsberäkningar'!$B$21</f>
        <v>0</v>
      </c>
      <c r="AQ67" s="299">
        <f>AQ47*'Antaganden säkerhetsberäkningar'!$B$21</f>
        <v>0</v>
      </c>
      <c r="AR67" s="299">
        <f>AR47*'Antaganden säkerhetsberäkningar'!$B$21</f>
        <v>0</v>
      </c>
      <c r="AS67" s="299">
        <f>AS47*'Antaganden säkerhetsberäkningar'!$B$21</f>
        <v>0</v>
      </c>
      <c r="AT67" s="299">
        <f>AT47*'Antaganden säkerhetsberäkningar'!$B$21</f>
        <v>0</v>
      </c>
      <c r="AU67" s="299">
        <f>AU47*'Antaganden säkerhetsberäkningar'!$B$21</f>
        <v>0</v>
      </c>
      <c r="AV67" s="299">
        <f>AV47*'Antaganden säkerhetsberäkningar'!$B$21</f>
        <v>0</v>
      </c>
      <c r="AW67" s="299">
        <f>AW47*'Antaganden säkerhetsberäkningar'!$B$21</f>
        <v>0</v>
      </c>
      <c r="AX67" s="299">
        <f>AX47*'Antaganden säkerhetsberäkningar'!$B$21</f>
        <v>0</v>
      </c>
      <c r="AY67" s="299">
        <f>AY47*'Antaganden säkerhetsberäkningar'!$B$21</f>
        <v>0</v>
      </c>
      <c r="AZ67" s="299">
        <f>AZ47*'Antaganden säkerhetsberäkningar'!$B$21</f>
        <v>0</v>
      </c>
      <c r="BA67" s="299">
        <f>BA47*'Antaganden säkerhetsberäkningar'!$B$21</f>
        <v>0</v>
      </c>
      <c r="BB67" s="299">
        <f>BB47*'Antaganden säkerhetsberäkningar'!$B$21</f>
        <v>0</v>
      </c>
      <c r="BC67" s="299">
        <f>BC47*'Antaganden säkerhetsberäkningar'!$B$21</f>
        <v>0</v>
      </c>
      <c r="BD67" s="299">
        <f>BD47*'Antaganden säkerhetsberäkningar'!$B$21</f>
        <v>0</v>
      </c>
      <c r="BE67" s="299">
        <f>BE47*'Antaganden säkerhetsberäkningar'!$B$21</f>
        <v>0</v>
      </c>
      <c r="BF67" s="299">
        <f>BF47*'Antaganden säkerhetsberäkningar'!$B$21</f>
        <v>0</v>
      </c>
      <c r="BG67" s="299">
        <f>BG47*'Antaganden säkerhetsberäkningar'!$B$21</f>
        <v>0</v>
      </c>
      <c r="BH67" s="299">
        <f>BH47*'Antaganden säkerhetsberäkningar'!$B$21</f>
        <v>0</v>
      </c>
      <c r="BI67" s="299">
        <f>BI47*'Antaganden säkerhetsberäkningar'!$B$21</f>
        <v>0</v>
      </c>
      <c r="BJ67" s="299">
        <f>BJ47*'Antaganden säkerhetsberäkningar'!$B$21</f>
        <v>0</v>
      </c>
      <c r="BK67" s="299">
        <f>BK47*'Antaganden säkerhetsberäkningar'!$B$21</f>
        <v>0</v>
      </c>
      <c r="BL67" s="299">
        <f>BL47*'Antaganden säkerhetsberäkningar'!$B$21</f>
        <v>0</v>
      </c>
      <c r="BM67" s="299">
        <f>BM47*'Antaganden säkerhetsberäkningar'!$B$21</f>
        <v>0</v>
      </c>
      <c r="BN67" s="299">
        <f>BN47*'Antaganden säkerhetsberäkningar'!$B$21</f>
        <v>0</v>
      </c>
      <c r="BO67" s="299">
        <f>BO47*'Antaganden säkerhetsberäkningar'!$B$21</f>
        <v>0</v>
      </c>
      <c r="BP67" s="299">
        <f>BP47*'Antaganden säkerhetsberäkningar'!$B$21</f>
        <v>0</v>
      </c>
      <c r="BQ67" s="299">
        <f>BQ47*'Antaganden säkerhetsberäkningar'!$B$21</f>
        <v>0</v>
      </c>
      <c r="BR67" s="299">
        <f>BR47*'Antaganden säkerhetsberäkningar'!$B$21</f>
        <v>0</v>
      </c>
      <c r="BS67" s="299">
        <f>BS47*'Antaganden säkerhetsberäkningar'!$B$21</f>
        <v>0</v>
      </c>
      <c r="BT67" s="299">
        <f>BT47*'Antaganden säkerhetsberäkningar'!$B$21</f>
        <v>0</v>
      </c>
      <c r="BU67" s="299">
        <f>BU47*'Antaganden säkerhetsberäkningar'!$B$21</f>
        <v>0</v>
      </c>
      <c r="BV67" s="299">
        <f>BV47*'Antaganden säkerhetsberäkningar'!$B$21</f>
        <v>0</v>
      </c>
      <c r="BW67" s="299">
        <f>BW47*'Antaganden säkerhetsberäkningar'!$B$21</f>
        <v>0</v>
      </c>
      <c r="BX67" s="299">
        <f>BX47*'Antaganden säkerhetsberäkningar'!$B$21</f>
        <v>0</v>
      </c>
      <c r="BY67" s="299">
        <f>BY47*'Antaganden säkerhetsberäkningar'!$B$21</f>
        <v>0</v>
      </c>
      <c r="BZ67" s="299">
        <f>BZ47*'Antaganden säkerhetsberäkningar'!$B$21</f>
        <v>0</v>
      </c>
      <c r="CA67" s="299">
        <f>CA47*'Antaganden säkerhetsberäkningar'!$B$21</f>
        <v>0</v>
      </c>
      <c r="CB67" s="299">
        <f>CB47*'Antaganden säkerhetsberäkningar'!$B$21</f>
        <v>0</v>
      </c>
      <c r="CC67" s="299">
        <f>CC47*'Antaganden säkerhetsberäkningar'!$B$21</f>
        <v>0</v>
      </c>
      <c r="CD67" s="299">
        <f>CD47*'Antaganden säkerhetsberäkningar'!$B$21</f>
        <v>0</v>
      </c>
      <c r="CE67" s="299">
        <f>CE47*'Antaganden säkerhetsberäkningar'!$B$21</f>
        <v>0</v>
      </c>
      <c r="CF67" s="299">
        <f>CF47*'Antaganden säkerhetsberäkningar'!$B$21</f>
        <v>0</v>
      </c>
      <c r="CG67" s="299">
        <f>CG47*'Antaganden säkerhetsberäkningar'!$B$21</f>
        <v>0</v>
      </c>
      <c r="CH67" s="299">
        <f>CH47*'Antaganden säkerhetsberäkningar'!$B$21</f>
        <v>0</v>
      </c>
      <c r="CI67" s="299">
        <f>CI47*'Antaganden säkerhetsberäkningar'!$B$21</f>
        <v>0</v>
      </c>
      <c r="CJ67" s="299">
        <f>CJ47*'Antaganden säkerhetsberäkningar'!$B$21</f>
        <v>0</v>
      </c>
      <c r="CK67" s="299">
        <f>CK47*'Antaganden säkerhetsberäkningar'!$B$21</f>
        <v>0</v>
      </c>
      <c r="CL67" s="299">
        <f>CL47*'Antaganden säkerhetsberäkningar'!$B$21</f>
        <v>0</v>
      </c>
      <c r="CM67" s="299">
        <f>CM47*'Antaganden säkerhetsberäkningar'!$B$21</f>
        <v>0</v>
      </c>
      <c r="CN67" s="299">
        <f>CN47*'Antaganden säkerhetsberäkningar'!$B$21</f>
        <v>0</v>
      </c>
      <c r="CO67" s="299">
        <f>CO47*'Antaganden säkerhetsberäkningar'!$B$21</f>
        <v>0</v>
      </c>
      <c r="CP67" s="299">
        <f>CP47*'Antaganden säkerhetsberäkningar'!$B$21</f>
        <v>0</v>
      </c>
      <c r="CQ67" s="299">
        <f>CQ47*'Antaganden säkerhetsberäkningar'!$B$21</f>
        <v>0</v>
      </c>
      <c r="CR67" s="299"/>
    </row>
    <row r="68" spans="1:96" s="276" customFormat="1" ht="12.5" x14ac:dyDescent="0.25">
      <c r="A68" s="61" t="str">
        <f t="shared" si="48"/>
        <v>Övriga icke-metalliska mineralprodukter</v>
      </c>
      <c r="B68" s="299">
        <f>B48*'Antaganden säkerhetsberäkningar'!$B$21</f>
        <v>0</v>
      </c>
      <c r="C68" s="299">
        <f>C48*'Antaganden säkerhetsberäkningar'!$B$21</f>
        <v>0</v>
      </c>
      <c r="D68" s="299">
        <f>D48*'Antaganden säkerhetsberäkningar'!$B$21</f>
        <v>0</v>
      </c>
      <c r="E68" s="299">
        <f>E48*'Antaganden säkerhetsberäkningar'!$B$21</f>
        <v>0</v>
      </c>
      <c r="F68" s="299">
        <f>F48*'Antaganden säkerhetsberäkningar'!$B$21</f>
        <v>0</v>
      </c>
      <c r="G68" s="299">
        <f>G48*'Antaganden säkerhetsberäkningar'!$B$21</f>
        <v>0</v>
      </c>
      <c r="H68" s="299">
        <f>H48*'Antaganden säkerhetsberäkningar'!$B$21</f>
        <v>0</v>
      </c>
      <c r="I68" s="299">
        <f>I48*'Antaganden säkerhetsberäkningar'!$B$21</f>
        <v>0</v>
      </c>
      <c r="J68" s="299">
        <f>J48*'Antaganden säkerhetsberäkningar'!$B$21</f>
        <v>0</v>
      </c>
      <c r="K68" s="299">
        <f>K48*'Antaganden säkerhetsberäkningar'!$B$21</f>
        <v>0</v>
      </c>
      <c r="L68" s="299">
        <f>L48*'Antaganden säkerhetsberäkningar'!$B$21</f>
        <v>0</v>
      </c>
      <c r="M68" s="299">
        <f>M48*'Antaganden säkerhetsberäkningar'!$B$21</f>
        <v>0</v>
      </c>
      <c r="N68" s="299">
        <f>N48*'Antaganden säkerhetsberäkningar'!$B$21</f>
        <v>0</v>
      </c>
      <c r="O68" s="299">
        <f>O48*'Antaganden säkerhetsberäkningar'!$B$21</f>
        <v>0</v>
      </c>
      <c r="P68" s="299">
        <f>P48*'Antaganden säkerhetsberäkningar'!$B$21</f>
        <v>0</v>
      </c>
      <c r="Q68" s="299">
        <f>Q48*'Antaganden säkerhetsberäkningar'!$B$21</f>
        <v>0</v>
      </c>
      <c r="R68" s="299">
        <f>R48*'Antaganden säkerhetsberäkningar'!$B$21</f>
        <v>0</v>
      </c>
      <c r="S68" s="299">
        <f>S48*'Antaganden säkerhetsberäkningar'!$B$21</f>
        <v>0</v>
      </c>
      <c r="T68" s="299">
        <f>T48*'Antaganden säkerhetsberäkningar'!$B$21</f>
        <v>0</v>
      </c>
      <c r="U68" s="299">
        <f>U48*'Antaganden säkerhetsberäkningar'!$B$21</f>
        <v>0</v>
      </c>
      <c r="V68" s="299">
        <f>V48*'Antaganden säkerhetsberäkningar'!$B$21</f>
        <v>0</v>
      </c>
      <c r="W68" s="299">
        <f>W48*'Antaganden säkerhetsberäkningar'!$B$21</f>
        <v>0</v>
      </c>
      <c r="X68" s="299">
        <f>X48*'Antaganden säkerhetsberäkningar'!$B$21</f>
        <v>0</v>
      </c>
      <c r="Y68" s="299">
        <f>Y48*'Antaganden säkerhetsberäkningar'!$B$21</f>
        <v>0</v>
      </c>
      <c r="Z68" s="299">
        <f>Z48*'Antaganden säkerhetsberäkningar'!$B$21</f>
        <v>0</v>
      </c>
      <c r="AA68" s="299">
        <f>AA48*'Antaganden säkerhetsberäkningar'!$B$21</f>
        <v>0</v>
      </c>
      <c r="AB68" s="299">
        <f>AB48*'Antaganden säkerhetsberäkningar'!$B$21</f>
        <v>0</v>
      </c>
      <c r="AC68" s="299">
        <f>AC48*'Antaganden säkerhetsberäkningar'!$B$21</f>
        <v>0</v>
      </c>
      <c r="AD68" s="299">
        <f>AD48*'Antaganden säkerhetsberäkningar'!$B$21</f>
        <v>0</v>
      </c>
      <c r="AE68" s="299">
        <f>AE48*'Antaganden säkerhetsberäkningar'!$B$21</f>
        <v>0</v>
      </c>
      <c r="AF68" s="299">
        <f>AF48*'Antaganden säkerhetsberäkningar'!$B$21</f>
        <v>0</v>
      </c>
      <c r="AG68" s="299">
        <f>AG48*'Antaganden säkerhetsberäkningar'!$B$21</f>
        <v>0</v>
      </c>
      <c r="AH68" s="299">
        <f>AH48*'Antaganden säkerhetsberäkningar'!$B$21</f>
        <v>0</v>
      </c>
      <c r="AI68" s="299">
        <f>AI48*'Antaganden säkerhetsberäkningar'!$B$21</f>
        <v>0</v>
      </c>
      <c r="AJ68" s="299">
        <f>AJ48*'Antaganden säkerhetsberäkningar'!$B$21</f>
        <v>0</v>
      </c>
      <c r="AK68" s="299">
        <f>AK48*'Antaganden säkerhetsberäkningar'!$B$21</f>
        <v>0</v>
      </c>
      <c r="AL68" s="299">
        <f>AL48*'Antaganden säkerhetsberäkningar'!$B$21</f>
        <v>0</v>
      </c>
      <c r="AM68" s="299">
        <f>AM48*'Antaganden säkerhetsberäkningar'!$B$21</f>
        <v>0</v>
      </c>
      <c r="AN68" s="299">
        <f>AN48*'Antaganden säkerhetsberäkningar'!$B$21</f>
        <v>0</v>
      </c>
      <c r="AO68" s="299">
        <f>AO48*'Antaganden säkerhetsberäkningar'!$B$21</f>
        <v>0</v>
      </c>
      <c r="AP68" s="299">
        <f>AP48*'Antaganden säkerhetsberäkningar'!$B$21</f>
        <v>0</v>
      </c>
      <c r="AQ68" s="299">
        <f>AQ48*'Antaganden säkerhetsberäkningar'!$B$21</f>
        <v>0</v>
      </c>
      <c r="AR68" s="299">
        <f>AR48*'Antaganden säkerhetsberäkningar'!$B$21</f>
        <v>0</v>
      </c>
      <c r="AS68" s="299">
        <f>AS48*'Antaganden säkerhetsberäkningar'!$B$21</f>
        <v>0</v>
      </c>
      <c r="AT68" s="299">
        <f>AT48*'Antaganden säkerhetsberäkningar'!$B$21</f>
        <v>0</v>
      </c>
      <c r="AU68" s="299">
        <f>AU48*'Antaganden säkerhetsberäkningar'!$B$21</f>
        <v>0</v>
      </c>
      <c r="AV68" s="299">
        <f>AV48*'Antaganden säkerhetsberäkningar'!$B$21</f>
        <v>0</v>
      </c>
      <c r="AW68" s="299">
        <f>AW48*'Antaganden säkerhetsberäkningar'!$B$21</f>
        <v>0</v>
      </c>
      <c r="AX68" s="299">
        <f>AX48*'Antaganden säkerhetsberäkningar'!$B$21</f>
        <v>0</v>
      </c>
      <c r="AY68" s="299">
        <f>AY48*'Antaganden säkerhetsberäkningar'!$B$21</f>
        <v>0</v>
      </c>
      <c r="AZ68" s="299">
        <f>AZ48*'Antaganden säkerhetsberäkningar'!$B$21</f>
        <v>0</v>
      </c>
      <c r="BA68" s="299">
        <f>BA48*'Antaganden säkerhetsberäkningar'!$B$21</f>
        <v>0</v>
      </c>
      <c r="BB68" s="299">
        <f>BB48*'Antaganden säkerhetsberäkningar'!$B$21</f>
        <v>0</v>
      </c>
      <c r="BC68" s="299">
        <f>BC48*'Antaganden säkerhetsberäkningar'!$B$21</f>
        <v>0</v>
      </c>
      <c r="BD68" s="299">
        <f>BD48*'Antaganden säkerhetsberäkningar'!$B$21</f>
        <v>0</v>
      </c>
      <c r="BE68" s="299">
        <f>BE48*'Antaganden säkerhetsberäkningar'!$B$21</f>
        <v>0</v>
      </c>
      <c r="BF68" s="299">
        <f>BF48*'Antaganden säkerhetsberäkningar'!$B$21</f>
        <v>0</v>
      </c>
      <c r="BG68" s="299">
        <f>BG48*'Antaganden säkerhetsberäkningar'!$B$21</f>
        <v>0</v>
      </c>
      <c r="BH68" s="299">
        <f>BH48*'Antaganden säkerhetsberäkningar'!$B$21</f>
        <v>0</v>
      </c>
      <c r="BI68" s="299">
        <f>BI48*'Antaganden säkerhetsberäkningar'!$B$21</f>
        <v>0</v>
      </c>
      <c r="BJ68" s="299">
        <f>BJ48*'Antaganden säkerhetsberäkningar'!$B$21</f>
        <v>0</v>
      </c>
      <c r="BK68" s="299">
        <f>BK48*'Antaganden säkerhetsberäkningar'!$B$21</f>
        <v>0</v>
      </c>
      <c r="BL68" s="299">
        <f>BL48*'Antaganden säkerhetsberäkningar'!$B$21</f>
        <v>0</v>
      </c>
      <c r="BM68" s="299">
        <f>BM48*'Antaganden säkerhetsberäkningar'!$B$21</f>
        <v>0</v>
      </c>
      <c r="BN68" s="299">
        <f>BN48*'Antaganden säkerhetsberäkningar'!$B$21</f>
        <v>0</v>
      </c>
      <c r="BO68" s="299">
        <f>BO48*'Antaganden säkerhetsberäkningar'!$B$21</f>
        <v>0</v>
      </c>
      <c r="BP68" s="299">
        <f>BP48*'Antaganden säkerhetsberäkningar'!$B$21</f>
        <v>0</v>
      </c>
      <c r="BQ68" s="299">
        <f>BQ48*'Antaganden säkerhetsberäkningar'!$B$21</f>
        <v>0</v>
      </c>
      <c r="BR68" s="299">
        <f>BR48*'Antaganden säkerhetsberäkningar'!$B$21</f>
        <v>0</v>
      </c>
      <c r="BS68" s="299">
        <f>BS48*'Antaganden säkerhetsberäkningar'!$B$21</f>
        <v>0</v>
      </c>
      <c r="BT68" s="299">
        <f>BT48*'Antaganden säkerhetsberäkningar'!$B$21</f>
        <v>0</v>
      </c>
      <c r="BU68" s="299">
        <f>BU48*'Antaganden säkerhetsberäkningar'!$B$21</f>
        <v>0</v>
      </c>
      <c r="BV68" s="299">
        <f>BV48*'Antaganden säkerhetsberäkningar'!$B$21</f>
        <v>0</v>
      </c>
      <c r="BW68" s="299">
        <f>BW48*'Antaganden säkerhetsberäkningar'!$B$21</f>
        <v>0</v>
      </c>
      <c r="BX68" s="299">
        <f>BX48*'Antaganden säkerhetsberäkningar'!$B$21</f>
        <v>0</v>
      </c>
      <c r="BY68" s="299">
        <f>BY48*'Antaganden säkerhetsberäkningar'!$B$21</f>
        <v>0</v>
      </c>
      <c r="BZ68" s="299">
        <f>BZ48*'Antaganden säkerhetsberäkningar'!$B$21</f>
        <v>0</v>
      </c>
      <c r="CA68" s="299">
        <f>CA48*'Antaganden säkerhetsberäkningar'!$B$21</f>
        <v>0</v>
      </c>
      <c r="CB68" s="299">
        <f>CB48*'Antaganden säkerhetsberäkningar'!$B$21</f>
        <v>0</v>
      </c>
      <c r="CC68" s="299">
        <f>CC48*'Antaganden säkerhetsberäkningar'!$B$21</f>
        <v>0</v>
      </c>
      <c r="CD68" s="299">
        <f>CD48*'Antaganden säkerhetsberäkningar'!$B$21</f>
        <v>0</v>
      </c>
      <c r="CE68" s="299">
        <f>CE48*'Antaganden säkerhetsberäkningar'!$B$21</f>
        <v>0</v>
      </c>
      <c r="CF68" s="299">
        <f>CF48*'Antaganden säkerhetsberäkningar'!$B$21</f>
        <v>0</v>
      </c>
      <c r="CG68" s="299">
        <f>CG48*'Antaganden säkerhetsberäkningar'!$B$21</f>
        <v>0</v>
      </c>
      <c r="CH68" s="299">
        <f>CH48*'Antaganden säkerhetsberäkningar'!$B$21</f>
        <v>0</v>
      </c>
      <c r="CI68" s="299">
        <f>CI48*'Antaganden säkerhetsberäkningar'!$B$21</f>
        <v>0</v>
      </c>
      <c r="CJ68" s="299">
        <f>CJ48*'Antaganden säkerhetsberäkningar'!$B$21</f>
        <v>0</v>
      </c>
      <c r="CK68" s="299">
        <f>CK48*'Antaganden säkerhetsberäkningar'!$B$21</f>
        <v>0</v>
      </c>
      <c r="CL68" s="299">
        <f>CL48*'Antaganden säkerhetsberäkningar'!$B$21</f>
        <v>0</v>
      </c>
      <c r="CM68" s="299">
        <f>CM48*'Antaganden säkerhetsberäkningar'!$B$21</f>
        <v>0</v>
      </c>
      <c r="CN68" s="299">
        <f>CN48*'Antaganden säkerhetsberäkningar'!$B$21</f>
        <v>0</v>
      </c>
      <c r="CO68" s="299">
        <f>CO48*'Antaganden säkerhetsberäkningar'!$B$21</f>
        <v>0</v>
      </c>
      <c r="CP68" s="299">
        <f>CP48*'Antaganden säkerhetsberäkningar'!$B$21</f>
        <v>0</v>
      </c>
      <c r="CQ68" s="299">
        <f>CQ48*'Antaganden säkerhetsberäkningar'!$B$21</f>
        <v>0</v>
      </c>
      <c r="CR68" s="299"/>
    </row>
    <row r="69" spans="1:96" s="276" customFormat="1" ht="12.5" x14ac:dyDescent="0.25">
      <c r="A69" s="61" t="str">
        <f t="shared" si="48"/>
        <v>Metaller; tillverkade metallprodukter, exkl. maskiner och maskinutrustning</v>
      </c>
      <c r="B69" s="299">
        <f>B49*'Antaganden säkerhetsberäkningar'!$B$21</f>
        <v>0</v>
      </c>
      <c r="C69" s="299">
        <f>C49*'Antaganden säkerhetsberäkningar'!$B$21</f>
        <v>0</v>
      </c>
      <c r="D69" s="299">
        <f>D49*'Antaganden säkerhetsberäkningar'!$B$21</f>
        <v>0</v>
      </c>
      <c r="E69" s="299">
        <f>E49*'Antaganden säkerhetsberäkningar'!$B$21</f>
        <v>0</v>
      </c>
      <c r="F69" s="299">
        <f>F49*'Antaganden säkerhetsberäkningar'!$B$21</f>
        <v>0</v>
      </c>
      <c r="G69" s="299">
        <f>G49*'Antaganden säkerhetsberäkningar'!$B$21</f>
        <v>0</v>
      </c>
      <c r="H69" s="299">
        <f>H49*'Antaganden säkerhetsberäkningar'!$B$21</f>
        <v>0</v>
      </c>
      <c r="I69" s="299">
        <f>I49*'Antaganden säkerhetsberäkningar'!$B$21</f>
        <v>0</v>
      </c>
      <c r="J69" s="299">
        <f>J49*'Antaganden säkerhetsberäkningar'!$B$21</f>
        <v>0</v>
      </c>
      <c r="K69" s="299">
        <f>K49*'Antaganden säkerhetsberäkningar'!$B$21</f>
        <v>0</v>
      </c>
      <c r="L69" s="299">
        <f>L49*'Antaganden säkerhetsberäkningar'!$B$21</f>
        <v>0</v>
      </c>
      <c r="M69" s="299">
        <f>M49*'Antaganden säkerhetsberäkningar'!$B$21</f>
        <v>0</v>
      </c>
      <c r="N69" s="299">
        <f>N49*'Antaganden säkerhetsberäkningar'!$B$21</f>
        <v>0</v>
      </c>
      <c r="O69" s="299">
        <f>O49*'Antaganden säkerhetsberäkningar'!$B$21</f>
        <v>0</v>
      </c>
      <c r="P69" s="299">
        <f>P49*'Antaganden säkerhetsberäkningar'!$B$21</f>
        <v>0</v>
      </c>
      <c r="Q69" s="299">
        <f>Q49*'Antaganden säkerhetsberäkningar'!$B$21</f>
        <v>0</v>
      </c>
      <c r="R69" s="299">
        <f>R49*'Antaganden säkerhetsberäkningar'!$B$21</f>
        <v>0</v>
      </c>
      <c r="S69" s="299">
        <f>S49*'Antaganden säkerhetsberäkningar'!$B$21</f>
        <v>0</v>
      </c>
      <c r="T69" s="299">
        <f>T49*'Antaganden säkerhetsberäkningar'!$B$21</f>
        <v>0</v>
      </c>
      <c r="U69" s="299">
        <f>U49*'Antaganden säkerhetsberäkningar'!$B$21</f>
        <v>0</v>
      </c>
      <c r="V69" s="299">
        <f>V49*'Antaganden säkerhetsberäkningar'!$B$21</f>
        <v>0</v>
      </c>
      <c r="W69" s="299">
        <f>W49*'Antaganden säkerhetsberäkningar'!$B$21</f>
        <v>0</v>
      </c>
      <c r="X69" s="299">
        <f>X49*'Antaganden säkerhetsberäkningar'!$B$21</f>
        <v>0</v>
      </c>
      <c r="Y69" s="299">
        <f>Y49*'Antaganden säkerhetsberäkningar'!$B$21</f>
        <v>0</v>
      </c>
      <c r="Z69" s="299">
        <f>Z49*'Antaganden säkerhetsberäkningar'!$B$21</f>
        <v>0</v>
      </c>
      <c r="AA69" s="299">
        <f>AA49*'Antaganden säkerhetsberäkningar'!$B$21</f>
        <v>0</v>
      </c>
      <c r="AB69" s="299">
        <f>AB49*'Antaganden säkerhetsberäkningar'!$B$21</f>
        <v>0</v>
      </c>
      <c r="AC69" s="299">
        <f>AC49*'Antaganden säkerhetsberäkningar'!$B$21</f>
        <v>0</v>
      </c>
      <c r="AD69" s="299">
        <f>AD49*'Antaganden säkerhetsberäkningar'!$B$21</f>
        <v>0</v>
      </c>
      <c r="AE69" s="299">
        <f>AE49*'Antaganden säkerhetsberäkningar'!$B$21</f>
        <v>0</v>
      </c>
      <c r="AF69" s="299">
        <f>AF49*'Antaganden säkerhetsberäkningar'!$B$21</f>
        <v>0</v>
      </c>
      <c r="AG69" s="299">
        <f>AG49*'Antaganden säkerhetsberäkningar'!$B$21</f>
        <v>0</v>
      </c>
      <c r="AH69" s="299">
        <f>AH49*'Antaganden säkerhetsberäkningar'!$B$21</f>
        <v>0</v>
      </c>
      <c r="AI69" s="299">
        <f>AI49*'Antaganden säkerhetsberäkningar'!$B$21</f>
        <v>0</v>
      </c>
      <c r="AJ69" s="299">
        <f>AJ49*'Antaganden säkerhetsberäkningar'!$B$21</f>
        <v>0</v>
      </c>
      <c r="AK69" s="299">
        <f>AK49*'Antaganden säkerhetsberäkningar'!$B$21</f>
        <v>0</v>
      </c>
      <c r="AL69" s="299">
        <f>AL49*'Antaganden säkerhetsberäkningar'!$B$21</f>
        <v>0</v>
      </c>
      <c r="AM69" s="299">
        <f>AM49*'Antaganden säkerhetsberäkningar'!$B$21</f>
        <v>0</v>
      </c>
      <c r="AN69" s="299">
        <f>AN49*'Antaganden säkerhetsberäkningar'!$B$21</f>
        <v>0</v>
      </c>
      <c r="AO69" s="299">
        <f>AO49*'Antaganden säkerhetsberäkningar'!$B$21</f>
        <v>0</v>
      </c>
      <c r="AP69" s="299">
        <f>AP49*'Antaganden säkerhetsberäkningar'!$B$21</f>
        <v>0</v>
      </c>
      <c r="AQ69" s="299">
        <f>AQ49*'Antaganden säkerhetsberäkningar'!$B$21</f>
        <v>0</v>
      </c>
      <c r="AR69" s="299">
        <f>AR49*'Antaganden säkerhetsberäkningar'!$B$21</f>
        <v>0</v>
      </c>
      <c r="AS69" s="299">
        <f>AS49*'Antaganden säkerhetsberäkningar'!$B$21</f>
        <v>0</v>
      </c>
      <c r="AT69" s="299">
        <f>AT49*'Antaganden säkerhetsberäkningar'!$B$21</f>
        <v>0</v>
      </c>
      <c r="AU69" s="299">
        <f>AU49*'Antaganden säkerhetsberäkningar'!$B$21</f>
        <v>0</v>
      </c>
      <c r="AV69" s="299">
        <f>AV49*'Antaganden säkerhetsberäkningar'!$B$21</f>
        <v>0</v>
      </c>
      <c r="AW69" s="299">
        <f>AW49*'Antaganden säkerhetsberäkningar'!$B$21</f>
        <v>0</v>
      </c>
      <c r="AX69" s="299">
        <f>AX49*'Antaganden säkerhetsberäkningar'!$B$21</f>
        <v>0</v>
      </c>
      <c r="AY69" s="299">
        <f>AY49*'Antaganden säkerhetsberäkningar'!$B$21</f>
        <v>0</v>
      </c>
      <c r="AZ69" s="299">
        <f>AZ49*'Antaganden säkerhetsberäkningar'!$B$21</f>
        <v>0</v>
      </c>
      <c r="BA69" s="299">
        <f>BA49*'Antaganden säkerhetsberäkningar'!$B$21</f>
        <v>0</v>
      </c>
      <c r="BB69" s="299">
        <f>BB49*'Antaganden säkerhetsberäkningar'!$B$21</f>
        <v>0</v>
      </c>
      <c r="BC69" s="299">
        <f>BC49*'Antaganden säkerhetsberäkningar'!$B$21</f>
        <v>0</v>
      </c>
      <c r="BD69" s="299">
        <f>BD49*'Antaganden säkerhetsberäkningar'!$B$21</f>
        <v>0</v>
      </c>
      <c r="BE69" s="299">
        <f>BE49*'Antaganden säkerhetsberäkningar'!$B$21</f>
        <v>0</v>
      </c>
      <c r="BF69" s="299">
        <f>BF49*'Antaganden säkerhetsberäkningar'!$B$21</f>
        <v>0</v>
      </c>
      <c r="BG69" s="299">
        <f>BG49*'Antaganden säkerhetsberäkningar'!$B$21</f>
        <v>0</v>
      </c>
      <c r="BH69" s="299">
        <f>BH49*'Antaganden säkerhetsberäkningar'!$B$21</f>
        <v>0</v>
      </c>
      <c r="BI69" s="299">
        <f>BI49*'Antaganden säkerhetsberäkningar'!$B$21</f>
        <v>0</v>
      </c>
      <c r="BJ69" s="299">
        <f>BJ49*'Antaganden säkerhetsberäkningar'!$B$21</f>
        <v>0</v>
      </c>
      <c r="BK69" s="299">
        <f>BK49*'Antaganden säkerhetsberäkningar'!$B$21</f>
        <v>0</v>
      </c>
      <c r="BL69" s="299">
        <f>BL49*'Antaganden säkerhetsberäkningar'!$B$21</f>
        <v>0</v>
      </c>
      <c r="BM69" s="299">
        <f>BM49*'Antaganden säkerhetsberäkningar'!$B$21</f>
        <v>0</v>
      </c>
      <c r="BN69" s="299">
        <f>BN49*'Antaganden säkerhetsberäkningar'!$B$21</f>
        <v>0</v>
      </c>
      <c r="BO69" s="299">
        <f>BO49*'Antaganden säkerhetsberäkningar'!$B$21</f>
        <v>0</v>
      </c>
      <c r="BP69" s="299">
        <f>BP49*'Antaganden säkerhetsberäkningar'!$B$21</f>
        <v>0</v>
      </c>
      <c r="BQ69" s="299">
        <f>BQ49*'Antaganden säkerhetsberäkningar'!$B$21</f>
        <v>0</v>
      </c>
      <c r="BR69" s="299">
        <f>BR49*'Antaganden säkerhetsberäkningar'!$B$21</f>
        <v>0</v>
      </c>
      <c r="BS69" s="299">
        <f>BS49*'Antaganden säkerhetsberäkningar'!$B$21</f>
        <v>0</v>
      </c>
      <c r="BT69" s="299">
        <f>BT49*'Antaganden säkerhetsberäkningar'!$B$21</f>
        <v>0</v>
      </c>
      <c r="BU69" s="299">
        <f>BU49*'Antaganden säkerhetsberäkningar'!$B$21</f>
        <v>0</v>
      </c>
      <c r="BV69" s="299">
        <f>BV49*'Antaganden säkerhetsberäkningar'!$B$21</f>
        <v>0</v>
      </c>
      <c r="BW69" s="299">
        <f>BW49*'Antaganden säkerhetsberäkningar'!$B$21</f>
        <v>0</v>
      </c>
      <c r="BX69" s="299">
        <f>BX49*'Antaganden säkerhetsberäkningar'!$B$21</f>
        <v>0</v>
      </c>
      <c r="BY69" s="299">
        <f>BY49*'Antaganden säkerhetsberäkningar'!$B$21</f>
        <v>0</v>
      </c>
      <c r="BZ69" s="299">
        <f>BZ49*'Antaganden säkerhetsberäkningar'!$B$21</f>
        <v>0</v>
      </c>
      <c r="CA69" s="299">
        <f>CA49*'Antaganden säkerhetsberäkningar'!$B$21</f>
        <v>0</v>
      </c>
      <c r="CB69" s="299">
        <f>CB49*'Antaganden säkerhetsberäkningar'!$B$21</f>
        <v>0</v>
      </c>
      <c r="CC69" s="299">
        <f>CC49*'Antaganden säkerhetsberäkningar'!$B$21</f>
        <v>0</v>
      </c>
      <c r="CD69" s="299">
        <f>CD49*'Antaganden säkerhetsberäkningar'!$B$21</f>
        <v>0</v>
      </c>
      <c r="CE69" s="299">
        <f>CE49*'Antaganden säkerhetsberäkningar'!$B$21</f>
        <v>0</v>
      </c>
      <c r="CF69" s="299">
        <f>CF49*'Antaganden säkerhetsberäkningar'!$B$21</f>
        <v>0</v>
      </c>
      <c r="CG69" s="299">
        <f>CG49*'Antaganden säkerhetsberäkningar'!$B$21</f>
        <v>0</v>
      </c>
      <c r="CH69" s="299">
        <f>CH49*'Antaganden säkerhetsberäkningar'!$B$21</f>
        <v>0</v>
      </c>
      <c r="CI69" s="299">
        <f>CI49*'Antaganden säkerhetsberäkningar'!$B$21</f>
        <v>0</v>
      </c>
      <c r="CJ69" s="299">
        <f>CJ49*'Antaganden säkerhetsberäkningar'!$B$21</f>
        <v>0</v>
      </c>
      <c r="CK69" s="299">
        <f>CK49*'Antaganden säkerhetsberäkningar'!$B$21</f>
        <v>0</v>
      </c>
      <c r="CL69" s="299">
        <f>CL49*'Antaganden säkerhetsberäkningar'!$B$21</f>
        <v>0</v>
      </c>
      <c r="CM69" s="299">
        <f>CM49*'Antaganden säkerhetsberäkningar'!$B$21</f>
        <v>0</v>
      </c>
      <c r="CN69" s="299">
        <f>CN49*'Antaganden säkerhetsberäkningar'!$B$21</f>
        <v>0</v>
      </c>
      <c r="CO69" s="299">
        <f>CO49*'Antaganden säkerhetsberäkningar'!$B$21</f>
        <v>0</v>
      </c>
      <c r="CP69" s="299">
        <f>CP49*'Antaganden säkerhetsberäkningar'!$B$21</f>
        <v>0</v>
      </c>
      <c r="CQ69" s="299">
        <f>CQ49*'Antaganden säkerhetsberäkningar'!$B$21</f>
        <v>0</v>
      </c>
      <c r="CR69" s="299"/>
    </row>
    <row r="70" spans="1:96" s="276" customFormat="1" ht="12.5" x14ac:dyDescent="0.25">
      <c r="A70" s="61" t="str">
        <f t="shared" si="48"/>
        <v>Maskiner och maskinutrustning</v>
      </c>
      <c r="B70" s="299">
        <f>B50*'Antaganden säkerhetsberäkningar'!$B$21</f>
        <v>0</v>
      </c>
      <c r="C70" s="299">
        <f>C50*'Antaganden säkerhetsberäkningar'!$B$21</f>
        <v>0</v>
      </c>
      <c r="D70" s="299">
        <f>D50*'Antaganden säkerhetsberäkningar'!$B$21</f>
        <v>0</v>
      </c>
      <c r="E70" s="299">
        <f>E50*'Antaganden säkerhetsberäkningar'!$B$21</f>
        <v>0</v>
      </c>
      <c r="F70" s="299">
        <f>F50*'Antaganden säkerhetsberäkningar'!$B$21</f>
        <v>0</v>
      </c>
      <c r="G70" s="299">
        <f>G50*'Antaganden säkerhetsberäkningar'!$B$21</f>
        <v>0</v>
      </c>
      <c r="H70" s="299">
        <f>H50*'Antaganden säkerhetsberäkningar'!$B$21</f>
        <v>0</v>
      </c>
      <c r="I70" s="299">
        <f>I50*'Antaganden säkerhetsberäkningar'!$B$21</f>
        <v>0</v>
      </c>
      <c r="J70" s="299">
        <f>J50*'Antaganden säkerhetsberäkningar'!$B$21</f>
        <v>0</v>
      </c>
      <c r="K70" s="299">
        <f>K50*'Antaganden säkerhetsberäkningar'!$B$21</f>
        <v>0</v>
      </c>
      <c r="L70" s="299">
        <f>L50*'Antaganden säkerhetsberäkningar'!$B$21</f>
        <v>0</v>
      </c>
      <c r="M70" s="299">
        <f>M50*'Antaganden säkerhetsberäkningar'!$B$21</f>
        <v>0</v>
      </c>
      <c r="N70" s="299">
        <f>N50*'Antaganden säkerhetsberäkningar'!$B$21</f>
        <v>0</v>
      </c>
      <c r="O70" s="299">
        <f>O50*'Antaganden säkerhetsberäkningar'!$B$21</f>
        <v>0</v>
      </c>
      <c r="P70" s="299">
        <f>P50*'Antaganden säkerhetsberäkningar'!$B$21</f>
        <v>0</v>
      </c>
      <c r="Q70" s="299">
        <f>Q50*'Antaganden säkerhetsberäkningar'!$B$21</f>
        <v>0</v>
      </c>
      <c r="R70" s="299">
        <f>R50*'Antaganden säkerhetsberäkningar'!$B$21</f>
        <v>0</v>
      </c>
      <c r="S70" s="299">
        <f>S50*'Antaganden säkerhetsberäkningar'!$B$21</f>
        <v>0</v>
      </c>
      <c r="T70" s="299">
        <f>T50*'Antaganden säkerhetsberäkningar'!$B$21</f>
        <v>0</v>
      </c>
      <c r="U70" s="299">
        <f>U50*'Antaganden säkerhetsberäkningar'!$B$21</f>
        <v>0</v>
      </c>
      <c r="V70" s="299">
        <f>V50*'Antaganden säkerhetsberäkningar'!$B$21</f>
        <v>0</v>
      </c>
      <c r="W70" s="299">
        <f>W50*'Antaganden säkerhetsberäkningar'!$B$21</f>
        <v>0</v>
      </c>
      <c r="X70" s="299">
        <f>X50*'Antaganden säkerhetsberäkningar'!$B$21</f>
        <v>0</v>
      </c>
      <c r="Y70" s="299">
        <f>Y50*'Antaganden säkerhetsberäkningar'!$B$21</f>
        <v>0</v>
      </c>
      <c r="Z70" s="299">
        <f>Z50*'Antaganden säkerhetsberäkningar'!$B$21</f>
        <v>0</v>
      </c>
      <c r="AA70" s="299">
        <f>AA50*'Antaganden säkerhetsberäkningar'!$B$21</f>
        <v>0</v>
      </c>
      <c r="AB70" s="299">
        <f>AB50*'Antaganden säkerhetsberäkningar'!$B$21</f>
        <v>0</v>
      </c>
      <c r="AC70" s="299">
        <f>AC50*'Antaganden säkerhetsberäkningar'!$B$21</f>
        <v>0</v>
      </c>
      <c r="AD70" s="299">
        <f>AD50*'Antaganden säkerhetsberäkningar'!$B$21</f>
        <v>0</v>
      </c>
      <c r="AE70" s="299">
        <f>AE50*'Antaganden säkerhetsberäkningar'!$B$21</f>
        <v>0</v>
      </c>
      <c r="AF70" s="299">
        <f>AF50*'Antaganden säkerhetsberäkningar'!$B$21</f>
        <v>0</v>
      </c>
      <c r="AG70" s="299">
        <f>AG50*'Antaganden säkerhetsberäkningar'!$B$21</f>
        <v>0</v>
      </c>
      <c r="AH70" s="299">
        <f>AH50*'Antaganden säkerhetsberäkningar'!$B$21</f>
        <v>0</v>
      </c>
      <c r="AI70" s="299">
        <f>AI50*'Antaganden säkerhetsberäkningar'!$B$21</f>
        <v>0</v>
      </c>
      <c r="AJ70" s="299">
        <f>AJ50*'Antaganden säkerhetsberäkningar'!$B$21</f>
        <v>0</v>
      </c>
      <c r="AK70" s="299">
        <f>AK50*'Antaganden säkerhetsberäkningar'!$B$21</f>
        <v>0</v>
      </c>
      <c r="AL70" s="299">
        <f>AL50*'Antaganden säkerhetsberäkningar'!$B$21</f>
        <v>0</v>
      </c>
      <c r="AM70" s="299">
        <f>AM50*'Antaganden säkerhetsberäkningar'!$B$21</f>
        <v>0</v>
      </c>
      <c r="AN70" s="299">
        <f>AN50*'Antaganden säkerhetsberäkningar'!$B$21</f>
        <v>0</v>
      </c>
      <c r="AO70" s="299">
        <f>AO50*'Antaganden säkerhetsberäkningar'!$B$21</f>
        <v>0</v>
      </c>
      <c r="AP70" s="299">
        <f>AP50*'Antaganden säkerhetsberäkningar'!$B$21</f>
        <v>0</v>
      </c>
      <c r="AQ70" s="299">
        <f>AQ50*'Antaganden säkerhetsberäkningar'!$B$21</f>
        <v>0</v>
      </c>
      <c r="AR70" s="299">
        <f>AR50*'Antaganden säkerhetsberäkningar'!$B$21</f>
        <v>0</v>
      </c>
      <c r="AS70" s="299">
        <f>AS50*'Antaganden säkerhetsberäkningar'!$B$21</f>
        <v>0</v>
      </c>
      <c r="AT70" s="299">
        <f>AT50*'Antaganden säkerhetsberäkningar'!$B$21</f>
        <v>0</v>
      </c>
      <c r="AU70" s="299">
        <f>AU50*'Antaganden säkerhetsberäkningar'!$B$21</f>
        <v>0</v>
      </c>
      <c r="AV70" s="299">
        <f>AV50*'Antaganden säkerhetsberäkningar'!$B$21</f>
        <v>0</v>
      </c>
      <c r="AW70" s="299">
        <f>AW50*'Antaganden säkerhetsberäkningar'!$B$21</f>
        <v>0</v>
      </c>
      <c r="AX70" s="299">
        <f>AX50*'Antaganden säkerhetsberäkningar'!$B$21</f>
        <v>0</v>
      </c>
      <c r="AY70" s="299">
        <f>AY50*'Antaganden säkerhetsberäkningar'!$B$21</f>
        <v>0</v>
      </c>
      <c r="AZ70" s="299">
        <f>AZ50*'Antaganden säkerhetsberäkningar'!$B$21</f>
        <v>0</v>
      </c>
      <c r="BA70" s="299">
        <f>BA50*'Antaganden säkerhetsberäkningar'!$B$21</f>
        <v>0</v>
      </c>
      <c r="BB70" s="299">
        <f>BB50*'Antaganden säkerhetsberäkningar'!$B$21</f>
        <v>0</v>
      </c>
      <c r="BC70" s="299">
        <f>BC50*'Antaganden säkerhetsberäkningar'!$B$21</f>
        <v>0</v>
      </c>
      <c r="BD70" s="299">
        <f>BD50*'Antaganden säkerhetsberäkningar'!$B$21</f>
        <v>0</v>
      </c>
      <c r="BE70" s="299">
        <f>BE50*'Antaganden säkerhetsberäkningar'!$B$21</f>
        <v>0</v>
      </c>
      <c r="BF70" s="299">
        <f>BF50*'Antaganden säkerhetsberäkningar'!$B$21</f>
        <v>0</v>
      </c>
      <c r="BG70" s="299">
        <f>BG50*'Antaganden säkerhetsberäkningar'!$B$21</f>
        <v>0</v>
      </c>
      <c r="BH70" s="299">
        <f>BH50*'Antaganden säkerhetsberäkningar'!$B$21</f>
        <v>0</v>
      </c>
      <c r="BI70" s="299">
        <f>BI50*'Antaganden säkerhetsberäkningar'!$B$21</f>
        <v>0</v>
      </c>
      <c r="BJ70" s="299">
        <f>BJ50*'Antaganden säkerhetsberäkningar'!$B$21</f>
        <v>0</v>
      </c>
      <c r="BK70" s="299">
        <f>BK50*'Antaganden säkerhetsberäkningar'!$B$21</f>
        <v>0</v>
      </c>
      <c r="BL70" s="299">
        <f>BL50*'Antaganden säkerhetsberäkningar'!$B$21</f>
        <v>0</v>
      </c>
      <c r="BM70" s="299">
        <f>BM50*'Antaganden säkerhetsberäkningar'!$B$21</f>
        <v>0</v>
      </c>
      <c r="BN70" s="299">
        <f>BN50*'Antaganden säkerhetsberäkningar'!$B$21</f>
        <v>0</v>
      </c>
      <c r="BO70" s="299">
        <f>BO50*'Antaganden säkerhetsberäkningar'!$B$21</f>
        <v>0</v>
      </c>
      <c r="BP70" s="299">
        <f>BP50*'Antaganden säkerhetsberäkningar'!$B$21</f>
        <v>0</v>
      </c>
      <c r="BQ70" s="299">
        <f>BQ50*'Antaganden säkerhetsberäkningar'!$B$21</f>
        <v>0</v>
      </c>
      <c r="BR70" s="299">
        <f>BR50*'Antaganden säkerhetsberäkningar'!$B$21</f>
        <v>0</v>
      </c>
      <c r="BS70" s="299">
        <f>BS50*'Antaganden säkerhetsberäkningar'!$B$21</f>
        <v>0</v>
      </c>
      <c r="BT70" s="299">
        <f>BT50*'Antaganden säkerhetsberäkningar'!$B$21</f>
        <v>0</v>
      </c>
      <c r="BU70" s="299">
        <f>BU50*'Antaganden säkerhetsberäkningar'!$B$21</f>
        <v>0</v>
      </c>
      <c r="BV70" s="299">
        <f>BV50*'Antaganden säkerhetsberäkningar'!$B$21</f>
        <v>0</v>
      </c>
      <c r="BW70" s="299">
        <f>BW50*'Antaganden säkerhetsberäkningar'!$B$21</f>
        <v>0</v>
      </c>
      <c r="BX70" s="299">
        <f>BX50*'Antaganden säkerhetsberäkningar'!$B$21</f>
        <v>0</v>
      </c>
      <c r="BY70" s="299">
        <f>BY50*'Antaganden säkerhetsberäkningar'!$B$21</f>
        <v>0</v>
      </c>
      <c r="BZ70" s="299">
        <f>BZ50*'Antaganden säkerhetsberäkningar'!$B$21</f>
        <v>0</v>
      </c>
      <c r="CA70" s="299">
        <f>CA50*'Antaganden säkerhetsberäkningar'!$B$21</f>
        <v>0</v>
      </c>
      <c r="CB70" s="299">
        <f>CB50*'Antaganden säkerhetsberäkningar'!$B$21</f>
        <v>0</v>
      </c>
      <c r="CC70" s="299">
        <f>CC50*'Antaganden säkerhetsberäkningar'!$B$21</f>
        <v>0</v>
      </c>
      <c r="CD70" s="299">
        <f>CD50*'Antaganden säkerhetsberäkningar'!$B$21</f>
        <v>0</v>
      </c>
      <c r="CE70" s="299">
        <f>CE50*'Antaganden säkerhetsberäkningar'!$B$21</f>
        <v>0</v>
      </c>
      <c r="CF70" s="299">
        <f>CF50*'Antaganden säkerhetsberäkningar'!$B$21</f>
        <v>0</v>
      </c>
      <c r="CG70" s="299">
        <f>CG50*'Antaganden säkerhetsberäkningar'!$B$21</f>
        <v>0</v>
      </c>
      <c r="CH70" s="299">
        <f>CH50*'Antaganden säkerhetsberäkningar'!$B$21</f>
        <v>0</v>
      </c>
      <c r="CI70" s="299">
        <f>CI50*'Antaganden säkerhetsberäkningar'!$B$21</f>
        <v>0</v>
      </c>
      <c r="CJ70" s="299">
        <f>CJ50*'Antaganden säkerhetsberäkningar'!$B$21</f>
        <v>0</v>
      </c>
      <c r="CK70" s="299">
        <f>CK50*'Antaganden säkerhetsberäkningar'!$B$21</f>
        <v>0</v>
      </c>
      <c r="CL70" s="299">
        <f>CL50*'Antaganden säkerhetsberäkningar'!$B$21</f>
        <v>0</v>
      </c>
      <c r="CM70" s="299">
        <f>CM50*'Antaganden säkerhetsberäkningar'!$B$21</f>
        <v>0</v>
      </c>
      <c r="CN70" s="299">
        <f>CN50*'Antaganden säkerhetsberäkningar'!$B$21</f>
        <v>0</v>
      </c>
      <c r="CO70" s="299">
        <f>CO50*'Antaganden säkerhetsberäkningar'!$B$21</f>
        <v>0</v>
      </c>
      <c r="CP70" s="299">
        <f>CP50*'Antaganden säkerhetsberäkningar'!$B$21</f>
        <v>0</v>
      </c>
      <c r="CQ70" s="299">
        <f>CQ50*'Antaganden säkerhetsberäkningar'!$B$21</f>
        <v>0</v>
      </c>
      <c r="CR70" s="299"/>
    </row>
    <row r="71" spans="1:96" s="276" customFormat="1" ht="12.5" x14ac:dyDescent="0.25">
      <c r="A71" s="61" t="str">
        <f t="shared" si="48"/>
        <v>Transportutrustning</v>
      </c>
      <c r="B71" s="299">
        <f>B51*'Antaganden säkerhetsberäkningar'!$B$21</f>
        <v>0</v>
      </c>
      <c r="C71" s="299">
        <f>C51*'Antaganden säkerhetsberäkningar'!$B$21</f>
        <v>0</v>
      </c>
      <c r="D71" s="299">
        <f>D51*'Antaganden säkerhetsberäkningar'!$B$21</f>
        <v>0</v>
      </c>
      <c r="E71" s="299">
        <f>E51*'Antaganden säkerhetsberäkningar'!$B$21</f>
        <v>0</v>
      </c>
      <c r="F71" s="299">
        <f>F51*'Antaganden säkerhetsberäkningar'!$B$21</f>
        <v>0</v>
      </c>
      <c r="G71" s="299">
        <f>G51*'Antaganden säkerhetsberäkningar'!$B$21</f>
        <v>0</v>
      </c>
      <c r="H71" s="299">
        <f>H51*'Antaganden säkerhetsberäkningar'!$B$21</f>
        <v>0</v>
      </c>
      <c r="I71" s="299">
        <f>I51*'Antaganden säkerhetsberäkningar'!$B$21</f>
        <v>0</v>
      </c>
      <c r="J71" s="299">
        <f>J51*'Antaganden säkerhetsberäkningar'!$B$21</f>
        <v>0</v>
      </c>
      <c r="K71" s="299">
        <f>K51*'Antaganden säkerhetsberäkningar'!$B$21</f>
        <v>0</v>
      </c>
      <c r="L71" s="299">
        <f>L51*'Antaganden säkerhetsberäkningar'!$B$21</f>
        <v>0</v>
      </c>
      <c r="M71" s="299">
        <f>M51*'Antaganden säkerhetsberäkningar'!$B$21</f>
        <v>0</v>
      </c>
      <c r="N71" s="299">
        <f>N51*'Antaganden säkerhetsberäkningar'!$B$21</f>
        <v>0</v>
      </c>
      <c r="O71" s="299">
        <f>O51*'Antaganden säkerhetsberäkningar'!$B$21</f>
        <v>0</v>
      </c>
      <c r="P71" s="299">
        <f>P51*'Antaganden säkerhetsberäkningar'!$B$21</f>
        <v>0</v>
      </c>
      <c r="Q71" s="299">
        <f>Q51*'Antaganden säkerhetsberäkningar'!$B$21</f>
        <v>0</v>
      </c>
      <c r="R71" s="299">
        <f>R51*'Antaganden säkerhetsberäkningar'!$B$21</f>
        <v>0</v>
      </c>
      <c r="S71" s="299">
        <f>S51*'Antaganden säkerhetsberäkningar'!$B$21</f>
        <v>0</v>
      </c>
      <c r="T71" s="299">
        <f>T51*'Antaganden säkerhetsberäkningar'!$B$21</f>
        <v>0</v>
      </c>
      <c r="U71" s="299">
        <f>U51*'Antaganden säkerhetsberäkningar'!$B$21</f>
        <v>0</v>
      </c>
      <c r="V71" s="299">
        <f>V51*'Antaganden säkerhetsberäkningar'!$B$21</f>
        <v>0</v>
      </c>
      <c r="W71" s="299">
        <f>W51*'Antaganden säkerhetsberäkningar'!$B$21</f>
        <v>0</v>
      </c>
      <c r="X71" s="299">
        <f>X51*'Antaganden säkerhetsberäkningar'!$B$21</f>
        <v>0</v>
      </c>
      <c r="Y71" s="299">
        <f>Y51*'Antaganden säkerhetsberäkningar'!$B$21</f>
        <v>0</v>
      </c>
      <c r="Z71" s="299">
        <f>Z51*'Antaganden säkerhetsberäkningar'!$B$21</f>
        <v>0</v>
      </c>
      <c r="AA71" s="299">
        <f>AA51*'Antaganden säkerhetsberäkningar'!$B$21</f>
        <v>0</v>
      </c>
      <c r="AB71" s="299">
        <f>AB51*'Antaganden säkerhetsberäkningar'!$B$21</f>
        <v>0</v>
      </c>
      <c r="AC71" s="299">
        <f>AC51*'Antaganden säkerhetsberäkningar'!$B$21</f>
        <v>0</v>
      </c>
      <c r="AD71" s="299">
        <f>AD51*'Antaganden säkerhetsberäkningar'!$B$21</f>
        <v>0</v>
      </c>
      <c r="AE71" s="299">
        <f>AE51*'Antaganden säkerhetsberäkningar'!$B$21</f>
        <v>0</v>
      </c>
      <c r="AF71" s="299">
        <f>AF51*'Antaganden säkerhetsberäkningar'!$B$21</f>
        <v>0</v>
      </c>
      <c r="AG71" s="299">
        <f>AG51*'Antaganden säkerhetsberäkningar'!$B$21</f>
        <v>0</v>
      </c>
      <c r="AH71" s="299">
        <f>AH51*'Antaganden säkerhetsberäkningar'!$B$21</f>
        <v>0</v>
      </c>
      <c r="AI71" s="299">
        <f>AI51*'Antaganden säkerhetsberäkningar'!$B$21</f>
        <v>0</v>
      </c>
      <c r="AJ71" s="299">
        <f>AJ51*'Antaganden säkerhetsberäkningar'!$B$21</f>
        <v>0</v>
      </c>
      <c r="AK71" s="299">
        <f>AK51*'Antaganden säkerhetsberäkningar'!$B$21</f>
        <v>0</v>
      </c>
      <c r="AL71" s="299">
        <f>AL51*'Antaganden säkerhetsberäkningar'!$B$21</f>
        <v>0</v>
      </c>
      <c r="AM71" s="299">
        <f>AM51*'Antaganden säkerhetsberäkningar'!$B$21</f>
        <v>0</v>
      </c>
      <c r="AN71" s="299">
        <f>AN51*'Antaganden säkerhetsberäkningar'!$B$21</f>
        <v>0</v>
      </c>
      <c r="AO71" s="299">
        <f>AO51*'Antaganden säkerhetsberäkningar'!$B$21</f>
        <v>0</v>
      </c>
      <c r="AP71" s="299">
        <f>AP51*'Antaganden säkerhetsberäkningar'!$B$21</f>
        <v>0</v>
      </c>
      <c r="AQ71" s="299">
        <f>AQ51*'Antaganden säkerhetsberäkningar'!$B$21</f>
        <v>0</v>
      </c>
      <c r="AR71" s="299">
        <f>AR51*'Antaganden säkerhetsberäkningar'!$B$21</f>
        <v>0</v>
      </c>
      <c r="AS71" s="299">
        <f>AS51*'Antaganden säkerhetsberäkningar'!$B$21</f>
        <v>0</v>
      </c>
      <c r="AT71" s="299">
        <f>AT51*'Antaganden säkerhetsberäkningar'!$B$21</f>
        <v>0</v>
      </c>
      <c r="AU71" s="299">
        <f>AU51*'Antaganden säkerhetsberäkningar'!$B$21</f>
        <v>0</v>
      </c>
      <c r="AV71" s="299">
        <f>AV51*'Antaganden säkerhetsberäkningar'!$B$21</f>
        <v>0</v>
      </c>
      <c r="AW71" s="299">
        <f>AW51*'Antaganden säkerhetsberäkningar'!$B$21</f>
        <v>0</v>
      </c>
      <c r="AX71" s="299">
        <f>AX51*'Antaganden säkerhetsberäkningar'!$B$21</f>
        <v>0</v>
      </c>
      <c r="AY71" s="299">
        <f>AY51*'Antaganden säkerhetsberäkningar'!$B$21</f>
        <v>0</v>
      </c>
      <c r="AZ71" s="299">
        <f>AZ51*'Antaganden säkerhetsberäkningar'!$B$21</f>
        <v>0</v>
      </c>
      <c r="BA71" s="299">
        <f>BA51*'Antaganden säkerhetsberäkningar'!$B$21</f>
        <v>0</v>
      </c>
      <c r="BB71" s="299">
        <f>BB51*'Antaganden säkerhetsberäkningar'!$B$21</f>
        <v>0</v>
      </c>
      <c r="BC71" s="299">
        <f>BC51*'Antaganden säkerhetsberäkningar'!$B$21</f>
        <v>0</v>
      </c>
      <c r="BD71" s="299">
        <f>BD51*'Antaganden säkerhetsberäkningar'!$B$21</f>
        <v>0</v>
      </c>
      <c r="BE71" s="299">
        <f>BE51*'Antaganden säkerhetsberäkningar'!$B$21</f>
        <v>0</v>
      </c>
      <c r="BF71" s="299">
        <f>BF51*'Antaganden säkerhetsberäkningar'!$B$21</f>
        <v>0</v>
      </c>
      <c r="BG71" s="299">
        <f>BG51*'Antaganden säkerhetsberäkningar'!$B$21</f>
        <v>0</v>
      </c>
      <c r="BH71" s="299">
        <f>BH51*'Antaganden säkerhetsberäkningar'!$B$21</f>
        <v>0</v>
      </c>
      <c r="BI71" s="299">
        <f>BI51*'Antaganden säkerhetsberäkningar'!$B$21</f>
        <v>0</v>
      </c>
      <c r="BJ71" s="299">
        <f>BJ51*'Antaganden säkerhetsberäkningar'!$B$21</f>
        <v>0</v>
      </c>
      <c r="BK71" s="299">
        <f>BK51*'Antaganden säkerhetsberäkningar'!$B$21</f>
        <v>0</v>
      </c>
      <c r="BL71" s="299">
        <f>BL51*'Antaganden säkerhetsberäkningar'!$B$21</f>
        <v>0</v>
      </c>
      <c r="BM71" s="299">
        <f>BM51*'Antaganden säkerhetsberäkningar'!$B$21</f>
        <v>0</v>
      </c>
      <c r="BN71" s="299">
        <f>BN51*'Antaganden säkerhetsberäkningar'!$B$21</f>
        <v>0</v>
      </c>
      <c r="BO71" s="299">
        <f>BO51*'Antaganden säkerhetsberäkningar'!$B$21</f>
        <v>0</v>
      </c>
      <c r="BP71" s="299">
        <f>BP51*'Antaganden säkerhetsberäkningar'!$B$21</f>
        <v>0</v>
      </c>
      <c r="BQ71" s="299">
        <f>BQ51*'Antaganden säkerhetsberäkningar'!$B$21</f>
        <v>0</v>
      </c>
      <c r="BR71" s="299">
        <f>BR51*'Antaganden säkerhetsberäkningar'!$B$21</f>
        <v>0</v>
      </c>
      <c r="BS71" s="299">
        <f>BS51*'Antaganden säkerhetsberäkningar'!$B$21</f>
        <v>0</v>
      </c>
      <c r="BT71" s="299">
        <f>BT51*'Antaganden säkerhetsberäkningar'!$B$21</f>
        <v>0</v>
      </c>
      <c r="BU71" s="299">
        <f>BU51*'Antaganden säkerhetsberäkningar'!$B$21</f>
        <v>0</v>
      </c>
      <c r="BV71" s="299">
        <f>BV51*'Antaganden säkerhetsberäkningar'!$B$21</f>
        <v>0</v>
      </c>
      <c r="BW71" s="299">
        <f>BW51*'Antaganden säkerhetsberäkningar'!$B$21</f>
        <v>0</v>
      </c>
      <c r="BX71" s="299">
        <f>BX51*'Antaganden säkerhetsberäkningar'!$B$21</f>
        <v>0</v>
      </c>
      <c r="BY71" s="299">
        <f>BY51*'Antaganden säkerhetsberäkningar'!$B$21</f>
        <v>0</v>
      </c>
      <c r="BZ71" s="299">
        <f>BZ51*'Antaganden säkerhetsberäkningar'!$B$21</f>
        <v>0</v>
      </c>
      <c r="CA71" s="299">
        <f>CA51*'Antaganden säkerhetsberäkningar'!$B$21</f>
        <v>0</v>
      </c>
      <c r="CB71" s="299">
        <f>CB51*'Antaganden säkerhetsberäkningar'!$B$21</f>
        <v>0</v>
      </c>
      <c r="CC71" s="299">
        <f>CC51*'Antaganden säkerhetsberäkningar'!$B$21</f>
        <v>0</v>
      </c>
      <c r="CD71" s="299">
        <f>CD51*'Antaganden säkerhetsberäkningar'!$B$21</f>
        <v>0</v>
      </c>
      <c r="CE71" s="299">
        <f>CE51*'Antaganden säkerhetsberäkningar'!$B$21</f>
        <v>0</v>
      </c>
      <c r="CF71" s="299">
        <f>CF51*'Antaganden säkerhetsberäkningar'!$B$21</f>
        <v>0</v>
      </c>
      <c r="CG71" s="299">
        <f>CG51*'Antaganden säkerhetsberäkningar'!$B$21</f>
        <v>0</v>
      </c>
      <c r="CH71" s="299">
        <f>CH51*'Antaganden säkerhetsberäkningar'!$B$21</f>
        <v>0</v>
      </c>
      <c r="CI71" s="299">
        <f>CI51*'Antaganden säkerhetsberäkningar'!$B$21</f>
        <v>0</v>
      </c>
      <c r="CJ71" s="299">
        <f>CJ51*'Antaganden säkerhetsberäkningar'!$B$21</f>
        <v>0</v>
      </c>
      <c r="CK71" s="299">
        <f>CK51*'Antaganden säkerhetsberäkningar'!$B$21</f>
        <v>0</v>
      </c>
      <c r="CL71" s="299">
        <f>CL51*'Antaganden säkerhetsberäkningar'!$B$21</f>
        <v>0</v>
      </c>
      <c r="CM71" s="299">
        <f>CM51*'Antaganden säkerhetsberäkningar'!$B$21</f>
        <v>0</v>
      </c>
      <c r="CN71" s="299">
        <f>CN51*'Antaganden säkerhetsberäkningar'!$B$21</f>
        <v>0</v>
      </c>
      <c r="CO71" s="299">
        <f>CO51*'Antaganden säkerhetsberäkningar'!$B$21</f>
        <v>0</v>
      </c>
      <c r="CP71" s="299">
        <f>CP51*'Antaganden säkerhetsberäkningar'!$B$21</f>
        <v>0</v>
      </c>
      <c r="CQ71" s="299">
        <f>CQ51*'Antaganden säkerhetsberäkningar'!$B$21</f>
        <v>0</v>
      </c>
      <c r="CR71" s="299"/>
    </row>
    <row r="72" spans="1:96" s="276" customFormat="1" ht="12.5" x14ac:dyDescent="0.25">
      <c r="A72" s="61" t="str">
        <f t="shared" si="48"/>
        <v>Möbler och övriga tillverkade varor</v>
      </c>
      <c r="B72" s="299">
        <f>B52*'Antaganden säkerhetsberäkningar'!$B$21</f>
        <v>0</v>
      </c>
      <c r="C72" s="299">
        <f>C52*'Antaganden säkerhetsberäkningar'!$B$21</f>
        <v>0</v>
      </c>
      <c r="D72" s="299">
        <f>D52*'Antaganden säkerhetsberäkningar'!$B$21</f>
        <v>0</v>
      </c>
      <c r="E72" s="299">
        <f>E52*'Antaganden säkerhetsberäkningar'!$B$21</f>
        <v>0</v>
      </c>
      <c r="F72" s="299">
        <f>F52*'Antaganden säkerhetsberäkningar'!$B$21</f>
        <v>0</v>
      </c>
      <c r="G72" s="299">
        <f>G52*'Antaganden säkerhetsberäkningar'!$B$21</f>
        <v>0</v>
      </c>
      <c r="H72" s="299">
        <f>H52*'Antaganden säkerhetsberäkningar'!$B$21</f>
        <v>0</v>
      </c>
      <c r="I72" s="299">
        <f>I52*'Antaganden säkerhetsberäkningar'!$B$21</f>
        <v>0</v>
      </c>
      <c r="J72" s="299">
        <f>J52*'Antaganden säkerhetsberäkningar'!$B$21</f>
        <v>0</v>
      </c>
      <c r="K72" s="299">
        <f>K52*'Antaganden säkerhetsberäkningar'!$B$21</f>
        <v>0</v>
      </c>
      <c r="L72" s="299">
        <f>L52*'Antaganden säkerhetsberäkningar'!$B$21</f>
        <v>0</v>
      </c>
      <c r="M72" s="299">
        <f>M52*'Antaganden säkerhetsberäkningar'!$B$21</f>
        <v>0</v>
      </c>
      <c r="N72" s="299">
        <f>N52*'Antaganden säkerhetsberäkningar'!$B$21</f>
        <v>0</v>
      </c>
      <c r="O72" s="299">
        <f>O52*'Antaganden säkerhetsberäkningar'!$B$21</f>
        <v>0</v>
      </c>
      <c r="P72" s="299">
        <f>P52*'Antaganden säkerhetsberäkningar'!$B$21</f>
        <v>0</v>
      </c>
      <c r="Q72" s="299">
        <f>Q52*'Antaganden säkerhetsberäkningar'!$B$21</f>
        <v>0</v>
      </c>
      <c r="R72" s="299">
        <f>R52*'Antaganden säkerhetsberäkningar'!$B$21</f>
        <v>0</v>
      </c>
      <c r="S72" s="299">
        <f>S52*'Antaganden säkerhetsberäkningar'!$B$21</f>
        <v>0</v>
      </c>
      <c r="T72" s="299">
        <f>T52*'Antaganden säkerhetsberäkningar'!$B$21</f>
        <v>0</v>
      </c>
      <c r="U72" s="299">
        <f>U52*'Antaganden säkerhetsberäkningar'!$B$21</f>
        <v>0</v>
      </c>
      <c r="V72" s="299">
        <f>V52*'Antaganden säkerhetsberäkningar'!$B$21</f>
        <v>0</v>
      </c>
      <c r="W72" s="299">
        <f>W52*'Antaganden säkerhetsberäkningar'!$B$21</f>
        <v>0</v>
      </c>
      <c r="X72" s="299">
        <f>X52*'Antaganden säkerhetsberäkningar'!$B$21</f>
        <v>0</v>
      </c>
      <c r="Y72" s="299">
        <f>Y52*'Antaganden säkerhetsberäkningar'!$B$21</f>
        <v>0</v>
      </c>
      <c r="Z72" s="299">
        <f>Z52*'Antaganden säkerhetsberäkningar'!$B$21</f>
        <v>0</v>
      </c>
      <c r="AA72" s="299">
        <f>AA52*'Antaganden säkerhetsberäkningar'!$B$21</f>
        <v>0</v>
      </c>
      <c r="AB72" s="299">
        <f>AB52*'Antaganden säkerhetsberäkningar'!$B$21</f>
        <v>0</v>
      </c>
      <c r="AC72" s="299">
        <f>AC52*'Antaganden säkerhetsberäkningar'!$B$21</f>
        <v>0</v>
      </c>
      <c r="AD72" s="299">
        <f>AD52*'Antaganden säkerhetsberäkningar'!$B$21</f>
        <v>0</v>
      </c>
      <c r="AE72" s="299">
        <f>AE52*'Antaganden säkerhetsberäkningar'!$B$21</f>
        <v>0</v>
      </c>
      <c r="AF72" s="299">
        <f>AF52*'Antaganden säkerhetsberäkningar'!$B$21</f>
        <v>0</v>
      </c>
      <c r="AG72" s="299">
        <f>AG52*'Antaganden säkerhetsberäkningar'!$B$21</f>
        <v>0</v>
      </c>
      <c r="AH72" s="299">
        <f>AH52*'Antaganden säkerhetsberäkningar'!$B$21</f>
        <v>0</v>
      </c>
      <c r="AI72" s="299">
        <f>AI52*'Antaganden säkerhetsberäkningar'!$B$21</f>
        <v>0</v>
      </c>
      <c r="AJ72" s="299">
        <f>AJ52*'Antaganden säkerhetsberäkningar'!$B$21</f>
        <v>0</v>
      </c>
      <c r="AK72" s="299">
        <f>AK52*'Antaganden säkerhetsberäkningar'!$B$21</f>
        <v>0</v>
      </c>
      <c r="AL72" s="299">
        <f>AL52*'Antaganden säkerhetsberäkningar'!$B$21</f>
        <v>0</v>
      </c>
      <c r="AM72" s="299">
        <f>AM52*'Antaganden säkerhetsberäkningar'!$B$21</f>
        <v>0</v>
      </c>
      <c r="AN72" s="299">
        <f>AN52*'Antaganden säkerhetsberäkningar'!$B$21</f>
        <v>0</v>
      </c>
      <c r="AO72" s="299">
        <f>AO52*'Antaganden säkerhetsberäkningar'!$B$21</f>
        <v>0</v>
      </c>
      <c r="AP72" s="299">
        <f>AP52*'Antaganden säkerhetsberäkningar'!$B$21</f>
        <v>0</v>
      </c>
      <c r="AQ72" s="299">
        <f>AQ52*'Antaganden säkerhetsberäkningar'!$B$21</f>
        <v>0</v>
      </c>
      <c r="AR72" s="299">
        <f>AR52*'Antaganden säkerhetsberäkningar'!$B$21</f>
        <v>0</v>
      </c>
      <c r="AS72" s="299">
        <f>AS52*'Antaganden säkerhetsberäkningar'!$B$21</f>
        <v>0</v>
      </c>
      <c r="AT72" s="299">
        <f>AT52*'Antaganden säkerhetsberäkningar'!$B$21</f>
        <v>0</v>
      </c>
      <c r="AU72" s="299">
        <f>AU52*'Antaganden säkerhetsberäkningar'!$B$21</f>
        <v>0</v>
      </c>
      <c r="AV72" s="299">
        <f>AV52*'Antaganden säkerhetsberäkningar'!$B$21</f>
        <v>0</v>
      </c>
      <c r="AW72" s="299">
        <f>AW52*'Antaganden säkerhetsberäkningar'!$B$21</f>
        <v>0</v>
      </c>
      <c r="AX72" s="299">
        <f>AX52*'Antaganden säkerhetsberäkningar'!$B$21</f>
        <v>0</v>
      </c>
      <c r="AY72" s="299">
        <f>AY52*'Antaganden säkerhetsberäkningar'!$B$21</f>
        <v>0</v>
      </c>
      <c r="AZ72" s="299">
        <f>AZ52*'Antaganden säkerhetsberäkningar'!$B$21</f>
        <v>0</v>
      </c>
      <c r="BA72" s="299">
        <f>BA52*'Antaganden säkerhetsberäkningar'!$B$21</f>
        <v>0</v>
      </c>
      <c r="BB72" s="299">
        <f>BB52*'Antaganden säkerhetsberäkningar'!$B$21</f>
        <v>0</v>
      </c>
      <c r="BC72" s="299">
        <f>BC52*'Antaganden säkerhetsberäkningar'!$B$21</f>
        <v>0</v>
      </c>
      <c r="BD72" s="299">
        <f>BD52*'Antaganden säkerhetsberäkningar'!$B$21</f>
        <v>0</v>
      </c>
      <c r="BE72" s="299">
        <f>BE52*'Antaganden säkerhetsberäkningar'!$B$21</f>
        <v>0</v>
      </c>
      <c r="BF72" s="299">
        <f>BF52*'Antaganden säkerhetsberäkningar'!$B$21</f>
        <v>0</v>
      </c>
      <c r="BG72" s="299">
        <f>BG52*'Antaganden säkerhetsberäkningar'!$B$21</f>
        <v>0</v>
      </c>
      <c r="BH72" s="299">
        <f>BH52*'Antaganden säkerhetsberäkningar'!$B$21</f>
        <v>0</v>
      </c>
      <c r="BI72" s="299">
        <f>BI52*'Antaganden säkerhetsberäkningar'!$B$21</f>
        <v>0</v>
      </c>
      <c r="BJ72" s="299">
        <f>BJ52*'Antaganden säkerhetsberäkningar'!$B$21</f>
        <v>0</v>
      </c>
      <c r="BK72" s="299">
        <f>BK52*'Antaganden säkerhetsberäkningar'!$B$21</f>
        <v>0</v>
      </c>
      <c r="BL72" s="299">
        <f>BL52*'Antaganden säkerhetsberäkningar'!$B$21</f>
        <v>0</v>
      </c>
      <c r="BM72" s="299">
        <f>BM52*'Antaganden säkerhetsberäkningar'!$B$21</f>
        <v>0</v>
      </c>
      <c r="BN72" s="299">
        <f>BN52*'Antaganden säkerhetsberäkningar'!$B$21</f>
        <v>0</v>
      </c>
      <c r="BO72" s="299">
        <f>BO52*'Antaganden säkerhetsberäkningar'!$B$21</f>
        <v>0</v>
      </c>
      <c r="BP72" s="299">
        <f>BP52*'Antaganden säkerhetsberäkningar'!$B$21</f>
        <v>0</v>
      </c>
      <c r="BQ72" s="299">
        <f>BQ52*'Antaganden säkerhetsberäkningar'!$B$21</f>
        <v>0</v>
      </c>
      <c r="BR72" s="299">
        <f>BR52*'Antaganden säkerhetsberäkningar'!$B$21</f>
        <v>0</v>
      </c>
      <c r="BS72" s="299">
        <f>BS52*'Antaganden säkerhetsberäkningar'!$B$21</f>
        <v>0</v>
      </c>
      <c r="BT72" s="299">
        <f>BT52*'Antaganden säkerhetsberäkningar'!$B$21</f>
        <v>0</v>
      </c>
      <c r="BU72" s="299">
        <f>BU52*'Antaganden säkerhetsberäkningar'!$B$21</f>
        <v>0</v>
      </c>
      <c r="BV72" s="299">
        <f>BV52*'Antaganden säkerhetsberäkningar'!$B$21</f>
        <v>0</v>
      </c>
      <c r="BW72" s="299">
        <f>BW52*'Antaganden säkerhetsberäkningar'!$B$21</f>
        <v>0</v>
      </c>
      <c r="BX72" s="299">
        <f>BX52*'Antaganden säkerhetsberäkningar'!$B$21</f>
        <v>0</v>
      </c>
      <c r="BY72" s="299">
        <f>BY52*'Antaganden säkerhetsberäkningar'!$B$21</f>
        <v>0</v>
      </c>
      <c r="BZ72" s="299">
        <f>BZ52*'Antaganden säkerhetsberäkningar'!$B$21</f>
        <v>0</v>
      </c>
      <c r="CA72" s="299">
        <f>CA52*'Antaganden säkerhetsberäkningar'!$B$21</f>
        <v>0</v>
      </c>
      <c r="CB72" s="299">
        <f>CB52*'Antaganden säkerhetsberäkningar'!$B$21</f>
        <v>0</v>
      </c>
      <c r="CC72" s="299">
        <f>CC52*'Antaganden säkerhetsberäkningar'!$B$21</f>
        <v>0</v>
      </c>
      <c r="CD72" s="299">
        <f>CD52*'Antaganden säkerhetsberäkningar'!$B$21</f>
        <v>0</v>
      </c>
      <c r="CE72" s="299">
        <f>CE52*'Antaganden säkerhetsberäkningar'!$B$21</f>
        <v>0</v>
      </c>
      <c r="CF72" s="299">
        <f>CF52*'Antaganden säkerhetsberäkningar'!$B$21</f>
        <v>0</v>
      </c>
      <c r="CG72" s="299">
        <f>CG52*'Antaganden säkerhetsberäkningar'!$B$21</f>
        <v>0</v>
      </c>
      <c r="CH72" s="299">
        <f>CH52*'Antaganden säkerhetsberäkningar'!$B$21</f>
        <v>0</v>
      </c>
      <c r="CI72" s="299">
        <f>CI52*'Antaganden säkerhetsberäkningar'!$B$21</f>
        <v>0</v>
      </c>
      <c r="CJ72" s="299">
        <f>CJ52*'Antaganden säkerhetsberäkningar'!$B$21</f>
        <v>0</v>
      </c>
      <c r="CK72" s="299">
        <f>CK52*'Antaganden säkerhetsberäkningar'!$B$21</f>
        <v>0</v>
      </c>
      <c r="CL72" s="299">
        <f>CL52*'Antaganden säkerhetsberäkningar'!$B$21</f>
        <v>0</v>
      </c>
      <c r="CM72" s="299">
        <f>CM52*'Antaganden säkerhetsberäkningar'!$B$21</f>
        <v>0</v>
      </c>
      <c r="CN72" s="299">
        <f>CN52*'Antaganden säkerhetsberäkningar'!$B$21</f>
        <v>0</v>
      </c>
      <c r="CO72" s="299">
        <f>CO52*'Antaganden säkerhetsberäkningar'!$B$21</f>
        <v>0</v>
      </c>
      <c r="CP72" s="299">
        <f>CP52*'Antaganden säkerhetsberäkningar'!$B$21</f>
        <v>0</v>
      </c>
      <c r="CQ72" s="299">
        <f>CQ52*'Antaganden säkerhetsberäkningar'!$B$21</f>
        <v>0</v>
      </c>
      <c r="CR72" s="299"/>
    </row>
    <row r="73" spans="1:96" s="276" customFormat="1" ht="12.5" x14ac:dyDescent="0.25">
      <c r="A73" s="61" t="str">
        <f t="shared" si="48"/>
        <v>Sekundära råmaterial; sopor</v>
      </c>
      <c r="B73" s="299">
        <f>B53*'Antaganden säkerhetsberäkningar'!$B$21</f>
        <v>0</v>
      </c>
      <c r="C73" s="299">
        <f>C53*'Antaganden säkerhetsberäkningar'!$B$21</f>
        <v>0</v>
      </c>
      <c r="D73" s="299">
        <f>D53*'Antaganden säkerhetsberäkningar'!$B$21</f>
        <v>0</v>
      </c>
      <c r="E73" s="299">
        <f>E53*'Antaganden säkerhetsberäkningar'!$B$21</f>
        <v>0</v>
      </c>
      <c r="F73" s="299">
        <f>F53*'Antaganden säkerhetsberäkningar'!$B$21</f>
        <v>0</v>
      </c>
      <c r="G73" s="299">
        <f>G53*'Antaganden säkerhetsberäkningar'!$B$21</f>
        <v>0</v>
      </c>
      <c r="H73" s="299">
        <f>H53*'Antaganden säkerhetsberäkningar'!$B$21</f>
        <v>0</v>
      </c>
      <c r="I73" s="299">
        <f>I53*'Antaganden säkerhetsberäkningar'!$B$21</f>
        <v>0</v>
      </c>
      <c r="J73" s="299">
        <f>J53*'Antaganden säkerhetsberäkningar'!$B$21</f>
        <v>0</v>
      </c>
      <c r="K73" s="299">
        <f>K53*'Antaganden säkerhetsberäkningar'!$B$21</f>
        <v>0</v>
      </c>
      <c r="L73" s="299">
        <f>L53*'Antaganden säkerhetsberäkningar'!$B$21</f>
        <v>0</v>
      </c>
      <c r="M73" s="299">
        <f>M53*'Antaganden säkerhetsberäkningar'!$B$21</f>
        <v>0</v>
      </c>
      <c r="N73" s="299">
        <f>N53*'Antaganden säkerhetsberäkningar'!$B$21</f>
        <v>0</v>
      </c>
      <c r="O73" s="299">
        <f>O53*'Antaganden säkerhetsberäkningar'!$B$21</f>
        <v>0</v>
      </c>
      <c r="P73" s="299">
        <f>P53*'Antaganden säkerhetsberäkningar'!$B$21</f>
        <v>0</v>
      </c>
      <c r="Q73" s="299">
        <f>Q53*'Antaganden säkerhetsberäkningar'!$B$21</f>
        <v>0</v>
      </c>
      <c r="R73" s="299">
        <f>R53*'Antaganden säkerhetsberäkningar'!$B$21</f>
        <v>0</v>
      </c>
      <c r="S73" s="299">
        <f>S53*'Antaganden säkerhetsberäkningar'!$B$21</f>
        <v>0</v>
      </c>
      <c r="T73" s="299">
        <f>T53*'Antaganden säkerhetsberäkningar'!$B$21</f>
        <v>0</v>
      </c>
      <c r="U73" s="299">
        <f>U53*'Antaganden säkerhetsberäkningar'!$B$21</f>
        <v>0</v>
      </c>
      <c r="V73" s="299">
        <f>V53*'Antaganden säkerhetsberäkningar'!$B$21</f>
        <v>0</v>
      </c>
      <c r="W73" s="299">
        <f>W53*'Antaganden säkerhetsberäkningar'!$B$21</f>
        <v>0</v>
      </c>
      <c r="X73" s="299">
        <f>X53*'Antaganden säkerhetsberäkningar'!$B$21</f>
        <v>0</v>
      </c>
      <c r="Y73" s="299">
        <f>Y53*'Antaganden säkerhetsberäkningar'!$B$21</f>
        <v>0</v>
      </c>
      <c r="Z73" s="299">
        <f>Z53*'Antaganden säkerhetsberäkningar'!$B$21</f>
        <v>0</v>
      </c>
      <c r="AA73" s="299">
        <f>AA53*'Antaganden säkerhetsberäkningar'!$B$21</f>
        <v>0</v>
      </c>
      <c r="AB73" s="299">
        <f>AB53*'Antaganden säkerhetsberäkningar'!$B$21</f>
        <v>0</v>
      </c>
      <c r="AC73" s="299">
        <f>AC53*'Antaganden säkerhetsberäkningar'!$B$21</f>
        <v>0</v>
      </c>
      <c r="AD73" s="299">
        <f>AD53*'Antaganden säkerhetsberäkningar'!$B$21</f>
        <v>0</v>
      </c>
      <c r="AE73" s="299">
        <f>AE53*'Antaganden säkerhetsberäkningar'!$B$21</f>
        <v>0</v>
      </c>
      <c r="AF73" s="299">
        <f>AF53*'Antaganden säkerhetsberäkningar'!$B$21</f>
        <v>0</v>
      </c>
      <c r="AG73" s="299">
        <f>AG53*'Antaganden säkerhetsberäkningar'!$B$21</f>
        <v>0</v>
      </c>
      <c r="AH73" s="299">
        <f>AH53*'Antaganden säkerhetsberäkningar'!$B$21</f>
        <v>0</v>
      </c>
      <c r="AI73" s="299">
        <f>AI53*'Antaganden säkerhetsberäkningar'!$B$21</f>
        <v>0</v>
      </c>
      <c r="AJ73" s="299">
        <f>AJ53*'Antaganden säkerhetsberäkningar'!$B$21</f>
        <v>0</v>
      </c>
      <c r="AK73" s="299">
        <f>AK53*'Antaganden säkerhetsberäkningar'!$B$21</f>
        <v>0</v>
      </c>
      <c r="AL73" s="299">
        <f>AL53*'Antaganden säkerhetsberäkningar'!$B$21</f>
        <v>0</v>
      </c>
      <c r="AM73" s="299">
        <f>AM53*'Antaganden säkerhetsberäkningar'!$B$21</f>
        <v>0</v>
      </c>
      <c r="AN73" s="299">
        <f>AN53*'Antaganden säkerhetsberäkningar'!$B$21</f>
        <v>0</v>
      </c>
      <c r="AO73" s="299">
        <f>AO53*'Antaganden säkerhetsberäkningar'!$B$21</f>
        <v>0</v>
      </c>
      <c r="AP73" s="299">
        <f>AP53*'Antaganden säkerhetsberäkningar'!$B$21</f>
        <v>0</v>
      </c>
      <c r="AQ73" s="299">
        <f>AQ53*'Antaganden säkerhetsberäkningar'!$B$21</f>
        <v>0</v>
      </c>
      <c r="AR73" s="299">
        <f>AR53*'Antaganden säkerhetsberäkningar'!$B$21</f>
        <v>0</v>
      </c>
      <c r="AS73" s="299">
        <f>AS53*'Antaganden säkerhetsberäkningar'!$B$21</f>
        <v>0</v>
      </c>
      <c r="AT73" s="299">
        <f>AT53*'Antaganden säkerhetsberäkningar'!$B$21</f>
        <v>0</v>
      </c>
      <c r="AU73" s="299">
        <f>AU53*'Antaganden säkerhetsberäkningar'!$B$21</f>
        <v>0</v>
      </c>
      <c r="AV73" s="299">
        <f>AV53*'Antaganden säkerhetsberäkningar'!$B$21</f>
        <v>0</v>
      </c>
      <c r="AW73" s="299">
        <f>AW53*'Antaganden säkerhetsberäkningar'!$B$21</f>
        <v>0</v>
      </c>
      <c r="AX73" s="299">
        <f>AX53*'Antaganden säkerhetsberäkningar'!$B$21</f>
        <v>0</v>
      </c>
      <c r="AY73" s="299">
        <f>AY53*'Antaganden säkerhetsberäkningar'!$B$21</f>
        <v>0</v>
      </c>
      <c r="AZ73" s="299">
        <f>AZ53*'Antaganden säkerhetsberäkningar'!$B$21</f>
        <v>0</v>
      </c>
      <c r="BA73" s="299">
        <f>BA53*'Antaganden säkerhetsberäkningar'!$B$21</f>
        <v>0</v>
      </c>
      <c r="BB73" s="299">
        <f>BB53*'Antaganden säkerhetsberäkningar'!$B$21</f>
        <v>0</v>
      </c>
      <c r="BC73" s="299">
        <f>BC53*'Antaganden säkerhetsberäkningar'!$B$21</f>
        <v>0</v>
      </c>
      <c r="BD73" s="299">
        <f>BD53*'Antaganden säkerhetsberäkningar'!$B$21</f>
        <v>0</v>
      </c>
      <c r="BE73" s="299">
        <f>BE53*'Antaganden säkerhetsberäkningar'!$B$21</f>
        <v>0</v>
      </c>
      <c r="BF73" s="299">
        <f>BF53*'Antaganden säkerhetsberäkningar'!$B$21</f>
        <v>0</v>
      </c>
      <c r="BG73" s="299">
        <f>BG53*'Antaganden säkerhetsberäkningar'!$B$21</f>
        <v>0</v>
      </c>
      <c r="BH73" s="299">
        <f>BH53*'Antaganden säkerhetsberäkningar'!$B$21</f>
        <v>0</v>
      </c>
      <c r="BI73" s="299">
        <f>BI53*'Antaganden säkerhetsberäkningar'!$B$21</f>
        <v>0</v>
      </c>
      <c r="BJ73" s="299">
        <f>BJ53*'Antaganden säkerhetsberäkningar'!$B$21</f>
        <v>0</v>
      </c>
      <c r="BK73" s="299">
        <f>BK53*'Antaganden säkerhetsberäkningar'!$B$21</f>
        <v>0</v>
      </c>
      <c r="BL73" s="299">
        <f>BL53*'Antaganden säkerhetsberäkningar'!$B$21</f>
        <v>0</v>
      </c>
      <c r="BM73" s="299">
        <f>BM53*'Antaganden säkerhetsberäkningar'!$B$21</f>
        <v>0</v>
      </c>
      <c r="BN73" s="299">
        <f>BN53*'Antaganden säkerhetsberäkningar'!$B$21</f>
        <v>0</v>
      </c>
      <c r="BO73" s="299">
        <f>BO53*'Antaganden säkerhetsberäkningar'!$B$21</f>
        <v>0</v>
      </c>
      <c r="BP73" s="299">
        <f>BP53*'Antaganden säkerhetsberäkningar'!$B$21</f>
        <v>0</v>
      </c>
      <c r="BQ73" s="299">
        <f>BQ53*'Antaganden säkerhetsberäkningar'!$B$21</f>
        <v>0</v>
      </c>
      <c r="BR73" s="299">
        <f>BR53*'Antaganden säkerhetsberäkningar'!$B$21</f>
        <v>0</v>
      </c>
      <c r="BS73" s="299">
        <f>BS53*'Antaganden säkerhetsberäkningar'!$B$21</f>
        <v>0</v>
      </c>
      <c r="BT73" s="299">
        <f>BT53*'Antaganden säkerhetsberäkningar'!$B$21</f>
        <v>0</v>
      </c>
      <c r="BU73" s="299">
        <f>BU53*'Antaganden säkerhetsberäkningar'!$B$21</f>
        <v>0</v>
      </c>
      <c r="BV73" s="299">
        <f>BV53*'Antaganden säkerhetsberäkningar'!$B$21</f>
        <v>0</v>
      </c>
      <c r="BW73" s="299">
        <f>BW53*'Antaganden säkerhetsberäkningar'!$B$21</f>
        <v>0</v>
      </c>
      <c r="BX73" s="299">
        <f>BX53*'Antaganden säkerhetsberäkningar'!$B$21</f>
        <v>0</v>
      </c>
      <c r="BY73" s="299">
        <f>BY53*'Antaganden säkerhetsberäkningar'!$B$21</f>
        <v>0</v>
      </c>
      <c r="BZ73" s="299">
        <f>BZ53*'Antaganden säkerhetsberäkningar'!$B$21</f>
        <v>0</v>
      </c>
      <c r="CA73" s="299">
        <f>CA53*'Antaganden säkerhetsberäkningar'!$B$21</f>
        <v>0</v>
      </c>
      <c r="CB73" s="299">
        <f>CB53*'Antaganden säkerhetsberäkningar'!$B$21</f>
        <v>0</v>
      </c>
      <c r="CC73" s="299">
        <f>CC53*'Antaganden säkerhetsberäkningar'!$B$21</f>
        <v>0</v>
      </c>
      <c r="CD73" s="299">
        <f>CD53*'Antaganden säkerhetsberäkningar'!$B$21</f>
        <v>0</v>
      </c>
      <c r="CE73" s="299">
        <f>CE53*'Antaganden säkerhetsberäkningar'!$B$21</f>
        <v>0</v>
      </c>
      <c r="CF73" s="299">
        <f>CF53*'Antaganden säkerhetsberäkningar'!$B$21</f>
        <v>0</v>
      </c>
      <c r="CG73" s="299">
        <f>CG53*'Antaganden säkerhetsberäkningar'!$B$21</f>
        <v>0</v>
      </c>
      <c r="CH73" s="299">
        <f>CH53*'Antaganden säkerhetsberäkningar'!$B$21</f>
        <v>0</v>
      </c>
      <c r="CI73" s="299">
        <f>CI53*'Antaganden säkerhetsberäkningar'!$B$21</f>
        <v>0</v>
      </c>
      <c r="CJ73" s="299">
        <f>CJ53*'Antaganden säkerhetsberäkningar'!$B$21</f>
        <v>0</v>
      </c>
      <c r="CK73" s="299">
        <f>CK53*'Antaganden säkerhetsberäkningar'!$B$21</f>
        <v>0</v>
      </c>
      <c r="CL73" s="299">
        <f>CL53*'Antaganden säkerhetsberäkningar'!$B$21</f>
        <v>0</v>
      </c>
      <c r="CM73" s="299">
        <f>CM53*'Antaganden säkerhetsberäkningar'!$B$21</f>
        <v>0</v>
      </c>
      <c r="CN73" s="299">
        <f>CN53*'Antaganden säkerhetsberäkningar'!$B$21</f>
        <v>0</v>
      </c>
      <c r="CO73" s="299">
        <f>CO53*'Antaganden säkerhetsberäkningar'!$B$21</f>
        <v>0</v>
      </c>
      <c r="CP73" s="299">
        <f>CP53*'Antaganden säkerhetsberäkningar'!$B$21</f>
        <v>0</v>
      </c>
      <c r="CQ73" s="299">
        <f>CQ53*'Antaganden säkerhetsberäkningar'!$B$21</f>
        <v>0</v>
      </c>
      <c r="CR73" s="299"/>
    </row>
    <row r="74" spans="1:96" s="276" customFormat="1" ht="12.5" x14ac:dyDescent="0.25">
      <c r="A74" s="61" t="str">
        <f t="shared" si="48"/>
        <v>Rundvirke</v>
      </c>
      <c r="B74" s="299">
        <f>B54*'Antaganden säkerhetsberäkningar'!$B$21</f>
        <v>0</v>
      </c>
      <c r="C74" s="299">
        <f>C54*'Antaganden säkerhetsberäkningar'!$B$21</f>
        <v>0</v>
      </c>
      <c r="D74" s="299">
        <f>D54*'Antaganden säkerhetsberäkningar'!$B$21</f>
        <v>0</v>
      </c>
      <c r="E74" s="299">
        <f>E54*'Antaganden säkerhetsberäkningar'!$B$21</f>
        <v>0</v>
      </c>
      <c r="F74" s="299">
        <f>F54*'Antaganden säkerhetsberäkningar'!$B$21</f>
        <v>0</v>
      </c>
      <c r="G74" s="299">
        <f>G54*'Antaganden säkerhetsberäkningar'!$B$21</f>
        <v>0</v>
      </c>
      <c r="H74" s="299">
        <f>H54*'Antaganden säkerhetsberäkningar'!$B$21</f>
        <v>0</v>
      </c>
      <c r="I74" s="299">
        <f>I54*'Antaganden säkerhetsberäkningar'!$B$21</f>
        <v>0</v>
      </c>
      <c r="J74" s="299">
        <f>J54*'Antaganden säkerhetsberäkningar'!$B$21</f>
        <v>0</v>
      </c>
      <c r="K74" s="299">
        <f>K54*'Antaganden säkerhetsberäkningar'!$B$21</f>
        <v>0</v>
      </c>
      <c r="L74" s="299">
        <f>L54*'Antaganden säkerhetsberäkningar'!$B$21</f>
        <v>0</v>
      </c>
      <c r="M74" s="299">
        <f>M54*'Antaganden säkerhetsberäkningar'!$B$21</f>
        <v>0</v>
      </c>
      <c r="N74" s="299">
        <f>N54*'Antaganden säkerhetsberäkningar'!$B$21</f>
        <v>0</v>
      </c>
      <c r="O74" s="299">
        <f>O54*'Antaganden säkerhetsberäkningar'!$B$21</f>
        <v>0</v>
      </c>
      <c r="P74" s="299">
        <f>P54*'Antaganden säkerhetsberäkningar'!$B$21</f>
        <v>0</v>
      </c>
      <c r="Q74" s="299">
        <f>Q54*'Antaganden säkerhetsberäkningar'!$B$21</f>
        <v>0</v>
      </c>
      <c r="R74" s="299">
        <f>R54*'Antaganden säkerhetsberäkningar'!$B$21</f>
        <v>0</v>
      </c>
      <c r="S74" s="299">
        <f>S54*'Antaganden säkerhetsberäkningar'!$B$21</f>
        <v>0</v>
      </c>
      <c r="T74" s="299">
        <f>T54*'Antaganden säkerhetsberäkningar'!$B$21</f>
        <v>0</v>
      </c>
      <c r="U74" s="299">
        <f>U54*'Antaganden säkerhetsberäkningar'!$B$21</f>
        <v>0</v>
      </c>
      <c r="V74" s="299">
        <f>V54*'Antaganden säkerhetsberäkningar'!$B$21</f>
        <v>0</v>
      </c>
      <c r="W74" s="299">
        <f>W54*'Antaganden säkerhetsberäkningar'!$B$21</f>
        <v>0</v>
      </c>
      <c r="X74" s="299">
        <f>X54*'Antaganden säkerhetsberäkningar'!$B$21</f>
        <v>0</v>
      </c>
      <c r="Y74" s="299">
        <f>Y54*'Antaganden säkerhetsberäkningar'!$B$21</f>
        <v>0</v>
      </c>
      <c r="Z74" s="299">
        <f>Z54*'Antaganden säkerhetsberäkningar'!$B$21</f>
        <v>0</v>
      </c>
      <c r="AA74" s="299">
        <f>AA54*'Antaganden säkerhetsberäkningar'!$B$21</f>
        <v>0</v>
      </c>
      <c r="AB74" s="299">
        <f>AB54*'Antaganden säkerhetsberäkningar'!$B$21</f>
        <v>0</v>
      </c>
      <c r="AC74" s="299">
        <f>AC54*'Antaganden säkerhetsberäkningar'!$B$21</f>
        <v>0</v>
      </c>
      <c r="AD74" s="299">
        <f>AD54*'Antaganden säkerhetsberäkningar'!$B$21</f>
        <v>0</v>
      </c>
      <c r="AE74" s="299">
        <f>AE54*'Antaganden säkerhetsberäkningar'!$B$21</f>
        <v>0</v>
      </c>
      <c r="AF74" s="299">
        <f>AF54*'Antaganden säkerhetsberäkningar'!$B$21</f>
        <v>0</v>
      </c>
      <c r="AG74" s="299">
        <f>AG54*'Antaganden säkerhetsberäkningar'!$B$21</f>
        <v>0</v>
      </c>
      <c r="AH74" s="299">
        <f>AH54*'Antaganden säkerhetsberäkningar'!$B$21</f>
        <v>0</v>
      </c>
      <c r="AI74" s="299">
        <f>AI54*'Antaganden säkerhetsberäkningar'!$B$21</f>
        <v>0</v>
      </c>
      <c r="AJ74" s="299">
        <f>AJ54*'Antaganden säkerhetsberäkningar'!$B$21</f>
        <v>0</v>
      </c>
      <c r="AK74" s="299">
        <f>AK54*'Antaganden säkerhetsberäkningar'!$B$21</f>
        <v>0</v>
      </c>
      <c r="AL74" s="299">
        <f>AL54*'Antaganden säkerhetsberäkningar'!$B$21</f>
        <v>0</v>
      </c>
      <c r="AM74" s="299">
        <f>AM54*'Antaganden säkerhetsberäkningar'!$B$21</f>
        <v>0</v>
      </c>
      <c r="AN74" s="299">
        <f>AN54*'Antaganden säkerhetsberäkningar'!$B$21</f>
        <v>0</v>
      </c>
      <c r="AO74" s="299">
        <f>AO54*'Antaganden säkerhetsberäkningar'!$B$21</f>
        <v>0</v>
      </c>
      <c r="AP74" s="299">
        <f>AP54*'Antaganden säkerhetsberäkningar'!$B$21</f>
        <v>0</v>
      </c>
      <c r="AQ74" s="299">
        <f>AQ54*'Antaganden säkerhetsberäkningar'!$B$21</f>
        <v>0</v>
      </c>
      <c r="AR74" s="299">
        <f>AR54*'Antaganden säkerhetsberäkningar'!$B$21</f>
        <v>0</v>
      </c>
      <c r="AS74" s="299">
        <f>AS54*'Antaganden säkerhetsberäkningar'!$B$21</f>
        <v>0</v>
      </c>
      <c r="AT74" s="299">
        <f>AT54*'Antaganden säkerhetsberäkningar'!$B$21</f>
        <v>0</v>
      </c>
      <c r="AU74" s="299">
        <f>AU54*'Antaganden säkerhetsberäkningar'!$B$21</f>
        <v>0</v>
      </c>
      <c r="AV74" s="299">
        <f>AV54*'Antaganden säkerhetsberäkningar'!$B$21</f>
        <v>0</v>
      </c>
      <c r="AW74" s="299">
        <f>AW54*'Antaganden säkerhetsberäkningar'!$B$21</f>
        <v>0</v>
      </c>
      <c r="AX74" s="299">
        <f>AX54*'Antaganden säkerhetsberäkningar'!$B$21</f>
        <v>0</v>
      </c>
      <c r="AY74" s="299">
        <f>AY54*'Antaganden säkerhetsberäkningar'!$B$21</f>
        <v>0</v>
      </c>
      <c r="AZ74" s="299">
        <f>AZ54*'Antaganden säkerhetsberäkningar'!$B$21</f>
        <v>0</v>
      </c>
      <c r="BA74" s="299">
        <f>BA54*'Antaganden säkerhetsberäkningar'!$B$21</f>
        <v>0</v>
      </c>
      <c r="BB74" s="299">
        <f>BB54*'Antaganden säkerhetsberäkningar'!$B$21</f>
        <v>0</v>
      </c>
      <c r="BC74" s="299">
        <f>BC54*'Antaganden säkerhetsberäkningar'!$B$21</f>
        <v>0</v>
      </c>
      <c r="BD74" s="299">
        <f>BD54*'Antaganden säkerhetsberäkningar'!$B$21</f>
        <v>0</v>
      </c>
      <c r="BE74" s="299">
        <f>BE54*'Antaganden säkerhetsberäkningar'!$B$21</f>
        <v>0</v>
      </c>
      <c r="BF74" s="299">
        <f>BF54*'Antaganden säkerhetsberäkningar'!$B$21</f>
        <v>0</v>
      </c>
      <c r="BG74" s="299">
        <f>BG54*'Antaganden säkerhetsberäkningar'!$B$21</f>
        <v>0</v>
      </c>
      <c r="BH74" s="299">
        <f>BH54*'Antaganden säkerhetsberäkningar'!$B$21</f>
        <v>0</v>
      </c>
      <c r="BI74" s="299">
        <f>BI54*'Antaganden säkerhetsberäkningar'!$B$21</f>
        <v>0</v>
      </c>
      <c r="BJ74" s="299">
        <f>BJ54*'Antaganden säkerhetsberäkningar'!$B$21</f>
        <v>0</v>
      </c>
      <c r="BK74" s="299">
        <f>BK54*'Antaganden säkerhetsberäkningar'!$B$21</f>
        <v>0</v>
      </c>
      <c r="BL74" s="299">
        <f>BL54*'Antaganden säkerhetsberäkningar'!$B$21</f>
        <v>0</v>
      </c>
      <c r="BM74" s="299">
        <f>BM54*'Antaganden säkerhetsberäkningar'!$B$21</f>
        <v>0</v>
      </c>
      <c r="BN74" s="299">
        <f>BN54*'Antaganden säkerhetsberäkningar'!$B$21</f>
        <v>0</v>
      </c>
      <c r="BO74" s="299">
        <f>BO54*'Antaganden säkerhetsberäkningar'!$B$21</f>
        <v>0</v>
      </c>
      <c r="BP74" s="299">
        <f>BP54*'Antaganden säkerhetsberäkningar'!$B$21</f>
        <v>0</v>
      </c>
      <c r="BQ74" s="299">
        <f>BQ54*'Antaganden säkerhetsberäkningar'!$B$21</f>
        <v>0</v>
      </c>
      <c r="BR74" s="299">
        <f>BR54*'Antaganden säkerhetsberäkningar'!$B$21</f>
        <v>0</v>
      </c>
      <c r="BS74" s="299">
        <f>BS54*'Antaganden säkerhetsberäkningar'!$B$21</f>
        <v>0</v>
      </c>
      <c r="BT74" s="299">
        <f>BT54*'Antaganden säkerhetsberäkningar'!$B$21</f>
        <v>0</v>
      </c>
      <c r="BU74" s="299">
        <f>BU54*'Antaganden säkerhetsberäkningar'!$B$21</f>
        <v>0</v>
      </c>
      <c r="BV74" s="299">
        <f>BV54*'Antaganden säkerhetsberäkningar'!$B$21</f>
        <v>0</v>
      </c>
      <c r="BW74" s="299">
        <f>BW54*'Antaganden säkerhetsberäkningar'!$B$21</f>
        <v>0</v>
      </c>
      <c r="BX74" s="299">
        <f>BX54*'Antaganden säkerhetsberäkningar'!$B$21</f>
        <v>0</v>
      </c>
      <c r="BY74" s="299">
        <f>BY54*'Antaganden säkerhetsberäkningar'!$B$21</f>
        <v>0</v>
      </c>
      <c r="BZ74" s="299">
        <f>BZ54*'Antaganden säkerhetsberäkningar'!$B$21</f>
        <v>0</v>
      </c>
      <c r="CA74" s="299">
        <f>CA54*'Antaganden säkerhetsberäkningar'!$B$21</f>
        <v>0</v>
      </c>
      <c r="CB74" s="299">
        <f>CB54*'Antaganden säkerhetsberäkningar'!$B$21</f>
        <v>0</v>
      </c>
      <c r="CC74" s="299">
        <f>CC54*'Antaganden säkerhetsberäkningar'!$B$21</f>
        <v>0</v>
      </c>
      <c r="CD74" s="299">
        <f>CD54*'Antaganden säkerhetsberäkningar'!$B$21</f>
        <v>0</v>
      </c>
      <c r="CE74" s="299">
        <f>CE54*'Antaganden säkerhetsberäkningar'!$B$21</f>
        <v>0</v>
      </c>
      <c r="CF74" s="299">
        <f>CF54*'Antaganden säkerhetsberäkningar'!$B$21</f>
        <v>0</v>
      </c>
      <c r="CG74" s="299">
        <f>CG54*'Antaganden säkerhetsberäkningar'!$B$21</f>
        <v>0</v>
      </c>
      <c r="CH74" s="299">
        <f>CH54*'Antaganden säkerhetsberäkningar'!$B$21</f>
        <v>0</v>
      </c>
      <c r="CI74" s="299">
        <f>CI54*'Antaganden säkerhetsberäkningar'!$B$21</f>
        <v>0</v>
      </c>
      <c r="CJ74" s="299">
        <f>CJ54*'Antaganden säkerhetsberäkningar'!$B$21</f>
        <v>0</v>
      </c>
      <c r="CK74" s="299">
        <f>CK54*'Antaganden säkerhetsberäkningar'!$B$21</f>
        <v>0</v>
      </c>
      <c r="CL74" s="299">
        <f>CL54*'Antaganden säkerhetsberäkningar'!$B$21</f>
        <v>0</v>
      </c>
      <c r="CM74" s="299">
        <f>CM54*'Antaganden säkerhetsberäkningar'!$B$21</f>
        <v>0</v>
      </c>
      <c r="CN74" s="299">
        <f>CN54*'Antaganden säkerhetsberäkningar'!$B$21</f>
        <v>0</v>
      </c>
      <c r="CO74" s="299">
        <f>CO54*'Antaganden säkerhetsberäkningar'!$B$21</f>
        <v>0</v>
      </c>
      <c r="CP74" s="299">
        <f>CP54*'Antaganden säkerhetsberäkningar'!$B$21</f>
        <v>0</v>
      </c>
      <c r="CQ74" s="299">
        <f>CQ54*'Antaganden säkerhetsberäkningar'!$B$21</f>
        <v>0</v>
      </c>
      <c r="CR74" s="299"/>
    </row>
    <row r="75" spans="1:96" s="276" customFormat="1" ht="12.5" x14ac:dyDescent="0.25">
      <c r="A75" s="61"/>
      <c r="B75" s="299"/>
      <c r="C75" s="299"/>
      <c r="D75" s="299"/>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299"/>
      <c r="AE75" s="299"/>
      <c r="AF75" s="299"/>
      <c r="AG75" s="299"/>
      <c r="AH75" s="299"/>
      <c r="AI75" s="299"/>
      <c r="AJ75" s="299"/>
      <c r="AK75" s="299"/>
      <c r="AL75" s="299"/>
      <c r="AM75" s="299"/>
      <c r="AN75" s="299"/>
      <c r="AO75" s="299"/>
      <c r="AP75" s="299"/>
      <c r="AQ75" s="299"/>
      <c r="AR75" s="299"/>
      <c r="AS75" s="299"/>
      <c r="AT75" s="299"/>
      <c r="AU75" s="299"/>
      <c r="AV75" s="299"/>
      <c r="AW75" s="299"/>
      <c r="AX75" s="299"/>
      <c r="AY75" s="299"/>
      <c r="AZ75" s="299"/>
      <c r="BA75" s="299"/>
      <c r="BB75" s="299"/>
      <c r="BC75" s="299"/>
      <c r="BD75" s="299"/>
      <c r="BE75" s="299"/>
      <c r="BF75" s="299"/>
      <c r="BG75" s="299"/>
      <c r="BH75" s="299"/>
      <c r="BI75" s="299"/>
      <c r="BJ75" s="299"/>
      <c r="BK75" s="299"/>
      <c r="BL75" s="299"/>
      <c r="BM75" s="299"/>
      <c r="BN75" s="299"/>
      <c r="BO75" s="299"/>
      <c r="BP75" s="299"/>
      <c r="BQ75" s="299"/>
      <c r="BR75" s="299"/>
      <c r="BS75" s="299"/>
      <c r="BT75" s="299"/>
      <c r="BU75" s="299"/>
      <c r="BV75" s="299"/>
      <c r="BW75" s="299"/>
      <c r="BX75" s="299"/>
      <c r="BY75" s="299"/>
      <c r="BZ75" s="299"/>
      <c r="CA75" s="299"/>
      <c r="CB75" s="299"/>
      <c r="CC75" s="299"/>
      <c r="CD75" s="299"/>
      <c r="CE75" s="299"/>
      <c r="CF75" s="299"/>
      <c r="CG75" s="299"/>
      <c r="CH75" s="299"/>
      <c r="CI75" s="299"/>
      <c r="CJ75" s="299"/>
      <c r="CK75" s="299"/>
      <c r="CL75" s="299"/>
      <c r="CM75" s="299"/>
      <c r="CN75" s="299"/>
      <c r="CO75" s="299"/>
      <c r="CP75" s="299"/>
      <c r="CQ75" s="299"/>
      <c r="CR75" s="299"/>
    </row>
    <row r="76" spans="1:96" s="276" customFormat="1" ht="13" x14ac:dyDescent="0.3">
      <c r="A76" s="39" t="s">
        <v>176</v>
      </c>
      <c r="B76" s="302">
        <f>SUM(B60:B74)</f>
        <v>0</v>
      </c>
      <c r="C76" s="302">
        <f t="shared" ref="C76:BN76" si="49">SUM(C60:C74)</f>
        <v>0</v>
      </c>
      <c r="D76" s="302">
        <f t="shared" si="49"/>
        <v>0</v>
      </c>
      <c r="E76" s="302">
        <f t="shared" si="49"/>
        <v>0</v>
      </c>
      <c r="F76" s="302">
        <f t="shared" si="49"/>
        <v>0</v>
      </c>
      <c r="G76" s="302">
        <f t="shared" si="49"/>
        <v>0</v>
      </c>
      <c r="H76" s="302">
        <f t="shared" si="49"/>
        <v>0</v>
      </c>
      <c r="I76" s="302">
        <f t="shared" si="49"/>
        <v>0</v>
      </c>
      <c r="J76" s="302">
        <f t="shared" si="49"/>
        <v>0</v>
      </c>
      <c r="K76" s="302">
        <f t="shared" si="49"/>
        <v>0</v>
      </c>
      <c r="L76" s="302">
        <f t="shared" si="49"/>
        <v>0</v>
      </c>
      <c r="M76" s="302">
        <f t="shared" si="49"/>
        <v>0</v>
      </c>
      <c r="N76" s="302">
        <f t="shared" si="49"/>
        <v>0</v>
      </c>
      <c r="O76" s="302">
        <f t="shared" si="49"/>
        <v>0</v>
      </c>
      <c r="P76" s="302">
        <f t="shared" si="49"/>
        <v>0</v>
      </c>
      <c r="Q76" s="302">
        <f t="shared" si="49"/>
        <v>0</v>
      </c>
      <c r="R76" s="302">
        <f t="shared" si="49"/>
        <v>0</v>
      </c>
      <c r="S76" s="302">
        <f t="shared" si="49"/>
        <v>0</v>
      </c>
      <c r="T76" s="302">
        <f t="shared" si="49"/>
        <v>0</v>
      </c>
      <c r="U76" s="302">
        <f t="shared" si="49"/>
        <v>0</v>
      </c>
      <c r="V76" s="302">
        <f t="shared" si="49"/>
        <v>0</v>
      </c>
      <c r="W76" s="302">
        <f t="shared" si="49"/>
        <v>0</v>
      </c>
      <c r="X76" s="302">
        <f t="shared" si="49"/>
        <v>0</v>
      </c>
      <c r="Y76" s="302">
        <f t="shared" si="49"/>
        <v>0</v>
      </c>
      <c r="Z76" s="302">
        <f t="shared" si="49"/>
        <v>0</v>
      </c>
      <c r="AA76" s="302">
        <f t="shared" si="49"/>
        <v>0</v>
      </c>
      <c r="AB76" s="302">
        <f t="shared" si="49"/>
        <v>0</v>
      </c>
      <c r="AC76" s="302">
        <f t="shared" si="49"/>
        <v>0</v>
      </c>
      <c r="AD76" s="302">
        <f t="shared" si="49"/>
        <v>0</v>
      </c>
      <c r="AE76" s="302">
        <f t="shared" si="49"/>
        <v>0</v>
      </c>
      <c r="AF76" s="302">
        <f t="shared" si="49"/>
        <v>0</v>
      </c>
      <c r="AG76" s="302">
        <f t="shared" si="49"/>
        <v>0</v>
      </c>
      <c r="AH76" s="302">
        <f t="shared" si="49"/>
        <v>0</v>
      </c>
      <c r="AI76" s="302">
        <f t="shared" si="49"/>
        <v>0</v>
      </c>
      <c r="AJ76" s="302">
        <f t="shared" si="49"/>
        <v>0</v>
      </c>
      <c r="AK76" s="302">
        <f t="shared" si="49"/>
        <v>0</v>
      </c>
      <c r="AL76" s="302">
        <f t="shared" si="49"/>
        <v>0</v>
      </c>
      <c r="AM76" s="302">
        <f t="shared" si="49"/>
        <v>0</v>
      </c>
      <c r="AN76" s="302">
        <f t="shared" si="49"/>
        <v>0</v>
      </c>
      <c r="AO76" s="302">
        <f t="shared" si="49"/>
        <v>0</v>
      </c>
      <c r="AP76" s="302">
        <f t="shared" si="49"/>
        <v>0</v>
      </c>
      <c r="AQ76" s="302">
        <f t="shared" si="49"/>
        <v>0</v>
      </c>
      <c r="AR76" s="302">
        <f t="shared" si="49"/>
        <v>0</v>
      </c>
      <c r="AS76" s="302">
        <f t="shared" si="49"/>
        <v>0</v>
      </c>
      <c r="AT76" s="302">
        <f t="shared" si="49"/>
        <v>0</v>
      </c>
      <c r="AU76" s="302">
        <f t="shared" si="49"/>
        <v>0</v>
      </c>
      <c r="AV76" s="302">
        <f t="shared" si="49"/>
        <v>0</v>
      </c>
      <c r="AW76" s="302">
        <f t="shared" si="49"/>
        <v>0</v>
      </c>
      <c r="AX76" s="302">
        <f t="shared" si="49"/>
        <v>0</v>
      </c>
      <c r="AY76" s="302">
        <f t="shared" si="49"/>
        <v>0</v>
      </c>
      <c r="AZ76" s="302">
        <f t="shared" si="49"/>
        <v>0</v>
      </c>
      <c r="BA76" s="302">
        <f t="shared" si="49"/>
        <v>0</v>
      </c>
      <c r="BB76" s="302">
        <f t="shared" si="49"/>
        <v>0</v>
      </c>
      <c r="BC76" s="302">
        <f t="shared" si="49"/>
        <v>0</v>
      </c>
      <c r="BD76" s="302">
        <f t="shared" si="49"/>
        <v>0</v>
      </c>
      <c r="BE76" s="302">
        <f t="shared" si="49"/>
        <v>0</v>
      </c>
      <c r="BF76" s="302">
        <f t="shared" si="49"/>
        <v>0</v>
      </c>
      <c r="BG76" s="302">
        <f t="shared" si="49"/>
        <v>0</v>
      </c>
      <c r="BH76" s="302">
        <f t="shared" si="49"/>
        <v>0</v>
      </c>
      <c r="BI76" s="302">
        <f t="shared" si="49"/>
        <v>0</v>
      </c>
      <c r="BJ76" s="302">
        <f t="shared" si="49"/>
        <v>0</v>
      </c>
      <c r="BK76" s="302">
        <f t="shared" si="49"/>
        <v>0</v>
      </c>
      <c r="BL76" s="302">
        <f t="shared" si="49"/>
        <v>0</v>
      </c>
      <c r="BM76" s="302">
        <f t="shared" si="49"/>
        <v>0</v>
      </c>
      <c r="BN76" s="302">
        <f t="shared" si="49"/>
        <v>0</v>
      </c>
      <c r="BO76" s="302">
        <f t="shared" ref="BO76:CQ76" si="50">SUM(BO60:BO74)</f>
        <v>0</v>
      </c>
      <c r="BP76" s="302">
        <f t="shared" si="50"/>
        <v>0</v>
      </c>
      <c r="BQ76" s="302">
        <f t="shared" si="50"/>
        <v>0</v>
      </c>
      <c r="BR76" s="302">
        <f t="shared" si="50"/>
        <v>0</v>
      </c>
      <c r="BS76" s="302">
        <f t="shared" si="50"/>
        <v>0</v>
      </c>
      <c r="BT76" s="302">
        <f t="shared" si="50"/>
        <v>0</v>
      </c>
      <c r="BU76" s="302">
        <f t="shared" si="50"/>
        <v>0</v>
      </c>
      <c r="BV76" s="302">
        <f t="shared" si="50"/>
        <v>0</v>
      </c>
      <c r="BW76" s="302">
        <f t="shared" si="50"/>
        <v>0</v>
      </c>
      <c r="BX76" s="302">
        <f t="shared" si="50"/>
        <v>0</v>
      </c>
      <c r="BY76" s="302">
        <f t="shared" si="50"/>
        <v>0</v>
      </c>
      <c r="BZ76" s="302">
        <f t="shared" si="50"/>
        <v>0</v>
      </c>
      <c r="CA76" s="302">
        <f t="shared" si="50"/>
        <v>0</v>
      </c>
      <c r="CB76" s="302">
        <f t="shared" si="50"/>
        <v>0</v>
      </c>
      <c r="CC76" s="302">
        <f t="shared" si="50"/>
        <v>0</v>
      </c>
      <c r="CD76" s="302">
        <f t="shared" si="50"/>
        <v>0</v>
      </c>
      <c r="CE76" s="302">
        <f t="shared" si="50"/>
        <v>0</v>
      </c>
      <c r="CF76" s="302">
        <f t="shared" si="50"/>
        <v>0</v>
      </c>
      <c r="CG76" s="302">
        <f t="shared" si="50"/>
        <v>0</v>
      </c>
      <c r="CH76" s="302">
        <f t="shared" si="50"/>
        <v>0</v>
      </c>
      <c r="CI76" s="302">
        <f t="shared" si="50"/>
        <v>0</v>
      </c>
      <c r="CJ76" s="302">
        <f t="shared" si="50"/>
        <v>0</v>
      </c>
      <c r="CK76" s="302">
        <f t="shared" si="50"/>
        <v>0</v>
      </c>
      <c r="CL76" s="302">
        <f t="shared" si="50"/>
        <v>0</v>
      </c>
      <c r="CM76" s="302">
        <f t="shared" si="50"/>
        <v>0</v>
      </c>
      <c r="CN76" s="302">
        <f t="shared" si="50"/>
        <v>0</v>
      </c>
      <c r="CO76" s="302">
        <f t="shared" si="50"/>
        <v>0</v>
      </c>
      <c r="CP76" s="302">
        <f t="shared" si="50"/>
        <v>0</v>
      </c>
      <c r="CQ76" s="302">
        <f t="shared" si="50"/>
        <v>0</v>
      </c>
      <c r="CR76" s="302"/>
    </row>
    <row r="77" spans="1:96" s="276" customFormat="1" ht="12.5" x14ac:dyDescent="0.25">
      <c r="A77" s="61"/>
      <c r="B77" s="299"/>
    </row>
    <row r="78" spans="1:96" s="276" customFormat="1" ht="13" x14ac:dyDescent="0.3">
      <c r="A78" s="437" t="s">
        <v>361</v>
      </c>
      <c r="B78" s="296">
        <f>B76</f>
        <v>0</v>
      </c>
      <c r="C78" s="296">
        <f t="shared" ref="C78:BN78" si="51">C76</f>
        <v>0</v>
      </c>
      <c r="D78" s="296">
        <f t="shared" si="51"/>
        <v>0</v>
      </c>
      <c r="E78" s="296">
        <f t="shared" si="51"/>
        <v>0</v>
      </c>
      <c r="F78" s="296">
        <f t="shared" si="51"/>
        <v>0</v>
      </c>
      <c r="G78" s="296">
        <f t="shared" si="51"/>
        <v>0</v>
      </c>
      <c r="H78" s="296">
        <f t="shared" si="51"/>
        <v>0</v>
      </c>
      <c r="I78" s="296">
        <f t="shared" si="51"/>
        <v>0</v>
      </c>
      <c r="J78" s="296">
        <f t="shared" si="51"/>
        <v>0</v>
      </c>
      <c r="K78" s="296">
        <f t="shared" si="51"/>
        <v>0</v>
      </c>
      <c r="L78" s="296">
        <f t="shared" si="51"/>
        <v>0</v>
      </c>
      <c r="M78" s="296">
        <f t="shared" si="51"/>
        <v>0</v>
      </c>
      <c r="N78" s="296">
        <f t="shared" si="51"/>
        <v>0</v>
      </c>
      <c r="O78" s="296">
        <f t="shared" si="51"/>
        <v>0</v>
      </c>
      <c r="P78" s="296">
        <f t="shared" si="51"/>
        <v>0</v>
      </c>
      <c r="Q78" s="296">
        <f t="shared" si="51"/>
        <v>0</v>
      </c>
      <c r="R78" s="296">
        <f t="shared" si="51"/>
        <v>0</v>
      </c>
      <c r="S78" s="296">
        <f t="shared" si="51"/>
        <v>0</v>
      </c>
      <c r="T78" s="296">
        <f t="shared" si="51"/>
        <v>0</v>
      </c>
      <c r="U78" s="296">
        <f t="shared" si="51"/>
        <v>0</v>
      </c>
      <c r="V78" s="296">
        <f t="shared" si="51"/>
        <v>0</v>
      </c>
      <c r="W78" s="296">
        <f t="shared" si="51"/>
        <v>0</v>
      </c>
      <c r="X78" s="296">
        <f t="shared" si="51"/>
        <v>0</v>
      </c>
      <c r="Y78" s="296">
        <f t="shared" si="51"/>
        <v>0</v>
      </c>
      <c r="Z78" s="296">
        <f t="shared" si="51"/>
        <v>0</v>
      </c>
      <c r="AA78" s="296">
        <f t="shared" si="51"/>
        <v>0</v>
      </c>
      <c r="AB78" s="296">
        <f t="shared" si="51"/>
        <v>0</v>
      </c>
      <c r="AC78" s="296">
        <f t="shared" si="51"/>
        <v>0</v>
      </c>
      <c r="AD78" s="296">
        <f t="shared" si="51"/>
        <v>0</v>
      </c>
      <c r="AE78" s="296">
        <f t="shared" si="51"/>
        <v>0</v>
      </c>
      <c r="AF78" s="296">
        <f t="shared" si="51"/>
        <v>0</v>
      </c>
      <c r="AG78" s="296">
        <f t="shared" si="51"/>
        <v>0</v>
      </c>
      <c r="AH78" s="296">
        <f t="shared" si="51"/>
        <v>0</v>
      </c>
      <c r="AI78" s="296">
        <f t="shared" si="51"/>
        <v>0</v>
      </c>
      <c r="AJ78" s="296">
        <f t="shared" si="51"/>
        <v>0</v>
      </c>
      <c r="AK78" s="296">
        <f t="shared" si="51"/>
        <v>0</v>
      </c>
      <c r="AL78" s="296">
        <f t="shared" si="51"/>
        <v>0</v>
      </c>
      <c r="AM78" s="296">
        <f t="shared" si="51"/>
        <v>0</v>
      </c>
      <c r="AN78" s="296">
        <f t="shared" si="51"/>
        <v>0</v>
      </c>
      <c r="AO78" s="296">
        <f t="shared" si="51"/>
        <v>0</v>
      </c>
      <c r="AP78" s="296">
        <f t="shared" si="51"/>
        <v>0</v>
      </c>
      <c r="AQ78" s="296">
        <f t="shared" si="51"/>
        <v>0</v>
      </c>
      <c r="AR78" s="296">
        <f t="shared" si="51"/>
        <v>0</v>
      </c>
      <c r="AS78" s="296">
        <f t="shared" si="51"/>
        <v>0</v>
      </c>
      <c r="AT78" s="296">
        <f t="shared" si="51"/>
        <v>0</v>
      </c>
      <c r="AU78" s="296">
        <f t="shared" si="51"/>
        <v>0</v>
      </c>
      <c r="AV78" s="296">
        <f t="shared" si="51"/>
        <v>0</v>
      </c>
      <c r="AW78" s="296">
        <f t="shared" si="51"/>
        <v>0</v>
      </c>
      <c r="AX78" s="296">
        <f t="shared" si="51"/>
        <v>0</v>
      </c>
      <c r="AY78" s="296">
        <f t="shared" si="51"/>
        <v>0</v>
      </c>
      <c r="AZ78" s="296">
        <f t="shared" si="51"/>
        <v>0</v>
      </c>
      <c r="BA78" s="296">
        <f t="shared" si="51"/>
        <v>0</v>
      </c>
      <c r="BB78" s="296">
        <f t="shared" si="51"/>
        <v>0</v>
      </c>
      <c r="BC78" s="296">
        <f t="shared" si="51"/>
        <v>0</v>
      </c>
      <c r="BD78" s="296">
        <f t="shared" si="51"/>
        <v>0</v>
      </c>
      <c r="BE78" s="296">
        <f t="shared" si="51"/>
        <v>0</v>
      </c>
      <c r="BF78" s="296">
        <f t="shared" si="51"/>
        <v>0</v>
      </c>
      <c r="BG78" s="296">
        <f t="shared" si="51"/>
        <v>0</v>
      </c>
      <c r="BH78" s="296">
        <f t="shared" si="51"/>
        <v>0</v>
      </c>
      <c r="BI78" s="296">
        <f t="shared" si="51"/>
        <v>0</v>
      </c>
      <c r="BJ78" s="296">
        <f t="shared" si="51"/>
        <v>0</v>
      </c>
      <c r="BK78" s="296">
        <f t="shared" si="51"/>
        <v>0</v>
      </c>
      <c r="BL78" s="296">
        <f t="shared" si="51"/>
        <v>0</v>
      </c>
      <c r="BM78" s="296">
        <f t="shared" si="51"/>
        <v>0</v>
      </c>
      <c r="BN78" s="296">
        <f t="shared" si="51"/>
        <v>0</v>
      </c>
      <c r="BO78" s="296">
        <f t="shared" ref="BO78:CD78" si="52">BO76</f>
        <v>0</v>
      </c>
      <c r="BP78" s="296">
        <f t="shared" si="52"/>
        <v>0</v>
      </c>
      <c r="BQ78" s="296">
        <f t="shared" si="52"/>
        <v>0</v>
      </c>
      <c r="BR78" s="296">
        <f t="shared" si="52"/>
        <v>0</v>
      </c>
      <c r="BS78" s="296">
        <f t="shared" si="52"/>
        <v>0</v>
      </c>
      <c r="BT78" s="296">
        <f t="shared" si="52"/>
        <v>0</v>
      </c>
      <c r="BU78" s="296">
        <f t="shared" si="52"/>
        <v>0</v>
      </c>
      <c r="BV78" s="296">
        <f t="shared" si="52"/>
        <v>0</v>
      </c>
      <c r="BW78" s="296">
        <f t="shared" si="52"/>
        <v>0</v>
      </c>
      <c r="BX78" s="296">
        <f t="shared" si="52"/>
        <v>0</v>
      </c>
      <c r="BY78" s="296">
        <f t="shared" si="52"/>
        <v>0</v>
      </c>
      <c r="BZ78" s="296">
        <f t="shared" si="52"/>
        <v>0</v>
      </c>
      <c r="CA78" s="296">
        <f t="shared" si="52"/>
        <v>0</v>
      </c>
      <c r="CB78" s="296">
        <f t="shared" si="52"/>
        <v>0</v>
      </c>
      <c r="CC78" s="296">
        <f t="shared" si="52"/>
        <v>0</v>
      </c>
      <c r="CD78" s="296">
        <f t="shared" si="52"/>
        <v>0</v>
      </c>
      <c r="CE78" s="296">
        <f t="shared" ref="CE78:CQ78" si="53">CE76</f>
        <v>0</v>
      </c>
      <c r="CF78" s="296">
        <f t="shared" si="53"/>
        <v>0</v>
      </c>
      <c r="CG78" s="296">
        <f t="shared" si="53"/>
        <v>0</v>
      </c>
      <c r="CH78" s="296">
        <f t="shared" si="53"/>
        <v>0</v>
      </c>
      <c r="CI78" s="296">
        <f t="shared" si="53"/>
        <v>0</v>
      </c>
      <c r="CJ78" s="296">
        <f t="shared" si="53"/>
        <v>0</v>
      </c>
      <c r="CK78" s="296">
        <f t="shared" si="53"/>
        <v>0</v>
      </c>
      <c r="CL78" s="296">
        <f t="shared" si="53"/>
        <v>0</v>
      </c>
      <c r="CM78" s="296">
        <f t="shared" si="53"/>
        <v>0</v>
      </c>
      <c r="CN78" s="296">
        <f t="shared" si="53"/>
        <v>0</v>
      </c>
      <c r="CO78" s="296">
        <f t="shared" si="53"/>
        <v>0</v>
      </c>
      <c r="CP78" s="296">
        <f t="shared" si="53"/>
        <v>0</v>
      </c>
      <c r="CQ78" s="296">
        <f t="shared" si="53"/>
        <v>0</v>
      </c>
      <c r="CR78" s="296"/>
    </row>
    <row r="79" spans="1:96" s="276" customFormat="1" ht="12.5" x14ac:dyDescent="0.25">
      <c r="A79" s="61"/>
      <c r="B79" s="299"/>
    </row>
    <row r="80" spans="1:96" s="276" customFormat="1" ht="13" x14ac:dyDescent="0.3">
      <c r="A80" s="39" t="s">
        <v>847</v>
      </c>
      <c r="B80" s="299"/>
    </row>
    <row r="81" spans="1:96" s="276" customFormat="1" ht="13" x14ac:dyDescent="0.3">
      <c r="B81" s="38">
        <f t="shared" ref="B81:AG81" si="54">B39</f>
        <v>2019</v>
      </c>
      <c r="C81" s="38">
        <f t="shared" si="54"/>
        <v>2020</v>
      </c>
      <c r="D81" s="38">
        <f t="shared" si="54"/>
        <v>2021</v>
      </c>
      <c r="E81" s="38">
        <f t="shared" si="54"/>
        <v>2022</v>
      </c>
      <c r="F81" s="38">
        <f t="shared" si="54"/>
        <v>2023</v>
      </c>
      <c r="G81" s="38">
        <f t="shared" si="54"/>
        <v>2024</v>
      </c>
      <c r="H81" s="38">
        <f t="shared" si="54"/>
        <v>2025</v>
      </c>
      <c r="I81" s="38">
        <f t="shared" si="54"/>
        <v>2026</v>
      </c>
      <c r="J81" s="38">
        <f t="shared" si="54"/>
        <v>2027</v>
      </c>
      <c r="K81" s="38">
        <f t="shared" si="54"/>
        <v>2028</v>
      </c>
      <c r="L81" s="38">
        <f t="shared" si="54"/>
        <v>2029</v>
      </c>
      <c r="M81" s="38">
        <f t="shared" si="54"/>
        <v>2030</v>
      </c>
      <c r="N81" s="38">
        <f t="shared" si="54"/>
        <v>2031</v>
      </c>
      <c r="O81" s="38">
        <f t="shared" si="54"/>
        <v>2032</v>
      </c>
      <c r="P81" s="38">
        <f t="shared" si="54"/>
        <v>2033</v>
      </c>
      <c r="Q81" s="38">
        <f t="shared" si="54"/>
        <v>2034</v>
      </c>
      <c r="R81" s="38">
        <f t="shared" si="54"/>
        <v>2035</v>
      </c>
      <c r="S81" s="38">
        <f t="shared" si="54"/>
        <v>2036</v>
      </c>
      <c r="T81" s="38">
        <f t="shared" si="54"/>
        <v>2037</v>
      </c>
      <c r="U81" s="38">
        <f t="shared" si="54"/>
        <v>2038</v>
      </c>
      <c r="V81" s="38">
        <f t="shared" si="54"/>
        <v>2039</v>
      </c>
      <c r="W81" s="38">
        <f t="shared" si="54"/>
        <v>2040</v>
      </c>
      <c r="X81" s="38">
        <f t="shared" si="54"/>
        <v>2041</v>
      </c>
      <c r="Y81" s="38">
        <f t="shared" si="54"/>
        <v>2042</v>
      </c>
      <c r="Z81" s="38">
        <f t="shared" si="54"/>
        <v>2043</v>
      </c>
      <c r="AA81" s="38">
        <f t="shared" si="54"/>
        <v>2044</v>
      </c>
      <c r="AB81" s="38">
        <f t="shared" si="54"/>
        <v>2045</v>
      </c>
      <c r="AC81" s="38">
        <f t="shared" si="54"/>
        <v>2046</v>
      </c>
      <c r="AD81" s="38">
        <f t="shared" si="54"/>
        <v>2047</v>
      </c>
      <c r="AE81" s="38">
        <f t="shared" si="54"/>
        <v>2048</v>
      </c>
      <c r="AF81" s="38">
        <f t="shared" si="54"/>
        <v>2049</v>
      </c>
      <c r="AG81" s="38">
        <f t="shared" si="54"/>
        <v>2050</v>
      </c>
      <c r="AH81" s="38">
        <f t="shared" ref="AH81:BM81" si="55">AH39</f>
        <v>2051</v>
      </c>
      <c r="AI81" s="38">
        <f t="shared" si="55"/>
        <v>2052</v>
      </c>
      <c r="AJ81" s="38">
        <f t="shared" si="55"/>
        <v>2053</v>
      </c>
      <c r="AK81" s="38">
        <f t="shared" si="55"/>
        <v>2054</v>
      </c>
      <c r="AL81" s="38">
        <f t="shared" si="55"/>
        <v>2055</v>
      </c>
      <c r="AM81" s="38">
        <f t="shared" si="55"/>
        <v>2056</v>
      </c>
      <c r="AN81" s="38">
        <f t="shared" si="55"/>
        <v>2057</v>
      </c>
      <c r="AO81" s="38">
        <f t="shared" si="55"/>
        <v>2058</v>
      </c>
      <c r="AP81" s="38">
        <f t="shared" si="55"/>
        <v>2059</v>
      </c>
      <c r="AQ81" s="38">
        <f t="shared" si="55"/>
        <v>2060</v>
      </c>
      <c r="AR81" s="38">
        <f t="shared" si="55"/>
        <v>2061</v>
      </c>
      <c r="AS81" s="38">
        <f t="shared" si="55"/>
        <v>2062</v>
      </c>
      <c r="AT81" s="38">
        <f t="shared" si="55"/>
        <v>2063</v>
      </c>
      <c r="AU81" s="38">
        <f t="shared" si="55"/>
        <v>2064</v>
      </c>
      <c r="AV81" s="38">
        <f t="shared" si="55"/>
        <v>2065</v>
      </c>
      <c r="AW81" s="38">
        <f t="shared" si="55"/>
        <v>2066</v>
      </c>
      <c r="AX81" s="38">
        <f t="shared" si="55"/>
        <v>2067</v>
      </c>
      <c r="AY81" s="38">
        <f t="shared" si="55"/>
        <v>2068</v>
      </c>
      <c r="AZ81" s="38">
        <f t="shared" si="55"/>
        <v>2069</v>
      </c>
      <c r="BA81" s="38">
        <f t="shared" si="55"/>
        <v>2070</v>
      </c>
      <c r="BB81" s="38">
        <f t="shared" si="55"/>
        <v>2071</v>
      </c>
      <c r="BC81" s="38">
        <f t="shared" si="55"/>
        <v>2072</v>
      </c>
      <c r="BD81" s="38">
        <f t="shared" si="55"/>
        <v>2073</v>
      </c>
      <c r="BE81" s="38">
        <f t="shared" si="55"/>
        <v>2074</v>
      </c>
      <c r="BF81" s="38">
        <f t="shared" si="55"/>
        <v>2075</v>
      </c>
      <c r="BG81" s="38">
        <f t="shared" si="55"/>
        <v>2076</v>
      </c>
      <c r="BH81" s="38">
        <f t="shared" si="55"/>
        <v>2077</v>
      </c>
      <c r="BI81" s="38">
        <f t="shared" si="55"/>
        <v>2078</v>
      </c>
      <c r="BJ81" s="38">
        <f t="shared" si="55"/>
        <v>2079</v>
      </c>
      <c r="BK81" s="38">
        <f t="shared" si="55"/>
        <v>2080</v>
      </c>
      <c r="BL81" s="38">
        <f t="shared" si="55"/>
        <v>2081</v>
      </c>
      <c r="BM81" s="38">
        <f t="shared" si="55"/>
        <v>2082</v>
      </c>
      <c r="BN81" s="38">
        <f t="shared" ref="BN81:CQ81" si="56">BN39</f>
        <v>2083</v>
      </c>
      <c r="BO81" s="38">
        <f t="shared" si="56"/>
        <v>2084</v>
      </c>
      <c r="BP81" s="38">
        <f t="shared" si="56"/>
        <v>2085</v>
      </c>
      <c r="BQ81" s="38">
        <f t="shared" si="56"/>
        <v>2086</v>
      </c>
      <c r="BR81" s="38">
        <f t="shared" si="56"/>
        <v>2087</v>
      </c>
      <c r="BS81" s="38">
        <f t="shared" si="56"/>
        <v>2088</v>
      </c>
      <c r="BT81" s="38">
        <f t="shared" si="56"/>
        <v>2089</v>
      </c>
      <c r="BU81" s="38">
        <f t="shared" si="56"/>
        <v>2090</v>
      </c>
      <c r="BV81" s="38">
        <f t="shared" si="56"/>
        <v>2091</v>
      </c>
      <c r="BW81" s="38">
        <f t="shared" si="56"/>
        <v>2092</v>
      </c>
      <c r="BX81" s="38">
        <f t="shared" si="56"/>
        <v>2093</v>
      </c>
      <c r="BY81" s="38">
        <f t="shared" si="56"/>
        <v>2094</v>
      </c>
      <c r="BZ81" s="38">
        <f t="shared" si="56"/>
        <v>2095</v>
      </c>
      <c r="CA81" s="38">
        <f t="shared" si="56"/>
        <v>2096</v>
      </c>
      <c r="CB81" s="38">
        <f t="shared" si="56"/>
        <v>2097</v>
      </c>
      <c r="CC81" s="38">
        <f t="shared" si="56"/>
        <v>2098</v>
      </c>
      <c r="CD81" s="38">
        <f t="shared" si="56"/>
        <v>2099</v>
      </c>
      <c r="CE81" s="38">
        <f t="shared" si="56"/>
        <v>2100</v>
      </c>
      <c r="CF81" s="38">
        <f t="shared" si="56"/>
        <v>2101</v>
      </c>
      <c r="CG81" s="38">
        <f t="shared" si="56"/>
        <v>2102</v>
      </c>
      <c r="CH81" s="38">
        <f t="shared" si="56"/>
        <v>2103</v>
      </c>
      <c r="CI81" s="38">
        <f t="shared" si="56"/>
        <v>2104</v>
      </c>
      <c r="CJ81" s="38">
        <f t="shared" si="56"/>
        <v>2105</v>
      </c>
      <c r="CK81" s="38">
        <f t="shared" si="56"/>
        <v>2106</v>
      </c>
      <c r="CL81" s="38">
        <f t="shared" si="56"/>
        <v>2107</v>
      </c>
      <c r="CM81" s="38">
        <f t="shared" si="56"/>
        <v>2108</v>
      </c>
      <c r="CN81" s="38">
        <f t="shared" si="56"/>
        <v>2109</v>
      </c>
      <c r="CO81" s="38">
        <f t="shared" si="56"/>
        <v>2110</v>
      </c>
      <c r="CP81" s="38">
        <f t="shared" si="56"/>
        <v>2111</v>
      </c>
      <c r="CQ81" s="38">
        <f t="shared" si="56"/>
        <v>2112</v>
      </c>
      <c r="CR81" s="38"/>
    </row>
    <row r="82" spans="1:96" s="276" customFormat="1" ht="12.5" x14ac:dyDescent="0.25">
      <c r="A82" s="61" t="str">
        <f t="shared" ref="A82:A96" si="57">A40</f>
        <v>Jordbruk, jakt, skogsbruk, fiske</v>
      </c>
      <c r="B82" s="43">
        <f>INDEX('Förvaltningsflik Trafikverket'!$B82:$L82,1,MATCH('Om kalkylen'!$B$10,'Förvaltningsflik Trafikverket'!$B$4:$L$4,0))</f>
        <v>1.7523370768985822</v>
      </c>
      <c r="C82" s="43">
        <f t="shared" ref="C82:AH82" si="58">IF(C$81&lt;=$C$7,B82*$I18,B82*1)</f>
        <v>1.7635452315582256</v>
      </c>
      <c r="D82" s="43">
        <f t="shared" si="58"/>
        <v>1.7748250748972509</v>
      </c>
      <c r="E82" s="43">
        <f t="shared" si="58"/>
        <v>1.7861770654449081</v>
      </c>
      <c r="F82" s="43">
        <f t="shared" si="58"/>
        <v>1.7976016646632542</v>
      </c>
      <c r="G82" s="43">
        <f t="shared" si="58"/>
        <v>1.8090993369659127</v>
      </c>
      <c r="H82" s="43">
        <f t="shared" si="58"/>
        <v>1.8206705497369509</v>
      </c>
      <c r="I82" s="43">
        <f t="shared" si="58"/>
        <v>1.8323157733498796</v>
      </c>
      <c r="J82" s="43">
        <f t="shared" si="58"/>
        <v>1.8440354811867745</v>
      </c>
      <c r="K82" s="43">
        <f t="shared" si="58"/>
        <v>1.8558301496575185</v>
      </c>
      <c r="L82" s="43">
        <f t="shared" si="58"/>
        <v>1.8677002582191686</v>
      </c>
      <c r="M82" s="43">
        <f t="shared" si="58"/>
        <v>1.8796462893954455</v>
      </c>
      <c r="N82" s="43">
        <f t="shared" si="58"/>
        <v>1.8916687287963487</v>
      </c>
      <c r="O82" s="43">
        <f t="shared" si="58"/>
        <v>1.9037680651378965</v>
      </c>
      <c r="P82" s="43">
        <f t="shared" si="58"/>
        <v>1.9159447902619924</v>
      </c>
      <c r="Q82" s="43">
        <f t="shared" si="58"/>
        <v>1.9281993991564188</v>
      </c>
      <c r="R82" s="43">
        <f t="shared" si="58"/>
        <v>1.9405323899749585</v>
      </c>
      <c r="S82" s="43">
        <f t="shared" si="58"/>
        <v>1.9529442640576442</v>
      </c>
      <c r="T82" s="43">
        <f t="shared" si="58"/>
        <v>1.9654355259511391</v>
      </c>
      <c r="U82" s="43">
        <f t="shared" si="58"/>
        <v>1.9780066834292462</v>
      </c>
      <c r="V82" s="43">
        <f t="shared" si="58"/>
        <v>1.9906582475135497</v>
      </c>
      <c r="W82" s="43">
        <f t="shared" si="58"/>
        <v>2.003390732494188</v>
      </c>
      <c r="X82" s="43">
        <f t="shared" si="58"/>
        <v>2.01620465595076</v>
      </c>
      <c r="Y82" s="43">
        <f t="shared" si="58"/>
        <v>2.0291005387733647</v>
      </c>
      <c r="Z82" s="43">
        <f t="shared" si="58"/>
        <v>2.0420789051837756</v>
      </c>
      <c r="AA82" s="43">
        <f t="shared" si="58"/>
        <v>2.0551402827567502</v>
      </c>
      <c r="AB82" s="43">
        <f t="shared" si="58"/>
        <v>2.0682852024414773</v>
      </c>
      <c r="AC82" s="43">
        <f t="shared" si="58"/>
        <v>2.0682852024414773</v>
      </c>
      <c r="AD82" s="43">
        <f t="shared" si="58"/>
        <v>2.0682852024414773</v>
      </c>
      <c r="AE82" s="43">
        <f t="shared" si="58"/>
        <v>2.0682852024414773</v>
      </c>
      <c r="AF82" s="43">
        <f t="shared" si="58"/>
        <v>2.0682852024414773</v>
      </c>
      <c r="AG82" s="43">
        <f t="shared" si="58"/>
        <v>2.0682852024414773</v>
      </c>
      <c r="AH82" s="43">
        <f t="shared" si="58"/>
        <v>2.0682852024414773</v>
      </c>
      <c r="AI82" s="43">
        <f t="shared" ref="AI82:BN82" si="59">IF(AI$81&lt;=$C$7,AH82*$I18,AH82*1)</f>
        <v>2.0682852024414773</v>
      </c>
      <c r="AJ82" s="43">
        <f t="shared" si="59"/>
        <v>2.0682852024414773</v>
      </c>
      <c r="AK82" s="43">
        <f t="shared" si="59"/>
        <v>2.0682852024414773</v>
      </c>
      <c r="AL82" s="43">
        <f t="shared" si="59"/>
        <v>2.0682852024414773</v>
      </c>
      <c r="AM82" s="43">
        <f t="shared" si="59"/>
        <v>2.0682852024414773</v>
      </c>
      <c r="AN82" s="43">
        <f t="shared" si="59"/>
        <v>2.0682852024414773</v>
      </c>
      <c r="AO82" s="43">
        <f t="shared" si="59"/>
        <v>2.0682852024414773</v>
      </c>
      <c r="AP82" s="43">
        <f t="shared" si="59"/>
        <v>2.0682852024414773</v>
      </c>
      <c r="AQ82" s="43">
        <f t="shared" si="59"/>
        <v>2.0682852024414773</v>
      </c>
      <c r="AR82" s="43">
        <f t="shared" si="59"/>
        <v>2.0682852024414773</v>
      </c>
      <c r="AS82" s="43">
        <f t="shared" si="59"/>
        <v>2.0682852024414773</v>
      </c>
      <c r="AT82" s="43">
        <f t="shared" si="59"/>
        <v>2.0682852024414773</v>
      </c>
      <c r="AU82" s="43">
        <f t="shared" si="59"/>
        <v>2.0682852024414773</v>
      </c>
      <c r="AV82" s="43">
        <f t="shared" si="59"/>
        <v>2.0682852024414773</v>
      </c>
      <c r="AW82" s="43">
        <f t="shared" si="59"/>
        <v>2.0682852024414773</v>
      </c>
      <c r="AX82" s="43">
        <f t="shared" si="59"/>
        <v>2.0682852024414773</v>
      </c>
      <c r="AY82" s="43">
        <f t="shared" si="59"/>
        <v>2.0682852024414773</v>
      </c>
      <c r="AZ82" s="43">
        <f t="shared" si="59"/>
        <v>2.0682852024414773</v>
      </c>
      <c r="BA82" s="43">
        <f t="shared" si="59"/>
        <v>2.0682852024414773</v>
      </c>
      <c r="BB82" s="43">
        <f t="shared" si="59"/>
        <v>2.0682852024414773</v>
      </c>
      <c r="BC82" s="43">
        <f t="shared" si="59"/>
        <v>2.0682852024414773</v>
      </c>
      <c r="BD82" s="43">
        <f t="shared" si="59"/>
        <v>2.0682852024414773</v>
      </c>
      <c r="BE82" s="43">
        <f t="shared" si="59"/>
        <v>2.0682852024414773</v>
      </c>
      <c r="BF82" s="43">
        <f t="shared" si="59"/>
        <v>2.0682852024414773</v>
      </c>
      <c r="BG82" s="43">
        <f t="shared" si="59"/>
        <v>2.0682852024414773</v>
      </c>
      <c r="BH82" s="43">
        <f t="shared" si="59"/>
        <v>2.0682852024414773</v>
      </c>
      <c r="BI82" s="43">
        <f t="shared" si="59"/>
        <v>2.0682852024414773</v>
      </c>
      <c r="BJ82" s="43">
        <f t="shared" si="59"/>
        <v>2.0682852024414773</v>
      </c>
      <c r="BK82" s="43">
        <f t="shared" si="59"/>
        <v>2.0682852024414773</v>
      </c>
      <c r="BL82" s="43">
        <f t="shared" si="59"/>
        <v>2.0682852024414773</v>
      </c>
      <c r="BM82" s="43">
        <f t="shared" si="59"/>
        <v>2.0682852024414773</v>
      </c>
      <c r="BN82" s="43">
        <f t="shared" si="59"/>
        <v>2.0682852024414773</v>
      </c>
      <c r="BO82" s="43">
        <f t="shared" ref="BO82:CQ82" si="60">IF(BO$81&lt;=$C$7,BN82*$I18,BN82*1)</f>
        <v>2.0682852024414773</v>
      </c>
      <c r="BP82" s="43">
        <f t="shared" si="60"/>
        <v>2.0682852024414773</v>
      </c>
      <c r="BQ82" s="43">
        <f t="shared" si="60"/>
        <v>2.0682852024414773</v>
      </c>
      <c r="BR82" s="43">
        <f t="shared" si="60"/>
        <v>2.0682852024414773</v>
      </c>
      <c r="BS82" s="43">
        <f t="shared" si="60"/>
        <v>2.0682852024414773</v>
      </c>
      <c r="BT82" s="43">
        <f t="shared" si="60"/>
        <v>2.0682852024414773</v>
      </c>
      <c r="BU82" s="43">
        <f t="shared" si="60"/>
        <v>2.0682852024414773</v>
      </c>
      <c r="BV82" s="43">
        <f t="shared" si="60"/>
        <v>2.0682852024414773</v>
      </c>
      <c r="BW82" s="43">
        <f t="shared" si="60"/>
        <v>2.0682852024414773</v>
      </c>
      <c r="BX82" s="43">
        <f t="shared" si="60"/>
        <v>2.0682852024414773</v>
      </c>
      <c r="BY82" s="43">
        <f t="shared" si="60"/>
        <v>2.0682852024414773</v>
      </c>
      <c r="BZ82" s="43">
        <f t="shared" si="60"/>
        <v>2.0682852024414773</v>
      </c>
      <c r="CA82" s="43">
        <f t="shared" si="60"/>
        <v>2.0682852024414773</v>
      </c>
      <c r="CB82" s="43">
        <f t="shared" si="60"/>
        <v>2.0682852024414773</v>
      </c>
      <c r="CC82" s="43">
        <f t="shared" si="60"/>
        <v>2.0682852024414773</v>
      </c>
      <c r="CD82" s="43">
        <f t="shared" si="60"/>
        <v>2.0682852024414773</v>
      </c>
      <c r="CE82" s="43">
        <f t="shared" si="60"/>
        <v>2.0682852024414773</v>
      </c>
      <c r="CF82" s="43">
        <f t="shared" si="60"/>
        <v>2.0682852024414773</v>
      </c>
      <c r="CG82" s="43">
        <f t="shared" si="60"/>
        <v>2.0682852024414773</v>
      </c>
      <c r="CH82" s="43">
        <f t="shared" si="60"/>
        <v>2.0682852024414773</v>
      </c>
      <c r="CI82" s="43">
        <f t="shared" si="60"/>
        <v>2.0682852024414773</v>
      </c>
      <c r="CJ82" s="43">
        <f t="shared" si="60"/>
        <v>2.0682852024414773</v>
      </c>
      <c r="CK82" s="43">
        <f t="shared" si="60"/>
        <v>2.0682852024414773</v>
      </c>
      <c r="CL82" s="43">
        <f t="shared" si="60"/>
        <v>2.0682852024414773</v>
      </c>
      <c r="CM82" s="43">
        <f t="shared" si="60"/>
        <v>2.0682852024414773</v>
      </c>
      <c r="CN82" s="43">
        <f t="shared" si="60"/>
        <v>2.0682852024414773</v>
      </c>
      <c r="CO82" s="43">
        <f t="shared" si="60"/>
        <v>2.0682852024414773</v>
      </c>
      <c r="CP82" s="43">
        <f t="shared" si="60"/>
        <v>2.0682852024414773</v>
      </c>
      <c r="CQ82" s="43">
        <f t="shared" si="60"/>
        <v>2.0682852024414773</v>
      </c>
      <c r="CR82" s="43"/>
    </row>
    <row r="83" spans="1:96" s="276" customFormat="1" ht="12.5" x14ac:dyDescent="0.25">
      <c r="A83" s="61" t="str">
        <f t="shared" si="57"/>
        <v>Kol och brunkol, råolja och naturgas</v>
      </c>
      <c r="B83" s="43">
        <f>INDEX('Förvaltningsflik Trafikverket'!$B83:$L83,1,MATCH('Om kalkylen'!$B$10,'Förvaltningsflik Trafikverket'!$B$4:$L$4,0))</f>
        <v>1.6108694590489632</v>
      </c>
      <c r="C83" s="43">
        <f t="shared" ref="C83:AH83" si="61">IF(C$81&lt;=$C$7,B83*$I19,B83*1)</f>
        <v>1.6238496214017162</v>
      </c>
      <c r="D83" s="43">
        <f t="shared" si="61"/>
        <v>1.6369343760997752</v>
      </c>
      <c r="E83" s="43">
        <f t="shared" si="61"/>
        <v>1.6501245659337311</v>
      </c>
      <c r="F83" s="43">
        <f t="shared" si="61"/>
        <v>1.6634210404852638</v>
      </c>
      <c r="G83" s="43">
        <f t="shared" si="61"/>
        <v>1.6768246561818649</v>
      </c>
      <c r="H83" s="43">
        <f t="shared" si="61"/>
        <v>1.6903362763519996</v>
      </c>
      <c r="I83" s="43">
        <f t="shared" si="61"/>
        <v>1.7039567712807138</v>
      </c>
      <c r="J83" s="43">
        <f t="shared" si="61"/>
        <v>1.7176870182656896</v>
      </c>
      <c r="K83" s="43">
        <f t="shared" si="61"/>
        <v>1.7315279016737517</v>
      </c>
      <c r="L83" s="43">
        <f t="shared" si="61"/>
        <v>1.7454803129978302</v>
      </c>
      <c r="M83" s="43">
        <f t="shared" si="61"/>
        <v>1.7595451509143814</v>
      </c>
      <c r="N83" s="43">
        <f t="shared" si="61"/>
        <v>1.7737233213412711</v>
      </c>
      <c r="O83" s="43">
        <f t="shared" si="61"/>
        <v>1.7880157374961261</v>
      </c>
      <c r="P83" s="43">
        <f t="shared" si="61"/>
        <v>1.8024233199551536</v>
      </c>
      <c r="Q83" s="43">
        <f t="shared" si="61"/>
        <v>1.8169469967124363</v>
      </c>
      <c r="R83" s="43">
        <f t="shared" si="61"/>
        <v>1.8315877032397041</v>
      </c>
      <c r="S83" s="43">
        <f t="shared" si="61"/>
        <v>1.8463463825465882</v>
      </c>
      <c r="T83" s="43">
        <f t="shared" si="61"/>
        <v>1.8612239852413603</v>
      </c>
      <c r="U83" s="43">
        <f t="shared" si="61"/>
        <v>1.8762214695921617</v>
      </c>
      <c r="V83" s="43">
        <f t="shared" si="61"/>
        <v>1.8913398015887255</v>
      </c>
      <c r="W83" s="43">
        <f t="shared" si="61"/>
        <v>1.9065799550045952</v>
      </c>
      <c r="X83" s="43">
        <f t="shared" si="61"/>
        <v>1.921942911459847</v>
      </c>
      <c r="Y83" s="43">
        <f t="shared" si="61"/>
        <v>1.9374296604843149</v>
      </c>
      <c r="Z83" s="43">
        <f t="shared" si="61"/>
        <v>1.953041199581327</v>
      </c>
      <c r="AA83" s="43">
        <f t="shared" si="61"/>
        <v>1.9687785342919546</v>
      </c>
      <c r="AB83" s="43">
        <f t="shared" si="61"/>
        <v>1.9846426782597792</v>
      </c>
      <c r="AC83" s="43">
        <f t="shared" si="61"/>
        <v>1.9846426782597792</v>
      </c>
      <c r="AD83" s="43">
        <f t="shared" si="61"/>
        <v>1.9846426782597792</v>
      </c>
      <c r="AE83" s="43">
        <f t="shared" si="61"/>
        <v>1.9846426782597792</v>
      </c>
      <c r="AF83" s="43">
        <f t="shared" si="61"/>
        <v>1.9846426782597792</v>
      </c>
      <c r="AG83" s="43">
        <f t="shared" si="61"/>
        <v>1.9846426782597792</v>
      </c>
      <c r="AH83" s="43">
        <f t="shared" si="61"/>
        <v>1.9846426782597792</v>
      </c>
      <c r="AI83" s="43">
        <f t="shared" ref="AI83:BN83" si="62">IF(AI$81&lt;=$C$7,AH83*$I19,AH83*1)</f>
        <v>1.9846426782597792</v>
      </c>
      <c r="AJ83" s="43">
        <f t="shared" si="62"/>
        <v>1.9846426782597792</v>
      </c>
      <c r="AK83" s="43">
        <f t="shared" si="62"/>
        <v>1.9846426782597792</v>
      </c>
      <c r="AL83" s="43">
        <f t="shared" si="62"/>
        <v>1.9846426782597792</v>
      </c>
      <c r="AM83" s="43">
        <f t="shared" si="62"/>
        <v>1.9846426782597792</v>
      </c>
      <c r="AN83" s="43">
        <f t="shared" si="62"/>
        <v>1.9846426782597792</v>
      </c>
      <c r="AO83" s="43">
        <f t="shared" si="62"/>
        <v>1.9846426782597792</v>
      </c>
      <c r="AP83" s="43">
        <f t="shared" si="62"/>
        <v>1.9846426782597792</v>
      </c>
      <c r="AQ83" s="43">
        <f t="shared" si="62"/>
        <v>1.9846426782597792</v>
      </c>
      <c r="AR83" s="43">
        <f t="shared" si="62"/>
        <v>1.9846426782597792</v>
      </c>
      <c r="AS83" s="43">
        <f t="shared" si="62"/>
        <v>1.9846426782597792</v>
      </c>
      <c r="AT83" s="43">
        <f t="shared" si="62"/>
        <v>1.9846426782597792</v>
      </c>
      <c r="AU83" s="43">
        <f t="shared" si="62"/>
        <v>1.9846426782597792</v>
      </c>
      <c r="AV83" s="43">
        <f t="shared" si="62"/>
        <v>1.9846426782597792</v>
      </c>
      <c r="AW83" s="43">
        <f t="shared" si="62"/>
        <v>1.9846426782597792</v>
      </c>
      <c r="AX83" s="43">
        <f t="shared" si="62"/>
        <v>1.9846426782597792</v>
      </c>
      <c r="AY83" s="43">
        <f t="shared" si="62"/>
        <v>1.9846426782597792</v>
      </c>
      <c r="AZ83" s="43">
        <f t="shared" si="62"/>
        <v>1.9846426782597792</v>
      </c>
      <c r="BA83" s="43">
        <f t="shared" si="62"/>
        <v>1.9846426782597792</v>
      </c>
      <c r="BB83" s="43">
        <f t="shared" si="62"/>
        <v>1.9846426782597792</v>
      </c>
      <c r="BC83" s="43">
        <f t="shared" si="62"/>
        <v>1.9846426782597792</v>
      </c>
      <c r="BD83" s="43">
        <f t="shared" si="62"/>
        <v>1.9846426782597792</v>
      </c>
      <c r="BE83" s="43">
        <f t="shared" si="62"/>
        <v>1.9846426782597792</v>
      </c>
      <c r="BF83" s="43">
        <f t="shared" si="62"/>
        <v>1.9846426782597792</v>
      </c>
      <c r="BG83" s="43">
        <f t="shared" si="62"/>
        <v>1.9846426782597792</v>
      </c>
      <c r="BH83" s="43">
        <f t="shared" si="62"/>
        <v>1.9846426782597792</v>
      </c>
      <c r="BI83" s="43">
        <f t="shared" si="62"/>
        <v>1.9846426782597792</v>
      </c>
      <c r="BJ83" s="43">
        <f t="shared" si="62"/>
        <v>1.9846426782597792</v>
      </c>
      <c r="BK83" s="43">
        <f t="shared" si="62"/>
        <v>1.9846426782597792</v>
      </c>
      <c r="BL83" s="43">
        <f t="shared" si="62"/>
        <v>1.9846426782597792</v>
      </c>
      <c r="BM83" s="43">
        <f t="shared" si="62"/>
        <v>1.9846426782597792</v>
      </c>
      <c r="BN83" s="43">
        <f t="shared" si="62"/>
        <v>1.9846426782597792</v>
      </c>
      <c r="BO83" s="43">
        <f t="shared" ref="BO83:CQ83" si="63">IF(BO$81&lt;=$C$7,BN83*$I19,BN83*1)</f>
        <v>1.9846426782597792</v>
      </c>
      <c r="BP83" s="43">
        <f t="shared" si="63"/>
        <v>1.9846426782597792</v>
      </c>
      <c r="BQ83" s="43">
        <f t="shared" si="63"/>
        <v>1.9846426782597792</v>
      </c>
      <c r="BR83" s="43">
        <f t="shared" si="63"/>
        <v>1.9846426782597792</v>
      </c>
      <c r="BS83" s="43">
        <f t="shared" si="63"/>
        <v>1.9846426782597792</v>
      </c>
      <c r="BT83" s="43">
        <f t="shared" si="63"/>
        <v>1.9846426782597792</v>
      </c>
      <c r="BU83" s="43">
        <f t="shared" si="63"/>
        <v>1.9846426782597792</v>
      </c>
      <c r="BV83" s="43">
        <f t="shared" si="63"/>
        <v>1.9846426782597792</v>
      </c>
      <c r="BW83" s="43">
        <f t="shared" si="63"/>
        <v>1.9846426782597792</v>
      </c>
      <c r="BX83" s="43">
        <f t="shared" si="63"/>
        <v>1.9846426782597792</v>
      </c>
      <c r="BY83" s="43">
        <f t="shared" si="63"/>
        <v>1.9846426782597792</v>
      </c>
      <c r="BZ83" s="43">
        <f t="shared" si="63"/>
        <v>1.9846426782597792</v>
      </c>
      <c r="CA83" s="43">
        <f t="shared" si="63"/>
        <v>1.9846426782597792</v>
      </c>
      <c r="CB83" s="43">
        <f t="shared" si="63"/>
        <v>1.9846426782597792</v>
      </c>
      <c r="CC83" s="43">
        <f t="shared" si="63"/>
        <v>1.9846426782597792</v>
      </c>
      <c r="CD83" s="43">
        <f t="shared" si="63"/>
        <v>1.9846426782597792</v>
      </c>
      <c r="CE83" s="43">
        <f t="shared" si="63"/>
        <v>1.9846426782597792</v>
      </c>
      <c r="CF83" s="43">
        <f t="shared" si="63"/>
        <v>1.9846426782597792</v>
      </c>
      <c r="CG83" s="43">
        <f t="shared" si="63"/>
        <v>1.9846426782597792</v>
      </c>
      <c r="CH83" s="43">
        <f t="shared" si="63"/>
        <v>1.9846426782597792</v>
      </c>
      <c r="CI83" s="43">
        <f t="shared" si="63"/>
        <v>1.9846426782597792</v>
      </c>
      <c r="CJ83" s="43">
        <f t="shared" si="63"/>
        <v>1.9846426782597792</v>
      </c>
      <c r="CK83" s="43">
        <f t="shared" si="63"/>
        <v>1.9846426782597792</v>
      </c>
      <c r="CL83" s="43">
        <f t="shared" si="63"/>
        <v>1.9846426782597792</v>
      </c>
      <c r="CM83" s="43">
        <f t="shared" si="63"/>
        <v>1.9846426782597792</v>
      </c>
      <c r="CN83" s="43">
        <f t="shared" si="63"/>
        <v>1.9846426782597792</v>
      </c>
      <c r="CO83" s="43">
        <f t="shared" si="63"/>
        <v>1.9846426782597792</v>
      </c>
      <c r="CP83" s="43">
        <f t="shared" si="63"/>
        <v>1.9846426782597792</v>
      </c>
      <c r="CQ83" s="43">
        <f t="shared" si="63"/>
        <v>1.9846426782597792</v>
      </c>
      <c r="CR83" s="43"/>
    </row>
    <row r="84" spans="1:96" s="276" customFormat="1" ht="12.5" x14ac:dyDescent="0.25">
      <c r="A84" s="61" t="str">
        <f t="shared" si="57"/>
        <v>Gruvnäring</v>
      </c>
      <c r="B84" s="43">
        <f>INDEX('Förvaltningsflik Trafikverket'!$B84:$L84,1,MATCH('Om kalkylen'!$B$10,'Förvaltningsflik Trafikverket'!$B$4:$L$4,0))</f>
        <v>0.4306952942318979</v>
      </c>
      <c r="C84" s="43">
        <f t="shared" ref="C84:AH84" si="64">IF(C$81&lt;=$C$7,B84*$I20,B84*1)</f>
        <v>0.43221966194300776</v>
      </c>
      <c r="D84" s="43">
        <f t="shared" si="64"/>
        <v>0.43374942487656326</v>
      </c>
      <c r="E84" s="43">
        <f t="shared" si="64"/>
        <v>0.43528460212797365</v>
      </c>
      <c r="F84" s="43">
        <f t="shared" si="64"/>
        <v>0.43682521286023285</v>
      </c>
      <c r="G84" s="43">
        <f t="shared" si="64"/>
        <v>0.43837127630415873</v>
      </c>
      <c r="H84" s="43">
        <f t="shared" si="64"/>
        <v>0.43992281175863313</v>
      </c>
      <c r="I84" s="43">
        <f t="shared" si="64"/>
        <v>0.44147983859084283</v>
      </c>
      <c r="J84" s="43">
        <f t="shared" si="64"/>
        <v>0.44304237623652121</v>
      </c>
      <c r="K84" s="43">
        <f t="shared" si="64"/>
        <v>0.44461044420019091</v>
      </c>
      <c r="L84" s="43">
        <f t="shared" si="64"/>
        <v>0.44618406205540728</v>
      </c>
      <c r="M84" s="43">
        <f t="shared" si="64"/>
        <v>0.44776324944500268</v>
      </c>
      <c r="N84" s="43">
        <f t="shared" si="64"/>
        <v>0.44934802608133173</v>
      </c>
      <c r="O84" s="43">
        <f t="shared" si="64"/>
        <v>0.45093841174651739</v>
      </c>
      <c r="P84" s="43">
        <f t="shared" si="64"/>
        <v>0.4525344262926978</v>
      </c>
      <c r="Q84" s="43">
        <f t="shared" si="64"/>
        <v>0.45413608964227409</v>
      </c>
      <c r="R84" s="43">
        <f t="shared" si="64"/>
        <v>0.45574342178815919</v>
      </c>
      <c r="S84" s="43">
        <f t="shared" si="64"/>
        <v>0.45735644279402726</v>
      </c>
      <c r="T84" s="43">
        <f t="shared" si="64"/>
        <v>0.45897517279456423</v>
      </c>
      <c r="U84" s="43">
        <f t="shared" si="64"/>
        <v>0.46059963199571907</v>
      </c>
      <c r="V84" s="43">
        <f t="shared" si="64"/>
        <v>0.46222984067495604</v>
      </c>
      <c r="W84" s="43">
        <f t="shared" si="64"/>
        <v>0.46386581918150777</v>
      </c>
      <c r="X84" s="43">
        <f t="shared" si="64"/>
        <v>0.46550758793662933</v>
      </c>
      <c r="Y84" s="43">
        <f t="shared" si="64"/>
        <v>0.4671551674338531</v>
      </c>
      <c r="Z84" s="43">
        <f t="shared" si="64"/>
        <v>0.4688085782392446</v>
      </c>
      <c r="AA84" s="43">
        <f t="shared" si="64"/>
        <v>0.47046784099165917</v>
      </c>
      <c r="AB84" s="43">
        <f t="shared" si="64"/>
        <v>0.47213297640299967</v>
      </c>
      <c r="AC84" s="43">
        <f t="shared" si="64"/>
        <v>0.47213297640299967</v>
      </c>
      <c r="AD84" s="43">
        <f t="shared" si="64"/>
        <v>0.47213297640299967</v>
      </c>
      <c r="AE84" s="43">
        <f t="shared" si="64"/>
        <v>0.47213297640299967</v>
      </c>
      <c r="AF84" s="43">
        <f t="shared" si="64"/>
        <v>0.47213297640299967</v>
      </c>
      <c r="AG84" s="43">
        <f t="shared" si="64"/>
        <v>0.47213297640299967</v>
      </c>
      <c r="AH84" s="43">
        <f t="shared" si="64"/>
        <v>0.47213297640299967</v>
      </c>
      <c r="AI84" s="43">
        <f t="shared" ref="AI84:BN84" si="65">IF(AI$81&lt;=$C$7,AH84*$I20,AH84*1)</f>
        <v>0.47213297640299967</v>
      </c>
      <c r="AJ84" s="43">
        <f t="shared" si="65"/>
        <v>0.47213297640299967</v>
      </c>
      <c r="AK84" s="43">
        <f t="shared" si="65"/>
        <v>0.47213297640299967</v>
      </c>
      <c r="AL84" s="43">
        <f t="shared" si="65"/>
        <v>0.47213297640299967</v>
      </c>
      <c r="AM84" s="43">
        <f t="shared" si="65"/>
        <v>0.47213297640299967</v>
      </c>
      <c r="AN84" s="43">
        <f t="shared" si="65"/>
        <v>0.47213297640299967</v>
      </c>
      <c r="AO84" s="43">
        <f t="shared" si="65"/>
        <v>0.47213297640299967</v>
      </c>
      <c r="AP84" s="43">
        <f t="shared" si="65"/>
        <v>0.47213297640299967</v>
      </c>
      <c r="AQ84" s="43">
        <f t="shared" si="65"/>
        <v>0.47213297640299967</v>
      </c>
      <c r="AR84" s="43">
        <f t="shared" si="65"/>
        <v>0.47213297640299967</v>
      </c>
      <c r="AS84" s="43">
        <f t="shared" si="65"/>
        <v>0.47213297640299967</v>
      </c>
      <c r="AT84" s="43">
        <f t="shared" si="65"/>
        <v>0.47213297640299967</v>
      </c>
      <c r="AU84" s="43">
        <f t="shared" si="65"/>
        <v>0.47213297640299967</v>
      </c>
      <c r="AV84" s="43">
        <f t="shared" si="65"/>
        <v>0.47213297640299967</v>
      </c>
      <c r="AW84" s="43">
        <f t="shared" si="65"/>
        <v>0.47213297640299967</v>
      </c>
      <c r="AX84" s="43">
        <f t="shared" si="65"/>
        <v>0.47213297640299967</v>
      </c>
      <c r="AY84" s="43">
        <f t="shared" si="65"/>
        <v>0.47213297640299967</v>
      </c>
      <c r="AZ84" s="43">
        <f t="shared" si="65"/>
        <v>0.47213297640299967</v>
      </c>
      <c r="BA84" s="43">
        <f t="shared" si="65"/>
        <v>0.47213297640299967</v>
      </c>
      <c r="BB84" s="43">
        <f t="shared" si="65"/>
        <v>0.47213297640299967</v>
      </c>
      <c r="BC84" s="43">
        <f t="shared" si="65"/>
        <v>0.47213297640299967</v>
      </c>
      <c r="BD84" s="43">
        <f t="shared" si="65"/>
        <v>0.47213297640299967</v>
      </c>
      <c r="BE84" s="43">
        <f t="shared" si="65"/>
        <v>0.47213297640299967</v>
      </c>
      <c r="BF84" s="43">
        <f t="shared" si="65"/>
        <v>0.47213297640299967</v>
      </c>
      <c r="BG84" s="43">
        <f t="shared" si="65"/>
        <v>0.47213297640299967</v>
      </c>
      <c r="BH84" s="43">
        <f t="shared" si="65"/>
        <v>0.47213297640299967</v>
      </c>
      <c r="BI84" s="43">
        <f t="shared" si="65"/>
        <v>0.47213297640299967</v>
      </c>
      <c r="BJ84" s="43">
        <f t="shared" si="65"/>
        <v>0.47213297640299967</v>
      </c>
      <c r="BK84" s="43">
        <f t="shared" si="65"/>
        <v>0.47213297640299967</v>
      </c>
      <c r="BL84" s="43">
        <f t="shared" si="65"/>
        <v>0.47213297640299967</v>
      </c>
      <c r="BM84" s="43">
        <f t="shared" si="65"/>
        <v>0.47213297640299967</v>
      </c>
      <c r="BN84" s="43">
        <f t="shared" si="65"/>
        <v>0.47213297640299967</v>
      </c>
      <c r="BO84" s="43">
        <f t="shared" ref="BO84:CQ84" si="66">IF(BO$81&lt;=$C$7,BN84*$I20,BN84*1)</f>
        <v>0.47213297640299967</v>
      </c>
      <c r="BP84" s="43">
        <f t="shared" si="66"/>
        <v>0.47213297640299967</v>
      </c>
      <c r="BQ84" s="43">
        <f t="shared" si="66"/>
        <v>0.47213297640299967</v>
      </c>
      <c r="BR84" s="43">
        <f t="shared" si="66"/>
        <v>0.47213297640299967</v>
      </c>
      <c r="BS84" s="43">
        <f t="shared" si="66"/>
        <v>0.47213297640299967</v>
      </c>
      <c r="BT84" s="43">
        <f t="shared" si="66"/>
        <v>0.47213297640299967</v>
      </c>
      <c r="BU84" s="43">
        <f t="shared" si="66"/>
        <v>0.47213297640299967</v>
      </c>
      <c r="BV84" s="43">
        <f t="shared" si="66"/>
        <v>0.47213297640299967</v>
      </c>
      <c r="BW84" s="43">
        <f t="shared" si="66"/>
        <v>0.47213297640299967</v>
      </c>
      <c r="BX84" s="43">
        <f t="shared" si="66"/>
        <v>0.47213297640299967</v>
      </c>
      <c r="BY84" s="43">
        <f t="shared" si="66"/>
        <v>0.47213297640299967</v>
      </c>
      <c r="BZ84" s="43">
        <f t="shared" si="66"/>
        <v>0.47213297640299967</v>
      </c>
      <c r="CA84" s="43">
        <f t="shared" si="66"/>
        <v>0.47213297640299967</v>
      </c>
      <c r="CB84" s="43">
        <f t="shared" si="66"/>
        <v>0.47213297640299967</v>
      </c>
      <c r="CC84" s="43">
        <f t="shared" si="66"/>
        <v>0.47213297640299967</v>
      </c>
      <c r="CD84" s="43">
        <f t="shared" si="66"/>
        <v>0.47213297640299967</v>
      </c>
      <c r="CE84" s="43">
        <f t="shared" si="66"/>
        <v>0.47213297640299967</v>
      </c>
      <c r="CF84" s="43">
        <f t="shared" si="66"/>
        <v>0.47213297640299967</v>
      </c>
      <c r="CG84" s="43">
        <f t="shared" si="66"/>
        <v>0.47213297640299967</v>
      </c>
      <c r="CH84" s="43">
        <f t="shared" si="66"/>
        <v>0.47213297640299967</v>
      </c>
      <c r="CI84" s="43">
        <f t="shared" si="66"/>
        <v>0.47213297640299967</v>
      </c>
      <c r="CJ84" s="43">
        <f t="shared" si="66"/>
        <v>0.47213297640299967</v>
      </c>
      <c r="CK84" s="43">
        <f t="shared" si="66"/>
        <v>0.47213297640299967</v>
      </c>
      <c r="CL84" s="43">
        <f t="shared" si="66"/>
        <v>0.47213297640299967</v>
      </c>
      <c r="CM84" s="43">
        <f t="shared" si="66"/>
        <v>0.47213297640299967</v>
      </c>
      <c r="CN84" s="43">
        <f t="shared" si="66"/>
        <v>0.47213297640299967</v>
      </c>
      <c r="CO84" s="43">
        <f t="shared" si="66"/>
        <v>0.47213297640299967</v>
      </c>
      <c r="CP84" s="43">
        <f t="shared" si="66"/>
        <v>0.47213297640299967</v>
      </c>
      <c r="CQ84" s="43">
        <f t="shared" si="66"/>
        <v>0.47213297640299967</v>
      </c>
      <c r="CR84" s="43"/>
    </row>
    <row r="85" spans="1:96" s="276" customFormat="1" ht="12.5" x14ac:dyDescent="0.25">
      <c r="A85" s="61" t="str">
        <f t="shared" si="57"/>
        <v>Livsmedel</v>
      </c>
      <c r="B85" s="43">
        <f>INDEX('Förvaltningsflik Trafikverket'!$B85:$L85,1,MATCH('Om kalkylen'!$B$10,'Förvaltningsflik Trafikverket'!$B$4:$L$4,0))</f>
        <v>8.2494909331050774</v>
      </c>
      <c r="C85" s="43">
        <f t="shared" ref="C85:AH85" si="67">IF(C$81&lt;=$C$7,B85*$I21,B85*1)</f>
        <v>8.4280985483772284</v>
      </c>
      <c r="D85" s="43">
        <f t="shared" si="67"/>
        <v>8.6105731513813364</v>
      </c>
      <c r="E85" s="43">
        <f t="shared" si="67"/>
        <v>8.7969984652783442</v>
      </c>
      <c r="F85" s="43">
        <f t="shared" si="67"/>
        <v>8.9874600258979083</v>
      </c>
      <c r="G85" s="43">
        <f t="shared" si="67"/>
        <v>9.1820452209840262</v>
      </c>
      <c r="H85" s="43">
        <f t="shared" si="67"/>
        <v>9.3808433302903573</v>
      </c>
      <c r="I85" s="43">
        <f t="shared" si="67"/>
        <v>9.5839455665436404</v>
      </c>
      <c r="J85" s="43">
        <f t="shared" si="67"/>
        <v>9.7914451172939998</v>
      </c>
      <c r="K85" s="43">
        <f t="shared" si="67"/>
        <v>10.003437187671338</v>
      </c>
      <c r="L85" s="43">
        <f t="shared" si="67"/>
        <v>10.220019044067442</v>
      </c>
      <c r="M85" s="43">
        <f t="shared" si="67"/>
        <v>10.441290058763835</v>
      </c>
      <c r="N85" s="43">
        <f t="shared" si="67"/>
        <v>10.667351755525853</v>
      </c>
      <c r="O85" s="43">
        <f t="shared" si="67"/>
        <v>10.898307856183877</v>
      </c>
      <c r="P85" s="43">
        <f t="shared" si="67"/>
        <v>11.134264328223065</v>
      </c>
      <c r="Q85" s="43">
        <f t="shared" si="67"/>
        <v>11.375329433403461</v>
      </c>
      <c r="R85" s="43">
        <f t="shared" si="67"/>
        <v>11.621613777432744</v>
      </c>
      <c r="S85" s="43">
        <f t="shared" si="67"/>
        <v>11.873230360714441</v>
      </c>
      <c r="T85" s="43">
        <f t="shared" si="67"/>
        <v>12.130294630194873</v>
      </c>
      <c r="U85" s="43">
        <f t="shared" si="67"/>
        <v>12.392924532332628</v>
      </c>
      <c r="V85" s="43">
        <f t="shared" si="67"/>
        <v>12.661240567214859</v>
      </c>
      <c r="W85" s="43">
        <f t="shared" si="67"/>
        <v>12.935365843845242</v>
      </c>
      <c r="X85" s="43">
        <f t="shared" si="67"/>
        <v>13.21542613662896</v>
      </c>
      <c r="Y85" s="43">
        <f t="shared" si="67"/>
        <v>13.501549943080628</v>
      </c>
      <c r="Z85" s="43">
        <f t="shared" si="67"/>
        <v>13.79386854278164</v>
      </c>
      <c r="AA85" s="43">
        <f t="shared" si="67"/>
        <v>14.092516057613981</v>
      </c>
      <c r="AB85" s="43">
        <f t="shared" si="67"/>
        <v>14.397629513298153</v>
      </c>
      <c r="AC85" s="43">
        <f t="shared" si="67"/>
        <v>14.397629513298153</v>
      </c>
      <c r="AD85" s="43">
        <f t="shared" si="67"/>
        <v>14.397629513298153</v>
      </c>
      <c r="AE85" s="43">
        <f t="shared" si="67"/>
        <v>14.397629513298153</v>
      </c>
      <c r="AF85" s="43">
        <f t="shared" si="67"/>
        <v>14.397629513298153</v>
      </c>
      <c r="AG85" s="43">
        <f t="shared" si="67"/>
        <v>14.397629513298153</v>
      </c>
      <c r="AH85" s="43">
        <f t="shared" si="67"/>
        <v>14.397629513298153</v>
      </c>
      <c r="AI85" s="43">
        <f t="shared" ref="AI85:BN85" si="68">IF(AI$81&lt;=$C$7,AH85*$I21,AH85*1)</f>
        <v>14.397629513298153</v>
      </c>
      <c r="AJ85" s="43">
        <f t="shared" si="68"/>
        <v>14.397629513298153</v>
      </c>
      <c r="AK85" s="43">
        <f t="shared" si="68"/>
        <v>14.397629513298153</v>
      </c>
      <c r="AL85" s="43">
        <f t="shared" si="68"/>
        <v>14.397629513298153</v>
      </c>
      <c r="AM85" s="43">
        <f t="shared" si="68"/>
        <v>14.397629513298153</v>
      </c>
      <c r="AN85" s="43">
        <f t="shared" si="68"/>
        <v>14.397629513298153</v>
      </c>
      <c r="AO85" s="43">
        <f t="shared" si="68"/>
        <v>14.397629513298153</v>
      </c>
      <c r="AP85" s="43">
        <f t="shared" si="68"/>
        <v>14.397629513298153</v>
      </c>
      <c r="AQ85" s="43">
        <f t="shared" si="68"/>
        <v>14.397629513298153</v>
      </c>
      <c r="AR85" s="43">
        <f t="shared" si="68"/>
        <v>14.397629513298153</v>
      </c>
      <c r="AS85" s="43">
        <f t="shared" si="68"/>
        <v>14.397629513298153</v>
      </c>
      <c r="AT85" s="43">
        <f t="shared" si="68"/>
        <v>14.397629513298153</v>
      </c>
      <c r="AU85" s="43">
        <f t="shared" si="68"/>
        <v>14.397629513298153</v>
      </c>
      <c r="AV85" s="43">
        <f t="shared" si="68"/>
        <v>14.397629513298153</v>
      </c>
      <c r="AW85" s="43">
        <f t="shared" si="68"/>
        <v>14.397629513298153</v>
      </c>
      <c r="AX85" s="43">
        <f t="shared" si="68"/>
        <v>14.397629513298153</v>
      </c>
      <c r="AY85" s="43">
        <f t="shared" si="68"/>
        <v>14.397629513298153</v>
      </c>
      <c r="AZ85" s="43">
        <f t="shared" si="68"/>
        <v>14.397629513298153</v>
      </c>
      <c r="BA85" s="43">
        <f t="shared" si="68"/>
        <v>14.397629513298153</v>
      </c>
      <c r="BB85" s="43">
        <f t="shared" si="68"/>
        <v>14.397629513298153</v>
      </c>
      <c r="BC85" s="43">
        <f t="shared" si="68"/>
        <v>14.397629513298153</v>
      </c>
      <c r="BD85" s="43">
        <f t="shared" si="68"/>
        <v>14.397629513298153</v>
      </c>
      <c r="BE85" s="43">
        <f t="shared" si="68"/>
        <v>14.397629513298153</v>
      </c>
      <c r="BF85" s="43">
        <f t="shared" si="68"/>
        <v>14.397629513298153</v>
      </c>
      <c r="BG85" s="43">
        <f t="shared" si="68"/>
        <v>14.397629513298153</v>
      </c>
      <c r="BH85" s="43">
        <f t="shared" si="68"/>
        <v>14.397629513298153</v>
      </c>
      <c r="BI85" s="43">
        <f t="shared" si="68"/>
        <v>14.397629513298153</v>
      </c>
      <c r="BJ85" s="43">
        <f t="shared" si="68"/>
        <v>14.397629513298153</v>
      </c>
      <c r="BK85" s="43">
        <f t="shared" si="68"/>
        <v>14.397629513298153</v>
      </c>
      <c r="BL85" s="43">
        <f t="shared" si="68"/>
        <v>14.397629513298153</v>
      </c>
      <c r="BM85" s="43">
        <f t="shared" si="68"/>
        <v>14.397629513298153</v>
      </c>
      <c r="BN85" s="43">
        <f t="shared" si="68"/>
        <v>14.397629513298153</v>
      </c>
      <c r="BO85" s="43">
        <f t="shared" ref="BO85:CQ85" si="69">IF(BO$81&lt;=$C$7,BN85*$I21,BN85*1)</f>
        <v>14.397629513298153</v>
      </c>
      <c r="BP85" s="43">
        <f t="shared" si="69"/>
        <v>14.397629513298153</v>
      </c>
      <c r="BQ85" s="43">
        <f t="shared" si="69"/>
        <v>14.397629513298153</v>
      </c>
      <c r="BR85" s="43">
        <f t="shared" si="69"/>
        <v>14.397629513298153</v>
      </c>
      <c r="BS85" s="43">
        <f t="shared" si="69"/>
        <v>14.397629513298153</v>
      </c>
      <c r="BT85" s="43">
        <f t="shared" si="69"/>
        <v>14.397629513298153</v>
      </c>
      <c r="BU85" s="43">
        <f t="shared" si="69"/>
        <v>14.397629513298153</v>
      </c>
      <c r="BV85" s="43">
        <f t="shared" si="69"/>
        <v>14.397629513298153</v>
      </c>
      <c r="BW85" s="43">
        <f t="shared" si="69"/>
        <v>14.397629513298153</v>
      </c>
      <c r="BX85" s="43">
        <f t="shared" si="69"/>
        <v>14.397629513298153</v>
      </c>
      <c r="BY85" s="43">
        <f t="shared" si="69"/>
        <v>14.397629513298153</v>
      </c>
      <c r="BZ85" s="43">
        <f t="shared" si="69"/>
        <v>14.397629513298153</v>
      </c>
      <c r="CA85" s="43">
        <f t="shared" si="69"/>
        <v>14.397629513298153</v>
      </c>
      <c r="CB85" s="43">
        <f t="shared" si="69"/>
        <v>14.397629513298153</v>
      </c>
      <c r="CC85" s="43">
        <f t="shared" si="69"/>
        <v>14.397629513298153</v>
      </c>
      <c r="CD85" s="43">
        <f t="shared" si="69"/>
        <v>14.397629513298153</v>
      </c>
      <c r="CE85" s="43">
        <f t="shared" si="69"/>
        <v>14.397629513298153</v>
      </c>
      <c r="CF85" s="43">
        <f t="shared" si="69"/>
        <v>14.397629513298153</v>
      </c>
      <c r="CG85" s="43">
        <f t="shared" si="69"/>
        <v>14.397629513298153</v>
      </c>
      <c r="CH85" s="43">
        <f t="shared" si="69"/>
        <v>14.397629513298153</v>
      </c>
      <c r="CI85" s="43">
        <f t="shared" si="69"/>
        <v>14.397629513298153</v>
      </c>
      <c r="CJ85" s="43">
        <f t="shared" si="69"/>
        <v>14.397629513298153</v>
      </c>
      <c r="CK85" s="43">
        <f t="shared" si="69"/>
        <v>14.397629513298153</v>
      </c>
      <c r="CL85" s="43">
        <f t="shared" si="69"/>
        <v>14.397629513298153</v>
      </c>
      <c r="CM85" s="43">
        <f t="shared" si="69"/>
        <v>14.397629513298153</v>
      </c>
      <c r="CN85" s="43">
        <f t="shared" si="69"/>
        <v>14.397629513298153</v>
      </c>
      <c r="CO85" s="43">
        <f t="shared" si="69"/>
        <v>14.397629513298153</v>
      </c>
      <c r="CP85" s="43">
        <f t="shared" si="69"/>
        <v>14.397629513298153</v>
      </c>
      <c r="CQ85" s="43">
        <f t="shared" si="69"/>
        <v>14.397629513298153</v>
      </c>
      <c r="CR85" s="43"/>
    </row>
    <row r="86" spans="1:96" s="276" customFormat="1" ht="12.5" x14ac:dyDescent="0.25">
      <c r="A86" s="61" t="str">
        <f t="shared" si="57"/>
        <v>Textiler och textilprodukter</v>
      </c>
      <c r="B86" s="43">
        <f>INDEX('Förvaltningsflik Trafikverket'!$B86:$L86,1,MATCH('Om kalkylen'!$B$10,'Förvaltningsflik Trafikverket'!$B$4:$L$4,0))</f>
        <v>68.15722584025967</v>
      </c>
      <c r="C86" s="43">
        <f t="shared" ref="C86:AH86" si="70">IF(C$81&lt;=$C$7,B86*$I22,B86*1)</f>
        <v>69.824574704301156</v>
      </c>
      <c r="D86" s="43">
        <f t="shared" si="70"/>
        <v>71.532712379802433</v>
      </c>
      <c r="E86" s="43">
        <f t="shared" si="70"/>
        <v>73.282636694618347</v>
      </c>
      <c r="F86" s="43">
        <f t="shared" si="70"/>
        <v>75.07536988673958</v>
      </c>
      <c r="G86" s="43">
        <f t="shared" si="70"/>
        <v>76.911959201444475</v>
      </c>
      <c r="H86" s="43">
        <f t="shared" si="70"/>
        <v>78.793477503059151</v>
      </c>
      <c r="I86" s="43">
        <f t="shared" si="70"/>
        <v>80.721023901683282</v>
      </c>
      <c r="J86" s="43">
        <f t="shared" si="70"/>
        <v>82.695724395247623</v>
      </c>
      <c r="K86" s="43">
        <f t="shared" si="70"/>
        <v>84.718732527278405</v>
      </c>
      <c r="L86" s="43">
        <f t="shared" si="70"/>
        <v>86.791230060752753</v>
      </c>
      <c r="M86" s="43">
        <f t="shared" si="70"/>
        <v>88.914427668438833</v>
      </c>
      <c r="N86" s="43">
        <f t="shared" si="70"/>
        <v>91.089565640123993</v>
      </c>
      <c r="O86" s="43">
        <f t="shared" si="70"/>
        <v>93.317914607144019</v>
      </c>
      <c r="P86" s="43">
        <f t="shared" si="70"/>
        <v>95.60077628463668</v>
      </c>
      <c r="Q86" s="43">
        <f t="shared" si="70"/>
        <v>97.939484231953358</v>
      </c>
      <c r="R86" s="43">
        <f t="shared" si="70"/>
        <v>100.3354046316727</v>
      </c>
      <c r="S86" s="43">
        <f t="shared" si="70"/>
        <v>102.78993708767158</v>
      </c>
      <c r="T86" s="43">
        <f t="shared" si="70"/>
        <v>105.30451544271942</v>
      </c>
      <c r="U86" s="43">
        <f t="shared" si="70"/>
        <v>107.88060861607367</v>
      </c>
      <c r="V86" s="43">
        <f t="shared" si="70"/>
        <v>110.51972146156547</v>
      </c>
      <c r="W86" s="43">
        <f t="shared" si="70"/>
        <v>113.22339564667693</v>
      </c>
      <c r="X86" s="43">
        <f t="shared" si="70"/>
        <v>115.99321055312365</v>
      </c>
      <c r="Y86" s="43">
        <f t="shared" si="70"/>
        <v>118.83078419946821</v>
      </c>
      <c r="Z86" s="43">
        <f t="shared" si="70"/>
        <v>121.73777418630402</v>
      </c>
      <c r="AA86" s="43">
        <f t="shared" si="70"/>
        <v>124.71587866456134</v>
      </c>
      <c r="AB86" s="43">
        <f t="shared" si="70"/>
        <v>127.76683732750125</v>
      </c>
      <c r="AC86" s="43">
        <f t="shared" si="70"/>
        <v>127.76683732750125</v>
      </c>
      <c r="AD86" s="43">
        <f t="shared" si="70"/>
        <v>127.76683732750125</v>
      </c>
      <c r="AE86" s="43">
        <f t="shared" si="70"/>
        <v>127.76683732750125</v>
      </c>
      <c r="AF86" s="43">
        <f t="shared" si="70"/>
        <v>127.76683732750125</v>
      </c>
      <c r="AG86" s="43">
        <f t="shared" si="70"/>
        <v>127.76683732750125</v>
      </c>
      <c r="AH86" s="43">
        <f t="shared" si="70"/>
        <v>127.76683732750125</v>
      </c>
      <c r="AI86" s="43">
        <f t="shared" ref="AI86:BN86" si="71">IF(AI$81&lt;=$C$7,AH86*$I22,AH86*1)</f>
        <v>127.76683732750125</v>
      </c>
      <c r="AJ86" s="43">
        <f t="shared" si="71"/>
        <v>127.76683732750125</v>
      </c>
      <c r="AK86" s="43">
        <f t="shared" si="71"/>
        <v>127.76683732750125</v>
      </c>
      <c r="AL86" s="43">
        <f t="shared" si="71"/>
        <v>127.76683732750125</v>
      </c>
      <c r="AM86" s="43">
        <f t="shared" si="71"/>
        <v>127.76683732750125</v>
      </c>
      <c r="AN86" s="43">
        <f t="shared" si="71"/>
        <v>127.76683732750125</v>
      </c>
      <c r="AO86" s="43">
        <f t="shared" si="71"/>
        <v>127.76683732750125</v>
      </c>
      <c r="AP86" s="43">
        <f t="shared" si="71"/>
        <v>127.76683732750125</v>
      </c>
      <c r="AQ86" s="43">
        <f t="shared" si="71"/>
        <v>127.76683732750125</v>
      </c>
      <c r="AR86" s="43">
        <f t="shared" si="71"/>
        <v>127.76683732750125</v>
      </c>
      <c r="AS86" s="43">
        <f t="shared" si="71"/>
        <v>127.76683732750125</v>
      </c>
      <c r="AT86" s="43">
        <f t="shared" si="71"/>
        <v>127.76683732750125</v>
      </c>
      <c r="AU86" s="43">
        <f t="shared" si="71"/>
        <v>127.76683732750125</v>
      </c>
      <c r="AV86" s="43">
        <f t="shared" si="71"/>
        <v>127.76683732750125</v>
      </c>
      <c r="AW86" s="43">
        <f t="shared" si="71"/>
        <v>127.76683732750125</v>
      </c>
      <c r="AX86" s="43">
        <f t="shared" si="71"/>
        <v>127.76683732750125</v>
      </c>
      <c r="AY86" s="43">
        <f t="shared" si="71"/>
        <v>127.76683732750125</v>
      </c>
      <c r="AZ86" s="43">
        <f t="shared" si="71"/>
        <v>127.76683732750125</v>
      </c>
      <c r="BA86" s="43">
        <f t="shared" si="71"/>
        <v>127.76683732750125</v>
      </c>
      <c r="BB86" s="43">
        <f t="shared" si="71"/>
        <v>127.76683732750125</v>
      </c>
      <c r="BC86" s="43">
        <f t="shared" si="71"/>
        <v>127.76683732750125</v>
      </c>
      <c r="BD86" s="43">
        <f t="shared" si="71"/>
        <v>127.76683732750125</v>
      </c>
      <c r="BE86" s="43">
        <f t="shared" si="71"/>
        <v>127.76683732750125</v>
      </c>
      <c r="BF86" s="43">
        <f t="shared" si="71"/>
        <v>127.76683732750125</v>
      </c>
      <c r="BG86" s="43">
        <f t="shared" si="71"/>
        <v>127.76683732750125</v>
      </c>
      <c r="BH86" s="43">
        <f t="shared" si="71"/>
        <v>127.76683732750125</v>
      </c>
      <c r="BI86" s="43">
        <f t="shared" si="71"/>
        <v>127.76683732750125</v>
      </c>
      <c r="BJ86" s="43">
        <f t="shared" si="71"/>
        <v>127.76683732750125</v>
      </c>
      <c r="BK86" s="43">
        <f t="shared" si="71"/>
        <v>127.76683732750125</v>
      </c>
      <c r="BL86" s="43">
        <f t="shared" si="71"/>
        <v>127.76683732750125</v>
      </c>
      <c r="BM86" s="43">
        <f t="shared" si="71"/>
        <v>127.76683732750125</v>
      </c>
      <c r="BN86" s="43">
        <f t="shared" si="71"/>
        <v>127.76683732750125</v>
      </c>
      <c r="BO86" s="43">
        <f t="shared" ref="BO86:CQ86" si="72">IF(BO$81&lt;=$C$7,BN86*$I22,BN86*1)</f>
        <v>127.76683732750125</v>
      </c>
      <c r="BP86" s="43">
        <f t="shared" si="72"/>
        <v>127.76683732750125</v>
      </c>
      <c r="BQ86" s="43">
        <f t="shared" si="72"/>
        <v>127.76683732750125</v>
      </c>
      <c r="BR86" s="43">
        <f t="shared" si="72"/>
        <v>127.76683732750125</v>
      </c>
      <c r="BS86" s="43">
        <f t="shared" si="72"/>
        <v>127.76683732750125</v>
      </c>
      <c r="BT86" s="43">
        <f t="shared" si="72"/>
        <v>127.76683732750125</v>
      </c>
      <c r="BU86" s="43">
        <f t="shared" si="72"/>
        <v>127.76683732750125</v>
      </c>
      <c r="BV86" s="43">
        <f t="shared" si="72"/>
        <v>127.76683732750125</v>
      </c>
      <c r="BW86" s="43">
        <f t="shared" si="72"/>
        <v>127.76683732750125</v>
      </c>
      <c r="BX86" s="43">
        <f t="shared" si="72"/>
        <v>127.76683732750125</v>
      </c>
      <c r="BY86" s="43">
        <f t="shared" si="72"/>
        <v>127.76683732750125</v>
      </c>
      <c r="BZ86" s="43">
        <f t="shared" si="72"/>
        <v>127.76683732750125</v>
      </c>
      <c r="CA86" s="43">
        <f t="shared" si="72"/>
        <v>127.76683732750125</v>
      </c>
      <c r="CB86" s="43">
        <f t="shared" si="72"/>
        <v>127.76683732750125</v>
      </c>
      <c r="CC86" s="43">
        <f t="shared" si="72"/>
        <v>127.76683732750125</v>
      </c>
      <c r="CD86" s="43">
        <f t="shared" si="72"/>
        <v>127.76683732750125</v>
      </c>
      <c r="CE86" s="43">
        <f t="shared" si="72"/>
        <v>127.76683732750125</v>
      </c>
      <c r="CF86" s="43">
        <f t="shared" si="72"/>
        <v>127.76683732750125</v>
      </c>
      <c r="CG86" s="43">
        <f t="shared" si="72"/>
        <v>127.76683732750125</v>
      </c>
      <c r="CH86" s="43">
        <f t="shared" si="72"/>
        <v>127.76683732750125</v>
      </c>
      <c r="CI86" s="43">
        <f t="shared" si="72"/>
        <v>127.76683732750125</v>
      </c>
      <c r="CJ86" s="43">
        <f t="shared" si="72"/>
        <v>127.76683732750125</v>
      </c>
      <c r="CK86" s="43">
        <f t="shared" si="72"/>
        <v>127.76683732750125</v>
      </c>
      <c r="CL86" s="43">
        <f t="shared" si="72"/>
        <v>127.76683732750125</v>
      </c>
      <c r="CM86" s="43">
        <f t="shared" si="72"/>
        <v>127.76683732750125</v>
      </c>
      <c r="CN86" s="43">
        <f t="shared" si="72"/>
        <v>127.76683732750125</v>
      </c>
      <c r="CO86" s="43">
        <f t="shared" si="72"/>
        <v>127.76683732750125</v>
      </c>
      <c r="CP86" s="43">
        <f t="shared" si="72"/>
        <v>127.76683732750125</v>
      </c>
      <c r="CQ86" s="43">
        <f t="shared" si="72"/>
        <v>127.76683732750125</v>
      </c>
      <c r="CR86" s="43"/>
    </row>
    <row r="87" spans="1:96" s="276" customFormat="1" ht="12.5" x14ac:dyDescent="0.25">
      <c r="A87" s="61" t="str">
        <f t="shared" si="57"/>
        <v>Trä och produkter av trä och kork (utom möbler)</v>
      </c>
      <c r="B87" s="43">
        <f>INDEX('Förvaltningsflik Trafikverket'!$B87:$L87,1,MATCH('Om kalkylen'!$B$10,'Förvaltningsflik Trafikverket'!$B$4:$L$4,0))</f>
        <v>2.537780078287204</v>
      </c>
      <c r="C87" s="43">
        <f t="shared" ref="C87:AH87" si="73">IF(C$81&lt;=$C$7,B87*$I23,B87*1)</f>
        <v>2.5549874595831255</v>
      </c>
      <c r="D87" s="43">
        <f t="shared" si="73"/>
        <v>2.5723115152802669</v>
      </c>
      <c r="E87" s="43">
        <f t="shared" si="73"/>
        <v>2.589753036487727</v>
      </c>
      <c r="F87" s="43">
        <f t="shared" si="73"/>
        <v>2.6073128196787079</v>
      </c>
      <c r="G87" s="43">
        <f t="shared" si="73"/>
        <v>2.6249916667268867</v>
      </c>
      <c r="H87" s="43">
        <f t="shared" si="73"/>
        <v>2.6427903849430336</v>
      </c>
      <c r="I87" s="43">
        <f t="shared" si="73"/>
        <v>2.6607097871118777</v>
      </c>
      <c r="J87" s="43">
        <f t="shared" si="73"/>
        <v>2.6787506915292232</v>
      </c>
      <c r="K87" s="43">
        <f t="shared" si="73"/>
        <v>2.6969139220393177</v>
      </c>
      <c r="L87" s="43">
        <f t="shared" si="73"/>
        <v>2.7152003080724723</v>
      </c>
      <c r="M87" s="43">
        <f t="shared" si="73"/>
        <v>2.7336106846829384</v>
      </c>
      <c r="N87" s="43">
        <f t="shared" si="73"/>
        <v>2.7521458925870412</v>
      </c>
      <c r="O87" s="43">
        <f t="shared" si="73"/>
        <v>2.7708067782015706</v>
      </c>
      <c r="P87" s="43">
        <f t="shared" si="73"/>
        <v>2.7895941936824333</v>
      </c>
      <c r="Q87" s="43">
        <f t="shared" si="73"/>
        <v>2.8085089969635666</v>
      </c>
      <c r="R87" s="43">
        <f t="shared" si="73"/>
        <v>2.827552051796117</v>
      </c>
      <c r="S87" s="43">
        <f t="shared" si="73"/>
        <v>2.8467242277878833</v>
      </c>
      <c r="T87" s="43">
        <f t="shared" si="73"/>
        <v>2.8660264004430269</v>
      </c>
      <c r="U87" s="43">
        <f t="shared" si="73"/>
        <v>2.8854594512020526</v>
      </c>
      <c r="V87" s="43">
        <f t="shared" si="73"/>
        <v>2.9050242674820606</v>
      </c>
      <c r="W87" s="43">
        <f t="shared" si="73"/>
        <v>2.9247217427172694</v>
      </c>
      <c r="X87" s="43">
        <f t="shared" si="73"/>
        <v>2.9445527763998154</v>
      </c>
      <c r="Y87" s="43">
        <f t="shared" si="73"/>
        <v>2.9645182741208282</v>
      </c>
      <c r="Z87" s="43">
        <f t="shared" si="73"/>
        <v>2.9846191476117858</v>
      </c>
      <c r="AA87" s="43">
        <f t="shared" si="73"/>
        <v>3.0048563147861476</v>
      </c>
      <c r="AB87" s="43">
        <f t="shared" si="73"/>
        <v>3.0252306997812726</v>
      </c>
      <c r="AC87" s="43">
        <f t="shared" si="73"/>
        <v>3.0252306997812726</v>
      </c>
      <c r="AD87" s="43">
        <f t="shared" si="73"/>
        <v>3.0252306997812726</v>
      </c>
      <c r="AE87" s="43">
        <f t="shared" si="73"/>
        <v>3.0252306997812726</v>
      </c>
      <c r="AF87" s="43">
        <f t="shared" si="73"/>
        <v>3.0252306997812726</v>
      </c>
      <c r="AG87" s="43">
        <f t="shared" si="73"/>
        <v>3.0252306997812726</v>
      </c>
      <c r="AH87" s="43">
        <f t="shared" si="73"/>
        <v>3.0252306997812726</v>
      </c>
      <c r="AI87" s="43">
        <f t="shared" ref="AI87:BN87" si="74">IF(AI$81&lt;=$C$7,AH87*$I23,AH87*1)</f>
        <v>3.0252306997812726</v>
      </c>
      <c r="AJ87" s="43">
        <f t="shared" si="74"/>
        <v>3.0252306997812726</v>
      </c>
      <c r="AK87" s="43">
        <f t="shared" si="74"/>
        <v>3.0252306997812726</v>
      </c>
      <c r="AL87" s="43">
        <f t="shared" si="74"/>
        <v>3.0252306997812726</v>
      </c>
      <c r="AM87" s="43">
        <f t="shared" si="74"/>
        <v>3.0252306997812726</v>
      </c>
      <c r="AN87" s="43">
        <f t="shared" si="74"/>
        <v>3.0252306997812726</v>
      </c>
      <c r="AO87" s="43">
        <f t="shared" si="74"/>
        <v>3.0252306997812726</v>
      </c>
      <c r="AP87" s="43">
        <f t="shared" si="74"/>
        <v>3.0252306997812726</v>
      </c>
      <c r="AQ87" s="43">
        <f t="shared" si="74"/>
        <v>3.0252306997812726</v>
      </c>
      <c r="AR87" s="43">
        <f t="shared" si="74"/>
        <v>3.0252306997812726</v>
      </c>
      <c r="AS87" s="43">
        <f t="shared" si="74"/>
        <v>3.0252306997812726</v>
      </c>
      <c r="AT87" s="43">
        <f t="shared" si="74"/>
        <v>3.0252306997812726</v>
      </c>
      <c r="AU87" s="43">
        <f t="shared" si="74"/>
        <v>3.0252306997812726</v>
      </c>
      <c r="AV87" s="43">
        <f t="shared" si="74"/>
        <v>3.0252306997812726</v>
      </c>
      <c r="AW87" s="43">
        <f t="shared" si="74"/>
        <v>3.0252306997812726</v>
      </c>
      <c r="AX87" s="43">
        <f t="shared" si="74"/>
        <v>3.0252306997812726</v>
      </c>
      <c r="AY87" s="43">
        <f t="shared" si="74"/>
        <v>3.0252306997812726</v>
      </c>
      <c r="AZ87" s="43">
        <f t="shared" si="74"/>
        <v>3.0252306997812726</v>
      </c>
      <c r="BA87" s="43">
        <f t="shared" si="74"/>
        <v>3.0252306997812726</v>
      </c>
      <c r="BB87" s="43">
        <f t="shared" si="74"/>
        <v>3.0252306997812726</v>
      </c>
      <c r="BC87" s="43">
        <f t="shared" si="74"/>
        <v>3.0252306997812726</v>
      </c>
      <c r="BD87" s="43">
        <f t="shared" si="74"/>
        <v>3.0252306997812726</v>
      </c>
      <c r="BE87" s="43">
        <f t="shared" si="74"/>
        <v>3.0252306997812726</v>
      </c>
      <c r="BF87" s="43">
        <f t="shared" si="74"/>
        <v>3.0252306997812726</v>
      </c>
      <c r="BG87" s="43">
        <f t="shared" si="74"/>
        <v>3.0252306997812726</v>
      </c>
      <c r="BH87" s="43">
        <f t="shared" si="74"/>
        <v>3.0252306997812726</v>
      </c>
      <c r="BI87" s="43">
        <f t="shared" si="74"/>
        <v>3.0252306997812726</v>
      </c>
      <c r="BJ87" s="43">
        <f t="shared" si="74"/>
        <v>3.0252306997812726</v>
      </c>
      <c r="BK87" s="43">
        <f t="shared" si="74"/>
        <v>3.0252306997812726</v>
      </c>
      <c r="BL87" s="43">
        <f t="shared" si="74"/>
        <v>3.0252306997812726</v>
      </c>
      <c r="BM87" s="43">
        <f t="shared" si="74"/>
        <v>3.0252306997812726</v>
      </c>
      <c r="BN87" s="43">
        <f t="shared" si="74"/>
        <v>3.0252306997812726</v>
      </c>
      <c r="BO87" s="43">
        <f t="shared" ref="BO87:CQ87" si="75">IF(BO$81&lt;=$C$7,BN87*$I23,BN87*1)</f>
        <v>3.0252306997812726</v>
      </c>
      <c r="BP87" s="43">
        <f t="shared" si="75"/>
        <v>3.0252306997812726</v>
      </c>
      <c r="BQ87" s="43">
        <f t="shared" si="75"/>
        <v>3.0252306997812726</v>
      </c>
      <c r="BR87" s="43">
        <f t="shared" si="75"/>
        <v>3.0252306997812726</v>
      </c>
      <c r="BS87" s="43">
        <f t="shared" si="75"/>
        <v>3.0252306997812726</v>
      </c>
      <c r="BT87" s="43">
        <f t="shared" si="75"/>
        <v>3.0252306997812726</v>
      </c>
      <c r="BU87" s="43">
        <f t="shared" si="75"/>
        <v>3.0252306997812726</v>
      </c>
      <c r="BV87" s="43">
        <f t="shared" si="75"/>
        <v>3.0252306997812726</v>
      </c>
      <c r="BW87" s="43">
        <f t="shared" si="75"/>
        <v>3.0252306997812726</v>
      </c>
      <c r="BX87" s="43">
        <f t="shared" si="75"/>
        <v>3.0252306997812726</v>
      </c>
      <c r="BY87" s="43">
        <f t="shared" si="75"/>
        <v>3.0252306997812726</v>
      </c>
      <c r="BZ87" s="43">
        <f t="shared" si="75"/>
        <v>3.0252306997812726</v>
      </c>
      <c r="CA87" s="43">
        <f t="shared" si="75"/>
        <v>3.0252306997812726</v>
      </c>
      <c r="CB87" s="43">
        <f t="shared" si="75"/>
        <v>3.0252306997812726</v>
      </c>
      <c r="CC87" s="43">
        <f t="shared" si="75"/>
        <v>3.0252306997812726</v>
      </c>
      <c r="CD87" s="43">
        <f t="shared" si="75"/>
        <v>3.0252306997812726</v>
      </c>
      <c r="CE87" s="43">
        <f t="shared" si="75"/>
        <v>3.0252306997812726</v>
      </c>
      <c r="CF87" s="43">
        <f t="shared" si="75"/>
        <v>3.0252306997812726</v>
      </c>
      <c r="CG87" s="43">
        <f t="shared" si="75"/>
        <v>3.0252306997812726</v>
      </c>
      <c r="CH87" s="43">
        <f t="shared" si="75"/>
        <v>3.0252306997812726</v>
      </c>
      <c r="CI87" s="43">
        <f t="shared" si="75"/>
        <v>3.0252306997812726</v>
      </c>
      <c r="CJ87" s="43">
        <f t="shared" si="75"/>
        <v>3.0252306997812726</v>
      </c>
      <c r="CK87" s="43">
        <f t="shared" si="75"/>
        <v>3.0252306997812726</v>
      </c>
      <c r="CL87" s="43">
        <f t="shared" si="75"/>
        <v>3.0252306997812726</v>
      </c>
      <c r="CM87" s="43">
        <f t="shared" si="75"/>
        <v>3.0252306997812726</v>
      </c>
      <c r="CN87" s="43">
        <f t="shared" si="75"/>
        <v>3.0252306997812726</v>
      </c>
      <c r="CO87" s="43">
        <f t="shared" si="75"/>
        <v>3.0252306997812726</v>
      </c>
      <c r="CP87" s="43">
        <f t="shared" si="75"/>
        <v>3.0252306997812726</v>
      </c>
      <c r="CQ87" s="43">
        <f t="shared" si="75"/>
        <v>3.0252306997812726</v>
      </c>
      <c r="CR87" s="43"/>
    </row>
    <row r="88" spans="1:96" s="276" customFormat="1" ht="12.5" x14ac:dyDescent="0.25">
      <c r="A88" s="61" t="str">
        <f t="shared" si="57"/>
        <v>Råolja och raffinerade petroleumprodukter</v>
      </c>
      <c r="B88" s="43">
        <f>INDEX('Förvaltningsflik Trafikverket'!$B88:$L88,1,MATCH('Om kalkylen'!$B$10,'Förvaltningsflik Trafikverket'!$B$4:$L$4,0))</f>
        <v>2.2921147470099794</v>
      </c>
      <c r="C88" s="43">
        <f t="shared" ref="C88:AH88" si="76">IF(C$81&lt;=$C$7,B88*$I24,B88*1)</f>
        <v>2.297558287352099</v>
      </c>
      <c r="D88" s="43">
        <f t="shared" si="76"/>
        <v>2.3030147555511222</v>
      </c>
      <c r="E88" s="43">
        <f t="shared" si="76"/>
        <v>2.3084841823094</v>
      </c>
      <c r="F88" s="43">
        <f t="shared" si="76"/>
        <v>2.3139665984021978</v>
      </c>
      <c r="G88" s="43">
        <f t="shared" si="76"/>
        <v>2.3194620346778692</v>
      </c>
      <c r="H88" s="43">
        <f t="shared" si="76"/>
        <v>2.3249705220580297</v>
      </c>
      <c r="I88" s="43">
        <f t="shared" si="76"/>
        <v>2.3304920915377303</v>
      </c>
      <c r="J88" s="43">
        <f t="shared" si="76"/>
        <v>2.3360267741856324</v>
      </c>
      <c r="K88" s="43">
        <f t="shared" si="76"/>
        <v>2.341574601144182</v>
      </c>
      <c r="L88" s="43">
        <f t="shared" si="76"/>
        <v>2.3471356036297855</v>
      </c>
      <c r="M88" s="43">
        <f t="shared" si="76"/>
        <v>2.3527098129329853</v>
      </c>
      <c r="N88" s="43">
        <f t="shared" si="76"/>
        <v>2.358297260418635</v>
      </c>
      <c r="O88" s="43">
        <f t="shared" si="76"/>
        <v>2.3638979775260771</v>
      </c>
      <c r="P88" s="43">
        <f t="shared" si="76"/>
        <v>2.3695119957693191</v>
      </c>
      <c r="Q88" s="43">
        <f t="shared" si="76"/>
        <v>2.3751393467372113</v>
      </c>
      <c r="R88" s="43">
        <f t="shared" si="76"/>
        <v>2.3807800620936241</v>
      </c>
      <c r="S88" s="43">
        <f t="shared" si="76"/>
        <v>2.3864341735776269</v>
      </c>
      <c r="T88" s="43">
        <f t="shared" si="76"/>
        <v>2.3921017130036653</v>
      </c>
      <c r="U88" s="43">
        <f t="shared" si="76"/>
        <v>2.3977827122617414</v>
      </c>
      <c r="V88" s="43">
        <f t="shared" si="76"/>
        <v>2.4034772033175931</v>
      </c>
      <c r="W88" s="43">
        <f t="shared" si="76"/>
        <v>2.4091852182128735</v>
      </c>
      <c r="X88" s="43">
        <f t="shared" si="76"/>
        <v>2.4149067890653311</v>
      </c>
      <c r="Y88" s="43">
        <f t="shared" si="76"/>
        <v>2.4206419480689911</v>
      </c>
      <c r="Z88" s="43">
        <f t="shared" si="76"/>
        <v>2.4263907274943359</v>
      </c>
      <c r="AA88" s="43">
        <f t="shared" si="76"/>
        <v>2.4321531596884878</v>
      </c>
      <c r="AB88" s="43">
        <f t="shared" si="76"/>
        <v>2.4379292770753893</v>
      </c>
      <c r="AC88" s="43">
        <f t="shared" si="76"/>
        <v>2.4379292770753893</v>
      </c>
      <c r="AD88" s="43">
        <f t="shared" si="76"/>
        <v>2.4379292770753893</v>
      </c>
      <c r="AE88" s="43">
        <f t="shared" si="76"/>
        <v>2.4379292770753893</v>
      </c>
      <c r="AF88" s="43">
        <f t="shared" si="76"/>
        <v>2.4379292770753893</v>
      </c>
      <c r="AG88" s="43">
        <f t="shared" si="76"/>
        <v>2.4379292770753893</v>
      </c>
      <c r="AH88" s="43">
        <f t="shared" si="76"/>
        <v>2.4379292770753893</v>
      </c>
      <c r="AI88" s="43">
        <f t="shared" ref="AI88:BN88" si="77">IF(AI$81&lt;=$C$7,AH88*$I24,AH88*1)</f>
        <v>2.4379292770753893</v>
      </c>
      <c r="AJ88" s="43">
        <f t="shared" si="77"/>
        <v>2.4379292770753893</v>
      </c>
      <c r="AK88" s="43">
        <f t="shared" si="77"/>
        <v>2.4379292770753893</v>
      </c>
      <c r="AL88" s="43">
        <f t="shared" si="77"/>
        <v>2.4379292770753893</v>
      </c>
      <c r="AM88" s="43">
        <f t="shared" si="77"/>
        <v>2.4379292770753893</v>
      </c>
      <c r="AN88" s="43">
        <f t="shared" si="77"/>
        <v>2.4379292770753893</v>
      </c>
      <c r="AO88" s="43">
        <f t="shared" si="77"/>
        <v>2.4379292770753893</v>
      </c>
      <c r="AP88" s="43">
        <f t="shared" si="77"/>
        <v>2.4379292770753893</v>
      </c>
      <c r="AQ88" s="43">
        <f t="shared" si="77"/>
        <v>2.4379292770753893</v>
      </c>
      <c r="AR88" s="43">
        <f t="shared" si="77"/>
        <v>2.4379292770753893</v>
      </c>
      <c r="AS88" s="43">
        <f t="shared" si="77"/>
        <v>2.4379292770753893</v>
      </c>
      <c r="AT88" s="43">
        <f t="shared" si="77"/>
        <v>2.4379292770753893</v>
      </c>
      <c r="AU88" s="43">
        <f t="shared" si="77"/>
        <v>2.4379292770753893</v>
      </c>
      <c r="AV88" s="43">
        <f t="shared" si="77"/>
        <v>2.4379292770753893</v>
      </c>
      <c r="AW88" s="43">
        <f t="shared" si="77"/>
        <v>2.4379292770753893</v>
      </c>
      <c r="AX88" s="43">
        <f t="shared" si="77"/>
        <v>2.4379292770753893</v>
      </c>
      <c r="AY88" s="43">
        <f t="shared" si="77"/>
        <v>2.4379292770753893</v>
      </c>
      <c r="AZ88" s="43">
        <f t="shared" si="77"/>
        <v>2.4379292770753893</v>
      </c>
      <c r="BA88" s="43">
        <f t="shared" si="77"/>
        <v>2.4379292770753893</v>
      </c>
      <c r="BB88" s="43">
        <f t="shared" si="77"/>
        <v>2.4379292770753893</v>
      </c>
      <c r="BC88" s="43">
        <f t="shared" si="77"/>
        <v>2.4379292770753893</v>
      </c>
      <c r="BD88" s="43">
        <f t="shared" si="77"/>
        <v>2.4379292770753893</v>
      </c>
      <c r="BE88" s="43">
        <f t="shared" si="77"/>
        <v>2.4379292770753893</v>
      </c>
      <c r="BF88" s="43">
        <f t="shared" si="77"/>
        <v>2.4379292770753893</v>
      </c>
      <c r="BG88" s="43">
        <f t="shared" si="77"/>
        <v>2.4379292770753893</v>
      </c>
      <c r="BH88" s="43">
        <f t="shared" si="77"/>
        <v>2.4379292770753893</v>
      </c>
      <c r="BI88" s="43">
        <f t="shared" si="77"/>
        <v>2.4379292770753893</v>
      </c>
      <c r="BJ88" s="43">
        <f t="shared" si="77"/>
        <v>2.4379292770753893</v>
      </c>
      <c r="BK88" s="43">
        <f t="shared" si="77"/>
        <v>2.4379292770753893</v>
      </c>
      <c r="BL88" s="43">
        <f t="shared" si="77"/>
        <v>2.4379292770753893</v>
      </c>
      <c r="BM88" s="43">
        <f t="shared" si="77"/>
        <v>2.4379292770753893</v>
      </c>
      <c r="BN88" s="43">
        <f t="shared" si="77"/>
        <v>2.4379292770753893</v>
      </c>
      <c r="BO88" s="43">
        <f t="shared" ref="BO88:CQ88" si="78">IF(BO$81&lt;=$C$7,BN88*$I24,BN88*1)</f>
        <v>2.4379292770753893</v>
      </c>
      <c r="BP88" s="43">
        <f t="shared" si="78"/>
        <v>2.4379292770753893</v>
      </c>
      <c r="BQ88" s="43">
        <f t="shared" si="78"/>
        <v>2.4379292770753893</v>
      </c>
      <c r="BR88" s="43">
        <f t="shared" si="78"/>
        <v>2.4379292770753893</v>
      </c>
      <c r="BS88" s="43">
        <f t="shared" si="78"/>
        <v>2.4379292770753893</v>
      </c>
      <c r="BT88" s="43">
        <f t="shared" si="78"/>
        <v>2.4379292770753893</v>
      </c>
      <c r="BU88" s="43">
        <f t="shared" si="78"/>
        <v>2.4379292770753893</v>
      </c>
      <c r="BV88" s="43">
        <f t="shared" si="78"/>
        <v>2.4379292770753893</v>
      </c>
      <c r="BW88" s="43">
        <f t="shared" si="78"/>
        <v>2.4379292770753893</v>
      </c>
      <c r="BX88" s="43">
        <f t="shared" si="78"/>
        <v>2.4379292770753893</v>
      </c>
      <c r="BY88" s="43">
        <f t="shared" si="78"/>
        <v>2.4379292770753893</v>
      </c>
      <c r="BZ88" s="43">
        <f t="shared" si="78"/>
        <v>2.4379292770753893</v>
      </c>
      <c r="CA88" s="43">
        <f t="shared" si="78"/>
        <v>2.4379292770753893</v>
      </c>
      <c r="CB88" s="43">
        <f t="shared" si="78"/>
        <v>2.4379292770753893</v>
      </c>
      <c r="CC88" s="43">
        <f t="shared" si="78"/>
        <v>2.4379292770753893</v>
      </c>
      <c r="CD88" s="43">
        <f t="shared" si="78"/>
        <v>2.4379292770753893</v>
      </c>
      <c r="CE88" s="43">
        <f t="shared" si="78"/>
        <v>2.4379292770753893</v>
      </c>
      <c r="CF88" s="43">
        <f t="shared" si="78"/>
        <v>2.4379292770753893</v>
      </c>
      <c r="CG88" s="43">
        <f t="shared" si="78"/>
        <v>2.4379292770753893</v>
      </c>
      <c r="CH88" s="43">
        <f t="shared" si="78"/>
        <v>2.4379292770753893</v>
      </c>
      <c r="CI88" s="43">
        <f t="shared" si="78"/>
        <v>2.4379292770753893</v>
      </c>
      <c r="CJ88" s="43">
        <f t="shared" si="78"/>
        <v>2.4379292770753893</v>
      </c>
      <c r="CK88" s="43">
        <f t="shared" si="78"/>
        <v>2.4379292770753893</v>
      </c>
      <c r="CL88" s="43">
        <f t="shared" si="78"/>
        <v>2.4379292770753893</v>
      </c>
      <c r="CM88" s="43">
        <f t="shared" si="78"/>
        <v>2.4379292770753893</v>
      </c>
      <c r="CN88" s="43">
        <f t="shared" si="78"/>
        <v>2.4379292770753893</v>
      </c>
      <c r="CO88" s="43">
        <f t="shared" si="78"/>
        <v>2.4379292770753893</v>
      </c>
      <c r="CP88" s="43">
        <f t="shared" si="78"/>
        <v>2.4379292770753893</v>
      </c>
      <c r="CQ88" s="43">
        <f t="shared" si="78"/>
        <v>2.4379292770753893</v>
      </c>
      <c r="CR88" s="43"/>
    </row>
    <row r="89" spans="1:96" s="276" customFormat="1" ht="12.5" x14ac:dyDescent="0.25">
      <c r="A89" s="61" t="str">
        <f t="shared" si="57"/>
        <v>Kemikalier och kemiska produkter, konstgjorda fibrer, gummi och plastprodukter, kärnbränsle</v>
      </c>
      <c r="B89" s="43">
        <f>INDEX('Förvaltningsflik Trafikverket'!$B89:$L89,1,MATCH('Om kalkylen'!$B$10,'Förvaltningsflik Trafikverket'!$B$4:$L$4,0))</f>
        <v>8.3525240037448096</v>
      </c>
      <c r="C89" s="43">
        <f t="shared" ref="C89:AH89" si="79">IF(C$81&lt;=$C$7,B89*$I25,B89*1)</f>
        <v>8.38570490208682</v>
      </c>
      <c r="D89" s="43">
        <f t="shared" si="79"/>
        <v>8.4190176135208112</v>
      </c>
      <c r="E89" s="43">
        <f t="shared" si="79"/>
        <v>8.4524626616821319</v>
      </c>
      <c r="F89" s="43">
        <f t="shared" si="79"/>
        <v>8.4860405722862993</v>
      </c>
      <c r="G89" s="43">
        <f t="shared" si="79"/>
        <v>8.5197518731372721</v>
      </c>
      <c r="H89" s="43">
        <f t="shared" si="79"/>
        <v>8.5535970941357355</v>
      </c>
      <c r="I89" s="43">
        <f t="shared" si="79"/>
        <v>8.5875767672874428</v>
      </c>
      <c r="J89" s="43">
        <f t="shared" si="79"/>
        <v>8.6216914267115659</v>
      </c>
      <c r="K89" s="43">
        <f t="shared" si="79"/>
        <v>8.6559416086491012</v>
      </c>
      <c r="L89" s="43">
        <f t="shared" si="79"/>
        <v>8.6903278514712934</v>
      </c>
      <c r="M89" s="43">
        <f t="shared" si="79"/>
        <v>8.7248506956880991</v>
      </c>
      <c r="N89" s="43">
        <f t="shared" si="79"/>
        <v>8.7595106839566803</v>
      </c>
      <c r="O89" s="43">
        <f t="shared" si="79"/>
        <v>8.7943083610899411</v>
      </c>
      <c r="P89" s="43">
        <f t="shared" si="79"/>
        <v>8.8292442740650827</v>
      </c>
      <c r="Q89" s="43">
        <f t="shared" si="79"/>
        <v>8.8643189720322102</v>
      </c>
      <c r="R89" s="43">
        <f t="shared" si="79"/>
        <v>8.8995330063229563</v>
      </c>
      <c r="S89" s="43">
        <f t="shared" si="79"/>
        <v>8.9348869304591538</v>
      </c>
      <c r="T89" s="43">
        <f t="shared" si="79"/>
        <v>8.9703813001615345</v>
      </c>
      <c r="U89" s="43">
        <f t="shared" si="79"/>
        <v>9.0060166733584612</v>
      </c>
      <c r="V89" s="43">
        <f t="shared" si="79"/>
        <v>9.0417936101947021</v>
      </c>
      <c r="W89" s="43">
        <f t="shared" si="79"/>
        <v>9.0777126730402316</v>
      </c>
      <c r="X89" s="43">
        <f t="shared" si="79"/>
        <v>9.1137744264990754</v>
      </c>
      <c r="Y89" s="43">
        <f t="shared" si="79"/>
        <v>9.1499794374181818</v>
      </c>
      <c r="Z89" s="43">
        <f t="shared" si="79"/>
        <v>9.1863282748963311</v>
      </c>
      <c r="AA89" s="43">
        <f t="shared" si="79"/>
        <v>9.2228215102930822</v>
      </c>
      <c r="AB89" s="43">
        <f t="shared" si="79"/>
        <v>9.2594597172377533</v>
      </c>
      <c r="AC89" s="43">
        <f t="shared" si="79"/>
        <v>9.2594597172377533</v>
      </c>
      <c r="AD89" s="43">
        <f t="shared" si="79"/>
        <v>9.2594597172377533</v>
      </c>
      <c r="AE89" s="43">
        <f t="shared" si="79"/>
        <v>9.2594597172377533</v>
      </c>
      <c r="AF89" s="43">
        <f t="shared" si="79"/>
        <v>9.2594597172377533</v>
      </c>
      <c r="AG89" s="43">
        <f t="shared" si="79"/>
        <v>9.2594597172377533</v>
      </c>
      <c r="AH89" s="43">
        <f t="shared" si="79"/>
        <v>9.2594597172377533</v>
      </c>
      <c r="AI89" s="43">
        <f t="shared" ref="AI89:BN89" si="80">IF(AI$81&lt;=$C$7,AH89*$I25,AH89*1)</f>
        <v>9.2594597172377533</v>
      </c>
      <c r="AJ89" s="43">
        <f t="shared" si="80"/>
        <v>9.2594597172377533</v>
      </c>
      <c r="AK89" s="43">
        <f t="shared" si="80"/>
        <v>9.2594597172377533</v>
      </c>
      <c r="AL89" s="43">
        <f t="shared" si="80"/>
        <v>9.2594597172377533</v>
      </c>
      <c r="AM89" s="43">
        <f t="shared" si="80"/>
        <v>9.2594597172377533</v>
      </c>
      <c r="AN89" s="43">
        <f t="shared" si="80"/>
        <v>9.2594597172377533</v>
      </c>
      <c r="AO89" s="43">
        <f t="shared" si="80"/>
        <v>9.2594597172377533</v>
      </c>
      <c r="AP89" s="43">
        <f t="shared" si="80"/>
        <v>9.2594597172377533</v>
      </c>
      <c r="AQ89" s="43">
        <f t="shared" si="80"/>
        <v>9.2594597172377533</v>
      </c>
      <c r="AR89" s="43">
        <f t="shared" si="80"/>
        <v>9.2594597172377533</v>
      </c>
      <c r="AS89" s="43">
        <f t="shared" si="80"/>
        <v>9.2594597172377533</v>
      </c>
      <c r="AT89" s="43">
        <f t="shared" si="80"/>
        <v>9.2594597172377533</v>
      </c>
      <c r="AU89" s="43">
        <f t="shared" si="80"/>
        <v>9.2594597172377533</v>
      </c>
      <c r="AV89" s="43">
        <f t="shared" si="80"/>
        <v>9.2594597172377533</v>
      </c>
      <c r="AW89" s="43">
        <f t="shared" si="80"/>
        <v>9.2594597172377533</v>
      </c>
      <c r="AX89" s="43">
        <f t="shared" si="80"/>
        <v>9.2594597172377533</v>
      </c>
      <c r="AY89" s="43">
        <f t="shared" si="80"/>
        <v>9.2594597172377533</v>
      </c>
      <c r="AZ89" s="43">
        <f t="shared" si="80"/>
        <v>9.2594597172377533</v>
      </c>
      <c r="BA89" s="43">
        <f t="shared" si="80"/>
        <v>9.2594597172377533</v>
      </c>
      <c r="BB89" s="43">
        <f t="shared" si="80"/>
        <v>9.2594597172377533</v>
      </c>
      <c r="BC89" s="43">
        <f t="shared" si="80"/>
        <v>9.2594597172377533</v>
      </c>
      <c r="BD89" s="43">
        <f t="shared" si="80"/>
        <v>9.2594597172377533</v>
      </c>
      <c r="BE89" s="43">
        <f t="shared" si="80"/>
        <v>9.2594597172377533</v>
      </c>
      <c r="BF89" s="43">
        <f t="shared" si="80"/>
        <v>9.2594597172377533</v>
      </c>
      <c r="BG89" s="43">
        <f t="shared" si="80"/>
        <v>9.2594597172377533</v>
      </c>
      <c r="BH89" s="43">
        <f t="shared" si="80"/>
        <v>9.2594597172377533</v>
      </c>
      <c r="BI89" s="43">
        <f t="shared" si="80"/>
        <v>9.2594597172377533</v>
      </c>
      <c r="BJ89" s="43">
        <f t="shared" si="80"/>
        <v>9.2594597172377533</v>
      </c>
      <c r="BK89" s="43">
        <f t="shared" si="80"/>
        <v>9.2594597172377533</v>
      </c>
      <c r="BL89" s="43">
        <f t="shared" si="80"/>
        <v>9.2594597172377533</v>
      </c>
      <c r="BM89" s="43">
        <f t="shared" si="80"/>
        <v>9.2594597172377533</v>
      </c>
      <c r="BN89" s="43">
        <f t="shared" si="80"/>
        <v>9.2594597172377533</v>
      </c>
      <c r="BO89" s="43">
        <f t="shared" ref="BO89:CQ89" si="81">IF(BO$81&lt;=$C$7,BN89*$I25,BN89*1)</f>
        <v>9.2594597172377533</v>
      </c>
      <c r="BP89" s="43">
        <f t="shared" si="81"/>
        <v>9.2594597172377533</v>
      </c>
      <c r="BQ89" s="43">
        <f t="shared" si="81"/>
        <v>9.2594597172377533</v>
      </c>
      <c r="BR89" s="43">
        <f t="shared" si="81"/>
        <v>9.2594597172377533</v>
      </c>
      <c r="BS89" s="43">
        <f t="shared" si="81"/>
        <v>9.2594597172377533</v>
      </c>
      <c r="BT89" s="43">
        <f t="shared" si="81"/>
        <v>9.2594597172377533</v>
      </c>
      <c r="BU89" s="43">
        <f t="shared" si="81"/>
        <v>9.2594597172377533</v>
      </c>
      <c r="BV89" s="43">
        <f t="shared" si="81"/>
        <v>9.2594597172377533</v>
      </c>
      <c r="BW89" s="43">
        <f t="shared" si="81"/>
        <v>9.2594597172377533</v>
      </c>
      <c r="BX89" s="43">
        <f t="shared" si="81"/>
        <v>9.2594597172377533</v>
      </c>
      <c r="BY89" s="43">
        <f t="shared" si="81"/>
        <v>9.2594597172377533</v>
      </c>
      <c r="BZ89" s="43">
        <f t="shared" si="81"/>
        <v>9.2594597172377533</v>
      </c>
      <c r="CA89" s="43">
        <f t="shared" si="81"/>
        <v>9.2594597172377533</v>
      </c>
      <c r="CB89" s="43">
        <f t="shared" si="81"/>
        <v>9.2594597172377533</v>
      </c>
      <c r="CC89" s="43">
        <f t="shared" si="81"/>
        <v>9.2594597172377533</v>
      </c>
      <c r="CD89" s="43">
        <f t="shared" si="81"/>
        <v>9.2594597172377533</v>
      </c>
      <c r="CE89" s="43">
        <f t="shared" si="81"/>
        <v>9.2594597172377533</v>
      </c>
      <c r="CF89" s="43">
        <f t="shared" si="81"/>
        <v>9.2594597172377533</v>
      </c>
      <c r="CG89" s="43">
        <f t="shared" si="81"/>
        <v>9.2594597172377533</v>
      </c>
      <c r="CH89" s="43">
        <f t="shared" si="81"/>
        <v>9.2594597172377533</v>
      </c>
      <c r="CI89" s="43">
        <f t="shared" si="81"/>
        <v>9.2594597172377533</v>
      </c>
      <c r="CJ89" s="43">
        <f t="shared" si="81"/>
        <v>9.2594597172377533</v>
      </c>
      <c r="CK89" s="43">
        <f t="shared" si="81"/>
        <v>9.2594597172377533</v>
      </c>
      <c r="CL89" s="43">
        <f t="shared" si="81"/>
        <v>9.2594597172377533</v>
      </c>
      <c r="CM89" s="43">
        <f t="shared" si="81"/>
        <v>9.2594597172377533</v>
      </c>
      <c r="CN89" s="43">
        <f t="shared" si="81"/>
        <v>9.2594597172377533</v>
      </c>
      <c r="CO89" s="43">
        <f t="shared" si="81"/>
        <v>9.2594597172377533</v>
      </c>
      <c r="CP89" s="43">
        <f t="shared" si="81"/>
        <v>9.2594597172377533</v>
      </c>
      <c r="CQ89" s="43">
        <f t="shared" si="81"/>
        <v>9.2594597172377533</v>
      </c>
      <c r="CR89" s="43"/>
    </row>
    <row r="90" spans="1:96" s="276" customFormat="1" ht="12.5" x14ac:dyDescent="0.25">
      <c r="A90" s="61" t="str">
        <f t="shared" si="57"/>
        <v>Övriga icke-metalliska mineralprodukter</v>
      </c>
      <c r="B90" s="43">
        <f>INDEX('Förvaltningsflik Trafikverket'!$B90:$L90,1,MATCH('Om kalkylen'!$B$10,'Förvaltningsflik Trafikverket'!$B$4:$L$4,0))</f>
        <v>2.098537931118011</v>
      </c>
      <c r="C90" s="43">
        <f t="shared" ref="C90:AH90" si="82">IF(C$81&lt;=$C$7,B90*$I26,B90*1)</f>
        <v>2.0958595597690093</v>
      </c>
      <c r="D90" s="43">
        <f t="shared" si="82"/>
        <v>2.093184606834789</v>
      </c>
      <c r="E90" s="43">
        <f t="shared" si="82"/>
        <v>2.0905130679524153</v>
      </c>
      <c r="F90" s="43">
        <f t="shared" si="82"/>
        <v>2.0878449387645217</v>
      </c>
      <c r="G90" s="43">
        <f t="shared" si="82"/>
        <v>2.0851802149193035</v>
      </c>
      <c r="H90" s="43">
        <f t="shared" si="82"/>
        <v>2.0825188920705093</v>
      </c>
      <c r="I90" s="43">
        <f t="shared" si="82"/>
        <v>2.0798609658774359</v>
      </c>
      <c r="J90" s="43">
        <f t="shared" si="82"/>
        <v>2.0772064320049193</v>
      </c>
      <c r="K90" s="43">
        <f t="shared" si="82"/>
        <v>2.0745552861233292</v>
      </c>
      <c r="L90" s="43">
        <f t="shared" si="82"/>
        <v>2.0719075239085605</v>
      </c>
      <c r="M90" s="43">
        <f t="shared" si="82"/>
        <v>2.0692631410420277</v>
      </c>
      <c r="N90" s="43">
        <f t="shared" si="82"/>
        <v>2.0666221332106565</v>
      </c>
      <c r="O90" s="43">
        <f t="shared" si="82"/>
        <v>2.0639844961068774</v>
      </c>
      <c r="P90" s="43">
        <f t="shared" si="82"/>
        <v>2.0613502254286193</v>
      </c>
      <c r="Q90" s="43">
        <f t="shared" si="82"/>
        <v>2.0587193168793014</v>
      </c>
      <c r="R90" s="43">
        <f t="shared" si="82"/>
        <v>2.0560917661678269</v>
      </c>
      <c r="S90" s="43">
        <f t="shared" si="82"/>
        <v>2.0534675690085749</v>
      </c>
      <c r="T90" s="43">
        <f t="shared" si="82"/>
        <v>2.0508467211213954</v>
      </c>
      <c r="U90" s="43">
        <f t="shared" si="82"/>
        <v>2.0482292182316004</v>
      </c>
      <c r="V90" s="43">
        <f t="shared" si="82"/>
        <v>2.0456150560699582</v>
      </c>
      <c r="W90" s="43">
        <f t="shared" si="82"/>
        <v>2.0430042303726856</v>
      </c>
      <c r="X90" s="43">
        <f t="shared" si="82"/>
        <v>2.0403967368814415</v>
      </c>
      <c r="Y90" s="43">
        <f t="shared" si="82"/>
        <v>2.0377925713433194</v>
      </c>
      <c r="Z90" s="43">
        <f t="shared" si="82"/>
        <v>2.0351917295108408</v>
      </c>
      <c r="AA90" s="43">
        <f t="shared" si="82"/>
        <v>2.0325942071419489</v>
      </c>
      <c r="AB90" s="43">
        <f t="shared" si="82"/>
        <v>2.0300000000000007</v>
      </c>
      <c r="AC90" s="43">
        <f t="shared" si="82"/>
        <v>2.0300000000000007</v>
      </c>
      <c r="AD90" s="43">
        <f t="shared" si="82"/>
        <v>2.0300000000000007</v>
      </c>
      <c r="AE90" s="43">
        <f t="shared" si="82"/>
        <v>2.0300000000000007</v>
      </c>
      <c r="AF90" s="43">
        <f t="shared" si="82"/>
        <v>2.0300000000000007</v>
      </c>
      <c r="AG90" s="43">
        <f t="shared" si="82"/>
        <v>2.0300000000000007</v>
      </c>
      <c r="AH90" s="43">
        <f t="shared" si="82"/>
        <v>2.0300000000000007</v>
      </c>
      <c r="AI90" s="43">
        <f t="shared" ref="AI90:BN90" si="83">IF(AI$81&lt;=$C$7,AH90*$I26,AH90*1)</f>
        <v>2.0300000000000007</v>
      </c>
      <c r="AJ90" s="43">
        <f t="shared" si="83"/>
        <v>2.0300000000000007</v>
      </c>
      <c r="AK90" s="43">
        <f t="shared" si="83"/>
        <v>2.0300000000000007</v>
      </c>
      <c r="AL90" s="43">
        <f t="shared" si="83"/>
        <v>2.0300000000000007</v>
      </c>
      <c r="AM90" s="43">
        <f t="shared" si="83"/>
        <v>2.0300000000000007</v>
      </c>
      <c r="AN90" s="43">
        <f t="shared" si="83"/>
        <v>2.0300000000000007</v>
      </c>
      <c r="AO90" s="43">
        <f t="shared" si="83"/>
        <v>2.0300000000000007</v>
      </c>
      <c r="AP90" s="43">
        <f t="shared" si="83"/>
        <v>2.0300000000000007</v>
      </c>
      <c r="AQ90" s="43">
        <f t="shared" si="83"/>
        <v>2.0300000000000007</v>
      </c>
      <c r="AR90" s="43">
        <f t="shared" si="83"/>
        <v>2.0300000000000007</v>
      </c>
      <c r="AS90" s="43">
        <f t="shared" si="83"/>
        <v>2.0300000000000007</v>
      </c>
      <c r="AT90" s="43">
        <f t="shared" si="83"/>
        <v>2.0300000000000007</v>
      </c>
      <c r="AU90" s="43">
        <f t="shared" si="83"/>
        <v>2.0300000000000007</v>
      </c>
      <c r="AV90" s="43">
        <f t="shared" si="83"/>
        <v>2.0300000000000007</v>
      </c>
      <c r="AW90" s="43">
        <f t="shared" si="83"/>
        <v>2.0300000000000007</v>
      </c>
      <c r="AX90" s="43">
        <f t="shared" si="83"/>
        <v>2.0300000000000007</v>
      </c>
      <c r="AY90" s="43">
        <f t="shared" si="83"/>
        <v>2.0300000000000007</v>
      </c>
      <c r="AZ90" s="43">
        <f t="shared" si="83"/>
        <v>2.0300000000000007</v>
      </c>
      <c r="BA90" s="43">
        <f t="shared" si="83"/>
        <v>2.0300000000000007</v>
      </c>
      <c r="BB90" s="43">
        <f t="shared" si="83"/>
        <v>2.0300000000000007</v>
      </c>
      <c r="BC90" s="43">
        <f t="shared" si="83"/>
        <v>2.0300000000000007</v>
      </c>
      <c r="BD90" s="43">
        <f t="shared" si="83"/>
        <v>2.0300000000000007</v>
      </c>
      <c r="BE90" s="43">
        <f t="shared" si="83"/>
        <v>2.0300000000000007</v>
      </c>
      <c r="BF90" s="43">
        <f t="shared" si="83"/>
        <v>2.0300000000000007</v>
      </c>
      <c r="BG90" s="43">
        <f t="shared" si="83"/>
        <v>2.0300000000000007</v>
      </c>
      <c r="BH90" s="43">
        <f t="shared" si="83"/>
        <v>2.0300000000000007</v>
      </c>
      <c r="BI90" s="43">
        <f t="shared" si="83"/>
        <v>2.0300000000000007</v>
      </c>
      <c r="BJ90" s="43">
        <f t="shared" si="83"/>
        <v>2.0300000000000007</v>
      </c>
      <c r="BK90" s="43">
        <f t="shared" si="83"/>
        <v>2.0300000000000007</v>
      </c>
      <c r="BL90" s="43">
        <f t="shared" si="83"/>
        <v>2.0300000000000007</v>
      </c>
      <c r="BM90" s="43">
        <f t="shared" si="83"/>
        <v>2.0300000000000007</v>
      </c>
      <c r="BN90" s="43">
        <f t="shared" si="83"/>
        <v>2.0300000000000007</v>
      </c>
      <c r="BO90" s="43">
        <f t="shared" ref="BO90:CQ90" si="84">IF(BO$81&lt;=$C$7,BN90*$I26,BN90*1)</f>
        <v>2.0300000000000007</v>
      </c>
      <c r="BP90" s="43">
        <f t="shared" si="84"/>
        <v>2.0300000000000007</v>
      </c>
      <c r="BQ90" s="43">
        <f t="shared" si="84"/>
        <v>2.0300000000000007</v>
      </c>
      <c r="BR90" s="43">
        <f t="shared" si="84"/>
        <v>2.0300000000000007</v>
      </c>
      <c r="BS90" s="43">
        <f t="shared" si="84"/>
        <v>2.0300000000000007</v>
      </c>
      <c r="BT90" s="43">
        <f t="shared" si="84"/>
        <v>2.0300000000000007</v>
      </c>
      <c r="BU90" s="43">
        <f t="shared" si="84"/>
        <v>2.0300000000000007</v>
      </c>
      <c r="BV90" s="43">
        <f t="shared" si="84"/>
        <v>2.0300000000000007</v>
      </c>
      <c r="BW90" s="43">
        <f t="shared" si="84"/>
        <v>2.0300000000000007</v>
      </c>
      <c r="BX90" s="43">
        <f t="shared" si="84"/>
        <v>2.0300000000000007</v>
      </c>
      <c r="BY90" s="43">
        <f t="shared" si="84"/>
        <v>2.0300000000000007</v>
      </c>
      <c r="BZ90" s="43">
        <f t="shared" si="84"/>
        <v>2.0300000000000007</v>
      </c>
      <c r="CA90" s="43">
        <f t="shared" si="84"/>
        <v>2.0300000000000007</v>
      </c>
      <c r="CB90" s="43">
        <f t="shared" si="84"/>
        <v>2.0300000000000007</v>
      </c>
      <c r="CC90" s="43">
        <f t="shared" si="84"/>
        <v>2.0300000000000007</v>
      </c>
      <c r="CD90" s="43">
        <f t="shared" si="84"/>
        <v>2.0300000000000007</v>
      </c>
      <c r="CE90" s="43">
        <f t="shared" si="84"/>
        <v>2.0300000000000007</v>
      </c>
      <c r="CF90" s="43">
        <f t="shared" si="84"/>
        <v>2.0300000000000007</v>
      </c>
      <c r="CG90" s="43">
        <f t="shared" si="84"/>
        <v>2.0300000000000007</v>
      </c>
      <c r="CH90" s="43">
        <f t="shared" si="84"/>
        <v>2.0300000000000007</v>
      </c>
      <c r="CI90" s="43">
        <f t="shared" si="84"/>
        <v>2.0300000000000007</v>
      </c>
      <c r="CJ90" s="43">
        <f t="shared" si="84"/>
        <v>2.0300000000000007</v>
      </c>
      <c r="CK90" s="43">
        <f t="shared" si="84"/>
        <v>2.0300000000000007</v>
      </c>
      <c r="CL90" s="43">
        <f t="shared" si="84"/>
        <v>2.0300000000000007</v>
      </c>
      <c r="CM90" s="43">
        <f t="shared" si="84"/>
        <v>2.0300000000000007</v>
      </c>
      <c r="CN90" s="43">
        <f t="shared" si="84"/>
        <v>2.0300000000000007</v>
      </c>
      <c r="CO90" s="43">
        <f t="shared" si="84"/>
        <v>2.0300000000000007</v>
      </c>
      <c r="CP90" s="43">
        <f t="shared" si="84"/>
        <v>2.0300000000000007</v>
      </c>
      <c r="CQ90" s="43">
        <f t="shared" si="84"/>
        <v>2.0300000000000007</v>
      </c>
      <c r="CR90" s="43"/>
    </row>
    <row r="91" spans="1:96" s="276" customFormat="1" ht="12.5" x14ac:dyDescent="0.25">
      <c r="A91" s="61" t="str">
        <f t="shared" si="57"/>
        <v>Metaller; tillverkade metallprodukter, exkl. maskiner och maskinutrustning</v>
      </c>
      <c r="B91" s="43">
        <f>INDEX('Förvaltningsflik Trafikverket'!$B91:$L91,1,MATCH('Om kalkylen'!$B$10,'Förvaltningsflik Trafikverket'!$B$4:$L$4,0))</f>
        <v>8.1639936470978096</v>
      </c>
      <c r="C91" s="43">
        <f t="shared" ref="C91:AH91" si="85">IF(C$81&lt;=$C$7,B91*$I27,B91*1)</f>
        <v>8.2258090022261747</v>
      </c>
      <c r="D91" s="43">
        <f t="shared" si="85"/>
        <v>8.2880924050153819</v>
      </c>
      <c r="E91" s="43">
        <f t="shared" si="85"/>
        <v>8.3508473993844508</v>
      </c>
      <c r="F91" s="43">
        <f t="shared" si="85"/>
        <v>8.414077556085914</v>
      </c>
      <c r="G91" s="43">
        <f t="shared" si="85"/>
        <v>8.4777864729089885</v>
      </c>
      <c r="H91" s="43">
        <f t="shared" si="85"/>
        <v>8.5419777748842929</v>
      </c>
      <c r="I91" s="43">
        <f t="shared" si="85"/>
        <v>8.6066551144901098</v>
      </c>
      <c r="J91" s="43">
        <f t="shared" si="85"/>
        <v>8.671822171860212</v>
      </c>
      <c r="K91" s="43">
        <f t="shared" si="85"/>
        <v>8.7374826549932596</v>
      </c>
      <c r="L91" s="43">
        <f t="shared" si="85"/>
        <v>8.8036402999637886</v>
      </c>
      <c r="M91" s="43">
        <f t="shared" si="85"/>
        <v>8.8702988711347874</v>
      </c>
      <c r="N91" s="43">
        <f t="shared" si="85"/>
        <v>8.9374621613718954</v>
      </c>
      <c r="O91" s="43">
        <f t="shared" si="85"/>
        <v>9.0051339922592124</v>
      </c>
      <c r="P91" s="43">
        <f t="shared" si="85"/>
        <v>9.0733182143167479</v>
      </c>
      <c r="Q91" s="43">
        <f t="shared" si="85"/>
        <v>9.1420187072195134</v>
      </c>
      <c r="R91" s="43">
        <f t="shared" si="85"/>
        <v>9.2112393800182772</v>
      </c>
      <c r="S91" s="43">
        <f t="shared" si="85"/>
        <v>9.2809841713619878</v>
      </c>
      <c r="T91" s="43">
        <f t="shared" si="85"/>
        <v>9.3512570497218857</v>
      </c>
      <c r="U91" s="43">
        <f t="shared" si="85"/>
        <v>9.422062013617305</v>
      </c>
      <c r="V91" s="43">
        <f t="shared" si="85"/>
        <v>9.4934030918431915</v>
      </c>
      <c r="W91" s="43">
        <f t="shared" si="85"/>
        <v>9.5652843436993376</v>
      </c>
      <c r="X91" s="43">
        <f t="shared" si="85"/>
        <v>9.6377098592213599</v>
      </c>
      <c r="Y91" s="43">
        <f t="shared" si="85"/>
        <v>9.7106837594134188</v>
      </c>
      <c r="Z91" s="43">
        <f t="shared" si="85"/>
        <v>9.7842101964827055</v>
      </c>
      <c r="AA91" s="43">
        <f t="shared" si="85"/>
        <v>9.8582933540757001</v>
      </c>
      <c r="AB91" s="43">
        <f t="shared" si="85"/>
        <v>9.9329374475162222</v>
      </c>
      <c r="AC91" s="43">
        <f t="shared" si="85"/>
        <v>9.9329374475162222</v>
      </c>
      <c r="AD91" s="43">
        <f t="shared" si="85"/>
        <v>9.9329374475162222</v>
      </c>
      <c r="AE91" s="43">
        <f t="shared" si="85"/>
        <v>9.9329374475162222</v>
      </c>
      <c r="AF91" s="43">
        <f t="shared" si="85"/>
        <v>9.9329374475162222</v>
      </c>
      <c r="AG91" s="43">
        <f t="shared" si="85"/>
        <v>9.9329374475162222</v>
      </c>
      <c r="AH91" s="43">
        <f t="shared" si="85"/>
        <v>9.9329374475162222</v>
      </c>
      <c r="AI91" s="43">
        <f t="shared" ref="AI91:BN91" si="86">IF(AI$81&lt;=$C$7,AH91*$I27,AH91*1)</f>
        <v>9.9329374475162222</v>
      </c>
      <c r="AJ91" s="43">
        <f t="shared" si="86"/>
        <v>9.9329374475162222</v>
      </c>
      <c r="AK91" s="43">
        <f t="shared" si="86"/>
        <v>9.9329374475162222</v>
      </c>
      <c r="AL91" s="43">
        <f t="shared" si="86"/>
        <v>9.9329374475162222</v>
      </c>
      <c r="AM91" s="43">
        <f t="shared" si="86"/>
        <v>9.9329374475162222</v>
      </c>
      <c r="AN91" s="43">
        <f t="shared" si="86"/>
        <v>9.9329374475162222</v>
      </c>
      <c r="AO91" s="43">
        <f t="shared" si="86"/>
        <v>9.9329374475162222</v>
      </c>
      <c r="AP91" s="43">
        <f t="shared" si="86"/>
        <v>9.9329374475162222</v>
      </c>
      <c r="AQ91" s="43">
        <f t="shared" si="86"/>
        <v>9.9329374475162222</v>
      </c>
      <c r="AR91" s="43">
        <f t="shared" si="86"/>
        <v>9.9329374475162222</v>
      </c>
      <c r="AS91" s="43">
        <f t="shared" si="86"/>
        <v>9.9329374475162222</v>
      </c>
      <c r="AT91" s="43">
        <f t="shared" si="86"/>
        <v>9.9329374475162222</v>
      </c>
      <c r="AU91" s="43">
        <f t="shared" si="86"/>
        <v>9.9329374475162222</v>
      </c>
      <c r="AV91" s="43">
        <f t="shared" si="86"/>
        <v>9.9329374475162222</v>
      </c>
      <c r="AW91" s="43">
        <f t="shared" si="86"/>
        <v>9.9329374475162222</v>
      </c>
      <c r="AX91" s="43">
        <f t="shared" si="86"/>
        <v>9.9329374475162222</v>
      </c>
      <c r="AY91" s="43">
        <f t="shared" si="86"/>
        <v>9.9329374475162222</v>
      </c>
      <c r="AZ91" s="43">
        <f t="shared" si="86"/>
        <v>9.9329374475162222</v>
      </c>
      <c r="BA91" s="43">
        <f t="shared" si="86"/>
        <v>9.9329374475162222</v>
      </c>
      <c r="BB91" s="43">
        <f t="shared" si="86"/>
        <v>9.9329374475162222</v>
      </c>
      <c r="BC91" s="43">
        <f t="shared" si="86"/>
        <v>9.9329374475162222</v>
      </c>
      <c r="BD91" s="43">
        <f t="shared" si="86"/>
        <v>9.9329374475162222</v>
      </c>
      <c r="BE91" s="43">
        <f t="shared" si="86"/>
        <v>9.9329374475162222</v>
      </c>
      <c r="BF91" s="43">
        <f t="shared" si="86"/>
        <v>9.9329374475162222</v>
      </c>
      <c r="BG91" s="43">
        <f t="shared" si="86"/>
        <v>9.9329374475162222</v>
      </c>
      <c r="BH91" s="43">
        <f t="shared" si="86"/>
        <v>9.9329374475162222</v>
      </c>
      <c r="BI91" s="43">
        <f t="shared" si="86"/>
        <v>9.9329374475162222</v>
      </c>
      <c r="BJ91" s="43">
        <f t="shared" si="86"/>
        <v>9.9329374475162222</v>
      </c>
      <c r="BK91" s="43">
        <f t="shared" si="86"/>
        <v>9.9329374475162222</v>
      </c>
      <c r="BL91" s="43">
        <f t="shared" si="86"/>
        <v>9.9329374475162222</v>
      </c>
      <c r="BM91" s="43">
        <f t="shared" si="86"/>
        <v>9.9329374475162222</v>
      </c>
      <c r="BN91" s="43">
        <f t="shared" si="86"/>
        <v>9.9329374475162222</v>
      </c>
      <c r="BO91" s="43">
        <f t="shared" ref="BO91:CQ91" si="87">IF(BO$81&lt;=$C$7,BN91*$I27,BN91*1)</f>
        <v>9.9329374475162222</v>
      </c>
      <c r="BP91" s="43">
        <f t="shared" si="87"/>
        <v>9.9329374475162222</v>
      </c>
      <c r="BQ91" s="43">
        <f t="shared" si="87"/>
        <v>9.9329374475162222</v>
      </c>
      <c r="BR91" s="43">
        <f t="shared" si="87"/>
        <v>9.9329374475162222</v>
      </c>
      <c r="BS91" s="43">
        <f t="shared" si="87"/>
        <v>9.9329374475162222</v>
      </c>
      <c r="BT91" s="43">
        <f t="shared" si="87"/>
        <v>9.9329374475162222</v>
      </c>
      <c r="BU91" s="43">
        <f t="shared" si="87"/>
        <v>9.9329374475162222</v>
      </c>
      <c r="BV91" s="43">
        <f t="shared" si="87"/>
        <v>9.9329374475162222</v>
      </c>
      <c r="BW91" s="43">
        <f t="shared" si="87"/>
        <v>9.9329374475162222</v>
      </c>
      <c r="BX91" s="43">
        <f t="shared" si="87"/>
        <v>9.9329374475162222</v>
      </c>
      <c r="BY91" s="43">
        <f t="shared" si="87"/>
        <v>9.9329374475162222</v>
      </c>
      <c r="BZ91" s="43">
        <f t="shared" si="87"/>
        <v>9.9329374475162222</v>
      </c>
      <c r="CA91" s="43">
        <f t="shared" si="87"/>
        <v>9.9329374475162222</v>
      </c>
      <c r="CB91" s="43">
        <f t="shared" si="87"/>
        <v>9.9329374475162222</v>
      </c>
      <c r="CC91" s="43">
        <f t="shared" si="87"/>
        <v>9.9329374475162222</v>
      </c>
      <c r="CD91" s="43">
        <f t="shared" si="87"/>
        <v>9.9329374475162222</v>
      </c>
      <c r="CE91" s="43">
        <f t="shared" si="87"/>
        <v>9.9329374475162222</v>
      </c>
      <c r="CF91" s="43">
        <f t="shared" si="87"/>
        <v>9.9329374475162222</v>
      </c>
      <c r="CG91" s="43">
        <f t="shared" si="87"/>
        <v>9.9329374475162222</v>
      </c>
      <c r="CH91" s="43">
        <f t="shared" si="87"/>
        <v>9.9329374475162222</v>
      </c>
      <c r="CI91" s="43">
        <f t="shared" si="87"/>
        <v>9.9329374475162222</v>
      </c>
      <c r="CJ91" s="43">
        <f t="shared" si="87"/>
        <v>9.9329374475162222</v>
      </c>
      <c r="CK91" s="43">
        <f t="shared" si="87"/>
        <v>9.9329374475162222</v>
      </c>
      <c r="CL91" s="43">
        <f t="shared" si="87"/>
        <v>9.9329374475162222</v>
      </c>
      <c r="CM91" s="43">
        <f t="shared" si="87"/>
        <v>9.9329374475162222</v>
      </c>
      <c r="CN91" s="43">
        <f t="shared" si="87"/>
        <v>9.9329374475162222</v>
      </c>
      <c r="CO91" s="43">
        <f t="shared" si="87"/>
        <v>9.9329374475162222</v>
      </c>
      <c r="CP91" s="43">
        <f t="shared" si="87"/>
        <v>9.9329374475162222</v>
      </c>
      <c r="CQ91" s="43">
        <f t="shared" si="87"/>
        <v>9.9329374475162222</v>
      </c>
      <c r="CR91" s="43"/>
    </row>
    <row r="92" spans="1:96" s="276" customFormat="1" ht="12.5" x14ac:dyDescent="0.25">
      <c r="A92" s="61" t="str">
        <f t="shared" si="57"/>
        <v>Maskiner och maskinutrustning</v>
      </c>
      <c r="B92" s="43">
        <f>INDEX('Förvaltningsflik Trafikverket'!$B92:$L92,1,MATCH('Om kalkylen'!$B$10,'Förvaltningsflik Trafikverket'!$B$4:$L$4,0))</f>
        <v>78.185112323793902</v>
      </c>
      <c r="C92" s="43">
        <f t="shared" ref="C92:AH92" si="88">IF(C$81&lt;=$C$7,B92*$I28,B92*1)</f>
        <v>80.320200850712254</v>
      </c>
      <c r="D92" s="43">
        <f t="shared" si="88"/>
        <v>82.513594633993222</v>
      </c>
      <c r="E92" s="43">
        <f t="shared" si="88"/>
        <v>84.766885880646782</v>
      </c>
      <c r="F92" s="43">
        <f t="shared" si="88"/>
        <v>87.081710277865014</v>
      </c>
      <c r="G92" s="43">
        <f t="shared" si="88"/>
        <v>89.459748180384139</v>
      </c>
      <c r="H92" s="43">
        <f t="shared" si="88"/>
        <v>91.902725830271265</v>
      </c>
      <c r="I92" s="43">
        <f t="shared" si="88"/>
        <v>94.412416610021154</v>
      </c>
      <c r="J92" s="43">
        <f t="shared" si="88"/>
        <v>96.990642329872756</v>
      </c>
      <c r="K92" s="43">
        <f t="shared" si="88"/>
        <v>99.639274550279907</v>
      </c>
      <c r="L92" s="43">
        <f t="shared" si="88"/>
        <v>102.36023594049624</v>
      </c>
      <c r="M92" s="43">
        <f t="shared" si="88"/>
        <v>105.15550167426048</v>
      </c>
      <c r="N92" s="43">
        <f t="shared" si="88"/>
        <v>108.02710086359528</v>
      </c>
      <c r="O92" s="43">
        <f t="shared" si="88"/>
        <v>110.97711803176044</v>
      </c>
      <c r="P92" s="43">
        <f t="shared" si="88"/>
        <v>114.00769462642968</v>
      </c>
      <c r="Q92" s="43">
        <f t="shared" si="88"/>
        <v>117.12103057418943</v>
      </c>
      <c r="R92" s="43">
        <f t="shared" si="88"/>
        <v>120.31938587748806</v>
      </c>
      <c r="S92" s="43">
        <f t="shared" si="88"/>
        <v>123.60508225519483</v>
      </c>
      <c r="T92" s="43">
        <f t="shared" si="88"/>
        <v>126.98050482795938</v>
      </c>
      <c r="U92" s="43">
        <f t="shared" si="88"/>
        <v>130.44810384959521</v>
      </c>
      <c r="V92" s="43">
        <f t="shared" si="88"/>
        <v>134.01039648574411</v>
      </c>
      <c r="W92" s="43">
        <f t="shared" si="88"/>
        <v>137.66996864111232</v>
      </c>
      <c r="X92" s="43">
        <f t="shared" si="88"/>
        <v>141.42947683660537</v>
      </c>
      <c r="Y92" s="43">
        <f t="shared" si="88"/>
        <v>145.29165013772379</v>
      </c>
      <c r="Z92" s="43">
        <f t="shared" si="88"/>
        <v>149.25929213561963</v>
      </c>
      <c r="AA92" s="43">
        <f t="shared" si="88"/>
        <v>153.3352829822521</v>
      </c>
      <c r="AB92" s="43">
        <f t="shared" si="88"/>
        <v>157.52258148111929</v>
      </c>
      <c r="AC92" s="43">
        <f t="shared" si="88"/>
        <v>157.52258148111929</v>
      </c>
      <c r="AD92" s="43">
        <f t="shared" si="88"/>
        <v>157.52258148111929</v>
      </c>
      <c r="AE92" s="43">
        <f t="shared" si="88"/>
        <v>157.52258148111929</v>
      </c>
      <c r="AF92" s="43">
        <f t="shared" si="88"/>
        <v>157.52258148111929</v>
      </c>
      <c r="AG92" s="43">
        <f t="shared" si="88"/>
        <v>157.52258148111929</v>
      </c>
      <c r="AH92" s="43">
        <f t="shared" si="88"/>
        <v>157.52258148111929</v>
      </c>
      <c r="AI92" s="43">
        <f t="shared" ref="AI92:BN92" si="89">IF(AI$81&lt;=$C$7,AH92*$I28,AH92*1)</f>
        <v>157.52258148111929</v>
      </c>
      <c r="AJ92" s="43">
        <f t="shared" si="89"/>
        <v>157.52258148111929</v>
      </c>
      <c r="AK92" s="43">
        <f t="shared" si="89"/>
        <v>157.52258148111929</v>
      </c>
      <c r="AL92" s="43">
        <f t="shared" si="89"/>
        <v>157.52258148111929</v>
      </c>
      <c r="AM92" s="43">
        <f t="shared" si="89"/>
        <v>157.52258148111929</v>
      </c>
      <c r="AN92" s="43">
        <f t="shared" si="89"/>
        <v>157.52258148111929</v>
      </c>
      <c r="AO92" s="43">
        <f t="shared" si="89"/>
        <v>157.52258148111929</v>
      </c>
      <c r="AP92" s="43">
        <f t="shared" si="89"/>
        <v>157.52258148111929</v>
      </c>
      <c r="AQ92" s="43">
        <f t="shared" si="89"/>
        <v>157.52258148111929</v>
      </c>
      <c r="AR92" s="43">
        <f t="shared" si="89"/>
        <v>157.52258148111929</v>
      </c>
      <c r="AS92" s="43">
        <f t="shared" si="89"/>
        <v>157.52258148111929</v>
      </c>
      <c r="AT92" s="43">
        <f t="shared" si="89"/>
        <v>157.52258148111929</v>
      </c>
      <c r="AU92" s="43">
        <f t="shared" si="89"/>
        <v>157.52258148111929</v>
      </c>
      <c r="AV92" s="43">
        <f t="shared" si="89"/>
        <v>157.52258148111929</v>
      </c>
      <c r="AW92" s="43">
        <f t="shared" si="89"/>
        <v>157.52258148111929</v>
      </c>
      <c r="AX92" s="43">
        <f t="shared" si="89"/>
        <v>157.52258148111929</v>
      </c>
      <c r="AY92" s="43">
        <f t="shared" si="89"/>
        <v>157.52258148111929</v>
      </c>
      <c r="AZ92" s="43">
        <f t="shared" si="89"/>
        <v>157.52258148111929</v>
      </c>
      <c r="BA92" s="43">
        <f t="shared" si="89"/>
        <v>157.52258148111929</v>
      </c>
      <c r="BB92" s="43">
        <f t="shared" si="89"/>
        <v>157.52258148111929</v>
      </c>
      <c r="BC92" s="43">
        <f t="shared" si="89"/>
        <v>157.52258148111929</v>
      </c>
      <c r="BD92" s="43">
        <f t="shared" si="89"/>
        <v>157.52258148111929</v>
      </c>
      <c r="BE92" s="43">
        <f t="shared" si="89"/>
        <v>157.52258148111929</v>
      </c>
      <c r="BF92" s="43">
        <f t="shared" si="89"/>
        <v>157.52258148111929</v>
      </c>
      <c r="BG92" s="43">
        <f t="shared" si="89"/>
        <v>157.52258148111929</v>
      </c>
      <c r="BH92" s="43">
        <f t="shared" si="89"/>
        <v>157.52258148111929</v>
      </c>
      <c r="BI92" s="43">
        <f t="shared" si="89"/>
        <v>157.52258148111929</v>
      </c>
      <c r="BJ92" s="43">
        <f t="shared" si="89"/>
        <v>157.52258148111929</v>
      </c>
      <c r="BK92" s="43">
        <f t="shared" si="89"/>
        <v>157.52258148111929</v>
      </c>
      <c r="BL92" s="43">
        <f t="shared" si="89"/>
        <v>157.52258148111929</v>
      </c>
      <c r="BM92" s="43">
        <f t="shared" si="89"/>
        <v>157.52258148111929</v>
      </c>
      <c r="BN92" s="43">
        <f t="shared" si="89"/>
        <v>157.52258148111929</v>
      </c>
      <c r="BO92" s="43">
        <f t="shared" ref="BO92:CQ92" si="90">IF(BO$81&lt;=$C$7,BN92*$I28,BN92*1)</f>
        <v>157.52258148111929</v>
      </c>
      <c r="BP92" s="43">
        <f t="shared" si="90"/>
        <v>157.52258148111929</v>
      </c>
      <c r="BQ92" s="43">
        <f t="shared" si="90"/>
        <v>157.52258148111929</v>
      </c>
      <c r="BR92" s="43">
        <f t="shared" si="90"/>
        <v>157.52258148111929</v>
      </c>
      <c r="BS92" s="43">
        <f t="shared" si="90"/>
        <v>157.52258148111929</v>
      </c>
      <c r="BT92" s="43">
        <f t="shared" si="90"/>
        <v>157.52258148111929</v>
      </c>
      <c r="BU92" s="43">
        <f t="shared" si="90"/>
        <v>157.52258148111929</v>
      </c>
      <c r="BV92" s="43">
        <f t="shared" si="90"/>
        <v>157.52258148111929</v>
      </c>
      <c r="BW92" s="43">
        <f t="shared" si="90"/>
        <v>157.52258148111929</v>
      </c>
      <c r="BX92" s="43">
        <f t="shared" si="90"/>
        <v>157.52258148111929</v>
      </c>
      <c r="BY92" s="43">
        <f t="shared" si="90"/>
        <v>157.52258148111929</v>
      </c>
      <c r="BZ92" s="43">
        <f t="shared" si="90"/>
        <v>157.52258148111929</v>
      </c>
      <c r="CA92" s="43">
        <f t="shared" si="90"/>
        <v>157.52258148111929</v>
      </c>
      <c r="CB92" s="43">
        <f t="shared" si="90"/>
        <v>157.52258148111929</v>
      </c>
      <c r="CC92" s="43">
        <f t="shared" si="90"/>
        <v>157.52258148111929</v>
      </c>
      <c r="CD92" s="43">
        <f t="shared" si="90"/>
        <v>157.52258148111929</v>
      </c>
      <c r="CE92" s="43">
        <f t="shared" si="90"/>
        <v>157.52258148111929</v>
      </c>
      <c r="CF92" s="43">
        <f t="shared" si="90"/>
        <v>157.52258148111929</v>
      </c>
      <c r="CG92" s="43">
        <f t="shared" si="90"/>
        <v>157.52258148111929</v>
      </c>
      <c r="CH92" s="43">
        <f t="shared" si="90"/>
        <v>157.52258148111929</v>
      </c>
      <c r="CI92" s="43">
        <f t="shared" si="90"/>
        <v>157.52258148111929</v>
      </c>
      <c r="CJ92" s="43">
        <f t="shared" si="90"/>
        <v>157.52258148111929</v>
      </c>
      <c r="CK92" s="43">
        <f t="shared" si="90"/>
        <v>157.52258148111929</v>
      </c>
      <c r="CL92" s="43">
        <f t="shared" si="90"/>
        <v>157.52258148111929</v>
      </c>
      <c r="CM92" s="43">
        <f t="shared" si="90"/>
        <v>157.52258148111929</v>
      </c>
      <c r="CN92" s="43">
        <f t="shared" si="90"/>
        <v>157.52258148111929</v>
      </c>
      <c r="CO92" s="43">
        <f t="shared" si="90"/>
        <v>157.52258148111929</v>
      </c>
      <c r="CP92" s="43">
        <f t="shared" si="90"/>
        <v>157.52258148111929</v>
      </c>
      <c r="CQ92" s="43">
        <f t="shared" si="90"/>
        <v>157.52258148111929</v>
      </c>
      <c r="CR92" s="43"/>
    </row>
    <row r="93" spans="1:96" s="276" customFormat="1" ht="12.5" x14ac:dyDescent="0.25">
      <c r="A93" s="61" t="str">
        <f t="shared" si="57"/>
        <v>Transportutrustning</v>
      </c>
      <c r="B93" s="43">
        <f>INDEX('Förvaltningsflik Trafikverket'!$B93:$L93,1,MATCH('Om kalkylen'!$B$10,'Förvaltningsflik Trafikverket'!$B$4:$L$4,0))</f>
        <v>39.767662589368257</v>
      </c>
      <c r="C93" s="43">
        <f t="shared" ref="C93:AH93" si="91">IF(C$81&lt;=$C$7,B93*$I29,B93*1)</f>
        <v>39.917939774276512</v>
      </c>
      <c r="D93" s="43">
        <f t="shared" si="91"/>
        <v>40.0687848384825</v>
      </c>
      <c r="E93" s="43">
        <f t="shared" si="91"/>
        <v>40.220199927933379</v>
      </c>
      <c r="F93" s="43">
        <f t="shared" si="91"/>
        <v>40.372187196685573</v>
      </c>
      <c r="G93" s="43">
        <f t="shared" si="91"/>
        <v>40.524748806935428</v>
      </c>
      <c r="H93" s="43">
        <f t="shared" si="91"/>
        <v>40.677886929049961</v>
      </c>
      <c r="I93" s="43">
        <f t="shared" si="91"/>
        <v>40.831603741597753</v>
      </c>
      <c r="J93" s="43">
        <f t="shared" si="91"/>
        <v>40.985901431379929</v>
      </c>
      <c r="K93" s="43">
        <f t="shared" si="91"/>
        <v>41.14078219346127</v>
      </c>
      <c r="L93" s="43">
        <f t="shared" si="91"/>
        <v>41.296248231201439</v>
      </c>
      <c r="M93" s="43">
        <f t="shared" si="91"/>
        <v>41.452301756286325</v>
      </c>
      <c r="N93" s="43">
        <f t="shared" si="91"/>
        <v>41.608944988759525</v>
      </c>
      <c r="O93" s="43">
        <f t="shared" si="91"/>
        <v>41.766180157053896</v>
      </c>
      <c r="P93" s="43">
        <f t="shared" si="91"/>
        <v>41.924009498023281</v>
      </c>
      <c r="Q93" s="43">
        <f t="shared" si="91"/>
        <v>42.082435256974328</v>
      </c>
      <c r="R93" s="43">
        <f t="shared" si="91"/>
        <v>42.241459687698416</v>
      </c>
      <c r="S93" s="43">
        <f t="shared" si="91"/>
        <v>42.401085052503738</v>
      </c>
      <c r="T93" s="43">
        <f t="shared" si="91"/>
        <v>42.561313622247468</v>
      </c>
      <c r="U93" s="43">
        <f t="shared" si="91"/>
        <v>42.722147676368081</v>
      </c>
      <c r="V93" s="43">
        <f t="shared" si="91"/>
        <v>42.883589502917765</v>
      </c>
      <c r="W93" s="43">
        <f t="shared" si="91"/>
        <v>43.045641398594995</v>
      </c>
      <c r="X93" s="43">
        <f t="shared" si="91"/>
        <v>43.208305668777179</v>
      </c>
      <c r="Y93" s="43">
        <f t="shared" si="91"/>
        <v>43.371584627553474</v>
      </c>
      <c r="Z93" s="43">
        <f t="shared" si="91"/>
        <v>43.535480597757697</v>
      </c>
      <c r="AA93" s="43">
        <f t="shared" si="91"/>
        <v>43.699995911001373</v>
      </c>
      <c r="AB93" s="43">
        <f t="shared" si="91"/>
        <v>43.865132907706908</v>
      </c>
      <c r="AC93" s="43">
        <f t="shared" si="91"/>
        <v>43.865132907706908</v>
      </c>
      <c r="AD93" s="43">
        <f t="shared" si="91"/>
        <v>43.865132907706908</v>
      </c>
      <c r="AE93" s="43">
        <f t="shared" si="91"/>
        <v>43.865132907706908</v>
      </c>
      <c r="AF93" s="43">
        <f t="shared" si="91"/>
        <v>43.865132907706908</v>
      </c>
      <c r="AG93" s="43">
        <f t="shared" si="91"/>
        <v>43.865132907706908</v>
      </c>
      <c r="AH93" s="43">
        <f t="shared" si="91"/>
        <v>43.865132907706908</v>
      </c>
      <c r="AI93" s="43">
        <f t="shared" ref="AI93:BN93" si="92">IF(AI$81&lt;=$C$7,AH93*$I29,AH93*1)</f>
        <v>43.865132907706908</v>
      </c>
      <c r="AJ93" s="43">
        <f t="shared" si="92"/>
        <v>43.865132907706908</v>
      </c>
      <c r="AK93" s="43">
        <f t="shared" si="92"/>
        <v>43.865132907706908</v>
      </c>
      <c r="AL93" s="43">
        <f t="shared" si="92"/>
        <v>43.865132907706908</v>
      </c>
      <c r="AM93" s="43">
        <f t="shared" si="92"/>
        <v>43.865132907706908</v>
      </c>
      <c r="AN93" s="43">
        <f t="shared" si="92"/>
        <v>43.865132907706908</v>
      </c>
      <c r="AO93" s="43">
        <f t="shared" si="92"/>
        <v>43.865132907706908</v>
      </c>
      <c r="AP93" s="43">
        <f t="shared" si="92"/>
        <v>43.865132907706908</v>
      </c>
      <c r="AQ93" s="43">
        <f t="shared" si="92"/>
        <v>43.865132907706908</v>
      </c>
      <c r="AR93" s="43">
        <f t="shared" si="92"/>
        <v>43.865132907706908</v>
      </c>
      <c r="AS93" s="43">
        <f t="shared" si="92"/>
        <v>43.865132907706908</v>
      </c>
      <c r="AT93" s="43">
        <f t="shared" si="92"/>
        <v>43.865132907706908</v>
      </c>
      <c r="AU93" s="43">
        <f t="shared" si="92"/>
        <v>43.865132907706908</v>
      </c>
      <c r="AV93" s="43">
        <f t="shared" si="92"/>
        <v>43.865132907706908</v>
      </c>
      <c r="AW93" s="43">
        <f t="shared" si="92"/>
        <v>43.865132907706908</v>
      </c>
      <c r="AX93" s="43">
        <f t="shared" si="92"/>
        <v>43.865132907706908</v>
      </c>
      <c r="AY93" s="43">
        <f t="shared" si="92"/>
        <v>43.865132907706908</v>
      </c>
      <c r="AZ93" s="43">
        <f t="shared" si="92"/>
        <v>43.865132907706908</v>
      </c>
      <c r="BA93" s="43">
        <f t="shared" si="92"/>
        <v>43.865132907706908</v>
      </c>
      <c r="BB93" s="43">
        <f t="shared" si="92"/>
        <v>43.865132907706908</v>
      </c>
      <c r="BC93" s="43">
        <f t="shared" si="92"/>
        <v>43.865132907706908</v>
      </c>
      <c r="BD93" s="43">
        <f t="shared" si="92"/>
        <v>43.865132907706908</v>
      </c>
      <c r="BE93" s="43">
        <f t="shared" si="92"/>
        <v>43.865132907706908</v>
      </c>
      <c r="BF93" s="43">
        <f t="shared" si="92"/>
        <v>43.865132907706908</v>
      </c>
      <c r="BG93" s="43">
        <f t="shared" si="92"/>
        <v>43.865132907706908</v>
      </c>
      <c r="BH93" s="43">
        <f t="shared" si="92"/>
        <v>43.865132907706908</v>
      </c>
      <c r="BI93" s="43">
        <f t="shared" si="92"/>
        <v>43.865132907706908</v>
      </c>
      <c r="BJ93" s="43">
        <f t="shared" si="92"/>
        <v>43.865132907706908</v>
      </c>
      <c r="BK93" s="43">
        <f t="shared" si="92"/>
        <v>43.865132907706908</v>
      </c>
      <c r="BL93" s="43">
        <f t="shared" si="92"/>
        <v>43.865132907706908</v>
      </c>
      <c r="BM93" s="43">
        <f t="shared" si="92"/>
        <v>43.865132907706908</v>
      </c>
      <c r="BN93" s="43">
        <f t="shared" si="92"/>
        <v>43.865132907706908</v>
      </c>
      <c r="BO93" s="43">
        <f t="shared" ref="BO93:CQ93" si="93">IF(BO$81&lt;=$C$7,BN93*$I29,BN93*1)</f>
        <v>43.865132907706908</v>
      </c>
      <c r="BP93" s="43">
        <f t="shared" si="93"/>
        <v>43.865132907706908</v>
      </c>
      <c r="BQ93" s="43">
        <f t="shared" si="93"/>
        <v>43.865132907706908</v>
      </c>
      <c r="BR93" s="43">
        <f t="shared" si="93"/>
        <v>43.865132907706908</v>
      </c>
      <c r="BS93" s="43">
        <f t="shared" si="93"/>
        <v>43.865132907706908</v>
      </c>
      <c r="BT93" s="43">
        <f t="shared" si="93"/>
        <v>43.865132907706908</v>
      </c>
      <c r="BU93" s="43">
        <f t="shared" si="93"/>
        <v>43.865132907706908</v>
      </c>
      <c r="BV93" s="43">
        <f t="shared" si="93"/>
        <v>43.865132907706908</v>
      </c>
      <c r="BW93" s="43">
        <f t="shared" si="93"/>
        <v>43.865132907706908</v>
      </c>
      <c r="BX93" s="43">
        <f t="shared" si="93"/>
        <v>43.865132907706908</v>
      </c>
      <c r="BY93" s="43">
        <f t="shared" si="93"/>
        <v>43.865132907706908</v>
      </c>
      <c r="BZ93" s="43">
        <f t="shared" si="93"/>
        <v>43.865132907706908</v>
      </c>
      <c r="CA93" s="43">
        <f t="shared" si="93"/>
        <v>43.865132907706908</v>
      </c>
      <c r="CB93" s="43">
        <f t="shared" si="93"/>
        <v>43.865132907706908</v>
      </c>
      <c r="CC93" s="43">
        <f t="shared" si="93"/>
        <v>43.865132907706908</v>
      </c>
      <c r="CD93" s="43">
        <f t="shared" si="93"/>
        <v>43.865132907706908</v>
      </c>
      <c r="CE93" s="43">
        <f t="shared" si="93"/>
        <v>43.865132907706908</v>
      </c>
      <c r="CF93" s="43">
        <f t="shared" si="93"/>
        <v>43.865132907706908</v>
      </c>
      <c r="CG93" s="43">
        <f t="shared" si="93"/>
        <v>43.865132907706908</v>
      </c>
      <c r="CH93" s="43">
        <f t="shared" si="93"/>
        <v>43.865132907706908</v>
      </c>
      <c r="CI93" s="43">
        <f t="shared" si="93"/>
        <v>43.865132907706908</v>
      </c>
      <c r="CJ93" s="43">
        <f t="shared" si="93"/>
        <v>43.865132907706908</v>
      </c>
      <c r="CK93" s="43">
        <f t="shared" si="93"/>
        <v>43.865132907706908</v>
      </c>
      <c r="CL93" s="43">
        <f t="shared" si="93"/>
        <v>43.865132907706908</v>
      </c>
      <c r="CM93" s="43">
        <f t="shared" si="93"/>
        <v>43.865132907706908</v>
      </c>
      <c r="CN93" s="43">
        <f t="shared" si="93"/>
        <v>43.865132907706908</v>
      </c>
      <c r="CO93" s="43">
        <f t="shared" si="93"/>
        <v>43.865132907706908</v>
      </c>
      <c r="CP93" s="43">
        <f t="shared" si="93"/>
        <v>43.865132907706908</v>
      </c>
      <c r="CQ93" s="43">
        <f t="shared" si="93"/>
        <v>43.865132907706908</v>
      </c>
      <c r="CR93" s="43"/>
    </row>
    <row r="94" spans="1:96" s="276" customFormat="1" ht="12.5" x14ac:dyDescent="0.25">
      <c r="A94" s="61" t="str">
        <f t="shared" si="57"/>
        <v>Möbler och övriga tillverkade varor</v>
      </c>
      <c r="B94" s="43">
        <f>INDEX('Förvaltningsflik Trafikverket'!$B94:$L94,1,MATCH('Om kalkylen'!$B$10,'Förvaltningsflik Trafikverket'!$B$4:$L$4,0))</f>
        <v>16.504478331300266</v>
      </c>
      <c r="C94" s="43">
        <f t="shared" ref="C94:AH94" si="94">IF(C$81&lt;=$C$7,B94*$I30,B94*1)</f>
        <v>16.553337213155977</v>
      </c>
      <c r="D94" s="43">
        <f t="shared" si="94"/>
        <v>16.602340733956847</v>
      </c>
      <c r="E94" s="43">
        <f t="shared" si="94"/>
        <v>16.651489321883453</v>
      </c>
      <c r="F94" s="43">
        <f t="shared" si="94"/>
        <v>16.700783406383938</v>
      </c>
      <c r="G94" s="43">
        <f t="shared" si="94"/>
        <v>16.750223418177757</v>
      </c>
      <c r="H94" s="43">
        <f t="shared" si="94"/>
        <v>16.799809789259445</v>
      </c>
      <c r="I94" s="43">
        <f t="shared" si="94"/>
        <v>16.849542952902382</v>
      </c>
      <c r="J94" s="43">
        <f t="shared" si="94"/>
        <v>16.899423343662587</v>
      </c>
      <c r="K94" s="43">
        <f t="shared" si="94"/>
        <v>16.949451397382514</v>
      </c>
      <c r="L94" s="43">
        <f t="shared" si="94"/>
        <v>16.999627551194859</v>
      </c>
      <c r="M94" s="43">
        <f t="shared" si="94"/>
        <v>17.049952243526381</v>
      </c>
      <c r="N94" s="43">
        <f t="shared" si="94"/>
        <v>17.100425914101727</v>
      </c>
      <c r="O94" s="43">
        <f t="shared" si="94"/>
        <v>17.151049003947282</v>
      </c>
      <c r="P94" s="43">
        <f t="shared" si="94"/>
        <v>17.201821955395022</v>
      </c>
      <c r="Q94" s="43">
        <f t="shared" si="94"/>
        <v>17.252745212086374</v>
      </c>
      <c r="R94" s="43">
        <f t="shared" si="94"/>
        <v>17.303819218976091</v>
      </c>
      <c r="S94" s="43">
        <f t="shared" si="94"/>
        <v>17.35504442233615</v>
      </c>
      <c r="T94" s="43">
        <f t="shared" si="94"/>
        <v>17.406421269759644</v>
      </c>
      <c r="U94" s="43">
        <f t="shared" si="94"/>
        <v>17.45795021016469</v>
      </c>
      <c r="V94" s="43">
        <f t="shared" si="94"/>
        <v>17.509631693798358</v>
      </c>
      <c r="W94" s="43">
        <f t="shared" si="94"/>
        <v>17.561466172240607</v>
      </c>
      <c r="X94" s="43">
        <f t="shared" si="94"/>
        <v>17.613454098408219</v>
      </c>
      <c r="Y94" s="43">
        <f t="shared" si="94"/>
        <v>17.665595926558769</v>
      </c>
      <c r="Z94" s="43">
        <f t="shared" si="94"/>
        <v>17.717892112294589</v>
      </c>
      <c r="AA94" s="43">
        <f t="shared" si="94"/>
        <v>17.770343112566746</v>
      </c>
      <c r="AB94" s="43">
        <f t="shared" si="94"/>
        <v>17.822949385679042</v>
      </c>
      <c r="AC94" s="43">
        <f t="shared" si="94"/>
        <v>17.822949385679042</v>
      </c>
      <c r="AD94" s="43">
        <f t="shared" si="94"/>
        <v>17.822949385679042</v>
      </c>
      <c r="AE94" s="43">
        <f t="shared" si="94"/>
        <v>17.822949385679042</v>
      </c>
      <c r="AF94" s="43">
        <f t="shared" si="94"/>
        <v>17.822949385679042</v>
      </c>
      <c r="AG94" s="43">
        <f t="shared" si="94"/>
        <v>17.822949385679042</v>
      </c>
      <c r="AH94" s="43">
        <f t="shared" si="94"/>
        <v>17.822949385679042</v>
      </c>
      <c r="AI94" s="43">
        <f t="shared" ref="AI94:BN94" si="95">IF(AI$81&lt;=$C$7,AH94*$I30,AH94*1)</f>
        <v>17.822949385679042</v>
      </c>
      <c r="AJ94" s="43">
        <f t="shared" si="95"/>
        <v>17.822949385679042</v>
      </c>
      <c r="AK94" s="43">
        <f t="shared" si="95"/>
        <v>17.822949385679042</v>
      </c>
      <c r="AL94" s="43">
        <f t="shared" si="95"/>
        <v>17.822949385679042</v>
      </c>
      <c r="AM94" s="43">
        <f t="shared" si="95"/>
        <v>17.822949385679042</v>
      </c>
      <c r="AN94" s="43">
        <f t="shared" si="95"/>
        <v>17.822949385679042</v>
      </c>
      <c r="AO94" s="43">
        <f t="shared" si="95"/>
        <v>17.822949385679042</v>
      </c>
      <c r="AP94" s="43">
        <f t="shared" si="95"/>
        <v>17.822949385679042</v>
      </c>
      <c r="AQ94" s="43">
        <f t="shared" si="95"/>
        <v>17.822949385679042</v>
      </c>
      <c r="AR94" s="43">
        <f t="shared" si="95"/>
        <v>17.822949385679042</v>
      </c>
      <c r="AS94" s="43">
        <f t="shared" si="95"/>
        <v>17.822949385679042</v>
      </c>
      <c r="AT94" s="43">
        <f t="shared" si="95"/>
        <v>17.822949385679042</v>
      </c>
      <c r="AU94" s="43">
        <f t="shared" si="95"/>
        <v>17.822949385679042</v>
      </c>
      <c r="AV94" s="43">
        <f t="shared" si="95"/>
        <v>17.822949385679042</v>
      </c>
      <c r="AW94" s="43">
        <f t="shared" si="95"/>
        <v>17.822949385679042</v>
      </c>
      <c r="AX94" s="43">
        <f t="shared" si="95"/>
        <v>17.822949385679042</v>
      </c>
      <c r="AY94" s="43">
        <f t="shared" si="95"/>
        <v>17.822949385679042</v>
      </c>
      <c r="AZ94" s="43">
        <f t="shared" si="95"/>
        <v>17.822949385679042</v>
      </c>
      <c r="BA94" s="43">
        <f t="shared" si="95"/>
        <v>17.822949385679042</v>
      </c>
      <c r="BB94" s="43">
        <f t="shared" si="95"/>
        <v>17.822949385679042</v>
      </c>
      <c r="BC94" s="43">
        <f t="shared" si="95"/>
        <v>17.822949385679042</v>
      </c>
      <c r="BD94" s="43">
        <f t="shared" si="95"/>
        <v>17.822949385679042</v>
      </c>
      <c r="BE94" s="43">
        <f t="shared" si="95"/>
        <v>17.822949385679042</v>
      </c>
      <c r="BF94" s="43">
        <f t="shared" si="95"/>
        <v>17.822949385679042</v>
      </c>
      <c r="BG94" s="43">
        <f t="shared" si="95"/>
        <v>17.822949385679042</v>
      </c>
      <c r="BH94" s="43">
        <f t="shared" si="95"/>
        <v>17.822949385679042</v>
      </c>
      <c r="BI94" s="43">
        <f t="shared" si="95"/>
        <v>17.822949385679042</v>
      </c>
      <c r="BJ94" s="43">
        <f t="shared" si="95"/>
        <v>17.822949385679042</v>
      </c>
      <c r="BK94" s="43">
        <f t="shared" si="95"/>
        <v>17.822949385679042</v>
      </c>
      <c r="BL94" s="43">
        <f t="shared" si="95"/>
        <v>17.822949385679042</v>
      </c>
      <c r="BM94" s="43">
        <f t="shared" si="95"/>
        <v>17.822949385679042</v>
      </c>
      <c r="BN94" s="43">
        <f t="shared" si="95"/>
        <v>17.822949385679042</v>
      </c>
      <c r="BO94" s="43">
        <f t="shared" ref="BO94:CQ94" si="96">IF(BO$81&lt;=$C$7,BN94*$I30,BN94*1)</f>
        <v>17.822949385679042</v>
      </c>
      <c r="BP94" s="43">
        <f t="shared" si="96"/>
        <v>17.822949385679042</v>
      </c>
      <c r="BQ94" s="43">
        <f t="shared" si="96"/>
        <v>17.822949385679042</v>
      </c>
      <c r="BR94" s="43">
        <f t="shared" si="96"/>
        <v>17.822949385679042</v>
      </c>
      <c r="BS94" s="43">
        <f t="shared" si="96"/>
        <v>17.822949385679042</v>
      </c>
      <c r="BT94" s="43">
        <f t="shared" si="96"/>
        <v>17.822949385679042</v>
      </c>
      <c r="BU94" s="43">
        <f t="shared" si="96"/>
        <v>17.822949385679042</v>
      </c>
      <c r="BV94" s="43">
        <f t="shared" si="96"/>
        <v>17.822949385679042</v>
      </c>
      <c r="BW94" s="43">
        <f t="shared" si="96"/>
        <v>17.822949385679042</v>
      </c>
      <c r="BX94" s="43">
        <f t="shared" si="96"/>
        <v>17.822949385679042</v>
      </c>
      <c r="BY94" s="43">
        <f t="shared" si="96"/>
        <v>17.822949385679042</v>
      </c>
      <c r="BZ94" s="43">
        <f t="shared" si="96"/>
        <v>17.822949385679042</v>
      </c>
      <c r="CA94" s="43">
        <f t="shared" si="96"/>
        <v>17.822949385679042</v>
      </c>
      <c r="CB94" s="43">
        <f t="shared" si="96"/>
        <v>17.822949385679042</v>
      </c>
      <c r="CC94" s="43">
        <f t="shared" si="96"/>
        <v>17.822949385679042</v>
      </c>
      <c r="CD94" s="43">
        <f t="shared" si="96"/>
        <v>17.822949385679042</v>
      </c>
      <c r="CE94" s="43">
        <f t="shared" si="96"/>
        <v>17.822949385679042</v>
      </c>
      <c r="CF94" s="43">
        <f t="shared" si="96"/>
        <v>17.822949385679042</v>
      </c>
      <c r="CG94" s="43">
        <f t="shared" si="96"/>
        <v>17.822949385679042</v>
      </c>
      <c r="CH94" s="43">
        <f t="shared" si="96"/>
        <v>17.822949385679042</v>
      </c>
      <c r="CI94" s="43">
        <f t="shared" si="96"/>
        <v>17.822949385679042</v>
      </c>
      <c r="CJ94" s="43">
        <f t="shared" si="96"/>
        <v>17.822949385679042</v>
      </c>
      <c r="CK94" s="43">
        <f t="shared" si="96"/>
        <v>17.822949385679042</v>
      </c>
      <c r="CL94" s="43">
        <f t="shared" si="96"/>
        <v>17.822949385679042</v>
      </c>
      <c r="CM94" s="43">
        <f t="shared" si="96"/>
        <v>17.822949385679042</v>
      </c>
      <c r="CN94" s="43">
        <f t="shared" si="96"/>
        <v>17.822949385679042</v>
      </c>
      <c r="CO94" s="43">
        <f t="shared" si="96"/>
        <v>17.822949385679042</v>
      </c>
      <c r="CP94" s="43">
        <f t="shared" si="96"/>
        <v>17.822949385679042</v>
      </c>
      <c r="CQ94" s="43">
        <f t="shared" si="96"/>
        <v>17.822949385679042</v>
      </c>
      <c r="CR94" s="43"/>
    </row>
    <row r="95" spans="1:96" s="276" customFormat="1" ht="12.5" x14ac:dyDescent="0.25">
      <c r="A95" s="61" t="str">
        <f t="shared" si="57"/>
        <v>Sekundära råmaterial; sopor</v>
      </c>
      <c r="B95" s="43">
        <f>INDEX('Förvaltningsflik Trafikverket'!$B95:$L95,1,MATCH('Om kalkylen'!$B$10,'Förvaltningsflik Trafikverket'!$B$4:$L$4,0))</f>
        <v>1.2717807687110705</v>
      </c>
      <c r="C95" s="43">
        <f t="shared" ref="C95:AH95" si="97">IF(C$81&lt;=$C$7,B95*$I31,B95*1)</f>
        <v>1.2706725468253268</v>
      </c>
      <c r="D95" s="43">
        <f t="shared" si="97"/>
        <v>1.2695652906372712</v>
      </c>
      <c r="E95" s="43">
        <f t="shared" si="97"/>
        <v>1.2684589993054007</v>
      </c>
      <c r="F95" s="43">
        <f t="shared" si="97"/>
        <v>1.2673536719889456</v>
      </c>
      <c r="G95" s="43">
        <f t="shared" si="97"/>
        <v>1.2662493078478687</v>
      </c>
      <c r="H95" s="43">
        <f t="shared" si="97"/>
        <v>1.2651459060428651</v>
      </c>
      <c r="I95" s="43">
        <f t="shared" si="97"/>
        <v>1.264043465735361</v>
      </c>
      <c r="J95" s="43">
        <f t="shared" si="97"/>
        <v>1.2629419860875135</v>
      </c>
      <c r="K95" s="43">
        <f t="shared" si="97"/>
        <v>1.2618414662622097</v>
      </c>
      <c r="L95" s="43">
        <f t="shared" si="97"/>
        <v>1.2607419054230662</v>
      </c>
      <c r="M95" s="43">
        <f t="shared" si="97"/>
        <v>1.2596433027344283</v>
      </c>
      <c r="N95" s="43">
        <f t="shared" si="97"/>
        <v>1.2585456573613696</v>
      </c>
      <c r="O95" s="43">
        <f t="shared" si="97"/>
        <v>1.2574489684696915</v>
      </c>
      <c r="P95" s="43">
        <f t="shared" si="97"/>
        <v>1.2563532352259217</v>
      </c>
      <c r="Q95" s="43">
        <f t="shared" si="97"/>
        <v>1.2552584567973146</v>
      </c>
      <c r="R95" s="43">
        <f t="shared" si="97"/>
        <v>1.2541646323518503</v>
      </c>
      <c r="S95" s="43">
        <f t="shared" si="97"/>
        <v>1.2530717610582338</v>
      </c>
      <c r="T95" s="43">
        <f t="shared" si="97"/>
        <v>1.2519798420858945</v>
      </c>
      <c r="U95" s="43">
        <f t="shared" si="97"/>
        <v>1.2508888746049853</v>
      </c>
      <c r="V95" s="43">
        <f t="shared" si="97"/>
        <v>1.2497988577863828</v>
      </c>
      <c r="W95" s="43">
        <f t="shared" si="97"/>
        <v>1.2487097908016855</v>
      </c>
      <c r="X95" s="43">
        <f t="shared" si="97"/>
        <v>1.2476216728232141</v>
      </c>
      <c r="Y95" s="43">
        <f t="shared" si="97"/>
        <v>1.2465345030240105</v>
      </c>
      <c r="Z95" s="43">
        <f t="shared" si="97"/>
        <v>1.2454482805778371</v>
      </c>
      <c r="AA95" s="43">
        <f t="shared" si="97"/>
        <v>1.2443630046591763</v>
      </c>
      <c r="AB95" s="43">
        <f t="shared" si="97"/>
        <v>1.2432786744432298</v>
      </c>
      <c r="AC95" s="43">
        <f t="shared" si="97"/>
        <v>1.2432786744432298</v>
      </c>
      <c r="AD95" s="43">
        <f t="shared" si="97"/>
        <v>1.2432786744432298</v>
      </c>
      <c r="AE95" s="43">
        <f t="shared" si="97"/>
        <v>1.2432786744432298</v>
      </c>
      <c r="AF95" s="43">
        <f t="shared" si="97"/>
        <v>1.2432786744432298</v>
      </c>
      <c r="AG95" s="43">
        <f t="shared" si="97"/>
        <v>1.2432786744432298</v>
      </c>
      <c r="AH95" s="43">
        <f t="shared" si="97"/>
        <v>1.2432786744432298</v>
      </c>
      <c r="AI95" s="43">
        <f t="shared" ref="AI95:BN95" si="98">IF(AI$81&lt;=$C$7,AH95*$I31,AH95*1)</f>
        <v>1.2432786744432298</v>
      </c>
      <c r="AJ95" s="43">
        <f t="shared" si="98"/>
        <v>1.2432786744432298</v>
      </c>
      <c r="AK95" s="43">
        <f t="shared" si="98"/>
        <v>1.2432786744432298</v>
      </c>
      <c r="AL95" s="43">
        <f t="shared" si="98"/>
        <v>1.2432786744432298</v>
      </c>
      <c r="AM95" s="43">
        <f t="shared" si="98"/>
        <v>1.2432786744432298</v>
      </c>
      <c r="AN95" s="43">
        <f t="shared" si="98"/>
        <v>1.2432786744432298</v>
      </c>
      <c r="AO95" s="43">
        <f t="shared" si="98"/>
        <v>1.2432786744432298</v>
      </c>
      <c r="AP95" s="43">
        <f t="shared" si="98"/>
        <v>1.2432786744432298</v>
      </c>
      <c r="AQ95" s="43">
        <f t="shared" si="98"/>
        <v>1.2432786744432298</v>
      </c>
      <c r="AR95" s="43">
        <f t="shared" si="98"/>
        <v>1.2432786744432298</v>
      </c>
      <c r="AS95" s="43">
        <f t="shared" si="98"/>
        <v>1.2432786744432298</v>
      </c>
      <c r="AT95" s="43">
        <f t="shared" si="98"/>
        <v>1.2432786744432298</v>
      </c>
      <c r="AU95" s="43">
        <f t="shared" si="98"/>
        <v>1.2432786744432298</v>
      </c>
      <c r="AV95" s="43">
        <f t="shared" si="98"/>
        <v>1.2432786744432298</v>
      </c>
      <c r="AW95" s="43">
        <f t="shared" si="98"/>
        <v>1.2432786744432298</v>
      </c>
      <c r="AX95" s="43">
        <f t="shared" si="98"/>
        <v>1.2432786744432298</v>
      </c>
      <c r="AY95" s="43">
        <f t="shared" si="98"/>
        <v>1.2432786744432298</v>
      </c>
      <c r="AZ95" s="43">
        <f t="shared" si="98"/>
        <v>1.2432786744432298</v>
      </c>
      <c r="BA95" s="43">
        <f t="shared" si="98"/>
        <v>1.2432786744432298</v>
      </c>
      <c r="BB95" s="43">
        <f t="shared" si="98"/>
        <v>1.2432786744432298</v>
      </c>
      <c r="BC95" s="43">
        <f t="shared" si="98"/>
        <v>1.2432786744432298</v>
      </c>
      <c r="BD95" s="43">
        <f t="shared" si="98"/>
        <v>1.2432786744432298</v>
      </c>
      <c r="BE95" s="43">
        <f t="shared" si="98"/>
        <v>1.2432786744432298</v>
      </c>
      <c r="BF95" s="43">
        <f t="shared" si="98"/>
        <v>1.2432786744432298</v>
      </c>
      <c r="BG95" s="43">
        <f t="shared" si="98"/>
        <v>1.2432786744432298</v>
      </c>
      <c r="BH95" s="43">
        <f t="shared" si="98"/>
        <v>1.2432786744432298</v>
      </c>
      <c r="BI95" s="43">
        <f t="shared" si="98"/>
        <v>1.2432786744432298</v>
      </c>
      <c r="BJ95" s="43">
        <f t="shared" si="98"/>
        <v>1.2432786744432298</v>
      </c>
      <c r="BK95" s="43">
        <f t="shared" si="98"/>
        <v>1.2432786744432298</v>
      </c>
      <c r="BL95" s="43">
        <f t="shared" si="98"/>
        <v>1.2432786744432298</v>
      </c>
      <c r="BM95" s="43">
        <f t="shared" si="98"/>
        <v>1.2432786744432298</v>
      </c>
      <c r="BN95" s="43">
        <f t="shared" si="98"/>
        <v>1.2432786744432298</v>
      </c>
      <c r="BO95" s="43">
        <f t="shared" ref="BO95:CQ95" si="99">IF(BO$81&lt;=$C$7,BN95*$I31,BN95*1)</f>
        <v>1.2432786744432298</v>
      </c>
      <c r="BP95" s="43">
        <f t="shared" si="99"/>
        <v>1.2432786744432298</v>
      </c>
      <c r="BQ95" s="43">
        <f t="shared" si="99"/>
        <v>1.2432786744432298</v>
      </c>
      <c r="BR95" s="43">
        <f t="shared" si="99"/>
        <v>1.2432786744432298</v>
      </c>
      <c r="BS95" s="43">
        <f t="shared" si="99"/>
        <v>1.2432786744432298</v>
      </c>
      <c r="BT95" s="43">
        <f t="shared" si="99"/>
        <v>1.2432786744432298</v>
      </c>
      <c r="BU95" s="43">
        <f t="shared" si="99"/>
        <v>1.2432786744432298</v>
      </c>
      <c r="BV95" s="43">
        <f t="shared" si="99"/>
        <v>1.2432786744432298</v>
      </c>
      <c r="BW95" s="43">
        <f t="shared" si="99"/>
        <v>1.2432786744432298</v>
      </c>
      <c r="BX95" s="43">
        <f t="shared" si="99"/>
        <v>1.2432786744432298</v>
      </c>
      <c r="BY95" s="43">
        <f t="shared" si="99"/>
        <v>1.2432786744432298</v>
      </c>
      <c r="BZ95" s="43">
        <f t="shared" si="99"/>
        <v>1.2432786744432298</v>
      </c>
      <c r="CA95" s="43">
        <f t="shared" si="99"/>
        <v>1.2432786744432298</v>
      </c>
      <c r="CB95" s="43">
        <f t="shared" si="99"/>
        <v>1.2432786744432298</v>
      </c>
      <c r="CC95" s="43">
        <f t="shared" si="99"/>
        <v>1.2432786744432298</v>
      </c>
      <c r="CD95" s="43">
        <f t="shared" si="99"/>
        <v>1.2432786744432298</v>
      </c>
      <c r="CE95" s="43">
        <f t="shared" si="99"/>
        <v>1.2432786744432298</v>
      </c>
      <c r="CF95" s="43">
        <f t="shared" si="99"/>
        <v>1.2432786744432298</v>
      </c>
      <c r="CG95" s="43">
        <f t="shared" si="99"/>
        <v>1.2432786744432298</v>
      </c>
      <c r="CH95" s="43">
        <f t="shared" si="99"/>
        <v>1.2432786744432298</v>
      </c>
      <c r="CI95" s="43">
        <f t="shared" si="99"/>
        <v>1.2432786744432298</v>
      </c>
      <c r="CJ95" s="43">
        <f t="shared" si="99"/>
        <v>1.2432786744432298</v>
      </c>
      <c r="CK95" s="43">
        <f t="shared" si="99"/>
        <v>1.2432786744432298</v>
      </c>
      <c r="CL95" s="43">
        <f t="shared" si="99"/>
        <v>1.2432786744432298</v>
      </c>
      <c r="CM95" s="43">
        <f t="shared" si="99"/>
        <v>1.2432786744432298</v>
      </c>
      <c r="CN95" s="43">
        <f t="shared" si="99"/>
        <v>1.2432786744432298</v>
      </c>
      <c r="CO95" s="43">
        <f t="shared" si="99"/>
        <v>1.2432786744432298</v>
      </c>
      <c r="CP95" s="43">
        <f t="shared" si="99"/>
        <v>1.2432786744432298</v>
      </c>
      <c r="CQ95" s="43">
        <f t="shared" si="99"/>
        <v>1.2432786744432298</v>
      </c>
      <c r="CR95" s="43"/>
    </row>
    <row r="96" spans="1:96" s="276" customFormat="1" ht="12.5" x14ac:dyDescent="0.25">
      <c r="A96" s="61" t="str">
        <f t="shared" si="57"/>
        <v>Rundvirke</v>
      </c>
      <c r="B96" s="43">
        <f>INDEX('Förvaltningsflik Trafikverket'!$B96:$L96,1,MATCH('Om kalkylen'!$B$10,'Förvaltningsflik Trafikverket'!$B$4:$L$4,0))</f>
        <v>0.32533877183461302</v>
      </c>
      <c r="C96" s="43">
        <f t="shared" ref="C96:AH96" si="100">IF(C$81&lt;=$C$7,B96*$I32,B96*1)</f>
        <v>0.32895769411312159</v>
      </c>
      <c r="D96" s="43">
        <f t="shared" si="100"/>
        <v>0.33261687165657761</v>
      </c>
      <c r="E96" s="43">
        <f t="shared" si="100"/>
        <v>0.33631675224645613</v>
      </c>
      <c r="F96" s="43">
        <f t="shared" si="100"/>
        <v>0.34005778864515213</v>
      </c>
      <c r="G96" s="43">
        <f t="shared" si="100"/>
        <v>0.34384043865138592</v>
      </c>
      <c r="H96" s="43">
        <f t="shared" si="100"/>
        <v>0.34766516515622503</v>
      </c>
      <c r="I96" s="43">
        <f t="shared" si="100"/>
        <v>0.35153243619972924</v>
      </c>
      <c r="J96" s="43">
        <f t="shared" si="100"/>
        <v>0.35544272502822555</v>
      </c>
      <c r="K96" s="43">
        <f t="shared" si="100"/>
        <v>0.35939651015222035</v>
      </c>
      <c r="L96" s="43">
        <f t="shared" si="100"/>
        <v>0.36339427540495595</v>
      </c>
      <c r="M96" s="43">
        <f t="shared" si="100"/>
        <v>0.36743651000161814</v>
      </c>
      <c r="N96" s="43">
        <f t="shared" si="100"/>
        <v>0.37152370859920264</v>
      </c>
      <c r="O96" s="43">
        <f t="shared" si="100"/>
        <v>0.37565637135704716</v>
      </c>
      <c r="P96" s="43">
        <f t="shared" si="100"/>
        <v>0.37983500399803716</v>
      </c>
      <c r="Q96" s="43">
        <f t="shared" si="100"/>
        <v>0.3840601178704921</v>
      </c>
      <c r="R96" s="43">
        <f t="shared" si="100"/>
        <v>0.38833223001074046</v>
      </c>
      <c r="S96" s="43">
        <f t="shared" si="100"/>
        <v>0.39265186320639039</v>
      </c>
      <c r="T96" s="43">
        <f t="shared" si="100"/>
        <v>0.39701954606030448</v>
      </c>
      <c r="U96" s="43">
        <f t="shared" si="100"/>
        <v>0.40143581305528592</v>
      </c>
      <c r="V96" s="43">
        <f t="shared" si="100"/>
        <v>0.40590120461948437</v>
      </c>
      <c r="W96" s="43">
        <f t="shared" si="100"/>
        <v>0.41041626719252944</v>
      </c>
      <c r="X96" s="43">
        <f t="shared" si="100"/>
        <v>0.41498155329239955</v>
      </c>
      <c r="Y96" s="43">
        <f t="shared" si="100"/>
        <v>0.41959762158303476</v>
      </c>
      <c r="Z96" s="43">
        <f t="shared" si="100"/>
        <v>0.42426503694270168</v>
      </c>
      <c r="AA96" s="43">
        <f t="shared" si="100"/>
        <v>0.428984370533119</v>
      </c>
      <c r="AB96" s="43">
        <f t="shared" si="100"/>
        <v>0.43375619986935154</v>
      </c>
      <c r="AC96" s="43">
        <f t="shared" si="100"/>
        <v>0.43375619986935154</v>
      </c>
      <c r="AD96" s="43">
        <f t="shared" si="100"/>
        <v>0.43375619986935154</v>
      </c>
      <c r="AE96" s="43">
        <f t="shared" si="100"/>
        <v>0.43375619986935154</v>
      </c>
      <c r="AF96" s="43">
        <f t="shared" si="100"/>
        <v>0.43375619986935154</v>
      </c>
      <c r="AG96" s="43">
        <f t="shared" si="100"/>
        <v>0.43375619986935154</v>
      </c>
      <c r="AH96" s="43">
        <f t="shared" si="100"/>
        <v>0.43375619986935154</v>
      </c>
      <c r="AI96" s="43">
        <f t="shared" ref="AI96:BN96" si="101">IF(AI$81&lt;=$C$7,AH96*$I32,AH96*1)</f>
        <v>0.43375619986935154</v>
      </c>
      <c r="AJ96" s="43">
        <f t="shared" si="101"/>
        <v>0.43375619986935154</v>
      </c>
      <c r="AK96" s="43">
        <f t="shared" si="101"/>
        <v>0.43375619986935154</v>
      </c>
      <c r="AL96" s="43">
        <f t="shared" si="101"/>
        <v>0.43375619986935154</v>
      </c>
      <c r="AM96" s="43">
        <f t="shared" si="101"/>
        <v>0.43375619986935154</v>
      </c>
      <c r="AN96" s="43">
        <f t="shared" si="101"/>
        <v>0.43375619986935154</v>
      </c>
      <c r="AO96" s="43">
        <f t="shared" si="101"/>
        <v>0.43375619986935154</v>
      </c>
      <c r="AP96" s="43">
        <f t="shared" si="101"/>
        <v>0.43375619986935154</v>
      </c>
      <c r="AQ96" s="43">
        <f t="shared" si="101"/>
        <v>0.43375619986935154</v>
      </c>
      <c r="AR96" s="43">
        <f t="shared" si="101"/>
        <v>0.43375619986935154</v>
      </c>
      <c r="AS96" s="43">
        <f t="shared" si="101"/>
        <v>0.43375619986935154</v>
      </c>
      <c r="AT96" s="43">
        <f t="shared" si="101"/>
        <v>0.43375619986935154</v>
      </c>
      <c r="AU96" s="43">
        <f t="shared" si="101"/>
        <v>0.43375619986935154</v>
      </c>
      <c r="AV96" s="43">
        <f t="shared" si="101"/>
        <v>0.43375619986935154</v>
      </c>
      <c r="AW96" s="43">
        <f t="shared" si="101"/>
        <v>0.43375619986935154</v>
      </c>
      <c r="AX96" s="43">
        <f t="shared" si="101"/>
        <v>0.43375619986935154</v>
      </c>
      <c r="AY96" s="43">
        <f t="shared" si="101"/>
        <v>0.43375619986935154</v>
      </c>
      <c r="AZ96" s="43">
        <f t="shared" si="101"/>
        <v>0.43375619986935154</v>
      </c>
      <c r="BA96" s="43">
        <f t="shared" si="101"/>
        <v>0.43375619986935154</v>
      </c>
      <c r="BB96" s="43">
        <f t="shared" si="101"/>
        <v>0.43375619986935154</v>
      </c>
      <c r="BC96" s="43">
        <f t="shared" si="101"/>
        <v>0.43375619986935154</v>
      </c>
      <c r="BD96" s="43">
        <f t="shared" si="101"/>
        <v>0.43375619986935154</v>
      </c>
      <c r="BE96" s="43">
        <f t="shared" si="101"/>
        <v>0.43375619986935154</v>
      </c>
      <c r="BF96" s="43">
        <f t="shared" si="101"/>
        <v>0.43375619986935154</v>
      </c>
      <c r="BG96" s="43">
        <f t="shared" si="101"/>
        <v>0.43375619986935154</v>
      </c>
      <c r="BH96" s="43">
        <f t="shared" si="101"/>
        <v>0.43375619986935154</v>
      </c>
      <c r="BI96" s="43">
        <f t="shared" si="101"/>
        <v>0.43375619986935154</v>
      </c>
      <c r="BJ96" s="43">
        <f t="shared" si="101"/>
        <v>0.43375619986935154</v>
      </c>
      <c r="BK96" s="43">
        <f t="shared" si="101"/>
        <v>0.43375619986935154</v>
      </c>
      <c r="BL96" s="43">
        <f t="shared" si="101"/>
        <v>0.43375619986935154</v>
      </c>
      <c r="BM96" s="43">
        <f t="shared" si="101"/>
        <v>0.43375619986935154</v>
      </c>
      <c r="BN96" s="43">
        <f t="shared" si="101"/>
        <v>0.43375619986935154</v>
      </c>
      <c r="BO96" s="43">
        <f t="shared" ref="BO96:CQ96" si="102">IF(BO$81&lt;=$C$7,BN96*$I32,BN96*1)</f>
        <v>0.43375619986935154</v>
      </c>
      <c r="BP96" s="43">
        <f t="shared" si="102"/>
        <v>0.43375619986935154</v>
      </c>
      <c r="BQ96" s="43">
        <f t="shared" si="102"/>
        <v>0.43375619986935154</v>
      </c>
      <c r="BR96" s="43">
        <f t="shared" si="102"/>
        <v>0.43375619986935154</v>
      </c>
      <c r="BS96" s="43">
        <f t="shared" si="102"/>
        <v>0.43375619986935154</v>
      </c>
      <c r="BT96" s="43">
        <f t="shared" si="102"/>
        <v>0.43375619986935154</v>
      </c>
      <c r="BU96" s="43">
        <f t="shared" si="102"/>
        <v>0.43375619986935154</v>
      </c>
      <c r="BV96" s="43">
        <f t="shared" si="102"/>
        <v>0.43375619986935154</v>
      </c>
      <c r="BW96" s="43">
        <f t="shared" si="102"/>
        <v>0.43375619986935154</v>
      </c>
      <c r="BX96" s="43">
        <f t="shared" si="102"/>
        <v>0.43375619986935154</v>
      </c>
      <c r="BY96" s="43">
        <f t="shared" si="102"/>
        <v>0.43375619986935154</v>
      </c>
      <c r="BZ96" s="43">
        <f t="shared" si="102"/>
        <v>0.43375619986935154</v>
      </c>
      <c r="CA96" s="43">
        <f t="shared" si="102"/>
        <v>0.43375619986935154</v>
      </c>
      <c r="CB96" s="43">
        <f t="shared" si="102"/>
        <v>0.43375619986935154</v>
      </c>
      <c r="CC96" s="43">
        <f t="shared" si="102"/>
        <v>0.43375619986935154</v>
      </c>
      <c r="CD96" s="43">
        <f t="shared" si="102"/>
        <v>0.43375619986935154</v>
      </c>
      <c r="CE96" s="43">
        <f t="shared" si="102"/>
        <v>0.43375619986935154</v>
      </c>
      <c r="CF96" s="43">
        <f t="shared" si="102"/>
        <v>0.43375619986935154</v>
      </c>
      <c r="CG96" s="43">
        <f t="shared" si="102"/>
        <v>0.43375619986935154</v>
      </c>
      <c r="CH96" s="43">
        <f t="shared" si="102"/>
        <v>0.43375619986935154</v>
      </c>
      <c r="CI96" s="43">
        <f t="shared" si="102"/>
        <v>0.43375619986935154</v>
      </c>
      <c r="CJ96" s="43">
        <f t="shared" si="102"/>
        <v>0.43375619986935154</v>
      </c>
      <c r="CK96" s="43">
        <f t="shared" si="102"/>
        <v>0.43375619986935154</v>
      </c>
      <c r="CL96" s="43">
        <f t="shared" si="102"/>
        <v>0.43375619986935154</v>
      </c>
      <c r="CM96" s="43">
        <f t="shared" si="102"/>
        <v>0.43375619986935154</v>
      </c>
      <c r="CN96" s="43">
        <f t="shared" si="102"/>
        <v>0.43375619986935154</v>
      </c>
      <c r="CO96" s="43">
        <f t="shared" si="102"/>
        <v>0.43375619986935154</v>
      </c>
      <c r="CP96" s="43">
        <f t="shared" si="102"/>
        <v>0.43375619986935154</v>
      </c>
      <c r="CQ96" s="43">
        <f t="shared" si="102"/>
        <v>0.43375619986935154</v>
      </c>
      <c r="CR96" s="43"/>
    </row>
    <row r="97" spans="1:96" s="276" customFormat="1" ht="12.5" x14ac:dyDescent="0.25">
      <c r="A97" s="61"/>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c r="CB97" s="43"/>
      <c r="CC97" s="43"/>
      <c r="CD97" s="43"/>
      <c r="CE97" s="43"/>
      <c r="CF97" s="43"/>
      <c r="CG97" s="43"/>
      <c r="CH97" s="43"/>
      <c r="CI97" s="43"/>
      <c r="CJ97" s="43"/>
      <c r="CK97" s="43"/>
      <c r="CL97" s="43"/>
      <c r="CM97" s="43"/>
      <c r="CN97" s="43"/>
      <c r="CO97" s="43"/>
      <c r="CP97" s="43"/>
      <c r="CQ97" s="43"/>
      <c r="CR97" s="43"/>
    </row>
    <row r="98" spans="1:96" s="276" customFormat="1" ht="13" x14ac:dyDescent="0.3">
      <c r="A98" s="437" t="s">
        <v>361</v>
      </c>
      <c r="B98" s="297">
        <f t="shared" ref="B98:AG98" si="103">AVERAGE(B82:B96)</f>
        <v>15.979996119720676</v>
      </c>
      <c r="C98" s="297">
        <f t="shared" si="103"/>
        <v>16.268221003845447</v>
      </c>
      <c r="D98" s="297">
        <f t="shared" si="103"/>
        <v>16.563421178132405</v>
      </c>
      <c r="E98" s="297">
        <f t="shared" si="103"/>
        <v>16.865775508215659</v>
      </c>
      <c r="F98" s="297">
        <f t="shared" si="103"/>
        <v>17.175467510495498</v>
      </c>
      <c r="G98" s="297">
        <f t="shared" si="103"/>
        <v>17.492685473749823</v>
      </c>
      <c r="H98" s="297">
        <f t="shared" si="103"/>
        <v>17.817622583937897</v>
      </c>
      <c r="I98" s="297">
        <f t="shared" si="103"/>
        <v>18.150477052280621</v>
      </c>
      <c r="J98" s="297">
        <f t="shared" si="103"/>
        <v>18.491452246703545</v>
      </c>
      <c r="K98" s="297">
        <f t="shared" si="103"/>
        <v>18.840756826731237</v>
      </c>
      <c r="L98" s="297">
        <f t="shared" si="103"/>
        <v>19.198604881923938</v>
      </c>
      <c r="M98" s="297">
        <f t="shared" si="103"/>
        <v>19.565216073949838</v>
      </c>
      <c r="N98" s="297">
        <f t="shared" si="103"/>
        <v>19.940815782388722</v>
      </c>
      <c r="O98" s="297">
        <f t="shared" si="103"/>
        <v>20.325635254365363</v>
      </c>
      <c r="P98" s="297">
        <f t="shared" si="103"/>
        <v>20.719911758113582</v>
      </c>
      <c r="Q98" s="297">
        <f t="shared" si="103"/>
        <v>21.123888740574511</v>
      </c>
      <c r="R98" s="297">
        <f t="shared" si="103"/>
        <v>21.537815989135485</v>
      </c>
      <c r="S98" s="297">
        <f t="shared" si="103"/>
        <v>21.961949797618583</v>
      </c>
      <c r="T98" s="297">
        <f t="shared" si="103"/>
        <v>22.396553136631031</v>
      </c>
      <c r="U98" s="297">
        <f t="shared" si="103"/>
        <v>22.84189582839219</v>
      </c>
      <c r="V98" s="297">
        <f t="shared" si="103"/>
        <v>23.298254726155413</v>
      </c>
      <c r="W98" s="297">
        <f t="shared" si="103"/>
        <v>23.765913898345797</v>
      </c>
      <c r="X98" s="297">
        <f t="shared" si="103"/>
        <v>24.245164817538218</v>
      </c>
      <c r="Y98" s="297">
        <f t="shared" si="103"/>
        <v>24.736306554403214</v>
      </c>
      <c r="Z98" s="297">
        <f t="shared" si="103"/>
        <v>25.239645976751895</v>
      </c>
      <c r="AA98" s="297">
        <f t="shared" si="103"/>
        <v>25.755497953814242</v>
      </c>
      <c r="AB98" s="297">
        <f t="shared" si="103"/>
        <v>26.284185565888809</v>
      </c>
      <c r="AC98" s="297">
        <f t="shared" si="103"/>
        <v>26.284185565888809</v>
      </c>
      <c r="AD98" s="297">
        <f t="shared" si="103"/>
        <v>26.284185565888809</v>
      </c>
      <c r="AE98" s="297">
        <f t="shared" si="103"/>
        <v>26.284185565888809</v>
      </c>
      <c r="AF98" s="297">
        <f t="shared" si="103"/>
        <v>26.284185565888809</v>
      </c>
      <c r="AG98" s="297">
        <f t="shared" si="103"/>
        <v>26.284185565888809</v>
      </c>
      <c r="AH98" s="297">
        <f t="shared" ref="AH98:BM98" si="104">AVERAGE(AH82:AH96)</f>
        <v>26.284185565888809</v>
      </c>
      <c r="AI98" s="297">
        <f t="shared" si="104"/>
        <v>26.284185565888809</v>
      </c>
      <c r="AJ98" s="297">
        <f t="shared" si="104"/>
        <v>26.284185565888809</v>
      </c>
      <c r="AK98" s="297">
        <f t="shared" si="104"/>
        <v>26.284185565888809</v>
      </c>
      <c r="AL98" s="297">
        <f t="shared" si="104"/>
        <v>26.284185565888809</v>
      </c>
      <c r="AM98" s="297">
        <f t="shared" si="104"/>
        <v>26.284185565888809</v>
      </c>
      <c r="AN98" s="297">
        <f t="shared" si="104"/>
        <v>26.284185565888809</v>
      </c>
      <c r="AO98" s="297">
        <f t="shared" si="104"/>
        <v>26.284185565888809</v>
      </c>
      <c r="AP98" s="297">
        <f t="shared" si="104"/>
        <v>26.284185565888809</v>
      </c>
      <c r="AQ98" s="297">
        <f t="shared" si="104"/>
        <v>26.284185565888809</v>
      </c>
      <c r="AR98" s="297">
        <f t="shared" si="104"/>
        <v>26.284185565888809</v>
      </c>
      <c r="AS98" s="297">
        <f t="shared" si="104"/>
        <v>26.284185565888809</v>
      </c>
      <c r="AT98" s="297">
        <f t="shared" si="104"/>
        <v>26.284185565888809</v>
      </c>
      <c r="AU98" s="297">
        <f t="shared" si="104"/>
        <v>26.284185565888809</v>
      </c>
      <c r="AV98" s="297">
        <f t="shared" si="104"/>
        <v>26.284185565888809</v>
      </c>
      <c r="AW98" s="297">
        <f t="shared" si="104"/>
        <v>26.284185565888809</v>
      </c>
      <c r="AX98" s="297">
        <f t="shared" si="104"/>
        <v>26.284185565888809</v>
      </c>
      <c r="AY98" s="297">
        <f t="shared" si="104"/>
        <v>26.284185565888809</v>
      </c>
      <c r="AZ98" s="297">
        <f t="shared" si="104"/>
        <v>26.284185565888809</v>
      </c>
      <c r="BA98" s="297">
        <f t="shared" si="104"/>
        <v>26.284185565888809</v>
      </c>
      <c r="BB98" s="297">
        <f t="shared" si="104"/>
        <v>26.284185565888809</v>
      </c>
      <c r="BC98" s="297">
        <f t="shared" si="104"/>
        <v>26.284185565888809</v>
      </c>
      <c r="BD98" s="297">
        <f t="shared" si="104"/>
        <v>26.284185565888809</v>
      </c>
      <c r="BE98" s="297">
        <f t="shared" si="104"/>
        <v>26.284185565888809</v>
      </c>
      <c r="BF98" s="297">
        <f t="shared" si="104"/>
        <v>26.284185565888809</v>
      </c>
      <c r="BG98" s="297">
        <f t="shared" si="104"/>
        <v>26.284185565888809</v>
      </c>
      <c r="BH98" s="297">
        <f t="shared" si="104"/>
        <v>26.284185565888809</v>
      </c>
      <c r="BI98" s="297">
        <f t="shared" si="104"/>
        <v>26.284185565888809</v>
      </c>
      <c r="BJ98" s="297">
        <f t="shared" si="104"/>
        <v>26.284185565888809</v>
      </c>
      <c r="BK98" s="297">
        <f t="shared" si="104"/>
        <v>26.284185565888809</v>
      </c>
      <c r="BL98" s="297">
        <f t="shared" si="104"/>
        <v>26.284185565888809</v>
      </c>
      <c r="BM98" s="297">
        <f t="shared" si="104"/>
        <v>26.284185565888809</v>
      </c>
      <c r="BN98" s="297">
        <f t="shared" ref="BN98:CN98" si="105">AVERAGE(BN82:BN96)</f>
        <v>26.284185565888809</v>
      </c>
      <c r="BO98" s="297">
        <f t="shared" si="105"/>
        <v>26.284185565888809</v>
      </c>
      <c r="BP98" s="297">
        <f t="shared" si="105"/>
        <v>26.284185565888809</v>
      </c>
      <c r="BQ98" s="297">
        <f t="shared" si="105"/>
        <v>26.284185565888809</v>
      </c>
      <c r="BR98" s="297">
        <f t="shared" si="105"/>
        <v>26.284185565888809</v>
      </c>
      <c r="BS98" s="297">
        <f t="shared" si="105"/>
        <v>26.284185565888809</v>
      </c>
      <c r="BT98" s="297">
        <f t="shared" si="105"/>
        <v>26.284185565888809</v>
      </c>
      <c r="BU98" s="297">
        <f t="shared" si="105"/>
        <v>26.284185565888809</v>
      </c>
      <c r="BV98" s="297">
        <f t="shared" si="105"/>
        <v>26.284185565888809</v>
      </c>
      <c r="BW98" s="297">
        <f t="shared" si="105"/>
        <v>26.284185565888809</v>
      </c>
      <c r="BX98" s="297">
        <f t="shared" si="105"/>
        <v>26.284185565888809</v>
      </c>
      <c r="BY98" s="297">
        <f t="shared" si="105"/>
        <v>26.284185565888809</v>
      </c>
      <c r="BZ98" s="297">
        <f t="shared" si="105"/>
        <v>26.284185565888809</v>
      </c>
      <c r="CA98" s="297">
        <f t="shared" si="105"/>
        <v>26.284185565888809</v>
      </c>
      <c r="CB98" s="297">
        <f t="shared" si="105"/>
        <v>26.284185565888809</v>
      </c>
      <c r="CC98" s="297">
        <f t="shared" si="105"/>
        <v>26.284185565888809</v>
      </c>
      <c r="CD98" s="297">
        <f t="shared" si="105"/>
        <v>26.284185565888809</v>
      </c>
      <c r="CE98" s="297">
        <f t="shared" si="105"/>
        <v>26.284185565888809</v>
      </c>
      <c r="CF98" s="297">
        <f t="shared" si="105"/>
        <v>26.284185565888809</v>
      </c>
      <c r="CG98" s="297">
        <f t="shared" si="105"/>
        <v>26.284185565888809</v>
      </c>
      <c r="CH98" s="297">
        <f t="shared" si="105"/>
        <v>26.284185565888809</v>
      </c>
      <c r="CI98" s="297">
        <f t="shared" si="105"/>
        <v>26.284185565888809</v>
      </c>
      <c r="CJ98" s="297">
        <f t="shared" si="105"/>
        <v>26.284185565888809</v>
      </c>
      <c r="CK98" s="297">
        <f t="shared" si="105"/>
        <v>26.284185565888809</v>
      </c>
      <c r="CL98" s="297">
        <f t="shared" si="105"/>
        <v>26.284185565888809</v>
      </c>
      <c r="CM98" s="297">
        <f t="shared" si="105"/>
        <v>26.284185565888809</v>
      </c>
      <c r="CN98" s="297">
        <f t="shared" si="105"/>
        <v>26.284185565888809</v>
      </c>
      <c r="CO98" s="297">
        <f>AVERAGE(CO82:CO97)</f>
        <v>26.284185565888809</v>
      </c>
      <c r="CP98" s="297">
        <f>AVERAGE(CP82:CP97)</f>
        <v>26.284185565888809</v>
      </c>
      <c r="CQ98" s="297">
        <f>AVERAGE(CQ82:CQ97)</f>
        <v>26.284185565888809</v>
      </c>
      <c r="CR98" s="297"/>
    </row>
    <row r="99" spans="1:96" s="388" customFormat="1" ht="13" x14ac:dyDescent="0.3">
      <c r="A99" s="437"/>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297"/>
      <c r="AE99" s="297"/>
      <c r="AF99" s="297"/>
      <c r="AG99" s="297"/>
      <c r="AH99" s="297"/>
      <c r="AI99" s="297"/>
      <c r="AJ99" s="297"/>
      <c r="AK99" s="297"/>
      <c r="AL99" s="297"/>
      <c r="AM99" s="297"/>
      <c r="AN99" s="297"/>
      <c r="AO99" s="297"/>
      <c r="AP99" s="297"/>
      <c r="AQ99" s="297"/>
      <c r="AR99" s="297"/>
      <c r="AS99" s="297"/>
      <c r="AT99" s="297"/>
      <c r="AU99" s="297"/>
      <c r="AV99" s="297"/>
      <c r="AW99" s="297"/>
      <c r="AX99" s="297"/>
      <c r="AY99" s="297"/>
      <c r="AZ99" s="297"/>
      <c r="BA99" s="297"/>
      <c r="BB99" s="297"/>
      <c r="BC99" s="297"/>
      <c r="BD99" s="297"/>
      <c r="BE99" s="297"/>
      <c r="BF99" s="297"/>
      <c r="BG99" s="297"/>
      <c r="BH99" s="297"/>
      <c r="BI99" s="297"/>
      <c r="BJ99" s="297"/>
      <c r="BK99" s="297"/>
      <c r="BL99" s="297"/>
      <c r="BM99" s="297"/>
      <c r="BN99" s="297"/>
      <c r="BO99" s="297"/>
      <c r="BP99" s="297"/>
      <c r="BQ99" s="297"/>
      <c r="BR99" s="297"/>
      <c r="BS99" s="297"/>
      <c r="BT99" s="297"/>
      <c r="BU99" s="297"/>
      <c r="BV99" s="297"/>
      <c r="BW99" s="297"/>
      <c r="BX99" s="297"/>
      <c r="BY99" s="297"/>
      <c r="BZ99" s="297"/>
      <c r="CA99" s="297"/>
      <c r="CB99" s="297"/>
      <c r="CC99" s="297"/>
      <c r="CD99" s="297"/>
      <c r="CE99" s="297"/>
      <c r="CF99" s="297"/>
      <c r="CG99" s="297"/>
      <c r="CH99" s="297"/>
      <c r="CI99" s="297"/>
      <c r="CJ99" s="297"/>
      <c r="CK99" s="297"/>
      <c r="CL99" s="297"/>
      <c r="CM99" s="297"/>
      <c r="CN99" s="297"/>
      <c r="CO99" s="297"/>
      <c r="CP99" s="297"/>
      <c r="CQ99" s="297"/>
      <c r="CR99" s="297"/>
    </row>
    <row r="100" spans="1:96" s="276" customFormat="1" ht="12.5" x14ac:dyDescent="0.25">
      <c r="A100" s="61"/>
    </row>
    <row r="101" spans="1:96" s="276" customFormat="1" ht="13" x14ac:dyDescent="0.3">
      <c r="A101" s="39" t="s">
        <v>363</v>
      </c>
    </row>
    <row r="102" spans="1:96" s="276" customFormat="1" ht="13" x14ac:dyDescent="0.3">
      <c r="B102" s="38">
        <f t="shared" ref="B102:AG102" si="106">B81</f>
        <v>2019</v>
      </c>
      <c r="C102" s="38">
        <f t="shared" si="106"/>
        <v>2020</v>
      </c>
      <c r="D102" s="38">
        <f t="shared" si="106"/>
        <v>2021</v>
      </c>
      <c r="E102" s="38">
        <f t="shared" si="106"/>
        <v>2022</v>
      </c>
      <c r="F102" s="38">
        <f t="shared" si="106"/>
        <v>2023</v>
      </c>
      <c r="G102" s="38">
        <f t="shared" si="106"/>
        <v>2024</v>
      </c>
      <c r="H102" s="38">
        <f t="shared" si="106"/>
        <v>2025</v>
      </c>
      <c r="I102" s="38">
        <f t="shared" si="106"/>
        <v>2026</v>
      </c>
      <c r="J102" s="38">
        <f t="shared" si="106"/>
        <v>2027</v>
      </c>
      <c r="K102" s="38">
        <f t="shared" si="106"/>
        <v>2028</v>
      </c>
      <c r="L102" s="38">
        <f t="shared" si="106"/>
        <v>2029</v>
      </c>
      <c r="M102" s="38">
        <f t="shared" si="106"/>
        <v>2030</v>
      </c>
      <c r="N102" s="38">
        <f t="shared" si="106"/>
        <v>2031</v>
      </c>
      <c r="O102" s="38">
        <f t="shared" si="106"/>
        <v>2032</v>
      </c>
      <c r="P102" s="38">
        <f t="shared" si="106"/>
        <v>2033</v>
      </c>
      <c r="Q102" s="38">
        <f t="shared" si="106"/>
        <v>2034</v>
      </c>
      <c r="R102" s="38">
        <f t="shared" si="106"/>
        <v>2035</v>
      </c>
      <c r="S102" s="38">
        <f t="shared" si="106"/>
        <v>2036</v>
      </c>
      <c r="T102" s="38">
        <f t="shared" si="106"/>
        <v>2037</v>
      </c>
      <c r="U102" s="38">
        <f t="shared" si="106"/>
        <v>2038</v>
      </c>
      <c r="V102" s="38">
        <f t="shared" si="106"/>
        <v>2039</v>
      </c>
      <c r="W102" s="38">
        <f t="shared" si="106"/>
        <v>2040</v>
      </c>
      <c r="X102" s="38">
        <f t="shared" si="106"/>
        <v>2041</v>
      </c>
      <c r="Y102" s="38">
        <f t="shared" si="106"/>
        <v>2042</v>
      </c>
      <c r="Z102" s="38">
        <f t="shared" si="106"/>
        <v>2043</v>
      </c>
      <c r="AA102" s="38">
        <f t="shared" si="106"/>
        <v>2044</v>
      </c>
      <c r="AB102" s="38">
        <f t="shared" si="106"/>
        <v>2045</v>
      </c>
      <c r="AC102" s="38">
        <f t="shared" si="106"/>
        <v>2046</v>
      </c>
      <c r="AD102" s="38">
        <f t="shared" si="106"/>
        <v>2047</v>
      </c>
      <c r="AE102" s="38">
        <f t="shared" si="106"/>
        <v>2048</v>
      </c>
      <c r="AF102" s="38">
        <f t="shared" si="106"/>
        <v>2049</v>
      </c>
      <c r="AG102" s="38">
        <f t="shared" si="106"/>
        <v>2050</v>
      </c>
      <c r="AH102" s="38">
        <f t="shared" ref="AH102:BM102" si="107">AH81</f>
        <v>2051</v>
      </c>
      <c r="AI102" s="38">
        <f t="shared" si="107"/>
        <v>2052</v>
      </c>
      <c r="AJ102" s="38">
        <f t="shared" si="107"/>
        <v>2053</v>
      </c>
      <c r="AK102" s="38">
        <f t="shared" si="107"/>
        <v>2054</v>
      </c>
      <c r="AL102" s="38">
        <f t="shared" si="107"/>
        <v>2055</v>
      </c>
      <c r="AM102" s="38">
        <f t="shared" si="107"/>
        <v>2056</v>
      </c>
      <c r="AN102" s="38">
        <f t="shared" si="107"/>
        <v>2057</v>
      </c>
      <c r="AO102" s="38">
        <f t="shared" si="107"/>
        <v>2058</v>
      </c>
      <c r="AP102" s="38">
        <f t="shared" si="107"/>
        <v>2059</v>
      </c>
      <c r="AQ102" s="38">
        <f t="shared" si="107"/>
        <v>2060</v>
      </c>
      <c r="AR102" s="38">
        <f t="shared" si="107"/>
        <v>2061</v>
      </c>
      <c r="AS102" s="38">
        <f t="shared" si="107"/>
        <v>2062</v>
      </c>
      <c r="AT102" s="38">
        <f t="shared" si="107"/>
        <v>2063</v>
      </c>
      <c r="AU102" s="38">
        <f t="shared" si="107"/>
        <v>2064</v>
      </c>
      <c r="AV102" s="38">
        <f t="shared" si="107"/>
        <v>2065</v>
      </c>
      <c r="AW102" s="38">
        <f t="shared" si="107"/>
        <v>2066</v>
      </c>
      <c r="AX102" s="38">
        <f t="shared" si="107"/>
        <v>2067</v>
      </c>
      <c r="AY102" s="38">
        <f t="shared" si="107"/>
        <v>2068</v>
      </c>
      <c r="AZ102" s="38">
        <f t="shared" si="107"/>
        <v>2069</v>
      </c>
      <c r="BA102" s="38">
        <f t="shared" si="107"/>
        <v>2070</v>
      </c>
      <c r="BB102" s="38">
        <f t="shared" si="107"/>
        <v>2071</v>
      </c>
      <c r="BC102" s="38">
        <f t="shared" si="107"/>
        <v>2072</v>
      </c>
      <c r="BD102" s="38">
        <f t="shared" si="107"/>
        <v>2073</v>
      </c>
      <c r="BE102" s="38">
        <f t="shared" si="107"/>
        <v>2074</v>
      </c>
      <c r="BF102" s="38">
        <f t="shared" si="107"/>
        <v>2075</v>
      </c>
      <c r="BG102" s="38">
        <f t="shared" si="107"/>
        <v>2076</v>
      </c>
      <c r="BH102" s="38">
        <f t="shared" si="107"/>
        <v>2077</v>
      </c>
      <c r="BI102" s="38">
        <f t="shared" si="107"/>
        <v>2078</v>
      </c>
      <c r="BJ102" s="38">
        <f t="shared" si="107"/>
        <v>2079</v>
      </c>
      <c r="BK102" s="38">
        <f t="shared" si="107"/>
        <v>2080</v>
      </c>
      <c r="BL102" s="38">
        <f t="shared" si="107"/>
        <v>2081</v>
      </c>
      <c r="BM102" s="38">
        <f t="shared" si="107"/>
        <v>2082</v>
      </c>
      <c r="BN102" s="38">
        <f t="shared" ref="BN102:CQ102" si="108">BN81</f>
        <v>2083</v>
      </c>
      <c r="BO102" s="38">
        <f t="shared" si="108"/>
        <v>2084</v>
      </c>
      <c r="BP102" s="38">
        <f t="shared" si="108"/>
        <v>2085</v>
      </c>
      <c r="BQ102" s="38">
        <f t="shared" si="108"/>
        <v>2086</v>
      </c>
      <c r="BR102" s="38">
        <f t="shared" si="108"/>
        <v>2087</v>
      </c>
      <c r="BS102" s="38">
        <f t="shared" si="108"/>
        <v>2088</v>
      </c>
      <c r="BT102" s="38">
        <f t="shared" si="108"/>
        <v>2089</v>
      </c>
      <c r="BU102" s="38">
        <f t="shared" si="108"/>
        <v>2090</v>
      </c>
      <c r="BV102" s="38">
        <f t="shared" si="108"/>
        <v>2091</v>
      </c>
      <c r="BW102" s="38">
        <f t="shared" si="108"/>
        <v>2092</v>
      </c>
      <c r="BX102" s="38">
        <f t="shared" si="108"/>
        <v>2093</v>
      </c>
      <c r="BY102" s="38">
        <f t="shared" si="108"/>
        <v>2094</v>
      </c>
      <c r="BZ102" s="38">
        <f t="shared" si="108"/>
        <v>2095</v>
      </c>
      <c r="CA102" s="38">
        <f t="shared" si="108"/>
        <v>2096</v>
      </c>
      <c r="CB102" s="38">
        <f t="shared" si="108"/>
        <v>2097</v>
      </c>
      <c r="CC102" s="38">
        <f t="shared" si="108"/>
        <v>2098</v>
      </c>
      <c r="CD102" s="38">
        <f t="shared" si="108"/>
        <v>2099</v>
      </c>
      <c r="CE102" s="38">
        <f t="shared" si="108"/>
        <v>2100</v>
      </c>
      <c r="CF102" s="38">
        <f t="shared" si="108"/>
        <v>2101</v>
      </c>
      <c r="CG102" s="38">
        <f t="shared" si="108"/>
        <v>2102</v>
      </c>
      <c r="CH102" s="38">
        <f t="shared" si="108"/>
        <v>2103</v>
      </c>
      <c r="CI102" s="38">
        <f t="shared" si="108"/>
        <v>2104</v>
      </c>
      <c r="CJ102" s="38">
        <f t="shared" si="108"/>
        <v>2105</v>
      </c>
      <c r="CK102" s="38">
        <f t="shared" si="108"/>
        <v>2106</v>
      </c>
      <c r="CL102" s="38">
        <f t="shared" si="108"/>
        <v>2107</v>
      </c>
      <c r="CM102" s="38">
        <f t="shared" si="108"/>
        <v>2108</v>
      </c>
      <c r="CN102" s="38">
        <f t="shared" si="108"/>
        <v>2109</v>
      </c>
      <c r="CO102" s="38">
        <f t="shared" si="108"/>
        <v>2110</v>
      </c>
      <c r="CP102" s="38">
        <f t="shared" si="108"/>
        <v>2111</v>
      </c>
      <c r="CQ102" s="38">
        <f t="shared" si="108"/>
        <v>2112</v>
      </c>
      <c r="CR102" s="38"/>
    </row>
    <row r="103" spans="1:96" s="276" customFormat="1" ht="12.5" x14ac:dyDescent="0.25">
      <c r="A103" s="61" t="str">
        <f t="shared" ref="A103:A117" si="109">A82</f>
        <v>Jordbruk, jakt, skogsbruk, fiske</v>
      </c>
      <c r="B103" s="299">
        <f t="shared" ref="B103:AG103" si="110">B60*B82</f>
        <v>0</v>
      </c>
      <c r="C103" s="299">
        <f t="shared" si="110"/>
        <v>0</v>
      </c>
      <c r="D103" s="299">
        <f t="shared" si="110"/>
        <v>0</v>
      </c>
      <c r="E103" s="299">
        <f t="shared" si="110"/>
        <v>0</v>
      </c>
      <c r="F103" s="299">
        <f t="shared" si="110"/>
        <v>0</v>
      </c>
      <c r="G103" s="299">
        <f t="shared" si="110"/>
        <v>0</v>
      </c>
      <c r="H103" s="299">
        <f t="shared" si="110"/>
        <v>0</v>
      </c>
      <c r="I103" s="299">
        <f t="shared" si="110"/>
        <v>0</v>
      </c>
      <c r="J103" s="299">
        <f t="shared" si="110"/>
        <v>0</v>
      </c>
      <c r="K103" s="299">
        <f t="shared" si="110"/>
        <v>0</v>
      </c>
      <c r="L103" s="299">
        <f t="shared" si="110"/>
        <v>0</v>
      </c>
      <c r="M103" s="299">
        <f t="shared" si="110"/>
        <v>0</v>
      </c>
      <c r="N103" s="299">
        <f t="shared" si="110"/>
        <v>0</v>
      </c>
      <c r="O103" s="299">
        <f t="shared" si="110"/>
        <v>0</v>
      </c>
      <c r="P103" s="299">
        <f t="shared" si="110"/>
        <v>0</v>
      </c>
      <c r="Q103" s="299">
        <f t="shared" si="110"/>
        <v>0</v>
      </c>
      <c r="R103" s="299">
        <f t="shared" si="110"/>
        <v>0</v>
      </c>
      <c r="S103" s="299">
        <f t="shared" si="110"/>
        <v>0</v>
      </c>
      <c r="T103" s="299">
        <f t="shared" si="110"/>
        <v>0</v>
      </c>
      <c r="U103" s="299">
        <f t="shared" si="110"/>
        <v>0</v>
      </c>
      <c r="V103" s="299">
        <f t="shared" si="110"/>
        <v>0</v>
      </c>
      <c r="W103" s="299">
        <f t="shared" si="110"/>
        <v>0</v>
      </c>
      <c r="X103" s="299">
        <f t="shared" si="110"/>
        <v>0</v>
      </c>
      <c r="Y103" s="299">
        <f t="shared" si="110"/>
        <v>0</v>
      </c>
      <c r="Z103" s="299">
        <f t="shared" si="110"/>
        <v>0</v>
      </c>
      <c r="AA103" s="299">
        <f t="shared" si="110"/>
        <v>0</v>
      </c>
      <c r="AB103" s="299">
        <f t="shared" si="110"/>
        <v>0</v>
      </c>
      <c r="AC103" s="299">
        <f t="shared" si="110"/>
        <v>0</v>
      </c>
      <c r="AD103" s="299">
        <f t="shared" si="110"/>
        <v>0</v>
      </c>
      <c r="AE103" s="299">
        <f t="shared" si="110"/>
        <v>0</v>
      </c>
      <c r="AF103" s="299">
        <f t="shared" si="110"/>
        <v>0</v>
      </c>
      <c r="AG103" s="299">
        <f t="shared" si="110"/>
        <v>0</v>
      </c>
      <c r="AH103" s="299">
        <f t="shared" ref="AH103:BM103" si="111">AH60*AH82</f>
        <v>0</v>
      </c>
      <c r="AI103" s="299">
        <f t="shared" si="111"/>
        <v>0</v>
      </c>
      <c r="AJ103" s="299">
        <f t="shared" si="111"/>
        <v>0</v>
      </c>
      <c r="AK103" s="299">
        <f t="shared" si="111"/>
        <v>0</v>
      </c>
      <c r="AL103" s="299">
        <f t="shared" si="111"/>
        <v>0</v>
      </c>
      <c r="AM103" s="299">
        <f t="shared" si="111"/>
        <v>0</v>
      </c>
      <c r="AN103" s="299">
        <f t="shared" si="111"/>
        <v>0</v>
      </c>
      <c r="AO103" s="299">
        <f t="shared" si="111"/>
        <v>0</v>
      </c>
      <c r="AP103" s="299">
        <f t="shared" si="111"/>
        <v>0</v>
      </c>
      <c r="AQ103" s="299">
        <f t="shared" si="111"/>
        <v>0</v>
      </c>
      <c r="AR103" s="299">
        <f t="shared" si="111"/>
        <v>0</v>
      </c>
      <c r="AS103" s="299">
        <f t="shared" si="111"/>
        <v>0</v>
      </c>
      <c r="AT103" s="299">
        <f t="shared" si="111"/>
        <v>0</v>
      </c>
      <c r="AU103" s="299">
        <f t="shared" si="111"/>
        <v>0</v>
      </c>
      <c r="AV103" s="299">
        <f t="shared" si="111"/>
        <v>0</v>
      </c>
      <c r="AW103" s="299">
        <f t="shared" si="111"/>
        <v>0</v>
      </c>
      <c r="AX103" s="299">
        <f t="shared" si="111"/>
        <v>0</v>
      </c>
      <c r="AY103" s="299">
        <f t="shared" si="111"/>
        <v>0</v>
      </c>
      <c r="AZ103" s="299">
        <f t="shared" si="111"/>
        <v>0</v>
      </c>
      <c r="BA103" s="299">
        <f t="shared" si="111"/>
        <v>0</v>
      </c>
      <c r="BB103" s="299">
        <f t="shared" si="111"/>
        <v>0</v>
      </c>
      <c r="BC103" s="299">
        <f t="shared" si="111"/>
        <v>0</v>
      </c>
      <c r="BD103" s="299">
        <f t="shared" si="111"/>
        <v>0</v>
      </c>
      <c r="BE103" s="299">
        <f t="shared" si="111"/>
        <v>0</v>
      </c>
      <c r="BF103" s="299">
        <f t="shared" si="111"/>
        <v>0</v>
      </c>
      <c r="BG103" s="299">
        <f t="shared" si="111"/>
        <v>0</v>
      </c>
      <c r="BH103" s="299">
        <f t="shared" si="111"/>
        <v>0</v>
      </c>
      <c r="BI103" s="299">
        <f t="shared" si="111"/>
        <v>0</v>
      </c>
      <c r="BJ103" s="299">
        <f t="shared" si="111"/>
        <v>0</v>
      </c>
      <c r="BK103" s="299">
        <f t="shared" si="111"/>
        <v>0</v>
      </c>
      <c r="BL103" s="299">
        <f t="shared" si="111"/>
        <v>0</v>
      </c>
      <c r="BM103" s="299">
        <f t="shared" si="111"/>
        <v>0</v>
      </c>
      <c r="BN103" s="299">
        <f t="shared" ref="BN103:CQ103" si="112">BN60*BN82</f>
        <v>0</v>
      </c>
      <c r="BO103" s="299">
        <f t="shared" si="112"/>
        <v>0</v>
      </c>
      <c r="BP103" s="299">
        <f t="shared" si="112"/>
        <v>0</v>
      </c>
      <c r="BQ103" s="299">
        <f t="shared" si="112"/>
        <v>0</v>
      </c>
      <c r="BR103" s="299">
        <f t="shared" si="112"/>
        <v>0</v>
      </c>
      <c r="BS103" s="299">
        <f t="shared" si="112"/>
        <v>0</v>
      </c>
      <c r="BT103" s="299">
        <f t="shared" si="112"/>
        <v>0</v>
      </c>
      <c r="BU103" s="299">
        <f t="shared" si="112"/>
        <v>0</v>
      </c>
      <c r="BV103" s="299">
        <f t="shared" si="112"/>
        <v>0</v>
      </c>
      <c r="BW103" s="299">
        <f t="shared" si="112"/>
        <v>0</v>
      </c>
      <c r="BX103" s="299">
        <f t="shared" si="112"/>
        <v>0</v>
      </c>
      <c r="BY103" s="299">
        <f t="shared" si="112"/>
        <v>0</v>
      </c>
      <c r="BZ103" s="299">
        <f t="shared" si="112"/>
        <v>0</v>
      </c>
      <c r="CA103" s="299">
        <f t="shared" si="112"/>
        <v>0</v>
      </c>
      <c r="CB103" s="299">
        <f t="shared" si="112"/>
        <v>0</v>
      </c>
      <c r="CC103" s="299">
        <f t="shared" si="112"/>
        <v>0</v>
      </c>
      <c r="CD103" s="299">
        <f t="shared" si="112"/>
        <v>0</v>
      </c>
      <c r="CE103" s="299">
        <f t="shared" si="112"/>
        <v>0</v>
      </c>
      <c r="CF103" s="299">
        <f t="shared" si="112"/>
        <v>0</v>
      </c>
      <c r="CG103" s="299">
        <f t="shared" si="112"/>
        <v>0</v>
      </c>
      <c r="CH103" s="299">
        <f t="shared" si="112"/>
        <v>0</v>
      </c>
      <c r="CI103" s="299">
        <f t="shared" si="112"/>
        <v>0</v>
      </c>
      <c r="CJ103" s="299">
        <f t="shared" si="112"/>
        <v>0</v>
      </c>
      <c r="CK103" s="299">
        <f t="shared" si="112"/>
        <v>0</v>
      </c>
      <c r="CL103" s="299">
        <f t="shared" si="112"/>
        <v>0</v>
      </c>
      <c r="CM103" s="299">
        <f t="shared" si="112"/>
        <v>0</v>
      </c>
      <c r="CN103" s="299">
        <f t="shared" si="112"/>
        <v>0</v>
      </c>
      <c r="CO103" s="299">
        <f t="shared" si="112"/>
        <v>0</v>
      </c>
      <c r="CP103" s="299">
        <f t="shared" si="112"/>
        <v>0</v>
      </c>
      <c r="CQ103" s="299">
        <f t="shared" si="112"/>
        <v>0</v>
      </c>
      <c r="CR103" s="299"/>
    </row>
    <row r="104" spans="1:96" s="276" customFormat="1" ht="12.5" x14ac:dyDescent="0.25">
      <c r="A104" s="61" t="str">
        <f t="shared" si="109"/>
        <v>Kol och brunkol, råolja och naturgas</v>
      </c>
      <c r="B104" s="299">
        <f t="shared" ref="B104:AG104" si="113">B61*B83</f>
        <v>0</v>
      </c>
      <c r="C104" s="299">
        <f t="shared" si="113"/>
        <v>0</v>
      </c>
      <c r="D104" s="299">
        <f t="shared" si="113"/>
        <v>0</v>
      </c>
      <c r="E104" s="299">
        <f t="shared" si="113"/>
        <v>0</v>
      </c>
      <c r="F104" s="299">
        <f t="shared" si="113"/>
        <v>0</v>
      </c>
      <c r="G104" s="299">
        <f t="shared" si="113"/>
        <v>0</v>
      </c>
      <c r="H104" s="299">
        <f t="shared" si="113"/>
        <v>0</v>
      </c>
      <c r="I104" s="299">
        <f t="shared" si="113"/>
        <v>0</v>
      </c>
      <c r="J104" s="299">
        <f t="shared" si="113"/>
        <v>0</v>
      </c>
      <c r="K104" s="299">
        <f t="shared" si="113"/>
        <v>0</v>
      </c>
      <c r="L104" s="299">
        <f t="shared" si="113"/>
        <v>0</v>
      </c>
      <c r="M104" s="299">
        <f t="shared" si="113"/>
        <v>0</v>
      </c>
      <c r="N104" s="299">
        <f t="shared" si="113"/>
        <v>0</v>
      </c>
      <c r="O104" s="299">
        <f t="shared" si="113"/>
        <v>0</v>
      </c>
      <c r="P104" s="299">
        <f t="shared" si="113"/>
        <v>0</v>
      </c>
      <c r="Q104" s="299">
        <f t="shared" si="113"/>
        <v>0</v>
      </c>
      <c r="R104" s="299">
        <f t="shared" si="113"/>
        <v>0</v>
      </c>
      <c r="S104" s="299">
        <f t="shared" si="113"/>
        <v>0</v>
      </c>
      <c r="T104" s="299">
        <f t="shared" si="113"/>
        <v>0</v>
      </c>
      <c r="U104" s="299">
        <f t="shared" si="113"/>
        <v>0</v>
      </c>
      <c r="V104" s="299">
        <f t="shared" si="113"/>
        <v>0</v>
      </c>
      <c r="W104" s="299">
        <f t="shared" si="113"/>
        <v>0</v>
      </c>
      <c r="X104" s="299">
        <f t="shared" si="113"/>
        <v>0</v>
      </c>
      <c r="Y104" s="299">
        <f t="shared" si="113"/>
        <v>0</v>
      </c>
      <c r="Z104" s="299">
        <f t="shared" si="113"/>
        <v>0</v>
      </c>
      <c r="AA104" s="299">
        <f t="shared" si="113"/>
        <v>0</v>
      </c>
      <c r="AB104" s="299">
        <f t="shared" si="113"/>
        <v>0</v>
      </c>
      <c r="AC104" s="299">
        <f t="shared" si="113"/>
        <v>0</v>
      </c>
      <c r="AD104" s="299">
        <f t="shared" si="113"/>
        <v>0</v>
      </c>
      <c r="AE104" s="299">
        <f t="shared" si="113"/>
        <v>0</v>
      </c>
      <c r="AF104" s="299">
        <f t="shared" si="113"/>
        <v>0</v>
      </c>
      <c r="AG104" s="299">
        <f t="shared" si="113"/>
        <v>0</v>
      </c>
      <c r="AH104" s="299">
        <f t="shared" ref="AH104:BM104" si="114">AH61*AH83</f>
        <v>0</v>
      </c>
      <c r="AI104" s="299">
        <f t="shared" si="114"/>
        <v>0</v>
      </c>
      <c r="AJ104" s="299">
        <f t="shared" si="114"/>
        <v>0</v>
      </c>
      <c r="AK104" s="299">
        <f t="shared" si="114"/>
        <v>0</v>
      </c>
      <c r="AL104" s="299">
        <f t="shared" si="114"/>
        <v>0</v>
      </c>
      <c r="AM104" s="299">
        <f t="shared" si="114"/>
        <v>0</v>
      </c>
      <c r="AN104" s="299">
        <f t="shared" si="114"/>
        <v>0</v>
      </c>
      <c r="AO104" s="299">
        <f t="shared" si="114"/>
        <v>0</v>
      </c>
      <c r="AP104" s="299">
        <f t="shared" si="114"/>
        <v>0</v>
      </c>
      <c r="AQ104" s="299">
        <f t="shared" si="114"/>
        <v>0</v>
      </c>
      <c r="AR104" s="299">
        <f t="shared" si="114"/>
        <v>0</v>
      </c>
      <c r="AS104" s="299">
        <f t="shared" si="114"/>
        <v>0</v>
      </c>
      <c r="AT104" s="299">
        <f t="shared" si="114"/>
        <v>0</v>
      </c>
      <c r="AU104" s="299">
        <f t="shared" si="114"/>
        <v>0</v>
      </c>
      <c r="AV104" s="299">
        <f t="shared" si="114"/>
        <v>0</v>
      </c>
      <c r="AW104" s="299">
        <f t="shared" si="114"/>
        <v>0</v>
      </c>
      <c r="AX104" s="299">
        <f t="shared" si="114"/>
        <v>0</v>
      </c>
      <c r="AY104" s="299">
        <f t="shared" si="114"/>
        <v>0</v>
      </c>
      <c r="AZ104" s="299">
        <f t="shared" si="114"/>
        <v>0</v>
      </c>
      <c r="BA104" s="299">
        <f t="shared" si="114"/>
        <v>0</v>
      </c>
      <c r="BB104" s="299">
        <f t="shared" si="114"/>
        <v>0</v>
      </c>
      <c r="BC104" s="299">
        <f t="shared" si="114"/>
        <v>0</v>
      </c>
      <c r="BD104" s="299">
        <f t="shared" si="114"/>
        <v>0</v>
      </c>
      <c r="BE104" s="299">
        <f t="shared" si="114"/>
        <v>0</v>
      </c>
      <c r="BF104" s="299">
        <f t="shared" si="114"/>
        <v>0</v>
      </c>
      <c r="BG104" s="299">
        <f t="shared" si="114"/>
        <v>0</v>
      </c>
      <c r="BH104" s="299">
        <f t="shared" si="114"/>
        <v>0</v>
      </c>
      <c r="BI104" s="299">
        <f t="shared" si="114"/>
        <v>0</v>
      </c>
      <c r="BJ104" s="299">
        <f t="shared" si="114"/>
        <v>0</v>
      </c>
      <c r="BK104" s="299">
        <f t="shared" si="114"/>
        <v>0</v>
      </c>
      <c r="BL104" s="299">
        <f t="shared" si="114"/>
        <v>0</v>
      </c>
      <c r="BM104" s="299">
        <f t="shared" si="114"/>
        <v>0</v>
      </c>
      <c r="BN104" s="299">
        <f t="shared" ref="BN104:CQ104" si="115">BN61*BN83</f>
        <v>0</v>
      </c>
      <c r="BO104" s="299">
        <f t="shared" si="115"/>
        <v>0</v>
      </c>
      <c r="BP104" s="299">
        <f t="shared" si="115"/>
        <v>0</v>
      </c>
      <c r="BQ104" s="299">
        <f t="shared" si="115"/>
        <v>0</v>
      </c>
      <c r="BR104" s="299">
        <f t="shared" si="115"/>
        <v>0</v>
      </c>
      <c r="BS104" s="299">
        <f t="shared" si="115"/>
        <v>0</v>
      </c>
      <c r="BT104" s="299">
        <f t="shared" si="115"/>
        <v>0</v>
      </c>
      <c r="BU104" s="299">
        <f t="shared" si="115"/>
        <v>0</v>
      </c>
      <c r="BV104" s="299">
        <f t="shared" si="115"/>
        <v>0</v>
      </c>
      <c r="BW104" s="299">
        <f t="shared" si="115"/>
        <v>0</v>
      </c>
      <c r="BX104" s="299">
        <f t="shared" si="115"/>
        <v>0</v>
      </c>
      <c r="BY104" s="299">
        <f t="shared" si="115"/>
        <v>0</v>
      </c>
      <c r="BZ104" s="299">
        <f t="shared" si="115"/>
        <v>0</v>
      </c>
      <c r="CA104" s="299">
        <f t="shared" si="115"/>
        <v>0</v>
      </c>
      <c r="CB104" s="299">
        <f t="shared" si="115"/>
        <v>0</v>
      </c>
      <c r="CC104" s="299">
        <f t="shared" si="115"/>
        <v>0</v>
      </c>
      <c r="CD104" s="299">
        <f t="shared" si="115"/>
        <v>0</v>
      </c>
      <c r="CE104" s="299">
        <f t="shared" si="115"/>
        <v>0</v>
      </c>
      <c r="CF104" s="299">
        <f t="shared" si="115"/>
        <v>0</v>
      </c>
      <c r="CG104" s="299">
        <f t="shared" si="115"/>
        <v>0</v>
      </c>
      <c r="CH104" s="299">
        <f t="shared" si="115"/>
        <v>0</v>
      </c>
      <c r="CI104" s="299">
        <f t="shared" si="115"/>
        <v>0</v>
      </c>
      <c r="CJ104" s="299">
        <f t="shared" si="115"/>
        <v>0</v>
      </c>
      <c r="CK104" s="299">
        <f t="shared" si="115"/>
        <v>0</v>
      </c>
      <c r="CL104" s="299">
        <f t="shared" si="115"/>
        <v>0</v>
      </c>
      <c r="CM104" s="299">
        <f t="shared" si="115"/>
        <v>0</v>
      </c>
      <c r="CN104" s="299">
        <f t="shared" si="115"/>
        <v>0</v>
      </c>
      <c r="CO104" s="299">
        <f t="shared" si="115"/>
        <v>0</v>
      </c>
      <c r="CP104" s="299">
        <f t="shared" si="115"/>
        <v>0</v>
      </c>
      <c r="CQ104" s="299">
        <f t="shared" si="115"/>
        <v>0</v>
      </c>
      <c r="CR104" s="299"/>
    </row>
    <row r="105" spans="1:96" s="276" customFormat="1" ht="12.5" x14ac:dyDescent="0.25">
      <c r="A105" s="61" t="str">
        <f t="shared" si="109"/>
        <v>Gruvnäring</v>
      </c>
      <c r="B105" s="299">
        <f t="shared" ref="B105:AG105" si="116">B62*B84</f>
        <v>0</v>
      </c>
      <c r="C105" s="299">
        <f t="shared" si="116"/>
        <v>0</v>
      </c>
      <c r="D105" s="299">
        <f t="shared" si="116"/>
        <v>0</v>
      </c>
      <c r="E105" s="299">
        <f t="shared" si="116"/>
        <v>0</v>
      </c>
      <c r="F105" s="299">
        <f t="shared" si="116"/>
        <v>0</v>
      </c>
      <c r="G105" s="299">
        <f t="shared" si="116"/>
        <v>0</v>
      </c>
      <c r="H105" s="299">
        <f t="shared" si="116"/>
        <v>0</v>
      </c>
      <c r="I105" s="299">
        <f t="shared" si="116"/>
        <v>0</v>
      </c>
      <c r="J105" s="299">
        <f t="shared" si="116"/>
        <v>0</v>
      </c>
      <c r="K105" s="299">
        <f t="shared" si="116"/>
        <v>0</v>
      </c>
      <c r="L105" s="299">
        <f t="shared" si="116"/>
        <v>0</v>
      </c>
      <c r="M105" s="299">
        <f t="shared" si="116"/>
        <v>0</v>
      </c>
      <c r="N105" s="299">
        <f t="shared" si="116"/>
        <v>0</v>
      </c>
      <c r="O105" s="299">
        <f t="shared" si="116"/>
        <v>0</v>
      </c>
      <c r="P105" s="299">
        <f t="shared" si="116"/>
        <v>0</v>
      </c>
      <c r="Q105" s="299">
        <f t="shared" si="116"/>
        <v>0</v>
      </c>
      <c r="R105" s="299">
        <f t="shared" si="116"/>
        <v>0</v>
      </c>
      <c r="S105" s="299">
        <f t="shared" si="116"/>
        <v>0</v>
      </c>
      <c r="T105" s="299">
        <f t="shared" si="116"/>
        <v>0</v>
      </c>
      <c r="U105" s="299">
        <f t="shared" si="116"/>
        <v>0</v>
      </c>
      <c r="V105" s="299">
        <f t="shared" si="116"/>
        <v>0</v>
      </c>
      <c r="W105" s="299">
        <f t="shared" si="116"/>
        <v>0</v>
      </c>
      <c r="X105" s="299">
        <f t="shared" si="116"/>
        <v>0</v>
      </c>
      <c r="Y105" s="299">
        <f t="shared" si="116"/>
        <v>0</v>
      </c>
      <c r="Z105" s="299">
        <f t="shared" si="116"/>
        <v>0</v>
      </c>
      <c r="AA105" s="299">
        <f t="shared" si="116"/>
        <v>0</v>
      </c>
      <c r="AB105" s="299">
        <f t="shared" si="116"/>
        <v>0</v>
      </c>
      <c r="AC105" s="299">
        <f t="shared" si="116"/>
        <v>0</v>
      </c>
      <c r="AD105" s="299">
        <f t="shared" si="116"/>
        <v>0</v>
      </c>
      <c r="AE105" s="299">
        <f t="shared" si="116"/>
        <v>0</v>
      </c>
      <c r="AF105" s="299">
        <f t="shared" si="116"/>
        <v>0</v>
      </c>
      <c r="AG105" s="299">
        <f t="shared" si="116"/>
        <v>0</v>
      </c>
      <c r="AH105" s="299">
        <f t="shared" ref="AH105:BM105" si="117">AH62*AH84</f>
        <v>0</v>
      </c>
      <c r="AI105" s="299">
        <f t="shared" si="117"/>
        <v>0</v>
      </c>
      <c r="AJ105" s="299">
        <f t="shared" si="117"/>
        <v>0</v>
      </c>
      <c r="AK105" s="299">
        <f t="shared" si="117"/>
        <v>0</v>
      </c>
      <c r="AL105" s="299">
        <f t="shared" si="117"/>
        <v>0</v>
      </c>
      <c r="AM105" s="299">
        <f t="shared" si="117"/>
        <v>0</v>
      </c>
      <c r="AN105" s="299">
        <f t="shared" si="117"/>
        <v>0</v>
      </c>
      <c r="AO105" s="299">
        <f t="shared" si="117"/>
        <v>0</v>
      </c>
      <c r="AP105" s="299">
        <f t="shared" si="117"/>
        <v>0</v>
      </c>
      <c r="AQ105" s="299">
        <f t="shared" si="117"/>
        <v>0</v>
      </c>
      <c r="AR105" s="299">
        <f t="shared" si="117"/>
        <v>0</v>
      </c>
      <c r="AS105" s="299">
        <f t="shared" si="117"/>
        <v>0</v>
      </c>
      <c r="AT105" s="299">
        <f t="shared" si="117"/>
        <v>0</v>
      </c>
      <c r="AU105" s="299">
        <f t="shared" si="117"/>
        <v>0</v>
      </c>
      <c r="AV105" s="299">
        <f t="shared" si="117"/>
        <v>0</v>
      </c>
      <c r="AW105" s="299">
        <f t="shared" si="117"/>
        <v>0</v>
      </c>
      <c r="AX105" s="299">
        <f t="shared" si="117"/>
        <v>0</v>
      </c>
      <c r="AY105" s="299">
        <f t="shared" si="117"/>
        <v>0</v>
      </c>
      <c r="AZ105" s="299">
        <f t="shared" si="117"/>
        <v>0</v>
      </c>
      <c r="BA105" s="299">
        <f t="shared" si="117"/>
        <v>0</v>
      </c>
      <c r="BB105" s="299">
        <f t="shared" si="117"/>
        <v>0</v>
      </c>
      <c r="BC105" s="299">
        <f t="shared" si="117"/>
        <v>0</v>
      </c>
      <c r="BD105" s="299">
        <f t="shared" si="117"/>
        <v>0</v>
      </c>
      <c r="BE105" s="299">
        <f t="shared" si="117"/>
        <v>0</v>
      </c>
      <c r="BF105" s="299">
        <f t="shared" si="117"/>
        <v>0</v>
      </c>
      <c r="BG105" s="299">
        <f t="shared" si="117"/>
        <v>0</v>
      </c>
      <c r="BH105" s="299">
        <f t="shared" si="117"/>
        <v>0</v>
      </c>
      <c r="BI105" s="299">
        <f t="shared" si="117"/>
        <v>0</v>
      </c>
      <c r="BJ105" s="299">
        <f t="shared" si="117"/>
        <v>0</v>
      </c>
      <c r="BK105" s="299">
        <f t="shared" si="117"/>
        <v>0</v>
      </c>
      <c r="BL105" s="299">
        <f t="shared" si="117"/>
        <v>0</v>
      </c>
      <c r="BM105" s="299">
        <f t="shared" si="117"/>
        <v>0</v>
      </c>
      <c r="BN105" s="299">
        <f t="shared" ref="BN105:CQ105" si="118">BN62*BN84</f>
        <v>0</v>
      </c>
      <c r="BO105" s="299">
        <f t="shared" si="118"/>
        <v>0</v>
      </c>
      <c r="BP105" s="299">
        <f t="shared" si="118"/>
        <v>0</v>
      </c>
      <c r="BQ105" s="299">
        <f t="shared" si="118"/>
        <v>0</v>
      </c>
      <c r="BR105" s="299">
        <f t="shared" si="118"/>
        <v>0</v>
      </c>
      <c r="BS105" s="299">
        <f t="shared" si="118"/>
        <v>0</v>
      </c>
      <c r="BT105" s="299">
        <f t="shared" si="118"/>
        <v>0</v>
      </c>
      <c r="BU105" s="299">
        <f t="shared" si="118"/>
        <v>0</v>
      </c>
      <c r="BV105" s="299">
        <f t="shared" si="118"/>
        <v>0</v>
      </c>
      <c r="BW105" s="299">
        <f t="shared" si="118"/>
        <v>0</v>
      </c>
      <c r="BX105" s="299">
        <f t="shared" si="118"/>
        <v>0</v>
      </c>
      <c r="BY105" s="299">
        <f t="shared" si="118"/>
        <v>0</v>
      </c>
      <c r="BZ105" s="299">
        <f t="shared" si="118"/>
        <v>0</v>
      </c>
      <c r="CA105" s="299">
        <f t="shared" si="118"/>
        <v>0</v>
      </c>
      <c r="CB105" s="299">
        <f t="shared" si="118"/>
        <v>0</v>
      </c>
      <c r="CC105" s="299">
        <f t="shared" si="118"/>
        <v>0</v>
      </c>
      <c r="CD105" s="299">
        <f t="shared" si="118"/>
        <v>0</v>
      </c>
      <c r="CE105" s="299">
        <f t="shared" si="118"/>
        <v>0</v>
      </c>
      <c r="CF105" s="299">
        <f t="shared" si="118"/>
        <v>0</v>
      </c>
      <c r="CG105" s="299">
        <f t="shared" si="118"/>
        <v>0</v>
      </c>
      <c r="CH105" s="299">
        <f t="shared" si="118"/>
        <v>0</v>
      </c>
      <c r="CI105" s="299">
        <f t="shared" si="118"/>
        <v>0</v>
      </c>
      <c r="CJ105" s="299">
        <f t="shared" si="118"/>
        <v>0</v>
      </c>
      <c r="CK105" s="299">
        <f t="shared" si="118"/>
        <v>0</v>
      </c>
      <c r="CL105" s="299">
        <f t="shared" si="118"/>
        <v>0</v>
      </c>
      <c r="CM105" s="299">
        <f t="shared" si="118"/>
        <v>0</v>
      </c>
      <c r="CN105" s="299">
        <f t="shared" si="118"/>
        <v>0</v>
      </c>
      <c r="CO105" s="299">
        <f t="shared" si="118"/>
        <v>0</v>
      </c>
      <c r="CP105" s="299">
        <f t="shared" si="118"/>
        <v>0</v>
      </c>
      <c r="CQ105" s="299">
        <f t="shared" si="118"/>
        <v>0</v>
      </c>
      <c r="CR105" s="299"/>
    </row>
    <row r="106" spans="1:96" s="276" customFormat="1" ht="12.5" x14ac:dyDescent="0.25">
      <c r="A106" s="61" t="str">
        <f t="shared" si="109"/>
        <v>Livsmedel</v>
      </c>
      <c r="B106" s="299">
        <f t="shared" ref="B106:AG106" si="119">B63*B85</f>
        <v>0</v>
      </c>
      <c r="C106" s="299">
        <f t="shared" si="119"/>
        <v>0</v>
      </c>
      <c r="D106" s="299">
        <f t="shared" si="119"/>
        <v>0</v>
      </c>
      <c r="E106" s="299">
        <f t="shared" si="119"/>
        <v>0</v>
      </c>
      <c r="F106" s="299">
        <f t="shared" si="119"/>
        <v>0</v>
      </c>
      <c r="G106" s="299">
        <f t="shared" si="119"/>
        <v>0</v>
      </c>
      <c r="H106" s="299">
        <f t="shared" si="119"/>
        <v>0</v>
      </c>
      <c r="I106" s="299">
        <f t="shared" si="119"/>
        <v>0</v>
      </c>
      <c r="J106" s="299">
        <f t="shared" si="119"/>
        <v>0</v>
      </c>
      <c r="K106" s="299">
        <f t="shared" si="119"/>
        <v>0</v>
      </c>
      <c r="L106" s="299">
        <f t="shared" si="119"/>
        <v>0</v>
      </c>
      <c r="M106" s="299">
        <f t="shared" si="119"/>
        <v>0</v>
      </c>
      <c r="N106" s="299">
        <f t="shared" si="119"/>
        <v>0</v>
      </c>
      <c r="O106" s="299">
        <f t="shared" si="119"/>
        <v>0</v>
      </c>
      <c r="P106" s="299">
        <f t="shared" si="119"/>
        <v>0</v>
      </c>
      <c r="Q106" s="299">
        <f t="shared" si="119"/>
        <v>0</v>
      </c>
      <c r="R106" s="299">
        <f t="shared" si="119"/>
        <v>0</v>
      </c>
      <c r="S106" s="299">
        <f t="shared" si="119"/>
        <v>0</v>
      </c>
      <c r="T106" s="299">
        <f t="shared" si="119"/>
        <v>0</v>
      </c>
      <c r="U106" s="299">
        <f t="shared" si="119"/>
        <v>0</v>
      </c>
      <c r="V106" s="299">
        <f t="shared" si="119"/>
        <v>0</v>
      </c>
      <c r="W106" s="299">
        <f t="shared" si="119"/>
        <v>0</v>
      </c>
      <c r="X106" s="299">
        <f t="shared" si="119"/>
        <v>0</v>
      </c>
      <c r="Y106" s="299">
        <f t="shared" si="119"/>
        <v>0</v>
      </c>
      <c r="Z106" s="299">
        <f t="shared" si="119"/>
        <v>0</v>
      </c>
      <c r="AA106" s="299">
        <f t="shared" si="119"/>
        <v>0</v>
      </c>
      <c r="AB106" s="299">
        <f t="shared" si="119"/>
        <v>0</v>
      </c>
      <c r="AC106" s="299">
        <f t="shared" si="119"/>
        <v>0</v>
      </c>
      <c r="AD106" s="299">
        <f t="shared" si="119"/>
        <v>0</v>
      </c>
      <c r="AE106" s="299">
        <f t="shared" si="119"/>
        <v>0</v>
      </c>
      <c r="AF106" s="299">
        <f t="shared" si="119"/>
        <v>0</v>
      </c>
      <c r="AG106" s="299">
        <f t="shared" si="119"/>
        <v>0</v>
      </c>
      <c r="AH106" s="299">
        <f t="shared" ref="AH106:BM106" si="120">AH63*AH85</f>
        <v>0</v>
      </c>
      <c r="AI106" s="299">
        <f t="shared" si="120"/>
        <v>0</v>
      </c>
      <c r="AJ106" s="299">
        <f t="shared" si="120"/>
        <v>0</v>
      </c>
      <c r="AK106" s="299">
        <f t="shared" si="120"/>
        <v>0</v>
      </c>
      <c r="AL106" s="299">
        <f t="shared" si="120"/>
        <v>0</v>
      </c>
      <c r="AM106" s="299">
        <f t="shared" si="120"/>
        <v>0</v>
      </c>
      <c r="AN106" s="299">
        <f t="shared" si="120"/>
        <v>0</v>
      </c>
      <c r="AO106" s="299">
        <f t="shared" si="120"/>
        <v>0</v>
      </c>
      <c r="AP106" s="299">
        <f t="shared" si="120"/>
        <v>0</v>
      </c>
      <c r="AQ106" s="299">
        <f t="shared" si="120"/>
        <v>0</v>
      </c>
      <c r="AR106" s="299">
        <f t="shared" si="120"/>
        <v>0</v>
      </c>
      <c r="AS106" s="299">
        <f t="shared" si="120"/>
        <v>0</v>
      </c>
      <c r="AT106" s="299">
        <f t="shared" si="120"/>
        <v>0</v>
      </c>
      <c r="AU106" s="299">
        <f t="shared" si="120"/>
        <v>0</v>
      </c>
      <c r="AV106" s="299">
        <f t="shared" si="120"/>
        <v>0</v>
      </c>
      <c r="AW106" s="299">
        <f t="shared" si="120"/>
        <v>0</v>
      </c>
      <c r="AX106" s="299">
        <f t="shared" si="120"/>
        <v>0</v>
      </c>
      <c r="AY106" s="299">
        <f t="shared" si="120"/>
        <v>0</v>
      </c>
      <c r="AZ106" s="299">
        <f t="shared" si="120"/>
        <v>0</v>
      </c>
      <c r="BA106" s="299">
        <f t="shared" si="120"/>
        <v>0</v>
      </c>
      <c r="BB106" s="299">
        <f t="shared" si="120"/>
        <v>0</v>
      </c>
      <c r="BC106" s="299">
        <f t="shared" si="120"/>
        <v>0</v>
      </c>
      <c r="BD106" s="299">
        <f t="shared" si="120"/>
        <v>0</v>
      </c>
      <c r="BE106" s="299">
        <f t="shared" si="120"/>
        <v>0</v>
      </c>
      <c r="BF106" s="299">
        <f t="shared" si="120"/>
        <v>0</v>
      </c>
      <c r="BG106" s="299">
        <f t="shared" si="120"/>
        <v>0</v>
      </c>
      <c r="BH106" s="299">
        <f t="shared" si="120"/>
        <v>0</v>
      </c>
      <c r="BI106" s="299">
        <f t="shared" si="120"/>
        <v>0</v>
      </c>
      <c r="BJ106" s="299">
        <f t="shared" si="120"/>
        <v>0</v>
      </c>
      <c r="BK106" s="299">
        <f t="shared" si="120"/>
        <v>0</v>
      </c>
      <c r="BL106" s="299">
        <f t="shared" si="120"/>
        <v>0</v>
      </c>
      <c r="BM106" s="299">
        <f t="shared" si="120"/>
        <v>0</v>
      </c>
      <c r="BN106" s="299">
        <f t="shared" ref="BN106:CQ106" si="121">BN63*BN85</f>
        <v>0</v>
      </c>
      <c r="BO106" s="299">
        <f t="shared" si="121"/>
        <v>0</v>
      </c>
      <c r="BP106" s="299">
        <f t="shared" si="121"/>
        <v>0</v>
      </c>
      <c r="BQ106" s="299">
        <f t="shared" si="121"/>
        <v>0</v>
      </c>
      <c r="BR106" s="299">
        <f t="shared" si="121"/>
        <v>0</v>
      </c>
      <c r="BS106" s="299">
        <f t="shared" si="121"/>
        <v>0</v>
      </c>
      <c r="BT106" s="299">
        <f t="shared" si="121"/>
        <v>0</v>
      </c>
      <c r="BU106" s="299">
        <f t="shared" si="121"/>
        <v>0</v>
      </c>
      <c r="BV106" s="299">
        <f t="shared" si="121"/>
        <v>0</v>
      </c>
      <c r="BW106" s="299">
        <f t="shared" si="121"/>
        <v>0</v>
      </c>
      <c r="BX106" s="299">
        <f t="shared" si="121"/>
        <v>0</v>
      </c>
      <c r="BY106" s="299">
        <f t="shared" si="121"/>
        <v>0</v>
      </c>
      <c r="BZ106" s="299">
        <f t="shared" si="121"/>
        <v>0</v>
      </c>
      <c r="CA106" s="299">
        <f t="shared" si="121"/>
        <v>0</v>
      </c>
      <c r="CB106" s="299">
        <f t="shared" si="121"/>
        <v>0</v>
      </c>
      <c r="CC106" s="299">
        <f t="shared" si="121"/>
        <v>0</v>
      </c>
      <c r="CD106" s="299">
        <f t="shared" si="121"/>
        <v>0</v>
      </c>
      <c r="CE106" s="299">
        <f t="shared" si="121"/>
        <v>0</v>
      </c>
      <c r="CF106" s="299">
        <f t="shared" si="121"/>
        <v>0</v>
      </c>
      <c r="CG106" s="299">
        <f t="shared" si="121"/>
        <v>0</v>
      </c>
      <c r="CH106" s="299">
        <f t="shared" si="121"/>
        <v>0</v>
      </c>
      <c r="CI106" s="299">
        <f t="shared" si="121"/>
        <v>0</v>
      </c>
      <c r="CJ106" s="299">
        <f t="shared" si="121"/>
        <v>0</v>
      </c>
      <c r="CK106" s="299">
        <f t="shared" si="121"/>
        <v>0</v>
      </c>
      <c r="CL106" s="299">
        <f t="shared" si="121"/>
        <v>0</v>
      </c>
      <c r="CM106" s="299">
        <f t="shared" si="121"/>
        <v>0</v>
      </c>
      <c r="CN106" s="299">
        <f t="shared" si="121"/>
        <v>0</v>
      </c>
      <c r="CO106" s="299">
        <f t="shared" si="121"/>
        <v>0</v>
      </c>
      <c r="CP106" s="299">
        <f t="shared" si="121"/>
        <v>0</v>
      </c>
      <c r="CQ106" s="299">
        <f t="shared" si="121"/>
        <v>0</v>
      </c>
      <c r="CR106" s="299"/>
    </row>
    <row r="107" spans="1:96" s="276" customFormat="1" ht="12.5" x14ac:dyDescent="0.25">
      <c r="A107" s="61" t="str">
        <f t="shared" si="109"/>
        <v>Textiler och textilprodukter</v>
      </c>
      <c r="B107" s="299">
        <f t="shared" ref="B107:AG107" si="122">B64*B86</f>
        <v>0</v>
      </c>
      <c r="C107" s="299">
        <f t="shared" si="122"/>
        <v>0</v>
      </c>
      <c r="D107" s="299">
        <f t="shared" si="122"/>
        <v>0</v>
      </c>
      <c r="E107" s="299">
        <f t="shared" si="122"/>
        <v>0</v>
      </c>
      <c r="F107" s="299">
        <f t="shared" si="122"/>
        <v>0</v>
      </c>
      <c r="G107" s="299">
        <f t="shared" si="122"/>
        <v>0</v>
      </c>
      <c r="H107" s="299">
        <f t="shared" si="122"/>
        <v>0</v>
      </c>
      <c r="I107" s="299">
        <f t="shared" si="122"/>
        <v>0</v>
      </c>
      <c r="J107" s="299">
        <f t="shared" si="122"/>
        <v>0</v>
      </c>
      <c r="K107" s="299">
        <f t="shared" si="122"/>
        <v>0</v>
      </c>
      <c r="L107" s="299">
        <f t="shared" si="122"/>
        <v>0</v>
      </c>
      <c r="M107" s="299">
        <f t="shared" si="122"/>
        <v>0</v>
      </c>
      <c r="N107" s="299">
        <f t="shared" si="122"/>
        <v>0</v>
      </c>
      <c r="O107" s="299">
        <f t="shared" si="122"/>
        <v>0</v>
      </c>
      <c r="P107" s="299">
        <f t="shared" si="122"/>
        <v>0</v>
      </c>
      <c r="Q107" s="299">
        <f t="shared" si="122"/>
        <v>0</v>
      </c>
      <c r="R107" s="299">
        <f t="shared" si="122"/>
        <v>0</v>
      </c>
      <c r="S107" s="299">
        <f t="shared" si="122"/>
        <v>0</v>
      </c>
      <c r="T107" s="299">
        <f t="shared" si="122"/>
        <v>0</v>
      </c>
      <c r="U107" s="299">
        <f t="shared" si="122"/>
        <v>0</v>
      </c>
      <c r="V107" s="299">
        <f t="shared" si="122"/>
        <v>0</v>
      </c>
      <c r="W107" s="299">
        <f t="shared" si="122"/>
        <v>0</v>
      </c>
      <c r="X107" s="299">
        <f t="shared" si="122"/>
        <v>0</v>
      </c>
      <c r="Y107" s="299">
        <f t="shared" si="122"/>
        <v>0</v>
      </c>
      <c r="Z107" s="299">
        <f t="shared" si="122"/>
        <v>0</v>
      </c>
      <c r="AA107" s="299">
        <f t="shared" si="122"/>
        <v>0</v>
      </c>
      <c r="AB107" s="299">
        <f t="shared" si="122"/>
        <v>0</v>
      </c>
      <c r="AC107" s="299">
        <f t="shared" si="122"/>
        <v>0</v>
      </c>
      <c r="AD107" s="299">
        <f t="shared" si="122"/>
        <v>0</v>
      </c>
      <c r="AE107" s="299">
        <f t="shared" si="122"/>
        <v>0</v>
      </c>
      <c r="AF107" s="299">
        <f t="shared" si="122"/>
        <v>0</v>
      </c>
      <c r="AG107" s="299">
        <f t="shared" si="122"/>
        <v>0</v>
      </c>
      <c r="AH107" s="299">
        <f t="shared" ref="AH107:BM107" si="123">AH64*AH86</f>
        <v>0</v>
      </c>
      <c r="AI107" s="299">
        <f t="shared" si="123"/>
        <v>0</v>
      </c>
      <c r="AJ107" s="299">
        <f t="shared" si="123"/>
        <v>0</v>
      </c>
      <c r="AK107" s="299">
        <f t="shared" si="123"/>
        <v>0</v>
      </c>
      <c r="AL107" s="299">
        <f t="shared" si="123"/>
        <v>0</v>
      </c>
      <c r="AM107" s="299">
        <f t="shared" si="123"/>
        <v>0</v>
      </c>
      <c r="AN107" s="299">
        <f t="shared" si="123"/>
        <v>0</v>
      </c>
      <c r="AO107" s="299">
        <f t="shared" si="123"/>
        <v>0</v>
      </c>
      <c r="AP107" s="299">
        <f t="shared" si="123"/>
        <v>0</v>
      </c>
      <c r="AQ107" s="299">
        <f t="shared" si="123"/>
        <v>0</v>
      </c>
      <c r="AR107" s="299">
        <f t="shared" si="123"/>
        <v>0</v>
      </c>
      <c r="AS107" s="299">
        <f t="shared" si="123"/>
        <v>0</v>
      </c>
      <c r="AT107" s="299">
        <f t="shared" si="123"/>
        <v>0</v>
      </c>
      <c r="AU107" s="299">
        <f t="shared" si="123"/>
        <v>0</v>
      </c>
      <c r="AV107" s="299">
        <f t="shared" si="123"/>
        <v>0</v>
      </c>
      <c r="AW107" s="299">
        <f t="shared" si="123"/>
        <v>0</v>
      </c>
      <c r="AX107" s="299">
        <f t="shared" si="123"/>
        <v>0</v>
      </c>
      <c r="AY107" s="299">
        <f t="shared" si="123"/>
        <v>0</v>
      </c>
      <c r="AZ107" s="299">
        <f t="shared" si="123"/>
        <v>0</v>
      </c>
      <c r="BA107" s="299">
        <f t="shared" si="123"/>
        <v>0</v>
      </c>
      <c r="BB107" s="299">
        <f t="shared" si="123"/>
        <v>0</v>
      </c>
      <c r="BC107" s="299">
        <f t="shared" si="123"/>
        <v>0</v>
      </c>
      <c r="BD107" s="299">
        <f t="shared" si="123"/>
        <v>0</v>
      </c>
      <c r="BE107" s="299">
        <f t="shared" si="123"/>
        <v>0</v>
      </c>
      <c r="BF107" s="299">
        <f t="shared" si="123"/>
        <v>0</v>
      </c>
      <c r="BG107" s="299">
        <f t="shared" si="123"/>
        <v>0</v>
      </c>
      <c r="BH107" s="299">
        <f t="shared" si="123"/>
        <v>0</v>
      </c>
      <c r="BI107" s="299">
        <f t="shared" si="123"/>
        <v>0</v>
      </c>
      <c r="BJ107" s="299">
        <f t="shared" si="123"/>
        <v>0</v>
      </c>
      <c r="BK107" s="299">
        <f t="shared" si="123"/>
        <v>0</v>
      </c>
      <c r="BL107" s="299">
        <f t="shared" si="123"/>
        <v>0</v>
      </c>
      <c r="BM107" s="299">
        <f t="shared" si="123"/>
        <v>0</v>
      </c>
      <c r="BN107" s="299">
        <f t="shared" ref="BN107:CQ107" si="124">BN64*BN86</f>
        <v>0</v>
      </c>
      <c r="BO107" s="299">
        <f t="shared" si="124"/>
        <v>0</v>
      </c>
      <c r="BP107" s="299">
        <f t="shared" si="124"/>
        <v>0</v>
      </c>
      <c r="BQ107" s="299">
        <f t="shared" si="124"/>
        <v>0</v>
      </c>
      <c r="BR107" s="299">
        <f t="shared" si="124"/>
        <v>0</v>
      </c>
      <c r="BS107" s="299">
        <f t="shared" si="124"/>
        <v>0</v>
      </c>
      <c r="BT107" s="299">
        <f t="shared" si="124"/>
        <v>0</v>
      </c>
      <c r="BU107" s="299">
        <f t="shared" si="124"/>
        <v>0</v>
      </c>
      <c r="BV107" s="299">
        <f t="shared" si="124"/>
        <v>0</v>
      </c>
      <c r="BW107" s="299">
        <f t="shared" si="124"/>
        <v>0</v>
      </c>
      <c r="BX107" s="299">
        <f t="shared" si="124"/>
        <v>0</v>
      </c>
      <c r="BY107" s="299">
        <f t="shared" si="124"/>
        <v>0</v>
      </c>
      <c r="BZ107" s="299">
        <f t="shared" si="124"/>
        <v>0</v>
      </c>
      <c r="CA107" s="299">
        <f t="shared" si="124"/>
        <v>0</v>
      </c>
      <c r="CB107" s="299">
        <f t="shared" si="124"/>
        <v>0</v>
      </c>
      <c r="CC107" s="299">
        <f t="shared" si="124"/>
        <v>0</v>
      </c>
      <c r="CD107" s="299">
        <f t="shared" si="124"/>
        <v>0</v>
      </c>
      <c r="CE107" s="299">
        <f t="shared" si="124"/>
        <v>0</v>
      </c>
      <c r="CF107" s="299">
        <f t="shared" si="124"/>
        <v>0</v>
      </c>
      <c r="CG107" s="299">
        <f t="shared" si="124"/>
        <v>0</v>
      </c>
      <c r="CH107" s="299">
        <f t="shared" si="124"/>
        <v>0</v>
      </c>
      <c r="CI107" s="299">
        <f t="shared" si="124"/>
        <v>0</v>
      </c>
      <c r="CJ107" s="299">
        <f t="shared" si="124"/>
        <v>0</v>
      </c>
      <c r="CK107" s="299">
        <f t="shared" si="124"/>
        <v>0</v>
      </c>
      <c r="CL107" s="299">
        <f t="shared" si="124"/>
        <v>0</v>
      </c>
      <c r="CM107" s="299">
        <f t="shared" si="124"/>
        <v>0</v>
      </c>
      <c r="CN107" s="299">
        <f t="shared" si="124"/>
        <v>0</v>
      </c>
      <c r="CO107" s="299">
        <f t="shared" si="124"/>
        <v>0</v>
      </c>
      <c r="CP107" s="299">
        <f t="shared" si="124"/>
        <v>0</v>
      </c>
      <c r="CQ107" s="299">
        <f t="shared" si="124"/>
        <v>0</v>
      </c>
      <c r="CR107" s="299"/>
    </row>
    <row r="108" spans="1:96" s="276" customFormat="1" ht="12.5" x14ac:dyDescent="0.25">
      <c r="A108" s="61" t="str">
        <f t="shared" si="109"/>
        <v>Trä och produkter av trä och kork (utom möbler)</v>
      </c>
      <c r="B108" s="299">
        <f t="shared" ref="B108:AG108" si="125">B65*B87</f>
        <v>0</v>
      </c>
      <c r="C108" s="299">
        <f t="shared" si="125"/>
        <v>0</v>
      </c>
      <c r="D108" s="299">
        <f t="shared" si="125"/>
        <v>0</v>
      </c>
      <c r="E108" s="299">
        <f t="shared" si="125"/>
        <v>0</v>
      </c>
      <c r="F108" s="299">
        <f t="shared" si="125"/>
        <v>0</v>
      </c>
      <c r="G108" s="299">
        <f t="shared" si="125"/>
        <v>0</v>
      </c>
      <c r="H108" s="299">
        <f t="shared" si="125"/>
        <v>0</v>
      </c>
      <c r="I108" s="299">
        <f t="shared" si="125"/>
        <v>0</v>
      </c>
      <c r="J108" s="299">
        <f t="shared" si="125"/>
        <v>0</v>
      </c>
      <c r="K108" s="299">
        <f t="shared" si="125"/>
        <v>0</v>
      </c>
      <c r="L108" s="299">
        <f t="shared" si="125"/>
        <v>0</v>
      </c>
      <c r="M108" s="299">
        <f t="shared" si="125"/>
        <v>0</v>
      </c>
      <c r="N108" s="299">
        <f t="shared" si="125"/>
        <v>0</v>
      </c>
      <c r="O108" s="299">
        <f t="shared" si="125"/>
        <v>0</v>
      </c>
      <c r="P108" s="299">
        <f t="shared" si="125"/>
        <v>0</v>
      </c>
      <c r="Q108" s="299">
        <f t="shared" si="125"/>
        <v>0</v>
      </c>
      <c r="R108" s="299">
        <f t="shared" si="125"/>
        <v>0</v>
      </c>
      <c r="S108" s="299">
        <f t="shared" si="125"/>
        <v>0</v>
      </c>
      <c r="T108" s="299">
        <f t="shared" si="125"/>
        <v>0</v>
      </c>
      <c r="U108" s="299">
        <f t="shared" si="125"/>
        <v>0</v>
      </c>
      <c r="V108" s="299">
        <f t="shared" si="125"/>
        <v>0</v>
      </c>
      <c r="W108" s="299">
        <f t="shared" si="125"/>
        <v>0</v>
      </c>
      <c r="X108" s="299">
        <f t="shared" si="125"/>
        <v>0</v>
      </c>
      <c r="Y108" s="299">
        <f t="shared" si="125"/>
        <v>0</v>
      </c>
      <c r="Z108" s="299">
        <f t="shared" si="125"/>
        <v>0</v>
      </c>
      <c r="AA108" s="299">
        <f t="shared" si="125"/>
        <v>0</v>
      </c>
      <c r="AB108" s="299">
        <f t="shared" si="125"/>
        <v>0</v>
      </c>
      <c r="AC108" s="299">
        <f t="shared" si="125"/>
        <v>0</v>
      </c>
      <c r="AD108" s="299">
        <f t="shared" si="125"/>
        <v>0</v>
      </c>
      <c r="AE108" s="299">
        <f t="shared" si="125"/>
        <v>0</v>
      </c>
      <c r="AF108" s="299">
        <f t="shared" si="125"/>
        <v>0</v>
      </c>
      <c r="AG108" s="299">
        <f t="shared" si="125"/>
        <v>0</v>
      </c>
      <c r="AH108" s="299">
        <f t="shared" ref="AH108:BM108" si="126">AH65*AH87</f>
        <v>0</v>
      </c>
      <c r="AI108" s="299">
        <f t="shared" si="126"/>
        <v>0</v>
      </c>
      <c r="AJ108" s="299">
        <f t="shared" si="126"/>
        <v>0</v>
      </c>
      <c r="AK108" s="299">
        <f t="shared" si="126"/>
        <v>0</v>
      </c>
      <c r="AL108" s="299">
        <f t="shared" si="126"/>
        <v>0</v>
      </c>
      <c r="AM108" s="299">
        <f t="shared" si="126"/>
        <v>0</v>
      </c>
      <c r="AN108" s="299">
        <f t="shared" si="126"/>
        <v>0</v>
      </c>
      <c r="AO108" s="299">
        <f t="shared" si="126"/>
        <v>0</v>
      </c>
      <c r="AP108" s="299">
        <f t="shared" si="126"/>
        <v>0</v>
      </c>
      <c r="AQ108" s="299">
        <f t="shared" si="126"/>
        <v>0</v>
      </c>
      <c r="AR108" s="299">
        <f t="shared" si="126"/>
        <v>0</v>
      </c>
      <c r="AS108" s="299">
        <f t="shared" si="126"/>
        <v>0</v>
      </c>
      <c r="AT108" s="299">
        <f t="shared" si="126"/>
        <v>0</v>
      </c>
      <c r="AU108" s="299">
        <f t="shared" si="126"/>
        <v>0</v>
      </c>
      <c r="AV108" s="299">
        <f t="shared" si="126"/>
        <v>0</v>
      </c>
      <c r="AW108" s="299">
        <f t="shared" si="126"/>
        <v>0</v>
      </c>
      <c r="AX108" s="299">
        <f t="shared" si="126"/>
        <v>0</v>
      </c>
      <c r="AY108" s="299">
        <f t="shared" si="126"/>
        <v>0</v>
      </c>
      <c r="AZ108" s="299">
        <f t="shared" si="126"/>
        <v>0</v>
      </c>
      <c r="BA108" s="299">
        <f t="shared" si="126"/>
        <v>0</v>
      </c>
      <c r="BB108" s="299">
        <f t="shared" si="126"/>
        <v>0</v>
      </c>
      <c r="BC108" s="299">
        <f t="shared" si="126"/>
        <v>0</v>
      </c>
      <c r="BD108" s="299">
        <f t="shared" si="126"/>
        <v>0</v>
      </c>
      <c r="BE108" s="299">
        <f t="shared" si="126"/>
        <v>0</v>
      </c>
      <c r="BF108" s="299">
        <f t="shared" si="126"/>
        <v>0</v>
      </c>
      <c r="BG108" s="299">
        <f t="shared" si="126"/>
        <v>0</v>
      </c>
      <c r="BH108" s="299">
        <f t="shared" si="126"/>
        <v>0</v>
      </c>
      <c r="BI108" s="299">
        <f t="shared" si="126"/>
        <v>0</v>
      </c>
      <c r="BJ108" s="299">
        <f t="shared" si="126"/>
        <v>0</v>
      </c>
      <c r="BK108" s="299">
        <f t="shared" si="126"/>
        <v>0</v>
      </c>
      <c r="BL108" s="299">
        <f t="shared" si="126"/>
        <v>0</v>
      </c>
      <c r="BM108" s="299">
        <f t="shared" si="126"/>
        <v>0</v>
      </c>
      <c r="BN108" s="299">
        <f t="shared" ref="BN108:CQ108" si="127">BN65*BN87</f>
        <v>0</v>
      </c>
      <c r="BO108" s="299">
        <f t="shared" si="127"/>
        <v>0</v>
      </c>
      <c r="BP108" s="299">
        <f t="shared" si="127"/>
        <v>0</v>
      </c>
      <c r="BQ108" s="299">
        <f t="shared" si="127"/>
        <v>0</v>
      </c>
      <c r="BR108" s="299">
        <f t="shared" si="127"/>
        <v>0</v>
      </c>
      <c r="BS108" s="299">
        <f t="shared" si="127"/>
        <v>0</v>
      </c>
      <c r="BT108" s="299">
        <f t="shared" si="127"/>
        <v>0</v>
      </c>
      <c r="BU108" s="299">
        <f t="shared" si="127"/>
        <v>0</v>
      </c>
      <c r="BV108" s="299">
        <f t="shared" si="127"/>
        <v>0</v>
      </c>
      <c r="BW108" s="299">
        <f t="shared" si="127"/>
        <v>0</v>
      </c>
      <c r="BX108" s="299">
        <f t="shared" si="127"/>
        <v>0</v>
      </c>
      <c r="BY108" s="299">
        <f t="shared" si="127"/>
        <v>0</v>
      </c>
      <c r="BZ108" s="299">
        <f t="shared" si="127"/>
        <v>0</v>
      </c>
      <c r="CA108" s="299">
        <f t="shared" si="127"/>
        <v>0</v>
      </c>
      <c r="CB108" s="299">
        <f t="shared" si="127"/>
        <v>0</v>
      </c>
      <c r="CC108" s="299">
        <f t="shared" si="127"/>
        <v>0</v>
      </c>
      <c r="CD108" s="299">
        <f t="shared" si="127"/>
        <v>0</v>
      </c>
      <c r="CE108" s="299">
        <f t="shared" si="127"/>
        <v>0</v>
      </c>
      <c r="CF108" s="299">
        <f t="shared" si="127"/>
        <v>0</v>
      </c>
      <c r="CG108" s="299">
        <f t="shared" si="127"/>
        <v>0</v>
      </c>
      <c r="CH108" s="299">
        <f t="shared" si="127"/>
        <v>0</v>
      </c>
      <c r="CI108" s="299">
        <f t="shared" si="127"/>
        <v>0</v>
      </c>
      <c r="CJ108" s="299">
        <f t="shared" si="127"/>
        <v>0</v>
      </c>
      <c r="CK108" s="299">
        <f t="shared" si="127"/>
        <v>0</v>
      </c>
      <c r="CL108" s="299">
        <f t="shared" si="127"/>
        <v>0</v>
      </c>
      <c r="CM108" s="299">
        <f t="shared" si="127"/>
        <v>0</v>
      </c>
      <c r="CN108" s="299">
        <f t="shared" si="127"/>
        <v>0</v>
      </c>
      <c r="CO108" s="299">
        <f t="shared" si="127"/>
        <v>0</v>
      </c>
      <c r="CP108" s="299">
        <f t="shared" si="127"/>
        <v>0</v>
      </c>
      <c r="CQ108" s="299">
        <f t="shared" si="127"/>
        <v>0</v>
      </c>
      <c r="CR108" s="299"/>
    </row>
    <row r="109" spans="1:96" s="276" customFormat="1" ht="12.5" x14ac:dyDescent="0.25">
      <c r="A109" s="61" t="str">
        <f t="shared" si="109"/>
        <v>Råolja och raffinerade petroleumprodukter</v>
      </c>
      <c r="B109" s="299">
        <f t="shared" ref="B109:AG109" si="128">B66*B88</f>
        <v>0</v>
      </c>
      <c r="C109" s="299">
        <f t="shared" si="128"/>
        <v>0</v>
      </c>
      <c r="D109" s="299">
        <f t="shared" si="128"/>
        <v>0</v>
      </c>
      <c r="E109" s="299">
        <f t="shared" si="128"/>
        <v>0</v>
      </c>
      <c r="F109" s="299">
        <f t="shared" si="128"/>
        <v>0</v>
      </c>
      <c r="G109" s="299">
        <f t="shared" si="128"/>
        <v>0</v>
      </c>
      <c r="H109" s="299">
        <f t="shared" si="128"/>
        <v>0</v>
      </c>
      <c r="I109" s="299">
        <f t="shared" si="128"/>
        <v>0</v>
      </c>
      <c r="J109" s="299">
        <f t="shared" si="128"/>
        <v>0</v>
      </c>
      <c r="K109" s="299">
        <f t="shared" si="128"/>
        <v>0</v>
      </c>
      <c r="L109" s="299">
        <f t="shared" si="128"/>
        <v>0</v>
      </c>
      <c r="M109" s="299">
        <f t="shared" si="128"/>
        <v>0</v>
      </c>
      <c r="N109" s="299">
        <f t="shared" si="128"/>
        <v>0</v>
      </c>
      <c r="O109" s="299">
        <f t="shared" si="128"/>
        <v>0</v>
      </c>
      <c r="P109" s="299">
        <f t="shared" si="128"/>
        <v>0</v>
      </c>
      <c r="Q109" s="299">
        <f t="shared" si="128"/>
        <v>0</v>
      </c>
      <c r="R109" s="299">
        <f t="shared" si="128"/>
        <v>0</v>
      </c>
      <c r="S109" s="299">
        <f t="shared" si="128"/>
        <v>0</v>
      </c>
      <c r="T109" s="299">
        <f t="shared" si="128"/>
        <v>0</v>
      </c>
      <c r="U109" s="299">
        <f t="shared" si="128"/>
        <v>0</v>
      </c>
      <c r="V109" s="299">
        <f t="shared" si="128"/>
        <v>0</v>
      </c>
      <c r="W109" s="299">
        <f t="shared" si="128"/>
        <v>0</v>
      </c>
      <c r="X109" s="299">
        <f t="shared" si="128"/>
        <v>0</v>
      </c>
      <c r="Y109" s="299">
        <f t="shared" si="128"/>
        <v>0</v>
      </c>
      <c r="Z109" s="299">
        <f t="shared" si="128"/>
        <v>0</v>
      </c>
      <c r="AA109" s="299">
        <f t="shared" si="128"/>
        <v>0</v>
      </c>
      <c r="AB109" s="299">
        <f t="shared" si="128"/>
        <v>0</v>
      </c>
      <c r="AC109" s="299">
        <f t="shared" si="128"/>
        <v>0</v>
      </c>
      <c r="AD109" s="299">
        <f t="shared" si="128"/>
        <v>0</v>
      </c>
      <c r="AE109" s="299">
        <f t="shared" si="128"/>
        <v>0</v>
      </c>
      <c r="AF109" s="299">
        <f t="shared" si="128"/>
        <v>0</v>
      </c>
      <c r="AG109" s="299">
        <f t="shared" si="128"/>
        <v>0</v>
      </c>
      <c r="AH109" s="299">
        <f t="shared" ref="AH109:BM109" si="129">AH66*AH88</f>
        <v>0</v>
      </c>
      <c r="AI109" s="299">
        <f t="shared" si="129"/>
        <v>0</v>
      </c>
      <c r="AJ109" s="299">
        <f t="shared" si="129"/>
        <v>0</v>
      </c>
      <c r="AK109" s="299">
        <f t="shared" si="129"/>
        <v>0</v>
      </c>
      <c r="AL109" s="299">
        <f t="shared" si="129"/>
        <v>0</v>
      </c>
      <c r="AM109" s="299">
        <f t="shared" si="129"/>
        <v>0</v>
      </c>
      <c r="AN109" s="299">
        <f t="shared" si="129"/>
        <v>0</v>
      </c>
      <c r="AO109" s="299">
        <f t="shared" si="129"/>
        <v>0</v>
      </c>
      <c r="AP109" s="299">
        <f t="shared" si="129"/>
        <v>0</v>
      </c>
      <c r="AQ109" s="299">
        <f t="shared" si="129"/>
        <v>0</v>
      </c>
      <c r="AR109" s="299">
        <f t="shared" si="129"/>
        <v>0</v>
      </c>
      <c r="AS109" s="299">
        <f t="shared" si="129"/>
        <v>0</v>
      </c>
      <c r="AT109" s="299">
        <f t="shared" si="129"/>
        <v>0</v>
      </c>
      <c r="AU109" s="299">
        <f t="shared" si="129"/>
        <v>0</v>
      </c>
      <c r="AV109" s="299">
        <f t="shared" si="129"/>
        <v>0</v>
      </c>
      <c r="AW109" s="299">
        <f t="shared" si="129"/>
        <v>0</v>
      </c>
      <c r="AX109" s="299">
        <f t="shared" si="129"/>
        <v>0</v>
      </c>
      <c r="AY109" s="299">
        <f t="shared" si="129"/>
        <v>0</v>
      </c>
      <c r="AZ109" s="299">
        <f t="shared" si="129"/>
        <v>0</v>
      </c>
      <c r="BA109" s="299">
        <f t="shared" si="129"/>
        <v>0</v>
      </c>
      <c r="BB109" s="299">
        <f t="shared" si="129"/>
        <v>0</v>
      </c>
      <c r="BC109" s="299">
        <f t="shared" si="129"/>
        <v>0</v>
      </c>
      <c r="BD109" s="299">
        <f t="shared" si="129"/>
        <v>0</v>
      </c>
      <c r="BE109" s="299">
        <f t="shared" si="129"/>
        <v>0</v>
      </c>
      <c r="BF109" s="299">
        <f t="shared" si="129"/>
        <v>0</v>
      </c>
      <c r="BG109" s="299">
        <f t="shared" si="129"/>
        <v>0</v>
      </c>
      <c r="BH109" s="299">
        <f t="shared" si="129"/>
        <v>0</v>
      </c>
      <c r="BI109" s="299">
        <f t="shared" si="129"/>
        <v>0</v>
      </c>
      <c r="BJ109" s="299">
        <f t="shared" si="129"/>
        <v>0</v>
      </c>
      <c r="BK109" s="299">
        <f t="shared" si="129"/>
        <v>0</v>
      </c>
      <c r="BL109" s="299">
        <f t="shared" si="129"/>
        <v>0</v>
      </c>
      <c r="BM109" s="299">
        <f t="shared" si="129"/>
        <v>0</v>
      </c>
      <c r="BN109" s="299">
        <f t="shared" ref="BN109:CQ109" si="130">BN66*BN88</f>
        <v>0</v>
      </c>
      <c r="BO109" s="299">
        <f t="shared" si="130"/>
        <v>0</v>
      </c>
      <c r="BP109" s="299">
        <f t="shared" si="130"/>
        <v>0</v>
      </c>
      <c r="BQ109" s="299">
        <f t="shared" si="130"/>
        <v>0</v>
      </c>
      <c r="BR109" s="299">
        <f t="shared" si="130"/>
        <v>0</v>
      </c>
      <c r="BS109" s="299">
        <f t="shared" si="130"/>
        <v>0</v>
      </c>
      <c r="BT109" s="299">
        <f t="shared" si="130"/>
        <v>0</v>
      </c>
      <c r="BU109" s="299">
        <f t="shared" si="130"/>
        <v>0</v>
      </c>
      <c r="BV109" s="299">
        <f t="shared" si="130"/>
        <v>0</v>
      </c>
      <c r="BW109" s="299">
        <f t="shared" si="130"/>
        <v>0</v>
      </c>
      <c r="BX109" s="299">
        <f t="shared" si="130"/>
        <v>0</v>
      </c>
      <c r="BY109" s="299">
        <f t="shared" si="130"/>
        <v>0</v>
      </c>
      <c r="BZ109" s="299">
        <f t="shared" si="130"/>
        <v>0</v>
      </c>
      <c r="CA109" s="299">
        <f t="shared" si="130"/>
        <v>0</v>
      </c>
      <c r="CB109" s="299">
        <f t="shared" si="130"/>
        <v>0</v>
      </c>
      <c r="CC109" s="299">
        <f t="shared" si="130"/>
        <v>0</v>
      </c>
      <c r="CD109" s="299">
        <f t="shared" si="130"/>
        <v>0</v>
      </c>
      <c r="CE109" s="299">
        <f t="shared" si="130"/>
        <v>0</v>
      </c>
      <c r="CF109" s="299">
        <f t="shared" si="130"/>
        <v>0</v>
      </c>
      <c r="CG109" s="299">
        <f t="shared" si="130"/>
        <v>0</v>
      </c>
      <c r="CH109" s="299">
        <f t="shared" si="130"/>
        <v>0</v>
      </c>
      <c r="CI109" s="299">
        <f t="shared" si="130"/>
        <v>0</v>
      </c>
      <c r="CJ109" s="299">
        <f t="shared" si="130"/>
        <v>0</v>
      </c>
      <c r="CK109" s="299">
        <f t="shared" si="130"/>
        <v>0</v>
      </c>
      <c r="CL109" s="299">
        <f t="shared" si="130"/>
        <v>0</v>
      </c>
      <c r="CM109" s="299">
        <f t="shared" si="130"/>
        <v>0</v>
      </c>
      <c r="CN109" s="299">
        <f t="shared" si="130"/>
        <v>0</v>
      </c>
      <c r="CO109" s="299">
        <f t="shared" si="130"/>
        <v>0</v>
      </c>
      <c r="CP109" s="299">
        <f t="shared" si="130"/>
        <v>0</v>
      </c>
      <c r="CQ109" s="299">
        <f t="shared" si="130"/>
        <v>0</v>
      </c>
      <c r="CR109" s="299"/>
    </row>
    <row r="110" spans="1:96" s="276" customFormat="1" ht="12.5" x14ac:dyDescent="0.25">
      <c r="A110" s="61" t="str">
        <f t="shared" si="109"/>
        <v>Kemikalier och kemiska produkter, konstgjorda fibrer, gummi och plastprodukter, kärnbränsle</v>
      </c>
      <c r="B110" s="299">
        <f t="shared" ref="B110:AG110" si="131">B67*B89</f>
        <v>0</v>
      </c>
      <c r="C110" s="299">
        <f t="shared" si="131"/>
        <v>0</v>
      </c>
      <c r="D110" s="299">
        <f t="shared" si="131"/>
        <v>0</v>
      </c>
      <c r="E110" s="299">
        <f t="shared" si="131"/>
        <v>0</v>
      </c>
      <c r="F110" s="299">
        <f t="shared" si="131"/>
        <v>0</v>
      </c>
      <c r="G110" s="299">
        <f t="shared" si="131"/>
        <v>0</v>
      </c>
      <c r="H110" s="299">
        <f t="shared" si="131"/>
        <v>0</v>
      </c>
      <c r="I110" s="299">
        <f t="shared" si="131"/>
        <v>0</v>
      </c>
      <c r="J110" s="299">
        <f t="shared" si="131"/>
        <v>0</v>
      </c>
      <c r="K110" s="299">
        <f t="shared" si="131"/>
        <v>0</v>
      </c>
      <c r="L110" s="299">
        <f t="shared" si="131"/>
        <v>0</v>
      </c>
      <c r="M110" s="299">
        <f t="shared" si="131"/>
        <v>0</v>
      </c>
      <c r="N110" s="299">
        <f t="shared" si="131"/>
        <v>0</v>
      </c>
      <c r="O110" s="299">
        <f t="shared" si="131"/>
        <v>0</v>
      </c>
      <c r="P110" s="299">
        <f t="shared" si="131"/>
        <v>0</v>
      </c>
      <c r="Q110" s="299">
        <f t="shared" si="131"/>
        <v>0</v>
      </c>
      <c r="R110" s="299">
        <f t="shared" si="131"/>
        <v>0</v>
      </c>
      <c r="S110" s="299">
        <f t="shared" si="131"/>
        <v>0</v>
      </c>
      <c r="T110" s="299">
        <f t="shared" si="131"/>
        <v>0</v>
      </c>
      <c r="U110" s="299">
        <f t="shared" si="131"/>
        <v>0</v>
      </c>
      <c r="V110" s="299">
        <f t="shared" si="131"/>
        <v>0</v>
      </c>
      <c r="W110" s="299">
        <f t="shared" si="131"/>
        <v>0</v>
      </c>
      <c r="X110" s="299">
        <f t="shared" si="131"/>
        <v>0</v>
      </c>
      <c r="Y110" s="299">
        <f t="shared" si="131"/>
        <v>0</v>
      </c>
      <c r="Z110" s="299">
        <f t="shared" si="131"/>
        <v>0</v>
      </c>
      <c r="AA110" s="299">
        <f t="shared" si="131"/>
        <v>0</v>
      </c>
      <c r="AB110" s="299">
        <f t="shared" si="131"/>
        <v>0</v>
      </c>
      <c r="AC110" s="299">
        <f t="shared" si="131"/>
        <v>0</v>
      </c>
      <c r="AD110" s="299">
        <f t="shared" si="131"/>
        <v>0</v>
      </c>
      <c r="AE110" s="299">
        <f t="shared" si="131"/>
        <v>0</v>
      </c>
      <c r="AF110" s="299">
        <f t="shared" si="131"/>
        <v>0</v>
      </c>
      <c r="AG110" s="299">
        <f t="shared" si="131"/>
        <v>0</v>
      </c>
      <c r="AH110" s="299">
        <f t="shared" ref="AH110:BM110" si="132">AH67*AH89</f>
        <v>0</v>
      </c>
      <c r="AI110" s="299">
        <f t="shared" si="132"/>
        <v>0</v>
      </c>
      <c r="AJ110" s="299">
        <f t="shared" si="132"/>
        <v>0</v>
      </c>
      <c r="AK110" s="299">
        <f t="shared" si="132"/>
        <v>0</v>
      </c>
      <c r="AL110" s="299">
        <f t="shared" si="132"/>
        <v>0</v>
      </c>
      <c r="AM110" s="299">
        <f t="shared" si="132"/>
        <v>0</v>
      </c>
      <c r="AN110" s="299">
        <f t="shared" si="132"/>
        <v>0</v>
      </c>
      <c r="AO110" s="299">
        <f t="shared" si="132"/>
        <v>0</v>
      </c>
      <c r="AP110" s="299">
        <f t="shared" si="132"/>
        <v>0</v>
      </c>
      <c r="AQ110" s="299">
        <f t="shared" si="132"/>
        <v>0</v>
      </c>
      <c r="AR110" s="299">
        <f t="shared" si="132"/>
        <v>0</v>
      </c>
      <c r="AS110" s="299">
        <f t="shared" si="132"/>
        <v>0</v>
      </c>
      <c r="AT110" s="299">
        <f t="shared" si="132"/>
        <v>0</v>
      </c>
      <c r="AU110" s="299">
        <f t="shared" si="132"/>
        <v>0</v>
      </c>
      <c r="AV110" s="299">
        <f t="shared" si="132"/>
        <v>0</v>
      </c>
      <c r="AW110" s="299">
        <f t="shared" si="132"/>
        <v>0</v>
      </c>
      <c r="AX110" s="299">
        <f t="shared" si="132"/>
        <v>0</v>
      </c>
      <c r="AY110" s="299">
        <f t="shared" si="132"/>
        <v>0</v>
      </c>
      <c r="AZ110" s="299">
        <f t="shared" si="132"/>
        <v>0</v>
      </c>
      <c r="BA110" s="299">
        <f t="shared" si="132"/>
        <v>0</v>
      </c>
      <c r="BB110" s="299">
        <f t="shared" si="132"/>
        <v>0</v>
      </c>
      <c r="BC110" s="299">
        <f t="shared" si="132"/>
        <v>0</v>
      </c>
      <c r="BD110" s="299">
        <f t="shared" si="132"/>
        <v>0</v>
      </c>
      <c r="BE110" s="299">
        <f t="shared" si="132"/>
        <v>0</v>
      </c>
      <c r="BF110" s="299">
        <f t="shared" si="132"/>
        <v>0</v>
      </c>
      <c r="BG110" s="299">
        <f t="shared" si="132"/>
        <v>0</v>
      </c>
      <c r="BH110" s="299">
        <f t="shared" si="132"/>
        <v>0</v>
      </c>
      <c r="BI110" s="299">
        <f t="shared" si="132"/>
        <v>0</v>
      </c>
      <c r="BJ110" s="299">
        <f t="shared" si="132"/>
        <v>0</v>
      </c>
      <c r="BK110" s="299">
        <f t="shared" si="132"/>
        <v>0</v>
      </c>
      <c r="BL110" s="299">
        <f t="shared" si="132"/>
        <v>0</v>
      </c>
      <c r="BM110" s="299">
        <f t="shared" si="132"/>
        <v>0</v>
      </c>
      <c r="BN110" s="299">
        <f t="shared" ref="BN110:CQ110" si="133">BN67*BN89</f>
        <v>0</v>
      </c>
      <c r="BO110" s="299">
        <f t="shared" si="133"/>
        <v>0</v>
      </c>
      <c r="BP110" s="299">
        <f t="shared" si="133"/>
        <v>0</v>
      </c>
      <c r="BQ110" s="299">
        <f t="shared" si="133"/>
        <v>0</v>
      </c>
      <c r="BR110" s="299">
        <f t="shared" si="133"/>
        <v>0</v>
      </c>
      <c r="BS110" s="299">
        <f t="shared" si="133"/>
        <v>0</v>
      </c>
      <c r="BT110" s="299">
        <f t="shared" si="133"/>
        <v>0</v>
      </c>
      <c r="BU110" s="299">
        <f t="shared" si="133"/>
        <v>0</v>
      </c>
      <c r="BV110" s="299">
        <f t="shared" si="133"/>
        <v>0</v>
      </c>
      <c r="BW110" s="299">
        <f t="shared" si="133"/>
        <v>0</v>
      </c>
      <c r="BX110" s="299">
        <f t="shared" si="133"/>
        <v>0</v>
      </c>
      <c r="BY110" s="299">
        <f t="shared" si="133"/>
        <v>0</v>
      </c>
      <c r="BZ110" s="299">
        <f t="shared" si="133"/>
        <v>0</v>
      </c>
      <c r="CA110" s="299">
        <f t="shared" si="133"/>
        <v>0</v>
      </c>
      <c r="CB110" s="299">
        <f t="shared" si="133"/>
        <v>0</v>
      </c>
      <c r="CC110" s="299">
        <f t="shared" si="133"/>
        <v>0</v>
      </c>
      <c r="CD110" s="299">
        <f t="shared" si="133"/>
        <v>0</v>
      </c>
      <c r="CE110" s="299">
        <f t="shared" si="133"/>
        <v>0</v>
      </c>
      <c r="CF110" s="299">
        <f t="shared" si="133"/>
        <v>0</v>
      </c>
      <c r="CG110" s="299">
        <f t="shared" si="133"/>
        <v>0</v>
      </c>
      <c r="CH110" s="299">
        <f t="shared" si="133"/>
        <v>0</v>
      </c>
      <c r="CI110" s="299">
        <f t="shared" si="133"/>
        <v>0</v>
      </c>
      <c r="CJ110" s="299">
        <f t="shared" si="133"/>
        <v>0</v>
      </c>
      <c r="CK110" s="299">
        <f t="shared" si="133"/>
        <v>0</v>
      </c>
      <c r="CL110" s="299">
        <f t="shared" si="133"/>
        <v>0</v>
      </c>
      <c r="CM110" s="299">
        <f t="shared" si="133"/>
        <v>0</v>
      </c>
      <c r="CN110" s="299">
        <f t="shared" si="133"/>
        <v>0</v>
      </c>
      <c r="CO110" s="299">
        <f t="shared" si="133"/>
        <v>0</v>
      </c>
      <c r="CP110" s="299">
        <f t="shared" si="133"/>
        <v>0</v>
      </c>
      <c r="CQ110" s="299">
        <f t="shared" si="133"/>
        <v>0</v>
      </c>
      <c r="CR110" s="299"/>
    </row>
    <row r="111" spans="1:96" s="276" customFormat="1" ht="12.5" x14ac:dyDescent="0.25">
      <c r="A111" s="61" t="str">
        <f t="shared" si="109"/>
        <v>Övriga icke-metalliska mineralprodukter</v>
      </c>
      <c r="B111" s="299">
        <f t="shared" ref="B111:AG111" si="134">B68*B90</f>
        <v>0</v>
      </c>
      <c r="C111" s="299">
        <f t="shared" si="134"/>
        <v>0</v>
      </c>
      <c r="D111" s="299">
        <f t="shared" si="134"/>
        <v>0</v>
      </c>
      <c r="E111" s="299">
        <f t="shared" si="134"/>
        <v>0</v>
      </c>
      <c r="F111" s="299">
        <f t="shared" si="134"/>
        <v>0</v>
      </c>
      <c r="G111" s="299">
        <f t="shared" si="134"/>
        <v>0</v>
      </c>
      <c r="H111" s="299">
        <f t="shared" si="134"/>
        <v>0</v>
      </c>
      <c r="I111" s="299">
        <f t="shared" si="134"/>
        <v>0</v>
      </c>
      <c r="J111" s="299">
        <f t="shared" si="134"/>
        <v>0</v>
      </c>
      <c r="K111" s="299">
        <f t="shared" si="134"/>
        <v>0</v>
      </c>
      <c r="L111" s="299">
        <f t="shared" si="134"/>
        <v>0</v>
      </c>
      <c r="M111" s="299">
        <f t="shared" si="134"/>
        <v>0</v>
      </c>
      <c r="N111" s="299">
        <f t="shared" si="134"/>
        <v>0</v>
      </c>
      <c r="O111" s="299">
        <f t="shared" si="134"/>
        <v>0</v>
      </c>
      <c r="P111" s="299">
        <f t="shared" si="134"/>
        <v>0</v>
      </c>
      <c r="Q111" s="299">
        <f t="shared" si="134"/>
        <v>0</v>
      </c>
      <c r="R111" s="299">
        <f t="shared" si="134"/>
        <v>0</v>
      </c>
      <c r="S111" s="299">
        <f t="shared" si="134"/>
        <v>0</v>
      </c>
      <c r="T111" s="299">
        <f t="shared" si="134"/>
        <v>0</v>
      </c>
      <c r="U111" s="299">
        <f t="shared" si="134"/>
        <v>0</v>
      </c>
      <c r="V111" s="299">
        <f t="shared" si="134"/>
        <v>0</v>
      </c>
      <c r="W111" s="299">
        <f t="shared" si="134"/>
        <v>0</v>
      </c>
      <c r="X111" s="299">
        <f t="shared" si="134"/>
        <v>0</v>
      </c>
      <c r="Y111" s="299">
        <f t="shared" si="134"/>
        <v>0</v>
      </c>
      <c r="Z111" s="299">
        <f t="shared" si="134"/>
        <v>0</v>
      </c>
      <c r="AA111" s="299">
        <f t="shared" si="134"/>
        <v>0</v>
      </c>
      <c r="AB111" s="299">
        <f t="shared" si="134"/>
        <v>0</v>
      </c>
      <c r="AC111" s="299">
        <f t="shared" si="134"/>
        <v>0</v>
      </c>
      <c r="AD111" s="299">
        <f t="shared" si="134"/>
        <v>0</v>
      </c>
      <c r="AE111" s="299">
        <f t="shared" si="134"/>
        <v>0</v>
      </c>
      <c r="AF111" s="299">
        <f t="shared" si="134"/>
        <v>0</v>
      </c>
      <c r="AG111" s="299">
        <f t="shared" si="134"/>
        <v>0</v>
      </c>
      <c r="AH111" s="299">
        <f t="shared" ref="AH111:BM111" si="135">AH68*AH90</f>
        <v>0</v>
      </c>
      <c r="AI111" s="299">
        <f t="shared" si="135"/>
        <v>0</v>
      </c>
      <c r="AJ111" s="299">
        <f t="shared" si="135"/>
        <v>0</v>
      </c>
      <c r="AK111" s="299">
        <f t="shared" si="135"/>
        <v>0</v>
      </c>
      <c r="AL111" s="299">
        <f t="shared" si="135"/>
        <v>0</v>
      </c>
      <c r="AM111" s="299">
        <f t="shared" si="135"/>
        <v>0</v>
      </c>
      <c r="AN111" s="299">
        <f t="shared" si="135"/>
        <v>0</v>
      </c>
      <c r="AO111" s="299">
        <f t="shared" si="135"/>
        <v>0</v>
      </c>
      <c r="AP111" s="299">
        <f t="shared" si="135"/>
        <v>0</v>
      </c>
      <c r="AQ111" s="299">
        <f t="shared" si="135"/>
        <v>0</v>
      </c>
      <c r="AR111" s="299">
        <f t="shared" si="135"/>
        <v>0</v>
      </c>
      <c r="AS111" s="299">
        <f t="shared" si="135"/>
        <v>0</v>
      </c>
      <c r="AT111" s="299">
        <f t="shared" si="135"/>
        <v>0</v>
      </c>
      <c r="AU111" s="299">
        <f t="shared" si="135"/>
        <v>0</v>
      </c>
      <c r="AV111" s="299">
        <f t="shared" si="135"/>
        <v>0</v>
      </c>
      <c r="AW111" s="299">
        <f t="shared" si="135"/>
        <v>0</v>
      </c>
      <c r="AX111" s="299">
        <f t="shared" si="135"/>
        <v>0</v>
      </c>
      <c r="AY111" s="299">
        <f t="shared" si="135"/>
        <v>0</v>
      </c>
      <c r="AZ111" s="299">
        <f t="shared" si="135"/>
        <v>0</v>
      </c>
      <c r="BA111" s="299">
        <f t="shared" si="135"/>
        <v>0</v>
      </c>
      <c r="BB111" s="299">
        <f t="shared" si="135"/>
        <v>0</v>
      </c>
      <c r="BC111" s="299">
        <f t="shared" si="135"/>
        <v>0</v>
      </c>
      <c r="BD111" s="299">
        <f t="shared" si="135"/>
        <v>0</v>
      </c>
      <c r="BE111" s="299">
        <f t="shared" si="135"/>
        <v>0</v>
      </c>
      <c r="BF111" s="299">
        <f t="shared" si="135"/>
        <v>0</v>
      </c>
      <c r="BG111" s="299">
        <f t="shared" si="135"/>
        <v>0</v>
      </c>
      <c r="BH111" s="299">
        <f t="shared" si="135"/>
        <v>0</v>
      </c>
      <c r="BI111" s="299">
        <f t="shared" si="135"/>
        <v>0</v>
      </c>
      <c r="BJ111" s="299">
        <f t="shared" si="135"/>
        <v>0</v>
      </c>
      <c r="BK111" s="299">
        <f t="shared" si="135"/>
        <v>0</v>
      </c>
      <c r="BL111" s="299">
        <f t="shared" si="135"/>
        <v>0</v>
      </c>
      <c r="BM111" s="299">
        <f t="shared" si="135"/>
        <v>0</v>
      </c>
      <c r="BN111" s="299">
        <f t="shared" ref="BN111:CQ111" si="136">BN68*BN90</f>
        <v>0</v>
      </c>
      <c r="BO111" s="299">
        <f t="shared" si="136"/>
        <v>0</v>
      </c>
      <c r="BP111" s="299">
        <f t="shared" si="136"/>
        <v>0</v>
      </c>
      <c r="BQ111" s="299">
        <f t="shared" si="136"/>
        <v>0</v>
      </c>
      <c r="BR111" s="299">
        <f t="shared" si="136"/>
        <v>0</v>
      </c>
      <c r="BS111" s="299">
        <f t="shared" si="136"/>
        <v>0</v>
      </c>
      <c r="BT111" s="299">
        <f t="shared" si="136"/>
        <v>0</v>
      </c>
      <c r="BU111" s="299">
        <f t="shared" si="136"/>
        <v>0</v>
      </c>
      <c r="BV111" s="299">
        <f t="shared" si="136"/>
        <v>0</v>
      </c>
      <c r="BW111" s="299">
        <f t="shared" si="136"/>
        <v>0</v>
      </c>
      <c r="BX111" s="299">
        <f t="shared" si="136"/>
        <v>0</v>
      </c>
      <c r="BY111" s="299">
        <f t="shared" si="136"/>
        <v>0</v>
      </c>
      <c r="BZ111" s="299">
        <f t="shared" si="136"/>
        <v>0</v>
      </c>
      <c r="CA111" s="299">
        <f t="shared" si="136"/>
        <v>0</v>
      </c>
      <c r="CB111" s="299">
        <f t="shared" si="136"/>
        <v>0</v>
      </c>
      <c r="CC111" s="299">
        <f t="shared" si="136"/>
        <v>0</v>
      </c>
      <c r="CD111" s="299">
        <f t="shared" si="136"/>
        <v>0</v>
      </c>
      <c r="CE111" s="299">
        <f t="shared" si="136"/>
        <v>0</v>
      </c>
      <c r="CF111" s="299">
        <f t="shared" si="136"/>
        <v>0</v>
      </c>
      <c r="CG111" s="299">
        <f t="shared" si="136"/>
        <v>0</v>
      </c>
      <c r="CH111" s="299">
        <f t="shared" si="136"/>
        <v>0</v>
      </c>
      <c r="CI111" s="299">
        <f t="shared" si="136"/>
        <v>0</v>
      </c>
      <c r="CJ111" s="299">
        <f t="shared" si="136"/>
        <v>0</v>
      </c>
      <c r="CK111" s="299">
        <f t="shared" si="136"/>
        <v>0</v>
      </c>
      <c r="CL111" s="299">
        <f t="shared" si="136"/>
        <v>0</v>
      </c>
      <c r="CM111" s="299">
        <f t="shared" si="136"/>
        <v>0</v>
      </c>
      <c r="CN111" s="299">
        <f t="shared" si="136"/>
        <v>0</v>
      </c>
      <c r="CO111" s="299">
        <f t="shared" si="136"/>
        <v>0</v>
      </c>
      <c r="CP111" s="299">
        <f t="shared" si="136"/>
        <v>0</v>
      </c>
      <c r="CQ111" s="299">
        <f t="shared" si="136"/>
        <v>0</v>
      </c>
      <c r="CR111" s="299"/>
    </row>
    <row r="112" spans="1:96" s="276" customFormat="1" ht="12.5" x14ac:dyDescent="0.25">
      <c r="A112" s="61" t="str">
        <f t="shared" si="109"/>
        <v>Metaller; tillverkade metallprodukter, exkl. maskiner och maskinutrustning</v>
      </c>
      <c r="B112" s="299">
        <f t="shared" ref="B112:AG112" si="137">B69*B91</f>
        <v>0</v>
      </c>
      <c r="C112" s="299">
        <f t="shared" si="137"/>
        <v>0</v>
      </c>
      <c r="D112" s="299">
        <f t="shared" si="137"/>
        <v>0</v>
      </c>
      <c r="E112" s="299">
        <f t="shared" si="137"/>
        <v>0</v>
      </c>
      <c r="F112" s="299">
        <f t="shared" si="137"/>
        <v>0</v>
      </c>
      <c r="G112" s="299">
        <f t="shared" si="137"/>
        <v>0</v>
      </c>
      <c r="H112" s="299">
        <f t="shared" si="137"/>
        <v>0</v>
      </c>
      <c r="I112" s="299">
        <f t="shared" si="137"/>
        <v>0</v>
      </c>
      <c r="J112" s="299">
        <f t="shared" si="137"/>
        <v>0</v>
      </c>
      <c r="K112" s="299">
        <f t="shared" si="137"/>
        <v>0</v>
      </c>
      <c r="L112" s="299">
        <f t="shared" si="137"/>
        <v>0</v>
      </c>
      <c r="M112" s="299">
        <f t="shared" si="137"/>
        <v>0</v>
      </c>
      <c r="N112" s="299">
        <f t="shared" si="137"/>
        <v>0</v>
      </c>
      <c r="O112" s="299">
        <f t="shared" si="137"/>
        <v>0</v>
      </c>
      <c r="P112" s="299">
        <f t="shared" si="137"/>
        <v>0</v>
      </c>
      <c r="Q112" s="299">
        <f t="shared" si="137"/>
        <v>0</v>
      </c>
      <c r="R112" s="299">
        <f t="shared" si="137"/>
        <v>0</v>
      </c>
      <c r="S112" s="299">
        <f t="shared" si="137"/>
        <v>0</v>
      </c>
      <c r="T112" s="299">
        <f t="shared" si="137"/>
        <v>0</v>
      </c>
      <c r="U112" s="299">
        <f t="shared" si="137"/>
        <v>0</v>
      </c>
      <c r="V112" s="299">
        <f t="shared" si="137"/>
        <v>0</v>
      </c>
      <c r="W112" s="299">
        <f t="shared" si="137"/>
        <v>0</v>
      </c>
      <c r="X112" s="299">
        <f t="shared" si="137"/>
        <v>0</v>
      </c>
      <c r="Y112" s="299">
        <f t="shared" si="137"/>
        <v>0</v>
      </c>
      <c r="Z112" s="299">
        <f t="shared" si="137"/>
        <v>0</v>
      </c>
      <c r="AA112" s="299">
        <f t="shared" si="137"/>
        <v>0</v>
      </c>
      <c r="AB112" s="299">
        <f t="shared" si="137"/>
        <v>0</v>
      </c>
      <c r="AC112" s="299">
        <f t="shared" si="137"/>
        <v>0</v>
      </c>
      <c r="AD112" s="299">
        <f t="shared" si="137"/>
        <v>0</v>
      </c>
      <c r="AE112" s="299">
        <f t="shared" si="137"/>
        <v>0</v>
      </c>
      <c r="AF112" s="299">
        <f t="shared" si="137"/>
        <v>0</v>
      </c>
      <c r="AG112" s="299">
        <f t="shared" si="137"/>
        <v>0</v>
      </c>
      <c r="AH112" s="299">
        <f t="shared" ref="AH112:BM112" si="138">AH69*AH91</f>
        <v>0</v>
      </c>
      <c r="AI112" s="299">
        <f t="shared" si="138"/>
        <v>0</v>
      </c>
      <c r="AJ112" s="299">
        <f t="shared" si="138"/>
        <v>0</v>
      </c>
      <c r="AK112" s="299">
        <f t="shared" si="138"/>
        <v>0</v>
      </c>
      <c r="AL112" s="299">
        <f t="shared" si="138"/>
        <v>0</v>
      </c>
      <c r="AM112" s="299">
        <f t="shared" si="138"/>
        <v>0</v>
      </c>
      <c r="AN112" s="299">
        <f t="shared" si="138"/>
        <v>0</v>
      </c>
      <c r="AO112" s="299">
        <f t="shared" si="138"/>
        <v>0</v>
      </c>
      <c r="AP112" s="299">
        <f t="shared" si="138"/>
        <v>0</v>
      </c>
      <c r="AQ112" s="299">
        <f t="shared" si="138"/>
        <v>0</v>
      </c>
      <c r="AR112" s="299">
        <f t="shared" si="138"/>
        <v>0</v>
      </c>
      <c r="AS112" s="299">
        <f t="shared" si="138"/>
        <v>0</v>
      </c>
      <c r="AT112" s="299">
        <f t="shared" si="138"/>
        <v>0</v>
      </c>
      <c r="AU112" s="299">
        <f t="shared" si="138"/>
        <v>0</v>
      </c>
      <c r="AV112" s="299">
        <f t="shared" si="138"/>
        <v>0</v>
      </c>
      <c r="AW112" s="299">
        <f t="shared" si="138"/>
        <v>0</v>
      </c>
      <c r="AX112" s="299">
        <f t="shared" si="138"/>
        <v>0</v>
      </c>
      <c r="AY112" s="299">
        <f t="shared" si="138"/>
        <v>0</v>
      </c>
      <c r="AZ112" s="299">
        <f t="shared" si="138"/>
        <v>0</v>
      </c>
      <c r="BA112" s="299">
        <f t="shared" si="138"/>
        <v>0</v>
      </c>
      <c r="BB112" s="299">
        <f t="shared" si="138"/>
        <v>0</v>
      </c>
      <c r="BC112" s="299">
        <f t="shared" si="138"/>
        <v>0</v>
      </c>
      <c r="BD112" s="299">
        <f t="shared" si="138"/>
        <v>0</v>
      </c>
      <c r="BE112" s="299">
        <f t="shared" si="138"/>
        <v>0</v>
      </c>
      <c r="BF112" s="299">
        <f t="shared" si="138"/>
        <v>0</v>
      </c>
      <c r="BG112" s="299">
        <f t="shared" si="138"/>
        <v>0</v>
      </c>
      <c r="BH112" s="299">
        <f t="shared" si="138"/>
        <v>0</v>
      </c>
      <c r="BI112" s="299">
        <f t="shared" si="138"/>
        <v>0</v>
      </c>
      <c r="BJ112" s="299">
        <f t="shared" si="138"/>
        <v>0</v>
      </c>
      <c r="BK112" s="299">
        <f t="shared" si="138"/>
        <v>0</v>
      </c>
      <c r="BL112" s="299">
        <f t="shared" si="138"/>
        <v>0</v>
      </c>
      <c r="BM112" s="299">
        <f t="shared" si="138"/>
        <v>0</v>
      </c>
      <c r="BN112" s="299">
        <f t="shared" ref="BN112:CQ112" si="139">BN69*BN91</f>
        <v>0</v>
      </c>
      <c r="BO112" s="299">
        <f t="shared" si="139"/>
        <v>0</v>
      </c>
      <c r="BP112" s="299">
        <f t="shared" si="139"/>
        <v>0</v>
      </c>
      <c r="BQ112" s="299">
        <f t="shared" si="139"/>
        <v>0</v>
      </c>
      <c r="BR112" s="299">
        <f t="shared" si="139"/>
        <v>0</v>
      </c>
      <c r="BS112" s="299">
        <f t="shared" si="139"/>
        <v>0</v>
      </c>
      <c r="BT112" s="299">
        <f t="shared" si="139"/>
        <v>0</v>
      </c>
      <c r="BU112" s="299">
        <f t="shared" si="139"/>
        <v>0</v>
      </c>
      <c r="BV112" s="299">
        <f t="shared" si="139"/>
        <v>0</v>
      </c>
      <c r="BW112" s="299">
        <f t="shared" si="139"/>
        <v>0</v>
      </c>
      <c r="BX112" s="299">
        <f t="shared" si="139"/>
        <v>0</v>
      </c>
      <c r="BY112" s="299">
        <f t="shared" si="139"/>
        <v>0</v>
      </c>
      <c r="BZ112" s="299">
        <f t="shared" si="139"/>
        <v>0</v>
      </c>
      <c r="CA112" s="299">
        <f t="shared" si="139"/>
        <v>0</v>
      </c>
      <c r="CB112" s="299">
        <f t="shared" si="139"/>
        <v>0</v>
      </c>
      <c r="CC112" s="299">
        <f t="shared" si="139"/>
        <v>0</v>
      </c>
      <c r="CD112" s="299">
        <f t="shared" si="139"/>
        <v>0</v>
      </c>
      <c r="CE112" s="299">
        <f t="shared" si="139"/>
        <v>0</v>
      </c>
      <c r="CF112" s="299">
        <f t="shared" si="139"/>
        <v>0</v>
      </c>
      <c r="CG112" s="299">
        <f t="shared" si="139"/>
        <v>0</v>
      </c>
      <c r="CH112" s="299">
        <f t="shared" si="139"/>
        <v>0</v>
      </c>
      <c r="CI112" s="299">
        <f t="shared" si="139"/>
        <v>0</v>
      </c>
      <c r="CJ112" s="299">
        <f t="shared" si="139"/>
        <v>0</v>
      </c>
      <c r="CK112" s="299">
        <f t="shared" si="139"/>
        <v>0</v>
      </c>
      <c r="CL112" s="299">
        <f t="shared" si="139"/>
        <v>0</v>
      </c>
      <c r="CM112" s="299">
        <f t="shared" si="139"/>
        <v>0</v>
      </c>
      <c r="CN112" s="299">
        <f t="shared" si="139"/>
        <v>0</v>
      </c>
      <c r="CO112" s="299">
        <f t="shared" si="139"/>
        <v>0</v>
      </c>
      <c r="CP112" s="299">
        <f t="shared" si="139"/>
        <v>0</v>
      </c>
      <c r="CQ112" s="299">
        <f t="shared" si="139"/>
        <v>0</v>
      </c>
      <c r="CR112" s="299"/>
    </row>
    <row r="113" spans="1:104" s="276" customFormat="1" ht="12.5" x14ac:dyDescent="0.25">
      <c r="A113" s="61" t="str">
        <f t="shared" si="109"/>
        <v>Maskiner och maskinutrustning</v>
      </c>
      <c r="B113" s="299">
        <f t="shared" ref="B113:AG113" si="140">B70*B92</f>
        <v>0</v>
      </c>
      <c r="C113" s="299">
        <f t="shared" si="140"/>
        <v>0</v>
      </c>
      <c r="D113" s="299">
        <f t="shared" si="140"/>
        <v>0</v>
      </c>
      <c r="E113" s="299">
        <f t="shared" si="140"/>
        <v>0</v>
      </c>
      <c r="F113" s="299">
        <f t="shared" si="140"/>
        <v>0</v>
      </c>
      <c r="G113" s="299">
        <f t="shared" si="140"/>
        <v>0</v>
      </c>
      <c r="H113" s="299">
        <f t="shared" si="140"/>
        <v>0</v>
      </c>
      <c r="I113" s="299">
        <f t="shared" si="140"/>
        <v>0</v>
      </c>
      <c r="J113" s="299">
        <f t="shared" si="140"/>
        <v>0</v>
      </c>
      <c r="K113" s="299">
        <f t="shared" si="140"/>
        <v>0</v>
      </c>
      <c r="L113" s="299">
        <f t="shared" si="140"/>
        <v>0</v>
      </c>
      <c r="M113" s="299">
        <f t="shared" si="140"/>
        <v>0</v>
      </c>
      <c r="N113" s="299">
        <f t="shared" si="140"/>
        <v>0</v>
      </c>
      <c r="O113" s="299">
        <f t="shared" si="140"/>
        <v>0</v>
      </c>
      <c r="P113" s="299">
        <f t="shared" si="140"/>
        <v>0</v>
      </c>
      <c r="Q113" s="299">
        <f t="shared" si="140"/>
        <v>0</v>
      </c>
      <c r="R113" s="299">
        <f t="shared" si="140"/>
        <v>0</v>
      </c>
      <c r="S113" s="299">
        <f t="shared" si="140"/>
        <v>0</v>
      </c>
      <c r="T113" s="299">
        <f t="shared" si="140"/>
        <v>0</v>
      </c>
      <c r="U113" s="299">
        <f t="shared" si="140"/>
        <v>0</v>
      </c>
      <c r="V113" s="299">
        <f t="shared" si="140"/>
        <v>0</v>
      </c>
      <c r="W113" s="299">
        <f t="shared" si="140"/>
        <v>0</v>
      </c>
      <c r="X113" s="299">
        <f t="shared" si="140"/>
        <v>0</v>
      </c>
      <c r="Y113" s="299">
        <f t="shared" si="140"/>
        <v>0</v>
      </c>
      <c r="Z113" s="299">
        <f t="shared" si="140"/>
        <v>0</v>
      </c>
      <c r="AA113" s="299">
        <f t="shared" si="140"/>
        <v>0</v>
      </c>
      <c r="AB113" s="299">
        <f t="shared" si="140"/>
        <v>0</v>
      </c>
      <c r="AC113" s="299">
        <f t="shared" si="140"/>
        <v>0</v>
      </c>
      <c r="AD113" s="299">
        <f t="shared" si="140"/>
        <v>0</v>
      </c>
      <c r="AE113" s="299">
        <f t="shared" si="140"/>
        <v>0</v>
      </c>
      <c r="AF113" s="299">
        <f t="shared" si="140"/>
        <v>0</v>
      </c>
      <c r="AG113" s="299">
        <f t="shared" si="140"/>
        <v>0</v>
      </c>
      <c r="AH113" s="299">
        <f t="shared" ref="AH113:BM113" si="141">AH70*AH92</f>
        <v>0</v>
      </c>
      <c r="AI113" s="299">
        <f t="shared" si="141"/>
        <v>0</v>
      </c>
      <c r="AJ113" s="299">
        <f t="shared" si="141"/>
        <v>0</v>
      </c>
      <c r="AK113" s="299">
        <f t="shared" si="141"/>
        <v>0</v>
      </c>
      <c r="AL113" s="299">
        <f t="shared" si="141"/>
        <v>0</v>
      </c>
      <c r="AM113" s="299">
        <f t="shared" si="141"/>
        <v>0</v>
      </c>
      <c r="AN113" s="299">
        <f t="shared" si="141"/>
        <v>0</v>
      </c>
      <c r="AO113" s="299">
        <f t="shared" si="141"/>
        <v>0</v>
      </c>
      <c r="AP113" s="299">
        <f t="shared" si="141"/>
        <v>0</v>
      </c>
      <c r="AQ113" s="299">
        <f t="shared" si="141"/>
        <v>0</v>
      </c>
      <c r="AR113" s="299">
        <f t="shared" si="141"/>
        <v>0</v>
      </c>
      <c r="AS113" s="299">
        <f t="shared" si="141"/>
        <v>0</v>
      </c>
      <c r="AT113" s="299">
        <f t="shared" si="141"/>
        <v>0</v>
      </c>
      <c r="AU113" s="299">
        <f t="shared" si="141"/>
        <v>0</v>
      </c>
      <c r="AV113" s="299">
        <f t="shared" si="141"/>
        <v>0</v>
      </c>
      <c r="AW113" s="299">
        <f t="shared" si="141"/>
        <v>0</v>
      </c>
      <c r="AX113" s="299">
        <f t="shared" si="141"/>
        <v>0</v>
      </c>
      <c r="AY113" s="299">
        <f t="shared" si="141"/>
        <v>0</v>
      </c>
      <c r="AZ113" s="299">
        <f t="shared" si="141"/>
        <v>0</v>
      </c>
      <c r="BA113" s="299">
        <f t="shared" si="141"/>
        <v>0</v>
      </c>
      <c r="BB113" s="299">
        <f t="shared" si="141"/>
        <v>0</v>
      </c>
      <c r="BC113" s="299">
        <f t="shared" si="141"/>
        <v>0</v>
      </c>
      <c r="BD113" s="299">
        <f t="shared" si="141"/>
        <v>0</v>
      </c>
      <c r="BE113" s="299">
        <f t="shared" si="141"/>
        <v>0</v>
      </c>
      <c r="BF113" s="299">
        <f t="shared" si="141"/>
        <v>0</v>
      </c>
      <c r="BG113" s="299">
        <f t="shared" si="141"/>
        <v>0</v>
      </c>
      <c r="BH113" s="299">
        <f t="shared" si="141"/>
        <v>0</v>
      </c>
      <c r="BI113" s="299">
        <f t="shared" si="141"/>
        <v>0</v>
      </c>
      <c r="BJ113" s="299">
        <f t="shared" si="141"/>
        <v>0</v>
      </c>
      <c r="BK113" s="299">
        <f t="shared" si="141"/>
        <v>0</v>
      </c>
      <c r="BL113" s="299">
        <f t="shared" si="141"/>
        <v>0</v>
      </c>
      <c r="BM113" s="299">
        <f t="shared" si="141"/>
        <v>0</v>
      </c>
      <c r="BN113" s="299">
        <f t="shared" ref="BN113:CQ113" si="142">BN70*BN92</f>
        <v>0</v>
      </c>
      <c r="BO113" s="299">
        <f t="shared" si="142"/>
        <v>0</v>
      </c>
      <c r="BP113" s="299">
        <f t="shared" si="142"/>
        <v>0</v>
      </c>
      <c r="BQ113" s="299">
        <f t="shared" si="142"/>
        <v>0</v>
      </c>
      <c r="BR113" s="299">
        <f t="shared" si="142"/>
        <v>0</v>
      </c>
      <c r="BS113" s="299">
        <f t="shared" si="142"/>
        <v>0</v>
      </c>
      <c r="BT113" s="299">
        <f t="shared" si="142"/>
        <v>0</v>
      </c>
      <c r="BU113" s="299">
        <f t="shared" si="142"/>
        <v>0</v>
      </c>
      <c r="BV113" s="299">
        <f t="shared" si="142"/>
        <v>0</v>
      </c>
      <c r="BW113" s="299">
        <f t="shared" si="142"/>
        <v>0</v>
      </c>
      <c r="BX113" s="299">
        <f t="shared" si="142"/>
        <v>0</v>
      </c>
      <c r="BY113" s="299">
        <f t="shared" si="142"/>
        <v>0</v>
      </c>
      <c r="BZ113" s="299">
        <f t="shared" si="142"/>
        <v>0</v>
      </c>
      <c r="CA113" s="299">
        <f t="shared" si="142"/>
        <v>0</v>
      </c>
      <c r="CB113" s="299">
        <f t="shared" si="142"/>
        <v>0</v>
      </c>
      <c r="CC113" s="299">
        <f t="shared" si="142"/>
        <v>0</v>
      </c>
      <c r="CD113" s="299">
        <f t="shared" si="142"/>
        <v>0</v>
      </c>
      <c r="CE113" s="299">
        <f t="shared" si="142"/>
        <v>0</v>
      </c>
      <c r="CF113" s="299">
        <f t="shared" si="142"/>
        <v>0</v>
      </c>
      <c r="CG113" s="299">
        <f t="shared" si="142"/>
        <v>0</v>
      </c>
      <c r="CH113" s="299">
        <f t="shared" si="142"/>
        <v>0</v>
      </c>
      <c r="CI113" s="299">
        <f t="shared" si="142"/>
        <v>0</v>
      </c>
      <c r="CJ113" s="299">
        <f t="shared" si="142"/>
        <v>0</v>
      </c>
      <c r="CK113" s="299">
        <f t="shared" si="142"/>
        <v>0</v>
      </c>
      <c r="CL113" s="299">
        <f t="shared" si="142"/>
        <v>0</v>
      </c>
      <c r="CM113" s="299">
        <f t="shared" si="142"/>
        <v>0</v>
      </c>
      <c r="CN113" s="299">
        <f t="shared" si="142"/>
        <v>0</v>
      </c>
      <c r="CO113" s="299">
        <f t="shared" si="142"/>
        <v>0</v>
      </c>
      <c r="CP113" s="299">
        <f t="shared" si="142"/>
        <v>0</v>
      </c>
      <c r="CQ113" s="299">
        <f t="shared" si="142"/>
        <v>0</v>
      </c>
      <c r="CR113" s="299"/>
    </row>
    <row r="114" spans="1:104" s="276" customFormat="1" ht="12.5" x14ac:dyDescent="0.25">
      <c r="A114" s="61" t="str">
        <f t="shared" si="109"/>
        <v>Transportutrustning</v>
      </c>
      <c r="B114" s="299">
        <f t="shared" ref="B114:AG114" si="143">B71*B93</f>
        <v>0</v>
      </c>
      <c r="C114" s="299">
        <f t="shared" si="143"/>
        <v>0</v>
      </c>
      <c r="D114" s="299">
        <f t="shared" si="143"/>
        <v>0</v>
      </c>
      <c r="E114" s="299">
        <f t="shared" si="143"/>
        <v>0</v>
      </c>
      <c r="F114" s="299">
        <f t="shared" si="143"/>
        <v>0</v>
      </c>
      <c r="G114" s="299">
        <f t="shared" si="143"/>
        <v>0</v>
      </c>
      <c r="H114" s="299">
        <f t="shared" si="143"/>
        <v>0</v>
      </c>
      <c r="I114" s="299">
        <f t="shared" si="143"/>
        <v>0</v>
      </c>
      <c r="J114" s="299">
        <f t="shared" si="143"/>
        <v>0</v>
      </c>
      <c r="K114" s="299">
        <f t="shared" si="143"/>
        <v>0</v>
      </c>
      <c r="L114" s="299">
        <f t="shared" si="143"/>
        <v>0</v>
      </c>
      <c r="M114" s="299">
        <f t="shared" si="143"/>
        <v>0</v>
      </c>
      <c r="N114" s="299">
        <f t="shared" si="143"/>
        <v>0</v>
      </c>
      <c r="O114" s="299">
        <f t="shared" si="143"/>
        <v>0</v>
      </c>
      <c r="P114" s="299">
        <f t="shared" si="143"/>
        <v>0</v>
      </c>
      <c r="Q114" s="299">
        <f t="shared" si="143"/>
        <v>0</v>
      </c>
      <c r="R114" s="299">
        <f t="shared" si="143"/>
        <v>0</v>
      </c>
      <c r="S114" s="299">
        <f t="shared" si="143"/>
        <v>0</v>
      </c>
      <c r="T114" s="299">
        <f t="shared" si="143"/>
        <v>0</v>
      </c>
      <c r="U114" s="299">
        <f t="shared" si="143"/>
        <v>0</v>
      </c>
      <c r="V114" s="299">
        <f t="shared" si="143"/>
        <v>0</v>
      </c>
      <c r="W114" s="299">
        <f t="shared" si="143"/>
        <v>0</v>
      </c>
      <c r="X114" s="299">
        <f t="shared" si="143"/>
        <v>0</v>
      </c>
      <c r="Y114" s="299">
        <f t="shared" si="143"/>
        <v>0</v>
      </c>
      <c r="Z114" s="299">
        <f t="shared" si="143"/>
        <v>0</v>
      </c>
      <c r="AA114" s="299">
        <f t="shared" si="143"/>
        <v>0</v>
      </c>
      <c r="AB114" s="299">
        <f t="shared" si="143"/>
        <v>0</v>
      </c>
      <c r="AC114" s="299">
        <f t="shared" si="143"/>
        <v>0</v>
      </c>
      <c r="AD114" s="299">
        <f t="shared" si="143"/>
        <v>0</v>
      </c>
      <c r="AE114" s="299">
        <f t="shared" si="143"/>
        <v>0</v>
      </c>
      <c r="AF114" s="299">
        <f t="shared" si="143"/>
        <v>0</v>
      </c>
      <c r="AG114" s="299">
        <f t="shared" si="143"/>
        <v>0</v>
      </c>
      <c r="AH114" s="299">
        <f t="shared" ref="AH114:BM114" si="144">AH71*AH93</f>
        <v>0</v>
      </c>
      <c r="AI114" s="299">
        <f t="shared" si="144"/>
        <v>0</v>
      </c>
      <c r="AJ114" s="299">
        <f t="shared" si="144"/>
        <v>0</v>
      </c>
      <c r="AK114" s="299">
        <f t="shared" si="144"/>
        <v>0</v>
      </c>
      <c r="AL114" s="299">
        <f t="shared" si="144"/>
        <v>0</v>
      </c>
      <c r="AM114" s="299">
        <f t="shared" si="144"/>
        <v>0</v>
      </c>
      <c r="AN114" s="299">
        <f t="shared" si="144"/>
        <v>0</v>
      </c>
      <c r="AO114" s="299">
        <f t="shared" si="144"/>
        <v>0</v>
      </c>
      <c r="AP114" s="299">
        <f t="shared" si="144"/>
        <v>0</v>
      </c>
      <c r="AQ114" s="299">
        <f t="shared" si="144"/>
        <v>0</v>
      </c>
      <c r="AR114" s="299">
        <f t="shared" si="144"/>
        <v>0</v>
      </c>
      <c r="AS114" s="299">
        <f t="shared" si="144"/>
        <v>0</v>
      </c>
      <c r="AT114" s="299">
        <f t="shared" si="144"/>
        <v>0</v>
      </c>
      <c r="AU114" s="299">
        <f t="shared" si="144"/>
        <v>0</v>
      </c>
      <c r="AV114" s="299">
        <f t="shared" si="144"/>
        <v>0</v>
      </c>
      <c r="AW114" s="299">
        <f t="shared" si="144"/>
        <v>0</v>
      </c>
      <c r="AX114" s="299">
        <f t="shared" si="144"/>
        <v>0</v>
      </c>
      <c r="AY114" s="299">
        <f t="shared" si="144"/>
        <v>0</v>
      </c>
      <c r="AZ114" s="299">
        <f t="shared" si="144"/>
        <v>0</v>
      </c>
      <c r="BA114" s="299">
        <f t="shared" si="144"/>
        <v>0</v>
      </c>
      <c r="BB114" s="299">
        <f t="shared" si="144"/>
        <v>0</v>
      </c>
      <c r="BC114" s="299">
        <f t="shared" si="144"/>
        <v>0</v>
      </c>
      <c r="BD114" s="299">
        <f t="shared" si="144"/>
        <v>0</v>
      </c>
      <c r="BE114" s="299">
        <f t="shared" si="144"/>
        <v>0</v>
      </c>
      <c r="BF114" s="299">
        <f t="shared" si="144"/>
        <v>0</v>
      </c>
      <c r="BG114" s="299">
        <f t="shared" si="144"/>
        <v>0</v>
      </c>
      <c r="BH114" s="299">
        <f t="shared" si="144"/>
        <v>0</v>
      </c>
      <c r="BI114" s="299">
        <f t="shared" si="144"/>
        <v>0</v>
      </c>
      <c r="BJ114" s="299">
        <f t="shared" si="144"/>
        <v>0</v>
      </c>
      <c r="BK114" s="299">
        <f t="shared" si="144"/>
        <v>0</v>
      </c>
      <c r="BL114" s="299">
        <f t="shared" si="144"/>
        <v>0</v>
      </c>
      <c r="BM114" s="299">
        <f t="shared" si="144"/>
        <v>0</v>
      </c>
      <c r="BN114" s="299">
        <f t="shared" ref="BN114:CQ114" si="145">BN71*BN93</f>
        <v>0</v>
      </c>
      <c r="BO114" s="299">
        <f t="shared" si="145"/>
        <v>0</v>
      </c>
      <c r="BP114" s="299">
        <f t="shared" si="145"/>
        <v>0</v>
      </c>
      <c r="BQ114" s="299">
        <f t="shared" si="145"/>
        <v>0</v>
      </c>
      <c r="BR114" s="299">
        <f t="shared" si="145"/>
        <v>0</v>
      </c>
      <c r="BS114" s="299">
        <f t="shared" si="145"/>
        <v>0</v>
      </c>
      <c r="BT114" s="299">
        <f t="shared" si="145"/>
        <v>0</v>
      </c>
      <c r="BU114" s="299">
        <f t="shared" si="145"/>
        <v>0</v>
      </c>
      <c r="BV114" s="299">
        <f t="shared" si="145"/>
        <v>0</v>
      </c>
      <c r="BW114" s="299">
        <f t="shared" si="145"/>
        <v>0</v>
      </c>
      <c r="BX114" s="299">
        <f t="shared" si="145"/>
        <v>0</v>
      </c>
      <c r="BY114" s="299">
        <f t="shared" si="145"/>
        <v>0</v>
      </c>
      <c r="BZ114" s="299">
        <f t="shared" si="145"/>
        <v>0</v>
      </c>
      <c r="CA114" s="299">
        <f t="shared" si="145"/>
        <v>0</v>
      </c>
      <c r="CB114" s="299">
        <f t="shared" si="145"/>
        <v>0</v>
      </c>
      <c r="CC114" s="299">
        <f t="shared" si="145"/>
        <v>0</v>
      </c>
      <c r="CD114" s="299">
        <f t="shared" si="145"/>
        <v>0</v>
      </c>
      <c r="CE114" s="299">
        <f t="shared" si="145"/>
        <v>0</v>
      </c>
      <c r="CF114" s="299">
        <f t="shared" si="145"/>
        <v>0</v>
      </c>
      <c r="CG114" s="299">
        <f t="shared" si="145"/>
        <v>0</v>
      </c>
      <c r="CH114" s="299">
        <f t="shared" si="145"/>
        <v>0</v>
      </c>
      <c r="CI114" s="299">
        <f t="shared" si="145"/>
        <v>0</v>
      </c>
      <c r="CJ114" s="299">
        <f t="shared" si="145"/>
        <v>0</v>
      </c>
      <c r="CK114" s="299">
        <f t="shared" si="145"/>
        <v>0</v>
      </c>
      <c r="CL114" s="299">
        <f t="shared" si="145"/>
        <v>0</v>
      </c>
      <c r="CM114" s="299">
        <f t="shared" si="145"/>
        <v>0</v>
      </c>
      <c r="CN114" s="299">
        <f t="shared" si="145"/>
        <v>0</v>
      </c>
      <c r="CO114" s="299">
        <f t="shared" si="145"/>
        <v>0</v>
      </c>
      <c r="CP114" s="299">
        <f t="shared" si="145"/>
        <v>0</v>
      </c>
      <c r="CQ114" s="299">
        <f t="shared" si="145"/>
        <v>0</v>
      </c>
      <c r="CR114" s="299"/>
    </row>
    <row r="115" spans="1:104" s="276" customFormat="1" ht="12.5" x14ac:dyDescent="0.25">
      <c r="A115" s="61" t="str">
        <f t="shared" si="109"/>
        <v>Möbler och övriga tillverkade varor</v>
      </c>
      <c r="B115" s="299">
        <f t="shared" ref="B115:AG115" si="146">B72*B94</f>
        <v>0</v>
      </c>
      <c r="C115" s="299">
        <f t="shared" si="146"/>
        <v>0</v>
      </c>
      <c r="D115" s="299">
        <f t="shared" si="146"/>
        <v>0</v>
      </c>
      <c r="E115" s="299">
        <f t="shared" si="146"/>
        <v>0</v>
      </c>
      <c r="F115" s="299">
        <f t="shared" si="146"/>
        <v>0</v>
      </c>
      <c r="G115" s="299">
        <f t="shared" si="146"/>
        <v>0</v>
      </c>
      <c r="H115" s="299">
        <f t="shared" si="146"/>
        <v>0</v>
      </c>
      <c r="I115" s="299">
        <f t="shared" si="146"/>
        <v>0</v>
      </c>
      <c r="J115" s="299">
        <f t="shared" si="146"/>
        <v>0</v>
      </c>
      <c r="K115" s="299">
        <f t="shared" si="146"/>
        <v>0</v>
      </c>
      <c r="L115" s="299">
        <f t="shared" si="146"/>
        <v>0</v>
      </c>
      <c r="M115" s="299">
        <f t="shared" si="146"/>
        <v>0</v>
      </c>
      <c r="N115" s="299">
        <f t="shared" si="146"/>
        <v>0</v>
      </c>
      <c r="O115" s="299">
        <f t="shared" si="146"/>
        <v>0</v>
      </c>
      <c r="P115" s="299">
        <f t="shared" si="146"/>
        <v>0</v>
      </c>
      <c r="Q115" s="299">
        <f t="shared" si="146"/>
        <v>0</v>
      </c>
      <c r="R115" s="299">
        <f t="shared" si="146"/>
        <v>0</v>
      </c>
      <c r="S115" s="299">
        <f t="shared" si="146"/>
        <v>0</v>
      </c>
      <c r="T115" s="299">
        <f t="shared" si="146"/>
        <v>0</v>
      </c>
      <c r="U115" s="299">
        <f t="shared" si="146"/>
        <v>0</v>
      </c>
      <c r="V115" s="299">
        <f t="shared" si="146"/>
        <v>0</v>
      </c>
      <c r="W115" s="299">
        <f t="shared" si="146"/>
        <v>0</v>
      </c>
      <c r="X115" s="299">
        <f t="shared" si="146"/>
        <v>0</v>
      </c>
      <c r="Y115" s="299">
        <f t="shared" si="146"/>
        <v>0</v>
      </c>
      <c r="Z115" s="299">
        <f t="shared" si="146"/>
        <v>0</v>
      </c>
      <c r="AA115" s="299">
        <f t="shared" si="146"/>
        <v>0</v>
      </c>
      <c r="AB115" s="299">
        <f t="shared" si="146"/>
        <v>0</v>
      </c>
      <c r="AC115" s="299">
        <f t="shared" si="146"/>
        <v>0</v>
      </c>
      <c r="AD115" s="299">
        <f t="shared" si="146"/>
        <v>0</v>
      </c>
      <c r="AE115" s="299">
        <f t="shared" si="146"/>
        <v>0</v>
      </c>
      <c r="AF115" s="299">
        <f t="shared" si="146"/>
        <v>0</v>
      </c>
      <c r="AG115" s="299">
        <f t="shared" si="146"/>
        <v>0</v>
      </c>
      <c r="AH115" s="299">
        <f t="shared" ref="AH115:BM115" si="147">AH72*AH94</f>
        <v>0</v>
      </c>
      <c r="AI115" s="299">
        <f t="shared" si="147"/>
        <v>0</v>
      </c>
      <c r="AJ115" s="299">
        <f t="shared" si="147"/>
        <v>0</v>
      </c>
      <c r="AK115" s="299">
        <f t="shared" si="147"/>
        <v>0</v>
      </c>
      <c r="AL115" s="299">
        <f t="shared" si="147"/>
        <v>0</v>
      </c>
      <c r="AM115" s="299">
        <f t="shared" si="147"/>
        <v>0</v>
      </c>
      <c r="AN115" s="299">
        <f t="shared" si="147"/>
        <v>0</v>
      </c>
      <c r="AO115" s="299">
        <f t="shared" si="147"/>
        <v>0</v>
      </c>
      <c r="AP115" s="299">
        <f t="shared" si="147"/>
        <v>0</v>
      </c>
      <c r="AQ115" s="299">
        <f t="shared" si="147"/>
        <v>0</v>
      </c>
      <c r="AR115" s="299">
        <f t="shared" si="147"/>
        <v>0</v>
      </c>
      <c r="AS115" s="299">
        <f t="shared" si="147"/>
        <v>0</v>
      </c>
      <c r="AT115" s="299">
        <f t="shared" si="147"/>
        <v>0</v>
      </c>
      <c r="AU115" s="299">
        <f t="shared" si="147"/>
        <v>0</v>
      </c>
      <c r="AV115" s="299">
        <f t="shared" si="147"/>
        <v>0</v>
      </c>
      <c r="AW115" s="299">
        <f t="shared" si="147"/>
        <v>0</v>
      </c>
      <c r="AX115" s="299">
        <f t="shared" si="147"/>
        <v>0</v>
      </c>
      <c r="AY115" s="299">
        <f t="shared" si="147"/>
        <v>0</v>
      </c>
      <c r="AZ115" s="299">
        <f t="shared" si="147"/>
        <v>0</v>
      </c>
      <c r="BA115" s="299">
        <f t="shared" si="147"/>
        <v>0</v>
      </c>
      <c r="BB115" s="299">
        <f t="shared" si="147"/>
        <v>0</v>
      </c>
      <c r="BC115" s="299">
        <f t="shared" si="147"/>
        <v>0</v>
      </c>
      <c r="BD115" s="299">
        <f t="shared" si="147"/>
        <v>0</v>
      </c>
      <c r="BE115" s="299">
        <f t="shared" si="147"/>
        <v>0</v>
      </c>
      <c r="BF115" s="299">
        <f t="shared" si="147"/>
        <v>0</v>
      </c>
      <c r="BG115" s="299">
        <f t="shared" si="147"/>
        <v>0</v>
      </c>
      <c r="BH115" s="299">
        <f t="shared" si="147"/>
        <v>0</v>
      </c>
      <c r="BI115" s="299">
        <f t="shared" si="147"/>
        <v>0</v>
      </c>
      <c r="BJ115" s="299">
        <f t="shared" si="147"/>
        <v>0</v>
      </c>
      <c r="BK115" s="299">
        <f t="shared" si="147"/>
        <v>0</v>
      </c>
      <c r="BL115" s="299">
        <f t="shared" si="147"/>
        <v>0</v>
      </c>
      <c r="BM115" s="299">
        <f t="shared" si="147"/>
        <v>0</v>
      </c>
      <c r="BN115" s="299">
        <f t="shared" ref="BN115:CQ115" si="148">BN72*BN94</f>
        <v>0</v>
      </c>
      <c r="BO115" s="299">
        <f t="shared" si="148"/>
        <v>0</v>
      </c>
      <c r="BP115" s="299">
        <f t="shared" si="148"/>
        <v>0</v>
      </c>
      <c r="BQ115" s="299">
        <f t="shared" si="148"/>
        <v>0</v>
      </c>
      <c r="BR115" s="299">
        <f t="shared" si="148"/>
        <v>0</v>
      </c>
      <c r="BS115" s="299">
        <f t="shared" si="148"/>
        <v>0</v>
      </c>
      <c r="BT115" s="299">
        <f t="shared" si="148"/>
        <v>0</v>
      </c>
      <c r="BU115" s="299">
        <f t="shared" si="148"/>
        <v>0</v>
      </c>
      <c r="BV115" s="299">
        <f t="shared" si="148"/>
        <v>0</v>
      </c>
      <c r="BW115" s="299">
        <f t="shared" si="148"/>
        <v>0</v>
      </c>
      <c r="BX115" s="299">
        <f t="shared" si="148"/>
        <v>0</v>
      </c>
      <c r="BY115" s="299">
        <f t="shared" si="148"/>
        <v>0</v>
      </c>
      <c r="BZ115" s="299">
        <f t="shared" si="148"/>
        <v>0</v>
      </c>
      <c r="CA115" s="299">
        <f t="shared" si="148"/>
        <v>0</v>
      </c>
      <c r="CB115" s="299">
        <f t="shared" si="148"/>
        <v>0</v>
      </c>
      <c r="CC115" s="299">
        <f t="shared" si="148"/>
        <v>0</v>
      </c>
      <c r="CD115" s="299">
        <f t="shared" si="148"/>
        <v>0</v>
      </c>
      <c r="CE115" s="299">
        <f t="shared" si="148"/>
        <v>0</v>
      </c>
      <c r="CF115" s="299">
        <f t="shared" si="148"/>
        <v>0</v>
      </c>
      <c r="CG115" s="299">
        <f t="shared" si="148"/>
        <v>0</v>
      </c>
      <c r="CH115" s="299">
        <f t="shared" si="148"/>
        <v>0</v>
      </c>
      <c r="CI115" s="299">
        <f t="shared" si="148"/>
        <v>0</v>
      </c>
      <c r="CJ115" s="299">
        <f t="shared" si="148"/>
        <v>0</v>
      </c>
      <c r="CK115" s="299">
        <f t="shared" si="148"/>
        <v>0</v>
      </c>
      <c r="CL115" s="299">
        <f t="shared" si="148"/>
        <v>0</v>
      </c>
      <c r="CM115" s="299">
        <f t="shared" si="148"/>
        <v>0</v>
      </c>
      <c r="CN115" s="299">
        <f t="shared" si="148"/>
        <v>0</v>
      </c>
      <c r="CO115" s="299">
        <f t="shared" si="148"/>
        <v>0</v>
      </c>
      <c r="CP115" s="299">
        <f t="shared" si="148"/>
        <v>0</v>
      </c>
      <c r="CQ115" s="299">
        <f t="shared" si="148"/>
        <v>0</v>
      </c>
      <c r="CR115" s="299"/>
    </row>
    <row r="116" spans="1:104" s="276" customFormat="1" ht="12.5" x14ac:dyDescent="0.25">
      <c r="A116" s="61" t="str">
        <f t="shared" si="109"/>
        <v>Sekundära råmaterial; sopor</v>
      </c>
      <c r="B116" s="299">
        <f t="shared" ref="B116:AG116" si="149">B73*B95</f>
        <v>0</v>
      </c>
      <c r="C116" s="299">
        <f t="shared" si="149"/>
        <v>0</v>
      </c>
      <c r="D116" s="299">
        <f t="shared" si="149"/>
        <v>0</v>
      </c>
      <c r="E116" s="299">
        <f t="shared" si="149"/>
        <v>0</v>
      </c>
      <c r="F116" s="299">
        <f t="shared" si="149"/>
        <v>0</v>
      </c>
      <c r="G116" s="299">
        <f t="shared" si="149"/>
        <v>0</v>
      </c>
      <c r="H116" s="299">
        <f t="shared" si="149"/>
        <v>0</v>
      </c>
      <c r="I116" s="299">
        <f t="shared" si="149"/>
        <v>0</v>
      </c>
      <c r="J116" s="299">
        <f t="shared" si="149"/>
        <v>0</v>
      </c>
      <c r="K116" s="299">
        <f t="shared" si="149"/>
        <v>0</v>
      </c>
      <c r="L116" s="299">
        <f t="shared" si="149"/>
        <v>0</v>
      </c>
      <c r="M116" s="299">
        <f t="shared" si="149"/>
        <v>0</v>
      </c>
      <c r="N116" s="299">
        <f t="shared" si="149"/>
        <v>0</v>
      </c>
      <c r="O116" s="299">
        <f t="shared" si="149"/>
        <v>0</v>
      </c>
      <c r="P116" s="299">
        <f t="shared" si="149"/>
        <v>0</v>
      </c>
      <c r="Q116" s="299">
        <f t="shared" si="149"/>
        <v>0</v>
      </c>
      <c r="R116" s="299">
        <f t="shared" si="149"/>
        <v>0</v>
      </c>
      <c r="S116" s="299">
        <f t="shared" si="149"/>
        <v>0</v>
      </c>
      <c r="T116" s="299">
        <f t="shared" si="149"/>
        <v>0</v>
      </c>
      <c r="U116" s="299">
        <f t="shared" si="149"/>
        <v>0</v>
      </c>
      <c r="V116" s="299">
        <f t="shared" si="149"/>
        <v>0</v>
      </c>
      <c r="W116" s="299">
        <f t="shared" si="149"/>
        <v>0</v>
      </c>
      <c r="X116" s="299">
        <f t="shared" si="149"/>
        <v>0</v>
      </c>
      <c r="Y116" s="299">
        <f t="shared" si="149"/>
        <v>0</v>
      </c>
      <c r="Z116" s="299">
        <f t="shared" si="149"/>
        <v>0</v>
      </c>
      <c r="AA116" s="299">
        <f t="shared" si="149"/>
        <v>0</v>
      </c>
      <c r="AB116" s="299">
        <f t="shared" si="149"/>
        <v>0</v>
      </c>
      <c r="AC116" s="299">
        <f t="shared" si="149"/>
        <v>0</v>
      </c>
      <c r="AD116" s="299">
        <f t="shared" si="149"/>
        <v>0</v>
      </c>
      <c r="AE116" s="299">
        <f t="shared" si="149"/>
        <v>0</v>
      </c>
      <c r="AF116" s="299">
        <f t="shared" si="149"/>
        <v>0</v>
      </c>
      <c r="AG116" s="299">
        <f t="shared" si="149"/>
        <v>0</v>
      </c>
      <c r="AH116" s="299">
        <f t="shared" ref="AH116:BM116" si="150">AH73*AH95</f>
        <v>0</v>
      </c>
      <c r="AI116" s="299">
        <f t="shared" si="150"/>
        <v>0</v>
      </c>
      <c r="AJ116" s="299">
        <f t="shared" si="150"/>
        <v>0</v>
      </c>
      <c r="AK116" s="299">
        <f t="shared" si="150"/>
        <v>0</v>
      </c>
      <c r="AL116" s="299">
        <f t="shared" si="150"/>
        <v>0</v>
      </c>
      <c r="AM116" s="299">
        <f t="shared" si="150"/>
        <v>0</v>
      </c>
      <c r="AN116" s="299">
        <f t="shared" si="150"/>
        <v>0</v>
      </c>
      <c r="AO116" s="299">
        <f t="shared" si="150"/>
        <v>0</v>
      </c>
      <c r="AP116" s="299">
        <f t="shared" si="150"/>
        <v>0</v>
      </c>
      <c r="AQ116" s="299">
        <f t="shared" si="150"/>
        <v>0</v>
      </c>
      <c r="AR116" s="299">
        <f t="shared" si="150"/>
        <v>0</v>
      </c>
      <c r="AS116" s="299">
        <f t="shared" si="150"/>
        <v>0</v>
      </c>
      <c r="AT116" s="299">
        <f t="shared" si="150"/>
        <v>0</v>
      </c>
      <c r="AU116" s="299">
        <f t="shared" si="150"/>
        <v>0</v>
      </c>
      <c r="AV116" s="299">
        <f t="shared" si="150"/>
        <v>0</v>
      </c>
      <c r="AW116" s="299">
        <f t="shared" si="150"/>
        <v>0</v>
      </c>
      <c r="AX116" s="299">
        <f t="shared" si="150"/>
        <v>0</v>
      </c>
      <c r="AY116" s="299">
        <f t="shared" si="150"/>
        <v>0</v>
      </c>
      <c r="AZ116" s="299">
        <f t="shared" si="150"/>
        <v>0</v>
      </c>
      <c r="BA116" s="299">
        <f t="shared" si="150"/>
        <v>0</v>
      </c>
      <c r="BB116" s="299">
        <f t="shared" si="150"/>
        <v>0</v>
      </c>
      <c r="BC116" s="299">
        <f t="shared" si="150"/>
        <v>0</v>
      </c>
      <c r="BD116" s="299">
        <f t="shared" si="150"/>
        <v>0</v>
      </c>
      <c r="BE116" s="299">
        <f t="shared" si="150"/>
        <v>0</v>
      </c>
      <c r="BF116" s="299">
        <f t="shared" si="150"/>
        <v>0</v>
      </c>
      <c r="BG116" s="299">
        <f t="shared" si="150"/>
        <v>0</v>
      </c>
      <c r="BH116" s="299">
        <f t="shared" si="150"/>
        <v>0</v>
      </c>
      <c r="BI116" s="299">
        <f t="shared" si="150"/>
        <v>0</v>
      </c>
      <c r="BJ116" s="299">
        <f t="shared" si="150"/>
        <v>0</v>
      </c>
      <c r="BK116" s="299">
        <f t="shared" si="150"/>
        <v>0</v>
      </c>
      <c r="BL116" s="299">
        <f t="shared" si="150"/>
        <v>0</v>
      </c>
      <c r="BM116" s="299">
        <f t="shared" si="150"/>
        <v>0</v>
      </c>
      <c r="BN116" s="299">
        <f t="shared" ref="BN116:CQ116" si="151">BN73*BN95</f>
        <v>0</v>
      </c>
      <c r="BO116" s="299">
        <f t="shared" si="151"/>
        <v>0</v>
      </c>
      <c r="BP116" s="299">
        <f t="shared" si="151"/>
        <v>0</v>
      </c>
      <c r="BQ116" s="299">
        <f t="shared" si="151"/>
        <v>0</v>
      </c>
      <c r="BR116" s="299">
        <f t="shared" si="151"/>
        <v>0</v>
      </c>
      <c r="BS116" s="299">
        <f t="shared" si="151"/>
        <v>0</v>
      </c>
      <c r="BT116" s="299">
        <f t="shared" si="151"/>
        <v>0</v>
      </c>
      <c r="BU116" s="299">
        <f t="shared" si="151"/>
        <v>0</v>
      </c>
      <c r="BV116" s="299">
        <f t="shared" si="151"/>
        <v>0</v>
      </c>
      <c r="BW116" s="299">
        <f t="shared" si="151"/>
        <v>0</v>
      </c>
      <c r="BX116" s="299">
        <f t="shared" si="151"/>
        <v>0</v>
      </c>
      <c r="BY116" s="299">
        <f t="shared" si="151"/>
        <v>0</v>
      </c>
      <c r="BZ116" s="299">
        <f t="shared" si="151"/>
        <v>0</v>
      </c>
      <c r="CA116" s="299">
        <f t="shared" si="151"/>
        <v>0</v>
      </c>
      <c r="CB116" s="299">
        <f t="shared" si="151"/>
        <v>0</v>
      </c>
      <c r="CC116" s="299">
        <f t="shared" si="151"/>
        <v>0</v>
      </c>
      <c r="CD116" s="299">
        <f t="shared" si="151"/>
        <v>0</v>
      </c>
      <c r="CE116" s="299">
        <f t="shared" si="151"/>
        <v>0</v>
      </c>
      <c r="CF116" s="299">
        <f t="shared" si="151"/>
        <v>0</v>
      </c>
      <c r="CG116" s="299">
        <f t="shared" si="151"/>
        <v>0</v>
      </c>
      <c r="CH116" s="299">
        <f t="shared" si="151"/>
        <v>0</v>
      </c>
      <c r="CI116" s="299">
        <f t="shared" si="151"/>
        <v>0</v>
      </c>
      <c r="CJ116" s="299">
        <f t="shared" si="151"/>
        <v>0</v>
      </c>
      <c r="CK116" s="299">
        <f t="shared" si="151"/>
        <v>0</v>
      </c>
      <c r="CL116" s="299">
        <f t="shared" si="151"/>
        <v>0</v>
      </c>
      <c r="CM116" s="299">
        <f t="shared" si="151"/>
        <v>0</v>
      </c>
      <c r="CN116" s="299">
        <f t="shared" si="151"/>
        <v>0</v>
      </c>
      <c r="CO116" s="299">
        <f t="shared" si="151"/>
        <v>0</v>
      </c>
      <c r="CP116" s="299">
        <f t="shared" si="151"/>
        <v>0</v>
      </c>
      <c r="CQ116" s="299">
        <f t="shared" si="151"/>
        <v>0</v>
      </c>
      <c r="CR116" s="299"/>
    </row>
    <row r="117" spans="1:104" s="276" customFormat="1" ht="12.5" x14ac:dyDescent="0.25">
      <c r="A117" s="61" t="str">
        <f t="shared" si="109"/>
        <v>Rundvirke</v>
      </c>
      <c r="B117" s="299">
        <f t="shared" ref="B117:AG117" si="152">B74*B96</f>
        <v>0</v>
      </c>
      <c r="C117" s="299">
        <f t="shared" si="152"/>
        <v>0</v>
      </c>
      <c r="D117" s="299">
        <f t="shared" si="152"/>
        <v>0</v>
      </c>
      <c r="E117" s="299">
        <f t="shared" si="152"/>
        <v>0</v>
      </c>
      <c r="F117" s="299">
        <f t="shared" si="152"/>
        <v>0</v>
      </c>
      <c r="G117" s="299">
        <f t="shared" si="152"/>
        <v>0</v>
      </c>
      <c r="H117" s="299">
        <f t="shared" si="152"/>
        <v>0</v>
      </c>
      <c r="I117" s="299">
        <f t="shared" si="152"/>
        <v>0</v>
      </c>
      <c r="J117" s="299">
        <f t="shared" si="152"/>
        <v>0</v>
      </c>
      <c r="K117" s="299">
        <f t="shared" si="152"/>
        <v>0</v>
      </c>
      <c r="L117" s="299">
        <f t="shared" si="152"/>
        <v>0</v>
      </c>
      <c r="M117" s="299">
        <f t="shared" si="152"/>
        <v>0</v>
      </c>
      <c r="N117" s="299">
        <f t="shared" si="152"/>
        <v>0</v>
      </c>
      <c r="O117" s="299">
        <f t="shared" si="152"/>
        <v>0</v>
      </c>
      <c r="P117" s="299">
        <f t="shared" si="152"/>
        <v>0</v>
      </c>
      <c r="Q117" s="299">
        <f t="shared" si="152"/>
        <v>0</v>
      </c>
      <c r="R117" s="299">
        <f t="shared" si="152"/>
        <v>0</v>
      </c>
      <c r="S117" s="299">
        <f t="shared" si="152"/>
        <v>0</v>
      </c>
      <c r="T117" s="299">
        <f t="shared" si="152"/>
        <v>0</v>
      </c>
      <c r="U117" s="299">
        <f t="shared" si="152"/>
        <v>0</v>
      </c>
      <c r="V117" s="299">
        <f t="shared" si="152"/>
        <v>0</v>
      </c>
      <c r="W117" s="299">
        <f t="shared" si="152"/>
        <v>0</v>
      </c>
      <c r="X117" s="299">
        <f t="shared" si="152"/>
        <v>0</v>
      </c>
      <c r="Y117" s="299">
        <f t="shared" si="152"/>
        <v>0</v>
      </c>
      <c r="Z117" s="299">
        <f t="shared" si="152"/>
        <v>0</v>
      </c>
      <c r="AA117" s="299">
        <f t="shared" si="152"/>
        <v>0</v>
      </c>
      <c r="AB117" s="299">
        <f t="shared" si="152"/>
        <v>0</v>
      </c>
      <c r="AC117" s="299">
        <f t="shared" si="152"/>
        <v>0</v>
      </c>
      <c r="AD117" s="299">
        <f t="shared" si="152"/>
        <v>0</v>
      </c>
      <c r="AE117" s="299">
        <f t="shared" si="152"/>
        <v>0</v>
      </c>
      <c r="AF117" s="299">
        <f t="shared" si="152"/>
        <v>0</v>
      </c>
      <c r="AG117" s="299">
        <f t="shared" si="152"/>
        <v>0</v>
      </c>
      <c r="AH117" s="299">
        <f t="shared" ref="AH117:BM117" si="153">AH74*AH96</f>
        <v>0</v>
      </c>
      <c r="AI117" s="299">
        <f t="shared" si="153"/>
        <v>0</v>
      </c>
      <c r="AJ117" s="299">
        <f t="shared" si="153"/>
        <v>0</v>
      </c>
      <c r="AK117" s="299">
        <f t="shared" si="153"/>
        <v>0</v>
      </c>
      <c r="AL117" s="299">
        <f t="shared" si="153"/>
        <v>0</v>
      </c>
      <c r="AM117" s="299">
        <f t="shared" si="153"/>
        <v>0</v>
      </c>
      <c r="AN117" s="299">
        <f t="shared" si="153"/>
        <v>0</v>
      </c>
      <c r="AO117" s="299">
        <f t="shared" si="153"/>
        <v>0</v>
      </c>
      <c r="AP117" s="299">
        <f t="shared" si="153"/>
        <v>0</v>
      </c>
      <c r="AQ117" s="299">
        <f t="shared" si="153"/>
        <v>0</v>
      </c>
      <c r="AR117" s="299">
        <f t="shared" si="153"/>
        <v>0</v>
      </c>
      <c r="AS117" s="299">
        <f t="shared" si="153"/>
        <v>0</v>
      </c>
      <c r="AT117" s="299">
        <f t="shared" si="153"/>
        <v>0</v>
      </c>
      <c r="AU117" s="299">
        <f t="shared" si="153"/>
        <v>0</v>
      </c>
      <c r="AV117" s="299">
        <f t="shared" si="153"/>
        <v>0</v>
      </c>
      <c r="AW117" s="299">
        <f t="shared" si="153"/>
        <v>0</v>
      </c>
      <c r="AX117" s="299">
        <f t="shared" si="153"/>
        <v>0</v>
      </c>
      <c r="AY117" s="299">
        <f t="shared" si="153"/>
        <v>0</v>
      </c>
      <c r="AZ117" s="299">
        <f t="shared" si="153"/>
        <v>0</v>
      </c>
      <c r="BA117" s="299">
        <f t="shared" si="153"/>
        <v>0</v>
      </c>
      <c r="BB117" s="299">
        <f t="shared" si="153"/>
        <v>0</v>
      </c>
      <c r="BC117" s="299">
        <f t="shared" si="153"/>
        <v>0</v>
      </c>
      <c r="BD117" s="299">
        <f t="shared" si="153"/>
        <v>0</v>
      </c>
      <c r="BE117" s="299">
        <f t="shared" si="153"/>
        <v>0</v>
      </c>
      <c r="BF117" s="299">
        <f t="shared" si="153"/>
        <v>0</v>
      </c>
      <c r="BG117" s="299">
        <f t="shared" si="153"/>
        <v>0</v>
      </c>
      <c r="BH117" s="299">
        <f t="shared" si="153"/>
        <v>0</v>
      </c>
      <c r="BI117" s="299">
        <f t="shared" si="153"/>
        <v>0</v>
      </c>
      <c r="BJ117" s="299">
        <f t="shared" si="153"/>
        <v>0</v>
      </c>
      <c r="BK117" s="299">
        <f t="shared" si="153"/>
        <v>0</v>
      </c>
      <c r="BL117" s="299">
        <f t="shared" si="153"/>
        <v>0</v>
      </c>
      <c r="BM117" s="299">
        <f t="shared" si="153"/>
        <v>0</v>
      </c>
      <c r="BN117" s="299">
        <f t="shared" ref="BN117:CQ117" si="154">BN74*BN96</f>
        <v>0</v>
      </c>
      <c r="BO117" s="299">
        <f t="shared" si="154"/>
        <v>0</v>
      </c>
      <c r="BP117" s="299">
        <f t="shared" si="154"/>
        <v>0</v>
      </c>
      <c r="BQ117" s="299">
        <f t="shared" si="154"/>
        <v>0</v>
      </c>
      <c r="BR117" s="299">
        <f t="shared" si="154"/>
        <v>0</v>
      </c>
      <c r="BS117" s="299">
        <f t="shared" si="154"/>
        <v>0</v>
      </c>
      <c r="BT117" s="299">
        <f t="shared" si="154"/>
        <v>0</v>
      </c>
      <c r="BU117" s="299">
        <f t="shared" si="154"/>
        <v>0</v>
      </c>
      <c r="BV117" s="299">
        <f t="shared" si="154"/>
        <v>0</v>
      </c>
      <c r="BW117" s="299">
        <f t="shared" si="154"/>
        <v>0</v>
      </c>
      <c r="BX117" s="299">
        <f t="shared" si="154"/>
        <v>0</v>
      </c>
      <c r="BY117" s="299">
        <f t="shared" si="154"/>
        <v>0</v>
      </c>
      <c r="BZ117" s="299">
        <f t="shared" si="154"/>
        <v>0</v>
      </c>
      <c r="CA117" s="299">
        <f t="shared" si="154"/>
        <v>0</v>
      </c>
      <c r="CB117" s="299">
        <f t="shared" si="154"/>
        <v>0</v>
      </c>
      <c r="CC117" s="299">
        <f t="shared" si="154"/>
        <v>0</v>
      </c>
      <c r="CD117" s="299">
        <f t="shared" si="154"/>
        <v>0</v>
      </c>
      <c r="CE117" s="299">
        <f t="shared" si="154"/>
        <v>0</v>
      </c>
      <c r="CF117" s="299">
        <f t="shared" si="154"/>
        <v>0</v>
      </c>
      <c r="CG117" s="299">
        <f t="shared" si="154"/>
        <v>0</v>
      </c>
      <c r="CH117" s="299">
        <f t="shared" si="154"/>
        <v>0</v>
      </c>
      <c r="CI117" s="299">
        <f t="shared" si="154"/>
        <v>0</v>
      </c>
      <c r="CJ117" s="299">
        <f t="shared" si="154"/>
        <v>0</v>
      </c>
      <c r="CK117" s="299">
        <f t="shared" si="154"/>
        <v>0</v>
      </c>
      <c r="CL117" s="299">
        <f t="shared" si="154"/>
        <v>0</v>
      </c>
      <c r="CM117" s="299">
        <f t="shared" si="154"/>
        <v>0</v>
      </c>
      <c r="CN117" s="299">
        <f t="shared" si="154"/>
        <v>0</v>
      </c>
      <c r="CO117" s="299">
        <f t="shared" si="154"/>
        <v>0</v>
      </c>
      <c r="CP117" s="299">
        <f t="shared" si="154"/>
        <v>0</v>
      </c>
      <c r="CQ117" s="299">
        <f t="shared" si="154"/>
        <v>0</v>
      </c>
      <c r="CR117" s="299"/>
    </row>
    <row r="118" spans="1:104" s="276" customFormat="1" ht="12.5" x14ac:dyDescent="0.25">
      <c r="A118" s="61"/>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99"/>
      <c r="AE118" s="299"/>
      <c r="AF118" s="299"/>
      <c r="AG118" s="299"/>
      <c r="AH118" s="299"/>
      <c r="AI118" s="299"/>
      <c r="AJ118" s="299"/>
      <c r="AK118" s="299"/>
      <c r="AL118" s="299"/>
      <c r="AM118" s="299"/>
      <c r="AN118" s="299"/>
      <c r="AO118" s="299"/>
      <c r="AP118" s="299"/>
      <c r="AQ118" s="299"/>
      <c r="AR118" s="299"/>
      <c r="AS118" s="299"/>
      <c r="AT118" s="299"/>
      <c r="AU118" s="299"/>
      <c r="AV118" s="299"/>
      <c r="AW118" s="299"/>
      <c r="AX118" s="299"/>
      <c r="AY118" s="299"/>
      <c r="AZ118" s="299"/>
      <c r="BA118" s="299"/>
      <c r="BB118" s="299"/>
      <c r="BC118" s="299"/>
      <c r="BD118" s="299"/>
      <c r="BE118" s="299"/>
      <c r="BF118" s="299"/>
      <c r="BG118" s="299"/>
      <c r="BH118" s="299"/>
      <c r="BI118" s="299"/>
      <c r="BJ118" s="299"/>
      <c r="BK118" s="299"/>
      <c r="BL118" s="299"/>
      <c r="BM118" s="299"/>
      <c r="BN118" s="299"/>
      <c r="BO118" s="299"/>
      <c r="BP118" s="299"/>
      <c r="BQ118" s="299"/>
      <c r="BR118" s="299"/>
      <c r="BS118" s="299"/>
      <c r="BT118" s="299"/>
      <c r="BU118" s="299"/>
      <c r="BV118" s="299"/>
      <c r="BW118" s="299"/>
      <c r="BX118" s="299"/>
      <c r="BY118" s="299"/>
      <c r="BZ118" s="299"/>
      <c r="CA118" s="299"/>
      <c r="CB118" s="299"/>
      <c r="CC118" s="299"/>
      <c r="CD118" s="299"/>
      <c r="CE118" s="299"/>
      <c r="CF118" s="299"/>
      <c r="CG118" s="299"/>
      <c r="CH118" s="299"/>
      <c r="CI118" s="299"/>
      <c r="CJ118" s="299"/>
      <c r="CK118" s="299"/>
      <c r="CL118" s="299"/>
      <c r="CM118" s="299"/>
      <c r="CN118" s="299"/>
      <c r="CO118" s="299"/>
      <c r="CP118" s="299"/>
      <c r="CQ118" s="299"/>
      <c r="CR118" s="299"/>
    </row>
    <row r="119" spans="1:104" s="276" customFormat="1" ht="13" x14ac:dyDescent="0.3">
      <c r="A119" s="39" t="s">
        <v>364</v>
      </c>
      <c r="B119" s="302">
        <f>SUM(B103:B117)</f>
        <v>0</v>
      </c>
      <c r="C119" s="302">
        <f t="shared" ref="C119:BN119" si="155">SUM(C103:C117)</f>
        <v>0</v>
      </c>
      <c r="D119" s="302">
        <f t="shared" si="155"/>
        <v>0</v>
      </c>
      <c r="E119" s="302">
        <f t="shared" si="155"/>
        <v>0</v>
      </c>
      <c r="F119" s="302">
        <f t="shared" si="155"/>
        <v>0</v>
      </c>
      <c r="G119" s="302">
        <f t="shared" si="155"/>
        <v>0</v>
      </c>
      <c r="H119" s="302">
        <f t="shared" si="155"/>
        <v>0</v>
      </c>
      <c r="I119" s="302">
        <f t="shared" si="155"/>
        <v>0</v>
      </c>
      <c r="J119" s="302">
        <f t="shared" si="155"/>
        <v>0</v>
      </c>
      <c r="K119" s="302">
        <f t="shared" si="155"/>
        <v>0</v>
      </c>
      <c r="L119" s="302">
        <f t="shared" si="155"/>
        <v>0</v>
      </c>
      <c r="M119" s="302">
        <f t="shared" si="155"/>
        <v>0</v>
      </c>
      <c r="N119" s="302">
        <f t="shared" si="155"/>
        <v>0</v>
      </c>
      <c r="O119" s="302">
        <f t="shared" si="155"/>
        <v>0</v>
      </c>
      <c r="P119" s="302">
        <f t="shared" si="155"/>
        <v>0</v>
      </c>
      <c r="Q119" s="302">
        <f t="shared" si="155"/>
        <v>0</v>
      </c>
      <c r="R119" s="302">
        <f t="shared" si="155"/>
        <v>0</v>
      </c>
      <c r="S119" s="302">
        <f t="shared" si="155"/>
        <v>0</v>
      </c>
      <c r="T119" s="302">
        <f t="shared" si="155"/>
        <v>0</v>
      </c>
      <c r="U119" s="302">
        <f t="shared" si="155"/>
        <v>0</v>
      </c>
      <c r="V119" s="302">
        <f t="shared" si="155"/>
        <v>0</v>
      </c>
      <c r="W119" s="302">
        <f t="shared" si="155"/>
        <v>0</v>
      </c>
      <c r="X119" s="302">
        <f t="shared" si="155"/>
        <v>0</v>
      </c>
      <c r="Y119" s="302">
        <f t="shared" si="155"/>
        <v>0</v>
      </c>
      <c r="Z119" s="302">
        <f t="shared" si="155"/>
        <v>0</v>
      </c>
      <c r="AA119" s="302">
        <f t="shared" si="155"/>
        <v>0</v>
      </c>
      <c r="AB119" s="302">
        <f t="shared" si="155"/>
        <v>0</v>
      </c>
      <c r="AC119" s="302">
        <f t="shared" si="155"/>
        <v>0</v>
      </c>
      <c r="AD119" s="302">
        <f t="shared" si="155"/>
        <v>0</v>
      </c>
      <c r="AE119" s="302">
        <f t="shared" si="155"/>
        <v>0</v>
      </c>
      <c r="AF119" s="302">
        <f t="shared" si="155"/>
        <v>0</v>
      </c>
      <c r="AG119" s="302">
        <f t="shared" si="155"/>
        <v>0</v>
      </c>
      <c r="AH119" s="302">
        <f t="shared" si="155"/>
        <v>0</v>
      </c>
      <c r="AI119" s="302">
        <f t="shared" si="155"/>
        <v>0</v>
      </c>
      <c r="AJ119" s="302">
        <f t="shared" si="155"/>
        <v>0</v>
      </c>
      <c r="AK119" s="302">
        <f t="shared" si="155"/>
        <v>0</v>
      </c>
      <c r="AL119" s="302">
        <f t="shared" si="155"/>
        <v>0</v>
      </c>
      <c r="AM119" s="302">
        <f t="shared" si="155"/>
        <v>0</v>
      </c>
      <c r="AN119" s="302">
        <f t="shared" si="155"/>
        <v>0</v>
      </c>
      <c r="AO119" s="302">
        <f t="shared" si="155"/>
        <v>0</v>
      </c>
      <c r="AP119" s="302">
        <f t="shared" si="155"/>
        <v>0</v>
      </c>
      <c r="AQ119" s="302">
        <f t="shared" si="155"/>
        <v>0</v>
      </c>
      <c r="AR119" s="302">
        <f t="shared" si="155"/>
        <v>0</v>
      </c>
      <c r="AS119" s="302">
        <f t="shared" si="155"/>
        <v>0</v>
      </c>
      <c r="AT119" s="302">
        <f t="shared" si="155"/>
        <v>0</v>
      </c>
      <c r="AU119" s="302">
        <f t="shared" si="155"/>
        <v>0</v>
      </c>
      <c r="AV119" s="302">
        <f t="shared" si="155"/>
        <v>0</v>
      </c>
      <c r="AW119" s="302">
        <f t="shared" si="155"/>
        <v>0</v>
      </c>
      <c r="AX119" s="302">
        <f t="shared" si="155"/>
        <v>0</v>
      </c>
      <c r="AY119" s="302">
        <f t="shared" si="155"/>
        <v>0</v>
      </c>
      <c r="AZ119" s="302">
        <f t="shared" si="155"/>
        <v>0</v>
      </c>
      <c r="BA119" s="302">
        <f t="shared" si="155"/>
        <v>0</v>
      </c>
      <c r="BB119" s="302">
        <f t="shared" si="155"/>
        <v>0</v>
      </c>
      <c r="BC119" s="302">
        <f t="shared" si="155"/>
        <v>0</v>
      </c>
      <c r="BD119" s="302">
        <f t="shared" si="155"/>
        <v>0</v>
      </c>
      <c r="BE119" s="302">
        <f t="shared" si="155"/>
        <v>0</v>
      </c>
      <c r="BF119" s="302">
        <f t="shared" si="155"/>
        <v>0</v>
      </c>
      <c r="BG119" s="302">
        <f t="shared" si="155"/>
        <v>0</v>
      </c>
      <c r="BH119" s="302">
        <f t="shared" si="155"/>
        <v>0</v>
      </c>
      <c r="BI119" s="302">
        <f t="shared" si="155"/>
        <v>0</v>
      </c>
      <c r="BJ119" s="302">
        <f t="shared" si="155"/>
        <v>0</v>
      </c>
      <c r="BK119" s="302">
        <f t="shared" si="155"/>
        <v>0</v>
      </c>
      <c r="BL119" s="302">
        <f t="shared" si="155"/>
        <v>0</v>
      </c>
      <c r="BM119" s="302">
        <f t="shared" si="155"/>
        <v>0</v>
      </c>
      <c r="BN119" s="302">
        <f t="shared" si="155"/>
        <v>0</v>
      </c>
      <c r="BO119" s="302">
        <f t="shared" ref="BO119:CQ119" si="156">SUM(BO103:BO117)</f>
        <v>0</v>
      </c>
      <c r="BP119" s="302">
        <f t="shared" si="156"/>
        <v>0</v>
      </c>
      <c r="BQ119" s="302">
        <f t="shared" si="156"/>
        <v>0</v>
      </c>
      <c r="BR119" s="302">
        <f t="shared" si="156"/>
        <v>0</v>
      </c>
      <c r="BS119" s="302">
        <f t="shared" si="156"/>
        <v>0</v>
      </c>
      <c r="BT119" s="302">
        <f t="shared" si="156"/>
        <v>0</v>
      </c>
      <c r="BU119" s="302">
        <f t="shared" si="156"/>
        <v>0</v>
      </c>
      <c r="BV119" s="302">
        <f t="shared" si="156"/>
        <v>0</v>
      </c>
      <c r="BW119" s="302">
        <f t="shared" si="156"/>
        <v>0</v>
      </c>
      <c r="BX119" s="302">
        <f t="shared" si="156"/>
        <v>0</v>
      </c>
      <c r="BY119" s="302">
        <f t="shared" si="156"/>
        <v>0</v>
      </c>
      <c r="BZ119" s="302">
        <f t="shared" si="156"/>
        <v>0</v>
      </c>
      <c r="CA119" s="302">
        <f t="shared" si="156"/>
        <v>0</v>
      </c>
      <c r="CB119" s="302">
        <f t="shared" si="156"/>
        <v>0</v>
      </c>
      <c r="CC119" s="302">
        <f t="shared" si="156"/>
        <v>0</v>
      </c>
      <c r="CD119" s="302">
        <f t="shared" si="156"/>
        <v>0</v>
      </c>
      <c r="CE119" s="302">
        <f t="shared" si="156"/>
        <v>0</v>
      </c>
      <c r="CF119" s="302">
        <f t="shared" si="156"/>
        <v>0</v>
      </c>
      <c r="CG119" s="302">
        <f t="shared" si="156"/>
        <v>0</v>
      </c>
      <c r="CH119" s="302">
        <f t="shared" si="156"/>
        <v>0</v>
      </c>
      <c r="CI119" s="302">
        <f t="shared" si="156"/>
        <v>0</v>
      </c>
      <c r="CJ119" s="302">
        <f t="shared" si="156"/>
        <v>0</v>
      </c>
      <c r="CK119" s="302">
        <f t="shared" si="156"/>
        <v>0</v>
      </c>
      <c r="CL119" s="302">
        <f t="shared" si="156"/>
        <v>0</v>
      </c>
      <c r="CM119" s="302">
        <f t="shared" si="156"/>
        <v>0</v>
      </c>
      <c r="CN119" s="302">
        <f t="shared" si="156"/>
        <v>0</v>
      </c>
      <c r="CO119" s="302">
        <f t="shared" si="156"/>
        <v>0</v>
      </c>
      <c r="CP119" s="302">
        <f t="shared" si="156"/>
        <v>0</v>
      </c>
      <c r="CQ119" s="302">
        <f t="shared" si="156"/>
        <v>0</v>
      </c>
      <c r="CR119" s="302"/>
    </row>
    <row r="120" spans="1:104" s="276" customFormat="1" ht="12.5" x14ac:dyDescent="0.25">
      <c r="A120" s="61"/>
    </row>
    <row r="121" spans="1:104" s="276" customFormat="1" ht="13" x14ac:dyDescent="0.3">
      <c r="A121" s="437" t="s">
        <v>361</v>
      </c>
      <c r="B121" s="296">
        <f>AVERAGE(B103:B117)</f>
        <v>0</v>
      </c>
      <c r="C121" s="296">
        <f t="shared" ref="C121:BN121" si="157">AVERAGE(C103:C117)</f>
        <v>0</v>
      </c>
      <c r="D121" s="296">
        <f t="shared" si="157"/>
        <v>0</v>
      </c>
      <c r="E121" s="296">
        <f t="shared" si="157"/>
        <v>0</v>
      </c>
      <c r="F121" s="296">
        <f t="shared" si="157"/>
        <v>0</v>
      </c>
      <c r="G121" s="296">
        <f t="shared" si="157"/>
        <v>0</v>
      </c>
      <c r="H121" s="296">
        <f t="shared" si="157"/>
        <v>0</v>
      </c>
      <c r="I121" s="296">
        <f t="shared" si="157"/>
        <v>0</v>
      </c>
      <c r="J121" s="296">
        <f t="shared" si="157"/>
        <v>0</v>
      </c>
      <c r="K121" s="296">
        <f t="shared" si="157"/>
        <v>0</v>
      </c>
      <c r="L121" s="296">
        <f t="shared" si="157"/>
        <v>0</v>
      </c>
      <c r="M121" s="296">
        <f t="shared" si="157"/>
        <v>0</v>
      </c>
      <c r="N121" s="296">
        <f t="shared" si="157"/>
        <v>0</v>
      </c>
      <c r="O121" s="296">
        <f t="shared" si="157"/>
        <v>0</v>
      </c>
      <c r="P121" s="296">
        <f t="shared" si="157"/>
        <v>0</v>
      </c>
      <c r="Q121" s="296">
        <f t="shared" si="157"/>
        <v>0</v>
      </c>
      <c r="R121" s="296">
        <f t="shared" si="157"/>
        <v>0</v>
      </c>
      <c r="S121" s="296">
        <f t="shared" si="157"/>
        <v>0</v>
      </c>
      <c r="T121" s="296">
        <f t="shared" si="157"/>
        <v>0</v>
      </c>
      <c r="U121" s="296">
        <f t="shared" si="157"/>
        <v>0</v>
      </c>
      <c r="V121" s="296">
        <f t="shared" si="157"/>
        <v>0</v>
      </c>
      <c r="W121" s="296">
        <f t="shared" si="157"/>
        <v>0</v>
      </c>
      <c r="X121" s="296">
        <f t="shared" si="157"/>
        <v>0</v>
      </c>
      <c r="Y121" s="296">
        <f t="shared" si="157"/>
        <v>0</v>
      </c>
      <c r="Z121" s="296">
        <f t="shared" si="157"/>
        <v>0</v>
      </c>
      <c r="AA121" s="296">
        <f t="shared" si="157"/>
        <v>0</v>
      </c>
      <c r="AB121" s="296">
        <f t="shared" si="157"/>
        <v>0</v>
      </c>
      <c r="AC121" s="296">
        <f t="shared" si="157"/>
        <v>0</v>
      </c>
      <c r="AD121" s="296">
        <f t="shared" si="157"/>
        <v>0</v>
      </c>
      <c r="AE121" s="296">
        <f t="shared" si="157"/>
        <v>0</v>
      </c>
      <c r="AF121" s="296">
        <f t="shared" si="157"/>
        <v>0</v>
      </c>
      <c r="AG121" s="296">
        <f t="shared" si="157"/>
        <v>0</v>
      </c>
      <c r="AH121" s="296">
        <f t="shared" si="157"/>
        <v>0</v>
      </c>
      <c r="AI121" s="296">
        <f t="shared" si="157"/>
        <v>0</v>
      </c>
      <c r="AJ121" s="296">
        <f t="shared" si="157"/>
        <v>0</v>
      </c>
      <c r="AK121" s="296">
        <f t="shared" si="157"/>
        <v>0</v>
      </c>
      <c r="AL121" s="296">
        <f t="shared" si="157"/>
        <v>0</v>
      </c>
      <c r="AM121" s="296">
        <f t="shared" si="157"/>
        <v>0</v>
      </c>
      <c r="AN121" s="296">
        <f t="shared" si="157"/>
        <v>0</v>
      </c>
      <c r="AO121" s="296">
        <f t="shared" si="157"/>
        <v>0</v>
      </c>
      <c r="AP121" s="296">
        <f t="shared" si="157"/>
        <v>0</v>
      </c>
      <c r="AQ121" s="296">
        <f t="shared" si="157"/>
        <v>0</v>
      </c>
      <c r="AR121" s="296">
        <f t="shared" si="157"/>
        <v>0</v>
      </c>
      <c r="AS121" s="296">
        <f t="shared" si="157"/>
        <v>0</v>
      </c>
      <c r="AT121" s="296">
        <f t="shared" si="157"/>
        <v>0</v>
      </c>
      <c r="AU121" s="296">
        <f t="shared" si="157"/>
        <v>0</v>
      </c>
      <c r="AV121" s="296">
        <f t="shared" si="157"/>
        <v>0</v>
      </c>
      <c r="AW121" s="296">
        <f t="shared" si="157"/>
        <v>0</v>
      </c>
      <c r="AX121" s="296">
        <f t="shared" si="157"/>
        <v>0</v>
      </c>
      <c r="AY121" s="296">
        <f t="shared" si="157"/>
        <v>0</v>
      </c>
      <c r="AZ121" s="296">
        <f t="shared" si="157"/>
        <v>0</v>
      </c>
      <c r="BA121" s="296">
        <f t="shared" si="157"/>
        <v>0</v>
      </c>
      <c r="BB121" s="296">
        <f t="shared" si="157"/>
        <v>0</v>
      </c>
      <c r="BC121" s="296">
        <f t="shared" si="157"/>
        <v>0</v>
      </c>
      <c r="BD121" s="296">
        <f t="shared" si="157"/>
        <v>0</v>
      </c>
      <c r="BE121" s="296">
        <f t="shared" si="157"/>
        <v>0</v>
      </c>
      <c r="BF121" s="296">
        <f t="shared" si="157"/>
        <v>0</v>
      </c>
      <c r="BG121" s="296">
        <f t="shared" si="157"/>
        <v>0</v>
      </c>
      <c r="BH121" s="296">
        <f t="shared" si="157"/>
        <v>0</v>
      </c>
      <c r="BI121" s="296">
        <f t="shared" si="157"/>
        <v>0</v>
      </c>
      <c r="BJ121" s="296">
        <f t="shared" si="157"/>
        <v>0</v>
      </c>
      <c r="BK121" s="296">
        <f t="shared" si="157"/>
        <v>0</v>
      </c>
      <c r="BL121" s="296">
        <f t="shared" si="157"/>
        <v>0</v>
      </c>
      <c r="BM121" s="296">
        <f t="shared" si="157"/>
        <v>0</v>
      </c>
      <c r="BN121" s="296">
        <f t="shared" si="157"/>
        <v>0</v>
      </c>
      <c r="BO121" s="296">
        <f t="shared" ref="BO121:CQ121" si="158">AVERAGE(BO103:BO117)</f>
        <v>0</v>
      </c>
      <c r="BP121" s="296">
        <f t="shared" si="158"/>
        <v>0</v>
      </c>
      <c r="BQ121" s="296">
        <f t="shared" si="158"/>
        <v>0</v>
      </c>
      <c r="BR121" s="296">
        <f t="shared" si="158"/>
        <v>0</v>
      </c>
      <c r="BS121" s="296">
        <f t="shared" si="158"/>
        <v>0</v>
      </c>
      <c r="BT121" s="296">
        <f t="shared" si="158"/>
        <v>0</v>
      </c>
      <c r="BU121" s="296">
        <f t="shared" si="158"/>
        <v>0</v>
      </c>
      <c r="BV121" s="296">
        <f t="shared" si="158"/>
        <v>0</v>
      </c>
      <c r="BW121" s="296">
        <f t="shared" si="158"/>
        <v>0</v>
      </c>
      <c r="BX121" s="296">
        <f t="shared" si="158"/>
        <v>0</v>
      </c>
      <c r="BY121" s="296">
        <f t="shared" si="158"/>
        <v>0</v>
      </c>
      <c r="BZ121" s="296">
        <f t="shared" si="158"/>
        <v>0</v>
      </c>
      <c r="CA121" s="296">
        <f t="shared" si="158"/>
        <v>0</v>
      </c>
      <c r="CB121" s="296">
        <f t="shared" si="158"/>
        <v>0</v>
      </c>
      <c r="CC121" s="296">
        <f t="shared" si="158"/>
        <v>0</v>
      </c>
      <c r="CD121" s="296">
        <f t="shared" si="158"/>
        <v>0</v>
      </c>
      <c r="CE121" s="296">
        <f t="shared" si="158"/>
        <v>0</v>
      </c>
      <c r="CF121" s="296">
        <f t="shared" si="158"/>
        <v>0</v>
      </c>
      <c r="CG121" s="296">
        <f t="shared" si="158"/>
        <v>0</v>
      </c>
      <c r="CH121" s="296">
        <f t="shared" si="158"/>
        <v>0</v>
      </c>
      <c r="CI121" s="296">
        <f t="shared" si="158"/>
        <v>0</v>
      </c>
      <c r="CJ121" s="296">
        <f t="shared" si="158"/>
        <v>0</v>
      </c>
      <c r="CK121" s="296">
        <f t="shared" si="158"/>
        <v>0</v>
      </c>
      <c r="CL121" s="296">
        <f t="shared" si="158"/>
        <v>0</v>
      </c>
      <c r="CM121" s="296">
        <f t="shared" si="158"/>
        <v>0</v>
      </c>
      <c r="CN121" s="296">
        <f t="shared" si="158"/>
        <v>0</v>
      </c>
      <c r="CO121" s="296">
        <f t="shared" si="158"/>
        <v>0</v>
      </c>
      <c r="CP121" s="296">
        <f t="shared" si="158"/>
        <v>0</v>
      </c>
      <c r="CQ121" s="296">
        <f t="shared" si="158"/>
        <v>0</v>
      </c>
      <c r="CR121" s="296"/>
    </row>
    <row r="122" spans="1:104" s="276" customFormat="1" ht="12.5" x14ac:dyDescent="0.25"/>
    <row r="123" spans="1:104" s="276" customFormat="1" ht="13" x14ac:dyDescent="0.3">
      <c r="A123" s="39" t="s">
        <v>376</v>
      </c>
      <c r="B123" s="271">
        <f>HLOOKUP(B7,$B$102:$CQ$119,18)</f>
        <v>0</v>
      </c>
    </row>
    <row r="124" spans="1:104" s="276" customFormat="1" ht="13" x14ac:dyDescent="0.3">
      <c r="A124" s="39" t="s">
        <v>377</v>
      </c>
      <c r="B124" s="271">
        <f>HLOOKUP($C$7,$B$102:$CQ$119,18)</f>
        <v>0</v>
      </c>
    </row>
    <row r="125" spans="1:104" s="276" customFormat="1" ht="12.5" x14ac:dyDescent="0.25"/>
    <row r="126" spans="1:104" s="276" customFormat="1" ht="12.5" x14ac:dyDescent="0.25"/>
    <row r="127" spans="1:104" s="276" customFormat="1" ht="12.5" x14ac:dyDescent="0.25">
      <c r="A127" s="85" t="s">
        <v>171</v>
      </c>
      <c r="B127" s="84"/>
      <c r="C127" s="84"/>
      <c r="D127" s="281"/>
      <c r="E127" s="84"/>
      <c r="F127" s="84"/>
      <c r="G127" s="84"/>
      <c r="H127" s="84"/>
      <c r="I127" s="84"/>
      <c r="J127" s="84"/>
      <c r="K127" s="84"/>
      <c r="L127" s="84"/>
      <c r="M127" s="84"/>
      <c r="N127" s="84"/>
      <c r="O127" s="84"/>
      <c r="P127" s="84"/>
      <c r="Q127" s="84"/>
      <c r="R127" s="84"/>
      <c r="S127" s="84"/>
      <c r="T127" s="84"/>
      <c r="U127" s="84"/>
      <c r="V127" s="84"/>
      <c r="W127" s="84"/>
      <c r="X127" s="84"/>
      <c r="Y127" s="84"/>
      <c r="Z127" s="84"/>
      <c r="AA127" s="84"/>
      <c r="AB127" s="84"/>
      <c r="AC127" s="84"/>
      <c r="AD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84"/>
      <c r="BI127" s="84"/>
      <c r="BJ127" s="84"/>
      <c r="BK127" s="84"/>
      <c r="BL127" s="84"/>
      <c r="BM127" s="84"/>
      <c r="BN127" s="84"/>
      <c r="BO127" s="84"/>
      <c r="BP127" s="84"/>
      <c r="BQ127" s="84"/>
      <c r="BR127" s="84"/>
      <c r="BS127" s="84"/>
      <c r="BT127" s="84"/>
      <c r="BU127" s="84"/>
      <c r="BV127" s="84"/>
      <c r="BW127" s="84"/>
      <c r="BX127" s="84"/>
      <c r="BY127" s="84"/>
      <c r="BZ127" s="84"/>
      <c r="CA127" s="84"/>
      <c r="CB127" s="84"/>
      <c r="CC127" s="84"/>
      <c r="CD127" s="84"/>
      <c r="CE127" s="84"/>
      <c r="CF127" s="84"/>
      <c r="CG127" s="84"/>
      <c r="CH127" s="84"/>
      <c r="CI127" s="84"/>
      <c r="CJ127" s="84"/>
      <c r="CK127" s="84"/>
      <c r="CL127" s="84"/>
      <c r="CM127" s="84"/>
      <c r="CN127" s="84"/>
      <c r="CO127" s="84"/>
      <c r="CP127" s="84"/>
      <c r="CQ127" s="84"/>
      <c r="CR127" s="84"/>
      <c r="CS127" s="84"/>
      <c r="CT127" s="84"/>
      <c r="CU127" s="48"/>
      <c r="CV127" s="48"/>
      <c r="CW127" s="48"/>
      <c r="CX127" s="48"/>
      <c r="CY127" s="48"/>
      <c r="CZ127" s="48"/>
    </row>
    <row r="128" spans="1:104" s="276" customFormat="1" ht="13" x14ac:dyDescent="0.3">
      <c r="A128" s="303"/>
      <c r="B128" s="303"/>
      <c r="C128" s="303"/>
      <c r="D128" s="303"/>
    </row>
    <row r="129" spans="1:95" s="276" customFormat="1" ht="12.5" x14ac:dyDescent="0.25">
      <c r="A129" s="61" t="s">
        <v>173</v>
      </c>
      <c r="B129" s="276">
        <f>1+Indata!B10</f>
        <v>1.0349999999999999</v>
      </c>
      <c r="D129" s="61" t="s">
        <v>372</v>
      </c>
      <c r="E129" s="274">
        <f>Indata!B13</f>
        <v>2028</v>
      </c>
      <c r="G129" s="276" t="s">
        <v>887</v>
      </c>
      <c r="H129" s="276">
        <f>Indata!B15</f>
        <v>2028</v>
      </c>
      <c r="J129" s="61" t="s">
        <v>373</v>
      </c>
      <c r="K129" s="1306">
        <f>Indata!B18</f>
        <v>2087</v>
      </c>
    </row>
    <row r="130" spans="1:95" s="276" customFormat="1" ht="12.5" x14ac:dyDescent="0.25"/>
    <row r="131" spans="1:95" s="276" customFormat="1" ht="13" x14ac:dyDescent="0.3">
      <c r="B131" s="303">
        <f>B102</f>
        <v>2019</v>
      </c>
      <c r="C131" s="303">
        <f t="shared" ref="C131:BN131" si="159">C102</f>
        <v>2020</v>
      </c>
      <c r="D131" s="303">
        <f t="shared" si="159"/>
        <v>2021</v>
      </c>
      <c r="E131" s="303">
        <f t="shared" si="159"/>
        <v>2022</v>
      </c>
      <c r="F131" s="303">
        <f t="shared" si="159"/>
        <v>2023</v>
      </c>
      <c r="G131" s="303">
        <f t="shared" si="159"/>
        <v>2024</v>
      </c>
      <c r="H131" s="303">
        <f t="shared" si="159"/>
        <v>2025</v>
      </c>
      <c r="I131" s="303">
        <f t="shared" si="159"/>
        <v>2026</v>
      </c>
      <c r="J131" s="303">
        <f t="shared" si="159"/>
        <v>2027</v>
      </c>
      <c r="K131" s="303">
        <f t="shared" si="159"/>
        <v>2028</v>
      </c>
      <c r="L131" s="303">
        <f t="shared" si="159"/>
        <v>2029</v>
      </c>
      <c r="M131" s="303">
        <f t="shared" si="159"/>
        <v>2030</v>
      </c>
      <c r="N131" s="303">
        <f t="shared" si="159"/>
        <v>2031</v>
      </c>
      <c r="O131" s="303">
        <f t="shared" si="159"/>
        <v>2032</v>
      </c>
      <c r="P131" s="303">
        <f t="shared" si="159"/>
        <v>2033</v>
      </c>
      <c r="Q131" s="303">
        <f t="shared" si="159"/>
        <v>2034</v>
      </c>
      <c r="R131" s="303">
        <f t="shared" si="159"/>
        <v>2035</v>
      </c>
      <c r="S131" s="303">
        <f t="shared" si="159"/>
        <v>2036</v>
      </c>
      <c r="T131" s="303">
        <f t="shared" si="159"/>
        <v>2037</v>
      </c>
      <c r="U131" s="303">
        <f t="shared" si="159"/>
        <v>2038</v>
      </c>
      <c r="V131" s="303">
        <f t="shared" si="159"/>
        <v>2039</v>
      </c>
      <c r="W131" s="303">
        <f t="shared" si="159"/>
        <v>2040</v>
      </c>
      <c r="X131" s="303">
        <f t="shared" si="159"/>
        <v>2041</v>
      </c>
      <c r="Y131" s="303">
        <f t="shared" si="159"/>
        <v>2042</v>
      </c>
      <c r="Z131" s="303">
        <f t="shared" si="159"/>
        <v>2043</v>
      </c>
      <c r="AA131" s="303">
        <f t="shared" si="159"/>
        <v>2044</v>
      </c>
      <c r="AB131" s="303">
        <f t="shared" si="159"/>
        <v>2045</v>
      </c>
      <c r="AC131" s="303">
        <f t="shared" si="159"/>
        <v>2046</v>
      </c>
      <c r="AD131" s="303">
        <f t="shared" si="159"/>
        <v>2047</v>
      </c>
      <c r="AE131" s="303">
        <f t="shared" si="159"/>
        <v>2048</v>
      </c>
      <c r="AF131" s="303">
        <f t="shared" si="159"/>
        <v>2049</v>
      </c>
      <c r="AG131" s="303">
        <f t="shared" si="159"/>
        <v>2050</v>
      </c>
      <c r="AH131" s="303">
        <f t="shared" si="159"/>
        <v>2051</v>
      </c>
      <c r="AI131" s="303">
        <f t="shared" si="159"/>
        <v>2052</v>
      </c>
      <c r="AJ131" s="303">
        <f t="shared" si="159"/>
        <v>2053</v>
      </c>
      <c r="AK131" s="303">
        <f t="shared" si="159"/>
        <v>2054</v>
      </c>
      <c r="AL131" s="303">
        <f t="shared" si="159"/>
        <v>2055</v>
      </c>
      <c r="AM131" s="303">
        <f t="shared" si="159"/>
        <v>2056</v>
      </c>
      <c r="AN131" s="303">
        <f t="shared" si="159"/>
        <v>2057</v>
      </c>
      <c r="AO131" s="303">
        <f t="shared" si="159"/>
        <v>2058</v>
      </c>
      <c r="AP131" s="303">
        <f t="shared" si="159"/>
        <v>2059</v>
      </c>
      <c r="AQ131" s="303">
        <f t="shared" si="159"/>
        <v>2060</v>
      </c>
      <c r="AR131" s="303">
        <f t="shared" si="159"/>
        <v>2061</v>
      </c>
      <c r="AS131" s="303">
        <f t="shared" si="159"/>
        <v>2062</v>
      </c>
      <c r="AT131" s="303">
        <f t="shared" si="159"/>
        <v>2063</v>
      </c>
      <c r="AU131" s="303">
        <f t="shared" si="159"/>
        <v>2064</v>
      </c>
      <c r="AV131" s="303">
        <f t="shared" si="159"/>
        <v>2065</v>
      </c>
      <c r="AW131" s="303">
        <f t="shared" si="159"/>
        <v>2066</v>
      </c>
      <c r="AX131" s="303">
        <f t="shared" si="159"/>
        <v>2067</v>
      </c>
      <c r="AY131" s="303">
        <f t="shared" si="159"/>
        <v>2068</v>
      </c>
      <c r="AZ131" s="303">
        <f t="shared" si="159"/>
        <v>2069</v>
      </c>
      <c r="BA131" s="303">
        <f t="shared" si="159"/>
        <v>2070</v>
      </c>
      <c r="BB131" s="303">
        <f t="shared" si="159"/>
        <v>2071</v>
      </c>
      <c r="BC131" s="303">
        <f t="shared" si="159"/>
        <v>2072</v>
      </c>
      <c r="BD131" s="303">
        <f t="shared" si="159"/>
        <v>2073</v>
      </c>
      <c r="BE131" s="303">
        <f t="shared" si="159"/>
        <v>2074</v>
      </c>
      <c r="BF131" s="303">
        <f t="shared" si="159"/>
        <v>2075</v>
      </c>
      <c r="BG131" s="303">
        <f t="shared" si="159"/>
        <v>2076</v>
      </c>
      <c r="BH131" s="303">
        <f t="shared" si="159"/>
        <v>2077</v>
      </c>
      <c r="BI131" s="303">
        <f t="shared" si="159"/>
        <v>2078</v>
      </c>
      <c r="BJ131" s="303">
        <f t="shared" si="159"/>
        <v>2079</v>
      </c>
      <c r="BK131" s="303">
        <f t="shared" si="159"/>
        <v>2080</v>
      </c>
      <c r="BL131" s="303">
        <f t="shared" si="159"/>
        <v>2081</v>
      </c>
      <c r="BM131" s="303">
        <f t="shared" si="159"/>
        <v>2082</v>
      </c>
      <c r="BN131" s="303">
        <f t="shared" si="159"/>
        <v>2083</v>
      </c>
      <c r="BO131" s="303">
        <f t="shared" ref="BO131:CQ131" si="160">BO102</f>
        <v>2084</v>
      </c>
      <c r="BP131" s="303">
        <f t="shared" si="160"/>
        <v>2085</v>
      </c>
      <c r="BQ131" s="303">
        <f t="shared" si="160"/>
        <v>2086</v>
      </c>
      <c r="BR131" s="303">
        <f t="shared" si="160"/>
        <v>2087</v>
      </c>
      <c r="BS131" s="303">
        <f t="shared" si="160"/>
        <v>2088</v>
      </c>
      <c r="BT131" s="303">
        <f t="shared" si="160"/>
        <v>2089</v>
      </c>
      <c r="BU131" s="303">
        <f t="shared" si="160"/>
        <v>2090</v>
      </c>
      <c r="BV131" s="303">
        <f t="shared" si="160"/>
        <v>2091</v>
      </c>
      <c r="BW131" s="303">
        <f t="shared" si="160"/>
        <v>2092</v>
      </c>
      <c r="BX131" s="303">
        <f t="shared" si="160"/>
        <v>2093</v>
      </c>
      <c r="BY131" s="303">
        <f t="shared" si="160"/>
        <v>2094</v>
      </c>
      <c r="BZ131" s="303">
        <f t="shared" si="160"/>
        <v>2095</v>
      </c>
      <c r="CA131" s="303">
        <f t="shared" si="160"/>
        <v>2096</v>
      </c>
      <c r="CB131" s="303">
        <f t="shared" si="160"/>
        <v>2097</v>
      </c>
      <c r="CC131" s="303">
        <f t="shared" si="160"/>
        <v>2098</v>
      </c>
      <c r="CD131" s="303">
        <f t="shared" si="160"/>
        <v>2099</v>
      </c>
      <c r="CE131" s="303">
        <f t="shared" si="160"/>
        <v>2100</v>
      </c>
      <c r="CF131" s="303">
        <f t="shared" si="160"/>
        <v>2101</v>
      </c>
      <c r="CG131" s="303">
        <f t="shared" si="160"/>
        <v>2102</v>
      </c>
      <c r="CH131" s="303">
        <f t="shared" si="160"/>
        <v>2103</v>
      </c>
      <c r="CI131" s="303">
        <f t="shared" si="160"/>
        <v>2104</v>
      </c>
      <c r="CJ131" s="303">
        <f t="shared" si="160"/>
        <v>2105</v>
      </c>
      <c r="CK131" s="303">
        <f t="shared" si="160"/>
        <v>2106</v>
      </c>
      <c r="CL131" s="303">
        <f t="shared" si="160"/>
        <v>2107</v>
      </c>
      <c r="CM131" s="303">
        <f t="shared" si="160"/>
        <v>2108</v>
      </c>
      <c r="CN131" s="303">
        <f t="shared" si="160"/>
        <v>2109</v>
      </c>
      <c r="CO131" s="303">
        <f t="shared" si="160"/>
        <v>2110</v>
      </c>
      <c r="CP131" s="303">
        <f t="shared" si="160"/>
        <v>2111</v>
      </c>
      <c r="CQ131" s="303">
        <f t="shared" si="160"/>
        <v>2112</v>
      </c>
    </row>
    <row r="132" spans="1:95" s="276" customFormat="1" ht="12.5" x14ac:dyDescent="0.25">
      <c r="A132" s="1312" t="s">
        <v>389</v>
      </c>
      <c r="B132" s="43">
        <f t="shared" ref="B132:I132" si="161">IF(B131&lt;$E$129,0,1/$B$129^(B131-$E$129))</f>
        <v>0</v>
      </c>
      <c r="C132" s="43">
        <f t="shared" si="161"/>
        <v>0</v>
      </c>
      <c r="D132" s="43">
        <f t="shared" si="161"/>
        <v>0</v>
      </c>
      <c r="E132" s="43">
        <f t="shared" si="161"/>
        <v>0</v>
      </c>
      <c r="F132" s="43">
        <f t="shared" si="161"/>
        <v>0</v>
      </c>
      <c r="G132" s="43">
        <f t="shared" si="161"/>
        <v>0</v>
      </c>
      <c r="H132" s="43">
        <f t="shared" si="161"/>
        <v>0</v>
      </c>
      <c r="I132" s="43">
        <f t="shared" si="161"/>
        <v>0</v>
      </c>
      <c r="J132" s="43">
        <f>IF(J131&lt;$E$129,0,1/$B$129^(J131-$E$129))</f>
        <v>0</v>
      </c>
      <c r="K132" s="43">
        <f>IF(K131&lt;$E$129,0,1/$B$129^(K131-$E$129))</f>
        <v>1</v>
      </c>
      <c r="L132" s="43">
        <f>IF(L131&lt;$E$129,0,1/$B$129^(L131-$E$129))</f>
        <v>0.96618357487922713</v>
      </c>
      <c r="M132" s="43">
        <f t="shared" ref="M132:BX132" si="162">IF(M131&lt;$E$129,0,1/$B$129^(M131-$E$129))</f>
        <v>0.93351070036640305</v>
      </c>
      <c r="N132" s="43">
        <f t="shared" si="162"/>
        <v>0.90194270566802237</v>
      </c>
      <c r="O132" s="43">
        <f t="shared" si="162"/>
        <v>0.87144222769857238</v>
      </c>
      <c r="P132" s="43">
        <f t="shared" si="162"/>
        <v>0.84197316685852419</v>
      </c>
      <c r="Q132" s="43">
        <f t="shared" si="162"/>
        <v>0.81350064430775282</v>
      </c>
      <c r="R132" s="43">
        <f t="shared" si="162"/>
        <v>0.78599096068381913</v>
      </c>
      <c r="S132" s="43">
        <f t="shared" si="162"/>
        <v>0.75941155621625056</v>
      </c>
      <c r="T132" s="43">
        <f t="shared" si="162"/>
        <v>0.73373097218961414</v>
      </c>
      <c r="U132" s="43">
        <f t="shared" si="162"/>
        <v>0.70891881370977217</v>
      </c>
      <c r="V132" s="43">
        <f t="shared" si="162"/>
        <v>0.68494571372924851</v>
      </c>
      <c r="W132" s="43">
        <f t="shared" si="162"/>
        <v>0.66178329828912896</v>
      </c>
      <c r="X132" s="43">
        <f t="shared" si="162"/>
        <v>0.63940415293635666</v>
      </c>
      <c r="Y132" s="43">
        <f t="shared" si="162"/>
        <v>0.61778179027667302</v>
      </c>
      <c r="Z132" s="43">
        <f t="shared" si="162"/>
        <v>0.59689061862480497</v>
      </c>
      <c r="AA132" s="43">
        <f t="shared" si="162"/>
        <v>0.57670591171478747</v>
      </c>
      <c r="AB132" s="43">
        <f t="shared" si="162"/>
        <v>0.55720377943457733</v>
      </c>
      <c r="AC132" s="43">
        <f t="shared" si="162"/>
        <v>0.53836113955031628</v>
      </c>
      <c r="AD132" s="43">
        <f t="shared" si="162"/>
        <v>0.52015569038677911</v>
      </c>
      <c r="AE132" s="43">
        <f t="shared" si="162"/>
        <v>0.50256588443167061</v>
      </c>
      <c r="AF132" s="43">
        <f t="shared" si="162"/>
        <v>0.48557090283253213</v>
      </c>
      <c r="AG132" s="43">
        <f t="shared" si="162"/>
        <v>0.46915063075606966</v>
      </c>
      <c r="AH132" s="43">
        <f t="shared" si="162"/>
        <v>0.45328563358074364</v>
      </c>
      <c r="AI132" s="43">
        <f t="shared" si="162"/>
        <v>0.43795713389443841</v>
      </c>
      <c r="AJ132" s="43">
        <f t="shared" si="162"/>
        <v>0.42314698926998884</v>
      </c>
      <c r="AK132" s="43">
        <f t="shared" si="162"/>
        <v>0.40883767079225974</v>
      </c>
      <c r="AL132" s="43">
        <f t="shared" si="162"/>
        <v>0.39501224231136206</v>
      </c>
      <c r="AM132" s="43">
        <f t="shared" si="162"/>
        <v>0.38165434039745127</v>
      </c>
      <c r="AN132" s="43">
        <f t="shared" si="162"/>
        <v>0.36874815497338298</v>
      </c>
      <c r="AO132" s="43">
        <f t="shared" si="162"/>
        <v>0.35627841060230236</v>
      </c>
      <c r="AP132" s="43">
        <f t="shared" si="162"/>
        <v>0.34423034840802164</v>
      </c>
      <c r="AQ132" s="43">
        <f t="shared" si="162"/>
        <v>0.33258970860678427</v>
      </c>
      <c r="AR132" s="43">
        <f t="shared" si="162"/>
        <v>0.32134271362974326</v>
      </c>
      <c r="AS132" s="43">
        <f t="shared" si="162"/>
        <v>0.3104760518161771</v>
      </c>
      <c r="AT132" s="43">
        <f t="shared" si="162"/>
        <v>0.29997686165814214</v>
      </c>
      <c r="AU132" s="43">
        <f t="shared" si="162"/>
        <v>0.28983271657791515</v>
      </c>
      <c r="AV132" s="43">
        <f t="shared" si="162"/>
        <v>0.28003161022020789</v>
      </c>
      <c r="AW132" s="43">
        <f t="shared" si="162"/>
        <v>0.27056194224174673</v>
      </c>
      <c r="AX132" s="43">
        <f t="shared" si="162"/>
        <v>0.26141250458139786</v>
      </c>
      <c r="AY132" s="43">
        <f t="shared" si="162"/>
        <v>0.25257246819458734</v>
      </c>
      <c r="AZ132" s="43">
        <f t="shared" si="162"/>
        <v>0.24403137023631633</v>
      </c>
      <c r="BA132" s="43">
        <f t="shared" si="162"/>
        <v>0.2357791016776003</v>
      </c>
      <c r="BB132" s="43">
        <f t="shared" si="162"/>
        <v>0.22780589534067661</v>
      </c>
      <c r="BC132" s="43">
        <f t="shared" si="162"/>
        <v>0.22010231433881802</v>
      </c>
      <c r="BD132" s="43">
        <f t="shared" si="162"/>
        <v>0.21265924090707056</v>
      </c>
      <c r="BE132" s="43">
        <f t="shared" si="162"/>
        <v>0.20546786561069619</v>
      </c>
      <c r="BF132" s="43">
        <f t="shared" si="162"/>
        <v>0.19851967691854708</v>
      </c>
      <c r="BG132" s="43">
        <f t="shared" si="162"/>
        <v>0.19180645112903102</v>
      </c>
      <c r="BH132" s="43">
        <f t="shared" si="162"/>
        <v>0.18532024263674499</v>
      </c>
      <c r="BI132" s="43">
        <f t="shared" si="162"/>
        <v>0.17905337452825601</v>
      </c>
      <c r="BJ132" s="43">
        <f t="shared" si="162"/>
        <v>0.17299842949589955</v>
      </c>
      <c r="BK132" s="43">
        <f t="shared" si="162"/>
        <v>0.16714824105884016</v>
      </c>
      <c r="BL132" s="43">
        <f t="shared" si="162"/>
        <v>0.16149588508100501</v>
      </c>
      <c r="BM132" s="43">
        <f t="shared" si="162"/>
        <v>0.15603467157585027</v>
      </c>
      <c r="BN132" s="43">
        <f t="shared" si="162"/>
        <v>0.15075813678826111</v>
      </c>
      <c r="BO132" s="43">
        <f t="shared" si="162"/>
        <v>0.14566003554421367</v>
      </c>
      <c r="BP132" s="43">
        <f t="shared" si="162"/>
        <v>0.14073433385914366</v>
      </c>
      <c r="BQ132" s="43">
        <f t="shared" si="162"/>
        <v>0.13597520179627406</v>
      </c>
      <c r="BR132" s="43">
        <f t="shared" si="162"/>
        <v>0.13137700656644835</v>
      </c>
      <c r="BS132" s="43">
        <f t="shared" si="162"/>
        <v>0.12693430586130278</v>
      </c>
      <c r="BT132" s="43">
        <f t="shared" si="162"/>
        <v>0.12264184141188678</v>
      </c>
      <c r="BU132" s="43">
        <f t="shared" si="162"/>
        <v>0.11849453276510799</v>
      </c>
      <c r="BV132" s="43">
        <f t="shared" si="162"/>
        <v>0.11448747127063574</v>
      </c>
      <c r="BW132" s="43">
        <f t="shared" si="162"/>
        <v>0.11061591427114567</v>
      </c>
      <c r="BX132" s="43">
        <f t="shared" si="162"/>
        <v>0.10687527948902965</v>
      </c>
      <c r="BY132" s="43">
        <f t="shared" ref="BY132:CQ132" si="163">IF(BY131&lt;$E$129,0,1/$B$129^(BY131-$E$129))</f>
        <v>0.10326113960292721</v>
      </c>
      <c r="BZ132" s="43">
        <f t="shared" si="163"/>
        <v>9.9769217007659144E-2</v>
      </c>
      <c r="CA132" s="43">
        <f t="shared" si="163"/>
        <v>9.6395378751361491E-2</v>
      </c>
      <c r="CB132" s="43">
        <f t="shared" si="163"/>
        <v>9.3135631643827543E-2</v>
      </c>
      <c r="CC132" s="43">
        <f t="shared" si="163"/>
        <v>8.9986117530268139E-2</v>
      </c>
      <c r="CD132" s="43">
        <f t="shared" si="163"/>
        <v>8.6943108724896773E-2</v>
      </c>
      <c r="CE132" s="43">
        <f t="shared" si="163"/>
        <v>8.400300359893409E-2</v>
      </c>
      <c r="CF132" s="43">
        <f t="shared" si="163"/>
        <v>8.1162322317810731E-2</v>
      </c>
      <c r="CG132" s="43">
        <f t="shared" si="163"/>
        <v>7.841770272252245E-2</v>
      </c>
      <c r="CH132" s="43">
        <f t="shared" si="163"/>
        <v>7.5765896350263234E-2</v>
      </c>
      <c r="CI132" s="43">
        <f t="shared" si="163"/>
        <v>7.3203764589626324E-2</v>
      </c>
      <c r="CJ132" s="43">
        <f t="shared" si="163"/>
        <v>7.0728274965822541E-2</v>
      </c>
      <c r="CK132" s="43">
        <f t="shared" si="163"/>
        <v>6.8336497551519354E-2</v>
      </c>
      <c r="CL132" s="43">
        <f t="shared" si="163"/>
        <v>6.6025601499052525E-2</v>
      </c>
      <c r="CM132" s="43">
        <f t="shared" si="163"/>
        <v>6.3792851689905838E-2</v>
      </c>
      <c r="CN132" s="43">
        <f t="shared" si="163"/>
        <v>6.1635605497493563E-2</v>
      </c>
      <c r="CO132" s="43">
        <f t="shared" si="163"/>
        <v>5.9551309659414069E-2</v>
      </c>
      <c r="CP132" s="43">
        <f t="shared" si="163"/>
        <v>5.7537497255472546E-2</v>
      </c>
      <c r="CQ132" s="43">
        <f t="shared" si="163"/>
        <v>5.5591784787896191E-2</v>
      </c>
    </row>
    <row r="133" spans="1:95" s="276" customFormat="1" ht="12.5" x14ac:dyDescent="0.25">
      <c r="A133" s="554"/>
      <c r="C133" s="61"/>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E133" s="62"/>
      <c r="CF133" s="62"/>
      <c r="CG133" s="62"/>
      <c r="CH133" s="62"/>
      <c r="CI133" s="62"/>
    </row>
    <row r="134" spans="1:95" s="276" customFormat="1" ht="12.5" x14ac:dyDescent="0.25">
      <c r="B134" s="41">
        <f>B119*B132</f>
        <v>0</v>
      </c>
      <c r="C134" s="41">
        <f t="shared" ref="C134:BN134" si="164">C119*C132</f>
        <v>0</v>
      </c>
      <c r="D134" s="41">
        <f t="shared" si="164"/>
        <v>0</v>
      </c>
      <c r="E134" s="41">
        <f t="shared" si="164"/>
        <v>0</v>
      </c>
      <c r="F134" s="41">
        <f t="shared" si="164"/>
        <v>0</v>
      </c>
      <c r="G134" s="41">
        <f t="shared" si="164"/>
        <v>0</v>
      </c>
      <c r="H134" s="41">
        <f t="shared" si="164"/>
        <v>0</v>
      </c>
      <c r="I134" s="41">
        <f t="shared" si="164"/>
        <v>0</v>
      </c>
      <c r="J134" s="41">
        <f t="shared" si="164"/>
        <v>0</v>
      </c>
      <c r="K134" s="41">
        <f t="shared" si="164"/>
        <v>0</v>
      </c>
      <c r="L134" s="41">
        <f t="shared" si="164"/>
        <v>0</v>
      </c>
      <c r="M134" s="41">
        <f t="shared" si="164"/>
        <v>0</v>
      </c>
      <c r="N134" s="41">
        <f t="shared" si="164"/>
        <v>0</v>
      </c>
      <c r="O134" s="41">
        <f t="shared" si="164"/>
        <v>0</v>
      </c>
      <c r="P134" s="41">
        <f t="shared" si="164"/>
        <v>0</v>
      </c>
      <c r="Q134" s="41">
        <f t="shared" si="164"/>
        <v>0</v>
      </c>
      <c r="R134" s="41">
        <f t="shared" si="164"/>
        <v>0</v>
      </c>
      <c r="S134" s="41">
        <f t="shared" si="164"/>
        <v>0</v>
      </c>
      <c r="T134" s="41">
        <f t="shared" si="164"/>
        <v>0</v>
      </c>
      <c r="U134" s="41">
        <f t="shared" si="164"/>
        <v>0</v>
      </c>
      <c r="V134" s="41">
        <f t="shared" si="164"/>
        <v>0</v>
      </c>
      <c r="W134" s="41">
        <f t="shared" si="164"/>
        <v>0</v>
      </c>
      <c r="X134" s="41">
        <f t="shared" si="164"/>
        <v>0</v>
      </c>
      <c r="Y134" s="41">
        <f t="shared" si="164"/>
        <v>0</v>
      </c>
      <c r="Z134" s="41">
        <f t="shared" si="164"/>
        <v>0</v>
      </c>
      <c r="AA134" s="41">
        <f t="shared" si="164"/>
        <v>0</v>
      </c>
      <c r="AB134" s="41">
        <f t="shared" si="164"/>
        <v>0</v>
      </c>
      <c r="AC134" s="41">
        <f t="shared" si="164"/>
        <v>0</v>
      </c>
      <c r="AD134" s="41">
        <f t="shared" si="164"/>
        <v>0</v>
      </c>
      <c r="AE134" s="41">
        <f t="shared" si="164"/>
        <v>0</v>
      </c>
      <c r="AF134" s="41">
        <f t="shared" si="164"/>
        <v>0</v>
      </c>
      <c r="AG134" s="41">
        <f t="shared" si="164"/>
        <v>0</v>
      </c>
      <c r="AH134" s="41">
        <f t="shared" si="164"/>
        <v>0</v>
      </c>
      <c r="AI134" s="41">
        <f t="shared" si="164"/>
        <v>0</v>
      </c>
      <c r="AJ134" s="41">
        <f t="shared" si="164"/>
        <v>0</v>
      </c>
      <c r="AK134" s="41">
        <f t="shared" si="164"/>
        <v>0</v>
      </c>
      <c r="AL134" s="41">
        <f t="shared" si="164"/>
        <v>0</v>
      </c>
      <c r="AM134" s="41">
        <f t="shared" si="164"/>
        <v>0</v>
      </c>
      <c r="AN134" s="41">
        <f t="shared" si="164"/>
        <v>0</v>
      </c>
      <c r="AO134" s="41">
        <f t="shared" si="164"/>
        <v>0</v>
      </c>
      <c r="AP134" s="41">
        <f t="shared" si="164"/>
        <v>0</v>
      </c>
      <c r="AQ134" s="41">
        <f t="shared" si="164"/>
        <v>0</v>
      </c>
      <c r="AR134" s="41">
        <f t="shared" si="164"/>
        <v>0</v>
      </c>
      <c r="AS134" s="41">
        <f t="shared" si="164"/>
        <v>0</v>
      </c>
      <c r="AT134" s="41">
        <f t="shared" si="164"/>
        <v>0</v>
      </c>
      <c r="AU134" s="41">
        <f t="shared" si="164"/>
        <v>0</v>
      </c>
      <c r="AV134" s="41">
        <f t="shared" si="164"/>
        <v>0</v>
      </c>
      <c r="AW134" s="41">
        <f t="shared" si="164"/>
        <v>0</v>
      </c>
      <c r="AX134" s="41">
        <f t="shared" si="164"/>
        <v>0</v>
      </c>
      <c r="AY134" s="41">
        <f t="shared" si="164"/>
        <v>0</v>
      </c>
      <c r="AZ134" s="41">
        <f t="shared" si="164"/>
        <v>0</v>
      </c>
      <c r="BA134" s="41">
        <f t="shared" si="164"/>
        <v>0</v>
      </c>
      <c r="BB134" s="41">
        <f t="shared" si="164"/>
        <v>0</v>
      </c>
      <c r="BC134" s="41">
        <f t="shared" si="164"/>
        <v>0</v>
      </c>
      <c r="BD134" s="41">
        <f t="shared" si="164"/>
        <v>0</v>
      </c>
      <c r="BE134" s="41">
        <f t="shared" si="164"/>
        <v>0</v>
      </c>
      <c r="BF134" s="41">
        <f t="shared" si="164"/>
        <v>0</v>
      </c>
      <c r="BG134" s="41">
        <f t="shared" si="164"/>
        <v>0</v>
      </c>
      <c r="BH134" s="41">
        <f t="shared" si="164"/>
        <v>0</v>
      </c>
      <c r="BI134" s="41">
        <f t="shared" si="164"/>
        <v>0</v>
      </c>
      <c r="BJ134" s="41">
        <f t="shared" si="164"/>
        <v>0</v>
      </c>
      <c r="BK134" s="41">
        <f t="shared" si="164"/>
        <v>0</v>
      </c>
      <c r="BL134" s="41">
        <f t="shared" si="164"/>
        <v>0</v>
      </c>
      <c r="BM134" s="41">
        <f t="shared" si="164"/>
        <v>0</v>
      </c>
      <c r="BN134" s="41">
        <f t="shared" si="164"/>
        <v>0</v>
      </c>
      <c r="BO134" s="41">
        <f t="shared" ref="BO134:CQ134" si="165">BO119*BO132</f>
        <v>0</v>
      </c>
      <c r="BP134" s="41">
        <f t="shared" si="165"/>
        <v>0</v>
      </c>
      <c r="BQ134" s="41">
        <f t="shared" si="165"/>
        <v>0</v>
      </c>
      <c r="BR134" s="41">
        <f t="shared" si="165"/>
        <v>0</v>
      </c>
      <c r="BS134" s="41">
        <f t="shared" si="165"/>
        <v>0</v>
      </c>
      <c r="BT134" s="41">
        <f t="shared" si="165"/>
        <v>0</v>
      </c>
      <c r="BU134" s="41">
        <f t="shared" si="165"/>
        <v>0</v>
      </c>
      <c r="BV134" s="41">
        <f t="shared" si="165"/>
        <v>0</v>
      </c>
      <c r="BW134" s="41">
        <f t="shared" si="165"/>
        <v>0</v>
      </c>
      <c r="BX134" s="41">
        <f t="shared" si="165"/>
        <v>0</v>
      </c>
      <c r="BY134" s="41">
        <f t="shared" si="165"/>
        <v>0</v>
      </c>
      <c r="BZ134" s="41">
        <f t="shared" si="165"/>
        <v>0</v>
      </c>
      <c r="CA134" s="41">
        <f t="shared" si="165"/>
        <v>0</v>
      </c>
      <c r="CB134" s="41">
        <f t="shared" si="165"/>
        <v>0</v>
      </c>
      <c r="CC134" s="41">
        <f t="shared" si="165"/>
        <v>0</v>
      </c>
      <c r="CD134" s="41">
        <f t="shared" si="165"/>
        <v>0</v>
      </c>
      <c r="CE134" s="41">
        <f t="shared" si="165"/>
        <v>0</v>
      </c>
      <c r="CF134" s="41">
        <f t="shared" si="165"/>
        <v>0</v>
      </c>
      <c r="CG134" s="41">
        <f t="shared" si="165"/>
        <v>0</v>
      </c>
      <c r="CH134" s="41">
        <f t="shared" si="165"/>
        <v>0</v>
      </c>
      <c r="CI134" s="41">
        <f t="shared" si="165"/>
        <v>0</v>
      </c>
      <c r="CJ134" s="41">
        <f t="shared" si="165"/>
        <v>0</v>
      </c>
      <c r="CK134" s="41">
        <f t="shared" si="165"/>
        <v>0</v>
      </c>
      <c r="CL134" s="41">
        <f t="shared" si="165"/>
        <v>0</v>
      </c>
      <c r="CM134" s="41">
        <f t="shared" si="165"/>
        <v>0</v>
      </c>
      <c r="CN134" s="41">
        <f t="shared" si="165"/>
        <v>0</v>
      </c>
      <c r="CO134" s="41">
        <f t="shared" si="165"/>
        <v>0</v>
      </c>
      <c r="CP134" s="41">
        <f t="shared" si="165"/>
        <v>0</v>
      </c>
      <c r="CQ134" s="41">
        <f t="shared" si="165"/>
        <v>0</v>
      </c>
    </row>
    <row r="135" spans="1:95" s="276" customFormat="1" ht="13" x14ac:dyDescent="0.3">
      <c r="A135" s="39" t="s">
        <v>374</v>
      </c>
      <c r="B135" s="271">
        <f>SUMIFS(B134:CQ134,$B$131:$CQ$131,"&gt;="&amp;$H$129,$B$131:$CQ$131,"&lt;="&amp;$K$129)</f>
        <v>0</v>
      </c>
      <c r="C135" s="41"/>
    </row>
    <row r="136" spans="1:95" s="276" customFormat="1" ht="12.5" x14ac:dyDescent="0.25"/>
    <row r="137" spans="1:95" s="276" customFormat="1" ht="12.5" x14ac:dyDescent="0.25"/>
  </sheetData>
  <mergeCells count="4">
    <mergeCell ref="E15:F15"/>
    <mergeCell ref="G15:H15"/>
    <mergeCell ref="K15:L15"/>
    <mergeCell ref="A17:B17"/>
  </mergeCells>
  <conditionalFormatting sqref="D34">
    <cfRule type="cellIs" dxfId="2" priority="1" operator="notEqual">
      <formula>1</formula>
    </cfRule>
  </conditionalFormatting>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6">
    <tabColor rgb="FFFFFF00"/>
  </sheetPr>
  <dimension ref="A1:DT64"/>
  <sheetViews>
    <sheetView workbookViewId="0">
      <selection activeCell="B51" sqref="B51"/>
    </sheetView>
  </sheetViews>
  <sheetFormatPr defaultRowHeight="14.5" x14ac:dyDescent="0.35"/>
  <cols>
    <col min="1" max="1" width="22.7265625" customWidth="1"/>
    <col min="2" max="2" width="12.1796875" customWidth="1"/>
    <col min="3" max="3" width="14.453125" customWidth="1"/>
    <col min="4" max="4" width="14.26953125" customWidth="1"/>
    <col min="5" max="5" width="13.26953125" customWidth="1"/>
    <col min="6" max="6" width="13.7265625" customWidth="1"/>
    <col min="7" max="7" width="15.26953125" customWidth="1"/>
    <col min="8" max="8" width="14.81640625" customWidth="1"/>
    <col min="9" max="15" width="8.81640625" customWidth="1"/>
  </cols>
  <sheetData>
    <row r="1" spans="1:14" ht="25" x14ac:dyDescent="0.5">
      <c r="A1" s="132"/>
    </row>
    <row r="2" spans="1:14" ht="17.5" x14ac:dyDescent="0.35">
      <c r="A2" s="284" t="s">
        <v>390</v>
      </c>
    </row>
    <row r="3" spans="1:14" s="276" customFormat="1" ht="12.5" x14ac:dyDescent="0.25"/>
    <row r="4" spans="1:14" s="276" customFormat="1" ht="12.5" x14ac:dyDescent="0.25">
      <c r="A4" s="61" t="s">
        <v>375</v>
      </c>
      <c r="B4" s="276">
        <f>Indata!B12</f>
        <v>2019</v>
      </c>
      <c r="E4" s="61" t="s">
        <v>394</v>
      </c>
      <c r="F4" s="62">
        <f>Prognoser!C33</f>
        <v>1</v>
      </c>
    </row>
    <row r="5" spans="1:14" s="276" customFormat="1" ht="12.5" x14ac:dyDescent="0.25">
      <c r="A5" s="61" t="s">
        <v>372</v>
      </c>
      <c r="B5" s="276">
        <f>Indata!B13</f>
        <v>2028</v>
      </c>
    </row>
    <row r="6" spans="1:14" s="388" customFormat="1" ht="12.5" x14ac:dyDescent="0.25">
      <c r="A6" s="1317" t="s">
        <v>887</v>
      </c>
      <c r="B6" s="388">
        <f>Indata!B15</f>
        <v>2028</v>
      </c>
    </row>
    <row r="7" spans="1:14" s="276" customFormat="1" ht="12.5" x14ac:dyDescent="0.25">
      <c r="A7" s="61" t="s">
        <v>371</v>
      </c>
      <c r="B7" s="276">
        <f>Indata!B16</f>
        <v>2045</v>
      </c>
    </row>
    <row r="8" spans="1:14" s="276" customFormat="1" ht="12.5" x14ac:dyDescent="0.25">
      <c r="A8" s="61" t="s">
        <v>373</v>
      </c>
      <c r="B8" s="276">
        <f>Indata!B18</f>
        <v>2087</v>
      </c>
    </row>
    <row r="9" spans="1:14" s="276" customFormat="1" ht="12.5" x14ac:dyDescent="0.25">
      <c r="H9" s="49"/>
      <c r="I9" s="49"/>
      <c r="J9" s="49"/>
      <c r="K9" s="49"/>
      <c r="L9" s="49"/>
      <c r="M9" s="49"/>
      <c r="N9" s="49"/>
    </row>
    <row r="10" spans="1:14" s="276" customFormat="1" ht="52" x14ac:dyDescent="0.3">
      <c r="A10" s="308" t="s">
        <v>72</v>
      </c>
      <c r="B10" s="38" t="s">
        <v>73</v>
      </c>
      <c r="C10" s="307" t="s">
        <v>302</v>
      </c>
      <c r="D10" s="307" t="s">
        <v>392</v>
      </c>
      <c r="E10" s="307" t="s">
        <v>391</v>
      </c>
      <c r="F10" s="307" t="s">
        <v>393</v>
      </c>
      <c r="G10" s="37" t="s">
        <v>430</v>
      </c>
      <c r="H10" s="49"/>
      <c r="I10" s="49"/>
      <c r="J10" s="49"/>
      <c r="K10" s="49"/>
      <c r="L10" s="49"/>
      <c r="M10" s="49"/>
      <c r="N10" s="49"/>
    </row>
    <row r="11" spans="1:14" s="276" customFormat="1" ht="13" x14ac:dyDescent="0.3">
      <c r="A11" s="275">
        <f>Prognoser!C65</f>
        <v>0</v>
      </c>
      <c r="B11" s="387">
        <f>Prognoser!D65</f>
        <v>0</v>
      </c>
      <c r="C11" s="41" t="e">
        <f>'JA basår'!Z7</f>
        <v>#N/A</v>
      </c>
      <c r="D11" s="386">
        <f>'Antaganden säkerhetsberäkningar'!$B$21</f>
        <v>0</v>
      </c>
      <c r="E11" s="386">
        <f>'Antaganden säkerhetsberäkningar'!$B$26</f>
        <v>0</v>
      </c>
      <c r="F11" s="41" t="e">
        <f>C11*D11*E11</f>
        <v>#N/A</v>
      </c>
      <c r="G11" s="463" t="s">
        <v>428</v>
      </c>
      <c r="H11" s="49"/>
      <c r="I11" s="49"/>
      <c r="J11" s="49"/>
      <c r="K11" s="49"/>
      <c r="L11" s="49"/>
      <c r="M11" s="49"/>
      <c r="N11" s="49"/>
    </row>
    <row r="12" spans="1:14" s="276" customFormat="1" ht="13" x14ac:dyDescent="0.3">
      <c r="A12" s="384">
        <f>Prognoser!C66</f>
        <v>0</v>
      </c>
      <c r="B12" s="387">
        <f>Prognoser!D66</f>
        <v>0</v>
      </c>
      <c r="C12" s="41" t="e">
        <f>'JA basår'!Z8</f>
        <v>#N/A</v>
      </c>
      <c r="D12" s="386">
        <f>'Antaganden säkerhetsberäkningar'!$B$21</f>
        <v>0</v>
      </c>
      <c r="E12" s="386">
        <f>'Antaganden säkerhetsberäkningar'!$B$26</f>
        <v>0</v>
      </c>
      <c r="F12" s="41" t="e">
        <f t="shared" ref="F12:F35" si="0">C12*D12*E12</f>
        <v>#N/A</v>
      </c>
      <c r="G12" s="463" t="s">
        <v>428</v>
      </c>
      <c r="H12" s="49"/>
      <c r="I12" s="49"/>
      <c r="J12" s="49"/>
      <c r="K12" s="49"/>
      <c r="L12" s="49"/>
      <c r="M12" s="49"/>
      <c r="N12" s="49"/>
    </row>
    <row r="13" spans="1:14" s="276" customFormat="1" ht="13" x14ac:dyDescent="0.3">
      <c r="A13" s="384">
        <f>Prognoser!C67</f>
        <v>0</v>
      </c>
      <c r="B13" s="387">
        <f>Prognoser!D67</f>
        <v>0</v>
      </c>
      <c r="C13" s="41" t="e">
        <f>'JA basår'!Z9</f>
        <v>#N/A</v>
      </c>
      <c r="D13" s="386">
        <f>'Antaganden säkerhetsberäkningar'!$B$21</f>
        <v>0</v>
      </c>
      <c r="E13" s="386">
        <f>'Antaganden säkerhetsberäkningar'!$B$26</f>
        <v>0</v>
      </c>
      <c r="F13" s="41" t="e">
        <f t="shared" si="0"/>
        <v>#N/A</v>
      </c>
      <c r="G13" s="463" t="s">
        <v>428</v>
      </c>
      <c r="H13" s="49"/>
      <c r="I13" s="49"/>
      <c r="J13" s="49"/>
      <c r="K13" s="49"/>
      <c r="L13" s="49"/>
      <c r="M13" s="49"/>
      <c r="N13" s="49"/>
    </row>
    <row r="14" spans="1:14" s="276" customFormat="1" ht="13" x14ac:dyDescent="0.3">
      <c r="A14" s="384">
        <f>Prognoser!C68</f>
        <v>0</v>
      </c>
      <c r="B14" s="387">
        <f>Prognoser!D68</f>
        <v>0</v>
      </c>
      <c r="C14" s="41" t="e">
        <f>'JA basår'!Z10</f>
        <v>#N/A</v>
      </c>
      <c r="D14" s="386">
        <f>'Antaganden säkerhetsberäkningar'!$B$21</f>
        <v>0</v>
      </c>
      <c r="E14" s="386">
        <f>'Antaganden säkerhetsberäkningar'!$B$26</f>
        <v>0</v>
      </c>
      <c r="F14" s="41" t="e">
        <f t="shared" si="0"/>
        <v>#N/A</v>
      </c>
      <c r="G14" s="463" t="s">
        <v>428</v>
      </c>
      <c r="H14" s="49"/>
      <c r="I14" s="49"/>
      <c r="J14" s="49"/>
      <c r="K14" s="49"/>
      <c r="L14" s="49"/>
      <c r="M14" s="49"/>
      <c r="N14" s="49"/>
    </row>
    <row r="15" spans="1:14" s="276" customFormat="1" ht="13" x14ac:dyDescent="0.3">
      <c r="A15" s="384">
        <f>Prognoser!C69</f>
        <v>0</v>
      </c>
      <c r="B15" s="387">
        <f>Prognoser!D69</f>
        <v>0</v>
      </c>
      <c r="C15" s="41" t="e">
        <f>'JA basår'!Z11</f>
        <v>#N/A</v>
      </c>
      <c r="D15" s="386">
        <f>'Antaganden säkerhetsberäkningar'!$B$21</f>
        <v>0</v>
      </c>
      <c r="E15" s="386">
        <f>'Antaganden säkerhetsberäkningar'!$B$26</f>
        <v>0</v>
      </c>
      <c r="F15" s="41" t="e">
        <f t="shared" si="0"/>
        <v>#N/A</v>
      </c>
      <c r="G15" s="463" t="s">
        <v>428</v>
      </c>
      <c r="H15" s="49"/>
      <c r="I15" s="49"/>
      <c r="J15" s="49"/>
      <c r="K15" s="49"/>
      <c r="L15" s="49"/>
      <c r="M15" s="49"/>
      <c r="N15" s="49"/>
    </row>
    <row r="16" spans="1:14" s="276" customFormat="1" ht="13" x14ac:dyDescent="0.3">
      <c r="A16" s="384">
        <f>Prognoser!C70</f>
        <v>0</v>
      </c>
      <c r="B16" s="387">
        <f>Prognoser!D70</f>
        <v>0</v>
      </c>
      <c r="C16" s="41" t="e">
        <f>'JA basår'!Z12</f>
        <v>#N/A</v>
      </c>
      <c r="D16" s="386">
        <f>'Antaganden säkerhetsberäkningar'!$B$21</f>
        <v>0</v>
      </c>
      <c r="E16" s="386">
        <f>'Antaganden säkerhetsberäkningar'!$B$26</f>
        <v>0</v>
      </c>
      <c r="F16" s="41" t="e">
        <f t="shared" si="0"/>
        <v>#N/A</v>
      </c>
      <c r="G16" s="463" t="s">
        <v>428</v>
      </c>
      <c r="H16" s="49"/>
      <c r="I16" s="49"/>
      <c r="J16" s="49"/>
      <c r="K16" s="49"/>
      <c r="L16" s="49"/>
      <c r="M16" s="49"/>
      <c r="N16" s="49"/>
    </row>
    <row r="17" spans="1:14" s="310" customFormat="1" ht="13" x14ac:dyDescent="0.3">
      <c r="A17" s="384">
        <f>Prognoser!C71</f>
        <v>0</v>
      </c>
      <c r="B17" s="387">
        <f>Prognoser!D71</f>
        <v>0</v>
      </c>
      <c r="C17" s="41" t="e">
        <f>'JA basår'!Z13</f>
        <v>#N/A</v>
      </c>
      <c r="D17" s="386">
        <f>'Antaganden säkerhetsberäkningar'!$B$21</f>
        <v>0</v>
      </c>
      <c r="E17" s="386">
        <f>'Antaganden säkerhetsberäkningar'!$B$26</f>
        <v>0</v>
      </c>
      <c r="F17" s="41" t="e">
        <f t="shared" si="0"/>
        <v>#N/A</v>
      </c>
      <c r="G17" s="463" t="s">
        <v>428</v>
      </c>
      <c r="H17" s="49"/>
      <c r="I17" s="49"/>
      <c r="J17" s="49"/>
      <c r="K17" s="49"/>
      <c r="L17" s="49"/>
      <c r="M17" s="49"/>
      <c r="N17" s="49"/>
    </row>
    <row r="18" spans="1:14" s="310" customFormat="1" ht="13" x14ac:dyDescent="0.3">
      <c r="A18" s="384">
        <f>Prognoser!C72</f>
        <v>0</v>
      </c>
      <c r="B18" s="387">
        <f>Prognoser!D72</f>
        <v>0</v>
      </c>
      <c r="C18" s="41" t="e">
        <f>'JA basår'!Z14</f>
        <v>#N/A</v>
      </c>
      <c r="D18" s="386">
        <f>'Antaganden säkerhetsberäkningar'!$B$21</f>
        <v>0</v>
      </c>
      <c r="E18" s="386">
        <f>'Antaganden säkerhetsberäkningar'!$B$26</f>
        <v>0</v>
      </c>
      <c r="F18" s="41" t="e">
        <f t="shared" si="0"/>
        <v>#N/A</v>
      </c>
      <c r="G18" s="463" t="s">
        <v>428</v>
      </c>
      <c r="H18" s="49"/>
      <c r="I18" s="49"/>
      <c r="J18" s="49"/>
      <c r="K18" s="49"/>
      <c r="L18" s="49"/>
      <c r="M18" s="49"/>
      <c r="N18" s="49"/>
    </row>
    <row r="19" spans="1:14" s="310" customFormat="1" ht="13" x14ac:dyDescent="0.3">
      <c r="A19" s="384">
        <f>Prognoser!C73</f>
        <v>0</v>
      </c>
      <c r="B19" s="387">
        <f>Prognoser!D73</f>
        <v>0</v>
      </c>
      <c r="C19" s="41" t="e">
        <f>'JA basår'!Z15</f>
        <v>#N/A</v>
      </c>
      <c r="D19" s="386">
        <f>'Antaganden säkerhetsberäkningar'!$B$21</f>
        <v>0</v>
      </c>
      <c r="E19" s="386">
        <f>'Antaganden säkerhetsberäkningar'!$B$26</f>
        <v>0</v>
      </c>
      <c r="F19" s="41" t="e">
        <f t="shared" si="0"/>
        <v>#N/A</v>
      </c>
      <c r="G19" s="463" t="s">
        <v>428</v>
      </c>
      <c r="H19" s="49"/>
      <c r="I19" s="49"/>
      <c r="J19" s="49"/>
      <c r="K19" s="49"/>
      <c r="L19" s="49"/>
      <c r="M19" s="49"/>
      <c r="N19" s="49"/>
    </row>
    <row r="20" spans="1:14" s="310" customFormat="1" ht="13" x14ac:dyDescent="0.3">
      <c r="A20" s="384">
        <f>Prognoser!C74</f>
        <v>0</v>
      </c>
      <c r="B20" s="387">
        <f>Prognoser!D74</f>
        <v>0</v>
      </c>
      <c r="C20" s="41" t="e">
        <f>'JA basår'!Z16</f>
        <v>#N/A</v>
      </c>
      <c r="D20" s="386">
        <f>'Antaganden säkerhetsberäkningar'!$B$21</f>
        <v>0</v>
      </c>
      <c r="E20" s="386">
        <f>'Antaganden säkerhetsberäkningar'!$B$26</f>
        <v>0</v>
      </c>
      <c r="F20" s="41" t="e">
        <f t="shared" si="0"/>
        <v>#N/A</v>
      </c>
      <c r="G20" s="463" t="s">
        <v>428</v>
      </c>
      <c r="H20" s="49"/>
      <c r="I20" s="49"/>
      <c r="J20" s="49"/>
      <c r="K20" s="49"/>
      <c r="L20" s="49"/>
      <c r="M20" s="49"/>
      <c r="N20" s="49"/>
    </row>
    <row r="21" spans="1:14" s="276" customFormat="1" ht="13" x14ac:dyDescent="0.3">
      <c r="A21" s="384">
        <f>Prognoser!C75</f>
        <v>0</v>
      </c>
      <c r="B21" s="387">
        <f>Prognoser!D75</f>
        <v>0</v>
      </c>
      <c r="C21" s="41" t="e">
        <f>'JA basår'!Z17</f>
        <v>#N/A</v>
      </c>
      <c r="D21" s="386">
        <f>'Antaganden säkerhetsberäkningar'!$B$21</f>
        <v>0</v>
      </c>
      <c r="E21" s="386">
        <f>'Antaganden säkerhetsberäkningar'!$B$26</f>
        <v>0</v>
      </c>
      <c r="F21" s="41" t="e">
        <f t="shared" si="0"/>
        <v>#N/A</v>
      </c>
      <c r="G21" s="463" t="s">
        <v>428</v>
      </c>
      <c r="H21" s="49"/>
      <c r="I21" s="49"/>
      <c r="J21" s="49"/>
      <c r="K21" s="49"/>
      <c r="L21" s="49"/>
      <c r="M21" s="49"/>
      <c r="N21" s="49"/>
    </row>
    <row r="22" spans="1:14" s="276" customFormat="1" ht="13" x14ac:dyDescent="0.3">
      <c r="A22" s="384">
        <f>Prognoser!C76</f>
        <v>0</v>
      </c>
      <c r="B22" s="387">
        <f>Prognoser!D76</f>
        <v>0</v>
      </c>
      <c r="C22" s="41" t="e">
        <f>'JA basår'!Z18</f>
        <v>#N/A</v>
      </c>
      <c r="D22" s="386">
        <f>'Antaganden säkerhetsberäkningar'!$B$21</f>
        <v>0</v>
      </c>
      <c r="E22" s="386">
        <f>'Antaganden säkerhetsberäkningar'!$B$26</f>
        <v>0</v>
      </c>
      <c r="F22" s="41" t="e">
        <f t="shared" si="0"/>
        <v>#N/A</v>
      </c>
      <c r="G22" s="463" t="s">
        <v>428</v>
      </c>
      <c r="H22" s="49"/>
      <c r="I22" s="49"/>
      <c r="J22" s="49"/>
      <c r="K22" s="49"/>
      <c r="L22" s="49"/>
      <c r="M22" s="49"/>
      <c r="N22" s="49"/>
    </row>
    <row r="23" spans="1:14" s="276" customFormat="1" ht="13" x14ac:dyDescent="0.3">
      <c r="A23" s="384">
        <f>Prognoser!C77</f>
        <v>0</v>
      </c>
      <c r="B23" s="387">
        <f>Prognoser!D77</f>
        <v>0</v>
      </c>
      <c r="C23" s="41" t="e">
        <f>'JA basår'!Z19</f>
        <v>#N/A</v>
      </c>
      <c r="D23" s="386">
        <f>'Antaganden säkerhetsberäkningar'!$B$21</f>
        <v>0</v>
      </c>
      <c r="E23" s="386">
        <f>'Antaganden säkerhetsberäkningar'!$B$26</f>
        <v>0</v>
      </c>
      <c r="F23" s="41" t="e">
        <f t="shared" si="0"/>
        <v>#N/A</v>
      </c>
      <c r="G23" s="463" t="s">
        <v>428</v>
      </c>
      <c r="H23" s="49"/>
      <c r="I23" s="49"/>
      <c r="J23" s="49"/>
      <c r="K23" s="49"/>
      <c r="L23" s="49"/>
      <c r="M23" s="49"/>
      <c r="N23" s="49"/>
    </row>
    <row r="24" spans="1:14" s="276" customFormat="1" ht="13" x14ac:dyDescent="0.3">
      <c r="A24" s="384">
        <f>Prognoser!C78</f>
        <v>0</v>
      </c>
      <c r="B24" s="387">
        <f>Prognoser!D78</f>
        <v>0</v>
      </c>
      <c r="C24" s="41" t="e">
        <f>'JA basår'!Z20</f>
        <v>#N/A</v>
      </c>
      <c r="D24" s="386">
        <f>'Antaganden säkerhetsberäkningar'!$B$21</f>
        <v>0</v>
      </c>
      <c r="E24" s="386">
        <f>'Antaganden säkerhetsberäkningar'!$B$26</f>
        <v>0</v>
      </c>
      <c r="F24" s="41" t="e">
        <f t="shared" si="0"/>
        <v>#N/A</v>
      </c>
      <c r="G24" s="463" t="s">
        <v>428</v>
      </c>
    </row>
    <row r="25" spans="1:14" s="276" customFormat="1" ht="13" x14ac:dyDescent="0.3">
      <c r="A25" s="384">
        <f>Prognoser!C79</f>
        <v>0</v>
      </c>
      <c r="B25" s="387">
        <f>Prognoser!D79</f>
        <v>0</v>
      </c>
      <c r="C25" s="41" t="e">
        <f>'JA basår'!Z21</f>
        <v>#N/A</v>
      </c>
      <c r="D25" s="386">
        <f>'Antaganden säkerhetsberäkningar'!$B$21</f>
        <v>0</v>
      </c>
      <c r="E25" s="386">
        <f>'Antaganden säkerhetsberäkningar'!$B$26</f>
        <v>0</v>
      </c>
      <c r="F25" s="41" t="e">
        <f t="shared" si="0"/>
        <v>#N/A</v>
      </c>
      <c r="G25" s="463" t="s">
        <v>428</v>
      </c>
    </row>
    <row r="26" spans="1:14" s="276" customFormat="1" ht="13" x14ac:dyDescent="0.3">
      <c r="A26" s="384">
        <f>Prognoser!C80</f>
        <v>0</v>
      </c>
      <c r="B26" s="387">
        <f>Prognoser!D80</f>
        <v>0</v>
      </c>
      <c r="C26" s="41" t="e">
        <f>'JA basår'!Z22</f>
        <v>#N/A</v>
      </c>
      <c r="D26" s="386">
        <f>'Antaganden säkerhetsberäkningar'!$B$21</f>
        <v>0</v>
      </c>
      <c r="E26" s="386">
        <f>'Antaganden säkerhetsberäkningar'!$B$26</f>
        <v>0</v>
      </c>
      <c r="F26" s="41" t="e">
        <f t="shared" si="0"/>
        <v>#N/A</v>
      </c>
      <c r="G26" s="463" t="s">
        <v>428</v>
      </c>
    </row>
    <row r="27" spans="1:14" s="276" customFormat="1" ht="13" x14ac:dyDescent="0.3">
      <c r="A27" s="384">
        <f>Prognoser!C81</f>
        <v>0</v>
      </c>
      <c r="B27" s="387">
        <f>Prognoser!D81</f>
        <v>0</v>
      </c>
      <c r="C27" s="41" t="e">
        <f>'JA basår'!Z23</f>
        <v>#N/A</v>
      </c>
      <c r="D27" s="386">
        <f>'Antaganden säkerhetsberäkningar'!$B$21</f>
        <v>0</v>
      </c>
      <c r="E27" s="386">
        <f>'Antaganden säkerhetsberäkningar'!$B$26</f>
        <v>0</v>
      </c>
      <c r="F27" s="41" t="e">
        <f t="shared" si="0"/>
        <v>#N/A</v>
      </c>
      <c r="G27" s="463" t="s">
        <v>428</v>
      </c>
    </row>
    <row r="28" spans="1:14" s="276" customFormat="1" ht="13" x14ac:dyDescent="0.3">
      <c r="A28" s="384">
        <f>Prognoser!C82</f>
        <v>0</v>
      </c>
      <c r="B28" s="387">
        <f>Prognoser!D82</f>
        <v>0</v>
      </c>
      <c r="C28" s="41" t="e">
        <f>'JA basår'!Z24</f>
        <v>#N/A</v>
      </c>
      <c r="D28" s="386">
        <f>'Antaganden säkerhetsberäkningar'!$B$21</f>
        <v>0</v>
      </c>
      <c r="E28" s="386">
        <f>'Antaganden säkerhetsberäkningar'!$B$26</f>
        <v>0</v>
      </c>
      <c r="F28" s="41" t="e">
        <f t="shared" si="0"/>
        <v>#N/A</v>
      </c>
      <c r="G28" s="463" t="s">
        <v>428</v>
      </c>
    </row>
    <row r="29" spans="1:14" s="276" customFormat="1" ht="13" x14ac:dyDescent="0.3">
      <c r="A29" s="384">
        <f>Prognoser!C83</f>
        <v>0</v>
      </c>
      <c r="B29" s="387">
        <f>Prognoser!D83</f>
        <v>0</v>
      </c>
      <c r="C29" s="41" t="e">
        <f>'JA basår'!Z25</f>
        <v>#N/A</v>
      </c>
      <c r="D29" s="386">
        <f>'Antaganden säkerhetsberäkningar'!$B$21</f>
        <v>0</v>
      </c>
      <c r="E29" s="386">
        <f>'Antaganden säkerhetsberäkningar'!$B$26</f>
        <v>0</v>
      </c>
      <c r="F29" s="41" t="e">
        <f t="shared" si="0"/>
        <v>#N/A</v>
      </c>
      <c r="G29" s="463" t="s">
        <v>428</v>
      </c>
    </row>
    <row r="30" spans="1:14" s="276" customFormat="1" ht="13" x14ac:dyDescent="0.3">
      <c r="A30" s="384">
        <f>Prognoser!C84</f>
        <v>0</v>
      </c>
      <c r="B30" s="387">
        <f>Prognoser!D84</f>
        <v>0</v>
      </c>
      <c r="C30" s="41" t="e">
        <f>'JA basår'!Z26</f>
        <v>#N/A</v>
      </c>
      <c r="D30" s="386">
        <f>'Antaganden säkerhetsberäkningar'!$B$21</f>
        <v>0</v>
      </c>
      <c r="E30" s="386">
        <f>'Antaganden säkerhetsberäkningar'!$B$26</f>
        <v>0</v>
      </c>
      <c r="F30" s="41" t="e">
        <f t="shared" si="0"/>
        <v>#N/A</v>
      </c>
      <c r="G30" s="463" t="s">
        <v>428</v>
      </c>
    </row>
    <row r="31" spans="1:14" s="276" customFormat="1" ht="13" x14ac:dyDescent="0.3">
      <c r="A31" s="384">
        <f>Prognoser!C85</f>
        <v>0</v>
      </c>
      <c r="B31" s="387">
        <f>Prognoser!D85</f>
        <v>0</v>
      </c>
      <c r="C31" s="41" t="e">
        <f>'JA basår'!Z27</f>
        <v>#N/A</v>
      </c>
      <c r="D31" s="386">
        <f>'Antaganden säkerhetsberäkningar'!$B$21</f>
        <v>0</v>
      </c>
      <c r="E31" s="386">
        <f>'Antaganden säkerhetsberäkningar'!$B$26</f>
        <v>0</v>
      </c>
      <c r="F31" s="41" t="e">
        <f t="shared" si="0"/>
        <v>#N/A</v>
      </c>
      <c r="G31" s="463" t="s">
        <v>428</v>
      </c>
    </row>
    <row r="32" spans="1:14" s="276" customFormat="1" ht="13" x14ac:dyDescent="0.3">
      <c r="A32" s="384">
        <f>Prognoser!C86</f>
        <v>0</v>
      </c>
      <c r="B32" s="387">
        <f>Prognoser!D86</f>
        <v>0</v>
      </c>
      <c r="C32" s="41" t="e">
        <f>'JA basår'!Z28</f>
        <v>#N/A</v>
      </c>
      <c r="D32" s="386">
        <f>'Antaganden säkerhetsberäkningar'!$B$21</f>
        <v>0</v>
      </c>
      <c r="E32" s="386">
        <f>'Antaganden säkerhetsberäkningar'!$B$26</f>
        <v>0</v>
      </c>
      <c r="F32" s="41" t="e">
        <f t="shared" si="0"/>
        <v>#N/A</v>
      </c>
      <c r="G32" s="463" t="s">
        <v>428</v>
      </c>
    </row>
    <row r="33" spans="1:124" s="276" customFormat="1" ht="13" x14ac:dyDescent="0.3">
      <c r="A33" s="384">
        <f>Prognoser!C87</f>
        <v>0</v>
      </c>
      <c r="B33" s="387">
        <f>Prognoser!D87</f>
        <v>0</v>
      </c>
      <c r="C33" s="41" t="e">
        <f>'JA basår'!Z29</f>
        <v>#N/A</v>
      </c>
      <c r="D33" s="386">
        <f>'Antaganden säkerhetsberäkningar'!$B$21</f>
        <v>0</v>
      </c>
      <c r="E33" s="386">
        <f>'Antaganden säkerhetsberäkningar'!$B$26</f>
        <v>0</v>
      </c>
      <c r="F33" s="41" t="e">
        <f t="shared" si="0"/>
        <v>#N/A</v>
      </c>
      <c r="G33" s="463" t="s">
        <v>428</v>
      </c>
    </row>
    <row r="34" spans="1:124" s="276" customFormat="1" ht="13" x14ac:dyDescent="0.3">
      <c r="A34" s="384">
        <f>Prognoser!C88</f>
        <v>0</v>
      </c>
      <c r="B34" s="387">
        <f>Prognoser!D88</f>
        <v>0</v>
      </c>
      <c r="C34" s="41" t="e">
        <f>'JA basår'!Z30</f>
        <v>#N/A</v>
      </c>
      <c r="D34" s="386">
        <f>'Antaganden säkerhetsberäkningar'!$B$21</f>
        <v>0</v>
      </c>
      <c r="E34" s="386">
        <f>'Antaganden säkerhetsberäkningar'!$B$26</f>
        <v>0</v>
      </c>
      <c r="F34" s="41" t="e">
        <f t="shared" si="0"/>
        <v>#N/A</v>
      </c>
      <c r="G34" s="463" t="s">
        <v>428</v>
      </c>
    </row>
    <row r="35" spans="1:124" s="276" customFormat="1" ht="13" x14ac:dyDescent="0.3">
      <c r="A35" s="384">
        <f>Prognoser!C89</f>
        <v>0</v>
      </c>
      <c r="B35" s="387">
        <f>Prognoser!D89</f>
        <v>0</v>
      </c>
      <c r="C35" s="41" t="e">
        <f>'JA basår'!Z31</f>
        <v>#N/A</v>
      </c>
      <c r="D35" s="386">
        <f>'Antaganden säkerhetsberäkningar'!$B$21</f>
        <v>0</v>
      </c>
      <c r="E35" s="386">
        <f>'Antaganden säkerhetsberäkningar'!$B$26</f>
        <v>0</v>
      </c>
      <c r="F35" s="41" t="e">
        <f t="shared" si="0"/>
        <v>#N/A</v>
      </c>
      <c r="G35" s="463" t="s">
        <v>428</v>
      </c>
    </row>
    <row r="36" spans="1:124" s="276" customFormat="1" ht="13" x14ac:dyDescent="0.3">
      <c r="B36" s="48"/>
      <c r="C36" s="41"/>
      <c r="D36" s="41"/>
      <c r="E36" s="41"/>
      <c r="F36" s="41">
        <f>SUMIFS(F11:F35,G11:G35,B52)</f>
        <v>0</v>
      </c>
      <c r="G36" s="41"/>
      <c r="H36" s="41"/>
      <c r="I36" s="41"/>
      <c r="J36" s="41"/>
      <c r="K36" s="41"/>
      <c r="L36" s="41"/>
      <c r="M36" s="41"/>
      <c r="N36" s="41"/>
      <c r="O36" s="271"/>
    </row>
    <row r="37" spans="1:124" s="276" customFormat="1" ht="12.5" x14ac:dyDescent="0.25">
      <c r="B37" s="48"/>
    </row>
    <row r="38" spans="1:124" s="276" customFormat="1" ht="13" x14ac:dyDescent="0.3">
      <c r="B38" s="48"/>
      <c r="C38" s="38">
        <f>B4</f>
        <v>2019</v>
      </c>
      <c r="D38" s="38">
        <f>C38+1</f>
        <v>2020</v>
      </c>
      <c r="E38" s="38">
        <f t="shared" ref="E38:BP38" si="1">D38+1</f>
        <v>2021</v>
      </c>
      <c r="F38" s="38">
        <f t="shared" si="1"/>
        <v>2022</v>
      </c>
      <c r="G38" s="38">
        <f t="shared" si="1"/>
        <v>2023</v>
      </c>
      <c r="H38" s="38">
        <f t="shared" si="1"/>
        <v>2024</v>
      </c>
      <c r="I38" s="38">
        <f t="shared" si="1"/>
        <v>2025</v>
      </c>
      <c r="J38" s="38">
        <f t="shared" si="1"/>
        <v>2026</v>
      </c>
      <c r="K38" s="38">
        <f t="shared" si="1"/>
        <v>2027</v>
      </c>
      <c r="L38" s="38">
        <f t="shared" si="1"/>
        <v>2028</v>
      </c>
      <c r="M38" s="38">
        <f t="shared" si="1"/>
        <v>2029</v>
      </c>
      <c r="N38" s="38">
        <f t="shared" si="1"/>
        <v>2030</v>
      </c>
      <c r="O38" s="38">
        <f t="shared" si="1"/>
        <v>2031</v>
      </c>
      <c r="P38" s="38">
        <f t="shared" si="1"/>
        <v>2032</v>
      </c>
      <c r="Q38" s="38">
        <f t="shared" si="1"/>
        <v>2033</v>
      </c>
      <c r="R38" s="38">
        <f t="shared" si="1"/>
        <v>2034</v>
      </c>
      <c r="S38" s="38">
        <f t="shared" si="1"/>
        <v>2035</v>
      </c>
      <c r="T38" s="38">
        <f t="shared" si="1"/>
        <v>2036</v>
      </c>
      <c r="U38" s="38">
        <f t="shared" si="1"/>
        <v>2037</v>
      </c>
      <c r="V38" s="38">
        <f t="shared" si="1"/>
        <v>2038</v>
      </c>
      <c r="W38" s="38">
        <f t="shared" si="1"/>
        <v>2039</v>
      </c>
      <c r="X38" s="38">
        <f t="shared" si="1"/>
        <v>2040</v>
      </c>
      <c r="Y38" s="38">
        <f t="shared" si="1"/>
        <v>2041</v>
      </c>
      <c r="Z38" s="38">
        <f t="shared" si="1"/>
        <v>2042</v>
      </c>
      <c r="AA38" s="38">
        <f t="shared" si="1"/>
        <v>2043</v>
      </c>
      <c r="AB38" s="38">
        <f t="shared" si="1"/>
        <v>2044</v>
      </c>
      <c r="AC38" s="38">
        <f t="shared" si="1"/>
        <v>2045</v>
      </c>
      <c r="AD38" s="38">
        <f t="shared" si="1"/>
        <v>2046</v>
      </c>
      <c r="AE38" s="38">
        <f t="shared" si="1"/>
        <v>2047</v>
      </c>
      <c r="AF38" s="38">
        <f t="shared" si="1"/>
        <v>2048</v>
      </c>
      <c r="AG38" s="38">
        <f t="shared" si="1"/>
        <v>2049</v>
      </c>
      <c r="AH38" s="38">
        <f t="shared" si="1"/>
        <v>2050</v>
      </c>
      <c r="AI38" s="38">
        <f t="shared" si="1"/>
        <v>2051</v>
      </c>
      <c r="AJ38" s="38">
        <f t="shared" si="1"/>
        <v>2052</v>
      </c>
      <c r="AK38" s="38">
        <f t="shared" si="1"/>
        <v>2053</v>
      </c>
      <c r="AL38" s="38">
        <f t="shared" si="1"/>
        <v>2054</v>
      </c>
      <c r="AM38" s="38">
        <f t="shared" si="1"/>
        <v>2055</v>
      </c>
      <c r="AN38" s="38">
        <f t="shared" si="1"/>
        <v>2056</v>
      </c>
      <c r="AO38" s="38">
        <f t="shared" si="1"/>
        <v>2057</v>
      </c>
      <c r="AP38" s="38">
        <f t="shared" si="1"/>
        <v>2058</v>
      </c>
      <c r="AQ38" s="38">
        <f t="shared" si="1"/>
        <v>2059</v>
      </c>
      <c r="AR38" s="38">
        <f t="shared" si="1"/>
        <v>2060</v>
      </c>
      <c r="AS38" s="38">
        <f t="shared" si="1"/>
        <v>2061</v>
      </c>
      <c r="AT38" s="38">
        <f t="shared" si="1"/>
        <v>2062</v>
      </c>
      <c r="AU38" s="38">
        <f t="shared" si="1"/>
        <v>2063</v>
      </c>
      <c r="AV38" s="38">
        <f t="shared" si="1"/>
        <v>2064</v>
      </c>
      <c r="AW38" s="38">
        <f t="shared" si="1"/>
        <v>2065</v>
      </c>
      <c r="AX38" s="38">
        <f t="shared" si="1"/>
        <v>2066</v>
      </c>
      <c r="AY38" s="38">
        <f t="shared" si="1"/>
        <v>2067</v>
      </c>
      <c r="AZ38" s="38">
        <f t="shared" si="1"/>
        <v>2068</v>
      </c>
      <c r="BA38" s="38">
        <f t="shared" si="1"/>
        <v>2069</v>
      </c>
      <c r="BB38" s="38">
        <f t="shared" si="1"/>
        <v>2070</v>
      </c>
      <c r="BC38" s="38">
        <f t="shared" si="1"/>
        <v>2071</v>
      </c>
      <c r="BD38" s="38">
        <f t="shared" si="1"/>
        <v>2072</v>
      </c>
      <c r="BE38" s="38">
        <f t="shared" si="1"/>
        <v>2073</v>
      </c>
      <c r="BF38" s="38">
        <f t="shared" si="1"/>
        <v>2074</v>
      </c>
      <c r="BG38" s="38">
        <f t="shared" si="1"/>
        <v>2075</v>
      </c>
      <c r="BH38" s="38">
        <f t="shared" si="1"/>
        <v>2076</v>
      </c>
      <c r="BI38" s="38">
        <f t="shared" si="1"/>
        <v>2077</v>
      </c>
      <c r="BJ38" s="38">
        <f t="shared" si="1"/>
        <v>2078</v>
      </c>
      <c r="BK38" s="38">
        <f t="shared" si="1"/>
        <v>2079</v>
      </c>
      <c r="BL38" s="38">
        <f t="shared" si="1"/>
        <v>2080</v>
      </c>
      <c r="BM38" s="38">
        <f t="shared" si="1"/>
        <v>2081</v>
      </c>
      <c r="BN38" s="38">
        <f t="shared" si="1"/>
        <v>2082</v>
      </c>
      <c r="BO38" s="38">
        <f t="shared" si="1"/>
        <v>2083</v>
      </c>
      <c r="BP38" s="38">
        <f t="shared" si="1"/>
        <v>2084</v>
      </c>
      <c r="BQ38" s="38">
        <f t="shared" ref="BQ38:CR38" si="2">BP38+1</f>
        <v>2085</v>
      </c>
      <c r="BR38" s="38">
        <f t="shared" si="2"/>
        <v>2086</v>
      </c>
      <c r="BS38" s="38">
        <f t="shared" si="2"/>
        <v>2087</v>
      </c>
      <c r="BT38" s="38">
        <f t="shared" si="2"/>
        <v>2088</v>
      </c>
      <c r="BU38" s="38">
        <f t="shared" si="2"/>
        <v>2089</v>
      </c>
      <c r="BV38" s="38">
        <f t="shared" si="2"/>
        <v>2090</v>
      </c>
      <c r="BW38" s="38">
        <f t="shared" si="2"/>
        <v>2091</v>
      </c>
      <c r="BX38" s="38">
        <f t="shared" si="2"/>
        <v>2092</v>
      </c>
      <c r="BY38" s="38">
        <f t="shared" si="2"/>
        <v>2093</v>
      </c>
      <c r="BZ38" s="38">
        <f t="shared" si="2"/>
        <v>2094</v>
      </c>
      <c r="CA38" s="38">
        <f t="shared" si="2"/>
        <v>2095</v>
      </c>
      <c r="CB38" s="38">
        <f t="shared" si="2"/>
        <v>2096</v>
      </c>
      <c r="CC38" s="38">
        <f t="shared" si="2"/>
        <v>2097</v>
      </c>
      <c r="CD38" s="38">
        <f t="shared" si="2"/>
        <v>2098</v>
      </c>
      <c r="CE38" s="38">
        <f t="shared" si="2"/>
        <v>2099</v>
      </c>
      <c r="CF38" s="38">
        <f t="shared" si="2"/>
        <v>2100</v>
      </c>
      <c r="CG38" s="38">
        <f t="shared" si="2"/>
        <v>2101</v>
      </c>
      <c r="CH38" s="38">
        <f t="shared" si="2"/>
        <v>2102</v>
      </c>
      <c r="CI38" s="38">
        <f t="shared" si="2"/>
        <v>2103</v>
      </c>
      <c r="CJ38" s="38">
        <f t="shared" si="2"/>
        <v>2104</v>
      </c>
      <c r="CK38" s="38">
        <f t="shared" si="2"/>
        <v>2105</v>
      </c>
      <c r="CL38" s="38">
        <f t="shared" si="2"/>
        <v>2106</v>
      </c>
      <c r="CM38" s="38">
        <f t="shared" si="2"/>
        <v>2107</v>
      </c>
      <c r="CN38" s="38">
        <f t="shared" si="2"/>
        <v>2108</v>
      </c>
      <c r="CO38" s="38">
        <f t="shared" si="2"/>
        <v>2109</v>
      </c>
      <c r="CP38" s="38">
        <f t="shared" si="2"/>
        <v>2110</v>
      </c>
      <c r="CQ38" s="38">
        <f t="shared" si="2"/>
        <v>2111</v>
      </c>
      <c r="CR38" s="38">
        <f t="shared" si="2"/>
        <v>2112</v>
      </c>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row>
    <row r="39" spans="1:124" s="276" customFormat="1" ht="12.5" x14ac:dyDescent="0.25">
      <c r="B39" s="94" t="s">
        <v>395</v>
      </c>
      <c r="C39" s="41">
        <f>F36</f>
        <v>0</v>
      </c>
      <c r="D39" s="41">
        <f>IF(D38&lt;=$B$7,C39*$F$4,C39*1)</f>
        <v>0</v>
      </c>
      <c r="E39" s="41">
        <f t="shared" ref="E39:AB39" si="3">IF(E38&lt;=$B$7,D39*$F$4,D39*1)</f>
        <v>0</v>
      </c>
      <c r="F39" s="41">
        <f t="shared" si="3"/>
        <v>0</v>
      </c>
      <c r="G39" s="41">
        <f t="shared" si="3"/>
        <v>0</v>
      </c>
      <c r="H39" s="41">
        <f t="shared" si="3"/>
        <v>0</v>
      </c>
      <c r="I39" s="41">
        <f t="shared" si="3"/>
        <v>0</v>
      </c>
      <c r="J39" s="41">
        <f t="shared" si="3"/>
        <v>0</v>
      </c>
      <c r="K39" s="41">
        <f t="shared" si="3"/>
        <v>0</v>
      </c>
      <c r="L39" s="41">
        <f t="shared" si="3"/>
        <v>0</v>
      </c>
      <c r="M39" s="41">
        <f t="shared" si="3"/>
        <v>0</v>
      </c>
      <c r="N39" s="41">
        <f t="shared" si="3"/>
        <v>0</v>
      </c>
      <c r="O39" s="41">
        <f t="shared" si="3"/>
        <v>0</v>
      </c>
      <c r="P39" s="41">
        <f t="shared" si="3"/>
        <v>0</v>
      </c>
      <c r="Q39" s="41">
        <f t="shared" si="3"/>
        <v>0</v>
      </c>
      <c r="R39" s="41">
        <f t="shared" si="3"/>
        <v>0</v>
      </c>
      <c r="S39" s="41">
        <f t="shared" si="3"/>
        <v>0</v>
      </c>
      <c r="T39" s="41">
        <f t="shared" si="3"/>
        <v>0</v>
      </c>
      <c r="U39" s="41">
        <f t="shared" si="3"/>
        <v>0</v>
      </c>
      <c r="V39" s="41">
        <f t="shared" si="3"/>
        <v>0</v>
      </c>
      <c r="W39" s="41">
        <f t="shared" si="3"/>
        <v>0</v>
      </c>
      <c r="X39" s="41">
        <f t="shared" si="3"/>
        <v>0</v>
      </c>
      <c r="Y39" s="41">
        <f t="shared" si="3"/>
        <v>0</v>
      </c>
      <c r="Z39" s="41">
        <f t="shared" si="3"/>
        <v>0</v>
      </c>
      <c r="AA39" s="41">
        <f t="shared" si="3"/>
        <v>0</v>
      </c>
      <c r="AB39" s="41">
        <f t="shared" si="3"/>
        <v>0</v>
      </c>
      <c r="AC39" s="41">
        <f t="shared" ref="AC39" si="4">IF(AC38&lt;=$B$7,AB39*$F$4,AB39*1)</f>
        <v>0</v>
      </c>
      <c r="AD39" s="41">
        <f t="shared" ref="AD39" si="5">IF(AD38&lt;=$B$7,AC39*$F$4,AC39*1)</f>
        <v>0</v>
      </c>
      <c r="AE39" s="41">
        <f t="shared" ref="AE39" si="6">IF(AE38&lt;=$B$7,AD39*$F$4,AD39*1)</f>
        <v>0</v>
      </c>
      <c r="AF39" s="41">
        <f t="shared" ref="AF39" si="7">IF(AF38&lt;=$B$7,AE39*$F$4,AE39*1)</f>
        <v>0</v>
      </c>
      <c r="AG39" s="41">
        <f t="shared" ref="AG39" si="8">IF(AG38&lt;=$B$7,AF39*$F$4,AF39*1)</f>
        <v>0</v>
      </c>
      <c r="AH39" s="41">
        <f t="shared" ref="AH39" si="9">IF(AH38&lt;=$B$7,AG39*$F$4,AG39*1)</f>
        <v>0</v>
      </c>
      <c r="AI39" s="41">
        <f t="shared" ref="AI39" si="10">IF(AI38&lt;=$B$7,AH39*$F$4,AH39*1)</f>
        <v>0</v>
      </c>
      <c r="AJ39" s="41">
        <f t="shared" ref="AJ39" si="11">IF(AJ38&lt;=$B$7,AI39*$F$4,AI39*1)</f>
        <v>0</v>
      </c>
      <c r="AK39" s="41">
        <f t="shared" ref="AK39" si="12">IF(AK38&lt;=$B$7,AJ39*$F$4,AJ39*1)</f>
        <v>0</v>
      </c>
      <c r="AL39" s="41">
        <f t="shared" ref="AL39" si="13">IF(AL38&lt;=$B$7,AK39*$F$4,AK39*1)</f>
        <v>0</v>
      </c>
      <c r="AM39" s="41">
        <f t="shared" ref="AM39" si="14">IF(AM38&lt;=$B$7,AL39*$F$4,AL39*1)</f>
        <v>0</v>
      </c>
      <c r="AN39" s="41">
        <f t="shared" ref="AN39" si="15">IF(AN38&lt;=$B$7,AM39*$F$4,AM39*1)</f>
        <v>0</v>
      </c>
      <c r="AO39" s="41">
        <f t="shared" ref="AO39" si="16">IF(AO38&lt;=$B$7,AN39*$F$4,AN39*1)</f>
        <v>0</v>
      </c>
      <c r="AP39" s="41">
        <f t="shared" ref="AP39" si="17">IF(AP38&lt;=$B$7,AO39*$F$4,AO39*1)</f>
        <v>0</v>
      </c>
      <c r="AQ39" s="41">
        <f t="shared" ref="AQ39" si="18">IF(AQ38&lt;=$B$7,AP39*$F$4,AP39*1)</f>
        <v>0</v>
      </c>
      <c r="AR39" s="41">
        <f t="shared" ref="AR39" si="19">IF(AR38&lt;=$B$7,AQ39*$F$4,AQ39*1)</f>
        <v>0</v>
      </c>
      <c r="AS39" s="41">
        <f t="shared" ref="AS39" si="20">IF(AS38&lt;=$B$7,AR39*$F$4,AR39*1)</f>
        <v>0</v>
      </c>
      <c r="AT39" s="41">
        <f t="shared" ref="AT39" si="21">IF(AT38&lt;=$B$7,AS39*$F$4,AS39*1)</f>
        <v>0</v>
      </c>
      <c r="AU39" s="41">
        <f t="shared" ref="AU39" si="22">IF(AU38&lt;=$B$7,AT39*$F$4,AT39*1)</f>
        <v>0</v>
      </c>
      <c r="AV39" s="41">
        <f t="shared" ref="AV39" si="23">IF(AV38&lt;=$B$7,AU39*$F$4,AU39*1)</f>
        <v>0</v>
      </c>
      <c r="AW39" s="41">
        <f t="shared" ref="AW39" si="24">IF(AW38&lt;=$B$7,AV39*$F$4,AV39*1)</f>
        <v>0</v>
      </c>
      <c r="AX39" s="41">
        <f t="shared" ref="AX39" si="25">IF(AX38&lt;=$B$7,AW39*$F$4,AW39*1)</f>
        <v>0</v>
      </c>
      <c r="AY39" s="41">
        <f t="shared" ref="AY39:AZ39" si="26">IF(AY38&lt;=$B$7,AX39*$F$4,AX39*1)</f>
        <v>0</v>
      </c>
      <c r="AZ39" s="41">
        <f t="shared" si="26"/>
        <v>0</v>
      </c>
      <c r="BA39" s="41">
        <f t="shared" ref="BA39" si="27">IF(BA38&lt;=$B$7,AZ39*$F$4,AZ39*1)</f>
        <v>0</v>
      </c>
      <c r="BB39" s="41">
        <f t="shared" ref="BB39" si="28">IF(BB38&lt;=$B$7,BA39*$F$4,BA39*1)</f>
        <v>0</v>
      </c>
      <c r="BC39" s="41">
        <f t="shared" ref="BC39" si="29">IF(BC38&lt;=$B$7,BB39*$F$4,BB39*1)</f>
        <v>0</v>
      </c>
      <c r="BD39" s="41">
        <f t="shared" ref="BD39" si="30">IF(BD38&lt;=$B$7,BC39*$F$4,BC39*1)</f>
        <v>0</v>
      </c>
      <c r="BE39" s="41">
        <f t="shared" ref="BE39" si="31">IF(BE38&lt;=$B$7,BD39*$F$4,BD39*1)</f>
        <v>0</v>
      </c>
      <c r="BF39" s="41">
        <f t="shared" ref="BF39" si="32">IF(BF38&lt;=$B$7,BE39*$F$4,BE39*1)</f>
        <v>0</v>
      </c>
      <c r="BG39" s="41">
        <f t="shared" ref="BG39" si="33">IF(BG38&lt;=$B$7,BF39*$F$4,BF39*1)</f>
        <v>0</v>
      </c>
      <c r="BH39" s="41">
        <f t="shared" ref="BH39" si="34">IF(BH38&lt;=$B$7,BG39*$F$4,BG39*1)</f>
        <v>0</v>
      </c>
      <c r="BI39" s="41">
        <f t="shared" ref="BI39" si="35">IF(BI38&lt;=$B$7,BH39*$F$4,BH39*1)</f>
        <v>0</v>
      </c>
      <c r="BJ39" s="41">
        <f t="shared" ref="BJ39" si="36">IF(BJ38&lt;=$B$7,BI39*$F$4,BI39*1)</f>
        <v>0</v>
      </c>
      <c r="BK39" s="41">
        <f t="shared" ref="BK39" si="37">IF(BK38&lt;=$B$7,BJ39*$F$4,BJ39*1)</f>
        <v>0</v>
      </c>
      <c r="BL39" s="41">
        <f t="shared" ref="BL39" si="38">IF(BL38&lt;=$B$7,BK39*$F$4,BK39*1)</f>
        <v>0</v>
      </c>
      <c r="BM39" s="41">
        <f t="shared" ref="BM39" si="39">IF(BM38&lt;=$B$7,BL39*$F$4,BL39*1)</f>
        <v>0</v>
      </c>
      <c r="BN39" s="41">
        <f t="shared" ref="BN39" si="40">IF(BN38&lt;=$B$7,BM39*$F$4,BM39*1)</f>
        <v>0</v>
      </c>
      <c r="BO39" s="41">
        <f t="shared" ref="BO39" si="41">IF(BO38&lt;=$B$7,BN39*$F$4,BN39*1)</f>
        <v>0</v>
      </c>
      <c r="BP39" s="41">
        <f t="shared" ref="BP39" si="42">IF(BP38&lt;=$B$7,BO39*$F$4,BO39*1)</f>
        <v>0</v>
      </c>
      <c r="BQ39" s="41">
        <f t="shared" ref="BQ39" si="43">IF(BQ38&lt;=$B$7,BP39*$F$4,BP39*1)</f>
        <v>0</v>
      </c>
      <c r="BR39" s="41">
        <f t="shared" ref="BR39" si="44">IF(BR38&lt;=$B$7,BQ39*$F$4,BQ39*1)</f>
        <v>0</v>
      </c>
      <c r="BS39" s="41">
        <f t="shared" ref="BS39" si="45">IF(BS38&lt;=$B$7,BR39*$F$4,BR39*1)</f>
        <v>0</v>
      </c>
      <c r="BT39" s="41">
        <f t="shared" ref="BT39" si="46">IF(BT38&lt;=$B$7,BS39*$F$4,BS39*1)</f>
        <v>0</v>
      </c>
      <c r="BU39" s="41">
        <f t="shared" ref="BU39" si="47">IF(BU38&lt;=$B$7,BT39*$F$4,BT39*1)</f>
        <v>0</v>
      </c>
      <c r="BV39" s="41">
        <f t="shared" ref="BV39" si="48">IF(BV38&lt;=$B$7,BU39*$F$4,BU39*1)</f>
        <v>0</v>
      </c>
      <c r="BW39" s="41">
        <f t="shared" ref="BW39:BX39" si="49">IF(BW38&lt;=$B$7,BV39*$F$4,BV39*1)</f>
        <v>0</v>
      </c>
      <c r="BX39" s="41">
        <f t="shared" si="49"/>
        <v>0</v>
      </c>
      <c r="BY39" s="41">
        <f t="shared" ref="BY39" si="50">IF(BY38&lt;=$B$7,BX39*$F$4,BX39*1)</f>
        <v>0</v>
      </c>
      <c r="BZ39" s="41">
        <f t="shared" ref="BZ39" si="51">IF(BZ38&lt;=$B$7,BY39*$F$4,BY39*1)</f>
        <v>0</v>
      </c>
      <c r="CA39" s="41">
        <f t="shared" ref="CA39" si="52">IF(CA38&lt;=$B$7,BZ39*$F$4,BZ39*1)</f>
        <v>0</v>
      </c>
      <c r="CB39" s="41">
        <f t="shared" ref="CB39" si="53">IF(CB38&lt;=$B$7,CA39*$F$4,CA39*1)</f>
        <v>0</v>
      </c>
      <c r="CC39" s="41">
        <f t="shared" ref="CC39" si="54">IF(CC38&lt;=$B$7,CB39*$F$4,CB39*1)</f>
        <v>0</v>
      </c>
      <c r="CD39" s="41">
        <f t="shared" ref="CD39" si="55">IF(CD38&lt;=$B$7,CC39*$F$4,CC39*1)</f>
        <v>0</v>
      </c>
      <c r="CE39" s="41">
        <f t="shared" ref="CE39" si="56">IF(CE38&lt;=$B$7,CD39*$F$4,CD39*1)</f>
        <v>0</v>
      </c>
      <c r="CF39" s="41">
        <f t="shared" ref="CF39" si="57">IF(CF38&lt;=$B$7,CE39*$F$4,CE39*1)</f>
        <v>0</v>
      </c>
      <c r="CG39" s="41">
        <f t="shared" ref="CG39" si="58">IF(CG38&lt;=$B$7,CF39*$F$4,CF39*1)</f>
        <v>0</v>
      </c>
      <c r="CH39" s="41">
        <f t="shared" ref="CH39" si="59">IF(CH38&lt;=$B$7,CG39*$F$4,CG39*1)</f>
        <v>0</v>
      </c>
      <c r="CI39" s="41">
        <f t="shared" ref="CI39" si="60">IF(CI38&lt;=$B$7,CH39*$F$4,CH39*1)</f>
        <v>0</v>
      </c>
      <c r="CJ39" s="41">
        <f t="shared" ref="CJ39" si="61">IF(CJ38&lt;=$B$7,CI39*$F$4,CI39*1)</f>
        <v>0</v>
      </c>
      <c r="CK39" s="41">
        <f t="shared" ref="CK39" si="62">IF(CK38&lt;=$B$7,CJ39*$F$4,CJ39*1)</f>
        <v>0</v>
      </c>
      <c r="CL39" s="41">
        <f t="shared" ref="CL39" si="63">IF(CL38&lt;=$B$7,CK39*$F$4,CK39*1)</f>
        <v>0</v>
      </c>
      <c r="CM39" s="41">
        <f t="shared" ref="CM39" si="64">IF(CM38&lt;=$B$7,CL39*$F$4,CL39*1)</f>
        <v>0</v>
      </c>
      <c r="CN39" s="41">
        <f t="shared" ref="CN39" si="65">IF(CN38&lt;=$B$7,CM39*$F$4,CM39*1)</f>
        <v>0</v>
      </c>
      <c r="CO39" s="41">
        <f t="shared" ref="CO39" si="66">IF(CO38&lt;=$B$7,CN39*$F$4,CN39*1)</f>
        <v>0</v>
      </c>
      <c r="CP39" s="41">
        <f t="shared" ref="CP39" si="67">IF(CP38&lt;=$B$7,CO39*$F$4,CO39*1)</f>
        <v>0</v>
      </c>
      <c r="CQ39" s="41">
        <f t="shared" ref="CQ39" si="68">IF(CQ38&lt;=$B$7,CP39*$F$4,CP39*1)</f>
        <v>0</v>
      </c>
      <c r="CR39" s="41">
        <f t="shared" ref="CR39" si="69">IF(CR38&lt;=$B$7,CQ39*$F$4,CQ39*1)</f>
        <v>0</v>
      </c>
    </row>
    <row r="40" spans="1:124" s="276" customFormat="1" ht="12.5" x14ac:dyDescent="0.25">
      <c r="B40" s="48"/>
    </row>
    <row r="41" spans="1:124" s="276" customFormat="1" ht="13" x14ac:dyDescent="0.3">
      <c r="B41" s="39" t="s">
        <v>376</v>
      </c>
      <c r="C41" s="271">
        <f>HLOOKUP($B$4,$C$38:$CR$39,2)</f>
        <v>0</v>
      </c>
    </row>
    <row r="42" spans="1:124" s="276" customFormat="1" ht="13" x14ac:dyDescent="0.3">
      <c r="B42" s="39" t="s">
        <v>377</v>
      </c>
      <c r="C42" s="271">
        <f>HLOOKUP($B$7,$C$38:$CR$39,2)</f>
        <v>0</v>
      </c>
    </row>
    <row r="43" spans="1:124" s="276" customFormat="1" ht="12.5" x14ac:dyDescent="0.25">
      <c r="B43" s="48"/>
    </row>
    <row r="44" spans="1:124" s="276" customFormat="1" ht="12.5" x14ac:dyDescent="0.25">
      <c r="B44" s="48"/>
    </row>
    <row r="45" spans="1:124" s="276" customFormat="1" ht="12.5" x14ac:dyDescent="0.25">
      <c r="A45" s="85" t="s">
        <v>171</v>
      </c>
      <c r="B45" s="84"/>
      <c r="C45" s="84"/>
      <c r="D45" s="281"/>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84"/>
      <c r="CF45" s="84"/>
      <c r="CG45" s="84"/>
      <c r="CH45" s="84"/>
      <c r="CI45" s="84"/>
      <c r="CJ45" s="84"/>
      <c r="CK45" s="84"/>
      <c r="CL45" s="84"/>
      <c r="CM45" s="84"/>
      <c r="CN45" s="84"/>
      <c r="CO45" s="84"/>
      <c r="CP45" s="84"/>
      <c r="CQ45" s="84"/>
      <c r="CR45" s="84"/>
      <c r="CS45" s="84"/>
      <c r="CT45" s="84"/>
      <c r="CU45" s="48"/>
      <c r="CV45" s="48"/>
      <c r="CW45" s="48"/>
      <c r="CX45" s="48"/>
      <c r="CY45" s="48"/>
      <c r="CZ45" s="48"/>
    </row>
    <row r="46" spans="1:124" s="388" customFormat="1" ht="13" x14ac:dyDescent="0.3">
      <c r="A46" s="61" t="s">
        <v>173</v>
      </c>
      <c r="B46" s="276">
        <f>1+Indata!B10</f>
        <v>1.0349999999999999</v>
      </c>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row>
    <row r="47" spans="1:124" s="388" customFormat="1" ht="13" x14ac:dyDescent="0.3">
      <c r="A47" s="1317"/>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row>
    <row r="48" spans="1:124" s="276" customFormat="1" ht="13" x14ac:dyDescent="0.3">
      <c r="A48" s="38"/>
      <c r="C48" s="38">
        <f t="shared" ref="C48:AH48" si="70">C38</f>
        <v>2019</v>
      </c>
      <c r="D48" s="38">
        <f t="shared" si="70"/>
        <v>2020</v>
      </c>
      <c r="E48" s="38">
        <f t="shared" si="70"/>
        <v>2021</v>
      </c>
      <c r="F48" s="38">
        <f t="shared" si="70"/>
        <v>2022</v>
      </c>
      <c r="G48" s="38">
        <f t="shared" si="70"/>
        <v>2023</v>
      </c>
      <c r="H48" s="38">
        <f t="shared" si="70"/>
        <v>2024</v>
      </c>
      <c r="I48" s="38">
        <f t="shared" si="70"/>
        <v>2025</v>
      </c>
      <c r="J48" s="38">
        <f t="shared" si="70"/>
        <v>2026</v>
      </c>
      <c r="K48" s="38">
        <f t="shared" si="70"/>
        <v>2027</v>
      </c>
      <c r="L48" s="38">
        <f t="shared" si="70"/>
        <v>2028</v>
      </c>
      <c r="M48" s="38">
        <f t="shared" si="70"/>
        <v>2029</v>
      </c>
      <c r="N48" s="38">
        <f t="shared" si="70"/>
        <v>2030</v>
      </c>
      <c r="O48" s="38">
        <f t="shared" si="70"/>
        <v>2031</v>
      </c>
      <c r="P48" s="38">
        <f t="shared" si="70"/>
        <v>2032</v>
      </c>
      <c r="Q48" s="38">
        <f t="shared" si="70"/>
        <v>2033</v>
      </c>
      <c r="R48" s="38">
        <f t="shared" si="70"/>
        <v>2034</v>
      </c>
      <c r="S48" s="38">
        <f t="shared" si="70"/>
        <v>2035</v>
      </c>
      <c r="T48" s="38">
        <f t="shared" si="70"/>
        <v>2036</v>
      </c>
      <c r="U48" s="38">
        <f t="shared" si="70"/>
        <v>2037</v>
      </c>
      <c r="V48" s="38">
        <f t="shared" si="70"/>
        <v>2038</v>
      </c>
      <c r="W48" s="38">
        <f t="shared" si="70"/>
        <v>2039</v>
      </c>
      <c r="X48" s="38">
        <f t="shared" si="70"/>
        <v>2040</v>
      </c>
      <c r="Y48" s="38">
        <f t="shared" si="70"/>
        <v>2041</v>
      </c>
      <c r="Z48" s="38">
        <f t="shared" si="70"/>
        <v>2042</v>
      </c>
      <c r="AA48" s="38">
        <f t="shared" si="70"/>
        <v>2043</v>
      </c>
      <c r="AB48" s="38">
        <f t="shared" si="70"/>
        <v>2044</v>
      </c>
      <c r="AC48" s="38">
        <f t="shared" si="70"/>
        <v>2045</v>
      </c>
      <c r="AD48" s="38">
        <f t="shared" si="70"/>
        <v>2046</v>
      </c>
      <c r="AE48" s="38">
        <f t="shared" si="70"/>
        <v>2047</v>
      </c>
      <c r="AF48" s="38">
        <f t="shared" si="70"/>
        <v>2048</v>
      </c>
      <c r="AG48" s="38">
        <f t="shared" si="70"/>
        <v>2049</v>
      </c>
      <c r="AH48" s="38">
        <f t="shared" si="70"/>
        <v>2050</v>
      </c>
      <c r="AI48" s="38">
        <f t="shared" ref="AI48:BN48" si="71">AI38</f>
        <v>2051</v>
      </c>
      <c r="AJ48" s="38">
        <f t="shared" si="71"/>
        <v>2052</v>
      </c>
      <c r="AK48" s="38">
        <f t="shared" si="71"/>
        <v>2053</v>
      </c>
      <c r="AL48" s="38">
        <f t="shared" si="71"/>
        <v>2054</v>
      </c>
      <c r="AM48" s="38">
        <f t="shared" si="71"/>
        <v>2055</v>
      </c>
      <c r="AN48" s="38">
        <f t="shared" si="71"/>
        <v>2056</v>
      </c>
      <c r="AO48" s="38">
        <f t="shared" si="71"/>
        <v>2057</v>
      </c>
      <c r="AP48" s="38">
        <f t="shared" si="71"/>
        <v>2058</v>
      </c>
      <c r="AQ48" s="38">
        <f t="shared" si="71"/>
        <v>2059</v>
      </c>
      <c r="AR48" s="38">
        <f t="shared" si="71"/>
        <v>2060</v>
      </c>
      <c r="AS48" s="38">
        <f t="shared" si="71"/>
        <v>2061</v>
      </c>
      <c r="AT48" s="38">
        <f t="shared" si="71"/>
        <v>2062</v>
      </c>
      <c r="AU48" s="38">
        <f t="shared" si="71"/>
        <v>2063</v>
      </c>
      <c r="AV48" s="38">
        <f t="shared" si="71"/>
        <v>2064</v>
      </c>
      <c r="AW48" s="38">
        <f t="shared" si="71"/>
        <v>2065</v>
      </c>
      <c r="AX48" s="38">
        <f t="shared" si="71"/>
        <v>2066</v>
      </c>
      <c r="AY48" s="38">
        <f t="shared" si="71"/>
        <v>2067</v>
      </c>
      <c r="AZ48" s="38">
        <f t="shared" si="71"/>
        <v>2068</v>
      </c>
      <c r="BA48" s="38">
        <f t="shared" si="71"/>
        <v>2069</v>
      </c>
      <c r="BB48" s="38">
        <f t="shared" si="71"/>
        <v>2070</v>
      </c>
      <c r="BC48" s="38">
        <f t="shared" si="71"/>
        <v>2071</v>
      </c>
      <c r="BD48" s="38">
        <f t="shared" si="71"/>
        <v>2072</v>
      </c>
      <c r="BE48" s="38">
        <f t="shared" si="71"/>
        <v>2073</v>
      </c>
      <c r="BF48" s="38">
        <f t="shared" si="71"/>
        <v>2074</v>
      </c>
      <c r="BG48" s="38">
        <f t="shared" si="71"/>
        <v>2075</v>
      </c>
      <c r="BH48" s="38">
        <f t="shared" si="71"/>
        <v>2076</v>
      </c>
      <c r="BI48" s="38">
        <f t="shared" si="71"/>
        <v>2077</v>
      </c>
      <c r="BJ48" s="38">
        <f t="shared" si="71"/>
        <v>2078</v>
      </c>
      <c r="BK48" s="38">
        <f t="shared" si="71"/>
        <v>2079</v>
      </c>
      <c r="BL48" s="38">
        <f t="shared" si="71"/>
        <v>2080</v>
      </c>
      <c r="BM48" s="38">
        <f t="shared" si="71"/>
        <v>2081</v>
      </c>
      <c r="BN48" s="38">
        <f t="shared" si="71"/>
        <v>2082</v>
      </c>
      <c r="BO48" s="38">
        <f t="shared" ref="BO48:CR48" si="72">BO38</f>
        <v>2083</v>
      </c>
      <c r="BP48" s="38">
        <f t="shared" si="72"/>
        <v>2084</v>
      </c>
      <c r="BQ48" s="38">
        <f t="shared" si="72"/>
        <v>2085</v>
      </c>
      <c r="BR48" s="38">
        <f t="shared" si="72"/>
        <v>2086</v>
      </c>
      <c r="BS48" s="38">
        <f t="shared" si="72"/>
        <v>2087</v>
      </c>
      <c r="BT48" s="38">
        <f t="shared" si="72"/>
        <v>2088</v>
      </c>
      <c r="BU48" s="38">
        <f t="shared" si="72"/>
        <v>2089</v>
      </c>
      <c r="BV48" s="38">
        <f t="shared" si="72"/>
        <v>2090</v>
      </c>
      <c r="BW48" s="38">
        <f t="shared" si="72"/>
        <v>2091</v>
      </c>
      <c r="BX48" s="38">
        <f t="shared" si="72"/>
        <v>2092</v>
      </c>
      <c r="BY48" s="38">
        <f t="shared" si="72"/>
        <v>2093</v>
      </c>
      <c r="BZ48" s="38">
        <f t="shared" si="72"/>
        <v>2094</v>
      </c>
      <c r="CA48" s="38">
        <f t="shared" si="72"/>
        <v>2095</v>
      </c>
      <c r="CB48" s="38">
        <f t="shared" si="72"/>
        <v>2096</v>
      </c>
      <c r="CC48" s="38">
        <f t="shared" si="72"/>
        <v>2097</v>
      </c>
      <c r="CD48" s="38">
        <f t="shared" si="72"/>
        <v>2098</v>
      </c>
      <c r="CE48" s="38">
        <f t="shared" si="72"/>
        <v>2099</v>
      </c>
      <c r="CF48" s="38">
        <f t="shared" si="72"/>
        <v>2100</v>
      </c>
      <c r="CG48" s="38">
        <f t="shared" si="72"/>
        <v>2101</v>
      </c>
      <c r="CH48" s="38">
        <f t="shared" si="72"/>
        <v>2102</v>
      </c>
      <c r="CI48" s="38">
        <f t="shared" si="72"/>
        <v>2103</v>
      </c>
      <c r="CJ48" s="38">
        <f t="shared" si="72"/>
        <v>2104</v>
      </c>
      <c r="CK48" s="38">
        <f t="shared" si="72"/>
        <v>2105</v>
      </c>
      <c r="CL48" s="38">
        <f t="shared" si="72"/>
        <v>2106</v>
      </c>
      <c r="CM48" s="38">
        <f t="shared" si="72"/>
        <v>2107</v>
      </c>
      <c r="CN48" s="38">
        <f t="shared" si="72"/>
        <v>2108</v>
      </c>
      <c r="CO48" s="38">
        <f t="shared" si="72"/>
        <v>2109</v>
      </c>
      <c r="CP48" s="38">
        <f t="shared" si="72"/>
        <v>2110</v>
      </c>
      <c r="CQ48" s="38">
        <f t="shared" si="72"/>
        <v>2111</v>
      </c>
      <c r="CR48" s="38">
        <f t="shared" si="72"/>
        <v>2112</v>
      </c>
    </row>
    <row r="49" spans="1:96" s="276" customFormat="1" ht="12.5" x14ac:dyDescent="0.25">
      <c r="A49" s="61" t="s">
        <v>389</v>
      </c>
      <c r="C49" s="62">
        <f t="shared" ref="C49:AH49" si="73">IF(C48&lt;$B$5,0,1/$B$46^(C48-$B$5))</f>
        <v>0</v>
      </c>
      <c r="D49" s="62">
        <f t="shared" si="73"/>
        <v>0</v>
      </c>
      <c r="E49" s="62">
        <f t="shared" si="73"/>
        <v>0</v>
      </c>
      <c r="F49" s="62">
        <f t="shared" si="73"/>
        <v>0</v>
      </c>
      <c r="G49" s="62">
        <f t="shared" si="73"/>
        <v>0</v>
      </c>
      <c r="H49" s="62">
        <f t="shared" si="73"/>
        <v>0</v>
      </c>
      <c r="I49" s="62">
        <f t="shared" si="73"/>
        <v>0</v>
      </c>
      <c r="J49" s="62">
        <f t="shared" si="73"/>
        <v>0</v>
      </c>
      <c r="K49" s="62">
        <f t="shared" si="73"/>
        <v>0</v>
      </c>
      <c r="L49" s="62">
        <f t="shared" si="73"/>
        <v>1</v>
      </c>
      <c r="M49" s="62">
        <f t="shared" si="73"/>
        <v>0.96618357487922713</v>
      </c>
      <c r="N49" s="62">
        <f t="shared" si="73"/>
        <v>0.93351070036640305</v>
      </c>
      <c r="O49" s="62">
        <f t="shared" si="73"/>
        <v>0.90194270566802237</v>
      </c>
      <c r="P49" s="62">
        <f t="shared" si="73"/>
        <v>0.87144222769857238</v>
      </c>
      <c r="Q49" s="62">
        <f t="shared" si="73"/>
        <v>0.84197316685852419</v>
      </c>
      <c r="R49" s="62">
        <f t="shared" si="73"/>
        <v>0.81350064430775282</v>
      </c>
      <c r="S49" s="62">
        <f t="shared" si="73"/>
        <v>0.78599096068381913</v>
      </c>
      <c r="T49" s="62">
        <f t="shared" si="73"/>
        <v>0.75941155621625056</v>
      </c>
      <c r="U49" s="62">
        <f t="shared" si="73"/>
        <v>0.73373097218961414</v>
      </c>
      <c r="V49" s="62">
        <f t="shared" si="73"/>
        <v>0.70891881370977217</v>
      </c>
      <c r="W49" s="62">
        <f t="shared" si="73"/>
        <v>0.68494571372924851</v>
      </c>
      <c r="X49" s="62">
        <f t="shared" si="73"/>
        <v>0.66178329828912896</v>
      </c>
      <c r="Y49" s="62">
        <f t="shared" si="73"/>
        <v>0.63940415293635666</v>
      </c>
      <c r="Z49" s="62">
        <f t="shared" si="73"/>
        <v>0.61778179027667302</v>
      </c>
      <c r="AA49" s="62">
        <f t="shared" si="73"/>
        <v>0.59689061862480497</v>
      </c>
      <c r="AB49" s="62">
        <f t="shared" si="73"/>
        <v>0.57670591171478747</v>
      </c>
      <c r="AC49" s="62">
        <f t="shared" si="73"/>
        <v>0.55720377943457733</v>
      </c>
      <c r="AD49" s="62">
        <f t="shared" si="73"/>
        <v>0.53836113955031628</v>
      </c>
      <c r="AE49" s="62">
        <f t="shared" si="73"/>
        <v>0.52015569038677911</v>
      </c>
      <c r="AF49" s="62">
        <f t="shared" si="73"/>
        <v>0.50256588443167061</v>
      </c>
      <c r="AG49" s="62">
        <f t="shared" si="73"/>
        <v>0.48557090283253213</v>
      </c>
      <c r="AH49" s="62">
        <f t="shared" si="73"/>
        <v>0.46915063075606966</v>
      </c>
      <c r="AI49" s="62">
        <f t="shared" ref="AI49:BN49" si="74">IF(AI48&lt;$B$5,0,1/$B$46^(AI48-$B$5))</f>
        <v>0.45328563358074364</v>
      </c>
      <c r="AJ49" s="62">
        <f t="shared" si="74"/>
        <v>0.43795713389443841</v>
      </c>
      <c r="AK49" s="62">
        <f t="shared" si="74"/>
        <v>0.42314698926998884</v>
      </c>
      <c r="AL49" s="62">
        <f t="shared" si="74"/>
        <v>0.40883767079225974</v>
      </c>
      <c r="AM49" s="62">
        <f t="shared" si="74"/>
        <v>0.39501224231136206</v>
      </c>
      <c r="AN49" s="62">
        <f t="shared" si="74"/>
        <v>0.38165434039745127</v>
      </c>
      <c r="AO49" s="62">
        <f t="shared" si="74"/>
        <v>0.36874815497338298</v>
      </c>
      <c r="AP49" s="62">
        <f t="shared" si="74"/>
        <v>0.35627841060230236</v>
      </c>
      <c r="AQ49" s="62">
        <f t="shared" si="74"/>
        <v>0.34423034840802164</v>
      </c>
      <c r="AR49" s="62">
        <f t="shared" si="74"/>
        <v>0.33258970860678427</v>
      </c>
      <c r="AS49" s="62">
        <f t="shared" si="74"/>
        <v>0.32134271362974326</v>
      </c>
      <c r="AT49" s="62">
        <f t="shared" si="74"/>
        <v>0.3104760518161771</v>
      </c>
      <c r="AU49" s="62">
        <f t="shared" si="74"/>
        <v>0.29997686165814214</v>
      </c>
      <c r="AV49" s="62">
        <f t="shared" si="74"/>
        <v>0.28983271657791515</v>
      </c>
      <c r="AW49" s="62">
        <f t="shared" si="74"/>
        <v>0.28003161022020789</v>
      </c>
      <c r="AX49" s="62">
        <f t="shared" si="74"/>
        <v>0.27056194224174673</v>
      </c>
      <c r="AY49" s="62">
        <f t="shared" si="74"/>
        <v>0.26141250458139786</v>
      </c>
      <c r="AZ49" s="62">
        <f t="shared" si="74"/>
        <v>0.25257246819458734</v>
      </c>
      <c r="BA49" s="62">
        <f t="shared" si="74"/>
        <v>0.24403137023631633</v>
      </c>
      <c r="BB49" s="62">
        <f t="shared" si="74"/>
        <v>0.2357791016776003</v>
      </c>
      <c r="BC49" s="62">
        <f t="shared" si="74"/>
        <v>0.22780589534067661</v>
      </c>
      <c r="BD49" s="62">
        <f t="shared" si="74"/>
        <v>0.22010231433881802</v>
      </c>
      <c r="BE49" s="62">
        <f t="shared" si="74"/>
        <v>0.21265924090707056</v>
      </c>
      <c r="BF49" s="62">
        <f t="shared" si="74"/>
        <v>0.20546786561069619</v>
      </c>
      <c r="BG49" s="62">
        <f t="shared" si="74"/>
        <v>0.19851967691854708</v>
      </c>
      <c r="BH49" s="62">
        <f t="shared" si="74"/>
        <v>0.19180645112903102</v>
      </c>
      <c r="BI49" s="62">
        <f t="shared" si="74"/>
        <v>0.18532024263674499</v>
      </c>
      <c r="BJ49" s="62">
        <f t="shared" si="74"/>
        <v>0.17905337452825601</v>
      </c>
      <c r="BK49" s="62">
        <f t="shared" si="74"/>
        <v>0.17299842949589955</v>
      </c>
      <c r="BL49" s="62">
        <f t="shared" si="74"/>
        <v>0.16714824105884016</v>
      </c>
      <c r="BM49" s="62">
        <f t="shared" si="74"/>
        <v>0.16149588508100501</v>
      </c>
      <c r="BN49" s="62">
        <f t="shared" si="74"/>
        <v>0.15603467157585027</v>
      </c>
      <c r="BO49" s="62">
        <f t="shared" ref="BO49:CR49" si="75">IF(BO48&lt;$B$5,0,1/$B$46^(BO48-$B$5))</f>
        <v>0.15075813678826111</v>
      </c>
      <c r="BP49" s="62">
        <f t="shared" si="75"/>
        <v>0.14566003554421367</v>
      </c>
      <c r="BQ49" s="62">
        <f t="shared" si="75"/>
        <v>0.14073433385914366</v>
      </c>
      <c r="BR49" s="62">
        <f t="shared" si="75"/>
        <v>0.13597520179627406</v>
      </c>
      <c r="BS49" s="62">
        <f t="shared" si="75"/>
        <v>0.13137700656644835</v>
      </c>
      <c r="BT49" s="62">
        <f t="shared" si="75"/>
        <v>0.12693430586130278</v>
      </c>
      <c r="BU49" s="62">
        <f t="shared" si="75"/>
        <v>0.12264184141188678</v>
      </c>
      <c r="BV49" s="62">
        <f t="shared" si="75"/>
        <v>0.11849453276510799</v>
      </c>
      <c r="BW49" s="62">
        <f t="shared" si="75"/>
        <v>0.11448747127063574</v>
      </c>
      <c r="BX49" s="62">
        <f t="shared" si="75"/>
        <v>0.11061591427114567</v>
      </c>
      <c r="BY49" s="62">
        <f t="shared" si="75"/>
        <v>0.10687527948902965</v>
      </c>
      <c r="BZ49" s="62">
        <f t="shared" si="75"/>
        <v>0.10326113960292721</v>
      </c>
      <c r="CA49" s="62">
        <f t="shared" si="75"/>
        <v>9.9769217007659144E-2</v>
      </c>
      <c r="CB49" s="62">
        <f t="shared" si="75"/>
        <v>9.6395378751361491E-2</v>
      </c>
      <c r="CC49" s="62">
        <f t="shared" si="75"/>
        <v>9.3135631643827543E-2</v>
      </c>
      <c r="CD49" s="62">
        <f t="shared" si="75"/>
        <v>8.9986117530268139E-2</v>
      </c>
      <c r="CE49" s="62">
        <f t="shared" si="75"/>
        <v>8.6943108724896773E-2</v>
      </c>
      <c r="CF49" s="62">
        <f t="shared" si="75"/>
        <v>8.400300359893409E-2</v>
      </c>
      <c r="CG49" s="62">
        <f t="shared" si="75"/>
        <v>8.1162322317810731E-2</v>
      </c>
      <c r="CH49" s="62">
        <f t="shared" si="75"/>
        <v>7.841770272252245E-2</v>
      </c>
      <c r="CI49" s="62">
        <f t="shared" si="75"/>
        <v>7.5765896350263234E-2</v>
      </c>
      <c r="CJ49" s="62">
        <f t="shared" si="75"/>
        <v>7.3203764589626324E-2</v>
      </c>
      <c r="CK49" s="62">
        <f t="shared" si="75"/>
        <v>7.0728274965822541E-2</v>
      </c>
      <c r="CL49" s="62">
        <f t="shared" si="75"/>
        <v>6.8336497551519354E-2</v>
      </c>
      <c r="CM49" s="62">
        <f t="shared" si="75"/>
        <v>6.6025601499052525E-2</v>
      </c>
      <c r="CN49" s="62">
        <f t="shared" si="75"/>
        <v>6.3792851689905838E-2</v>
      </c>
      <c r="CO49" s="62">
        <f t="shared" si="75"/>
        <v>6.1635605497493563E-2</v>
      </c>
      <c r="CP49" s="62">
        <f t="shared" si="75"/>
        <v>5.9551309659414069E-2</v>
      </c>
      <c r="CQ49" s="62">
        <f t="shared" si="75"/>
        <v>5.7537497255472546E-2</v>
      </c>
      <c r="CR49" s="62">
        <f t="shared" si="75"/>
        <v>5.5591784787896191E-2</v>
      </c>
    </row>
    <row r="50" spans="1:96" s="276" customFormat="1" ht="12.5" x14ac:dyDescent="0.25">
      <c r="A50" s="1317" t="s">
        <v>888</v>
      </c>
      <c r="C50" s="41">
        <f t="shared" ref="C50:AH50" si="76">C39*C49</f>
        <v>0</v>
      </c>
      <c r="D50" s="41">
        <f t="shared" si="76"/>
        <v>0</v>
      </c>
      <c r="E50" s="41">
        <f t="shared" si="76"/>
        <v>0</v>
      </c>
      <c r="F50" s="41">
        <f t="shared" si="76"/>
        <v>0</v>
      </c>
      <c r="G50" s="41">
        <f t="shared" si="76"/>
        <v>0</v>
      </c>
      <c r="H50" s="41">
        <f t="shared" si="76"/>
        <v>0</v>
      </c>
      <c r="I50" s="41">
        <f t="shared" si="76"/>
        <v>0</v>
      </c>
      <c r="J50" s="41">
        <f t="shared" si="76"/>
        <v>0</v>
      </c>
      <c r="K50" s="41">
        <f t="shared" si="76"/>
        <v>0</v>
      </c>
      <c r="L50" s="41">
        <f t="shared" si="76"/>
        <v>0</v>
      </c>
      <c r="M50" s="41">
        <f t="shared" si="76"/>
        <v>0</v>
      </c>
      <c r="N50" s="41">
        <f t="shared" si="76"/>
        <v>0</v>
      </c>
      <c r="O50" s="41">
        <f t="shared" si="76"/>
        <v>0</v>
      </c>
      <c r="P50" s="41">
        <f t="shared" si="76"/>
        <v>0</v>
      </c>
      <c r="Q50" s="41">
        <f t="shared" si="76"/>
        <v>0</v>
      </c>
      <c r="R50" s="41">
        <f t="shared" si="76"/>
        <v>0</v>
      </c>
      <c r="S50" s="41">
        <f t="shared" si="76"/>
        <v>0</v>
      </c>
      <c r="T50" s="41">
        <f t="shared" si="76"/>
        <v>0</v>
      </c>
      <c r="U50" s="41">
        <f t="shared" si="76"/>
        <v>0</v>
      </c>
      <c r="V50" s="41">
        <f t="shared" si="76"/>
        <v>0</v>
      </c>
      <c r="W50" s="41">
        <f t="shared" si="76"/>
        <v>0</v>
      </c>
      <c r="X50" s="41">
        <f t="shared" si="76"/>
        <v>0</v>
      </c>
      <c r="Y50" s="41">
        <f t="shared" si="76"/>
        <v>0</v>
      </c>
      <c r="Z50" s="45">
        <f t="shared" si="76"/>
        <v>0</v>
      </c>
      <c r="AA50" s="41">
        <f t="shared" si="76"/>
        <v>0</v>
      </c>
      <c r="AB50" s="41">
        <f t="shared" si="76"/>
        <v>0</v>
      </c>
      <c r="AC50" s="41">
        <f t="shared" si="76"/>
        <v>0</v>
      </c>
      <c r="AD50" s="41">
        <f t="shared" si="76"/>
        <v>0</v>
      </c>
      <c r="AE50" s="41">
        <f t="shared" si="76"/>
        <v>0</v>
      </c>
      <c r="AF50" s="41">
        <f t="shared" si="76"/>
        <v>0</v>
      </c>
      <c r="AG50" s="41">
        <f t="shared" si="76"/>
        <v>0</v>
      </c>
      <c r="AH50" s="41">
        <f t="shared" si="76"/>
        <v>0</v>
      </c>
      <c r="AI50" s="41">
        <f t="shared" ref="AI50:BN50" si="77">AI39*AI49</f>
        <v>0</v>
      </c>
      <c r="AJ50" s="41">
        <f t="shared" si="77"/>
        <v>0</v>
      </c>
      <c r="AK50" s="41">
        <f t="shared" si="77"/>
        <v>0</v>
      </c>
      <c r="AL50" s="41">
        <f t="shared" si="77"/>
        <v>0</v>
      </c>
      <c r="AM50" s="41">
        <f t="shared" si="77"/>
        <v>0</v>
      </c>
      <c r="AN50" s="41">
        <f t="shared" si="77"/>
        <v>0</v>
      </c>
      <c r="AO50" s="41">
        <f t="shared" si="77"/>
        <v>0</v>
      </c>
      <c r="AP50" s="41">
        <f t="shared" si="77"/>
        <v>0</v>
      </c>
      <c r="AQ50" s="41">
        <f t="shared" si="77"/>
        <v>0</v>
      </c>
      <c r="AR50" s="41">
        <f t="shared" si="77"/>
        <v>0</v>
      </c>
      <c r="AS50" s="41">
        <f t="shared" si="77"/>
        <v>0</v>
      </c>
      <c r="AT50" s="41">
        <f t="shared" si="77"/>
        <v>0</v>
      </c>
      <c r="AU50" s="41">
        <f t="shared" si="77"/>
        <v>0</v>
      </c>
      <c r="AV50" s="41">
        <f t="shared" si="77"/>
        <v>0</v>
      </c>
      <c r="AW50" s="41">
        <f t="shared" si="77"/>
        <v>0</v>
      </c>
      <c r="AX50" s="41">
        <f t="shared" si="77"/>
        <v>0</v>
      </c>
      <c r="AY50" s="41">
        <f t="shared" si="77"/>
        <v>0</v>
      </c>
      <c r="AZ50" s="41">
        <f t="shared" si="77"/>
        <v>0</v>
      </c>
      <c r="BA50" s="41">
        <f t="shared" si="77"/>
        <v>0</v>
      </c>
      <c r="BB50" s="41">
        <f t="shared" si="77"/>
        <v>0</v>
      </c>
      <c r="BC50" s="41">
        <f t="shared" si="77"/>
        <v>0</v>
      </c>
      <c r="BD50" s="41">
        <f t="shared" si="77"/>
        <v>0</v>
      </c>
      <c r="BE50" s="41">
        <f t="shared" si="77"/>
        <v>0</v>
      </c>
      <c r="BF50" s="41">
        <f t="shared" si="77"/>
        <v>0</v>
      </c>
      <c r="BG50" s="41">
        <f t="shared" si="77"/>
        <v>0</v>
      </c>
      <c r="BH50" s="41">
        <f t="shared" si="77"/>
        <v>0</v>
      </c>
      <c r="BI50" s="41">
        <f t="shared" si="77"/>
        <v>0</v>
      </c>
      <c r="BJ50" s="41">
        <f t="shared" si="77"/>
        <v>0</v>
      </c>
      <c r="BK50" s="41">
        <f t="shared" si="77"/>
        <v>0</v>
      </c>
      <c r="BL50" s="41">
        <f t="shared" si="77"/>
        <v>0</v>
      </c>
      <c r="BM50" s="41">
        <f t="shared" si="77"/>
        <v>0</v>
      </c>
      <c r="BN50" s="41">
        <f t="shared" si="77"/>
        <v>0</v>
      </c>
      <c r="BO50" s="41">
        <f t="shared" ref="BO50:CR50" si="78">BO39*BO49</f>
        <v>0</v>
      </c>
      <c r="BP50" s="41">
        <f t="shared" si="78"/>
        <v>0</v>
      </c>
      <c r="BQ50" s="41">
        <f t="shared" si="78"/>
        <v>0</v>
      </c>
      <c r="BR50" s="41">
        <f t="shared" si="78"/>
        <v>0</v>
      </c>
      <c r="BS50" s="41">
        <f t="shared" si="78"/>
        <v>0</v>
      </c>
      <c r="BT50" s="41">
        <f t="shared" si="78"/>
        <v>0</v>
      </c>
      <c r="BU50" s="41">
        <f t="shared" si="78"/>
        <v>0</v>
      </c>
      <c r="BV50" s="41">
        <f t="shared" si="78"/>
        <v>0</v>
      </c>
      <c r="BW50" s="41">
        <f t="shared" si="78"/>
        <v>0</v>
      </c>
      <c r="BX50" s="41">
        <f t="shared" si="78"/>
        <v>0</v>
      </c>
      <c r="BY50" s="41">
        <f t="shared" si="78"/>
        <v>0</v>
      </c>
      <c r="BZ50" s="41">
        <f t="shared" si="78"/>
        <v>0</v>
      </c>
      <c r="CA50" s="41">
        <f t="shared" si="78"/>
        <v>0</v>
      </c>
      <c r="CB50" s="41">
        <f t="shared" si="78"/>
        <v>0</v>
      </c>
      <c r="CC50" s="41">
        <f t="shared" si="78"/>
        <v>0</v>
      </c>
      <c r="CD50" s="41">
        <f t="shared" si="78"/>
        <v>0</v>
      </c>
      <c r="CE50" s="41">
        <f t="shared" si="78"/>
        <v>0</v>
      </c>
      <c r="CF50" s="41">
        <f t="shared" si="78"/>
        <v>0</v>
      </c>
      <c r="CG50" s="41">
        <f t="shared" si="78"/>
        <v>0</v>
      </c>
      <c r="CH50" s="41">
        <f t="shared" si="78"/>
        <v>0</v>
      </c>
      <c r="CI50" s="41">
        <f t="shared" si="78"/>
        <v>0</v>
      </c>
      <c r="CJ50" s="41">
        <f t="shared" si="78"/>
        <v>0</v>
      </c>
      <c r="CK50" s="41">
        <f t="shared" si="78"/>
        <v>0</v>
      </c>
      <c r="CL50" s="41">
        <f t="shared" si="78"/>
        <v>0</v>
      </c>
      <c r="CM50" s="41">
        <f t="shared" si="78"/>
        <v>0</v>
      </c>
      <c r="CN50" s="41">
        <f t="shared" si="78"/>
        <v>0</v>
      </c>
      <c r="CO50" s="41">
        <f t="shared" si="78"/>
        <v>0</v>
      </c>
      <c r="CP50" s="41">
        <f t="shared" si="78"/>
        <v>0</v>
      </c>
      <c r="CQ50" s="41">
        <f t="shared" si="78"/>
        <v>0</v>
      </c>
      <c r="CR50" s="41">
        <f t="shared" si="78"/>
        <v>0</v>
      </c>
    </row>
    <row r="51" spans="1:96" s="276" customFormat="1" ht="13" x14ac:dyDescent="0.3">
      <c r="A51" s="39" t="s">
        <v>374</v>
      </c>
      <c r="B51" s="271">
        <f>SUMIFS(C50:CR50,$C$48:$CR$48,"&gt;="&amp;$B$6,$C$48:$CR$48,"&lt;="&amp;$B$8)</f>
        <v>0</v>
      </c>
    </row>
    <row r="52" spans="1:96" s="276" customFormat="1" ht="12.5" hidden="1" x14ac:dyDescent="0.25">
      <c r="B52" s="49" t="s">
        <v>9</v>
      </c>
    </row>
    <row r="53" spans="1:96" s="276" customFormat="1" ht="12.5" hidden="1" x14ac:dyDescent="0.25">
      <c r="B53" s="49" t="s">
        <v>428</v>
      </c>
    </row>
    <row r="54" spans="1:96" s="276" customFormat="1" ht="12.5" x14ac:dyDescent="0.25"/>
    <row r="55" spans="1:96" s="276" customFormat="1" ht="12.5" x14ac:dyDescent="0.25"/>
    <row r="56" spans="1:96" s="276" customFormat="1" ht="12.5" x14ac:dyDescent="0.25"/>
    <row r="57" spans="1:96" s="276" customFormat="1" ht="12.5" x14ac:dyDescent="0.25"/>
    <row r="58" spans="1:96" s="276" customFormat="1" ht="12.5" x14ac:dyDescent="0.25"/>
    <row r="59" spans="1:96" s="276" customFormat="1" ht="12.5" x14ac:dyDescent="0.25"/>
    <row r="60" spans="1:96" s="276" customFormat="1" ht="12.5" x14ac:dyDescent="0.25"/>
    <row r="61" spans="1:96" s="276" customFormat="1" ht="12.5" x14ac:dyDescent="0.25"/>
    <row r="62" spans="1:96" s="276" customFormat="1" ht="12.5" x14ac:dyDescent="0.25"/>
    <row r="63" spans="1:96" s="276" customFormat="1" ht="12.5" x14ac:dyDescent="0.25"/>
    <row r="64" spans="1:96" s="276" customFormat="1" ht="12.5" x14ac:dyDescent="0.25"/>
  </sheetData>
  <dataValidations count="1">
    <dataValidation type="list" allowBlank="1" showInputMessage="1" showErrorMessage="1" sqref="G11:G35" xr:uid="{00000000-0002-0000-1100-000000000000}">
      <formula1>$B$52:$B$53</formula1>
    </dataValidation>
  </dataValidation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2">
    <tabColor rgb="FF92D050"/>
  </sheetPr>
  <dimension ref="A1:CZ420"/>
  <sheetViews>
    <sheetView topLeftCell="A106" workbookViewId="0">
      <selection activeCell="C153" sqref="C153"/>
    </sheetView>
  </sheetViews>
  <sheetFormatPr defaultColWidth="8.81640625" defaultRowHeight="12.5" x14ac:dyDescent="0.25"/>
  <cols>
    <col min="1" max="1" width="67.7265625" style="35" bestFit="1" customWidth="1"/>
    <col min="2" max="2" width="22.54296875" style="222" customWidth="1"/>
    <col min="3" max="3" width="27.26953125" style="35" bestFit="1" customWidth="1"/>
    <col min="4" max="4" width="10.453125" style="61" customWidth="1"/>
    <col min="5" max="98" width="13.7265625" style="35" customWidth="1"/>
    <col min="99" max="16384" width="8.81640625" style="35"/>
  </cols>
  <sheetData>
    <row r="1" spans="1:98" ht="25" x14ac:dyDescent="0.5">
      <c r="A1" s="132" t="s">
        <v>427</v>
      </c>
      <c r="H1" s="117"/>
      <c r="I1" s="117"/>
      <c r="J1" s="235"/>
      <c r="K1" s="231"/>
      <c r="L1" s="117"/>
      <c r="M1" s="117"/>
      <c r="N1" s="117"/>
      <c r="O1" s="117"/>
      <c r="P1" s="117"/>
      <c r="Q1" s="117"/>
      <c r="R1" s="117"/>
      <c r="S1" s="117"/>
      <c r="T1" s="117"/>
      <c r="U1" s="117"/>
      <c r="V1" s="117"/>
      <c r="W1" s="232"/>
      <c r="X1" s="117"/>
      <c r="Y1" s="117"/>
      <c r="Z1" s="117"/>
      <c r="AA1" s="117"/>
      <c r="AB1" s="117"/>
      <c r="AC1" s="117"/>
      <c r="AD1" s="117"/>
      <c r="AE1" s="117"/>
      <c r="AF1" s="117"/>
      <c r="AG1" s="117"/>
      <c r="AH1" s="117"/>
      <c r="AI1" s="117"/>
    </row>
    <row r="2" spans="1:98" ht="13" x14ac:dyDescent="0.3">
      <c r="E2" s="38" t="s">
        <v>595</v>
      </c>
      <c r="H2" s="117"/>
      <c r="I2" s="117"/>
      <c r="J2" s="235"/>
      <c r="K2" s="117"/>
      <c r="L2" s="117"/>
      <c r="M2" s="117"/>
      <c r="N2" s="233"/>
      <c r="O2" s="117"/>
      <c r="P2" s="117"/>
      <c r="Q2" s="117"/>
      <c r="R2" s="117"/>
      <c r="S2" s="117"/>
      <c r="T2" s="117"/>
      <c r="U2" s="117"/>
      <c r="V2" s="117"/>
      <c r="W2" s="117"/>
      <c r="X2" s="117"/>
      <c r="Y2" s="117"/>
      <c r="Z2" s="117"/>
      <c r="AA2" s="117"/>
      <c r="AB2" s="117"/>
      <c r="AC2" s="117"/>
      <c r="AD2" s="117"/>
      <c r="AE2" s="117"/>
      <c r="AF2" s="117"/>
      <c r="AG2" s="117"/>
      <c r="AH2" s="117"/>
      <c r="AI2" s="117"/>
    </row>
    <row r="3" spans="1:98" x14ac:dyDescent="0.25">
      <c r="H3" s="117"/>
      <c r="I3" s="117"/>
      <c r="J3" s="234"/>
      <c r="K3" s="234"/>
      <c r="L3" s="117"/>
      <c r="M3" s="117"/>
      <c r="N3" s="117"/>
      <c r="O3" s="117"/>
      <c r="P3" s="117"/>
      <c r="Q3" s="117"/>
      <c r="R3" s="117"/>
      <c r="S3" s="117"/>
      <c r="T3" s="117"/>
      <c r="U3" s="117"/>
      <c r="V3" s="117"/>
      <c r="W3" s="117"/>
      <c r="X3" s="117"/>
      <c r="Y3" s="117"/>
      <c r="Z3" s="117"/>
      <c r="AA3" s="117"/>
      <c r="AB3" s="117"/>
      <c r="AC3" s="117"/>
      <c r="AD3" s="117"/>
      <c r="AE3" s="117"/>
      <c r="AF3" s="117"/>
      <c r="AG3" s="117"/>
      <c r="AH3" s="117"/>
      <c r="AI3" s="117"/>
    </row>
    <row r="4" spans="1:98" ht="13" x14ac:dyDescent="0.3">
      <c r="A4" s="61" t="str">
        <f>Indata!A3</f>
        <v>Vald ASEK-version:</v>
      </c>
      <c r="B4" s="223" t="str">
        <f>Indata!B3</f>
        <v>ASEK 8.0</v>
      </c>
      <c r="D4" s="473" t="s">
        <v>493</v>
      </c>
      <c r="E4" s="39">
        <f>E16</f>
        <v>2019</v>
      </c>
      <c r="F4" s="39">
        <f t="shared" ref="F4:BQ4" si="0">F16</f>
        <v>2020</v>
      </c>
      <c r="G4" s="39">
        <f t="shared" si="0"/>
        <v>2021</v>
      </c>
      <c r="H4" s="39">
        <f t="shared" si="0"/>
        <v>2022</v>
      </c>
      <c r="I4" s="39">
        <f t="shared" si="0"/>
        <v>2023</v>
      </c>
      <c r="J4" s="39">
        <f t="shared" si="0"/>
        <v>2024</v>
      </c>
      <c r="K4" s="39">
        <f t="shared" si="0"/>
        <v>2025</v>
      </c>
      <c r="L4" s="39">
        <f t="shared" si="0"/>
        <v>2026</v>
      </c>
      <c r="M4" s="39">
        <f t="shared" si="0"/>
        <v>2027</v>
      </c>
      <c r="N4" s="39">
        <f t="shared" si="0"/>
        <v>2028</v>
      </c>
      <c r="O4" s="39">
        <f t="shared" si="0"/>
        <v>2029</v>
      </c>
      <c r="P4" s="39">
        <f t="shared" si="0"/>
        <v>2030</v>
      </c>
      <c r="Q4" s="39">
        <f t="shared" si="0"/>
        <v>2031</v>
      </c>
      <c r="R4" s="39">
        <f t="shared" si="0"/>
        <v>2032</v>
      </c>
      <c r="S4" s="39">
        <f t="shared" si="0"/>
        <v>2033</v>
      </c>
      <c r="T4" s="39">
        <f t="shared" si="0"/>
        <v>2034</v>
      </c>
      <c r="U4" s="39">
        <f t="shared" si="0"/>
        <v>2035</v>
      </c>
      <c r="V4" s="39">
        <f t="shared" si="0"/>
        <v>2036</v>
      </c>
      <c r="W4" s="39">
        <f t="shared" si="0"/>
        <v>2037</v>
      </c>
      <c r="X4" s="39">
        <f t="shared" si="0"/>
        <v>2038</v>
      </c>
      <c r="Y4" s="39">
        <f t="shared" si="0"/>
        <v>2039</v>
      </c>
      <c r="Z4" s="39">
        <f t="shared" si="0"/>
        <v>2040</v>
      </c>
      <c r="AA4" s="39">
        <f t="shared" si="0"/>
        <v>2041</v>
      </c>
      <c r="AB4" s="39">
        <f t="shared" si="0"/>
        <v>2042</v>
      </c>
      <c r="AC4" s="39">
        <f t="shared" si="0"/>
        <v>2043</v>
      </c>
      <c r="AD4" s="39">
        <f t="shared" si="0"/>
        <v>2044</v>
      </c>
      <c r="AE4" s="39">
        <f t="shared" si="0"/>
        <v>2045</v>
      </c>
      <c r="AF4" s="39">
        <f t="shared" si="0"/>
        <v>2046</v>
      </c>
      <c r="AG4" s="39">
        <f t="shared" si="0"/>
        <v>2047</v>
      </c>
      <c r="AH4" s="39">
        <f t="shared" si="0"/>
        <v>2048</v>
      </c>
      <c r="AI4" s="39">
        <f t="shared" si="0"/>
        <v>2049</v>
      </c>
      <c r="AJ4" s="39">
        <f t="shared" si="0"/>
        <v>2050</v>
      </c>
      <c r="AK4" s="39">
        <f t="shared" si="0"/>
        <v>2051</v>
      </c>
      <c r="AL4" s="39">
        <f t="shared" si="0"/>
        <v>2052</v>
      </c>
      <c r="AM4" s="39">
        <f t="shared" si="0"/>
        <v>2053</v>
      </c>
      <c r="AN4" s="39">
        <f t="shared" si="0"/>
        <v>2054</v>
      </c>
      <c r="AO4" s="39">
        <f t="shared" si="0"/>
        <v>2055</v>
      </c>
      <c r="AP4" s="39">
        <f t="shared" si="0"/>
        <v>2056</v>
      </c>
      <c r="AQ4" s="39">
        <f t="shared" si="0"/>
        <v>2057</v>
      </c>
      <c r="AR4" s="39">
        <f t="shared" si="0"/>
        <v>2058</v>
      </c>
      <c r="AS4" s="39">
        <f t="shared" si="0"/>
        <v>2059</v>
      </c>
      <c r="AT4" s="39">
        <f t="shared" si="0"/>
        <v>2060</v>
      </c>
      <c r="AU4" s="39">
        <f t="shared" si="0"/>
        <v>2061</v>
      </c>
      <c r="AV4" s="39">
        <f t="shared" si="0"/>
        <v>2062</v>
      </c>
      <c r="AW4" s="39">
        <f t="shared" si="0"/>
        <v>2063</v>
      </c>
      <c r="AX4" s="39">
        <f t="shared" si="0"/>
        <v>2064</v>
      </c>
      <c r="AY4" s="39">
        <f t="shared" si="0"/>
        <v>2065</v>
      </c>
      <c r="AZ4" s="39">
        <f t="shared" si="0"/>
        <v>2066</v>
      </c>
      <c r="BA4" s="39">
        <f t="shared" si="0"/>
        <v>2067</v>
      </c>
      <c r="BB4" s="39">
        <f t="shared" si="0"/>
        <v>2068</v>
      </c>
      <c r="BC4" s="39">
        <f t="shared" si="0"/>
        <v>2069</v>
      </c>
      <c r="BD4" s="39">
        <f t="shared" si="0"/>
        <v>2070</v>
      </c>
      <c r="BE4" s="39">
        <f t="shared" si="0"/>
        <v>2071</v>
      </c>
      <c r="BF4" s="39">
        <f t="shared" si="0"/>
        <v>2072</v>
      </c>
      <c r="BG4" s="39">
        <f t="shared" si="0"/>
        <v>2073</v>
      </c>
      <c r="BH4" s="39">
        <f t="shared" si="0"/>
        <v>2074</v>
      </c>
      <c r="BI4" s="39">
        <f t="shared" si="0"/>
        <v>2075</v>
      </c>
      <c r="BJ4" s="39">
        <f t="shared" si="0"/>
        <v>2076</v>
      </c>
      <c r="BK4" s="39">
        <f t="shared" si="0"/>
        <v>2077</v>
      </c>
      <c r="BL4" s="39">
        <f t="shared" si="0"/>
        <v>2078</v>
      </c>
      <c r="BM4" s="39">
        <f t="shared" si="0"/>
        <v>2079</v>
      </c>
      <c r="BN4" s="39">
        <f t="shared" si="0"/>
        <v>2080</v>
      </c>
      <c r="BO4" s="39">
        <f t="shared" si="0"/>
        <v>2081</v>
      </c>
      <c r="BP4" s="39">
        <f t="shared" si="0"/>
        <v>2082</v>
      </c>
      <c r="BQ4" s="39">
        <f t="shared" si="0"/>
        <v>2083</v>
      </c>
      <c r="BR4" s="39">
        <f t="shared" ref="BR4:CT4" si="1">BR16</f>
        <v>2084</v>
      </c>
      <c r="BS4" s="39">
        <f t="shared" si="1"/>
        <v>2085</v>
      </c>
      <c r="BT4" s="39">
        <f t="shared" si="1"/>
        <v>2086</v>
      </c>
      <c r="BU4" s="39">
        <f t="shared" si="1"/>
        <v>2087</v>
      </c>
      <c r="BV4" s="39">
        <f t="shared" si="1"/>
        <v>2088</v>
      </c>
      <c r="BW4" s="39">
        <f t="shared" si="1"/>
        <v>2089</v>
      </c>
      <c r="BX4" s="39">
        <f t="shared" si="1"/>
        <v>2090</v>
      </c>
      <c r="BY4" s="39">
        <f t="shared" si="1"/>
        <v>2091</v>
      </c>
      <c r="BZ4" s="39">
        <f t="shared" si="1"/>
        <v>2092</v>
      </c>
      <c r="CA4" s="39">
        <f t="shared" si="1"/>
        <v>2093</v>
      </c>
      <c r="CB4" s="39">
        <f t="shared" si="1"/>
        <v>2094</v>
      </c>
      <c r="CC4" s="39">
        <f t="shared" si="1"/>
        <v>2095</v>
      </c>
      <c r="CD4" s="39">
        <f t="shared" si="1"/>
        <v>2096</v>
      </c>
      <c r="CE4" s="39">
        <f t="shared" si="1"/>
        <v>2097</v>
      </c>
      <c r="CF4" s="39">
        <f t="shared" si="1"/>
        <v>2098</v>
      </c>
      <c r="CG4" s="39">
        <f t="shared" si="1"/>
        <v>2099</v>
      </c>
      <c r="CH4" s="39">
        <f t="shared" si="1"/>
        <v>2100</v>
      </c>
      <c r="CI4" s="39">
        <f t="shared" si="1"/>
        <v>2101</v>
      </c>
      <c r="CJ4" s="39">
        <f t="shared" si="1"/>
        <v>2102</v>
      </c>
      <c r="CK4" s="39">
        <f t="shared" si="1"/>
        <v>2103</v>
      </c>
      <c r="CL4" s="39">
        <f t="shared" si="1"/>
        <v>2104</v>
      </c>
      <c r="CM4" s="39">
        <f t="shared" si="1"/>
        <v>2105</v>
      </c>
      <c r="CN4" s="39">
        <f t="shared" si="1"/>
        <v>2106</v>
      </c>
      <c r="CO4" s="39">
        <f t="shared" si="1"/>
        <v>2107</v>
      </c>
      <c r="CP4" s="39">
        <f t="shared" si="1"/>
        <v>2108</v>
      </c>
      <c r="CQ4" s="39">
        <f t="shared" si="1"/>
        <v>2109</v>
      </c>
      <c r="CR4" s="39">
        <f t="shared" si="1"/>
        <v>2110</v>
      </c>
      <c r="CS4" s="39">
        <f t="shared" si="1"/>
        <v>2111</v>
      </c>
      <c r="CT4" s="39">
        <f t="shared" si="1"/>
        <v>2112</v>
      </c>
    </row>
    <row r="5" spans="1:98" s="388" customFormat="1" ht="13" x14ac:dyDescent="0.3">
      <c r="A5" s="157" t="s">
        <v>180</v>
      </c>
      <c r="B5" s="228">
        <f>Indata!B12</f>
        <v>2019</v>
      </c>
      <c r="C5" s="237" t="s">
        <v>205</v>
      </c>
      <c r="D5" s="474">
        <f>MATCH("Bprisupp1",Indata!F:F,0)</f>
        <v>22</v>
      </c>
      <c r="E5" s="230" cm="1">
        <f t="array" ref="E5">IF(E$4&gt;$B$10,D5,IF(E$4&lt;$B$9,INDEX(Indata!$B:$B,$D5),INDEX(Indata!$B:$B,$D5+1))^(E$4-$B$5))</f>
        <v>1</v>
      </c>
      <c r="F5" s="230" cm="1">
        <f t="array" ref="F5">IF(F$4&gt;$B$10,E5,IF(F$4&lt;$B$9,INDEX(Indata!$B:$B,$D5),INDEX(Indata!$B:$B,$D5+1))^(F$4-$B$5))</f>
        <v>1.0532579053489473</v>
      </c>
      <c r="G5" s="230" cm="1">
        <f t="array" ref="G5">IF(G$4&gt;$B$10,F5,IF(G$4&lt;$B$9,INDEX(Indata!$B:$B,$D5),INDEX(Indata!$B:$B,$D5+1))^(G$4-$B$5))</f>
        <v>1.1093522151800519</v>
      </c>
      <c r="H5" s="230" cm="1">
        <f t="array" ref="H5">IF(H$4&gt;$B$10,G5,IF(H$4&lt;$B$9,INDEX(Indata!$B:$B,$D5),INDEX(Indata!$B:$B,$D5+1))^(H$4-$B$5))</f>
        <v>1.168433990454756</v>
      </c>
      <c r="I5" s="230" cm="1">
        <f t="array" ref="I5">IF(I$4&gt;$B$10,H5,IF(I$4&lt;$B$9,INDEX(Indata!$B:$B,$D5),INDEX(Indata!$B:$B,$D5+1))^(I$4-$B$5))</f>
        <v>1.2306623373248882</v>
      </c>
      <c r="J5" s="230" cm="1">
        <f t="array" ref="J5">IF(J$4&gt;$B$10,I5,IF(J$4&lt;$B$9,INDEX(Indata!$B:$B,$D5),INDEX(Indata!$B:$B,$D5+1))^(J$4-$B$5))</f>
        <v>1.2962048356026512</v>
      </c>
      <c r="K5" s="230" cm="1">
        <f t="array" ref="K5">IF(K$4&gt;$B$10,J5,IF(K$4&lt;$B$9,INDEX(Indata!$B:$B,$D5),INDEX(Indata!$B:$B,$D5+1))^(K$4-$B$5))</f>
        <v>1.3652379900500249</v>
      </c>
      <c r="L5" s="230" cm="1">
        <f t="array" ref="L5">IF(L$4&gt;$B$10,K5,IF(L$4&lt;$B$9,INDEX(Indata!$B:$B,$D5),INDEX(Indata!$B:$B,$D5+1))^(L$4-$B$5))</f>
        <v>1.4379477057028962</v>
      </c>
      <c r="M5" s="230" cm="1">
        <f t="array" ref="M5">IF(M$4&gt;$B$10,L5,IF(M$4&lt;$B$9,INDEX(Indata!$B:$B,$D5),INDEX(Indata!$B:$B,$D5+1))^(M$4-$B$5))</f>
        <v>1.5145297885099569</v>
      </c>
      <c r="N5" s="230" cm="1">
        <f t="array" ref="N5">IF(N$4&gt;$B$10,M5,IF(N$4&lt;$B$9,INDEX(Indata!$B:$B,$D5),INDEX(Indata!$B:$B,$D5+1))^(N$4-$B$5))</f>
        <v>1.5951904726345814</v>
      </c>
      <c r="O5" s="230" cm="1">
        <f t="array" ref="O5">IF(O$4&gt;$B$10,N5,IF(O$4&lt;$B$9,INDEX(Indata!$B:$B,$D5),INDEX(Indata!$B:$B,$D5+1))^(O$4-$B$5))</f>
        <v>1.6801469758396963</v>
      </c>
      <c r="P5" s="230" cm="1">
        <f t="array" ref="P5">IF(P$4&gt;$B$10,O5,IF(P$4&lt;$B$9,INDEX(Indata!$B:$B,$D5),INDEX(Indata!$B:$B,$D5+1))^(P$4-$B$5))</f>
        <v>1.7696280844512866</v>
      </c>
      <c r="Q5" s="230" cm="1">
        <f t="array" ref="Q5">IF(Q$4&gt;$B$10,P5,IF(Q$4&lt;$B$9,INDEX(Indata!$B:$B,$D5),INDEX(Indata!$B:$B,$D5+1))^(Q$4-$B$5))</f>
        <v>1.8638747694758322</v>
      </c>
      <c r="R5" s="230" cm="1">
        <f t="array" ref="R5">IF(R$4&gt;$B$10,Q5,IF(R$4&lt;$B$9,INDEX(Indata!$B:$B,$D5),INDEX(Indata!$B:$B,$D5+1))^(R$4-$B$5))</f>
        <v>1.9631408355308668</v>
      </c>
      <c r="S5" s="230" cm="1">
        <f t="array" ref="S5">IF(S$4&gt;$B$10,R5,IF(S$4&lt;$B$9,INDEX(Indata!$B:$B,$D5),INDEX(Indata!$B:$B,$D5+1))^(S$4-$B$5))</f>
        <v>2.0676936043362226</v>
      </c>
      <c r="T5" s="230" cm="1">
        <f t="array" ref="T5">IF(T$4&gt;$B$10,S5,IF(T$4&lt;$B$9,INDEX(Indata!$B:$B,$D5),INDEX(Indata!$B:$B,$D5+1))^(T$4-$B$5))</f>
        <v>2.1778146346065852</v>
      </c>
      <c r="U5" s="230" cm="1">
        <f t="array" ref="U5">IF(U$4&gt;$B$10,T5,IF(U$4&lt;$B$9,INDEX(Indata!$B:$B,$D5),INDEX(Indata!$B:$B,$D5+1))^(U$4-$B$5))</f>
        <v>2.2938004802840148</v>
      </c>
      <c r="V5" s="230" cm="1">
        <f t="array" ref="V5">IF(V$4&gt;$B$10,U5,IF(V$4&lt;$B$9,INDEX(Indata!$B:$B,$D5),INDEX(Indata!$B:$B,$D5+1))^(V$4-$B$5))</f>
        <v>2.4159634891523507</v>
      </c>
      <c r="W5" s="230" cm="1">
        <f t="array" ref="W5">IF(W$4&gt;$B$10,V5,IF(W$4&lt;$B$9,INDEX(Indata!$B:$B,$D5),INDEX(Indata!$B:$B,$D5+1))^(W$4-$B$5))</f>
        <v>2.5446326439841389</v>
      </c>
      <c r="X5" s="230" cm="1">
        <f t="array" ref="X5">IF(X$4&gt;$B$10,W5,IF(X$4&lt;$B$9,INDEX(Indata!$B:$B,$D5),INDEX(Indata!$B:$B,$D5+1))^(X$4-$B$5))</f>
        <v>2.6801544484852875</v>
      </c>
      <c r="Y5" s="230" cm="1">
        <f t="array" ref="Y5">IF(Y$4&gt;$B$10,X5,IF(Y$4&lt;$B$9,INDEX(Indata!$B:$B,$D5),INDEX(Indata!$B:$B,$D5+1))^(Y$4-$B$5))</f>
        <v>2.8228938604232767</v>
      </c>
      <c r="Z5" s="230" cm="1">
        <f t="array" ref="Z5">IF(Z$4&gt;$B$10,Y5,IF(Z$4&lt;$B$9,INDEX(Indata!$B:$B,$D5),INDEX(Indata!$B:$B,$D5+1))^(Z$4-$B$5))</f>
        <v>2.9732352744518238</v>
      </c>
      <c r="AA5" s="230" cm="1">
        <f t="array" ref="AA5">IF(AA$4&gt;$B$10,Z5,IF(AA$4&lt;$B$9,INDEX(Indata!$B:$B,$D5),INDEX(Indata!$B:$B,$D5+1))^(AA$4-$B$5))</f>
        <v>3.1315835572787303</v>
      </c>
      <c r="AB5" s="230" cm="1">
        <f t="array" ref="AB5">IF(AB$4&gt;$B$10,AA5,IF(AB$4&lt;$B$9,INDEX(Indata!$B:$B,$D5),INDEX(Indata!$B:$B,$D5+1))^(AB$4-$B$5))</f>
        <v>3.2983651379646006</v>
      </c>
      <c r="AC5" s="230" cm="1">
        <f t="array" ref="AC5">IF(AC$4&gt;$B$10,AB5,IF(AC$4&lt;$B$9,INDEX(Indata!$B:$B,$D5),INDEX(Indata!$B:$B,$D5+1))^(AC$4-$B$5))</f>
        <v>3.4740291562885868</v>
      </c>
      <c r="AD5" s="230" cm="1">
        <f t="array" ref="AD5">IF(AD$4&gt;$B$10,AC5,IF(AD$4&lt;$B$9,INDEX(Indata!$B:$B,$D5),INDEX(Indata!$B:$B,$D5+1))^(AD$4-$B$5))</f>
        <v>3.6590486722736872</v>
      </c>
      <c r="AE5" s="230" cm="1">
        <f t="array" ref="AE5">IF(AE$4&gt;$B$10,AD5,IF(AE$4&lt;$B$9,INDEX(Indata!$B:$B,$D5),INDEX(Indata!$B:$B,$D5+1))^(AE$4-$B$5))</f>
        <v>1.1273641429055155</v>
      </c>
      <c r="AF5" s="230" cm="1">
        <f t="array" ref="AF5">IF(AF$4&gt;$B$10,AE5,IF(AF$4&lt;$B$9,INDEX(Indata!$B:$B,$D5),INDEX(Indata!$B:$B,$D5+1))^(AF$4-$B$5))</f>
        <v>1.1325742604710909</v>
      </c>
      <c r="AG5" s="230" cm="1">
        <f t="array" ref="AG5">IF(AG$4&gt;$B$10,AF5,IF(AG$4&lt;$B$9,INDEX(Indata!$B:$B,$D5),INDEX(Indata!$B:$B,$D5+1))^(AG$4-$B$5))</f>
        <v>1.1378084566143092</v>
      </c>
      <c r="AH5" s="230" cm="1">
        <f t="array" ref="AH5">IF(AH$4&gt;$B$10,AG5,IF(AH$4&lt;$B$9,INDEX(Indata!$B:$B,$D5),INDEX(Indata!$B:$B,$D5+1))^(AH$4-$B$5))</f>
        <v>1.1430668426144068</v>
      </c>
      <c r="AI5" s="230" cm="1">
        <f t="array" ref="AI5">IF(AI$4&gt;$B$10,AH5,IF(AI$4&lt;$B$9,INDEX(Indata!$B:$B,$D5),INDEX(Indata!$B:$B,$D5+1))^(AI$4-$B$5))</f>
        <v>1.1483495302648969</v>
      </c>
      <c r="AJ5" s="230" cm="1">
        <f t="array" ref="AJ5">IF(AJ$4&gt;$B$10,AI5,IF(AJ$4&lt;$B$9,INDEX(Indata!$B:$B,$D5),INDEX(Indata!$B:$B,$D5+1))^(AJ$4-$B$5))</f>
        <v>1.1536566318759462</v>
      </c>
      <c r="AK5" s="230" cm="1">
        <f t="array" ref="AK5">IF(AK$4&gt;$B$10,AJ5,IF(AK$4&lt;$B$9,INDEX(Indata!$B:$B,$D5),INDEX(Indata!$B:$B,$D5+1))^(AK$4-$B$5))</f>
        <v>1.1589882602767645</v>
      </c>
      <c r="AL5" s="230" cm="1">
        <f t="array" ref="AL5">IF(AL$4&gt;$B$10,AK5,IF(AL$4&lt;$B$9,INDEX(Indata!$B:$B,$D5),INDEX(Indata!$B:$B,$D5+1))^(AL$4-$B$5))</f>
        <v>1.1643445288180017</v>
      </c>
      <c r="AM5" s="230" cm="1">
        <f t="array" ref="AM5">IF(AM$4&gt;$B$10,AL5,IF(AM$4&lt;$B$9,INDEX(Indata!$B:$B,$D5),INDEX(Indata!$B:$B,$D5+1))^(AM$4-$B$5))</f>
        <v>1.1697255513741578</v>
      </c>
      <c r="AN5" s="230" cm="1">
        <f t="array" ref="AN5">IF(AN$4&gt;$B$10,AM5,IF(AN$4&lt;$B$9,INDEX(Indata!$B:$B,$D5),INDEX(Indata!$B:$B,$D5+1))^(AN$4-$B$5))</f>
        <v>1.1751314423460046</v>
      </c>
      <c r="AO5" s="230" cm="1">
        <f t="array" ref="AO5">IF(AO$4&gt;$B$10,AN5,IF(AO$4&lt;$B$9,INDEX(Indata!$B:$B,$D5),INDEX(Indata!$B:$B,$D5+1))^(AO$4-$B$5))</f>
        <v>1.1805623166630175</v>
      </c>
      <c r="AP5" s="230" cm="1">
        <f t="array" ref="AP5">IF(AP$4&gt;$B$10,AO5,IF(AP$4&lt;$B$9,INDEX(Indata!$B:$B,$D5),INDEX(Indata!$B:$B,$D5+1))^(AP$4-$B$5))</f>
        <v>1.1860182897858185</v>
      </c>
      <c r="AQ5" s="230" cm="1">
        <f t="array" ref="AQ5">IF(AQ$4&gt;$B$10,AP5,IF(AQ$4&lt;$B$9,INDEX(Indata!$B:$B,$D5),INDEX(Indata!$B:$B,$D5+1))^(AQ$4-$B$5))</f>
        <v>1.1914994777086323</v>
      </c>
      <c r="AR5" s="230" cm="1">
        <f t="array" ref="AR5">IF(AR$4&gt;$B$10,AQ5,IF(AR$4&lt;$B$9,INDEX(Indata!$B:$B,$D5),INDEX(Indata!$B:$B,$D5+1))^(AR$4-$B$5))</f>
        <v>1.1970059969617497</v>
      </c>
      <c r="AS5" s="230" cm="1">
        <f t="array" ref="AS5">IF(AS$4&gt;$B$10,AR5,IF(AS$4&lt;$B$9,INDEX(Indata!$B:$B,$D5),INDEX(Indata!$B:$B,$D5+1))^(AS$4-$B$5))</f>
        <v>1.202537964614008</v>
      </c>
      <c r="AT5" s="230" cm="1">
        <f t="array" ref="AT5">IF(AT$4&gt;$B$10,AS5,IF(AT$4&lt;$B$9,INDEX(Indata!$B:$B,$D5),INDEX(Indata!$B:$B,$D5+1))^(AT$4-$B$5))</f>
        <v>1.2080954982752783</v>
      </c>
      <c r="AU5" s="230" cm="1">
        <f t="array" ref="AU5">IF(AU$4&gt;$B$10,AT5,IF(AU$4&lt;$B$9,INDEX(Indata!$B:$B,$D5),INDEX(Indata!$B:$B,$D5+1))^(AU$4-$B$5))</f>
        <v>1.2136787160989662</v>
      </c>
      <c r="AV5" s="230" cm="1">
        <f t="array" ref="AV5">IF(AV$4&gt;$B$10,AU5,IF(AV$4&lt;$B$9,INDEX(Indata!$B:$B,$D5),INDEX(Indata!$B:$B,$D5+1))^(AV$4-$B$5))</f>
        <v>1.219287736784523</v>
      </c>
      <c r="AW5" s="230" cm="1">
        <f t="array" ref="AW5">IF(AW$4&gt;$B$10,AV5,IF(AW$4&lt;$B$9,INDEX(Indata!$B:$B,$D5),INDEX(Indata!$B:$B,$D5+1))^(AW$4-$B$5))</f>
        <v>1.2249226795799706</v>
      </c>
      <c r="AX5" s="230" cm="1">
        <f t="array" ref="AX5">IF(AX$4&gt;$B$10,AW5,IF(AX$4&lt;$B$9,INDEX(Indata!$B:$B,$D5),INDEX(Indata!$B:$B,$D5+1))^(AX$4-$B$5))</f>
        <v>1.2305836642844361</v>
      </c>
      <c r="AY5" s="230" cm="1">
        <f t="array" ref="AY5">IF(AY$4&gt;$B$10,AX5,IF(AY$4&lt;$B$9,INDEX(Indata!$B:$B,$D5),INDEX(Indata!$B:$B,$D5+1))^(AY$4-$B$5))</f>
        <v>1.2362708112506993</v>
      </c>
      <c r="AZ5" s="230" cm="1">
        <f t="array" ref="AZ5">IF(AZ$4&gt;$B$10,AY5,IF(AZ$4&lt;$B$9,INDEX(Indata!$B:$B,$D5),INDEX(Indata!$B:$B,$D5+1))^(AZ$4-$B$5))</f>
        <v>1.2362708112506993</v>
      </c>
      <c r="BA5" s="230" cm="1">
        <f t="array" ref="BA5">IF(BA$4&gt;$B$10,AZ5,IF(BA$4&lt;$B$9,INDEX(Indata!$B:$B,$D5),INDEX(Indata!$B:$B,$D5+1))^(BA$4-$B$5))</f>
        <v>1.2362708112506993</v>
      </c>
      <c r="BB5" s="230" cm="1">
        <f t="array" ref="BB5">IF(BB$4&gt;$B$10,BA5,IF(BB$4&lt;$B$9,INDEX(Indata!$B:$B,$D5),INDEX(Indata!$B:$B,$D5+1))^(BB$4-$B$5))</f>
        <v>1.2362708112506993</v>
      </c>
      <c r="BC5" s="230" cm="1">
        <f t="array" ref="BC5">IF(BC$4&gt;$B$10,BB5,IF(BC$4&lt;$B$9,INDEX(Indata!$B:$B,$D5),INDEX(Indata!$B:$B,$D5+1))^(BC$4-$B$5))</f>
        <v>1.2362708112506993</v>
      </c>
      <c r="BD5" s="230" cm="1">
        <f t="array" ref="BD5">IF(BD$4&gt;$B$10,BC5,IF(BD$4&lt;$B$9,INDEX(Indata!$B:$B,$D5),INDEX(Indata!$B:$B,$D5+1))^(BD$4-$B$5))</f>
        <v>1.2362708112506993</v>
      </c>
      <c r="BE5" s="230" cm="1">
        <f t="array" ref="BE5">IF(BE$4&gt;$B$10,BD5,IF(BE$4&lt;$B$9,INDEX(Indata!$B:$B,$D5),INDEX(Indata!$B:$B,$D5+1))^(BE$4-$B$5))</f>
        <v>1.2362708112506993</v>
      </c>
      <c r="BF5" s="230" cm="1">
        <f t="array" ref="BF5">IF(BF$4&gt;$B$10,BE5,IF(BF$4&lt;$B$9,INDEX(Indata!$B:$B,$D5),INDEX(Indata!$B:$B,$D5+1))^(BF$4-$B$5))</f>
        <v>1.2362708112506993</v>
      </c>
      <c r="BG5" s="230" cm="1">
        <f t="array" ref="BG5">IF(BG$4&gt;$B$10,BF5,IF(BG$4&lt;$B$9,INDEX(Indata!$B:$B,$D5),INDEX(Indata!$B:$B,$D5+1))^(BG$4-$B$5))</f>
        <v>1.2362708112506993</v>
      </c>
      <c r="BH5" s="230" cm="1">
        <f t="array" ref="BH5">IF(BH$4&gt;$B$10,BG5,IF(BH$4&lt;$B$9,INDEX(Indata!$B:$B,$D5),INDEX(Indata!$B:$B,$D5+1))^(BH$4-$B$5))</f>
        <v>1.2362708112506993</v>
      </c>
      <c r="BI5" s="230" cm="1">
        <f t="array" ref="BI5">IF(BI$4&gt;$B$10,BH5,IF(BI$4&lt;$B$9,INDEX(Indata!$B:$B,$D5),INDEX(Indata!$B:$B,$D5+1))^(BI$4-$B$5))</f>
        <v>1.2362708112506993</v>
      </c>
      <c r="BJ5" s="230" cm="1">
        <f t="array" ref="BJ5">IF(BJ$4&gt;$B$10,BI5,IF(BJ$4&lt;$B$9,INDEX(Indata!$B:$B,$D5),INDEX(Indata!$B:$B,$D5+1))^(BJ$4-$B$5))</f>
        <v>1.2362708112506993</v>
      </c>
      <c r="BK5" s="230" cm="1">
        <f t="array" ref="BK5">IF(BK$4&gt;$B$10,BJ5,IF(BK$4&lt;$B$9,INDEX(Indata!$B:$B,$D5),INDEX(Indata!$B:$B,$D5+1))^(BK$4-$B$5))</f>
        <v>1.2362708112506993</v>
      </c>
      <c r="BL5" s="230" cm="1">
        <f t="array" ref="BL5">IF(BL$4&gt;$B$10,BK5,IF(BL$4&lt;$B$9,INDEX(Indata!$B:$B,$D5),INDEX(Indata!$B:$B,$D5+1))^(BL$4-$B$5))</f>
        <v>1.2362708112506993</v>
      </c>
      <c r="BM5" s="230" cm="1">
        <f t="array" ref="BM5">IF(BM$4&gt;$B$10,BL5,IF(BM$4&lt;$B$9,INDEX(Indata!$B:$B,$D5),INDEX(Indata!$B:$B,$D5+1))^(BM$4-$B$5))</f>
        <v>1.2362708112506993</v>
      </c>
      <c r="BN5" s="230" cm="1">
        <f t="array" ref="BN5">IF(BN$4&gt;$B$10,BM5,IF(BN$4&lt;$B$9,INDEX(Indata!$B:$B,$D5),INDEX(Indata!$B:$B,$D5+1))^(BN$4-$B$5))</f>
        <v>1.2362708112506993</v>
      </c>
      <c r="BO5" s="230" cm="1">
        <f t="array" ref="BO5">IF(BO$4&gt;$B$10,BN5,IF(BO$4&lt;$B$9,INDEX(Indata!$B:$B,$D5),INDEX(Indata!$B:$B,$D5+1))^(BO$4-$B$5))</f>
        <v>1.2362708112506993</v>
      </c>
      <c r="BP5" s="230" cm="1">
        <f t="array" ref="BP5">IF(BP$4&gt;$B$10,BO5,IF(BP$4&lt;$B$9,INDEX(Indata!$B:$B,$D5),INDEX(Indata!$B:$B,$D5+1))^(BP$4-$B$5))</f>
        <v>1.2362708112506993</v>
      </c>
      <c r="BQ5" s="230" cm="1">
        <f t="array" ref="BQ5">IF(BQ$4&gt;$B$10,BP5,IF(BQ$4&lt;$B$9,INDEX(Indata!$B:$B,$D5),INDEX(Indata!$B:$B,$D5+1))^(BQ$4-$B$5))</f>
        <v>1.2362708112506993</v>
      </c>
      <c r="BR5" s="230" cm="1">
        <f t="array" ref="BR5">IF(BR$4&gt;$B$10,BQ5,IF(BR$4&lt;$B$9,INDEX(Indata!$B:$B,$D5),INDEX(Indata!$B:$B,$D5+1))^(BR$4-$B$5))</f>
        <v>1.2362708112506993</v>
      </c>
      <c r="BS5" s="230" cm="1">
        <f t="array" ref="BS5">IF(BS$4&gt;$B$10,BR5,IF(BS$4&lt;$B$9,INDEX(Indata!$B:$B,$D5),INDEX(Indata!$B:$B,$D5+1))^(BS$4-$B$5))</f>
        <v>1.2362708112506993</v>
      </c>
      <c r="BT5" s="230" cm="1">
        <f t="array" ref="BT5">IF(BT$4&gt;$B$10,BS5,IF(BT$4&lt;$B$9,INDEX(Indata!$B:$B,$D5),INDEX(Indata!$B:$B,$D5+1))^(BT$4-$B$5))</f>
        <v>1.2362708112506993</v>
      </c>
      <c r="BU5" s="230" cm="1">
        <f t="array" ref="BU5">IF(BU$4&gt;$B$10,BT5,IF(BU$4&lt;$B$9,INDEX(Indata!$B:$B,$D5),INDEX(Indata!$B:$B,$D5+1))^(BU$4-$B$5))</f>
        <v>1.2362708112506993</v>
      </c>
      <c r="BV5" s="230" cm="1">
        <f t="array" ref="BV5">IF(BV$4&gt;$B$10,BU5,IF(BV$4&lt;$B$9,INDEX(Indata!$B:$B,$D5),INDEX(Indata!$B:$B,$D5+1))^(BV$4-$B$5))</f>
        <v>1.2362708112506993</v>
      </c>
      <c r="BW5" s="230" cm="1">
        <f t="array" ref="BW5">IF(BW$4&gt;$B$10,BV5,IF(BW$4&lt;$B$9,INDEX(Indata!$B:$B,$D5),INDEX(Indata!$B:$B,$D5+1))^(BW$4-$B$5))</f>
        <v>1.2362708112506993</v>
      </c>
      <c r="BX5" s="230" cm="1">
        <f t="array" ref="BX5">IF(BX$4&gt;$B$10,BW5,IF(BX$4&lt;$B$9,INDEX(Indata!$B:$B,$D5),INDEX(Indata!$B:$B,$D5+1))^(BX$4-$B$5))</f>
        <v>1.2362708112506993</v>
      </c>
      <c r="BY5" s="230" cm="1">
        <f t="array" ref="BY5">IF(BY$4&gt;$B$10,BX5,IF(BY$4&lt;$B$9,INDEX(Indata!$B:$B,$D5),INDEX(Indata!$B:$B,$D5+1))^(BY$4-$B$5))</f>
        <v>1.2362708112506993</v>
      </c>
      <c r="BZ5" s="230" cm="1">
        <f t="array" ref="BZ5">IF(BZ$4&gt;$B$10,BY5,IF(BZ$4&lt;$B$9,INDEX(Indata!$B:$B,$D5),INDEX(Indata!$B:$B,$D5+1))^(BZ$4-$B$5))</f>
        <v>1.2362708112506993</v>
      </c>
      <c r="CA5" s="230" cm="1">
        <f t="array" ref="CA5">IF(CA$4&gt;$B$10,BZ5,IF(CA$4&lt;$B$9,INDEX(Indata!$B:$B,$D5),INDEX(Indata!$B:$B,$D5+1))^(CA$4-$B$5))</f>
        <v>1.2362708112506993</v>
      </c>
      <c r="CB5" s="230" cm="1">
        <f t="array" ref="CB5">IF(CB$4&gt;$B$10,CA5,IF(CB$4&lt;$B$9,INDEX(Indata!$B:$B,$D5),INDEX(Indata!$B:$B,$D5+1))^(CB$4-$B$5))</f>
        <v>1.2362708112506993</v>
      </c>
      <c r="CC5" s="230" cm="1">
        <f t="array" ref="CC5">IF(CC$4&gt;$B$10,CB5,IF(CC$4&lt;$B$9,INDEX(Indata!$B:$B,$D5),INDEX(Indata!$B:$B,$D5+1))^(CC$4-$B$5))</f>
        <v>1.2362708112506993</v>
      </c>
      <c r="CD5" s="230" cm="1">
        <f t="array" ref="CD5">IF(CD$4&gt;$B$10,CC5,IF(CD$4&lt;$B$9,INDEX(Indata!$B:$B,$D5),INDEX(Indata!$B:$B,$D5+1))^(CD$4-$B$5))</f>
        <v>1.2362708112506993</v>
      </c>
      <c r="CE5" s="230" cm="1">
        <f t="array" ref="CE5">IF(CE$4&gt;$B$10,CD5,IF(CE$4&lt;$B$9,INDEX(Indata!$B:$B,$D5),INDEX(Indata!$B:$B,$D5+1))^(CE$4-$B$5))</f>
        <v>1.2362708112506993</v>
      </c>
      <c r="CF5" s="230" cm="1">
        <f t="array" ref="CF5">IF(CF$4&gt;$B$10,CE5,IF(CF$4&lt;$B$9,INDEX(Indata!$B:$B,$D5),INDEX(Indata!$B:$B,$D5+1))^(CF$4-$B$5))</f>
        <v>1.2362708112506993</v>
      </c>
      <c r="CG5" s="230" cm="1">
        <f t="array" ref="CG5">IF(CG$4&gt;$B$10,CF5,IF(CG$4&lt;$B$9,INDEX(Indata!$B:$B,$D5),INDEX(Indata!$B:$B,$D5+1))^(CG$4-$B$5))</f>
        <v>1.2362708112506993</v>
      </c>
      <c r="CH5" s="230" cm="1">
        <f t="array" ref="CH5">IF(CH$4&gt;$B$10,CG5,IF(CH$4&lt;$B$9,INDEX(Indata!$B:$B,$D5),INDEX(Indata!$B:$B,$D5+1))^(CH$4-$B$5))</f>
        <v>1.2362708112506993</v>
      </c>
      <c r="CI5" s="230" cm="1">
        <f t="array" ref="CI5">IF(CI$4&gt;$B$10,CH5,IF(CI$4&lt;$B$9,INDEX(Indata!$B:$B,$D5),INDEX(Indata!$B:$B,$D5+1))^(CI$4-$B$5))</f>
        <v>1.2362708112506993</v>
      </c>
      <c r="CJ5" s="230" cm="1">
        <f t="array" ref="CJ5">IF(CJ$4&gt;$B$10,CI5,IF(CJ$4&lt;$B$9,INDEX(Indata!$B:$B,$D5),INDEX(Indata!$B:$B,$D5+1))^(CJ$4-$B$5))</f>
        <v>1.2362708112506993</v>
      </c>
      <c r="CK5" s="230" cm="1">
        <f t="array" ref="CK5">IF(CK$4&gt;$B$10,CJ5,IF(CK$4&lt;$B$9,INDEX(Indata!$B:$B,$D5),INDEX(Indata!$B:$B,$D5+1))^(CK$4-$B$5))</f>
        <v>1.2362708112506993</v>
      </c>
      <c r="CL5" s="230" cm="1">
        <f t="array" ref="CL5">IF(CL$4&gt;$B$10,CK5,IF(CL$4&lt;$B$9,INDEX(Indata!$B:$B,$D5),INDEX(Indata!$B:$B,$D5+1))^(CL$4-$B$5))</f>
        <v>1.2362708112506993</v>
      </c>
      <c r="CM5" s="230" cm="1">
        <f t="array" ref="CM5">IF(CM$4&gt;$B$10,CL5,IF(CM$4&lt;$B$9,INDEX(Indata!$B:$B,$D5),INDEX(Indata!$B:$B,$D5+1))^(CM$4-$B$5))</f>
        <v>1.2362708112506993</v>
      </c>
      <c r="CN5" s="230" cm="1">
        <f t="array" ref="CN5">IF(CN$4&gt;$B$10,CM5,IF(CN$4&lt;$B$9,INDEX(Indata!$B:$B,$D5),INDEX(Indata!$B:$B,$D5+1))^(CN$4-$B$5))</f>
        <v>1.2362708112506993</v>
      </c>
      <c r="CO5" s="230" cm="1">
        <f t="array" ref="CO5">IF(CO$4&gt;$B$10,CN5,IF(CO$4&lt;$B$9,INDEX(Indata!$B:$B,$D5),INDEX(Indata!$B:$B,$D5+1))^(CO$4-$B$5))</f>
        <v>1.2362708112506993</v>
      </c>
      <c r="CP5" s="230" cm="1">
        <f t="array" ref="CP5">IF(CP$4&gt;$B$10,CO5,IF(CP$4&lt;$B$9,INDEX(Indata!$B:$B,$D5),INDEX(Indata!$B:$B,$D5+1))^(CP$4-$B$5))</f>
        <v>1.2362708112506993</v>
      </c>
      <c r="CQ5" s="230" cm="1">
        <f t="array" ref="CQ5">IF(CQ$4&gt;$B$10,CP5,IF(CQ$4&lt;$B$9,INDEX(Indata!$B:$B,$D5),INDEX(Indata!$B:$B,$D5+1))^(CQ$4-$B$5))</f>
        <v>1.2362708112506993</v>
      </c>
      <c r="CR5" s="230" cm="1">
        <f t="array" ref="CR5">IF(CR$4&gt;$B$10,CQ5,IF(CR$4&lt;$B$9,INDEX(Indata!$B:$B,$D5),INDEX(Indata!$B:$B,$D5+1))^(CR$4-$B$5))</f>
        <v>1.2362708112506993</v>
      </c>
      <c r="CS5" s="230" cm="1">
        <f t="array" ref="CS5">IF(CS$4&gt;$B$10,CR5,IF(CS$4&lt;$B$9,INDEX(Indata!$B:$B,$D5),INDEX(Indata!$B:$B,$D5+1))^(CS$4-$B$5))</f>
        <v>1.2362708112506993</v>
      </c>
      <c r="CT5" s="230" cm="1">
        <f t="array" ref="CT5">IF(CT$4&gt;$B$10,CS5,IF(CT$4&lt;$B$9,INDEX(Indata!$B:$B,$D5),INDEX(Indata!$B:$B,$D5+1))^(CT$4-$B$5))</f>
        <v>1.2362708112506993</v>
      </c>
    </row>
    <row r="6" spans="1:98" ht="13" x14ac:dyDescent="0.3">
      <c r="A6" s="157" t="s">
        <v>124</v>
      </c>
      <c r="B6" s="229">
        <f>Indata!B13</f>
        <v>2028</v>
      </c>
      <c r="C6" s="236" t="s">
        <v>611</v>
      </c>
      <c r="D6" s="474" t="s">
        <v>544</v>
      </c>
      <c r="E6" s="230">
        <f>'NOx &amp; CO2'!$C$21</f>
        <v>0.26500000000000001</v>
      </c>
      <c r="F6" s="230">
        <f>'NOx &amp; CO2'!$C$21</f>
        <v>0.26500000000000001</v>
      </c>
      <c r="G6" s="230">
        <f>'NOx &amp; CO2'!$C$21</f>
        <v>0.26500000000000001</v>
      </c>
      <c r="H6" s="230">
        <f>'NOx &amp; CO2'!$C$21</f>
        <v>0.26500000000000001</v>
      </c>
      <c r="I6" s="230">
        <f>'NOx &amp; CO2'!$C$21</f>
        <v>0.26500000000000001</v>
      </c>
      <c r="J6" s="230">
        <f>'NOx &amp; CO2'!$C$21</f>
        <v>0.26500000000000001</v>
      </c>
      <c r="K6" s="230">
        <f>'NOx &amp; CO2'!$C$21</f>
        <v>0.26500000000000001</v>
      </c>
      <c r="L6" s="230">
        <f>'NOx &amp; CO2'!$C$21</f>
        <v>0.26500000000000001</v>
      </c>
      <c r="M6" s="230">
        <f>'NOx &amp; CO2'!$C$21</f>
        <v>0.26500000000000001</v>
      </c>
      <c r="N6" s="230">
        <f>'NOx &amp; CO2'!$C$21</f>
        <v>0.26500000000000001</v>
      </c>
      <c r="O6" s="230">
        <f>'NOx &amp; CO2'!$C$21</f>
        <v>0.26500000000000001</v>
      </c>
      <c r="P6" s="230">
        <f>'NOx &amp; CO2'!$C$21</f>
        <v>0.26500000000000001</v>
      </c>
      <c r="Q6" s="230">
        <f>'NOx &amp; CO2'!$C$21</f>
        <v>0.26500000000000001</v>
      </c>
      <c r="R6" s="230">
        <f>'NOx &amp; CO2'!$C$21</f>
        <v>0.26500000000000001</v>
      </c>
      <c r="S6" s="230">
        <f>'NOx &amp; CO2'!$C$21</f>
        <v>0.26500000000000001</v>
      </c>
      <c r="T6" s="230">
        <f>'NOx &amp; CO2'!$C$21</f>
        <v>0.26500000000000001</v>
      </c>
      <c r="U6" s="230">
        <f>'NOx &amp; CO2'!$C$21</f>
        <v>0.26500000000000001</v>
      </c>
      <c r="V6" s="230">
        <f>'NOx &amp; CO2'!$C$21</f>
        <v>0.26500000000000001</v>
      </c>
      <c r="W6" s="230">
        <f>'NOx &amp; CO2'!$C$21</f>
        <v>0.26500000000000001</v>
      </c>
      <c r="X6" s="230">
        <f>'NOx &amp; CO2'!$C$21</f>
        <v>0.26500000000000001</v>
      </c>
      <c r="Y6" s="230">
        <f>'NOx &amp; CO2'!$C$21</f>
        <v>0.26500000000000001</v>
      </c>
      <c r="Z6" s="230">
        <f>'NOx &amp; CO2'!$C$21</f>
        <v>0.26500000000000001</v>
      </c>
      <c r="AA6" s="230">
        <f>'NOx &amp; CO2'!$C$21</f>
        <v>0.26500000000000001</v>
      </c>
      <c r="AB6" s="230">
        <f>'NOx &amp; CO2'!$C$21</f>
        <v>0.26500000000000001</v>
      </c>
      <c r="AC6" s="230">
        <f>'NOx &amp; CO2'!$C$21</f>
        <v>0.26500000000000001</v>
      </c>
      <c r="AD6" s="230">
        <f>'NOx &amp; CO2'!$C$21</f>
        <v>0.26500000000000001</v>
      </c>
      <c r="AE6" s="230">
        <f>'NOx &amp; CO2'!$C$21</f>
        <v>0.26500000000000001</v>
      </c>
      <c r="AF6" s="230">
        <f>'NOx &amp; CO2'!$C$21</f>
        <v>0.26500000000000001</v>
      </c>
      <c r="AG6" s="230">
        <f>'NOx &amp; CO2'!$C$21</f>
        <v>0.26500000000000001</v>
      </c>
      <c r="AH6" s="230">
        <f>'NOx &amp; CO2'!$C$21</f>
        <v>0.26500000000000001</v>
      </c>
      <c r="AI6" s="230">
        <f>'NOx &amp; CO2'!$C$21</f>
        <v>0.26500000000000001</v>
      </c>
      <c r="AJ6" s="230">
        <f>'NOx &amp; CO2'!$C$21</f>
        <v>0.26500000000000001</v>
      </c>
      <c r="AK6" s="230">
        <f>'NOx &amp; CO2'!$C$21</f>
        <v>0.26500000000000001</v>
      </c>
      <c r="AL6" s="230">
        <f>'NOx &amp; CO2'!$C$21</f>
        <v>0.26500000000000001</v>
      </c>
      <c r="AM6" s="230">
        <f>'NOx &amp; CO2'!$C$21</f>
        <v>0.26500000000000001</v>
      </c>
      <c r="AN6" s="230">
        <f>'NOx &amp; CO2'!$C$21</f>
        <v>0.26500000000000001</v>
      </c>
      <c r="AO6" s="230">
        <f>'NOx &amp; CO2'!$C$21</f>
        <v>0.26500000000000001</v>
      </c>
      <c r="AP6" s="230">
        <f>'NOx &amp; CO2'!$C$21</f>
        <v>0.26500000000000001</v>
      </c>
      <c r="AQ6" s="230">
        <f>'NOx &amp; CO2'!$C$21</f>
        <v>0.26500000000000001</v>
      </c>
      <c r="AR6" s="230">
        <f>'NOx &amp; CO2'!$C$21</f>
        <v>0.26500000000000001</v>
      </c>
      <c r="AS6" s="230">
        <f>'NOx &amp; CO2'!$C$21</f>
        <v>0.26500000000000001</v>
      </c>
      <c r="AT6" s="230">
        <f>'NOx &amp; CO2'!$C$21</f>
        <v>0.26500000000000001</v>
      </c>
      <c r="AU6" s="230">
        <f>'NOx &amp; CO2'!$C$21</f>
        <v>0.26500000000000001</v>
      </c>
      <c r="AV6" s="230">
        <f>'NOx &amp; CO2'!$C$21</f>
        <v>0.26500000000000001</v>
      </c>
      <c r="AW6" s="230">
        <f>'NOx &amp; CO2'!$C$21</f>
        <v>0.26500000000000001</v>
      </c>
      <c r="AX6" s="230">
        <f>'NOx &amp; CO2'!$C$21</f>
        <v>0.26500000000000001</v>
      </c>
      <c r="AY6" s="230">
        <f>'NOx &amp; CO2'!$C$21</f>
        <v>0.26500000000000001</v>
      </c>
      <c r="AZ6" s="230">
        <f>'NOx &amp; CO2'!$C$21</f>
        <v>0.26500000000000001</v>
      </c>
      <c r="BA6" s="230">
        <f>'NOx &amp; CO2'!$C$21</f>
        <v>0.26500000000000001</v>
      </c>
      <c r="BB6" s="230">
        <f>'NOx &amp; CO2'!$C$21</f>
        <v>0.26500000000000001</v>
      </c>
      <c r="BC6" s="230">
        <f>'NOx &amp; CO2'!$C$21</f>
        <v>0.26500000000000001</v>
      </c>
      <c r="BD6" s="230">
        <f>'NOx &amp; CO2'!$C$21</f>
        <v>0.26500000000000001</v>
      </c>
      <c r="BE6" s="230">
        <f>'NOx &amp; CO2'!$C$21</f>
        <v>0.26500000000000001</v>
      </c>
      <c r="BF6" s="230">
        <f>'NOx &amp; CO2'!$C$21</f>
        <v>0.26500000000000001</v>
      </c>
      <c r="BG6" s="230">
        <f>'NOx &amp; CO2'!$C$21</f>
        <v>0.26500000000000001</v>
      </c>
      <c r="BH6" s="230">
        <f>'NOx &amp; CO2'!$C$21</f>
        <v>0.26500000000000001</v>
      </c>
      <c r="BI6" s="230">
        <f>'NOx &amp; CO2'!$C$21</f>
        <v>0.26500000000000001</v>
      </c>
      <c r="BJ6" s="230">
        <f>'NOx &amp; CO2'!$C$21</f>
        <v>0.26500000000000001</v>
      </c>
      <c r="BK6" s="230">
        <f>'NOx &amp; CO2'!$C$21</f>
        <v>0.26500000000000001</v>
      </c>
      <c r="BL6" s="230">
        <f>'NOx &amp; CO2'!$C$21</f>
        <v>0.26500000000000001</v>
      </c>
      <c r="BM6" s="230">
        <f>'NOx &amp; CO2'!$C$21</f>
        <v>0.26500000000000001</v>
      </c>
      <c r="BN6" s="230">
        <f>'NOx &amp; CO2'!$C$21</f>
        <v>0.26500000000000001</v>
      </c>
      <c r="BO6" s="230">
        <f>'NOx &amp; CO2'!$C$21</f>
        <v>0.26500000000000001</v>
      </c>
      <c r="BP6" s="230">
        <f>'NOx &amp; CO2'!$C$21</f>
        <v>0.26500000000000001</v>
      </c>
      <c r="BQ6" s="230">
        <f>'NOx &amp; CO2'!$C$21</f>
        <v>0.26500000000000001</v>
      </c>
      <c r="BR6" s="230">
        <f>'NOx &amp; CO2'!$C$21</f>
        <v>0.26500000000000001</v>
      </c>
      <c r="BS6" s="230">
        <f>'NOx &amp; CO2'!$C$21</f>
        <v>0.26500000000000001</v>
      </c>
      <c r="BT6" s="230">
        <f>'NOx &amp; CO2'!$C$21</f>
        <v>0.26500000000000001</v>
      </c>
      <c r="BU6" s="230">
        <f>'NOx &amp; CO2'!$C$21</f>
        <v>0.26500000000000001</v>
      </c>
      <c r="BV6" s="230">
        <f>'NOx &amp; CO2'!$C$21</f>
        <v>0.26500000000000001</v>
      </c>
      <c r="BW6" s="230">
        <f>'NOx &amp; CO2'!$C$21</f>
        <v>0.26500000000000001</v>
      </c>
      <c r="BX6" s="230">
        <f>'NOx &amp; CO2'!$C$21</f>
        <v>0.26500000000000001</v>
      </c>
      <c r="BY6" s="230">
        <f>'NOx &amp; CO2'!$C$21</f>
        <v>0.26500000000000001</v>
      </c>
      <c r="BZ6" s="230">
        <f>'NOx &amp; CO2'!$C$21</f>
        <v>0.26500000000000001</v>
      </c>
      <c r="CA6" s="230">
        <f>'NOx &amp; CO2'!$C$21</f>
        <v>0.26500000000000001</v>
      </c>
      <c r="CB6" s="230">
        <f>'NOx &amp; CO2'!$C$21</f>
        <v>0.26500000000000001</v>
      </c>
      <c r="CC6" s="230">
        <f>'NOx &amp; CO2'!$C$21</f>
        <v>0.26500000000000001</v>
      </c>
      <c r="CD6" s="230">
        <f>'NOx &amp; CO2'!$C$21</f>
        <v>0.26500000000000001</v>
      </c>
      <c r="CE6" s="230">
        <f>'NOx &amp; CO2'!$C$21</f>
        <v>0.26500000000000001</v>
      </c>
      <c r="CF6" s="230">
        <f>'NOx &amp; CO2'!$C$21</f>
        <v>0.26500000000000001</v>
      </c>
      <c r="CG6" s="230">
        <f>'NOx &amp; CO2'!$C$21</f>
        <v>0.26500000000000001</v>
      </c>
      <c r="CH6" s="230">
        <f>'NOx &amp; CO2'!$C$21</f>
        <v>0.26500000000000001</v>
      </c>
      <c r="CI6" s="230">
        <f>'NOx &amp; CO2'!$C$21</f>
        <v>0.26500000000000001</v>
      </c>
      <c r="CJ6" s="230">
        <f>'NOx &amp; CO2'!$C$21</f>
        <v>0.26500000000000001</v>
      </c>
      <c r="CK6" s="230">
        <f>'NOx &amp; CO2'!$C$21</f>
        <v>0.26500000000000001</v>
      </c>
      <c r="CL6" s="230">
        <f>'NOx &amp; CO2'!$C$21</f>
        <v>0.26500000000000001</v>
      </c>
      <c r="CM6" s="230">
        <f>'NOx &amp; CO2'!$C$21</f>
        <v>0.26500000000000001</v>
      </c>
      <c r="CN6" s="230" cm="1">
        <f t="array" ref="CN6">IF(CN$4&gt;$B$10,CM6,IF(CN$4&lt;$B$9,INDEX(Indata!$B:$B,$D6),INDEX(Indata!$B:$B,$D6+1))^(CN$4-$B$5))</f>
        <v>0.26500000000000001</v>
      </c>
      <c r="CO6" s="230" cm="1">
        <f t="array" ref="CO6">IF(CO$4&gt;$B$10,CN6,IF(CO$4&lt;$B$9,INDEX(Indata!$B:$B,$D6),INDEX(Indata!$B:$B,$D6+1))^(CO$4-$B$5))</f>
        <v>0.26500000000000001</v>
      </c>
      <c r="CP6" s="230" cm="1">
        <f t="array" ref="CP6">IF(CP$4&gt;$B$10,CO6,IF(CP$4&lt;$B$9,INDEX(Indata!$B:$B,$D6),INDEX(Indata!$B:$B,$D6+1))^(CP$4-$B$5))</f>
        <v>0.26500000000000001</v>
      </c>
      <c r="CQ6" s="230" cm="1">
        <f t="array" ref="CQ6">IF(CQ$4&gt;$B$10,CP6,IF(CQ$4&lt;$B$9,INDEX(Indata!$B:$B,$D6),INDEX(Indata!$B:$B,$D6+1))^(CQ$4-$B$5))</f>
        <v>0.26500000000000001</v>
      </c>
      <c r="CR6" s="230" cm="1">
        <f t="array" ref="CR6">IF(CR$4&gt;$B$10,CQ6,IF(CR$4&lt;$B$9,INDEX(Indata!$B:$B,$D6),INDEX(Indata!$B:$B,$D6+1))^(CR$4-$B$5))</f>
        <v>0.26500000000000001</v>
      </c>
      <c r="CS6" s="230" cm="1">
        <f t="array" ref="CS6">IF(CS$4&gt;$B$10,CR6,IF(CS$4&lt;$B$9,INDEX(Indata!$B:$B,$D6),INDEX(Indata!$B:$B,$D6+1))^(CS$4-$B$5))</f>
        <v>0.26500000000000001</v>
      </c>
      <c r="CT6" s="230" cm="1">
        <f t="array" ref="CT6">IF(CT$4&gt;$B$10,CS6,IF(CT$4&lt;$B$9,INDEX(Indata!$B:$B,$D6),INDEX(Indata!$B:$B,$D6+1))^(CT$4-$B$5))</f>
        <v>0.26500000000000001</v>
      </c>
    </row>
    <row r="7" spans="1:98" ht="13" x14ac:dyDescent="0.3">
      <c r="A7" s="157" t="s">
        <v>222</v>
      </c>
      <c r="B7" s="229">
        <f>Indata!B14</f>
        <v>2028</v>
      </c>
      <c r="C7" s="236" t="s">
        <v>235</v>
      </c>
      <c r="D7" s="474">
        <f>MATCH("NOxupp1",Indata!F:F,0)</f>
        <v>30</v>
      </c>
      <c r="E7" s="230" cm="1">
        <f t="array" ref="E7">IF(E$4&gt;$B$10,D7,IF(E$4&lt;$B$9,INDEX(Indata!$B:$B,$D7),INDEX(Indata!$B:$B,$D7+1))^(E$4-$B$5))</f>
        <v>1</v>
      </c>
      <c r="F7" s="230" cm="1">
        <f t="array" ref="F7">IF(F$4&gt;$B$10,E7,IF(F$4&lt;$B$9,INDEX(Indata!$B:$B,$D7),INDEX(Indata!$B:$B,$D7+1))^(F$4-$B$5))</f>
        <v>1.0115000000000001</v>
      </c>
      <c r="G7" s="230" cm="1">
        <f t="array" ref="G7">IF(G$4&gt;$B$10,F7,IF(G$4&lt;$B$9,INDEX(Indata!$B:$B,$D7),INDEX(Indata!$B:$B,$D7+1))^(G$4-$B$5))</f>
        <v>1.0231322500000002</v>
      </c>
      <c r="H7" s="230" cm="1">
        <f t="array" ref="H7">IF(H$4&gt;$B$10,G7,IF(H$4&lt;$B$9,INDEX(Indata!$B:$B,$D7),INDEX(Indata!$B:$B,$D7+1))^(H$4-$B$5))</f>
        <v>1.0348982708750003</v>
      </c>
      <c r="I7" s="230" cm="1">
        <f t="array" ref="I7">IF(I$4&gt;$B$10,H7,IF(I$4&lt;$B$9,INDEX(Indata!$B:$B,$D7),INDEX(Indata!$B:$B,$D7+1))^(I$4-$B$5))</f>
        <v>1.0467996009900629</v>
      </c>
      <c r="J7" s="230" cm="1">
        <f t="array" ref="J7">IF(J$4&gt;$B$10,I7,IF(J$4&lt;$B$9,INDEX(Indata!$B:$B,$D7),INDEX(Indata!$B:$B,$D7+1))^(J$4-$B$5))</f>
        <v>1.0588377964014486</v>
      </c>
      <c r="K7" s="230" cm="1">
        <f t="array" ref="K7">IF(K$4&gt;$B$10,J7,IF(K$4&lt;$B$9,INDEX(Indata!$B:$B,$D7),INDEX(Indata!$B:$B,$D7+1))^(K$4-$B$5))</f>
        <v>1.0710144310600653</v>
      </c>
      <c r="L7" s="230" cm="1">
        <f t="array" ref="L7">IF(L$4&gt;$B$10,K7,IF(L$4&lt;$B$9,INDEX(Indata!$B:$B,$D7),INDEX(Indata!$B:$B,$D7+1))^(L$4-$B$5))</f>
        <v>1.0833310970172563</v>
      </c>
      <c r="M7" s="230" cm="1">
        <f t="array" ref="M7">IF(M$4&gt;$B$10,L7,IF(M$4&lt;$B$9,INDEX(Indata!$B:$B,$D7),INDEX(Indata!$B:$B,$D7+1))^(M$4-$B$5))</f>
        <v>1.0957894046329548</v>
      </c>
      <c r="N7" s="230" cm="1">
        <f t="array" ref="N7">IF(N$4&gt;$B$10,M7,IF(N$4&lt;$B$9,INDEX(Indata!$B:$B,$D7),INDEX(Indata!$B:$B,$D7+1))^(N$4-$B$5))</f>
        <v>1.1083909827862339</v>
      </c>
      <c r="O7" s="230" cm="1">
        <f t="array" ref="O7">IF(O$4&gt;$B$10,N7,IF(O$4&lt;$B$9,INDEX(Indata!$B:$B,$D7),INDEX(Indata!$B:$B,$D7+1))^(O$4-$B$5))</f>
        <v>1.1211374790882758</v>
      </c>
      <c r="P7" s="230" cm="1">
        <f t="array" ref="P7">IF(P$4&gt;$B$10,O7,IF(P$4&lt;$B$9,INDEX(Indata!$B:$B,$D7),INDEX(Indata!$B:$B,$D7+1))^(P$4-$B$5))</f>
        <v>1.1340305600977909</v>
      </c>
      <c r="Q7" s="230" cm="1">
        <f t="array" ref="Q7">IF(Q$4&gt;$B$10,P7,IF(Q$4&lt;$B$9,INDEX(Indata!$B:$B,$D7),INDEX(Indata!$B:$B,$D7+1))^(Q$4-$B$5))</f>
        <v>1.1470719115389156</v>
      </c>
      <c r="R7" s="230" cm="1">
        <f t="array" ref="R7">IF(R$4&gt;$B$10,Q7,IF(R$4&lt;$B$9,INDEX(Indata!$B:$B,$D7),INDEX(Indata!$B:$B,$D7+1))^(R$4-$B$5))</f>
        <v>1.1602632385216132</v>
      </c>
      <c r="S7" s="230" cm="1">
        <f t="array" ref="S7">IF(S$4&gt;$B$10,R7,IF(S$4&lt;$B$9,INDEX(Indata!$B:$B,$D7),INDEX(Indata!$B:$B,$D7+1))^(S$4-$B$5))</f>
        <v>1.1736062657646118</v>
      </c>
      <c r="T7" s="230" cm="1">
        <f t="array" ref="T7">IF(T$4&gt;$B$10,S7,IF(T$4&lt;$B$9,INDEX(Indata!$B:$B,$D7),INDEX(Indata!$B:$B,$D7+1))^(T$4-$B$5))</f>
        <v>1.1871027378209051</v>
      </c>
      <c r="U7" s="230" cm="1">
        <f t="array" ref="U7">IF(U$4&gt;$B$10,T7,IF(U$4&lt;$B$9,INDEX(Indata!$B:$B,$D7),INDEX(Indata!$B:$B,$D7+1))^(U$4-$B$5))</f>
        <v>1.2007544193058457</v>
      </c>
      <c r="V7" s="230" cm="1">
        <f t="array" ref="V7">IF(V$4&gt;$B$10,U7,IF(V$4&lt;$B$9,INDEX(Indata!$B:$B,$D7),INDEX(Indata!$B:$B,$D7+1))^(V$4-$B$5))</f>
        <v>1.214563095127863</v>
      </c>
      <c r="W7" s="230" cm="1">
        <f t="array" ref="W7">IF(W$4&gt;$B$10,V7,IF(W$4&lt;$B$9,INDEX(Indata!$B:$B,$D7),INDEX(Indata!$B:$B,$D7+1))^(W$4-$B$5))</f>
        <v>1.2285305707218335</v>
      </c>
      <c r="X7" s="230" cm="1">
        <f t="array" ref="X7">IF(X$4&gt;$B$10,W7,IF(X$4&lt;$B$9,INDEX(Indata!$B:$B,$D7),INDEX(Indata!$B:$B,$D7+1))^(X$4-$B$5))</f>
        <v>1.2426586722851347</v>
      </c>
      <c r="Y7" s="230" cm="1">
        <f t="array" ref="Y7">IF(Y$4&gt;$B$10,X7,IF(Y$4&lt;$B$9,INDEX(Indata!$B:$B,$D7),INDEX(Indata!$B:$B,$D7+1))^(Y$4-$B$5))</f>
        <v>1.2569492470164139</v>
      </c>
      <c r="Z7" s="230" cm="1">
        <f t="array" ref="Z7">IF(Z$4&gt;$B$10,Y7,IF(Z$4&lt;$B$9,INDEX(Indata!$B:$B,$D7),INDEX(Indata!$B:$B,$D7+1))^(Z$4-$B$5))</f>
        <v>1.2714041633571027</v>
      </c>
      <c r="AA7" s="230" cm="1">
        <f t="array" ref="AA7">IF(AA$4&gt;$B$10,Z7,IF(AA$4&lt;$B$9,INDEX(Indata!$B:$B,$D7),INDEX(Indata!$B:$B,$D7+1))^(AA$4-$B$5))</f>
        <v>1.2860253112357094</v>
      </c>
      <c r="AB7" s="230" cm="1">
        <f t="array" ref="AB7">IF(AB$4&gt;$B$10,AA7,IF(AB$4&lt;$B$9,INDEX(Indata!$B:$B,$D7),INDEX(Indata!$B:$B,$D7+1))^(AB$4-$B$5))</f>
        <v>1.3008146023149203</v>
      </c>
      <c r="AC7" s="230" cm="1">
        <f t="array" ref="AC7">IF(AC$4&gt;$B$10,AB7,IF(AC$4&lt;$B$9,INDEX(Indata!$B:$B,$D7),INDEX(Indata!$B:$B,$D7+1))^(AC$4-$B$5))</f>
        <v>1.3157739702415421</v>
      </c>
      <c r="AD7" s="230" cm="1">
        <f t="array" ref="AD7">IF(AD$4&gt;$B$10,AC7,IF(AD$4&lt;$B$9,INDEX(Indata!$B:$B,$D7),INDEX(Indata!$B:$B,$D7+1))^(AD$4-$B$5))</f>
        <v>1.3309053708993199</v>
      </c>
      <c r="AE7" s="230" cm="1">
        <f t="array" ref="AE7">IF(AE$4&gt;$B$10,AD7,IF(AE$4&lt;$B$9,INDEX(Indata!$B:$B,$D7),INDEX(Indata!$B:$B,$D7+1))^(AE$4-$B$5))</f>
        <v>1.3462107826646623</v>
      </c>
      <c r="AF7" s="230" cm="1">
        <f t="array" ref="AF7">IF(AF$4&gt;$B$10,AE7,IF(AF$4&lt;$B$9,INDEX(Indata!$B:$B,$D7),INDEX(Indata!$B:$B,$D7+1))^(AF$4-$B$5))</f>
        <v>1.3616922066653059</v>
      </c>
      <c r="AG7" s="230" cm="1">
        <f t="array" ref="AG7">IF(AG$4&gt;$B$10,AF7,IF(AG$4&lt;$B$9,INDEX(Indata!$B:$B,$D7),INDEX(Indata!$B:$B,$D7+1))^(AG$4-$B$5))</f>
        <v>1.377351667041957</v>
      </c>
      <c r="AH7" s="230" cm="1">
        <f t="array" ref="AH7">IF(AH$4&gt;$B$10,AG7,IF(AH$4&lt;$B$9,INDEX(Indata!$B:$B,$D7),INDEX(Indata!$B:$B,$D7+1))^(AH$4-$B$5))</f>
        <v>1.3931912112129397</v>
      </c>
      <c r="AI7" s="230" cm="1">
        <f t="array" ref="AI7">IF(AI$4&gt;$B$10,AH7,IF(AI$4&lt;$B$9,INDEX(Indata!$B:$B,$D7),INDEX(Indata!$B:$B,$D7+1))^(AI$4-$B$5))</f>
        <v>1.4092129101418884</v>
      </c>
      <c r="AJ7" s="230" cm="1">
        <f t="array" ref="AJ7">IF(AJ$4&gt;$B$10,AI7,IF(AJ$4&lt;$B$9,INDEX(Indata!$B:$B,$D7),INDEX(Indata!$B:$B,$D7+1))^(AJ$4-$B$5))</f>
        <v>1.4254188586085206</v>
      </c>
      <c r="AK7" s="230" cm="1">
        <f t="array" ref="AK7">IF(AK$4&gt;$B$10,AJ7,IF(AK$4&lt;$B$9,INDEX(Indata!$B:$B,$D7),INDEX(Indata!$B:$B,$D7+1))^(AK$4-$B$5))</f>
        <v>1.4418111754825187</v>
      </c>
      <c r="AL7" s="230" cm="1">
        <f t="array" ref="AL7">IF(AL$4&gt;$B$10,AK7,IF(AL$4&lt;$B$9,INDEX(Indata!$B:$B,$D7),INDEX(Indata!$B:$B,$D7+1))^(AL$4-$B$5))</f>
        <v>1.4583920040005678</v>
      </c>
      <c r="AM7" s="230" cm="1">
        <f t="array" ref="AM7">IF(AM$4&gt;$B$10,AL7,IF(AM$4&lt;$B$9,INDEX(Indata!$B:$B,$D7),INDEX(Indata!$B:$B,$D7+1))^(AM$4-$B$5))</f>
        <v>1.4751635120465745</v>
      </c>
      <c r="AN7" s="230" cm="1">
        <f t="array" ref="AN7">IF(AN$4&gt;$B$10,AM7,IF(AN$4&lt;$B$9,INDEX(Indata!$B:$B,$D7),INDEX(Indata!$B:$B,$D7+1))^(AN$4-$B$5))</f>
        <v>1.4921278924351102</v>
      </c>
      <c r="AO7" s="230" cm="1">
        <f t="array" ref="AO7">IF(AO$4&gt;$B$10,AN7,IF(AO$4&lt;$B$9,INDEX(Indata!$B:$B,$D7),INDEX(Indata!$B:$B,$D7+1))^(AO$4-$B$5))</f>
        <v>1.5092873631981141</v>
      </c>
      <c r="AP7" s="230" cm="1">
        <f t="array" ref="AP7">IF(AP$4&gt;$B$10,AO7,IF(AP$4&lt;$B$9,INDEX(Indata!$B:$B,$D7),INDEX(Indata!$B:$B,$D7+1))^(AP$4-$B$5))</f>
        <v>1.5266441678748923</v>
      </c>
      <c r="AQ7" s="230" cm="1">
        <f t="array" ref="AQ7">IF(AQ$4&gt;$B$10,AP7,IF(AQ$4&lt;$B$9,INDEX(Indata!$B:$B,$D7),INDEX(Indata!$B:$B,$D7+1))^(AQ$4-$B$5))</f>
        <v>1.5442005758054538</v>
      </c>
      <c r="AR7" s="230" cm="1">
        <f t="array" ref="AR7">IF(AR$4&gt;$B$10,AQ7,IF(AR$4&lt;$B$9,INDEX(Indata!$B:$B,$D7),INDEX(Indata!$B:$B,$D7+1))^(AR$4-$B$5))</f>
        <v>1.5619588824272168</v>
      </c>
      <c r="AS7" s="230" cm="1">
        <f t="array" ref="AS7">IF(AS$4&gt;$B$10,AR7,IF(AS$4&lt;$B$9,INDEX(Indata!$B:$B,$D7),INDEX(Indata!$B:$B,$D7+1))^(AS$4-$B$5))</f>
        <v>1.5799214095751299</v>
      </c>
      <c r="AT7" s="230" cm="1">
        <f t="array" ref="AT7">IF(AT$4&gt;$B$10,AS7,IF(AT$4&lt;$B$9,INDEX(Indata!$B:$B,$D7),INDEX(Indata!$B:$B,$D7+1))^(AT$4-$B$5))</f>
        <v>1.5980905057852441</v>
      </c>
      <c r="AU7" s="230" cm="1">
        <f t="array" ref="AU7">IF(AU$4&gt;$B$10,AT7,IF(AU$4&lt;$B$9,INDEX(Indata!$B:$B,$D7),INDEX(Indata!$B:$B,$D7+1))^(AU$4-$B$5))</f>
        <v>1.6164685466017745</v>
      </c>
      <c r="AV7" s="230" cm="1">
        <f t="array" ref="AV7">IF(AV$4&gt;$B$10,AU7,IF(AV$4&lt;$B$9,INDEX(Indata!$B:$B,$D7),INDEX(Indata!$B:$B,$D7+1))^(AV$4-$B$5))</f>
        <v>1.635057934887695</v>
      </c>
      <c r="AW7" s="230" cm="1">
        <f t="array" ref="AW7">IF(AW$4&gt;$B$10,AV7,IF(AW$4&lt;$B$9,INDEX(Indata!$B:$B,$D7),INDEX(Indata!$B:$B,$D7+1))^(AW$4-$B$5))</f>
        <v>1.6538611011389037</v>
      </c>
      <c r="AX7" s="230" cm="1">
        <f t="array" ref="AX7">IF(AX$4&gt;$B$10,AW7,IF(AX$4&lt;$B$9,INDEX(Indata!$B:$B,$D7),INDEX(Indata!$B:$B,$D7+1))^(AX$4-$B$5))</f>
        <v>1.6728805038020012</v>
      </c>
      <c r="AY7" s="230" cm="1">
        <f t="array" ref="AY7">IF(AY$4&gt;$B$10,AX7,IF(AY$4&lt;$B$9,INDEX(Indata!$B:$B,$D7),INDEX(Indata!$B:$B,$D7+1))^(AY$4-$B$5))</f>
        <v>1.6921186295957242</v>
      </c>
      <c r="AZ7" s="230" cm="1">
        <f t="array" ref="AZ7">IF(AZ$4&gt;$B$10,AY7,IF(AZ$4&lt;$B$9,INDEX(Indata!$B:$B,$D7),INDEX(Indata!$B:$B,$D7+1))^(AZ$4-$B$5))</f>
        <v>1.6921186295957242</v>
      </c>
      <c r="BA7" s="230" cm="1">
        <f t="array" ref="BA7">IF(BA$4&gt;$B$10,AZ7,IF(BA$4&lt;$B$9,INDEX(Indata!$B:$B,$D7),INDEX(Indata!$B:$B,$D7+1))^(BA$4-$B$5))</f>
        <v>1.6921186295957242</v>
      </c>
      <c r="BB7" s="230" cm="1">
        <f t="array" ref="BB7">IF(BB$4&gt;$B$10,BA7,IF(BB$4&lt;$B$9,INDEX(Indata!$B:$B,$D7),INDEX(Indata!$B:$B,$D7+1))^(BB$4-$B$5))</f>
        <v>1.6921186295957242</v>
      </c>
      <c r="BC7" s="230" cm="1">
        <f t="array" ref="BC7">IF(BC$4&gt;$B$10,BB7,IF(BC$4&lt;$B$9,INDEX(Indata!$B:$B,$D7),INDEX(Indata!$B:$B,$D7+1))^(BC$4-$B$5))</f>
        <v>1.6921186295957242</v>
      </c>
      <c r="BD7" s="230" cm="1">
        <f t="array" ref="BD7">IF(BD$4&gt;$B$10,BC7,IF(BD$4&lt;$B$9,INDEX(Indata!$B:$B,$D7),INDEX(Indata!$B:$B,$D7+1))^(BD$4-$B$5))</f>
        <v>1.6921186295957242</v>
      </c>
      <c r="BE7" s="230" cm="1">
        <f t="array" ref="BE7">IF(BE$4&gt;$B$10,BD7,IF(BE$4&lt;$B$9,INDEX(Indata!$B:$B,$D7),INDEX(Indata!$B:$B,$D7+1))^(BE$4-$B$5))</f>
        <v>1.6921186295957242</v>
      </c>
      <c r="BF7" s="230" cm="1">
        <f t="array" ref="BF7">IF(BF$4&gt;$B$10,BE7,IF(BF$4&lt;$B$9,INDEX(Indata!$B:$B,$D7),INDEX(Indata!$B:$B,$D7+1))^(BF$4-$B$5))</f>
        <v>1.6921186295957242</v>
      </c>
      <c r="BG7" s="230" cm="1">
        <f t="array" ref="BG7">IF(BG$4&gt;$B$10,BF7,IF(BG$4&lt;$B$9,INDEX(Indata!$B:$B,$D7),INDEX(Indata!$B:$B,$D7+1))^(BG$4-$B$5))</f>
        <v>1.6921186295957242</v>
      </c>
      <c r="BH7" s="230" cm="1">
        <f t="array" ref="BH7">IF(BH$4&gt;$B$10,BG7,IF(BH$4&lt;$B$9,INDEX(Indata!$B:$B,$D7),INDEX(Indata!$B:$B,$D7+1))^(BH$4-$B$5))</f>
        <v>1.6921186295957242</v>
      </c>
      <c r="BI7" s="230" cm="1">
        <f t="array" ref="BI7">IF(BI$4&gt;$B$10,BH7,IF(BI$4&lt;$B$9,INDEX(Indata!$B:$B,$D7),INDEX(Indata!$B:$B,$D7+1))^(BI$4-$B$5))</f>
        <v>1.6921186295957242</v>
      </c>
      <c r="BJ7" s="230" cm="1">
        <f t="array" ref="BJ7">IF(BJ$4&gt;$B$10,BI7,IF(BJ$4&lt;$B$9,INDEX(Indata!$B:$B,$D7),INDEX(Indata!$B:$B,$D7+1))^(BJ$4-$B$5))</f>
        <v>1.6921186295957242</v>
      </c>
      <c r="BK7" s="230" cm="1">
        <f t="array" ref="BK7">IF(BK$4&gt;$B$10,BJ7,IF(BK$4&lt;$B$9,INDEX(Indata!$B:$B,$D7),INDEX(Indata!$B:$B,$D7+1))^(BK$4-$B$5))</f>
        <v>1.6921186295957242</v>
      </c>
      <c r="BL7" s="230" cm="1">
        <f t="array" ref="BL7">IF(BL$4&gt;$B$10,BK7,IF(BL$4&lt;$B$9,INDEX(Indata!$B:$B,$D7),INDEX(Indata!$B:$B,$D7+1))^(BL$4-$B$5))</f>
        <v>1.6921186295957242</v>
      </c>
      <c r="BM7" s="230" cm="1">
        <f t="array" ref="BM7">IF(BM$4&gt;$B$10,BL7,IF(BM$4&lt;$B$9,INDEX(Indata!$B:$B,$D7),INDEX(Indata!$B:$B,$D7+1))^(BM$4-$B$5))</f>
        <v>1.6921186295957242</v>
      </c>
      <c r="BN7" s="230" cm="1">
        <f t="array" ref="BN7">IF(BN$4&gt;$B$10,BM7,IF(BN$4&lt;$B$9,INDEX(Indata!$B:$B,$D7),INDEX(Indata!$B:$B,$D7+1))^(BN$4-$B$5))</f>
        <v>1.6921186295957242</v>
      </c>
      <c r="BO7" s="230" cm="1">
        <f t="array" ref="BO7">IF(BO$4&gt;$B$10,BN7,IF(BO$4&lt;$B$9,INDEX(Indata!$B:$B,$D7),INDEX(Indata!$B:$B,$D7+1))^(BO$4-$B$5))</f>
        <v>1.6921186295957242</v>
      </c>
      <c r="BP7" s="230" cm="1">
        <f t="array" ref="BP7">IF(BP$4&gt;$B$10,BO7,IF(BP$4&lt;$B$9,INDEX(Indata!$B:$B,$D7),INDEX(Indata!$B:$B,$D7+1))^(BP$4-$B$5))</f>
        <v>1.6921186295957242</v>
      </c>
      <c r="BQ7" s="230" cm="1">
        <f t="array" ref="BQ7">IF(BQ$4&gt;$B$10,BP7,IF(BQ$4&lt;$B$9,INDEX(Indata!$B:$B,$D7),INDEX(Indata!$B:$B,$D7+1))^(BQ$4-$B$5))</f>
        <v>1.6921186295957242</v>
      </c>
      <c r="BR7" s="230" cm="1">
        <f t="array" ref="BR7">IF(BR$4&gt;$B$10,BQ7,IF(BR$4&lt;$B$9,INDEX(Indata!$B:$B,$D7),INDEX(Indata!$B:$B,$D7+1))^(BR$4-$B$5))</f>
        <v>1.6921186295957242</v>
      </c>
      <c r="BS7" s="230" cm="1">
        <f t="array" ref="BS7">IF(BS$4&gt;$B$10,BR7,IF(BS$4&lt;$B$9,INDEX(Indata!$B:$B,$D7),INDEX(Indata!$B:$B,$D7+1))^(BS$4-$B$5))</f>
        <v>1.6921186295957242</v>
      </c>
      <c r="BT7" s="230" cm="1">
        <f t="array" ref="BT7">IF(BT$4&gt;$B$10,BS7,IF(BT$4&lt;$B$9,INDEX(Indata!$B:$B,$D7),INDEX(Indata!$B:$B,$D7+1))^(BT$4-$B$5))</f>
        <v>1.6921186295957242</v>
      </c>
      <c r="BU7" s="230" cm="1">
        <f t="array" ref="BU7">IF(BU$4&gt;$B$10,BT7,IF(BU$4&lt;$B$9,INDEX(Indata!$B:$B,$D7),INDEX(Indata!$B:$B,$D7+1))^(BU$4-$B$5))</f>
        <v>1.6921186295957242</v>
      </c>
      <c r="BV7" s="230" cm="1">
        <f t="array" ref="BV7">IF(BV$4&gt;$B$10,BU7,IF(BV$4&lt;$B$9,INDEX(Indata!$B:$B,$D7),INDEX(Indata!$B:$B,$D7+1))^(BV$4-$B$5))</f>
        <v>1.6921186295957242</v>
      </c>
      <c r="BW7" s="230" cm="1">
        <f t="array" ref="BW7">IF(BW$4&gt;$B$10,BV7,IF(BW$4&lt;$B$9,INDEX(Indata!$B:$B,$D7),INDEX(Indata!$B:$B,$D7+1))^(BW$4-$B$5))</f>
        <v>1.6921186295957242</v>
      </c>
      <c r="BX7" s="230" cm="1">
        <f t="array" ref="BX7">IF(BX$4&gt;$B$10,BW7,IF(BX$4&lt;$B$9,INDEX(Indata!$B:$B,$D7),INDEX(Indata!$B:$B,$D7+1))^(BX$4-$B$5))</f>
        <v>1.6921186295957242</v>
      </c>
      <c r="BY7" s="230" cm="1">
        <f t="array" ref="BY7">IF(BY$4&gt;$B$10,BX7,IF(BY$4&lt;$B$9,INDEX(Indata!$B:$B,$D7),INDEX(Indata!$B:$B,$D7+1))^(BY$4-$B$5))</f>
        <v>1.6921186295957242</v>
      </c>
      <c r="BZ7" s="230" cm="1">
        <f t="array" ref="BZ7">IF(BZ$4&gt;$B$10,BY7,IF(BZ$4&lt;$B$9,INDEX(Indata!$B:$B,$D7),INDEX(Indata!$B:$B,$D7+1))^(BZ$4-$B$5))</f>
        <v>1.6921186295957242</v>
      </c>
      <c r="CA7" s="230" cm="1">
        <f t="array" ref="CA7">IF(CA$4&gt;$B$10,BZ7,IF(CA$4&lt;$B$9,INDEX(Indata!$B:$B,$D7),INDEX(Indata!$B:$B,$D7+1))^(CA$4-$B$5))</f>
        <v>1.6921186295957242</v>
      </c>
      <c r="CB7" s="230" cm="1">
        <f t="array" ref="CB7">IF(CB$4&gt;$B$10,CA7,IF(CB$4&lt;$B$9,INDEX(Indata!$B:$B,$D7),INDEX(Indata!$B:$B,$D7+1))^(CB$4-$B$5))</f>
        <v>1.6921186295957242</v>
      </c>
      <c r="CC7" s="230" cm="1">
        <f t="array" ref="CC7">IF(CC$4&gt;$B$10,CB7,IF(CC$4&lt;$B$9,INDEX(Indata!$B:$B,$D7),INDEX(Indata!$B:$B,$D7+1))^(CC$4-$B$5))</f>
        <v>1.6921186295957242</v>
      </c>
      <c r="CD7" s="230" cm="1">
        <f t="array" ref="CD7">IF(CD$4&gt;$B$10,CC7,IF(CD$4&lt;$B$9,INDEX(Indata!$B:$B,$D7),INDEX(Indata!$B:$B,$D7+1))^(CD$4-$B$5))</f>
        <v>1.6921186295957242</v>
      </c>
      <c r="CE7" s="230" cm="1">
        <f t="array" ref="CE7">IF(CE$4&gt;$B$10,CD7,IF(CE$4&lt;$B$9,INDEX(Indata!$B:$B,$D7),INDEX(Indata!$B:$B,$D7+1))^(CE$4-$B$5))</f>
        <v>1.6921186295957242</v>
      </c>
      <c r="CF7" s="230" cm="1">
        <f t="array" ref="CF7">IF(CF$4&gt;$B$10,CE7,IF(CF$4&lt;$B$9,INDEX(Indata!$B:$B,$D7),INDEX(Indata!$B:$B,$D7+1))^(CF$4-$B$5))</f>
        <v>1.6921186295957242</v>
      </c>
      <c r="CG7" s="230" cm="1">
        <f t="array" ref="CG7">IF(CG$4&gt;$B$10,CF7,IF(CG$4&lt;$B$9,INDEX(Indata!$B:$B,$D7),INDEX(Indata!$B:$B,$D7+1))^(CG$4-$B$5))</f>
        <v>1.6921186295957242</v>
      </c>
      <c r="CH7" s="230" cm="1">
        <f t="array" ref="CH7">IF(CH$4&gt;$B$10,CG7,IF(CH$4&lt;$B$9,INDEX(Indata!$B:$B,$D7),INDEX(Indata!$B:$B,$D7+1))^(CH$4-$B$5))</f>
        <v>1.6921186295957242</v>
      </c>
      <c r="CI7" s="230" cm="1">
        <f t="array" ref="CI7">IF(CI$4&gt;$B$10,CH7,IF(CI$4&lt;$B$9,INDEX(Indata!$B:$B,$D7),INDEX(Indata!$B:$B,$D7+1))^(CI$4-$B$5))</f>
        <v>1.6921186295957242</v>
      </c>
      <c r="CJ7" s="230" cm="1">
        <f t="array" ref="CJ7">IF(CJ$4&gt;$B$10,CI7,IF(CJ$4&lt;$B$9,INDEX(Indata!$B:$B,$D7),INDEX(Indata!$B:$B,$D7+1))^(CJ$4-$B$5))</f>
        <v>1.6921186295957242</v>
      </c>
      <c r="CK7" s="230" cm="1">
        <f t="array" ref="CK7">IF(CK$4&gt;$B$10,CJ7,IF(CK$4&lt;$B$9,INDEX(Indata!$B:$B,$D7),INDEX(Indata!$B:$B,$D7+1))^(CK$4-$B$5))</f>
        <v>1.6921186295957242</v>
      </c>
      <c r="CL7" s="230" cm="1">
        <f t="array" ref="CL7">IF(CL$4&gt;$B$10,CK7,IF(CL$4&lt;$B$9,INDEX(Indata!$B:$B,$D7),INDEX(Indata!$B:$B,$D7+1))^(CL$4-$B$5))</f>
        <v>1.6921186295957242</v>
      </c>
      <c r="CM7" s="230" cm="1">
        <f t="array" ref="CM7">IF(CM$4&gt;$B$10,CL7,IF(CM$4&lt;$B$9,INDEX(Indata!$B:$B,$D7),INDEX(Indata!$B:$B,$D7+1))^(CM$4-$B$5))</f>
        <v>1.6921186295957242</v>
      </c>
      <c r="CN7" s="230" cm="1">
        <f t="array" ref="CN7">IF(CN$4&gt;$B$10,CM7,IF(CN$4&lt;$B$9,INDEX(Indata!$B:$B,$D7),INDEX(Indata!$B:$B,$D7+1))^(CN$4-$B$5))</f>
        <v>1.6921186295957242</v>
      </c>
      <c r="CO7" s="230" cm="1">
        <f t="array" ref="CO7">IF(CO$4&gt;$B$10,CN7,IF(CO$4&lt;$B$9,INDEX(Indata!$B:$B,$D7),INDEX(Indata!$B:$B,$D7+1))^(CO$4-$B$5))</f>
        <v>1.6921186295957242</v>
      </c>
      <c r="CP7" s="230" cm="1">
        <f t="array" ref="CP7">IF(CP$4&gt;$B$10,CO7,IF(CP$4&lt;$B$9,INDEX(Indata!$B:$B,$D7),INDEX(Indata!$B:$B,$D7+1))^(CP$4-$B$5))</f>
        <v>1.6921186295957242</v>
      </c>
      <c r="CQ7" s="230" cm="1">
        <f t="array" ref="CQ7">IF(CQ$4&gt;$B$10,CP7,IF(CQ$4&lt;$B$9,INDEX(Indata!$B:$B,$D7),INDEX(Indata!$B:$B,$D7+1))^(CQ$4-$B$5))</f>
        <v>1.6921186295957242</v>
      </c>
      <c r="CR7" s="230" cm="1">
        <f t="array" ref="CR7">IF(CR$4&gt;$B$10,CQ7,IF(CR$4&lt;$B$9,INDEX(Indata!$B:$B,$D7),INDEX(Indata!$B:$B,$D7+1))^(CR$4-$B$5))</f>
        <v>1.6921186295957242</v>
      </c>
      <c r="CS7" s="230" cm="1">
        <f t="array" ref="CS7">IF(CS$4&gt;$B$10,CR7,IF(CS$4&lt;$B$9,INDEX(Indata!$B:$B,$D7),INDEX(Indata!$B:$B,$D7+1))^(CS$4-$B$5))</f>
        <v>1.6921186295957242</v>
      </c>
      <c r="CT7" s="230" cm="1">
        <f t="array" ref="CT7">IF(CT$4&gt;$B$10,CS7,IF(CT$4&lt;$B$9,INDEX(Indata!$B:$B,$D7),INDEX(Indata!$B:$B,$D7+1))^(CT$4-$B$5))</f>
        <v>1.6921186295957242</v>
      </c>
    </row>
    <row r="8" spans="1:98" ht="13" x14ac:dyDescent="0.3">
      <c r="A8" s="157" t="s">
        <v>68</v>
      </c>
      <c r="B8" s="229">
        <f>Indata!B15</f>
        <v>2028</v>
      </c>
      <c r="C8" s="236" t="s">
        <v>201</v>
      </c>
      <c r="D8" s="474">
        <f>MATCH("VOCupp1",Indata!F:F,0)</f>
        <v>32</v>
      </c>
      <c r="E8" s="230" cm="1">
        <f t="array" ref="E8">IF(E$4&gt;$B$10,D8,IF(E$4&lt;$B$9,INDEX(Indata!$B:$B,$D8),INDEX(Indata!$B:$B,$D8+1))^(E$4-$B$5))</f>
        <v>1</v>
      </c>
      <c r="F8" s="230" cm="1">
        <f t="array" ref="F8">IF(F$4&gt;$B$10,E8,IF(F$4&lt;$B$9,INDEX(Indata!$B:$B,$D8),INDEX(Indata!$B:$B,$D8+1))^(F$4-$B$5))</f>
        <v>1.0115000000000001</v>
      </c>
      <c r="G8" s="230" cm="1">
        <f t="array" ref="G8">IF(G$4&gt;$B$10,F8,IF(G$4&lt;$B$9,INDEX(Indata!$B:$B,$D8),INDEX(Indata!$B:$B,$D8+1))^(G$4-$B$5))</f>
        <v>1.0231322500000002</v>
      </c>
      <c r="H8" s="230" cm="1">
        <f t="array" ref="H8">IF(H$4&gt;$B$10,G8,IF(H$4&lt;$B$9,INDEX(Indata!$B:$B,$D8),INDEX(Indata!$B:$B,$D8+1))^(H$4-$B$5))</f>
        <v>1.0348982708750003</v>
      </c>
      <c r="I8" s="230" cm="1">
        <f t="array" ref="I8">IF(I$4&gt;$B$10,H8,IF(I$4&lt;$B$9,INDEX(Indata!$B:$B,$D8),INDEX(Indata!$B:$B,$D8+1))^(I$4-$B$5))</f>
        <v>1.0467996009900629</v>
      </c>
      <c r="J8" s="230" cm="1">
        <f t="array" ref="J8">IF(J$4&gt;$B$10,I8,IF(J$4&lt;$B$9,INDEX(Indata!$B:$B,$D8),INDEX(Indata!$B:$B,$D8+1))^(J$4-$B$5))</f>
        <v>1.0588377964014486</v>
      </c>
      <c r="K8" s="230" cm="1">
        <f t="array" ref="K8">IF(K$4&gt;$B$10,J8,IF(K$4&lt;$B$9,INDEX(Indata!$B:$B,$D8),INDEX(Indata!$B:$B,$D8+1))^(K$4-$B$5))</f>
        <v>1.0710144310600653</v>
      </c>
      <c r="L8" s="230" cm="1">
        <f t="array" ref="L8">IF(L$4&gt;$B$10,K8,IF(L$4&lt;$B$9,INDEX(Indata!$B:$B,$D8),INDEX(Indata!$B:$B,$D8+1))^(L$4-$B$5))</f>
        <v>1.0833310970172563</v>
      </c>
      <c r="M8" s="230" cm="1">
        <f t="array" ref="M8">IF(M$4&gt;$B$10,L8,IF(M$4&lt;$B$9,INDEX(Indata!$B:$B,$D8),INDEX(Indata!$B:$B,$D8+1))^(M$4-$B$5))</f>
        <v>1.0957894046329548</v>
      </c>
      <c r="N8" s="230" cm="1">
        <f t="array" ref="N8">IF(N$4&gt;$B$10,M8,IF(N$4&lt;$B$9,INDEX(Indata!$B:$B,$D8),INDEX(Indata!$B:$B,$D8+1))^(N$4-$B$5))</f>
        <v>1.1083909827862339</v>
      </c>
      <c r="O8" s="230" cm="1">
        <f t="array" ref="O8">IF(O$4&gt;$B$10,N8,IF(O$4&lt;$B$9,INDEX(Indata!$B:$B,$D8),INDEX(Indata!$B:$B,$D8+1))^(O$4-$B$5))</f>
        <v>1.1211374790882758</v>
      </c>
      <c r="P8" s="230" cm="1">
        <f t="array" ref="P8">IF(P$4&gt;$B$10,O8,IF(P$4&lt;$B$9,INDEX(Indata!$B:$B,$D8),INDEX(Indata!$B:$B,$D8+1))^(P$4-$B$5))</f>
        <v>1.1340305600977909</v>
      </c>
      <c r="Q8" s="230" cm="1">
        <f t="array" ref="Q8">IF(Q$4&gt;$B$10,P8,IF(Q$4&lt;$B$9,INDEX(Indata!$B:$B,$D8),INDEX(Indata!$B:$B,$D8+1))^(Q$4-$B$5))</f>
        <v>1.1470719115389156</v>
      </c>
      <c r="R8" s="230" cm="1">
        <f t="array" ref="R8">IF(R$4&gt;$B$10,Q8,IF(R$4&lt;$B$9,INDEX(Indata!$B:$B,$D8),INDEX(Indata!$B:$B,$D8+1))^(R$4-$B$5))</f>
        <v>1.1602632385216132</v>
      </c>
      <c r="S8" s="230" cm="1">
        <f t="array" ref="S8">IF(S$4&gt;$B$10,R8,IF(S$4&lt;$B$9,INDEX(Indata!$B:$B,$D8),INDEX(Indata!$B:$B,$D8+1))^(S$4-$B$5))</f>
        <v>1.1736062657646118</v>
      </c>
      <c r="T8" s="230" cm="1">
        <f t="array" ref="T8">IF(T$4&gt;$B$10,S8,IF(T$4&lt;$B$9,INDEX(Indata!$B:$B,$D8),INDEX(Indata!$B:$B,$D8+1))^(T$4-$B$5))</f>
        <v>1.1871027378209051</v>
      </c>
      <c r="U8" s="230" cm="1">
        <f t="array" ref="U8">IF(U$4&gt;$B$10,T8,IF(U$4&lt;$B$9,INDEX(Indata!$B:$B,$D8),INDEX(Indata!$B:$B,$D8+1))^(U$4-$B$5))</f>
        <v>1.2007544193058457</v>
      </c>
      <c r="V8" s="230" cm="1">
        <f t="array" ref="V8">IF(V$4&gt;$B$10,U8,IF(V$4&lt;$B$9,INDEX(Indata!$B:$B,$D8),INDEX(Indata!$B:$B,$D8+1))^(V$4-$B$5))</f>
        <v>1.214563095127863</v>
      </c>
      <c r="W8" s="230" cm="1">
        <f t="array" ref="W8">IF(W$4&gt;$B$10,V8,IF(W$4&lt;$B$9,INDEX(Indata!$B:$B,$D8),INDEX(Indata!$B:$B,$D8+1))^(W$4-$B$5))</f>
        <v>1.2285305707218335</v>
      </c>
      <c r="X8" s="230" cm="1">
        <f t="array" ref="X8">IF(X$4&gt;$B$10,W8,IF(X$4&lt;$B$9,INDEX(Indata!$B:$B,$D8),INDEX(Indata!$B:$B,$D8+1))^(X$4-$B$5))</f>
        <v>1.2426586722851347</v>
      </c>
      <c r="Y8" s="230" cm="1">
        <f t="array" ref="Y8">IF(Y$4&gt;$B$10,X8,IF(Y$4&lt;$B$9,INDEX(Indata!$B:$B,$D8),INDEX(Indata!$B:$B,$D8+1))^(Y$4-$B$5))</f>
        <v>1.2569492470164139</v>
      </c>
      <c r="Z8" s="230" cm="1">
        <f t="array" ref="Z8">IF(Z$4&gt;$B$10,Y8,IF(Z$4&lt;$B$9,INDEX(Indata!$B:$B,$D8),INDEX(Indata!$B:$B,$D8+1))^(Z$4-$B$5))</f>
        <v>1.2714041633571027</v>
      </c>
      <c r="AA8" s="230" cm="1">
        <f t="array" ref="AA8">IF(AA$4&gt;$B$10,Z8,IF(AA$4&lt;$B$9,INDEX(Indata!$B:$B,$D8),INDEX(Indata!$B:$B,$D8+1))^(AA$4-$B$5))</f>
        <v>1.2860253112357094</v>
      </c>
      <c r="AB8" s="230" cm="1">
        <f t="array" ref="AB8">IF(AB$4&gt;$B$10,AA8,IF(AB$4&lt;$B$9,INDEX(Indata!$B:$B,$D8),INDEX(Indata!$B:$B,$D8+1))^(AB$4-$B$5))</f>
        <v>1.3008146023149203</v>
      </c>
      <c r="AC8" s="230" cm="1">
        <f t="array" ref="AC8">IF(AC$4&gt;$B$10,AB8,IF(AC$4&lt;$B$9,INDEX(Indata!$B:$B,$D8),INDEX(Indata!$B:$B,$D8+1))^(AC$4-$B$5))</f>
        <v>1.3157739702415421</v>
      </c>
      <c r="AD8" s="230" cm="1">
        <f t="array" ref="AD8">IF(AD$4&gt;$B$10,AC8,IF(AD$4&lt;$B$9,INDEX(Indata!$B:$B,$D8),INDEX(Indata!$B:$B,$D8+1))^(AD$4-$B$5))</f>
        <v>1.3309053708993199</v>
      </c>
      <c r="AE8" s="230" cm="1">
        <f t="array" ref="AE8">IF(AE$4&gt;$B$10,AD8,IF(AE$4&lt;$B$9,INDEX(Indata!$B:$B,$D8),INDEX(Indata!$B:$B,$D8+1))^(AE$4-$B$5))</f>
        <v>1.3462107826646623</v>
      </c>
      <c r="AF8" s="230" cm="1">
        <f t="array" ref="AF8">IF(AF$4&gt;$B$10,AE8,IF(AF$4&lt;$B$9,INDEX(Indata!$B:$B,$D8),INDEX(Indata!$B:$B,$D8+1))^(AF$4-$B$5))</f>
        <v>1.3616922066653059</v>
      </c>
      <c r="AG8" s="230" cm="1">
        <f t="array" ref="AG8">IF(AG$4&gt;$B$10,AF8,IF(AG$4&lt;$B$9,INDEX(Indata!$B:$B,$D8),INDEX(Indata!$B:$B,$D8+1))^(AG$4-$B$5))</f>
        <v>1.377351667041957</v>
      </c>
      <c r="AH8" s="230" cm="1">
        <f t="array" ref="AH8">IF(AH$4&gt;$B$10,AG8,IF(AH$4&lt;$B$9,INDEX(Indata!$B:$B,$D8),INDEX(Indata!$B:$B,$D8+1))^(AH$4-$B$5))</f>
        <v>1.3931912112129397</v>
      </c>
      <c r="AI8" s="230" cm="1">
        <f t="array" ref="AI8">IF(AI$4&gt;$B$10,AH8,IF(AI$4&lt;$B$9,INDEX(Indata!$B:$B,$D8),INDEX(Indata!$B:$B,$D8+1))^(AI$4-$B$5))</f>
        <v>1.4092129101418884</v>
      </c>
      <c r="AJ8" s="230" cm="1">
        <f t="array" ref="AJ8">IF(AJ$4&gt;$B$10,AI8,IF(AJ$4&lt;$B$9,INDEX(Indata!$B:$B,$D8),INDEX(Indata!$B:$B,$D8+1))^(AJ$4-$B$5))</f>
        <v>1.4254188586085206</v>
      </c>
      <c r="AK8" s="230" cm="1">
        <f t="array" ref="AK8">IF(AK$4&gt;$B$10,AJ8,IF(AK$4&lt;$B$9,INDEX(Indata!$B:$B,$D8),INDEX(Indata!$B:$B,$D8+1))^(AK$4-$B$5))</f>
        <v>1.4418111754825187</v>
      </c>
      <c r="AL8" s="230" cm="1">
        <f t="array" ref="AL8">IF(AL$4&gt;$B$10,AK8,IF(AL$4&lt;$B$9,INDEX(Indata!$B:$B,$D8),INDEX(Indata!$B:$B,$D8+1))^(AL$4-$B$5))</f>
        <v>1.4583920040005678</v>
      </c>
      <c r="AM8" s="230" cm="1">
        <f t="array" ref="AM8">IF(AM$4&gt;$B$10,AL8,IF(AM$4&lt;$B$9,INDEX(Indata!$B:$B,$D8),INDEX(Indata!$B:$B,$D8+1))^(AM$4-$B$5))</f>
        <v>1.4751635120465745</v>
      </c>
      <c r="AN8" s="230" cm="1">
        <f t="array" ref="AN8">IF(AN$4&gt;$B$10,AM8,IF(AN$4&lt;$B$9,INDEX(Indata!$B:$B,$D8),INDEX(Indata!$B:$B,$D8+1))^(AN$4-$B$5))</f>
        <v>1.4921278924351102</v>
      </c>
      <c r="AO8" s="230" cm="1">
        <f t="array" ref="AO8">IF(AO$4&gt;$B$10,AN8,IF(AO$4&lt;$B$9,INDEX(Indata!$B:$B,$D8),INDEX(Indata!$B:$B,$D8+1))^(AO$4-$B$5))</f>
        <v>1.5092873631981141</v>
      </c>
      <c r="AP8" s="230" cm="1">
        <f t="array" ref="AP8">IF(AP$4&gt;$B$10,AO8,IF(AP$4&lt;$B$9,INDEX(Indata!$B:$B,$D8),INDEX(Indata!$B:$B,$D8+1))^(AP$4-$B$5))</f>
        <v>1.5266441678748923</v>
      </c>
      <c r="AQ8" s="230" cm="1">
        <f t="array" ref="AQ8">IF(AQ$4&gt;$B$10,AP8,IF(AQ$4&lt;$B$9,INDEX(Indata!$B:$B,$D8),INDEX(Indata!$B:$B,$D8+1))^(AQ$4-$B$5))</f>
        <v>1.5442005758054538</v>
      </c>
      <c r="AR8" s="230" cm="1">
        <f t="array" ref="AR8">IF(AR$4&gt;$B$10,AQ8,IF(AR$4&lt;$B$9,INDEX(Indata!$B:$B,$D8),INDEX(Indata!$B:$B,$D8+1))^(AR$4-$B$5))</f>
        <v>1.5619588824272168</v>
      </c>
      <c r="AS8" s="230" cm="1">
        <f t="array" ref="AS8">IF(AS$4&gt;$B$10,AR8,IF(AS$4&lt;$B$9,INDEX(Indata!$B:$B,$D8),INDEX(Indata!$B:$B,$D8+1))^(AS$4-$B$5))</f>
        <v>1.5799214095751299</v>
      </c>
      <c r="AT8" s="230" cm="1">
        <f t="array" ref="AT8">IF(AT$4&gt;$B$10,AS8,IF(AT$4&lt;$B$9,INDEX(Indata!$B:$B,$D8),INDEX(Indata!$B:$B,$D8+1))^(AT$4-$B$5))</f>
        <v>1.5980905057852441</v>
      </c>
      <c r="AU8" s="230" cm="1">
        <f t="array" ref="AU8">IF(AU$4&gt;$B$10,AT8,IF(AU$4&lt;$B$9,INDEX(Indata!$B:$B,$D8),INDEX(Indata!$B:$B,$D8+1))^(AU$4-$B$5))</f>
        <v>1.6164685466017745</v>
      </c>
      <c r="AV8" s="230" cm="1">
        <f t="array" ref="AV8">IF(AV$4&gt;$B$10,AU8,IF(AV$4&lt;$B$9,INDEX(Indata!$B:$B,$D8),INDEX(Indata!$B:$B,$D8+1))^(AV$4-$B$5))</f>
        <v>1.635057934887695</v>
      </c>
      <c r="AW8" s="230" cm="1">
        <f t="array" ref="AW8">IF(AW$4&gt;$B$10,AV8,IF(AW$4&lt;$B$9,INDEX(Indata!$B:$B,$D8),INDEX(Indata!$B:$B,$D8+1))^(AW$4-$B$5))</f>
        <v>1.6538611011389037</v>
      </c>
      <c r="AX8" s="230" cm="1">
        <f t="array" ref="AX8">IF(AX$4&gt;$B$10,AW8,IF(AX$4&lt;$B$9,INDEX(Indata!$B:$B,$D8),INDEX(Indata!$B:$B,$D8+1))^(AX$4-$B$5))</f>
        <v>1.6728805038020012</v>
      </c>
      <c r="AY8" s="230" cm="1">
        <f t="array" ref="AY8">IF(AY$4&gt;$B$10,AX8,IF(AY$4&lt;$B$9,INDEX(Indata!$B:$B,$D8),INDEX(Indata!$B:$B,$D8+1))^(AY$4-$B$5))</f>
        <v>1.6921186295957242</v>
      </c>
      <c r="AZ8" s="230" cm="1">
        <f t="array" ref="AZ8">IF(AZ$4&gt;$B$10,AY8,IF(AZ$4&lt;$B$9,INDEX(Indata!$B:$B,$D8),INDEX(Indata!$B:$B,$D8+1))^(AZ$4-$B$5))</f>
        <v>1.6921186295957242</v>
      </c>
      <c r="BA8" s="230" cm="1">
        <f t="array" ref="BA8">IF(BA$4&gt;$B$10,AZ8,IF(BA$4&lt;$B$9,INDEX(Indata!$B:$B,$D8),INDEX(Indata!$B:$B,$D8+1))^(BA$4-$B$5))</f>
        <v>1.6921186295957242</v>
      </c>
      <c r="BB8" s="230" cm="1">
        <f t="array" ref="BB8">IF(BB$4&gt;$B$10,BA8,IF(BB$4&lt;$B$9,INDEX(Indata!$B:$B,$D8),INDEX(Indata!$B:$B,$D8+1))^(BB$4-$B$5))</f>
        <v>1.6921186295957242</v>
      </c>
      <c r="BC8" s="230" cm="1">
        <f t="array" ref="BC8">IF(BC$4&gt;$B$10,BB8,IF(BC$4&lt;$B$9,INDEX(Indata!$B:$B,$D8),INDEX(Indata!$B:$B,$D8+1))^(BC$4-$B$5))</f>
        <v>1.6921186295957242</v>
      </c>
      <c r="BD8" s="230" cm="1">
        <f t="array" ref="BD8">IF(BD$4&gt;$B$10,BC8,IF(BD$4&lt;$B$9,INDEX(Indata!$B:$B,$D8),INDEX(Indata!$B:$B,$D8+1))^(BD$4-$B$5))</f>
        <v>1.6921186295957242</v>
      </c>
      <c r="BE8" s="230" cm="1">
        <f t="array" ref="BE8">IF(BE$4&gt;$B$10,BD8,IF(BE$4&lt;$B$9,INDEX(Indata!$B:$B,$D8),INDEX(Indata!$B:$B,$D8+1))^(BE$4-$B$5))</f>
        <v>1.6921186295957242</v>
      </c>
      <c r="BF8" s="230" cm="1">
        <f t="array" ref="BF8">IF(BF$4&gt;$B$10,BE8,IF(BF$4&lt;$B$9,INDEX(Indata!$B:$B,$D8),INDEX(Indata!$B:$B,$D8+1))^(BF$4-$B$5))</f>
        <v>1.6921186295957242</v>
      </c>
      <c r="BG8" s="230" cm="1">
        <f t="array" ref="BG8">IF(BG$4&gt;$B$10,BF8,IF(BG$4&lt;$B$9,INDEX(Indata!$B:$B,$D8),INDEX(Indata!$B:$B,$D8+1))^(BG$4-$B$5))</f>
        <v>1.6921186295957242</v>
      </c>
      <c r="BH8" s="230" cm="1">
        <f t="array" ref="BH8">IF(BH$4&gt;$B$10,BG8,IF(BH$4&lt;$B$9,INDEX(Indata!$B:$B,$D8),INDEX(Indata!$B:$B,$D8+1))^(BH$4-$B$5))</f>
        <v>1.6921186295957242</v>
      </c>
      <c r="BI8" s="230" cm="1">
        <f t="array" ref="BI8">IF(BI$4&gt;$B$10,BH8,IF(BI$4&lt;$B$9,INDEX(Indata!$B:$B,$D8),INDEX(Indata!$B:$B,$D8+1))^(BI$4-$B$5))</f>
        <v>1.6921186295957242</v>
      </c>
      <c r="BJ8" s="230" cm="1">
        <f t="array" ref="BJ8">IF(BJ$4&gt;$B$10,BI8,IF(BJ$4&lt;$B$9,INDEX(Indata!$B:$B,$D8),INDEX(Indata!$B:$B,$D8+1))^(BJ$4-$B$5))</f>
        <v>1.6921186295957242</v>
      </c>
      <c r="BK8" s="230" cm="1">
        <f t="array" ref="BK8">IF(BK$4&gt;$B$10,BJ8,IF(BK$4&lt;$B$9,INDEX(Indata!$B:$B,$D8),INDEX(Indata!$B:$B,$D8+1))^(BK$4-$B$5))</f>
        <v>1.6921186295957242</v>
      </c>
      <c r="BL8" s="230" cm="1">
        <f t="array" ref="BL8">IF(BL$4&gt;$B$10,BK8,IF(BL$4&lt;$B$9,INDEX(Indata!$B:$B,$D8),INDEX(Indata!$B:$B,$D8+1))^(BL$4-$B$5))</f>
        <v>1.6921186295957242</v>
      </c>
      <c r="BM8" s="230" cm="1">
        <f t="array" ref="BM8">IF(BM$4&gt;$B$10,BL8,IF(BM$4&lt;$B$9,INDEX(Indata!$B:$B,$D8),INDEX(Indata!$B:$B,$D8+1))^(BM$4-$B$5))</f>
        <v>1.6921186295957242</v>
      </c>
      <c r="BN8" s="230" cm="1">
        <f t="array" ref="BN8">IF(BN$4&gt;$B$10,BM8,IF(BN$4&lt;$B$9,INDEX(Indata!$B:$B,$D8),INDEX(Indata!$B:$B,$D8+1))^(BN$4-$B$5))</f>
        <v>1.6921186295957242</v>
      </c>
      <c r="BO8" s="230" cm="1">
        <f t="array" ref="BO8">IF(BO$4&gt;$B$10,BN8,IF(BO$4&lt;$B$9,INDEX(Indata!$B:$B,$D8),INDEX(Indata!$B:$B,$D8+1))^(BO$4-$B$5))</f>
        <v>1.6921186295957242</v>
      </c>
      <c r="BP8" s="230" cm="1">
        <f t="array" ref="BP8">IF(BP$4&gt;$B$10,BO8,IF(BP$4&lt;$B$9,INDEX(Indata!$B:$B,$D8),INDEX(Indata!$B:$B,$D8+1))^(BP$4-$B$5))</f>
        <v>1.6921186295957242</v>
      </c>
      <c r="BQ8" s="230" cm="1">
        <f t="array" ref="BQ8">IF(BQ$4&gt;$B$10,BP8,IF(BQ$4&lt;$B$9,INDEX(Indata!$B:$B,$D8),INDEX(Indata!$B:$B,$D8+1))^(BQ$4-$B$5))</f>
        <v>1.6921186295957242</v>
      </c>
      <c r="BR8" s="230" cm="1">
        <f t="array" ref="BR8">IF(BR$4&gt;$B$10,BQ8,IF(BR$4&lt;$B$9,INDEX(Indata!$B:$B,$D8),INDEX(Indata!$B:$B,$D8+1))^(BR$4-$B$5))</f>
        <v>1.6921186295957242</v>
      </c>
      <c r="BS8" s="230" cm="1">
        <f t="array" ref="BS8">IF(BS$4&gt;$B$10,BR8,IF(BS$4&lt;$B$9,INDEX(Indata!$B:$B,$D8),INDEX(Indata!$B:$B,$D8+1))^(BS$4-$B$5))</f>
        <v>1.6921186295957242</v>
      </c>
      <c r="BT8" s="230" cm="1">
        <f t="array" ref="BT8">IF(BT$4&gt;$B$10,BS8,IF(BT$4&lt;$B$9,INDEX(Indata!$B:$B,$D8),INDEX(Indata!$B:$B,$D8+1))^(BT$4-$B$5))</f>
        <v>1.6921186295957242</v>
      </c>
      <c r="BU8" s="230" cm="1">
        <f t="array" ref="BU8">IF(BU$4&gt;$B$10,BT8,IF(BU$4&lt;$B$9,INDEX(Indata!$B:$B,$D8),INDEX(Indata!$B:$B,$D8+1))^(BU$4-$B$5))</f>
        <v>1.6921186295957242</v>
      </c>
      <c r="BV8" s="230" cm="1">
        <f t="array" ref="BV8">IF(BV$4&gt;$B$10,BU8,IF(BV$4&lt;$B$9,INDEX(Indata!$B:$B,$D8),INDEX(Indata!$B:$B,$D8+1))^(BV$4-$B$5))</f>
        <v>1.6921186295957242</v>
      </c>
      <c r="BW8" s="230" cm="1">
        <f t="array" ref="BW8">IF(BW$4&gt;$B$10,BV8,IF(BW$4&lt;$B$9,INDEX(Indata!$B:$B,$D8),INDEX(Indata!$B:$B,$D8+1))^(BW$4-$B$5))</f>
        <v>1.6921186295957242</v>
      </c>
      <c r="BX8" s="230" cm="1">
        <f t="array" ref="BX8">IF(BX$4&gt;$B$10,BW8,IF(BX$4&lt;$B$9,INDEX(Indata!$B:$B,$D8),INDEX(Indata!$B:$B,$D8+1))^(BX$4-$B$5))</f>
        <v>1.6921186295957242</v>
      </c>
      <c r="BY8" s="230" cm="1">
        <f t="array" ref="BY8">IF(BY$4&gt;$B$10,BX8,IF(BY$4&lt;$B$9,INDEX(Indata!$B:$B,$D8),INDEX(Indata!$B:$B,$D8+1))^(BY$4-$B$5))</f>
        <v>1.6921186295957242</v>
      </c>
      <c r="BZ8" s="230" cm="1">
        <f t="array" ref="BZ8">IF(BZ$4&gt;$B$10,BY8,IF(BZ$4&lt;$B$9,INDEX(Indata!$B:$B,$D8),INDEX(Indata!$B:$B,$D8+1))^(BZ$4-$B$5))</f>
        <v>1.6921186295957242</v>
      </c>
      <c r="CA8" s="230" cm="1">
        <f t="array" ref="CA8">IF(CA$4&gt;$B$10,BZ8,IF(CA$4&lt;$B$9,INDEX(Indata!$B:$B,$D8),INDEX(Indata!$B:$B,$D8+1))^(CA$4-$B$5))</f>
        <v>1.6921186295957242</v>
      </c>
      <c r="CB8" s="230" cm="1">
        <f t="array" ref="CB8">IF(CB$4&gt;$B$10,CA8,IF(CB$4&lt;$B$9,INDEX(Indata!$B:$B,$D8),INDEX(Indata!$B:$B,$D8+1))^(CB$4-$B$5))</f>
        <v>1.6921186295957242</v>
      </c>
      <c r="CC8" s="230" cm="1">
        <f t="array" ref="CC8">IF(CC$4&gt;$B$10,CB8,IF(CC$4&lt;$B$9,INDEX(Indata!$B:$B,$D8),INDEX(Indata!$B:$B,$D8+1))^(CC$4-$B$5))</f>
        <v>1.6921186295957242</v>
      </c>
      <c r="CD8" s="230" cm="1">
        <f t="array" ref="CD8">IF(CD$4&gt;$B$10,CC8,IF(CD$4&lt;$B$9,INDEX(Indata!$B:$B,$D8),INDEX(Indata!$B:$B,$D8+1))^(CD$4-$B$5))</f>
        <v>1.6921186295957242</v>
      </c>
      <c r="CE8" s="230" cm="1">
        <f t="array" ref="CE8">IF(CE$4&gt;$B$10,CD8,IF(CE$4&lt;$B$9,INDEX(Indata!$B:$B,$D8),INDEX(Indata!$B:$B,$D8+1))^(CE$4-$B$5))</f>
        <v>1.6921186295957242</v>
      </c>
      <c r="CF8" s="230" cm="1">
        <f t="array" ref="CF8">IF(CF$4&gt;$B$10,CE8,IF(CF$4&lt;$B$9,INDEX(Indata!$B:$B,$D8),INDEX(Indata!$B:$B,$D8+1))^(CF$4-$B$5))</f>
        <v>1.6921186295957242</v>
      </c>
      <c r="CG8" s="230" cm="1">
        <f t="array" ref="CG8">IF(CG$4&gt;$B$10,CF8,IF(CG$4&lt;$B$9,INDEX(Indata!$B:$B,$D8),INDEX(Indata!$B:$B,$D8+1))^(CG$4-$B$5))</f>
        <v>1.6921186295957242</v>
      </c>
      <c r="CH8" s="230" cm="1">
        <f t="array" ref="CH8">IF(CH$4&gt;$B$10,CG8,IF(CH$4&lt;$B$9,INDEX(Indata!$B:$B,$D8),INDEX(Indata!$B:$B,$D8+1))^(CH$4-$B$5))</f>
        <v>1.6921186295957242</v>
      </c>
      <c r="CI8" s="230" cm="1">
        <f t="array" ref="CI8">IF(CI$4&gt;$B$10,CH8,IF(CI$4&lt;$B$9,INDEX(Indata!$B:$B,$D8),INDEX(Indata!$B:$B,$D8+1))^(CI$4-$B$5))</f>
        <v>1.6921186295957242</v>
      </c>
      <c r="CJ8" s="230" cm="1">
        <f t="array" ref="CJ8">IF(CJ$4&gt;$B$10,CI8,IF(CJ$4&lt;$B$9,INDEX(Indata!$B:$B,$D8),INDEX(Indata!$B:$B,$D8+1))^(CJ$4-$B$5))</f>
        <v>1.6921186295957242</v>
      </c>
      <c r="CK8" s="230" cm="1">
        <f t="array" ref="CK8">IF(CK$4&gt;$B$10,CJ8,IF(CK$4&lt;$B$9,INDEX(Indata!$B:$B,$D8),INDEX(Indata!$B:$B,$D8+1))^(CK$4-$B$5))</f>
        <v>1.6921186295957242</v>
      </c>
      <c r="CL8" s="230" cm="1">
        <f t="array" ref="CL8">IF(CL$4&gt;$B$10,CK8,IF(CL$4&lt;$B$9,INDEX(Indata!$B:$B,$D8),INDEX(Indata!$B:$B,$D8+1))^(CL$4-$B$5))</f>
        <v>1.6921186295957242</v>
      </c>
      <c r="CM8" s="230" cm="1">
        <f t="array" ref="CM8">IF(CM$4&gt;$B$10,CL8,IF(CM$4&lt;$B$9,INDEX(Indata!$B:$B,$D8),INDEX(Indata!$B:$B,$D8+1))^(CM$4-$B$5))</f>
        <v>1.6921186295957242</v>
      </c>
      <c r="CN8" s="230" cm="1">
        <f t="array" ref="CN8">IF(CN$4&gt;$B$10,CM8,IF(CN$4&lt;$B$9,INDEX(Indata!$B:$B,$D8),INDEX(Indata!$B:$B,$D8+1))^(CN$4-$B$5))</f>
        <v>1.6921186295957242</v>
      </c>
      <c r="CO8" s="230" cm="1">
        <f t="array" ref="CO8">IF(CO$4&gt;$B$10,CN8,IF(CO$4&lt;$B$9,INDEX(Indata!$B:$B,$D8),INDEX(Indata!$B:$B,$D8+1))^(CO$4-$B$5))</f>
        <v>1.6921186295957242</v>
      </c>
      <c r="CP8" s="230" cm="1">
        <f t="array" ref="CP8">IF(CP$4&gt;$B$10,CO8,IF(CP$4&lt;$B$9,INDEX(Indata!$B:$B,$D8),INDEX(Indata!$B:$B,$D8+1))^(CP$4-$B$5))</f>
        <v>1.6921186295957242</v>
      </c>
      <c r="CQ8" s="230" cm="1">
        <f t="array" ref="CQ8">IF(CQ$4&gt;$B$10,CP8,IF(CQ$4&lt;$B$9,INDEX(Indata!$B:$B,$D8),INDEX(Indata!$B:$B,$D8+1))^(CQ$4-$B$5))</f>
        <v>1.6921186295957242</v>
      </c>
      <c r="CR8" s="230" cm="1">
        <f t="array" ref="CR8">IF(CR$4&gt;$B$10,CQ8,IF(CR$4&lt;$B$9,INDEX(Indata!$B:$B,$D8),INDEX(Indata!$B:$B,$D8+1))^(CR$4-$B$5))</f>
        <v>1.6921186295957242</v>
      </c>
      <c r="CS8" s="230" cm="1">
        <f t="array" ref="CS8">IF(CS$4&gt;$B$10,CR8,IF(CS$4&lt;$B$9,INDEX(Indata!$B:$B,$D8),INDEX(Indata!$B:$B,$D8+1))^(CS$4-$B$5))</f>
        <v>1.6921186295957242</v>
      </c>
      <c r="CT8" s="230" cm="1">
        <f t="array" ref="CT8">IF(CT$4&gt;$B$10,CS8,IF(CT$4&lt;$B$9,INDEX(Indata!$B:$B,$D8),INDEX(Indata!$B:$B,$D8+1))^(CT$4-$B$5))</f>
        <v>1.6921186295957242</v>
      </c>
    </row>
    <row r="9" spans="1:98" ht="13" x14ac:dyDescent="0.3">
      <c r="A9" s="157" t="s">
        <v>123</v>
      </c>
      <c r="B9" s="229">
        <f>Indata!B16</f>
        <v>2045</v>
      </c>
      <c r="C9" s="236" t="s">
        <v>202</v>
      </c>
      <c r="D9" s="474">
        <f>MATCH("SO2upp1",Indata!F:F,0)</f>
        <v>34</v>
      </c>
      <c r="E9" s="230" cm="1">
        <f t="array" ref="E9">IF(E$4&gt;$B$10,D9,IF(E$4&lt;$B$9,INDEX(Indata!$B:$B,$D9),INDEX(Indata!$B:$B,$D9+1))^(E$4-$B$5))</f>
        <v>1</v>
      </c>
      <c r="F9" s="230" cm="1">
        <f t="array" ref="F9">IF(F$4&gt;$B$10,E9,IF(F$4&lt;$B$9,INDEX(Indata!$B:$B,$D9),INDEX(Indata!$B:$B,$D9+1))^(F$4-$B$5))</f>
        <v>1.0115000000000001</v>
      </c>
      <c r="G9" s="230" cm="1">
        <f t="array" ref="G9">IF(G$4&gt;$B$10,F9,IF(G$4&lt;$B$9,INDEX(Indata!$B:$B,$D9),INDEX(Indata!$B:$B,$D9+1))^(G$4-$B$5))</f>
        <v>1.0231322500000002</v>
      </c>
      <c r="H9" s="230" cm="1">
        <f t="array" ref="H9">IF(H$4&gt;$B$10,G9,IF(H$4&lt;$B$9,INDEX(Indata!$B:$B,$D9),INDEX(Indata!$B:$B,$D9+1))^(H$4-$B$5))</f>
        <v>1.0348982708750003</v>
      </c>
      <c r="I9" s="230" cm="1">
        <f t="array" ref="I9">IF(I$4&gt;$B$10,H9,IF(I$4&lt;$B$9,INDEX(Indata!$B:$B,$D9),INDEX(Indata!$B:$B,$D9+1))^(I$4-$B$5))</f>
        <v>1.0467996009900629</v>
      </c>
      <c r="J9" s="230" cm="1">
        <f t="array" ref="J9">IF(J$4&gt;$B$10,I9,IF(J$4&lt;$B$9,INDEX(Indata!$B:$B,$D9),INDEX(Indata!$B:$B,$D9+1))^(J$4-$B$5))</f>
        <v>1.0588377964014486</v>
      </c>
      <c r="K9" s="230" cm="1">
        <f t="array" ref="K9">IF(K$4&gt;$B$10,J9,IF(K$4&lt;$B$9,INDEX(Indata!$B:$B,$D9),INDEX(Indata!$B:$B,$D9+1))^(K$4-$B$5))</f>
        <v>1.0710144310600653</v>
      </c>
      <c r="L9" s="230" cm="1">
        <f t="array" ref="L9">IF(L$4&gt;$B$10,K9,IF(L$4&lt;$B$9,INDEX(Indata!$B:$B,$D9),INDEX(Indata!$B:$B,$D9+1))^(L$4-$B$5))</f>
        <v>1.0833310970172563</v>
      </c>
      <c r="M9" s="230" cm="1">
        <f t="array" ref="M9">IF(M$4&gt;$B$10,L9,IF(M$4&lt;$B$9,INDEX(Indata!$B:$B,$D9),INDEX(Indata!$B:$B,$D9+1))^(M$4-$B$5))</f>
        <v>1.0957894046329548</v>
      </c>
      <c r="N9" s="230" cm="1">
        <f t="array" ref="N9">IF(N$4&gt;$B$10,M9,IF(N$4&lt;$B$9,INDEX(Indata!$B:$B,$D9),INDEX(Indata!$B:$B,$D9+1))^(N$4-$B$5))</f>
        <v>1.1083909827862339</v>
      </c>
      <c r="O9" s="230" cm="1">
        <f t="array" ref="O9">IF(O$4&gt;$B$10,N9,IF(O$4&lt;$B$9,INDEX(Indata!$B:$B,$D9),INDEX(Indata!$B:$B,$D9+1))^(O$4-$B$5))</f>
        <v>1.1211374790882758</v>
      </c>
      <c r="P9" s="230" cm="1">
        <f t="array" ref="P9">IF(P$4&gt;$B$10,O9,IF(P$4&lt;$B$9,INDEX(Indata!$B:$B,$D9),INDEX(Indata!$B:$B,$D9+1))^(P$4-$B$5))</f>
        <v>1.1340305600977909</v>
      </c>
      <c r="Q9" s="230" cm="1">
        <f t="array" ref="Q9">IF(Q$4&gt;$B$10,P9,IF(Q$4&lt;$B$9,INDEX(Indata!$B:$B,$D9),INDEX(Indata!$B:$B,$D9+1))^(Q$4-$B$5))</f>
        <v>1.1470719115389156</v>
      </c>
      <c r="R9" s="230" cm="1">
        <f t="array" ref="R9">IF(R$4&gt;$B$10,Q9,IF(R$4&lt;$B$9,INDEX(Indata!$B:$B,$D9),INDEX(Indata!$B:$B,$D9+1))^(R$4-$B$5))</f>
        <v>1.1602632385216132</v>
      </c>
      <c r="S9" s="230" cm="1">
        <f t="array" ref="S9">IF(S$4&gt;$B$10,R9,IF(S$4&lt;$B$9,INDEX(Indata!$B:$B,$D9),INDEX(Indata!$B:$B,$D9+1))^(S$4-$B$5))</f>
        <v>1.1736062657646118</v>
      </c>
      <c r="T9" s="230" cm="1">
        <f t="array" ref="T9">IF(T$4&gt;$B$10,S9,IF(T$4&lt;$B$9,INDEX(Indata!$B:$B,$D9),INDEX(Indata!$B:$B,$D9+1))^(T$4-$B$5))</f>
        <v>1.1871027378209051</v>
      </c>
      <c r="U9" s="230" cm="1">
        <f t="array" ref="U9">IF(U$4&gt;$B$10,T9,IF(U$4&lt;$B$9,INDEX(Indata!$B:$B,$D9),INDEX(Indata!$B:$B,$D9+1))^(U$4-$B$5))</f>
        <v>1.2007544193058457</v>
      </c>
      <c r="V9" s="230" cm="1">
        <f t="array" ref="V9">IF(V$4&gt;$B$10,U9,IF(V$4&lt;$B$9,INDEX(Indata!$B:$B,$D9),INDEX(Indata!$B:$B,$D9+1))^(V$4-$B$5))</f>
        <v>1.214563095127863</v>
      </c>
      <c r="W9" s="230" cm="1">
        <f t="array" ref="W9">IF(W$4&gt;$B$10,V9,IF(W$4&lt;$B$9,INDEX(Indata!$B:$B,$D9),INDEX(Indata!$B:$B,$D9+1))^(W$4-$B$5))</f>
        <v>1.2285305707218335</v>
      </c>
      <c r="X9" s="230" cm="1">
        <f t="array" ref="X9">IF(X$4&gt;$B$10,W9,IF(X$4&lt;$B$9,INDEX(Indata!$B:$B,$D9),INDEX(Indata!$B:$B,$D9+1))^(X$4-$B$5))</f>
        <v>1.2426586722851347</v>
      </c>
      <c r="Y9" s="230" cm="1">
        <f t="array" ref="Y9">IF(Y$4&gt;$B$10,X9,IF(Y$4&lt;$B$9,INDEX(Indata!$B:$B,$D9),INDEX(Indata!$B:$B,$D9+1))^(Y$4-$B$5))</f>
        <v>1.2569492470164139</v>
      </c>
      <c r="Z9" s="230" cm="1">
        <f t="array" ref="Z9">IF(Z$4&gt;$B$10,Y9,IF(Z$4&lt;$B$9,INDEX(Indata!$B:$B,$D9),INDEX(Indata!$B:$B,$D9+1))^(Z$4-$B$5))</f>
        <v>1.2714041633571027</v>
      </c>
      <c r="AA9" s="230" cm="1">
        <f t="array" ref="AA9">IF(AA$4&gt;$B$10,Z9,IF(AA$4&lt;$B$9,INDEX(Indata!$B:$B,$D9),INDEX(Indata!$B:$B,$D9+1))^(AA$4-$B$5))</f>
        <v>1.2860253112357094</v>
      </c>
      <c r="AB9" s="230" cm="1">
        <f t="array" ref="AB9">IF(AB$4&gt;$B$10,AA9,IF(AB$4&lt;$B$9,INDEX(Indata!$B:$B,$D9),INDEX(Indata!$B:$B,$D9+1))^(AB$4-$B$5))</f>
        <v>1.3008146023149203</v>
      </c>
      <c r="AC9" s="230" cm="1">
        <f t="array" ref="AC9">IF(AC$4&gt;$B$10,AB9,IF(AC$4&lt;$B$9,INDEX(Indata!$B:$B,$D9),INDEX(Indata!$B:$B,$D9+1))^(AC$4-$B$5))</f>
        <v>1.3157739702415421</v>
      </c>
      <c r="AD9" s="230" cm="1">
        <f t="array" ref="AD9">IF(AD$4&gt;$B$10,AC9,IF(AD$4&lt;$B$9,INDEX(Indata!$B:$B,$D9),INDEX(Indata!$B:$B,$D9+1))^(AD$4-$B$5))</f>
        <v>1.3309053708993199</v>
      </c>
      <c r="AE9" s="230" cm="1">
        <f t="array" ref="AE9">IF(AE$4&gt;$B$10,AD9,IF(AE$4&lt;$B$9,INDEX(Indata!$B:$B,$D9),INDEX(Indata!$B:$B,$D9+1))^(AE$4-$B$5))</f>
        <v>1.3462107826646623</v>
      </c>
      <c r="AF9" s="230" cm="1">
        <f t="array" ref="AF9">IF(AF$4&gt;$B$10,AE9,IF(AF$4&lt;$B$9,INDEX(Indata!$B:$B,$D9),INDEX(Indata!$B:$B,$D9+1))^(AF$4-$B$5))</f>
        <v>1.3616922066653059</v>
      </c>
      <c r="AG9" s="230" cm="1">
        <f t="array" ref="AG9">IF(AG$4&gt;$B$10,AF9,IF(AG$4&lt;$B$9,INDEX(Indata!$B:$B,$D9),INDEX(Indata!$B:$B,$D9+1))^(AG$4-$B$5))</f>
        <v>1.377351667041957</v>
      </c>
      <c r="AH9" s="230" cm="1">
        <f t="array" ref="AH9">IF(AH$4&gt;$B$10,AG9,IF(AH$4&lt;$B$9,INDEX(Indata!$B:$B,$D9),INDEX(Indata!$B:$B,$D9+1))^(AH$4-$B$5))</f>
        <v>1.3931912112129397</v>
      </c>
      <c r="AI9" s="230" cm="1">
        <f t="array" ref="AI9">IF(AI$4&gt;$B$10,AH9,IF(AI$4&lt;$B$9,INDEX(Indata!$B:$B,$D9),INDEX(Indata!$B:$B,$D9+1))^(AI$4-$B$5))</f>
        <v>1.4092129101418884</v>
      </c>
      <c r="AJ9" s="230" cm="1">
        <f t="array" ref="AJ9">IF(AJ$4&gt;$B$10,AI9,IF(AJ$4&lt;$B$9,INDEX(Indata!$B:$B,$D9),INDEX(Indata!$B:$B,$D9+1))^(AJ$4-$B$5))</f>
        <v>1.4254188586085206</v>
      </c>
      <c r="AK9" s="230" cm="1">
        <f t="array" ref="AK9">IF(AK$4&gt;$B$10,AJ9,IF(AK$4&lt;$B$9,INDEX(Indata!$B:$B,$D9),INDEX(Indata!$B:$B,$D9+1))^(AK$4-$B$5))</f>
        <v>1.4418111754825187</v>
      </c>
      <c r="AL9" s="230" cm="1">
        <f t="array" ref="AL9">IF(AL$4&gt;$B$10,AK9,IF(AL$4&lt;$B$9,INDEX(Indata!$B:$B,$D9),INDEX(Indata!$B:$B,$D9+1))^(AL$4-$B$5))</f>
        <v>1.4583920040005678</v>
      </c>
      <c r="AM9" s="230" cm="1">
        <f t="array" ref="AM9">IF(AM$4&gt;$B$10,AL9,IF(AM$4&lt;$B$9,INDEX(Indata!$B:$B,$D9),INDEX(Indata!$B:$B,$D9+1))^(AM$4-$B$5))</f>
        <v>1.4751635120465745</v>
      </c>
      <c r="AN9" s="230" cm="1">
        <f t="array" ref="AN9">IF(AN$4&gt;$B$10,AM9,IF(AN$4&lt;$B$9,INDEX(Indata!$B:$B,$D9),INDEX(Indata!$B:$B,$D9+1))^(AN$4-$B$5))</f>
        <v>1.4921278924351102</v>
      </c>
      <c r="AO9" s="230" cm="1">
        <f t="array" ref="AO9">IF(AO$4&gt;$B$10,AN9,IF(AO$4&lt;$B$9,INDEX(Indata!$B:$B,$D9),INDEX(Indata!$B:$B,$D9+1))^(AO$4-$B$5))</f>
        <v>1.5092873631981141</v>
      </c>
      <c r="AP9" s="230" cm="1">
        <f t="array" ref="AP9">IF(AP$4&gt;$B$10,AO9,IF(AP$4&lt;$B$9,INDEX(Indata!$B:$B,$D9),INDEX(Indata!$B:$B,$D9+1))^(AP$4-$B$5))</f>
        <v>1.5266441678748923</v>
      </c>
      <c r="AQ9" s="230" cm="1">
        <f t="array" ref="AQ9">IF(AQ$4&gt;$B$10,AP9,IF(AQ$4&lt;$B$9,INDEX(Indata!$B:$B,$D9),INDEX(Indata!$B:$B,$D9+1))^(AQ$4-$B$5))</f>
        <v>1.5442005758054538</v>
      </c>
      <c r="AR9" s="230" cm="1">
        <f t="array" ref="AR9">IF(AR$4&gt;$B$10,AQ9,IF(AR$4&lt;$B$9,INDEX(Indata!$B:$B,$D9),INDEX(Indata!$B:$B,$D9+1))^(AR$4-$B$5))</f>
        <v>1.5619588824272168</v>
      </c>
      <c r="AS9" s="230" cm="1">
        <f t="array" ref="AS9">IF(AS$4&gt;$B$10,AR9,IF(AS$4&lt;$B$9,INDEX(Indata!$B:$B,$D9),INDEX(Indata!$B:$B,$D9+1))^(AS$4-$B$5))</f>
        <v>1.5799214095751299</v>
      </c>
      <c r="AT9" s="230" cm="1">
        <f t="array" ref="AT9">IF(AT$4&gt;$B$10,AS9,IF(AT$4&lt;$B$9,INDEX(Indata!$B:$B,$D9),INDEX(Indata!$B:$B,$D9+1))^(AT$4-$B$5))</f>
        <v>1.5980905057852441</v>
      </c>
      <c r="AU9" s="230" cm="1">
        <f t="array" ref="AU9">IF(AU$4&gt;$B$10,AT9,IF(AU$4&lt;$B$9,INDEX(Indata!$B:$B,$D9),INDEX(Indata!$B:$B,$D9+1))^(AU$4-$B$5))</f>
        <v>1.6164685466017745</v>
      </c>
      <c r="AV9" s="230" cm="1">
        <f t="array" ref="AV9">IF(AV$4&gt;$B$10,AU9,IF(AV$4&lt;$B$9,INDEX(Indata!$B:$B,$D9),INDEX(Indata!$B:$B,$D9+1))^(AV$4-$B$5))</f>
        <v>1.635057934887695</v>
      </c>
      <c r="AW9" s="230" cm="1">
        <f t="array" ref="AW9">IF(AW$4&gt;$B$10,AV9,IF(AW$4&lt;$B$9,INDEX(Indata!$B:$B,$D9),INDEX(Indata!$B:$B,$D9+1))^(AW$4-$B$5))</f>
        <v>1.6538611011389037</v>
      </c>
      <c r="AX9" s="230" cm="1">
        <f t="array" ref="AX9">IF(AX$4&gt;$B$10,AW9,IF(AX$4&lt;$B$9,INDEX(Indata!$B:$B,$D9),INDEX(Indata!$B:$B,$D9+1))^(AX$4-$B$5))</f>
        <v>1.6728805038020012</v>
      </c>
      <c r="AY9" s="230" cm="1">
        <f t="array" ref="AY9">IF(AY$4&gt;$B$10,AX9,IF(AY$4&lt;$B$9,INDEX(Indata!$B:$B,$D9),INDEX(Indata!$B:$B,$D9+1))^(AY$4-$B$5))</f>
        <v>1.6921186295957242</v>
      </c>
      <c r="AZ9" s="230" cm="1">
        <f t="array" ref="AZ9">IF(AZ$4&gt;$B$10,AY9,IF(AZ$4&lt;$B$9,INDEX(Indata!$B:$B,$D9),INDEX(Indata!$B:$B,$D9+1))^(AZ$4-$B$5))</f>
        <v>1.6921186295957242</v>
      </c>
      <c r="BA9" s="230" cm="1">
        <f t="array" ref="BA9">IF(BA$4&gt;$B$10,AZ9,IF(BA$4&lt;$B$9,INDEX(Indata!$B:$B,$D9),INDEX(Indata!$B:$B,$D9+1))^(BA$4-$B$5))</f>
        <v>1.6921186295957242</v>
      </c>
      <c r="BB9" s="230" cm="1">
        <f t="array" ref="BB9">IF(BB$4&gt;$B$10,BA9,IF(BB$4&lt;$B$9,INDEX(Indata!$B:$B,$D9),INDEX(Indata!$B:$B,$D9+1))^(BB$4-$B$5))</f>
        <v>1.6921186295957242</v>
      </c>
      <c r="BC9" s="230" cm="1">
        <f t="array" ref="BC9">IF(BC$4&gt;$B$10,BB9,IF(BC$4&lt;$B$9,INDEX(Indata!$B:$B,$D9),INDEX(Indata!$B:$B,$D9+1))^(BC$4-$B$5))</f>
        <v>1.6921186295957242</v>
      </c>
      <c r="BD9" s="230" cm="1">
        <f t="array" ref="BD9">IF(BD$4&gt;$B$10,BC9,IF(BD$4&lt;$B$9,INDEX(Indata!$B:$B,$D9),INDEX(Indata!$B:$B,$D9+1))^(BD$4-$B$5))</f>
        <v>1.6921186295957242</v>
      </c>
      <c r="BE9" s="230" cm="1">
        <f t="array" ref="BE9">IF(BE$4&gt;$B$10,BD9,IF(BE$4&lt;$B$9,INDEX(Indata!$B:$B,$D9),INDEX(Indata!$B:$B,$D9+1))^(BE$4-$B$5))</f>
        <v>1.6921186295957242</v>
      </c>
      <c r="BF9" s="230" cm="1">
        <f t="array" ref="BF9">IF(BF$4&gt;$B$10,BE9,IF(BF$4&lt;$B$9,INDEX(Indata!$B:$B,$D9),INDEX(Indata!$B:$B,$D9+1))^(BF$4-$B$5))</f>
        <v>1.6921186295957242</v>
      </c>
      <c r="BG9" s="230" cm="1">
        <f t="array" ref="BG9">IF(BG$4&gt;$B$10,BF9,IF(BG$4&lt;$B$9,INDEX(Indata!$B:$B,$D9),INDEX(Indata!$B:$B,$D9+1))^(BG$4-$B$5))</f>
        <v>1.6921186295957242</v>
      </c>
      <c r="BH9" s="230" cm="1">
        <f t="array" ref="BH9">IF(BH$4&gt;$B$10,BG9,IF(BH$4&lt;$B$9,INDEX(Indata!$B:$B,$D9),INDEX(Indata!$B:$B,$D9+1))^(BH$4-$B$5))</f>
        <v>1.6921186295957242</v>
      </c>
      <c r="BI9" s="230" cm="1">
        <f t="array" ref="BI9">IF(BI$4&gt;$B$10,BH9,IF(BI$4&lt;$B$9,INDEX(Indata!$B:$B,$D9),INDEX(Indata!$B:$B,$D9+1))^(BI$4-$B$5))</f>
        <v>1.6921186295957242</v>
      </c>
      <c r="BJ9" s="230" cm="1">
        <f t="array" ref="BJ9">IF(BJ$4&gt;$B$10,BI9,IF(BJ$4&lt;$B$9,INDEX(Indata!$B:$B,$D9),INDEX(Indata!$B:$B,$D9+1))^(BJ$4-$B$5))</f>
        <v>1.6921186295957242</v>
      </c>
      <c r="BK9" s="230" cm="1">
        <f t="array" ref="BK9">IF(BK$4&gt;$B$10,BJ9,IF(BK$4&lt;$B$9,INDEX(Indata!$B:$B,$D9),INDEX(Indata!$B:$B,$D9+1))^(BK$4-$B$5))</f>
        <v>1.6921186295957242</v>
      </c>
      <c r="BL9" s="230" cm="1">
        <f t="array" ref="BL9">IF(BL$4&gt;$B$10,BK9,IF(BL$4&lt;$B$9,INDEX(Indata!$B:$B,$D9),INDEX(Indata!$B:$B,$D9+1))^(BL$4-$B$5))</f>
        <v>1.6921186295957242</v>
      </c>
      <c r="BM9" s="230" cm="1">
        <f t="array" ref="BM9">IF(BM$4&gt;$B$10,BL9,IF(BM$4&lt;$B$9,INDEX(Indata!$B:$B,$D9),INDEX(Indata!$B:$B,$D9+1))^(BM$4-$B$5))</f>
        <v>1.6921186295957242</v>
      </c>
      <c r="BN9" s="230" cm="1">
        <f t="array" ref="BN9">IF(BN$4&gt;$B$10,BM9,IF(BN$4&lt;$B$9,INDEX(Indata!$B:$B,$D9),INDEX(Indata!$B:$B,$D9+1))^(BN$4-$B$5))</f>
        <v>1.6921186295957242</v>
      </c>
      <c r="BO9" s="230" cm="1">
        <f t="array" ref="BO9">IF(BO$4&gt;$B$10,BN9,IF(BO$4&lt;$B$9,INDEX(Indata!$B:$B,$D9),INDEX(Indata!$B:$B,$D9+1))^(BO$4-$B$5))</f>
        <v>1.6921186295957242</v>
      </c>
      <c r="BP9" s="230" cm="1">
        <f t="array" ref="BP9">IF(BP$4&gt;$B$10,BO9,IF(BP$4&lt;$B$9,INDEX(Indata!$B:$B,$D9),INDEX(Indata!$B:$B,$D9+1))^(BP$4-$B$5))</f>
        <v>1.6921186295957242</v>
      </c>
      <c r="BQ9" s="230" cm="1">
        <f t="array" ref="BQ9">IF(BQ$4&gt;$B$10,BP9,IF(BQ$4&lt;$B$9,INDEX(Indata!$B:$B,$D9),INDEX(Indata!$B:$B,$D9+1))^(BQ$4-$B$5))</f>
        <v>1.6921186295957242</v>
      </c>
      <c r="BR9" s="230" cm="1">
        <f t="array" ref="BR9">IF(BR$4&gt;$B$10,BQ9,IF(BR$4&lt;$B$9,INDEX(Indata!$B:$B,$D9),INDEX(Indata!$B:$B,$D9+1))^(BR$4-$B$5))</f>
        <v>1.6921186295957242</v>
      </c>
      <c r="BS9" s="230" cm="1">
        <f t="array" ref="BS9">IF(BS$4&gt;$B$10,BR9,IF(BS$4&lt;$B$9,INDEX(Indata!$B:$B,$D9),INDEX(Indata!$B:$B,$D9+1))^(BS$4-$B$5))</f>
        <v>1.6921186295957242</v>
      </c>
      <c r="BT9" s="230" cm="1">
        <f t="array" ref="BT9">IF(BT$4&gt;$B$10,BS9,IF(BT$4&lt;$B$9,INDEX(Indata!$B:$B,$D9),INDEX(Indata!$B:$B,$D9+1))^(BT$4-$B$5))</f>
        <v>1.6921186295957242</v>
      </c>
      <c r="BU9" s="230" cm="1">
        <f t="array" ref="BU9">IF(BU$4&gt;$B$10,BT9,IF(BU$4&lt;$B$9,INDEX(Indata!$B:$B,$D9),INDEX(Indata!$B:$B,$D9+1))^(BU$4-$B$5))</f>
        <v>1.6921186295957242</v>
      </c>
      <c r="BV9" s="230" cm="1">
        <f t="array" ref="BV9">IF(BV$4&gt;$B$10,BU9,IF(BV$4&lt;$B$9,INDEX(Indata!$B:$B,$D9),INDEX(Indata!$B:$B,$D9+1))^(BV$4-$B$5))</f>
        <v>1.6921186295957242</v>
      </c>
      <c r="BW9" s="230" cm="1">
        <f t="array" ref="BW9">IF(BW$4&gt;$B$10,BV9,IF(BW$4&lt;$B$9,INDEX(Indata!$B:$B,$D9),INDEX(Indata!$B:$B,$D9+1))^(BW$4-$B$5))</f>
        <v>1.6921186295957242</v>
      </c>
      <c r="BX9" s="230" cm="1">
        <f t="array" ref="BX9">IF(BX$4&gt;$B$10,BW9,IF(BX$4&lt;$B$9,INDEX(Indata!$B:$B,$D9),INDEX(Indata!$B:$B,$D9+1))^(BX$4-$B$5))</f>
        <v>1.6921186295957242</v>
      </c>
      <c r="BY9" s="230" cm="1">
        <f t="array" ref="BY9">IF(BY$4&gt;$B$10,BX9,IF(BY$4&lt;$B$9,INDEX(Indata!$B:$B,$D9),INDEX(Indata!$B:$B,$D9+1))^(BY$4-$B$5))</f>
        <v>1.6921186295957242</v>
      </c>
      <c r="BZ9" s="230" cm="1">
        <f t="array" ref="BZ9">IF(BZ$4&gt;$B$10,BY9,IF(BZ$4&lt;$B$9,INDEX(Indata!$B:$B,$D9),INDEX(Indata!$B:$B,$D9+1))^(BZ$4-$B$5))</f>
        <v>1.6921186295957242</v>
      </c>
      <c r="CA9" s="230" cm="1">
        <f t="array" ref="CA9">IF(CA$4&gt;$B$10,BZ9,IF(CA$4&lt;$B$9,INDEX(Indata!$B:$B,$D9),INDEX(Indata!$B:$B,$D9+1))^(CA$4-$B$5))</f>
        <v>1.6921186295957242</v>
      </c>
      <c r="CB9" s="230" cm="1">
        <f t="array" ref="CB9">IF(CB$4&gt;$B$10,CA9,IF(CB$4&lt;$B$9,INDEX(Indata!$B:$B,$D9),INDEX(Indata!$B:$B,$D9+1))^(CB$4-$B$5))</f>
        <v>1.6921186295957242</v>
      </c>
      <c r="CC9" s="230" cm="1">
        <f t="array" ref="CC9">IF(CC$4&gt;$B$10,CB9,IF(CC$4&lt;$B$9,INDEX(Indata!$B:$B,$D9),INDEX(Indata!$B:$B,$D9+1))^(CC$4-$B$5))</f>
        <v>1.6921186295957242</v>
      </c>
      <c r="CD9" s="230" cm="1">
        <f t="array" ref="CD9">IF(CD$4&gt;$B$10,CC9,IF(CD$4&lt;$B$9,INDEX(Indata!$B:$B,$D9),INDEX(Indata!$B:$B,$D9+1))^(CD$4-$B$5))</f>
        <v>1.6921186295957242</v>
      </c>
      <c r="CE9" s="230" cm="1">
        <f t="array" ref="CE9">IF(CE$4&gt;$B$10,CD9,IF(CE$4&lt;$B$9,INDEX(Indata!$B:$B,$D9),INDEX(Indata!$B:$B,$D9+1))^(CE$4-$B$5))</f>
        <v>1.6921186295957242</v>
      </c>
      <c r="CF9" s="230" cm="1">
        <f t="array" ref="CF9">IF(CF$4&gt;$B$10,CE9,IF(CF$4&lt;$B$9,INDEX(Indata!$B:$B,$D9),INDEX(Indata!$B:$B,$D9+1))^(CF$4-$B$5))</f>
        <v>1.6921186295957242</v>
      </c>
      <c r="CG9" s="230" cm="1">
        <f t="array" ref="CG9">IF(CG$4&gt;$B$10,CF9,IF(CG$4&lt;$B$9,INDEX(Indata!$B:$B,$D9),INDEX(Indata!$B:$B,$D9+1))^(CG$4-$B$5))</f>
        <v>1.6921186295957242</v>
      </c>
      <c r="CH9" s="230" cm="1">
        <f t="array" ref="CH9">IF(CH$4&gt;$B$10,CG9,IF(CH$4&lt;$B$9,INDEX(Indata!$B:$B,$D9),INDEX(Indata!$B:$B,$D9+1))^(CH$4-$B$5))</f>
        <v>1.6921186295957242</v>
      </c>
      <c r="CI9" s="230" cm="1">
        <f t="array" ref="CI9">IF(CI$4&gt;$B$10,CH9,IF(CI$4&lt;$B$9,INDEX(Indata!$B:$B,$D9),INDEX(Indata!$B:$B,$D9+1))^(CI$4-$B$5))</f>
        <v>1.6921186295957242</v>
      </c>
      <c r="CJ9" s="230" cm="1">
        <f t="array" ref="CJ9">IF(CJ$4&gt;$B$10,CI9,IF(CJ$4&lt;$B$9,INDEX(Indata!$B:$B,$D9),INDEX(Indata!$B:$B,$D9+1))^(CJ$4-$B$5))</f>
        <v>1.6921186295957242</v>
      </c>
      <c r="CK9" s="230" cm="1">
        <f t="array" ref="CK9">IF(CK$4&gt;$B$10,CJ9,IF(CK$4&lt;$B$9,INDEX(Indata!$B:$B,$D9),INDEX(Indata!$B:$B,$D9+1))^(CK$4-$B$5))</f>
        <v>1.6921186295957242</v>
      </c>
      <c r="CL9" s="230" cm="1">
        <f t="array" ref="CL9">IF(CL$4&gt;$B$10,CK9,IF(CL$4&lt;$B$9,INDEX(Indata!$B:$B,$D9),INDEX(Indata!$B:$B,$D9+1))^(CL$4-$B$5))</f>
        <v>1.6921186295957242</v>
      </c>
      <c r="CM9" s="230" cm="1">
        <f t="array" ref="CM9">IF(CM$4&gt;$B$10,CL9,IF(CM$4&lt;$B$9,INDEX(Indata!$B:$B,$D9),INDEX(Indata!$B:$B,$D9+1))^(CM$4-$B$5))</f>
        <v>1.6921186295957242</v>
      </c>
      <c r="CN9" s="230" cm="1">
        <f t="array" ref="CN9">IF(CN$4&gt;$B$10,CM9,IF(CN$4&lt;$B$9,INDEX(Indata!$B:$B,$D9),INDEX(Indata!$B:$B,$D9+1))^(CN$4-$B$5))</f>
        <v>1.6921186295957242</v>
      </c>
      <c r="CO9" s="230" cm="1">
        <f t="array" ref="CO9">IF(CO$4&gt;$B$10,CN9,IF(CO$4&lt;$B$9,INDEX(Indata!$B:$B,$D9),INDEX(Indata!$B:$B,$D9+1))^(CO$4-$B$5))</f>
        <v>1.6921186295957242</v>
      </c>
      <c r="CP9" s="230" cm="1">
        <f t="array" ref="CP9">IF(CP$4&gt;$B$10,CO9,IF(CP$4&lt;$B$9,INDEX(Indata!$B:$B,$D9),INDEX(Indata!$B:$B,$D9+1))^(CP$4-$B$5))</f>
        <v>1.6921186295957242</v>
      </c>
      <c r="CQ9" s="230" cm="1">
        <f t="array" ref="CQ9">IF(CQ$4&gt;$B$10,CP9,IF(CQ$4&lt;$B$9,INDEX(Indata!$B:$B,$D9),INDEX(Indata!$B:$B,$D9+1))^(CQ$4-$B$5))</f>
        <v>1.6921186295957242</v>
      </c>
      <c r="CR9" s="230" cm="1">
        <f t="array" ref="CR9">IF(CR$4&gt;$B$10,CQ9,IF(CR$4&lt;$B$9,INDEX(Indata!$B:$B,$D9),INDEX(Indata!$B:$B,$D9+1))^(CR$4-$B$5))</f>
        <v>1.6921186295957242</v>
      </c>
      <c r="CS9" s="230" cm="1">
        <f t="array" ref="CS9">IF(CS$4&gt;$B$10,CR9,IF(CS$4&lt;$B$9,INDEX(Indata!$B:$B,$D9),INDEX(Indata!$B:$B,$D9+1))^(CS$4-$B$5))</f>
        <v>1.6921186295957242</v>
      </c>
      <c r="CT9" s="230" cm="1">
        <f t="array" ref="CT9">IF(CT$4&gt;$B$10,CS9,IF(CT$4&lt;$B$9,INDEX(Indata!$B:$B,$D9),INDEX(Indata!$B:$B,$D9+1))^(CT$4-$B$5))</f>
        <v>1.6921186295957242</v>
      </c>
    </row>
    <row r="10" spans="1:98" ht="13" x14ac:dyDescent="0.3">
      <c r="A10" s="157" t="s">
        <v>165</v>
      </c>
      <c r="B10" s="229">
        <f>Indata!B17</f>
        <v>2065</v>
      </c>
      <c r="C10" s="236" t="s">
        <v>203</v>
      </c>
      <c r="D10" s="474">
        <f>MATCH("NH3upp1",Indata!F:F,0)</f>
        <v>36</v>
      </c>
      <c r="E10" s="230" cm="1">
        <f t="array" ref="E10">IF(E$4&gt;$B$10,D10,IF(E$4&lt;$B$9,INDEX(Indata!$B:$B,$D10),INDEX(Indata!$B:$B,$D10+1))^(E$4-$B$5))</f>
        <v>1</v>
      </c>
      <c r="F10" s="230" cm="1">
        <f t="array" ref="F10">IF(F$4&gt;$B$10,E10,IF(F$4&lt;$B$9,INDEX(Indata!$B:$B,$D10),INDEX(Indata!$B:$B,$D10+1))^(F$4-$B$5))</f>
        <v>1.0115000000000001</v>
      </c>
      <c r="G10" s="230" cm="1">
        <f t="array" ref="G10">IF(G$4&gt;$B$10,F10,IF(G$4&lt;$B$9,INDEX(Indata!$B:$B,$D10),INDEX(Indata!$B:$B,$D10+1))^(G$4-$B$5))</f>
        <v>1.0231322500000002</v>
      </c>
      <c r="H10" s="230" cm="1">
        <f t="array" ref="H10">IF(H$4&gt;$B$10,G10,IF(H$4&lt;$B$9,INDEX(Indata!$B:$B,$D10),INDEX(Indata!$B:$B,$D10+1))^(H$4-$B$5))</f>
        <v>1.0348982708750003</v>
      </c>
      <c r="I10" s="230" cm="1">
        <f t="array" ref="I10">IF(I$4&gt;$B$10,H10,IF(I$4&lt;$B$9,INDEX(Indata!$B:$B,$D10),INDEX(Indata!$B:$B,$D10+1))^(I$4-$B$5))</f>
        <v>1.0467996009900629</v>
      </c>
      <c r="J10" s="230" cm="1">
        <f t="array" ref="J10">IF(J$4&gt;$B$10,I10,IF(J$4&lt;$B$9,INDEX(Indata!$B:$B,$D10),INDEX(Indata!$B:$B,$D10+1))^(J$4-$B$5))</f>
        <v>1.0588377964014486</v>
      </c>
      <c r="K10" s="230" cm="1">
        <f t="array" ref="K10">IF(K$4&gt;$B$10,J10,IF(K$4&lt;$B$9,INDEX(Indata!$B:$B,$D10),INDEX(Indata!$B:$B,$D10+1))^(K$4-$B$5))</f>
        <v>1.0710144310600653</v>
      </c>
      <c r="L10" s="230" cm="1">
        <f t="array" ref="L10">IF(L$4&gt;$B$10,K10,IF(L$4&lt;$B$9,INDEX(Indata!$B:$B,$D10),INDEX(Indata!$B:$B,$D10+1))^(L$4-$B$5))</f>
        <v>1.0833310970172563</v>
      </c>
      <c r="M10" s="230" cm="1">
        <f t="array" ref="M10">IF(M$4&gt;$B$10,L10,IF(M$4&lt;$B$9,INDEX(Indata!$B:$B,$D10),INDEX(Indata!$B:$B,$D10+1))^(M$4-$B$5))</f>
        <v>1.0957894046329548</v>
      </c>
      <c r="N10" s="230" cm="1">
        <f t="array" ref="N10">IF(N$4&gt;$B$10,M10,IF(N$4&lt;$B$9,INDEX(Indata!$B:$B,$D10),INDEX(Indata!$B:$B,$D10+1))^(N$4-$B$5))</f>
        <v>1.1083909827862339</v>
      </c>
      <c r="O10" s="230" cm="1">
        <f t="array" ref="O10">IF(O$4&gt;$B$10,N10,IF(O$4&lt;$B$9,INDEX(Indata!$B:$B,$D10),INDEX(Indata!$B:$B,$D10+1))^(O$4-$B$5))</f>
        <v>1.1211374790882758</v>
      </c>
      <c r="P10" s="230" cm="1">
        <f t="array" ref="P10">IF(P$4&gt;$B$10,O10,IF(P$4&lt;$B$9,INDEX(Indata!$B:$B,$D10),INDEX(Indata!$B:$B,$D10+1))^(P$4-$B$5))</f>
        <v>1.1340305600977909</v>
      </c>
      <c r="Q10" s="230" cm="1">
        <f t="array" ref="Q10">IF(Q$4&gt;$B$10,P10,IF(Q$4&lt;$B$9,INDEX(Indata!$B:$B,$D10),INDEX(Indata!$B:$B,$D10+1))^(Q$4-$B$5))</f>
        <v>1.1470719115389156</v>
      </c>
      <c r="R10" s="230" cm="1">
        <f t="array" ref="R10">IF(R$4&gt;$B$10,Q10,IF(R$4&lt;$B$9,INDEX(Indata!$B:$B,$D10),INDEX(Indata!$B:$B,$D10+1))^(R$4-$B$5))</f>
        <v>1.1602632385216132</v>
      </c>
      <c r="S10" s="230" cm="1">
        <f t="array" ref="S10">IF(S$4&gt;$B$10,R10,IF(S$4&lt;$B$9,INDEX(Indata!$B:$B,$D10),INDEX(Indata!$B:$B,$D10+1))^(S$4-$B$5))</f>
        <v>1.1736062657646118</v>
      </c>
      <c r="T10" s="230" cm="1">
        <f t="array" ref="T10">IF(T$4&gt;$B$10,S10,IF(T$4&lt;$B$9,INDEX(Indata!$B:$B,$D10),INDEX(Indata!$B:$B,$D10+1))^(T$4-$B$5))</f>
        <v>1.1871027378209051</v>
      </c>
      <c r="U10" s="230" cm="1">
        <f t="array" ref="U10">IF(U$4&gt;$B$10,T10,IF(U$4&lt;$B$9,INDEX(Indata!$B:$B,$D10),INDEX(Indata!$B:$B,$D10+1))^(U$4-$B$5))</f>
        <v>1.2007544193058457</v>
      </c>
      <c r="V10" s="230" cm="1">
        <f t="array" ref="V10">IF(V$4&gt;$B$10,U10,IF(V$4&lt;$B$9,INDEX(Indata!$B:$B,$D10),INDEX(Indata!$B:$B,$D10+1))^(V$4-$B$5))</f>
        <v>1.214563095127863</v>
      </c>
      <c r="W10" s="230" cm="1">
        <f t="array" ref="W10">IF(W$4&gt;$B$10,V10,IF(W$4&lt;$B$9,INDEX(Indata!$B:$B,$D10),INDEX(Indata!$B:$B,$D10+1))^(W$4-$B$5))</f>
        <v>1.2285305707218335</v>
      </c>
      <c r="X10" s="230" cm="1">
        <f t="array" ref="X10">IF(X$4&gt;$B$10,W10,IF(X$4&lt;$B$9,INDEX(Indata!$B:$B,$D10),INDEX(Indata!$B:$B,$D10+1))^(X$4-$B$5))</f>
        <v>1.2426586722851347</v>
      </c>
      <c r="Y10" s="230" cm="1">
        <f t="array" ref="Y10">IF(Y$4&gt;$B$10,X10,IF(Y$4&lt;$B$9,INDEX(Indata!$B:$B,$D10),INDEX(Indata!$B:$B,$D10+1))^(Y$4-$B$5))</f>
        <v>1.2569492470164139</v>
      </c>
      <c r="Z10" s="230" cm="1">
        <f t="array" ref="Z10">IF(Z$4&gt;$B$10,Y10,IF(Z$4&lt;$B$9,INDEX(Indata!$B:$B,$D10),INDEX(Indata!$B:$B,$D10+1))^(Z$4-$B$5))</f>
        <v>1.2714041633571027</v>
      </c>
      <c r="AA10" s="230" cm="1">
        <f t="array" ref="AA10">IF(AA$4&gt;$B$10,Z10,IF(AA$4&lt;$B$9,INDEX(Indata!$B:$B,$D10),INDEX(Indata!$B:$B,$D10+1))^(AA$4-$B$5))</f>
        <v>1.2860253112357094</v>
      </c>
      <c r="AB10" s="230" cm="1">
        <f t="array" ref="AB10">IF(AB$4&gt;$B$10,AA10,IF(AB$4&lt;$B$9,INDEX(Indata!$B:$B,$D10),INDEX(Indata!$B:$B,$D10+1))^(AB$4-$B$5))</f>
        <v>1.3008146023149203</v>
      </c>
      <c r="AC10" s="230" cm="1">
        <f t="array" ref="AC10">IF(AC$4&gt;$B$10,AB10,IF(AC$4&lt;$B$9,INDEX(Indata!$B:$B,$D10),INDEX(Indata!$B:$B,$D10+1))^(AC$4-$B$5))</f>
        <v>1.3157739702415421</v>
      </c>
      <c r="AD10" s="230" cm="1">
        <f t="array" ref="AD10">IF(AD$4&gt;$B$10,AC10,IF(AD$4&lt;$B$9,INDEX(Indata!$B:$B,$D10),INDEX(Indata!$B:$B,$D10+1))^(AD$4-$B$5))</f>
        <v>1.3309053708993199</v>
      </c>
      <c r="AE10" s="230" cm="1">
        <f t="array" ref="AE10">IF(AE$4&gt;$B$10,AD10,IF(AE$4&lt;$B$9,INDEX(Indata!$B:$B,$D10),INDEX(Indata!$B:$B,$D10+1))^(AE$4-$B$5))</f>
        <v>1.3462107826646623</v>
      </c>
      <c r="AF10" s="230" cm="1">
        <f t="array" ref="AF10">IF(AF$4&gt;$B$10,AE10,IF(AF$4&lt;$B$9,INDEX(Indata!$B:$B,$D10),INDEX(Indata!$B:$B,$D10+1))^(AF$4-$B$5))</f>
        <v>1.3616922066653059</v>
      </c>
      <c r="AG10" s="230" cm="1">
        <f t="array" ref="AG10">IF(AG$4&gt;$B$10,AF10,IF(AG$4&lt;$B$9,INDEX(Indata!$B:$B,$D10),INDEX(Indata!$B:$B,$D10+1))^(AG$4-$B$5))</f>
        <v>1.377351667041957</v>
      </c>
      <c r="AH10" s="230" cm="1">
        <f t="array" ref="AH10">IF(AH$4&gt;$B$10,AG10,IF(AH$4&lt;$B$9,INDEX(Indata!$B:$B,$D10),INDEX(Indata!$B:$B,$D10+1))^(AH$4-$B$5))</f>
        <v>1.3931912112129397</v>
      </c>
      <c r="AI10" s="230" cm="1">
        <f t="array" ref="AI10">IF(AI$4&gt;$B$10,AH10,IF(AI$4&lt;$B$9,INDEX(Indata!$B:$B,$D10),INDEX(Indata!$B:$B,$D10+1))^(AI$4-$B$5))</f>
        <v>1.4092129101418884</v>
      </c>
      <c r="AJ10" s="230" cm="1">
        <f t="array" ref="AJ10">IF(AJ$4&gt;$B$10,AI10,IF(AJ$4&lt;$B$9,INDEX(Indata!$B:$B,$D10),INDEX(Indata!$B:$B,$D10+1))^(AJ$4-$B$5))</f>
        <v>1.4254188586085206</v>
      </c>
      <c r="AK10" s="230" cm="1">
        <f t="array" ref="AK10">IF(AK$4&gt;$B$10,AJ10,IF(AK$4&lt;$B$9,INDEX(Indata!$B:$B,$D10),INDEX(Indata!$B:$B,$D10+1))^(AK$4-$B$5))</f>
        <v>1.4418111754825187</v>
      </c>
      <c r="AL10" s="230" cm="1">
        <f t="array" ref="AL10">IF(AL$4&gt;$B$10,AK10,IF(AL$4&lt;$B$9,INDEX(Indata!$B:$B,$D10),INDEX(Indata!$B:$B,$D10+1))^(AL$4-$B$5))</f>
        <v>1.4583920040005678</v>
      </c>
      <c r="AM10" s="230" cm="1">
        <f t="array" ref="AM10">IF(AM$4&gt;$B$10,AL10,IF(AM$4&lt;$B$9,INDEX(Indata!$B:$B,$D10),INDEX(Indata!$B:$B,$D10+1))^(AM$4-$B$5))</f>
        <v>1.4751635120465745</v>
      </c>
      <c r="AN10" s="230" cm="1">
        <f t="array" ref="AN10">IF(AN$4&gt;$B$10,AM10,IF(AN$4&lt;$B$9,INDEX(Indata!$B:$B,$D10),INDEX(Indata!$B:$B,$D10+1))^(AN$4-$B$5))</f>
        <v>1.4921278924351102</v>
      </c>
      <c r="AO10" s="230" cm="1">
        <f t="array" ref="AO10">IF(AO$4&gt;$B$10,AN10,IF(AO$4&lt;$B$9,INDEX(Indata!$B:$B,$D10),INDEX(Indata!$B:$B,$D10+1))^(AO$4-$B$5))</f>
        <v>1.5092873631981141</v>
      </c>
      <c r="AP10" s="230" cm="1">
        <f t="array" ref="AP10">IF(AP$4&gt;$B$10,AO10,IF(AP$4&lt;$B$9,INDEX(Indata!$B:$B,$D10),INDEX(Indata!$B:$B,$D10+1))^(AP$4-$B$5))</f>
        <v>1.5266441678748923</v>
      </c>
      <c r="AQ10" s="230" cm="1">
        <f t="array" ref="AQ10">IF(AQ$4&gt;$B$10,AP10,IF(AQ$4&lt;$B$9,INDEX(Indata!$B:$B,$D10),INDEX(Indata!$B:$B,$D10+1))^(AQ$4-$B$5))</f>
        <v>1.5442005758054538</v>
      </c>
      <c r="AR10" s="230" cm="1">
        <f t="array" ref="AR10">IF(AR$4&gt;$B$10,AQ10,IF(AR$4&lt;$B$9,INDEX(Indata!$B:$B,$D10),INDEX(Indata!$B:$B,$D10+1))^(AR$4-$B$5))</f>
        <v>1.5619588824272168</v>
      </c>
      <c r="AS10" s="230" cm="1">
        <f t="array" ref="AS10">IF(AS$4&gt;$B$10,AR10,IF(AS$4&lt;$B$9,INDEX(Indata!$B:$B,$D10),INDEX(Indata!$B:$B,$D10+1))^(AS$4-$B$5))</f>
        <v>1.5799214095751299</v>
      </c>
      <c r="AT10" s="230" cm="1">
        <f t="array" ref="AT10">IF(AT$4&gt;$B$10,AS10,IF(AT$4&lt;$B$9,INDEX(Indata!$B:$B,$D10),INDEX(Indata!$B:$B,$D10+1))^(AT$4-$B$5))</f>
        <v>1.5980905057852441</v>
      </c>
      <c r="AU10" s="230" cm="1">
        <f t="array" ref="AU10">IF(AU$4&gt;$B$10,AT10,IF(AU$4&lt;$B$9,INDEX(Indata!$B:$B,$D10),INDEX(Indata!$B:$B,$D10+1))^(AU$4-$B$5))</f>
        <v>1.6164685466017745</v>
      </c>
      <c r="AV10" s="230" cm="1">
        <f t="array" ref="AV10">IF(AV$4&gt;$B$10,AU10,IF(AV$4&lt;$B$9,INDEX(Indata!$B:$B,$D10),INDEX(Indata!$B:$B,$D10+1))^(AV$4-$B$5))</f>
        <v>1.635057934887695</v>
      </c>
      <c r="AW10" s="230" cm="1">
        <f t="array" ref="AW10">IF(AW$4&gt;$B$10,AV10,IF(AW$4&lt;$B$9,INDEX(Indata!$B:$B,$D10),INDEX(Indata!$B:$B,$D10+1))^(AW$4-$B$5))</f>
        <v>1.6538611011389037</v>
      </c>
      <c r="AX10" s="230" cm="1">
        <f t="array" ref="AX10">IF(AX$4&gt;$B$10,AW10,IF(AX$4&lt;$B$9,INDEX(Indata!$B:$B,$D10),INDEX(Indata!$B:$B,$D10+1))^(AX$4-$B$5))</f>
        <v>1.6728805038020012</v>
      </c>
      <c r="AY10" s="230" cm="1">
        <f t="array" ref="AY10">IF(AY$4&gt;$B$10,AX10,IF(AY$4&lt;$B$9,INDEX(Indata!$B:$B,$D10),INDEX(Indata!$B:$B,$D10+1))^(AY$4-$B$5))</f>
        <v>1.6921186295957242</v>
      </c>
      <c r="AZ10" s="230" cm="1">
        <f t="array" ref="AZ10">IF(AZ$4&gt;$B$10,AY10,IF(AZ$4&lt;$B$9,INDEX(Indata!$B:$B,$D10),INDEX(Indata!$B:$B,$D10+1))^(AZ$4-$B$5))</f>
        <v>1.6921186295957242</v>
      </c>
      <c r="BA10" s="230" cm="1">
        <f t="array" ref="BA10">IF(BA$4&gt;$B$10,AZ10,IF(BA$4&lt;$B$9,INDEX(Indata!$B:$B,$D10),INDEX(Indata!$B:$B,$D10+1))^(BA$4-$B$5))</f>
        <v>1.6921186295957242</v>
      </c>
      <c r="BB10" s="230" cm="1">
        <f t="array" ref="BB10">IF(BB$4&gt;$B$10,BA10,IF(BB$4&lt;$B$9,INDEX(Indata!$B:$B,$D10),INDEX(Indata!$B:$B,$D10+1))^(BB$4-$B$5))</f>
        <v>1.6921186295957242</v>
      </c>
      <c r="BC10" s="230" cm="1">
        <f t="array" ref="BC10">IF(BC$4&gt;$B$10,BB10,IF(BC$4&lt;$B$9,INDEX(Indata!$B:$B,$D10),INDEX(Indata!$B:$B,$D10+1))^(BC$4-$B$5))</f>
        <v>1.6921186295957242</v>
      </c>
      <c r="BD10" s="230" cm="1">
        <f t="array" ref="BD10">IF(BD$4&gt;$B$10,BC10,IF(BD$4&lt;$B$9,INDEX(Indata!$B:$B,$D10),INDEX(Indata!$B:$B,$D10+1))^(BD$4-$B$5))</f>
        <v>1.6921186295957242</v>
      </c>
      <c r="BE10" s="230" cm="1">
        <f t="array" ref="BE10">IF(BE$4&gt;$B$10,BD10,IF(BE$4&lt;$B$9,INDEX(Indata!$B:$B,$D10),INDEX(Indata!$B:$B,$D10+1))^(BE$4-$B$5))</f>
        <v>1.6921186295957242</v>
      </c>
      <c r="BF10" s="230" cm="1">
        <f t="array" ref="BF10">IF(BF$4&gt;$B$10,BE10,IF(BF$4&lt;$B$9,INDEX(Indata!$B:$B,$D10),INDEX(Indata!$B:$B,$D10+1))^(BF$4-$B$5))</f>
        <v>1.6921186295957242</v>
      </c>
      <c r="BG10" s="230" cm="1">
        <f t="array" ref="BG10">IF(BG$4&gt;$B$10,BF10,IF(BG$4&lt;$B$9,INDEX(Indata!$B:$B,$D10),INDEX(Indata!$B:$B,$D10+1))^(BG$4-$B$5))</f>
        <v>1.6921186295957242</v>
      </c>
      <c r="BH10" s="230" cm="1">
        <f t="array" ref="BH10">IF(BH$4&gt;$B$10,BG10,IF(BH$4&lt;$B$9,INDEX(Indata!$B:$B,$D10),INDEX(Indata!$B:$B,$D10+1))^(BH$4-$B$5))</f>
        <v>1.6921186295957242</v>
      </c>
      <c r="BI10" s="230" cm="1">
        <f t="array" ref="BI10">IF(BI$4&gt;$B$10,BH10,IF(BI$4&lt;$B$9,INDEX(Indata!$B:$B,$D10),INDEX(Indata!$B:$B,$D10+1))^(BI$4-$B$5))</f>
        <v>1.6921186295957242</v>
      </c>
      <c r="BJ10" s="230" cm="1">
        <f t="array" ref="BJ10">IF(BJ$4&gt;$B$10,BI10,IF(BJ$4&lt;$B$9,INDEX(Indata!$B:$B,$D10),INDEX(Indata!$B:$B,$D10+1))^(BJ$4-$B$5))</f>
        <v>1.6921186295957242</v>
      </c>
      <c r="BK10" s="230" cm="1">
        <f t="array" ref="BK10">IF(BK$4&gt;$B$10,BJ10,IF(BK$4&lt;$B$9,INDEX(Indata!$B:$B,$D10),INDEX(Indata!$B:$B,$D10+1))^(BK$4-$B$5))</f>
        <v>1.6921186295957242</v>
      </c>
      <c r="BL10" s="230" cm="1">
        <f t="array" ref="BL10">IF(BL$4&gt;$B$10,BK10,IF(BL$4&lt;$B$9,INDEX(Indata!$B:$B,$D10),INDEX(Indata!$B:$B,$D10+1))^(BL$4-$B$5))</f>
        <v>1.6921186295957242</v>
      </c>
      <c r="BM10" s="230" cm="1">
        <f t="array" ref="BM10">IF(BM$4&gt;$B$10,BL10,IF(BM$4&lt;$B$9,INDEX(Indata!$B:$B,$D10),INDEX(Indata!$B:$B,$D10+1))^(BM$4-$B$5))</f>
        <v>1.6921186295957242</v>
      </c>
      <c r="BN10" s="230" cm="1">
        <f t="array" ref="BN10">IF(BN$4&gt;$B$10,BM10,IF(BN$4&lt;$B$9,INDEX(Indata!$B:$B,$D10),INDEX(Indata!$B:$B,$D10+1))^(BN$4-$B$5))</f>
        <v>1.6921186295957242</v>
      </c>
      <c r="BO10" s="230" cm="1">
        <f t="array" ref="BO10">IF(BO$4&gt;$B$10,BN10,IF(BO$4&lt;$B$9,INDEX(Indata!$B:$B,$D10),INDEX(Indata!$B:$B,$D10+1))^(BO$4-$B$5))</f>
        <v>1.6921186295957242</v>
      </c>
      <c r="BP10" s="230" cm="1">
        <f t="array" ref="BP10">IF(BP$4&gt;$B$10,BO10,IF(BP$4&lt;$B$9,INDEX(Indata!$B:$B,$D10),INDEX(Indata!$B:$B,$D10+1))^(BP$4-$B$5))</f>
        <v>1.6921186295957242</v>
      </c>
      <c r="BQ10" s="230" cm="1">
        <f t="array" ref="BQ10">IF(BQ$4&gt;$B$10,BP10,IF(BQ$4&lt;$B$9,INDEX(Indata!$B:$B,$D10),INDEX(Indata!$B:$B,$D10+1))^(BQ$4-$B$5))</f>
        <v>1.6921186295957242</v>
      </c>
      <c r="BR10" s="230" cm="1">
        <f t="array" ref="BR10">IF(BR$4&gt;$B$10,BQ10,IF(BR$4&lt;$B$9,INDEX(Indata!$B:$B,$D10),INDEX(Indata!$B:$B,$D10+1))^(BR$4-$B$5))</f>
        <v>1.6921186295957242</v>
      </c>
      <c r="BS10" s="230" cm="1">
        <f t="array" ref="BS10">IF(BS$4&gt;$B$10,BR10,IF(BS$4&lt;$B$9,INDEX(Indata!$B:$B,$D10),INDEX(Indata!$B:$B,$D10+1))^(BS$4-$B$5))</f>
        <v>1.6921186295957242</v>
      </c>
      <c r="BT10" s="230" cm="1">
        <f t="array" ref="BT10">IF(BT$4&gt;$B$10,BS10,IF(BT$4&lt;$B$9,INDEX(Indata!$B:$B,$D10),INDEX(Indata!$B:$B,$D10+1))^(BT$4-$B$5))</f>
        <v>1.6921186295957242</v>
      </c>
      <c r="BU10" s="230" cm="1">
        <f t="array" ref="BU10">IF(BU$4&gt;$B$10,BT10,IF(BU$4&lt;$B$9,INDEX(Indata!$B:$B,$D10),INDEX(Indata!$B:$B,$D10+1))^(BU$4-$B$5))</f>
        <v>1.6921186295957242</v>
      </c>
      <c r="BV10" s="230" cm="1">
        <f t="array" ref="BV10">IF(BV$4&gt;$B$10,BU10,IF(BV$4&lt;$B$9,INDEX(Indata!$B:$B,$D10),INDEX(Indata!$B:$B,$D10+1))^(BV$4-$B$5))</f>
        <v>1.6921186295957242</v>
      </c>
      <c r="BW10" s="230" cm="1">
        <f t="array" ref="BW10">IF(BW$4&gt;$B$10,BV10,IF(BW$4&lt;$B$9,INDEX(Indata!$B:$B,$D10),INDEX(Indata!$B:$B,$D10+1))^(BW$4-$B$5))</f>
        <v>1.6921186295957242</v>
      </c>
      <c r="BX10" s="230" cm="1">
        <f t="array" ref="BX10">IF(BX$4&gt;$B$10,BW10,IF(BX$4&lt;$B$9,INDEX(Indata!$B:$B,$D10),INDEX(Indata!$B:$B,$D10+1))^(BX$4-$B$5))</f>
        <v>1.6921186295957242</v>
      </c>
      <c r="BY10" s="230" cm="1">
        <f t="array" ref="BY10">IF(BY$4&gt;$B$10,BX10,IF(BY$4&lt;$B$9,INDEX(Indata!$B:$B,$D10),INDEX(Indata!$B:$B,$D10+1))^(BY$4-$B$5))</f>
        <v>1.6921186295957242</v>
      </c>
      <c r="BZ10" s="230" cm="1">
        <f t="array" ref="BZ10">IF(BZ$4&gt;$B$10,BY10,IF(BZ$4&lt;$B$9,INDEX(Indata!$B:$B,$D10),INDEX(Indata!$B:$B,$D10+1))^(BZ$4-$B$5))</f>
        <v>1.6921186295957242</v>
      </c>
      <c r="CA10" s="230" cm="1">
        <f t="array" ref="CA10">IF(CA$4&gt;$B$10,BZ10,IF(CA$4&lt;$B$9,INDEX(Indata!$B:$B,$D10),INDEX(Indata!$B:$B,$D10+1))^(CA$4-$B$5))</f>
        <v>1.6921186295957242</v>
      </c>
      <c r="CB10" s="230" cm="1">
        <f t="array" ref="CB10">IF(CB$4&gt;$B$10,CA10,IF(CB$4&lt;$B$9,INDEX(Indata!$B:$B,$D10),INDEX(Indata!$B:$B,$D10+1))^(CB$4-$B$5))</f>
        <v>1.6921186295957242</v>
      </c>
      <c r="CC10" s="230" cm="1">
        <f t="array" ref="CC10">IF(CC$4&gt;$B$10,CB10,IF(CC$4&lt;$B$9,INDEX(Indata!$B:$B,$D10),INDEX(Indata!$B:$B,$D10+1))^(CC$4-$B$5))</f>
        <v>1.6921186295957242</v>
      </c>
      <c r="CD10" s="230" cm="1">
        <f t="array" ref="CD10">IF(CD$4&gt;$B$10,CC10,IF(CD$4&lt;$B$9,INDEX(Indata!$B:$B,$D10),INDEX(Indata!$B:$B,$D10+1))^(CD$4-$B$5))</f>
        <v>1.6921186295957242</v>
      </c>
      <c r="CE10" s="230" cm="1">
        <f t="array" ref="CE10">IF(CE$4&gt;$B$10,CD10,IF(CE$4&lt;$B$9,INDEX(Indata!$B:$B,$D10),INDEX(Indata!$B:$B,$D10+1))^(CE$4-$B$5))</f>
        <v>1.6921186295957242</v>
      </c>
      <c r="CF10" s="230" cm="1">
        <f t="array" ref="CF10">IF(CF$4&gt;$B$10,CE10,IF(CF$4&lt;$B$9,INDEX(Indata!$B:$B,$D10),INDEX(Indata!$B:$B,$D10+1))^(CF$4-$B$5))</f>
        <v>1.6921186295957242</v>
      </c>
      <c r="CG10" s="230" cm="1">
        <f t="array" ref="CG10">IF(CG$4&gt;$B$10,CF10,IF(CG$4&lt;$B$9,INDEX(Indata!$B:$B,$D10),INDEX(Indata!$B:$B,$D10+1))^(CG$4-$B$5))</f>
        <v>1.6921186295957242</v>
      </c>
      <c r="CH10" s="230" cm="1">
        <f t="array" ref="CH10">IF(CH$4&gt;$B$10,CG10,IF(CH$4&lt;$B$9,INDEX(Indata!$B:$B,$D10),INDEX(Indata!$B:$B,$D10+1))^(CH$4-$B$5))</f>
        <v>1.6921186295957242</v>
      </c>
      <c r="CI10" s="230" cm="1">
        <f t="array" ref="CI10">IF(CI$4&gt;$B$10,CH10,IF(CI$4&lt;$B$9,INDEX(Indata!$B:$B,$D10),INDEX(Indata!$B:$B,$D10+1))^(CI$4-$B$5))</f>
        <v>1.6921186295957242</v>
      </c>
      <c r="CJ10" s="230" cm="1">
        <f t="array" ref="CJ10">IF(CJ$4&gt;$B$10,CI10,IF(CJ$4&lt;$B$9,INDEX(Indata!$B:$B,$D10),INDEX(Indata!$B:$B,$D10+1))^(CJ$4-$B$5))</f>
        <v>1.6921186295957242</v>
      </c>
      <c r="CK10" s="230" cm="1">
        <f t="array" ref="CK10">IF(CK$4&gt;$B$10,CJ10,IF(CK$4&lt;$B$9,INDEX(Indata!$B:$B,$D10),INDEX(Indata!$B:$B,$D10+1))^(CK$4-$B$5))</f>
        <v>1.6921186295957242</v>
      </c>
      <c r="CL10" s="230" cm="1">
        <f t="array" ref="CL10">IF(CL$4&gt;$B$10,CK10,IF(CL$4&lt;$B$9,INDEX(Indata!$B:$B,$D10),INDEX(Indata!$B:$B,$D10+1))^(CL$4-$B$5))</f>
        <v>1.6921186295957242</v>
      </c>
      <c r="CM10" s="230" cm="1">
        <f t="array" ref="CM10">IF(CM$4&gt;$B$10,CL10,IF(CM$4&lt;$B$9,INDEX(Indata!$B:$B,$D10),INDEX(Indata!$B:$B,$D10+1))^(CM$4-$B$5))</f>
        <v>1.6921186295957242</v>
      </c>
      <c r="CN10" s="230" cm="1">
        <f t="array" ref="CN10">IF(CN$4&gt;$B$10,CM10,IF(CN$4&lt;$B$9,INDEX(Indata!$B:$B,$D10),INDEX(Indata!$B:$B,$D10+1))^(CN$4-$B$5))</f>
        <v>1.6921186295957242</v>
      </c>
      <c r="CO10" s="230" cm="1">
        <f t="array" ref="CO10">IF(CO$4&gt;$B$10,CN10,IF(CO$4&lt;$B$9,INDEX(Indata!$B:$B,$D10),INDEX(Indata!$B:$B,$D10+1))^(CO$4-$B$5))</f>
        <v>1.6921186295957242</v>
      </c>
      <c r="CP10" s="230" cm="1">
        <f t="array" ref="CP10">IF(CP$4&gt;$B$10,CO10,IF(CP$4&lt;$B$9,INDEX(Indata!$B:$B,$D10),INDEX(Indata!$B:$B,$D10+1))^(CP$4-$B$5))</f>
        <v>1.6921186295957242</v>
      </c>
      <c r="CQ10" s="230" cm="1">
        <f t="array" ref="CQ10">IF(CQ$4&gt;$B$10,CP10,IF(CQ$4&lt;$B$9,INDEX(Indata!$B:$B,$D10),INDEX(Indata!$B:$B,$D10+1))^(CQ$4-$B$5))</f>
        <v>1.6921186295957242</v>
      </c>
      <c r="CR10" s="230" cm="1">
        <f t="array" ref="CR10">IF(CR$4&gt;$B$10,CQ10,IF(CR$4&lt;$B$9,INDEX(Indata!$B:$B,$D10),INDEX(Indata!$B:$B,$D10+1))^(CR$4-$B$5))</f>
        <v>1.6921186295957242</v>
      </c>
      <c r="CS10" s="230" cm="1">
        <f t="array" ref="CS10">IF(CS$4&gt;$B$10,CR10,IF(CS$4&lt;$B$9,INDEX(Indata!$B:$B,$D10),INDEX(Indata!$B:$B,$D10+1))^(CS$4-$B$5))</f>
        <v>1.6921186295957242</v>
      </c>
      <c r="CT10" s="230" cm="1">
        <f t="array" ref="CT10">IF(CT$4&gt;$B$10,CS10,IF(CT$4&lt;$B$9,INDEX(Indata!$B:$B,$D10),INDEX(Indata!$B:$B,$D10+1))^(CT$4-$B$5))</f>
        <v>1.6921186295957242</v>
      </c>
    </row>
    <row r="11" spans="1:98" ht="13" x14ac:dyDescent="0.3">
      <c r="A11" s="157" t="s">
        <v>71</v>
      </c>
      <c r="B11" s="228">
        <f>Indata!B18</f>
        <v>2087</v>
      </c>
      <c r="C11" s="236" t="s">
        <v>204</v>
      </c>
      <c r="D11" s="474">
        <f>MATCH("PMupp1",Indata!F:F,0)</f>
        <v>38</v>
      </c>
      <c r="E11" s="230" cm="1">
        <f t="array" ref="E11">IF(E$4&gt;$B$10,D11,IF(E$4&lt;$B$9,INDEX(Indata!$B:$B,$D11),INDEX(Indata!$B:$B,$D11+1))^(E$4-$B$5))</f>
        <v>1</v>
      </c>
      <c r="F11" s="230" cm="1">
        <f t="array" ref="F11">IF(F$4&gt;$B$10,E11,IF(F$4&lt;$B$9,INDEX(Indata!$B:$B,$D11),INDEX(Indata!$B:$B,$D11+1))^(F$4-$B$5))</f>
        <v>1.0115000000000001</v>
      </c>
      <c r="G11" s="230" cm="1">
        <f t="array" ref="G11">IF(G$4&gt;$B$10,F11,IF(G$4&lt;$B$9,INDEX(Indata!$B:$B,$D11),INDEX(Indata!$B:$B,$D11+1))^(G$4-$B$5))</f>
        <v>1.0231322500000002</v>
      </c>
      <c r="H11" s="230" cm="1">
        <f t="array" ref="H11">IF(H$4&gt;$B$10,G11,IF(H$4&lt;$B$9,INDEX(Indata!$B:$B,$D11),INDEX(Indata!$B:$B,$D11+1))^(H$4-$B$5))</f>
        <v>1.0348982708750003</v>
      </c>
      <c r="I11" s="230" cm="1">
        <f t="array" ref="I11">IF(I$4&gt;$B$10,H11,IF(I$4&lt;$B$9,INDEX(Indata!$B:$B,$D11),INDEX(Indata!$B:$B,$D11+1))^(I$4-$B$5))</f>
        <v>1.0467996009900629</v>
      </c>
      <c r="J11" s="230" cm="1">
        <f t="array" ref="J11">IF(J$4&gt;$B$10,I11,IF(J$4&lt;$B$9,INDEX(Indata!$B:$B,$D11),INDEX(Indata!$B:$B,$D11+1))^(J$4-$B$5))</f>
        <v>1.0588377964014486</v>
      </c>
      <c r="K11" s="230" cm="1">
        <f t="array" ref="K11">IF(K$4&gt;$B$10,J11,IF(K$4&lt;$B$9,INDEX(Indata!$B:$B,$D11),INDEX(Indata!$B:$B,$D11+1))^(K$4-$B$5))</f>
        <v>1.0710144310600653</v>
      </c>
      <c r="L11" s="230" cm="1">
        <f t="array" ref="L11">IF(L$4&gt;$B$10,K11,IF(L$4&lt;$B$9,INDEX(Indata!$B:$B,$D11),INDEX(Indata!$B:$B,$D11+1))^(L$4-$B$5))</f>
        <v>1.0833310970172563</v>
      </c>
      <c r="M11" s="230" cm="1">
        <f t="array" ref="M11">IF(M$4&gt;$B$10,L11,IF(M$4&lt;$B$9,INDEX(Indata!$B:$B,$D11),INDEX(Indata!$B:$B,$D11+1))^(M$4-$B$5))</f>
        <v>1.0957894046329548</v>
      </c>
      <c r="N11" s="230" cm="1">
        <f t="array" ref="N11">IF(N$4&gt;$B$10,M11,IF(N$4&lt;$B$9,INDEX(Indata!$B:$B,$D11),INDEX(Indata!$B:$B,$D11+1))^(N$4-$B$5))</f>
        <v>1.1083909827862339</v>
      </c>
      <c r="O11" s="230" cm="1">
        <f t="array" ref="O11">IF(O$4&gt;$B$10,N11,IF(O$4&lt;$B$9,INDEX(Indata!$B:$B,$D11),INDEX(Indata!$B:$B,$D11+1))^(O$4-$B$5))</f>
        <v>1.1211374790882758</v>
      </c>
      <c r="P11" s="230" cm="1">
        <f t="array" ref="P11">IF(P$4&gt;$B$10,O11,IF(P$4&lt;$B$9,INDEX(Indata!$B:$B,$D11),INDEX(Indata!$B:$B,$D11+1))^(P$4-$B$5))</f>
        <v>1.1340305600977909</v>
      </c>
      <c r="Q11" s="230" cm="1">
        <f t="array" ref="Q11">IF(Q$4&gt;$B$10,P11,IF(Q$4&lt;$B$9,INDEX(Indata!$B:$B,$D11),INDEX(Indata!$B:$B,$D11+1))^(Q$4-$B$5))</f>
        <v>1.1470719115389156</v>
      </c>
      <c r="R11" s="230" cm="1">
        <f t="array" ref="R11">IF(R$4&gt;$B$10,Q11,IF(R$4&lt;$B$9,INDEX(Indata!$B:$B,$D11),INDEX(Indata!$B:$B,$D11+1))^(R$4-$B$5))</f>
        <v>1.1602632385216132</v>
      </c>
      <c r="S11" s="230" cm="1">
        <f t="array" ref="S11">IF(S$4&gt;$B$10,R11,IF(S$4&lt;$B$9,INDEX(Indata!$B:$B,$D11),INDEX(Indata!$B:$B,$D11+1))^(S$4-$B$5))</f>
        <v>1.1736062657646118</v>
      </c>
      <c r="T11" s="230" cm="1">
        <f t="array" ref="T11">IF(T$4&gt;$B$10,S11,IF(T$4&lt;$B$9,INDEX(Indata!$B:$B,$D11),INDEX(Indata!$B:$B,$D11+1))^(T$4-$B$5))</f>
        <v>1.1871027378209051</v>
      </c>
      <c r="U11" s="230" cm="1">
        <f t="array" ref="U11">IF(U$4&gt;$B$10,T11,IF(U$4&lt;$B$9,INDEX(Indata!$B:$B,$D11),INDEX(Indata!$B:$B,$D11+1))^(U$4-$B$5))</f>
        <v>1.2007544193058457</v>
      </c>
      <c r="V11" s="230" cm="1">
        <f t="array" ref="V11">IF(V$4&gt;$B$10,U11,IF(V$4&lt;$B$9,INDEX(Indata!$B:$B,$D11),INDEX(Indata!$B:$B,$D11+1))^(V$4-$B$5))</f>
        <v>1.214563095127863</v>
      </c>
      <c r="W11" s="230" cm="1">
        <f t="array" ref="W11">IF(W$4&gt;$B$10,V11,IF(W$4&lt;$B$9,INDEX(Indata!$B:$B,$D11),INDEX(Indata!$B:$B,$D11+1))^(W$4-$B$5))</f>
        <v>1.2285305707218335</v>
      </c>
      <c r="X11" s="230" cm="1">
        <f t="array" ref="X11">IF(X$4&gt;$B$10,W11,IF(X$4&lt;$B$9,INDEX(Indata!$B:$B,$D11),INDEX(Indata!$B:$B,$D11+1))^(X$4-$B$5))</f>
        <v>1.2426586722851347</v>
      </c>
      <c r="Y11" s="230" cm="1">
        <f t="array" ref="Y11">IF(Y$4&gt;$B$10,X11,IF(Y$4&lt;$B$9,INDEX(Indata!$B:$B,$D11),INDEX(Indata!$B:$B,$D11+1))^(Y$4-$B$5))</f>
        <v>1.2569492470164139</v>
      </c>
      <c r="Z11" s="230" cm="1">
        <f t="array" ref="Z11">IF(Z$4&gt;$B$10,Y11,IF(Z$4&lt;$B$9,INDEX(Indata!$B:$B,$D11),INDEX(Indata!$B:$B,$D11+1))^(Z$4-$B$5))</f>
        <v>1.2714041633571027</v>
      </c>
      <c r="AA11" s="230" cm="1">
        <f t="array" ref="AA11">IF(AA$4&gt;$B$10,Z11,IF(AA$4&lt;$B$9,INDEX(Indata!$B:$B,$D11),INDEX(Indata!$B:$B,$D11+1))^(AA$4-$B$5))</f>
        <v>1.2860253112357094</v>
      </c>
      <c r="AB11" s="230" cm="1">
        <f t="array" ref="AB11">IF(AB$4&gt;$B$10,AA11,IF(AB$4&lt;$B$9,INDEX(Indata!$B:$B,$D11),INDEX(Indata!$B:$B,$D11+1))^(AB$4-$B$5))</f>
        <v>1.3008146023149203</v>
      </c>
      <c r="AC11" s="230" cm="1">
        <f t="array" ref="AC11">IF(AC$4&gt;$B$10,AB11,IF(AC$4&lt;$B$9,INDEX(Indata!$B:$B,$D11),INDEX(Indata!$B:$B,$D11+1))^(AC$4-$B$5))</f>
        <v>1.3157739702415421</v>
      </c>
      <c r="AD11" s="230" cm="1">
        <f t="array" ref="AD11">IF(AD$4&gt;$B$10,AC11,IF(AD$4&lt;$B$9,INDEX(Indata!$B:$B,$D11),INDEX(Indata!$B:$B,$D11+1))^(AD$4-$B$5))</f>
        <v>1.3309053708993199</v>
      </c>
      <c r="AE11" s="230" cm="1">
        <f t="array" ref="AE11">IF(AE$4&gt;$B$10,AD11,IF(AE$4&lt;$B$9,INDEX(Indata!$B:$B,$D11),INDEX(Indata!$B:$B,$D11+1))^(AE$4-$B$5))</f>
        <v>1.3462107826646623</v>
      </c>
      <c r="AF11" s="230" cm="1">
        <f t="array" ref="AF11">IF(AF$4&gt;$B$10,AE11,IF(AF$4&lt;$B$9,INDEX(Indata!$B:$B,$D11),INDEX(Indata!$B:$B,$D11+1))^(AF$4-$B$5))</f>
        <v>1.3616922066653059</v>
      </c>
      <c r="AG11" s="230" cm="1">
        <f t="array" ref="AG11">IF(AG$4&gt;$B$10,AF11,IF(AG$4&lt;$B$9,INDEX(Indata!$B:$B,$D11),INDEX(Indata!$B:$B,$D11+1))^(AG$4-$B$5))</f>
        <v>1.377351667041957</v>
      </c>
      <c r="AH11" s="230" cm="1">
        <f t="array" ref="AH11">IF(AH$4&gt;$B$10,AG11,IF(AH$4&lt;$B$9,INDEX(Indata!$B:$B,$D11),INDEX(Indata!$B:$B,$D11+1))^(AH$4-$B$5))</f>
        <v>1.3931912112129397</v>
      </c>
      <c r="AI11" s="230" cm="1">
        <f t="array" ref="AI11">IF(AI$4&gt;$B$10,AH11,IF(AI$4&lt;$B$9,INDEX(Indata!$B:$B,$D11),INDEX(Indata!$B:$B,$D11+1))^(AI$4-$B$5))</f>
        <v>1.4092129101418884</v>
      </c>
      <c r="AJ11" s="230" cm="1">
        <f t="array" ref="AJ11">IF(AJ$4&gt;$B$10,AI11,IF(AJ$4&lt;$B$9,INDEX(Indata!$B:$B,$D11),INDEX(Indata!$B:$B,$D11+1))^(AJ$4-$B$5))</f>
        <v>1.4254188586085206</v>
      </c>
      <c r="AK11" s="230" cm="1">
        <f t="array" ref="AK11">IF(AK$4&gt;$B$10,AJ11,IF(AK$4&lt;$B$9,INDEX(Indata!$B:$B,$D11),INDEX(Indata!$B:$B,$D11+1))^(AK$4-$B$5))</f>
        <v>1.4418111754825187</v>
      </c>
      <c r="AL11" s="230" cm="1">
        <f t="array" ref="AL11">IF(AL$4&gt;$B$10,AK11,IF(AL$4&lt;$B$9,INDEX(Indata!$B:$B,$D11),INDEX(Indata!$B:$B,$D11+1))^(AL$4-$B$5))</f>
        <v>1.4583920040005678</v>
      </c>
      <c r="AM11" s="230" cm="1">
        <f t="array" ref="AM11">IF(AM$4&gt;$B$10,AL11,IF(AM$4&lt;$B$9,INDEX(Indata!$B:$B,$D11),INDEX(Indata!$B:$B,$D11+1))^(AM$4-$B$5))</f>
        <v>1.4751635120465745</v>
      </c>
      <c r="AN11" s="230" cm="1">
        <f t="array" ref="AN11">IF(AN$4&gt;$B$10,AM11,IF(AN$4&lt;$B$9,INDEX(Indata!$B:$B,$D11),INDEX(Indata!$B:$B,$D11+1))^(AN$4-$B$5))</f>
        <v>1.4921278924351102</v>
      </c>
      <c r="AO11" s="230" cm="1">
        <f t="array" ref="AO11">IF(AO$4&gt;$B$10,AN11,IF(AO$4&lt;$B$9,INDEX(Indata!$B:$B,$D11),INDEX(Indata!$B:$B,$D11+1))^(AO$4-$B$5))</f>
        <v>1.5092873631981141</v>
      </c>
      <c r="AP11" s="230" cm="1">
        <f t="array" ref="AP11">IF(AP$4&gt;$B$10,AO11,IF(AP$4&lt;$B$9,INDEX(Indata!$B:$B,$D11),INDEX(Indata!$B:$B,$D11+1))^(AP$4-$B$5))</f>
        <v>1.5266441678748923</v>
      </c>
      <c r="AQ11" s="230" cm="1">
        <f t="array" ref="AQ11">IF(AQ$4&gt;$B$10,AP11,IF(AQ$4&lt;$B$9,INDEX(Indata!$B:$B,$D11),INDEX(Indata!$B:$B,$D11+1))^(AQ$4-$B$5))</f>
        <v>1.5442005758054538</v>
      </c>
      <c r="AR11" s="230" cm="1">
        <f t="array" ref="AR11">IF(AR$4&gt;$B$10,AQ11,IF(AR$4&lt;$B$9,INDEX(Indata!$B:$B,$D11),INDEX(Indata!$B:$B,$D11+1))^(AR$4-$B$5))</f>
        <v>1.5619588824272168</v>
      </c>
      <c r="AS11" s="230" cm="1">
        <f t="array" ref="AS11">IF(AS$4&gt;$B$10,AR11,IF(AS$4&lt;$B$9,INDEX(Indata!$B:$B,$D11),INDEX(Indata!$B:$B,$D11+1))^(AS$4-$B$5))</f>
        <v>1.5799214095751299</v>
      </c>
      <c r="AT11" s="230" cm="1">
        <f t="array" ref="AT11">IF(AT$4&gt;$B$10,AS11,IF(AT$4&lt;$B$9,INDEX(Indata!$B:$B,$D11),INDEX(Indata!$B:$B,$D11+1))^(AT$4-$B$5))</f>
        <v>1.5980905057852441</v>
      </c>
      <c r="AU11" s="230" cm="1">
        <f t="array" ref="AU11">IF(AU$4&gt;$B$10,AT11,IF(AU$4&lt;$B$9,INDEX(Indata!$B:$B,$D11),INDEX(Indata!$B:$B,$D11+1))^(AU$4-$B$5))</f>
        <v>1.6164685466017745</v>
      </c>
      <c r="AV11" s="230" cm="1">
        <f t="array" ref="AV11">IF(AV$4&gt;$B$10,AU11,IF(AV$4&lt;$B$9,INDEX(Indata!$B:$B,$D11),INDEX(Indata!$B:$B,$D11+1))^(AV$4-$B$5))</f>
        <v>1.635057934887695</v>
      </c>
      <c r="AW11" s="230" cm="1">
        <f t="array" ref="AW11">IF(AW$4&gt;$B$10,AV11,IF(AW$4&lt;$B$9,INDEX(Indata!$B:$B,$D11),INDEX(Indata!$B:$B,$D11+1))^(AW$4-$B$5))</f>
        <v>1.6538611011389037</v>
      </c>
      <c r="AX11" s="230" cm="1">
        <f t="array" ref="AX11">IF(AX$4&gt;$B$10,AW11,IF(AX$4&lt;$B$9,INDEX(Indata!$B:$B,$D11),INDEX(Indata!$B:$B,$D11+1))^(AX$4-$B$5))</f>
        <v>1.6728805038020012</v>
      </c>
      <c r="AY11" s="230" cm="1">
        <f t="array" ref="AY11">IF(AY$4&gt;$B$10,AX11,IF(AY$4&lt;$B$9,INDEX(Indata!$B:$B,$D11),INDEX(Indata!$B:$B,$D11+1))^(AY$4-$B$5))</f>
        <v>1.6921186295957242</v>
      </c>
      <c r="AZ11" s="230" cm="1">
        <f t="array" ref="AZ11">IF(AZ$4&gt;$B$10,AY11,IF(AZ$4&lt;$B$9,INDEX(Indata!$B:$B,$D11),INDEX(Indata!$B:$B,$D11+1))^(AZ$4-$B$5))</f>
        <v>1.6921186295957242</v>
      </c>
      <c r="BA11" s="230" cm="1">
        <f t="array" ref="BA11">IF(BA$4&gt;$B$10,AZ11,IF(BA$4&lt;$B$9,INDEX(Indata!$B:$B,$D11),INDEX(Indata!$B:$B,$D11+1))^(BA$4-$B$5))</f>
        <v>1.6921186295957242</v>
      </c>
      <c r="BB11" s="230" cm="1">
        <f t="array" ref="BB11">IF(BB$4&gt;$B$10,BA11,IF(BB$4&lt;$B$9,INDEX(Indata!$B:$B,$D11),INDEX(Indata!$B:$B,$D11+1))^(BB$4-$B$5))</f>
        <v>1.6921186295957242</v>
      </c>
      <c r="BC11" s="230" cm="1">
        <f t="array" ref="BC11">IF(BC$4&gt;$B$10,BB11,IF(BC$4&lt;$B$9,INDEX(Indata!$B:$B,$D11),INDEX(Indata!$B:$B,$D11+1))^(BC$4-$B$5))</f>
        <v>1.6921186295957242</v>
      </c>
      <c r="BD11" s="230" cm="1">
        <f t="array" ref="BD11">IF(BD$4&gt;$B$10,BC11,IF(BD$4&lt;$B$9,INDEX(Indata!$B:$B,$D11),INDEX(Indata!$B:$B,$D11+1))^(BD$4-$B$5))</f>
        <v>1.6921186295957242</v>
      </c>
      <c r="BE11" s="230" cm="1">
        <f t="array" ref="BE11">IF(BE$4&gt;$B$10,BD11,IF(BE$4&lt;$B$9,INDEX(Indata!$B:$B,$D11),INDEX(Indata!$B:$B,$D11+1))^(BE$4-$B$5))</f>
        <v>1.6921186295957242</v>
      </c>
      <c r="BF11" s="230" cm="1">
        <f t="array" ref="BF11">IF(BF$4&gt;$B$10,BE11,IF(BF$4&lt;$B$9,INDEX(Indata!$B:$B,$D11),INDEX(Indata!$B:$B,$D11+1))^(BF$4-$B$5))</f>
        <v>1.6921186295957242</v>
      </c>
      <c r="BG11" s="230" cm="1">
        <f t="array" ref="BG11">IF(BG$4&gt;$B$10,BF11,IF(BG$4&lt;$B$9,INDEX(Indata!$B:$B,$D11),INDEX(Indata!$B:$B,$D11+1))^(BG$4-$B$5))</f>
        <v>1.6921186295957242</v>
      </c>
      <c r="BH11" s="230" cm="1">
        <f t="array" ref="BH11">IF(BH$4&gt;$B$10,BG11,IF(BH$4&lt;$B$9,INDEX(Indata!$B:$B,$D11),INDEX(Indata!$B:$B,$D11+1))^(BH$4-$B$5))</f>
        <v>1.6921186295957242</v>
      </c>
      <c r="BI11" s="230" cm="1">
        <f t="array" ref="BI11">IF(BI$4&gt;$B$10,BH11,IF(BI$4&lt;$B$9,INDEX(Indata!$B:$B,$D11),INDEX(Indata!$B:$B,$D11+1))^(BI$4-$B$5))</f>
        <v>1.6921186295957242</v>
      </c>
      <c r="BJ11" s="230" cm="1">
        <f t="array" ref="BJ11">IF(BJ$4&gt;$B$10,BI11,IF(BJ$4&lt;$B$9,INDEX(Indata!$B:$B,$D11),INDEX(Indata!$B:$B,$D11+1))^(BJ$4-$B$5))</f>
        <v>1.6921186295957242</v>
      </c>
      <c r="BK11" s="230" cm="1">
        <f t="array" ref="BK11">IF(BK$4&gt;$B$10,BJ11,IF(BK$4&lt;$B$9,INDEX(Indata!$B:$B,$D11),INDEX(Indata!$B:$B,$D11+1))^(BK$4-$B$5))</f>
        <v>1.6921186295957242</v>
      </c>
      <c r="BL11" s="230" cm="1">
        <f t="array" ref="BL11">IF(BL$4&gt;$B$10,BK11,IF(BL$4&lt;$B$9,INDEX(Indata!$B:$B,$D11),INDEX(Indata!$B:$B,$D11+1))^(BL$4-$B$5))</f>
        <v>1.6921186295957242</v>
      </c>
      <c r="BM11" s="230" cm="1">
        <f t="array" ref="BM11">IF(BM$4&gt;$B$10,BL11,IF(BM$4&lt;$B$9,INDEX(Indata!$B:$B,$D11),INDEX(Indata!$B:$B,$D11+1))^(BM$4-$B$5))</f>
        <v>1.6921186295957242</v>
      </c>
      <c r="BN11" s="230" cm="1">
        <f t="array" ref="BN11">IF(BN$4&gt;$B$10,BM11,IF(BN$4&lt;$B$9,INDEX(Indata!$B:$B,$D11),INDEX(Indata!$B:$B,$D11+1))^(BN$4-$B$5))</f>
        <v>1.6921186295957242</v>
      </c>
      <c r="BO11" s="230" cm="1">
        <f t="array" ref="BO11">IF(BO$4&gt;$B$10,BN11,IF(BO$4&lt;$B$9,INDEX(Indata!$B:$B,$D11),INDEX(Indata!$B:$B,$D11+1))^(BO$4-$B$5))</f>
        <v>1.6921186295957242</v>
      </c>
      <c r="BP11" s="230" cm="1">
        <f t="array" ref="BP11">IF(BP$4&gt;$B$10,BO11,IF(BP$4&lt;$B$9,INDEX(Indata!$B:$B,$D11),INDEX(Indata!$B:$B,$D11+1))^(BP$4-$B$5))</f>
        <v>1.6921186295957242</v>
      </c>
      <c r="BQ11" s="230" cm="1">
        <f t="array" ref="BQ11">IF(BQ$4&gt;$B$10,BP11,IF(BQ$4&lt;$B$9,INDEX(Indata!$B:$B,$D11),INDEX(Indata!$B:$B,$D11+1))^(BQ$4-$B$5))</f>
        <v>1.6921186295957242</v>
      </c>
      <c r="BR11" s="230" cm="1">
        <f t="array" ref="BR11">IF(BR$4&gt;$B$10,BQ11,IF(BR$4&lt;$B$9,INDEX(Indata!$B:$B,$D11),INDEX(Indata!$B:$B,$D11+1))^(BR$4-$B$5))</f>
        <v>1.6921186295957242</v>
      </c>
      <c r="BS11" s="230" cm="1">
        <f t="array" ref="BS11">IF(BS$4&gt;$B$10,BR11,IF(BS$4&lt;$B$9,INDEX(Indata!$B:$B,$D11),INDEX(Indata!$B:$B,$D11+1))^(BS$4-$B$5))</f>
        <v>1.6921186295957242</v>
      </c>
      <c r="BT11" s="230" cm="1">
        <f t="array" ref="BT11">IF(BT$4&gt;$B$10,BS11,IF(BT$4&lt;$B$9,INDEX(Indata!$B:$B,$D11),INDEX(Indata!$B:$B,$D11+1))^(BT$4-$B$5))</f>
        <v>1.6921186295957242</v>
      </c>
      <c r="BU11" s="230" cm="1">
        <f t="array" ref="BU11">IF(BU$4&gt;$B$10,BT11,IF(BU$4&lt;$B$9,INDEX(Indata!$B:$B,$D11),INDEX(Indata!$B:$B,$D11+1))^(BU$4-$B$5))</f>
        <v>1.6921186295957242</v>
      </c>
      <c r="BV11" s="230" cm="1">
        <f t="array" ref="BV11">IF(BV$4&gt;$B$10,BU11,IF(BV$4&lt;$B$9,INDEX(Indata!$B:$B,$D11),INDEX(Indata!$B:$B,$D11+1))^(BV$4-$B$5))</f>
        <v>1.6921186295957242</v>
      </c>
      <c r="BW11" s="230" cm="1">
        <f t="array" ref="BW11">IF(BW$4&gt;$B$10,BV11,IF(BW$4&lt;$B$9,INDEX(Indata!$B:$B,$D11),INDEX(Indata!$B:$B,$D11+1))^(BW$4-$B$5))</f>
        <v>1.6921186295957242</v>
      </c>
      <c r="BX11" s="230" cm="1">
        <f t="array" ref="BX11">IF(BX$4&gt;$B$10,BW11,IF(BX$4&lt;$B$9,INDEX(Indata!$B:$B,$D11),INDEX(Indata!$B:$B,$D11+1))^(BX$4-$B$5))</f>
        <v>1.6921186295957242</v>
      </c>
      <c r="BY11" s="230" cm="1">
        <f t="array" ref="BY11">IF(BY$4&gt;$B$10,BX11,IF(BY$4&lt;$B$9,INDEX(Indata!$B:$B,$D11),INDEX(Indata!$B:$B,$D11+1))^(BY$4-$B$5))</f>
        <v>1.6921186295957242</v>
      </c>
      <c r="BZ11" s="230" cm="1">
        <f t="array" ref="BZ11">IF(BZ$4&gt;$B$10,BY11,IF(BZ$4&lt;$B$9,INDEX(Indata!$B:$B,$D11),INDEX(Indata!$B:$B,$D11+1))^(BZ$4-$B$5))</f>
        <v>1.6921186295957242</v>
      </c>
      <c r="CA11" s="230" cm="1">
        <f t="array" ref="CA11">IF(CA$4&gt;$B$10,BZ11,IF(CA$4&lt;$B$9,INDEX(Indata!$B:$B,$D11),INDEX(Indata!$B:$B,$D11+1))^(CA$4-$B$5))</f>
        <v>1.6921186295957242</v>
      </c>
      <c r="CB11" s="230" cm="1">
        <f t="array" ref="CB11">IF(CB$4&gt;$B$10,CA11,IF(CB$4&lt;$B$9,INDEX(Indata!$B:$B,$D11),INDEX(Indata!$B:$B,$D11+1))^(CB$4-$B$5))</f>
        <v>1.6921186295957242</v>
      </c>
      <c r="CC11" s="230" cm="1">
        <f t="array" ref="CC11">IF(CC$4&gt;$B$10,CB11,IF(CC$4&lt;$B$9,INDEX(Indata!$B:$B,$D11),INDEX(Indata!$B:$B,$D11+1))^(CC$4-$B$5))</f>
        <v>1.6921186295957242</v>
      </c>
      <c r="CD11" s="230" cm="1">
        <f t="array" ref="CD11">IF(CD$4&gt;$B$10,CC11,IF(CD$4&lt;$B$9,INDEX(Indata!$B:$B,$D11),INDEX(Indata!$B:$B,$D11+1))^(CD$4-$B$5))</f>
        <v>1.6921186295957242</v>
      </c>
      <c r="CE11" s="230" cm="1">
        <f t="array" ref="CE11">IF(CE$4&gt;$B$10,CD11,IF(CE$4&lt;$B$9,INDEX(Indata!$B:$B,$D11),INDEX(Indata!$B:$B,$D11+1))^(CE$4-$B$5))</f>
        <v>1.6921186295957242</v>
      </c>
      <c r="CF11" s="230" cm="1">
        <f t="array" ref="CF11">IF(CF$4&gt;$B$10,CE11,IF(CF$4&lt;$B$9,INDEX(Indata!$B:$B,$D11),INDEX(Indata!$B:$B,$D11+1))^(CF$4-$B$5))</f>
        <v>1.6921186295957242</v>
      </c>
      <c r="CG11" s="230" cm="1">
        <f t="array" ref="CG11">IF(CG$4&gt;$B$10,CF11,IF(CG$4&lt;$B$9,INDEX(Indata!$B:$B,$D11),INDEX(Indata!$B:$B,$D11+1))^(CG$4-$B$5))</f>
        <v>1.6921186295957242</v>
      </c>
      <c r="CH11" s="230" cm="1">
        <f t="array" ref="CH11">IF(CH$4&gt;$B$10,CG11,IF(CH$4&lt;$B$9,INDEX(Indata!$B:$B,$D11),INDEX(Indata!$B:$B,$D11+1))^(CH$4-$B$5))</f>
        <v>1.6921186295957242</v>
      </c>
      <c r="CI11" s="230" cm="1">
        <f t="array" ref="CI11">IF(CI$4&gt;$B$10,CH11,IF(CI$4&lt;$B$9,INDEX(Indata!$B:$B,$D11),INDEX(Indata!$B:$B,$D11+1))^(CI$4-$B$5))</f>
        <v>1.6921186295957242</v>
      </c>
      <c r="CJ11" s="230" cm="1">
        <f t="array" ref="CJ11">IF(CJ$4&gt;$B$10,CI11,IF(CJ$4&lt;$B$9,INDEX(Indata!$B:$B,$D11),INDEX(Indata!$B:$B,$D11+1))^(CJ$4-$B$5))</f>
        <v>1.6921186295957242</v>
      </c>
      <c r="CK11" s="230" cm="1">
        <f t="array" ref="CK11">IF(CK$4&gt;$B$10,CJ11,IF(CK$4&lt;$B$9,INDEX(Indata!$B:$B,$D11),INDEX(Indata!$B:$B,$D11+1))^(CK$4-$B$5))</f>
        <v>1.6921186295957242</v>
      </c>
      <c r="CL11" s="230" cm="1">
        <f t="array" ref="CL11">IF(CL$4&gt;$B$10,CK11,IF(CL$4&lt;$B$9,INDEX(Indata!$B:$B,$D11),INDEX(Indata!$B:$B,$D11+1))^(CL$4-$B$5))</f>
        <v>1.6921186295957242</v>
      </c>
      <c r="CM11" s="230" cm="1">
        <f t="array" ref="CM11">IF(CM$4&gt;$B$10,CL11,IF(CM$4&lt;$B$9,INDEX(Indata!$B:$B,$D11),INDEX(Indata!$B:$B,$D11+1))^(CM$4-$B$5))</f>
        <v>1.6921186295957242</v>
      </c>
      <c r="CN11" s="230" cm="1">
        <f t="array" ref="CN11">IF(CN$4&gt;$B$10,CM11,IF(CN$4&lt;$B$9,INDEX(Indata!$B:$B,$D11),INDEX(Indata!$B:$B,$D11+1))^(CN$4-$B$5))</f>
        <v>1.6921186295957242</v>
      </c>
      <c r="CO11" s="230" cm="1">
        <f t="array" ref="CO11">IF(CO$4&gt;$B$10,CN11,IF(CO$4&lt;$B$9,INDEX(Indata!$B:$B,$D11),INDEX(Indata!$B:$B,$D11+1))^(CO$4-$B$5))</f>
        <v>1.6921186295957242</v>
      </c>
      <c r="CP11" s="230" cm="1">
        <f t="array" ref="CP11">IF(CP$4&gt;$B$10,CO11,IF(CP$4&lt;$B$9,INDEX(Indata!$B:$B,$D11),INDEX(Indata!$B:$B,$D11+1))^(CP$4-$B$5))</f>
        <v>1.6921186295957242</v>
      </c>
      <c r="CQ11" s="230" cm="1">
        <f t="array" ref="CQ11">IF(CQ$4&gt;$B$10,CP11,IF(CQ$4&lt;$B$9,INDEX(Indata!$B:$B,$D11),INDEX(Indata!$B:$B,$D11+1))^(CQ$4-$B$5))</f>
        <v>1.6921186295957242</v>
      </c>
      <c r="CR11" s="230" cm="1">
        <f t="array" ref="CR11">IF(CR$4&gt;$B$10,CQ11,IF(CR$4&lt;$B$9,INDEX(Indata!$B:$B,$D11),INDEX(Indata!$B:$B,$D11+1))^(CR$4-$B$5))</f>
        <v>1.6921186295957242</v>
      </c>
      <c r="CS11" s="230" cm="1">
        <f t="array" ref="CS11">IF(CS$4&gt;$B$10,CR11,IF(CS$4&lt;$B$9,INDEX(Indata!$B:$B,$D11),INDEX(Indata!$B:$B,$D11+1))^(CS$4-$B$5))</f>
        <v>1.6921186295957242</v>
      </c>
      <c r="CT11" s="230" cm="1">
        <f t="array" ref="CT11">IF(CT$4&gt;$B$10,CS11,IF(CT$4&lt;$B$9,INDEX(Indata!$B:$B,$D11),INDEX(Indata!$B:$B,$D11+1))^(CT$4-$B$5))</f>
        <v>1.6921186295957242</v>
      </c>
    </row>
    <row r="12" spans="1:98" s="591" customFormat="1" x14ac:dyDescent="0.25">
      <c r="D12" s="595"/>
    </row>
    <row r="13" spans="1:98" s="225" customFormat="1" ht="13" x14ac:dyDescent="0.3">
      <c r="A13" s="36"/>
      <c r="B13" s="224"/>
      <c r="D13" s="61"/>
    </row>
    <row r="14" spans="1:98" ht="13" x14ac:dyDescent="0.3">
      <c r="A14" s="64"/>
      <c r="B14" s="221"/>
      <c r="D14" s="39"/>
      <c r="E14" s="38" t="s">
        <v>596</v>
      </c>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row>
    <row r="15" spans="1:98" s="591" customFormat="1" ht="13" x14ac:dyDescent="0.3">
      <c r="A15" s="1917" t="s">
        <v>9</v>
      </c>
      <c r="B15" s="1917"/>
      <c r="C15" s="1917"/>
      <c r="D15" s="595"/>
    </row>
    <row r="16" spans="1:98" s="591" customFormat="1" ht="13" x14ac:dyDescent="0.3">
      <c r="A16" s="593"/>
      <c r="B16" s="598" t="str">
        <f>"Öppningsår, "&amp;"år "&amp;B8</f>
        <v>Öppningsår, år 2028</v>
      </c>
      <c r="C16" s="598" t="str">
        <f>"Prognosår 1, "&amp;"år "&amp;B9</f>
        <v>Prognosår 1, år 2045</v>
      </c>
      <c r="D16" s="599" t="s">
        <v>88</v>
      </c>
      <c r="E16" s="593">
        <f>B5</f>
        <v>2019</v>
      </c>
      <c r="F16" s="593">
        <f>E16+1</f>
        <v>2020</v>
      </c>
      <c r="G16" s="593">
        <f t="shared" ref="G16:BK16" si="2">F16+1</f>
        <v>2021</v>
      </c>
      <c r="H16" s="593">
        <f t="shared" si="2"/>
        <v>2022</v>
      </c>
      <c r="I16" s="593">
        <f t="shared" si="2"/>
        <v>2023</v>
      </c>
      <c r="J16" s="593">
        <f t="shared" si="2"/>
        <v>2024</v>
      </c>
      <c r="K16" s="593">
        <f t="shared" si="2"/>
        <v>2025</v>
      </c>
      <c r="L16" s="593">
        <f t="shared" si="2"/>
        <v>2026</v>
      </c>
      <c r="M16" s="593">
        <f t="shared" si="2"/>
        <v>2027</v>
      </c>
      <c r="N16" s="593">
        <f t="shared" si="2"/>
        <v>2028</v>
      </c>
      <c r="O16" s="593">
        <f t="shared" si="2"/>
        <v>2029</v>
      </c>
      <c r="P16" s="593">
        <f t="shared" si="2"/>
        <v>2030</v>
      </c>
      <c r="Q16" s="593">
        <f t="shared" si="2"/>
        <v>2031</v>
      </c>
      <c r="R16" s="593">
        <f t="shared" si="2"/>
        <v>2032</v>
      </c>
      <c r="S16" s="593">
        <f t="shared" si="2"/>
        <v>2033</v>
      </c>
      <c r="T16" s="593">
        <f t="shared" si="2"/>
        <v>2034</v>
      </c>
      <c r="U16" s="593">
        <f t="shared" si="2"/>
        <v>2035</v>
      </c>
      <c r="V16" s="593">
        <f t="shared" si="2"/>
        <v>2036</v>
      </c>
      <c r="W16" s="593">
        <f t="shared" si="2"/>
        <v>2037</v>
      </c>
      <c r="X16" s="593">
        <f t="shared" si="2"/>
        <v>2038</v>
      </c>
      <c r="Y16" s="593">
        <f t="shared" si="2"/>
        <v>2039</v>
      </c>
      <c r="Z16" s="593">
        <f t="shared" si="2"/>
        <v>2040</v>
      </c>
      <c r="AA16" s="593">
        <f t="shared" si="2"/>
        <v>2041</v>
      </c>
      <c r="AB16" s="593">
        <f t="shared" si="2"/>
        <v>2042</v>
      </c>
      <c r="AC16" s="593">
        <f t="shared" si="2"/>
        <v>2043</v>
      </c>
      <c r="AD16" s="593">
        <f t="shared" si="2"/>
        <v>2044</v>
      </c>
      <c r="AE16" s="593">
        <f t="shared" si="2"/>
        <v>2045</v>
      </c>
      <c r="AF16" s="593">
        <f t="shared" si="2"/>
        <v>2046</v>
      </c>
      <c r="AG16" s="593">
        <f t="shared" si="2"/>
        <v>2047</v>
      </c>
      <c r="AH16" s="593">
        <f t="shared" si="2"/>
        <v>2048</v>
      </c>
      <c r="AI16" s="593">
        <f t="shared" si="2"/>
        <v>2049</v>
      </c>
      <c r="AJ16" s="593">
        <f t="shared" si="2"/>
        <v>2050</v>
      </c>
      <c r="AK16" s="593">
        <f t="shared" si="2"/>
        <v>2051</v>
      </c>
      <c r="AL16" s="593">
        <f t="shared" si="2"/>
        <v>2052</v>
      </c>
      <c r="AM16" s="593">
        <f t="shared" si="2"/>
        <v>2053</v>
      </c>
      <c r="AN16" s="593">
        <f t="shared" si="2"/>
        <v>2054</v>
      </c>
      <c r="AO16" s="593">
        <f t="shared" si="2"/>
        <v>2055</v>
      </c>
      <c r="AP16" s="593">
        <f t="shared" si="2"/>
        <v>2056</v>
      </c>
      <c r="AQ16" s="593">
        <f t="shared" si="2"/>
        <v>2057</v>
      </c>
      <c r="AR16" s="593">
        <f t="shared" si="2"/>
        <v>2058</v>
      </c>
      <c r="AS16" s="593">
        <f t="shared" si="2"/>
        <v>2059</v>
      </c>
      <c r="AT16" s="593">
        <f t="shared" si="2"/>
        <v>2060</v>
      </c>
      <c r="AU16" s="593">
        <f t="shared" si="2"/>
        <v>2061</v>
      </c>
      <c r="AV16" s="593">
        <f t="shared" si="2"/>
        <v>2062</v>
      </c>
      <c r="AW16" s="593">
        <f t="shared" si="2"/>
        <v>2063</v>
      </c>
      <c r="AX16" s="593">
        <f t="shared" si="2"/>
        <v>2064</v>
      </c>
      <c r="AY16" s="593">
        <f t="shared" si="2"/>
        <v>2065</v>
      </c>
      <c r="AZ16" s="593">
        <f t="shared" si="2"/>
        <v>2066</v>
      </c>
      <c r="BA16" s="593">
        <f t="shared" si="2"/>
        <v>2067</v>
      </c>
      <c r="BB16" s="593">
        <f t="shared" si="2"/>
        <v>2068</v>
      </c>
      <c r="BC16" s="593">
        <f t="shared" si="2"/>
        <v>2069</v>
      </c>
      <c r="BD16" s="593">
        <f t="shared" si="2"/>
        <v>2070</v>
      </c>
      <c r="BE16" s="593">
        <f t="shared" si="2"/>
        <v>2071</v>
      </c>
      <c r="BF16" s="593">
        <f t="shared" si="2"/>
        <v>2072</v>
      </c>
      <c r="BG16" s="593">
        <f t="shared" si="2"/>
        <v>2073</v>
      </c>
      <c r="BH16" s="593">
        <f t="shared" si="2"/>
        <v>2074</v>
      </c>
      <c r="BI16" s="593">
        <f t="shared" si="2"/>
        <v>2075</v>
      </c>
      <c r="BJ16" s="593">
        <f t="shared" si="2"/>
        <v>2076</v>
      </c>
      <c r="BK16" s="593">
        <f t="shared" si="2"/>
        <v>2077</v>
      </c>
      <c r="BL16" s="593">
        <f t="shared" ref="BL16:BU16" si="3">BK16+1</f>
        <v>2078</v>
      </c>
      <c r="BM16" s="593">
        <f t="shared" si="3"/>
        <v>2079</v>
      </c>
      <c r="BN16" s="593">
        <f t="shared" si="3"/>
        <v>2080</v>
      </c>
      <c r="BO16" s="593">
        <f t="shared" si="3"/>
        <v>2081</v>
      </c>
      <c r="BP16" s="593">
        <f t="shared" si="3"/>
        <v>2082</v>
      </c>
      <c r="BQ16" s="593">
        <f t="shared" si="3"/>
        <v>2083</v>
      </c>
      <c r="BR16" s="593">
        <f t="shared" si="3"/>
        <v>2084</v>
      </c>
      <c r="BS16" s="593">
        <f t="shared" si="3"/>
        <v>2085</v>
      </c>
      <c r="BT16" s="593">
        <f t="shared" si="3"/>
        <v>2086</v>
      </c>
      <c r="BU16" s="593">
        <f t="shared" si="3"/>
        <v>2087</v>
      </c>
      <c r="BV16" s="593">
        <f t="shared" ref="BV16" si="4">BU16+1</f>
        <v>2088</v>
      </c>
      <c r="BW16" s="593">
        <f t="shared" ref="BW16" si="5">BV16+1</f>
        <v>2089</v>
      </c>
      <c r="BX16" s="593">
        <f t="shared" ref="BX16" si="6">BW16+1</f>
        <v>2090</v>
      </c>
      <c r="BY16" s="593">
        <f t="shared" ref="BY16" si="7">BX16+1</f>
        <v>2091</v>
      </c>
      <c r="BZ16" s="593">
        <f t="shared" ref="BZ16" si="8">BY16+1</f>
        <v>2092</v>
      </c>
      <c r="CA16" s="593">
        <f t="shared" ref="CA16" si="9">BZ16+1</f>
        <v>2093</v>
      </c>
      <c r="CB16" s="593">
        <f t="shared" ref="CB16" si="10">CA16+1</f>
        <v>2094</v>
      </c>
      <c r="CC16" s="593">
        <f t="shared" ref="CC16" si="11">CB16+1</f>
        <v>2095</v>
      </c>
      <c r="CD16" s="593">
        <f t="shared" ref="CD16" si="12">CC16+1</f>
        <v>2096</v>
      </c>
      <c r="CE16" s="593">
        <f t="shared" ref="CE16" si="13">CD16+1</f>
        <v>2097</v>
      </c>
      <c r="CF16" s="593">
        <f t="shared" ref="CF16" si="14">CE16+1</f>
        <v>2098</v>
      </c>
      <c r="CG16" s="593">
        <f t="shared" ref="CG16" si="15">CF16+1</f>
        <v>2099</v>
      </c>
      <c r="CH16" s="593">
        <f t="shared" ref="CH16" si="16">CG16+1</f>
        <v>2100</v>
      </c>
      <c r="CI16" s="593">
        <f t="shared" ref="CI16" si="17">CH16+1</f>
        <v>2101</v>
      </c>
      <c r="CJ16" s="593">
        <f t="shared" ref="CJ16" si="18">CI16+1</f>
        <v>2102</v>
      </c>
      <c r="CK16" s="593">
        <f t="shared" ref="CK16" si="19">CJ16+1</f>
        <v>2103</v>
      </c>
      <c r="CL16" s="593">
        <f t="shared" ref="CL16" si="20">CK16+1</f>
        <v>2104</v>
      </c>
      <c r="CM16" s="593">
        <f t="shared" ref="CM16" si="21">CL16+1</f>
        <v>2105</v>
      </c>
      <c r="CN16" s="593">
        <f t="shared" ref="CN16" si="22">CM16+1</f>
        <v>2106</v>
      </c>
      <c r="CO16" s="593">
        <f t="shared" ref="CO16" si="23">CN16+1</f>
        <v>2107</v>
      </c>
      <c r="CP16" s="593">
        <f t="shared" ref="CP16" si="24">CO16+1</f>
        <v>2108</v>
      </c>
      <c r="CQ16" s="593">
        <f t="shared" ref="CQ16" si="25">CP16+1</f>
        <v>2109</v>
      </c>
      <c r="CR16" s="593">
        <f t="shared" ref="CR16" si="26">CQ16+1</f>
        <v>2110</v>
      </c>
      <c r="CS16" s="593">
        <f t="shared" ref="CS16" si="27">CR16+1</f>
        <v>2111</v>
      </c>
      <c r="CT16" s="593">
        <f t="shared" ref="CT16" si="28">CS16+1</f>
        <v>2112</v>
      </c>
    </row>
    <row r="17" spans="1:98" ht="13" x14ac:dyDescent="0.25">
      <c r="A17" s="63" t="s">
        <v>54</v>
      </c>
      <c r="B17" s="41">
        <f ca="1">HLOOKUP($B$8,$E$16:$CT$34,2)</f>
        <v>0</v>
      </c>
      <c r="C17" s="41">
        <f ca="1">HLOOKUP($B$9,$E$16:$CT$34,2)</f>
        <v>0</v>
      </c>
      <c r="D17" s="279"/>
      <c r="E17" s="239">
        <f ca="1">'Bränsleförbrukning &amp;  NOx'!D43</f>
        <v>0</v>
      </c>
      <c r="F17" s="239">
        <f ca="1">'Bränsleförbrukning &amp;  NOx'!E43</f>
        <v>0</v>
      </c>
      <c r="G17" s="239">
        <f ca="1">'Bränsleförbrukning &amp;  NOx'!F43</f>
        <v>0</v>
      </c>
      <c r="H17" s="239">
        <f ca="1">'Bränsleförbrukning &amp;  NOx'!G43</f>
        <v>0</v>
      </c>
      <c r="I17" s="239">
        <f ca="1">'Bränsleförbrukning &amp;  NOx'!H43</f>
        <v>0</v>
      </c>
      <c r="J17" s="239">
        <f ca="1">'Bränsleförbrukning &amp;  NOx'!I43</f>
        <v>0</v>
      </c>
      <c r="K17" s="239">
        <f ca="1">'Bränsleförbrukning &amp;  NOx'!J43</f>
        <v>0</v>
      </c>
      <c r="L17" s="239">
        <f ca="1">'Bränsleförbrukning &amp;  NOx'!K43</f>
        <v>0</v>
      </c>
      <c r="M17" s="239">
        <f ca="1">'Bränsleförbrukning &amp;  NOx'!L43</f>
        <v>0</v>
      </c>
      <c r="N17" s="239">
        <f ca="1">'Bränsleförbrukning &amp;  NOx'!M43</f>
        <v>0</v>
      </c>
      <c r="O17" s="239">
        <f ca="1">'Bränsleförbrukning &amp;  NOx'!N43</f>
        <v>0</v>
      </c>
      <c r="P17" s="239">
        <f ca="1">'Bränsleförbrukning &amp;  NOx'!O43</f>
        <v>0</v>
      </c>
      <c r="Q17" s="239">
        <f ca="1">'Bränsleförbrukning &amp;  NOx'!P43</f>
        <v>0</v>
      </c>
      <c r="R17" s="239">
        <f ca="1">'Bränsleförbrukning &amp;  NOx'!Q43</f>
        <v>0</v>
      </c>
      <c r="S17" s="239">
        <f ca="1">'Bränsleförbrukning &amp;  NOx'!R43</f>
        <v>0</v>
      </c>
      <c r="T17" s="239">
        <f ca="1">'Bränsleförbrukning &amp;  NOx'!S43</f>
        <v>0</v>
      </c>
      <c r="U17" s="239">
        <f ca="1">'Bränsleförbrukning &amp;  NOx'!T43</f>
        <v>0</v>
      </c>
      <c r="V17" s="239">
        <f ca="1">'Bränsleförbrukning &amp;  NOx'!U43</f>
        <v>0</v>
      </c>
      <c r="W17" s="239">
        <f ca="1">'Bränsleförbrukning &amp;  NOx'!V43</f>
        <v>0</v>
      </c>
      <c r="X17" s="239">
        <f ca="1">'Bränsleförbrukning &amp;  NOx'!W43</f>
        <v>0</v>
      </c>
      <c r="Y17" s="239">
        <f ca="1">'Bränsleförbrukning &amp;  NOx'!X43</f>
        <v>0</v>
      </c>
      <c r="Z17" s="239">
        <f ca="1">'Bränsleförbrukning &amp;  NOx'!Y43</f>
        <v>0</v>
      </c>
      <c r="AA17" s="239">
        <f ca="1">'Bränsleförbrukning &amp;  NOx'!Z43</f>
        <v>0</v>
      </c>
      <c r="AB17" s="239">
        <f ca="1">'Bränsleförbrukning &amp;  NOx'!AA43</f>
        <v>0</v>
      </c>
      <c r="AC17" s="239">
        <f ca="1">'Bränsleförbrukning &amp;  NOx'!AB43</f>
        <v>0</v>
      </c>
      <c r="AD17" s="239">
        <f ca="1">'Bränsleförbrukning &amp;  NOx'!AC43</f>
        <v>0</v>
      </c>
      <c r="AE17" s="239">
        <f ca="1">'Bränsleförbrukning &amp;  NOx'!AD43</f>
        <v>0</v>
      </c>
      <c r="AF17" s="239">
        <f ca="1">'Bränsleförbrukning &amp;  NOx'!AE43</f>
        <v>0</v>
      </c>
      <c r="AG17" s="239">
        <f ca="1">'Bränsleförbrukning &amp;  NOx'!AF43</f>
        <v>0</v>
      </c>
      <c r="AH17" s="239">
        <f ca="1">'Bränsleförbrukning &amp;  NOx'!AG43</f>
        <v>0</v>
      </c>
      <c r="AI17" s="239">
        <f ca="1">'Bränsleförbrukning &amp;  NOx'!AH43</f>
        <v>0</v>
      </c>
      <c r="AJ17" s="239">
        <f ca="1">'Bränsleförbrukning &amp;  NOx'!AI43</f>
        <v>0</v>
      </c>
      <c r="AK17" s="239">
        <f ca="1">'Bränsleförbrukning &amp;  NOx'!AJ43</f>
        <v>0</v>
      </c>
      <c r="AL17" s="239">
        <f ca="1">'Bränsleförbrukning &amp;  NOx'!AK43</f>
        <v>0</v>
      </c>
      <c r="AM17" s="239">
        <f ca="1">'Bränsleförbrukning &amp;  NOx'!AL43</f>
        <v>0</v>
      </c>
      <c r="AN17" s="239">
        <f ca="1">'Bränsleförbrukning &amp;  NOx'!AM43</f>
        <v>0</v>
      </c>
      <c r="AO17" s="239">
        <f ca="1">'Bränsleförbrukning &amp;  NOx'!AN43</f>
        <v>0</v>
      </c>
      <c r="AP17" s="239">
        <f ca="1">'Bränsleförbrukning &amp;  NOx'!AO43</f>
        <v>0</v>
      </c>
      <c r="AQ17" s="239">
        <f ca="1">'Bränsleförbrukning &amp;  NOx'!AP43</f>
        <v>0</v>
      </c>
      <c r="AR17" s="239">
        <f ca="1">'Bränsleförbrukning &amp;  NOx'!AQ43</f>
        <v>0</v>
      </c>
      <c r="AS17" s="239">
        <f ca="1">'Bränsleförbrukning &amp;  NOx'!AR43</f>
        <v>0</v>
      </c>
      <c r="AT17" s="239">
        <f ca="1">'Bränsleförbrukning &amp;  NOx'!AS43</f>
        <v>0</v>
      </c>
      <c r="AU17" s="239">
        <f ca="1">'Bränsleförbrukning &amp;  NOx'!AT43</f>
        <v>0</v>
      </c>
      <c r="AV17" s="239">
        <f ca="1">'Bränsleförbrukning &amp;  NOx'!AU43</f>
        <v>0</v>
      </c>
      <c r="AW17" s="239">
        <f ca="1">'Bränsleförbrukning &amp;  NOx'!AV43</f>
        <v>0</v>
      </c>
      <c r="AX17" s="239">
        <f ca="1">'Bränsleförbrukning &amp;  NOx'!AW43</f>
        <v>0</v>
      </c>
      <c r="AY17" s="239">
        <f ca="1">'Bränsleförbrukning &amp;  NOx'!AX43</f>
        <v>0</v>
      </c>
      <c r="AZ17" s="239">
        <f ca="1">'Bränsleförbrukning &amp;  NOx'!AY43</f>
        <v>0</v>
      </c>
      <c r="BA17" s="239">
        <f ca="1">'Bränsleförbrukning &amp;  NOx'!AZ43</f>
        <v>0</v>
      </c>
      <c r="BB17" s="239">
        <f ca="1">'Bränsleförbrukning &amp;  NOx'!BA43</f>
        <v>0</v>
      </c>
      <c r="BC17" s="239">
        <f ca="1">'Bränsleförbrukning &amp;  NOx'!BB43</f>
        <v>0</v>
      </c>
      <c r="BD17" s="239">
        <f ca="1">'Bränsleförbrukning &amp;  NOx'!BC43</f>
        <v>0</v>
      </c>
      <c r="BE17" s="239">
        <f ca="1">'Bränsleförbrukning &amp;  NOx'!BD43</f>
        <v>0</v>
      </c>
      <c r="BF17" s="239">
        <f ca="1">'Bränsleförbrukning &amp;  NOx'!BE43</f>
        <v>0</v>
      </c>
      <c r="BG17" s="239">
        <f ca="1">'Bränsleförbrukning &amp;  NOx'!BF43</f>
        <v>0</v>
      </c>
      <c r="BH17" s="239">
        <f ca="1">'Bränsleförbrukning &amp;  NOx'!BG43</f>
        <v>0</v>
      </c>
      <c r="BI17" s="239">
        <f ca="1">'Bränsleförbrukning &amp;  NOx'!BH43</f>
        <v>0</v>
      </c>
      <c r="BJ17" s="239">
        <f ca="1">'Bränsleförbrukning &amp;  NOx'!BI43</f>
        <v>0</v>
      </c>
      <c r="BK17" s="239">
        <f ca="1">'Bränsleförbrukning &amp;  NOx'!BJ43</f>
        <v>0</v>
      </c>
      <c r="BL17" s="239">
        <f ca="1">'Bränsleförbrukning &amp;  NOx'!BK43</f>
        <v>0</v>
      </c>
      <c r="BM17" s="239">
        <f ca="1">'Bränsleförbrukning &amp;  NOx'!BL43</f>
        <v>0</v>
      </c>
      <c r="BN17" s="239">
        <f ca="1">'Bränsleförbrukning &amp;  NOx'!BM43</f>
        <v>0</v>
      </c>
      <c r="BO17" s="239">
        <f ca="1">'Bränsleförbrukning &amp;  NOx'!BN43</f>
        <v>0</v>
      </c>
      <c r="BP17" s="239">
        <f ca="1">'Bränsleförbrukning &amp;  NOx'!BO43</f>
        <v>0</v>
      </c>
      <c r="BQ17" s="239">
        <f ca="1">'Bränsleförbrukning &amp;  NOx'!BP43</f>
        <v>0</v>
      </c>
      <c r="BR17" s="239">
        <f ca="1">'Bränsleförbrukning &amp;  NOx'!BQ43</f>
        <v>0</v>
      </c>
      <c r="BS17" s="239">
        <f ca="1">'Bränsleförbrukning &amp;  NOx'!BR43</f>
        <v>0</v>
      </c>
      <c r="BT17" s="239">
        <f ca="1">'Bränsleförbrukning &amp;  NOx'!BS43</f>
        <v>0</v>
      </c>
      <c r="BU17" s="239">
        <f ca="1">'Bränsleförbrukning &amp;  NOx'!BT43</f>
        <v>0</v>
      </c>
      <c r="BV17" s="239">
        <f>'Bränsleförbrukning &amp;  NOx'!BU43</f>
        <v>0</v>
      </c>
      <c r="BW17" s="239">
        <f>'Bränsleförbrukning &amp;  NOx'!BV43</f>
        <v>0</v>
      </c>
      <c r="BX17" s="239">
        <f>'Bränsleförbrukning &amp;  NOx'!BW43</f>
        <v>0</v>
      </c>
      <c r="BY17" s="239">
        <f>'Bränsleförbrukning &amp;  NOx'!BX43</f>
        <v>0</v>
      </c>
      <c r="BZ17" s="239">
        <f>'Bränsleförbrukning &amp;  NOx'!BY43</f>
        <v>0</v>
      </c>
      <c r="CA17" s="239">
        <f>'Bränsleförbrukning &amp;  NOx'!BZ43</f>
        <v>0</v>
      </c>
      <c r="CB17" s="239">
        <f>'Bränsleförbrukning &amp;  NOx'!CA43</f>
        <v>0</v>
      </c>
      <c r="CC17" s="239">
        <f>'Bränsleförbrukning &amp;  NOx'!CB43</f>
        <v>0</v>
      </c>
      <c r="CD17" s="239">
        <f>'Bränsleförbrukning &amp;  NOx'!CC43</f>
        <v>0</v>
      </c>
      <c r="CE17" s="239">
        <f>'Bränsleförbrukning &amp;  NOx'!CD43</f>
        <v>0</v>
      </c>
      <c r="CF17" s="239">
        <f>'Bränsleförbrukning &amp;  NOx'!CE43</f>
        <v>0</v>
      </c>
      <c r="CG17" s="239">
        <f>'Bränsleförbrukning &amp;  NOx'!CF43</f>
        <v>0</v>
      </c>
      <c r="CH17" s="239">
        <f>'Bränsleförbrukning &amp;  NOx'!CG43</f>
        <v>0</v>
      </c>
      <c r="CI17" s="239">
        <f>'Bränsleförbrukning &amp;  NOx'!CH43</f>
        <v>0</v>
      </c>
      <c r="CJ17" s="239">
        <f>'Bränsleförbrukning &amp;  NOx'!CI43</f>
        <v>0</v>
      </c>
      <c r="CK17" s="239">
        <f>'Bränsleförbrukning &amp;  NOx'!CJ43</f>
        <v>0</v>
      </c>
      <c r="CL17" s="239">
        <f>'Bränsleförbrukning &amp;  NOx'!CK43</f>
        <v>0</v>
      </c>
      <c r="CM17" s="239">
        <f>'Bränsleförbrukning &amp;  NOx'!CL43</f>
        <v>0</v>
      </c>
      <c r="CN17" s="239">
        <f>'Bränsleförbrukning &amp;  NOx'!CM43</f>
        <v>0</v>
      </c>
      <c r="CO17" s="239">
        <f>'Bränsleförbrukning &amp;  NOx'!CN43</f>
        <v>0</v>
      </c>
      <c r="CP17" s="239">
        <f>'Bränsleförbrukning &amp;  NOx'!CO43</f>
        <v>0</v>
      </c>
      <c r="CQ17" s="239">
        <f>'Bränsleförbrukning &amp;  NOx'!CP43</f>
        <v>0</v>
      </c>
      <c r="CR17" s="239">
        <f>'Bränsleförbrukning &amp;  NOx'!CQ43</f>
        <v>0</v>
      </c>
      <c r="CS17" s="239">
        <f>'Bränsleförbrukning &amp;  NOx'!CR43</f>
        <v>0</v>
      </c>
      <c r="CT17" s="239">
        <f>'Bränsleförbrukning &amp;  NOx'!CS43</f>
        <v>0</v>
      </c>
    </row>
    <row r="18" spans="1:98" ht="13" x14ac:dyDescent="0.25">
      <c r="A18" s="63" t="s">
        <v>63</v>
      </c>
      <c r="B18" s="41">
        <f ca="1">HLOOKUP($B$8,$E$16:$CT$34,3)</f>
        <v>0</v>
      </c>
      <c r="C18" s="41">
        <f ca="1">HLOOKUP($B$9,$E$16:$CT$34,3)</f>
        <v>0</v>
      </c>
      <c r="D18" s="279"/>
      <c r="E18" s="239">
        <f ca="1">E17*Indata!$B$47</f>
        <v>0</v>
      </c>
      <c r="F18" s="239">
        <f ca="1">F17*Indata!$B$47</f>
        <v>0</v>
      </c>
      <c r="G18" s="239">
        <f ca="1">G17*Indata!$B$47</f>
        <v>0</v>
      </c>
      <c r="H18" s="239">
        <f ca="1">H17*Indata!$B$47</f>
        <v>0</v>
      </c>
      <c r="I18" s="239">
        <f ca="1">I17*Indata!$B$47</f>
        <v>0</v>
      </c>
      <c r="J18" s="239">
        <f ca="1">J17*Indata!$B$47</f>
        <v>0</v>
      </c>
      <c r="K18" s="239">
        <f ca="1">K17*Indata!$B$47</f>
        <v>0</v>
      </c>
      <c r="L18" s="239">
        <f ca="1">L17*Indata!$B$47</f>
        <v>0</v>
      </c>
      <c r="M18" s="239">
        <f ca="1">M17*Indata!$B$47</f>
        <v>0</v>
      </c>
      <c r="N18" s="239">
        <f ca="1">N17*Indata!$B$47</f>
        <v>0</v>
      </c>
      <c r="O18" s="239">
        <f ca="1">O17*Indata!$B$47</f>
        <v>0</v>
      </c>
      <c r="P18" s="239">
        <f ca="1">P17*Indata!$B$47</f>
        <v>0</v>
      </c>
      <c r="Q18" s="239">
        <f ca="1">Q17*Indata!$B$47</f>
        <v>0</v>
      </c>
      <c r="R18" s="239">
        <f ca="1">R17*Indata!$B$47</f>
        <v>0</v>
      </c>
      <c r="S18" s="239">
        <f ca="1">S17*Indata!$B$47</f>
        <v>0</v>
      </c>
      <c r="T18" s="239">
        <f ca="1">T17*Indata!$B$47</f>
        <v>0</v>
      </c>
      <c r="U18" s="239">
        <f ca="1">U17*Indata!$B$47</f>
        <v>0</v>
      </c>
      <c r="V18" s="239">
        <f ca="1">V17*Indata!$B$47</f>
        <v>0</v>
      </c>
      <c r="W18" s="239">
        <f ca="1">W17*Indata!$B$47</f>
        <v>0</v>
      </c>
      <c r="X18" s="239">
        <f ca="1">X17*Indata!$B$47</f>
        <v>0</v>
      </c>
      <c r="Y18" s="239">
        <f ca="1">Y17*Indata!$B$47</f>
        <v>0</v>
      </c>
      <c r="Z18" s="239">
        <f ca="1">Z17*Indata!$B$47</f>
        <v>0</v>
      </c>
      <c r="AA18" s="239">
        <f ca="1">AA17*Indata!$B$47</f>
        <v>0</v>
      </c>
      <c r="AB18" s="239">
        <f ca="1">AB17*Indata!$B$47</f>
        <v>0</v>
      </c>
      <c r="AC18" s="239">
        <f ca="1">AC17*Indata!$B$47</f>
        <v>0</v>
      </c>
      <c r="AD18" s="239">
        <f ca="1">AD17*Indata!$B$47</f>
        <v>0</v>
      </c>
      <c r="AE18" s="239">
        <f ca="1">AE17*Indata!$B$47</f>
        <v>0</v>
      </c>
      <c r="AF18" s="239">
        <f ca="1">AF17*Indata!$B$47</f>
        <v>0</v>
      </c>
      <c r="AG18" s="239">
        <f ca="1">AG17*Indata!$B$47</f>
        <v>0</v>
      </c>
      <c r="AH18" s="239">
        <f ca="1">AH17*Indata!$B$47</f>
        <v>0</v>
      </c>
      <c r="AI18" s="239">
        <f ca="1">AI17*Indata!$B$47</f>
        <v>0</v>
      </c>
      <c r="AJ18" s="239">
        <f ca="1">AJ17*Indata!$B$47</f>
        <v>0</v>
      </c>
      <c r="AK18" s="239">
        <f ca="1">AK17*Indata!$B$47</f>
        <v>0</v>
      </c>
      <c r="AL18" s="239">
        <f ca="1">AL17*Indata!$B$47</f>
        <v>0</v>
      </c>
      <c r="AM18" s="239">
        <f ca="1">AM17*Indata!$B$47</f>
        <v>0</v>
      </c>
      <c r="AN18" s="239">
        <f ca="1">AN17*Indata!$B$47</f>
        <v>0</v>
      </c>
      <c r="AO18" s="239">
        <f ca="1">AO17*Indata!$B$47</f>
        <v>0</v>
      </c>
      <c r="AP18" s="239">
        <f ca="1">AP17*Indata!$B$47</f>
        <v>0</v>
      </c>
      <c r="AQ18" s="239">
        <f ca="1">AQ17*Indata!$B$47</f>
        <v>0</v>
      </c>
      <c r="AR18" s="239">
        <f ca="1">AR17*Indata!$B$47</f>
        <v>0</v>
      </c>
      <c r="AS18" s="239">
        <f ca="1">AS17*Indata!$B$47</f>
        <v>0</v>
      </c>
      <c r="AT18" s="239">
        <f ca="1">AT17*Indata!$B$47</f>
        <v>0</v>
      </c>
      <c r="AU18" s="239">
        <f ca="1">AU17*Indata!$B$47</f>
        <v>0</v>
      </c>
      <c r="AV18" s="239">
        <f ca="1">AV17*Indata!$B$47</f>
        <v>0</v>
      </c>
      <c r="AW18" s="239">
        <f ca="1">AW17*Indata!$B$47</f>
        <v>0</v>
      </c>
      <c r="AX18" s="239">
        <f ca="1">AX17*Indata!$B$47</f>
        <v>0</v>
      </c>
      <c r="AY18" s="239">
        <f ca="1">AY17*Indata!$B$47</f>
        <v>0</v>
      </c>
      <c r="AZ18" s="239">
        <f ca="1">AZ17*Indata!$B$47</f>
        <v>0</v>
      </c>
      <c r="BA18" s="239">
        <f ca="1">BA17*Indata!$B$47</f>
        <v>0</v>
      </c>
      <c r="BB18" s="239">
        <f ca="1">BB17*Indata!$B$47</f>
        <v>0</v>
      </c>
      <c r="BC18" s="239">
        <f ca="1">BC17*Indata!$B$47</f>
        <v>0</v>
      </c>
      <c r="BD18" s="239">
        <f ca="1">BD17*Indata!$B$47</f>
        <v>0</v>
      </c>
      <c r="BE18" s="239">
        <f ca="1">BE17*Indata!$B$47</f>
        <v>0</v>
      </c>
      <c r="BF18" s="239">
        <f ca="1">BF17*Indata!$B$47</f>
        <v>0</v>
      </c>
      <c r="BG18" s="239">
        <f ca="1">BG17*Indata!$B$47</f>
        <v>0</v>
      </c>
      <c r="BH18" s="239">
        <f ca="1">BH17*Indata!$B$47</f>
        <v>0</v>
      </c>
      <c r="BI18" s="239">
        <f ca="1">BI17*Indata!$B$47</f>
        <v>0</v>
      </c>
      <c r="BJ18" s="239">
        <f ca="1">BJ17*Indata!$B$47</f>
        <v>0</v>
      </c>
      <c r="BK18" s="239">
        <f ca="1">BK17*Indata!$B$47</f>
        <v>0</v>
      </c>
      <c r="BL18" s="239">
        <f ca="1">BL17*Indata!$B$47</f>
        <v>0</v>
      </c>
      <c r="BM18" s="239">
        <f ca="1">BM17*Indata!$B$47</f>
        <v>0</v>
      </c>
      <c r="BN18" s="239">
        <f ca="1">BN17*Indata!$B$47</f>
        <v>0</v>
      </c>
      <c r="BO18" s="239">
        <f ca="1">BO17*Indata!$B$47</f>
        <v>0</v>
      </c>
      <c r="BP18" s="239">
        <f ca="1">BP17*Indata!$B$47</f>
        <v>0</v>
      </c>
      <c r="BQ18" s="239">
        <f ca="1">BQ17*Indata!$B$47</f>
        <v>0</v>
      </c>
      <c r="BR18" s="239">
        <f ca="1">BR17*Indata!$B$47</f>
        <v>0</v>
      </c>
      <c r="BS18" s="239">
        <f ca="1">BS17*Indata!$B$47</f>
        <v>0</v>
      </c>
      <c r="BT18" s="239">
        <f ca="1">BT17*Indata!$B$47</f>
        <v>0</v>
      </c>
      <c r="BU18" s="239">
        <f ca="1">BU17*Indata!$B$47</f>
        <v>0</v>
      </c>
      <c r="BV18" s="239">
        <f>BV17*Indata!$B$47</f>
        <v>0</v>
      </c>
      <c r="BW18" s="239">
        <f>BW17*Indata!$B$47</f>
        <v>0</v>
      </c>
      <c r="BX18" s="239">
        <f>BX17*Indata!$B$47</f>
        <v>0</v>
      </c>
      <c r="BY18" s="239">
        <f>BY17*Indata!$B$47</f>
        <v>0</v>
      </c>
      <c r="BZ18" s="239">
        <f>BZ17*Indata!$B$47</f>
        <v>0</v>
      </c>
      <c r="CA18" s="239">
        <f>CA17*Indata!$B$47</f>
        <v>0</v>
      </c>
      <c r="CB18" s="239">
        <f>CB17*Indata!$B$47</f>
        <v>0</v>
      </c>
      <c r="CC18" s="239">
        <f>CC17*Indata!$B$47</f>
        <v>0</v>
      </c>
      <c r="CD18" s="239">
        <f>CD17*Indata!$B$47</f>
        <v>0</v>
      </c>
      <c r="CE18" s="239">
        <f>CE17*Indata!$B$47</f>
        <v>0</v>
      </c>
      <c r="CF18" s="239">
        <f>CF17*Indata!$B$47</f>
        <v>0</v>
      </c>
      <c r="CG18" s="239">
        <f>CG17*Indata!$B$47</f>
        <v>0</v>
      </c>
      <c r="CH18" s="239">
        <f>CH17*Indata!$B$47</f>
        <v>0</v>
      </c>
      <c r="CI18" s="239">
        <f>CI17*Indata!$B$47</f>
        <v>0</v>
      </c>
      <c r="CJ18" s="239">
        <f>CJ17*Indata!$B$47</f>
        <v>0</v>
      </c>
      <c r="CK18" s="239">
        <f>CK17*Indata!$B$47</f>
        <v>0</v>
      </c>
      <c r="CL18" s="239">
        <f>CL17*Indata!$B$47</f>
        <v>0</v>
      </c>
      <c r="CM18" s="239">
        <f>CM17*Indata!$B$47</f>
        <v>0</v>
      </c>
      <c r="CN18" s="239">
        <f>CN17*Indata!$B$47</f>
        <v>0</v>
      </c>
      <c r="CO18" s="239">
        <f>CO17*Indata!$B$47</f>
        <v>0</v>
      </c>
      <c r="CP18" s="239">
        <f>CP17*Indata!$B$47</f>
        <v>0</v>
      </c>
      <c r="CQ18" s="239">
        <f>CQ17*Indata!$B$47</f>
        <v>0</v>
      </c>
      <c r="CR18" s="239">
        <f>CR17*Indata!$B$47</f>
        <v>0</v>
      </c>
      <c r="CS18" s="239">
        <f>CS17*Indata!$B$47</f>
        <v>0</v>
      </c>
      <c r="CT18" s="239">
        <f>CT17*Indata!$B$47</f>
        <v>0</v>
      </c>
    </row>
    <row r="19" spans="1:98" ht="13" x14ac:dyDescent="0.25">
      <c r="A19" s="63" t="s">
        <v>64</v>
      </c>
      <c r="B19" s="41">
        <f ca="1">HLOOKUP($B$8,$E$16:$CT$34,4)</f>
        <v>0</v>
      </c>
      <c r="C19" s="41">
        <f ca="1">HLOOKUP($B$9,$E$16:$CT$34,4)</f>
        <v>0</v>
      </c>
      <c r="D19" s="279"/>
      <c r="E19" s="239">
        <f ca="1">'Bränsleförbrukning &amp;  NOx'!D104</f>
        <v>0</v>
      </c>
      <c r="F19" s="239">
        <f ca="1">'Bränsleförbrukning &amp;  NOx'!E104</f>
        <v>0</v>
      </c>
      <c r="G19" s="239">
        <f ca="1">'Bränsleförbrukning &amp;  NOx'!F104</f>
        <v>0</v>
      </c>
      <c r="H19" s="239">
        <f ca="1">'Bränsleförbrukning &amp;  NOx'!G104</f>
        <v>0</v>
      </c>
      <c r="I19" s="239">
        <f ca="1">'Bränsleförbrukning &amp;  NOx'!H104</f>
        <v>0</v>
      </c>
      <c r="J19" s="239">
        <f ca="1">'Bränsleförbrukning &amp;  NOx'!I104</f>
        <v>0</v>
      </c>
      <c r="K19" s="239">
        <f ca="1">'Bränsleförbrukning &amp;  NOx'!J104</f>
        <v>0</v>
      </c>
      <c r="L19" s="239">
        <f ca="1">'Bränsleförbrukning &amp;  NOx'!K104</f>
        <v>0</v>
      </c>
      <c r="M19" s="239">
        <f ca="1">'Bränsleförbrukning &amp;  NOx'!L104</f>
        <v>0</v>
      </c>
      <c r="N19" s="239">
        <f ca="1">'Bränsleförbrukning &amp;  NOx'!M104</f>
        <v>0</v>
      </c>
      <c r="O19" s="239">
        <f ca="1">'Bränsleförbrukning &amp;  NOx'!N104</f>
        <v>0</v>
      </c>
      <c r="P19" s="239">
        <f ca="1">'Bränsleförbrukning &amp;  NOx'!O104</f>
        <v>0</v>
      </c>
      <c r="Q19" s="239">
        <f ca="1">'Bränsleförbrukning &amp;  NOx'!P104</f>
        <v>0</v>
      </c>
      <c r="R19" s="239">
        <f ca="1">'Bränsleförbrukning &amp;  NOx'!Q104</f>
        <v>0</v>
      </c>
      <c r="S19" s="239">
        <f ca="1">'Bränsleförbrukning &amp;  NOx'!R104</f>
        <v>0</v>
      </c>
      <c r="T19" s="239">
        <f ca="1">'Bränsleförbrukning &amp;  NOx'!S104</f>
        <v>0</v>
      </c>
      <c r="U19" s="239">
        <f ca="1">'Bränsleförbrukning &amp;  NOx'!T104</f>
        <v>0</v>
      </c>
      <c r="V19" s="239">
        <f ca="1">'Bränsleförbrukning &amp;  NOx'!U104</f>
        <v>0</v>
      </c>
      <c r="W19" s="239">
        <f ca="1">'Bränsleförbrukning &amp;  NOx'!V104</f>
        <v>0</v>
      </c>
      <c r="X19" s="239">
        <f ca="1">'Bränsleförbrukning &amp;  NOx'!W104</f>
        <v>0</v>
      </c>
      <c r="Y19" s="239">
        <f ca="1">'Bränsleförbrukning &amp;  NOx'!X104</f>
        <v>0</v>
      </c>
      <c r="Z19" s="239">
        <f ca="1">'Bränsleförbrukning &amp;  NOx'!Y104</f>
        <v>0</v>
      </c>
      <c r="AA19" s="239">
        <f ca="1">'Bränsleförbrukning &amp;  NOx'!Z104</f>
        <v>0</v>
      </c>
      <c r="AB19" s="239">
        <f ca="1">'Bränsleförbrukning &amp;  NOx'!AA104</f>
        <v>0</v>
      </c>
      <c r="AC19" s="239">
        <f ca="1">'Bränsleförbrukning &amp;  NOx'!AB104</f>
        <v>0</v>
      </c>
      <c r="AD19" s="239">
        <f ca="1">'Bränsleförbrukning &amp;  NOx'!AC104</f>
        <v>0</v>
      </c>
      <c r="AE19" s="239">
        <f ca="1">'Bränsleförbrukning &amp;  NOx'!AD104</f>
        <v>0</v>
      </c>
      <c r="AF19" s="239">
        <f ca="1">'Bränsleförbrukning &amp;  NOx'!AE104</f>
        <v>0</v>
      </c>
      <c r="AG19" s="239">
        <f ca="1">'Bränsleförbrukning &amp;  NOx'!AF104</f>
        <v>0</v>
      </c>
      <c r="AH19" s="239">
        <f ca="1">'Bränsleförbrukning &amp;  NOx'!AG104</f>
        <v>0</v>
      </c>
      <c r="AI19" s="239">
        <f ca="1">'Bränsleförbrukning &amp;  NOx'!AH104</f>
        <v>0</v>
      </c>
      <c r="AJ19" s="239">
        <f ca="1">'Bränsleförbrukning &amp;  NOx'!AI104</f>
        <v>0</v>
      </c>
      <c r="AK19" s="239">
        <f ca="1">'Bränsleförbrukning &amp;  NOx'!AJ104</f>
        <v>0</v>
      </c>
      <c r="AL19" s="239">
        <f ca="1">'Bränsleförbrukning &amp;  NOx'!AK104</f>
        <v>0</v>
      </c>
      <c r="AM19" s="239">
        <f ca="1">'Bränsleförbrukning &amp;  NOx'!AL104</f>
        <v>0</v>
      </c>
      <c r="AN19" s="239">
        <f ca="1">'Bränsleförbrukning &amp;  NOx'!AM104</f>
        <v>0</v>
      </c>
      <c r="AO19" s="239">
        <f ca="1">'Bränsleförbrukning &amp;  NOx'!AN104</f>
        <v>0</v>
      </c>
      <c r="AP19" s="239">
        <f ca="1">'Bränsleförbrukning &amp;  NOx'!AO104</f>
        <v>0</v>
      </c>
      <c r="AQ19" s="239">
        <f ca="1">'Bränsleförbrukning &amp;  NOx'!AP104</f>
        <v>0</v>
      </c>
      <c r="AR19" s="239">
        <f ca="1">'Bränsleförbrukning &amp;  NOx'!AQ104</f>
        <v>0</v>
      </c>
      <c r="AS19" s="239">
        <f ca="1">'Bränsleförbrukning &amp;  NOx'!AR104</f>
        <v>0</v>
      </c>
      <c r="AT19" s="239">
        <f ca="1">'Bränsleförbrukning &amp;  NOx'!AS104</f>
        <v>0</v>
      </c>
      <c r="AU19" s="239">
        <f ca="1">'Bränsleförbrukning &amp;  NOx'!AT104</f>
        <v>0</v>
      </c>
      <c r="AV19" s="239">
        <f ca="1">'Bränsleförbrukning &amp;  NOx'!AU104</f>
        <v>0</v>
      </c>
      <c r="AW19" s="239">
        <f ca="1">'Bränsleförbrukning &amp;  NOx'!AV104</f>
        <v>0</v>
      </c>
      <c r="AX19" s="239">
        <f ca="1">'Bränsleförbrukning &amp;  NOx'!AW104</f>
        <v>0</v>
      </c>
      <c r="AY19" s="239">
        <f ca="1">'Bränsleförbrukning &amp;  NOx'!AX104</f>
        <v>0</v>
      </c>
      <c r="AZ19" s="239">
        <f ca="1">'Bränsleförbrukning &amp;  NOx'!AY104</f>
        <v>0</v>
      </c>
      <c r="BA19" s="239">
        <f ca="1">'Bränsleförbrukning &amp;  NOx'!AZ104</f>
        <v>0</v>
      </c>
      <c r="BB19" s="239">
        <f ca="1">'Bränsleförbrukning &amp;  NOx'!BA104</f>
        <v>0</v>
      </c>
      <c r="BC19" s="239">
        <f ca="1">'Bränsleförbrukning &amp;  NOx'!BB104</f>
        <v>0</v>
      </c>
      <c r="BD19" s="239">
        <f ca="1">'Bränsleförbrukning &amp;  NOx'!BC104</f>
        <v>0</v>
      </c>
      <c r="BE19" s="239">
        <f ca="1">'Bränsleförbrukning &amp;  NOx'!BD104</f>
        <v>0</v>
      </c>
      <c r="BF19" s="239">
        <f ca="1">'Bränsleförbrukning &amp;  NOx'!BE104</f>
        <v>0</v>
      </c>
      <c r="BG19" s="239">
        <f ca="1">'Bränsleförbrukning &amp;  NOx'!BF104</f>
        <v>0</v>
      </c>
      <c r="BH19" s="239">
        <f ca="1">'Bränsleförbrukning &amp;  NOx'!BG104</f>
        <v>0</v>
      </c>
      <c r="BI19" s="239">
        <f ca="1">'Bränsleförbrukning &amp;  NOx'!BH104</f>
        <v>0</v>
      </c>
      <c r="BJ19" s="239">
        <f ca="1">'Bränsleförbrukning &amp;  NOx'!BI104</f>
        <v>0</v>
      </c>
      <c r="BK19" s="239">
        <f ca="1">'Bränsleförbrukning &amp;  NOx'!BJ104</f>
        <v>0</v>
      </c>
      <c r="BL19" s="239">
        <f ca="1">'Bränsleförbrukning &amp;  NOx'!BK104</f>
        <v>0</v>
      </c>
      <c r="BM19" s="239">
        <f ca="1">'Bränsleförbrukning &amp;  NOx'!BL104</f>
        <v>0</v>
      </c>
      <c r="BN19" s="239">
        <f ca="1">'Bränsleförbrukning &amp;  NOx'!BM104</f>
        <v>0</v>
      </c>
      <c r="BO19" s="239">
        <f ca="1">'Bränsleförbrukning &amp;  NOx'!BN104</f>
        <v>0</v>
      </c>
      <c r="BP19" s="239">
        <f ca="1">'Bränsleförbrukning &amp;  NOx'!BO104</f>
        <v>0</v>
      </c>
      <c r="BQ19" s="239">
        <f ca="1">'Bränsleförbrukning &amp;  NOx'!BP104</f>
        <v>0</v>
      </c>
      <c r="BR19" s="239">
        <f ca="1">'Bränsleförbrukning &amp;  NOx'!BQ104</f>
        <v>0</v>
      </c>
      <c r="BS19" s="239">
        <f ca="1">'Bränsleförbrukning &amp;  NOx'!BR104</f>
        <v>0</v>
      </c>
      <c r="BT19" s="239">
        <f ca="1">'Bränsleförbrukning &amp;  NOx'!BS104</f>
        <v>0</v>
      </c>
      <c r="BU19" s="239">
        <f ca="1">'Bränsleförbrukning &amp;  NOx'!BT104</f>
        <v>0</v>
      </c>
      <c r="BV19" s="239">
        <f>'Bränsleförbrukning &amp;  NOx'!BU104</f>
        <v>0</v>
      </c>
      <c r="BW19" s="239">
        <f>'Bränsleförbrukning &amp;  NOx'!BV104</f>
        <v>0</v>
      </c>
      <c r="BX19" s="239">
        <f>'Bränsleförbrukning &amp;  NOx'!BW104</f>
        <v>0</v>
      </c>
      <c r="BY19" s="239">
        <f>'Bränsleförbrukning &amp;  NOx'!BX104</f>
        <v>0</v>
      </c>
      <c r="BZ19" s="239">
        <f>'Bränsleförbrukning &amp;  NOx'!BY104</f>
        <v>0</v>
      </c>
      <c r="CA19" s="239">
        <f>'Bränsleförbrukning &amp;  NOx'!BZ104</f>
        <v>0</v>
      </c>
      <c r="CB19" s="239">
        <f>'Bränsleförbrukning &amp;  NOx'!CA104</f>
        <v>0</v>
      </c>
      <c r="CC19" s="239">
        <f>'Bränsleförbrukning &amp;  NOx'!CB104</f>
        <v>0</v>
      </c>
      <c r="CD19" s="239">
        <f>'Bränsleförbrukning &amp;  NOx'!CC104</f>
        <v>0</v>
      </c>
      <c r="CE19" s="239">
        <f>'Bränsleförbrukning &amp;  NOx'!CD104</f>
        <v>0</v>
      </c>
      <c r="CF19" s="239">
        <f>'Bränsleförbrukning &amp;  NOx'!CE104</f>
        <v>0</v>
      </c>
      <c r="CG19" s="239">
        <f>'Bränsleförbrukning &amp;  NOx'!CF104</f>
        <v>0</v>
      </c>
      <c r="CH19" s="239">
        <f>'Bränsleförbrukning &amp;  NOx'!CG104</f>
        <v>0</v>
      </c>
      <c r="CI19" s="239">
        <f>'Bränsleförbrukning &amp;  NOx'!CH104</f>
        <v>0</v>
      </c>
      <c r="CJ19" s="239">
        <f>'Bränsleförbrukning &amp;  NOx'!CI104</f>
        <v>0</v>
      </c>
      <c r="CK19" s="239">
        <f>'Bränsleförbrukning &amp;  NOx'!CJ104</f>
        <v>0</v>
      </c>
      <c r="CL19" s="239">
        <f>'Bränsleförbrukning &amp;  NOx'!CK104</f>
        <v>0</v>
      </c>
      <c r="CM19" s="239">
        <f>'Bränsleförbrukning &amp;  NOx'!CL104</f>
        <v>0</v>
      </c>
      <c r="CN19" s="239">
        <f>'Bränsleförbrukning &amp;  NOx'!CM104</f>
        <v>0</v>
      </c>
      <c r="CO19" s="239">
        <f>'Bränsleförbrukning &amp;  NOx'!CN104</f>
        <v>0</v>
      </c>
      <c r="CP19" s="239">
        <f>'Bränsleförbrukning &amp;  NOx'!CO104</f>
        <v>0</v>
      </c>
      <c r="CQ19" s="239">
        <f>'Bränsleförbrukning &amp;  NOx'!CP104</f>
        <v>0</v>
      </c>
      <c r="CR19" s="239">
        <f>'Bränsleförbrukning &amp;  NOx'!CQ104</f>
        <v>0</v>
      </c>
      <c r="CS19" s="239">
        <f>'Bränsleförbrukning &amp;  NOx'!CR104</f>
        <v>0</v>
      </c>
      <c r="CT19" s="239">
        <f>'Bränsleförbrukning &amp;  NOx'!CS104</f>
        <v>0</v>
      </c>
    </row>
    <row r="20" spans="1:98" ht="13" x14ac:dyDescent="0.25">
      <c r="A20" s="63" t="s">
        <v>65</v>
      </c>
      <c r="B20" s="41">
        <f ca="1">HLOOKUP($B$8,$E$16:$CT$34,5)</f>
        <v>0</v>
      </c>
      <c r="C20" s="41">
        <f ca="1">HLOOKUP($B$9,$E$16:$CT$34,5)</f>
        <v>0</v>
      </c>
      <c r="D20" s="280"/>
      <c r="E20" s="277">
        <f ca="1">E17*Indata!$B$49</f>
        <v>0</v>
      </c>
      <c r="F20" s="277">
        <f ca="1">F17*Indata!$B$49</f>
        <v>0</v>
      </c>
      <c r="G20" s="277">
        <f ca="1">G17*Indata!$B$49</f>
        <v>0</v>
      </c>
      <c r="H20" s="277">
        <f ca="1">H17*Indata!$B$49</f>
        <v>0</v>
      </c>
      <c r="I20" s="277">
        <f ca="1">I17*Indata!$B$49</f>
        <v>0</v>
      </c>
      <c r="J20" s="277">
        <f ca="1">J17*Indata!$B$49</f>
        <v>0</v>
      </c>
      <c r="K20" s="277">
        <f ca="1">K17*Indata!$B$49</f>
        <v>0</v>
      </c>
      <c r="L20" s="277">
        <f ca="1">L17*Indata!$B$49</f>
        <v>0</v>
      </c>
      <c r="M20" s="277">
        <f ca="1">M17*Indata!$B$49</f>
        <v>0</v>
      </c>
      <c r="N20" s="277">
        <f ca="1">N17*Indata!$B$49</f>
        <v>0</v>
      </c>
      <c r="O20" s="277">
        <f ca="1">O17*Indata!$B$49</f>
        <v>0</v>
      </c>
      <c r="P20" s="277">
        <f ca="1">P17*Indata!$B$49</f>
        <v>0</v>
      </c>
      <c r="Q20" s="277">
        <f ca="1">Q17*Indata!$B$49</f>
        <v>0</v>
      </c>
      <c r="R20" s="277">
        <f ca="1">R17*Indata!$B$49</f>
        <v>0</v>
      </c>
      <c r="S20" s="277">
        <f ca="1">S17*Indata!$B$49</f>
        <v>0</v>
      </c>
      <c r="T20" s="277">
        <f ca="1">T17*Indata!$B$49</f>
        <v>0</v>
      </c>
      <c r="U20" s="277">
        <f ca="1">U17*Indata!$B$49</f>
        <v>0</v>
      </c>
      <c r="V20" s="277">
        <f ca="1">V17*Indata!$B$49</f>
        <v>0</v>
      </c>
      <c r="W20" s="277">
        <f ca="1">W17*Indata!$B$49</f>
        <v>0</v>
      </c>
      <c r="X20" s="277">
        <f ca="1">X17*Indata!$B$49</f>
        <v>0</v>
      </c>
      <c r="Y20" s="277">
        <f ca="1">Y17*Indata!$B$49</f>
        <v>0</v>
      </c>
      <c r="Z20" s="277">
        <f ca="1">Z17*Indata!$B$49</f>
        <v>0</v>
      </c>
      <c r="AA20" s="277">
        <f ca="1">AA17*Indata!$B$49</f>
        <v>0</v>
      </c>
      <c r="AB20" s="277">
        <f ca="1">AB17*Indata!$B$49</f>
        <v>0</v>
      </c>
      <c r="AC20" s="277">
        <f ca="1">AC17*Indata!$B$49</f>
        <v>0</v>
      </c>
      <c r="AD20" s="277">
        <f ca="1">AD17*Indata!$B$49</f>
        <v>0</v>
      </c>
      <c r="AE20" s="277">
        <f ca="1">AE17*Indata!$B$49</f>
        <v>0</v>
      </c>
      <c r="AF20" s="277">
        <f ca="1">AF17*Indata!$B$49</f>
        <v>0</v>
      </c>
      <c r="AG20" s="277">
        <f ca="1">AG17*Indata!$B$49</f>
        <v>0</v>
      </c>
      <c r="AH20" s="277">
        <f ca="1">AH17*Indata!$B$49</f>
        <v>0</v>
      </c>
      <c r="AI20" s="277">
        <f ca="1">AI17*Indata!$B$49</f>
        <v>0</v>
      </c>
      <c r="AJ20" s="277">
        <f ca="1">AJ17*Indata!$B$49</f>
        <v>0</v>
      </c>
      <c r="AK20" s="277">
        <f ca="1">AK17*Indata!$B$49</f>
        <v>0</v>
      </c>
      <c r="AL20" s="277">
        <f ca="1">AL17*Indata!$B$49</f>
        <v>0</v>
      </c>
      <c r="AM20" s="277">
        <f ca="1">AM17*Indata!$B$49</f>
        <v>0</v>
      </c>
      <c r="AN20" s="277">
        <f ca="1">AN17*Indata!$B$49</f>
        <v>0</v>
      </c>
      <c r="AO20" s="277">
        <f ca="1">AO17*Indata!$B$49</f>
        <v>0</v>
      </c>
      <c r="AP20" s="277">
        <f ca="1">AP17*Indata!$B$49</f>
        <v>0</v>
      </c>
      <c r="AQ20" s="277">
        <f ca="1">AQ17*Indata!$B$49</f>
        <v>0</v>
      </c>
      <c r="AR20" s="277">
        <f ca="1">AR17*Indata!$B$49</f>
        <v>0</v>
      </c>
      <c r="AS20" s="277">
        <f ca="1">AS17*Indata!$B$49</f>
        <v>0</v>
      </c>
      <c r="AT20" s="277">
        <f ca="1">AT17*Indata!$B$49</f>
        <v>0</v>
      </c>
      <c r="AU20" s="277">
        <f ca="1">AU17*Indata!$B$49</f>
        <v>0</v>
      </c>
      <c r="AV20" s="277">
        <f ca="1">AV17*Indata!$B$49</f>
        <v>0</v>
      </c>
      <c r="AW20" s="277">
        <f ca="1">AW17*Indata!$B$49</f>
        <v>0</v>
      </c>
      <c r="AX20" s="277">
        <f ca="1">AX17*Indata!$B$49</f>
        <v>0</v>
      </c>
      <c r="AY20" s="277">
        <f ca="1">AY17*Indata!$B$49</f>
        <v>0</v>
      </c>
      <c r="AZ20" s="277">
        <f ca="1">AZ17*Indata!$B$49</f>
        <v>0</v>
      </c>
      <c r="BA20" s="277">
        <f ca="1">BA17*Indata!$B$49</f>
        <v>0</v>
      </c>
      <c r="BB20" s="277">
        <f ca="1">BB17*Indata!$B$49</f>
        <v>0</v>
      </c>
      <c r="BC20" s="277">
        <f ca="1">BC17*Indata!$B$49</f>
        <v>0</v>
      </c>
      <c r="BD20" s="277">
        <f ca="1">BD17*Indata!$B$49</f>
        <v>0</v>
      </c>
      <c r="BE20" s="277">
        <f ca="1">BE17*Indata!$B$49</f>
        <v>0</v>
      </c>
      <c r="BF20" s="277">
        <f ca="1">BF17*Indata!$B$49</f>
        <v>0</v>
      </c>
      <c r="BG20" s="277">
        <f ca="1">BG17*Indata!$B$49</f>
        <v>0</v>
      </c>
      <c r="BH20" s="277">
        <f ca="1">BH17*Indata!$B$49</f>
        <v>0</v>
      </c>
      <c r="BI20" s="277">
        <f ca="1">BI17*Indata!$B$49</f>
        <v>0</v>
      </c>
      <c r="BJ20" s="277">
        <f ca="1">BJ17*Indata!$B$49</f>
        <v>0</v>
      </c>
      <c r="BK20" s="277">
        <f ca="1">BK17*Indata!$B$49</f>
        <v>0</v>
      </c>
      <c r="BL20" s="277">
        <f ca="1">BL17*Indata!$B$49</f>
        <v>0</v>
      </c>
      <c r="BM20" s="277">
        <f ca="1">BM17*Indata!$B$49</f>
        <v>0</v>
      </c>
      <c r="BN20" s="277">
        <f ca="1">BN17*Indata!$B$49</f>
        <v>0</v>
      </c>
      <c r="BO20" s="277">
        <f ca="1">BO17*Indata!$B$49</f>
        <v>0</v>
      </c>
      <c r="BP20" s="277">
        <f ca="1">BP17*Indata!$B$49</f>
        <v>0</v>
      </c>
      <c r="BQ20" s="277">
        <f ca="1">BQ17*Indata!$B$49</f>
        <v>0</v>
      </c>
      <c r="BR20" s="277">
        <f ca="1">BR17*Indata!$B$49</f>
        <v>0</v>
      </c>
      <c r="BS20" s="277">
        <f ca="1">BS17*Indata!$B$49</f>
        <v>0</v>
      </c>
      <c r="BT20" s="277">
        <f ca="1">BT17*Indata!$B$49</f>
        <v>0</v>
      </c>
      <c r="BU20" s="277">
        <f ca="1">BU17*Indata!$B$49</f>
        <v>0</v>
      </c>
      <c r="BV20" s="277">
        <f>BV17*Indata!$B$49</f>
        <v>0</v>
      </c>
      <c r="BW20" s="277">
        <f>BW17*Indata!$B$49</f>
        <v>0</v>
      </c>
      <c r="BX20" s="277">
        <f>BX17*Indata!$B$49</f>
        <v>0</v>
      </c>
      <c r="BY20" s="277">
        <f>BY17*Indata!$B$49</f>
        <v>0</v>
      </c>
      <c r="BZ20" s="277">
        <f>BZ17*Indata!$B$49</f>
        <v>0</v>
      </c>
      <c r="CA20" s="277">
        <f>CA17*Indata!$B$49</f>
        <v>0</v>
      </c>
      <c r="CB20" s="277">
        <f>CB17*Indata!$B$49</f>
        <v>0</v>
      </c>
      <c r="CC20" s="277">
        <f>CC17*Indata!$B$49</f>
        <v>0</v>
      </c>
      <c r="CD20" s="277">
        <f>CD17*Indata!$B$49</f>
        <v>0</v>
      </c>
      <c r="CE20" s="277">
        <f>CE17*Indata!$B$49</f>
        <v>0</v>
      </c>
      <c r="CF20" s="277">
        <f>CF17*Indata!$B$49</f>
        <v>0</v>
      </c>
      <c r="CG20" s="277">
        <f>CG17*Indata!$B$49</f>
        <v>0</v>
      </c>
      <c r="CH20" s="277">
        <f>CH17*Indata!$B$49</f>
        <v>0</v>
      </c>
      <c r="CI20" s="277">
        <f>CI17*Indata!$B$49</f>
        <v>0</v>
      </c>
      <c r="CJ20" s="277">
        <f>CJ17*Indata!$B$49</f>
        <v>0</v>
      </c>
      <c r="CK20" s="277">
        <f>CK17*Indata!$B$49</f>
        <v>0</v>
      </c>
      <c r="CL20" s="277">
        <f>CL17*Indata!$B$49</f>
        <v>0</v>
      </c>
      <c r="CM20" s="277">
        <f>CM17*Indata!$B$49</f>
        <v>0</v>
      </c>
      <c r="CN20" s="277">
        <f>CN17*Indata!$B$49</f>
        <v>0</v>
      </c>
      <c r="CO20" s="277">
        <f>CO17*Indata!$B$49</f>
        <v>0</v>
      </c>
      <c r="CP20" s="277">
        <f>CP17*Indata!$B$49</f>
        <v>0</v>
      </c>
      <c r="CQ20" s="277">
        <f>CQ17*Indata!$B$49</f>
        <v>0</v>
      </c>
      <c r="CR20" s="277">
        <f>CR17*Indata!$B$49</f>
        <v>0</v>
      </c>
      <c r="CS20" s="277">
        <f>CS17*Indata!$B$49</f>
        <v>0</v>
      </c>
      <c r="CT20" s="277">
        <f>CT17*Indata!$B$49</f>
        <v>0</v>
      </c>
    </row>
    <row r="21" spans="1:98" ht="13" x14ac:dyDescent="0.25">
      <c r="A21" s="63" t="s">
        <v>66</v>
      </c>
      <c r="B21" s="41">
        <f ca="1">HLOOKUP($B$8,$E$16:$CT$34,6)</f>
        <v>0</v>
      </c>
      <c r="C21" s="41">
        <f ca="1">HLOOKUP($B$9,$E$16:$CT$34,6)</f>
        <v>0</v>
      </c>
      <c r="D21" s="280"/>
      <c r="E21" s="277">
        <f ca="1">E17*Indata!$B$50</f>
        <v>0</v>
      </c>
      <c r="F21" s="277">
        <f ca="1">F17*Indata!$B$50</f>
        <v>0</v>
      </c>
      <c r="G21" s="277">
        <f ca="1">G17*Indata!$B$50</f>
        <v>0</v>
      </c>
      <c r="H21" s="277">
        <f ca="1">H17*Indata!$B$50</f>
        <v>0</v>
      </c>
      <c r="I21" s="277">
        <f ca="1">I17*Indata!$B$50</f>
        <v>0</v>
      </c>
      <c r="J21" s="277">
        <f ca="1">J17*Indata!$B$50</f>
        <v>0</v>
      </c>
      <c r="K21" s="277">
        <f ca="1">K17*Indata!$B$50</f>
        <v>0</v>
      </c>
      <c r="L21" s="277">
        <f ca="1">L17*Indata!$B$50</f>
        <v>0</v>
      </c>
      <c r="M21" s="277">
        <f ca="1">M17*Indata!$B$50</f>
        <v>0</v>
      </c>
      <c r="N21" s="277">
        <f ca="1">N17*Indata!$B$50</f>
        <v>0</v>
      </c>
      <c r="O21" s="277">
        <f ca="1">O17*Indata!$B$50</f>
        <v>0</v>
      </c>
      <c r="P21" s="277">
        <f ca="1">P17*Indata!$B$50</f>
        <v>0</v>
      </c>
      <c r="Q21" s="277">
        <f ca="1">Q17*Indata!$B$50</f>
        <v>0</v>
      </c>
      <c r="R21" s="277">
        <f ca="1">R17*Indata!$B$50</f>
        <v>0</v>
      </c>
      <c r="S21" s="277">
        <f ca="1">S17*Indata!$B$50</f>
        <v>0</v>
      </c>
      <c r="T21" s="277">
        <f ca="1">T17*Indata!$B$50</f>
        <v>0</v>
      </c>
      <c r="U21" s="277">
        <f ca="1">U17*Indata!$B$50</f>
        <v>0</v>
      </c>
      <c r="V21" s="277">
        <f ca="1">V17*Indata!$B$50</f>
        <v>0</v>
      </c>
      <c r="W21" s="277">
        <f ca="1">W17*Indata!$B$50</f>
        <v>0</v>
      </c>
      <c r="X21" s="277">
        <f ca="1">X17*Indata!$B$50</f>
        <v>0</v>
      </c>
      <c r="Y21" s="277">
        <f ca="1">Y17*Indata!$B$50</f>
        <v>0</v>
      </c>
      <c r="Z21" s="277">
        <f ca="1">Z17*Indata!$B$50</f>
        <v>0</v>
      </c>
      <c r="AA21" s="277">
        <f ca="1">AA17*Indata!$B$50</f>
        <v>0</v>
      </c>
      <c r="AB21" s="277">
        <f ca="1">AB17*Indata!$B$50</f>
        <v>0</v>
      </c>
      <c r="AC21" s="277">
        <f ca="1">AC17*Indata!$B$50</f>
        <v>0</v>
      </c>
      <c r="AD21" s="277">
        <f ca="1">AD17*Indata!$B$50</f>
        <v>0</v>
      </c>
      <c r="AE21" s="277">
        <f ca="1">AE17*Indata!$B$50</f>
        <v>0</v>
      </c>
      <c r="AF21" s="277">
        <f ca="1">AF17*Indata!$B$50</f>
        <v>0</v>
      </c>
      <c r="AG21" s="277">
        <f ca="1">AG17*Indata!$B$50</f>
        <v>0</v>
      </c>
      <c r="AH21" s="277">
        <f ca="1">AH17*Indata!$B$50</f>
        <v>0</v>
      </c>
      <c r="AI21" s="277">
        <f ca="1">AI17*Indata!$B$50</f>
        <v>0</v>
      </c>
      <c r="AJ21" s="277">
        <f ca="1">AJ17*Indata!$B$50</f>
        <v>0</v>
      </c>
      <c r="AK21" s="277">
        <f ca="1">AK17*Indata!$B$50</f>
        <v>0</v>
      </c>
      <c r="AL21" s="277">
        <f ca="1">AL17*Indata!$B$50</f>
        <v>0</v>
      </c>
      <c r="AM21" s="277">
        <f ca="1">AM17*Indata!$B$50</f>
        <v>0</v>
      </c>
      <c r="AN21" s="277">
        <f ca="1">AN17*Indata!$B$50</f>
        <v>0</v>
      </c>
      <c r="AO21" s="277">
        <f ca="1">AO17*Indata!$B$50</f>
        <v>0</v>
      </c>
      <c r="AP21" s="277">
        <f ca="1">AP17*Indata!$B$50</f>
        <v>0</v>
      </c>
      <c r="AQ21" s="277">
        <f ca="1">AQ17*Indata!$B$50</f>
        <v>0</v>
      </c>
      <c r="AR21" s="277">
        <f ca="1">AR17*Indata!$B$50</f>
        <v>0</v>
      </c>
      <c r="AS21" s="277">
        <f ca="1">AS17*Indata!$B$50</f>
        <v>0</v>
      </c>
      <c r="AT21" s="277">
        <f ca="1">AT17*Indata!$B$50</f>
        <v>0</v>
      </c>
      <c r="AU21" s="277">
        <f ca="1">AU17*Indata!$B$50</f>
        <v>0</v>
      </c>
      <c r="AV21" s="277">
        <f ca="1">AV17*Indata!$B$50</f>
        <v>0</v>
      </c>
      <c r="AW21" s="277">
        <f ca="1">AW17*Indata!$B$50</f>
        <v>0</v>
      </c>
      <c r="AX21" s="277">
        <f ca="1">AX17*Indata!$B$50</f>
        <v>0</v>
      </c>
      <c r="AY21" s="277">
        <f ca="1">AY17*Indata!$B$50</f>
        <v>0</v>
      </c>
      <c r="AZ21" s="277">
        <f ca="1">AZ17*Indata!$B$50</f>
        <v>0</v>
      </c>
      <c r="BA21" s="277">
        <f ca="1">BA17*Indata!$B$50</f>
        <v>0</v>
      </c>
      <c r="BB21" s="277">
        <f ca="1">BB17*Indata!$B$50</f>
        <v>0</v>
      </c>
      <c r="BC21" s="277">
        <f ca="1">BC17*Indata!$B$50</f>
        <v>0</v>
      </c>
      <c r="BD21" s="277">
        <f ca="1">BD17*Indata!$B$50</f>
        <v>0</v>
      </c>
      <c r="BE21" s="277">
        <f ca="1">BE17*Indata!$B$50</f>
        <v>0</v>
      </c>
      <c r="BF21" s="277">
        <f ca="1">BF17*Indata!$B$50</f>
        <v>0</v>
      </c>
      <c r="BG21" s="277">
        <f ca="1">BG17*Indata!$B$50</f>
        <v>0</v>
      </c>
      <c r="BH21" s="277">
        <f ca="1">BH17*Indata!$B$50</f>
        <v>0</v>
      </c>
      <c r="BI21" s="277">
        <f ca="1">BI17*Indata!$B$50</f>
        <v>0</v>
      </c>
      <c r="BJ21" s="277">
        <f ca="1">BJ17*Indata!$B$50</f>
        <v>0</v>
      </c>
      <c r="BK21" s="277">
        <f ca="1">BK17*Indata!$B$50</f>
        <v>0</v>
      </c>
      <c r="BL21" s="277">
        <f ca="1">BL17*Indata!$B$50</f>
        <v>0</v>
      </c>
      <c r="BM21" s="277">
        <f ca="1">BM17*Indata!$B$50</f>
        <v>0</v>
      </c>
      <c r="BN21" s="277">
        <f ca="1">BN17*Indata!$B$50</f>
        <v>0</v>
      </c>
      <c r="BO21" s="277">
        <f ca="1">BO17*Indata!$B$50</f>
        <v>0</v>
      </c>
      <c r="BP21" s="277">
        <f ca="1">BP17*Indata!$B$50</f>
        <v>0</v>
      </c>
      <c r="BQ21" s="277">
        <f ca="1">BQ17*Indata!$B$50</f>
        <v>0</v>
      </c>
      <c r="BR21" s="277">
        <f ca="1">BR17*Indata!$B$50</f>
        <v>0</v>
      </c>
      <c r="BS21" s="277">
        <f ca="1">BS17*Indata!$B$50</f>
        <v>0</v>
      </c>
      <c r="BT21" s="277">
        <f ca="1">BT17*Indata!$B$50</f>
        <v>0</v>
      </c>
      <c r="BU21" s="277">
        <f ca="1">BU17*Indata!$B$50</f>
        <v>0</v>
      </c>
      <c r="BV21" s="277">
        <f>BV17*Indata!$B$50</f>
        <v>0</v>
      </c>
      <c r="BW21" s="277">
        <f>BW17*Indata!$B$50</f>
        <v>0</v>
      </c>
      <c r="BX21" s="277">
        <f>BX17*Indata!$B$50</f>
        <v>0</v>
      </c>
      <c r="BY21" s="277">
        <f>BY17*Indata!$B$50</f>
        <v>0</v>
      </c>
      <c r="BZ21" s="277">
        <f>BZ17*Indata!$B$50</f>
        <v>0</v>
      </c>
      <c r="CA21" s="277">
        <f>CA17*Indata!$B$50</f>
        <v>0</v>
      </c>
      <c r="CB21" s="277">
        <f>CB17*Indata!$B$50</f>
        <v>0</v>
      </c>
      <c r="CC21" s="277">
        <f>CC17*Indata!$B$50</f>
        <v>0</v>
      </c>
      <c r="CD21" s="277">
        <f>CD17*Indata!$B$50</f>
        <v>0</v>
      </c>
      <c r="CE21" s="277">
        <f>CE17*Indata!$B$50</f>
        <v>0</v>
      </c>
      <c r="CF21" s="277">
        <f>CF17*Indata!$B$50</f>
        <v>0</v>
      </c>
      <c r="CG21" s="277">
        <f>CG17*Indata!$B$50</f>
        <v>0</v>
      </c>
      <c r="CH21" s="277">
        <f>CH17*Indata!$B$50</f>
        <v>0</v>
      </c>
      <c r="CI21" s="277">
        <f>CI17*Indata!$B$50</f>
        <v>0</v>
      </c>
      <c r="CJ21" s="277">
        <f>CJ17*Indata!$B$50</f>
        <v>0</v>
      </c>
      <c r="CK21" s="277">
        <f>CK17*Indata!$B$50</f>
        <v>0</v>
      </c>
      <c r="CL21" s="277">
        <f>CL17*Indata!$B$50</f>
        <v>0</v>
      </c>
      <c r="CM21" s="277">
        <f>CM17*Indata!$B$50</f>
        <v>0</v>
      </c>
      <c r="CN21" s="277">
        <f>CN17*Indata!$B$50</f>
        <v>0</v>
      </c>
      <c r="CO21" s="277">
        <f>CO17*Indata!$B$50</f>
        <v>0</v>
      </c>
      <c r="CP21" s="277">
        <f>CP17*Indata!$B$50</f>
        <v>0</v>
      </c>
      <c r="CQ21" s="277">
        <f>CQ17*Indata!$B$50</f>
        <v>0</v>
      </c>
      <c r="CR21" s="277">
        <f>CR17*Indata!$B$50</f>
        <v>0</v>
      </c>
      <c r="CS21" s="277">
        <f>CS17*Indata!$B$50</f>
        <v>0</v>
      </c>
      <c r="CT21" s="277">
        <f>CT17*Indata!$B$50</f>
        <v>0</v>
      </c>
    </row>
    <row r="22" spans="1:98" ht="13" x14ac:dyDescent="0.25">
      <c r="A22" s="63" t="s">
        <v>79</v>
      </c>
      <c r="B22" s="41">
        <f ca="1">HLOOKUP($B$8,$E$16:$CT$34,7)</f>
        <v>0</v>
      </c>
      <c r="C22" s="41">
        <f ca="1">HLOOKUP($B$9,$E$16:$CT$34,7)</f>
        <v>0</v>
      </c>
      <c r="D22" s="280"/>
      <c r="E22" s="277">
        <f ca="1">E17*Indata!$B$51</f>
        <v>0</v>
      </c>
      <c r="F22" s="277">
        <f ca="1">F17*Indata!$B$51</f>
        <v>0</v>
      </c>
      <c r="G22" s="277">
        <f ca="1">G17*Indata!$B$51</f>
        <v>0</v>
      </c>
      <c r="H22" s="277">
        <f ca="1">H17*Indata!$B$51</f>
        <v>0</v>
      </c>
      <c r="I22" s="277">
        <f ca="1">I17*Indata!$B$51</f>
        <v>0</v>
      </c>
      <c r="J22" s="277">
        <f ca="1">J17*Indata!$B$51</f>
        <v>0</v>
      </c>
      <c r="K22" s="277">
        <f ca="1">K17*Indata!$B$51</f>
        <v>0</v>
      </c>
      <c r="L22" s="277">
        <f ca="1">L17*Indata!$B$51</f>
        <v>0</v>
      </c>
      <c r="M22" s="277">
        <f ca="1">M17*Indata!$B$51</f>
        <v>0</v>
      </c>
      <c r="N22" s="277">
        <f ca="1">N17*Indata!$B$51</f>
        <v>0</v>
      </c>
      <c r="O22" s="277">
        <f ca="1">O17*Indata!$B$51</f>
        <v>0</v>
      </c>
      <c r="P22" s="277">
        <f ca="1">P17*Indata!$B$51</f>
        <v>0</v>
      </c>
      <c r="Q22" s="277">
        <f ca="1">Q17*Indata!$B$51</f>
        <v>0</v>
      </c>
      <c r="R22" s="277">
        <f ca="1">R17*Indata!$B$51</f>
        <v>0</v>
      </c>
      <c r="S22" s="277">
        <f ca="1">S17*Indata!$B$51</f>
        <v>0</v>
      </c>
      <c r="T22" s="277">
        <f ca="1">T17*Indata!$B$51</f>
        <v>0</v>
      </c>
      <c r="U22" s="277">
        <f ca="1">U17*Indata!$B$51</f>
        <v>0</v>
      </c>
      <c r="V22" s="277">
        <f ca="1">V17*Indata!$B$51</f>
        <v>0</v>
      </c>
      <c r="W22" s="277">
        <f ca="1">W17*Indata!$B$51</f>
        <v>0</v>
      </c>
      <c r="X22" s="277">
        <f ca="1">X17*Indata!$B$51</f>
        <v>0</v>
      </c>
      <c r="Y22" s="277">
        <f ca="1">Y17*Indata!$B$51</f>
        <v>0</v>
      </c>
      <c r="Z22" s="277">
        <f ca="1">Z17*Indata!$B$51</f>
        <v>0</v>
      </c>
      <c r="AA22" s="277">
        <f ca="1">AA17*Indata!$B$51</f>
        <v>0</v>
      </c>
      <c r="AB22" s="277">
        <f ca="1">AB17*Indata!$B$51</f>
        <v>0</v>
      </c>
      <c r="AC22" s="277">
        <f ca="1">AC17*Indata!$B$51</f>
        <v>0</v>
      </c>
      <c r="AD22" s="277">
        <f ca="1">AD17*Indata!$B$51</f>
        <v>0</v>
      </c>
      <c r="AE22" s="277">
        <f ca="1">AE17*Indata!$B$51</f>
        <v>0</v>
      </c>
      <c r="AF22" s="277">
        <f ca="1">AF17*Indata!$B$51</f>
        <v>0</v>
      </c>
      <c r="AG22" s="277">
        <f ca="1">AG17*Indata!$B$51</f>
        <v>0</v>
      </c>
      <c r="AH22" s="277">
        <f ca="1">AH17*Indata!$B$51</f>
        <v>0</v>
      </c>
      <c r="AI22" s="277">
        <f ca="1">AI17*Indata!$B$51</f>
        <v>0</v>
      </c>
      <c r="AJ22" s="277">
        <f ca="1">AJ17*Indata!$B$51</f>
        <v>0</v>
      </c>
      <c r="AK22" s="277">
        <f ca="1">AK17*Indata!$B$51</f>
        <v>0</v>
      </c>
      <c r="AL22" s="277">
        <f ca="1">AL17*Indata!$B$51</f>
        <v>0</v>
      </c>
      <c r="AM22" s="277">
        <f ca="1">AM17*Indata!$B$51</f>
        <v>0</v>
      </c>
      <c r="AN22" s="277">
        <f ca="1">AN17*Indata!$B$51</f>
        <v>0</v>
      </c>
      <c r="AO22" s="277">
        <f ca="1">AO17*Indata!$B$51</f>
        <v>0</v>
      </c>
      <c r="AP22" s="277">
        <f ca="1">AP17*Indata!$B$51</f>
        <v>0</v>
      </c>
      <c r="AQ22" s="277">
        <f ca="1">AQ17*Indata!$B$51</f>
        <v>0</v>
      </c>
      <c r="AR22" s="277">
        <f ca="1">AR17*Indata!$B$51</f>
        <v>0</v>
      </c>
      <c r="AS22" s="277">
        <f ca="1">AS17*Indata!$B$51</f>
        <v>0</v>
      </c>
      <c r="AT22" s="277">
        <f ca="1">AT17*Indata!$B$51</f>
        <v>0</v>
      </c>
      <c r="AU22" s="277">
        <f ca="1">AU17*Indata!$B$51</f>
        <v>0</v>
      </c>
      <c r="AV22" s="277">
        <f ca="1">AV17*Indata!$B$51</f>
        <v>0</v>
      </c>
      <c r="AW22" s="277">
        <f ca="1">AW17*Indata!$B$51</f>
        <v>0</v>
      </c>
      <c r="AX22" s="277">
        <f ca="1">AX17*Indata!$B$51</f>
        <v>0</v>
      </c>
      <c r="AY22" s="277">
        <f ca="1">AY17*Indata!$B$51</f>
        <v>0</v>
      </c>
      <c r="AZ22" s="277">
        <f ca="1">AZ17*Indata!$B$51</f>
        <v>0</v>
      </c>
      <c r="BA22" s="277">
        <f ca="1">BA17*Indata!$B$51</f>
        <v>0</v>
      </c>
      <c r="BB22" s="277">
        <f ca="1">BB17*Indata!$B$51</f>
        <v>0</v>
      </c>
      <c r="BC22" s="277">
        <f ca="1">BC17*Indata!$B$51</f>
        <v>0</v>
      </c>
      <c r="BD22" s="277">
        <f ca="1">BD17*Indata!$B$51</f>
        <v>0</v>
      </c>
      <c r="BE22" s="277">
        <f ca="1">BE17*Indata!$B$51</f>
        <v>0</v>
      </c>
      <c r="BF22" s="277">
        <f ca="1">BF17*Indata!$B$51</f>
        <v>0</v>
      </c>
      <c r="BG22" s="277">
        <f ca="1">BG17*Indata!$B$51</f>
        <v>0</v>
      </c>
      <c r="BH22" s="277">
        <f ca="1">BH17*Indata!$B$51</f>
        <v>0</v>
      </c>
      <c r="BI22" s="277">
        <f ca="1">BI17*Indata!$B$51</f>
        <v>0</v>
      </c>
      <c r="BJ22" s="277">
        <f ca="1">BJ17*Indata!$B$51</f>
        <v>0</v>
      </c>
      <c r="BK22" s="277">
        <f ca="1">BK17*Indata!$B$51</f>
        <v>0</v>
      </c>
      <c r="BL22" s="277">
        <f ca="1">BL17*Indata!$B$51</f>
        <v>0</v>
      </c>
      <c r="BM22" s="277">
        <f ca="1">BM17*Indata!$B$51</f>
        <v>0</v>
      </c>
      <c r="BN22" s="277">
        <f ca="1">BN17*Indata!$B$51</f>
        <v>0</v>
      </c>
      <c r="BO22" s="277">
        <f ca="1">BO17*Indata!$B$51</f>
        <v>0</v>
      </c>
      <c r="BP22" s="277">
        <f ca="1">BP17*Indata!$B$51</f>
        <v>0</v>
      </c>
      <c r="BQ22" s="277">
        <f ca="1">BQ17*Indata!$B$51</f>
        <v>0</v>
      </c>
      <c r="BR22" s="277">
        <f ca="1">BR17*Indata!$B$51</f>
        <v>0</v>
      </c>
      <c r="BS22" s="277">
        <f ca="1">BS17*Indata!$B$51</f>
        <v>0</v>
      </c>
      <c r="BT22" s="277">
        <f ca="1">BT17*Indata!$B$51</f>
        <v>0</v>
      </c>
      <c r="BU22" s="277">
        <f ca="1">BU17*Indata!$B$51</f>
        <v>0</v>
      </c>
      <c r="BV22" s="277">
        <f>BV17*Indata!$B$51</f>
        <v>0</v>
      </c>
      <c r="BW22" s="277">
        <f>BW17*Indata!$B$51</f>
        <v>0</v>
      </c>
      <c r="BX22" s="277">
        <f>BX17*Indata!$B$51</f>
        <v>0</v>
      </c>
      <c r="BY22" s="277">
        <f>BY17*Indata!$B$51</f>
        <v>0</v>
      </c>
      <c r="BZ22" s="277">
        <f>BZ17*Indata!$B$51</f>
        <v>0</v>
      </c>
      <c r="CA22" s="277">
        <f>CA17*Indata!$B$51</f>
        <v>0</v>
      </c>
      <c r="CB22" s="277">
        <f>CB17*Indata!$B$51</f>
        <v>0</v>
      </c>
      <c r="CC22" s="277">
        <f>CC17*Indata!$B$51</f>
        <v>0</v>
      </c>
      <c r="CD22" s="277">
        <f>CD17*Indata!$B$51</f>
        <v>0</v>
      </c>
      <c r="CE22" s="277">
        <f>CE17*Indata!$B$51</f>
        <v>0</v>
      </c>
      <c r="CF22" s="277">
        <f>CF17*Indata!$B$51</f>
        <v>0</v>
      </c>
      <c r="CG22" s="277">
        <f>CG17*Indata!$B$51</f>
        <v>0</v>
      </c>
      <c r="CH22" s="277">
        <f>CH17*Indata!$B$51</f>
        <v>0</v>
      </c>
      <c r="CI22" s="277">
        <f>CI17*Indata!$B$51</f>
        <v>0</v>
      </c>
      <c r="CJ22" s="277">
        <f>CJ17*Indata!$B$51</f>
        <v>0</v>
      </c>
      <c r="CK22" s="277">
        <f>CK17*Indata!$B$51</f>
        <v>0</v>
      </c>
      <c r="CL22" s="277">
        <f>CL17*Indata!$B$51</f>
        <v>0</v>
      </c>
      <c r="CM22" s="277">
        <f>CM17*Indata!$B$51</f>
        <v>0</v>
      </c>
      <c r="CN22" s="277">
        <f>CN17*Indata!$B$51</f>
        <v>0</v>
      </c>
      <c r="CO22" s="277">
        <f>CO17*Indata!$B$51</f>
        <v>0</v>
      </c>
      <c r="CP22" s="277">
        <f>CP17*Indata!$B$51</f>
        <v>0</v>
      </c>
      <c r="CQ22" s="277">
        <f>CQ17*Indata!$B$51</f>
        <v>0</v>
      </c>
      <c r="CR22" s="277">
        <f>CR17*Indata!$B$51</f>
        <v>0</v>
      </c>
      <c r="CS22" s="277">
        <f>CS17*Indata!$B$51</f>
        <v>0</v>
      </c>
      <c r="CT22" s="277">
        <f>CT17*Indata!$B$51</f>
        <v>0</v>
      </c>
    </row>
    <row r="23" spans="1:98" s="591" customFormat="1" ht="13" x14ac:dyDescent="0.25">
      <c r="A23" s="587" t="s">
        <v>93</v>
      </c>
      <c r="B23" s="588">
        <f ca="1">HLOOKUP($B$8,$E$16:$CT$34,8)</f>
        <v>0</v>
      </c>
      <c r="C23" s="588">
        <f ca="1">HLOOKUP($B$9,$E$16:$CT$34,8)</f>
        <v>0</v>
      </c>
      <c r="D23" s="589"/>
      <c r="E23" s="590">
        <f ca="1">E17*Indata!$B$52</f>
        <v>0</v>
      </c>
      <c r="F23" s="590">
        <f ca="1">F17*Indata!$B$52</f>
        <v>0</v>
      </c>
      <c r="G23" s="590">
        <f ca="1">G17*Indata!$B$52</f>
        <v>0</v>
      </c>
      <c r="H23" s="590">
        <f ca="1">H17*Indata!$B$52</f>
        <v>0</v>
      </c>
      <c r="I23" s="590">
        <f ca="1">I17*Indata!$B$52</f>
        <v>0</v>
      </c>
      <c r="J23" s="590">
        <f ca="1">J17*Indata!$B$52</f>
        <v>0</v>
      </c>
      <c r="K23" s="590">
        <f ca="1">K17*Indata!$B$52</f>
        <v>0</v>
      </c>
      <c r="L23" s="590">
        <f ca="1">L17*Indata!$B$52</f>
        <v>0</v>
      </c>
      <c r="M23" s="590">
        <f ca="1">M17*Indata!$B$52</f>
        <v>0</v>
      </c>
      <c r="N23" s="590">
        <f ca="1">N17*Indata!$B$52</f>
        <v>0</v>
      </c>
      <c r="O23" s="590">
        <f ca="1">O17*Indata!$B$52</f>
        <v>0</v>
      </c>
      <c r="P23" s="590">
        <f ca="1">P17*Indata!$B$52</f>
        <v>0</v>
      </c>
      <c r="Q23" s="590">
        <f ca="1">Q17*Indata!$B$52</f>
        <v>0</v>
      </c>
      <c r="R23" s="590">
        <f ca="1">R17*Indata!$B$52</f>
        <v>0</v>
      </c>
      <c r="S23" s="590">
        <f ca="1">S17*Indata!$B$52</f>
        <v>0</v>
      </c>
      <c r="T23" s="590">
        <f ca="1">T17*Indata!$B$52</f>
        <v>0</v>
      </c>
      <c r="U23" s="590">
        <f ca="1">U17*Indata!$B$52</f>
        <v>0</v>
      </c>
      <c r="V23" s="590">
        <f ca="1">V17*Indata!$B$52</f>
        <v>0</v>
      </c>
      <c r="W23" s="590">
        <f ca="1">W17*Indata!$B$52</f>
        <v>0</v>
      </c>
      <c r="X23" s="590">
        <f ca="1">X17*Indata!$B$52</f>
        <v>0</v>
      </c>
      <c r="Y23" s="590">
        <f ca="1">Y17*Indata!$B$52</f>
        <v>0</v>
      </c>
      <c r="Z23" s="590">
        <f ca="1">Z17*Indata!$B$52</f>
        <v>0</v>
      </c>
      <c r="AA23" s="590">
        <f ca="1">AA17*Indata!$B$52</f>
        <v>0</v>
      </c>
      <c r="AB23" s="590">
        <f ca="1">AB17*Indata!$B$52</f>
        <v>0</v>
      </c>
      <c r="AC23" s="590">
        <f ca="1">AC17*Indata!$B$52</f>
        <v>0</v>
      </c>
      <c r="AD23" s="590">
        <f ca="1">AD17*Indata!$B$52</f>
        <v>0</v>
      </c>
      <c r="AE23" s="590">
        <f ca="1">AE17*Indata!$B$52</f>
        <v>0</v>
      </c>
      <c r="AF23" s="590">
        <f ca="1">AF17*Indata!$B$52</f>
        <v>0</v>
      </c>
      <c r="AG23" s="590">
        <f ca="1">AG17*Indata!$B$52</f>
        <v>0</v>
      </c>
      <c r="AH23" s="590">
        <f ca="1">AH17*Indata!$B$52</f>
        <v>0</v>
      </c>
      <c r="AI23" s="590">
        <f ca="1">AI17*Indata!$B$52</f>
        <v>0</v>
      </c>
      <c r="AJ23" s="590">
        <f ca="1">AJ17*Indata!$B$52</f>
        <v>0</v>
      </c>
      <c r="AK23" s="590">
        <f ca="1">AK17*Indata!$B$52</f>
        <v>0</v>
      </c>
      <c r="AL23" s="590">
        <f ca="1">AL17*Indata!$B$52</f>
        <v>0</v>
      </c>
      <c r="AM23" s="590">
        <f ca="1">AM17*Indata!$B$52</f>
        <v>0</v>
      </c>
      <c r="AN23" s="590">
        <f ca="1">AN17*Indata!$B$52</f>
        <v>0</v>
      </c>
      <c r="AO23" s="590">
        <f ca="1">AO17*Indata!$B$52</f>
        <v>0</v>
      </c>
      <c r="AP23" s="590">
        <f ca="1">AP17*Indata!$B$52</f>
        <v>0</v>
      </c>
      <c r="AQ23" s="590">
        <f ca="1">AQ17*Indata!$B$52</f>
        <v>0</v>
      </c>
      <c r="AR23" s="590">
        <f ca="1">AR17*Indata!$B$52</f>
        <v>0</v>
      </c>
      <c r="AS23" s="590">
        <f ca="1">AS17*Indata!$B$52</f>
        <v>0</v>
      </c>
      <c r="AT23" s="590">
        <f ca="1">AT17*Indata!$B$52</f>
        <v>0</v>
      </c>
      <c r="AU23" s="590">
        <f ca="1">AU17*Indata!$B$52</f>
        <v>0</v>
      </c>
      <c r="AV23" s="590">
        <f ca="1">AV17*Indata!$B$52</f>
        <v>0</v>
      </c>
      <c r="AW23" s="590">
        <f ca="1">AW17*Indata!$B$52</f>
        <v>0</v>
      </c>
      <c r="AX23" s="590">
        <f ca="1">AX17*Indata!$B$52</f>
        <v>0</v>
      </c>
      <c r="AY23" s="590">
        <f ca="1">AY17*Indata!$B$52</f>
        <v>0</v>
      </c>
      <c r="AZ23" s="590">
        <f ca="1">AZ17*Indata!$B$52</f>
        <v>0</v>
      </c>
      <c r="BA23" s="590">
        <f ca="1">BA17*Indata!$B$52</f>
        <v>0</v>
      </c>
      <c r="BB23" s="590">
        <f ca="1">BB17*Indata!$B$52</f>
        <v>0</v>
      </c>
      <c r="BC23" s="590">
        <f ca="1">BC17*Indata!$B$52</f>
        <v>0</v>
      </c>
      <c r="BD23" s="590">
        <f ca="1">BD17*Indata!$B$52</f>
        <v>0</v>
      </c>
      <c r="BE23" s="590">
        <f ca="1">BE17*Indata!$B$52</f>
        <v>0</v>
      </c>
      <c r="BF23" s="590">
        <f ca="1">BF17*Indata!$B$52</f>
        <v>0</v>
      </c>
      <c r="BG23" s="590">
        <f ca="1">BG17*Indata!$B$52</f>
        <v>0</v>
      </c>
      <c r="BH23" s="590">
        <f ca="1">BH17*Indata!$B$52</f>
        <v>0</v>
      </c>
      <c r="BI23" s="590">
        <f ca="1">BI17*Indata!$B$52</f>
        <v>0</v>
      </c>
      <c r="BJ23" s="590">
        <f ca="1">BJ17*Indata!$B$52</f>
        <v>0</v>
      </c>
      <c r="BK23" s="590">
        <f ca="1">BK17*Indata!$B$52</f>
        <v>0</v>
      </c>
      <c r="BL23" s="590">
        <f ca="1">BL17*Indata!$B$52</f>
        <v>0</v>
      </c>
      <c r="BM23" s="590">
        <f ca="1">BM17*Indata!$B$52</f>
        <v>0</v>
      </c>
      <c r="BN23" s="590">
        <f ca="1">BN17*Indata!$B$52</f>
        <v>0</v>
      </c>
      <c r="BO23" s="590">
        <f ca="1">BO17*Indata!$B$52</f>
        <v>0</v>
      </c>
      <c r="BP23" s="590">
        <f ca="1">BP17*Indata!$B$52</f>
        <v>0</v>
      </c>
      <c r="BQ23" s="590">
        <f ca="1">BQ17*Indata!$B$52</f>
        <v>0</v>
      </c>
      <c r="BR23" s="590">
        <f ca="1">BR17*Indata!$B$52</f>
        <v>0</v>
      </c>
      <c r="BS23" s="590">
        <f ca="1">BS17*Indata!$B$52</f>
        <v>0</v>
      </c>
      <c r="BT23" s="590">
        <f ca="1">BT17*Indata!$B$52</f>
        <v>0</v>
      </c>
      <c r="BU23" s="590">
        <f ca="1">BU17*Indata!$B$52</f>
        <v>0</v>
      </c>
      <c r="BV23" s="590">
        <f>BV17*Indata!$B$52</f>
        <v>0</v>
      </c>
      <c r="BW23" s="590">
        <f>BW17*Indata!$B$52</f>
        <v>0</v>
      </c>
      <c r="BX23" s="590">
        <f>BX17*Indata!$B$52</f>
        <v>0</v>
      </c>
      <c r="BY23" s="590">
        <f>BY17*Indata!$B$52</f>
        <v>0</v>
      </c>
      <c r="BZ23" s="590">
        <f>BZ17*Indata!$B$52</f>
        <v>0</v>
      </c>
      <c r="CA23" s="590">
        <f>CA17*Indata!$B$52</f>
        <v>0</v>
      </c>
      <c r="CB23" s="590">
        <f>CB17*Indata!$B$52</f>
        <v>0</v>
      </c>
      <c r="CC23" s="590">
        <f>CC17*Indata!$B$52</f>
        <v>0</v>
      </c>
      <c r="CD23" s="590">
        <f>CD17*Indata!$B$52</f>
        <v>0</v>
      </c>
      <c r="CE23" s="590">
        <f>CE17*Indata!$B$52</f>
        <v>0</v>
      </c>
      <c r="CF23" s="590">
        <f>CF17*Indata!$B$52</f>
        <v>0</v>
      </c>
      <c r="CG23" s="590">
        <f>CG17*Indata!$B$52</f>
        <v>0</v>
      </c>
      <c r="CH23" s="590">
        <f>CH17*Indata!$B$52</f>
        <v>0</v>
      </c>
      <c r="CI23" s="590">
        <f>CI17*Indata!$B$52</f>
        <v>0</v>
      </c>
      <c r="CJ23" s="590">
        <f>CJ17*Indata!$B$52</f>
        <v>0</v>
      </c>
      <c r="CK23" s="590">
        <f>CK17*Indata!$B$52</f>
        <v>0</v>
      </c>
      <c r="CL23" s="590">
        <f>CL17*Indata!$B$52</f>
        <v>0</v>
      </c>
      <c r="CM23" s="590">
        <f>CM17*Indata!$B$52</f>
        <v>0</v>
      </c>
      <c r="CN23" s="590">
        <f>CN17*Indata!$B$52</f>
        <v>0</v>
      </c>
      <c r="CO23" s="590">
        <f>CO17*Indata!$B$52</f>
        <v>0</v>
      </c>
      <c r="CP23" s="590">
        <f>CP17*Indata!$B$52</f>
        <v>0</v>
      </c>
      <c r="CQ23" s="590">
        <f>CQ17*Indata!$B$52</f>
        <v>0</v>
      </c>
      <c r="CR23" s="590">
        <f>CR17*Indata!$B$52</f>
        <v>0</v>
      </c>
      <c r="CS23" s="590">
        <f>CS17*Indata!$B$52</f>
        <v>0</v>
      </c>
      <c r="CT23" s="590">
        <f>CT17*Indata!$B$52</f>
        <v>0</v>
      </c>
    </row>
    <row r="24" spans="1:98" ht="13" x14ac:dyDescent="0.25">
      <c r="A24" s="226" t="s">
        <v>706</v>
      </c>
      <c r="B24" s="41">
        <f ca="1">HLOOKUP($B$8,$E$16:$CT$34,9)</f>
        <v>0</v>
      </c>
      <c r="C24" s="41">
        <f ca="1">HLOOKUP($B$9,$E$16:$CT$34,9)</f>
        <v>0</v>
      </c>
      <c r="D24" s="279"/>
      <c r="E24" s="239">
        <f ca="1">E17*Indata!$B$55*E5</f>
        <v>0</v>
      </c>
      <c r="F24" s="239">
        <f ca="1">F17*Indata!$B$55*F5</f>
        <v>0</v>
      </c>
      <c r="G24" s="239">
        <f ca="1">G17*Indata!$B$55*G5</f>
        <v>0</v>
      </c>
      <c r="H24" s="239">
        <f ca="1">H17*Indata!$B$55*H5</f>
        <v>0</v>
      </c>
      <c r="I24" s="239">
        <f ca="1">I17*Indata!$B$55*I5</f>
        <v>0</v>
      </c>
      <c r="J24" s="239">
        <f ca="1">J17*Indata!$B$55*J5</f>
        <v>0</v>
      </c>
      <c r="K24" s="239">
        <f ca="1">K17*Indata!$B$55*K5</f>
        <v>0</v>
      </c>
      <c r="L24" s="239">
        <f ca="1">L17*Indata!$B$55*L5</f>
        <v>0</v>
      </c>
      <c r="M24" s="239">
        <f ca="1">M17*Indata!$B$55*M5</f>
        <v>0</v>
      </c>
      <c r="N24" s="239">
        <f ca="1">N17*Indata!$B$55*N5</f>
        <v>0</v>
      </c>
      <c r="O24" s="239">
        <f ca="1">O17*Indata!$B$55*O5</f>
        <v>0</v>
      </c>
      <c r="P24" s="239">
        <f ca="1">P17*Indata!$B$55*P5</f>
        <v>0</v>
      </c>
      <c r="Q24" s="239">
        <f ca="1">Q17*Indata!$B$55*Q5</f>
        <v>0</v>
      </c>
      <c r="R24" s="239">
        <f ca="1">R17*Indata!$B$55*R5</f>
        <v>0</v>
      </c>
      <c r="S24" s="239">
        <f ca="1">S17*Indata!$B$55*S5</f>
        <v>0</v>
      </c>
      <c r="T24" s="239">
        <f ca="1">T17*Indata!$B$55*T5</f>
        <v>0</v>
      </c>
      <c r="U24" s="239">
        <f ca="1">U17*Indata!$B$55*U5</f>
        <v>0</v>
      </c>
      <c r="V24" s="239">
        <f ca="1">V17*Indata!$B$55*V5</f>
        <v>0</v>
      </c>
      <c r="W24" s="239">
        <f ca="1">W17*Indata!$B$55*W5</f>
        <v>0</v>
      </c>
      <c r="X24" s="239">
        <f ca="1">X17*Indata!$B$55*X5</f>
        <v>0</v>
      </c>
      <c r="Y24" s="239">
        <f ca="1">Y17*Indata!$B$55*Y5</f>
        <v>0</v>
      </c>
      <c r="Z24" s="239">
        <f ca="1">Z17*Indata!$B$55*Z5</f>
        <v>0</v>
      </c>
      <c r="AA24" s="239">
        <f ca="1">AA17*Indata!$B$55*AA5</f>
        <v>0</v>
      </c>
      <c r="AB24" s="239">
        <f ca="1">AB17*Indata!$B$55*AB5</f>
        <v>0</v>
      </c>
      <c r="AC24" s="239">
        <f ca="1">AC17*Indata!$B$55*AC5</f>
        <v>0</v>
      </c>
      <c r="AD24" s="239">
        <f ca="1">AD17*Indata!$B$55*AD5</f>
        <v>0</v>
      </c>
      <c r="AE24" s="239">
        <f ca="1">AE17*Indata!$B$55*AE5</f>
        <v>0</v>
      </c>
      <c r="AF24" s="239">
        <f ca="1">AF17*Indata!$B$55*AF5</f>
        <v>0</v>
      </c>
      <c r="AG24" s="239">
        <f ca="1">AG17*Indata!$B$55*AG5</f>
        <v>0</v>
      </c>
      <c r="AH24" s="239">
        <f ca="1">AH17*Indata!$B$55*AH5</f>
        <v>0</v>
      </c>
      <c r="AI24" s="239">
        <f ca="1">AI17*Indata!$B$55*AI5</f>
        <v>0</v>
      </c>
      <c r="AJ24" s="239">
        <f ca="1">AJ17*Indata!$B$55*AJ5</f>
        <v>0</v>
      </c>
      <c r="AK24" s="239">
        <f ca="1">AK17*Indata!$B$55*AK5</f>
        <v>0</v>
      </c>
      <c r="AL24" s="239">
        <f ca="1">AL17*Indata!$B$55*AL5</f>
        <v>0</v>
      </c>
      <c r="AM24" s="239">
        <f ca="1">AM17*Indata!$B$55*AM5</f>
        <v>0</v>
      </c>
      <c r="AN24" s="239">
        <f ca="1">AN17*Indata!$B$55*AN5</f>
        <v>0</v>
      </c>
      <c r="AO24" s="239">
        <f ca="1">AO17*Indata!$B$55*AO5</f>
        <v>0</v>
      </c>
      <c r="AP24" s="239">
        <f ca="1">AP17*Indata!$B$55*AP5</f>
        <v>0</v>
      </c>
      <c r="AQ24" s="239">
        <f ca="1">AQ17*Indata!$B$55*AQ5</f>
        <v>0</v>
      </c>
      <c r="AR24" s="239">
        <f ca="1">AR17*Indata!$B$55*AR5</f>
        <v>0</v>
      </c>
      <c r="AS24" s="239">
        <f ca="1">AS17*Indata!$B$55*AS5</f>
        <v>0</v>
      </c>
      <c r="AT24" s="239">
        <f ca="1">AT17*Indata!$B$55*AT5</f>
        <v>0</v>
      </c>
      <c r="AU24" s="239">
        <f ca="1">AU17*Indata!$B$55*AU5</f>
        <v>0</v>
      </c>
      <c r="AV24" s="239">
        <f ca="1">AV17*Indata!$B$55*AV5</f>
        <v>0</v>
      </c>
      <c r="AW24" s="239">
        <f ca="1">AW17*Indata!$B$55*AW5</f>
        <v>0</v>
      </c>
      <c r="AX24" s="239">
        <f ca="1">AX17*Indata!$B$55*AX5</f>
        <v>0</v>
      </c>
      <c r="AY24" s="239">
        <f ca="1">AY17*Indata!$B$55*AY5</f>
        <v>0</v>
      </c>
      <c r="AZ24" s="239">
        <f ca="1">AZ17*Indata!$B$55*AZ5</f>
        <v>0</v>
      </c>
      <c r="BA24" s="239">
        <f ca="1">BA17*Indata!$B$55*BA5</f>
        <v>0</v>
      </c>
      <c r="BB24" s="239">
        <f ca="1">BB17*Indata!$B$55*BB5</f>
        <v>0</v>
      </c>
      <c r="BC24" s="239">
        <f ca="1">BC17*Indata!$B$55*BC5</f>
        <v>0</v>
      </c>
      <c r="BD24" s="239">
        <f ca="1">BD17*Indata!$B$55*BD5</f>
        <v>0</v>
      </c>
      <c r="BE24" s="239">
        <f ca="1">BE17*Indata!$B$55*BE5</f>
        <v>0</v>
      </c>
      <c r="BF24" s="239">
        <f ca="1">BF17*Indata!$B$55*BF5</f>
        <v>0</v>
      </c>
      <c r="BG24" s="239">
        <f ca="1">BG17*Indata!$B$55*BG5</f>
        <v>0</v>
      </c>
      <c r="BH24" s="239">
        <f ca="1">BH17*Indata!$B$55*BH5</f>
        <v>0</v>
      </c>
      <c r="BI24" s="239">
        <f ca="1">BI17*Indata!$B$55*BI5</f>
        <v>0</v>
      </c>
      <c r="BJ24" s="239">
        <f ca="1">BJ17*Indata!$B$55*BJ5</f>
        <v>0</v>
      </c>
      <c r="BK24" s="239">
        <f ca="1">BK17*Indata!$B$55*BK5</f>
        <v>0</v>
      </c>
      <c r="BL24" s="239">
        <f ca="1">BL17*Indata!$B$55*BL5</f>
        <v>0</v>
      </c>
      <c r="BM24" s="239">
        <f ca="1">BM17*Indata!$B$55*BM5</f>
        <v>0</v>
      </c>
      <c r="BN24" s="239">
        <f ca="1">BN17*Indata!$B$55*BN5</f>
        <v>0</v>
      </c>
      <c r="BO24" s="239">
        <f ca="1">BO17*Indata!$B$55*BO5</f>
        <v>0</v>
      </c>
      <c r="BP24" s="239">
        <f ca="1">BP17*Indata!$B$55*BP5</f>
        <v>0</v>
      </c>
      <c r="BQ24" s="239">
        <f ca="1">BQ17*Indata!$B$55*BQ5</f>
        <v>0</v>
      </c>
      <c r="BR24" s="239">
        <f ca="1">BR17*Indata!$B$55*BR5</f>
        <v>0</v>
      </c>
      <c r="BS24" s="239">
        <f ca="1">BS17*Indata!$B$55*BS5</f>
        <v>0</v>
      </c>
      <c r="BT24" s="239">
        <f ca="1">BT17*Indata!$B$55*BT5</f>
        <v>0</v>
      </c>
      <c r="BU24" s="239">
        <f ca="1">BU17*Indata!$B$55*BU5</f>
        <v>0</v>
      </c>
      <c r="BV24" s="239">
        <f>BV17*Indata!$B$55*BV5</f>
        <v>0</v>
      </c>
      <c r="BW24" s="239">
        <f>BW17*Indata!$B$55*BW5</f>
        <v>0</v>
      </c>
      <c r="BX24" s="239">
        <f>BX17*Indata!$B$55*BX5</f>
        <v>0</v>
      </c>
      <c r="BY24" s="239">
        <f>BY17*Indata!$B$55*BY5</f>
        <v>0</v>
      </c>
      <c r="BZ24" s="239">
        <f>BZ17*Indata!$B$55*BZ5</f>
        <v>0</v>
      </c>
      <c r="CA24" s="239">
        <f>CA17*Indata!$B$55*CA5</f>
        <v>0</v>
      </c>
      <c r="CB24" s="239">
        <f>CB17*Indata!$B$55*CB5</f>
        <v>0</v>
      </c>
      <c r="CC24" s="239">
        <f>CC17*Indata!$B$55*CC5</f>
        <v>0</v>
      </c>
      <c r="CD24" s="239">
        <f>CD17*Indata!$B$55*CD5</f>
        <v>0</v>
      </c>
      <c r="CE24" s="239">
        <f>CE17*Indata!$B$55*CE5</f>
        <v>0</v>
      </c>
      <c r="CF24" s="239">
        <f>CF17*Indata!$B$55*CF5</f>
        <v>0</v>
      </c>
      <c r="CG24" s="239">
        <f>CG17*Indata!$B$55*CG5</f>
        <v>0</v>
      </c>
      <c r="CH24" s="239">
        <f>CH17*Indata!$B$55*CH5</f>
        <v>0</v>
      </c>
      <c r="CI24" s="239">
        <f>CI17*Indata!$B$55*CI5</f>
        <v>0</v>
      </c>
      <c r="CJ24" s="239">
        <f>CJ17*Indata!$B$55*CJ5</f>
        <v>0</v>
      </c>
      <c r="CK24" s="239">
        <f>CK17*Indata!$B$55*CK5</f>
        <v>0</v>
      </c>
      <c r="CL24" s="239">
        <f>CL17*Indata!$B$55*CL5</f>
        <v>0</v>
      </c>
      <c r="CM24" s="239">
        <f>CM17*Indata!$B$55*CM5</f>
        <v>0</v>
      </c>
      <c r="CN24" s="239">
        <f>CN17*Indata!$B$55*CN5</f>
        <v>0</v>
      </c>
      <c r="CO24" s="239">
        <f>CO17*Indata!$B$55*CO5</f>
        <v>0</v>
      </c>
      <c r="CP24" s="239">
        <f>CP17*Indata!$B$55*CP5</f>
        <v>0</v>
      </c>
      <c r="CQ24" s="239">
        <f>CQ17*Indata!$B$55*CQ5</f>
        <v>0</v>
      </c>
      <c r="CR24" s="239">
        <f>CR17*Indata!$B$55*CR5</f>
        <v>0</v>
      </c>
      <c r="CS24" s="239">
        <f>CS17*Indata!$B$55*CS5</f>
        <v>0</v>
      </c>
      <c r="CT24" s="239">
        <f>CT17*Indata!$B$55*CT5</f>
        <v>0</v>
      </c>
    </row>
    <row r="25" spans="1:98" ht="13" x14ac:dyDescent="0.25">
      <c r="A25" s="63" t="s">
        <v>707</v>
      </c>
      <c r="B25" s="41">
        <f>HLOOKUP($B$8,$E$16:$CT$34,10)</f>
        <v>0</v>
      </c>
      <c r="C25" s="41">
        <f>HLOOKUP($B$9,$E$16:$CT$34,10)</f>
        <v>0</v>
      </c>
      <c r="D25" s="279"/>
      <c r="E25" s="239">
        <f>('Fartygsrelaterade kostnader'!D44+'Fartygsrelaterade kostnader'!D108)</f>
        <v>0</v>
      </c>
      <c r="F25" s="239">
        <f>('Fartygsrelaterade kostnader'!E44+'Fartygsrelaterade kostnader'!E108)</f>
        <v>0</v>
      </c>
      <c r="G25" s="239">
        <f>('Fartygsrelaterade kostnader'!F44+'Fartygsrelaterade kostnader'!F108)</f>
        <v>0</v>
      </c>
      <c r="H25" s="239">
        <f>('Fartygsrelaterade kostnader'!G44+'Fartygsrelaterade kostnader'!G108)</f>
        <v>0</v>
      </c>
      <c r="I25" s="239">
        <f>('Fartygsrelaterade kostnader'!H44+'Fartygsrelaterade kostnader'!H108)</f>
        <v>0</v>
      </c>
      <c r="J25" s="239">
        <f>('Fartygsrelaterade kostnader'!I44+'Fartygsrelaterade kostnader'!I108)</f>
        <v>0</v>
      </c>
      <c r="K25" s="239">
        <f>('Fartygsrelaterade kostnader'!J44+'Fartygsrelaterade kostnader'!J108)</f>
        <v>0</v>
      </c>
      <c r="L25" s="239">
        <f>('Fartygsrelaterade kostnader'!K44+'Fartygsrelaterade kostnader'!K108)</f>
        <v>0</v>
      </c>
      <c r="M25" s="239">
        <f>('Fartygsrelaterade kostnader'!L44+'Fartygsrelaterade kostnader'!L108)</f>
        <v>0</v>
      </c>
      <c r="N25" s="239">
        <f>('Fartygsrelaterade kostnader'!M44+'Fartygsrelaterade kostnader'!M108)</f>
        <v>0</v>
      </c>
      <c r="O25" s="239">
        <f>('Fartygsrelaterade kostnader'!N44+'Fartygsrelaterade kostnader'!N108)</f>
        <v>0</v>
      </c>
      <c r="P25" s="239">
        <f>('Fartygsrelaterade kostnader'!O44+'Fartygsrelaterade kostnader'!O108)</f>
        <v>0</v>
      </c>
      <c r="Q25" s="239">
        <f>('Fartygsrelaterade kostnader'!P44+'Fartygsrelaterade kostnader'!P108)</f>
        <v>0</v>
      </c>
      <c r="R25" s="239">
        <f>('Fartygsrelaterade kostnader'!Q44+'Fartygsrelaterade kostnader'!Q108)</f>
        <v>0</v>
      </c>
      <c r="S25" s="239">
        <f>('Fartygsrelaterade kostnader'!R44+'Fartygsrelaterade kostnader'!R108)</f>
        <v>0</v>
      </c>
      <c r="T25" s="239">
        <f>('Fartygsrelaterade kostnader'!S44+'Fartygsrelaterade kostnader'!S108)</f>
        <v>0</v>
      </c>
      <c r="U25" s="239">
        <f>('Fartygsrelaterade kostnader'!T44+'Fartygsrelaterade kostnader'!T108)</f>
        <v>0</v>
      </c>
      <c r="V25" s="239">
        <f>('Fartygsrelaterade kostnader'!U44+'Fartygsrelaterade kostnader'!U108)</f>
        <v>0</v>
      </c>
      <c r="W25" s="239">
        <f>('Fartygsrelaterade kostnader'!V44+'Fartygsrelaterade kostnader'!V108)</f>
        <v>0</v>
      </c>
      <c r="X25" s="239">
        <f>('Fartygsrelaterade kostnader'!W44+'Fartygsrelaterade kostnader'!W108)</f>
        <v>0</v>
      </c>
      <c r="Y25" s="239">
        <f>('Fartygsrelaterade kostnader'!X44+'Fartygsrelaterade kostnader'!X108)</f>
        <v>0</v>
      </c>
      <c r="Z25" s="239">
        <f>('Fartygsrelaterade kostnader'!Y44+'Fartygsrelaterade kostnader'!Y108)</f>
        <v>0</v>
      </c>
      <c r="AA25" s="239">
        <f>('Fartygsrelaterade kostnader'!Z44+'Fartygsrelaterade kostnader'!Z108)</f>
        <v>0</v>
      </c>
      <c r="AB25" s="239">
        <f>('Fartygsrelaterade kostnader'!AA44+'Fartygsrelaterade kostnader'!AA108)</f>
        <v>0</v>
      </c>
      <c r="AC25" s="239">
        <f>('Fartygsrelaterade kostnader'!AB44+'Fartygsrelaterade kostnader'!AB108)</f>
        <v>0</v>
      </c>
      <c r="AD25" s="239">
        <f>('Fartygsrelaterade kostnader'!AC44+'Fartygsrelaterade kostnader'!AC108)</f>
        <v>0</v>
      </c>
      <c r="AE25" s="239">
        <f>('Fartygsrelaterade kostnader'!AD44+'Fartygsrelaterade kostnader'!AD108)</f>
        <v>0</v>
      </c>
      <c r="AF25" s="239">
        <f>('Fartygsrelaterade kostnader'!AE44+'Fartygsrelaterade kostnader'!AE108)</f>
        <v>0</v>
      </c>
      <c r="AG25" s="239">
        <f>('Fartygsrelaterade kostnader'!AF44+'Fartygsrelaterade kostnader'!AF108)</f>
        <v>0</v>
      </c>
      <c r="AH25" s="239">
        <f>('Fartygsrelaterade kostnader'!AG44+'Fartygsrelaterade kostnader'!AG108)</f>
        <v>0</v>
      </c>
      <c r="AI25" s="239">
        <f>('Fartygsrelaterade kostnader'!AH44+'Fartygsrelaterade kostnader'!AH108)</f>
        <v>0</v>
      </c>
      <c r="AJ25" s="239">
        <f>('Fartygsrelaterade kostnader'!AI44+'Fartygsrelaterade kostnader'!AI108)</f>
        <v>0</v>
      </c>
      <c r="AK25" s="239">
        <f>('Fartygsrelaterade kostnader'!AJ44+'Fartygsrelaterade kostnader'!AJ108)</f>
        <v>0</v>
      </c>
      <c r="AL25" s="239">
        <f>('Fartygsrelaterade kostnader'!AK44+'Fartygsrelaterade kostnader'!AK108)</f>
        <v>0</v>
      </c>
      <c r="AM25" s="239">
        <f>('Fartygsrelaterade kostnader'!AL44+'Fartygsrelaterade kostnader'!AL108)</f>
        <v>0</v>
      </c>
      <c r="AN25" s="239">
        <f>('Fartygsrelaterade kostnader'!AM44+'Fartygsrelaterade kostnader'!AM108)</f>
        <v>0</v>
      </c>
      <c r="AO25" s="239">
        <f>('Fartygsrelaterade kostnader'!AN44+'Fartygsrelaterade kostnader'!AN108)</f>
        <v>0</v>
      </c>
      <c r="AP25" s="239">
        <f>('Fartygsrelaterade kostnader'!AO44+'Fartygsrelaterade kostnader'!AO108)</f>
        <v>0</v>
      </c>
      <c r="AQ25" s="239">
        <f>('Fartygsrelaterade kostnader'!AP44+'Fartygsrelaterade kostnader'!AP108)</f>
        <v>0</v>
      </c>
      <c r="AR25" s="239">
        <f>('Fartygsrelaterade kostnader'!AQ44+'Fartygsrelaterade kostnader'!AQ108)</f>
        <v>0</v>
      </c>
      <c r="AS25" s="239">
        <f>('Fartygsrelaterade kostnader'!AR44+'Fartygsrelaterade kostnader'!AR108)</f>
        <v>0</v>
      </c>
      <c r="AT25" s="239">
        <f>('Fartygsrelaterade kostnader'!AS44+'Fartygsrelaterade kostnader'!AS108)</f>
        <v>0</v>
      </c>
      <c r="AU25" s="239">
        <f>('Fartygsrelaterade kostnader'!AT44+'Fartygsrelaterade kostnader'!AT108)</f>
        <v>0</v>
      </c>
      <c r="AV25" s="239">
        <f>('Fartygsrelaterade kostnader'!AU44+'Fartygsrelaterade kostnader'!AU108)</f>
        <v>0</v>
      </c>
      <c r="AW25" s="239">
        <f>('Fartygsrelaterade kostnader'!AV44+'Fartygsrelaterade kostnader'!AV108)</f>
        <v>0</v>
      </c>
      <c r="AX25" s="239">
        <f>('Fartygsrelaterade kostnader'!AW44+'Fartygsrelaterade kostnader'!AW108)</f>
        <v>0</v>
      </c>
      <c r="AY25" s="239">
        <f>('Fartygsrelaterade kostnader'!AX44+'Fartygsrelaterade kostnader'!AX108)</f>
        <v>0</v>
      </c>
      <c r="AZ25" s="239">
        <f>('Fartygsrelaterade kostnader'!AY44+'Fartygsrelaterade kostnader'!AY108)</f>
        <v>0</v>
      </c>
      <c r="BA25" s="239">
        <f>('Fartygsrelaterade kostnader'!AZ44+'Fartygsrelaterade kostnader'!AZ108)</f>
        <v>0</v>
      </c>
      <c r="BB25" s="239">
        <f>('Fartygsrelaterade kostnader'!BA44+'Fartygsrelaterade kostnader'!BA108)</f>
        <v>0</v>
      </c>
      <c r="BC25" s="239">
        <f>('Fartygsrelaterade kostnader'!BB44+'Fartygsrelaterade kostnader'!BB108)</f>
        <v>0</v>
      </c>
      <c r="BD25" s="239">
        <f>('Fartygsrelaterade kostnader'!BC44+'Fartygsrelaterade kostnader'!BC108)</f>
        <v>0</v>
      </c>
      <c r="BE25" s="239">
        <f>('Fartygsrelaterade kostnader'!BD44+'Fartygsrelaterade kostnader'!BD108)</f>
        <v>0</v>
      </c>
      <c r="BF25" s="239">
        <f>('Fartygsrelaterade kostnader'!BE44+'Fartygsrelaterade kostnader'!BE108)</f>
        <v>0</v>
      </c>
      <c r="BG25" s="239">
        <f>('Fartygsrelaterade kostnader'!BF44+'Fartygsrelaterade kostnader'!BF108)</f>
        <v>0</v>
      </c>
      <c r="BH25" s="239">
        <f>('Fartygsrelaterade kostnader'!BG44+'Fartygsrelaterade kostnader'!BG108)</f>
        <v>0</v>
      </c>
      <c r="BI25" s="239">
        <f>('Fartygsrelaterade kostnader'!BH44+'Fartygsrelaterade kostnader'!BH108)</f>
        <v>0</v>
      </c>
      <c r="BJ25" s="239">
        <f>('Fartygsrelaterade kostnader'!BI44+'Fartygsrelaterade kostnader'!BI108)</f>
        <v>0</v>
      </c>
      <c r="BK25" s="239">
        <f>('Fartygsrelaterade kostnader'!BJ44+'Fartygsrelaterade kostnader'!BJ108)</f>
        <v>0</v>
      </c>
      <c r="BL25" s="239">
        <f>('Fartygsrelaterade kostnader'!BK44+'Fartygsrelaterade kostnader'!BK108)</f>
        <v>0</v>
      </c>
      <c r="BM25" s="239">
        <f>('Fartygsrelaterade kostnader'!BL44+'Fartygsrelaterade kostnader'!BL108)</f>
        <v>0</v>
      </c>
      <c r="BN25" s="239">
        <f>('Fartygsrelaterade kostnader'!BM44+'Fartygsrelaterade kostnader'!BM108)</f>
        <v>0</v>
      </c>
      <c r="BO25" s="239">
        <f>('Fartygsrelaterade kostnader'!BN44+'Fartygsrelaterade kostnader'!BN108)</f>
        <v>0</v>
      </c>
      <c r="BP25" s="239">
        <f>('Fartygsrelaterade kostnader'!BO44+'Fartygsrelaterade kostnader'!BO108)</f>
        <v>0</v>
      </c>
      <c r="BQ25" s="239">
        <f>('Fartygsrelaterade kostnader'!BP44+'Fartygsrelaterade kostnader'!BP108)</f>
        <v>0</v>
      </c>
      <c r="BR25" s="239">
        <f>('Fartygsrelaterade kostnader'!BQ44+'Fartygsrelaterade kostnader'!BQ108)</f>
        <v>0</v>
      </c>
      <c r="BS25" s="239">
        <f>('Fartygsrelaterade kostnader'!BR44+'Fartygsrelaterade kostnader'!BR108)</f>
        <v>0</v>
      </c>
      <c r="BT25" s="239">
        <f>('Fartygsrelaterade kostnader'!BS44+'Fartygsrelaterade kostnader'!BS108)</f>
        <v>0</v>
      </c>
      <c r="BU25" s="239">
        <f>('Fartygsrelaterade kostnader'!BT44+'Fartygsrelaterade kostnader'!BT108)</f>
        <v>0</v>
      </c>
      <c r="BV25" s="239">
        <f>('Fartygsrelaterade kostnader'!BU44+'Fartygsrelaterade kostnader'!BU108)</f>
        <v>0</v>
      </c>
      <c r="BW25" s="239">
        <f>('Fartygsrelaterade kostnader'!BV44+'Fartygsrelaterade kostnader'!BV108)</f>
        <v>0</v>
      </c>
      <c r="BX25" s="239">
        <f>('Fartygsrelaterade kostnader'!BW44+'Fartygsrelaterade kostnader'!BW108)</f>
        <v>0</v>
      </c>
      <c r="BY25" s="239">
        <f>('Fartygsrelaterade kostnader'!BX44+'Fartygsrelaterade kostnader'!BX108)</f>
        <v>0</v>
      </c>
      <c r="BZ25" s="239">
        <f>('Fartygsrelaterade kostnader'!BY44+'Fartygsrelaterade kostnader'!BY108)</f>
        <v>0</v>
      </c>
      <c r="CA25" s="239">
        <f>('Fartygsrelaterade kostnader'!BZ44+'Fartygsrelaterade kostnader'!BZ108)</f>
        <v>0</v>
      </c>
      <c r="CB25" s="239">
        <f>('Fartygsrelaterade kostnader'!CA44+'Fartygsrelaterade kostnader'!CA108)</f>
        <v>0</v>
      </c>
      <c r="CC25" s="239">
        <f>('Fartygsrelaterade kostnader'!CB44+'Fartygsrelaterade kostnader'!CB108)</f>
        <v>0</v>
      </c>
      <c r="CD25" s="239">
        <f>('Fartygsrelaterade kostnader'!CC44+'Fartygsrelaterade kostnader'!CC108)</f>
        <v>0</v>
      </c>
      <c r="CE25" s="239">
        <f>('Fartygsrelaterade kostnader'!CD44+'Fartygsrelaterade kostnader'!CD108)</f>
        <v>0</v>
      </c>
      <c r="CF25" s="239">
        <f>('Fartygsrelaterade kostnader'!CE44+'Fartygsrelaterade kostnader'!CE108)</f>
        <v>0</v>
      </c>
      <c r="CG25" s="239">
        <f>('Fartygsrelaterade kostnader'!CF44+'Fartygsrelaterade kostnader'!CF108)</f>
        <v>0</v>
      </c>
      <c r="CH25" s="239">
        <f>('Fartygsrelaterade kostnader'!CG44+'Fartygsrelaterade kostnader'!CG108)</f>
        <v>0</v>
      </c>
      <c r="CI25" s="239">
        <f>('Fartygsrelaterade kostnader'!CH44+'Fartygsrelaterade kostnader'!CH108)</f>
        <v>0</v>
      </c>
      <c r="CJ25" s="239">
        <f>('Fartygsrelaterade kostnader'!CI44+'Fartygsrelaterade kostnader'!CI108)</f>
        <v>0</v>
      </c>
      <c r="CK25" s="239">
        <f>('Fartygsrelaterade kostnader'!CJ44+'Fartygsrelaterade kostnader'!CJ108)</f>
        <v>0</v>
      </c>
      <c r="CL25" s="239">
        <f>('Fartygsrelaterade kostnader'!CK44+'Fartygsrelaterade kostnader'!CK108)</f>
        <v>0</v>
      </c>
      <c r="CM25" s="239">
        <f>('Fartygsrelaterade kostnader'!CL44+'Fartygsrelaterade kostnader'!CL108)</f>
        <v>0</v>
      </c>
      <c r="CN25" s="239">
        <f>('Fartygsrelaterade kostnader'!CM44+'Fartygsrelaterade kostnader'!CM108)</f>
        <v>0</v>
      </c>
      <c r="CO25" s="239">
        <f>('Fartygsrelaterade kostnader'!CN44+'Fartygsrelaterade kostnader'!CN108)</f>
        <v>0</v>
      </c>
      <c r="CP25" s="239">
        <f>('Fartygsrelaterade kostnader'!CO44+'Fartygsrelaterade kostnader'!CO108)</f>
        <v>0</v>
      </c>
      <c r="CQ25" s="239">
        <f>('Fartygsrelaterade kostnader'!CP44+'Fartygsrelaterade kostnader'!CP108)</f>
        <v>0</v>
      </c>
      <c r="CR25" s="239">
        <f>('Fartygsrelaterade kostnader'!CQ44+'Fartygsrelaterade kostnader'!CQ108)</f>
        <v>0</v>
      </c>
      <c r="CS25" s="239">
        <f>('Fartygsrelaterade kostnader'!CR44+'Fartygsrelaterade kostnader'!CR108)</f>
        <v>0</v>
      </c>
      <c r="CT25" s="239">
        <f>('Fartygsrelaterade kostnader'!CS44+'Fartygsrelaterade kostnader'!CS108)</f>
        <v>0</v>
      </c>
    </row>
    <row r="26" spans="1:98" ht="13" x14ac:dyDescent="0.25">
      <c r="A26" s="63" t="s">
        <v>599</v>
      </c>
      <c r="B26" s="41">
        <f ca="1">HLOOKUP($B$8,$E$16:$CT$34,11)</f>
        <v>0</v>
      </c>
      <c r="C26" s="41">
        <f ca="1">HLOOKUP($B$9,$E$16:$CT$34,11)</f>
        <v>0</v>
      </c>
      <c r="D26" s="279"/>
      <c r="E26" s="239">
        <f ca="1">'Lastning &amp; lossning'!D44</f>
        <v>0</v>
      </c>
      <c r="F26" s="239">
        <f ca="1">'Lastning &amp; lossning'!E44</f>
        <v>0</v>
      </c>
      <c r="G26" s="239">
        <f ca="1">'Lastning &amp; lossning'!F44</f>
        <v>0</v>
      </c>
      <c r="H26" s="239">
        <f ca="1">'Lastning &amp; lossning'!G44</f>
        <v>0</v>
      </c>
      <c r="I26" s="239">
        <f ca="1">'Lastning &amp; lossning'!H44</f>
        <v>0</v>
      </c>
      <c r="J26" s="239">
        <f ca="1">'Lastning &amp; lossning'!I44</f>
        <v>0</v>
      </c>
      <c r="K26" s="239">
        <f ca="1">'Lastning &amp; lossning'!J44</f>
        <v>0</v>
      </c>
      <c r="L26" s="239">
        <f ca="1">'Lastning &amp; lossning'!K44</f>
        <v>0</v>
      </c>
      <c r="M26" s="239">
        <f ca="1">'Lastning &amp; lossning'!L44</f>
        <v>0</v>
      </c>
      <c r="N26" s="239">
        <f ca="1">'Lastning &amp; lossning'!M44</f>
        <v>0</v>
      </c>
      <c r="O26" s="239">
        <f ca="1">'Lastning &amp; lossning'!N44</f>
        <v>0</v>
      </c>
      <c r="P26" s="239">
        <f ca="1">'Lastning &amp; lossning'!O44</f>
        <v>0</v>
      </c>
      <c r="Q26" s="239">
        <f ca="1">'Lastning &amp; lossning'!P44</f>
        <v>0</v>
      </c>
      <c r="R26" s="239">
        <f ca="1">'Lastning &amp; lossning'!Q44</f>
        <v>0</v>
      </c>
      <c r="S26" s="239">
        <f ca="1">'Lastning &amp; lossning'!R44</f>
        <v>0</v>
      </c>
      <c r="T26" s="239">
        <f ca="1">'Lastning &amp; lossning'!S44</f>
        <v>0</v>
      </c>
      <c r="U26" s="239">
        <f ca="1">'Lastning &amp; lossning'!T44</f>
        <v>0</v>
      </c>
      <c r="V26" s="239">
        <f ca="1">'Lastning &amp; lossning'!U44</f>
        <v>0</v>
      </c>
      <c r="W26" s="239">
        <f ca="1">'Lastning &amp; lossning'!V44</f>
        <v>0</v>
      </c>
      <c r="X26" s="239">
        <f ca="1">'Lastning &amp; lossning'!W44</f>
        <v>0</v>
      </c>
      <c r="Y26" s="239">
        <f ca="1">'Lastning &amp; lossning'!X44</f>
        <v>0</v>
      </c>
      <c r="Z26" s="239">
        <f ca="1">'Lastning &amp; lossning'!Y44</f>
        <v>0</v>
      </c>
      <c r="AA26" s="239">
        <f ca="1">'Lastning &amp; lossning'!Z44</f>
        <v>0</v>
      </c>
      <c r="AB26" s="239">
        <f ca="1">'Lastning &amp; lossning'!AA44</f>
        <v>0</v>
      </c>
      <c r="AC26" s="239">
        <f ca="1">'Lastning &amp; lossning'!AB44</f>
        <v>0</v>
      </c>
      <c r="AD26" s="239">
        <f ca="1">'Lastning &amp; lossning'!AC44</f>
        <v>0</v>
      </c>
      <c r="AE26" s="239">
        <f ca="1">'Lastning &amp; lossning'!AD44</f>
        <v>0</v>
      </c>
      <c r="AF26" s="239">
        <f ca="1">'Lastning &amp; lossning'!AE44</f>
        <v>0</v>
      </c>
      <c r="AG26" s="239">
        <f ca="1">'Lastning &amp; lossning'!AF44</f>
        <v>0</v>
      </c>
      <c r="AH26" s="239">
        <f ca="1">'Lastning &amp; lossning'!AG44</f>
        <v>0</v>
      </c>
      <c r="AI26" s="239">
        <f ca="1">'Lastning &amp; lossning'!AH44</f>
        <v>0</v>
      </c>
      <c r="AJ26" s="239">
        <f ca="1">'Lastning &amp; lossning'!AI44</f>
        <v>0</v>
      </c>
      <c r="AK26" s="239">
        <f ca="1">'Lastning &amp; lossning'!AJ44</f>
        <v>0</v>
      </c>
      <c r="AL26" s="239">
        <f ca="1">'Lastning &amp; lossning'!AK44</f>
        <v>0</v>
      </c>
      <c r="AM26" s="239">
        <f ca="1">'Lastning &amp; lossning'!AL44</f>
        <v>0</v>
      </c>
      <c r="AN26" s="239">
        <f ca="1">'Lastning &amp; lossning'!AM44</f>
        <v>0</v>
      </c>
      <c r="AO26" s="239">
        <f ca="1">'Lastning &amp; lossning'!AN44</f>
        <v>0</v>
      </c>
      <c r="AP26" s="239">
        <f ca="1">'Lastning &amp; lossning'!AO44</f>
        <v>0</v>
      </c>
      <c r="AQ26" s="239">
        <f ca="1">'Lastning &amp; lossning'!AP44</f>
        <v>0</v>
      </c>
      <c r="AR26" s="239">
        <f ca="1">'Lastning &amp; lossning'!AQ44</f>
        <v>0</v>
      </c>
      <c r="AS26" s="239">
        <f ca="1">'Lastning &amp; lossning'!AR44</f>
        <v>0</v>
      </c>
      <c r="AT26" s="239">
        <f ca="1">'Lastning &amp; lossning'!AS44</f>
        <v>0</v>
      </c>
      <c r="AU26" s="239">
        <f ca="1">'Lastning &amp; lossning'!AT44</f>
        <v>0</v>
      </c>
      <c r="AV26" s="239">
        <f ca="1">'Lastning &amp; lossning'!AU44</f>
        <v>0</v>
      </c>
      <c r="AW26" s="239">
        <f ca="1">'Lastning &amp; lossning'!AV44</f>
        <v>0</v>
      </c>
      <c r="AX26" s="239">
        <f ca="1">'Lastning &amp; lossning'!AW44</f>
        <v>0</v>
      </c>
      <c r="AY26" s="239">
        <f ca="1">'Lastning &amp; lossning'!AX44</f>
        <v>0</v>
      </c>
      <c r="AZ26" s="239">
        <f ca="1">'Lastning &amp; lossning'!AY44</f>
        <v>0</v>
      </c>
      <c r="BA26" s="239">
        <f ca="1">'Lastning &amp; lossning'!AZ44</f>
        <v>0</v>
      </c>
      <c r="BB26" s="239">
        <f ca="1">'Lastning &amp; lossning'!BA44</f>
        <v>0</v>
      </c>
      <c r="BC26" s="239">
        <f ca="1">'Lastning &amp; lossning'!BB44</f>
        <v>0</v>
      </c>
      <c r="BD26" s="239">
        <f ca="1">'Lastning &amp; lossning'!BC44</f>
        <v>0</v>
      </c>
      <c r="BE26" s="239">
        <f ca="1">'Lastning &amp; lossning'!BD44</f>
        <v>0</v>
      </c>
      <c r="BF26" s="239">
        <f ca="1">'Lastning &amp; lossning'!BE44</f>
        <v>0</v>
      </c>
      <c r="BG26" s="239">
        <f ca="1">'Lastning &amp; lossning'!BF44</f>
        <v>0</v>
      </c>
      <c r="BH26" s="239">
        <f ca="1">'Lastning &amp; lossning'!BG44</f>
        <v>0</v>
      </c>
      <c r="BI26" s="239">
        <f ca="1">'Lastning &amp; lossning'!BH44</f>
        <v>0</v>
      </c>
      <c r="BJ26" s="239">
        <f ca="1">'Lastning &amp; lossning'!BI44</f>
        <v>0</v>
      </c>
      <c r="BK26" s="239">
        <f ca="1">'Lastning &amp; lossning'!BJ44</f>
        <v>0</v>
      </c>
      <c r="BL26" s="239">
        <f ca="1">'Lastning &amp; lossning'!BK44</f>
        <v>0</v>
      </c>
      <c r="BM26" s="239">
        <f ca="1">'Lastning &amp; lossning'!BL44</f>
        <v>0</v>
      </c>
      <c r="BN26" s="239">
        <f ca="1">'Lastning &amp; lossning'!BM44</f>
        <v>0</v>
      </c>
      <c r="BO26" s="239">
        <f ca="1">'Lastning &amp; lossning'!BN44</f>
        <v>0</v>
      </c>
      <c r="BP26" s="239">
        <f ca="1">'Lastning &amp; lossning'!BO44</f>
        <v>0</v>
      </c>
      <c r="BQ26" s="239">
        <f ca="1">'Lastning &amp; lossning'!BP44</f>
        <v>0</v>
      </c>
      <c r="BR26" s="239">
        <f ca="1">'Lastning &amp; lossning'!BQ44</f>
        <v>0</v>
      </c>
      <c r="BS26" s="239">
        <f ca="1">'Lastning &amp; lossning'!BR44</f>
        <v>0</v>
      </c>
      <c r="BT26" s="239">
        <f ca="1">'Lastning &amp; lossning'!BS44</f>
        <v>0</v>
      </c>
      <c r="BU26" s="239">
        <f ca="1">'Lastning &amp; lossning'!BT44</f>
        <v>0</v>
      </c>
      <c r="BV26" s="239">
        <f>'Lastning &amp; lossning'!BU44</f>
        <v>0</v>
      </c>
      <c r="BW26" s="239">
        <f>'Lastning &amp; lossning'!BV44</f>
        <v>0</v>
      </c>
      <c r="BX26" s="239">
        <f>'Lastning &amp; lossning'!BW44</f>
        <v>0</v>
      </c>
      <c r="BY26" s="239">
        <f>'Lastning &amp; lossning'!BX44</f>
        <v>0</v>
      </c>
      <c r="BZ26" s="239">
        <f>'Lastning &amp; lossning'!BY44</f>
        <v>0</v>
      </c>
      <c r="CA26" s="239">
        <f>'Lastning &amp; lossning'!BZ44</f>
        <v>0</v>
      </c>
      <c r="CB26" s="239">
        <f>'Lastning &amp; lossning'!CA44</f>
        <v>0</v>
      </c>
      <c r="CC26" s="239">
        <f>'Lastning &amp; lossning'!CB44</f>
        <v>0</v>
      </c>
      <c r="CD26" s="239">
        <f>'Lastning &amp; lossning'!CC44</f>
        <v>0</v>
      </c>
      <c r="CE26" s="239">
        <f>'Lastning &amp; lossning'!CD44</f>
        <v>0</v>
      </c>
      <c r="CF26" s="239">
        <f>'Lastning &amp; lossning'!CE44</f>
        <v>0</v>
      </c>
      <c r="CG26" s="239">
        <f>'Lastning &amp; lossning'!CF44</f>
        <v>0</v>
      </c>
      <c r="CH26" s="239">
        <f>'Lastning &amp; lossning'!CG44</f>
        <v>0</v>
      </c>
      <c r="CI26" s="239">
        <f>'Lastning &amp; lossning'!CH44</f>
        <v>0</v>
      </c>
      <c r="CJ26" s="239">
        <f>'Lastning &amp; lossning'!CI44</f>
        <v>0</v>
      </c>
      <c r="CK26" s="239">
        <f>'Lastning &amp; lossning'!CJ44</f>
        <v>0</v>
      </c>
      <c r="CL26" s="239">
        <f>'Lastning &amp; lossning'!CK44</f>
        <v>0</v>
      </c>
      <c r="CM26" s="239">
        <f>'Lastning &amp; lossning'!CL44</f>
        <v>0</v>
      </c>
      <c r="CN26" s="239">
        <f>'Lastning &amp; lossning'!CM44</f>
        <v>0</v>
      </c>
      <c r="CO26" s="239">
        <f>'Lastning &amp; lossning'!CN44</f>
        <v>0</v>
      </c>
      <c r="CP26" s="239">
        <f>'Lastning &amp; lossning'!CO44</f>
        <v>0</v>
      </c>
      <c r="CQ26" s="239">
        <f>'Lastning &amp; lossning'!CP44</f>
        <v>0</v>
      </c>
      <c r="CR26" s="239">
        <f>'Lastning &amp; lossning'!CQ44</f>
        <v>0</v>
      </c>
      <c r="CS26" s="239">
        <f>'Lastning &amp; lossning'!CR44</f>
        <v>0</v>
      </c>
      <c r="CT26" s="239">
        <f>'Lastning &amp; lossning'!CS44</f>
        <v>0</v>
      </c>
    </row>
    <row r="27" spans="1:98" ht="13" x14ac:dyDescent="0.25">
      <c r="A27" s="63" t="s">
        <v>82</v>
      </c>
      <c r="B27" s="41">
        <f ca="1">HLOOKUP($B$8,$E$16:$CT$34,12)</f>
        <v>0</v>
      </c>
      <c r="C27" s="41">
        <f ca="1">HLOOKUP($B$9,$E$16:$CT$34,12)</f>
        <v>0</v>
      </c>
      <c r="D27" s="279"/>
      <c r="E27" s="239">
        <f ca="1">'Lastning &amp; lossning'!D108</f>
        <v>0</v>
      </c>
      <c r="F27" s="239">
        <f ca="1">'Lastning &amp; lossning'!E108</f>
        <v>0</v>
      </c>
      <c r="G27" s="239">
        <f ca="1">'Lastning &amp; lossning'!F108</f>
        <v>0</v>
      </c>
      <c r="H27" s="239">
        <f ca="1">'Lastning &amp; lossning'!G108</f>
        <v>0</v>
      </c>
      <c r="I27" s="239">
        <f ca="1">'Lastning &amp; lossning'!H108</f>
        <v>0</v>
      </c>
      <c r="J27" s="239">
        <f ca="1">'Lastning &amp; lossning'!I108</f>
        <v>0</v>
      </c>
      <c r="K27" s="239">
        <f ca="1">'Lastning &amp; lossning'!J108</f>
        <v>0</v>
      </c>
      <c r="L27" s="239">
        <f ca="1">'Lastning &amp; lossning'!K108</f>
        <v>0</v>
      </c>
      <c r="M27" s="239">
        <f ca="1">'Lastning &amp; lossning'!L108</f>
        <v>0</v>
      </c>
      <c r="N27" s="239">
        <f ca="1">'Lastning &amp; lossning'!M108</f>
        <v>0</v>
      </c>
      <c r="O27" s="239">
        <f ca="1">'Lastning &amp; lossning'!N108</f>
        <v>0</v>
      </c>
      <c r="P27" s="239">
        <f ca="1">'Lastning &amp; lossning'!O108</f>
        <v>0</v>
      </c>
      <c r="Q27" s="239">
        <f ca="1">'Lastning &amp; lossning'!P108</f>
        <v>0</v>
      </c>
      <c r="R27" s="239">
        <f ca="1">'Lastning &amp; lossning'!Q108</f>
        <v>0</v>
      </c>
      <c r="S27" s="239">
        <f ca="1">'Lastning &amp; lossning'!R108</f>
        <v>0</v>
      </c>
      <c r="T27" s="239">
        <f ca="1">'Lastning &amp; lossning'!S108</f>
        <v>0</v>
      </c>
      <c r="U27" s="239">
        <f ca="1">'Lastning &amp; lossning'!T108</f>
        <v>0</v>
      </c>
      <c r="V27" s="239">
        <f ca="1">'Lastning &amp; lossning'!U108</f>
        <v>0</v>
      </c>
      <c r="W27" s="239">
        <f ca="1">'Lastning &amp; lossning'!V108</f>
        <v>0</v>
      </c>
      <c r="X27" s="239">
        <f ca="1">'Lastning &amp; lossning'!W108</f>
        <v>0</v>
      </c>
      <c r="Y27" s="239">
        <f ca="1">'Lastning &amp; lossning'!X108</f>
        <v>0</v>
      </c>
      <c r="Z27" s="239">
        <f ca="1">'Lastning &amp; lossning'!Y108</f>
        <v>0</v>
      </c>
      <c r="AA27" s="239">
        <f ca="1">'Lastning &amp; lossning'!Z108</f>
        <v>0</v>
      </c>
      <c r="AB27" s="239">
        <f ca="1">'Lastning &amp; lossning'!AA108</f>
        <v>0</v>
      </c>
      <c r="AC27" s="239">
        <f ca="1">'Lastning &amp; lossning'!AB108</f>
        <v>0</v>
      </c>
      <c r="AD27" s="239">
        <f ca="1">'Lastning &amp; lossning'!AC108</f>
        <v>0</v>
      </c>
      <c r="AE27" s="239">
        <f ca="1">'Lastning &amp; lossning'!AD108</f>
        <v>0</v>
      </c>
      <c r="AF27" s="239">
        <f ca="1">'Lastning &amp; lossning'!AE108</f>
        <v>0</v>
      </c>
      <c r="AG27" s="239">
        <f ca="1">'Lastning &amp; lossning'!AF108</f>
        <v>0</v>
      </c>
      <c r="AH27" s="239">
        <f ca="1">'Lastning &amp; lossning'!AG108</f>
        <v>0</v>
      </c>
      <c r="AI27" s="239">
        <f ca="1">'Lastning &amp; lossning'!AH108</f>
        <v>0</v>
      </c>
      <c r="AJ27" s="239">
        <f ca="1">'Lastning &amp; lossning'!AI108</f>
        <v>0</v>
      </c>
      <c r="AK27" s="239">
        <f ca="1">'Lastning &amp; lossning'!AJ108</f>
        <v>0</v>
      </c>
      <c r="AL27" s="239">
        <f ca="1">'Lastning &amp; lossning'!AK108</f>
        <v>0</v>
      </c>
      <c r="AM27" s="239">
        <f ca="1">'Lastning &amp; lossning'!AL108</f>
        <v>0</v>
      </c>
      <c r="AN27" s="239">
        <f ca="1">'Lastning &amp; lossning'!AM108</f>
        <v>0</v>
      </c>
      <c r="AO27" s="239">
        <f ca="1">'Lastning &amp; lossning'!AN108</f>
        <v>0</v>
      </c>
      <c r="AP27" s="239">
        <f ca="1">'Lastning &amp; lossning'!AO108</f>
        <v>0</v>
      </c>
      <c r="AQ27" s="239">
        <f ca="1">'Lastning &amp; lossning'!AP108</f>
        <v>0</v>
      </c>
      <c r="AR27" s="239">
        <f ca="1">'Lastning &amp; lossning'!AQ108</f>
        <v>0</v>
      </c>
      <c r="AS27" s="239">
        <f ca="1">'Lastning &amp; lossning'!AR108</f>
        <v>0</v>
      </c>
      <c r="AT27" s="239">
        <f ca="1">'Lastning &amp; lossning'!AS108</f>
        <v>0</v>
      </c>
      <c r="AU27" s="239">
        <f ca="1">'Lastning &amp; lossning'!AT108</f>
        <v>0</v>
      </c>
      <c r="AV27" s="239">
        <f ca="1">'Lastning &amp; lossning'!AU108</f>
        <v>0</v>
      </c>
      <c r="AW27" s="239">
        <f ca="1">'Lastning &amp; lossning'!AV108</f>
        <v>0</v>
      </c>
      <c r="AX27" s="239">
        <f ca="1">'Lastning &amp; lossning'!AW108</f>
        <v>0</v>
      </c>
      <c r="AY27" s="239">
        <f ca="1">'Lastning &amp; lossning'!AX108</f>
        <v>0</v>
      </c>
      <c r="AZ27" s="239">
        <f ca="1">'Lastning &amp; lossning'!AY108</f>
        <v>0</v>
      </c>
      <c r="BA27" s="239">
        <f ca="1">'Lastning &amp; lossning'!AZ108</f>
        <v>0</v>
      </c>
      <c r="BB27" s="239">
        <f ca="1">'Lastning &amp; lossning'!BA108</f>
        <v>0</v>
      </c>
      <c r="BC27" s="239">
        <f ca="1">'Lastning &amp; lossning'!BB108</f>
        <v>0</v>
      </c>
      <c r="BD27" s="239">
        <f ca="1">'Lastning &amp; lossning'!BC108</f>
        <v>0</v>
      </c>
      <c r="BE27" s="239">
        <f ca="1">'Lastning &amp; lossning'!BD108</f>
        <v>0</v>
      </c>
      <c r="BF27" s="239">
        <f ca="1">'Lastning &amp; lossning'!BE108</f>
        <v>0</v>
      </c>
      <c r="BG27" s="239">
        <f ca="1">'Lastning &amp; lossning'!BF108</f>
        <v>0</v>
      </c>
      <c r="BH27" s="239">
        <f ca="1">'Lastning &amp; lossning'!BG108</f>
        <v>0</v>
      </c>
      <c r="BI27" s="239">
        <f ca="1">'Lastning &amp; lossning'!BH108</f>
        <v>0</v>
      </c>
      <c r="BJ27" s="239">
        <f ca="1">'Lastning &amp; lossning'!BI108</f>
        <v>0</v>
      </c>
      <c r="BK27" s="239">
        <f ca="1">'Lastning &amp; lossning'!BJ108</f>
        <v>0</v>
      </c>
      <c r="BL27" s="239">
        <f ca="1">'Lastning &amp; lossning'!BK108</f>
        <v>0</v>
      </c>
      <c r="BM27" s="239">
        <f ca="1">'Lastning &amp; lossning'!BL108</f>
        <v>0</v>
      </c>
      <c r="BN27" s="239">
        <f ca="1">'Lastning &amp; lossning'!BM108</f>
        <v>0</v>
      </c>
      <c r="BO27" s="239">
        <f ca="1">'Lastning &amp; lossning'!BN108</f>
        <v>0</v>
      </c>
      <c r="BP27" s="239">
        <f ca="1">'Lastning &amp; lossning'!BO108</f>
        <v>0</v>
      </c>
      <c r="BQ27" s="239">
        <f ca="1">'Lastning &amp; lossning'!BP108</f>
        <v>0</v>
      </c>
      <c r="BR27" s="239">
        <f ca="1">'Lastning &amp; lossning'!BQ108</f>
        <v>0</v>
      </c>
      <c r="BS27" s="239">
        <f ca="1">'Lastning &amp; lossning'!BR108</f>
        <v>0</v>
      </c>
      <c r="BT27" s="239">
        <f ca="1">'Lastning &amp; lossning'!BS108</f>
        <v>0</v>
      </c>
      <c r="BU27" s="239">
        <f ca="1">'Lastning &amp; lossning'!BT108</f>
        <v>0</v>
      </c>
      <c r="BV27" s="239">
        <f>'Lastning &amp; lossning'!BU108</f>
        <v>0</v>
      </c>
      <c r="BW27" s="239">
        <f>'Lastning &amp; lossning'!BV108</f>
        <v>0</v>
      </c>
      <c r="BX27" s="239">
        <f>'Lastning &amp; lossning'!BW108</f>
        <v>0</v>
      </c>
      <c r="BY27" s="239">
        <f>'Lastning &amp; lossning'!BX108</f>
        <v>0</v>
      </c>
      <c r="BZ27" s="239">
        <f>'Lastning &amp; lossning'!BY108</f>
        <v>0</v>
      </c>
      <c r="CA27" s="239">
        <f>'Lastning &amp; lossning'!BZ108</f>
        <v>0</v>
      </c>
      <c r="CB27" s="239">
        <f>'Lastning &amp; lossning'!CA108</f>
        <v>0</v>
      </c>
      <c r="CC27" s="239">
        <f>'Lastning &amp; lossning'!CB108</f>
        <v>0</v>
      </c>
      <c r="CD27" s="239">
        <f>'Lastning &amp; lossning'!CC108</f>
        <v>0</v>
      </c>
      <c r="CE27" s="239">
        <f>'Lastning &amp; lossning'!CD108</f>
        <v>0</v>
      </c>
      <c r="CF27" s="239">
        <f>'Lastning &amp; lossning'!CE108</f>
        <v>0</v>
      </c>
      <c r="CG27" s="239">
        <f>'Lastning &amp; lossning'!CF108</f>
        <v>0</v>
      </c>
      <c r="CH27" s="239">
        <f>'Lastning &amp; lossning'!CG108</f>
        <v>0</v>
      </c>
      <c r="CI27" s="239">
        <f>'Lastning &amp; lossning'!CH108</f>
        <v>0</v>
      </c>
      <c r="CJ27" s="239">
        <f>'Lastning &amp; lossning'!CI108</f>
        <v>0</v>
      </c>
      <c r="CK27" s="239">
        <f>'Lastning &amp; lossning'!CJ108</f>
        <v>0</v>
      </c>
      <c r="CL27" s="239">
        <f>'Lastning &amp; lossning'!CK108</f>
        <v>0</v>
      </c>
      <c r="CM27" s="239">
        <f>'Lastning &amp; lossning'!CL108</f>
        <v>0</v>
      </c>
      <c r="CN27" s="239">
        <f>'Lastning &amp; lossning'!CM108</f>
        <v>0</v>
      </c>
      <c r="CO27" s="239">
        <f>'Lastning &amp; lossning'!CN108</f>
        <v>0</v>
      </c>
      <c r="CP27" s="239">
        <f>'Lastning &amp; lossning'!CO108</f>
        <v>0</v>
      </c>
      <c r="CQ27" s="239">
        <f>'Lastning &amp; lossning'!CP108</f>
        <v>0</v>
      </c>
      <c r="CR27" s="239">
        <f>'Lastning &amp; lossning'!CQ108</f>
        <v>0</v>
      </c>
      <c r="CS27" s="239">
        <f>'Lastning &amp; lossning'!CR108</f>
        <v>0</v>
      </c>
      <c r="CT27" s="239">
        <f>'Lastning &amp; lossning'!CS108</f>
        <v>0</v>
      </c>
    </row>
    <row r="28" spans="1:98" ht="13" x14ac:dyDescent="0.25">
      <c r="A28" s="63" t="s">
        <v>50</v>
      </c>
      <c r="B28" s="41">
        <f>HLOOKUP($B$8,$E$16:$CT$34,13)</f>
        <v>0</v>
      </c>
      <c r="C28" s="41">
        <f>HLOOKUP($B$9,$E$16:$CT$34,13)</f>
        <v>0</v>
      </c>
      <c r="D28" s="279"/>
      <c r="E28" s="239">
        <f>Lotskostnader!D44</f>
        <v>0</v>
      </c>
      <c r="F28" s="239">
        <f>Lotskostnader!E44</f>
        <v>0</v>
      </c>
      <c r="G28" s="239">
        <f>Lotskostnader!F44</f>
        <v>0</v>
      </c>
      <c r="H28" s="239">
        <f>Lotskostnader!G44</f>
        <v>0</v>
      </c>
      <c r="I28" s="239">
        <f>Lotskostnader!H44</f>
        <v>0</v>
      </c>
      <c r="J28" s="239">
        <f>Lotskostnader!I44</f>
        <v>0</v>
      </c>
      <c r="K28" s="239">
        <f>Lotskostnader!J44</f>
        <v>0</v>
      </c>
      <c r="L28" s="239">
        <f>Lotskostnader!K44</f>
        <v>0</v>
      </c>
      <c r="M28" s="239">
        <f>Lotskostnader!L44</f>
        <v>0</v>
      </c>
      <c r="N28" s="239">
        <f>Lotskostnader!M44</f>
        <v>0</v>
      </c>
      <c r="O28" s="239">
        <f>Lotskostnader!N44</f>
        <v>0</v>
      </c>
      <c r="P28" s="239">
        <f>Lotskostnader!O44</f>
        <v>0</v>
      </c>
      <c r="Q28" s="239">
        <f>Lotskostnader!P44</f>
        <v>0</v>
      </c>
      <c r="R28" s="239">
        <f>Lotskostnader!Q44</f>
        <v>0</v>
      </c>
      <c r="S28" s="239">
        <f>Lotskostnader!R44</f>
        <v>0</v>
      </c>
      <c r="T28" s="239">
        <f>Lotskostnader!S44</f>
        <v>0</v>
      </c>
      <c r="U28" s="239">
        <f>Lotskostnader!T44</f>
        <v>0</v>
      </c>
      <c r="V28" s="239">
        <f>Lotskostnader!U44</f>
        <v>0</v>
      </c>
      <c r="W28" s="239">
        <f>Lotskostnader!V44</f>
        <v>0</v>
      </c>
      <c r="X28" s="239">
        <f>Lotskostnader!W44</f>
        <v>0</v>
      </c>
      <c r="Y28" s="239">
        <f>Lotskostnader!X44</f>
        <v>0</v>
      </c>
      <c r="Z28" s="239">
        <f>Lotskostnader!Y44</f>
        <v>0</v>
      </c>
      <c r="AA28" s="239">
        <f>Lotskostnader!Z44</f>
        <v>0</v>
      </c>
      <c r="AB28" s="239">
        <f>Lotskostnader!AA44</f>
        <v>0</v>
      </c>
      <c r="AC28" s="239">
        <f>Lotskostnader!AB44</f>
        <v>0</v>
      </c>
      <c r="AD28" s="239">
        <f>Lotskostnader!AC44</f>
        <v>0</v>
      </c>
      <c r="AE28" s="239">
        <f>Lotskostnader!AD44</f>
        <v>0</v>
      </c>
      <c r="AF28" s="239">
        <f>Lotskostnader!AE44</f>
        <v>0</v>
      </c>
      <c r="AG28" s="239">
        <f>Lotskostnader!AF44</f>
        <v>0</v>
      </c>
      <c r="AH28" s="239">
        <f>Lotskostnader!AG44</f>
        <v>0</v>
      </c>
      <c r="AI28" s="239">
        <f>Lotskostnader!AH44</f>
        <v>0</v>
      </c>
      <c r="AJ28" s="239">
        <f>Lotskostnader!AI44</f>
        <v>0</v>
      </c>
      <c r="AK28" s="239">
        <f>Lotskostnader!AJ44</f>
        <v>0</v>
      </c>
      <c r="AL28" s="239">
        <f>Lotskostnader!AK44</f>
        <v>0</v>
      </c>
      <c r="AM28" s="239">
        <f>Lotskostnader!AL44</f>
        <v>0</v>
      </c>
      <c r="AN28" s="239">
        <f>Lotskostnader!AM44</f>
        <v>0</v>
      </c>
      <c r="AO28" s="239">
        <f>Lotskostnader!AN44</f>
        <v>0</v>
      </c>
      <c r="AP28" s="239">
        <f>Lotskostnader!AO44</f>
        <v>0</v>
      </c>
      <c r="AQ28" s="239">
        <f>Lotskostnader!AP44</f>
        <v>0</v>
      </c>
      <c r="AR28" s="239">
        <f>Lotskostnader!AQ44</f>
        <v>0</v>
      </c>
      <c r="AS28" s="239">
        <f>Lotskostnader!AR44</f>
        <v>0</v>
      </c>
      <c r="AT28" s="239">
        <f>Lotskostnader!AS44</f>
        <v>0</v>
      </c>
      <c r="AU28" s="239">
        <f>Lotskostnader!AT44</f>
        <v>0</v>
      </c>
      <c r="AV28" s="239">
        <f>Lotskostnader!AU44</f>
        <v>0</v>
      </c>
      <c r="AW28" s="239">
        <f>Lotskostnader!AV44</f>
        <v>0</v>
      </c>
      <c r="AX28" s="239">
        <f>Lotskostnader!AW44</f>
        <v>0</v>
      </c>
      <c r="AY28" s="239">
        <f>Lotskostnader!AX44</f>
        <v>0</v>
      </c>
      <c r="AZ28" s="239">
        <f>Lotskostnader!AY44</f>
        <v>0</v>
      </c>
      <c r="BA28" s="239">
        <f>Lotskostnader!AZ44</f>
        <v>0</v>
      </c>
      <c r="BB28" s="239">
        <f>Lotskostnader!BA44</f>
        <v>0</v>
      </c>
      <c r="BC28" s="239">
        <f>Lotskostnader!BB44</f>
        <v>0</v>
      </c>
      <c r="BD28" s="239">
        <f>Lotskostnader!BC44</f>
        <v>0</v>
      </c>
      <c r="BE28" s="239">
        <f>Lotskostnader!BD44</f>
        <v>0</v>
      </c>
      <c r="BF28" s="239">
        <f>Lotskostnader!BE44</f>
        <v>0</v>
      </c>
      <c r="BG28" s="239">
        <f>Lotskostnader!BF44</f>
        <v>0</v>
      </c>
      <c r="BH28" s="239">
        <f>Lotskostnader!BG44</f>
        <v>0</v>
      </c>
      <c r="BI28" s="239">
        <f>Lotskostnader!BH44</f>
        <v>0</v>
      </c>
      <c r="BJ28" s="239">
        <f>Lotskostnader!BI44</f>
        <v>0</v>
      </c>
      <c r="BK28" s="239">
        <f>Lotskostnader!BJ44</f>
        <v>0</v>
      </c>
      <c r="BL28" s="239">
        <f>Lotskostnader!BK44</f>
        <v>0</v>
      </c>
      <c r="BM28" s="239">
        <f>Lotskostnader!BL44</f>
        <v>0</v>
      </c>
      <c r="BN28" s="239">
        <f>Lotskostnader!BM44</f>
        <v>0</v>
      </c>
      <c r="BO28" s="239">
        <f>Lotskostnader!BN44</f>
        <v>0</v>
      </c>
      <c r="BP28" s="239">
        <f>Lotskostnader!BO44</f>
        <v>0</v>
      </c>
      <c r="BQ28" s="239">
        <f>Lotskostnader!BP44</f>
        <v>0</v>
      </c>
      <c r="BR28" s="239">
        <f>Lotskostnader!BQ44</f>
        <v>0</v>
      </c>
      <c r="BS28" s="239">
        <f>Lotskostnader!BR44</f>
        <v>0</v>
      </c>
      <c r="BT28" s="239">
        <f>Lotskostnader!BS44</f>
        <v>0</v>
      </c>
      <c r="BU28" s="239">
        <f>Lotskostnader!BT44</f>
        <v>0</v>
      </c>
      <c r="BV28" s="239">
        <f>Lotskostnader!BU44</f>
        <v>0</v>
      </c>
      <c r="BW28" s="239">
        <f>Lotskostnader!BV44</f>
        <v>0</v>
      </c>
      <c r="BX28" s="239">
        <f>Lotskostnader!BW44</f>
        <v>0</v>
      </c>
      <c r="BY28" s="239">
        <f>Lotskostnader!BX44</f>
        <v>0</v>
      </c>
      <c r="BZ28" s="239">
        <f>Lotskostnader!BY44</f>
        <v>0</v>
      </c>
      <c r="CA28" s="239">
        <f>Lotskostnader!BZ44</f>
        <v>0</v>
      </c>
      <c r="CB28" s="239">
        <f>Lotskostnader!CA44</f>
        <v>0</v>
      </c>
      <c r="CC28" s="239">
        <f>Lotskostnader!CB44</f>
        <v>0</v>
      </c>
      <c r="CD28" s="239">
        <f>Lotskostnader!CC44</f>
        <v>0</v>
      </c>
      <c r="CE28" s="239">
        <f>Lotskostnader!CD44</f>
        <v>0</v>
      </c>
      <c r="CF28" s="239">
        <f>Lotskostnader!CE44</f>
        <v>0</v>
      </c>
      <c r="CG28" s="239">
        <f>Lotskostnader!CF44</f>
        <v>0</v>
      </c>
      <c r="CH28" s="239">
        <f>Lotskostnader!CG44</f>
        <v>0</v>
      </c>
      <c r="CI28" s="239">
        <f>Lotskostnader!CH44</f>
        <v>0</v>
      </c>
      <c r="CJ28" s="239">
        <f>Lotskostnader!CI44</f>
        <v>0</v>
      </c>
      <c r="CK28" s="239">
        <f>Lotskostnader!CJ44</f>
        <v>0</v>
      </c>
      <c r="CL28" s="239">
        <f>Lotskostnader!CK44</f>
        <v>0</v>
      </c>
      <c r="CM28" s="239">
        <f>Lotskostnader!CL44</f>
        <v>0</v>
      </c>
      <c r="CN28" s="239">
        <f>Lotskostnader!CM44</f>
        <v>0</v>
      </c>
      <c r="CO28" s="239">
        <f>Lotskostnader!CN44</f>
        <v>0</v>
      </c>
      <c r="CP28" s="239">
        <f>Lotskostnader!CO44</f>
        <v>0</v>
      </c>
      <c r="CQ28" s="239">
        <f>Lotskostnader!CP44</f>
        <v>0</v>
      </c>
      <c r="CR28" s="239">
        <f>Lotskostnader!CQ44</f>
        <v>0</v>
      </c>
      <c r="CS28" s="239">
        <f>Lotskostnader!CR44</f>
        <v>0</v>
      </c>
      <c r="CT28" s="239">
        <f>Lotskostnader!CS44</f>
        <v>0</v>
      </c>
    </row>
    <row r="29" spans="1:98" s="1270" customFormat="1" ht="13" x14ac:dyDescent="0.25">
      <c r="A29" s="1274" t="s">
        <v>817</v>
      </c>
      <c r="B29" s="1272">
        <f ca="1">HLOOKUP($B$8,$E$16:$CT$34,14)</f>
        <v>0</v>
      </c>
      <c r="C29" s="1272">
        <f ca="1">HLOOKUP($B$9,$E$16:$CT$34,14)</f>
        <v>0</v>
      </c>
      <c r="D29" s="1275"/>
      <c r="E29" s="1271">
        <f ca="1">E18*1000*E6</f>
        <v>0</v>
      </c>
      <c r="F29" s="1271">
        <f t="shared" ref="F29:BQ29" ca="1" si="29">F18*1000*F6</f>
        <v>0</v>
      </c>
      <c r="G29" s="1271">
        <f t="shared" ca="1" si="29"/>
        <v>0</v>
      </c>
      <c r="H29" s="1271">
        <f t="shared" ca="1" si="29"/>
        <v>0</v>
      </c>
      <c r="I29" s="1271">
        <f t="shared" ca="1" si="29"/>
        <v>0</v>
      </c>
      <c r="J29" s="1271">
        <f t="shared" ca="1" si="29"/>
        <v>0</v>
      </c>
      <c r="K29" s="1271">
        <f t="shared" ca="1" si="29"/>
        <v>0</v>
      </c>
      <c r="L29" s="1271">
        <f t="shared" ca="1" si="29"/>
        <v>0</v>
      </c>
      <c r="M29" s="1271">
        <f t="shared" ca="1" si="29"/>
        <v>0</v>
      </c>
      <c r="N29" s="1271">
        <f t="shared" ca="1" si="29"/>
        <v>0</v>
      </c>
      <c r="O29" s="1271">
        <f t="shared" ca="1" si="29"/>
        <v>0</v>
      </c>
      <c r="P29" s="1271">
        <f t="shared" ca="1" si="29"/>
        <v>0</v>
      </c>
      <c r="Q29" s="1271">
        <f t="shared" ca="1" si="29"/>
        <v>0</v>
      </c>
      <c r="R29" s="1271">
        <f t="shared" ca="1" si="29"/>
        <v>0</v>
      </c>
      <c r="S29" s="1271">
        <f t="shared" ca="1" si="29"/>
        <v>0</v>
      </c>
      <c r="T29" s="1271">
        <f t="shared" ca="1" si="29"/>
        <v>0</v>
      </c>
      <c r="U29" s="1271">
        <f t="shared" ca="1" si="29"/>
        <v>0</v>
      </c>
      <c r="V29" s="1271">
        <f t="shared" ca="1" si="29"/>
        <v>0</v>
      </c>
      <c r="W29" s="1271">
        <f t="shared" ca="1" si="29"/>
        <v>0</v>
      </c>
      <c r="X29" s="1271">
        <f t="shared" ca="1" si="29"/>
        <v>0</v>
      </c>
      <c r="Y29" s="1271">
        <f t="shared" ca="1" si="29"/>
        <v>0</v>
      </c>
      <c r="Z29" s="1271">
        <f t="shared" ca="1" si="29"/>
        <v>0</v>
      </c>
      <c r="AA29" s="1271">
        <f t="shared" ca="1" si="29"/>
        <v>0</v>
      </c>
      <c r="AB29" s="1271">
        <f t="shared" ca="1" si="29"/>
        <v>0</v>
      </c>
      <c r="AC29" s="1271">
        <f t="shared" ca="1" si="29"/>
        <v>0</v>
      </c>
      <c r="AD29" s="1271">
        <f t="shared" ca="1" si="29"/>
        <v>0</v>
      </c>
      <c r="AE29" s="1271">
        <f t="shared" ca="1" si="29"/>
        <v>0</v>
      </c>
      <c r="AF29" s="1271">
        <f t="shared" ca="1" si="29"/>
        <v>0</v>
      </c>
      <c r="AG29" s="1271">
        <f t="shared" ca="1" si="29"/>
        <v>0</v>
      </c>
      <c r="AH29" s="1271">
        <f t="shared" ca="1" si="29"/>
        <v>0</v>
      </c>
      <c r="AI29" s="1271">
        <f t="shared" ca="1" si="29"/>
        <v>0</v>
      </c>
      <c r="AJ29" s="1271">
        <f t="shared" ca="1" si="29"/>
        <v>0</v>
      </c>
      <c r="AK29" s="1271">
        <f t="shared" ca="1" si="29"/>
        <v>0</v>
      </c>
      <c r="AL29" s="1271">
        <f t="shared" ca="1" si="29"/>
        <v>0</v>
      </c>
      <c r="AM29" s="1271">
        <f t="shared" ca="1" si="29"/>
        <v>0</v>
      </c>
      <c r="AN29" s="1271">
        <f t="shared" ca="1" si="29"/>
        <v>0</v>
      </c>
      <c r="AO29" s="1271">
        <f t="shared" ca="1" si="29"/>
        <v>0</v>
      </c>
      <c r="AP29" s="1271">
        <f t="shared" ca="1" si="29"/>
        <v>0</v>
      </c>
      <c r="AQ29" s="1271">
        <f t="shared" ca="1" si="29"/>
        <v>0</v>
      </c>
      <c r="AR29" s="1271">
        <f t="shared" ca="1" si="29"/>
        <v>0</v>
      </c>
      <c r="AS29" s="1271">
        <f t="shared" ca="1" si="29"/>
        <v>0</v>
      </c>
      <c r="AT29" s="1271">
        <f t="shared" ca="1" si="29"/>
        <v>0</v>
      </c>
      <c r="AU29" s="1271">
        <f t="shared" ca="1" si="29"/>
        <v>0</v>
      </c>
      <c r="AV29" s="1271">
        <f t="shared" ca="1" si="29"/>
        <v>0</v>
      </c>
      <c r="AW29" s="1271">
        <f t="shared" ca="1" si="29"/>
        <v>0</v>
      </c>
      <c r="AX29" s="1271">
        <f t="shared" ca="1" si="29"/>
        <v>0</v>
      </c>
      <c r="AY29" s="1271">
        <f t="shared" ca="1" si="29"/>
        <v>0</v>
      </c>
      <c r="AZ29" s="1271">
        <f t="shared" ca="1" si="29"/>
        <v>0</v>
      </c>
      <c r="BA29" s="1271">
        <f t="shared" ca="1" si="29"/>
        <v>0</v>
      </c>
      <c r="BB29" s="1271">
        <f t="shared" ca="1" si="29"/>
        <v>0</v>
      </c>
      <c r="BC29" s="1271">
        <f t="shared" ca="1" si="29"/>
        <v>0</v>
      </c>
      <c r="BD29" s="1271">
        <f t="shared" ca="1" si="29"/>
        <v>0</v>
      </c>
      <c r="BE29" s="1271">
        <f t="shared" ca="1" si="29"/>
        <v>0</v>
      </c>
      <c r="BF29" s="1271">
        <f t="shared" ca="1" si="29"/>
        <v>0</v>
      </c>
      <c r="BG29" s="1271">
        <f t="shared" ca="1" si="29"/>
        <v>0</v>
      </c>
      <c r="BH29" s="1271">
        <f t="shared" ca="1" si="29"/>
        <v>0</v>
      </c>
      <c r="BI29" s="1271">
        <f t="shared" ca="1" si="29"/>
        <v>0</v>
      </c>
      <c r="BJ29" s="1271">
        <f t="shared" ca="1" si="29"/>
        <v>0</v>
      </c>
      <c r="BK29" s="1271">
        <f t="shared" ca="1" si="29"/>
        <v>0</v>
      </c>
      <c r="BL29" s="1271">
        <f t="shared" ca="1" si="29"/>
        <v>0</v>
      </c>
      <c r="BM29" s="1271">
        <f t="shared" ca="1" si="29"/>
        <v>0</v>
      </c>
      <c r="BN29" s="1271">
        <f t="shared" ca="1" si="29"/>
        <v>0</v>
      </c>
      <c r="BO29" s="1271">
        <f t="shared" ca="1" si="29"/>
        <v>0</v>
      </c>
      <c r="BP29" s="1271">
        <f t="shared" ca="1" si="29"/>
        <v>0</v>
      </c>
      <c r="BQ29" s="1271">
        <f t="shared" ca="1" si="29"/>
        <v>0</v>
      </c>
      <c r="BR29" s="1271">
        <f t="shared" ref="BR29:CT29" ca="1" si="30">BR18*1000*BR6</f>
        <v>0</v>
      </c>
      <c r="BS29" s="1271">
        <f t="shared" ca="1" si="30"/>
        <v>0</v>
      </c>
      <c r="BT29" s="1271">
        <f t="shared" ca="1" si="30"/>
        <v>0</v>
      </c>
      <c r="BU29" s="1271">
        <f t="shared" ca="1" si="30"/>
        <v>0</v>
      </c>
      <c r="BV29" s="1271">
        <f t="shared" si="30"/>
        <v>0</v>
      </c>
      <c r="BW29" s="1271">
        <f t="shared" si="30"/>
        <v>0</v>
      </c>
      <c r="BX29" s="1271">
        <f t="shared" si="30"/>
        <v>0</v>
      </c>
      <c r="BY29" s="1271">
        <f t="shared" si="30"/>
        <v>0</v>
      </c>
      <c r="BZ29" s="1271">
        <f t="shared" si="30"/>
        <v>0</v>
      </c>
      <c r="CA29" s="1271">
        <f t="shared" si="30"/>
        <v>0</v>
      </c>
      <c r="CB29" s="1271">
        <f t="shared" si="30"/>
        <v>0</v>
      </c>
      <c r="CC29" s="1271">
        <f t="shared" si="30"/>
        <v>0</v>
      </c>
      <c r="CD29" s="1271">
        <f t="shared" si="30"/>
        <v>0</v>
      </c>
      <c r="CE29" s="1271">
        <f t="shared" si="30"/>
        <v>0</v>
      </c>
      <c r="CF29" s="1271">
        <f t="shared" si="30"/>
        <v>0</v>
      </c>
      <c r="CG29" s="1271">
        <f t="shared" si="30"/>
        <v>0</v>
      </c>
      <c r="CH29" s="1271">
        <f t="shared" si="30"/>
        <v>0</v>
      </c>
      <c r="CI29" s="1271">
        <f t="shared" si="30"/>
        <v>0</v>
      </c>
      <c r="CJ29" s="1271">
        <f t="shared" si="30"/>
        <v>0</v>
      </c>
      <c r="CK29" s="1271">
        <f t="shared" si="30"/>
        <v>0</v>
      </c>
      <c r="CL29" s="1271">
        <f t="shared" si="30"/>
        <v>0</v>
      </c>
      <c r="CM29" s="1271">
        <f t="shared" si="30"/>
        <v>0</v>
      </c>
      <c r="CN29" s="1271">
        <f t="shared" si="30"/>
        <v>0</v>
      </c>
      <c r="CO29" s="1271">
        <f t="shared" si="30"/>
        <v>0</v>
      </c>
      <c r="CP29" s="1271">
        <f t="shared" si="30"/>
        <v>0</v>
      </c>
      <c r="CQ29" s="1271">
        <f t="shared" si="30"/>
        <v>0</v>
      </c>
      <c r="CR29" s="1271">
        <f t="shared" si="30"/>
        <v>0</v>
      </c>
      <c r="CS29" s="1271">
        <f t="shared" si="30"/>
        <v>0</v>
      </c>
      <c r="CT29" s="1271">
        <f t="shared" si="30"/>
        <v>0</v>
      </c>
    </row>
    <row r="30" spans="1:98" ht="13" x14ac:dyDescent="0.25">
      <c r="A30" s="63" t="s">
        <v>56</v>
      </c>
      <c r="B30" s="41">
        <f ca="1">HLOOKUP($B$8,$E$16:$CT$34,15)</f>
        <v>0</v>
      </c>
      <c r="C30" s="41">
        <f ca="1">HLOOKUP($B$9,$E$16:$CT$34,15)</f>
        <v>0</v>
      </c>
      <c r="D30" s="279"/>
      <c r="E30" s="239">
        <f ca="1">E19*Indata!$B$41*1000*E7</f>
        <v>0</v>
      </c>
      <c r="F30" s="239">
        <f ca="1">F19*Indata!$B$41*1000*F7</f>
        <v>0</v>
      </c>
      <c r="G30" s="239">
        <f ca="1">G19*Indata!$B$41*1000*G7</f>
        <v>0</v>
      </c>
      <c r="H30" s="239">
        <f ca="1">H19*Indata!$B$41*1000*H7</f>
        <v>0</v>
      </c>
      <c r="I30" s="239">
        <f ca="1">I19*Indata!$B$41*1000*I7</f>
        <v>0</v>
      </c>
      <c r="J30" s="239">
        <f ca="1">J19*Indata!$B$41*1000*J7</f>
        <v>0</v>
      </c>
      <c r="K30" s="239">
        <f ca="1">K19*Indata!$B$41*1000*K7</f>
        <v>0</v>
      </c>
      <c r="L30" s="239">
        <f ca="1">L19*Indata!$B$41*1000*L7</f>
        <v>0</v>
      </c>
      <c r="M30" s="239">
        <f ca="1">M19*Indata!$B$41*1000*M7</f>
        <v>0</v>
      </c>
      <c r="N30" s="239">
        <f ca="1">N19*Indata!$B$41*1000*N7</f>
        <v>0</v>
      </c>
      <c r="O30" s="239">
        <f ca="1">O19*Indata!$B$41*1000*O7</f>
        <v>0</v>
      </c>
      <c r="P30" s="239">
        <f ca="1">P19*Indata!$B$41*1000*P7</f>
        <v>0</v>
      </c>
      <c r="Q30" s="239">
        <f ca="1">Q19*Indata!$B$41*1000*Q7</f>
        <v>0</v>
      </c>
      <c r="R30" s="239">
        <f ca="1">R19*Indata!$B$41*1000*R7</f>
        <v>0</v>
      </c>
      <c r="S30" s="239">
        <f ca="1">S19*Indata!$B$41*1000*S7</f>
        <v>0</v>
      </c>
      <c r="T30" s="239">
        <f ca="1">T19*Indata!$B$41*1000*T7</f>
        <v>0</v>
      </c>
      <c r="U30" s="239">
        <f ca="1">U19*Indata!$B$41*1000*U7</f>
        <v>0</v>
      </c>
      <c r="V30" s="239">
        <f ca="1">V19*Indata!$B$41*1000*V7</f>
        <v>0</v>
      </c>
      <c r="W30" s="239">
        <f ca="1">W19*Indata!$B$41*1000*W7</f>
        <v>0</v>
      </c>
      <c r="X30" s="239">
        <f ca="1">X19*Indata!$B$41*1000*X7</f>
        <v>0</v>
      </c>
      <c r="Y30" s="239">
        <f ca="1">Y19*Indata!$B$41*1000*Y7</f>
        <v>0</v>
      </c>
      <c r="Z30" s="239">
        <f ca="1">Z19*Indata!$B$41*1000*Z7</f>
        <v>0</v>
      </c>
      <c r="AA30" s="239">
        <f ca="1">AA19*Indata!$B$41*1000*AA7</f>
        <v>0</v>
      </c>
      <c r="AB30" s="239">
        <f ca="1">AB19*Indata!$B$41*1000*AB7</f>
        <v>0</v>
      </c>
      <c r="AC30" s="239">
        <f ca="1">AC19*Indata!$B$41*1000*AC7</f>
        <v>0</v>
      </c>
      <c r="AD30" s="239">
        <f ca="1">AD19*Indata!$B$41*1000*AD7</f>
        <v>0</v>
      </c>
      <c r="AE30" s="239">
        <f ca="1">AE19*Indata!$B$41*1000*AE7</f>
        <v>0</v>
      </c>
      <c r="AF30" s="239">
        <f ca="1">AF19*Indata!$B$41*1000*AF7</f>
        <v>0</v>
      </c>
      <c r="AG30" s="239">
        <f ca="1">AG19*Indata!$B$41*1000*AG7</f>
        <v>0</v>
      </c>
      <c r="AH30" s="239">
        <f ca="1">AH19*Indata!$B$41*1000*AH7</f>
        <v>0</v>
      </c>
      <c r="AI30" s="239">
        <f ca="1">AI19*Indata!$B$41*1000*AI7</f>
        <v>0</v>
      </c>
      <c r="AJ30" s="239">
        <f ca="1">AJ19*Indata!$B$41*1000*AJ7</f>
        <v>0</v>
      </c>
      <c r="AK30" s="239">
        <f ca="1">AK19*Indata!$B$41*1000*AK7</f>
        <v>0</v>
      </c>
      <c r="AL30" s="239">
        <f ca="1">AL19*Indata!$B$41*1000*AL7</f>
        <v>0</v>
      </c>
      <c r="AM30" s="239">
        <f ca="1">AM19*Indata!$B$41*1000*AM7</f>
        <v>0</v>
      </c>
      <c r="AN30" s="239">
        <f ca="1">AN19*Indata!$B$41*1000*AN7</f>
        <v>0</v>
      </c>
      <c r="AO30" s="239">
        <f ca="1">AO19*Indata!$B$41*1000*AO7</f>
        <v>0</v>
      </c>
      <c r="AP30" s="239">
        <f ca="1">AP19*Indata!$B$41*1000*AP7</f>
        <v>0</v>
      </c>
      <c r="AQ30" s="239">
        <f ca="1">AQ19*Indata!$B$41*1000*AQ7</f>
        <v>0</v>
      </c>
      <c r="AR30" s="239">
        <f ca="1">AR19*Indata!$B$41*1000*AR7</f>
        <v>0</v>
      </c>
      <c r="AS30" s="239">
        <f ca="1">AS19*Indata!$B$41*1000*AS7</f>
        <v>0</v>
      </c>
      <c r="AT30" s="239">
        <f ca="1">AT19*Indata!$B$41*1000*AT7</f>
        <v>0</v>
      </c>
      <c r="AU30" s="239">
        <f ca="1">AU19*Indata!$B$41*1000*AU7</f>
        <v>0</v>
      </c>
      <c r="AV30" s="239">
        <f ca="1">AV19*Indata!$B$41*1000*AV7</f>
        <v>0</v>
      </c>
      <c r="AW30" s="239">
        <f ca="1">AW19*Indata!$B$41*1000*AW7</f>
        <v>0</v>
      </c>
      <c r="AX30" s="239">
        <f ca="1">AX19*Indata!$B$41*1000*AX7</f>
        <v>0</v>
      </c>
      <c r="AY30" s="239">
        <f ca="1">AY19*Indata!$B$41*1000*AY7</f>
        <v>0</v>
      </c>
      <c r="AZ30" s="239">
        <f ca="1">AZ19*Indata!$B$41*1000*AZ7</f>
        <v>0</v>
      </c>
      <c r="BA30" s="239">
        <f ca="1">BA19*Indata!$B$41*1000*BA7</f>
        <v>0</v>
      </c>
      <c r="BB30" s="239">
        <f ca="1">BB19*Indata!$B$41*1000*BB7</f>
        <v>0</v>
      </c>
      <c r="BC30" s="239">
        <f ca="1">BC19*Indata!$B$41*1000*BC7</f>
        <v>0</v>
      </c>
      <c r="BD30" s="239">
        <f ca="1">BD19*Indata!$B$41*1000*BD7</f>
        <v>0</v>
      </c>
      <c r="BE30" s="239">
        <f ca="1">BE19*Indata!$B$41*1000*BE7</f>
        <v>0</v>
      </c>
      <c r="BF30" s="239">
        <f ca="1">BF19*Indata!$B$41*1000*BF7</f>
        <v>0</v>
      </c>
      <c r="BG30" s="239">
        <f ca="1">BG19*Indata!$B$41*1000*BG7</f>
        <v>0</v>
      </c>
      <c r="BH30" s="239">
        <f ca="1">BH19*Indata!$B$41*1000*BH7</f>
        <v>0</v>
      </c>
      <c r="BI30" s="239">
        <f ca="1">BI19*Indata!$B$41*1000*BI7</f>
        <v>0</v>
      </c>
      <c r="BJ30" s="239">
        <f ca="1">BJ19*Indata!$B$41*1000*BJ7</f>
        <v>0</v>
      </c>
      <c r="BK30" s="239">
        <f ca="1">BK19*Indata!$B$41*1000*BK7</f>
        <v>0</v>
      </c>
      <c r="BL30" s="239">
        <f ca="1">BL19*Indata!$B$41*1000*BL7</f>
        <v>0</v>
      </c>
      <c r="BM30" s="239">
        <f ca="1">BM19*Indata!$B$41*1000*BM7</f>
        <v>0</v>
      </c>
      <c r="BN30" s="239">
        <f ca="1">BN19*Indata!$B$41*1000*BN7</f>
        <v>0</v>
      </c>
      <c r="BO30" s="239">
        <f ca="1">BO19*Indata!$B$41*1000*BO7</f>
        <v>0</v>
      </c>
      <c r="BP30" s="239">
        <f ca="1">BP19*Indata!$B$41*1000*BP7</f>
        <v>0</v>
      </c>
      <c r="BQ30" s="239">
        <f ca="1">BQ19*Indata!$B$41*1000*BQ7</f>
        <v>0</v>
      </c>
      <c r="BR30" s="239">
        <f ca="1">BR19*Indata!$B$41*1000*BR7</f>
        <v>0</v>
      </c>
      <c r="BS30" s="239">
        <f ca="1">BS19*Indata!$B$41*1000*BS7</f>
        <v>0</v>
      </c>
      <c r="BT30" s="239">
        <f ca="1">BT19*Indata!$B$41*1000*BT7</f>
        <v>0</v>
      </c>
      <c r="BU30" s="239">
        <f ca="1">BU19*Indata!$B$41*1000*BU7</f>
        <v>0</v>
      </c>
      <c r="BV30" s="239">
        <f>BV19*Indata!$B$41*1000*BV7</f>
        <v>0</v>
      </c>
      <c r="BW30" s="239">
        <f>BW19*Indata!$B$41*1000*BW7</f>
        <v>0</v>
      </c>
      <c r="BX30" s="239">
        <f>BX19*Indata!$B$41*1000*BX7</f>
        <v>0</v>
      </c>
      <c r="BY30" s="239">
        <f>BY19*Indata!$B$41*1000*BY7</f>
        <v>0</v>
      </c>
      <c r="BZ30" s="239">
        <f>BZ19*Indata!$B$41*1000*BZ7</f>
        <v>0</v>
      </c>
      <c r="CA30" s="239">
        <f>CA19*Indata!$B$41*1000*CA7</f>
        <v>0</v>
      </c>
      <c r="CB30" s="239">
        <f>CB19*Indata!$B$41*1000*CB7</f>
        <v>0</v>
      </c>
      <c r="CC30" s="239">
        <f>CC19*Indata!$B$41*1000*CC7</f>
        <v>0</v>
      </c>
      <c r="CD30" s="239">
        <f>CD19*Indata!$B$41*1000*CD7</f>
        <v>0</v>
      </c>
      <c r="CE30" s="239">
        <f>CE19*Indata!$B$41*1000*CE7</f>
        <v>0</v>
      </c>
      <c r="CF30" s="239">
        <f>CF19*Indata!$B$41*1000*CF7</f>
        <v>0</v>
      </c>
      <c r="CG30" s="239">
        <f>CG19*Indata!$B$41*1000*CG7</f>
        <v>0</v>
      </c>
      <c r="CH30" s="239">
        <f>CH19*Indata!$B$41*1000*CH7</f>
        <v>0</v>
      </c>
      <c r="CI30" s="239">
        <f>CI19*Indata!$B$41*1000*CI7</f>
        <v>0</v>
      </c>
      <c r="CJ30" s="239">
        <f>CJ19*Indata!$B$41*1000*CJ7</f>
        <v>0</v>
      </c>
      <c r="CK30" s="239">
        <f>CK19*Indata!$B$41*1000*CK7</f>
        <v>0</v>
      </c>
      <c r="CL30" s="239">
        <f>CL19*Indata!$B$41*1000*CL7</f>
        <v>0</v>
      </c>
      <c r="CM30" s="239">
        <f>CM19*Indata!$B$41*1000*CM7</f>
        <v>0</v>
      </c>
      <c r="CN30" s="239">
        <f>CN19*Indata!$B$41*1000*CN7</f>
        <v>0</v>
      </c>
      <c r="CO30" s="239">
        <f>CO19*Indata!$B$41*1000*CO7</f>
        <v>0</v>
      </c>
      <c r="CP30" s="239">
        <f>CP19*Indata!$B$41*1000*CP7</f>
        <v>0</v>
      </c>
      <c r="CQ30" s="239">
        <f>CQ19*Indata!$B$41*1000*CQ7</f>
        <v>0</v>
      </c>
      <c r="CR30" s="239">
        <f>CR19*Indata!$B$41*1000*CR7</f>
        <v>0</v>
      </c>
      <c r="CS30" s="239">
        <f>CS19*Indata!$B$41*1000*CS7</f>
        <v>0</v>
      </c>
      <c r="CT30" s="239">
        <f>CT19*Indata!$B$41*1000*CT7</f>
        <v>0</v>
      </c>
    </row>
    <row r="31" spans="1:98" ht="13" x14ac:dyDescent="0.25">
      <c r="A31" s="63" t="s">
        <v>57</v>
      </c>
      <c r="B31" s="41">
        <f ca="1">HLOOKUP($B$8,$E$16:$CT$34,16)</f>
        <v>0</v>
      </c>
      <c r="C31" s="41">
        <f ca="1">HLOOKUP($B$9,$E$16:$CT$34,16)</f>
        <v>0</v>
      </c>
      <c r="D31" s="279"/>
      <c r="E31" s="239">
        <f ca="1">E20*Indata!$B$42*1000*E8</f>
        <v>0</v>
      </c>
      <c r="F31" s="239">
        <f ca="1">F20*Indata!$B$42*1000*F8</f>
        <v>0</v>
      </c>
      <c r="G31" s="239">
        <f ca="1">G20*Indata!$B$42*1000*G8</f>
        <v>0</v>
      </c>
      <c r="H31" s="239">
        <f ca="1">H20*Indata!$B$42*1000*H8</f>
        <v>0</v>
      </c>
      <c r="I31" s="239">
        <f ca="1">I20*Indata!$B$42*1000*I8</f>
        <v>0</v>
      </c>
      <c r="J31" s="239">
        <f ca="1">J20*Indata!$B$42*1000*J8</f>
        <v>0</v>
      </c>
      <c r="K31" s="239">
        <f ca="1">K20*Indata!$B$42*1000*K8</f>
        <v>0</v>
      </c>
      <c r="L31" s="239">
        <f ca="1">L20*Indata!$B$42*1000*L8</f>
        <v>0</v>
      </c>
      <c r="M31" s="239">
        <f ca="1">M20*Indata!$B$42*1000*M8</f>
        <v>0</v>
      </c>
      <c r="N31" s="239">
        <f ca="1">N20*Indata!$B$42*1000*N8</f>
        <v>0</v>
      </c>
      <c r="O31" s="239">
        <f ca="1">O20*Indata!$B$42*1000*O8</f>
        <v>0</v>
      </c>
      <c r="P31" s="239">
        <f ca="1">P20*Indata!$B$42*1000*P8</f>
        <v>0</v>
      </c>
      <c r="Q31" s="239">
        <f ca="1">Q20*Indata!$B$42*1000*Q8</f>
        <v>0</v>
      </c>
      <c r="R31" s="239">
        <f ca="1">R20*Indata!$B$42*1000*R8</f>
        <v>0</v>
      </c>
      <c r="S31" s="239">
        <f ca="1">S20*Indata!$B$42*1000*S8</f>
        <v>0</v>
      </c>
      <c r="T31" s="239">
        <f ca="1">T20*Indata!$B$42*1000*T8</f>
        <v>0</v>
      </c>
      <c r="U31" s="239">
        <f ca="1">U20*Indata!$B$42*1000*U8</f>
        <v>0</v>
      </c>
      <c r="V31" s="239">
        <f ca="1">V20*Indata!$B$42*1000*V8</f>
        <v>0</v>
      </c>
      <c r="W31" s="239">
        <f ca="1">W20*Indata!$B$42*1000*W8</f>
        <v>0</v>
      </c>
      <c r="X31" s="239">
        <f ca="1">X20*Indata!$B$42*1000*X8</f>
        <v>0</v>
      </c>
      <c r="Y31" s="239">
        <f ca="1">Y20*Indata!$B$42*1000*Y8</f>
        <v>0</v>
      </c>
      <c r="Z31" s="239">
        <f ca="1">Z20*Indata!$B$42*1000*Z8</f>
        <v>0</v>
      </c>
      <c r="AA31" s="239">
        <f ca="1">AA20*Indata!$B$42*1000*AA8</f>
        <v>0</v>
      </c>
      <c r="AB31" s="239">
        <f ca="1">AB20*Indata!$B$42*1000*AB8</f>
        <v>0</v>
      </c>
      <c r="AC31" s="239">
        <f ca="1">AC20*Indata!$B$42*1000*AC8</f>
        <v>0</v>
      </c>
      <c r="AD31" s="239">
        <f ca="1">AD20*Indata!$B$42*1000*AD8</f>
        <v>0</v>
      </c>
      <c r="AE31" s="239">
        <f ca="1">AE20*Indata!$B$42*1000*AE8</f>
        <v>0</v>
      </c>
      <c r="AF31" s="239">
        <f ca="1">AF20*Indata!$B$42*1000*AF8</f>
        <v>0</v>
      </c>
      <c r="AG31" s="239">
        <f ca="1">AG20*Indata!$B$42*1000*AG8</f>
        <v>0</v>
      </c>
      <c r="AH31" s="239">
        <f ca="1">AH20*Indata!$B$42*1000*AH8</f>
        <v>0</v>
      </c>
      <c r="AI31" s="239">
        <f ca="1">AI20*Indata!$B$42*1000*AI8</f>
        <v>0</v>
      </c>
      <c r="AJ31" s="239">
        <f ca="1">AJ20*Indata!$B$42*1000*AJ8</f>
        <v>0</v>
      </c>
      <c r="AK31" s="239">
        <f ca="1">AK20*Indata!$B$42*1000*AK8</f>
        <v>0</v>
      </c>
      <c r="AL31" s="239">
        <f ca="1">AL20*Indata!$B$42*1000*AL8</f>
        <v>0</v>
      </c>
      <c r="AM31" s="239">
        <f ca="1">AM20*Indata!$B$42*1000*AM8</f>
        <v>0</v>
      </c>
      <c r="AN31" s="239">
        <f ca="1">AN20*Indata!$B$42*1000*AN8</f>
        <v>0</v>
      </c>
      <c r="AO31" s="239">
        <f ca="1">AO20*Indata!$B$42*1000*AO8</f>
        <v>0</v>
      </c>
      <c r="AP31" s="239">
        <f ca="1">AP20*Indata!$B$42*1000*AP8</f>
        <v>0</v>
      </c>
      <c r="AQ31" s="239">
        <f ca="1">AQ20*Indata!$B$42*1000*AQ8</f>
        <v>0</v>
      </c>
      <c r="AR31" s="239">
        <f ca="1">AR20*Indata!$B$42*1000*AR8</f>
        <v>0</v>
      </c>
      <c r="AS31" s="239">
        <f ca="1">AS20*Indata!$B$42*1000*AS8</f>
        <v>0</v>
      </c>
      <c r="AT31" s="239">
        <f ca="1">AT20*Indata!$B$42*1000*AT8</f>
        <v>0</v>
      </c>
      <c r="AU31" s="239">
        <f ca="1">AU20*Indata!$B$42*1000*AU8</f>
        <v>0</v>
      </c>
      <c r="AV31" s="239">
        <f ca="1">AV20*Indata!$B$42*1000*AV8</f>
        <v>0</v>
      </c>
      <c r="AW31" s="239">
        <f ca="1">AW20*Indata!$B$42*1000*AW8</f>
        <v>0</v>
      </c>
      <c r="AX31" s="239">
        <f ca="1">AX20*Indata!$B$42*1000*AX8</f>
        <v>0</v>
      </c>
      <c r="AY31" s="239">
        <f ca="1">AY20*Indata!$B$42*1000*AY8</f>
        <v>0</v>
      </c>
      <c r="AZ31" s="239">
        <f ca="1">AZ20*Indata!$B$42*1000*AZ8</f>
        <v>0</v>
      </c>
      <c r="BA31" s="239">
        <f ca="1">BA20*Indata!$B$42*1000*BA8</f>
        <v>0</v>
      </c>
      <c r="BB31" s="239">
        <f ca="1">BB20*Indata!$B$42*1000*BB8</f>
        <v>0</v>
      </c>
      <c r="BC31" s="239">
        <f ca="1">BC20*Indata!$B$42*1000*BC8</f>
        <v>0</v>
      </c>
      <c r="BD31" s="239">
        <f ca="1">BD20*Indata!$B$42*1000*BD8</f>
        <v>0</v>
      </c>
      <c r="BE31" s="239">
        <f ca="1">BE20*Indata!$B$42*1000*BE8</f>
        <v>0</v>
      </c>
      <c r="BF31" s="239">
        <f ca="1">BF20*Indata!$B$42*1000*BF8</f>
        <v>0</v>
      </c>
      <c r="BG31" s="239">
        <f ca="1">BG20*Indata!$B$42*1000*BG8</f>
        <v>0</v>
      </c>
      <c r="BH31" s="239">
        <f ca="1">BH20*Indata!$B$42*1000*BH8</f>
        <v>0</v>
      </c>
      <c r="BI31" s="239">
        <f ca="1">BI20*Indata!$B$42*1000*BI8</f>
        <v>0</v>
      </c>
      <c r="BJ31" s="239">
        <f ca="1">BJ20*Indata!$B$42*1000*BJ8</f>
        <v>0</v>
      </c>
      <c r="BK31" s="239">
        <f ca="1">BK20*Indata!$B$42*1000*BK8</f>
        <v>0</v>
      </c>
      <c r="BL31" s="239">
        <f ca="1">BL20*Indata!$B$42*1000*BL8</f>
        <v>0</v>
      </c>
      <c r="BM31" s="239">
        <f ca="1">BM20*Indata!$B$42*1000*BM8</f>
        <v>0</v>
      </c>
      <c r="BN31" s="239">
        <f ca="1">BN20*Indata!$B$42*1000*BN8</f>
        <v>0</v>
      </c>
      <c r="BO31" s="239">
        <f ca="1">BO20*Indata!$B$42*1000*BO8</f>
        <v>0</v>
      </c>
      <c r="BP31" s="239">
        <f ca="1">BP20*Indata!$B$42*1000*BP8</f>
        <v>0</v>
      </c>
      <c r="BQ31" s="239">
        <f ca="1">BQ20*Indata!$B$42*1000*BQ8</f>
        <v>0</v>
      </c>
      <c r="BR31" s="239">
        <f ca="1">BR20*Indata!$B$42*1000*BR8</f>
        <v>0</v>
      </c>
      <c r="BS31" s="239">
        <f ca="1">BS20*Indata!$B$42*1000*BS8</f>
        <v>0</v>
      </c>
      <c r="BT31" s="239">
        <f ca="1">BT20*Indata!$B$42*1000*BT8</f>
        <v>0</v>
      </c>
      <c r="BU31" s="239">
        <f ca="1">BU20*Indata!$B$42*1000*BU8</f>
        <v>0</v>
      </c>
      <c r="BV31" s="239">
        <f>BV20*Indata!$B$42*1000*BV8</f>
        <v>0</v>
      </c>
      <c r="BW31" s="239">
        <f>BW20*Indata!$B$42*1000*BW8</f>
        <v>0</v>
      </c>
      <c r="BX31" s="239">
        <f>BX20*Indata!$B$42*1000*BX8</f>
        <v>0</v>
      </c>
      <c r="BY31" s="239">
        <f>BY20*Indata!$B$42*1000*BY8</f>
        <v>0</v>
      </c>
      <c r="BZ31" s="239">
        <f>BZ20*Indata!$B$42*1000*BZ8</f>
        <v>0</v>
      </c>
      <c r="CA31" s="239">
        <f>CA20*Indata!$B$42*1000*CA8</f>
        <v>0</v>
      </c>
      <c r="CB31" s="239">
        <f>CB20*Indata!$B$42*1000*CB8</f>
        <v>0</v>
      </c>
      <c r="CC31" s="239">
        <f>CC20*Indata!$B$42*1000*CC8</f>
        <v>0</v>
      </c>
      <c r="CD31" s="239">
        <f>CD20*Indata!$B$42*1000*CD8</f>
        <v>0</v>
      </c>
      <c r="CE31" s="239">
        <f>CE20*Indata!$B$42*1000*CE8</f>
        <v>0</v>
      </c>
      <c r="CF31" s="239">
        <f>CF20*Indata!$B$42*1000*CF8</f>
        <v>0</v>
      </c>
      <c r="CG31" s="239">
        <f>CG20*Indata!$B$42*1000*CG8</f>
        <v>0</v>
      </c>
      <c r="CH31" s="239">
        <f>CH20*Indata!$B$42*1000*CH8</f>
        <v>0</v>
      </c>
      <c r="CI31" s="239">
        <f>CI20*Indata!$B$42*1000*CI8</f>
        <v>0</v>
      </c>
      <c r="CJ31" s="239">
        <f>CJ20*Indata!$B$42*1000*CJ8</f>
        <v>0</v>
      </c>
      <c r="CK31" s="239">
        <f>CK20*Indata!$B$42*1000*CK8</f>
        <v>0</v>
      </c>
      <c r="CL31" s="239">
        <f>CL20*Indata!$B$42*1000*CL8</f>
        <v>0</v>
      </c>
      <c r="CM31" s="239">
        <f>CM20*Indata!$B$42*1000*CM8</f>
        <v>0</v>
      </c>
      <c r="CN31" s="239">
        <f>CN20*Indata!$B$42*1000*CN8</f>
        <v>0</v>
      </c>
      <c r="CO31" s="239">
        <f>CO20*Indata!$B$42*1000*CO8</f>
        <v>0</v>
      </c>
      <c r="CP31" s="239">
        <f>CP20*Indata!$B$42*1000*CP8</f>
        <v>0</v>
      </c>
      <c r="CQ31" s="239">
        <f>CQ20*Indata!$B$42*1000*CQ8</f>
        <v>0</v>
      </c>
      <c r="CR31" s="239">
        <f>CR20*Indata!$B$42*1000*CR8</f>
        <v>0</v>
      </c>
      <c r="CS31" s="239">
        <f>CS20*Indata!$B$42*1000*CS8</f>
        <v>0</v>
      </c>
      <c r="CT31" s="239">
        <f>CT20*Indata!$B$42*1000*CT8</f>
        <v>0</v>
      </c>
    </row>
    <row r="32" spans="1:98" ht="13" x14ac:dyDescent="0.25">
      <c r="A32" s="63" t="s">
        <v>58</v>
      </c>
      <c r="B32" s="41">
        <f ca="1">HLOOKUP($B$8,$E$16:$CT$34,17)</f>
        <v>0</v>
      </c>
      <c r="C32" s="41">
        <f ca="1">HLOOKUP($B$9,$E$16:$CT$34,17)</f>
        <v>0</v>
      </c>
      <c r="D32" s="279"/>
      <c r="E32" s="239">
        <f ca="1">E21*Indata!$B$43*1000*E9</f>
        <v>0</v>
      </c>
      <c r="F32" s="239">
        <f ca="1">F21*Indata!$B$43*1000*F9</f>
        <v>0</v>
      </c>
      <c r="G32" s="239">
        <f ca="1">G21*Indata!$B$43*1000*G9</f>
        <v>0</v>
      </c>
      <c r="H32" s="239">
        <f ca="1">H21*Indata!$B$43*1000*H9</f>
        <v>0</v>
      </c>
      <c r="I32" s="239">
        <f ca="1">I21*Indata!$B$43*1000*I9</f>
        <v>0</v>
      </c>
      <c r="J32" s="239">
        <f ca="1">J21*Indata!$B$43*1000*J9</f>
        <v>0</v>
      </c>
      <c r="K32" s="239">
        <f ca="1">K21*Indata!$B$43*1000*K9</f>
        <v>0</v>
      </c>
      <c r="L32" s="239">
        <f ca="1">L21*Indata!$B$43*1000*L9</f>
        <v>0</v>
      </c>
      <c r="M32" s="239">
        <f ca="1">M21*Indata!$B$43*1000*M9</f>
        <v>0</v>
      </c>
      <c r="N32" s="239">
        <f ca="1">N21*Indata!$B$43*1000*N9</f>
        <v>0</v>
      </c>
      <c r="O32" s="239">
        <f ca="1">O21*Indata!$B$43*1000*O9</f>
        <v>0</v>
      </c>
      <c r="P32" s="239">
        <f ca="1">P21*Indata!$B$43*1000*P9</f>
        <v>0</v>
      </c>
      <c r="Q32" s="239">
        <f ca="1">Q21*Indata!$B$43*1000*Q9</f>
        <v>0</v>
      </c>
      <c r="R32" s="239">
        <f ca="1">R21*Indata!$B$43*1000*R9</f>
        <v>0</v>
      </c>
      <c r="S32" s="239">
        <f ca="1">S21*Indata!$B$43*1000*S9</f>
        <v>0</v>
      </c>
      <c r="T32" s="239">
        <f ca="1">T21*Indata!$B$43*1000*T9</f>
        <v>0</v>
      </c>
      <c r="U32" s="239">
        <f ca="1">U21*Indata!$B$43*1000*U9</f>
        <v>0</v>
      </c>
      <c r="V32" s="239">
        <f ca="1">V21*Indata!$B$43*1000*V9</f>
        <v>0</v>
      </c>
      <c r="W32" s="239">
        <f ca="1">W21*Indata!$B$43*1000*W9</f>
        <v>0</v>
      </c>
      <c r="X32" s="239">
        <f ca="1">X21*Indata!$B$43*1000*X9</f>
        <v>0</v>
      </c>
      <c r="Y32" s="239">
        <f ca="1">Y21*Indata!$B$43*1000*Y9</f>
        <v>0</v>
      </c>
      <c r="Z32" s="239">
        <f ca="1">Z21*Indata!$B$43*1000*Z9</f>
        <v>0</v>
      </c>
      <c r="AA32" s="239">
        <f ca="1">AA21*Indata!$B$43*1000*AA9</f>
        <v>0</v>
      </c>
      <c r="AB32" s="239">
        <f ca="1">AB21*Indata!$B$43*1000*AB9</f>
        <v>0</v>
      </c>
      <c r="AC32" s="239">
        <f ca="1">AC21*Indata!$B$43*1000*AC9</f>
        <v>0</v>
      </c>
      <c r="AD32" s="239">
        <f ca="1">AD21*Indata!$B$43*1000*AD9</f>
        <v>0</v>
      </c>
      <c r="AE32" s="239">
        <f ca="1">AE21*Indata!$B$43*1000*AE9</f>
        <v>0</v>
      </c>
      <c r="AF32" s="239">
        <f ca="1">AF21*Indata!$B$43*1000*AF9</f>
        <v>0</v>
      </c>
      <c r="AG32" s="239">
        <f ca="1">AG21*Indata!$B$43*1000*AG9</f>
        <v>0</v>
      </c>
      <c r="AH32" s="239">
        <f ca="1">AH21*Indata!$B$43*1000*AH9</f>
        <v>0</v>
      </c>
      <c r="AI32" s="239">
        <f ca="1">AI21*Indata!$B$43*1000*AI9</f>
        <v>0</v>
      </c>
      <c r="AJ32" s="239">
        <f ca="1">AJ21*Indata!$B$43*1000*AJ9</f>
        <v>0</v>
      </c>
      <c r="AK32" s="239">
        <f ca="1">AK21*Indata!$B$43*1000*AK9</f>
        <v>0</v>
      </c>
      <c r="AL32" s="239">
        <f ca="1">AL21*Indata!$B$43*1000*AL9</f>
        <v>0</v>
      </c>
      <c r="AM32" s="239">
        <f ca="1">AM21*Indata!$B$43*1000*AM9</f>
        <v>0</v>
      </c>
      <c r="AN32" s="239">
        <f ca="1">AN21*Indata!$B$43*1000*AN9</f>
        <v>0</v>
      </c>
      <c r="AO32" s="239">
        <f ca="1">AO21*Indata!$B$43*1000*AO9</f>
        <v>0</v>
      </c>
      <c r="AP32" s="239">
        <f ca="1">AP21*Indata!$B$43*1000*AP9</f>
        <v>0</v>
      </c>
      <c r="AQ32" s="239">
        <f ca="1">AQ21*Indata!$B$43*1000*AQ9</f>
        <v>0</v>
      </c>
      <c r="AR32" s="239">
        <f ca="1">AR21*Indata!$B$43*1000*AR9</f>
        <v>0</v>
      </c>
      <c r="AS32" s="239">
        <f ca="1">AS21*Indata!$B$43*1000*AS9</f>
        <v>0</v>
      </c>
      <c r="AT32" s="239">
        <f ca="1">AT21*Indata!$B$43*1000*AT9</f>
        <v>0</v>
      </c>
      <c r="AU32" s="239">
        <f ca="1">AU21*Indata!$B$43*1000*AU9</f>
        <v>0</v>
      </c>
      <c r="AV32" s="239">
        <f ca="1">AV21*Indata!$B$43*1000*AV9</f>
        <v>0</v>
      </c>
      <c r="AW32" s="239">
        <f ca="1">AW21*Indata!$B$43*1000*AW9</f>
        <v>0</v>
      </c>
      <c r="AX32" s="239">
        <f ca="1">AX21*Indata!$B$43*1000*AX9</f>
        <v>0</v>
      </c>
      <c r="AY32" s="239">
        <f ca="1">AY21*Indata!$B$43*1000*AY9</f>
        <v>0</v>
      </c>
      <c r="AZ32" s="239">
        <f ca="1">AZ21*Indata!$B$43*1000*AZ9</f>
        <v>0</v>
      </c>
      <c r="BA32" s="239">
        <f ca="1">BA21*Indata!$B$43*1000*BA9</f>
        <v>0</v>
      </c>
      <c r="BB32" s="239">
        <f ca="1">BB21*Indata!$B$43*1000*BB9</f>
        <v>0</v>
      </c>
      <c r="BC32" s="239">
        <f ca="1">BC21*Indata!$B$43*1000*BC9</f>
        <v>0</v>
      </c>
      <c r="BD32" s="239">
        <f ca="1">BD21*Indata!$B$43*1000*BD9</f>
        <v>0</v>
      </c>
      <c r="BE32" s="239">
        <f ca="1">BE21*Indata!$B$43*1000*BE9</f>
        <v>0</v>
      </c>
      <c r="BF32" s="239">
        <f ca="1">BF21*Indata!$B$43*1000*BF9</f>
        <v>0</v>
      </c>
      <c r="BG32" s="239">
        <f ca="1">BG21*Indata!$B$43*1000*BG9</f>
        <v>0</v>
      </c>
      <c r="BH32" s="239">
        <f ca="1">BH21*Indata!$B$43*1000*BH9</f>
        <v>0</v>
      </c>
      <c r="BI32" s="239">
        <f ca="1">BI21*Indata!$B$43*1000*BI9</f>
        <v>0</v>
      </c>
      <c r="BJ32" s="239">
        <f ca="1">BJ21*Indata!$B$43*1000*BJ9</f>
        <v>0</v>
      </c>
      <c r="BK32" s="239">
        <f ca="1">BK21*Indata!$B$43*1000*BK9</f>
        <v>0</v>
      </c>
      <c r="BL32" s="239">
        <f ca="1">BL21*Indata!$B$43*1000*BL9</f>
        <v>0</v>
      </c>
      <c r="BM32" s="239">
        <f ca="1">BM21*Indata!$B$43*1000*BM9</f>
        <v>0</v>
      </c>
      <c r="BN32" s="239">
        <f ca="1">BN21*Indata!$B$43*1000*BN9</f>
        <v>0</v>
      </c>
      <c r="BO32" s="239">
        <f ca="1">BO21*Indata!$B$43*1000*BO9</f>
        <v>0</v>
      </c>
      <c r="BP32" s="239">
        <f ca="1">BP21*Indata!$B$43*1000*BP9</f>
        <v>0</v>
      </c>
      <c r="BQ32" s="239">
        <f ca="1">BQ21*Indata!$B$43*1000*BQ9</f>
        <v>0</v>
      </c>
      <c r="BR32" s="239">
        <f ca="1">BR21*Indata!$B$43*1000*BR9</f>
        <v>0</v>
      </c>
      <c r="BS32" s="239">
        <f ca="1">BS21*Indata!$B$43*1000*BS9</f>
        <v>0</v>
      </c>
      <c r="BT32" s="239">
        <f ca="1">BT21*Indata!$B$43*1000*BT9</f>
        <v>0</v>
      </c>
      <c r="BU32" s="239">
        <f ca="1">BU21*Indata!$B$43*1000*BU9</f>
        <v>0</v>
      </c>
      <c r="BV32" s="239">
        <f>BV21*Indata!$B$43*1000*BV9</f>
        <v>0</v>
      </c>
      <c r="BW32" s="239">
        <f>BW21*Indata!$B$43*1000*BW9</f>
        <v>0</v>
      </c>
      <c r="BX32" s="239">
        <f>BX21*Indata!$B$43*1000*BX9</f>
        <v>0</v>
      </c>
      <c r="BY32" s="239">
        <f>BY21*Indata!$B$43*1000*BY9</f>
        <v>0</v>
      </c>
      <c r="BZ32" s="239">
        <f>BZ21*Indata!$B$43*1000*BZ9</f>
        <v>0</v>
      </c>
      <c r="CA32" s="239">
        <f>CA21*Indata!$B$43*1000*CA9</f>
        <v>0</v>
      </c>
      <c r="CB32" s="239">
        <f>CB21*Indata!$B$43*1000*CB9</f>
        <v>0</v>
      </c>
      <c r="CC32" s="239">
        <f>CC21*Indata!$B$43*1000*CC9</f>
        <v>0</v>
      </c>
      <c r="CD32" s="239">
        <f>CD21*Indata!$B$43*1000*CD9</f>
        <v>0</v>
      </c>
      <c r="CE32" s="239">
        <f>CE21*Indata!$B$43*1000*CE9</f>
        <v>0</v>
      </c>
      <c r="CF32" s="239">
        <f>CF21*Indata!$B$43*1000*CF9</f>
        <v>0</v>
      </c>
      <c r="CG32" s="239">
        <f>CG21*Indata!$B$43*1000*CG9</f>
        <v>0</v>
      </c>
      <c r="CH32" s="239">
        <f>CH21*Indata!$B$43*1000*CH9</f>
        <v>0</v>
      </c>
      <c r="CI32" s="239">
        <f>CI21*Indata!$B$43*1000*CI9</f>
        <v>0</v>
      </c>
      <c r="CJ32" s="239">
        <f>CJ21*Indata!$B$43*1000*CJ9</f>
        <v>0</v>
      </c>
      <c r="CK32" s="239">
        <f>CK21*Indata!$B$43*1000*CK9</f>
        <v>0</v>
      </c>
      <c r="CL32" s="239">
        <f>CL21*Indata!$B$43*1000*CL9</f>
        <v>0</v>
      </c>
      <c r="CM32" s="239">
        <f>CM21*Indata!$B$43*1000*CM9</f>
        <v>0</v>
      </c>
      <c r="CN32" s="239">
        <f>CN21*Indata!$B$43*1000*CN9</f>
        <v>0</v>
      </c>
      <c r="CO32" s="239">
        <f>CO21*Indata!$B$43*1000*CO9</f>
        <v>0</v>
      </c>
      <c r="CP32" s="239">
        <f>CP21*Indata!$B$43*1000*CP9</f>
        <v>0</v>
      </c>
      <c r="CQ32" s="239">
        <f>CQ21*Indata!$B$43*1000*CQ9</f>
        <v>0</v>
      </c>
      <c r="CR32" s="239">
        <f>CR21*Indata!$B$43*1000*CR9</f>
        <v>0</v>
      </c>
      <c r="CS32" s="239">
        <f>CS21*Indata!$B$43*1000*CS9</f>
        <v>0</v>
      </c>
      <c r="CT32" s="239">
        <f>CT21*Indata!$B$43*1000*CT9</f>
        <v>0</v>
      </c>
    </row>
    <row r="33" spans="1:98" ht="13" x14ac:dyDescent="0.25">
      <c r="A33" s="63" t="s">
        <v>80</v>
      </c>
      <c r="B33" s="41">
        <f ca="1">HLOOKUP($B$8,$E$16:$CT$34,18)</f>
        <v>0</v>
      </c>
      <c r="C33" s="41">
        <f ca="1">HLOOKUP($B$9,$E$16:$CT$34,18)</f>
        <v>0</v>
      </c>
      <c r="D33" s="279"/>
      <c r="E33" s="239">
        <f ca="1">E22*Indata!$B$44*1000*E10</f>
        <v>0</v>
      </c>
      <c r="F33" s="239">
        <f ca="1">F22*Indata!$B$44*1000*F10</f>
        <v>0</v>
      </c>
      <c r="G33" s="239">
        <f ca="1">G22*Indata!$B$44*1000*G10</f>
        <v>0</v>
      </c>
      <c r="H33" s="239">
        <f ca="1">H22*Indata!$B$44*1000*H10</f>
        <v>0</v>
      </c>
      <c r="I33" s="239">
        <f ca="1">I22*Indata!$B$44*1000*I10</f>
        <v>0</v>
      </c>
      <c r="J33" s="239">
        <f ca="1">J22*Indata!$B$44*1000*J10</f>
        <v>0</v>
      </c>
      <c r="K33" s="239">
        <f ca="1">K22*Indata!$B$44*1000*K10</f>
        <v>0</v>
      </c>
      <c r="L33" s="239">
        <f ca="1">L22*Indata!$B$44*1000*L10</f>
        <v>0</v>
      </c>
      <c r="M33" s="239">
        <f ca="1">M22*Indata!$B$44*1000*M10</f>
        <v>0</v>
      </c>
      <c r="N33" s="239">
        <f ca="1">N22*Indata!$B$44*1000*N10</f>
        <v>0</v>
      </c>
      <c r="O33" s="239">
        <f ca="1">O22*Indata!$B$44*1000*O10</f>
        <v>0</v>
      </c>
      <c r="P33" s="239">
        <f ca="1">P22*Indata!$B$44*1000*P10</f>
        <v>0</v>
      </c>
      <c r="Q33" s="239">
        <f ca="1">Q22*Indata!$B$44*1000*Q10</f>
        <v>0</v>
      </c>
      <c r="R33" s="239">
        <f ca="1">R22*Indata!$B$44*1000*R10</f>
        <v>0</v>
      </c>
      <c r="S33" s="239">
        <f ca="1">S22*Indata!$B$44*1000*S10</f>
        <v>0</v>
      </c>
      <c r="T33" s="239">
        <f ca="1">T22*Indata!$B$44*1000*T10</f>
        <v>0</v>
      </c>
      <c r="U33" s="239">
        <f ca="1">U22*Indata!$B$44*1000*U10</f>
        <v>0</v>
      </c>
      <c r="V33" s="239">
        <f ca="1">V22*Indata!$B$44*1000*V10</f>
        <v>0</v>
      </c>
      <c r="W33" s="239">
        <f ca="1">W22*Indata!$B$44*1000*W10</f>
        <v>0</v>
      </c>
      <c r="X33" s="239">
        <f ca="1">X22*Indata!$B$44*1000*X10</f>
        <v>0</v>
      </c>
      <c r="Y33" s="239">
        <f ca="1">Y22*Indata!$B$44*1000*Y10</f>
        <v>0</v>
      </c>
      <c r="Z33" s="239">
        <f ca="1">Z22*Indata!$B$44*1000*Z10</f>
        <v>0</v>
      </c>
      <c r="AA33" s="239">
        <f ca="1">AA22*Indata!$B$44*1000*AA10</f>
        <v>0</v>
      </c>
      <c r="AB33" s="239">
        <f ca="1">AB22*Indata!$B$44*1000*AB10</f>
        <v>0</v>
      </c>
      <c r="AC33" s="239">
        <f ca="1">AC22*Indata!$B$44*1000*AC10</f>
        <v>0</v>
      </c>
      <c r="AD33" s="239">
        <f ca="1">AD22*Indata!$B$44*1000*AD10</f>
        <v>0</v>
      </c>
      <c r="AE33" s="239">
        <f ca="1">AE22*Indata!$B$44*1000*AE10</f>
        <v>0</v>
      </c>
      <c r="AF33" s="239">
        <f ca="1">AF22*Indata!$B$44*1000*AF10</f>
        <v>0</v>
      </c>
      <c r="AG33" s="239">
        <f ca="1">AG22*Indata!$B$44*1000*AG10</f>
        <v>0</v>
      </c>
      <c r="AH33" s="239">
        <f ca="1">AH22*Indata!$B$44*1000*AH10</f>
        <v>0</v>
      </c>
      <c r="AI33" s="239">
        <f ca="1">AI22*Indata!$B$44*1000*AI10</f>
        <v>0</v>
      </c>
      <c r="AJ33" s="239">
        <f ca="1">AJ22*Indata!$B$44*1000*AJ10</f>
        <v>0</v>
      </c>
      <c r="AK33" s="239">
        <f ca="1">AK22*Indata!$B$44*1000*AK10</f>
        <v>0</v>
      </c>
      <c r="AL33" s="239">
        <f ca="1">AL22*Indata!$B$44*1000*AL10</f>
        <v>0</v>
      </c>
      <c r="AM33" s="239">
        <f ca="1">AM22*Indata!$B$44*1000*AM10</f>
        <v>0</v>
      </c>
      <c r="AN33" s="239">
        <f ca="1">AN22*Indata!$B$44*1000*AN10</f>
        <v>0</v>
      </c>
      <c r="AO33" s="239">
        <f ca="1">AO22*Indata!$B$44*1000*AO10</f>
        <v>0</v>
      </c>
      <c r="AP33" s="239">
        <f ca="1">AP22*Indata!$B$44*1000*AP10</f>
        <v>0</v>
      </c>
      <c r="AQ33" s="239">
        <f ca="1">AQ22*Indata!$B$44*1000*AQ10</f>
        <v>0</v>
      </c>
      <c r="AR33" s="239">
        <f ca="1">AR22*Indata!$B$44*1000*AR10</f>
        <v>0</v>
      </c>
      <c r="AS33" s="239">
        <f ca="1">AS22*Indata!$B$44*1000*AS10</f>
        <v>0</v>
      </c>
      <c r="AT33" s="239">
        <f ca="1">AT22*Indata!$B$44*1000*AT10</f>
        <v>0</v>
      </c>
      <c r="AU33" s="239">
        <f ca="1">AU22*Indata!$B$44*1000*AU10</f>
        <v>0</v>
      </c>
      <c r="AV33" s="239">
        <f ca="1">AV22*Indata!$B$44*1000*AV10</f>
        <v>0</v>
      </c>
      <c r="AW33" s="239">
        <f ca="1">AW22*Indata!$B$44*1000*AW10</f>
        <v>0</v>
      </c>
      <c r="AX33" s="239">
        <f ca="1">AX22*Indata!$B$44*1000*AX10</f>
        <v>0</v>
      </c>
      <c r="AY33" s="239">
        <f ca="1">AY22*Indata!$B$44*1000*AY10</f>
        <v>0</v>
      </c>
      <c r="AZ33" s="239">
        <f ca="1">AZ22*Indata!$B$44*1000*AZ10</f>
        <v>0</v>
      </c>
      <c r="BA33" s="239">
        <f ca="1">BA22*Indata!$B$44*1000*BA10</f>
        <v>0</v>
      </c>
      <c r="BB33" s="239">
        <f ca="1">BB22*Indata!$B$44*1000*BB10</f>
        <v>0</v>
      </c>
      <c r="BC33" s="239">
        <f ca="1">BC22*Indata!$B$44*1000*BC10</f>
        <v>0</v>
      </c>
      <c r="BD33" s="239">
        <f ca="1">BD22*Indata!$B$44*1000*BD10</f>
        <v>0</v>
      </c>
      <c r="BE33" s="239">
        <f ca="1">BE22*Indata!$B$44*1000*BE10</f>
        <v>0</v>
      </c>
      <c r="BF33" s="239">
        <f ca="1">BF22*Indata!$B$44*1000*BF10</f>
        <v>0</v>
      </c>
      <c r="BG33" s="239">
        <f ca="1">BG22*Indata!$B$44*1000*BG10</f>
        <v>0</v>
      </c>
      <c r="BH33" s="239">
        <f ca="1">BH22*Indata!$B$44*1000*BH10</f>
        <v>0</v>
      </c>
      <c r="BI33" s="239">
        <f ca="1">BI22*Indata!$B$44*1000*BI10</f>
        <v>0</v>
      </c>
      <c r="BJ33" s="239">
        <f ca="1">BJ22*Indata!$B$44*1000*BJ10</f>
        <v>0</v>
      </c>
      <c r="BK33" s="239">
        <f ca="1">BK22*Indata!$B$44*1000*BK10</f>
        <v>0</v>
      </c>
      <c r="BL33" s="239">
        <f ca="1">BL22*Indata!$B$44*1000*BL10</f>
        <v>0</v>
      </c>
      <c r="BM33" s="239">
        <f ca="1">BM22*Indata!$B$44*1000*BM10</f>
        <v>0</v>
      </c>
      <c r="BN33" s="239">
        <f ca="1">BN22*Indata!$B$44*1000*BN10</f>
        <v>0</v>
      </c>
      <c r="BO33" s="239">
        <f ca="1">BO22*Indata!$B$44*1000*BO10</f>
        <v>0</v>
      </c>
      <c r="BP33" s="239">
        <f ca="1">BP22*Indata!$B$44*1000*BP10</f>
        <v>0</v>
      </c>
      <c r="BQ33" s="239">
        <f ca="1">BQ22*Indata!$B$44*1000*BQ10</f>
        <v>0</v>
      </c>
      <c r="BR33" s="239">
        <f ca="1">BR22*Indata!$B$44*1000*BR10</f>
        <v>0</v>
      </c>
      <c r="BS33" s="239">
        <f ca="1">BS22*Indata!$B$44*1000*BS10</f>
        <v>0</v>
      </c>
      <c r="BT33" s="239">
        <f ca="1">BT22*Indata!$B$44*1000*BT10</f>
        <v>0</v>
      </c>
      <c r="BU33" s="239">
        <f ca="1">BU22*Indata!$B$44*1000*BU10</f>
        <v>0</v>
      </c>
      <c r="BV33" s="239">
        <f>BV22*Indata!$B$44*1000*BV10</f>
        <v>0</v>
      </c>
      <c r="BW33" s="239">
        <f>BW22*Indata!$B$44*1000*BW10</f>
        <v>0</v>
      </c>
      <c r="BX33" s="239">
        <f>BX22*Indata!$B$44*1000*BX10</f>
        <v>0</v>
      </c>
      <c r="BY33" s="239">
        <f>BY22*Indata!$B$44*1000*BY10</f>
        <v>0</v>
      </c>
      <c r="BZ33" s="239">
        <f>BZ22*Indata!$B$44*1000*BZ10</f>
        <v>0</v>
      </c>
      <c r="CA33" s="239">
        <f>CA22*Indata!$B$44*1000*CA10</f>
        <v>0</v>
      </c>
      <c r="CB33" s="239">
        <f>CB22*Indata!$B$44*1000*CB10</f>
        <v>0</v>
      </c>
      <c r="CC33" s="239">
        <f>CC22*Indata!$B$44*1000*CC10</f>
        <v>0</v>
      </c>
      <c r="CD33" s="239">
        <f>CD22*Indata!$B$44*1000*CD10</f>
        <v>0</v>
      </c>
      <c r="CE33" s="239">
        <f>CE22*Indata!$B$44*1000*CE10</f>
        <v>0</v>
      </c>
      <c r="CF33" s="239">
        <f>CF22*Indata!$B$44*1000*CF10</f>
        <v>0</v>
      </c>
      <c r="CG33" s="239">
        <f>CG22*Indata!$B$44*1000*CG10</f>
        <v>0</v>
      </c>
      <c r="CH33" s="239">
        <f>CH22*Indata!$B$44*1000*CH10</f>
        <v>0</v>
      </c>
      <c r="CI33" s="239">
        <f>CI22*Indata!$B$44*1000*CI10</f>
        <v>0</v>
      </c>
      <c r="CJ33" s="239">
        <f>CJ22*Indata!$B$44*1000*CJ10</f>
        <v>0</v>
      </c>
      <c r="CK33" s="239">
        <f>CK22*Indata!$B$44*1000*CK10</f>
        <v>0</v>
      </c>
      <c r="CL33" s="239">
        <f>CL22*Indata!$B$44*1000*CL10</f>
        <v>0</v>
      </c>
      <c r="CM33" s="239">
        <f>CM22*Indata!$B$44*1000*CM10</f>
        <v>0</v>
      </c>
      <c r="CN33" s="239">
        <f>CN22*Indata!$B$44*1000*CN10</f>
        <v>0</v>
      </c>
      <c r="CO33" s="239">
        <f>CO22*Indata!$B$44*1000*CO10</f>
        <v>0</v>
      </c>
      <c r="CP33" s="239">
        <f>CP22*Indata!$B$44*1000*CP10</f>
        <v>0</v>
      </c>
      <c r="CQ33" s="239">
        <f>CQ22*Indata!$B$44*1000*CQ10</f>
        <v>0</v>
      </c>
      <c r="CR33" s="239">
        <f>CR22*Indata!$B$44*1000*CR10</f>
        <v>0</v>
      </c>
      <c r="CS33" s="239">
        <f>CS22*Indata!$B$44*1000*CS10</f>
        <v>0</v>
      </c>
      <c r="CT33" s="239">
        <f>CT22*Indata!$B$44*1000*CT10</f>
        <v>0</v>
      </c>
    </row>
    <row r="34" spans="1:98" s="591" customFormat="1" ht="13" x14ac:dyDescent="0.25">
      <c r="A34" s="592" t="s">
        <v>92</v>
      </c>
      <c r="B34" s="588">
        <f ca="1">HLOOKUP($B$8,$E$16:$CT$34,19)</f>
        <v>0</v>
      </c>
      <c r="C34" s="588">
        <f ca="1">HLOOKUP($B$9,$E$16:$CT$34,19)</f>
        <v>0</v>
      </c>
      <c r="D34" s="597"/>
      <c r="E34" s="596">
        <f ca="1">E23*Indata!$B$45*1000*E11</f>
        <v>0</v>
      </c>
      <c r="F34" s="596">
        <f ca="1">F23*Indata!$B$45*1000*F11</f>
        <v>0</v>
      </c>
      <c r="G34" s="596">
        <f ca="1">G23*Indata!$B$45*1000*G11</f>
        <v>0</v>
      </c>
      <c r="H34" s="596">
        <f ca="1">H23*Indata!$B$45*1000*H11</f>
        <v>0</v>
      </c>
      <c r="I34" s="596">
        <f ca="1">I23*Indata!$B$45*1000*I11</f>
        <v>0</v>
      </c>
      <c r="J34" s="596">
        <f ca="1">J23*Indata!$B$45*1000*J11</f>
        <v>0</v>
      </c>
      <c r="K34" s="596">
        <f ca="1">K23*Indata!$B$45*1000*K11</f>
        <v>0</v>
      </c>
      <c r="L34" s="596">
        <f ca="1">L23*Indata!$B$45*1000*L11</f>
        <v>0</v>
      </c>
      <c r="M34" s="596">
        <f ca="1">M23*Indata!$B$45*1000*M11</f>
        <v>0</v>
      </c>
      <c r="N34" s="596">
        <f ca="1">N23*Indata!$B$45*1000*N11</f>
        <v>0</v>
      </c>
      <c r="O34" s="596">
        <f ca="1">O23*Indata!$B$45*1000*O11</f>
        <v>0</v>
      </c>
      <c r="P34" s="596">
        <f ca="1">P23*Indata!$B$45*1000*P11</f>
        <v>0</v>
      </c>
      <c r="Q34" s="596">
        <f ca="1">Q23*Indata!$B$45*1000*Q11</f>
        <v>0</v>
      </c>
      <c r="R34" s="596">
        <f ca="1">R23*Indata!$B$45*1000*R11</f>
        <v>0</v>
      </c>
      <c r="S34" s="596">
        <f ca="1">S23*Indata!$B$45*1000*S11</f>
        <v>0</v>
      </c>
      <c r="T34" s="596">
        <f ca="1">T23*Indata!$B$45*1000*T11</f>
        <v>0</v>
      </c>
      <c r="U34" s="596">
        <f ca="1">U23*Indata!$B$45*1000*U11</f>
        <v>0</v>
      </c>
      <c r="V34" s="596">
        <f ca="1">V23*Indata!$B$45*1000*V11</f>
        <v>0</v>
      </c>
      <c r="W34" s="596">
        <f ca="1">W23*Indata!$B$45*1000*W11</f>
        <v>0</v>
      </c>
      <c r="X34" s="596">
        <f ca="1">X23*Indata!$B$45*1000*X11</f>
        <v>0</v>
      </c>
      <c r="Y34" s="596">
        <f ca="1">Y23*Indata!$B$45*1000*Y11</f>
        <v>0</v>
      </c>
      <c r="Z34" s="596">
        <f ca="1">Z23*Indata!$B$45*1000*Z11</f>
        <v>0</v>
      </c>
      <c r="AA34" s="596">
        <f ca="1">AA23*Indata!$B$45*1000*AA11</f>
        <v>0</v>
      </c>
      <c r="AB34" s="596">
        <f ca="1">AB23*Indata!$B$45*1000*AB11</f>
        <v>0</v>
      </c>
      <c r="AC34" s="596">
        <f ca="1">AC23*Indata!$B$45*1000*AC11</f>
        <v>0</v>
      </c>
      <c r="AD34" s="596">
        <f ca="1">AD23*Indata!$B$45*1000*AD11</f>
        <v>0</v>
      </c>
      <c r="AE34" s="596">
        <f ca="1">AE23*Indata!$B$45*1000*AE11</f>
        <v>0</v>
      </c>
      <c r="AF34" s="596">
        <f ca="1">AF23*Indata!$B$45*1000*AF11</f>
        <v>0</v>
      </c>
      <c r="AG34" s="596">
        <f ca="1">AG23*Indata!$B$45*1000*AG11</f>
        <v>0</v>
      </c>
      <c r="AH34" s="596">
        <f ca="1">AH23*Indata!$B$45*1000*AH11</f>
        <v>0</v>
      </c>
      <c r="AI34" s="596">
        <f ca="1">AI23*Indata!$B$45*1000*AI11</f>
        <v>0</v>
      </c>
      <c r="AJ34" s="596">
        <f ca="1">AJ23*Indata!$B$45*1000*AJ11</f>
        <v>0</v>
      </c>
      <c r="AK34" s="596">
        <f ca="1">AK23*Indata!$B$45*1000*AK11</f>
        <v>0</v>
      </c>
      <c r="AL34" s="596">
        <f ca="1">AL23*Indata!$B$45*1000*AL11</f>
        <v>0</v>
      </c>
      <c r="AM34" s="596">
        <f ca="1">AM23*Indata!$B$45*1000*AM11</f>
        <v>0</v>
      </c>
      <c r="AN34" s="596">
        <f ca="1">AN23*Indata!$B$45*1000*AN11</f>
        <v>0</v>
      </c>
      <c r="AO34" s="596">
        <f ca="1">AO23*Indata!$B$45*1000*AO11</f>
        <v>0</v>
      </c>
      <c r="AP34" s="596">
        <f ca="1">AP23*Indata!$B$45*1000*AP11</f>
        <v>0</v>
      </c>
      <c r="AQ34" s="596">
        <f ca="1">AQ23*Indata!$B$45*1000*AQ11</f>
        <v>0</v>
      </c>
      <c r="AR34" s="596">
        <f ca="1">AR23*Indata!$B$45*1000*AR11</f>
        <v>0</v>
      </c>
      <c r="AS34" s="596">
        <f ca="1">AS23*Indata!$B$45*1000*AS11</f>
        <v>0</v>
      </c>
      <c r="AT34" s="596">
        <f ca="1">AT23*Indata!$B$45*1000*AT11</f>
        <v>0</v>
      </c>
      <c r="AU34" s="596">
        <f ca="1">AU23*Indata!$B$45*1000*AU11</f>
        <v>0</v>
      </c>
      <c r="AV34" s="596">
        <f ca="1">AV23*Indata!$B$45*1000*AV11</f>
        <v>0</v>
      </c>
      <c r="AW34" s="596">
        <f ca="1">AW23*Indata!$B$45*1000*AW11</f>
        <v>0</v>
      </c>
      <c r="AX34" s="596">
        <f ca="1">AX23*Indata!$B$45*1000*AX11</f>
        <v>0</v>
      </c>
      <c r="AY34" s="596">
        <f ca="1">AY23*Indata!$B$45*1000*AY11</f>
        <v>0</v>
      </c>
      <c r="AZ34" s="596">
        <f ca="1">AZ23*Indata!$B$45*1000*AZ11</f>
        <v>0</v>
      </c>
      <c r="BA34" s="596">
        <f ca="1">BA23*Indata!$B$45*1000*BA11</f>
        <v>0</v>
      </c>
      <c r="BB34" s="596">
        <f ca="1">BB23*Indata!$B$45*1000*BB11</f>
        <v>0</v>
      </c>
      <c r="BC34" s="596">
        <f ca="1">BC23*Indata!$B$45*1000*BC11</f>
        <v>0</v>
      </c>
      <c r="BD34" s="596">
        <f ca="1">BD23*Indata!$B$45*1000*BD11</f>
        <v>0</v>
      </c>
      <c r="BE34" s="596">
        <f ca="1">BE23*Indata!$B$45*1000*BE11</f>
        <v>0</v>
      </c>
      <c r="BF34" s="596">
        <f ca="1">BF23*Indata!$B$45*1000*BF11</f>
        <v>0</v>
      </c>
      <c r="BG34" s="596">
        <f ca="1">BG23*Indata!$B$45*1000*BG11</f>
        <v>0</v>
      </c>
      <c r="BH34" s="596">
        <f ca="1">BH23*Indata!$B$45*1000*BH11</f>
        <v>0</v>
      </c>
      <c r="BI34" s="596">
        <f ca="1">BI23*Indata!$B$45*1000*BI11</f>
        <v>0</v>
      </c>
      <c r="BJ34" s="596">
        <f ca="1">BJ23*Indata!$B$45*1000*BJ11</f>
        <v>0</v>
      </c>
      <c r="BK34" s="596">
        <f ca="1">BK23*Indata!$B$45*1000*BK11</f>
        <v>0</v>
      </c>
      <c r="BL34" s="596">
        <f ca="1">BL23*Indata!$B$45*1000*BL11</f>
        <v>0</v>
      </c>
      <c r="BM34" s="596">
        <f ca="1">BM23*Indata!$B$45*1000*BM11</f>
        <v>0</v>
      </c>
      <c r="BN34" s="596">
        <f ca="1">BN23*Indata!$B$45*1000*BN11</f>
        <v>0</v>
      </c>
      <c r="BO34" s="596">
        <f ca="1">BO23*Indata!$B$45*1000*BO11</f>
        <v>0</v>
      </c>
      <c r="BP34" s="596">
        <f ca="1">BP23*Indata!$B$45*1000*BP11</f>
        <v>0</v>
      </c>
      <c r="BQ34" s="596">
        <f ca="1">BQ23*Indata!$B$45*1000*BQ11</f>
        <v>0</v>
      </c>
      <c r="BR34" s="596">
        <f ca="1">BR23*Indata!$B$45*1000*BR11</f>
        <v>0</v>
      </c>
      <c r="BS34" s="596">
        <f ca="1">BS23*Indata!$B$45*1000*BS11</f>
        <v>0</v>
      </c>
      <c r="BT34" s="596">
        <f ca="1">BT23*Indata!$B$45*1000*BT11</f>
        <v>0</v>
      </c>
      <c r="BU34" s="596">
        <f ca="1">BU23*Indata!$B$45*1000*BU11</f>
        <v>0</v>
      </c>
      <c r="BV34" s="596">
        <f>BV23*Indata!$B$45*1000*BV11</f>
        <v>0</v>
      </c>
      <c r="BW34" s="596">
        <f>BW23*Indata!$B$45*1000*BW11</f>
        <v>0</v>
      </c>
      <c r="BX34" s="596">
        <f>BX23*Indata!$B$45*1000*BX11</f>
        <v>0</v>
      </c>
      <c r="BY34" s="596">
        <f>BY23*Indata!$B$45*1000*BY11</f>
        <v>0</v>
      </c>
      <c r="BZ34" s="596">
        <f>BZ23*Indata!$B$45*1000*BZ11</f>
        <v>0</v>
      </c>
      <c r="CA34" s="596">
        <f>CA23*Indata!$B$45*1000*CA11</f>
        <v>0</v>
      </c>
      <c r="CB34" s="596">
        <f>CB23*Indata!$B$45*1000*CB11</f>
        <v>0</v>
      </c>
      <c r="CC34" s="596">
        <f>CC23*Indata!$B$45*1000*CC11</f>
        <v>0</v>
      </c>
      <c r="CD34" s="596">
        <f>CD23*Indata!$B$45*1000*CD11</f>
        <v>0</v>
      </c>
      <c r="CE34" s="596">
        <f>CE23*Indata!$B$45*1000*CE11</f>
        <v>0</v>
      </c>
      <c r="CF34" s="596">
        <f>CF23*Indata!$B$45*1000*CF11</f>
        <v>0</v>
      </c>
      <c r="CG34" s="596">
        <f>CG23*Indata!$B$45*1000*CG11</f>
        <v>0</v>
      </c>
      <c r="CH34" s="596">
        <f>CH23*Indata!$B$45*1000*CH11</f>
        <v>0</v>
      </c>
      <c r="CI34" s="596">
        <f>CI23*Indata!$B$45*1000*CI11</f>
        <v>0</v>
      </c>
      <c r="CJ34" s="596">
        <f>CJ23*Indata!$B$45*1000*CJ11</f>
        <v>0</v>
      </c>
      <c r="CK34" s="596">
        <f>CK23*Indata!$B$45*1000*CK11</f>
        <v>0</v>
      </c>
      <c r="CL34" s="596">
        <f>CL23*Indata!$B$45*1000*CL11</f>
        <v>0</v>
      </c>
      <c r="CM34" s="596">
        <f>CM23*Indata!$B$45*1000*CM11</f>
        <v>0</v>
      </c>
      <c r="CN34" s="596">
        <f>CN23*Indata!$B$45*1000*CN11</f>
        <v>0</v>
      </c>
      <c r="CO34" s="596">
        <f>CO23*Indata!$B$45*1000*CO11</f>
        <v>0</v>
      </c>
      <c r="CP34" s="596">
        <f>CP23*Indata!$B$45*1000*CP11</f>
        <v>0</v>
      </c>
      <c r="CQ34" s="596">
        <f>CQ23*Indata!$B$45*1000*CQ11</f>
        <v>0</v>
      </c>
      <c r="CR34" s="596">
        <f>CR23*Indata!$B$45*1000*CR11</f>
        <v>0</v>
      </c>
      <c r="CS34" s="596">
        <f>CS23*Indata!$B$45*1000*CS11</f>
        <v>0</v>
      </c>
      <c r="CT34" s="596">
        <f>CT23*Indata!$B$45*1000*CT11</f>
        <v>0</v>
      </c>
    </row>
    <row r="35" spans="1:98" ht="13" x14ac:dyDescent="0.3">
      <c r="A35" s="1265" t="s">
        <v>190</v>
      </c>
      <c r="B35" s="1268">
        <f ca="1">SUM(B24:B34)</f>
        <v>0</v>
      </c>
      <c r="C35" s="1268">
        <f ca="1">SUM(C24:C34)</f>
        <v>0</v>
      </c>
    </row>
    <row r="36" spans="1:98" x14ac:dyDescent="0.25">
      <c r="C36" s="65"/>
    </row>
    <row r="37" spans="1:98" x14ac:dyDescent="0.25">
      <c r="C37" s="66"/>
    </row>
    <row r="38" spans="1:98" s="591" customFormat="1" ht="13" x14ac:dyDescent="0.3">
      <c r="A38" s="1917" t="s">
        <v>10</v>
      </c>
      <c r="B38" s="1917"/>
      <c r="C38" s="1917"/>
      <c r="D38" s="595"/>
    </row>
    <row r="39" spans="1:98" s="591" customFormat="1" ht="13" x14ac:dyDescent="0.3">
      <c r="A39" s="593"/>
      <c r="B39" s="598" t="str">
        <f>B16</f>
        <v>Öppningsår, år 2028</v>
      </c>
      <c r="C39" s="598" t="str">
        <f>C16</f>
        <v>Prognosår 1, år 2045</v>
      </c>
      <c r="D39" s="599" t="s">
        <v>88</v>
      </c>
      <c r="E39" s="593">
        <f t="shared" ref="E39:AJ39" si="31">E16</f>
        <v>2019</v>
      </c>
      <c r="F39" s="593">
        <f t="shared" si="31"/>
        <v>2020</v>
      </c>
      <c r="G39" s="593">
        <f t="shared" si="31"/>
        <v>2021</v>
      </c>
      <c r="H39" s="593">
        <f t="shared" si="31"/>
        <v>2022</v>
      </c>
      <c r="I39" s="593">
        <f t="shared" si="31"/>
        <v>2023</v>
      </c>
      <c r="J39" s="593">
        <f t="shared" si="31"/>
        <v>2024</v>
      </c>
      <c r="K39" s="593">
        <f t="shared" si="31"/>
        <v>2025</v>
      </c>
      <c r="L39" s="593">
        <f t="shared" si="31"/>
        <v>2026</v>
      </c>
      <c r="M39" s="593">
        <f t="shared" si="31"/>
        <v>2027</v>
      </c>
      <c r="N39" s="593">
        <f t="shared" si="31"/>
        <v>2028</v>
      </c>
      <c r="O39" s="593">
        <f t="shared" si="31"/>
        <v>2029</v>
      </c>
      <c r="P39" s="593">
        <f t="shared" si="31"/>
        <v>2030</v>
      </c>
      <c r="Q39" s="593">
        <f t="shared" si="31"/>
        <v>2031</v>
      </c>
      <c r="R39" s="593">
        <f t="shared" si="31"/>
        <v>2032</v>
      </c>
      <c r="S39" s="593">
        <f t="shared" si="31"/>
        <v>2033</v>
      </c>
      <c r="T39" s="593">
        <f t="shared" si="31"/>
        <v>2034</v>
      </c>
      <c r="U39" s="593">
        <f t="shared" si="31"/>
        <v>2035</v>
      </c>
      <c r="V39" s="593">
        <f t="shared" si="31"/>
        <v>2036</v>
      </c>
      <c r="W39" s="593">
        <f t="shared" si="31"/>
        <v>2037</v>
      </c>
      <c r="X39" s="593">
        <f t="shared" si="31"/>
        <v>2038</v>
      </c>
      <c r="Y39" s="593">
        <f t="shared" si="31"/>
        <v>2039</v>
      </c>
      <c r="Z39" s="593">
        <f t="shared" si="31"/>
        <v>2040</v>
      </c>
      <c r="AA39" s="593">
        <f t="shared" si="31"/>
        <v>2041</v>
      </c>
      <c r="AB39" s="593">
        <f t="shared" si="31"/>
        <v>2042</v>
      </c>
      <c r="AC39" s="593">
        <f t="shared" si="31"/>
        <v>2043</v>
      </c>
      <c r="AD39" s="593">
        <f t="shared" si="31"/>
        <v>2044</v>
      </c>
      <c r="AE39" s="593">
        <f t="shared" si="31"/>
        <v>2045</v>
      </c>
      <c r="AF39" s="593">
        <f t="shared" si="31"/>
        <v>2046</v>
      </c>
      <c r="AG39" s="593">
        <f t="shared" si="31"/>
        <v>2047</v>
      </c>
      <c r="AH39" s="593">
        <f t="shared" si="31"/>
        <v>2048</v>
      </c>
      <c r="AI39" s="593">
        <f t="shared" si="31"/>
        <v>2049</v>
      </c>
      <c r="AJ39" s="593">
        <f t="shared" si="31"/>
        <v>2050</v>
      </c>
      <c r="AK39" s="593">
        <f t="shared" ref="AK39:BP39" si="32">AK16</f>
        <v>2051</v>
      </c>
      <c r="AL39" s="593">
        <f t="shared" si="32"/>
        <v>2052</v>
      </c>
      <c r="AM39" s="593">
        <f t="shared" si="32"/>
        <v>2053</v>
      </c>
      <c r="AN39" s="593">
        <f t="shared" si="32"/>
        <v>2054</v>
      </c>
      <c r="AO39" s="593">
        <f t="shared" si="32"/>
        <v>2055</v>
      </c>
      <c r="AP39" s="593">
        <f t="shared" si="32"/>
        <v>2056</v>
      </c>
      <c r="AQ39" s="593">
        <f t="shared" si="32"/>
        <v>2057</v>
      </c>
      <c r="AR39" s="593">
        <f t="shared" si="32"/>
        <v>2058</v>
      </c>
      <c r="AS39" s="593">
        <f t="shared" si="32"/>
        <v>2059</v>
      </c>
      <c r="AT39" s="593">
        <f t="shared" si="32"/>
        <v>2060</v>
      </c>
      <c r="AU39" s="593">
        <f t="shared" si="32"/>
        <v>2061</v>
      </c>
      <c r="AV39" s="593">
        <f t="shared" si="32"/>
        <v>2062</v>
      </c>
      <c r="AW39" s="593">
        <f t="shared" si="32"/>
        <v>2063</v>
      </c>
      <c r="AX39" s="593">
        <f t="shared" si="32"/>
        <v>2064</v>
      </c>
      <c r="AY39" s="593">
        <f t="shared" si="32"/>
        <v>2065</v>
      </c>
      <c r="AZ39" s="593">
        <f t="shared" si="32"/>
        <v>2066</v>
      </c>
      <c r="BA39" s="593">
        <f t="shared" si="32"/>
        <v>2067</v>
      </c>
      <c r="BB39" s="593">
        <f t="shared" si="32"/>
        <v>2068</v>
      </c>
      <c r="BC39" s="593">
        <f t="shared" si="32"/>
        <v>2069</v>
      </c>
      <c r="BD39" s="593">
        <f t="shared" si="32"/>
        <v>2070</v>
      </c>
      <c r="BE39" s="593">
        <f t="shared" si="32"/>
        <v>2071</v>
      </c>
      <c r="BF39" s="593">
        <f t="shared" si="32"/>
        <v>2072</v>
      </c>
      <c r="BG39" s="593">
        <f t="shared" si="32"/>
        <v>2073</v>
      </c>
      <c r="BH39" s="593">
        <f t="shared" si="32"/>
        <v>2074</v>
      </c>
      <c r="BI39" s="593">
        <f t="shared" si="32"/>
        <v>2075</v>
      </c>
      <c r="BJ39" s="593">
        <f t="shared" si="32"/>
        <v>2076</v>
      </c>
      <c r="BK39" s="593">
        <f t="shared" si="32"/>
        <v>2077</v>
      </c>
      <c r="BL39" s="593">
        <f t="shared" si="32"/>
        <v>2078</v>
      </c>
      <c r="BM39" s="593">
        <f t="shared" si="32"/>
        <v>2079</v>
      </c>
      <c r="BN39" s="593">
        <f t="shared" si="32"/>
        <v>2080</v>
      </c>
      <c r="BO39" s="593">
        <f t="shared" si="32"/>
        <v>2081</v>
      </c>
      <c r="BP39" s="593">
        <f t="shared" si="32"/>
        <v>2082</v>
      </c>
      <c r="BQ39" s="593">
        <f t="shared" ref="BQ39:CT39" si="33">BQ16</f>
        <v>2083</v>
      </c>
      <c r="BR39" s="593">
        <f t="shared" si="33"/>
        <v>2084</v>
      </c>
      <c r="BS39" s="593">
        <f t="shared" si="33"/>
        <v>2085</v>
      </c>
      <c r="BT39" s="593">
        <f t="shared" si="33"/>
        <v>2086</v>
      </c>
      <c r="BU39" s="593">
        <f t="shared" si="33"/>
        <v>2087</v>
      </c>
      <c r="BV39" s="593">
        <f t="shared" si="33"/>
        <v>2088</v>
      </c>
      <c r="BW39" s="593">
        <f t="shared" si="33"/>
        <v>2089</v>
      </c>
      <c r="BX39" s="593">
        <f t="shared" si="33"/>
        <v>2090</v>
      </c>
      <c r="BY39" s="593">
        <f t="shared" si="33"/>
        <v>2091</v>
      </c>
      <c r="BZ39" s="593">
        <f t="shared" si="33"/>
        <v>2092</v>
      </c>
      <c r="CA39" s="593">
        <f t="shared" si="33"/>
        <v>2093</v>
      </c>
      <c r="CB39" s="593">
        <f t="shared" si="33"/>
        <v>2094</v>
      </c>
      <c r="CC39" s="593">
        <f t="shared" si="33"/>
        <v>2095</v>
      </c>
      <c r="CD39" s="593">
        <f t="shared" si="33"/>
        <v>2096</v>
      </c>
      <c r="CE39" s="593">
        <f t="shared" si="33"/>
        <v>2097</v>
      </c>
      <c r="CF39" s="593">
        <f t="shared" si="33"/>
        <v>2098</v>
      </c>
      <c r="CG39" s="593">
        <f t="shared" si="33"/>
        <v>2099</v>
      </c>
      <c r="CH39" s="593">
        <f t="shared" si="33"/>
        <v>2100</v>
      </c>
      <c r="CI39" s="593">
        <f t="shared" si="33"/>
        <v>2101</v>
      </c>
      <c r="CJ39" s="593">
        <f t="shared" si="33"/>
        <v>2102</v>
      </c>
      <c r="CK39" s="593">
        <f t="shared" si="33"/>
        <v>2103</v>
      </c>
      <c r="CL39" s="593">
        <f t="shared" si="33"/>
        <v>2104</v>
      </c>
      <c r="CM39" s="593">
        <f t="shared" si="33"/>
        <v>2105</v>
      </c>
      <c r="CN39" s="593">
        <f t="shared" si="33"/>
        <v>2106</v>
      </c>
      <c r="CO39" s="593">
        <f t="shared" si="33"/>
        <v>2107</v>
      </c>
      <c r="CP39" s="593">
        <f t="shared" si="33"/>
        <v>2108</v>
      </c>
      <c r="CQ39" s="593">
        <f t="shared" si="33"/>
        <v>2109</v>
      </c>
      <c r="CR39" s="593">
        <f t="shared" si="33"/>
        <v>2110</v>
      </c>
      <c r="CS39" s="593">
        <f t="shared" si="33"/>
        <v>2111</v>
      </c>
      <c r="CT39" s="593">
        <f t="shared" si="33"/>
        <v>2112</v>
      </c>
    </row>
    <row r="40" spans="1:98" ht="13" x14ac:dyDescent="0.25">
      <c r="A40" s="63" t="s">
        <v>54</v>
      </c>
      <c r="B40" s="41">
        <f ca="1">HLOOKUP($B$8,$E$39:$CT$57,2)</f>
        <v>0</v>
      </c>
      <c r="C40" s="41">
        <f ca="1">HLOOKUP($B$9,$E$39:$CT$57,2)</f>
        <v>0</v>
      </c>
      <c r="D40" s="279"/>
      <c r="E40" s="239">
        <f ca="1">'Bränsleförbrukning &amp;  NOx'!D73</f>
        <v>0</v>
      </c>
      <c r="F40" s="239">
        <f ca="1">'Bränsleförbrukning &amp;  NOx'!E73</f>
        <v>0</v>
      </c>
      <c r="G40" s="239">
        <f ca="1">'Bränsleförbrukning &amp;  NOx'!F73</f>
        <v>0</v>
      </c>
      <c r="H40" s="239">
        <f ca="1">'Bränsleförbrukning &amp;  NOx'!G73</f>
        <v>0</v>
      </c>
      <c r="I40" s="239">
        <f ca="1">'Bränsleförbrukning &amp;  NOx'!H73</f>
        <v>0</v>
      </c>
      <c r="J40" s="239">
        <f ca="1">'Bränsleförbrukning &amp;  NOx'!I73</f>
        <v>0</v>
      </c>
      <c r="K40" s="239">
        <f ca="1">'Bränsleförbrukning &amp;  NOx'!J73</f>
        <v>0</v>
      </c>
      <c r="L40" s="239">
        <f ca="1">'Bränsleförbrukning &amp;  NOx'!K73</f>
        <v>0</v>
      </c>
      <c r="M40" s="239">
        <f ca="1">'Bränsleförbrukning &amp;  NOx'!L73</f>
        <v>0</v>
      </c>
      <c r="N40" s="239">
        <f ca="1">'Bränsleförbrukning &amp;  NOx'!M73</f>
        <v>0</v>
      </c>
      <c r="O40" s="239">
        <f ca="1">'Bränsleförbrukning &amp;  NOx'!N73</f>
        <v>0</v>
      </c>
      <c r="P40" s="239">
        <f ca="1">'Bränsleförbrukning &amp;  NOx'!O73</f>
        <v>0</v>
      </c>
      <c r="Q40" s="239">
        <f ca="1">'Bränsleförbrukning &amp;  NOx'!P73</f>
        <v>0</v>
      </c>
      <c r="R40" s="239">
        <f ca="1">'Bränsleförbrukning &amp;  NOx'!Q73</f>
        <v>0</v>
      </c>
      <c r="S40" s="239">
        <f ca="1">'Bränsleförbrukning &amp;  NOx'!R73</f>
        <v>0</v>
      </c>
      <c r="T40" s="239">
        <f ca="1">'Bränsleförbrukning &amp;  NOx'!S73</f>
        <v>0</v>
      </c>
      <c r="U40" s="239">
        <f ca="1">'Bränsleförbrukning &amp;  NOx'!T73</f>
        <v>0</v>
      </c>
      <c r="V40" s="239">
        <f ca="1">'Bränsleförbrukning &amp;  NOx'!U73</f>
        <v>0</v>
      </c>
      <c r="W40" s="239">
        <f ca="1">'Bränsleförbrukning &amp;  NOx'!V73</f>
        <v>0</v>
      </c>
      <c r="X40" s="239">
        <f ca="1">'Bränsleförbrukning &amp;  NOx'!W73</f>
        <v>0</v>
      </c>
      <c r="Y40" s="239">
        <f ca="1">'Bränsleförbrukning &amp;  NOx'!X73</f>
        <v>0</v>
      </c>
      <c r="Z40" s="239">
        <f ca="1">'Bränsleförbrukning &amp;  NOx'!Y73</f>
        <v>0</v>
      </c>
      <c r="AA40" s="239">
        <f ca="1">'Bränsleförbrukning &amp;  NOx'!Z73</f>
        <v>0</v>
      </c>
      <c r="AB40" s="239">
        <f ca="1">'Bränsleförbrukning &amp;  NOx'!AA73</f>
        <v>0</v>
      </c>
      <c r="AC40" s="239">
        <f ca="1">'Bränsleförbrukning &amp;  NOx'!AB73</f>
        <v>0</v>
      </c>
      <c r="AD40" s="239">
        <f ca="1">'Bränsleförbrukning &amp;  NOx'!AC73</f>
        <v>0</v>
      </c>
      <c r="AE40" s="239">
        <f ca="1">'Bränsleförbrukning &amp;  NOx'!AD73</f>
        <v>0</v>
      </c>
      <c r="AF40" s="239">
        <f ca="1">'Bränsleförbrukning &amp;  NOx'!AE73</f>
        <v>0</v>
      </c>
      <c r="AG40" s="239">
        <f ca="1">'Bränsleförbrukning &amp;  NOx'!AF73</f>
        <v>0</v>
      </c>
      <c r="AH40" s="239">
        <f ca="1">'Bränsleförbrukning &amp;  NOx'!AG73</f>
        <v>0</v>
      </c>
      <c r="AI40" s="239">
        <f ca="1">'Bränsleförbrukning &amp;  NOx'!AH73</f>
        <v>0</v>
      </c>
      <c r="AJ40" s="239">
        <f ca="1">'Bränsleförbrukning &amp;  NOx'!AI73</f>
        <v>0</v>
      </c>
      <c r="AK40" s="239">
        <f ca="1">'Bränsleförbrukning &amp;  NOx'!AJ73</f>
        <v>0</v>
      </c>
      <c r="AL40" s="239">
        <f ca="1">'Bränsleförbrukning &amp;  NOx'!AK73</f>
        <v>0</v>
      </c>
      <c r="AM40" s="239">
        <f ca="1">'Bränsleförbrukning &amp;  NOx'!AL73</f>
        <v>0</v>
      </c>
      <c r="AN40" s="239">
        <f ca="1">'Bränsleförbrukning &amp;  NOx'!AM73</f>
        <v>0</v>
      </c>
      <c r="AO40" s="239">
        <f ca="1">'Bränsleförbrukning &amp;  NOx'!AN73</f>
        <v>0</v>
      </c>
      <c r="AP40" s="239">
        <f ca="1">'Bränsleförbrukning &amp;  NOx'!AO73</f>
        <v>0</v>
      </c>
      <c r="AQ40" s="239">
        <f ca="1">'Bränsleförbrukning &amp;  NOx'!AP73</f>
        <v>0</v>
      </c>
      <c r="AR40" s="239">
        <f ca="1">'Bränsleförbrukning &amp;  NOx'!AQ73</f>
        <v>0</v>
      </c>
      <c r="AS40" s="239">
        <f ca="1">'Bränsleförbrukning &amp;  NOx'!AR73</f>
        <v>0</v>
      </c>
      <c r="AT40" s="239">
        <f ca="1">'Bränsleförbrukning &amp;  NOx'!AS73</f>
        <v>0</v>
      </c>
      <c r="AU40" s="239">
        <f ca="1">'Bränsleförbrukning &amp;  NOx'!AT73</f>
        <v>0</v>
      </c>
      <c r="AV40" s="239">
        <f ca="1">'Bränsleförbrukning &amp;  NOx'!AU73</f>
        <v>0</v>
      </c>
      <c r="AW40" s="239">
        <f ca="1">'Bränsleförbrukning &amp;  NOx'!AV73</f>
        <v>0</v>
      </c>
      <c r="AX40" s="239">
        <f ca="1">'Bränsleförbrukning &amp;  NOx'!AW73</f>
        <v>0</v>
      </c>
      <c r="AY40" s="239">
        <f ca="1">'Bränsleförbrukning &amp;  NOx'!AX73</f>
        <v>0</v>
      </c>
      <c r="AZ40" s="239">
        <f ca="1">'Bränsleförbrukning &amp;  NOx'!AY73</f>
        <v>0</v>
      </c>
      <c r="BA40" s="239">
        <f ca="1">'Bränsleförbrukning &amp;  NOx'!AZ73</f>
        <v>0</v>
      </c>
      <c r="BB40" s="239">
        <f ca="1">'Bränsleförbrukning &amp;  NOx'!BA73</f>
        <v>0</v>
      </c>
      <c r="BC40" s="239">
        <f ca="1">'Bränsleförbrukning &amp;  NOx'!BB73</f>
        <v>0</v>
      </c>
      <c r="BD40" s="239">
        <f ca="1">'Bränsleförbrukning &amp;  NOx'!BC73</f>
        <v>0</v>
      </c>
      <c r="BE40" s="239">
        <f ca="1">'Bränsleförbrukning &amp;  NOx'!BD73</f>
        <v>0</v>
      </c>
      <c r="BF40" s="239">
        <f ca="1">'Bränsleförbrukning &amp;  NOx'!BE73</f>
        <v>0</v>
      </c>
      <c r="BG40" s="239">
        <f ca="1">'Bränsleförbrukning &amp;  NOx'!BF73</f>
        <v>0</v>
      </c>
      <c r="BH40" s="239">
        <f ca="1">'Bränsleförbrukning &amp;  NOx'!BG73</f>
        <v>0</v>
      </c>
      <c r="BI40" s="239">
        <f ca="1">'Bränsleförbrukning &amp;  NOx'!BH73</f>
        <v>0</v>
      </c>
      <c r="BJ40" s="239">
        <f ca="1">'Bränsleförbrukning &amp;  NOx'!BI73</f>
        <v>0</v>
      </c>
      <c r="BK40" s="239">
        <f ca="1">'Bränsleförbrukning &amp;  NOx'!BJ73</f>
        <v>0</v>
      </c>
      <c r="BL40" s="239">
        <f ca="1">'Bränsleförbrukning &amp;  NOx'!BK73</f>
        <v>0</v>
      </c>
      <c r="BM40" s="239">
        <f ca="1">'Bränsleförbrukning &amp;  NOx'!BL73</f>
        <v>0</v>
      </c>
      <c r="BN40" s="239">
        <f ca="1">'Bränsleförbrukning &amp;  NOx'!BM73</f>
        <v>0</v>
      </c>
      <c r="BO40" s="239">
        <f ca="1">'Bränsleförbrukning &amp;  NOx'!BN73</f>
        <v>0</v>
      </c>
      <c r="BP40" s="239">
        <f ca="1">'Bränsleförbrukning &amp;  NOx'!BO73</f>
        <v>0</v>
      </c>
      <c r="BQ40" s="239">
        <f ca="1">'Bränsleförbrukning &amp;  NOx'!BP73</f>
        <v>0</v>
      </c>
      <c r="BR40" s="239">
        <f ca="1">'Bränsleförbrukning &amp;  NOx'!BQ73</f>
        <v>0</v>
      </c>
      <c r="BS40" s="239">
        <f ca="1">'Bränsleförbrukning &amp;  NOx'!BR73</f>
        <v>0</v>
      </c>
      <c r="BT40" s="239">
        <f ca="1">'Bränsleförbrukning &amp;  NOx'!BS73</f>
        <v>0</v>
      </c>
      <c r="BU40" s="239">
        <f ca="1">'Bränsleförbrukning &amp;  NOx'!BT73</f>
        <v>0</v>
      </c>
      <c r="BV40" s="239">
        <f>'Bränsleförbrukning &amp;  NOx'!BU73</f>
        <v>0</v>
      </c>
      <c r="BW40" s="239">
        <f>'Bränsleförbrukning &amp;  NOx'!BV73</f>
        <v>0</v>
      </c>
      <c r="BX40" s="239">
        <f>'Bränsleförbrukning &amp;  NOx'!BW73</f>
        <v>0</v>
      </c>
      <c r="BY40" s="239">
        <f>'Bränsleförbrukning &amp;  NOx'!BX73</f>
        <v>0</v>
      </c>
      <c r="BZ40" s="239">
        <f>'Bränsleförbrukning &amp;  NOx'!BY73</f>
        <v>0</v>
      </c>
      <c r="CA40" s="239">
        <f>'Bränsleförbrukning &amp;  NOx'!BZ73</f>
        <v>0</v>
      </c>
      <c r="CB40" s="239">
        <f>'Bränsleförbrukning &amp;  NOx'!CA73</f>
        <v>0</v>
      </c>
      <c r="CC40" s="239">
        <f>'Bränsleförbrukning &amp;  NOx'!CB73</f>
        <v>0</v>
      </c>
      <c r="CD40" s="239">
        <f>'Bränsleförbrukning &amp;  NOx'!CC73</f>
        <v>0</v>
      </c>
      <c r="CE40" s="239">
        <f>'Bränsleförbrukning &amp;  NOx'!CD73</f>
        <v>0</v>
      </c>
      <c r="CF40" s="239">
        <f>'Bränsleförbrukning &amp;  NOx'!CE73</f>
        <v>0</v>
      </c>
      <c r="CG40" s="239">
        <f>'Bränsleförbrukning &amp;  NOx'!CF73</f>
        <v>0</v>
      </c>
      <c r="CH40" s="239">
        <f>'Bränsleförbrukning &amp;  NOx'!CG73</f>
        <v>0</v>
      </c>
      <c r="CI40" s="239">
        <f>'Bränsleförbrukning &amp;  NOx'!CH73</f>
        <v>0</v>
      </c>
      <c r="CJ40" s="239">
        <f>'Bränsleförbrukning &amp;  NOx'!CI73</f>
        <v>0</v>
      </c>
      <c r="CK40" s="239">
        <f>'Bränsleförbrukning &amp;  NOx'!CJ73</f>
        <v>0</v>
      </c>
      <c r="CL40" s="239">
        <f>'Bränsleförbrukning &amp;  NOx'!CK73</f>
        <v>0</v>
      </c>
      <c r="CM40" s="239">
        <f>'Bränsleförbrukning &amp;  NOx'!CL73</f>
        <v>0</v>
      </c>
      <c r="CN40" s="239">
        <f>'Bränsleförbrukning &amp;  NOx'!CM73</f>
        <v>0</v>
      </c>
      <c r="CO40" s="239">
        <f>'Bränsleförbrukning &amp;  NOx'!CN73</f>
        <v>0</v>
      </c>
      <c r="CP40" s="239">
        <f>'Bränsleförbrukning &amp;  NOx'!CO73</f>
        <v>0</v>
      </c>
      <c r="CQ40" s="239">
        <f>'Bränsleförbrukning &amp;  NOx'!CP73</f>
        <v>0</v>
      </c>
      <c r="CR40" s="239">
        <f>'Bränsleförbrukning &amp;  NOx'!CQ73</f>
        <v>0</v>
      </c>
      <c r="CS40" s="239">
        <f>'Bränsleförbrukning &amp;  NOx'!CR73</f>
        <v>0</v>
      </c>
      <c r="CT40" s="239">
        <f>'Bränsleförbrukning &amp;  NOx'!CS73</f>
        <v>0</v>
      </c>
    </row>
    <row r="41" spans="1:98" ht="13" x14ac:dyDescent="0.25">
      <c r="A41" s="63" t="s">
        <v>63</v>
      </c>
      <c r="B41" s="41">
        <f ca="1">HLOOKUP($B$8,$E$39:$CT$57,3)</f>
        <v>0</v>
      </c>
      <c r="C41" s="41">
        <f ca="1">HLOOKUP($B$9,$E$39:$CT$57,3)</f>
        <v>0</v>
      </c>
      <c r="D41" s="279"/>
      <c r="E41" s="239">
        <f ca="1">E40*Indata!$B$47</f>
        <v>0</v>
      </c>
      <c r="F41" s="239">
        <f ca="1">F40*Indata!$B$47</f>
        <v>0</v>
      </c>
      <c r="G41" s="239">
        <f ca="1">G40*Indata!$B$47</f>
        <v>0</v>
      </c>
      <c r="H41" s="239">
        <f ca="1">H40*Indata!$B$47</f>
        <v>0</v>
      </c>
      <c r="I41" s="239">
        <f ca="1">I40*Indata!$B$47</f>
        <v>0</v>
      </c>
      <c r="J41" s="239">
        <f ca="1">J40*Indata!$B$47</f>
        <v>0</v>
      </c>
      <c r="K41" s="239">
        <f ca="1">K40*Indata!$B$47</f>
        <v>0</v>
      </c>
      <c r="L41" s="239">
        <f ca="1">L40*Indata!$B$47</f>
        <v>0</v>
      </c>
      <c r="M41" s="239">
        <f ca="1">M40*Indata!$B$47</f>
        <v>0</v>
      </c>
      <c r="N41" s="239">
        <f ca="1">N40*Indata!$B$47</f>
        <v>0</v>
      </c>
      <c r="O41" s="239">
        <f ca="1">O40*Indata!$B$47</f>
        <v>0</v>
      </c>
      <c r="P41" s="239">
        <f ca="1">P40*Indata!$B$47</f>
        <v>0</v>
      </c>
      <c r="Q41" s="239">
        <f ca="1">Q40*Indata!$B$47</f>
        <v>0</v>
      </c>
      <c r="R41" s="239">
        <f ca="1">R40*Indata!$B$47</f>
        <v>0</v>
      </c>
      <c r="S41" s="239">
        <f ca="1">S40*Indata!$B$47</f>
        <v>0</v>
      </c>
      <c r="T41" s="239">
        <f ca="1">T40*Indata!$B$47</f>
        <v>0</v>
      </c>
      <c r="U41" s="239">
        <f ca="1">U40*Indata!$B$47</f>
        <v>0</v>
      </c>
      <c r="V41" s="239">
        <f ca="1">V40*Indata!$B$47</f>
        <v>0</v>
      </c>
      <c r="W41" s="239">
        <f ca="1">W40*Indata!$B$47</f>
        <v>0</v>
      </c>
      <c r="X41" s="239">
        <f ca="1">X40*Indata!$B$47</f>
        <v>0</v>
      </c>
      <c r="Y41" s="239">
        <f ca="1">Y40*Indata!$B$47</f>
        <v>0</v>
      </c>
      <c r="Z41" s="239">
        <f ca="1">Z40*Indata!$B$47</f>
        <v>0</v>
      </c>
      <c r="AA41" s="239">
        <f ca="1">AA40*Indata!$B$47</f>
        <v>0</v>
      </c>
      <c r="AB41" s="239">
        <f ca="1">AB40*Indata!$B$47</f>
        <v>0</v>
      </c>
      <c r="AC41" s="239">
        <f ca="1">AC40*Indata!$B$47</f>
        <v>0</v>
      </c>
      <c r="AD41" s="239">
        <f ca="1">AD40*Indata!$B$47</f>
        <v>0</v>
      </c>
      <c r="AE41" s="239">
        <f ca="1">AE40*Indata!$B$47</f>
        <v>0</v>
      </c>
      <c r="AF41" s="239">
        <f ca="1">AF40*Indata!$B$47</f>
        <v>0</v>
      </c>
      <c r="AG41" s="239">
        <f ca="1">AG40*Indata!$B$47</f>
        <v>0</v>
      </c>
      <c r="AH41" s="239">
        <f ca="1">AH40*Indata!$B$47</f>
        <v>0</v>
      </c>
      <c r="AI41" s="239">
        <f ca="1">AI40*Indata!$B$47</f>
        <v>0</v>
      </c>
      <c r="AJ41" s="239">
        <f ca="1">AJ40*Indata!$B$47</f>
        <v>0</v>
      </c>
      <c r="AK41" s="239">
        <f ca="1">AK40*Indata!$B$47</f>
        <v>0</v>
      </c>
      <c r="AL41" s="239">
        <f ca="1">AL40*Indata!$B$47</f>
        <v>0</v>
      </c>
      <c r="AM41" s="239">
        <f ca="1">AM40*Indata!$B$47</f>
        <v>0</v>
      </c>
      <c r="AN41" s="239">
        <f ca="1">AN40*Indata!$B$47</f>
        <v>0</v>
      </c>
      <c r="AO41" s="239">
        <f ca="1">AO40*Indata!$B$47</f>
        <v>0</v>
      </c>
      <c r="AP41" s="239">
        <f ca="1">AP40*Indata!$B$47</f>
        <v>0</v>
      </c>
      <c r="AQ41" s="239">
        <f ca="1">AQ40*Indata!$B$47</f>
        <v>0</v>
      </c>
      <c r="AR41" s="239">
        <f ca="1">AR40*Indata!$B$47</f>
        <v>0</v>
      </c>
      <c r="AS41" s="239">
        <f ca="1">AS40*Indata!$B$47</f>
        <v>0</v>
      </c>
      <c r="AT41" s="239">
        <f ca="1">AT40*Indata!$B$47</f>
        <v>0</v>
      </c>
      <c r="AU41" s="239">
        <f ca="1">AU40*Indata!$B$47</f>
        <v>0</v>
      </c>
      <c r="AV41" s="239">
        <f ca="1">AV40*Indata!$B$47</f>
        <v>0</v>
      </c>
      <c r="AW41" s="239">
        <f ca="1">AW40*Indata!$B$47</f>
        <v>0</v>
      </c>
      <c r="AX41" s="239">
        <f ca="1">AX40*Indata!$B$47</f>
        <v>0</v>
      </c>
      <c r="AY41" s="239">
        <f ca="1">AY40*Indata!$B$47</f>
        <v>0</v>
      </c>
      <c r="AZ41" s="239">
        <f ca="1">AZ40*Indata!$B$47</f>
        <v>0</v>
      </c>
      <c r="BA41" s="239">
        <f ca="1">BA40*Indata!$B$47</f>
        <v>0</v>
      </c>
      <c r="BB41" s="239">
        <f ca="1">BB40*Indata!$B$47</f>
        <v>0</v>
      </c>
      <c r="BC41" s="239">
        <f ca="1">BC40*Indata!$B$47</f>
        <v>0</v>
      </c>
      <c r="BD41" s="239">
        <f ca="1">BD40*Indata!$B$47</f>
        <v>0</v>
      </c>
      <c r="BE41" s="239">
        <f ca="1">BE40*Indata!$B$47</f>
        <v>0</v>
      </c>
      <c r="BF41" s="239">
        <f ca="1">BF40*Indata!$B$47</f>
        <v>0</v>
      </c>
      <c r="BG41" s="239">
        <f ca="1">BG40*Indata!$B$47</f>
        <v>0</v>
      </c>
      <c r="BH41" s="239">
        <f ca="1">BH40*Indata!$B$47</f>
        <v>0</v>
      </c>
      <c r="BI41" s="239">
        <f ca="1">BI40*Indata!$B$47</f>
        <v>0</v>
      </c>
      <c r="BJ41" s="239">
        <f ca="1">BJ40*Indata!$B$47</f>
        <v>0</v>
      </c>
      <c r="BK41" s="239">
        <f ca="1">BK40*Indata!$B$47</f>
        <v>0</v>
      </c>
      <c r="BL41" s="239">
        <f ca="1">BL40*Indata!$B$47</f>
        <v>0</v>
      </c>
      <c r="BM41" s="239">
        <f ca="1">BM40*Indata!$B$47</f>
        <v>0</v>
      </c>
      <c r="BN41" s="239">
        <f ca="1">BN40*Indata!$B$47</f>
        <v>0</v>
      </c>
      <c r="BO41" s="239">
        <f ca="1">BO40*Indata!$B$47</f>
        <v>0</v>
      </c>
      <c r="BP41" s="239">
        <f ca="1">BP40*Indata!$B$47</f>
        <v>0</v>
      </c>
      <c r="BQ41" s="239">
        <f ca="1">BQ40*Indata!$B$47</f>
        <v>0</v>
      </c>
      <c r="BR41" s="239">
        <f ca="1">BR40*Indata!$B$47</f>
        <v>0</v>
      </c>
      <c r="BS41" s="239">
        <f ca="1">BS40*Indata!$B$47</f>
        <v>0</v>
      </c>
      <c r="BT41" s="239">
        <f ca="1">BT40*Indata!$B$47</f>
        <v>0</v>
      </c>
      <c r="BU41" s="239">
        <f ca="1">BU40*Indata!$B$47</f>
        <v>0</v>
      </c>
      <c r="BV41" s="239">
        <f>BV40*Indata!$B$47</f>
        <v>0</v>
      </c>
      <c r="BW41" s="239">
        <f>BW40*Indata!$B$47</f>
        <v>0</v>
      </c>
      <c r="BX41" s="239">
        <f>BX40*Indata!$B$47</f>
        <v>0</v>
      </c>
      <c r="BY41" s="239">
        <f>BY40*Indata!$B$47</f>
        <v>0</v>
      </c>
      <c r="BZ41" s="239">
        <f>BZ40*Indata!$B$47</f>
        <v>0</v>
      </c>
      <c r="CA41" s="239">
        <f>CA40*Indata!$B$47</f>
        <v>0</v>
      </c>
      <c r="CB41" s="239">
        <f>CB40*Indata!$B$47</f>
        <v>0</v>
      </c>
      <c r="CC41" s="239">
        <f>CC40*Indata!$B$47</f>
        <v>0</v>
      </c>
      <c r="CD41" s="239">
        <f>CD40*Indata!$B$47</f>
        <v>0</v>
      </c>
      <c r="CE41" s="239">
        <f>CE40*Indata!$B$47</f>
        <v>0</v>
      </c>
      <c r="CF41" s="239">
        <f>CF40*Indata!$B$47</f>
        <v>0</v>
      </c>
      <c r="CG41" s="239">
        <f>CG40*Indata!$B$47</f>
        <v>0</v>
      </c>
      <c r="CH41" s="239">
        <f>CH40*Indata!$B$47</f>
        <v>0</v>
      </c>
      <c r="CI41" s="239">
        <f>CI40*Indata!$B$47</f>
        <v>0</v>
      </c>
      <c r="CJ41" s="239">
        <f>CJ40*Indata!$B$47</f>
        <v>0</v>
      </c>
      <c r="CK41" s="239">
        <f>CK40*Indata!$B$47</f>
        <v>0</v>
      </c>
      <c r="CL41" s="239">
        <f>CL40*Indata!$B$47</f>
        <v>0</v>
      </c>
      <c r="CM41" s="239">
        <f>CM40*Indata!$B$47</f>
        <v>0</v>
      </c>
      <c r="CN41" s="239">
        <f>CN40*Indata!$B$47</f>
        <v>0</v>
      </c>
      <c r="CO41" s="239">
        <f>CO40*Indata!$B$47</f>
        <v>0</v>
      </c>
      <c r="CP41" s="239">
        <f>CP40*Indata!$B$47</f>
        <v>0</v>
      </c>
      <c r="CQ41" s="239">
        <f>CQ40*Indata!$B$47</f>
        <v>0</v>
      </c>
      <c r="CR41" s="239">
        <f>CR40*Indata!$B$47</f>
        <v>0</v>
      </c>
      <c r="CS41" s="239">
        <f>CS40*Indata!$B$47</f>
        <v>0</v>
      </c>
      <c r="CT41" s="239">
        <f>CT40*Indata!$B$47</f>
        <v>0</v>
      </c>
    </row>
    <row r="42" spans="1:98" ht="13" x14ac:dyDescent="0.25">
      <c r="A42" s="63" t="s">
        <v>64</v>
      </c>
      <c r="B42" s="41">
        <f ca="1">HLOOKUP($B$8,$E$39:$CT$57,4)</f>
        <v>0</v>
      </c>
      <c r="C42" s="41">
        <f ca="1">HLOOKUP($B$9,$E$39:$CT$57,4)</f>
        <v>0</v>
      </c>
      <c r="D42" s="279"/>
      <c r="E42" s="239">
        <f ca="1">'Bränsleförbrukning &amp;  NOx'!D134</f>
        <v>0</v>
      </c>
      <c r="F42" s="239">
        <f ca="1">'Bränsleförbrukning &amp;  NOx'!E134</f>
        <v>0</v>
      </c>
      <c r="G42" s="239">
        <f ca="1">'Bränsleförbrukning &amp;  NOx'!F134</f>
        <v>0</v>
      </c>
      <c r="H42" s="239">
        <f ca="1">'Bränsleförbrukning &amp;  NOx'!G134</f>
        <v>0</v>
      </c>
      <c r="I42" s="239">
        <f ca="1">'Bränsleförbrukning &amp;  NOx'!H134</f>
        <v>0</v>
      </c>
      <c r="J42" s="239">
        <f ca="1">'Bränsleförbrukning &amp;  NOx'!I134</f>
        <v>0</v>
      </c>
      <c r="K42" s="239">
        <f ca="1">'Bränsleförbrukning &amp;  NOx'!J134</f>
        <v>0</v>
      </c>
      <c r="L42" s="239">
        <f ca="1">'Bränsleförbrukning &amp;  NOx'!K134</f>
        <v>0</v>
      </c>
      <c r="M42" s="239">
        <f ca="1">'Bränsleförbrukning &amp;  NOx'!L134</f>
        <v>0</v>
      </c>
      <c r="N42" s="239">
        <f ca="1">'Bränsleförbrukning &amp;  NOx'!M134</f>
        <v>0</v>
      </c>
      <c r="O42" s="239">
        <f ca="1">'Bränsleförbrukning &amp;  NOx'!N134</f>
        <v>0</v>
      </c>
      <c r="P42" s="239">
        <f ca="1">'Bränsleförbrukning &amp;  NOx'!O134</f>
        <v>0</v>
      </c>
      <c r="Q42" s="239">
        <f ca="1">'Bränsleförbrukning &amp;  NOx'!P134</f>
        <v>0</v>
      </c>
      <c r="R42" s="239">
        <f ca="1">'Bränsleförbrukning &amp;  NOx'!Q134</f>
        <v>0</v>
      </c>
      <c r="S42" s="239">
        <f ca="1">'Bränsleförbrukning &amp;  NOx'!R134</f>
        <v>0</v>
      </c>
      <c r="T42" s="239">
        <f ca="1">'Bränsleförbrukning &amp;  NOx'!S134</f>
        <v>0</v>
      </c>
      <c r="U42" s="239">
        <f ca="1">'Bränsleförbrukning &amp;  NOx'!T134</f>
        <v>0</v>
      </c>
      <c r="V42" s="239">
        <f ca="1">'Bränsleförbrukning &amp;  NOx'!U134</f>
        <v>0</v>
      </c>
      <c r="W42" s="239">
        <f ca="1">'Bränsleförbrukning &amp;  NOx'!V134</f>
        <v>0</v>
      </c>
      <c r="X42" s="239">
        <f ca="1">'Bränsleförbrukning &amp;  NOx'!W134</f>
        <v>0</v>
      </c>
      <c r="Y42" s="239">
        <f ca="1">'Bränsleförbrukning &amp;  NOx'!X134</f>
        <v>0</v>
      </c>
      <c r="Z42" s="239">
        <f ca="1">'Bränsleförbrukning &amp;  NOx'!Y134</f>
        <v>0</v>
      </c>
      <c r="AA42" s="239">
        <f ca="1">'Bränsleförbrukning &amp;  NOx'!Z134</f>
        <v>0</v>
      </c>
      <c r="AB42" s="239">
        <f ca="1">'Bränsleförbrukning &amp;  NOx'!AA134</f>
        <v>0</v>
      </c>
      <c r="AC42" s="239">
        <f ca="1">'Bränsleförbrukning &amp;  NOx'!AB134</f>
        <v>0</v>
      </c>
      <c r="AD42" s="239">
        <f ca="1">'Bränsleförbrukning &amp;  NOx'!AC134</f>
        <v>0</v>
      </c>
      <c r="AE42" s="239">
        <f ca="1">'Bränsleförbrukning &amp;  NOx'!AD134</f>
        <v>0</v>
      </c>
      <c r="AF42" s="239">
        <f ca="1">'Bränsleförbrukning &amp;  NOx'!AE134</f>
        <v>0</v>
      </c>
      <c r="AG42" s="239">
        <f ca="1">'Bränsleförbrukning &amp;  NOx'!AF134</f>
        <v>0</v>
      </c>
      <c r="AH42" s="239">
        <f ca="1">'Bränsleförbrukning &amp;  NOx'!AG134</f>
        <v>0</v>
      </c>
      <c r="AI42" s="239">
        <f ca="1">'Bränsleförbrukning &amp;  NOx'!AH134</f>
        <v>0</v>
      </c>
      <c r="AJ42" s="239">
        <f ca="1">'Bränsleförbrukning &amp;  NOx'!AI134</f>
        <v>0</v>
      </c>
      <c r="AK42" s="239">
        <f ca="1">'Bränsleförbrukning &amp;  NOx'!AJ134</f>
        <v>0</v>
      </c>
      <c r="AL42" s="239">
        <f ca="1">'Bränsleförbrukning &amp;  NOx'!AK134</f>
        <v>0</v>
      </c>
      <c r="AM42" s="239">
        <f ca="1">'Bränsleförbrukning &amp;  NOx'!AL134</f>
        <v>0</v>
      </c>
      <c r="AN42" s="239">
        <f ca="1">'Bränsleförbrukning &amp;  NOx'!AM134</f>
        <v>0</v>
      </c>
      <c r="AO42" s="239">
        <f ca="1">'Bränsleförbrukning &amp;  NOx'!AN134</f>
        <v>0</v>
      </c>
      <c r="AP42" s="239">
        <f ca="1">'Bränsleförbrukning &amp;  NOx'!AO134</f>
        <v>0</v>
      </c>
      <c r="AQ42" s="239">
        <f ca="1">'Bränsleförbrukning &amp;  NOx'!AP134</f>
        <v>0</v>
      </c>
      <c r="AR42" s="239">
        <f ca="1">'Bränsleförbrukning &amp;  NOx'!AQ134</f>
        <v>0</v>
      </c>
      <c r="AS42" s="239">
        <f ca="1">'Bränsleförbrukning &amp;  NOx'!AR134</f>
        <v>0</v>
      </c>
      <c r="AT42" s="239">
        <f ca="1">'Bränsleförbrukning &amp;  NOx'!AS134</f>
        <v>0</v>
      </c>
      <c r="AU42" s="239">
        <f ca="1">'Bränsleförbrukning &amp;  NOx'!AT134</f>
        <v>0</v>
      </c>
      <c r="AV42" s="239">
        <f ca="1">'Bränsleförbrukning &amp;  NOx'!AU134</f>
        <v>0</v>
      </c>
      <c r="AW42" s="239">
        <f ca="1">'Bränsleförbrukning &amp;  NOx'!AV134</f>
        <v>0</v>
      </c>
      <c r="AX42" s="239">
        <f ca="1">'Bränsleförbrukning &amp;  NOx'!AW134</f>
        <v>0</v>
      </c>
      <c r="AY42" s="239">
        <f ca="1">'Bränsleförbrukning &amp;  NOx'!AX134</f>
        <v>0</v>
      </c>
      <c r="AZ42" s="239">
        <f ca="1">'Bränsleförbrukning &amp;  NOx'!AY134</f>
        <v>0</v>
      </c>
      <c r="BA42" s="239">
        <f ca="1">'Bränsleförbrukning &amp;  NOx'!AZ134</f>
        <v>0</v>
      </c>
      <c r="BB42" s="239">
        <f ca="1">'Bränsleförbrukning &amp;  NOx'!BA134</f>
        <v>0</v>
      </c>
      <c r="BC42" s="239">
        <f ca="1">'Bränsleförbrukning &amp;  NOx'!BB134</f>
        <v>0</v>
      </c>
      <c r="BD42" s="239">
        <f ca="1">'Bränsleförbrukning &amp;  NOx'!BC134</f>
        <v>0</v>
      </c>
      <c r="BE42" s="239">
        <f ca="1">'Bränsleförbrukning &amp;  NOx'!BD134</f>
        <v>0</v>
      </c>
      <c r="BF42" s="239">
        <f ca="1">'Bränsleförbrukning &amp;  NOx'!BE134</f>
        <v>0</v>
      </c>
      <c r="BG42" s="239">
        <f ca="1">'Bränsleförbrukning &amp;  NOx'!BF134</f>
        <v>0</v>
      </c>
      <c r="BH42" s="239">
        <f ca="1">'Bränsleförbrukning &amp;  NOx'!BG134</f>
        <v>0</v>
      </c>
      <c r="BI42" s="239">
        <f ca="1">'Bränsleförbrukning &amp;  NOx'!BH134</f>
        <v>0</v>
      </c>
      <c r="BJ42" s="239">
        <f ca="1">'Bränsleförbrukning &amp;  NOx'!BI134</f>
        <v>0</v>
      </c>
      <c r="BK42" s="239">
        <f ca="1">'Bränsleförbrukning &amp;  NOx'!BJ134</f>
        <v>0</v>
      </c>
      <c r="BL42" s="239">
        <f ca="1">'Bränsleförbrukning &amp;  NOx'!BK134</f>
        <v>0</v>
      </c>
      <c r="BM42" s="239">
        <f ca="1">'Bränsleförbrukning &amp;  NOx'!BL134</f>
        <v>0</v>
      </c>
      <c r="BN42" s="239">
        <f ca="1">'Bränsleförbrukning &amp;  NOx'!BM134</f>
        <v>0</v>
      </c>
      <c r="BO42" s="239">
        <f ca="1">'Bränsleförbrukning &amp;  NOx'!BN134</f>
        <v>0</v>
      </c>
      <c r="BP42" s="239">
        <f ca="1">'Bränsleförbrukning &amp;  NOx'!BO134</f>
        <v>0</v>
      </c>
      <c r="BQ42" s="239">
        <f ca="1">'Bränsleförbrukning &amp;  NOx'!BP134</f>
        <v>0</v>
      </c>
      <c r="BR42" s="239">
        <f ca="1">'Bränsleförbrukning &amp;  NOx'!BQ134</f>
        <v>0</v>
      </c>
      <c r="BS42" s="239">
        <f ca="1">'Bränsleförbrukning &amp;  NOx'!BR134</f>
        <v>0</v>
      </c>
      <c r="BT42" s="239">
        <f ca="1">'Bränsleförbrukning &amp;  NOx'!BS134</f>
        <v>0</v>
      </c>
      <c r="BU42" s="239">
        <f ca="1">'Bränsleförbrukning &amp;  NOx'!BT134</f>
        <v>0</v>
      </c>
      <c r="BV42" s="239">
        <f>'Bränsleförbrukning &amp;  NOx'!BU134</f>
        <v>0</v>
      </c>
      <c r="BW42" s="239">
        <f>'Bränsleförbrukning &amp;  NOx'!BV134</f>
        <v>0</v>
      </c>
      <c r="BX42" s="239">
        <f>'Bränsleförbrukning &amp;  NOx'!BW134</f>
        <v>0</v>
      </c>
      <c r="BY42" s="239">
        <f>'Bränsleförbrukning &amp;  NOx'!BX134</f>
        <v>0</v>
      </c>
      <c r="BZ42" s="239">
        <f>'Bränsleförbrukning &amp;  NOx'!BY134</f>
        <v>0</v>
      </c>
      <c r="CA42" s="239">
        <f>'Bränsleförbrukning &amp;  NOx'!BZ134</f>
        <v>0</v>
      </c>
      <c r="CB42" s="239">
        <f>'Bränsleförbrukning &amp;  NOx'!CA134</f>
        <v>0</v>
      </c>
      <c r="CC42" s="239">
        <f>'Bränsleförbrukning &amp;  NOx'!CB134</f>
        <v>0</v>
      </c>
      <c r="CD42" s="239">
        <f>'Bränsleförbrukning &amp;  NOx'!CC134</f>
        <v>0</v>
      </c>
      <c r="CE42" s="239">
        <f>'Bränsleförbrukning &amp;  NOx'!CD134</f>
        <v>0</v>
      </c>
      <c r="CF42" s="239">
        <f>'Bränsleförbrukning &amp;  NOx'!CE134</f>
        <v>0</v>
      </c>
      <c r="CG42" s="239">
        <f>'Bränsleförbrukning &amp;  NOx'!CF134</f>
        <v>0</v>
      </c>
      <c r="CH42" s="239">
        <f>'Bränsleförbrukning &amp;  NOx'!CG134</f>
        <v>0</v>
      </c>
      <c r="CI42" s="239">
        <f>'Bränsleförbrukning &amp;  NOx'!CH134</f>
        <v>0</v>
      </c>
      <c r="CJ42" s="239">
        <f>'Bränsleförbrukning &amp;  NOx'!CI134</f>
        <v>0</v>
      </c>
      <c r="CK42" s="239">
        <f>'Bränsleförbrukning &amp;  NOx'!CJ134</f>
        <v>0</v>
      </c>
      <c r="CL42" s="239">
        <f>'Bränsleförbrukning &amp;  NOx'!CK134</f>
        <v>0</v>
      </c>
      <c r="CM42" s="239">
        <f>'Bränsleförbrukning &amp;  NOx'!CL134</f>
        <v>0</v>
      </c>
      <c r="CN42" s="239">
        <f>'Bränsleförbrukning &amp;  NOx'!CM134</f>
        <v>0</v>
      </c>
      <c r="CO42" s="239">
        <f>'Bränsleförbrukning &amp;  NOx'!CN134</f>
        <v>0</v>
      </c>
      <c r="CP42" s="239">
        <f>'Bränsleförbrukning &amp;  NOx'!CO134</f>
        <v>0</v>
      </c>
      <c r="CQ42" s="239">
        <f>'Bränsleförbrukning &amp;  NOx'!CP134</f>
        <v>0</v>
      </c>
      <c r="CR42" s="239">
        <f>'Bränsleförbrukning &amp;  NOx'!CQ134</f>
        <v>0</v>
      </c>
      <c r="CS42" s="239">
        <f>'Bränsleförbrukning &amp;  NOx'!CR134</f>
        <v>0</v>
      </c>
      <c r="CT42" s="239">
        <f>'Bränsleförbrukning &amp;  NOx'!CS134</f>
        <v>0</v>
      </c>
    </row>
    <row r="43" spans="1:98" ht="13" x14ac:dyDescent="0.25">
      <c r="A43" s="63" t="s">
        <v>65</v>
      </c>
      <c r="B43" s="41">
        <f ca="1">HLOOKUP($B$8,$E$39:$CT$57,5)</f>
        <v>0</v>
      </c>
      <c r="C43" s="41">
        <f ca="1">HLOOKUP($B$9,$E$39:$CT$57,5)</f>
        <v>0</v>
      </c>
      <c r="D43" s="280"/>
      <c r="E43" s="277">
        <f ca="1">E40*Indata!$B$49</f>
        <v>0</v>
      </c>
      <c r="F43" s="277">
        <f ca="1">F40*Indata!$B$49</f>
        <v>0</v>
      </c>
      <c r="G43" s="277">
        <f ca="1">G40*Indata!$B$49</f>
        <v>0</v>
      </c>
      <c r="H43" s="277">
        <f ca="1">H40*Indata!$B$49</f>
        <v>0</v>
      </c>
      <c r="I43" s="277">
        <f ca="1">I40*Indata!$B$49</f>
        <v>0</v>
      </c>
      <c r="J43" s="277">
        <f ca="1">J40*Indata!$B$49</f>
        <v>0</v>
      </c>
      <c r="K43" s="277">
        <f ca="1">K40*Indata!$B$49</f>
        <v>0</v>
      </c>
      <c r="L43" s="277">
        <f ca="1">L40*Indata!$B$49</f>
        <v>0</v>
      </c>
      <c r="M43" s="277">
        <f ca="1">M40*Indata!$B$49</f>
        <v>0</v>
      </c>
      <c r="N43" s="277">
        <f ca="1">N40*Indata!$B$49</f>
        <v>0</v>
      </c>
      <c r="O43" s="277">
        <f ca="1">O40*Indata!$B$49</f>
        <v>0</v>
      </c>
      <c r="P43" s="277">
        <f ca="1">P40*Indata!$B$49</f>
        <v>0</v>
      </c>
      <c r="Q43" s="277">
        <f ca="1">Q40*Indata!$B$49</f>
        <v>0</v>
      </c>
      <c r="R43" s="277">
        <f ca="1">R40*Indata!$B$49</f>
        <v>0</v>
      </c>
      <c r="S43" s="277">
        <f ca="1">S40*Indata!$B$49</f>
        <v>0</v>
      </c>
      <c r="T43" s="277">
        <f ca="1">T40*Indata!$B$49</f>
        <v>0</v>
      </c>
      <c r="U43" s="277">
        <f ca="1">U40*Indata!$B$49</f>
        <v>0</v>
      </c>
      <c r="V43" s="277">
        <f ca="1">V40*Indata!$B$49</f>
        <v>0</v>
      </c>
      <c r="W43" s="277">
        <f ca="1">W40*Indata!$B$49</f>
        <v>0</v>
      </c>
      <c r="X43" s="277">
        <f ca="1">X40*Indata!$B$49</f>
        <v>0</v>
      </c>
      <c r="Y43" s="277">
        <f ca="1">Y40*Indata!$B$49</f>
        <v>0</v>
      </c>
      <c r="Z43" s="277">
        <f ca="1">Z40*Indata!$B$49</f>
        <v>0</v>
      </c>
      <c r="AA43" s="277">
        <f ca="1">AA40*Indata!$B$49</f>
        <v>0</v>
      </c>
      <c r="AB43" s="277">
        <f ca="1">AB40*Indata!$B$49</f>
        <v>0</v>
      </c>
      <c r="AC43" s="277">
        <f ca="1">AC40*Indata!$B$49</f>
        <v>0</v>
      </c>
      <c r="AD43" s="277">
        <f ca="1">AD40*Indata!$B$49</f>
        <v>0</v>
      </c>
      <c r="AE43" s="277">
        <f ca="1">AE40*Indata!$B$49</f>
        <v>0</v>
      </c>
      <c r="AF43" s="277">
        <f ca="1">AF40*Indata!$B$49</f>
        <v>0</v>
      </c>
      <c r="AG43" s="277">
        <f ca="1">AG40*Indata!$B$49</f>
        <v>0</v>
      </c>
      <c r="AH43" s="277">
        <f ca="1">AH40*Indata!$B$49</f>
        <v>0</v>
      </c>
      <c r="AI43" s="277">
        <f ca="1">AI40*Indata!$B$49</f>
        <v>0</v>
      </c>
      <c r="AJ43" s="277">
        <f ca="1">AJ40*Indata!$B$49</f>
        <v>0</v>
      </c>
      <c r="AK43" s="277">
        <f ca="1">AK40*Indata!$B$49</f>
        <v>0</v>
      </c>
      <c r="AL43" s="277">
        <f ca="1">AL40*Indata!$B$49</f>
        <v>0</v>
      </c>
      <c r="AM43" s="277">
        <f ca="1">AM40*Indata!$B$49</f>
        <v>0</v>
      </c>
      <c r="AN43" s="277">
        <f ca="1">AN40*Indata!$B$49</f>
        <v>0</v>
      </c>
      <c r="AO43" s="277">
        <f ca="1">AO40*Indata!$B$49</f>
        <v>0</v>
      </c>
      <c r="AP43" s="277">
        <f ca="1">AP40*Indata!$B$49</f>
        <v>0</v>
      </c>
      <c r="AQ43" s="277">
        <f ca="1">AQ40*Indata!$B$49</f>
        <v>0</v>
      </c>
      <c r="AR43" s="277">
        <f ca="1">AR40*Indata!$B$49</f>
        <v>0</v>
      </c>
      <c r="AS43" s="277">
        <f ca="1">AS40*Indata!$B$49</f>
        <v>0</v>
      </c>
      <c r="AT43" s="277">
        <f ca="1">AT40*Indata!$B$49</f>
        <v>0</v>
      </c>
      <c r="AU43" s="277">
        <f ca="1">AU40*Indata!$B$49</f>
        <v>0</v>
      </c>
      <c r="AV43" s="277">
        <f ca="1">AV40*Indata!$B$49</f>
        <v>0</v>
      </c>
      <c r="AW43" s="277">
        <f ca="1">AW40*Indata!$B$49</f>
        <v>0</v>
      </c>
      <c r="AX43" s="277">
        <f ca="1">AX40*Indata!$B$49</f>
        <v>0</v>
      </c>
      <c r="AY43" s="277">
        <f ca="1">AY40*Indata!$B$49</f>
        <v>0</v>
      </c>
      <c r="AZ43" s="277">
        <f ca="1">AZ40*Indata!$B$49</f>
        <v>0</v>
      </c>
      <c r="BA43" s="277">
        <f ca="1">BA40*Indata!$B$49</f>
        <v>0</v>
      </c>
      <c r="BB43" s="277">
        <f ca="1">BB40*Indata!$B$49</f>
        <v>0</v>
      </c>
      <c r="BC43" s="277">
        <f ca="1">BC40*Indata!$B$49</f>
        <v>0</v>
      </c>
      <c r="BD43" s="277">
        <f ca="1">BD40*Indata!$B$49</f>
        <v>0</v>
      </c>
      <c r="BE43" s="277">
        <f ca="1">BE40*Indata!$B$49</f>
        <v>0</v>
      </c>
      <c r="BF43" s="277">
        <f ca="1">BF40*Indata!$B$49</f>
        <v>0</v>
      </c>
      <c r="BG43" s="277">
        <f ca="1">BG40*Indata!$B$49</f>
        <v>0</v>
      </c>
      <c r="BH43" s="277">
        <f ca="1">BH40*Indata!$B$49</f>
        <v>0</v>
      </c>
      <c r="BI43" s="277">
        <f ca="1">BI40*Indata!$B$49</f>
        <v>0</v>
      </c>
      <c r="BJ43" s="277">
        <f ca="1">BJ40*Indata!$B$49</f>
        <v>0</v>
      </c>
      <c r="BK43" s="277">
        <f ca="1">BK40*Indata!$B$49</f>
        <v>0</v>
      </c>
      <c r="BL43" s="277">
        <f ca="1">BL40*Indata!$B$49</f>
        <v>0</v>
      </c>
      <c r="BM43" s="277">
        <f ca="1">BM40*Indata!$B$49</f>
        <v>0</v>
      </c>
      <c r="BN43" s="277">
        <f ca="1">BN40*Indata!$B$49</f>
        <v>0</v>
      </c>
      <c r="BO43" s="277">
        <f ca="1">BO40*Indata!$B$49</f>
        <v>0</v>
      </c>
      <c r="BP43" s="277">
        <f ca="1">BP40*Indata!$B$49</f>
        <v>0</v>
      </c>
      <c r="BQ43" s="277">
        <f ca="1">BQ40*Indata!$B$49</f>
        <v>0</v>
      </c>
      <c r="BR43" s="277">
        <f ca="1">BR40*Indata!$B$49</f>
        <v>0</v>
      </c>
      <c r="BS43" s="277">
        <f ca="1">BS40*Indata!$B$49</f>
        <v>0</v>
      </c>
      <c r="BT43" s="277">
        <f ca="1">BT40*Indata!$B$49</f>
        <v>0</v>
      </c>
      <c r="BU43" s="277">
        <f ca="1">BU40*Indata!$B$49</f>
        <v>0</v>
      </c>
      <c r="BV43" s="277">
        <f>BV40*Indata!$B$49</f>
        <v>0</v>
      </c>
      <c r="BW43" s="277">
        <f>BW40*Indata!$B$49</f>
        <v>0</v>
      </c>
      <c r="BX43" s="277">
        <f>BX40*Indata!$B$49</f>
        <v>0</v>
      </c>
      <c r="BY43" s="277">
        <f>BY40*Indata!$B$49</f>
        <v>0</v>
      </c>
      <c r="BZ43" s="277">
        <f>BZ40*Indata!$B$49</f>
        <v>0</v>
      </c>
      <c r="CA43" s="277">
        <f>CA40*Indata!$B$49</f>
        <v>0</v>
      </c>
      <c r="CB43" s="277">
        <f>CB40*Indata!$B$49</f>
        <v>0</v>
      </c>
      <c r="CC43" s="277">
        <f>CC40*Indata!$B$49</f>
        <v>0</v>
      </c>
      <c r="CD43" s="277">
        <f>CD40*Indata!$B$49</f>
        <v>0</v>
      </c>
      <c r="CE43" s="277">
        <f>CE40*Indata!$B$49</f>
        <v>0</v>
      </c>
      <c r="CF43" s="277">
        <f>CF40*Indata!$B$49</f>
        <v>0</v>
      </c>
      <c r="CG43" s="277">
        <f>CG40*Indata!$B$49</f>
        <v>0</v>
      </c>
      <c r="CH43" s="277">
        <f>CH40*Indata!$B$49</f>
        <v>0</v>
      </c>
      <c r="CI43" s="277">
        <f>CI40*Indata!$B$49</f>
        <v>0</v>
      </c>
      <c r="CJ43" s="277">
        <f>CJ40*Indata!$B$49</f>
        <v>0</v>
      </c>
      <c r="CK43" s="277">
        <f>CK40*Indata!$B$49</f>
        <v>0</v>
      </c>
      <c r="CL43" s="277">
        <f>CL40*Indata!$B$49</f>
        <v>0</v>
      </c>
      <c r="CM43" s="277">
        <f>CM40*Indata!$B$49</f>
        <v>0</v>
      </c>
      <c r="CN43" s="277">
        <f>CN40*Indata!$B$49</f>
        <v>0</v>
      </c>
      <c r="CO43" s="277">
        <f>CO40*Indata!$B$49</f>
        <v>0</v>
      </c>
      <c r="CP43" s="277">
        <f>CP40*Indata!$B$49</f>
        <v>0</v>
      </c>
      <c r="CQ43" s="277">
        <f>CQ40*Indata!$B$49</f>
        <v>0</v>
      </c>
      <c r="CR43" s="277">
        <f>CR40*Indata!$B$49</f>
        <v>0</v>
      </c>
      <c r="CS43" s="277">
        <f>CS40*Indata!$B$49</f>
        <v>0</v>
      </c>
      <c r="CT43" s="277">
        <f>CT40*Indata!$B$49</f>
        <v>0</v>
      </c>
    </row>
    <row r="44" spans="1:98" ht="13" x14ac:dyDescent="0.25">
      <c r="A44" s="63" t="s">
        <v>66</v>
      </c>
      <c r="B44" s="41">
        <f ca="1">HLOOKUP($B$8,$E$39:$CT$57,6)</f>
        <v>0</v>
      </c>
      <c r="C44" s="41">
        <f ca="1">HLOOKUP($B$9,$E$39:$CT$57,6)</f>
        <v>0</v>
      </c>
      <c r="D44" s="280"/>
      <c r="E44" s="277">
        <f ca="1">E40*Indata!$B$50</f>
        <v>0</v>
      </c>
      <c r="F44" s="277">
        <f ca="1">F40*Indata!$B$50</f>
        <v>0</v>
      </c>
      <c r="G44" s="277">
        <f ca="1">G40*Indata!$B$50</f>
        <v>0</v>
      </c>
      <c r="H44" s="277">
        <f ca="1">H40*Indata!$B$50</f>
        <v>0</v>
      </c>
      <c r="I44" s="277">
        <f ca="1">I40*Indata!$B$50</f>
        <v>0</v>
      </c>
      <c r="J44" s="277">
        <f ca="1">J40*Indata!$B$50</f>
        <v>0</v>
      </c>
      <c r="K44" s="277">
        <f ca="1">K40*Indata!$B$50</f>
        <v>0</v>
      </c>
      <c r="L44" s="277">
        <f ca="1">L40*Indata!$B$50</f>
        <v>0</v>
      </c>
      <c r="M44" s="277">
        <f ca="1">M40*Indata!$B$50</f>
        <v>0</v>
      </c>
      <c r="N44" s="277">
        <f ca="1">N40*Indata!$B$50</f>
        <v>0</v>
      </c>
      <c r="O44" s="277">
        <f ca="1">O40*Indata!$B$50</f>
        <v>0</v>
      </c>
      <c r="P44" s="277">
        <f ca="1">P40*Indata!$B$50</f>
        <v>0</v>
      </c>
      <c r="Q44" s="277">
        <f ca="1">Q40*Indata!$B$50</f>
        <v>0</v>
      </c>
      <c r="R44" s="277">
        <f ca="1">R40*Indata!$B$50</f>
        <v>0</v>
      </c>
      <c r="S44" s="277">
        <f ca="1">S40*Indata!$B$50</f>
        <v>0</v>
      </c>
      <c r="T44" s="277">
        <f ca="1">T40*Indata!$B$50</f>
        <v>0</v>
      </c>
      <c r="U44" s="277">
        <f ca="1">U40*Indata!$B$50</f>
        <v>0</v>
      </c>
      <c r="V44" s="277">
        <f ca="1">V40*Indata!$B$50</f>
        <v>0</v>
      </c>
      <c r="W44" s="277">
        <f ca="1">W40*Indata!$B$50</f>
        <v>0</v>
      </c>
      <c r="X44" s="277">
        <f ca="1">X40*Indata!$B$50</f>
        <v>0</v>
      </c>
      <c r="Y44" s="277">
        <f ca="1">Y40*Indata!$B$50</f>
        <v>0</v>
      </c>
      <c r="Z44" s="277">
        <f ca="1">Z40*Indata!$B$50</f>
        <v>0</v>
      </c>
      <c r="AA44" s="277">
        <f ca="1">AA40*Indata!$B$50</f>
        <v>0</v>
      </c>
      <c r="AB44" s="277">
        <f ca="1">AB40*Indata!$B$50</f>
        <v>0</v>
      </c>
      <c r="AC44" s="277">
        <f ca="1">AC40*Indata!$B$50</f>
        <v>0</v>
      </c>
      <c r="AD44" s="277">
        <f ca="1">AD40*Indata!$B$50</f>
        <v>0</v>
      </c>
      <c r="AE44" s="277">
        <f ca="1">AE40*Indata!$B$50</f>
        <v>0</v>
      </c>
      <c r="AF44" s="277">
        <f ca="1">AF40*Indata!$B$50</f>
        <v>0</v>
      </c>
      <c r="AG44" s="277">
        <f ca="1">AG40*Indata!$B$50</f>
        <v>0</v>
      </c>
      <c r="AH44" s="277">
        <f ca="1">AH40*Indata!$B$50</f>
        <v>0</v>
      </c>
      <c r="AI44" s="277">
        <f ca="1">AI40*Indata!$B$50</f>
        <v>0</v>
      </c>
      <c r="AJ44" s="277">
        <f ca="1">AJ40*Indata!$B$50</f>
        <v>0</v>
      </c>
      <c r="AK44" s="277">
        <f ca="1">AK40*Indata!$B$50</f>
        <v>0</v>
      </c>
      <c r="AL44" s="277">
        <f ca="1">AL40*Indata!$B$50</f>
        <v>0</v>
      </c>
      <c r="AM44" s="277">
        <f ca="1">AM40*Indata!$B$50</f>
        <v>0</v>
      </c>
      <c r="AN44" s="277">
        <f ca="1">AN40*Indata!$B$50</f>
        <v>0</v>
      </c>
      <c r="AO44" s="277">
        <f ca="1">AO40*Indata!$B$50</f>
        <v>0</v>
      </c>
      <c r="AP44" s="277">
        <f ca="1">AP40*Indata!$B$50</f>
        <v>0</v>
      </c>
      <c r="AQ44" s="277">
        <f ca="1">AQ40*Indata!$B$50</f>
        <v>0</v>
      </c>
      <c r="AR44" s="277">
        <f ca="1">AR40*Indata!$B$50</f>
        <v>0</v>
      </c>
      <c r="AS44" s="277">
        <f ca="1">AS40*Indata!$B$50</f>
        <v>0</v>
      </c>
      <c r="AT44" s="277">
        <f ca="1">AT40*Indata!$B$50</f>
        <v>0</v>
      </c>
      <c r="AU44" s="277">
        <f ca="1">AU40*Indata!$B$50</f>
        <v>0</v>
      </c>
      <c r="AV44" s="277">
        <f ca="1">AV40*Indata!$B$50</f>
        <v>0</v>
      </c>
      <c r="AW44" s="277">
        <f ca="1">AW40*Indata!$B$50</f>
        <v>0</v>
      </c>
      <c r="AX44" s="277">
        <f ca="1">AX40*Indata!$B$50</f>
        <v>0</v>
      </c>
      <c r="AY44" s="277">
        <f ca="1">AY40*Indata!$B$50</f>
        <v>0</v>
      </c>
      <c r="AZ44" s="277">
        <f ca="1">AZ40*Indata!$B$50</f>
        <v>0</v>
      </c>
      <c r="BA44" s="277">
        <f ca="1">BA40*Indata!$B$50</f>
        <v>0</v>
      </c>
      <c r="BB44" s="277">
        <f ca="1">BB40*Indata!$B$50</f>
        <v>0</v>
      </c>
      <c r="BC44" s="277">
        <f ca="1">BC40*Indata!$B$50</f>
        <v>0</v>
      </c>
      <c r="BD44" s="277">
        <f ca="1">BD40*Indata!$B$50</f>
        <v>0</v>
      </c>
      <c r="BE44" s="277">
        <f ca="1">BE40*Indata!$B$50</f>
        <v>0</v>
      </c>
      <c r="BF44" s="277">
        <f ca="1">BF40*Indata!$B$50</f>
        <v>0</v>
      </c>
      <c r="BG44" s="277">
        <f ca="1">BG40*Indata!$B$50</f>
        <v>0</v>
      </c>
      <c r="BH44" s="277">
        <f ca="1">BH40*Indata!$B$50</f>
        <v>0</v>
      </c>
      <c r="BI44" s="277">
        <f ca="1">BI40*Indata!$B$50</f>
        <v>0</v>
      </c>
      <c r="BJ44" s="277">
        <f ca="1">BJ40*Indata!$B$50</f>
        <v>0</v>
      </c>
      <c r="BK44" s="277">
        <f ca="1">BK40*Indata!$B$50</f>
        <v>0</v>
      </c>
      <c r="BL44" s="277">
        <f ca="1">BL40*Indata!$B$50</f>
        <v>0</v>
      </c>
      <c r="BM44" s="277">
        <f ca="1">BM40*Indata!$B$50</f>
        <v>0</v>
      </c>
      <c r="BN44" s="277">
        <f ca="1">BN40*Indata!$B$50</f>
        <v>0</v>
      </c>
      <c r="BO44" s="277">
        <f ca="1">BO40*Indata!$B$50</f>
        <v>0</v>
      </c>
      <c r="BP44" s="277">
        <f ca="1">BP40*Indata!$B$50</f>
        <v>0</v>
      </c>
      <c r="BQ44" s="277">
        <f ca="1">BQ40*Indata!$B$50</f>
        <v>0</v>
      </c>
      <c r="BR44" s="277">
        <f ca="1">BR40*Indata!$B$50</f>
        <v>0</v>
      </c>
      <c r="BS44" s="277">
        <f ca="1">BS40*Indata!$B$50</f>
        <v>0</v>
      </c>
      <c r="BT44" s="277">
        <f ca="1">BT40*Indata!$B$50</f>
        <v>0</v>
      </c>
      <c r="BU44" s="277">
        <f ca="1">BU40*Indata!$B$50</f>
        <v>0</v>
      </c>
      <c r="BV44" s="277">
        <f>BV40*Indata!$B$50</f>
        <v>0</v>
      </c>
      <c r="BW44" s="277">
        <f>BW40*Indata!$B$50</f>
        <v>0</v>
      </c>
      <c r="BX44" s="277">
        <f>BX40*Indata!$B$50</f>
        <v>0</v>
      </c>
      <c r="BY44" s="277">
        <f>BY40*Indata!$B$50</f>
        <v>0</v>
      </c>
      <c r="BZ44" s="277">
        <f>BZ40*Indata!$B$50</f>
        <v>0</v>
      </c>
      <c r="CA44" s="277">
        <f>CA40*Indata!$B$50</f>
        <v>0</v>
      </c>
      <c r="CB44" s="277">
        <f>CB40*Indata!$B$50</f>
        <v>0</v>
      </c>
      <c r="CC44" s="277">
        <f>CC40*Indata!$B$50</f>
        <v>0</v>
      </c>
      <c r="CD44" s="277">
        <f>CD40*Indata!$B$50</f>
        <v>0</v>
      </c>
      <c r="CE44" s="277">
        <f>CE40*Indata!$B$50</f>
        <v>0</v>
      </c>
      <c r="CF44" s="277">
        <f>CF40*Indata!$B$50</f>
        <v>0</v>
      </c>
      <c r="CG44" s="277">
        <f>CG40*Indata!$B$50</f>
        <v>0</v>
      </c>
      <c r="CH44" s="277">
        <f>CH40*Indata!$B$50</f>
        <v>0</v>
      </c>
      <c r="CI44" s="277">
        <f>CI40*Indata!$B$50</f>
        <v>0</v>
      </c>
      <c r="CJ44" s="277">
        <f>CJ40*Indata!$B$50</f>
        <v>0</v>
      </c>
      <c r="CK44" s="277">
        <f>CK40*Indata!$B$50</f>
        <v>0</v>
      </c>
      <c r="CL44" s="277">
        <f>CL40*Indata!$B$50</f>
        <v>0</v>
      </c>
      <c r="CM44" s="277">
        <f>CM40*Indata!$B$50</f>
        <v>0</v>
      </c>
      <c r="CN44" s="277">
        <f>CN40*Indata!$B$50</f>
        <v>0</v>
      </c>
      <c r="CO44" s="277">
        <f>CO40*Indata!$B$50</f>
        <v>0</v>
      </c>
      <c r="CP44" s="277">
        <f>CP40*Indata!$B$50</f>
        <v>0</v>
      </c>
      <c r="CQ44" s="277">
        <f>CQ40*Indata!$B$50</f>
        <v>0</v>
      </c>
      <c r="CR44" s="277">
        <f>CR40*Indata!$B$50</f>
        <v>0</v>
      </c>
      <c r="CS44" s="277">
        <f>CS40*Indata!$B$50</f>
        <v>0</v>
      </c>
      <c r="CT44" s="277">
        <f>CT40*Indata!$B$50</f>
        <v>0</v>
      </c>
    </row>
    <row r="45" spans="1:98" ht="13" x14ac:dyDescent="0.25">
      <c r="A45" s="63" t="s">
        <v>79</v>
      </c>
      <c r="B45" s="41">
        <f ca="1">HLOOKUP($B$8,$E$39:$CT$57,7)</f>
        <v>0</v>
      </c>
      <c r="C45" s="41">
        <f ca="1">HLOOKUP($B$9,$E$39:$CT$57,7)</f>
        <v>0</v>
      </c>
      <c r="D45" s="280"/>
      <c r="E45" s="277">
        <f ca="1">E40*Indata!$B$51</f>
        <v>0</v>
      </c>
      <c r="F45" s="277">
        <f ca="1">F40*Indata!$B$51</f>
        <v>0</v>
      </c>
      <c r="G45" s="277">
        <f ca="1">G40*Indata!$B$51</f>
        <v>0</v>
      </c>
      <c r="H45" s="277">
        <f ca="1">H40*Indata!$B$51</f>
        <v>0</v>
      </c>
      <c r="I45" s="277">
        <f ca="1">I40*Indata!$B$51</f>
        <v>0</v>
      </c>
      <c r="J45" s="277">
        <f ca="1">J40*Indata!$B$51</f>
        <v>0</v>
      </c>
      <c r="K45" s="277">
        <f ca="1">K40*Indata!$B$51</f>
        <v>0</v>
      </c>
      <c r="L45" s="277">
        <f ca="1">L40*Indata!$B$51</f>
        <v>0</v>
      </c>
      <c r="M45" s="277">
        <f ca="1">M40*Indata!$B$51</f>
        <v>0</v>
      </c>
      <c r="N45" s="277">
        <f ca="1">N40*Indata!$B$51</f>
        <v>0</v>
      </c>
      <c r="O45" s="277">
        <f ca="1">O40*Indata!$B$51</f>
        <v>0</v>
      </c>
      <c r="P45" s="277">
        <f ca="1">P40*Indata!$B$51</f>
        <v>0</v>
      </c>
      <c r="Q45" s="277">
        <f ca="1">Q40*Indata!$B$51</f>
        <v>0</v>
      </c>
      <c r="R45" s="277">
        <f ca="1">R40*Indata!$B$51</f>
        <v>0</v>
      </c>
      <c r="S45" s="277">
        <f ca="1">S40*Indata!$B$51</f>
        <v>0</v>
      </c>
      <c r="T45" s="277">
        <f ca="1">T40*Indata!$B$51</f>
        <v>0</v>
      </c>
      <c r="U45" s="277">
        <f ca="1">U40*Indata!$B$51</f>
        <v>0</v>
      </c>
      <c r="V45" s="277">
        <f ca="1">V40*Indata!$B$51</f>
        <v>0</v>
      </c>
      <c r="W45" s="277">
        <f ca="1">W40*Indata!$B$51</f>
        <v>0</v>
      </c>
      <c r="X45" s="277">
        <f ca="1">X40*Indata!$B$51</f>
        <v>0</v>
      </c>
      <c r="Y45" s="277">
        <f ca="1">Y40*Indata!$B$51</f>
        <v>0</v>
      </c>
      <c r="Z45" s="277">
        <f ca="1">Z40*Indata!$B$51</f>
        <v>0</v>
      </c>
      <c r="AA45" s="277">
        <f ca="1">AA40*Indata!$B$51</f>
        <v>0</v>
      </c>
      <c r="AB45" s="277">
        <f ca="1">AB40*Indata!$B$51</f>
        <v>0</v>
      </c>
      <c r="AC45" s="277">
        <f ca="1">AC40*Indata!$B$51</f>
        <v>0</v>
      </c>
      <c r="AD45" s="277">
        <f ca="1">AD40*Indata!$B$51</f>
        <v>0</v>
      </c>
      <c r="AE45" s="277">
        <f ca="1">AE40*Indata!$B$51</f>
        <v>0</v>
      </c>
      <c r="AF45" s="277">
        <f ca="1">AF40*Indata!$B$51</f>
        <v>0</v>
      </c>
      <c r="AG45" s="277">
        <f ca="1">AG40*Indata!$B$51</f>
        <v>0</v>
      </c>
      <c r="AH45" s="277">
        <f ca="1">AH40*Indata!$B$51</f>
        <v>0</v>
      </c>
      <c r="AI45" s="277">
        <f ca="1">AI40*Indata!$B$51</f>
        <v>0</v>
      </c>
      <c r="AJ45" s="277">
        <f ca="1">AJ40*Indata!$B$51</f>
        <v>0</v>
      </c>
      <c r="AK45" s="277">
        <f ca="1">AK40*Indata!$B$51</f>
        <v>0</v>
      </c>
      <c r="AL45" s="277">
        <f ca="1">AL40*Indata!$B$51</f>
        <v>0</v>
      </c>
      <c r="AM45" s="277">
        <f ca="1">AM40*Indata!$B$51</f>
        <v>0</v>
      </c>
      <c r="AN45" s="277">
        <f ca="1">AN40*Indata!$B$51</f>
        <v>0</v>
      </c>
      <c r="AO45" s="277">
        <f ca="1">AO40*Indata!$B$51</f>
        <v>0</v>
      </c>
      <c r="AP45" s="277">
        <f ca="1">AP40*Indata!$B$51</f>
        <v>0</v>
      </c>
      <c r="AQ45" s="277">
        <f ca="1">AQ40*Indata!$B$51</f>
        <v>0</v>
      </c>
      <c r="AR45" s="277">
        <f ca="1">AR40*Indata!$B$51</f>
        <v>0</v>
      </c>
      <c r="AS45" s="277">
        <f ca="1">AS40*Indata!$B$51</f>
        <v>0</v>
      </c>
      <c r="AT45" s="277">
        <f ca="1">AT40*Indata!$B$51</f>
        <v>0</v>
      </c>
      <c r="AU45" s="277">
        <f ca="1">AU40*Indata!$B$51</f>
        <v>0</v>
      </c>
      <c r="AV45" s="277">
        <f ca="1">AV40*Indata!$B$51</f>
        <v>0</v>
      </c>
      <c r="AW45" s="277">
        <f ca="1">AW40*Indata!$B$51</f>
        <v>0</v>
      </c>
      <c r="AX45" s="277">
        <f ca="1">AX40*Indata!$B$51</f>
        <v>0</v>
      </c>
      <c r="AY45" s="277">
        <f ca="1">AY40*Indata!$B$51</f>
        <v>0</v>
      </c>
      <c r="AZ45" s="277">
        <f ca="1">AZ40*Indata!$B$51</f>
        <v>0</v>
      </c>
      <c r="BA45" s="277">
        <f ca="1">BA40*Indata!$B$51</f>
        <v>0</v>
      </c>
      <c r="BB45" s="277">
        <f ca="1">BB40*Indata!$B$51</f>
        <v>0</v>
      </c>
      <c r="BC45" s="277">
        <f ca="1">BC40*Indata!$B$51</f>
        <v>0</v>
      </c>
      <c r="BD45" s="277">
        <f ca="1">BD40*Indata!$B$51</f>
        <v>0</v>
      </c>
      <c r="BE45" s="277">
        <f ca="1">BE40*Indata!$B$51</f>
        <v>0</v>
      </c>
      <c r="BF45" s="277">
        <f ca="1">BF40*Indata!$B$51</f>
        <v>0</v>
      </c>
      <c r="BG45" s="277">
        <f ca="1">BG40*Indata!$B$51</f>
        <v>0</v>
      </c>
      <c r="BH45" s="277">
        <f ca="1">BH40*Indata!$B$51</f>
        <v>0</v>
      </c>
      <c r="BI45" s="277">
        <f ca="1">BI40*Indata!$B$51</f>
        <v>0</v>
      </c>
      <c r="BJ45" s="277">
        <f ca="1">BJ40*Indata!$B$51</f>
        <v>0</v>
      </c>
      <c r="BK45" s="277">
        <f ca="1">BK40*Indata!$B$51</f>
        <v>0</v>
      </c>
      <c r="BL45" s="277">
        <f ca="1">BL40*Indata!$B$51</f>
        <v>0</v>
      </c>
      <c r="BM45" s="277">
        <f ca="1">BM40*Indata!$B$51</f>
        <v>0</v>
      </c>
      <c r="BN45" s="277">
        <f ca="1">BN40*Indata!$B$51</f>
        <v>0</v>
      </c>
      <c r="BO45" s="277">
        <f ca="1">BO40*Indata!$B$51</f>
        <v>0</v>
      </c>
      <c r="BP45" s="277">
        <f ca="1">BP40*Indata!$B$51</f>
        <v>0</v>
      </c>
      <c r="BQ45" s="277">
        <f ca="1">BQ40*Indata!$B$51</f>
        <v>0</v>
      </c>
      <c r="BR45" s="277">
        <f ca="1">BR40*Indata!$B$51</f>
        <v>0</v>
      </c>
      <c r="BS45" s="277">
        <f ca="1">BS40*Indata!$B$51</f>
        <v>0</v>
      </c>
      <c r="BT45" s="277">
        <f ca="1">BT40*Indata!$B$51</f>
        <v>0</v>
      </c>
      <c r="BU45" s="277">
        <f ca="1">BU40*Indata!$B$51</f>
        <v>0</v>
      </c>
      <c r="BV45" s="277">
        <f>BV40*Indata!$B$51</f>
        <v>0</v>
      </c>
      <c r="BW45" s="277">
        <f>BW40*Indata!$B$51</f>
        <v>0</v>
      </c>
      <c r="BX45" s="277">
        <f>BX40*Indata!$B$51</f>
        <v>0</v>
      </c>
      <c r="BY45" s="277">
        <f>BY40*Indata!$B$51</f>
        <v>0</v>
      </c>
      <c r="BZ45" s="277">
        <f>BZ40*Indata!$B$51</f>
        <v>0</v>
      </c>
      <c r="CA45" s="277">
        <f>CA40*Indata!$B$51</f>
        <v>0</v>
      </c>
      <c r="CB45" s="277">
        <f>CB40*Indata!$B$51</f>
        <v>0</v>
      </c>
      <c r="CC45" s="277">
        <f>CC40*Indata!$B$51</f>
        <v>0</v>
      </c>
      <c r="CD45" s="277">
        <f>CD40*Indata!$B$51</f>
        <v>0</v>
      </c>
      <c r="CE45" s="277">
        <f>CE40*Indata!$B$51</f>
        <v>0</v>
      </c>
      <c r="CF45" s="277">
        <f>CF40*Indata!$B$51</f>
        <v>0</v>
      </c>
      <c r="CG45" s="277">
        <f>CG40*Indata!$B$51</f>
        <v>0</v>
      </c>
      <c r="CH45" s="277">
        <f>CH40*Indata!$B$51</f>
        <v>0</v>
      </c>
      <c r="CI45" s="277">
        <f>CI40*Indata!$B$51</f>
        <v>0</v>
      </c>
      <c r="CJ45" s="277">
        <f>CJ40*Indata!$B$51</f>
        <v>0</v>
      </c>
      <c r="CK45" s="277">
        <f>CK40*Indata!$B$51</f>
        <v>0</v>
      </c>
      <c r="CL45" s="277">
        <f>CL40*Indata!$B$51</f>
        <v>0</v>
      </c>
      <c r="CM45" s="277">
        <f>CM40*Indata!$B$51</f>
        <v>0</v>
      </c>
      <c r="CN45" s="277">
        <f>CN40*Indata!$B$51</f>
        <v>0</v>
      </c>
      <c r="CO45" s="277">
        <f>CO40*Indata!$B$51</f>
        <v>0</v>
      </c>
      <c r="CP45" s="277">
        <f>CP40*Indata!$B$51</f>
        <v>0</v>
      </c>
      <c r="CQ45" s="277">
        <f>CQ40*Indata!$B$51</f>
        <v>0</v>
      </c>
      <c r="CR45" s="277">
        <f>CR40*Indata!$B$51</f>
        <v>0</v>
      </c>
      <c r="CS45" s="277">
        <f>CS40*Indata!$B$51</f>
        <v>0</v>
      </c>
      <c r="CT45" s="277">
        <f>CT40*Indata!$B$51</f>
        <v>0</v>
      </c>
    </row>
    <row r="46" spans="1:98" s="591" customFormat="1" ht="13" x14ac:dyDescent="0.25">
      <c r="A46" s="592" t="s">
        <v>93</v>
      </c>
      <c r="B46" s="588">
        <f ca="1">HLOOKUP($B$8,$E$39:$CT$57,8)</f>
        <v>0</v>
      </c>
      <c r="C46" s="588">
        <f ca="1">HLOOKUP($B$9,$E$39:$CT$57,8)</f>
        <v>0</v>
      </c>
      <c r="D46" s="589"/>
      <c r="E46" s="590">
        <f ca="1">E40*Indata!$B$52</f>
        <v>0</v>
      </c>
      <c r="F46" s="590">
        <f ca="1">F40*Indata!$B$52</f>
        <v>0</v>
      </c>
      <c r="G46" s="590">
        <f ca="1">G40*Indata!$B$52</f>
        <v>0</v>
      </c>
      <c r="H46" s="590">
        <f ca="1">H40*Indata!$B$52</f>
        <v>0</v>
      </c>
      <c r="I46" s="590">
        <f ca="1">I40*Indata!$B$52</f>
        <v>0</v>
      </c>
      <c r="J46" s="590">
        <f ca="1">J40*Indata!$B$52</f>
        <v>0</v>
      </c>
      <c r="K46" s="590">
        <f ca="1">K40*Indata!$B$52</f>
        <v>0</v>
      </c>
      <c r="L46" s="590">
        <f ca="1">L40*Indata!$B$52</f>
        <v>0</v>
      </c>
      <c r="M46" s="590">
        <f ca="1">M40*Indata!$B$52</f>
        <v>0</v>
      </c>
      <c r="N46" s="590">
        <f ca="1">N40*Indata!$B$52</f>
        <v>0</v>
      </c>
      <c r="O46" s="590">
        <f ca="1">O40*Indata!$B$52</f>
        <v>0</v>
      </c>
      <c r="P46" s="590">
        <f ca="1">P40*Indata!$B$52</f>
        <v>0</v>
      </c>
      <c r="Q46" s="590">
        <f ca="1">Q40*Indata!$B$52</f>
        <v>0</v>
      </c>
      <c r="R46" s="590">
        <f ca="1">R40*Indata!$B$52</f>
        <v>0</v>
      </c>
      <c r="S46" s="590">
        <f ca="1">S40*Indata!$B$52</f>
        <v>0</v>
      </c>
      <c r="T46" s="590">
        <f ca="1">T40*Indata!$B$52</f>
        <v>0</v>
      </c>
      <c r="U46" s="590">
        <f ca="1">U40*Indata!$B$52</f>
        <v>0</v>
      </c>
      <c r="V46" s="590">
        <f ca="1">V40*Indata!$B$52</f>
        <v>0</v>
      </c>
      <c r="W46" s="590">
        <f ca="1">W40*Indata!$B$52</f>
        <v>0</v>
      </c>
      <c r="X46" s="590">
        <f ca="1">X40*Indata!$B$52</f>
        <v>0</v>
      </c>
      <c r="Y46" s="590">
        <f ca="1">Y40*Indata!$B$52</f>
        <v>0</v>
      </c>
      <c r="Z46" s="590">
        <f ca="1">Z40*Indata!$B$52</f>
        <v>0</v>
      </c>
      <c r="AA46" s="590">
        <f ca="1">AA40*Indata!$B$52</f>
        <v>0</v>
      </c>
      <c r="AB46" s="590">
        <f ca="1">AB40*Indata!$B$52</f>
        <v>0</v>
      </c>
      <c r="AC46" s="590">
        <f ca="1">AC40*Indata!$B$52</f>
        <v>0</v>
      </c>
      <c r="AD46" s="590">
        <f ca="1">AD40*Indata!$B$52</f>
        <v>0</v>
      </c>
      <c r="AE46" s="590">
        <f ca="1">AE40*Indata!$B$52</f>
        <v>0</v>
      </c>
      <c r="AF46" s="590">
        <f ca="1">AF40*Indata!$B$52</f>
        <v>0</v>
      </c>
      <c r="AG46" s="590">
        <f ca="1">AG40*Indata!$B$52</f>
        <v>0</v>
      </c>
      <c r="AH46" s="590">
        <f ca="1">AH40*Indata!$B$52</f>
        <v>0</v>
      </c>
      <c r="AI46" s="590">
        <f ca="1">AI40*Indata!$B$52</f>
        <v>0</v>
      </c>
      <c r="AJ46" s="590">
        <f ca="1">AJ40*Indata!$B$52</f>
        <v>0</v>
      </c>
      <c r="AK46" s="590">
        <f ca="1">AK40*Indata!$B$52</f>
        <v>0</v>
      </c>
      <c r="AL46" s="590">
        <f ca="1">AL40*Indata!$B$52</f>
        <v>0</v>
      </c>
      <c r="AM46" s="590">
        <f ca="1">AM40*Indata!$B$52</f>
        <v>0</v>
      </c>
      <c r="AN46" s="590">
        <f ca="1">AN40*Indata!$B$52</f>
        <v>0</v>
      </c>
      <c r="AO46" s="590">
        <f ca="1">AO40*Indata!$B$52</f>
        <v>0</v>
      </c>
      <c r="AP46" s="590">
        <f ca="1">AP40*Indata!$B$52</f>
        <v>0</v>
      </c>
      <c r="AQ46" s="590">
        <f ca="1">AQ40*Indata!$B$52</f>
        <v>0</v>
      </c>
      <c r="AR46" s="590">
        <f ca="1">AR40*Indata!$B$52</f>
        <v>0</v>
      </c>
      <c r="AS46" s="590">
        <f ca="1">AS40*Indata!$B$52</f>
        <v>0</v>
      </c>
      <c r="AT46" s="590">
        <f ca="1">AT40*Indata!$B$52</f>
        <v>0</v>
      </c>
      <c r="AU46" s="590">
        <f ca="1">AU40*Indata!$B$52</f>
        <v>0</v>
      </c>
      <c r="AV46" s="590">
        <f ca="1">AV40*Indata!$B$52</f>
        <v>0</v>
      </c>
      <c r="AW46" s="590">
        <f ca="1">AW40*Indata!$B$52</f>
        <v>0</v>
      </c>
      <c r="AX46" s="590">
        <f ca="1">AX40*Indata!$B$52</f>
        <v>0</v>
      </c>
      <c r="AY46" s="590">
        <f ca="1">AY40*Indata!$B$52</f>
        <v>0</v>
      </c>
      <c r="AZ46" s="590">
        <f ca="1">AZ40*Indata!$B$52</f>
        <v>0</v>
      </c>
      <c r="BA46" s="590">
        <f ca="1">BA40*Indata!$B$52</f>
        <v>0</v>
      </c>
      <c r="BB46" s="590">
        <f ca="1">BB40*Indata!$B$52</f>
        <v>0</v>
      </c>
      <c r="BC46" s="590">
        <f ca="1">BC40*Indata!$B$52</f>
        <v>0</v>
      </c>
      <c r="BD46" s="590">
        <f ca="1">BD40*Indata!$B$52</f>
        <v>0</v>
      </c>
      <c r="BE46" s="590">
        <f ca="1">BE40*Indata!$B$52</f>
        <v>0</v>
      </c>
      <c r="BF46" s="590">
        <f ca="1">BF40*Indata!$B$52</f>
        <v>0</v>
      </c>
      <c r="BG46" s="590">
        <f ca="1">BG40*Indata!$B$52</f>
        <v>0</v>
      </c>
      <c r="BH46" s="590">
        <f ca="1">BH40*Indata!$B$52</f>
        <v>0</v>
      </c>
      <c r="BI46" s="590">
        <f ca="1">BI40*Indata!$B$52</f>
        <v>0</v>
      </c>
      <c r="BJ46" s="590">
        <f ca="1">BJ40*Indata!$B$52</f>
        <v>0</v>
      </c>
      <c r="BK46" s="590">
        <f ca="1">BK40*Indata!$B$52</f>
        <v>0</v>
      </c>
      <c r="BL46" s="590">
        <f ca="1">BL40*Indata!$B$52</f>
        <v>0</v>
      </c>
      <c r="BM46" s="590">
        <f ca="1">BM40*Indata!$B$52</f>
        <v>0</v>
      </c>
      <c r="BN46" s="590">
        <f ca="1">BN40*Indata!$B$52</f>
        <v>0</v>
      </c>
      <c r="BO46" s="590">
        <f ca="1">BO40*Indata!$B$52</f>
        <v>0</v>
      </c>
      <c r="BP46" s="590">
        <f ca="1">BP40*Indata!$B$52</f>
        <v>0</v>
      </c>
      <c r="BQ46" s="590">
        <f ca="1">BQ40*Indata!$B$52</f>
        <v>0</v>
      </c>
      <c r="BR46" s="590">
        <f ca="1">BR40*Indata!$B$52</f>
        <v>0</v>
      </c>
      <c r="BS46" s="590">
        <f ca="1">BS40*Indata!$B$52</f>
        <v>0</v>
      </c>
      <c r="BT46" s="590">
        <f ca="1">BT40*Indata!$B$52</f>
        <v>0</v>
      </c>
      <c r="BU46" s="590">
        <f ca="1">BU40*Indata!$B$52</f>
        <v>0</v>
      </c>
      <c r="BV46" s="590">
        <f>BV40*Indata!$B$52</f>
        <v>0</v>
      </c>
      <c r="BW46" s="590">
        <f>BW40*Indata!$B$52</f>
        <v>0</v>
      </c>
      <c r="BX46" s="590">
        <f>BX40*Indata!$B$52</f>
        <v>0</v>
      </c>
      <c r="BY46" s="590">
        <f>BY40*Indata!$B$52</f>
        <v>0</v>
      </c>
      <c r="BZ46" s="590">
        <f>BZ40*Indata!$B$52</f>
        <v>0</v>
      </c>
      <c r="CA46" s="590">
        <f>CA40*Indata!$B$52</f>
        <v>0</v>
      </c>
      <c r="CB46" s="590">
        <f>CB40*Indata!$B$52</f>
        <v>0</v>
      </c>
      <c r="CC46" s="590">
        <f>CC40*Indata!$B$52</f>
        <v>0</v>
      </c>
      <c r="CD46" s="590">
        <f>CD40*Indata!$B$52</f>
        <v>0</v>
      </c>
      <c r="CE46" s="590">
        <f>CE40*Indata!$B$52</f>
        <v>0</v>
      </c>
      <c r="CF46" s="590">
        <f>CF40*Indata!$B$52</f>
        <v>0</v>
      </c>
      <c r="CG46" s="590">
        <f>CG40*Indata!$B$52</f>
        <v>0</v>
      </c>
      <c r="CH46" s="590">
        <f>CH40*Indata!$B$52</f>
        <v>0</v>
      </c>
      <c r="CI46" s="590">
        <f>CI40*Indata!$B$52</f>
        <v>0</v>
      </c>
      <c r="CJ46" s="590">
        <f>CJ40*Indata!$B$52</f>
        <v>0</v>
      </c>
      <c r="CK46" s="590">
        <f>CK40*Indata!$B$52</f>
        <v>0</v>
      </c>
      <c r="CL46" s="590">
        <f>CL40*Indata!$B$52</f>
        <v>0</v>
      </c>
      <c r="CM46" s="590">
        <f>CM40*Indata!$B$52</f>
        <v>0</v>
      </c>
      <c r="CN46" s="590">
        <f>CN40*Indata!$B$52</f>
        <v>0</v>
      </c>
      <c r="CO46" s="590">
        <f>CO40*Indata!$B$52</f>
        <v>0</v>
      </c>
      <c r="CP46" s="590">
        <f>CP40*Indata!$B$52</f>
        <v>0</v>
      </c>
      <c r="CQ46" s="590">
        <f>CQ40*Indata!$B$52</f>
        <v>0</v>
      </c>
      <c r="CR46" s="590">
        <f>CR40*Indata!$B$52</f>
        <v>0</v>
      </c>
      <c r="CS46" s="590">
        <f>CS40*Indata!$B$52</f>
        <v>0</v>
      </c>
      <c r="CT46" s="590">
        <f>CT40*Indata!$B$52</f>
        <v>0</v>
      </c>
    </row>
    <row r="47" spans="1:98" ht="13" x14ac:dyDescent="0.25">
      <c r="A47" s="63" t="str">
        <f>A24</f>
        <v>Total bränslekostnad per år</v>
      </c>
      <c r="B47" s="41">
        <f ca="1">HLOOKUP($B$8,$E$39:$CT$57,9)</f>
        <v>0</v>
      </c>
      <c r="C47" s="41">
        <f ca="1">HLOOKUP($B$9,$E$39:$CT$57,9)</f>
        <v>0</v>
      </c>
      <c r="D47" s="279"/>
      <c r="E47" s="239">
        <f ca="1">E40*Indata!$B$55*E5</f>
        <v>0</v>
      </c>
      <c r="F47" s="239">
        <f ca="1">F40*Indata!$B$55*F5</f>
        <v>0</v>
      </c>
      <c r="G47" s="239">
        <f ca="1">G40*Indata!$B$55*G5</f>
        <v>0</v>
      </c>
      <c r="H47" s="239">
        <f ca="1">H40*Indata!$B$55*H5</f>
        <v>0</v>
      </c>
      <c r="I47" s="239">
        <f ca="1">I40*Indata!$B$55*I5</f>
        <v>0</v>
      </c>
      <c r="J47" s="239">
        <f ca="1">J40*Indata!$B$55*J5</f>
        <v>0</v>
      </c>
      <c r="K47" s="239">
        <f ca="1">K40*Indata!$B$55*K5</f>
        <v>0</v>
      </c>
      <c r="L47" s="239">
        <f ca="1">L40*Indata!$B$55*L5</f>
        <v>0</v>
      </c>
      <c r="M47" s="239">
        <f ca="1">M40*Indata!$B$55*M5</f>
        <v>0</v>
      </c>
      <c r="N47" s="239">
        <f ca="1">N40*Indata!$B$55*N5</f>
        <v>0</v>
      </c>
      <c r="O47" s="239">
        <f ca="1">O40*Indata!$B$55*O5</f>
        <v>0</v>
      </c>
      <c r="P47" s="239">
        <f ca="1">P40*Indata!$B$55*P5</f>
        <v>0</v>
      </c>
      <c r="Q47" s="239">
        <f ca="1">Q40*Indata!$B$55*Q5</f>
        <v>0</v>
      </c>
      <c r="R47" s="239">
        <f ca="1">R40*Indata!$B$55*R5</f>
        <v>0</v>
      </c>
      <c r="S47" s="239">
        <f ca="1">S40*Indata!$B$55*S5</f>
        <v>0</v>
      </c>
      <c r="T47" s="239">
        <f ca="1">T40*Indata!$B$55*T5</f>
        <v>0</v>
      </c>
      <c r="U47" s="239">
        <f ca="1">U40*Indata!$B$55*U5</f>
        <v>0</v>
      </c>
      <c r="V47" s="239">
        <f ca="1">V40*Indata!$B$55*V5</f>
        <v>0</v>
      </c>
      <c r="W47" s="239">
        <f ca="1">W40*Indata!$B$55*W5</f>
        <v>0</v>
      </c>
      <c r="X47" s="239">
        <f ca="1">X40*Indata!$B$55*X5</f>
        <v>0</v>
      </c>
      <c r="Y47" s="239">
        <f ca="1">Y40*Indata!$B$55*Y5</f>
        <v>0</v>
      </c>
      <c r="Z47" s="239">
        <f ca="1">Z40*Indata!$B$55*Z5</f>
        <v>0</v>
      </c>
      <c r="AA47" s="239">
        <f ca="1">AA40*Indata!$B$55*AA5</f>
        <v>0</v>
      </c>
      <c r="AB47" s="239">
        <f ca="1">AB40*Indata!$B$55*AB5</f>
        <v>0</v>
      </c>
      <c r="AC47" s="239">
        <f ca="1">AC40*Indata!$B$55*AC5</f>
        <v>0</v>
      </c>
      <c r="AD47" s="239">
        <f ca="1">AD40*Indata!$B$55*AD5</f>
        <v>0</v>
      </c>
      <c r="AE47" s="239">
        <f ca="1">AE40*Indata!$B$55*AE5</f>
        <v>0</v>
      </c>
      <c r="AF47" s="239">
        <f ca="1">AF40*Indata!$B$55*AF5</f>
        <v>0</v>
      </c>
      <c r="AG47" s="239">
        <f ca="1">AG40*Indata!$B$55*AG5</f>
        <v>0</v>
      </c>
      <c r="AH47" s="239">
        <f ca="1">AH40*Indata!$B$55*AH5</f>
        <v>0</v>
      </c>
      <c r="AI47" s="239">
        <f ca="1">AI40*Indata!$B$55*AI5</f>
        <v>0</v>
      </c>
      <c r="AJ47" s="239">
        <f ca="1">AJ40*Indata!$B$55*AJ5</f>
        <v>0</v>
      </c>
      <c r="AK47" s="239">
        <f ca="1">AK40*Indata!$B$55*AK5</f>
        <v>0</v>
      </c>
      <c r="AL47" s="239">
        <f ca="1">AL40*Indata!$B$55*AL5</f>
        <v>0</v>
      </c>
      <c r="AM47" s="239">
        <f ca="1">AM40*Indata!$B$55*AM5</f>
        <v>0</v>
      </c>
      <c r="AN47" s="239">
        <f ca="1">AN40*Indata!$B$55*AN5</f>
        <v>0</v>
      </c>
      <c r="AO47" s="239">
        <f ca="1">AO40*Indata!$B$55*AO5</f>
        <v>0</v>
      </c>
      <c r="AP47" s="239">
        <f ca="1">AP40*Indata!$B$55*AP5</f>
        <v>0</v>
      </c>
      <c r="AQ47" s="239">
        <f ca="1">AQ40*Indata!$B$55*AQ5</f>
        <v>0</v>
      </c>
      <c r="AR47" s="239">
        <f ca="1">AR40*Indata!$B$55*AR5</f>
        <v>0</v>
      </c>
      <c r="AS47" s="239">
        <f ca="1">AS40*Indata!$B$55*AS5</f>
        <v>0</v>
      </c>
      <c r="AT47" s="239">
        <f ca="1">AT40*Indata!$B$55*AT5</f>
        <v>0</v>
      </c>
      <c r="AU47" s="239">
        <f ca="1">AU40*Indata!$B$55*AU5</f>
        <v>0</v>
      </c>
      <c r="AV47" s="239">
        <f ca="1">AV40*Indata!$B$55*AV5</f>
        <v>0</v>
      </c>
      <c r="AW47" s="239">
        <f ca="1">AW40*Indata!$B$55*AW5</f>
        <v>0</v>
      </c>
      <c r="AX47" s="239">
        <f ca="1">AX40*Indata!$B$55*AX5</f>
        <v>0</v>
      </c>
      <c r="AY47" s="239">
        <f ca="1">AY40*Indata!$B$55*AY5</f>
        <v>0</v>
      </c>
      <c r="AZ47" s="239">
        <f ca="1">AZ40*Indata!$B$55*AZ5</f>
        <v>0</v>
      </c>
      <c r="BA47" s="239">
        <f ca="1">BA40*Indata!$B$55*BA5</f>
        <v>0</v>
      </c>
      <c r="BB47" s="239">
        <f ca="1">BB40*Indata!$B$55*BB5</f>
        <v>0</v>
      </c>
      <c r="BC47" s="239">
        <f ca="1">BC40*Indata!$B$55*BC5</f>
        <v>0</v>
      </c>
      <c r="BD47" s="239">
        <f ca="1">BD40*Indata!$B$55*BD5</f>
        <v>0</v>
      </c>
      <c r="BE47" s="239">
        <f ca="1">BE40*Indata!$B$55*BE5</f>
        <v>0</v>
      </c>
      <c r="BF47" s="239">
        <f ca="1">BF40*Indata!$B$55*BF5</f>
        <v>0</v>
      </c>
      <c r="BG47" s="239">
        <f ca="1">BG40*Indata!$B$55*BG5</f>
        <v>0</v>
      </c>
      <c r="BH47" s="239">
        <f ca="1">BH40*Indata!$B$55*BH5</f>
        <v>0</v>
      </c>
      <c r="BI47" s="239">
        <f ca="1">BI40*Indata!$B$55*BI5</f>
        <v>0</v>
      </c>
      <c r="BJ47" s="239">
        <f ca="1">BJ40*Indata!$B$55*BJ5</f>
        <v>0</v>
      </c>
      <c r="BK47" s="239">
        <f ca="1">BK40*Indata!$B$55*BK5</f>
        <v>0</v>
      </c>
      <c r="BL47" s="239">
        <f ca="1">BL40*Indata!$B$55*BL5</f>
        <v>0</v>
      </c>
      <c r="BM47" s="239">
        <f ca="1">BM40*Indata!$B$55*BM5</f>
        <v>0</v>
      </c>
      <c r="BN47" s="239">
        <f ca="1">BN40*Indata!$B$55*BN5</f>
        <v>0</v>
      </c>
      <c r="BO47" s="239">
        <f ca="1">BO40*Indata!$B$55*BO5</f>
        <v>0</v>
      </c>
      <c r="BP47" s="239">
        <f ca="1">BP40*Indata!$B$55*BP5</f>
        <v>0</v>
      </c>
      <c r="BQ47" s="239">
        <f ca="1">BQ40*Indata!$B$55*BQ5</f>
        <v>0</v>
      </c>
      <c r="BR47" s="239">
        <f ca="1">BR40*Indata!$B$55*BR5</f>
        <v>0</v>
      </c>
      <c r="BS47" s="239">
        <f ca="1">BS40*Indata!$B$55*BS5</f>
        <v>0</v>
      </c>
      <c r="BT47" s="239">
        <f ca="1">BT40*Indata!$B$55*BT5</f>
        <v>0</v>
      </c>
      <c r="BU47" s="239">
        <f ca="1">BU40*Indata!$B$55*BU5</f>
        <v>0</v>
      </c>
      <c r="BV47" s="239">
        <f>BV40*Indata!$B$55*BV5</f>
        <v>0</v>
      </c>
      <c r="BW47" s="239">
        <f>BW40*Indata!$B$55*BW5</f>
        <v>0</v>
      </c>
      <c r="BX47" s="239">
        <f>BX40*Indata!$B$55*BX5</f>
        <v>0</v>
      </c>
      <c r="BY47" s="239">
        <f>BY40*Indata!$B$55*BY5</f>
        <v>0</v>
      </c>
      <c r="BZ47" s="239">
        <f>BZ40*Indata!$B$55*BZ5</f>
        <v>0</v>
      </c>
      <c r="CA47" s="239">
        <f>CA40*Indata!$B$55*CA5</f>
        <v>0</v>
      </c>
      <c r="CB47" s="239">
        <f>CB40*Indata!$B$55*CB5</f>
        <v>0</v>
      </c>
      <c r="CC47" s="239">
        <f>CC40*Indata!$B$55*CC5</f>
        <v>0</v>
      </c>
      <c r="CD47" s="239">
        <f>CD40*Indata!$B$55*CD5</f>
        <v>0</v>
      </c>
      <c r="CE47" s="239">
        <f>CE40*Indata!$B$55*CE5</f>
        <v>0</v>
      </c>
      <c r="CF47" s="239">
        <f>CF40*Indata!$B$55*CF5</f>
        <v>0</v>
      </c>
      <c r="CG47" s="239">
        <f>CG40*Indata!$B$55*CG5</f>
        <v>0</v>
      </c>
      <c r="CH47" s="239">
        <f>CH40*Indata!$B$55*CH5</f>
        <v>0</v>
      </c>
      <c r="CI47" s="239">
        <f>CI40*Indata!$B$55*CI5</f>
        <v>0</v>
      </c>
      <c r="CJ47" s="239">
        <f>CJ40*Indata!$B$55*CJ5</f>
        <v>0</v>
      </c>
      <c r="CK47" s="239">
        <f>CK40*Indata!$B$55*CK5</f>
        <v>0</v>
      </c>
      <c r="CL47" s="239">
        <f>CL40*Indata!$B$55*CL5</f>
        <v>0</v>
      </c>
      <c r="CM47" s="239">
        <f>CM40*Indata!$B$55*CM5</f>
        <v>0</v>
      </c>
      <c r="CN47" s="239">
        <f>CN40*Indata!$B$55*CN5</f>
        <v>0</v>
      </c>
      <c r="CO47" s="239">
        <f>CO40*Indata!$B$55*CO5</f>
        <v>0</v>
      </c>
      <c r="CP47" s="239">
        <f>CP40*Indata!$B$55*CP5</f>
        <v>0</v>
      </c>
      <c r="CQ47" s="239">
        <f>CQ40*Indata!$B$55*CQ5</f>
        <v>0</v>
      </c>
      <c r="CR47" s="239">
        <f>CR40*Indata!$B$55*CR5</f>
        <v>0</v>
      </c>
      <c r="CS47" s="239">
        <f>CS40*Indata!$B$55*CS5</f>
        <v>0</v>
      </c>
      <c r="CT47" s="239">
        <f>CT40*Indata!$B$55*CT5</f>
        <v>0</v>
      </c>
    </row>
    <row r="48" spans="1:98" ht="13" x14ac:dyDescent="0.25">
      <c r="A48" s="63" t="str">
        <f>A25</f>
        <v>Totala övriga fartygsrelaterade kostnader per år</v>
      </c>
      <c r="B48" s="41">
        <f>HLOOKUP($B$8,$E$39:$CT$57,10)</f>
        <v>0</v>
      </c>
      <c r="C48" s="41">
        <f>HLOOKUP($B$9,$E$39:$CT$57,10)</f>
        <v>0</v>
      </c>
      <c r="D48" s="279"/>
      <c r="E48" s="239">
        <f>('Fartygsrelaterade kostnader'!D74+'Fartygsrelaterade kostnader'!D138)</f>
        <v>0</v>
      </c>
      <c r="F48" s="239">
        <f>('Fartygsrelaterade kostnader'!E74+'Fartygsrelaterade kostnader'!E138)</f>
        <v>0</v>
      </c>
      <c r="G48" s="239">
        <f>('Fartygsrelaterade kostnader'!F74+'Fartygsrelaterade kostnader'!F138)</f>
        <v>0</v>
      </c>
      <c r="H48" s="239">
        <f>('Fartygsrelaterade kostnader'!G74+'Fartygsrelaterade kostnader'!G138)</f>
        <v>0</v>
      </c>
      <c r="I48" s="239">
        <f>('Fartygsrelaterade kostnader'!H74+'Fartygsrelaterade kostnader'!H138)</f>
        <v>0</v>
      </c>
      <c r="J48" s="239">
        <f>('Fartygsrelaterade kostnader'!I74+'Fartygsrelaterade kostnader'!I138)</f>
        <v>0</v>
      </c>
      <c r="K48" s="239">
        <f>('Fartygsrelaterade kostnader'!J74+'Fartygsrelaterade kostnader'!J138)</f>
        <v>0</v>
      </c>
      <c r="L48" s="239">
        <f>('Fartygsrelaterade kostnader'!K74+'Fartygsrelaterade kostnader'!K138)</f>
        <v>0</v>
      </c>
      <c r="M48" s="239">
        <f>('Fartygsrelaterade kostnader'!L74+'Fartygsrelaterade kostnader'!L138)</f>
        <v>0</v>
      </c>
      <c r="N48" s="239">
        <f>('Fartygsrelaterade kostnader'!M74+'Fartygsrelaterade kostnader'!M138)</f>
        <v>0</v>
      </c>
      <c r="O48" s="239">
        <f>('Fartygsrelaterade kostnader'!N74+'Fartygsrelaterade kostnader'!N138)</f>
        <v>0</v>
      </c>
      <c r="P48" s="239">
        <f>('Fartygsrelaterade kostnader'!O74+'Fartygsrelaterade kostnader'!O138)</f>
        <v>0</v>
      </c>
      <c r="Q48" s="239">
        <f>('Fartygsrelaterade kostnader'!P74+'Fartygsrelaterade kostnader'!P138)</f>
        <v>0</v>
      </c>
      <c r="R48" s="239">
        <f>('Fartygsrelaterade kostnader'!Q74+'Fartygsrelaterade kostnader'!Q138)</f>
        <v>0</v>
      </c>
      <c r="S48" s="239">
        <f>('Fartygsrelaterade kostnader'!R74+'Fartygsrelaterade kostnader'!R138)</f>
        <v>0</v>
      </c>
      <c r="T48" s="239">
        <f>('Fartygsrelaterade kostnader'!S74+'Fartygsrelaterade kostnader'!S138)</f>
        <v>0</v>
      </c>
      <c r="U48" s="239">
        <f>('Fartygsrelaterade kostnader'!T74+'Fartygsrelaterade kostnader'!T138)</f>
        <v>0</v>
      </c>
      <c r="V48" s="239">
        <f>('Fartygsrelaterade kostnader'!U74+'Fartygsrelaterade kostnader'!U138)</f>
        <v>0</v>
      </c>
      <c r="W48" s="239">
        <f>('Fartygsrelaterade kostnader'!V74+'Fartygsrelaterade kostnader'!V138)</f>
        <v>0</v>
      </c>
      <c r="X48" s="239">
        <f>('Fartygsrelaterade kostnader'!W74+'Fartygsrelaterade kostnader'!W138)</f>
        <v>0</v>
      </c>
      <c r="Y48" s="239">
        <f>('Fartygsrelaterade kostnader'!X74+'Fartygsrelaterade kostnader'!X138)</f>
        <v>0</v>
      </c>
      <c r="Z48" s="239">
        <f>('Fartygsrelaterade kostnader'!Y74+'Fartygsrelaterade kostnader'!Y138)</f>
        <v>0</v>
      </c>
      <c r="AA48" s="239">
        <f>('Fartygsrelaterade kostnader'!Z74+'Fartygsrelaterade kostnader'!Z138)</f>
        <v>0</v>
      </c>
      <c r="AB48" s="239">
        <f>('Fartygsrelaterade kostnader'!AA74+'Fartygsrelaterade kostnader'!AA138)</f>
        <v>0</v>
      </c>
      <c r="AC48" s="239">
        <f>('Fartygsrelaterade kostnader'!AB74+'Fartygsrelaterade kostnader'!AB138)</f>
        <v>0</v>
      </c>
      <c r="AD48" s="239">
        <f>('Fartygsrelaterade kostnader'!AC74+'Fartygsrelaterade kostnader'!AC138)</f>
        <v>0</v>
      </c>
      <c r="AE48" s="239">
        <f>('Fartygsrelaterade kostnader'!AD74+'Fartygsrelaterade kostnader'!AD138)</f>
        <v>0</v>
      </c>
      <c r="AF48" s="239">
        <f>('Fartygsrelaterade kostnader'!AE74+'Fartygsrelaterade kostnader'!AE138)</f>
        <v>0</v>
      </c>
      <c r="AG48" s="239">
        <f>('Fartygsrelaterade kostnader'!AF74+'Fartygsrelaterade kostnader'!AF138)</f>
        <v>0</v>
      </c>
      <c r="AH48" s="239">
        <f>('Fartygsrelaterade kostnader'!AG74+'Fartygsrelaterade kostnader'!AG138)</f>
        <v>0</v>
      </c>
      <c r="AI48" s="239">
        <f>('Fartygsrelaterade kostnader'!AH74+'Fartygsrelaterade kostnader'!AH138)</f>
        <v>0</v>
      </c>
      <c r="AJ48" s="239">
        <f>('Fartygsrelaterade kostnader'!AI74+'Fartygsrelaterade kostnader'!AI138)</f>
        <v>0</v>
      </c>
      <c r="AK48" s="239">
        <f>('Fartygsrelaterade kostnader'!AJ74+'Fartygsrelaterade kostnader'!AJ138)</f>
        <v>0</v>
      </c>
      <c r="AL48" s="239">
        <f>('Fartygsrelaterade kostnader'!AK74+'Fartygsrelaterade kostnader'!AK138)</f>
        <v>0</v>
      </c>
      <c r="AM48" s="239">
        <f>('Fartygsrelaterade kostnader'!AL74+'Fartygsrelaterade kostnader'!AL138)</f>
        <v>0</v>
      </c>
      <c r="AN48" s="239">
        <f>('Fartygsrelaterade kostnader'!AM74+'Fartygsrelaterade kostnader'!AM138)</f>
        <v>0</v>
      </c>
      <c r="AO48" s="239">
        <f>('Fartygsrelaterade kostnader'!AN74+'Fartygsrelaterade kostnader'!AN138)</f>
        <v>0</v>
      </c>
      <c r="AP48" s="239">
        <f>('Fartygsrelaterade kostnader'!AO74+'Fartygsrelaterade kostnader'!AO138)</f>
        <v>0</v>
      </c>
      <c r="AQ48" s="239">
        <f>('Fartygsrelaterade kostnader'!AP74+'Fartygsrelaterade kostnader'!AP138)</f>
        <v>0</v>
      </c>
      <c r="AR48" s="239">
        <f>('Fartygsrelaterade kostnader'!AQ74+'Fartygsrelaterade kostnader'!AQ138)</f>
        <v>0</v>
      </c>
      <c r="AS48" s="239">
        <f>('Fartygsrelaterade kostnader'!AR74+'Fartygsrelaterade kostnader'!AR138)</f>
        <v>0</v>
      </c>
      <c r="AT48" s="239">
        <f>('Fartygsrelaterade kostnader'!AS74+'Fartygsrelaterade kostnader'!AS138)</f>
        <v>0</v>
      </c>
      <c r="AU48" s="239">
        <f>('Fartygsrelaterade kostnader'!AT74+'Fartygsrelaterade kostnader'!AT138)</f>
        <v>0</v>
      </c>
      <c r="AV48" s="239">
        <f>('Fartygsrelaterade kostnader'!AU74+'Fartygsrelaterade kostnader'!AU138)</f>
        <v>0</v>
      </c>
      <c r="AW48" s="239">
        <f>('Fartygsrelaterade kostnader'!AV74+'Fartygsrelaterade kostnader'!AV138)</f>
        <v>0</v>
      </c>
      <c r="AX48" s="239">
        <f>('Fartygsrelaterade kostnader'!AW74+'Fartygsrelaterade kostnader'!AW138)</f>
        <v>0</v>
      </c>
      <c r="AY48" s="239">
        <f>('Fartygsrelaterade kostnader'!AX74+'Fartygsrelaterade kostnader'!AX138)</f>
        <v>0</v>
      </c>
      <c r="AZ48" s="239">
        <f>('Fartygsrelaterade kostnader'!AY74+'Fartygsrelaterade kostnader'!AY138)</f>
        <v>0</v>
      </c>
      <c r="BA48" s="239">
        <f>('Fartygsrelaterade kostnader'!AZ74+'Fartygsrelaterade kostnader'!AZ138)</f>
        <v>0</v>
      </c>
      <c r="BB48" s="239">
        <f>('Fartygsrelaterade kostnader'!BA74+'Fartygsrelaterade kostnader'!BA138)</f>
        <v>0</v>
      </c>
      <c r="BC48" s="239">
        <f>('Fartygsrelaterade kostnader'!BB74+'Fartygsrelaterade kostnader'!BB138)</f>
        <v>0</v>
      </c>
      <c r="BD48" s="239">
        <f>('Fartygsrelaterade kostnader'!BC74+'Fartygsrelaterade kostnader'!BC138)</f>
        <v>0</v>
      </c>
      <c r="BE48" s="239">
        <f>('Fartygsrelaterade kostnader'!BD74+'Fartygsrelaterade kostnader'!BD138)</f>
        <v>0</v>
      </c>
      <c r="BF48" s="239">
        <f>('Fartygsrelaterade kostnader'!BE74+'Fartygsrelaterade kostnader'!BE138)</f>
        <v>0</v>
      </c>
      <c r="BG48" s="239">
        <f>('Fartygsrelaterade kostnader'!BF74+'Fartygsrelaterade kostnader'!BF138)</f>
        <v>0</v>
      </c>
      <c r="BH48" s="239">
        <f>('Fartygsrelaterade kostnader'!BG74+'Fartygsrelaterade kostnader'!BG138)</f>
        <v>0</v>
      </c>
      <c r="BI48" s="239">
        <f>('Fartygsrelaterade kostnader'!BH74+'Fartygsrelaterade kostnader'!BH138)</f>
        <v>0</v>
      </c>
      <c r="BJ48" s="239">
        <f>('Fartygsrelaterade kostnader'!BI74+'Fartygsrelaterade kostnader'!BI138)</f>
        <v>0</v>
      </c>
      <c r="BK48" s="239">
        <f>('Fartygsrelaterade kostnader'!BJ74+'Fartygsrelaterade kostnader'!BJ138)</f>
        <v>0</v>
      </c>
      <c r="BL48" s="239">
        <f>('Fartygsrelaterade kostnader'!BK74+'Fartygsrelaterade kostnader'!BK138)</f>
        <v>0</v>
      </c>
      <c r="BM48" s="239">
        <f>('Fartygsrelaterade kostnader'!BL74+'Fartygsrelaterade kostnader'!BL138)</f>
        <v>0</v>
      </c>
      <c r="BN48" s="239">
        <f>('Fartygsrelaterade kostnader'!BM74+'Fartygsrelaterade kostnader'!BM138)</f>
        <v>0</v>
      </c>
      <c r="BO48" s="239">
        <f>('Fartygsrelaterade kostnader'!BN74+'Fartygsrelaterade kostnader'!BN138)</f>
        <v>0</v>
      </c>
      <c r="BP48" s="239">
        <f>('Fartygsrelaterade kostnader'!BO74+'Fartygsrelaterade kostnader'!BO138)</f>
        <v>0</v>
      </c>
      <c r="BQ48" s="239">
        <f>('Fartygsrelaterade kostnader'!BP74+'Fartygsrelaterade kostnader'!BP138)</f>
        <v>0</v>
      </c>
      <c r="BR48" s="239">
        <f>('Fartygsrelaterade kostnader'!BQ74+'Fartygsrelaterade kostnader'!BQ138)</f>
        <v>0</v>
      </c>
      <c r="BS48" s="239">
        <f>('Fartygsrelaterade kostnader'!BR74+'Fartygsrelaterade kostnader'!BR138)</f>
        <v>0</v>
      </c>
      <c r="BT48" s="239">
        <f>('Fartygsrelaterade kostnader'!BS74+'Fartygsrelaterade kostnader'!BS138)</f>
        <v>0</v>
      </c>
      <c r="BU48" s="239">
        <f>('Fartygsrelaterade kostnader'!BT74+'Fartygsrelaterade kostnader'!BT138)</f>
        <v>0</v>
      </c>
      <c r="BV48" s="239">
        <f>('Fartygsrelaterade kostnader'!BU74+'Fartygsrelaterade kostnader'!BU138)</f>
        <v>0</v>
      </c>
      <c r="BW48" s="239">
        <f>('Fartygsrelaterade kostnader'!BV74+'Fartygsrelaterade kostnader'!BV138)</f>
        <v>0</v>
      </c>
      <c r="BX48" s="239">
        <f>('Fartygsrelaterade kostnader'!BW74+'Fartygsrelaterade kostnader'!BW138)</f>
        <v>0</v>
      </c>
      <c r="BY48" s="239">
        <f>('Fartygsrelaterade kostnader'!BX74+'Fartygsrelaterade kostnader'!BX138)</f>
        <v>0</v>
      </c>
      <c r="BZ48" s="239">
        <f>('Fartygsrelaterade kostnader'!BY74+'Fartygsrelaterade kostnader'!BY138)</f>
        <v>0</v>
      </c>
      <c r="CA48" s="239">
        <f>('Fartygsrelaterade kostnader'!BZ74+'Fartygsrelaterade kostnader'!BZ138)</f>
        <v>0</v>
      </c>
      <c r="CB48" s="239">
        <f>('Fartygsrelaterade kostnader'!CA74+'Fartygsrelaterade kostnader'!CA138)</f>
        <v>0</v>
      </c>
      <c r="CC48" s="239">
        <f>('Fartygsrelaterade kostnader'!CB74+'Fartygsrelaterade kostnader'!CB138)</f>
        <v>0</v>
      </c>
      <c r="CD48" s="239">
        <f>('Fartygsrelaterade kostnader'!CC74+'Fartygsrelaterade kostnader'!CC138)</f>
        <v>0</v>
      </c>
      <c r="CE48" s="239">
        <f>('Fartygsrelaterade kostnader'!CD74+'Fartygsrelaterade kostnader'!CD138)</f>
        <v>0</v>
      </c>
      <c r="CF48" s="239">
        <f>('Fartygsrelaterade kostnader'!CE74+'Fartygsrelaterade kostnader'!CE138)</f>
        <v>0</v>
      </c>
      <c r="CG48" s="239">
        <f>('Fartygsrelaterade kostnader'!CF74+'Fartygsrelaterade kostnader'!CF138)</f>
        <v>0</v>
      </c>
      <c r="CH48" s="239">
        <f>('Fartygsrelaterade kostnader'!CG74+'Fartygsrelaterade kostnader'!CG138)</f>
        <v>0</v>
      </c>
      <c r="CI48" s="239">
        <f>('Fartygsrelaterade kostnader'!CH74+'Fartygsrelaterade kostnader'!CH138)</f>
        <v>0</v>
      </c>
      <c r="CJ48" s="239">
        <f>('Fartygsrelaterade kostnader'!CI74+'Fartygsrelaterade kostnader'!CI138)</f>
        <v>0</v>
      </c>
      <c r="CK48" s="239">
        <f>('Fartygsrelaterade kostnader'!CJ74+'Fartygsrelaterade kostnader'!CJ138)</f>
        <v>0</v>
      </c>
      <c r="CL48" s="239">
        <f>('Fartygsrelaterade kostnader'!CK74+'Fartygsrelaterade kostnader'!CK138)</f>
        <v>0</v>
      </c>
      <c r="CM48" s="239">
        <f>('Fartygsrelaterade kostnader'!CL74+'Fartygsrelaterade kostnader'!CL138)</f>
        <v>0</v>
      </c>
      <c r="CN48" s="239">
        <f>('Fartygsrelaterade kostnader'!CM74+'Fartygsrelaterade kostnader'!CM138)</f>
        <v>0</v>
      </c>
      <c r="CO48" s="239">
        <f>('Fartygsrelaterade kostnader'!CN74+'Fartygsrelaterade kostnader'!CN138)</f>
        <v>0</v>
      </c>
      <c r="CP48" s="239">
        <f>('Fartygsrelaterade kostnader'!CO74+'Fartygsrelaterade kostnader'!CO138)</f>
        <v>0</v>
      </c>
      <c r="CQ48" s="239">
        <f>('Fartygsrelaterade kostnader'!CP74+'Fartygsrelaterade kostnader'!CP138)</f>
        <v>0</v>
      </c>
      <c r="CR48" s="239">
        <f>('Fartygsrelaterade kostnader'!CQ74+'Fartygsrelaterade kostnader'!CQ138)</f>
        <v>0</v>
      </c>
      <c r="CS48" s="239">
        <f>('Fartygsrelaterade kostnader'!CR74+'Fartygsrelaterade kostnader'!CR138)</f>
        <v>0</v>
      </c>
      <c r="CT48" s="239">
        <f>('Fartygsrelaterade kostnader'!CS74+'Fartygsrelaterade kostnader'!CS138)</f>
        <v>0</v>
      </c>
    </row>
    <row r="49" spans="1:98" ht="13" x14ac:dyDescent="0.25">
      <c r="A49" s="63" t="s">
        <v>599</v>
      </c>
      <c r="B49" s="41">
        <f ca="1">HLOOKUP($B$8,$E$39:$CT$57,11)</f>
        <v>0</v>
      </c>
      <c r="C49" s="41">
        <f ca="1">HLOOKUP($B$9,$E$39:$CT$57,11)</f>
        <v>0</v>
      </c>
      <c r="D49" s="279"/>
      <c r="E49" s="239">
        <f ca="1">'Lastning &amp; lossning'!D74</f>
        <v>0</v>
      </c>
      <c r="F49" s="239">
        <f ca="1">'Lastning &amp; lossning'!E74</f>
        <v>0</v>
      </c>
      <c r="G49" s="239">
        <f ca="1">'Lastning &amp; lossning'!F74</f>
        <v>0</v>
      </c>
      <c r="H49" s="239">
        <f ca="1">'Lastning &amp; lossning'!G74</f>
        <v>0</v>
      </c>
      <c r="I49" s="239">
        <f ca="1">'Lastning &amp; lossning'!H74</f>
        <v>0</v>
      </c>
      <c r="J49" s="239">
        <f ca="1">'Lastning &amp; lossning'!I74</f>
        <v>0</v>
      </c>
      <c r="K49" s="239">
        <f ca="1">'Lastning &amp; lossning'!J74</f>
        <v>0</v>
      </c>
      <c r="L49" s="239">
        <f ca="1">'Lastning &amp; lossning'!K74</f>
        <v>0</v>
      </c>
      <c r="M49" s="239">
        <f ca="1">'Lastning &amp; lossning'!L74</f>
        <v>0</v>
      </c>
      <c r="N49" s="239">
        <f ca="1">'Lastning &amp; lossning'!M74</f>
        <v>0</v>
      </c>
      <c r="O49" s="239">
        <f ca="1">'Lastning &amp; lossning'!N74</f>
        <v>0</v>
      </c>
      <c r="P49" s="239">
        <f ca="1">'Lastning &amp; lossning'!O74</f>
        <v>0</v>
      </c>
      <c r="Q49" s="239">
        <f ca="1">'Lastning &amp; lossning'!P74</f>
        <v>0</v>
      </c>
      <c r="R49" s="239">
        <f ca="1">'Lastning &amp; lossning'!Q74</f>
        <v>0</v>
      </c>
      <c r="S49" s="239">
        <f ca="1">'Lastning &amp; lossning'!R74</f>
        <v>0</v>
      </c>
      <c r="T49" s="239">
        <f ca="1">'Lastning &amp; lossning'!S74</f>
        <v>0</v>
      </c>
      <c r="U49" s="239">
        <f ca="1">'Lastning &amp; lossning'!T74</f>
        <v>0</v>
      </c>
      <c r="V49" s="239">
        <f ca="1">'Lastning &amp; lossning'!U74</f>
        <v>0</v>
      </c>
      <c r="W49" s="239">
        <f ca="1">'Lastning &amp; lossning'!V74</f>
        <v>0</v>
      </c>
      <c r="X49" s="239">
        <f ca="1">'Lastning &amp; lossning'!W74</f>
        <v>0</v>
      </c>
      <c r="Y49" s="239">
        <f ca="1">'Lastning &amp; lossning'!X74</f>
        <v>0</v>
      </c>
      <c r="Z49" s="239">
        <f ca="1">'Lastning &amp; lossning'!Y74</f>
        <v>0</v>
      </c>
      <c r="AA49" s="239">
        <f ca="1">'Lastning &amp; lossning'!Z74</f>
        <v>0</v>
      </c>
      <c r="AB49" s="239">
        <f ca="1">'Lastning &amp; lossning'!AA74</f>
        <v>0</v>
      </c>
      <c r="AC49" s="239">
        <f ca="1">'Lastning &amp; lossning'!AB74</f>
        <v>0</v>
      </c>
      <c r="AD49" s="239">
        <f ca="1">'Lastning &amp; lossning'!AC74</f>
        <v>0</v>
      </c>
      <c r="AE49" s="239">
        <f ca="1">'Lastning &amp; lossning'!AD74</f>
        <v>0</v>
      </c>
      <c r="AF49" s="239">
        <f ca="1">'Lastning &amp; lossning'!AE74</f>
        <v>0</v>
      </c>
      <c r="AG49" s="239">
        <f ca="1">'Lastning &amp; lossning'!AF74</f>
        <v>0</v>
      </c>
      <c r="AH49" s="239">
        <f ca="1">'Lastning &amp; lossning'!AG74</f>
        <v>0</v>
      </c>
      <c r="AI49" s="239">
        <f ca="1">'Lastning &amp; lossning'!AH74</f>
        <v>0</v>
      </c>
      <c r="AJ49" s="239">
        <f ca="1">'Lastning &amp; lossning'!AI74</f>
        <v>0</v>
      </c>
      <c r="AK49" s="239">
        <f ca="1">'Lastning &amp; lossning'!AJ74</f>
        <v>0</v>
      </c>
      <c r="AL49" s="239">
        <f ca="1">'Lastning &amp; lossning'!AK74</f>
        <v>0</v>
      </c>
      <c r="AM49" s="239">
        <f ca="1">'Lastning &amp; lossning'!AL74</f>
        <v>0</v>
      </c>
      <c r="AN49" s="239">
        <f ca="1">'Lastning &amp; lossning'!AM74</f>
        <v>0</v>
      </c>
      <c r="AO49" s="239">
        <f ca="1">'Lastning &amp; lossning'!AN74</f>
        <v>0</v>
      </c>
      <c r="AP49" s="239">
        <f ca="1">'Lastning &amp; lossning'!AO74</f>
        <v>0</v>
      </c>
      <c r="AQ49" s="239">
        <f ca="1">'Lastning &amp; lossning'!AP74</f>
        <v>0</v>
      </c>
      <c r="AR49" s="239">
        <f ca="1">'Lastning &amp; lossning'!AQ74</f>
        <v>0</v>
      </c>
      <c r="AS49" s="239">
        <f ca="1">'Lastning &amp; lossning'!AR74</f>
        <v>0</v>
      </c>
      <c r="AT49" s="239">
        <f ca="1">'Lastning &amp; lossning'!AS74</f>
        <v>0</v>
      </c>
      <c r="AU49" s="239">
        <f ca="1">'Lastning &amp; lossning'!AT74</f>
        <v>0</v>
      </c>
      <c r="AV49" s="239">
        <f ca="1">'Lastning &amp; lossning'!AU74</f>
        <v>0</v>
      </c>
      <c r="AW49" s="239">
        <f ca="1">'Lastning &amp; lossning'!AV74</f>
        <v>0</v>
      </c>
      <c r="AX49" s="239">
        <f ca="1">'Lastning &amp; lossning'!AW74</f>
        <v>0</v>
      </c>
      <c r="AY49" s="239">
        <f ca="1">'Lastning &amp; lossning'!AX74</f>
        <v>0</v>
      </c>
      <c r="AZ49" s="239">
        <f ca="1">'Lastning &amp; lossning'!AY74</f>
        <v>0</v>
      </c>
      <c r="BA49" s="239">
        <f ca="1">'Lastning &amp; lossning'!AZ74</f>
        <v>0</v>
      </c>
      <c r="BB49" s="239">
        <f ca="1">'Lastning &amp; lossning'!BA74</f>
        <v>0</v>
      </c>
      <c r="BC49" s="239">
        <f ca="1">'Lastning &amp; lossning'!BB74</f>
        <v>0</v>
      </c>
      <c r="BD49" s="239">
        <f ca="1">'Lastning &amp; lossning'!BC74</f>
        <v>0</v>
      </c>
      <c r="BE49" s="239">
        <f ca="1">'Lastning &amp; lossning'!BD74</f>
        <v>0</v>
      </c>
      <c r="BF49" s="239">
        <f ca="1">'Lastning &amp; lossning'!BE74</f>
        <v>0</v>
      </c>
      <c r="BG49" s="239">
        <f ca="1">'Lastning &amp; lossning'!BF74</f>
        <v>0</v>
      </c>
      <c r="BH49" s="239">
        <f ca="1">'Lastning &amp; lossning'!BG74</f>
        <v>0</v>
      </c>
      <c r="BI49" s="239">
        <f ca="1">'Lastning &amp; lossning'!BH74</f>
        <v>0</v>
      </c>
      <c r="BJ49" s="239">
        <f ca="1">'Lastning &amp; lossning'!BI74</f>
        <v>0</v>
      </c>
      <c r="BK49" s="239">
        <f ca="1">'Lastning &amp; lossning'!BJ74</f>
        <v>0</v>
      </c>
      <c r="BL49" s="239">
        <f ca="1">'Lastning &amp; lossning'!BK74</f>
        <v>0</v>
      </c>
      <c r="BM49" s="239">
        <f ca="1">'Lastning &amp; lossning'!BL74</f>
        <v>0</v>
      </c>
      <c r="BN49" s="239">
        <f ca="1">'Lastning &amp; lossning'!BM74</f>
        <v>0</v>
      </c>
      <c r="BO49" s="239">
        <f ca="1">'Lastning &amp; lossning'!BN74</f>
        <v>0</v>
      </c>
      <c r="BP49" s="239">
        <f ca="1">'Lastning &amp; lossning'!BO74</f>
        <v>0</v>
      </c>
      <c r="BQ49" s="239">
        <f ca="1">'Lastning &amp; lossning'!BP74</f>
        <v>0</v>
      </c>
      <c r="BR49" s="239">
        <f ca="1">'Lastning &amp; lossning'!BQ74</f>
        <v>0</v>
      </c>
      <c r="BS49" s="239">
        <f ca="1">'Lastning &amp; lossning'!BR74</f>
        <v>0</v>
      </c>
      <c r="BT49" s="239">
        <f ca="1">'Lastning &amp; lossning'!BS74</f>
        <v>0</v>
      </c>
      <c r="BU49" s="239">
        <f ca="1">'Lastning &amp; lossning'!BT74</f>
        <v>0</v>
      </c>
      <c r="BV49" s="239">
        <f>'Lastning &amp; lossning'!BU74</f>
        <v>0</v>
      </c>
      <c r="BW49" s="239">
        <f>'Lastning &amp; lossning'!BV74</f>
        <v>0</v>
      </c>
      <c r="BX49" s="239">
        <f>'Lastning &amp; lossning'!BW74</f>
        <v>0</v>
      </c>
      <c r="BY49" s="239">
        <f>'Lastning &amp; lossning'!BX74</f>
        <v>0</v>
      </c>
      <c r="BZ49" s="239">
        <f>'Lastning &amp; lossning'!BY74</f>
        <v>0</v>
      </c>
      <c r="CA49" s="239">
        <f>'Lastning &amp; lossning'!BZ74</f>
        <v>0</v>
      </c>
      <c r="CB49" s="239">
        <f>'Lastning &amp; lossning'!CA74</f>
        <v>0</v>
      </c>
      <c r="CC49" s="239">
        <f>'Lastning &amp; lossning'!CB74</f>
        <v>0</v>
      </c>
      <c r="CD49" s="239">
        <f>'Lastning &amp; lossning'!CC74</f>
        <v>0</v>
      </c>
      <c r="CE49" s="239">
        <f>'Lastning &amp; lossning'!CD74</f>
        <v>0</v>
      </c>
      <c r="CF49" s="239">
        <f>'Lastning &amp; lossning'!CE74</f>
        <v>0</v>
      </c>
      <c r="CG49" s="239">
        <f>'Lastning &amp; lossning'!CF74</f>
        <v>0</v>
      </c>
      <c r="CH49" s="239">
        <f>'Lastning &amp; lossning'!CG74</f>
        <v>0</v>
      </c>
      <c r="CI49" s="239">
        <f>'Lastning &amp; lossning'!CH74</f>
        <v>0</v>
      </c>
      <c r="CJ49" s="239">
        <f>'Lastning &amp; lossning'!CI74</f>
        <v>0</v>
      </c>
      <c r="CK49" s="239">
        <f>'Lastning &amp; lossning'!CJ74</f>
        <v>0</v>
      </c>
      <c r="CL49" s="239">
        <f>'Lastning &amp; lossning'!CK74</f>
        <v>0</v>
      </c>
      <c r="CM49" s="239">
        <f>'Lastning &amp; lossning'!CL74</f>
        <v>0</v>
      </c>
      <c r="CN49" s="239">
        <f>'Lastning &amp; lossning'!CM74</f>
        <v>0</v>
      </c>
      <c r="CO49" s="239">
        <f>'Lastning &amp; lossning'!CN74</f>
        <v>0</v>
      </c>
      <c r="CP49" s="239">
        <f>'Lastning &amp; lossning'!CO74</f>
        <v>0</v>
      </c>
      <c r="CQ49" s="239">
        <f>'Lastning &amp; lossning'!CP74</f>
        <v>0</v>
      </c>
      <c r="CR49" s="239">
        <f>'Lastning &amp; lossning'!CQ74</f>
        <v>0</v>
      </c>
      <c r="CS49" s="239">
        <f>'Lastning &amp; lossning'!CR74</f>
        <v>0</v>
      </c>
      <c r="CT49" s="239">
        <f>'Lastning &amp; lossning'!CS74</f>
        <v>0</v>
      </c>
    </row>
    <row r="50" spans="1:98" ht="13" x14ac:dyDescent="0.25">
      <c r="A50" s="63" t="s">
        <v>82</v>
      </c>
      <c r="B50" s="41">
        <f ca="1">HLOOKUP($B$8,$E$39:$CT$57,12)</f>
        <v>0</v>
      </c>
      <c r="C50" s="41">
        <f ca="1">HLOOKUP($B$9,$E$39:$CT$57,12)</f>
        <v>0</v>
      </c>
      <c r="D50" s="279"/>
      <c r="E50" s="239">
        <f ca="1">'Lastning &amp; lossning'!D138</f>
        <v>0</v>
      </c>
      <c r="F50" s="239">
        <f ca="1">'Lastning &amp; lossning'!E138</f>
        <v>0</v>
      </c>
      <c r="G50" s="239">
        <f ca="1">'Lastning &amp; lossning'!F138</f>
        <v>0</v>
      </c>
      <c r="H50" s="239">
        <f ca="1">'Lastning &amp; lossning'!G138</f>
        <v>0</v>
      </c>
      <c r="I50" s="239">
        <f ca="1">'Lastning &amp; lossning'!H138</f>
        <v>0</v>
      </c>
      <c r="J50" s="239">
        <f ca="1">'Lastning &amp; lossning'!I138</f>
        <v>0</v>
      </c>
      <c r="K50" s="239">
        <f ca="1">'Lastning &amp; lossning'!J138</f>
        <v>0</v>
      </c>
      <c r="L50" s="239">
        <f ca="1">'Lastning &amp; lossning'!K138</f>
        <v>0</v>
      </c>
      <c r="M50" s="239">
        <f ca="1">'Lastning &amp; lossning'!L138</f>
        <v>0</v>
      </c>
      <c r="N50" s="239">
        <f ca="1">'Lastning &amp; lossning'!M138</f>
        <v>0</v>
      </c>
      <c r="O50" s="239">
        <f ca="1">'Lastning &amp; lossning'!N138</f>
        <v>0</v>
      </c>
      <c r="P50" s="239">
        <f ca="1">'Lastning &amp; lossning'!O138</f>
        <v>0</v>
      </c>
      <c r="Q50" s="239">
        <f ca="1">'Lastning &amp; lossning'!P138</f>
        <v>0</v>
      </c>
      <c r="R50" s="239">
        <f ca="1">'Lastning &amp; lossning'!Q138</f>
        <v>0</v>
      </c>
      <c r="S50" s="239">
        <f ca="1">'Lastning &amp; lossning'!R138</f>
        <v>0</v>
      </c>
      <c r="T50" s="239">
        <f ca="1">'Lastning &amp; lossning'!S138</f>
        <v>0</v>
      </c>
      <c r="U50" s="239">
        <f ca="1">'Lastning &amp; lossning'!T138</f>
        <v>0</v>
      </c>
      <c r="V50" s="239">
        <f ca="1">'Lastning &amp; lossning'!U138</f>
        <v>0</v>
      </c>
      <c r="W50" s="239">
        <f ca="1">'Lastning &amp; lossning'!V138</f>
        <v>0</v>
      </c>
      <c r="X50" s="239">
        <f ca="1">'Lastning &amp; lossning'!W138</f>
        <v>0</v>
      </c>
      <c r="Y50" s="239">
        <f ca="1">'Lastning &amp; lossning'!X138</f>
        <v>0</v>
      </c>
      <c r="Z50" s="239">
        <f ca="1">'Lastning &amp; lossning'!Y138</f>
        <v>0</v>
      </c>
      <c r="AA50" s="239">
        <f ca="1">'Lastning &amp; lossning'!Z138</f>
        <v>0</v>
      </c>
      <c r="AB50" s="239">
        <f ca="1">'Lastning &amp; lossning'!AA138</f>
        <v>0</v>
      </c>
      <c r="AC50" s="239">
        <f ca="1">'Lastning &amp; lossning'!AB138</f>
        <v>0</v>
      </c>
      <c r="AD50" s="239">
        <f ca="1">'Lastning &amp; lossning'!AC138</f>
        <v>0</v>
      </c>
      <c r="AE50" s="239">
        <f ca="1">'Lastning &amp; lossning'!AD138</f>
        <v>0</v>
      </c>
      <c r="AF50" s="239">
        <f ca="1">'Lastning &amp; lossning'!AE138</f>
        <v>0</v>
      </c>
      <c r="AG50" s="239">
        <f ca="1">'Lastning &amp; lossning'!AF138</f>
        <v>0</v>
      </c>
      <c r="AH50" s="239">
        <f ca="1">'Lastning &amp; lossning'!AG138</f>
        <v>0</v>
      </c>
      <c r="AI50" s="239">
        <f ca="1">'Lastning &amp; lossning'!AH138</f>
        <v>0</v>
      </c>
      <c r="AJ50" s="239">
        <f ca="1">'Lastning &amp; lossning'!AI138</f>
        <v>0</v>
      </c>
      <c r="AK50" s="239">
        <f ca="1">'Lastning &amp; lossning'!AJ138</f>
        <v>0</v>
      </c>
      <c r="AL50" s="239">
        <f ca="1">'Lastning &amp; lossning'!AK138</f>
        <v>0</v>
      </c>
      <c r="AM50" s="239">
        <f ca="1">'Lastning &amp; lossning'!AL138</f>
        <v>0</v>
      </c>
      <c r="AN50" s="239">
        <f ca="1">'Lastning &amp; lossning'!AM138</f>
        <v>0</v>
      </c>
      <c r="AO50" s="239">
        <f ca="1">'Lastning &amp; lossning'!AN138</f>
        <v>0</v>
      </c>
      <c r="AP50" s="239">
        <f ca="1">'Lastning &amp; lossning'!AO138</f>
        <v>0</v>
      </c>
      <c r="AQ50" s="239">
        <f ca="1">'Lastning &amp; lossning'!AP138</f>
        <v>0</v>
      </c>
      <c r="AR50" s="239">
        <f ca="1">'Lastning &amp; lossning'!AQ138</f>
        <v>0</v>
      </c>
      <c r="AS50" s="239">
        <f ca="1">'Lastning &amp; lossning'!AR138</f>
        <v>0</v>
      </c>
      <c r="AT50" s="239">
        <f ca="1">'Lastning &amp; lossning'!AS138</f>
        <v>0</v>
      </c>
      <c r="AU50" s="239">
        <f ca="1">'Lastning &amp; lossning'!AT138</f>
        <v>0</v>
      </c>
      <c r="AV50" s="239">
        <f ca="1">'Lastning &amp; lossning'!AU138</f>
        <v>0</v>
      </c>
      <c r="AW50" s="239">
        <f ca="1">'Lastning &amp; lossning'!AV138</f>
        <v>0</v>
      </c>
      <c r="AX50" s="239">
        <f ca="1">'Lastning &amp; lossning'!AW138</f>
        <v>0</v>
      </c>
      <c r="AY50" s="239">
        <f ca="1">'Lastning &amp; lossning'!AX138</f>
        <v>0</v>
      </c>
      <c r="AZ50" s="239">
        <f ca="1">'Lastning &amp; lossning'!AY138</f>
        <v>0</v>
      </c>
      <c r="BA50" s="239">
        <f ca="1">'Lastning &amp; lossning'!AZ138</f>
        <v>0</v>
      </c>
      <c r="BB50" s="239">
        <f ca="1">'Lastning &amp; lossning'!BA138</f>
        <v>0</v>
      </c>
      <c r="BC50" s="239">
        <f ca="1">'Lastning &amp; lossning'!BB138</f>
        <v>0</v>
      </c>
      <c r="BD50" s="239">
        <f ca="1">'Lastning &amp; lossning'!BC138</f>
        <v>0</v>
      </c>
      <c r="BE50" s="239">
        <f ca="1">'Lastning &amp; lossning'!BD138</f>
        <v>0</v>
      </c>
      <c r="BF50" s="239">
        <f ca="1">'Lastning &amp; lossning'!BE138</f>
        <v>0</v>
      </c>
      <c r="BG50" s="239">
        <f ca="1">'Lastning &amp; lossning'!BF138</f>
        <v>0</v>
      </c>
      <c r="BH50" s="239">
        <f ca="1">'Lastning &amp; lossning'!BG138</f>
        <v>0</v>
      </c>
      <c r="BI50" s="239">
        <f ca="1">'Lastning &amp; lossning'!BH138</f>
        <v>0</v>
      </c>
      <c r="BJ50" s="239">
        <f ca="1">'Lastning &amp; lossning'!BI138</f>
        <v>0</v>
      </c>
      <c r="BK50" s="239">
        <f ca="1">'Lastning &amp; lossning'!BJ138</f>
        <v>0</v>
      </c>
      <c r="BL50" s="239">
        <f ca="1">'Lastning &amp; lossning'!BK138</f>
        <v>0</v>
      </c>
      <c r="BM50" s="239">
        <f ca="1">'Lastning &amp; lossning'!BL138</f>
        <v>0</v>
      </c>
      <c r="BN50" s="239">
        <f ca="1">'Lastning &amp; lossning'!BM138</f>
        <v>0</v>
      </c>
      <c r="BO50" s="239">
        <f ca="1">'Lastning &amp; lossning'!BN138</f>
        <v>0</v>
      </c>
      <c r="BP50" s="239">
        <f ca="1">'Lastning &amp; lossning'!BO138</f>
        <v>0</v>
      </c>
      <c r="BQ50" s="239">
        <f ca="1">'Lastning &amp; lossning'!BP138</f>
        <v>0</v>
      </c>
      <c r="BR50" s="239">
        <f ca="1">'Lastning &amp; lossning'!BQ138</f>
        <v>0</v>
      </c>
      <c r="BS50" s="239">
        <f ca="1">'Lastning &amp; lossning'!BR138</f>
        <v>0</v>
      </c>
      <c r="BT50" s="239">
        <f ca="1">'Lastning &amp; lossning'!BS138</f>
        <v>0</v>
      </c>
      <c r="BU50" s="239">
        <f ca="1">'Lastning &amp; lossning'!BT138</f>
        <v>0</v>
      </c>
      <c r="BV50" s="239">
        <f>'Lastning &amp; lossning'!BU138</f>
        <v>0</v>
      </c>
      <c r="BW50" s="239">
        <f>'Lastning &amp; lossning'!BV138</f>
        <v>0</v>
      </c>
      <c r="BX50" s="239">
        <f>'Lastning &amp; lossning'!BW138</f>
        <v>0</v>
      </c>
      <c r="BY50" s="239">
        <f>'Lastning &amp; lossning'!BX138</f>
        <v>0</v>
      </c>
      <c r="BZ50" s="239">
        <f>'Lastning &amp; lossning'!BY138</f>
        <v>0</v>
      </c>
      <c r="CA50" s="239">
        <f>'Lastning &amp; lossning'!BZ138</f>
        <v>0</v>
      </c>
      <c r="CB50" s="239">
        <f>'Lastning &amp; lossning'!CA138</f>
        <v>0</v>
      </c>
      <c r="CC50" s="239">
        <f>'Lastning &amp; lossning'!CB138</f>
        <v>0</v>
      </c>
      <c r="CD50" s="239">
        <f>'Lastning &amp; lossning'!CC138</f>
        <v>0</v>
      </c>
      <c r="CE50" s="239">
        <f>'Lastning &amp; lossning'!CD138</f>
        <v>0</v>
      </c>
      <c r="CF50" s="239">
        <f>'Lastning &amp; lossning'!CE138</f>
        <v>0</v>
      </c>
      <c r="CG50" s="239">
        <f>'Lastning &amp; lossning'!CF138</f>
        <v>0</v>
      </c>
      <c r="CH50" s="239">
        <f>'Lastning &amp; lossning'!CG138</f>
        <v>0</v>
      </c>
      <c r="CI50" s="239">
        <f>'Lastning &amp; lossning'!CH138</f>
        <v>0</v>
      </c>
      <c r="CJ50" s="239">
        <f>'Lastning &amp; lossning'!CI138</f>
        <v>0</v>
      </c>
      <c r="CK50" s="239">
        <f>'Lastning &amp; lossning'!CJ138</f>
        <v>0</v>
      </c>
      <c r="CL50" s="239">
        <f>'Lastning &amp; lossning'!CK138</f>
        <v>0</v>
      </c>
      <c r="CM50" s="239">
        <f>'Lastning &amp; lossning'!CL138</f>
        <v>0</v>
      </c>
      <c r="CN50" s="239">
        <f>'Lastning &amp; lossning'!CM138</f>
        <v>0</v>
      </c>
      <c r="CO50" s="239">
        <f>'Lastning &amp; lossning'!CN138</f>
        <v>0</v>
      </c>
      <c r="CP50" s="239">
        <f>'Lastning &amp; lossning'!CO138</f>
        <v>0</v>
      </c>
      <c r="CQ50" s="239">
        <f>'Lastning &amp; lossning'!CP138</f>
        <v>0</v>
      </c>
      <c r="CR50" s="239">
        <f>'Lastning &amp; lossning'!CQ138</f>
        <v>0</v>
      </c>
      <c r="CS50" s="239">
        <f>'Lastning &amp; lossning'!CR138</f>
        <v>0</v>
      </c>
      <c r="CT50" s="239">
        <f>'Lastning &amp; lossning'!CS138</f>
        <v>0</v>
      </c>
    </row>
    <row r="51" spans="1:98" ht="13" x14ac:dyDescent="0.25">
      <c r="A51" s="63" t="s">
        <v>50</v>
      </c>
      <c r="B51" s="41">
        <f>HLOOKUP($B$8,$E$39:$CT$57,13)</f>
        <v>0</v>
      </c>
      <c r="C51" s="41">
        <f>HLOOKUP($B$9,$E$39:$CT$57,13)</f>
        <v>0</v>
      </c>
      <c r="D51" s="279"/>
      <c r="E51" s="239">
        <f>Lotskostnader!D74</f>
        <v>0</v>
      </c>
      <c r="F51" s="239">
        <f>Lotskostnader!E74</f>
        <v>0</v>
      </c>
      <c r="G51" s="239">
        <f>Lotskostnader!F74</f>
        <v>0</v>
      </c>
      <c r="H51" s="239">
        <f>Lotskostnader!G74</f>
        <v>0</v>
      </c>
      <c r="I51" s="239">
        <f>Lotskostnader!H74</f>
        <v>0</v>
      </c>
      <c r="J51" s="239">
        <f>Lotskostnader!I74</f>
        <v>0</v>
      </c>
      <c r="K51" s="239">
        <f>Lotskostnader!J74</f>
        <v>0</v>
      </c>
      <c r="L51" s="239">
        <f>Lotskostnader!K74</f>
        <v>0</v>
      </c>
      <c r="M51" s="239">
        <f>Lotskostnader!L74</f>
        <v>0</v>
      </c>
      <c r="N51" s="239">
        <f>Lotskostnader!M74</f>
        <v>0</v>
      </c>
      <c r="O51" s="239">
        <f>Lotskostnader!N74</f>
        <v>0</v>
      </c>
      <c r="P51" s="239">
        <f>Lotskostnader!O74</f>
        <v>0</v>
      </c>
      <c r="Q51" s="239">
        <f>Lotskostnader!P74</f>
        <v>0</v>
      </c>
      <c r="R51" s="239">
        <f>Lotskostnader!Q74</f>
        <v>0</v>
      </c>
      <c r="S51" s="239">
        <f>Lotskostnader!R74</f>
        <v>0</v>
      </c>
      <c r="T51" s="239">
        <f>Lotskostnader!S74</f>
        <v>0</v>
      </c>
      <c r="U51" s="239">
        <f>Lotskostnader!T74</f>
        <v>0</v>
      </c>
      <c r="V51" s="239">
        <f>Lotskostnader!U74</f>
        <v>0</v>
      </c>
      <c r="W51" s="239">
        <f>Lotskostnader!V74</f>
        <v>0</v>
      </c>
      <c r="X51" s="239">
        <f>Lotskostnader!W74</f>
        <v>0</v>
      </c>
      <c r="Y51" s="239">
        <f>Lotskostnader!X74</f>
        <v>0</v>
      </c>
      <c r="Z51" s="239">
        <f>Lotskostnader!Y74</f>
        <v>0</v>
      </c>
      <c r="AA51" s="239">
        <f>Lotskostnader!Z74</f>
        <v>0</v>
      </c>
      <c r="AB51" s="239">
        <f>Lotskostnader!AA74</f>
        <v>0</v>
      </c>
      <c r="AC51" s="239">
        <f>Lotskostnader!AB74</f>
        <v>0</v>
      </c>
      <c r="AD51" s="239">
        <f>Lotskostnader!AC74</f>
        <v>0</v>
      </c>
      <c r="AE51" s="239">
        <f>Lotskostnader!AD74</f>
        <v>0</v>
      </c>
      <c r="AF51" s="239">
        <f>Lotskostnader!AE74</f>
        <v>0</v>
      </c>
      <c r="AG51" s="239">
        <f>Lotskostnader!AF74</f>
        <v>0</v>
      </c>
      <c r="AH51" s="239">
        <f>Lotskostnader!AG74</f>
        <v>0</v>
      </c>
      <c r="AI51" s="239">
        <f>Lotskostnader!AH74</f>
        <v>0</v>
      </c>
      <c r="AJ51" s="239">
        <f>Lotskostnader!AI74</f>
        <v>0</v>
      </c>
      <c r="AK51" s="239">
        <f>Lotskostnader!AJ74</f>
        <v>0</v>
      </c>
      <c r="AL51" s="239">
        <f>Lotskostnader!AK74</f>
        <v>0</v>
      </c>
      <c r="AM51" s="239">
        <f>Lotskostnader!AL74</f>
        <v>0</v>
      </c>
      <c r="AN51" s="239">
        <f>Lotskostnader!AM74</f>
        <v>0</v>
      </c>
      <c r="AO51" s="239">
        <f>Lotskostnader!AN74</f>
        <v>0</v>
      </c>
      <c r="AP51" s="239">
        <f>Lotskostnader!AO74</f>
        <v>0</v>
      </c>
      <c r="AQ51" s="239">
        <f>Lotskostnader!AP74</f>
        <v>0</v>
      </c>
      <c r="AR51" s="239">
        <f>Lotskostnader!AQ74</f>
        <v>0</v>
      </c>
      <c r="AS51" s="239">
        <f>Lotskostnader!AR74</f>
        <v>0</v>
      </c>
      <c r="AT51" s="239">
        <f>Lotskostnader!AS74</f>
        <v>0</v>
      </c>
      <c r="AU51" s="239">
        <f>Lotskostnader!AT74</f>
        <v>0</v>
      </c>
      <c r="AV51" s="239">
        <f>Lotskostnader!AU74</f>
        <v>0</v>
      </c>
      <c r="AW51" s="239">
        <f>Lotskostnader!AV74</f>
        <v>0</v>
      </c>
      <c r="AX51" s="239">
        <f>Lotskostnader!AW74</f>
        <v>0</v>
      </c>
      <c r="AY51" s="239">
        <f>Lotskostnader!AX74</f>
        <v>0</v>
      </c>
      <c r="AZ51" s="239">
        <f>Lotskostnader!AY74</f>
        <v>0</v>
      </c>
      <c r="BA51" s="239">
        <f>Lotskostnader!AZ74</f>
        <v>0</v>
      </c>
      <c r="BB51" s="239">
        <f>Lotskostnader!BA74</f>
        <v>0</v>
      </c>
      <c r="BC51" s="239">
        <f>Lotskostnader!BB74</f>
        <v>0</v>
      </c>
      <c r="BD51" s="239">
        <f>Lotskostnader!BC74</f>
        <v>0</v>
      </c>
      <c r="BE51" s="239">
        <f>Lotskostnader!BD74</f>
        <v>0</v>
      </c>
      <c r="BF51" s="239">
        <f>Lotskostnader!BE74</f>
        <v>0</v>
      </c>
      <c r="BG51" s="239">
        <f>Lotskostnader!BF74</f>
        <v>0</v>
      </c>
      <c r="BH51" s="239">
        <f>Lotskostnader!BG74</f>
        <v>0</v>
      </c>
      <c r="BI51" s="239">
        <f>Lotskostnader!BH74</f>
        <v>0</v>
      </c>
      <c r="BJ51" s="239">
        <f>Lotskostnader!BI74</f>
        <v>0</v>
      </c>
      <c r="BK51" s="239">
        <f>Lotskostnader!BJ74</f>
        <v>0</v>
      </c>
      <c r="BL51" s="239">
        <f>Lotskostnader!BK74</f>
        <v>0</v>
      </c>
      <c r="BM51" s="239">
        <f>Lotskostnader!BL74</f>
        <v>0</v>
      </c>
      <c r="BN51" s="239">
        <f>Lotskostnader!BM74</f>
        <v>0</v>
      </c>
      <c r="BO51" s="239">
        <f>Lotskostnader!BN74</f>
        <v>0</v>
      </c>
      <c r="BP51" s="239">
        <f>Lotskostnader!BO74</f>
        <v>0</v>
      </c>
      <c r="BQ51" s="239">
        <f>Lotskostnader!BP74</f>
        <v>0</v>
      </c>
      <c r="BR51" s="239">
        <f>Lotskostnader!BQ74</f>
        <v>0</v>
      </c>
      <c r="BS51" s="239">
        <f>Lotskostnader!BR74</f>
        <v>0</v>
      </c>
      <c r="BT51" s="239">
        <f>Lotskostnader!BS74</f>
        <v>0</v>
      </c>
      <c r="BU51" s="239">
        <f>Lotskostnader!BT74</f>
        <v>0</v>
      </c>
      <c r="BV51" s="239">
        <f>Lotskostnader!BU74</f>
        <v>0</v>
      </c>
      <c r="BW51" s="239">
        <f>Lotskostnader!BV74</f>
        <v>0</v>
      </c>
      <c r="BX51" s="239">
        <f>Lotskostnader!BW74</f>
        <v>0</v>
      </c>
      <c r="BY51" s="239">
        <f>Lotskostnader!BX74</f>
        <v>0</v>
      </c>
      <c r="BZ51" s="239">
        <f>Lotskostnader!BY74</f>
        <v>0</v>
      </c>
      <c r="CA51" s="239">
        <f>Lotskostnader!BZ74</f>
        <v>0</v>
      </c>
      <c r="CB51" s="239">
        <f>Lotskostnader!CA74</f>
        <v>0</v>
      </c>
      <c r="CC51" s="239">
        <f>Lotskostnader!CB74</f>
        <v>0</v>
      </c>
      <c r="CD51" s="239">
        <f>Lotskostnader!CC74</f>
        <v>0</v>
      </c>
      <c r="CE51" s="239">
        <f>Lotskostnader!CD74</f>
        <v>0</v>
      </c>
      <c r="CF51" s="239">
        <f>Lotskostnader!CE74</f>
        <v>0</v>
      </c>
      <c r="CG51" s="239">
        <f>Lotskostnader!CF74</f>
        <v>0</v>
      </c>
      <c r="CH51" s="239">
        <f>Lotskostnader!CG74</f>
        <v>0</v>
      </c>
      <c r="CI51" s="239">
        <f>Lotskostnader!CH74</f>
        <v>0</v>
      </c>
      <c r="CJ51" s="239">
        <f>Lotskostnader!CI74</f>
        <v>0</v>
      </c>
      <c r="CK51" s="239">
        <f>Lotskostnader!CJ74</f>
        <v>0</v>
      </c>
      <c r="CL51" s="239">
        <f>Lotskostnader!CK74</f>
        <v>0</v>
      </c>
      <c r="CM51" s="239">
        <f>Lotskostnader!CL74</f>
        <v>0</v>
      </c>
      <c r="CN51" s="239">
        <f>Lotskostnader!CM74</f>
        <v>0</v>
      </c>
      <c r="CO51" s="239">
        <f>Lotskostnader!CN74</f>
        <v>0</v>
      </c>
      <c r="CP51" s="239">
        <f>Lotskostnader!CO74</f>
        <v>0</v>
      </c>
      <c r="CQ51" s="239">
        <f>Lotskostnader!CP74</f>
        <v>0</v>
      </c>
      <c r="CR51" s="239">
        <f>Lotskostnader!CQ74</f>
        <v>0</v>
      </c>
      <c r="CS51" s="239">
        <f>Lotskostnader!CR74</f>
        <v>0</v>
      </c>
      <c r="CT51" s="239">
        <f>Lotskostnader!CS74</f>
        <v>0</v>
      </c>
    </row>
    <row r="52" spans="1:98" s="1270" customFormat="1" ht="13" x14ac:dyDescent="0.25">
      <c r="A52" s="1274" t="s">
        <v>817</v>
      </c>
      <c r="B52" s="1272">
        <f ca="1">HLOOKUP($B$8,$E$39:$CT$57,14)</f>
        <v>0</v>
      </c>
      <c r="C52" s="1272">
        <f ca="1">HLOOKUP($B$9,$E$39:$CT$57,14)</f>
        <v>0</v>
      </c>
      <c r="D52" s="1275"/>
      <c r="E52" s="1271">
        <f ca="1">E41*1000*E6</f>
        <v>0</v>
      </c>
      <c r="F52" s="1271">
        <f t="shared" ref="F52:BQ52" ca="1" si="34">F41*1000*F6</f>
        <v>0</v>
      </c>
      <c r="G52" s="1271">
        <f t="shared" ca="1" si="34"/>
        <v>0</v>
      </c>
      <c r="H52" s="1271">
        <f t="shared" ca="1" si="34"/>
        <v>0</v>
      </c>
      <c r="I52" s="1271">
        <f t="shared" ca="1" si="34"/>
        <v>0</v>
      </c>
      <c r="J52" s="1271">
        <f t="shared" ca="1" si="34"/>
        <v>0</v>
      </c>
      <c r="K52" s="1271">
        <f t="shared" ca="1" si="34"/>
        <v>0</v>
      </c>
      <c r="L52" s="1271">
        <f t="shared" ca="1" si="34"/>
        <v>0</v>
      </c>
      <c r="M52" s="1271">
        <f t="shared" ca="1" si="34"/>
        <v>0</v>
      </c>
      <c r="N52" s="1271">
        <f t="shared" ca="1" si="34"/>
        <v>0</v>
      </c>
      <c r="O52" s="1271">
        <f t="shared" ca="1" si="34"/>
        <v>0</v>
      </c>
      <c r="P52" s="1271">
        <f t="shared" ca="1" si="34"/>
        <v>0</v>
      </c>
      <c r="Q52" s="1271">
        <f t="shared" ca="1" si="34"/>
        <v>0</v>
      </c>
      <c r="R52" s="1271">
        <f t="shared" ca="1" si="34"/>
        <v>0</v>
      </c>
      <c r="S52" s="1271">
        <f t="shared" ca="1" si="34"/>
        <v>0</v>
      </c>
      <c r="T52" s="1271">
        <f t="shared" ca="1" si="34"/>
        <v>0</v>
      </c>
      <c r="U52" s="1271">
        <f t="shared" ca="1" si="34"/>
        <v>0</v>
      </c>
      <c r="V52" s="1271">
        <f t="shared" ca="1" si="34"/>
        <v>0</v>
      </c>
      <c r="W52" s="1271">
        <f t="shared" ca="1" si="34"/>
        <v>0</v>
      </c>
      <c r="X52" s="1271">
        <f t="shared" ca="1" si="34"/>
        <v>0</v>
      </c>
      <c r="Y52" s="1271">
        <f t="shared" ca="1" si="34"/>
        <v>0</v>
      </c>
      <c r="Z52" s="1271">
        <f t="shared" ca="1" si="34"/>
        <v>0</v>
      </c>
      <c r="AA52" s="1271">
        <f t="shared" ca="1" si="34"/>
        <v>0</v>
      </c>
      <c r="AB52" s="1271">
        <f t="shared" ca="1" si="34"/>
        <v>0</v>
      </c>
      <c r="AC52" s="1271">
        <f t="shared" ca="1" si="34"/>
        <v>0</v>
      </c>
      <c r="AD52" s="1271">
        <f t="shared" ca="1" si="34"/>
        <v>0</v>
      </c>
      <c r="AE52" s="1271">
        <f t="shared" ca="1" si="34"/>
        <v>0</v>
      </c>
      <c r="AF52" s="1271">
        <f t="shared" ca="1" si="34"/>
        <v>0</v>
      </c>
      <c r="AG52" s="1271">
        <f t="shared" ca="1" si="34"/>
        <v>0</v>
      </c>
      <c r="AH52" s="1271">
        <f t="shared" ca="1" si="34"/>
        <v>0</v>
      </c>
      <c r="AI52" s="1271">
        <f t="shared" ca="1" si="34"/>
        <v>0</v>
      </c>
      <c r="AJ52" s="1271">
        <f t="shared" ca="1" si="34"/>
        <v>0</v>
      </c>
      <c r="AK52" s="1271">
        <f t="shared" ca="1" si="34"/>
        <v>0</v>
      </c>
      <c r="AL52" s="1271">
        <f t="shared" ca="1" si="34"/>
        <v>0</v>
      </c>
      <c r="AM52" s="1271">
        <f t="shared" ca="1" si="34"/>
        <v>0</v>
      </c>
      <c r="AN52" s="1271">
        <f t="shared" ca="1" si="34"/>
        <v>0</v>
      </c>
      <c r="AO52" s="1271">
        <f t="shared" ca="1" si="34"/>
        <v>0</v>
      </c>
      <c r="AP52" s="1271">
        <f t="shared" ca="1" si="34"/>
        <v>0</v>
      </c>
      <c r="AQ52" s="1271">
        <f t="shared" ca="1" si="34"/>
        <v>0</v>
      </c>
      <c r="AR52" s="1271">
        <f t="shared" ca="1" si="34"/>
        <v>0</v>
      </c>
      <c r="AS52" s="1271">
        <f t="shared" ca="1" si="34"/>
        <v>0</v>
      </c>
      <c r="AT52" s="1271">
        <f t="shared" ca="1" si="34"/>
        <v>0</v>
      </c>
      <c r="AU52" s="1271">
        <f t="shared" ca="1" si="34"/>
        <v>0</v>
      </c>
      <c r="AV52" s="1271">
        <f t="shared" ca="1" si="34"/>
        <v>0</v>
      </c>
      <c r="AW52" s="1271">
        <f t="shared" ca="1" si="34"/>
        <v>0</v>
      </c>
      <c r="AX52" s="1271">
        <f t="shared" ca="1" si="34"/>
        <v>0</v>
      </c>
      <c r="AY52" s="1271">
        <f t="shared" ca="1" si="34"/>
        <v>0</v>
      </c>
      <c r="AZ52" s="1271">
        <f t="shared" ca="1" si="34"/>
        <v>0</v>
      </c>
      <c r="BA52" s="1271">
        <f t="shared" ca="1" si="34"/>
        <v>0</v>
      </c>
      <c r="BB52" s="1271">
        <f t="shared" ca="1" si="34"/>
        <v>0</v>
      </c>
      <c r="BC52" s="1271">
        <f t="shared" ca="1" si="34"/>
        <v>0</v>
      </c>
      <c r="BD52" s="1271">
        <f t="shared" ca="1" si="34"/>
        <v>0</v>
      </c>
      <c r="BE52" s="1271">
        <f t="shared" ca="1" si="34"/>
        <v>0</v>
      </c>
      <c r="BF52" s="1271">
        <f t="shared" ca="1" si="34"/>
        <v>0</v>
      </c>
      <c r="BG52" s="1271">
        <f t="shared" ca="1" si="34"/>
        <v>0</v>
      </c>
      <c r="BH52" s="1271">
        <f t="shared" ca="1" si="34"/>
        <v>0</v>
      </c>
      <c r="BI52" s="1271">
        <f t="shared" ca="1" si="34"/>
        <v>0</v>
      </c>
      <c r="BJ52" s="1271">
        <f t="shared" ca="1" si="34"/>
        <v>0</v>
      </c>
      <c r="BK52" s="1271">
        <f t="shared" ca="1" si="34"/>
        <v>0</v>
      </c>
      <c r="BL52" s="1271">
        <f t="shared" ca="1" si="34"/>
        <v>0</v>
      </c>
      <c r="BM52" s="1271">
        <f t="shared" ca="1" si="34"/>
        <v>0</v>
      </c>
      <c r="BN52" s="1271">
        <f t="shared" ca="1" si="34"/>
        <v>0</v>
      </c>
      <c r="BO52" s="1271">
        <f t="shared" ca="1" si="34"/>
        <v>0</v>
      </c>
      <c r="BP52" s="1271">
        <f t="shared" ca="1" si="34"/>
        <v>0</v>
      </c>
      <c r="BQ52" s="1271">
        <f t="shared" ca="1" si="34"/>
        <v>0</v>
      </c>
      <c r="BR52" s="1271">
        <f t="shared" ref="BR52:CT52" ca="1" si="35">BR41*1000*BR6</f>
        <v>0</v>
      </c>
      <c r="BS52" s="1271">
        <f t="shared" ca="1" si="35"/>
        <v>0</v>
      </c>
      <c r="BT52" s="1271">
        <f t="shared" ca="1" si="35"/>
        <v>0</v>
      </c>
      <c r="BU52" s="1271">
        <f t="shared" ca="1" si="35"/>
        <v>0</v>
      </c>
      <c r="BV52" s="1271">
        <f t="shared" si="35"/>
        <v>0</v>
      </c>
      <c r="BW52" s="1271">
        <f t="shared" si="35"/>
        <v>0</v>
      </c>
      <c r="BX52" s="1271">
        <f t="shared" si="35"/>
        <v>0</v>
      </c>
      <c r="BY52" s="1271">
        <f t="shared" si="35"/>
        <v>0</v>
      </c>
      <c r="BZ52" s="1271">
        <f t="shared" si="35"/>
        <v>0</v>
      </c>
      <c r="CA52" s="1271">
        <f t="shared" si="35"/>
        <v>0</v>
      </c>
      <c r="CB52" s="1271">
        <f t="shared" si="35"/>
        <v>0</v>
      </c>
      <c r="CC52" s="1271">
        <f t="shared" si="35"/>
        <v>0</v>
      </c>
      <c r="CD52" s="1271">
        <f t="shared" si="35"/>
        <v>0</v>
      </c>
      <c r="CE52" s="1271">
        <f t="shared" si="35"/>
        <v>0</v>
      </c>
      <c r="CF52" s="1271">
        <f t="shared" si="35"/>
        <v>0</v>
      </c>
      <c r="CG52" s="1271">
        <f t="shared" si="35"/>
        <v>0</v>
      </c>
      <c r="CH52" s="1271">
        <f t="shared" si="35"/>
        <v>0</v>
      </c>
      <c r="CI52" s="1271">
        <f t="shared" si="35"/>
        <v>0</v>
      </c>
      <c r="CJ52" s="1271">
        <f t="shared" si="35"/>
        <v>0</v>
      </c>
      <c r="CK52" s="1271">
        <f t="shared" si="35"/>
        <v>0</v>
      </c>
      <c r="CL52" s="1271">
        <f t="shared" si="35"/>
        <v>0</v>
      </c>
      <c r="CM52" s="1271">
        <f t="shared" si="35"/>
        <v>0</v>
      </c>
      <c r="CN52" s="1271">
        <f t="shared" si="35"/>
        <v>0</v>
      </c>
      <c r="CO52" s="1271">
        <f t="shared" si="35"/>
        <v>0</v>
      </c>
      <c r="CP52" s="1271">
        <f t="shared" si="35"/>
        <v>0</v>
      </c>
      <c r="CQ52" s="1271">
        <f t="shared" si="35"/>
        <v>0</v>
      </c>
      <c r="CR52" s="1271">
        <f t="shared" si="35"/>
        <v>0</v>
      </c>
      <c r="CS52" s="1271">
        <f t="shared" si="35"/>
        <v>0</v>
      </c>
      <c r="CT52" s="1271">
        <f t="shared" si="35"/>
        <v>0</v>
      </c>
    </row>
    <row r="53" spans="1:98" ht="13" x14ac:dyDescent="0.25">
      <c r="A53" s="63" t="s">
        <v>56</v>
      </c>
      <c r="B53" s="41">
        <f ca="1">HLOOKUP($B$8,$E$39:$CT$57,15)</f>
        <v>0</v>
      </c>
      <c r="C53" s="41">
        <f ca="1">HLOOKUP($B$9,$E$39:$CT$57,15)</f>
        <v>0</v>
      </c>
      <c r="D53" s="279"/>
      <c r="E53" s="239">
        <f ca="1">E42*Indata!$B$41*1000*E7</f>
        <v>0</v>
      </c>
      <c r="F53" s="239">
        <f ca="1">F42*Indata!$B$41*1000*F7</f>
        <v>0</v>
      </c>
      <c r="G53" s="239">
        <f ca="1">G42*Indata!$B$41*1000*G7</f>
        <v>0</v>
      </c>
      <c r="H53" s="239">
        <f ca="1">H42*Indata!$B$41*1000*H7</f>
        <v>0</v>
      </c>
      <c r="I53" s="239">
        <f ca="1">I42*Indata!$B$41*1000*I7</f>
        <v>0</v>
      </c>
      <c r="J53" s="239">
        <f ca="1">J42*Indata!$B$41*1000*J7</f>
        <v>0</v>
      </c>
      <c r="K53" s="239">
        <f ca="1">K42*Indata!$B$41*1000*K7</f>
        <v>0</v>
      </c>
      <c r="L53" s="239">
        <f ca="1">L42*Indata!$B$41*1000*L7</f>
        <v>0</v>
      </c>
      <c r="M53" s="239">
        <f ca="1">M42*Indata!$B$41*1000*M7</f>
        <v>0</v>
      </c>
      <c r="N53" s="239">
        <f ca="1">N42*Indata!$B$41*1000*N7</f>
        <v>0</v>
      </c>
      <c r="O53" s="239">
        <f ca="1">O42*Indata!$B$41*1000*O7</f>
        <v>0</v>
      </c>
      <c r="P53" s="239">
        <f ca="1">P42*Indata!$B$41*1000*P7</f>
        <v>0</v>
      </c>
      <c r="Q53" s="239">
        <f ca="1">Q42*Indata!$B$41*1000*Q7</f>
        <v>0</v>
      </c>
      <c r="R53" s="239">
        <f ca="1">R42*Indata!$B$41*1000*R7</f>
        <v>0</v>
      </c>
      <c r="S53" s="239">
        <f ca="1">S42*Indata!$B$41*1000*S7</f>
        <v>0</v>
      </c>
      <c r="T53" s="239">
        <f ca="1">T42*Indata!$B$41*1000*T7</f>
        <v>0</v>
      </c>
      <c r="U53" s="239">
        <f ca="1">U42*Indata!$B$41*1000*U7</f>
        <v>0</v>
      </c>
      <c r="V53" s="239">
        <f ca="1">V42*Indata!$B$41*1000*V7</f>
        <v>0</v>
      </c>
      <c r="W53" s="239">
        <f ca="1">W42*Indata!$B$41*1000*W7</f>
        <v>0</v>
      </c>
      <c r="X53" s="239">
        <f ca="1">X42*Indata!$B$41*1000*X7</f>
        <v>0</v>
      </c>
      <c r="Y53" s="239">
        <f ca="1">Y42*Indata!$B$41*1000*Y7</f>
        <v>0</v>
      </c>
      <c r="Z53" s="239">
        <f ca="1">Z42*Indata!$B$41*1000*Z7</f>
        <v>0</v>
      </c>
      <c r="AA53" s="239">
        <f ca="1">AA42*Indata!$B$41*1000*AA7</f>
        <v>0</v>
      </c>
      <c r="AB53" s="239">
        <f ca="1">AB42*Indata!$B$41*1000*AB7</f>
        <v>0</v>
      </c>
      <c r="AC53" s="239">
        <f ca="1">AC42*Indata!$B$41*1000*AC7</f>
        <v>0</v>
      </c>
      <c r="AD53" s="239">
        <f ca="1">AD42*Indata!$B$41*1000*AD7</f>
        <v>0</v>
      </c>
      <c r="AE53" s="239">
        <f ca="1">AE42*Indata!$B$41*1000*AE7</f>
        <v>0</v>
      </c>
      <c r="AF53" s="239">
        <f ca="1">AF42*Indata!$B$41*1000*AF7</f>
        <v>0</v>
      </c>
      <c r="AG53" s="239">
        <f ca="1">AG42*Indata!$B$41*1000*AG7</f>
        <v>0</v>
      </c>
      <c r="AH53" s="239">
        <f ca="1">AH42*Indata!$B$41*1000*AH7</f>
        <v>0</v>
      </c>
      <c r="AI53" s="239">
        <f ca="1">AI42*Indata!$B$41*1000*AI7</f>
        <v>0</v>
      </c>
      <c r="AJ53" s="239">
        <f ca="1">AJ42*Indata!$B$41*1000*AJ7</f>
        <v>0</v>
      </c>
      <c r="AK53" s="239">
        <f ca="1">AK42*Indata!$B$41*1000*AK7</f>
        <v>0</v>
      </c>
      <c r="AL53" s="239">
        <f ca="1">AL42*Indata!$B$41*1000*AL7</f>
        <v>0</v>
      </c>
      <c r="AM53" s="239">
        <f ca="1">AM42*Indata!$B$41*1000*AM7</f>
        <v>0</v>
      </c>
      <c r="AN53" s="239">
        <f ca="1">AN42*Indata!$B$41*1000*AN7</f>
        <v>0</v>
      </c>
      <c r="AO53" s="239">
        <f ca="1">AO42*Indata!$B$41*1000*AO7</f>
        <v>0</v>
      </c>
      <c r="AP53" s="239">
        <f ca="1">AP42*Indata!$B$41*1000*AP7</f>
        <v>0</v>
      </c>
      <c r="AQ53" s="239">
        <f ca="1">AQ42*Indata!$B$41*1000*AQ7</f>
        <v>0</v>
      </c>
      <c r="AR53" s="239">
        <f ca="1">AR42*Indata!$B$41*1000*AR7</f>
        <v>0</v>
      </c>
      <c r="AS53" s="239">
        <f ca="1">AS42*Indata!$B$41*1000*AS7</f>
        <v>0</v>
      </c>
      <c r="AT53" s="239">
        <f ca="1">AT42*Indata!$B$41*1000*AT7</f>
        <v>0</v>
      </c>
      <c r="AU53" s="239">
        <f ca="1">AU42*Indata!$B$41*1000*AU7</f>
        <v>0</v>
      </c>
      <c r="AV53" s="239">
        <f ca="1">AV42*Indata!$B$41*1000*AV7</f>
        <v>0</v>
      </c>
      <c r="AW53" s="239">
        <f ca="1">AW42*Indata!$B$41*1000*AW7</f>
        <v>0</v>
      </c>
      <c r="AX53" s="239">
        <f ca="1">AX42*Indata!$B$41*1000*AX7</f>
        <v>0</v>
      </c>
      <c r="AY53" s="239">
        <f ca="1">AY42*Indata!$B$41*1000*AY7</f>
        <v>0</v>
      </c>
      <c r="AZ53" s="239">
        <f ca="1">AZ42*Indata!$B$41*1000*AZ7</f>
        <v>0</v>
      </c>
      <c r="BA53" s="239">
        <f ca="1">BA42*Indata!$B$41*1000*BA7</f>
        <v>0</v>
      </c>
      <c r="BB53" s="239">
        <f ca="1">BB42*Indata!$B$41*1000*BB7</f>
        <v>0</v>
      </c>
      <c r="BC53" s="239">
        <f ca="1">BC42*Indata!$B$41*1000*BC7</f>
        <v>0</v>
      </c>
      <c r="BD53" s="239">
        <f ca="1">BD42*Indata!$B$41*1000*BD7</f>
        <v>0</v>
      </c>
      <c r="BE53" s="239">
        <f ca="1">BE42*Indata!$B$41*1000*BE7</f>
        <v>0</v>
      </c>
      <c r="BF53" s="239">
        <f ca="1">BF42*Indata!$B$41*1000*BF7</f>
        <v>0</v>
      </c>
      <c r="BG53" s="239">
        <f ca="1">BG42*Indata!$B$41*1000*BG7</f>
        <v>0</v>
      </c>
      <c r="BH53" s="239">
        <f ca="1">BH42*Indata!$B$41*1000*BH7</f>
        <v>0</v>
      </c>
      <c r="BI53" s="239">
        <f ca="1">BI42*Indata!$B$41*1000*BI7</f>
        <v>0</v>
      </c>
      <c r="BJ53" s="239">
        <f ca="1">BJ42*Indata!$B$41*1000*BJ7</f>
        <v>0</v>
      </c>
      <c r="BK53" s="239">
        <f ca="1">BK42*Indata!$B$41*1000*BK7</f>
        <v>0</v>
      </c>
      <c r="BL53" s="239">
        <f ca="1">BL42*Indata!$B$41*1000*BL7</f>
        <v>0</v>
      </c>
      <c r="BM53" s="239">
        <f ca="1">BM42*Indata!$B$41*1000*BM7</f>
        <v>0</v>
      </c>
      <c r="BN53" s="239">
        <f ca="1">BN42*Indata!$B$41*1000*BN7</f>
        <v>0</v>
      </c>
      <c r="BO53" s="239">
        <f ca="1">BO42*Indata!$B$41*1000*BO7</f>
        <v>0</v>
      </c>
      <c r="BP53" s="239">
        <f ca="1">BP42*Indata!$B$41*1000*BP7</f>
        <v>0</v>
      </c>
      <c r="BQ53" s="239">
        <f ca="1">BQ42*Indata!$B$41*1000*BQ7</f>
        <v>0</v>
      </c>
      <c r="BR53" s="239">
        <f ca="1">BR42*Indata!$B$41*1000*BR7</f>
        <v>0</v>
      </c>
      <c r="BS53" s="239">
        <f ca="1">BS42*Indata!$B$41*1000*BS7</f>
        <v>0</v>
      </c>
      <c r="BT53" s="239">
        <f ca="1">BT42*Indata!$B$41*1000*BT7</f>
        <v>0</v>
      </c>
      <c r="BU53" s="239">
        <f ca="1">BU42*Indata!$B$41*1000*BU7</f>
        <v>0</v>
      </c>
      <c r="BV53" s="239">
        <f>BV42*Indata!$B$41*1000*BV7</f>
        <v>0</v>
      </c>
      <c r="BW53" s="239">
        <f>BW42*Indata!$B$41*1000*BW7</f>
        <v>0</v>
      </c>
      <c r="BX53" s="239">
        <f>BX42*Indata!$B$41*1000*BX7</f>
        <v>0</v>
      </c>
      <c r="BY53" s="239">
        <f>BY42*Indata!$B$41*1000*BY7</f>
        <v>0</v>
      </c>
      <c r="BZ53" s="239">
        <f>BZ42*Indata!$B$41*1000*BZ7</f>
        <v>0</v>
      </c>
      <c r="CA53" s="239">
        <f>CA42*Indata!$B$41*1000*CA7</f>
        <v>0</v>
      </c>
      <c r="CB53" s="239">
        <f>CB42*Indata!$B$41*1000*CB7</f>
        <v>0</v>
      </c>
      <c r="CC53" s="239">
        <f>CC42*Indata!$B$41*1000*CC7</f>
        <v>0</v>
      </c>
      <c r="CD53" s="239">
        <f>CD42*Indata!$B$41*1000*CD7</f>
        <v>0</v>
      </c>
      <c r="CE53" s="239">
        <f>CE42*Indata!$B$41*1000*CE7</f>
        <v>0</v>
      </c>
      <c r="CF53" s="239">
        <f>CF42*Indata!$B$41*1000*CF7</f>
        <v>0</v>
      </c>
      <c r="CG53" s="239">
        <f>CG42*Indata!$B$41*1000*CG7</f>
        <v>0</v>
      </c>
      <c r="CH53" s="239">
        <f>CH42*Indata!$B$41*1000*CH7</f>
        <v>0</v>
      </c>
      <c r="CI53" s="239">
        <f>CI42*Indata!$B$41*1000*CI7</f>
        <v>0</v>
      </c>
      <c r="CJ53" s="239">
        <f>CJ42*Indata!$B$41*1000*CJ7</f>
        <v>0</v>
      </c>
      <c r="CK53" s="239">
        <f>CK42*Indata!$B$41*1000*CK7</f>
        <v>0</v>
      </c>
      <c r="CL53" s="239">
        <f>CL42*Indata!$B$41*1000*CL7</f>
        <v>0</v>
      </c>
      <c r="CM53" s="239">
        <f>CM42*Indata!$B$41*1000*CM7</f>
        <v>0</v>
      </c>
      <c r="CN53" s="239">
        <f>CN42*Indata!$B$41*1000*CN7</f>
        <v>0</v>
      </c>
      <c r="CO53" s="239">
        <f>CO42*Indata!$B$41*1000*CO7</f>
        <v>0</v>
      </c>
      <c r="CP53" s="239">
        <f>CP42*Indata!$B$41*1000*CP7</f>
        <v>0</v>
      </c>
      <c r="CQ53" s="239">
        <f>CQ42*Indata!$B$41*1000*CQ7</f>
        <v>0</v>
      </c>
      <c r="CR53" s="239">
        <f>CR42*Indata!$B$41*1000*CR7</f>
        <v>0</v>
      </c>
      <c r="CS53" s="239">
        <f>CS42*Indata!$B$41*1000*CS7</f>
        <v>0</v>
      </c>
      <c r="CT53" s="239">
        <f>CT42*Indata!$B$41*1000*CT7</f>
        <v>0</v>
      </c>
    </row>
    <row r="54" spans="1:98" ht="13" x14ac:dyDescent="0.25">
      <c r="A54" s="63" t="s">
        <v>57</v>
      </c>
      <c r="B54" s="41">
        <f ca="1">HLOOKUP($B$8,$E$39:$CT$57,16)</f>
        <v>0</v>
      </c>
      <c r="C54" s="41">
        <f ca="1">HLOOKUP($B$9,$E$39:$CT$57,16)</f>
        <v>0</v>
      </c>
      <c r="D54" s="279"/>
      <c r="E54" s="239">
        <f ca="1">E43*Indata!$B$42*1000*E8</f>
        <v>0</v>
      </c>
      <c r="F54" s="239">
        <f ca="1">F43*Indata!$B$42*1000*F8</f>
        <v>0</v>
      </c>
      <c r="G54" s="239">
        <f ca="1">G43*Indata!$B$42*1000*G8</f>
        <v>0</v>
      </c>
      <c r="H54" s="239">
        <f ca="1">H43*Indata!$B$42*1000*H8</f>
        <v>0</v>
      </c>
      <c r="I54" s="239">
        <f ca="1">I43*Indata!$B$42*1000*I8</f>
        <v>0</v>
      </c>
      <c r="J54" s="239">
        <f ca="1">J43*Indata!$B$42*1000*J8</f>
        <v>0</v>
      </c>
      <c r="K54" s="239">
        <f ca="1">K43*Indata!$B$42*1000*K8</f>
        <v>0</v>
      </c>
      <c r="L54" s="239">
        <f ca="1">L43*Indata!$B$42*1000*L8</f>
        <v>0</v>
      </c>
      <c r="M54" s="239">
        <f ca="1">M43*Indata!$B$42*1000*M8</f>
        <v>0</v>
      </c>
      <c r="N54" s="239">
        <f ca="1">N43*Indata!$B$42*1000*N8</f>
        <v>0</v>
      </c>
      <c r="O54" s="239">
        <f ca="1">O43*Indata!$B$42*1000*O8</f>
        <v>0</v>
      </c>
      <c r="P54" s="239">
        <f ca="1">P43*Indata!$B$42*1000*P8</f>
        <v>0</v>
      </c>
      <c r="Q54" s="239">
        <f ca="1">Q43*Indata!$B$42*1000*Q8</f>
        <v>0</v>
      </c>
      <c r="R54" s="239">
        <f ca="1">R43*Indata!$B$42*1000*R8</f>
        <v>0</v>
      </c>
      <c r="S54" s="239">
        <f ca="1">S43*Indata!$B$42*1000*S8</f>
        <v>0</v>
      </c>
      <c r="T54" s="239">
        <f ca="1">T43*Indata!$B$42*1000*T8</f>
        <v>0</v>
      </c>
      <c r="U54" s="239">
        <f ca="1">U43*Indata!$B$42*1000*U8</f>
        <v>0</v>
      </c>
      <c r="V54" s="239">
        <f ca="1">V43*Indata!$B$42*1000*V8</f>
        <v>0</v>
      </c>
      <c r="W54" s="239">
        <f ca="1">W43*Indata!$B$42*1000*W8</f>
        <v>0</v>
      </c>
      <c r="X54" s="239">
        <f ca="1">X43*Indata!$B$42*1000*X8</f>
        <v>0</v>
      </c>
      <c r="Y54" s="239">
        <f ca="1">Y43*Indata!$B$42*1000*Y8</f>
        <v>0</v>
      </c>
      <c r="Z54" s="239">
        <f ca="1">Z43*Indata!$B$42*1000*Z8</f>
        <v>0</v>
      </c>
      <c r="AA54" s="239">
        <f ca="1">AA43*Indata!$B$42*1000*AA8</f>
        <v>0</v>
      </c>
      <c r="AB54" s="239">
        <f ca="1">AB43*Indata!$B$42*1000*AB8</f>
        <v>0</v>
      </c>
      <c r="AC54" s="239">
        <f ca="1">AC43*Indata!$B$42*1000*AC8</f>
        <v>0</v>
      </c>
      <c r="AD54" s="239">
        <f ca="1">AD43*Indata!$B$42*1000*AD8</f>
        <v>0</v>
      </c>
      <c r="AE54" s="239">
        <f ca="1">AE43*Indata!$B$42*1000*AE8</f>
        <v>0</v>
      </c>
      <c r="AF54" s="239">
        <f ca="1">AF43*Indata!$B$42*1000*AF8</f>
        <v>0</v>
      </c>
      <c r="AG54" s="239">
        <f ca="1">AG43*Indata!$B$42*1000*AG8</f>
        <v>0</v>
      </c>
      <c r="AH54" s="239">
        <f ca="1">AH43*Indata!$B$42*1000*AH8</f>
        <v>0</v>
      </c>
      <c r="AI54" s="239">
        <f ca="1">AI43*Indata!$B$42*1000*AI8</f>
        <v>0</v>
      </c>
      <c r="AJ54" s="239">
        <f ca="1">AJ43*Indata!$B$42*1000*AJ8</f>
        <v>0</v>
      </c>
      <c r="AK54" s="239">
        <f ca="1">AK43*Indata!$B$42*1000*AK8</f>
        <v>0</v>
      </c>
      <c r="AL54" s="239">
        <f ca="1">AL43*Indata!$B$42*1000*AL8</f>
        <v>0</v>
      </c>
      <c r="AM54" s="239">
        <f ca="1">AM43*Indata!$B$42*1000*AM8</f>
        <v>0</v>
      </c>
      <c r="AN54" s="239">
        <f ca="1">AN43*Indata!$B$42*1000*AN8</f>
        <v>0</v>
      </c>
      <c r="AO54" s="239">
        <f ca="1">AO43*Indata!$B$42*1000*AO8</f>
        <v>0</v>
      </c>
      <c r="AP54" s="239">
        <f ca="1">AP43*Indata!$B$42*1000*AP8</f>
        <v>0</v>
      </c>
      <c r="AQ54" s="239">
        <f ca="1">AQ43*Indata!$B$42*1000*AQ8</f>
        <v>0</v>
      </c>
      <c r="AR54" s="239">
        <f ca="1">AR43*Indata!$B$42*1000*AR8</f>
        <v>0</v>
      </c>
      <c r="AS54" s="239">
        <f ca="1">AS43*Indata!$B$42*1000*AS8</f>
        <v>0</v>
      </c>
      <c r="AT54" s="239">
        <f ca="1">AT43*Indata!$B$42*1000*AT8</f>
        <v>0</v>
      </c>
      <c r="AU54" s="239">
        <f ca="1">AU43*Indata!$B$42*1000*AU8</f>
        <v>0</v>
      </c>
      <c r="AV54" s="239">
        <f ca="1">AV43*Indata!$B$42*1000*AV8</f>
        <v>0</v>
      </c>
      <c r="AW54" s="239">
        <f ca="1">AW43*Indata!$B$42*1000*AW8</f>
        <v>0</v>
      </c>
      <c r="AX54" s="239">
        <f ca="1">AX43*Indata!$B$42*1000*AX8</f>
        <v>0</v>
      </c>
      <c r="AY54" s="239">
        <f ca="1">AY43*Indata!$B$42*1000*AY8</f>
        <v>0</v>
      </c>
      <c r="AZ54" s="239">
        <f ca="1">AZ43*Indata!$B$42*1000*AZ8</f>
        <v>0</v>
      </c>
      <c r="BA54" s="239">
        <f ca="1">BA43*Indata!$B$42*1000*BA8</f>
        <v>0</v>
      </c>
      <c r="BB54" s="239">
        <f ca="1">BB43*Indata!$B$42*1000*BB8</f>
        <v>0</v>
      </c>
      <c r="BC54" s="239">
        <f ca="1">BC43*Indata!$B$42*1000*BC8</f>
        <v>0</v>
      </c>
      <c r="BD54" s="239">
        <f ca="1">BD43*Indata!$B$42*1000*BD8</f>
        <v>0</v>
      </c>
      <c r="BE54" s="239">
        <f ca="1">BE43*Indata!$B$42*1000*BE8</f>
        <v>0</v>
      </c>
      <c r="BF54" s="239">
        <f ca="1">BF43*Indata!$B$42*1000*BF8</f>
        <v>0</v>
      </c>
      <c r="BG54" s="239">
        <f ca="1">BG43*Indata!$B$42*1000*BG8</f>
        <v>0</v>
      </c>
      <c r="BH54" s="239">
        <f ca="1">BH43*Indata!$B$42*1000*BH8</f>
        <v>0</v>
      </c>
      <c r="BI54" s="239">
        <f ca="1">BI43*Indata!$B$42*1000*BI8</f>
        <v>0</v>
      </c>
      <c r="BJ54" s="239">
        <f ca="1">BJ43*Indata!$B$42*1000*BJ8</f>
        <v>0</v>
      </c>
      <c r="BK54" s="239">
        <f ca="1">BK43*Indata!$B$42*1000*BK8</f>
        <v>0</v>
      </c>
      <c r="BL54" s="239">
        <f ca="1">BL43*Indata!$B$42*1000*BL8</f>
        <v>0</v>
      </c>
      <c r="BM54" s="239">
        <f ca="1">BM43*Indata!$B$42*1000*BM8</f>
        <v>0</v>
      </c>
      <c r="BN54" s="239">
        <f ca="1">BN43*Indata!$B$42*1000*BN8</f>
        <v>0</v>
      </c>
      <c r="BO54" s="239">
        <f ca="1">BO43*Indata!$B$42*1000*BO8</f>
        <v>0</v>
      </c>
      <c r="BP54" s="239">
        <f ca="1">BP43*Indata!$B$42*1000*BP8</f>
        <v>0</v>
      </c>
      <c r="BQ54" s="239">
        <f ca="1">BQ43*Indata!$B$42*1000*BQ8</f>
        <v>0</v>
      </c>
      <c r="BR54" s="239">
        <f ca="1">BR43*Indata!$B$42*1000*BR8</f>
        <v>0</v>
      </c>
      <c r="BS54" s="239">
        <f ca="1">BS43*Indata!$B$42*1000*BS8</f>
        <v>0</v>
      </c>
      <c r="BT54" s="239">
        <f ca="1">BT43*Indata!$B$42*1000*BT8</f>
        <v>0</v>
      </c>
      <c r="BU54" s="239">
        <f ca="1">BU43*Indata!$B$42*1000*BU8</f>
        <v>0</v>
      </c>
      <c r="BV54" s="239">
        <f>BV43*Indata!$B$42*1000*BV8</f>
        <v>0</v>
      </c>
      <c r="BW54" s="239">
        <f>BW43*Indata!$B$42*1000*BW8</f>
        <v>0</v>
      </c>
      <c r="BX54" s="239">
        <f>BX43*Indata!$B$42*1000*BX8</f>
        <v>0</v>
      </c>
      <c r="BY54" s="239">
        <f>BY43*Indata!$B$42*1000*BY8</f>
        <v>0</v>
      </c>
      <c r="BZ54" s="239">
        <f>BZ43*Indata!$B$42*1000*BZ8</f>
        <v>0</v>
      </c>
      <c r="CA54" s="239">
        <f>CA43*Indata!$B$42*1000*CA8</f>
        <v>0</v>
      </c>
      <c r="CB54" s="239">
        <f>CB43*Indata!$B$42*1000*CB8</f>
        <v>0</v>
      </c>
      <c r="CC54" s="239">
        <f>CC43*Indata!$B$42*1000*CC8</f>
        <v>0</v>
      </c>
      <c r="CD54" s="239">
        <f>CD43*Indata!$B$42*1000*CD8</f>
        <v>0</v>
      </c>
      <c r="CE54" s="239">
        <f>CE43*Indata!$B$42*1000*CE8</f>
        <v>0</v>
      </c>
      <c r="CF54" s="239">
        <f>CF43*Indata!$B$42*1000*CF8</f>
        <v>0</v>
      </c>
      <c r="CG54" s="239">
        <f>CG43*Indata!$B$42*1000*CG8</f>
        <v>0</v>
      </c>
      <c r="CH54" s="239">
        <f>CH43*Indata!$B$42*1000*CH8</f>
        <v>0</v>
      </c>
      <c r="CI54" s="239">
        <f>CI43*Indata!$B$42*1000*CI8</f>
        <v>0</v>
      </c>
      <c r="CJ54" s="239">
        <f>CJ43*Indata!$B$42*1000*CJ8</f>
        <v>0</v>
      </c>
      <c r="CK54" s="239">
        <f>CK43*Indata!$B$42*1000*CK8</f>
        <v>0</v>
      </c>
      <c r="CL54" s="239">
        <f>CL43*Indata!$B$42*1000*CL8</f>
        <v>0</v>
      </c>
      <c r="CM54" s="239">
        <f>CM43*Indata!$B$42*1000*CM8</f>
        <v>0</v>
      </c>
      <c r="CN54" s="239">
        <f>CN43*Indata!$B$42*1000*CN8</f>
        <v>0</v>
      </c>
      <c r="CO54" s="239">
        <f>CO43*Indata!$B$42*1000*CO8</f>
        <v>0</v>
      </c>
      <c r="CP54" s="239">
        <f>CP43*Indata!$B$42*1000*CP8</f>
        <v>0</v>
      </c>
      <c r="CQ54" s="239">
        <f>CQ43*Indata!$B$42*1000*CQ8</f>
        <v>0</v>
      </c>
      <c r="CR54" s="239">
        <f>CR43*Indata!$B$42*1000*CR8</f>
        <v>0</v>
      </c>
      <c r="CS54" s="239">
        <f>CS43*Indata!$B$42*1000*CS8</f>
        <v>0</v>
      </c>
      <c r="CT54" s="239">
        <f>CT43*Indata!$B$42*1000*CT8</f>
        <v>0</v>
      </c>
    </row>
    <row r="55" spans="1:98" ht="13" x14ac:dyDescent="0.25">
      <c r="A55" s="63" t="s">
        <v>58</v>
      </c>
      <c r="B55" s="41">
        <f ca="1">HLOOKUP($B$8,$E$39:$CT$57,17)</f>
        <v>0</v>
      </c>
      <c r="C55" s="41">
        <f ca="1">HLOOKUP($B$9,$E$39:$CT$57,17)</f>
        <v>0</v>
      </c>
      <c r="D55" s="279"/>
      <c r="E55" s="239">
        <f ca="1">E44*Indata!$B$43*1000*E9</f>
        <v>0</v>
      </c>
      <c r="F55" s="239">
        <f ca="1">F44*Indata!$B$43*1000*F9</f>
        <v>0</v>
      </c>
      <c r="G55" s="239">
        <f ca="1">G44*Indata!$B$43*1000*G9</f>
        <v>0</v>
      </c>
      <c r="H55" s="239">
        <f ca="1">H44*Indata!$B$43*1000*H9</f>
        <v>0</v>
      </c>
      <c r="I55" s="239">
        <f ca="1">I44*Indata!$B$43*1000*I9</f>
        <v>0</v>
      </c>
      <c r="J55" s="239">
        <f ca="1">J44*Indata!$B$43*1000*J9</f>
        <v>0</v>
      </c>
      <c r="K55" s="239">
        <f ca="1">K44*Indata!$B$43*1000*K9</f>
        <v>0</v>
      </c>
      <c r="L55" s="239">
        <f ca="1">L44*Indata!$B$43*1000*L9</f>
        <v>0</v>
      </c>
      <c r="M55" s="239">
        <f ca="1">M44*Indata!$B$43*1000*M9</f>
        <v>0</v>
      </c>
      <c r="N55" s="239">
        <f ca="1">N44*Indata!$B$43*1000*N9</f>
        <v>0</v>
      </c>
      <c r="O55" s="239">
        <f ca="1">O44*Indata!$B$43*1000*O9</f>
        <v>0</v>
      </c>
      <c r="P55" s="239">
        <f ca="1">P44*Indata!$B$43*1000*P9</f>
        <v>0</v>
      </c>
      <c r="Q55" s="239">
        <f ca="1">Q44*Indata!$B$43*1000*Q9</f>
        <v>0</v>
      </c>
      <c r="R55" s="239">
        <f ca="1">R44*Indata!$B$43*1000*R9</f>
        <v>0</v>
      </c>
      <c r="S55" s="239">
        <f ca="1">S44*Indata!$B$43*1000*S9</f>
        <v>0</v>
      </c>
      <c r="T55" s="239">
        <f ca="1">T44*Indata!$B$43*1000*T9</f>
        <v>0</v>
      </c>
      <c r="U55" s="239">
        <f ca="1">U44*Indata!$B$43*1000*U9</f>
        <v>0</v>
      </c>
      <c r="V55" s="239">
        <f ca="1">V44*Indata!$B$43*1000*V9</f>
        <v>0</v>
      </c>
      <c r="W55" s="239">
        <f ca="1">W44*Indata!$B$43*1000*W9</f>
        <v>0</v>
      </c>
      <c r="X55" s="239">
        <f ca="1">X44*Indata!$B$43*1000*X9</f>
        <v>0</v>
      </c>
      <c r="Y55" s="239">
        <f ca="1">Y44*Indata!$B$43*1000*Y9</f>
        <v>0</v>
      </c>
      <c r="Z55" s="239">
        <f ca="1">Z44*Indata!$B$43*1000*Z9</f>
        <v>0</v>
      </c>
      <c r="AA55" s="239">
        <f ca="1">AA44*Indata!$B$43*1000*AA9</f>
        <v>0</v>
      </c>
      <c r="AB55" s="239">
        <f ca="1">AB44*Indata!$B$43*1000*AB9</f>
        <v>0</v>
      </c>
      <c r="AC55" s="239">
        <f ca="1">AC44*Indata!$B$43*1000*AC9</f>
        <v>0</v>
      </c>
      <c r="AD55" s="239">
        <f ca="1">AD44*Indata!$B$43*1000*AD9</f>
        <v>0</v>
      </c>
      <c r="AE55" s="239">
        <f ca="1">AE44*Indata!$B$43*1000*AE9</f>
        <v>0</v>
      </c>
      <c r="AF55" s="239">
        <f ca="1">AF44*Indata!$B$43*1000*AF9</f>
        <v>0</v>
      </c>
      <c r="AG55" s="239">
        <f ca="1">AG44*Indata!$B$43*1000*AG9</f>
        <v>0</v>
      </c>
      <c r="AH55" s="239">
        <f ca="1">AH44*Indata!$B$43*1000*AH9</f>
        <v>0</v>
      </c>
      <c r="AI55" s="239">
        <f ca="1">AI44*Indata!$B$43*1000*AI9</f>
        <v>0</v>
      </c>
      <c r="AJ55" s="239">
        <f ca="1">AJ44*Indata!$B$43*1000*AJ9</f>
        <v>0</v>
      </c>
      <c r="AK55" s="239">
        <f ca="1">AK44*Indata!$B$43*1000*AK9</f>
        <v>0</v>
      </c>
      <c r="AL55" s="239">
        <f ca="1">AL44*Indata!$B$43*1000*AL9</f>
        <v>0</v>
      </c>
      <c r="AM55" s="239">
        <f ca="1">AM44*Indata!$B$43*1000*AM9</f>
        <v>0</v>
      </c>
      <c r="AN55" s="239">
        <f ca="1">AN44*Indata!$B$43*1000*AN9</f>
        <v>0</v>
      </c>
      <c r="AO55" s="239">
        <f ca="1">AO44*Indata!$B$43*1000*AO9</f>
        <v>0</v>
      </c>
      <c r="AP55" s="239">
        <f ca="1">AP44*Indata!$B$43*1000*AP9</f>
        <v>0</v>
      </c>
      <c r="AQ55" s="239">
        <f ca="1">AQ44*Indata!$B$43*1000*AQ9</f>
        <v>0</v>
      </c>
      <c r="AR55" s="239">
        <f ca="1">AR44*Indata!$B$43*1000*AR9</f>
        <v>0</v>
      </c>
      <c r="AS55" s="239">
        <f ca="1">AS44*Indata!$B$43*1000*AS9</f>
        <v>0</v>
      </c>
      <c r="AT55" s="239">
        <f ca="1">AT44*Indata!$B$43*1000*AT9</f>
        <v>0</v>
      </c>
      <c r="AU55" s="239">
        <f ca="1">AU44*Indata!$B$43*1000*AU9</f>
        <v>0</v>
      </c>
      <c r="AV55" s="239">
        <f ca="1">AV44*Indata!$B$43*1000*AV9</f>
        <v>0</v>
      </c>
      <c r="AW55" s="239">
        <f ca="1">AW44*Indata!$B$43*1000*AW9</f>
        <v>0</v>
      </c>
      <c r="AX55" s="239">
        <f ca="1">AX44*Indata!$B$43*1000*AX9</f>
        <v>0</v>
      </c>
      <c r="AY55" s="239">
        <f ca="1">AY44*Indata!$B$43*1000*AY9</f>
        <v>0</v>
      </c>
      <c r="AZ55" s="239">
        <f ca="1">AZ44*Indata!$B$43*1000*AZ9</f>
        <v>0</v>
      </c>
      <c r="BA55" s="239">
        <f ca="1">BA44*Indata!$B$43*1000*BA9</f>
        <v>0</v>
      </c>
      <c r="BB55" s="239">
        <f ca="1">BB44*Indata!$B$43*1000*BB9</f>
        <v>0</v>
      </c>
      <c r="BC55" s="239">
        <f ca="1">BC44*Indata!$B$43*1000*BC9</f>
        <v>0</v>
      </c>
      <c r="BD55" s="239">
        <f ca="1">BD44*Indata!$B$43*1000*BD9</f>
        <v>0</v>
      </c>
      <c r="BE55" s="239">
        <f ca="1">BE44*Indata!$B$43*1000*BE9</f>
        <v>0</v>
      </c>
      <c r="BF55" s="239">
        <f ca="1">BF44*Indata!$B$43*1000*BF9</f>
        <v>0</v>
      </c>
      <c r="BG55" s="239">
        <f ca="1">BG44*Indata!$B$43*1000*BG9</f>
        <v>0</v>
      </c>
      <c r="BH55" s="239">
        <f ca="1">BH44*Indata!$B$43*1000*BH9</f>
        <v>0</v>
      </c>
      <c r="BI55" s="239">
        <f ca="1">BI44*Indata!$B$43*1000*BI9</f>
        <v>0</v>
      </c>
      <c r="BJ55" s="239">
        <f ca="1">BJ44*Indata!$B$43*1000*BJ9</f>
        <v>0</v>
      </c>
      <c r="BK55" s="239">
        <f ca="1">BK44*Indata!$B$43*1000*BK9</f>
        <v>0</v>
      </c>
      <c r="BL55" s="239">
        <f ca="1">BL44*Indata!$B$43*1000*BL9</f>
        <v>0</v>
      </c>
      <c r="BM55" s="239">
        <f ca="1">BM44*Indata!$B$43*1000*BM9</f>
        <v>0</v>
      </c>
      <c r="BN55" s="239">
        <f ca="1">BN44*Indata!$B$43*1000*BN9</f>
        <v>0</v>
      </c>
      <c r="BO55" s="239">
        <f ca="1">BO44*Indata!$B$43*1000*BO9</f>
        <v>0</v>
      </c>
      <c r="BP55" s="239">
        <f ca="1">BP44*Indata!$B$43*1000*BP9</f>
        <v>0</v>
      </c>
      <c r="BQ55" s="239">
        <f ca="1">BQ44*Indata!$B$43*1000*BQ9</f>
        <v>0</v>
      </c>
      <c r="BR55" s="239">
        <f ca="1">BR44*Indata!$B$43*1000*BR9</f>
        <v>0</v>
      </c>
      <c r="BS55" s="239">
        <f ca="1">BS44*Indata!$B$43*1000*BS9</f>
        <v>0</v>
      </c>
      <c r="BT55" s="239">
        <f ca="1">BT44*Indata!$B$43*1000*BT9</f>
        <v>0</v>
      </c>
      <c r="BU55" s="239">
        <f ca="1">BU44*Indata!$B$43*1000*BU9</f>
        <v>0</v>
      </c>
      <c r="BV55" s="239">
        <f>BV44*Indata!$B$43*1000*BV9</f>
        <v>0</v>
      </c>
      <c r="BW55" s="239">
        <f>BW44*Indata!$B$43*1000*BW9</f>
        <v>0</v>
      </c>
      <c r="BX55" s="239">
        <f>BX44*Indata!$B$43*1000*BX9</f>
        <v>0</v>
      </c>
      <c r="BY55" s="239">
        <f>BY44*Indata!$B$43*1000*BY9</f>
        <v>0</v>
      </c>
      <c r="BZ55" s="239">
        <f>BZ44*Indata!$B$43*1000*BZ9</f>
        <v>0</v>
      </c>
      <c r="CA55" s="239">
        <f>CA44*Indata!$B$43*1000*CA9</f>
        <v>0</v>
      </c>
      <c r="CB55" s="239">
        <f>CB44*Indata!$B$43*1000*CB9</f>
        <v>0</v>
      </c>
      <c r="CC55" s="239">
        <f>CC44*Indata!$B$43*1000*CC9</f>
        <v>0</v>
      </c>
      <c r="CD55" s="239">
        <f>CD44*Indata!$B$43*1000*CD9</f>
        <v>0</v>
      </c>
      <c r="CE55" s="239">
        <f>CE44*Indata!$B$43*1000*CE9</f>
        <v>0</v>
      </c>
      <c r="CF55" s="239">
        <f>CF44*Indata!$B$43*1000*CF9</f>
        <v>0</v>
      </c>
      <c r="CG55" s="239">
        <f>CG44*Indata!$B$43*1000*CG9</f>
        <v>0</v>
      </c>
      <c r="CH55" s="239">
        <f>CH44*Indata!$B$43*1000*CH9</f>
        <v>0</v>
      </c>
      <c r="CI55" s="239">
        <f>CI44*Indata!$B$43*1000*CI9</f>
        <v>0</v>
      </c>
      <c r="CJ55" s="239">
        <f>CJ44*Indata!$B$43*1000*CJ9</f>
        <v>0</v>
      </c>
      <c r="CK55" s="239">
        <f>CK44*Indata!$B$43*1000*CK9</f>
        <v>0</v>
      </c>
      <c r="CL55" s="239">
        <f>CL44*Indata!$B$43*1000*CL9</f>
        <v>0</v>
      </c>
      <c r="CM55" s="239">
        <f>CM44*Indata!$B$43*1000*CM9</f>
        <v>0</v>
      </c>
      <c r="CN55" s="239">
        <f>CN44*Indata!$B$43*1000*CN9</f>
        <v>0</v>
      </c>
      <c r="CO55" s="239">
        <f>CO44*Indata!$B$43*1000*CO9</f>
        <v>0</v>
      </c>
      <c r="CP55" s="239">
        <f>CP44*Indata!$B$43*1000*CP9</f>
        <v>0</v>
      </c>
      <c r="CQ55" s="239">
        <f>CQ44*Indata!$B$43*1000*CQ9</f>
        <v>0</v>
      </c>
      <c r="CR55" s="239">
        <f>CR44*Indata!$B$43*1000*CR9</f>
        <v>0</v>
      </c>
      <c r="CS55" s="239">
        <f>CS44*Indata!$B$43*1000*CS9</f>
        <v>0</v>
      </c>
      <c r="CT55" s="239">
        <f>CT44*Indata!$B$43*1000*CT9</f>
        <v>0</v>
      </c>
    </row>
    <row r="56" spans="1:98" ht="13" x14ac:dyDescent="0.25">
      <c r="A56" s="63" t="s">
        <v>80</v>
      </c>
      <c r="B56" s="41">
        <f ca="1">HLOOKUP($B$8,$E$39:$CT$57,18)</f>
        <v>0</v>
      </c>
      <c r="C56" s="41">
        <f ca="1">HLOOKUP($B$9,$E$39:$CT$57,18)</f>
        <v>0</v>
      </c>
      <c r="D56" s="279"/>
      <c r="E56" s="239">
        <f ca="1">E45*Indata!$B$44*1000*E10</f>
        <v>0</v>
      </c>
      <c r="F56" s="239">
        <f ca="1">F45*Indata!$B$44*1000*F10</f>
        <v>0</v>
      </c>
      <c r="G56" s="239">
        <f ca="1">G45*Indata!$B$44*1000*G10</f>
        <v>0</v>
      </c>
      <c r="H56" s="239">
        <f ca="1">H45*Indata!$B$44*1000*H10</f>
        <v>0</v>
      </c>
      <c r="I56" s="239">
        <f ca="1">I45*Indata!$B$44*1000*I10</f>
        <v>0</v>
      </c>
      <c r="J56" s="239">
        <f ca="1">J45*Indata!$B$44*1000*J10</f>
        <v>0</v>
      </c>
      <c r="K56" s="239">
        <f ca="1">K45*Indata!$B$44*1000*K10</f>
        <v>0</v>
      </c>
      <c r="L56" s="239">
        <f ca="1">L45*Indata!$B$44*1000*L10</f>
        <v>0</v>
      </c>
      <c r="M56" s="239">
        <f ca="1">M45*Indata!$B$44*1000*M10</f>
        <v>0</v>
      </c>
      <c r="N56" s="239">
        <f ca="1">N45*Indata!$B$44*1000*N10</f>
        <v>0</v>
      </c>
      <c r="O56" s="239">
        <f ca="1">O45*Indata!$B$44*1000*O10</f>
        <v>0</v>
      </c>
      <c r="P56" s="239">
        <f ca="1">P45*Indata!$B$44*1000*P10</f>
        <v>0</v>
      </c>
      <c r="Q56" s="239">
        <f ca="1">Q45*Indata!$B$44*1000*Q10</f>
        <v>0</v>
      </c>
      <c r="R56" s="239">
        <f ca="1">R45*Indata!$B$44*1000*R10</f>
        <v>0</v>
      </c>
      <c r="S56" s="239">
        <f ca="1">S45*Indata!$B$44*1000*S10</f>
        <v>0</v>
      </c>
      <c r="T56" s="239">
        <f ca="1">T45*Indata!$B$44*1000*T10</f>
        <v>0</v>
      </c>
      <c r="U56" s="239">
        <f ca="1">U45*Indata!$B$44*1000*U10</f>
        <v>0</v>
      </c>
      <c r="V56" s="239">
        <f ca="1">V45*Indata!$B$44*1000*V10</f>
        <v>0</v>
      </c>
      <c r="W56" s="239">
        <f ca="1">W45*Indata!$B$44*1000*W10</f>
        <v>0</v>
      </c>
      <c r="X56" s="239">
        <f ca="1">X45*Indata!$B$44*1000*X10</f>
        <v>0</v>
      </c>
      <c r="Y56" s="239">
        <f ca="1">Y45*Indata!$B$44*1000*Y10</f>
        <v>0</v>
      </c>
      <c r="Z56" s="239">
        <f ca="1">Z45*Indata!$B$44*1000*Z10</f>
        <v>0</v>
      </c>
      <c r="AA56" s="239">
        <f ca="1">AA45*Indata!$B$44*1000*AA10</f>
        <v>0</v>
      </c>
      <c r="AB56" s="239">
        <f ca="1">AB45*Indata!$B$44*1000*AB10</f>
        <v>0</v>
      </c>
      <c r="AC56" s="239">
        <f ca="1">AC45*Indata!$B$44*1000*AC10</f>
        <v>0</v>
      </c>
      <c r="AD56" s="239">
        <f ca="1">AD45*Indata!$B$44*1000*AD10</f>
        <v>0</v>
      </c>
      <c r="AE56" s="239">
        <f ca="1">AE45*Indata!$B$44*1000*AE10</f>
        <v>0</v>
      </c>
      <c r="AF56" s="239">
        <f ca="1">AF45*Indata!$B$44*1000*AF10</f>
        <v>0</v>
      </c>
      <c r="AG56" s="239">
        <f ca="1">AG45*Indata!$B$44*1000*AG10</f>
        <v>0</v>
      </c>
      <c r="AH56" s="239">
        <f ca="1">AH45*Indata!$B$44*1000*AH10</f>
        <v>0</v>
      </c>
      <c r="AI56" s="239">
        <f ca="1">AI45*Indata!$B$44*1000*AI10</f>
        <v>0</v>
      </c>
      <c r="AJ56" s="239">
        <f ca="1">AJ45*Indata!$B$44*1000*AJ10</f>
        <v>0</v>
      </c>
      <c r="AK56" s="239">
        <f ca="1">AK45*Indata!$B$44*1000*AK10</f>
        <v>0</v>
      </c>
      <c r="AL56" s="239">
        <f ca="1">AL45*Indata!$B$44*1000*AL10</f>
        <v>0</v>
      </c>
      <c r="AM56" s="239">
        <f ca="1">AM45*Indata!$B$44*1000*AM10</f>
        <v>0</v>
      </c>
      <c r="AN56" s="239">
        <f ca="1">AN45*Indata!$B$44*1000*AN10</f>
        <v>0</v>
      </c>
      <c r="AO56" s="239">
        <f ca="1">AO45*Indata!$B$44*1000*AO10</f>
        <v>0</v>
      </c>
      <c r="AP56" s="239">
        <f ca="1">AP45*Indata!$B$44*1000*AP10</f>
        <v>0</v>
      </c>
      <c r="AQ56" s="239">
        <f ca="1">AQ45*Indata!$B$44*1000*AQ10</f>
        <v>0</v>
      </c>
      <c r="AR56" s="239">
        <f ca="1">AR45*Indata!$B$44*1000*AR10</f>
        <v>0</v>
      </c>
      <c r="AS56" s="239">
        <f ca="1">AS45*Indata!$B$44*1000*AS10</f>
        <v>0</v>
      </c>
      <c r="AT56" s="239">
        <f ca="1">AT45*Indata!$B$44*1000*AT10</f>
        <v>0</v>
      </c>
      <c r="AU56" s="239">
        <f ca="1">AU45*Indata!$B$44*1000*AU10</f>
        <v>0</v>
      </c>
      <c r="AV56" s="239">
        <f ca="1">AV45*Indata!$B$44*1000*AV10</f>
        <v>0</v>
      </c>
      <c r="AW56" s="239">
        <f ca="1">AW45*Indata!$B$44*1000*AW10</f>
        <v>0</v>
      </c>
      <c r="AX56" s="239">
        <f ca="1">AX45*Indata!$B$44*1000*AX10</f>
        <v>0</v>
      </c>
      <c r="AY56" s="239">
        <f ca="1">AY45*Indata!$B$44*1000*AY10</f>
        <v>0</v>
      </c>
      <c r="AZ56" s="239">
        <f ca="1">AZ45*Indata!$B$44*1000*AZ10</f>
        <v>0</v>
      </c>
      <c r="BA56" s="239">
        <f ca="1">BA45*Indata!$B$44*1000*BA10</f>
        <v>0</v>
      </c>
      <c r="BB56" s="239">
        <f ca="1">BB45*Indata!$B$44*1000*BB10</f>
        <v>0</v>
      </c>
      <c r="BC56" s="239">
        <f ca="1">BC45*Indata!$B$44*1000*BC10</f>
        <v>0</v>
      </c>
      <c r="BD56" s="239">
        <f ca="1">BD45*Indata!$B$44*1000*BD10</f>
        <v>0</v>
      </c>
      <c r="BE56" s="239">
        <f ca="1">BE45*Indata!$B$44*1000*BE10</f>
        <v>0</v>
      </c>
      <c r="BF56" s="239">
        <f ca="1">BF45*Indata!$B$44*1000*BF10</f>
        <v>0</v>
      </c>
      <c r="BG56" s="239">
        <f ca="1">BG45*Indata!$B$44*1000*BG10</f>
        <v>0</v>
      </c>
      <c r="BH56" s="239">
        <f ca="1">BH45*Indata!$B$44*1000*BH10</f>
        <v>0</v>
      </c>
      <c r="BI56" s="239">
        <f ca="1">BI45*Indata!$B$44*1000*BI10</f>
        <v>0</v>
      </c>
      <c r="BJ56" s="239">
        <f ca="1">BJ45*Indata!$B$44*1000*BJ10</f>
        <v>0</v>
      </c>
      <c r="BK56" s="239">
        <f ca="1">BK45*Indata!$B$44*1000*BK10</f>
        <v>0</v>
      </c>
      <c r="BL56" s="239">
        <f ca="1">BL45*Indata!$B$44*1000*BL10</f>
        <v>0</v>
      </c>
      <c r="BM56" s="239">
        <f ca="1">BM45*Indata!$B$44*1000*BM10</f>
        <v>0</v>
      </c>
      <c r="BN56" s="239">
        <f ca="1">BN45*Indata!$B$44*1000*BN10</f>
        <v>0</v>
      </c>
      <c r="BO56" s="239">
        <f ca="1">BO45*Indata!$B$44*1000*BO10</f>
        <v>0</v>
      </c>
      <c r="BP56" s="239">
        <f ca="1">BP45*Indata!$B$44*1000*BP10</f>
        <v>0</v>
      </c>
      <c r="BQ56" s="239">
        <f ca="1">BQ45*Indata!$B$44*1000*BQ10</f>
        <v>0</v>
      </c>
      <c r="BR56" s="239">
        <f ca="1">BR45*Indata!$B$44*1000*BR10</f>
        <v>0</v>
      </c>
      <c r="BS56" s="239">
        <f ca="1">BS45*Indata!$B$44*1000*BS10</f>
        <v>0</v>
      </c>
      <c r="BT56" s="239">
        <f ca="1">BT45*Indata!$B$44*1000*BT10</f>
        <v>0</v>
      </c>
      <c r="BU56" s="239">
        <f ca="1">BU45*Indata!$B$44*1000*BU10</f>
        <v>0</v>
      </c>
      <c r="BV56" s="239">
        <f>BV45*Indata!$B$44*1000*BV10</f>
        <v>0</v>
      </c>
      <c r="BW56" s="239">
        <f>BW45*Indata!$B$44*1000*BW10</f>
        <v>0</v>
      </c>
      <c r="BX56" s="239">
        <f>BX45*Indata!$B$44*1000*BX10</f>
        <v>0</v>
      </c>
      <c r="BY56" s="239">
        <f>BY45*Indata!$B$44*1000*BY10</f>
        <v>0</v>
      </c>
      <c r="BZ56" s="239">
        <f>BZ45*Indata!$B$44*1000*BZ10</f>
        <v>0</v>
      </c>
      <c r="CA56" s="239">
        <f>CA45*Indata!$B$44*1000*CA10</f>
        <v>0</v>
      </c>
      <c r="CB56" s="239">
        <f>CB45*Indata!$B$44*1000*CB10</f>
        <v>0</v>
      </c>
      <c r="CC56" s="239">
        <f>CC45*Indata!$B$44*1000*CC10</f>
        <v>0</v>
      </c>
      <c r="CD56" s="239">
        <f>CD45*Indata!$B$44*1000*CD10</f>
        <v>0</v>
      </c>
      <c r="CE56" s="239">
        <f>CE45*Indata!$B$44*1000*CE10</f>
        <v>0</v>
      </c>
      <c r="CF56" s="239">
        <f>CF45*Indata!$B$44*1000*CF10</f>
        <v>0</v>
      </c>
      <c r="CG56" s="239">
        <f>CG45*Indata!$B$44*1000*CG10</f>
        <v>0</v>
      </c>
      <c r="CH56" s="239">
        <f>CH45*Indata!$B$44*1000*CH10</f>
        <v>0</v>
      </c>
      <c r="CI56" s="239">
        <f>CI45*Indata!$B$44*1000*CI10</f>
        <v>0</v>
      </c>
      <c r="CJ56" s="239">
        <f>CJ45*Indata!$B$44*1000*CJ10</f>
        <v>0</v>
      </c>
      <c r="CK56" s="239">
        <f>CK45*Indata!$B$44*1000*CK10</f>
        <v>0</v>
      </c>
      <c r="CL56" s="239">
        <f>CL45*Indata!$B$44*1000*CL10</f>
        <v>0</v>
      </c>
      <c r="CM56" s="239">
        <f>CM45*Indata!$B$44*1000*CM10</f>
        <v>0</v>
      </c>
      <c r="CN56" s="239">
        <f>CN45*Indata!$B$44*1000*CN10</f>
        <v>0</v>
      </c>
      <c r="CO56" s="239">
        <f>CO45*Indata!$B$44*1000*CO10</f>
        <v>0</v>
      </c>
      <c r="CP56" s="239">
        <f>CP45*Indata!$B$44*1000*CP10</f>
        <v>0</v>
      </c>
      <c r="CQ56" s="239">
        <f>CQ45*Indata!$B$44*1000*CQ10</f>
        <v>0</v>
      </c>
      <c r="CR56" s="239">
        <f>CR45*Indata!$B$44*1000*CR10</f>
        <v>0</v>
      </c>
      <c r="CS56" s="239">
        <f>CS45*Indata!$B$44*1000*CS10</f>
        <v>0</v>
      </c>
      <c r="CT56" s="239">
        <f>CT45*Indata!$B$44*1000*CT10</f>
        <v>0</v>
      </c>
    </row>
    <row r="57" spans="1:98" s="591" customFormat="1" ht="13" x14ac:dyDescent="0.25">
      <c r="A57" s="592" t="s">
        <v>92</v>
      </c>
      <c r="B57" s="588">
        <f ca="1">HLOOKUP($B$8,$E$39:$CT$57,19)</f>
        <v>0</v>
      </c>
      <c r="C57" s="588">
        <f ca="1">HLOOKUP($B$9,$E$39:$CT$57,19)</f>
        <v>0</v>
      </c>
      <c r="D57" s="597"/>
      <c r="E57" s="596">
        <f ca="1">E46*Indata!$B$45*1000*E11</f>
        <v>0</v>
      </c>
      <c r="F57" s="596">
        <f ca="1">F46*Indata!$B$45*1000*F11</f>
        <v>0</v>
      </c>
      <c r="G57" s="596">
        <f ca="1">G46*Indata!$B$45*1000*G11</f>
        <v>0</v>
      </c>
      <c r="H57" s="596">
        <f ca="1">H46*Indata!$B$45*1000*H11</f>
        <v>0</v>
      </c>
      <c r="I57" s="596">
        <f ca="1">I46*Indata!$B$45*1000*I11</f>
        <v>0</v>
      </c>
      <c r="J57" s="596">
        <f ca="1">J46*Indata!$B$45*1000*J11</f>
        <v>0</v>
      </c>
      <c r="K57" s="596">
        <f ca="1">K46*Indata!$B$45*1000*K11</f>
        <v>0</v>
      </c>
      <c r="L57" s="596">
        <f ca="1">L46*Indata!$B$45*1000*L11</f>
        <v>0</v>
      </c>
      <c r="M57" s="596">
        <f ca="1">M46*Indata!$B$45*1000*M11</f>
        <v>0</v>
      </c>
      <c r="N57" s="596">
        <f ca="1">N46*Indata!$B$45*1000*N11</f>
        <v>0</v>
      </c>
      <c r="O57" s="596">
        <f ca="1">O46*Indata!$B$45*1000*O11</f>
        <v>0</v>
      </c>
      <c r="P57" s="596">
        <f ca="1">P46*Indata!$B$45*1000*P11</f>
        <v>0</v>
      </c>
      <c r="Q57" s="596">
        <f ca="1">Q46*Indata!$B$45*1000*Q11</f>
        <v>0</v>
      </c>
      <c r="R57" s="596">
        <f ca="1">R46*Indata!$B$45*1000*R11</f>
        <v>0</v>
      </c>
      <c r="S57" s="596">
        <f ca="1">S46*Indata!$B$45*1000*S11</f>
        <v>0</v>
      </c>
      <c r="T57" s="596">
        <f ca="1">T46*Indata!$B$45*1000*T11</f>
        <v>0</v>
      </c>
      <c r="U57" s="596">
        <f ca="1">U46*Indata!$B$45*1000*U11</f>
        <v>0</v>
      </c>
      <c r="V57" s="596">
        <f ca="1">V46*Indata!$B$45*1000*V11</f>
        <v>0</v>
      </c>
      <c r="W57" s="596">
        <f ca="1">W46*Indata!$B$45*1000*W11</f>
        <v>0</v>
      </c>
      <c r="X57" s="596">
        <f ca="1">X46*Indata!$B$45*1000*X11</f>
        <v>0</v>
      </c>
      <c r="Y57" s="596">
        <f ca="1">Y46*Indata!$B$45*1000*Y11</f>
        <v>0</v>
      </c>
      <c r="Z57" s="596">
        <f ca="1">Z46*Indata!$B$45*1000*Z11</f>
        <v>0</v>
      </c>
      <c r="AA57" s="596">
        <f ca="1">AA46*Indata!$B$45*1000*AA11</f>
        <v>0</v>
      </c>
      <c r="AB57" s="596">
        <f ca="1">AB46*Indata!$B$45*1000*AB11</f>
        <v>0</v>
      </c>
      <c r="AC57" s="596">
        <f ca="1">AC46*Indata!$B$45*1000*AC11</f>
        <v>0</v>
      </c>
      <c r="AD57" s="596">
        <f ca="1">AD46*Indata!$B$45*1000*AD11</f>
        <v>0</v>
      </c>
      <c r="AE57" s="596">
        <f ca="1">AE46*Indata!$B$45*1000*AE11</f>
        <v>0</v>
      </c>
      <c r="AF57" s="596">
        <f ca="1">AF46*Indata!$B$45*1000*AF11</f>
        <v>0</v>
      </c>
      <c r="AG57" s="596">
        <f ca="1">AG46*Indata!$B$45*1000*AG11</f>
        <v>0</v>
      </c>
      <c r="AH57" s="596">
        <f ca="1">AH46*Indata!$B$45*1000*AH11</f>
        <v>0</v>
      </c>
      <c r="AI57" s="596">
        <f ca="1">AI46*Indata!$B$45*1000*AI11</f>
        <v>0</v>
      </c>
      <c r="AJ57" s="596">
        <f ca="1">AJ46*Indata!$B$45*1000*AJ11</f>
        <v>0</v>
      </c>
      <c r="AK57" s="596">
        <f ca="1">AK46*Indata!$B$45*1000*AK11</f>
        <v>0</v>
      </c>
      <c r="AL57" s="596">
        <f ca="1">AL46*Indata!$B$45*1000*AL11</f>
        <v>0</v>
      </c>
      <c r="AM57" s="596">
        <f ca="1">AM46*Indata!$B$45*1000*AM11</f>
        <v>0</v>
      </c>
      <c r="AN57" s="596">
        <f ca="1">AN46*Indata!$B$45*1000*AN11</f>
        <v>0</v>
      </c>
      <c r="AO57" s="596">
        <f ca="1">AO46*Indata!$B$45*1000*AO11</f>
        <v>0</v>
      </c>
      <c r="AP57" s="596">
        <f ca="1">AP46*Indata!$B$45*1000*AP11</f>
        <v>0</v>
      </c>
      <c r="AQ57" s="596">
        <f ca="1">AQ46*Indata!$B$45*1000*AQ11</f>
        <v>0</v>
      </c>
      <c r="AR57" s="596">
        <f ca="1">AR46*Indata!$B$45*1000*AR11</f>
        <v>0</v>
      </c>
      <c r="AS57" s="596">
        <f ca="1">AS46*Indata!$B$45*1000*AS11</f>
        <v>0</v>
      </c>
      <c r="AT57" s="596">
        <f ca="1">AT46*Indata!$B$45*1000*AT11</f>
        <v>0</v>
      </c>
      <c r="AU57" s="596">
        <f ca="1">AU46*Indata!$B$45*1000*AU11</f>
        <v>0</v>
      </c>
      <c r="AV57" s="596">
        <f ca="1">AV46*Indata!$B$45*1000*AV11</f>
        <v>0</v>
      </c>
      <c r="AW57" s="596">
        <f ca="1">AW46*Indata!$B$45*1000*AW11</f>
        <v>0</v>
      </c>
      <c r="AX57" s="596">
        <f ca="1">AX46*Indata!$B$45*1000*AX11</f>
        <v>0</v>
      </c>
      <c r="AY57" s="596">
        <f ca="1">AY46*Indata!$B$45*1000*AY11</f>
        <v>0</v>
      </c>
      <c r="AZ57" s="596">
        <f ca="1">AZ46*Indata!$B$45*1000*AZ11</f>
        <v>0</v>
      </c>
      <c r="BA57" s="596">
        <f ca="1">BA46*Indata!$B$45*1000*BA11</f>
        <v>0</v>
      </c>
      <c r="BB57" s="596">
        <f ca="1">BB46*Indata!$B$45*1000*BB11</f>
        <v>0</v>
      </c>
      <c r="BC57" s="596">
        <f ca="1">BC46*Indata!$B$45*1000*BC11</f>
        <v>0</v>
      </c>
      <c r="BD57" s="596">
        <f ca="1">BD46*Indata!$B$45*1000*BD11</f>
        <v>0</v>
      </c>
      <c r="BE57" s="596">
        <f ca="1">BE46*Indata!$B$45*1000*BE11</f>
        <v>0</v>
      </c>
      <c r="BF57" s="596">
        <f ca="1">BF46*Indata!$B$45*1000*BF11</f>
        <v>0</v>
      </c>
      <c r="BG57" s="596">
        <f ca="1">BG46*Indata!$B$45*1000*BG11</f>
        <v>0</v>
      </c>
      <c r="BH57" s="596">
        <f ca="1">BH46*Indata!$B$45*1000*BH11</f>
        <v>0</v>
      </c>
      <c r="BI57" s="596">
        <f ca="1">BI46*Indata!$B$45*1000*BI11</f>
        <v>0</v>
      </c>
      <c r="BJ57" s="596">
        <f ca="1">BJ46*Indata!$B$45*1000*BJ11</f>
        <v>0</v>
      </c>
      <c r="BK57" s="596">
        <f ca="1">BK46*Indata!$B$45*1000*BK11</f>
        <v>0</v>
      </c>
      <c r="BL57" s="596">
        <f ca="1">BL46*Indata!$B$45*1000*BL11</f>
        <v>0</v>
      </c>
      <c r="BM57" s="596">
        <f ca="1">BM46*Indata!$B$45*1000*BM11</f>
        <v>0</v>
      </c>
      <c r="BN57" s="596">
        <f ca="1">BN46*Indata!$B$45*1000*BN11</f>
        <v>0</v>
      </c>
      <c r="BO57" s="596">
        <f ca="1">BO46*Indata!$B$45*1000*BO11</f>
        <v>0</v>
      </c>
      <c r="BP57" s="596">
        <f ca="1">BP46*Indata!$B$45*1000*BP11</f>
        <v>0</v>
      </c>
      <c r="BQ57" s="596">
        <f ca="1">BQ46*Indata!$B$45*1000*BQ11</f>
        <v>0</v>
      </c>
      <c r="BR57" s="596">
        <f ca="1">BR46*Indata!$B$45*1000*BR11</f>
        <v>0</v>
      </c>
      <c r="BS57" s="596">
        <f ca="1">BS46*Indata!$B$45*1000*BS11</f>
        <v>0</v>
      </c>
      <c r="BT57" s="596">
        <f ca="1">BT46*Indata!$B$45*1000*BT11</f>
        <v>0</v>
      </c>
      <c r="BU57" s="596">
        <f ca="1">BU46*Indata!$B$45*1000*BU11</f>
        <v>0</v>
      </c>
      <c r="BV57" s="596">
        <f>BV46*Indata!$B$45*1000*BV11</f>
        <v>0</v>
      </c>
      <c r="BW57" s="596">
        <f>BW46*Indata!$B$45*1000*BW11</f>
        <v>0</v>
      </c>
      <c r="BX57" s="596">
        <f>BX46*Indata!$B$45*1000*BX11</f>
        <v>0</v>
      </c>
      <c r="BY57" s="596">
        <f>BY46*Indata!$B$45*1000*BY11</f>
        <v>0</v>
      </c>
      <c r="BZ57" s="596">
        <f>BZ46*Indata!$B$45*1000*BZ11</f>
        <v>0</v>
      </c>
      <c r="CA57" s="596">
        <f>CA46*Indata!$B$45*1000*CA11</f>
        <v>0</v>
      </c>
      <c r="CB57" s="596">
        <f>CB46*Indata!$B$45*1000*CB11</f>
        <v>0</v>
      </c>
      <c r="CC57" s="596">
        <f>CC46*Indata!$B$45*1000*CC11</f>
        <v>0</v>
      </c>
      <c r="CD57" s="596">
        <f>CD46*Indata!$B$45*1000*CD11</f>
        <v>0</v>
      </c>
      <c r="CE57" s="596">
        <f>CE46*Indata!$B$45*1000*CE11</f>
        <v>0</v>
      </c>
      <c r="CF57" s="596">
        <f>CF46*Indata!$B$45*1000*CF11</f>
        <v>0</v>
      </c>
      <c r="CG57" s="596">
        <f>CG46*Indata!$B$45*1000*CG11</f>
        <v>0</v>
      </c>
      <c r="CH57" s="596">
        <f>CH46*Indata!$B$45*1000*CH11</f>
        <v>0</v>
      </c>
      <c r="CI57" s="596">
        <f>CI46*Indata!$B$45*1000*CI11</f>
        <v>0</v>
      </c>
      <c r="CJ57" s="596">
        <f>CJ46*Indata!$B$45*1000*CJ11</f>
        <v>0</v>
      </c>
      <c r="CK57" s="596">
        <f>CK46*Indata!$B$45*1000*CK11</f>
        <v>0</v>
      </c>
      <c r="CL57" s="596">
        <f>CL46*Indata!$B$45*1000*CL11</f>
        <v>0</v>
      </c>
      <c r="CM57" s="596">
        <f>CM46*Indata!$B$45*1000*CM11</f>
        <v>0</v>
      </c>
      <c r="CN57" s="596">
        <f>CN46*Indata!$B$45*1000*CN11</f>
        <v>0</v>
      </c>
      <c r="CO57" s="596">
        <f>CO46*Indata!$B$45*1000*CO11</f>
        <v>0</v>
      </c>
      <c r="CP57" s="596">
        <f>CP46*Indata!$B$45*1000*CP11</f>
        <v>0</v>
      </c>
      <c r="CQ57" s="596">
        <f>CQ46*Indata!$B$45*1000*CQ11</f>
        <v>0</v>
      </c>
      <c r="CR57" s="596">
        <f>CR46*Indata!$B$45*1000*CR11</f>
        <v>0</v>
      </c>
      <c r="CS57" s="596">
        <f>CS46*Indata!$B$45*1000*CS11</f>
        <v>0</v>
      </c>
      <c r="CT57" s="596">
        <f>CT46*Indata!$B$45*1000*CT11</f>
        <v>0</v>
      </c>
    </row>
    <row r="58" spans="1:98" ht="13" x14ac:dyDescent="0.25">
      <c r="A58" s="1265" t="str">
        <f>A35</f>
        <v>Summa kostnader</v>
      </c>
      <c r="B58" s="1267">
        <f ca="1">SUM(B47:B57)</f>
        <v>0</v>
      </c>
      <c r="C58" s="1267">
        <f ca="1">SUM(C47:C57)</f>
        <v>0</v>
      </c>
    </row>
    <row r="60" spans="1:98" s="591" customFormat="1" ht="15" customHeight="1" x14ac:dyDescent="0.3">
      <c r="A60" s="1917" t="s">
        <v>321</v>
      </c>
      <c r="B60" s="1917"/>
      <c r="C60" s="1917"/>
      <c r="D60" s="601"/>
    </row>
    <row r="61" spans="1:98" s="591" customFormat="1" ht="13" x14ac:dyDescent="0.3">
      <c r="B61" s="598" t="s">
        <v>437</v>
      </c>
      <c r="C61" s="598" t="s">
        <v>101</v>
      </c>
      <c r="D61" s="599" t="s">
        <v>88</v>
      </c>
      <c r="E61" s="593">
        <f t="shared" ref="E61:AJ61" si="36">E39</f>
        <v>2019</v>
      </c>
      <c r="F61" s="593">
        <f t="shared" si="36"/>
        <v>2020</v>
      </c>
      <c r="G61" s="593">
        <f t="shared" si="36"/>
        <v>2021</v>
      </c>
      <c r="H61" s="593">
        <f t="shared" si="36"/>
        <v>2022</v>
      </c>
      <c r="I61" s="593">
        <f t="shared" si="36"/>
        <v>2023</v>
      </c>
      <c r="J61" s="593">
        <f t="shared" si="36"/>
        <v>2024</v>
      </c>
      <c r="K61" s="593">
        <f t="shared" si="36"/>
        <v>2025</v>
      </c>
      <c r="L61" s="593">
        <f t="shared" si="36"/>
        <v>2026</v>
      </c>
      <c r="M61" s="593">
        <f t="shared" si="36"/>
        <v>2027</v>
      </c>
      <c r="N61" s="593">
        <f t="shared" si="36"/>
        <v>2028</v>
      </c>
      <c r="O61" s="593">
        <f t="shared" si="36"/>
        <v>2029</v>
      </c>
      <c r="P61" s="593">
        <f t="shared" si="36"/>
        <v>2030</v>
      </c>
      <c r="Q61" s="593">
        <f t="shared" si="36"/>
        <v>2031</v>
      </c>
      <c r="R61" s="593">
        <f t="shared" si="36"/>
        <v>2032</v>
      </c>
      <c r="S61" s="593">
        <f t="shared" si="36"/>
        <v>2033</v>
      </c>
      <c r="T61" s="593">
        <f t="shared" si="36"/>
        <v>2034</v>
      </c>
      <c r="U61" s="593">
        <f t="shared" si="36"/>
        <v>2035</v>
      </c>
      <c r="V61" s="593">
        <f t="shared" si="36"/>
        <v>2036</v>
      </c>
      <c r="W61" s="593">
        <f t="shared" si="36"/>
        <v>2037</v>
      </c>
      <c r="X61" s="593">
        <f t="shared" si="36"/>
        <v>2038</v>
      </c>
      <c r="Y61" s="593">
        <f t="shared" si="36"/>
        <v>2039</v>
      </c>
      <c r="Z61" s="593">
        <f t="shared" si="36"/>
        <v>2040</v>
      </c>
      <c r="AA61" s="593">
        <f t="shared" si="36"/>
        <v>2041</v>
      </c>
      <c r="AB61" s="593">
        <f t="shared" si="36"/>
        <v>2042</v>
      </c>
      <c r="AC61" s="593">
        <f t="shared" si="36"/>
        <v>2043</v>
      </c>
      <c r="AD61" s="593">
        <f t="shared" si="36"/>
        <v>2044</v>
      </c>
      <c r="AE61" s="593">
        <f t="shared" si="36"/>
        <v>2045</v>
      </c>
      <c r="AF61" s="593">
        <f t="shared" si="36"/>
        <v>2046</v>
      </c>
      <c r="AG61" s="593">
        <f t="shared" si="36"/>
        <v>2047</v>
      </c>
      <c r="AH61" s="593">
        <f t="shared" si="36"/>
        <v>2048</v>
      </c>
      <c r="AI61" s="593">
        <f t="shared" si="36"/>
        <v>2049</v>
      </c>
      <c r="AJ61" s="593">
        <f t="shared" si="36"/>
        <v>2050</v>
      </c>
      <c r="AK61" s="593">
        <f t="shared" ref="AK61:BP61" si="37">AK39</f>
        <v>2051</v>
      </c>
      <c r="AL61" s="593">
        <f t="shared" si="37"/>
        <v>2052</v>
      </c>
      <c r="AM61" s="593">
        <f t="shared" si="37"/>
        <v>2053</v>
      </c>
      <c r="AN61" s="593">
        <f t="shared" si="37"/>
        <v>2054</v>
      </c>
      <c r="AO61" s="593">
        <f t="shared" si="37"/>
        <v>2055</v>
      </c>
      <c r="AP61" s="593">
        <f t="shared" si="37"/>
        <v>2056</v>
      </c>
      <c r="AQ61" s="593">
        <f t="shared" si="37"/>
        <v>2057</v>
      </c>
      <c r="AR61" s="593">
        <f t="shared" si="37"/>
        <v>2058</v>
      </c>
      <c r="AS61" s="593">
        <f t="shared" si="37"/>
        <v>2059</v>
      </c>
      <c r="AT61" s="593">
        <f t="shared" si="37"/>
        <v>2060</v>
      </c>
      <c r="AU61" s="593">
        <f t="shared" si="37"/>
        <v>2061</v>
      </c>
      <c r="AV61" s="593">
        <f t="shared" si="37"/>
        <v>2062</v>
      </c>
      <c r="AW61" s="593">
        <f t="shared" si="37"/>
        <v>2063</v>
      </c>
      <c r="AX61" s="593">
        <f t="shared" si="37"/>
        <v>2064</v>
      </c>
      <c r="AY61" s="593">
        <f t="shared" si="37"/>
        <v>2065</v>
      </c>
      <c r="AZ61" s="593">
        <f t="shared" si="37"/>
        <v>2066</v>
      </c>
      <c r="BA61" s="593">
        <f t="shared" si="37"/>
        <v>2067</v>
      </c>
      <c r="BB61" s="593">
        <f t="shared" si="37"/>
        <v>2068</v>
      </c>
      <c r="BC61" s="593">
        <f t="shared" si="37"/>
        <v>2069</v>
      </c>
      <c r="BD61" s="593">
        <f t="shared" si="37"/>
        <v>2070</v>
      </c>
      <c r="BE61" s="593">
        <f t="shared" si="37"/>
        <v>2071</v>
      </c>
      <c r="BF61" s="593">
        <f t="shared" si="37"/>
        <v>2072</v>
      </c>
      <c r="BG61" s="593">
        <f t="shared" si="37"/>
        <v>2073</v>
      </c>
      <c r="BH61" s="593">
        <f t="shared" si="37"/>
        <v>2074</v>
      </c>
      <c r="BI61" s="593">
        <f t="shared" si="37"/>
        <v>2075</v>
      </c>
      <c r="BJ61" s="593">
        <f t="shared" si="37"/>
        <v>2076</v>
      </c>
      <c r="BK61" s="593">
        <f t="shared" si="37"/>
        <v>2077</v>
      </c>
      <c r="BL61" s="593">
        <f t="shared" si="37"/>
        <v>2078</v>
      </c>
      <c r="BM61" s="593">
        <f t="shared" si="37"/>
        <v>2079</v>
      </c>
      <c r="BN61" s="593">
        <f t="shared" si="37"/>
        <v>2080</v>
      </c>
      <c r="BO61" s="593">
        <f t="shared" si="37"/>
        <v>2081</v>
      </c>
      <c r="BP61" s="593">
        <f t="shared" si="37"/>
        <v>2082</v>
      </c>
      <c r="BQ61" s="593">
        <f t="shared" ref="BQ61:CT61" si="38">BQ39</f>
        <v>2083</v>
      </c>
      <c r="BR61" s="593">
        <f t="shared" si="38"/>
        <v>2084</v>
      </c>
      <c r="BS61" s="593">
        <f t="shared" si="38"/>
        <v>2085</v>
      </c>
      <c r="BT61" s="593">
        <f t="shared" si="38"/>
        <v>2086</v>
      </c>
      <c r="BU61" s="593">
        <f t="shared" si="38"/>
        <v>2087</v>
      </c>
      <c r="BV61" s="593">
        <f t="shared" si="38"/>
        <v>2088</v>
      </c>
      <c r="BW61" s="593">
        <f t="shared" si="38"/>
        <v>2089</v>
      </c>
      <c r="BX61" s="593">
        <f t="shared" si="38"/>
        <v>2090</v>
      </c>
      <c r="BY61" s="593">
        <f t="shared" si="38"/>
        <v>2091</v>
      </c>
      <c r="BZ61" s="593">
        <f t="shared" si="38"/>
        <v>2092</v>
      </c>
      <c r="CA61" s="593">
        <f t="shared" si="38"/>
        <v>2093</v>
      </c>
      <c r="CB61" s="593">
        <f t="shared" si="38"/>
        <v>2094</v>
      </c>
      <c r="CC61" s="593">
        <f t="shared" si="38"/>
        <v>2095</v>
      </c>
      <c r="CD61" s="593">
        <f t="shared" si="38"/>
        <v>2096</v>
      </c>
      <c r="CE61" s="593">
        <f t="shared" si="38"/>
        <v>2097</v>
      </c>
      <c r="CF61" s="593">
        <f t="shared" si="38"/>
        <v>2098</v>
      </c>
      <c r="CG61" s="593">
        <f t="shared" si="38"/>
        <v>2099</v>
      </c>
      <c r="CH61" s="593">
        <f t="shared" si="38"/>
        <v>2100</v>
      </c>
      <c r="CI61" s="593">
        <f t="shared" si="38"/>
        <v>2101</v>
      </c>
      <c r="CJ61" s="593">
        <f t="shared" si="38"/>
        <v>2102</v>
      </c>
      <c r="CK61" s="593">
        <f t="shared" si="38"/>
        <v>2103</v>
      </c>
      <c r="CL61" s="593">
        <f t="shared" si="38"/>
        <v>2104</v>
      </c>
      <c r="CM61" s="593">
        <f t="shared" si="38"/>
        <v>2105</v>
      </c>
      <c r="CN61" s="593">
        <f t="shared" si="38"/>
        <v>2106</v>
      </c>
      <c r="CO61" s="593">
        <f t="shared" si="38"/>
        <v>2107</v>
      </c>
      <c r="CP61" s="593">
        <f t="shared" si="38"/>
        <v>2108</v>
      </c>
      <c r="CQ61" s="593">
        <f t="shared" si="38"/>
        <v>2109</v>
      </c>
      <c r="CR61" s="593">
        <f t="shared" si="38"/>
        <v>2110</v>
      </c>
      <c r="CS61" s="593">
        <f t="shared" si="38"/>
        <v>2111</v>
      </c>
      <c r="CT61" s="593">
        <f t="shared" si="38"/>
        <v>2112</v>
      </c>
    </row>
    <row r="62" spans="1:98" ht="13" x14ac:dyDescent="0.25">
      <c r="A62" s="63" t="s">
        <v>54</v>
      </c>
      <c r="B62" s="41">
        <f t="shared" ref="B62:C80" ca="1" si="39">B17-B40</f>
        <v>0</v>
      </c>
      <c r="C62" s="41">
        <f t="shared" ca="1" si="39"/>
        <v>0</v>
      </c>
      <c r="D62" s="279"/>
      <c r="E62" s="239">
        <f t="shared" ref="E62:AJ62" ca="1" si="40">E17-E40</f>
        <v>0</v>
      </c>
      <c r="F62" s="239">
        <f t="shared" ca="1" si="40"/>
        <v>0</v>
      </c>
      <c r="G62" s="239">
        <f t="shared" ca="1" si="40"/>
        <v>0</v>
      </c>
      <c r="H62" s="239">
        <f t="shared" ca="1" si="40"/>
        <v>0</v>
      </c>
      <c r="I62" s="239">
        <f t="shared" ca="1" si="40"/>
        <v>0</v>
      </c>
      <c r="J62" s="239">
        <f t="shared" ca="1" si="40"/>
        <v>0</v>
      </c>
      <c r="K62" s="239">
        <f t="shared" ca="1" si="40"/>
        <v>0</v>
      </c>
      <c r="L62" s="239">
        <f t="shared" ca="1" si="40"/>
        <v>0</v>
      </c>
      <c r="M62" s="239">
        <f t="shared" ca="1" si="40"/>
        <v>0</v>
      </c>
      <c r="N62" s="239">
        <f t="shared" ca="1" si="40"/>
        <v>0</v>
      </c>
      <c r="O62" s="239">
        <f t="shared" ca="1" si="40"/>
        <v>0</v>
      </c>
      <c r="P62" s="239">
        <f t="shared" ca="1" si="40"/>
        <v>0</v>
      </c>
      <c r="Q62" s="239">
        <f t="shared" ca="1" si="40"/>
        <v>0</v>
      </c>
      <c r="R62" s="239">
        <f t="shared" ca="1" si="40"/>
        <v>0</v>
      </c>
      <c r="S62" s="239">
        <f t="shared" ca="1" si="40"/>
        <v>0</v>
      </c>
      <c r="T62" s="239">
        <f t="shared" ca="1" si="40"/>
        <v>0</v>
      </c>
      <c r="U62" s="239">
        <f t="shared" ca="1" si="40"/>
        <v>0</v>
      </c>
      <c r="V62" s="239">
        <f t="shared" ca="1" si="40"/>
        <v>0</v>
      </c>
      <c r="W62" s="239">
        <f t="shared" ca="1" si="40"/>
        <v>0</v>
      </c>
      <c r="X62" s="239">
        <f t="shared" ca="1" si="40"/>
        <v>0</v>
      </c>
      <c r="Y62" s="239">
        <f t="shared" ca="1" si="40"/>
        <v>0</v>
      </c>
      <c r="Z62" s="239">
        <f t="shared" ca="1" si="40"/>
        <v>0</v>
      </c>
      <c r="AA62" s="239">
        <f t="shared" ca="1" si="40"/>
        <v>0</v>
      </c>
      <c r="AB62" s="239">
        <f t="shared" ca="1" si="40"/>
        <v>0</v>
      </c>
      <c r="AC62" s="239">
        <f t="shared" ca="1" si="40"/>
        <v>0</v>
      </c>
      <c r="AD62" s="239">
        <f t="shared" ca="1" si="40"/>
        <v>0</v>
      </c>
      <c r="AE62" s="239">
        <f t="shared" ca="1" si="40"/>
        <v>0</v>
      </c>
      <c r="AF62" s="239">
        <f t="shared" ca="1" si="40"/>
        <v>0</v>
      </c>
      <c r="AG62" s="239">
        <f t="shared" ca="1" si="40"/>
        <v>0</v>
      </c>
      <c r="AH62" s="239">
        <f t="shared" ca="1" si="40"/>
        <v>0</v>
      </c>
      <c r="AI62" s="239">
        <f t="shared" ca="1" si="40"/>
        <v>0</v>
      </c>
      <c r="AJ62" s="239">
        <f t="shared" ca="1" si="40"/>
        <v>0</v>
      </c>
      <c r="AK62" s="239">
        <f t="shared" ref="AK62:BP62" ca="1" si="41">AK17-AK40</f>
        <v>0</v>
      </c>
      <c r="AL62" s="239">
        <f t="shared" ca="1" si="41"/>
        <v>0</v>
      </c>
      <c r="AM62" s="239">
        <f t="shared" ca="1" si="41"/>
        <v>0</v>
      </c>
      <c r="AN62" s="239">
        <f t="shared" ca="1" si="41"/>
        <v>0</v>
      </c>
      <c r="AO62" s="239">
        <f t="shared" ca="1" si="41"/>
        <v>0</v>
      </c>
      <c r="AP62" s="239">
        <f t="shared" ca="1" si="41"/>
        <v>0</v>
      </c>
      <c r="AQ62" s="239">
        <f t="shared" ca="1" si="41"/>
        <v>0</v>
      </c>
      <c r="AR62" s="239">
        <f t="shared" ca="1" si="41"/>
        <v>0</v>
      </c>
      <c r="AS62" s="239">
        <f t="shared" ca="1" si="41"/>
        <v>0</v>
      </c>
      <c r="AT62" s="239">
        <f t="shared" ca="1" si="41"/>
        <v>0</v>
      </c>
      <c r="AU62" s="239">
        <f t="shared" ca="1" si="41"/>
        <v>0</v>
      </c>
      <c r="AV62" s="239">
        <f t="shared" ca="1" si="41"/>
        <v>0</v>
      </c>
      <c r="AW62" s="239">
        <f t="shared" ca="1" si="41"/>
        <v>0</v>
      </c>
      <c r="AX62" s="239">
        <f t="shared" ca="1" si="41"/>
        <v>0</v>
      </c>
      <c r="AY62" s="239">
        <f t="shared" ca="1" si="41"/>
        <v>0</v>
      </c>
      <c r="AZ62" s="239">
        <f t="shared" ca="1" si="41"/>
        <v>0</v>
      </c>
      <c r="BA62" s="239">
        <f t="shared" ca="1" si="41"/>
        <v>0</v>
      </c>
      <c r="BB62" s="239">
        <f t="shared" ca="1" si="41"/>
        <v>0</v>
      </c>
      <c r="BC62" s="239">
        <f t="shared" ca="1" si="41"/>
        <v>0</v>
      </c>
      <c r="BD62" s="239">
        <f t="shared" ca="1" si="41"/>
        <v>0</v>
      </c>
      <c r="BE62" s="239">
        <f t="shared" ca="1" si="41"/>
        <v>0</v>
      </c>
      <c r="BF62" s="239">
        <f t="shared" ca="1" si="41"/>
        <v>0</v>
      </c>
      <c r="BG62" s="239">
        <f t="shared" ca="1" si="41"/>
        <v>0</v>
      </c>
      <c r="BH62" s="239">
        <f t="shared" ca="1" si="41"/>
        <v>0</v>
      </c>
      <c r="BI62" s="239">
        <f t="shared" ca="1" si="41"/>
        <v>0</v>
      </c>
      <c r="BJ62" s="239">
        <f t="shared" ca="1" si="41"/>
        <v>0</v>
      </c>
      <c r="BK62" s="239">
        <f t="shared" ca="1" si="41"/>
        <v>0</v>
      </c>
      <c r="BL62" s="239">
        <f t="shared" ca="1" si="41"/>
        <v>0</v>
      </c>
      <c r="BM62" s="239">
        <f t="shared" ca="1" si="41"/>
        <v>0</v>
      </c>
      <c r="BN62" s="239">
        <f t="shared" ca="1" si="41"/>
        <v>0</v>
      </c>
      <c r="BO62" s="239">
        <f t="shared" ca="1" si="41"/>
        <v>0</v>
      </c>
      <c r="BP62" s="239">
        <f t="shared" ca="1" si="41"/>
        <v>0</v>
      </c>
      <c r="BQ62" s="239">
        <f t="shared" ref="BQ62:CT62" ca="1" si="42">BQ17-BQ40</f>
        <v>0</v>
      </c>
      <c r="BR62" s="239">
        <f t="shared" ca="1" si="42"/>
        <v>0</v>
      </c>
      <c r="BS62" s="239">
        <f t="shared" ca="1" si="42"/>
        <v>0</v>
      </c>
      <c r="BT62" s="239">
        <f t="shared" ca="1" si="42"/>
        <v>0</v>
      </c>
      <c r="BU62" s="239">
        <f t="shared" ca="1" si="42"/>
        <v>0</v>
      </c>
      <c r="BV62" s="239">
        <f t="shared" si="42"/>
        <v>0</v>
      </c>
      <c r="BW62" s="239">
        <f t="shared" si="42"/>
        <v>0</v>
      </c>
      <c r="BX62" s="239">
        <f t="shared" si="42"/>
        <v>0</v>
      </c>
      <c r="BY62" s="239">
        <f t="shared" si="42"/>
        <v>0</v>
      </c>
      <c r="BZ62" s="239">
        <f t="shared" si="42"/>
        <v>0</v>
      </c>
      <c r="CA62" s="239">
        <f t="shared" si="42"/>
        <v>0</v>
      </c>
      <c r="CB62" s="239">
        <f t="shared" si="42"/>
        <v>0</v>
      </c>
      <c r="CC62" s="239">
        <f t="shared" si="42"/>
        <v>0</v>
      </c>
      <c r="CD62" s="239">
        <f t="shared" si="42"/>
        <v>0</v>
      </c>
      <c r="CE62" s="239">
        <f t="shared" si="42"/>
        <v>0</v>
      </c>
      <c r="CF62" s="239">
        <f t="shared" si="42"/>
        <v>0</v>
      </c>
      <c r="CG62" s="239">
        <f t="shared" si="42"/>
        <v>0</v>
      </c>
      <c r="CH62" s="239">
        <f t="shared" si="42"/>
        <v>0</v>
      </c>
      <c r="CI62" s="239">
        <f t="shared" si="42"/>
        <v>0</v>
      </c>
      <c r="CJ62" s="239">
        <f t="shared" si="42"/>
        <v>0</v>
      </c>
      <c r="CK62" s="239">
        <f t="shared" si="42"/>
        <v>0</v>
      </c>
      <c r="CL62" s="239">
        <f t="shared" si="42"/>
        <v>0</v>
      </c>
      <c r="CM62" s="239">
        <f t="shared" si="42"/>
        <v>0</v>
      </c>
      <c r="CN62" s="239">
        <f t="shared" si="42"/>
        <v>0</v>
      </c>
      <c r="CO62" s="239">
        <f t="shared" si="42"/>
        <v>0</v>
      </c>
      <c r="CP62" s="239">
        <f t="shared" si="42"/>
        <v>0</v>
      </c>
      <c r="CQ62" s="239">
        <f t="shared" si="42"/>
        <v>0</v>
      </c>
      <c r="CR62" s="239">
        <f t="shared" si="42"/>
        <v>0</v>
      </c>
      <c r="CS62" s="239">
        <f t="shared" si="42"/>
        <v>0</v>
      </c>
      <c r="CT62" s="239">
        <f t="shared" si="42"/>
        <v>0</v>
      </c>
    </row>
    <row r="63" spans="1:98" ht="13" x14ac:dyDescent="0.25">
      <c r="A63" s="63" t="s">
        <v>63</v>
      </c>
      <c r="B63" s="41">
        <f t="shared" ca="1" si="39"/>
        <v>0</v>
      </c>
      <c r="C63" s="41">
        <f t="shared" ca="1" si="39"/>
        <v>0</v>
      </c>
      <c r="D63" s="279"/>
      <c r="E63" s="239">
        <f t="shared" ref="E63:AJ63" ca="1" si="43">E18-E41</f>
        <v>0</v>
      </c>
      <c r="F63" s="239">
        <f t="shared" ca="1" si="43"/>
        <v>0</v>
      </c>
      <c r="G63" s="239">
        <f t="shared" ca="1" si="43"/>
        <v>0</v>
      </c>
      <c r="H63" s="239">
        <f t="shared" ca="1" si="43"/>
        <v>0</v>
      </c>
      <c r="I63" s="239">
        <f t="shared" ca="1" si="43"/>
        <v>0</v>
      </c>
      <c r="J63" s="239">
        <f t="shared" ca="1" si="43"/>
        <v>0</v>
      </c>
      <c r="K63" s="239">
        <f t="shared" ca="1" si="43"/>
        <v>0</v>
      </c>
      <c r="L63" s="239">
        <f t="shared" ca="1" si="43"/>
        <v>0</v>
      </c>
      <c r="M63" s="239">
        <f t="shared" ca="1" si="43"/>
        <v>0</v>
      </c>
      <c r="N63" s="239">
        <f t="shared" ca="1" si="43"/>
        <v>0</v>
      </c>
      <c r="O63" s="239">
        <f t="shared" ca="1" si="43"/>
        <v>0</v>
      </c>
      <c r="P63" s="239">
        <f t="shared" ca="1" si="43"/>
        <v>0</v>
      </c>
      <c r="Q63" s="239">
        <f t="shared" ca="1" si="43"/>
        <v>0</v>
      </c>
      <c r="R63" s="239">
        <f t="shared" ca="1" si="43"/>
        <v>0</v>
      </c>
      <c r="S63" s="239">
        <f t="shared" ca="1" si="43"/>
        <v>0</v>
      </c>
      <c r="T63" s="239">
        <f t="shared" ca="1" si="43"/>
        <v>0</v>
      </c>
      <c r="U63" s="239">
        <f t="shared" ca="1" si="43"/>
        <v>0</v>
      </c>
      <c r="V63" s="239">
        <f t="shared" ca="1" si="43"/>
        <v>0</v>
      </c>
      <c r="W63" s="239">
        <f t="shared" ca="1" si="43"/>
        <v>0</v>
      </c>
      <c r="X63" s="239">
        <f t="shared" ca="1" si="43"/>
        <v>0</v>
      </c>
      <c r="Y63" s="239">
        <f t="shared" ca="1" si="43"/>
        <v>0</v>
      </c>
      <c r="Z63" s="239">
        <f t="shared" ca="1" si="43"/>
        <v>0</v>
      </c>
      <c r="AA63" s="239">
        <f t="shared" ca="1" si="43"/>
        <v>0</v>
      </c>
      <c r="AB63" s="239">
        <f t="shared" ca="1" si="43"/>
        <v>0</v>
      </c>
      <c r="AC63" s="239">
        <f t="shared" ca="1" si="43"/>
        <v>0</v>
      </c>
      <c r="AD63" s="239">
        <f t="shared" ca="1" si="43"/>
        <v>0</v>
      </c>
      <c r="AE63" s="239">
        <f t="shared" ca="1" si="43"/>
        <v>0</v>
      </c>
      <c r="AF63" s="239">
        <f t="shared" ca="1" si="43"/>
        <v>0</v>
      </c>
      <c r="AG63" s="239">
        <f t="shared" ca="1" si="43"/>
        <v>0</v>
      </c>
      <c r="AH63" s="239">
        <f t="shared" ca="1" si="43"/>
        <v>0</v>
      </c>
      <c r="AI63" s="239">
        <f t="shared" ca="1" si="43"/>
        <v>0</v>
      </c>
      <c r="AJ63" s="239">
        <f t="shared" ca="1" si="43"/>
        <v>0</v>
      </c>
      <c r="AK63" s="239">
        <f t="shared" ref="AK63:BP63" ca="1" si="44">AK18-AK41</f>
        <v>0</v>
      </c>
      <c r="AL63" s="239">
        <f t="shared" ca="1" si="44"/>
        <v>0</v>
      </c>
      <c r="AM63" s="239">
        <f t="shared" ca="1" si="44"/>
        <v>0</v>
      </c>
      <c r="AN63" s="239">
        <f t="shared" ca="1" si="44"/>
        <v>0</v>
      </c>
      <c r="AO63" s="239">
        <f t="shared" ca="1" si="44"/>
        <v>0</v>
      </c>
      <c r="AP63" s="239">
        <f t="shared" ca="1" si="44"/>
        <v>0</v>
      </c>
      <c r="AQ63" s="239">
        <f t="shared" ca="1" si="44"/>
        <v>0</v>
      </c>
      <c r="AR63" s="239">
        <f t="shared" ca="1" si="44"/>
        <v>0</v>
      </c>
      <c r="AS63" s="239">
        <f t="shared" ca="1" si="44"/>
        <v>0</v>
      </c>
      <c r="AT63" s="239">
        <f t="shared" ca="1" si="44"/>
        <v>0</v>
      </c>
      <c r="AU63" s="239">
        <f t="shared" ca="1" si="44"/>
        <v>0</v>
      </c>
      <c r="AV63" s="239">
        <f t="shared" ca="1" si="44"/>
        <v>0</v>
      </c>
      <c r="AW63" s="239">
        <f t="shared" ca="1" si="44"/>
        <v>0</v>
      </c>
      <c r="AX63" s="239">
        <f t="shared" ca="1" si="44"/>
        <v>0</v>
      </c>
      <c r="AY63" s="239">
        <f t="shared" ca="1" si="44"/>
        <v>0</v>
      </c>
      <c r="AZ63" s="239">
        <f t="shared" ca="1" si="44"/>
        <v>0</v>
      </c>
      <c r="BA63" s="239">
        <f t="shared" ca="1" si="44"/>
        <v>0</v>
      </c>
      <c r="BB63" s="239">
        <f t="shared" ca="1" si="44"/>
        <v>0</v>
      </c>
      <c r="BC63" s="239">
        <f t="shared" ca="1" si="44"/>
        <v>0</v>
      </c>
      <c r="BD63" s="239">
        <f t="shared" ca="1" si="44"/>
        <v>0</v>
      </c>
      <c r="BE63" s="239">
        <f t="shared" ca="1" si="44"/>
        <v>0</v>
      </c>
      <c r="BF63" s="239">
        <f t="shared" ca="1" si="44"/>
        <v>0</v>
      </c>
      <c r="BG63" s="239">
        <f t="shared" ca="1" si="44"/>
        <v>0</v>
      </c>
      <c r="BH63" s="239">
        <f t="shared" ca="1" si="44"/>
        <v>0</v>
      </c>
      <c r="BI63" s="239">
        <f t="shared" ca="1" si="44"/>
        <v>0</v>
      </c>
      <c r="BJ63" s="239">
        <f t="shared" ca="1" si="44"/>
        <v>0</v>
      </c>
      <c r="BK63" s="239">
        <f t="shared" ca="1" si="44"/>
        <v>0</v>
      </c>
      <c r="BL63" s="239">
        <f t="shared" ca="1" si="44"/>
        <v>0</v>
      </c>
      <c r="BM63" s="239">
        <f t="shared" ca="1" si="44"/>
        <v>0</v>
      </c>
      <c r="BN63" s="239">
        <f t="shared" ca="1" si="44"/>
        <v>0</v>
      </c>
      <c r="BO63" s="239">
        <f t="shared" ca="1" si="44"/>
        <v>0</v>
      </c>
      <c r="BP63" s="239">
        <f t="shared" ca="1" si="44"/>
        <v>0</v>
      </c>
      <c r="BQ63" s="239">
        <f t="shared" ref="BQ63:CT63" ca="1" si="45">BQ18-BQ41</f>
        <v>0</v>
      </c>
      <c r="BR63" s="239">
        <f t="shared" ca="1" si="45"/>
        <v>0</v>
      </c>
      <c r="BS63" s="239">
        <f t="shared" ca="1" si="45"/>
        <v>0</v>
      </c>
      <c r="BT63" s="239">
        <f t="shared" ca="1" si="45"/>
        <v>0</v>
      </c>
      <c r="BU63" s="239">
        <f t="shared" ca="1" si="45"/>
        <v>0</v>
      </c>
      <c r="BV63" s="239">
        <f t="shared" si="45"/>
        <v>0</v>
      </c>
      <c r="BW63" s="239">
        <f t="shared" si="45"/>
        <v>0</v>
      </c>
      <c r="BX63" s="239">
        <f t="shared" si="45"/>
        <v>0</v>
      </c>
      <c r="BY63" s="239">
        <f t="shared" si="45"/>
        <v>0</v>
      </c>
      <c r="BZ63" s="239">
        <f t="shared" si="45"/>
        <v>0</v>
      </c>
      <c r="CA63" s="239">
        <f t="shared" si="45"/>
        <v>0</v>
      </c>
      <c r="CB63" s="239">
        <f t="shared" si="45"/>
        <v>0</v>
      </c>
      <c r="CC63" s="239">
        <f t="shared" si="45"/>
        <v>0</v>
      </c>
      <c r="CD63" s="239">
        <f t="shared" si="45"/>
        <v>0</v>
      </c>
      <c r="CE63" s="239">
        <f t="shared" si="45"/>
        <v>0</v>
      </c>
      <c r="CF63" s="239">
        <f t="shared" si="45"/>
        <v>0</v>
      </c>
      <c r="CG63" s="239">
        <f t="shared" si="45"/>
        <v>0</v>
      </c>
      <c r="CH63" s="239">
        <f t="shared" si="45"/>
        <v>0</v>
      </c>
      <c r="CI63" s="239">
        <f t="shared" si="45"/>
        <v>0</v>
      </c>
      <c r="CJ63" s="239">
        <f t="shared" si="45"/>
        <v>0</v>
      </c>
      <c r="CK63" s="239">
        <f t="shared" si="45"/>
        <v>0</v>
      </c>
      <c r="CL63" s="239">
        <f t="shared" si="45"/>
        <v>0</v>
      </c>
      <c r="CM63" s="239">
        <f t="shared" si="45"/>
        <v>0</v>
      </c>
      <c r="CN63" s="239">
        <f t="shared" si="45"/>
        <v>0</v>
      </c>
      <c r="CO63" s="239">
        <f t="shared" si="45"/>
        <v>0</v>
      </c>
      <c r="CP63" s="239">
        <f t="shared" si="45"/>
        <v>0</v>
      </c>
      <c r="CQ63" s="239">
        <f t="shared" si="45"/>
        <v>0</v>
      </c>
      <c r="CR63" s="239">
        <f t="shared" si="45"/>
        <v>0</v>
      </c>
      <c r="CS63" s="239">
        <f t="shared" si="45"/>
        <v>0</v>
      </c>
      <c r="CT63" s="239">
        <f t="shared" si="45"/>
        <v>0</v>
      </c>
    </row>
    <row r="64" spans="1:98" ht="13" x14ac:dyDescent="0.25">
      <c r="A64" s="63" t="s">
        <v>64</v>
      </c>
      <c r="B64" s="41">
        <f t="shared" ca="1" si="39"/>
        <v>0</v>
      </c>
      <c r="C64" s="41">
        <f t="shared" ca="1" si="39"/>
        <v>0</v>
      </c>
      <c r="D64" s="279"/>
      <c r="E64" s="239">
        <f t="shared" ref="E64:AJ64" ca="1" si="46">E19-E42</f>
        <v>0</v>
      </c>
      <c r="F64" s="239">
        <f t="shared" ca="1" si="46"/>
        <v>0</v>
      </c>
      <c r="G64" s="239">
        <f t="shared" ca="1" si="46"/>
        <v>0</v>
      </c>
      <c r="H64" s="239">
        <f t="shared" ca="1" si="46"/>
        <v>0</v>
      </c>
      <c r="I64" s="239">
        <f t="shared" ca="1" si="46"/>
        <v>0</v>
      </c>
      <c r="J64" s="239">
        <f t="shared" ca="1" si="46"/>
        <v>0</v>
      </c>
      <c r="K64" s="239">
        <f t="shared" ca="1" si="46"/>
        <v>0</v>
      </c>
      <c r="L64" s="239">
        <f t="shared" ca="1" si="46"/>
        <v>0</v>
      </c>
      <c r="M64" s="239">
        <f t="shared" ca="1" si="46"/>
        <v>0</v>
      </c>
      <c r="N64" s="239">
        <f t="shared" ca="1" si="46"/>
        <v>0</v>
      </c>
      <c r="O64" s="239">
        <f t="shared" ca="1" si="46"/>
        <v>0</v>
      </c>
      <c r="P64" s="239">
        <f t="shared" ca="1" si="46"/>
        <v>0</v>
      </c>
      <c r="Q64" s="239">
        <f t="shared" ca="1" si="46"/>
        <v>0</v>
      </c>
      <c r="R64" s="239">
        <f t="shared" ca="1" si="46"/>
        <v>0</v>
      </c>
      <c r="S64" s="239">
        <f t="shared" ca="1" si="46"/>
        <v>0</v>
      </c>
      <c r="T64" s="239">
        <f t="shared" ca="1" si="46"/>
        <v>0</v>
      </c>
      <c r="U64" s="239">
        <f t="shared" ca="1" si="46"/>
        <v>0</v>
      </c>
      <c r="V64" s="239">
        <f t="shared" ca="1" si="46"/>
        <v>0</v>
      </c>
      <c r="W64" s="239">
        <f t="shared" ca="1" si="46"/>
        <v>0</v>
      </c>
      <c r="X64" s="239">
        <f t="shared" ca="1" si="46"/>
        <v>0</v>
      </c>
      <c r="Y64" s="239">
        <f t="shared" ca="1" si="46"/>
        <v>0</v>
      </c>
      <c r="Z64" s="239">
        <f t="shared" ca="1" si="46"/>
        <v>0</v>
      </c>
      <c r="AA64" s="239">
        <f t="shared" ca="1" si="46"/>
        <v>0</v>
      </c>
      <c r="AB64" s="239">
        <f t="shared" ca="1" si="46"/>
        <v>0</v>
      </c>
      <c r="AC64" s="239">
        <f t="shared" ca="1" si="46"/>
        <v>0</v>
      </c>
      <c r="AD64" s="239">
        <f t="shared" ca="1" si="46"/>
        <v>0</v>
      </c>
      <c r="AE64" s="239">
        <f t="shared" ca="1" si="46"/>
        <v>0</v>
      </c>
      <c r="AF64" s="239">
        <f t="shared" ca="1" si="46"/>
        <v>0</v>
      </c>
      <c r="AG64" s="239">
        <f t="shared" ca="1" si="46"/>
        <v>0</v>
      </c>
      <c r="AH64" s="239">
        <f t="shared" ca="1" si="46"/>
        <v>0</v>
      </c>
      <c r="AI64" s="239">
        <f t="shared" ca="1" si="46"/>
        <v>0</v>
      </c>
      <c r="AJ64" s="239">
        <f t="shared" ca="1" si="46"/>
        <v>0</v>
      </c>
      <c r="AK64" s="239">
        <f t="shared" ref="AK64:BP64" ca="1" si="47">AK19-AK42</f>
        <v>0</v>
      </c>
      <c r="AL64" s="239">
        <f t="shared" ca="1" si="47"/>
        <v>0</v>
      </c>
      <c r="AM64" s="239">
        <f t="shared" ca="1" si="47"/>
        <v>0</v>
      </c>
      <c r="AN64" s="239">
        <f t="shared" ca="1" si="47"/>
        <v>0</v>
      </c>
      <c r="AO64" s="239">
        <f t="shared" ca="1" si="47"/>
        <v>0</v>
      </c>
      <c r="AP64" s="239">
        <f t="shared" ca="1" si="47"/>
        <v>0</v>
      </c>
      <c r="AQ64" s="239">
        <f t="shared" ca="1" si="47"/>
        <v>0</v>
      </c>
      <c r="AR64" s="239">
        <f t="shared" ca="1" si="47"/>
        <v>0</v>
      </c>
      <c r="AS64" s="239">
        <f t="shared" ca="1" si="47"/>
        <v>0</v>
      </c>
      <c r="AT64" s="239">
        <f t="shared" ca="1" si="47"/>
        <v>0</v>
      </c>
      <c r="AU64" s="239">
        <f t="shared" ca="1" si="47"/>
        <v>0</v>
      </c>
      <c r="AV64" s="239">
        <f t="shared" ca="1" si="47"/>
        <v>0</v>
      </c>
      <c r="AW64" s="239">
        <f t="shared" ca="1" si="47"/>
        <v>0</v>
      </c>
      <c r="AX64" s="239">
        <f t="shared" ca="1" si="47"/>
        <v>0</v>
      </c>
      <c r="AY64" s="239">
        <f t="shared" ca="1" si="47"/>
        <v>0</v>
      </c>
      <c r="AZ64" s="239">
        <f t="shared" ca="1" si="47"/>
        <v>0</v>
      </c>
      <c r="BA64" s="239">
        <f t="shared" ca="1" si="47"/>
        <v>0</v>
      </c>
      <c r="BB64" s="239">
        <f t="shared" ca="1" si="47"/>
        <v>0</v>
      </c>
      <c r="BC64" s="239">
        <f t="shared" ca="1" si="47"/>
        <v>0</v>
      </c>
      <c r="BD64" s="239">
        <f t="shared" ca="1" si="47"/>
        <v>0</v>
      </c>
      <c r="BE64" s="239">
        <f t="shared" ca="1" si="47"/>
        <v>0</v>
      </c>
      <c r="BF64" s="239">
        <f t="shared" ca="1" si="47"/>
        <v>0</v>
      </c>
      <c r="BG64" s="239">
        <f t="shared" ca="1" si="47"/>
        <v>0</v>
      </c>
      <c r="BH64" s="239">
        <f t="shared" ca="1" si="47"/>
        <v>0</v>
      </c>
      <c r="BI64" s="239">
        <f t="shared" ca="1" si="47"/>
        <v>0</v>
      </c>
      <c r="BJ64" s="239">
        <f t="shared" ca="1" si="47"/>
        <v>0</v>
      </c>
      <c r="BK64" s="239">
        <f t="shared" ca="1" si="47"/>
        <v>0</v>
      </c>
      <c r="BL64" s="239">
        <f t="shared" ca="1" si="47"/>
        <v>0</v>
      </c>
      <c r="BM64" s="239">
        <f t="shared" ca="1" si="47"/>
        <v>0</v>
      </c>
      <c r="BN64" s="239">
        <f t="shared" ca="1" si="47"/>
        <v>0</v>
      </c>
      <c r="BO64" s="239">
        <f t="shared" ca="1" si="47"/>
        <v>0</v>
      </c>
      <c r="BP64" s="239">
        <f t="shared" ca="1" si="47"/>
        <v>0</v>
      </c>
      <c r="BQ64" s="239">
        <f t="shared" ref="BQ64:CT64" ca="1" si="48">BQ19-BQ42</f>
        <v>0</v>
      </c>
      <c r="BR64" s="239">
        <f t="shared" ca="1" si="48"/>
        <v>0</v>
      </c>
      <c r="BS64" s="239">
        <f t="shared" ca="1" si="48"/>
        <v>0</v>
      </c>
      <c r="BT64" s="239">
        <f t="shared" ca="1" si="48"/>
        <v>0</v>
      </c>
      <c r="BU64" s="239">
        <f t="shared" ca="1" si="48"/>
        <v>0</v>
      </c>
      <c r="BV64" s="239">
        <f t="shared" si="48"/>
        <v>0</v>
      </c>
      <c r="BW64" s="239">
        <f t="shared" si="48"/>
        <v>0</v>
      </c>
      <c r="BX64" s="239">
        <f t="shared" si="48"/>
        <v>0</v>
      </c>
      <c r="BY64" s="239">
        <f t="shared" si="48"/>
        <v>0</v>
      </c>
      <c r="BZ64" s="239">
        <f t="shared" si="48"/>
        <v>0</v>
      </c>
      <c r="CA64" s="239">
        <f t="shared" si="48"/>
        <v>0</v>
      </c>
      <c r="CB64" s="239">
        <f t="shared" si="48"/>
        <v>0</v>
      </c>
      <c r="CC64" s="239">
        <f t="shared" si="48"/>
        <v>0</v>
      </c>
      <c r="CD64" s="239">
        <f t="shared" si="48"/>
        <v>0</v>
      </c>
      <c r="CE64" s="239">
        <f t="shared" si="48"/>
        <v>0</v>
      </c>
      <c r="CF64" s="239">
        <f t="shared" si="48"/>
        <v>0</v>
      </c>
      <c r="CG64" s="239">
        <f t="shared" si="48"/>
        <v>0</v>
      </c>
      <c r="CH64" s="239">
        <f t="shared" si="48"/>
        <v>0</v>
      </c>
      <c r="CI64" s="239">
        <f t="shared" si="48"/>
        <v>0</v>
      </c>
      <c r="CJ64" s="239">
        <f t="shared" si="48"/>
        <v>0</v>
      </c>
      <c r="CK64" s="239">
        <f t="shared" si="48"/>
        <v>0</v>
      </c>
      <c r="CL64" s="239">
        <f t="shared" si="48"/>
        <v>0</v>
      </c>
      <c r="CM64" s="239">
        <f t="shared" si="48"/>
        <v>0</v>
      </c>
      <c r="CN64" s="239">
        <f t="shared" si="48"/>
        <v>0</v>
      </c>
      <c r="CO64" s="239">
        <f t="shared" si="48"/>
        <v>0</v>
      </c>
      <c r="CP64" s="239">
        <f t="shared" si="48"/>
        <v>0</v>
      </c>
      <c r="CQ64" s="239">
        <f t="shared" si="48"/>
        <v>0</v>
      </c>
      <c r="CR64" s="239">
        <f t="shared" si="48"/>
        <v>0</v>
      </c>
      <c r="CS64" s="239">
        <f t="shared" si="48"/>
        <v>0</v>
      </c>
      <c r="CT64" s="239">
        <f t="shared" si="48"/>
        <v>0</v>
      </c>
    </row>
    <row r="65" spans="1:98" ht="13" x14ac:dyDescent="0.25">
      <c r="A65" s="63" t="s">
        <v>65</v>
      </c>
      <c r="B65" s="41">
        <f t="shared" ca="1" si="39"/>
        <v>0</v>
      </c>
      <c r="C65" s="41">
        <f t="shared" ca="1" si="39"/>
        <v>0</v>
      </c>
      <c r="D65" s="280"/>
      <c r="E65" s="277">
        <f t="shared" ref="E65:AJ65" ca="1" si="49">E20-E43</f>
        <v>0</v>
      </c>
      <c r="F65" s="277">
        <f t="shared" ca="1" si="49"/>
        <v>0</v>
      </c>
      <c r="G65" s="277">
        <f t="shared" ca="1" si="49"/>
        <v>0</v>
      </c>
      <c r="H65" s="277">
        <f t="shared" ca="1" si="49"/>
        <v>0</v>
      </c>
      <c r="I65" s="277">
        <f t="shared" ca="1" si="49"/>
        <v>0</v>
      </c>
      <c r="J65" s="277">
        <f t="shared" ca="1" si="49"/>
        <v>0</v>
      </c>
      <c r="K65" s="277">
        <f t="shared" ca="1" si="49"/>
        <v>0</v>
      </c>
      <c r="L65" s="277">
        <f t="shared" ca="1" si="49"/>
        <v>0</v>
      </c>
      <c r="M65" s="277">
        <f t="shared" ca="1" si="49"/>
        <v>0</v>
      </c>
      <c r="N65" s="277">
        <f t="shared" ca="1" si="49"/>
        <v>0</v>
      </c>
      <c r="O65" s="277">
        <f t="shared" ca="1" si="49"/>
        <v>0</v>
      </c>
      <c r="P65" s="277">
        <f t="shared" ca="1" si="49"/>
        <v>0</v>
      </c>
      <c r="Q65" s="277">
        <f t="shared" ca="1" si="49"/>
        <v>0</v>
      </c>
      <c r="R65" s="277">
        <f t="shared" ca="1" si="49"/>
        <v>0</v>
      </c>
      <c r="S65" s="277">
        <f t="shared" ca="1" si="49"/>
        <v>0</v>
      </c>
      <c r="T65" s="277">
        <f t="shared" ca="1" si="49"/>
        <v>0</v>
      </c>
      <c r="U65" s="277">
        <f t="shared" ca="1" si="49"/>
        <v>0</v>
      </c>
      <c r="V65" s="277">
        <f t="shared" ca="1" si="49"/>
        <v>0</v>
      </c>
      <c r="W65" s="277">
        <f t="shared" ca="1" si="49"/>
        <v>0</v>
      </c>
      <c r="X65" s="277">
        <f t="shared" ca="1" si="49"/>
        <v>0</v>
      </c>
      <c r="Y65" s="277">
        <f t="shared" ca="1" si="49"/>
        <v>0</v>
      </c>
      <c r="Z65" s="277">
        <f t="shared" ca="1" si="49"/>
        <v>0</v>
      </c>
      <c r="AA65" s="277">
        <f t="shared" ca="1" si="49"/>
        <v>0</v>
      </c>
      <c r="AB65" s="277">
        <f t="shared" ca="1" si="49"/>
        <v>0</v>
      </c>
      <c r="AC65" s="277">
        <f t="shared" ca="1" si="49"/>
        <v>0</v>
      </c>
      <c r="AD65" s="277">
        <f t="shared" ca="1" si="49"/>
        <v>0</v>
      </c>
      <c r="AE65" s="277">
        <f t="shared" ca="1" si="49"/>
        <v>0</v>
      </c>
      <c r="AF65" s="277">
        <f t="shared" ca="1" si="49"/>
        <v>0</v>
      </c>
      <c r="AG65" s="277">
        <f t="shared" ca="1" si="49"/>
        <v>0</v>
      </c>
      <c r="AH65" s="277">
        <f t="shared" ca="1" si="49"/>
        <v>0</v>
      </c>
      <c r="AI65" s="277">
        <f t="shared" ca="1" si="49"/>
        <v>0</v>
      </c>
      <c r="AJ65" s="277">
        <f t="shared" ca="1" si="49"/>
        <v>0</v>
      </c>
      <c r="AK65" s="277">
        <f t="shared" ref="AK65:BP65" ca="1" si="50">AK20-AK43</f>
        <v>0</v>
      </c>
      <c r="AL65" s="277">
        <f t="shared" ca="1" si="50"/>
        <v>0</v>
      </c>
      <c r="AM65" s="277">
        <f t="shared" ca="1" si="50"/>
        <v>0</v>
      </c>
      <c r="AN65" s="277">
        <f t="shared" ca="1" si="50"/>
        <v>0</v>
      </c>
      <c r="AO65" s="277">
        <f t="shared" ca="1" si="50"/>
        <v>0</v>
      </c>
      <c r="AP65" s="277">
        <f t="shared" ca="1" si="50"/>
        <v>0</v>
      </c>
      <c r="AQ65" s="277">
        <f t="shared" ca="1" si="50"/>
        <v>0</v>
      </c>
      <c r="AR65" s="277">
        <f t="shared" ca="1" si="50"/>
        <v>0</v>
      </c>
      <c r="AS65" s="277">
        <f t="shared" ca="1" si="50"/>
        <v>0</v>
      </c>
      <c r="AT65" s="277">
        <f t="shared" ca="1" si="50"/>
        <v>0</v>
      </c>
      <c r="AU65" s="277">
        <f t="shared" ca="1" si="50"/>
        <v>0</v>
      </c>
      <c r="AV65" s="277">
        <f t="shared" ca="1" si="50"/>
        <v>0</v>
      </c>
      <c r="AW65" s="277">
        <f t="shared" ca="1" si="50"/>
        <v>0</v>
      </c>
      <c r="AX65" s="277">
        <f t="shared" ca="1" si="50"/>
        <v>0</v>
      </c>
      <c r="AY65" s="277">
        <f t="shared" ca="1" si="50"/>
        <v>0</v>
      </c>
      <c r="AZ65" s="277">
        <f t="shared" ca="1" si="50"/>
        <v>0</v>
      </c>
      <c r="BA65" s="277">
        <f t="shared" ca="1" si="50"/>
        <v>0</v>
      </c>
      <c r="BB65" s="277">
        <f t="shared" ca="1" si="50"/>
        <v>0</v>
      </c>
      <c r="BC65" s="277">
        <f t="shared" ca="1" si="50"/>
        <v>0</v>
      </c>
      <c r="BD65" s="277">
        <f t="shared" ca="1" si="50"/>
        <v>0</v>
      </c>
      <c r="BE65" s="277">
        <f t="shared" ca="1" si="50"/>
        <v>0</v>
      </c>
      <c r="BF65" s="277">
        <f t="shared" ca="1" si="50"/>
        <v>0</v>
      </c>
      <c r="BG65" s="277">
        <f t="shared" ca="1" si="50"/>
        <v>0</v>
      </c>
      <c r="BH65" s="277">
        <f t="shared" ca="1" si="50"/>
        <v>0</v>
      </c>
      <c r="BI65" s="277">
        <f t="shared" ca="1" si="50"/>
        <v>0</v>
      </c>
      <c r="BJ65" s="277">
        <f t="shared" ca="1" si="50"/>
        <v>0</v>
      </c>
      <c r="BK65" s="277">
        <f t="shared" ca="1" si="50"/>
        <v>0</v>
      </c>
      <c r="BL65" s="277">
        <f t="shared" ca="1" si="50"/>
        <v>0</v>
      </c>
      <c r="BM65" s="277">
        <f t="shared" ca="1" si="50"/>
        <v>0</v>
      </c>
      <c r="BN65" s="277">
        <f t="shared" ca="1" si="50"/>
        <v>0</v>
      </c>
      <c r="BO65" s="277">
        <f t="shared" ca="1" si="50"/>
        <v>0</v>
      </c>
      <c r="BP65" s="277">
        <f t="shared" ca="1" si="50"/>
        <v>0</v>
      </c>
      <c r="BQ65" s="277">
        <f t="shared" ref="BQ65:CT65" ca="1" si="51">BQ20-BQ43</f>
        <v>0</v>
      </c>
      <c r="BR65" s="277">
        <f t="shared" ca="1" si="51"/>
        <v>0</v>
      </c>
      <c r="BS65" s="277">
        <f t="shared" ca="1" si="51"/>
        <v>0</v>
      </c>
      <c r="BT65" s="277">
        <f t="shared" ca="1" si="51"/>
        <v>0</v>
      </c>
      <c r="BU65" s="277">
        <f t="shared" ca="1" si="51"/>
        <v>0</v>
      </c>
      <c r="BV65" s="277">
        <f t="shared" si="51"/>
        <v>0</v>
      </c>
      <c r="BW65" s="277">
        <f t="shared" si="51"/>
        <v>0</v>
      </c>
      <c r="BX65" s="277">
        <f t="shared" si="51"/>
        <v>0</v>
      </c>
      <c r="BY65" s="277">
        <f t="shared" si="51"/>
        <v>0</v>
      </c>
      <c r="BZ65" s="277">
        <f t="shared" si="51"/>
        <v>0</v>
      </c>
      <c r="CA65" s="277">
        <f t="shared" si="51"/>
        <v>0</v>
      </c>
      <c r="CB65" s="277">
        <f t="shared" si="51"/>
        <v>0</v>
      </c>
      <c r="CC65" s="277">
        <f t="shared" si="51"/>
        <v>0</v>
      </c>
      <c r="CD65" s="277">
        <f t="shared" si="51"/>
        <v>0</v>
      </c>
      <c r="CE65" s="277">
        <f t="shared" si="51"/>
        <v>0</v>
      </c>
      <c r="CF65" s="277">
        <f t="shared" si="51"/>
        <v>0</v>
      </c>
      <c r="CG65" s="277">
        <f t="shared" si="51"/>
        <v>0</v>
      </c>
      <c r="CH65" s="277">
        <f t="shared" si="51"/>
        <v>0</v>
      </c>
      <c r="CI65" s="277">
        <f t="shared" si="51"/>
        <v>0</v>
      </c>
      <c r="CJ65" s="277">
        <f t="shared" si="51"/>
        <v>0</v>
      </c>
      <c r="CK65" s="277">
        <f t="shared" si="51"/>
        <v>0</v>
      </c>
      <c r="CL65" s="277">
        <f t="shared" si="51"/>
        <v>0</v>
      </c>
      <c r="CM65" s="277">
        <f t="shared" si="51"/>
        <v>0</v>
      </c>
      <c r="CN65" s="277">
        <f t="shared" si="51"/>
        <v>0</v>
      </c>
      <c r="CO65" s="277">
        <f t="shared" si="51"/>
        <v>0</v>
      </c>
      <c r="CP65" s="277">
        <f t="shared" si="51"/>
        <v>0</v>
      </c>
      <c r="CQ65" s="277">
        <f t="shared" si="51"/>
        <v>0</v>
      </c>
      <c r="CR65" s="277">
        <f t="shared" si="51"/>
        <v>0</v>
      </c>
      <c r="CS65" s="277">
        <f t="shared" si="51"/>
        <v>0</v>
      </c>
      <c r="CT65" s="277">
        <f t="shared" si="51"/>
        <v>0</v>
      </c>
    </row>
    <row r="66" spans="1:98" ht="13" x14ac:dyDescent="0.25">
      <c r="A66" s="63" t="s">
        <v>66</v>
      </c>
      <c r="B66" s="41">
        <f t="shared" ca="1" si="39"/>
        <v>0</v>
      </c>
      <c r="C66" s="41">
        <f t="shared" ca="1" si="39"/>
        <v>0</v>
      </c>
      <c r="D66" s="280"/>
      <c r="E66" s="277">
        <f t="shared" ref="E66:AJ66" ca="1" si="52">E21-E44</f>
        <v>0</v>
      </c>
      <c r="F66" s="277">
        <f t="shared" ca="1" si="52"/>
        <v>0</v>
      </c>
      <c r="G66" s="277">
        <f t="shared" ca="1" si="52"/>
        <v>0</v>
      </c>
      <c r="H66" s="277">
        <f t="shared" ca="1" si="52"/>
        <v>0</v>
      </c>
      <c r="I66" s="277">
        <f t="shared" ca="1" si="52"/>
        <v>0</v>
      </c>
      <c r="J66" s="277">
        <f t="shared" ca="1" si="52"/>
        <v>0</v>
      </c>
      <c r="K66" s="277">
        <f t="shared" ca="1" si="52"/>
        <v>0</v>
      </c>
      <c r="L66" s="277">
        <f t="shared" ca="1" si="52"/>
        <v>0</v>
      </c>
      <c r="M66" s="277">
        <f t="shared" ca="1" si="52"/>
        <v>0</v>
      </c>
      <c r="N66" s="277">
        <f t="shared" ca="1" si="52"/>
        <v>0</v>
      </c>
      <c r="O66" s="277">
        <f t="shared" ca="1" si="52"/>
        <v>0</v>
      </c>
      <c r="P66" s="277">
        <f t="shared" ca="1" si="52"/>
        <v>0</v>
      </c>
      <c r="Q66" s="277">
        <f t="shared" ca="1" si="52"/>
        <v>0</v>
      </c>
      <c r="R66" s="277">
        <f t="shared" ca="1" si="52"/>
        <v>0</v>
      </c>
      <c r="S66" s="277">
        <f t="shared" ca="1" si="52"/>
        <v>0</v>
      </c>
      <c r="T66" s="277">
        <f t="shared" ca="1" si="52"/>
        <v>0</v>
      </c>
      <c r="U66" s="277">
        <f t="shared" ca="1" si="52"/>
        <v>0</v>
      </c>
      <c r="V66" s="277">
        <f t="shared" ca="1" si="52"/>
        <v>0</v>
      </c>
      <c r="W66" s="277">
        <f t="shared" ca="1" si="52"/>
        <v>0</v>
      </c>
      <c r="X66" s="277">
        <f t="shared" ca="1" si="52"/>
        <v>0</v>
      </c>
      <c r="Y66" s="277">
        <f t="shared" ca="1" si="52"/>
        <v>0</v>
      </c>
      <c r="Z66" s="277">
        <f t="shared" ca="1" si="52"/>
        <v>0</v>
      </c>
      <c r="AA66" s="277">
        <f t="shared" ca="1" si="52"/>
        <v>0</v>
      </c>
      <c r="AB66" s="277">
        <f t="shared" ca="1" si="52"/>
        <v>0</v>
      </c>
      <c r="AC66" s="277">
        <f t="shared" ca="1" si="52"/>
        <v>0</v>
      </c>
      <c r="AD66" s="277">
        <f t="shared" ca="1" si="52"/>
        <v>0</v>
      </c>
      <c r="AE66" s="277">
        <f t="shared" ca="1" si="52"/>
        <v>0</v>
      </c>
      <c r="AF66" s="277">
        <f t="shared" ca="1" si="52"/>
        <v>0</v>
      </c>
      <c r="AG66" s="277">
        <f t="shared" ca="1" si="52"/>
        <v>0</v>
      </c>
      <c r="AH66" s="277">
        <f t="shared" ca="1" si="52"/>
        <v>0</v>
      </c>
      <c r="AI66" s="277">
        <f t="shared" ca="1" si="52"/>
        <v>0</v>
      </c>
      <c r="AJ66" s="277">
        <f t="shared" ca="1" si="52"/>
        <v>0</v>
      </c>
      <c r="AK66" s="277">
        <f t="shared" ref="AK66:BP66" ca="1" si="53">AK21-AK44</f>
        <v>0</v>
      </c>
      <c r="AL66" s="277">
        <f t="shared" ca="1" si="53"/>
        <v>0</v>
      </c>
      <c r="AM66" s="277">
        <f t="shared" ca="1" si="53"/>
        <v>0</v>
      </c>
      <c r="AN66" s="277">
        <f t="shared" ca="1" si="53"/>
        <v>0</v>
      </c>
      <c r="AO66" s="277">
        <f t="shared" ca="1" si="53"/>
        <v>0</v>
      </c>
      <c r="AP66" s="277">
        <f t="shared" ca="1" si="53"/>
        <v>0</v>
      </c>
      <c r="AQ66" s="277">
        <f t="shared" ca="1" si="53"/>
        <v>0</v>
      </c>
      <c r="AR66" s="277">
        <f t="shared" ca="1" si="53"/>
        <v>0</v>
      </c>
      <c r="AS66" s="277">
        <f t="shared" ca="1" si="53"/>
        <v>0</v>
      </c>
      <c r="AT66" s="277">
        <f t="shared" ca="1" si="53"/>
        <v>0</v>
      </c>
      <c r="AU66" s="277">
        <f t="shared" ca="1" si="53"/>
        <v>0</v>
      </c>
      <c r="AV66" s="277">
        <f t="shared" ca="1" si="53"/>
        <v>0</v>
      </c>
      <c r="AW66" s="277">
        <f t="shared" ca="1" si="53"/>
        <v>0</v>
      </c>
      <c r="AX66" s="277">
        <f t="shared" ca="1" si="53"/>
        <v>0</v>
      </c>
      <c r="AY66" s="277">
        <f t="shared" ca="1" si="53"/>
        <v>0</v>
      </c>
      <c r="AZ66" s="277">
        <f t="shared" ca="1" si="53"/>
        <v>0</v>
      </c>
      <c r="BA66" s="277">
        <f t="shared" ca="1" si="53"/>
        <v>0</v>
      </c>
      <c r="BB66" s="277">
        <f t="shared" ca="1" si="53"/>
        <v>0</v>
      </c>
      <c r="BC66" s="277">
        <f t="shared" ca="1" si="53"/>
        <v>0</v>
      </c>
      <c r="BD66" s="277">
        <f t="shared" ca="1" si="53"/>
        <v>0</v>
      </c>
      <c r="BE66" s="277">
        <f t="shared" ca="1" si="53"/>
        <v>0</v>
      </c>
      <c r="BF66" s="277">
        <f t="shared" ca="1" si="53"/>
        <v>0</v>
      </c>
      <c r="BG66" s="277">
        <f t="shared" ca="1" si="53"/>
        <v>0</v>
      </c>
      <c r="BH66" s="277">
        <f t="shared" ca="1" si="53"/>
        <v>0</v>
      </c>
      <c r="BI66" s="277">
        <f t="shared" ca="1" si="53"/>
        <v>0</v>
      </c>
      <c r="BJ66" s="277">
        <f t="shared" ca="1" si="53"/>
        <v>0</v>
      </c>
      <c r="BK66" s="277">
        <f t="shared" ca="1" si="53"/>
        <v>0</v>
      </c>
      <c r="BL66" s="277">
        <f t="shared" ca="1" si="53"/>
        <v>0</v>
      </c>
      <c r="BM66" s="277">
        <f t="shared" ca="1" si="53"/>
        <v>0</v>
      </c>
      <c r="BN66" s="277">
        <f t="shared" ca="1" si="53"/>
        <v>0</v>
      </c>
      <c r="BO66" s="277">
        <f t="shared" ca="1" si="53"/>
        <v>0</v>
      </c>
      <c r="BP66" s="277">
        <f t="shared" ca="1" si="53"/>
        <v>0</v>
      </c>
      <c r="BQ66" s="277">
        <f t="shared" ref="BQ66:CT66" ca="1" si="54">BQ21-BQ44</f>
        <v>0</v>
      </c>
      <c r="BR66" s="277">
        <f t="shared" ca="1" si="54"/>
        <v>0</v>
      </c>
      <c r="BS66" s="277">
        <f t="shared" ca="1" si="54"/>
        <v>0</v>
      </c>
      <c r="BT66" s="277">
        <f t="shared" ca="1" si="54"/>
        <v>0</v>
      </c>
      <c r="BU66" s="277">
        <f t="shared" ca="1" si="54"/>
        <v>0</v>
      </c>
      <c r="BV66" s="277">
        <f t="shared" si="54"/>
        <v>0</v>
      </c>
      <c r="BW66" s="277">
        <f t="shared" si="54"/>
        <v>0</v>
      </c>
      <c r="BX66" s="277">
        <f t="shared" si="54"/>
        <v>0</v>
      </c>
      <c r="BY66" s="277">
        <f t="shared" si="54"/>
        <v>0</v>
      </c>
      <c r="BZ66" s="277">
        <f t="shared" si="54"/>
        <v>0</v>
      </c>
      <c r="CA66" s="277">
        <f t="shared" si="54"/>
        <v>0</v>
      </c>
      <c r="CB66" s="277">
        <f t="shared" si="54"/>
        <v>0</v>
      </c>
      <c r="CC66" s="277">
        <f t="shared" si="54"/>
        <v>0</v>
      </c>
      <c r="CD66" s="277">
        <f t="shared" si="54"/>
        <v>0</v>
      </c>
      <c r="CE66" s="277">
        <f t="shared" si="54"/>
        <v>0</v>
      </c>
      <c r="CF66" s="277">
        <f t="shared" si="54"/>
        <v>0</v>
      </c>
      <c r="CG66" s="277">
        <f t="shared" si="54"/>
        <v>0</v>
      </c>
      <c r="CH66" s="277">
        <f t="shared" si="54"/>
        <v>0</v>
      </c>
      <c r="CI66" s="277">
        <f t="shared" si="54"/>
        <v>0</v>
      </c>
      <c r="CJ66" s="277">
        <f t="shared" si="54"/>
        <v>0</v>
      </c>
      <c r="CK66" s="277">
        <f t="shared" si="54"/>
        <v>0</v>
      </c>
      <c r="CL66" s="277">
        <f t="shared" si="54"/>
        <v>0</v>
      </c>
      <c r="CM66" s="277">
        <f t="shared" si="54"/>
        <v>0</v>
      </c>
      <c r="CN66" s="277">
        <f t="shared" si="54"/>
        <v>0</v>
      </c>
      <c r="CO66" s="277">
        <f t="shared" si="54"/>
        <v>0</v>
      </c>
      <c r="CP66" s="277">
        <f t="shared" si="54"/>
        <v>0</v>
      </c>
      <c r="CQ66" s="277">
        <f t="shared" si="54"/>
        <v>0</v>
      </c>
      <c r="CR66" s="277">
        <f t="shared" si="54"/>
        <v>0</v>
      </c>
      <c r="CS66" s="277">
        <f t="shared" si="54"/>
        <v>0</v>
      </c>
      <c r="CT66" s="277">
        <f t="shared" si="54"/>
        <v>0</v>
      </c>
    </row>
    <row r="67" spans="1:98" ht="13" x14ac:dyDescent="0.25">
      <c r="A67" s="63" t="s">
        <v>79</v>
      </c>
      <c r="B67" s="41">
        <f t="shared" ca="1" si="39"/>
        <v>0</v>
      </c>
      <c r="C67" s="41">
        <f t="shared" ca="1" si="39"/>
        <v>0</v>
      </c>
      <c r="D67" s="280"/>
      <c r="E67" s="277">
        <f t="shared" ref="E67:AJ67" ca="1" si="55">E22-E45</f>
        <v>0</v>
      </c>
      <c r="F67" s="277">
        <f t="shared" ca="1" si="55"/>
        <v>0</v>
      </c>
      <c r="G67" s="277">
        <f t="shared" ca="1" si="55"/>
        <v>0</v>
      </c>
      <c r="H67" s="277">
        <f t="shared" ca="1" si="55"/>
        <v>0</v>
      </c>
      <c r="I67" s="277">
        <f t="shared" ca="1" si="55"/>
        <v>0</v>
      </c>
      <c r="J67" s="277">
        <f t="shared" ca="1" si="55"/>
        <v>0</v>
      </c>
      <c r="K67" s="277">
        <f t="shared" ca="1" si="55"/>
        <v>0</v>
      </c>
      <c r="L67" s="277">
        <f t="shared" ca="1" si="55"/>
        <v>0</v>
      </c>
      <c r="M67" s="277">
        <f t="shared" ca="1" si="55"/>
        <v>0</v>
      </c>
      <c r="N67" s="277">
        <f t="shared" ca="1" si="55"/>
        <v>0</v>
      </c>
      <c r="O67" s="277">
        <f t="shared" ca="1" si="55"/>
        <v>0</v>
      </c>
      <c r="P67" s="277">
        <f t="shared" ca="1" si="55"/>
        <v>0</v>
      </c>
      <c r="Q67" s="277">
        <f t="shared" ca="1" si="55"/>
        <v>0</v>
      </c>
      <c r="R67" s="277">
        <f t="shared" ca="1" si="55"/>
        <v>0</v>
      </c>
      <c r="S67" s="277">
        <f t="shared" ca="1" si="55"/>
        <v>0</v>
      </c>
      <c r="T67" s="277">
        <f t="shared" ca="1" si="55"/>
        <v>0</v>
      </c>
      <c r="U67" s="277">
        <f t="shared" ca="1" si="55"/>
        <v>0</v>
      </c>
      <c r="V67" s="277">
        <f t="shared" ca="1" si="55"/>
        <v>0</v>
      </c>
      <c r="W67" s="277">
        <f t="shared" ca="1" si="55"/>
        <v>0</v>
      </c>
      <c r="X67" s="277">
        <f t="shared" ca="1" si="55"/>
        <v>0</v>
      </c>
      <c r="Y67" s="277">
        <f t="shared" ca="1" si="55"/>
        <v>0</v>
      </c>
      <c r="Z67" s="277">
        <f t="shared" ca="1" si="55"/>
        <v>0</v>
      </c>
      <c r="AA67" s="277">
        <f t="shared" ca="1" si="55"/>
        <v>0</v>
      </c>
      <c r="AB67" s="277">
        <f t="shared" ca="1" si="55"/>
        <v>0</v>
      </c>
      <c r="AC67" s="277">
        <f t="shared" ca="1" si="55"/>
        <v>0</v>
      </c>
      <c r="AD67" s="277">
        <f t="shared" ca="1" si="55"/>
        <v>0</v>
      </c>
      <c r="AE67" s="277">
        <f t="shared" ca="1" si="55"/>
        <v>0</v>
      </c>
      <c r="AF67" s="277">
        <f t="shared" ca="1" si="55"/>
        <v>0</v>
      </c>
      <c r="AG67" s="277">
        <f t="shared" ca="1" si="55"/>
        <v>0</v>
      </c>
      <c r="AH67" s="277">
        <f t="shared" ca="1" si="55"/>
        <v>0</v>
      </c>
      <c r="AI67" s="277">
        <f t="shared" ca="1" si="55"/>
        <v>0</v>
      </c>
      <c r="AJ67" s="277">
        <f t="shared" ca="1" si="55"/>
        <v>0</v>
      </c>
      <c r="AK67" s="277">
        <f t="shared" ref="AK67:BP67" ca="1" si="56">AK22-AK45</f>
        <v>0</v>
      </c>
      <c r="AL67" s="277">
        <f t="shared" ca="1" si="56"/>
        <v>0</v>
      </c>
      <c r="AM67" s="277">
        <f t="shared" ca="1" si="56"/>
        <v>0</v>
      </c>
      <c r="AN67" s="277">
        <f t="shared" ca="1" si="56"/>
        <v>0</v>
      </c>
      <c r="AO67" s="277">
        <f t="shared" ca="1" si="56"/>
        <v>0</v>
      </c>
      <c r="AP67" s="277">
        <f t="shared" ca="1" si="56"/>
        <v>0</v>
      </c>
      <c r="AQ67" s="277">
        <f t="shared" ca="1" si="56"/>
        <v>0</v>
      </c>
      <c r="AR67" s="277">
        <f t="shared" ca="1" si="56"/>
        <v>0</v>
      </c>
      <c r="AS67" s="277">
        <f t="shared" ca="1" si="56"/>
        <v>0</v>
      </c>
      <c r="AT67" s="277">
        <f t="shared" ca="1" si="56"/>
        <v>0</v>
      </c>
      <c r="AU67" s="277">
        <f t="shared" ca="1" si="56"/>
        <v>0</v>
      </c>
      <c r="AV67" s="277">
        <f t="shared" ca="1" si="56"/>
        <v>0</v>
      </c>
      <c r="AW67" s="277">
        <f t="shared" ca="1" si="56"/>
        <v>0</v>
      </c>
      <c r="AX67" s="277">
        <f t="shared" ca="1" si="56"/>
        <v>0</v>
      </c>
      <c r="AY67" s="277">
        <f t="shared" ca="1" si="56"/>
        <v>0</v>
      </c>
      <c r="AZ67" s="277">
        <f t="shared" ca="1" si="56"/>
        <v>0</v>
      </c>
      <c r="BA67" s="277">
        <f t="shared" ca="1" si="56"/>
        <v>0</v>
      </c>
      <c r="BB67" s="277">
        <f t="shared" ca="1" si="56"/>
        <v>0</v>
      </c>
      <c r="BC67" s="277">
        <f t="shared" ca="1" si="56"/>
        <v>0</v>
      </c>
      <c r="BD67" s="277">
        <f t="shared" ca="1" si="56"/>
        <v>0</v>
      </c>
      <c r="BE67" s="277">
        <f t="shared" ca="1" si="56"/>
        <v>0</v>
      </c>
      <c r="BF67" s="277">
        <f t="shared" ca="1" si="56"/>
        <v>0</v>
      </c>
      <c r="BG67" s="277">
        <f t="shared" ca="1" si="56"/>
        <v>0</v>
      </c>
      <c r="BH67" s="277">
        <f t="shared" ca="1" si="56"/>
        <v>0</v>
      </c>
      <c r="BI67" s="277">
        <f t="shared" ca="1" si="56"/>
        <v>0</v>
      </c>
      <c r="BJ67" s="277">
        <f t="shared" ca="1" si="56"/>
        <v>0</v>
      </c>
      <c r="BK67" s="277">
        <f t="shared" ca="1" si="56"/>
        <v>0</v>
      </c>
      <c r="BL67" s="277">
        <f t="shared" ca="1" si="56"/>
        <v>0</v>
      </c>
      <c r="BM67" s="277">
        <f t="shared" ca="1" si="56"/>
        <v>0</v>
      </c>
      <c r="BN67" s="277">
        <f t="shared" ca="1" si="56"/>
        <v>0</v>
      </c>
      <c r="BO67" s="277">
        <f t="shared" ca="1" si="56"/>
        <v>0</v>
      </c>
      <c r="BP67" s="277">
        <f t="shared" ca="1" si="56"/>
        <v>0</v>
      </c>
      <c r="BQ67" s="277">
        <f t="shared" ref="BQ67:CT67" ca="1" si="57">BQ22-BQ45</f>
        <v>0</v>
      </c>
      <c r="BR67" s="277">
        <f t="shared" ca="1" si="57"/>
        <v>0</v>
      </c>
      <c r="BS67" s="277">
        <f t="shared" ca="1" si="57"/>
        <v>0</v>
      </c>
      <c r="BT67" s="277">
        <f t="shared" ca="1" si="57"/>
        <v>0</v>
      </c>
      <c r="BU67" s="277">
        <f t="shared" ca="1" si="57"/>
        <v>0</v>
      </c>
      <c r="BV67" s="277">
        <f t="shared" si="57"/>
        <v>0</v>
      </c>
      <c r="BW67" s="277">
        <f t="shared" si="57"/>
        <v>0</v>
      </c>
      <c r="BX67" s="277">
        <f t="shared" si="57"/>
        <v>0</v>
      </c>
      <c r="BY67" s="277">
        <f t="shared" si="57"/>
        <v>0</v>
      </c>
      <c r="BZ67" s="277">
        <f t="shared" si="57"/>
        <v>0</v>
      </c>
      <c r="CA67" s="277">
        <f t="shared" si="57"/>
        <v>0</v>
      </c>
      <c r="CB67" s="277">
        <f t="shared" si="57"/>
        <v>0</v>
      </c>
      <c r="CC67" s="277">
        <f t="shared" si="57"/>
        <v>0</v>
      </c>
      <c r="CD67" s="277">
        <f t="shared" si="57"/>
        <v>0</v>
      </c>
      <c r="CE67" s="277">
        <f t="shared" si="57"/>
        <v>0</v>
      </c>
      <c r="CF67" s="277">
        <f t="shared" si="57"/>
        <v>0</v>
      </c>
      <c r="CG67" s="277">
        <f t="shared" si="57"/>
        <v>0</v>
      </c>
      <c r="CH67" s="277">
        <f t="shared" si="57"/>
        <v>0</v>
      </c>
      <c r="CI67" s="277">
        <f t="shared" si="57"/>
        <v>0</v>
      </c>
      <c r="CJ67" s="277">
        <f t="shared" si="57"/>
        <v>0</v>
      </c>
      <c r="CK67" s="277">
        <f t="shared" si="57"/>
        <v>0</v>
      </c>
      <c r="CL67" s="277">
        <f t="shared" si="57"/>
        <v>0</v>
      </c>
      <c r="CM67" s="277">
        <f t="shared" si="57"/>
        <v>0</v>
      </c>
      <c r="CN67" s="277">
        <f t="shared" si="57"/>
        <v>0</v>
      </c>
      <c r="CO67" s="277">
        <f t="shared" si="57"/>
        <v>0</v>
      </c>
      <c r="CP67" s="277">
        <f t="shared" si="57"/>
        <v>0</v>
      </c>
      <c r="CQ67" s="277">
        <f t="shared" si="57"/>
        <v>0</v>
      </c>
      <c r="CR67" s="277">
        <f t="shared" si="57"/>
        <v>0</v>
      </c>
      <c r="CS67" s="277">
        <f t="shared" si="57"/>
        <v>0</v>
      </c>
      <c r="CT67" s="277">
        <f t="shared" si="57"/>
        <v>0</v>
      </c>
    </row>
    <row r="68" spans="1:98" s="591" customFormat="1" ht="13" x14ac:dyDescent="0.25">
      <c r="A68" s="592" t="s">
        <v>93</v>
      </c>
      <c r="B68" s="588">
        <f t="shared" ca="1" si="39"/>
        <v>0</v>
      </c>
      <c r="C68" s="588">
        <f t="shared" ca="1" si="39"/>
        <v>0</v>
      </c>
      <c r="D68" s="589"/>
      <c r="E68" s="590">
        <f t="shared" ref="E68:AJ68" ca="1" si="58">E23-E46</f>
        <v>0</v>
      </c>
      <c r="F68" s="590">
        <f t="shared" ca="1" si="58"/>
        <v>0</v>
      </c>
      <c r="G68" s="590">
        <f t="shared" ca="1" si="58"/>
        <v>0</v>
      </c>
      <c r="H68" s="590">
        <f t="shared" ca="1" si="58"/>
        <v>0</v>
      </c>
      <c r="I68" s="590">
        <f t="shared" ca="1" si="58"/>
        <v>0</v>
      </c>
      <c r="J68" s="590">
        <f t="shared" ca="1" si="58"/>
        <v>0</v>
      </c>
      <c r="K68" s="590">
        <f t="shared" ca="1" si="58"/>
        <v>0</v>
      </c>
      <c r="L68" s="590">
        <f t="shared" ca="1" si="58"/>
        <v>0</v>
      </c>
      <c r="M68" s="590">
        <f t="shared" ca="1" si="58"/>
        <v>0</v>
      </c>
      <c r="N68" s="590">
        <f t="shared" ca="1" si="58"/>
        <v>0</v>
      </c>
      <c r="O68" s="590">
        <f t="shared" ca="1" si="58"/>
        <v>0</v>
      </c>
      <c r="P68" s="590">
        <f t="shared" ca="1" si="58"/>
        <v>0</v>
      </c>
      <c r="Q68" s="590">
        <f t="shared" ca="1" si="58"/>
        <v>0</v>
      </c>
      <c r="R68" s="590">
        <f t="shared" ca="1" si="58"/>
        <v>0</v>
      </c>
      <c r="S68" s="590">
        <f t="shared" ca="1" si="58"/>
        <v>0</v>
      </c>
      <c r="T68" s="590">
        <f t="shared" ca="1" si="58"/>
        <v>0</v>
      </c>
      <c r="U68" s="590">
        <f t="shared" ca="1" si="58"/>
        <v>0</v>
      </c>
      <c r="V68" s="590">
        <f t="shared" ca="1" si="58"/>
        <v>0</v>
      </c>
      <c r="W68" s="590">
        <f t="shared" ca="1" si="58"/>
        <v>0</v>
      </c>
      <c r="X68" s="590">
        <f t="shared" ca="1" si="58"/>
        <v>0</v>
      </c>
      <c r="Y68" s="590">
        <f t="shared" ca="1" si="58"/>
        <v>0</v>
      </c>
      <c r="Z68" s="590">
        <f t="shared" ca="1" si="58"/>
        <v>0</v>
      </c>
      <c r="AA68" s="590">
        <f t="shared" ca="1" si="58"/>
        <v>0</v>
      </c>
      <c r="AB68" s="590">
        <f t="shared" ca="1" si="58"/>
        <v>0</v>
      </c>
      <c r="AC68" s="590">
        <f t="shared" ca="1" si="58"/>
        <v>0</v>
      </c>
      <c r="AD68" s="590">
        <f t="shared" ca="1" si="58"/>
        <v>0</v>
      </c>
      <c r="AE68" s="590">
        <f t="shared" ca="1" si="58"/>
        <v>0</v>
      </c>
      <c r="AF68" s="590">
        <f t="shared" ca="1" si="58"/>
        <v>0</v>
      </c>
      <c r="AG68" s="590">
        <f t="shared" ca="1" si="58"/>
        <v>0</v>
      </c>
      <c r="AH68" s="590">
        <f t="shared" ca="1" si="58"/>
        <v>0</v>
      </c>
      <c r="AI68" s="590">
        <f t="shared" ca="1" si="58"/>
        <v>0</v>
      </c>
      <c r="AJ68" s="590">
        <f t="shared" ca="1" si="58"/>
        <v>0</v>
      </c>
      <c r="AK68" s="590">
        <f t="shared" ref="AK68:BP68" ca="1" si="59">AK23-AK46</f>
        <v>0</v>
      </c>
      <c r="AL68" s="590">
        <f t="shared" ca="1" si="59"/>
        <v>0</v>
      </c>
      <c r="AM68" s="590">
        <f t="shared" ca="1" si="59"/>
        <v>0</v>
      </c>
      <c r="AN68" s="590">
        <f t="shared" ca="1" si="59"/>
        <v>0</v>
      </c>
      <c r="AO68" s="590">
        <f t="shared" ca="1" si="59"/>
        <v>0</v>
      </c>
      <c r="AP68" s="590">
        <f t="shared" ca="1" si="59"/>
        <v>0</v>
      </c>
      <c r="AQ68" s="590">
        <f t="shared" ca="1" si="59"/>
        <v>0</v>
      </c>
      <c r="AR68" s="590">
        <f t="shared" ca="1" si="59"/>
        <v>0</v>
      </c>
      <c r="AS68" s="590">
        <f t="shared" ca="1" si="59"/>
        <v>0</v>
      </c>
      <c r="AT68" s="590">
        <f t="shared" ca="1" si="59"/>
        <v>0</v>
      </c>
      <c r="AU68" s="590">
        <f t="shared" ca="1" si="59"/>
        <v>0</v>
      </c>
      <c r="AV68" s="590">
        <f t="shared" ca="1" si="59"/>
        <v>0</v>
      </c>
      <c r="AW68" s="590">
        <f t="shared" ca="1" si="59"/>
        <v>0</v>
      </c>
      <c r="AX68" s="590">
        <f t="shared" ca="1" si="59"/>
        <v>0</v>
      </c>
      <c r="AY68" s="590">
        <f t="shared" ca="1" si="59"/>
        <v>0</v>
      </c>
      <c r="AZ68" s="590">
        <f t="shared" ca="1" si="59"/>
        <v>0</v>
      </c>
      <c r="BA68" s="590">
        <f t="shared" ca="1" si="59"/>
        <v>0</v>
      </c>
      <c r="BB68" s="590">
        <f t="shared" ca="1" si="59"/>
        <v>0</v>
      </c>
      <c r="BC68" s="590">
        <f t="shared" ca="1" si="59"/>
        <v>0</v>
      </c>
      <c r="BD68" s="590">
        <f t="shared" ca="1" si="59"/>
        <v>0</v>
      </c>
      <c r="BE68" s="590">
        <f t="shared" ca="1" si="59"/>
        <v>0</v>
      </c>
      <c r="BF68" s="590">
        <f t="shared" ca="1" si="59"/>
        <v>0</v>
      </c>
      <c r="BG68" s="590">
        <f t="shared" ca="1" si="59"/>
        <v>0</v>
      </c>
      <c r="BH68" s="590">
        <f t="shared" ca="1" si="59"/>
        <v>0</v>
      </c>
      <c r="BI68" s="590">
        <f t="shared" ca="1" si="59"/>
        <v>0</v>
      </c>
      <c r="BJ68" s="590">
        <f t="shared" ca="1" si="59"/>
        <v>0</v>
      </c>
      <c r="BK68" s="590">
        <f t="shared" ca="1" si="59"/>
        <v>0</v>
      </c>
      <c r="BL68" s="590">
        <f t="shared" ca="1" si="59"/>
        <v>0</v>
      </c>
      <c r="BM68" s="590">
        <f t="shared" ca="1" si="59"/>
        <v>0</v>
      </c>
      <c r="BN68" s="590">
        <f t="shared" ca="1" si="59"/>
        <v>0</v>
      </c>
      <c r="BO68" s="590">
        <f t="shared" ca="1" si="59"/>
        <v>0</v>
      </c>
      <c r="BP68" s="590">
        <f t="shared" ca="1" si="59"/>
        <v>0</v>
      </c>
      <c r="BQ68" s="590">
        <f t="shared" ref="BQ68:CT68" ca="1" si="60">BQ23-BQ46</f>
        <v>0</v>
      </c>
      <c r="BR68" s="590">
        <f t="shared" ca="1" si="60"/>
        <v>0</v>
      </c>
      <c r="BS68" s="590">
        <f t="shared" ca="1" si="60"/>
        <v>0</v>
      </c>
      <c r="BT68" s="590">
        <f t="shared" ca="1" si="60"/>
        <v>0</v>
      </c>
      <c r="BU68" s="590">
        <f t="shared" ca="1" si="60"/>
        <v>0</v>
      </c>
      <c r="BV68" s="590">
        <f t="shared" si="60"/>
        <v>0</v>
      </c>
      <c r="BW68" s="590">
        <f t="shared" si="60"/>
        <v>0</v>
      </c>
      <c r="BX68" s="590">
        <f t="shared" si="60"/>
        <v>0</v>
      </c>
      <c r="BY68" s="590">
        <f t="shared" si="60"/>
        <v>0</v>
      </c>
      <c r="BZ68" s="590">
        <f t="shared" si="60"/>
        <v>0</v>
      </c>
      <c r="CA68" s="590">
        <f t="shared" si="60"/>
        <v>0</v>
      </c>
      <c r="CB68" s="590">
        <f t="shared" si="60"/>
        <v>0</v>
      </c>
      <c r="CC68" s="590">
        <f t="shared" si="60"/>
        <v>0</v>
      </c>
      <c r="CD68" s="590">
        <f t="shared" si="60"/>
        <v>0</v>
      </c>
      <c r="CE68" s="590">
        <f t="shared" si="60"/>
        <v>0</v>
      </c>
      <c r="CF68" s="590">
        <f t="shared" si="60"/>
        <v>0</v>
      </c>
      <c r="CG68" s="590">
        <f t="shared" si="60"/>
        <v>0</v>
      </c>
      <c r="CH68" s="590">
        <f t="shared" si="60"/>
        <v>0</v>
      </c>
      <c r="CI68" s="590">
        <f t="shared" si="60"/>
        <v>0</v>
      </c>
      <c r="CJ68" s="590">
        <f t="shared" si="60"/>
        <v>0</v>
      </c>
      <c r="CK68" s="590">
        <f t="shared" si="60"/>
        <v>0</v>
      </c>
      <c r="CL68" s="590">
        <f t="shared" si="60"/>
        <v>0</v>
      </c>
      <c r="CM68" s="590">
        <f t="shared" si="60"/>
        <v>0</v>
      </c>
      <c r="CN68" s="590">
        <f t="shared" si="60"/>
        <v>0</v>
      </c>
      <c r="CO68" s="590">
        <f t="shared" si="60"/>
        <v>0</v>
      </c>
      <c r="CP68" s="590">
        <f t="shared" si="60"/>
        <v>0</v>
      </c>
      <c r="CQ68" s="590">
        <f t="shared" si="60"/>
        <v>0</v>
      </c>
      <c r="CR68" s="590">
        <f t="shared" si="60"/>
        <v>0</v>
      </c>
      <c r="CS68" s="590">
        <f t="shared" si="60"/>
        <v>0</v>
      </c>
      <c r="CT68" s="590">
        <f t="shared" si="60"/>
        <v>0</v>
      </c>
    </row>
    <row r="69" spans="1:98" ht="13" x14ac:dyDescent="0.25">
      <c r="A69" s="63" t="str">
        <f>A24</f>
        <v>Total bränslekostnad per år</v>
      </c>
      <c r="B69" s="41">
        <f t="shared" ca="1" si="39"/>
        <v>0</v>
      </c>
      <c r="C69" s="41">
        <f t="shared" ca="1" si="39"/>
        <v>0</v>
      </c>
      <c r="D69" s="279"/>
      <c r="E69" s="239">
        <f t="shared" ref="E69:AJ69" ca="1" si="61">E24-E47</f>
        <v>0</v>
      </c>
      <c r="F69" s="239">
        <f t="shared" ca="1" si="61"/>
        <v>0</v>
      </c>
      <c r="G69" s="239">
        <f t="shared" ca="1" si="61"/>
        <v>0</v>
      </c>
      <c r="H69" s="239">
        <f t="shared" ca="1" si="61"/>
        <v>0</v>
      </c>
      <c r="I69" s="239">
        <f t="shared" ca="1" si="61"/>
        <v>0</v>
      </c>
      <c r="J69" s="239">
        <f t="shared" ca="1" si="61"/>
        <v>0</v>
      </c>
      <c r="K69" s="239">
        <f t="shared" ca="1" si="61"/>
        <v>0</v>
      </c>
      <c r="L69" s="239">
        <f t="shared" ca="1" si="61"/>
        <v>0</v>
      </c>
      <c r="M69" s="239">
        <f t="shared" ca="1" si="61"/>
        <v>0</v>
      </c>
      <c r="N69" s="239">
        <f t="shared" ca="1" si="61"/>
        <v>0</v>
      </c>
      <c r="O69" s="239">
        <f t="shared" ca="1" si="61"/>
        <v>0</v>
      </c>
      <c r="P69" s="239">
        <f t="shared" ca="1" si="61"/>
        <v>0</v>
      </c>
      <c r="Q69" s="239">
        <f t="shared" ca="1" si="61"/>
        <v>0</v>
      </c>
      <c r="R69" s="239">
        <f t="shared" ca="1" si="61"/>
        <v>0</v>
      </c>
      <c r="S69" s="239">
        <f t="shared" ca="1" si="61"/>
        <v>0</v>
      </c>
      <c r="T69" s="239">
        <f t="shared" ca="1" si="61"/>
        <v>0</v>
      </c>
      <c r="U69" s="239">
        <f t="shared" ca="1" si="61"/>
        <v>0</v>
      </c>
      <c r="V69" s="239">
        <f t="shared" ca="1" si="61"/>
        <v>0</v>
      </c>
      <c r="W69" s="239">
        <f t="shared" ca="1" si="61"/>
        <v>0</v>
      </c>
      <c r="X69" s="239">
        <f t="shared" ca="1" si="61"/>
        <v>0</v>
      </c>
      <c r="Y69" s="239">
        <f t="shared" ca="1" si="61"/>
        <v>0</v>
      </c>
      <c r="Z69" s="239">
        <f t="shared" ca="1" si="61"/>
        <v>0</v>
      </c>
      <c r="AA69" s="239">
        <f t="shared" ca="1" si="61"/>
        <v>0</v>
      </c>
      <c r="AB69" s="239">
        <f t="shared" ca="1" si="61"/>
        <v>0</v>
      </c>
      <c r="AC69" s="239">
        <f t="shared" ca="1" si="61"/>
        <v>0</v>
      </c>
      <c r="AD69" s="239">
        <f t="shared" ca="1" si="61"/>
        <v>0</v>
      </c>
      <c r="AE69" s="239">
        <f t="shared" ca="1" si="61"/>
        <v>0</v>
      </c>
      <c r="AF69" s="239">
        <f t="shared" ca="1" si="61"/>
        <v>0</v>
      </c>
      <c r="AG69" s="239">
        <f t="shared" ca="1" si="61"/>
        <v>0</v>
      </c>
      <c r="AH69" s="239">
        <f t="shared" ca="1" si="61"/>
        <v>0</v>
      </c>
      <c r="AI69" s="239">
        <f t="shared" ca="1" si="61"/>
        <v>0</v>
      </c>
      <c r="AJ69" s="239">
        <f t="shared" ca="1" si="61"/>
        <v>0</v>
      </c>
      <c r="AK69" s="239">
        <f t="shared" ref="AK69:BP69" ca="1" si="62">AK24-AK47</f>
        <v>0</v>
      </c>
      <c r="AL69" s="239">
        <f t="shared" ca="1" si="62"/>
        <v>0</v>
      </c>
      <c r="AM69" s="239">
        <f t="shared" ca="1" si="62"/>
        <v>0</v>
      </c>
      <c r="AN69" s="239">
        <f t="shared" ca="1" si="62"/>
        <v>0</v>
      </c>
      <c r="AO69" s="239">
        <f t="shared" ca="1" si="62"/>
        <v>0</v>
      </c>
      <c r="AP69" s="239">
        <f t="shared" ca="1" si="62"/>
        <v>0</v>
      </c>
      <c r="AQ69" s="239">
        <f t="shared" ca="1" si="62"/>
        <v>0</v>
      </c>
      <c r="AR69" s="239">
        <f t="shared" ca="1" si="62"/>
        <v>0</v>
      </c>
      <c r="AS69" s="239">
        <f t="shared" ca="1" si="62"/>
        <v>0</v>
      </c>
      <c r="AT69" s="239">
        <f t="shared" ca="1" si="62"/>
        <v>0</v>
      </c>
      <c r="AU69" s="239">
        <f t="shared" ca="1" si="62"/>
        <v>0</v>
      </c>
      <c r="AV69" s="239">
        <f t="shared" ca="1" si="62"/>
        <v>0</v>
      </c>
      <c r="AW69" s="239">
        <f t="shared" ca="1" si="62"/>
        <v>0</v>
      </c>
      <c r="AX69" s="239">
        <f t="shared" ca="1" si="62"/>
        <v>0</v>
      </c>
      <c r="AY69" s="239">
        <f t="shared" ca="1" si="62"/>
        <v>0</v>
      </c>
      <c r="AZ69" s="239">
        <f t="shared" ca="1" si="62"/>
        <v>0</v>
      </c>
      <c r="BA69" s="239">
        <f t="shared" ca="1" si="62"/>
        <v>0</v>
      </c>
      <c r="BB69" s="239">
        <f t="shared" ca="1" si="62"/>
        <v>0</v>
      </c>
      <c r="BC69" s="239">
        <f t="shared" ca="1" si="62"/>
        <v>0</v>
      </c>
      <c r="BD69" s="239">
        <f t="shared" ca="1" si="62"/>
        <v>0</v>
      </c>
      <c r="BE69" s="239">
        <f t="shared" ca="1" si="62"/>
        <v>0</v>
      </c>
      <c r="BF69" s="239">
        <f t="shared" ca="1" si="62"/>
        <v>0</v>
      </c>
      <c r="BG69" s="239">
        <f t="shared" ca="1" si="62"/>
        <v>0</v>
      </c>
      <c r="BH69" s="239">
        <f t="shared" ca="1" si="62"/>
        <v>0</v>
      </c>
      <c r="BI69" s="239">
        <f t="shared" ca="1" si="62"/>
        <v>0</v>
      </c>
      <c r="BJ69" s="239">
        <f t="shared" ca="1" si="62"/>
        <v>0</v>
      </c>
      <c r="BK69" s="239">
        <f t="shared" ca="1" si="62"/>
        <v>0</v>
      </c>
      <c r="BL69" s="239">
        <f t="shared" ca="1" si="62"/>
        <v>0</v>
      </c>
      <c r="BM69" s="239">
        <f t="shared" ca="1" si="62"/>
        <v>0</v>
      </c>
      <c r="BN69" s="239">
        <f t="shared" ca="1" si="62"/>
        <v>0</v>
      </c>
      <c r="BO69" s="239">
        <f t="shared" ca="1" si="62"/>
        <v>0</v>
      </c>
      <c r="BP69" s="239">
        <f t="shared" ca="1" si="62"/>
        <v>0</v>
      </c>
      <c r="BQ69" s="239">
        <f t="shared" ref="BQ69:CT69" ca="1" si="63">BQ24-BQ47</f>
        <v>0</v>
      </c>
      <c r="BR69" s="239">
        <f t="shared" ca="1" si="63"/>
        <v>0</v>
      </c>
      <c r="BS69" s="239">
        <f t="shared" ca="1" si="63"/>
        <v>0</v>
      </c>
      <c r="BT69" s="239">
        <f t="shared" ca="1" si="63"/>
        <v>0</v>
      </c>
      <c r="BU69" s="239">
        <f t="shared" ca="1" si="63"/>
        <v>0</v>
      </c>
      <c r="BV69" s="239">
        <f t="shared" si="63"/>
        <v>0</v>
      </c>
      <c r="BW69" s="239">
        <f t="shared" si="63"/>
        <v>0</v>
      </c>
      <c r="BX69" s="239">
        <f t="shared" si="63"/>
        <v>0</v>
      </c>
      <c r="BY69" s="239">
        <f t="shared" si="63"/>
        <v>0</v>
      </c>
      <c r="BZ69" s="239">
        <f t="shared" si="63"/>
        <v>0</v>
      </c>
      <c r="CA69" s="239">
        <f t="shared" si="63"/>
        <v>0</v>
      </c>
      <c r="CB69" s="239">
        <f t="shared" si="63"/>
        <v>0</v>
      </c>
      <c r="CC69" s="239">
        <f t="shared" si="63"/>
        <v>0</v>
      </c>
      <c r="CD69" s="239">
        <f t="shared" si="63"/>
        <v>0</v>
      </c>
      <c r="CE69" s="239">
        <f t="shared" si="63"/>
        <v>0</v>
      </c>
      <c r="CF69" s="239">
        <f t="shared" si="63"/>
        <v>0</v>
      </c>
      <c r="CG69" s="239">
        <f t="shared" si="63"/>
        <v>0</v>
      </c>
      <c r="CH69" s="239">
        <f t="shared" si="63"/>
        <v>0</v>
      </c>
      <c r="CI69" s="239">
        <f t="shared" si="63"/>
        <v>0</v>
      </c>
      <c r="CJ69" s="239">
        <f t="shared" si="63"/>
        <v>0</v>
      </c>
      <c r="CK69" s="239">
        <f t="shared" si="63"/>
        <v>0</v>
      </c>
      <c r="CL69" s="239">
        <f t="shared" si="63"/>
        <v>0</v>
      </c>
      <c r="CM69" s="239">
        <f t="shared" si="63"/>
        <v>0</v>
      </c>
      <c r="CN69" s="239">
        <f t="shared" si="63"/>
        <v>0</v>
      </c>
      <c r="CO69" s="239">
        <f t="shared" si="63"/>
        <v>0</v>
      </c>
      <c r="CP69" s="239">
        <f t="shared" si="63"/>
        <v>0</v>
      </c>
      <c r="CQ69" s="239">
        <f t="shared" si="63"/>
        <v>0</v>
      </c>
      <c r="CR69" s="239">
        <f t="shared" si="63"/>
        <v>0</v>
      </c>
      <c r="CS69" s="239">
        <f t="shared" si="63"/>
        <v>0</v>
      </c>
      <c r="CT69" s="239">
        <f t="shared" si="63"/>
        <v>0</v>
      </c>
    </row>
    <row r="70" spans="1:98" ht="13" x14ac:dyDescent="0.25">
      <c r="A70" s="63" t="str">
        <f>A25</f>
        <v>Totala övriga fartygsrelaterade kostnader per år</v>
      </c>
      <c r="B70" s="41">
        <f t="shared" si="39"/>
        <v>0</v>
      </c>
      <c r="C70" s="41">
        <f t="shared" si="39"/>
        <v>0</v>
      </c>
      <c r="D70" s="279"/>
      <c r="E70" s="239">
        <f t="shared" ref="E70:AJ70" si="64">E25-E48</f>
        <v>0</v>
      </c>
      <c r="F70" s="239">
        <f t="shared" si="64"/>
        <v>0</v>
      </c>
      <c r="G70" s="239">
        <f t="shared" si="64"/>
        <v>0</v>
      </c>
      <c r="H70" s="239">
        <f t="shared" si="64"/>
        <v>0</v>
      </c>
      <c r="I70" s="239">
        <f t="shared" si="64"/>
        <v>0</v>
      </c>
      <c r="J70" s="239">
        <f t="shared" si="64"/>
        <v>0</v>
      </c>
      <c r="K70" s="239">
        <f t="shared" si="64"/>
        <v>0</v>
      </c>
      <c r="L70" s="239">
        <f t="shared" si="64"/>
        <v>0</v>
      </c>
      <c r="M70" s="239">
        <f t="shared" si="64"/>
        <v>0</v>
      </c>
      <c r="N70" s="239">
        <f t="shared" si="64"/>
        <v>0</v>
      </c>
      <c r="O70" s="239">
        <f t="shared" si="64"/>
        <v>0</v>
      </c>
      <c r="P70" s="239">
        <f t="shared" si="64"/>
        <v>0</v>
      </c>
      <c r="Q70" s="239">
        <f t="shared" si="64"/>
        <v>0</v>
      </c>
      <c r="R70" s="239">
        <f t="shared" si="64"/>
        <v>0</v>
      </c>
      <c r="S70" s="239">
        <f t="shared" si="64"/>
        <v>0</v>
      </c>
      <c r="T70" s="239">
        <f t="shared" si="64"/>
        <v>0</v>
      </c>
      <c r="U70" s="239">
        <f t="shared" si="64"/>
        <v>0</v>
      </c>
      <c r="V70" s="239">
        <f t="shared" si="64"/>
        <v>0</v>
      </c>
      <c r="W70" s="239">
        <f t="shared" si="64"/>
        <v>0</v>
      </c>
      <c r="X70" s="239">
        <f t="shared" si="64"/>
        <v>0</v>
      </c>
      <c r="Y70" s="239">
        <f t="shared" si="64"/>
        <v>0</v>
      </c>
      <c r="Z70" s="239">
        <f t="shared" si="64"/>
        <v>0</v>
      </c>
      <c r="AA70" s="239">
        <f t="shared" si="64"/>
        <v>0</v>
      </c>
      <c r="AB70" s="239">
        <f t="shared" si="64"/>
        <v>0</v>
      </c>
      <c r="AC70" s="239">
        <f t="shared" si="64"/>
        <v>0</v>
      </c>
      <c r="AD70" s="239">
        <f t="shared" si="64"/>
        <v>0</v>
      </c>
      <c r="AE70" s="239">
        <f t="shared" si="64"/>
        <v>0</v>
      </c>
      <c r="AF70" s="239">
        <f t="shared" si="64"/>
        <v>0</v>
      </c>
      <c r="AG70" s="239">
        <f t="shared" si="64"/>
        <v>0</v>
      </c>
      <c r="AH70" s="239">
        <f t="shared" si="64"/>
        <v>0</v>
      </c>
      <c r="AI70" s="239">
        <f t="shared" si="64"/>
        <v>0</v>
      </c>
      <c r="AJ70" s="239">
        <f t="shared" si="64"/>
        <v>0</v>
      </c>
      <c r="AK70" s="239">
        <f t="shared" ref="AK70:BP70" si="65">AK25-AK48</f>
        <v>0</v>
      </c>
      <c r="AL70" s="239">
        <f t="shared" si="65"/>
        <v>0</v>
      </c>
      <c r="AM70" s="239">
        <f t="shared" si="65"/>
        <v>0</v>
      </c>
      <c r="AN70" s="239">
        <f t="shared" si="65"/>
        <v>0</v>
      </c>
      <c r="AO70" s="239">
        <f t="shared" si="65"/>
        <v>0</v>
      </c>
      <c r="AP70" s="239">
        <f t="shared" si="65"/>
        <v>0</v>
      </c>
      <c r="AQ70" s="239">
        <f t="shared" si="65"/>
        <v>0</v>
      </c>
      <c r="AR70" s="239">
        <f t="shared" si="65"/>
        <v>0</v>
      </c>
      <c r="AS70" s="239">
        <f t="shared" si="65"/>
        <v>0</v>
      </c>
      <c r="AT70" s="239">
        <f t="shared" si="65"/>
        <v>0</v>
      </c>
      <c r="AU70" s="239">
        <f t="shared" si="65"/>
        <v>0</v>
      </c>
      <c r="AV70" s="239">
        <f t="shared" si="65"/>
        <v>0</v>
      </c>
      <c r="AW70" s="239">
        <f t="shared" si="65"/>
        <v>0</v>
      </c>
      <c r="AX70" s="239">
        <f t="shared" si="65"/>
        <v>0</v>
      </c>
      <c r="AY70" s="239">
        <f t="shared" si="65"/>
        <v>0</v>
      </c>
      <c r="AZ70" s="239">
        <f t="shared" si="65"/>
        <v>0</v>
      </c>
      <c r="BA70" s="239">
        <f t="shared" si="65"/>
        <v>0</v>
      </c>
      <c r="BB70" s="239">
        <f t="shared" si="65"/>
        <v>0</v>
      </c>
      <c r="BC70" s="239">
        <f t="shared" si="65"/>
        <v>0</v>
      </c>
      <c r="BD70" s="239">
        <f t="shared" si="65"/>
        <v>0</v>
      </c>
      <c r="BE70" s="239">
        <f t="shared" si="65"/>
        <v>0</v>
      </c>
      <c r="BF70" s="239">
        <f t="shared" si="65"/>
        <v>0</v>
      </c>
      <c r="BG70" s="239">
        <f t="shared" si="65"/>
        <v>0</v>
      </c>
      <c r="BH70" s="239">
        <f t="shared" si="65"/>
        <v>0</v>
      </c>
      <c r="BI70" s="239">
        <f t="shared" si="65"/>
        <v>0</v>
      </c>
      <c r="BJ70" s="239">
        <f t="shared" si="65"/>
        <v>0</v>
      </c>
      <c r="BK70" s="239">
        <f t="shared" si="65"/>
        <v>0</v>
      </c>
      <c r="BL70" s="239">
        <f t="shared" si="65"/>
        <v>0</v>
      </c>
      <c r="BM70" s="239">
        <f t="shared" si="65"/>
        <v>0</v>
      </c>
      <c r="BN70" s="239">
        <f t="shared" si="65"/>
        <v>0</v>
      </c>
      <c r="BO70" s="239">
        <f t="shared" si="65"/>
        <v>0</v>
      </c>
      <c r="BP70" s="239">
        <f t="shared" si="65"/>
        <v>0</v>
      </c>
      <c r="BQ70" s="239">
        <f t="shared" ref="BQ70:CT70" si="66">BQ25-BQ48</f>
        <v>0</v>
      </c>
      <c r="BR70" s="239">
        <f t="shared" si="66"/>
        <v>0</v>
      </c>
      <c r="BS70" s="239">
        <f t="shared" si="66"/>
        <v>0</v>
      </c>
      <c r="BT70" s="239">
        <f t="shared" si="66"/>
        <v>0</v>
      </c>
      <c r="BU70" s="239">
        <f t="shared" si="66"/>
        <v>0</v>
      </c>
      <c r="BV70" s="239">
        <f t="shared" si="66"/>
        <v>0</v>
      </c>
      <c r="BW70" s="239">
        <f t="shared" si="66"/>
        <v>0</v>
      </c>
      <c r="BX70" s="239">
        <f t="shared" si="66"/>
        <v>0</v>
      </c>
      <c r="BY70" s="239">
        <f t="shared" si="66"/>
        <v>0</v>
      </c>
      <c r="BZ70" s="239">
        <f t="shared" si="66"/>
        <v>0</v>
      </c>
      <c r="CA70" s="239">
        <f t="shared" si="66"/>
        <v>0</v>
      </c>
      <c r="CB70" s="239">
        <f t="shared" si="66"/>
        <v>0</v>
      </c>
      <c r="CC70" s="239">
        <f t="shared" si="66"/>
        <v>0</v>
      </c>
      <c r="CD70" s="239">
        <f t="shared" si="66"/>
        <v>0</v>
      </c>
      <c r="CE70" s="239">
        <f t="shared" si="66"/>
        <v>0</v>
      </c>
      <c r="CF70" s="239">
        <f t="shared" si="66"/>
        <v>0</v>
      </c>
      <c r="CG70" s="239">
        <f t="shared" si="66"/>
        <v>0</v>
      </c>
      <c r="CH70" s="239">
        <f t="shared" si="66"/>
        <v>0</v>
      </c>
      <c r="CI70" s="239">
        <f t="shared" si="66"/>
        <v>0</v>
      </c>
      <c r="CJ70" s="239">
        <f t="shared" si="66"/>
        <v>0</v>
      </c>
      <c r="CK70" s="239">
        <f t="shared" si="66"/>
        <v>0</v>
      </c>
      <c r="CL70" s="239">
        <f t="shared" si="66"/>
        <v>0</v>
      </c>
      <c r="CM70" s="239">
        <f t="shared" si="66"/>
        <v>0</v>
      </c>
      <c r="CN70" s="239">
        <f t="shared" si="66"/>
        <v>0</v>
      </c>
      <c r="CO70" s="239">
        <f t="shared" si="66"/>
        <v>0</v>
      </c>
      <c r="CP70" s="239">
        <f t="shared" si="66"/>
        <v>0</v>
      </c>
      <c r="CQ70" s="239">
        <f t="shared" si="66"/>
        <v>0</v>
      </c>
      <c r="CR70" s="239">
        <f t="shared" si="66"/>
        <v>0</v>
      </c>
      <c r="CS70" s="239">
        <f t="shared" si="66"/>
        <v>0</v>
      </c>
      <c r="CT70" s="239">
        <f t="shared" si="66"/>
        <v>0</v>
      </c>
    </row>
    <row r="71" spans="1:98" ht="13" x14ac:dyDescent="0.25">
      <c r="A71" s="63" t="s">
        <v>599</v>
      </c>
      <c r="B71" s="41">
        <f ca="1">B26-B49</f>
        <v>0</v>
      </c>
      <c r="C71" s="41">
        <f t="shared" ca="1" si="39"/>
        <v>0</v>
      </c>
      <c r="D71" s="279"/>
      <c r="E71" s="239">
        <f t="shared" ref="E71:AJ71" ca="1" si="67">E26-E49</f>
        <v>0</v>
      </c>
      <c r="F71" s="239">
        <f t="shared" ca="1" si="67"/>
        <v>0</v>
      </c>
      <c r="G71" s="239">
        <f t="shared" ca="1" si="67"/>
        <v>0</v>
      </c>
      <c r="H71" s="239">
        <f t="shared" ca="1" si="67"/>
        <v>0</v>
      </c>
      <c r="I71" s="239">
        <f t="shared" ca="1" si="67"/>
        <v>0</v>
      </c>
      <c r="J71" s="239">
        <f t="shared" ca="1" si="67"/>
        <v>0</v>
      </c>
      <c r="K71" s="239">
        <f t="shared" ca="1" si="67"/>
        <v>0</v>
      </c>
      <c r="L71" s="239">
        <f t="shared" ca="1" si="67"/>
        <v>0</v>
      </c>
      <c r="M71" s="239">
        <f t="shared" ca="1" si="67"/>
        <v>0</v>
      </c>
      <c r="N71" s="239">
        <f t="shared" ca="1" si="67"/>
        <v>0</v>
      </c>
      <c r="O71" s="239">
        <f t="shared" ca="1" si="67"/>
        <v>0</v>
      </c>
      <c r="P71" s="239">
        <f t="shared" ca="1" si="67"/>
        <v>0</v>
      </c>
      <c r="Q71" s="239">
        <f t="shared" ca="1" si="67"/>
        <v>0</v>
      </c>
      <c r="R71" s="239">
        <f t="shared" ca="1" si="67"/>
        <v>0</v>
      </c>
      <c r="S71" s="239">
        <f t="shared" ca="1" si="67"/>
        <v>0</v>
      </c>
      <c r="T71" s="239">
        <f t="shared" ca="1" si="67"/>
        <v>0</v>
      </c>
      <c r="U71" s="239">
        <f t="shared" ca="1" si="67"/>
        <v>0</v>
      </c>
      <c r="V71" s="239">
        <f t="shared" ca="1" si="67"/>
        <v>0</v>
      </c>
      <c r="W71" s="239">
        <f t="shared" ca="1" si="67"/>
        <v>0</v>
      </c>
      <c r="X71" s="239">
        <f t="shared" ca="1" si="67"/>
        <v>0</v>
      </c>
      <c r="Y71" s="239">
        <f t="shared" ca="1" si="67"/>
        <v>0</v>
      </c>
      <c r="Z71" s="239">
        <f t="shared" ca="1" si="67"/>
        <v>0</v>
      </c>
      <c r="AA71" s="239">
        <f t="shared" ca="1" si="67"/>
        <v>0</v>
      </c>
      <c r="AB71" s="239">
        <f t="shared" ca="1" si="67"/>
        <v>0</v>
      </c>
      <c r="AC71" s="239">
        <f t="shared" ca="1" si="67"/>
        <v>0</v>
      </c>
      <c r="AD71" s="239">
        <f t="shared" ca="1" si="67"/>
        <v>0</v>
      </c>
      <c r="AE71" s="239">
        <f t="shared" ca="1" si="67"/>
        <v>0</v>
      </c>
      <c r="AF71" s="239">
        <f t="shared" ca="1" si="67"/>
        <v>0</v>
      </c>
      <c r="AG71" s="239">
        <f t="shared" ca="1" si="67"/>
        <v>0</v>
      </c>
      <c r="AH71" s="239">
        <f t="shared" ca="1" si="67"/>
        <v>0</v>
      </c>
      <c r="AI71" s="239">
        <f t="shared" ca="1" si="67"/>
        <v>0</v>
      </c>
      <c r="AJ71" s="239">
        <f t="shared" ca="1" si="67"/>
        <v>0</v>
      </c>
      <c r="AK71" s="239">
        <f t="shared" ref="AK71:BP71" ca="1" si="68">AK26-AK49</f>
        <v>0</v>
      </c>
      <c r="AL71" s="239">
        <f t="shared" ca="1" si="68"/>
        <v>0</v>
      </c>
      <c r="AM71" s="239">
        <f t="shared" ca="1" si="68"/>
        <v>0</v>
      </c>
      <c r="AN71" s="239">
        <f t="shared" ca="1" si="68"/>
        <v>0</v>
      </c>
      <c r="AO71" s="239">
        <f t="shared" ca="1" si="68"/>
        <v>0</v>
      </c>
      <c r="AP71" s="239">
        <f t="shared" ca="1" si="68"/>
        <v>0</v>
      </c>
      <c r="AQ71" s="239">
        <f t="shared" ca="1" si="68"/>
        <v>0</v>
      </c>
      <c r="AR71" s="239">
        <f t="shared" ca="1" si="68"/>
        <v>0</v>
      </c>
      <c r="AS71" s="239">
        <f t="shared" ca="1" si="68"/>
        <v>0</v>
      </c>
      <c r="AT71" s="239">
        <f t="shared" ca="1" si="68"/>
        <v>0</v>
      </c>
      <c r="AU71" s="239">
        <f t="shared" ca="1" si="68"/>
        <v>0</v>
      </c>
      <c r="AV71" s="239">
        <f t="shared" ca="1" si="68"/>
        <v>0</v>
      </c>
      <c r="AW71" s="239">
        <f t="shared" ca="1" si="68"/>
        <v>0</v>
      </c>
      <c r="AX71" s="239">
        <f t="shared" ca="1" si="68"/>
        <v>0</v>
      </c>
      <c r="AY71" s="239">
        <f t="shared" ca="1" si="68"/>
        <v>0</v>
      </c>
      <c r="AZ71" s="239">
        <f t="shared" ca="1" si="68"/>
        <v>0</v>
      </c>
      <c r="BA71" s="239">
        <f t="shared" ca="1" si="68"/>
        <v>0</v>
      </c>
      <c r="BB71" s="239">
        <f t="shared" ca="1" si="68"/>
        <v>0</v>
      </c>
      <c r="BC71" s="239">
        <f t="shared" ca="1" si="68"/>
        <v>0</v>
      </c>
      <c r="BD71" s="239">
        <f t="shared" ca="1" si="68"/>
        <v>0</v>
      </c>
      <c r="BE71" s="239">
        <f t="shared" ca="1" si="68"/>
        <v>0</v>
      </c>
      <c r="BF71" s="239">
        <f t="shared" ca="1" si="68"/>
        <v>0</v>
      </c>
      <c r="BG71" s="239">
        <f t="shared" ca="1" si="68"/>
        <v>0</v>
      </c>
      <c r="BH71" s="239">
        <f t="shared" ca="1" si="68"/>
        <v>0</v>
      </c>
      <c r="BI71" s="239">
        <f t="shared" ca="1" si="68"/>
        <v>0</v>
      </c>
      <c r="BJ71" s="239">
        <f t="shared" ca="1" si="68"/>
        <v>0</v>
      </c>
      <c r="BK71" s="239">
        <f t="shared" ca="1" si="68"/>
        <v>0</v>
      </c>
      <c r="BL71" s="239">
        <f t="shared" ca="1" si="68"/>
        <v>0</v>
      </c>
      <c r="BM71" s="239">
        <f t="shared" ca="1" si="68"/>
        <v>0</v>
      </c>
      <c r="BN71" s="239">
        <f t="shared" ca="1" si="68"/>
        <v>0</v>
      </c>
      <c r="BO71" s="239">
        <f t="shared" ca="1" si="68"/>
        <v>0</v>
      </c>
      <c r="BP71" s="239">
        <f t="shared" ca="1" si="68"/>
        <v>0</v>
      </c>
      <c r="BQ71" s="239">
        <f t="shared" ref="BQ71:CT71" ca="1" si="69">BQ26-BQ49</f>
        <v>0</v>
      </c>
      <c r="BR71" s="239">
        <f t="shared" ca="1" si="69"/>
        <v>0</v>
      </c>
      <c r="BS71" s="239">
        <f t="shared" ca="1" si="69"/>
        <v>0</v>
      </c>
      <c r="BT71" s="239">
        <f t="shared" ca="1" si="69"/>
        <v>0</v>
      </c>
      <c r="BU71" s="239">
        <f t="shared" ca="1" si="69"/>
        <v>0</v>
      </c>
      <c r="BV71" s="239">
        <f t="shared" si="69"/>
        <v>0</v>
      </c>
      <c r="BW71" s="239">
        <f t="shared" si="69"/>
        <v>0</v>
      </c>
      <c r="BX71" s="239">
        <f t="shared" si="69"/>
        <v>0</v>
      </c>
      <c r="BY71" s="239">
        <f t="shared" si="69"/>
        <v>0</v>
      </c>
      <c r="BZ71" s="239">
        <f t="shared" si="69"/>
        <v>0</v>
      </c>
      <c r="CA71" s="239">
        <f t="shared" si="69"/>
        <v>0</v>
      </c>
      <c r="CB71" s="239">
        <f t="shared" si="69"/>
        <v>0</v>
      </c>
      <c r="CC71" s="239">
        <f t="shared" si="69"/>
        <v>0</v>
      </c>
      <c r="CD71" s="239">
        <f t="shared" si="69"/>
        <v>0</v>
      </c>
      <c r="CE71" s="239">
        <f t="shared" si="69"/>
        <v>0</v>
      </c>
      <c r="CF71" s="239">
        <f t="shared" si="69"/>
        <v>0</v>
      </c>
      <c r="CG71" s="239">
        <f t="shared" si="69"/>
        <v>0</v>
      </c>
      <c r="CH71" s="239">
        <f t="shared" si="69"/>
        <v>0</v>
      </c>
      <c r="CI71" s="239">
        <f t="shared" si="69"/>
        <v>0</v>
      </c>
      <c r="CJ71" s="239">
        <f t="shared" si="69"/>
        <v>0</v>
      </c>
      <c r="CK71" s="239">
        <f t="shared" si="69"/>
        <v>0</v>
      </c>
      <c r="CL71" s="239">
        <f t="shared" si="69"/>
        <v>0</v>
      </c>
      <c r="CM71" s="239">
        <f t="shared" si="69"/>
        <v>0</v>
      </c>
      <c r="CN71" s="239">
        <f t="shared" si="69"/>
        <v>0</v>
      </c>
      <c r="CO71" s="239">
        <f t="shared" si="69"/>
        <v>0</v>
      </c>
      <c r="CP71" s="239">
        <f t="shared" si="69"/>
        <v>0</v>
      </c>
      <c r="CQ71" s="239">
        <f t="shared" si="69"/>
        <v>0</v>
      </c>
      <c r="CR71" s="239">
        <f t="shared" si="69"/>
        <v>0</v>
      </c>
      <c r="CS71" s="239">
        <f t="shared" si="69"/>
        <v>0</v>
      </c>
      <c r="CT71" s="239">
        <f t="shared" si="69"/>
        <v>0</v>
      </c>
    </row>
    <row r="72" spans="1:98" ht="13" x14ac:dyDescent="0.25">
      <c r="A72" s="63" t="s">
        <v>82</v>
      </c>
      <c r="B72" s="41">
        <f t="shared" ca="1" si="39"/>
        <v>0</v>
      </c>
      <c r="C72" s="41">
        <f ca="1">C27-C50</f>
        <v>0</v>
      </c>
      <c r="D72" s="279"/>
      <c r="E72" s="239">
        <f t="shared" ref="E72:AJ72" ca="1" si="70">E27-E50</f>
        <v>0</v>
      </c>
      <c r="F72" s="239">
        <f t="shared" ca="1" si="70"/>
        <v>0</v>
      </c>
      <c r="G72" s="239">
        <f t="shared" ca="1" si="70"/>
        <v>0</v>
      </c>
      <c r="H72" s="239">
        <f t="shared" ca="1" si="70"/>
        <v>0</v>
      </c>
      <c r="I72" s="239">
        <f t="shared" ca="1" si="70"/>
        <v>0</v>
      </c>
      <c r="J72" s="239">
        <f t="shared" ca="1" si="70"/>
        <v>0</v>
      </c>
      <c r="K72" s="239">
        <f t="shared" ca="1" si="70"/>
        <v>0</v>
      </c>
      <c r="L72" s="239">
        <f t="shared" ca="1" si="70"/>
        <v>0</v>
      </c>
      <c r="M72" s="239">
        <f t="shared" ca="1" si="70"/>
        <v>0</v>
      </c>
      <c r="N72" s="239">
        <f t="shared" ca="1" si="70"/>
        <v>0</v>
      </c>
      <c r="O72" s="239">
        <f t="shared" ca="1" si="70"/>
        <v>0</v>
      </c>
      <c r="P72" s="239">
        <f t="shared" ca="1" si="70"/>
        <v>0</v>
      </c>
      <c r="Q72" s="239">
        <f t="shared" ca="1" si="70"/>
        <v>0</v>
      </c>
      <c r="R72" s="239">
        <f t="shared" ca="1" si="70"/>
        <v>0</v>
      </c>
      <c r="S72" s="239">
        <f t="shared" ca="1" si="70"/>
        <v>0</v>
      </c>
      <c r="T72" s="239">
        <f t="shared" ca="1" si="70"/>
        <v>0</v>
      </c>
      <c r="U72" s="239">
        <f t="shared" ca="1" si="70"/>
        <v>0</v>
      </c>
      <c r="V72" s="239">
        <f t="shared" ca="1" si="70"/>
        <v>0</v>
      </c>
      <c r="W72" s="239">
        <f t="shared" ca="1" si="70"/>
        <v>0</v>
      </c>
      <c r="X72" s="239">
        <f t="shared" ca="1" si="70"/>
        <v>0</v>
      </c>
      <c r="Y72" s="239">
        <f t="shared" ca="1" si="70"/>
        <v>0</v>
      </c>
      <c r="Z72" s="239">
        <f t="shared" ca="1" si="70"/>
        <v>0</v>
      </c>
      <c r="AA72" s="239">
        <f t="shared" ca="1" si="70"/>
        <v>0</v>
      </c>
      <c r="AB72" s="239">
        <f t="shared" ca="1" si="70"/>
        <v>0</v>
      </c>
      <c r="AC72" s="239">
        <f t="shared" ca="1" si="70"/>
        <v>0</v>
      </c>
      <c r="AD72" s="239">
        <f t="shared" ca="1" si="70"/>
        <v>0</v>
      </c>
      <c r="AE72" s="239">
        <f t="shared" ca="1" si="70"/>
        <v>0</v>
      </c>
      <c r="AF72" s="239">
        <f t="shared" ca="1" si="70"/>
        <v>0</v>
      </c>
      <c r="AG72" s="239">
        <f t="shared" ca="1" si="70"/>
        <v>0</v>
      </c>
      <c r="AH72" s="239">
        <f t="shared" ca="1" si="70"/>
        <v>0</v>
      </c>
      <c r="AI72" s="239">
        <f t="shared" ca="1" si="70"/>
        <v>0</v>
      </c>
      <c r="AJ72" s="239">
        <f t="shared" ca="1" si="70"/>
        <v>0</v>
      </c>
      <c r="AK72" s="239">
        <f t="shared" ref="AK72:BP72" ca="1" si="71">AK27-AK50</f>
        <v>0</v>
      </c>
      <c r="AL72" s="239">
        <f t="shared" ca="1" si="71"/>
        <v>0</v>
      </c>
      <c r="AM72" s="239">
        <f t="shared" ca="1" si="71"/>
        <v>0</v>
      </c>
      <c r="AN72" s="239">
        <f t="shared" ca="1" si="71"/>
        <v>0</v>
      </c>
      <c r="AO72" s="239">
        <f t="shared" ca="1" si="71"/>
        <v>0</v>
      </c>
      <c r="AP72" s="239">
        <f t="shared" ca="1" si="71"/>
        <v>0</v>
      </c>
      <c r="AQ72" s="239">
        <f t="shared" ca="1" si="71"/>
        <v>0</v>
      </c>
      <c r="AR72" s="239">
        <f t="shared" ca="1" si="71"/>
        <v>0</v>
      </c>
      <c r="AS72" s="239">
        <f t="shared" ca="1" si="71"/>
        <v>0</v>
      </c>
      <c r="AT72" s="239">
        <f t="shared" ca="1" si="71"/>
        <v>0</v>
      </c>
      <c r="AU72" s="239">
        <f t="shared" ca="1" si="71"/>
        <v>0</v>
      </c>
      <c r="AV72" s="239">
        <f t="shared" ca="1" si="71"/>
        <v>0</v>
      </c>
      <c r="AW72" s="239">
        <f t="shared" ca="1" si="71"/>
        <v>0</v>
      </c>
      <c r="AX72" s="239">
        <f t="shared" ca="1" si="71"/>
        <v>0</v>
      </c>
      <c r="AY72" s="239">
        <f t="shared" ca="1" si="71"/>
        <v>0</v>
      </c>
      <c r="AZ72" s="239">
        <f t="shared" ca="1" si="71"/>
        <v>0</v>
      </c>
      <c r="BA72" s="239">
        <f t="shared" ca="1" si="71"/>
        <v>0</v>
      </c>
      <c r="BB72" s="239">
        <f t="shared" ca="1" si="71"/>
        <v>0</v>
      </c>
      <c r="BC72" s="239">
        <f t="shared" ca="1" si="71"/>
        <v>0</v>
      </c>
      <c r="BD72" s="239">
        <f t="shared" ca="1" si="71"/>
        <v>0</v>
      </c>
      <c r="BE72" s="239">
        <f t="shared" ca="1" si="71"/>
        <v>0</v>
      </c>
      <c r="BF72" s="239">
        <f t="shared" ca="1" si="71"/>
        <v>0</v>
      </c>
      <c r="BG72" s="239">
        <f t="shared" ca="1" si="71"/>
        <v>0</v>
      </c>
      <c r="BH72" s="239">
        <f t="shared" ca="1" si="71"/>
        <v>0</v>
      </c>
      <c r="BI72" s="239">
        <f t="shared" ca="1" si="71"/>
        <v>0</v>
      </c>
      <c r="BJ72" s="239">
        <f t="shared" ca="1" si="71"/>
        <v>0</v>
      </c>
      <c r="BK72" s="239">
        <f t="shared" ca="1" si="71"/>
        <v>0</v>
      </c>
      <c r="BL72" s="239">
        <f t="shared" ca="1" si="71"/>
        <v>0</v>
      </c>
      <c r="BM72" s="239">
        <f t="shared" ca="1" si="71"/>
        <v>0</v>
      </c>
      <c r="BN72" s="239">
        <f t="shared" ca="1" si="71"/>
        <v>0</v>
      </c>
      <c r="BO72" s="239">
        <f t="shared" ca="1" si="71"/>
        <v>0</v>
      </c>
      <c r="BP72" s="239">
        <f t="shared" ca="1" si="71"/>
        <v>0</v>
      </c>
      <c r="BQ72" s="239">
        <f t="shared" ref="BQ72:CT72" ca="1" si="72">BQ27-BQ50</f>
        <v>0</v>
      </c>
      <c r="BR72" s="239">
        <f t="shared" ca="1" si="72"/>
        <v>0</v>
      </c>
      <c r="BS72" s="239">
        <f t="shared" ca="1" si="72"/>
        <v>0</v>
      </c>
      <c r="BT72" s="239">
        <f t="shared" ca="1" si="72"/>
        <v>0</v>
      </c>
      <c r="BU72" s="239">
        <f t="shared" ca="1" si="72"/>
        <v>0</v>
      </c>
      <c r="BV72" s="239">
        <f t="shared" si="72"/>
        <v>0</v>
      </c>
      <c r="BW72" s="239">
        <f t="shared" si="72"/>
        <v>0</v>
      </c>
      <c r="BX72" s="239">
        <f t="shared" si="72"/>
        <v>0</v>
      </c>
      <c r="BY72" s="239">
        <f t="shared" si="72"/>
        <v>0</v>
      </c>
      <c r="BZ72" s="239">
        <f t="shared" si="72"/>
        <v>0</v>
      </c>
      <c r="CA72" s="239">
        <f t="shared" si="72"/>
        <v>0</v>
      </c>
      <c r="CB72" s="239">
        <f t="shared" si="72"/>
        <v>0</v>
      </c>
      <c r="CC72" s="239">
        <f t="shared" si="72"/>
        <v>0</v>
      </c>
      <c r="CD72" s="239">
        <f t="shared" si="72"/>
        <v>0</v>
      </c>
      <c r="CE72" s="239">
        <f t="shared" si="72"/>
        <v>0</v>
      </c>
      <c r="CF72" s="239">
        <f t="shared" si="72"/>
        <v>0</v>
      </c>
      <c r="CG72" s="239">
        <f t="shared" si="72"/>
        <v>0</v>
      </c>
      <c r="CH72" s="239">
        <f t="shared" si="72"/>
        <v>0</v>
      </c>
      <c r="CI72" s="239">
        <f t="shared" si="72"/>
        <v>0</v>
      </c>
      <c r="CJ72" s="239">
        <f t="shared" si="72"/>
        <v>0</v>
      </c>
      <c r="CK72" s="239">
        <f t="shared" si="72"/>
        <v>0</v>
      </c>
      <c r="CL72" s="239">
        <f t="shared" si="72"/>
        <v>0</v>
      </c>
      <c r="CM72" s="239">
        <f t="shared" si="72"/>
        <v>0</v>
      </c>
      <c r="CN72" s="239">
        <f t="shared" si="72"/>
        <v>0</v>
      </c>
      <c r="CO72" s="239">
        <f t="shared" si="72"/>
        <v>0</v>
      </c>
      <c r="CP72" s="239">
        <f t="shared" si="72"/>
        <v>0</v>
      </c>
      <c r="CQ72" s="239">
        <f t="shared" si="72"/>
        <v>0</v>
      </c>
      <c r="CR72" s="239">
        <f t="shared" si="72"/>
        <v>0</v>
      </c>
      <c r="CS72" s="239">
        <f t="shared" si="72"/>
        <v>0</v>
      </c>
      <c r="CT72" s="239">
        <f t="shared" si="72"/>
        <v>0</v>
      </c>
    </row>
    <row r="73" spans="1:98" ht="13" x14ac:dyDescent="0.25">
      <c r="A73" s="63" t="s">
        <v>50</v>
      </c>
      <c r="B73" s="41">
        <f t="shared" si="39"/>
        <v>0</v>
      </c>
      <c r="C73" s="41">
        <f t="shared" si="39"/>
        <v>0</v>
      </c>
      <c r="D73" s="279"/>
      <c r="E73" s="239">
        <f t="shared" ref="E73:AJ73" si="73">E28-E51</f>
        <v>0</v>
      </c>
      <c r="F73" s="239">
        <f t="shared" si="73"/>
        <v>0</v>
      </c>
      <c r="G73" s="239">
        <f t="shared" si="73"/>
        <v>0</v>
      </c>
      <c r="H73" s="239">
        <f t="shared" si="73"/>
        <v>0</v>
      </c>
      <c r="I73" s="239">
        <f t="shared" si="73"/>
        <v>0</v>
      </c>
      <c r="J73" s="239">
        <f t="shared" si="73"/>
        <v>0</v>
      </c>
      <c r="K73" s="239">
        <f t="shared" si="73"/>
        <v>0</v>
      </c>
      <c r="L73" s="239">
        <f t="shared" si="73"/>
        <v>0</v>
      </c>
      <c r="M73" s="239">
        <f t="shared" si="73"/>
        <v>0</v>
      </c>
      <c r="N73" s="239">
        <f t="shared" si="73"/>
        <v>0</v>
      </c>
      <c r="O73" s="239">
        <f t="shared" si="73"/>
        <v>0</v>
      </c>
      <c r="P73" s="239">
        <f t="shared" si="73"/>
        <v>0</v>
      </c>
      <c r="Q73" s="239">
        <f t="shared" si="73"/>
        <v>0</v>
      </c>
      <c r="R73" s="239">
        <f t="shared" si="73"/>
        <v>0</v>
      </c>
      <c r="S73" s="239">
        <f t="shared" si="73"/>
        <v>0</v>
      </c>
      <c r="T73" s="239">
        <f t="shared" si="73"/>
        <v>0</v>
      </c>
      <c r="U73" s="239">
        <f t="shared" si="73"/>
        <v>0</v>
      </c>
      <c r="V73" s="239">
        <f t="shared" si="73"/>
        <v>0</v>
      </c>
      <c r="W73" s="239">
        <f t="shared" si="73"/>
        <v>0</v>
      </c>
      <c r="X73" s="239">
        <f t="shared" si="73"/>
        <v>0</v>
      </c>
      <c r="Y73" s="239">
        <f t="shared" si="73"/>
        <v>0</v>
      </c>
      <c r="Z73" s="239">
        <f t="shared" si="73"/>
        <v>0</v>
      </c>
      <c r="AA73" s="239">
        <f t="shared" si="73"/>
        <v>0</v>
      </c>
      <c r="AB73" s="239">
        <f t="shared" si="73"/>
        <v>0</v>
      </c>
      <c r="AC73" s="239">
        <f t="shared" si="73"/>
        <v>0</v>
      </c>
      <c r="AD73" s="239">
        <f t="shared" si="73"/>
        <v>0</v>
      </c>
      <c r="AE73" s="239">
        <f t="shared" si="73"/>
        <v>0</v>
      </c>
      <c r="AF73" s="239">
        <f t="shared" si="73"/>
        <v>0</v>
      </c>
      <c r="AG73" s="239">
        <f t="shared" si="73"/>
        <v>0</v>
      </c>
      <c r="AH73" s="239">
        <f t="shared" si="73"/>
        <v>0</v>
      </c>
      <c r="AI73" s="239">
        <f t="shared" si="73"/>
        <v>0</v>
      </c>
      <c r="AJ73" s="239">
        <f t="shared" si="73"/>
        <v>0</v>
      </c>
      <c r="AK73" s="239">
        <f t="shared" ref="AK73:BP73" si="74">AK28-AK51</f>
        <v>0</v>
      </c>
      <c r="AL73" s="239">
        <f t="shared" si="74"/>
        <v>0</v>
      </c>
      <c r="AM73" s="239">
        <f t="shared" si="74"/>
        <v>0</v>
      </c>
      <c r="AN73" s="239">
        <f t="shared" si="74"/>
        <v>0</v>
      </c>
      <c r="AO73" s="239">
        <f t="shared" si="74"/>
        <v>0</v>
      </c>
      <c r="AP73" s="239">
        <f t="shared" si="74"/>
        <v>0</v>
      </c>
      <c r="AQ73" s="239">
        <f t="shared" si="74"/>
        <v>0</v>
      </c>
      <c r="AR73" s="239">
        <f t="shared" si="74"/>
        <v>0</v>
      </c>
      <c r="AS73" s="239">
        <f t="shared" si="74"/>
        <v>0</v>
      </c>
      <c r="AT73" s="239">
        <f t="shared" si="74"/>
        <v>0</v>
      </c>
      <c r="AU73" s="239">
        <f t="shared" si="74"/>
        <v>0</v>
      </c>
      <c r="AV73" s="239">
        <f t="shared" si="74"/>
        <v>0</v>
      </c>
      <c r="AW73" s="239">
        <f t="shared" si="74"/>
        <v>0</v>
      </c>
      <c r="AX73" s="239">
        <f t="shared" si="74"/>
        <v>0</v>
      </c>
      <c r="AY73" s="239">
        <f t="shared" si="74"/>
        <v>0</v>
      </c>
      <c r="AZ73" s="239">
        <f t="shared" si="74"/>
        <v>0</v>
      </c>
      <c r="BA73" s="239">
        <f t="shared" si="74"/>
        <v>0</v>
      </c>
      <c r="BB73" s="239">
        <f t="shared" si="74"/>
        <v>0</v>
      </c>
      <c r="BC73" s="239">
        <f t="shared" si="74"/>
        <v>0</v>
      </c>
      <c r="BD73" s="239">
        <f t="shared" si="74"/>
        <v>0</v>
      </c>
      <c r="BE73" s="239">
        <f t="shared" si="74"/>
        <v>0</v>
      </c>
      <c r="BF73" s="239">
        <f t="shared" si="74"/>
        <v>0</v>
      </c>
      <c r="BG73" s="239">
        <f t="shared" si="74"/>
        <v>0</v>
      </c>
      <c r="BH73" s="239">
        <f t="shared" si="74"/>
        <v>0</v>
      </c>
      <c r="BI73" s="239">
        <f t="shared" si="74"/>
        <v>0</v>
      </c>
      <c r="BJ73" s="239">
        <f t="shared" si="74"/>
        <v>0</v>
      </c>
      <c r="BK73" s="239">
        <f t="shared" si="74"/>
        <v>0</v>
      </c>
      <c r="BL73" s="239">
        <f t="shared" si="74"/>
        <v>0</v>
      </c>
      <c r="BM73" s="239">
        <f t="shared" si="74"/>
        <v>0</v>
      </c>
      <c r="BN73" s="239">
        <f t="shared" si="74"/>
        <v>0</v>
      </c>
      <c r="BO73" s="239">
        <f t="shared" si="74"/>
        <v>0</v>
      </c>
      <c r="BP73" s="239">
        <f t="shared" si="74"/>
        <v>0</v>
      </c>
      <c r="BQ73" s="239">
        <f t="shared" ref="BQ73:CT73" si="75">BQ28-BQ51</f>
        <v>0</v>
      </c>
      <c r="BR73" s="239">
        <f t="shared" si="75"/>
        <v>0</v>
      </c>
      <c r="BS73" s="239">
        <f t="shared" si="75"/>
        <v>0</v>
      </c>
      <c r="BT73" s="239">
        <f t="shared" si="75"/>
        <v>0</v>
      </c>
      <c r="BU73" s="239">
        <f t="shared" si="75"/>
        <v>0</v>
      </c>
      <c r="BV73" s="239">
        <f t="shared" si="75"/>
        <v>0</v>
      </c>
      <c r="BW73" s="239">
        <f t="shared" si="75"/>
        <v>0</v>
      </c>
      <c r="BX73" s="239">
        <f t="shared" si="75"/>
        <v>0</v>
      </c>
      <c r="BY73" s="239">
        <f t="shared" si="75"/>
        <v>0</v>
      </c>
      <c r="BZ73" s="239">
        <f t="shared" si="75"/>
        <v>0</v>
      </c>
      <c r="CA73" s="239">
        <f t="shared" si="75"/>
        <v>0</v>
      </c>
      <c r="CB73" s="239">
        <f t="shared" si="75"/>
        <v>0</v>
      </c>
      <c r="CC73" s="239">
        <f t="shared" si="75"/>
        <v>0</v>
      </c>
      <c r="CD73" s="239">
        <f t="shared" si="75"/>
        <v>0</v>
      </c>
      <c r="CE73" s="239">
        <f t="shared" si="75"/>
        <v>0</v>
      </c>
      <c r="CF73" s="239">
        <f t="shared" si="75"/>
        <v>0</v>
      </c>
      <c r="CG73" s="239">
        <f t="shared" si="75"/>
        <v>0</v>
      </c>
      <c r="CH73" s="239">
        <f t="shared" si="75"/>
        <v>0</v>
      </c>
      <c r="CI73" s="239">
        <f t="shared" si="75"/>
        <v>0</v>
      </c>
      <c r="CJ73" s="239">
        <f t="shared" si="75"/>
        <v>0</v>
      </c>
      <c r="CK73" s="239">
        <f t="shared" si="75"/>
        <v>0</v>
      </c>
      <c r="CL73" s="239">
        <f t="shared" si="75"/>
        <v>0</v>
      </c>
      <c r="CM73" s="239">
        <f t="shared" si="75"/>
        <v>0</v>
      </c>
      <c r="CN73" s="239">
        <f t="shared" si="75"/>
        <v>0</v>
      </c>
      <c r="CO73" s="239">
        <f t="shared" si="75"/>
        <v>0</v>
      </c>
      <c r="CP73" s="239">
        <f t="shared" si="75"/>
        <v>0</v>
      </c>
      <c r="CQ73" s="239">
        <f t="shared" si="75"/>
        <v>0</v>
      </c>
      <c r="CR73" s="239">
        <f t="shared" si="75"/>
        <v>0</v>
      </c>
      <c r="CS73" s="239">
        <f t="shared" si="75"/>
        <v>0</v>
      </c>
      <c r="CT73" s="239">
        <f t="shared" si="75"/>
        <v>0</v>
      </c>
    </row>
    <row r="74" spans="1:98" s="1270" customFormat="1" ht="13" x14ac:dyDescent="0.25">
      <c r="A74" s="1274" t="s">
        <v>817</v>
      </c>
      <c r="B74" s="1272">
        <f t="shared" ca="1" si="39"/>
        <v>0</v>
      </c>
      <c r="C74" s="1272">
        <f t="shared" ca="1" si="39"/>
        <v>0</v>
      </c>
      <c r="D74" s="1275"/>
      <c r="E74" s="1271">
        <f t="shared" ref="E74:AJ74" ca="1" si="76">E29-E52</f>
        <v>0</v>
      </c>
      <c r="F74" s="1271">
        <f t="shared" ca="1" si="76"/>
        <v>0</v>
      </c>
      <c r="G74" s="1271">
        <f t="shared" ca="1" si="76"/>
        <v>0</v>
      </c>
      <c r="H74" s="1271">
        <f t="shared" ca="1" si="76"/>
        <v>0</v>
      </c>
      <c r="I74" s="1271">
        <f t="shared" ca="1" si="76"/>
        <v>0</v>
      </c>
      <c r="J74" s="1271">
        <f t="shared" ca="1" si="76"/>
        <v>0</v>
      </c>
      <c r="K74" s="1271">
        <f t="shared" ca="1" si="76"/>
        <v>0</v>
      </c>
      <c r="L74" s="1271">
        <f t="shared" ca="1" si="76"/>
        <v>0</v>
      </c>
      <c r="M74" s="1271">
        <f t="shared" ca="1" si="76"/>
        <v>0</v>
      </c>
      <c r="N74" s="1271">
        <f t="shared" ca="1" si="76"/>
        <v>0</v>
      </c>
      <c r="O74" s="1271">
        <f t="shared" ca="1" si="76"/>
        <v>0</v>
      </c>
      <c r="P74" s="1271">
        <f t="shared" ca="1" si="76"/>
        <v>0</v>
      </c>
      <c r="Q74" s="1271">
        <f t="shared" ca="1" si="76"/>
        <v>0</v>
      </c>
      <c r="R74" s="1271">
        <f t="shared" ca="1" si="76"/>
        <v>0</v>
      </c>
      <c r="S74" s="1271">
        <f t="shared" ca="1" si="76"/>
        <v>0</v>
      </c>
      <c r="T74" s="1271">
        <f t="shared" ca="1" si="76"/>
        <v>0</v>
      </c>
      <c r="U74" s="1271">
        <f t="shared" ca="1" si="76"/>
        <v>0</v>
      </c>
      <c r="V74" s="1271">
        <f t="shared" ca="1" si="76"/>
        <v>0</v>
      </c>
      <c r="W74" s="1271">
        <f t="shared" ca="1" si="76"/>
        <v>0</v>
      </c>
      <c r="X74" s="1271">
        <f t="shared" ca="1" si="76"/>
        <v>0</v>
      </c>
      <c r="Y74" s="1271">
        <f t="shared" ca="1" si="76"/>
        <v>0</v>
      </c>
      <c r="Z74" s="1271">
        <f t="shared" ca="1" si="76"/>
        <v>0</v>
      </c>
      <c r="AA74" s="1271">
        <f t="shared" ca="1" si="76"/>
        <v>0</v>
      </c>
      <c r="AB74" s="1271">
        <f t="shared" ca="1" si="76"/>
        <v>0</v>
      </c>
      <c r="AC74" s="1271">
        <f t="shared" ca="1" si="76"/>
        <v>0</v>
      </c>
      <c r="AD74" s="1271">
        <f t="shared" ca="1" si="76"/>
        <v>0</v>
      </c>
      <c r="AE74" s="1271">
        <f t="shared" ca="1" si="76"/>
        <v>0</v>
      </c>
      <c r="AF74" s="1271">
        <f t="shared" ca="1" si="76"/>
        <v>0</v>
      </c>
      <c r="AG74" s="1271">
        <f t="shared" ca="1" si="76"/>
        <v>0</v>
      </c>
      <c r="AH74" s="1271">
        <f t="shared" ca="1" si="76"/>
        <v>0</v>
      </c>
      <c r="AI74" s="1271">
        <f t="shared" ca="1" si="76"/>
        <v>0</v>
      </c>
      <c r="AJ74" s="1271">
        <f t="shared" ca="1" si="76"/>
        <v>0</v>
      </c>
      <c r="AK74" s="1271">
        <f t="shared" ref="AK74:BP74" ca="1" si="77">AK29-AK52</f>
        <v>0</v>
      </c>
      <c r="AL74" s="1271">
        <f t="shared" ca="1" si="77"/>
        <v>0</v>
      </c>
      <c r="AM74" s="1271">
        <f t="shared" ca="1" si="77"/>
        <v>0</v>
      </c>
      <c r="AN74" s="1271">
        <f t="shared" ca="1" si="77"/>
        <v>0</v>
      </c>
      <c r="AO74" s="1271">
        <f t="shared" ca="1" si="77"/>
        <v>0</v>
      </c>
      <c r="AP74" s="1271">
        <f t="shared" ca="1" si="77"/>
        <v>0</v>
      </c>
      <c r="AQ74" s="1271">
        <f t="shared" ca="1" si="77"/>
        <v>0</v>
      </c>
      <c r="AR74" s="1271">
        <f t="shared" ca="1" si="77"/>
        <v>0</v>
      </c>
      <c r="AS74" s="1271">
        <f t="shared" ca="1" si="77"/>
        <v>0</v>
      </c>
      <c r="AT74" s="1271">
        <f t="shared" ca="1" si="77"/>
        <v>0</v>
      </c>
      <c r="AU74" s="1271">
        <f t="shared" ca="1" si="77"/>
        <v>0</v>
      </c>
      <c r="AV74" s="1271">
        <f t="shared" ca="1" si="77"/>
        <v>0</v>
      </c>
      <c r="AW74" s="1271">
        <f t="shared" ca="1" si="77"/>
        <v>0</v>
      </c>
      <c r="AX74" s="1271">
        <f t="shared" ca="1" si="77"/>
        <v>0</v>
      </c>
      <c r="AY74" s="1271">
        <f t="shared" ca="1" si="77"/>
        <v>0</v>
      </c>
      <c r="AZ74" s="1271">
        <f t="shared" ca="1" si="77"/>
        <v>0</v>
      </c>
      <c r="BA74" s="1271">
        <f t="shared" ca="1" si="77"/>
        <v>0</v>
      </c>
      <c r="BB74" s="1271">
        <f t="shared" ca="1" si="77"/>
        <v>0</v>
      </c>
      <c r="BC74" s="1271">
        <f t="shared" ca="1" si="77"/>
        <v>0</v>
      </c>
      <c r="BD74" s="1271">
        <f t="shared" ca="1" si="77"/>
        <v>0</v>
      </c>
      <c r="BE74" s="1271">
        <f t="shared" ca="1" si="77"/>
        <v>0</v>
      </c>
      <c r="BF74" s="1271">
        <f t="shared" ca="1" si="77"/>
        <v>0</v>
      </c>
      <c r="BG74" s="1271">
        <f t="shared" ca="1" si="77"/>
        <v>0</v>
      </c>
      <c r="BH74" s="1271">
        <f t="shared" ca="1" si="77"/>
        <v>0</v>
      </c>
      <c r="BI74" s="1271">
        <f t="shared" ca="1" si="77"/>
        <v>0</v>
      </c>
      <c r="BJ74" s="1271">
        <f t="shared" ca="1" si="77"/>
        <v>0</v>
      </c>
      <c r="BK74" s="1271">
        <f t="shared" ca="1" si="77"/>
        <v>0</v>
      </c>
      <c r="BL74" s="1271">
        <f t="shared" ca="1" si="77"/>
        <v>0</v>
      </c>
      <c r="BM74" s="1271">
        <f t="shared" ca="1" si="77"/>
        <v>0</v>
      </c>
      <c r="BN74" s="1271">
        <f t="shared" ca="1" si="77"/>
        <v>0</v>
      </c>
      <c r="BO74" s="1271">
        <f t="shared" ca="1" si="77"/>
        <v>0</v>
      </c>
      <c r="BP74" s="1271">
        <f t="shared" ca="1" si="77"/>
        <v>0</v>
      </c>
      <c r="BQ74" s="1271">
        <f t="shared" ref="BQ74:CT74" ca="1" si="78">BQ29-BQ52</f>
        <v>0</v>
      </c>
      <c r="BR74" s="1271">
        <f t="shared" ca="1" si="78"/>
        <v>0</v>
      </c>
      <c r="BS74" s="1271">
        <f t="shared" ca="1" si="78"/>
        <v>0</v>
      </c>
      <c r="BT74" s="1271">
        <f t="shared" ca="1" si="78"/>
        <v>0</v>
      </c>
      <c r="BU74" s="1271">
        <f t="shared" ca="1" si="78"/>
        <v>0</v>
      </c>
      <c r="BV74" s="1271">
        <f t="shared" si="78"/>
        <v>0</v>
      </c>
      <c r="BW74" s="1271">
        <f t="shared" si="78"/>
        <v>0</v>
      </c>
      <c r="BX74" s="1271">
        <f t="shared" si="78"/>
        <v>0</v>
      </c>
      <c r="BY74" s="1271">
        <f t="shared" si="78"/>
        <v>0</v>
      </c>
      <c r="BZ74" s="1271">
        <f t="shared" si="78"/>
        <v>0</v>
      </c>
      <c r="CA74" s="1271">
        <f t="shared" si="78"/>
        <v>0</v>
      </c>
      <c r="CB74" s="1271">
        <f t="shared" si="78"/>
        <v>0</v>
      </c>
      <c r="CC74" s="1271">
        <f t="shared" si="78"/>
        <v>0</v>
      </c>
      <c r="CD74" s="1271">
        <f t="shared" si="78"/>
        <v>0</v>
      </c>
      <c r="CE74" s="1271">
        <f t="shared" si="78"/>
        <v>0</v>
      </c>
      <c r="CF74" s="1271">
        <f t="shared" si="78"/>
        <v>0</v>
      </c>
      <c r="CG74" s="1271">
        <f t="shared" si="78"/>
        <v>0</v>
      </c>
      <c r="CH74" s="1271">
        <f t="shared" si="78"/>
        <v>0</v>
      </c>
      <c r="CI74" s="1271">
        <f t="shared" si="78"/>
        <v>0</v>
      </c>
      <c r="CJ74" s="1271">
        <f t="shared" si="78"/>
        <v>0</v>
      </c>
      <c r="CK74" s="1271">
        <f t="shared" si="78"/>
        <v>0</v>
      </c>
      <c r="CL74" s="1271">
        <f t="shared" si="78"/>
        <v>0</v>
      </c>
      <c r="CM74" s="1271">
        <f t="shared" si="78"/>
        <v>0</v>
      </c>
      <c r="CN74" s="1271">
        <f t="shared" si="78"/>
        <v>0</v>
      </c>
      <c r="CO74" s="1271">
        <f t="shared" si="78"/>
        <v>0</v>
      </c>
      <c r="CP74" s="1271">
        <f t="shared" si="78"/>
        <v>0</v>
      </c>
      <c r="CQ74" s="1271">
        <f t="shared" si="78"/>
        <v>0</v>
      </c>
      <c r="CR74" s="1271">
        <f t="shared" si="78"/>
        <v>0</v>
      </c>
      <c r="CS74" s="1271">
        <f t="shared" si="78"/>
        <v>0</v>
      </c>
      <c r="CT74" s="1271">
        <f t="shared" si="78"/>
        <v>0</v>
      </c>
    </row>
    <row r="75" spans="1:98" ht="13" x14ac:dyDescent="0.25">
      <c r="A75" s="63" t="s">
        <v>56</v>
      </c>
      <c r="B75" s="41">
        <f t="shared" ca="1" si="39"/>
        <v>0</v>
      </c>
      <c r="C75" s="41">
        <f t="shared" ca="1" si="39"/>
        <v>0</v>
      </c>
      <c r="D75" s="279"/>
      <c r="E75" s="239">
        <f ca="1">E30-E53</f>
        <v>0</v>
      </c>
      <c r="F75" s="239">
        <f t="shared" ref="F75:AJ75" ca="1" si="79">F30-F53</f>
        <v>0</v>
      </c>
      <c r="G75" s="239">
        <f t="shared" ca="1" si="79"/>
        <v>0</v>
      </c>
      <c r="H75" s="239">
        <f t="shared" ca="1" si="79"/>
        <v>0</v>
      </c>
      <c r="I75" s="239">
        <f t="shared" ca="1" si="79"/>
        <v>0</v>
      </c>
      <c r="J75" s="239">
        <f t="shared" ca="1" si="79"/>
        <v>0</v>
      </c>
      <c r="K75" s="239">
        <f t="shared" ca="1" si="79"/>
        <v>0</v>
      </c>
      <c r="L75" s="239">
        <f t="shared" ca="1" si="79"/>
        <v>0</v>
      </c>
      <c r="M75" s="239">
        <f t="shared" ca="1" si="79"/>
        <v>0</v>
      </c>
      <c r="N75" s="239">
        <f t="shared" ca="1" si="79"/>
        <v>0</v>
      </c>
      <c r="O75" s="239">
        <f t="shared" ca="1" si="79"/>
        <v>0</v>
      </c>
      <c r="P75" s="239">
        <f t="shared" ca="1" si="79"/>
        <v>0</v>
      </c>
      <c r="Q75" s="239">
        <f t="shared" ca="1" si="79"/>
        <v>0</v>
      </c>
      <c r="R75" s="239">
        <f t="shared" ca="1" si="79"/>
        <v>0</v>
      </c>
      <c r="S75" s="239">
        <f t="shared" ca="1" si="79"/>
        <v>0</v>
      </c>
      <c r="T75" s="239">
        <f t="shared" ca="1" si="79"/>
        <v>0</v>
      </c>
      <c r="U75" s="239">
        <f t="shared" ca="1" si="79"/>
        <v>0</v>
      </c>
      <c r="V75" s="239">
        <f t="shared" ca="1" si="79"/>
        <v>0</v>
      </c>
      <c r="W75" s="239">
        <f t="shared" ca="1" si="79"/>
        <v>0</v>
      </c>
      <c r="X75" s="239">
        <f t="shared" ca="1" si="79"/>
        <v>0</v>
      </c>
      <c r="Y75" s="239">
        <f t="shared" ca="1" si="79"/>
        <v>0</v>
      </c>
      <c r="Z75" s="239">
        <f t="shared" ca="1" si="79"/>
        <v>0</v>
      </c>
      <c r="AA75" s="239">
        <f t="shared" ca="1" si="79"/>
        <v>0</v>
      </c>
      <c r="AB75" s="239">
        <f t="shared" ca="1" si="79"/>
        <v>0</v>
      </c>
      <c r="AC75" s="239">
        <f t="shared" ca="1" si="79"/>
        <v>0</v>
      </c>
      <c r="AD75" s="239">
        <f t="shared" ca="1" si="79"/>
        <v>0</v>
      </c>
      <c r="AE75" s="239">
        <f t="shared" ca="1" si="79"/>
        <v>0</v>
      </c>
      <c r="AF75" s="239">
        <f t="shared" ca="1" si="79"/>
        <v>0</v>
      </c>
      <c r="AG75" s="239">
        <f t="shared" ca="1" si="79"/>
        <v>0</v>
      </c>
      <c r="AH75" s="239">
        <f t="shared" ca="1" si="79"/>
        <v>0</v>
      </c>
      <c r="AI75" s="239">
        <f t="shared" ca="1" si="79"/>
        <v>0</v>
      </c>
      <c r="AJ75" s="239">
        <f t="shared" ca="1" si="79"/>
        <v>0</v>
      </c>
      <c r="AK75" s="239">
        <f t="shared" ref="AK75:BP75" ca="1" si="80">AK30-AK53</f>
        <v>0</v>
      </c>
      <c r="AL75" s="239">
        <f t="shared" ca="1" si="80"/>
        <v>0</v>
      </c>
      <c r="AM75" s="239">
        <f t="shared" ca="1" si="80"/>
        <v>0</v>
      </c>
      <c r="AN75" s="239">
        <f t="shared" ca="1" si="80"/>
        <v>0</v>
      </c>
      <c r="AO75" s="239">
        <f t="shared" ca="1" si="80"/>
        <v>0</v>
      </c>
      <c r="AP75" s="239">
        <f t="shared" ca="1" si="80"/>
        <v>0</v>
      </c>
      <c r="AQ75" s="239">
        <f t="shared" ca="1" si="80"/>
        <v>0</v>
      </c>
      <c r="AR75" s="239">
        <f t="shared" ca="1" si="80"/>
        <v>0</v>
      </c>
      <c r="AS75" s="239">
        <f t="shared" ca="1" si="80"/>
        <v>0</v>
      </c>
      <c r="AT75" s="239">
        <f t="shared" ca="1" si="80"/>
        <v>0</v>
      </c>
      <c r="AU75" s="239">
        <f t="shared" ca="1" si="80"/>
        <v>0</v>
      </c>
      <c r="AV75" s="239">
        <f t="shared" ca="1" si="80"/>
        <v>0</v>
      </c>
      <c r="AW75" s="239">
        <f t="shared" ca="1" si="80"/>
        <v>0</v>
      </c>
      <c r="AX75" s="239">
        <f t="shared" ca="1" si="80"/>
        <v>0</v>
      </c>
      <c r="AY75" s="239">
        <f t="shared" ca="1" si="80"/>
        <v>0</v>
      </c>
      <c r="AZ75" s="239">
        <f t="shared" ca="1" si="80"/>
        <v>0</v>
      </c>
      <c r="BA75" s="239">
        <f t="shared" ca="1" si="80"/>
        <v>0</v>
      </c>
      <c r="BB75" s="239">
        <f t="shared" ca="1" si="80"/>
        <v>0</v>
      </c>
      <c r="BC75" s="239">
        <f t="shared" ca="1" si="80"/>
        <v>0</v>
      </c>
      <c r="BD75" s="239">
        <f t="shared" ca="1" si="80"/>
        <v>0</v>
      </c>
      <c r="BE75" s="239">
        <f t="shared" ca="1" si="80"/>
        <v>0</v>
      </c>
      <c r="BF75" s="239">
        <f t="shared" ca="1" si="80"/>
        <v>0</v>
      </c>
      <c r="BG75" s="239">
        <f t="shared" ca="1" si="80"/>
        <v>0</v>
      </c>
      <c r="BH75" s="239">
        <f t="shared" ca="1" si="80"/>
        <v>0</v>
      </c>
      <c r="BI75" s="239">
        <f t="shared" ca="1" si="80"/>
        <v>0</v>
      </c>
      <c r="BJ75" s="239">
        <f t="shared" ca="1" si="80"/>
        <v>0</v>
      </c>
      <c r="BK75" s="239">
        <f t="shared" ca="1" si="80"/>
        <v>0</v>
      </c>
      <c r="BL75" s="239">
        <f t="shared" ca="1" si="80"/>
        <v>0</v>
      </c>
      <c r="BM75" s="239">
        <f t="shared" ca="1" si="80"/>
        <v>0</v>
      </c>
      <c r="BN75" s="239">
        <f t="shared" ca="1" si="80"/>
        <v>0</v>
      </c>
      <c r="BO75" s="239">
        <f t="shared" ca="1" si="80"/>
        <v>0</v>
      </c>
      <c r="BP75" s="239">
        <f t="shared" ca="1" si="80"/>
        <v>0</v>
      </c>
      <c r="BQ75" s="239">
        <f t="shared" ref="BQ75:CT75" ca="1" si="81">BQ30-BQ53</f>
        <v>0</v>
      </c>
      <c r="BR75" s="239">
        <f t="shared" ca="1" si="81"/>
        <v>0</v>
      </c>
      <c r="BS75" s="239">
        <f t="shared" ca="1" si="81"/>
        <v>0</v>
      </c>
      <c r="BT75" s="239">
        <f t="shared" ca="1" si="81"/>
        <v>0</v>
      </c>
      <c r="BU75" s="239">
        <f t="shared" ca="1" si="81"/>
        <v>0</v>
      </c>
      <c r="BV75" s="239">
        <f t="shared" si="81"/>
        <v>0</v>
      </c>
      <c r="BW75" s="239">
        <f t="shared" si="81"/>
        <v>0</v>
      </c>
      <c r="BX75" s="239">
        <f t="shared" si="81"/>
        <v>0</v>
      </c>
      <c r="BY75" s="239">
        <f t="shared" si="81"/>
        <v>0</v>
      </c>
      <c r="BZ75" s="239">
        <f t="shared" si="81"/>
        <v>0</v>
      </c>
      <c r="CA75" s="239">
        <f t="shared" si="81"/>
        <v>0</v>
      </c>
      <c r="CB75" s="239">
        <f t="shared" si="81"/>
        <v>0</v>
      </c>
      <c r="CC75" s="239">
        <f t="shared" si="81"/>
        <v>0</v>
      </c>
      <c r="CD75" s="239">
        <f t="shared" si="81"/>
        <v>0</v>
      </c>
      <c r="CE75" s="239">
        <f t="shared" si="81"/>
        <v>0</v>
      </c>
      <c r="CF75" s="239">
        <f t="shared" si="81"/>
        <v>0</v>
      </c>
      <c r="CG75" s="239">
        <f t="shared" si="81"/>
        <v>0</v>
      </c>
      <c r="CH75" s="239">
        <f t="shared" si="81"/>
        <v>0</v>
      </c>
      <c r="CI75" s="239">
        <f t="shared" si="81"/>
        <v>0</v>
      </c>
      <c r="CJ75" s="239">
        <f t="shared" si="81"/>
        <v>0</v>
      </c>
      <c r="CK75" s="239">
        <f t="shared" si="81"/>
        <v>0</v>
      </c>
      <c r="CL75" s="239">
        <f t="shared" si="81"/>
        <v>0</v>
      </c>
      <c r="CM75" s="239">
        <f t="shared" si="81"/>
        <v>0</v>
      </c>
      <c r="CN75" s="239">
        <f t="shared" si="81"/>
        <v>0</v>
      </c>
      <c r="CO75" s="239">
        <f t="shared" si="81"/>
        <v>0</v>
      </c>
      <c r="CP75" s="239">
        <f t="shared" si="81"/>
        <v>0</v>
      </c>
      <c r="CQ75" s="239">
        <f t="shared" si="81"/>
        <v>0</v>
      </c>
      <c r="CR75" s="239">
        <f t="shared" si="81"/>
        <v>0</v>
      </c>
      <c r="CS75" s="239">
        <f t="shared" si="81"/>
        <v>0</v>
      </c>
      <c r="CT75" s="239">
        <f t="shared" si="81"/>
        <v>0</v>
      </c>
    </row>
    <row r="76" spans="1:98" ht="13" x14ac:dyDescent="0.25">
      <c r="A76" s="63" t="s">
        <v>57</v>
      </c>
      <c r="B76" s="41">
        <f t="shared" ca="1" si="39"/>
        <v>0</v>
      </c>
      <c r="C76" s="41">
        <f t="shared" ca="1" si="39"/>
        <v>0</v>
      </c>
      <c r="D76" s="279"/>
      <c r="E76" s="239">
        <f t="shared" ref="E76:AJ76" ca="1" si="82">E31-E54</f>
        <v>0</v>
      </c>
      <c r="F76" s="239">
        <f t="shared" ca="1" si="82"/>
        <v>0</v>
      </c>
      <c r="G76" s="239">
        <f t="shared" ca="1" si="82"/>
        <v>0</v>
      </c>
      <c r="H76" s="239">
        <f t="shared" ca="1" si="82"/>
        <v>0</v>
      </c>
      <c r="I76" s="239">
        <f t="shared" ca="1" si="82"/>
        <v>0</v>
      </c>
      <c r="J76" s="239">
        <f t="shared" ca="1" si="82"/>
        <v>0</v>
      </c>
      <c r="K76" s="239">
        <f t="shared" ca="1" si="82"/>
        <v>0</v>
      </c>
      <c r="L76" s="239">
        <f t="shared" ca="1" si="82"/>
        <v>0</v>
      </c>
      <c r="M76" s="239">
        <f t="shared" ca="1" si="82"/>
        <v>0</v>
      </c>
      <c r="N76" s="239">
        <f t="shared" ca="1" si="82"/>
        <v>0</v>
      </c>
      <c r="O76" s="239">
        <f t="shared" ca="1" si="82"/>
        <v>0</v>
      </c>
      <c r="P76" s="239">
        <f t="shared" ca="1" si="82"/>
        <v>0</v>
      </c>
      <c r="Q76" s="239">
        <f t="shared" ca="1" si="82"/>
        <v>0</v>
      </c>
      <c r="R76" s="239">
        <f t="shared" ca="1" si="82"/>
        <v>0</v>
      </c>
      <c r="S76" s="239">
        <f t="shared" ca="1" si="82"/>
        <v>0</v>
      </c>
      <c r="T76" s="239">
        <f t="shared" ca="1" si="82"/>
        <v>0</v>
      </c>
      <c r="U76" s="239">
        <f t="shared" ca="1" si="82"/>
        <v>0</v>
      </c>
      <c r="V76" s="239">
        <f t="shared" ca="1" si="82"/>
        <v>0</v>
      </c>
      <c r="W76" s="239">
        <f t="shared" ca="1" si="82"/>
        <v>0</v>
      </c>
      <c r="X76" s="239">
        <f t="shared" ca="1" si="82"/>
        <v>0</v>
      </c>
      <c r="Y76" s="239">
        <f t="shared" ca="1" si="82"/>
        <v>0</v>
      </c>
      <c r="Z76" s="239">
        <f t="shared" ca="1" si="82"/>
        <v>0</v>
      </c>
      <c r="AA76" s="239">
        <f t="shared" ca="1" si="82"/>
        <v>0</v>
      </c>
      <c r="AB76" s="239">
        <f t="shared" ca="1" si="82"/>
        <v>0</v>
      </c>
      <c r="AC76" s="239">
        <f t="shared" ca="1" si="82"/>
        <v>0</v>
      </c>
      <c r="AD76" s="239">
        <f t="shared" ca="1" si="82"/>
        <v>0</v>
      </c>
      <c r="AE76" s="239">
        <f t="shared" ca="1" si="82"/>
        <v>0</v>
      </c>
      <c r="AF76" s="239">
        <f t="shared" ca="1" si="82"/>
        <v>0</v>
      </c>
      <c r="AG76" s="239">
        <f t="shared" ca="1" si="82"/>
        <v>0</v>
      </c>
      <c r="AH76" s="239">
        <f t="shared" ca="1" si="82"/>
        <v>0</v>
      </c>
      <c r="AI76" s="239">
        <f t="shared" ca="1" si="82"/>
        <v>0</v>
      </c>
      <c r="AJ76" s="239">
        <f t="shared" ca="1" si="82"/>
        <v>0</v>
      </c>
      <c r="AK76" s="239">
        <f t="shared" ref="AK76:BP76" ca="1" si="83">AK31-AK54</f>
        <v>0</v>
      </c>
      <c r="AL76" s="239">
        <f t="shared" ca="1" si="83"/>
        <v>0</v>
      </c>
      <c r="AM76" s="239">
        <f t="shared" ca="1" si="83"/>
        <v>0</v>
      </c>
      <c r="AN76" s="239">
        <f t="shared" ca="1" si="83"/>
        <v>0</v>
      </c>
      <c r="AO76" s="239">
        <f t="shared" ca="1" si="83"/>
        <v>0</v>
      </c>
      <c r="AP76" s="239">
        <f t="shared" ca="1" si="83"/>
        <v>0</v>
      </c>
      <c r="AQ76" s="239">
        <f t="shared" ca="1" si="83"/>
        <v>0</v>
      </c>
      <c r="AR76" s="239">
        <f t="shared" ca="1" si="83"/>
        <v>0</v>
      </c>
      <c r="AS76" s="239">
        <f t="shared" ca="1" si="83"/>
        <v>0</v>
      </c>
      <c r="AT76" s="239">
        <f t="shared" ca="1" si="83"/>
        <v>0</v>
      </c>
      <c r="AU76" s="239">
        <f t="shared" ca="1" si="83"/>
        <v>0</v>
      </c>
      <c r="AV76" s="239">
        <f t="shared" ca="1" si="83"/>
        <v>0</v>
      </c>
      <c r="AW76" s="239">
        <f t="shared" ca="1" si="83"/>
        <v>0</v>
      </c>
      <c r="AX76" s="239">
        <f t="shared" ca="1" si="83"/>
        <v>0</v>
      </c>
      <c r="AY76" s="239">
        <f t="shared" ca="1" si="83"/>
        <v>0</v>
      </c>
      <c r="AZ76" s="239">
        <f t="shared" ca="1" si="83"/>
        <v>0</v>
      </c>
      <c r="BA76" s="239">
        <f t="shared" ca="1" si="83"/>
        <v>0</v>
      </c>
      <c r="BB76" s="239">
        <f t="shared" ca="1" si="83"/>
        <v>0</v>
      </c>
      <c r="BC76" s="239">
        <f t="shared" ca="1" si="83"/>
        <v>0</v>
      </c>
      <c r="BD76" s="239">
        <f t="shared" ca="1" si="83"/>
        <v>0</v>
      </c>
      <c r="BE76" s="239">
        <f t="shared" ca="1" si="83"/>
        <v>0</v>
      </c>
      <c r="BF76" s="239">
        <f t="shared" ca="1" si="83"/>
        <v>0</v>
      </c>
      <c r="BG76" s="239">
        <f t="shared" ca="1" si="83"/>
        <v>0</v>
      </c>
      <c r="BH76" s="239">
        <f t="shared" ca="1" si="83"/>
        <v>0</v>
      </c>
      <c r="BI76" s="239">
        <f t="shared" ca="1" si="83"/>
        <v>0</v>
      </c>
      <c r="BJ76" s="239">
        <f t="shared" ca="1" si="83"/>
        <v>0</v>
      </c>
      <c r="BK76" s="239">
        <f t="shared" ca="1" si="83"/>
        <v>0</v>
      </c>
      <c r="BL76" s="239">
        <f t="shared" ca="1" si="83"/>
        <v>0</v>
      </c>
      <c r="BM76" s="239">
        <f t="shared" ca="1" si="83"/>
        <v>0</v>
      </c>
      <c r="BN76" s="239">
        <f t="shared" ca="1" si="83"/>
        <v>0</v>
      </c>
      <c r="BO76" s="239">
        <f t="shared" ca="1" si="83"/>
        <v>0</v>
      </c>
      <c r="BP76" s="239">
        <f t="shared" ca="1" si="83"/>
        <v>0</v>
      </c>
      <c r="BQ76" s="239">
        <f t="shared" ref="BQ76:CT76" ca="1" si="84">BQ31-BQ54</f>
        <v>0</v>
      </c>
      <c r="BR76" s="239">
        <f t="shared" ca="1" si="84"/>
        <v>0</v>
      </c>
      <c r="BS76" s="239">
        <f t="shared" ca="1" si="84"/>
        <v>0</v>
      </c>
      <c r="BT76" s="239">
        <f t="shared" ca="1" si="84"/>
        <v>0</v>
      </c>
      <c r="BU76" s="239">
        <f t="shared" ca="1" si="84"/>
        <v>0</v>
      </c>
      <c r="BV76" s="239">
        <f t="shared" si="84"/>
        <v>0</v>
      </c>
      <c r="BW76" s="239">
        <f t="shared" si="84"/>
        <v>0</v>
      </c>
      <c r="BX76" s="239">
        <f t="shared" si="84"/>
        <v>0</v>
      </c>
      <c r="BY76" s="239">
        <f t="shared" si="84"/>
        <v>0</v>
      </c>
      <c r="BZ76" s="239">
        <f t="shared" si="84"/>
        <v>0</v>
      </c>
      <c r="CA76" s="239">
        <f t="shared" si="84"/>
        <v>0</v>
      </c>
      <c r="CB76" s="239">
        <f t="shared" si="84"/>
        <v>0</v>
      </c>
      <c r="CC76" s="239">
        <f t="shared" si="84"/>
        <v>0</v>
      </c>
      <c r="CD76" s="239">
        <f t="shared" si="84"/>
        <v>0</v>
      </c>
      <c r="CE76" s="239">
        <f t="shared" si="84"/>
        <v>0</v>
      </c>
      <c r="CF76" s="239">
        <f t="shared" si="84"/>
        <v>0</v>
      </c>
      <c r="CG76" s="239">
        <f t="shared" si="84"/>
        <v>0</v>
      </c>
      <c r="CH76" s="239">
        <f t="shared" si="84"/>
        <v>0</v>
      </c>
      <c r="CI76" s="239">
        <f t="shared" si="84"/>
        <v>0</v>
      </c>
      <c r="CJ76" s="239">
        <f t="shared" si="84"/>
        <v>0</v>
      </c>
      <c r="CK76" s="239">
        <f t="shared" si="84"/>
        <v>0</v>
      </c>
      <c r="CL76" s="239">
        <f t="shared" si="84"/>
        <v>0</v>
      </c>
      <c r="CM76" s="239">
        <f t="shared" si="84"/>
        <v>0</v>
      </c>
      <c r="CN76" s="239">
        <f t="shared" si="84"/>
        <v>0</v>
      </c>
      <c r="CO76" s="239">
        <f t="shared" si="84"/>
        <v>0</v>
      </c>
      <c r="CP76" s="239">
        <f t="shared" si="84"/>
        <v>0</v>
      </c>
      <c r="CQ76" s="239">
        <f t="shared" si="84"/>
        <v>0</v>
      </c>
      <c r="CR76" s="239">
        <f t="shared" si="84"/>
        <v>0</v>
      </c>
      <c r="CS76" s="239">
        <f t="shared" si="84"/>
        <v>0</v>
      </c>
      <c r="CT76" s="239">
        <f t="shared" si="84"/>
        <v>0</v>
      </c>
    </row>
    <row r="77" spans="1:98" ht="13" x14ac:dyDescent="0.25">
      <c r="A77" s="63" t="s">
        <v>58</v>
      </c>
      <c r="B77" s="41">
        <f t="shared" ca="1" si="39"/>
        <v>0</v>
      </c>
      <c r="C77" s="41">
        <f t="shared" ca="1" si="39"/>
        <v>0</v>
      </c>
      <c r="D77" s="279"/>
      <c r="E77" s="239">
        <f t="shared" ref="E77:AJ77" ca="1" si="85">E32-E55</f>
        <v>0</v>
      </c>
      <c r="F77" s="239">
        <f t="shared" ca="1" si="85"/>
        <v>0</v>
      </c>
      <c r="G77" s="239">
        <f t="shared" ca="1" si="85"/>
        <v>0</v>
      </c>
      <c r="H77" s="239">
        <f t="shared" ca="1" si="85"/>
        <v>0</v>
      </c>
      <c r="I77" s="239">
        <f t="shared" ca="1" si="85"/>
        <v>0</v>
      </c>
      <c r="J77" s="239">
        <f t="shared" ca="1" si="85"/>
        <v>0</v>
      </c>
      <c r="K77" s="239">
        <f t="shared" ca="1" si="85"/>
        <v>0</v>
      </c>
      <c r="L77" s="239">
        <f t="shared" ca="1" si="85"/>
        <v>0</v>
      </c>
      <c r="M77" s="239">
        <f t="shared" ca="1" si="85"/>
        <v>0</v>
      </c>
      <c r="N77" s="239">
        <f t="shared" ca="1" si="85"/>
        <v>0</v>
      </c>
      <c r="O77" s="239">
        <f t="shared" ca="1" si="85"/>
        <v>0</v>
      </c>
      <c r="P77" s="239">
        <f t="shared" ca="1" si="85"/>
        <v>0</v>
      </c>
      <c r="Q77" s="239">
        <f t="shared" ca="1" si="85"/>
        <v>0</v>
      </c>
      <c r="R77" s="239">
        <f t="shared" ca="1" si="85"/>
        <v>0</v>
      </c>
      <c r="S77" s="239">
        <f t="shared" ca="1" si="85"/>
        <v>0</v>
      </c>
      <c r="T77" s="239">
        <f t="shared" ca="1" si="85"/>
        <v>0</v>
      </c>
      <c r="U77" s="239">
        <f t="shared" ca="1" si="85"/>
        <v>0</v>
      </c>
      <c r="V77" s="239">
        <f t="shared" ca="1" si="85"/>
        <v>0</v>
      </c>
      <c r="W77" s="239">
        <f t="shared" ca="1" si="85"/>
        <v>0</v>
      </c>
      <c r="X77" s="239">
        <f t="shared" ca="1" si="85"/>
        <v>0</v>
      </c>
      <c r="Y77" s="239">
        <f t="shared" ca="1" si="85"/>
        <v>0</v>
      </c>
      <c r="Z77" s="239">
        <f t="shared" ca="1" si="85"/>
        <v>0</v>
      </c>
      <c r="AA77" s="239">
        <f t="shared" ca="1" si="85"/>
        <v>0</v>
      </c>
      <c r="AB77" s="239">
        <f t="shared" ca="1" si="85"/>
        <v>0</v>
      </c>
      <c r="AC77" s="239">
        <f t="shared" ca="1" si="85"/>
        <v>0</v>
      </c>
      <c r="AD77" s="239">
        <f t="shared" ca="1" si="85"/>
        <v>0</v>
      </c>
      <c r="AE77" s="239">
        <f t="shared" ca="1" si="85"/>
        <v>0</v>
      </c>
      <c r="AF77" s="239">
        <f t="shared" ca="1" si="85"/>
        <v>0</v>
      </c>
      <c r="AG77" s="239">
        <f t="shared" ca="1" si="85"/>
        <v>0</v>
      </c>
      <c r="AH77" s="239">
        <f t="shared" ca="1" si="85"/>
        <v>0</v>
      </c>
      <c r="AI77" s="239">
        <f t="shared" ca="1" si="85"/>
        <v>0</v>
      </c>
      <c r="AJ77" s="239">
        <f t="shared" ca="1" si="85"/>
        <v>0</v>
      </c>
      <c r="AK77" s="239">
        <f t="shared" ref="AK77:BP77" ca="1" si="86">AK32-AK55</f>
        <v>0</v>
      </c>
      <c r="AL77" s="239">
        <f t="shared" ca="1" si="86"/>
        <v>0</v>
      </c>
      <c r="AM77" s="239">
        <f t="shared" ca="1" si="86"/>
        <v>0</v>
      </c>
      <c r="AN77" s="239">
        <f t="shared" ca="1" si="86"/>
        <v>0</v>
      </c>
      <c r="AO77" s="239">
        <f t="shared" ca="1" si="86"/>
        <v>0</v>
      </c>
      <c r="AP77" s="239">
        <f t="shared" ca="1" si="86"/>
        <v>0</v>
      </c>
      <c r="AQ77" s="239">
        <f t="shared" ca="1" si="86"/>
        <v>0</v>
      </c>
      <c r="AR77" s="239">
        <f t="shared" ca="1" si="86"/>
        <v>0</v>
      </c>
      <c r="AS77" s="239">
        <f t="shared" ca="1" si="86"/>
        <v>0</v>
      </c>
      <c r="AT77" s="239">
        <f t="shared" ca="1" si="86"/>
        <v>0</v>
      </c>
      <c r="AU77" s="239">
        <f t="shared" ca="1" si="86"/>
        <v>0</v>
      </c>
      <c r="AV77" s="239">
        <f t="shared" ca="1" si="86"/>
        <v>0</v>
      </c>
      <c r="AW77" s="239">
        <f t="shared" ca="1" si="86"/>
        <v>0</v>
      </c>
      <c r="AX77" s="239">
        <f t="shared" ca="1" si="86"/>
        <v>0</v>
      </c>
      <c r="AY77" s="239">
        <f t="shared" ca="1" si="86"/>
        <v>0</v>
      </c>
      <c r="AZ77" s="239">
        <f t="shared" ca="1" si="86"/>
        <v>0</v>
      </c>
      <c r="BA77" s="239">
        <f t="shared" ca="1" si="86"/>
        <v>0</v>
      </c>
      <c r="BB77" s="239">
        <f t="shared" ca="1" si="86"/>
        <v>0</v>
      </c>
      <c r="BC77" s="239">
        <f t="shared" ca="1" si="86"/>
        <v>0</v>
      </c>
      <c r="BD77" s="239">
        <f t="shared" ca="1" si="86"/>
        <v>0</v>
      </c>
      <c r="BE77" s="239">
        <f t="shared" ca="1" si="86"/>
        <v>0</v>
      </c>
      <c r="BF77" s="239">
        <f t="shared" ca="1" si="86"/>
        <v>0</v>
      </c>
      <c r="BG77" s="239">
        <f t="shared" ca="1" si="86"/>
        <v>0</v>
      </c>
      <c r="BH77" s="239">
        <f t="shared" ca="1" si="86"/>
        <v>0</v>
      </c>
      <c r="BI77" s="239">
        <f t="shared" ca="1" si="86"/>
        <v>0</v>
      </c>
      <c r="BJ77" s="239">
        <f t="shared" ca="1" si="86"/>
        <v>0</v>
      </c>
      <c r="BK77" s="239">
        <f t="shared" ca="1" si="86"/>
        <v>0</v>
      </c>
      <c r="BL77" s="239">
        <f t="shared" ca="1" si="86"/>
        <v>0</v>
      </c>
      <c r="BM77" s="239">
        <f t="shared" ca="1" si="86"/>
        <v>0</v>
      </c>
      <c r="BN77" s="239">
        <f t="shared" ca="1" si="86"/>
        <v>0</v>
      </c>
      <c r="BO77" s="239">
        <f t="shared" ca="1" si="86"/>
        <v>0</v>
      </c>
      <c r="BP77" s="239">
        <f t="shared" ca="1" si="86"/>
        <v>0</v>
      </c>
      <c r="BQ77" s="239">
        <f t="shared" ref="BQ77:CT77" ca="1" si="87">BQ32-BQ55</f>
        <v>0</v>
      </c>
      <c r="BR77" s="239">
        <f t="shared" ca="1" si="87"/>
        <v>0</v>
      </c>
      <c r="BS77" s="239">
        <f t="shared" ca="1" si="87"/>
        <v>0</v>
      </c>
      <c r="BT77" s="239">
        <f t="shared" ca="1" si="87"/>
        <v>0</v>
      </c>
      <c r="BU77" s="239">
        <f t="shared" ca="1" si="87"/>
        <v>0</v>
      </c>
      <c r="BV77" s="239">
        <f t="shared" si="87"/>
        <v>0</v>
      </c>
      <c r="BW77" s="239">
        <f t="shared" si="87"/>
        <v>0</v>
      </c>
      <c r="BX77" s="239">
        <f t="shared" si="87"/>
        <v>0</v>
      </c>
      <c r="BY77" s="239">
        <f t="shared" si="87"/>
        <v>0</v>
      </c>
      <c r="BZ77" s="239">
        <f t="shared" si="87"/>
        <v>0</v>
      </c>
      <c r="CA77" s="239">
        <f t="shared" si="87"/>
        <v>0</v>
      </c>
      <c r="CB77" s="239">
        <f t="shared" si="87"/>
        <v>0</v>
      </c>
      <c r="CC77" s="239">
        <f t="shared" si="87"/>
        <v>0</v>
      </c>
      <c r="CD77" s="239">
        <f t="shared" si="87"/>
        <v>0</v>
      </c>
      <c r="CE77" s="239">
        <f t="shared" si="87"/>
        <v>0</v>
      </c>
      <c r="CF77" s="239">
        <f t="shared" si="87"/>
        <v>0</v>
      </c>
      <c r="CG77" s="239">
        <f t="shared" si="87"/>
        <v>0</v>
      </c>
      <c r="CH77" s="239">
        <f t="shared" si="87"/>
        <v>0</v>
      </c>
      <c r="CI77" s="239">
        <f t="shared" si="87"/>
        <v>0</v>
      </c>
      <c r="CJ77" s="239">
        <f t="shared" si="87"/>
        <v>0</v>
      </c>
      <c r="CK77" s="239">
        <f t="shared" si="87"/>
        <v>0</v>
      </c>
      <c r="CL77" s="239">
        <f t="shared" si="87"/>
        <v>0</v>
      </c>
      <c r="CM77" s="239">
        <f t="shared" si="87"/>
        <v>0</v>
      </c>
      <c r="CN77" s="239">
        <f t="shared" si="87"/>
        <v>0</v>
      </c>
      <c r="CO77" s="239">
        <f t="shared" si="87"/>
        <v>0</v>
      </c>
      <c r="CP77" s="239">
        <f t="shared" si="87"/>
        <v>0</v>
      </c>
      <c r="CQ77" s="239">
        <f t="shared" si="87"/>
        <v>0</v>
      </c>
      <c r="CR77" s="239">
        <f t="shared" si="87"/>
        <v>0</v>
      </c>
      <c r="CS77" s="239">
        <f t="shared" si="87"/>
        <v>0</v>
      </c>
      <c r="CT77" s="239">
        <f t="shared" si="87"/>
        <v>0</v>
      </c>
    </row>
    <row r="78" spans="1:98" ht="13" x14ac:dyDescent="0.25">
      <c r="A78" s="63" t="s">
        <v>80</v>
      </c>
      <c r="B78" s="41">
        <f t="shared" ca="1" si="39"/>
        <v>0</v>
      </c>
      <c r="C78" s="41">
        <f t="shared" ca="1" si="39"/>
        <v>0</v>
      </c>
      <c r="D78" s="279"/>
      <c r="E78" s="239">
        <f t="shared" ref="E78:AJ78" ca="1" si="88">E33-E56</f>
        <v>0</v>
      </c>
      <c r="F78" s="239">
        <f t="shared" ca="1" si="88"/>
        <v>0</v>
      </c>
      <c r="G78" s="239">
        <f t="shared" ca="1" si="88"/>
        <v>0</v>
      </c>
      <c r="H78" s="239">
        <f t="shared" ca="1" si="88"/>
        <v>0</v>
      </c>
      <c r="I78" s="239">
        <f t="shared" ca="1" si="88"/>
        <v>0</v>
      </c>
      <c r="J78" s="239">
        <f t="shared" ca="1" si="88"/>
        <v>0</v>
      </c>
      <c r="K78" s="239">
        <f t="shared" ca="1" si="88"/>
        <v>0</v>
      </c>
      <c r="L78" s="239">
        <f t="shared" ca="1" si="88"/>
        <v>0</v>
      </c>
      <c r="M78" s="239">
        <f t="shared" ca="1" si="88"/>
        <v>0</v>
      </c>
      <c r="N78" s="239">
        <f t="shared" ca="1" si="88"/>
        <v>0</v>
      </c>
      <c r="O78" s="239">
        <f t="shared" ca="1" si="88"/>
        <v>0</v>
      </c>
      <c r="P78" s="239">
        <f t="shared" ca="1" si="88"/>
        <v>0</v>
      </c>
      <c r="Q78" s="239">
        <f t="shared" ca="1" si="88"/>
        <v>0</v>
      </c>
      <c r="R78" s="239">
        <f t="shared" ca="1" si="88"/>
        <v>0</v>
      </c>
      <c r="S78" s="239">
        <f t="shared" ca="1" si="88"/>
        <v>0</v>
      </c>
      <c r="T78" s="239">
        <f t="shared" ca="1" si="88"/>
        <v>0</v>
      </c>
      <c r="U78" s="239">
        <f t="shared" ca="1" si="88"/>
        <v>0</v>
      </c>
      <c r="V78" s="239">
        <f t="shared" ca="1" si="88"/>
        <v>0</v>
      </c>
      <c r="W78" s="239">
        <f t="shared" ca="1" si="88"/>
        <v>0</v>
      </c>
      <c r="X78" s="239">
        <f t="shared" ca="1" si="88"/>
        <v>0</v>
      </c>
      <c r="Y78" s="239">
        <f t="shared" ca="1" si="88"/>
        <v>0</v>
      </c>
      <c r="Z78" s="239">
        <f t="shared" ca="1" si="88"/>
        <v>0</v>
      </c>
      <c r="AA78" s="239">
        <f t="shared" ca="1" si="88"/>
        <v>0</v>
      </c>
      <c r="AB78" s="239">
        <f t="shared" ca="1" si="88"/>
        <v>0</v>
      </c>
      <c r="AC78" s="239">
        <f t="shared" ca="1" si="88"/>
        <v>0</v>
      </c>
      <c r="AD78" s="239">
        <f t="shared" ca="1" si="88"/>
        <v>0</v>
      </c>
      <c r="AE78" s="239">
        <f t="shared" ca="1" si="88"/>
        <v>0</v>
      </c>
      <c r="AF78" s="239">
        <f t="shared" ca="1" si="88"/>
        <v>0</v>
      </c>
      <c r="AG78" s="239">
        <f t="shared" ca="1" si="88"/>
        <v>0</v>
      </c>
      <c r="AH78" s="239">
        <f t="shared" ca="1" si="88"/>
        <v>0</v>
      </c>
      <c r="AI78" s="239">
        <f t="shared" ca="1" si="88"/>
        <v>0</v>
      </c>
      <c r="AJ78" s="239">
        <f t="shared" ca="1" si="88"/>
        <v>0</v>
      </c>
      <c r="AK78" s="239">
        <f t="shared" ref="AK78:BP78" ca="1" si="89">AK33-AK56</f>
        <v>0</v>
      </c>
      <c r="AL78" s="239">
        <f t="shared" ca="1" si="89"/>
        <v>0</v>
      </c>
      <c r="AM78" s="239">
        <f t="shared" ca="1" si="89"/>
        <v>0</v>
      </c>
      <c r="AN78" s="239">
        <f t="shared" ca="1" si="89"/>
        <v>0</v>
      </c>
      <c r="AO78" s="239">
        <f t="shared" ca="1" si="89"/>
        <v>0</v>
      </c>
      <c r="AP78" s="239">
        <f t="shared" ca="1" si="89"/>
        <v>0</v>
      </c>
      <c r="AQ78" s="239">
        <f t="shared" ca="1" si="89"/>
        <v>0</v>
      </c>
      <c r="AR78" s="239">
        <f t="shared" ca="1" si="89"/>
        <v>0</v>
      </c>
      <c r="AS78" s="239">
        <f t="shared" ca="1" si="89"/>
        <v>0</v>
      </c>
      <c r="AT78" s="239">
        <f t="shared" ca="1" si="89"/>
        <v>0</v>
      </c>
      <c r="AU78" s="239">
        <f t="shared" ca="1" si="89"/>
        <v>0</v>
      </c>
      <c r="AV78" s="239">
        <f t="shared" ca="1" si="89"/>
        <v>0</v>
      </c>
      <c r="AW78" s="239">
        <f t="shared" ca="1" si="89"/>
        <v>0</v>
      </c>
      <c r="AX78" s="239">
        <f t="shared" ca="1" si="89"/>
        <v>0</v>
      </c>
      <c r="AY78" s="239">
        <f t="shared" ca="1" si="89"/>
        <v>0</v>
      </c>
      <c r="AZ78" s="239">
        <f t="shared" ca="1" si="89"/>
        <v>0</v>
      </c>
      <c r="BA78" s="239">
        <f t="shared" ca="1" si="89"/>
        <v>0</v>
      </c>
      <c r="BB78" s="239">
        <f t="shared" ca="1" si="89"/>
        <v>0</v>
      </c>
      <c r="BC78" s="239">
        <f t="shared" ca="1" si="89"/>
        <v>0</v>
      </c>
      <c r="BD78" s="239">
        <f t="shared" ca="1" si="89"/>
        <v>0</v>
      </c>
      <c r="BE78" s="239">
        <f t="shared" ca="1" si="89"/>
        <v>0</v>
      </c>
      <c r="BF78" s="239">
        <f t="shared" ca="1" si="89"/>
        <v>0</v>
      </c>
      <c r="BG78" s="239">
        <f t="shared" ca="1" si="89"/>
        <v>0</v>
      </c>
      <c r="BH78" s="239">
        <f t="shared" ca="1" si="89"/>
        <v>0</v>
      </c>
      <c r="BI78" s="239">
        <f t="shared" ca="1" si="89"/>
        <v>0</v>
      </c>
      <c r="BJ78" s="239">
        <f t="shared" ca="1" si="89"/>
        <v>0</v>
      </c>
      <c r="BK78" s="239">
        <f t="shared" ca="1" si="89"/>
        <v>0</v>
      </c>
      <c r="BL78" s="239">
        <f t="shared" ca="1" si="89"/>
        <v>0</v>
      </c>
      <c r="BM78" s="239">
        <f t="shared" ca="1" si="89"/>
        <v>0</v>
      </c>
      <c r="BN78" s="239">
        <f t="shared" ca="1" si="89"/>
        <v>0</v>
      </c>
      <c r="BO78" s="239">
        <f t="shared" ca="1" si="89"/>
        <v>0</v>
      </c>
      <c r="BP78" s="239">
        <f t="shared" ca="1" si="89"/>
        <v>0</v>
      </c>
      <c r="BQ78" s="239">
        <f t="shared" ref="BQ78:CT78" ca="1" si="90">BQ33-BQ56</f>
        <v>0</v>
      </c>
      <c r="BR78" s="239">
        <f t="shared" ca="1" si="90"/>
        <v>0</v>
      </c>
      <c r="BS78" s="239">
        <f t="shared" ca="1" si="90"/>
        <v>0</v>
      </c>
      <c r="BT78" s="239">
        <f t="shared" ca="1" si="90"/>
        <v>0</v>
      </c>
      <c r="BU78" s="239">
        <f t="shared" ca="1" si="90"/>
        <v>0</v>
      </c>
      <c r="BV78" s="239">
        <f t="shared" si="90"/>
        <v>0</v>
      </c>
      <c r="BW78" s="239">
        <f t="shared" si="90"/>
        <v>0</v>
      </c>
      <c r="BX78" s="239">
        <f t="shared" si="90"/>
        <v>0</v>
      </c>
      <c r="BY78" s="239">
        <f t="shared" si="90"/>
        <v>0</v>
      </c>
      <c r="BZ78" s="239">
        <f t="shared" si="90"/>
        <v>0</v>
      </c>
      <c r="CA78" s="239">
        <f t="shared" si="90"/>
        <v>0</v>
      </c>
      <c r="CB78" s="239">
        <f t="shared" si="90"/>
        <v>0</v>
      </c>
      <c r="CC78" s="239">
        <f t="shared" si="90"/>
        <v>0</v>
      </c>
      <c r="CD78" s="239">
        <f t="shared" si="90"/>
        <v>0</v>
      </c>
      <c r="CE78" s="239">
        <f t="shared" si="90"/>
        <v>0</v>
      </c>
      <c r="CF78" s="239">
        <f t="shared" si="90"/>
        <v>0</v>
      </c>
      <c r="CG78" s="239">
        <f t="shared" si="90"/>
        <v>0</v>
      </c>
      <c r="CH78" s="239">
        <f t="shared" si="90"/>
        <v>0</v>
      </c>
      <c r="CI78" s="239">
        <f t="shared" si="90"/>
        <v>0</v>
      </c>
      <c r="CJ78" s="239">
        <f t="shared" si="90"/>
        <v>0</v>
      </c>
      <c r="CK78" s="239">
        <f t="shared" si="90"/>
        <v>0</v>
      </c>
      <c r="CL78" s="239">
        <f t="shared" si="90"/>
        <v>0</v>
      </c>
      <c r="CM78" s="239">
        <f t="shared" si="90"/>
        <v>0</v>
      </c>
      <c r="CN78" s="239">
        <f t="shared" si="90"/>
        <v>0</v>
      </c>
      <c r="CO78" s="239">
        <f t="shared" si="90"/>
        <v>0</v>
      </c>
      <c r="CP78" s="239">
        <f t="shared" si="90"/>
        <v>0</v>
      </c>
      <c r="CQ78" s="239">
        <f t="shared" si="90"/>
        <v>0</v>
      </c>
      <c r="CR78" s="239">
        <f t="shared" si="90"/>
        <v>0</v>
      </c>
      <c r="CS78" s="239">
        <f t="shared" si="90"/>
        <v>0</v>
      </c>
      <c r="CT78" s="239">
        <f t="shared" si="90"/>
        <v>0</v>
      </c>
    </row>
    <row r="79" spans="1:98" s="591" customFormat="1" ht="13" x14ac:dyDescent="0.25">
      <c r="A79" s="592" t="s">
        <v>92</v>
      </c>
      <c r="B79" s="588">
        <f t="shared" ca="1" si="39"/>
        <v>0</v>
      </c>
      <c r="C79" s="588">
        <f t="shared" ca="1" si="39"/>
        <v>0</v>
      </c>
      <c r="D79" s="597"/>
      <c r="E79" s="596">
        <f t="shared" ref="E79:AJ79" ca="1" si="91">E34-E57</f>
        <v>0</v>
      </c>
      <c r="F79" s="596">
        <f t="shared" ca="1" si="91"/>
        <v>0</v>
      </c>
      <c r="G79" s="596">
        <f t="shared" ca="1" si="91"/>
        <v>0</v>
      </c>
      <c r="H79" s="596">
        <f t="shared" ca="1" si="91"/>
        <v>0</v>
      </c>
      <c r="I79" s="596">
        <f t="shared" ca="1" si="91"/>
        <v>0</v>
      </c>
      <c r="J79" s="596">
        <f t="shared" ca="1" si="91"/>
        <v>0</v>
      </c>
      <c r="K79" s="596">
        <f t="shared" ca="1" si="91"/>
        <v>0</v>
      </c>
      <c r="L79" s="596">
        <f t="shared" ca="1" si="91"/>
        <v>0</v>
      </c>
      <c r="M79" s="596">
        <f t="shared" ca="1" si="91"/>
        <v>0</v>
      </c>
      <c r="N79" s="596">
        <f t="shared" ca="1" si="91"/>
        <v>0</v>
      </c>
      <c r="O79" s="596">
        <f t="shared" ca="1" si="91"/>
        <v>0</v>
      </c>
      <c r="P79" s="596">
        <f t="shared" ca="1" si="91"/>
        <v>0</v>
      </c>
      <c r="Q79" s="596">
        <f t="shared" ca="1" si="91"/>
        <v>0</v>
      </c>
      <c r="R79" s="596">
        <f t="shared" ca="1" si="91"/>
        <v>0</v>
      </c>
      <c r="S79" s="596">
        <f t="shared" ca="1" si="91"/>
        <v>0</v>
      </c>
      <c r="T79" s="596">
        <f t="shared" ca="1" si="91"/>
        <v>0</v>
      </c>
      <c r="U79" s="596">
        <f t="shared" ca="1" si="91"/>
        <v>0</v>
      </c>
      <c r="V79" s="596">
        <f t="shared" ca="1" si="91"/>
        <v>0</v>
      </c>
      <c r="W79" s="596">
        <f t="shared" ca="1" si="91"/>
        <v>0</v>
      </c>
      <c r="X79" s="596">
        <f t="shared" ca="1" si="91"/>
        <v>0</v>
      </c>
      <c r="Y79" s="596">
        <f t="shared" ca="1" si="91"/>
        <v>0</v>
      </c>
      <c r="Z79" s="596">
        <f t="shared" ca="1" si="91"/>
        <v>0</v>
      </c>
      <c r="AA79" s="596">
        <f t="shared" ca="1" si="91"/>
        <v>0</v>
      </c>
      <c r="AB79" s="596">
        <f t="shared" ca="1" si="91"/>
        <v>0</v>
      </c>
      <c r="AC79" s="596">
        <f t="shared" ca="1" si="91"/>
        <v>0</v>
      </c>
      <c r="AD79" s="596">
        <f t="shared" ca="1" si="91"/>
        <v>0</v>
      </c>
      <c r="AE79" s="596">
        <f t="shared" ca="1" si="91"/>
        <v>0</v>
      </c>
      <c r="AF79" s="596">
        <f t="shared" ca="1" si="91"/>
        <v>0</v>
      </c>
      <c r="AG79" s="596">
        <f t="shared" ca="1" si="91"/>
        <v>0</v>
      </c>
      <c r="AH79" s="596">
        <f t="shared" ca="1" si="91"/>
        <v>0</v>
      </c>
      <c r="AI79" s="596">
        <f t="shared" ca="1" si="91"/>
        <v>0</v>
      </c>
      <c r="AJ79" s="596">
        <f t="shared" ca="1" si="91"/>
        <v>0</v>
      </c>
      <c r="AK79" s="596">
        <f t="shared" ref="AK79:BP79" ca="1" si="92">AK34-AK57</f>
        <v>0</v>
      </c>
      <c r="AL79" s="596">
        <f t="shared" ca="1" si="92"/>
        <v>0</v>
      </c>
      <c r="AM79" s="596">
        <f t="shared" ca="1" si="92"/>
        <v>0</v>
      </c>
      <c r="AN79" s="596">
        <f t="shared" ca="1" si="92"/>
        <v>0</v>
      </c>
      <c r="AO79" s="596">
        <f t="shared" ca="1" si="92"/>
        <v>0</v>
      </c>
      <c r="AP79" s="596">
        <f t="shared" ca="1" si="92"/>
        <v>0</v>
      </c>
      <c r="AQ79" s="596">
        <f t="shared" ca="1" si="92"/>
        <v>0</v>
      </c>
      <c r="AR79" s="596">
        <f t="shared" ca="1" si="92"/>
        <v>0</v>
      </c>
      <c r="AS79" s="596">
        <f t="shared" ca="1" si="92"/>
        <v>0</v>
      </c>
      <c r="AT79" s="596">
        <f t="shared" ca="1" si="92"/>
        <v>0</v>
      </c>
      <c r="AU79" s="596">
        <f t="shared" ca="1" si="92"/>
        <v>0</v>
      </c>
      <c r="AV79" s="596">
        <f t="shared" ca="1" si="92"/>
        <v>0</v>
      </c>
      <c r="AW79" s="596">
        <f t="shared" ca="1" si="92"/>
        <v>0</v>
      </c>
      <c r="AX79" s="596">
        <f t="shared" ca="1" si="92"/>
        <v>0</v>
      </c>
      <c r="AY79" s="596">
        <f t="shared" ca="1" si="92"/>
        <v>0</v>
      </c>
      <c r="AZ79" s="596">
        <f t="shared" ca="1" si="92"/>
        <v>0</v>
      </c>
      <c r="BA79" s="596">
        <f t="shared" ca="1" si="92"/>
        <v>0</v>
      </c>
      <c r="BB79" s="596">
        <f t="shared" ca="1" si="92"/>
        <v>0</v>
      </c>
      <c r="BC79" s="596">
        <f t="shared" ca="1" si="92"/>
        <v>0</v>
      </c>
      <c r="BD79" s="596">
        <f t="shared" ca="1" si="92"/>
        <v>0</v>
      </c>
      <c r="BE79" s="596">
        <f t="shared" ca="1" si="92"/>
        <v>0</v>
      </c>
      <c r="BF79" s="596">
        <f t="shared" ca="1" si="92"/>
        <v>0</v>
      </c>
      <c r="BG79" s="596">
        <f t="shared" ca="1" si="92"/>
        <v>0</v>
      </c>
      <c r="BH79" s="596">
        <f t="shared" ca="1" si="92"/>
        <v>0</v>
      </c>
      <c r="BI79" s="596">
        <f t="shared" ca="1" si="92"/>
        <v>0</v>
      </c>
      <c r="BJ79" s="596">
        <f t="shared" ca="1" si="92"/>
        <v>0</v>
      </c>
      <c r="BK79" s="596">
        <f t="shared" ca="1" si="92"/>
        <v>0</v>
      </c>
      <c r="BL79" s="596">
        <f t="shared" ca="1" si="92"/>
        <v>0</v>
      </c>
      <c r="BM79" s="596">
        <f t="shared" ca="1" si="92"/>
        <v>0</v>
      </c>
      <c r="BN79" s="596">
        <f t="shared" ca="1" si="92"/>
        <v>0</v>
      </c>
      <c r="BO79" s="596">
        <f t="shared" ca="1" si="92"/>
        <v>0</v>
      </c>
      <c r="BP79" s="596">
        <f t="shared" ca="1" si="92"/>
        <v>0</v>
      </c>
      <c r="BQ79" s="596">
        <f t="shared" ref="BQ79:CT79" ca="1" si="93">BQ34-BQ57</f>
        <v>0</v>
      </c>
      <c r="BR79" s="596">
        <f t="shared" ca="1" si="93"/>
        <v>0</v>
      </c>
      <c r="BS79" s="596">
        <f t="shared" ca="1" si="93"/>
        <v>0</v>
      </c>
      <c r="BT79" s="596">
        <f t="shared" ca="1" si="93"/>
        <v>0</v>
      </c>
      <c r="BU79" s="596">
        <f t="shared" ca="1" si="93"/>
        <v>0</v>
      </c>
      <c r="BV79" s="596">
        <f t="shared" si="93"/>
        <v>0</v>
      </c>
      <c r="BW79" s="596">
        <f t="shared" si="93"/>
        <v>0</v>
      </c>
      <c r="BX79" s="596">
        <f t="shared" si="93"/>
        <v>0</v>
      </c>
      <c r="BY79" s="596">
        <f t="shared" si="93"/>
        <v>0</v>
      </c>
      <c r="BZ79" s="596">
        <f t="shared" si="93"/>
        <v>0</v>
      </c>
      <c r="CA79" s="596">
        <f t="shared" si="93"/>
        <v>0</v>
      </c>
      <c r="CB79" s="596">
        <f t="shared" si="93"/>
        <v>0</v>
      </c>
      <c r="CC79" s="596">
        <f t="shared" si="93"/>
        <v>0</v>
      </c>
      <c r="CD79" s="596">
        <f t="shared" si="93"/>
        <v>0</v>
      </c>
      <c r="CE79" s="596">
        <f t="shared" si="93"/>
        <v>0</v>
      </c>
      <c r="CF79" s="596">
        <f t="shared" si="93"/>
        <v>0</v>
      </c>
      <c r="CG79" s="596">
        <f t="shared" si="93"/>
        <v>0</v>
      </c>
      <c r="CH79" s="596">
        <f t="shared" si="93"/>
        <v>0</v>
      </c>
      <c r="CI79" s="596">
        <f t="shared" si="93"/>
        <v>0</v>
      </c>
      <c r="CJ79" s="596">
        <f t="shared" si="93"/>
        <v>0</v>
      </c>
      <c r="CK79" s="596">
        <f t="shared" si="93"/>
        <v>0</v>
      </c>
      <c r="CL79" s="596">
        <f t="shared" si="93"/>
        <v>0</v>
      </c>
      <c r="CM79" s="596">
        <f t="shared" si="93"/>
        <v>0</v>
      </c>
      <c r="CN79" s="596">
        <f t="shared" si="93"/>
        <v>0</v>
      </c>
      <c r="CO79" s="596">
        <f t="shared" si="93"/>
        <v>0</v>
      </c>
      <c r="CP79" s="596">
        <f t="shared" si="93"/>
        <v>0</v>
      </c>
      <c r="CQ79" s="596">
        <f t="shared" si="93"/>
        <v>0</v>
      </c>
      <c r="CR79" s="596">
        <f t="shared" si="93"/>
        <v>0</v>
      </c>
      <c r="CS79" s="596">
        <f t="shared" si="93"/>
        <v>0</v>
      </c>
      <c r="CT79" s="596">
        <f t="shared" si="93"/>
        <v>0</v>
      </c>
    </row>
    <row r="80" spans="1:98" ht="13" x14ac:dyDescent="0.25">
      <c r="A80" s="1265" t="str">
        <f>A58</f>
        <v>Summa kostnader</v>
      </c>
      <c r="B80" s="1266">
        <f t="shared" ca="1" si="39"/>
        <v>0</v>
      </c>
      <c r="C80" s="1266">
        <f t="shared" ca="1" si="39"/>
        <v>0</v>
      </c>
    </row>
    <row r="81" spans="1:104" ht="13" x14ac:dyDescent="0.25">
      <c r="A81" s="63"/>
      <c r="B81" s="240"/>
      <c r="C81" s="41"/>
    </row>
    <row r="83" spans="1:104" s="273" customFormat="1" x14ac:dyDescent="0.25">
      <c r="A83" s="85" t="s">
        <v>171</v>
      </c>
      <c r="B83" s="84"/>
      <c r="C83" s="84"/>
      <c r="D83" s="281"/>
      <c r="E83" s="84"/>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83" s="84"/>
      <c r="AN83" s="84"/>
      <c r="AO83" s="84"/>
      <c r="AP83" s="84"/>
      <c r="AQ83" s="84"/>
      <c r="AR83" s="84"/>
      <c r="AS83" s="84"/>
      <c r="AT83" s="84"/>
      <c r="AU83" s="84"/>
      <c r="AV83" s="84"/>
      <c r="AW83" s="84"/>
      <c r="AX83" s="84"/>
      <c r="AY83" s="84"/>
      <c r="AZ83" s="84"/>
      <c r="BA83" s="84"/>
      <c r="BB83" s="84"/>
      <c r="BC83" s="84"/>
      <c r="BD83" s="84"/>
      <c r="BE83" s="84"/>
      <c r="BF83" s="84"/>
      <c r="BG83" s="84"/>
      <c r="BH83" s="84"/>
      <c r="BI83" s="84"/>
      <c r="BJ83" s="84"/>
      <c r="BK83" s="84"/>
      <c r="BL83" s="84"/>
      <c r="BM83" s="84"/>
      <c r="BN83" s="84"/>
      <c r="BO83" s="84"/>
      <c r="BP83" s="84"/>
      <c r="BQ83" s="84"/>
      <c r="BR83" s="84"/>
      <c r="BS83" s="84"/>
      <c r="BT83" s="84"/>
      <c r="BU83" s="84"/>
      <c r="BV83" s="84"/>
      <c r="BW83" s="84"/>
      <c r="BX83" s="84"/>
      <c r="BY83" s="84"/>
      <c r="BZ83" s="84"/>
      <c r="CA83" s="84"/>
      <c r="CB83" s="84"/>
      <c r="CC83" s="84"/>
      <c r="CD83" s="84"/>
      <c r="CE83" s="84"/>
      <c r="CF83" s="84"/>
      <c r="CG83" s="84"/>
      <c r="CH83" s="84"/>
      <c r="CI83" s="84"/>
      <c r="CJ83" s="84"/>
      <c r="CK83" s="84"/>
      <c r="CL83" s="84"/>
      <c r="CM83" s="84"/>
      <c r="CN83" s="84"/>
      <c r="CO83" s="84"/>
      <c r="CP83" s="84"/>
      <c r="CQ83" s="84"/>
      <c r="CR83" s="84"/>
      <c r="CS83" s="84"/>
      <c r="CT83" s="84"/>
      <c r="CU83" s="48"/>
      <c r="CV83" s="48"/>
      <c r="CW83" s="48"/>
      <c r="CX83" s="48"/>
      <c r="CY83" s="48"/>
      <c r="CZ83" s="48"/>
    </row>
    <row r="85" spans="1:104" ht="13" x14ac:dyDescent="0.3">
      <c r="A85" s="61" t="str">
        <f>Indata!A10</f>
        <v xml:space="preserve">Diskonteringsränta </v>
      </c>
      <c r="B85" s="223">
        <f>IF(Indata!B10&lt;1,Indata!B10+1,Indata!B10)</f>
        <v>1.0349999999999999</v>
      </c>
      <c r="D85" s="238" t="s">
        <v>174</v>
      </c>
      <c r="E85" s="230">
        <f t="shared" ref="E85:L85" si="94">IF(E4&lt;$B$6,0,1/$B$85^(E16-$B$6))</f>
        <v>0</v>
      </c>
      <c r="F85" s="230">
        <f t="shared" si="94"/>
        <v>0</v>
      </c>
      <c r="G85" s="230">
        <f t="shared" si="94"/>
        <v>0</v>
      </c>
      <c r="H85" s="230">
        <f t="shared" si="94"/>
        <v>0</v>
      </c>
      <c r="I85" s="230">
        <f t="shared" si="94"/>
        <v>0</v>
      </c>
      <c r="J85" s="230">
        <f t="shared" si="94"/>
        <v>0</v>
      </c>
      <c r="K85" s="230">
        <f t="shared" si="94"/>
        <v>0</v>
      </c>
      <c r="L85" s="230">
        <f t="shared" si="94"/>
        <v>0</v>
      </c>
      <c r="M85" s="230">
        <f>IF(M4&lt;$B$6,0,1/$B$85^(M16-$B$6))</f>
        <v>0</v>
      </c>
      <c r="N85" s="230">
        <f>IF(N4&lt;$B$6,0,1/$B$85^(N16-$B$6))</f>
        <v>1</v>
      </c>
      <c r="O85" s="230">
        <f>IF(O4&lt;$B$6,0,1/$B$85^(O16-$B$6))</f>
        <v>0.96618357487922713</v>
      </c>
      <c r="P85" s="230">
        <f t="shared" ref="P85:CA85" si="95">IF(P4&lt;$B$6,0,1/$B$85^(P16-$B$6))</f>
        <v>0.93351070036640305</v>
      </c>
      <c r="Q85" s="230">
        <f t="shared" si="95"/>
        <v>0.90194270566802237</v>
      </c>
      <c r="R85" s="230">
        <f t="shared" si="95"/>
        <v>0.87144222769857238</v>
      </c>
      <c r="S85" s="230">
        <f t="shared" si="95"/>
        <v>0.84197316685852419</v>
      </c>
      <c r="T85" s="230">
        <f t="shared" si="95"/>
        <v>0.81350064430775282</v>
      </c>
      <c r="U85" s="230">
        <f t="shared" si="95"/>
        <v>0.78599096068381913</v>
      </c>
      <c r="V85" s="230">
        <f t="shared" si="95"/>
        <v>0.75941155621625056</v>
      </c>
      <c r="W85" s="230">
        <f t="shared" si="95"/>
        <v>0.73373097218961414</v>
      </c>
      <c r="X85" s="230">
        <f t="shared" si="95"/>
        <v>0.70891881370977217</v>
      </c>
      <c r="Y85" s="230">
        <f t="shared" si="95"/>
        <v>0.68494571372924851</v>
      </c>
      <c r="Z85" s="230">
        <f t="shared" si="95"/>
        <v>0.66178329828912896</v>
      </c>
      <c r="AA85" s="230">
        <f t="shared" si="95"/>
        <v>0.63940415293635666</v>
      </c>
      <c r="AB85" s="230">
        <f t="shared" si="95"/>
        <v>0.61778179027667302</v>
      </c>
      <c r="AC85" s="230">
        <f t="shared" si="95"/>
        <v>0.59689061862480497</v>
      </c>
      <c r="AD85" s="230">
        <f t="shared" si="95"/>
        <v>0.57670591171478747</v>
      </c>
      <c r="AE85" s="230">
        <f t="shared" si="95"/>
        <v>0.55720377943457733</v>
      </c>
      <c r="AF85" s="230">
        <f t="shared" si="95"/>
        <v>0.53836113955031628</v>
      </c>
      <c r="AG85" s="230">
        <f t="shared" si="95"/>
        <v>0.52015569038677911</v>
      </c>
      <c r="AH85" s="230">
        <f t="shared" si="95"/>
        <v>0.50256588443167061</v>
      </c>
      <c r="AI85" s="230">
        <f t="shared" si="95"/>
        <v>0.48557090283253213</v>
      </c>
      <c r="AJ85" s="230">
        <f t="shared" si="95"/>
        <v>0.46915063075606966</v>
      </c>
      <c r="AK85" s="230">
        <f t="shared" si="95"/>
        <v>0.45328563358074364</v>
      </c>
      <c r="AL85" s="230">
        <f t="shared" si="95"/>
        <v>0.43795713389443841</v>
      </c>
      <c r="AM85" s="230">
        <f t="shared" si="95"/>
        <v>0.42314698926998884</v>
      </c>
      <c r="AN85" s="230">
        <f t="shared" si="95"/>
        <v>0.40883767079225974</v>
      </c>
      <c r="AO85" s="230">
        <f t="shared" si="95"/>
        <v>0.39501224231136206</v>
      </c>
      <c r="AP85" s="230">
        <f t="shared" si="95"/>
        <v>0.38165434039745127</v>
      </c>
      <c r="AQ85" s="230">
        <f t="shared" si="95"/>
        <v>0.36874815497338298</v>
      </c>
      <c r="AR85" s="230">
        <f t="shared" si="95"/>
        <v>0.35627841060230236</v>
      </c>
      <c r="AS85" s="230">
        <f t="shared" si="95"/>
        <v>0.34423034840802164</v>
      </c>
      <c r="AT85" s="230">
        <f t="shared" si="95"/>
        <v>0.33258970860678427</v>
      </c>
      <c r="AU85" s="230">
        <f t="shared" si="95"/>
        <v>0.32134271362974326</v>
      </c>
      <c r="AV85" s="230">
        <f t="shared" si="95"/>
        <v>0.3104760518161771</v>
      </c>
      <c r="AW85" s="230">
        <f t="shared" si="95"/>
        <v>0.29997686165814214</v>
      </c>
      <c r="AX85" s="230">
        <f t="shared" si="95"/>
        <v>0.28983271657791515</v>
      </c>
      <c r="AY85" s="230">
        <f t="shared" si="95"/>
        <v>0.28003161022020789</v>
      </c>
      <c r="AZ85" s="230">
        <f t="shared" si="95"/>
        <v>0.27056194224174673</v>
      </c>
      <c r="BA85" s="230">
        <f t="shared" si="95"/>
        <v>0.26141250458139786</v>
      </c>
      <c r="BB85" s="230">
        <f t="shared" si="95"/>
        <v>0.25257246819458734</v>
      </c>
      <c r="BC85" s="230">
        <f t="shared" si="95"/>
        <v>0.24403137023631633</v>
      </c>
      <c r="BD85" s="230">
        <f t="shared" si="95"/>
        <v>0.2357791016776003</v>
      </c>
      <c r="BE85" s="230">
        <f t="shared" si="95"/>
        <v>0.22780589534067661</v>
      </c>
      <c r="BF85" s="230">
        <f t="shared" si="95"/>
        <v>0.22010231433881802</v>
      </c>
      <c r="BG85" s="230">
        <f t="shared" si="95"/>
        <v>0.21265924090707056</v>
      </c>
      <c r="BH85" s="230">
        <f t="shared" si="95"/>
        <v>0.20546786561069619</v>
      </c>
      <c r="BI85" s="230">
        <f t="shared" si="95"/>
        <v>0.19851967691854708</v>
      </c>
      <c r="BJ85" s="230">
        <f t="shared" si="95"/>
        <v>0.19180645112903102</v>
      </c>
      <c r="BK85" s="230">
        <f t="shared" si="95"/>
        <v>0.18532024263674499</v>
      </c>
      <c r="BL85" s="230">
        <f t="shared" si="95"/>
        <v>0.17905337452825601</v>
      </c>
      <c r="BM85" s="230">
        <f t="shared" si="95"/>
        <v>0.17299842949589955</v>
      </c>
      <c r="BN85" s="230">
        <f t="shared" si="95"/>
        <v>0.16714824105884016</v>
      </c>
      <c r="BO85" s="230">
        <f t="shared" si="95"/>
        <v>0.16149588508100501</v>
      </c>
      <c r="BP85" s="230">
        <f t="shared" si="95"/>
        <v>0.15603467157585027</v>
      </c>
      <c r="BQ85" s="230">
        <f t="shared" si="95"/>
        <v>0.15075813678826111</v>
      </c>
      <c r="BR85" s="230">
        <f t="shared" si="95"/>
        <v>0.14566003554421367</v>
      </c>
      <c r="BS85" s="230">
        <f t="shared" si="95"/>
        <v>0.14073433385914366</v>
      </c>
      <c r="BT85" s="230">
        <f t="shared" si="95"/>
        <v>0.13597520179627406</v>
      </c>
      <c r="BU85" s="230">
        <f t="shared" si="95"/>
        <v>0.13137700656644835</v>
      </c>
      <c r="BV85" s="230">
        <f t="shared" si="95"/>
        <v>0.12693430586130278</v>
      </c>
      <c r="BW85" s="230">
        <f t="shared" si="95"/>
        <v>0.12264184141188678</v>
      </c>
      <c r="BX85" s="230">
        <f t="shared" si="95"/>
        <v>0.11849453276510799</v>
      </c>
      <c r="BY85" s="230">
        <f t="shared" si="95"/>
        <v>0.11448747127063574</v>
      </c>
      <c r="BZ85" s="230">
        <f t="shared" si="95"/>
        <v>0.11061591427114567</v>
      </c>
      <c r="CA85" s="230">
        <f t="shared" si="95"/>
        <v>0.10687527948902965</v>
      </c>
      <c r="CB85" s="230">
        <f t="shared" ref="CB85:CT85" si="96">IF(CB4&lt;$B$6,0,1/$B$85^(CB16-$B$6))</f>
        <v>0.10326113960292721</v>
      </c>
      <c r="CC85" s="230">
        <f t="shared" si="96"/>
        <v>9.9769217007659144E-2</v>
      </c>
      <c r="CD85" s="230">
        <f t="shared" si="96"/>
        <v>9.6395378751361491E-2</v>
      </c>
      <c r="CE85" s="230">
        <f t="shared" si="96"/>
        <v>9.3135631643827543E-2</v>
      </c>
      <c r="CF85" s="230">
        <f t="shared" si="96"/>
        <v>8.9986117530268139E-2</v>
      </c>
      <c r="CG85" s="230">
        <f t="shared" si="96"/>
        <v>8.6943108724896773E-2</v>
      </c>
      <c r="CH85" s="230">
        <f t="shared" si="96"/>
        <v>8.400300359893409E-2</v>
      </c>
      <c r="CI85" s="230">
        <f t="shared" si="96"/>
        <v>8.1162322317810731E-2</v>
      </c>
      <c r="CJ85" s="230">
        <f t="shared" si="96"/>
        <v>7.841770272252245E-2</v>
      </c>
      <c r="CK85" s="230">
        <f t="shared" si="96"/>
        <v>7.5765896350263234E-2</v>
      </c>
      <c r="CL85" s="230">
        <f t="shared" si="96"/>
        <v>7.3203764589626324E-2</v>
      </c>
      <c r="CM85" s="230">
        <f t="shared" si="96"/>
        <v>7.0728274965822541E-2</v>
      </c>
      <c r="CN85" s="230">
        <f t="shared" si="96"/>
        <v>6.8336497551519354E-2</v>
      </c>
      <c r="CO85" s="230">
        <f t="shared" si="96"/>
        <v>6.6025601499052525E-2</v>
      </c>
      <c r="CP85" s="230">
        <f t="shared" si="96"/>
        <v>6.3792851689905838E-2</v>
      </c>
      <c r="CQ85" s="230">
        <f t="shared" si="96"/>
        <v>6.1635605497493563E-2</v>
      </c>
      <c r="CR85" s="230">
        <f t="shared" si="96"/>
        <v>5.9551309659414069E-2</v>
      </c>
      <c r="CS85" s="230">
        <f t="shared" si="96"/>
        <v>5.7537497255472546E-2</v>
      </c>
      <c r="CT85" s="230">
        <f t="shared" si="96"/>
        <v>5.5591784787896191E-2</v>
      </c>
    </row>
    <row r="88" spans="1:104" s="591" customFormat="1" ht="13" x14ac:dyDescent="0.3">
      <c r="A88" s="1917" t="str">
        <f>A15</f>
        <v>JA</v>
      </c>
      <c r="B88" s="1917"/>
      <c r="C88" s="1917"/>
      <c r="D88" s="595"/>
    </row>
    <row r="89" spans="1:104" s="591" customFormat="1" ht="13" x14ac:dyDescent="0.3">
      <c r="B89" s="600"/>
      <c r="C89" s="593" t="s">
        <v>369</v>
      </c>
      <c r="D89" s="599" t="str">
        <f t="shared" ref="D89:AI89" si="97">D61</f>
        <v>År</v>
      </c>
      <c r="E89" s="593">
        <f t="shared" si="97"/>
        <v>2019</v>
      </c>
      <c r="F89" s="593">
        <f t="shared" si="97"/>
        <v>2020</v>
      </c>
      <c r="G89" s="593">
        <f t="shared" si="97"/>
        <v>2021</v>
      </c>
      <c r="H89" s="593">
        <f t="shared" si="97"/>
        <v>2022</v>
      </c>
      <c r="I89" s="593">
        <f t="shared" si="97"/>
        <v>2023</v>
      </c>
      <c r="J89" s="593">
        <f t="shared" si="97"/>
        <v>2024</v>
      </c>
      <c r="K89" s="593">
        <f t="shared" si="97"/>
        <v>2025</v>
      </c>
      <c r="L89" s="593">
        <f t="shared" si="97"/>
        <v>2026</v>
      </c>
      <c r="M89" s="593">
        <f t="shared" si="97"/>
        <v>2027</v>
      </c>
      <c r="N89" s="593">
        <f t="shared" si="97"/>
        <v>2028</v>
      </c>
      <c r="O89" s="593">
        <f t="shared" si="97"/>
        <v>2029</v>
      </c>
      <c r="P89" s="593">
        <f t="shared" si="97"/>
        <v>2030</v>
      </c>
      <c r="Q89" s="593">
        <f t="shared" si="97"/>
        <v>2031</v>
      </c>
      <c r="R89" s="593">
        <f t="shared" si="97"/>
        <v>2032</v>
      </c>
      <c r="S89" s="593">
        <f t="shared" si="97"/>
        <v>2033</v>
      </c>
      <c r="T89" s="593">
        <f t="shared" si="97"/>
        <v>2034</v>
      </c>
      <c r="U89" s="593">
        <f t="shared" si="97"/>
        <v>2035</v>
      </c>
      <c r="V89" s="593">
        <f t="shared" si="97"/>
        <v>2036</v>
      </c>
      <c r="W89" s="593">
        <f t="shared" si="97"/>
        <v>2037</v>
      </c>
      <c r="X89" s="593">
        <f t="shared" si="97"/>
        <v>2038</v>
      </c>
      <c r="Y89" s="593">
        <f t="shared" si="97"/>
        <v>2039</v>
      </c>
      <c r="Z89" s="593">
        <f t="shared" si="97"/>
        <v>2040</v>
      </c>
      <c r="AA89" s="593">
        <f t="shared" si="97"/>
        <v>2041</v>
      </c>
      <c r="AB89" s="593">
        <f t="shared" si="97"/>
        <v>2042</v>
      </c>
      <c r="AC89" s="593">
        <f t="shared" si="97"/>
        <v>2043</v>
      </c>
      <c r="AD89" s="593">
        <f t="shared" si="97"/>
        <v>2044</v>
      </c>
      <c r="AE89" s="593">
        <f t="shared" si="97"/>
        <v>2045</v>
      </c>
      <c r="AF89" s="593">
        <f t="shared" si="97"/>
        <v>2046</v>
      </c>
      <c r="AG89" s="593">
        <f t="shared" si="97"/>
        <v>2047</v>
      </c>
      <c r="AH89" s="593">
        <f t="shared" si="97"/>
        <v>2048</v>
      </c>
      <c r="AI89" s="593">
        <f t="shared" si="97"/>
        <v>2049</v>
      </c>
      <c r="AJ89" s="593">
        <f t="shared" ref="AJ89:BO89" si="98">AJ61</f>
        <v>2050</v>
      </c>
      <c r="AK89" s="593">
        <f t="shared" si="98"/>
        <v>2051</v>
      </c>
      <c r="AL89" s="593">
        <f t="shared" si="98"/>
        <v>2052</v>
      </c>
      <c r="AM89" s="593">
        <f t="shared" si="98"/>
        <v>2053</v>
      </c>
      <c r="AN89" s="593">
        <f t="shared" si="98"/>
        <v>2054</v>
      </c>
      <c r="AO89" s="593">
        <f t="shared" si="98"/>
        <v>2055</v>
      </c>
      <c r="AP89" s="593">
        <f t="shared" si="98"/>
        <v>2056</v>
      </c>
      <c r="AQ89" s="593">
        <f t="shared" si="98"/>
        <v>2057</v>
      </c>
      <c r="AR89" s="593">
        <f t="shared" si="98"/>
        <v>2058</v>
      </c>
      <c r="AS89" s="593">
        <f t="shared" si="98"/>
        <v>2059</v>
      </c>
      <c r="AT89" s="593">
        <f t="shared" si="98"/>
        <v>2060</v>
      </c>
      <c r="AU89" s="593">
        <f t="shared" si="98"/>
        <v>2061</v>
      </c>
      <c r="AV89" s="593">
        <f t="shared" si="98"/>
        <v>2062</v>
      </c>
      <c r="AW89" s="593">
        <f t="shared" si="98"/>
        <v>2063</v>
      </c>
      <c r="AX89" s="593">
        <f t="shared" si="98"/>
        <v>2064</v>
      </c>
      <c r="AY89" s="593">
        <f t="shared" si="98"/>
        <v>2065</v>
      </c>
      <c r="AZ89" s="593">
        <f t="shared" si="98"/>
        <v>2066</v>
      </c>
      <c r="BA89" s="593">
        <f t="shared" si="98"/>
        <v>2067</v>
      </c>
      <c r="BB89" s="593">
        <f t="shared" si="98"/>
        <v>2068</v>
      </c>
      <c r="BC89" s="593">
        <f t="shared" si="98"/>
        <v>2069</v>
      </c>
      <c r="BD89" s="593">
        <f t="shared" si="98"/>
        <v>2070</v>
      </c>
      <c r="BE89" s="593">
        <f t="shared" si="98"/>
        <v>2071</v>
      </c>
      <c r="BF89" s="593">
        <f t="shared" si="98"/>
        <v>2072</v>
      </c>
      <c r="BG89" s="593">
        <f t="shared" si="98"/>
        <v>2073</v>
      </c>
      <c r="BH89" s="593">
        <f t="shared" si="98"/>
        <v>2074</v>
      </c>
      <c r="BI89" s="593">
        <f t="shared" si="98"/>
        <v>2075</v>
      </c>
      <c r="BJ89" s="593">
        <f t="shared" si="98"/>
        <v>2076</v>
      </c>
      <c r="BK89" s="593">
        <f t="shared" si="98"/>
        <v>2077</v>
      </c>
      <c r="BL89" s="593">
        <f t="shared" si="98"/>
        <v>2078</v>
      </c>
      <c r="BM89" s="593">
        <f t="shared" si="98"/>
        <v>2079</v>
      </c>
      <c r="BN89" s="593">
        <f t="shared" si="98"/>
        <v>2080</v>
      </c>
      <c r="BO89" s="593">
        <f t="shared" si="98"/>
        <v>2081</v>
      </c>
      <c r="BP89" s="593">
        <f t="shared" ref="BP89:CT89" si="99">BP61</f>
        <v>2082</v>
      </c>
      <c r="BQ89" s="593">
        <f t="shared" si="99"/>
        <v>2083</v>
      </c>
      <c r="BR89" s="593">
        <f t="shared" si="99"/>
        <v>2084</v>
      </c>
      <c r="BS89" s="593">
        <f t="shared" si="99"/>
        <v>2085</v>
      </c>
      <c r="BT89" s="593">
        <f t="shared" si="99"/>
        <v>2086</v>
      </c>
      <c r="BU89" s="593">
        <f t="shared" si="99"/>
        <v>2087</v>
      </c>
      <c r="BV89" s="593">
        <f t="shared" si="99"/>
        <v>2088</v>
      </c>
      <c r="BW89" s="593">
        <f t="shared" si="99"/>
        <v>2089</v>
      </c>
      <c r="BX89" s="593">
        <f t="shared" si="99"/>
        <v>2090</v>
      </c>
      <c r="BY89" s="593">
        <f t="shared" si="99"/>
        <v>2091</v>
      </c>
      <c r="BZ89" s="593">
        <f t="shared" si="99"/>
        <v>2092</v>
      </c>
      <c r="CA89" s="593">
        <f t="shared" si="99"/>
        <v>2093</v>
      </c>
      <c r="CB89" s="593">
        <f t="shared" si="99"/>
        <v>2094</v>
      </c>
      <c r="CC89" s="593">
        <f t="shared" si="99"/>
        <v>2095</v>
      </c>
      <c r="CD89" s="593">
        <f t="shared" si="99"/>
        <v>2096</v>
      </c>
      <c r="CE89" s="593">
        <f t="shared" si="99"/>
        <v>2097</v>
      </c>
      <c r="CF89" s="593">
        <f t="shared" si="99"/>
        <v>2098</v>
      </c>
      <c r="CG89" s="593">
        <f t="shared" si="99"/>
        <v>2099</v>
      </c>
      <c r="CH89" s="593">
        <f t="shared" si="99"/>
        <v>2100</v>
      </c>
      <c r="CI89" s="593">
        <f t="shared" si="99"/>
        <v>2101</v>
      </c>
      <c r="CJ89" s="593">
        <f t="shared" si="99"/>
        <v>2102</v>
      </c>
      <c r="CK89" s="593">
        <f t="shared" si="99"/>
        <v>2103</v>
      </c>
      <c r="CL89" s="593">
        <f t="shared" si="99"/>
        <v>2104</v>
      </c>
      <c r="CM89" s="593">
        <f t="shared" si="99"/>
        <v>2105</v>
      </c>
      <c r="CN89" s="593">
        <f t="shared" si="99"/>
        <v>2106</v>
      </c>
      <c r="CO89" s="593">
        <f t="shared" si="99"/>
        <v>2107</v>
      </c>
      <c r="CP89" s="593">
        <f t="shared" si="99"/>
        <v>2108</v>
      </c>
      <c r="CQ89" s="593">
        <f t="shared" si="99"/>
        <v>2109</v>
      </c>
      <c r="CR89" s="593">
        <f t="shared" si="99"/>
        <v>2110</v>
      </c>
      <c r="CS89" s="593">
        <f t="shared" si="99"/>
        <v>2111</v>
      </c>
      <c r="CT89" s="593">
        <f t="shared" si="99"/>
        <v>2112</v>
      </c>
    </row>
    <row r="90" spans="1:104" ht="13" x14ac:dyDescent="0.3">
      <c r="A90" s="38" t="str">
        <f t="shared" ref="A90:A107" si="100">A17</f>
        <v>Årlig bränsleförbrukning ton</v>
      </c>
      <c r="B90" s="273"/>
      <c r="C90" s="241">
        <f t="shared" ref="C90:C107" ca="1" si="101">SUMIFS(E90:CT90,$E$89:$CT$89,"&gt;="&amp;$B$8,$E$89:$CT$89,"&lt;="&amp;$B$11)</f>
        <v>0</v>
      </c>
      <c r="E90" s="41">
        <f t="shared" ref="E90:AJ90" ca="1" si="102">E17</f>
        <v>0</v>
      </c>
      <c r="F90" s="41">
        <f ca="1">F17</f>
        <v>0</v>
      </c>
      <c r="G90" s="41">
        <f t="shared" ca="1" si="102"/>
        <v>0</v>
      </c>
      <c r="H90" s="41">
        <f t="shared" ca="1" si="102"/>
        <v>0</v>
      </c>
      <c r="I90" s="41">
        <f t="shared" ca="1" si="102"/>
        <v>0</v>
      </c>
      <c r="J90" s="41">
        <f t="shared" ca="1" si="102"/>
        <v>0</v>
      </c>
      <c r="K90" s="41">
        <f t="shared" ca="1" si="102"/>
        <v>0</v>
      </c>
      <c r="L90" s="41">
        <f t="shared" ca="1" si="102"/>
        <v>0</v>
      </c>
      <c r="M90" s="41">
        <f t="shared" ca="1" si="102"/>
        <v>0</v>
      </c>
      <c r="N90" s="41">
        <f t="shared" ca="1" si="102"/>
        <v>0</v>
      </c>
      <c r="O90" s="41">
        <f t="shared" ca="1" si="102"/>
        <v>0</v>
      </c>
      <c r="P90" s="41">
        <f t="shared" ca="1" si="102"/>
        <v>0</v>
      </c>
      <c r="Q90" s="41">
        <f t="shared" ca="1" si="102"/>
        <v>0</v>
      </c>
      <c r="R90" s="41">
        <f t="shared" ca="1" si="102"/>
        <v>0</v>
      </c>
      <c r="S90" s="41">
        <f t="shared" ca="1" si="102"/>
        <v>0</v>
      </c>
      <c r="T90" s="41">
        <f t="shared" ca="1" si="102"/>
        <v>0</v>
      </c>
      <c r="U90" s="41">
        <f t="shared" ca="1" si="102"/>
        <v>0</v>
      </c>
      <c r="V90" s="41">
        <f t="shared" ca="1" si="102"/>
        <v>0</v>
      </c>
      <c r="W90" s="41">
        <f t="shared" ca="1" si="102"/>
        <v>0</v>
      </c>
      <c r="X90" s="41">
        <f t="shared" ca="1" si="102"/>
        <v>0</v>
      </c>
      <c r="Y90" s="41">
        <f t="shared" ca="1" si="102"/>
        <v>0</v>
      </c>
      <c r="Z90" s="41">
        <f t="shared" ca="1" si="102"/>
        <v>0</v>
      </c>
      <c r="AA90" s="41">
        <f t="shared" ca="1" si="102"/>
        <v>0</v>
      </c>
      <c r="AB90" s="41">
        <f t="shared" ca="1" si="102"/>
        <v>0</v>
      </c>
      <c r="AC90" s="41">
        <f t="shared" ca="1" si="102"/>
        <v>0</v>
      </c>
      <c r="AD90" s="41">
        <f t="shared" ca="1" si="102"/>
        <v>0</v>
      </c>
      <c r="AE90" s="41">
        <f t="shared" ca="1" si="102"/>
        <v>0</v>
      </c>
      <c r="AF90" s="41">
        <f t="shared" ca="1" si="102"/>
        <v>0</v>
      </c>
      <c r="AG90" s="41">
        <f t="shared" ca="1" si="102"/>
        <v>0</v>
      </c>
      <c r="AH90" s="41">
        <f t="shared" ca="1" si="102"/>
        <v>0</v>
      </c>
      <c r="AI90" s="41">
        <f t="shared" ca="1" si="102"/>
        <v>0</v>
      </c>
      <c r="AJ90" s="41">
        <f t="shared" ca="1" si="102"/>
        <v>0</v>
      </c>
      <c r="AK90" s="41">
        <f t="shared" ref="AK90:BP90" ca="1" si="103">AK17</f>
        <v>0</v>
      </c>
      <c r="AL90" s="41">
        <f t="shared" ca="1" si="103"/>
        <v>0</v>
      </c>
      <c r="AM90" s="41">
        <f t="shared" ca="1" si="103"/>
        <v>0</v>
      </c>
      <c r="AN90" s="41">
        <f t="shared" ca="1" si="103"/>
        <v>0</v>
      </c>
      <c r="AO90" s="41">
        <f t="shared" ca="1" si="103"/>
        <v>0</v>
      </c>
      <c r="AP90" s="41">
        <f t="shared" ca="1" si="103"/>
        <v>0</v>
      </c>
      <c r="AQ90" s="41">
        <f t="shared" ca="1" si="103"/>
        <v>0</v>
      </c>
      <c r="AR90" s="41">
        <f t="shared" ca="1" si="103"/>
        <v>0</v>
      </c>
      <c r="AS90" s="41">
        <f t="shared" ca="1" si="103"/>
        <v>0</v>
      </c>
      <c r="AT90" s="41">
        <f t="shared" ca="1" si="103"/>
        <v>0</v>
      </c>
      <c r="AU90" s="41">
        <f t="shared" ca="1" si="103"/>
        <v>0</v>
      </c>
      <c r="AV90" s="41">
        <f t="shared" ca="1" si="103"/>
        <v>0</v>
      </c>
      <c r="AW90" s="41">
        <f t="shared" ca="1" si="103"/>
        <v>0</v>
      </c>
      <c r="AX90" s="41">
        <f t="shared" ca="1" si="103"/>
        <v>0</v>
      </c>
      <c r="AY90" s="41">
        <f t="shared" ca="1" si="103"/>
        <v>0</v>
      </c>
      <c r="AZ90" s="41">
        <f t="shared" ca="1" si="103"/>
        <v>0</v>
      </c>
      <c r="BA90" s="41">
        <f t="shared" ca="1" si="103"/>
        <v>0</v>
      </c>
      <c r="BB90" s="41">
        <f t="shared" ca="1" si="103"/>
        <v>0</v>
      </c>
      <c r="BC90" s="41">
        <f t="shared" ca="1" si="103"/>
        <v>0</v>
      </c>
      <c r="BD90" s="41">
        <f t="shared" ca="1" si="103"/>
        <v>0</v>
      </c>
      <c r="BE90" s="41">
        <f t="shared" ca="1" si="103"/>
        <v>0</v>
      </c>
      <c r="BF90" s="41">
        <f t="shared" ca="1" si="103"/>
        <v>0</v>
      </c>
      <c r="BG90" s="41">
        <f t="shared" ca="1" si="103"/>
        <v>0</v>
      </c>
      <c r="BH90" s="41">
        <f t="shared" ca="1" si="103"/>
        <v>0</v>
      </c>
      <c r="BI90" s="41">
        <f t="shared" ca="1" si="103"/>
        <v>0</v>
      </c>
      <c r="BJ90" s="41">
        <f t="shared" ca="1" si="103"/>
        <v>0</v>
      </c>
      <c r="BK90" s="41">
        <f t="shared" ca="1" si="103"/>
        <v>0</v>
      </c>
      <c r="BL90" s="41">
        <f t="shared" ca="1" si="103"/>
        <v>0</v>
      </c>
      <c r="BM90" s="41">
        <f t="shared" ca="1" si="103"/>
        <v>0</v>
      </c>
      <c r="BN90" s="41">
        <f t="shared" ca="1" si="103"/>
        <v>0</v>
      </c>
      <c r="BO90" s="41">
        <f t="shared" ca="1" si="103"/>
        <v>0</v>
      </c>
      <c r="BP90" s="41">
        <f t="shared" ca="1" si="103"/>
        <v>0</v>
      </c>
      <c r="BQ90" s="41">
        <f t="shared" ref="BQ90:CT90" ca="1" si="104">BQ17</f>
        <v>0</v>
      </c>
      <c r="BR90" s="41">
        <f t="shared" ca="1" si="104"/>
        <v>0</v>
      </c>
      <c r="BS90" s="41">
        <f t="shared" ca="1" si="104"/>
        <v>0</v>
      </c>
      <c r="BT90" s="41">
        <f t="shared" ca="1" si="104"/>
        <v>0</v>
      </c>
      <c r="BU90" s="41">
        <f t="shared" ca="1" si="104"/>
        <v>0</v>
      </c>
      <c r="BV90" s="41">
        <f t="shared" si="104"/>
        <v>0</v>
      </c>
      <c r="BW90" s="41">
        <f t="shared" si="104"/>
        <v>0</v>
      </c>
      <c r="BX90" s="41">
        <f t="shared" si="104"/>
        <v>0</v>
      </c>
      <c r="BY90" s="41">
        <f t="shared" si="104"/>
        <v>0</v>
      </c>
      <c r="BZ90" s="41">
        <f t="shared" si="104"/>
        <v>0</v>
      </c>
      <c r="CA90" s="41">
        <f t="shared" si="104"/>
        <v>0</v>
      </c>
      <c r="CB90" s="41">
        <f t="shared" si="104"/>
        <v>0</v>
      </c>
      <c r="CC90" s="41">
        <f t="shared" si="104"/>
        <v>0</v>
      </c>
      <c r="CD90" s="41">
        <f t="shared" si="104"/>
        <v>0</v>
      </c>
      <c r="CE90" s="41">
        <f t="shared" si="104"/>
        <v>0</v>
      </c>
      <c r="CF90" s="41">
        <f t="shared" si="104"/>
        <v>0</v>
      </c>
      <c r="CG90" s="41">
        <f t="shared" si="104"/>
        <v>0</v>
      </c>
      <c r="CH90" s="41">
        <f t="shared" si="104"/>
        <v>0</v>
      </c>
      <c r="CI90" s="41">
        <f t="shared" si="104"/>
        <v>0</v>
      </c>
      <c r="CJ90" s="41">
        <f t="shared" si="104"/>
        <v>0</v>
      </c>
      <c r="CK90" s="41">
        <f t="shared" si="104"/>
        <v>0</v>
      </c>
      <c r="CL90" s="41">
        <f t="shared" si="104"/>
        <v>0</v>
      </c>
      <c r="CM90" s="41">
        <f t="shared" si="104"/>
        <v>0</v>
      </c>
      <c r="CN90" s="41">
        <f t="shared" si="104"/>
        <v>0</v>
      </c>
      <c r="CO90" s="41">
        <f t="shared" si="104"/>
        <v>0</v>
      </c>
      <c r="CP90" s="41">
        <f t="shared" si="104"/>
        <v>0</v>
      </c>
      <c r="CQ90" s="41">
        <f t="shared" si="104"/>
        <v>0</v>
      </c>
      <c r="CR90" s="41">
        <f t="shared" si="104"/>
        <v>0</v>
      </c>
      <c r="CS90" s="41">
        <f t="shared" si="104"/>
        <v>0</v>
      </c>
      <c r="CT90" s="41">
        <f t="shared" si="104"/>
        <v>0</v>
      </c>
    </row>
    <row r="91" spans="1:104" ht="13" x14ac:dyDescent="0.3">
      <c r="A91" s="38" t="str">
        <f t="shared" si="100"/>
        <v>Totalt årligt utsläpp av CO2 ton</v>
      </c>
      <c r="B91" s="273"/>
      <c r="C91" s="241">
        <f t="shared" ca="1" si="101"/>
        <v>0</v>
      </c>
      <c r="E91" s="41">
        <f t="shared" ref="E91:AJ91" ca="1" si="105">E18</f>
        <v>0</v>
      </c>
      <c r="F91" s="41">
        <f t="shared" ca="1" si="105"/>
        <v>0</v>
      </c>
      <c r="G91" s="41">
        <f t="shared" ca="1" si="105"/>
        <v>0</v>
      </c>
      <c r="H91" s="41">
        <f t="shared" ca="1" si="105"/>
        <v>0</v>
      </c>
      <c r="I91" s="41">
        <f t="shared" ca="1" si="105"/>
        <v>0</v>
      </c>
      <c r="J91" s="41">
        <f t="shared" ca="1" si="105"/>
        <v>0</v>
      </c>
      <c r="K91" s="41">
        <f t="shared" ca="1" si="105"/>
        <v>0</v>
      </c>
      <c r="L91" s="41">
        <f t="shared" ca="1" si="105"/>
        <v>0</v>
      </c>
      <c r="M91" s="41">
        <f t="shared" ca="1" si="105"/>
        <v>0</v>
      </c>
      <c r="N91" s="41">
        <f t="shared" ca="1" si="105"/>
        <v>0</v>
      </c>
      <c r="O91" s="41">
        <f t="shared" ca="1" si="105"/>
        <v>0</v>
      </c>
      <c r="P91" s="41">
        <f t="shared" ca="1" si="105"/>
        <v>0</v>
      </c>
      <c r="Q91" s="41">
        <f t="shared" ca="1" si="105"/>
        <v>0</v>
      </c>
      <c r="R91" s="41">
        <f t="shared" ca="1" si="105"/>
        <v>0</v>
      </c>
      <c r="S91" s="41">
        <f t="shared" ca="1" si="105"/>
        <v>0</v>
      </c>
      <c r="T91" s="41">
        <f t="shared" ca="1" si="105"/>
        <v>0</v>
      </c>
      <c r="U91" s="41">
        <f t="shared" ca="1" si="105"/>
        <v>0</v>
      </c>
      <c r="V91" s="41">
        <f t="shared" ca="1" si="105"/>
        <v>0</v>
      </c>
      <c r="W91" s="41">
        <f t="shared" ca="1" si="105"/>
        <v>0</v>
      </c>
      <c r="X91" s="41">
        <f t="shared" ca="1" si="105"/>
        <v>0</v>
      </c>
      <c r="Y91" s="41">
        <f t="shared" ca="1" si="105"/>
        <v>0</v>
      </c>
      <c r="Z91" s="41">
        <f t="shared" ca="1" si="105"/>
        <v>0</v>
      </c>
      <c r="AA91" s="41">
        <f t="shared" ca="1" si="105"/>
        <v>0</v>
      </c>
      <c r="AB91" s="41">
        <f t="shared" ca="1" si="105"/>
        <v>0</v>
      </c>
      <c r="AC91" s="41">
        <f t="shared" ca="1" si="105"/>
        <v>0</v>
      </c>
      <c r="AD91" s="41">
        <f t="shared" ca="1" si="105"/>
        <v>0</v>
      </c>
      <c r="AE91" s="41">
        <f t="shared" ca="1" si="105"/>
        <v>0</v>
      </c>
      <c r="AF91" s="41">
        <f t="shared" ca="1" si="105"/>
        <v>0</v>
      </c>
      <c r="AG91" s="41">
        <f t="shared" ca="1" si="105"/>
        <v>0</v>
      </c>
      <c r="AH91" s="41">
        <f t="shared" ca="1" si="105"/>
        <v>0</v>
      </c>
      <c r="AI91" s="41">
        <f t="shared" ca="1" si="105"/>
        <v>0</v>
      </c>
      <c r="AJ91" s="41">
        <f t="shared" ca="1" si="105"/>
        <v>0</v>
      </c>
      <c r="AK91" s="41">
        <f t="shared" ref="AK91:BP91" ca="1" si="106">AK18</f>
        <v>0</v>
      </c>
      <c r="AL91" s="41">
        <f t="shared" ca="1" si="106"/>
        <v>0</v>
      </c>
      <c r="AM91" s="41">
        <f t="shared" ca="1" si="106"/>
        <v>0</v>
      </c>
      <c r="AN91" s="41">
        <f t="shared" ca="1" si="106"/>
        <v>0</v>
      </c>
      <c r="AO91" s="41">
        <f t="shared" ca="1" si="106"/>
        <v>0</v>
      </c>
      <c r="AP91" s="41">
        <f t="shared" ca="1" si="106"/>
        <v>0</v>
      </c>
      <c r="AQ91" s="41">
        <f t="shared" ca="1" si="106"/>
        <v>0</v>
      </c>
      <c r="AR91" s="41">
        <f t="shared" ca="1" si="106"/>
        <v>0</v>
      </c>
      <c r="AS91" s="41">
        <f t="shared" ca="1" si="106"/>
        <v>0</v>
      </c>
      <c r="AT91" s="41">
        <f t="shared" ca="1" si="106"/>
        <v>0</v>
      </c>
      <c r="AU91" s="41">
        <f t="shared" ca="1" si="106"/>
        <v>0</v>
      </c>
      <c r="AV91" s="41">
        <f t="shared" ca="1" si="106"/>
        <v>0</v>
      </c>
      <c r="AW91" s="41">
        <f t="shared" ca="1" si="106"/>
        <v>0</v>
      </c>
      <c r="AX91" s="41">
        <f t="shared" ca="1" si="106"/>
        <v>0</v>
      </c>
      <c r="AY91" s="41">
        <f t="shared" ca="1" si="106"/>
        <v>0</v>
      </c>
      <c r="AZ91" s="41">
        <f t="shared" ca="1" si="106"/>
        <v>0</v>
      </c>
      <c r="BA91" s="41">
        <f t="shared" ca="1" si="106"/>
        <v>0</v>
      </c>
      <c r="BB91" s="41">
        <f t="shared" ca="1" si="106"/>
        <v>0</v>
      </c>
      <c r="BC91" s="41">
        <f t="shared" ca="1" si="106"/>
        <v>0</v>
      </c>
      <c r="BD91" s="41">
        <f t="shared" ca="1" si="106"/>
        <v>0</v>
      </c>
      <c r="BE91" s="41">
        <f t="shared" ca="1" si="106"/>
        <v>0</v>
      </c>
      <c r="BF91" s="41">
        <f t="shared" ca="1" si="106"/>
        <v>0</v>
      </c>
      <c r="BG91" s="41">
        <f t="shared" ca="1" si="106"/>
        <v>0</v>
      </c>
      <c r="BH91" s="41">
        <f t="shared" ca="1" si="106"/>
        <v>0</v>
      </c>
      <c r="BI91" s="41">
        <f t="shared" ca="1" si="106"/>
        <v>0</v>
      </c>
      <c r="BJ91" s="41">
        <f t="shared" ca="1" si="106"/>
        <v>0</v>
      </c>
      <c r="BK91" s="41">
        <f t="shared" ca="1" si="106"/>
        <v>0</v>
      </c>
      <c r="BL91" s="41">
        <f t="shared" ca="1" si="106"/>
        <v>0</v>
      </c>
      <c r="BM91" s="41">
        <f t="shared" ca="1" si="106"/>
        <v>0</v>
      </c>
      <c r="BN91" s="41">
        <f t="shared" ca="1" si="106"/>
        <v>0</v>
      </c>
      <c r="BO91" s="41">
        <f t="shared" ca="1" si="106"/>
        <v>0</v>
      </c>
      <c r="BP91" s="41">
        <f t="shared" ca="1" si="106"/>
        <v>0</v>
      </c>
      <c r="BQ91" s="41">
        <f t="shared" ref="BQ91:CT91" ca="1" si="107">BQ18</f>
        <v>0</v>
      </c>
      <c r="BR91" s="41">
        <f t="shared" ca="1" si="107"/>
        <v>0</v>
      </c>
      <c r="BS91" s="41">
        <f t="shared" ca="1" si="107"/>
        <v>0</v>
      </c>
      <c r="BT91" s="41">
        <f t="shared" ca="1" si="107"/>
        <v>0</v>
      </c>
      <c r="BU91" s="41">
        <f t="shared" ca="1" si="107"/>
        <v>0</v>
      </c>
      <c r="BV91" s="41">
        <f t="shared" si="107"/>
        <v>0</v>
      </c>
      <c r="BW91" s="41">
        <f t="shared" si="107"/>
        <v>0</v>
      </c>
      <c r="BX91" s="41">
        <f t="shared" si="107"/>
        <v>0</v>
      </c>
      <c r="BY91" s="41">
        <f t="shared" si="107"/>
        <v>0</v>
      </c>
      <c r="BZ91" s="41">
        <f t="shared" si="107"/>
        <v>0</v>
      </c>
      <c r="CA91" s="41">
        <f t="shared" si="107"/>
        <v>0</v>
      </c>
      <c r="CB91" s="41">
        <f t="shared" si="107"/>
        <v>0</v>
      </c>
      <c r="CC91" s="41">
        <f t="shared" si="107"/>
        <v>0</v>
      </c>
      <c r="CD91" s="41">
        <f t="shared" si="107"/>
        <v>0</v>
      </c>
      <c r="CE91" s="41">
        <f t="shared" si="107"/>
        <v>0</v>
      </c>
      <c r="CF91" s="41">
        <f t="shared" si="107"/>
        <v>0</v>
      </c>
      <c r="CG91" s="41">
        <f t="shared" si="107"/>
        <v>0</v>
      </c>
      <c r="CH91" s="41">
        <f t="shared" si="107"/>
        <v>0</v>
      </c>
      <c r="CI91" s="41">
        <f t="shared" si="107"/>
        <v>0</v>
      </c>
      <c r="CJ91" s="41">
        <f t="shared" si="107"/>
        <v>0</v>
      </c>
      <c r="CK91" s="41">
        <f t="shared" si="107"/>
        <v>0</v>
      </c>
      <c r="CL91" s="41">
        <f t="shared" si="107"/>
        <v>0</v>
      </c>
      <c r="CM91" s="41">
        <f t="shared" si="107"/>
        <v>0</v>
      </c>
      <c r="CN91" s="41">
        <f t="shared" si="107"/>
        <v>0</v>
      </c>
      <c r="CO91" s="41">
        <f t="shared" si="107"/>
        <v>0</v>
      </c>
      <c r="CP91" s="41">
        <f t="shared" si="107"/>
        <v>0</v>
      </c>
      <c r="CQ91" s="41">
        <f t="shared" si="107"/>
        <v>0</v>
      </c>
      <c r="CR91" s="41">
        <f t="shared" si="107"/>
        <v>0</v>
      </c>
      <c r="CS91" s="41">
        <f t="shared" si="107"/>
        <v>0</v>
      </c>
      <c r="CT91" s="41">
        <f t="shared" si="107"/>
        <v>0</v>
      </c>
    </row>
    <row r="92" spans="1:104" ht="13" x14ac:dyDescent="0.3">
      <c r="A92" s="38" t="str">
        <f t="shared" si="100"/>
        <v>Totalt årligt utsläpp av NOx ton</v>
      </c>
      <c r="B92" s="273"/>
      <c r="C92" s="241">
        <f t="shared" ca="1" si="101"/>
        <v>0</v>
      </c>
      <c r="E92" s="41">
        <f t="shared" ref="E92:AJ92" ca="1" si="108">E19</f>
        <v>0</v>
      </c>
      <c r="F92" s="41">
        <f t="shared" ca="1" si="108"/>
        <v>0</v>
      </c>
      <c r="G92" s="41">
        <f t="shared" ca="1" si="108"/>
        <v>0</v>
      </c>
      <c r="H92" s="41">
        <f t="shared" ca="1" si="108"/>
        <v>0</v>
      </c>
      <c r="I92" s="41">
        <f t="shared" ca="1" si="108"/>
        <v>0</v>
      </c>
      <c r="J92" s="41">
        <f t="shared" ca="1" si="108"/>
        <v>0</v>
      </c>
      <c r="K92" s="41">
        <f t="shared" ca="1" si="108"/>
        <v>0</v>
      </c>
      <c r="L92" s="41">
        <f t="shared" ca="1" si="108"/>
        <v>0</v>
      </c>
      <c r="M92" s="41">
        <f t="shared" ca="1" si="108"/>
        <v>0</v>
      </c>
      <c r="N92" s="41">
        <f t="shared" ca="1" si="108"/>
        <v>0</v>
      </c>
      <c r="O92" s="41">
        <f t="shared" ca="1" si="108"/>
        <v>0</v>
      </c>
      <c r="P92" s="41">
        <f t="shared" ca="1" si="108"/>
        <v>0</v>
      </c>
      <c r="Q92" s="41">
        <f t="shared" ca="1" si="108"/>
        <v>0</v>
      </c>
      <c r="R92" s="41">
        <f t="shared" ca="1" si="108"/>
        <v>0</v>
      </c>
      <c r="S92" s="41">
        <f t="shared" ca="1" si="108"/>
        <v>0</v>
      </c>
      <c r="T92" s="41">
        <f t="shared" ca="1" si="108"/>
        <v>0</v>
      </c>
      <c r="U92" s="41">
        <f t="shared" ca="1" si="108"/>
        <v>0</v>
      </c>
      <c r="V92" s="41">
        <f t="shared" ca="1" si="108"/>
        <v>0</v>
      </c>
      <c r="W92" s="41">
        <f t="shared" ca="1" si="108"/>
        <v>0</v>
      </c>
      <c r="X92" s="41">
        <f t="shared" ca="1" si="108"/>
        <v>0</v>
      </c>
      <c r="Y92" s="41">
        <f t="shared" ca="1" si="108"/>
        <v>0</v>
      </c>
      <c r="Z92" s="41">
        <f t="shared" ca="1" si="108"/>
        <v>0</v>
      </c>
      <c r="AA92" s="41">
        <f t="shared" ca="1" si="108"/>
        <v>0</v>
      </c>
      <c r="AB92" s="41">
        <f t="shared" ca="1" si="108"/>
        <v>0</v>
      </c>
      <c r="AC92" s="41">
        <f t="shared" ca="1" si="108"/>
        <v>0</v>
      </c>
      <c r="AD92" s="41">
        <f t="shared" ca="1" si="108"/>
        <v>0</v>
      </c>
      <c r="AE92" s="41">
        <f t="shared" ca="1" si="108"/>
        <v>0</v>
      </c>
      <c r="AF92" s="41">
        <f t="shared" ca="1" si="108"/>
        <v>0</v>
      </c>
      <c r="AG92" s="41">
        <f t="shared" ca="1" si="108"/>
        <v>0</v>
      </c>
      <c r="AH92" s="41">
        <f t="shared" ca="1" si="108"/>
        <v>0</v>
      </c>
      <c r="AI92" s="41">
        <f t="shared" ca="1" si="108"/>
        <v>0</v>
      </c>
      <c r="AJ92" s="41">
        <f t="shared" ca="1" si="108"/>
        <v>0</v>
      </c>
      <c r="AK92" s="41">
        <f t="shared" ref="AK92:BP92" ca="1" si="109">AK19</f>
        <v>0</v>
      </c>
      <c r="AL92" s="41">
        <f t="shared" ca="1" si="109"/>
        <v>0</v>
      </c>
      <c r="AM92" s="41">
        <f t="shared" ca="1" si="109"/>
        <v>0</v>
      </c>
      <c r="AN92" s="41">
        <f t="shared" ca="1" si="109"/>
        <v>0</v>
      </c>
      <c r="AO92" s="41">
        <f t="shared" ca="1" si="109"/>
        <v>0</v>
      </c>
      <c r="AP92" s="41">
        <f t="shared" ca="1" si="109"/>
        <v>0</v>
      </c>
      <c r="AQ92" s="41">
        <f t="shared" ca="1" si="109"/>
        <v>0</v>
      </c>
      <c r="AR92" s="41">
        <f t="shared" ca="1" si="109"/>
        <v>0</v>
      </c>
      <c r="AS92" s="41">
        <f t="shared" ca="1" si="109"/>
        <v>0</v>
      </c>
      <c r="AT92" s="41">
        <f t="shared" ca="1" si="109"/>
        <v>0</v>
      </c>
      <c r="AU92" s="41">
        <f t="shared" ca="1" si="109"/>
        <v>0</v>
      </c>
      <c r="AV92" s="41">
        <f t="shared" ca="1" si="109"/>
        <v>0</v>
      </c>
      <c r="AW92" s="41">
        <f t="shared" ca="1" si="109"/>
        <v>0</v>
      </c>
      <c r="AX92" s="41">
        <f t="shared" ca="1" si="109"/>
        <v>0</v>
      </c>
      <c r="AY92" s="41">
        <f t="shared" ca="1" si="109"/>
        <v>0</v>
      </c>
      <c r="AZ92" s="41">
        <f t="shared" ca="1" si="109"/>
        <v>0</v>
      </c>
      <c r="BA92" s="41">
        <f t="shared" ca="1" si="109"/>
        <v>0</v>
      </c>
      <c r="BB92" s="41">
        <f t="shared" ca="1" si="109"/>
        <v>0</v>
      </c>
      <c r="BC92" s="41">
        <f t="shared" ca="1" si="109"/>
        <v>0</v>
      </c>
      <c r="BD92" s="41">
        <f t="shared" ca="1" si="109"/>
        <v>0</v>
      </c>
      <c r="BE92" s="41">
        <f t="shared" ca="1" si="109"/>
        <v>0</v>
      </c>
      <c r="BF92" s="41">
        <f t="shared" ca="1" si="109"/>
        <v>0</v>
      </c>
      <c r="BG92" s="41">
        <f t="shared" ca="1" si="109"/>
        <v>0</v>
      </c>
      <c r="BH92" s="41">
        <f t="shared" ca="1" si="109"/>
        <v>0</v>
      </c>
      <c r="BI92" s="41">
        <f t="shared" ca="1" si="109"/>
        <v>0</v>
      </c>
      <c r="BJ92" s="41">
        <f t="shared" ca="1" si="109"/>
        <v>0</v>
      </c>
      <c r="BK92" s="41">
        <f t="shared" ca="1" si="109"/>
        <v>0</v>
      </c>
      <c r="BL92" s="41">
        <f t="shared" ca="1" si="109"/>
        <v>0</v>
      </c>
      <c r="BM92" s="41">
        <f t="shared" ca="1" si="109"/>
        <v>0</v>
      </c>
      <c r="BN92" s="41">
        <f t="shared" ca="1" si="109"/>
        <v>0</v>
      </c>
      <c r="BO92" s="41">
        <f t="shared" ca="1" si="109"/>
        <v>0</v>
      </c>
      <c r="BP92" s="41">
        <f t="shared" ca="1" si="109"/>
        <v>0</v>
      </c>
      <c r="BQ92" s="41">
        <f t="shared" ref="BQ92:CT92" ca="1" si="110">BQ19</f>
        <v>0</v>
      </c>
      <c r="BR92" s="41">
        <f t="shared" ca="1" si="110"/>
        <v>0</v>
      </c>
      <c r="BS92" s="41">
        <f t="shared" ca="1" si="110"/>
        <v>0</v>
      </c>
      <c r="BT92" s="41">
        <f t="shared" ca="1" si="110"/>
        <v>0</v>
      </c>
      <c r="BU92" s="41">
        <f t="shared" ca="1" si="110"/>
        <v>0</v>
      </c>
      <c r="BV92" s="41">
        <f t="shared" si="110"/>
        <v>0</v>
      </c>
      <c r="BW92" s="41">
        <f t="shared" si="110"/>
        <v>0</v>
      </c>
      <c r="BX92" s="41">
        <f t="shared" si="110"/>
        <v>0</v>
      </c>
      <c r="BY92" s="41">
        <f t="shared" si="110"/>
        <v>0</v>
      </c>
      <c r="BZ92" s="41">
        <f t="shared" si="110"/>
        <v>0</v>
      </c>
      <c r="CA92" s="41">
        <f t="shared" si="110"/>
        <v>0</v>
      </c>
      <c r="CB92" s="41">
        <f t="shared" si="110"/>
        <v>0</v>
      </c>
      <c r="CC92" s="41">
        <f t="shared" si="110"/>
        <v>0</v>
      </c>
      <c r="CD92" s="41">
        <f t="shared" si="110"/>
        <v>0</v>
      </c>
      <c r="CE92" s="41">
        <f t="shared" si="110"/>
        <v>0</v>
      </c>
      <c r="CF92" s="41">
        <f t="shared" si="110"/>
        <v>0</v>
      </c>
      <c r="CG92" s="41">
        <f t="shared" si="110"/>
        <v>0</v>
      </c>
      <c r="CH92" s="41">
        <f t="shared" si="110"/>
        <v>0</v>
      </c>
      <c r="CI92" s="41">
        <f t="shared" si="110"/>
        <v>0</v>
      </c>
      <c r="CJ92" s="41">
        <f t="shared" si="110"/>
        <v>0</v>
      </c>
      <c r="CK92" s="41">
        <f t="shared" si="110"/>
        <v>0</v>
      </c>
      <c r="CL92" s="41">
        <f t="shared" si="110"/>
        <v>0</v>
      </c>
      <c r="CM92" s="41">
        <f t="shared" si="110"/>
        <v>0</v>
      </c>
      <c r="CN92" s="41">
        <f t="shared" si="110"/>
        <v>0</v>
      </c>
      <c r="CO92" s="41">
        <f t="shared" si="110"/>
        <v>0</v>
      </c>
      <c r="CP92" s="41">
        <f t="shared" si="110"/>
        <v>0</v>
      </c>
      <c r="CQ92" s="41">
        <f t="shared" si="110"/>
        <v>0</v>
      </c>
      <c r="CR92" s="41">
        <f t="shared" si="110"/>
        <v>0</v>
      </c>
      <c r="CS92" s="41">
        <f t="shared" si="110"/>
        <v>0</v>
      </c>
      <c r="CT92" s="41">
        <f t="shared" si="110"/>
        <v>0</v>
      </c>
    </row>
    <row r="93" spans="1:104" ht="13" x14ac:dyDescent="0.3">
      <c r="A93" s="38" t="str">
        <f t="shared" si="100"/>
        <v>Totalt årligt utsläpp av VOC ton</v>
      </c>
      <c r="B93" s="273"/>
      <c r="C93" s="241">
        <f t="shared" ca="1" si="101"/>
        <v>0</v>
      </c>
      <c r="E93" s="41">
        <f t="shared" ref="E93:AJ93" ca="1" si="111">E20</f>
        <v>0</v>
      </c>
      <c r="F93" s="41">
        <f t="shared" ca="1" si="111"/>
        <v>0</v>
      </c>
      <c r="G93" s="41">
        <f t="shared" ca="1" si="111"/>
        <v>0</v>
      </c>
      <c r="H93" s="41">
        <f t="shared" ca="1" si="111"/>
        <v>0</v>
      </c>
      <c r="I93" s="41">
        <f t="shared" ca="1" si="111"/>
        <v>0</v>
      </c>
      <c r="J93" s="41">
        <f t="shared" ca="1" si="111"/>
        <v>0</v>
      </c>
      <c r="K93" s="41">
        <f t="shared" ca="1" si="111"/>
        <v>0</v>
      </c>
      <c r="L93" s="41">
        <f t="shared" ca="1" si="111"/>
        <v>0</v>
      </c>
      <c r="M93" s="41">
        <f t="shared" ca="1" si="111"/>
        <v>0</v>
      </c>
      <c r="N93" s="41">
        <f t="shared" ca="1" si="111"/>
        <v>0</v>
      </c>
      <c r="O93" s="41">
        <f t="shared" ca="1" si="111"/>
        <v>0</v>
      </c>
      <c r="P93" s="41">
        <f t="shared" ca="1" si="111"/>
        <v>0</v>
      </c>
      <c r="Q93" s="41">
        <f t="shared" ca="1" si="111"/>
        <v>0</v>
      </c>
      <c r="R93" s="41">
        <f t="shared" ca="1" si="111"/>
        <v>0</v>
      </c>
      <c r="S93" s="41">
        <f t="shared" ca="1" si="111"/>
        <v>0</v>
      </c>
      <c r="T93" s="41">
        <f t="shared" ca="1" si="111"/>
        <v>0</v>
      </c>
      <c r="U93" s="41">
        <f t="shared" ca="1" si="111"/>
        <v>0</v>
      </c>
      <c r="V93" s="41">
        <f t="shared" ca="1" si="111"/>
        <v>0</v>
      </c>
      <c r="W93" s="41">
        <f t="shared" ca="1" si="111"/>
        <v>0</v>
      </c>
      <c r="X93" s="41">
        <f t="shared" ca="1" si="111"/>
        <v>0</v>
      </c>
      <c r="Y93" s="41">
        <f t="shared" ca="1" si="111"/>
        <v>0</v>
      </c>
      <c r="Z93" s="41">
        <f t="shared" ca="1" si="111"/>
        <v>0</v>
      </c>
      <c r="AA93" s="41">
        <f t="shared" ca="1" si="111"/>
        <v>0</v>
      </c>
      <c r="AB93" s="41">
        <f t="shared" ca="1" si="111"/>
        <v>0</v>
      </c>
      <c r="AC93" s="41">
        <f t="shared" ca="1" si="111"/>
        <v>0</v>
      </c>
      <c r="AD93" s="41">
        <f t="shared" ca="1" si="111"/>
        <v>0</v>
      </c>
      <c r="AE93" s="41">
        <f t="shared" ca="1" si="111"/>
        <v>0</v>
      </c>
      <c r="AF93" s="41">
        <f t="shared" ca="1" si="111"/>
        <v>0</v>
      </c>
      <c r="AG93" s="41">
        <f t="shared" ca="1" si="111"/>
        <v>0</v>
      </c>
      <c r="AH93" s="41">
        <f t="shared" ca="1" si="111"/>
        <v>0</v>
      </c>
      <c r="AI93" s="41">
        <f t="shared" ca="1" si="111"/>
        <v>0</v>
      </c>
      <c r="AJ93" s="41">
        <f t="shared" ca="1" si="111"/>
        <v>0</v>
      </c>
      <c r="AK93" s="41">
        <f t="shared" ref="AK93:BP93" ca="1" si="112">AK20</f>
        <v>0</v>
      </c>
      <c r="AL93" s="41">
        <f t="shared" ca="1" si="112"/>
        <v>0</v>
      </c>
      <c r="AM93" s="41">
        <f t="shared" ca="1" si="112"/>
        <v>0</v>
      </c>
      <c r="AN93" s="41">
        <f t="shared" ca="1" si="112"/>
        <v>0</v>
      </c>
      <c r="AO93" s="41">
        <f t="shared" ca="1" si="112"/>
        <v>0</v>
      </c>
      <c r="AP93" s="41">
        <f t="shared" ca="1" si="112"/>
        <v>0</v>
      </c>
      <c r="AQ93" s="41">
        <f t="shared" ca="1" si="112"/>
        <v>0</v>
      </c>
      <c r="AR93" s="41">
        <f t="shared" ca="1" si="112"/>
        <v>0</v>
      </c>
      <c r="AS93" s="41">
        <f t="shared" ca="1" si="112"/>
        <v>0</v>
      </c>
      <c r="AT93" s="41">
        <f t="shared" ca="1" si="112"/>
        <v>0</v>
      </c>
      <c r="AU93" s="41">
        <f t="shared" ca="1" si="112"/>
        <v>0</v>
      </c>
      <c r="AV93" s="41">
        <f t="shared" ca="1" si="112"/>
        <v>0</v>
      </c>
      <c r="AW93" s="41">
        <f t="shared" ca="1" si="112"/>
        <v>0</v>
      </c>
      <c r="AX93" s="41">
        <f t="shared" ca="1" si="112"/>
        <v>0</v>
      </c>
      <c r="AY93" s="41">
        <f t="shared" ca="1" si="112"/>
        <v>0</v>
      </c>
      <c r="AZ93" s="41">
        <f t="shared" ca="1" si="112"/>
        <v>0</v>
      </c>
      <c r="BA93" s="41">
        <f t="shared" ca="1" si="112"/>
        <v>0</v>
      </c>
      <c r="BB93" s="41">
        <f t="shared" ca="1" si="112"/>
        <v>0</v>
      </c>
      <c r="BC93" s="41">
        <f t="shared" ca="1" si="112"/>
        <v>0</v>
      </c>
      <c r="BD93" s="41">
        <f t="shared" ca="1" si="112"/>
        <v>0</v>
      </c>
      <c r="BE93" s="41">
        <f t="shared" ca="1" si="112"/>
        <v>0</v>
      </c>
      <c r="BF93" s="41">
        <f t="shared" ca="1" si="112"/>
        <v>0</v>
      </c>
      <c r="BG93" s="41">
        <f t="shared" ca="1" si="112"/>
        <v>0</v>
      </c>
      <c r="BH93" s="41">
        <f t="shared" ca="1" si="112"/>
        <v>0</v>
      </c>
      <c r="BI93" s="41">
        <f t="shared" ca="1" si="112"/>
        <v>0</v>
      </c>
      <c r="BJ93" s="41">
        <f t="shared" ca="1" si="112"/>
        <v>0</v>
      </c>
      <c r="BK93" s="41">
        <f t="shared" ca="1" si="112"/>
        <v>0</v>
      </c>
      <c r="BL93" s="41">
        <f t="shared" ca="1" si="112"/>
        <v>0</v>
      </c>
      <c r="BM93" s="41">
        <f t="shared" ca="1" si="112"/>
        <v>0</v>
      </c>
      <c r="BN93" s="41">
        <f t="shared" ca="1" si="112"/>
        <v>0</v>
      </c>
      <c r="BO93" s="41">
        <f t="shared" ca="1" si="112"/>
        <v>0</v>
      </c>
      <c r="BP93" s="41">
        <f t="shared" ca="1" si="112"/>
        <v>0</v>
      </c>
      <c r="BQ93" s="41">
        <f t="shared" ref="BQ93:CT93" ca="1" si="113">BQ20</f>
        <v>0</v>
      </c>
      <c r="BR93" s="41">
        <f t="shared" ca="1" si="113"/>
        <v>0</v>
      </c>
      <c r="BS93" s="41">
        <f t="shared" ca="1" si="113"/>
        <v>0</v>
      </c>
      <c r="BT93" s="41">
        <f t="shared" ca="1" si="113"/>
        <v>0</v>
      </c>
      <c r="BU93" s="41">
        <f t="shared" ca="1" si="113"/>
        <v>0</v>
      </c>
      <c r="BV93" s="41">
        <f t="shared" si="113"/>
        <v>0</v>
      </c>
      <c r="BW93" s="41">
        <f t="shared" si="113"/>
        <v>0</v>
      </c>
      <c r="BX93" s="41">
        <f t="shared" si="113"/>
        <v>0</v>
      </c>
      <c r="BY93" s="41">
        <f t="shared" si="113"/>
        <v>0</v>
      </c>
      <c r="BZ93" s="41">
        <f t="shared" si="113"/>
        <v>0</v>
      </c>
      <c r="CA93" s="41">
        <f t="shared" si="113"/>
        <v>0</v>
      </c>
      <c r="CB93" s="41">
        <f t="shared" si="113"/>
        <v>0</v>
      </c>
      <c r="CC93" s="41">
        <f t="shared" si="113"/>
        <v>0</v>
      </c>
      <c r="CD93" s="41">
        <f t="shared" si="113"/>
        <v>0</v>
      </c>
      <c r="CE93" s="41">
        <f t="shared" si="113"/>
        <v>0</v>
      </c>
      <c r="CF93" s="41">
        <f t="shared" si="113"/>
        <v>0</v>
      </c>
      <c r="CG93" s="41">
        <f t="shared" si="113"/>
        <v>0</v>
      </c>
      <c r="CH93" s="41">
        <f t="shared" si="113"/>
        <v>0</v>
      </c>
      <c r="CI93" s="41">
        <f t="shared" si="113"/>
        <v>0</v>
      </c>
      <c r="CJ93" s="41">
        <f t="shared" si="113"/>
        <v>0</v>
      </c>
      <c r="CK93" s="41">
        <f t="shared" si="113"/>
        <v>0</v>
      </c>
      <c r="CL93" s="41">
        <f t="shared" si="113"/>
        <v>0</v>
      </c>
      <c r="CM93" s="41">
        <f t="shared" si="113"/>
        <v>0</v>
      </c>
      <c r="CN93" s="41">
        <f t="shared" si="113"/>
        <v>0</v>
      </c>
      <c r="CO93" s="41">
        <f t="shared" si="113"/>
        <v>0</v>
      </c>
      <c r="CP93" s="41">
        <f t="shared" si="113"/>
        <v>0</v>
      </c>
      <c r="CQ93" s="41">
        <f t="shared" si="113"/>
        <v>0</v>
      </c>
      <c r="CR93" s="41">
        <f t="shared" si="113"/>
        <v>0</v>
      </c>
      <c r="CS93" s="41">
        <f t="shared" si="113"/>
        <v>0</v>
      </c>
      <c r="CT93" s="41">
        <f t="shared" si="113"/>
        <v>0</v>
      </c>
    </row>
    <row r="94" spans="1:104" ht="13" x14ac:dyDescent="0.3">
      <c r="A94" s="38" t="str">
        <f t="shared" si="100"/>
        <v>Totalt årligt utsläpp av SO2 ton</v>
      </c>
      <c r="B94" s="273"/>
      <c r="C94" s="241">
        <f t="shared" ca="1" si="101"/>
        <v>0</v>
      </c>
      <c r="E94" s="41">
        <f t="shared" ref="E94:AJ94" ca="1" si="114">E21</f>
        <v>0</v>
      </c>
      <c r="F94" s="41">
        <f t="shared" ca="1" si="114"/>
        <v>0</v>
      </c>
      <c r="G94" s="41">
        <f t="shared" ca="1" si="114"/>
        <v>0</v>
      </c>
      <c r="H94" s="41">
        <f t="shared" ca="1" si="114"/>
        <v>0</v>
      </c>
      <c r="I94" s="41">
        <f t="shared" ca="1" si="114"/>
        <v>0</v>
      </c>
      <c r="J94" s="41">
        <f t="shared" ca="1" si="114"/>
        <v>0</v>
      </c>
      <c r="K94" s="41">
        <f t="shared" ca="1" si="114"/>
        <v>0</v>
      </c>
      <c r="L94" s="41">
        <f t="shared" ca="1" si="114"/>
        <v>0</v>
      </c>
      <c r="M94" s="41">
        <f t="shared" ca="1" si="114"/>
        <v>0</v>
      </c>
      <c r="N94" s="41">
        <f t="shared" ca="1" si="114"/>
        <v>0</v>
      </c>
      <c r="O94" s="41">
        <f t="shared" ca="1" si="114"/>
        <v>0</v>
      </c>
      <c r="P94" s="41">
        <f t="shared" ca="1" si="114"/>
        <v>0</v>
      </c>
      <c r="Q94" s="41">
        <f t="shared" ca="1" si="114"/>
        <v>0</v>
      </c>
      <c r="R94" s="41">
        <f t="shared" ca="1" si="114"/>
        <v>0</v>
      </c>
      <c r="S94" s="41">
        <f t="shared" ca="1" si="114"/>
        <v>0</v>
      </c>
      <c r="T94" s="41">
        <f t="shared" ca="1" si="114"/>
        <v>0</v>
      </c>
      <c r="U94" s="41">
        <f t="shared" ca="1" si="114"/>
        <v>0</v>
      </c>
      <c r="V94" s="41">
        <f t="shared" ca="1" si="114"/>
        <v>0</v>
      </c>
      <c r="W94" s="41">
        <f t="shared" ca="1" si="114"/>
        <v>0</v>
      </c>
      <c r="X94" s="41">
        <f t="shared" ca="1" si="114"/>
        <v>0</v>
      </c>
      <c r="Y94" s="41">
        <f t="shared" ca="1" si="114"/>
        <v>0</v>
      </c>
      <c r="Z94" s="41">
        <f t="shared" ca="1" si="114"/>
        <v>0</v>
      </c>
      <c r="AA94" s="41">
        <f t="shared" ca="1" si="114"/>
        <v>0</v>
      </c>
      <c r="AB94" s="41">
        <f t="shared" ca="1" si="114"/>
        <v>0</v>
      </c>
      <c r="AC94" s="41">
        <f t="shared" ca="1" si="114"/>
        <v>0</v>
      </c>
      <c r="AD94" s="41">
        <f t="shared" ca="1" si="114"/>
        <v>0</v>
      </c>
      <c r="AE94" s="41">
        <f t="shared" ca="1" si="114"/>
        <v>0</v>
      </c>
      <c r="AF94" s="41">
        <f t="shared" ca="1" si="114"/>
        <v>0</v>
      </c>
      <c r="AG94" s="41">
        <f t="shared" ca="1" si="114"/>
        <v>0</v>
      </c>
      <c r="AH94" s="41">
        <f t="shared" ca="1" si="114"/>
        <v>0</v>
      </c>
      <c r="AI94" s="41">
        <f t="shared" ca="1" si="114"/>
        <v>0</v>
      </c>
      <c r="AJ94" s="41">
        <f t="shared" ca="1" si="114"/>
        <v>0</v>
      </c>
      <c r="AK94" s="41">
        <f t="shared" ref="AK94:BP94" ca="1" si="115">AK21</f>
        <v>0</v>
      </c>
      <c r="AL94" s="41">
        <f t="shared" ca="1" si="115"/>
        <v>0</v>
      </c>
      <c r="AM94" s="41">
        <f t="shared" ca="1" si="115"/>
        <v>0</v>
      </c>
      <c r="AN94" s="41">
        <f t="shared" ca="1" si="115"/>
        <v>0</v>
      </c>
      <c r="AO94" s="41">
        <f t="shared" ca="1" si="115"/>
        <v>0</v>
      </c>
      <c r="AP94" s="41">
        <f t="shared" ca="1" si="115"/>
        <v>0</v>
      </c>
      <c r="AQ94" s="41">
        <f t="shared" ca="1" si="115"/>
        <v>0</v>
      </c>
      <c r="AR94" s="41">
        <f t="shared" ca="1" si="115"/>
        <v>0</v>
      </c>
      <c r="AS94" s="41">
        <f t="shared" ca="1" si="115"/>
        <v>0</v>
      </c>
      <c r="AT94" s="41">
        <f t="shared" ca="1" si="115"/>
        <v>0</v>
      </c>
      <c r="AU94" s="41">
        <f t="shared" ca="1" si="115"/>
        <v>0</v>
      </c>
      <c r="AV94" s="41">
        <f t="shared" ca="1" si="115"/>
        <v>0</v>
      </c>
      <c r="AW94" s="41">
        <f t="shared" ca="1" si="115"/>
        <v>0</v>
      </c>
      <c r="AX94" s="41">
        <f t="shared" ca="1" si="115"/>
        <v>0</v>
      </c>
      <c r="AY94" s="41">
        <f t="shared" ca="1" si="115"/>
        <v>0</v>
      </c>
      <c r="AZ94" s="41">
        <f t="shared" ca="1" si="115"/>
        <v>0</v>
      </c>
      <c r="BA94" s="41">
        <f t="shared" ca="1" si="115"/>
        <v>0</v>
      </c>
      <c r="BB94" s="41">
        <f t="shared" ca="1" si="115"/>
        <v>0</v>
      </c>
      <c r="BC94" s="41">
        <f t="shared" ca="1" si="115"/>
        <v>0</v>
      </c>
      <c r="BD94" s="41">
        <f t="shared" ca="1" si="115"/>
        <v>0</v>
      </c>
      <c r="BE94" s="41">
        <f t="shared" ca="1" si="115"/>
        <v>0</v>
      </c>
      <c r="BF94" s="41">
        <f t="shared" ca="1" si="115"/>
        <v>0</v>
      </c>
      <c r="BG94" s="41">
        <f t="shared" ca="1" si="115"/>
        <v>0</v>
      </c>
      <c r="BH94" s="41">
        <f t="shared" ca="1" si="115"/>
        <v>0</v>
      </c>
      <c r="BI94" s="41">
        <f t="shared" ca="1" si="115"/>
        <v>0</v>
      </c>
      <c r="BJ94" s="41">
        <f t="shared" ca="1" si="115"/>
        <v>0</v>
      </c>
      <c r="BK94" s="41">
        <f t="shared" ca="1" si="115"/>
        <v>0</v>
      </c>
      <c r="BL94" s="41">
        <f t="shared" ca="1" si="115"/>
        <v>0</v>
      </c>
      <c r="BM94" s="41">
        <f t="shared" ca="1" si="115"/>
        <v>0</v>
      </c>
      <c r="BN94" s="41">
        <f t="shared" ca="1" si="115"/>
        <v>0</v>
      </c>
      <c r="BO94" s="41">
        <f t="shared" ca="1" si="115"/>
        <v>0</v>
      </c>
      <c r="BP94" s="41">
        <f t="shared" ca="1" si="115"/>
        <v>0</v>
      </c>
      <c r="BQ94" s="41">
        <f t="shared" ref="BQ94:CT94" ca="1" si="116">BQ21</f>
        <v>0</v>
      </c>
      <c r="BR94" s="41">
        <f t="shared" ca="1" si="116"/>
        <v>0</v>
      </c>
      <c r="BS94" s="41">
        <f t="shared" ca="1" si="116"/>
        <v>0</v>
      </c>
      <c r="BT94" s="41">
        <f t="shared" ca="1" si="116"/>
        <v>0</v>
      </c>
      <c r="BU94" s="41">
        <f t="shared" ca="1" si="116"/>
        <v>0</v>
      </c>
      <c r="BV94" s="41">
        <f t="shared" si="116"/>
        <v>0</v>
      </c>
      <c r="BW94" s="41">
        <f t="shared" si="116"/>
        <v>0</v>
      </c>
      <c r="BX94" s="41">
        <f t="shared" si="116"/>
        <v>0</v>
      </c>
      <c r="BY94" s="41">
        <f t="shared" si="116"/>
        <v>0</v>
      </c>
      <c r="BZ94" s="41">
        <f t="shared" si="116"/>
        <v>0</v>
      </c>
      <c r="CA94" s="41">
        <f t="shared" si="116"/>
        <v>0</v>
      </c>
      <c r="CB94" s="41">
        <f t="shared" si="116"/>
        <v>0</v>
      </c>
      <c r="CC94" s="41">
        <f t="shared" si="116"/>
        <v>0</v>
      </c>
      <c r="CD94" s="41">
        <f t="shared" si="116"/>
        <v>0</v>
      </c>
      <c r="CE94" s="41">
        <f t="shared" si="116"/>
        <v>0</v>
      </c>
      <c r="CF94" s="41">
        <f t="shared" si="116"/>
        <v>0</v>
      </c>
      <c r="CG94" s="41">
        <f t="shared" si="116"/>
        <v>0</v>
      </c>
      <c r="CH94" s="41">
        <f t="shared" si="116"/>
        <v>0</v>
      </c>
      <c r="CI94" s="41">
        <f t="shared" si="116"/>
        <v>0</v>
      </c>
      <c r="CJ94" s="41">
        <f t="shared" si="116"/>
        <v>0</v>
      </c>
      <c r="CK94" s="41">
        <f t="shared" si="116"/>
        <v>0</v>
      </c>
      <c r="CL94" s="41">
        <f t="shared" si="116"/>
        <v>0</v>
      </c>
      <c r="CM94" s="41">
        <f t="shared" si="116"/>
        <v>0</v>
      </c>
      <c r="CN94" s="41">
        <f t="shared" si="116"/>
        <v>0</v>
      </c>
      <c r="CO94" s="41">
        <f t="shared" si="116"/>
        <v>0</v>
      </c>
      <c r="CP94" s="41">
        <f t="shared" si="116"/>
        <v>0</v>
      </c>
      <c r="CQ94" s="41">
        <f t="shared" si="116"/>
        <v>0</v>
      </c>
      <c r="CR94" s="41">
        <f t="shared" si="116"/>
        <v>0</v>
      </c>
      <c r="CS94" s="41">
        <f t="shared" si="116"/>
        <v>0</v>
      </c>
      <c r="CT94" s="41">
        <f t="shared" si="116"/>
        <v>0</v>
      </c>
    </row>
    <row r="95" spans="1:104" ht="13" x14ac:dyDescent="0.3">
      <c r="A95" s="38" t="str">
        <f t="shared" si="100"/>
        <v>Totalt årligt utsläpp av NH3 ton</v>
      </c>
      <c r="B95" s="273"/>
      <c r="C95" s="241">
        <f t="shared" ca="1" si="101"/>
        <v>0</v>
      </c>
      <c r="E95" s="41">
        <f t="shared" ref="E95:AJ95" ca="1" si="117">E22</f>
        <v>0</v>
      </c>
      <c r="F95" s="41">
        <f t="shared" ca="1" si="117"/>
        <v>0</v>
      </c>
      <c r="G95" s="41">
        <f t="shared" ca="1" si="117"/>
        <v>0</v>
      </c>
      <c r="H95" s="41">
        <f t="shared" ca="1" si="117"/>
        <v>0</v>
      </c>
      <c r="I95" s="41">
        <f t="shared" ca="1" si="117"/>
        <v>0</v>
      </c>
      <c r="J95" s="41">
        <f t="shared" ca="1" si="117"/>
        <v>0</v>
      </c>
      <c r="K95" s="41">
        <f t="shared" ca="1" si="117"/>
        <v>0</v>
      </c>
      <c r="L95" s="41">
        <f t="shared" ca="1" si="117"/>
        <v>0</v>
      </c>
      <c r="M95" s="41">
        <f t="shared" ca="1" si="117"/>
        <v>0</v>
      </c>
      <c r="N95" s="41">
        <f t="shared" ca="1" si="117"/>
        <v>0</v>
      </c>
      <c r="O95" s="41">
        <f t="shared" ca="1" si="117"/>
        <v>0</v>
      </c>
      <c r="P95" s="41">
        <f t="shared" ca="1" si="117"/>
        <v>0</v>
      </c>
      <c r="Q95" s="41">
        <f t="shared" ca="1" si="117"/>
        <v>0</v>
      </c>
      <c r="R95" s="41">
        <f t="shared" ca="1" si="117"/>
        <v>0</v>
      </c>
      <c r="S95" s="41">
        <f t="shared" ca="1" si="117"/>
        <v>0</v>
      </c>
      <c r="T95" s="41">
        <f t="shared" ca="1" si="117"/>
        <v>0</v>
      </c>
      <c r="U95" s="41">
        <f t="shared" ca="1" si="117"/>
        <v>0</v>
      </c>
      <c r="V95" s="41">
        <f t="shared" ca="1" si="117"/>
        <v>0</v>
      </c>
      <c r="W95" s="41">
        <f t="shared" ca="1" si="117"/>
        <v>0</v>
      </c>
      <c r="X95" s="41">
        <f t="shared" ca="1" si="117"/>
        <v>0</v>
      </c>
      <c r="Y95" s="41">
        <f t="shared" ca="1" si="117"/>
        <v>0</v>
      </c>
      <c r="Z95" s="41">
        <f t="shared" ca="1" si="117"/>
        <v>0</v>
      </c>
      <c r="AA95" s="41">
        <f t="shared" ca="1" si="117"/>
        <v>0</v>
      </c>
      <c r="AB95" s="41">
        <f t="shared" ca="1" si="117"/>
        <v>0</v>
      </c>
      <c r="AC95" s="41">
        <f t="shared" ca="1" si="117"/>
        <v>0</v>
      </c>
      <c r="AD95" s="41">
        <f t="shared" ca="1" si="117"/>
        <v>0</v>
      </c>
      <c r="AE95" s="41">
        <f t="shared" ca="1" si="117"/>
        <v>0</v>
      </c>
      <c r="AF95" s="41">
        <f t="shared" ca="1" si="117"/>
        <v>0</v>
      </c>
      <c r="AG95" s="41">
        <f t="shared" ca="1" si="117"/>
        <v>0</v>
      </c>
      <c r="AH95" s="41">
        <f t="shared" ca="1" si="117"/>
        <v>0</v>
      </c>
      <c r="AI95" s="41">
        <f t="shared" ca="1" si="117"/>
        <v>0</v>
      </c>
      <c r="AJ95" s="41">
        <f t="shared" ca="1" si="117"/>
        <v>0</v>
      </c>
      <c r="AK95" s="41">
        <f t="shared" ref="AK95:BP95" ca="1" si="118">AK22</f>
        <v>0</v>
      </c>
      <c r="AL95" s="41">
        <f t="shared" ca="1" si="118"/>
        <v>0</v>
      </c>
      <c r="AM95" s="41">
        <f t="shared" ca="1" si="118"/>
        <v>0</v>
      </c>
      <c r="AN95" s="41">
        <f t="shared" ca="1" si="118"/>
        <v>0</v>
      </c>
      <c r="AO95" s="41">
        <f t="shared" ca="1" si="118"/>
        <v>0</v>
      </c>
      <c r="AP95" s="41">
        <f t="shared" ca="1" si="118"/>
        <v>0</v>
      </c>
      <c r="AQ95" s="41">
        <f t="shared" ca="1" si="118"/>
        <v>0</v>
      </c>
      <c r="AR95" s="41">
        <f t="shared" ca="1" si="118"/>
        <v>0</v>
      </c>
      <c r="AS95" s="41">
        <f t="shared" ca="1" si="118"/>
        <v>0</v>
      </c>
      <c r="AT95" s="41">
        <f t="shared" ca="1" si="118"/>
        <v>0</v>
      </c>
      <c r="AU95" s="41">
        <f t="shared" ca="1" si="118"/>
        <v>0</v>
      </c>
      <c r="AV95" s="41">
        <f t="shared" ca="1" si="118"/>
        <v>0</v>
      </c>
      <c r="AW95" s="41">
        <f t="shared" ca="1" si="118"/>
        <v>0</v>
      </c>
      <c r="AX95" s="41">
        <f t="shared" ca="1" si="118"/>
        <v>0</v>
      </c>
      <c r="AY95" s="41">
        <f t="shared" ca="1" si="118"/>
        <v>0</v>
      </c>
      <c r="AZ95" s="41">
        <f t="shared" ca="1" si="118"/>
        <v>0</v>
      </c>
      <c r="BA95" s="41">
        <f t="shared" ca="1" si="118"/>
        <v>0</v>
      </c>
      <c r="BB95" s="41">
        <f t="shared" ca="1" si="118"/>
        <v>0</v>
      </c>
      <c r="BC95" s="41">
        <f t="shared" ca="1" si="118"/>
        <v>0</v>
      </c>
      <c r="BD95" s="41">
        <f t="shared" ca="1" si="118"/>
        <v>0</v>
      </c>
      <c r="BE95" s="41">
        <f t="shared" ca="1" si="118"/>
        <v>0</v>
      </c>
      <c r="BF95" s="41">
        <f t="shared" ca="1" si="118"/>
        <v>0</v>
      </c>
      <c r="BG95" s="41">
        <f t="shared" ca="1" si="118"/>
        <v>0</v>
      </c>
      <c r="BH95" s="41">
        <f t="shared" ca="1" si="118"/>
        <v>0</v>
      </c>
      <c r="BI95" s="41">
        <f t="shared" ca="1" si="118"/>
        <v>0</v>
      </c>
      <c r="BJ95" s="41">
        <f t="shared" ca="1" si="118"/>
        <v>0</v>
      </c>
      <c r="BK95" s="41">
        <f t="shared" ca="1" si="118"/>
        <v>0</v>
      </c>
      <c r="BL95" s="41">
        <f t="shared" ca="1" si="118"/>
        <v>0</v>
      </c>
      <c r="BM95" s="41">
        <f t="shared" ca="1" si="118"/>
        <v>0</v>
      </c>
      <c r="BN95" s="41">
        <f t="shared" ca="1" si="118"/>
        <v>0</v>
      </c>
      <c r="BO95" s="41">
        <f t="shared" ca="1" si="118"/>
        <v>0</v>
      </c>
      <c r="BP95" s="41">
        <f t="shared" ca="1" si="118"/>
        <v>0</v>
      </c>
      <c r="BQ95" s="41">
        <f t="shared" ref="BQ95:CT95" ca="1" si="119">BQ22</f>
        <v>0</v>
      </c>
      <c r="BR95" s="41">
        <f t="shared" ca="1" si="119"/>
        <v>0</v>
      </c>
      <c r="BS95" s="41">
        <f t="shared" ca="1" si="119"/>
        <v>0</v>
      </c>
      <c r="BT95" s="41">
        <f t="shared" ca="1" si="119"/>
        <v>0</v>
      </c>
      <c r="BU95" s="41">
        <f t="shared" ca="1" si="119"/>
        <v>0</v>
      </c>
      <c r="BV95" s="41">
        <f t="shared" si="119"/>
        <v>0</v>
      </c>
      <c r="BW95" s="41">
        <f t="shared" si="119"/>
        <v>0</v>
      </c>
      <c r="BX95" s="41">
        <f t="shared" si="119"/>
        <v>0</v>
      </c>
      <c r="BY95" s="41">
        <f t="shared" si="119"/>
        <v>0</v>
      </c>
      <c r="BZ95" s="41">
        <f t="shared" si="119"/>
        <v>0</v>
      </c>
      <c r="CA95" s="41">
        <f t="shared" si="119"/>
        <v>0</v>
      </c>
      <c r="CB95" s="41">
        <f t="shared" si="119"/>
        <v>0</v>
      </c>
      <c r="CC95" s="41">
        <f t="shared" si="119"/>
        <v>0</v>
      </c>
      <c r="CD95" s="41">
        <f t="shared" si="119"/>
        <v>0</v>
      </c>
      <c r="CE95" s="41">
        <f t="shared" si="119"/>
        <v>0</v>
      </c>
      <c r="CF95" s="41">
        <f t="shared" si="119"/>
        <v>0</v>
      </c>
      <c r="CG95" s="41">
        <f t="shared" si="119"/>
        <v>0</v>
      </c>
      <c r="CH95" s="41">
        <f t="shared" si="119"/>
        <v>0</v>
      </c>
      <c r="CI95" s="41">
        <f t="shared" si="119"/>
        <v>0</v>
      </c>
      <c r="CJ95" s="41">
        <f t="shared" si="119"/>
        <v>0</v>
      </c>
      <c r="CK95" s="41">
        <f t="shared" si="119"/>
        <v>0</v>
      </c>
      <c r="CL95" s="41">
        <f t="shared" si="119"/>
        <v>0</v>
      </c>
      <c r="CM95" s="41">
        <f t="shared" si="119"/>
        <v>0</v>
      </c>
      <c r="CN95" s="41">
        <f t="shared" si="119"/>
        <v>0</v>
      </c>
      <c r="CO95" s="41">
        <f t="shared" si="119"/>
        <v>0</v>
      </c>
      <c r="CP95" s="41">
        <f t="shared" si="119"/>
        <v>0</v>
      </c>
      <c r="CQ95" s="41">
        <f t="shared" si="119"/>
        <v>0</v>
      </c>
      <c r="CR95" s="41">
        <f t="shared" si="119"/>
        <v>0</v>
      </c>
      <c r="CS95" s="41">
        <f t="shared" si="119"/>
        <v>0</v>
      </c>
      <c r="CT95" s="41">
        <f t="shared" si="119"/>
        <v>0</v>
      </c>
    </row>
    <row r="96" spans="1:104" s="591" customFormat="1" ht="13" x14ac:dyDescent="0.3">
      <c r="A96" s="593" t="str">
        <f t="shared" si="100"/>
        <v>Totalt årligt utsläpp av PM ton</v>
      </c>
      <c r="C96" s="594">
        <f t="shared" ca="1" si="101"/>
        <v>0</v>
      </c>
      <c r="D96" s="595"/>
      <c r="E96" s="588">
        <f t="shared" ref="E96:AJ96" ca="1" si="120">E23</f>
        <v>0</v>
      </c>
      <c r="F96" s="588">
        <f t="shared" ca="1" si="120"/>
        <v>0</v>
      </c>
      <c r="G96" s="588">
        <f t="shared" ca="1" si="120"/>
        <v>0</v>
      </c>
      <c r="H96" s="588">
        <f t="shared" ca="1" si="120"/>
        <v>0</v>
      </c>
      <c r="I96" s="588">
        <f t="shared" ca="1" si="120"/>
        <v>0</v>
      </c>
      <c r="J96" s="588">
        <f t="shared" ca="1" si="120"/>
        <v>0</v>
      </c>
      <c r="K96" s="588">
        <f t="shared" ca="1" si="120"/>
        <v>0</v>
      </c>
      <c r="L96" s="588">
        <f t="shared" ca="1" si="120"/>
        <v>0</v>
      </c>
      <c r="M96" s="588">
        <f t="shared" ca="1" si="120"/>
        <v>0</v>
      </c>
      <c r="N96" s="588">
        <f t="shared" ca="1" si="120"/>
        <v>0</v>
      </c>
      <c r="O96" s="588">
        <f t="shared" ca="1" si="120"/>
        <v>0</v>
      </c>
      <c r="P96" s="588">
        <f t="shared" ca="1" si="120"/>
        <v>0</v>
      </c>
      <c r="Q96" s="588">
        <f t="shared" ca="1" si="120"/>
        <v>0</v>
      </c>
      <c r="R96" s="588">
        <f t="shared" ca="1" si="120"/>
        <v>0</v>
      </c>
      <c r="S96" s="588">
        <f t="shared" ca="1" si="120"/>
        <v>0</v>
      </c>
      <c r="T96" s="588">
        <f t="shared" ca="1" si="120"/>
        <v>0</v>
      </c>
      <c r="U96" s="588">
        <f t="shared" ca="1" si="120"/>
        <v>0</v>
      </c>
      <c r="V96" s="588">
        <f t="shared" ca="1" si="120"/>
        <v>0</v>
      </c>
      <c r="W96" s="588">
        <f t="shared" ca="1" si="120"/>
        <v>0</v>
      </c>
      <c r="X96" s="588">
        <f t="shared" ca="1" si="120"/>
        <v>0</v>
      </c>
      <c r="Y96" s="588">
        <f t="shared" ca="1" si="120"/>
        <v>0</v>
      </c>
      <c r="Z96" s="588">
        <f t="shared" ca="1" si="120"/>
        <v>0</v>
      </c>
      <c r="AA96" s="588">
        <f t="shared" ca="1" si="120"/>
        <v>0</v>
      </c>
      <c r="AB96" s="588">
        <f t="shared" ca="1" si="120"/>
        <v>0</v>
      </c>
      <c r="AC96" s="588">
        <f t="shared" ca="1" si="120"/>
        <v>0</v>
      </c>
      <c r="AD96" s="588">
        <f t="shared" ca="1" si="120"/>
        <v>0</v>
      </c>
      <c r="AE96" s="588">
        <f t="shared" ca="1" si="120"/>
        <v>0</v>
      </c>
      <c r="AF96" s="588">
        <f t="shared" ca="1" si="120"/>
        <v>0</v>
      </c>
      <c r="AG96" s="588">
        <f t="shared" ca="1" si="120"/>
        <v>0</v>
      </c>
      <c r="AH96" s="588">
        <f t="shared" ca="1" si="120"/>
        <v>0</v>
      </c>
      <c r="AI96" s="588">
        <f t="shared" ca="1" si="120"/>
        <v>0</v>
      </c>
      <c r="AJ96" s="588">
        <f t="shared" ca="1" si="120"/>
        <v>0</v>
      </c>
      <c r="AK96" s="588">
        <f t="shared" ref="AK96:BP96" ca="1" si="121">AK23</f>
        <v>0</v>
      </c>
      <c r="AL96" s="588">
        <f t="shared" ca="1" si="121"/>
        <v>0</v>
      </c>
      <c r="AM96" s="588">
        <f t="shared" ca="1" si="121"/>
        <v>0</v>
      </c>
      <c r="AN96" s="588">
        <f t="shared" ca="1" si="121"/>
        <v>0</v>
      </c>
      <c r="AO96" s="588">
        <f t="shared" ca="1" si="121"/>
        <v>0</v>
      </c>
      <c r="AP96" s="588">
        <f t="shared" ca="1" si="121"/>
        <v>0</v>
      </c>
      <c r="AQ96" s="588">
        <f t="shared" ca="1" si="121"/>
        <v>0</v>
      </c>
      <c r="AR96" s="588">
        <f t="shared" ca="1" si="121"/>
        <v>0</v>
      </c>
      <c r="AS96" s="588">
        <f t="shared" ca="1" si="121"/>
        <v>0</v>
      </c>
      <c r="AT96" s="588">
        <f t="shared" ca="1" si="121"/>
        <v>0</v>
      </c>
      <c r="AU96" s="588">
        <f t="shared" ca="1" si="121"/>
        <v>0</v>
      </c>
      <c r="AV96" s="588">
        <f t="shared" ca="1" si="121"/>
        <v>0</v>
      </c>
      <c r="AW96" s="588">
        <f t="shared" ca="1" si="121"/>
        <v>0</v>
      </c>
      <c r="AX96" s="588">
        <f t="shared" ca="1" si="121"/>
        <v>0</v>
      </c>
      <c r="AY96" s="588">
        <f t="shared" ca="1" si="121"/>
        <v>0</v>
      </c>
      <c r="AZ96" s="588">
        <f t="shared" ca="1" si="121"/>
        <v>0</v>
      </c>
      <c r="BA96" s="588">
        <f t="shared" ca="1" si="121"/>
        <v>0</v>
      </c>
      <c r="BB96" s="588">
        <f t="shared" ca="1" si="121"/>
        <v>0</v>
      </c>
      <c r="BC96" s="588">
        <f t="shared" ca="1" si="121"/>
        <v>0</v>
      </c>
      <c r="BD96" s="588">
        <f t="shared" ca="1" si="121"/>
        <v>0</v>
      </c>
      <c r="BE96" s="588">
        <f t="shared" ca="1" si="121"/>
        <v>0</v>
      </c>
      <c r="BF96" s="588">
        <f t="shared" ca="1" si="121"/>
        <v>0</v>
      </c>
      <c r="BG96" s="588">
        <f t="shared" ca="1" si="121"/>
        <v>0</v>
      </c>
      <c r="BH96" s="588">
        <f t="shared" ca="1" si="121"/>
        <v>0</v>
      </c>
      <c r="BI96" s="588">
        <f t="shared" ca="1" si="121"/>
        <v>0</v>
      </c>
      <c r="BJ96" s="588">
        <f t="shared" ca="1" si="121"/>
        <v>0</v>
      </c>
      <c r="BK96" s="588">
        <f t="shared" ca="1" si="121"/>
        <v>0</v>
      </c>
      <c r="BL96" s="588">
        <f t="shared" ca="1" si="121"/>
        <v>0</v>
      </c>
      <c r="BM96" s="588">
        <f t="shared" ca="1" si="121"/>
        <v>0</v>
      </c>
      <c r="BN96" s="588">
        <f t="shared" ca="1" si="121"/>
        <v>0</v>
      </c>
      <c r="BO96" s="588">
        <f t="shared" ca="1" si="121"/>
        <v>0</v>
      </c>
      <c r="BP96" s="588">
        <f t="shared" ca="1" si="121"/>
        <v>0</v>
      </c>
      <c r="BQ96" s="588">
        <f t="shared" ref="BQ96:CT96" ca="1" si="122">BQ23</f>
        <v>0</v>
      </c>
      <c r="BR96" s="588">
        <f t="shared" ca="1" si="122"/>
        <v>0</v>
      </c>
      <c r="BS96" s="588">
        <f t="shared" ca="1" si="122"/>
        <v>0</v>
      </c>
      <c r="BT96" s="588">
        <f t="shared" ca="1" si="122"/>
        <v>0</v>
      </c>
      <c r="BU96" s="588">
        <f t="shared" ca="1" si="122"/>
        <v>0</v>
      </c>
      <c r="BV96" s="588">
        <f t="shared" si="122"/>
        <v>0</v>
      </c>
      <c r="BW96" s="588">
        <f t="shared" si="122"/>
        <v>0</v>
      </c>
      <c r="BX96" s="588">
        <f t="shared" si="122"/>
        <v>0</v>
      </c>
      <c r="BY96" s="588">
        <f t="shared" si="122"/>
        <v>0</v>
      </c>
      <c r="BZ96" s="588">
        <f t="shared" si="122"/>
        <v>0</v>
      </c>
      <c r="CA96" s="588">
        <f t="shared" si="122"/>
        <v>0</v>
      </c>
      <c r="CB96" s="588">
        <f t="shared" si="122"/>
        <v>0</v>
      </c>
      <c r="CC96" s="588">
        <f t="shared" si="122"/>
        <v>0</v>
      </c>
      <c r="CD96" s="588">
        <f t="shared" si="122"/>
        <v>0</v>
      </c>
      <c r="CE96" s="588">
        <f t="shared" si="122"/>
        <v>0</v>
      </c>
      <c r="CF96" s="588">
        <f t="shared" si="122"/>
        <v>0</v>
      </c>
      <c r="CG96" s="588">
        <f t="shared" si="122"/>
        <v>0</v>
      </c>
      <c r="CH96" s="588">
        <f t="shared" si="122"/>
        <v>0</v>
      </c>
      <c r="CI96" s="588">
        <f t="shared" si="122"/>
        <v>0</v>
      </c>
      <c r="CJ96" s="588">
        <f t="shared" si="122"/>
        <v>0</v>
      </c>
      <c r="CK96" s="588">
        <f t="shared" si="122"/>
        <v>0</v>
      </c>
      <c r="CL96" s="588">
        <f t="shared" si="122"/>
        <v>0</v>
      </c>
      <c r="CM96" s="588">
        <f t="shared" si="122"/>
        <v>0</v>
      </c>
      <c r="CN96" s="588">
        <f t="shared" si="122"/>
        <v>0</v>
      </c>
      <c r="CO96" s="588">
        <f t="shared" si="122"/>
        <v>0</v>
      </c>
      <c r="CP96" s="588">
        <f t="shared" si="122"/>
        <v>0</v>
      </c>
      <c r="CQ96" s="588">
        <f t="shared" si="122"/>
        <v>0</v>
      </c>
      <c r="CR96" s="588">
        <f t="shared" si="122"/>
        <v>0</v>
      </c>
      <c r="CS96" s="588">
        <f t="shared" si="122"/>
        <v>0</v>
      </c>
      <c r="CT96" s="588">
        <f t="shared" si="122"/>
        <v>0</v>
      </c>
    </row>
    <row r="97" spans="1:98" ht="13" x14ac:dyDescent="0.3">
      <c r="A97" s="38" t="str">
        <f t="shared" si="100"/>
        <v>Total bränslekostnad per år</v>
      </c>
      <c r="B97" s="273"/>
      <c r="C97" s="241">
        <f t="shared" ca="1" si="101"/>
        <v>0</v>
      </c>
      <c r="E97" s="41">
        <f t="shared" ref="E97:AJ97" ca="1" si="123">E24*E$85</f>
        <v>0</v>
      </c>
      <c r="F97" s="41">
        <f t="shared" ca="1" si="123"/>
        <v>0</v>
      </c>
      <c r="G97" s="41">
        <f t="shared" ca="1" si="123"/>
        <v>0</v>
      </c>
      <c r="H97" s="41">
        <f t="shared" ca="1" si="123"/>
        <v>0</v>
      </c>
      <c r="I97" s="41">
        <f t="shared" ca="1" si="123"/>
        <v>0</v>
      </c>
      <c r="J97" s="41">
        <f t="shared" ca="1" si="123"/>
        <v>0</v>
      </c>
      <c r="K97" s="41">
        <f t="shared" ca="1" si="123"/>
        <v>0</v>
      </c>
      <c r="L97" s="41">
        <f t="shared" ca="1" si="123"/>
        <v>0</v>
      </c>
      <c r="M97" s="41">
        <f t="shared" ca="1" si="123"/>
        <v>0</v>
      </c>
      <c r="N97" s="41">
        <f t="shared" ca="1" si="123"/>
        <v>0</v>
      </c>
      <c r="O97" s="41">
        <f t="shared" ca="1" si="123"/>
        <v>0</v>
      </c>
      <c r="P97" s="41">
        <f t="shared" ca="1" si="123"/>
        <v>0</v>
      </c>
      <c r="Q97" s="41">
        <f t="shared" ca="1" si="123"/>
        <v>0</v>
      </c>
      <c r="R97" s="41">
        <f t="shared" ca="1" si="123"/>
        <v>0</v>
      </c>
      <c r="S97" s="41">
        <f t="shared" ca="1" si="123"/>
        <v>0</v>
      </c>
      <c r="T97" s="41">
        <f t="shared" ca="1" si="123"/>
        <v>0</v>
      </c>
      <c r="U97" s="41">
        <f t="shared" ca="1" si="123"/>
        <v>0</v>
      </c>
      <c r="V97" s="41">
        <f t="shared" ca="1" si="123"/>
        <v>0</v>
      </c>
      <c r="W97" s="41">
        <f t="shared" ca="1" si="123"/>
        <v>0</v>
      </c>
      <c r="X97" s="41">
        <f t="shared" ca="1" si="123"/>
        <v>0</v>
      </c>
      <c r="Y97" s="41">
        <f t="shared" ca="1" si="123"/>
        <v>0</v>
      </c>
      <c r="Z97" s="41">
        <f t="shared" ca="1" si="123"/>
        <v>0</v>
      </c>
      <c r="AA97" s="41">
        <f t="shared" ca="1" si="123"/>
        <v>0</v>
      </c>
      <c r="AB97" s="41">
        <f t="shared" ca="1" si="123"/>
        <v>0</v>
      </c>
      <c r="AC97" s="41">
        <f t="shared" ca="1" si="123"/>
        <v>0</v>
      </c>
      <c r="AD97" s="41">
        <f t="shared" ca="1" si="123"/>
        <v>0</v>
      </c>
      <c r="AE97" s="41">
        <f t="shared" ca="1" si="123"/>
        <v>0</v>
      </c>
      <c r="AF97" s="41">
        <f t="shared" ca="1" si="123"/>
        <v>0</v>
      </c>
      <c r="AG97" s="41">
        <f t="shared" ca="1" si="123"/>
        <v>0</v>
      </c>
      <c r="AH97" s="41">
        <f t="shared" ca="1" si="123"/>
        <v>0</v>
      </c>
      <c r="AI97" s="41">
        <f t="shared" ca="1" si="123"/>
        <v>0</v>
      </c>
      <c r="AJ97" s="41">
        <f t="shared" ca="1" si="123"/>
        <v>0</v>
      </c>
      <c r="AK97" s="41">
        <f t="shared" ref="AK97:BP97" ca="1" si="124">AK24*AK$85</f>
        <v>0</v>
      </c>
      <c r="AL97" s="41">
        <f t="shared" ca="1" si="124"/>
        <v>0</v>
      </c>
      <c r="AM97" s="41">
        <f t="shared" ca="1" si="124"/>
        <v>0</v>
      </c>
      <c r="AN97" s="41">
        <f t="shared" ca="1" si="124"/>
        <v>0</v>
      </c>
      <c r="AO97" s="41">
        <f t="shared" ca="1" si="124"/>
        <v>0</v>
      </c>
      <c r="AP97" s="41">
        <f t="shared" ca="1" si="124"/>
        <v>0</v>
      </c>
      <c r="AQ97" s="41">
        <f t="shared" ca="1" si="124"/>
        <v>0</v>
      </c>
      <c r="AR97" s="41">
        <f t="shared" ca="1" si="124"/>
        <v>0</v>
      </c>
      <c r="AS97" s="41">
        <f t="shared" ca="1" si="124"/>
        <v>0</v>
      </c>
      <c r="AT97" s="41">
        <f t="shared" ca="1" si="124"/>
        <v>0</v>
      </c>
      <c r="AU97" s="41">
        <f t="shared" ca="1" si="124"/>
        <v>0</v>
      </c>
      <c r="AV97" s="41">
        <f t="shared" ca="1" si="124"/>
        <v>0</v>
      </c>
      <c r="AW97" s="41">
        <f t="shared" ca="1" si="124"/>
        <v>0</v>
      </c>
      <c r="AX97" s="41">
        <f t="shared" ca="1" si="124"/>
        <v>0</v>
      </c>
      <c r="AY97" s="41">
        <f t="shared" ca="1" si="124"/>
        <v>0</v>
      </c>
      <c r="AZ97" s="41">
        <f t="shared" ca="1" si="124"/>
        <v>0</v>
      </c>
      <c r="BA97" s="41">
        <f t="shared" ca="1" si="124"/>
        <v>0</v>
      </c>
      <c r="BB97" s="41">
        <f t="shared" ca="1" si="124"/>
        <v>0</v>
      </c>
      <c r="BC97" s="41">
        <f t="shared" ca="1" si="124"/>
        <v>0</v>
      </c>
      <c r="BD97" s="41">
        <f t="shared" ca="1" si="124"/>
        <v>0</v>
      </c>
      <c r="BE97" s="41">
        <f t="shared" ca="1" si="124"/>
        <v>0</v>
      </c>
      <c r="BF97" s="41">
        <f t="shared" ca="1" si="124"/>
        <v>0</v>
      </c>
      <c r="BG97" s="41">
        <f t="shared" ca="1" si="124"/>
        <v>0</v>
      </c>
      <c r="BH97" s="41">
        <f t="shared" ca="1" si="124"/>
        <v>0</v>
      </c>
      <c r="BI97" s="41">
        <f t="shared" ca="1" si="124"/>
        <v>0</v>
      </c>
      <c r="BJ97" s="41">
        <f t="shared" ca="1" si="124"/>
        <v>0</v>
      </c>
      <c r="BK97" s="41">
        <f t="shared" ca="1" si="124"/>
        <v>0</v>
      </c>
      <c r="BL97" s="41">
        <f t="shared" ca="1" si="124"/>
        <v>0</v>
      </c>
      <c r="BM97" s="41">
        <f t="shared" ca="1" si="124"/>
        <v>0</v>
      </c>
      <c r="BN97" s="41">
        <f t="shared" ca="1" si="124"/>
        <v>0</v>
      </c>
      <c r="BO97" s="41">
        <f t="shared" ca="1" si="124"/>
        <v>0</v>
      </c>
      <c r="BP97" s="41">
        <f t="shared" ca="1" si="124"/>
        <v>0</v>
      </c>
      <c r="BQ97" s="41">
        <f t="shared" ref="BQ97:CT97" ca="1" si="125">BQ24*BQ$85</f>
        <v>0</v>
      </c>
      <c r="BR97" s="41">
        <f t="shared" ca="1" si="125"/>
        <v>0</v>
      </c>
      <c r="BS97" s="41">
        <f t="shared" ca="1" si="125"/>
        <v>0</v>
      </c>
      <c r="BT97" s="41">
        <f t="shared" ca="1" si="125"/>
        <v>0</v>
      </c>
      <c r="BU97" s="41">
        <f t="shared" ca="1" si="125"/>
        <v>0</v>
      </c>
      <c r="BV97" s="41">
        <f t="shared" si="125"/>
        <v>0</v>
      </c>
      <c r="BW97" s="41">
        <f t="shared" si="125"/>
        <v>0</v>
      </c>
      <c r="BX97" s="41">
        <f t="shared" si="125"/>
        <v>0</v>
      </c>
      <c r="BY97" s="41">
        <f t="shared" si="125"/>
        <v>0</v>
      </c>
      <c r="BZ97" s="41">
        <f t="shared" si="125"/>
        <v>0</v>
      </c>
      <c r="CA97" s="41">
        <f t="shared" si="125"/>
        <v>0</v>
      </c>
      <c r="CB97" s="41">
        <f t="shared" si="125"/>
        <v>0</v>
      </c>
      <c r="CC97" s="41">
        <f t="shared" si="125"/>
        <v>0</v>
      </c>
      <c r="CD97" s="41">
        <f t="shared" si="125"/>
        <v>0</v>
      </c>
      <c r="CE97" s="41">
        <f t="shared" si="125"/>
        <v>0</v>
      </c>
      <c r="CF97" s="41">
        <f t="shared" si="125"/>
        <v>0</v>
      </c>
      <c r="CG97" s="41">
        <f t="shared" si="125"/>
        <v>0</v>
      </c>
      <c r="CH97" s="41">
        <f t="shared" si="125"/>
        <v>0</v>
      </c>
      <c r="CI97" s="41">
        <f t="shared" si="125"/>
        <v>0</v>
      </c>
      <c r="CJ97" s="41">
        <f t="shared" si="125"/>
        <v>0</v>
      </c>
      <c r="CK97" s="41">
        <f t="shared" si="125"/>
        <v>0</v>
      </c>
      <c r="CL97" s="41">
        <f t="shared" si="125"/>
        <v>0</v>
      </c>
      <c r="CM97" s="41">
        <f t="shared" si="125"/>
        <v>0</v>
      </c>
      <c r="CN97" s="41">
        <f t="shared" si="125"/>
        <v>0</v>
      </c>
      <c r="CO97" s="41">
        <f t="shared" si="125"/>
        <v>0</v>
      </c>
      <c r="CP97" s="41">
        <f t="shared" si="125"/>
        <v>0</v>
      </c>
      <c r="CQ97" s="41">
        <f t="shared" si="125"/>
        <v>0</v>
      </c>
      <c r="CR97" s="41">
        <f t="shared" si="125"/>
        <v>0</v>
      </c>
      <c r="CS97" s="41">
        <f t="shared" si="125"/>
        <v>0</v>
      </c>
      <c r="CT97" s="41">
        <f t="shared" si="125"/>
        <v>0</v>
      </c>
    </row>
    <row r="98" spans="1:98" ht="13" x14ac:dyDescent="0.3">
      <c r="A98" s="38" t="str">
        <f t="shared" si="100"/>
        <v>Totala övriga fartygsrelaterade kostnader per år</v>
      </c>
      <c r="B98" s="273"/>
      <c r="C98" s="241">
        <f t="shared" si="101"/>
        <v>0</v>
      </c>
      <c r="E98" s="41">
        <f t="shared" ref="E98:AJ98" si="126">E25*E$85</f>
        <v>0</v>
      </c>
      <c r="F98" s="41">
        <f t="shared" si="126"/>
        <v>0</v>
      </c>
      <c r="G98" s="41">
        <f t="shared" si="126"/>
        <v>0</v>
      </c>
      <c r="H98" s="41">
        <f t="shared" si="126"/>
        <v>0</v>
      </c>
      <c r="I98" s="41">
        <f t="shared" si="126"/>
        <v>0</v>
      </c>
      <c r="J98" s="41">
        <f t="shared" si="126"/>
        <v>0</v>
      </c>
      <c r="K98" s="41">
        <f t="shared" si="126"/>
        <v>0</v>
      </c>
      <c r="L98" s="41">
        <f t="shared" si="126"/>
        <v>0</v>
      </c>
      <c r="M98" s="41">
        <f t="shared" si="126"/>
        <v>0</v>
      </c>
      <c r="N98" s="41">
        <f t="shared" si="126"/>
        <v>0</v>
      </c>
      <c r="O98" s="41">
        <f t="shared" si="126"/>
        <v>0</v>
      </c>
      <c r="P98" s="41">
        <f t="shared" si="126"/>
        <v>0</v>
      </c>
      <c r="Q98" s="41">
        <f t="shared" si="126"/>
        <v>0</v>
      </c>
      <c r="R98" s="41">
        <f t="shared" si="126"/>
        <v>0</v>
      </c>
      <c r="S98" s="41">
        <f t="shared" si="126"/>
        <v>0</v>
      </c>
      <c r="T98" s="41">
        <f t="shared" si="126"/>
        <v>0</v>
      </c>
      <c r="U98" s="41">
        <f t="shared" si="126"/>
        <v>0</v>
      </c>
      <c r="V98" s="41">
        <f t="shared" si="126"/>
        <v>0</v>
      </c>
      <c r="W98" s="41">
        <f t="shared" si="126"/>
        <v>0</v>
      </c>
      <c r="X98" s="41">
        <f t="shared" si="126"/>
        <v>0</v>
      </c>
      <c r="Y98" s="41">
        <f t="shared" si="126"/>
        <v>0</v>
      </c>
      <c r="Z98" s="41">
        <f t="shared" si="126"/>
        <v>0</v>
      </c>
      <c r="AA98" s="41">
        <f t="shared" si="126"/>
        <v>0</v>
      </c>
      <c r="AB98" s="41">
        <f t="shared" si="126"/>
        <v>0</v>
      </c>
      <c r="AC98" s="41">
        <f t="shared" si="126"/>
        <v>0</v>
      </c>
      <c r="AD98" s="41">
        <f t="shared" si="126"/>
        <v>0</v>
      </c>
      <c r="AE98" s="41">
        <f t="shared" si="126"/>
        <v>0</v>
      </c>
      <c r="AF98" s="41">
        <f t="shared" si="126"/>
        <v>0</v>
      </c>
      <c r="AG98" s="41">
        <f t="shared" si="126"/>
        <v>0</v>
      </c>
      <c r="AH98" s="41">
        <f t="shared" si="126"/>
        <v>0</v>
      </c>
      <c r="AI98" s="41">
        <f t="shared" si="126"/>
        <v>0</v>
      </c>
      <c r="AJ98" s="41">
        <f t="shared" si="126"/>
        <v>0</v>
      </c>
      <c r="AK98" s="41">
        <f t="shared" ref="AK98:BP98" si="127">AK25*AK$85</f>
        <v>0</v>
      </c>
      <c r="AL98" s="41">
        <f t="shared" si="127"/>
        <v>0</v>
      </c>
      <c r="AM98" s="41">
        <f t="shared" si="127"/>
        <v>0</v>
      </c>
      <c r="AN98" s="41">
        <f t="shared" si="127"/>
        <v>0</v>
      </c>
      <c r="AO98" s="41">
        <f t="shared" si="127"/>
        <v>0</v>
      </c>
      <c r="AP98" s="41">
        <f t="shared" si="127"/>
        <v>0</v>
      </c>
      <c r="AQ98" s="41">
        <f t="shared" si="127"/>
        <v>0</v>
      </c>
      <c r="AR98" s="41">
        <f t="shared" si="127"/>
        <v>0</v>
      </c>
      <c r="AS98" s="41">
        <f t="shared" si="127"/>
        <v>0</v>
      </c>
      <c r="AT98" s="41">
        <f t="shared" si="127"/>
        <v>0</v>
      </c>
      <c r="AU98" s="41">
        <f t="shared" si="127"/>
        <v>0</v>
      </c>
      <c r="AV98" s="41">
        <f t="shared" si="127"/>
        <v>0</v>
      </c>
      <c r="AW98" s="41">
        <f t="shared" si="127"/>
        <v>0</v>
      </c>
      <c r="AX98" s="41">
        <f t="shared" si="127"/>
        <v>0</v>
      </c>
      <c r="AY98" s="41">
        <f t="shared" si="127"/>
        <v>0</v>
      </c>
      <c r="AZ98" s="41">
        <f t="shared" si="127"/>
        <v>0</v>
      </c>
      <c r="BA98" s="41">
        <f t="shared" si="127"/>
        <v>0</v>
      </c>
      <c r="BB98" s="41">
        <f t="shared" si="127"/>
        <v>0</v>
      </c>
      <c r="BC98" s="41">
        <f t="shared" si="127"/>
        <v>0</v>
      </c>
      <c r="BD98" s="41">
        <f t="shared" si="127"/>
        <v>0</v>
      </c>
      <c r="BE98" s="41">
        <f t="shared" si="127"/>
        <v>0</v>
      </c>
      <c r="BF98" s="41">
        <f t="shared" si="127"/>
        <v>0</v>
      </c>
      <c r="BG98" s="41">
        <f t="shared" si="127"/>
        <v>0</v>
      </c>
      <c r="BH98" s="41">
        <f t="shared" si="127"/>
        <v>0</v>
      </c>
      <c r="BI98" s="41">
        <f t="shared" si="127"/>
        <v>0</v>
      </c>
      <c r="BJ98" s="41">
        <f t="shared" si="127"/>
        <v>0</v>
      </c>
      <c r="BK98" s="41">
        <f t="shared" si="127"/>
        <v>0</v>
      </c>
      <c r="BL98" s="41">
        <f t="shared" si="127"/>
        <v>0</v>
      </c>
      <c r="BM98" s="41">
        <f t="shared" si="127"/>
        <v>0</v>
      </c>
      <c r="BN98" s="41">
        <f t="shared" si="127"/>
        <v>0</v>
      </c>
      <c r="BO98" s="41">
        <f t="shared" si="127"/>
        <v>0</v>
      </c>
      <c r="BP98" s="41">
        <f t="shared" si="127"/>
        <v>0</v>
      </c>
      <c r="BQ98" s="41">
        <f t="shared" ref="BQ98:CT98" si="128">BQ25*BQ$85</f>
        <v>0</v>
      </c>
      <c r="BR98" s="41">
        <f t="shared" si="128"/>
        <v>0</v>
      </c>
      <c r="BS98" s="41">
        <f t="shared" si="128"/>
        <v>0</v>
      </c>
      <c r="BT98" s="41">
        <f t="shared" si="128"/>
        <v>0</v>
      </c>
      <c r="BU98" s="41">
        <f t="shared" si="128"/>
        <v>0</v>
      </c>
      <c r="BV98" s="41">
        <f t="shared" si="128"/>
        <v>0</v>
      </c>
      <c r="BW98" s="41">
        <f t="shared" si="128"/>
        <v>0</v>
      </c>
      <c r="BX98" s="41">
        <f t="shared" si="128"/>
        <v>0</v>
      </c>
      <c r="BY98" s="41">
        <f t="shared" si="128"/>
        <v>0</v>
      </c>
      <c r="BZ98" s="41">
        <f t="shared" si="128"/>
        <v>0</v>
      </c>
      <c r="CA98" s="41">
        <f t="shared" si="128"/>
        <v>0</v>
      </c>
      <c r="CB98" s="41">
        <f t="shared" si="128"/>
        <v>0</v>
      </c>
      <c r="CC98" s="41">
        <f t="shared" si="128"/>
        <v>0</v>
      </c>
      <c r="CD98" s="41">
        <f t="shared" si="128"/>
        <v>0</v>
      </c>
      <c r="CE98" s="41">
        <f t="shared" si="128"/>
        <v>0</v>
      </c>
      <c r="CF98" s="41">
        <f t="shared" si="128"/>
        <v>0</v>
      </c>
      <c r="CG98" s="41">
        <f t="shared" si="128"/>
        <v>0</v>
      </c>
      <c r="CH98" s="41">
        <f t="shared" si="128"/>
        <v>0</v>
      </c>
      <c r="CI98" s="41">
        <f t="shared" si="128"/>
        <v>0</v>
      </c>
      <c r="CJ98" s="41">
        <f t="shared" si="128"/>
        <v>0</v>
      </c>
      <c r="CK98" s="41">
        <f t="shared" si="128"/>
        <v>0</v>
      </c>
      <c r="CL98" s="41">
        <f t="shared" si="128"/>
        <v>0</v>
      </c>
      <c r="CM98" s="41">
        <f t="shared" si="128"/>
        <v>0</v>
      </c>
      <c r="CN98" s="41">
        <f t="shared" si="128"/>
        <v>0</v>
      </c>
      <c r="CO98" s="41">
        <f t="shared" si="128"/>
        <v>0</v>
      </c>
      <c r="CP98" s="41">
        <f t="shared" si="128"/>
        <v>0</v>
      </c>
      <c r="CQ98" s="41">
        <f t="shared" si="128"/>
        <v>0</v>
      </c>
      <c r="CR98" s="41">
        <f t="shared" si="128"/>
        <v>0</v>
      </c>
      <c r="CS98" s="41">
        <f t="shared" si="128"/>
        <v>0</v>
      </c>
      <c r="CT98" s="41">
        <f t="shared" si="128"/>
        <v>0</v>
      </c>
    </row>
    <row r="99" spans="1:98" ht="13" x14ac:dyDescent="0.3">
      <c r="A99" s="38" t="str">
        <f t="shared" si="100"/>
        <v>Total volymberoende lastning kostnad för lastning och lossning</v>
      </c>
      <c r="B99" s="273"/>
      <c r="C99" s="241">
        <f t="shared" ca="1" si="101"/>
        <v>0</v>
      </c>
      <c r="E99" s="41">
        <f t="shared" ref="E99:AJ99" ca="1" si="129">E26*E$85</f>
        <v>0</v>
      </c>
      <c r="F99" s="41">
        <f t="shared" ca="1" si="129"/>
        <v>0</v>
      </c>
      <c r="G99" s="41">
        <f t="shared" ca="1" si="129"/>
        <v>0</v>
      </c>
      <c r="H99" s="41">
        <f t="shared" ca="1" si="129"/>
        <v>0</v>
      </c>
      <c r="I99" s="41">
        <f t="shared" ca="1" si="129"/>
        <v>0</v>
      </c>
      <c r="J99" s="41">
        <f t="shared" ca="1" si="129"/>
        <v>0</v>
      </c>
      <c r="K99" s="41">
        <f t="shared" ca="1" si="129"/>
        <v>0</v>
      </c>
      <c r="L99" s="41">
        <f t="shared" ca="1" si="129"/>
        <v>0</v>
      </c>
      <c r="M99" s="41">
        <f t="shared" ca="1" si="129"/>
        <v>0</v>
      </c>
      <c r="N99" s="41">
        <f t="shared" ca="1" si="129"/>
        <v>0</v>
      </c>
      <c r="O99" s="41">
        <f t="shared" ca="1" si="129"/>
        <v>0</v>
      </c>
      <c r="P99" s="41">
        <f t="shared" ca="1" si="129"/>
        <v>0</v>
      </c>
      <c r="Q99" s="41">
        <f t="shared" ca="1" si="129"/>
        <v>0</v>
      </c>
      <c r="R99" s="41">
        <f t="shared" ca="1" si="129"/>
        <v>0</v>
      </c>
      <c r="S99" s="41">
        <f t="shared" ca="1" si="129"/>
        <v>0</v>
      </c>
      <c r="T99" s="41">
        <f t="shared" ca="1" si="129"/>
        <v>0</v>
      </c>
      <c r="U99" s="41">
        <f t="shared" ca="1" si="129"/>
        <v>0</v>
      </c>
      <c r="V99" s="41">
        <f t="shared" ca="1" si="129"/>
        <v>0</v>
      </c>
      <c r="W99" s="41">
        <f t="shared" ca="1" si="129"/>
        <v>0</v>
      </c>
      <c r="X99" s="41">
        <f t="shared" ca="1" si="129"/>
        <v>0</v>
      </c>
      <c r="Y99" s="41">
        <f t="shared" ca="1" si="129"/>
        <v>0</v>
      </c>
      <c r="Z99" s="41">
        <f t="shared" ca="1" si="129"/>
        <v>0</v>
      </c>
      <c r="AA99" s="41">
        <f t="shared" ca="1" si="129"/>
        <v>0</v>
      </c>
      <c r="AB99" s="41">
        <f t="shared" ca="1" si="129"/>
        <v>0</v>
      </c>
      <c r="AC99" s="41">
        <f t="shared" ca="1" si="129"/>
        <v>0</v>
      </c>
      <c r="AD99" s="41">
        <f t="shared" ca="1" si="129"/>
        <v>0</v>
      </c>
      <c r="AE99" s="41">
        <f t="shared" ca="1" si="129"/>
        <v>0</v>
      </c>
      <c r="AF99" s="41">
        <f t="shared" ca="1" si="129"/>
        <v>0</v>
      </c>
      <c r="AG99" s="41">
        <f t="shared" ca="1" si="129"/>
        <v>0</v>
      </c>
      <c r="AH99" s="41">
        <f t="shared" ca="1" si="129"/>
        <v>0</v>
      </c>
      <c r="AI99" s="41">
        <f t="shared" ca="1" si="129"/>
        <v>0</v>
      </c>
      <c r="AJ99" s="41">
        <f t="shared" ca="1" si="129"/>
        <v>0</v>
      </c>
      <c r="AK99" s="41">
        <f t="shared" ref="AK99:BP99" ca="1" si="130">AK26*AK$85</f>
        <v>0</v>
      </c>
      <c r="AL99" s="41">
        <f t="shared" ca="1" si="130"/>
        <v>0</v>
      </c>
      <c r="AM99" s="41">
        <f t="shared" ca="1" si="130"/>
        <v>0</v>
      </c>
      <c r="AN99" s="41">
        <f t="shared" ca="1" si="130"/>
        <v>0</v>
      </c>
      <c r="AO99" s="41">
        <f t="shared" ca="1" si="130"/>
        <v>0</v>
      </c>
      <c r="AP99" s="41">
        <f t="shared" ca="1" si="130"/>
        <v>0</v>
      </c>
      <c r="AQ99" s="41">
        <f t="shared" ca="1" si="130"/>
        <v>0</v>
      </c>
      <c r="AR99" s="41">
        <f t="shared" ca="1" si="130"/>
        <v>0</v>
      </c>
      <c r="AS99" s="41">
        <f t="shared" ca="1" si="130"/>
        <v>0</v>
      </c>
      <c r="AT99" s="41">
        <f t="shared" ca="1" si="130"/>
        <v>0</v>
      </c>
      <c r="AU99" s="41">
        <f t="shared" ca="1" si="130"/>
        <v>0</v>
      </c>
      <c r="AV99" s="41">
        <f t="shared" ca="1" si="130"/>
        <v>0</v>
      </c>
      <c r="AW99" s="41">
        <f t="shared" ca="1" si="130"/>
        <v>0</v>
      </c>
      <c r="AX99" s="41">
        <f t="shared" ca="1" si="130"/>
        <v>0</v>
      </c>
      <c r="AY99" s="41">
        <f t="shared" ca="1" si="130"/>
        <v>0</v>
      </c>
      <c r="AZ99" s="41">
        <f t="shared" ca="1" si="130"/>
        <v>0</v>
      </c>
      <c r="BA99" s="41">
        <f t="shared" ca="1" si="130"/>
        <v>0</v>
      </c>
      <c r="BB99" s="41">
        <f t="shared" ca="1" si="130"/>
        <v>0</v>
      </c>
      <c r="BC99" s="41">
        <f t="shared" ca="1" si="130"/>
        <v>0</v>
      </c>
      <c r="BD99" s="41">
        <f t="shared" ca="1" si="130"/>
        <v>0</v>
      </c>
      <c r="BE99" s="41">
        <f t="shared" ca="1" si="130"/>
        <v>0</v>
      </c>
      <c r="BF99" s="41">
        <f t="shared" ca="1" si="130"/>
        <v>0</v>
      </c>
      <c r="BG99" s="41">
        <f t="shared" ca="1" si="130"/>
        <v>0</v>
      </c>
      <c r="BH99" s="41">
        <f t="shared" ca="1" si="130"/>
        <v>0</v>
      </c>
      <c r="BI99" s="41">
        <f t="shared" ca="1" si="130"/>
        <v>0</v>
      </c>
      <c r="BJ99" s="41">
        <f t="shared" ca="1" si="130"/>
        <v>0</v>
      </c>
      <c r="BK99" s="41">
        <f t="shared" ca="1" si="130"/>
        <v>0</v>
      </c>
      <c r="BL99" s="41">
        <f t="shared" ca="1" si="130"/>
        <v>0</v>
      </c>
      <c r="BM99" s="41">
        <f t="shared" ca="1" si="130"/>
        <v>0</v>
      </c>
      <c r="BN99" s="41">
        <f t="shared" ca="1" si="130"/>
        <v>0</v>
      </c>
      <c r="BO99" s="41">
        <f t="shared" ca="1" si="130"/>
        <v>0</v>
      </c>
      <c r="BP99" s="41">
        <f t="shared" ca="1" si="130"/>
        <v>0</v>
      </c>
      <c r="BQ99" s="41">
        <f t="shared" ref="BQ99:CT99" ca="1" si="131">BQ26*BQ$85</f>
        <v>0</v>
      </c>
      <c r="BR99" s="41">
        <f t="shared" ca="1" si="131"/>
        <v>0</v>
      </c>
      <c r="BS99" s="41">
        <f t="shared" ca="1" si="131"/>
        <v>0</v>
      </c>
      <c r="BT99" s="41">
        <f t="shared" ca="1" si="131"/>
        <v>0</v>
      </c>
      <c r="BU99" s="41">
        <f t="shared" ca="1" si="131"/>
        <v>0</v>
      </c>
      <c r="BV99" s="41">
        <f t="shared" si="131"/>
        <v>0</v>
      </c>
      <c r="BW99" s="41">
        <f t="shared" si="131"/>
        <v>0</v>
      </c>
      <c r="BX99" s="41">
        <f t="shared" si="131"/>
        <v>0</v>
      </c>
      <c r="BY99" s="41">
        <f t="shared" si="131"/>
        <v>0</v>
      </c>
      <c r="BZ99" s="41">
        <f t="shared" si="131"/>
        <v>0</v>
      </c>
      <c r="CA99" s="41">
        <f t="shared" si="131"/>
        <v>0</v>
      </c>
      <c r="CB99" s="41">
        <f t="shared" si="131"/>
        <v>0</v>
      </c>
      <c r="CC99" s="41">
        <f t="shared" si="131"/>
        <v>0</v>
      </c>
      <c r="CD99" s="41">
        <f t="shared" si="131"/>
        <v>0</v>
      </c>
      <c r="CE99" s="41">
        <f t="shared" si="131"/>
        <v>0</v>
      </c>
      <c r="CF99" s="41">
        <f t="shared" si="131"/>
        <v>0</v>
      </c>
      <c r="CG99" s="41">
        <f t="shared" si="131"/>
        <v>0</v>
      </c>
      <c r="CH99" s="41">
        <f t="shared" si="131"/>
        <v>0</v>
      </c>
      <c r="CI99" s="41">
        <f t="shared" si="131"/>
        <v>0</v>
      </c>
      <c r="CJ99" s="41">
        <f t="shared" si="131"/>
        <v>0</v>
      </c>
      <c r="CK99" s="41">
        <f t="shared" si="131"/>
        <v>0</v>
      </c>
      <c r="CL99" s="41">
        <f t="shared" si="131"/>
        <v>0</v>
      </c>
      <c r="CM99" s="41">
        <f t="shared" si="131"/>
        <v>0</v>
      </c>
      <c r="CN99" s="41">
        <f t="shared" si="131"/>
        <v>0</v>
      </c>
      <c r="CO99" s="41">
        <f t="shared" si="131"/>
        <v>0</v>
      </c>
      <c r="CP99" s="41">
        <f t="shared" si="131"/>
        <v>0</v>
      </c>
      <c r="CQ99" s="41">
        <f t="shared" si="131"/>
        <v>0</v>
      </c>
      <c r="CR99" s="41">
        <f t="shared" si="131"/>
        <v>0</v>
      </c>
      <c r="CS99" s="41">
        <f t="shared" si="131"/>
        <v>0</v>
      </c>
      <c r="CT99" s="41">
        <f t="shared" si="131"/>
        <v>0</v>
      </c>
    </row>
    <row r="100" spans="1:98" ht="13" x14ac:dyDescent="0.3">
      <c r="A100" s="38" t="str">
        <f t="shared" si="100"/>
        <v>Total tidsberoende kostnad för lastning och lossning</v>
      </c>
      <c r="B100" s="273"/>
      <c r="C100" s="241">
        <f t="shared" ca="1" si="101"/>
        <v>0</v>
      </c>
      <c r="E100" s="41">
        <f t="shared" ref="E100:AJ100" ca="1" si="132">E27*E$85</f>
        <v>0</v>
      </c>
      <c r="F100" s="41">
        <f t="shared" ca="1" si="132"/>
        <v>0</v>
      </c>
      <c r="G100" s="41">
        <f t="shared" ca="1" si="132"/>
        <v>0</v>
      </c>
      <c r="H100" s="41">
        <f t="shared" ca="1" si="132"/>
        <v>0</v>
      </c>
      <c r="I100" s="41">
        <f t="shared" ca="1" si="132"/>
        <v>0</v>
      </c>
      <c r="J100" s="41">
        <f t="shared" ca="1" si="132"/>
        <v>0</v>
      </c>
      <c r="K100" s="41">
        <f t="shared" ca="1" si="132"/>
        <v>0</v>
      </c>
      <c r="L100" s="41">
        <f t="shared" ca="1" si="132"/>
        <v>0</v>
      </c>
      <c r="M100" s="41">
        <f t="shared" ca="1" si="132"/>
        <v>0</v>
      </c>
      <c r="N100" s="41">
        <f t="shared" ca="1" si="132"/>
        <v>0</v>
      </c>
      <c r="O100" s="41">
        <f t="shared" ca="1" si="132"/>
        <v>0</v>
      </c>
      <c r="P100" s="41">
        <f t="shared" ca="1" si="132"/>
        <v>0</v>
      </c>
      <c r="Q100" s="41">
        <f t="shared" ca="1" si="132"/>
        <v>0</v>
      </c>
      <c r="R100" s="41">
        <f t="shared" ca="1" si="132"/>
        <v>0</v>
      </c>
      <c r="S100" s="41">
        <f t="shared" ca="1" si="132"/>
        <v>0</v>
      </c>
      <c r="T100" s="41">
        <f t="shared" ca="1" si="132"/>
        <v>0</v>
      </c>
      <c r="U100" s="41">
        <f t="shared" ca="1" si="132"/>
        <v>0</v>
      </c>
      <c r="V100" s="41">
        <f t="shared" ca="1" si="132"/>
        <v>0</v>
      </c>
      <c r="W100" s="41">
        <f t="shared" ca="1" si="132"/>
        <v>0</v>
      </c>
      <c r="X100" s="41">
        <f t="shared" ca="1" si="132"/>
        <v>0</v>
      </c>
      <c r="Y100" s="41">
        <f t="shared" ca="1" si="132"/>
        <v>0</v>
      </c>
      <c r="Z100" s="41">
        <f t="shared" ca="1" si="132"/>
        <v>0</v>
      </c>
      <c r="AA100" s="41">
        <f t="shared" ca="1" si="132"/>
        <v>0</v>
      </c>
      <c r="AB100" s="41">
        <f t="shared" ca="1" si="132"/>
        <v>0</v>
      </c>
      <c r="AC100" s="41">
        <f t="shared" ca="1" si="132"/>
        <v>0</v>
      </c>
      <c r="AD100" s="41">
        <f t="shared" ca="1" si="132"/>
        <v>0</v>
      </c>
      <c r="AE100" s="41">
        <f t="shared" ca="1" si="132"/>
        <v>0</v>
      </c>
      <c r="AF100" s="41">
        <f t="shared" ca="1" si="132"/>
        <v>0</v>
      </c>
      <c r="AG100" s="41">
        <f t="shared" ca="1" si="132"/>
        <v>0</v>
      </c>
      <c r="AH100" s="41">
        <f t="shared" ca="1" si="132"/>
        <v>0</v>
      </c>
      <c r="AI100" s="41">
        <f t="shared" ca="1" si="132"/>
        <v>0</v>
      </c>
      <c r="AJ100" s="41">
        <f t="shared" ca="1" si="132"/>
        <v>0</v>
      </c>
      <c r="AK100" s="41">
        <f t="shared" ref="AK100:BP100" ca="1" si="133">AK27*AK$85</f>
        <v>0</v>
      </c>
      <c r="AL100" s="41">
        <f t="shared" ca="1" si="133"/>
        <v>0</v>
      </c>
      <c r="AM100" s="41">
        <f t="shared" ca="1" si="133"/>
        <v>0</v>
      </c>
      <c r="AN100" s="41">
        <f t="shared" ca="1" si="133"/>
        <v>0</v>
      </c>
      <c r="AO100" s="41">
        <f t="shared" ca="1" si="133"/>
        <v>0</v>
      </c>
      <c r="AP100" s="41">
        <f t="shared" ca="1" si="133"/>
        <v>0</v>
      </c>
      <c r="AQ100" s="41">
        <f t="shared" ca="1" si="133"/>
        <v>0</v>
      </c>
      <c r="AR100" s="41">
        <f t="shared" ca="1" si="133"/>
        <v>0</v>
      </c>
      <c r="AS100" s="41">
        <f t="shared" ca="1" si="133"/>
        <v>0</v>
      </c>
      <c r="AT100" s="41">
        <f t="shared" ca="1" si="133"/>
        <v>0</v>
      </c>
      <c r="AU100" s="41">
        <f t="shared" ca="1" si="133"/>
        <v>0</v>
      </c>
      <c r="AV100" s="41">
        <f t="shared" ca="1" si="133"/>
        <v>0</v>
      </c>
      <c r="AW100" s="41">
        <f t="shared" ca="1" si="133"/>
        <v>0</v>
      </c>
      <c r="AX100" s="41">
        <f t="shared" ca="1" si="133"/>
        <v>0</v>
      </c>
      <c r="AY100" s="41">
        <f t="shared" ca="1" si="133"/>
        <v>0</v>
      </c>
      <c r="AZ100" s="41">
        <f t="shared" ca="1" si="133"/>
        <v>0</v>
      </c>
      <c r="BA100" s="41">
        <f t="shared" ca="1" si="133"/>
        <v>0</v>
      </c>
      <c r="BB100" s="41">
        <f t="shared" ca="1" si="133"/>
        <v>0</v>
      </c>
      <c r="BC100" s="41">
        <f t="shared" ca="1" si="133"/>
        <v>0</v>
      </c>
      <c r="BD100" s="41">
        <f t="shared" ca="1" si="133"/>
        <v>0</v>
      </c>
      <c r="BE100" s="41">
        <f t="shared" ca="1" si="133"/>
        <v>0</v>
      </c>
      <c r="BF100" s="41">
        <f t="shared" ca="1" si="133"/>
        <v>0</v>
      </c>
      <c r="BG100" s="41">
        <f t="shared" ca="1" si="133"/>
        <v>0</v>
      </c>
      <c r="BH100" s="41">
        <f t="shared" ca="1" si="133"/>
        <v>0</v>
      </c>
      <c r="BI100" s="41">
        <f t="shared" ca="1" si="133"/>
        <v>0</v>
      </c>
      <c r="BJ100" s="41">
        <f t="shared" ca="1" si="133"/>
        <v>0</v>
      </c>
      <c r="BK100" s="41">
        <f t="shared" ca="1" si="133"/>
        <v>0</v>
      </c>
      <c r="BL100" s="41">
        <f t="shared" ca="1" si="133"/>
        <v>0</v>
      </c>
      <c r="BM100" s="41">
        <f t="shared" ca="1" si="133"/>
        <v>0</v>
      </c>
      <c r="BN100" s="41">
        <f t="shared" ca="1" si="133"/>
        <v>0</v>
      </c>
      <c r="BO100" s="41">
        <f t="shared" ca="1" si="133"/>
        <v>0</v>
      </c>
      <c r="BP100" s="41">
        <f t="shared" ca="1" si="133"/>
        <v>0</v>
      </c>
      <c r="BQ100" s="41">
        <f t="shared" ref="BQ100:CT100" ca="1" si="134">BQ27*BQ$85</f>
        <v>0</v>
      </c>
      <c r="BR100" s="41">
        <f t="shared" ca="1" si="134"/>
        <v>0</v>
      </c>
      <c r="BS100" s="41">
        <f t="shared" ca="1" si="134"/>
        <v>0</v>
      </c>
      <c r="BT100" s="41">
        <f t="shared" ca="1" si="134"/>
        <v>0</v>
      </c>
      <c r="BU100" s="41">
        <f t="shared" ca="1" si="134"/>
        <v>0</v>
      </c>
      <c r="BV100" s="41">
        <f t="shared" si="134"/>
        <v>0</v>
      </c>
      <c r="BW100" s="41">
        <f t="shared" si="134"/>
        <v>0</v>
      </c>
      <c r="BX100" s="41">
        <f t="shared" si="134"/>
        <v>0</v>
      </c>
      <c r="BY100" s="41">
        <f t="shared" si="134"/>
        <v>0</v>
      </c>
      <c r="BZ100" s="41">
        <f t="shared" si="134"/>
        <v>0</v>
      </c>
      <c r="CA100" s="41">
        <f t="shared" si="134"/>
        <v>0</v>
      </c>
      <c r="CB100" s="41">
        <f t="shared" si="134"/>
        <v>0</v>
      </c>
      <c r="CC100" s="41">
        <f t="shared" si="134"/>
        <v>0</v>
      </c>
      <c r="CD100" s="41">
        <f t="shared" si="134"/>
        <v>0</v>
      </c>
      <c r="CE100" s="41">
        <f t="shared" si="134"/>
        <v>0</v>
      </c>
      <c r="CF100" s="41">
        <f t="shared" si="134"/>
        <v>0</v>
      </c>
      <c r="CG100" s="41">
        <f t="shared" si="134"/>
        <v>0</v>
      </c>
      <c r="CH100" s="41">
        <f t="shared" si="134"/>
        <v>0</v>
      </c>
      <c r="CI100" s="41">
        <f t="shared" si="134"/>
        <v>0</v>
      </c>
      <c r="CJ100" s="41">
        <f t="shared" si="134"/>
        <v>0</v>
      </c>
      <c r="CK100" s="41">
        <f t="shared" si="134"/>
        <v>0</v>
      </c>
      <c r="CL100" s="41">
        <f t="shared" si="134"/>
        <v>0</v>
      </c>
      <c r="CM100" s="41">
        <f t="shared" si="134"/>
        <v>0</v>
      </c>
      <c r="CN100" s="41">
        <f t="shared" si="134"/>
        <v>0</v>
      </c>
      <c r="CO100" s="41">
        <f t="shared" si="134"/>
        <v>0</v>
      </c>
      <c r="CP100" s="41">
        <f t="shared" si="134"/>
        <v>0</v>
      </c>
      <c r="CQ100" s="41">
        <f t="shared" si="134"/>
        <v>0</v>
      </c>
      <c r="CR100" s="41">
        <f t="shared" si="134"/>
        <v>0</v>
      </c>
      <c r="CS100" s="41">
        <f t="shared" si="134"/>
        <v>0</v>
      </c>
      <c r="CT100" s="41">
        <f t="shared" si="134"/>
        <v>0</v>
      </c>
    </row>
    <row r="101" spans="1:98" ht="13" x14ac:dyDescent="0.3">
      <c r="A101" s="38" t="str">
        <f t="shared" si="100"/>
        <v>Total lotskostnad per år</v>
      </c>
      <c r="B101" s="273"/>
      <c r="C101" s="241">
        <f t="shared" si="101"/>
        <v>0</v>
      </c>
      <c r="E101" s="41">
        <f t="shared" ref="E101:AJ101" si="135">E28*E$85</f>
        <v>0</v>
      </c>
      <c r="F101" s="41">
        <f t="shared" si="135"/>
        <v>0</v>
      </c>
      <c r="G101" s="41">
        <f t="shared" si="135"/>
        <v>0</v>
      </c>
      <c r="H101" s="41">
        <f t="shared" si="135"/>
        <v>0</v>
      </c>
      <c r="I101" s="41">
        <f t="shared" si="135"/>
        <v>0</v>
      </c>
      <c r="J101" s="41">
        <f t="shared" si="135"/>
        <v>0</v>
      </c>
      <c r="K101" s="41">
        <f t="shared" si="135"/>
        <v>0</v>
      </c>
      <c r="L101" s="41">
        <f t="shared" si="135"/>
        <v>0</v>
      </c>
      <c r="M101" s="41">
        <f t="shared" si="135"/>
        <v>0</v>
      </c>
      <c r="N101" s="41">
        <f t="shared" si="135"/>
        <v>0</v>
      </c>
      <c r="O101" s="41">
        <f t="shared" si="135"/>
        <v>0</v>
      </c>
      <c r="P101" s="41">
        <f t="shared" si="135"/>
        <v>0</v>
      </c>
      <c r="Q101" s="41">
        <f t="shared" si="135"/>
        <v>0</v>
      </c>
      <c r="R101" s="41">
        <f t="shared" si="135"/>
        <v>0</v>
      </c>
      <c r="S101" s="41">
        <f t="shared" si="135"/>
        <v>0</v>
      </c>
      <c r="T101" s="41">
        <f t="shared" si="135"/>
        <v>0</v>
      </c>
      <c r="U101" s="41">
        <f t="shared" si="135"/>
        <v>0</v>
      </c>
      <c r="V101" s="41">
        <f t="shared" si="135"/>
        <v>0</v>
      </c>
      <c r="W101" s="41">
        <f t="shared" si="135"/>
        <v>0</v>
      </c>
      <c r="X101" s="41">
        <f t="shared" si="135"/>
        <v>0</v>
      </c>
      <c r="Y101" s="41">
        <f t="shared" si="135"/>
        <v>0</v>
      </c>
      <c r="Z101" s="41">
        <f t="shared" si="135"/>
        <v>0</v>
      </c>
      <c r="AA101" s="41">
        <f t="shared" si="135"/>
        <v>0</v>
      </c>
      <c r="AB101" s="41">
        <f t="shared" si="135"/>
        <v>0</v>
      </c>
      <c r="AC101" s="41">
        <f t="shared" si="135"/>
        <v>0</v>
      </c>
      <c r="AD101" s="41">
        <f t="shared" si="135"/>
        <v>0</v>
      </c>
      <c r="AE101" s="41">
        <f t="shared" si="135"/>
        <v>0</v>
      </c>
      <c r="AF101" s="41">
        <f t="shared" si="135"/>
        <v>0</v>
      </c>
      <c r="AG101" s="41">
        <f t="shared" si="135"/>
        <v>0</v>
      </c>
      <c r="AH101" s="41">
        <f t="shared" si="135"/>
        <v>0</v>
      </c>
      <c r="AI101" s="41">
        <f t="shared" si="135"/>
        <v>0</v>
      </c>
      <c r="AJ101" s="41">
        <f t="shared" si="135"/>
        <v>0</v>
      </c>
      <c r="AK101" s="41">
        <f t="shared" ref="AK101:BP101" si="136">AK28*AK$85</f>
        <v>0</v>
      </c>
      <c r="AL101" s="41">
        <f t="shared" si="136"/>
        <v>0</v>
      </c>
      <c r="AM101" s="41">
        <f t="shared" si="136"/>
        <v>0</v>
      </c>
      <c r="AN101" s="41">
        <f t="shared" si="136"/>
        <v>0</v>
      </c>
      <c r="AO101" s="41">
        <f t="shared" si="136"/>
        <v>0</v>
      </c>
      <c r="AP101" s="41">
        <f t="shared" si="136"/>
        <v>0</v>
      </c>
      <c r="AQ101" s="41">
        <f t="shared" si="136"/>
        <v>0</v>
      </c>
      <c r="AR101" s="41">
        <f t="shared" si="136"/>
        <v>0</v>
      </c>
      <c r="AS101" s="41">
        <f t="shared" si="136"/>
        <v>0</v>
      </c>
      <c r="AT101" s="41">
        <f t="shared" si="136"/>
        <v>0</v>
      </c>
      <c r="AU101" s="41">
        <f t="shared" si="136"/>
        <v>0</v>
      </c>
      <c r="AV101" s="41">
        <f t="shared" si="136"/>
        <v>0</v>
      </c>
      <c r="AW101" s="41">
        <f t="shared" si="136"/>
        <v>0</v>
      </c>
      <c r="AX101" s="41">
        <f t="shared" si="136"/>
        <v>0</v>
      </c>
      <c r="AY101" s="41">
        <f t="shared" si="136"/>
        <v>0</v>
      </c>
      <c r="AZ101" s="41">
        <f t="shared" si="136"/>
        <v>0</v>
      </c>
      <c r="BA101" s="41">
        <f t="shared" si="136"/>
        <v>0</v>
      </c>
      <c r="BB101" s="41">
        <f t="shared" si="136"/>
        <v>0</v>
      </c>
      <c r="BC101" s="41">
        <f t="shared" si="136"/>
        <v>0</v>
      </c>
      <c r="BD101" s="41">
        <f t="shared" si="136"/>
        <v>0</v>
      </c>
      <c r="BE101" s="41">
        <f t="shared" si="136"/>
        <v>0</v>
      </c>
      <c r="BF101" s="41">
        <f t="shared" si="136"/>
        <v>0</v>
      </c>
      <c r="BG101" s="41">
        <f t="shared" si="136"/>
        <v>0</v>
      </c>
      <c r="BH101" s="41">
        <f t="shared" si="136"/>
        <v>0</v>
      </c>
      <c r="BI101" s="41">
        <f t="shared" si="136"/>
        <v>0</v>
      </c>
      <c r="BJ101" s="41">
        <f t="shared" si="136"/>
        <v>0</v>
      </c>
      <c r="BK101" s="41">
        <f t="shared" si="136"/>
        <v>0</v>
      </c>
      <c r="BL101" s="41">
        <f t="shared" si="136"/>
        <v>0</v>
      </c>
      <c r="BM101" s="41">
        <f t="shared" si="136"/>
        <v>0</v>
      </c>
      <c r="BN101" s="41">
        <f t="shared" si="136"/>
        <v>0</v>
      </c>
      <c r="BO101" s="41">
        <f t="shared" si="136"/>
        <v>0</v>
      </c>
      <c r="BP101" s="41">
        <f t="shared" si="136"/>
        <v>0</v>
      </c>
      <c r="BQ101" s="41">
        <f t="shared" ref="BQ101:CT101" si="137">BQ28*BQ$85</f>
        <v>0</v>
      </c>
      <c r="BR101" s="41">
        <f t="shared" si="137"/>
        <v>0</v>
      </c>
      <c r="BS101" s="41">
        <f t="shared" si="137"/>
        <v>0</v>
      </c>
      <c r="BT101" s="41">
        <f t="shared" si="137"/>
        <v>0</v>
      </c>
      <c r="BU101" s="41">
        <f t="shared" si="137"/>
        <v>0</v>
      </c>
      <c r="BV101" s="41">
        <f t="shared" si="137"/>
        <v>0</v>
      </c>
      <c r="BW101" s="41">
        <f t="shared" si="137"/>
        <v>0</v>
      </c>
      <c r="BX101" s="41">
        <f t="shared" si="137"/>
        <v>0</v>
      </c>
      <c r="BY101" s="41">
        <f t="shared" si="137"/>
        <v>0</v>
      </c>
      <c r="BZ101" s="41">
        <f t="shared" si="137"/>
        <v>0</v>
      </c>
      <c r="CA101" s="41">
        <f t="shared" si="137"/>
        <v>0</v>
      </c>
      <c r="CB101" s="41">
        <f t="shared" si="137"/>
        <v>0</v>
      </c>
      <c r="CC101" s="41">
        <f t="shared" si="137"/>
        <v>0</v>
      </c>
      <c r="CD101" s="41">
        <f t="shared" si="137"/>
        <v>0</v>
      </c>
      <c r="CE101" s="41">
        <f t="shared" si="137"/>
        <v>0</v>
      </c>
      <c r="CF101" s="41">
        <f t="shared" si="137"/>
        <v>0</v>
      </c>
      <c r="CG101" s="41">
        <f t="shared" si="137"/>
        <v>0</v>
      </c>
      <c r="CH101" s="41">
        <f t="shared" si="137"/>
        <v>0</v>
      </c>
      <c r="CI101" s="41">
        <f t="shared" si="137"/>
        <v>0</v>
      </c>
      <c r="CJ101" s="41">
        <f t="shared" si="137"/>
        <v>0</v>
      </c>
      <c r="CK101" s="41">
        <f t="shared" si="137"/>
        <v>0</v>
      </c>
      <c r="CL101" s="41">
        <f t="shared" si="137"/>
        <v>0</v>
      </c>
      <c r="CM101" s="41">
        <f t="shared" si="137"/>
        <v>0</v>
      </c>
      <c r="CN101" s="41">
        <f t="shared" si="137"/>
        <v>0</v>
      </c>
      <c r="CO101" s="41">
        <f t="shared" si="137"/>
        <v>0</v>
      </c>
      <c r="CP101" s="41">
        <f t="shared" si="137"/>
        <v>0</v>
      </c>
      <c r="CQ101" s="41">
        <f t="shared" si="137"/>
        <v>0</v>
      </c>
      <c r="CR101" s="41">
        <f t="shared" si="137"/>
        <v>0</v>
      </c>
      <c r="CS101" s="41">
        <f t="shared" si="137"/>
        <v>0</v>
      </c>
      <c r="CT101" s="41">
        <f t="shared" si="137"/>
        <v>0</v>
      </c>
    </row>
    <row r="102" spans="1:98" s="1270" customFormat="1" ht="13" x14ac:dyDescent="0.3">
      <c r="A102" s="1269" t="str">
        <f t="shared" si="100"/>
        <v>Total årlig kostnad CO2 (inbakad i bränslekostnad)</v>
      </c>
      <c r="C102" s="1272">
        <f t="shared" ca="1" si="101"/>
        <v>0</v>
      </c>
      <c r="D102" s="1273"/>
      <c r="E102" s="1272">
        <f t="shared" ref="E102:AJ102" ca="1" si="138">E29*E$85</f>
        <v>0</v>
      </c>
      <c r="F102" s="1272">
        <f t="shared" ca="1" si="138"/>
        <v>0</v>
      </c>
      <c r="G102" s="1272">
        <f t="shared" ca="1" si="138"/>
        <v>0</v>
      </c>
      <c r="H102" s="1272">
        <f t="shared" ca="1" si="138"/>
        <v>0</v>
      </c>
      <c r="I102" s="1272">
        <f t="shared" ca="1" si="138"/>
        <v>0</v>
      </c>
      <c r="J102" s="1272">
        <f t="shared" ca="1" si="138"/>
        <v>0</v>
      </c>
      <c r="K102" s="1272">
        <f t="shared" ca="1" si="138"/>
        <v>0</v>
      </c>
      <c r="L102" s="1272">
        <f t="shared" ca="1" si="138"/>
        <v>0</v>
      </c>
      <c r="M102" s="1272">
        <f t="shared" ca="1" si="138"/>
        <v>0</v>
      </c>
      <c r="N102" s="1272">
        <f t="shared" ca="1" si="138"/>
        <v>0</v>
      </c>
      <c r="O102" s="1272">
        <f t="shared" ca="1" si="138"/>
        <v>0</v>
      </c>
      <c r="P102" s="1272">
        <f t="shared" ca="1" si="138"/>
        <v>0</v>
      </c>
      <c r="Q102" s="1272">
        <f t="shared" ca="1" si="138"/>
        <v>0</v>
      </c>
      <c r="R102" s="1272">
        <f t="shared" ca="1" si="138"/>
        <v>0</v>
      </c>
      <c r="S102" s="1272">
        <f t="shared" ca="1" si="138"/>
        <v>0</v>
      </c>
      <c r="T102" s="1272">
        <f t="shared" ca="1" si="138"/>
        <v>0</v>
      </c>
      <c r="U102" s="1272">
        <f t="shared" ca="1" si="138"/>
        <v>0</v>
      </c>
      <c r="V102" s="1272">
        <f t="shared" ca="1" si="138"/>
        <v>0</v>
      </c>
      <c r="W102" s="1272">
        <f t="shared" ca="1" si="138"/>
        <v>0</v>
      </c>
      <c r="X102" s="1272">
        <f t="shared" ca="1" si="138"/>
        <v>0</v>
      </c>
      <c r="Y102" s="1272">
        <f t="shared" ca="1" si="138"/>
        <v>0</v>
      </c>
      <c r="Z102" s="1272">
        <f t="shared" ca="1" si="138"/>
        <v>0</v>
      </c>
      <c r="AA102" s="1272">
        <f t="shared" ca="1" si="138"/>
        <v>0</v>
      </c>
      <c r="AB102" s="1272">
        <f t="shared" ca="1" si="138"/>
        <v>0</v>
      </c>
      <c r="AC102" s="1272">
        <f t="shared" ca="1" si="138"/>
        <v>0</v>
      </c>
      <c r="AD102" s="1272">
        <f t="shared" ca="1" si="138"/>
        <v>0</v>
      </c>
      <c r="AE102" s="1272">
        <f t="shared" ca="1" si="138"/>
        <v>0</v>
      </c>
      <c r="AF102" s="1272">
        <f t="shared" ca="1" si="138"/>
        <v>0</v>
      </c>
      <c r="AG102" s="1272">
        <f t="shared" ca="1" si="138"/>
        <v>0</v>
      </c>
      <c r="AH102" s="1272">
        <f t="shared" ca="1" si="138"/>
        <v>0</v>
      </c>
      <c r="AI102" s="1272">
        <f t="shared" ca="1" si="138"/>
        <v>0</v>
      </c>
      <c r="AJ102" s="1272">
        <f t="shared" ca="1" si="138"/>
        <v>0</v>
      </c>
      <c r="AK102" s="1272">
        <f t="shared" ref="AK102:BP102" ca="1" si="139">AK29*AK$85</f>
        <v>0</v>
      </c>
      <c r="AL102" s="1272">
        <f t="shared" ca="1" si="139"/>
        <v>0</v>
      </c>
      <c r="AM102" s="1272">
        <f t="shared" ca="1" si="139"/>
        <v>0</v>
      </c>
      <c r="AN102" s="1272">
        <f t="shared" ca="1" si="139"/>
        <v>0</v>
      </c>
      <c r="AO102" s="1272">
        <f t="shared" ca="1" si="139"/>
        <v>0</v>
      </c>
      <c r="AP102" s="1272">
        <f t="shared" ca="1" si="139"/>
        <v>0</v>
      </c>
      <c r="AQ102" s="1272">
        <f t="shared" ca="1" si="139"/>
        <v>0</v>
      </c>
      <c r="AR102" s="1272">
        <f t="shared" ca="1" si="139"/>
        <v>0</v>
      </c>
      <c r="AS102" s="1272">
        <f t="shared" ca="1" si="139"/>
        <v>0</v>
      </c>
      <c r="AT102" s="1272">
        <f t="shared" ca="1" si="139"/>
        <v>0</v>
      </c>
      <c r="AU102" s="1272">
        <f t="shared" ca="1" si="139"/>
        <v>0</v>
      </c>
      <c r="AV102" s="1272">
        <f t="shared" ca="1" si="139"/>
        <v>0</v>
      </c>
      <c r="AW102" s="1272">
        <f t="shared" ca="1" si="139"/>
        <v>0</v>
      </c>
      <c r="AX102" s="1272">
        <f t="shared" ca="1" si="139"/>
        <v>0</v>
      </c>
      <c r="AY102" s="1272">
        <f t="shared" ca="1" si="139"/>
        <v>0</v>
      </c>
      <c r="AZ102" s="1272">
        <f t="shared" ca="1" si="139"/>
        <v>0</v>
      </c>
      <c r="BA102" s="1272">
        <f t="shared" ca="1" si="139"/>
        <v>0</v>
      </c>
      <c r="BB102" s="1272">
        <f t="shared" ca="1" si="139"/>
        <v>0</v>
      </c>
      <c r="BC102" s="1272">
        <f t="shared" ca="1" si="139"/>
        <v>0</v>
      </c>
      <c r="BD102" s="1272">
        <f t="shared" ca="1" si="139"/>
        <v>0</v>
      </c>
      <c r="BE102" s="1272">
        <f t="shared" ca="1" si="139"/>
        <v>0</v>
      </c>
      <c r="BF102" s="1272">
        <f t="shared" ca="1" si="139"/>
        <v>0</v>
      </c>
      <c r="BG102" s="1272">
        <f t="shared" ca="1" si="139"/>
        <v>0</v>
      </c>
      <c r="BH102" s="1272">
        <f t="shared" ca="1" si="139"/>
        <v>0</v>
      </c>
      <c r="BI102" s="1272">
        <f t="shared" ca="1" si="139"/>
        <v>0</v>
      </c>
      <c r="BJ102" s="1272">
        <f t="shared" ca="1" si="139"/>
        <v>0</v>
      </c>
      <c r="BK102" s="1272">
        <f t="shared" ca="1" si="139"/>
        <v>0</v>
      </c>
      <c r="BL102" s="1272">
        <f t="shared" ca="1" si="139"/>
        <v>0</v>
      </c>
      <c r="BM102" s="1272">
        <f t="shared" ca="1" si="139"/>
        <v>0</v>
      </c>
      <c r="BN102" s="1272">
        <f t="shared" ca="1" si="139"/>
        <v>0</v>
      </c>
      <c r="BO102" s="1272">
        <f t="shared" ca="1" si="139"/>
        <v>0</v>
      </c>
      <c r="BP102" s="1272">
        <f t="shared" ca="1" si="139"/>
        <v>0</v>
      </c>
      <c r="BQ102" s="1272">
        <f t="shared" ref="BQ102:CT102" ca="1" si="140">BQ29*BQ$85</f>
        <v>0</v>
      </c>
      <c r="BR102" s="1272">
        <f t="shared" ca="1" si="140"/>
        <v>0</v>
      </c>
      <c r="BS102" s="1272">
        <f t="shared" ca="1" si="140"/>
        <v>0</v>
      </c>
      <c r="BT102" s="1272">
        <f t="shared" ca="1" si="140"/>
        <v>0</v>
      </c>
      <c r="BU102" s="1272">
        <f t="shared" ca="1" si="140"/>
        <v>0</v>
      </c>
      <c r="BV102" s="1272">
        <f t="shared" si="140"/>
        <v>0</v>
      </c>
      <c r="BW102" s="1272">
        <f t="shared" si="140"/>
        <v>0</v>
      </c>
      <c r="BX102" s="1272">
        <f t="shared" si="140"/>
        <v>0</v>
      </c>
      <c r="BY102" s="1272">
        <f t="shared" si="140"/>
        <v>0</v>
      </c>
      <c r="BZ102" s="1272">
        <f t="shared" si="140"/>
        <v>0</v>
      </c>
      <c r="CA102" s="1272">
        <f t="shared" si="140"/>
        <v>0</v>
      </c>
      <c r="CB102" s="1272">
        <f t="shared" si="140"/>
        <v>0</v>
      </c>
      <c r="CC102" s="1272">
        <f t="shared" si="140"/>
        <v>0</v>
      </c>
      <c r="CD102" s="1272">
        <f t="shared" si="140"/>
        <v>0</v>
      </c>
      <c r="CE102" s="1272">
        <f t="shared" si="140"/>
        <v>0</v>
      </c>
      <c r="CF102" s="1272">
        <f t="shared" si="140"/>
        <v>0</v>
      </c>
      <c r="CG102" s="1272">
        <f t="shared" si="140"/>
        <v>0</v>
      </c>
      <c r="CH102" s="1272">
        <f t="shared" si="140"/>
        <v>0</v>
      </c>
      <c r="CI102" s="1272">
        <f t="shared" si="140"/>
        <v>0</v>
      </c>
      <c r="CJ102" s="1272">
        <f t="shared" si="140"/>
        <v>0</v>
      </c>
      <c r="CK102" s="1272">
        <f t="shared" si="140"/>
        <v>0</v>
      </c>
      <c r="CL102" s="1272">
        <f t="shared" si="140"/>
        <v>0</v>
      </c>
      <c r="CM102" s="1272">
        <f t="shared" si="140"/>
        <v>0</v>
      </c>
      <c r="CN102" s="1272">
        <f t="shared" si="140"/>
        <v>0</v>
      </c>
      <c r="CO102" s="1272">
        <f t="shared" si="140"/>
        <v>0</v>
      </c>
      <c r="CP102" s="1272">
        <f t="shared" si="140"/>
        <v>0</v>
      </c>
      <c r="CQ102" s="1272">
        <f t="shared" si="140"/>
        <v>0</v>
      </c>
      <c r="CR102" s="1272">
        <f t="shared" si="140"/>
        <v>0</v>
      </c>
      <c r="CS102" s="1272">
        <f t="shared" si="140"/>
        <v>0</v>
      </c>
      <c r="CT102" s="1272">
        <f t="shared" si="140"/>
        <v>0</v>
      </c>
    </row>
    <row r="103" spans="1:98" ht="13" x14ac:dyDescent="0.3">
      <c r="A103" s="38" t="str">
        <f t="shared" si="100"/>
        <v>Total årlig kostnad NOx</v>
      </c>
      <c r="B103" s="273"/>
      <c r="C103" s="241">
        <f t="shared" ca="1" si="101"/>
        <v>0</v>
      </c>
      <c r="E103" s="41">
        <f t="shared" ref="E103:AJ103" ca="1" si="141">E30*E$85</f>
        <v>0</v>
      </c>
      <c r="F103" s="41">
        <f t="shared" ca="1" si="141"/>
        <v>0</v>
      </c>
      <c r="G103" s="41">
        <f t="shared" ca="1" si="141"/>
        <v>0</v>
      </c>
      <c r="H103" s="41">
        <f t="shared" ca="1" si="141"/>
        <v>0</v>
      </c>
      <c r="I103" s="41">
        <f t="shared" ca="1" si="141"/>
        <v>0</v>
      </c>
      <c r="J103" s="41">
        <f t="shared" ca="1" si="141"/>
        <v>0</v>
      </c>
      <c r="K103" s="41">
        <f t="shared" ca="1" si="141"/>
        <v>0</v>
      </c>
      <c r="L103" s="41">
        <f t="shared" ca="1" si="141"/>
        <v>0</v>
      </c>
      <c r="M103" s="41">
        <f t="shared" ca="1" si="141"/>
        <v>0</v>
      </c>
      <c r="N103" s="41">
        <f t="shared" ca="1" si="141"/>
        <v>0</v>
      </c>
      <c r="O103" s="41">
        <f t="shared" ca="1" si="141"/>
        <v>0</v>
      </c>
      <c r="P103" s="41">
        <f t="shared" ca="1" si="141"/>
        <v>0</v>
      </c>
      <c r="Q103" s="41">
        <f t="shared" ca="1" si="141"/>
        <v>0</v>
      </c>
      <c r="R103" s="41">
        <f t="shared" ca="1" si="141"/>
        <v>0</v>
      </c>
      <c r="S103" s="41">
        <f t="shared" ca="1" si="141"/>
        <v>0</v>
      </c>
      <c r="T103" s="41">
        <f t="shared" ca="1" si="141"/>
        <v>0</v>
      </c>
      <c r="U103" s="41">
        <f t="shared" ca="1" si="141"/>
        <v>0</v>
      </c>
      <c r="V103" s="41">
        <f t="shared" ca="1" si="141"/>
        <v>0</v>
      </c>
      <c r="W103" s="41">
        <f t="shared" ca="1" si="141"/>
        <v>0</v>
      </c>
      <c r="X103" s="41">
        <f t="shared" ca="1" si="141"/>
        <v>0</v>
      </c>
      <c r="Y103" s="41">
        <f t="shared" ca="1" si="141"/>
        <v>0</v>
      </c>
      <c r="Z103" s="41">
        <f t="shared" ca="1" si="141"/>
        <v>0</v>
      </c>
      <c r="AA103" s="41">
        <f t="shared" ca="1" si="141"/>
        <v>0</v>
      </c>
      <c r="AB103" s="41">
        <f t="shared" ca="1" si="141"/>
        <v>0</v>
      </c>
      <c r="AC103" s="41">
        <f t="shared" ca="1" si="141"/>
        <v>0</v>
      </c>
      <c r="AD103" s="41">
        <f t="shared" ca="1" si="141"/>
        <v>0</v>
      </c>
      <c r="AE103" s="41">
        <f t="shared" ca="1" si="141"/>
        <v>0</v>
      </c>
      <c r="AF103" s="41">
        <f t="shared" ca="1" si="141"/>
        <v>0</v>
      </c>
      <c r="AG103" s="41">
        <f t="shared" ca="1" si="141"/>
        <v>0</v>
      </c>
      <c r="AH103" s="41">
        <f t="shared" ca="1" si="141"/>
        <v>0</v>
      </c>
      <c r="AI103" s="41">
        <f t="shared" ca="1" si="141"/>
        <v>0</v>
      </c>
      <c r="AJ103" s="41">
        <f t="shared" ca="1" si="141"/>
        <v>0</v>
      </c>
      <c r="AK103" s="41">
        <f t="shared" ref="AK103:BP103" ca="1" si="142">AK30*AK$85</f>
        <v>0</v>
      </c>
      <c r="AL103" s="41">
        <f t="shared" ca="1" si="142"/>
        <v>0</v>
      </c>
      <c r="AM103" s="41">
        <f t="shared" ca="1" si="142"/>
        <v>0</v>
      </c>
      <c r="AN103" s="41">
        <f t="shared" ca="1" si="142"/>
        <v>0</v>
      </c>
      <c r="AO103" s="41">
        <f t="shared" ca="1" si="142"/>
        <v>0</v>
      </c>
      <c r="AP103" s="41">
        <f t="shared" ca="1" si="142"/>
        <v>0</v>
      </c>
      <c r="AQ103" s="41">
        <f t="shared" ca="1" si="142"/>
        <v>0</v>
      </c>
      <c r="AR103" s="41">
        <f t="shared" ca="1" si="142"/>
        <v>0</v>
      </c>
      <c r="AS103" s="41">
        <f t="shared" ca="1" si="142"/>
        <v>0</v>
      </c>
      <c r="AT103" s="41">
        <f t="shared" ca="1" si="142"/>
        <v>0</v>
      </c>
      <c r="AU103" s="41">
        <f t="shared" ca="1" si="142"/>
        <v>0</v>
      </c>
      <c r="AV103" s="41">
        <f t="shared" ca="1" si="142"/>
        <v>0</v>
      </c>
      <c r="AW103" s="41">
        <f t="shared" ca="1" si="142"/>
        <v>0</v>
      </c>
      <c r="AX103" s="41">
        <f t="shared" ca="1" si="142"/>
        <v>0</v>
      </c>
      <c r="AY103" s="41">
        <f t="shared" ca="1" si="142"/>
        <v>0</v>
      </c>
      <c r="AZ103" s="41">
        <f t="shared" ca="1" si="142"/>
        <v>0</v>
      </c>
      <c r="BA103" s="41">
        <f t="shared" ca="1" si="142"/>
        <v>0</v>
      </c>
      <c r="BB103" s="41">
        <f t="shared" ca="1" si="142"/>
        <v>0</v>
      </c>
      <c r="BC103" s="41">
        <f t="shared" ca="1" si="142"/>
        <v>0</v>
      </c>
      <c r="BD103" s="41">
        <f t="shared" ca="1" si="142"/>
        <v>0</v>
      </c>
      <c r="BE103" s="41">
        <f t="shared" ca="1" si="142"/>
        <v>0</v>
      </c>
      <c r="BF103" s="41">
        <f t="shared" ca="1" si="142"/>
        <v>0</v>
      </c>
      <c r="BG103" s="41">
        <f t="shared" ca="1" si="142"/>
        <v>0</v>
      </c>
      <c r="BH103" s="41">
        <f t="shared" ca="1" si="142"/>
        <v>0</v>
      </c>
      <c r="BI103" s="41">
        <f t="shared" ca="1" si="142"/>
        <v>0</v>
      </c>
      <c r="BJ103" s="41">
        <f t="shared" ca="1" si="142"/>
        <v>0</v>
      </c>
      <c r="BK103" s="41">
        <f t="shared" ca="1" si="142"/>
        <v>0</v>
      </c>
      <c r="BL103" s="41">
        <f t="shared" ca="1" si="142"/>
        <v>0</v>
      </c>
      <c r="BM103" s="41">
        <f t="shared" ca="1" si="142"/>
        <v>0</v>
      </c>
      <c r="BN103" s="41">
        <f t="shared" ca="1" si="142"/>
        <v>0</v>
      </c>
      <c r="BO103" s="41">
        <f t="shared" ca="1" si="142"/>
        <v>0</v>
      </c>
      <c r="BP103" s="41">
        <f t="shared" ca="1" si="142"/>
        <v>0</v>
      </c>
      <c r="BQ103" s="41">
        <f t="shared" ref="BQ103:CT103" ca="1" si="143">BQ30*BQ$85</f>
        <v>0</v>
      </c>
      <c r="BR103" s="41">
        <f t="shared" ca="1" si="143"/>
        <v>0</v>
      </c>
      <c r="BS103" s="41">
        <f t="shared" ca="1" si="143"/>
        <v>0</v>
      </c>
      <c r="BT103" s="41">
        <f t="shared" ca="1" si="143"/>
        <v>0</v>
      </c>
      <c r="BU103" s="41">
        <f t="shared" ca="1" si="143"/>
        <v>0</v>
      </c>
      <c r="BV103" s="41">
        <f t="shared" si="143"/>
        <v>0</v>
      </c>
      <c r="BW103" s="41">
        <f t="shared" si="143"/>
        <v>0</v>
      </c>
      <c r="BX103" s="41">
        <f t="shared" si="143"/>
        <v>0</v>
      </c>
      <c r="BY103" s="41">
        <f t="shared" si="143"/>
        <v>0</v>
      </c>
      <c r="BZ103" s="41">
        <f t="shared" si="143"/>
        <v>0</v>
      </c>
      <c r="CA103" s="41">
        <f t="shared" si="143"/>
        <v>0</v>
      </c>
      <c r="CB103" s="41">
        <f t="shared" si="143"/>
        <v>0</v>
      </c>
      <c r="CC103" s="41">
        <f t="shared" si="143"/>
        <v>0</v>
      </c>
      <c r="CD103" s="41">
        <f t="shared" si="143"/>
        <v>0</v>
      </c>
      <c r="CE103" s="41">
        <f t="shared" si="143"/>
        <v>0</v>
      </c>
      <c r="CF103" s="41">
        <f t="shared" si="143"/>
        <v>0</v>
      </c>
      <c r="CG103" s="41">
        <f t="shared" si="143"/>
        <v>0</v>
      </c>
      <c r="CH103" s="41">
        <f t="shared" si="143"/>
        <v>0</v>
      </c>
      <c r="CI103" s="41">
        <f t="shared" si="143"/>
        <v>0</v>
      </c>
      <c r="CJ103" s="41">
        <f t="shared" si="143"/>
        <v>0</v>
      </c>
      <c r="CK103" s="41">
        <f t="shared" si="143"/>
        <v>0</v>
      </c>
      <c r="CL103" s="41">
        <f t="shared" si="143"/>
        <v>0</v>
      </c>
      <c r="CM103" s="41">
        <f t="shared" si="143"/>
        <v>0</v>
      </c>
      <c r="CN103" s="41">
        <f t="shared" si="143"/>
        <v>0</v>
      </c>
      <c r="CO103" s="41">
        <f t="shared" si="143"/>
        <v>0</v>
      </c>
      <c r="CP103" s="41">
        <f t="shared" si="143"/>
        <v>0</v>
      </c>
      <c r="CQ103" s="41">
        <f t="shared" si="143"/>
        <v>0</v>
      </c>
      <c r="CR103" s="41">
        <f t="shared" si="143"/>
        <v>0</v>
      </c>
      <c r="CS103" s="41">
        <f t="shared" si="143"/>
        <v>0</v>
      </c>
      <c r="CT103" s="41">
        <f t="shared" si="143"/>
        <v>0</v>
      </c>
    </row>
    <row r="104" spans="1:98" ht="13" x14ac:dyDescent="0.3">
      <c r="A104" s="38" t="str">
        <f t="shared" si="100"/>
        <v>Total årlig kostnad VOC</v>
      </c>
      <c r="B104" s="273"/>
      <c r="C104" s="241">
        <f t="shared" ca="1" si="101"/>
        <v>0</v>
      </c>
      <c r="E104" s="41">
        <f t="shared" ref="E104:AJ104" ca="1" si="144">E31*E$85</f>
        <v>0</v>
      </c>
      <c r="F104" s="41">
        <f t="shared" ca="1" si="144"/>
        <v>0</v>
      </c>
      <c r="G104" s="41">
        <f t="shared" ca="1" si="144"/>
        <v>0</v>
      </c>
      <c r="H104" s="41">
        <f t="shared" ca="1" si="144"/>
        <v>0</v>
      </c>
      <c r="I104" s="41">
        <f t="shared" ca="1" si="144"/>
        <v>0</v>
      </c>
      <c r="J104" s="41">
        <f t="shared" ca="1" si="144"/>
        <v>0</v>
      </c>
      <c r="K104" s="41">
        <f t="shared" ca="1" si="144"/>
        <v>0</v>
      </c>
      <c r="L104" s="41">
        <f t="shared" ca="1" si="144"/>
        <v>0</v>
      </c>
      <c r="M104" s="41">
        <f t="shared" ca="1" si="144"/>
        <v>0</v>
      </c>
      <c r="N104" s="41">
        <f t="shared" ca="1" si="144"/>
        <v>0</v>
      </c>
      <c r="O104" s="41">
        <f t="shared" ca="1" si="144"/>
        <v>0</v>
      </c>
      <c r="P104" s="41">
        <f t="shared" ca="1" si="144"/>
        <v>0</v>
      </c>
      <c r="Q104" s="41">
        <f t="shared" ca="1" si="144"/>
        <v>0</v>
      </c>
      <c r="R104" s="41">
        <f t="shared" ca="1" si="144"/>
        <v>0</v>
      </c>
      <c r="S104" s="41">
        <f t="shared" ca="1" si="144"/>
        <v>0</v>
      </c>
      <c r="T104" s="41">
        <f t="shared" ca="1" si="144"/>
        <v>0</v>
      </c>
      <c r="U104" s="41">
        <f t="shared" ca="1" si="144"/>
        <v>0</v>
      </c>
      <c r="V104" s="41">
        <f t="shared" ca="1" si="144"/>
        <v>0</v>
      </c>
      <c r="W104" s="41">
        <f t="shared" ca="1" si="144"/>
        <v>0</v>
      </c>
      <c r="X104" s="41">
        <f t="shared" ca="1" si="144"/>
        <v>0</v>
      </c>
      <c r="Y104" s="41">
        <f t="shared" ca="1" si="144"/>
        <v>0</v>
      </c>
      <c r="Z104" s="41">
        <f t="shared" ca="1" si="144"/>
        <v>0</v>
      </c>
      <c r="AA104" s="41">
        <f t="shared" ca="1" si="144"/>
        <v>0</v>
      </c>
      <c r="AB104" s="41">
        <f t="shared" ca="1" si="144"/>
        <v>0</v>
      </c>
      <c r="AC104" s="41">
        <f t="shared" ca="1" si="144"/>
        <v>0</v>
      </c>
      <c r="AD104" s="41">
        <f t="shared" ca="1" si="144"/>
        <v>0</v>
      </c>
      <c r="AE104" s="41">
        <f t="shared" ca="1" si="144"/>
        <v>0</v>
      </c>
      <c r="AF104" s="41">
        <f t="shared" ca="1" si="144"/>
        <v>0</v>
      </c>
      <c r="AG104" s="41">
        <f t="shared" ca="1" si="144"/>
        <v>0</v>
      </c>
      <c r="AH104" s="41">
        <f t="shared" ca="1" si="144"/>
        <v>0</v>
      </c>
      <c r="AI104" s="41">
        <f t="shared" ca="1" si="144"/>
        <v>0</v>
      </c>
      <c r="AJ104" s="41">
        <f t="shared" ca="1" si="144"/>
        <v>0</v>
      </c>
      <c r="AK104" s="41">
        <f t="shared" ref="AK104:BP104" ca="1" si="145">AK31*AK$85</f>
        <v>0</v>
      </c>
      <c r="AL104" s="41">
        <f t="shared" ca="1" si="145"/>
        <v>0</v>
      </c>
      <c r="AM104" s="41">
        <f t="shared" ca="1" si="145"/>
        <v>0</v>
      </c>
      <c r="AN104" s="41">
        <f t="shared" ca="1" si="145"/>
        <v>0</v>
      </c>
      <c r="AO104" s="41">
        <f t="shared" ca="1" si="145"/>
        <v>0</v>
      </c>
      <c r="AP104" s="41">
        <f t="shared" ca="1" si="145"/>
        <v>0</v>
      </c>
      <c r="AQ104" s="41">
        <f t="shared" ca="1" si="145"/>
        <v>0</v>
      </c>
      <c r="AR104" s="41">
        <f t="shared" ca="1" si="145"/>
        <v>0</v>
      </c>
      <c r="AS104" s="41">
        <f t="shared" ca="1" si="145"/>
        <v>0</v>
      </c>
      <c r="AT104" s="41">
        <f t="shared" ca="1" si="145"/>
        <v>0</v>
      </c>
      <c r="AU104" s="41">
        <f t="shared" ca="1" si="145"/>
        <v>0</v>
      </c>
      <c r="AV104" s="41">
        <f t="shared" ca="1" si="145"/>
        <v>0</v>
      </c>
      <c r="AW104" s="41">
        <f t="shared" ca="1" si="145"/>
        <v>0</v>
      </c>
      <c r="AX104" s="41">
        <f t="shared" ca="1" si="145"/>
        <v>0</v>
      </c>
      <c r="AY104" s="41">
        <f t="shared" ca="1" si="145"/>
        <v>0</v>
      </c>
      <c r="AZ104" s="41">
        <f t="shared" ca="1" si="145"/>
        <v>0</v>
      </c>
      <c r="BA104" s="41">
        <f t="shared" ca="1" si="145"/>
        <v>0</v>
      </c>
      <c r="BB104" s="41">
        <f t="shared" ca="1" si="145"/>
        <v>0</v>
      </c>
      <c r="BC104" s="41">
        <f t="shared" ca="1" si="145"/>
        <v>0</v>
      </c>
      <c r="BD104" s="41">
        <f t="shared" ca="1" si="145"/>
        <v>0</v>
      </c>
      <c r="BE104" s="41">
        <f t="shared" ca="1" si="145"/>
        <v>0</v>
      </c>
      <c r="BF104" s="41">
        <f t="shared" ca="1" si="145"/>
        <v>0</v>
      </c>
      <c r="BG104" s="41">
        <f t="shared" ca="1" si="145"/>
        <v>0</v>
      </c>
      <c r="BH104" s="41">
        <f t="shared" ca="1" si="145"/>
        <v>0</v>
      </c>
      <c r="BI104" s="41">
        <f t="shared" ca="1" si="145"/>
        <v>0</v>
      </c>
      <c r="BJ104" s="41">
        <f t="shared" ca="1" si="145"/>
        <v>0</v>
      </c>
      <c r="BK104" s="41">
        <f t="shared" ca="1" si="145"/>
        <v>0</v>
      </c>
      <c r="BL104" s="41">
        <f t="shared" ca="1" si="145"/>
        <v>0</v>
      </c>
      <c r="BM104" s="41">
        <f t="shared" ca="1" si="145"/>
        <v>0</v>
      </c>
      <c r="BN104" s="41">
        <f t="shared" ca="1" si="145"/>
        <v>0</v>
      </c>
      <c r="BO104" s="41">
        <f t="shared" ca="1" si="145"/>
        <v>0</v>
      </c>
      <c r="BP104" s="41">
        <f t="shared" ca="1" si="145"/>
        <v>0</v>
      </c>
      <c r="BQ104" s="41">
        <f t="shared" ref="BQ104:CT104" ca="1" si="146">BQ31*BQ$85</f>
        <v>0</v>
      </c>
      <c r="BR104" s="41">
        <f t="shared" ca="1" si="146"/>
        <v>0</v>
      </c>
      <c r="BS104" s="41">
        <f t="shared" ca="1" si="146"/>
        <v>0</v>
      </c>
      <c r="BT104" s="41">
        <f t="shared" ca="1" si="146"/>
        <v>0</v>
      </c>
      <c r="BU104" s="41">
        <f t="shared" ca="1" si="146"/>
        <v>0</v>
      </c>
      <c r="BV104" s="41">
        <f t="shared" si="146"/>
        <v>0</v>
      </c>
      <c r="BW104" s="41">
        <f t="shared" si="146"/>
        <v>0</v>
      </c>
      <c r="BX104" s="41">
        <f t="shared" si="146"/>
        <v>0</v>
      </c>
      <c r="BY104" s="41">
        <f t="shared" si="146"/>
        <v>0</v>
      </c>
      <c r="BZ104" s="41">
        <f t="shared" si="146"/>
        <v>0</v>
      </c>
      <c r="CA104" s="41">
        <f t="shared" si="146"/>
        <v>0</v>
      </c>
      <c r="CB104" s="41">
        <f t="shared" si="146"/>
        <v>0</v>
      </c>
      <c r="CC104" s="41">
        <f t="shared" si="146"/>
        <v>0</v>
      </c>
      <c r="CD104" s="41">
        <f t="shared" si="146"/>
        <v>0</v>
      </c>
      <c r="CE104" s="41">
        <f t="shared" si="146"/>
        <v>0</v>
      </c>
      <c r="CF104" s="41">
        <f t="shared" si="146"/>
        <v>0</v>
      </c>
      <c r="CG104" s="41">
        <f t="shared" si="146"/>
        <v>0</v>
      </c>
      <c r="CH104" s="41">
        <f t="shared" si="146"/>
        <v>0</v>
      </c>
      <c r="CI104" s="41">
        <f t="shared" si="146"/>
        <v>0</v>
      </c>
      <c r="CJ104" s="41">
        <f t="shared" si="146"/>
        <v>0</v>
      </c>
      <c r="CK104" s="41">
        <f t="shared" si="146"/>
        <v>0</v>
      </c>
      <c r="CL104" s="41">
        <f t="shared" si="146"/>
        <v>0</v>
      </c>
      <c r="CM104" s="41">
        <f t="shared" si="146"/>
        <v>0</v>
      </c>
      <c r="CN104" s="41">
        <f t="shared" si="146"/>
        <v>0</v>
      </c>
      <c r="CO104" s="41">
        <f t="shared" si="146"/>
        <v>0</v>
      </c>
      <c r="CP104" s="41">
        <f t="shared" si="146"/>
        <v>0</v>
      </c>
      <c r="CQ104" s="41">
        <f t="shared" si="146"/>
        <v>0</v>
      </c>
      <c r="CR104" s="41">
        <f t="shared" si="146"/>
        <v>0</v>
      </c>
      <c r="CS104" s="41">
        <f t="shared" si="146"/>
        <v>0</v>
      </c>
      <c r="CT104" s="41">
        <f t="shared" si="146"/>
        <v>0</v>
      </c>
    </row>
    <row r="105" spans="1:98" ht="13" x14ac:dyDescent="0.3">
      <c r="A105" s="38" t="str">
        <f t="shared" si="100"/>
        <v>Total årlig kostnad SO2</v>
      </c>
      <c r="B105" s="273"/>
      <c r="C105" s="241">
        <f t="shared" ca="1" si="101"/>
        <v>0</v>
      </c>
      <c r="E105" s="41">
        <f t="shared" ref="E105:AJ105" ca="1" si="147">E32*E$85</f>
        <v>0</v>
      </c>
      <c r="F105" s="41">
        <f t="shared" ca="1" si="147"/>
        <v>0</v>
      </c>
      <c r="G105" s="41">
        <f t="shared" ca="1" si="147"/>
        <v>0</v>
      </c>
      <c r="H105" s="41">
        <f t="shared" ca="1" si="147"/>
        <v>0</v>
      </c>
      <c r="I105" s="41">
        <f t="shared" ca="1" si="147"/>
        <v>0</v>
      </c>
      <c r="J105" s="41">
        <f t="shared" ca="1" si="147"/>
        <v>0</v>
      </c>
      <c r="K105" s="41">
        <f t="shared" ca="1" si="147"/>
        <v>0</v>
      </c>
      <c r="L105" s="41">
        <f t="shared" ca="1" si="147"/>
        <v>0</v>
      </c>
      <c r="M105" s="41">
        <f t="shared" ca="1" si="147"/>
        <v>0</v>
      </c>
      <c r="N105" s="41">
        <f t="shared" ca="1" si="147"/>
        <v>0</v>
      </c>
      <c r="O105" s="41">
        <f t="shared" ca="1" si="147"/>
        <v>0</v>
      </c>
      <c r="P105" s="41">
        <f t="shared" ca="1" si="147"/>
        <v>0</v>
      </c>
      <c r="Q105" s="41">
        <f t="shared" ca="1" si="147"/>
        <v>0</v>
      </c>
      <c r="R105" s="41">
        <f t="shared" ca="1" si="147"/>
        <v>0</v>
      </c>
      <c r="S105" s="41">
        <f t="shared" ca="1" si="147"/>
        <v>0</v>
      </c>
      <c r="T105" s="41">
        <f t="shared" ca="1" si="147"/>
        <v>0</v>
      </c>
      <c r="U105" s="41">
        <f t="shared" ca="1" si="147"/>
        <v>0</v>
      </c>
      <c r="V105" s="41">
        <f t="shared" ca="1" si="147"/>
        <v>0</v>
      </c>
      <c r="W105" s="41">
        <f t="shared" ca="1" si="147"/>
        <v>0</v>
      </c>
      <c r="X105" s="41">
        <f t="shared" ca="1" si="147"/>
        <v>0</v>
      </c>
      <c r="Y105" s="41">
        <f t="shared" ca="1" si="147"/>
        <v>0</v>
      </c>
      <c r="Z105" s="41">
        <f t="shared" ca="1" si="147"/>
        <v>0</v>
      </c>
      <c r="AA105" s="41">
        <f t="shared" ca="1" si="147"/>
        <v>0</v>
      </c>
      <c r="AB105" s="41">
        <f t="shared" ca="1" si="147"/>
        <v>0</v>
      </c>
      <c r="AC105" s="41">
        <f t="shared" ca="1" si="147"/>
        <v>0</v>
      </c>
      <c r="AD105" s="41">
        <f t="shared" ca="1" si="147"/>
        <v>0</v>
      </c>
      <c r="AE105" s="41">
        <f t="shared" ca="1" si="147"/>
        <v>0</v>
      </c>
      <c r="AF105" s="41">
        <f t="shared" ca="1" si="147"/>
        <v>0</v>
      </c>
      <c r="AG105" s="41">
        <f t="shared" ca="1" si="147"/>
        <v>0</v>
      </c>
      <c r="AH105" s="41">
        <f t="shared" ca="1" si="147"/>
        <v>0</v>
      </c>
      <c r="AI105" s="41">
        <f t="shared" ca="1" si="147"/>
        <v>0</v>
      </c>
      <c r="AJ105" s="41">
        <f t="shared" ca="1" si="147"/>
        <v>0</v>
      </c>
      <c r="AK105" s="41">
        <f t="shared" ref="AK105:BP105" ca="1" si="148">AK32*AK$85</f>
        <v>0</v>
      </c>
      <c r="AL105" s="41">
        <f t="shared" ca="1" si="148"/>
        <v>0</v>
      </c>
      <c r="AM105" s="41">
        <f t="shared" ca="1" si="148"/>
        <v>0</v>
      </c>
      <c r="AN105" s="41">
        <f t="shared" ca="1" si="148"/>
        <v>0</v>
      </c>
      <c r="AO105" s="41">
        <f t="shared" ca="1" si="148"/>
        <v>0</v>
      </c>
      <c r="AP105" s="41">
        <f t="shared" ca="1" si="148"/>
        <v>0</v>
      </c>
      <c r="AQ105" s="41">
        <f t="shared" ca="1" si="148"/>
        <v>0</v>
      </c>
      <c r="AR105" s="41">
        <f t="shared" ca="1" si="148"/>
        <v>0</v>
      </c>
      <c r="AS105" s="41">
        <f t="shared" ca="1" si="148"/>
        <v>0</v>
      </c>
      <c r="AT105" s="41">
        <f t="shared" ca="1" si="148"/>
        <v>0</v>
      </c>
      <c r="AU105" s="41">
        <f t="shared" ca="1" si="148"/>
        <v>0</v>
      </c>
      <c r="AV105" s="41">
        <f t="shared" ca="1" si="148"/>
        <v>0</v>
      </c>
      <c r="AW105" s="41">
        <f t="shared" ca="1" si="148"/>
        <v>0</v>
      </c>
      <c r="AX105" s="41">
        <f t="shared" ca="1" si="148"/>
        <v>0</v>
      </c>
      <c r="AY105" s="41">
        <f t="shared" ca="1" si="148"/>
        <v>0</v>
      </c>
      <c r="AZ105" s="41">
        <f t="shared" ca="1" si="148"/>
        <v>0</v>
      </c>
      <c r="BA105" s="41">
        <f t="shared" ca="1" si="148"/>
        <v>0</v>
      </c>
      <c r="BB105" s="41">
        <f t="shared" ca="1" si="148"/>
        <v>0</v>
      </c>
      <c r="BC105" s="41">
        <f t="shared" ca="1" si="148"/>
        <v>0</v>
      </c>
      <c r="BD105" s="41">
        <f t="shared" ca="1" si="148"/>
        <v>0</v>
      </c>
      <c r="BE105" s="41">
        <f t="shared" ca="1" si="148"/>
        <v>0</v>
      </c>
      <c r="BF105" s="41">
        <f t="shared" ca="1" si="148"/>
        <v>0</v>
      </c>
      <c r="BG105" s="41">
        <f t="shared" ca="1" si="148"/>
        <v>0</v>
      </c>
      <c r="BH105" s="41">
        <f t="shared" ca="1" si="148"/>
        <v>0</v>
      </c>
      <c r="BI105" s="41">
        <f t="shared" ca="1" si="148"/>
        <v>0</v>
      </c>
      <c r="BJ105" s="41">
        <f t="shared" ca="1" si="148"/>
        <v>0</v>
      </c>
      <c r="BK105" s="41">
        <f t="shared" ca="1" si="148"/>
        <v>0</v>
      </c>
      <c r="BL105" s="41">
        <f t="shared" ca="1" si="148"/>
        <v>0</v>
      </c>
      <c r="BM105" s="41">
        <f t="shared" ca="1" si="148"/>
        <v>0</v>
      </c>
      <c r="BN105" s="41">
        <f t="shared" ca="1" si="148"/>
        <v>0</v>
      </c>
      <c r="BO105" s="41">
        <f t="shared" ca="1" si="148"/>
        <v>0</v>
      </c>
      <c r="BP105" s="41">
        <f t="shared" ca="1" si="148"/>
        <v>0</v>
      </c>
      <c r="BQ105" s="41">
        <f t="shared" ref="BQ105:CT105" ca="1" si="149">BQ32*BQ$85</f>
        <v>0</v>
      </c>
      <c r="BR105" s="41">
        <f t="shared" ca="1" si="149"/>
        <v>0</v>
      </c>
      <c r="BS105" s="41">
        <f t="shared" ca="1" si="149"/>
        <v>0</v>
      </c>
      <c r="BT105" s="41">
        <f t="shared" ca="1" si="149"/>
        <v>0</v>
      </c>
      <c r="BU105" s="41">
        <f t="shared" ca="1" si="149"/>
        <v>0</v>
      </c>
      <c r="BV105" s="41">
        <f t="shared" si="149"/>
        <v>0</v>
      </c>
      <c r="BW105" s="41">
        <f t="shared" si="149"/>
        <v>0</v>
      </c>
      <c r="BX105" s="41">
        <f t="shared" si="149"/>
        <v>0</v>
      </c>
      <c r="BY105" s="41">
        <f t="shared" si="149"/>
        <v>0</v>
      </c>
      <c r="BZ105" s="41">
        <f t="shared" si="149"/>
        <v>0</v>
      </c>
      <c r="CA105" s="41">
        <f t="shared" si="149"/>
        <v>0</v>
      </c>
      <c r="CB105" s="41">
        <f t="shared" si="149"/>
        <v>0</v>
      </c>
      <c r="CC105" s="41">
        <f t="shared" si="149"/>
        <v>0</v>
      </c>
      <c r="CD105" s="41">
        <f t="shared" si="149"/>
        <v>0</v>
      </c>
      <c r="CE105" s="41">
        <f t="shared" si="149"/>
        <v>0</v>
      </c>
      <c r="CF105" s="41">
        <f t="shared" si="149"/>
        <v>0</v>
      </c>
      <c r="CG105" s="41">
        <f t="shared" si="149"/>
        <v>0</v>
      </c>
      <c r="CH105" s="41">
        <f t="shared" si="149"/>
        <v>0</v>
      </c>
      <c r="CI105" s="41">
        <f t="shared" si="149"/>
        <v>0</v>
      </c>
      <c r="CJ105" s="41">
        <f t="shared" si="149"/>
        <v>0</v>
      </c>
      <c r="CK105" s="41">
        <f t="shared" si="149"/>
        <v>0</v>
      </c>
      <c r="CL105" s="41">
        <f t="shared" si="149"/>
        <v>0</v>
      </c>
      <c r="CM105" s="41">
        <f t="shared" si="149"/>
        <v>0</v>
      </c>
      <c r="CN105" s="41">
        <f t="shared" si="149"/>
        <v>0</v>
      </c>
      <c r="CO105" s="41">
        <f t="shared" si="149"/>
        <v>0</v>
      </c>
      <c r="CP105" s="41">
        <f t="shared" si="149"/>
        <v>0</v>
      </c>
      <c r="CQ105" s="41">
        <f t="shared" si="149"/>
        <v>0</v>
      </c>
      <c r="CR105" s="41">
        <f t="shared" si="149"/>
        <v>0</v>
      </c>
      <c r="CS105" s="41">
        <f t="shared" si="149"/>
        <v>0</v>
      </c>
      <c r="CT105" s="41">
        <f t="shared" si="149"/>
        <v>0</v>
      </c>
    </row>
    <row r="106" spans="1:98" ht="13" x14ac:dyDescent="0.3">
      <c r="A106" s="38" t="str">
        <f t="shared" si="100"/>
        <v>Total årlig kostnad NH3</v>
      </c>
      <c r="B106" s="273"/>
      <c r="C106" s="241">
        <f t="shared" ca="1" si="101"/>
        <v>0</v>
      </c>
      <c r="E106" s="41">
        <f t="shared" ref="E106:AJ106" ca="1" si="150">E33*E$85</f>
        <v>0</v>
      </c>
      <c r="F106" s="41">
        <f t="shared" ca="1" si="150"/>
        <v>0</v>
      </c>
      <c r="G106" s="41">
        <f t="shared" ca="1" si="150"/>
        <v>0</v>
      </c>
      <c r="H106" s="41">
        <f t="shared" ca="1" si="150"/>
        <v>0</v>
      </c>
      <c r="I106" s="41">
        <f t="shared" ca="1" si="150"/>
        <v>0</v>
      </c>
      <c r="J106" s="41">
        <f t="shared" ca="1" si="150"/>
        <v>0</v>
      </c>
      <c r="K106" s="41">
        <f t="shared" ca="1" si="150"/>
        <v>0</v>
      </c>
      <c r="L106" s="41">
        <f t="shared" ca="1" si="150"/>
        <v>0</v>
      </c>
      <c r="M106" s="41">
        <f t="shared" ca="1" si="150"/>
        <v>0</v>
      </c>
      <c r="N106" s="41">
        <f t="shared" ca="1" si="150"/>
        <v>0</v>
      </c>
      <c r="O106" s="41">
        <f t="shared" ca="1" si="150"/>
        <v>0</v>
      </c>
      <c r="P106" s="41">
        <f t="shared" ca="1" si="150"/>
        <v>0</v>
      </c>
      <c r="Q106" s="41">
        <f t="shared" ca="1" si="150"/>
        <v>0</v>
      </c>
      <c r="R106" s="41">
        <f t="shared" ca="1" si="150"/>
        <v>0</v>
      </c>
      <c r="S106" s="41">
        <f t="shared" ca="1" si="150"/>
        <v>0</v>
      </c>
      <c r="T106" s="41">
        <f t="shared" ca="1" si="150"/>
        <v>0</v>
      </c>
      <c r="U106" s="41">
        <f t="shared" ca="1" si="150"/>
        <v>0</v>
      </c>
      <c r="V106" s="41">
        <f t="shared" ca="1" si="150"/>
        <v>0</v>
      </c>
      <c r="W106" s="41">
        <f t="shared" ca="1" si="150"/>
        <v>0</v>
      </c>
      <c r="X106" s="41">
        <f t="shared" ca="1" si="150"/>
        <v>0</v>
      </c>
      <c r="Y106" s="41">
        <f t="shared" ca="1" si="150"/>
        <v>0</v>
      </c>
      <c r="Z106" s="41">
        <f t="shared" ca="1" si="150"/>
        <v>0</v>
      </c>
      <c r="AA106" s="41">
        <f t="shared" ca="1" si="150"/>
        <v>0</v>
      </c>
      <c r="AB106" s="41">
        <f t="shared" ca="1" si="150"/>
        <v>0</v>
      </c>
      <c r="AC106" s="41">
        <f t="shared" ca="1" si="150"/>
        <v>0</v>
      </c>
      <c r="AD106" s="41">
        <f t="shared" ca="1" si="150"/>
        <v>0</v>
      </c>
      <c r="AE106" s="41">
        <f t="shared" ca="1" si="150"/>
        <v>0</v>
      </c>
      <c r="AF106" s="41">
        <f t="shared" ca="1" si="150"/>
        <v>0</v>
      </c>
      <c r="AG106" s="41">
        <f t="shared" ca="1" si="150"/>
        <v>0</v>
      </c>
      <c r="AH106" s="41">
        <f t="shared" ca="1" si="150"/>
        <v>0</v>
      </c>
      <c r="AI106" s="41">
        <f t="shared" ca="1" si="150"/>
        <v>0</v>
      </c>
      <c r="AJ106" s="41">
        <f t="shared" ca="1" si="150"/>
        <v>0</v>
      </c>
      <c r="AK106" s="41">
        <f t="shared" ref="AK106:BP106" ca="1" si="151">AK33*AK$85</f>
        <v>0</v>
      </c>
      <c r="AL106" s="41">
        <f t="shared" ca="1" si="151"/>
        <v>0</v>
      </c>
      <c r="AM106" s="41">
        <f t="shared" ca="1" si="151"/>
        <v>0</v>
      </c>
      <c r="AN106" s="41">
        <f t="shared" ca="1" si="151"/>
        <v>0</v>
      </c>
      <c r="AO106" s="41">
        <f t="shared" ca="1" si="151"/>
        <v>0</v>
      </c>
      <c r="AP106" s="41">
        <f t="shared" ca="1" si="151"/>
        <v>0</v>
      </c>
      <c r="AQ106" s="41">
        <f t="shared" ca="1" si="151"/>
        <v>0</v>
      </c>
      <c r="AR106" s="41">
        <f t="shared" ca="1" si="151"/>
        <v>0</v>
      </c>
      <c r="AS106" s="41">
        <f t="shared" ca="1" si="151"/>
        <v>0</v>
      </c>
      <c r="AT106" s="41">
        <f t="shared" ca="1" si="151"/>
        <v>0</v>
      </c>
      <c r="AU106" s="41">
        <f t="shared" ca="1" si="151"/>
        <v>0</v>
      </c>
      <c r="AV106" s="41">
        <f t="shared" ca="1" si="151"/>
        <v>0</v>
      </c>
      <c r="AW106" s="41">
        <f t="shared" ca="1" si="151"/>
        <v>0</v>
      </c>
      <c r="AX106" s="41">
        <f t="shared" ca="1" si="151"/>
        <v>0</v>
      </c>
      <c r="AY106" s="41">
        <f t="shared" ca="1" si="151"/>
        <v>0</v>
      </c>
      <c r="AZ106" s="41">
        <f t="shared" ca="1" si="151"/>
        <v>0</v>
      </c>
      <c r="BA106" s="41">
        <f t="shared" ca="1" si="151"/>
        <v>0</v>
      </c>
      <c r="BB106" s="41">
        <f t="shared" ca="1" si="151"/>
        <v>0</v>
      </c>
      <c r="BC106" s="41">
        <f t="shared" ca="1" si="151"/>
        <v>0</v>
      </c>
      <c r="BD106" s="41">
        <f t="shared" ca="1" si="151"/>
        <v>0</v>
      </c>
      <c r="BE106" s="41">
        <f t="shared" ca="1" si="151"/>
        <v>0</v>
      </c>
      <c r="BF106" s="41">
        <f t="shared" ca="1" si="151"/>
        <v>0</v>
      </c>
      <c r="BG106" s="41">
        <f t="shared" ca="1" si="151"/>
        <v>0</v>
      </c>
      <c r="BH106" s="41">
        <f t="shared" ca="1" si="151"/>
        <v>0</v>
      </c>
      <c r="BI106" s="41">
        <f t="shared" ca="1" si="151"/>
        <v>0</v>
      </c>
      <c r="BJ106" s="41">
        <f t="shared" ca="1" si="151"/>
        <v>0</v>
      </c>
      <c r="BK106" s="41">
        <f t="shared" ca="1" si="151"/>
        <v>0</v>
      </c>
      <c r="BL106" s="41">
        <f t="shared" ca="1" si="151"/>
        <v>0</v>
      </c>
      <c r="BM106" s="41">
        <f t="shared" ca="1" si="151"/>
        <v>0</v>
      </c>
      <c r="BN106" s="41">
        <f t="shared" ca="1" si="151"/>
        <v>0</v>
      </c>
      <c r="BO106" s="41">
        <f t="shared" ca="1" si="151"/>
        <v>0</v>
      </c>
      <c r="BP106" s="41">
        <f t="shared" ca="1" si="151"/>
        <v>0</v>
      </c>
      <c r="BQ106" s="41">
        <f t="shared" ref="BQ106:CT106" ca="1" si="152">BQ33*BQ$85</f>
        <v>0</v>
      </c>
      <c r="BR106" s="41">
        <f t="shared" ca="1" si="152"/>
        <v>0</v>
      </c>
      <c r="BS106" s="41">
        <f t="shared" ca="1" si="152"/>
        <v>0</v>
      </c>
      <c r="BT106" s="41">
        <f t="shared" ca="1" si="152"/>
        <v>0</v>
      </c>
      <c r="BU106" s="41">
        <f t="shared" ca="1" si="152"/>
        <v>0</v>
      </c>
      <c r="BV106" s="41">
        <f t="shared" si="152"/>
        <v>0</v>
      </c>
      <c r="BW106" s="41">
        <f t="shared" si="152"/>
        <v>0</v>
      </c>
      <c r="BX106" s="41">
        <f t="shared" si="152"/>
        <v>0</v>
      </c>
      <c r="BY106" s="41">
        <f t="shared" si="152"/>
        <v>0</v>
      </c>
      <c r="BZ106" s="41">
        <f t="shared" si="152"/>
        <v>0</v>
      </c>
      <c r="CA106" s="41">
        <f t="shared" si="152"/>
        <v>0</v>
      </c>
      <c r="CB106" s="41">
        <f t="shared" si="152"/>
        <v>0</v>
      </c>
      <c r="CC106" s="41">
        <f t="shared" si="152"/>
        <v>0</v>
      </c>
      <c r="CD106" s="41">
        <f t="shared" si="152"/>
        <v>0</v>
      </c>
      <c r="CE106" s="41">
        <f t="shared" si="152"/>
        <v>0</v>
      </c>
      <c r="CF106" s="41">
        <f t="shared" si="152"/>
        <v>0</v>
      </c>
      <c r="CG106" s="41">
        <f t="shared" si="152"/>
        <v>0</v>
      </c>
      <c r="CH106" s="41">
        <f t="shared" si="152"/>
        <v>0</v>
      </c>
      <c r="CI106" s="41">
        <f t="shared" si="152"/>
        <v>0</v>
      </c>
      <c r="CJ106" s="41">
        <f t="shared" si="152"/>
        <v>0</v>
      </c>
      <c r="CK106" s="41">
        <f t="shared" si="152"/>
        <v>0</v>
      </c>
      <c r="CL106" s="41">
        <f t="shared" si="152"/>
        <v>0</v>
      </c>
      <c r="CM106" s="41">
        <f t="shared" si="152"/>
        <v>0</v>
      </c>
      <c r="CN106" s="41">
        <f t="shared" si="152"/>
        <v>0</v>
      </c>
      <c r="CO106" s="41">
        <f t="shared" si="152"/>
        <v>0</v>
      </c>
      <c r="CP106" s="41">
        <f t="shared" si="152"/>
        <v>0</v>
      </c>
      <c r="CQ106" s="41">
        <f t="shared" si="152"/>
        <v>0</v>
      </c>
      <c r="CR106" s="41">
        <f t="shared" si="152"/>
        <v>0</v>
      </c>
      <c r="CS106" s="41">
        <f t="shared" si="152"/>
        <v>0</v>
      </c>
      <c r="CT106" s="41">
        <f t="shared" si="152"/>
        <v>0</v>
      </c>
    </row>
    <row r="107" spans="1:98" s="591" customFormat="1" ht="13" x14ac:dyDescent="0.3">
      <c r="A107" s="593" t="str">
        <f t="shared" si="100"/>
        <v>Total årlig kostnad PM</v>
      </c>
      <c r="C107" s="594">
        <f t="shared" ca="1" si="101"/>
        <v>0</v>
      </c>
      <c r="D107" s="595"/>
      <c r="E107" s="588">
        <f t="shared" ref="E107:AJ107" ca="1" si="153">E34*E$85</f>
        <v>0</v>
      </c>
      <c r="F107" s="588">
        <f t="shared" ca="1" si="153"/>
        <v>0</v>
      </c>
      <c r="G107" s="588">
        <f t="shared" ca="1" si="153"/>
        <v>0</v>
      </c>
      <c r="H107" s="588">
        <f t="shared" ca="1" si="153"/>
        <v>0</v>
      </c>
      <c r="I107" s="588">
        <f t="shared" ca="1" si="153"/>
        <v>0</v>
      </c>
      <c r="J107" s="588">
        <f t="shared" ca="1" si="153"/>
        <v>0</v>
      </c>
      <c r="K107" s="588">
        <f t="shared" ca="1" si="153"/>
        <v>0</v>
      </c>
      <c r="L107" s="588">
        <f t="shared" ca="1" si="153"/>
        <v>0</v>
      </c>
      <c r="M107" s="588">
        <f t="shared" ca="1" si="153"/>
        <v>0</v>
      </c>
      <c r="N107" s="588">
        <f t="shared" ca="1" si="153"/>
        <v>0</v>
      </c>
      <c r="O107" s="588">
        <f t="shared" ca="1" si="153"/>
        <v>0</v>
      </c>
      <c r="P107" s="588">
        <f t="shared" ca="1" si="153"/>
        <v>0</v>
      </c>
      <c r="Q107" s="588">
        <f t="shared" ca="1" si="153"/>
        <v>0</v>
      </c>
      <c r="R107" s="588">
        <f t="shared" ca="1" si="153"/>
        <v>0</v>
      </c>
      <c r="S107" s="588">
        <f t="shared" ca="1" si="153"/>
        <v>0</v>
      </c>
      <c r="T107" s="588">
        <f t="shared" ca="1" si="153"/>
        <v>0</v>
      </c>
      <c r="U107" s="588">
        <f t="shared" ca="1" si="153"/>
        <v>0</v>
      </c>
      <c r="V107" s="588">
        <f t="shared" ca="1" si="153"/>
        <v>0</v>
      </c>
      <c r="W107" s="588">
        <f t="shared" ca="1" si="153"/>
        <v>0</v>
      </c>
      <c r="X107" s="588">
        <f t="shared" ca="1" si="153"/>
        <v>0</v>
      </c>
      <c r="Y107" s="588">
        <f t="shared" ca="1" si="153"/>
        <v>0</v>
      </c>
      <c r="Z107" s="588">
        <f t="shared" ca="1" si="153"/>
        <v>0</v>
      </c>
      <c r="AA107" s="588">
        <f t="shared" ca="1" si="153"/>
        <v>0</v>
      </c>
      <c r="AB107" s="588">
        <f t="shared" ca="1" si="153"/>
        <v>0</v>
      </c>
      <c r="AC107" s="588">
        <f t="shared" ca="1" si="153"/>
        <v>0</v>
      </c>
      <c r="AD107" s="588">
        <f t="shared" ca="1" si="153"/>
        <v>0</v>
      </c>
      <c r="AE107" s="588">
        <f t="shared" ca="1" si="153"/>
        <v>0</v>
      </c>
      <c r="AF107" s="588">
        <f t="shared" ca="1" si="153"/>
        <v>0</v>
      </c>
      <c r="AG107" s="588">
        <f t="shared" ca="1" si="153"/>
        <v>0</v>
      </c>
      <c r="AH107" s="588">
        <f t="shared" ca="1" si="153"/>
        <v>0</v>
      </c>
      <c r="AI107" s="588">
        <f t="shared" ca="1" si="153"/>
        <v>0</v>
      </c>
      <c r="AJ107" s="588">
        <f t="shared" ca="1" si="153"/>
        <v>0</v>
      </c>
      <c r="AK107" s="588">
        <f t="shared" ref="AK107:BP107" ca="1" si="154">AK34*AK$85</f>
        <v>0</v>
      </c>
      <c r="AL107" s="588">
        <f t="shared" ca="1" si="154"/>
        <v>0</v>
      </c>
      <c r="AM107" s="588">
        <f t="shared" ca="1" si="154"/>
        <v>0</v>
      </c>
      <c r="AN107" s="588">
        <f t="shared" ca="1" si="154"/>
        <v>0</v>
      </c>
      <c r="AO107" s="588">
        <f t="shared" ca="1" si="154"/>
        <v>0</v>
      </c>
      <c r="AP107" s="588">
        <f t="shared" ca="1" si="154"/>
        <v>0</v>
      </c>
      <c r="AQ107" s="588">
        <f t="shared" ca="1" si="154"/>
        <v>0</v>
      </c>
      <c r="AR107" s="588">
        <f t="shared" ca="1" si="154"/>
        <v>0</v>
      </c>
      <c r="AS107" s="588">
        <f t="shared" ca="1" si="154"/>
        <v>0</v>
      </c>
      <c r="AT107" s="588">
        <f t="shared" ca="1" si="154"/>
        <v>0</v>
      </c>
      <c r="AU107" s="588">
        <f t="shared" ca="1" si="154"/>
        <v>0</v>
      </c>
      <c r="AV107" s="588">
        <f t="shared" ca="1" si="154"/>
        <v>0</v>
      </c>
      <c r="AW107" s="588">
        <f t="shared" ca="1" si="154"/>
        <v>0</v>
      </c>
      <c r="AX107" s="588">
        <f t="shared" ca="1" si="154"/>
        <v>0</v>
      </c>
      <c r="AY107" s="588">
        <f t="shared" ca="1" si="154"/>
        <v>0</v>
      </c>
      <c r="AZ107" s="588">
        <f t="shared" ca="1" si="154"/>
        <v>0</v>
      </c>
      <c r="BA107" s="588">
        <f t="shared" ca="1" si="154"/>
        <v>0</v>
      </c>
      <c r="BB107" s="588">
        <f t="shared" ca="1" si="154"/>
        <v>0</v>
      </c>
      <c r="BC107" s="588">
        <f t="shared" ca="1" si="154"/>
        <v>0</v>
      </c>
      <c r="BD107" s="588">
        <f t="shared" ca="1" si="154"/>
        <v>0</v>
      </c>
      <c r="BE107" s="588">
        <f t="shared" ca="1" si="154"/>
        <v>0</v>
      </c>
      <c r="BF107" s="588">
        <f t="shared" ca="1" si="154"/>
        <v>0</v>
      </c>
      <c r="BG107" s="588">
        <f t="shared" ca="1" si="154"/>
        <v>0</v>
      </c>
      <c r="BH107" s="588">
        <f t="shared" ca="1" si="154"/>
        <v>0</v>
      </c>
      <c r="BI107" s="588">
        <f t="shared" ca="1" si="154"/>
        <v>0</v>
      </c>
      <c r="BJ107" s="588">
        <f t="shared" ca="1" si="154"/>
        <v>0</v>
      </c>
      <c r="BK107" s="588">
        <f t="shared" ca="1" si="154"/>
        <v>0</v>
      </c>
      <c r="BL107" s="588">
        <f t="shared" ca="1" si="154"/>
        <v>0</v>
      </c>
      <c r="BM107" s="588">
        <f t="shared" ca="1" si="154"/>
        <v>0</v>
      </c>
      <c r="BN107" s="588">
        <f t="shared" ca="1" si="154"/>
        <v>0</v>
      </c>
      <c r="BO107" s="588">
        <f t="shared" ca="1" si="154"/>
        <v>0</v>
      </c>
      <c r="BP107" s="588">
        <f t="shared" ca="1" si="154"/>
        <v>0</v>
      </c>
      <c r="BQ107" s="588">
        <f t="shared" ref="BQ107:CT107" ca="1" si="155">BQ34*BQ$85</f>
        <v>0</v>
      </c>
      <c r="BR107" s="588">
        <f t="shared" ca="1" si="155"/>
        <v>0</v>
      </c>
      <c r="BS107" s="588">
        <f t="shared" ca="1" si="155"/>
        <v>0</v>
      </c>
      <c r="BT107" s="588">
        <f t="shared" ca="1" si="155"/>
        <v>0</v>
      </c>
      <c r="BU107" s="588">
        <f t="shared" ca="1" si="155"/>
        <v>0</v>
      </c>
      <c r="BV107" s="588">
        <f t="shared" si="155"/>
        <v>0</v>
      </c>
      <c r="BW107" s="588">
        <f t="shared" si="155"/>
        <v>0</v>
      </c>
      <c r="BX107" s="588">
        <f t="shared" si="155"/>
        <v>0</v>
      </c>
      <c r="BY107" s="588">
        <f t="shared" si="155"/>
        <v>0</v>
      </c>
      <c r="BZ107" s="588">
        <f t="shared" si="155"/>
        <v>0</v>
      </c>
      <c r="CA107" s="588">
        <f t="shared" si="155"/>
        <v>0</v>
      </c>
      <c r="CB107" s="588">
        <f t="shared" si="155"/>
        <v>0</v>
      </c>
      <c r="CC107" s="588">
        <f t="shared" si="155"/>
        <v>0</v>
      </c>
      <c r="CD107" s="588">
        <f t="shared" si="155"/>
        <v>0</v>
      </c>
      <c r="CE107" s="588">
        <f t="shared" si="155"/>
        <v>0</v>
      </c>
      <c r="CF107" s="588">
        <f t="shared" si="155"/>
        <v>0</v>
      </c>
      <c r="CG107" s="588">
        <f t="shared" si="155"/>
        <v>0</v>
      </c>
      <c r="CH107" s="588">
        <f t="shared" si="155"/>
        <v>0</v>
      </c>
      <c r="CI107" s="588">
        <f t="shared" si="155"/>
        <v>0</v>
      </c>
      <c r="CJ107" s="588">
        <f t="shared" si="155"/>
        <v>0</v>
      </c>
      <c r="CK107" s="588">
        <f t="shared" si="155"/>
        <v>0</v>
      </c>
      <c r="CL107" s="588">
        <f t="shared" si="155"/>
        <v>0</v>
      </c>
      <c r="CM107" s="588">
        <f t="shared" si="155"/>
        <v>0</v>
      </c>
      <c r="CN107" s="588">
        <f t="shared" si="155"/>
        <v>0</v>
      </c>
      <c r="CO107" s="588">
        <f t="shared" si="155"/>
        <v>0</v>
      </c>
      <c r="CP107" s="588">
        <f t="shared" si="155"/>
        <v>0</v>
      </c>
      <c r="CQ107" s="588">
        <f t="shared" si="155"/>
        <v>0</v>
      </c>
      <c r="CR107" s="588">
        <f t="shared" si="155"/>
        <v>0</v>
      </c>
      <c r="CS107" s="588">
        <f t="shared" si="155"/>
        <v>0</v>
      </c>
      <c r="CT107" s="588">
        <f t="shared" si="155"/>
        <v>0</v>
      </c>
    </row>
    <row r="108" spans="1:98" ht="13" x14ac:dyDescent="0.3">
      <c r="A108" s="1264" t="s">
        <v>505</v>
      </c>
      <c r="B108" s="1263" t="s">
        <v>816</v>
      </c>
      <c r="C108" s="1262">
        <f ca="1">SUM(C97:C107)</f>
        <v>0</v>
      </c>
    </row>
    <row r="109" spans="1:98" x14ac:dyDescent="0.25">
      <c r="A109" s="273"/>
      <c r="B109" s="273"/>
      <c r="C109" s="273"/>
    </row>
    <row r="110" spans="1:98" s="591" customFormat="1" ht="13" x14ac:dyDescent="0.3">
      <c r="A110" s="1917" t="str">
        <f>A38</f>
        <v>UA</v>
      </c>
      <c r="B110" s="1917">
        <f>B38</f>
        <v>0</v>
      </c>
      <c r="C110" s="1917">
        <f>C38</f>
        <v>0</v>
      </c>
      <c r="D110" s="595"/>
    </row>
    <row r="111" spans="1:98" s="591" customFormat="1" ht="13" x14ac:dyDescent="0.3">
      <c r="B111" s="600"/>
      <c r="C111" s="593" t="str">
        <f t="shared" ref="C111:AH111" si="156">C89</f>
        <v>Summa kalkylperiod</v>
      </c>
      <c r="D111" s="599" t="str">
        <f t="shared" si="156"/>
        <v>År</v>
      </c>
      <c r="E111" s="593">
        <f t="shared" si="156"/>
        <v>2019</v>
      </c>
      <c r="F111" s="593">
        <f t="shared" si="156"/>
        <v>2020</v>
      </c>
      <c r="G111" s="593">
        <f t="shared" si="156"/>
        <v>2021</v>
      </c>
      <c r="H111" s="593">
        <f t="shared" si="156"/>
        <v>2022</v>
      </c>
      <c r="I111" s="593">
        <f t="shared" si="156"/>
        <v>2023</v>
      </c>
      <c r="J111" s="593">
        <f t="shared" si="156"/>
        <v>2024</v>
      </c>
      <c r="K111" s="593">
        <f t="shared" si="156"/>
        <v>2025</v>
      </c>
      <c r="L111" s="593">
        <f t="shared" si="156"/>
        <v>2026</v>
      </c>
      <c r="M111" s="593">
        <f t="shared" si="156"/>
        <v>2027</v>
      </c>
      <c r="N111" s="593">
        <f t="shared" si="156"/>
        <v>2028</v>
      </c>
      <c r="O111" s="593">
        <f t="shared" si="156"/>
        <v>2029</v>
      </c>
      <c r="P111" s="593">
        <f t="shared" si="156"/>
        <v>2030</v>
      </c>
      <c r="Q111" s="593">
        <f t="shared" si="156"/>
        <v>2031</v>
      </c>
      <c r="R111" s="593">
        <f t="shared" si="156"/>
        <v>2032</v>
      </c>
      <c r="S111" s="593">
        <f t="shared" si="156"/>
        <v>2033</v>
      </c>
      <c r="T111" s="593">
        <f t="shared" si="156"/>
        <v>2034</v>
      </c>
      <c r="U111" s="593">
        <f t="shared" si="156"/>
        <v>2035</v>
      </c>
      <c r="V111" s="593">
        <f t="shared" si="156"/>
        <v>2036</v>
      </c>
      <c r="W111" s="593">
        <f t="shared" si="156"/>
        <v>2037</v>
      </c>
      <c r="X111" s="593">
        <f t="shared" si="156"/>
        <v>2038</v>
      </c>
      <c r="Y111" s="593">
        <f t="shared" si="156"/>
        <v>2039</v>
      </c>
      <c r="Z111" s="593">
        <f t="shared" si="156"/>
        <v>2040</v>
      </c>
      <c r="AA111" s="593">
        <f t="shared" si="156"/>
        <v>2041</v>
      </c>
      <c r="AB111" s="593">
        <f t="shared" si="156"/>
        <v>2042</v>
      </c>
      <c r="AC111" s="593">
        <f t="shared" si="156"/>
        <v>2043</v>
      </c>
      <c r="AD111" s="593">
        <f t="shared" si="156"/>
        <v>2044</v>
      </c>
      <c r="AE111" s="593">
        <f t="shared" si="156"/>
        <v>2045</v>
      </c>
      <c r="AF111" s="593">
        <f t="shared" si="156"/>
        <v>2046</v>
      </c>
      <c r="AG111" s="593">
        <f t="shared" si="156"/>
        <v>2047</v>
      </c>
      <c r="AH111" s="593">
        <f t="shared" si="156"/>
        <v>2048</v>
      </c>
      <c r="AI111" s="593">
        <f t="shared" ref="AI111:BN111" si="157">AI89</f>
        <v>2049</v>
      </c>
      <c r="AJ111" s="593">
        <f t="shared" si="157"/>
        <v>2050</v>
      </c>
      <c r="AK111" s="593">
        <f t="shared" si="157"/>
        <v>2051</v>
      </c>
      <c r="AL111" s="593">
        <f t="shared" si="157"/>
        <v>2052</v>
      </c>
      <c r="AM111" s="593">
        <f t="shared" si="157"/>
        <v>2053</v>
      </c>
      <c r="AN111" s="593">
        <f t="shared" si="157"/>
        <v>2054</v>
      </c>
      <c r="AO111" s="593">
        <f t="shared" si="157"/>
        <v>2055</v>
      </c>
      <c r="AP111" s="593">
        <f t="shared" si="157"/>
        <v>2056</v>
      </c>
      <c r="AQ111" s="593">
        <f t="shared" si="157"/>
        <v>2057</v>
      </c>
      <c r="AR111" s="593">
        <f t="shared" si="157"/>
        <v>2058</v>
      </c>
      <c r="AS111" s="593">
        <f t="shared" si="157"/>
        <v>2059</v>
      </c>
      <c r="AT111" s="593">
        <f t="shared" si="157"/>
        <v>2060</v>
      </c>
      <c r="AU111" s="593">
        <f t="shared" si="157"/>
        <v>2061</v>
      </c>
      <c r="AV111" s="593">
        <f t="shared" si="157"/>
        <v>2062</v>
      </c>
      <c r="AW111" s="593">
        <f t="shared" si="157"/>
        <v>2063</v>
      </c>
      <c r="AX111" s="593">
        <f t="shared" si="157"/>
        <v>2064</v>
      </c>
      <c r="AY111" s="593">
        <f t="shared" si="157"/>
        <v>2065</v>
      </c>
      <c r="AZ111" s="593">
        <f t="shared" si="157"/>
        <v>2066</v>
      </c>
      <c r="BA111" s="593">
        <f t="shared" si="157"/>
        <v>2067</v>
      </c>
      <c r="BB111" s="593">
        <f t="shared" si="157"/>
        <v>2068</v>
      </c>
      <c r="BC111" s="593">
        <f t="shared" si="157"/>
        <v>2069</v>
      </c>
      <c r="BD111" s="593">
        <f t="shared" si="157"/>
        <v>2070</v>
      </c>
      <c r="BE111" s="593">
        <f t="shared" si="157"/>
        <v>2071</v>
      </c>
      <c r="BF111" s="593">
        <f t="shared" si="157"/>
        <v>2072</v>
      </c>
      <c r="BG111" s="593">
        <f t="shared" si="157"/>
        <v>2073</v>
      </c>
      <c r="BH111" s="593">
        <f t="shared" si="157"/>
        <v>2074</v>
      </c>
      <c r="BI111" s="593">
        <f t="shared" si="157"/>
        <v>2075</v>
      </c>
      <c r="BJ111" s="593">
        <f t="shared" si="157"/>
        <v>2076</v>
      </c>
      <c r="BK111" s="593">
        <f t="shared" si="157"/>
        <v>2077</v>
      </c>
      <c r="BL111" s="593">
        <f t="shared" si="157"/>
        <v>2078</v>
      </c>
      <c r="BM111" s="593">
        <f t="shared" si="157"/>
        <v>2079</v>
      </c>
      <c r="BN111" s="593">
        <f t="shared" si="157"/>
        <v>2080</v>
      </c>
      <c r="BO111" s="593">
        <f t="shared" ref="BO111:CT111" si="158">BO89</f>
        <v>2081</v>
      </c>
      <c r="BP111" s="593">
        <f t="shared" si="158"/>
        <v>2082</v>
      </c>
      <c r="BQ111" s="593">
        <f t="shared" si="158"/>
        <v>2083</v>
      </c>
      <c r="BR111" s="593">
        <f t="shared" si="158"/>
        <v>2084</v>
      </c>
      <c r="BS111" s="593">
        <f t="shared" si="158"/>
        <v>2085</v>
      </c>
      <c r="BT111" s="593">
        <f t="shared" si="158"/>
        <v>2086</v>
      </c>
      <c r="BU111" s="593">
        <f t="shared" si="158"/>
        <v>2087</v>
      </c>
      <c r="BV111" s="593">
        <f t="shared" si="158"/>
        <v>2088</v>
      </c>
      <c r="BW111" s="593">
        <f t="shared" si="158"/>
        <v>2089</v>
      </c>
      <c r="BX111" s="593">
        <f t="shared" si="158"/>
        <v>2090</v>
      </c>
      <c r="BY111" s="593">
        <f t="shared" si="158"/>
        <v>2091</v>
      </c>
      <c r="BZ111" s="593">
        <f t="shared" si="158"/>
        <v>2092</v>
      </c>
      <c r="CA111" s="593">
        <f t="shared" si="158"/>
        <v>2093</v>
      </c>
      <c r="CB111" s="593">
        <f t="shared" si="158"/>
        <v>2094</v>
      </c>
      <c r="CC111" s="593">
        <f t="shared" si="158"/>
        <v>2095</v>
      </c>
      <c r="CD111" s="593">
        <f t="shared" si="158"/>
        <v>2096</v>
      </c>
      <c r="CE111" s="593">
        <f t="shared" si="158"/>
        <v>2097</v>
      </c>
      <c r="CF111" s="593">
        <f t="shared" si="158"/>
        <v>2098</v>
      </c>
      <c r="CG111" s="593">
        <f t="shared" si="158"/>
        <v>2099</v>
      </c>
      <c r="CH111" s="593">
        <f t="shared" si="158"/>
        <v>2100</v>
      </c>
      <c r="CI111" s="593">
        <f t="shared" si="158"/>
        <v>2101</v>
      </c>
      <c r="CJ111" s="593">
        <f t="shared" si="158"/>
        <v>2102</v>
      </c>
      <c r="CK111" s="593">
        <f t="shared" si="158"/>
        <v>2103</v>
      </c>
      <c r="CL111" s="593">
        <f t="shared" si="158"/>
        <v>2104</v>
      </c>
      <c r="CM111" s="593">
        <f t="shared" si="158"/>
        <v>2105</v>
      </c>
      <c r="CN111" s="593">
        <f t="shared" si="158"/>
        <v>2106</v>
      </c>
      <c r="CO111" s="593">
        <f t="shared" si="158"/>
        <v>2107</v>
      </c>
      <c r="CP111" s="593">
        <f t="shared" si="158"/>
        <v>2108</v>
      </c>
      <c r="CQ111" s="593">
        <f t="shared" si="158"/>
        <v>2109</v>
      </c>
      <c r="CR111" s="593">
        <f t="shared" si="158"/>
        <v>2110</v>
      </c>
      <c r="CS111" s="593">
        <f t="shared" si="158"/>
        <v>2111</v>
      </c>
      <c r="CT111" s="593">
        <f t="shared" si="158"/>
        <v>2112</v>
      </c>
    </row>
    <row r="112" spans="1:98" ht="13" x14ac:dyDescent="0.3">
      <c r="A112" s="38" t="str">
        <f t="shared" ref="A112:A129" si="159">A40</f>
        <v>Årlig bränsleförbrukning ton</v>
      </c>
      <c r="B112" s="273"/>
      <c r="C112" s="241">
        <f t="shared" ref="C112:C129" ca="1" si="160">SUMIFS(E112:CT112,$E$111:$CT$111,"&gt;="&amp;$B$8,$E$111:$CT$111,"&lt;="&amp;$B$11)</f>
        <v>0</v>
      </c>
      <c r="E112" s="41">
        <f t="shared" ref="E112:AJ112" ca="1" si="161">E40</f>
        <v>0</v>
      </c>
      <c r="F112" s="41">
        <f t="shared" ca="1" si="161"/>
        <v>0</v>
      </c>
      <c r="G112" s="41">
        <f t="shared" ca="1" si="161"/>
        <v>0</v>
      </c>
      <c r="H112" s="41">
        <f t="shared" ca="1" si="161"/>
        <v>0</v>
      </c>
      <c r="I112" s="41">
        <f t="shared" ca="1" si="161"/>
        <v>0</v>
      </c>
      <c r="J112" s="41">
        <f t="shared" ca="1" si="161"/>
        <v>0</v>
      </c>
      <c r="K112" s="41">
        <f t="shared" ca="1" si="161"/>
        <v>0</v>
      </c>
      <c r="L112" s="41">
        <f t="shared" ca="1" si="161"/>
        <v>0</v>
      </c>
      <c r="M112" s="41">
        <f t="shared" ca="1" si="161"/>
        <v>0</v>
      </c>
      <c r="N112" s="41">
        <f t="shared" ca="1" si="161"/>
        <v>0</v>
      </c>
      <c r="O112" s="41">
        <f t="shared" ca="1" si="161"/>
        <v>0</v>
      </c>
      <c r="P112" s="41">
        <f t="shared" ca="1" si="161"/>
        <v>0</v>
      </c>
      <c r="Q112" s="41">
        <f t="shared" ca="1" si="161"/>
        <v>0</v>
      </c>
      <c r="R112" s="41">
        <f t="shared" ca="1" si="161"/>
        <v>0</v>
      </c>
      <c r="S112" s="41">
        <f t="shared" ca="1" si="161"/>
        <v>0</v>
      </c>
      <c r="T112" s="41">
        <f t="shared" ca="1" si="161"/>
        <v>0</v>
      </c>
      <c r="U112" s="41">
        <f t="shared" ca="1" si="161"/>
        <v>0</v>
      </c>
      <c r="V112" s="41">
        <f t="shared" ca="1" si="161"/>
        <v>0</v>
      </c>
      <c r="W112" s="41">
        <f t="shared" ca="1" si="161"/>
        <v>0</v>
      </c>
      <c r="X112" s="41">
        <f t="shared" ca="1" si="161"/>
        <v>0</v>
      </c>
      <c r="Y112" s="41">
        <f t="shared" ca="1" si="161"/>
        <v>0</v>
      </c>
      <c r="Z112" s="41">
        <f t="shared" ca="1" si="161"/>
        <v>0</v>
      </c>
      <c r="AA112" s="41">
        <f t="shared" ca="1" si="161"/>
        <v>0</v>
      </c>
      <c r="AB112" s="41">
        <f t="shared" ca="1" si="161"/>
        <v>0</v>
      </c>
      <c r="AC112" s="41">
        <f t="shared" ca="1" si="161"/>
        <v>0</v>
      </c>
      <c r="AD112" s="41">
        <f t="shared" ca="1" si="161"/>
        <v>0</v>
      </c>
      <c r="AE112" s="41">
        <f t="shared" ca="1" si="161"/>
        <v>0</v>
      </c>
      <c r="AF112" s="41">
        <f t="shared" ca="1" si="161"/>
        <v>0</v>
      </c>
      <c r="AG112" s="41">
        <f t="shared" ca="1" si="161"/>
        <v>0</v>
      </c>
      <c r="AH112" s="41">
        <f t="shared" ca="1" si="161"/>
        <v>0</v>
      </c>
      <c r="AI112" s="41">
        <f t="shared" ca="1" si="161"/>
        <v>0</v>
      </c>
      <c r="AJ112" s="41">
        <f t="shared" ca="1" si="161"/>
        <v>0</v>
      </c>
      <c r="AK112" s="41">
        <f t="shared" ref="AK112:BP112" ca="1" si="162">AK40</f>
        <v>0</v>
      </c>
      <c r="AL112" s="41">
        <f t="shared" ca="1" si="162"/>
        <v>0</v>
      </c>
      <c r="AM112" s="41">
        <f t="shared" ca="1" si="162"/>
        <v>0</v>
      </c>
      <c r="AN112" s="41">
        <f t="shared" ca="1" si="162"/>
        <v>0</v>
      </c>
      <c r="AO112" s="41">
        <f t="shared" ca="1" si="162"/>
        <v>0</v>
      </c>
      <c r="AP112" s="41">
        <f t="shared" ca="1" si="162"/>
        <v>0</v>
      </c>
      <c r="AQ112" s="41">
        <f t="shared" ca="1" si="162"/>
        <v>0</v>
      </c>
      <c r="AR112" s="41">
        <f t="shared" ca="1" si="162"/>
        <v>0</v>
      </c>
      <c r="AS112" s="41">
        <f t="shared" ca="1" si="162"/>
        <v>0</v>
      </c>
      <c r="AT112" s="41">
        <f t="shared" ca="1" si="162"/>
        <v>0</v>
      </c>
      <c r="AU112" s="41">
        <f t="shared" ca="1" si="162"/>
        <v>0</v>
      </c>
      <c r="AV112" s="41">
        <f t="shared" ca="1" si="162"/>
        <v>0</v>
      </c>
      <c r="AW112" s="41">
        <f t="shared" ca="1" si="162"/>
        <v>0</v>
      </c>
      <c r="AX112" s="41">
        <f t="shared" ca="1" si="162"/>
        <v>0</v>
      </c>
      <c r="AY112" s="41">
        <f t="shared" ca="1" si="162"/>
        <v>0</v>
      </c>
      <c r="AZ112" s="41">
        <f t="shared" ca="1" si="162"/>
        <v>0</v>
      </c>
      <c r="BA112" s="41">
        <f t="shared" ca="1" si="162"/>
        <v>0</v>
      </c>
      <c r="BB112" s="41">
        <f t="shared" ca="1" si="162"/>
        <v>0</v>
      </c>
      <c r="BC112" s="41">
        <f t="shared" ca="1" si="162"/>
        <v>0</v>
      </c>
      <c r="BD112" s="41">
        <f t="shared" ca="1" si="162"/>
        <v>0</v>
      </c>
      <c r="BE112" s="41">
        <f t="shared" ca="1" si="162"/>
        <v>0</v>
      </c>
      <c r="BF112" s="41">
        <f t="shared" ca="1" si="162"/>
        <v>0</v>
      </c>
      <c r="BG112" s="41">
        <f t="shared" ca="1" si="162"/>
        <v>0</v>
      </c>
      <c r="BH112" s="41">
        <f t="shared" ca="1" si="162"/>
        <v>0</v>
      </c>
      <c r="BI112" s="41">
        <f t="shared" ca="1" si="162"/>
        <v>0</v>
      </c>
      <c r="BJ112" s="41">
        <f t="shared" ca="1" si="162"/>
        <v>0</v>
      </c>
      <c r="BK112" s="41">
        <f t="shared" ca="1" si="162"/>
        <v>0</v>
      </c>
      <c r="BL112" s="41">
        <f t="shared" ca="1" si="162"/>
        <v>0</v>
      </c>
      <c r="BM112" s="41">
        <f t="shared" ca="1" si="162"/>
        <v>0</v>
      </c>
      <c r="BN112" s="41">
        <f t="shared" ca="1" si="162"/>
        <v>0</v>
      </c>
      <c r="BO112" s="41">
        <f t="shared" ca="1" si="162"/>
        <v>0</v>
      </c>
      <c r="BP112" s="41">
        <f t="shared" ca="1" si="162"/>
        <v>0</v>
      </c>
      <c r="BQ112" s="41">
        <f t="shared" ref="BQ112:CT112" ca="1" si="163">BQ40</f>
        <v>0</v>
      </c>
      <c r="BR112" s="41">
        <f t="shared" ca="1" si="163"/>
        <v>0</v>
      </c>
      <c r="BS112" s="41">
        <f t="shared" ca="1" si="163"/>
        <v>0</v>
      </c>
      <c r="BT112" s="41">
        <f t="shared" ca="1" si="163"/>
        <v>0</v>
      </c>
      <c r="BU112" s="41">
        <f t="shared" ca="1" si="163"/>
        <v>0</v>
      </c>
      <c r="BV112" s="41">
        <f t="shared" si="163"/>
        <v>0</v>
      </c>
      <c r="BW112" s="41">
        <f t="shared" si="163"/>
        <v>0</v>
      </c>
      <c r="BX112" s="41">
        <f t="shared" si="163"/>
        <v>0</v>
      </c>
      <c r="BY112" s="41">
        <f t="shared" si="163"/>
        <v>0</v>
      </c>
      <c r="BZ112" s="41">
        <f t="shared" si="163"/>
        <v>0</v>
      </c>
      <c r="CA112" s="41">
        <f t="shared" si="163"/>
        <v>0</v>
      </c>
      <c r="CB112" s="41">
        <f t="shared" si="163"/>
        <v>0</v>
      </c>
      <c r="CC112" s="41">
        <f t="shared" si="163"/>
        <v>0</v>
      </c>
      <c r="CD112" s="41">
        <f t="shared" si="163"/>
        <v>0</v>
      </c>
      <c r="CE112" s="41">
        <f t="shared" si="163"/>
        <v>0</v>
      </c>
      <c r="CF112" s="41">
        <f t="shared" si="163"/>
        <v>0</v>
      </c>
      <c r="CG112" s="41">
        <f t="shared" si="163"/>
        <v>0</v>
      </c>
      <c r="CH112" s="41">
        <f t="shared" si="163"/>
        <v>0</v>
      </c>
      <c r="CI112" s="41">
        <f t="shared" si="163"/>
        <v>0</v>
      </c>
      <c r="CJ112" s="41">
        <f t="shared" si="163"/>
        <v>0</v>
      </c>
      <c r="CK112" s="41">
        <f t="shared" si="163"/>
        <v>0</v>
      </c>
      <c r="CL112" s="41">
        <f t="shared" si="163"/>
        <v>0</v>
      </c>
      <c r="CM112" s="41">
        <f t="shared" si="163"/>
        <v>0</v>
      </c>
      <c r="CN112" s="41">
        <f t="shared" si="163"/>
        <v>0</v>
      </c>
      <c r="CO112" s="41">
        <f t="shared" si="163"/>
        <v>0</v>
      </c>
      <c r="CP112" s="41">
        <f t="shared" si="163"/>
        <v>0</v>
      </c>
      <c r="CQ112" s="41">
        <f t="shared" si="163"/>
        <v>0</v>
      </c>
      <c r="CR112" s="41">
        <f t="shared" si="163"/>
        <v>0</v>
      </c>
      <c r="CS112" s="41">
        <f t="shared" si="163"/>
        <v>0</v>
      </c>
      <c r="CT112" s="41">
        <f t="shared" si="163"/>
        <v>0</v>
      </c>
    </row>
    <row r="113" spans="1:98" ht="13" x14ac:dyDescent="0.3">
      <c r="A113" s="38" t="str">
        <f t="shared" si="159"/>
        <v>Totalt årligt utsläpp av CO2 ton</v>
      </c>
      <c r="B113" s="273"/>
      <c r="C113" s="241">
        <f t="shared" ca="1" si="160"/>
        <v>0</v>
      </c>
      <c r="E113" s="41">
        <f t="shared" ref="E113:AJ113" ca="1" si="164">E41</f>
        <v>0</v>
      </c>
      <c r="F113" s="41">
        <f t="shared" ca="1" si="164"/>
        <v>0</v>
      </c>
      <c r="G113" s="41">
        <f t="shared" ca="1" si="164"/>
        <v>0</v>
      </c>
      <c r="H113" s="41">
        <f t="shared" ca="1" si="164"/>
        <v>0</v>
      </c>
      <c r="I113" s="41">
        <f t="shared" ca="1" si="164"/>
        <v>0</v>
      </c>
      <c r="J113" s="41">
        <f t="shared" ca="1" si="164"/>
        <v>0</v>
      </c>
      <c r="K113" s="41">
        <f t="shared" ca="1" si="164"/>
        <v>0</v>
      </c>
      <c r="L113" s="41">
        <f t="shared" ca="1" si="164"/>
        <v>0</v>
      </c>
      <c r="M113" s="41">
        <f t="shared" ca="1" si="164"/>
        <v>0</v>
      </c>
      <c r="N113" s="41">
        <f t="shared" ca="1" si="164"/>
        <v>0</v>
      </c>
      <c r="O113" s="41">
        <f t="shared" ca="1" si="164"/>
        <v>0</v>
      </c>
      <c r="P113" s="41">
        <f t="shared" ca="1" si="164"/>
        <v>0</v>
      </c>
      <c r="Q113" s="41">
        <f t="shared" ca="1" si="164"/>
        <v>0</v>
      </c>
      <c r="R113" s="41">
        <f t="shared" ca="1" si="164"/>
        <v>0</v>
      </c>
      <c r="S113" s="41">
        <f t="shared" ca="1" si="164"/>
        <v>0</v>
      </c>
      <c r="T113" s="41">
        <f t="shared" ca="1" si="164"/>
        <v>0</v>
      </c>
      <c r="U113" s="41">
        <f t="shared" ca="1" si="164"/>
        <v>0</v>
      </c>
      <c r="V113" s="41">
        <f t="shared" ca="1" si="164"/>
        <v>0</v>
      </c>
      <c r="W113" s="41">
        <f t="shared" ca="1" si="164"/>
        <v>0</v>
      </c>
      <c r="X113" s="41">
        <f t="shared" ca="1" si="164"/>
        <v>0</v>
      </c>
      <c r="Y113" s="41">
        <f t="shared" ca="1" si="164"/>
        <v>0</v>
      </c>
      <c r="Z113" s="41">
        <f t="shared" ca="1" si="164"/>
        <v>0</v>
      </c>
      <c r="AA113" s="41">
        <f t="shared" ca="1" si="164"/>
        <v>0</v>
      </c>
      <c r="AB113" s="41">
        <f t="shared" ca="1" si="164"/>
        <v>0</v>
      </c>
      <c r="AC113" s="41">
        <f t="shared" ca="1" si="164"/>
        <v>0</v>
      </c>
      <c r="AD113" s="41">
        <f t="shared" ca="1" si="164"/>
        <v>0</v>
      </c>
      <c r="AE113" s="41">
        <f t="shared" ca="1" si="164"/>
        <v>0</v>
      </c>
      <c r="AF113" s="41">
        <f t="shared" ca="1" si="164"/>
        <v>0</v>
      </c>
      <c r="AG113" s="41">
        <f t="shared" ca="1" si="164"/>
        <v>0</v>
      </c>
      <c r="AH113" s="41">
        <f t="shared" ca="1" si="164"/>
        <v>0</v>
      </c>
      <c r="AI113" s="41">
        <f t="shared" ca="1" si="164"/>
        <v>0</v>
      </c>
      <c r="AJ113" s="41">
        <f t="shared" ca="1" si="164"/>
        <v>0</v>
      </c>
      <c r="AK113" s="41">
        <f t="shared" ref="AK113:BP113" ca="1" si="165">AK41</f>
        <v>0</v>
      </c>
      <c r="AL113" s="41">
        <f t="shared" ca="1" si="165"/>
        <v>0</v>
      </c>
      <c r="AM113" s="41">
        <f t="shared" ca="1" si="165"/>
        <v>0</v>
      </c>
      <c r="AN113" s="41">
        <f t="shared" ca="1" si="165"/>
        <v>0</v>
      </c>
      <c r="AO113" s="41">
        <f t="shared" ca="1" si="165"/>
        <v>0</v>
      </c>
      <c r="AP113" s="41">
        <f t="shared" ca="1" si="165"/>
        <v>0</v>
      </c>
      <c r="AQ113" s="41">
        <f t="shared" ca="1" si="165"/>
        <v>0</v>
      </c>
      <c r="AR113" s="41">
        <f t="shared" ca="1" si="165"/>
        <v>0</v>
      </c>
      <c r="AS113" s="41">
        <f t="shared" ca="1" si="165"/>
        <v>0</v>
      </c>
      <c r="AT113" s="41">
        <f t="shared" ca="1" si="165"/>
        <v>0</v>
      </c>
      <c r="AU113" s="41">
        <f t="shared" ca="1" si="165"/>
        <v>0</v>
      </c>
      <c r="AV113" s="41">
        <f t="shared" ca="1" si="165"/>
        <v>0</v>
      </c>
      <c r="AW113" s="41">
        <f t="shared" ca="1" si="165"/>
        <v>0</v>
      </c>
      <c r="AX113" s="41">
        <f t="shared" ca="1" si="165"/>
        <v>0</v>
      </c>
      <c r="AY113" s="41">
        <f t="shared" ca="1" si="165"/>
        <v>0</v>
      </c>
      <c r="AZ113" s="41">
        <f t="shared" ca="1" si="165"/>
        <v>0</v>
      </c>
      <c r="BA113" s="41">
        <f t="shared" ca="1" si="165"/>
        <v>0</v>
      </c>
      <c r="BB113" s="41">
        <f t="shared" ca="1" si="165"/>
        <v>0</v>
      </c>
      <c r="BC113" s="41">
        <f t="shared" ca="1" si="165"/>
        <v>0</v>
      </c>
      <c r="BD113" s="41">
        <f t="shared" ca="1" si="165"/>
        <v>0</v>
      </c>
      <c r="BE113" s="41">
        <f t="shared" ca="1" si="165"/>
        <v>0</v>
      </c>
      <c r="BF113" s="41">
        <f t="shared" ca="1" si="165"/>
        <v>0</v>
      </c>
      <c r="BG113" s="41">
        <f t="shared" ca="1" si="165"/>
        <v>0</v>
      </c>
      <c r="BH113" s="41">
        <f t="shared" ca="1" si="165"/>
        <v>0</v>
      </c>
      <c r="BI113" s="41">
        <f t="shared" ca="1" si="165"/>
        <v>0</v>
      </c>
      <c r="BJ113" s="41">
        <f t="shared" ca="1" si="165"/>
        <v>0</v>
      </c>
      <c r="BK113" s="41">
        <f t="shared" ca="1" si="165"/>
        <v>0</v>
      </c>
      <c r="BL113" s="41">
        <f t="shared" ca="1" si="165"/>
        <v>0</v>
      </c>
      <c r="BM113" s="41">
        <f t="shared" ca="1" si="165"/>
        <v>0</v>
      </c>
      <c r="BN113" s="41">
        <f t="shared" ca="1" si="165"/>
        <v>0</v>
      </c>
      <c r="BO113" s="41">
        <f t="shared" ca="1" si="165"/>
        <v>0</v>
      </c>
      <c r="BP113" s="41">
        <f t="shared" ca="1" si="165"/>
        <v>0</v>
      </c>
      <c r="BQ113" s="41">
        <f t="shared" ref="BQ113:CT113" ca="1" si="166">BQ41</f>
        <v>0</v>
      </c>
      <c r="BR113" s="41">
        <f t="shared" ca="1" si="166"/>
        <v>0</v>
      </c>
      <c r="BS113" s="41">
        <f t="shared" ca="1" si="166"/>
        <v>0</v>
      </c>
      <c r="BT113" s="41">
        <f t="shared" ca="1" si="166"/>
        <v>0</v>
      </c>
      <c r="BU113" s="41">
        <f t="shared" ca="1" si="166"/>
        <v>0</v>
      </c>
      <c r="BV113" s="41">
        <f t="shared" si="166"/>
        <v>0</v>
      </c>
      <c r="BW113" s="41">
        <f t="shared" si="166"/>
        <v>0</v>
      </c>
      <c r="BX113" s="41">
        <f t="shared" si="166"/>
        <v>0</v>
      </c>
      <c r="BY113" s="41">
        <f t="shared" si="166"/>
        <v>0</v>
      </c>
      <c r="BZ113" s="41">
        <f t="shared" si="166"/>
        <v>0</v>
      </c>
      <c r="CA113" s="41">
        <f t="shared" si="166"/>
        <v>0</v>
      </c>
      <c r="CB113" s="41">
        <f t="shared" si="166"/>
        <v>0</v>
      </c>
      <c r="CC113" s="41">
        <f t="shared" si="166"/>
        <v>0</v>
      </c>
      <c r="CD113" s="41">
        <f t="shared" si="166"/>
        <v>0</v>
      </c>
      <c r="CE113" s="41">
        <f t="shared" si="166"/>
        <v>0</v>
      </c>
      <c r="CF113" s="41">
        <f t="shared" si="166"/>
        <v>0</v>
      </c>
      <c r="CG113" s="41">
        <f t="shared" si="166"/>
        <v>0</v>
      </c>
      <c r="CH113" s="41">
        <f t="shared" si="166"/>
        <v>0</v>
      </c>
      <c r="CI113" s="41">
        <f t="shared" si="166"/>
        <v>0</v>
      </c>
      <c r="CJ113" s="41">
        <f t="shared" si="166"/>
        <v>0</v>
      </c>
      <c r="CK113" s="41">
        <f t="shared" si="166"/>
        <v>0</v>
      </c>
      <c r="CL113" s="41">
        <f t="shared" si="166"/>
        <v>0</v>
      </c>
      <c r="CM113" s="41">
        <f t="shared" si="166"/>
        <v>0</v>
      </c>
      <c r="CN113" s="41">
        <f t="shared" si="166"/>
        <v>0</v>
      </c>
      <c r="CO113" s="41">
        <f t="shared" si="166"/>
        <v>0</v>
      </c>
      <c r="CP113" s="41">
        <f t="shared" si="166"/>
        <v>0</v>
      </c>
      <c r="CQ113" s="41">
        <f t="shared" si="166"/>
        <v>0</v>
      </c>
      <c r="CR113" s="41">
        <f t="shared" si="166"/>
        <v>0</v>
      </c>
      <c r="CS113" s="41">
        <f t="shared" si="166"/>
        <v>0</v>
      </c>
      <c r="CT113" s="41">
        <f t="shared" si="166"/>
        <v>0</v>
      </c>
    </row>
    <row r="114" spans="1:98" ht="13" x14ac:dyDescent="0.3">
      <c r="A114" s="38" t="str">
        <f t="shared" si="159"/>
        <v>Totalt årligt utsläpp av NOx ton</v>
      </c>
      <c r="B114" s="273"/>
      <c r="C114" s="241">
        <f t="shared" ca="1" si="160"/>
        <v>0</v>
      </c>
      <c r="E114" s="41">
        <f t="shared" ref="E114:AJ114" ca="1" si="167">E42</f>
        <v>0</v>
      </c>
      <c r="F114" s="41">
        <f t="shared" ca="1" si="167"/>
        <v>0</v>
      </c>
      <c r="G114" s="41">
        <f t="shared" ca="1" si="167"/>
        <v>0</v>
      </c>
      <c r="H114" s="41">
        <f t="shared" ca="1" si="167"/>
        <v>0</v>
      </c>
      <c r="I114" s="41">
        <f t="shared" ca="1" si="167"/>
        <v>0</v>
      </c>
      <c r="J114" s="41">
        <f t="shared" ca="1" si="167"/>
        <v>0</v>
      </c>
      <c r="K114" s="41">
        <f t="shared" ca="1" si="167"/>
        <v>0</v>
      </c>
      <c r="L114" s="41">
        <f t="shared" ca="1" si="167"/>
        <v>0</v>
      </c>
      <c r="M114" s="41">
        <f t="shared" ca="1" si="167"/>
        <v>0</v>
      </c>
      <c r="N114" s="41">
        <f t="shared" ca="1" si="167"/>
        <v>0</v>
      </c>
      <c r="O114" s="41">
        <f t="shared" ca="1" si="167"/>
        <v>0</v>
      </c>
      <c r="P114" s="41">
        <f t="shared" ca="1" si="167"/>
        <v>0</v>
      </c>
      <c r="Q114" s="41">
        <f t="shared" ca="1" si="167"/>
        <v>0</v>
      </c>
      <c r="R114" s="41">
        <f t="shared" ca="1" si="167"/>
        <v>0</v>
      </c>
      <c r="S114" s="41">
        <f t="shared" ca="1" si="167"/>
        <v>0</v>
      </c>
      <c r="T114" s="41">
        <f t="shared" ca="1" si="167"/>
        <v>0</v>
      </c>
      <c r="U114" s="41">
        <f t="shared" ca="1" si="167"/>
        <v>0</v>
      </c>
      <c r="V114" s="41">
        <f t="shared" ca="1" si="167"/>
        <v>0</v>
      </c>
      <c r="W114" s="41">
        <f t="shared" ca="1" si="167"/>
        <v>0</v>
      </c>
      <c r="X114" s="41">
        <f t="shared" ca="1" si="167"/>
        <v>0</v>
      </c>
      <c r="Y114" s="41">
        <f t="shared" ca="1" si="167"/>
        <v>0</v>
      </c>
      <c r="Z114" s="41">
        <f t="shared" ca="1" si="167"/>
        <v>0</v>
      </c>
      <c r="AA114" s="41">
        <f t="shared" ca="1" si="167"/>
        <v>0</v>
      </c>
      <c r="AB114" s="41">
        <f t="shared" ca="1" si="167"/>
        <v>0</v>
      </c>
      <c r="AC114" s="41">
        <f t="shared" ca="1" si="167"/>
        <v>0</v>
      </c>
      <c r="AD114" s="41">
        <f t="shared" ca="1" si="167"/>
        <v>0</v>
      </c>
      <c r="AE114" s="41">
        <f t="shared" ca="1" si="167"/>
        <v>0</v>
      </c>
      <c r="AF114" s="41">
        <f t="shared" ca="1" si="167"/>
        <v>0</v>
      </c>
      <c r="AG114" s="41">
        <f t="shared" ca="1" si="167"/>
        <v>0</v>
      </c>
      <c r="AH114" s="41">
        <f t="shared" ca="1" si="167"/>
        <v>0</v>
      </c>
      <c r="AI114" s="41">
        <f t="shared" ca="1" si="167"/>
        <v>0</v>
      </c>
      <c r="AJ114" s="41">
        <f t="shared" ca="1" si="167"/>
        <v>0</v>
      </c>
      <c r="AK114" s="41">
        <f t="shared" ref="AK114:BP114" ca="1" si="168">AK42</f>
        <v>0</v>
      </c>
      <c r="AL114" s="41">
        <f t="shared" ca="1" si="168"/>
        <v>0</v>
      </c>
      <c r="AM114" s="41">
        <f t="shared" ca="1" si="168"/>
        <v>0</v>
      </c>
      <c r="AN114" s="41">
        <f t="shared" ca="1" si="168"/>
        <v>0</v>
      </c>
      <c r="AO114" s="41">
        <f t="shared" ca="1" si="168"/>
        <v>0</v>
      </c>
      <c r="AP114" s="41">
        <f t="shared" ca="1" si="168"/>
        <v>0</v>
      </c>
      <c r="AQ114" s="41">
        <f t="shared" ca="1" si="168"/>
        <v>0</v>
      </c>
      <c r="AR114" s="41">
        <f t="shared" ca="1" si="168"/>
        <v>0</v>
      </c>
      <c r="AS114" s="41">
        <f t="shared" ca="1" si="168"/>
        <v>0</v>
      </c>
      <c r="AT114" s="41">
        <f t="shared" ca="1" si="168"/>
        <v>0</v>
      </c>
      <c r="AU114" s="41">
        <f t="shared" ca="1" si="168"/>
        <v>0</v>
      </c>
      <c r="AV114" s="41">
        <f t="shared" ca="1" si="168"/>
        <v>0</v>
      </c>
      <c r="AW114" s="41">
        <f t="shared" ca="1" si="168"/>
        <v>0</v>
      </c>
      <c r="AX114" s="41">
        <f t="shared" ca="1" si="168"/>
        <v>0</v>
      </c>
      <c r="AY114" s="41">
        <f t="shared" ca="1" si="168"/>
        <v>0</v>
      </c>
      <c r="AZ114" s="41">
        <f t="shared" ca="1" si="168"/>
        <v>0</v>
      </c>
      <c r="BA114" s="41">
        <f t="shared" ca="1" si="168"/>
        <v>0</v>
      </c>
      <c r="BB114" s="41">
        <f t="shared" ca="1" si="168"/>
        <v>0</v>
      </c>
      <c r="BC114" s="41">
        <f t="shared" ca="1" si="168"/>
        <v>0</v>
      </c>
      <c r="BD114" s="41">
        <f t="shared" ca="1" si="168"/>
        <v>0</v>
      </c>
      <c r="BE114" s="41">
        <f t="shared" ca="1" si="168"/>
        <v>0</v>
      </c>
      <c r="BF114" s="41">
        <f t="shared" ca="1" si="168"/>
        <v>0</v>
      </c>
      <c r="BG114" s="41">
        <f t="shared" ca="1" si="168"/>
        <v>0</v>
      </c>
      <c r="BH114" s="41">
        <f t="shared" ca="1" si="168"/>
        <v>0</v>
      </c>
      <c r="BI114" s="41">
        <f t="shared" ca="1" si="168"/>
        <v>0</v>
      </c>
      <c r="BJ114" s="41">
        <f t="shared" ca="1" si="168"/>
        <v>0</v>
      </c>
      <c r="BK114" s="41">
        <f t="shared" ca="1" si="168"/>
        <v>0</v>
      </c>
      <c r="BL114" s="41">
        <f t="shared" ca="1" si="168"/>
        <v>0</v>
      </c>
      <c r="BM114" s="41">
        <f t="shared" ca="1" si="168"/>
        <v>0</v>
      </c>
      <c r="BN114" s="41">
        <f t="shared" ca="1" si="168"/>
        <v>0</v>
      </c>
      <c r="BO114" s="41">
        <f t="shared" ca="1" si="168"/>
        <v>0</v>
      </c>
      <c r="BP114" s="41">
        <f t="shared" ca="1" si="168"/>
        <v>0</v>
      </c>
      <c r="BQ114" s="41">
        <f t="shared" ref="BQ114:CT114" ca="1" si="169">BQ42</f>
        <v>0</v>
      </c>
      <c r="BR114" s="41">
        <f t="shared" ca="1" si="169"/>
        <v>0</v>
      </c>
      <c r="BS114" s="41">
        <f t="shared" ca="1" si="169"/>
        <v>0</v>
      </c>
      <c r="BT114" s="41">
        <f t="shared" ca="1" si="169"/>
        <v>0</v>
      </c>
      <c r="BU114" s="41">
        <f t="shared" ca="1" si="169"/>
        <v>0</v>
      </c>
      <c r="BV114" s="41">
        <f t="shared" si="169"/>
        <v>0</v>
      </c>
      <c r="BW114" s="41">
        <f t="shared" si="169"/>
        <v>0</v>
      </c>
      <c r="BX114" s="41">
        <f t="shared" si="169"/>
        <v>0</v>
      </c>
      <c r="BY114" s="41">
        <f t="shared" si="169"/>
        <v>0</v>
      </c>
      <c r="BZ114" s="41">
        <f t="shared" si="169"/>
        <v>0</v>
      </c>
      <c r="CA114" s="41">
        <f t="shared" si="169"/>
        <v>0</v>
      </c>
      <c r="CB114" s="41">
        <f t="shared" si="169"/>
        <v>0</v>
      </c>
      <c r="CC114" s="41">
        <f t="shared" si="169"/>
        <v>0</v>
      </c>
      <c r="CD114" s="41">
        <f t="shared" si="169"/>
        <v>0</v>
      </c>
      <c r="CE114" s="41">
        <f t="shared" si="169"/>
        <v>0</v>
      </c>
      <c r="CF114" s="41">
        <f t="shared" si="169"/>
        <v>0</v>
      </c>
      <c r="CG114" s="41">
        <f t="shared" si="169"/>
        <v>0</v>
      </c>
      <c r="CH114" s="41">
        <f t="shared" si="169"/>
        <v>0</v>
      </c>
      <c r="CI114" s="41">
        <f t="shared" si="169"/>
        <v>0</v>
      </c>
      <c r="CJ114" s="41">
        <f t="shared" si="169"/>
        <v>0</v>
      </c>
      <c r="CK114" s="41">
        <f t="shared" si="169"/>
        <v>0</v>
      </c>
      <c r="CL114" s="41">
        <f t="shared" si="169"/>
        <v>0</v>
      </c>
      <c r="CM114" s="41">
        <f t="shared" si="169"/>
        <v>0</v>
      </c>
      <c r="CN114" s="41">
        <f t="shared" si="169"/>
        <v>0</v>
      </c>
      <c r="CO114" s="41">
        <f t="shared" si="169"/>
        <v>0</v>
      </c>
      <c r="CP114" s="41">
        <f t="shared" si="169"/>
        <v>0</v>
      </c>
      <c r="CQ114" s="41">
        <f t="shared" si="169"/>
        <v>0</v>
      </c>
      <c r="CR114" s="41">
        <f t="shared" si="169"/>
        <v>0</v>
      </c>
      <c r="CS114" s="41">
        <f t="shared" si="169"/>
        <v>0</v>
      </c>
      <c r="CT114" s="41">
        <f t="shared" si="169"/>
        <v>0</v>
      </c>
    </row>
    <row r="115" spans="1:98" ht="13" x14ac:dyDescent="0.3">
      <c r="A115" s="38" t="str">
        <f t="shared" si="159"/>
        <v>Totalt årligt utsläpp av VOC ton</v>
      </c>
      <c r="B115" s="273"/>
      <c r="C115" s="241">
        <f t="shared" ca="1" si="160"/>
        <v>0</v>
      </c>
      <c r="E115" s="41">
        <f t="shared" ref="E115:AJ115" ca="1" si="170">E43</f>
        <v>0</v>
      </c>
      <c r="F115" s="41">
        <f t="shared" ca="1" si="170"/>
        <v>0</v>
      </c>
      <c r="G115" s="41">
        <f t="shared" ca="1" si="170"/>
        <v>0</v>
      </c>
      <c r="H115" s="41">
        <f t="shared" ca="1" si="170"/>
        <v>0</v>
      </c>
      <c r="I115" s="41">
        <f t="shared" ca="1" si="170"/>
        <v>0</v>
      </c>
      <c r="J115" s="41">
        <f t="shared" ca="1" si="170"/>
        <v>0</v>
      </c>
      <c r="K115" s="41">
        <f t="shared" ca="1" si="170"/>
        <v>0</v>
      </c>
      <c r="L115" s="41">
        <f t="shared" ca="1" si="170"/>
        <v>0</v>
      </c>
      <c r="M115" s="41">
        <f t="shared" ca="1" si="170"/>
        <v>0</v>
      </c>
      <c r="N115" s="41">
        <f t="shared" ca="1" si="170"/>
        <v>0</v>
      </c>
      <c r="O115" s="41">
        <f t="shared" ca="1" si="170"/>
        <v>0</v>
      </c>
      <c r="P115" s="41">
        <f t="shared" ca="1" si="170"/>
        <v>0</v>
      </c>
      <c r="Q115" s="41">
        <f t="shared" ca="1" si="170"/>
        <v>0</v>
      </c>
      <c r="R115" s="41">
        <f t="shared" ca="1" si="170"/>
        <v>0</v>
      </c>
      <c r="S115" s="41">
        <f t="shared" ca="1" si="170"/>
        <v>0</v>
      </c>
      <c r="T115" s="41">
        <f t="shared" ca="1" si="170"/>
        <v>0</v>
      </c>
      <c r="U115" s="41">
        <f t="shared" ca="1" si="170"/>
        <v>0</v>
      </c>
      <c r="V115" s="41">
        <f t="shared" ca="1" si="170"/>
        <v>0</v>
      </c>
      <c r="W115" s="41">
        <f t="shared" ca="1" si="170"/>
        <v>0</v>
      </c>
      <c r="X115" s="41">
        <f t="shared" ca="1" si="170"/>
        <v>0</v>
      </c>
      <c r="Y115" s="41">
        <f t="shared" ca="1" si="170"/>
        <v>0</v>
      </c>
      <c r="Z115" s="41">
        <f t="shared" ca="1" si="170"/>
        <v>0</v>
      </c>
      <c r="AA115" s="41">
        <f t="shared" ca="1" si="170"/>
        <v>0</v>
      </c>
      <c r="AB115" s="41">
        <f t="shared" ca="1" si="170"/>
        <v>0</v>
      </c>
      <c r="AC115" s="41">
        <f t="shared" ca="1" si="170"/>
        <v>0</v>
      </c>
      <c r="AD115" s="41">
        <f t="shared" ca="1" si="170"/>
        <v>0</v>
      </c>
      <c r="AE115" s="41">
        <f t="shared" ca="1" si="170"/>
        <v>0</v>
      </c>
      <c r="AF115" s="41">
        <f t="shared" ca="1" si="170"/>
        <v>0</v>
      </c>
      <c r="AG115" s="41">
        <f t="shared" ca="1" si="170"/>
        <v>0</v>
      </c>
      <c r="AH115" s="41">
        <f t="shared" ca="1" si="170"/>
        <v>0</v>
      </c>
      <c r="AI115" s="41">
        <f t="shared" ca="1" si="170"/>
        <v>0</v>
      </c>
      <c r="AJ115" s="41">
        <f t="shared" ca="1" si="170"/>
        <v>0</v>
      </c>
      <c r="AK115" s="41">
        <f t="shared" ref="AK115:BP115" ca="1" si="171">AK43</f>
        <v>0</v>
      </c>
      <c r="AL115" s="41">
        <f t="shared" ca="1" si="171"/>
        <v>0</v>
      </c>
      <c r="AM115" s="41">
        <f t="shared" ca="1" si="171"/>
        <v>0</v>
      </c>
      <c r="AN115" s="41">
        <f t="shared" ca="1" si="171"/>
        <v>0</v>
      </c>
      <c r="AO115" s="41">
        <f t="shared" ca="1" si="171"/>
        <v>0</v>
      </c>
      <c r="AP115" s="41">
        <f t="shared" ca="1" si="171"/>
        <v>0</v>
      </c>
      <c r="AQ115" s="41">
        <f t="shared" ca="1" si="171"/>
        <v>0</v>
      </c>
      <c r="AR115" s="41">
        <f t="shared" ca="1" si="171"/>
        <v>0</v>
      </c>
      <c r="AS115" s="41">
        <f t="shared" ca="1" si="171"/>
        <v>0</v>
      </c>
      <c r="AT115" s="41">
        <f t="shared" ca="1" si="171"/>
        <v>0</v>
      </c>
      <c r="AU115" s="41">
        <f t="shared" ca="1" si="171"/>
        <v>0</v>
      </c>
      <c r="AV115" s="41">
        <f t="shared" ca="1" si="171"/>
        <v>0</v>
      </c>
      <c r="AW115" s="41">
        <f t="shared" ca="1" si="171"/>
        <v>0</v>
      </c>
      <c r="AX115" s="41">
        <f t="shared" ca="1" si="171"/>
        <v>0</v>
      </c>
      <c r="AY115" s="41">
        <f t="shared" ca="1" si="171"/>
        <v>0</v>
      </c>
      <c r="AZ115" s="41">
        <f t="shared" ca="1" si="171"/>
        <v>0</v>
      </c>
      <c r="BA115" s="41">
        <f t="shared" ca="1" si="171"/>
        <v>0</v>
      </c>
      <c r="BB115" s="41">
        <f t="shared" ca="1" si="171"/>
        <v>0</v>
      </c>
      <c r="BC115" s="41">
        <f t="shared" ca="1" si="171"/>
        <v>0</v>
      </c>
      <c r="BD115" s="41">
        <f t="shared" ca="1" si="171"/>
        <v>0</v>
      </c>
      <c r="BE115" s="41">
        <f t="shared" ca="1" si="171"/>
        <v>0</v>
      </c>
      <c r="BF115" s="41">
        <f t="shared" ca="1" si="171"/>
        <v>0</v>
      </c>
      <c r="BG115" s="41">
        <f t="shared" ca="1" si="171"/>
        <v>0</v>
      </c>
      <c r="BH115" s="41">
        <f t="shared" ca="1" si="171"/>
        <v>0</v>
      </c>
      <c r="BI115" s="41">
        <f t="shared" ca="1" si="171"/>
        <v>0</v>
      </c>
      <c r="BJ115" s="41">
        <f t="shared" ca="1" si="171"/>
        <v>0</v>
      </c>
      <c r="BK115" s="41">
        <f t="shared" ca="1" si="171"/>
        <v>0</v>
      </c>
      <c r="BL115" s="41">
        <f t="shared" ca="1" si="171"/>
        <v>0</v>
      </c>
      <c r="BM115" s="41">
        <f t="shared" ca="1" si="171"/>
        <v>0</v>
      </c>
      <c r="BN115" s="41">
        <f t="shared" ca="1" si="171"/>
        <v>0</v>
      </c>
      <c r="BO115" s="41">
        <f t="shared" ca="1" si="171"/>
        <v>0</v>
      </c>
      <c r="BP115" s="41">
        <f t="shared" ca="1" si="171"/>
        <v>0</v>
      </c>
      <c r="BQ115" s="41">
        <f t="shared" ref="BQ115:CT115" ca="1" si="172">BQ43</f>
        <v>0</v>
      </c>
      <c r="BR115" s="41">
        <f t="shared" ca="1" si="172"/>
        <v>0</v>
      </c>
      <c r="BS115" s="41">
        <f t="shared" ca="1" si="172"/>
        <v>0</v>
      </c>
      <c r="BT115" s="41">
        <f t="shared" ca="1" si="172"/>
        <v>0</v>
      </c>
      <c r="BU115" s="41">
        <f t="shared" ca="1" si="172"/>
        <v>0</v>
      </c>
      <c r="BV115" s="41">
        <f t="shared" si="172"/>
        <v>0</v>
      </c>
      <c r="BW115" s="41">
        <f t="shared" si="172"/>
        <v>0</v>
      </c>
      <c r="BX115" s="41">
        <f t="shared" si="172"/>
        <v>0</v>
      </c>
      <c r="BY115" s="41">
        <f t="shared" si="172"/>
        <v>0</v>
      </c>
      <c r="BZ115" s="41">
        <f t="shared" si="172"/>
        <v>0</v>
      </c>
      <c r="CA115" s="41">
        <f t="shared" si="172"/>
        <v>0</v>
      </c>
      <c r="CB115" s="41">
        <f t="shared" si="172"/>
        <v>0</v>
      </c>
      <c r="CC115" s="41">
        <f t="shared" si="172"/>
        <v>0</v>
      </c>
      <c r="CD115" s="41">
        <f t="shared" si="172"/>
        <v>0</v>
      </c>
      <c r="CE115" s="41">
        <f t="shared" si="172"/>
        <v>0</v>
      </c>
      <c r="CF115" s="41">
        <f t="shared" si="172"/>
        <v>0</v>
      </c>
      <c r="CG115" s="41">
        <f t="shared" si="172"/>
        <v>0</v>
      </c>
      <c r="CH115" s="41">
        <f t="shared" si="172"/>
        <v>0</v>
      </c>
      <c r="CI115" s="41">
        <f t="shared" si="172"/>
        <v>0</v>
      </c>
      <c r="CJ115" s="41">
        <f t="shared" si="172"/>
        <v>0</v>
      </c>
      <c r="CK115" s="41">
        <f t="shared" si="172"/>
        <v>0</v>
      </c>
      <c r="CL115" s="41">
        <f t="shared" si="172"/>
        <v>0</v>
      </c>
      <c r="CM115" s="41">
        <f t="shared" si="172"/>
        <v>0</v>
      </c>
      <c r="CN115" s="41">
        <f t="shared" si="172"/>
        <v>0</v>
      </c>
      <c r="CO115" s="41">
        <f t="shared" si="172"/>
        <v>0</v>
      </c>
      <c r="CP115" s="41">
        <f t="shared" si="172"/>
        <v>0</v>
      </c>
      <c r="CQ115" s="41">
        <f t="shared" si="172"/>
        <v>0</v>
      </c>
      <c r="CR115" s="41">
        <f t="shared" si="172"/>
        <v>0</v>
      </c>
      <c r="CS115" s="41">
        <f t="shared" si="172"/>
        <v>0</v>
      </c>
      <c r="CT115" s="41">
        <f t="shared" si="172"/>
        <v>0</v>
      </c>
    </row>
    <row r="116" spans="1:98" ht="13" x14ac:dyDescent="0.3">
      <c r="A116" s="38" t="str">
        <f t="shared" si="159"/>
        <v>Totalt årligt utsläpp av SO2 ton</v>
      </c>
      <c r="B116" s="273"/>
      <c r="C116" s="241">
        <f t="shared" ca="1" si="160"/>
        <v>0</v>
      </c>
      <c r="E116" s="41">
        <f t="shared" ref="E116:AJ116" ca="1" si="173">E44</f>
        <v>0</v>
      </c>
      <c r="F116" s="41">
        <f t="shared" ca="1" si="173"/>
        <v>0</v>
      </c>
      <c r="G116" s="41">
        <f t="shared" ca="1" si="173"/>
        <v>0</v>
      </c>
      <c r="H116" s="41">
        <f t="shared" ca="1" si="173"/>
        <v>0</v>
      </c>
      <c r="I116" s="41">
        <f t="shared" ca="1" si="173"/>
        <v>0</v>
      </c>
      <c r="J116" s="41">
        <f t="shared" ca="1" si="173"/>
        <v>0</v>
      </c>
      <c r="K116" s="41">
        <f t="shared" ca="1" si="173"/>
        <v>0</v>
      </c>
      <c r="L116" s="41">
        <f t="shared" ca="1" si="173"/>
        <v>0</v>
      </c>
      <c r="M116" s="41">
        <f t="shared" ca="1" si="173"/>
        <v>0</v>
      </c>
      <c r="N116" s="41">
        <f t="shared" ca="1" si="173"/>
        <v>0</v>
      </c>
      <c r="O116" s="41">
        <f t="shared" ca="1" si="173"/>
        <v>0</v>
      </c>
      <c r="P116" s="41">
        <f t="shared" ca="1" si="173"/>
        <v>0</v>
      </c>
      <c r="Q116" s="41">
        <f t="shared" ca="1" si="173"/>
        <v>0</v>
      </c>
      <c r="R116" s="41">
        <f t="shared" ca="1" si="173"/>
        <v>0</v>
      </c>
      <c r="S116" s="41">
        <f t="shared" ca="1" si="173"/>
        <v>0</v>
      </c>
      <c r="T116" s="41">
        <f t="shared" ca="1" si="173"/>
        <v>0</v>
      </c>
      <c r="U116" s="41">
        <f t="shared" ca="1" si="173"/>
        <v>0</v>
      </c>
      <c r="V116" s="41">
        <f t="shared" ca="1" si="173"/>
        <v>0</v>
      </c>
      <c r="W116" s="41">
        <f t="shared" ca="1" si="173"/>
        <v>0</v>
      </c>
      <c r="X116" s="41">
        <f t="shared" ca="1" si="173"/>
        <v>0</v>
      </c>
      <c r="Y116" s="41">
        <f t="shared" ca="1" si="173"/>
        <v>0</v>
      </c>
      <c r="Z116" s="41">
        <f t="shared" ca="1" si="173"/>
        <v>0</v>
      </c>
      <c r="AA116" s="41">
        <f t="shared" ca="1" si="173"/>
        <v>0</v>
      </c>
      <c r="AB116" s="41">
        <f t="shared" ca="1" si="173"/>
        <v>0</v>
      </c>
      <c r="AC116" s="41">
        <f t="shared" ca="1" si="173"/>
        <v>0</v>
      </c>
      <c r="AD116" s="41">
        <f t="shared" ca="1" si="173"/>
        <v>0</v>
      </c>
      <c r="AE116" s="41">
        <f t="shared" ca="1" si="173"/>
        <v>0</v>
      </c>
      <c r="AF116" s="41">
        <f t="shared" ca="1" si="173"/>
        <v>0</v>
      </c>
      <c r="AG116" s="41">
        <f t="shared" ca="1" si="173"/>
        <v>0</v>
      </c>
      <c r="AH116" s="41">
        <f t="shared" ca="1" si="173"/>
        <v>0</v>
      </c>
      <c r="AI116" s="41">
        <f t="shared" ca="1" si="173"/>
        <v>0</v>
      </c>
      <c r="AJ116" s="41">
        <f t="shared" ca="1" si="173"/>
        <v>0</v>
      </c>
      <c r="AK116" s="41">
        <f t="shared" ref="AK116:BP116" ca="1" si="174">AK44</f>
        <v>0</v>
      </c>
      <c r="AL116" s="41">
        <f t="shared" ca="1" si="174"/>
        <v>0</v>
      </c>
      <c r="AM116" s="41">
        <f t="shared" ca="1" si="174"/>
        <v>0</v>
      </c>
      <c r="AN116" s="41">
        <f t="shared" ca="1" si="174"/>
        <v>0</v>
      </c>
      <c r="AO116" s="41">
        <f t="shared" ca="1" si="174"/>
        <v>0</v>
      </c>
      <c r="AP116" s="41">
        <f t="shared" ca="1" si="174"/>
        <v>0</v>
      </c>
      <c r="AQ116" s="41">
        <f t="shared" ca="1" si="174"/>
        <v>0</v>
      </c>
      <c r="AR116" s="41">
        <f t="shared" ca="1" si="174"/>
        <v>0</v>
      </c>
      <c r="AS116" s="41">
        <f t="shared" ca="1" si="174"/>
        <v>0</v>
      </c>
      <c r="AT116" s="41">
        <f t="shared" ca="1" si="174"/>
        <v>0</v>
      </c>
      <c r="AU116" s="41">
        <f t="shared" ca="1" si="174"/>
        <v>0</v>
      </c>
      <c r="AV116" s="41">
        <f t="shared" ca="1" si="174"/>
        <v>0</v>
      </c>
      <c r="AW116" s="41">
        <f t="shared" ca="1" si="174"/>
        <v>0</v>
      </c>
      <c r="AX116" s="41">
        <f t="shared" ca="1" si="174"/>
        <v>0</v>
      </c>
      <c r="AY116" s="41">
        <f t="shared" ca="1" si="174"/>
        <v>0</v>
      </c>
      <c r="AZ116" s="41">
        <f t="shared" ca="1" si="174"/>
        <v>0</v>
      </c>
      <c r="BA116" s="41">
        <f t="shared" ca="1" si="174"/>
        <v>0</v>
      </c>
      <c r="BB116" s="41">
        <f t="shared" ca="1" si="174"/>
        <v>0</v>
      </c>
      <c r="BC116" s="41">
        <f t="shared" ca="1" si="174"/>
        <v>0</v>
      </c>
      <c r="BD116" s="41">
        <f t="shared" ca="1" si="174"/>
        <v>0</v>
      </c>
      <c r="BE116" s="41">
        <f t="shared" ca="1" si="174"/>
        <v>0</v>
      </c>
      <c r="BF116" s="41">
        <f t="shared" ca="1" si="174"/>
        <v>0</v>
      </c>
      <c r="BG116" s="41">
        <f t="shared" ca="1" si="174"/>
        <v>0</v>
      </c>
      <c r="BH116" s="41">
        <f t="shared" ca="1" si="174"/>
        <v>0</v>
      </c>
      <c r="BI116" s="41">
        <f t="shared" ca="1" si="174"/>
        <v>0</v>
      </c>
      <c r="BJ116" s="41">
        <f t="shared" ca="1" si="174"/>
        <v>0</v>
      </c>
      <c r="BK116" s="41">
        <f t="shared" ca="1" si="174"/>
        <v>0</v>
      </c>
      <c r="BL116" s="41">
        <f t="shared" ca="1" si="174"/>
        <v>0</v>
      </c>
      <c r="BM116" s="41">
        <f t="shared" ca="1" si="174"/>
        <v>0</v>
      </c>
      <c r="BN116" s="41">
        <f t="shared" ca="1" si="174"/>
        <v>0</v>
      </c>
      <c r="BO116" s="41">
        <f t="shared" ca="1" si="174"/>
        <v>0</v>
      </c>
      <c r="BP116" s="41">
        <f t="shared" ca="1" si="174"/>
        <v>0</v>
      </c>
      <c r="BQ116" s="41">
        <f t="shared" ref="BQ116:CT116" ca="1" si="175">BQ44</f>
        <v>0</v>
      </c>
      <c r="BR116" s="41">
        <f t="shared" ca="1" si="175"/>
        <v>0</v>
      </c>
      <c r="BS116" s="41">
        <f t="shared" ca="1" si="175"/>
        <v>0</v>
      </c>
      <c r="BT116" s="41">
        <f t="shared" ca="1" si="175"/>
        <v>0</v>
      </c>
      <c r="BU116" s="41">
        <f t="shared" ca="1" si="175"/>
        <v>0</v>
      </c>
      <c r="BV116" s="41">
        <f t="shared" si="175"/>
        <v>0</v>
      </c>
      <c r="BW116" s="41">
        <f t="shared" si="175"/>
        <v>0</v>
      </c>
      <c r="BX116" s="41">
        <f t="shared" si="175"/>
        <v>0</v>
      </c>
      <c r="BY116" s="41">
        <f t="shared" si="175"/>
        <v>0</v>
      </c>
      <c r="BZ116" s="41">
        <f t="shared" si="175"/>
        <v>0</v>
      </c>
      <c r="CA116" s="41">
        <f t="shared" si="175"/>
        <v>0</v>
      </c>
      <c r="CB116" s="41">
        <f t="shared" si="175"/>
        <v>0</v>
      </c>
      <c r="CC116" s="41">
        <f t="shared" si="175"/>
        <v>0</v>
      </c>
      <c r="CD116" s="41">
        <f t="shared" si="175"/>
        <v>0</v>
      </c>
      <c r="CE116" s="41">
        <f t="shared" si="175"/>
        <v>0</v>
      </c>
      <c r="CF116" s="41">
        <f t="shared" si="175"/>
        <v>0</v>
      </c>
      <c r="CG116" s="41">
        <f t="shared" si="175"/>
        <v>0</v>
      </c>
      <c r="CH116" s="41">
        <f t="shared" si="175"/>
        <v>0</v>
      </c>
      <c r="CI116" s="41">
        <f t="shared" si="175"/>
        <v>0</v>
      </c>
      <c r="CJ116" s="41">
        <f t="shared" si="175"/>
        <v>0</v>
      </c>
      <c r="CK116" s="41">
        <f t="shared" si="175"/>
        <v>0</v>
      </c>
      <c r="CL116" s="41">
        <f t="shared" si="175"/>
        <v>0</v>
      </c>
      <c r="CM116" s="41">
        <f t="shared" si="175"/>
        <v>0</v>
      </c>
      <c r="CN116" s="41">
        <f t="shared" si="175"/>
        <v>0</v>
      </c>
      <c r="CO116" s="41">
        <f t="shared" si="175"/>
        <v>0</v>
      </c>
      <c r="CP116" s="41">
        <f t="shared" si="175"/>
        <v>0</v>
      </c>
      <c r="CQ116" s="41">
        <f t="shared" si="175"/>
        <v>0</v>
      </c>
      <c r="CR116" s="41">
        <f t="shared" si="175"/>
        <v>0</v>
      </c>
      <c r="CS116" s="41">
        <f t="shared" si="175"/>
        <v>0</v>
      </c>
      <c r="CT116" s="41">
        <f t="shared" si="175"/>
        <v>0</v>
      </c>
    </row>
    <row r="117" spans="1:98" ht="13" x14ac:dyDescent="0.3">
      <c r="A117" s="38" t="str">
        <f t="shared" si="159"/>
        <v>Totalt årligt utsläpp av NH3 ton</v>
      </c>
      <c r="B117" s="273"/>
      <c r="C117" s="241">
        <f t="shared" ca="1" si="160"/>
        <v>0</v>
      </c>
      <c r="E117" s="41">
        <f t="shared" ref="E117:AJ117" ca="1" si="176">E45</f>
        <v>0</v>
      </c>
      <c r="F117" s="41">
        <f t="shared" ca="1" si="176"/>
        <v>0</v>
      </c>
      <c r="G117" s="41">
        <f t="shared" ca="1" si="176"/>
        <v>0</v>
      </c>
      <c r="H117" s="41">
        <f t="shared" ca="1" si="176"/>
        <v>0</v>
      </c>
      <c r="I117" s="41">
        <f t="shared" ca="1" si="176"/>
        <v>0</v>
      </c>
      <c r="J117" s="41">
        <f t="shared" ca="1" si="176"/>
        <v>0</v>
      </c>
      <c r="K117" s="41">
        <f t="shared" ca="1" si="176"/>
        <v>0</v>
      </c>
      <c r="L117" s="41">
        <f t="shared" ca="1" si="176"/>
        <v>0</v>
      </c>
      <c r="M117" s="41">
        <f t="shared" ca="1" si="176"/>
        <v>0</v>
      </c>
      <c r="N117" s="41">
        <f t="shared" ca="1" si="176"/>
        <v>0</v>
      </c>
      <c r="O117" s="41">
        <f t="shared" ca="1" si="176"/>
        <v>0</v>
      </c>
      <c r="P117" s="41">
        <f t="shared" ca="1" si="176"/>
        <v>0</v>
      </c>
      <c r="Q117" s="41">
        <f t="shared" ca="1" si="176"/>
        <v>0</v>
      </c>
      <c r="R117" s="41">
        <f t="shared" ca="1" si="176"/>
        <v>0</v>
      </c>
      <c r="S117" s="41">
        <f t="shared" ca="1" si="176"/>
        <v>0</v>
      </c>
      <c r="T117" s="41">
        <f t="shared" ca="1" si="176"/>
        <v>0</v>
      </c>
      <c r="U117" s="41">
        <f t="shared" ca="1" si="176"/>
        <v>0</v>
      </c>
      <c r="V117" s="41">
        <f t="shared" ca="1" si="176"/>
        <v>0</v>
      </c>
      <c r="W117" s="41">
        <f t="shared" ca="1" si="176"/>
        <v>0</v>
      </c>
      <c r="X117" s="41">
        <f t="shared" ca="1" si="176"/>
        <v>0</v>
      </c>
      <c r="Y117" s="41">
        <f t="shared" ca="1" si="176"/>
        <v>0</v>
      </c>
      <c r="Z117" s="41">
        <f t="shared" ca="1" si="176"/>
        <v>0</v>
      </c>
      <c r="AA117" s="41">
        <f t="shared" ca="1" si="176"/>
        <v>0</v>
      </c>
      <c r="AB117" s="41">
        <f t="shared" ca="1" si="176"/>
        <v>0</v>
      </c>
      <c r="AC117" s="41">
        <f t="shared" ca="1" si="176"/>
        <v>0</v>
      </c>
      <c r="AD117" s="41">
        <f t="shared" ca="1" si="176"/>
        <v>0</v>
      </c>
      <c r="AE117" s="41">
        <f t="shared" ca="1" si="176"/>
        <v>0</v>
      </c>
      <c r="AF117" s="41">
        <f t="shared" ca="1" si="176"/>
        <v>0</v>
      </c>
      <c r="AG117" s="41">
        <f t="shared" ca="1" si="176"/>
        <v>0</v>
      </c>
      <c r="AH117" s="41">
        <f t="shared" ca="1" si="176"/>
        <v>0</v>
      </c>
      <c r="AI117" s="41">
        <f t="shared" ca="1" si="176"/>
        <v>0</v>
      </c>
      <c r="AJ117" s="41">
        <f t="shared" ca="1" si="176"/>
        <v>0</v>
      </c>
      <c r="AK117" s="41">
        <f t="shared" ref="AK117:BP117" ca="1" si="177">AK45</f>
        <v>0</v>
      </c>
      <c r="AL117" s="41">
        <f t="shared" ca="1" si="177"/>
        <v>0</v>
      </c>
      <c r="AM117" s="41">
        <f t="shared" ca="1" si="177"/>
        <v>0</v>
      </c>
      <c r="AN117" s="41">
        <f t="shared" ca="1" si="177"/>
        <v>0</v>
      </c>
      <c r="AO117" s="41">
        <f t="shared" ca="1" si="177"/>
        <v>0</v>
      </c>
      <c r="AP117" s="41">
        <f t="shared" ca="1" si="177"/>
        <v>0</v>
      </c>
      <c r="AQ117" s="41">
        <f t="shared" ca="1" si="177"/>
        <v>0</v>
      </c>
      <c r="AR117" s="41">
        <f t="shared" ca="1" si="177"/>
        <v>0</v>
      </c>
      <c r="AS117" s="41">
        <f t="shared" ca="1" si="177"/>
        <v>0</v>
      </c>
      <c r="AT117" s="41">
        <f t="shared" ca="1" si="177"/>
        <v>0</v>
      </c>
      <c r="AU117" s="41">
        <f t="shared" ca="1" si="177"/>
        <v>0</v>
      </c>
      <c r="AV117" s="41">
        <f t="shared" ca="1" si="177"/>
        <v>0</v>
      </c>
      <c r="AW117" s="41">
        <f t="shared" ca="1" si="177"/>
        <v>0</v>
      </c>
      <c r="AX117" s="41">
        <f t="shared" ca="1" si="177"/>
        <v>0</v>
      </c>
      <c r="AY117" s="41">
        <f t="shared" ca="1" si="177"/>
        <v>0</v>
      </c>
      <c r="AZ117" s="41">
        <f t="shared" ca="1" si="177"/>
        <v>0</v>
      </c>
      <c r="BA117" s="41">
        <f t="shared" ca="1" si="177"/>
        <v>0</v>
      </c>
      <c r="BB117" s="41">
        <f t="shared" ca="1" si="177"/>
        <v>0</v>
      </c>
      <c r="BC117" s="41">
        <f t="shared" ca="1" si="177"/>
        <v>0</v>
      </c>
      <c r="BD117" s="41">
        <f t="shared" ca="1" si="177"/>
        <v>0</v>
      </c>
      <c r="BE117" s="41">
        <f t="shared" ca="1" si="177"/>
        <v>0</v>
      </c>
      <c r="BF117" s="41">
        <f t="shared" ca="1" si="177"/>
        <v>0</v>
      </c>
      <c r="BG117" s="41">
        <f t="shared" ca="1" si="177"/>
        <v>0</v>
      </c>
      <c r="BH117" s="41">
        <f t="shared" ca="1" si="177"/>
        <v>0</v>
      </c>
      <c r="BI117" s="41">
        <f t="shared" ca="1" si="177"/>
        <v>0</v>
      </c>
      <c r="BJ117" s="41">
        <f t="shared" ca="1" si="177"/>
        <v>0</v>
      </c>
      <c r="BK117" s="41">
        <f t="shared" ca="1" si="177"/>
        <v>0</v>
      </c>
      <c r="BL117" s="41">
        <f t="shared" ca="1" si="177"/>
        <v>0</v>
      </c>
      <c r="BM117" s="41">
        <f t="shared" ca="1" si="177"/>
        <v>0</v>
      </c>
      <c r="BN117" s="41">
        <f t="shared" ca="1" si="177"/>
        <v>0</v>
      </c>
      <c r="BO117" s="41">
        <f t="shared" ca="1" si="177"/>
        <v>0</v>
      </c>
      <c r="BP117" s="41">
        <f t="shared" ca="1" si="177"/>
        <v>0</v>
      </c>
      <c r="BQ117" s="41">
        <f t="shared" ref="BQ117:CT117" ca="1" si="178">BQ45</f>
        <v>0</v>
      </c>
      <c r="BR117" s="41">
        <f t="shared" ca="1" si="178"/>
        <v>0</v>
      </c>
      <c r="BS117" s="41">
        <f t="shared" ca="1" si="178"/>
        <v>0</v>
      </c>
      <c r="BT117" s="41">
        <f t="shared" ca="1" si="178"/>
        <v>0</v>
      </c>
      <c r="BU117" s="41">
        <f t="shared" ca="1" si="178"/>
        <v>0</v>
      </c>
      <c r="BV117" s="41">
        <f t="shared" si="178"/>
        <v>0</v>
      </c>
      <c r="BW117" s="41">
        <f t="shared" si="178"/>
        <v>0</v>
      </c>
      <c r="BX117" s="41">
        <f t="shared" si="178"/>
        <v>0</v>
      </c>
      <c r="BY117" s="41">
        <f t="shared" si="178"/>
        <v>0</v>
      </c>
      <c r="BZ117" s="41">
        <f t="shared" si="178"/>
        <v>0</v>
      </c>
      <c r="CA117" s="41">
        <f t="shared" si="178"/>
        <v>0</v>
      </c>
      <c r="CB117" s="41">
        <f t="shared" si="178"/>
        <v>0</v>
      </c>
      <c r="CC117" s="41">
        <f t="shared" si="178"/>
        <v>0</v>
      </c>
      <c r="CD117" s="41">
        <f t="shared" si="178"/>
        <v>0</v>
      </c>
      <c r="CE117" s="41">
        <f t="shared" si="178"/>
        <v>0</v>
      </c>
      <c r="CF117" s="41">
        <f t="shared" si="178"/>
        <v>0</v>
      </c>
      <c r="CG117" s="41">
        <f t="shared" si="178"/>
        <v>0</v>
      </c>
      <c r="CH117" s="41">
        <f t="shared" si="178"/>
        <v>0</v>
      </c>
      <c r="CI117" s="41">
        <f t="shared" si="178"/>
        <v>0</v>
      </c>
      <c r="CJ117" s="41">
        <f t="shared" si="178"/>
        <v>0</v>
      </c>
      <c r="CK117" s="41">
        <f t="shared" si="178"/>
        <v>0</v>
      </c>
      <c r="CL117" s="41">
        <f t="shared" si="178"/>
        <v>0</v>
      </c>
      <c r="CM117" s="41">
        <f t="shared" si="178"/>
        <v>0</v>
      </c>
      <c r="CN117" s="41">
        <f t="shared" si="178"/>
        <v>0</v>
      </c>
      <c r="CO117" s="41">
        <f t="shared" si="178"/>
        <v>0</v>
      </c>
      <c r="CP117" s="41">
        <f t="shared" si="178"/>
        <v>0</v>
      </c>
      <c r="CQ117" s="41">
        <f t="shared" si="178"/>
        <v>0</v>
      </c>
      <c r="CR117" s="41">
        <f t="shared" si="178"/>
        <v>0</v>
      </c>
      <c r="CS117" s="41">
        <f t="shared" si="178"/>
        <v>0</v>
      </c>
      <c r="CT117" s="41">
        <f t="shared" si="178"/>
        <v>0</v>
      </c>
    </row>
    <row r="118" spans="1:98" s="591" customFormat="1" ht="13" x14ac:dyDescent="0.3">
      <c r="A118" s="593" t="str">
        <f t="shared" si="159"/>
        <v>Totalt årligt utsläpp av PM ton</v>
      </c>
      <c r="C118" s="594">
        <f t="shared" ca="1" si="160"/>
        <v>0</v>
      </c>
      <c r="D118" s="595"/>
      <c r="E118" s="588">
        <f t="shared" ref="E118:AJ118" ca="1" si="179">E46</f>
        <v>0</v>
      </c>
      <c r="F118" s="588">
        <f t="shared" ca="1" si="179"/>
        <v>0</v>
      </c>
      <c r="G118" s="588">
        <f t="shared" ca="1" si="179"/>
        <v>0</v>
      </c>
      <c r="H118" s="588">
        <f t="shared" ca="1" si="179"/>
        <v>0</v>
      </c>
      <c r="I118" s="588">
        <f t="shared" ca="1" si="179"/>
        <v>0</v>
      </c>
      <c r="J118" s="588">
        <f t="shared" ca="1" si="179"/>
        <v>0</v>
      </c>
      <c r="K118" s="588">
        <f t="shared" ca="1" si="179"/>
        <v>0</v>
      </c>
      <c r="L118" s="588">
        <f t="shared" ca="1" si="179"/>
        <v>0</v>
      </c>
      <c r="M118" s="588">
        <f t="shared" ca="1" si="179"/>
        <v>0</v>
      </c>
      <c r="N118" s="588">
        <f t="shared" ca="1" si="179"/>
        <v>0</v>
      </c>
      <c r="O118" s="588">
        <f t="shared" ca="1" si="179"/>
        <v>0</v>
      </c>
      <c r="P118" s="588">
        <f t="shared" ca="1" si="179"/>
        <v>0</v>
      </c>
      <c r="Q118" s="588">
        <f t="shared" ca="1" si="179"/>
        <v>0</v>
      </c>
      <c r="R118" s="588">
        <f t="shared" ca="1" si="179"/>
        <v>0</v>
      </c>
      <c r="S118" s="588">
        <f t="shared" ca="1" si="179"/>
        <v>0</v>
      </c>
      <c r="T118" s="588">
        <f t="shared" ca="1" si="179"/>
        <v>0</v>
      </c>
      <c r="U118" s="588">
        <f t="shared" ca="1" si="179"/>
        <v>0</v>
      </c>
      <c r="V118" s="588">
        <f t="shared" ca="1" si="179"/>
        <v>0</v>
      </c>
      <c r="W118" s="588">
        <f t="shared" ca="1" si="179"/>
        <v>0</v>
      </c>
      <c r="X118" s="588">
        <f t="shared" ca="1" si="179"/>
        <v>0</v>
      </c>
      <c r="Y118" s="588">
        <f t="shared" ca="1" si="179"/>
        <v>0</v>
      </c>
      <c r="Z118" s="588">
        <f t="shared" ca="1" si="179"/>
        <v>0</v>
      </c>
      <c r="AA118" s="588">
        <f t="shared" ca="1" si="179"/>
        <v>0</v>
      </c>
      <c r="AB118" s="588">
        <f t="shared" ca="1" si="179"/>
        <v>0</v>
      </c>
      <c r="AC118" s="588">
        <f t="shared" ca="1" si="179"/>
        <v>0</v>
      </c>
      <c r="AD118" s="588">
        <f t="shared" ca="1" si="179"/>
        <v>0</v>
      </c>
      <c r="AE118" s="588">
        <f t="shared" ca="1" si="179"/>
        <v>0</v>
      </c>
      <c r="AF118" s="588">
        <f t="shared" ca="1" si="179"/>
        <v>0</v>
      </c>
      <c r="AG118" s="588">
        <f t="shared" ca="1" si="179"/>
        <v>0</v>
      </c>
      <c r="AH118" s="588">
        <f t="shared" ca="1" si="179"/>
        <v>0</v>
      </c>
      <c r="AI118" s="588">
        <f t="shared" ca="1" si="179"/>
        <v>0</v>
      </c>
      <c r="AJ118" s="588">
        <f t="shared" ca="1" si="179"/>
        <v>0</v>
      </c>
      <c r="AK118" s="588">
        <f t="shared" ref="AK118:BP118" ca="1" si="180">AK46</f>
        <v>0</v>
      </c>
      <c r="AL118" s="588">
        <f t="shared" ca="1" si="180"/>
        <v>0</v>
      </c>
      <c r="AM118" s="588">
        <f t="shared" ca="1" si="180"/>
        <v>0</v>
      </c>
      <c r="AN118" s="588">
        <f t="shared" ca="1" si="180"/>
        <v>0</v>
      </c>
      <c r="AO118" s="588">
        <f t="shared" ca="1" si="180"/>
        <v>0</v>
      </c>
      <c r="AP118" s="588">
        <f t="shared" ca="1" si="180"/>
        <v>0</v>
      </c>
      <c r="AQ118" s="588">
        <f t="shared" ca="1" si="180"/>
        <v>0</v>
      </c>
      <c r="AR118" s="588">
        <f t="shared" ca="1" si="180"/>
        <v>0</v>
      </c>
      <c r="AS118" s="588">
        <f t="shared" ca="1" si="180"/>
        <v>0</v>
      </c>
      <c r="AT118" s="588">
        <f t="shared" ca="1" si="180"/>
        <v>0</v>
      </c>
      <c r="AU118" s="588">
        <f t="shared" ca="1" si="180"/>
        <v>0</v>
      </c>
      <c r="AV118" s="588">
        <f t="shared" ca="1" si="180"/>
        <v>0</v>
      </c>
      <c r="AW118" s="588">
        <f t="shared" ca="1" si="180"/>
        <v>0</v>
      </c>
      <c r="AX118" s="588">
        <f t="shared" ca="1" si="180"/>
        <v>0</v>
      </c>
      <c r="AY118" s="588">
        <f t="shared" ca="1" si="180"/>
        <v>0</v>
      </c>
      <c r="AZ118" s="588">
        <f t="shared" ca="1" si="180"/>
        <v>0</v>
      </c>
      <c r="BA118" s="588">
        <f t="shared" ca="1" si="180"/>
        <v>0</v>
      </c>
      <c r="BB118" s="588">
        <f t="shared" ca="1" si="180"/>
        <v>0</v>
      </c>
      <c r="BC118" s="588">
        <f t="shared" ca="1" si="180"/>
        <v>0</v>
      </c>
      <c r="BD118" s="588">
        <f t="shared" ca="1" si="180"/>
        <v>0</v>
      </c>
      <c r="BE118" s="588">
        <f t="shared" ca="1" si="180"/>
        <v>0</v>
      </c>
      <c r="BF118" s="588">
        <f t="shared" ca="1" si="180"/>
        <v>0</v>
      </c>
      <c r="BG118" s="588">
        <f t="shared" ca="1" si="180"/>
        <v>0</v>
      </c>
      <c r="BH118" s="588">
        <f t="shared" ca="1" si="180"/>
        <v>0</v>
      </c>
      <c r="BI118" s="588">
        <f t="shared" ca="1" si="180"/>
        <v>0</v>
      </c>
      <c r="BJ118" s="588">
        <f t="shared" ca="1" si="180"/>
        <v>0</v>
      </c>
      <c r="BK118" s="588">
        <f t="shared" ca="1" si="180"/>
        <v>0</v>
      </c>
      <c r="BL118" s="588">
        <f t="shared" ca="1" si="180"/>
        <v>0</v>
      </c>
      <c r="BM118" s="588">
        <f t="shared" ca="1" si="180"/>
        <v>0</v>
      </c>
      <c r="BN118" s="588">
        <f t="shared" ca="1" si="180"/>
        <v>0</v>
      </c>
      <c r="BO118" s="588">
        <f t="shared" ca="1" si="180"/>
        <v>0</v>
      </c>
      <c r="BP118" s="588">
        <f t="shared" ca="1" si="180"/>
        <v>0</v>
      </c>
      <c r="BQ118" s="588">
        <f t="shared" ref="BQ118:CT118" ca="1" si="181">BQ46</f>
        <v>0</v>
      </c>
      <c r="BR118" s="588">
        <f t="shared" ca="1" si="181"/>
        <v>0</v>
      </c>
      <c r="BS118" s="588">
        <f t="shared" ca="1" si="181"/>
        <v>0</v>
      </c>
      <c r="BT118" s="588">
        <f t="shared" ca="1" si="181"/>
        <v>0</v>
      </c>
      <c r="BU118" s="588">
        <f t="shared" ca="1" si="181"/>
        <v>0</v>
      </c>
      <c r="BV118" s="588">
        <f t="shared" si="181"/>
        <v>0</v>
      </c>
      <c r="BW118" s="588">
        <f t="shared" si="181"/>
        <v>0</v>
      </c>
      <c r="BX118" s="588">
        <f t="shared" si="181"/>
        <v>0</v>
      </c>
      <c r="BY118" s="588">
        <f t="shared" si="181"/>
        <v>0</v>
      </c>
      <c r="BZ118" s="588">
        <f t="shared" si="181"/>
        <v>0</v>
      </c>
      <c r="CA118" s="588">
        <f t="shared" si="181"/>
        <v>0</v>
      </c>
      <c r="CB118" s="588">
        <f t="shared" si="181"/>
        <v>0</v>
      </c>
      <c r="CC118" s="588">
        <f t="shared" si="181"/>
        <v>0</v>
      </c>
      <c r="CD118" s="588">
        <f t="shared" si="181"/>
        <v>0</v>
      </c>
      <c r="CE118" s="588">
        <f t="shared" si="181"/>
        <v>0</v>
      </c>
      <c r="CF118" s="588">
        <f t="shared" si="181"/>
        <v>0</v>
      </c>
      <c r="CG118" s="588">
        <f t="shared" si="181"/>
        <v>0</v>
      </c>
      <c r="CH118" s="588">
        <f t="shared" si="181"/>
        <v>0</v>
      </c>
      <c r="CI118" s="588">
        <f t="shared" si="181"/>
        <v>0</v>
      </c>
      <c r="CJ118" s="588">
        <f t="shared" si="181"/>
        <v>0</v>
      </c>
      <c r="CK118" s="588">
        <f t="shared" si="181"/>
        <v>0</v>
      </c>
      <c r="CL118" s="588">
        <f t="shared" si="181"/>
        <v>0</v>
      </c>
      <c r="CM118" s="588">
        <f t="shared" si="181"/>
        <v>0</v>
      </c>
      <c r="CN118" s="588">
        <f t="shared" si="181"/>
        <v>0</v>
      </c>
      <c r="CO118" s="588">
        <f t="shared" si="181"/>
        <v>0</v>
      </c>
      <c r="CP118" s="588">
        <f t="shared" si="181"/>
        <v>0</v>
      </c>
      <c r="CQ118" s="588">
        <f t="shared" si="181"/>
        <v>0</v>
      </c>
      <c r="CR118" s="588">
        <f t="shared" si="181"/>
        <v>0</v>
      </c>
      <c r="CS118" s="588">
        <f t="shared" si="181"/>
        <v>0</v>
      </c>
      <c r="CT118" s="588">
        <f t="shared" si="181"/>
        <v>0</v>
      </c>
    </row>
    <row r="119" spans="1:98" ht="13" x14ac:dyDescent="0.3">
      <c r="A119" s="38" t="str">
        <f t="shared" si="159"/>
        <v>Total bränslekostnad per år</v>
      </c>
      <c r="B119" s="273"/>
      <c r="C119" s="241">
        <f t="shared" ca="1" si="160"/>
        <v>0</v>
      </c>
      <c r="E119" s="41">
        <f t="shared" ref="E119:AJ119" ca="1" si="182">E47*E$85</f>
        <v>0</v>
      </c>
      <c r="F119" s="41">
        <f t="shared" ca="1" si="182"/>
        <v>0</v>
      </c>
      <c r="G119" s="41">
        <f t="shared" ca="1" si="182"/>
        <v>0</v>
      </c>
      <c r="H119" s="41">
        <f t="shared" ca="1" si="182"/>
        <v>0</v>
      </c>
      <c r="I119" s="41">
        <f t="shared" ca="1" si="182"/>
        <v>0</v>
      </c>
      <c r="J119" s="41">
        <f t="shared" ca="1" si="182"/>
        <v>0</v>
      </c>
      <c r="K119" s="41">
        <f t="shared" ca="1" si="182"/>
        <v>0</v>
      </c>
      <c r="L119" s="41">
        <f t="shared" ca="1" si="182"/>
        <v>0</v>
      </c>
      <c r="M119" s="41">
        <f t="shared" ca="1" si="182"/>
        <v>0</v>
      </c>
      <c r="N119" s="41">
        <f t="shared" ca="1" si="182"/>
        <v>0</v>
      </c>
      <c r="O119" s="41">
        <f t="shared" ca="1" si="182"/>
        <v>0</v>
      </c>
      <c r="P119" s="41">
        <f t="shared" ca="1" si="182"/>
        <v>0</v>
      </c>
      <c r="Q119" s="41">
        <f t="shared" ca="1" si="182"/>
        <v>0</v>
      </c>
      <c r="R119" s="41">
        <f t="shared" ca="1" si="182"/>
        <v>0</v>
      </c>
      <c r="S119" s="41">
        <f t="shared" ca="1" si="182"/>
        <v>0</v>
      </c>
      <c r="T119" s="41">
        <f t="shared" ca="1" si="182"/>
        <v>0</v>
      </c>
      <c r="U119" s="41">
        <f t="shared" ca="1" si="182"/>
        <v>0</v>
      </c>
      <c r="V119" s="41">
        <f t="shared" ca="1" si="182"/>
        <v>0</v>
      </c>
      <c r="W119" s="41">
        <f t="shared" ca="1" si="182"/>
        <v>0</v>
      </c>
      <c r="X119" s="41">
        <f t="shared" ca="1" si="182"/>
        <v>0</v>
      </c>
      <c r="Y119" s="41">
        <f t="shared" ca="1" si="182"/>
        <v>0</v>
      </c>
      <c r="Z119" s="41">
        <f t="shared" ca="1" si="182"/>
        <v>0</v>
      </c>
      <c r="AA119" s="41">
        <f t="shared" ca="1" si="182"/>
        <v>0</v>
      </c>
      <c r="AB119" s="41">
        <f t="shared" ca="1" si="182"/>
        <v>0</v>
      </c>
      <c r="AC119" s="41">
        <f t="shared" ca="1" si="182"/>
        <v>0</v>
      </c>
      <c r="AD119" s="41">
        <f t="shared" ca="1" si="182"/>
        <v>0</v>
      </c>
      <c r="AE119" s="41">
        <f t="shared" ca="1" si="182"/>
        <v>0</v>
      </c>
      <c r="AF119" s="41">
        <f t="shared" ca="1" si="182"/>
        <v>0</v>
      </c>
      <c r="AG119" s="41">
        <f t="shared" ca="1" si="182"/>
        <v>0</v>
      </c>
      <c r="AH119" s="41">
        <f t="shared" ca="1" si="182"/>
        <v>0</v>
      </c>
      <c r="AI119" s="41">
        <f t="shared" ca="1" si="182"/>
        <v>0</v>
      </c>
      <c r="AJ119" s="41">
        <f t="shared" ca="1" si="182"/>
        <v>0</v>
      </c>
      <c r="AK119" s="41">
        <f t="shared" ref="AK119:BP119" ca="1" si="183">AK47*AK$85</f>
        <v>0</v>
      </c>
      <c r="AL119" s="41">
        <f t="shared" ca="1" si="183"/>
        <v>0</v>
      </c>
      <c r="AM119" s="41">
        <f t="shared" ca="1" si="183"/>
        <v>0</v>
      </c>
      <c r="AN119" s="41">
        <f t="shared" ca="1" si="183"/>
        <v>0</v>
      </c>
      <c r="AO119" s="41">
        <f t="shared" ca="1" si="183"/>
        <v>0</v>
      </c>
      <c r="AP119" s="41">
        <f t="shared" ca="1" si="183"/>
        <v>0</v>
      </c>
      <c r="AQ119" s="41">
        <f t="shared" ca="1" si="183"/>
        <v>0</v>
      </c>
      <c r="AR119" s="41">
        <f t="shared" ca="1" si="183"/>
        <v>0</v>
      </c>
      <c r="AS119" s="41">
        <f t="shared" ca="1" si="183"/>
        <v>0</v>
      </c>
      <c r="AT119" s="41">
        <f t="shared" ca="1" si="183"/>
        <v>0</v>
      </c>
      <c r="AU119" s="41">
        <f t="shared" ca="1" si="183"/>
        <v>0</v>
      </c>
      <c r="AV119" s="41">
        <f t="shared" ca="1" si="183"/>
        <v>0</v>
      </c>
      <c r="AW119" s="41">
        <f t="shared" ca="1" si="183"/>
        <v>0</v>
      </c>
      <c r="AX119" s="41">
        <f t="shared" ca="1" si="183"/>
        <v>0</v>
      </c>
      <c r="AY119" s="41">
        <f t="shared" ca="1" si="183"/>
        <v>0</v>
      </c>
      <c r="AZ119" s="41">
        <f t="shared" ca="1" si="183"/>
        <v>0</v>
      </c>
      <c r="BA119" s="41">
        <f t="shared" ca="1" si="183"/>
        <v>0</v>
      </c>
      <c r="BB119" s="41">
        <f t="shared" ca="1" si="183"/>
        <v>0</v>
      </c>
      <c r="BC119" s="41">
        <f t="shared" ca="1" si="183"/>
        <v>0</v>
      </c>
      <c r="BD119" s="41">
        <f t="shared" ca="1" si="183"/>
        <v>0</v>
      </c>
      <c r="BE119" s="41">
        <f t="shared" ca="1" si="183"/>
        <v>0</v>
      </c>
      <c r="BF119" s="41">
        <f t="shared" ca="1" si="183"/>
        <v>0</v>
      </c>
      <c r="BG119" s="41">
        <f t="shared" ca="1" si="183"/>
        <v>0</v>
      </c>
      <c r="BH119" s="41">
        <f t="shared" ca="1" si="183"/>
        <v>0</v>
      </c>
      <c r="BI119" s="41">
        <f t="shared" ca="1" si="183"/>
        <v>0</v>
      </c>
      <c r="BJ119" s="41">
        <f t="shared" ca="1" si="183"/>
        <v>0</v>
      </c>
      <c r="BK119" s="41">
        <f t="shared" ca="1" si="183"/>
        <v>0</v>
      </c>
      <c r="BL119" s="41">
        <f t="shared" ca="1" si="183"/>
        <v>0</v>
      </c>
      <c r="BM119" s="41">
        <f t="shared" ca="1" si="183"/>
        <v>0</v>
      </c>
      <c r="BN119" s="41">
        <f t="shared" ca="1" si="183"/>
        <v>0</v>
      </c>
      <c r="BO119" s="41">
        <f t="shared" ca="1" si="183"/>
        <v>0</v>
      </c>
      <c r="BP119" s="41">
        <f t="shared" ca="1" si="183"/>
        <v>0</v>
      </c>
      <c r="BQ119" s="41">
        <f t="shared" ref="BQ119:CT119" ca="1" si="184">BQ47*BQ$85</f>
        <v>0</v>
      </c>
      <c r="BR119" s="41">
        <f t="shared" ca="1" si="184"/>
        <v>0</v>
      </c>
      <c r="BS119" s="41">
        <f t="shared" ca="1" si="184"/>
        <v>0</v>
      </c>
      <c r="BT119" s="41">
        <f t="shared" ca="1" si="184"/>
        <v>0</v>
      </c>
      <c r="BU119" s="41">
        <f t="shared" ca="1" si="184"/>
        <v>0</v>
      </c>
      <c r="BV119" s="41">
        <f t="shared" si="184"/>
        <v>0</v>
      </c>
      <c r="BW119" s="41">
        <f t="shared" si="184"/>
        <v>0</v>
      </c>
      <c r="BX119" s="41">
        <f t="shared" si="184"/>
        <v>0</v>
      </c>
      <c r="BY119" s="41">
        <f t="shared" si="184"/>
        <v>0</v>
      </c>
      <c r="BZ119" s="41">
        <f t="shared" si="184"/>
        <v>0</v>
      </c>
      <c r="CA119" s="41">
        <f t="shared" si="184"/>
        <v>0</v>
      </c>
      <c r="CB119" s="41">
        <f t="shared" si="184"/>
        <v>0</v>
      </c>
      <c r="CC119" s="41">
        <f t="shared" si="184"/>
        <v>0</v>
      </c>
      <c r="CD119" s="41">
        <f t="shared" si="184"/>
        <v>0</v>
      </c>
      <c r="CE119" s="41">
        <f t="shared" si="184"/>
        <v>0</v>
      </c>
      <c r="CF119" s="41">
        <f t="shared" si="184"/>
        <v>0</v>
      </c>
      <c r="CG119" s="41">
        <f t="shared" si="184"/>
        <v>0</v>
      </c>
      <c r="CH119" s="41">
        <f t="shared" si="184"/>
        <v>0</v>
      </c>
      <c r="CI119" s="41">
        <f t="shared" si="184"/>
        <v>0</v>
      </c>
      <c r="CJ119" s="41">
        <f t="shared" si="184"/>
        <v>0</v>
      </c>
      <c r="CK119" s="41">
        <f t="shared" si="184"/>
        <v>0</v>
      </c>
      <c r="CL119" s="41">
        <f t="shared" si="184"/>
        <v>0</v>
      </c>
      <c r="CM119" s="41">
        <f t="shared" si="184"/>
        <v>0</v>
      </c>
      <c r="CN119" s="41">
        <f t="shared" si="184"/>
        <v>0</v>
      </c>
      <c r="CO119" s="41">
        <f t="shared" si="184"/>
        <v>0</v>
      </c>
      <c r="CP119" s="41">
        <f t="shared" si="184"/>
        <v>0</v>
      </c>
      <c r="CQ119" s="41">
        <f t="shared" si="184"/>
        <v>0</v>
      </c>
      <c r="CR119" s="41">
        <f t="shared" si="184"/>
        <v>0</v>
      </c>
      <c r="CS119" s="41">
        <f t="shared" si="184"/>
        <v>0</v>
      </c>
      <c r="CT119" s="41">
        <f t="shared" si="184"/>
        <v>0</v>
      </c>
    </row>
    <row r="120" spans="1:98" ht="13" x14ac:dyDescent="0.3">
      <c r="A120" s="38" t="str">
        <f t="shared" si="159"/>
        <v>Totala övriga fartygsrelaterade kostnader per år</v>
      </c>
      <c r="B120" s="273"/>
      <c r="C120" s="241">
        <f t="shared" si="160"/>
        <v>0</v>
      </c>
      <c r="E120" s="41">
        <f>E48*E$85</f>
        <v>0</v>
      </c>
      <c r="F120" s="41">
        <f t="shared" ref="F120:AJ120" si="185">F48*F$85</f>
        <v>0</v>
      </c>
      <c r="G120" s="41">
        <f t="shared" si="185"/>
        <v>0</v>
      </c>
      <c r="H120" s="41">
        <f t="shared" si="185"/>
        <v>0</v>
      </c>
      <c r="I120" s="41">
        <f t="shared" si="185"/>
        <v>0</v>
      </c>
      <c r="J120" s="41">
        <f t="shared" si="185"/>
        <v>0</v>
      </c>
      <c r="K120" s="41">
        <f t="shared" si="185"/>
        <v>0</v>
      </c>
      <c r="L120" s="41">
        <f t="shared" si="185"/>
        <v>0</v>
      </c>
      <c r="M120" s="41">
        <f t="shared" si="185"/>
        <v>0</v>
      </c>
      <c r="N120" s="41">
        <f t="shared" si="185"/>
        <v>0</v>
      </c>
      <c r="O120" s="41">
        <f t="shared" si="185"/>
        <v>0</v>
      </c>
      <c r="P120" s="41">
        <f t="shared" si="185"/>
        <v>0</v>
      </c>
      <c r="Q120" s="41">
        <f t="shared" si="185"/>
        <v>0</v>
      </c>
      <c r="R120" s="41">
        <f t="shared" si="185"/>
        <v>0</v>
      </c>
      <c r="S120" s="41">
        <f t="shared" si="185"/>
        <v>0</v>
      </c>
      <c r="T120" s="41">
        <f t="shared" si="185"/>
        <v>0</v>
      </c>
      <c r="U120" s="41">
        <f t="shared" si="185"/>
        <v>0</v>
      </c>
      <c r="V120" s="41">
        <f t="shared" si="185"/>
        <v>0</v>
      </c>
      <c r="W120" s="41">
        <f t="shared" si="185"/>
        <v>0</v>
      </c>
      <c r="X120" s="41">
        <f t="shared" si="185"/>
        <v>0</v>
      </c>
      <c r="Y120" s="41">
        <f t="shared" si="185"/>
        <v>0</v>
      </c>
      <c r="Z120" s="41">
        <f t="shared" si="185"/>
        <v>0</v>
      </c>
      <c r="AA120" s="41">
        <f t="shared" si="185"/>
        <v>0</v>
      </c>
      <c r="AB120" s="41">
        <f t="shared" si="185"/>
        <v>0</v>
      </c>
      <c r="AC120" s="41">
        <f t="shared" si="185"/>
        <v>0</v>
      </c>
      <c r="AD120" s="41">
        <f t="shared" si="185"/>
        <v>0</v>
      </c>
      <c r="AE120" s="41">
        <f t="shared" si="185"/>
        <v>0</v>
      </c>
      <c r="AF120" s="41">
        <f t="shared" si="185"/>
        <v>0</v>
      </c>
      <c r="AG120" s="41">
        <f t="shared" si="185"/>
        <v>0</v>
      </c>
      <c r="AH120" s="41">
        <f t="shared" si="185"/>
        <v>0</v>
      </c>
      <c r="AI120" s="41">
        <f t="shared" si="185"/>
        <v>0</v>
      </c>
      <c r="AJ120" s="41">
        <f t="shared" si="185"/>
        <v>0</v>
      </c>
      <c r="AK120" s="41">
        <f t="shared" ref="AK120:BP120" si="186">AK48*AK$85</f>
        <v>0</v>
      </c>
      <c r="AL120" s="41">
        <f t="shared" si="186"/>
        <v>0</v>
      </c>
      <c r="AM120" s="41">
        <f t="shared" si="186"/>
        <v>0</v>
      </c>
      <c r="AN120" s="41">
        <f t="shared" si="186"/>
        <v>0</v>
      </c>
      <c r="AO120" s="41">
        <f t="shared" si="186"/>
        <v>0</v>
      </c>
      <c r="AP120" s="41">
        <f t="shared" si="186"/>
        <v>0</v>
      </c>
      <c r="AQ120" s="41">
        <f t="shared" si="186"/>
        <v>0</v>
      </c>
      <c r="AR120" s="41">
        <f t="shared" si="186"/>
        <v>0</v>
      </c>
      <c r="AS120" s="41">
        <f t="shared" si="186"/>
        <v>0</v>
      </c>
      <c r="AT120" s="41">
        <f t="shared" si="186"/>
        <v>0</v>
      </c>
      <c r="AU120" s="41">
        <f t="shared" si="186"/>
        <v>0</v>
      </c>
      <c r="AV120" s="41">
        <f t="shared" si="186"/>
        <v>0</v>
      </c>
      <c r="AW120" s="41">
        <f t="shared" si="186"/>
        <v>0</v>
      </c>
      <c r="AX120" s="41">
        <f t="shared" si="186"/>
        <v>0</v>
      </c>
      <c r="AY120" s="41">
        <f t="shared" si="186"/>
        <v>0</v>
      </c>
      <c r="AZ120" s="41">
        <f t="shared" si="186"/>
        <v>0</v>
      </c>
      <c r="BA120" s="41">
        <f t="shared" si="186"/>
        <v>0</v>
      </c>
      <c r="BB120" s="41">
        <f t="shared" si="186"/>
        <v>0</v>
      </c>
      <c r="BC120" s="41">
        <f t="shared" si="186"/>
        <v>0</v>
      </c>
      <c r="BD120" s="41">
        <f t="shared" si="186"/>
        <v>0</v>
      </c>
      <c r="BE120" s="41">
        <f t="shared" si="186"/>
        <v>0</v>
      </c>
      <c r="BF120" s="41">
        <f t="shared" si="186"/>
        <v>0</v>
      </c>
      <c r="BG120" s="41">
        <f t="shared" si="186"/>
        <v>0</v>
      </c>
      <c r="BH120" s="41">
        <f t="shared" si="186"/>
        <v>0</v>
      </c>
      <c r="BI120" s="41">
        <f t="shared" si="186"/>
        <v>0</v>
      </c>
      <c r="BJ120" s="41">
        <f t="shared" si="186"/>
        <v>0</v>
      </c>
      <c r="BK120" s="41">
        <f t="shared" si="186"/>
        <v>0</v>
      </c>
      <c r="BL120" s="41">
        <f t="shared" si="186"/>
        <v>0</v>
      </c>
      <c r="BM120" s="41">
        <f t="shared" si="186"/>
        <v>0</v>
      </c>
      <c r="BN120" s="41">
        <f t="shared" si="186"/>
        <v>0</v>
      </c>
      <c r="BO120" s="41">
        <f t="shared" si="186"/>
        <v>0</v>
      </c>
      <c r="BP120" s="41">
        <f t="shared" si="186"/>
        <v>0</v>
      </c>
      <c r="BQ120" s="41">
        <f t="shared" ref="BQ120:CT120" si="187">BQ48*BQ$85</f>
        <v>0</v>
      </c>
      <c r="BR120" s="41">
        <f t="shared" si="187"/>
        <v>0</v>
      </c>
      <c r="BS120" s="41">
        <f t="shared" si="187"/>
        <v>0</v>
      </c>
      <c r="BT120" s="41">
        <f t="shared" si="187"/>
        <v>0</v>
      </c>
      <c r="BU120" s="41">
        <f t="shared" si="187"/>
        <v>0</v>
      </c>
      <c r="BV120" s="41">
        <f t="shared" si="187"/>
        <v>0</v>
      </c>
      <c r="BW120" s="41">
        <f t="shared" si="187"/>
        <v>0</v>
      </c>
      <c r="BX120" s="41">
        <f t="shared" si="187"/>
        <v>0</v>
      </c>
      <c r="BY120" s="41">
        <f t="shared" si="187"/>
        <v>0</v>
      </c>
      <c r="BZ120" s="41">
        <f t="shared" si="187"/>
        <v>0</v>
      </c>
      <c r="CA120" s="41">
        <f t="shared" si="187"/>
        <v>0</v>
      </c>
      <c r="CB120" s="41">
        <f t="shared" si="187"/>
        <v>0</v>
      </c>
      <c r="CC120" s="41">
        <f t="shared" si="187"/>
        <v>0</v>
      </c>
      <c r="CD120" s="41">
        <f t="shared" si="187"/>
        <v>0</v>
      </c>
      <c r="CE120" s="41">
        <f t="shared" si="187"/>
        <v>0</v>
      </c>
      <c r="CF120" s="41">
        <f t="shared" si="187"/>
        <v>0</v>
      </c>
      <c r="CG120" s="41">
        <f t="shared" si="187"/>
        <v>0</v>
      </c>
      <c r="CH120" s="41">
        <f t="shared" si="187"/>
        <v>0</v>
      </c>
      <c r="CI120" s="41">
        <f t="shared" si="187"/>
        <v>0</v>
      </c>
      <c r="CJ120" s="41">
        <f t="shared" si="187"/>
        <v>0</v>
      </c>
      <c r="CK120" s="41">
        <f t="shared" si="187"/>
        <v>0</v>
      </c>
      <c r="CL120" s="41">
        <f t="shared" si="187"/>
        <v>0</v>
      </c>
      <c r="CM120" s="41">
        <f t="shared" si="187"/>
        <v>0</v>
      </c>
      <c r="CN120" s="41">
        <f t="shared" si="187"/>
        <v>0</v>
      </c>
      <c r="CO120" s="41">
        <f t="shared" si="187"/>
        <v>0</v>
      </c>
      <c r="CP120" s="41">
        <f t="shared" si="187"/>
        <v>0</v>
      </c>
      <c r="CQ120" s="41">
        <f t="shared" si="187"/>
        <v>0</v>
      </c>
      <c r="CR120" s="41">
        <f t="shared" si="187"/>
        <v>0</v>
      </c>
      <c r="CS120" s="41">
        <f t="shared" si="187"/>
        <v>0</v>
      </c>
      <c r="CT120" s="41">
        <f t="shared" si="187"/>
        <v>0</v>
      </c>
    </row>
    <row r="121" spans="1:98" ht="13" x14ac:dyDescent="0.3">
      <c r="A121" s="38" t="str">
        <f t="shared" si="159"/>
        <v>Total volymberoende lastning kostnad för lastning och lossning</v>
      </c>
      <c r="B121" s="273"/>
      <c r="C121" s="241">
        <f t="shared" ca="1" si="160"/>
        <v>0</v>
      </c>
      <c r="E121" s="41">
        <f t="shared" ref="E121:AJ121" ca="1" si="188">E49*E$85</f>
        <v>0</v>
      </c>
      <c r="F121" s="41">
        <f t="shared" ca="1" si="188"/>
        <v>0</v>
      </c>
      <c r="G121" s="41">
        <f t="shared" ca="1" si="188"/>
        <v>0</v>
      </c>
      <c r="H121" s="41">
        <f t="shared" ca="1" si="188"/>
        <v>0</v>
      </c>
      <c r="I121" s="41">
        <f t="shared" ca="1" si="188"/>
        <v>0</v>
      </c>
      <c r="J121" s="41">
        <f t="shared" ca="1" si="188"/>
        <v>0</v>
      </c>
      <c r="K121" s="41">
        <f t="shared" ca="1" si="188"/>
        <v>0</v>
      </c>
      <c r="L121" s="41">
        <f t="shared" ca="1" si="188"/>
        <v>0</v>
      </c>
      <c r="M121" s="41">
        <f t="shared" ca="1" si="188"/>
        <v>0</v>
      </c>
      <c r="N121" s="41">
        <f t="shared" ca="1" si="188"/>
        <v>0</v>
      </c>
      <c r="O121" s="41">
        <f t="shared" ca="1" si="188"/>
        <v>0</v>
      </c>
      <c r="P121" s="41">
        <f t="shared" ca="1" si="188"/>
        <v>0</v>
      </c>
      <c r="Q121" s="41">
        <f t="shared" ca="1" si="188"/>
        <v>0</v>
      </c>
      <c r="R121" s="41">
        <f t="shared" ca="1" si="188"/>
        <v>0</v>
      </c>
      <c r="S121" s="41">
        <f t="shared" ca="1" si="188"/>
        <v>0</v>
      </c>
      <c r="T121" s="41">
        <f t="shared" ca="1" si="188"/>
        <v>0</v>
      </c>
      <c r="U121" s="41">
        <f t="shared" ca="1" si="188"/>
        <v>0</v>
      </c>
      <c r="V121" s="41">
        <f t="shared" ca="1" si="188"/>
        <v>0</v>
      </c>
      <c r="W121" s="41">
        <f t="shared" ca="1" si="188"/>
        <v>0</v>
      </c>
      <c r="X121" s="41">
        <f t="shared" ca="1" si="188"/>
        <v>0</v>
      </c>
      <c r="Y121" s="41">
        <f t="shared" ca="1" si="188"/>
        <v>0</v>
      </c>
      <c r="Z121" s="41">
        <f t="shared" ca="1" si="188"/>
        <v>0</v>
      </c>
      <c r="AA121" s="41">
        <f t="shared" ca="1" si="188"/>
        <v>0</v>
      </c>
      <c r="AB121" s="41">
        <f t="shared" ca="1" si="188"/>
        <v>0</v>
      </c>
      <c r="AC121" s="41">
        <f t="shared" ca="1" si="188"/>
        <v>0</v>
      </c>
      <c r="AD121" s="41">
        <f t="shared" ca="1" si="188"/>
        <v>0</v>
      </c>
      <c r="AE121" s="41">
        <f t="shared" ca="1" si="188"/>
        <v>0</v>
      </c>
      <c r="AF121" s="41">
        <f t="shared" ca="1" si="188"/>
        <v>0</v>
      </c>
      <c r="AG121" s="41">
        <f t="shared" ca="1" si="188"/>
        <v>0</v>
      </c>
      <c r="AH121" s="41">
        <f t="shared" ca="1" si="188"/>
        <v>0</v>
      </c>
      <c r="AI121" s="41">
        <f t="shared" ca="1" si="188"/>
        <v>0</v>
      </c>
      <c r="AJ121" s="41">
        <f t="shared" ca="1" si="188"/>
        <v>0</v>
      </c>
      <c r="AK121" s="41">
        <f t="shared" ref="AK121:BP121" ca="1" si="189">AK49*AK$85</f>
        <v>0</v>
      </c>
      <c r="AL121" s="41">
        <f t="shared" ca="1" si="189"/>
        <v>0</v>
      </c>
      <c r="AM121" s="41">
        <f t="shared" ca="1" si="189"/>
        <v>0</v>
      </c>
      <c r="AN121" s="41">
        <f t="shared" ca="1" si="189"/>
        <v>0</v>
      </c>
      <c r="AO121" s="41">
        <f t="shared" ca="1" si="189"/>
        <v>0</v>
      </c>
      <c r="AP121" s="41">
        <f t="shared" ca="1" si="189"/>
        <v>0</v>
      </c>
      <c r="AQ121" s="41">
        <f t="shared" ca="1" si="189"/>
        <v>0</v>
      </c>
      <c r="AR121" s="41">
        <f t="shared" ca="1" si="189"/>
        <v>0</v>
      </c>
      <c r="AS121" s="41">
        <f t="shared" ca="1" si="189"/>
        <v>0</v>
      </c>
      <c r="AT121" s="41">
        <f t="shared" ca="1" si="189"/>
        <v>0</v>
      </c>
      <c r="AU121" s="41">
        <f t="shared" ca="1" si="189"/>
        <v>0</v>
      </c>
      <c r="AV121" s="41">
        <f t="shared" ca="1" si="189"/>
        <v>0</v>
      </c>
      <c r="AW121" s="41">
        <f t="shared" ca="1" si="189"/>
        <v>0</v>
      </c>
      <c r="AX121" s="41">
        <f t="shared" ca="1" si="189"/>
        <v>0</v>
      </c>
      <c r="AY121" s="41">
        <f t="shared" ca="1" si="189"/>
        <v>0</v>
      </c>
      <c r="AZ121" s="41">
        <f t="shared" ca="1" si="189"/>
        <v>0</v>
      </c>
      <c r="BA121" s="41">
        <f t="shared" ca="1" si="189"/>
        <v>0</v>
      </c>
      <c r="BB121" s="41">
        <f t="shared" ca="1" si="189"/>
        <v>0</v>
      </c>
      <c r="BC121" s="41">
        <f t="shared" ca="1" si="189"/>
        <v>0</v>
      </c>
      <c r="BD121" s="41">
        <f t="shared" ca="1" si="189"/>
        <v>0</v>
      </c>
      <c r="BE121" s="41">
        <f t="shared" ca="1" si="189"/>
        <v>0</v>
      </c>
      <c r="BF121" s="41">
        <f t="shared" ca="1" si="189"/>
        <v>0</v>
      </c>
      <c r="BG121" s="41">
        <f t="shared" ca="1" si="189"/>
        <v>0</v>
      </c>
      <c r="BH121" s="41">
        <f t="shared" ca="1" si="189"/>
        <v>0</v>
      </c>
      <c r="BI121" s="41">
        <f t="shared" ca="1" si="189"/>
        <v>0</v>
      </c>
      <c r="BJ121" s="41">
        <f t="shared" ca="1" si="189"/>
        <v>0</v>
      </c>
      <c r="BK121" s="41">
        <f t="shared" ca="1" si="189"/>
        <v>0</v>
      </c>
      <c r="BL121" s="41">
        <f t="shared" ca="1" si="189"/>
        <v>0</v>
      </c>
      <c r="BM121" s="41">
        <f t="shared" ca="1" si="189"/>
        <v>0</v>
      </c>
      <c r="BN121" s="41">
        <f t="shared" ca="1" si="189"/>
        <v>0</v>
      </c>
      <c r="BO121" s="41">
        <f t="shared" ca="1" si="189"/>
        <v>0</v>
      </c>
      <c r="BP121" s="41">
        <f t="shared" ca="1" si="189"/>
        <v>0</v>
      </c>
      <c r="BQ121" s="41">
        <f t="shared" ref="BQ121:CT121" ca="1" si="190">BQ49*BQ$85</f>
        <v>0</v>
      </c>
      <c r="BR121" s="41">
        <f t="shared" ca="1" si="190"/>
        <v>0</v>
      </c>
      <c r="BS121" s="41">
        <f t="shared" ca="1" si="190"/>
        <v>0</v>
      </c>
      <c r="BT121" s="41">
        <f t="shared" ca="1" si="190"/>
        <v>0</v>
      </c>
      <c r="BU121" s="41">
        <f t="shared" ca="1" si="190"/>
        <v>0</v>
      </c>
      <c r="BV121" s="41">
        <f t="shared" si="190"/>
        <v>0</v>
      </c>
      <c r="BW121" s="41">
        <f t="shared" si="190"/>
        <v>0</v>
      </c>
      <c r="BX121" s="41">
        <f t="shared" si="190"/>
        <v>0</v>
      </c>
      <c r="BY121" s="41">
        <f t="shared" si="190"/>
        <v>0</v>
      </c>
      <c r="BZ121" s="41">
        <f t="shared" si="190"/>
        <v>0</v>
      </c>
      <c r="CA121" s="41">
        <f t="shared" si="190"/>
        <v>0</v>
      </c>
      <c r="CB121" s="41">
        <f t="shared" si="190"/>
        <v>0</v>
      </c>
      <c r="CC121" s="41">
        <f t="shared" si="190"/>
        <v>0</v>
      </c>
      <c r="CD121" s="41">
        <f t="shared" si="190"/>
        <v>0</v>
      </c>
      <c r="CE121" s="41">
        <f t="shared" si="190"/>
        <v>0</v>
      </c>
      <c r="CF121" s="41">
        <f t="shared" si="190"/>
        <v>0</v>
      </c>
      <c r="CG121" s="41">
        <f t="shared" si="190"/>
        <v>0</v>
      </c>
      <c r="CH121" s="41">
        <f t="shared" si="190"/>
        <v>0</v>
      </c>
      <c r="CI121" s="41">
        <f t="shared" si="190"/>
        <v>0</v>
      </c>
      <c r="CJ121" s="41">
        <f t="shared" si="190"/>
        <v>0</v>
      </c>
      <c r="CK121" s="41">
        <f t="shared" si="190"/>
        <v>0</v>
      </c>
      <c r="CL121" s="41">
        <f t="shared" si="190"/>
        <v>0</v>
      </c>
      <c r="CM121" s="41">
        <f t="shared" si="190"/>
        <v>0</v>
      </c>
      <c r="CN121" s="41">
        <f t="shared" si="190"/>
        <v>0</v>
      </c>
      <c r="CO121" s="41">
        <f t="shared" si="190"/>
        <v>0</v>
      </c>
      <c r="CP121" s="41">
        <f t="shared" si="190"/>
        <v>0</v>
      </c>
      <c r="CQ121" s="41">
        <f t="shared" si="190"/>
        <v>0</v>
      </c>
      <c r="CR121" s="41">
        <f t="shared" si="190"/>
        <v>0</v>
      </c>
      <c r="CS121" s="41">
        <f t="shared" si="190"/>
        <v>0</v>
      </c>
      <c r="CT121" s="41">
        <f t="shared" si="190"/>
        <v>0</v>
      </c>
    </row>
    <row r="122" spans="1:98" ht="13" x14ac:dyDescent="0.3">
      <c r="A122" s="38" t="str">
        <f t="shared" si="159"/>
        <v>Total tidsberoende kostnad för lastning och lossning</v>
      </c>
      <c r="B122" s="273"/>
      <c r="C122" s="241">
        <f t="shared" ca="1" si="160"/>
        <v>0</v>
      </c>
      <c r="E122" s="41">
        <f t="shared" ref="E122:AJ122" ca="1" si="191">E50*E$85</f>
        <v>0</v>
      </c>
      <c r="F122" s="41">
        <f t="shared" ca="1" si="191"/>
        <v>0</v>
      </c>
      <c r="G122" s="41">
        <f t="shared" ca="1" si="191"/>
        <v>0</v>
      </c>
      <c r="H122" s="41">
        <f t="shared" ca="1" si="191"/>
        <v>0</v>
      </c>
      <c r="I122" s="41">
        <f t="shared" ca="1" si="191"/>
        <v>0</v>
      </c>
      <c r="J122" s="41">
        <f t="shared" ca="1" si="191"/>
        <v>0</v>
      </c>
      <c r="K122" s="41">
        <f t="shared" ca="1" si="191"/>
        <v>0</v>
      </c>
      <c r="L122" s="41">
        <f t="shared" ca="1" si="191"/>
        <v>0</v>
      </c>
      <c r="M122" s="41">
        <f t="shared" ca="1" si="191"/>
        <v>0</v>
      </c>
      <c r="N122" s="41">
        <f t="shared" ca="1" si="191"/>
        <v>0</v>
      </c>
      <c r="O122" s="41">
        <f t="shared" ca="1" si="191"/>
        <v>0</v>
      </c>
      <c r="P122" s="41">
        <f t="shared" ca="1" si="191"/>
        <v>0</v>
      </c>
      <c r="Q122" s="41">
        <f t="shared" ca="1" si="191"/>
        <v>0</v>
      </c>
      <c r="R122" s="41">
        <f t="shared" ca="1" si="191"/>
        <v>0</v>
      </c>
      <c r="S122" s="41">
        <f t="shared" ca="1" si="191"/>
        <v>0</v>
      </c>
      <c r="T122" s="41">
        <f t="shared" ca="1" si="191"/>
        <v>0</v>
      </c>
      <c r="U122" s="41">
        <f t="shared" ca="1" si="191"/>
        <v>0</v>
      </c>
      <c r="V122" s="41">
        <f t="shared" ca="1" si="191"/>
        <v>0</v>
      </c>
      <c r="W122" s="41">
        <f t="shared" ca="1" si="191"/>
        <v>0</v>
      </c>
      <c r="X122" s="41">
        <f t="shared" ca="1" si="191"/>
        <v>0</v>
      </c>
      <c r="Y122" s="41">
        <f t="shared" ca="1" si="191"/>
        <v>0</v>
      </c>
      <c r="Z122" s="41">
        <f t="shared" ca="1" si="191"/>
        <v>0</v>
      </c>
      <c r="AA122" s="41">
        <f t="shared" ca="1" si="191"/>
        <v>0</v>
      </c>
      <c r="AB122" s="41">
        <f t="shared" ca="1" si="191"/>
        <v>0</v>
      </c>
      <c r="AC122" s="41">
        <f t="shared" ca="1" si="191"/>
        <v>0</v>
      </c>
      <c r="AD122" s="41">
        <f t="shared" ca="1" si="191"/>
        <v>0</v>
      </c>
      <c r="AE122" s="41">
        <f t="shared" ca="1" si="191"/>
        <v>0</v>
      </c>
      <c r="AF122" s="41">
        <f t="shared" ca="1" si="191"/>
        <v>0</v>
      </c>
      <c r="AG122" s="41">
        <f t="shared" ca="1" si="191"/>
        <v>0</v>
      </c>
      <c r="AH122" s="41">
        <f t="shared" ca="1" si="191"/>
        <v>0</v>
      </c>
      <c r="AI122" s="41">
        <f t="shared" ca="1" si="191"/>
        <v>0</v>
      </c>
      <c r="AJ122" s="41">
        <f t="shared" ca="1" si="191"/>
        <v>0</v>
      </c>
      <c r="AK122" s="41">
        <f t="shared" ref="AK122:BP122" ca="1" si="192">AK50*AK$85</f>
        <v>0</v>
      </c>
      <c r="AL122" s="41">
        <f t="shared" ca="1" si="192"/>
        <v>0</v>
      </c>
      <c r="AM122" s="41">
        <f t="shared" ca="1" si="192"/>
        <v>0</v>
      </c>
      <c r="AN122" s="41">
        <f t="shared" ca="1" si="192"/>
        <v>0</v>
      </c>
      <c r="AO122" s="41">
        <f t="shared" ca="1" si="192"/>
        <v>0</v>
      </c>
      <c r="AP122" s="41">
        <f t="shared" ca="1" si="192"/>
        <v>0</v>
      </c>
      <c r="AQ122" s="41">
        <f t="shared" ca="1" si="192"/>
        <v>0</v>
      </c>
      <c r="AR122" s="41">
        <f t="shared" ca="1" si="192"/>
        <v>0</v>
      </c>
      <c r="AS122" s="41">
        <f t="shared" ca="1" si="192"/>
        <v>0</v>
      </c>
      <c r="AT122" s="41">
        <f t="shared" ca="1" si="192"/>
        <v>0</v>
      </c>
      <c r="AU122" s="41">
        <f t="shared" ca="1" si="192"/>
        <v>0</v>
      </c>
      <c r="AV122" s="41">
        <f t="shared" ca="1" si="192"/>
        <v>0</v>
      </c>
      <c r="AW122" s="41">
        <f t="shared" ca="1" si="192"/>
        <v>0</v>
      </c>
      <c r="AX122" s="41">
        <f t="shared" ca="1" si="192"/>
        <v>0</v>
      </c>
      <c r="AY122" s="41">
        <f t="shared" ca="1" si="192"/>
        <v>0</v>
      </c>
      <c r="AZ122" s="41">
        <f t="shared" ca="1" si="192"/>
        <v>0</v>
      </c>
      <c r="BA122" s="41">
        <f t="shared" ca="1" si="192"/>
        <v>0</v>
      </c>
      <c r="BB122" s="41">
        <f t="shared" ca="1" si="192"/>
        <v>0</v>
      </c>
      <c r="BC122" s="41">
        <f t="shared" ca="1" si="192"/>
        <v>0</v>
      </c>
      <c r="BD122" s="41">
        <f t="shared" ca="1" si="192"/>
        <v>0</v>
      </c>
      <c r="BE122" s="41">
        <f t="shared" ca="1" si="192"/>
        <v>0</v>
      </c>
      <c r="BF122" s="41">
        <f t="shared" ca="1" si="192"/>
        <v>0</v>
      </c>
      <c r="BG122" s="41">
        <f t="shared" ca="1" si="192"/>
        <v>0</v>
      </c>
      <c r="BH122" s="41">
        <f t="shared" ca="1" si="192"/>
        <v>0</v>
      </c>
      <c r="BI122" s="41">
        <f t="shared" ca="1" si="192"/>
        <v>0</v>
      </c>
      <c r="BJ122" s="41">
        <f t="shared" ca="1" si="192"/>
        <v>0</v>
      </c>
      <c r="BK122" s="41">
        <f t="shared" ca="1" si="192"/>
        <v>0</v>
      </c>
      <c r="BL122" s="41">
        <f t="shared" ca="1" si="192"/>
        <v>0</v>
      </c>
      <c r="BM122" s="41">
        <f t="shared" ca="1" si="192"/>
        <v>0</v>
      </c>
      <c r="BN122" s="41">
        <f t="shared" ca="1" si="192"/>
        <v>0</v>
      </c>
      <c r="BO122" s="41">
        <f t="shared" ca="1" si="192"/>
        <v>0</v>
      </c>
      <c r="BP122" s="41">
        <f t="shared" ca="1" si="192"/>
        <v>0</v>
      </c>
      <c r="BQ122" s="41">
        <f t="shared" ref="BQ122:CT122" ca="1" si="193">BQ50*BQ$85</f>
        <v>0</v>
      </c>
      <c r="BR122" s="41">
        <f t="shared" ca="1" si="193"/>
        <v>0</v>
      </c>
      <c r="BS122" s="41">
        <f t="shared" ca="1" si="193"/>
        <v>0</v>
      </c>
      <c r="BT122" s="41">
        <f t="shared" ca="1" si="193"/>
        <v>0</v>
      </c>
      <c r="BU122" s="41">
        <f t="shared" ca="1" si="193"/>
        <v>0</v>
      </c>
      <c r="BV122" s="41">
        <f t="shared" si="193"/>
        <v>0</v>
      </c>
      <c r="BW122" s="41">
        <f t="shared" si="193"/>
        <v>0</v>
      </c>
      <c r="BX122" s="41">
        <f t="shared" si="193"/>
        <v>0</v>
      </c>
      <c r="BY122" s="41">
        <f t="shared" si="193"/>
        <v>0</v>
      </c>
      <c r="BZ122" s="41">
        <f t="shared" si="193"/>
        <v>0</v>
      </c>
      <c r="CA122" s="41">
        <f t="shared" si="193"/>
        <v>0</v>
      </c>
      <c r="CB122" s="41">
        <f t="shared" si="193"/>
        <v>0</v>
      </c>
      <c r="CC122" s="41">
        <f t="shared" si="193"/>
        <v>0</v>
      </c>
      <c r="CD122" s="41">
        <f t="shared" si="193"/>
        <v>0</v>
      </c>
      <c r="CE122" s="41">
        <f t="shared" si="193"/>
        <v>0</v>
      </c>
      <c r="CF122" s="41">
        <f t="shared" si="193"/>
        <v>0</v>
      </c>
      <c r="CG122" s="41">
        <f t="shared" si="193"/>
        <v>0</v>
      </c>
      <c r="CH122" s="41">
        <f t="shared" si="193"/>
        <v>0</v>
      </c>
      <c r="CI122" s="41">
        <f t="shared" si="193"/>
        <v>0</v>
      </c>
      <c r="CJ122" s="41">
        <f t="shared" si="193"/>
        <v>0</v>
      </c>
      <c r="CK122" s="41">
        <f t="shared" si="193"/>
        <v>0</v>
      </c>
      <c r="CL122" s="41">
        <f t="shared" si="193"/>
        <v>0</v>
      </c>
      <c r="CM122" s="41">
        <f t="shared" si="193"/>
        <v>0</v>
      </c>
      <c r="CN122" s="41">
        <f t="shared" si="193"/>
        <v>0</v>
      </c>
      <c r="CO122" s="41">
        <f t="shared" si="193"/>
        <v>0</v>
      </c>
      <c r="CP122" s="41">
        <f t="shared" si="193"/>
        <v>0</v>
      </c>
      <c r="CQ122" s="41">
        <f t="shared" si="193"/>
        <v>0</v>
      </c>
      <c r="CR122" s="41">
        <f t="shared" si="193"/>
        <v>0</v>
      </c>
      <c r="CS122" s="41">
        <f t="shared" si="193"/>
        <v>0</v>
      </c>
      <c r="CT122" s="41">
        <f t="shared" si="193"/>
        <v>0</v>
      </c>
    </row>
    <row r="123" spans="1:98" ht="13" x14ac:dyDescent="0.3">
      <c r="A123" s="38" t="str">
        <f t="shared" si="159"/>
        <v>Total lotskostnad per år</v>
      </c>
      <c r="B123" s="273"/>
      <c r="C123" s="241">
        <f t="shared" si="160"/>
        <v>0</v>
      </c>
      <c r="E123" s="41">
        <f t="shared" ref="E123:AJ123" si="194">E51*E$85</f>
        <v>0</v>
      </c>
      <c r="F123" s="41">
        <f t="shared" si="194"/>
        <v>0</v>
      </c>
      <c r="G123" s="41">
        <f t="shared" si="194"/>
        <v>0</v>
      </c>
      <c r="H123" s="41">
        <f t="shared" si="194"/>
        <v>0</v>
      </c>
      <c r="I123" s="41">
        <f t="shared" si="194"/>
        <v>0</v>
      </c>
      <c r="J123" s="41">
        <f t="shared" si="194"/>
        <v>0</v>
      </c>
      <c r="K123" s="41">
        <f t="shared" si="194"/>
        <v>0</v>
      </c>
      <c r="L123" s="41">
        <f t="shared" si="194"/>
        <v>0</v>
      </c>
      <c r="M123" s="41">
        <f t="shared" si="194"/>
        <v>0</v>
      </c>
      <c r="N123" s="41">
        <f t="shared" si="194"/>
        <v>0</v>
      </c>
      <c r="O123" s="41">
        <f t="shared" si="194"/>
        <v>0</v>
      </c>
      <c r="P123" s="41">
        <f t="shared" si="194"/>
        <v>0</v>
      </c>
      <c r="Q123" s="41">
        <f t="shared" si="194"/>
        <v>0</v>
      </c>
      <c r="R123" s="41">
        <f t="shared" si="194"/>
        <v>0</v>
      </c>
      <c r="S123" s="41">
        <f t="shared" si="194"/>
        <v>0</v>
      </c>
      <c r="T123" s="41">
        <f t="shared" si="194"/>
        <v>0</v>
      </c>
      <c r="U123" s="41">
        <f t="shared" si="194"/>
        <v>0</v>
      </c>
      <c r="V123" s="41">
        <f t="shared" si="194"/>
        <v>0</v>
      </c>
      <c r="W123" s="41">
        <f t="shared" si="194"/>
        <v>0</v>
      </c>
      <c r="X123" s="41">
        <f t="shared" si="194"/>
        <v>0</v>
      </c>
      <c r="Y123" s="41">
        <f t="shared" si="194"/>
        <v>0</v>
      </c>
      <c r="Z123" s="41">
        <f t="shared" si="194"/>
        <v>0</v>
      </c>
      <c r="AA123" s="41">
        <f t="shared" si="194"/>
        <v>0</v>
      </c>
      <c r="AB123" s="41">
        <f t="shared" si="194"/>
        <v>0</v>
      </c>
      <c r="AC123" s="41">
        <f t="shared" si="194"/>
        <v>0</v>
      </c>
      <c r="AD123" s="41">
        <f t="shared" si="194"/>
        <v>0</v>
      </c>
      <c r="AE123" s="41">
        <f t="shared" si="194"/>
        <v>0</v>
      </c>
      <c r="AF123" s="41">
        <f t="shared" si="194"/>
        <v>0</v>
      </c>
      <c r="AG123" s="41">
        <f t="shared" si="194"/>
        <v>0</v>
      </c>
      <c r="AH123" s="41">
        <f t="shared" si="194"/>
        <v>0</v>
      </c>
      <c r="AI123" s="41">
        <f t="shared" si="194"/>
        <v>0</v>
      </c>
      <c r="AJ123" s="41">
        <f t="shared" si="194"/>
        <v>0</v>
      </c>
      <c r="AK123" s="41">
        <f t="shared" ref="AK123:BP123" si="195">AK51*AK$85</f>
        <v>0</v>
      </c>
      <c r="AL123" s="41">
        <f t="shared" si="195"/>
        <v>0</v>
      </c>
      <c r="AM123" s="41">
        <f t="shared" si="195"/>
        <v>0</v>
      </c>
      <c r="AN123" s="41">
        <f t="shared" si="195"/>
        <v>0</v>
      </c>
      <c r="AO123" s="41">
        <f t="shared" si="195"/>
        <v>0</v>
      </c>
      <c r="AP123" s="41">
        <f t="shared" si="195"/>
        <v>0</v>
      </c>
      <c r="AQ123" s="41">
        <f t="shared" si="195"/>
        <v>0</v>
      </c>
      <c r="AR123" s="41">
        <f t="shared" si="195"/>
        <v>0</v>
      </c>
      <c r="AS123" s="41">
        <f t="shared" si="195"/>
        <v>0</v>
      </c>
      <c r="AT123" s="41">
        <f t="shared" si="195"/>
        <v>0</v>
      </c>
      <c r="AU123" s="41">
        <f t="shared" si="195"/>
        <v>0</v>
      </c>
      <c r="AV123" s="41">
        <f t="shared" si="195"/>
        <v>0</v>
      </c>
      <c r="AW123" s="41">
        <f t="shared" si="195"/>
        <v>0</v>
      </c>
      <c r="AX123" s="41">
        <f t="shared" si="195"/>
        <v>0</v>
      </c>
      <c r="AY123" s="41">
        <f t="shared" si="195"/>
        <v>0</v>
      </c>
      <c r="AZ123" s="41">
        <f t="shared" si="195"/>
        <v>0</v>
      </c>
      <c r="BA123" s="41">
        <f t="shared" si="195"/>
        <v>0</v>
      </c>
      <c r="BB123" s="41">
        <f t="shared" si="195"/>
        <v>0</v>
      </c>
      <c r="BC123" s="41">
        <f t="shared" si="195"/>
        <v>0</v>
      </c>
      <c r="BD123" s="41">
        <f t="shared" si="195"/>
        <v>0</v>
      </c>
      <c r="BE123" s="41">
        <f t="shared" si="195"/>
        <v>0</v>
      </c>
      <c r="BF123" s="41">
        <f t="shared" si="195"/>
        <v>0</v>
      </c>
      <c r="BG123" s="41">
        <f t="shared" si="195"/>
        <v>0</v>
      </c>
      <c r="BH123" s="41">
        <f t="shared" si="195"/>
        <v>0</v>
      </c>
      <c r="BI123" s="41">
        <f t="shared" si="195"/>
        <v>0</v>
      </c>
      <c r="BJ123" s="41">
        <f t="shared" si="195"/>
        <v>0</v>
      </c>
      <c r="BK123" s="41">
        <f t="shared" si="195"/>
        <v>0</v>
      </c>
      <c r="BL123" s="41">
        <f t="shared" si="195"/>
        <v>0</v>
      </c>
      <c r="BM123" s="41">
        <f t="shared" si="195"/>
        <v>0</v>
      </c>
      <c r="BN123" s="41">
        <f t="shared" si="195"/>
        <v>0</v>
      </c>
      <c r="BO123" s="41">
        <f t="shared" si="195"/>
        <v>0</v>
      </c>
      <c r="BP123" s="41">
        <f t="shared" si="195"/>
        <v>0</v>
      </c>
      <c r="BQ123" s="41">
        <f t="shared" ref="BQ123:CT123" si="196">BQ51*BQ$85</f>
        <v>0</v>
      </c>
      <c r="BR123" s="41">
        <f t="shared" si="196"/>
        <v>0</v>
      </c>
      <c r="BS123" s="41">
        <f t="shared" si="196"/>
        <v>0</v>
      </c>
      <c r="BT123" s="41">
        <f t="shared" si="196"/>
        <v>0</v>
      </c>
      <c r="BU123" s="41">
        <f t="shared" si="196"/>
        <v>0</v>
      </c>
      <c r="BV123" s="41">
        <f t="shared" si="196"/>
        <v>0</v>
      </c>
      <c r="BW123" s="41">
        <f t="shared" si="196"/>
        <v>0</v>
      </c>
      <c r="BX123" s="41">
        <f t="shared" si="196"/>
        <v>0</v>
      </c>
      <c r="BY123" s="41">
        <f t="shared" si="196"/>
        <v>0</v>
      </c>
      <c r="BZ123" s="41">
        <f t="shared" si="196"/>
        <v>0</v>
      </c>
      <c r="CA123" s="41">
        <f t="shared" si="196"/>
        <v>0</v>
      </c>
      <c r="CB123" s="41">
        <f t="shared" si="196"/>
        <v>0</v>
      </c>
      <c r="CC123" s="41">
        <f t="shared" si="196"/>
        <v>0</v>
      </c>
      <c r="CD123" s="41">
        <f t="shared" si="196"/>
        <v>0</v>
      </c>
      <c r="CE123" s="41">
        <f t="shared" si="196"/>
        <v>0</v>
      </c>
      <c r="CF123" s="41">
        <f t="shared" si="196"/>
        <v>0</v>
      </c>
      <c r="CG123" s="41">
        <f t="shared" si="196"/>
        <v>0</v>
      </c>
      <c r="CH123" s="41">
        <f t="shared" si="196"/>
        <v>0</v>
      </c>
      <c r="CI123" s="41">
        <f t="shared" si="196"/>
        <v>0</v>
      </c>
      <c r="CJ123" s="41">
        <f t="shared" si="196"/>
        <v>0</v>
      </c>
      <c r="CK123" s="41">
        <f t="shared" si="196"/>
        <v>0</v>
      </c>
      <c r="CL123" s="41">
        <f t="shared" si="196"/>
        <v>0</v>
      </c>
      <c r="CM123" s="41">
        <f t="shared" si="196"/>
        <v>0</v>
      </c>
      <c r="CN123" s="41">
        <f t="shared" si="196"/>
        <v>0</v>
      </c>
      <c r="CO123" s="41">
        <f t="shared" si="196"/>
        <v>0</v>
      </c>
      <c r="CP123" s="41">
        <f t="shared" si="196"/>
        <v>0</v>
      </c>
      <c r="CQ123" s="41">
        <f t="shared" si="196"/>
        <v>0</v>
      </c>
      <c r="CR123" s="41">
        <f t="shared" si="196"/>
        <v>0</v>
      </c>
      <c r="CS123" s="41">
        <f t="shared" si="196"/>
        <v>0</v>
      </c>
      <c r="CT123" s="41">
        <f t="shared" si="196"/>
        <v>0</v>
      </c>
    </row>
    <row r="124" spans="1:98" s="1270" customFormat="1" ht="13" x14ac:dyDescent="0.3">
      <c r="A124" s="1269" t="str">
        <f t="shared" si="159"/>
        <v>Total årlig kostnad CO2 (inbakad i bränslekostnad)</v>
      </c>
      <c r="C124" s="1272">
        <f t="shared" ca="1" si="160"/>
        <v>0</v>
      </c>
      <c r="D124" s="1273"/>
      <c r="E124" s="1272">
        <f t="shared" ref="E124:AJ124" ca="1" si="197">E52*E$85</f>
        <v>0</v>
      </c>
      <c r="F124" s="1272">
        <f t="shared" ca="1" si="197"/>
        <v>0</v>
      </c>
      <c r="G124" s="1272">
        <f t="shared" ca="1" si="197"/>
        <v>0</v>
      </c>
      <c r="H124" s="1272">
        <f t="shared" ca="1" si="197"/>
        <v>0</v>
      </c>
      <c r="I124" s="1272">
        <f t="shared" ca="1" si="197"/>
        <v>0</v>
      </c>
      <c r="J124" s="1272">
        <f t="shared" ca="1" si="197"/>
        <v>0</v>
      </c>
      <c r="K124" s="1272">
        <f t="shared" ca="1" si="197"/>
        <v>0</v>
      </c>
      <c r="L124" s="1272">
        <f t="shared" ca="1" si="197"/>
        <v>0</v>
      </c>
      <c r="M124" s="1272">
        <f t="shared" ca="1" si="197"/>
        <v>0</v>
      </c>
      <c r="N124" s="1272">
        <f t="shared" ca="1" si="197"/>
        <v>0</v>
      </c>
      <c r="O124" s="1272">
        <f t="shared" ca="1" si="197"/>
        <v>0</v>
      </c>
      <c r="P124" s="1272">
        <f t="shared" ca="1" si="197"/>
        <v>0</v>
      </c>
      <c r="Q124" s="1272">
        <f t="shared" ca="1" si="197"/>
        <v>0</v>
      </c>
      <c r="R124" s="1272">
        <f t="shared" ca="1" si="197"/>
        <v>0</v>
      </c>
      <c r="S124" s="1272">
        <f t="shared" ca="1" si="197"/>
        <v>0</v>
      </c>
      <c r="T124" s="1272">
        <f t="shared" ca="1" si="197"/>
        <v>0</v>
      </c>
      <c r="U124" s="1272">
        <f t="shared" ca="1" si="197"/>
        <v>0</v>
      </c>
      <c r="V124" s="1272">
        <f t="shared" ca="1" si="197"/>
        <v>0</v>
      </c>
      <c r="W124" s="1272">
        <f t="shared" ca="1" si="197"/>
        <v>0</v>
      </c>
      <c r="X124" s="1272">
        <f t="shared" ca="1" si="197"/>
        <v>0</v>
      </c>
      <c r="Y124" s="1272">
        <f t="shared" ca="1" si="197"/>
        <v>0</v>
      </c>
      <c r="Z124" s="1272">
        <f t="shared" ca="1" si="197"/>
        <v>0</v>
      </c>
      <c r="AA124" s="1272">
        <f t="shared" ca="1" si="197"/>
        <v>0</v>
      </c>
      <c r="AB124" s="1272">
        <f t="shared" ca="1" si="197"/>
        <v>0</v>
      </c>
      <c r="AC124" s="1272">
        <f t="shared" ca="1" si="197"/>
        <v>0</v>
      </c>
      <c r="AD124" s="1272">
        <f t="shared" ca="1" si="197"/>
        <v>0</v>
      </c>
      <c r="AE124" s="1272">
        <f t="shared" ca="1" si="197"/>
        <v>0</v>
      </c>
      <c r="AF124" s="1272">
        <f t="shared" ca="1" si="197"/>
        <v>0</v>
      </c>
      <c r="AG124" s="1272">
        <f t="shared" ca="1" si="197"/>
        <v>0</v>
      </c>
      <c r="AH124" s="1272">
        <f t="shared" ca="1" si="197"/>
        <v>0</v>
      </c>
      <c r="AI124" s="1272">
        <f t="shared" ca="1" si="197"/>
        <v>0</v>
      </c>
      <c r="AJ124" s="1272">
        <f t="shared" ca="1" si="197"/>
        <v>0</v>
      </c>
      <c r="AK124" s="1272">
        <f t="shared" ref="AK124:BP124" ca="1" si="198">AK52*AK$85</f>
        <v>0</v>
      </c>
      <c r="AL124" s="1272">
        <f t="shared" ca="1" si="198"/>
        <v>0</v>
      </c>
      <c r="AM124" s="1272">
        <f t="shared" ca="1" si="198"/>
        <v>0</v>
      </c>
      <c r="AN124" s="1272">
        <f t="shared" ca="1" si="198"/>
        <v>0</v>
      </c>
      <c r="AO124" s="1272">
        <f t="shared" ca="1" si="198"/>
        <v>0</v>
      </c>
      <c r="AP124" s="1272">
        <f t="shared" ca="1" si="198"/>
        <v>0</v>
      </c>
      <c r="AQ124" s="1272">
        <f t="shared" ca="1" si="198"/>
        <v>0</v>
      </c>
      <c r="AR124" s="1272">
        <f t="shared" ca="1" si="198"/>
        <v>0</v>
      </c>
      <c r="AS124" s="1272">
        <f t="shared" ca="1" si="198"/>
        <v>0</v>
      </c>
      <c r="AT124" s="1272">
        <f t="shared" ca="1" si="198"/>
        <v>0</v>
      </c>
      <c r="AU124" s="1272">
        <f t="shared" ca="1" si="198"/>
        <v>0</v>
      </c>
      <c r="AV124" s="1272">
        <f t="shared" ca="1" si="198"/>
        <v>0</v>
      </c>
      <c r="AW124" s="1272">
        <f t="shared" ca="1" si="198"/>
        <v>0</v>
      </c>
      <c r="AX124" s="1272">
        <f t="shared" ca="1" si="198"/>
        <v>0</v>
      </c>
      <c r="AY124" s="1272">
        <f t="shared" ca="1" si="198"/>
        <v>0</v>
      </c>
      <c r="AZ124" s="1272">
        <f t="shared" ca="1" si="198"/>
        <v>0</v>
      </c>
      <c r="BA124" s="1272">
        <f t="shared" ca="1" si="198"/>
        <v>0</v>
      </c>
      <c r="BB124" s="1272">
        <f t="shared" ca="1" si="198"/>
        <v>0</v>
      </c>
      <c r="BC124" s="1272">
        <f t="shared" ca="1" si="198"/>
        <v>0</v>
      </c>
      <c r="BD124" s="1272">
        <f t="shared" ca="1" si="198"/>
        <v>0</v>
      </c>
      <c r="BE124" s="1272">
        <f t="shared" ca="1" si="198"/>
        <v>0</v>
      </c>
      <c r="BF124" s="1272">
        <f t="shared" ca="1" si="198"/>
        <v>0</v>
      </c>
      <c r="BG124" s="1272">
        <f t="shared" ca="1" si="198"/>
        <v>0</v>
      </c>
      <c r="BH124" s="1272">
        <f t="shared" ca="1" si="198"/>
        <v>0</v>
      </c>
      <c r="BI124" s="1272">
        <f t="shared" ca="1" si="198"/>
        <v>0</v>
      </c>
      <c r="BJ124" s="1272">
        <f t="shared" ca="1" si="198"/>
        <v>0</v>
      </c>
      <c r="BK124" s="1272">
        <f t="shared" ca="1" si="198"/>
        <v>0</v>
      </c>
      <c r="BL124" s="1272">
        <f t="shared" ca="1" si="198"/>
        <v>0</v>
      </c>
      <c r="BM124" s="1272">
        <f t="shared" ca="1" si="198"/>
        <v>0</v>
      </c>
      <c r="BN124" s="1272">
        <f t="shared" ca="1" si="198"/>
        <v>0</v>
      </c>
      <c r="BO124" s="1272">
        <f t="shared" ca="1" si="198"/>
        <v>0</v>
      </c>
      <c r="BP124" s="1272">
        <f t="shared" ca="1" si="198"/>
        <v>0</v>
      </c>
      <c r="BQ124" s="1272">
        <f t="shared" ref="BQ124:CT124" ca="1" si="199">BQ52*BQ$85</f>
        <v>0</v>
      </c>
      <c r="BR124" s="1272">
        <f t="shared" ca="1" si="199"/>
        <v>0</v>
      </c>
      <c r="BS124" s="1272">
        <f t="shared" ca="1" si="199"/>
        <v>0</v>
      </c>
      <c r="BT124" s="1272">
        <f t="shared" ca="1" si="199"/>
        <v>0</v>
      </c>
      <c r="BU124" s="1272">
        <f t="shared" ca="1" si="199"/>
        <v>0</v>
      </c>
      <c r="BV124" s="1272">
        <f t="shared" si="199"/>
        <v>0</v>
      </c>
      <c r="BW124" s="1272">
        <f t="shared" si="199"/>
        <v>0</v>
      </c>
      <c r="BX124" s="1272">
        <f t="shared" si="199"/>
        <v>0</v>
      </c>
      <c r="BY124" s="1272">
        <f t="shared" si="199"/>
        <v>0</v>
      </c>
      <c r="BZ124" s="1272">
        <f t="shared" si="199"/>
        <v>0</v>
      </c>
      <c r="CA124" s="1272">
        <f t="shared" si="199"/>
        <v>0</v>
      </c>
      <c r="CB124" s="1272">
        <f t="shared" si="199"/>
        <v>0</v>
      </c>
      <c r="CC124" s="1272">
        <f t="shared" si="199"/>
        <v>0</v>
      </c>
      <c r="CD124" s="1272">
        <f t="shared" si="199"/>
        <v>0</v>
      </c>
      <c r="CE124" s="1272">
        <f t="shared" si="199"/>
        <v>0</v>
      </c>
      <c r="CF124" s="1272">
        <f t="shared" si="199"/>
        <v>0</v>
      </c>
      <c r="CG124" s="1272">
        <f t="shared" si="199"/>
        <v>0</v>
      </c>
      <c r="CH124" s="1272">
        <f t="shared" si="199"/>
        <v>0</v>
      </c>
      <c r="CI124" s="1272">
        <f t="shared" si="199"/>
        <v>0</v>
      </c>
      <c r="CJ124" s="1272">
        <f t="shared" si="199"/>
        <v>0</v>
      </c>
      <c r="CK124" s="1272">
        <f t="shared" si="199"/>
        <v>0</v>
      </c>
      <c r="CL124" s="1272">
        <f t="shared" si="199"/>
        <v>0</v>
      </c>
      <c r="CM124" s="1272">
        <f t="shared" si="199"/>
        <v>0</v>
      </c>
      <c r="CN124" s="1272">
        <f t="shared" si="199"/>
        <v>0</v>
      </c>
      <c r="CO124" s="1272">
        <f t="shared" si="199"/>
        <v>0</v>
      </c>
      <c r="CP124" s="1272">
        <f t="shared" si="199"/>
        <v>0</v>
      </c>
      <c r="CQ124" s="1272">
        <f t="shared" si="199"/>
        <v>0</v>
      </c>
      <c r="CR124" s="1272">
        <f t="shared" si="199"/>
        <v>0</v>
      </c>
      <c r="CS124" s="1272">
        <f t="shared" si="199"/>
        <v>0</v>
      </c>
      <c r="CT124" s="1272">
        <f t="shared" si="199"/>
        <v>0</v>
      </c>
    </row>
    <row r="125" spans="1:98" ht="13" x14ac:dyDescent="0.3">
      <c r="A125" s="38" t="str">
        <f t="shared" si="159"/>
        <v>Total årlig kostnad NOx</v>
      </c>
      <c r="B125" s="273"/>
      <c r="C125" s="241">
        <f t="shared" ca="1" si="160"/>
        <v>0</v>
      </c>
      <c r="E125" s="41">
        <f ca="1">E53*E$85</f>
        <v>0</v>
      </c>
      <c r="F125" s="41">
        <f t="shared" ref="F125:AJ125" ca="1" si="200">F53*F$85</f>
        <v>0</v>
      </c>
      <c r="G125" s="41">
        <f t="shared" ca="1" si="200"/>
        <v>0</v>
      </c>
      <c r="H125" s="41">
        <f t="shared" ca="1" si="200"/>
        <v>0</v>
      </c>
      <c r="I125" s="41">
        <f t="shared" ca="1" si="200"/>
        <v>0</v>
      </c>
      <c r="J125" s="41">
        <f t="shared" ca="1" si="200"/>
        <v>0</v>
      </c>
      <c r="K125" s="41">
        <f t="shared" ca="1" si="200"/>
        <v>0</v>
      </c>
      <c r="L125" s="41">
        <f t="shared" ca="1" si="200"/>
        <v>0</v>
      </c>
      <c r="M125" s="41">
        <f t="shared" ca="1" si="200"/>
        <v>0</v>
      </c>
      <c r="N125" s="41">
        <f t="shared" ca="1" si="200"/>
        <v>0</v>
      </c>
      <c r="O125" s="41">
        <f t="shared" ca="1" si="200"/>
        <v>0</v>
      </c>
      <c r="P125" s="41">
        <f t="shared" ca="1" si="200"/>
        <v>0</v>
      </c>
      <c r="Q125" s="41">
        <f t="shared" ca="1" si="200"/>
        <v>0</v>
      </c>
      <c r="R125" s="41">
        <f t="shared" ca="1" si="200"/>
        <v>0</v>
      </c>
      <c r="S125" s="41">
        <f t="shared" ca="1" si="200"/>
        <v>0</v>
      </c>
      <c r="T125" s="41">
        <f t="shared" ca="1" si="200"/>
        <v>0</v>
      </c>
      <c r="U125" s="41">
        <f t="shared" ca="1" si="200"/>
        <v>0</v>
      </c>
      <c r="V125" s="41">
        <f t="shared" ca="1" si="200"/>
        <v>0</v>
      </c>
      <c r="W125" s="41">
        <f t="shared" ca="1" si="200"/>
        <v>0</v>
      </c>
      <c r="X125" s="41">
        <f t="shared" ca="1" si="200"/>
        <v>0</v>
      </c>
      <c r="Y125" s="41">
        <f t="shared" ca="1" si="200"/>
        <v>0</v>
      </c>
      <c r="Z125" s="41">
        <f t="shared" ca="1" si="200"/>
        <v>0</v>
      </c>
      <c r="AA125" s="41">
        <f t="shared" ca="1" si="200"/>
        <v>0</v>
      </c>
      <c r="AB125" s="41">
        <f t="shared" ca="1" si="200"/>
        <v>0</v>
      </c>
      <c r="AC125" s="41">
        <f t="shared" ca="1" si="200"/>
        <v>0</v>
      </c>
      <c r="AD125" s="41">
        <f t="shared" ca="1" si="200"/>
        <v>0</v>
      </c>
      <c r="AE125" s="41">
        <f t="shared" ca="1" si="200"/>
        <v>0</v>
      </c>
      <c r="AF125" s="41">
        <f t="shared" ca="1" si="200"/>
        <v>0</v>
      </c>
      <c r="AG125" s="41">
        <f t="shared" ca="1" si="200"/>
        <v>0</v>
      </c>
      <c r="AH125" s="41">
        <f t="shared" ca="1" si="200"/>
        <v>0</v>
      </c>
      <c r="AI125" s="41">
        <f t="shared" ca="1" si="200"/>
        <v>0</v>
      </c>
      <c r="AJ125" s="41">
        <f t="shared" ca="1" si="200"/>
        <v>0</v>
      </c>
      <c r="AK125" s="41">
        <f t="shared" ref="AK125:BP125" ca="1" si="201">AK53*AK$85</f>
        <v>0</v>
      </c>
      <c r="AL125" s="41">
        <f t="shared" ca="1" si="201"/>
        <v>0</v>
      </c>
      <c r="AM125" s="41">
        <f t="shared" ca="1" si="201"/>
        <v>0</v>
      </c>
      <c r="AN125" s="41">
        <f t="shared" ca="1" si="201"/>
        <v>0</v>
      </c>
      <c r="AO125" s="41">
        <f t="shared" ca="1" si="201"/>
        <v>0</v>
      </c>
      <c r="AP125" s="41">
        <f t="shared" ca="1" si="201"/>
        <v>0</v>
      </c>
      <c r="AQ125" s="41">
        <f t="shared" ca="1" si="201"/>
        <v>0</v>
      </c>
      <c r="AR125" s="41">
        <f t="shared" ca="1" si="201"/>
        <v>0</v>
      </c>
      <c r="AS125" s="41">
        <f t="shared" ca="1" si="201"/>
        <v>0</v>
      </c>
      <c r="AT125" s="41">
        <f t="shared" ca="1" si="201"/>
        <v>0</v>
      </c>
      <c r="AU125" s="41">
        <f t="shared" ca="1" si="201"/>
        <v>0</v>
      </c>
      <c r="AV125" s="41">
        <f t="shared" ca="1" si="201"/>
        <v>0</v>
      </c>
      <c r="AW125" s="41">
        <f t="shared" ca="1" si="201"/>
        <v>0</v>
      </c>
      <c r="AX125" s="41">
        <f t="shared" ca="1" si="201"/>
        <v>0</v>
      </c>
      <c r="AY125" s="41">
        <f t="shared" ca="1" si="201"/>
        <v>0</v>
      </c>
      <c r="AZ125" s="41">
        <f t="shared" ca="1" si="201"/>
        <v>0</v>
      </c>
      <c r="BA125" s="41">
        <f t="shared" ca="1" si="201"/>
        <v>0</v>
      </c>
      <c r="BB125" s="41">
        <f t="shared" ca="1" si="201"/>
        <v>0</v>
      </c>
      <c r="BC125" s="41">
        <f t="shared" ca="1" si="201"/>
        <v>0</v>
      </c>
      <c r="BD125" s="41">
        <f t="shared" ca="1" si="201"/>
        <v>0</v>
      </c>
      <c r="BE125" s="41">
        <f t="shared" ca="1" si="201"/>
        <v>0</v>
      </c>
      <c r="BF125" s="41">
        <f t="shared" ca="1" si="201"/>
        <v>0</v>
      </c>
      <c r="BG125" s="41">
        <f t="shared" ca="1" si="201"/>
        <v>0</v>
      </c>
      <c r="BH125" s="41">
        <f t="shared" ca="1" si="201"/>
        <v>0</v>
      </c>
      <c r="BI125" s="41">
        <f t="shared" ca="1" si="201"/>
        <v>0</v>
      </c>
      <c r="BJ125" s="41">
        <f t="shared" ca="1" si="201"/>
        <v>0</v>
      </c>
      <c r="BK125" s="41">
        <f t="shared" ca="1" si="201"/>
        <v>0</v>
      </c>
      <c r="BL125" s="41">
        <f t="shared" ca="1" si="201"/>
        <v>0</v>
      </c>
      <c r="BM125" s="41">
        <f t="shared" ca="1" si="201"/>
        <v>0</v>
      </c>
      <c r="BN125" s="41">
        <f t="shared" ca="1" si="201"/>
        <v>0</v>
      </c>
      <c r="BO125" s="41">
        <f t="shared" ca="1" si="201"/>
        <v>0</v>
      </c>
      <c r="BP125" s="41">
        <f t="shared" ca="1" si="201"/>
        <v>0</v>
      </c>
      <c r="BQ125" s="41">
        <f t="shared" ref="BQ125:CT125" ca="1" si="202">BQ53*BQ$85</f>
        <v>0</v>
      </c>
      <c r="BR125" s="41">
        <f t="shared" ca="1" si="202"/>
        <v>0</v>
      </c>
      <c r="BS125" s="41">
        <f t="shared" ca="1" si="202"/>
        <v>0</v>
      </c>
      <c r="BT125" s="41">
        <f t="shared" ca="1" si="202"/>
        <v>0</v>
      </c>
      <c r="BU125" s="41">
        <f t="shared" ca="1" si="202"/>
        <v>0</v>
      </c>
      <c r="BV125" s="41">
        <f t="shared" si="202"/>
        <v>0</v>
      </c>
      <c r="BW125" s="41">
        <f t="shared" si="202"/>
        <v>0</v>
      </c>
      <c r="BX125" s="41">
        <f t="shared" si="202"/>
        <v>0</v>
      </c>
      <c r="BY125" s="41">
        <f t="shared" si="202"/>
        <v>0</v>
      </c>
      <c r="BZ125" s="41">
        <f t="shared" si="202"/>
        <v>0</v>
      </c>
      <c r="CA125" s="41">
        <f t="shared" si="202"/>
        <v>0</v>
      </c>
      <c r="CB125" s="41">
        <f t="shared" si="202"/>
        <v>0</v>
      </c>
      <c r="CC125" s="41">
        <f t="shared" si="202"/>
        <v>0</v>
      </c>
      <c r="CD125" s="41">
        <f t="shared" si="202"/>
        <v>0</v>
      </c>
      <c r="CE125" s="41">
        <f t="shared" si="202"/>
        <v>0</v>
      </c>
      <c r="CF125" s="41">
        <f t="shared" si="202"/>
        <v>0</v>
      </c>
      <c r="CG125" s="41">
        <f t="shared" si="202"/>
        <v>0</v>
      </c>
      <c r="CH125" s="41">
        <f t="shared" si="202"/>
        <v>0</v>
      </c>
      <c r="CI125" s="41">
        <f t="shared" si="202"/>
        <v>0</v>
      </c>
      <c r="CJ125" s="41">
        <f t="shared" si="202"/>
        <v>0</v>
      </c>
      <c r="CK125" s="41">
        <f t="shared" si="202"/>
        <v>0</v>
      </c>
      <c r="CL125" s="41">
        <f t="shared" si="202"/>
        <v>0</v>
      </c>
      <c r="CM125" s="41">
        <f t="shared" si="202"/>
        <v>0</v>
      </c>
      <c r="CN125" s="41">
        <f t="shared" si="202"/>
        <v>0</v>
      </c>
      <c r="CO125" s="41">
        <f t="shared" si="202"/>
        <v>0</v>
      </c>
      <c r="CP125" s="41">
        <f t="shared" si="202"/>
        <v>0</v>
      </c>
      <c r="CQ125" s="41">
        <f t="shared" si="202"/>
        <v>0</v>
      </c>
      <c r="CR125" s="41">
        <f t="shared" si="202"/>
        <v>0</v>
      </c>
      <c r="CS125" s="41">
        <f t="shared" si="202"/>
        <v>0</v>
      </c>
      <c r="CT125" s="41">
        <f t="shared" si="202"/>
        <v>0</v>
      </c>
    </row>
    <row r="126" spans="1:98" ht="13" x14ac:dyDescent="0.3">
      <c r="A126" s="38" t="str">
        <f t="shared" si="159"/>
        <v>Total årlig kostnad VOC</v>
      </c>
      <c r="B126" s="273"/>
      <c r="C126" s="241">
        <f t="shared" ca="1" si="160"/>
        <v>0</v>
      </c>
      <c r="E126" s="41">
        <f t="shared" ref="E126:AJ126" ca="1" si="203">E54*E$85</f>
        <v>0</v>
      </c>
      <c r="F126" s="41">
        <f t="shared" ca="1" si="203"/>
        <v>0</v>
      </c>
      <c r="G126" s="41">
        <f t="shared" ca="1" si="203"/>
        <v>0</v>
      </c>
      <c r="H126" s="41">
        <f t="shared" ca="1" si="203"/>
        <v>0</v>
      </c>
      <c r="I126" s="41">
        <f t="shared" ca="1" si="203"/>
        <v>0</v>
      </c>
      <c r="J126" s="41">
        <f t="shared" ca="1" si="203"/>
        <v>0</v>
      </c>
      <c r="K126" s="41">
        <f t="shared" ca="1" si="203"/>
        <v>0</v>
      </c>
      <c r="L126" s="41">
        <f t="shared" ca="1" si="203"/>
        <v>0</v>
      </c>
      <c r="M126" s="41">
        <f t="shared" ca="1" si="203"/>
        <v>0</v>
      </c>
      <c r="N126" s="41">
        <f t="shared" ca="1" si="203"/>
        <v>0</v>
      </c>
      <c r="O126" s="41">
        <f t="shared" ca="1" si="203"/>
        <v>0</v>
      </c>
      <c r="P126" s="41">
        <f t="shared" ca="1" si="203"/>
        <v>0</v>
      </c>
      <c r="Q126" s="41">
        <f t="shared" ca="1" si="203"/>
        <v>0</v>
      </c>
      <c r="R126" s="41">
        <f t="shared" ca="1" si="203"/>
        <v>0</v>
      </c>
      <c r="S126" s="41">
        <f t="shared" ca="1" si="203"/>
        <v>0</v>
      </c>
      <c r="T126" s="41">
        <f t="shared" ca="1" si="203"/>
        <v>0</v>
      </c>
      <c r="U126" s="41">
        <f t="shared" ca="1" si="203"/>
        <v>0</v>
      </c>
      <c r="V126" s="41">
        <f t="shared" ca="1" si="203"/>
        <v>0</v>
      </c>
      <c r="W126" s="41">
        <f t="shared" ca="1" si="203"/>
        <v>0</v>
      </c>
      <c r="X126" s="41">
        <f t="shared" ca="1" si="203"/>
        <v>0</v>
      </c>
      <c r="Y126" s="41">
        <f t="shared" ca="1" si="203"/>
        <v>0</v>
      </c>
      <c r="Z126" s="41">
        <f t="shared" ca="1" si="203"/>
        <v>0</v>
      </c>
      <c r="AA126" s="41">
        <f t="shared" ca="1" si="203"/>
        <v>0</v>
      </c>
      <c r="AB126" s="41">
        <f t="shared" ca="1" si="203"/>
        <v>0</v>
      </c>
      <c r="AC126" s="41">
        <f t="shared" ca="1" si="203"/>
        <v>0</v>
      </c>
      <c r="AD126" s="41">
        <f t="shared" ca="1" si="203"/>
        <v>0</v>
      </c>
      <c r="AE126" s="41">
        <f t="shared" ca="1" si="203"/>
        <v>0</v>
      </c>
      <c r="AF126" s="41">
        <f t="shared" ca="1" si="203"/>
        <v>0</v>
      </c>
      <c r="AG126" s="41">
        <f t="shared" ca="1" si="203"/>
        <v>0</v>
      </c>
      <c r="AH126" s="41">
        <f t="shared" ca="1" si="203"/>
        <v>0</v>
      </c>
      <c r="AI126" s="41">
        <f t="shared" ca="1" si="203"/>
        <v>0</v>
      </c>
      <c r="AJ126" s="41">
        <f t="shared" ca="1" si="203"/>
        <v>0</v>
      </c>
      <c r="AK126" s="41">
        <f t="shared" ref="AK126:BP126" ca="1" si="204">AK54*AK$85</f>
        <v>0</v>
      </c>
      <c r="AL126" s="41">
        <f t="shared" ca="1" si="204"/>
        <v>0</v>
      </c>
      <c r="AM126" s="41">
        <f t="shared" ca="1" si="204"/>
        <v>0</v>
      </c>
      <c r="AN126" s="41">
        <f t="shared" ca="1" si="204"/>
        <v>0</v>
      </c>
      <c r="AO126" s="41">
        <f t="shared" ca="1" si="204"/>
        <v>0</v>
      </c>
      <c r="AP126" s="41">
        <f t="shared" ca="1" si="204"/>
        <v>0</v>
      </c>
      <c r="AQ126" s="41">
        <f t="shared" ca="1" si="204"/>
        <v>0</v>
      </c>
      <c r="AR126" s="41">
        <f t="shared" ca="1" si="204"/>
        <v>0</v>
      </c>
      <c r="AS126" s="41">
        <f t="shared" ca="1" si="204"/>
        <v>0</v>
      </c>
      <c r="AT126" s="41">
        <f t="shared" ca="1" si="204"/>
        <v>0</v>
      </c>
      <c r="AU126" s="41">
        <f t="shared" ca="1" si="204"/>
        <v>0</v>
      </c>
      <c r="AV126" s="41">
        <f t="shared" ca="1" si="204"/>
        <v>0</v>
      </c>
      <c r="AW126" s="41">
        <f t="shared" ca="1" si="204"/>
        <v>0</v>
      </c>
      <c r="AX126" s="41">
        <f t="shared" ca="1" si="204"/>
        <v>0</v>
      </c>
      <c r="AY126" s="41">
        <f t="shared" ca="1" si="204"/>
        <v>0</v>
      </c>
      <c r="AZ126" s="41">
        <f t="shared" ca="1" si="204"/>
        <v>0</v>
      </c>
      <c r="BA126" s="41">
        <f t="shared" ca="1" si="204"/>
        <v>0</v>
      </c>
      <c r="BB126" s="41">
        <f t="shared" ca="1" si="204"/>
        <v>0</v>
      </c>
      <c r="BC126" s="41">
        <f t="shared" ca="1" si="204"/>
        <v>0</v>
      </c>
      <c r="BD126" s="41">
        <f t="shared" ca="1" si="204"/>
        <v>0</v>
      </c>
      <c r="BE126" s="41">
        <f t="shared" ca="1" si="204"/>
        <v>0</v>
      </c>
      <c r="BF126" s="41">
        <f t="shared" ca="1" si="204"/>
        <v>0</v>
      </c>
      <c r="BG126" s="41">
        <f t="shared" ca="1" si="204"/>
        <v>0</v>
      </c>
      <c r="BH126" s="41">
        <f t="shared" ca="1" si="204"/>
        <v>0</v>
      </c>
      <c r="BI126" s="41">
        <f t="shared" ca="1" si="204"/>
        <v>0</v>
      </c>
      <c r="BJ126" s="41">
        <f t="shared" ca="1" si="204"/>
        <v>0</v>
      </c>
      <c r="BK126" s="41">
        <f t="shared" ca="1" si="204"/>
        <v>0</v>
      </c>
      <c r="BL126" s="41">
        <f t="shared" ca="1" si="204"/>
        <v>0</v>
      </c>
      <c r="BM126" s="41">
        <f t="shared" ca="1" si="204"/>
        <v>0</v>
      </c>
      <c r="BN126" s="41">
        <f t="shared" ca="1" si="204"/>
        <v>0</v>
      </c>
      <c r="BO126" s="41">
        <f t="shared" ca="1" si="204"/>
        <v>0</v>
      </c>
      <c r="BP126" s="41">
        <f t="shared" ca="1" si="204"/>
        <v>0</v>
      </c>
      <c r="BQ126" s="41">
        <f t="shared" ref="BQ126:CT126" ca="1" si="205">BQ54*BQ$85</f>
        <v>0</v>
      </c>
      <c r="BR126" s="41">
        <f t="shared" ca="1" si="205"/>
        <v>0</v>
      </c>
      <c r="BS126" s="41">
        <f t="shared" ca="1" si="205"/>
        <v>0</v>
      </c>
      <c r="BT126" s="41">
        <f t="shared" ca="1" si="205"/>
        <v>0</v>
      </c>
      <c r="BU126" s="41">
        <f t="shared" ca="1" si="205"/>
        <v>0</v>
      </c>
      <c r="BV126" s="41">
        <f t="shared" si="205"/>
        <v>0</v>
      </c>
      <c r="BW126" s="41">
        <f t="shared" si="205"/>
        <v>0</v>
      </c>
      <c r="BX126" s="41">
        <f t="shared" si="205"/>
        <v>0</v>
      </c>
      <c r="BY126" s="41">
        <f t="shared" si="205"/>
        <v>0</v>
      </c>
      <c r="BZ126" s="41">
        <f t="shared" si="205"/>
        <v>0</v>
      </c>
      <c r="CA126" s="41">
        <f t="shared" si="205"/>
        <v>0</v>
      </c>
      <c r="CB126" s="41">
        <f t="shared" si="205"/>
        <v>0</v>
      </c>
      <c r="CC126" s="41">
        <f t="shared" si="205"/>
        <v>0</v>
      </c>
      <c r="CD126" s="41">
        <f t="shared" si="205"/>
        <v>0</v>
      </c>
      <c r="CE126" s="41">
        <f t="shared" si="205"/>
        <v>0</v>
      </c>
      <c r="CF126" s="41">
        <f t="shared" si="205"/>
        <v>0</v>
      </c>
      <c r="CG126" s="41">
        <f t="shared" si="205"/>
        <v>0</v>
      </c>
      <c r="CH126" s="41">
        <f t="shared" si="205"/>
        <v>0</v>
      </c>
      <c r="CI126" s="41">
        <f t="shared" si="205"/>
        <v>0</v>
      </c>
      <c r="CJ126" s="41">
        <f t="shared" si="205"/>
        <v>0</v>
      </c>
      <c r="CK126" s="41">
        <f t="shared" si="205"/>
        <v>0</v>
      </c>
      <c r="CL126" s="41">
        <f t="shared" si="205"/>
        <v>0</v>
      </c>
      <c r="CM126" s="41">
        <f t="shared" si="205"/>
        <v>0</v>
      </c>
      <c r="CN126" s="41">
        <f t="shared" si="205"/>
        <v>0</v>
      </c>
      <c r="CO126" s="41">
        <f t="shared" si="205"/>
        <v>0</v>
      </c>
      <c r="CP126" s="41">
        <f t="shared" si="205"/>
        <v>0</v>
      </c>
      <c r="CQ126" s="41">
        <f t="shared" si="205"/>
        <v>0</v>
      </c>
      <c r="CR126" s="41">
        <f t="shared" si="205"/>
        <v>0</v>
      </c>
      <c r="CS126" s="41">
        <f t="shared" si="205"/>
        <v>0</v>
      </c>
      <c r="CT126" s="41">
        <f t="shared" si="205"/>
        <v>0</v>
      </c>
    </row>
    <row r="127" spans="1:98" ht="13" x14ac:dyDescent="0.3">
      <c r="A127" s="38" t="str">
        <f t="shared" si="159"/>
        <v>Total årlig kostnad SO2</v>
      </c>
      <c r="B127" s="273"/>
      <c r="C127" s="241">
        <f t="shared" ca="1" si="160"/>
        <v>0</v>
      </c>
      <c r="E127" s="41">
        <f t="shared" ref="E127:AJ127" ca="1" si="206">E55*E$85</f>
        <v>0</v>
      </c>
      <c r="F127" s="41">
        <f t="shared" ca="1" si="206"/>
        <v>0</v>
      </c>
      <c r="G127" s="41">
        <f t="shared" ca="1" si="206"/>
        <v>0</v>
      </c>
      <c r="H127" s="41">
        <f t="shared" ca="1" si="206"/>
        <v>0</v>
      </c>
      <c r="I127" s="41">
        <f t="shared" ca="1" si="206"/>
        <v>0</v>
      </c>
      <c r="J127" s="41">
        <f t="shared" ca="1" si="206"/>
        <v>0</v>
      </c>
      <c r="K127" s="41">
        <f t="shared" ca="1" si="206"/>
        <v>0</v>
      </c>
      <c r="L127" s="41">
        <f t="shared" ca="1" si="206"/>
        <v>0</v>
      </c>
      <c r="M127" s="41">
        <f t="shared" ca="1" si="206"/>
        <v>0</v>
      </c>
      <c r="N127" s="41">
        <f t="shared" ca="1" si="206"/>
        <v>0</v>
      </c>
      <c r="O127" s="41">
        <f t="shared" ca="1" si="206"/>
        <v>0</v>
      </c>
      <c r="P127" s="41">
        <f t="shared" ca="1" si="206"/>
        <v>0</v>
      </c>
      <c r="Q127" s="41">
        <f t="shared" ca="1" si="206"/>
        <v>0</v>
      </c>
      <c r="R127" s="41">
        <f t="shared" ca="1" si="206"/>
        <v>0</v>
      </c>
      <c r="S127" s="41">
        <f t="shared" ca="1" si="206"/>
        <v>0</v>
      </c>
      <c r="T127" s="41">
        <f t="shared" ca="1" si="206"/>
        <v>0</v>
      </c>
      <c r="U127" s="41">
        <f t="shared" ca="1" si="206"/>
        <v>0</v>
      </c>
      <c r="V127" s="41">
        <f t="shared" ca="1" si="206"/>
        <v>0</v>
      </c>
      <c r="W127" s="41">
        <f t="shared" ca="1" si="206"/>
        <v>0</v>
      </c>
      <c r="X127" s="41">
        <f t="shared" ca="1" si="206"/>
        <v>0</v>
      </c>
      <c r="Y127" s="41">
        <f t="shared" ca="1" si="206"/>
        <v>0</v>
      </c>
      <c r="Z127" s="41">
        <f t="shared" ca="1" si="206"/>
        <v>0</v>
      </c>
      <c r="AA127" s="41">
        <f t="shared" ca="1" si="206"/>
        <v>0</v>
      </c>
      <c r="AB127" s="41">
        <f t="shared" ca="1" si="206"/>
        <v>0</v>
      </c>
      <c r="AC127" s="41">
        <f t="shared" ca="1" si="206"/>
        <v>0</v>
      </c>
      <c r="AD127" s="41">
        <f t="shared" ca="1" si="206"/>
        <v>0</v>
      </c>
      <c r="AE127" s="41">
        <f t="shared" ca="1" si="206"/>
        <v>0</v>
      </c>
      <c r="AF127" s="41">
        <f t="shared" ca="1" si="206"/>
        <v>0</v>
      </c>
      <c r="AG127" s="41">
        <f t="shared" ca="1" si="206"/>
        <v>0</v>
      </c>
      <c r="AH127" s="41">
        <f t="shared" ca="1" si="206"/>
        <v>0</v>
      </c>
      <c r="AI127" s="41">
        <f t="shared" ca="1" si="206"/>
        <v>0</v>
      </c>
      <c r="AJ127" s="41">
        <f t="shared" ca="1" si="206"/>
        <v>0</v>
      </c>
      <c r="AK127" s="41">
        <f t="shared" ref="AK127:BP127" ca="1" si="207">AK55*AK$85</f>
        <v>0</v>
      </c>
      <c r="AL127" s="41">
        <f t="shared" ca="1" si="207"/>
        <v>0</v>
      </c>
      <c r="AM127" s="41">
        <f t="shared" ca="1" si="207"/>
        <v>0</v>
      </c>
      <c r="AN127" s="41">
        <f t="shared" ca="1" si="207"/>
        <v>0</v>
      </c>
      <c r="AO127" s="41">
        <f t="shared" ca="1" si="207"/>
        <v>0</v>
      </c>
      <c r="AP127" s="41">
        <f t="shared" ca="1" si="207"/>
        <v>0</v>
      </c>
      <c r="AQ127" s="41">
        <f t="shared" ca="1" si="207"/>
        <v>0</v>
      </c>
      <c r="AR127" s="41">
        <f t="shared" ca="1" si="207"/>
        <v>0</v>
      </c>
      <c r="AS127" s="41">
        <f t="shared" ca="1" si="207"/>
        <v>0</v>
      </c>
      <c r="AT127" s="41">
        <f t="shared" ca="1" si="207"/>
        <v>0</v>
      </c>
      <c r="AU127" s="41">
        <f t="shared" ca="1" si="207"/>
        <v>0</v>
      </c>
      <c r="AV127" s="41">
        <f t="shared" ca="1" si="207"/>
        <v>0</v>
      </c>
      <c r="AW127" s="41">
        <f t="shared" ca="1" si="207"/>
        <v>0</v>
      </c>
      <c r="AX127" s="41">
        <f t="shared" ca="1" si="207"/>
        <v>0</v>
      </c>
      <c r="AY127" s="41">
        <f t="shared" ca="1" si="207"/>
        <v>0</v>
      </c>
      <c r="AZ127" s="41">
        <f t="shared" ca="1" si="207"/>
        <v>0</v>
      </c>
      <c r="BA127" s="41">
        <f t="shared" ca="1" si="207"/>
        <v>0</v>
      </c>
      <c r="BB127" s="41">
        <f t="shared" ca="1" si="207"/>
        <v>0</v>
      </c>
      <c r="BC127" s="41">
        <f t="shared" ca="1" si="207"/>
        <v>0</v>
      </c>
      <c r="BD127" s="41">
        <f t="shared" ca="1" si="207"/>
        <v>0</v>
      </c>
      <c r="BE127" s="41">
        <f t="shared" ca="1" si="207"/>
        <v>0</v>
      </c>
      <c r="BF127" s="41">
        <f t="shared" ca="1" si="207"/>
        <v>0</v>
      </c>
      <c r="BG127" s="41">
        <f t="shared" ca="1" si="207"/>
        <v>0</v>
      </c>
      <c r="BH127" s="41">
        <f t="shared" ca="1" si="207"/>
        <v>0</v>
      </c>
      <c r="BI127" s="41">
        <f t="shared" ca="1" si="207"/>
        <v>0</v>
      </c>
      <c r="BJ127" s="41">
        <f t="shared" ca="1" si="207"/>
        <v>0</v>
      </c>
      <c r="BK127" s="41">
        <f t="shared" ca="1" si="207"/>
        <v>0</v>
      </c>
      <c r="BL127" s="41">
        <f t="shared" ca="1" si="207"/>
        <v>0</v>
      </c>
      <c r="BM127" s="41">
        <f t="shared" ca="1" si="207"/>
        <v>0</v>
      </c>
      <c r="BN127" s="41">
        <f t="shared" ca="1" si="207"/>
        <v>0</v>
      </c>
      <c r="BO127" s="41">
        <f t="shared" ca="1" si="207"/>
        <v>0</v>
      </c>
      <c r="BP127" s="41">
        <f t="shared" ca="1" si="207"/>
        <v>0</v>
      </c>
      <c r="BQ127" s="41">
        <f t="shared" ref="BQ127:CT127" ca="1" si="208">BQ55*BQ$85</f>
        <v>0</v>
      </c>
      <c r="BR127" s="41">
        <f t="shared" ca="1" si="208"/>
        <v>0</v>
      </c>
      <c r="BS127" s="41">
        <f t="shared" ca="1" si="208"/>
        <v>0</v>
      </c>
      <c r="BT127" s="41">
        <f t="shared" ca="1" si="208"/>
        <v>0</v>
      </c>
      <c r="BU127" s="41">
        <f t="shared" ca="1" si="208"/>
        <v>0</v>
      </c>
      <c r="BV127" s="41">
        <f t="shared" si="208"/>
        <v>0</v>
      </c>
      <c r="BW127" s="41">
        <f t="shared" si="208"/>
        <v>0</v>
      </c>
      <c r="BX127" s="41">
        <f t="shared" si="208"/>
        <v>0</v>
      </c>
      <c r="BY127" s="41">
        <f t="shared" si="208"/>
        <v>0</v>
      </c>
      <c r="BZ127" s="41">
        <f t="shared" si="208"/>
        <v>0</v>
      </c>
      <c r="CA127" s="41">
        <f t="shared" si="208"/>
        <v>0</v>
      </c>
      <c r="CB127" s="41">
        <f t="shared" si="208"/>
        <v>0</v>
      </c>
      <c r="CC127" s="41">
        <f t="shared" si="208"/>
        <v>0</v>
      </c>
      <c r="CD127" s="41">
        <f t="shared" si="208"/>
        <v>0</v>
      </c>
      <c r="CE127" s="41">
        <f t="shared" si="208"/>
        <v>0</v>
      </c>
      <c r="CF127" s="41">
        <f t="shared" si="208"/>
        <v>0</v>
      </c>
      <c r="CG127" s="41">
        <f t="shared" si="208"/>
        <v>0</v>
      </c>
      <c r="CH127" s="41">
        <f t="shared" si="208"/>
        <v>0</v>
      </c>
      <c r="CI127" s="41">
        <f t="shared" si="208"/>
        <v>0</v>
      </c>
      <c r="CJ127" s="41">
        <f t="shared" si="208"/>
        <v>0</v>
      </c>
      <c r="CK127" s="41">
        <f t="shared" si="208"/>
        <v>0</v>
      </c>
      <c r="CL127" s="41">
        <f t="shared" si="208"/>
        <v>0</v>
      </c>
      <c r="CM127" s="41">
        <f t="shared" si="208"/>
        <v>0</v>
      </c>
      <c r="CN127" s="41">
        <f t="shared" si="208"/>
        <v>0</v>
      </c>
      <c r="CO127" s="41">
        <f t="shared" si="208"/>
        <v>0</v>
      </c>
      <c r="CP127" s="41">
        <f t="shared" si="208"/>
        <v>0</v>
      </c>
      <c r="CQ127" s="41">
        <f t="shared" si="208"/>
        <v>0</v>
      </c>
      <c r="CR127" s="41">
        <f t="shared" si="208"/>
        <v>0</v>
      </c>
      <c r="CS127" s="41">
        <f t="shared" si="208"/>
        <v>0</v>
      </c>
      <c r="CT127" s="41">
        <f t="shared" si="208"/>
        <v>0</v>
      </c>
    </row>
    <row r="128" spans="1:98" ht="13" x14ac:dyDescent="0.3">
      <c r="A128" s="38" t="str">
        <f t="shared" si="159"/>
        <v>Total årlig kostnad NH3</v>
      </c>
      <c r="B128" s="273"/>
      <c r="C128" s="241">
        <f t="shared" ca="1" si="160"/>
        <v>0</v>
      </c>
      <c r="E128" s="41">
        <f t="shared" ref="E128:AJ128" ca="1" si="209">E56*E$85</f>
        <v>0</v>
      </c>
      <c r="F128" s="41">
        <f t="shared" ca="1" si="209"/>
        <v>0</v>
      </c>
      <c r="G128" s="41">
        <f t="shared" ca="1" si="209"/>
        <v>0</v>
      </c>
      <c r="H128" s="41">
        <f t="shared" ca="1" si="209"/>
        <v>0</v>
      </c>
      <c r="I128" s="41">
        <f t="shared" ca="1" si="209"/>
        <v>0</v>
      </c>
      <c r="J128" s="41">
        <f t="shared" ca="1" si="209"/>
        <v>0</v>
      </c>
      <c r="K128" s="41">
        <f t="shared" ca="1" si="209"/>
        <v>0</v>
      </c>
      <c r="L128" s="41">
        <f t="shared" ca="1" si="209"/>
        <v>0</v>
      </c>
      <c r="M128" s="41">
        <f t="shared" ca="1" si="209"/>
        <v>0</v>
      </c>
      <c r="N128" s="41">
        <f t="shared" ca="1" si="209"/>
        <v>0</v>
      </c>
      <c r="O128" s="41">
        <f t="shared" ca="1" si="209"/>
        <v>0</v>
      </c>
      <c r="P128" s="41">
        <f t="shared" ca="1" si="209"/>
        <v>0</v>
      </c>
      <c r="Q128" s="41">
        <f t="shared" ca="1" si="209"/>
        <v>0</v>
      </c>
      <c r="R128" s="41">
        <f t="shared" ca="1" si="209"/>
        <v>0</v>
      </c>
      <c r="S128" s="41">
        <f t="shared" ca="1" si="209"/>
        <v>0</v>
      </c>
      <c r="T128" s="41">
        <f t="shared" ca="1" si="209"/>
        <v>0</v>
      </c>
      <c r="U128" s="41">
        <f t="shared" ca="1" si="209"/>
        <v>0</v>
      </c>
      <c r="V128" s="41">
        <f t="shared" ca="1" si="209"/>
        <v>0</v>
      </c>
      <c r="W128" s="41">
        <f t="shared" ca="1" si="209"/>
        <v>0</v>
      </c>
      <c r="X128" s="41">
        <f t="shared" ca="1" si="209"/>
        <v>0</v>
      </c>
      <c r="Y128" s="41">
        <f t="shared" ca="1" si="209"/>
        <v>0</v>
      </c>
      <c r="Z128" s="41">
        <f t="shared" ca="1" si="209"/>
        <v>0</v>
      </c>
      <c r="AA128" s="41">
        <f t="shared" ca="1" si="209"/>
        <v>0</v>
      </c>
      <c r="AB128" s="41">
        <f t="shared" ca="1" si="209"/>
        <v>0</v>
      </c>
      <c r="AC128" s="41">
        <f t="shared" ca="1" si="209"/>
        <v>0</v>
      </c>
      <c r="AD128" s="41">
        <f t="shared" ca="1" si="209"/>
        <v>0</v>
      </c>
      <c r="AE128" s="41">
        <f t="shared" ca="1" si="209"/>
        <v>0</v>
      </c>
      <c r="AF128" s="41">
        <f t="shared" ca="1" si="209"/>
        <v>0</v>
      </c>
      <c r="AG128" s="41">
        <f t="shared" ca="1" si="209"/>
        <v>0</v>
      </c>
      <c r="AH128" s="41">
        <f t="shared" ca="1" si="209"/>
        <v>0</v>
      </c>
      <c r="AI128" s="41">
        <f t="shared" ca="1" si="209"/>
        <v>0</v>
      </c>
      <c r="AJ128" s="41">
        <f t="shared" ca="1" si="209"/>
        <v>0</v>
      </c>
      <c r="AK128" s="41">
        <f t="shared" ref="AK128:BP128" ca="1" si="210">AK56*AK$85</f>
        <v>0</v>
      </c>
      <c r="AL128" s="41">
        <f t="shared" ca="1" si="210"/>
        <v>0</v>
      </c>
      <c r="AM128" s="41">
        <f t="shared" ca="1" si="210"/>
        <v>0</v>
      </c>
      <c r="AN128" s="41">
        <f t="shared" ca="1" si="210"/>
        <v>0</v>
      </c>
      <c r="AO128" s="41">
        <f t="shared" ca="1" si="210"/>
        <v>0</v>
      </c>
      <c r="AP128" s="41">
        <f t="shared" ca="1" si="210"/>
        <v>0</v>
      </c>
      <c r="AQ128" s="41">
        <f t="shared" ca="1" si="210"/>
        <v>0</v>
      </c>
      <c r="AR128" s="41">
        <f t="shared" ca="1" si="210"/>
        <v>0</v>
      </c>
      <c r="AS128" s="41">
        <f t="shared" ca="1" si="210"/>
        <v>0</v>
      </c>
      <c r="AT128" s="41">
        <f t="shared" ca="1" si="210"/>
        <v>0</v>
      </c>
      <c r="AU128" s="41">
        <f t="shared" ca="1" si="210"/>
        <v>0</v>
      </c>
      <c r="AV128" s="41">
        <f t="shared" ca="1" si="210"/>
        <v>0</v>
      </c>
      <c r="AW128" s="41">
        <f t="shared" ca="1" si="210"/>
        <v>0</v>
      </c>
      <c r="AX128" s="41">
        <f t="shared" ca="1" si="210"/>
        <v>0</v>
      </c>
      <c r="AY128" s="41">
        <f t="shared" ca="1" si="210"/>
        <v>0</v>
      </c>
      <c r="AZ128" s="41">
        <f t="shared" ca="1" si="210"/>
        <v>0</v>
      </c>
      <c r="BA128" s="41">
        <f t="shared" ca="1" si="210"/>
        <v>0</v>
      </c>
      <c r="BB128" s="41">
        <f t="shared" ca="1" si="210"/>
        <v>0</v>
      </c>
      <c r="BC128" s="41">
        <f t="shared" ca="1" si="210"/>
        <v>0</v>
      </c>
      <c r="BD128" s="41">
        <f t="shared" ca="1" si="210"/>
        <v>0</v>
      </c>
      <c r="BE128" s="41">
        <f t="shared" ca="1" si="210"/>
        <v>0</v>
      </c>
      <c r="BF128" s="41">
        <f t="shared" ca="1" si="210"/>
        <v>0</v>
      </c>
      <c r="BG128" s="41">
        <f t="shared" ca="1" si="210"/>
        <v>0</v>
      </c>
      <c r="BH128" s="41">
        <f t="shared" ca="1" si="210"/>
        <v>0</v>
      </c>
      <c r="BI128" s="41">
        <f t="shared" ca="1" si="210"/>
        <v>0</v>
      </c>
      <c r="BJ128" s="41">
        <f t="shared" ca="1" si="210"/>
        <v>0</v>
      </c>
      <c r="BK128" s="41">
        <f t="shared" ca="1" si="210"/>
        <v>0</v>
      </c>
      <c r="BL128" s="41">
        <f t="shared" ca="1" si="210"/>
        <v>0</v>
      </c>
      <c r="BM128" s="41">
        <f t="shared" ca="1" si="210"/>
        <v>0</v>
      </c>
      <c r="BN128" s="41">
        <f t="shared" ca="1" si="210"/>
        <v>0</v>
      </c>
      <c r="BO128" s="41">
        <f t="shared" ca="1" si="210"/>
        <v>0</v>
      </c>
      <c r="BP128" s="41">
        <f t="shared" ca="1" si="210"/>
        <v>0</v>
      </c>
      <c r="BQ128" s="41">
        <f t="shared" ref="BQ128:CT128" ca="1" si="211">BQ56*BQ$85</f>
        <v>0</v>
      </c>
      <c r="BR128" s="41">
        <f t="shared" ca="1" si="211"/>
        <v>0</v>
      </c>
      <c r="BS128" s="41">
        <f t="shared" ca="1" si="211"/>
        <v>0</v>
      </c>
      <c r="BT128" s="41">
        <f t="shared" ca="1" si="211"/>
        <v>0</v>
      </c>
      <c r="BU128" s="41">
        <f t="shared" ca="1" si="211"/>
        <v>0</v>
      </c>
      <c r="BV128" s="41">
        <f t="shared" si="211"/>
        <v>0</v>
      </c>
      <c r="BW128" s="41">
        <f t="shared" si="211"/>
        <v>0</v>
      </c>
      <c r="BX128" s="41">
        <f t="shared" si="211"/>
        <v>0</v>
      </c>
      <c r="BY128" s="41">
        <f t="shared" si="211"/>
        <v>0</v>
      </c>
      <c r="BZ128" s="41">
        <f t="shared" si="211"/>
        <v>0</v>
      </c>
      <c r="CA128" s="41">
        <f t="shared" si="211"/>
        <v>0</v>
      </c>
      <c r="CB128" s="41">
        <f t="shared" si="211"/>
        <v>0</v>
      </c>
      <c r="CC128" s="41">
        <f t="shared" si="211"/>
        <v>0</v>
      </c>
      <c r="CD128" s="41">
        <f t="shared" si="211"/>
        <v>0</v>
      </c>
      <c r="CE128" s="41">
        <f t="shared" si="211"/>
        <v>0</v>
      </c>
      <c r="CF128" s="41">
        <f t="shared" si="211"/>
        <v>0</v>
      </c>
      <c r="CG128" s="41">
        <f t="shared" si="211"/>
        <v>0</v>
      </c>
      <c r="CH128" s="41">
        <f t="shared" si="211"/>
        <v>0</v>
      </c>
      <c r="CI128" s="41">
        <f t="shared" si="211"/>
        <v>0</v>
      </c>
      <c r="CJ128" s="41">
        <f t="shared" si="211"/>
        <v>0</v>
      </c>
      <c r="CK128" s="41">
        <f t="shared" si="211"/>
        <v>0</v>
      </c>
      <c r="CL128" s="41">
        <f t="shared" si="211"/>
        <v>0</v>
      </c>
      <c r="CM128" s="41">
        <f t="shared" si="211"/>
        <v>0</v>
      </c>
      <c r="CN128" s="41">
        <f t="shared" si="211"/>
        <v>0</v>
      </c>
      <c r="CO128" s="41">
        <f t="shared" si="211"/>
        <v>0</v>
      </c>
      <c r="CP128" s="41">
        <f t="shared" si="211"/>
        <v>0</v>
      </c>
      <c r="CQ128" s="41">
        <f t="shared" si="211"/>
        <v>0</v>
      </c>
      <c r="CR128" s="41">
        <f t="shared" si="211"/>
        <v>0</v>
      </c>
      <c r="CS128" s="41">
        <f t="shared" si="211"/>
        <v>0</v>
      </c>
      <c r="CT128" s="41">
        <f t="shared" si="211"/>
        <v>0</v>
      </c>
    </row>
    <row r="129" spans="1:98" s="591" customFormat="1" ht="13" x14ac:dyDescent="0.3">
      <c r="A129" s="593" t="str">
        <f t="shared" si="159"/>
        <v>Total årlig kostnad PM</v>
      </c>
      <c r="C129" s="241">
        <f t="shared" ca="1" si="160"/>
        <v>0</v>
      </c>
      <c r="D129" s="595"/>
      <c r="E129" s="588">
        <f t="shared" ref="E129:AJ129" ca="1" si="212">E57*E$85</f>
        <v>0</v>
      </c>
      <c r="F129" s="588">
        <f t="shared" ca="1" si="212"/>
        <v>0</v>
      </c>
      <c r="G129" s="588">
        <f t="shared" ca="1" si="212"/>
        <v>0</v>
      </c>
      <c r="H129" s="588">
        <f t="shared" ca="1" si="212"/>
        <v>0</v>
      </c>
      <c r="I129" s="588">
        <f t="shared" ca="1" si="212"/>
        <v>0</v>
      </c>
      <c r="J129" s="588">
        <f t="shared" ca="1" si="212"/>
        <v>0</v>
      </c>
      <c r="K129" s="588">
        <f t="shared" ca="1" si="212"/>
        <v>0</v>
      </c>
      <c r="L129" s="588">
        <f t="shared" ca="1" si="212"/>
        <v>0</v>
      </c>
      <c r="M129" s="588">
        <f t="shared" ca="1" si="212"/>
        <v>0</v>
      </c>
      <c r="N129" s="588">
        <f t="shared" ca="1" si="212"/>
        <v>0</v>
      </c>
      <c r="O129" s="588">
        <f t="shared" ca="1" si="212"/>
        <v>0</v>
      </c>
      <c r="P129" s="588">
        <f t="shared" ca="1" si="212"/>
        <v>0</v>
      </c>
      <c r="Q129" s="588">
        <f t="shared" ca="1" si="212"/>
        <v>0</v>
      </c>
      <c r="R129" s="588">
        <f t="shared" ca="1" si="212"/>
        <v>0</v>
      </c>
      <c r="S129" s="588">
        <f t="shared" ca="1" si="212"/>
        <v>0</v>
      </c>
      <c r="T129" s="588">
        <f t="shared" ca="1" si="212"/>
        <v>0</v>
      </c>
      <c r="U129" s="588">
        <f t="shared" ca="1" si="212"/>
        <v>0</v>
      </c>
      <c r="V129" s="588">
        <f t="shared" ca="1" si="212"/>
        <v>0</v>
      </c>
      <c r="W129" s="588">
        <f t="shared" ca="1" si="212"/>
        <v>0</v>
      </c>
      <c r="X129" s="588">
        <f t="shared" ca="1" si="212"/>
        <v>0</v>
      </c>
      <c r="Y129" s="588">
        <f t="shared" ca="1" si="212"/>
        <v>0</v>
      </c>
      <c r="Z129" s="588">
        <f t="shared" ca="1" si="212"/>
        <v>0</v>
      </c>
      <c r="AA129" s="588">
        <f t="shared" ca="1" si="212"/>
        <v>0</v>
      </c>
      <c r="AB129" s="588">
        <f t="shared" ca="1" si="212"/>
        <v>0</v>
      </c>
      <c r="AC129" s="588">
        <f t="shared" ca="1" si="212"/>
        <v>0</v>
      </c>
      <c r="AD129" s="588">
        <f t="shared" ca="1" si="212"/>
        <v>0</v>
      </c>
      <c r="AE129" s="588">
        <f t="shared" ca="1" si="212"/>
        <v>0</v>
      </c>
      <c r="AF129" s="588">
        <f t="shared" ca="1" si="212"/>
        <v>0</v>
      </c>
      <c r="AG129" s="588">
        <f t="shared" ca="1" si="212"/>
        <v>0</v>
      </c>
      <c r="AH129" s="588">
        <f t="shared" ca="1" si="212"/>
        <v>0</v>
      </c>
      <c r="AI129" s="588">
        <f t="shared" ca="1" si="212"/>
        <v>0</v>
      </c>
      <c r="AJ129" s="588">
        <f t="shared" ca="1" si="212"/>
        <v>0</v>
      </c>
      <c r="AK129" s="588">
        <f t="shared" ref="AK129:BP129" ca="1" si="213">AK57*AK$85</f>
        <v>0</v>
      </c>
      <c r="AL129" s="588">
        <f t="shared" ca="1" si="213"/>
        <v>0</v>
      </c>
      <c r="AM129" s="588">
        <f t="shared" ca="1" si="213"/>
        <v>0</v>
      </c>
      <c r="AN129" s="588">
        <f t="shared" ca="1" si="213"/>
        <v>0</v>
      </c>
      <c r="AO129" s="588">
        <f t="shared" ca="1" si="213"/>
        <v>0</v>
      </c>
      <c r="AP129" s="588">
        <f t="shared" ca="1" si="213"/>
        <v>0</v>
      </c>
      <c r="AQ129" s="588">
        <f t="shared" ca="1" si="213"/>
        <v>0</v>
      </c>
      <c r="AR129" s="588">
        <f t="shared" ca="1" si="213"/>
        <v>0</v>
      </c>
      <c r="AS129" s="588">
        <f t="shared" ca="1" si="213"/>
        <v>0</v>
      </c>
      <c r="AT129" s="588">
        <f t="shared" ca="1" si="213"/>
        <v>0</v>
      </c>
      <c r="AU129" s="588">
        <f t="shared" ca="1" si="213"/>
        <v>0</v>
      </c>
      <c r="AV129" s="588">
        <f t="shared" ca="1" si="213"/>
        <v>0</v>
      </c>
      <c r="AW129" s="588">
        <f t="shared" ca="1" si="213"/>
        <v>0</v>
      </c>
      <c r="AX129" s="588">
        <f t="shared" ca="1" si="213"/>
        <v>0</v>
      </c>
      <c r="AY129" s="588">
        <f t="shared" ca="1" si="213"/>
        <v>0</v>
      </c>
      <c r="AZ129" s="588">
        <f t="shared" ca="1" si="213"/>
        <v>0</v>
      </c>
      <c r="BA129" s="588">
        <f t="shared" ca="1" si="213"/>
        <v>0</v>
      </c>
      <c r="BB129" s="588">
        <f t="shared" ca="1" si="213"/>
        <v>0</v>
      </c>
      <c r="BC129" s="588">
        <f t="shared" ca="1" si="213"/>
        <v>0</v>
      </c>
      <c r="BD129" s="588">
        <f t="shared" ca="1" si="213"/>
        <v>0</v>
      </c>
      <c r="BE129" s="588">
        <f t="shared" ca="1" si="213"/>
        <v>0</v>
      </c>
      <c r="BF129" s="588">
        <f t="shared" ca="1" si="213"/>
        <v>0</v>
      </c>
      <c r="BG129" s="588">
        <f t="shared" ca="1" si="213"/>
        <v>0</v>
      </c>
      <c r="BH129" s="588">
        <f t="shared" ca="1" si="213"/>
        <v>0</v>
      </c>
      <c r="BI129" s="588">
        <f t="shared" ca="1" si="213"/>
        <v>0</v>
      </c>
      <c r="BJ129" s="588">
        <f t="shared" ca="1" si="213"/>
        <v>0</v>
      </c>
      <c r="BK129" s="588">
        <f t="shared" ca="1" si="213"/>
        <v>0</v>
      </c>
      <c r="BL129" s="588">
        <f t="shared" ca="1" si="213"/>
        <v>0</v>
      </c>
      <c r="BM129" s="588">
        <f t="shared" ca="1" si="213"/>
        <v>0</v>
      </c>
      <c r="BN129" s="588">
        <f t="shared" ca="1" si="213"/>
        <v>0</v>
      </c>
      <c r="BO129" s="588">
        <f t="shared" ca="1" si="213"/>
        <v>0</v>
      </c>
      <c r="BP129" s="588">
        <f t="shared" ca="1" si="213"/>
        <v>0</v>
      </c>
      <c r="BQ129" s="588">
        <f t="shared" ref="BQ129:CT129" ca="1" si="214">BQ57*BQ$85</f>
        <v>0</v>
      </c>
      <c r="BR129" s="588">
        <f t="shared" ca="1" si="214"/>
        <v>0</v>
      </c>
      <c r="BS129" s="588">
        <f t="shared" ca="1" si="214"/>
        <v>0</v>
      </c>
      <c r="BT129" s="588">
        <f t="shared" ca="1" si="214"/>
        <v>0</v>
      </c>
      <c r="BU129" s="588">
        <f t="shared" ca="1" si="214"/>
        <v>0</v>
      </c>
      <c r="BV129" s="588">
        <f t="shared" si="214"/>
        <v>0</v>
      </c>
      <c r="BW129" s="588">
        <f t="shared" si="214"/>
        <v>0</v>
      </c>
      <c r="BX129" s="588">
        <f t="shared" si="214"/>
        <v>0</v>
      </c>
      <c r="BY129" s="588">
        <f t="shared" si="214"/>
        <v>0</v>
      </c>
      <c r="BZ129" s="588">
        <f t="shared" si="214"/>
        <v>0</v>
      </c>
      <c r="CA129" s="588">
        <f t="shared" si="214"/>
        <v>0</v>
      </c>
      <c r="CB129" s="588">
        <f t="shared" si="214"/>
        <v>0</v>
      </c>
      <c r="CC129" s="588">
        <f t="shared" si="214"/>
        <v>0</v>
      </c>
      <c r="CD129" s="588">
        <f t="shared" si="214"/>
        <v>0</v>
      </c>
      <c r="CE129" s="588">
        <f t="shared" si="214"/>
        <v>0</v>
      </c>
      <c r="CF129" s="588">
        <f t="shared" si="214"/>
        <v>0</v>
      </c>
      <c r="CG129" s="588">
        <f t="shared" si="214"/>
        <v>0</v>
      </c>
      <c r="CH129" s="588">
        <f t="shared" si="214"/>
        <v>0</v>
      </c>
      <c r="CI129" s="588">
        <f t="shared" si="214"/>
        <v>0</v>
      </c>
      <c r="CJ129" s="588">
        <f t="shared" si="214"/>
        <v>0</v>
      </c>
      <c r="CK129" s="588">
        <f t="shared" si="214"/>
        <v>0</v>
      </c>
      <c r="CL129" s="588">
        <f t="shared" si="214"/>
        <v>0</v>
      </c>
      <c r="CM129" s="588">
        <f t="shared" si="214"/>
        <v>0</v>
      </c>
      <c r="CN129" s="588">
        <f t="shared" si="214"/>
        <v>0</v>
      </c>
      <c r="CO129" s="588">
        <f t="shared" si="214"/>
        <v>0</v>
      </c>
      <c r="CP129" s="588">
        <f t="shared" si="214"/>
        <v>0</v>
      </c>
      <c r="CQ129" s="588">
        <f t="shared" si="214"/>
        <v>0</v>
      </c>
      <c r="CR129" s="588">
        <f t="shared" si="214"/>
        <v>0</v>
      </c>
      <c r="CS129" s="588">
        <f t="shared" si="214"/>
        <v>0</v>
      </c>
      <c r="CT129" s="588">
        <f t="shared" si="214"/>
        <v>0</v>
      </c>
    </row>
    <row r="130" spans="1:98" ht="13" x14ac:dyDescent="0.3">
      <c r="A130" s="1264" t="str">
        <f>A108</f>
        <v>Summa Effekter</v>
      </c>
      <c r="B130" s="1263" t="s">
        <v>816</v>
      </c>
      <c r="C130" s="1262">
        <f ca="1">SUM(C119:C129)</f>
        <v>0</v>
      </c>
    </row>
    <row r="131" spans="1:98" x14ac:dyDescent="0.25">
      <c r="A131" s="273"/>
      <c r="B131" s="273"/>
      <c r="C131" s="273"/>
    </row>
    <row r="132" spans="1:98" s="591" customFormat="1" ht="13" x14ac:dyDescent="0.3">
      <c r="A132" s="1917" t="str">
        <f>A60</f>
        <v>JA-UA</v>
      </c>
      <c r="B132" s="1917">
        <f>B60</f>
        <v>0</v>
      </c>
      <c r="C132" s="1917">
        <f>C60</f>
        <v>0</v>
      </c>
      <c r="D132" s="595"/>
    </row>
    <row r="133" spans="1:98" s="591" customFormat="1" ht="13" x14ac:dyDescent="0.3">
      <c r="B133" s="600"/>
      <c r="C133" s="593" t="str">
        <f t="shared" ref="C133:AH133" si="215">C111</f>
        <v>Summa kalkylperiod</v>
      </c>
      <c r="D133" s="599" t="str">
        <f t="shared" si="215"/>
        <v>År</v>
      </c>
      <c r="E133" s="593">
        <f t="shared" si="215"/>
        <v>2019</v>
      </c>
      <c r="F133" s="593">
        <f t="shared" si="215"/>
        <v>2020</v>
      </c>
      <c r="G133" s="593">
        <f t="shared" si="215"/>
        <v>2021</v>
      </c>
      <c r="H133" s="593">
        <f t="shared" si="215"/>
        <v>2022</v>
      </c>
      <c r="I133" s="593">
        <f t="shared" si="215"/>
        <v>2023</v>
      </c>
      <c r="J133" s="593">
        <f t="shared" si="215"/>
        <v>2024</v>
      </c>
      <c r="K133" s="593">
        <f t="shared" si="215"/>
        <v>2025</v>
      </c>
      <c r="L133" s="593">
        <f t="shared" si="215"/>
        <v>2026</v>
      </c>
      <c r="M133" s="593">
        <f t="shared" si="215"/>
        <v>2027</v>
      </c>
      <c r="N133" s="593">
        <f t="shared" si="215"/>
        <v>2028</v>
      </c>
      <c r="O133" s="593">
        <f t="shared" si="215"/>
        <v>2029</v>
      </c>
      <c r="P133" s="593">
        <f t="shared" si="215"/>
        <v>2030</v>
      </c>
      <c r="Q133" s="593">
        <f t="shared" si="215"/>
        <v>2031</v>
      </c>
      <c r="R133" s="593">
        <f t="shared" si="215"/>
        <v>2032</v>
      </c>
      <c r="S133" s="593">
        <f t="shared" si="215"/>
        <v>2033</v>
      </c>
      <c r="T133" s="593">
        <f t="shared" si="215"/>
        <v>2034</v>
      </c>
      <c r="U133" s="593">
        <f t="shared" si="215"/>
        <v>2035</v>
      </c>
      <c r="V133" s="593">
        <f t="shared" si="215"/>
        <v>2036</v>
      </c>
      <c r="W133" s="593">
        <f t="shared" si="215"/>
        <v>2037</v>
      </c>
      <c r="X133" s="593">
        <f t="shared" si="215"/>
        <v>2038</v>
      </c>
      <c r="Y133" s="593">
        <f t="shared" si="215"/>
        <v>2039</v>
      </c>
      <c r="Z133" s="593">
        <f t="shared" si="215"/>
        <v>2040</v>
      </c>
      <c r="AA133" s="593">
        <f t="shared" si="215"/>
        <v>2041</v>
      </c>
      <c r="AB133" s="593">
        <f t="shared" si="215"/>
        <v>2042</v>
      </c>
      <c r="AC133" s="593">
        <f t="shared" si="215"/>
        <v>2043</v>
      </c>
      <c r="AD133" s="593">
        <f t="shared" si="215"/>
        <v>2044</v>
      </c>
      <c r="AE133" s="593">
        <f t="shared" si="215"/>
        <v>2045</v>
      </c>
      <c r="AF133" s="593">
        <f t="shared" si="215"/>
        <v>2046</v>
      </c>
      <c r="AG133" s="593">
        <f t="shared" si="215"/>
        <v>2047</v>
      </c>
      <c r="AH133" s="593">
        <f t="shared" si="215"/>
        <v>2048</v>
      </c>
      <c r="AI133" s="593">
        <f t="shared" ref="AI133:BN133" si="216">AI111</f>
        <v>2049</v>
      </c>
      <c r="AJ133" s="593">
        <f t="shared" si="216"/>
        <v>2050</v>
      </c>
      <c r="AK133" s="593">
        <f t="shared" si="216"/>
        <v>2051</v>
      </c>
      <c r="AL133" s="593">
        <f t="shared" si="216"/>
        <v>2052</v>
      </c>
      <c r="AM133" s="593">
        <f t="shared" si="216"/>
        <v>2053</v>
      </c>
      <c r="AN133" s="593">
        <f t="shared" si="216"/>
        <v>2054</v>
      </c>
      <c r="AO133" s="593">
        <f t="shared" si="216"/>
        <v>2055</v>
      </c>
      <c r="AP133" s="593">
        <f t="shared" si="216"/>
        <v>2056</v>
      </c>
      <c r="AQ133" s="593">
        <f t="shared" si="216"/>
        <v>2057</v>
      </c>
      <c r="AR133" s="593">
        <f t="shared" si="216"/>
        <v>2058</v>
      </c>
      <c r="AS133" s="593">
        <f t="shared" si="216"/>
        <v>2059</v>
      </c>
      <c r="AT133" s="593">
        <f t="shared" si="216"/>
        <v>2060</v>
      </c>
      <c r="AU133" s="593">
        <f t="shared" si="216"/>
        <v>2061</v>
      </c>
      <c r="AV133" s="593">
        <f t="shared" si="216"/>
        <v>2062</v>
      </c>
      <c r="AW133" s="593">
        <f t="shared" si="216"/>
        <v>2063</v>
      </c>
      <c r="AX133" s="593">
        <f t="shared" si="216"/>
        <v>2064</v>
      </c>
      <c r="AY133" s="593">
        <f t="shared" si="216"/>
        <v>2065</v>
      </c>
      <c r="AZ133" s="593">
        <f t="shared" si="216"/>
        <v>2066</v>
      </c>
      <c r="BA133" s="593">
        <f t="shared" si="216"/>
        <v>2067</v>
      </c>
      <c r="BB133" s="593">
        <f t="shared" si="216"/>
        <v>2068</v>
      </c>
      <c r="BC133" s="593">
        <f t="shared" si="216"/>
        <v>2069</v>
      </c>
      <c r="BD133" s="593">
        <f t="shared" si="216"/>
        <v>2070</v>
      </c>
      <c r="BE133" s="593">
        <f t="shared" si="216"/>
        <v>2071</v>
      </c>
      <c r="BF133" s="593">
        <f t="shared" si="216"/>
        <v>2072</v>
      </c>
      <c r="BG133" s="593">
        <f t="shared" si="216"/>
        <v>2073</v>
      </c>
      <c r="BH133" s="593">
        <f t="shared" si="216"/>
        <v>2074</v>
      </c>
      <c r="BI133" s="593">
        <f t="shared" si="216"/>
        <v>2075</v>
      </c>
      <c r="BJ133" s="593">
        <f t="shared" si="216"/>
        <v>2076</v>
      </c>
      <c r="BK133" s="593">
        <f t="shared" si="216"/>
        <v>2077</v>
      </c>
      <c r="BL133" s="593">
        <f t="shared" si="216"/>
        <v>2078</v>
      </c>
      <c r="BM133" s="593">
        <f t="shared" si="216"/>
        <v>2079</v>
      </c>
      <c r="BN133" s="593">
        <f t="shared" si="216"/>
        <v>2080</v>
      </c>
      <c r="BO133" s="593">
        <f t="shared" ref="BO133:CT133" si="217">BO111</f>
        <v>2081</v>
      </c>
      <c r="BP133" s="593">
        <f t="shared" si="217"/>
        <v>2082</v>
      </c>
      <c r="BQ133" s="593">
        <f t="shared" si="217"/>
        <v>2083</v>
      </c>
      <c r="BR133" s="593">
        <f t="shared" si="217"/>
        <v>2084</v>
      </c>
      <c r="BS133" s="593">
        <f t="shared" si="217"/>
        <v>2085</v>
      </c>
      <c r="BT133" s="593">
        <f t="shared" si="217"/>
        <v>2086</v>
      </c>
      <c r="BU133" s="593">
        <f t="shared" si="217"/>
        <v>2087</v>
      </c>
      <c r="BV133" s="593">
        <f t="shared" si="217"/>
        <v>2088</v>
      </c>
      <c r="BW133" s="593">
        <f t="shared" si="217"/>
        <v>2089</v>
      </c>
      <c r="BX133" s="593">
        <f t="shared" si="217"/>
        <v>2090</v>
      </c>
      <c r="BY133" s="593">
        <f t="shared" si="217"/>
        <v>2091</v>
      </c>
      <c r="BZ133" s="593">
        <f t="shared" si="217"/>
        <v>2092</v>
      </c>
      <c r="CA133" s="593">
        <f t="shared" si="217"/>
        <v>2093</v>
      </c>
      <c r="CB133" s="593">
        <f t="shared" si="217"/>
        <v>2094</v>
      </c>
      <c r="CC133" s="593">
        <f t="shared" si="217"/>
        <v>2095</v>
      </c>
      <c r="CD133" s="593">
        <f t="shared" si="217"/>
        <v>2096</v>
      </c>
      <c r="CE133" s="593">
        <f t="shared" si="217"/>
        <v>2097</v>
      </c>
      <c r="CF133" s="593">
        <f t="shared" si="217"/>
        <v>2098</v>
      </c>
      <c r="CG133" s="593">
        <f t="shared" si="217"/>
        <v>2099</v>
      </c>
      <c r="CH133" s="593">
        <f t="shared" si="217"/>
        <v>2100</v>
      </c>
      <c r="CI133" s="593">
        <f t="shared" si="217"/>
        <v>2101</v>
      </c>
      <c r="CJ133" s="593">
        <f t="shared" si="217"/>
        <v>2102</v>
      </c>
      <c r="CK133" s="593">
        <f t="shared" si="217"/>
        <v>2103</v>
      </c>
      <c r="CL133" s="593">
        <f t="shared" si="217"/>
        <v>2104</v>
      </c>
      <c r="CM133" s="593">
        <f t="shared" si="217"/>
        <v>2105</v>
      </c>
      <c r="CN133" s="593">
        <f t="shared" si="217"/>
        <v>2106</v>
      </c>
      <c r="CO133" s="593">
        <f t="shared" si="217"/>
        <v>2107</v>
      </c>
      <c r="CP133" s="593">
        <f t="shared" si="217"/>
        <v>2108</v>
      </c>
      <c r="CQ133" s="593">
        <f t="shared" si="217"/>
        <v>2109</v>
      </c>
      <c r="CR133" s="593">
        <f t="shared" si="217"/>
        <v>2110</v>
      </c>
      <c r="CS133" s="593">
        <f t="shared" si="217"/>
        <v>2111</v>
      </c>
      <c r="CT133" s="593">
        <f t="shared" si="217"/>
        <v>2112</v>
      </c>
    </row>
    <row r="134" spans="1:98" ht="13" x14ac:dyDescent="0.3">
      <c r="A134" s="38" t="str">
        <f t="shared" ref="A134:A151" si="218">A62</f>
        <v>Årlig bränsleförbrukning ton</v>
      </c>
      <c r="B134" s="273"/>
      <c r="C134" s="241">
        <f t="shared" ref="C134:C151" ca="1" si="219">SUMIFS(E134:CT134,$E$133:$CT$133,"&gt;="&amp;$B$8,$E$133:$CT$133,"&lt;="&amp;$B$11)</f>
        <v>0</v>
      </c>
      <c r="E134" s="239">
        <f t="shared" ref="E134:AJ134" ca="1" si="220">E90-E112</f>
        <v>0</v>
      </c>
      <c r="F134" s="239">
        <f t="shared" ca="1" si="220"/>
        <v>0</v>
      </c>
      <c r="G134" s="239">
        <f t="shared" ca="1" si="220"/>
        <v>0</v>
      </c>
      <c r="H134" s="239">
        <f t="shared" ca="1" si="220"/>
        <v>0</v>
      </c>
      <c r="I134" s="239">
        <f t="shared" ca="1" si="220"/>
        <v>0</v>
      </c>
      <c r="J134" s="239">
        <f t="shared" ca="1" si="220"/>
        <v>0</v>
      </c>
      <c r="K134" s="239">
        <f t="shared" ca="1" si="220"/>
        <v>0</v>
      </c>
      <c r="L134" s="239">
        <f t="shared" ca="1" si="220"/>
        <v>0</v>
      </c>
      <c r="M134" s="239">
        <f t="shared" ca="1" si="220"/>
        <v>0</v>
      </c>
      <c r="N134" s="239">
        <f t="shared" ca="1" si="220"/>
        <v>0</v>
      </c>
      <c r="O134" s="239">
        <f t="shared" ca="1" si="220"/>
        <v>0</v>
      </c>
      <c r="P134" s="239">
        <f t="shared" ca="1" si="220"/>
        <v>0</v>
      </c>
      <c r="Q134" s="239">
        <f t="shared" ca="1" si="220"/>
        <v>0</v>
      </c>
      <c r="R134" s="239">
        <f t="shared" ca="1" si="220"/>
        <v>0</v>
      </c>
      <c r="S134" s="239">
        <f t="shared" ca="1" si="220"/>
        <v>0</v>
      </c>
      <c r="T134" s="239">
        <f t="shared" ca="1" si="220"/>
        <v>0</v>
      </c>
      <c r="U134" s="239">
        <f t="shared" ca="1" si="220"/>
        <v>0</v>
      </c>
      <c r="V134" s="239">
        <f t="shared" ca="1" si="220"/>
        <v>0</v>
      </c>
      <c r="W134" s="239">
        <f t="shared" ca="1" si="220"/>
        <v>0</v>
      </c>
      <c r="X134" s="239">
        <f t="shared" ca="1" si="220"/>
        <v>0</v>
      </c>
      <c r="Y134" s="239">
        <f t="shared" ca="1" si="220"/>
        <v>0</v>
      </c>
      <c r="Z134" s="239">
        <f t="shared" ca="1" si="220"/>
        <v>0</v>
      </c>
      <c r="AA134" s="239">
        <f t="shared" ca="1" si="220"/>
        <v>0</v>
      </c>
      <c r="AB134" s="239">
        <f t="shared" ca="1" si="220"/>
        <v>0</v>
      </c>
      <c r="AC134" s="239">
        <f t="shared" ca="1" si="220"/>
        <v>0</v>
      </c>
      <c r="AD134" s="239">
        <f t="shared" ca="1" si="220"/>
        <v>0</v>
      </c>
      <c r="AE134" s="239">
        <f t="shared" ca="1" si="220"/>
        <v>0</v>
      </c>
      <c r="AF134" s="239">
        <f t="shared" ca="1" si="220"/>
        <v>0</v>
      </c>
      <c r="AG134" s="239">
        <f t="shared" ca="1" si="220"/>
        <v>0</v>
      </c>
      <c r="AH134" s="239">
        <f t="shared" ca="1" si="220"/>
        <v>0</v>
      </c>
      <c r="AI134" s="239">
        <f t="shared" ca="1" si="220"/>
        <v>0</v>
      </c>
      <c r="AJ134" s="239">
        <f t="shared" ca="1" si="220"/>
        <v>0</v>
      </c>
      <c r="AK134" s="239">
        <f t="shared" ref="AK134:BP134" ca="1" si="221">AK90-AK112</f>
        <v>0</v>
      </c>
      <c r="AL134" s="239">
        <f t="shared" ca="1" si="221"/>
        <v>0</v>
      </c>
      <c r="AM134" s="239">
        <f t="shared" ca="1" si="221"/>
        <v>0</v>
      </c>
      <c r="AN134" s="239">
        <f t="shared" ca="1" si="221"/>
        <v>0</v>
      </c>
      <c r="AO134" s="239">
        <f t="shared" ca="1" si="221"/>
        <v>0</v>
      </c>
      <c r="AP134" s="239">
        <f t="shared" ca="1" si="221"/>
        <v>0</v>
      </c>
      <c r="AQ134" s="239">
        <f t="shared" ca="1" si="221"/>
        <v>0</v>
      </c>
      <c r="AR134" s="239">
        <f t="shared" ca="1" si="221"/>
        <v>0</v>
      </c>
      <c r="AS134" s="239">
        <f t="shared" ca="1" si="221"/>
        <v>0</v>
      </c>
      <c r="AT134" s="239">
        <f t="shared" ca="1" si="221"/>
        <v>0</v>
      </c>
      <c r="AU134" s="239">
        <f t="shared" ca="1" si="221"/>
        <v>0</v>
      </c>
      <c r="AV134" s="239">
        <f t="shared" ca="1" si="221"/>
        <v>0</v>
      </c>
      <c r="AW134" s="239">
        <f t="shared" ca="1" si="221"/>
        <v>0</v>
      </c>
      <c r="AX134" s="239">
        <f t="shared" ca="1" si="221"/>
        <v>0</v>
      </c>
      <c r="AY134" s="239">
        <f t="shared" ca="1" si="221"/>
        <v>0</v>
      </c>
      <c r="AZ134" s="239">
        <f t="shared" ca="1" si="221"/>
        <v>0</v>
      </c>
      <c r="BA134" s="239">
        <f t="shared" ca="1" si="221"/>
        <v>0</v>
      </c>
      <c r="BB134" s="239">
        <f t="shared" ca="1" si="221"/>
        <v>0</v>
      </c>
      <c r="BC134" s="239">
        <f t="shared" ca="1" si="221"/>
        <v>0</v>
      </c>
      <c r="BD134" s="239">
        <f t="shared" ca="1" si="221"/>
        <v>0</v>
      </c>
      <c r="BE134" s="239">
        <f t="shared" ca="1" si="221"/>
        <v>0</v>
      </c>
      <c r="BF134" s="239">
        <f t="shared" ca="1" si="221"/>
        <v>0</v>
      </c>
      <c r="BG134" s="239">
        <f t="shared" ca="1" si="221"/>
        <v>0</v>
      </c>
      <c r="BH134" s="239">
        <f t="shared" ca="1" si="221"/>
        <v>0</v>
      </c>
      <c r="BI134" s="239">
        <f t="shared" ca="1" si="221"/>
        <v>0</v>
      </c>
      <c r="BJ134" s="239">
        <f t="shared" ca="1" si="221"/>
        <v>0</v>
      </c>
      <c r="BK134" s="239">
        <f t="shared" ca="1" si="221"/>
        <v>0</v>
      </c>
      <c r="BL134" s="239">
        <f t="shared" ca="1" si="221"/>
        <v>0</v>
      </c>
      <c r="BM134" s="239">
        <f t="shared" ca="1" si="221"/>
        <v>0</v>
      </c>
      <c r="BN134" s="239">
        <f t="shared" ca="1" si="221"/>
        <v>0</v>
      </c>
      <c r="BO134" s="239">
        <f t="shared" ca="1" si="221"/>
        <v>0</v>
      </c>
      <c r="BP134" s="239">
        <f t="shared" ca="1" si="221"/>
        <v>0</v>
      </c>
      <c r="BQ134" s="239">
        <f t="shared" ref="BQ134:CT134" ca="1" si="222">BQ90-BQ112</f>
        <v>0</v>
      </c>
      <c r="BR134" s="239">
        <f t="shared" ca="1" si="222"/>
        <v>0</v>
      </c>
      <c r="BS134" s="239">
        <f t="shared" ca="1" si="222"/>
        <v>0</v>
      </c>
      <c r="BT134" s="239">
        <f t="shared" ca="1" si="222"/>
        <v>0</v>
      </c>
      <c r="BU134" s="239">
        <f t="shared" ca="1" si="222"/>
        <v>0</v>
      </c>
      <c r="BV134" s="239">
        <f t="shared" si="222"/>
        <v>0</v>
      </c>
      <c r="BW134" s="239">
        <f t="shared" si="222"/>
        <v>0</v>
      </c>
      <c r="BX134" s="239">
        <f t="shared" si="222"/>
        <v>0</v>
      </c>
      <c r="BY134" s="239">
        <f t="shared" si="222"/>
        <v>0</v>
      </c>
      <c r="BZ134" s="239">
        <f t="shared" si="222"/>
        <v>0</v>
      </c>
      <c r="CA134" s="239">
        <f t="shared" si="222"/>
        <v>0</v>
      </c>
      <c r="CB134" s="239">
        <f t="shared" si="222"/>
        <v>0</v>
      </c>
      <c r="CC134" s="239">
        <f t="shared" si="222"/>
        <v>0</v>
      </c>
      <c r="CD134" s="239">
        <f t="shared" si="222"/>
        <v>0</v>
      </c>
      <c r="CE134" s="239">
        <f t="shared" si="222"/>
        <v>0</v>
      </c>
      <c r="CF134" s="239">
        <f t="shared" si="222"/>
        <v>0</v>
      </c>
      <c r="CG134" s="239">
        <f t="shared" si="222"/>
        <v>0</v>
      </c>
      <c r="CH134" s="239">
        <f t="shared" si="222"/>
        <v>0</v>
      </c>
      <c r="CI134" s="239">
        <f t="shared" si="222"/>
        <v>0</v>
      </c>
      <c r="CJ134" s="239">
        <f t="shared" si="222"/>
        <v>0</v>
      </c>
      <c r="CK134" s="239">
        <f t="shared" si="222"/>
        <v>0</v>
      </c>
      <c r="CL134" s="239">
        <f t="shared" si="222"/>
        <v>0</v>
      </c>
      <c r="CM134" s="239">
        <f t="shared" si="222"/>
        <v>0</v>
      </c>
      <c r="CN134" s="239">
        <f t="shared" si="222"/>
        <v>0</v>
      </c>
      <c r="CO134" s="239">
        <f t="shared" si="222"/>
        <v>0</v>
      </c>
      <c r="CP134" s="239">
        <f t="shared" si="222"/>
        <v>0</v>
      </c>
      <c r="CQ134" s="239">
        <f t="shared" si="222"/>
        <v>0</v>
      </c>
      <c r="CR134" s="239">
        <f t="shared" si="222"/>
        <v>0</v>
      </c>
      <c r="CS134" s="239">
        <f t="shared" si="222"/>
        <v>0</v>
      </c>
      <c r="CT134" s="239">
        <f t="shared" si="222"/>
        <v>0</v>
      </c>
    </row>
    <row r="135" spans="1:98" ht="13" x14ac:dyDescent="0.3">
      <c r="A135" s="38" t="str">
        <f t="shared" si="218"/>
        <v>Totalt årligt utsläpp av CO2 ton</v>
      </c>
      <c r="B135" s="273"/>
      <c r="C135" s="241">
        <f t="shared" ca="1" si="219"/>
        <v>0</v>
      </c>
      <c r="E135" s="239">
        <f t="shared" ref="E135:AJ135" ca="1" si="223">E91-E113</f>
        <v>0</v>
      </c>
      <c r="F135" s="239">
        <f t="shared" ca="1" si="223"/>
        <v>0</v>
      </c>
      <c r="G135" s="239">
        <f t="shared" ca="1" si="223"/>
        <v>0</v>
      </c>
      <c r="H135" s="239">
        <f t="shared" ca="1" si="223"/>
        <v>0</v>
      </c>
      <c r="I135" s="239">
        <f t="shared" ca="1" si="223"/>
        <v>0</v>
      </c>
      <c r="J135" s="239">
        <f t="shared" ca="1" si="223"/>
        <v>0</v>
      </c>
      <c r="K135" s="239">
        <f t="shared" ca="1" si="223"/>
        <v>0</v>
      </c>
      <c r="L135" s="239">
        <f t="shared" ca="1" si="223"/>
        <v>0</v>
      </c>
      <c r="M135" s="239">
        <f t="shared" ca="1" si="223"/>
        <v>0</v>
      </c>
      <c r="N135" s="239">
        <f t="shared" ca="1" si="223"/>
        <v>0</v>
      </c>
      <c r="O135" s="239">
        <f t="shared" ca="1" si="223"/>
        <v>0</v>
      </c>
      <c r="P135" s="239">
        <f t="shared" ca="1" si="223"/>
        <v>0</v>
      </c>
      <c r="Q135" s="239">
        <f t="shared" ca="1" si="223"/>
        <v>0</v>
      </c>
      <c r="R135" s="239">
        <f t="shared" ca="1" si="223"/>
        <v>0</v>
      </c>
      <c r="S135" s="239">
        <f t="shared" ca="1" si="223"/>
        <v>0</v>
      </c>
      <c r="T135" s="239">
        <f t="shared" ca="1" si="223"/>
        <v>0</v>
      </c>
      <c r="U135" s="239">
        <f t="shared" ca="1" si="223"/>
        <v>0</v>
      </c>
      <c r="V135" s="239">
        <f t="shared" ca="1" si="223"/>
        <v>0</v>
      </c>
      <c r="W135" s="239">
        <f t="shared" ca="1" si="223"/>
        <v>0</v>
      </c>
      <c r="X135" s="239">
        <f t="shared" ca="1" si="223"/>
        <v>0</v>
      </c>
      <c r="Y135" s="239">
        <f t="shared" ca="1" si="223"/>
        <v>0</v>
      </c>
      <c r="Z135" s="239">
        <f t="shared" ca="1" si="223"/>
        <v>0</v>
      </c>
      <c r="AA135" s="239">
        <f t="shared" ca="1" si="223"/>
        <v>0</v>
      </c>
      <c r="AB135" s="239">
        <f t="shared" ca="1" si="223"/>
        <v>0</v>
      </c>
      <c r="AC135" s="239">
        <f t="shared" ca="1" si="223"/>
        <v>0</v>
      </c>
      <c r="AD135" s="239">
        <f t="shared" ca="1" si="223"/>
        <v>0</v>
      </c>
      <c r="AE135" s="239">
        <f t="shared" ca="1" si="223"/>
        <v>0</v>
      </c>
      <c r="AF135" s="239">
        <f t="shared" ca="1" si="223"/>
        <v>0</v>
      </c>
      <c r="AG135" s="239">
        <f t="shared" ca="1" si="223"/>
        <v>0</v>
      </c>
      <c r="AH135" s="239">
        <f t="shared" ca="1" si="223"/>
        <v>0</v>
      </c>
      <c r="AI135" s="239">
        <f t="shared" ca="1" si="223"/>
        <v>0</v>
      </c>
      <c r="AJ135" s="239">
        <f t="shared" ca="1" si="223"/>
        <v>0</v>
      </c>
      <c r="AK135" s="239">
        <f t="shared" ref="AK135:BP135" ca="1" si="224">AK91-AK113</f>
        <v>0</v>
      </c>
      <c r="AL135" s="239">
        <f t="shared" ca="1" si="224"/>
        <v>0</v>
      </c>
      <c r="AM135" s="239">
        <f t="shared" ca="1" si="224"/>
        <v>0</v>
      </c>
      <c r="AN135" s="239">
        <f t="shared" ca="1" si="224"/>
        <v>0</v>
      </c>
      <c r="AO135" s="239">
        <f t="shared" ca="1" si="224"/>
        <v>0</v>
      </c>
      <c r="AP135" s="239">
        <f t="shared" ca="1" si="224"/>
        <v>0</v>
      </c>
      <c r="AQ135" s="239">
        <f t="shared" ca="1" si="224"/>
        <v>0</v>
      </c>
      <c r="AR135" s="239">
        <f t="shared" ca="1" si="224"/>
        <v>0</v>
      </c>
      <c r="AS135" s="239">
        <f t="shared" ca="1" si="224"/>
        <v>0</v>
      </c>
      <c r="AT135" s="239">
        <f t="shared" ca="1" si="224"/>
        <v>0</v>
      </c>
      <c r="AU135" s="239">
        <f t="shared" ca="1" si="224"/>
        <v>0</v>
      </c>
      <c r="AV135" s="239">
        <f t="shared" ca="1" si="224"/>
        <v>0</v>
      </c>
      <c r="AW135" s="239">
        <f t="shared" ca="1" si="224"/>
        <v>0</v>
      </c>
      <c r="AX135" s="239">
        <f t="shared" ca="1" si="224"/>
        <v>0</v>
      </c>
      <c r="AY135" s="239">
        <f t="shared" ca="1" si="224"/>
        <v>0</v>
      </c>
      <c r="AZ135" s="239">
        <f t="shared" ca="1" si="224"/>
        <v>0</v>
      </c>
      <c r="BA135" s="239">
        <f t="shared" ca="1" si="224"/>
        <v>0</v>
      </c>
      <c r="BB135" s="239">
        <f t="shared" ca="1" si="224"/>
        <v>0</v>
      </c>
      <c r="BC135" s="239">
        <f t="shared" ca="1" si="224"/>
        <v>0</v>
      </c>
      <c r="BD135" s="239">
        <f t="shared" ca="1" si="224"/>
        <v>0</v>
      </c>
      <c r="BE135" s="239">
        <f t="shared" ca="1" si="224"/>
        <v>0</v>
      </c>
      <c r="BF135" s="239">
        <f t="shared" ca="1" si="224"/>
        <v>0</v>
      </c>
      <c r="BG135" s="239">
        <f t="shared" ca="1" si="224"/>
        <v>0</v>
      </c>
      <c r="BH135" s="239">
        <f t="shared" ca="1" si="224"/>
        <v>0</v>
      </c>
      <c r="BI135" s="239">
        <f t="shared" ca="1" si="224"/>
        <v>0</v>
      </c>
      <c r="BJ135" s="239">
        <f t="shared" ca="1" si="224"/>
        <v>0</v>
      </c>
      <c r="BK135" s="239">
        <f t="shared" ca="1" si="224"/>
        <v>0</v>
      </c>
      <c r="BL135" s="239">
        <f t="shared" ca="1" si="224"/>
        <v>0</v>
      </c>
      <c r="BM135" s="239">
        <f t="shared" ca="1" si="224"/>
        <v>0</v>
      </c>
      <c r="BN135" s="239">
        <f t="shared" ca="1" si="224"/>
        <v>0</v>
      </c>
      <c r="BO135" s="239">
        <f t="shared" ca="1" si="224"/>
        <v>0</v>
      </c>
      <c r="BP135" s="239">
        <f t="shared" ca="1" si="224"/>
        <v>0</v>
      </c>
      <c r="BQ135" s="239">
        <f t="shared" ref="BQ135:CT135" ca="1" si="225">BQ91-BQ113</f>
        <v>0</v>
      </c>
      <c r="BR135" s="239">
        <f t="shared" ca="1" si="225"/>
        <v>0</v>
      </c>
      <c r="BS135" s="239">
        <f t="shared" ca="1" si="225"/>
        <v>0</v>
      </c>
      <c r="BT135" s="239">
        <f t="shared" ca="1" si="225"/>
        <v>0</v>
      </c>
      <c r="BU135" s="239">
        <f t="shared" ca="1" si="225"/>
        <v>0</v>
      </c>
      <c r="BV135" s="239">
        <f t="shared" si="225"/>
        <v>0</v>
      </c>
      <c r="BW135" s="239">
        <f t="shared" si="225"/>
        <v>0</v>
      </c>
      <c r="BX135" s="239">
        <f t="shared" si="225"/>
        <v>0</v>
      </c>
      <c r="BY135" s="239">
        <f t="shared" si="225"/>
        <v>0</v>
      </c>
      <c r="BZ135" s="239">
        <f t="shared" si="225"/>
        <v>0</v>
      </c>
      <c r="CA135" s="239">
        <f t="shared" si="225"/>
        <v>0</v>
      </c>
      <c r="CB135" s="239">
        <f t="shared" si="225"/>
        <v>0</v>
      </c>
      <c r="CC135" s="239">
        <f t="shared" si="225"/>
        <v>0</v>
      </c>
      <c r="CD135" s="239">
        <f t="shared" si="225"/>
        <v>0</v>
      </c>
      <c r="CE135" s="239">
        <f t="shared" si="225"/>
        <v>0</v>
      </c>
      <c r="CF135" s="239">
        <f t="shared" si="225"/>
        <v>0</v>
      </c>
      <c r="CG135" s="239">
        <f t="shared" si="225"/>
        <v>0</v>
      </c>
      <c r="CH135" s="239">
        <f t="shared" si="225"/>
        <v>0</v>
      </c>
      <c r="CI135" s="239">
        <f t="shared" si="225"/>
        <v>0</v>
      </c>
      <c r="CJ135" s="239">
        <f t="shared" si="225"/>
        <v>0</v>
      </c>
      <c r="CK135" s="239">
        <f t="shared" si="225"/>
        <v>0</v>
      </c>
      <c r="CL135" s="239">
        <f t="shared" si="225"/>
        <v>0</v>
      </c>
      <c r="CM135" s="239">
        <f t="shared" si="225"/>
        <v>0</v>
      </c>
      <c r="CN135" s="239">
        <f t="shared" si="225"/>
        <v>0</v>
      </c>
      <c r="CO135" s="239">
        <f t="shared" si="225"/>
        <v>0</v>
      </c>
      <c r="CP135" s="239">
        <f t="shared" si="225"/>
        <v>0</v>
      </c>
      <c r="CQ135" s="239">
        <f t="shared" si="225"/>
        <v>0</v>
      </c>
      <c r="CR135" s="239">
        <f t="shared" si="225"/>
        <v>0</v>
      </c>
      <c r="CS135" s="239">
        <f t="shared" si="225"/>
        <v>0</v>
      </c>
      <c r="CT135" s="239">
        <f t="shared" si="225"/>
        <v>0</v>
      </c>
    </row>
    <row r="136" spans="1:98" ht="13" x14ac:dyDescent="0.3">
      <c r="A136" s="38" t="str">
        <f t="shared" si="218"/>
        <v>Totalt årligt utsläpp av NOx ton</v>
      </c>
      <c r="B136" s="273"/>
      <c r="C136" s="241">
        <f t="shared" ca="1" si="219"/>
        <v>0</v>
      </c>
      <c r="E136" s="239">
        <f t="shared" ref="E136:AJ136" ca="1" si="226">E92-E114</f>
        <v>0</v>
      </c>
      <c r="F136" s="239">
        <f t="shared" ca="1" si="226"/>
        <v>0</v>
      </c>
      <c r="G136" s="239">
        <f t="shared" ca="1" si="226"/>
        <v>0</v>
      </c>
      <c r="H136" s="239">
        <f t="shared" ca="1" si="226"/>
        <v>0</v>
      </c>
      <c r="I136" s="239">
        <f t="shared" ca="1" si="226"/>
        <v>0</v>
      </c>
      <c r="J136" s="239">
        <f t="shared" ca="1" si="226"/>
        <v>0</v>
      </c>
      <c r="K136" s="239">
        <f t="shared" ca="1" si="226"/>
        <v>0</v>
      </c>
      <c r="L136" s="239">
        <f t="shared" ca="1" si="226"/>
        <v>0</v>
      </c>
      <c r="M136" s="239">
        <f t="shared" ca="1" si="226"/>
        <v>0</v>
      </c>
      <c r="N136" s="239">
        <f t="shared" ca="1" si="226"/>
        <v>0</v>
      </c>
      <c r="O136" s="239">
        <f t="shared" ca="1" si="226"/>
        <v>0</v>
      </c>
      <c r="P136" s="239">
        <f t="shared" ca="1" si="226"/>
        <v>0</v>
      </c>
      <c r="Q136" s="239">
        <f t="shared" ca="1" si="226"/>
        <v>0</v>
      </c>
      <c r="R136" s="239">
        <f t="shared" ca="1" si="226"/>
        <v>0</v>
      </c>
      <c r="S136" s="239">
        <f t="shared" ca="1" si="226"/>
        <v>0</v>
      </c>
      <c r="T136" s="239">
        <f t="shared" ca="1" si="226"/>
        <v>0</v>
      </c>
      <c r="U136" s="239">
        <f t="shared" ca="1" si="226"/>
        <v>0</v>
      </c>
      <c r="V136" s="239">
        <f t="shared" ca="1" si="226"/>
        <v>0</v>
      </c>
      <c r="W136" s="239">
        <f t="shared" ca="1" si="226"/>
        <v>0</v>
      </c>
      <c r="X136" s="239">
        <f t="shared" ca="1" si="226"/>
        <v>0</v>
      </c>
      <c r="Y136" s="239">
        <f t="shared" ca="1" si="226"/>
        <v>0</v>
      </c>
      <c r="Z136" s="239">
        <f t="shared" ca="1" si="226"/>
        <v>0</v>
      </c>
      <c r="AA136" s="239">
        <f t="shared" ca="1" si="226"/>
        <v>0</v>
      </c>
      <c r="AB136" s="239">
        <f t="shared" ca="1" si="226"/>
        <v>0</v>
      </c>
      <c r="AC136" s="239">
        <f t="shared" ca="1" si="226"/>
        <v>0</v>
      </c>
      <c r="AD136" s="239">
        <f t="shared" ca="1" si="226"/>
        <v>0</v>
      </c>
      <c r="AE136" s="239">
        <f t="shared" ca="1" si="226"/>
        <v>0</v>
      </c>
      <c r="AF136" s="239">
        <f t="shared" ca="1" si="226"/>
        <v>0</v>
      </c>
      <c r="AG136" s="239">
        <f t="shared" ca="1" si="226"/>
        <v>0</v>
      </c>
      <c r="AH136" s="239">
        <f t="shared" ca="1" si="226"/>
        <v>0</v>
      </c>
      <c r="AI136" s="239">
        <f t="shared" ca="1" si="226"/>
        <v>0</v>
      </c>
      <c r="AJ136" s="239">
        <f t="shared" ca="1" si="226"/>
        <v>0</v>
      </c>
      <c r="AK136" s="239">
        <f t="shared" ref="AK136:BP136" ca="1" si="227">AK92-AK114</f>
        <v>0</v>
      </c>
      <c r="AL136" s="239">
        <f t="shared" ca="1" si="227"/>
        <v>0</v>
      </c>
      <c r="AM136" s="239">
        <f t="shared" ca="1" si="227"/>
        <v>0</v>
      </c>
      <c r="AN136" s="239">
        <f t="shared" ca="1" si="227"/>
        <v>0</v>
      </c>
      <c r="AO136" s="239">
        <f t="shared" ca="1" si="227"/>
        <v>0</v>
      </c>
      <c r="AP136" s="239">
        <f t="shared" ca="1" si="227"/>
        <v>0</v>
      </c>
      <c r="AQ136" s="239">
        <f t="shared" ca="1" si="227"/>
        <v>0</v>
      </c>
      <c r="AR136" s="239">
        <f t="shared" ca="1" si="227"/>
        <v>0</v>
      </c>
      <c r="AS136" s="239">
        <f t="shared" ca="1" si="227"/>
        <v>0</v>
      </c>
      <c r="AT136" s="239">
        <f t="shared" ca="1" si="227"/>
        <v>0</v>
      </c>
      <c r="AU136" s="239">
        <f t="shared" ca="1" si="227"/>
        <v>0</v>
      </c>
      <c r="AV136" s="239">
        <f t="shared" ca="1" si="227"/>
        <v>0</v>
      </c>
      <c r="AW136" s="239">
        <f t="shared" ca="1" si="227"/>
        <v>0</v>
      </c>
      <c r="AX136" s="239">
        <f t="shared" ca="1" si="227"/>
        <v>0</v>
      </c>
      <c r="AY136" s="239">
        <f t="shared" ca="1" si="227"/>
        <v>0</v>
      </c>
      <c r="AZ136" s="239">
        <f t="shared" ca="1" si="227"/>
        <v>0</v>
      </c>
      <c r="BA136" s="239">
        <f t="shared" ca="1" si="227"/>
        <v>0</v>
      </c>
      <c r="BB136" s="239">
        <f t="shared" ca="1" si="227"/>
        <v>0</v>
      </c>
      <c r="BC136" s="239">
        <f t="shared" ca="1" si="227"/>
        <v>0</v>
      </c>
      <c r="BD136" s="239">
        <f t="shared" ca="1" si="227"/>
        <v>0</v>
      </c>
      <c r="BE136" s="239">
        <f t="shared" ca="1" si="227"/>
        <v>0</v>
      </c>
      <c r="BF136" s="239">
        <f t="shared" ca="1" si="227"/>
        <v>0</v>
      </c>
      <c r="BG136" s="239">
        <f t="shared" ca="1" si="227"/>
        <v>0</v>
      </c>
      <c r="BH136" s="239">
        <f t="shared" ca="1" si="227"/>
        <v>0</v>
      </c>
      <c r="BI136" s="239">
        <f t="shared" ca="1" si="227"/>
        <v>0</v>
      </c>
      <c r="BJ136" s="239">
        <f t="shared" ca="1" si="227"/>
        <v>0</v>
      </c>
      <c r="BK136" s="239">
        <f t="shared" ca="1" si="227"/>
        <v>0</v>
      </c>
      <c r="BL136" s="239">
        <f t="shared" ca="1" si="227"/>
        <v>0</v>
      </c>
      <c r="BM136" s="239">
        <f t="shared" ca="1" si="227"/>
        <v>0</v>
      </c>
      <c r="BN136" s="239">
        <f t="shared" ca="1" si="227"/>
        <v>0</v>
      </c>
      <c r="BO136" s="239">
        <f t="shared" ca="1" si="227"/>
        <v>0</v>
      </c>
      <c r="BP136" s="239">
        <f t="shared" ca="1" si="227"/>
        <v>0</v>
      </c>
      <c r="BQ136" s="239">
        <f t="shared" ref="BQ136:CT136" ca="1" si="228">BQ92-BQ114</f>
        <v>0</v>
      </c>
      <c r="BR136" s="239">
        <f t="shared" ca="1" si="228"/>
        <v>0</v>
      </c>
      <c r="BS136" s="239">
        <f t="shared" ca="1" si="228"/>
        <v>0</v>
      </c>
      <c r="BT136" s="239">
        <f t="shared" ca="1" si="228"/>
        <v>0</v>
      </c>
      <c r="BU136" s="239">
        <f t="shared" ca="1" si="228"/>
        <v>0</v>
      </c>
      <c r="BV136" s="239">
        <f t="shared" si="228"/>
        <v>0</v>
      </c>
      <c r="BW136" s="239">
        <f t="shared" si="228"/>
        <v>0</v>
      </c>
      <c r="BX136" s="239">
        <f t="shared" si="228"/>
        <v>0</v>
      </c>
      <c r="BY136" s="239">
        <f t="shared" si="228"/>
        <v>0</v>
      </c>
      <c r="BZ136" s="239">
        <f t="shared" si="228"/>
        <v>0</v>
      </c>
      <c r="CA136" s="239">
        <f t="shared" si="228"/>
        <v>0</v>
      </c>
      <c r="CB136" s="239">
        <f t="shared" si="228"/>
        <v>0</v>
      </c>
      <c r="CC136" s="239">
        <f t="shared" si="228"/>
        <v>0</v>
      </c>
      <c r="CD136" s="239">
        <f t="shared" si="228"/>
        <v>0</v>
      </c>
      <c r="CE136" s="239">
        <f t="shared" si="228"/>
        <v>0</v>
      </c>
      <c r="CF136" s="239">
        <f t="shared" si="228"/>
        <v>0</v>
      </c>
      <c r="CG136" s="239">
        <f t="shared" si="228"/>
        <v>0</v>
      </c>
      <c r="CH136" s="239">
        <f t="shared" si="228"/>
        <v>0</v>
      </c>
      <c r="CI136" s="239">
        <f t="shared" si="228"/>
        <v>0</v>
      </c>
      <c r="CJ136" s="239">
        <f t="shared" si="228"/>
        <v>0</v>
      </c>
      <c r="CK136" s="239">
        <f t="shared" si="228"/>
        <v>0</v>
      </c>
      <c r="CL136" s="239">
        <f t="shared" si="228"/>
        <v>0</v>
      </c>
      <c r="CM136" s="239">
        <f t="shared" si="228"/>
        <v>0</v>
      </c>
      <c r="CN136" s="239">
        <f t="shared" si="228"/>
        <v>0</v>
      </c>
      <c r="CO136" s="239">
        <f t="shared" si="228"/>
        <v>0</v>
      </c>
      <c r="CP136" s="239">
        <f t="shared" si="228"/>
        <v>0</v>
      </c>
      <c r="CQ136" s="239">
        <f t="shared" si="228"/>
        <v>0</v>
      </c>
      <c r="CR136" s="239">
        <f t="shared" si="228"/>
        <v>0</v>
      </c>
      <c r="CS136" s="239">
        <f t="shared" si="228"/>
        <v>0</v>
      </c>
      <c r="CT136" s="239">
        <f t="shared" si="228"/>
        <v>0</v>
      </c>
    </row>
    <row r="137" spans="1:98" ht="13" x14ac:dyDescent="0.3">
      <c r="A137" s="38" t="str">
        <f t="shared" si="218"/>
        <v>Totalt årligt utsläpp av VOC ton</v>
      </c>
      <c r="B137" s="273"/>
      <c r="C137" s="241">
        <f t="shared" ca="1" si="219"/>
        <v>0</v>
      </c>
      <c r="E137" s="239">
        <f t="shared" ref="E137:AJ137" ca="1" si="229">E93-E115</f>
        <v>0</v>
      </c>
      <c r="F137" s="239">
        <f t="shared" ca="1" si="229"/>
        <v>0</v>
      </c>
      <c r="G137" s="239">
        <f t="shared" ca="1" si="229"/>
        <v>0</v>
      </c>
      <c r="H137" s="239">
        <f t="shared" ca="1" si="229"/>
        <v>0</v>
      </c>
      <c r="I137" s="239">
        <f t="shared" ca="1" si="229"/>
        <v>0</v>
      </c>
      <c r="J137" s="239">
        <f t="shared" ca="1" si="229"/>
        <v>0</v>
      </c>
      <c r="K137" s="239">
        <f t="shared" ca="1" si="229"/>
        <v>0</v>
      </c>
      <c r="L137" s="239">
        <f t="shared" ca="1" si="229"/>
        <v>0</v>
      </c>
      <c r="M137" s="239">
        <f t="shared" ca="1" si="229"/>
        <v>0</v>
      </c>
      <c r="N137" s="239">
        <f t="shared" ca="1" si="229"/>
        <v>0</v>
      </c>
      <c r="O137" s="239">
        <f t="shared" ca="1" si="229"/>
        <v>0</v>
      </c>
      <c r="P137" s="239">
        <f t="shared" ca="1" si="229"/>
        <v>0</v>
      </c>
      <c r="Q137" s="239">
        <f t="shared" ca="1" si="229"/>
        <v>0</v>
      </c>
      <c r="R137" s="239">
        <f t="shared" ca="1" si="229"/>
        <v>0</v>
      </c>
      <c r="S137" s="239">
        <f t="shared" ca="1" si="229"/>
        <v>0</v>
      </c>
      <c r="T137" s="239">
        <f t="shared" ca="1" si="229"/>
        <v>0</v>
      </c>
      <c r="U137" s="239">
        <f t="shared" ca="1" si="229"/>
        <v>0</v>
      </c>
      <c r="V137" s="239">
        <f t="shared" ca="1" si="229"/>
        <v>0</v>
      </c>
      <c r="W137" s="239">
        <f t="shared" ca="1" si="229"/>
        <v>0</v>
      </c>
      <c r="X137" s="239">
        <f t="shared" ca="1" si="229"/>
        <v>0</v>
      </c>
      <c r="Y137" s="239">
        <f t="shared" ca="1" si="229"/>
        <v>0</v>
      </c>
      <c r="Z137" s="239">
        <f t="shared" ca="1" si="229"/>
        <v>0</v>
      </c>
      <c r="AA137" s="239">
        <f t="shared" ca="1" si="229"/>
        <v>0</v>
      </c>
      <c r="AB137" s="239">
        <f t="shared" ca="1" si="229"/>
        <v>0</v>
      </c>
      <c r="AC137" s="239">
        <f t="shared" ca="1" si="229"/>
        <v>0</v>
      </c>
      <c r="AD137" s="239">
        <f t="shared" ca="1" si="229"/>
        <v>0</v>
      </c>
      <c r="AE137" s="239">
        <f t="shared" ca="1" si="229"/>
        <v>0</v>
      </c>
      <c r="AF137" s="239">
        <f t="shared" ca="1" si="229"/>
        <v>0</v>
      </c>
      <c r="AG137" s="239">
        <f t="shared" ca="1" si="229"/>
        <v>0</v>
      </c>
      <c r="AH137" s="239">
        <f t="shared" ca="1" si="229"/>
        <v>0</v>
      </c>
      <c r="AI137" s="239">
        <f t="shared" ca="1" si="229"/>
        <v>0</v>
      </c>
      <c r="AJ137" s="239">
        <f t="shared" ca="1" si="229"/>
        <v>0</v>
      </c>
      <c r="AK137" s="239">
        <f t="shared" ref="AK137:BP137" ca="1" si="230">AK93-AK115</f>
        <v>0</v>
      </c>
      <c r="AL137" s="239">
        <f t="shared" ca="1" si="230"/>
        <v>0</v>
      </c>
      <c r="AM137" s="239">
        <f t="shared" ca="1" si="230"/>
        <v>0</v>
      </c>
      <c r="AN137" s="239">
        <f t="shared" ca="1" si="230"/>
        <v>0</v>
      </c>
      <c r="AO137" s="239">
        <f t="shared" ca="1" si="230"/>
        <v>0</v>
      </c>
      <c r="AP137" s="239">
        <f t="shared" ca="1" si="230"/>
        <v>0</v>
      </c>
      <c r="AQ137" s="239">
        <f t="shared" ca="1" si="230"/>
        <v>0</v>
      </c>
      <c r="AR137" s="239">
        <f t="shared" ca="1" si="230"/>
        <v>0</v>
      </c>
      <c r="AS137" s="239">
        <f t="shared" ca="1" si="230"/>
        <v>0</v>
      </c>
      <c r="AT137" s="239">
        <f t="shared" ca="1" si="230"/>
        <v>0</v>
      </c>
      <c r="AU137" s="239">
        <f t="shared" ca="1" si="230"/>
        <v>0</v>
      </c>
      <c r="AV137" s="239">
        <f t="shared" ca="1" si="230"/>
        <v>0</v>
      </c>
      <c r="AW137" s="239">
        <f t="shared" ca="1" si="230"/>
        <v>0</v>
      </c>
      <c r="AX137" s="239">
        <f t="shared" ca="1" si="230"/>
        <v>0</v>
      </c>
      <c r="AY137" s="239">
        <f t="shared" ca="1" si="230"/>
        <v>0</v>
      </c>
      <c r="AZ137" s="239">
        <f t="shared" ca="1" si="230"/>
        <v>0</v>
      </c>
      <c r="BA137" s="239">
        <f t="shared" ca="1" si="230"/>
        <v>0</v>
      </c>
      <c r="BB137" s="239">
        <f t="shared" ca="1" si="230"/>
        <v>0</v>
      </c>
      <c r="BC137" s="239">
        <f t="shared" ca="1" si="230"/>
        <v>0</v>
      </c>
      <c r="BD137" s="239">
        <f t="shared" ca="1" si="230"/>
        <v>0</v>
      </c>
      <c r="BE137" s="239">
        <f t="shared" ca="1" si="230"/>
        <v>0</v>
      </c>
      <c r="BF137" s="239">
        <f t="shared" ca="1" si="230"/>
        <v>0</v>
      </c>
      <c r="BG137" s="239">
        <f t="shared" ca="1" si="230"/>
        <v>0</v>
      </c>
      <c r="BH137" s="239">
        <f t="shared" ca="1" si="230"/>
        <v>0</v>
      </c>
      <c r="BI137" s="239">
        <f t="shared" ca="1" si="230"/>
        <v>0</v>
      </c>
      <c r="BJ137" s="239">
        <f t="shared" ca="1" si="230"/>
        <v>0</v>
      </c>
      <c r="BK137" s="239">
        <f t="shared" ca="1" si="230"/>
        <v>0</v>
      </c>
      <c r="BL137" s="239">
        <f t="shared" ca="1" si="230"/>
        <v>0</v>
      </c>
      <c r="BM137" s="239">
        <f t="shared" ca="1" si="230"/>
        <v>0</v>
      </c>
      <c r="BN137" s="239">
        <f t="shared" ca="1" si="230"/>
        <v>0</v>
      </c>
      <c r="BO137" s="239">
        <f t="shared" ca="1" si="230"/>
        <v>0</v>
      </c>
      <c r="BP137" s="239">
        <f t="shared" ca="1" si="230"/>
        <v>0</v>
      </c>
      <c r="BQ137" s="239">
        <f t="shared" ref="BQ137:CT137" ca="1" si="231">BQ93-BQ115</f>
        <v>0</v>
      </c>
      <c r="BR137" s="239">
        <f t="shared" ca="1" si="231"/>
        <v>0</v>
      </c>
      <c r="BS137" s="239">
        <f t="shared" ca="1" si="231"/>
        <v>0</v>
      </c>
      <c r="BT137" s="239">
        <f t="shared" ca="1" si="231"/>
        <v>0</v>
      </c>
      <c r="BU137" s="239">
        <f t="shared" ca="1" si="231"/>
        <v>0</v>
      </c>
      <c r="BV137" s="239">
        <f t="shared" si="231"/>
        <v>0</v>
      </c>
      <c r="BW137" s="239">
        <f t="shared" si="231"/>
        <v>0</v>
      </c>
      <c r="BX137" s="239">
        <f t="shared" si="231"/>
        <v>0</v>
      </c>
      <c r="BY137" s="239">
        <f t="shared" si="231"/>
        <v>0</v>
      </c>
      <c r="BZ137" s="239">
        <f t="shared" si="231"/>
        <v>0</v>
      </c>
      <c r="CA137" s="239">
        <f t="shared" si="231"/>
        <v>0</v>
      </c>
      <c r="CB137" s="239">
        <f t="shared" si="231"/>
        <v>0</v>
      </c>
      <c r="CC137" s="239">
        <f t="shared" si="231"/>
        <v>0</v>
      </c>
      <c r="CD137" s="239">
        <f t="shared" si="231"/>
        <v>0</v>
      </c>
      <c r="CE137" s="239">
        <f t="shared" si="231"/>
        <v>0</v>
      </c>
      <c r="CF137" s="239">
        <f t="shared" si="231"/>
        <v>0</v>
      </c>
      <c r="CG137" s="239">
        <f t="shared" si="231"/>
        <v>0</v>
      </c>
      <c r="CH137" s="239">
        <f t="shared" si="231"/>
        <v>0</v>
      </c>
      <c r="CI137" s="239">
        <f t="shared" si="231"/>
        <v>0</v>
      </c>
      <c r="CJ137" s="239">
        <f t="shared" si="231"/>
        <v>0</v>
      </c>
      <c r="CK137" s="239">
        <f t="shared" si="231"/>
        <v>0</v>
      </c>
      <c r="CL137" s="239">
        <f t="shared" si="231"/>
        <v>0</v>
      </c>
      <c r="CM137" s="239">
        <f t="shared" si="231"/>
        <v>0</v>
      </c>
      <c r="CN137" s="239">
        <f t="shared" si="231"/>
        <v>0</v>
      </c>
      <c r="CO137" s="239">
        <f t="shared" si="231"/>
        <v>0</v>
      </c>
      <c r="CP137" s="239">
        <f t="shared" si="231"/>
        <v>0</v>
      </c>
      <c r="CQ137" s="239">
        <f t="shared" si="231"/>
        <v>0</v>
      </c>
      <c r="CR137" s="239">
        <f t="shared" si="231"/>
        <v>0</v>
      </c>
      <c r="CS137" s="239">
        <f t="shared" si="231"/>
        <v>0</v>
      </c>
      <c r="CT137" s="239">
        <f t="shared" si="231"/>
        <v>0</v>
      </c>
    </row>
    <row r="138" spans="1:98" ht="13" x14ac:dyDescent="0.3">
      <c r="A138" s="38" t="str">
        <f t="shared" si="218"/>
        <v>Totalt årligt utsläpp av SO2 ton</v>
      </c>
      <c r="B138" s="273"/>
      <c r="C138" s="241">
        <f t="shared" ca="1" si="219"/>
        <v>0</v>
      </c>
      <c r="E138" s="239">
        <f t="shared" ref="E138:AJ138" ca="1" si="232">E94-E116</f>
        <v>0</v>
      </c>
      <c r="F138" s="239">
        <f t="shared" ca="1" si="232"/>
        <v>0</v>
      </c>
      <c r="G138" s="239">
        <f t="shared" ca="1" si="232"/>
        <v>0</v>
      </c>
      <c r="H138" s="239">
        <f t="shared" ca="1" si="232"/>
        <v>0</v>
      </c>
      <c r="I138" s="239">
        <f t="shared" ca="1" si="232"/>
        <v>0</v>
      </c>
      <c r="J138" s="239">
        <f t="shared" ca="1" si="232"/>
        <v>0</v>
      </c>
      <c r="K138" s="239">
        <f t="shared" ca="1" si="232"/>
        <v>0</v>
      </c>
      <c r="L138" s="239">
        <f t="shared" ca="1" si="232"/>
        <v>0</v>
      </c>
      <c r="M138" s="239">
        <f t="shared" ca="1" si="232"/>
        <v>0</v>
      </c>
      <c r="N138" s="239">
        <f t="shared" ca="1" si="232"/>
        <v>0</v>
      </c>
      <c r="O138" s="239">
        <f t="shared" ca="1" si="232"/>
        <v>0</v>
      </c>
      <c r="P138" s="239">
        <f t="shared" ca="1" si="232"/>
        <v>0</v>
      </c>
      <c r="Q138" s="239">
        <f t="shared" ca="1" si="232"/>
        <v>0</v>
      </c>
      <c r="R138" s="239">
        <f t="shared" ca="1" si="232"/>
        <v>0</v>
      </c>
      <c r="S138" s="239">
        <f t="shared" ca="1" si="232"/>
        <v>0</v>
      </c>
      <c r="T138" s="239">
        <f t="shared" ca="1" si="232"/>
        <v>0</v>
      </c>
      <c r="U138" s="239">
        <f t="shared" ca="1" si="232"/>
        <v>0</v>
      </c>
      <c r="V138" s="239">
        <f t="shared" ca="1" si="232"/>
        <v>0</v>
      </c>
      <c r="W138" s="239">
        <f t="shared" ca="1" si="232"/>
        <v>0</v>
      </c>
      <c r="X138" s="239">
        <f t="shared" ca="1" si="232"/>
        <v>0</v>
      </c>
      <c r="Y138" s="239">
        <f t="shared" ca="1" si="232"/>
        <v>0</v>
      </c>
      <c r="Z138" s="239">
        <f t="shared" ca="1" si="232"/>
        <v>0</v>
      </c>
      <c r="AA138" s="239">
        <f t="shared" ca="1" si="232"/>
        <v>0</v>
      </c>
      <c r="AB138" s="239">
        <f t="shared" ca="1" si="232"/>
        <v>0</v>
      </c>
      <c r="AC138" s="239">
        <f t="shared" ca="1" si="232"/>
        <v>0</v>
      </c>
      <c r="AD138" s="239">
        <f t="shared" ca="1" si="232"/>
        <v>0</v>
      </c>
      <c r="AE138" s="239">
        <f t="shared" ca="1" si="232"/>
        <v>0</v>
      </c>
      <c r="AF138" s="239">
        <f t="shared" ca="1" si="232"/>
        <v>0</v>
      </c>
      <c r="AG138" s="239">
        <f t="shared" ca="1" si="232"/>
        <v>0</v>
      </c>
      <c r="AH138" s="239">
        <f t="shared" ca="1" si="232"/>
        <v>0</v>
      </c>
      <c r="AI138" s="239">
        <f t="shared" ca="1" si="232"/>
        <v>0</v>
      </c>
      <c r="AJ138" s="239">
        <f t="shared" ca="1" si="232"/>
        <v>0</v>
      </c>
      <c r="AK138" s="239">
        <f t="shared" ref="AK138:BP138" ca="1" si="233">AK94-AK116</f>
        <v>0</v>
      </c>
      <c r="AL138" s="239">
        <f t="shared" ca="1" si="233"/>
        <v>0</v>
      </c>
      <c r="AM138" s="239">
        <f t="shared" ca="1" si="233"/>
        <v>0</v>
      </c>
      <c r="AN138" s="239">
        <f t="shared" ca="1" si="233"/>
        <v>0</v>
      </c>
      <c r="AO138" s="239">
        <f t="shared" ca="1" si="233"/>
        <v>0</v>
      </c>
      <c r="AP138" s="239">
        <f t="shared" ca="1" si="233"/>
        <v>0</v>
      </c>
      <c r="AQ138" s="239">
        <f t="shared" ca="1" si="233"/>
        <v>0</v>
      </c>
      <c r="AR138" s="239">
        <f t="shared" ca="1" si="233"/>
        <v>0</v>
      </c>
      <c r="AS138" s="239">
        <f t="shared" ca="1" si="233"/>
        <v>0</v>
      </c>
      <c r="AT138" s="239">
        <f t="shared" ca="1" si="233"/>
        <v>0</v>
      </c>
      <c r="AU138" s="239">
        <f t="shared" ca="1" si="233"/>
        <v>0</v>
      </c>
      <c r="AV138" s="239">
        <f t="shared" ca="1" si="233"/>
        <v>0</v>
      </c>
      <c r="AW138" s="239">
        <f t="shared" ca="1" si="233"/>
        <v>0</v>
      </c>
      <c r="AX138" s="239">
        <f t="shared" ca="1" si="233"/>
        <v>0</v>
      </c>
      <c r="AY138" s="239">
        <f t="shared" ca="1" si="233"/>
        <v>0</v>
      </c>
      <c r="AZ138" s="239">
        <f t="shared" ca="1" si="233"/>
        <v>0</v>
      </c>
      <c r="BA138" s="239">
        <f t="shared" ca="1" si="233"/>
        <v>0</v>
      </c>
      <c r="BB138" s="239">
        <f t="shared" ca="1" si="233"/>
        <v>0</v>
      </c>
      <c r="BC138" s="239">
        <f t="shared" ca="1" si="233"/>
        <v>0</v>
      </c>
      <c r="BD138" s="239">
        <f t="shared" ca="1" si="233"/>
        <v>0</v>
      </c>
      <c r="BE138" s="239">
        <f t="shared" ca="1" si="233"/>
        <v>0</v>
      </c>
      <c r="BF138" s="239">
        <f t="shared" ca="1" si="233"/>
        <v>0</v>
      </c>
      <c r="BG138" s="239">
        <f t="shared" ca="1" si="233"/>
        <v>0</v>
      </c>
      <c r="BH138" s="239">
        <f t="shared" ca="1" si="233"/>
        <v>0</v>
      </c>
      <c r="BI138" s="239">
        <f t="shared" ca="1" si="233"/>
        <v>0</v>
      </c>
      <c r="BJ138" s="239">
        <f t="shared" ca="1" si="233"/>
        <v>0</v>
      </c>
      <c r="BK138" s="239">
        <f t="shared" ca="1" si="233"/>
        <v>0</v>
      </c>
      <c r="BL138" s="239">
        <f t="shared" ca="1" si="233"/>
        <v>0</v>
      </c>
      <c r="BM138" s="239">
        <f t="shared" ca="1" si="233"/>
        <v>0</v>
      </c>
      <c r="BN138" s="239">
        <f t="shared" ca="1" si="233"/>
        <v>0</v>
      </c>
      <c r="BO138" s="239">
        <f t="shared" ca="1" si="233"/>
        <v>0</v>
      </c>
      <c r="BP138" s="239">
        <f t="shared" ca="1" si="233"/>
        <v>0</v>
      </c>
      <c r="BQ138" s="239">
        <f t="shared" ref="BQ138:CT138" ca="1" si="234">BQ94-BQ116</f>
        <v>0</v>
      </c>
      <c r="BR138" s="239">
        <f t="shared" ca="1" si="234"/>
        <v>0</v>
      </c>
      <c r="BS138" s="239">
        <f t="shared" ca="1" si="234"/>
        <v>0</v>
      </c>
      <c r="BT138" s="239">
        <f t="shared" ca="1" si="234"/>
        <v>0</v>
      </c>
      <c r="BU138" s="239">
        <f t="shared" ca="1" si="234"/>
        <v>0</v>
      </c>
      <c r="BV138" s="239">
        <f t="shared" si="234"/>
        <v>0</v>
      </c>
      <c r="BW138" s="239">
        <f t="shared" si="234"/>
        <v>0</v>
      </c>
      <c r="BX138" s="239">
        <f t="shared" si="234"/>
        <v>0</v>
      </c>
      <c r="BY138" s="239">
        <f t="shared" si="234"/>
        <v>0</v>
      </c>
      <c r="BZ138" s="239">
        <f t="shared" si="234"/>
        <v>0</v>
      </c>
      <c r="CA138" s="239">
        <f t="shared" si="234"/>
        <v>0</v>
      </c>
      <c r="CB138" s="239">
        <f t="shared" si="234"/>
        <v>0</v>
      </c>
      <c r="CC138" s="239">
        <f t="shared" si="234"/>
        <v>0</v>
      </c>
      <c r="CD138" s="239">
        <f t="shared" si="234"/>
        <v>0</v>
      </c>
      <c r="CE138" s="239">
        <f t="shared" si="234"/>
        <v>0</v>
      </c>
      <c r="CF138" s="239">
        <f t="shared" si="234"/>
        <v>0</v>
      </c>
      <c r="CG138" s="239">
        <f t="shared" si="234"/>
        <v>0</v>
      </c>
      <c r="CH138" s="239">
        <f t="shared" si="234"/>
        <v>0</v>
      </c>
      <c r="CI138" s="239">
        <f t="shared" si="234"/>
        <v>0</v>
      </c>
      <c r="CJ138" s="239">
        <f t="shared" si="234"/>
        <v>0</v>
      </c>
      <c r="CK138" s="239">
        <f t="shared" si="234"/>
        <v>0</v>
      </c>
      <c r="CL138" s="239">
        <f t="shared" si="234"/>
        <v>0</v>
      </c>
      <c r="CM138" s="239">
        <f t="shared" si="234"/>
        <v>0</v>
      </c>
      <c r="CN138" s="239">
        <f t="shared" si="234"/>
        <v>0</v>
      </c>
      <c r="CO138" s="239">
        <f t="shared" si="234"/>
        <v>0</v>
      </c>
      <c r="CP138" s="239">
        <f t="shared" si="234"/>
        <v>0</v>
      </c>
      <c r="CQ138" s="239">
        <f t="shared" si="234"/>
        <v>0</v>
      </c>
      <c r="CR138" s="239">
        <f t="shared" si="234"/>
        <v>0</v>
      </c>
      <c r="CS138" s="239">
        <f t="shared" si="234"/>
        <v>0</v>
      </c>
      <c r="CT138" s="239">
        <f t="shared" si="234"/>
        <v>0</v>
      </c>
    </row>
    <row r="139" spans="1:98" ht="13" x14ac:dyDescent="0.3">
      <c r="A139" s="38" t="str">
        <f t="shared" si="218"/>
        <v>Totalt årligt utsläpp av NH3 ton</v>
      </c>
      <c r="B139" s="273"/>
      <c r="C139" s="241">
        <f t="shared" ca="1" si="219"/>
        <v>0</v>
      </c>
      <c r="E139" s="239">
        <f t="shared" ref="E139:AJ139" ca="1" si="235">E95-E117</f>
        <v>0</v>
      </c>
      <c r="F139" s="239">
        <f t="shared" ca="1" si="235"/>
        <v>0</v>
      </c>
      <c r="G139" s="239">
        <f t="shared" ca="1" si="235"/>
        <v>0</v>
      </c>
      <c r="H139" s="239">
        <f t="shared" ca="1" si="235"/>
        <v>0</v>
      </c>
      <c r="I139" s="239">
        <f t="shared" ca="1" si="235"/>
        <v>0</v>
      </c>
      <c r="J139" s="239">
        <f t="shared" ca="1" si="235"/>
        <v>0</v>
      </c>
      <c r="K139" s="239">
        <f t="shared" ca="1" si="235"/>
        <v>0</v>
      </c>
      <c r="L139" s="239">
        <f t="shared" ca="1" si="235"/>
        <v>0</v>
      </c>
      <c r="M139" s="239">
        <f t="shared" ca="1" si="235"/>
        <v>0</v>
      </c>
      <c r="N139" s="239">
        <f t="shared" ca="1" si="235"/>
        <v>0</v>
      </c>
      <c r="O139" s="239">
        <f t="shared" ca="1" si="235"/>
        <v>0</v>
      </c>
      <c r="P139" s="239">
        <f t="shared" ca="1" si="235"/>
        <v>0</v>
      </c>
      <c r="Q139" s="239">
        <f t="shared" ca="1" si="235"/>
        <v>0</v>
      </c>
      <c r="R139" s="239">
        <f t="shared" ca="1" si="235"/>
        <v>0</v>
      </c>
      <c r="S139" s="239">
        <f t="shared" ca="1" si="235"/>
        <v>0</v>
      </c>
      <c r="T139" s="239">
        <f t="shared" ca="1" si="235"/>
        <v>0</v>
      </c>
      <c r="U139" s="239">
        <f t="shared" ca="1" si="235"/>
        <v>0</v>
      </c>
      <c r="V139" s="239">
        <f t="shared" ca="1" si="235"/>
        <v>0</v>
      </c>
      <c r="W139" s="239">
        <f t="shared" ca="1" si="235"/>
        <v>0</v>
      </c>
      <c r="X139" s="239">
        <f t="shared" ca="1" si="235"/>
        <v>0</v>
      </c>
      <c r="Y139" s="239">
        <f t="shared" ca="1" si="235"/>
        <v>0</v>
      </c>
      <c r="Z139" s="239">
        <f t="shared" ca="1" si="235"/>
        <v>0</v>
      </c>
      <c r="AA139" s="239">
        <f t="shared" ca="1" si="235"/>
        <v>0</v>
      </c>
      <c r="AB139" s="239">
        <f t="shared" ca="1" si="235"/>
        <v>0</v>
      </c>
      <c r="AC139" s="239">
        <f t="shared" ca="1" si="235"/>
        <v>0</v>
      </c>
      <c r="AD139" s="239">
        <f t="shared" ca="1" si="235"/>
        <v>0</v>
      </c>
      <c r="AE139" s="239">
        <f t="shared" ca="1" si="235"/>
        <v>0</v>
      </c>
      <c r="AF139" s="239">
        <f t="shared" ca="1" si="235"/>
        <v>0</v>
      </c>
      <c r="AG139" s="239">
        <f t="shared" ca="1" si="235"/>
        <v>0</v>
      </c>
      <c r="AH139" s="239">
        <f t="shared" ca="1" si="235"/>
        <v>0</v>
      </c>
      <c r="AI139" s="239">
        <f t="shared" ca="1" si="235"/>
        <v>0</v>
      </c>
      <c r="AJ139" s="239">
        <f t="shared" ca="1" si="235"/>
        <v>0</v>
      </c>
      <c r="AK139" s="239">
        <f t="shared" ref="AK139:BP139" ca="1" si="236">AK95-AK117</f>
        <v>0</v>
      </c>
      <c r="AL139" s="239">
        <f t="shared" ca="1" si="236"/>
        <v>0</v>
      </c>
      <c r="AM139" s="239">
        <f t="shared" ca="1" si="236"/>
        <v>0</v>
      </c>
      <c r="AN139" s="239">
        <f t="shared" ca="1" si="236"/>
        <v>0</v>
      </c>
      <c r="AO139" s="239">
        <f t="shared" ca="1" si="236"/>
        <v>0</v>
      </c>
      <c r="AP139" s="239">
        <f t="shared" ca="1" si="236"/>
        <v>0</v>
      </c>
      <c r="AQ139" s="239">
        <f t="shared" ca="1" si="236"/>
        <v>0</v>
      </c>
      <c r="AR139" s="239">
        <f t="shared" ca="1" si="236"/>
        <v>0</v>
      </c>
      <c r="AS139" s="239">
        <f t="shared" ca="1" si="236"/>
        <v>0</v>
      </c>
      <c r="AT139" s="239">
        <f t="shared" ca="1" si="236"/>
        <v>0</v>
      </c>
      <c r="AU139" s="239">
        <f t="shared" ca="1" si="236"/>
        <v>0</v>
      </c>
      <c r="AV139" s="239">
        <f t="shared" ca="1" si="236"/>
        <v>0</v>
      </c>
      <c r="AW139" s="239">
        <f t="shared" ca="1" si="236"/>
        <v>0</v>
      </c>
      <c r="AX139" s="239">
        <f t="shared" ca="1" si="236"/>
        <v>0</v>
      </c>
      <c r="AY139" s="239">
        <f t="shared" ca="1" si="236"/>
        <v>0</v>
      </c>
      <c r="AZ139" s="239">
        <f t="shared" ca="1" si="236"/>
        <v>0</v>
      </c>
      <c r="BA139" s="239">
        <f t="shared" ca="1" si="236"/>
        <v>0</v>
      </c>
      <c r="BB139" s="239">
        <f t="shared" ca="1" si="236"/>
        <v>0</v>
      </c>
      <c r="BC139" s="239">
        <f t="shared" ca="1" si="236"/>
        <v>0</v>
      </c>
      <c r="BD139" s="239">
        <f t="shared" ca="1" si="236"/>
        <v>0</v>
      </c>
      <c r="BE139" s="239">
        <f t="shared" ca="1" si="236"/>
        <v>0</v>
      </c>
      <c r="BF139" s="239">
        <f t="shared" ca="1" si="236"/>
        <v>0</v>
      </c>
      <c r="BG139" s="239">
        <f t="shared" ca="1" si="236"/>
        <v>0</v>
      </c>
      <c r="BH139" s="239">
        <f t="shared" ca="1" si="236"/>
        <v>0</v>
      </c>
      <c r="BI139" s="239">
        <f t="shared" ca="1" si="236"/>
        <v>0</v>
      </c>
      <c r="BJ139" s="239">
        <f t="shared" ca="1" si="236"/>
        <v>0</v>
      </c>
      <c r="BK139" s="239">
        <f t="shared" ca="1" si="236"/>
        <v>0</v>
      </c>
      <c r="BL139" s="239">
        <f t="shared" ca="1" si="236"/>
        <v>0</v>
      </c>
      <c r="BM139" s="239">
        <f t="shared" ca="1" si="236"/>
        <v>0</v>
      </c>
      <c r="BN139" s="239">
        <f t="shared" ca="1" si="236"/>
        <v>0</v>
      </c>
      <c r="BO139" s="239">
        <f t="shared" ca="1" si="236"/>
        <v>0</v>
      </c>
      <c r="BP139" s="239">
        <f t="shared" ca="1" si="236"/>
        <v>0</v>
      </c>
      <c r="BQ139" s="239">
        <f t="shared" ref="BQ139:CT139" ca="1" si="237">BQ95-BQ117</f>
        <v>0</v>
      </c>
      <c r="BR139" s="239">
        <f t="shared" ca="1" si="237"/>
        <v>0</v>
      </c>
      <c r="BS139" s="239">
        <f t="shared" ca="1" si="237"/>
        <v>0</v>
      </c>
      <c r="BT139" s="239">
        <f t="shared" ca="1" si="237"/>
        <v>0</v>
      </c>
      <c r="BU139" s="239">
        <f t="shared" ca="1" si="237"/>
        <v>0</v>
      </c>
      <c r="BV139" s="239">
        <f t="shared" si="237"/>
        <v>0</v>
      </c>
      <c r="BW139" s="239">
        <f t="shared" si="237"/>
        <v>0</v>
      </c>
      <c r="BX139" s="239">
        <f t="shared" si="237"/>
        <v>0</v>
      </c>
      <c r="BY139" s="239">
        <f t="shared" si="237"/>
        <v>0</v>
      </c>
      <c r="BZ139" s="239">
        <f t="shared" si="237"/>
        <v>0</v>
      </c>
      <c r="CA139" s="239">
        <f t="shared" si="237"/>
        <v>0</v>
      </c>
      <c r="CB139" s="239">
        <f t="shared" si="237"/>
        <v>0</v>
      </c>
      <c r="CC139" s="239">
        <f t="shared" si="237"/>
        <v>0</v>
      </c>
      <c r="CD139" s="239">
        <f t="shared" si="237"/>
        <v>0</v>
      </c>
      <c r="CE139" s="239">
        <f t="shared" si="237"/>
        <v>0</v>
      </c>
      <c r="CF139" s="239">
        <f t="shared" si="237"/>
        <v>0</v>
      </c>
      <c r="CG139" s="239">
        <f t="shared" si="237"/>
        <v>0</v>
      </c>
      <c r="CH139" s="239">
        <f t="shared" si="237"/>
        <v>0</v>
      </c>
      <c r="CI139" s="239">
        <f t="shared" si="237"/>
        <v>0</v>
      </c>
      <c r="CJ139" s="239">
        <f t="shared" si="237"/>
        <v>0</v>
      </c>
      <c r="CK139" s="239">
        <f t="shared" si="237"/>
        <v>0</v>
      </c>
      <c r="CL139" s="239">
        <f t="shared" si="237"/>
        <v>0</v>
      </c>
      <c r="CM139" s="239">
        <f t="shared" si="237"/>
        <v>0</v>
      </c>
      <c r="CN139" s="239">
        <f t="shared" si="237"/>
        <v>0</v>
      </c>
      <c r="CO139" s="239">
        <f t="shared" si="237"/>
        <v>0</v>
      </c>
      <c r="CP139" s="239">
        <f t="shared" si="237"/>
        <v>0</v>
      </c>
      <c r="CQ139" s="239">
        <f t="shared" si="237"/>
        <v>0</v>
      </c>
      <c r="CR139" s="239">
        <f t="shared" si="237"/>
        <v>0</v>
      </c>
      <c r="CS139" s="239">
        <f t="shared" si="237"/>
        <v>0</v>
      </c>
      <c r="CT139" s="239">
        <f t="shared" si="237"/>
        <v>0</v>
      </c>
    </row>
    <row r="140" spans="1:98" s="591" customFormat="1" ht="13" x14ac:dyDescent="0.3">
      <c r="A140" s="593" t="str">
        <f t="shared" si="218"/>
        <v>Totalt årligt utsläpp av PM ton</v>
      </c>
      <c r="C140" s="594">
        <f t="shared" ca="1" si="219"/>
        <v>0</v>
      </c>
      <c r="D140" s="595"/>
      <c r="E140" s="596">
        <f t="shared" ref="E140:AJ140" ca="1" si="238">E96-E118</f>
        <v>0</v>
      </c>
      <c r="F140" s="596">
        <f t="shared" ca="1" si="238"/>
        <v>0</v>
      </c>
      <c r="G140" s="596">
        <f t="shared" ca="1" si="238"/>
        <v>0</v>
      </c>
      <c r="H140" s="596">
        <f t="shared" ca="1" si="238"/>
        <v>0</v>
      </c>
      <c r="I140" s="596">
        <f t="shared" ca="1" si="238"/>
        <v>0</v>
      </c>
      <c r="J140" s="596">
        <f t="shared" ca="1" si="238"/>
        <v>0</v>
      </c>
      <c r="K140" s="596">
        <f t="shared" ca="1" si="238"/>
        <v>0</v>
      </c>
      <c r="L140" s="596">
        <f t="shared" ca="1" si="238"/>
        <v>0</v>
      </c>
      <c r="M140" s="596">
        <f t="shared" ca="1" si="238"/>
        <v>0</v>
      </c>
      <c r="N140" s="596">
        <f t="shared" ca="1" si="238"/>
        <v>0</v>
      </c>
      <c r="O140" s="596">
        <f t="shared" ca="1" si="238"/>
        <v>0</v>
      </c>
      <c r="P140" s="596">
        <f t="shared" ca="1" si="238"/>
        <v>0</v>
      </c>
      <c r="Q140" s="596">
        <f t="shared" ca="1" si="238"/>
        <v>0</v>
      </c>
      <c r="R140" s="596">
        <f t="shared" ca="1" si="238"/>
        <v>0</v>
      </c>
      <c r="S140" s="596">
        <f t="shared" ca="1" si="238"/>
        <v>0</v>
      </c>
      <c r="T140" s="596">
        <f t="shared" ca="1" si="238"/>
        <v>0</v>
      </c>
      <c r="U140" s="596">
        <f t="shared" ca="1" si="238"/>
        <v>0</v>
      </c>
      <c r="V140" s="596">
        <f t="shared" ca="1" si="238"/>
        <v>0</v>
      </c>
      <c r="W140" s="596">
        <f t="shared" ca="1" si="238"/>
        <v>0</v>
      </c>
      <c r="X140" s="596">
        <f t="shared" ca="1" si="238"/>
        <v>0</v>
      </c>
      <c r="Y140" s="596">
        <f t="shared" ca="1" si="238"/>
        <v>0</v>
      </c>
      <c r="Z140" s="596">
        <f t="shared" ca="1" si="238"/>
        <v>0</v>
      </c>
      <c r="AA140" s="596">
        <f t="shared" ca="1" si="238"/>
        <v>0</v>
      </c>
      <c r="AB140" s="596">
        <f t="shared" ca="1" si="238"/>
        <v>0</v>
      </c>
      <c r="AC140" s="596">
        <f t="shared" ca="1" si="238"/>
        <v>0</v>
      </c>
      <c r="AD140" s="596">
        <f t="shared" ca="1" si="238"/>
        <v>0</v>
      </c>
      <c r="AE140" s="596">
        <f t="shared" ca="1" si="238"/>
        <v>0</v>
      </c>
      <c r="AF140" s="596">
        <f t="shared" ca="1" si="238"/>
        <v>0</v>
      </c>
      <c r="AG140" s="596">
        <f t="shared" ca="1" si="238"/>
        <v>0</v>
      </c>
      <c r="AH140" s="596">
        <f t="shared" ca="1" si="238"/>
        <v>0</v>
      </c>
      <c r="AI140" s="596">
        <f t="shared" ca="1" si="238"/>
        <v>0</v>
      </c>
      <c r="AJ140" s="596">
        <f t="shared" ca="1" si="238"/>
        <v>0</v>
      </c>
      <c r="AK140" s="596">
        <f t="shared" ref="AK140:BP140" ca="1" si="239">AK96-AK118</f>
        <v>0</v>
      </c>
      <c r="AL140" s="596">
        <f t="shared" ca="1" si="239"/>
        <v>0</v>
      </c>
      <c r="AM140" s="596">
        <f t="shared" ca="1" si="239"/>
        <v>0</v>
      </c>
      <c r="AN140" s="596">
        <f t="shared" ca="1" si="239"/>
        <v>0</v>
      </c>
      <c r="AO140" s="596">
        <f t="shared" ca="1" si="239"/>
        <v>0</v>
      </c>
      <c r="AP140" s="596">
        <f t="shared" ca="1" si="239"/>
        <v>0</v>
      </c>
      <c r="AQ140" s="596">
        <f t="shared" ca="1" si="239"/>
        <v>0</v>
      </c>
      <c r="AR140" s="596">
        <f t="shared" ca="1" si="239"/>
        <v>0</v>
      </c>
      <c r="AS140" s="596">
        <f t="shared" ca="1" si="239"/>
        <v>0</v>
      </c>
      <c r="AT140" s="596">
        <f t="shared" ca="1" si="239"/>
        <v>0</v>
      </c>
      <c r="AU140" s="596">
        <f t="shared" ca="1" si="239"/>
        <v>0</v>
      </c>
      <c r="AV140" s="596">
        <f t="shared" ca="1" si="239"/>
        <v>0</v>
      </c>
      <c r="AW140" s="596">
        <f t="shared" ca="1" si="239"/>
        <v>0</v>
      </c>
      <c r="AX140" s="596">
        <f t="shared" ca="1" si="239"/>
        <v>0</v>
      </c>
      <c r="AY140" s="596">
        <f t="shared" ca="1" si="239"/>
        <v>0</v>
      </c>
      <c r="AZ140" s="596">
        <f t="shared" ca="1" si="239"/>
        <v>0</v>
      </c>
      <c r="BA140" s="596">
        <f t="shared" ca="1" si="239"/>
        <v>0</v>
      </c>
      <c r="BB140" s="596">
        <f t="shared" ca="1" si="239"/>
        <v>0</v>
      </c>
      <c r="BC140" s="596">
        <f t="shared" ca="1" si="239"/>
        <v>0</v>
      </c>
      <c r="BD140" s="596">
        <f t="shared" ca="1" si="239"/>
        <v>0</v>
      </c>
      <c r="BE140" s="596">
        <f t="shared" ca="1" si="239"/>
        <v>0</v>
      </c>
      <c r="BF140" s="596">
        <f t="shared" ca="1" si="239"/>
        <v>0</v>
      </c>
      <c r="BG140" s="596">
        <f t="shared" ca="1" si="239"/>
        <v>0</v>
      </c>
      <c r="BH140" s="596">
        <f t="shared" ca="1" si="239"/>
        <v>0</v>
      </c>
      <c r="BI140" s="596">
        <f t="shared" ca="1" si="239"/>
        <v>0</v>
      </c>
      <c r="BJ140" s="596">
        <f t="shared" ca="1" si="239"/>
        <v>0</v>
      </c>
      <c r="BK140" s="596">
        <f t="shared" ca="1" si="239"/>
        <v>0</v>
      </c>
      <c r="BL140" s="596">
        <f t="shared" ca="1" si="239"/>
        <v>0</v>
      </c>
      <c r="BM140" s="596">
        <f t="shared" ca="1" si="239"/>
        <v>0</v>
      </c>
      <c r="BN140" s="596">
        <f t="shared" ca="1" si="239"/>
        <v>0</v>
      </c>
      <c r="BO140" s="596">
        <f t="shared" ca="1" si="239"/>
        <v>0</v>
      </c>
      <c r="BP140" s="596">
        <f t="shared" ca="1" si="239"/>
        <v>0</v>
      </c>
      <c r="BQ140" s="596">
        <f t="shared" ref="BQ140:CT140" ca="1" si="240">BQ96-BQ118</f>
        <v>0</v>
      </c>
      <c r="BR140" s="596">
        <f t="shared" ca="1" si="240"/>
        <v>0</v>
      </c>
      <c r="BS140" s="596">
        <f t="shared" ca="1" si="240"/>
        <v>0</v>
      </c>
      <c r="BT140" s="596">
        <f t="shared" ca="1" si="240"/>
        <v>0</v>
      </c>
      <c r="BU140" s="596">
        <f t="shared" ca="1" si="240"/>
        <v>0</v>
      </c>
      <c r="BV140" s="596">
        <f t="shared" si="240"/>
        <v>0</v>
      </c>
      <c r="BW140" s="596">
        <f t="shared" si="240"/>
        <v>0</v>
      </c>
      <c r="BX140" s="596">
        <f t="shared" si="240"/>
        <v>0</v>
      </c>
      <c r="BY140" s="596">
        <f t="shared" si="240"/>
        <v>0</v>
      </c>
      <c r="BZ140" s="596">
        <f t="shared" si="240"/>
        <v>0</v>
      </c>
      <c r="CA140" s="596">
        <f t="shared" si="240"/>
        <v>0</v>
      </c>
      <c r="CB140" s="596">
        <f t="shared" si="240"/>
        <v>0</v>
      </c>
      <c r="CC140" s="596">
        <f t="shared" si="240"/>
        <v>0</v>
      </c>
      <c r="CD140" s="596">
        <f t="shared" si="240"/>
        <v>0</v>
      </c>
      <c r="CE140" s="596">
        <f t="shared" si="240"/>
        <v>0</v>
      </c>
      <c r="CF140" s="596">
        <f t="shared" si="240"/>
        <v>0</v>
      </c>
      <c r="CG140" s="596">
        <f t="shared" si="240"/>
        <v>0</v>
      </c>
      <c r="CH140" s="596">
        <f t="shared" si="240"/>
        <v>0</v>
      </c>
      <c r="CI140" s="596">
        <f t="shared" si="240"/>
        <v>0</v>
      </c>
      <c r="CJ140" s="596">
        <f t="shared" si="240"/>
        <v>0</v>
      </c>
      <c r="CK140" s="596">
        <f t="shared" si="240"/>
        <v>0</v>
      </c>
      <c r="CL140" s="596">
        <f t="shared" si="240"/>
        <v>0</v>
      </c>
      <c r="CM140" s="596">
        <f t="shared" si="240"/>
        <v>0</v>
      </c>
      <c r="CN140" s="596">
        <f t="shared" si="240"/>
        <v>0</v>
      </c>
      <c r="CO140" s="596">
        <f t="shared" si="240"/>
        <v>0</v>
      </c>
      <c r="CP140" s="596">
        <f t="shared" si="240"/>
        <v>0</v>
      </c>
      <c r="CQ140" s="596">
        <f t="shared" si="240"/>
        <v>0</v>
      </c>
      <c r="CR140" s="596">
        <f t="shared" si="240"/>
        <v>0</v>
      </c>
      <c r="CS140" s="596">
        <f t="shared" si="240"/>
        <v>0</v>
      </c>
      <c r="CT140" s="596">
        <f t="shared" si="240"/>
        <v>0</v>
      </c>
    </row>
    <row r="141" spans="1:98" ht="13" x14ac:dyDescent="0.3">
      <c r="A141" s="38" t="str">
        <f t="shared" si="218"/>
        <v>Total bränslekostnad per år</v>
      </c>
      <c r="B141" s="273"/>
      <c r="C141" s="241">
        <f t="shared" ca="1" si="219"/>
        <v>0</v>
      </c>
      <c r="E141" s="239">
        <f t="shared" ref="E141:AJ141" ca="1" si="241">E97-E119</f>
        <v>0</v>
      </c>
      <c r="F141" s="239">
        <f ca="1">F97-F119</f>
        <v>0</v>
      </c>
      <c r="G141" s="239">
        <f t="shared" ca="1" si="241"/>
        <v>0</v>
      </c>
      <c r="H141" s="239">
        <f t="shared" ca="1" si="241"/>
        <v>0</v>
      </c>
      <c r="I141" s="239">
        <f t="shared" ca="1" si="241"/>
        <v>0</v>
      </c>
      <c r="J141" s="239">
        <f t="shared" ca="1" si="241"/>
        <v>0</v>
      </c>
      <c r="K141" s="239">
        <f t="shared" ca="1" si="241"/>
        <v>0</v>
      </c>
      <c r="L141" s="239">
        <f t="shared" ca="1" si="241"/>
        <v>0</v>
      </c>
      <c r="M141" s="239">
        <f t="shared" ca="1" si="241"/>
        <v>0</v>
      </c>
      <c r="N141" s="239">
        <f t="shared" ca="1" si="241"/>
        <v>0</v>
      </c>
      <c r="O141" s="239">
        <f t="shared" ca="1" si="241"/>
        <v>0</v>
      </c>
      <c r="P141" s="239">
        <f t="shared" ca="1" si="241"/>
        <v>0</v>
      </c>
      <c r="Q141" s="239">
        <f t="shared" ca="1" si="241"/>
        <v>0</v>
      </c>
      <c r="R141" s="239">
        <f t="shared" ca="1" si="241"/>
        <v>0</v>
      </c>
      <c r="S141" s="239">
        <f t="shared" ca="1" si="241"/>
        <v>0</v>
      </c>
      <c r="T141" s="239">
        <f t="shared" ca="1" si="241"/>
        <v>0</v>
      </c>
      <c r="U141" s="239">
        <f t="shared" ca="1" si="241"/>
        <v>0</v>
      </c>
      <c r="V141" s="239">
        <f t="shared" ca="1" si="241"/>
        <v>0</v>
      </c>
      <c r="W141" s="239">
        <f t="shared" ca="1" si="241"/>
        <v>0</v>
      </c>
      <c r="X141" s="239">
        <f t="shared" ca="1" si="241"/>
        <v>0</v>
      </c>
      <c r="Y141" s="239">
        <f t="shared" ca="1" si="241"/>
        <v>0</v>
      </c>
      <c r="Z141" s="239">
        <f t="shared" ca="1" si="241"/>
        <v>0</v>
      </c>
      <c r="AA141" s="239">
        <f t="shared" ca="1" si="241"/>
        <v>0</v>
      </c>
      <c r="AB141" s="239">
        <f t="shared" ca="1" si="241"/>
        <v>0</v>
      </c>
      <c r="AC141" s="239">
        <f t="shared" ca="1" si="241"/>
        <v>0</v>
      </c>
      <c r="AD141" s="239">
        <f t="shared" ca="1" si="241"/>
        <v>0</v>
      </c>
      <c r="AE141" s="239">
        <f t="shared" ca="1" si="241"/>
        <v>0</v>
      </c>
      <c r="AF141" s="239">
        <f t="shared" ca="1" si="241"/>
        <v>0</v>
      </c>
      <c r="AG141" s="239">
        <f t="shared" ca="1" si="241"/>
        <v>0</v>
      </c>
      <c r="AH141" s="239">
        <f t="shared" ca="1" si="241"/>
        <v>0</v>
      </c>
      <c r="AI141" s="239">
        <f t="shared" ca="1" si="241"/>
        <v>0</v>
      </c>
      <c r="AJ141" s="239">
        <f t="shared" ca="1" si="241"/>
        <v>0</v>
      </c>
      <c r="AK141" s="239">
        <f t="shared" ref="AK141:BP141" ca="1" si="242">AK97-AK119</f>
        <v>0</v>
      </c>
      <c r="AL141" s="239">
        <f t="shared" ca="1" si="242"/>
        <v>0</v>
      </c>
      <c r="AM141" s="239">
        <f t="shared" ca="1" si="242"/>
        <v>0</v>
      </c>
      <c r="AN141" s="239">
        <f t="shared" ca="1" si="242"/>
        <v>0</v>
      </c>
      <c r="AO141" s="239">
        <f t="shared" ca="1" si="242"/>
        <v>0</v>
      </c>
      <c r="AP141" s="239">
        <f t="shared" ca="1" si="242"/>
        <v>0</v>
      </c>
      <c r="AQ141" s="239">
        <f t="shared" ca="1" si="242"/>
        <v>0</v>
      </c>
      <c r="AR141" s="239">
        <f t="shared" ca="1" si="242"/>
        <v>0</v>
      </c>
      <c r="AS141" s="239">
        <f t="shared" ca="1" si="242"/>
        <v>0</v>
      </c>
      <c r="AT141" s="239">
        <f t="shared" ca="1" si="242"/>
        <v>0</v>
      </c>
      <c r="AU141" s="239">
        <f t="shared" ca="1" si="242"/>
        <v>0</v>
      </c>
      <c r="AV141" s="239">
        <f t="shared" ca="1" si="242"/>
        <v>0</v>
      </c>
      <c r="AW141" s="239">
        <f t="shared" ca="1" si="242"/>
        <v>0</v>
      </c>
      <c r="AX141" s="239">
        <f t="shared" ca="1" si="242"/>
        <v>0</v>
      </c>
      <c r="AY141" s="239">
        <f t="shared" ca="1" si="242"/>
        <v>0</v>
      </c>
      <c r="AZ141" s="239">
        <f t="shared" ca="1" si="242"/>
        <v>0</v>
      </c>
      <c r="BA141" s="239">
        <f t="shared" ca="1" si="242"/>
        <v>0</v>
      </c>
      <c r="BB141" s="239">
        <f t="shared" ca="1" si="242"/>
        <v>0</v>
      </c>
      <c r="BC141" s="239">
        <f t="shared" ca="1" si="242"/>
        <v>0</v>
      </c>
      <c r="BD141" s="239">
        <f t="shared" ca="1" si="242"/>
        <v>0</v>
      </c>
      <c r="BE141" s="239">
        <f t="shared" ca="1" si="242"/>
        <v>0</v>
      </c>
      <c r="BF141" s="239">
        <f t="shared" ca="1" si="242"/>
        <v>0</v>
      </c>
      <c r="BG141" s="239">
        <f t="shared" ca="1" si="242"/>
        <v>0</v>
      </c>
      <c r="BH141" s="239">
        <f t="shared" ca="1" si="242"/>
        <v>0</v>
      </c>
      <c r="BI141" s="239">
        <f t="shared" ca="1" si="242"/>
        <v>0</v>
      </c>
      <c r="BJ141" s="239">
        <f t="shared" ca="1" si="242"/>
        <v>0</v>
      </c>
      <c r="BK141" s="239">
        <f t="shared" ca="1" si="242"/>
        <v>0</v>
      </c>
      <c r="BL141" s="239">
        <f t="shared" ca="1" si="242"/>
        <v>0</v>
      </c>
      <c r="BM141" s="239">
        <f t="shared" ca="1" si="242"/>
        <v>0</v>
      </c>
      <c r="BN141" s="239">
        <f t="shared" ca="1" si="242"/>
        <v>0</v>
      </c>
      <c r="BO141" s="239">
        <f t="shared" ca="1" si="242"/>
        <v>0</v>
      </c>
      <c r="BP141" s="239">
        <f t="shared" ca="1" si="242"/>
        <v>0</v>
      </c>
      <c r="BQ141" s="239">
        <f t="shared" ref="BQ141:CT141" ca="1" si="243">BQ97-BQ119</f>
        <v>0</v>
      </c>
      <c r="BR141" s="239">
        <f t="shared" ca="1" si="243"/>
        <v>0</v>
      </c>
      <c r="BS141" s="239">
        <f t="shared" ca="1" si="243"/>
        <v>0</v>
      </c>
      <c r="BT141" s="239">
        <f t="shared" ca="1" si="243"/>
        <v>0</v>
      </c>
      <c r="BU141" s="239">
        <f t="shared" ca="1" si="243"/>
        <v>0</v>
      </c>
      <c r="BV141" s="239">
        <f t="shared" si="243"/>
        <v>0</v>
      </c>
      <c r="BW141" s="239">
        <f t="shared" si="243"/>
        <v>0</v>
      </c>
      <c r="BX141" s="239">
        <f t="shared" si="243"/>
        <v>0</v>
      </c>
      <c r="BY141" s="239">
        <f t="shared" si="243"/>
        <v>0</v>
      </c>
      <c r="BZ141" s="239">
        <f t="shared" si="243"/>
        <v>0</v>
      </c>
      <c r="CA141" s="239">
        <f t="shared" si="243"/>
        <v>0</v>
      </c>
      <c r="CB141" s="239">
        <f t="shared" si="243"/>
        <v>0</v>
      </c>
      <c r="CC141" s="239">
        <f t="shared" si="243"/>
        <v>0</v>
      </c>
      <c r="CD141" s="239">
        <f t="shared" si="243"/>
        <v>0</v>
      </c>
      <c r="CE141" s="239">
        <f t="shared" si="243"/>
        <v>0</v>
      </c>
      <c r="CF141" s="239">
        <f t="shared" si="243"/>
        <v>0</v>
      </c>
      <c r="CG141" s="239">
        <f t="shared" si="243"/>
        <v>0</v>
      </c>
      <c r="CH141" s="239">
        <f t="shared" si="243"/>
        <v>0</v>
      </c>
      <c r="CI141" s="239">
        <f t="shared" si="243"/>
        <v>0</v>
      </c>
      <c r="CJ141" s="239">
        <f t="shared" si="243"/>
        <v>0</v>
      </c>
      <c r="CK141" s="239">
        <f t="shared" si="243"/>
        <v>0</v>
      </c>
      <c r="CL141" s="239">
        <f t="shared" si="243"/>
        <v>0</v>
      </c>
      <c r="CM141" s="239">
        <f t="shared" si="243"/>
        <v>0</v>
      </c>
      <c r="CN141" s="239">
        <f t="shared" si="243"/>
        <v>0</v>
      </c>
      <c r="CO141" s="239">
        <f t="shared" si="243"/>
        <v>0</v>
      </c>
      <c r="CP141" s="239">
        <f t="shared" si="243"/>
        <v>0</v>
      </c>
      <c r="CQ141" s="239">
        <f t="shared" si="243"/>
        <v>0</v>
      </c>
      <c r="CR141" s="239">
        <f t="shared" si="243"/>
        <v>0</v>
      </c>
      <c r="CS141" s="239">
        <f t="shared" si="243"/>
        <v>0</v>
      </c>
      <c r="CT141" s="239">
        <f t="shared" si="243"/>
        <v>0</v>
      </c>
    </row>
    <row r="142" spans="1:98" ht="13" x14ac:dyDescent="0.3">
      <c r="A142" s="38" t="str">
        <f t="shared" si="218"/>
        <v>Totala övriga fartygsrelaterade kostnader per år</v>
      </c>
      <c r="B142" s="273"/>
      <c r="C142" s="241">
        <f t="shared" si="219"/>
        <v>0</v>
      </c>
      <c r="E142" s="239">
        <f>E98-E120</f>
        <v>0</v>
      </c>
      <c r="F142" s="239">
        <f t="shared" ref="F142:AJ142" si="244">F98-F120</f>
        <v>0</v>
      </c>
      <c r="G142" s="239">
        <f t="shared" si="244"/>
        <v>0</v>
      </c>
      <c r="H142" s="239">
        <f t="shared" si="244"/>
        <v>0</v>
      </c>
      <c r="I142" s="239">
        <f t="shared" si="244"/>
        <v>0</v>
      </c>
      <c r="J142" s="239">
        <f t="shared" si="244"/>
        <v>0</v>
      </c>
      <c r="K142" s="239">
        <f t="shared" si="244"/>
        <v>0</v>
      </c>
      <c r="L142" s="239">
        <f t="shared" si="244"/>
        <v>0</v>
      </c>
      <c r="M142" s="239">
        <f t="shared" si="244"/>
        <v>0</v>
      </c>
      <c r="N142" s="239">
        <f t="shared" si="244"/>
        <v>0</v>
      </c>
      <c r="O142" s="239">
        <f t="shared" si="244"/>
        <v>0</v>
      </c>
      <c r="P142" s="239">
        <f t="shared" si="244"/>
        <v>0</v>
      </c>
      <c r="Q142" s="239">
        <f t="shared" si="244"/>
        <v>0</v>
      </c>
      <c r="R142" s="239">
        <f t="shared" si="244"/>
        <v>0</v>
      </c>
      <c r="S142" s="239">
        <f t="shared" si="244"/>
        <v>0</v>
      </c>
      <c r="T142" s="239">
        <f t="shared" si="244"/>
        <v>0</v>
      </c>
      <c r="U142" s="239">
        <f t="shared" si="244"/>
        <v>0</v>
      </c>
      <c r="V142" s="239">
        <f t="shared" si="244"/>
        <v>0</v>
      </c>
      <c r="W142" s="239">
        <f t="shared" si="244"/>
        <v>0</v>
      </c>
      <c r="X142" s="239">
        <f t="shared" si="244"/>
        <v>0</v>
      </c>
      <c r="Y142" s="239">
        <f t="shared" si="244"/>
        <v>0</v>
      </c>
      <c r="Z142" s="239">
        <f t="shared" si="244"/>
        <v>0</v>
      </c>
      <c r="AA142" s="239">
        <f t="shared" si="244"/>
        <v>0</v>
      </c>
      <c r="AB142" s="239">
        <f t="shared" si="244"/>
        <v>0</v>
      </c>
      <c r="AC142" s="239">
        <f t="shared" si="244"/>
        <v>0</v>
      </c>
      <c r="AD142" s="239">
        <f t="shared" si="244"/>
        <v>0</v>
      </c>
      <c r="AE142" s="239">
        <f t="shared" si="244"/>
        <v>0</v>
      </c>
      <c r="AF142" s="239">
        <f t="shared" si="244"/>
        <v>0</v>
      </c>
      <c r="AG142" s="239">
        <f t="shared" si="244"/>
        <v>0</v>
      </c>
      <c r="AH142" s="239">
        <f t="shared" si="244"/>
        <v>0</v>
      </c>
      <c r="AI142" s="239">
        <f t="shared" si="244"/>
        <v>0</v>
      </c>
      <c r="AJ142" s="239">
        <f t="shared" si="244"/>
        <v>0</v>
      </c>
      <c r="AK142" s="239">
        <f t="shared" ref="AK142:BP142" si="245">AK98-AK120</f>
        <v>0</v>
      </c>
      <c r="AL142" s="239">
        <f t="shared" si="245"/>
        <v>0</v>
      </c>
      <c r="AM142" s="239">
        <f t="shared" si="245"/>
        <v>0</v>
      </c>
      <c r="AN142" s="239">
        <f t="shared" si="245"/>
        <v>0</v>
      </c>
      <c r="AO142" s="239">
        <f t="shared" si="245"/>
        <v>0</v>
      </c>
      <c r="AP142" s="239">
        <f t="shared" si="245"/>
        <v>0</v>
      </c>
      <c r="AQ142" s="239">
        <f t="shared" si="245"/>
        <v>0</v>
      </c>
      <c r="AR142" s="239">
        <f t="shared" si="245"/>
        <v>0</v>
      </c>
      <c r="AS142" s="239">
        <f t="shared" si="245"/>
        <v>0</v>
      </c>
      <c r="AT142" s="239">
        <f t="shared" si="245"/>
        <v>0</v>
      </c>
      <c r="AU142" s="239">
        <f t="shared" si="245"/>
        <v>0</v>
      </c>
      <c r="AV142" s="239">
        <f t="shared" si="245"/>
        <v>0</v>
      </c>
      <c r="AW142" s="239">
        <f t="shared" si="245"/>
        <v>0</v>
      </c>
      <c r="AX142" s="239">
        <f t="shared" si="245"/>
        <v>0</v>
      </c>
      <c r="AY142" s="239">
        <f t="shared" si="245"/>
        <v>0</v>
      </c>
      <c r="AZ142" s="239">
        <f t="shared" si="245"/>
        <v>0</v>
      </c>
      <c r="BA142" s="239">
        <f t="shared" si="245"/>
        <v>0</v>
      </c>
      <c r="BB142" s="239">
        <f t="shared" si="245"/>
        <v>0</v>
      </c>
      <c r="BC142" s="239">
        <f t="shared" si="245"/>
        <v>0</v>
      </c>
      <c r="BD142" s="239">
        <f t="shared" si="245"/>
        <v>0</v>
      </c>
      <c r="BE142" s="239">
        <f t="shared" si="245"/>
        <v>0</v>
      </c>
      <c r="BF142" s="239">
        <f t="shared" si="245"/>
        <v>0</v>
      </c>
      <c r="BG142" s="239">
        <f t="shared" si="245"/>
        <v>0</v>
      </c>
      <c r="BH142" s="239">
        <f t="shared" si="245"/>
        <v>0</v>
      </c>
      <c r="BI142" s="239">
        <f t="shared" si="245"/>
        <v>0</v>
      </c>
      <c r="BJ142" s="239">
        <f t="shared" si="245"/>
        <v>0</v>
      </c>
      <c r="BK142" s="239">
        <f t="shared" si="245"/>
        <v>0</v>
      </c>
      <c r="BL142" s="239">
        <f t="shared" si="245"/>
        <v>0</v>
      </c>
      <c r="BM142" s="239">
        <f t="shared" si="245"/>
        <v>0</v>
      </c>
      <c r="BN142" s="239">
        <f t="shared" si="245"/>
        <v>0</v>
      </c>
      <c r="BO142" s="239">
        <f t="shared" si="245"/>
        <v>0</v>
      </c>
      <c r="BP142" s="239">
        <f t="shared" si="245"/>
        <v>0</v>
      </c>
      <c r="BQ142" s="239">
        <f t="shared" ref="BQ142:CT142" si="246">BQ98-BQ120</f>
        <v>0</v>
      </c>
      <c r="BR142" s="239">
        <f t="shared" si="246"/>
        <v>0</v>
      </c>
      <c r="BS142" s="239">
        <f t="shared" si="246"/>
        <v>0</v>
      </c>
      <c r="BT142" s="239">
        <f t="shared" si="246"/>
        <v>0</v>
      </c>
      <c r="BU142" s="239">
        <f t="shared" si="246"/>
        <v>0</v>
      </c>
      <c r="BV142" s="239">
        <f t="shared" si="246"/>
        <v>0</v>
      </c>
      <c r="BW142" s="239">
        <f t="shared" si="246"/>
        <v>0</v>
      </c>
      <c r="BX142" s="239">
        <f t="shared" si="246"/>
        <v>0</v>
      </c>
      <c r="BY142" s="239">
        <f t="shared" si="246"/>
        <v>0</v>
      </c>
      <c r="BZ142" s="239">
        <f t="shared" si="246"/>
        <v>0</v>
      </c>
      <c r="CA142" s="239">
        <f t="shared" si="246"/>
        <v>0</v>
      </c>
      <c r="CB142" s="239">
        <f t="shared" si="246"/>
        <v>0</v>
      </c>
      <c r="CC142" s="239">
        <f t="shared" si="246"/>
        <v>0</v>
      </c>
      <c r="CD142" s="239">
        <f t="shared" si="246"/>
        <v>0</v>
      </c>
      <c r="CE142" s="239">
        <f t="shared" si="246"/>
        <v>0</v>
      </c>
      <c r="CF142" s="239">
        <f t="shared" si="246"/>
        <v>0</v>
      </c>
      <c r="CG142" s="239">
        <f t="shared" si="246"/>
        <v>0</v>
      </c>
      <c r="CH142" s="239">
        <f t="shared" si="246"/>
        <v>0</v>
      </c>
      <c r="CI142" s="239">
        <f t="shared" si="246"/>
        <v>0</v>
      </c>
      <c r="CJ142" s="239">
        <f t="shared" si="246"/>
        <v>0</v>
      </c>
      <c r="CK142" s="239">
        <f t="shared" si="246"/>
        <v>0</v>
      </c>
      <c r="CL142" s="239">
        <f t="shared" si="246"/>
        <v>0</v>
      </c>
      <c r="CM142" s="239">
        <f t="shared" si="246"/>
        <v>0</v>
      </c>
      <c r="CN142" s="239">
        <f t="shared" si="246"/>
        <v>0</v>
      </c>
      <c r="CO142" s="239">
        <f t="shared" si="246"/>
        <v>0</v>
      </c>
      <c r="CP142" s="239">
        <f t="shared" si="246"/>
        <v>0</v>
      </c>
      <c r="CQ142" s="239">
        <f t="shared" si="246"/>
        <v>0</v>
      </c>
      <c r="CR142" s="239">
        <f t="shared" si="246"/>
        <v>0</v>
      </c>
      <c r="CS142" s="239">
        <f t="shared" si="246"/>
        <v>0</v>
      </c>
      <c r="CT142" s="239">
        <f t="shared" si="246"/>
        <v>0</v>
      </c>
    </row>
    <row r="143" spans="1:98" ht="13" x14ac:dyDescent="0.3">
      <c r="A143" s="38" t="str">
        <f t="shared" si="218"/>
        <v>Total volymberoende lastning kostnad för lastning och lossning</v>
      </c>
      <c r="B143" s="273"/>
      <c r="C143" s="241">
        <f t="shared" ca="1" si="219"/>
        <v>0</v>
      </c>
      <c r="E143" s="239">
        <f t="shared" ref="E143:AJ143" ca="1" si="247">E99-E121</f>
        <v>0</v>
      </c>
      <c r="F143" s="239">
        <f t="shared" ca="1" si="247"/>
        <v>0</v>
      </c>
      <c r="G143" s="239">
        <f t="shared" ca="1" si="247"/>
        <v>0</v>
      </c>
      <c r="H143" s="239">
        <f t="shared" ca="1" si="247"/>
        <v>0</v>
      </c>
      <c r="I143" s="239">
        <f t="shared" ca="1" si="247"/>
        <v>0</v>
      </c>
      <c r="J143" s="239">
        <f t="shared" ca="1" si="247"/>
        <v>0</v>
      </c>
      <c r="K143" s="239">
        <f t="shared" ca="1" si="247"/>
        <v>0</v>
      </c>
      <c r="L143" s="239">
        <f t="shared" ca="1" si="247"/>
        <v>0</v>
      </c>
      <c r="M143" s="239">
        <f t="shared" ca="1" si="247"/>
        <v>0</v>
      </c>
      <c r="N143" s="239">
        <f t="shared" ca="1" si="247"/>
        <v>0</v>
      </c>
      <c r="O143" s="239">
        <f t="shared" ca="1" si="247"/>
        <v>0</v>
      </c>
      <c r="P143" s="239">
        <f t="shared" ca="1" si="247"/>
        <v>0</v>
      </c>
      <c r="Q143" s="239">
        <f t="shared" ca="1" si="247"/>
        <v>0</v>
      </c>
      <c r="R143" s="239">
        <f t="shared" ca="1" si="247"/>
        <v>0</v>
      </c>
      <c r="S143" s="239">
        <f t="shared" ca="1" si="247"/>
        <v>0</v>
      </c>
      <c r="T143" s="239">
        <f t="shared" ca="1" si="247"/>
        <v>0</v>
      </c>
      <c r="U143" s="239">
        <f t="shared" ca="1" si="247"/>
        <v>0</v>
      </c>
      <c r="V143" s="239">
        <f t="shared" ca="1" si="247"/>
        <v>0</v>
      </c>
      <c r="W143" s="239">
        <f t="shared" ca="1" si="247"/>
        <v>0</v>
      </c>
      <c r="X143" s="239">
        <f t="shared" ca="1" si="247"/>
        <v>0</v>
      </c>
      <c r="Y143" s="239">
        <f t="shared" ca="1" si="247"/>
        <v>0</v>
      </c>
      <c r="Z143" s="239">
        <f t="shared" ca="1" si="247"/>
        <v>0</v>
      </c>
      <c r="AA143" s="239">
        <f t="shared" ca="1" si="247"/>
        <v>0</v>
      </c>
      <c r="AB143" s="239">
        <f t="shared" ca="1" si="247"/>
        <v>0</v>
      </c>
      <c r="AC143" s="239">
        <f t="shared" ca="1" si="247"/>
        <v>0</v>
      </c>
      <c r="AD143" s="239">
        <f t="shared" ca="1" si="247"/>
        <v>0</v>
      </c>
      <c r="AE143" s="239">
        <f t="shared" ca="1" si="247"/>
        <v>0</v>
      </c>
      <c r="AF143" s="239">
        <f t="shared" ca="1" si="247"/>
        <v>0</v>
      </c>
      <c r="AG143" s="239">
        <f t="shared" ca="1" si="247"/>
        <v>0</v>
      </c>
      <c r="AH143" s="239">
        <f t="shared" ca="1" si="247"/>
        <v>0</v>
      </c>
      <c r="AI143" s="239">
        <f t="shared" ca="1" si="247"/>
        <v>0</v>
      </c>
      <c r="AJ143" s="239">
        <f t="shared" ca="1" si="247"/>
        <v>0</v>
      </c>
      <c r="AK143" s="239">
        <f t="shared" ref="AK143:BP143" ca="1" si="248">AK99-AK121</f>
        <v>0</v>
      </c>
      <c r="AL143" s="239">
        <f t="shared" ca="1" si="248"/>
        <v>0</v>
      </c>
      <c r="AM143" s="239">
        <f t="shared" ca="1" si="248"/>
        <v>0</v>
      </c>
      <c r="AN143" s="239">
        <f t="shared" ca="1" si="248"/>
        <v>0</v>
      </c>
      <c r="AO143" s="239">
        <f t="shared" ca="1" si="248"/>
        <v>0</v>
      </c>
      <c r="AP143" s="239">
        <f t="shared" ca="1" si="248"/>
        <v>0</v>
      </c>
      <c r="AQ143" s="239">
        <f t="shared" ca="1" si="248"/>
        <v>0</v>
      </c>
      <c r="AR143" s="239">
        <f t="shared" ca="1" si="248"/>
        <v>0</v>
      </c>
      <c r="AS143" s="239">
        <f t="shared" ca="1" si="248"/>
        <v>0</v>
      </c>
      <c r="AT143" s="239">
        <f t="shared" ca="1" si="248"/>
        <v>0</v>
      </c>
      <c r="AU143" s="239">
        <f t="shared" ca="1" si="248"/>
        <v>0</v>
      </c>
      <c r="AV143" s="239">
        <f t="shared" ca="1" si="248"/>
        <v>0</v>
      </c>
      <c r="AW143" s="239">
        <f t="shared" ca="1" si="248"/>
        <v>0</v>
      </c>
      <c r="AX143" s="239">
        <f t="shared" ca="1" si="248"/>
        <v>0</v>
      </c>
      <c r="AY143" s="239">
        <f t="shared" ca="1" si="248"/>
        <v>0</v>
      </c>
      <c r="AZ143" s="239">
        <f t="shared" ca="1" si="248"/>
        <v>0</v>
      </c>
      <c r="BA143" s="239">
        <f t="shared" ca="1" si="248"/>
        <v>0</v>
      </c>
      <c r="BB143" s="239">
        <f t="shared" ca="1" si="248"/>
        <v>0</v>
      </c>
      <c r="BC143" s="239">
        <f t="shared" ca="1" si="248"/>
        <v>0</v>
      </c>
      <c r="BD143" s="239">
        <f t="shared" ca="1" si="248"/>
        <v>0</v>
      </c>
      <c r="BE143" s="239">
        <f t="shared" ca="1" si="248"/>
        <v>0</v>
      </c>
      <c r="BF143" s="239">
        <f t="shared" ca="1" si="248"/>
        <v>0</v>
      </c>
      <c r="BG143" s="239">
        <f t="shared" ca="1" si="248"/>
        <v>0</v>
      </c>
      <c r="BH143" s="239">
        <f t="shared" ca="1" si="248"/>
        <v>0</v>
      </c>
      <c r="BI143" s="239">
        <f t="shared" ca="1" si="248"/>
        <v>0</v>
      </c>
      <c r="BJ143" s="239">
        <f t="shared" ca="1" si="248"/>
        <v>0</v>
      </c>
      <c r="BK143" s="239">
        <f t="shared" ca="1" si="248"/>
        <v>0</v>
      </c>
      <c r="BL143" s="239">
        <f t="shared" ca="1" si="248"/>
        <v>0</v>
      </c>
      <c r="BM143" s="239">
        <f t="shared" ca="1" si="248"/>
        <v>0</v>
      </c>
      <c r="BN143" s="239">
        <f t="shared" ca="1" si="248"/>
        <v>0</v>
      </c>
      <c r="BO143" s="239">
        <f t="shared" ca="1" si="248"/>
        <v>0</v>
      </c>
      <c r="BP143" s="239">
        <f t="shared" ca="1" si="248"/>
        <v>0</v>
      </c>
      <c r="BQ143" s="239">
        <f t="shared" ref="BQ143:CT143" ca="1" si="249">BQ99-BQ121</f>
        <v>0</v>
      </c>
      <c r="BR143" s="239">
        <f t="shared" ca="1" si="249"/>
        <v>0</v>
      </c>
      <c r="BS143" s="239">
        <f t="shared" ca="1" si="249"/>
        <v>0</v>
      </c>
      <c r="BT143" s="239">
        <f t="shared" ca="1" si="249"/>
        <v>0</v>
      </c>
      <c r="BU143" s="239">
        <f t="shared" ca="1" si="249"/>
        <v>0</v>
      </c>
      <c r="BV143" s="239">
        <f t="shared" si="249"/>
        <v>0</v>
      </c>
      <c r="BW143" s="239">
        <f t="shared" si="249"/>
        <v>0</v>
      </c>
      <c r="BX143" s="239">
        <f t="shared" si="249"/>
        <v>0</v>
      </c>
      <c r="BY143" s="239">
        <f t="shared" si="249"/>
        <v>0</v>
      </c>
      <c r="BZ143" s="239">
        <f t="shared" si="249"/>
        <v>0</v>
      </c>
      <c r="CA143" s="239">
        <f t="shared" si="249"/>
        <v>0</v>
      </c>
      <c r="CB143" s="239">
        <f t="shared" si="249"/>
        <v>0</v>
      </c>
      <c r="CC143" s="239">
        <f t="shared" si="249"/>
        <v>0</v>
      </c>
      <c r="CD143" s="239">
        <f t="shared" si="249"/>
        <v>0</v>
      </c>
      <c r="CE143" s="239">
        <f t="shared" si="249"/>
        <v>0</v>
      </c>
      <c r="CF143" s="239">
        <f t="shared" si="249"/>
        <v>0</v>
      </c>
      <c r="CG143" s="239">
        <f t="shared" si="249"/>
        <v>0</v>
      </c>
      <c r="CH143" s="239">
        <f t="shared" si="249"/>
        <v>0</v>
      </c>
      <c r="CI143" s="239">
        <f t="shared" si="249"/>
        <v>0</v>
      </c>
      <c r="CJ143" s="239">
        <f t="shared" si="249"/>
        <v>0</v>
      </c>
      <c r="CK143" s="239">
        <f t="shared" si="249"/>
        <v>0</v>
      </c>
      <c r="CL143" s="239">
        <f t="shared" si="249"/>
        <v>0</v>
      </c>
      <c r="CM143" s="239">
        <f t="shared" si="249"/>
        <v>0</v>
      </c>
      <c r="CN143" s="239">
        <f t="shared" si="249"/>
        <v>0</v>
      </c>
      <c r="CO143" s="239">
        <f t="shared" si="249"/>
        <v>0</v>
      </c>
      <c r="CP143" s="239">
        <f t="shared" si="249"/>
        <v>0</v>
      </c>
      <c r="CQ143" s="239">
        <f t="shared" si="249"/>
        <v>0</v>
      </c>
      <c r="CR143" s="239">
        <f t="shared" si="249"/>
        <v>0</v>
      </c>
      <c r="CS143" s="239">
        <f t="shared" si="249"/>
        <v>0</v>
      </c>
      <c r="CT143" s="239">
        <f t="shared" si="249"/>
        <v>0</v>
      </c>
    </row>
    <row r="144" spans="1:98" ht="13" x14ac:dyDescent="0.3">
      <c r="A144" s="38" t="str">
        <f t="shared" si="218"/>
        <v>Total tidsberoende kostnad för lastning och lossning</v>
      </c>
      <c r="B144" s="273"/>
      <c r="C144" s="241">
        <f t="shared" ca="1" si="219"/>
        <v>0</v>
      </c>
      <c r="E144" s="239">
        <f t="shared" ref="E144:AJ144" ca="1" si="250">E100-E122</f>
        <v>0</v>
      </c>
      <c r="F144" s="239">
        <f t="shared" ca="1" si="250"/>
        <v>0</v>
      </c>
      <c r="G144" s="239">
        <f t="shared" ca="1" si="250"/>
        <v>0</v>
      </c>
      <c r="H144" s="239">
        <f t="shared" ca="1" si="250"/>
        <v>0</v>
      </c>
      <c r="I144" s="239">
        <f t="shared" ca="1" si="250"/>
        <v>0</v>
      </c>
      <c r="J144" s="239">
        <f t="shared" ca="1" si="250"/>
        <v>0</v>
      </c>
      <c r="K144" s="239">
        <f t="shared" ca="1" si="250"/>
        <v>0</v>
      </c>
      <c r="L144" s="239">
        <f t="shared" ca="1" si="250"/>
        <v>0</v>
      </c>
      <c r="M144" s="239">
        <f t="shared" ca="1" si="250"/>
        <v>0</v>
      </c>
      <c r="N144" s="239">
        <f t="shared" ca="1" si="250"/>
        <v>0</v>
      </c>
      <c r="O144" s="239">
        <f t="shared" ca="1" si="250"/>
        <v>0</v>
      </c>
      <c r="P144" s="239">
        <f t="shared" ca="1" si="250"/>
        <v>0</v>
      </c>
      <c r="Q144" s="239">
        <f t="shared" ca="1" si="250"/>
        <v>0</v>
      </c>
      <c r="R144" s="239">
        <f t="shared" ca="1" si="250"/>
        <v>0</v>
      </c>
      <c r="S144" s="239">
        <f t="shared" ca="1" si="250"/>
        <v>0</v>
      </c>
      <c r="T144" s="239">
        <f t="shared" ca="1" si="250"/>
        <v>0</v>
      </c>
      <c r="U144" s="239">
        <f t="shared" ca="1" si="250"/>
        <v>0</v>
      </c>
      <c r="V144" s="239">
        <f t="shared" ca="1" si="250"/>
        <v>0</v>
      </c>
      <c r="W144" s="239">
        <f t="shared" ca="1" si="250"/>
        <v>0</v>
      </c>
      <c r="X144" s="239">
        <f t="shared" ca="1" si="250"/>
        <v>0</v>
      </c>
      <c r="Y144" s="239">
        <f t="shared" ca="1" si="250"/>
        <v>0</v>
      </c>
      <c r="Z144" s="239">
        <f t="shared" ca="1" si="250"/>
        <v>0</v>
      </c>
      <c r="AA144" s="239">
        <f t="shared" ca="1" si="250"/>
        <v>0</v>
      </c>
      <c r="AB144" s="239">
        <f t="shared" ca="1" si="250"/>
        <v>0</v>
      </c>
      <c r="AC144" s="239">
        <f t="shared" ca="1" si="250"/>
        <v>0</v>
      </c>
      <c r="AD144" s="239">
        <f t="shared" ca="1" si="250"/>
        <v>0</v>
      </c>
      <c r="AE144" s="239">
        <f t="shared" ca="1" si="250"/>
        <v>0</v>
      </c>
      <c r="AF144" s="239">
        <f t="shared" ca="1" si="250"/>
        <v>0</v>
      </c>
      <c r="AG144" s="239">
        <f t="shared" ca="1" si="250"/>
        <v>0</v>
      </c>
      <c r="AH144" s="239">
        <f t="shared" ca="1" si="250"/>
        <v>0</v>
      </c>
      <c r="AI144" s="239">
        <f t="shared" ca="1" si="250"/>
        <v>0</v>
      </c>
      <c r="AJ144" s="239">
        <f t="shared" ca="1" si="250"/>
        <v>0</v>
      </c>
      <c r="AK144" s="239">
        <f t="shared" ref="AK144:BP144" ca="1" si="251">AK100-AK122</f>
        <v>0</v>
      </c>
      <c r="AL144" s="239">
        <f t="shared" ca="1" si="251"/>
        <v>0</v>
      </c>
      <c r="AM144" s="239">
        <f t="shared" ca="1" si="251"/>
        <v>0</v>
      </c>
      <c r="AN144" s="239">
        <f t="shared" ca="1" si="251"/>
        <v>0</v>
      </c>
      <c r="AO144" s="239">
        <f t="shared" ca="1" si="251"/>
        <v>0</v>
      </c>
      <c r="AP144" s="239">
        <f t="shared" ca="1" si="251"/>
        <v>0</v>
      </c>
      <c r="AQ144" s="239">
        <f t="shared" ca="1" si="251"/>
        <v>0</v>
      </c>
      <c r="AR144" s="239">
        <f t="shared" ca="1" si="251"/>
        <v>0</v>
      </c>
      <c r="AS144" s="239">
        <f t="shared" ca="1" si="251"/>
        <v>0</v>
      </c>
      <c r="AT144" s="239">
        <f t="shared" ca="1" si="251"/>
        <v>0</v>
      </c>
      <c r="AU144" s="239">
        <f t="shared" ca="1" si="251"/>
        <v>0</v>
      </c>
      <c r="AV144" s="239">
        <f t="shared" ca="1" si="251"/>
        <v>0</v>
      </c>
      <c r="AW144" s="239">
        <f t="shared" ca="1" si="251"/>
        <v>0</v>
      </c>
      <c r="AX144" s="239">
        <f t="shared" ca="1" si="251"/>
        <v>0</v>
      </c>
      <c r="AY144" s="239">
        <f t="shared" ca="1" si="251"/>
        <v>0</v>
      </c>
      <c r="AZ144" s="239">
        <f t="shared" ca="1" si="251"/>
        <v>0</v>
      </c>
      <c r="BA144" s="239">
        <f t="shared" ca="1" si="251"/>
        <v>0</v>
      </c>
      <c r="BB144" s="239">
        <f t="shared" ca="1" si="251"/>
        <v>0</v>
      </c>
      <c r="BC144" s="239">
        <f t="shared" ca="1" si="251"/>
        <v>0</v>
      </c>
      <c r="BD144" s="239">
        <f t="shared" ca="1" si="251"/>
        <v>0</v>
      </c>
      <c r="BE144" s="239">
        <f t="shared" ca="1" si="251"/>
        <v>0</v>
      </c>
      <c r="BF144" s="239">
        <f t="shared" ca="1" si="251"/>
        <v>0</v>
      </c>
      <c r="BG144" s="239">
        <f t="shared" ca="1" si="251"/>
        <v>0</v>
      </c>
      <c r="BH144" s="239">
        <f t="shared" ca="1" si="251"/>
        <v>0</v>
      </c>
      <c r="BI144" s="239">
        <f t="shared" ca="1" si="251"/>
        <v>0</v>
      </c>
      <c r="BJ144" s="239">
        <f t="shared" ca="1" si="251"/>
        <v>0</v>
      </c>
      <c r="BK144" s="239">
        <f t="shared" ca="1" si="251"/>
        <v>0</v>
      </c>
      <c r="BL144" s="239">
        <f t="shared" ca="1" si="251"/>
        <v>0</v>
      </c>
      <c r="BM144" s="239">
        <f t="shared" ca="1" si="251"/>
        <v>0</v>
      </c>
      <c r="BN144" s="239">
        <f t="shared" ca="1" si="251"/>
        <v>0</v>
      </c>
      <c r="BO144" s="239">
        <f t="shared" ca="1" si="251"/>
        <v>0</v>
      </c>
      <c r="BP144" s="239">
        <f t="shared" ca="1" si="251"/>
        <v>0</v>
      </c>
      <c r="BQ144" s="239">
        <f t="shared" ref="BQ144:CT144" ca="1" si="252">BQ100-BQ122</f>
        <v>0</v>
      </c>
      <c r="BR144" s="239">
        <f t="shared" ca="1" si="252"/>
        <v>0</v>
      </c>
      <c r="BS144" s="239">
        <f t="shared" ca="1" si="252"/>
        <v>0</v>
      </c>
      <c r="BT144" s="239">
        <f t="shared" ca="1" si="252"/>
        <v>0</v>
      </c>
      <c r="BU144" s="239">
        <f t="shared" ca="1" si="252"/>
        <v>0</v>
      </c>
      <c r="BV144" s="239">
        <f t="shared" si="252"/>
        <v>0</v>
      </c>
      <c r="BW144" s="239">
        <f t="shared" si="252"/>
        <v>0</v>
      </c>
      <c r="BX144" s="239">
        <f t="shared" si="252"/>
        <v>0</v>
      </c>
      <c r="BY144" s="239">
        <f t="shared" si="252"/>
        <v>0</v>
      </c>
      <c r="BZ144" s="239">
        <f t="shared" si="252"/>
        <v>0</v>
      </c>
      <c r="CA144" s="239">
        <f t="shared" si="252"/>
        <v>0</v>
      </c>
      <c r="CB144" s="239">
        <f t="shared" si="252"/>
        <v>0</v>
      </c>
      <c r="CC144" s="239">
        <f t="shared" si="252"/>
        <v>0</v>
      </c>
      <c r="CD144" s="239">
        <f t="shared" si="252"/>
        <v>0</v>
      </c>
      <c r="CE144" s="239">
        <f t="shared" si="252"/>
        <v>0</v>
      </c>
      <c r="CF144" s="239">
        <f t="shared" si="252"/>
        <v>0</v>
      </c>
      <c r="CG144" s="239">
        <f t="shared" si="252"/>
        <v>0</v>
      </c>
      <c r="CH144" s="239">
        <f t="shared" si="252"/>
        <v>0</v>
      </c>
      <c r="CI144" s="239">
        <f t="shared" si="252"/>
        <v>0</v>
      </c>
      <c r="CJ144" s="239">
        <f t="shared" si="252"/>
        <v>0</v>
      </c>
      <c r="CK144" s="239">
        <f t="shared" si="252"/>
        <v>0</v>
      </c>
      <c r="CL144" s="239">
        <f t="shared" si="252"/>
        <v>0</v>
      </c>
      <c r="CM144" s="239">
        <f t="shared" si="252"/>
        <v>0</v>
      </c>
      <c r="CN144" s="239">
        <f t="shared" si="252"/>
        <v>0</v>
      </c>
      <c r="CO144" s="239">
        <f t="shared" si="252"/>
        <v>0</v>
      </c>
      <c r="CP144" s="239">
        <f t="shared" si="252"/>
        <v>0</v>
      </c>
      <c r="CQ144" s="239">
        <f t="shared" si="252"/>
        <v>0</v>
      </c>
      <c r="CR144" s="239">
        <f t="shared" si="252"/>
        <v>0</v>
      </c>
      <c r="CS144" s="239">
        <f t="shared" si="252"/>
        <v>0</v>
      </c>
      <c r="CT144" s="239">
        <f t="shared" si="252"/>
        <v>0</v>
      </c>
    </row>
    <row r="145" spans="1:98" ht="13" x14ac:dyDescent="0.3">
      <c r="A145" s="38" t="str">
        <f t="shared" si="218"/>
        <v>Total lotskostnad per år</v>
      </c>
      <c r="B145" s="273"/>
      <c r="C145" s="241">
        <f t="shared" si="219"/>
        <v>0</v>
      </c>
      <c r="E145" s="239">
        <f t="shared" ref="E145:AJ145" si="253">E101-E123</f>
        <v>0</v>
      </c>
      <c r="F145" s="239">
        <f t="shared" si="253"/>
        <v>0</v>
      </c>
      <c r="G145" s="239">
        <f t="shared" si="253"/>
        <v>0</v>
      </c>
      <c r="H145" s="239">
        <f t="shared" si="253"/>
        <v>0</v>
      </c>
      <c r="I145" s="239">
        <f t="shared" si="253"/>
        <v>0</v>
      </c>
      <c r="J145" s="239">
        <f t="shared" si="253"/>
        <v>0</v>
      </c>
      <c r="K145" s="239">
        <f t="shared" si="253"/>
        <v>0</v>
      </c>
      <c r="L145" s="239">
        <f t="shared" si="253"/>
        <v>0</v>
      </c>
      <c r="M145" s="239">
        <f t="shared" si="253"/>
        <v>0</v>
      </c>
      <c r="N145" s="239">
        <f t="shared" si="253"/>
        <v>0</v>
      </c>
      <c r="O145" s="239">
        <f t="shared" si="253"/>
        <v>0</v>
      </c>
      <c r="P145" s="239">
        <f t="shared" si="253"/>
        <v>0</v>
      </c>
      <c r="Q145" s="239">
        <f t="shared" si="253"/>
        <v>0</v>
      </c>
      <c r="R145" s="239">
        <f t="shared" si="253"/>
        <v>0</v>
      </c>
      <c r="S145" s="239">
        <f t="shared" si="253"/>
        <v>0</v>
      </c>
      <c r="T145" s="239">
        <f t="shared" si="253"/>
        <v>0</v>
      </c>
      <c r="U145" s="239">
        <f t="shared" si="253"/>
        <v>0</v>
      </c>
      <c r="V145" s="239">
        <f t="shared" si="253"/>
        <v>0</v>
      </c>
      <c r="W145" s="239">
        <f t="shared" si="253"/>
        <v>0</v>
      </c>
      <c r="X145" s="239">
        <f t="shared" si="253"/>
        <v>0</v>
      </c>
      <c r="Y145" s="239">
        <f t="shared" si="253"/>
        <v>0</v>
      </c>
      <c r="Z145" s="239">
        <f t="shared" si="253"/>
        <v>0</v>
      </c>
      <c r="AA145" s="239">
        <f t="shared" si="253"/>
        <v>0</v>
      </c>
      <c r="AB145" s="239">
        <f t="shared" si="253"/>
        <v>0</v>
      </c>
      <c r="AC145" s="239">
        <f t="shared" si="253"/>
        <v>0</v>
      </c>
      <c r="AD145" s="239">
        <f t="shared" si="253"/>
        <v>0</v>
      </c>
      <c r="AE145" s="239">
        <f t="shared" si="253"/>
        <v>0</v>
      </c>
      <c r="AF145" s="239">
        <f t="shared" si="253"/>
        <v>0</v>
      </c>
      <c r="AG145" s="239">
        <f t="shared" si="253"/>
        <v>0</v>
      </c>
      <c r="AH145" s="239">
        <f t="shared" si="253"/>
        <v>0</v>
      </c>
      <c r="AI145" s="239">
        <f t="shared" si="253"/>
        <v>0</v>
      </c>
      <c r="AJ145" s="239">
        <f t="shared" si="253"/>
        <v>0</v>
      </c>
      <c r="AK145" s="239">
        <f t="shared" ref="AK145:BP145" si="254">AK101-AK123</f>
        <v>0</v>
      </c>
      <c r="AL145" s="239">
        <f t="shared" si="254"/>
        <v>0</v>
      </c>
      <c r="AM145" s="239">
        <f t="shared" si="254"/>
        <v>0</v>
      </c>
      <c r="AN145" s="239">
        <f t="shared" si="254"/>
        <v>0</v>
      </c>
      <c r="AO145" s="239">
        <f t="shared" si="254"/>
        <v>0</v>
      </c>
      <c r="AP145" s="239">
        <f t="shared" si="254"/>
        <v>0</v>
      </c>
      <c r="AQ145" s="239">
        <f t="shared" si="254"/>
        <v>0</v>
      </c>
      <c r="AR145" s="239">
        <f t="shared" si="254"/>
        <v>0</v>
      </c>
      <c r="AS145" s="239">
        <f t="shared" si="254"/>
        <v>0</v>
      </c>
      <c r="AT145" s="239">
        <f t="shared" si="254"/>
        <v>0</v>
      </c>
      <c r="AU145" s="239">
        <f t="shared" si="254"/>
        <v>0</v>
      </c>
      <c r="AV145" s="239">
        <f t="shared" si="254"/>
        <v>0</v>
      </c>
      <c r="AW145" s="239">
        <f t="shared" si="254"/>
        <v>0</v>
      </c>
      <c r="AX145" s="239">
        <f t="shared" si="254"/>
        <v>0</v>
      </c>
      <c r="AY145" s="239">
        <f t="shared" si="254"/>
        <v>0</v>
      </c>
      <c r="AZ145" s="239">
        <f t="shared" si="254"/>
        <v>0</v>
      </c>
      <c r="BA145" s="239">
        <f t="shared" si="254"/>
        <v>0</v>
      </c>
      <c r="BB145" s="239">
        <f t="shared" si="254"/>
        <v>0</v>
      </c>
      <c r="BC145" s="239">
        <f t="shared" si="254"/>
        <v>0</v>
      </c>
      <c r="BD145" s="239">
        <f t="shared" si="254"/>
        <v>0</v>
      </c>
      <c r="BE145" s="239">
        <f t="shared" si="254"/>
        <v>0</v>
      </c>
      <c r="BF145" s="239">
        <f t="shared" si="254"/>
        <v>0</v>
      </c>
      <c r="BG145" s="239">
        <f t="shared" si="254"/>
        <v>0</v>
      </c>
      <c r="BH145" s="239">
        <f t="shared" si="254"/>
        <v>0</v>
      </c>
      <c r="BI145" s="239">
        <f t="shared" si="254"/>
        <v>0</v>
      </c>
      <c r="BJ145" s="239">
        <f t="shared" si="254"/>
        <v>0</v>
      </c>
      <c r="BK145" s="239">
        <f t="shared" si="254"/>
        <v>0</v>
      </c>
      <c r="BL145" s="239">
        <f t="shared" si="254"/>
        <v>0</v>
      </c>
      <c r="BM145" s="239">
        <f t="shared" si="254"/>
        <v>0</v>
      </c>
      <c r="BN145" s="239">
        <f t="shared" si="254"/>
        <v>0</v>
      </c>
      <c r="BO145" s="239">
        <f t="shared" si="254"/>
        <v>0</v>
      </c>
      <c r="BP145" s="239">
        <f t="shared" si="254"/>
        <v>0</v>
      </c>
      <c r="BQ145" s="239">
        <f t="shared" ref="BQ145:CT145" si="255">BQ101-BQ123</f>
        <v>0</v>
      </c>
      <c r="BR145" s="239">
        <f t="shared" si="255"/>
        <v>0</v>
      </c>
      <c r="BS145" s="239">
        <f t="shared" si="255"/>
        <v>0</v>
      </c>
      <c r="BT145" s="239">
        <f t="shared" si="255"/>
        <v>0</v>
      </c>
      <c r="BU145" s="239">
        <f t="shared" si="255"/>
        <v>0</v>
      </c>
      <c r="BV145" s="239">
        <f t="shared" si="255"/>
        <v>0</v>
      </c>
      <c r="BW145" s="239">
        <f t="shared" si="255"/>
        <v>0</v>
      </c>
      <c r="BX145" s="239">
        <f t="shared" si="255"/>
        <v>0</v>
      </c>
      <c r="BY145" s="239">
        <f t="shared" si="255"/>
        <v>0</v>
      </c>
      <c r="BZ145" s="239">
        <f t="shared" si="255"/>
        <v>0</v>
      </c>
      <c r="CA145" s="239">
        <f t="shared" si="255"/>
        <v>0</v>
      </c>
      <c r="CB145" s="239">
        <f t="shared" si="255"/>
        <v>0</v>
      </c>
      <c r="CC145" s="239">
        <f t="shared" si="255"/>
        <v>0</v>
      </c>
      <c r="CD145" s="239">
        <f t="shared" si="255"/>
        <v>0</v>
      </c>
      <c r="CE145" s="239">
        <f t="shared" si="255"/>
        <v>0</v>
      </c>
      <c r="CF145" s="239">
        <f t="shared" si="255"/>
        <v>0</v>
      </c>
      <c r="CG145" s="239">
        <f t="shared" si="255"/>
        <v>0</v>
      </c>
      <c r="CH145" s="239">
        <f t="shared" si="255"/>
        <v>0</v>
      </c>
      <c r="CI145" s="239">
        <f t="shared" si="255"/>
        <v>0</v>
      </c>
      <c r="CJ145" s="239">
        <f t="shared" si="255"/>
        <v>0</v>
      </c>
      <c r="CK145" s="239">
        <f t="shared" si="255"/>
        <v>0</v>
      </c>
      <c r="CL145" s="239">
        <f t="shared" si="255"/>
        <v>0</v>
      </c>
      <c r="CM145" s="239">
        <f t="shared" si="255"/>
        <v>0</v>
      </c>
      <c r="CN145" s="239">
        <f t="shared" si="255"/>
        <v>0</v>
      </c>
      <c r="CO145" s="239">
        <f t="shared" si="255"/>
        <v>0</v>
      </c>
      <c r="CP145" s="239">
        <f t="shared" si="255"/>
        <v>0</v>
      </c>
      <c r="CQ145" s="239">
        <f t="shared" si="255"/>
        <v>0</v>
      </c>
      <c r="CR145" s="239">
        <f t="shared" si="255"/>
        <v>0</v>
      </c>
      <c r="CS145" s="239">
        <f t="shared" si="255"/>
        <v>0</v>
      </c>
      <c r="CT145" s="239">
        <f t="shared" si="255"/>
        <v>0</v>
      </c>
    </row>
    <row r="146" spans="1:98" s="1270" customFormat="1" ht="13" x14ac:dyDescent="0.3">
      <c r="A146" s="1269" t="str">
        <f>A74</f>
        <v>Total årlig kostnad CO2 (inbakad i bränslekostnad)</v>
      </c>
      <c r="C146" s="1272">
        <f t="shared" ca="1" si="219"/>
        <v>0</v>
      </c>
      <c r="D146" s="1273"/>
      <c r="E146" s="1271">
        <f t="shared" ref="E146:AJ146" ca="1" si="256">E102-E124</f>
        <v>0</v>
      </c>
      <c r="F146" s="1271">
        <f t="shared" ca="1" si="256"/>
        <v>0</v>
      </c>
      <c r="G146" s="1271">
        <f t="shared" ca="1" si="256"/>
        <v>0</v>
      </c>
      <c r="H146" s="1271">
        <f t="shared" ca="1" si="256"/>
        <v>0</v>
      </c>
      <c r="I146" s="1271">
        <f t="shared" ca="1" si="256"/>
        <v>0</v>
      </c>
      <c r="J146" s="1271">
        <f t="shared" ca="1" si="256"/>
        <v>0</v>
      </c>
      <c r="K146" s="1271">
        <f t="shared" ca="1" si="256"/>
        <v>0</v>
      </c>
      <c r="L146" s="1271">
        <f t="shared" ca="1" si="256"/>
        <v>0</v>
      </c>
      <c r="M146" s="1271">
        <f t="shared" ca="1" si="256"/>
        <v>0</v>
      </c>
      <c r="N146" s="1271">
        <f t="shared" ca="1" si="256"/>
        <v>0</v>
      </c>
      <c r="O146" s="1271">
        <f t="shared" ca="1" si="256"/>
        <v>0</v>
      </c>
      <c r="P146" s="1271">
        <f t="shared" ca="1" si="256"/>
        <v>0</v>
      </c>
      <c r="Q146" s="1271">
        <f t="shared" ca="1" si="256"/>
        <v>0</v>
      </c>
      <c r="R146" s="1271">
        <f t="shared" ca="1" si="256"/>
        <v>0</v>
      </c>
      <c r="S146" s="1271">
        <f t="shared" ca="1" si="256"/>
        <v>0</v>
      </c>
      <c r="T146" s="1271">
        <f t="shared" ca="1" si="256"/>
        <v>0</v>
      </c>
      <c r="U146" s="1271">
        <f t="shared" ca="1" si="256"/>
        <v>0</v>
      </c>
      <c r="V146" s="1271">
        <f t="shared" ca="1" si="256"/>
        <v>0</v>
      </c>
      <c r="W146" s="1271">
        <f t="shared" ca="1" si="256"/>
        <v>0</v>
      </c>
      <c r="X146" s="1271">
        <f t="shared" ca="1" si="256"/>
        <v>0</v>
      </c>
      <c r="Y146" s="1271">
        <f t="shared" ca="1" si="256"/>
        <v>0</v>
      </c>
      <c r="Z146" s="1271">
        <f t="shared" ca="1" si="256"/>
        <v>0</v>
      </c>
      <c r="AA146" s="1271">
        <f t="shared" ca="1" si="256"/>
        <v>0</v>
      </c>
      <c r="AB146" s="1271">
        <f t="shared" ca="1" si="256"/>
        <v>0</v>
      </c>
      <c r="AC146" s="1271">
        <f t="shared" ca="1" si="256"/>
        <v>0</v>
      </c>
      <c r="AD146" s="1271">
        <f t="shared" ca="1" si="256"/>
        <v>0</v>
      </c>
      <c r="AE146" s="1271">
        <f t="shared" ca="1" si="256"/>
        <v>0</v>
      </c>
      <c r="AF146" s="1271">
        <f t="shared" ca="1" si="256"/>
        <v>0</v>
      </c>
      <c r="AG146" s="1271">
        <f t="shared" ca="1" si="256"/>
        <v>0</v>
      </c>
      <c r="AH146" s="1271">
        <f t="shared" ca="1" si="256"/>
        <v>0</v>
      </c>
      <c r="AI146" s="1271">
        <f t="shared" ca="1" si="256"/>
        <v>0</v>
      </c>
      <c r="AJ146" s="1271">
        <f t="shared" ca="1" si="256"/>
        <v>0</v>
      </c>
      <c r="AK146" s="1271">
        <f t="shared" ref="AK146:BP146" ca="1" si="257">AK102-AK124</f>
        <v>0</v>
      </c>
      <c r="AL146" s="1271">
        <f t="shared" ca="1" si="257"/>
        <v>0</v>
      </c>
      <c r="AM146" s="1271">
        <f t="shared" ca="1" si="257"/>
        <v>0</v>
      </c>
      <c r="AN146" s="1271">
        <f t="shared" ca="1" si="257"/>
        <v>0</v>
      </c>
      <c r="AO146" s="1271">
        <f t="shared" ca="1" si="257"/>
        <v>0</v>
      </c>
      <c r="AP146" s="1271">
        <f t="shared" ca="1" si="257"/>
        <v>0</v>
      </c>
      <c r="AQ146" s="1271">
        <f t="shared" ca="1" si="257"/>
        <v>0</v>
      </c>
      <c r="AR146" s="1271">
        <f t="shared" ca="1" si="257"/>
        <v>0</v>
      </c>
      <c r="AS146" s="1271">
        <f t="shared" ca="1" si="257"/>
        <v>0</v>
      </c>
      <c r="AT146" s="1271">
        <f t="shared" ca="1" si="257"/>
        <v>0</v>
      </c>
      <c r="AU146" s="1271">
        <f t="shared" ca="1" si="257"/>
        <v>0</v>
      </c>
      <c r="AV146" s="1271">
        <f t="shared" ca="1" si="257"/>
        <v>0</v>
      </c>
      <c r="AW146" s="1271">
        <f t="shared" ca="1" si="257"/>
        <v>0</v>
      </c>
      <c r="AX146" s="1271">
        <f t="shared" ca="1" si="257"/>
        <v>0</v>
      </c>
      <c r="AY146" s="1271">
        <f t="shared" ca="1" si="257"/>
        <v>0</v>
      </c>
      <c r="AZ146" s="1271">
        <f t="shared" ca="1" si="257"/>
        <v>0</v>
      </c>
      <c r="BA146" s="1271">
        <f t="shared" ca="1" si="257"/>
        <v>0</v>
      </c>
      <c r="BB146" s="1271">
        <f t="shared" ca="1" si="257"/>
        <v>0</v>
      </c>
      <c r="BC146" s="1271">
        <f t="shared" ca="1" si="257"/>
        <v>0</v>
      </c>
      <c r="BD146" s="1271">
        <f t="shared" ca="1" si="257"/>
        <v>0</v>
      </c>
      <c r="BE146" s="1271">
        <f t="shared" ca="1" si="257"/>
        <v>0</v>
      </c>
      <c r="BF146" s="1271">
        <f t="shared" ca="1" si="257"/>
        <v>0</v>
      </c>
      <c r="BG146" s="1271">
        <f t="shared" ca="1" si="257"/>
        <v>0</v>
      </c>
      <c r="BH146" s="1271">
        <f t="shared" ca="1" si="257"/>
        <v>0</v>
      </c>
      <c r="BI146" s="1271">
        <f t="shared" ca="1" si="257"/>
        <v>0</v>
      </c>
      <c r="BJ146" s="1271">
        <f t="shared" ca="1" si="257"/>
        <v>0</v>
      </c>
      <c r="BK146" s="1271">
        <f t="shared" ca="1" si="257"/>
        <v>0</v>
      </c>
      <c r="BL146" s="1271">
        <f t="shared" ca="1" si="257"/>
        <v>0</v>
      </c>
      <c r="BM146" s="1271">
        <f t="shared" ca="1" si="257"/>
        <v>0</v>
      </c>
      <c r="BN146" s="1271">
        <f t="shared" ca="1" si="257"/>
        <v>0</v>
      </c>
      <c r="BO146" s="1271">
        <f t="shared" ca="1" si="257"/>
        <v>0</v>
      </c>
      <c r="BP146" s="1271">
        <f t="shared" ca="1" si="257"/>
        <v>0</v>
      </c>
      <c r="BQ146" s="1271">
        <f t="shared" ref="BQ146:CT146" ca="1" si="258">BQ102-BQ124</f>
        <v>0</v>
      </c>
      <c r="BR146" s="1271">
        <f t="shared" ca="1" si="258"/>
        <v>0</v>
      </c>
      <c r="BS146" s="1271">
        <f t="shared" ca="1" si="258"/>
        <v>0</v>
      </c>
      <c r="BT146" s="1271">
        <f t="shared" ca="1" si="258"/>
        <v>0</v>
      </c>
      <c r="BU146" s="1271">
        <f t="shared" ca="1" si="258"/>
        <v>0</v>
      </c>
      <c r="BV146" s="1271">
        <f t="shared" si="258"/>
        <v>0</v>
      </c>
      <c r="BW146" s="1271">
        <f t="shared" si="258"/>
        <v>0</v>
      </c>
      <c r="BX146" s="1271">
        <f t="shared" si="258"/>
        <v>0</v>
      </c>
      <c r="BY146" s="1271">
        <f t="shared" si="258"/>
        <v>0</v>
      </c>
      <c r="BZ146" s="1271">
        <f t="shared" si="258"/>
        <v>0</v>
      </c>
      <c r="CA146" s="1271">
        <f t="shared" si="258"/>
        <v>0</v>
      </c>
      <c r="CB146" s="1271">
        <f t="shared" si="258"/>
        <v>0</v>
      </c>
      <c r="CC146" s="1271">
        <f t="shared" si="258"/>
        <v>0</v>
      </c>
      <c r="CD146" s="1271">
        <f t="shared" si="258"/>
        <v>0</v>
      </c>
      <c r="CE146" s="1271">
        <f t="shared" si="258"/>
        <v>0</v>
      </c>
      <c r="CF146" s="1271">
        <f t="shared" si="258"/>
        <v>0</v>
      </c>
      <c r="CG146" s="1271">
        <f t="shared" si="258"/>
        <v>0</v>
      </c>
      <c r="CH146" s="1271">
        <f t="shared" si="258"/>
        <v>0</v>
      </c>
      <c r="CI146" s="1271">
        <f t="shared" si="258"/>
        <v>0</v>
      </c>
      <c r="CJ146" s="1271">
        <f t="shared" si="258"/>
        <v>0</v>
      </c>
      <c r="CK146" s="1271">
        <f t="shared" si="258"/>
        <v>0</v>
      </c>
      <c r="CL146" s="1271">
        <f t="shared" si="258"/>
        <v>0</v>
      </c>
      <c r="CM146" s="1271">
        <f t="shared" si="258"/>
        <v>0</v>
      </c>
      <c r="CN146" s="1271">
        <f t="shared" si="258"/>
        <v>0</v>
      </c>
      <c r="CO146" s="1271">
        <f t="shared" si="258"/>
        <v>0</v>
      </c>
      <c r="CP146" s="1271">
        <f t="shared" si="258"/>
        <v>0</v>
      </c>
      <c r="CQ146" s="1271">
        <f t="shared" si="258"/>
        <v>0</v>
      </c>
      <c r="CR146" s="1271">
        <f t="shared" si="258"/>
        <v>0</v>
      </c>
      <c r="CS146" s="1271">
        <f t="shared" si="258"/>
        <v>0</v>
      </c>
      <c r="CT146" s="1271">
        <f t="shared" si="258"/>
        <v>0</v>
      </c>
    </row>
    <row r="147" spans="1:98" ht="13" x14ac:dyDescent="0.3">
      <c r="A147" s="38" t="str">
        <f t="shared" si="218"/>
        <v>Total årlig kostnad NOx</v>
      </c>
      <c r="B147" s="273"/>
      <c r="C147" s="241">
        <f t="shared" ca="1" si="219"/>
        <v>0</v>
      </c>
      <c r="E147" s="239">
        <f t="shared" ref="E147:AJ147" ca="1" si="259">E103-E125</f>
        <v>0</v>
      </c>
      <c r="F147" s="239">
        <f t="shared" ca="1" si="259"/>
        <v>0</v>
      </c>
      <c r="G147" s="239">
        <f t="shared" ca="1" si="259"/>
        <v>0</v>
      </c>
      <c r="H147" s="239">
        <f t="shared" ca="1" si="259"/>
        <v>0</v>
      </c>
      <c r="I147" s="239">
        <f t="shared" ca="1" si="259"/>
        <v>0</v>
      </c>
      <c r="J147" s="239">
        <f t="shared" ca="1" si="259"/>
        <v>0</v>
      </c>
      <c r="K147" s="239">
        <f t="shared" ca="1" si="259"/>
        <v>0</v>
      </c>
      <c r="L147" s="239">
        <f t="shared" ca="1" si="259"/>
        <v>0</v>
      </c>
      <c r="M147" s="239">
        <f t="shared" ca="1" si="259"/>
        <v>0</v>
      </c>
      <c r="N147" s="239">
        <f t="shared" ca="1" si="259"/>
        <v>0</v>
      </c>
      <c r="O147" s="239">
        <f t="shared" ca="1" si="259"/>
        <v>0</v>
      </c>
      <c r="P147" s="239">
        <f t="shared" ca="1" si="259"/>
        <v>0</v>
      </c>
      <c r="Q147" s="239">
        <f t="shared" ca="1" si="259"/>
        <v>0</v>
      </c>
      <c r="R147" s="239">
        <f t="shared" ca="1" si="259"/>
        <v>0</v>
      </c>
      <c r="S147" s="239">
        <f t="shared" ca="1" si="259"/>
        <v>0</v>
      </c>
      <c r="T147" s="239">
        <f t="shared" ca="1" si="259"/>
        <v>0</v>
      </c>
      <c r="U147" s="239">
        <f t="shared" ca="1" si="259"/>
        <v>0</v>
      </c>
      <c r="V147" s="239">
        <f t="shared" ca="1" si="259"/>
        <v>0</v>
      </c>
      <c r="W147" s="239">
        <f t="shared" ca="1" si="259"/>
        <v>0</v>
      </c>
      <c r="X147" s="239">
        <f t="shared" ca="1" si="259"/>
        <v>0</v>
      </c>
      <c r="Y147" s="239">
        <f t="shared" ca="1" si="259"/>
        <v>0</v>
      </c>
      <c r="Z147" s="239">
        <f t="shared" ca="1" si="259"/>
        <v>0</v>
      </c>
      <c r="AA147" s="239">
        <f t="shared" ca="1" si="259"/>
        <v>0</v>
      </c>
      <c r="AB147" s="239">
        <f t="shared" ca="1" si="259"/>
        <v>0</v>
      </c>
      <c r="AC147" s="239">
        <f t="shared" ca="1" si="259"/>
        <v>0</v>
      </c>
      <c r="AD147" s="239">
        <f t="shared" ca="1" si="259"/>
        <v>0</v>
      </c>
      <c r="AE147" s="239">
        <f t="shared" ca="1" si="259"/>
        <v>0</v>
      </c>
      <c r="AF147" s="239">
        <f t="shared" ca="1" si="259"/>
        <v>0</v>
      </c>
      <c r="AG147" s="239">
        <f t="shared" ca="1" si="259"/>
        <v>0</v>
      </c>
      <c r="AH147" s="239">
        <f t="shared" ca="1" si="259"/>
        <v>0</v>
      </c>
      <c r="AI147" s="239">
        <f t="shared" ca="1" si="259"/>
        <v>0</v>
      </c>
      <c r="AJ147" s="239">
        <f t="shared" ca="1" si="259"/>
        <v>0</v>
      </c>
      <c r="AK147" s="239">
        <f t="shared" ref="AK147:BP147" ca="1" si="260">AK103-AK125</f>
        <v>0</v>
      </c>
      <c r="AL147" s="239">
        <f t="shared" ca="1" si="260"/>
        <v>0</v>
      </c>
      <c r="AM147" s="239">
        <f t="shared" ca="1" si="260"/>
        <v>0</v>
      </c>
      <c r="AN147" s="239">
        <f t="shared" ca="1" si="260"/>
        <v>0</v>
      </c>
      <c r="AO147" s="239">
        <f t="shared" ca="1" si="260"/>
        <v>0</v>
      </c>
      <c r="AP147" s="239">
        <f t="shared" ca="1" si="260"/>
        <v>0</v>
      </c>
      <c r="AQ147" s="239">
        <f t="shared" ca="1" si="260"/>
        <v>0</v>
      </c>
      <c r="AR147" s="239">
        <f t="shared" ca="1" si="260"/>
        <v>0</v>
      </c>
      <c r="AS147" s="239">
        <f t="shared" ca="1" si="260"/>
        <v>0</v>
      </c>
      <c r="AT147" s="239">
        <f t="shared" ca="1" si="260"/>
        <v>0</v>
      </c>
      <c r="AU147" s="239">
        <f t="shared" ca="1" si="260"/>
        <v>0</v>
      </c>
      <c r="AV147" s="239">
        <f t="shared" ca="1" si="260"/>
        <v>0</v>
      </c>
      <c r="AW147" s="239">
        <f t="shared" ca="1" si="260"/>
        <v>0</v>
      </c>
      <c r="AX147" s="239">
        <f t="shared" ca="1" si="260"/>
        <v>0</v>
      </c>
      <c r="AY147" s="239">
        <f t="shared" ca="1" si="260"/>
        <v>0</v>
      </c>
      <c r="AZ147" s="239">
        <f t="shared" ca="1" si="260"/>
        <v>0</v>
      </c>
      <c r="BA147" s="239">
        <f t="shared" ca="1" si="260"/>
        <v>0</v>
      </c>
      <c r="BB147" s="239">
        <f t="shared" ca="1" si="260"/>
        <v>0</v>
      </c>
      <c r="BC147" s="239">
        <f t="shared" ca="1" si="260"/>
        <v>0</v>
      </c>
      <c r="BD147" s="239">
        <f t="shared" ca="1" si="260"/>
        <v>0</v>
      </c>
      <c r="BE147" s="239">
        <f t="shared" ca="1" si="260"/>
        <v>0</v>
      </c>
      <c r="BF147" s="239">
        <f t="shared" ca="1" si="260"/>
        <v>0</v>
      </c>
      <c r="BG147" s="239">
        <f t="shared" ca="1" si="260"/>
        <v>0</v>
      </c>
      <c r="BH147" s="239">
        <f t="shared" ca="1" si="260"/>
        <v>0</v>
      </c>
      <c r="BI147" s="239">
        <f t="shared" ca="1" si="260"/>
        <v>0</v>
      </c>
      <c r="BJ147" s="239">
        <f t="shared" ca="1" si="260"/>
        <v>0</v>
      </c>
      <c r="BK147" s="239">
        <f t="shared" ca="1" si="260"/>
        <v>0</v>
      </c>
      <c r="BL147" s="239">
        <f t="shared" ca="1" si="260"/>
        <v>0</v>
      </c>
      <c r="BM147" s="239">
        <f t="shared" ca="1" si="260"/>
        <v>0</v>
      </c>
      <c r="BN147" s="239">
        <f t="shared" ca="1" si="260"/>
        <v>0</v>
      </c>
      <c r="BO147" s="239">
        <f t="shared" ca="1" si="260"/>
        <v>0</v>
      </c>
      <c r="BP147" s="239">
        <f t="shared" ca="1" si="260"/>
        <v>0</v>
      </c>
      <c r="BQ147" s="239">
        <f t="shared" ref="BQ147:CT147" ca="1" si="261">BQ103-BQ125</f>
        <v>0</v>
      </c>
      <c r="BR147" s="239">
        <f t="shared" ca="1" si="261"/>
        <v>0</v>
      </c>
      <c r="BS147" s="239">
        <f t="shared" ca="1" si="261"/>
        <v>0</v>
      </c>
      <c r="BT147" s="239">
        <f t="shared" ca="1" si="261"/>
        <v>0</v>
      </c>
      <c r="BU147" s="239">
        <f t="shared" ca="1" si="261"/>
        <v>0</v>
      </c>
      <c r="BV147" s="239">
        <f t="shared" si="261"/>
        <v>0</v>
      </c>
      <c r="BW147" s="239">
        <f t="shared" si="261"/>
        <v>0</v>
      </c>
      <c r="BX147" s="239">
        <f t="shared" si="261"/>
        <v>0</v>
      </c>
      <c r="BY147" s="239">
        <f t="shared" si="261"/>
        <v>0</v>
      </c>
      <c r="BZ147" s="239">
        <f t="shared" si="261"/>
        <v>0</v>
      </c>
      <c r="CA147" s="239">
        <f t="shared" si="261"/>
        <v>0</v>
      </c>
      <c r="CB147" s="239">
        <f t="shared" si="261"/>
        <v>0</v>
      </c>
      <c r="CC147" s="239">
        <f t="shared" si="261"/>
        <v>0</v>
      </c>
      <c r="CD147" s="239">
        <f t="shared" si="261"/>
        <v>0</v>
      </c>
      <c r="CE147" s="239">
        <f t="shared" si="261"/>
        <v>0</v>
      </c>
      <c r="CF147" s="239">
        <f t="shared" si="261"/>
        <v>0</v>
      </c>
      <c r="CG147" s="239">
        <f t="shared" si="261"/>
        <v>0</v>
      </c>
      <c r="CH147" s="239">
        <f t="shared" si="261"/>
        <v>0</v>
      </c>
      <c r="CI147" s="239">
        <f t="shared" si="261"/>
        <v>0</v>
      </c>
      <c r="CJ147" s="239">
        <f t="shared" si="261"/>
        <v>0</v>
      </c>
      <c r="CK147" s="239">
        <f t="shared" si="261"/>
        <v>0</v>
      </c>
      <c r="CL147" s="239">
        <f t="shared" si="261"/>
        <v>0</v>
      </c>
      <c r="CM147" s="239">
        <f t="shared" si="261"/>
        <v>0</v>
      </c>
      <c r="CN147" s="239">
        <f t="shared" si="261"/>
        <v>0</v>
      </c>
      <c r="CO147" s="239">
        <f t="shared" si="261"/>
        <v>0</v>
      </c>
      <c r="CP147" s="239">
        <f t="shared" si="261"/>
        <v>0</v>
      </c>
      <c r="CQ147" s="239">
        <f t="shared" si="261"/>
        <v>0</v>
      </c>
      <c r="CR147" s="239">
        <f t="shared" si="261"/>
        <v>0</v>
      </c>
      <c r="CS147" s="239">
        <f t="shared" si="261"/>
        <v>0</v>
      </c>
      <c r="CT147" s="239">
        <f t="shared" si="261"/>
        <v>0</v>
      </c>
    </row>
    <row r="148" spans="1:98" ht="13" x14ac:dyDescent="0.3">
      <c r="A148" s="38" t="str">
        <f t="shared" si="218"/>
        <v>Total årlig kostnad VOC</v>
      </c>
      <c r="B148" s="273"/>
      <c r="C148" s="241">
        <f t="shared" ca="1" si="219"/>
        <v>0</v>
      </c>
      <c r="E148" s="239">
        <f t="shared" ref="E148:AJ148" ca="1" si="262">E104-E126</f>
        <v>0</v>
      </c>
      <c r="F148" s="239">
        <f t="shared" ca="1" si="262"/>
        <v>0</v>
      </c>
      <c r="G148" s="239">
        <f t="shared" ca="1" si="262"/>
        <v>0</v>
      </c>
      <c r="H148" s="239">
        <f t="shared" ca="1" si="262"/>
        <v>0</v>
      </c>
      <c r="I148" s="239">
        <f t="shared" ca="1" si="262"/>
        <v>0</v>
      </c>
      <c r="J148" s="239">
        <f t="shared" ca="1" si="262"/>
        <v>0</v>
      </c>
      <c r="K148" s="239">
        <f t="shared" ca="1" si="262"/>
        <v>0</v>
      </c>
      <c r="L148" s="239">
        <f t="shared" ca="1" si="262"/>
        <v>0</v>
      </c>
      <c r="M148" s="239">
        <f t="shared" ca="1" si="262"/>
        <v>0</v>
      </c>
      <c r="N148" s="239">
        <f t="shared" ca="1" si="262"/>
        <v>0</v>
      </c>
      <c r="O148" s="239">
        <f t="shared" ca="1" si="262"/>
        <v>0</v>
      </c>
      <c r="P148" s="239">
        <f t="shared" ca="1" si="262"/>
        <v>0</v>
      </c>
      <c r="Q148" s="239">
        <f t="shared" ca="1" si="262"/>
        <v>0</v>
      </c>
      <c r="R148" s="239">
        <f t="shared" ca="1" si="262"/>
        <v>0</v>
      </c>
      <c r="S148" s="239">
        <f t="shared" ca="1" si="262"/>
        <v>0</v>
      </c>
      <c r="T148" s="239">
        <f t="shared" ca="1" si="262"/>
        <v>0</v>
      </c>
      <c r="U148" s="239">
        <f t="shared" ca="1" si="262"/>
        <v>0</v>
      </c>
      <c r="V148" s="239">
        <f t="shared" ca="1" si="262"/>
        <v>0</v>
      </c>
      <c r="W148" s="239">
        <f t="shared" ca="1" si="262"/>
        <v>0</v>
      </c>
      <c r="X148" s="239">
        <f t="shared" ca="1" si="262"/>
        <v>0</v>
      </c>
      <c r="Y148" s="239">
        <f t="shared" ca="1" si="262"/>
        <v>0</v>
      </c>
      <c r="Z148" s="239">
        <f t="shared" ca="1" si="262"/>
        <v>0</v>
      </c>
      <c r="AA148" s="239">
        <f t="shared" ca="1" si="262"/>
        <v>0</v>
      </c>
      <c r="AB148" s="239">
        <f t="shared" ca="1" si="262"/>
        <v>0</v>
      </c>
      <c r="AC148" s="239">
        <f t="shared" ca="1" si="262"/>
        <v>0</v>
      </c>
      <c r="AD148" s="239">
        <f t="shared" ca="1" si="262"/>
        <v>0</v>
      </c>
      <c r="AE148" s="239">
        <f t="shared" ca="1" si="262"/>
        <v>0</v>
      </c>
      <c r="AF148" s="239">
        <f t="shared" ca="1" si="262"/>
        <v>0</v>
      </c>
      <c r="AG148" s="239">
        <f t="shared" ca="1" si="262"/>
        <v>0</v>
      </c>
      <c r="AH148" s="239">
        <f t="shared" ca="1" si="262"/>
        <v>0</v>
      </c>
      <c r="AI148" s="239">
        <f t="shared" ca="1" si="262"/>
        <v>0</v>
      </c>
      <c r="AJ148" s="239">
        <f t="shared" ca="1" si="262"/>
        <v>0</v>
      </c>
      <c r="AK148" s="239">
        <f t="shared" ref="AK148:BP148" ca="1" si="263">AK104-AK126</f>
        <v>0</v>
      </c>
      <c r="AL148" s="239">
        <f t="shared" ca="1" si="263"/>
        <v>0</v>
      </c>
      <c r="AM148" s="239">
        <f t="shared" ca="1" si="263"/>
        <v>0</v>
      </c>
      <c r="AN148" s="239">
        <f t="shared" ca="1" si="263"/>
        <v>0</v>
      </c>
      <c r="AO148" s="239">
        <f t="shared" ca="1" si="263"/>
        <v>0</v>
      </c>
      <c r="AP148" s="239">
        <f t="shared" ca="1" si="263"/>
        <v>0</v>
      </c>
      <c r="AQ148" s="239">
        <f t="shared" ca="1" si="263"/>
        <v>0</v>
      </c>
      <c r="AR148" s="239">
        <f t="shared" ca="1" si="263"/>
        <v>0</v>
      </c>
      <c r="AS148" s="239">
        <f t="shared" ca="1" si="263"/>
        <v>0</v>
      </c>
      <c r="AT148" s="239">
        <f t="shared" ca="1" si="263"/>
        <v>0</v>
      </c>
      <c r="AU148" s="239">
        <f t="shared" ca="1" si="263"/>
        <v>0</v>
      </c>
      <c r="AV148" s="239">
        <f t="shared" ca="1" si="263"/>
        <v>0</v>
      </c>
      <c r="AW148" s="239">
        <f t="shared" ca="1" si="263"/>
        <v>0</v>
      </c>
      <c r="AX148" s="239">
        <f t="shared" ca="1" si="263"/>
        <v>0</v>
      </c>
      <c r="AY148" s="239">
        <f t="shared" ca="1" si="263"/>
        <v>0</v>
      </c>
      <c r="AZ148" s="239">
        <f t="shared" ca="1" si="263"/>
        <v>0</v>
      </c>
      <c r="BA148" s="239">
        <f t="shared" ca="1" si="263"/>
        <v>0</v>
      </c>
      <c r="BB148" s="239">
        <f t="shared" ca="1" si="263"/>
        <v>0</v>
      </c>
      <c r="BC148" s="239">
        <f t="shared" ca="1" si="263"/>
        <v>0</v>
      </c>
      <c r="BD148" s="239">
        <f t="shared" ca="1" si="263"/>
        <v>0</v>
      </c>
      <c r="BE148" s="239">
        <f t="shared" ca="1" si="263"/>
        <v>0</v>
      </c>
      <c r="BF148" s="239">
        <f t="shared" ca="1" si="263"/>
        <v>0</v>
      </c>
      <c r="BG148" s="239">
        <f t="shared" ca="1" si="263"/>
        <v>0</v>
      </c>
      <c r="BH148" s="239">
        <f t="shared" ca="1" si="263"/>
        <v>0</v>
      </c>
      <c r="BI148" s="239">
        <f t="shared" ca="1" si="263"/>
        <v>0</v>
      </c>
      <c r="BJ148" s="239">
        <f t="shared" ca="1" si="263"/>
        <v>0</v>
      </c>
      <c r="BK148" s="239">
        <f t="shared" ca="1" si="263"/>
        <v>0</v>
      </c>
      <c r="BL148" s="239">
        <f t="shared" ca="1" si="263"/>
        <v>0</v>
      </c>
      <c r="BM148" s="239">
        <f t="shared" ca="1" si="263"/>
        <v>0</v>
      </c>
      <c r="BN148" s="239">
        <f t="shared" ca="1" si="263"/>
        <v>0</v>
      </c>
      <c r="BO148" s="239">
        <f t="shared" ca="1" si="263"/>
        <v>0</v>
      </c>
      <c r="BP148" s="239">
        <f t="shared" ca="1" si="263"/>
        <v>0</v>
      </c>
      <c r="BQ148" s="239">
        <f t="shared" ref="BQ148:CT148" ca="1" si="264">BQ104-BQ126</f>
        <v>0</v>
      </c>
      <c r="BR148" s="239">
        <f t="shared" ca="1" si="264"/>
        <v>0</v>
      </c>
      <c r="BS148" s="239">
        <f t="shared" ca="1" si="264"/>
        <v>0</v>
      </c>
      <c r="BT148" s="239">
        <f t="shared" ca="1" si="264"/>
        <v>0</v>
      </c>
      <c r="BU148" s="239">
        <f t="shared" ca="1" si="264"/>
        <v>0</v>
      </c>
      <c r="BV148" s="239">
        <f t="shared" si="264"/>
        <v>0</v>
      </c>
      <c r="BW148" s="239">
        <f t="shared" si="264"/>
        <v>0</v>
      </c>
      <c r="BX148" s="239">
        <f t="shared" si="264"/>
        <v>0</v>
      </c>
      <c r="BY148" s="239">
        <f t="shared" si="264"/>
        <v>0</v>
      </c>
      <c r="BZ148" s="239">
        <f t="shared" si="264"/>
        <v>0</v>
      </c>
      <c r="CA148" s="239">
        <f t="shared" si="264"/>
        <v>0</v>
      </c>
      <c r="CB148" s="239">
        <f t="shared" si="264"/>
        <v>0</v>
      </c>
      <c r="CC148" s="239">
        <f t="shared" si="264"/>
        <v>0</v>
      </c>
      <c r="CD148" s="239">
        <f t="shared" si="264"/>
        <v>0</v>
      </c>
      <c r="CE148" s="239">
        <f t="shared" si="264"/>
        <v>0</v>
      </c>
      <c r="CF148" s="239">
        <f t="shared" si="264"/>
        <v>0</v>
      </c>
      <c r="CG148" s="239">
        <f t="shared" si="264"/>
        <v>0</v>
      </c>
      <c r="CH148" s="239">
        <f t="shared" si="264"/>
        <v>0</v>
      </c>
      <c r="CI148" s="239">
        <f t="shared" si="264"/>
        <v>0</v>
      </c>
      <c r="CJ148" s="239">
        <f t="shared" si="264"/>
        <v>0</v>
      </c>
      <c r="CK148" s="239">
        <f t="shared" si="264"/>
        <v>0</v>
      </c>
      <c r="CL148" s="239">
        <f t="shared" si="264"/>
        <v>0</v>
      </c>
      <c r="CM148" s="239">
        <f t="shared" si="264"/>
        <v>0</v>
      </c>
      <c r="CN148" s="239">
        <f t="shared" si="264"/>
        <v>0</v>
      </c>
      <c r="CO148" s="239">
        <f t="shared" si="264"/>
        <v>0</v>
      </c>
      <c r="CP148" s="239">
        <f t="shared" si="264"/>
        <v>0</v>
      </c>
      <c r="CQ148" s="239">
        <f t="shared" si="264"/>
        <v>0</v>
      </c>
      <c r="CR148" s="239">
        <f t="shared" si="264"/>
        <v>0</v>
      </c>
      <c r="CS148" s="239">
        <f t="shared" si="264"/>
        <v>0</v>
      </c>
      <c r="CT148" s="239">
        <f t="shared" si="264"/>
        <v>0</v>
      </c>
    </row>
    <row r="149" spans="1:98" ht="13" x14ac:dyDescent="0.3">
      <c r="A149" s="38" t="str">
        <f t="shared" si="218"/>
        <v>Total årlig kostnad SO2</v>
      </c>
      <c r="B149" s="273"/>
      <c r="C149" s="241">
        <f t="shared" ca="1" si="219"/>
        <v>0</v>
      </c>
      <c r="E149" s="239">
        <f t="shared" ref="E149:AJ149" ca="1" si="265">E105-E127</f>
        <v>0</v>
      </c>
      <c r="F149" s="239">
        <f t="shared" ca="1" si="265"/>
        <v>0</v>
      </c>
      <c r="G149" s="239">
        <f t="shared" ca="1" si="265"/>
        <v>0</v>
      </c>
      <c r="H149" s="239">
        <f t="shared" ca="1" si="265"/>
        <v>0</v>
      </c>
      <c r="I149" s="239">
        <f t="shared" ca="1" si="265"/>
        <v>0</v>
      </c>
      <c r="J149" s="239">
        <f t="shared" ca="1" si="265"/>
        <v>0</v>
      </c>
      <c r="K149" s="239">
        <f t="shared" ca="1" si="265"/>
        <v>0</v>
      </c>
      <c r="L149" s="239">
        <f t="shared" ca="1" si="265"/>
        <v>0</v>
      </c>
      <c r="M149" s="239">
        <f t="shared" ca="1" si="265"/>
        <v>0</v>
      </c>
      <c r="N149" s="239">
        <f t="shared" ca="1" si="265"/>
        <v>0</v>
      </c>
      <c r="O149" s="239">
        <f t="shared" ca="1" si="265"/>
        <v>0</v>
      </c>
      <c r="P149" s="239">
        <f t="shared" ca="1" si="265"/>
        <v>0</v>
      </c>
      <c r="Q149" s="239">
        <f t="shared" ca="1" si="265"/>
        <v>0</v>
      </c>
      <c r="R149" s="239">
        <f t="shared" ca="1" si="265"/>
        <v>0</v>
      </c>
      <c r="S149" s="239">
        <f t="shared" ca="1" si="265"/>
        <v>0</v>
      </c>
      <c r="T149" s="239">
        <f t="shared" ca="1" si="265"/>
        <v>0</v>
      </c>
      <c r="U149" s="239">
        <f t="shared" ca="1" si="265"/>
        <v>0</v>
      </c>
      <c r="V149" s="239">
        <f t="shared" ca="1" si="265"/>
        <v>0</v>
      </c>
      <c r="W149" s="239">
        <f t="shared" ca="1" si="265"/>
        <v>0</v>
      </c>
      <c r="X149" s="239">
        <f t="shared" ca="1" si="265"/>
        <v>0</v>
      </c>
      <c r="Y149" s="239">
        <f t="shared" ca="1" si="265"/>
        <v>0</v>
      </c>
      <c r="Z149" s="239">
        <f t="shared" ca="1" si="265"/>
        <v>0</v>
      </c>
      <c r="AA149" s="239">
        <f t="shared" ca="1" si="265"/>
        <v>0</v>
      </c>
      <c r="AB149" s="239">
        <f t="shared" ca="1" si="265"/>
        <v>0</v>
      </c>
      <c r="AC149" s="239">
        <f t="shared" ca="1" si="265"/>
        <v>0</v>
      </c>
      <c r="AD149" s="239">
        <f t="shared" ca="1" si="265"/>
        <v>0</v>
      </c>
      <c r="AE149" s="239">
        <f t="shared" ca="1" si="265"/>
        <v>0</v>
      </c>
      <c r="AF149" s="239">
        <f t="shared" ca="1" si="265"/>
        <v>0</v>
      </c>
      <c r="AG149" s="239">
        <f t="shared" ca="1" si="265"/>
        <v>0</v>
      </c>
      <c r="AH149" s="239">
        <f t="shared" ca="1" si="265"/>
        <v>0</v>
      </c>
      <c r="AI149" s="239">
        <f t="shared" ca="1" si="265"/>
        <v>0</v>
      </c>
      <c r="AJ149" s="239">
        <f t="shared" ca="1" si="265"/>
        <v>0</v>
      </c>
      <c r="AK149" s="239">
        <f t="shared" ref="AK149:BP149" ca="1" si="266">AK105-AK127</f>
        <v>0</v>
      </c>
      <c r="AL149" s="239">
        <f t="shared" ca="1" si="266"/>
        <v>0</v>
      </c>
      <c r="AM149" s="239">
        <f t="shared" ca="1" si="266"/>
        <v>0</v>
      </c>
      <c r="AN149" s="239">
        <f t="shared" ca="1" si="266"/>
        <v>0</v>
      </c>
      <c r="AO149" s="239">
        <f t="shared" ca="1" si="266"/>
        <v>0</v>
      </c>
      <c r="AP149" s="239">
        <f t="shared" ca="1" si="266"/>
        <v>0</v>
      </c>
      <c r="AQ149" s="239">
        <f t="shared" ca="1" si="266"/>
        <v>0</v>
      </c>
      <c r="AR149" s="239">
        <f t="shared" ca="1" si="266"/>
        <v>0</v>
      </c>
      <c r="AS149" s="239">
        <f t="shared" ca="1" si="266"/>
        <v>0</v>
      </c>
      <c r="AT149" s="239">
        <f t="shared" ca="1" si="266"/>
        <v>0</v>
      </c>
      <c r="AU149" s="239">
        <f t="shared" ca="1" si="266"/>
        <v>0</v>
      </c>
      <c r="AV149" s="239">
        <f t="shared" ca="1" si="266"/>
        <v>0</v>
      </c>
      <c r="AW149" s="239">
        <f t="shared" ca="1" si="266"/>
        <v>0</v>
      </c>
      <c r="AX149" s="239">
        <f t="shared" ca="1" si="266"/>
        <v>0</v>
      </c>
      <c r="AY149" s="239">
        <f t="shared" ca="1" si="266"/>
        <v>0</v>
      </c>
      <c r="AZ149" s="239">
        <f t="shared" ca="1" si="266"/>
        <v>0</v>
      </c>
      <c r="BA149" s="239">
        <f t="shared" ca="1" si="266"/>
        <v>0</v>
      </c>
      <c r="BB149" s="239">
        <f t="shared" ca="1" si="266"/>
        <v>0</v>
      </c>
      <c r="BC149" s="239">
        <f t="shared" ca="1" si="266"/>
        <v>0</v>
      </c>
      <c r="BD149" s="239">
        <f t="shared" ca="1" si="266"/>
        <v>0</v>
      </c>
      <c r="BE149" s="239">
        <f t="shared" ca="1" si="266"/>
        <v>0</v>
      </c>
      <c r="BF149" s="239">
        <f t="shared" ca="1" si="266"/>
        <v>0</v>
      </c>
      <c r="BG149" s="239">
        <f t="shared" ca="1" si="266"/>
        <v>0</v>
      </c>
      <c r="BH149" s="239">
        <f t="shared" ca="1" si="266"/>
        <v>0</v>
      </c>
      <c r="BI149" s="239">
        <f t="shared" ca="1" si="266"/>
        <v>0</v>
      </c>
      <c r="BJ149" s="239">
        <f t="shared" ca="1" si="266"/>
        <v>0</v>
      </c>
      <c r="BK149" s="239">
        <f t="shared" ca="1" si="266"/>
        <v>0</v>
      </c>
      <c r="BL149" s="239">
        <f t="shared" ca="1" si="266"/>
        <v>0</v>
      </c>
      <c r="BM149" s="239">
        <f t="shared" ca="1" si="266"/>
        <v>0</v>
      </c>
      <c r="BN149" s="239">
        <f t="shared" ca="1" si="266"/>
        <v>0</v>
      </c>
      <c r="BO149" s="239">
        <f t="shared" ca="1" si="266"/>
        <v>0</v>
      </c>
      <c r="BP149" s="239">
        <f t="shared" ca="1" si="266"/>
        <v>0</v>
      </c>
      <c r="BQ149" s="239">
        <f t="shared" ref="BQ149:CT149" ca="1" si="267">BQ105-BQ127</f>
        <v>0</v>
      </c>
      <c r="BR149" s="239">
        <f t="shared" ca="1" si="267"/>
        <v>0</v>
      </c>
      <c r="BS149" s="239">
        <f t="shared" ca="1" si="267"/>
        <v>0</v>
      </c>
      <c r="BT149" s="239">
        <f t="shared" ca="1" si="267"/>
        <v>0</v>
      </c>
      <c r="BU149" s="239">
        <f t="shared" ca="1" si="267"/>
        <v>0</v>
      </c>
      <c r="BV149" s="239">
        <f t="shared" si="267"/>
        <v>0</v>
      </c>
      <c r="BW149" s="239">
        <f t="shared" si="267"/>
        <v>0</v>
      </c>
      <c r="BX149" s="239">
        <f t="shared" si="267"/>
        <v>0</v>
      </c>
      <c r="BY149" s="239">
        <f t="shared" si="267"/>
        <v>0</v>
      </c>
      <c r="BZ149" s="239">
        <f t="shared" si="267"/>
        <v>0</v>
      </c>
      <c r="CA149" s="239">
        <f t="shared" si="267"/>
        <v>0</v>
      </c>
      <c r="CB149" s="239">
        <f t="shared" si="267"/>
        <v>0</v>
      </c>
      <c r="CC149" s="239">
        <f t="shared" si="267"/>
        <v>0</v>
      </c>
      <c r="CD149" s="239">
        <f t="shared" si="267"/>
        <v>0</v>
      </c>
      <c r="CE149" s="239">
        <f t="shared" si="267"/>
        <v>0</v>
      </c>
      <c r="CF149" s="239">
        <f t="shared" si="267"/>
        <v>0</v>
      </c>
      <c r="CG149" s="239">
        <f t="shared" si="267"/>
        <v>0</v>
      </c>
      <c r="CH149" s="239">
        <f t="shared" si="267"/>
        <v>0</v>
      </c>
      <c r="CI149" s="239">
        <f t="shared" si="267"/>
        <v>0</v>
      </c>
      <c r="CJ149" s="239">
        <f t="shared" si="267"/>
        <v>0</v>
      </c>
      <c r="CK149" s="239">
        <f t="shared" si="267"/>
        <v>0</v>
      </c>
      <c r="CL149" s="239">
        <f t="shared" si="267"/>
        <v>0</v>
      </c>
      <c r="CM149" s="239">
        <f t="shared" si="267"/>
        <v>0</v>
      </c>
      <c r="CN149" s="239">
        <f t="shared" si="267"/>
        <v>0</v>
      </c>
      <c r="CO149" s="239">
        <f t="shared" si="267"/>
        <v>0</v>
      </c>
      <c r="CP149" s="239">
        <f t="shared" si="267"/>
        <v>0</v>
      </c>
      <c r="CQ149" s="239">
        <f t="shared" si="267"/>
        <v>0</v>
      </c>
      <c r="CR149" s="239">
        <f t="shared" si="267"/>
        <v>0</v>
      </c>
      <c r="CS149" s="239">
        <f t="shared" si="267"/>
        <v>0</v>
      </c>
      <c r="CT149" s="239">
        <f t="shared" si="267"/>
        <v>0</v>
      </c>
    </row>
    <row r="150" spans="1:98" ht="13" x14ac:dyDescent="0.3">
      <c r="A150" s="38" t="str">
        <f t="shared" si="218"/>
        <v>Total årlig kostnad NH3</v>
      </c>
      <c r="B150" s="273"/>
      <c r="C150" s="241">
        <f t="shared" ca="1" si="219"/>
        <v>0</v>
      </c>
      <c r="E150" s="239">
        <f t="shared" ref="E150:AJ150" ca="1" si="268">E106-E128</f>
        <v>0</v>
      </c>
      <c r="F150" s="239">
        <f t="shared" ca="1" si="268"/>
        <v>0</v>
      </c>
      <c r="G150" s="239">
        <f t="shared" ca="1" si="268"/>
        <v>0</v>
      </c>
      <c r="H150" s="239">
        <f t="shared" ca="1" si="268"/>
        <v>0</v>
      </c>
      <c r="I150" s="239">
        <f t="shared" ca="1" si="268"/>
        <v>0</v>
      </c>
      <c r="J150" s="239">
        <f t="shared" ca="1" si="268"/>
        <v>0</v>
      </c>
      <c r="K150" s="239">
        <f t="shared" ca="1" si="268"/>
        <v>0</v>
      </c>
      <c r="L150" s="239">
        <f t="shared" ca="1" si="268"/>
        <v>0</v>
      </c>
      <c r="M150" s="239">
        <f t="shared" ca="1" si="268"/>
        <v>0</v>
      </c>
      <c r="N150" s="239">
        <f t="shared" ca="1" si="268"/>
        <v>0</v>
      </c>
      <c r="O150" s="239">
        <f t="shared" ca="1" si="268"/>
        <v>0</v>
      </c>
      <c r="P150" s="239">
        <f t="shared" ca="1" si="268"/>
        <v>0</v>
      </c>
      <c r="Q150" s="239">
        <f t="shared" ca="1" si="268"/>
        <v>0</v>
      </c>
      <c r="R150" s="239">
        <f t="shared" ca="1" si="268"/>
        <v>0</v>
      </c>
      <c r="S150" s="239">
        <f t="shared" ca="1" si="268"/>
        <v>0</v>
      </c>
      <c r="T150" s="239">
        <f t="shared" ca="1" si="268"/>
        <v>0</v>
      </c>
      <c r="U150" s="239">
        <f t="shared" ca="1" si="268"/>
        <v>0</v>
      </c>
      <c r="V150" s="239">
        <f t="shared" ca="1" si="268"/>
        <v>0</v>
      </c>
      <c r="W150" s="239">
        <f t="shared" ca="1" si="268"/>
        <v>0</v>
      </c>
      <c r="X150" s="239">
        <f t="shared" ca="1" si="268"/>
        <v>0</v>
      </c>
      <c r="Y150" s="239">
        <f t="shared" ca="1" si="268"/>
        <v>0</v>
      </c>
      <c r="Z150" s="239">
        <f t="shared" ca="1" si="268"/>
        <v>0</v>
      </c>
      <c r="AA150" s="239">
        <f t="shared" ca="1" si="268"/>
        <v>0</v>
      </c>
      <c r="AB150" s="239">
        <f t="shared" ca="1" si="268"/>
        <v>0</v>
      </c>
      <c r="AC150" s="239">
        <f t="shared" ca="1" si="268"/>
        <v>0</v>
      </c>
      <c r="AD150" s="239">
        <f t="shared" ca="1" si="268"/>
        <v>0</v>
      </c>
      <c r="AE150" s="239">
        <f t="shared" ca="1" si="268"/>
        <v>0</v>
      </c>
      <c r="AF150" s="239">
        <f t="shared" ca="1" si="268"/>
        <v>0</v>
      </c>
      <c r="AG150" s="239">
        <f t="shared" ca="1" si="268"/>
        <v>0</v>
      </c>
      <c r="AH150" s="239">
        <f t="shared" ca="1" si="268"/>
        <v>0</v>
      </c>
      <c r="AI150" s="239">
        <f t="shared" ca="1" si="268"/>
        <v>0</v>
      </c>
      <c r="AJ150" s="239">
        <f t="shared" ca="1" si="268"/>
        <v>0</v>
      </c>
      <c r="AK150" s="239">
        <f t="shared" ref="AK150:BP150" ca="1" si="269">AK106-AK128</f>
        <v>0</v>
      </c>
      <c r="AL150" s="239">
        <f t="shared" ca="1" si="269"/>
        <v>0</v>
      </c>
      <c r="AM150" s="239">
        <f t="shared" ca="1" si="269"/>
        <v>0</v>
      </c>
      <c r="AN150" s="239">
        <f t="shared" ca="1" si="269"/>
        <v>0</v>
      </c>
      <c r="AO150" s="239">
        <f t="shared" ca="1" si="269"/>
        <v>0</v>
      </c>
      <c r="AP150" s="239">
        <f t="shared" ca="1" si="269"/>
        <v>0</v>
      </c>
      <c r="AQ150" s="239">
        <f t="shared" ca="1" si="269"/>
        <v>0</v>
      </c>
      <c r="AR150" s="239">
        <f t="shared" ca="1" si="269"/>
        <v>0</v>
      </c>
      <c r="AS150" s="239">
        <f t="shared" ca="1" si="269"/>
        <v>0</v>
      </c>
      <c r="AT150" s="239">
        <f t="shared" ca="1" si="269"/>
        <v>0</v>
      </c>
      <c r="AU150" s="239">
        <f t="shared" ca="1" si="269"/>
        <v>0</v>
      </c>
      <c r="AV150" s="239">
        <f t="shared" ca="1" si="269"/>
        <v>0</v>
      </c>
      <c r="AW150" s="239">
        <f t="shared" ca="1" si="269"/>
        <v>0</v>
      </c>
      <c r="AX150" s="239">
        <f t="shared" ca="1" si="269"/>
        <v>0</v>
      </c>
      <c r="AY150" s="239">
        <f t="shared" ca="1" si="269"/>
        <v>0</v>
      </c>
      <c r="AZ150" s="239">
        <f t="shared" ca="1" si="269"/>
        <v>0</v>
      </c>
      <c r="BA150" s="239">
        <f t="shared" ca="1" si="269"/>
        <v>0</v>
      </c>
      <c r="BB150" s="239">
        <f t="shared" ca="1" si="269"/>
        <v>0</v>
      </c>
      <c r="BC150" s="239">
        <f t="shared" ca="1" si="269"/>
        <v>0</v>
      </c>
      <c r="BD150" s="239">
        <f t="shared" ca="1" si="269"/>
        <v>0</v>
      </c>
      <c r="BE150" s="239">
        <f t="shared" ca="1" si="269"/>
        <v>0</v>
      </c>
      <c r="BF150" s="239">
        <f t="shared" ca="1" si="269"/>
        <v>0</v>
      </c>
      <c r="BG150" s="239">
        <f t="shared" ca="1" si="269"/>
        <v>0</v>
      </c>
      <c r="BH150" s="239">
        <f t="shared" ca="1" si="269"/>
        <v>0</v>
      </c>
      <c r="BI150" s="239">
        <f t="shared" ca="1" si="269"/>
        <v>0</v>
      </c>
      <c r="BJ150" s="239">
        <f t="shared" ca="1" si="269"/>
        <v>0</v>
      </c>
      <c r="BK150" s="239">
        <f t="shared" ca="1" si="269"/>
        <v>0</v>
      </c>
      <c r="BL150" s="239">
        <f t="shared" ca="1" si="269"/>
        <v>0</v>
      </c>
      <c r="BM150" s="239">
        <f t="shared" ca="1" si="269"/>
        <v>0</v>
      </c>
      <c r="BN150" s="239">
        <f t="shared" ca="1" si="269"/>
        <v>0</v>
      </c>
      <c r="BO150" s="239">
        <f t="shared" ca="1" si="269"/>
        <v>0</v>
      </c>
      <c r="BP150" s="239">
        <f t="shared" ca="1" si="269"/>
        <v>0</v>
      </c>
      <c r="BQ150" s="239">
        <f t="shared" ref="BQ150:CT150" ca="1" si="270">BQ106-BQ128</f>
        <v>0</v>
      </c>
      <c r="BR150" s="239">
        <f t="shared" ca="1" si="270"/>
        <v>0</v>
      </c>
      <c r="BS150" s="239">
        <f t="shared" ca="1" si="270"/>
        <v>0</v>
      </c>
      <c r="BT150" s="239">
        <f t="shared" ca="1" si="270"/>
        <v>0</v>
      </c>
      <c r="BU150" s="239">
        <f t="shared" ca="1" si="270"/>
        <v>0</v>
      </c>
      <c r="BV150" s="239">
        <f t="shared" si="270"/>
        <v>0</v>
      </c>
      <c r="BW150" s="239">
        <f t="shared" si="270"/>
        <v>0</v>
      </c>
      <c r="BX150" s="239">
        <f t="shared" si="270"/>
        <v>0</v>
      </c>
      <c r="BY150" s="239">
        <f t="shared" si="270"/>
        <v>0</v>
      </c>
      <c r="BZ150" s="239">
        <f t="shared" si="270"/>
        <v>0</v>
      </c>
      <c r="CA150" s="239">
        <f t="shared" si="270"/>
        <v>0</v>
      </c>
      <c r="CB150" s="239">
        <f t="shared" si="270"/>
        <v>0</v>
      </c>
      <c r="CC150" s="239">
        <f t="shared" si="270"/>
        <v>0</v>
      </c>
      <c r="CD150" s="239">
        <f t="shared" si="270"/>
        <v>0</v>
      </c>
      <c r="CE150" s="239">
        <f t="shared" si="270"/>
        <v>0</v>
      </c>
      <c r="CF150" s="239">
        <f t="shared" si="270"/>
        <v>0</v>
      </c>
      <c r="CG150" s="239">
        <f t="shared" si="270"/>
        <v>0</v>
      </c>
      <c r="CH150" s="239">
        <f t="shared" si="270"/>
        <v>0</v>
      </c>
      <c r="CI150" s="239">
        <f t="shared" si="270"/>
        <v>0</v>
      </c>
      <c r="CJ150" s="239">
        <f t="shared" si="270"/>
        <v>0</v>
      </c>
      <c r="CK150" s="239">
        <f t="shared" si="270"/>
        <v>0</v>
      </c>
      <c r="CL150" s="239">
        <f t="shared" si="270"/>
        <v>0</v>
      </c>
      <c r="CM150" s="239">
        <f t="shared" si="270"/>
        <v>0</v>
      </c>
      <c r="CN150" s="239">
        <f t="shared" si="270"/>
        <v>0</v>
      </c>
      <c r="CO150" s="239">
        <f t="shared" si="270"/>
        <v>0</v>
      </c>
      <c r="CP150" s="239">
        <f t="shared" si="270"/>
        <v>0</v>
      </c>
      <c r="CQ150" s="239">
        <f t="shared" si="270"/>
        <v>0</v>
      </c>
      <c r="CR150" s="239">
        <f t="shared" si="270"/>
        <v>0</v>
      </c>
      <c r="CS150" s="239">
        <f t="shared" si="270"/>
        <v>0</v>
      </c>
      <c r="CT150" s="239">
        <f t="shared" si="270"/>
        <v>0</v>
      </c>
    </row>
    <row r="151" spans="1:98" s="591" customFormat="1" ht="13" x14ac:dyDescent="0.3">
      <c r="A151" s="593" t="str">
        <f t="shared" si="218"/>
        <v>Total årlig kostnad PM</v>
      </c>
      <c r="C151" s="594">
        <f t="shared" ca="1" si="219"/>
        <v>0</v>
      </c>
      <c r="D151" s="595"/>
      <c r="E151" s="596">
        <f t="shared" ref="E151:AJ151" ca="1" si="271">E107-E129</f>
        <v>0</v>
      </c>
      <c r="F151" s="596">
        <f t="shared" ca="1" si="271"/>
        <v>0</v>
      </c>
      <c r="G151" s="596">
        <f t="shared" ca="1" si="271"/>
        <v>0</v>
      </c>
      <c r="H151" s="596">
        <f t="shared" ca="1" si="271"/>
        <v>0</v>
      </c>
      <c r="I151" s="596">
        <f t="shared" ca="1" si="271"/>
        <v>0</v>
      </c>
      <c r="J151" s="596">
        <f t="shared" ca="1" si="271"/>
        <v>0</v>
      </c>
      <c r="K151" s="596">
        <f t="shared" ca="1" si="271"/>
        <v>0</v>
      </c>
      <c r="L151" s="596">
        <f t="shared" ca="1" si="271"/>
        <v>0</v>
      </c>
      <c r="M151" s="596">
        <f t="shared" ca="1" si="271"/>
        <v>0</v>
      </c>
      <c r="N151" s="596">
        <f t="shared" ca="1" si="271"/>
        <v>0</v>
      </c>
      <c r="O151" s="596">
        <f t="shared" ca="1" si="271"/>
        <v>0</v>
      </c>
      <c r="P151" s="596">
        <f t="shared" ca="1" si="271"/>
        <v>0</v>
      </c>
      <c r="Q151" s="596">
        <f t="shared" ca="1" si="271"/>
        <v>0</v>
      </c>
      <c r="R151" s="596">
        <f t="shared" ca="1" si="271"/>
        <v>0</v>
      </c>
      <c r="S151" s="596">
        <f t="shared" ca="1" si="271"/>
        <v>0</v>
      </c>
      <c r="T151" s="596">
        <f t="shared" ca="1" si="271"/>
        <v>0</v>
      </c>
      <c r="U151" s="596">
        <f t="shared" ca="1" si="271"/>
        <v>0</v>
      </c>
      <c r="V151" s="596">
        <f t="shared" ca="1" si="271"/>
        <v>0</v>
      </c>
      <c r="W151" s="596">
        <f t="shared" ca="1" si="271"/>
        <v>0</v>
      </c>
      <c r="X151" s="596">
        <f t="shared" ca="1" si="271"/>
        <v>0</v>
      </c>
      <c r="Y151" s="596">
        <f t="shared" ca="1" si="271"/>
        <v>0</v>
      </c>
      <c r="Z151" s="596">
        <f t="shared" ca="1" si="271"/>
        <v>0</v>
      </c>
      <c r="AA151" s="596">
        <f t="shared" ca="1" si="271"/>
        <v>0</v>
      </c>
      <c r="AB151" s="596">
        <f t="shared" ca="1" si="271"/>
        <v>0</v>
      </c>
      <c r="AC151" s="596">
        <f t="shared" ca="1" si="271"/>
        <v>0</v>
      </c>
      <c r="AD151" s="596">
        <f t="shared" ca="1" si="271"/>
        <v>0</v>
      </c>
      <c r="AE151" s="596">
        <f t="shared" ca="1" si="271"/>
        <v>0</v>
      </c>
      <c r="AF151" s="596">
        <f t="shared" ca="1" si="271"/>
        <v>0</v>
      </c>
      <c r="AG151" s="596">
        <f t="shared" ca="1" si="271"/>
        <v>0</v>
      </c>
      <c r="AH151" s="596">
        <f t="shared" ca="1" si="271"/>
        <v>0</v>
      </c>
      <c r="AI151" s="596">
        <f t="shared" ca="1" si="271"/>
        <v>0</v>
      </c>
      <c r="AJ151" s="596">
        <f t="shared" ca="1" si="271"/>
        <v>0</v>
      </c>
      <c r="AK151" s="596">
        <f t="shared" ref="AK151:BP151" ca="1" si="272">AK107-AK129</f>
        <v>0</v>
      </c>
      <c r="AL151" s="596">
        <f t="shared" ca="1" si="272"/>
        <v>0</v>
      </c>
      <c r="AM151" s="596">
        <f t="shared" ca="1" si="272"/>
        <v>0</v>
      </c>
      <c r="AN151" s="596">
        <f t="shared" ca="1" si="272"/>
        <v>0</v>
      </c>
      <c r="AO151" s="596">
        <f t="shared" ca="1" si="272"/>
        <v>0</v>
      </c>
      <c r="AP151" s="596">
        <f t="shared" ca="1" si="272"/>
        <v>0</v>
      </c>
      <c r="AQ151" s="596">
        <f t="shared" ca="1" si="272"/>
        <v>0</v>
      </c>
      <c r="AR151" s="596">
        <f t="shared" ca="1" si="272"/>
        <v>0</v>
      </c>
      <c r="AS151" s="596">
        <f t="shared" ca="1" si="272"/>
        <v>0</v>
      </c>
      <c r="AT151" s="596">
        <f t="shared" ca="1" si="272"/>
        <v>0</v>
      </c>
      <c r="AU151" s="596">
        <f t="shared" ca="1" si="272"/>
        <v>0</v>
      </c>
      <c r="AV151" s="596">
        <f t="shared" ca="1" si="272"/>
        <v>0</v>
      </c>
      <c r="AW151" s="596">
        <f t="shared" ca="1" si="272"/>
        <v>0</v>
      </c>
      <c r="AX151" s="596">
        <f t="shared" ca="1" si="272"/>
        <v>0</v>
      </c>
      <c r="AY151" s="596">
        <f t="shared" ca="1" si="272"/>
        <v>0</v>
      </c>
      <c r="AZ151" s="596">
        <f t="shared" ca="1" si="272"/>
        <v>0</v>
      </c>
      <c r="BA151" s="596">
        <f t="shared" ca="1" si="272"/>
        <v>0</v>
      </c>
      <c r="BB151" s="596">
        <f t="shared" ca="1" si="272"/>
        <v>0</v>
      </c>
      <c r="BC151" s="596">
        <f t="shared" ca="1" si="272"/>
        <v>0</v>
      </c>
      <c r="BD151" s="596">
        <f t="shared" ca="1" si="272"/>
        <v>0</v>
      </c>
      <c r="BE151" s="596">
        <f t="shared" ca="1" si="272"/>
        <v>0</v>
      </c>
      <c r="BF151" s="596">
        <f t="shared" ca="1" si="272"/>
        <v>0</v>
      </c>
      <c r="BG151" s="596">
        <f t="shared" ca="1" si="272"/>
        <v>0</v>
      </c>
      <c r="BH151" s="596">
        <f t="shared" ca="1" si="272"/>
        <v>0</v>
      </c>
      <c r="BI151" s="596">
        <f t="shared" ca="1" si="272"/>
        <v>0</v>
      </c>
      <c r="BJ151" s="596">
        <f t="shared" ca="1" si="272"/>
        <v>0</v>
      </c>
      <c r="BK151" s="596">
        <f t="shared" ca="1" si="272"/>
        <v>0</v>
      </c>
      <c r="BL151" s="596">
        <f t="shared" ca="1" si="272"/>
        <v>0</v>
      </c>
      <c r="BM151" s="596">
        <f t="shared" ca="1" si="272"/>
        <v>0</v>
      </c>
      <c r="BN151" s="596">
        <f t="shared" ca="1" si="272"/>
        <v>0</v>
      </c>
      <c r="BO151" s="596">
        <f t="shared" ca="1" si="272"/>
        <v>0</v>
      </c>
      <c r="BP151" s="596">
        <f t="shared" ca="1" si="272"/>
        <v>0</v>
      </c>
      <c r="BQ151" s="596">
        <f t="shared" ref="BQ151:CT151" ca="1" si="273">BQ107-BQ129</f>
        <v>0</v>
      </c>
      <c r="BR151" s="596">
        <f t="shared" ca="1" si="273"/>
        <v>0</v>
      </c>
      <c r="BS151" s="596">
        <f t="shared" ca="1" si="273"/>
        <v>0</v>
      </c>
      <c r="BT151" s="596">
        <f t="shared" ca="1" si="273"/>
        <v>0</v>
      </c>
      <c r="BU151" s="596">
        <f t="shared" ca="1" si="273"/>
        <v>0</v>
      </c>
      <c r="BV151" s="596">
        <f t="shared" si="273"/>
        <v>0</v>
      </c>
      <c r="BW151" s="596">
        <f t="shared" si="273"/>
        <v>0</v>
      </c>
      <c r="BX151" s="596">
        <f t="shared" si="273"/>
        <v>0</v>
      </c>
      <c r="BY151" s="596">
        <f t="shared" si="273"/>
        <v>0</v>
      </c>
      <c r="BZ151" s="596">
        <f t="shared" si="273"/>
        <v>0</v>
      </c>
      <c r="CA151" s="596">
        <f t="shared" si="273"/>
        <v>0</v>
      </c>
      <c r="CB151" s="596">
        <f t="shared" si="273"/>
        <v>0</v>
      </c>
      <c r="CC151" s="596">
        <f t="shared" si="273"/>
        <v>0</v>
      </c>
      <c r="CD151" s="596">
        <f t="shared" si="273"/>
        <v>0</v>
      </c>
      <c r="CE151" s="596">
        <f t="shared" si="273"/>
        <v>0</v>
      </c>
      <c r="CF151" s="596">
        <f t="shared" si="273"/>
        <v>0</v>
      </c>
      <c r="CG151" s="596">
        <f t="shared" si="273"/>
        <v>0</v>
      </c>
      <c r="CH151" s="596">
        <f t="shared" si="273"/>
        <v>0</v>
      </c>
      <c r="CI151" s="596">
        <f t="shared" si="273"/>
        <v>0</v>
      </c>
      <c r="CJ151" s="596">
        <f t="shared" si="273"/>
        <v>0</v>
      </c>
      <c r="CK151" s="596">
        <f t="shared" si="273"/>
        <v>0</v>
      </c>
      <c r="CL151" s="596">
        <f t="shared" si="273"/>
        <v>0</v>
      </c>
      <c r="CM151" s="596">
        <f t="shared" si="273"/>
        <v>0</v>
      </c>
      <c r="CN151" s="596">
        <f t="shared" si="273"/>
        <v>0</v>
      </c>
      <c r="CO151" s="596">
        <f t="shared" si="273"/>
        <v>0</v>
      </c>
      <c r="CP151" s="596">
        <f t="shared" si="273"/>
        <v>0</v>
      </c>
      <c r="CQ151" s="596">
        <f t="shared" si="273"/>
        <v>0</v>
      </c>
      <c r="CR151" s="596">
        <f t="shared" si="273"/>
        <v>0</v>
      </c>
      <c r="CS151" s="596">
        <f t="shared" si="273"/>
        <v>0</v>
      </c>
      <c r="CT151" s="596">
        <f t="shared" si="273"/>
        <v>0</v>
      </c>
    </row>
    <row r="152" spans="1:98" ht="13" x14ac:dyDescent="0.3">
      <c r="B152" s="1263" t="s">
        <v>816</v>
      </c>
      <c r="C152" s="1262">
        <f ca="1">SUM(C141:C151)</f>
        <v>0</v>
      </c>
    </row>
    <row r="153" spans="1:98" ht="13" x14ac:dyDescent="0.3">
      <c r="A153" s="38" t="str">
        <f>A130</f>
        <v>Summa Effekter</v>
      </c>
      <c r="C153" s="242">
        <f ca="1">C152-C146</f>
        <v>0</v>
      </c>
    </row>
    <row r="154" spans="1:98" x14ac:dyDescent="0.25">
      <c r="A154" s="273"/>
    </row>
    <row r="155" spans="1:98" x14ac:dyDescent="0.25">
      <c r="A155" s="273"/>
      <c r="C155" s="41"/>
    </row>
    <row r="156" spans="1:98" x14ac:dyDescent="0.25">
      <c r="A156" s="273"/>
    </row>
    <row r="157" spans="1:98" x14ac:dyDescent="0.25">
      <c r="A157" s="273"/>
    </row>
    <row r="158" spans="1:98" x14ac:dyDescent="0.25">
      <c r="A158" s="273"/>
    </row>
    <row r="159" spans="1:98" x14ac:dyDescent="0.25">
      <c r="A159" s="273"/>
    </row>
    <row r="160" spans="1:98" x14ac:dyDescent="0.25">
      <c r="A160" s="273"/>
    </row>
    <row r="161" spans="1:1" x14ac:dyDescent="0.25">
      <c r="A161" s="273"/>
    </row>
    <row r="162" spans="1:1" x14ac:dyDescent="0.25">
      <c r="A162" s="273"/>
    </row>
    <row r="163" spans="1:1" x14ac:dyDescent="0.25">
      <c r="A163" s="273"/>
    </row>
    <row r="164" spans="1:1" x14ac:dyDescent="0.25">
      <c r="A164" s="273"/>
    </row>
    <row r="165" spans="1:1" x14ac:dyDescent="0.25">
      <c r="A165" s="273"/>
    </row>
    <row r="166" spans="1:1" x14ac:dyDescent="0.25">
      <c r="A166" s="273"/>
    </row>
    <row r="167" spans="1:1" x14ac:dyDescent="0.25">
      <c r="A167" s="273"/>
    </row>
    <row r="168" spans="1:1" x14ac:dyDescent="0.25">
      <c r="A168" s="273"/>
    </row>
    <row r="169" spans="1:1" x14ac:dyDescent="0.25">
      <c r="A169" s="273"/>
    </row>
    <row r="170" spans="1:1" x14ac:dyDescent="0.25">
      <c r="A170" s="273"/>
    </row>
    <row r="171" spans="1:1" x14ac:dyDescent="0.25">
      <c r="A171" s="273"/>
    </row>
    <row r="172" spans="1:1" x14ac:dyDescent="0.25">
      <c r="A172" s="273"/>
    </row>
    <row r="173" spans="1:1" x14ac:dyDescent="0.25">
      <c r="A173" s="273"/>
    </row>
    <row r="174" spans="1:1" x14ac:dyDescent="0.25">
      <c r="A174" s="273"/>
    </row>
    <row r="175" spans="1:1" x14ac:dyDescent="0.25">
      <c r="A175" s="273"/>
    </row>
    <row r="176" spans="1:1" x14ac:dyDescent="0.25">
      <c r="A176" s="273"/>
    </row>
    <row r="177" spans="1:1" x14ac:dyDescent="0.25">
      <c r="A177" s="273"/>
    </row>
    <row r="178" spans="1:1" x14ac:dyDescent="0.25">
      <c r="A178" s="273"/>
    </row>
    <row r="179" spans="1:1" x14ac:dyDescent="0.25">
      <c r="A179" s="273"/>
    </row>
    <row r="180" spans="1:1" x14ac:dyDescent="0.25">
      <c r="A180" s="273"/>
    </row>
    <row r="181" spans="1:1" x14ac:dyDescent="0.25">
      <c r="A181" s="273"/>
    </row>
    <row r="182" spans="1:1" x14ac:dyDescent="0.25">
      <c r="A182" s="273"/>
    </row>
    <row r="183" spans="1:1" x14ac:dyDescent="0.25">
      <c r="A183" s="273"/>
    </row>
    <row r="184" spans="1:1" x14ac:dyDescent="0.25">
      <c r="A184" s="273"/>
    </row>
    <row r="185" spans="1:1" x14ac:dyDescent="0.25">
      <c r="A185" s="273"/>
    </row>
    <row r="186" spans="1:1" x14ac:dyDescent="0.25">
      <c r="A186" s="273"/>
    </row>
    <row r="187" spans="1:1" x14ac:dyDescent="0.25">
      <c r="A187" s="273"/>
    </row>
    <row r="188" spans="1:1" x14ac:dyDescent="0.25">
      <c r="A188" s="273"/>
    </row>
    <row r="189" spans="1:1" x14ac:dyDescent="0.25">
      <c r="A189" s="273"/>
    </row>
    <row r="190" spans="1:1" x14ac:dyDescent="0.25">
      <c r="A190" s="273"/>
    </row>
    <row r="191" spans="1:1" x14ac:dyDescent="0.25">
      <c r="A191" s="273"/>
    </row>
    <row r="192" spans="1:1" x14ac:dyDescent="0.25">
      <c r="A192" s="273"/>
    </row>
    <row r="193" spans="1:1" x14ac:dyDescent="0.25">
      <c r="A193" s="273"/>
    </row>
    <row r="194" spans="1:1" x14ac:dyDescent="0.25">
      <c r="A194" s="273"/>
    </row>
    <row r="195" spans="1:1" x14ac:dyDescent="0.25">
      <c r="A195" s="273"/>
    </row>
    <row r="196" spans="1:1" x14ac:dyDescent="0.25">
      <c r="A196" s="273"/>
    </row>
    <row r="197" spans="1:1" x14ac:dyDescent="0.25">
      <c r="A197" s="273"/>
    </row>
    <row r="198" spans="1:1" x14ac:dyDescent="0.25">
      <c r="A198" s="273"/>
    </row>
    <row r="199" spans="1:1" x14ac:dyDescent="0.25">
      <c r="A199" s="273"/>
    </row>
    <row r="200" spans="1:1" x14ac:dyDescent="0.25">
      <c r="A200" s="273"/>
    </row>
    <row r="201" spans="1:1" x14ac:dyDescent="0.25">
      <c r="A201" s="273"/>
    </row>
    <row r="202" spans="1:1" x14ac:dyDescent="0.25">
      <c r="A202" s="273"/>
    </row>
    <row r="203" spans="1:1" x14ac:dyDescent="0.25">
      <c r="A203" s="273"/>
    </row>
    <row r="204" spans="1:1" x14ac:dyDescent="0.25">
      <c r="A204" s="273"/>
    </row>
    <row r="205" spans="1:1" x14ac:dyDescent="0.25">
      <c r="A205" s="273"/>
    </row>
    <row r="206" spans="1:1" x14ac:dyDescent="0.25">
      <c r="A206" s="273"/>
    </row>
    <row r="207" spans="1:1" x14ac:dyDescent="0.25">
      <c r="A207" s="273"/>
    </row>
    <row r="208" spans="1:1" x14ac:dyDescent="0.25">
      <c r="A208" s="273"/>
    </row>
    <row r="209" spans="1:1" x14ac:dyDescent="0.25">
      <c r="A209" s="273"/>
    </row>
    <row r="210" spans="1:1" x14ac:dyDescent="0.25">
      <c r="A210" s="273"/>
    </row>
    <row r="211" spans="1:1" x14ac:dyDescent="0.25">
      <c r="A211" s="273"/>
    </row>
    <row r="212" spans="1:1" x14ac:dyDescent="0.25">
      <c r="A212" s="273"/>
    </row>
    <row r="213" spans="1:1" x14ac:dyDescent="0.25">
      <c r="A213" s="273"/>
    </row>
    <row r="214" spans="1:1" x14ac:dyDescent="0.25">
      <c r="A214" s="273"/>
    </row>
    <row r="215" spans="1:1" x14ac:dyDescent="0.25">
      <c r="A215" s="273"/>
    </row>
    <row r="216" spans="1:1" x14ac:dyDescent="0.25">
      <c r="A216" s="273"/>
    </row>
    <row r="217" spans="1:1" x14ac:dyDescent="0.25">
      <c r="A217" s="273"/>
    </row>
    <row r="218" spans="1:1" x14ac:dyDescent="0.25">
      <c r="A218" s="273"/>
    </row>
    <row r="219" spans="1:1" x14ac:dyDescent="0.25">
      <c r="A219" s="273"/>
    </row>
    <row r="220" spans="1:1" x14ac:dyDescent="0.25">
      <c r="A220" s="273"/>
    </row>
    <row r="221" spans="1:1" x14ac:dyDescent="0.25">
      <c r="A221" s="273"/>
    </row>
    <row r="222" spans="1:1" x14ac:dyDescent="0.25">
      <c r="A222" s="273"/>
    </row>
    <row r="223" spans="1:1" x14ac:dyDescent="0.25">
      <c r="A223" s="273"/>
    </row>
    <row r="224" spans="1:1" x14ac:dyDescent="0.25">
      <c r="A224" s="273"/>
    </row>
    <row r="225" spans="1:1" x14ac:dyDescent="0.25">
      <c r="A225" s="273"/>
    </row>
    <row r="226" spans="1:1" x14ac:dyDescent="0.25">
      <c r="A226" s="273"/>
    </row>
    <row r="227" spans="1:1" x14ac:dyDescent="0.25">
      <c r="A227" s="273"/>
    </row>
    <row r="228" spans="1:1" x14ac:dyDescent="0.25">
      <c r="A228" s="273"/>
    </row>
    <row r="229" spans="1:1" x14ac:dyDescent="0.25">
      <c r="A229" s="273"/>
    </row>
    <row r="230" spans="1:1" x14ac:dyDescent="0.25">
      <c r="A230" s="273"/>
    </row>
    <row r="231" spans="1:1" x14ac:dyDescent="0.25">
      <c r="A231" s="273"/>
    </row>
    <row r="232" spans="1:1" x14ac:dyDescent="0.25">
      <c r="A232" s="273"/>
    </row>
    <row r="233" spans="1:1" x14ac:dyDescent="0.25">
      <c r="A233" s="273"/>
    </row>
    <row r="234" spans="1:1" x14ac:dyDescent="0.25">
      <c r="A234" s="273"/>
    </row>
    <row r="235" spans="1:1" x14ac:dyDescent="0.25">
      <c r="A235" s="273"/>
    </row>
    <row r="236" spans="1:1" x14ac:dyDescent="0.25">
      <c r="A236" s="273"/>
    </row>
    <row r="237" spans="1:1" x14ac:dyDescent="0.25">
      <c r="A237" s="273"/>
    </row>
    <row r="238" spans="1:1" x14ac:dyDescent="0.25">
      <c r="A238" s="273"/>
    </row>
    <row r="239" spans="1:1" x14ac:dyDescent="0.25">
      <c r="A239" s="273"/>
    </row>
    <row r="240" spans="1:1" x14ac:dyDescent="0.25">
      <c r="A240" s="273"/>
    </row>
    <row r="241" spans="1:1" x14ac:dyDescent="0.25">
      <c r="A241" s="273"/>
    </row>
    <row r="242" spans="1:1" x14ac:dyDescent="0.25">
      <c r="A242" s="273"/>
    </row>
    <row r="243" spans="1:1" x14ac:dyDescent="0.25">
      <c r="A243" s="273"/>
    </row>
    <row r="244" spans="1:1" x14ac:dyDescent="0.25">
      <c r="A244" s="273"/>
    </row>
    <row r="245" spans="1:1" x14ac:dyDescent="0.25">
      <c r="A245" s="273"/>
    </row>
    <row r="246" spans="1:1" x14ac:dyDescent="0.25">
      <c r="A246" s="273"/>
    </row>
    <row r="247" spans="1:1" x14ac:dyDescent="0.25">
      <c r="A247" s="273"/>
    </row>
    <row r="248" spans="1:1" x14ac:dyDescent="0.25">
      <c r="A248" s="273"/>
    </row>
    <row r="249" spans="1:1" x14ac:dyDescent="0.25">
      <c r="A249" s="273"/>
    </row>
    <row r="250" spans="1:1" x14ac:dyDescent="0.25">
      <c r="A250" s="273"/>
    </row>
    <row r="251" spans="1:1" x14ac:dyDescent="0.25">
      <c r="A251" s="273"/>
    </row>
    <row r="252" spans="1:1" x14ac:dyDescent="0.25">
      <c r="A252" s="273"/>
    </row>
    <row r="253" spans="1:1" x14ac:dyDescent="0.25">
      <c r="A253" s="273"/>
    </row>
    <row r="254" spans="1:1" x14ac:dyDescent="0.25">
      <c r="A254" s="273"/>
    </row>
    <row r="255" spans="1:1" x14ac:dyDescent="0.25">
      <c r="A255" s="273"/>
    </row>
    <row r="256" spans="1:1" x14ac:dyDescent="0.25">
      <c r="A256" s="273"/>
    </row>
    <row r="257" spans="1:1" x14ac:dyDescent="0.25">
      <c r="A257" s="273"/>
    </row>
    <row r="258" spans="1:1" x14ac:dyDescent="0.25">
      <c r="A258" s="273"/>
    </row>
    <row r="259" spans="1:1" x14ac:dyDescent="0.25">
      <c r="A259" s="273"/>
    </row>
    <row r="260" spans="1:1" x14ac:dyDescent="0.25">
      <c r="A260" s="273"/>
    </row>
    <row r="261" spans="1:1" x14ac:dyDescent="0.25">
      <c r="A261" s="273"/>
    </row>
    <row r="262" spans="1:1" x14ac:dyDescent="0.25">
      <c r="A262" s="273"/>
    </row>
    <row r="263" spans="1:1" x14ac:dyDescent="0.25">
      <c r="A263" s="273"/>
    </row>
    <row r="264" spans="1:1" x14ac:dyDescent="0.25">
      <c r="A264" s="273"/>
    </row>
    <row r="265" spans="1:1" x14ac:dyDescent="0.25">
      <c r="A265" s="273"/>
    </row>
    <row r="266" spans="1:1" x14ac:dyDescent="0.25">
      <c r="A266" s="273"/>
    </row>
    <row r="267" spans="1:1" x14ac:dyDescent="0.25">
      <c r="A267" s="273"/>
    </row>
    <row r="268" spans="1:1" x14ac:dyDescent="0.25">
      <c r="A268" s="273"/>
    </row>
    <row r="269" spans="1:1" x14ac:dyDescent="0.25">
      <c r="A269" s="273"/>
    </row>
    <row r="270" spans="1:1" x14ac:dyDescent="0.25">
      <c r="A270" s="273"/>
    </row>
    <row r="271" spans="1:1" x14ac:dyDescent="0.25">
      <c r="A271" s="273"/>
    </row>
    <row r="272" spans="1:1" x14ac:dyDescent="0.25">
      <c r="A272" s="273"/>
    </row>
    <row r="273" spans="1:1" x14ac:dyDescent="0.25">
      <c r="A273" s="273"/>
    </row>
    <row r="274" spans="1:1" x14ac:dyDescent="0.25">
      <c r="A274" s="273"/>
    </row>
    <row r="275" spans="1:1" x14ac:dyDescent="0.25">
      <c r="A275" s="273"/>
    </row>
    <row r="276" spans="1:1" x14ac:dyDescent="0.25">
      <c r="A276" s="273"/>
    </row>
    <row r="277" spans="1:1" x14ac:dyDescent="0.25">
      <c r="A277" s="273"/>
    </row>
    <row r="278" spans="1:1" x14ac:dyDescent="0.25">
      <c r="A278" s="273"/>
    </row>
    <row r="279" spans="1:1" x14ac:dyDescent="0.25">
      <c r="A279" s="273"/>
    </row>
    <row r="280" spans="1:1" x14ac:dyDescent="0.25">
      <c r="A280" s="273"/>
    </row>
    <row r="281" spans="1:1" x14ac:dyDescent="0.25">
      <c r="A281" s="273"/>
    </row>
    <row r="282" spans="1:1" x14ac:dyDescent="0.25">
      <c r="A282" s="273"/>
    </row>
    <row r="283" spans="1:1" x14ac:dyDescent="0.25">
      <c r="A283" s="273"/>
    </row>
    <row r="284" spans="1:1" x14ac:dyDescent="0.25">
      <c r="A284" s="273"/>
    </row>
    <row r="285" spans="1:1" x14ac:dyDescent="0.25">
      <c r="A285" s="273"/>
    </row>
    <row r="286" spans="1:1" x14ac:dyDescent="0.25">
      <c r="A286" s="273"/>
    </row>
    <row r="287" spans="1:1" x14ac:dyDescent="0.25">
      <c r="A287" s="273"/>
    </row>
    <row r="288" spans="1:1" x14ac:dyDescent="0.25">
      <c r="A288" s="273"/>
    </row>
    <row r="289" spans="1:1" x14ac:dyDescent="0.25">
      <c r="A289" s="273"/>
    </row>
    <row r="290" spans="1:1" x14ac:dyDescent="0.25">
      <c r="A290" s="273"/>
    </row>
    <row r="291" spans="1:1" x14ac:dyDescent="0.25">
      <c r="A291" s="273"/>
    </row>
    <row r="292" spans="1:1" x14ac:dyDescent="0.25">
      <c r="A292" s="273"/>
    </row>
    <row r="293" spans="1:1" x14ac:dyDescent="0.25">
      <c r="A293" s="273"/>
    </row>
    <row r="294" spans="1:1" x14ac:dyDescent="0.25">
      <c r="A294" s="273"/>
    </row>
    <row r="295" spans="1:1" x14ac:dyDescent="0.25">
      <c r="A295" s="273"/>
    </row>
    <row r="296" spans="1:1" x14ac:dyDescent="0.25">
      <c r="A296" s="273"/>
    </row>
    <row r="297" spans="1:1" x14ac:dyDescent="0.25">
      <c r="A297" s="273"/>
    </row>
    <row r="298" spans="1:1" x14ac:dyDescent="0.25">
      <c r="A298" s="273"/>
    </row>
    <row r="299" spans="1:1" x14ac:dyDescent="0.25">
      <c r="A299" s="273"/>
    </row>
    <row r="300" spans="1:1" x14ac:dyDescent="0.25">
      <c r="A300" s="273"/>
    </row>
    <row r="301" spans="1:1" x14ac:dyDescent="0.25">
      <c r="A301" s="273"/>
    </row>
    <row r="302" spans="1:1" x14ac:dyDescent="0.25">
      <c r="A302" s="273"/>
    </row>
    <row r="303" spans="1:1" x14ac:dyDescent="0.25">
      <c r="A303" s="273"/>
    </row>
    <row r="304" spans="1:1" x14ac:dyDescent="0.25">
      <c r="A304" s="273"/>
    </row>
    <row r="305" spans="1:1" x14ac:dyDescent="0.25">
      <c r="A305" s="273"/>
    </row>
    <row r="306" spans="1:1" x14ac:dyDescent="0.25">
      <c r="A306" s="273"/>
    </row>
    <row r="307" spans="1:1" x14ac:dyDescent="0.25">
      <c r="A307" s="273"/>
    </row>
    <row r="308" spans="1:1" x14ac:dyDescent="0.25">
      <c r="A308" s="273"/>
    </row>
    <row r="309" spans="1:1" x14ac:dyDescent="0.25">
      <c r="A309" s="273"/>
    </row>
    <row r="310" spans="1:1" x14ac:dyDescent="0.25">
      <c r="A310" s="273"/>
    </row>
    <row r="311" spans="1:1" x14ac:dyDescent="0.25">
      <c r="A311" s="273"/>
    </row>
    <row r="312" spans="1:1" x14ac:dyDescent="0.25">
      <c r="A312" s="273"/>
    </row>
    <row r="313" spans="1:1" x14ac:dyDescent="0.25">
      <c r="A313" s="273"/>
    </row>
    <row r="314" spans="1:1" x14ac:dyDescent="0.25">
      <c r="A314" s="273"/>
    </row>
    <row r="315" spans="1:1" x14ac:dyDescent="0.25">
      <c r="A315" s="273"/>
    </row>
    <row r="316" spans="1:1" x14ac:dyDescent="0.25">
      <c r="A316" s="273"/>
    </row>
    <row r="317" spans="1:1" x14ac:dyDescent="0.25">
      <c r="A317" s="273"/>
    </row>
    <row r="318" spans="1:1" x14ac:dyDescent="0.25">
      <c r="A318" s="273"/>
    </row>
    <row r="319" spans="1:1" x14ac:dyDescent="0.25">
      <c r="A319" s="273"/>
    </row>
    <row r="320" spans="1:1" x14ac:dyDescent="0.25">
      <c r="A320" s="273"/>
    </row>
    <row r="321" spans="1:1" x14ac:dyDescent="0.25">
      <c r="A321" s="273"/>
    </row>
    <row r="322" spans="1:1" x14ac:dyDescent="0.25">
      <c r="A322" s="273"/>
    </row>
    <row r="323" spans="1:1" x14ac:dyDescent="0.25">
      <c r="A323" s="273"/>
    </row>
    <row r="324" spans="1:1" x14ac:dyDescent="0.25">
      <c r="A324" s="273"/>
    </row>
    <row r="325" spans="1:1" x14ac:dyDescent="0.25">
      <c r="A325" s="273"/>
    </row>
    <row r="326" spans="1:1" x14ac:dyDescent="0.25">
      <c r="A326" s="273"/>
    </row>
    <row r="327" spans="1:1" x14ac:dyDescent="0.25">
      <c r="A327" s="273"/>
    </row>
    <row r="328" spans="1:1" x14ac:dyDescent="0.25">
      <c r="A328" s="273"/>
    </row>
    <row r="329" spans="1:1" x14ac:dyDescent="0.25">
      <c r="A329" s="273"/>
    </row>
    <row r="330" spans="1:1" x14ac:dyDescent="0.25">
      <c r="A330" s="273"/>
    </row>
    <row r="331" spans="1:1" x14ac:dyDescent="0.25">
      <c r="A331" s="273"/>
    </row>
    <row r="332" spans="1:1" x14ac:dyDescent="0.25">
      <c r="A332" s="273"/>
    </row>
    <row r="333" spans="1:1" x14ac:dyDescent="0.25">
      <c r="A333" s="273"/>
    </row>
    <row r="334" spans="1:1" x14ac:dyDescent="0.25">
      <c r="A334" s="273"/>
    </row>
    <row r="335" spans="1:1" x14ac:dyDescent="0.25">
      <c r="A335" s="273"/>
    </row>
    <row r="336" spans="1:1" x14ac:dyDescent="0.25">
      <c r="A336" s="273"/>
    </row>
    <row r="337" spans="1:1" x14ac:dyDescent="0.25">
      <c r="A337" s="273"/>
    </row>
    <row r="338" spans="1:1" x14ac:dyDescent="0.25">
      <c r="A338" s="273"/>
    </row>
    <row r="339" spans="1:1" x14ac:dyDescent="0.25">
      <c r="A339" s="273"/>
    </row>
    <row r="340" spans="1:1" x14ac:dyDescent="0.25">
      <c r="A340" s="273"/>
    </row>
    <row r="341" spans="1:1" x14ac:dyDescent="0.25">
      <c r="A341" s="273"/>
    </row>
    <row r="342" spans="1:1" x14ac:dyDescent="0.25">
      <c r="A342" s="273"/>
    </row>
    <row r="343" spans="1:1" x14ac:dyDescent="0.25">
      <c r="A343" s="273"/>
    </row>
    <row r="344" spans="1:1" x14ac:dyDescent="0.25">
      <c r="A344" s="273"/>
    </row>
    <row r="345" spans="1:1" x14ac:dyDescent="0.25">
      <c r="A345" s="273"/>
    </row>
    <row r="346" spans="1:1" x14ac:dyDescent="0.25">
      <c r="A346" s="273"/>
    </row>
    <row r="347" spans="1:1" x14ac:dyDescent="0.25">
      <c r="A347" s="273"/>
    </row>
    <row r="348" spans="1:1" x14ac:dyDescent="0.25">
      <c r="A348" s="273"/>
    </row>
    <row r="349" spans="1:1" x14ac:dyDescent="0.25">
      <c r="A349" s="273"/>
    </row>
    <row r="350" spans="1:1" x14ac:dyDescent="0.25">
      <c r="A350" s="273"/>
    </row>
    <row r="351" spans="1:1" x14ac:dyDescent="0.25">
      <c r="A351" s="273"/>
    </row>
    <row r="352" spans="1:1" x14ac:dyDescent="0.25">
      <c r="A352" s="273"/>
    </row>
    <row r="353" spans="1:1" x14ac:dyDescent="0.25">
      <c r="A353" s="273"/>
    </row>
    <row r="354" spans="1:1" x14ac:dyDescent="0.25">
      <c r="A354" s="273"/>
    </row>
    <row r="355" spans="1:1" x14ac:dyDescent="0.25">
      <c r="A355" s="273"/>
    </row>
    <row r="356" spans="1:1" x14ac:dyDescent="0.25">
      <c r="A356" s="273"/>
    </row>
    <row r="357" spans="1:1" x14ac:dyDescent="0.25">
      <c r="A357" s="273"/>
    </row>
    <row r="358" spans="1:1" x14ac:dyDescent="0.25">
      <c r="A358" s="273"/>
    </row>
    <row r="359" spans="1:1" x14ac:dyDescent="0.25">
      <c r="A359" s="273"/>
    </row>
    <row r="360" spans="1:1" x14ac:dyDescent="0.25">
      <c r="A360" s="273"/>
    </row>
    <row r="361" spans="1:1" x14ac:dyDescent="0.25">
      <c r="A361" s="273"/>
    </row>
    <row r="362" spans="1:1" x14ac:dyDescent="0.25">
      <c r="A362" s="273"/>
    </row>
    <row r="363" spans="1:1" x14ac:dyDescent="0.25">
      <c r="A363" s="273"/>
    </row>
    <row r="364" spans="1:1" x14ac:dyDescent="0.25">
      <c r="A364" s="273"/>
    </row>
    <row r="365" spans="1:1" x14ac:dyDescent="0.25">
      <c r="A365" s="273"/>
    </row>
    <row r="366" spans="1:1" x14ac:dyDescent="0.25">
      <c r="A366" s="273"/>
    </row>
    <row r="367" spans="1:1" x14ac:dyDescent="0.25">
      <c r="A367" s="273"/>
    </row>
    <row r="368" spans="1:1" x14ac:dyDescent="0.25">
      <c r="A368" s="273"/>
    </row>
    <row r="369" spans="1:1" x14ac:dyDescent="0.25">
      <c r="A369" s="273"/>
    </row>
    <row r="370" spans="1:1" x14ac:dyDescent="0.25">
      <c r="A370" s="273"/>
    </row>
    <row r="371" spans="1:1" x14ac:dyDescent="0.25">
      <c r="A371" s="273"/>
    </row>
    <row r="372" spans="1:1" x14ac:dyDescent="0.25">
      <c r="A372" s="273"/>
    </row>
    <row r="373" spans="1:1" x14ac:dyDescent="0.25">
      <c r="A373" s="273"/>
    </row>
    <row r="374" spans="1:1" x14ac:dyDescent="0.25">
      <c r="A374" s="273"/>
    </row>
    <row r="375" spans="1:1" x14ac:dyDescent="0.25">
      <c r="A375" s="273"/>
    </row>
    <row r="376" spans="1:1" x14ac:dyDescent="0.25">
      <c r="A376" s="273"/>
    </row>
    <row r="377" spans="1:1" x14ac:dyDescent="0.25">
      <c r="A377" s="273"/>
    </row>
    <row r="378" spans="1:1" x14ac:dyDescent="0.25">
      <c r="A378" s="273"/>
    </row>
    <row r="379" spans="1:1" x14ac:dyDescent="0.25">
      <c r="A379" s="273"/>
    </row>
    <row r="380" spans="1:1" x14ac:dyDescent="0.25">
      <c r="A380" s="273"/>
    </row>
    <row r="381" spans="1:1" x14ac:dyDescent="0.25">
      <c r="A381" s="273"/>
    </row>
    <row r="382" spans="1:1" x14ac:dyDescent="0.25">
      <c r="A382" s="273"/>
    </row>
    <row r="383" spans="1:1" x14ac:dyDescent="0.25">
      <c r="A383" s="273"/>
    </row>
    <row r="384" spans="1:1" x14ac:dyDescent="0.25">
      <c r="A384" s="273"/>
    </row>
    <row r="385" spans="1:1" x14ac:dyDescent="0.25">
      <c r="A385" s="273"/>
    </row>
    <row r="386" spans="1:1" x14ac:dyDescent="0.25">
      <c r="A386" s="273"/>
    </row>
    <row r="387" spans="1:1" x14ac:dyDescent="0.25">
      <c r="A387" s="273"/>
    </row>
    <row r="388" spans="1:1" x14ac:dyDescent="0.25">
      <c r="A388" s="273"/>
    </row>
    <row r="389" spans="1:1" x14ac:dyDescent="0.25">
      <c r="A389" s="273"/>
    </row>
    <row r="390" spans="1:1" x14ac:dyDescent="0.25">
      <c r="A390" s="273"/>
    </row>
    <row r="391" spans="1:1" x14ac:dyDescent="0.25">
      <c r="A391" s="273"/>
    </row>
    <row r="392" spans="1:1" x14ac:dyDescent="0.25">
      <c r="A392" s="273"/>
    </row>
    <row r="393" spans="1:1" x14ac:dyDescent="0.25">
      <c r="A393" s="273"/>
    </row>
    <row r="394" spans="1:1" x14ac:dyDescent="0.25">
      <c r="A394" s="273"/>
    </row>
    <row r="395" spans="1:1" x14ac:dyDescent="0.25">
      <c r="A395" s="273"/>
    </row>
    <row r="396" spans="1:1" x14ac:dyDescent="0.25">
      <c r="A396" s="273"/>
    </row>
    <row r="397" spans="1:1" x14ac:dyDescent="0.25">
      <c r="A397" s="273"/>
    </row>
    <row r="398" spans="1:1" x14ac:dyDescent="0.25">
      <c r="A398" s="273"/>
    </row>
    <row r="399" spans="1:1" x14ac:dyDescent="0.25">
      <c r="A399" s="273"/>
    </row>
    <row r="400" spans="1:1" x14ac:dyDescent="0.25">
      <c r="A400" s="273"/>
    </row>
    <row r="401" spans="1:1" x14ac:dyDescent="0.25">
      <c r="A401" s="273"/>
    </row>
    <row r="402" spans="1:1" x14ac:dyDescent="0.25">
      <c r="A402" s="273"/>
    </row>
    <row r="403" spans="1:1" x14ac:dyDescent="0.25">
      <c r="A403" s="273"/>
    </row>
    <row r="404" spans="1:1" x14ac:dyDescent="0.25">
      <c r="A404" s="273"/>
    </row>
    <row r="405" spans="1:1" x14ac:dyDescent="0.25">
      <c r="A405" s="273"/>
    </row>
    <row r="406" spans="1:1" x14ac:dyDescent="0.25">
      <c r="A406" s="273"/>
    </row>
    <row r="407" spans="1:1" x14ac:dyDescent="0.25">
      <c r="A407" s="273"/>
    </row>
    <row r="408" spans="1:1" x14ac:dyDescent="0.25">
      <c r="A408" s="273"/>
    </row>
    <row r="409" spans="1:1" x14ac:dyDescent="0.25">
      <c r="A409" s="273"/>
    </row>
    <row r="410" spans="1:1" x14ac:dyDescent="0.25">
      <c r="A410" s="273"/>
    </row>
    <row r="411" spans="1:1" x14ac:dyDescent="0.25">
      <c r="A411" s="273"/>
    </row>
    <row r="412" spans="1:1" x14ac:dyDescent="0.25">
      <c r="A412" s="273"/>
    </row>
    <row r="413" spans="1:1" x14ac:dyDescent="0.25">
      <c r="A413" s="273"/>
    </row>
    <row r="414" spans="1:1" x14ac:dyDescent="0.25">
      <c r="A414" s="273"/>
    </row>
    <row r="415" spans="1:1" x14ac:dyDescent="0.25">
      <c r="A415" s="273"/>
    </row>
    <row r="416" spans="1:1" x14ac:dyDescent="0.25">
      <c r="A416" s="273"/>
    </row>
    <row r="417" spans="1:1" x14ac:dyDescent="0.25">
      <c r="A417" s="273"/>
    </row>
    <row r="418" spans="1:1" x14ac:dyDescent="0.25">
      <c r="A418" s="273"/>
    </row>
    <row r="419" spans="1:1" x14ac:dyDescent="0.25">
      <c r="A419" s="273"/>
    </row>
    <row r="420" spans="1:1" x14ac:dyDescent="0.25">
      <c r="A420" s="273"/>
    </row>
  </sheetData>
  <mergeCells count="6">
    <mergeCell ref="A88:C88"/>
    <mergeCell ref="A110:C110"/>
    <mergeCell ref="A132:C132"/>
    <mergeCell ref="A15:C15"/>
    <mergeCell ref="A38:C38"/>
    <mergeCell ref="A60:C6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7">
    <tabColor rgb="FF92D050"/>
  </sheetPr>
  <dimension ref="A1:CZ153"/>
  <sheetViews>
    <sheetView topLeftCell="A103" workbookViewId="0">
      <selection activeCell="E154" sqref="E154"/>
    </sheetView>
  </sheetViews>
  <sheetFormatPr defaultColWidth="8.81640625" defaultRowHeight="12.5" x14ac:dyDescent="0.25"/>
  <cols>
    <col min="1" max="1" width="67.7265625" style="321" bestFit="1" customWidth="1"/>
    <col min="2" max="2" width="22.81640625" style="321" customWidth="1"/>
    <col min="3" max="3" width="27.26953125" style="321" bestFit="1" customWidth="1"/>
    <col min="4" max="4" width="10.453125" style="320" customWidth="1"/>
    <col min="5" max="98" width="13.7265625" style="321" customWidth="1"/>
    <col min="99" max="16384" width="8.81640625" style="321"/>
  </cols>
  <sheetData>
    <row r="1" spans="1:99" ht="25" x14ac:dyDescent="0.5">
      <c r="A1" s="132" t="s">
        <v>427</v>
      </c>
      <c r="H1" s="117"/>
      <c r="I1" s="117"/>
      <c r="J1" s="235"/>
      <c r="K1" s="231"/>
      <c r="L1" s="117"/>
      <c r="M1" s="117"/>
      <c r="N1" s="117"/>
      <c r="O1" s="117"/>
      <c r="P1" s="117"/>
      <c r="Q1" s="117"/>
      <c r="R1" s="117"/>
      <c r="S1" s="117"/>
      <c r="T1" s="117"/>
      <c r="U1" s="117"/>
      <c r="V1" s="117"/>
      <c r="W1" s="232"/>
      <c r="X1" s="117"/>
      <c r="Y1" s="117"/>
      <c r="Z1" s="117"/>
      <c r="AA1" s="117"/>
      <c r="AB1" s="117"/>
      <c r="AC1" s="117"/>
      <c r="AD1" s="117"/>
      <c r="AE1" s="117"/>
      <c r="AF1" s="117"/>
      <c r="AG1" s="117"/>
      <c r="AH1" s="117"/>
      <c r="AI1" s="117"/>
    </row>
    <row r="2" spans="1:99" x14ac:dyDescent="0.25">
      <c r="H2" s="117"/>
      <c r="I2" s="117"/>
      <c r="J2" s="235"/>
      <c r="K2" s="117"/>
      <c r="L2" s="117"/>
      <c r="M2" s="117"/>
      <c r="N2" s="233"/>
      <c r="O2" s="117"/>
      <c r="P2" s="117"/>
      <c r="Q2" s="117"/>
      <c r="R2" s="117"/>
      <c r="S2" s="117"/>
      <c r="T2" s="117"/>
      <c r="U2" s="117"/>
      <c r="V2" s="117"/>
      <c r="W2" s="117"/>
      <c r="X2" s="117"/>
      <c r="Y2" s="117"/>
      <c r="Z2" s="117"/>
      <c r="AA2" s="117"/>
      <c r="AB2" s="117"/>
      <c r="AC2" s="117"/>
      <c r="AD2" s="117"/>
      <c r="AE2" s="117"/>
      <c r="AF2" s="117"/>
      <c r="AG2" s="117"/>
      <c r="AH2" s="117"/>
      <c r="AI2" s="117"/>
    </row>
    <row r="3" spans="1:99" x14ac:dyDescent="0.25">
      <c r="H3" s="117"/>
      <c r="I3" s="117"/>
      <c r="J3" s="234"/>
      <c r="K3" s="234"/>
      <c r="L3" s="117"/>
      <c r="M3" s="117"/>
      <c r="N3" s="117"/>
      <c r="O3" s="117"/>
      <c r="P3" s="117"/>
      <c r="Q3" s="117"/>
      <c r="R3" s="117"/>
      <c r="S3" s="117"/>
      <c r="T3" s="117"/>
      <c r="U3" s="117"/>
      <c r="V3" s="117"/>
      <c r="W3" s="117"/>
      <c r="X3" s="117"/>
      <c r="Y3" s="117"/>
      <c r="Z3" s="117"/>
      <c r="AA3" s="117"/>
      <c r="AB3" s="117"/>
      <c r="AC3" s="117"/>
      <c r="AD3" s="117"/>
      <c r="AE3" s="117"/>
      <c r="AF3" s="117"/>
      <c r="AG3" s="117"/>
      <c r="AH3" s="117"/>
      <c r="AI3" s="117"/>
    </row>
    <row r="4" spans="1:99" ht="13" x14ac:dyDescent="0.3">
      <c r="A4" s="320" t="str">
        <f>Indata!A3</f>
        <v>Vald ASEK-version:</v>
      </c>
      <c r="B4" s="319" t="str">
        <f>Indata!B3</f>
        <v>ASEK 8.0</v>
      </c>
      <c r="D4" s="473" t="s">
        <v>493</v>
      </c>
      <c r="E4" s="39">
        <f>E16</f>
        <v>2019</v>
      </c>
      <c r="F4" s="39">
        <f t="shared" ref="F4:BQ4" si="0">F16</f>
        <v>2020</v>
      </c>
      <c r="G4" s="39">
        <f t="shared" si="0"/>
        <v>2021</v>
      </c>
      <c r="H4" s="39">
        <f t="shared" si="0"/>
        <v>2022</v>
      </c>
      <c r="I4" s="39">
        <f t="shared" si="0"/>
        <v>2023</v>
      </c>
      <c r="J4" s="39">
        <f t="shared" si="0"/>
        <v>2024</v>
      </c>
      <c r="K4" s="39">
        <f t="shared" si="0"/>
        <v>2025</v>
      </c>
      <c r="L4" s="39">
        <f t="shared" si="0"/>
        <v>2026</v>
      </c>
      <c r="M4" s="39">
        <f t="shared" si="0"/>
        <v>2027</v>
      </c>
      <c r="N4" s="39">
        <f t="shared" si="0"/>
        <v>2028</v>
      </c>
      <c r="O4" s="39">
        <f t="shared" si="0"/>
        <v>2029</v>
      </c>
      <c r="P4" s="39">
        <f t="shared" si="0"/>
        <v>2030</v>
      </c>
      <c r="Q4" s="39">
        <f t="shared" si="0"/>
        <v>2031</v>
      </c>
      <c r="R4" s="39">
        <f t="shared" si="0"/>
        <v>2032</v>
      </c>
      <c r="S4" s="39">
        <f t="shared" si="0"/>
        <v>2033</v>
      </c>
      <c r="T4" s="39">
        <f t="shared" si="0"/>
        <v>2034</v>
      </c>
      <c r="U4" s="39">
        <f t="shared" si="0"/>
        <v>2035</v>
      </c>
      <c r="V4" s="39">
        <f t="shared" si="0"/>
        <v>2036</v>
      </c>
      <c r="W4" s="39">
        <f t="shared" si="0"/>
        <v>2037</v>
      </c>
      <c r="X4" s="39">
        <f t="shared" si="0"/>
        <v>2038</v>
      </c>
      <c r="Y4" s="39">
        <f t="shared" si="0"/>
        <v>2039</v>
      </c>
      <c r="Z4" s="39">
        <f t="shared" si="0"/>
        <v>2040</v>
      </c>
      <c r="AA4" s="39">
        <f t="shared" si="0"/>
        <v>2041</v>
      </c>
      <c r="AB4" s="39">
        <f t="shared" si="0"/>
        <v>2042</v>
      </c>
      <c r="AC4" s="39">
        <f t="shared" si="0"/>
        <v>2043</v>
      </c>
      <c r="AD4" s="39">
        <f t="shared" si="0"/>
        <v>2044</v>
      </c>
      <c r="AE4" s="39">
        <f t="shared" si="0"/>
        <v>2045</v>
      </c>
      <c r="AF4" s="39">
        <f t="shared" si="0"/>
        <v>2046</v>
      </c>
      <c r="AG4" s="39">
        <f t="shared" si="0"/>
        <v>2047</v>
      </c>
      <c r="AH4" s="39">
        <f t="shared" si="0"/>
        <v>2048</v>
      </c>
      <c r="AI4" s="39">
        <f t="shared" si="0"/>
        <v>2049</v>
      </c>
      <c r="AJ4" s="39">
        <f t="shared" si="0"/>
        <v>2050</v>
      </c>
      <c r="AK4" s="39">
        <f t="shared" si="0"/>
        <v>2051</v>
      </c>
      <c r="AL4" s="39">
        <f t="shared" si="0"/>
        <v>2052</v>
      </c>
      <c r="AM4" s="39">
        <f t="shared" si="0"/>
        <v>2053</v>
      </c>
      <c r="AN4" s="39">
        <f t="shared" si="0"/>
        <v>2054</v>
      </c>
      <c r="AO4" s="39">
        <f t="shared" si="0"/>
        <v>2055</v>
      </c>
      <c r="AP4" s="39">
        <f t="shared" si="0"/>
        <v>2056</v>
      </c>
      <c r="AQ4" s="39">
        <f t="shared" si="0"/>
        <v>2057</v>
      </c>
      <c r="AR4" s="39">
        <f t="shared" si="0"/>
        <v>2058</v>
      </c>
      <c r="AS4" s="39">
        <f t="shared" si="0"/>
        <v>2059</v>
      </c>
      <c r="AT4" s="39">
        <f t="shared" si="0"/>
        <v>2060</v>
      </c>
      <c r="AU4" s="39">
        <f t="shared" si="0"/>
        <v>2061</v>
      </c>
      <c r="AV4" s="39">
        <f t="shared" si="0"/>
        <v>2062</v>
      </c>
      <c r="AW4" s="39">
        <f t="shared" si="0"/>
        <v>2063</v>
      </c>
      <c r="AX4" s="39">
        <f t="shared" si="0"/>
        <v>2064</v>
      </c>
      <c r="AY4" s="39">
        <f t="shared" si="0"/>
        <v>2065</v>
      </c>
      <c r="AZ4" s="39">
        <f t="shared" si="0"/>
        <v>2066</v>
      </c>
      <c r="BA4" s="39">
        <f t="shared" si="0"/>
        <v>2067</v>
      </c>
      <c r="BB4" s="39">
        <f t="shared" si="0"/>
        <v>2068</v>
      </c>
      <c r="BC4" s="39">
        <f t="shared" si="0"/>
        <v>2069</v>
      </c>
      <c r="BD4" s="39">
        <f t="shared" si="0"/>
        <v>2070</v>
      </c>
      <c r="BE4" s="39">
        <f t="shared" si="0"/>
        <v>2071</v>
      </c>
      <c r="BF4" s="39">
        <f t="shared" si="0"/>
        <v>2072</v>
      </c>
      <c r="BG4" s="39">
        <f t="shared" si="0"/>
        <v>2073</v>
      </c>
      <c r="BH4" s="39">
        <f t="shared" si="0"/>
        <v>2074</v>
      </c>
      <c r="BI4" s="39">
        <f t="shared" si="0"/>
        <v>2075</v>
      </c>
      <c r="BJ4" s="39">
        <f t="shared" si="0"/>
        <v>2076</v>
      </c>
      <c r="BK4" s="39">
        <f t="shared" si="0"/>
        <v>2077</v>
      </c>
      <c r="BL4" s="39">
        <f t="shared" si="0"/>
        <v>2078</v>
      </c>
      <c r="BM4" s="39">
        <f t="shared" si="0"/>
        <v>2079</v>
      </c>
      <c r="BN4" s="39">
        <f t="shared" si="0"/>
        <v>2080</v>
      </c>
      <c r="BO4" s="39">
        <f t="shared" si="0"/>
        <v>2081</v>
      </c>
      <c r="BP4" s="39">
        <f t="shared" si="0"/>
        <v>2082</v>
      </c>
      <c r="BQ4" s="39">
        <f t="shared" si="0"/>
        <v>2083</v>
      </c>
      <c r="BR4" s="39">
        <f t="shared" ref="BR4:CT4" si="1">BR16</f>
        <v>2084</v>
      </c>
      <c r="BS4" s="39">
        <f t="shared" si="1"/>
        <v>2085</v>
      </c>
      <c r="BT4" s="39">
        <f t="shared" si="1"/>
        <v>2086</v>
      </c>
      <c r="BU4" s="39">
        <f t="shared" si="1"/>
        <v>2087</v>
      </c>
      <c r="BV4" s="39">
        <f t="shared" si="1"/>
        <v>2088</v>
      </c>
      <c r="BW4" s="39">
        <f t="shared" si="1"/>
        <v>2089</v>
      </c>
      <c r="BX4" s="39">
        <f t="shared" si="1"/>
        <v>2090</v>
      </c>
      <c r="BY4" s="39">
        <f t="shared" si="1"/>
        <v>2091</v>
      </c>
      <c r="BZ4" s="39">
        <f t="shared" si="1"/>
        <v>2092</v>
      </c>
      <c r="CA4" s="39">
        <f t="shared" si="1"/>
        <v>2093</v>
      </c>
      <c r="CB4" s="39">
        <f t="shared" si="1"/>
        <v>2094</v>
      </c>
      <c r="CC4" s="39">
        <f t="shared" si="1"/>
        <v>2095</v>
      </c>
      <c r="CD4" s="39">
        <f t="shared" si="1"/>
        <v>2096</v>
      </c>
      <c r="CE4" s="39">
        <f t="shared" si="1"/>
        <v>2097</v>
      </c>
      <c r="CF4" s="39">
        <f t="shared" si="1"/>
        <v>2098</v>
      </c>
      <c r="CG4" s="39">
        <f t="shared" si="1"/>
        <v>2099</v>
      </c>
      <c r="CH4" s="39">
        <f t="shared" si="1"/>
        <v>2100</v>
      </c>
      <c r="CI4" s="39">
        <f t="shared" si="1"/>
        <v>2101</v>
      </c>
      <c r="CJ4" s="39">
        <f t="shared" si="1"/>
        <v>2102</v>
      </c>
      <c r="CK4" s="39">
        <f t="shared" si="1"/>
        <v>2103</v>
      </c>
      <c r="CL4" s="39">
        <f t="shared" si="1"/>
        <v>2104</v>
      </c>
      <c r="CM4" s="39">
        <f t="shared" si="1"/>
        <v>2105</v>
      </c>
      <c r="CN4" s="39">
        <f t="shared" si="1"/>
        <v>2106</v>
      </c>
      <c r="CO4" s="39">
        <f t="shared" si="1"/>
        <v>2107</v>
      </c>
      <c r="CP4" s="39">
        <f t="shared" si="1"/>
        <v>2108</v>
      </c>
      <c r="CQ4" s="39">
        <f t="shared" si="1"/>
        <v>2109</v>
      </c>
      <c r="CR4" s="39">
        <f t="shared" si="1"/>
        <v>2110</v>
      </c>
      <c r="CS4" s="39">
        <f t="shared" si="1"/>
        <v>2111</v>
      </c>
      <c r="CT4" s="39">
        <f t="shared" si="1"/>
        <v>2112</v>
      </c>
    </row>
    <row r="5" spans="1:99" s="388" customFormat="1" ht="13" x14ac:dyDescent="0.3">
      <c r="A5" s="157" t="s">
        <v>180</v>
      </c>
      <c r="B5" s="228">
        <f>Indata!B12</f>
        <v>2019</v>
      </c>
      <c r="C5" s="237" t="s">
        <v>205</v>
      </c>
      <c r="D5" s="474">
        <f>MATCH("Bprisupp1",Indata!F:F,0)</f>
        <v>22</v>
      </c>
      <c r="E5" s="230" cm="1">
        <f t="array" ref="E5">IF(E$4&gt;$B$10,C5,IF(E$4&lt;$B$9,INDEX(Indata!$B:$B,$D5),INDEX(Indata!$B:$B,$D5+1))^(E$4-$B$5))</f>
        <v>1</v>
      </c>
      <c r="F5" s="230" cm="1">
        <f t="array" ref="F5">IF(F$4&gt;$B$10,E5,IF(F$4&lt;$B$9,INDEX(Indata!$B:$B,$D5),INDEX(Indata!$B:$B,$D5+1))^(F$4-$B$5))</f>
        <v>1.0532579053489473</v>
      </c>
      <c r="G5" s="230" cm="1">
        <f t="array" ref="G5">IF(G$4&gt;$B$10,F5,IF(G$4&lt;$B$9,INDEX(Indata!$B:$B,$D5),INDEX(Indata!$B:$B,$D5+1))^(G$4-$B$5))</f>
        <v>1.1093522151800519</v>
      </c>
      <c r="H5" s="230" cm="1">
        <f t="array" ref="H5">IF(H$4&gt;$B$10,G5,IF(H$4&lt;$B$9,INDEX(Indata!$B:$B,$D5),INDEX(Indata!$B:$B,$D5+1))^(H$4-$B$5))</f>
        <v>1.168433990454756</v>
      </c>
      <c r="I5" s="230" cm="1">
        <f t="array" ref="I5">IF(I$4&gt;$B$10,H5,IF(I$4&lt;$B$9,INDEX(Indata!$B:$B,$D5),INDEX(Indata!$B:$B,$D5+1))^(I$4-$B$5))</f>
        <v>1.2306623373248882</v>
      </c>
      <c r="J5" s="230" cm="1">
        <f t="array" ref="J5">IF(J$4&gt;$B$10,I5,IF(J$4&lt;$B$9,INDEX(Indata!$B:$B,$D5),INDEX(Indata!$B:$B,$D5+1))^(J$4-$B$5))</f>
        <v>1.2962048356026512</v>
      </c>
      <c r="K5" s="230" cm="1">
        <f t="array" ref="K5">IF(K$4&gt;$B$10,J5,IF(K$4&lt;$B$9,INDEX(Indata!$B:$B,$D5),INDEX(Indata!$B:$B,$D5+1))^(K$4-$B$5))</f>
        <v>1.3652379900500249</v>
      </c>
      <c r="L5" s="230" cm="1">
        <f t="array" ref="L5">IF(L$4&gt;$B$10,K5,IF(L$4&lt;$B$9,INDEX(Indata!$B:$B,$D5),INDEX(Indata!$B:$B,$D5+1))^(L$4-$B$5))</f>
        <v>1.4379477057028962</v>
      </c>
      <c r="M5" s="230" cm="1">
        <f t="array" ref="M5">IF(M$4&gt;$B$10,L5,IF(M$4&lt;$B$9,INDEX(Indata!$B:$B,$D5),INDEX(Indata!$B:$B,$D5+1))^(M$4-$B$5))</f>
        <v>1.5145297885099569</v>
      </c>
      <c r="N5" s="230" cm="1">
        <f t="array" ref="N5">IF(N$4&gt;$B$10,M5,IF(N$4&lt;$B$9,INDEX(Indata!$B:$B,$D5),INDEX(Indata!$B:$B,$D5+1))^(N$4-$B$5))</f>
        <v>1.5951904726345814</v>
      </c>
      <c r="O5" s="230" cm="1">
        <f t="array" ref="O5">IF(O$4&gt;$B$10,N5,IF(O$4&lt;$B$9,INDEX(Indata!$B:$B,$D5),INDEX(Indata!$B:$B,$D5+1))^(O$4-$B$5))</f>
        <v>1.6801469758396963</v>
      </c>
      <c r="P5" s="230" cm="1">
        <f t="array" ref="P5">IF(P$4&gt;$B$10,O5,IF(P$4&lt;$B$9,INDEX(Indata!$B:$B,$D5),INDEX(Indata!$B:$B,$D5+1))^(P$4-$B$5))</f>
        <v>1.7696280844512866</v>
      </c>
      <c r="Q5" s="230" cm="1">
        <f t="array" ref="Q5">IF(Q$4&gt;$B$10,P5,IF(Q$4&lt;$B$9,INDEX(Indata!$B:$B,$D5),INDEX(Indata!$B:$B,$D5+1))^(Q$4-$B$5))</f>
        <v>1.8638747694758322</v>
      </c>
      <c r="R5" s="230" cm="1">
        <f t="array" ref="R5">IF(R$4&gt;$B$10,Q5,IF(R$4&lt;$B$9,INDEX(Indata!$B:$B,$D5),INDEX(Indata!$B:$B,$D5+1))^(R$4-$B$5))</f>
        <v>1.9631408355308668</v>
      </c>
      <c r="S5" s="230" cm="1">
        <f t="array" ref="S5">IF(S$4&gt;$B$10,R5,IF(S$4&lt;$B$9,INDEX(Indata!$B:$B,$D5),INDEX(Indata!$B:$B,$D5+1))^(S$4-$B$5))</f>
        <v>2.0676936043362226</v>
      </c>
      <c r="T5" s="230" cm="1">
        <f t="array" ref="T5">IF(T$4&gt;$B$10,S5,IF(T$4&lt;$B$9,INDEX(Indata!$B:$B,$D5),INDEX(Indata!$B:$B,$D5+1))^(T$4-$B$5))</f>
        <v>2.1778146346065852</v>
      </c>
      <c r="U5" s="230" cm="1">
        <f t="array" ref="U5">IF(U$4&gt;$B$10,T5,IF(U$4&lt;$B$9,INDEX(Indata!$B:$B,$D5),INDEX(Indata!$B:$B,$D5+1))^(U$4-$B$5))</f>
        <v>2.2938004802840148</v>
      </c>
      <c r="V5" s="230" cm="1">
        <f t="array" ref="V5">IF(V$4&gt;$B$10,U5,IF(V$4&lt;$B$9,INDEX(Indata!$B:$B,$D5),INDEX(Indata!$B:$B,$D5+1))^(V$4-$B$5))</f>
        <v>2.4159634891523507</v>
      </c>
      <c r="W5" s="230" cm="1">
        <f t="array" ref="W5">IF(W$4&gt;$B$10,V5,IF(W$4&lt;$B$9,INDEX(Indata!$B:$B,$D5),INDEX(Indata!$B:$B,$D5+1))^(W$4-$B$5))</f>
        <v>2.5446326439841389</v>
      </c>
      <c r="X5" s="230" cm="1">
        <f t="array" ref="X5">IF(X$4&gt;$B$10,W5,IF(X$4&lt;$B$9,INDEX(Indata!$B:$B,$D5),INDEX(Indata!$B:$B,$D5+1))^(X$4-$B$5))</f>
        <v>2.6801544484852875</v>
      </c>
      <c r="Y5" s="230" cm="1">
        <f t="array" ref="Y5">IF(Y$4&gt;$B$10,X5,IF(Y$4&lt;$B$9,INDEX(Indata!$B:$B,$D5),INDEX(Indata!$B:$B,$D5+1))^(Y$4-$B$5))</f>
        <v>2.8228938604232767</v>
      </c>
      <c r="Z5" s="230" cm="1">
        <f t="array" ref="Z5">IF(Z$4&gt;$B$10,Y5,IF(Z$4&lt;$B$9,INDEX(Indata!$B:$B,$D5),INDEX(Indata!$B:$B,$D5+1))^(Z$4-$B$5))</f>
        <v>2.9732352744518238</v>
      </c>
      <c r="AA5" s="230" cm="1">
        <f t="array" ref="AA5">IF(AA$4&gt;$B$10,Z5,IF(AA$4&lt;$B$9,INDEX(Indata!$B:$B,$D5),INDEX(Indata!$B:$B,$D5+1))^(AA$4-$B$5))</f>
        <v>3.1315835572787303</v>
      </c>
      <c r="AB5" s="230" cm="1">
        <f t="array" ref="AB5">IF(AB$4&gt;$B$10,AA5,IF(AB$4&lt;=$B$9,INDEX(Indata!$B:$B,$D5),INDEX(Indata!$B:$B,$D5+1))^(AB$4-$B$5))</f>
        <v>3.2983651379646006</v>
      </c>
      <c r="AC5" s="230" cm="1">
        <f t="array" ref="AC5">IF(AC$4&gt;$B$10,AB5,IF(AC$4&lt;=$B$9,INDEX(Indata!$B:$B,$D5),INDEX(Indata!$B:$B,$D5+1))^(AC$4-$B$5))</f>
        <v>3.4740291562885868</v>
      </c>
      <c r="AD5" s="230" cm="1">
        <f t="array" ref="AD5">IF(AD$4&gt;$B$10,AC5,IF(AD$4&lt;=$B$9,INDEX(Indata!$B:$B,$D5),INDEX(Indata!$B:$B,$D5+1))^(AD$4-$B$5))</f>
        <v>3.6590486722736872</v>
      </c>
      <c r="AE5" s="230" cm="1">
        <f t="array" ref="AE5">IF(AE$4&gt;$B$10,AD5,IF(AE$4&lt;=$B$9,INDEX(Indata!$B:$B,$D5),INDEX(Indata!$B:$B,$D5+1))^(AE$4-$B$5))</f>
        <v>3.8539219401288305</v>
      </c>
      <c r="AF5" s="230" cm="1">
        <f t="array" ref="AF5">IF(AF$4&gt;$B$10,AE5,IF(AF$4&lt;=$B$9,INDEX(Indata!$B:$B,$D5),INDEX(Indata!$B:$B,$D5+1))^(AF$4-$B$5))</f>
        <v>1.1325742604710909</v>
      </c>
      <c r="AG5" s="230" cm="1">
        <f t="array" ref="AG5">IF(AG$4&gt;$B$10,AF5,IF(AG$4&lt;=$B$9,INDEX(Indata!$B:$B,$D5),INDEX(Indata!$B:$B,$D5+1))^(AG$4-$B$5))</f>
        <v>1.1378084566143092</v>
      </c>
      <c r="AH5" s="230" cm="1">
        <f t="array" ref="AH5">IF(AH$4&gt;$B$10,AG5,IF(AH$4&lt;=$B$9,INDEX(Indata!$B:$B,$D5),INDEX(Indata!$B:$B,$D5+1))^(AH$4-$B$5))</f>
        <v>1.1430668426144068</v>
      </c>
      <c r="AI5" s="230" cm="1">
        <f t="array" ref="AI5">IF(AI$4&gt;$B$10,AH5,IF(AI$4&lt;=$B$9,INDEX(Indata!$B:$B,$D5),INDEX(Indata!$B:$B,$D5+1))^(AI$4-$B$5))</f>
        <v>1.1483495302648969</v>
      </c>
      <c r="AJ5" s="230" cm="1">
        <f t="array" ref="AJ5">IF(AJ$4&gt;$B$10,AI5,IF(AJ$4&lt;=$B$9,INDEX(Indata!$B:$B,$D5),INDEX(Indata!$B:$B,$D5+1))^(AJ$4-$B$5))</f>
        <v>1.1536566318759462</v>
      </c>
      <c r="AK5" s="230" cm="1">
        <f t="array" ref="AK5">IF(AK$4&gt;$B$10,AJ5,IF(AK$4&lt;=$B$9,INDEX(Indata!$B:$B,$D5),INDEX(Indata!$B:$B,$D5+1))^(AK$4-$B$5))</f>
        <v>1.1589882602767645</v>
      </c>
      <c r="AL5" s="230" cm="1">
        <f t="array" ref="AL5">IF(AL$4&gt;$B$10,AK5,IF(AL$4&lt;=$B$9,INDEX(Indata!$B:$B,$D5),INDEX(Indata!$B:$B,$D5+1))^(AL$4-$B$5))</f>
        <v>1.1643445288180017</v>
      </c>
      <c r="AM5" s="230" cm="1">
        <f t="array" ref="AM5">IF(AM$4&gt;$B$10,AL5,IF(AM$4&lt;=$B$9,INDEX(Indata!$B:$B,$D5),INDEX(Indata!$B:$B,$D5+1))^(AM$4-$B$5))</f>
        <v>1.1697255513741578</v>
      </c>
      <c r="AN5" s="230" cm="1">
        <f t="array" ref="AN5">IF(AN$4&gt;$B$10,AM5,IF(AN$4&lt;=$B$9,INDEX(Indata!$B:$B,$D5),INDEX(Indata!$B:$B,$D5+1))^(AN$4-$B$5))</f>
        <v>1.1751314423460046</v>
      </c>
      <c r="AO5" s="230" cm="1">
        <f t="array" ref="AO5">IF(AO$4&gt;$B$10,AN5,IF(AO$4&lt;=$B$9,INDEX(Indata!$B:$B,$D5),INDEX(Indata!$B:$B,$D5+1))^(AO$4-$B$5))</f>
        <v>1.1805623166630175</v>
      </c>
      <c r="AP5" s="230" cm="1">
        <f t="array" ref="AP5">IF(AP$4&gt;$B$10,AO5,IF(AP$4&lt;=$B$9,INDEX(Indata!$B:$B,$D5),INDEX(Indata!$B:$B,$D5+1))^(AP$4-$B$5))</f>
        <v>1.1860182897858185</v>
      </c>
      <c r="AQ5" s="230" cm="1">
        <f t="array" ref="AQ5">IF(AQ$4&gt;$B$10,AP5,IF(AQ$4&lt;=$B$9,INDEX(Indata!$B:$B,$D5),INDEX(Indata!$B:$B,$D5+1))^(AQ$4-$B$5))</f>
        <v>1.1914994777086323</v>
      </c>
      <c r="AR5" s="230" cm="1">
        <f t="array" ref="AR5">IF(AR$4&gt;$B$10,AQ5,IF(AR$4&lt;=$B$9,INDEX(Indata!$B:$B,$D5),INDEX(Indata!$B:$B,$D5+1))^(AR$4-$B$5))</f>
        <v>1.1970059969617497</v>
      </c>
      <c r="AS5" s="230" cm="1">
        <f t="array" ref="AS5">IF(AS$4&gt;$B$10,AR5,IF(AS$4&lt;=$B$9,INDEX(Indata!$B:$B,$D5),INDEX(Indata!$B:$B,$D5+1))^(AS$4-$B$5))</f>
        <v>1.202537964614008</v>
      </c>
      <c r="AT5" s="230" cm="1">
        <f t="array" ref="AT5">IF(AT$4&gt;$B$10,AS5,IF(AT$4&lt;=$B$9,INDEX(Indata!$B:$B,$D5),INDEX(Indata!$B:$B,$D5+1))^(AT$4-$B$5))</f>
        <v>1.2080954982752783</v>
      </c>
      <c r="AU5" s="230" cm="1">
        <f t="array" ref="AU5">IF(AU$4&gt;$B$10,AT5,IF(AU$4&lt;=$B$9,INDEX(Indata!$B:$B,$D5),INDEX(Indata!$B:$B,$D5+1))^(AU$4-$B$5))</f>
        <v>1.2136787160989662</v>
      </c>
      <c r="AV5" s="230" cm="1">
        <f t="array" ref="AV5">IF(AV$4&gt;$B$10,AU5,IF(AV$4&lt;=$B$9,INDEX(Indata!$B:$B,$D5),INDEX(Indata!$B:$B,$D5+1))^(AV$4-$B$5))</f>
        <v>1.219287736784523</v>
      </c>
      <c r="AW5" s="230" cm="1">
        <f t="array" ref="AW5">IF(AW$4&gt;$B$10,AV5,IF(AW$4&lt;=$B$9,INDEX(Indata!$B:$B,$D5),INDEX(Indata!$B:$B,$D5+1))^(AW$4-$B$5))</f>
        <v>1.2249226795799706</v>
      </c>
      <c r="AX5" s="230" cm="1">
        <f t="array" ref="AX5">IF(AX$4&gt;$B$10,AW5,IF(AX$4&lt;=$B$9,INDEX(Indata!$B:$B,$D5),INDEX(Indata!$B:$B,$D5+1))^(AX$4-$B$5))</f>
        <v>1.2305836642844361</v>
      </c>
      <c r="AY5" s="230" cm="1">
        <f t="array" ref="AY5">IF(AY$4&gt;$B$10,AX5,IF(AY$4&lt;=$B$9,INDEX(Indata!$B:$B,$D5),INDEX(Indata!$B:$B,$D5+1))^(AY$4-$B$5))</f>
        <v>1.2362708112506993</v>
      </c>
      <c r="AZ5" s="230" cm="1">
        <f t="array" ref="AZ5">IF(AZ$4&gt;$B$10,AY5,IF(AZ$4&lt;=$B$9,INDEX(Indata!$B:$B,$D5),INDEX(Indata!$B:$B,$D5+1))^(AZ$4-$B$5))</f>
        <v>1.2362708112506993</v>
      </c>
      <c r="BA5" s="230" cm="1">
        <f t="array" ref="BA5">IF(BA$4&gt;$B$10,AZ5,IF(BA$4&lt;=$B$9,INDEX(Indata!$B:$B,$D5),INDEX(Indata!$B:$B,$D5+1))^(BA$4-$B$5))</f>
        <v>1.2362708112506993</v>
      </c>
      <c r="BB5" s="230" cm="1">
        <f t="array" ref="BB5">IF(BB$4&gt;$B$10,BA5,IF(BB$4&lt;=$B$9,INDEX(Indata!$B:$B,$D5),INDEX(Indata!$B:$B,$D5+1))^(BB$4-$B$5))</f>
        <v>1.2362708112506993</v>
      </c>
      <c r="BC5" s="230" cm="1">
        <f t="array" ref="BC5">IF(BC$4&gt;$B$10,BB5,IF(BC$4&lt;=$B$9,INDEX(Indata!$B:$B,$D5),INDEX(Indata!$B:$B,$D5+1))^(BC$4-$B$5))</f>
        <v>1.2362708112506993</v>
      </c>
      <c r="BD5" s="230" cm="1">
        <f t="array" ref="BD5">IF(BD$4&gt;$B$10,BC5,IF(BD$4&lt;=$B$9,INDEX(Indata!$B:$B,$D5),INDEX(Indata!$B:$B,$D5+1))^(BD$4-$B$5))</f>
        <v>1.2362708112506993</v>
      </c>
      <c r="BE5" s="230" cm="1">
        <f t="array" ref="BE5">IF(BE$4&gt;$B$10,BD5,IF(BE$4&lt;=$B$9,INDEX(Indata!$B:$B,$D5),INDEX(Indata!$B:$B,$D5+1))^(BE$4-$B$5))</f>
        <v>1.2362708112506993</v>
      </c>
      <c r="BF5" s="230" cm="1">
        <f t="array" ref="BF5">IF(BF$4&gt;$B$10,BE5,IF(BF$4&lt;=$B$9,INDEX(Indata!$B:$B,$D5),INDEX(Indata!$B:$B,$D5+1))^(BF$4-$B$5))</f>
        <v>1.2362708112506993</v>
      </c>
      <c r="BG5" s="230" cm="1">
        <f t="array" ref="BG5">IF(BG$4&gt;$B$10,BF5,IF(BG$4&lt;=$B$9,INDEX(Indata!$B:$B,$D5),INDEX(Indata!$B:$B,$D5+1))^(BG$4-$B$5))</f>
        <v>1.2362708112506993</v>
      </c>
      <c r="BH5" s="230" cm="1">
        <f t="array" ref="BH5">IF(BH$4&gt;$B$10,BG5,IF(BH$4&lt;=$B$9,INDEX(Indata!$B:$B,$D5),INDEX(Indata!$B:$B,$D5+1))^(BH$4-$B$5))</f>
        <v>1.2362708112506993</v>
      </c>
      <c r="BI5" s="230" cm="1">
        <f t="array" ref="BI5">IF(BI$4&gt;$B$10,BH5,IF(BI$4&lt;=$B$9,INDEX(Indata!$B:$B,$D5),INDEX(Indata!$B:$B,$D5+1))^(BI$4-$B$5))</f>
        <v>1.2362708112506993</v>
      </c>
      <c r="BJ5" s="230" cm="1">
        <f t="array" ref="BJ5">IF(BJ$4&gt;$B$10,BI5,IF(BJ$4&lt;=$B$9,INDEX(Indata!$B:$B,$D5),INDEX(Indata!$B:$B,$D5+1))^(BJ$4-$B$5))</f>
        <v>1.2362708112506993</v>
      </c>
      <c r="BK5" s="230" cm="1">
        <f t="array" ref="BK5">IF(BK$4&gt;$B$10,BJ5,IF(BK$4&lt;=$B$9,INDEX(Indata!$B:$B,$D5),INDEX(Indata!$B:$B,$D5+1))^(BK$4-$B$5))</f>
        <v>1.2362708112506993</v>
      </c>
      <c r="BL5" s="230" cm="1">
        <f t="array" ref="BL5">IF(BL$4&gt;$B$10,BK5,IF(BL$4&lt;=$B$9,INDEX(Indata!$B:$B,$D5),INDEX(Indata!$B:$B,$D5+1))^(BL$4-$B$5))</f>
        <v>1.2362708112506993</v>
      </c>
      <c r="BM5" s="230" cm="1">
        <f t="array" ref="BM5">IF(BM$4&gt;$B$10,BL5,IF(BM$4&lt;=$B$9,INDEX(Indata!$B:$B,$D5),INDEX(Indata!$B:$B,$D5+1))^(BM$4-$B$5))</f>
        <v>1.2362708112506993</v>
      </c>
      <c r="BN5" s="230" cm="1">
        <f t="array" ref="BN5">IF(BN$4&gt;$B$10,BM5,IF(BN$4&lt;=$B$9,INDEX(Indata!$B:$B,$D5),INDEX(Indata!$B:$B,$D5+1))^(BN$4-$B$5))</f>
        <v>1.2362708112506993</v>
      </c>
      <c r="BO5" s="230" cm="1">
        <f t="array" ref="BO5">IF(BO$4&gt;$B$10,BN5,IF(BO$4&lt;=$B$9,INDEX(Indata!$B:$B,$D5),INDEX(Indata!$B:$B,$D5+1))^(BO$4-$B$5))</f>
        <v>1.2362708112506993</v>
      </c>
      <c r="BP5" s="230" cm="1">
        <f t="array" ref="BP5">IF(BP$4&gt;$B$10,BO5,IF(BP$4&lt;=$B$9,INDEX(Indata!$B:$B,$D5),INDEX(Indata!$B:$B,$D5+1))^(BP$4-$B$5))</f>
        <v>1.2362708112506993</v>
      </c>
      <c r="BQ5" s="230" cm="1">
        <f t="array" ref="BQ5">IF(BQ$4&gt;$B$10,BP5,IF(BQ$4&lt;=$B$9,INDEX(Indata!$B:$B,$D5),INDEX(Indata!$B:$B,$D5+1))^(BQ$4-$B$5))</f>
        <v>1.2362708112506993</v>
      </c>
      <c r="BR5" s="230" cm="1">
        <f t="array" ref="BR5">IF(BR$4&gt;$B$10,BQ5,IF(BR$4&lt;=$B$9,INDEX(Indata!$B:$B,$D5),INDEX(Indata!$B:$B,$D5+1))^(BR$4-$B$5))</f>
        <v>1.2362708112506993</v>
      </c>
      <c r="BS5" s="230" cm="1">
        <f t="array" ref="BS5">IF(BS$4&gt;$B$10,BR5,IF(BS$4&lt;=$B$9,INDEX(Indata!$B:$B,$D5),INDEX(Indata!$B:$B,$D5+1))^(BS$4-$B$5))</f>
        <v>1.2362708112506993</v>
      </c>
      <c r="BT5" s="230" cm="1">
        <f t="array" ref="BT5">IF(BT$4&gt;$B$10,BS5,IF(BT$4&lt;=$B$9,INDEX(Indata!$B:$B,$D5),INDEX(Indata!$B:$B,$D5+1))^(BT$4-$B$5))</f>
        <v>1.2362708112506993</v>
      </c>
      <c r="BU5" s="230" cm="1">
        <f t="array" ref="BU5">IF(BU$4&gt;$B$10,BT5,IF(BU$4&lt;=$B$9,INDEX(Indata!$B:$B,$D5),INDEX(Indata!$B:$B,$D5+1))^(BU$4-$B$5))</f>
        <v>1.2362708112506993</v>
      </c>
      <c r="BV5" s="230" cm="1">
        <f t="array" ref="BV5">IF(BV$4&gt;$B$10,BU5,IF(BV$4&lt;=$B$9,INDEX(Indata!$B:$B,$D5),INDEX(Indata!$B:$B,$D5+1))^(BV$4-$B$5))</f>
        <v>1.2362708112506993</v>
      </c>
      <c r="BW5" s="230" cm="1">
        <f t="array" ref="BW5">IF(BW$4&gt;$B$10,BV5,IF(BW$4&lt;=$B$9,INDEX(Indata!$B:$B,$D5),INDEX(Indata!$B:$B,$D5+1))^(BW$4-$B$5))</f>
        <v>1.2362708112506993</v>
      </c>
      <c r="BX5" s="230" cm="1">
        <f t="array" ref="BX5">IF(BX$4&gt;$B$10,BW5,IF(BX$4&lt;=$B$9,INDEX(Indata!$B:$B,$D5),INDEX(Indata!$B:$B,$D5+1))^(BX$4-$B$5))</f>
        <v>1.2362708112506993</v>
      </c>
      <c r="BY5" s="230" cm="1">
        <f t="array" ref="BY5">IF(BY$4&gt;$B$10,BX5,IF(BY$4&lt;=$B$9,INDEX(Indata!$B:$B,$D5),INDEX(Indata!$B:$B,$D5+1))^(BY$4-$B$5))</f>
        <v>1.2362708112506993</v>
      </c>
      <c r="BZ5" s="230" cm="1">
        <f t="array" ref="BZ5">IF(BZ$4&gt;$B$10,BY5,IF(BZ$4&lt;=$B$9,INDEX(Indata!$B:$B,$D5),INDEX(Indata!$B:$B,$D5+1))^(BZ$4-$B$5))</f>
        <v>1.2362708112506993</v>
      </c>
      <c r="CA5" s="230" cm="1">
        <f t="array" ref="CA5">IF(CA$4&gt;$B$10,BZ5,IF(CA$4&lt;=$B$9,INDEX(Indata!$B:$B,$D5),INDEX(Indata!$B:$B,$D5+1))^(CA$4-$B$5))</f>
        <v>1.2362708112506993</v>
      </c>
      <c r="CB5" s="230" cm="1">
        <f t="array" ref="CB5">IF(CB$4&gt;$B$10,CA5,IF(CB$4&lt;=$B$9,INDEX(Indata!$B:$B,$D5),INDEX(Indata!$B:$B,$D5+1))^(CB$4-$B$5))</f>
        <v>1.2362708112506993</v>
      </c>
      <c r="CC5" s="230" cm="1">
        <f t="array" ref="CC5">IF(CC$4&gt;$B$10,CB5,IF(CC$4&lt;=$B$9,INDEX(Indata!$B:$B,$D5),INDEX(Indata!$B:$B,$D5+1))^(CC$4-$B$5))</f>
        <v>1.2362708112506993</v>
      </c>
      <c r="CD5" s="230" cm="1">
        <f t="array" ref="CD5">IF(CD$4&gt;$B$10,CC5,IF(CD$4&lt;=$B$9,INDEX(Indata!$B:$B,$D5),INDEX(Indata!$B:$B,$D5+1))^(CD$4-$B$5))</f>
        <v>1.2362708112506993</v>
      </c>
      <c r="CE5" s="230" cm="1">
        <f t="array" ref="CE5">IF(CE$4&gt;$B$10,CD5,IF(CE$4&lt;=$B$9,INDEX(Indata!$B:$B,$D5),INDEX(Indata!$B:$B,$D5+1))^(CE$4-$B$5))</f>
        <v>1.2362708112506993</v>
      </c>
      <c r="CF5" s="230" cm="1">
        <f t="array" ref="CF5">IF(CF$4&gt;$B$10,CE5,IF(CF$4&lt;=$B$9,INDEX(Indata!$B:$B,$D5),INDEX(Indata!$B:$B,$D5+1))^(CF$4-$B$5))</f>
        <v>1.2362708112506993</v>
      </c>
      <c r="CG5" s="230" cm="1">
        <f t="array" ref="CG5">IF(CG$4&gt;$B$10,CF5,IF(CG$4&lt;=$B$9,INDEX(Indata!$B:$B,$D5),INDEX(Indata!$B:$B,$D5+1))^(CG$4-$B$5))</f>
        <v>1.2362708112506993</v>
      </c>
      <c r="CH5" s="230" cm="1">
        <f t="array" ref="CH5">IF(CH$4&gt;$B$10,CG5,IF(CH$4&lt;=$B$9,INDEX(Indata!$B:$B,$D5),INDEX(Indata!$B:$B,$D5+1))^(CH$4-$B$5))</f>
        <v>1.2362708112506993</v>
      </c>
      <c r="CI5" s="230" cm="1">
        <f t="array" ref="CI5">IF(CI$4&gt;$B$10,CH5,IF(CI$4&lt;=$B$9,INDEX(Indata!$B:$B,$D5),INDEX(Indata!$B:$B,$D5+1))^(CI$4-$B$5))</f>
        <v>1.2362708112506993</v>
      </c>
      <c r="CJ5" s="230" cm="1">
        <f t="array" ref="CJ5">IF(CJ$4&gt;$B$10,CI5,IF(CJ$4&lt;=$B$9,INDEX(Indata!$B:$B,$D5),INDEX(Indata!$B:$B,$D5+1))^(CJ$4-$B$5))</f>
        <v>1.2362708112506993</v>
      </c>
      <c r="CK5" s="230" cm="1">
        <f t="array" ref="CK5">IF(CK$4&gt;$B$10,CJ5,IF(CK$4&lt;=$B$9,INDEX(Indata!$B:$B,$D5),INDEX(Indata!$B:$B,$D5+1))^(CK$4-$B$5))</f>
        <v>1.2362708112506993</v>
      </c>
      <c r="CL5" s="230" cm="1">
        <f t="array" ref="CL5">IF(CL$4&gt;$B$10,CK5,IF(CL$4&lt;=$B$9,INDEX(Indata!$B:$B,$D5),INDEX(Indata!$B:$B,$D5+1))^(CL$4-$B$5))</f>
        <v>1.2362708112506993</v>
      </c>
      <c r="CM5" s="230" cm="1">
        <f t="array" ref="CM5">IF(CM$4&gt;$B$10,CL5,IF(CM$4&lt;=$B$9,INDEX(Indata!$B:$B,$D5),INDEX(Indata!$B:$B,$D5+1))^(CM$4-$B$5))</f>
        <v>1.2362708112506993</v>
      </c>
      <c r="CN5" s="230" cm="1">
        <f t="array" ref="CN5">IF(CN$4&gt;$B$10,CM5,IF(CN$4&lt;=$B$9,INDEX(Indata!$B:$B,$D5),INDEX(Indata!$B:$B,$D5+1))^(CN$4-$B$5))</f>
        <v>1.2362708112506993</v>
      </c>
      <c r="CO5" s="230" cm="1">
        <f t="array" ref="CO5">IF(CO$4&gt;$B$10,CN5,IF(CO$4&lt;=$B$9,INDEX(Indata!$B:$B,$D5),INDEX(Indata!$B:$B,$D5+1))^(CO$4-$B$5))</f>
        <v>1.2362708112506993</v>
      </c>
      <c r="CP5" s="230" cm="1">
        <f t="array" ref="CP5">IF(CP$4&gt;$B$10,CO5,IF(CP$4&lt;=$B$9,INDEX(Indata!$B:$B,$D5),INDEX(Indata!$B:$B,$D5+1))^(CP$4-$B$5))</f>
        <v>1.2362708112506993</v>
      </c>
      <c r="CQ5" s="230" cm="1">
        <f t="array" ref="CQ5">IF(CQ$4&gt;$B$10,CP5,IF(CQ$4&lt;=$B$9,INDEX(Indata!$B:$B,$D5),INDEX(Indata!$B:$B,$D5+1))^(CQ$4-$B$5))</f>
        <v>1.2362708112506993</v>
      </c>
      <c r="CR5" s="230" cm="1">
        <f t="array" ref="CR5">IF(CR$4&gt;$B$10,CQ5,IF(CR$4&lt;=$B$9,INDEX(Indata!$B:$B,$D5),INDEX(Indata!$B:$B,$D5+1))^(CR$4-$B$5))</f>
        <v>1.2362708112506993</v>
      </c>
      <c r="CS5" s="230" cm="1">
        <f t="array" ref="CS5">IF(CS$4&gt;$B$10,CR5,IF(CS$4&lt;=$B$9,INDEX(Indata!$B:$B,$D5),INDEX(Indata!$B:$B,$D5+1))^(CS$4-$B$5))</f>
        <v>1.2362708112506993</v>
      </c>
      <c r="CT5" s="230" cm="1">
        <f t="array" ref="CT5">IF(CT$4&gt;$B$10,CS5,IF(CT$4&lt;=$B$9,INDEX(Indata!$B:$B,$D5),INDEX(Indata!$B:$B,$D5+1))^(CT$4-$B$5))</f>
        <v>1.2362708112506993</v>
      </c>
    </row>
    <row r="6" spans="1:99" ht="13" x14ac:dyDescent="0.3">
      <c r="A6" s="157" t="s">
        <v>124</v>
      </c>
      <c r="B6" s="229">
        <f>Indata!B13</f>
        <v>2028</v>
      </c>
      <c r="C6" s="236" t="str">
        <f>Huvudanalys!C6</f>
        <v>CO2-värdering (kr/(kg CO2e))</v>
      </c>
      <c r="D6" s="474" t="str">
        <f>Huvudanalys!D6</f>
        <v>x</v>
      </c>
      <c r="E6" s="230">
        <f>Huvudanalys!E6</f>
        <v>0.26500000000000001</v>
      </c>
      <c r="F6" s="230">
        <f>Huvudanalys!F6</f>
        <v>0.26500000000000001</v>
      </c>
      <c r="G6" s="230">
        <f>Huvudanalys!G6</f>
        <v>0.26500000000000001</v>
      </c>
      <c r="H6" s="230">
        <f>Huvudanalys!H6</f>
        <v>0.26500000000000001</v>
      </c>
      <c r="I6" s="230">
        <f>Huvudanalys!I6</f>
        <v>0.26500000000000001</v>
      </c>
      <c r="J6" s="230">
        <f>Huvudanalys!J6</f>
        <v>0.26500000000000001</v>
      </c>
      <c r="K6" s="230">
        <f>Huvudanalys!K6</f>
        <v>0.26500000000000001</v>
      </c>
      <c r="L6" s="230">
        <f>Huvudanalys!L6</f>
        <v>0.26500000000000001</v>
      </c>
      <c r="M6" s="230">
        <f>Huvudanalys!M6</f>
        <v>0.26500000000000001</v>
      </c>
      <c r="N6" s="230">
        <f>Huvudanalys!N6</f>
        <v>0.26500000000000001</v>
      </c>
      <c r="O6" s="230">
        <f>Huvudanalys!O6</f>
        <v>0.26500000000000001</v>
      </c>
      <c r="P6" s="230">
        <f>Huvudanalys!P6</f>
        <v>0.26500000000000001</v>
      </c>
      <c r="Q6" s="230">
        <f>Huvudanalys!Q6</f>
        <v>0.26500000000000001</v>
      </c>
      <c r="R6" s="230">
        <f>Huvudanalys!R6</f>
        <v>0.26500000000000001</v>
      </c>
      <c r="S6" s="230">
        <f>Huvudanalys!S6</f>
        <v>0.26500000000000001</v>
      </c>
      <c r="T6" s="230">
        <f>Huvudanalys!T6</f>
        <v>0.26500000000000001</v>
      </c>
      <c r="U6" s="230">
        <f>Huvudanalys!U6</f>
        <v>0.26500000000000001</v>
      </c>
      <c r="V6" s="230">
        <f>Huvudanalys!V6</f>
        <v>0.26500000000000001</v>
      </c>
      <c r="W6" s="230">
        <f>Huvudanalys!W6</f>
        <v>0.26500000000000001</v>
      </c>
      <c r="X6" s="230">
        <f>Huvudanalys!X6</f>
        <v>0.26500000000000001</v>
      </c>
      <c r="Y6" s="230">
        <f>Huvudanalys!Y6</f>
        <v>0.26500000000000001</v>
      </c>
      <c r="Z6" s="230">
        <f>Huvudanalys!Z6</f>
        <v>0.26500000000000001</v>
      </c>
      <c r="AA6" s="230">
        <f>Huvudanalys!AA6</f>
        <v>0.26500000000000001</v>
      </c>
      <c r="AB6" s="230">
        <f>Huvudanalys!AB6</f>
        <v>0.26500000000000001</v>
      </c>
      <c r="AC6" s="230">
        <f>Huvudanalys!AC6</f>
        <v>0.26500000000000001</v>
      </c>
      <c r="AD6" s="230">
        <f>Huvudanalys!AD6</f>
        <v>0.26500000000000001</v>
      </c>
      <c r="AE6" s="230">
        <f>Huvudanalys!AE6</f>
        <v>0.26500000000000001</v>
      </c>
      <c r="AF6" s="230">
        <f>Huvudanalys!AF6</f>
        <v>0.26500000000000001</v>
      </c>
      <c r="AG6" s="230">
        <f>Huvudanalys!AG6</f>
        <v>0.26500000000000001</v>
      </c>
      <c r="AH6" s="230">
        <f>Huvudanalys!AH6</f>
        <v>0.26500000000000001</v>
      </c>
      <c r="AI6" s="230">
        <f>Huvudanalys!AI6</f>
        <v>0.26500000000000001</v>
      </c>
      <c r="AJ6" s="230">
        <f>Huvudanalys!AJ6</f>
        <v>0.26500000000000001</v>
      </c>
      <c r="AK6" s="230">
        <f>Huvudanalys!AK6</f>
        <v>0.26500000000000001</v>
      </c>
      <c r="AL6" s="230">
        <f>Huvudanalys!AL6</f>
        <v>0.26500000000000001</v>
      </c>
      <c r="AM6" s="230">
        <f>Huvudanalys!AM6</f>
        <v>0.26500000000000001</v>
      </c>
      <c r="AN6" s="230">
        <f>Huvudanalys!AN6</f>
        <v>0.26500000000000001</v>
      </c>
      <c r="AO6" s="230">
        <f>Huvudanalys!AO6</f>
        <v>0.26500000000000001</v>
      </c>
      <c r="AP6" s="230">
        <f>Huvudanalys!AP6</f>
        <v>0.26500000000000001</v>
      </c>
      <c r="AQ6" s="230">
        <f>Huvudanalys!AQ6</f>
        <v>0.26500000000000001</v>
      </c>
      <c r="AR6" s="230">
        <f>Huvudanalys!AR6</f>
        <v>0.26500000000000001</v>
      </c>
      <c r="AS6" s="230">
        <f>Huvudanalys!AS6</f>
        <v>0.26500000000000001</v>
      </c>
      <c r="AT6" s="230">
        <f>Huvudanalys!AT6</f>
        <v>0.26500000000000001</v>
      </c>
      <c r="AU6" s="230">
        <f>Huvudanalys!AU6</f>
        <v>0.26500000000000001</v>
      </c>
      <c r="AV6" s="230">
        <f>Huvudanalys!AV6</f>
        <v>0.26500000000000001</v>
      </c>
      <c r="AW6" s="230">
        <f>Huvudanalys!AW6</f>
        <v>0.26500000000000001</v>
      </c>
      <c r="AX6" s="230">
        <f>Huvudanalys!AX6</f>
        <v>0.26500000000000001</v>
      </c>
      <c r="AY6" s="230">
        <f>Huvudanalys!AY6</f>
        <v>0.26500000000000001</v>
      </c>
      <c r="AZ6" s="230">
        <f>Huvudanalys!AZ6</f>
        <v>0.26500000000000001</v>
      </c>
      <c r="BA6" s="230">
        <f>Huvudanalys!BA6</f>
        <v>0.26500000000000001</v>
      </c>
      <c r="BB6" s="230">
        <f>Huvudanalys!BB6</f>
        <v>0.26500000000000001</v>
      </c>
      <c r="BC6" s="230">
        <f>Huvudanalys!BC6</f>
        <v>0.26500000000000001</v>
      </c>
      <c r="BD6" s="230">
        <f>Huvudanalys!BD6</f>
        <v>0.26500000000000001</v>
      </c>
      <c r="BE6" s="230">
        <f>Huvudanalys!BE6</f>
        <v>0.26500000000000001</v>
      </c>
      <c r="BF6" s="230">
        <f>Huvudanalys!BF6</f>
        <v>0.26500000000000001</v>
      </c>
      <c r="BG6" s="230">
        <f>Huvudanalys!BG6</f>
        <v>0.26500000000000001</v>
      </c>
      <c r="BH6" s="230">
        <f>Huvudanalys!BH6</f>
        <v>0.26500000000000001</v>
      </c>
      <c r="BI6" s="230">
        <f>Huvudanalys!BI6</f>
        <v>0.26500000000000001</v>
      </c>
      <c r="BJ6" s="230">
        <f>Huvudanalys!BJ6</f>
        <v>0.26500000000000001</v>
      </c>
      <c r="BK6" s="230">
        <f>Huvudanalys!BK6</f>
        <v>0.26500000000000001</v>
      </c>
      <c r="BL6" s="230">
        <f>Huvudanalys!BL6</f>
        <v>0.26500000000000001</v>
      </c>
      <c r="BM6" s="230">
        <f>Huvudanalys!BM6</f>
        <v>0.26500000000000001</v>
      </c>
      <c r="BN6" s="230">
        <f>Huvudanalys!BN6</f>
        <v>0.26500000000000001</v>
      </c>
      <c r="BO6" s="230">
        <f>Huvudanalys!BO6</f>
        <v>0.26500000000000001</v>
      </c>
      <c r="BP6" s="230">
        <f>Huvudanalys!BP6</f>
        <v>0.26500000000000001</v>
      </c>
      <c r="BQ6" s="230">
        <f>Huvudanalys!BQ6</f>
        <v>0.26500000000000001</v>
      </c>
      <c r="BR6" s="230">
        <f>Huvudanalys!BR6</f>
        <v>0.26500000000000001</v>
      </c>
      <c r="BS6" s="230">
        <f>Huvudanalys!BS6</f>
        <v>0.26500000000000001</v>
      </c>
      <c r="BT6" s="230">
        <f>Huvudanalys!BT6</f>
        <v>0.26500000000000001</v>
      </c>
      <c r="BU6" s="230">
        <f>Huvudanalys!BU6</f>
        <v>0.26500000000000001</v>
      </c>
      <c r="BV6" s="230">
        <f>Huvudanalys!BV6</f>
        <v>0.26500000000000001</v>
      </c>
      <c r="BW6" s="230">
        <f>Huvudanalys!BW6</f>
        <v>0.26500000000000001</v>
      </c>
      <c r="BX6" s="230">
        <f>Huvudanalys!BX6</f>
        <v>0.26500000000000001</v>
      </c>
      <c r="BY6" s="230">
        <f>Huvudanalys!BY6</f>
        <v>0.26500000000000001</v>
      </c>
      <c r="BZ6" s="230">
        <f>Huvudanalys!BZ6</f>
        <v>0.26500000000000001</v>
      </c>
      <c r="CA6" s="230">
        <f>Huvudanalys!CA6</f>
        <v>0.26500000000000001</v>
      </c>
      <c r="CB6" s="230">
        <f>Huvudanalys!CB6</f>
        <v>0.26500000000000001</v>
      </c>
      <c r="CC6" s="230">
        <f>Huvudanalys!CC6</f>
        <v>0.26500000000000001</v>
      </c>
      <c r="CD6" s="230">
        <f>Huvudanalys!CD6</f>
        <v>0.26500000000000001</v>
      </c>
      <c r="CE6" s="230">
        <f>Huvudanalys!CE6</f>
        <v>0.26500000000000001</v>
      </c>
      <c r="CF6" s="230">
        <f>Huvudanalys!CF6</f>
        <v>0.26500000000000001</v>
      </c>
      <c r="CG6" s="230">
        <f>Huvudanalys!CG6</f>
        <v>0.26500000000000001</v>
      </c>
      <c r="CH6" s="230">
        <f>Huvudanalys!CH6</f>
        <v>0.26500000000000001</v>
      </c>
      <c r="CI6" s="230">
        <f>Huvudanalys!CI6</f>
        <v>0.26500000000000001</v>
      </c>
      <c r="CJ6" s="230">
        <f>Huvudanalys!CJ6</f>
        <v>0.26500000000000001</v>
      </c>
      <c r="CK6" s="230">
        <f>Huvudanalys!CK6</f>
        <v>0.26500000000000001</v>
      </c>
      <c r="CL6" s="230">
        <f>Huvudanalys!CL6</f>
        <v>0.26500000000000001</v>
      </c>
      <c r="CM6" s="230">
        <f>Huvudanalys!CM6</f>
        <v>0.26500000000000001</v>
      </c>
      <c r="CN6" s="230">
        <f>Huvudanalys!CN6</f>
        <v>0.26500000000000001</v>
      </c>
      <c r="CO6" s="230">
        <f>Huvudanalys!CO6</f>
        <v>0.26500000000000001</v>
      </c>
      <c r="CP6" s="230">
        <f>Huvudanalys!CP6</f>
        <v>0.26500000000000001</v>
      </c>
      <c r="CQ6" s="230">
        <f>Huvudanalys!CQ6</f>
        <v>0.26500000000000001</v>
      </c>
      <c r="CR6" s="230">
        <f>Huvudanalys!CR6</f>
        <v>0.26500000000000001</v>
      </c>
      <c r="CS6" s="230">
        <f>Huvudanalys!CS6</f>
        <v>0.26500000000000001</v>
      </c>
      <c r="CT6" s="230">
        <f>Huvudanalys!CT6</f>
        <v>0.26500000000000001</v>
      </c>
      <c r="CU6" s="388"/>
    </row>
    <row r="7" spans="1:99" ht="13" x14ac:dyDescent="0.3">
      <c r="A7" s="157" t="s">
        <v>222</v>
      </c>
      <c r="B7" s="229">
        <f>Indata!B14</f>
        <v>2028</v>
      </c>
      <c r="C7" s="236" t="s">
        <v>235</v>
      </c>
      <c r="D7" s="474">
        <f>MATCH("NOxupp1",Indata!F:F,0)</f>
        <v>30</v>
      </c>
      <c r="E7" s="230" cm="1">
        <f t="array" ref="E7">IF(E$4&gt;$B$10,C7,IF(E$4&lt;$B$9,INDEX(Indata!$B:$B,$D7),INDEX(Indata!$B:$B,$D7+1))^(E$4-$B$5))</f>
        <v>1</v>
      </c>
      <c r="F7" s="230" cm="1">
        <f t="array" ref="F7">IF(F$4&gt;$B$10,E7,IF(F$4&lt;$B$9,INDEX(Indata!$B:$B,$D7),INDEX(Indata!$B:$B,$D7+1))^(F$4-$B$5))</f>
        <v>1.0115000000000001</v>
      </c>
      <c r="G7" s="230" cm="1">
        <f t="array" ref="G7">IF(G$4&gt;$B$10,F7,IF(G$4&lt;$B$9,INDEX(Indata!$B:$B,$D7),INDEX(Indata!$B:$B,$D7+1))^(G$4-$B$5))</f>
        <v>1.0231322500000002</v>
      </c>
      <c r="H7" s="230" cm="1">
        <f t="array" ref="H7">IF(H$4&gt;$B$10,G7,IF(H$4&lt;$B$9,INDEX(Indata!$B:$B,$D7),INDEX(Indata!$B:$B,$D7+1))^(H$4-$B$5))</f>
        <v>1.0348982708750003</v>
      </c>
      <c r="I7" s="230" cm="1">
        <f t="array" ref="I7">IF(I$4&gt;$B$10,H7,IF(I$4&lt;$B$9,INDEX(Indata!$B:$B,$D7),INDEX(Indata!$B:$B,$D7+1))^(I$4-$B$5))</f>
        <v>1.0467996009900629</v>
      </c>
      <c r="J7" s="230" cm="1">
        <f t="array" ref="J7">IF(J$4&gt;$B$10,I7,IF(J$4&lt;$B$9,INDEX(Indata!$B:$B,$D7),INDEX(Indata!$B:$B,$D7+1))^(J$4-$B$5))</f>
        <v>1.0588377964014486</v>
      </c>
      <c r="K7" s="230" cm="1">
        <f t="array" ref="K7">IF(K$4&gt;$B$10,J7,IF(K$4&lt;$B$9,INDEX(Indata!$B:$B,$D7),INDEX(Indata!$B:$B,$D7+1))^(K$4-$B$5))</f>
        <v>1.0710144310600653</v>
      </c>
      <c r="L7" s="230" cm="1">
        <f t="array" ref="L7">IF(L$4&gt;$B$10,K7,IF(L$4&lt;$B$9,INDEX(Indata!$B:$B,$D7),INDEX(Indata!$B:$B,$D7+1))^(L$4-$B$5))</f>
        <v>1.0833310970172563</v>
      </c>
      <c r="M7" s="230" cm="1">
        <f t="array" ref="M7">IF(M$4&gt;$B$10,L7,IF(M$4&lt;$B$9,INDEX(Indata!$B:$B,$D7),INDEX(Indata!$B:$B,$D7+1))^(M$4-$B$5))</f>
        <v>1.0957894046329548</v>
      </c>
      <c r="N7" s="230" cm="1">
        <f t="array" ref="N7">IF(N$4&gt;$B$10,M7,IF(N$4&lt;$B$9,INDEX(Indata!$B:$B,$D7),INDEX(Indata!$B:$B,$D7+1))^(N$4-$B$5))</f>
        <v>1.1083909827862339</v>
      </c>
      <c r="O7" s="230" cm="1">
        <f t="array" ref="O7">IF(O$4&gt;$B$10,N7,IF(O$4&lt;$B$9,INDEX(Indata!$B:$B,$D7),INDEX(Indata!$B:$B,$D7+1))^(O$4-$B$5))</f>
        <v>1.1211374790882758</v>
      </c>
      <c r="P7" s="230" cm="1">
        <f t="array" ref="P7">IF(P$4&gt;$B$10,O7,IF(P$4&lt;$B$9,INDEX(Indata!$B:$B,$D7),INDEX(Indata!$B:$B,$D7+1))^(P$4-$B$5))</f>
        <v>1.1340305600977909</v>
      </c>
      <c r="Q7" s="230" cm="1">
        <f t="array" ref="Q7">IF(Q$4&gt;$B$10,P7,IF(Q$4&lt;$B$9,INDEX(Indata!$B:$B,$D7),INDEX(Indata!$B:$B,$D7+1))^(Q$4-$B$5))</f>
        <v>1.1470719115389156</v>
      </c>
      <c r="R7" s="230" cm="1">
        <f t="array" ref="R7">IF(R$4&gt;$B$10,Q7,IF(R$4&lt;$B$9,INDEX(Indata!$B:$B,$D7),INDEX(Indata!$B:$B,$D7+1))^(R$4-$B$5))</f>
        <v>1.1602632385216132</v>
      </c>
      <c r="S7" s="230" cm="1">
        <f t="array" ref="S7">IF(S$4&gt;$B$10,R7,IF(S$4&lt;$B$9,INDEX(Indata!$B:$B,$D7),INDEX(Indata!$B:$B,$D7+1))^(S$4-$B$5))</f>
        <v>1.1736062657646118</v>
      </c>
      <c r="T7" s="230" cm="1">
        <f t="array" ref="T7">IF(T$4&gt;$B$10,S7,IF(T$4&lt;$B$9,INDEX(Indata!$B:$B,$D7),INDEX(Indata!$B:$B,$D7+1))^(T$4-$B$5))</f>
        <v>1.1871027378209051</v>
      </c>
      <c r="U7" s="230" cm="1">
        <f t="array" ref="U7">IF(U$4&gt;$B$10,T7,IF(U$4&lt;$B$9,INDEX(Indata!$B:$B,$D7),INDEX(Indata!$B:$B,$D7+1))^(U$4-$B$5))</f>
        <v>1.2007544193058457</v>
      </c>
      <c r="V7" s="230" cm="1">
        <f t="array" ref="V7">IF(V$4&gt;$B$10,U7,IF(V$4&lt;$B$9,INDEX(Indata!$B:$B,$D7),INDEX(Indata!$B:$B,$D7+1))^(V$4-$B$5))</f>
        <v>1.214563095127863</v>
      </c>
      <c r="W7" s="230" cm="1">
        <f t="array" ref="W7">IF(W$4&gt;$B$10,V7,IF(W$4&lt;$B$9,INDEX(Indata!$B:$B,$D7),INDEX(Indata!$B:$B,$D7+1))^(W$4-$B$5))</f>
        <v>1.2285305707218335</v>
      </c>
      <c r="X7" s="230" cm="1">
        <f t="array" ref="X7">IF(X$4&gt;$B$10,W7,IF(X$4&lt;$B$9,INDEX(Indata!$B:$B,$D7),INDEX(Indata!$B:$B,$D7+1))^(X$4-$B$5))</f>
        <v>1.2426586722851347</v>
      </c>
      <c r="Y7" s="230" cm="1">
        <f t="array" ref="Y7">IF(Y$4&gt;$B$10,X7,IF(Y$4&lt;$B$9,INDEX(Indata!$B:$B,$D7),INDEX(Indata!$B:$B,$D7+1))^(Y$4-$B$5))</f>
        <v>1.2569492470164139</v>
      </c>
      <c r="Z7" s="230" cm="1">
        <f t="array" ref="Z7">IF(Z$4&gt;$B$10,Y7,IF(Z$4&lt;$B$9,INDEX(Indata!$B:$B,$D7),INDEX(Indata!$B:$B,$D7+1))^(Z$4-$B$5))</f>
        <v>1.2714041633571027</v>
      </c>
      <c r="AA7" s="230" cm="1">
        <f t="array" ref="AA7">IF(AA$4&gt;$B$10,Z7,IF(AA$4&lt;$B$9,INDEX(Indata!$B:$B,$D7),INDEX(Indata!$B:$B,$D7+1))^(AA$4-$B$5))</f>
        <v>1.2860253112357094</v>
      </c>
      <c r="AB7" s="230" cm="1">
        <f t="array" ref="AB7">IF(AB$4&gt;$B$10,AA7,IF(AB$4&lt;=$B$9,INDEX(Indata!$B:$B,$D7),INDEX(Indata!$B:$B,$D7+1))^(AB$4-$B$5))</f>
        <v>1.3008146023149203</v>
      </c>
      <c r="AC7" s="230" cm="1">
        <f t="array" ref="AC7">IF(AC$4&gt;$B$10,AB7,IF(AC$4&lt;=$B$9,INDEX(Indata!$B:$B,$D7),INDEX(Indata!$B:$B,$D7+1))^(AC$4-$B$5))</f>
        <v>1.3157739702415421</v>
      </c>
      <c r="AD7" s="230" cm="1">
        <f t="array" ref="AD7">IF(AD$4&gt;$B$10,AC7,IF(AD$4&lt;=$B$9,INDEX(Indata!$B:$B,$D7),INDEX(Indata!$B:$B,$D7+1))^(AD$4-$B$5))</f>
        <v>1.3309053708993199</v>
      </c>
      <c r="AE7" s="230" cm="1">
        <f t="array" ref="AE7">IF(AE$4&gt;$B$10,AD7,IF(AE$4&lt;=$B$9,INDEX(Indata!$B:$B,$D7),INDEX(Indata!$B:$B,$D7+1))^(AE$4-$B$5))</f>
        <v>1.3462107826646623</v>
      </c>
      <c r="AF7" s="230" cm="1">
        <f t="array" ref="AF7">IF(AF$4&gt;$B$10,AE7,IF(AF$4&lt;=$B$9,INDEX(Indata!$B:$B,$D7),INDEX(Indata!$B:$B,$D7+1))^(AF$4-$B$5))</f>
        <v>1.3616922066653059</v>
      </c>
      <c r="AG7" s="230" cm="1">
        <f t="array" ref="AG7">IF(AG$4&gt;$B$10,AF7,IF(AG$4&lt;=$B$9,INDEX(Indata!$B:$B,$D7),INDEX(Indata!$B:$B,$D7+1))^(AG$4-$B$5))</f>
        <v>1.377351667041957</v>
      </c>
      <c r="AH7" s="230" cm="1">
        <f t="array" ref="AH7">IF(AH$4&gt;$B$10,AG7,IF(AH$4&lt;=$B$9,INDEX(Indata!$B:$B,$D7),INDEX(Indata!$B:$B,$D7+1))^(AH$4-$B$5))</f>
        <v>1.3931912112129397</v>
      </c>
      <c r="AI7" s="230" cm="1">
        <f t="array" ref="AI7">IF(AI$4&gt;$B$10,AH7,IF(AI$4&lt;=$B$9,INDEX(Indata!$B:$B,$D7),INDEX(Indata!$B:$B,$D7+1))^(AI$4-$B$5))</f>
        <v>1.4092129101418884</v>
      </c>
      <c r="AJ7" s="230" cm="1">
        <f t="array" ref="AJ7">IF(AJ$4&gt;$B$10,AI7,IF(AJ$4&lt;=$B$9,INDEX(Indata!$B:$B,$D7),INDEX(Indata!$B:$B,$D7+1))^(AJ$4-$B$5))</f>
        <v>1.4254188586085206</v>
      </c>
      <c r="AK7" s="230" cm="1">
        <f t="array" ref="AK7">IF(AK$4&gt;$B$10,AJ7,IF(AK$4&lt;=$B$9,INDEX(Indata!$B:$B,$D7),INDEX(Indata!$B:$B,$D7+1))^(AK$4-$B$5))</f>
        <v>1.4418111754825187</v>
      </c>
      <c r="AL7" s="230" cm="1">
        <f t="array" ref="AL7">IF(AL$4&gt;$B$10,AK7,IF(AL$4&lt;=$B$9,INDEX(Indata!$B:$B,$D7),INDEX(Indata!$B:$B,$D7+1))^(AL$4-$B$5))</f>
        <v>1.4583920040005678</v>
      </c>
      <c r="AM7" s="230" cm="1">
        <f t="array" ref="AM7">IF(AM$4&gt;$B$10,AL7,IF(AM$4&lt;=$B$9,INDEX(Indata!$B:$B,$D7),INDEX(Indata!$B:$B,$D7+1))^(AM$4-$B$5))</f>
        <v>1.4751635120465745</v>
      </c>
      <c r="AN7" s="230" cm="1">
        <f t="array" ref="AN7">IF(AN$4&gt;$B$10,AM7,IF(AN$4&lt;=$B$9,INDEX(Indata!$B:$B,$D7),INDEX(Indata!$B:$B,$D7+1))^(AN$4-$B$5))</f>
        <v>1.4921278924351102</v>
      </c>
      <c r="AO7" s="230" cm="1">
        <f t="array" ref="AO7">IF(AO$4&gt;$B$10,AN7,IF(AO$4&lt;=$B$9,INDEX(Indata!$B:$B,$D7),INDEX(Indata!$B:$B,$D7+1))^(AO$4-$B$5))</f>
        <v>1.5092873631981141</v>
      </c>
      <c r="AP7" s="230" cm="1">
        <f t="array" ref="AP7">IF(AP$4&gt;$B$10,AO7,IF(AP$4&lt;=$B$9,INDEX(Indata!$B:$B,$D7),INDEX(Indata!$B:$B,$D7+1))^(AP$4-$B$5))</f>
        <v>1.5266441678748923</v>
      </c>
      <c r="AQ7" s="230" cm="1">
        <f t="array" ref="AQ7">IF(AQ$4&gt;$B$10,AP7,IF(AQ$4&lt;=$B$9,INDEX(Indata!$B:$B,$D7),INDEX(Indata!$B:$B,$D7+1))^(AQ$4-$B$5))</f>
        <v>1.5442005758054538</v>
      </c>
      <c r="AR7" s="230" cm="1">
        <f t="array" ref="AR7">IF(AR$4&gt;$B$10,AQ7,IF(AR$4&lt;=$B$9,INDEX(Indata!$B:$B,$D7),INDEX(Indata!$B:$B,$D7+1))^(AR$4-$B$5))</f>
        <v>1.5619588824272168</v>
      </c>
      <c r="AS7" s="230" cm="1">
        <f t="array" ref="AS7">IF(AS$4&gt;$B$10,AR7,IF(AS$4&lt;=$B$9,INDEX(Indata!$B:$B,$D7),INDEX(Indata!$B:$B,$D7+1))^(AS$4-$B$5))</f>
        <v>1.5799214095751299</v>
      </c>
      <c r="AT7" s="230" cm="1">
        <f t="array" ref="AT7">IF(AT$4&gt;$B$10,AS7,IF(AT$4&lt;=$B$9,INDEX(Indata!$B:$B,$D7),INDEX(Indata!$B:$B,$D7+1))^(AT$4-$B$5))</f>
        <v>1.5980905057852441</v>
      </c>
      <c r="AU7" s="230" cm="1">
        <f t="array" ref="AU7">IF(AU$4&gt;$B$10,AT7,IF(AU$4&lt;=$B$9,INDEX(Indata!$B:$B,$D7),INDEX(Indata!$B:$B,$D7+1))^(AU$4-$B$5))</f>
        <v>1.6164685466017745</v>
      </c>
      <c r="AV7" s="230" cm="1">
        <f t="array" ref="AV7">IF(AV$4&gt;$B$10,AU7,IF(AV$4&lt;=$B$9,INDEX(Indata!$B:$B,$D7),INDEX(Indata!$B:$B,$D7+1))^(AV$4-$B$5))</f>
        <v>1.635057934887695</v>
      </c>
      <c r="AW7" s="230" cm="1">
        <f t="array" ref="AW7">IF(AW$4&gt;$B$10,AV7,IF(AW$4&lt;=$B$9,INDEX(Indata!$B:$B,$D7),INDEX(Indata!$B:$B,$D7+1))^(AW$4-$B$5))</f>
        <v>1.6538611011389037</v>
      </c>
      <c r="AX7" s="230" cm="1">
        <f t="array" ref="AX7">IF(AX$4&gt;$B$10,AW7,IF(AX$4&lt;=$B$9,INDEX(Indata!$B:$B,$D7),INDEX(Indata!$B:$B,$D7+1))^(AX$4-$B$5))</f>
        <v>1.6728805038020012</v>
      </c>
      <c r="AY7" s="230" cm="1">
        <f t="array" ref="AY7">IF(AY$4&gt;$B$10,AX7,IF(AY$4&lt;=$B$9,INDEX(Indata!$B:$B,$D7),INDEX(Indata!$B:$B,$D7+1))^(AY$4-$B$5))</f>
        <v>1.6921186295957242</v>
      </c>
      <c r="AZ7" s="230" cm="1">
        <f t="array" ref="AZ7">IF(AZ$4&gt;$B$10,AY7,IF(AZ$4&lt;=$B$9,INDEX(Indata!$B:$B,$D7),INDEX(Indata!$B:$B,$D7+1))^(AZ$4-$B$5))</f>
        <v>1.6921186295957242</v>
      </c>
      <c r="BA7" s="230" cm="1">
        <f t="array" ref="BA7">IF(BA$4&gt;$B$10,AZ7,IF(BA$4&lt;=$B$9,INDEX(Indata!$B:$B,$D7),INDEX(Indata!$B:$B,$D7+1))^(BA$4-$B$5))</f>
        <v>1.6921186295957242</v>
      </c>
      <c r="BB7" s="230" cm="1">
        <f t="array" ref="BB7">IF(BB$4&gt;$B$10,BA7,IF(BB$4&lt;=$B$9,INDEX(Indata!$B:$B,$D7),INDEX(Indata!$B:$B,$D7+1))^(BB$4-$B$5))</f>
        <v>1.6921186295957242</v>
      </c>
      <c r="BC7" s="230" cm="1">
        <f t="array" ref="BC7">IF(BC$4&gt;$B$10,BB7,IF(BC$4&lt;=$B$9,INDEX(Indata!$B:$B,$D7),INDEX(Indata!$B:$B,$D7+1))^(BC$4-$B$5))</f>
        <v>1.6921186295957242</v>
      </c>
      <c r="BD7" s="230" cm="1">
        <f t="array" ref="BD7">IF(BD$4&gt;$B$10,BC7,IF(BD$4&lt;=$B$9,INDEX(Indata!$B:$B,$D7),INDEX(Indata!$B:$B,$D7+1))^(BD$4-$B$5))</f>
        <v>1.6921186295957242</v>
      </c>
      <c r="BE7" s="230" cm="1">
        <f t="array" ref="BE7">IF(BE$4&gt;$B$10,BD7,IF(BE$4&lt;=$B$9,INDEX(Indata!$B:$B,$D7),INDEX(Indata!$B:$B,$D7+1))^(BE$4-$B$5))</f>
        <v>1.6921186295957242</v>
      </c>
      <c r="BF7" s="230" cm="1">
        <f t="array" ref="BF7">IF(BF$4&gt;$B$10,BE7,IF(BF$4&lt;=$B$9,INDEX(Indata!$B:$B,$D7),INDEX(Indata!$B:$B,$D7+1))^(BF$4-$B$5))</f>
        <v>1.6921186295957242</v>
      </c>
      <c r="BG7" s="230" cm="1">
        <f t="array" ref="BG7">IF(BG$4&gt;$B$10,BF7,IF(BG$4&lt;=$B$9,INDEX(Indata!$B:$B,$D7),INDEX(Indata!$B:$B,$D7+1))^(BG$4-$B$5))</f>
        <v>1.6921186295957242</v>
      </c>
      <c r="BH7" s="230" cm="1">
        <f t="array" ref="BH7">IF(BH$4&gt;$B$10,BG7,IF(BH$4&lt;=$B$9,INDEX(Indata!$B:$B,$D7),INDEX(Indata!$B:$B,$D7+1))^(BH$4-$B$5))</f>
        <v>1.6921186295957242</v>
      </c>
      <c r="BI7" s="230" cm="1">
        <f t="array" ref="BI7">IF(BI$4&gt;$B$10,BH7,IF(BI$4&lt;=$B$9,INDEX(Indata!$B:$B,$D7),INDEX(Indata!$B:$B,$D7+1))^(BI$4-$B$5))</f>
        <v>1.6921186295957242</v>
      </c>
      <c r="BJ7" s="230" cm="1">
        <f t="array" ref="BJ7">IF(BJ$4&gt;$B$10,BI7,IF(BJ$4&lt;=$B$9,INDEX(Indata!$B:$B,$D7),INDEX(Indata!$B:$B,$D7+1))^(BJ$4-$B$5))</f>
        <v>1.6921186295957242</v>
      </c>
      <c r="BK7" s="230" cm="1">
        <f t="array" ref="BK7">IF(BK$4&gt;$B$10,BJ7,IF(BK$4&lt;=$B$9,INDEX(Indata!$B:$B,$D7),INDEX(Indata!$B:$B,$D7+1))^(BK$4-$B$5))</f>
        <v>1.6921186295957242</v>
      </c>
      <c r="BL7" s="230" cm="1">
        <f t="array" ref="BL7">IF(BL$4&gt;$B$10,BK7,IF(BL$4&lt;=$B$9,INDEX(Indata!$B:$B,$D7),INDEX(Indata!$B:$B,$D7+1))^(BL$4-$B$5))</f>
        <v>1.6921186295957242</v>
      </c>
      <c r="BM7" s="230" cm="1">
        <f t="array" ref="BM7">IF(BM$4&gt;$B$10,BL7,IF(BM$4&lt;=$B$9,INDEX(Indata!$B:$B,$D7),INDEX(Indata!$B:$B,$D7+1))^(BM$4-$B$5))</f>
        <v>1.6921186295957242</v>
      </c>
      <c r="BN7" s="230" cm="1">
        <f t="array" ref="BN7">IF(BN$4&gt;$B$10,BM7,IF(BN$4&lt;=$B$9,INDEX(Indata!$B:$B,$D7),INDEX(Indata!$B:$B,$D7+1))^(BN$4-$B$5))</f>
        <v>1.6921186295957242</v>
      </c>
      <c r="BO7" s="230" cm="1">
        <f t="array" ref="BO7">IF(BO$4&gt;$B$10,BN7,IF(BO$4&lt;=$B$9,INDEX(Indata!$B:$B,$D7),INDEX(Indata!$B:$B,$D7+1))^(BO$4-$B$5))</f>
        <v>1.6921186295957242</v>
      </c>
      <c r="BP7" s="230" cm="1">
        <f t="array" ref="BP7">IF(BP$4&gt;$B$10,BO7,IF(BP$4&lt;=$B$9,INDEX(Indata!$B:$B,$D7),INDEX(Indata!$B:$B,$D7+1))^(BP$4-$B$5))</f>
        <v>1.6921186295957242</v>
      </c>
      <c r="BQ7" s="230" cm="1">
        <f t="array" ref="BQ7">IF(BQ$4&gt;$B$10,BP7,IF(BQ$4&lt;=$B$9,INDEX(Indata!$B:$B,$D7),INDEX(Indata!$B:$B,$D7+1))^(BQ$4-$B$5))</f>
        <v>1.6921186295957242</v>
      </c>
      <c r="BR7" s="230" cm="1">
        <f t="array" ref="BR7">IF(BR$4&gt;$B$10,BQ7,IF(BR$4&lt;=$B$9,INDEX(Indata!$B:$B,$D7),INDEX(Indata!$B:$B,$D7+1))^(BR$4-$B$5))</f>
        <v>1.6921186295957242</v>
      </c>
      <c r="BS7" s="230" cm="1">
        <f t="array" ref="BS7">IF(BS$4&gt;$B$10,BR7,IF(BS$4&lt;=$B$9,INDEX(Indata!$B:$B,$D7),INDEX(Indata!$B:$B,$D7+1))^(BS$4-$B$5))</f>
        <v>1.6921186295957242</v>
      </c>
      <c r="BT7" s="230" cm="1">
        <f t="array" ref="BT7">IF(BT$4&gt;$B$10,BS7,IF(BT$4&lt;=$B$9,INDEX(Indata!$B:$B,$D7),INDEX(Indata!$B:$B,$D7+1))^(BT$4-$B$5))</f>
        <v>1.6921186295957242</v>
      </c>
      <c r="BU7" s="230" cm="1">
        <f t="array" ref="BU7">IF(BU$4&gt;$B$10,BT7,IF(BU$4&lt;=$B$9,INDEX(Indata!$B:$B,$D7),INDEX(Indata!$B:$B,$D7+1))^(BU$4-$B$5))</f>
        <v>1.6921186295957242</v>
      </c>
      <c r="BV7" s="230" cm="1">
        <f t="array" ref="BV7">IF(BV$4&gt;$B$10,BU7,IF(BV$4&lt;=$B$9,INDEX(Indata!$B:$B,$D7),INDEX(Indata!$B:$B,$D7+1))^(BV$4-$B$5))</f>
        <v>1.6921186295957242</v>
      </c>
      <c r="BW7" s="230" cm="1">
        <f t="array" ref="BW7">IF(BW$4&gt;$B$10,BV7,IF(BW$4&lt;=$B$9,INDEX(Indata!$B:$B,$D7),INDEX(Indata!$B:$B,$D7+1))^(BW$4-$B$5))</f>
        <v>1.6921186295957242</v>
      </c>
      <c r="BX7" s="230" cm="1">
        <f t="array" ref="BX7">IF(BX$4&gt;$B$10,BW7,IF(BX$4&lt;=$B$9,INDEX(Indata!$B:$B,$D7),INDEX(Indata!$B:$B,$D7+1))^(BX$4-$B$5))</f>
        <v>1.6921186295957242</v>
      </c>
      <c r="BY7" s="230" cm="1">
        <f t="array" ref="BY7">IF(BY$4&gt;$B$10,BX7,IF(BY$4&lt;=$B$9,INDEX(Indata!$B:$B,$D7),INDEX(Indata!$B:$B,$D7+1))^(BY$4-$B$5))</f>
        <v>1.6921186295957242</v>
      </c>
      <c r="BZ7" s="230" cm="1">
        <f t="array" ref="BZ7">IF(BZ$4&gt;$B$10,BY7,IF(BZ$4&lt;=$B$9,INDEX(Indata!$B:$B,$D7),INDEX(Indata!$B:$B,$D7+1))^(BZ$4-$B$5))</f>
        <v>1.6921186295957242</v>
      </c>
      <c r="CA7" s="230" cm="1">
        <f t="array" ref="CA7">IF(CA$4&gt;$B$10,BZ7,IF(CA$4&lt;=$B$9,INDEX(Indata!$B:$B,$D7),INDEX(Indata!$B:$B,$D7+1))^(CA$4-$B$5))</f>
        <v>1.6921186295957242</v>
      </c>
      <c r="CB7" s="230" cm="1">
        <f t="array" ref="CB7">IF(CB$4&gt;$B$10,CA7,IF(CB$4&lt;=$B$9,INDEX(Indata!$B:$B,$D7),INDEX(Indata!$B:$B,$D7+1))^(CB$4-$B$5))</f>
        <v>1.6921186295957242</v>
      </c>
      <c r="CC7" s="230" cm="1">
        <f t="array" ref="CC7">IF(CC$4&gt;$B$10,CB7,IF(CC$4&lt;=$B$9,INDEX(Indata!$B:$B,$D7),INDEX(Indata!$B:$B,$D7+1))^(CC$4-$B$5))</f>
        <v>1.6921186295957242</v>
      </c>
      <c r="CD7" s="230" cm="1">
        <f t="array" ref="CD7">IF(CD$4&gt;$B$10,CC7,IF(CD$4&lt;=$B$9,INDEX(Indata!$B:$B,$D7),INDEX(Indata!$B:$B,$D7+1))^(CD$4-$B$5))</f>
        <v>1.6921186295957242</v>
      </c>
      <c r="CE7" s="230" cm="1">
        <f t="array" ref="CE7">IF(CE$4&gt;$B$10,CD7,IF(CE$4&lt;=$B$9,INDEX(Indata!$B:$B,$D7),INDEX(Indata!$B:$B,$D7+1))^(CE$4-$B$5))</f>
        <v>1.6921186295957242</v>
      </c>
      <c r="CF7" s="230" cm="1">
        <f t="array" ref="CF7">IF(CF$4&gt;$B$10,CE7,IF(CF$4&lt;=$B$9,INDEX(Indata!$B:$B,$D7),INDEX(Indata!$B:$B,$D7+1))^(CF$4-$B$5))</f>
        <v>1.6921186295957242</v>
      </c>
      <c r="CG7" s="230" cm="1">
        <f t="array" ref="CG7">IF(CG$4&gt;$B$10,CF7,IF(CG$4&lt;=$B$9,INDEX(Indata!$B:$B,$D7),INDEX(Indata!$B:$B,$D7+1))^(CG$4-$B$5))</f>
        <v>1.6921186295957242</v>
      </c>
      <c r="CH7" s="230" cm="1">
        <f t="array" ref="CH7">IF(CH$4&gt;$B$10,CG7,IF(CH$4&lt;=$B$9,INDEX(Indata!$B:$B,$D7),INDEX(Indata!$B:$B,$D7+1))^(CH$4-$B$5))</f>
        <v>1.6921186295957242</v>
      </c>
      <c r="CI7" s="230" cm="1">
        <f t="array" ref="CI7">IF(CI$4&gt;$B$10,CH7,IF(CI$4&lt;=$B$9,INDEX(Indata!$B:$B,$D7),INDEX(Indata!$B:$B,$D7+1))^(CI$4-$B$5))</f>
        <v>1.6921186295957242</v>
      </c>
      <c r="CJ7" s="230" cm="1">
        <f t="array" ref="CJ7">IF(CJ$4&gt;$B$10,CI7,IF(CJ$4&lt;=$B$9,INDEX(Indata!$B:$B,$D7),INDEX(Indata!$B:$B,$D7+1))^(CJ$4-$B$5))</f>
        <v>1.6921186295957242</v>
      </c>
      <c r="CK7" s="230" cm="1">
        <f t="array" ref="CK7">IF(CK$4&gt;$B$10,CJ7,IF(CK$4&lt;=$B$9,INDEX(Indata!$B:$B,$D7),INDEX(Indata!$B:$B,$D7+1))^(CK$4-$B$5))</f>
        <v>1.6921186295957242</v>
      </c>
      <c r="CL7" s="230" cm="1">
        <f t="array" ref="CL7">IF(CL$4&gt;$B$10,CK7,IF(CL$4&lt;=$B$9,INDEX(Indata!$B:$B,$D7),INDEX(Indata!$B:$B,$D7+1))^(CL$4-$B$5))</f>
        <v>1.6921186295957242</v>
      </c>
      <c r="CM7" s="230" cm="1">
        <f t="array" ref="CM7">IF(CM$4&gt;$B$10,CL7,IF(CM$4&lt;=$B$9,INDEX(Indata!$B:$B,$D7),INDEX(Indata!$B:$B,$D7+1))^(CM$4-$B$5))</f>
        <v>1.6921186295957242</v>
      </c>
      <c r="CN7" s="230" cm="1">
        <f t="array" ref="CN7">IF(CN$4&gt;$B$10,CM7,IF(CN$4&lt;=$B$9,INDEX(Indata!$B:$B,$D7),INDEX(Indata!$B:$B,$D7+1))^(CN$4-$B$5))</f>
        <v>1.6921186295957242</v>
      </c>
      <c r="CO7" s="230" cm="1">
        <f t="array" ref="CO7">IF(CO$4&gt;$B$10,CN7,IF(CO$4&lt;=$B$9,INDEX(Indata!$B:$B,$D7),INDEX(Indata!$B:$B,$D7+1))^(CO$4-$B$5))</f>
        <v>1.6921186295957242</v>
      </c>
      <c r="CP7" s="230" cm="1">
        <f t="array" ref="CP7">IF(CP$4&gt;$B$10,CO7,IF(CP$4&lt;=$B$9,INDEX(Indata!$B:$B,$D7),INDEX(Indata!$B:$B,$D7+1))^(CP$4-$B$5))</f>
        <v>1.6921186295957242</v>
      </c>
      <c r="CQ7" s="230" cm="1">
        <f t="array" ref="CQ7">IF(CQ$4&gt;$B$10,CP7,IF(CQ$4&lt;=$B$9,INDEX(Indata!$B:$B,$D7),INDEX(Indata!$B:$B,$D7+1))^(CQ$4-$B$5))</f>
        <v>1.6921186295957242</v>
      </c>
      <c r="CR7" s="230" cm="1">
        <f t="array" ref="CR7">IF(CR$4&gt;$B$10,CQ7,IF(CR$4&lt;=$B$9,INDEX(Indata!$B:$B,$D7),INDEX(Indata!$B:$B,$D7+1))^(CR$4-$B$5))</f>
        <v>1.6921186295957242</v>
      </c>
      <c r="CS7" s="230" cm="1">
        <f t="array" ref="CS7">IF(CS$4&gt;$B$10,CR7,IF(CS$4&lt;=$B$9,INDEX(Indata!$B:$B,$D7),INDEX(Indata!$B:$B,$D7+1))^(CS$4-$B$5))</f>
        <v>1.6921186295957242</v>
      </c>
      <c r="CT7" s="230" cm="1">
        <f t="array" ref="CT7">IF(CT$4&gt;$B$10,CS7,IF(CT$4&lt;=$B$9,INDEX(Indata!$B:$B,$D7),INDEX(Indata!$B:$B,$D7+1))^(CT$4-$B$5))</f>
        <v>1.6921186295957242</v>
      </c>
      <c r="CU7" s="388"/>
    </row>
    <row r="8" spans="1:99" ht="13" x14ac:dyDescent="0.3">
      <c r="A8" s="157" t="s">
        <v>68</v>
      </c>
      <c r="B8" s="229">
        <f>Indata!B15</f>
        <v>2028</v>
      </c>
      <c r="C8" s="236" t="s">
        <v>201</v>
      </c>
      <c r="D8" s="474">
        <f>MATCH("VOCupp1",Indata!F:F,0)</f>
        <v>32</v>
      </c>
      <c r="E8" s="230" cm="1">
        <f t="array" ref="E8">IF(E$4&gt;$B$10,C8,IF(E$4&lt;$B$9,INDEX(Indata!$B:$B,$D8),INDEX(Indata!$B:$B,$D8+1))^(E$4-$B$5))</f>
        <v>1</v>
      </c>
      <c r="F8" s="230" cm="1">
        <f t="array" ref="F8">IF(F$4&gt;$B$10,E8,IF(F$4&lt;$B$9,INDEX(Indata!$B:$B,$D8),INDEX(Indata!$B:$B,$D8+1))^(F$4-$B$5))</f>
        <v>1.0115000000000001</v>
      </c>
      <c r="G8" s="230" cm="1">
        <f t="array" ref="G8">IF(G$4&gt;$B$10,F8,IF(G$4&lt;$B$9,INDEX(Indata!$B:$B,$D8),INDEX(Indata!$B:$B,$D8+1))^(G$4-$B$5))</f>
        <v>1.0231322500000002</v>
      </c>
      <c r="H8" s="230" cm="1">
        <f t="array" ref="H8">IF(H$4&gt;$B$10,G8,IF(H$4&lt;$B$9,INDEX(Indata!$B:$B,$D8),INDEX(Indata!$B:$B,$D8+1))^(H$4-$B$5))</f>
        <v>1.0348982708750003</v>
      </c>
      <c r="I8" s="230" cm="1">
        <f t="array" ref="I8">IF(I$4&gt;$B$10,H8,IF(I$4&lt;$B$9,INDEX(Indata!$B:$B,$D8),INDEX(Indata!$B:$B,$D8+1))^(I$4-$B$5))</f>
        <v>1.0467996009900629</v>
      </c>
      <c r="J8" s="230" cm="1">
        <f t="array" ref="J8">IF(J$4&gt;$B$10,I8,IF(J$4&lt;$B$9,INDEX(Indata!$B:$B,$D8),INDEX(Indata!$B:$B,$D8+1))^(J$4-$B$5))</f>
        <v>1.0588377964014486</v>
      </c>
      <c r="K8" s="230" cm="1">
        <f t="array" ref="K8">IF(K$4&gt;$B$10,J8,IF(K$4&lt;$B$9,INDEX(Indata!$B:$B,$D8),INDEX(Indata!$B:$B,$D8+1))^(K$4-$B$5))</f>
        <v>1.0710144310600653</v>
      </c>
      <c r="L8" s="230" cm="1">
        <f t="array" ref="L8">IF(L$4&gt;$B$10,K8,IF(L$4&lt;$B$9,INDEX(Indata!$B:$B,$D8),INDEX(Indata!$B:$B,$D8+1))^(L$4-$B$5))</f>
        <v>1.0833310970172563</v>
      </c>
      <c r="M8" s="230" cm="1">
        <f t="array" ref="M8">IF(M$4&gt;$B$10,L8,IF(M$4&lt;$B$9,INDEX(Indata!$B:$B,$D8),INDEX(Indata!$B:$B,$D8+1))^(M$4-$B$5))</f>
        <v>1.0957894046329548</v>
      </c>
      <c r="N8" s="230" cm="1">
        <f t="array" ref="N8">IF(N$4&gt;$B$10,M8,IF(N$4&lt;$B$9,INDEX(Indata!$B:$B,$D8),INDEX(Indata!$B:$B,$D8+1))^(N$4-$B$5))</f>
        <v>1.1083909827862339</v>
      </c>
      <c r="O8" s="230" cm="1">
        <f t="array" ref="O8">IF(O$4&gt;$B$10,N8,IF(O$4&lt;$B$9,INDEX(Indata!$B:$B,$D8),INDEX(Indata!$B:$B,$D8+1))^(O$4-$B$5))</f>
        <v>1.1211374790882758</v>
      </c>
      <c r="P8" s="230" cm="1">
        <f t="array" ref="P8">IF(P$4&gt;$B$10,O8,IF(P$4&lt;$B$9,INDEX(Indata!$B:$B,$D8),INDEX(Indata!$B:$B,$D8+1))^(P$4-$B$5))</f>
        <v>1.1340305600977909</v>
      </c>
      <c r="Q8" s="230" cm="1">
        <f t="array" ref="Q8">IF(Q$4&gt;$B$10,P8,IF(Q$4&lt;$B$9,INDEX(Indata!$B:$B,$D8),INDEX(Indata!$B:$B,$D8+1))^(Q$4-$B$5))</f>
        <v>1.1470719115389156</v>
      </c>
      <c r="R8" s="230" cm="1">
        <f t="array" ref="R8">IF(R$4&gt;$B$10,Q8,IF(R$4&lt;$B$9,INDEX(Indata!$B:$B,$D8),INDEX(Indata!$B:$B,$D8+1))^(R$4-$B$5))</f>
        <v>1.1602632385216132</v>
      </c>
      <c r="S8" s="230" cm="1">
        <f t="array" ref="S8">IF(S$4&gt;$B$10,R8,IF(S$4&lt;$B$9,INDEX(Indata!$B:$B,$D8),INDEX(Indata!$B:$B,$D8+1))^(S$4-$B$5))</f>
        <v>1.1736062657646118</v>
      </c>
      <c r="T8" s="230" cm="1">
        <f t="array" ref="T8">IF(T$4&gt;$B$10,S8,IF(T$4&lt;$B$9,INDEX(Indata!$B:$B,$D8),INDEX(Indata!$B:$B,$D8+1))^(T$4-$B$5))</f>
        <v>1.1871027378209051</v>
      </c>
      <c r="U8" s="230" cm="1">
        <f t="array" ref="U8">IF(U$4&gt;$B$10,T8,IF(U$4&lt;$B$9,INDEX(Indata!$B:$B,$D8),INDEX(Indata!$B:$B,$D8+1))^(U$4-$B$5))</f>
        <v>1.2007544193058457</v>
      </c>
      <c r="V8" s="230" cm="1">
        <f t="array" ref="V8">IF(V$4&gt;$B$10,U8,IF(V$4&lt;$B$9,INDEX(Indata!$B:$B,$D8),INDEX(Indata!$B:$B,$D8+1))^(V$4-$B$5))</f>
        <v>1.214563095127863</v>
      </c>
      <c r="W8" s="230" cm="1">
        <f t="array" ref="W8">IF(W$4&gt;$B$10,V8,IF(W$4&lt;$B$9,INDEX(Indata!$B:$B,$D8),INDEX(Indata!$B:$B,$D8+1))^(W$4-$B$5))</f>
        <v>1.2285305707218335</v>
      </c>
      <c r="X8" s="230" cm="1">
        <f t="array" ref="X8">IF(X$4&gt;$B$10,W8,IF(X$4&lt;$B$9,INDEX(Indata!$B:$B,$D8),INDEX(Indata!$B:$B,$D8+1))^(X$4-$B$5))</f>
        <v>1.2426586722851347</v>
      </c>
      <c r="Y8" s="230" cm="1">
        <f t="array" ref="Y8">IF(Y$4&gt;$B$10,X8,IF(Y$4&lt;$B$9,INDEX(Indata!$B:$B,$D8),INDEX(Indata!$B:$B,$D8+1))^(Y$4-$B$5))</f>
        <v>1.2569492470164139</v>
      </c>
      <c r="Z8" s="230" cm="1">
        <f t="array" ref="Z8">IF(Z$4&gt;$B$10,Y8,IF(Z$4&lt;$B$9,INDEX(Indata!$B:$B,$D8),INDEX(Indata!$B:$B,$D8+1))^(Z$4-$B$5))</f>
        <v>1.2714041633571027</v>
      </c>
      <c r="AA8" s="230" cm="1">
        <f t="array" ref="AA8">IF(AA$4&gt;$B$10,Z8,IF(AA$4&lt;$B$9,INDEX(Indata!$B:$B,$D8),INDEX(Indata!$B:$B,$D8+1))^(AA$4-$B$5))</f>
        <v>1.2860253112357094</v>
      </c>
      <c r="AB8" s="230" cm="1">
        <f t="array" ref="AB8">IF(AB$4&gt;$B$10,AA8,IF(AB$4&lt;=$B$9,INDEX(Indata!$B:$B,$D8),INDEX(Indata!$B:$B,$D8+1))^(AB$4-$B$5))</f>
        <v>1.3008146023149203</v>
      </c>
      <c r="AC8" s="230" cm="1">
        <f t="array" ref="AC8">IF(AC$4&gt;$B$10,AB8,IF(AC$4&lt;=$B$9,INDEX(Indata!$B:$B,$D8),INDEX(Indata!$B:$B,$D8+1))^(AC$4-$B$5))</f>
        <v>1.3157739702415421</v>
      </c>
      <c r="AD8" s="230" cm="1">
        <f t="array" ref="AD8">IF(AD$4&gt;$B$10,AC8,IF(AD$4&lt;=$B$9,INDEX(Indata!$B:$B,$D8),INDEX(Indata!$B:$B,$D8+1))^(AD$4-$B$5))</f>
        <v>1.3309053708993199</v>
      </c>
      <c r="AE8" s="230" cm="1">
        <f t="array" ref="AE8">IF(AE$4&gt;$B$10,AD8,IF(AE$4&lt;=$B$9,INDEX(Indata!$B:$B,$D8),INDEX(Indata!$B:$B,$D8+1))^(AE$4-$B$5))</f>
        <v>1.3462107826646623</v>
      </c>
      <c r="AF8" s="230" cm="1">
        <f t="array" ref="AF8">IF(AF$4&gt;$B$10,AE8,IF(AF$4&lt;=$B$9,INDEX(Indata!$B:$B,$D8),INDEX(Indata!$B:$B,$D8+1))^(AF$4-$B$5))</f>
        <v>1.3616922066653059</v>
      </c>
      <c r="AG8" s="230" cm="1">
        <f t="array" ref="AG8">IF(AG$4&gt;$B$10,AF8,IF(AG$4&lt;=$B$9,INDEX(Indata!$B:$B,$D8),INDEX(Indata!$B:$B,$D8+1))^(AG$4-$B$5))</f>
        <v>1.377351667041957</v>
      </c>
      <c r="AH8" s="230" cm="1">
        <f t="array" ref="AH8">IF(AH$4&gt;$B$10,AG8,IF(AH$4&lt;=$B$9,INDEX(Indata!$B:$B,$D8),INDEX(Indata!$B:$B,$D8+1))^(AH$4-$B$5))</f>
        <v>1.3931912112129397</v>
      </c>
      <c r="AI8" s="230" cm="1">
        <f t="array" ref="AI8">IF(AI$4&gt;$B$10,AH8,IF(AI$4&lt;=$B$9,INDEX(Indata!$B:$B,$D8),INDEX(Indata!$B:$B,$D8+1))^(AI$4-$B$5))</f>
        <v>1.4092129101418884</v>
      </c>
      <c r="AJ8" s="230" cm="1">
        <f t="array" ref="AJ8">IF(AJ$4&gt;$B$10,AI8,IF(AJ$4&lt;=$B$9,INDEX(Indata!$B:$B,$D8),INDEX(Indata!$B:$B,$D8+1))^(AJ$4-$B$5))</f>
        <v>1.4254188586085206</v>
      </c>
      <c r="AK8" s="230" cm="1">
        <f t="array" ref="AK8">IF(AK$4&gt;$B$10,AJ8,IF(AK$4&lt;=$B$9,INDEX(Indata!$B:$B,$D8),INDEX(Indata!$B:$B,$D8+1))^(AK$4-$B$5))</f>
        <v>1.4418111754825187</v>
      </c>
      <c r="AL8" s="230" cm="1">
        <f t="array" ref="AL8">IF(AL$4&gt;$B$10,AK8,IF(AL$4&lt;=$B$9,INDEX(Indata!$B:$B,$D8),INDEX(Indata!$B:$B,$D8+1))^(AL$4-$B$5))</f>
        <v>1.4583920040005678</v>
      </c>
      <c r="AM8" s="230" cm="1">
        <f t="array" ref="AM8">IF(AM$4&gt;$B$10,AL8,IF(AM$4&lt;=$B$9,INDEX(Indata!$B:$B,$D8),INDEX(Indata!$B:$B,$D8+1))^(AM$4-$B$5))</f>
        <v>1.4751635120465745</v>
      </c>
      <c r="AN8" s="230" cm="1">
        <f t="array" ref="AN8">IF(AN$4&gt;$B$10,AM8,IF(AN$4&lt;=$B$9,INDEX(Indata!$B:$B,$D8),INDEX(Indata!$B:$B,$D8+1))^(AN$4-$B$5))</f>
        <v>1.4921278924351102</v>
      </c>
      <c r="AO8" s="230" cm="1">
        <f t="array" ref="AO8">IF(AO$4&gt;$B$10,AN8,IF(AO$4&lt;=$B$9,INDEX(Indata!$B:$B,$D8),INDEX(Indata!$B:$B,$D8+1))^(AO$4-$B$5))</f>
        <v>1.5092873631981141</v>
      </c>
      <c r="AP8" s="230" cm="1">
        <f t="array" ref="AP8">IF(AP$4&gt;$B$10,AO8,IF(AP$4&lt;=$B$9,INDEX(Indata!$B:$B,$D8),INDEX(Indata!$B:$B,$D8+1))^(AP$4-$B$5))</f>
        <v>1.5266441678748923</v>
      </c>
      <c r="AQ8" s="230" cm="1">
        <f t="array" ref="AQ8">IF(AQ$4&gt;$B$10,AP8,IF(AQ$4&lt;=$B$9,INDEX(Indata!$B:$B,$D8),INDEX(Indata!$B:$B,$D8+1))^(AQ$4-$B$5))</f>
        <v>1.5442005758054538</v>
      </c>
      <c r="AR8" s="230" cm="1">
        <f t="array" ref="AR8">IF(AR$4&gt;$B$10,AQ8,IF(AR$4&lt;=$B$9,INDEX(Indata!$B:$B,$D8),INDEX(Indata!$B:$B,$D8+1))^(AR$4-$B$5))</f>
        <v>1.5619588824272168</v>
      </c>
      <c r="AS8" s="230" cm="1">
        <f t="array" ref="AS8">IF(AS$4&gt;$B$10,AR8,IF(AS$4&lt;=$B$9,INDEX(Indata!$B:$B,$D8),INDEX(Indata!$B:$B,$D8+1))^(AS$4-$B$5))</f>
        <v>1.5799214095751299</v>
      </c>
      <c r="AT8" s="230" cm="1">
        <f t="array" ref="AT8">IF(AT$4&gt;$B$10,AS8,IF(AT$4&lt;=$B$9,INDEX(Indata!$B:$B,$D8),INDEX(Indata!$B:$B,$D8+1))^(AT$4-$B$5))</f>
        <v>1.5980905057852441</v>
      </c>
      <c r="AU8" s="230" cm="1">
        <f t="array" ref="AU8">IF(AU$4&gt;$B$10,AT8,IF(AU$4&lt;=$B$9,INDEX(Indata!$B:$B,$D8),INDEX(Indata!$B:$B,$D8+1))^(AU$4-$B$5))</f>
        <v>1.6164685466017745</v>
      </c>
      <c r="AV8" s="230" cm="1">
        <f t="array" ref="AV8">IF(AV$4&gt;$B$10,AU8,IF(AV$4&lt;=$B$9,INDEX(Indata!$B:$B,$D8),INDEX(Indata!$B:$B,$D8+1))^(AV$4-$B$5))</f>
        <v>1.635057934887695</v>
      </c>
      <c r="AW8" s="230" cm="1">
        <f t="array" ref="AW8">IF(AW$4&gt;$B$10,AV8,IF(AW$4&lt;=$B$9,INDEX(Indata!$B:$B,$D8),INDEX(Indata!$B:$B,$D8+1))^(AW$4-$B$5))</f>
        <v>1.6538611011389037</v>
      </c>
      <c r="AX8" s="230" cm="1">
        <f t="array" ref="AX8">IF(AX$4&gt;$B$10,AW8,IF(AX$4&lt;=$B$9,INDEX(Indata!$B:$B,$D8),INDEX(Indata!$B:$B,$D8+1))^(AX$4-$B$5))</f>
        <v>1.6728805038020012</v>
      </c>
      <c r="AY8" s="230" cm="1">
        <f t="array" ref="AY8">IF(AY$4&gt;$B$10,AX8,IF(AY$4&lt;=$B$9,INDEX(Indata!$B:$B,$D8),INDEX(Indata!$B:$B,$D8+1))^(AY$4-$B$5))</f>
        <v>1.6921186295957242</v>
      </c>
      <c r="AZ8" s="230" cm="1">
        <f t="array" ref="AZ8">IF(AZ$4&gt;$B$10,AY8,IF(AZ$4&lt;=$B$9,INDEX(Indata!$B:$B,$D8),INDEX(Indata!$B:$B,$D8+1))^(AZ$4-$B$5))</f>
        <v>1.6921186295957242</v>
      </c>
      <c r="BA8" s="230" cm="1">
        <f t="array" ref="BA8">IF(BA$4&gt;$B$10,AZ8,IF(BA$4&lt;=$B$9,INDEX(Indata!$B:$B,$D8),INDEX(Indata!$B:$B,$D8+1))^(BA$4-$B$5))</f>
        <v>1.6921186295957242</v>
      </c>
      <c r="BB8" s="230" cm="1">
        <f t="array" ref="BB8">IF(BB$4&gt;$B$10,BA8,IF(BB$4&lt;=$B$9,INDEX(Indata!$B:$B,$D8),INDEX(Indata!$B:$B,$D8+1))^(BB$4-$B$5))</f>
        <v>1.6921186295957242</v>
      </c>
      <c r="BC8" s="230" cm="1">
        <f t="array" ref="BC8">IF(BC$4&gt;$B$10,BB8,IF(BC$4&lt;=$B$9,INDEX(Indata!$B:$B,$D8),INDEX(Indata!$B:$B,$D8+1))^(BC$4-$B$5))</f>
        <v>1.6921186295957242</v>
      </c>
      <c r="BD8" s="230" cm="1">
        <f t="array" ref="BD8">IF(BD$4&gt;$B$10,BC8,IF(BD$4&lt;=$B$9,INDEX(Indata!$B:$B,$D8),INDEX(Indata!$B:$B,$D8+1))^(BD$4-$B$5))</f>
        <v>1.6921186295957242</v>
      </c>
      <c r="BE8" s="230" cm="1">
        <f t="array" ref="BE8">IF(BE$4&gt;$B$10,BD8,IF(BE$4&lt;=$B$9,INDEX(Indata!$B:$B,$D8),INDEX(Indata!$B:$B,$D8+1))^(BE$4-$B$5))</f>
        <v>1.6921186295957242</v>
      </c>
      <c r="BF8" s="230" cm="1">
        <f t="array" ref="BF8">IF(BF$4&gt;$B$10,BE8,IF(BF$4&lt;=$B$9,INDEX(Indata!$B:$B,$D8),INDEX(Indata!$B:$B,$D8+1))^(BF$4-$B$5))</f>
        <v>1.6921186295957242</v>
      </c>
      <c r="BG8" s="230" cm="1">
        <f t="array" ref="BG8">IF(BG$4&gt;$B$10,BF8,IF(BG$4&lt;=$B$9,INDEX(Indata!$B:$B,$D8),INDEX(Indata!$B:$B,$D8+1))^(BG$4-$B$5))</f>
        <v>1.6921186295957242</v>
      </c>
      <c r="BH8" s="230" cm="1">
        <f t="array" ref="BH8">IF(BH$4&gt;$B$10,BG8,IF(BH$4&lt;=$B$9,INDEX(Indata!$B:$B,$D8),INDEX(Indata!$B:$B,$D8+1))^(BH$4-$B$5))</f>
        <v>1.6921186295957242</v>
      </c>
      <c r="BI8" s="230" cm="1">
        <f t="array" ref="BI8">IF(BI$4&gt;$B$10,BH8,IF(BI$4&lt;=$B$9,INDEX(Indata!$B:$B,$D8),INDEX(Indata!$B:$B,$D8+1))^(BI$4-$B$5))</f>
        <v>1.6921186295957242</v>
      </c>
      <c r="BJ8" s="230" cm="1">
        <f t="array" ref="BJ8">IF(BJ$4&gt;$B$10,BI8,IF(BJ$4&lt;=$B$9,INDEX(Indata!$B:$B,$D8),INDEX(Indata!$B:$B,$D8+1))^(BJ$4-$B$5))</f>
        <v>1.6921186295957242</v>
      </c>
      <c r="BK8" s="230" cm="1">
        <f t="array" ref="BK8">IF(BK$4&gt;$B$10,BJ8,IF(BK$4&lt;=$B$9,INDEX(Indata!$B:$B,$D8),INDEX(Indata!$B:$B,$D8+1))^(BK$4-$B$5))</f>
        <v>1.6921186295957242</v>
      </c>
      <c r="BL8" s="230" cm="1">
        <f t="array" ref="BL8">IF(BL$4&gt;$B$10,BK8,IF(BL$4&lt;=$B$9,INDEX(Indata!$B:$B,$D8),INDEX(Indata!$B:$B,$D8+1))^(BL$4-$B$5))</f>
        <v>1.6921186295957242</v>
      </c>
      <c r="BM8" s="230" cm="1">
        <f t="array" ref="BM8">IF(BM$4&gt;$B$10,BL8,IF(BM$4&lt;=$B$9,INDEX(Indata!$B:$B,$D8),INDEX(Indata!$B:$B,$D8+1))^(BM$4-$B$5))</f>
        <v>1.6921186295957242</v>
      </c>
      <c r="BN8" s="230" cm="1">
        <f t="array" ref="BN8">IF(BN$4&gt;$B$10,BM8,IF(BN$4&lt;=$B$9,INDEX(Indata!$B:$B,$D8),INDEX(Indata!$B:$B,$D8+1))^(BN$4-$B$5))</f>
        <v>1.6921186295957242</v>
      </c>
      <c r="BO8" s="230" cm="1">
        <f t="array" ref="BO8">IF(BO$4&gt;$B$10,BN8,IF(BO$4&lt;=$B$9,INDEX(Indata!$B:$B,$D8),INDEX(Indata!$B:$B,$D8+1))^(BO$4-$B$5))</f>
        <v>1.6921186295957242</v>
      </c>
      <c r="BP8" s="230" cm="1">
        <f t="array" ref="BP8">IF(BP$4&gt;$B$10,BO8,IF(BP$4&lt;=$B$9,INDEX(Indata!$B:$B,$D8),INDEX(Indata!$B:$B,$D8+1))^(BP$4-$B$5))</f>
        <v>1.6921186295957242</v>
      </c>
      <c r="BQ8" s="230" cm="1">
        <f t="array" ref="BQ8">IF(BQ$4&gt;$B$10,BP8,IF(BQ$4&lt;=$B$9,INDEX(Indata!$B:$B,$D8),INDEX(Indata!$B:$B,$D8+1))^(BQ$4-$B$5))</f>
        <v>1.6921186295957242</v>
      </c>
      <c r="BR8" s="230" cm="1">
        <f t="array" ref="BR8">IF(BR$4&gt;$B$10,BQ8,IF(BR$4&lt;=$B$9,INDEX(Indata!$B:$B,$D8),INDEX(Indata!$B:$B,$D8+1))^(BR$4-$B$5))</f>
        <v>1.6921186295957242</v>
      </c>
      <c r="BS8" s="230" cm="1">
        <f t="array" ref="BS8">IF(BS$4&gt;$B$10,BR8,IF(BS$4&lt;=$B$9,INDEX(Indata!$B:$B,$D8),INDEX(Indata!$B:$B,$D8+1))^(BS$4-$B$5))</f>
        <v>1.6921186295957242</v>
      </c>
      <c r="BT8" s="230" cm="1">
        <f t="array" ref="BT8">IF(BT$4&gt;$B$10,BS8,IF(BT$4&lt;=$B$9,INDEX(Indata!$B:$B,$D8),INDEX(Indata!$B:$B,$D8+1))^(BT$4-$B$5))</f>
        <v>1.6921186295957242</v>
      </c>
      <c r="BU8" s="230" cm="1">
        <f t="array" ref="BU8">IF(BU$4&gt;$B$10,BT8,IF(BU$4&lt;=$B$9,INDEX(Indata!$B:$B,$D8),INDEX(Indata!$B:$B,$D8+1))^(BU$4-$B$5))</f>
        <v>1.6921186295957242</v>
      </c>
      <c r="BV8" s="230" cm="1">
        <f t="array" ref="BV8">IF(BV$4&gt;$B$10,BU8,IF(BV$4&lt;=$B$9,INDEX(Indata!$B:$B,$D8),INDEX(Indata!$B:$B,$D8+1))^(BV$4-$B$5))</f>
        <v>1.6921186295957242</v>
      </c>
      <c r="BW8" s="230" cm="1">
        <f t="array" ref="BW8">IF(BW$4&gt;$B$10,BV8,IF(BW$4&lt;=$B$9,INDEX(Indata!$B:$B,$D8),INDEX(Indata!$B:$B,$D8+1))^(BW$4-$B$5))</f>
        <v>1.6921186295957242</v>
      </c>
      <c r="BX8" s="230" cm="1">
        <f t="array" ref="BX8">IF(BX$4&gt;$B$10,BW8,IF(BX$4&lt;=$B$9,INDEX(Indata!$B:$B,$D8),INDEX(Indata!$B:$B,$D8+1))^(BX$4-$B$5))</f>
        <v>1.6921186295957242</v>
      </c>
      <c r="BY8" s="230" cm="1">
        <f t="array" ref="BY8">IF(BY$4&gt;$B$10,BX8,IF(BY$4&lt;=$B$9,INDEX(Indata!$B:$B,$D8),INDEX(Indata!$B:$B,$D8+1))^(BY$4-$B$5))</f>
        <v>1.6921186295957242</v>
      </c>
      <c r="BZ8" s="230" cm="1">
        <f t="array" ref="BZ8">IF(BZ$4&gt;$B$10,BY8,IF(BZ$4&lt;=$B$9,INDEX(Indata!$B:$B,$D8),INDEX(Indata!$B:$B,$D8+1))^(BZ$4-$B$5))</f>
        <v>1.6921186295957242</v>
      </c>
      <c r="CA8" s="230" cm="1">
        <f t="array" ref="CA8">IF(CA$4&gt;$B$10,BZ8,IF(CA$4&lt;=$B$9,INDEX(Indata!$B:$B,$D8),INDEX(Indata!$B:$B,$D8+1))^(CA$4-$B$5))</f>
        <v>1.6921186295957242</v>
      </c>
      <c r="CB8" s="230" cm="1">
        <f t="array" ref="CB8">IF(CB$4&gt;$B$10,CA8,IF(CB$4&lt;=$B$9,INDEX(Indata!$B:$B,$D8),INDEX(Indata!$B:$B,$D8+1))^(CB$4-$B$5))</f>
        <v>1.6921186295957242</v>
      </c>
      <c r="CC8" s="230" cm="1">
        <f t="array" ref="CC8">IF(CC$4&gt;$B$10,CB8,IF(CC$4&lt;=$B$9,INDEX(Indata!$B:$B,$D8),INDEX(Indata!$B:$B,$D8+1))^(CC$4-$B$5))</f>
        <v>1.6921186295957242</v>
      </c>
      <c r="CD8" s="230" cm="1">
        <f t="array" ref="CD8">IF(CD$4&gt;$B$10,CC8,IF(CD$4&lt;=$B$9,INDEX(Indata!$B:$B,$D8),INDEX(Indata!$B:$B,$D8+1))^(CD$4-$B$5))</f>
        <v>1.6921186295957242</v>
      </c>
      <c r="CE8" s="230" cm="1">
        <f t="array" ref="CE8">IF(CE$4&gt;$B$10,CD8,IF(CE$4&lt;=$B$9,INDEX(Indata!$B:$B,$D8),INDEX(Indata!$B:$B,$D8+1))^(CE$4-$B$5))</f>
        <v>1.6921186295957242</v>
      </c>
      <c r="CF8" s="230" cm="1">
        <f t="array" ref="CF8">IF(CF$4&gt;$B$10,CE8,IF(CF$4&lt;=$B$9,INDEX(Indata!$B:$B,$D8),INDEX(Indata!$B:$B,$D8+1))^(CF$4-$B$5))</f>
        <v>1.6921186295957242</v>
      </c>
      <c r="CG8" s="230" cm="1">
        <f t="array" ref="CG8">IF(CG$4&gt;$B$10,CF8,IF(CG$4&lt;=$B$9,INDEX(Indata!$B:$B,$D8),INDEX(Indata!$B:$B,$D8+1))^(CG$4-$B$5))</f>
        <v>1.6921186295957242</v>
      </c>
      <c r="CH8" s="230" cm="1">
        <f t="array" ref="CH8">IF(CH$4&gt;$B$10,CG8,IF(CH$4&lt;=$B$9,INDEX(Indata!$B:$B,$D8),INDEX(Indata!$B:$B,$D8+1))^(CH$4-$B$5))</f>
        <v>1.6921186295957242</v>
      </c>
      <c r="CI8" s="230" cm="1">
        <f t="array" ref="CI8">IF(CI$4&gt;$B$10,CH8,IF(CI$4&lt;=$B$9,INDEX(Indata!$B:$B,$D8),INDEX(Indata!$B:$B,$D8+1))^(CI$4-$B$5))</f>
        <v>1.6921186295957242</v>
      </c>
      <c r="CJ8" s="230" cm="1">
        <f t="array" ref="CJ8">IF(CJ$4&gt;$B$10,CI8,IF(CJ$4&lt;=$B$9,INDEX(Indata!$B:$B,$D8),INDEX(Indata!$B:$B,$D8+1))^(CJ$4-$B$5))</f>
        <v>1.6921186295957242</v>
      </c>
      <c r="CK8" s="230" cm="1">
        <f t="array" ref="CK8">IF(CK$4&gt;$B$10,CJ8,IF(CK$4&lt;=$B$9,INDEX(Indata!$B:$B,$D8),INDEX(Indata!$B:$B,$D8+1))^(CK$4-$B$5))</f>
        <v>1.6921186295957242</v>
      </c>
      <c r="CL8" s="230" cm="1">
        <f t="array" ref="CL8">IF(CL$4&gt;$B$10,CK8,IF(CL$4&lt;=$B$9,INDEX(Indata!$B:$B,$D8),INDEX(Indata!$B:$B,$D8+1))^(CL$4-$B$5))</f>
        <v>1.6921186295957242</v>
      </c>
      <c r="CM8" s="230" cm="1">
        <f t="array" ref="CM8">IF(CM$4&gt;$B$10,CL8,IF(CM$4&lt;=$B$9,INDEX(Indata!$B:$B,$D8),INDEX(Indata!$B:$B,$D8+1))^(CM$4-$B$5))</f>
        <v>1.6921186295957242</v>
      </c>
      <c r="CN8" s="230" cm="1">
        <f t="array" ref="CN8">IF(CN$4&gt;$B$10,CM8,IF(CN$4&lt;=$B$9,INDEX(Indata!$B:$B,$D8),INDEX(Indata!$B:$B,$D8+1))^(CN$4-$B$5))</f>
        <v>1.6921186295957242</v>
      </c>
      <c r="CO8" s="230" cm="1">
        <f t="array" ref="CO8">IF(CO$4&gt;$B$10,CN8,IF(CO$4&lt;=$B$9,INDEX(Indata!$B:$B,$D8),INDEX(Indata!$B:$B,$D8+1))^(CO$4-$B$5))</f>
        <v>1.6921186295957242</v>
      </c>
      <c r="CP8" s="230" cm="1">
        <f t="array" ref="CP8">IF(CP$4&gt;$B$10,CO8,IF(CP$4&lt;=$B$9,INDEX(Indata!$B:$B,$D8),INDEX(Indata!$B:$B,$D8+1))^(CP$4-$B$5))</f>
        <v>1.6921186295957242</v>
      </c>
      <c r="CQ8" s="230" cm="1">
        <f t="array" ref="CQ8">IF(CQ$4&gt;$B$10,CP8,IF(CQ$4&lt;=$B$9,INDEX(Indata!$B:$B,$D8),INDEX(Indata!$B:$B,$D8+1))^(CQ$4-$B$5))</f>
        <v>1.6921186295957242</v>
      </c>
      <c r="CR8" s="230" cm="1">
        <f t="array" ref="CR8">IF(CR$4&gt;$B$10,CQ8,IF(CR$4&lt;=$B$9,INDEX(Indata!$B:$B,$D8),INDEX(Indata!$B:$B,$D8+1))^(CR$4-$B$5))</f>
        <v>1.6921186295957242</v>
      </c>
      <c r="CS8" s="230" cm="1">
        <f t="array" ref="CS8">IF(CS$4&gt;$B$10,CR8,IF(CS$4&lt;=$B$9,INDEX(Indata!$B:$B,$D8),INDEX(Indata!$B:$B,$D8+1))^(CS$4-$B$5))</f>
        <v>1.6921186295957242</v>
      </c>
      <c r="CT8" s="230" cm="1">
        <f t="array" ref="CT8">IF(CT$4&gt;$B$10,CS8,IF(CT$4&lt;=$B$9,INDEX(Indata!$B:$B,$D8),INDEX(Indata!$B:$B,$D8+1))^(CT$4-$B$5))</f>
        <v>1.6921186295957242</v>
      </c>
      <c r="CU8" s="388"/>
    </row>
    <row r="9" spans="1:99" ht="13" x14ac:dyDescent="0.3">
      <c r="A9" s="157" t="s">
        <v>123</v>
      </c>
      <c r="B9" s="229">
        <f>Indata!B16</f>
        <v>2045</v>
      </c>
      <c r="C9" s="236" t="s">
        <v>202</v>
      </c>
      <c r="D9" s="474">
        <f>MATCH("SO2upp1",Indata!F:F,0)</f>
        <v>34</v>
      </c>
      <c r="E9" s="230" cm="1">
        <f t="array" ref="E9">IF(E$4&gt;$B$10,C9,IF(E$4&lt;$B$9,INDEX(Indata!$B:$B,$D9),INDEX(Indata!$B:$B,$D9+1))^(E$4-$B$5))</f>
        <v>1</v>
      </c>
      <c r="F9" s="230" cm="1">
        <f t="array" ref="F9">IF(F$4&gt;$B$10,E9,IF(F$4&lt;$B$9,INDEX(Indata!$B:$B,$D9),INDEX(Indata!$B:$B,$D9+1))^(F$4-$B$5))</f>
        <v>1.0115000000000001</v>
      </c>
      <c r="G9" s="230" cm="1">
        <f t="array" ref="G9">IF(G$4&gt;$B$10,F9,IF(G$4&lt;$B$9,INDEX(Indata!$B:$B,$D9),INDEX(Indata!$B:$B,$D9+1))^(G$4-$B$5))</f>
        <v>1.0231322500000002</v>
      </c>
      <c r="H9" s="230" cm="1">
        <f t="array" ref="H9">IF(H$4&gt;$B$10,G9,IF(H$4&lt;$B$9,INDEX(Indata!$B:$B,$D9),INDEX(Indata!$B:$B,$D9+1))^(H$4-$B$5))</f>
        <v>1.0348982708750003</v>
      </c>
      <c r="I9" s="230" cm="1">
        <f t="array" ref="I9">IF(I$4&gt;$B$10,H9,IF(I$4&lt;$B$9,INDEX(Indata!$B:$B,$D9),INDEX(Indata!$B:$B,$D9+1))^(I$4-$B$5))</f>
        <v>1.0467996009900629</v>
      </c>
      <c r="J9" s="230" cm="1">
        <f t="array" ref="J9">IF(J$4&gt;$B$10,I9,IF(J$4&lt;$B$9,INDEX(Indata!$B:$B,$D9),INDEX(Indata!$B:$B,$D9+1))^(J$4-$B$5))</f>
        <v>1.0588377964014486</v>
      </c>
      <c r="K9" s="230" cm="1">
        <f t="array" ref="K9">IF(K$4&gt;$B$10,J9,IF(K$4&lt;$B$9,INDEX(Indata!$B:$B,$D9),INDEX(Indata!$B:$B,$D9+1))^(K$4-$B$5))</f>
        <v>1.0710144310600653</v>
      </c>
      <c r="L9" s="230" cm="1">
        <f t="array" ref="L9">IF(L$4&gt;$B$10,K9,IF(L$4&lt;$B$9,INDEX(Indata!$B:$B,$D9),INDEX(Indata!$B:$B,$D9+1))^(L$4-$B$5))</f>
        <v>1.0833310970172563</v>
      </c>
      <c r="M9" s="230" cm="1">
        <f t="array" ref="M9">IF(M$4&gt;$B$10,L9,IF(M$4&lt;$B$9,INDEX(Indata!$B:$B,$D9),INDEX(Indata!$B:$B,$D9+1))^(M$4-$B$5))</f>
        <v>1.0957894046329548</v>
      </c>
      <c r="N9" s="230" cm="1">
        <f t="array" ref="N9">IF(N$4&gt;$B$10,M9,IF(N$4&lt;$B$9,INDEX(Indata!$B:$B,$D9),INDEX(Indata!$B:$B,$D9+1))^(N$4-$B$5))</f>
        <v>1.1083909827862339</v>
      </c>
      <c r="O9" s="230" cm="1">
        <f t="array" ref="O9">IF(O$4&gt;$B$10,N9,IF(O$4&lt;$B$9,INDEX(Indata!$B:$B,$D9),INDEX(Indata!$B:$B,$D9+1))^(O$4-$B$5))</f>
        <v>1.1211374790882758</v>
      </c>
      <c r="P9" s="230" cm="1">
        <f t="array" ref="P9">IF(P$4&gt;$B$10,O9,IF(P$4&lt;$B$9,INDEX(Indata!$B:$B,$D9),INDEX(Indata!$B:$B,$D9+1))^(P$4-$B$5))</f>
        <v>1.1340305600977909</v>
      </c>
      <c r="Q9" s="230" cm="1">
        <f t="array" ref="Q9">IF(Q$4&gt;$B$10,P9,IF(Q$4&lt;$B$9,INDEX(Indata!$B:$B,$D9),INDEX(Indata!$B:$B,$D9+1))^(Q$4-$B$5))</f>
        <v>1.1470719115389156</v>
      </c>
      <c r="R9" s="230" cm="1">
        <f t="array" ref="R9">IF(R$4&gt;$B$10,Q9,IF(R$4&lt;$B$9,INDEX(Indata!$B:$B,$D9),INDEX(Indata!$B:$B,$D9+1))^(R$4-$B$5))</f>
        <v>1.1602632385216132</v>
      </c>
      <c r="S9" s="230" cm="1">
        <f t="array" ref="S9">IF(S$4&gt;$B$10,R9,IF(S$4&lt;$B$9,INDEX(Indata!$B:$B,$D9),INDEX(Indata!$B:$B,$D9+1))^(S$4-$B$5))</f>
        <v>1.1736062657646118</v>
      </c>
      <c r="T9" s="230" cm="1">
        <f t="array" ref="T9">IF(T$4&gt;$B$10,S9,IF(T$4&lt;$B$9,INDEX(Indata!$B:$B,$D9),INDEX(Indata!$B:$B,$D9+1))^(T$4-$B$5))</f>
        <v>1.1871027378209051</v>
      </c>
      <c r="U9" s="230" cm="1">
        <f t="array" ref="U9">IF(U$4&gt;$B$10,T9,IF(U$4&lt;$B$9,INDEX(Indata!$B:$B,$D9),INDEX(Indata!$B:$B,$D9+1))^(U$4-$B$5))</f>
        <v>1.2007544193058457</v>
      </c>
      <c r="V9" s="230" cm="1">
        <f t="array" ref="V9">IF(V$4&gt;$B$10,U9,IF(V$4&lt;$B$9,INDEX(Indata!$B:$B,$D9),INDEX(Indata!$B:$B,$D9+1))^(V$4-$B$5))</f>
        <v>1.214563095127863</v>
      </c>
      <c r="W9" s="230" cm="1">
        <f t="array" ref="W9">IF(W$4&gt;$B$10,V9,IF(W$4&lt;$B$9,INDEX(Indata!$B:$B,$D9),INDEX(Indata!$B:$B,$D9+1))^(W$4-$B$5))</f>
        <v>1.2285305707218335</v>
      </c>
      <c r="X9" s="230" cm="1">
        <f t="array" ref="X9">IF(X$4&gt;$B$10,W9,IF(X$4&lt;$B$9,INDEX(Indata!$B:$B,$D9),INDEX(Indata!$B:$B,$D9+1))^(X$4-$B$5))</f>
        <v>1.2426586722851347</v>
      </c>
      <c r="Y9" s="230" cm="1">
        <f t="array" ref="Y9">IF(Y$4&gt;$B$10,X9,IF(Y$4&lt;$B$9,INDEX(Indata!$B:$B,$D9),INDEX(Indata!$B:$B,$D9+1))^(Y$4-$B$5))</f>
        <v>1.2569492470164139</v>
      </c>
      <c r="Z9" s="230" cm="1">
        <f t="array" ref="Z9">IF(Z$4&gt;$B$10,Y9,IF(Z$4&lt;$B$9,INDEX(Indata!$B:$B,$D9),INDEX(Indata!$B:$B,$D9+1))^(Z$4-$B$5))</f>
        <v>1.2714041633571027</v>
      </c>
      <c r="AA9" s="230" cm="1">
        <f t="array" ref="AA9">IF(AA$4&gt;$B$10,Z9,IF(AA$4&lt;$B$9,INDEX(Indata!$B:$B,$D9),INDEX(Indata!$B:$B,$D9+1))^(AA$4-$B$5))</f>
        <v>1.2860253112357094</v>
      </c>
      <c r="AB9" s="230" cm="1">
        <f t="array" ref="AB9">IF(AB$4&gt;$B$10,AA9,IF(AB$4&lt;=$B$9,INDEX(Indata!$B:$B,$D9),INDEX(Indata!$B:$B,$D9+1))^(AB$4-$B$5))</f>
        <v>1.3008146023149203</v>
      </c>
      <c r="AC9" s="230" cm="1">
        <f t="array" ref="AC9">IF(AC$4&gt;$B$10,AB9,IF(AC$4&lt;=$B$9,INDEX(Indata!$B:$B,$D9),INDEX(Indata!$B:$B,$D9+1))^(AC$4-$B$5))</f>
        <v>1.3157739702415421</v>
      </c>
      <c r="AD9" s="230" cm="1">
        <f t="array" ref="AD9">IF(AD$4&gt;$B$10,AC9,IF(AD$4&lt;=$B$9,INDEX(Indata!$B:$B,$D9),INDEX(Indata!$B:$B,$D9+1))^(AD$4-$B$5))</f>
        <v>1.3309053708993199</v>
      </c>
      <c r="AE9" s="230" cm="1">
        <f t="array" ref="AE9">IF(AE$4&gt;$B$10,AD9,IF(AE$4&lt;=$B$9,INDEX(Indata!$B:$B,$D9),INDEX(Indata!$B:$B,$D9+1))^(AE$4-$B$5))</f>
        <v>1.3462107826646623</v>
      </c>
      <c r="AF9" s="230" cm="1">
        <f t="array" ref="AF9">IF(AF$4&gt;$B$10,AE9,IF(AF$4&lt;=$B$9,INDEX(Indata!$B:$B,$D9),INDEX(Indata!$B:$B,$D9+1))^(AF$4-$B$5))</f>
        <v>1.3616922066653059</v>
      </c>
      <c r="AG9" s="230" cm="1">
        <f t="array" ref="AG9">IF(AG$4&gt;$B$10,AF9,IF(AG$4&lt;=$B$9,INDEX(Indata!$B:$B,$D9),INDEX(Indata!$B:$B,$D9+1))^(AG$4-$B$5))</f>
        <v>1.377351667041957</v>
      </c>
      <c r="AH9" s="230" cm="1">
        <f t="array" ref="AH9">IF(AH$4&gt;$B$10,AG9,IF(AH$4&lt;=$B$9,INDEX(Indata!$B:$B,$D9),INDEX(Indata!$B:$B,$D9+1))^(AH$4-$B$5))</f>
        <v>1.3931912112129397</v>
      </c>
      <c r="AI9" s="230" cm="1">
        <f t="array" ref="AI9">IF(AI$4&gt;$B$10,AH9,IF(AI$4&lt;=$B$9,INDEX(Indata!$B:$B,$D9),INDEX(Indata!$B:$B,$D9+1))^(AI$4-$B$5))</f>
        <v>1.4092129101418884</v>
      </c>
      <c r="AJ9" s="230" cm="1">
        <f t="array" ref="AJ9">IF(AJ$4&gt;$B$10,AI9,IF(AJ$4&lt;=$B$9,INDEX(Indata!$B:$B,$D9),INDEX(Indata!$B:$B,$D9+1))^(AJ$4-$B$5))</f>
        <v>1.4254188586085206</v>
      </c>
      <c r="AK9" s="230" cm="1">
        <f t="array" ref="AK9">IF(AK$4&gt;$B$10,AJ9,IF(AK$4&lt;=$B$9,INDEX(Indata!$B:$B,$D9),INDEX(Indata!$B:$B,$D9+1))^(AK$4-$B$5))</f>
        <v>1.4418111754825187</v>
      </c>
      <c r="AL9" s="230" cm="1">
        <f t="array" ref="AL9">IF(AL$4&gt;$B$10,AK9,IF(AL$4&lt;=$B$9,INDEX(Indata!$B:$B,$D9),INDEX(Indata!$B:$B,$D9+1))^(AL$4-$B$5))</f>
        <v>1.4583920040005678</v>
      </c>
      <c r="AM9" s="230" cm="1">
        <f t="array" ref="AM9">IF(AM$4&gt;$B$10,AL9,IF(AM$4&lt;=$B$9,INDEX(Indata!$B:$B,$D9),INDEX(Indata!$B:$B,$D9+1))^(AM$4-$B$5))</f>
        <v>1.4751635120465745</v>
      </c>
      <c r="AN9" s="230" cm="1">
        <f t="array" ref="AN9">IF(AN$4&gt;$B$10,AM9,IF(AN$4&lt;=$B$9,INDEX(Indata!$B:$B,$D9),INDEX(Indata!$B:$B,$D9+1))^(AN$4-$B$5))</f>
        <v>1.4921278924351102</v>
      </c>
      <c r="AO9" s="230" cm="1">
        <f t="array" ref="AO9">IF(AO$4&gt;$B$10,AN9,IF(AO$4&lt;=$B$9,INDEX(Indata!$B:$B,$D9),INDEX(Indata!$B:$B,$D9+1))^(AO$4-$B$5))</f>
        <v>1.5092873631981141</v>
      </c>
      <c r="AP9" s="230" cm="1">
        <f t="array" ref="AP9">IF(AP$4&gt;$B$10,AO9,IF(AP$4&lt;=$B$9,INDEX(Indata!$B:$B,$D9),INDEX(Indata!$B:$B,$D9+1))^(AP$4-$B$5))</f>
        <v>1.5266441678748923</v>
      </c>
      <c r="AQ9" s="230" cm="1">
        <f t="array" ref="AQ9">IF(AQ$4&gt;$B$10,AP9,IF(AQ$4&lt;=$B$9,INDEX(Indata!$B:$B,$D9),INDEX(Indata!$B:$B,$D9+1))^(AQ$4-$B$5))</f>
        <v>1.5442005758054538</v>
      </c>
      <c r="AR9" s="230" cm="1">
        <f t="array" ref="AR9">IF(AR$4&gt;$B$10,AQ9,IF(AR$4&lt;=$B$9,INDEX(Indata!$B:$B,$D9),INDEX(Indata!$B:$B,$D9+1))^(AR$4-$B$5))</f>
        <v>1.5619588824272168</v>
      </c>
      <c r="AS9" s="230" cm="1">
        <f t="array" ref="AS9">IF(AS$4&gt;$B$10,AR9,IF(AS$4&lt;=$B$9,INDEX(Indata!$B:$B,$D9),INDEX(Indata!$B:$B,$D9+1))^(AS$4-$B$5))</f>
        <v>1.5799214095751299</v>
      </c>
      <c r="AT9" s="230" cm="1">
        <f t="array" ref="AT9">IF(AT$4&gt;$B$10,AS9,IF(AT$4&lt;=$B$9,INDEX(Indata!$B:$B,$D9),INDEX(Indata!$B:$B,$D9+1))^(AT$4-$B$5))</f>
        <v>1.5980905057852441</v>
      </c>
      <c r="AU9" s="230" cm="1">
        <f t="array" ref="AU9">IF(AU$4&gt;$B$10,AT9,IF(AU$4&lt;=$B$9,INDEX(Indata!$B:$B,$D9),INDEX(Indata!$B:$B,$D9+1))^(AU$4-$B$5))</f>
        <v>1.6164685466017745</v>
      </c>
      <c r="AV9" s="230" cm="1">
        <f t="array" ref="AV9">IF(AV$4&gt;$B$10,AU9,IF(AV$4&lt;=$B$9,INDEX(Indata!$B:$B,$D9),INDEX(Indata!$B:$B,$D9+1))^(AV$4-$B$5))</f>
        <v>1.635057934887695</v>
      </c>
      <c r="AW9" s="230" cm="1">
        <f t="array" ref="AW9">IF(AW$4&gt;$B$10,AV9,IF(AW$4&lt;=$B$9,INDEX(Indata!$B:$B,$D9),INDEX(Indata!$B:$B,$D9+1))^(AW$4-$B$5))</f>
        <v>1.6538611011389037</v>
      </c>
      <c r="AX9" s="230" cm="1">
        <f t="array" ref="AX9">IF(AX$4&gt;$B$10,AW9,IF(AX$4&lt;=$B$9,INDEX(Indata!$B:$B,$D9),INDEX(Indata!$B:$B,$D9+1))^(AX$4-$B$5))</f>
        <v>1.6728805038020012</v>
      </c>
      <c r="AY9" s="230" cm="1">
        <f t="array" ref="AY9">IF(AY$4&gt;$B$10,AX9,IF(AY$4&lt;=$B$9,INDEX(Indata!$B:$B,$D9),INDEX(Indata!$B:$B,$D9+1))^(AY$4-$B$5))</f>
        <v>1.6921186295957242</v>
      </c>
      <c r="AZ9" s="230" cm="1">
        <f t="array" ref="AZ9">IF(AZ$4&gt;$B$10,AY9,IF(AZ$4&lt;=$B$9,INDEX(Indata!$B:$B,$D9),INDEX(Indata!$B:$B,$D9+1))^(AZ$4-$B$5))</f>
        <v>1.6921186295957242</v>
      </c>
      <c r="BA9" s="230" cm="1">
        <f t="array" ref="BA9">IF(BA$4&gt;$B$10,AZ9,IF(BA$4&lt;=$B$9,INDEX(Indata!$B:$B,$D9),INDEX(Indata!$B:$B,$D9+1))^(BA$4-$B$5))</f>
        <v>1.6921186295957242</v>
      </c>
      <c r="BB9" s="230" cm="1">
        <f t="array" ref="BB9">IF(BB$4&gt;$B$10,BA9,IF(BB$4&lt;=$B$9,INDEX(Indata!$B:$B,$D9),INDEX(Indata!$B:$B,$D9+1))^(BB$4-$B$5))</f>
        <v>1.6921186295957242</v>
      </c>
      <c r="BC9" s="230" cm="1">
        <f t="array" ref="BC9">IF(BC$4&gt;$B$10,BB9,IF(BC$4&lt;=$B$9,INDEX(Indata!$B:$B,$D9),INDEX(Indata!$B:$B,$D9+1))^(BC$4-$B$5))</f>
        <v>1.6921186295957242</v>
      </c>
      <c r="BD9" s="230" cm="1">
        <f t="array" ref="BD9">IF(BD$4&gt;$B$10,BC9,IF(BD$4&lt;=$B$9,INDEX(Indata!$B:$B,$D9),INDEX(Indata!$B:$B,$D9+1))^(BD$4-$B$5))</f>
        <v>1.6921186295957242</v>
      </c>
      <c r="BE9" s="230" cm="1">
        <f t="array" ref="BE9">IF(BE$4&gt;$B$10,BD9,IF(BE$4&lt;=$B$9,INDEX(Indata!$B:$B,$D9),INDEX(Indata!$B:$B,$D9+1))^(BE$4-$B$5))</f>
        <v>1.6921186295957242</v>
      </c>
      <c r="BF9" s="230" cm="1">
        <f t="array" ref="BF9">IF(BF$4&gt;$B$10,BE9,IF(BF$4&lt;=$B$9,INDEX(Indata!$B:$B,$D9),INDEX(Indata!$B:$B,$D9+1))^(BF$4-$B$5))</f>
        <v>1.6921186295957242</v>
      </c>
      <c r="BG9" s="230" cm="1">
        <f t="array" ref="BG9">IF(BG$4&gt;$B$10,BF9,IF(BG$4&lt;=$B$9,INDEX(Indata!$B:$B,$D9),INDEX(Indata!$B:$B,$D9+1))^(BG$4-$B$5))</f>
        <v>1.6921186295957242</v>
      </c>
      <c r="BH9" s="230" cm="1">
        <f t="array" ref="BH9">IF(BH$4&gt;$B$10,BG9,IF(BH$4&lt;=$B$9,INDEX(Indata!$B:$B,$D9),INDEX(Indata!$B:$B,$D9+1))^(BH$4-$B$5))</f>
        <v>1.6921186295957242</v>
      </c>
      <c r="BI9" s="230" cm="1">
        <f t="array" ref="BI9">IF(BI$4&gt;$B$10,BH9,IF(BI$4&lt;=$B$9,INDEX(Indata!$B:$B,$D9),INDEX(Indata!$B:$B,$D9+1))^(BI$4-$B$5))</f>
        <v>1.6921186295957242</v>
      </c>
      <c r="BJ9" s="230" cm="1">
        <f t="array" ref="BJ9">IF(BJ$4&gt;$B$10,BI9,IF(BJ$4&lt;=$B$9,INDEX(Indata!$B:$B,$D9),INDEX(Indata!$B:$B,$D9+1))^(BJ$4-$B$5))</f>
        <v>1.6921186295957242</v>
      </c>
      <c r="BK9" s="230" cm="1">
        <f t="array" ref="BK9">IF(BK$4&gt;$B$10,BJ9,IF(BK$4&lt;=$B$9,INDEX(Indata!$B:$B,$D9),INDEX(Indata!$B:$B,$D9+1))^(BK$4-$B$5))</f>
        <v>1.6921186295957242</v>
      </c>
      <c r="BL9" s="230" cm="1">
        <f t="array" ref="BL9">IF(BL$4&gt;$B$10,BK9,IF(BL$4&lt;=$B$9,INDEX(Indata!$B:$B,$D9),INDEX(Indata!$B:$B,$D9+1))^(BL$4-$B$5))</f>
        <v>1.6921186295957242</v>
      </c>
      <c r="BM9" s="230" cm="1">
        <f t="array" ref="BM9">IF(BM$4&gt;$B$10,BL9,IF(BM$4&lt;=$B$9,INDEX(Indata!$B:$B,$D9),INDEX(Indata!$B:$B,$D9+1))^(BM$4-$B$5))</f>
        <v>1.6921186295957242</v>
      </c>
      <c r="BN9" s="230" cm="1">
        <f t="array" ref="BN9">IF(BN$4&gt;$B$10,BM9,IF(BN$4&lt;=$B$9,INDEX(Indata!$B:$B,$D9),INDEX(Indata!$B:$B,$D9+1))^(BN$4-$B$5))</f>
        <v>1.6921186295957242</v>
      </c>
      <c r="BO9" s="230" cm="1">
        <f t="array" ref="BO9">IF(BO$4&gt;$B$10,BN9,IF(BO$4&lt;=$B$9,INDEX(Indata!$B:$B,$D9),INDEX(Indata!$B:$B,$D9+1))^(BO$4-$B$5))</f>
        <v>1.6921186295957242</v>
      </c>
      <c r="BP9" s="230" cm="1">
        <f t="array" ref="BP9">IF(BP$4&gt;$B$10,BO9,IF(BP$4&lt;=$B$9,INDEX(Indata!$B:$B,$D9),INDEX(Indata!$B:$B,$D9+1))^(BP$4-$B$5))</f>
        <v>1.6921186295957242</v>
      </c>
      <c r="BQ9" s="230" cm="1">
        <f t="array" ref="BQ9">IF(BQ$4&gt;$B$10,BP9,IF(BQ$4&lt;=$B$9,INDEX(Indata!$B:$B,$D9),INDEX(Indata!$B:$B,$D9+1))^(BQ$4-$B$5))</f>
        <v>1.6921186295957242</v>
      </c>
      <c r="BR9" s="230" cm="1">
        <f t="array" ref="BR9">IF(BR$4&gt;$B$10,BQ9,IF(BR$4&lt;=$B$9,INDEX(Indata!$B:$B,$D9),INDEX(Indata!$B:$B,$D9+1))^(BR$4-$B$5))</f>
        <v>1.6921186295957242</v>
      </c>
      <c r="BS9" s="230" cm="1">
        <f t="array" ref="BS9">IF(BS$4&gt;$B$10,BR9,IF(BS$4&lt;=$B$9,INDEX(Indata!$B:$B,$D9),INDEX(Indata!$B:$B,$D9+1))^(BS$4-$B$5))</f>
        <v>1.6921186295957242</v>
      </c>
      <c r="BT9" s="230" cm="1">
        <f t="array" ref="BT9">IF(BT$4&gt;$B$10,BS9,IF(BT$4&lt;=$B$9,INDEX(Indata!$B:$B,$D9),INDEX(Indata!$B:$B,$D9+1))^(BT$4-$B$5))</f>
        <v>1.6921186295957242</v>
      </c>
      <c r="BU9" s="230" cm="1">
        <f t="array" ref="BU9">IF(BU$4&gt;$B$10,BT9,IF(BU$4&lt;=$B$9,INDEX(Indata!$B:$B,$D9),INDEX(Indata!$B:$B,$D9+1))^(BU$4-$B$5))</f>
        <v>1.6921186295957242</v>
      </c>
      <c r="BV9" s="230" cm="1">
        <f t="array" ref="BV9">IF(BV$4&gt;$B$10,BU9,IF(BV$4&lt;=$B$9,INDEX(Indata!$B:$B,$D9),INDEX(Indata!$B:$B,$D9+1))^(BV$4-$B$5))</f>
        <v>1.6921186295957242</v>
      </c>
      <c r="BW9" s="230" cm="1">
        <f t="array" ref="BW9">IF(BW$4&gt;$B$10,BV9,IF(BW$4&lt;=$B$9,INDEX(Indata!$B:$B,$D9),INDEX(Indata!$B:$B,$D9+1))^(BW$4-$B$5))</f>
        <v>1.6921186295957242</v>
      </c>
      <c r="BX9" s="230" cm="1">
        <f t="array" ref="BX9">IF(BX$4&gt;$B$10,BW9,IF(BX$4&lt;=$B$9,INDEX(Indata!$B:$B,$D9),INDEX(Indata!$B:$B,$D9+1))^(BX$4-$B$5))</f>
        <v>1.6921186295957242</v>
      </c>
      <c r="BY9" s="230" cm="1">
        <f t="array" ref="BY9">IF(BY$4&gt;$B$10,BX9,IF(BY$4&lt;=$B$9,INDEX(Indata!$B:$B,$D9),INDEX(Indata!$B:$B,$D9+1))^(BY$4-$B$5))</f>
        <v>1.6921186295957242</v>
      </c>
      <c r="BZ9" s="230" cm="1">
        <f t="array" ref="BZ9">IF(BZ$4&gt;$B$10,BY9,IF(BZ$4&lt;=$B$9,INDEX(Indata!$B:$B,$D9),INDEX(Indata!$B:$B,$D9+1))^(BZ$4-$B$5))</f>
        <v>1.6921186295957242</v>
      </c>
      <c r="CA9" s="230" cm="1">
        <f t="array" ref="CA9">IF(CA$4&gt;$B$10,BZ9,IF(CA$4&lt;=$B$9,INDEX(Indata!$B:$B,$D9),INDEX(Indata!$B:$B,$D9+1))^(CA$4-$B$5))</f>
        <v>1.6921186295957242</v>
      </c>
      <c r="CB9" s="230" cm="1">
        <f t="array" ref="CB9">IF(CB$4&gt;$B$10,CA9,IF(CB$4&lt;=$B$9,INDEX(Indata!$B:$B,$D9),INDEX(Indata!$B:$B,$D9+1))^(CB$4-$B$5))</f>
        <v>1.6921186295957242</v>
      </c>
      <c r="CC9" s="230" cm="1">
        <f t="array" ref="CC9">IF(CC$4&gt;$B$10,CB9,IF(CC$4&lt;=$B$9,INDEX(Indata!$B:$B,$D9),INDEX(Indata!$B:$B,$D9+1))^(CC$4-$B$5))</f>
        <v>1.6921186295957242</v>
      </c>
      <c r="CD9" s="230" cm="1">
        <f t="array" ref="CD9">IF(CD$4&gt;$B$10,CC9,IF(CD$4&lt;=$B$9,INDEX(Indata!$B:$B,$D9),INDEX(Indata!$B:$B,$D9+1))^(CD$4-$B$5))</f>
        <v>1.6921186295957242</v>
      </c>
      <c r="CE9" s="230" cm="1">
        <f t="array" ref="CE9">IF(CE$4&gt;$B$10,CD9,IF(CE$4&lt;=$B$9,INDEX(Indata!$B:$B,$D9),INDEX(Indata!$B:$B,$D9+1))^(CE$4-$B$5))</f>
        <v>1.6921186295957242</v>
      </c>
      <c r="CF9" s="230" cm="1">
        <f t="array" ref="CF9">IF(CF$4&gt;$B$10,CE9,IF(CF$4&lt;=$B$9,INDEX(Indata!$B:$B,$D9),INDEX(Indata!$B:$B,$D9+1))^(CF$4-$B$5))</f>
        <v>1.6921186295957242</v>
      </c>
      <c r="CG9" s="230" cm="1">
        <f t="array" ref="CG9">IF(CG$4&gt;$B$10,CF9,IF(CG$4&lt;=$B$9,INDEX(Indata!$B:$B,$D9),INDEX(Indata!$B:$B,$D9+1))^(CG$4-$B$5))</f>
        <v>1.6921186295957242</v>
      </c>
      <c r="CH9" s="230" cm="1">
        <f t="array" ref="CH9">IF(CH$4&gt;$B$10,CG9,IF(CH$4&lt;=$B$9,INDEX(Indata!$B:$B,$D9),INDEX(Indata!$B:$B,$D9+1))^(CH$4-$B$5))</f>
        <v>1.6921186295957242</v>
      </c>
      <c r="CI9" s="230" cm="1">
        <f t="array" ref="CI9">IF(CI$4&gt;$B$10,CH9,IF(CI$4&lt;=$B$9,INDEX(Indata!$B:$B,$D9),INDEX(Indata!$B:$B,$D9+1))^(CI$4-$B$5))</f>
        <v>1.6921186295957242</v>
      </c>
      <c r="CJ9" s="230" cm="1">
        <f t="array" ref="CJ9">IF(CJ$4&gt;$B$10,CI9,IF(CJ$4&lt;=$B$9,INDEX(Indata!$B:$B,$D9),INDEX(Indata!$B:$B,$D9+1))^(CJ$4-$B$5))</f>
        <v>1.6921186295957242</v>
      </c>
      <c r="CK9" s="230" cm="1">
        <f t="array" ref="CK9">IF(CK$4&gt;$B$10,CJ9,IF(CK$4&lt;=$B$9,INDEX(Indata!$B:$B,$D9),INDEX(Indata!$B:$B,$D9+1))^(CK$4-$B$5))</f>
        <v>1.6921186295957242</v>
      </c>
      <c r="CL9" s="230" cm="1">
        <f t="array" ref="CL9">IF(CL$4&gt;$B$10,CK9,IF(CL$4&lt;=$B$9,INDEX(Indata!$B:$B,$D9),INDEX(Indata!$B:$B,$D9+1))^(CL$4-$B$5))</f>
        <v>1.6921186295957242</v>
      </c>
      <c r="CM9" s="230" cm="1">
        <f t="array" ref="CM9">IF(CM$4&gt;$B$10,CL9,IF(CM$4&lt;=$B$9,INDEX(Indata!$B:$B,$D9),INDEX(Indata!$B:$B,$D9+1))^(CM$4-$B$5))</f>
        <v>1.6921186295957242</v>
      </c>
      <c r="CN9" s="230" cm="1">
        <f t="array" ref="CN9">IF(CN$4&gt;$B$10,CM9,IF(CN$4&lt;=$B$9,INDEX(Indata!$B:$B,$D9),INDEX(Indata!$B:$B,$D9+1))^(CN$4-$B$5))</f>
        <v>1.6921186295957242</v>
      </c>
      <c r="CO9" s="230" cm="1">
        <f t="array" ref="CO9">IF(CO$4&gt;$B$10,CN9,IF(CO$4&lt;=$B$9,INDEX(Indata!$B:$B,$D9),INDEX(Indata!$B:$B,$D9+1))^(CO$4-$B$5))</f>
        <v>1.6921186295957242</v>
      </c>
      <c r="CP9" s="230" cm="1">
        <f t="array" ref="CP9">IF(CP$4&gt;$B$10,CO9,IF(CP$4&lt;=$B$9,INDEX(Indata!$B:$B,$D9),INDEX(Indata!$B:$B,$D9+1))^(CP$4-$B$5))</f>
        <v>1.6921186295957242</v>
      </c>
      <c r="CQ9" s="230" cm="1">
        <f t="array" ref="CQ9">IF(CQ$4&gt;$B$10,CP9,IF(CQ$4&lt;=$B$9,INDEX(Indata!$B:$B,$D9),INDEX(Indata!$B:$B,$D9+1))^(CQ$4-$B$5))</f>
        <v>1.6921186295957242</v>
      </c>
      <c r="CR9" s="230" cm="1">
        <f t="array" ref="CR9">IF(CR$4&gt;$B$10,CQ9,IF(CR$4&lt;=$B$9,INDEX(Indata!$B:$B,$D9),INDEX(Indata!$B:$B,$D9+1))^(CR$4-$B$5))</f>
        <v>1.6921186295957242</v>
      </c>
      <c r="CS9" s="230" cm="1">
        <f t="array" ref="CS9">IF(CS$4&gt;$B$10,CR9,IF(CS$4&lt;=$B$9,INDEX(Indata!$B:$B,$D9),INDEX(Indata!$B:$B,$D9+1))^(CS$4-$B$5))</f>
        <v>1.6921186295957242</v>
      </c>
      <c r="CT9" s="230" cm="1">
        <f t="array" ref="CT9">IF(CT$4&gt;$B$10,CS9,IF(CT$4&lt;=$B$9,INDEX(Indata!$B:$B,$D9),INDEX(Indata!$B:$B,$D9+1))^(CT$4-$B$5))</f>
        <v>1.6921186295957242</v>
      </c>
      <c r="CU9" s="388"/>
    </row>
    <row r="10" spans="1:99" ht="13" x14ac:dyDescent="0.3">
      <c r="A10" s="157" t="s">
        <v>165</v>
      </c>
      <c r="B10" s="229">
        <f>Indata!B17</f>
        <v>2065</v>
      </c>
      <c r="C10" s="236" t="s">
        <v>203</v>
      </c>
      <c r="D10" s="474">
        <f>MATCH("NH3upp1",Indata!F:F,0)</f>
        <v>36</v>
      </c>
      <c r="E10" s="230" cm="1">
        <f t="array" ref="E10">IF(E$4&gt;$B$10,C10,IF(E$4&lt;$B$9,INDEX(Indata!$B:$B,$D10),INDEX(Indata!$B:$B,$D10+1))^(E$4-$B$5))</f>
        <v>1</v>
      </c>
      <c r="F10" s="230" cm="1">
        <f t="array" ref="F10">IF(F$4&gt;$B$10,E10,IF(F$4&lt;$B$9,INDEX(Indata!$B:$B,$D10),INDEX(Indata!$B:$B,$D10+1))^(F$4-$B$5))</f>
        <v>1.0115000000000001</v>
      </c>
      <c r="G10" s="230" cm="1">
        <f t="array" ref="G10">IF(G$4&gt;$B$10,F10,IF(G$4&lt;$B$9,INDEX(Indata!$B:$B,$D10),INDEX(Indata!$B:$B,$D10+1))^(G$4-$B$5))</f>
        <v>1.0231322500000002</v>
      </c>
      <c r="H10" s="230" cm="1">
        <f t="array" ref="H10">IF(H$4&gt;$B$10,G10,IF(H$4&lt;$B$9,INDEX(Indata!$B:$B,$D10),INDEX(Indata!$B:$B,$D10+1))^(H$4-$B$5))</f>
        <v>1.0348982708750003</v>
      </c>
      <c r="I10" s="230" cm="1">
        <f t="array" ref="I10">IF(I$4&gt;$B$10,H10,IF(I$4&lt;$B$9,INDEX(Indata!$B:$B,$D10),INDEX(Indata!$B:$B,$D10+1))^(I$4-$B$5))</f>
        <v>1.0467996009900629</v>
      </c>
      <c r="J10" s="230" cm="1">
        <f t="array" ref="J10">IF(J$4&gt;$B$10,I10,IF(J$4&lt;$B$9,INDEX(Indata!$B:$B,$D10),INDEX(Indata!$B:$B,$D10+1))^(J$4-$B$5))</f>
        <v>1.0588377964014486</v>
      </c>
      <c r="K10" s="230" cm="1">
        <f t="array" ref="K10">IF(K$4&gt;$B$10,J10,IF(K$4&lt;$B$9,INDEX(Indata!$B:$B,$D10),INDEX(Indata!$B:$B,$D10+1))^(K$4-$B$5))</f>
        <v>1.0710144310600653</v>
      </c>
      <c r="L10" s="230" cm="1">
        <f t="array" ref="L10">IF(L$4&gt;$B$10,K10,IF(L$4&lt;$B$9,INDEX(Indata!$B:$B,$D10),INDEX(Indata!$B:$B,$D10+1))^(L$4-$B$5))</f>
        <v>1.0833310970172563</v>
      </c>
      <c r="M10" s="230" cm="1">
        <f t="array" ref="M10">IF(M$4&gt;$B$10,L10,IF(M$4&lt;$B$9,INDEX(Indata!$B:$B,$D10),INDEX(Indata!$B:$B,$D10+1))^(M$4-$B$5))</f>
        <v>1.0957894046329548</v>
      </c>
      <c r="N10" s="230" cm="1">
        <f t="array" ref="N10">IF(N$4&gt;$B$10,M10,IF(N$4&lt;$B$9,INDEX(Indata!$B:$B,$D10),INDEX(Indata!$B:$B,$D10+1))^(N$4-$B$5))</f>
        <v>1.1083909827862339</v>
      </c>
      <c r="O10" s="230" cm="1">
        <f t="array" ref="O10">IF(O$4&gt;$B$10,N10,IF(O$4&lt;$B$9,INDEX(Indata!$B:$B,$D10),INDEX(Indata!$B:$B,$D10+1))^(O$4-$B$5))</f>
        <v>1.1211374790882758</v>
      </c>
      <c r="P10" s="230" cm="1">
        <f t="array" ref="P10">IF(P$4&gt;$B$10,O10,IF(P$4&lt;$B$9,INDEX(Indata!$B:$B,$D10),INDEX(Indata!$B:$B,$D10+1))^(P$4-$B$5))</f>
        <v>1.1340305600977909</v>
      </c>
      <c r="Q10" s="230" cm="1">
        <f t="array" ref="Q10">IF(Q$4&gt;$B$10,P10,IF(Q$4&lt;$B$9,INDEX(Indata!$B:$B,$D10),INDEX(Indata!$B:$B,$D10+1))^(Q$4-$B$5))</f>
        <v>1.1470719115389156</v>
      </c>
      <c r="R10" s="230" cm="1">
        <f t="array" ref="R10">IF(R$4&gt;$B$10,Q10,IF(R$4&lt;$B$9,INDEX(Indata!$B:$B,$D10),INDEX(Indata!$B:$B,$D10+1))^(R$4-$B$5))</f>
        <v>1.1602632385216132</v>
      </c>
      <c r="S10" s="230" cm="1">
        <f t="array" ref="S10">IF(S$4&gt;$B$10,R10,IF(S$4&lt;$B$9,INDEX(Indata!$B:$B,$D10),INDEX(Indata!$B:$B,$D10+1))^(S$4-$B$5))</f>
        <v>1.1736062657646118</v>
      </c>
      <c r="T10" s="230" cm="1">
        <f t="array" ref="T10">IF(T$4&gt;$B$10,S10,IF(T$4&lt;$B$9,INDEX(Indata!$B:$B,$D10),INDEX(Indata!$B:$B,$D10+1))^(T$4-$B$5))</f>
        <v>1.1871027378209051</v>
      </c>
      <c r="U10" s="230" cm="1">
        <f t="array" ref="U10">IF(U$4&gt;$B$10,T10,IF(U$4&lt;$B$9,INDEX(Indata!$B:$B,$D10),INDEX(Indata!$B:$B,$D10+1))^(U$4-$B$5))</f>
        <v>1.2007544193058457</v>
      </c>
      <c r="V10" s="230" cm="1">
        <f t="array" ref="V10">IF(V$4&gt;$B$10,U10,IF(V$4&lt;$B$9,INDEX(Indata!$B:$B,$D10),INDEX(Indata!$B:$B,$D10+1))^(V$4-$B$5))</f>
        <v>1.214563095127863</v>
      </c>
      <c r="W10" s="230" cm="1">
        <f t="array" ref="W10">IF(W$4&gt;$B$10,V10,IF(W$4&lt;$B$9,INDEX(Indata!$B:$B,$D10),INDEX(Indata!$B:$B,$D10+1))^(W$4-$B$5))</f>
        <v>1.2285305707218335</v>
      </c>
      <c r="X10" s="230" cm="1">
        <f t="array" ref="X10">IF(X$4&gt;$B$10,W10,IF(X$4&lt;$B$9,INDEX(Indata!$B:$B,$D10),INDEX(Indata!$B:$B,$D10+1))^(X$4-$B$5))</f>
        <v>1.2426586722851347</v>
      </c>
      <c r="Y10" s="230" cm="1">
        <f t="array" ref="Y10">IF(Y$4&gt;$B$10,X10,IF(Y$4&lt;$B$9,INDEX(Indata!$B:$B,$D10),INDEX(Indata!$B:$B,$D10+1))^(Y$4-$B$5))</f>
        <v>1.2569492470164139</v>
      </c>
      <c r="Z10" s="230" cm="1">
        <f t="array" ref="Z10">IF(Z$4&gt;$B$10,Y10,IF(Z$4&lt;$B$9,INDEX(Indata!$B:$B,$D10),INDEX(Indata!$B:$B,$D10+1))^(Z$4-$B$5))</f>
        <v>1.2714041633571027</v>
      </c>
      <c r="AA10" s="230" cm="1">
        <f t="array" ref="AA10">IF(AA$4&gt;$B$10,Z10,IF(AA$4&lt;$B$9,INDEX(Indata!$B:$B,$D10),INDEX(Indata!$B:$B,$D10+1))^(AA$4-$B$5))</f>
        <v>1.2860253112357094</v>
      </c>
      <c r="AB10" s="230" cm="1">
        <f t="array" ref="AB10">IF(AB$4&gt;$B$10,AA10,IF(AB$4&lt;=$B$9,INDEX(Indata!$B:$B,$D10),INDEX(Indata!$B:$B,$D10+1))^(AB$4-$B$5))</f>
        <v>1.3008146023149203</v>
      </c>
      <c r="AC10" s="230" cm="1">
        <f t="array" ref="AC10">IF(AC$4&gt;$B$10,AB10,IF(AC$4&lt;=$B$9,INDEX(Indata!$B:$B,$D10),INDEX(Indata!$B:$B,$D10+1))^(AC$4-$B$5))</f>
        <v>1.3157739702415421</v>
      </c>
      <c r="AD10" s="230" cm="1">
        <f t="array" ref="AD10">IF(AD$4&gt;$B$10,AC10,IF(AD$4&lt;=$B$9,INDEX(Indata!$B:$B,$D10),INDEX(Indata!$B:$B,$D10+1))^(AD$4-$B$5))</f>
        <v>1.3309053708993199</v>
      </c>
      <c r="AE10" s="230" cm="1">
        <f t="array" ref="AE10">IF(AE$4&gt;$B$10,AD10,IF(AE$4&lt;=$B$9,INDEX(Indata!$B:$B,$D10),INDEX(Indata!$B:$B,$D10+1))^(AE$4-$B$5))</f>
        <v>1.3462107826646623</v>
      </c>
      <c r="AF10" s="230" cm="1">
        <f t="array" ref="AF10">IF(AF$4&gt;$B$10,AE10,IF(AF$4&lt;=$B$9,INDEX(Indata!$B:$B,$D10),INDEX(Indata!$B:$B,$D10+1))^(AF$4-$B$5))</f>
        <v>1.3616922066653059</v>
      </c>
      <c r="AG10" s="230" cm="1">
        <f t="array" ref="AG10">IF(AG$4&gt;$B$10,AF10,IF(AG$4&lt;=$B$9,INDEX(Indata!$B:$B,$D10),INDEX(Indata!$B:$B,$D10+1))^(AG$4-$B$5))</f>
        <v>1.377351667041957</v>
      </c>
      <c r="AH10" s="230" cm="1">
        <f t="array" ref="AH10">IF(AH$4&gt;$B$10,AG10,IF(AH$4&lt;=$B$9,INDEX(Indata!$B:$B,$D10),INDEX(Indata!$B:$B,$D10+1))^(AH$4-$B$5))</f>
        <v>1.3931912112129397</v>
      </c>
      <c r="AI10" s="230" cm="1">
        <f t="array" ref="AI10">IF(AI$4&gt;$B$10,AH10,IF(AI$4&lt;=$B$9,INDEX(Indata!$B:$B,$D10),INDEX(Indata!$B:$B,$D10+1))^(AI$4-$B$5))</f>
        <v>1.4092129101418884</v>
      </c>
      <c r="AJ10" s="230" cm="1">
        <f t="array" ref="AJ10">IF(AJ$4&gt;$B$10,AI10,IF(AJ$4&lt;=$B$9,INDEX(Indata!$B:$B,$D10),INDEX(Indata!$B:$B,$D10+1))^(AJ$4-$B$5))</f>
        <v>1.4254188586085206</v>
      </c>
      <c r="AK10" s="230" cm="1">
        <f t="array" ref="AK10">IF(AK$4&gt;$B$10,AJ10,IF(AK$4&lt;=$B$9,INDEX(Indata!$B:$B,$D10),INDEX(Indata!$B:$B,$D10+1))^(AK$4-$B$5))</f>
        <v>1.4418111754825187</v>
      </c>
      <c r="AL10" s="230" cm="1">
        <f t="array" ref="AL10">IF(AL$4&gt;$B$10,AK10,IF(AL$4&lt;=$B$9,INDEX(Indata!$B:$B,$D10),INDEX(Indata!$B:$B,$D10+1))^(AL$4-$B$5))</f>
        <v>1.4583920040005678</v>
      </c>
      <c r="AM10" s="230" cm="1">
        <f t="array" ref="AM10">IF(AM$4&gt;$B$10,AL10,IF(AM$4&lt;=$B$9,INDEX(Indata!$B:$B,$D10),INDEX(Indata!$B:$B,$D10+1))^(AM$4-$B$5))</f>
        <v>1.4751635120465745</v>
      </c>
      <c r="AN10" s="230" cm="1">
        <f t="array" ref="AN10">IF(AN$4&gt;$B$10,AM10,IF(AN$4&lt;=$B$9,INDEX(Indata!$B:$B,$D10),INDEX(Indata!$B:$B,$D10+1))^(AN$4-$B$5))</f>
        <v>1.4921278924351102</v>
      </c>
      <c r="AO10" s="230" cm="1">
        <f t="array" ref="AO10">IF(AO$4&gt;$B$10,AN10,IF(AO$4&lt;=$B$9,INDEX(Indata!$B:$B,$D10),INDEX(Indata!$B:$B,$D10+1))^(AO$4-$B$5))</f>
        <v>1.5092873631981141</v>
      </c>
      <c r="AP10" s="230" cm="1">
        <f t="array" ref="AP10">IF(AP$4&gt;$B$10,AO10,IF(AP$4&lt;=$B$9,INDEX(Indata!$B:$B,$D10),INDEX(Indata!$B:$B,$D10+1))^(AP$4-$B$5))</f>
        <v>1.5266441678748923</v>
      </c>
      <c r="AQ10" s="230" cm="1">
        <f t="array" ref="AQ10">IF(AQ$4&gt;$B$10,AP10,IF(AQ$4&lt;=$B$9,INDEX(Indata!$B:$B,$D10),INDEX(Indata!$B:$B,$D10+1))^(AQ$4-$B$5))</f>
        <v>1.5442005758054538</v>
      </c>
      <c r="AR10" s="230" cm="1">
        <f t="array" ref="AR10">IF(AR$4&gt;$B$10,AQ10,IF(AR$4&lt;=$B$9,INDEX(Indata!$B:$B,$D10),INDEX(Indata!$B:$B,$D10+1))^(AR$4-$B$5))</f>
        <v>1.5619588824272168</v>
      </c>
      <c r="AS10" s="230" cm="1">
        <f t="array" ref="AS10">IF(AS$4&gt;$B$10,AR10,IF(AS$4&lt;=$B$9,INDEX(Indata!$B:$B,$D10),INDEX(Indata!$B:$B,$D10+1))^(AS$4-$B$5))</f>
        <v>1.5799214095751299</v>
      </c>
      <c r="AT10" s="230" cm="1">
        <f t="array" ref="AT10">IF(AT$4&gt;$B$10,AS10,IF(AT$4&lt;=$B$9,INDEX(Indata!$B:$B,$D10),INDEX(Indata!$B:$B,$D10+1))^(AT$4-$B$5))</f>
        <v>1.5980905057852441</v>
      </c>
      <c r="AU10" s="230" cm="1">
        <f t="array" ref="AU10">IF(AU$4&gt;$B$10,AT10,IF(AU$4&lt;=$B$9,INDEX(Indata!$B:$B,$D10),INDEX(Indata!$B:$B,$D10+1))^(AU$4-$B$5))</f>
        <v>1.6164685466017745</v>
      </c>
      <c r="AV10" s="230" cm="1">
        <f t="array" ref="AV10">IF(AV$4&gt;$B$10,AU10,IF(AV$4&lt;=$B$9,INDEX(Indata!$B:$B,$D10),INDEX(Indata!$B:$B,$D10+1))^(AV$4-$B$5))</f>
        <v>1.635057934887695</v>
      </c>
      <c r="AW10" s="230" cm="1">
        <f t="array" ref="AW10">IF(AW$4&gt;$B$10,AV10,IF(AW$4&lt;=$B$9,INDEX(Indata!$B:$B,$D10),INDEX(Indata!$B:$B,$D10+1))^(AW$4-$B$5))</f>
        <v>1.6538611011389037</v>
      </c>
      <c r="AX10" s="230" cm="1">
        <f t="array" ref="AX10">IF(AX$4&gt;$B$10,AW10,IF(AX$4&lt;=$B$9,INDEX(Indata!$B:$B,$D10),INDEX(Indata!$B:$B,$D10+1))^(AX$4-$B$5))</f>
        <v>1.6728805038020012</v>
      </c>
      <c r="AY10" s="230" cm="1">
        <f t="array" ref="AY10">IF(AY$4&gt;$B$10,AX10,IF(AY$4&lt;=$B$9,INDEX(Indata!$B:$B,$D10),INDEX(Indata!$B:$B,$D10+1))^(AY$4-$B$5))</f>
        <v>1.6921186295957242</v>
      </c>
      <c r="AZ10" s="230" cm="1">
        <f t="array" ref="AZ10">IF(AZ$4&gt;$B$10,AY10,IF(AZ$4&lt;=$B$9,INDEX(Indata!$B:$B,$D10),INDEX(Indata!$B:$B,$D10+1))^(AZ$4-$B$5))</f>
        <v>1.6921186295957242</v>
      </c>
      <c r="BA10" s="230" cm="1">
        <f t="array" ref="BA10">IF(BA$4&gt;$B$10,AZ10,IF(BA$4&lt;=$B$9,INDEX(Indata!$B:$B,$D10),INDEX(Indata!$B:$B,$D10+1))^(BA$4-$B$5))</f>
        <v>1.6921186295957242</v>
      </c>
      <c r="BB10" s="230" cm="1">
        <f t="array" ref="BB10">IF(BB$4&gt;$B$10,BA10,IF(BB$4&lt;=$B$9,INDEX(Indata!$B:$B,$D10),INDEX(Indata!$B:$B,$D10+1))^(BB$4-$B$5))</f>
        <v>1.6921186295957242</v>
      </c>
      <c r="BC10" s="230" cm="1">
        <f t="array" ref="BC10">IF(BC$4&gt;$B$10,BB10,IF(BC$4&lt;=$B$9,INDEX(Indata!$B:$B,$D10),INDEX(Indata!$B:$B,$D10+1))^(BC$4-$B$5))</f>
        <v>1.6921186295957242</v>
      </c>
      <c r="BD10" s="230" cm="1">
        <f t="array" ref="BD10">IF(BD$4&gt;$B$10,BC10,IF(BD$4&lt;=$B$9,INDEX(Indata!$B:$B,$D10),INDEX(Indata!$B:$B,$D10+1))^(BD$4-$B$5))</f>
        <v>1.6921186295957242</v>
      </c>
      <c r="BE10" s="230" cm="1">
        <f t="array" ref="BE10">IF(BE$4&gt;$B$10,BD10,IF(BE$4&lt;=$B$9,INDEX(Indata!$B:$B,$D10),INDEX(Indata!$B:$B,$D10+1))^(BE$4-$B$5))</f>
        <v>1.6921186295957242</v>
      </c>
      <c r="BF10" s="230" cm="1">
        <f t="array" ref="BF10">IF(BF$4&gt;$B$10,BE10,IF(BF$4&lt;=$B$9,INDEX(Indata!$B:$B,$D10),INDEX(Indata!$B:$B,$D10+1))^(BF$4-$B$5))</f>
        <v>1.6921186295957242</v>
      </c>
      <c r="BG10" s="230" cm="1">
        <f t="array" ref="BG10">IF(BG$4&gt;$B$10,BF10,IF(BG$4&lt;=$B$9,INDEX(Indata!$B:$B,$D10),INDEX(Indata!$B:$B,$D10+1))^(BG$4-$B$5))</f>
        <v>1.6921186295957242</v>
      </c>
      <c r="BH10" s="230" cm="1">
        <f t="array" ref="BH10">IF(BH$4&gt;$B$10,BG10,IF(BH$4&lt;=$B$9,INDEX(Indata!$B:$B,$D10),INDEX(Indata!$B:$B,$D10+1))^(BH$4-$B$5))</f>
        <v>1.6921186295957242</v>
      </c>
      <c r="BI10" s="230" cm="1">
        <f t="array" ref="BI10">IF(BI$4&gt;$B$10,BH10,IF(BI$4&lt;=$B$9,INDEX(Indata!$B:$B,$D10),INDEX(Indata!$B:$B,$D10+1))^(BI$4-$B$5))</f>
        <v>1.6921186295957242</v>
      </c>
      <c r="BJ10" s="230" cm="1">
        <f t="array" ref="BJ10">IF(BJ$4&gt;$B$10,BI10,IF(BJ$4&lt;=$B$9,INDEX(Indata!$B:$B,$D10),INDEX(Indata!$B:$B,$D10+1))^(BJ$4-$B$5))</f>
        <v>1.6921186295957242</v>
      </c>
      <c r="BK10" s="230" cm="1">
        <f t="array" ref="BK10">IF(BK$4&gt;$B$10,BJ10,IF(BK$4&lt;=$B$9,INDEX(Indata!$B:$B,$D10),INDEX(Indata!$B:$B,$D10+1))^(BK$4-$B$5))</f>
        <v>1.6921186295957242</v>
      </c>
      <c r="BL10" s="230" cm="1">
        <f t="array" ref="BL10">IF(BL$4&gt;$B$10,BK10,IF(BL$4&lt;=$B$9,INDEX(Indata!$B:$B,$D10),INDEX(Indata!$B:$B,$D10+1))^(BL$4-$B$5))</f>
        <v>1.6921186295957242</v>
      </c>
      <c r="BM10" s="230" cm="1">
        <f t="array" ref="BM10">IF(BM$4&gt;$B$10,BL10,IF(BM$4&lt;=$B$9,INDEX(Indata!$B:$B,$D10),INDEX(Indata!$B:$B,$D10+1))^(BM$4-$B$5))</f>
        <v>1.6921186295957242</v>
      </c>
      <c r="BN10" s="230" cm="1">
        <f t="array" ref="BN10">IF(BN$4&gt;$B$10,BM10,IF(BN$4&lt;=$B$9,INDEX(Indata!$B:$B,$D10),INDEX(Indata!$B:$B,$D10+1))^(BN$4-$B$5))</f>
        <v>1.6921186295957242</v>
      </c>
      <c r="BO10" s="230" cm="1">
        <f t="array" ref="BO10">IF(BO$4&gt;$B$10,BN10,IF(BO$4&lt;=$B$9,INDEX(Indata!$B:$B,$D10),INDEX(Indata!$B:$B,$D10+1))^(BO$4-$B$5))</f>
        <v>1.6921186295957242</v>
      </c>
      <c r="BP10" s="230" cm="1">
        <f t="array" ref="BP10">IF(BP$4&gt;$B$10,BO10,IF(BP$4&lt;=$B$9,INDEX(Indata!$B:$B,$D10),INDEX(Indata!$B:$B,$D10+1))^(BP$4-$B$5))</f>
        <v>1.6921186295957242</v>
      </c>
      <c r="BQ10" s="230" cm="1">
        <f t="array" ref="BQ10">IF(BQ$4&gt;$B$10,BP10,IF(BQ$4&lt;=$B$9,INDEX(Indata!$B:$B,$D10),INDEX(Indata!$B:$B,$D10+1))^(BQ$4-$B$5))</f>
        <v>1.6921186295957242</v>
      </c>
      <c r="BR10" s="230" cm="1">
        <f t="array" ref="BR10">IF(BR$4&gt;$B$10,BQ10,IF(BR$4&lt;=$B$9,INDEX(Indata!$B:$B,$D10),INDEX(Indata!$B:$B,$D10+1))^(BR$4-$B$5))</f>
        <v>1.6921186295957242</v>
      </c>
      <c r="BS10" s="230" cm="1">
        <f t="array" ref="BS10">IF(BS$4&gt;$B$10,BR10,IF(BS$4&lt;=$B$9,INDEX(Indata!$B:$B,$D10),INDEX(Indata!$B:$B,$D10+1))^(BS$4-$B$5))</f>
        <v>1.6921186295957242</v>
      </c>
      <c r="BT10" s="230" cm="1">
        <f t="array" ref="BT10">IF(BT$4&gt;$B$10,BS10,IF(BT$4&lt;=$B$9,INDEX(Indata!$B:$B,$D10),INDEX(Indata!$B:$B,$D10+1))^(BT$4-$B$5))</f>
        <v>1.6921186295957242</v>
      </c>
      <c r="BU10" s="230" cm="1">
        <f t="array" ref="BU10">IF(BU$4&gt;$B$10,BT10,IF(BU$4&lt;=$B$9,INDEX(Indata!$B:$B,$D10),INDEX(Indata!$B:$B,$D10+1))^(BU$4-$B$5))</f>
        <v>1.6921186295957242</v>
      </c>
      <c r="BV10" s="230" cm="1">
        <f t="array" ref="BV10">IF(BV$4&gt;$B$10,BU10,IF(BV$4&lt;=$B$9,INDEX(Indata!$B:$B,$D10),INDEX(Indata!$B:$B,$D10+1))^(BV$4-$B$5))</f>
        <v>1.6921186295957242</v>
      </c>
      <c r="BW10" s="230" cm="1">
        <f t="array" ref="BW10">IF(BW$4&gt;$B$10,BV10,IF(BW$4&lt;=$B$9,INDEX(Indata!$B:$B,$D10),INDEX(Indata!$B:$B,$D10+1))^(BW$4-$B$5))</f>
        <v>1.6921186295957242</v>
      </c>
      <c r="BX10" s="230" cm="1">
        <f t="array" ref="BX10">IF(BX$4&gt;$B$10,BW10,IF(BX$4&lt;=$B$9,INDEX(Indata!$B:$B,$D10),INDEX(Indata!$B:$B,$D10+1))^(BX$4-$B$5))</f>
        <v>1.6921186295957242</v>
      </c>
      <c r="BY10" s="230" cm="1">
        <f t="array" ref="BY10">IF(BY$4&gt;$B$10,BX10,IF(BY$4&lt;=$B$9,INDEX(Indata!$B:$B,$D10),INDEX(Indata!$B:$B,$D10+1))^(BY$4-$B$5))</f>
        <v>1.6921186295957242</v>
      </c>
      <c r="BZ10" s="230" cm="1">
        <f t="array" ref="BZ10">IF(BZ$4&gt;$B$10,BY10,IF(BZ$4&lt;=$B$9,INDEX(Indata!$B:$B,$D10),INDEX(Indata!$B:$B,$D10+1))^(BZ$4-$B$5))</f>
        <v>1.6921186295957242</v>
      </c>
      <c r="CA10" s="230" cm="1">
        <f t="array" ref="CA10">IF(CA$4&gt;$B$10,BZ10,IF(CA$4&lt;=$B$9,INDEX(Indata!$B:$B,$D10),INDEX(Indata!$B:$B,$D10+1))^(CA$4-$B$5))</f>
        <v>1.6921186295957242</v>
      </c>
      <c r="CB10" s="230" cm="1">
        <f t="array" ref="CB10">IF(CB$4&gt;$B$10,CA10,IF(CB$4&lt;=$B$9,INDEX(Indata!$B:$B,$D10),INDEX(Indata!$B:$B,$D10+1))^(CB$4-$B$5))</f>
        <v>1.6921186295957242</v>
      </c>
      <c r="CC10" s="230" cm="1">
        <f t="array" ref="CC10">IF(CC$4&gt;$B$10,CB10,IF(CC$4&lt;=$B$9,INDEX(Indata!$B:$B,$D10),INDEX(Indata!$B:$B,$D10+1))^(CC$4-$B$5))</f>
        <v>1.6921186295957242</v>
      </c>
      <c r="CD10" s="230" cm="1">
        <f t="array" ref="CD10">IF(CD$4&gt;$B$10,CC10,IF(CD$4&lt;=$B$9,INDEX(Indata!$B:$B,$D10),INDEX(Indata!$B:$B,$D10+1))^(CD$4-$B$5))</f>
        <v>1.6921186295957242</v>
      </c>
      <c r="CE10" s="230" cm="1">
        <f t="array" ref="CE10">IF(CE$4&gt;$B$10,CD10,IF(CE$4&lt;=$B$9,INDEX(Indata!$B:$B,$D10),INDEX(Indata!$B:$B,$D10+1))^(CE$4-$B$5))</f>
        <v>1.6921186295957242</v>
      </c>
      <c r="CF10" s="230" cm="1">
        <f t="array" ref="CF10">IF(CF$4&gt;$B$10,CE10,IF(CF$4&lt;=$B$9,INDEX(Indata!$B:$B,$D10),INDEX(Indata!$B:$B,$D10+1))^(CF$4-$B$5))</f>
        <v>1.6921186295957242</v>
      </c>
      <c r="CG10" s="230" cm="1">
        <f t="array" ref="CG10">IF(CG$4&gt;$B$10,CF10,IF(CG$4&lt;=$B$9,INDEX(Indata!$B:$B,$D10),INDEX(Indata!$B:$B,$D10+1))^(CG$4-$B$5))</f>
        <v>1.6921186295957242</v>
      </c>
      <c r="CH10" s="230" cm="1">
        <f t="array" ref="CH10">IF(CH$4&gt;$B$10,CG10,IF(CH$4&lt;=$B$9,INDEX(Indata!$B:$B,$D10),INDEX(Indata!$B:$B,$D10+1))^(CH$4-$B$5))</f>
        <v>1.6921186295957242</v>
      </c>
      <c r="CI10" s="230" cm="1">
        <f t="array" ref="CI10">IF(CI$4&gt;$B$10,CH10,IF(CI$4&lt;=$B$9,INDEX(Indata!$B:$B,$D10),INDEX(Indata!$B:$B,$D10+1))^(CI$4-$B$5))</f>
        <v>1.6921186295957242</v>
      </c>
      <c r="CJ10" s="230" cm="1">
        <f t="array" ref="CJ10">IF(CJ$4&gt;$B$10,CI10,IF(CJ$4&lt;=$B$9,INDEX(Indata!$B:$B,$D10),INDEX(Indata!$B:$B,$D10+1))^(CJ$4-$B$5))</f>
        <v>1.6921186295957242</v>
      </c>
      <c r="CK10" s="230" cm="1">
        <f t="array" ref="CK10">IF(CK$4&gt;$B$10,CJ10,IF(CK$4&lt;=$B$9,INDEX(Indata!$B:$B,$D10),INDEX(Indata!$B:$B,$D10+1))^(CK$4-$B$5))</f>
        <v>1.6921186295957242</v>
      </c>
      <c r="CL10" s="230" cm="1">
        <f t="array" ref="CL10">IF(CL$4&gt;$B$10,CK10,IF(CL$4&lt;=$B$9,INDEX(Indata!$B:$B,$D10),INDEX(Indata!$B:$B,$D10+1))^(CL$4-$B$5))</f>
        <v>1.6921186295957242</v>
      </c>
      <c r="CM10" s="230" cm="1">
        <f t="array" ref="CM10">IF(CM$4&gt;$B$10,CL10,IF(CM$4&lt;=$B$9,INDEX(Indata!$B:$B,$D10),INDEX(Indata!$B:$B,$D10+1))^(CM$4-$B$5))</f>
        <v>1.6921186295957242</v>
      </c>
      <c r="CN10" s="230" cm="1">
        <f t="array" ref="CN10">IF(CN$4&gt;$B$10,CM10,IF(CN$4&lt;=$B$9,INDEX(Indata!$B:$B,$D10),INDEX(Indata!$B:$B,$D10+1))^(CN$4-$B$5))</f>
        <v>1.6921186295957242</v>
      </c>
      <c r="CO10" s="230" cm="1">
        <f t="array" ref="CO10">IF(CO$4&gt;$B$10,CN10,IF(CO$4&lt;=$B$9,INDEX(Indata!$B:$B,$D10),INDEX(Indata!$B:$B,$D10+1))^(CO$4-$B$5))</f>
        <v>1.6921186295957242</v>
      </c>
      <c r="CP10" s="230" cm="1">
        <f t="array" ref="CP10">IF(CP$4&gt;$B$10,CO10,IF(CP$4&lt;=$B$9,INDEX(Indata!$B:$B,$D10),INDEX(Indata!$B:$B,$D10+1))^(CP$4-$B$5))</f>
        <v>1.6921186295957242</v>
      </c>
      <c r="CQ10" s="230" cm="1">
        <f t="array" ref="CQ10">IF(CQ$4&gt;$B$10,CP10,IF(CQ$4&lt;=$B$9,INDEX(Indata!$B:$B,$D10),INDEX(Indata!$B:$B,$D10+1))^(CQ$4-$B$5))</f>
        <v>1.6921186295957242</v>
      </c>
      <c r="CR10" s="230" cm="1">
        <f t="array" ref="CR10">IF(CR$4&gt;$B$10,CQ10,IF(CR$4&lt;=$B$9,INDEX(Indata!$B:$B,$D10),INDEX(Indata!$B:$B,$D10+1))^(CR$4-$B$5))</f>
        <v>1.6921186295957242</v>
      </c>
      <c r="CS10" s="230" cm="1">
        <f t="array" ref="CS10">IF(CS$4&gt;$B$10,CR10,IF(CS$4&lt;=$B$9,INDEX(Indata!$B:$B,$D10),INDEX(Indata!$B:$B,$D10+1))^(CS$4-$B$5))</f>
        <v>1.6921186295957242</v>
      </c>
      <c r="CT10" s="230" cm="1">
        <f t="array" ref="CT10">IF(CT$4&gt;$B$10,CS10,IF(CT$4&lt;=$B$9,INDEX(Indata!$B:$B,$D10),INDEX(Indata!$B:$B,$D10+1))^(CT$4-$B$5))</f>
        <v>1.6921186295957242</v>
      </c>
      <c r="CU10" s="388"/>
    </row>
    <row r="11" spans="1:99" ht="13" x14ac:dyDescent="0.3">
      <c r="A11" s="157" t="s">
        <v>71</v>
      </c>
      <c r="B11" s="228">
        <f>Indata!B18</f>
        <v>2087</v>
      </c>
      <c r="C11" s="236" t="s">
        <v>204</v>
      </c>
      <c r="D11" s="474">
        <f>MATCH("PMupp1",Indata!F:F,0)</f>
        <v>38</v>
      </c>
      <c r="E11" s="230" cm="1">
        <f t="array" ref="E11">IF(E$4&gt;$B$10,C11,IF(E$4&lt;$B$9,INDEX(Indata!$B:$B,$D11),INDEX(Indata!$B:$B,$D11+1))^(E$4-$B$5))</f>
        <v>1</v>
      </c>
      <c r="F11" s="230" cm="1">
        <f t="array" ref="F11">IF(F$4&gt;$B$10,E11,IF(F$4&lt;$B$9,INDEX(Indata!$B:$B,$D11),INDEX(Indata!$B:$B,$D11+1))^(F$4-$B$5))</f>
        <v>1.0115000000000001</v>
      </c>
      <c r="G11" s="230" cm="1">
        <f t="array" ref="G11">IF(G$4&gt;$B$10,F11,IF(G$4&lt;$B$9,INDEX(Indata!$B:$B,$D11),INDEX(Indata!$B:$B,$D11+1))^(G$4-$B$5))</f>
        <v>1.0231322500000002</v>
      </c>
      <c r="H11" s="230" cm="1">
        <f t="array" ref="H11">IF(H$4&gt;$B$10,G11,IF(H$4&lt;$B$9,INDEX(Indata!$B:$B,$D11),INDEX(Indata!$B:$B,$D11+1))^(H$4-$B$5))</f>
        <v>1.0348982708750003</v>
      </c>
      <c r="I11" s="230" cm="1">
        <f t="array" ref="I11">IF(I$4&gt;$B$10,H11,IF(I$4&lt;$B$9,INDEX(Indata!$B:$B,$D11),INDEX(Indata!$B:$B,$D11+1))^(I$4-$B$5))</f>
        <v>1.0467996009900629</v>
      </c>
      <c r="J11" s="230" cm="1">
        <f t="array" ref="J11">IF(J$4&gt;$B$10,I11,IF(J$4&lt;$B$9,INDEX(Indata!$B:$B,$D11),INDEX(Indata!$B:$B,$D11+1))^(J$4-$B$5))</f>
        <v>1.0588377964014486</v>
      </c>
      <c r="K11" s="230" cm="1">
        <f t="array" ref="K11">IF(K$4&gt;$B$10,J11,IF(K$4&lt;$B$9,INDEX(Indata!$B:$B,$D11),INDEX(Indata!$B:$B,$D11+1))^(K$4-$B$5))</f>
        <v>1.0710144310600653</v>
      </c>
      <c r="L11" s="230" cm="1">
        <f t="array" ref="L11">IF(L$4&gt;$B$10,K11,IF(L$4&lt;$B$9,INDEX(Indata!$B:$B,$D11),INDEX(Indata!$B:$B,$D11+1))^(L$4-$B$5))</f>
        <v>1.0833310970172563</v>
      </c>
      <c r="M11" s="230" cm="1">
        <f t="array" ref="M11">IF(M$4&gt;$B$10,L11,IF(M$4&lt;$B$9,INDEX(Indata!$B:$B,$D11),INDEX(Indata!$B:$B,$D11+1))^(M$4-$B$5))</f>
        <v>1.0957894046329548</v>
      </c>
      <c r="N11" s="230" cm="1">
        <f t="array" ref="N11">IF(N$4&gt;$B$10,M11,IF(N$4&lt;$B$9,INDEX(Indata!$B:$B,$D11),INDEX(Indata!$B:$B,$D11+1))^(N$4-$B$5))</f>
        <v>1.1083909827862339</v>
      </c>
      <c r="O11" s="230" cm="1">
        <f t="array" ref="O11">IF(O$4&gt;$B$10,N11,IF(O$4&lt;$B$9,INDEX(Indata!$B:$B,$D11),INDEX(Indata!$B:$B,$D11+1))^(O$4-$B$5))</f>
        <v>1.1211374790882758</v>
      </c>
      <c r="P11" s="230" cm="1">
        <f t="array" ref="P11">IF(P$4&gt;$B$10,O11,IF(P$4&lt;$B$9,INDEX(Indata!$B:$B,$D11),INDEX(Indata!$B:$B,$D11+1))^(P$4-$B$5))</f>
        <v>1.1340305600977909</v>
      </c>
      <c r="Q11" s="230" cm="1">
        <f t="array" ref="Q11">IF(Q$4&gt;$B$10,P11,IF(Q$4&lt;$B$9,INDEX(Indata!$B:$B,$D11),INDEX(Indata!$B:$B,$D11+1))^(Q$4-$B$5))</f>
        <v>1.1470719115389156</v>
      </c>
      <c r="R11" s="230" cm="1">
        <f t="array" ref="R11">IF(R$4&gt;$B$10,Q11,IF(R$4&lt;$B$9,INDEX(Indata!$B:$B,$D11),INDEX(Indata!$B:$B,$D11+1))^(R$4-$B$5))</f>
        <v>1.1602632385216132</v>
      </c>
      <c r="S11" s="230" cm="1">
        <f t="array" ref="S11">IF(S$4&gt;$B$10,R11,IF(S$4&lt;$B$9,INDEX(Indata!$B:$B,$D11),INDEX(Indata!$B:$B,$D11+1))^(S$4-$B$5))</f>
        <v>1.1736062657646118</v>
      </c>
      <c r="T11" s="230" cm="1">
        <f t="array" ref="T11">IF(T$4&gt;$B$10,S11,IF(T$4&lt;$B$9,INDEX(Indata!$B:$B,$D11),INDEX(Indata!$B:$B,$D11+1))^(T$4-$B$5))</f>
        <v>1.1871027378209051</v>
      </c>
      <c r="U11" s="230" cm="1">
        <f t="array" ref="U11">IF(U$4&gt;$B$10,T11,IF(U$4&lt;$B$9,INDEX(Indata!$B:$B,$D11),INDEX(Indata!$B:$B,$D11+1))^(U$4-$B$5))</f>
        <v>1.2007544193058457</v>
      </c>
      <c r="V11" s="230" cm="1">
        <f t="array" ref="V11">IF(V$4&gt;$B$10,U11,IF(V$4&lt;$B$9,INDEX(Indata!$B:$B,$D11),INDEX(Indata!$B:$B,$D11+1))^(V$4-$B$5))</f>
        <v>1.214563095127863</v>
      </c>
      <c r="W11" s="230" cm="1">
        <f t="array" ref="W11">IF(W$4&gt;$B$10,V11,IF(W$4&lt;$B$9,INDEX(Indata!$B:$B,$D11),INDEX(Indata!$B:$B,$D11+1))^(W$4-$B$5))</f>
        <v>1.2285305707218335</v>
      </c>
      <c r="X11" s="230" cm="1">
        <f t="array" ref="X11">IF(X$4&gt;$B$10,W11,IF(X$4&lt;$B$9,INDEX(Indata!$B:$B,$D11),INDEX(Indata!$B:$B,$D11+1))^(X$4-$B$5))</f>
        <v>1.2426586722851347</v>
      </c>
      <c r="Y11" s="230" cm="1">
        <f t="array" ref="Y11">IF(Y$4&gt;$B$10,X11,IF(Y$4&lt;$B$9,INDEX(Indata!$B:$B,$D11),INDEX(Indata!$B:$B,$D11+1))^(Y$4-$B$5))</f>
        <v>1.2569492470164139</v>
      </c>
      <c r="Z11" s="230" cm="1">
        <f t="array" ref="Z11">IF(Z$4&gt;$B$10,Y11,IF(Z$4&lt;$B$9,INDEX(Indata!$B:$B,$D11),INDEX(Indata!$B:$B,$D11+1))^(Z$4-$B$5))</f>
        <v>1.2714041633571027</v>
      </c>
      <c r="AA11" s="230" cm="1">
        <f t="array" ref="AA11">IF(AA$4&gt;$B$10,Z11,IF(AA$4&lt;$B$9,INDEX(Indata!$B:$B,$D11),INDEX(Indata!$B:$B,$D11+1))^(AA$4-$B$5))</f>
        <v>1.2860253112357094</v>
      </c>
      <c r="AB11" s="230" cm="1">
        <f t="array" ref="AB11">IF(AB$4&gt;$B$10,AA11,IF(AB$4&lt;=$B$9,INDEX(Indata!$B:$B,$D11),INDEX(Indata!$B:$B,$D11+1))^(AB$4-$B$5))</f>
        <v>1.3008146023149203</v>
      </c>
      <c r="AC11" s="230" cm="1">
        <f t="array" ref="AC11">IF(AC$4&gt;$B$10,AB11,IF(AC$4&lt;=$B$9,INDEX(Indata!$B:$B,$D11),INDEX(Indata!$B:$B,$D11+1))^(AC$4-$B$5))</f>
        <v>1.3157739702415421</v>
      </c>
      <c r="AD11" s="230" cm="1">
        <f t="array" ref="AD11">IF(AD$4&gt;$B$10,AC11,IF(AD$4&lt;=$B$9,INDEX(Indata!$B:$B,$D11),INDEX(Indata!$B:$B,$D11+1))^(AD$4-$B$5))</f>
        <v>1.3309053708993199</v>
      </c>
      <c r="AE11" s="230" cm="1">
        <f t="array" ref="AE11">IF(AE$4&gt;$B$10,AD11,IF(AE$4&lt;=$B$9,INDEX(Indata!$B:$B,$D11),INDEX(Indata!$B:$B,$D11+1))^(AE$4-$B$5))</f>
        <v>1.3462107826646623</v>
      </c>
      <c r="AF11" s="230" cm="1">
        <f t="array" ref="AF11">IF(AF$4&gt;$B$10,AE11,IF(AF$4&lt;=$B$9,INDEX(Indata!$B:$B,$D11),INDEX(Indata!$B:$B,$D11+1))^(AF$4-$B$5))</f>
        <v>1.3616922066653059</v>
      </c>
      <c r="AG11" s="230" cm="1">
        <f t="array" ref="AG11">IF(AG$4&gt;$B$10,AF11,IF(AG$4&lt;=$B$9,INDEX(Indata!$B:$B,$D11),INDEX(Indata!$B:$B,$D11+1))^(AG$4-$B$5))</f>
        <v>1.377351667041957</v>
      </c>
      <c r="AH11" s="230" cm="1">
        <f t="array" ref="AH11">IF(AH$4&gt;$B$10,AG11,IF(AH$4&lt;=$B$9,INDEX(Indata!$B:$B,$D11),INDEX(Indata!$B:$B,$D11+1))^(AH$4-$B$5))</f>
        <v>1.3931912112129397</v>
      </c>
      <c r="AI11" s="230" cm="1">
        <f t="array" ref="AI11">IF(AI$4&gt;$B$10,AH11,IF(AI$4&lt;=$B$9,INDEX(Indata!$B:$B,$D11),INDEX(Indata!$B:$B,$D11+1))^(AI$4-$B$5))</f>
        <v>1.4092129101418884</v>
      </c>
      <c r="AJ11" s="230" cm="1">
        <f t="array" ref="AJ11">IF(AJ$4&gt;$B$10,AI11,IF(AJ$4&lt;=$B$9,INDEX(Indata!$B:$B,$D11),INDEX(Indata!$B:$B,$D11+1))^(AJ$4-$B$5))</f>
        <v>1.4254188586085206</v>
      </c>
      <c r="AK11" s="230" cm="1">
        <f t="array" ref="AK11">IF(AK$4&gt;$B$10,AJ11,IF(AK$4&lt;=$B$9,INDEX(Indata!$B:$B,$D11),INDEX(Indata!$B:$B,$D11+1))^(AK$4-$B$5))</f>
        <v>1.4418111754825187</v>
      </c>
      <c r="AL11" s="230" cm="1">
        <f t="array" ref="AL11">IF(AL$4&gt;$B$10,AK11,IF(AL$4&lt;=$B$9,INDEX(Indata!$B:$B,$D11),INDEX(Indata!$B:$B,$D11+1))^(AL$4-$B$5))</f>
        <v>1.4583920040005678</v>
      </c>
      <c r="AM11" s="230" cm="1">
        <f t="array" ref="AM11">IF(AM$4&gt;$B$10,AL11,IF(AM$4&lt;=$B$9,INDEX(Indata!$B:$B,$D11),INDEX(Indata!$B:$B,$D11+1))^(AM$4-$B$5))</f>
        <v>1.4751635120465745</v>
      </c>
      <c r="AN11" s="230" cm="1">
        <f t="array" ref="AN11">IF(AN$4&gt;$B$10,AM11,IF(AN$4&lt;=$B$9,INDEX(Indata!$B:$B,$D11),INDEX(Indata!$B:$B,$D11+1))^(AN$4-$B$5))</f>
        <v>1.4921278924351102</v>
      </c>
      <c r="AO11" s="230" cm="1">
        <f t="array" ref="AO11">IF(AO$4&gt;$B$10,AN11,IF(AO$4&lt;=$B$9,INDEX(Indata!$B:$B,$D11),INDEX(Indata!$B:$B,$D11+1))^(AO$4-$B$5))</f>
        <v>1.5092873631981141</v>
      </c>
      <c r="AP11" s="230" cm="1">
        <f t="array" ref="AP11">IF(AP$4&gt;$B$10,AO11,IF(AP$4&lt;=$B$9,INDEX(Indata!$B:$B,$D11),INDEX(Indata!$B:$B,$D11+1))^(AP$4-$B$5))</f>
        <v>1.5266441678748923</v>
      </c>
      <c r="AQ11" s="230" cm="1">
        <f t="array" ref="AQ11">IF(AQ$4&gt;$B$10,AP11,IF(AQ$4&lt;=$B$9,INDEX(Indata!$B:$B,$D11),INDEX(Indata!$B:$B,$D11+1))^(AQ$4-$B$5))</f>
        <v>1.5442005758054538</v>
      </c>
      <c r="AR11" s="230" cm="1">
        <f t="array" ref="AR11">IF(AR$4&gt;$B$10,AQ11,IF(AR$4&lt;=$B$9,INDEX(Indata!$B:$B,$D11),INDEX(Indata!$B:$B,$D11+1))^(AR$4-$B$5))</f>
        <v>1.5619588824272168</v>
      </c>
      <c r="AS11" s="230" cm="1">
        <f t="array" ref="AS11">IF(AS$4&gt;$B$10,AR11,IF(AS$4&lt;=$B$9,INDEX(Indata!$B:$B,$D11),INDEX(Indata!$B:$B,$D11+1))^(AS$4-$B$5))</f>
        <v>1.5799214095751299</v>
      </c>
      <c r="AT11" s="230" cm="1">
        <f t="array" ref="AT11">IF(AT$4&gt;$B$10,AS11,IF(AT$4&lt;=$B$9,INDEX(Indata!$B:$B,$D11),INDEX(Indata!$B:$B,$D11+1))^(AT$4-$B$5))</f>
        <v>1.5980905057852441</v>
      </c>
      <c r="AU11" s="230" cm="1">
        <f t="array" ref="AU11">IF(AU$4&gt;$B$10,AT11,IF(AU$4&lt;=$B$9,INDEX(Indata!$B:$B,$D11),INDEX(Indata!$B:$B,$D11+1))^(AU$4-$B$5))</f>
        <v>1.6164685466017745</v>
      </c>
      <c r="AV11" s="230" cm="1">
        <f t="array" ref="AV11">IF(AV$4&gt;$B$10,AU11,IF(AV$4&lt;=$B$9,INDEX(Indata!$B:$B,$D11),INDEX(Indata!$B:$B,$D11+1))^(AV$4-$B$5))</f>
        <v>1.635057934887695</v>
      </c>
      <c r="AW11" s="230" cm="1">
        <f t="array" ref="AW11">IF(AW$4&gt;$B$10,AV11,IF(AW$4&lt;=$B$9,INDEX(Indata!$B:$B,$D11),INDEX(Indata!$B:$B,$D11+1))^(AW$4-$B$5))</f>
        <v>1.6538611011389037</v>
      </c>
      <c r="AX11" s="230" cm="1">
        <f t="array" ref="AX11">IF(AX$4&gt;$B$10,AW11,IF(AX$4&lt;=$B$9,INDEX(Indata!$B:$B,$D11),INDEX(Indata!$B:$B,$D11+1))^(AX$4-$B$5))</f>
        <v>1.6728805038020012</v>
      </c>
      <c r="AY11" s="230" cm="1">
        <f t="array" ref="AY11">IF(AY$4&gt;$B$10,AX11,IF(AY$4&lt;=$B$9,INDEX(Indata!$B:$B,$D11),INDEX(Indata!$B:$B,$D11+1))^(AY$4-$B$5))</f>
        <v>1.6921186295957242</v>
      </c>
      <c r="AZ11" s="230" cm="1">
        <f t="array" ref="AZ11">IF(AZ$4&gt;$B$10,AY11,IF(AZ$4&lt;=$B$9,INDEX(Indata!$B:$B,$D11),INDEX(Indata!$B:$B,$D11+1))^(AZ$4-$B$5))</f>
        <v>1.6921186295957242</v>
      </c>
      <c r="BA11" s="230" cm="1">
        <f t="array" ref="BA11">IF(BA$4&gt;$B$10,AZ11,IF(BA$4&lt;=$B$9,INDEX(Indata!$B:$B,$D11),INDEX(Indata!$B:$B,$D11+1))^(BA$4-$B$5))</f>
        <v>1.6921186295957242</v>
      </c>
      <c r="BB11" s="230" cm="1">
        <f t="array" ref="BB11">IF(BB$4&gt;$B$10,BA11,IF(BB$4&lt;=$B$9,INDEX(Indata!$B:$B,$D11),INDEX(Indata!$B:$B,$D11+1))^(BB$4-$B$5))</f>
        <v>1.6921186295957242</v>
      </c>
      <c r="BC11" s="230" cm="1">
        <f t="array" ref="BC11">IF(BC$4&gt;$B$10,BB11,IF(BC$4&lt;=$B$9,INDEX(Indata!$B:$B,$D11),INDEX(Indata!$B:$B,$D11+1))^(BC$4-$B$5))</f>
        <v>1.6921186295957242</v>
      </c>
      <c r="BD11" s="230" cm="1">
        <f t="array" ref="BD11">IF(BD$4&gt;$B$10,BC11,IF(BD$4&lt;=$B$9,INDEX(Indata!$B:$B,$D11),INDEX(Indata!$B:$B,$D11+1))^(BD$4-$B$5))</f>
        <v>1.6921186295957242</v>
      </c>
      <c r="BE11" s="230" cm="1">
        <f t="array" ref="BE11">IF(BE$4&gt;$B$10,BD11,IF(BE$4&lt;=$B$9,INDEX(Indata!$B:$B,$D11),INDEX(Indata!$B:$B,$D11+1))^(BE$4-$B$5))</f>
        <v>1.6921186295957242</v>
      </c>
      <c r="BF11" s="230" cm="1">
        <f t="array" ref="BF11">IF(BF$4&gt;$B$10,BE11,IF(BF$4&lt;=$B$9,INDEX(Indata!$B:$B,$D11),INDEX(Indata!$B:$B,$D11+1))^(BF$4-$B$5))</f>
        <v>1.6921186295957242</v>
      </c>
      <c r="BG11" s="230" cm="1">
        <f t="array" ref="BG11">IF(BG$4&gt;$B$10,BF11,IF(BG$4&lt;=$B$9,INDEX(Indata!$B:$B,$D11),INDEX(Indata!$B:$B,$D11+1))^(BG$4-$B$5))</f>
        <v>1.6921186295957242</v>
      </c>
      <c r="BH11" s="230" cm="1">
        <f t="array" ref="BH11">IF(BH$4&gt;$B$10,BG11,IF(BH$4&lt;=$B$9,INDEX(Indata!$B:$B,$D11),INDEX(Indata!$B:$B,$D11+1))^(BH$4-$B$5))</f>
        <v>1.6921186295957242</v>
      </c>
      <c r="BI11" s="230" cm="1">
        <f t="array" ref="BI11">IF(BI$4&gt;$B$10,BH11,IF(BI$4&lt;=$B$9,INDEX(Indata!$B:$B,$D11),INDEX(Indata!$B:$B,$D11+1))^(BI$4-$B$5))</f>
        <v>1.6921186295957242</v>
      </c>
      <c r="BJ11" s="230" cm="1">
        <f t="array" ref="BJ11">IF(BJ$4&gt;$B$10,BI11,IF(BJ$4&lt;=$B$9,INDEX(Indata!$B:$B,$D11),INDEX(Indata!$B:$B,$D11+1))^(BJ$4-$B$5))</f>
        <v>1.6921186295957242</v>
      </c>
      <c r="BK11" s="230" cm="1">
        <f t="array" ref="BK11">IF(BK$4&gt;$B$10,BJ11,IF(BK$4&lt;=$B$9,INDEX(Indata!$B:$B,$D11),INDEX(Indata!$B:$B,$D11+1))^(BK$4-$B$5))</f>
        <v>1.6921186295957242</v>
      </c>
      <c r="BL11" s="230" cm="1">
        <f t="array" ref="BL11">IF(BL$4&gt;$B$10,BK11,IF(BL$4&lt;=$B$9,INDEX(Indata!$B:$B,$D11),INDEX(Indata!$B:$B,$D11+1))^(BL$4-$B$5))</f>
        <v>1.6921186295957242</v>
      </c>
      <c r="BM11" s="230" cm="1">
        <f t="array" ref="BM11">IF(BM$4&gt;$B$10,BL11,IF(BM$4&lt;=$B$9,INDEX(Indata!$B:$B,$D11),INDEX(Indata!$B:$B,$D11+1))^(BM$4-$B$5))</f>
        <v>1.6921186295957242</v>
      </c>
      <c r="BN11" s="230" cm="1">
        <f t="array" ref="BN11">IF(BN$4&gt;$B$10,BM11,IF(BN$4&lt;=$B$9,INDEX(Indata!$B:$B,$D11),INDEX(Indata!$B:$B,$D11+1))^(BN$4-$B$5))</f>
        <v>1.6921186295957242</v>
      </c>
      <c r="BO11" s="230" cm="1">
        <f t="array" ref="BO11">IF(BO$4&gt;$B$10,BN11,IF(BO$4&lt;=$B$9,INDEX(Indata!$B:$B,$D11),INDEX(Indata!$B:$B,$D11+1))^(BO$4-$B$5))</f>
        <v>1.6921186295957242</v>
      </c>
      <c r="BP11" s="230" cm="1">
        <f t="array" ref="BP11">IF(BP$4&gt;$B$10,BO11,IF(BP$4&lt;=$B$9,INDEX(Indata!$B:$B,$D11),INDEX(Indata!$B:$B,$D11+1))^(BP$4-$B$5))</f>
        <v>1.6921186295957242</v>
      </c>
      <c r="BQ11" s="230" cm="1">
        <f t="array" ref="BQ11">IF(BQ$4&gt;$B$10,BP11,IF(BQ$4&lt;=$B$9,INDEX(Indata!$B:$B,$D11),INDEX(Indata!$B:$B,$D11+1))^(BQ$4-$B$5))</f>
        <v>1.6921186295957242</v>
      </c>
      <c r="BR11" s="230" cm="1">
        <f t="array" ref="BR11">IF(BR$4&gt;$B$10,BQ11,IF(BR$4&lt;=$B$9,INDEX(Indata!$B:$B,$D11),INDEX(Indata!$B:$B,$D11+1))^(BR$4-$B$5))</f>
        <v>1.6921186295957242</v>
      </c>
      <c r="BS11" s="230" cm="1">
        <f t="array" ref="BS11">IF(BS$4&gt;$B$10,BR11,IF(BS$4&lt;=$B$9,INDEX(Indata!$B:$B,$D11),INDEX(Indata!$B:$B,$D11+1))^(BS$4-$B$5))</f>
        <v>1.6921186295957242</v>
      </c>
      <c r="BT11" s="230" cm="1">
        <f t="array" ref="BT11">IF(BT$4&gt;$B$10,BS11,IF(BT$4&lt;=$B$9,INDEX(Indata!$B:$B,$D11),INDEX(Indata!$B:$B,$D11+1))^(BT$4-$B$5))</f>
        <v>1.6921186295957242</v>
      </c>
      <c r="BU11" s="230" cm="1">
        <f t="array" ref="BU11">IF(BU$4&gt;$B$10,BT11,IF(BU$4&lt;=$B$9,INDEX(Indata!$B:$B,$D11),INDEX(Indata!$B:$B,$D11+1))^(BU$4-$B$5))</f>
        <v>1.6921186295957242</v>
      </c>
      <c r="BV11" s="230" cm="1">
        <f t="array" ref="BV11">IF(BV$4&gt;$B$10,BU11,IF(BV$4&lt;=$B$9,INDEX(Indata!$B:$B,$D11),INDEX(Indata!$B:$B,$D11+1))^(BV$4-$B$5))</f>
        <v>1.6921186295957242</v>
      </c>
      <c r="BW11" s="230" cm="1">
        <f t="array" ref="BW11">IF(BW$4&gt;$B$10,BV11,IF(BW$4&lt;=$B$9,INDEX(Indata!$B:$B,$D11),INDEX(Indata!$B:$B,$D11+1))^(BW$4-$B$5))</f>
        <v>1.6921186295957242</v>
      </c>
      <c r="BX11" s="230" cm="1">
        <f t="array" ref="BX11">IF(BX$4&gt;$B$10,BW11,IF(BX$4&lt;=$B$9,INDEX(Indata!$B:$B,$D11),INDEX(Indata!$B:$B,$D11+1))^(BX$4-$B$5))</f>
        <v>1.6921186295957242</v>
      </c>
      <c r="BY11" s="230" cm="1">
        <f t="array" ref="BY11">IF(BY$4&gt;$B$10,BX11,IF(BY$4&lt;=$B$9,INDEX(Indata!$B:$B,$D11),INDEX(Indata!$B:$B,$D11+1))^(BY$4-$B$5))</f>
        <v>1.6921186295957242</v>
      </c>
      <c r="BZ11" s="230" cm="1">
        <f t="array" ref="BZ11">IF(BZ$4&gt;$B$10,BY11,IF(BZ$4&lt;=$B$9,INDEX(Indata!$B:$B,$D11),INDEX(Indata!$B:$B,$D11+1))^(BZ$4-$B$5))</f>
        <v>1.6921186295957242</v>
      </c>
      <c r="CA11" s="230" cm="1">
        <f t="array" ref="CA11">IF(CA$4&gt;$B$10,BZ11,IF(CA$4&lt;=$B$9,INDEX(Indata!$B:$B,$D11),INDEX(Indata!$B:$B,$D11+1))^(CA$4-$B$5))</f>
        <v>1.6921186295957242</v>
      </c>
      <c r="CB11" s="230" cm="1">
        <f t="array" ref="CB11">IF(CB$4&gt;$B$10,CA11,IF(CB$4&lt;=$B$9,INDEX(Indata!$B:$B,$D11),INDEX(Indata!$B:$B,$D11+1))^(CB$4-$B$5))</f>
        <v>1.6921186295957242</v>
      </c>
      <c r="CC11" s="230" cm="1">
        <f t="array" ref="CC11">IF(CC$4&gt;$B$10,CB11,IF(CC$4&lt;=$B$9,INDEX(Indata!$B:$B,$D11),INDEX(Indata!$B:$B,$D11+1))^(CC$4-$B$5))</f>
        <v>1.6921186295957242</v>
      </c>
      <c r="CD11" s="230" cm="1">
        <f t="array" ref="CD11">IF(CD$4&gt;$B$10,CC11,IF(CD$4&lt;=$B$9,INDEX(Indata!$B:$B,$D11),INDEX(Indata!$B:$B,$D11+1))^(CD$4-$B$5))</f>
        <v>1.6921186295957242</v>
      </c>
      <c r="CE11" s="230" cm="1">
        <f t="array" ref="CE11">IF(CE$4&gt;$B$10,CD11,IF(CE$4&lt;=$B$9,INDEX(Indata!$B:$B,$D11),INDEX(Indata!$B:$B,$D11+1))^(CE$4-$B$5))</f>
        <v>1.6921186295957242</v>
      </c>
      <c r="CF11" s="230" cm="1">
        <f t="array" ref="CF11">IF(CF$4&gt;$B$10,CE11,IF(CF$4&lt;=$B$9,INDEX(Indata!$B:$B,$D11),INDEX(Indata!$B:$B,$D11+1))^(CF$4-$B$5))</f>
        <v>1.6921186295957242</v>
      </c>
      <c r="CG11" s="230" cm="1">
        <f t="array" ref="CG11">IF(CG$4&gt;$B$10,CF11,IF(CG$4&lt;=$B$9,INDEX(Indata!$B:$B,$D11),INDEX(Indata!$B:$B,$D11+1))^(CG$4-$B$5))</f>
        <v>1.6921186295957242</v>
      </c>
      <c r="CH11" s="230" cm="1">
        <f t="array" ref="CH11">IF(CH$4&gt;$B$10,CG11,IF(CH$4&lt;=$B$9,INDEX(Indata!$B:$B,$D11),INDEX(Indata!$B:$B,$D11+1))^(CH$4-$B$5))</f>
        <v>1.6921186295957242</v>
      </c>
      <c r="CI11" s="230" cm="1">
        <f t="array" ref="CI11">IF(CI$4&gt;$B$10,CH11,IF(CI$4&lt;=$B$9,INDEX(Indata!$B:$B,$D11),INDEX(Indata!$B:$B,$D11+1))^(CI$4-$B$5))</f>
        <v>1.6921186295957242</v>
      </c>
      <c r="CJ11" s="230" cm="1">
        <f t="array" ref="CJ11">IF(CJ$4&gt;$B$10,CI11,IF(CJ$4&lt;=$B$9,INDEX(Indata!$B:$B,$D11),INDEX(Indata!$B:$B,$D11+1))^(CJ$4-$B$5))</f>
        <v>1.6921186295957242</v>
      </c>
      <c r="CK11" s="230" cm="1">
        <f t="array" ref="CK11">IF(CK$4&gt;$B$10,CJ11,IF(CK$4&lt;=$B$9,INDEX(Indata!$B:$B,$D11),INDEX(Indata!$B:$B,$D11+1))^(CK$4-$B$5))</f>
        <v>1.6921186295957242</v>
      </c>
      <c r="CL11" s="230" cm="1">
        <f t="array" ref="CL11">IF(CL$4&gt;$B$10,CK11,IF(CL$4&lt;=$B$9,INDEX(Indata!$B:$B,$D11),INDEX(Indata!$B:$B,$D11+1))^(CL$4-$B$5))</f>
        <v>1.6921186295957242</v>
      </c>
      <c r="CM11" s="230" cm="1">
        <f t="array" ref="CM11">IF(CM$4&gt;$B$10,CL11,IF(CM$4&lt;=$B$9,INDEX(Indata!$B:$B,$D11),INDEX(Indata!$B:$B,$D11+1))^(CM$4-$B$5))</f>
        <v>1.6921186295957242</v>
      </c>
      <c r="CN11" s="230" cm="1">
        <f t="array" ref="CN11">IF(CN$4&gt;$B$10,CM11,IF(CN$4&lt;=$B$9,INDEX(Indata!$B:$B,$D11),INDEX(Indata!$B:$B,$D11+1))^(CN$4-$B$5))</f>
        <v>1.6921186295957242</v>
      </c>
      <c r="CO11" s="230" cm="1">
        <f t="array" ref="CO11">IF(CO$4&gt;$B$10,CN11,IF(CO$4&lt;=$B$9,INDEX(Indata!$B:$B,$D11),INDEX(Indata!$B:$B,$D11+1))^(CO$4-$B$5))</f>
        <v>1.6921186295957242</v>
      </c>
      <c r="CP11" s="230" cm="1">
        <f t="array" ref="CP11">IF(CP$4&gt;$B$10,CO11,IF(CP$4&lt;=$B$9,INDEX(Indata!$B:$B,$D11),INDEX(Indata!$B:$B,$D11+1))^(CP$4-$B$5))</f>
        <v>1.6921186295957242</v>
      </c>
      <c r="CQ11" s="230" cm="1">
        <f t="array" ref="CQ11">IF(CQ$4&gt;$B$10,CP11,IF(CQ$4&lt;=$B$9,INDEX(Indata!$B:$B,$D11),INDEX(Indata!$B:$B,$D11+1))^(CQ$4-$B$5))</f>
        <v>1.6921186295957242</v>
      </c>
      <c r="CR11" s="230" cm="1">
        <f t="array" ref="CR11">IF(CR$4&gt;$B$10,CQ11,IF(CR$4&lt;=$B$9,INDEX(Indata!$B:$B,$D11),INDEX(Indata!$B:$B,$D11+1))^(CR$4-$B$5))</f>
        <v>1.6921186295957242</v>
      </c>
      <c r="CS11" s="230" cm="1">
        <f t="array" ref="CS11">IF(CS$4&gt;$B$10,CR11,IF(CS$4&lt;=$B$9,INDEX(Indata!$B:$B,$D11),INDEX(Indata!$B:$B,$D11+1))^(CS$4-$B$5))</f>
        <v>1.6921186295957242</v>
      </c>
      <c r="CT11" s="230" cm="1">
        <f t="array" ref="CT11">IF(CT$4&gt;$B$10,CS11,IF(CT$4&lt;=$B$9,INDEX(Indata!$B:$B,$D11),INDEX(Indata!$B:$B,$D11+1))^(CT$4-$B$5))</f>
        <v>1.6921186295957242</v>
      </c>
      <c r="CU11" s="388"/>
    </row>
    <row r="13" spans="1:99" ht="13" x14ac:dyDescent="0.3">
      <c r="A13" s="36"/>
      <c r="B13" s="224"/>
    </row>
    <row r="14" spans="1:99" ht="13" x14ac:dyDescent="0.3">
      <c r="A14" s="224"/>
      <c r="B14" s="224"/>
      <c r="D14" s="39"/>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row>
    <row r="15" spans="1:99" s="591" customFormat="1" ht="13" x14ac:dyDescent="0.3">
      <c r="A15" s="1917" t="s">
        <v>9</v>
      </c>
      <c r="B15" s="1917"/>
      <c r="C15" s="1917"/>
      <c r="D15" s="595"/>
    </row>
    <row r="16" spans="1:99" s="651" customFormat="1" ht="13" x14ac:dyDescent="0.3">
      <c r="A16" s="648"/>
      <c r="B16" s="649" t="str">
        <f>"Öppningsår, "&amp;"år "&amp;B8</f>
        <v>Öppningsår, år 2028</v>
      </c>
      <c r="C16" s="649" t="str">
        <f>"Prognosår 1, "&amp;"år "&amp;B9</f>
        <v>Prognosår 1, år 2045</v>
      </c>
      <c r="D16" s="650" t="s">
        <v>88</v>
      </c>
      <c r="E16" s="648">
        <f>B5</f>
        <v>2019</v>
      </c>
      <c r="F16" s="648">
        <f>E16+1</f>
        <v>2020</v>
      </c>
      <c r="G16" s="648">
        <f t="shared" ref="G16:BR16" si="2">F16+1</f>
        <v>2021</v>
      </c>
      <c r="H16" s="648">
        <f t="shared" si="2"/>
        <v>2022</v>
      </c>
      <c r="I16" s="648">
        <f t="shared" si="2"/>
        <v>2023</v>
      </c>
      <c r="J16" s="648">
        <f t="shared" si="2"/>
        <v>2024</v>
      </c>
      <c r="K16" s="648">
        <f t="shared" si="2"/>
        <v>2025</v>
      </c>
      <c r="L16" s="648">
        <f t="shared" si="2"/>
        <v>2026</v>
      </c>
      <c r="M16" s="648">
        <f t="shared" si="2"/>
        <v>2027</v>
      </c>
      <c r="N16" s="648">
        <f t="shared" si="2"/>
        <v>2028</v>
      </c>
      <c r="O16" s="648">
        <f t="shared" si="2"/>
        <v>2029</v>
      </c>
      <c r="P16" s="648">
        <f t="shared" si="2"/>
        <v>2030</v>
      </c>
      <c r="Q16" s="648">
        <f t="shared" si="2"/>
        <v>2031</v>
      </c>
      <c r="R16" s="648">
        <f t="shared" si="2"/>
        <v>2032</v>
      </c>
      <c r="S16" s="648">
        <f t="shared" si="2"/>
        <v>2033</v>
      </c>
      <c r="T16" s="648">
        <f t="shared" si="2"/>
        <v>2034</v>
      </c>
      <c r="U16" s="648">
        <f t="shared" si="2"/>
        <v>2035</v>
      </c>
      <c r="V16" s="648">
        <f t="shared" si="2"/>
        <v>2036</v>
      </c>
      <c r="W16" s="648">
        <f t="shared" si="2"/>
        <v>2037</v>
      </c>
      <c r="X16" s="648">
        <f t="shared" si="2"/>
        <v>2038</v>
      </c>
      <c r="Y16" s="648">
        <f t="shared" si="2"/>
        <v>2039</v>
      </c>
      <c r="Z16" s="648">
        <f t="shared" si="2"/>
        <v>2040</v>
      </c>
      <c r="AA16" s="648">
        <f t="shared" si="2"/>
        <v>2041</v>
      </c>
      <c r="AB16" s="648">
        <f t="shared" si="2"/>
        <v>2042</v>
      </c>
      <c r="AC16" s="648">
        <f t="shared" si="2"/>
        <v>2043</v>
      </c>
      <c r="AD16" s="648">
        <f t="shared" si="2"/>
        <v>2044</v>
      </c>
      <c r="AE16" s="648">
        <f t="shared" si="2"/>
        <v>2045</v>
      </c>
      <c r="AF16" s="648">
        <f t="shared" si="2"/>
        <v>2046</v>
      </c>
      <c r="AG16" s="648">
        <f t="shared" si="2"/>
        <v>2047</v>
      </c>
      <c r="AH16" s="648">
        <f t="shared" si="2"/>
        <v>2048</v>
      </c>
      <c r="AI16" s="648">
        <f t="shared" si="2"/>
        <v>2049</v>
      </c>
      <c r="AJ16" s="648">
        <f t="shared" si="2"/>
        <v>2050</v>
      </c>
      <c r="AK16" s="648">
        <f t="shared" si="2"/>
        <v>2051</v>
      </c>
      <c r="AL16" s="648">
        <f t="shared" si="2"/>
        <v>2052</v>
      </c>
      <c r="AM16" s="648">
        <f t="shared" si="2"/>
        <v>2053</v>
      </c>
      <c r="AN16" s="648">
        <f t="shared" si="2"/>
        <v>2054</v>
      </c>
      <c r="AO16" s="648">
        <f t="shared" si="2"/>
        <v>2055</v>
      </c>
      <c r="AP16" s="648">
        <f t="shared" si="2"/>
        <v>2056</v>
      </c>
      <c r="AQ16" s="648">
        <f t="shared" si="2"/>
        <v>2057</v>
      </c>
      <c r="AR16" s="648">
        <f t="shared" si="2"/>
        <v>2058</v>
      </c>
      <c r="AS16" s="648">
        <f t="shared" si="2"/>
        <v>2059</v>
      </c>
      <c r="AT16" s="648">
        <f t="shared" si="2"/>
        <v>2060</v>
      </c>
      <c r="AU16" s="648">
        <f t="shared" si="2"/>
        <v>2061</v>
      </c>
      <c r="AV16" s="648">
        <f t="shared" si="2"/>
        <v>2062</v>
      </c>
      <c r="AW16" s="648">
        <f t="shared" si="2"/>
        <v>2063</v>
      </c>
      <c r="AX16" s="648">
        <f t="shared" si="2"/>
        <v>2064</v>
      </c>
      <c r="AY16" s="648">
        <f t="shared" si="2"/>
        <v>2065</v>
      </c>
      <c r="AZ16" s="648">
        <f t="shared" si="2"/>
        <v>2066</v>
      </c>
      <c r="BA16" s="648">
        <f t="shared" si="2"/>
        <v>2067</v>
      </c>
      <c r="BB16" s="648">
        <f t="shared" si="2"/>
        <v>2068</v>
      </c>
      <c r="BC16" s="648">
        <f t="shared" si="2"/>
        <v>2069</v>
      </c>
      <c r="BD16" s="648">
        <f t="shared" si="2"/>
        <v>2070</v>
      </c>
      <c r="BE16" s="648">
        <f t="shared" si="2"/>
        <v>2071</v>
      </c>
      <c r="BF16" s="648">
        <f t="shared" si="2"/>
        <v>2072</v>
      </c>
      <c r="BG16" s="648">
        <f t="shared" si="2"/>
        <v>2073</v>
      </c>
      <c r="BH16" s="648">
        <f t="shared" si="2"/>
        <v>2074</v>
      </c>
      <c r="BI16" s="648">
        <f t="shared" si="2"/>
        <v>2075</v>
      </c>
      <c r="BJ16" s="648">
        <f t="shared" si="2"/>
        <v>2076</v>
      </c>
      <c r="BK16" s="648">
        <f t="shared" si="2"/>
        <v>2077</v>
      </c>
      <c r="BL16" s="648">
        <f t="shared" si="2"/>
        <v>2078</v>
      </c>
      <c r="BM16" s="648">
        <f t="shared" si="2"/>
        <v>2079</v>
      </c>
      <c r="BN16" s="648">
        <f t="shared" si="2"/>
        <v>2080</v>
      </c>
      <c r="BO16" s="648">
        <f t="shared" si="2"/>
        <v>2081</v>
      </c>
      <c r="BP16" s="648">
        <f t="shared" si="2"/>
        <v>2082</v>
      </c>
      <c r="BQ16" s="648">
        <f t="shared" si="2"/>
        <v>2083</v>
      </c>
      <c r="BR16" s="648">
        <f t="shared" si="2"/>
        <v>2084</v>
      </c>
      <c r="BS16" s="648">
        <f t="shared" ref="BS16:CT16" si="3">BR16+1</f>
        <v>2085</v>
      </c>
      <c r="BT16" s="648">
        <f t="shared" si="3"/>
        <v>2086</v>
      </c>
      <c r="BU16" s="648">
        <f t="shared" si="3"/>
        <v>2087</v>
      </c>
      <c r="BV16" s="648">
        <f t="shared" si="3"/>
        <v>2088</v>
      </c>
      <c r="BW16" s="648">
        <f t="shared" si="3"/>
        <v>2089</v>
      </c>
      <c r="BX16" s="648">
        <f t="shared" si="3"/>
        <v>2090</v>
      </c>
      <c r="BY16" s="648">
        <f t="shared" si="3"/>
        <v>2091</v>
      </c>
      <c r="BZ16" s="648">
        <f t="shared" si="3"/>
        <v>2092</v>
      </c>
      <c r="CA16" s="648">
        <f t="shared" si="3"/>
        <v>2093</v>
      </c>
      <c r="CB16" s="648">
        <f t="shared" si="3"/>
        <v>2094</v>
      </c>
      <c r="CC16" s="648">
        <f t="shared" si="3"/>
        <v>2095</v>
      </c>
      <c r="CD16" s="648">
        <f t="shared" si="3"/>
        <v>2096</v>
      </c>
      <c r="CE16" s="648">
        <f t="shared" si="3"/>
        <v>2097</v>
      </c>
      <c r="CF16" s="648">
        <f t="shared" si="3"/>
        <v>2098</v>
      </c>
      <c r="CG16" s="648">
        <f t="shared" si="3"/>
        <v>2099</v>
      </c>
      <c r="CH16" s="648">
        <f t="shared" si="3"/>
        <v>2100</v>
      </c>
      <c r="CI16" s="648">
        <f t="shared" si="3"/>
        <v>2101</v>
      </c>
      <c r="CJ16" s="648">
        <f t="shared" si="3"/>
        <v>2102</v>
      </c>
      <c r="CK16" s="648">
        <f t="shared" si="3"/>
        <v>2103</v>
      </c>
      <c r="CL16" s="648">
        <f t="shared" si="3"/>
        <v>2104</v>
      </c>
      <c r="CM16" s="648">
        <f t="shared" si="3"/>
        <v>2105</v>
      </c>
      <c r="CN16" s="648">
        <f t="shared" si="3"/>
        <v>2106</v>
      </c>
      <c r="CO16" s="648">
        <f t="shared" si="3"/>
        <v>2107</v>
      </c>
      <c r="CP16" s="648">
        <f t="shared" si="3"/>
        <v>2108</v>
      </c>
      <c r="CQ16" s="648">
        <f t="shared" si="3"/>
        <v>2109</v>
      </c>
      <c r="CR16" s="648">
        <f t="shared" si="3"/>
        <v>2110</v>
      </c>
      <c r="CS16" s="648">
        <f t="shared" si="3"/>
        <v>2111</v>
      </c>
      <c r="CT16" s="648">
        <f t="shared" si="3"/>
        <v>2112</v>
      </c>
    </row>
    <row r="17" spans="1:98" ht="13" x14ac:dyDescent="0.25">
      <c r="A17" s="63" t="s">
        <v>54</v>
      </c>
      <c r="B17" s="41">
        <f ca="1">HLOOKUP($B$8,$E$16:$CT$34,2)</f>
        <v>0</v>
      </c>
      <c r="C17" s="41">
        <f ca="1">HLOOKUP($B$9,$E$16:$CT$34,2)</f>
        <v>0</v>
      </c>
      <c r="D17" s="279"/>
      <c r="E17" s="239">
        <f ca="1">'Bränsleförbrukning &amp;  NOx'!D180</f>
        <v>0</v>
      </c>
      <c r="F17" s="239">
        <f ca="1">'Bränsleförbrukning &amp;  NOx'!E180</f>
        <v>0</v>
      </c>
      <c r="G17" s="239">
        <f ca="1">'Bränsleförbrukning &amp;  NOx'!F180</f>
        <v>0</v>
      </c>
      <c r="H17" s="239">
        <f ca="1">'Bränsleförbrukning &amp;  NOx'!G180</f>
        <v>0</v>
      </c>
      <c r="I17" s="239">
        <f ca="1">'Bränsleförbrukning &amp;  NOx'!H180</f>
        <v>0</v>
      </c>
      <c r="J17" s="239">
        <f ca="1">'Bränsleförbrukning &amp;  NOx'!I180</f>
        <v>0</v>
      </c>
      <c r="K17" s="239">
        <f ca="1">'Bränsleförbrukning &amp;  NOx'!J180</f>
        <v>0</v>
      </c>
      <c r="L17" s="239">
        <f ca="1">'Bränsleförbrukning &amp;  NOx'!K180</f>
        <v>0</v>
      </c>
      <c r="M17" s="239">
        <f ca="1">'Bränsleförbrukning &amp;  NOx'!L180</f>
        <v>0</v>
      </c>
      <c r="N17" s="239">
        <f ca="1">'Bränsleförbrukning &amp;  NOx'!M180</f>
        <v>0</v>
      </c>
      <c r="O17" s="239">
        <f ca="1">'Bränsleförbrukning &amp;  NOx'!N180</f>
        <v>0</v>
      </c>
      <c r="P17" s="239">
        <f ca="1">'Bränsleförbrukning &amp;  NOx'!O180</f>
        <v>0</v>
      </c>
      <c r="Q17" s="239">
        <f ca="1">'Bränsleförbrukning &amp;  NOx'!P180</f>
        <v>0</v>
      </c>
      <c r="R17" s="239">
        <f ca="1">'Bränsleförbrukning &amp;  NOx'!Q180</f>
        <v>0</v>
      </c>
      <c r="S17" s="239">
        <f ca="1">'Bränsleförbrukning &amp;  NOx'!R180</f>
        <v>0</v>
      </c>
      <c r="T17" s="239">
        <f ca="1">'Bränsleförbrukning &amp;  NOx'!S180</f>
        <v>0</v>
      </c>
      <c r="U17" s="239">
        <f ca="1">'Bränsleförbrukning &amp;  NOx'!T180</f>
        <v>0</v>
      </c>
      <c r="V17" s="239">
        <f ca="1">'Bränsleförbrukning &amp;  NOx'!U180</f>
        <v>0</v>
      </c>
      <c r="W17" s="239">
        <f ca="1">'Bränsleförbrukning &amp;  NOx'!V180</f>
        <v>0</v>
      </c>
      <c r="X17" s="239">
        <f ca="1">'Bränsleförbrukning &amp;  NOx'!W180</f>
        <v>0</v>
      </c>
      <c r="Y17" s="239">
        <f ca="1">'Bränsleförbrukning &amp;  NOx'!X180</f>
        <v>0</v>
      </c>
      <c r="Z17" s="239">
        <f ca="1">'Bränsleförbrukning &amp;  NOx'!Y180</f>
        <v>0</v>
      </c>
      <c r="AA17" s="239">
        <f ca="1">'Bränsleförbrukning &amp;  NOx'!Z180</f>
        <v>0</v>
      </c>
      <c r="AB17" s="239">
        <f ca="1">'Bränsleförbrukning &amp;  NOx'!AA180</f>
        <v>0</v>
      </c>
      <c r="AC17" s="239">
        <f ca="1">'Bränsleförbrukning &amp;  NOx'!AB180</f>
        <v>0</v>
      </c>
      <c r="AD17" s="239">
        <f ca="1">'Bränsleförbrukning &amp;  NOx'!AC180</f>
        <v>0</v>
      </c>
      <c r="AE17" s="239">
        <f ca="1">'Bränsleförbrukning &amp;  NOx'!AD180</f>
        <v>0</v>
      </c>
      <c r="AF17" s="239">
        <f ca="1">'Bränsleförbrukning &amp;  NOx'!AE180</f>
        <v>0</v>
      </c>
      <c r="AG17" s="239">
        <f ca="1">'Bränsleförbrukning &amp;  NOx'!AF180</f>
        <v>0</v>
      </c>
      <c r="AH17" s="239">
        <f ca="1">'Bränsleförbrukning &amp;  NOx'!AG180</f>
        <v>0</v>
      </c>
      <c r="AI17" s="239">
        <f ca="1">'Bränsleförbrukning &amp;  NOx'!AH180</f>
        <v>0</v>
      </c>
      <c r="AJ17" s="239">
        <f ca="1">'Bränsleförbrukning &amp;  NOx'!AI180</f>
        <v>0</v>
      </c>
      <c r="AK17" s="239">
        <f ca="1">'Bränsleförbrukning &amp;  NOx'!AJ180</f>
        <v>0</v>
      </c>
      <c r="AL17" s="239">
        <f ca="1">'Bränsleförbrukning &amp;  NOx'!AK180</f>
        <v>0</v>
      </c>
      <c r="AM17" s="239">
        <f ca="1">'Bränsleförbrukning &amp;  NOx'!AL180</f>
        <v>0</v>
      </c>
      <c r="AN17" s="239">
        <f ca="1">'Bränsleförbrukning &amp;  NOx'!AM180</f>
        <v>0</v>
      </c>
      <c r="AO17" s="239">
        <f ca="1">'Bränsleförbrukning &amp;  NOx'!AN180</f>
        <v>0</v>
      </c>
      <c r="AP17" s="239">
        <f ca="1">'Bränsleförbrukning &amp;  NOx'!AO180</f>
        <v>0</v>
      </c>
      <c r="AQ17" s="239">
        <f ca="1">'Bränsleförbrukning &amp;  NOx'!AP180</f>
        <v>0</v>
      </c>
      <c r="AR17" s="239">
        <f ca="1">'Bränsleförbrukning &amp;  NOx'!AQ180</f>
        <v>0</v>
      </c>
      <c r="AS17" s="239">
        <f ca="1">'Bränsleförbrukning &amp;  NOx'!AR180</f>
        <v>0</v>
      </c>
      <c r="AT17" s="239">
        <f ca="1">'Bränsleförbrukning &amp;  NOx'!AS180</f>
        <v>0</v>
      </c>
      <c r="AU17" s="239">
        <f ca="1">'Bränsleförbrukning &amp;  NOx'!AT180</f>
        <v>0</v>
      </c>
      <c r="AV17" s="239">
        <f ca="1">'Bränsleförbrukning &amp;  NOx'!AU180</f>
        <v>0</v>
      </c>
      <c r="AW17" s="239">
        <f ca="1">'Bränsleförbrukning &amp;  NOx'!AV180</f>
        <v>0</v>
      </c>
      <c r="AX17" s="239">
        <f ca="1">'Bränsleförbrukning &amp;  NOx'!AW180</f>
        <v>0</v>
      </c>
      <c r="AY17" s="239">
        <f ca="1">'Bränsleförbrukning &amp;  NOx'!AX180</f>
        <v>0</v>
      </c>
      <c r="AZ17" s="239">
        <f ca="1">'Bränsleförbrukning &amp;  NOx'!AY180</f>
        <v>0</v>
      </c>
      <c r="BA17" s="239">
        <f ca="1">'Bränsleförbrukning &amp;  NOx'!AZ180</f>
        <v>0</v>
      </c>
      <c r="BB17" s="239">
        <f ca="1">'Bränsleförbrukning &amp;  NOx'!BA180</f>
        <v>0</v>
      </c>
      <c r="BC17" s="239">
        <f ca="1">'Bränsleförbrukning &amp;  NOx'!BB180</f>
        <v>0</v>
      </c>
      <c r="BD17" s="239">
        <f ca="1">'Bränsleförbrukning &amp;  NOx'!BC180</f>
        <v>0</v>
      </c>
      <c r="BE17" s="239">
        <f ca="1">'Bränsleförbrukning &amp;  NOx'!BD180</f>
        <v>0</v>
      </c>
      <c r="BF17" s="239">
        <f ca="1">'Bränsleförbrukning &amp;  NOx'!BE180</f>
        <v>0</v>
      </c>
      <c r="BG17" s="239">
        <f ca="1">'Bränsleförbrukning &amp;  NOx'!BF180</f>
        <v>0</v>
      </c>
      <c r="BH17" s="239">
        <f ca="1">'Bränsleförbrukning &amp;  NOx'!BG180</f>
        <v>0</v>
      </c>
      <c r="BI17" s="239">
        <f ca="1">'Bränsleförbrukning &amp;  NOx'!BH180</f>
        <v>0</v>
      </c>
      <c r="BJ17" s="239">
        <f ca="1">'Bränsleförbrukning &amp;  NOx'!BI180</f>
        <v>0</v>
      </c>
      <c r="BK17" s="239">
        <f ca="1">'Bränsleförbrukning &amp;  NOx'!BJ180</f>
        <v>0</v>
      </c>
      <c r="BL17" s="239">
        <f ca="1">'Bränsleförbrukning &amp;  NOx'!BK180</f>
        <v>0</v>
      </c>
      <c r="BM17" s="239">
        <f ca="1">'Bränsleförbrukning &amp;  NOx'!BL180</f>
        <v>0</v>
      </c>
      <c r="BN17" s="239">
        <f ca="1">'Bränsleförbrukning &amp;  NOx'!BM180</f>
        <v>0</v>
      </c>
      <c r="BO17" s="239">
        <f ca="1">'Bränsleförbrukning &amp;  NOx'!BN180</f>
        <v>0</v>
      </c>
      <c r="BP17" s="239">
        <f ca="1">'Bränsleförbrukning &amp;  NOx'!BO180</f>
        <v>0</v>
      </c>
      <c r="BQ17" s="239">
        <f ca="1">'Bränsleförbrukning &amp;  NOx'!BP180</f>
        <v>0</v>
      </c>
      <c r="BR17" s="239">
        <f ca="1">'Bränsleförbrukning &amp;  NOx'!BQ180</f>
        <v>0</v>
      </c>
      <c r="BS17" s="239">
        <f ca="1">'Bränsleförbrukning &amp;  NOx'!BR180</f>
        <v>0</v>
      </c>
      <c r="BT17" s="239">
        <f ca="1">'Bränsleförbrukning &amp;  NOx'!BS180</f>
        <v>0</v>
      </c>
      <c r="BU17" s="239">
        <f ca="1">'Bränsleförbrukning &amp;  NOx'!BT180</f>
        <v>0</v>
      </c>
      <c r="BV17" s="239">
        <f>'Bränsleförbrukning &amp;  NOx'!BU180</f>
        <v>0</v>
      </c>
      <c r="BW17" s="239">
        <f>'Bränsleförbrukning &amp;  NOx'!BV180</f>
        <v>0</v>
      </c>
      <c r="BX17" s="239">
        <f>'Bränsleförbrukning &amp;  NOx'!BW180</f>
        <v>0</v>
      </c>
      <c r="BY17" s="239">
        <f>'Bränsleförbrukning &amp;  NOx'!BX180</f>
        <v>0</v>
      </c>
      <c r="BZ17" s="239">
        <f>'Bränsleförbrukning &amp;  NOx'!BY180</f>
        <v>0</v>
      </c>
      <c r="CA17" s="239">
        <f>'Bränsleförbrukning &amp;  NOx'!BZ180</f>
        <v>0</v>
      </c>
      <c r="CB17" s="239">
        <f>'Bränsleförbrukning &amp;  NOx'!CA180</f>
        <v>0</v>
      </c>
      <c r="CC17" s="239">
        <f>'Bränsleförbrukning &amp;  NOx'!CB180</f>
        <v>0</v>
      </c>
      <c r="CD17" s="239">
        <f>'Bränsleförbrukning &amp;  NOx'!CC180</f>
        <v>0</v>
      </c>
      <c r="CE17" s="239">
        <f>'Bränsleförbrukning &amp;  NOx'!CD180</f>
        <v>0</v>
      </c>
      <c r="CF17" s="239">
        <f>'Bränsleförbrukning &amp;  NOx'!CE180</f>
        <v>0</v>
      </c>
      <c r="CG17" s="239">
        <f>'Bränsleförbrukning &amp;  NOx'!CF180</f>
        <v>0</v>
      </c>
      <c r="CH17" s="239">
        <f>'Bränsleförbrukning &amp;  NOx'!CG180</f>
        <v>0</v>
      </c>
      <c r="CI17" s="239">
        <f>'Bränsleförbrukning &amp;  NOx'!CH180</f>
        <v>0</v>
      </c>
      <c r="CJ17" s="239">
        <f>'Bränsleförbrukning &amp;  NOx'!CI180</f>
        <v>0</v>
      </c>
      <c r="CK17" s="239">
        <f>'Bränsleförbrukning &amp;  NOx'!CJ180</f>
        <v>0</v>
      </c>
      <c r="CL17" s="239">
        <f>'Bränsleförbrukning &amp;  NOx'!CK180</f>
        <v>0</v>
      </c>
      <c r="CM17" s="239">
        <f>'Bränsleförbrukning &amp;  NOx'!CL180</f>
        <v>0</v>
      </c>
      <c r="CN17" s="239">
        <f>'Bränsleförbrukning &amp;  NOx'!CM180</f>
        <v>0</v>
      </c>
      <c r="CO17" s="239">
        <f>'Bränsleförbrukning &amp;  NOx'!CN180</f>
        <v>0</v>
      </c>
      <c r="CP17" s="239">
        <f>'Bränsleförbrukning &amp;  NOx'!CO180</f>
        <v>0</v>
      </c>
      <c r="CQ17" s="239">
        <f>'Bränsleförbrukning &amp;  NOx'!CP180</f>
        <v>0</v>
      </c>
      <c r="CR17" s="239">
        <f>'Bränsleförbrukning &amp;  NOx'!CQ180</f>
        <v>0</v>
      </c>
      <c r="CS17" s="239">
        <f>'Bränsleförbrukning &amp;  NOx'!CR180</f>
        <v>0</v>
      </c>
      <c r="CT17" s="239">
        <f>'Bränsleförbrukning &amp;  NOx'!CS180</f>
        <v>0</v>
      </c>
    </row>
    <row r="18" spans="1:98" ht="13" x14ac:dyDescent="0.25">
      <c r="A18" s="63" t="s">
        <v>63</v>
      </c>
      <c r="B18" s="41">
        <f ca="1">HLOOKUP($B$8,$E$16:$CT$34,3)</f>
        <v>0</v>
      </c>
      <c r="C18" s="41">
        <f ca="1">HLOOKUP($B$9,$E$16:$CT$34,3)</f>
        <v>0</v>
      </c>
      <c r="D18" s="279"/>
      <c r="E18" s="239">
        <f ca="1">E17*Indata!$B$47</f>
        <v>0</v>
      </c>
      <c r="F18" s="239">
        <f ca="1">F17*Indata!$B$47</f>
        <v>0</v>
      </c>
      <c r="G18" s="239">
        <f ca="1">G17*Indata!$B$47</f>
        <v>0</v>
      </c>
      <c r="H18" s="239">
        <f ca="1">H17*Indata!$B$47</f>
        <v>0</v>
      </c>
      <c r="I18" s="239">
        <f ca="1">I17*Indata!$B$47</f>
        <v>0</v>
      </c>
      <c r="J18" s="239">
        <f ca="1">J17*Indata!$B$47</f>
        <v>0</v>
      </c>
      <c r="K18" s="239">
        <f ca="1">K17*Indata!$B$47</f>
        <v>0</v>
      </c>
      <c r="L18" s="239">
        <f ca="1">L17*Indata!$B$47</f>
        <v>0</v>
      </c>
      <c r="M18" s="239">
        <f ca="1">M17*Indata!$B$47</f>
        <v>0</v>
      </c>
      <c r="N18" s="239">
        <f ca="1">N17*Indata!$B$47</f>
        <v>0</v>
      </c>
      <c r="O18" s="239">
        <f ca="1">O17*Indata!$B$47</f>
        <v>0</v>
      </c>
      <c r="P18" s="239">
        <f ca="1">P17*Indata!$B$47</f>
        <v>0</v>
      </c>
      <c r="Q18" s="239">
        <f ca="1">Q17*Indata!$B$47</f>
        <v>0</v>
      </c>
      <c r="R18" s="239">
        <f ca="1">R17*Indata!$B$47</f>
        <v>0</v>
      </c>
      <c r="S18" s="239">
        <f ca="1">S17*Indata!$B$47</f>
        <v>0</v>
      </c>
      <c r="T18" s="239">
        <f ca="1">T17*Indata!$B$47</f>
        <v>0</v>
      </c>
      <c r="U18" s="239">
        <f ca="1">U17*Indata!$B$47</f>
        <v>0</v>
      </c>
      <c r="V18" s="239">
        <f ca="1">V17*Indata!$B$47</f>
        <v>0</v>
      </c>
      <c r="W18" s="239">
        <f ca="1">W17*Indata!$B$47</f>
        <v>0</v>
      </c>
      <c r="X18" s="239">
        <f ca="1">X17*Indata!$B$47</f>
        <v>0</v>
      </c>
      <c r="Y18" s="239">
        <f ca="1">Y17*Indata!$B$47</f>
        <v>0</v>
      </c>
      <c r="Z18" s="239">
        <f ca="1">Z17*Indata!$B$47</f>
        <v>0</v>
      </c>
      <c r="AA18" s="239">
        <f ca="1">AA17*Indata!$B$47</f>
        <v>0</v>
      </c>
      <c r="AB18" s="239">
        <f ca="1">AB17*Indata!$B$47</f>
        <v>0</v>
      </c>
      <c r="AC18" s="239">
        <f ca="1">AC17*Indata!$B$47</f>
        <v>0</v>
      </c>
      <c r="AD18" s="239">
        <f ca="1">AD17*Indata!$B$47</f>
        <v>0</v>
      </c>
      <c r="AE18" s="239">
        <f ca="1">AE17*Indata!$B$47</f>
        <v>0</v>
      </c>
      <c r="AF18" s="239">
        <f ca="1">AF17*Indata!$B$47</f>
        <v>0</v>
      </c>
      <c r="AG18" s="239">
        <f ca="1">AG17*Indata!$B$47</f>
        <v>0</v>
      </c>
      <c r="AH18" s="239">
        <f ca="1">AH17*Indata!$B$47</f>
        <v>0</v>
      </c>
      <c r="AI18" s="239">
        <f ca="1">AI17*Indata!$B$47</f>
        <v>0</v>
      </c>
      <c r="AJ18" s="239">
        <f ca="1">AJ17*Indata!$B$47</f>
        <v>0</v>
      </c>
      <c r="AK18" s="239">
        <f ca="1">AK17*Indata!$B$47</f>
        <v>0</v>
      </c>
      <c r="AL18" s="239">
        <f ca="1">AL17*Indata!$B$47</f>
        <v>0</v>
      </c>
      <c r="AM18" s="239">
        <f ca="1">AM17*Indata!$B$47</f>
        <v>0</v>
      </c>
      <c r="AN18" s="239">
        <f ca="1">AN17*Indata!$B$47</f>
        <v>0</v>
      </c>
      <c r="AO18" s="239">
        <f ca="1">AO17*Indata!$B$47</f>
        <v>0</v>
      </c>
      <c r="AP18" s="239">
        <f ca="1">AP17*Indata!$B$47</f>
        <v>0</v>
      </c>
      <c r="AQ18" s="239">
        <f ca="1">AQ17*Indata!$B$47</f>
        <v>0</v>
      </c>
      <c r="AR18" s="239">
        <f ca="1">AR17*Indata!$B$47</f>
        <v>0</v>
      </c>
      <c r="AS18" s="239">
        <f ca="1">AS17*Indata!$B$47</f>
        <v>0</v>
      </c>
      <c r="AT18" s="239">
        <f ca="1">AT17*Indata!$B$47</f>
        <v>0</v>
      </c>
      <c r="AU18" s="239">
        <f ca="1">AU17*Indata!$B$47</f>
        <v>0</v>
      </c>
      <c r="AV18" s="239">
        <f ca="1">AV17*Indata!$B$47</f>
        <v>0</v>
      </c>
      <c r="AW18" s="239">
        <f ca="1">AW17*Indata!$B$47</f>
        <v>0</v>
      </c>
      <c r="AX18" s="239">
        <f ca="1">AX17*Indata!$B$47</f>
        <v>0</v>
      </c>
      <c r="AY18" s="239">
        <f ca="1">AY17*Indata!$B$47</f>
        <v>0</v>
      </c>
      <c r="AZ18" s="239">
        <f ca="1">AZ17*Indata!$B$47</f>
        <v>0</v>
      </c>
      <c r="BA18" s="239">
        <f ca="1">BA17*Indata!$B$47</f>
        <v>0</v>
      </c>
      <c r="BB18" s="239">
        <f ca="1">BB17*Indata!$B$47</f>
        <v>0</v>
      </c>
      <c r="BC18" s="239">
        <f ca="1">BC17*Indata!$B$47</f>
        <v>0</v>
      </c>
      <c r="BD18" s="239">
        <f ca="1">BD17*Indata!$B$47</f>
        <v>0</v>
      </c>
      <c r="BE18" s="239">
        <f ca="1">BE17*Indata!$B$47</f>
        <v>0</v>
      </c>
      <c r="BF18" s="239">
        <f ca="1">BF17*Indata!$B$47</f>
        <v>0</v>
      </c>
      <c r="BG18" s="239">
        <f ca="1">BG17*Indata!$B$47</f>
        <v>0</v>
      </c>
      <c r="BH18" s="239">
        <f ca="1">BH17*Indata!$B$47</f>
        <v>0</v>
      </c>
      <c r="BI18" s="239">
        <f ca="1">BI17*Indata!$B$47</f>
        <v>0</v>
      </c>
      <c r="BJ18" s="239">
        <f ca="1">BJ17*Indata!$B$47</f>
        <v>0</v>
      </c>
      <c r="BK18" s="239">
        <f ca="1">BK17*Indata!$B$47</f>
        <v>0</v>
      </c>
      <c r="BL18" s="239">
        <f ca="1">BL17*Indata!$B$47</f>
        <v>0</v>
      </c>
      <c r="BM18" s="239">
        <f ca="1">BM17*Indata!$B$47</f>
        <v>0</v>
      </c>
      <c r="BN18" s="239">
        <f ca="1">BN17*Indata!$B$47</f>
        <v>0</v>
      </c>
      <c r="BO18" s="239">
        <f ca="1">BO17*Indata!$B$47</f>
        <v>0</v>
      </c>
      <c r="BP18" s="239">
        <f ca="1">BP17*Indata!$B$47</f>
        <v>0</v>
      </c>
      <c r="BQ18" s="239">
        <f ca="1">BQ17*Indata!$B$47</f>
        <v>0</v>
      </c>
      <c r="BR18" s="239">
        <f ca="1">BR17*Indata!$B$47</f>
        <v>0</v>
      </c>
      <c r="BS18" s="239">
        <f ca="1">BS17*Indata!$B$47</f>
        <v>0</v>
      </c>
      <c r="BT18" s="239">
        <f ca="1">BT17*Indata!$B$47</f>
        <v>0</v>
      </c>
      <c r="BU18" s="239">
        <f ca="1">BU17*Indata!$B$47</f>
        <v>0</v>
      </c>
      <c r="BV18" s="239">
        <f>BV17*Indata!$B$47</f>
        <v>0</v>
      </c>
      <c r="BW18" s="239">
        <f>BW17*Indata!$B$47</f>
        <v>0</v>
      </c>
      <c r="BX18" s="239">
        <f>BX17*Indata!$B$47</f>
        <v>0</v>
      </c>
      <c r="BY18" s="239">
        <f>BY17*Indata!$B$47</f>
        <v>0</v>
      </c>
      <c r="BZ18" s="239">
        <f>BZ17*Indata!$B$47</f>
        <v>0</v>
      </c>
      <c r="CA18" s="239">
        <f>CA17*Indata!$B$47</f>
        <v>0</v>
      </c>
      <c r="CB18" s="239">
        <f>CB17*Indata!$B$47</f>
        <v>0</v>
      </c>
      <c r="CC18" s="239">
        <f>CC17*Indata!$B$47</f>
        <v>0</v>
      </c>
      <c r="CD18" s="239">
        <f>CD17*Indata!$B$47</f>
        <v>0</v>
      </c>
      <c r="CE18" s="239">
        <f>CE17*Indata!$B$47</f>
        <v>0</v>
      </c>
      <c r="CF18" s="239">
        <f>CF17*Indata!$B$47</f>
        <v>0</v>
      </c>
      <c r="CG18" s="239">
        <f>CG17*Indata!$B$47</f>
        <v>0</v>
      </c>
      <c r="CH18" s="239">
        <f>CH17*Indata!$B$47</f>
        <v>0</v>
      </c>
      <c r="CI18" s="239">
        <f>CI17*Indata!$B$47</f>
        <v>0</v>
      </c>
      <c r="CJ18" s="239">
        <f>CJ17*Indata!$B$47</f>
        <v>0</v>
      </c>
      <c r="CK18" s="239">
        <f>CK17*Indata!$B$47</f>
        <v>0</v>
      </c>
      <c r="CL18" s="239">
        <f>CL17*Indata!$B$47</f>
        <v>0</v>
      </c>
      <c r="CM18" s="239">
        <f>CM17*Indata!$B$47</f>
        <v>0</v>
      </c>
      <c r="CN18" s="239">
        <f>CN17*Indata!$B$47</f>
        <v>0</v>
      </c>
      <c r="CO18" s="239">
        <f>CO17*Indata!$B$47</f>
        <v>0</v>
      </c>
      <c r="CP18" s="239">
        <f>CP17*Indata!$B$47</f>
        <v>0</v>
      </c>
      <c r="CQ18" s="239">
        <f>CQ17*Indata!$B$47</f>
        <v>0</v>
      </c>
      <c r="CR18" s="239">
        <f>CR17*Indata!$B$47</f>
        <v>0</v>
      </c>
      <c r="CS18" s="239">
        <f>CS17*Indata!$B$47</f>
        <v>0</v>
      </c>
      <c r="CT18" s="239">
        <f>CT17*Indata!$B$47</f>
        <v>0</v>
      </c>
    </row>
    <row r="19" spans="1:98" ht="13" x14ac:dyDescent="0.25">
      <c r="A19" s="63" t="s">
        <v>64</v>
      </c>
      <c r="B19" s="41">
        <f ca="1">HLOOKUP($B$8,$E$16:$CT$34,4)</f>
        <v>0</v>
      </c>
      <c r="C19" s="41">
        <f ca="1">HLOOKUP($B$9,$E$16:$CT$34,4)</f>
        <v>0</v>
      </c>
      <c r="D19" s="279"/>
      <c r="E19" s="239">
        <f ca="1">'Bränsleförbrukning &amp;  NOx'!D241</f>
        <v>0</v>
      </c>
      <c r="F19" s="239">
        <f ca="1">'Bränsleförbrukning &amp;  NOx'!E241</f>
        <v>0</v>
      </c>
      <c r="G19" s="239">
        <f ca="1">'Bränsleförbrukning &amp;  NOx'!F241</f>
        <v>0</v>
      </c>
      <c r="H19" s="239">
        <f ca="1">'Bränsleförbrukning &amp;  NOx'!G241</f>
        <v>0</v>
      </c>
      <c r="I19" s="239">
        <f ca="1">'Bränsleförbrukning &amp;  NOx'!H241</f>
        <v>0</v>
      </c>
      <c r="J19" s="239">
        <f ca="1">'Bränsleförbrukning &amp;  NOx'!I241</f>
        <v>0</v>
      </c>
      <c r="K19" s="239">
        <f ca="1">'Bränsleförbrukning &amp;  NOx'!J241</f>
        <v>0</v>
      </c>
      <c r="L19" s="239">
        <f ca="1">'Bränsleförbrukning &amp;  NOx'!K241</f>
        <v>0</v>
      </c>
      <c r="M19" s="239">
        <f ca="1">'Bränsleförbrukning &amp;  NOx'!L241</f>
        <v>0</v>
      </c>
      <c r="N19" s="239">
        <f ca="1">'Bränsleförbrukning &amp;  NOx'!M241</f>
        <v>0</v>
      </c>
      <c r="O19" s="239">
        <f ca="1">'Bränsleförbrukning &amp;  NOx'!N241</f>
        <v>0</v>
      </c>
      <c r="P19" s="239">
        <f ca="1">'Bränsleförbrukning &amp;  NOx'!O241</f>
        <v>0</v>
      </c>
      <c r="Q19" s="239">
        <f ca="1">'Bränsleförbrukning &amp;  NOx'!P241</f>
        <v>0</v>
      </c>
      <c r="R19" s="239">
        <f ca="1">'Bränsleförbrukning &amp;  NOx'!Q241</f>
        <v>0</v>
      </c>
      <c r="S19" s="239">
        <f ca="1">'Bränsleförbrukning &amp;  NOx'!R241</f>
        <v>0</v>
      </c>
      <c r="T19" s="239">
        <f ca="1">'Bränsleförbrukning &amp;  NOx'!S241</f>
        <v>0</v>
      </c>
      <c r="U19" s="239">
        <f ca="1">'Bränsleförbrukning &amp;  NOx'!T241</f>
        <v>0</v>
      </c>
      <c r="V19" s="239">
        <f ca="1">'Bränsleförbrukning &amp;  NOx'!U241</f>
        <v>0</v>
      </c>
      <c r="W19" s="239">
        <f ca="1">'Bränsleförbrukning &amp;  NOx'!V241</f>
        <v>0</v>
      </c>
      <c r="X19" s="239">
        <f ca="1">'Bränsleförbrukning &amp;  NOx'!W241</f>
        <v>0</v>
      </c>
      <c r="Y19" s="239">
        <f ca="1">'Bränsleförbrukning &amp;  NOx'!X241</f>
        <v>0</v>
      </c>
      <c r="Z19" s="239">
        <f ca="1">'Bränsleförbrukning &amp;  NOx'!Y241</f>
        <v>0</v>
      </c>
      <c r="AA19" s="239">
        <f ca="1">'Bränsleförbrukning &amp;  NOx'!Z241</f>
        <v>0</v>
      </c>
      <c r="AB19" s="239">
        <f ca="1">'Bränsleförbrukning &amp;  NOx'!AA241</f>
        <v>0</v>
      </c>
      <c r="AC19" s="239">
        <f ca="1">'Bränsleförbrukning &amp;  NOx'!AB241</f>
        <v>0</v>
      </c>
      <c r="AD19" s="239">
        <f ca="1">'Bränsleförbrukning &amp;  NOx'!AC241</f>
        <v>0</v>
      </c>
      <c r="AE19" s="239">
        <f ca="1">'Bränsleförbrukning &amp;  NOx'!AD241</f>
        <v>0</v>
      </c>
      <c r="AF19" s="239">
        <f ca="1">'Bränsleförbrukning &amp;  NOx'!AE241</f>
        <v>0</v>
      </c>
      <c r="AG19" s="239">
        <f ca="1">'Bränsleförbrukning &amp;  NOx'!AF241</f>
        <v>0</v>
      </c>
      <c r="AH19" s="239">
        <f ca="1">'Bränsleförbrukning &amp;  NOx'!AG241</f>
        <v>0</v>
      </c>
      <c r="AI19" s="239">
        <f ca="1">'Bränsleförbrukning &amp;  NOx'!AH241</f>
        <v>0</v>
      </c>
      <c r="AJ19" s="239">
        <f ca="1">'Bränsleförbrukning &amp;  NOx'!AI241</f>
        <v>0</v>
      </c>
      <c r="AK19" s="239">
        <f ca="1">'Bränsleförbrukning &amp;  NOx'!AJ241</f>
        <v>0</v>
      </c>
      <c r="AL19" s="239">
        <f ca="1">'Bränsleförbrukning &amp;  NOx'!AK241</f>
        <v>0</v>
      </c>
      <c r="AM19" s="239">
        <f ca="1">'Bränsleförbrukning &amp;  NOx'!AL241</f>
        <v>0</v>
      </c>
      <c r="AN19" s="239">
        <f ca="1">'Bränsleförbrukning &amp;  NOx'!AM241</f>
        <v>0</v>
      </c>
      <c r="AO19" s="239">
        <f ca="1">'Bränsleförbrukning &amp;  NOx'!AN241</f>
        <v>0</v>
      </c>
      <c r="AP19" s="239">
        <f ca="1">'Bränsleförbrukning &amp;  NOx'!AO241</f>
        <v>0</v>
      </c>
      <c r="AQ19" s="239">
        <f ca="1">'Bränsleförbrukning &amp;  NOx'!AP241</f>
        <v>0</v>
      </c>
      <c r="AR19" s="239">
        <f ca="1">'Bränsleförbrukning &amp;  NOx'!AQ241</f>
        <v>0</v>
      </c>
      <c r="AS19" s="239">
        <f ca="1">'Bränsleförbrukning &amp;  NOx'!AR241</f>
        <v>0</v>
      </c>
      <c r="AT19" s="239">
        <f ca="1">'Bränsleförbrukning &amp;  NOx'!AS241</f>
        <v>0</v>
      </c>
      <c r="AU19" s="239">
        <f ca="1">'Bränsleförbrukning &amp;  NOx'!AT241</f>
        <v>0</v>
      </c>
      <c r="AV19" s="239">
        <f ca="1">'Bränsleförbrukning &amp;  NOx'!AU241</f>
        <v>0</v>
      </c>
      <c r="AW19" s="239">
        <f ca="1">'Bränsleförbrukning &amp;  NOx'!AV241</f>
        <v>0</v>
      </c>
      <c r="AX19" s="239">
        <f ca="1">'Bränsleförbrukning &amp;  NOx'!AW241</f>
        <v>0</v>
      </c>
      <c r="AY19" s="239">
        <f ca="1">'Bränsleförbrukning &amp;  NOx'!AX241</f>
        <v>0</v>
      </c>
      <c r="AZ19" s="239">
        <f ca="1">'Bränsleförbrukning &amp;  NOx'!AY241</f>
        <v>0</v>
      </c>
      <c r="BA19" s="239">
        <f ca="1">'Bränsleförbrukning &amp;  NOx'!AZ241</f>
        <v>0</v>
      </c>
      <c r="BB19" s="239">
        <f ca="1">'Bränsleförbrukning &amp;  NOx'!BA241</f>
        <v>0</v>
      </c>
      <c r="BC19" s="239">
        <f ca="1">'Bränsleförbrukning &amp;  NOx'!BB241</f>
        <v>0</v>
      </c>
      <c r="BD19" s="239">
        <f ca="1">'Bränsleförbrukning &amp;  NOx'!BC241</f>
        <v>0</v>
      </c>
      <c r="BE19" s="239">
        <f ca="1">'Bränsleförbrukning &amp;  NOx'!BD241</f>
        <v>0</v>
      </c>
      <c r="BF19" s="239">
        <f ca="1">'Bränsleförbrukning &amp;  NOx'!BE241</f>
        <v>0</v>
      </c>
      <c r="BG19" s="239">
        <f ca="1">'Bränsleförbrukning &amp;  NOx'!BF241</f>
        <v>0</v>
      </c>
      <c r="BH19" s="239">
        <f ca="1">'Bränsleförbrukning &amp;  NOx'!BG241</f>
        <v>0</v>
      </c>
      <c r="BI19" s="239">
        <f ca="1">'Bränsleförbrukning &amp;  NOx'!BH241</f>
        <v>0</v>
      </c>
      <c r="BJ19" s="239">
        <f ca="1">'Bränsleförbrukning &amp;  NOx'!BI241</f>
        <v>0</v>
      </c>
      <c r="BK19" s="239">
        <f ca="1">'Bränsleförbrukning &amp;  NOx'!BJ241</f>
        <v>0</v>
      </c>
      <c r="BL19" s="239">
        <f ca="1">'Bränsleförbrukning &amp;  NOx'!BK241</f>
        <v>0</v>
      </c>
      <c r="BM19" s="239">
        <f ca="1">'Bränsleförbrukning &amp;  NOx'!BL241</f>
        <v>0</v>
      </c>
      <c r="BN19" s="239">
        <f ca="1">'Bränsleförbrukning &amp;  NOx'!BM241</f>
        <v>0</v>
      </c>
      <c r="BO19" s="239">
        <f ca="1">'Bränsleförbrukning &amp;  NOx'!BN241</f>
        <v>0</v>
      </c>
      <c r="BP19" s="239">
        <f ca="1">'Bränsleförbrukning &amp;  NOx'!BO241</f>
        <v>0</v>
      </c>
      <c r="BQ19" s="239">
        <f ca="1">'Bränsleförbrukning &amp;  NOx'!BP241</f>
        <v>0</v>
      </c>
      <c r="BR19" s="239">
        <f ca="1">'Bränsleförbrukning &amp;  NOx'!BQ241</f>
        <v>0</v>
      </c>
      <c r="BS19" s="239">
        <f ca="1">'Bränsleförbrukning &amp;  NOx'!BR241</f>
        <v>0</v>
      </c>
      <c r="BT19" s="239">
        <f ca="1">'Bränsleförbrukning &amp;  NOx'!BS241</f>
        <v>0</v>
      </c>
      <c r="BU19" s="239">
        <f ca="1">'Bränsleförbrukning &amp;  NOx'!BT241</f>
        <v>0</v>
      </c>
      <c r="BV19" s="239">
        <f>'Bränsleförbrukning &amp;  NOx'!BU241</f>
        <v>0</v>
      </c>
      <c r="BW19" s="239">
        <f>'Bränsleförbrukning &amp;  NOx'!BV241</f>
        <v>0</v>
      </c>
      <c r="BX19" s="239">
        <f>'Bränsleförbrukning &amp;  NOx'!BW241</f>
        <v>0</v>
      </c>
      <c r="BY19" s="239">
        <f>'Bränsleförbrukning &amp;  NOx'!BX241</f>
        <v>0</v>
      </c>
      <c r="BZ19" s="239">
        <f>'Bränsleförbrukning &amp;  NOx'!BY241</f>
        <v>0</v>
      </c>
      <c r="CA19" s="239">
        <f>'Bränsleförbrukning &amp;  NOx'!BZ241</f>
        <v>0</v>
      </c>
      <c r="CB19" s="239">
        <f>'Bränsleförbrukning &amp;  NOx'!CA241</f>
        <v>0</v>
      </c>
      <c r="CC19" s="239">
        <f>'Bränsleförbrukning &amp;  NOx'!CB241</f>
        <v>0</v>
      </c>
      <c r="CD19" s="239">
        <f>'Bränsleförbrukning &amp;  NOx'!CC241</f>
        <v>0</v>
      </c>
      <c r="CE19" s="239">
        <f>'Bränsleförbrukning &amp;  NOx'!CD241</f>
        <v>0</v>
      </c>
      <c r="CF19" s="239">
        <f>'Bränsleförbrukning &amp;  NOx'!CE241</f>
        <v>0</v>
      </c>
      <c r="CG19" s="239">
        <f>'Bränsleförbrukning &amp;  NOx'!CF241</f>
        <v>0</v>
      </c>
      <c r="CH19" s="239">
        <f>'Bränsleförbrukning &amp;  NOx'!CG241</f>
        <v>0</v>
      </c>
      <c r="CI19" s="239">
        <f>'Bränsleförbrukning &amp;  NOx'!CH241</f>
        <v>0</v>
      </c>
      <c r="CJ19" s="239">
        <f>'Bränsleförbrukning &amp;  NOx'!CI241</f>
        <v>0</v>
      </c>
      <c r="CK19" s="239">
        <f>'Bränsleförbrukning &amp;  NOx'!CJ241</f>
        <v>0</v>
      </c>
      <c r="CL19" s="239">
        <f>'Bränsleförbrukning &amp;  NOx'!CK241</f>
        <v>0</v>
      </c>
      <c r="CM19" s="239">
        <f>'Bränsleförbrukning &amp;  NOx'!CL241</f>
        <v>0</v>
      </c>
      <c r="CN19" s="239">
        <f>'Bränsleförbrukning &amp;  NOx'!CM241</f>
        <v>0</v>
      </c>
      <c r="CO19" s="239">
        <f>'Bränsleförbrukning &amp;  NOx'!CN241</f>
        <v>0</v>
      </c>
      <c r="CP19" s="239">
        <f>'Bränsleförbrukning &amp;  NOx'!CO241</f>
        <v>0</v>
      </c>
      <c r="CQ19" s="239">
        <f>'Bränsleförbrukning &amp;  NOx'!CP241</f>
        <v>0</v>
      </c>
      <c r="CR19" s="239">
        <f>'Bränsleförbrukning &amp;  NOx'!CQ241</f>
        <v>0</v>
      </c>
      <c r="CS19" s="239">
        <f>'Bränsleförbrukning &amp;  NOx'!CR241</f>
        <v>0</v>
      </c>
      <c r="CT19" s="239">
        <f>'Bränsleförbrukning &amp;  NOx'!CS241</f>
        <v>0</v>
      </c>
    </row>
    <row r="20" spans="1:98" ht="13" x14ac:dyDescent="0.25">
      <c r="A20" s="63" t="s">
        <v>65</v>
      </c>
      <c r="B20" s="41">
        <f ca="1">HLOOKUP($B$8,$E$16:$CT$34,5)</f>
        <v>0</v>
      </c>
      <c r="C20" s="41">
        <f ca="1">HLOOKUP($B$9,$E$16:$CT$34,5)</f>
        <v>0</v>
      </c>
      <c r="D20" s="280"/>
      <c r="E20" s="277">
        <f ca="1">E17*Indata!$B$49</f>
        <v>0</v>
      </c>
      <c r="F20" s="277">
        <f ca="1">F17*Indata!$B$49</f>
        <v>0</v>
      </c>
      <c r="G20" s="277">
        <f ca="1">G17*Indata!$B$49</f>
        <v>0</v>
      </c>
      <c r="H20" s="277">
        <f ca="1">H17*Indata!$B$49</f>
        <v>0</v>
      </c>
      <c r="I20" s="277">
        <f ca="1">I17*Indata!$B$49</f>
        <v>0</v>
      </c>
      <c r="J20" s="277">
        <f ca="1">J17*Indata!$B$49</f>
        <v>0</v>
      </c>
      <c r="K20" s="277">
        <f ca="1">K17*Indata!$B$49</f>
        <v>0</v>
      </c>
      <c r="L20" s="277">
        <f ca="1">L17*Indata!$B$49</f>
        <v>0</v>
      </c>
      <c r="M20" s="277">
        <f ca="1">M17*Indata!$B$49</f>
        <v>0</v>
      </c>
      <c r="N20" s="277">
        <f ca="1">N17*Indata!$B$49</f>
        <v>0</v>
      </c>
      <c r="O20" s="277">
        <f ca="1">O17*Indata!$B$49</f>
        <v>0</v>
      </c>
      <c r="P20" s="277">
        <f ca="1">P17*Indata!$B$49</f>
        <v>0</v>
      </c>
      <c r="Q20" s="277">
        <f ca="1">Q17*Indata!$B$49</f>
        <v>0</v>
      </c>
      <c r="R20" s="277">
        <f ca="1">R17*Indata!$B$49</f>
        <v>0</v>
      </c>
      <c r="S20" s="277">
        <f ca="1">S17*Indata!$B$49</f>
        <v>0</v>
      </c>
      <c r="T20" s="277">
        <f ca="1">T17*Indata!$B$49</f>
        <v>0</v>
      </c>
      <c r="U20" s="277">
        <f ca="1">U17*Indata!$B$49</f>
        <v>0</v>
      </c>
      <c r="V20" s="277">
        <f ca="1">V17*Indata!$B$49</f>
        <v>0</v>
      </c>
      <c r="W20" s="277">
        <f ca="1">W17*Indata!$B$49</f>
        <v>0</v>
      </c>
      <c r="X20" s="277">
        <f ca="1">X17*Indata!$B$49</f>
        <v>0</v>
      </c>
      <c r="Y20" s="277">
        <f ca="1">Y17*Indata!$B$49</f>
        <v>0</v>
      </c>
      <c r="Z20" s="277">
        <f ca="1">Z17*Indata!$B$49</f>
        <v>0</v>
      </c>
      <c r="AA20" s="277">
        <f ca="1">AA17*Indata!$B$49</f>
        <v>0</v>
      </c>
      <c r="AB20" s="277">
        <f ca="1">AB17*Indata!$B$49</f>
        <v>0</v>
      </c>
      <c r="AC20" s="277">
        <f ca="1">AC17*Indata!$B$49</f>
        <v>0</v>
      </c>
      <c r="AD20" s="277">
        <f ca="1">AD17*Indata!$B$49</f>
        <v>0</v>
      </c>
      <c r="AE20" s="277">
        <f ca="1">AE17*Indata!$B$49</f>
        <v>0</v>
      </c>
      <c r="AF20" s="277">
        <f ca="1">AF17*Indata!$B$49</f>
        <v>0</v>
      </c>
      <c r="AG20" s="277">
        <f ca="1">AG17*Indata!$B$49</f>
        <v>0</v>
      </c>
      <c r="AH20" s="277">
        <f ca="1">AH17*Indata!$B$49</f>
        <v>0</v>
      </c>
      <c r="AI20" s="277">
        <f ca="1">AI17*Indata!$B$49</f>
        <v>0</v>
      </c>
      <c r="AJ20" s="277">
        <f ca="1">AJ17*Indata!$B$49</f>
        <v>0</v>
      </c>
      <c r="AK20" s="277">
        <f ca="1">AK17*Indata!$B$49</f>
        <v>0</v>
      </c>
      <c r="AL20" s="277">
        <f ca="1">AL17*Indata!$B$49</f>
        <v>0</v>
      </c>
      <c r="AM20" s="277">
        <f ca="1">AM17*Indata!$B$49</f>
        <v>0</v>
      </c>
      <c r="AN20" s="277">
        <f ca="1">AN17*Indata!$B$49</f>
        <v>0</v>
      </c>
      <c r="AO20" s="277">
        <f ca="1">AO17*Indata!$B$49</f>
        <v>0</v>
      </c>
      <c r="AP20" s="277">
        <f ca="1">AP17*Indata!$B$49</f>
        <v>0</v>
      </c>
      <c r="AQ20" s="277">
        <f ca="1">AQ17*Indata!$B$49</f>
        <v>0</v>
      </c>
      <c r="AR20" s="277">
        <f ca="1">AR17*Indata!$B$49</f>
        <v>0</v>
      </c>
      <c r="AS20" s="277">
        <f ca="1">AS17*Indata!$B$49</f>
        <v>0</v>
      </c>
      <c r="AT20" s="277">
        <f ca="1">AT17*Indata!$B$49</f>
        <v>0</v>
      </c>
      <c r="AU20" s="277">
        <f ca="1">AU17*Indata!$B$49</f>
        <v>0</v>
      </c>
      <c r="AV20" s="277">
        <f ca="1">AV17*Indata!$B$49</f>
        <v>0</v>
      </c>
      <c r="AW20" s="277">
        <f ca="1">AW17*Indata!$B$49</f>
        <v>0</v>
      </c>
      <c r="AX20" s="277">
        <f ca="1">AX17*Indata!$B$49</f>
        <v>0</v>
      </c>
      <c r="AY20" s="277">
        <f ca="1">AY17*Indata!$B$49</f>
        <v>0</v>
      </c>
      <c r="AZ20" s="277">
        <f ca="1">AZ17*Indata!$B$49</f>
        <v>0</v>
      </c>
      <c r="BA20" s="277">
        <f ca="1">BA17*Indata!$B$49</f>
        <v>0</v>
      </c>
      <c r="BB20" s="277">
        <f ca="1">BB17*Indata!$B$49</f>
        <v>0</v>
      </c>
      <c r="BC20" s="277">
        <f ca="1">BC17*Indata!$B$49</f>
        <v>0</v>
      </c>
      <c r="BD20" s="277">
        <f ca="1">BD17*Indata!$B$49</f>
        <v>0</v>
      </c>
      <c r="BE20" s="277">
        <f ca="1">BE17*Indata!$B$49</f>
        <v>0</v>
      </c>
      <c r="BF20" s="277">
        <f ca="1">BF17*Indata!$B$49</f>
        <v>0</v>
      </c>
      <c r="BG20" s="277">
        <f ca="1">BG17*Indata!$B$49</f>
        <v>0</v>
      </c>
      <c r="BH20" s="277">
        <f ca="1">BH17*Indata!$B$49</f>
        <v>0</v>
      </c>
      <c r="BI20" s="277">
        <f ca="1">BI17*Indata!$B$49</f>
        <v>0</v>
      </c>
      <c r="BJ20" s="277">
        <f ca="1">BJ17*Indata!$B$49</f>
        <v>0</v>
      </c>
      <c r="BK20" s="277">
        <f ca="1">BK17*Indata!$B$49</f>
        <v>0</v>
      </c>
      <c r="BL20" s="277">
        <f ca="1">BL17*Indata!$B$49</f>
        <v>0</v>
      </c>
      <c r="BM20" s="277">
        <f ca="1">BM17*Indata!$B$49</f>
        <v>0</v>
      </c>
      <c r="BN20" s="277">
        <f ca="1">BN17*Indata!$B$49</f>
        <v>0</v>
      </c>
      <c r="BO20" s="277">
        <f ca="1">BO17*Indata!$B$49</f>
        <v>0</v>
      </c>
      <c r="BP20" s="277">
        <f ca="1">BP17*Indata!$B$49</f>
        <v>0</v>
      </c>
      <c r="BQ20" s="277">
        <f ca="1">BQ17*Indata!$B$49</f>
        <v>0</v>
      </c>
      <c r="BR20" s="277">
        <f ca="1">BR17*Indata!$B$49</f>
        <v>0</v>
      </c>
      <c r="BS20" s="277">
        <f ca="1">BS17*Indata!$B$49</f>
        <v>0</v>
      </c>
      <c r="BT20" s="277">
        <f ca="1">BT17*Indata!$B$49</f>
        <v>0</v>
      </c>
      <c r="BU20" s="277">
        <f ca="1">BU17*Indata!$B$49</f>
        <v>0</v>
      </c>
      <c r="BV20" s="277">
        <f>BV17*Indata!$B$49</f>
        <v>0</v>
      </c>
      <c r="BW20" s="277">
        <f>BW17*Indata!$B$49</f>
        <v>0</v>
      </c>
      <c r="BX20" s="277">
        <f>BX17*Indata!$B$49</f>
        <v>0</v>
      </c>
      <c r="BY20" s="277">
        <f>BY17*Indata!$B$49</f>
        <v>0</v>
      </c>
      <c r="BZ20" s="277">
        <f>BZ17*Indata!$B$49</f>
        <v>0</v>
      </c>
      <c r="CA20" s="277">
        <f>CA17*Indata!$B$49</f>
        <v>0</v>
      </c>
      <c r="CB20" s="277">
        <f>CB17*Indata!$B$49</f>
        <v>0</v>
      </c>
      <c r="CC20" s="277">
        <f>CC17*Indata!$B$49</f>
        <v>0</v>
      </c>
      <c r="CD20" s="277">
        <f>CD17*Indata!$B$49</f>
        <v>0</v>
      </c>
      <c r="CE20" s="277">
        <f>CE17*Indata!$B$49</f>
        <v>0</v>
      </c>
      <c r="CF20" s="277">
        <f>CF17*Indata!$B$49</f>
        <v>0</v>
      </c>
      <c r="CG20" s="277">
        <f>CG17*Indata!$B$49</f>
        <v>0</v>
      </c>
      <c r="CH20" s="277">
        <f>CH17*Indata!$B$49</f>
        <v>0</v>
      </c>
      <c r="CI20" s="277">
        <f>CI17*Indata!$B$49</f>
        <v>0</v>
      </c>
      <c r="CJ20" s="277">
        <f>CJ17*Indata!$B$49</f>
        <v>0</v>
      </c>
      <c r="CK20" s="277">
        <f>CK17*Indata!$B$49</f>
        <v>0</v>
      </c>
      <c r="CL20" s="277">
        <f>CL17*Indata!$B$49</f>
        <v>0</v>
      </c>
      <c r="CM20" s="277">
        <f>CM17*Indata!$B$49</f>
        <v>0</v>
      </c>
      <c r="CN20" s="277">
        <f>CN17*Indata!$B$49</f>
        <v>0</v>
      </c>
      <c r="CO20" s="277">
        <f>CO17*Indata!$B$49</f>
        <v>0</v>
      </c>
      <c r="CP20" s="277">
        <f>CP17*Indata!$B$49</f>
        <v>0</v>
      </c>
      <c r="CQ20" s="277">
        <f>CQ17*Indata!$B$49</f>
        <v>0</v>
      </c>
      <c r="CR20" s="277">
        <f>CR17*Indata!$B$49</f>
        <v>0</v>
      </c>
      <c r="CS20" s="277">
        <f>CS17*Indata!$B$49</f>
        <v>0</v>
      </c>
      <c r="CT20" s="277">
        <f>CT17*Indata!$B$49</f>
        <v>0</v>
      </c>
    </row>
    <row r="21" spans="1:98" ht="13" x14ac:dyDescent="0.25">
      <c r="A21" s="63" t="s">
        <v>66</v>
      </c>
      <c r="B21" s="41">
        <f ca="1">HLOOKUP($B$8,$E$16:$CT$34,6)</f>
        <v>0</v>
      </c>
      <c r="C21" s="41">
        <f ca="1">HLOOKUP($B$9,$E$16:$CT$34,6)</f>
        <v>0</v>
      </c>
      <c r="D21" s="280"/>
      <c r="E21" s="277">
        <f ca="1">E17*Indata!$B$50</f>
        <v>0</v>
      </c>
      <c r="F21" s="277">
        <f ca="1">F17*Indata!$B$50</f>
        <v>0</v>
      </c>
      <c r="G21" s="277">
        <f ca="1">G17*Indata!$B$50</f>
        <v>0</v>
      </c>
      <c r="H21" s="277">
        <f ca="1">H17*Indata!$B$50</f>
        <v>0</v>
      </c>
      <c r="I21" s="277">
        <f ca="1">I17*Indata!$B$50</f>
        <v>0</v>
      </c>
      <c r="J21" s="277">
        <f ca="1">J17*Indata!$B$50</f>
        <v>0</v>
      </c>
      <c r="K21" s="277">
        <f ca="1">K17*Indata!$B$50</f>
        <v>0</v>
      </c>
      <c r="L21" s="277">
        <f ca="1">L17*Indata!$B$50</f>
        <v>0</v>
      </c>
      <c r="M21" s="277">
        <f ca="1">M17*Indata!$B$50</f>
        <v>0</v>
      </c>
      <c r="N21" s="277">
        <f ca="1">N17*Indata!$B$50</f>
        <v>0</v>
      </c>
      <c r="O21" s="277">
        <f ca="1">O17*Indata!$B$50</f>
        <v>0</v>
      </c>
      <c r="P21" s="277">
        <f ca="1">P17*Indata!$B$50</f>
        <v>0</v>
      </c>
      <c r="Q21" s="277">
        <f ca="1">Q17*Indata!$B$50</f>
        <v>0</v>
      </c>
      <c r="R21" s="277">
        <f ca="1">R17*Indata!$B$50</f>
        <v>0</v>
      </c>
      <c r="S21" s="277">
        <f ca="1">S17*Indata!$B$50</f>
        <v>0</v>
      </c>
      <c r="T21" s="277">
        <f ca="1">T17*Indata!$B$50</f>
        <v>0</v>
      </c>
      <c r="U21" s="277">
        <f ca="1">U17*Indata!$B$50</f>
        <v>0</v>
      </c>
      <c r="V21" s="277">
        <f ca="1">V17*Indata!$B$50</f>
        <v>0</v>
      </c>
      <c r="W21" s="277">
        <f ca="1">W17*Indata!$B$50</f>
        <v>0</v>
      </c>
      <c r="X21" s="277">
        <f ca="1">X17*Indata!$B$50</f>
        <v>0</v>
      </c>
      <c r="Y21" s="277">
        <f ca="1">Y17*Indata!$B$50</f>
        <v>0</v>
      </c>
      <c r="Z21" s="277">
        <f ca="1">Z17*Indata!$B$50</f>
        <v>0</v>
      </c>
      <c r="AA21" s="277">
        <f ca="1">AA17*Indata!$B$50</f>
        <v>0</v>
      </c>
      <c r="AB21" s="277">
        <f ca="1">AB17*Indata!$B$50</f>
        <v>0</v>
      </c>
      <c r="AC21" s="277">
        <f ca="1">AC17*Indata!$B$50</f>
        <v>0</v>
      </c>
      <c r="AD21" s="277">
        <f ca="1">AD17*Indata!$B$50</f>
        <v>0</v>
      </c>
      <c r="AE21" s="277">
        <f ca="1">AE17*Indata!$B$50</f>
        <v>0</v>
      </c>
      <c r="AF21" s="277">
        <f ca="1">AF17*Indata!$B$50</f>
        <v>0</v>
      </c>
      <c r="AG21" s="277">
        <f ca="1">AG17*Indata!$B$50</f>
        <v>0</v>
      </c>
      <c r="AH21" s="277">
        <f ca="1">AH17*Indata!$B$50</f>
        <v>0</v>
      </c>
      <c r="AI21" s="277">
        <f ca="1">AI17*Indata!$B$50</f>
        <v>0</v>
      </c>
      <c r="AJ21" s="277">
        <f ca="1">AJ17*Indata!$B$50</f>
        <v>0</v>
      </c>
      <c r="AK21" s="277">
        <f ca="1">AK17*Indata!$B$50</f>
        <v>0</v>
      </c>
      <c r="AL21" s="277">
        <f ca="1">AL17*Indata!$B$50</f>
        <v>0</v>
      </c>
      <c r="AM21" s="277">
        <f ca="1">AM17*Indata!$B$50</f>
        <v>0</v>
      </c>
      <c r="AN21" s="277">
        <f ca="1">AN17*Indata!$B$50</f>
        <v>0</v>
      </c>
      <c r="AO21" s="277">
        <f ca="1">AO17*Indata!$B$50</f>
        <v>0</v>
      </c>
      <c r="AP21" s="277">
        <f ca="1">AP17*Indata!$B$50</f>
        <v>0</v>
      </c>
      <c r="AQ21" s="277">
        <f ca="1">AQ17*Indata!$B$50</f>
        <v>0</v>
      </c>
      <c r="AR21" s="277">
        <f ca="1">AR17*Indata!$B$50</f>
        <v>0</v>
      </c>
      <c r="AS21" s="277">
        <f ca="1">AS17*Indata!$B$50</f>
        <v>0</v>
      </c>
      <c r="AT21" s="277">
        <f ca="1">AT17*Indata!$B$50</f>
        <v>0</v>
      </c>
      <c r="AU21" s="277">
        <f ca="1">AU17*Indata!$B$50</f>
        <v>0</v>
      </c>
      <c r="AV21" s="277">
        <f ca="1">AV17*Indata!$B$50</f>
        <v>0</v>
      </c>
      <c r="AW21" s="277">
        <f ca="1">AW17*Indata!$B$50</f>
        <v>0</v>
      </c>
      <c r="AX21" s="277">
        <f ca="1">AX17*Indata!$B$50</f>
        <v>0</v>
      </c>
      <c r="AY21" s="277">
        <f ca="1">AY17*Indata!$B$50</f>
        <v>0</v>
      </c>
      <c r="AZ21" s="277">
        <f ca="1">AZ17*Indata!$B$50</f>
        <v>0</v>
      </c>
      <c r="BA21" s="277">
        <f ca="1">BA17*Indata!$B$50</f>
        <v>0</v>
      </c>
      <c r="BB21" s="277">
        <f ca="1">BB17*Indata!$B$50</f>
        <v>0</v>
      </c>
      <c r="BC21" s="277">
        <f ca="1">BC17*Indata!$B$50</f>
        <v>0</v>
      </c>
      <c r="BD21" s="277">
        <f ca="1">BD17*Indata!$B$50</f>
        <v>0</v>
      </c>
      <c r="BE21" s="277">
        <f ca="1">BE17*Indata!$B$50</f>
        <v>0</v>
      </c>
      <c r="BF21" s="277">
        <f ca="1">BF17*Indata!$B$50</f>
        <v>0</v>
      </c>
      <c r="BG21" s="277">
        <f ca="1">BG17*Indata!$B$50</f>
        <v>0</v>
      </c>
      <c r="BH21" s="277">
        <f ca="1">BH17*Indata!$B$50</f>
        <v>0</v>
      </c>
      <c r="BI21" s="277">
        <f ca="1">BI17*Indata!$B$50</f>
        <v>0</v>
      </c>
      <c r="BJ21" s="277">
        <f ca="1">BJ17*Indata!$B$50</f>
        <v>0</v>
      </c>
      <c r="BK21" s="277">
        <f ca="1">BK17*Indata!$B$50</f>
        <v>0</v>
      </c>
      <c r="BL21" s="277">
        <f ca="1">BL17*Indata!$B$50</f>
        <v>0</v>
      </c>
      <c r="BM21" s="277">
        <f ca="1">BM17*Indata!$B$50</f>
        <v>0</v>
      </c>
      <c r="BN21" s="277">
        <f ca="1">BN17*Indata!$B$50</f>
        <v>0</v>
      </c>
      <c r="BO21" s="277">
        <f ca="1">BO17*Indata!$B$50</f>
        <v>0</v>
      </c>
      <c r="BP21" s="277">
        <f ca="1">BP17*Indata!$B$50</f>
        <v>0</v>
      </c>
      <c r="BQ21" s="277">
        <f ca="1">BQ17*Indata!$B$50</f>
        <v>0</v>
      </c>
      <c r="BR21" s="277">
        <f ca="1">BR17*Indata!$B$50</f>
        <v>0</v>
      </c>
      <c r="BS21" s="277">
        <f ca="1">BS17*Indata!$B$50</f>
        <v>0</v>
      </c>
      <c r="BT21" s="277">
        <f ca="1">BT17*Indata!$B$50</f>
        <v>0</v>
      </c>
      <c r="BU21" s="277">
        <f ca="1">BU17*Indata!$B$50</f>
        <v>0</v>
      </c>
      <c r="BV21" s="277">
        <f>BV17*Indata!$B$50</f>
        <v>0</v>
      </c>
      <c r="BW21" s="277">
        <f>BW17*Indata!$B$50</f>
        <v>0</v>
      </c>
      <c r="BX21" s="277">
        <f>BX17*Indata!$B$50</f>
        <v>0</v>
      </c>
      <c r="BY21" s="277">
        <f>BY17*Indata!$B$50</f>
        <v>0</v>
      </c>
      <c r="BZ21" s="277">
        <f>BZ17*Indata!$B$50</f>
        <v>0</v>
      </c>
      <c r="CA21" s="277">
        <f>CA17*Indata!$B$50</f>
        <v>0</v>
      </c>
      <c r="CB21" s="277">
        <f>CB17*Indata!$B$50</f>
        <v>0</v>
      </c>
      <c r="CC21" s="277">
        <f>CC17*Indata!$B$50</f>
        <v>0</v>
      </c>
      <c r="CD21" s="277">
        <f>CD17*Indata!$B$50</f>
        <v>0</v>
      </c>
      <c r="CE21" s="277">
        <f>CE17*Indata!$B$50</f>
        <v>0</v>
      </c>
      <c r="CF21" s="277">
        <f>CF17*Indata!$B$50</f>
        <v>0</v>
      </c>
      <c r="CG21" s="277">
        <f>CG17*Indata!$B$50</f>
        <v>0</v>
      </c>
      <c r="CH21" s="277">
        <f>CH17*Indata!$B$50</f>
        <v>0</v>
      </c>
      <c r="CI21" s="277">
        <f>CI17*Indata!$B$50</f>
        <v>0</v>
      </c>
      <c r="CJ21" s="277">
        <f>CJ17*Indata!$B$50</f>
        <v>0</v>
      </c>
      <c r="CK21" s="277">
        <f>CK17*Indata!$B$50</f>
        <v>0</v>
      </c>
      <c r="CL21" s="277">
        <f>CL17*Indata!$B$50</f>
        <v>0</v>
      </c>
      <c r="CM21" s="277">
        <f>CM17*Indata!$B$50</f>
        <v>0</v>
      </c>
      <c r="CN21" s="277">
        <f>CN17*Indata!$B$50</f>
        <v>0</v>
      </c>
      <c r="CO21" s="277">
        <f>CO17*Indata!$B$50</f>
        <v>0</v>
      </c>
      <c r="CP21" s="277">
        <f>CP17*Indata!$B$50</f>
        <v>0</v>
      </c>
      <c r="CQ21" s="277">
        <f>CQ17*Indata!$B$50</f>
        <v>0</v>
      </c>
      <c r="CR21" s="277">
        <f>CR17*Indata!$B$50</f>
        <v>0</v>
      </c>
      <c r="CS21" s="277">
        <f>CS17*Indata!$B$50</f>
        <v>0</v>
      </c>
      <c r="CT21" s="277">
        <f>CT17*Indata!$B$50</f>
        <v>0</v>
      </c>
    </row>
    <row r="22" spans="1:98" ht="13" x14ac:dyDescent="0.25">
      <c r="A22" s="63" t="s">
        <v>79</v>
      </c>
      <c r="B22" s="41">
        <f ca="1">HLOOKUP($B$8,$E$16:$CT$34,7)</f>
        <v>0</v>
      </c>
      <c r="C22" s="41">
        <f ca="1">HLOOKUP($B$9,$E$16:$CT$34,7)</f>
        <v>0</v>
      </c>
      <c r="D22" s="280"/>
      <c r="E22" s="277">
        <f ca="1">E17*Indata!$B$51</f>
        <v>0</v>
      </c>
      <c r="F22" s="277">
        <f ca="1">F17*Indata!$B$51</f>
        <v>0</v>
      </c>
      <c r="G22" s="277">
        <f ca="1">G17*Indata!$B$51</f>
        <v>0</v>
      </c>
      <c r="H22" s="277">
        <f ca="1">H17*Indata!$B$51</f>
        <v>0</v>
      </c>
      <c r="I22" s="277">
        <f ca="1">I17*Indata!$B$51</f>
        <v>0</v>
      </c>
      <c r="J22" s="277">
        <f ca="1">J17*Indata!$B$51</f>
        <v>0</v>
      </c>
      <c r="K22" s="277">
        <f ca="1">K17*Indata!$B$51</f>
        <v>0</v>
      </c>
      <c r="L22" s="277">
        <f ca="1">L17*Indata!$B$51</f>
        <v>0</v>
      </c>
      <c r="M22" s="277">
        <f ca="1">M17*Indata!$B$51</f>
        <v>0</v>
      </c>
      <c r="N22" s="277">
        <f ca="1">N17*Indata!$B$51</f>
        <v>0</v>
      </c>
      <c r="O22" s="277">
        <f ca="1">O17*Indata!$B$51</f>
        <v>0</v>
      </c>
      <c r="P22" s="277">
        <f ca="1">P17*Indata!$B$51</f>
        <v>0</v>
      </c>
      <c r="Q22" s="277">
        <f ca="1">Q17*Indata!$B$51</f>
        <v>0</v>
      </c>
      <c r="R22" s="277">
        <f ca="1">R17*Indata!$B$51</f>
        <v>0</v>
      </c>
      <c r="S22" s="277">
        <f ca="1">S17*Indata!$B$51</f>
        <v>0</v>
      </c>
      <c r="T22" s="277">
        <f ca="1">T17*Indata!$B$51</f>
        <v>0</v>
      </c>
      <c r="U22" s="277">
        <f ca="1">U17*Indata!$B$51</f>
        <v>0</v>
      </c>
      <c r="V22" s="277">
        <f ca="1">V17*Indata!$B$51</f>
        <v>0</v>
      </c>
      <c r="W22" s="277">
        <f ca="1">W17*Indata!$B$51</f>
        <v>0</v>
      </c>
      <c r="X22" s="277">
        <f ca="1">X17*Indata!$B$51</f>
        <v>0</v>
      </c>
      <c r="Y22" s="277">
        <f ca="1">Y17*Indata!$B$51</f>
        <v>0</v>
      </c>
      <c r="Z22" s="277">
        <f ca="1">Z17*Indata!$B$51</f>
        <v>0</v>
      </c>
      <c r="AA22" s="277">
        <f ca="1">AA17*Indata!$B$51</f>
        <v>0</v>
      </c>
      <c r="AB22" s="277">
        <f ca="1">AB17*Indata!$B$51</f>
        <v>0</v>
      </c>
      <c r="AC22" s="277">
        <f ca="1">AC17*Indata!$B$51</f>
        <v>0</v>
      </c>
      <c r="AD22" s="277">
        <f ca="1">AD17*Indata!$B$51</f>
        <v>0</v>
      </c>
      <c r="AE22" s="277">
        <f ca="1">AE17*Indata!$B$51</f>
        <v>0</v>
      </c>
      <c r="AF22" s="277">
        <f ca="1">AF17*Indata!$B$51</f>
        <v>0</v>
      </c>
      <c r="AG22" s="277">
        <f ca="1">AG17*Indata!$B$51</f>
        <v>0</v>
      </c>
      <c r="AH22" s="277">
        <f ca="1">AH17*Indata!$B$51</f>
        <v>0</v>
      </c>
      <c r="AI22" s="277">
        <f ca="1">AI17*Indata!$B$51</f>
        <v>0</v>
      </c>
      <c r="AJ22" s="277">
        <f ca="1">AJ17*Indata!$B$51</f>
        <v>0</v>
      </c>
      <c r="AK22" s="277">
        <f ca="1">AK17*Indata!$B$51</f>
        <v>0</v>
      </c>
      <c r="AL22" s="277">
        <f ca="1">AL17*Indata!$B$51</f>
        <v>0</v>
      </c>
      <c r="AM22" s="277">
        <f ca="1">AM17*Indata!$B$51</f>
        <v>0</v>
      </c>
      <c r="AN22" s="277">
        <f ca="1">AN17*Indata!$B$51</f>
        <v>0</v>
      </c>
      <c r="AO22" s="277">
        <f ca="1">AO17*Indata!$B$51</f>
        <v>0</v>
      </c>
      <c r="AP22" s="277">
        <f ca="1">AP17*Indata!$B$51</f>
        <v>0</v>
      </c>
      <c r="AQ22" s="277">
        <f ca="1">AQ17*Indata!$B$51</f>
        <v>0</v>
      </c>
      <c r="AR22" s="277">
        <f ca="1">AR17*Indata!$B$51</f>
        <v>0</v>
      </c>
      <c r="AS22" s="277">
        <f ca="1">AS17*Indata!$B$51</f>
        <v>0</v>
      </c>
      <c r="AT22" s="277">
        <f ca="1">AT17*Indata!$B$51</f>
        <v>0</v>
      </c>
      <c r="AU22" s="277">
        <f ca="1">AU17*Indata!$B$51</f>
        <v>0</v>
      </c>
      <c r="AV22" s="277">
        <f ca="1">AV17*Indata!$B$51</f>
        <v>0</v>
      </c>
      <c r="AW22" s="277">
        <f ca="1">AW17*Indata!$B$51</f>
        <v>0</v>
      </c>
      <c r="AX22" s="277">
        <f ca="1">AX17*Indata!$B$51</f>
        <v>0</v>
      </c>
      <c r="AY22" s="277">
        <f ca="1">AY17*Indata!$B$51</f>
        <v>0</v>
      </c>
      <c r="AZ22" s="277">
        <f ca="1">AZ17*Indata!$B$51</f>
        <v>0</v>
      </c>
      <c r="BA22" s="277">
        <f ca="1">BA17*Indata!$B$51</f>
        <v>0</v>
      </c>
      <c r="BB22" s="277">
        <f ca="1">BB17*Indata!$B$51</f>
        <v>0</v>
      </c>
      <c r="BC22" s="277">
        <f ca="1">BC17*Indata!$B$51</f>
        <v>0</v>
      </c>
      <c r="BD22" s="277">
        <f ca="1">BD17*Indata!$B$51</f>
        <v>0</v>
      </c>
      <c r="BE22" s="277">
        <f ca="1">BE17*Indata!$B$51</f>
        <v>0</v>
      </c>
      <c r="BF22" s="277">
        <f ca="1">BF17*Indata!$B$51</f>
        <v>0</v>
      </c>
      <c r="BG22" s="277">
        <f ca="1">BG17*Indata!$B$51</f>
        <v>0</v>
      </c>
      <c r="BH22" s="277">
        <f ca="1">BH17*Indata!$B$51</f>
        <v>0</v>
      </c>
      <c r="BI22" s="277">
        <f ca="1">BI17*Indata!$B$51</f>
        <v>0</v>
      </c>
      <c r="BJ22" s="277">
        <f ca="1">BJ17*Indata!$B$51</f>
        <v>0</v>
      </c>
      <c r="BK22" s="277">
        <f ca="1">BK17*Indata!$B$51</f>
        <v>0</v>
      </c>
      <c r="BL22" s="277">
        <f ca="1">BL17*Indata!$B$51</f>
        <v>0</v>
      </c>
      <c r="BM22" s="277">
        <f ca="1">BM17*Indata!$B$51</f>
        <v>0</v>
      </c>
      <c r="BN22" s="277">
        <f ca="1">BN17*Indata!$B$51</f>
        <v>0</v>
      </c>
      <c r="BO22" s="277">
        <f ca="1">BO17*Indata!$B$51</f>
        <v>0</v>
      </c>
      <c r="BP22" s="277">
        <f ca="1">BP17*Indata!$B$51</f>
        <v>0</v>
      </c>
      <c r="BQ22" s="277">
        <f ca="1">BQ17*Indata!$B$51</f>
        <v>0</v>
      </c>
      <c r="BR22" s="277">
        <f ca="1">BR17*Indata!$B$51</f>
        <v>0</v>
      </c>
      <c r="BS22" s="277">
        <f ca="1">BS17*Indata!$B$51</f>
        <v>0</v>
      </c>
      <c r="BT22" s="277">
        <f ca="1">BT17*Indata!$B$51</f>
        <v>0</v>
      </c>
      <c r="BU22" s="277">
        <f ca="1">BU17*Indata!$B$51</f>
        <v>0</v>
      </c>
      <c r="BV22" s="277">
        <f>BV17*Indata!$B$51</f>
        <v>0</v>
      </c>
      <c r="BW22" s="277">
        <f>BW17*Indata!$B$51</f>
        <v>0</v>
      </c>
      <c r="BX22" s="277">
        <f>BX17*Indata!$B$51</f>
        <v>0</v>
      </c>
      <c r="BY22" s="277">
        <f>BY17*Indata!$B$51</f>
        <v>0</v>
      </c>
      <c r="BZ22" s="277">
        <f>BZ17*Indata!$B$51</f>
        <v>0</v>
      </c>
      <c r="CA22" s="277">
        <f>CA17*Indata!$B$51</f>
        <v>0</v>
      </c>
      <c r="CB22" s="277">
        <f>CB17*Indata!$B$51</f>
        <v>0</v>
      </c>
      <c r="CC22" s="277">
        <f>CC17*Indata!$B$51</f>
        <v>0</v>
      </c>
      <c r="CD22" s="277">
        <f>CD17*Indata!$B$51</f>
        <v>0</v>
      </c>
      <c r="CE22" s="277">
        <f>CE17*Indata!$B$51</f>
        <v>0</v>
      </c>
      <c r="CF22" s="277">
        <f>CF17*Indata!$B$51</f>
        <v>0</v>
      </c>
      <c r="CG22" s="277">
        <f>CG17*Indata!$B$51</f>
        <v>0</v>
      </c>
      <c r="CH22" s="277">
        <f>CH17*Indata!$B$51</f>
        <v>0</v>
      </c>
      <c r="CI22" s="277">
        <f>CI17*Indata!$B$51</f>
        <v>0</v>
      </c>
      <c r="CJ22" s="277">
        <f>CJ17*Indata!$B$51</f>
        <v>0</v>
      </c>
      <c r="CK22" s="277">
        <f>CK17*Indata!$B$51</f>
        <v>0</v>
      </c>
      <c r="CL22" s="277">
        <f>CL17*Indata!$B$51</f>
        <v>0</v>
      </c>
      <c r="CM22" s="277">
        <f>CM17*Indata!$B$51</f>
        <v>0</v>
      </c>
      <c r="CN22" s="277">
        <f>CN17*Indata!$B$51</f>
        <v>0</v>
      </c>
      <c r="CO22" s="277">
        <f>CO17*Indata!$B$51</f>
        <v>0</v>
      </c>
      <c r="CP22" s="277">
        <f>CP17*Indata!$B$51</f>
        <v>0</v>
      </c>
      <c r="CQ22" s="277">
        <f>CQ17*Indata!$B$51</f>
        <v>0</v>
      </c>
      <c r="CR22" s="277">
        <f>CR17*Indata!$B$51</f>
        <v>0</v>
      </c>
      <c r="CS22" s="277">
        <f>CS17*Indata!$B$51</f>
        <v>0</v>
      </c>
      <c r="CT22" s="277">
        <f>CT17*Indata!$B$51</f>
        <v>0</v>
      </c>
    </row>
    <row r="23" spans="1:98" s="591" customFormat="1" ht="13" x14ac:dyDescent="0.25">
      <c r="A23" s="587" t="s">
        <v>93</v>
      </c>
      <c r="B23" s="588">
        <f ca="1">HLOOKUP($B$8,$E$16:$CT$34,8)</f>
        <v>0</v>
      </c>
      <c r="C23" s="588">
        <f ca="1">HLOOKUP($B$9,$E$16:$CT$34,8)</f>
        <v>0</v>
      </c>
      <c r="D23" s="589"/>
      <c r="E23" s="590">
        <f ca="1">E17*Indata!$B$52</f>
        <v>0</v>
      </c>
      <c r="F23" s="590">
        <f ca="1">F17*Indata!$B$52</f>
        <v>0</v>
      </c>
      <c r="G23" s="590">
        <f ca="1">G17*Indata!$B$52</f>
        <v>0</v>
      </c>
      <c r="H23" s="590">
        <f ca="1">H17*Indata!$B$52</f>
        <v>0</v>
      </c>
      <c r="I23" s="590">
        <f ca="1">I17*Indata!$B$52</f>
        <v>0</v>
      </c>
      <c r="J23" s="590">
        <f ca="1">J17*Indata!$B$52</f>
        <v>0</v>
      </c>
      <c r="K23" s="590">
        <f ca="1">K17*Indata!$B$52</f>
        <v>0</v>
      </c>
      <c r="L23" s="590">
        <f ca="1">L17*Indata!$B$52</f>
        <v>0</v>
      </c>
      <c r="M23" s="590">
        <f ca="1">M17*Indata!$B$52</f>
        <v>0</v>
      </c>
      <c r="N23" s="590">
        <f ca="1">N17*Indata!$B$52</f>
        <v>0</v>
      </c>
      <c r="O23" s="590">
        <f ca="1">O17*Indata!$B$52</f>
        <v>0</v>
      </c>
      <c r="P23" s="590">
        <f ca="1">P17*Indata!$B$52</f>
        <v>0</v>
      </c>
      <c r="Q23" s="590">
        <f ca="1">Q17*Indata!$B$52</f>
        <v>0</v>
      </c>
      <c r="R23" s="590">
        <f ca="1">R17*Indata!$B$52</f>
        <v>0</v>
      </c>
      <c r="S23" s="590">
        <f ca="1">S17*Indata!$B$52</f>
        <v>0</v>
      </c>
      <c r="T23" s="590">
        <f ca="1">T17*Indata!$B$52</f>
        <v>0</v>
      </c>
      <c r="U23" s="590">
        <f ca="1">U17*Indata!$B$52</f>
        <v>0</v>
      </c>
      <c r="V23" s="590">
        <f ca="1">V17*Indata!$B$52</f>
        <v>0</v>
      </c>
      <c r="W23" s="590">
        <f ca="1">W17*Indata!$B$52</f>
        <v>0</v>
      </c>
      <c r="X23" s="590">
        <f ca="1">X17*Indata!$B$52</f>
        <v>0</v>
      </c>
      <c r="Y23" s="590">
        <f ca="1">Y17*Indata!$B$52</f>
        <v>0</v>
      </c>
      <c r="Z23" s="590">
        <f ca="1">Z17*Indata!$B$52</f>
        <v>0</v>
      </c>
      <c r="AA23" s="590">
        <f ca="1">AA17*Indata!$B$52</f>
        <v>0</v>
      </c>
      <c r="AB23" s="590">
        <f ca="1">AB17*Indata!$B$52</f>
        <v>0</v>
      </c>
      <c r="AC23" s="590">
        <f ca="1">AC17*Indata!$B$52</f>
        <v>0</v>
      </c>
      <c r="AD23" s="590">
        <f ca="1">AD17*Indata!$B$52</f>
        <v>0</v>
      </c>
      <c r="AE23" s="590">
        <f ca="1">AE17*Indata!$B$52</f>
        <v>0</v>
      </c>
      <c r="AF23" s="590">
        <f ca="1">AF17*Indata!$B$52</f>
        <v>0</v>
      </c>
      <c r="AG23" s="590">
        <f ca="1">AG17*Indata!$B$52</f>
        <v>0</v>
      </c>
      <c r="AH23" s="590">
        <f ca="1">AH17*Indata!$B$52</f>
        <v>0</v>
      </c>
      <c r="AI23" s="590">
        <f ca="1">AI17*Indata!$B$52</f>
        <v>0</v>
      </c>
      <c r="AJ23" s="590">
        <f ca="1">AJ17*Indata!$B$52</f>
        <v>0</v>
      </c>
      <c r="AK23" s="590">
        <f ca="1">AK17*Indata!$B$52</f>
        <v>0</v>
      </c>
      <c r="AL23" s="590">
        <f ca="1">AL17*Indata!$B$52</f>
        <v>0</v>
      </c>
      <c r="AM23" s="590">
        <f ca="1">AM17*Indata!$B$52</f>
        <v>0</v>
      </c>
      <c r="AN23" s="590">
        <f ca="1">AN17*Indata!$B$52</f>
        <v>0</v>
      </c>
      <c r="AO23" s="590">
        <f ca="1">AO17*Indata!$B$52</f>
        <v>0</v>
      </c>
      <c r="AP23" s="590">
        <f ca="1">AP17*Indata!$B$52</f>
        <v>0</v>
      </c>
      <c r="AQ23" s="590">
        <f ca="1">AQ17*Indata!$B$52</f>
        <v>0</v>
      </c>
      <c r="AR23" s="590">
        <f ca="1">AR17*Indata!$B$52</f>
        <v>0</v>
      </c>
      <c r="AS23" s="590">
        <f ca="1">AS17*Indata!$B$52</f>
        <v>0</v>
      </c>
      <c r="AT23" s="590">
        <f ca="1">AT17*Indata!$B$52</f>
        <v>0</v>
      </c>
      <c r="AU23" s="590">
        <f ca="1">AU17*Indata!$B$52</f>
        <v>0</v>
      </c>
      <c r="AV23" s="590">
        <f ca="1">AV17*Indata!$B$52</f>
        <v>0</v>
      </c>
      <c r="AW23" s="590">
        <f ca="1">AW17*Indata!$B$52</f>
        <v>0</v>
      </c>
      <c r="AX23" s="590">
        <f ca="1">AX17*Indata!$B$52</f>
        <v>0</v>
      </c>
      <c r="AY23" s="590">
        <f ca="1">AY17*Indata!$B$52</f>
        <v>0</v>
      </c>
      <c r="AZ23" s="590">
        <f ca="1">AZ17*Indata!$B$52</f>
        <v>0</v>
      </c>
      <c r="BA23" s="590">
        <f ca="1">BA17*Indata!$B$52</f>
        <v>0</v>
      </c>
      <c r="BB23" s="590">
        <f ca="1">BB17*Indata!$B$52</f>
        <v>0</v>
      </c>
      <c r="BC23" s="590">
        <f ca="1">BC17*Indata!$B$52</f>
        <v>0</v>
      </c>
      <c r="BD23" s="590">
        <f ca="1">BD17*Indata!$B$52</f>
        <v>0</v>
      </c>
      <c r="BE23" s="590">
        <f ca="1">BE17*Indata!$B$52</f>
        <v>0</v>
      </c>
      <c r="BF23" s="590">
        <f ca="1">BF17*Indata!$B$52</f>
        <v>0</v>
      </c>
      <c r="BG23" s="590">
        <f ca="1">BG17*Indata!$B$52</f>
        <v>0</v>
      </c>
      <c r="BH23" s="590">
        <f ca="1">BH17*Indata!$B$52</f>
        <v>0</v>
      </c>
      <c r="BI23" s="590">
        <f ca="1">BI17*Indata!$B$52</f>
        <v>0</v>
      </c>
      <c r="BJ23" s="590">
        <f ca="1">BJ17*Indata!$B$52</f>
        <v>0</v>
      </c>
      <c r="BK23" s="590">
        <f ca="1">BK17*Indata!$B$52</f>
        <v>0</v>
      </c>
      <c r="BL23" s="590">
        <f ca="1">BL17*Indata!$B$52</f>
        <v>0</v>
      </c>
      <c r="BM23" s="590">
        <f ca="1">BM17*Indata!$B$52</f>
        <v>0</v>
      </c>
      <c r="BN23" s="590">
        <f ca="1">BN17*Indata!$B$52</f>
        <v>0</v>
      </c>
      <c r="BO23" s="590">
        <f ca="1">BO17*Indata!$B$52</f>
        <v>0</v>
      </c>
      <c r="BP23" s="590">
        <f ca="1">BP17*Indata!$B$52</f>
        <v>0</v>
      </c>
      <c r="BQ23" s="590">
        <f ca="1">BQ17*Indata!$B$52</f>
        <v>0</v>
      </c>
      <c r="BR23" s="590">
        <f ca="1">BR17*Indata!$B$52</f>
        <v>0</v>
      </c>
      <c r="BS23" s="590">
        <f ca="1">BS17*Indata!$B$52</f>
        <v>0</v>
      </c>
      <c r="BT23" s="590">
        <f ca="1">BT17*Indata!$B$52</f>
        <v>0</v>
      </c>
      <c r="BU23" s="590">
        <f ca="1">BU17*Indata!$B$52</f>
        <v>0</v>
      </c>
      <c r="BV23" s="590">
        <f>BV17*Indata!$B$52</f>
        <v>0</v>
      </c>
      <c r="BW23" s="590">
        <f>BW17*Indata!$B$52</f>
        <v>0</v>
      </c>
      <c r="BX23" s="590">
        <f>BX17*Indata!$B$52</f>
        <v>0</v>
      </c>
      <c r="BY23" s="590">
        <f>BY17*Indata!$B$52</f>
        <v>0</v>
      </c>
      <c r="BZ23" s="590">
        <f>BZ17*Indata!$B$52</f>
        <v>0</v>
      </c>
      <c r="CA23" s="590">
        <f>CA17*Indata!$B$52</f>
        <v>0</v>
      </c>
      <c r="CB23" s="590">
        <f>CB17*Indata!$B$52</f>
        <v>0</v>
      </c>
      <c r="CC23" s="590">
        <f>CC17*Indata!$B$52</f>
        <v>0</v>
      </c>
      <c r="CD23" s="590">
        <f>CD17*Indata!$B$52</f>
        <v>0</v>
      </c>
      <c r="CE23" s="590">
        <f>CE17*Indata!$B$52</f>
        <v>0</v>
      </c>
      <c r="CF23" s="590">
        <f>CF17*Indata!$B$52</f>
        <v>0</v>
      </c>
      <c r="CG23" s="590">
        <f>CG17*Indata!$B$52</f>
        <v>0</v>
      </c>
      <c r="CH23" s="590">
        <f>CH17*Indata!$B$52</f>
        <v>0</v>
      </c>
      <c r="CI23" s="590">
        <f>CI17*Indata!$B$52</f>
        <v>0</v>
      </c>
      <c r="CJ23" s="590">
        <f>CJ17*Indata!$B$52</f>
        <v>0</v>
      </c>
      <c r="CK23" s="590">
        <f>CK17*Indata!$B$52</f>
        <v>0</v>
      </c>
      <c r="CL23" s="590">
        <f>CL17*Indata!$B$52</f>
        <v>0</v>
      </c>
      <c r="CM23" s="590">
        <f>CM17*Indata!$B$52</f>
        <v>0</v>
      </c>
      <c r="CN23" s="590">
        <f>CN17*Indata!$B$52</f>
        <v>0</v>
      </c>
      <c r="CO23" s="590">
        <f>CO17*Indata!$B$52</f>
        <v>0</v>
      </c>
      <c r="CP23" s="590">
        <f>CP17*Indata!$B$52</f>
        <v>0</v>
      </c>
      <c r="CQ23" s="590">
        <f>CQ17*Indata!$B$52</f>
        <v>0</v>
      </c>
      <c r="CR23" s="590">
        <f>CR17*Indata!$B$52</f>
        <v>0</v>
      </c>
      <c r="CS23" s="590">
        <f>CS17*Indata!$B$52</f>
        <v>0</v>
      </c>
      <c r="CT23" s="590">
        <f>CT17*Indata!$B$52</f>
        <v>0</v>
      </c>
    </row>
    <row r="24" spans="1:98" ht="13" x14ac:dyDescent="0.25">
      <c r="A24" s="226" t="s">
        <v>706</v>
      </c>
      <c r="B24" s="41">
        <f ca="1">HLOOKUP($B$8,$E$16:$CT$34,9)</f>
        <v>0</v>
      </c>
      <c r="C24" s="41">
        <f ca="1">HLOOKUP($B$9,$E$16:$CT$34,9)</f>
        <v>0</v>
      </c>
      <c r="D24" s="279"/>
      <c r="E24" s="239">
        <f ca="1">E17*Indata!$B$55*E5</f>
        <v>0</v>
      </c>
      <c r="F24" s="239">
        <f ca="1">F17*Indata!$B$55*F5</f>
        <v>0</v>
      </c>
      <c r="G24" s="239">
        <f ca="1">G17*Indata!$B$55*G5</f>
        <v>0</v>
      </c>
      <c r="H24" s="239">
        <f ca="1">H17*Indata!$B$55*H5</f>
        <v>0</v>
      </c>
      <c r="I24" s="239">
        <f ca="1">I17*Indata!$B$55*I5</f>
        <v>0</v>
      </c>
      <c r="J24" s="239">
        <f ca="1">J17*Indata!$B$55*J5</f>
        <v>0</v>
      </c>
      <c r="K24" s="239">
        <f ca="1">K17*Indata!$B$55*K5</f>
        <v>0</v>
      </c>
      <c r="L24" s="239">
        <f ca="1">L17*Indata!$B$55*L5</f>
        <v>0</v>
      </c>
      <c r="M24" s="239">
        <f ca="1">M17*Indata!$B$55*M5</f>
        <v>0</v>
      </c>
      <c r="N24" s="239">
        <f ca="1">N17*Indata!$B$55*N5</f>
        <v>0</v>
      </c>
      <c r="O24" s="239">
        <f ca="1">O17*Indata!$B$55*O5</f>
        <v>0</v>
      </c>
      <c r="P24" s="239">
        <f ca="1">P17*Indata!$B$55*P5</f>
        <v>0</v>
      </c>
      <c r="Q24" s="239">
        <f ca="1">Q17*Indata!$B$55*Q5</f>
        <v>0</v>
      </c>
      <c r="R24" s="239">
        <f ca="1">R17*Indata!$B$55*R5</f>
        <v>0</v>
      </c>
      <c r="S24" s="239">
        <f ca="1">S17*Indata!$B$55*S5</f>
        <v>0</v>
      </c>
      <c r="T24" s="239">
        <f ca="1">T17*Indata!$B$55*T5</f>
        <v>0</v>
      </c>
      <c r="U24" s="239">
        <f ca="1">U17*Indata!$B$55*U5</f>
        <v>0</v>
      </c>
      <c r="V24" s="239">
        <f ca="1">V17*Indata!$B$55*V5</f>
        <v>0</v>
      </c>
      <c r="W24" s="239">
        <f ca="1">W17*Indata!$B$55*W5</f>
        <v>0</v>
      </c>
      <c r="X24" s="239">
        <f ca="1">X17*Indata!$B$55*X5</f>
        <v>0</v>
      </c>
      <c r="Y24" s="239">
        <f ca="1">Y17*Indata!$B$55*Y5</f>
        <v>0</v>
      </c>
      <c r="Z24" s="239">
        <f ca="1">Z17*Indata!$B$55*Z5</f>
        <v>0</v>
      </c>
      <c r="AA24" s="239">
        <f ca="1">AA17*Indata!$B$55*AA5</f>
        <v>0</v>
      </c>
      <c r="AB24" s="239">
        <f ca="1">AB17*Indata!$B$55*AB5</f>
        <v>0</v>
      </c>
      <c r="AC24" s="239">
        <f ca="1">AC17*Indata!$B$55*AC5</f>
        <v>0</v>
      </c>
      <c r="AD24" s="239">
        <f ca="1">AD17*Indata!$B$55*AD5</f>
        <v>0</v>
      </c>
      <c r="AE24" s="239">
        <f ca="1">AE17*Indata!$B$55*AE5</f>
        <v>0</v>
      </c>
      <c r="AF24" s="239">
        <f ca="1">AF17*Indata!$B$55*AF5</f>
        <v>0</v>
      </c>
      <c r="AG24" s="239">
        <f ca="1">AG17*Indata!$B$55*AG5</f>
        <v>0</v>
      </c>
      <c r="AH24" s="239">
        <f ca="1">AH17*Indata!$B$55*AH5</f>
        <v>0</v>
      </c>
      <c r="AI24" s="239">
        <f ca="1">AI17*Indata!$B$55*AI5</f>
        <v>0</v>
      </c>
      <c r="AJ24" s="239">
        <f ca="1">AJ17*Indata!$B$55*AJ5</f>
        <v>0</v>
      </c>
      <c r="AK24" s="239">
        <f ca="1">AK17*Indata!$B$55*AK5</f>
        <v>0</v>
      </c>
      <c r="AL24" s="239">
        <f ca="1">AL17*Indata!$B$55*AL5</f>
        <v>0</v>
      </c>
      <c r="AM24" s="239">
        <f ca="1">AM17*Indata!$B$55*AM5</f>
        <v>0</v>
      </c>
      <c r="AN24" s="239">
        <f ca="1">AN17*Indata!$B$55*AN5</f>
        <v>0</v>
      </c>
      <c r="AO24" s="239">
        <f ca="1">AO17*Indata!$B$55*AO5</f>
        <v>0</v>
      </c>
      <c r="AP24" s="239">
        <f ca="1">AP17*Indata!$B$55*AP5</f>
        <v>0</v>
      </c>
      <c r="AQ24" s="239">
        <f ca="1">AQ17*Indata!$B$55*AQ5</f>
        <v>0</v>
      </c>
      <c r="AR24" s="239">
        <f ca="1">AR17*Indata!$B$55*AR5</f>
        <v>0</v>
      </c>
      <c r="AS24" s="239">
        <f ca="1">AS17*Indata!$B$55*AS5</f>
        <v>0</v>
      </c>
      <c r="AT24" s="239">
        <f ca="1">AT17*Indata!$B$55*AT5</f>
        <v>0</v>
      </c>
      <c r="AU24" s="239">
        <f ca="1">AU17*Indata!$B$55*AU5</f>
        <v>0</v>
      </c>
      <c r="AV24" s="239">
        <f ca="1">AV17*Indata!$B$55*AV5</f>
        <v>0</v>
      </c>
      <c r="AW24" s="239">
        <f ca="1">AW17*Indata!$B$55*AW5</f>
        <v>0</v>
      </c>
      <c r="AX24" s="239">
        <f ca="1">AX17*Indata!$B$55*AX5</f>
        <v>0</v>
      </c>
      <c r="AY24" s="239">
        <f ca="1">AY17*Indata!$B$55*AY5</f>
        <v>0</v>
      </c>
      <c r="AZ24" s="239">
        <f ca="1">AZ17*Indata!$B$55*AZ5</f>
        <v>0</v>
      </c>
      <c r="BA24" s="239">
        <f ca="1">BA17*Indata!$B$55*BA5</f>
        <v>0</v>
      </c>
      <c r="BB24" s="239">
        <f ca="1">BB17*Indata!$B$55*BB5</f>
        <v>0</v>
      </c>
      <c r="BC24" s="239">
        <f ca="1">BC17*Indata!$B$55*BC5</f>
        <v>0</v>
      </c>
      <c r="BD24" s="239">
        <f ca="1">BD17*Indata!$B$55*BD5</f>
        <v>0</v>
      </c>
      <c r="BE24" s="239">
        <f ca="1">BE17*Indata!$B$55*BE5</f>
        <v>0</v>
      </c>
      <c r="BF24" s="239">
        <f ca="1">BF17*Indata!$B$55*BF5</f>
        <v>0</v>
      </c>
      <c r="BG24" s="239">
        <f ca="1">BG17*Indata!$B$55*BG5</f>
        <v>0</v>
      </c>
      <c r="BH24" s="239">
        <f ca="1">BH17*Indata!$B$55*BH5</f>
        <v>0</v>
      </c>
      <c r="BI24" s="239">
        <f ca="1">BI17*Indata!$B$55*BI5</f>
        <v>0</v>
      </c>
      <c r="BJ24" s="239">
        <f ca="1">BJ17*Indata!$B$55*BJ5</f>
        <v>0</v>
      </c>
      <c r="BK24" s="239">
        <f ca="1">BK17*Indata!$B$55*BK5</f>
        <v>0</v>
      </c>
      <c r="BL24" s="239">
        <f ca="1">BL17*Indata!$B$55*BL5</f>
        <v>0</v>
      </c>
      <c r="BM24" s="239">
        <f ca="1">BM17*Indata!$B$55*BM5</f>
        <v>0</v>
      </c>
      <c r="BN24" s="239">
        <f ca="1">BN17*Indata!$B$55*BN5</f>
        <v>0</v>
      </c>
      <c r="BO24" s="239">
        <f ca="1">BO17*Indata!$B$55*BO5</f>
        <v>0</v>
      </c>
      <c r="BP24" s="239">
        <f ca="1">BP17*Indata!$B$55*BP5</f>
        <v>0</v>
      </c>
      <c r="BQ24" s="239">
        <f ca="1">BQ17*Indata!$B$55*BQ5</f>
        <v>0</v>
      </c>
      <c r="BR24" s="239">
        <f ca="1">BR17*Indata!$B$55*BR5</f>
        <v>0</v>
      </c>
      <c r="BS24" s="239">
        <f ca="1">BS17*Indata!$B$55*BS5</f>
        <v>0</v>
      </c>
      <c r="BT24" s="239">
        <f ca="1">BT17*Indata!$B$55*BT5</f>
        <v>0</v>
      </c>
      <c r="BU24" s="239">
        <f ca="1">BU17*Indata!$B$55*BU5</f>
        <v>0</v>
      </c>
      <c r="BV24" s="239">
        <f>BV17*Indata!$B$55*BV5</f>
        <v>0</v>
      </c>
      <c r="BW24" s="239">
        <f>BW17*Indata!$B$55*BW5</f>
        <v>0</v>
      </c>
      <c r="BX24" s="239">
        <f>BX17*Indata!$B$55*BX5</f>
        <v>0</v>
      </c>
      <c r="BY24" s="239">
        <f>BY17*Indata!$B$55*BY5</f>
        <v>0</v>
      </c>
      <c r="BZ24" s="239">
        <f>BZ17*Indata!$B$55*BZ5</f>
        <v>0</v>
      </c>
      <c r="CA24" s="239">
        <f>CA17*Indata!$B$55*CA5</f>
        <v>0</v>
      </c>
      <c r="CB24" s="239">
        <f>CB17*Indata!$B$55*CB5</f>
        <v>0</v>
      </c>
      <c r="CC24" s="239">
        <f>CC17*Indata!$B$55*CC5</f>
        <v>0</v>
      </c>
      <c r="CD24" s="239">
        <f>CD17*Indata!$B$55*CD5</f>
        <v>0</v>
      </c>
      <c r="CE24" s="239">
        <f>CE17*Indata!$B$55*CE5</f>
        <v>0</v>
      </c>
      <c r="CF24" s="239">
        <f>CF17*Indata!$B$55*CF5</f>
        <v>0</v>
      </c>
      <c r="CG24" s="239">
        <f>CG17*Indata!$B$55*CG5</f>
        <v>0</v>
      </c>
      <c r="CH24" s="239">
        <f>CH17*Indata!$B$55*CH5</f>
        <v>0</v>
      </c>
      <c r="CI24" s="239">
        <f>CI17*Indata!$B$55*CI5</f>
        <v>0</v>
      </c>
      <c r="CJ24" s="239">
        <f>CJ17*Indata!$B$55*CJ5</f>
        <v>0</v>
      </c>
      <c r="CK24" s="239">
        <f>CK17*Indata!$B$55*CK5</f>
        <v>0</v>
      </c>
      <c r="CL24" s="239">
        <f>CL17*Indata!$B$55*CL5</f>
        <v>0</v>
      </c>
      <c r="CM24" s="239">
        <f>CM17*Indata!$B$55*CM5</f>
        <v>0</v>
      </c>
      <c r="CN24" s="239">
        <f>CN17*Indata!$B$55*CN5</f>
        <v>0</v>
      </c>
      <c r="CO24" s="239">
        <f>CO17*Indata!$B$55*CO5</f>
        <v>0</v>
      </c>
      <c r="CP24" s="239">
        <f>CP17*Indata!$B$55*CP5</f>
        <v>0</v>
      </c>
      <c r="CQ24" s="239">
        <f>CQ17*Indata!$B$55*CQ5</f>
        <v>0</v>
      </c>
      <c r="CR24" s="239">
        <f>CR17*Indata!$B$55*CR5</f>
        <v>0</v>
      </c>
      <c r="CS24" s="239">
        <f>CS17*Indata!$B$55*CS5</f>
        <v>0</v>
      </c>
      <c r="CT24" s="239">
        <f>CT17*Indata!$B$55*CT5</f>
        <v>0</v>
      </c>
    </row>
    <row r="25" spans="1:98" ht="13" x14ac:dyDescent="0.25">
      <c r="A25" s="63" t="s">
        <v>707</v>
      </c>
      <c r="B25" s="41">
        <f>HLOOKUP($B$8,$E$16:$CT$34,10)</f>
        <v>0</v>
      </c>
      <c r="C25" s="41">
        <f>HLOOKUP($B$9,$E$16:$CT$34,10)</f>
        <v>0</v>
      </c>
      <c r="D25" s="279"/>
      <c r="E25" s="239">
        <f>('Fartygsrelaterade kostnader'!D184+'Fartygsrelaterade kostnader'!D248)</f>
        <v>0</v>
      </c>
      <c r="F25" s="239">
        <f>('Fartygsrelaterade kostnader'!E184+'Fartygsrelaterade kostnader'!E248)</f>
        <v>0</v>
      </c>
      <c r="G25" s="239">
        <f>('Fartygsrelaterade kostnader'!F184+'Fartygsrelaterade kostnader'!F248)</f>
        <v>0</v>
      </c>
      <c r="H25" s="239">
        <f>('Fartygsrelaterade kostnader'!G184+'Fartygsrelaterade kostnader'!G248)</f>
        <v>0</v>
      </c>
      <c r="I25" s="239">
        <f>('Fartygsrelaterade kostnader'!H184+'Fartygsrelaterade kostnader'!H248)</f>
        <v>0</v>
      </c>
      <c r="J25" s="239">
        <f>('Fartygsrelaterade kostnader'!I184+'Fartygsrelaterade kostnader'!I248)</f>
        <v>0</v>
      </c>
      <c r="K25" s="239">
        <f>('Fartygsrelaterade kostnader'!J184+'Fartygsrelaterade kostnader'!J248)</f>
        <v>0</v>
      </c>
      <c r="L25" s="239">
        <f>('Fartygsrelaterade kostnader'!K184+'Fartygsrelaterade kostnader'!K248)</f>
        <v>0</v>
      </c>
      <c r="M25" s="239">
        <f>('Fartygsrelaterade kostnader'!L184+'Fartygsrelaterade kostnader'!L248)</f>
        <v>0</v>
      </c>
      <c r="N25" s="239">
        <f>('Fartygsrelaterade kostnader'!M184+'Fartygsrelaterade kostnader'!M248)</f>
        <v>0</v>
      </c>
      <c r="O25" s="239">
        <f>('Fartygsrelaterade kostnader'!N184+'Fartygsrelaterade kostnader'!N248)</f>
        <v>0</v>
      </c>
      <c r="P25" s="239">
        <f>('Fartygsrelaterade kostnader'!O184+'Fartygsrelaterade kostnader'!O248)</f>
        <v>0</v>
      </c>
      <c r="Q25" s="239">
        <f>('Fartygsrelaterade kostnader'!P184+'Fartygsrelaterade kostnader'!P248)</f>
        <v>0</v>
      </c>
      <c r="R25" s="239">
        <f>('Fartygsrelaterade kostnader'!Q184+'Fartygsrelaterade kostnader'!Q248)</f>
        <v>0</v>
      </c>
      <c r="S25" s="239">
        <f>('Fartygsrelaterade kostnader'!R184+'Fartygsrelaterade kostnader'!R248)</f>
        <v>0</v>
      </c>
      <c r="T25" s="239">
        <f>('Fartygsrelaterade kostnader'!S184+'Fartygsrelaterade kostnader'!S248)</f>
        <v>0</v>
      </c>
      <c r="U25" s="239">
        <f>('Fartygsrelaterade kostnader'!T184+'Fartygsrelaterade kostnader'!T248)</f>
        <v>0</v>
      </c>
      <c r="V25" s="239">
        <f>('Fartygsrelaterade kostnader'!U184+'Fartygsrelaterade kostnader'!U248)</f>
        <v>0</v>
      </c>
      <c r="W25" s="239">
        <f>('Fartygsrelaterade kostnader'!V184+'Fartygsrelaterade kostnader'!V248)</f>
        <v>0</v>
      </c>
      <c r="X25" s="239">
        <f>('Fartygsrelaterade kostnader'!W184+'Fartygsrelaterade kostnader'!W248)</f>
        <v>0</v>
      </c>
      <c r="Y25" s="239">
        <f>('Fartygsrelaterade kostnader'!X184+'Fartygsrelaterade kostnader'!X248)</f>
        <v>0</v>
      </c>
      <c r="Z25" s="239">
        <f>('Fartygsrelaterade kostnader'!Y184+'Fartygsrelaterade kostnader'!Y248)</f>
        <v>0</v>
      </c>
      <c r="AA25" s="239">
        <f>('Fartygsrelaterade kostnader'!Z184+'Fartygsrelaterade kostnader'!Z248)</f>
        <v>0</v>
      </c>
      <c r="AB25" s="239">
        <f>('Fartygsrelaterade kostnader'!AA184+'Fartygsrelaterade kostnader'!AA248)</f>
        <v>0</v>
      </c>
      <c r="AC25" s="239">
        <f>('Fartygsrelaterade kostnader'!AB184+'Fartygsrelaterade kostnader'!AB248)</f>
        <v>0</v>
      </c>
      <c r="AD25" s="239">
        <f>('Fartygsrelaterade kostnader'!AC184+'Fartygsrelaterade kostnader'!AC248)</f>
        <v>0</v>
      </c>
      <c r="AE25" s="239">
        <f>('Fartygsrelaterade kostnader'!AD184+'Fartygsrelaterade kostnader'!AD248)</f>
        <v>0</v>
      </c>
      <c r="AF25" s="239">
        <f>('Fartygsrelaterade kostnader'!AE184+'Fartygsrelaterade kostnader'!AE248)</f>
        <v>0</v>
      </c>
      <c r="AG25" s="239">
        <f>('Fartygsrelaterade kostnader'!AF184+'Fartygsrelaterade kostnader'!AF248)</f>
        <v>0</v>
      </c>
      <c r="AH25" s="239">
        <f>('Fartygsrelaterade kostnader'!AG184+'Fartygsrelaterade kostnader'!AG248)</f>
        <v>0</v>
      </c>
      <c r="AI25" s="239">
        <f>('Fartygsrelaterade kostnader'!AH184+'Fartygsrelaterade kostnader'!AH248)</f>
        <v>0</v>
      </c>
      <c r="AJ25" s="239">
        <f>('Fartygsrelaterade kostnader'!AI184+'Fartygsrelaterade kostnader'!AI248)</f>
        <v>0</v>
      </c>
      <c r="AK25" s="239">
        <f>('Fartygsrelaterade kostnader'!AJ184+'Fartygsrelaterade kostnader'!AJ248)</f>
        <v>0</v>
      </c>
      <c r="AL25" s="239">
        <f>('Fartygsrelaterade kostnader'!AK184+'Fartygsrelaterade kostnader'!AK248)</f>
        <v>0</v>
      </c>
      <c r="AM25" s="239">
        <f>('Fartygsrelaterade kostnader'!AL184+'Fartygsrelaterade kostnader'!AL248)</f>
        <v>0</v>
      </c>
      <c r="AN25" s="239">
        <f>('Fartygsrelaterade kostnader'!AM184+'Fartygsrelaterade kostnader'!AM248)</f>
        <v>0</v>
      </c>
      <c r="AO25" s="239">
        <f>('Fartygsrelaterade kostnader'!AN184+'Fartygsrelaterade kostnader'!AN248)</f>
        <v>0</v>
      </c>
      <c r="AP25" s="239">
        <f>('Fartygsrelaterade kostnader'!AO184+'Fartygsrelaterade kostnader'!AO248)</f>
        <v>0</v>
      </c>
      <c r="AQ25" s="239">
        <f>('Fartygsrelaterade kostnader'!AP184+'Fartygsrelaterade kostnader'!AP248)</f>
        <v>0</v>
      </c>
      <c r="AR25" s="239">
        <f>('Fartygsrelaterade kostnader'!AQ184+'Fartygsrelaterade kostnader'!AQ248)</f>
        <v>0</v>
      </c>
      <c r="AS25" s="239">
        <f>('Fartygsrelaterade kostnader'!AR184+'Fartygsrelaterade kostnader'!AR248)</f>
        <v>0</v>
      </c>
      <c r="AT25" s="239">
        <f>('Fartygsrelaterade kostnader'!AS184+'Fartygsrelaterade kostnader'!AS248)</f>
        <v>0</v>
      </c>
      <c r="AU25" s="239">
        <f>('Fartygsrelaterade kostnader'!AT184+'Fartygsrelaterade kostnader'!AT248)</f>
        <v>0</v>
      </c>
      <c r="AV25" s="239">
        <f>('Fartygsrelaterade kostnader'!AU184+'Fartygsrelaterade kostnader'!AU248)</f>
        <v>0</v>
      </c>
      <c r="AW25" s="239">
        <f>('Fartygsrelaterade kostnader'!AV184+'Fartygsrelaterade kostnader'!AV248)</f>
        <v>0</v>
      </c>
      <c r="AX25" s="239">
        <f>('Fartygsrelaterade kostnader'!AW184+'Fartygsrelaterade kostnader'!AW248)</f>
        <v>0</v>
      </c>
      <c r="AY25" s="239">
        <f>('Fartygsrelaterade kostnader'!AX184+'Fartygsrelaterade kostnader'!AX248)</f>
        <v>0</v>
      </c>
      <c r="AZ25" s="239">
        <f>('Fartygsrelaterade kostnader'!AY184+'Fartygsrelaterade kostnader'!AY248)</f>
        <v>0</v>
      </c>
      <c r="BA25" s="239">
        <f>('Fartygsrelaterade kostnader'!AZ184+'Fartygsrelaterade kostnader'!AZ248)</f>
        <v>0</v>
      </c>
      <c r="BB25" s="239">
        <f>('Fartygsrelaterade kostnader'!BA184+'Fartygsrelaterade kostnader'!BA248)</f>
        <v>0</v>
      </c>
      <c r="BC25" s="239">
        <f>('Fartygsrelaterade kostnader'!BB184+'Fartygsrelaterade kostnader'!BB248)</f>
        <v>0</v>
      </c>
      <c r="BD25" s="239">
        <f>('Fartygsrelaterade kostnader'!BC184+'Fartygsrelaterade kostnader'!BC248)</f>
        <v>0</v>
      </c>
      <c r="BE25" s="239">
        <f>('Fartygsrelaterade kostnader'!BD184+'Fartygsrelaterade kostnader'!BD248)</f>
        <v>0</v>
      </c>
      <c r="BF25" s="239">
        <f>('Fartygsrelaterade kostnader'!BE184+'Fartygsrelaterade kostnader'!BE248)</f>
        <v>0</v>
      </c>
      <c r="BG25" s="239">
        <f>('Fartygsrelaterade kostnader'!BF184+'Fartygsrelaterade kostnader'!BF248)</f>
        <v>0</v>
      </c>
      <c r="BH25" s="239">
        <f>('Fartygsrelaterade kostnader'!BG184+'Fartygsrelaterade kostnader'!BG248)</f>
        <v>0</v>
      </c>
      <c r="BI25" s="239">
        <f>('Fartygsrelaterade kostnader'!BH184+'Fartygsrelaterade kostnader'!BH248)</f>
        <v>0</v>
      </c>
      <c r="BJ25" s="239">
        <f>('Fartygsrelaterade kostnader'!BI184+'Fartygsrelaterade kostnader'!BI248)</f>
        <v>0</v>
      </c>
      <c r="BK25" s="239">
        <f>('Fartygsrelaterade kostnader'!BJ184+'Fartygsrelaterade kostnader'!BJ248)</f>
        <v>0</v>
      </c>
      <c r="BL25" s="239">
        <f>('Fartygsrelaterade kostnader'!BK184+'Fartygsrelaterade kostnader'!BK248)</f>
        <v>0</v>
      </c>
      <c r="BM25" s="239">
        <f>('Fartygsrelaterade kostnader'!BL184+'Fartygsrelaterade kostnader'!BL248)</f>
        <v>0</v>
      </c>
      <c r="BN25" s="239">
        <f>('Fartygsrelaterade kostnader'!BM184+'Fartygsrelaterade kostnader'!BM248)</f>
        <v>0</v>
      </c>
      <c r="BO25" s="239">
        <f>('Fartygsrelaterade kostnader'!BN184+'Fartygsrelaterade kostnader'!BN248)</f>
        <v>0</v>
      </c>
      <c r="BP25" s="239">
        <f>('Fartygsrelaterade kostnader'!BO184+'Fartygsrelaterade kostnader'!BO248)</f>
        <v>0</v>
      </c>
      <c r="BQ25" s="239">
        <f>('Fartygsrelaterade kostnader'!BP184+'Fartygsrelaterade kostnader'!BP248)</f>
        <v>0</v>
      </c>
      <c r="BR25" s="239">
        <f>('Fartygsrelaterade kostnader'!BQ184+'Fartygsrelaterade kostnader'!BQ248)</f>
        <v>0</v>
      </c>
      <c r="BS25" s="239">
        <f>('Fartygsrelaterade kostnader'!BR184+'Fartygsrelaterade kostnader'!BR248)</f>
        <v>0</v>
      </c>
      <c r="BT25" s="239">
        <f>('Fartygsrelaterade kostnader'!BS184+'Fartygsrelaterade kostnader'!BS248)</f>
        <v>0</v>
      </c>
      <c r="BU25" s="239">
        <f>('Fartygsrelaterade kostnader'!BT184+'Fartygsrelaterade kostnader'!BT248)</f>
        <v>0</v>
      </c>
      <c r="BV25" s="239">
        <f>('Fartygsrelaterade kostnader'!BU184+'Fartygsrelaterade kostnader'!BU248)</f>
        <v>0</v>
      </c>
      <c r="BW25" s="239">
        <f>('Fartygsrelaterade kostnader'!BV184+'Fartygsrelaterade kostnader'!BV248)</f>
        <v>0</v>
      </c>
      <c r="BX25" s="239">
        <f>('Fartygsrelaterade kostnader'!BW184+'Fartygsrelaterade kostnader'!BW248)</f>
        <v>0</v>
      </c>
      <c r="BY25" s="239">
        <f>('Fartygsrelaterade kostnader'!BX184+'Fartygsrelaterade kostnader'!BX248)</f>
        <v>0</v>
      </c>
      <c r="BZ25" s="239">
        <f>('Fartygsrelaterade kostnader'!BY184+'Fartygsrelaterade kostnader'!BY248)</f>
        <v>0</v>
      </c>
      <c r="CA25" s="239">
        <f>('Fartygsrelaterade kostnader'!BZ184+'Fartygsrelaterade kostnader'!BZ248)</f>
        <v>0</v>
      </c>
      <c r="CB25" s="239">
        <f>('Fartygsrelaterade kostnader'!CA184+'Fartygsrelaterade kostnader'!CA248)</f>
        <v>0</v>
      </c>
      <c r="CC25" s="239">
        <f>('Fartygsrelaterade kostnader'!CB184+'Fartygsrelaterade kostnader'!CB248)</f>
        <v>0</v>
      </c>
      <c r="CD25" s="239">
        <f>('Fartygsrelaterade kostnader'!CC184+'Fartygsrelaterade kostnader'!CC248)</f>
        <v>0</v>
      </c>
      <c r="CE25" s="239">
        <f>('Fartygsrelaterade kostnader'!CD184+'Fartygsrelaterade kostnader'!CD248)</f>
        <v>0</v>
      </c>
      <c r="CF25" s="239">
        <f>('Fartygsrelaterade kostnader'!CE184+'Fartygsrelaterade kostnader'!CE248)</f>
        <v>0</v>
      </c>
      <c r="CG25" s="239">
        <f>('Fartygsrelaterade kostnader'!CF184+'Fartygsrelaterade kostnader'!CF248)</f>
        <v>0</v>
      </c>
      <c r="CH25" s="239">
        <f>('Fartygsrelaterade kostnader'!CG184+'Fartygsrelaterade kostnader'!CG248)</f>
        <v>0</v>
      </c>
      <c r="CI25" s="239">
        <f>('Fartygsrelaterade kostnader'!CH184+'Fartygsrelaterade kostnader'!CH248)</f>
        <v>0</v>
      </c>
      <c r="CJ25" s="239">
        <f>('Fartygsrelaterade kostnader'!CI184+'Fartygsrelaterade kostnader'!CI248)</f>
        <v>0</v>
      </c>
      <c r="CK25" s="239">
        <f>('Fartygsrelaterade kostnader'!CJ184+'Fartygsrelaterade kostnader'!CJ248)</f>
        <v>0</v>
      </c>
      <c r="CL25" s="239">
        <f>('Fartygsrelaterade kostnader'!CK184+'Fartygsrelaterade kostnader'!CK248)</f>
        <v>0</v>
      </c>
      <c r="CM25" s="239">
        <f>('Fartygsrelaterade kostnader'!CL184+'Fartygsrelaterade kostnader'!CL248)</f>
        <v>0</v>
      </c>
      <c r="CN25" s="239">
        <f>('Fartygsrelaterade kostnader'!CM184+'Fartygsrelaterade kostnader'!CM248)</f>
        <v>0</v>
      </c>
      <c r="CO25" s="239">
        <f>('Fartygsrelaterade kostnader'!CN184+'Fartygsrelaterade kostnader'!CN248)</f>
        <v>0</v>
      </c>
      <c r="CP25" s="239">
        <f>('Fartygsrelaterade kostnader'!CO184+'Fartygsrelaterade kostnader'!CO248)</f>
        <v>0</v>
      </c>
      <c r="CQ25" s="239">
        <f>('Fartygsrelaterade kostnader'!CP184+'Fartygsrelaterade kostnader'!CP248)</f>
        <v>0</v>
      </c>
      <c r="CR25" s="239">
        <f>('Fartygsrelaterade kostnader'!CQ184+'Fartygsrelaterade kostnader'!CQ248)</f>
        <v>0</v>
      </c>
      <c r="CS25" s="239">
        <f>('Fartygsrelaterade kostnader'!CR184+'Fartygsrelaterade kostnader'!CR248)</f>
        <v>0</v>
      </c>
      <c r="CT25" s="239">
        <f>('Fartygsrelaterade kostnader'!CS184+'Fartygsrelaterade kostnader'!CS248)</f>
        <v>0</v>
      </c>
    </row>
    <row r="26" spans="1:98" ht="13" x14ac:dyDescent="0.25">
      <c r="A26" s="63" t="s">
        <v>599</v>
      </c>
      <c r="B26" s="41">
        <f ca="1">HLOOKUP($B$8,$E$16:$CT$34,11)</f>
        <v>0</v>
      </c>
      <c r="C26" s="41">
        <f ca="1">HLOOKUP($B$9,$E$16:$CT$34,11)</f>
        <v>0</v>
      </c>
      <c r="D26" s="279"/>
      <c r="E26" s="239">
        <f ca="1">'Lastning &amp; lossning'!D184</f>
        <v>0</v>
      </c>
      <c r="F26" s="239">
        <f ca="1">'Lastning &amp; lossning'!E184</f>
        <v>0</v>
      </c>
      <c r="G26" s="239">
        <f ca="1">'Lastning &amp; lossning'!F184</f>
        <v>0</v>
      </c>
      <c r="H26" s="239">
        <f ca="1">'Lastning &amp; lossning'!G184</f>
        <v>0</v>
      </c>
      <c r="I26" s="239">
        <f ca="1">'Lastning &amp; lossning'!H184</f>
        <v>0</v>
      </c>
      <c r="J26" s="239">
        <f ca="1">'Lastning &amp; lossning'!I184</f>
        <v>0</v>
      </c>
      <c r="K26" s="239">
        <f ca="1">'Lastning &amp; lossning'!J184</f>
        <v>0</v>
      </c>
      <c r="L26" s="239">
        <f ca="1">'Lastning &amp; lossning'!K184</f>
        <v>0</v>
      </c>
      <c r="M26" s="239">
        <f ca="1">'Lastning &amp; lossning'!L184</f>
        <v>0</v>
      </c>
      <c r="N26" s="239">
        <f ca="1">'Lastning &amp; lossning'!M184</f>
        <v>0</v>
      </c>
      <c r="O26" s="239">
        <f ca="1">'Lastning &amp; lossning'!N184</f>
        <v>0</v>
      </c>
      <c r="P26" s="239">
        <f ca="1">'Lastning &amp; lossning'!O184</f>
        <v>0</v>
      </c>
      <c r="Q26" s="239">
        <f ca="1">'Lastning &amp; lossning'!P184</f>
        <v>0</v>
      </c>
      <c r="R26" s="239">
        <f ca="1">'Lastning &amp; lossning'!Q184</f>
        <v>0</v>
      </c>
      <c r="S26" s="239">
        <f ca="1">'Lastning &amp; lossning'!R184</f>
        <v>0</v>
      </c>
      <c r="T26" s="239">
        <f ca="1">'Lastning &amp; lossning'!S184</f>
        <v>0</v>
      </c>
      <c r="U26" s="239">
        <f ca="1">'Lastning &amp; lossning'!T184</f>
        <v>0</v>
      </c>
      <c r="V26" s="239">
        <f ca="1">'Lastning &amp; lossning'!U184</f>
        <v>0</v>
      </c>
      <c r="W26" s="239">
        <f ca="1">'Lastning &amp; lossning'!V184</f>
        <v>0</v>
      </c>
      <c r="X26" s="239">
        <f ca="1">'Lastning &amp; lossning'!W184</f>
        <v>0</v>
      </c>
      <c r="Y26" s="239">
        <f ca="1">'Lastning &amp; lossning'!X184</f>
        <v>0</v>
      </c>
      <c r="Z26" s="239">
        <f ca="1">'Lastning &amp; lossning'!Y184</f>
        <v>0</v>
      </c>
      <c r="AA26" s="239">
        <f ca="1">'Lastning &amp; lossning'!Z184</f>
        <v>0</v>
      </c>
      <c r="AB26" s="239">
        <f ca="1">'Lastning &amp; lossning'!AA184</f>
        <v>0</v>
      </c>
      <c r="AC26" s="239">
        <f ca="1">'Lastning &amp; lossning'!AB184</f>
        <v>0</v>
      </c>
      <c r="AD26" s="239">
        <f ca="1">'Lastning &amp; lossning'!AC184</f>
        <v>0</v>
      </c>
      <c r="AE26" s="239">
        <f ca="1">'Lastning &amp; lossning'!AD184</f>
        <v>0</v>
      </c>
      <c r="AF26" s="239">
        <f ca="1">'Lastning &amp; lossning'!AE184</f>
        <v>0</v>
      </c>
      <c r="AG26" s="239">
        <f ca="1">'Lastning &amp; lossning'!AF184</f>
        <v>0</v>
      </c>
      <c r="AH26" s="239">
        <f ca="1">'Lastning &amp; lossning'!AG184</f>
        <v>0</v>
      </c>
      <c r="AI26" s="239">
        <f ca="1">'Lastning &amp; lossning'!AH184</f>
        <v>0</v>
      </c>
      <c r="AJ26" s="239">
        <f ca="1">'Lastning &amp; lossning'!AI184</f>
        <v>0</v>
      </c>
      <c r="AK26" s="239">
        <f ca="1">'Lastning &amp; lossning'!AJ184</f>
        <v>0</v>
      </c>
      <c r="AL26" s="239">
        <f ca="1">'Lastning &amp; lossning'!AK184</f>
        <v>0</v>
      </c>
      <c r="AM26" s="239">
        <f ca="1">'Lastning &amp; lossning'!AL184</f>
        <v>0</v>
      </c>
      <c r="AN26" s="239">
        <f ca="1">'Lastning &amp; lossning'!AM184</f>
        <v>0</v>
      </c>
      <c r="AO26" s="239">
        <f ca="1">'Lastning &amp; lossning'!AN184</f>
        <v>0</v>
      </c>
      <c r="AP26" s="239">
        <f ca="1">'Lastning &amp; lossning'!AO184</f>
        <v>0</v>
      </c>
      <c r="AQ26" s="239">
        <f ca="1">'Lastning &amp; lossning'!AP184</f>
        <v>0</v>
      </c>
      <c r="AR26" s="239">
        <f ca="1">'Lastning &amp; lossning'!AQ184</f>
        <v>0</v>
      </c>
      <c r="AS26" s="239">
        <f ca="1">'Lastning &amp; lossning'!AR184</f>
        <v>0</v>
      </c>
      <c r="AT26" s="239">
        <f ca="1">'Lastning &amp; lossning'!AS184</f>
        <v>0</v>
      </c>
      <c r="AU26" s="239">
        <f ca="1">'Lastning &amp; lossning'!AT184</f>
        <v>0</v>
      </c>
      <c r="AV26" s="239">
        <f ca="1">'Lastning &amp; lossning'!AU184</f>
        <v>0</v>
      </c>
      <c r="AW26" s="239">
        <f ca="1">'Lastning &amp; lossning'!AV184</f>
        <v>0</v>
      </c>
      <c r="AX26" s="239">
        <f ca="1">'Lastning &amp; lossning'!AW184</f>
        <v>0</v>
      </c>
      <c r="AY26" s="239">
        <f ca="1">'Lastning &amp; lossning'!AX184</f>
        <v>0</v>
      </c>
      <c r="AZ26" s="239">
        <f ca="1">'Lastning &amp; lossning'!AY184</f>
        <v>0</v>
      </c>
      <c r="BA26" s="239">
        <f ca="1">'Lastning &amp; lossning'!AZ184</f>
        <v>0</v>
      </c>
      <c r="BB26" s="239">
        <f ca="1">'Lastning &amp; lossning'!BA184</f>
        <v>0</v>
      </c>
      <c r="BC26" s="239">
        <f ca="1">'Lastning &amp; lossning'!BB184</f>
        <v>0</v>
      </c>
      <c r="BD26" s="239">
        <f ca="1">'Lastning &amp; lossning'!BC184</f>
        <v>0</v>
      </c>
      <c r="BE26" s="239">
        <f ca="1">'Lastning &amp; lossning'!BD184</f>
        <v>0</v>
      </c>
      <c r="BF26" s="239">
        <f ca="1">'Lastning &amp; lossning'!BE184</f>
        <v>0</v>
      </c>
      <c r="BG26" s="239">
        <f ca="1">'Lastning &amp; lossning'!BF184</f>
        <v>0</v>
      </c>
      <c r="BH26" s="239">
        <f ca="1">'Lastning &amp; lossning'!BG184</f>
        <v>0</v>
      </c>
      <c r="BI26" s="239">
        <f ca="1">'Lastning &amp; lossning'!BH184</f>
        <v>0</v>
      </c>
      <c r="BJ26" s="239">
        <f ca="1">'Lastning &amp; lossning'!BI184</f>
        <v>0</v>
      </c>
      <c r="BK26" s="239">
        <f ca="1">'Lastning &amp; lossning'!BJ184</f>
        <v>0</v>
      </c>
      <c r="BL26" s="239">
        <f ca="1">'Lastning &amp; lossning'!BK184</f>
        <v>0</v>
      </c>
      <c r="BM26" s="239">
        <f ca="1">'Lastning &amp; lossning'!BL184</f>
        <v>0</v>
      </c>
      <c r="BN26" s="239">
        <f ca="1">'Lastning &amp; lossning'!BM184</f>
        <v>0</v>
      </c>
      <c r="BO26" s="239">
        <f ca="1">'Lastning &amp; lossning'!BN184</f>
        <v>0</v>
      </c>
      <c r="BP26" s="239">
        <f ca="1">'Lastning &amp; lossning'!BO184</f>
        <v>0</v>
      </c>
      <c r="BQ26" s="239">
        <f ca="1">'Lastning &amp; lossning'!BP184</f>
        <v>0</v>
      </c>
      <c r="BR26" s="239">
        <f ca="1">'Lastning &amp; lossning'!BQ184</f>
        <v>0</v>
      </c>
      <c r="BS26" s="239">
        <f ca="1">'Lastning &amp; lossning'!BR184</f>
        <v>0</v>
      </c>
      <c r="BT26" s="239">
        <f ca="1">'Lastning &amp; lossning'!BS184</f>
        <v>0</v>
      </c>
      <c r="BU26" s="239">
        <f ca="1">'Lastning &amp; lossning'!BT184</f>
        <v>0</v>
      </c>
      <c r="BV26" s="239">
        <f>'Lastning &amp; lossning'!BU184</f>
        <v>0</v>
      </c>
      <c r="BW26" s="239">
        <f>'Lastning &amp; lossning'!BV184</f>
        <v>0</v>
      </c>
      <c r="BX26" s="239">
        <f>'Lastning &amp; lossning'!BW184</f>
        <v>0</v>
      </c>
      <c r="BY26" s="239">
        <f>'Lastning &amp; lossning'!BX184</f>
        <v>0</v>
      </c>
      <c r="BZ26" s="239">
        <f>'Lastning &amp; lossning'!BY184</f>
        <v>0</v>
      </c>
      <c r="CA26" s="239">
        <f>'Lastning &amp; lossning'!BZ184</f>
        <v>0</v>
      </c>
      <c r="CB26" s="239">
        <f>'Lastning &amp; lossning'!CA184</f>
        <v>0</v>
      </c>
      <c r="CC26" s="239">
        <f>'Lastning &amp; lossning'!CB184</f>
        <v>0</v>
      </c>
      <c r="CD26" s="239">
        <f>'Lastning &amp; lossning'!CC184</f>
        <v>0</v>
      </c>
      <c r="CE26" s="239">
        <f>'Lastning &amp; lossning'!CD184</f>
        <v>0</v>
      </c>
      <c r="CF26" s="239">
        <f>'Lastning &amp; lossning'!CE184</f>
        <v>0</v>
      </c>
      <c r="CG26" s="239">
        <f>'Lastning &amp; lossning'!CF184</f>
        <v>0</v>
      </c>
      <c r="CH26" s="239">
        <f>'Lastning &amp; lossning'!CG184</f>
        <v>0</v>
      </c>
      <c r="CI26" s="239">
        <f>'Lastning &amp; lossning'!CH184</f>
        <v>0</v>
      </c>
      <c r="CJ26" s="239">
        <f>'Lastning &amp; lossning'!CI184</f>
        <v>0</v>
      </c>
      <c r="CK26" s="239">
        <f>'Lastning &amp; lossning'!CJ184</f>
        <v>0</v>
      </c>
      <c r="CL26" s="239">
        <f>'Lastning &amp; lossning'!CK184</f>
        <v>0</v>
      </c>
      <c r="CM26" s="239">
        <f>'Lastning &amp; lossning'!CL184</f>
        <v>0</v>
      </c>
      <c r="CN26" s="239">
        <f>'Lastning &amp; lossning'!CM184</f>
        <v>0</v>
      </c>
      <c r="CO26" s="239">
        <f>'Lastning &amp; lossning'!CN184</f>
        <v>0</v>
      </c>
      <c r="CP26" s="239">
        <f>'Lastning &amp; lossning'!CO184</f>
        <v>0</v>
      </c>
      <c r="CQ26" s="239">
        <f>'Lastning &amp; lossning'!CP184</f>
        <v>0</v>
      </c>
      <c r="CR26" s="239">
        <f>'Lastning &amp; lossning'!CQ184</f>
        <v>0</v>
      </c>
      <c r="CS26" s="239">
        <f>'Lastning &amp; lossning'!CR184</f>
        <v>0</v>
      </c>
      <c r="CT26" s="239">
        <f>'Lastning &amp; lossning'!CS184</f>
        <v>0</v>
      </c>
    </row>
    <row r="27" spans="1:98" ht="13" x14ac:dyDescent="0.25">
      <c r="A27" s="63" t="s">
        <v>82</v>
      </c>
      <c r="B27" s="41">
        <f ca="1">HLOOKUP($B$8,$E$16:$CT$34,12)</f>
        <v>0</v>
      </c>
      <c r="C27" s="41">
        <f ca="1">HLOOKUP($B$9,$E$16:$CT$34,12)</f>
        <v>0</v>
      </c>
      <c r="D27" s="279"/>
      <c r="E27" s="239">
        <f ca="1">'Lastning &amp; lossning'!D248</f>
        <v>0</v>
      </c>
      <c r="F27" s="239">
        <f ca="1">'Lastning &amp; lossning'!E248</f>
        <v>0</v>
      </c>
      <c r="G27" s="239">
        <f ca="1">'Lastning &amp; lossning'!F248</f>
        <v>0</v>
      </c>
      <c r="H27" s="239">
        <f ca="1">'Lastning &amp; lossning'!G248</f>
        <v>0</v>
      </c>
      <c r="I27" s="239">
        <f ca="1">'Lastning &amp; lossning'!H248</f>
        <v>0</v>
      </c>
      <c r="J27" s="239">
        <f ca="1">'Lastning &amp; lossning'!I248</f>
        <v>0</v>
      </c>
      <c r="K27" s="239">
        <f ca="1">'Lastning &amp; lossning'!J248</f>
        <v>0</v>
      </c>
      <c r="L27" s="239">
        <f ca="1">'Lastning &amp; lossning'!K248</f>
        <v>0</v>
      </c>
      <c r="M27" s="239">
        <f ca="1">'Lastning &amp; lossning'!L248</f>
        <v>0</v>
      </c>
      <c r="N27" s="239">
        <f ca="1">'Lastning &amp; lossning'!M248</f>
        <v>0</v>
      </c>
      <c r="O27" s="239">
        <f ca="1">'Lastning &amp; lossning'!N248</f>
        <v>0</v>
      </c>
      <c r="P27" s="239">
        <f ca="1">'Lastning &amp; lossning'!O248</f>
        <v>0</v>
      </c>
      <c r="Q27" s="239">
        <f ca="1">'Lastning &amp; lossning'!P248</f>
        <v>0</v>
      </c>
      <c r="R27" s="239">
        <f ca="1">'Lastning &amp; lossning'!Q248</f>
        <v>0</v>
      </c>
      <c r="S27" s="239">
        <f ca="1">'Lastning &amp; lossning'!R248</f>
        <v>0</v>
      </c>
      <c r="T27" s="239">
        <f ca="1">'Lastning &amp; lossning'!S248</f>
        <v>0</v>
      </c>
      <c r="U27" s="239">
        <f ca="1">'Lastning &amp; lossning'!T248</f>
        <v>0</v>
      </c>
      <c r="V27" s="239">
        <f ca="1">'Lastning &amp; lossning'!U248</f>
        <v>0</v>
      </c>
      <c r="W27" s="239">
        <f ca="1">'Lastning &amp; lossning'!V248</f>
        <v>0</v>
      </c>
      <c r="X27" s="239">
        <f ca="1">'Lastning &amp; lossning'!W248</f>
        <v>0</v>
      </c>
      <c r="Y27" s="239">
        <f ca="1">'Lastning &amp; lossning'!X248</f>
        <v>0</v>
      </c>
      <c r="Z27" s="239">
        <f ca="1">'Lastning &amp; lossning'!Y248</f>
        <v>0</v>
      </c>
      <c r="AA27" s="239">
        <f ca="1">'Lastning &amp; lossning'!Z248</f>
        <v>0</v>
      </c>
      <c r="AB27" s="239">
        <f ca="1">'Lastning &amp; lossning'!AA248</f>
        <v>0</v>
      </c>
      <c r="AC27" s="239">
        <f ca="1">'Lastning &amp; lossning'!AB248</f>
        <v>0</v>
      </c>
      <c r="AD27" s="239">
        <f ca="1">'Lastning &amp; lossning'!AC248</f>
        <v>0</v>
      </c>
      <c r="AE27" s="239">
        <f ca="1">'Lastning &amp; lossning'!AD248</f>
        <v>0</v>
      </c>
      <c r="AF27" s="239">
        <f ca="1">'Lastning &amp; lossning'!AE248</f>
        <v>0</v>
      </c>
      <c r="AG27" s="239">
        <f ca="1">'Lastning &amp; lossning'!AF248</f>
        <v>0</v>
      </c>
      <c r="AH27" s="239">
        <f ca="1">'Lastning &amp; lossning'!AG248</f>
        <v>0</v>
      </c>
      <c r="AI27" s="239">
        <f ca="1">'Lastning &amp; lossning'!AH248</f>
        <v>0</v>
      </c>
      <c r="AJ27" s="239">
        <f ca="1">'Lastning &amp; lossning'!AI248</f>
        <v>0</v>
      </c>
      <c r="AK27" s="239">
        <f ca="1">'Lastning &amp; lossning'!AJ248</f>
        <v>0</v>
      </c>
      <c r="AL27" s="239">
        <f ca="1">'Lastning &amp; lossning'!AK248</f>
        <v>0</v>
      </c>
      <c r="AM27" s="239">
        <f ca="1">'Lastning &amp; lossning'!AL248</f>
        <v>0</v>
      </c>
      <c r="AN27" s="239">
        <f ca="1">'Lastning &amp; lossning'!AM248</f>
        <v>0</v>
      </c>
      <c r="AO27" s="239">
        <f ca="1">'Lastning &amp; lossning'!AN248</f>
        <v>0</v>
      </c>
      <c r="AP27" s="239">
        <f ca="1">'Lastning &amp; lossning'!AO248</f>
        <v>0</v>
      </c>
      <c r="AQ27" s="239">
        <f ca="1">'Lastning &amp; lossning'!AP248</f>
        <v>0</v>
      </c>
      <c r="AR27" s="239">
        <f ca="1">'Lastning &amp; lossning'!AQ248</f>
        <v>0</v>
      </c>
      <c r="AS27" s="239">
        <f ca="1">'Lastning &amp; lossning'!AR248</f>
        <v>0</v>
      </c>
      <c r="AT27" s="239">
        <f ca="1">'Lastning &amp; lossning'!AS248</f>
        <v>0</v>
      </c>
      <c r="AU27" s="239">
        <f ca="1">'Lastning &amp; lossning'!AT248</f>
        <v>0</v>
      </c>
      <c r="AV27" s="239">
        <f ca="1">'Lastning &amp; lossning'!AU248</f>
        <v>0</v>
      </c>
      <c r="AW27" s="239">
        <f ca="1">'Lastning &amp; lossning'!AV248</f>
        <v>0</v>
      </c>
      <c r="AX27" s="239">
        <f ca="1">'Lastning &amp; lossning'!AW248</f>
        <v>0</v>
      </c>
      <c r="AY27" s="239">
        <f ca="1">'Lastning &amp; lossning'!AX248</f>
        <v>0</v>
      </c>
      <c r="AZ27" s="239">
        <f ca="1">'Lastning &amp; lossning'!AY248</f>
        <v>0</v>
      </c>
      <c r="BA27" s="239">
        <f ca="1">'Lastning &amp; lossning'!AZ248</f>
        <v>0</v>
      </c>
      <c r="BB27" s="239">
        <f ca="1">'Lastning &amp; lossning'!BA248</f>
        <v>0</v>
      </c>
      <c r="BC27" s="239">
        <f ca="1">'Lastning &amp; lossning'!BB248</f>
        <v>0</v>
      </c>
      <c r="BD27" s="239">
        <f ca="1">'Lastning &amp; lossning'!BC248</f>
        <v>0</v>
      </c>
      <c r="BE27" s="239">
        <f ca="1">'Lastning &amp; lossning'!BD248</f>
        <v>0</v>
      </c>
      <c r="BF27" s="239">
        <f ca="1">'Lastning &amp; lossning'!BE248</f>
        <v>0</v>
      </c>
      <c r="BG27" s="239">
        <f ca="1">'Lastning &amp; lossning'!BF248</f>
        <v>0</v>
      </c>
      <c r="BH27" s="239">
        <f ca="1">'Lastning &amp; lossning'!BG248</f>
        <v>0</v>
      </c>
      <c r="BI27" s="239">
        <f ca="1">'Lastning &amp; lossning'!BH248</f>
        <v>0</v>
      </c>
      <c r="BJ27" s="239">
        <f ca="1">'Lastning &amp; lossning'!BI248</f>
        <v>0</v>
      </c>
      <c r="BK27" s="239">
        <f ca="1">'Lastning &amp; lossning'!BJ248</f>
        <v>0</v>
      </c>
      <c r="BL27" s="239">
        <f ca="1">'Lastning &amp; lossning'!BK248</f>
        <v>0</v>
      </c>
      <c r="BM27" s="239">
        <f ca="1">'Lastning &amp; lossning'!BL248</f>
        <v>0</v>
      </c>
      <c r="BN27" s="239">
        <f ca="1">'Lastning &amp; lossning'!BM248</f>
        <v>0</v>
      </c>
      <c r="BO27" s="239">
        <f ca="1">'Lastning &amp; lossning'!BN248</f>
        <v>0</v>
      </c>
      <c r="BP27" s="239">
        <f ca="1">'Lastning &amp; lossning'!BO248</f>
        <v>0</v>
      </c>
      <c r="BQ27" s="239">
        <f ca="1">'Lastning &amp; lossning'!BP248</f>
        <v>0</v>
      </c>
      <c r="BR27" s="239">
        <f ca="1">'Lastning &amp; lossning'!BQ248</f>
        <v>0</v>
      </c>
      <c r="BS27" s="239">
        <f ca="1">'Lastning &amp; lossning'!BR248</f>
        <v>0</v>
      </c>
      <c r="BT27" s="239">
        <f ca="1">'Lastning &amp; lossning'!BS248</f>
        <v>0</v>
      </c>
      <c r="BU27" s="239">
        <f ca="1">'Lastning &amp; lossning'!BT248</f>
        <v>0</v>
      </c>
      <c r="BV27" s="239">
        <f>'Lastning &amp; lossning'!BU248</f>
        <v>0</v>
      </c>
      <c r="BW27" s="239">
        <f>'Lastning &amp; lossning'!BV248</f>
        <v>0</v>
      </c>
      <c r="BX27" s="239">
        <f>'Lastning &amp; lossning'!BW248</f>
        <v>0</v>
      </c>
      <c r="BY27" s="239">
        <f>'Lastning &amp; lossning'!BX248</f>
        <v>0</v>
      </c>
      <c r="BZ27" s="239">
        <f>'Lastning &amp; lossning'!BY248</f>
        <v>0</v>
      </c>
      <c r="CA27" s="239">
        <f>'Lastning &amp; lossning'!BZ248</f>
        <v>0</v>
      </c>
      <c r="CB27" s="239">
        <f>'Lastning &amp; lossning'!CA248</f>
        <v>0</v>
      </c>
      <c r="CC27" s="239">
        <f>'Lastning &amp; lossning'!CB248</f>
        <v>0</v>
      </c>
      <c r="CD27" s="239">
        <f>'Lastning &amp; lossning'!CC248</f>
        <v>0</v>
      </c>
      <c r="CE27" s="239">
        <f>'Lastning &amp; lossning'!CD248</f>
        <v>0</v>
      </c>
      <c r="CF27" s="239">
        <f>'Lastning &amp; lossning'!CE248</f>
        <v>0</v>
      </c>
      <c r="CG27" s="239">
        <f>'Lastning &amp; lossning'!CF248</f>
        <v>0</v>
      </c>
      <c r="CH27" s="239">
        <f>'Lastning &amp; lossning'!CG248</f>
        <v>0</v>
      </c>
      <c r="CI27" s="239">
        <f>'Lastning &amp; lossning'!CH248</f>
        <v>0</v>
      </c>
      <c r="CJ27" s="239">
        <f>'Lastning &amp; lossning'!CI248</f>
        <v>0</v>
      </c>
      <c r="CK27" s="239">
        <f>'Lastning &amp; lossning'!CJ248</f>
        <v>0</v>
      </c>
      <c r="CL27" s="239">
        <f>'Lastning &amp; lossning'!CK248</f>
        <v>0</v>
      </c>
      <c r="CM27" s="239">
        <f>'Lastning &amp; lossning'!CL248</f>
        <v>0</v>
      </c>
      <c r="CN27" s="239">
        <f>'Lastning &amp; lossning'!CM248</f>
        <v>0</v>
      </c>
      <c r="CO27" s="239">
        <f>'Lastning &amp; lossning'!CN248</f>
        <v>0</v>
      </c>
      <c r="CP27" s="239">
        <f>'Lastning &amp; lossning'!CO248</f>
        <v>0</v>
      </c>
      <c r="CQ27" s="239">
        <f>'Lastning &amp; lossning'!CP248</f>
        <v>0</v>
      </c>
      <c r="CR27" s="239">
        <f>'Lastning &amp; lossning'!CQ248</f>
        <v>0</v>
      </c>
      <c r="CS27" s="239">
        <f>'Lastning &amp; lossning'!CR248</f>
        <v>0</v>
      </c>
      <c r="CT27" s="239">
        <f>'Lastning &amp; lossning'!CS248</f>
        <v>0</v>
      </c>
    </row>
    <row r="28" spans="1:98" ht="13" x14ac:dyDescent="0.25">
      <c r="A28" s="63" t="s">
        <v>50</v>
      </c>
      <c r="B28" s="41">
        <f>HLOOKUP($B$8,$E$16:$CT$34,13)</f>
        <v>0</v>
      </c>
      <c r="C28" s="41">
        <f>HLOOKUP($B$9,$E$16:$CT$34,13)</f>
        <v>0</v>
      </c>
      <c r="D28" s="279"/>
      <c r="E28" s="239">
        <f>Lotskostnader!D121</f>
        <v>0</v>
      </c>
      <c r="F28" s="239">
        <f>Lotskostnader!E121</f>
        <v>0</v>
      </c>
      <c r="G28" s="239">
        <f>Lotskostnader!F121</f>
        <v>0</v>
      </c>
      <c r="H28" s="239">
        <f>Lotskostnader!G121</f>
        <v>0</v>
      </c>
      <c r="I28" s="239">
        <f>Lotskostnader!H121</f>
        <v>0</v>
      </c>
      <c r="J28" s="239">
        <f>Lotskostnader!I121</f>
        <v>0</v>
      </c>
      <c r="K28" s="239">
        <f>Lotskostnader!J121</f>
        <v>0</v>
      </c>
      <c r="L28" s="239">
        <f>Lotskostnader!K121</f>
        <v>0</v>
      </c>
      <c r="M28" s="239">
        <f>Lotskostnader!L121</f>
        <v>0</v>
      </c>
      <c r="N28" s="239">
        <f>Lotskostnader!M121</f>
        <v>0</v>
      </c>
      <c r="O28" s="239">
        <f>Lotskostnader!N121</f>
        <v>0</v>
      </c>
      <c r="P28" s="239">
        <f>Lotskostnader!O121</f>
        <v>0</v>
      </c>
      <c r="Q28" s="239">
        <f>Lotskostnader!P121</f>
        <v>0</v>
      </c>
      <c r="R28" s="239">
        <f>Lotskostnader!Q121</f>
        <v>0</v>
      </c>
      <c r="S28" s="239">
        <f>Lotskostnader!R121</f>
        <v>0</v>
      </c>
      <c r="T28" s="239">
        <f>Lotskostnader!S121</f>
        <v>0</v>
      </c>
      <c r="U28" s="239">
        <f>Lotskostnader!T121</f>
        <v>0</v>
      </c>
      <c r="V28" s="239">
        <f>Lotskostnader!U121</f>
        <v>0</v>
      </c>
      <c r="W28" s="239">
        <f>Lotskostnader!V121</f>
        <v>0</v>
      </c>
      <c r="X28" s="239">
        <f>Lotskostnader!W121</f>
        <v>0</v>
      </c>
      <c r="Y28" s="239">
        <f>Lotskostnader!X121</f>
        <v>0</v>
      </c>
      <c r="Z28" s="239">
        <f>Lotskostnader!Y121</f>
        <v>0</v>
      </c>
      <c r="AA28" s="239">
        <f>Lotskostnader!Z121</f>
        <v>0</v>
      </c>
      <c r="AB28" s="239">
        <f>Lotskostnader!AA121</f>
        <v>0</v>
      </c>
      <c r="AC28" s="239">
        <f>Lotskostnader!AB121</f>
        <v>0</v>
      </c>
      <c r="AD28" s="239">
        <f>Lotskostnader!AC121</f>
        <v>0</v>
      </c>
      <c r="AE28" s="239">
        <f>Lotskostnader!AD121</f>
        <v>0</v>
      </c>
      <c r="AF28" s="239">
        <f>Lotskostnader!AE121</f>
        <v>0</v>
      </c>
      <c r="AG28" s="239">
        <f>Lotskostnader!AF121</f>
        <v>0</v>
      </c>
      <c r="AH28" s="239">
        <f>Lotskostnader!AG121</f>
        <v>0</v>
      </c>
      <c r="AI28" s="239">
        <f>Lotskostnader!AH121</f>
        <v>0</v>
      </c>
      <c r="AJ28" s="239">
        <f>Lotskostnader!AI121</f>
        <v>0</v>
      </c>
      <c r="AK28" s="239">
        <f>Lotskostnader!AJ121</f>
        <v>0</v>
      </c>
      <c r="AL28" s="239">
        <f>Lotskostnader!AK121</f>
        <v>0</v>
      </c>
      <c r="AM28" s="239">
        <f>Lotskostnader!AL121</f>
        <v>0</v>
      </c>
      <c r="AN28" s="239">
        <f>Lotskostnader!AM121</f>
        <v>0</v>
      </c>
      <c r="AO28" s="239">
        <f>Lotskostnader!AN121</f>
        <v>0</v>
      </c>
      <c r="AP28" s="239">
        <f>Lotskostnader!AO121</f>
        <v>0</v>
      </c>
      <c r="AQ28" s="239">
        <f>Lotskostnader!AP121</f>
        <v>0</v>
      </c>
      <c r="AR28" s="239">
        <f>Lotskostnader!AQ121</f>
        <v>0</v>
      </c>
      <c r="AS28" s="239">
        <f>Lotskostnader!AR121</f>
        <v>0</v>
      </c>
      <c r="AT28" s="239">
        <f>Lotskostnader!AS121</f>
        <v>0</v>
      </c>
      <c r="AU28" s="239">
        <f>Lotskostnader!AT121</f>
        <v>0</v>
      </c>
      <c r="AV28" s="239">
        <f>Lotskostnader!AU121</f>
        <v>0</v>
      </c>
      <c r="AW28" s="239">
        <f>Lotskostnader!AV121</f>
        <v>0</v>
      </c>
      <c r="AX28" s="239">
        <f>Lotskostnader!AW121</f>
        <v>0</v>
      </c>
      <c r="AY28" s="239">
        <f>Lotskostnader!AX121</f>
        <v>0</v>
      </c>
      <c r="AZ28" s="239">
        <f>Lotskostnader!AY121</f>
        <v>0</v>
      </c>
      <c r="BA28" s="239">
        <f>Lotskostnader!AZ121</f>
        <v>0</v>
      </c>
      <c r="BB28" s="239">
        <f>Lotskostnader!BA121</f>
        <v>0</v>
      </c>
      <c r="BC28" s="239">
        <f>Lotskostnader!BB121</f>
        <v>0</v>
      </c>
      <c r="BD28" s="239">
        <f>Lotskostnader!BC121</f>
        <v>0</v>
      </c>
      <c r="BE28" s="239">
        <f>Lotskostnader!BD121</f>
        <v>0</v>
      </c>
      <c r="BF28" s="239">
        <f>Lotskostnader!BE121</f>
        <v>0</v>
      </c>
      <c r="BG28" s="239">
        <f>Lotskostnader!BF121</f>
        <v>0</v>
      </c>
      <c r="BH28" s="239">
        <f>Lotskostnader!BG121</f>
        <v>0</v>
      </c>
      <c r="BI28" s="239">
        <f>Lotskostnader!BH121</f>
        <v>0</v>
      </c>
      <c r="BJ28" s="239">
        <f>Lotskostnader!BI121</f>
        <v>0</v>
      </c>
      <c r="BK28" s="239">
        <f>Lotskostnader!BJ121</f>
        <v>0</v>
      </c>
      <c r="BL28" s="239">
        <f>Lotskostnader!BK121</f>
        <v>0</v>
      </c>
      <c r="BM28" s="239">
        <f>Lotskostnader!BL121</f>
        <v>0</v>
      </c>
      <c r="BN28" s="239">
        <f>Lotskostnader!BM121</f>
        <v>0</v>
      </c>
      <c r="BO28" s="239">
        <f>Lotskostnader!BN121</f>
        <v>0</v>
      </c>
      <c r="BP28" s="239">
        <f>Lotskostnader!BO121</f>
        <v>0</v>
      </c>
      <c r="BQ28" s="239">
        <f>Lotskostnader!BP121</f>
        <v>0</v>
      </c>
      <c r="BR28" s="239">
        <f>Lotskostnader!BQ121</f>
        <v>0</v>
      </c>
      <c r="BS28" s="239">
        <f>Lotskostnader!BR121</f>
        <v>0</v>
      </c>
      <c r="BT28" s="239">
        <f>Lotskostnader!BS121</f>
        <v>0</v>
      </c>
      <c r="BU28" s="239">
        <f>Lotskostnader!BT121</f>
        <v>0</v>
      </c>
      <c r="BV28" s="239">
        <f>Lotskostnader!BU121</f>
        <v>0</v>
      </c>
      <c r="BW28" s="239">
        <f>Lotskostnader!BV121</f>
        <v>0</v>
      </c>
      <c r="BX28" s="239">
        <f>Lotskostnader!BW121</f>
        <v>0</v>
      </c>
      <c r="BY28" s="239">
        <f>Lotskostnader!BX121</f>
        <v>0</v>
      </c>
      <c r="BZ28" s="239">
        <f>Lotskostnader!BY121</f>
        <v>0</v>
      </c>
      <c r="CA28" s="239">
        <f>Lotskostnader!BZ121</f>
        <v>0</v>
      </c>
      <c r="CB28" s="239">
        <f>Lotskostnader!CA121</f>
        <v>0</v>
      </c>
      <c r="CC28" s="239">
        <f>Lotskostnader!CB121</f>
        <v>0</v>
      </c>
      <c r="CD28" s="239">
        <f>Lotskostnader!CC121</f>
        <v>0</v>
      </c>
      <c r="CE28" s="239">
        <f>Lotskostnader!CD121</f>
        <v>0</v>
      </c>
      <c r="CF28" s="239">
        <f>Lotskostnader!CE121</f>
        <v>0</v>
      </c>
      <c r="CG28" s="239">
        <f>Lotskostnader!CF121</f>
        <v>0</v>
      </c>
      <c r="CH28" s="239">
        <f>Lotskostnader!CG121</f>
        <v>0</v>
      </c>
      <c r="CI28" s="239">
        <f>Lotskostnader!CH121</f>
        <v>0</v>
      </c>
      <c r="CJ28" s="239">
        <f>Lotskostnader!CI121</f>
        <v>0</v>
      </c>
      <c r="CK28" s="239">
        <f>Lotskostnader!CJ121</f>
        <v>0</v>
      </c>
      <c r="CL28" s="239">
        <f>Lotskostnader!CK121</f>
        <v>0</v>
      </c>
      <c r="CM28" s="239">
        <f>Lotskostnader!CL121</f>
        <v>0</v>
      </c>
      <c r="CN28" s="239">
        <f>Lotskostnader!CM121</f>
        <v>0</v>
      </c>
      <c r="CO28" s="239">
        <f>Lotskostnader!CN121</f>
        <v>0</v>
      </c>
      <c r="CP28" s="239">
        <f>Lotskostnader!CO121</f>
        <v>0</v>
      </c>
      <c r="CQ28" s="239">
        <f>Lotskostnader!CP121</f>
        <v>0</v>
      </c>
      <c r="CR28" s="239">
        <f>Lotskostnader!CQ121</f>
        <v>0</v>
      </c>
      <c r="CS28" s="239">
        <f>Lotskostnader!CR121</f>
        <v>0</v>
      </c>
      <c r="CT28" s="239">
        <f>Lotskostnader!CS121</f>
        <v>0</v>
      </c>
    </row>
    <row r="29" spans="1:98" s="1270" customFormat="1" ht="13" x14ac:dyDescent="0.25">
      <c r="A29" s="1274" t="s">
        <v>817</v>
      </c>
      <c r="B29" s="1272">
        <f ca="1">HLOOKUP($B$8,$E$16:$CT$34,14)</f>
        <v>0</v>
      </c>
      <c r="C29" s="1272">
        <f ca="1">HLOOKUP($B$9,$E$16:$CT$34,14)</f>
        <v>0</v>
      </c>
      <c r="D29" s="1275"/>
      <c r="E29" s="1271">
        <f ca="1">E18*1000*E6</f>
        <v>0</v>
      </c>
      <c r="F29" s="1271">
        <f t="shared" ref="F29:BQ29" ca="1" si="4">F18*1000*F6</f>
        <v>0</v>
      </c>
      <c r="G29" s="1271">
        <f t="shared" ca="1" si="4"/>
        <v>0</v>
      </c>
      <c r="H29" s="1271">
        <f t="shared" ca="1" si="4"/>
        <v>0</v>
      </c>
      <c r="I29" s="1271">
        <f t="shared" ca="1" si="4"/>
        <v>0</v>
      </c>
      <c r="J29" s="1271">
        <f t="shared" ca="1" si="4"/>
        <v>0</v>
      </c>
      <c r="K29" s="1271">
        <f t="shared" ca="1" si="4"/>
        <v>0</v>
      </c>
      <c r="L29" s="1271">
        <f t="shared" ca="1" si="4"/>
        <v>0</v>
      </c>
      <c r="M29" s="1271">
        <f t="shared" ca="1" si="4"/>
        <v>0</v>
      </c>
      <c r="N29" s="1271">
        <f t="shared" ca="1" si="4"/>
        <v>0</v>
      </c>
      <c r="O29" s="1271">
        <f t="shared" ca="1" si="4"/>
        <v>0</v>
      </c>
      <c r="P29" s="1271">
        <f t="shared" ca="1" si="4"/>
        <v>0</v>
      </c>
      <c r="Q29" s="1271">
        <f t="shared" ca="1" si="4"/>
        <v>0</v>
      </c>
      <c r="R29" s="1271">
        <f t="shared" ca="1" si="4"/>
        <v>0</v>
      </c>
      <c r="S29" s="1271">
        <f t="shared" ca="1" si="4"/>
        <v>0</v>
      </c>
      <c r="T29" s="1271">
        <f t="shared" ca="1" si="4"/>
        <v>0</v>
      </c>
      <c r="U29" s="1271">
        <f t="shared" ca="1" si="4"/>
        <v>0</v>
      </c>
      <c r="V29" s="1271">
        <f t="shared" ca="1" si="4"/>
        <v>0</v>
      </c>
      <c r="W29" s="1271">
        <f t="shared" ca="1" si="4"/>
        <v>0</v>
      </c>
      <c r="X29" s="1271">
        <f t="shared" ca="1" si="4"/>
        <v>0</v>
      </c>
      <c r="Y29" s="1271">
        <f t="shared" ca="1" si="4"/>
        <v>0</v>
      </c>
      <c r="Z29" s="1271">
        <f t="shared" ca="1" si="4"/>
        <v>0</v>
      </c>
      <c r="AA29" s="1271">
        <f t="shared" ca="1" si="4"/>
        <v>0</v>
      </c>
      <c r="AB29" s="1271">
        <f t="shared" ca="1" si="4"/>
        <v>0</v>
      </c>
      <c r="AC29" s="1271">
        <f t="shared" ca="1" si="4"/>
        <v>0</v>
      </c>
      <c r="AD29" s="1271">
        <f t="shared" ca="1" si="4"/>
        <v>0</v>
      </c>
      <c r="AE29" s="1271">
        <f t="shared" ca="1" si="4"/>
        <v>0</v>
      </c>
      <c r="AF29" s="1271">
        <f t="shared" ca="1" si="4"/>
        <v>0</v>
      </c>
      <c r="AG29" s="1271">
        <f t="shared" ca="1" si="4"/>
        <v>0</v>
      </c>
      <c r="AH29" s="1271">
        <f t="shared" ca="1" si="4"/>
        <v>0</v>
      </c>
      <c r="AI29" s="1271">
        <f t="shared" ca="1" si="4"/>
        <v>0</v>
      </c>
      <c r="AJ29" s="1271">
        <f t="shared" ca="1" si="4"/>
        <v>0</v>
      </c>
      <c r="AK29" s="1271">
        <f t="shared" ca="1" si="4"/>
        <v>0</v>
      </c>
      <c r="AL29" s="1271">
        <f t="shared" ca="1" si="4"/>
        <v>0</v>
      </c>
      <c r="AM29" s="1271">
        <f t="shared" ca="1" si="4"/>
        <v>0</v>
      </c>
      <c r="AN29" s="1271">
        <f t="shared" ca="1" si="4"/>
        <v>0</v>
      </c>
      <c r="AO29" s="1271">
        <f t="shared" ca="1" si="4"/>
        <v>0</v>
      </c>
      <c r="AP29" s="1271">
        <f t="shared" ca="1" si="4"/>
        <v>0</v>
      </c>
      <c r="AQ29" s="1271">
        <f t="shared" ca="1" si="4"/>
        <v>0</v>
      </c>
      <c r="AR29" s="1271">
        <f t="shared" ca="1" si="4"/>
        <v>0</v>
      </c>
      <c r="AS29" s="1271">
        <f t="shared" ca="1" si="4"/>
        <v>0</v>
      </c>
      <c r="AT29" s="1271">
        <f t="shared" ca="1" si="4"/>
        <v>0</v>
      </c>
      <c r="AU29" s="1271">
        <f t="shared" ca="1" si="4"/>
        <v>0</v>
      </c>
      <c r="AV29" s="1271">
        <f t="shared" ca="1" si="4"/>
        <v>0</v>
      </c>
      <c r="AW29" s="1271">
        <f t="shared" ca="1" si="4"/>
        <v>0</v>
      </c>
      <c r="AX29" s="1271">
        <f t="shared" ca="1" si="4"/>
        <v>0</v>
      </c>
      <c r="AY29" s="1271">
        <f t="shared" ca="1" si="4"/>
        <v>0</v>
      </c>
      <c r="AZ29" s="1271">
        <f t="shared" ca="1" si="4"/>
        <v>0</v>
      </c>
      <c r="BA29" s="1271">
        <f t="shared" ca="1" si="4"/>
        <v>0</v>
      </c>
      <c r="BB29" s="1271">
        <f t="shared" ca="1" si="4"/>
        <v>0</v>
      </c>
      <c r="BC29" s="1271">
        <f t="shared" ca="1" si="4"/>
        <v>0</v>
      </c>
      <c r="BD29" s="1271">
        <f t="shared" ca="1" si="4"/>
        <v>0</v>
      </c>
      <c r="BE29" s="1271">
        <f t="shared" ca="1" si="4"/>
        <v>0</v>
      </c>
      <c r="BF29" s="1271">
        <f t="shared" ca="1" si="4"/>
        <v>0</v>
      </c>
      <c r="BG29" s="1271">
        <f t="shared" ca="1" si="4"/>
        <v>0</v>
      </c>
      <c r="BH29" s="1271">
        <f t="shared" ca="1" si="4"/>
        <v>0</v>
      </c>
      <c r="BI29" s="1271">
        <f t="shared" ca="1" si="4"/>
        <v>0</v>
      </c>
      <c r="BJ29" s="1271">
        <f t="shared" ca="1" si="4"/>
        <v>0</v>
      </c>
      <c r="BK29" s="1271">
        <f t="shared" ca="1" si="4"/>
        <v>0</v>
      </c>
      <c r="BL29" s="1271">
        <f t="shared" ca="1" si="4"/>
        <v>0</v>
      </c>
      <c r="BM29" s="1271">
        <f t="shared" ca="1" si="4"/>
        <v>0</v>
      </c>
      <c r="BN29" s="1271">
        <f t="shared" ca="1" si="4"/>
        <v>0</v>
      </c>
      <c r="BO29" s="1271">
        <f t="shared" ca="1" si="4"/>
        <v>0</v>
      </c>
      <c r="BP29" s="1271">
        <f t="shared" ca="1" si="4"/>
        <v>0</v>
      </c>
      <c r="BQ29" s="1271">
        <f t="shared" ca="1" si="4"/>
        <v>0</v>
      </c>
      <c r="BR29" s="1271">
        <f t="shared" ref="BR29:CT29" ca="1" si="5">BR18*1000*BR6</f>
        <v>0</v>
      </c>
      <c r="BS29" s="1271">
        <f t="shared" ca="1" si="5"/>
        <v>0</v>
      </c>
      <c r="BT29" s="1271">
        <f t="shared" ca="1" si="5"/>
        <v>0</v>
      </c>
      <c r="BU29" s="1271">
        <f t="shared" ca="1" si="5"/>
        <v>0</v>
      </c>
      <c r="BV29" s="1271">
        <f t="shared" si="5"/>
        <v>0</v>
      </c>
      <c r="BW29" s="1271">
        <f t="shared" si="5"/>
        <v>0</v>
      </c>
      <c r="BX29" s="1271">
        <f t="shared" si="5"/>
        <v>0</v>
      </c>
      <c r="BY29" s="1271">
        <f t="shared" si="5"/>
        <v>0</v>
      </c>
      <c r="BZ29" s="1271">
        <f t="shared" si="5"/>
        <v>0</v>
      </c>
      <c r="CA29" s="1271">
        <f t="shared" si="5"/>
        <v>0</v>
      </c>
      <c r="CB29" s="1271">
        <f t="shared" si="5"/>
        <v>0</v>
      </c>
      <c r="CC29" s="1271">
        <f t="shared" si="5"/>
        <v>0</v>
      </c>
      <c r="CD29" s="1271">
        <f t="shared" si="5"/>
        <v>0</v>
      </c>
      <c r="CE29" s="1271">
        <f t="shared" si="5"/>
        <v>0</v>
      </c>
      <c r="CF29" s="1271">
        <f t="shared" si="5"/>
        <v>0</v>
      </c>
      <c r="CG29" s="1271">
        <f t="shared" si="5"/>
        <v>0</v>
      </c>
      <c r="CH29" s="1271">
        <f t="shared" si="5"/>
        <v>0</v>
      </c>
      <c r="CI29" s="1271">
        <f t="shared" si="5"/>
        <v>0</v>
      </c>
      <c r="CJ29" s="1271">
        <f t="shared" si="5"/>
        <v>0</v>
      </c>
      <c r="CK29" s="1271">
        <f t="shared" si="5"/>
        <v>0</v>
      </c>
      <c r="CL29" s="1271">
        <f t="shared" si="5"/>
        <v>0</v>
      </c>
      <c r="CM29" s="1271">
        <f t="shared" si="5"/>
        <v>0</v>
      </c>
      <c r="CN29" s="1271">
        <f t="shared" si="5"/>
        <v>0</v>
      </c>
      <c r="CO29" s="1271">
        <f t="shared" si="5"/>
        <v>0</v>
      </c>
      <c r="CP29" s="1271">
        <f t="shared" si="5"/>
        <v>0</v>
      </c>
      <c r="CQ29" s="1271">
        <f t="shared" si="5"/>
        <v>0</v>
      </c>
      <c r="CR29" s="1271">
        <f t="shared" si="5"/>
        <v>0</v>
      </c>
      <c r="CS29" s="1271">
        <f t="shared" si="5"/>
        <v>0</v>
      </c>
      <c r="CT29" s="1271">
        <f t="shared" si="5"/>
        <v>0</v>
      </c>
    </row>
    <row r="30" spans="1:98" ht="13" x14ac:dyDescent="0.25">
      <c r="A30" s="63" t="s">
        <v>56</v>
      </c>
      <c r="B30" s="41">
        <f ca="1">HLOOKUP($B$8,$E$16:$CT$34,15)</f>
        <v>0</v>
      </c>
      <c r="C30" s="41">
        <f ca="1">HLOOKUP($B$9,$E$16:$CT$34,15)</f>
        <v>0</v>
      </c>
      <c r="D30" s="279"/>
      <c r="E30" s="239">
        <f ca="1">E19*Indata!$B$41*1000*E7</f>
        <v>0</v>
      </c>
      <c r="F30" s="239">
        <f ca="1">F19*Indata!$B$41*1000*F7</f>
        <v>0</v>
      </c>
      <c r="G30" s="239">
        <f ca="1">G19*Indata!$B$41*1000*G7</f>
        <v>0</v>
      </c>
      <c r="H30" s="239">
        <f ca="1">H19*Indata!$B$41*1000*H7</f>
        <v>0</v>
      </c>
      <c r="I30" s="239">
        <f ca="1">I19*Indata!$B$41*1000*I7</f>
        <v>0</v>
      </c>
      <c r="J30" s="239">
        <f ca="1">J19*Indata!$B$41*1000*J7</f>
        <v>0</v>
      </c>
      <c r="K30" s="239">
        <f ca="1">K19*Indata!$B$41*1000*K7</f>
        <v>0</v>
      </c>
      <c r="L30" s="239">
        <f ca="1">L19*Indata!$B$41*1000*L7</f>
        <v>0</v>
      </c>
      <c r="M30" s="239">
        <f ca="1">M19*Indata!$B$41*1000*M7</f>
        <v>0</v>
      </c>
      <c r="N30" s="239">
        <f ca="1">N19*Indata!$B$41*1000*N7</f>
        <v>0</v>
      </c>
      <c r="O30" s="239">
        <f ca="1">O19*Indata!$B$41*1000*O7</f>
        <v>0</v>
      </c>
      <c r="P30" s="239">
        <f ca="1">P19*Indata!$B$41*1000*P7</f>
        <v>0</v>
      </c>
      <c r="Q30" s="239">
        <f ca="1">Q19*Indata!$B$41*1000*Q7</f>
        <v>0</v>
      </c>
      <c r="R30" s="239">
        <f ca="1">R19*Indata!$B$41*1000*R7</f>
        <v>0</v>
      </c>
      <c r="S30" s="239">
        <f ca="1">S19*Indata!$B$41*1000*S7</f>
        <v>0</v>
      </c>
      <c r="T30" s="239">
        <f ca="1">T19*Indata!$B$41*1000*T7</f>
        <v>0</v>
      </c>
      <c r="U30" s="239">
        <f ca="1">U19*Indata!$B$41*1000*U7</f>
        <v>0</v>
      </c>
      <c r="V30" s="239">
        <f ca="1">V19*Indata!$B$41*1000*V7</f>
        <v>0</v>
      </c>
      <c r="W30" s="239">
        <f ca="1">W19*Indata!$B$41*1000*W7</f>
        <v>0</v>
      </c>
      <c r="X30" s="239">
        <f ca="1">X19*Indata!$B$41*1000*X7</f>
        <v>0</v>
      </c>
      <c r="Y30" s="239">
        <f ca="1">Y19*Indata!$B$41*1000*Y7</f>
        <v>0</v>
      </c>
      <c r="Z30" s="239">
        <f ca="1">Z19*Indata!$B$41*1000*Z7</f>
        <v>0</v>
      </c>
      <c r="AA30" s="239">
        <f ca="1">AA19*Indata!$B$41*1000*AA7</f>
        <v>0</v>
      </c>
      <c r="AB30" s="239">
        <f ca="1">AB19*Indata!$B$41*1000*AB7</f>
        <v>0</v>
      </c>
      <c r="AC30" s="239">
        <f ca="1">AC19*Indata!$B$41*1000*AC7</f>
        <v>0</v>
      </c>
      <c r="AD30" s="239">
        <f ca="1">AD19*Indata!$B$41*1000*AD7</f>
        <v>0</v>
      </c>
      <c r="AE30" s="239">
        <f ca="1">AE19*Indata!$B$41*1000*AE7</f>
        <v>0</v>
      </c>
      <c r="AF30" s="239">
        <f ca="1">AF19*Indata!$B$41*1000*AF7</f>
        <v>0</v>
      </c>
      <c r="AG30" s="239">
        <f ca="1">AG19*Indata!$B$41*1000*AG7</f>
        <v>0</v>
      </c>
      <c r="AH30" s="239">
        <f ca="1">AH19*Indata!$B$41*1000*AH7</f>
        <v>0</v>
      </c>
      <c r="AI30" s="239">
        <f ca="1">AI19*Indata!$B$41*1000*AI7</f>
        <v>0</v>
      </c>
      <c r="AJ30" s="239">
        <f ca="1">AJ19*Indata!$B$41*1000*AJ7</f>
        <v>0</v>
      </c>
      <c r="AK30" s="239">
        <f ca="1">AK19*Indata!$B$41*1000*AK7</f>
        <v>0</v>
      </c>
      <c r="AL30" s="239">
        <f ca="1">AL19*Indata!$B$41*1000*AL7</f>
        <v>0</v>
      </c>
      <c r="AM30" s="239">
        <f ca="1">AM19*Indata!$B$41*1000*AM7</f>
        <v>0</v>
      </c>
      <c r="AN30" s="239">
        <f ca="1">AN19*Indata!$B$41*1000*AN7</f>
        <v>0</v>
      </c>
      <c r="AO30" s="239">
        <f ca="1">AO19*Indata!$B$41*1000*AO7</f>
        <v>0</v>
      </c>
      <c r="AP30" s="239">
        <f ca="1">AP19*Indata!$B$41*1000*AP7</f>
        <v>0</v>
      </c>
      <c r="AQ30" s="239">
        <f ca="1">AQ19*Indata!$B$41*1000*AQ7</f>
        <v>0</v>
      </c>
      <c r="AR30" s="239">
        <f ca="1">AR19*Indata!$B$41*1000*AR7</f>
        <v>0</v>
      </c>
      <c r="AS30" s="239">
        <f ca="1">AS19*Indata!$B$41*1000*AS7</f>
        <v>0</v>
      </c>
      <c r="AT30" s="239">
        <f ca="1">AT19*Indata!$B$41*1000*AT7</f>
        <v>0</v>
      </c>
      <c r="AU30" s="239">
        <f ca="1">AU19*Indata!$B$41*1000*AU7</f>
        <v>0</v>
      </c>
      <c r="AV30" s="239">
        <f ca="1">AV19*Indata!$B$41*1000*AV7</f>
        <v>0</v>
      </c>
      <c r="AW30" s="239">
        <f ca="1">AW19*Indata!$B$41*1000*AW7</f>
        <v>0</v>
      </c>
      <c r="AX30" s="239">
        <f ca="1">AX19*Indata!$B$41*1000*AX7</f>
        <v>0</v>
      </c>
      <c r="AY30" s="239">
        <f ca="1">AY19*Indata!$B$41*1000*AY7</f>
        <v>0</v>
      </c>
      <c r="AZ30" s="239">
        <f ca="1">AZ19*Indata!$B$41*1000*AZ7</f>
        <v>0</v>
      </c>
      <c r="BA30" s="239">
        <f ca="1">BA19*Indata!$B$41*1000*BA7</f>
        <v>0</v>
      </c>
      <c r="BB30" s="239">
        <f ca="1">BB19*Indata!$B$41*1000*BB7</f>
        <v>0</v>
      </c>
      <c r="BC30" s="239">
        <f ca="1">BC19*Indata!$B$41*1000*BC7</f>
        <v>0</v>
      </c>
      <c r="BD30" s="239">
        <f ca="1">BD19*Indata!$B$41*1000*BD7</f>
        <v>0</v>
      </c>
      <c r="BE30" s="239">
        <f ca="1">BE19*Indata!$B$41*1000*BE7</f>
        <v>0</v>
      </c>
      <c r="BF30" s="239">
        <f ca="1">BF19*Indata!$B$41*1000*BF7</f>
        <v>0</v>
      </c>
      <c r="BG30" s="239">
        <f ca="1">BG19*Indata!$B$41*1000*BG7</f>
        <v>0</v>
      </c>
      <c r="BH30" s="239">
        <f ca="1">BH19*Indata!$B$41*1000*BH7</f>
        <v>0</v>
      </c>
      <c r="BI30" s="239">
        <f ca="1">BI19*Indata!$B$41*1000*BI7</f>
        <v>0</v>
      </c>
      <c r="BJ30" s="239">
        <f ca="1">BJ19*Indata!$B$41*1000*BJ7</f>
        <v>0</v>
      </c>
      <c r="BK30" s="239">
        <f ca="1">BK19*Indata!$B$41*1000*BK7</f>
        <v>0</v>
      </c>
      <c r="BL30" s="239">
        <f ca="1">BL19*Indata!$B$41*1000*BL7</f>
        <v>0</v>
      </c>
      <c r="BM30" s="239">
        <f ca="1">BM19*Indata!$B$41*1000*BM7</f>
        <v>0</v>
      </c>
      <c r="BN30" s="239">
        <f ca="1">BN19*Indata!$B$41*1000*BN7</f>
        <v>0</v>
      </c>
      <c r="BO30" s="239">
        <f ca="1">BO19*Indata!$B$41*1000*BO7</f>
        <v>0</v>
      </c>
      <c r="BP30" s="239">
        <f ca="1">BP19*Indata!$B$41*1000*BP7</f>
        <v>0</v>
      </c>
      <c r="BQ30" s="239">
        <f ca="1">BQ19*Indata!$B$41*1000*BQ7</f>
        <v>0</v>
      </c>
      <c r="BR30" s="239">
        <f ca="1">BR19*Indata!$B$41*1000*BR7</f>
        <v>0</v>
      </c>
      <c r="BS30" s="239">
        <f ca="1">BS19*Indata!$B$41*1000*BS7</f>
        <v>0</v>
      </c>
      <c r="BT30" s="239">
        <f ca="1">BT19*Indata!$B$41*1000*BT7</f>
        <v>0</v>
      </c>
      <c r="BU30" s="239">
        <f ca="1">BU19*Indata!$B$41*1000*BU7</f>
        <v>0</v>
      </c>
      <c r="BV30" s="239">
        <f>BV19*Indata!$B$41*1000*BV7</f>
        <v>0</v>
      </c>
      <c r="BW30" s="239">
        <f>BW19*Indata!$B$41*1000*BW7</f>
        <v>0</v>
      </c>
      <c r="BX30" s="239">
        <f>BX19*Indata!$B$41*1000*BX7</f>
        <v>0</v>
      </c>
      <c r="BY30" s="239">
        <f>BY19*Indata!$B$41*1000*BY7</f>
        <v>0</v>
      </c>
      <c r="BZ30" s="239">
        <f>BZ19*Indata!$B$41*1000*BZ7</f>
        <v>0</v>
      </c>
      <c r="CA30" s="239">
        <f>CA19*Indata!$B$41*1000*CA7</f>
        <v>0</v>
      </c>
      <c r="CB30" s="239">
        <f>CB19*Indata!$B$41*1000*CB7</f>
        <v>0</v>
      </c>
      <c r="CC30" s="239">
        <f>CC19*Indata!$B$41*1000*CC7</f>
        <v>0</v>
      </c>
      <c r="CD30" s="239">
        <f>CD19*Indata!$B$41*1000*CD7</f>
        <v>0</v>
      </c>
      <c r="CE30" s="239">
        <f>CE19*Indata!$B$41*1000*CE7</f>
        <v>0</v>
      </c>
      <c r="CF30" s="239">
        <f>CF19*Indata!$B$41*1000*CF7</f>
        <v>0</v>
      </c>
      <c r="CG30" s="239">
        <f>CG19*Indata!$B$41*1000*CG7</f>
        <v>0</v>
      </c>
      <c r="CH30" s="239">
        <f>CH19*Indata!$B$41*1000*CH7</f>
        <v>0</v>
      </c>
      <c r="CI30" s="239">
        <f>CI19*Indata!$B$41*1000*CI7</f>
        <v>0</v>
      </c>
      <c r="CJ30" s="239">
        <f>CJ19*Indata!$B$41*1000*CJ7</f>
        <v>0</v>
      </c>
      <c r="CK30" s="239">
        <f>CK19*Indata!$B$41*1000*CK7</f>
        <v>0</v>
      </c>
      <c r="CL30" s="239">
        <f>CL19*Indata!$B$41*1000*CL7</f>
        <v>0</v>
      </c>
      <c r="CM30" s="239">
        <f>CM19*Indata!$B$41*1000*CM7</f>
        <v>0</v>
      </c>
      <c r="CN30" s="239">
        <f>CN19*Indata!$B$41*1000*CN7</f>
        <v>0</v>
      </c>
      <c r="CO30" s="239">
        <f>CO19*Indata!$B$41*1000*CO7</f>
        <v>0</v>
      </c>
      <c r="CP30" s="239">
        <f>CP19*Indata!$B$41*1000*CP7</f>
        <v>0</v>
      </c>
      <c r="CQ30" s="239">
        <f>CQ19*Indata!$B$41*1000*CQ7</f>
        <v>0</v>
      </c>
      <c r="CR30" s="239">
        <f>CR19*Indata!$B$41*1000*CR7</f>
        <v>0</v>
      </c>
      <c r="CS30" s="239">
        <f>CS19*Indata!$B$41*1000*CS7</f>
        <v>0</v>
      </c>
      <c r="CT30" s="239">
        <f>CT19*Indata!$B$41*1000*CT7</f>
        <v>0</v>
      </c>
    </row>
    <row r="31" spans="1:98" ht="13" x14ac:dyDescent="0.25">
      <c r="A31" s="63" t="s">
        <v>57</v>
      </c>
      <c r="B31" s="41">
        <f ca="1">HLOOKUP($B$8,$E$16:$CT$34,16)</f>
        <v>0</v>
      </c>
      <c r="C31" s="41">
        <f ca="1">HLOOKUP($B$9,$E$16:$CT$34,16)</f>
        <v>0</v>
      </c>
      <c r="D31" s="279"/>
      <c r="E31" s="239">
        <f ca="1">E20*Indata!$B$42*1000*E8</f>
        <v>0</v>
      </c>
      <c r="F31" s="239">
        <f ca="1">F20*Indata!$B$42*1000*F8</f>
        <v>0</v>
      </c>
      <c r="G31" s="239">
        <f ca="1">G20*Indata!$B$42*1000*G8</f>
        <v>0</v>
      </c>
      <c r="H31" s="239">
        <f ca="1">H20*Indata!$B$42*1000*H8</f>
        <v>0</v>
      </c>
      <c r="I31" s="239">
        <f ca="1">I20*Indata!$B$42*1000*I8</f>
        <v>0</v>
      </c>
      <c r="J31" s="239">
        <f ca="1">J20*Indata!$B$42*1000*J8</f>
        <v>0</v>
      </c>
      <c r="K31" s="239">
        <f ca="1">K20*Indata!$B$42*1000*K8</f>
        <v>0</v>
      </c>
      <c r="L31" s="239">
        <f ca="1">L20*Indata!$B$42*1000*L8</f>
        <v>0</v>
      </c>
      <c r="M31" s="239">
        <f ca="1">M20*Indata!$B$42*1000*M8</f>
        <v>0</v>
      </c>
      <c r="N31" s="239">
        <f ca="1">N20*Indata!$B$42*1000*N8</f>
        <v>0</v>
      </c>
      <c r="O31" s="239">
        <f ca="1">O20*Indata!$B$42*1000*O8</f>
        <v>0</v>
      </c>
      <c r="P31" s="239">
        <f ca="1">P20*Indata!$B$42*1000*P8</f>
        <v>0</v>
      </c>
      <c r="Q31" s="239">
        <f ca="1">Q20*Indata!$B$42*1000*Q8</f>
        <v>0</v>
      </c>
      <c r="R31" s="239">
        <f ca="1">R20*Indata!$B$42*1000*R8</f>
        <v>0</v>
      </c>
      <c r="S31" s="239">
        <f ca="1">S20*Indata!$B$42*1000*S8</f>
        <v>0</v>
      </c>
      <c r="T31" s="239">
        <f ca="1">T20*Indata!$B$42*1000*T8</f>
        <v>0</v>
      </c>
      <c r="U31" s="239">
        <f ca="1">U20*Indata!$B$42*1000*U8</f>
        <v>0</v>
      </c>
      <c r="V31" s="239">
        <f ca="1">V20*Indata!$B$42*1000*V8</f>
        <v>0</v>
      </c>
      <c r="W31" s="239">
        <f ca="1">W20*Indata!$B$42*1000*W8</f>
        <v>0</v>
      </c>
      <c r="X31" s="239">
        <f ca="1">X20*Indata!$B$42*1000*X8</f>
        <v>0</v>
      </c>
      <c r="Y31" s="239">
        <f ca="1">Y20*Indata!$B$42*1000*Y8</f>
        <v>0</v>
      </c>
      <c r="Z31" s="239">
        <f ca="1">Z20*Indata!$B$42*1000*Z8</f>
        <v>0</v>
      </c>
      <c r="AA31" s="239">
        <f ca="1">AA20*Indata!$B$42*1000*AA8</f>
        <v>0</v>
      </c>
      <c r="AB31" s="239">
        <f ca="1">AB20*Indata!$B$42*1000*AB8</f>
        <v>0</v>
      </c>
      <c r="AC31" s="239">
        <f ca="1">AC20*Indata!$B$42*1000*AC8</f>
        <v>0</v>
      </c>
      <c r="AD31" s="239">
        <f ca="1">AD20*Indata!$B$42*1000*AD8</f>
        <v>0</v>
      </c>
      <c r="AE31" s="239">
        <f ca="1">AE20*Indata!$B$42*1000*AE8</f>
        <v>0</v>
      </c>
      <c r="AF31" s="239">
        <f ca="1">AF20*Indata!$B$42*1000*AF8</f>
        <v>0</v>
      </c>
      <c r="AG31" s="239">
        <f ca="1">AG20*Indata!$B$42*1000*AG8</f>
        <v>0</v>
      </c>
      <c r="AH31" s="239">
        <f ca="1">AH20*Indata!$B$42*1000*AH8</f>
        <v>0</v>
      </c>
      <c r="AI31" s="239">
        <f ca="1">AI20*Indata!$B$42*1000*AI8</f>
        <v>0</v>
      </c>
      <c r="AJ31" s="239">
        <f ca="1">AJ20*Indata!$B$42*1000*AJ8</f>
        <v>0</v>
      </c>
      <c r="AK31" s="239">
        <f ca="1">AK20*Indata!$B$42*1000*AK8</f>
        <v>0</v>
      </c>
      <c r="AL31" s="239">
        <f ca="1">AL20*Indata!$B$42*1000*AL8</f>
        <v>0</v>
      </c>
      <c r="AM31" s="239">
        <f ca="1">AM20*Indata!$B$42*1000*AM8</f>
        <v>0</v>
      </c>
      <c r="AN31" s="239">
        <f ca="1">AN20*Indata!$B$42*1000*AN8</f>
        <v>0</v>
      </c>
      <c r="AO31" s="239">
        <f ca="1">AO20*Indata!$B$42*1000*AO8</f>
        <v>0</v>
      </c>
      <c r="AP31" s="239">
        <f ca="1">AP20*Indata!$B$42*1000*AP8</f>
        <v>0</v>
      </c>
      <c r="AQ31" s="239">
        <f ca="1">AQ20*Indata!$B$42*1000*AQ8</f>
        <v>0</v>
      </c>
      <c r="AR31" s="239">
        <f ca="1">AR20*Indata!$B$42*1000*AR8</f>
        <v>0</v>
      </c>
      <c r="AS31" s="239">
        <f ca="1">AS20*Indata!$B$42*1000*AS8</f>
        <v>0</v>
      </c>
      <c r="AT31" s="239">
        <f ca="1">AT20*Indata!$B$42*1000*AT8</f>
        <v>0</v>
      </c>
      <c r="AU31" s="239">
        <f ca="1">AU20*Indata!$B$42*1000*AU8</f>
        <v>0</v>
      </c>
      <c r="AV31" s="239">
        <f ca="1">AV20*Indata!$B$42*1000*AV8</f>
        <v>0</v>
      </c>
      <c r="AW31" s="239">
        <f ca="1">AW20*Indata!$B$42*1000*AW8</f>
        <v>0</v>
      </c>
      <c r="AX31" s="239">
        <f ca="1">AX20*Indata!$B$42*1000*AX8</f>
        <v>0</v>
      </c>
      <c r="AY31" s="239">
        <f ca="1">AY20*Indata!$B$42*1000*AY8</f>
        <v>0</v>
      </c>
      <c r="AZ31" s="239">
        <f ca="1">AZ20*Indata!$B$42*1000*AZ8</f>
        <v>0</v>
      </c>
      <c r="BA31" s="239">
        <f ca="1">BA20*Indata!$B$42*1000*BA8</f>
        <v>0</v>
      </c>
      <c r="BB31" s="239">
        <f ca="1">BB20*Indata!$B$42*1000*BB8</f>
        <v>0</v>
      </c>
      <c r="BC31" s="239">
        <f ca="1">BC20*Indata!$B$42*1000*BC8</f>
        <v>0</v>
      </c>
      <c r="BD31" s="239">
        <f ca="1">BD20*Indata!$B$42*1000*BD8</f>
        <v>0</v>
      </c>
      <c r="BE31" s="239">
        <f ca="1">BE20*Indata!$B$42*1000*BE8</f>
        <v>0</v>
      </c>
      <c r="BF31" s="239">
        <f ca="1">BF20*Indata!$B$42*1000*BF8</f>
        <v>0</v>
      </c>
      <c r="BG31" s="239">
        <f ca="1">BG20*Indata!$B$42*1000*BG8</f>
        <v>0</v>
      </c>
      <c r="BH31" s="239">
        <f ca="1">BH20*Indata!$B$42*1000*BH8</f>
        <v>0</v>
      </c>
      <c r="BI31" s="239">
        <f ca="1">BI20*Indata!$B$42*1000*BI8</f>
        <v>0</v>
      </c>
      <c r="BJ31" s="239">
        <f ca="1">BJ20*Indata!$B$42*1000*BJ8</f>
        <v>0</v>
      </c>
      <c r="BK31" s="239">
        <f ca="1">BK20*Indata!$B$42*1000*BK8</f>
        <v>0</v>
      </c>
      <c r="BL31" s="239">
        <f ca="1">BL20*Indata!$B$42*1000*BL8</f>
        <v>0</v>
      </c>
      <c r="BM31" s="239">
        <f ca="1">BM20*Indata!$B$42*1000*BM8</f>
        <v>0</v>
      </c>
      <c r="BN31" s="239">
        <f ca="1">BN20*Indata!$B$42*1000*BN8</f>
        <v>0</v>
      </c>
      <c r="BO31" s="239">
        <f ca="1">BO20*Indata!$B$42*1000*BO8</f>
        <v>0</v>
      </c>
      <c r="BP31" s="239">
        <f ca="1">BP20*Indata!$B$42*1000*BP8</f>
        <v>0</v>
      </c>
      <c r="BQ31" s="239">
        <f ca="1">BQ20*Indata!$B$42*1000*BQ8</f>
        <v>0</v>
      </c>
      <c r="BR31" s="239">
        <f ca="1">BR20*Indata!$B$42*1000*BR8</f>
        <v>0</v>
      </c>
      <c r="BS31" s="239">
        <f ca="1">BS20*Indata!$B$42*1000*BS8</f>
        <v>0</v>
      </c>
      <c r="BT31" s="239">
        <f ca="1">BT20*Indata!$B$42*1000*BT8</f>
        <v>0</v>
      </c>
      <c r="BU31" s="239">
        <f ca="1">BU20*Indata!$B$42*1000*BU8</f>
        <v>0</v>
      </c>
      <c r="BV31" s="239">
        <f>BV20*Indata!$B$42*1000*BV8</f>
        <v>0</v>
      </c>
      <c r="BW31" s="239">
        <f>BW20*Indata!$B$42*1000*BW8</f>
        <v>0</v>
      </c>
      <c r="BX31" s="239">
        <f>BX20*Indata!$B$42*1000*BX8</f>
        <v>0</v>
      </c>
      <c r="BY31" s="239">
        <f>BY20*Indata!$B$42*1000*BY8</f>
        <v>0</v>
      </c>
      <c r="BZ31" s="239">
        <f>BZ20*Indata!$B$42*1000*BZ8</f>
        <v>0</v>
      </c>
      <c r="CA31" s="239">
        <f>CA20*Indata!$B$42*1000*CA8</f>
        <v>0</v>
      </c>
      <c r="CB31" s="239">
        <f>CB20*Indata!$B$42*1000*CB8</f>
        <v>0</v>
      </c>
      <c r="CC31" s="239">
        <f>CC20*Indata!$B$42*1000*CC8</f>
        <v>0</v>
      </c>
      <c r="CD31" s="239">
        <f>CD20*Indata!$B$42*1000*CD8</f>
        <v>0</v>
      </c>
      <c r="CE31" s="239">
        <f>CE20*Indata!$B$42*1000*CE8</f>
        <v>0</v>
      </c>
      <c r="CF31" s="239">
        <f>CF20*Indata!$B$42*1000*CF8</f>
        <v>0</v>
      </c>
      <c r="CG31" s="239">
        <f>CG20*Indata!$B$42*1000*CG8</f>
        <v>0</v>
      </c>
      <c r="CH31" s="239">
        <f>CH20*Indata!$B$42*1000*CH8</f>
        <v>0</v>
      </c>
      <c r="CI31" s="239">
        <f>CI20*Indata!$B$42*1000*CI8</f>
        <v>0</v>
      </c>
      <c r="CJ31" s="239">
        <f>CJ20*Indata!$B$42*1000*CJ8</f>
        <v>0</v>
      </c>
      <c r="CK31" s="239">
        <f>CK20*Indata!$B$42*1000*CK8</f>
        <v>0</v>
      </c>
      <c r="CL31" s="239">
        <f>CL20*Indata!$B$42*1000*CL8</f>
        <v>0</v>
      </c>
      <c r="CM31" s="239">
        <f>CM20*Indata!$B$42*1000*CM8</f>
        <v>0</v>
      </c>
      <c r="CN31" s="239">
        <f>CN20*Indata!$B$42*1000*CN8</f>
        <v>0</v>
      </c>
      <c r="CO31" s="239">
        <f>CO20*Indata!$B$42*1000*CO8</f>
        <v>0</v>
      </c>
      <c r="CP31" s="239">
        <f>CP20*Indata!$B$42*1000*CP8</f>
        <v>0</v>
      </c>
      <c r="CQ31" s="239">
        <f>CQ20*Indata!$B$42*1000*CQ8</f>
        <v>0</v>
      </c>
      <c r="CR31" s="239">
        <f>CR20*Indata!$B$42*1000*CR8</f>
        <v>0</v>
      </c>
      <c r="CS31" s="239">
        <f>CS20*Indata!$B$42*1000*CS8</f>
        <v>0</v>
      </c>
      <c r="CT31" s="239">
        <f>CT20*Indata!$B$42*1000*CT8</f>
        <v>0</v>
      </c>
    </row>
    <row r="32" spans="1:98" ht="13" x14ac:dyDescent="0.25">
      <c r="A32" s="63" t="s">
        <v>58</v>
      </c>
      <c r="B32" s="41">
        <f ca="1">HLOOKUP($B$8,$E$16:$CT$34,17)</f>
        <v>0</v>
      </c>
      <c r="C32" s="41">
        <f ca="1">HLOOKUP($B$9,$E$16:$CT$34,17)</f>
        <v>0</v>
      </c>
      <c r="D32" s="279"/>
      <c r="E32" s="239">
        <f ca="1">E21*Indata!$B$43*1000*E9</f>
        <v>0</v>
      </c>
      <c r="F32" s="239">
        <f ca="1">F21*Indata!$B$43*1000*F9</f>
        <v>0</v>
      </c>
      <c r="G32" s="239">
        <f ca="1">G21*Indata!$B$43*1000*G9</f>
        <v>0</v>
      </c>
      <c r="H32" s="239">
        <f ca="1">H21*Indata!$B$43*1000*H9</f>
        <v>0</v>
      </c>
      <c r="I32" s="239">
        <f ca="1">I21*Indata!$B$43*1000*I9</f>
        <v>0</v>
      </c>
      <c r="J32" s="239">
        <f ca="1">J21*Indata!$B$43*1000*J9</f>
        <v>0</v>
      </c>
      <c r="K32" s="239">
        <f ca="1">K21*Indata!$B$43*1000*K9</f>
        <v>0</v>
      </c>
      <c r="L32" s="239">
        <f ca="1">L21*Indata!$B$43*1000*L9</f>
        <v>0</v>
      </c>
      <c r="M32" s="239">
        <f ca="1">M21*Indata!$B$43*1000*M9</f>
        <v>0</v>
      </c>
      <c r="N32" s="239">
        <f ca="1">N21*Indata!$B$43*1000*N9</f>
        <v>0</v>
      </c>
      <c r="O32" s="239">
        <f ca="1">O21*Indata!$B$43*1000*O9</f>
        <v>0</v>
      </c>
      <c r="P32" s="239">
        <f ca="1">P21*Indata!$B$43*1000*P9</f>
        <v>0</v>
      </c>
      <c r="Q32" s="239">
        <f ca="1">Q21*Indata!$B$43*1000*Q9</f>
        <v>0</v>
      </c>
      <c r="R32" s="239">
        <f ca="1">R21*Indata!$B$43*1000*R9</f>
        <v>0</v>
      </c>
      <c r="S32" s="239">
        <f ca="1">S21*Indata!$B$43*1000*S9</f>
        <v>0</v>
      </c>
      <c r="T32" s="239">
        <f ca="1">T21*Indata!$B$43*1000*T9</f>
        <v>0</v>
      </c>
      <c r="U32" s="239">
        <f ca="1">U21*Indata!$B$43*1000*U9</f>
        <v>0</v>
      </c>
      <c r="V32" s="239">
        <f ca="1">V21*Indata!$B$43*1000*V9</f>
        <v>0</v>
      </c>
      <c r="W32" s="239">
        <f ca="1">W21*Indata!$B$43*1000*W9</f>
        <v>0</v>
      </c>
      <c r="X32" s="239">
        <f ca="1">X21*Indata!$B$43*1000*X9</f>
        <v>0</v>
      </c>
      <c r="Y32" s="239">
        <f ca="1">Y21*Indata!$B$43*1000*Y9</f>
        <v>0</v>
      </c>
      <c r="Z32" s="239">
        <f ca="1">Z21*Indata!$B$43*1000*Z9</f>
        <v>0</v>
      </c>
      <c r="AA32" s="239">
        <f ca="1">AA21*Indata!$B$43*1000*AA9</f>
        <v>0</v>
      </c>
      <c r="AB32" s="239">
        <f ca="1">AB21*Indata!$B$43*1000*AB9</f>
        <v>0</v>
      </c>
      <c r="AC32" s="239">
        <f ca="1">AC21*Indata!$B$43*1000*AC9</f>
        <v>0</v>
      </c>
      <c r="AD32" s="239">
        <f ca="1">AD21*Indata!$B$43*1000*AD9</f>
        <v>0</v>
      </c>
      <c r="AE32" s="239">
        <f ca="1">AE21*Indata!$B$43*1000*AE9</f>
        <v>0</v>
      </c>
      <c r="AF32" s="239">
        <f ca="1">AF21*Indata!$B$43*1000*AF9</f>
        <v>0</v>
      </c>
      <c r="AG32" s="239">
        <f ca="1">AG21*Indata!$B$43*1000*AG9</f>
        <v>0</v>
      </c>
      <c r="AH32" s="239">
        <f ca="1">AH21*Indata!$B$43*1000*AH9</f>
        <v>0</v>
      </c>
      <c r="AI32" s="239">
        <f ca="1">AI21*Indata!$B$43*1000*AI9</f>
        <v>0</v>
      </c>
      <c r="AJ32" s="239">
        <f ca="1">AJ21*Indata!$B$43*1000*AJ9</f>
        <v>0</v>
      </c>
      <c r="AK32" s="239">
        <f ca="1">AK21*Indata!$B$43*1000*AK9</f>
        <v>0</v>
      </c>
      <c r="AL32" s="239">
        <f ca="1">AL21*Indata!$B$43*1000*AL9</f>
        <v>0</v>
      </c>
      <c r="AM32" s="239">
        <f ca="1">AM21*Indata!$B$43*1000*AM9</f>
        <v>0</v>
      </c>
      <c r="AN32" s="239">
        <f ca="1">AN21*Indata!$B$43*1000*AN9</f>
        <v>0</v>
      </c>
      <c r="AO32" s="239">
        <f ca="1">AO21*Indata!$B$43*1000*AO9</f>
        <v>0</v>
      </c>
      <c r="AP32" s="239">
        <f ca="1">AP21*Indata!$B$43*1000*AP9</f>
        <v>0</v>
      </c>
      <c r="AQ32" s="239">
        <f ca="1">AQ21*Indata!$B$43*1000*AQ9</f>
        <v>0</v>
      </c>
      <c r="AR32" s="239">
        <f ca="1">AR21*Indata!$B$43*1000*AR9</f>
        <v>0</v>
      </c>
      <c r="AS32" s="239">
        <f ca="1">AS21*Indata!$B$43*1000*AS9</f>
        <v>0</v>
      </c>
      <c r="AT32" s="239">
        <f ca="1">AT21*Indata!$B$43*1000*AT9</f>
        <v>0</v>
      </c>
      <c r="AU32" s="239">
        <f ca="1">AU21*Indata!$B$43*1000*AU9</f>
        <v>0</v>
      </c>
      <c r="AV32" s="239">
        <f ca="1">AV21*Indata!$B$43*1000*AV9</f>
        <v>0</v>
      </c>
      <c r="AW32" s="239">
        <f ca="1">AW21*Indata!$B$43*1000*AW9</f>
        <v>0</v>
      </c>
      <c r="AX32" s="239">
        <f ca="1">AX21*Indata!$B$43*1000*AX9</f>
        <v>0</v>
      </c>
      <c r="AY32" s="239">
        <f ca="1">AY21*Indata!$B$43*1000*AY9</f>
        <v>0</v>
      </c>
      <c r="AZ32" s="239">
        <f ca="1">AZ21*Indata!$B$43*1000*AZ9</f>
        <v>0</v>
      </c>
      <c r="BA32" s="239">
        <f ca="1">BA21*Indata!$B$43*1000*BA9</f>
        <v>0</v>
      </c>
      <c r="BB32" s="239">
        <f ca="1">BB21*Indata!$B$43*1000*BB9</f>
        <v>0</v>
      </c>
      <c r="BC32" s="239">
        <f ca="1">BC21*Indata!$B$43*1000*BC9</f>
        <v>0</v>
      </c>
      <c r="BD32" s="239">
        <f ca="1">BD21*Indata!$B$43*1000*BD9</f>
        <v>0</v>
      </c>
      <c r="BE32" s="239">
        <f ca="1">BE21*Indata!$B$43*1000*BE9</f>
        <v>0</v>
      </c>
      <c r="BF32" s="239">
        <f ca="1">BF21*Indata!$B$43*1000*BF9</f>
        <v>0</v>
      </c>
      <c r="BG32" s="239">
        <f ca="1">BG21*Indata!$B$43*1000*BG9</f>
        <v>0</v>
      </c>
      <c r="BH32" s="239">
        <f ca="1">BH21*Indata!$B$43*1000*BH9</f>
        <v>0</v>
      </c>
      <c r="BI32" s="239">
        <f ca="1">BI21*Indata!$B$43*1000*BI9</f>
        <v>0</v>
      </c>
      <c r="BJ32" s="239">
        <f ca="1">BJ21*Indata!$B$43*1000*BJ9</f>
        <v>0</v>
      </c>
      <c r="BK32" s="239">
        <f ca="1">BK21*Indata!$B$43*1000*BK9</f>
        <v>0</v>
      </c>
      <c r="BL32" s="239">
        <f ca="1">BL21*Indata!$B$43*1000*BL9</f>
        <v>0</v>
      </c>
      <c r="BM32" s="239">
        <f ca="1">BM21*Indata!$B$43*1000*BM9</f>
        <v>0</v>
      </c>
      <c r="BN32" s="239">
        <f ca="1">BN21*Indata!$B$43*1000*BN9</f>
        <v>0</v>
      </c>
      <c r="BO32" s="239">
        <f ca="1">BO21*Indata!$B$43*1000*BO9</f>
        <v>0</v>
      </c>
      <c r="BP32" s="239">
        <f ca="1">BP21*Indata!$B$43*1000*BP9</f>
        <v>0</v>
      </c>
      <c r="BQ32" s="239">
        <f ca="1">BQ21*Indata!$B$43*1000*BQ9</f>
        <v>0</v>
      </c>
      <c r="BR32" s="239">
        <f ca="1">BR21*Indata!$B$43*1000*BR9</f>
        <v>0</v>
      </c>
      <c r="BS32" s="239">
        <f ca="1">BS21*Indata!$B$43*1000*BS9</f>
        <v>0</v>
      </c>
      <c r="BT32" s="239">
        <f ca="1">BT21*Indata!$B$43*1000*BT9</f>
        <v>0</v>
      </c>
      <c r="BU32" s="239">
        <f ca="1">BU21*Indata!$B$43*1000*BU9</f>
        <v>0</v>
      </c>
      <c r="BV32" s="239">
        <f>BV21*Indata!$B$43*1000*BV9</f>
        <v>0</v>
      </c>
      <c r="BW32" s="239">
        <f>BW21*Indata!$B$43*1000*BW9</f>
        <v>0</v>
      </c>
      <c r="BX32" s="239">
        <f>BX21*Indata!$B$43*1000*BX9</f>
        <v>0</v>
      </c>
      <c r="BY32" s="239">
        <f>BY21*Indata!$B$43*1000*BY9</f>
        <v>0</v>
      </c>
      <c r="BZ32" s="239">
        <f>BZ21*Indata!$B$43*1000*BZ9</f>
        <v>0</v>
      </c>
      <c r="CA32" s="239">
        <f>CA21*Indata!$B$43*1000*CA9</f>
        <v>0</v>
      </c>
      <c r="CB32" s="239">
        <f>CB21*Indata!$B$43*1000*CB9</f>
        <v>0</v>
      </c>
      <c r="CC32" s="239">
        <f>CC21*Indata!$B$43*1000*CC9</f>
        <v>0</v>
      </c>
      <c r="CD32" s="239">
        <f>CD21*Indata!$B$43*1000*CD9</f>
        <v>0</v>
      </c>
      <c r="CE32" s="239">
        <f>CE21*Indata!$B$43*1000*CE9</f>
        <v>0</v>
      </c>
      <c r="CF32" s="239">
        <f>CF21*Indata!$B$43*1000*CF9</f>
        <v>0</v>
      </c>
      <c r="CG32" s="239">
        <f>CG21*Indata!$B$43*1000*CG9</f>
        <v>0</v>
      </c>
      <c r="CH32" s="239">
        <f>CH21*Indata!$B$43*1000*CH9</f>
        <v>0</v>
      </c>
      <c r="CI32" s="239">
        <f>CI21*Indata!$B$43*1000*CI9</f>
        <v>0</v>
      </c>
      <c r="CJ32" s="239">
        <f>CJ21*Indata!$B$43*1000*CJ9</f>
        <v>0</v>
      </c>
      <c r="CK32" s="239">
        <f>CK21*Indata!$B$43*1000*CK9</f>
        <v>0</v>
      </c>
      <c r="CL32" s="239">
        <f>CL21*Indata!$B$43*1000*CL9</f>
        <v>0</v>
      </c>
      <c r="CM32" s="239">
        <f>CM21*Indata!$B$43*1000*CM9</f>
        <v>0</v>
      </c>
      <c r="CN32" s="239">
        <f>CN21*Indata!$B$43*1000*CN9</f>
        <v>0</v>
      </c>
      <c r="CO32" s="239">
        <f>CO21*Indata!$B$43*1000*CO9</f>
        <v>0</v>
      </c>
      <c r="CP32" s="239">
        <f>CP21*Indata!$B$43*1000*CP9</f>
        <v>0</v>
      </c>
      <c r="CQ32" s="239">
        <f>CQ21*Indata!$B$43*1000*CQ9</f>
        <v>0</v>
      </c>
      <c r="CR32" s="239">
        <f>CR21*Indata!$B$43*1000*CR9</f>
        <v>0</v>
      </c>
      <c r="CS32" s="239">
        <f>CS21*Indata!$B$43*1000*CS9</f>
        <v>0</v>
      </c>
      <c r="CT32" s="239">
        <f>CT21*Indata!$B$43*1000*CT9</f>
        <v>0</v>
      </c>
    </row>
    <row r="33" spans="1:98" ht="13" x14ac:dyDescent="0.25">
      <c r="A33" s="63" t="s">
        <v>80</v>
      </c>
      <c r="B33" s="41">
        <f ca="1">HLOOKUP($B$8,$E$16:$CT$34,18)</f>
        <v>0</v>
      </c>
      <c r="C33" s="41">
        <f ca="1">HLOOKUP($B$9,$E$16:$CT$34,18)</f>
        <v>0</v>
      </c>
      <c r="D33" s="279"/>
      <c r="E33" s="239">
        <f ca="1">E22*Indata!$B$44*1000*E10</f>
        <v>0</v>
      </c>
      <c r="F33" s="239">
        <f ca="1">F22*Indata!$B$44*1000*F10</f>
        <v>0</v>
      </c>
      <c r="G33" s="239">
        <f ca="1">G22*Indata!$B$44*1000*G10</f>
        <v>0</v>
      </c>
      <c r="H33" s="239">
        <f ca="1">H22*Indata!$B$44*1000*H10</f>
        <v>0</v>
      </c>
      <c r="I33" s="239">
        <f ca="1">I22*Indata!$B$44*1000*I10</f>
        <v>0</v>
      </c>
      <c r="J33" s="239">
        <f ca="1">J22*Indata!$B$44*1000*J10</f>
        <v>0</v>
      </c>
      <c r="K33" s="239">
        <f ca="1">K22*Indata!$B$44*1000*K10</f>
        <v>0</v>
      </c>
      <c r="L33" s="239">
        <f ca="1">L22*Indata!$B$44*1000*L10</f>
        <v>0</v>
      </c>
      <c r="M33" s="239">
        <f ca="1">M22*Indata!$B$44*1000*M10</f>
        <v>0</v>
      </c>
      <c r="N33" s="239">
        <f ca="1">N22*Indata!$B$44*1000*N10</f>
        <v>0</v>
      </c>
      <c r="O33" s="239">
        <f ca="1">O22*Indata!$B$44*1000*O10</f>
        <v>0</v>
      </c>
      <c r="P33" s="239">
        <f ca="1">P22*Indata!$B$44*1000*P10</f>
        <v>0</v>
      </c>
      <c r="Q33" s="239">
        <f ca="1">Q22*Indata!$B$44*1000*Q10</f>
        <v>0</v>
      </c>
      <c r="R33" s="239">
        <f ca="1">R22*Indata!$B$44*1000*R10</f>
        <v>0</v>
      </c>
      <c r="S33" s="239">
        <f ca="1">S22*Indata!$B$44*1000*S10</f>
        <v>0</v>
      </c>
      <c r="T33" s="239">
        <f ca="1">T22*Indata!$B$44*1000*T10</f>
        <v>0</v>
      </c>
      <c r="U33" s="239">
        <f ca="1">U22*Indata!$B$44*1000*U10</f>
        <v>0</v>
      </c>
      <c r="V33" s="239">
        <f ca="1">V22*Indata!$B$44*1000*V10</f>
        <v>0</v>
      </c>
      <c r="W33" s="239">
        <f ca="1">W22*Indata!$B$44*1000*W10</f>
        <v>0</v>
      </c>
      <c r="X33" s="239">
        <f ca="1">X22*Indata!$B$44*1000*X10</f>
        <v>0</v>
      </c>
      <c r="Y33" s="239">
        <f ca="1">Y22*Indata!$B$44*1000*Y10</f>
        <v>0</v>
      </c>
      <c r="Z33" s="239">
        <f ca="1">Z22*Indata!$B$44*1000*Z10</f>
        <v>0</v>
      </c>
      <c r="AA33" s="239">
        <f ca="1">AA22*Indata!$B$44*1000*AA10</f>
        <v>0</v>
      </c>
      <c r="AB33" s="239">
        <f ca="1">AB22*Indata!$B$44*1000*AB10</f>
        <v>0</v>
      </c>
      <c r="AC33" s="239">
        <f ca="1">AC22*Indata!$B$44*1000*AC10</f>
        <v>0</v>
      </c>
      <c r="AD33" s="239">
        <f ca="1">AD22*Indata!$B$44*1000*AD10</f>
        <v>0</v>
      </c>
      <c r="AE33" s="239">
        <f ca="1">AE22*Indata!$B$44*1000*AE10</f>
        <v>0</v>
      </c>
      <c r="AF33" s="239">
        <f ca="1">AF22*Indata!$B$44*1000*AF10</f>
        <v>0</v>
      </c>
      <c r="AG33" s="239">
        <f ca="1">AG22*Indata!$B$44*1000*AG10</f>
        <v>0</v>
      </c>
      <c r="AH33" s="239">
        <f ca="1">AH22*Indata!$B$44*1000*AH10</f>
        <v>0</v>
      </c>
      <c r="AI33" s="239">
        <f ca="1">AI22*Indata!$B$44*1000*AI10</f>
        <v>0</v>
      </c>
      <c r="AJ33" s="239">
        <f ca="1">AJ22*Indata!$B$44*1000*AJ10</f>
        <v>0</v>
      </c>
      <c r="AK33" s="239">
        <f ca="1">AK22*Indata!$B$44*1000*AK10</f>
        <v>0</v>
      </c>
      <c r="AL33" s="239">
        <f ca="1">AL22*Indata!$B$44*1000*AL10</f>
        <v>0</v>
      </c>
      <c r="AM33" s="239">
        <f ca="1">AM22*Indata!$B$44*1000*AM10</f>
        <v>0</v>
      </c>
      <c r="AN33" s="239">
        <f ca="1">AN22*Indata!$B$44*1000*AN10</f>
        <v>0</v>
      </c>
      <c r="AO33" s="239">
        <f ca="1">AO22*Indata!$B$44*1000*AO10</f>
        <v>0</v>
      </c>
      <c r="AP33" s="239">
        <f ca="1">AP22*Indata!$B$44*1000*AP10</f>
        <v>0</v>
      </c>
      <c r="AQ33" s="239">
        <f ca="1">AQ22*Indata!$B$44*1000*AQ10</f>
        <v>0</v>
      </c>
      <c r="AR33" s="239">
        <f ca="1">AR22*Indata!$B$44*1000*AR10</f>
        <v>0</v>
      </c>
      <c r="AS33" s="239">
        <f ca="1">AS22*Indata!$B$44*1000*AS10</f>
        <v>0</v>
      </c>
      <c r="AT33" s="239">
        <f ca="1">AT22*Indata!$B$44*1000*AT10</f>
        <v>0</v>
      </c>
      <c r="AU33" s="239">
        <f ca="1">AU22*Indata!$B$44*1000*AU10</f>
        <v>0</v>
      </c>
      <c r="AV33" s="239">
        <f ca="1">AV22*Indata!$B$44*1000*AV10</f>
        <v>0</v>
      </c>
      <c r="AW33" s="239">
        <f ca="1">AW22*Indata!$B$44*1000*AW10</f>
        <v>0</v>
      </c>
      <c r="AX33" s="239">
        <f ca="1">AX22*Indata!$B$44*1000*AX10</f>
        <v>0</v>
      </c>
      <c r="AY33" s="239">
        <f ca="1">AY22*Indata!$B$44*1000*AY10</f>
        <v>0</v>
      </c>
      <c r="AZ33" s="239">
        <f ca="1">AZ22*Indata!$B$44*1000*AZ10</f>
        <v>0</v>
      </c>
      <c r="BA33" s="239">
        <f ca="1">BA22*Indata!$B$44*1000*BA10</f>
        <v>0</v>
      </c>
      <c r="BB33" s="239">
        <f ca="1">BB22*Indata!$B$44*1000*BB10</f>
        <v>0</v>
      </c>
      <c r="BC33" s="239">
        <f ca="1">BC22*Indata!$B$44*1000*BC10</f>
        <v>0</v>
      </c>
      <c r="BD33" s="239">
        <f ca="1">BD22*Indata!$B$44*1000*BD10</f>
        <v>0</v>
      </c>
      <c r="BE33" s="239">
        <f ca="1">BE22*Indata!$B$44*1000*BE10</f>
        <v>0</v>
      </c>
      <c r="BF33" s="239">
        <f ca="1">BF22*Indata!$B$44*1000*BF10</f>
        <v>0</v>
      </c>
      <c r="BG33" s="239">
        <f ca="1">BG22*Indata!$B$44*1000*BG10</f>
        <v>0</v>
      </c>
      <c r="BH33" s="239">
        <f ca="1">BH22*Indata!$B$44*1000*BH10</f>
        <v>0</v>
      </c>
      <c r="BI33" s="239">
        <f ca="1">BI22*Indata!$B$44*1000*BI10</f>
        <v>0</v>
      </c>
      <c r="BJ33" s="239">
        <f ca="1">BJ22*Indata!$B$44*1000*BJ10</f>
        <v>0</v>
      </c>
      <c r="BK33" s="239">
        <f ca="1">BK22*Indata!$B$44*1000*BK10</f>
        <v>0</v>
      </c>
      <c r="BL33" s="239">
        <f ca="1">BL22*Indata!$B$44*1000*BL10</f>
        <v>0</v>
      </c>
      <c r="BM33" s="239">
        <f ca="1">BM22*Indata!$B$44*1000*BM10</f>
        <v>0</v>
      </c>
      <c r="BN33" s="239">
        <f ca="1">BN22*Indata!$B$44*1000*BN10</f>
        <v>0</v>
      </c>
      <c r="BO33" s="239">
        <f ca="1">BO22*Indata!$B$44*1000*BO10</f>
        <v>0</v>
      </c>
      <c r="BP33" s="239">
        <f ca="1">BP22*Indata!$B$44*1000*BP10</f>
        <v>0</v>
      </c>
      <c r="BQ33" s="239">
        <f ca="1">BQ22*Indata!$B$44*1000*BQ10</f>
        <v>0</v>
      </c>
      <c r="BR33" s="239">
        <f ca="1">BR22*Indata!$B$44*1000*BR10</f>
        <v>0</v>
      </c>
      <c r="BS33" s="239">
        <f ca="1">BS22*Indata!$B$44*1000*BS10</f>
        <v>0</v>
      </c>
      <c r="BT33" s="239">
        <f ca="1">BT22*Indata!$B$44*1000*BT10</f>
        <v>0</v>
      </c>
      <c r="BU33" s="239">
        <f ca="1">BU22*Indata!$B$44*1000*BU10</f>
        <v>0</v>
      </c>
      <c r="BV33" s="239">
        <f>BV22*Indata!$B$44*1000*BV10</f>
        <v>0</v>
      </c>
      <c r="BW33" s="239">
        <f>BW22*Indata!$B$44*1000*BW10</f>
        <v>0</v>
      </c>
      <c r="BX33" s="239">
        <f>BX22*Indata!$B$44*1000*BX10</f>
        <v>0</v>
      </c>
      <c r="BY33" s="239">
        <f>BY22*Indata!$B$44*1000*BY10</f>
        <v>0</v>
      </c>
      <c r="BZ33" s="239">
        <f>BZ22*Indata!$B$44*1000*BZ10</f>
        <v>0</v>
      </c>
      <c r="CA33" s="239">
        <f>CA22*Indata!$B$44*1000*CA10</f>
        <v>0</v>
      </c>
      <c r="CB33" s="239">
        <f>CB22*Indata!$B$44*1000*CB10</f>
        <v>0</v>
      </c>
      <c r="CC33" s="239">
        <f>CC22*Indata!$B$44*1000*CC10</f>
        <v>0</v>
      </c>
      <c r="CD33" s="239">
        <f>CD22*Indata!$B$44*1000*CD10</f>
        <v>0</v>
      </c>
      <c r="CE33" s="239">
        <f>CE22*Indata!$B$44*1000*CE10</f>
        <v>0</v>
      </c>
      <c r="CF33" s="239">
        <f>CF22*Indata!$B$44*1000*CF10</f>
        <v>0</v>
      </c>
      <c r="CG33" s="239">
        <f>CG22*Indata!$B$44*1000*CG10</f>
        <v>0</v>
      </c>
      <c r="CH33" s="239">
        <f>CH22*Indata!$B$44*1000*CH10</f>
        <v>0</v>
      </c>
      <c r="CI33" s="239">
        <f>CI22*Indata!$B$44*1000*CI10</f>
        <v>0</v>
      </c>
      <c r="CJ33" s="239">
        <f>CJ22*Indata!$B$44*1000*CJ10</f>
        <v>0</v>
      </c>
      <c r="CK33" s="239">
        <f>CK22*Indata!$B$44*1000*CK10</f>
        <v>0</v>
      </c>
      <c r="CL33" s="239">
        <f>CL22*Indata!$B$44*1000*CL10</f>
        <v>0</v>
      </c>
      <c r="CM33" s="239">
        <f>CM22*Indata!$B$44*1000*CM10</f>
        <v>0</v>
      </c>
      <c r="CN33" s="239">
        <f>CN22*Indata!$B$44*1000*CN10</f>
        <v>0</v>
      </c>
      <c r="CO33" s="239">
        <f>CO22*Indata!$B$44*1000*CO10</f>
        <v>0</v>
      </c>
      <c r="CP33" s="239">
        <f>CP22*Indata!$B$44*1000*CP10</f>
        <v>0</v>
      </c>
      <c r="CQ33" s="239">
        <f>CQ22*Indata!$B$44*1000*CQ10</f>
        <v>0</v>
      </c>
      <c r="CR33" s="239">
        <f>CR22*Indata!$B$44*1000*CR10</f>
        <v>0</v>
      </c>
      <c r="CS33" s="239">
        <f>CS22*Indata!$B$44*1000*CS10</f>
        <v>0</v>
      </c>
      <c r="CT33" s="239">
        <f>CT22*Indata!$B$44*1000*CT10</f>
        <v>0</v>
      </c>
    </row>
    <row r="34" spans="1:98" s="591" customFormat="1" ht="13" x14ac:dyDescent="0.25">
      <c r="A34" s="592" t="s">
        <v>92</v>
      </c>
      <c r="B34" s="588">
        <f ca="1">HLOOKUP($B$8,$E$16:$CT$34,19)</f>
        <v>0</v>
      </c>
      <c r="C34" s="588">
        <f ca="1">HLOOKUP($B$9,$E$16:$CT$34,19)</f>
        <v>0</v>
      </c>
      <c r="D34" s="597"/>
      <c r="E34" s="596">
        <f ca="1">E23*Indata!$B$45*1000*E11</f>
        <v>0</v>
      </c>
      <c r="F34" s="596">
        <f ca="1">F23*Indata!$B$45*1000*F11</f>
        <v>0</v>
      </c>
      <c r="G34" s="596">
        <f ca="1">G23*Indata!$B$45*1000*G11</f>
        <v>0</v>
      </c>
      <c r="H34" s="596">
        <f ca="1">H23*Indata!$B$45*1000*H11</f>
        <v>0</v>
      </c>
      <c r="I34" s="596">
        <f ca="1">I23*Indata!$B$45*1000*I11</f>
        <v>0</v>
      </c>
      <c r="J34" s="596">
        <f ca="1">J23*Indata!$B$45*1000*J11</f>
        <v>0</v>
      </c>
      <c r="K34" s="596">
        <f ca="1">K23*Indata!$B$45*1000*K11</f>
        <v>0</v>
      </c>
      <c r="L34" s="596">
        <f ca="1">L23*Indata!$B$45*1000*L11</f>
        <v>0</v>
      </c>
      <c r="M34" s="596">
        <f ca="1">M23*Indata!$B$45*1000*M11</f>
        <v>0</v>
      </c>
      <c r="N34" s="596">
        <f ca="1">N23*Indata!$B$45*1000*N11</f>
        <v>0</v>
      </c>
      <c r="O34" s="596">
        <f ca="1">O23*Indata!$B$45*1000*O11</f>
        <v>0</v>
      </c>
      <c r="P34" s="596">
        <f ca="1">P23*Indata!$B$45*1000*P11</f>
        <v>0</v>
      </c>
      <c r="Q34" s="596">
        <f ca="1">Q23*Indata!$B$45*1000*Q11</f>
        <v>0</v>
      </c>
      <c r="R34" s="596">
        <f ca="1">R23*Indata!$B$45*1000*R11</f>
        <v>0</v>
      </c>
      <c r="S34" s="596">
        <f ca="1">S23*Indata!$B$45*1000*S11</f>
        <v>0</v>
      </c>
      <c r="T34" s="596">
        <f ca="1">T23*Indata!$B$45*1000*T11</f>
        <v>0</v>
      </c>
      <c r="U34" s="596">
        <f ca="1">U23*Indata!$B$45*1000*U11</f>
        <v>0</v>
      </c>
      <c r="V34" s="596">
        <f ca="1">V23*Indata!$B$45*1000*V11</f>
        <v>0</v>
      </c>
      <c r="W34" s="596">
        <f ca="1">W23*Indata!$B$45*1000*W11</f>
        <v>0</v>
      </c>
      <c r="X34" s="596">
        <f ca="1">X23*Indata!$B$45*1000*X11</f>
        <v>0</v>
      </c>
      <c r="Y34" s="596">
        <f ca="1">Y23*Indata!$B$45*1000*Y11</f>
        <v>0</v>
      </c>
      <c r="Z34" s="596">
        <f ca="1">Z23*Indata!$B$45*1000*Z11</f>
        <v>0</v>
      </c>
      <c r="AA34" s="596">
        <f ca="1">AA23*Indata!$B$45*1000*AA11</f>
        <v>0</v>
      </c>
      <c r="AB34" s="596">
        <f ca="1">AB23*Indata!$B$45*1000*AB11</f>
        <v>0</v>
      </c>
      <c r="AC34" s="596">
        <f ca="1">AC23*Indata!$B$45*1000*AC11</f>
        <v>0</v>
      </c>
      <c r="AD34" s="596">
        <f ca="1">AD23*Indata!$B$45*1000*AD11</f>
        <v>0</v>
      </c>
      <c r="AE34" s="596">
        <f ca="1">AE23*Indata!$B$45*1000*AE11</f>
        <v>0</v>
      </c>
      <c r="AF34" s="596">
        <f ca="1">AF23*Indata!$B$45*1000*AF11</f>
        <v>0</v>
      </c>
      <c r="AG34" s="596">
        <f ca="1">AG23*Indata!$B$45*1000*AG11</f>
        <v>0</v>
      </c>
      <c r="AH34" s="596">
        <f ca="1">AH23*Indata!$B$45*1000*AH11</f>
        <v>0</v>
      </c>
      <c r="AI34" s="596">
        <f ca="1">AI23*Indata!$B$45*1000*AI11</f>
        <v>0</v>
      </c>
      <c r="AJ34" s="596">
        <f ca="1">AJ23*Indata!$B$45*1000*AJ11</f>
        <v>0</v>
      </c>
      <c r="AK34" s="596">
        <f ca="1">AK23*Indata!$B$45*1000*AK11</f>
        <v>0</v>
      </c>
      <c r="AL34" s="596">
        <f ca="1">AL23*Indata!$B$45*1000*AL11</f>
        <v>0</v>
      </c>
      <c r="AM34" s="596">
        <f ca="1">AM23*Indata!$B$45*1000*AM11</f>
        <v>0</v>
      </c>
      <c r="AN34" s="596">
        <f ca="1">AN23*Indata!$B$45*1000*AN11</f>
        <v>0</v>
      </c>
      <c r="AO34" s="596">
        <f ca="1">AO23*Indata!$B$45*1000*AO11</f>
        <v>0</v>
      </c>
      <c r="AP34" s="596">
        <f ca="1">AP23*Indata!$B$45*1000*AP11</f>
        <v>0</v>
      </c>
      <c r="AQ34" s="596">
        <f ca="1">AQ23*Indata!$B$45*1000*AQ11</f>
        <v>0</v>
      </c>
      <c r="AR34" s="596">
        <f ca="1">AR23*Indata!$B$45*1000*AR11</f>
        <v>0</v>
      </c>
      <c r="AS34" s="596">
        <f ca="1">AS23*Indata!$B$45*1000*AS11</f>
        <v>0</v>
      </c>
      <c r="AT34" s="596">
        <f ca="1">AT23*Indata!$B$45*1000*AT11</f>
        <v>0</v>
      </c>
      <c r="AU34" s="596">
        <f ca="1">AU23*Indata!$B$45*1000*AU11</f>
        <v>0</v>
      </c>
      <c r="AV34" s="596">
        <f ca="1">AV23*Indata!$B$45*1000*AV11</f>
        <v>0</v>
      </c>
      <c r="AW34" s="596">
        <f ca="1">AW23*Indata!$B$45*1000*AW11</f>
        <v>0</v>
      </c>
      <c r="AX34" s="596">
        <f ca="1">AX23*Indata!$B$45*1000*AX11</f>
        <v>0</v>
      </c>
      <c r="AY34" s="596">
        <f ca="1">AY23*Indata!$B$45*1000*AY11</f>
        <v>0</v>
      </c>
      <c r="AZ34" s="596">
        <f ca="1">AZ23*Indata!$B$45*1000*AZ11</f>
        <v>0</v>
      </c>
      <c r="BA34" s="596">
        <f ca="1">BA23*Indata!$B$45*1000*BA11</f>
        <v>0</v>
      </c>
      <c r="BB34" s="596">
        <f ca="1">BB23*Indata!$B$45*1000*BB11</f>
        <v>0</v>
      </c>
      <c r="BC34" s="596">
        <f ca="1">BC23*Indata!$B$45*1000*BC11</f>
        <v>0</v>
      </c>
      <c r="BD34" s="596">
        <f ca="1">BD23*Indata!$B$45*1000*BD11</f>
        <v>0</v>
      </c>
      <c r="BE34" s="596">
        <f ca="1">BE23*Indata!$B$45*1000*BE11</f>
        <v>0</v>
      </c>
      <c r="BF34" s="596">
        <f ca="1">BF23*Indata!$B$45*1000*BF11</f>
        <v>0</v>
      </c>
      <c r="BG34" s="596">
        <f ca="1">BG23*Indata!$B$45*1000*BG11</f>
        <v>0</v>
      </c>
      <c r="BH34" s="596">
        <f ca="1">BH23*Indata!$B$45*1000*BH11</f>
        <v>0</v>
      </c>
      <c r="BI34" s="596">
        <f ca="1">BI23*Indata!$B$45*1000*BI11</f>
        <v>0</v>
      </c>
      <c r="BJ34" s="596">
        <f ca="1">BJ23*Indata!$B$45*1000*BJ11</f>
        <v>0</v>
      </c>
      <c r="BK34" s="596">
        <f ca="1">BK23*Indata!$B$45*1000*BK11</f>
        <v>0</v>
      </c>
      <c r="BL34" s="596">
        <f ca="1">BL23*Indata!$B$45*1000*BL11</f>
        <v>0</v>
      </c>
      <c r="BM34" s="596">
        <f ca="1">BM23*Indata!$B$45*1000*BM11</f>
        <v>0</v>
      </c>
      <c r="BN34" s="596">
        <f ca="1">BN23*Indata!$B$45*1000*BN11</f>
        <v>0</v>
      </c>
      <c r="BO34" s="596">
        <f ca="1">BO23*Indata!$B$45*1000*BO11</f>
        <v>0</v>
      </c>
      <c r="BP34" s="596">
        <f ca="1">BP23*Indata!$B$45*1000*BP11</f>
        <v>0</v>
      </c>
      <c r="BQ34" s="596">
        <f ca="1">BQ23*Indata!$B$45*1000*BQ11</f>
        <v>0</v>
      </c>
      <c r="BR34" s="596">
        <f ca="1">BR23*Indata!$B$45*1000*BR11</f>
        <v>0</v>
      </c>
      <c r="BS34" s="596">
        <f ca="1">BS23*Indata!$B$45*1000*BS11</f>
        <v>0</v>
      </c>
      <c r="BT34" s="596">
        <f ca="1">BT23*Indata!$B$45*1000*BT11</f>
        <v>0</v>
      </c>
      <c r="BU34" s="596">
        <f ca="1">BU23*Indata!$B$45*1000*BU11</f>
        <v>0</v>
      </c>
      <c r="BV34" s="596">
        <f>BV23*Indata!$B$45*1000*BV11</f>
        <v>0</v>
      </c>
      <c r="BW34" s="596">
        <f>BW23*Indata!$B$45*1000*BW11</f>
        <v>0</v>
      </c>
      <c r="BX34" s="596">
        <f>BX23*Indata!$B$45*1000*BX11</f>
        <v>0</v>
      </c>
      <c r="BY34" s="596">
        <f>BY23*Indata!$B$45*1000*BY11</f>
        <v>0</v>
      </c>
      <c r="BZ34" s="596">
        <f>BZ23*Indata!$B$45*1000*BZ11</f>
        <v>0</v>
      </c>
      <c r="CA34" s="596">
        <f>CA23*Indata!$B$45*1000*CA11</f>
        <v>0</v>
      </c>
      <c r="CB34" s="596">
        <f>CB23*Indata!$B$45*1000*CB11</f>
        <v>0</v>
      </c>
      <c r="CC34" s="596">
        <f>CC23*Indata!$B$45*1000*CC11</f>
        <v>0</v>
      </c>
      <c r="CD34" s="596">
        <f>CD23*Indata!$B$45*1000*CD11</f>
        <v>0</v>
      </c>
      <c r="CE34" s="596">
        <f>CE23*Indata!$B$45*1000*CE11</f>
        <v>0</v>
      </c>
      <c r="CF34" s="596">
        <f>CF23*Indata!$B$45*1000*CF11</f>
        <v>0</v>
      </c>
      <c r="CG34" s="596">
        <f>CG23*Indata!$B$45*1000*CG11</f>
        <v>0</v>
      </c>
      <c r="CH34" s="596">
        <f>CH23*Indata!$B$45*1000*CH11</f>
        <v>0</v>
      </c>
      <c r="CI34" s="596">
        <f>CI23*Indata!$B$45*1000*CI11</f>
        <v>0</v>
      </c>
      <c r="CJ34" s="596">
        <f>CJ23*Indata!$B$45*1000*CJ11</f>
        <v>0</v>
      </c>
      <c r="CK34" s="596">
        <f>CK23*Indata!$B$45*1000*CK11</f>
        <v>0</v>
      </c>
      <c r="CL34" s="596">
        <f>CL23*Indata!$B$45*1000*CL11</f>
        <v>0</v>
      </c>
      <c r="CM34" s="596">
        <f>CM23*Indata!$B$45*1000*CM11</f>
        <v>0</v>
      </c>
      <c r="CN34" s="596">
        <f>CN23*Indata!$B$45*1000*CN11</f>
        <v>0</v>
      </c>
      <c r="CO34" s="596">
        <f>CO23*Indata!$B$45*1000*CO11</f>
        <v>0</v>
      </c>
      <c r="CP34" s="596">
        <f>CP23*Indata!$B$45*1000*CP11</f>
        <v>0</v>
      </c>
      <c r="CQ34" s="596">
        <f>CQ23*Indata!$B$45*1000*CQ11</f>
        <v>0</v>
      </c>
      <c r="CR34" s="596">
        <f>CR23*Indata!$B$45*1000*CR11</f>
        <v>0</v>
      </c>
      <c r="CS34" s="596">
        <f>CS23*Indata!$B$45*1000*CS11</f>
        <v>0</v>
      </c>
      <c r="CT34" s="596">
        <f>CT23*Indata!$B$45*1000*CT11</f>
        <v>0</v>
      </c>
    </row>
    <row r="35" spans="1:98" ht="13" x14ac:dyDescent="0.3">
      <c r="A35" s="1265" t="s">
        <v>190</v>
      </c>
      <c r="B35" s="1268">
        <f ca="1">SUM(B24:B34)</f>
        <v>0</v>
      </c>
      <c r="C35" s="1268">
        <f ca="1">SUM(C24:C34)</f>
        <v>0</v>
      </c>
    </row>
    <row r="36" spans="1:98" x14ac:dyDescent="0.25">
      <c r="C36" s="65"/>
    </row>
    <row r="37" spans="1:98" x14ac:dyDescent="0.25">
      <c r="C37" s="66"/>
    </row>
    <row r="38" spans="1:98" s="591" customFormat="1" ht="13" x14ac:dyDescent="0.3">
      <c r="A38" s="1917" t="s">
        <v>10</v>
      </c>
      <c r="B38" s="1917"/>
      <c r="C38" s="1917"/>
      <c r="D38" s="595"/>
    </row>
    <row r="39" spans="1:98" s="651" customFormat="1" ht="13" x14ac:dyDescent="0.3">
      <c r="A39" s="648"/>
      <c r="B39" s="649" t="str">
        <f>B16</f>
        <v>Öppningsår, år 2028</v>
      </c>
      <c r="C39" s="649" t="str">
        <f>C16</f>
        <v>Prognosår 1, år 2045</v>
      </c>
      <c r="D39" s="650" t="s">
        <v>88</v>
      </c>
      <c r="E39" s="648">
        <f t="shared" ref="E39:AJ39" si="6">E16</f>
        <v>2019</v>
      </c>
      <c r="F39" s="648">
        <f t="shared" si="6"/>
        <v>2020</v>
      </c>
      <c r="G39" s="648">
        <f t="shared" si="6"/>
        <v>2021</v>
      </c>
      <c r="H39" s="648">
        <f t="shared" si="6"/>
        <v>2022</v>
      </c>
      <c r="I39" s="648">
        <f t="shared" si="6"/>
        <v>2023</v>
      </c>
      <c r="J39" s="648">
        <f t="shared" si="6"/>
        <v>2024</v>
      </c>
      <c r="K39" s="648">
        <f t="shared" si="6"/>
        <v>2025</v>
      </c>
      <c r="L39" s="648">
        <f t="shared" si="6"/>
        <v>2026</v>
      </c>
      <c r="M39" s="648">
        <f t="shared" si="6"/>
        <v>2027</v>
      </c>
      <c r="N39" s="648">
        <f t="shared" si="6"/>
        <v>2028</v>
      </c>
      <c r="O39" s="648">
        <f t="shared" si="6"/>
        <v>2029</v>
      </c>
      <c r="P39" s="648">
        <f t="shared" si="6"/>
        <v>2030</v>
      </c>
      <c r="Q39" s="648">
        <f t="shared" si="6"/>
        <v>2031</v>
      </c>
      <c r="R39" s="648">
        <f t="shared" si="6"/>
        <v>2032</v>
      </c>
      <c r="S39" s="648">
        <f t="shared" si="6"/>
        <v>2033</v>
      </c>
      <c r="T39" s="648">
        <f t="shared" si="6"/>
        <v>2034</v>
      </c>
      <c r="U39" s="648">
        <f t="shared" si="6"/>
        <v>2035</v>
      </c>
      <c r="V39" s="648">
        <f t="shared" si="6"/>
        <v>2036</v>
      </c>
      <c r="W39" s="648">
        <f t="shared" si="6"/>
        <v>2037</v>
      </c>
      <c r="X39" s="648">
        <f t="shared" si="6"/>
        <v>2038</v>
      </c>
      <c r="Y39" s="648">
        <f t="shared" si="6"/>
        <v>2039</v>
      </c>
      <c r="Z39" s="648">
        <f t="shared" si="6"/>
        <v>2040</v>
      </c>
      <c r="AA39" s="648">
        <f t="shared" si="6"/>
        <v>2041</v>
      </c>
      <c r="AB39" s="648">
        <f t="shared" si="6"/>
        <v>2042</v>
      </c>
      <c r="AC39" s="648">
        <f t="shared" si="6"/>
        <v>2043</v>
      </c>
      <c r="AD39" s="648">
        <f t="shared" si="6"/>
        <v>2044</v>
      </c>
      <c r="AE39" s="648">
        <f t="shared" si="6"/>
        <v>2045</v>
      </c>
      <c r="AF39" s="648">
        <f t="shared" si="6"/>
        <v>2046</v>
      </c>
      <c r="AG39" s="648">
        <f t="shared" si="6"/>
        <v>2047</v>
      </c>
      <c r="AH39" s="648">
        <f t="shared" si="6"/>
        <v>2048</v>
      </c>
      <c r="AI39" s="648">
        <f t="shared" si="6"/>
        <v>2049</v>
      </c>
      <c r="AJ39" s="648">
        <f t="shared" si="6"/>
        <v>2050</v>
      </c>
      <c r="AK39" s="648">
        <f t="shared" ref="AK39:BP39" si="7">AK16</f>
        <v>2051</v>
      </c>
      <c r="AL39" s="648">
        <f t="shared" si="7"/>
        <v>2052</v>
      </c>
      <c r="AM39" s="648">
        <f t="shared" si="7"/>
        <v>2053</v>
      </c>
      <c r="AN39" s="648">
        <f t="shared" si="7"/>
        <v>2054</v>
      </c>
      <c r="AO39" s="648">
        <f t="shared" si="7"/>
        <v>2055</v>
      </c>
      <c r="AP39" s="648">
        <f t="shared" si="7"/>
        <v>2056</v>
      </c>
      <c r="AQ39" s="648">
        <f t="shared" si="7"/>
        <v>2057</v>
      </c>
      <c r="AR39" s="648">
        <f t="shared" si="7"/>
        <v>2058</v>
      </c>
      <c r="AS39" s="648">
        <f t="shared" si="7"/>
        <v>2059</v>
      </c>
      <c r="AT39" s="648">
        <f t="shared" si="7"/>
        <v>2060</v>
      </c>
      <c r="AU39" s="648">
        <f t="shared" si="7"/>
        <v>2061</v>
      </c>
      <c r="AV39" s="648">
        <f t="shared" si="7"/>
        <v>2062</v>
      </c>
      <c r="AW39" s="648">
        <f t="shared" si="7"/>
        <v>2063</v>
      </c>
      <c r="AX39" s="648">
        <f t="shared" si="7"/>
        <v>2064</v>
      </c>
      <c r="AY39" s="648">
        <f t="shared" si="7"/>
        <v>2065</v>
      </c>
      <c r="AZ39" s="648">
        <f t="shared" si="7"/>
        <v>2066</v>
      </c>
      <c r="BA39" s="648">
        <f t="shared" si="7"/>
        <v>2067</v>
      </c>
      <c r="BB39" s="648">
        <f t="shared" si="7"/>
        <v>2068</v>
      </c>
      <c r="BC39" s="648">
        <f t="shared" si="7"/>
        <v>2069</v>
      </c>
      <c r="BD39" s="648">
        <f t="shared" si="7"/>
        <v>2070</v>
      </c>
      <c r="BE39" s="648">
        <f t="shared" si="7"/>
        <v>2071</v>
      </c>
      <c r="BF39" s="648">
        <f t="shared" si="7"/>
        <v>2072</v>
      </c>
      <c r="BG39" s="648">
        <f t="shared" si="7"/>
        <v>2073</v>
      </c>
      <c r="BH39" s="648">
        <f t="shared" si="7"/>
        <v>2074</v>
      </c>
      <c r="BI39" s="648">
        <f t="shared" si="7"/>
        <v>2075</v>
      </c>
      <c r="BJ39" s="648">
        <f t="shared" si="7"/>
        <v>2076</v>
      </c>
      <c r="BK39" s="648">
        <f t="shared" si="7"/>
        <v>2077</v>
      </c>
      <c r="BL39" s="648">
        <f t="shared" si="7"/>
        <v>2078</v>
      </c>
      <c r="BM39" s="648">
        <f t="shared" si="7"/>
        <v>2079</v>
      </c>
      <c r="BN39" s="648">
        <f t="shared" si="7"/>
        <v>2080</v>
      </c>
      <c r="BO39" s="648">
        <f t="shared" si="7"/>
        <v>2081</v>
      </c>
      <c r="BP39" s="648">
        <f t="shared" si="7"/>
        <v>2082</v>
      </c>
      <c r="BQ39" s="648">
        <f t="shared" ref="BQ39:CT39" si="8">BQ16</f>
        <v>2083</v>
      </c>
      <c r="BR39" s="648">
        <f t="shared" si="8"/>
        <v>2084</v>
      </c>
      <c r="BS39" s="648">
        <f t="shared" si="8"/>
        <v>2085</v>
      </c>
      <c r="BT39" s="648">
        <f t="shared" si="8"/>
        <v>2086</v>
      </c>
      <c r="BU39" s="648">
        <f t="shared" si="8"/>
        <v>2087</v>
      </c>
      <c r="BV39" s="648">
        <f t="shared" si="8"/>
        <v>2088</v>
      </c>
      <c r="BW39" s="648">
        <f t="shared" si="8"/>
        <v>2089</v>
      </c>
      <c r="BX39" s="648">
        <f t="shared" si="8"/>
        <v>2090</v>
      </c>
      <c r="BY39" s="648">
        <f t="shared" si="8"/>
        <v>2091</v>
      </c>
      <c r="BZ39" s="648">
        <f t="shared" si="8"/>
        <v>2092</v>
      </c>
      <c r="CA39" s="648">
        <f t="shared" si="8"/>
        <v>2093</v>
      </c>
      <c r="CB39" s="648">
        <f t="shared" si="8"/>
        <v>2094</v>
      </c>
      <c r="CC39" s="648">
        <f t="shared" si="8"/>
        <v>2095</v>
      </c>
      <c r="CD39" s="648">
        <f t="shared" si="8"/>
        <v>2096</v>
      </c>
      <c r="CE39" s="648">
        <f t="shared" si="8"/>
        <v>2097</v>
      </c>
      <c r="CF39" s="648">
        <f t="shared" si="8"/>
        <v>2098</v>
      </c>
      <c r="CG39" s="648">
        <f t="shared" si="8"/>
        <v>2099</v>
      </c>
      <c r="CH39" s="648">
        <f t="shared" si="8"/>
        <v>2100</v>
      </c>
      <c r="CI39" s="648">
        <f t="shared" si="8"/>
        <v>2101</v>
      </c>
      <c r="CJ39" s="648">
        <f t="shared" si="8"/>
        <v>2102</v>
      </c>
      <c r="CK39" s="648">
        <f t="shared" si="8"/>
        <v>2103</v>
      </c>
      <c r="CL39" s="648">
        <f t="shared" si="8"/>
        <v>2104</v>
      </c>
      <c r="CM39" s="648">
        <f t="shared" si="8"/>
        <v>2105</v>
      </c>
      <c r="CN39" s="648">
        <f t="shared" si="8"/>
        <v>2106</v>
      </c>
      <c r="CO39" s="648">
        <f t="shared" si="8"/>
        <v>2107</v>
      </c>
      <c r="CP39" s="648">
        <f t="shared" si="8"/>
        <v>2108</v>
      </c>
      <c r="CQ39" s="648">
        <f t="shared" si="8"/>
        <v>2109</v>
      </c>
      <c r="CR39" s="648">
        <f t="shared" si="8"/>
        <v>2110</v>
      </c>
      <c r="CS39" s="648">
        <f t="shared" si="8"/>
        <v>2111</v>
      </c>
      <c r="CT39" s="648">
        <f t="shared" si="8"/>
        <v>2112</v>
      </c>
    </row>
    <row r="40" spans="1:98" ht="13" x14ac:dyDescent="0.25">
      <c r="A40" s="63" t="s">
        <v>54</v>
      </c>
      <c r="B40" s="41">
        <f ca="1">HLOOKUP($B$8,$E$39:$CT$57,2)</f>
        <v>0</v>
      </c>
      <c r="C40" s="41">
        <f ca="1">HLOOKUP($B$9,$E$39:$CT$57,2)</f>
        <v>0</v>
      </c>
      <c r="D40" s="279"/>
      <c r="E40" s="239">
        <f ca="1">'Bränsleförbrukning &amp;  NOx'!D210</f>
        <v>0</v>
      </c>
      <c r="F40" s="239">
        <f ca="1">'Bränsleförbrukning &amp;  NOx'!E210</f>
        <v>0</v>
      </c>
      <c r="G40" s="239">
        <f ca="1">'Bränsleförbrukning &amp;  NOx'!F210</f>
        <v>0</v>
      </c>
      <c r="H40" s="239">
        <f ca="1">'Bränsleförbrukning &amp;  NOx'!G210</f>
        <v>0</v>
      </c>
      <c r="I40" s="239">
        <f ca="1">'Bränsleförbrukning &amp;  NOx'!H210</f>
        <v>0</v>
      </c>
      <c r="J40" s="239">
        <f ca="1">'Bränsleförbrukning &amp;  NOx'!I210</f>
        <v>0</v>
      </c>
      <c r="K40" s="239">
        <f ca="1">'Bränsleförbrukning &amp;  NOx'!J210</f>
        <v>0</v>
      </c>
      <c r="L40" s="239">
        <f ca="1">'Bränsleförbrukning &amp;  NOx'!K210</f>
        <v>0</v>
      </c>
      <c r="M40" s="239">
        <f ca="1">'Bränsleförbrukning &amp;  NOx'!L210</f>
        <v>0</v>
      </c>
      <c r="N40" s="239">
        <f ca="1">'Bränsleförbrukning &amp;  NOx'!M210</f>
        <v>0</v>
      </c>
      <c r="O40" s="239">
        <f ca="1">'Bränsleförbrukning &amp;  NOx'!N210</f>
        <v>0</v>
      </c>
      <c r="P40" s="239">
        <f ca="1">'Bränsleförbrukning &amp;  NOx'!O210</f>
        <v>0</v>
      </c>
      <c r="Q40" s="239">
        <f ca="1">'Bränsleförbrukning &amp;  NOx'!P210</f>
        <v>0</v>
      </c>
      <c r="R40" s="239">
        <f ca="1">'Bränsleförbrukning &amp;  NOx'!Q210</f>
        <v>0</v>
      </c>
      <c r="S40" s="239">
        <f ca="1">'Bränsleförbrukning &amp;  NOx'!R210</f>
        <v>0</v>
      </c>
      <c r="T40" s="239">
        <f ca="1">'Bränsleförbrukning &amp;  NOx'!S210</f>
        <v>0</v>
      </c>
      <c r="U40" s="239">
        <f ca="1">'Bränsleförbrukning &amp;  NOx'!T210</f>
        <v>0</v>
      </c>
      <c r="V40" s="239">
        <f ca="1">'Bränsleförbrukning &amp;  NOx'!U210</f>
        <v>0</v>
      </c>
      <c r="W40" s="239">
        <f ca="1">'Bränsleförbrukning &amp;  NOx'!V210</f>
        <v>0</v>
      </c>
      <c r="X40" s="239">
        <f ca="1">'Bränsleförbrukning &amp;  NOx'!W210</f>
        <v>0</v>
      </c>
      <c r="Y40" s="239">
        <f ca="1">'Bränsleförbrukning &amp;  NOx'!X210</f>
        <v>0</v>
      </c>
      <c r="Z40" s="239">
        <f ca="1">'Bränsleförbrukning &amp;  NOx'!Y210</f>
        <v>0</v>
      </c>
      <c r="AA40" s="239">
        <f ca="1">'Bränsleförbrukning &amp;  NOx'!Z210</f>
        <v>0</v>
      </c>
      <c r="AB40" s="239">
        <f ca="1">'Bränsleförbrukning &amp;  NOx'!AA210</f>
        <v>0</v>
      </c>
      <c r="AC40" s="239">
        <f ca="1">'Bränsleförbrukning &amp;  NOx'!AB210</f>
        <v>0</v>
      </c>
      <c r="AD40" s="239">
        <f ca="1">'Bränsleförbrukning &amp;  NOx'!AC210</f>
        <v>0</v>
      </c>
      <c r="AE40" s="239">
        <f ca="1">'Bränsleförbrukning &amp;  NOx'!AD210</f>
        <v>0</v>
      </c>
      <c r="AF40" s="239">
        <f ca="1">'Bränsleförbrukning &amp;  NOx'!AE210</f>
        <v>0</v>
      </c>
      <c r="AG40" s="239">
        <f ca="1">'Bränsleförbrukning &amp;  NOx'!AF210</f>
        <v>0</v>
      </c>
      <c r="AH40" s="239">
        <f ca="1">'Bränsleförbrukning &amp;  NOx'!AG210</f>
        <v>0</v>
      </c>
      <c r="AI40" s="239">
        <f ca="1">'Bränsleförbrukning &amp;  NOx'!AH210</f>
        <v>0</v>
      </c>
      <c r="AJ40" s="239">
        <f ca="1">'Bränsleförbrukning &amp;  NOx'!AI210</f>
        <v>0</v>
      </c>
      <c r="AK40" s="239">
        <f ca="1">'Bränsleförbrukning &amp;  NOx'!AJ210</f>
        <v>0</v>
      </c>
      <c r="AL40" s="239">
        <f ca="1">'Bränsleförbrukning &amp;  NOx'!AK210</f>
        <v>0</v>
      </c>
      <c r="AM40" s="239">
        <f ca="1">'Bränsleförbrukning &amp;  NOx'!AL210</f>
        <v>0</v>
      </c>
      <c r="AN40" s="239">
        <f ca="1">'Bränsleförbrukning &amp;  NOx'!AM210</f>
        <v>0</v>
      </c>
      <c r="AO40" s="239">
        <f ca="1">'Bränsleförbrukning &amp;  NOx'!AN210</f>
        <v>0</v>
      </c>
      <c r="AP40" s="239">
        <f ca="1">'Bränsleförbrukning &amp;  NOx'!AO210</f>
        <v>0</v>
      </c>
      <c r="AQ40" s="239">
        <f ca="1">'Bränsleförbrukning &amp;  NOx'!AP210</f>
        <v>0</v>
      </c>
      <c r="AR40" s="239">
        <f ca="1">'Bränsleförbrukning &amp;  NOx'!AQ210</f>
        <v>0</v>
      </c>
      <c r="AS40" s="239">
        <f ca="1">'Bränsleförbrukning &amp;  NOx'!AR210</f>
        <v>0</v>
      </c>
      <c r="AT40" s="239">
        <f ca="1">'Bränsleförbrukning &amp;  NOx'!AS210</f>
        <v>0</v>
      </c>
      <c r="AU40" s="239">
        <f ca="1">'Bränsleförbrukning &amp;  NOx'!AT210</f>
        <v>0</v>
      </c>
      <c r="AV40" s="239">
        <f ca="1">'Bränsleförbrukning &amp;  NOx'!AU210</f>
        <v>0</v>
      </c>
      <c r="AW40" s="239">
        <f ca="1">'Bränsleförbrukning &amp;  NOx'!AV210</f>
        <v>0</v>
      </c>
      <c r="AX40" s="239">
        <f ca="1">'Bränsleförbrukning &amp;  NOx'!AW210</f>
        <v>0</v>
      </c>
      <c r="AY40" s="239">
        <f ca="1">'Bränsleförbrukning &amp;  NOx'!AX210</f>
        <v>0</v>
      </c>
      <c r="AZ40" s="239">
        <f ca="1">'Bränsleförbrukning &amp;  NOx'!AY210</f>
        <v>0</v>
      </c>
      <c r="BA40" s="239">
        <f ca="1">'Bränsleförbrukning &amp;  NOx'!AZ210</f>
        <v>0</v>
      </c>
      <c r="BB40" s="239">
        <f ca="1">'Bränsleförbrukning &amp;  NOx'!BA210</f>
        <v>0</v>
      </c>
      <c r="BC40" s="239">
        <f ca="1">'Bränsleförbrukning &amp;  NOx'!BB210</f>
        <v>0</v>
      </c>
      <c r="BD40" s="239">
        <f ca="1">'Bränsleförbrukning &amp;  NOx'!BC210</f>
        <v>0</v>
      </c>
      <c r="BE40" s="239">
        <f ca="1">'Bränsleförbrukning &amp;  NOx'!BD210</f>
        <v>0</v>
      </c>
      <c r="BF40" s="239">
        <f ca="1">'Bränsleförbrukning &amp;  NOx'!BE210</f>
        <v>0</v>
      </c>
      <c r="BG40" s="239">
        <f ca="1">'Bränsleförbrukning &amp;  NOx'!BF210</f>
        <v>0</v>
      </c>
      <c r="BH40" s="239">
        <f ca="1">'Bränsleförbrukning &amp;  NOx'!BG210</f>
        <v>0</v>
      </c>
      <c r="BI40" s="239">
        <f ca="1">'Bränsleförbrukning &amp;  NOx'!BH210</f>
        <v>0</v>
      </c>
      <c r="BJ40" s="239">
        <f ca="1">'Bränsleförbrukning &amp;  NOx'!BI210</f>
        <v>0</v>
      </c>
      <c r="BK40" s="239">
        <f ca="1">'Bränsleförbrukning &amp;  NOx'!BJ210</f>
        <v>0</v>
      </c>
      <c r="BL40" s="239">
        <f ca="1">'Bränsleförbrukning &amp;  NOx'!BK210</f>
        <v>0</v>
      </c>
      <c r="BM40" s="239">
        <f ca="1">'Bränsleförbrukning &amp;  NOx'!BL210</f>
        <v>0</v>
      </c>
      <c r="BN40" s="239">
        <f ca="1">'Bränsleförbrukning &amp;  NOx'!BM210</f>
        <v>0</v>
      </c>
      <c r="BO40" s="239">
        <f ca="1">'Bränsleförbrukning &amp;  NOx'!BN210</f>
        <v>0</v>
      </c>
      <c r="BP40" s="239">
        <f ca="1">'Bränsleförbrukning &amp;  NOx'!BO210</f>
        <v>0</v>
      </c>
      <c r="BQ40" s="239">
        <f ca="1">'Bränsleförbrukning &amp;  NOx'!BP210</f>
        <v>0</v>
      </c>
      <c r="BR40" s="239">
        <f ca="1">'Bränsleförbrukning &amp;  NOx'!BQ210</f>
        <v>0</v>
      </c>
      <c r="BS40" s="239">
        <f ca="1">'Bränsleförbrukning &amp;  NOx'!BR210</f>
        <v>0</v>
      </c>
      <c r="BT40" s="239">
        <f ca="1">'Bränsleförbrukning &amp;  NOx'!BS210</f>
        <v>0</v>
      </c>
      <c r="BU40" s="239">
        <f ca="1">'Bränsleförbrukning &amp;  NOx'!BT210</f>
        <v>0</v>
      </c>
      <c r="BV40" s="239">
        <f>'Bränsleförbrukning &amp;  NOx'!BU210</f>
        <v>0</v>
      </c>
      <c r="BW40" s="239">
        <f>'Bränsleförbrukning &amp;  NOx'!BV210</f>
        <v>0</v>
      </c>
      <c r="BX40" s="239">
        <f>'Bränsleförbrukning &amp;  NOx'!BW210</f>
        <v>0</v>
      </c>
      <c r="BY40" s="239">
        <f>'Bränsleförbrukning &amp;  NOx'!BX210</f>
        <v>0</v>
      </c>
      <c r="BZ40" s="239">
        <f>'Bränsleförbrukning &amp;  NOx'!BY210</f>
        <v>0</v>
      </c>
      <c r="CA40" s="239">
        <f>'Bränsleförbrukning &amp;  NOx'!BZ210</f>
        <v>0</v>
      </c>
      <c r="CB40" s="239">
        <f>'Bränsleförbrukning &amp;  NOx'!CA210</f>
        <v>0</v>
      </c>
      <c r="CC40" s="239">
        <f>'Bränsleförbrukning &amp;  NOx'!CB210</f>
        <v>0</v>
      </c>
      <c r="CD40" s="239">
        <f>'Bränsleförbrukning &amp;  NOx'!CC210</f>
        <v>0</v>
      </c>
      <c r="CE40" s="239">
        <f>'Bränsleförbrukning &amp;  NOx'!CD210</f>
        <v>0</v>
      </c>
      <c r="CF40" s="239">
        <f>'Bränsleförbrukning &amp;  NOx'!CE210</f>
        <v>0</v>
      </c>
      <c r="CG40" s="239">
        <f>'Bränsleförbrukning &amp;  NOx'!CF210</f>
        <v>0</v>
      </c>
      <c r="CH40" s="239">
        <f>'Bränsleförbrukning &amp;  NOx'!CG210</f>
        <v>0</v>
      </c>
      <c r="CI40" s="239">
        <f>'Bränsleförbrukning &amp;  NOx'!CH210</f>
        <v>0</v>
      </c>
      <c r="CJ40" s="239">
        <f>'Bränsleförbrukning &amp;  NOx'!CI210</f>
        <v>0</v>
      </c>
      <c r="CK40" s="239">
        <f>'Bränsleförbrukning &amp;  NOx'!CJ210</f>
        <v>0</v>
      </c>
      <c r="CL40" s="239">
        <f>'Bränsleförbrukning &amp;  NOx'!CK210</f>
        <v>0</v>
      </c>
      <c r="CM40" s="239">
        <f>'Bränsleförbrukning &amp;  NOx'!CL210</f>
        <v>0</v>
      </c>
      <c r="CN40" s="239">
        <f>'Bränsleförbrukning &amp;  NOx'!CM210</f>
        <v>0</v>
      </c>
      <c r="CO40" s="239">
        <f>'Bränsleförbrukning &amp;  NOx'!CN210</f>
        <v>0</v>
      </c>
      <c r="CP40" s="239">
        <f>'Bränsleförbrukning &amp;  NOx'!CO210</f>
        <v>0</v>
      </c>
      <c r="CQ40" s="239">
        <f>'Bränsleförbrukning &amp;  NOx'!CP210</f>
        <v>0</v>
      </c>
      <c r="CR40" s="239">
        <f>'Bränsleförbrukning &amp;  NOx'!CQ210</f>
        <v>0</v>
      </c>
      <c r="CS40" s="239">
        <f>'Bränsleförbrukning &amp;  NOx'!CR210</f>
        <v>0</v>
      </c>
      <c r="CT40" s="239">
        <f>'Bränsleförbrukning &amp;  NOx'!CS210</f>
        <v>0</v>
      </c>
    </row>
    <row r="41" spans="1:98" ht="13" x14ac:dyDescent="0.25">
      <c r="A41" s="63" t="s">
        <v>63</v>
      </c>
      <c r="B41" s="41">
        <f ca="1">HLOOKUP($B$8,$E$39:$CT$57,3)</f>
        <v>0</v>
      </c>
      <c r="C41" s="41">
        <f ca="1">HLOOKUP($B$9,$E$39:$CT$57,3)</f>
        <v>0</v>
      </c>
      <c r="D41" s="279"/>
      <c r="E41" s="239">
        <f ca="1">E40*Indata!$B$47</f>
        <v>0</v>
      </c>
      <c r="F41" s="239">
        <f ca="1">F40*Indata!$B$47</f>
        <v>0</v>
      </c>
      <c r="G41" s="239">
        <f ca="1">G40*Indata!$B$47</f>
        <v>0</v>
      </c>
      <c r="H41" s="239">
        <f ca="1">H40*Indata!$B$47</f>
        <v>0</v>
      </c>
      <c r="I41" s="239">
        <f ca="1">I40*Indata!$B$47</f>
        <v>0</v>
      </c>
      <c r="J41" s="239">
        <f ca="1">J40*Indata!$B$47</f>
        <v>0</v>
      </c>
      <c r="K41" s="239">
        <f ca="1">K40*Indata!$B$47</f>
        <v>0</v>
      </c>
      <c r="L41" s="239">
        <f ca="1">L40*Indata!$B$47</f>
        <v>0</v>
      </c>
      <c r="M41" s="239">
        <f ca="1">M40*Indata!$B$47</f>
        <v>0</v>
      </c>
      <c r="N41" s="239">
        <f ca="1">N40*Indata!$B$47</f>
        <v>0</v>
      </c>
      <c r="O41" s="239">
        <f ca="1">O40*Indata!$B$47</f>
        <v>0</v>
      </c>
      <c r="P41" s="239">
        <f ca="1">P40*Indata!$B$47</f>
        <v>0</v>
      </c>
      <c r="Q41" s="239">
        <f ca="1">Q40*Indata!$B$47</f>
        <v>0</v>
      </c>
      <c r="R41" s="239">
        <f ca="1">R40*Indata!$B$47</f>
        <v>0</v>
      </c>
      <c r="S41" s="239">
        <f ca="1">S40*Indata!$B$47</f>
        <v>0</v>
      </c>
      <c r="T41" s="239">
        <f ca="1">T40*Indata!$B$47</f>
        <v>0</v>
      </c>
      <c r="U41" s="239">
        <f ca="1">U40*Indata!$B$47</f>
        <v>0</v>
      </c>
      <c r="V41" s="239">
        <f ca="1">V40*Indata!$B$47</f>
        <v>0</v>
      </c>
      <c r="W41" s="239">
        <f ca="1">W40*Indata!$B$47</f>
        <v>0</v>
      </c>
      <c r="X41" s="239">
        <f ca="1">X40*Indata!$B$47</f>
        <v>0</v>
      </c>
      <c r="Y41" s="239">
        <f ca="1">Y40*Indata!$B$47</f>
        <v>0</v>
      </c>
      <c r="Z41" s="239">
        <f ca="1">Z40*Indata!$B$47</f>
        <v>0</v>
      </c>
      <c r="AA41" s="239">
        <f ca="1">AA40*Indata!$B$47</f>
        <v>0</v>
      </c>
      <c r="AB41" s="239">
        <f ca="1">AB40*Indata!$B$47</f>
        <v>0</v>
      </c>
      <c r="AC41" s="239">
        <f ca="1">AC40*Indata!$B$47</f>
        <v>0</v>
      </c>
      <c r="AD41" s="239">
        <f ca="1">AD40*Indata!$B$47</f>
        <v>0</v>
      </c>
      <c r="AE41" s="239">
        <f ca="1">AE40*Indata!$B$47</f>
        <v>0</v>
      </c>
      <c r="AF41" s="239">
        <f ca="1">AF40*Indata!$B$47</f>
        <v>0</v>
      </c>
      <c r="AG41" s="239">
        <f ca="1">AG40*Indata!$B$47</f>
        <v>0</v>
      </c>
      <c r="AH41" s="239">
        <f ca="1">AH40*Indata!$B$47</f>
        <v>0</v>
      </c>
      <c r="AI41" s="239">
        <f ca="1">AI40*Indata!$B$47</f>
        <v>0</v>
      </c>
      <c r="AJ41" s="239">
        <f ca="1">AJ40*Indata!$B$47</f>
        <v>0</v>
      </c>
      <c r="AK41" s="239">
        <f ca="1">AK40*Indata!$B$47</f>
        <v>0</v>
      </c>
      <c r="AL41" s="239">
        <f ca="1">AL40*Indata!$B$47</f>
        <v>0</v>
      </c>
      <c r="AM41" s="239">
        <f ca="1">AM40*Indata!$B$47</f>
        <v>0</v>
      </c>
      <c r="AN41" s="239">
        <f ca="1">AN40*Indata!$B$47</f>
        <v>0</v>
      </c>
      <c r="AO41" s="239">
        <f ca="1">AO40*Indata!$B$47</f>
        <v>0</v>
      </c>
      <c r="AP41" s="239">
        <f ca="1">AP40*Indata!$B$47</f>
        <v>0</v>
      </c>
      <c r="AQ41" s="239">
        <f ca="1">AQ40*Indata!$B$47</f>
        <v>0</v>
      </c>
      <c r="AR41" s="239">
        <f ca="1">AR40*Indata!$B$47</f>
        <v>0</v>
      </c>
      <c r="AS41" s="239">
        <f ca="1">AS40*Indata!$B$47</f>
        <v>0</v>
      </c>
      <c r="AT41" s="239">
        <f ca="1">AT40*Indata!$B$47</f>
        <v>0</v>
      </c>
      <c r="AU41" s="239">
        <f ca="1">AU40*Indata!$B$47</f>
        <v>0</v>
      </c>
      <c r="AV41" s="239">
        <f ca="1">AV40*Indata!$B$47</f>
        <v>0</v>
      </c>
      <c r="AW41" s="239">
        <f ca="1">AW40*Indata!$B$47</f>
        <v>0</v>
      </c>
      <c r="AX41" s="239">
        <f ca="1">AX40*Indata!$B$47</f>
        <v>0</v>
      </c>
      <c r="AY41" s="239">
        <f ca="1">AY40*Indata!$B$47</f>
        <v>0</v>
      </c>
      <c r="AZ41" s="239">
        <f ca="1">AZ40*Indata!$B$47</f>
        <v>0</v>
      </c>
      <c r="BA41" s="239">
        <f ca="1">BA40*Indata!$B$47</f>
        <v>0</v>
      </c>
      <c r="BB41" s="239">
        <f ca="1">BB40*Indata!$B$47</f>
        <v>0</v>
      </c>
      <c r="BC41" s="239">
        <f ca="1">BC40*Indata!$B$47</f>
        <v>0</v>
      </c>
      <c r="BD41" s="239">
        <f ca="1">BD40*Indata!$B$47</f>
        <v>0</v>
      </c>
      <c r="BE41" s="239">
        <f ca="1">BE40*Indata!$B$47</f>
        <v>0</v>
      </c>
      <c r="BF41" s="239">
        <f ca="1">BF40*Indata!$B$47</f>
        <v>0</v>
      </c>
      <c r="BG41" s="239">
        <f ca="1">BG40*Indata!$B$47</f>
        <v>0</v>
      </c>
      <c r="BH41" s="239">
        <f ca="1">BH40*Indata!$B$47</f>
        <v>0</v>
      </c>
      <c r="BI41" s="239">
        <f ca="1">BI40*Indata!$B$47</f>
        <v>0</v>
      </c>
      <c r="BJ41" s="239">
        <f ca="1">BJ40*Indata!$B$47</f>
        <v>0</v>
      </c>
      <c r="BK41" s="239">
        <f ca="1">BK40*Indata!$B$47</f>
        <v>0</v>
      </c>
      <c r="BL41" s="239">
        <f ca="1">BL40*Indata!$B$47</f>
        <v>0</v>
      </c>
      <c r="BM41" s="239">
        <f ca="1">BM40*Indata!$B$47</f>
        <v>0</v>
      </c>
      <c r="BN41" s="239">
        <f ca="1">BN40*Indata!$B$47</f>
        <v>0</v>
      </c>
      <c r="BO41" s="239">
        <f ca="1">BO40*Indata!$B$47</f>
        <v>0</v>
      </c>
      <c r="BP41" s="239">
        <f ca="1">BP40*Indata!$B$47</f>
        <v>0</v>
      </c>
      <c r="BQ41" s="239">
        <f ca="1">BQ40*Indata!$B$47</f>
        <v>0</v>
      </c>
      <c r="BR41" s="239">
        <f ca="1">BR40*Indata!$B$47</f>
        <v>0</v>
      </c>
      <c r="BS41" s="239">
        <f ca="1">BS40*Indata!$B$47</f>
        <v>0</v>
      </c>
      <c r="BT41" s="239">
        <f ca="1">BT40*Indata!$B$47</f>
        <v>0</v>
      </c>
      <c r="BU41" s="239">
        <f ca="1">BU40*Indata!$B$47</f>
        <v>0</v>
      </c>
      <c r="BV41" s="239">
        <f>BV40*Indata!$B$47</f>
        <v>0</v>
      </c>
      <c r="BW41" s="239">
        <f>BW40*Indata!$B$47</f>
        <v>0</v>
      </c>
      <c r="BX41" s="239">
        <f>BX40*Indata!$B$47</f>
        <v>0</v>
      </c>
      <c r="BY41" s="239">
        <f>BY40*Indata!$B$47</f>
        <v>0</v>
      </c>
      <c r="BZ41" s="239">
        <f>BZ40*Indata!$B$47</f>
        <v>0</v>
      </c>
      <c r="CA41" s="239">
        <f>CA40*Indata!$B$47</f>
        <v>0</v>
      </c>
      <c r="CB41" s="239">
        <f>CB40*Indata!$B$47</f>
        <v>0</v>
      </c>
      <c r="CC41" s="239">
        <f>CC40*Indata!$B$47</f>
        <v>0</v>
      </c>
      <c r="CD41" s="239">
        <f>CD40*Indata!$B$47</f>
        <v>0</v>
      </c>
      <c r="CE41" s="239">
        <f>CE40*Indata!$B$47</f>
        <v>0</v>
      </c>
      <c r="CF41" s="239">
        <f>CF40*Indata!$B$47</f>
        <v>0</v>
      </c>
      <c r="CG41" s="239">
        <f>CG40*Indata!$B$47</f>
        <v>0</v>
      </c>
      <c r="CH41" s="239">
        <f>CH40*Indata!$B$47</f>
        <v>0</v>
      </c>
      <c r="CI41" s="239">
        <f>CI40*Indata!$B$47</f>
        <v>0</v>
      </c>
      <c r="CJ41" s="239">
        <f>CJ40*Indata!$B$47</f>
        <v>0</v>
      </c>
      <c r="CK41" s="239">
        <f>CK40*Indata!$B$47</f>
        <v>0</v>
      </c>
      <c r="CL41" s="239">
        <f>CL40*Indata!$B$47</f>
        <v>0</v>
      </c>
      <c r="CM41" s="239">
        <f>CM40*Indata!$B$47</f>
        <v>0</v>
      </c>
      <c r="CN41" s="239">
        <f>CN40*Indata!$B$47</f>
        <v>0</v>
      </c>
      <c r="CO41" s="239">
        <f>CO40*Indata!$B$47</f>
        <v>0</v>
      </c>
      <c r="CP41" s="239">
        <f>CP40*Indata!$B$47</f>
        <v>0</v>
      </c>
      <c r="CQ41" s="239">
        <f>CQ40*Indata!$B$47</f>
        <v>0</v>
      </c>
      <c r="CR41" s="239">
        <f>CR40*Indata!$B$47</f>
        <v>0</v>
      </c>
      <c r="CS41" s="239">
        <f>CS40*Indata!$B$47</f>
        <v>0</v>
      </c>
      <c r="CT41" s="239">
        <f>CT40*Indata!$B$47</f>
        <v>0</v>
      </c>
    </row>
    <row r="42" spans="1:98" ht="13" x14ac:dyDescent="0.25">
      <c r="A42" s="63" t="s">
        <v>64</v>
      </c>
      <c r="B42" s="41">
        <f ca="1">HLOOKUP($B$8,$E$39:$CT$57,4)</f>
        <v>0</v>
      </c>
      <c r="C42" s="41">
        <f ca="1">HLOOKUP($B$9,$E$39:$CT$57,4)</f>
        <v>0</v>
      </c>
      <c r="D42" s="279"/>
      <c r="E42" s="239">
        <f ca="1">'Bränsleförbrukning &amp;  NOx'!D271</f>
        <v>0</v>
      </c>
      <c r="F42" s="239">
        <f ca="1">'Bränsleförbrukning &amp;  NOx'!E271</f>
        <v>0</v>
      </c>
      <c r="G42" s="239">
        <f ca="1">'Bränsleförbrukning &amp;  NOx'!F271</f>
        <v>0</v>
      </c>
      <c r="H42" s="239">
        <f ca="1">'Bränsleförbrukning &amp;  NOx'!G271</f>
        <v>0</v>
      </c>
      <c r="I42" s="239">
        <f ca="1">'Bränsleförbrukning &amp;  NOx'!H271</f>
        <v>0</v>
      </c>
      <c r="J42" s="239">
        <f ca="1">'Bränsleförbrukning &amp;  NOx'!I271</f>
        <v>0</v>
      </c>
      <c r="K42" s="239">
        <f ca="1">'Bränsleförbrukning &amp;  NOx'!J271</f>
        <v>0</v>
      </c>
      <c r="L42" s="239">
        <f ca="1">'Bränsleförbrukning &amp;  NOx'!K271</f>
        <v>0</v>
      </c>
      <c r="M42" s="239">
        <f ca="1">'Bränsleförbrukning &amp;  NOx'!L271</f>
        <v>0</v>
      </c>
      <c r="N42" s="239">
        <f ca="1">'Bränsleförbrukning &amp;  NOx'!M271</f>
        <v>0</v>
      </c>
      <c r="O42" s="239">
        <f ca="1">'Bränsleförbrukning &amp;  NOx'!N271</f>
        <v>0</v>
      </c>
      <c r="P42" s="239">
        <f ca="1">'Bränsleförbrukning &amp;  NOx'!O271</f>
        <v>0</v>
      </c>
      <c r="Q42" s="239">
        <f ca="1">'Bränsleförbrukning &amp;  NOx'!P271</f>
        <v>0</v>
      </c>
      <c r="R42" s="239">
        <f ca="1">'Bränsleförbrukning &amp;  NOx'!Q271</f>
        <v>0</v>
      </c>
      <c r="S42" s="239">
        <f ca="1">'Bränsleförbrukning &amp;  NOx'!R271</f>
        <v>0</v>
      </c>
      <c r="T42" s="239">
        <f ca="1">'Bränsleförbrukning &amp;  NOx'!S271</f>
        <v>0</v>
      </c>
      <c r="U42" s="239">
        <f ca="1">'Bränsleförbrukning &amp;  NOx'!T271</f>
        <v>0</v>
      </c>
      <c r="V42" s="239">
        <f ca="1">'Bränsleförbrukning &amp;  NOx'!U271</f>
        <v>0</v>
      </c>
      <c r="W42" s="239">
        <f ca="1">'Bränsleförbrukning &amp;  NOx'!V271</f>
        <v>0</v>
      </c>
      <c r="X42" s="239">
        <f ca="1">'Bränsleförbrukning &amp;  NOx'!W271</f>
        <v>0</v>
      </c>
      <c r="Y42" s="239">
        <f ca="1">'Bränsleförbrukning &amp;  NOx'!X271</f>
        <v>0</v>
      </c>
      <c r="Z42" s="239">
        <f ca="1">'Bränsleförbrukning &amp;  NOx'!Y271</f>
        <v>0</v>
      </c>
      <c r="AA42" s="239">
        <f ca="1">'Bränsleförbrukning &amp;  NOx'!Z271</f>
        <v>0</v>
      </c>
      <c r="AB42" s="239">
        <f ca="1">'Bränsleförbrukning &amp;  NOx'!AA271</f>
        <v>0</v>
      </c>
      <c r="AC42" s="239">
        <f ca="1">'Bränsleförbrukning &amp;  NOx'!AB271</f>
        <v>0</v>
      </c>
      <c r="AD42" s="239">
        <f ca="1">'Bränsleförbrukning &amp;  NOx'!AC271</f>
        <v>0</v>
      </c>
      <c r="AE42" s="239">
        <f ca="1">'Bränsleförbrukning &amp;  NOx'!AD271</f>
        <v>0</v>
      </c>
      <c r="AF42" s="239">
        <f ca="1">'Bränsleförbrukning &amp;  NOx'!AE271</f>
        <v>0</v>
      </c>
      <c r="AG42" s="239">
        <f ca="1">'Bränsleförbrukning &amp;  NOx'!AF271</f>
        <v>0</v>
      </c>
      <c r="AH42" s="239">
        <f ca="1">'Bränsleförbrukning &amp;  NOx'!AG271</f>
        <v>0</v>
      </c>
      <c r="AI42" s="239">
        <f ca="1">'Bränsleförbrukning &amp;  NOx'!AH271</f>
        <v>0</v>
      </c>
      <c r="AJ42" s="239">
        <f ca="1">'Bränsleförbrukning &amp;  NOx'!AI271</f>
        <v>0</v>
      </c>
      <c r="AK42" s="239">
        <f ca="1">'Bränsleförbrukning &amp;  NOx'!AJ271</f>
        <v>0</v>
      </c>
      <c r="AL42" s="239">
        <f ca="1">'Bränsleförbrukning &amp;  NOx'!AK271</f>
        <v>0</v>
      </c>
      <c r="AM42" s="239">
        <f ca="1">'Bränsleförbrukning &amp;  NOx'!AL271</f>
        <v>0</v>
      </c>
      <c r="AN42" s="239">
        <f ca="1">'Bränsleförbrukning &amp;  NOx'!AM271</f>
        <v>0</v>
      </c>
      <c r="AO42" s="239">
        <f ca="1">'Bränsleförbrukning &amp;  NOx'!AN271</f>
        <v>0</v>
      </c>
      <c r="AP42" s="239">
        <f ca="1">'Bränsleförbrukning &amp;  NOx'!AO271</f>
        <v>0</v>
      </c>
      <c r="AQ42" s="239">
        <f ca="1">'Bränsleförbrukning &amp;  NOx'!AP271</f>
        <v>0</v>
      </c>
      <c r="AR42" s="239">
        <f ca="1">'Bränsleförbrukning &amp;  NOx'!AQ271</f>
        <v>0</v>
      </c>
      <c r="AS42" s="239">
        <f ca="1">'Bränsleförbrukning &amp;  NOx'!AR271</f>
        <v>0</v>
      </c>
      <c r="AT42" s="239">
        <f ca="1">'Bränsleförbrukning &amp;  NOx'!AS271</f>
        <v>0</v>
      </c>
      <c r="AU42" s="239">
        <f ca="1">'Bränsleförbrukning &amp;  NOx'!AT271</f>
        <v>0</v>
      </c>
      <c r="AV42" s="239">
        <f ca="1">'Bränsleförbrukning &amp;  NOx'!AU271</f>
        <v>0</v>
      </c>
      <c r="AW42" s="239">
        <f ca="1">'Bränsleförbrukning &amp;  NOx'!AV271</f>
        <v>0</v>
      </c>
      <c r="AX42" s="239">
        <f ca="1">'Bränsleförbrukning &amp;  NOx'!AW271</f>
        <v>0</v>
      </c>
      <c r="AY42" s="239">
        <f ca="1">'Bränsleförbrukning &amp;  NOx'!AX271</f>
        <v>0</v>
      </c>
      <c r="AZ42" s="239">
        <f ca="1">'Bränsleförbrukning &amp;  NOx'!AY271</f>
        <v>0</v>
      </c>
      <c r="BA42" s="239">
        <f ca="1">'Bränsleförbrukning &amp;  NOx'!AZ271</f>
        <v>0</v>
      </c>
      <c r="BB42" s="239">
        <f ca="1">'Bränsleförbrukning &amp;  NOx'!BA271</f>
        <v>0</v>
      </c>
      <c r="BC42" s="239">
        <f ca="1">'Bränsleförbrukning &amp;  NOx'!BB271</f>
        <v>0</v>
      </c>
      <c r="BD42" s="239">
        <f ca="1">'Bränsleförbrukning &amp;  NOx'!BC271</f>
        <v>0</v>
      </c>
      <c r="BE42" s="239">
        <f ca="1">'Bränsleförbrukning &amp;  NOx'!BD271</f>
        <v>0</v>
      </c>
      <c r="BF42" s="239">
        <f ca="1">'Bränsleförbrukning &amp;  NOx'!BE271</f>
        <v>0</v>
      </c>
      <c r="BG42" s="239">
        <f ca="1">'Bränsleförbrukning &amp;  NOx'!BF271</f>
        <v>0</v>
      </c>
      <c r="BH42" s="239">
        <f ca="1">'Bränsleförbrukning &amp;  NOx'!BG271</f>
        <v>0</v>
      </c>
      <c r="BI42" s="239">
        <f ca="1">'Bränsleförbrukning &amp;  NOx'!BH271</f>
        <v>0</v>
      </c>
      <c r="BJ42" s="239">
        <f ca="1">'Bränsleförbrukning &amp;  NOx'!BI271</f>
        <v>0</v>
      </c>
      <c r="BK42" s="239">
        <f ca="1">'Bränsleförbrukning &amp;  NOx'!BJ271</f>
        <v>0</v>
      </c>
      <c r="BL42" s="239">
        <f ca="1">'Bränsleförbrukning &amp;  NOx'!BK271</f>
        <v>0</v>
      </c>
      <c r="BM42" s="239">
        <f ca="1">'Bränsleförbrukning &amp;  NOx'!BL271</f>
        <v>0</v>
      </c>
      <c r="BN42" s="239">
        <f ca="1">'Bränsleförbrukning &amp;  NOx'!BM271</f>
        <v>0</v>
      </c>
      <c r="BO42" s="239">
        <f ca="1">'Bränsleförbrukning &amp;  NOx'!BN271</f>
        <v>0</v>
      </c>
      <c r="BP42" s="239">
        <f ca="1">'Bränsleförbrukning &amp;  NOx'!BO271</f>
        <v>0</v>
      </c>
      <c r="BQ42" s="239">
        <f ca="1">'Bränsleförbrukning &amp;  NOx'!BP271</f>
        <v>0</v>
      </c>
      <c r="BR42" s="239">
        <f ca="1">'Bränsleförbrukning &amp;  NOx'!BQ271</f>
        <v>0</v>
      </c>
      <c r="BS42" s="239">
        <f ca="1">'Bränsleförbrukning &amp;  NOx'!BR271</f>
        <v>0</v>
      </c>
      <c r="BT42" s="239">
        <f ca="1">'Bränsleförbrukning &amp;  NOx'!BS271</f>
        <v>0</v>
      </c>
      <c r="BU42" s="239">
        <f ca="1">'Bränsleförbrukning &amp;  NOx'!BT271</f>
        <v>0</v>
      </c>
      <c r="BV42" s="239">
        <f>'Bränsleförbrukning &amp;  NOx'!BU271</f>
        <v>0</v>
      </c>
      <c r="BW42" s="239">
        <f>'Bränsleförbrukning &amp;  NOx'!BV271</f>
        <v>0</v>
      </c>
      <c r="BX42" s="239">
        <f>'Bränsleförbrukning &amp;  NOx'!BW271</f>
        <v>0</v>
      </c>
      <c r="BY42" s="239">
        <f>'Bränsleförbrukning &amp;  NOx'!BX271</f>
        <v>0</v>
      </c>
      <c r="BZ42" s="239">
        <f>'Bränsleförbrukning &amp;  NOx'!BY271</f>
        <v>0</v>
      </c>
      <c r="CA42" s="239">
        <f>'Bränsleförbrukning &amp;  NOx'!BZ271</f>
        <v>0</v>
      </c>
      <c r="CB42" s="239">
        <f>'Bränsleförbrukning &amp;  NOx'!CA271</f>
        <v>0</v>
      </c>
      <c r="CC42" s="239">
        <f>'Bränsleförbrukning &amp;  NOx'!CB271</f>
        <v>0</v>
      </c>
      <c r="CD42" s="239">
        <f>'Bränsleförbrukning &amp;  NOx'!CC271</f>
        <v>0</v>
      </c>
      <c r="CE42" s="239">
        <f>'Bränsleförbrukning &amp;  NOx'!CD271</f>
        <v>0</v>
      </c>
      <c r="CF42" s="239">
        <f>'Bränsleförbrukning &amp;  NOx'!CE271</f>
        <v>0</v>
      </c>
      <c r="CG42" s="239">
        <f>'Bränsleförbrukning &amp;  NOx'!CF271</f>
        <v>0</v>
      </c>
      <c r="CH42" s="239">
        <f>'Bränsleförbrukning &amp;  NOx'!CG271</f>
        <v>0</v>
      </c>
      <c r="CI42" s="239">
        <f>'Bränsleförbrukning &amp;  NOx'!CH271</f>
        <v>0</v>
      </c>
      <c r="CJ42" s="239">
        <f>'Bränsleförbrukning &amp;  NOx'!CI271</f>
        <v>0</v>
      </c>
      <c r="CK42" s="239">
        <f>'Bränsleförbrukning &amp;  NOx'!CJ271</f>
        <v>0</v>
      </c>
      <c r="CL42" s="239">
        <f>'Bränsleförbrukning &amp;  NOx'!CK271</f>
        <v>0</v>
      </c>
      <c r="CM42" s="239">
        <f>'Bränsleförbrukning &amp;  NOx'!CL271</f>
        <v>0</v>
      </c>
      <c r="CN42" s="239">
        <f>'Bränsleförbrukning &amp;  NOx'!CM271</f>
        <v>0</v>
      </c>
      <c r="CO42" s="239">
        <f>'Bränsleförbrukning &amp;  NOx'!CN271</f>
        <v>0</v>
      </c>
      <c r="CP42" s="239">
        <f>'Bränsleförbrukning &amp;  NOx'!CO271</f>
        <v>0</v>
      </c>
      <c r="CQ42" s="239">
        <f>'Bränsleförbrukning &amp;  NOx'!CP271</f>
        <v>0</v>
      </c>
      <c r="CR42" s="239">
        <f>'Bränsleförbrukning &amp;  NOx'!CQ271</f>
        <v>0</v>
      </c>
      <c r="CS42" s="239">
        <f>'Bränsleförbrukning &amp;  NOx'!CR271</f>
        <v>0</v>
      </c>
      <c r="CT42" s="239">
        <f>'Bränsleförbrukning &amp;  NOx'!CS271</f>
        <v>0</v>
      </c>
    </row>
    <row r="43" spans="1:98" ht="13" x14ac:dyDescent="0.25">
      <c r="A43" s="63" t="s">
        <v>65</v>
      </c>
      <c r="B43" s="41">
        <f ca="1">HLOOKUP($B$8,$E$39:$CT$57,5)</f>
        <v>0</v>
      </c>
      <c r="C43" s="41">
        <f ca="1">HLOOKUP($B$9,$E$39:$CT$57,5)</f>
        <v>0</v>
      </c>
      <c r="D43" s="280"/>
      <c r="E43" s="277">
        <f ca="1">E40*Indata!$B$49</f>
        <v>0</v>
      </c>
      <c r="F43" s="277">
        <f ca="1">F40*Indata!$B$49</f>
        <v>0</v>
      </c>
      <c r="G43" s="277">
        <f ca="1">G40*Indata!$B$49</f>
        <v>0</v>
      </c>
      <c r="H43" s="277">
        <f ca="1">H40*Indata!$B$49</f>
        <v>0</v>
      </c>
      <c r="I43" s="277">
        <f ca="1">I40*Indata!$B$49</f>
        <v>0</v>
      </c>
      <c r="J43" s="277">
        <f ca="1">J40*Indata!$B$49</f>
        <v>0</v>
      </c>
      <c r="K43" s="277">
        <f ca="1">K40*Indata!$B$49</f>
        <v>0</v>
      </c>
      <c r="L43" s="277">
        <f ca="1">L40*Indata!$B$49</f>
        <v>0</v>
      </c>
      <c r="M43" s="277">
        <f ca="1">M40*Indata!$B$49</f>
        <v>0</v>
      </c>
      <c r="N43" s="277">
        <f ca="1">N40*Indata!$B$49</f>
        <v>0</v>
      </c>
      <c r="O43" s="277">
        <f ca="1">O40*Indata!$B$49</f>
        <v>0</v>
      </c>
      <c r="P43" s="277">
        <f ca="1">P40*Indata!$B$49</f>
        <v>0</v>
      </c>
      <c r="Q43" s="277">
        <f ca="1">Q40*Indata!$B$49</f>
        <v>0</v>
      </c>
      <c r="R43" s="277">
        <f ca="1">R40*Indata!$B$49</f>
        <v>0</v>
      </c>
      <c r="S43" s="277">
        <f ca="1">S40*Indata!$B$49</f>
        <v>0</v>
      </c>
      <c r="T43" s="277">
        <f ca="1">T40*Indata!$B$49</f>
        <v>0</v>
      </c>
      <c r="U43" s="277">
        <f ca="1">U40*Indata!$B$49</f>
        <v>0</v>
      </c>
      <c r="V43" s="277">
        <f ca="1">V40*Indata!$B$49</f>
        <v>0</v>
      </c>
      <c r="W43" s="277">
        <f ca="1">W40*Indata!$B$49</f>
        <v>0</v>
      </c>
      <c r="X43" s="277">
        <f ca="1">X40*Indata!$B$49</f>
        <v>0</v>
      </c>
      <c r="Y43" s="277">
        <f ca="1">Y40*Indata!$B$49</f>
        <v>0</v>
      </c>
      <c r="Z43" s="277">
        <f ca="1">Z40*Indata!$B$49</f>
        <v>0</v>
      </c>
      <c r="AA43" s="277">
        <f ca="1">AA40*Indata!$B$49</f>
        <v>0</v>
      </c>
      <c r="AB43" s="277">
        <f ca="1">AB40*Indata!$B$49</f>
        <v>0</v>
      </c>
      <c r="AC43" s="277">
        <f ca="1">AC40*Indata!$B$49</f>
        <v>0</v>
      </c>
      <c r="AD43" s="277">
        <f ca="1">AD40*Indata!$B$49</f>
        <v>0</v>
      </c>
      <c r="AE43" s="277">
        <f ca="1">AE40*Indata!$B$49</f>
        <v>0</v>
      </c>
      <c r="AF43" s="277">
        <f ca="1">AF40*Indata!$B$49</f>
        <v>0</v>
      </c>
      <c r="AG43" s="277">
        <f ca="1">AG40*Indata!$B$49</f>
        <v>0</v>
      </c>
      <c r="AH43" s="277">
        <f ca="1">AH40*Indata!$B$49</f>
        <v>0</v>
      </c>
      <c r="AI43" s="277">
        <f ca="1">AI40*Indata!$B$49</f>
        <v>0</v>
      </c>
      <c r="AJ43" s="277">
        <f ca="1">AJ40*Indata!$B$49</f>
        <v>0</v>
      </c>
      <c r="AK43" s="277">
        <f ca="1">AK40*Indata!$B$49</f>
        <v>0</v>
      </c>
      <c r="AL43" s="277">
        <f ca="1">AL40*Indata!$B$49</f>
        <v>0</v>
      </c>
      <c r="AM43" s="277">
        <f ca="1">AM40*Indata!$B$49</f>
        <v>0</v>
      </c>
      <c r="AN43" s="277">
        <f ca="1">AN40*Indata!$B$49</f>
        <v>0</v>
      </c>
      <c r="AO43" s="277">
        <f ca="1">AO40*Indata!$B$49</f>
        <v>0</v>
      </c>
      <c r="AP43" s="277">
        <f ca="1">AP40*Indata!$B$49</f>
        <v>0</v>
      </c>
      <c r="AQ43" s="277">
        <f ca="1">AQ40*Indata!$B$49</f>
        <v>0</v>
      </c>
      <c r="AR43" s="277">
        <f ca="1">AR40*Indata!$B$49</f>
        <v>0</v>
      </c>
      <c r="AS43" s="277">
        <f ca="1">AS40*Indata!$B$49</f>
        <v>0</v>
      </c>
      <c r="AT43" s="277">
        <f ca="1">AT40*Indata!$B$49</f>
        <v>0</v>
      </c>
      <c r="AU43" s="277">
        <f ca="1">AU40*Indata!$B$49</f>
        <v>0</v>
      </c>
      <c r="AV43" s="277">
        <f ca="1">AV40*Indata!$B$49</f>
        <v>0</v>
      </c>
      <c r="AW43" s="277">
        <f ca="1">AW40*Indata!$B$49</f>
        <v>0</v>
      </c>
      <c r="AX43" s="277">
        <f ca="1">AX40*Indata!$B$49</f>
        <v>0</v>
      </c>
      <c r="AY43" s="277">
        <f ca="1">AY40*Indata!$B$49</f>
        <v>0</v>
      </c>
      <c r="AZ43" s="277">
        <f ca="1">AZ40*Indata!$B$49</f>
        <v>0</v>
      </c>
      <c r="BA43" s="277">
        <f ca="1">BA40*Indata!$B$49</f>
        <v>0</v>
      </c>
      <c r="BB43" s="277">
        <f ca="1">BB40*Indata!$B$49</f>
        <v>0</v>
      </c>
      <c r="BC43" s="277">
        <f ca="1">BC40*Indata!$B$49</f>
        <v>0</v>
      </c>
      <c r="BD43" s="277">
        <f ca="1">BD40*Indata!$B$49</f>
        <v>0</v>
      </c>
      <c r="BE43" s="277">
        <f ca="1">BE40*Indata!$B$49</f>
        <v>0</v>
      </c>
      <c r="BF43" s="277">
        <f ca="1">BF40*Indata!$B$49</f>
        <v>0</v>
      </c>
      <c r="BG43" s="277">
        <f ca="1">BG40*Indata!$B$49</f>
        <v>0</v>
      </c>
      <c r="BH43" s="277">
        <f ca="1">BH40*Indata!$B$49</f>
        <v>0</v>
      </c>
      <c r="BI43" s="277">
        <f ca="1">BI40*Indata!$B$49</f>
        <v>0</v>
      </c>
      <c r="BJ43" s="277">
        <f ca="1">BJ40*Indata!$B$49</f>
        <v>0</v>
      </c>
      <c r="BK43" s="277">
        <f ca="1">BK40*Indata!$B$49</f>
        <v>0</v>
      </c>
      <c r="BL43" s="277">
        <f ca="1">BL40*Indata!$B$49</f>
        <v>0</v>
      </c>
      <c r="BM43" s="277">
        <f ca="1">BM40*Indata!$B$49</f>
        <v>0</v>
      </c>
      <c r="BN43" s="277">
        <f ca="1">BN40*Indata!$B$49</f>
        <v>0</v>
      </c>
      <c r="BO43" s="277">
        <f ca="1">BO40*Indata!$B$49</f>
        <v>0</v>
      </c>
      <c r="BP43" s="277">
        <f ca="1">BP40*Indata!$B$49</f>
        <v>0</v>
      </c>
      <c r="BQ43" s="277">
        <f ca="1">BQ40*Indata!$B$49</f>
        <v>0</v>
      </c>
      <c r="BR43" s="277">
        <f ca="1">BR40*Indata!$B$49</f>
        <v>0</v>
      </c>
      <c r="BS43" s="277">
        <f ca="1">BS40*Indata!$B$49</f>
        <v>0</v>
      </c>
      <c r="BT43" s="277">
        <f ca="1">BT40*Indata!$B$49</f>
        <v>0</v>
      </c>
      <c r="BU43" s="277">
        <f ca="1">BU40*Indata!$B$49</f>
        <v>0</v>
      </c>
      <c r="BV43" s="277">
        <f>BV40*Indata!$B$49</f>
        <v>0</v>
      </c>
      <c r="BW43" s="277">
        <f>BW40*Indata!$B$49</f>
        <v>0</v>
      </c>
      <c r="BX43" s="277">
        <f>BX40*Indata!$B$49</f>
        <v>0</v>
      </c>
      <c r="BY43" s="277">
        <f>BY40*Indata!$B$49</f>
        <v>0</v>
      </c>
      <c r="BZ43" s="277">
        <f>BZ40*Indata!$B$49</f>
        <v>0</v>
      </c>
      <c r="CA43" s="277">
        <f>CA40*Indata!$B$49</f>
        <v>0</v>
      </c>
      <c r="CB43" s="277">
        <f>CB40*Indata!$B$49</f>
        <v>0</v>
      </c>
      <c r="CC43" s="277">
        <f>CC40*Indata!$B$49</f>
        <v>0</v>
      </c>
      <c r="CD43" s="277">
        <f>CD40*Indata!$B$49</f>
        <v>0</v>
      </c>
      <c r="CE43" s="277">
        <f>CE40*Indata!$B$49</f>
        <v>0</v>
      </c>
      <c r="CF43" s="277">
        <f>CF40*Indata!$B$49</f>
        <v>0</v>
      </c>
      <c r="CG43" s="277">
        <f>CG40*Indata!$B$49</f>
        <v>0</v>
      </c>
      <c r="CH43" s="277">
        <f>CH40*Indata!$B$49</f>
        <v>0</v>
      </c>
      <c r="CI43" s="277">
        <f>CI40*Indata!$B$49</f>
        <v>0</v>
      </c>
      <c r="CJ43" s="277">
        <f>CJ40*Indata!$B$49</f>
        <v>0</v>
      </c>
      <c r="CK43" s="277">
        <f>CK40*Indata!$B$49</f>
        <v>0</v>
      </c>
      <c r="CL43" s="277">
        <f>CL40*Indata!$B$49</f>
        <v>0</v>
      </c>
      <c r="CM43" s="277">
        <f>CM40*Indata!$B$49</f>
        <v>0</v>
      </c>
      <c r="CN43" s="277">
        <f>CN40*Indata!$B$49</f>
        <v>0</v>
      </c>
      <c r="CO43" s="277">
        <f>CO40*Indata!$B$49</f>
        <v>0</v>
      </c>
      <c r="CP43" s="277">
        <f>CP40*Indata!$B$49</f>
        <v>0</v>
      </c>
      <c r="CQ43" s="277">
        <f>CQ40*Indata!$B$49</f>
        <v>0</v>
      </c>
      <c r="CR43" s="277">
        <f>CR40*Indata!$B$49</f>
        <v>0</v>
      </c>
      <c r="CS43" s="277">
        <f>CS40*Indata!$B$49</f>
        <v>0</v>
      </c>
      <c r="CT43" s="277">
        <f>CT40*Indata!$B$49</f>
        <v>0</v>
      </c>
    </row>
    <row r="44" spans="1:98" ht="13" x14ac:dyDescent="0.25">
      <c r="A44" s="63" t="s">
        <v>66</v>
      </c>
      <c r="B44" s="41">
        <f ca="1">HLOOKUP($B$8,$E$39:$CT$57,6)</f>
        <v>0</v>
      </c>
      <c r="C44" s="41">
        <f ca="1">HLOOKUP($B$9,$E$39:$CT$57,6)</f>
        <v>0</v>
      </c>
      <c r="D44" s="280"/>
      <c r="E44" s="277">
        <f ca="1">E40*Indata!$B$50</f>
        <v>0</v>
      </c>
      <c r="F44" s="277">
        <f ca="1">F40*Indata!$B$50</f>
        <v>0</v>
      </c>
      <c r="G44" s="277">
        <f ca="1">G40*Indata!$B$50</f>
        <v>0</v>
      </c>
      <c r="H44" s="277">
        <f ca="1">H40*Indata!$B$50</f>
        <v>0</v>
      </c>
      <c r="I44" s="277">
        <f ca="1">I40*Indata!$B$50</f>
        <v>0</v>
      </c>
      <c r="J44" s="277">
        <f ca="1">J40*Indata!$B$50</f>
        <v>0</v>
      </c>
      <c r="K44" s="277">
        <f ca="1">K40*Indata!$B$50</f>
        <v>0</v>
      </c>
      <c r="L44" s="277">
        <f ca="1">L40*Indata!$B$50</f>
        <v>0</v>
      </c>
      <c r="M44" s="277">
        <f ca="1">M40*Indata!$B$50</f>
        <v>0</v>
      </c>
      <c r="N44" s="277">
        <f ca="1">N40*Indata!$B$50</f>
        <v>0</v>
      </c>
      <c r="O44" s="277">
        <f ca="1">O40*Indata!$B$50</f>
        <v>0</v>
      </c>
      <c r="P44" s="277">
        <f ca="1">P40*Indata!$B$50</f>
        <v>0</v>
      </c>
      <c r="Q44" s="277">
        <f ca="1">Q40*Indata!$B$50</f>
        <v>0</v>
      </c>
      <c r="R44" s="277">
        <f ca="1">R40*Indata!$B$50</f>
        <v>0</v>
      </c>
      <c r="S44" s="277">
        <f ca="1">S40*Indata!$B$50</f>
        <v>0</v>
      </c>
      <c r="T44" s="277">
        <f ca="1">T40*Indata!$B$50</f>
        <v>0</v>
      </c>
      <c r="U44" s="277">
        <f ca="1">U40*Indata!$B$50</f>
        <v>0</v>
      </c>
      <c r="V44" s="277">
        <f ca="1">V40*Indata!$B$50</f>
        <v>0</v>
      </c>
      <c r="W44" s="277">
        <f ca="1">W40*Indata!$B$50</f>
        <v>0</v>
      </c>
      <c r="X44" s="277">
        <f ca="1">X40*Indata!$B$50</f>
        <v>0</v>
      </c>
      <c r="Y44" s="277">
        <f ca="1">Y40*Indata!$B$50</f>
        <v>0</v>
      </c>
      <c r="Z44" s="277">
        <f ca="1">Z40*Indata!$B$50</f>
        <v>0</v>
      </c>
      <c r="AA44" s="277">
        <f ca="1">AA40*Indata!$B$50</f>
        <v>0</v>
      </c>
      <c r="AB44" s="277">
        <f ca="1">AB40*Indata!$B$50</f>
        <v>0</v>
      </c>
      <c r="AC44" s="277">
        <f ca="1">AC40*Indata!$B$50</f>
        <v>0</v>
      </c>
      <c r="AD44" s="277">
        <f ca="1">AD40*Indata!$B$50</f>
        <v>0</v>
      </c>
      <c r="AE44" s="277">
        <f ca="1">AE40*Indata!$B$50</f>
        <v>0</v>
      </c>
      <c r="AF44" s="277">
        <f ca="1">AF40*Indata!$B$50</f>
        <v>0</v>
      </c>
      <c r="AG44" s="277">
        <f ca="1">AG40*Indata!$B$50</f>
        <v>0</v>
      </c>
      <c r="AH44" s="277">
        <f ca="1">AH40*Indata!$B$50</f>
        <v>0</v>
      </c>
      <c r="AI44" s="277">
        <f ca="1">AI40*Indata!$B$50</f>
        <v>0</v>
      </c>
      <c r="AJ44" s="277">
        <f ca="1">AJ40*Indata!$B$50</f>
        <v>0</v>
      </c>
      <c r="AK44" s="277">
        <f ca="1">AK40*Indata!$B$50</f>
        <v>0</v>
      </c>
      <c r="AL44" s="277">
        <f ca="1">AL40*Indata!$B$50</f>
        <v>0</v>
      </c>
      <c r="AM44" s="277">
        <f ca="1">AM40*Indata!$B$50</f>
        <v>0</v>
      </c>
      <c r="AN44" s="277">
        <f ca="1">AN40*Indata!$B$50</f>
        <v>0</v>
      </c>
      <c r="AO44" s="277">
        <f ca="1">AO40*Indata!$B$50</f>
        <v>0</v>
      </c>
      <c r="AP44" s="277">
        <f ca="1">AP40*Indata!$B$50</f>
        <v>0</v>
      </c>
      <c r="AQ44" s="277">
        <f ca="1">AQ40*Indata!$B$50</f>
        <v>0</v>
      </c>
      <c r="AR44" s="277">
        <f ca="1">AR40*Indata!$B$50</f>
        <v>0</v>
      </c>
      <c r="AS44" s="277">
        <f ca="1">AS40*Indata!$B$50</f>
        <v>0</v>
      </c>
      <c r="AT44" s="277">
        <f ca="1">AT40*Indata!$B$50</f>
        <v>0</v>
      </c>
      <c r="AU44" s="277">
        <f ca="1">AU40*Indata!$B$50</f>
        <v>0</v>
      </c>
      <c r="AV44" s="277">
        <f ca="1">AV40*Indata!$B$50</f>
        <v>0</v>
      </c>
      <c r="AW44" s="277">
        <f ca="1">AW40*Indata!$B$50</f>
        <v>0</v>
      </c>
      <c r="AX44" s="277">
        <f ca="1">AX40*Indata!$B$50</f>
        <v>0</v>
      </c>
      <c r="AY44" s="277">
        <f ca="1">AY40*Indata!$B$50</f>
        <v>0</v>
      </c>
      <c r="AZ44" s="277">
        <f ca="1">AZ40*Indata!$B$50</f>
        <v>0</v>
      </c>
      <c r="BA44" s="277">
        <f ca="1">BA40*Indata!$B$50</f>
        <v>0</v>
      </c>
      <c r="BB44" s="277">
        <f ca="1">BB40*Indata!$B$50</f>
        <v>0</v>
      </c>
      <c r="BC44" s="277">
        <f ca="1">BC40*Indata!$B$50</f>
        <v>0</v>
      </c>
      <c r="BD44" s="277">
        <f ca="1">BD40*Indata!$B$50</f>
        <v>0</v>
      </c>
      <c r="BE44" s="277">
        <f ca="1">BE40*Indata!$B$50</f>
        <v>0</v>
      </c>
      <c r="BF44" s="277">
        <f ca="1">BF40*Indata!$B$50</f>
        <v>0</v>
      </c>
      <c r="BG44" s="277">
        <f ca="1">BG40*Indata!$B$50</f>
        <v>0</v>
      </c>
      <c r="BH44" s="277">
        <f ca="1">BH40*Indata!$B$50</f>
        <v>0</v>
      </c>
      <c r="BI44" s="277">
        <f ca="1">BI40*Indata!$B$50</f>
        <v>0</v>
      </c>
      <c r="BJ44" s="277">
        <f ca="1">BJ40*Indata!$B$50</f>
        <v>0</v>
      </c>
      <c r="BK44" s="277">
        <f ca="1">BK40*Indata!$B$50</f>
        <v>0</v>
      </c>
      <c r="BL44" s="277">
        <f ca="1">BL40*Indata!$B$50</f>
        <v>0</v>
      </c>
      <c r="BM44" s="277">
        <f ca="1">BM40*Indata!$B$50</f>
        <v>0</v>
      </c>
      <c r="BN44" s="277">
        <f ca="1">BN40*Indata!$B$50</f>
        <v>0</v>
      </c>
      <c r="BO44" s="277">
        <f ca="1">BO40*Indata!$B$50</f>
        <v>0</v>
      </c>
      <c r="BP44" s="277">
        <f ca="1">BP40*Indata!$B$50</f>
        <v>0</v>
      </c>
      <c r="BQ44" s="277">
        <f ca="1">BQ40*Indata!$B$50</f>
        <v>0</v>
      </c>
      <c r="BR44" s="277">
        <f ca="1">BR40*Indata!$B$50</f>
        <v>0</v>
      </c>
      <c r="BS44" s="277">
        <f ca="1">BS40*Indata!$B$50</f>
        <v>0</v>
      </c>
      <c r="BT44" s="277">
        <f ca="1">BT40*Indata!$B$50</f>
        <v>0</v>
      </c>
      <c r="BU44" s="277">
        <f ca="1">BU40*Indata!$B$50</f>
        <v>0</v>
      </c>
      <c r="BV44" s="277">
        <f>BV40*Indata!$B$50</f>
        <v>0</v>
      </c>
      <c r="BW44" s="277">
        <f>BW40*Indata!$B$50</f>
        <v>0</v>
      </c>
      <c r="BX44" s="277">
        <f>BX40*Indata!$B$50</f>
        <v>0</v>
      </c>
      <c r="BY44" s="277">
        <f>BY40*Indata!$B$50</f>
        <v>0</v>
      </c>
      <c r="BZ44" s="277">
        <f>BZ40*Indata!$B$50</f>
        <v>0</v>
      </c>
      <c r="CA44" s="277">
        <f>CA40*Indata!$B$50</f>
        <v>0</v>
      </c>
      <c r="CB44" s="277">
        <f>CB40*Indata!$B$50</f>
        <v>0</v>
      </c>
      <c r="CC44" s="277">
        <f>CC40*Indata!$B$50</f>
        <v>0</v>
      </c>
      <c r="CD44" s="277">
        <f>CD40*Indata!$B$50</f>
        <v>0</v>
      </c>
      <c r="CE44" s="277">
        <f>CE40*Indata!$B$50</f>
        <v>0</v>
      </c>
      <c r="CF44" s="277">
        <f>CF40*Indata!$B$50</f>
        <v>0</v>
      </c>
      <c r="CG44" s="277">
        <f>CG40*Indata!$B$50</f>
        <v>0</v>
      </c>
      <c r="CH44" s="277">
        <f>CH40*Indata!$B$50</f>
        <v>0</v>
      </c>
      <c r="CI44" s="277">
        <f>CI40*Indata!$B$50</f>
        <v>0</v>
      </c>
      <c r="CJ44" s="277">
        <f>CJ40*Indata!$B$50</f>
        <v>0</v>
      </c>
      <c r="CK44" s="277">
        <f>CK40*Indata!$B$50</f>
        <v>0</v>
      </c>
      <c r="CL44" s="277">
        <f>CL40*Indata!$B$50</f>
        <v>0</v>
      </c>
      <c r="CM44" s="277">
        <f>CM40*Indata!$B$50</f>
        <v>0</v>
      </c>
      <c r="CN44" s="277">
        <f>CN40*Indata!$B$50</f>
        <v>0</v>
      </c>
      <c r="CO44" s="277">
        <f>CO40*Indata!$B$50</f>
        <v>0</v>
      </c>
      <c r="CP44" s="277">
        <f>CP40*Indata!$B$50</f>
        <v>0</v>
      </c>
      <c r="CQ44" s="277">
        <f>CQ40*Indata!$B$50</f>
        <v>0</v>
      </c>
      <c r="CR44" s="277">
        <f>CR40*Indata!$B$50</f>
        <v>0</v>
      </c>
      <c r="CS44" s="277">
        <f>CS40*Indata!$B$50</f>
        <v>0</v>
      </c>
      <c r="CT44" s="277">
        <f>CT40*Indata!$B$50</f>
        <v>0</v>
      </c>
    </row>
    <row r="45" spans="1:98" ht="13" x14ac:dyDescent="0.25">
      <c r="A45" s="63" t="s">
        <v>79</v>
      </c>
      <c r="B45" s="41">
        <f ca="1">HLOOKUP($B$8,$E$39:$CT$57,7)</f>
        <v>0</v>
      </c>
      <c r="C45" s="41">
        <f ca="1">HLOOKUP($B$9,$E$39:$CT$57,7)</f>
        <v>0</v>
      </c>
      <c r="D45" s="280"/>
      <c r="E45" s="277">
        <f ca="1">E40*Indata!$B$51</f>
        <v>0</v>
      </c>
      <c r="F45" s="277">
        <f ca="1">F40*Indata!$B$51</f>
        <v>0</v>
      </c>
      <c r="G45" s="277">
        <f ca="1">G40*Indata!$B$51</f>
        <v>0</v>
      </c>
      <c r="H45" s="277">
        <f ca="1">H40*Indata!$B$51</f>
        <v>0</v>
      </c>
      <c r="I45" s="277">
        <f ca="1">I40*Indata!$B$51</f>
        <v>0</v>
      </c>
      <c r="J45" s="277">
        <f ca="1">J40*Indata!$B$51</f>
        <v>0</v>
      </c>
      <c r="K45" s="277">
        <f ca="1">K40*Indata!$B$51</f>
        <v>0</v>
      </c>
      <c r="L45" s="277">
        <f ca="1">L40*Indata!$B$51</f>
        <v>0</v>
      </c>
      <c r="M45" s="277">
        <f ca="1">M40*Indata!$B$51</f>
        <v>0</v>
      </c>
      <c r="N45" s="277">
        <f ca="1">N40*Indata!$B$51</f>
        <v>0</v>
      </c>
      <c r="O45" s="277">
        <f ca="1">O40*Indata!$B$51</f>
        <v>0</v>
      </c>
      <c r="P45" s="277">
        <f ca="1">P40*Indata!$B$51</f>
        <v>0</v>
      </c>
      <c r="Q45" s="277">
        <f ca="1">Q40*Indata!$B$51</f>
        <v>0</v>
      </c>
      <c r="R45" s="277">
        <f ca="1">R40*Indata!$B$51</f>
        <v>0</v>
      </c>
      <c r="S45" s="277">
        <f ca="1">S40*Indata!$B$51</f>
        <v>0</v>
      </c>
      <c r="T45" s="277">
        <f ca="1">T40*Indata!$B$51</f>
        <v>0</v>
      </c>
      <c r="U45" s="277">
        <f ca="1">U40*Indata!$B$51</f>
        <v>0</v>
      </c>
      <c r="V45" s="277">
        <f ca="1">V40*Indata!$B$51</f>
        <v>0</v>
      </c>
      <c r="W45" s="277">
        <f ca="1">W40*Indata!$B$51</f>
        <v>0</v>
      </c>
      <c r="X45" s="277">
        <f ca="1">X40*Indata!$B$51</f>
        <v>0</v>
      </c>
      <c r="Y45" s="277">
        <f ca="1">Y40*Indata!$B$51</f>
        <v>0</v>
      </c>
      <c r="Z45" s="277">
        <f ca="1">Z40*Indata!$B$51</f>
        <v>0</v>
      </c>
      <c r="AA45" s="277">
        <f ca="1">AA40*Indata!$B$51</f>
        <v>0</v>
      </c>
      <c r="AB45" s="277">
        <f ca="1">AB40*Indata!$B$51</f>
        <v>0</v>
      </c>
      <c r="AC45" s="277">
        <f ca="1">AC40*Indata!$B$51</f>
        <v>0</v>
      </c>
      <c r="AD45" s="277">
        <f ca="1">AD40*Indata!$B$51</f>
        <v>0</v>
      </c>
      <c r="AE45" s="277">
        <f ca="1">AE40*Indata!$B$51</f>
        <v>0</v>
      </c>
      <c r="AF45" s="277">
        <f ca="1">AF40*Indata!$B$51</f>
        <v>0</v>
      </c>
      <c r="AG45" s="277">
        <f ca="1">AG40*Indata!$B$51</f>
        <v>0</v>
      </c>
      <c r="AH45" s="277">
        <f ca="1">AH40*Indata!$B$51</f>
        <v>0</v>
      </c>
      <c r="AI45" s="277">
        <f ca="1">AI40*Indata!$B$51</f>
        <v>0</v>
      </c>
      <c r="AJ45" s="277">
        <f ca="1">AJ40*Indata!$B$51</f>
        <v>0</v>
      </c>
      <c r="AK45" s="277">
        <f ca="1">AK40*Indata!$B$51</f>
        <v>0</v>
      </c>
      <c r="AL45" s="277">
        <f ca="1">AL40*Indata!$B$51</f>
        <v>0</v>
      </c>
      <c r="AM45" s="277">
        <f ca="1">AM40*Indata!$B$51</f>
        <v>0</v>
      </c>
      <c r="AN45" s="277">
        <f ca="1">AN40*Indata!$B$51</f>
        <v>0</v>
      </c>
      <c r="AO45" s="277">
        <f ca="1">AO40*Indata!$B$51</f>
        <v>0</v>
      </c>
      <c r="AP45" s="277">
        <f ca="1">AP40*Indata!$B$51</f>
        <v>0</v>
      </c>
      <c r="AQ45" s="277">
        <f ca="1">AQ40*Indata!$B$51</f>
        <v>0</v>
      </c>
      <c r="AR45" s="277">
        <f ca="1">AR40*Indata!$B$51</f>
        <v>0</v>
      </c>
      <c r="AS45" s="277">
        <f ca="1">AS40*Indata!$B$51</f>
        <v>0</v>
      </c>
      <c r="AT45" s="277">
        <f ca="1">AT40*Indata!$B$51</f>
        <v>0</v>
      </c>
      <c r="AU45" s="277">
        <f ca="1">AU40*Indata!$B$51</f>
        <v>0</v>
      </c>
      <c r="AV45" s="277">
        <f ca="1">AV40*Indata!$B$51</f>
        <v>0</v>
      </c>
      <c r="AW45" s="277">
        <f ca="1">AW40*Indata!$B$51</f>
        <v>0</v>
      </c>
      <c r="AX45" s="277">
        <f ca="1">AX40*Indata!$B$51</f>
        <v>0</v>
      </c>
      <c r="AY45" s="277">
        <f ca="1">AY40*Indata!$B$51</f>
        <v>0</v>
      </c>
      <c r="AZ45" s="277">
        <f ca="1">AZ40*Indata!$B$51</f>
        <v>0</v>
      </c>
      <c r="BA45" s="277">
        <f ca="1">BA40*Indata!$B$51</f>
        <v>0</v>
      </c>
      <c r="BB45" s="277">
        <f ca="1">BB40*Indata!$B$51</f>
        <v>0</v>
      </c>
      <c r="BC45" s="277">
        <f ca="1">BC40*Indata!$B$51</f>
        <v>0</v>
      </c>
      <c r="BD45" s="277">
        <f ca="1">BD40*Indata!$B$51</f>
        <v>0</v>
      </c>
      <c r="BE45" s="277">
        <f ca="1">BE40*Indata!$B$51</f>
        <v>0</v>
      </c>
      <c r="BF45" s="277">
        <f ca="1">BF40*Indata!$B$51</f>
        <v>0</v>
      </c>
      <c r="BG45" s="277">
        <f ca="1">BG40*Indata!$B$51</f>
        <v>0</v>
      </c>
      <c r="BH45" s="277">
        <f ca="1">BH40*Indata!$B$51</f>
        <v>0</v>
      </c>
      <c r="BI45" s="277">
        <f ca="1">BI40*Indata!$B$51</f>
        <v>0</v>
      </c>
      <c r="BJ45" s="277">
        <f ca="1">BJ40*Indata!$B$51</f>
        <v>0</v>
      </c>
      <c r="BK45" s="277">
        <f ca="1">BK40*Indata!$B$51</f>
        <v>0</v>
      </c>
      <c r="BL45" s="277">
        <f ca="1">BL40*Indata!$B$51</f>
        <v>0</v>
      </c>
      <c r="BM45" s="277">
        <f ca="1">BM40*Indata!$B$51</f>
        <v>0</v>
      </c>
      <c r="BN45" s="277">
        <f ca="1">BN40*Indata!$B$51</f>
        <v>0</v>
      </c>
      <c r="BO45" s="277">
        <f ca="1">BO40*Indata!$B$51</f>
        <v>0</v>
      </c>
      <c r="BP45" s="277">
        <f ca="1">BP40*Indata!$B$51</f>
        <v>0</v>
      </c>
      <c r="BQ45" s="277">
        <f ca="1">BQ40*Indata!$B$51</f>
        <v>0</v>
      </c>
      <c r="BR45" s="277">
        <f ca="1">BR40*Indata!$B$51</f>
        <v>0</v>
      </c>
      <c r="BS45" s="277">
        <f ca="1">BS40*Indata!$B$51</f>
        <v>0</v>
      </c>
      <c r="BT45" s="277">
        <f ca="1">BT40*Indata!$B$51</f>
        <v>0</v>
      </c>
      <c r="BU45" s="277">
        <f ca="1">BU40*Indata!$B$51</f>
        <v>0</v>
      </c>
      <c r="BV45" s="277">
        <f>BV40*Indata!$B$51</f>
        <v>0</v>
      </c>
      <c r="BW45" s="277">
        <f>BW40*Indata!$B$51</f>
        <v>0</v>
      </c>
      <c r="BX45" s="277">
        <f>BX40*Indata!$B$51</f>
        <v>0</v>
      </c>
      <c r="BY45" s="277">
        <f>BY40*Indata!$B$51</f>
        <v>0</v>
      </c>
      <c r="BZ45" s="277">
        <f>BZ40*Indata!$B$51</f>
        <v>0</v>
      </c>
      <c r="CA45" s="277">
        <f>CA40*Indata!$B$51</f>
        <v>0</v>
      </c>
      <c r="CB45" s="277">
        <f>CB40*Indata!$B$51</f>
        <v>0</v>
      </c>
      <c r="CC45" s="277">
        <f>CC40*Indata!$B$51</f>
        <v>0</v>
      </c>
      <c r="CD45" s="277">
        <f>CD40*Indata!$B$51</f>
        <v>0</v>
      </c>
      <c r="CE45" s="277">
        <f>CE40*Indata!$B$51</f>
        <v>0</v>
      </c>
      <c r="CF45" s="277">
        <f>CF40*Indata!$B$51</f>
        <v>0</v>
      </c>
      <c r="CG45" s="277">
        <f>CG40*Indata!$B$51</f>
        <v>0</v>
      </c>
      <c r="CH45" s="277">
        <f>CH40*Indata!$B$51</f>
        <v>0</v>
      </c>
      <c r="CI45" s="277">
        <f>CI40*Indata!$B$51</f>
        <v>0</v>
      </c>
      <c r="CJ45" s="277">
        <f>CJ40*Indata!$B$51</f>
        <v>0</v>
      </c>
      <c r="CK45" s="277">
        <f>CK40*Indata!$B$51</f>
        <v>0</v>
      </c>
      <c r="CL45" s="277">
        <f>CL40*Indata!$B$51</f>
        <v>0</v>
      </c>
      <c r="CM45" s="277">
        <f>CM40*Indata!$B$51</f>
        <v>0</v>
      </c>
      <c r="CN45" s="277">
        <f>CN40*Indata!$B$51</f>
        <v>0</v>
      </c>
      <c r="CO45" s="277">
        <f>CO40*Indata!$B$51</f>
        <v>0</v>
      </c>
      <c r="CP45" s="277">
        <f>CP40*Indata!$B$51</f>
        <v>0</v>
      </c>
      <c r="CQ45" s="277">
        <f>CQ40*Indata!$B$51</f>
        <v>0</v>
      </c>
      <c r="CR45" s="277">
        <f>CR40*Indata!$B$51</f>
        <v>0</v>
      </c>
      <c r="CS45" s="277">
        <f>CS40*Indata!$B$51</f>
        <v>0</v>
      </c>
      <c r="CT45" s="277">
        <f>CT40*Indata!$B$51</f>
        <v>0</v>
      </c>
    </row>
    <row r="46" spans="1:98" s="591" customFormat="1" ht="13" x14ac:dyDescent="0.25">
      <c r="A46" s="592" t="s">
        <v>93</v>
      </c>
      <c r="B46" s="588">
        <f ca="1">HLOOKUP($B$8,$E$39:$CT$57,8)</f>
        <v>0</v>
      </c>
      <c r="C46" s="588">
        <f ca="1">HLOOKUP($B$9,$E$39:$CT$57,8)</f>
        <v>0</v>
      </c>
      <c r="D46" s="589"/>
      <c r="E46" s="590">
        <f ca="1">E40*Indata!$B$52</f>
        <v>0</v>
      </c>
      <c r="F46" s="590">
        <f ca="1">F40*Indata!$B$52</f>
        <v>0</v>
      </c>
      <c r="G46" s="590">
        <f ca="1">G40*Indata!$B$52</f>
        <v>0</v>
      </c>
      <c r="H46" s="590">
        <f ca="1">H40*Indata!$B$52</f>
        <v>0</v>
      </c>
      <c r="I46" s="590">
        <f ca="1">I40*Indata!$B$52</f>
        <v>0</v>
      </c>
      <c r="J46" s="590">
        <f ca="1">J40*Indata!$B$52</f>
        <v>0</v>
      </c>
      <c r="K46" s="590">
        <f ca="1">K40*Indata!$B$52</f>
        <v>0</v>
      </c>
      <c r="L46" s="590">
        <f ca="1">L40*Indata!$B$52</f>
        <v>0</v>
      </c>
      <c r="M46" s="590">
        <f ca="1">M40*Indata!$B$52</f>
        <v>0</v>
      </c>
      <c r="N46" s="590">
        <f ca="1">N40*Indata!$B$52</f>
        <v>0</v>
      </c>
      <c r="O46" s="590">
        <f ca="1">O40*Indata!$B$52</f>
        <v>0</v>
      </c>
      <c r="P46" s="590">
        <f ca="1">P40*Indata!$B$52</f>
        <v>0</v>
      </c>
      <c r="Q46" s="590">
        <f ca="1">Q40*Indata!$B$52</f>
        <v>0</v>
      </c>
      <c r="R46" s="590">
        <f ca="1">R40*Indata!$B$52</f>
        <v>0</v>
      </c>
      <c r="S46" s="590">
        <f ca="1">S40*Indata!$B$52</f>
        <v>0</v>
      </c>
      <c r="T46" s="590">
        <f ca="1">T40*Indata!$B$52</f>
        <v>0</v>
      </c>
      <c r="U46" s="590">
        <f ca="1">U40*Indata!$B$52</f>
        <v>0</v>
      </c>
      <c r="V46" s="590">
        <f ca="1">V40*Indata!$B$52</f>
        <v>0</v>
      </c>
      <c r="W46" s="590">
        <f ca="1">W40*Indata!$B$52</f>
        <v>0</v>
      </c>
      <c r="X46" s="590">
        <f ca="1">X40*Indata!$B$52</f>
        <v>0</v>
      </c>
      <c r="Y46" s="590">
        <f ca="1">Y40*Indata!$B$52</f>
        <v>0</v>
      </c>
      <c r="Z46" s="590">
        <f ca="1">Z40*Indata!$B$52</f>
        <v>0</v>
      </c>
      <c r="AA46" s="590">
        <f ca="1">AA40*Indata!$B$52</f>
        <v>0</v>
      </c>
      <c r="AB46" s="590">
        <f ca="1">AB40*Indata!$B$52</f>
        <v>0</v>
      </c>
      <c r="AC46" s="590">
        <f ca="1">AC40*Indata!$B$52</f>
        <v>0</v>
      </c>
      <c r="AD46" s="590">
        <f ca="1">AD40*Indata!$B$52</f>
        <v>0</v>
      </c>
      <c r="AE46" s="590">
        <f ca="1">AE40*Indata!$B$52</f>
        <v>0</v>
      </c>
      <c r="AF46" s="590">
        <f ca="1">AF40*Indata!$B$52</f>
        <v>0</v>
      </c>
      <c r="AG46" s="590">
        <f ca="1">AG40*Indata!$B$52</f>
        <v>0</v>
      </c>
      <c r="AH46" s="590">
        <f ca="1">AH40*Indata!$B$52</f>
        <v>0</v>
      </c>
      <c r="AI46" s="590">
        <f ca="1">AI40*Indata!$B$52</f>
        <v>0</v>
      </c>
      <c r="AJ46" s="590">
        <f ca="1">AJ40*Indata!$B$52</f>
        <v>0</v>
      </c>
      <c r="AK46" s="590">
        <f ca="1">AK40*Indata!$B$52</f>
        <v>0</v>
      </c>
      <c r="AL46" s="590">
        <f ca="1">AL40*Indata!$B$52</f>
        <v>0</v>
      </c>
      <c r="AM46" s="590">
        <f ca="1">AM40*Indata!$B$52</f>
        <v>0</v>
      </c>
      <c r="AN46" s="590">
        <f ca="1">AN40*Indata!$B$52</f>
        <v>0</v>
      </c>
      <c r="AO46" s="590">
        <f ca="1">AO40*Indata!$B$52</f>
        <v>0</v>
      </c>
      <c r="AP46" s="590">
        <f ca="1">AP40*Indata!$B$52</f>
        <v>0</v>
      </c>
      <c r="AQ46" s="590">
        <f ca="1">AQ40*Indata!$B$52</f>
        <v>0</v>
      </c>
      <c r="AR46" s="590">
        <f ca="1">AR40*Indata!$B$52</f>
        <v>0</v>
      </c>
      <c r="AS46" s="590">
        <f ca="1">AS40*Indata!$B$52</f>
        <v>0</v>
      </c>
      <c r="AT46" s="590">
        <f ca="1">AT40*Indata!$B$52</f>
        <v>0</v>
      </c>
      <c r="AU46" s="590">
        <f ca="1">AU40*Indata!$B$52</f>
        <v>0</v>
      </c>
      <c r="AV46" s="590">
        <f ca="1">AV40*Indata!$B$52</f>
        <v>0</v>
      </c>
      <c r="AW46" s="590">
        <f ca="1">AW40*Indata!$B$52</f>
        <v>0</v>
      </c>
      <c r="AX46" s="590">
        <f ca="1">AX40*Indata!$B$52</f>
        <v>0</v>
      </c>
      <c r="AY46" s="590">
        <f ca="1">AY40*Indata!$B$52</f>
        <v>0</v>
      </c>
      <c r="AZ46" s="590">
        <f ca="1">AZ40*Indata!$B$52</f>
        <v>0</v>
      </c>
      <c r="BA46" s="590">
        <f ca="1">BA40*Indata!$B$52</f>
        <v>0</v>
      </c>
      <c r="BB46" s="590">
        <f ca="1">BB40*Indata!$B$52</f>
        <v>0</v>
      </c>
      <c r="BC46" s="590">
        <f ca="1">BC40*Indata!$B$52</f>
        <v>0</v>
      </c>
      <c r="BD46" s="590">
        <f ca="1">BD40*Indata!$B$52</f>
        <v>0</v>
      </c>
      <c r="BE46" s="590">
        <f ca="1">BE40*Indata!$B$52</f>
        <v>0</v>
      </c>
      <c r="BF46" s="590">
        <f ca="1">BF40*Indata!$B$52</f>
        <v>0</v>
      </c>
      <c r="BG46" s="590">
        <f ca="1">BG40*Indata!$B$52</f>
        <v>0</v>
      </c>
      <c r="BH46" s="590">
        <f ca="1">BH40*Indata!$B$52</f>
        <v>0</v>
      </c>
      <c r="BI46" s="590">
        <f ca="1">BI40*Indata!$B$52</f>
        <v>0</v>
      </c>
      <c r="BJ46" s="590">
        <f ca="1">BJ40*Indata!$B$52</f>
        <v>0</v>
      </c>
      <c r="BK46" s="590">
        <f ca="1">BK40*Indata!$B$52</f>
        <v>0</v>
      </c>
      <c r="BL46" s="590">
        <f ca="1">BL40*Indata!$B$52</f>
        <v>0</v>
      </c>
      <c r="BM46" s="590">
        <f ca="1">BM40*Indata!$B$52</f>
        <v>0</v>
      </c>
      <c r="BN46" s="590">
        <f ca="1">BN40*Indata!$B$52</f>
        <v>0</v>
      </c>
      <c r="BO46" s="590">
        <f ca="1">BO40*Indata!$B$52</f>
        <v>0</v>
      </c>
      <c r="BP46" s="590">
        <f ca="1">BP40*Indata!$B$52</f>
        <v>0</v>
      </c>
      <c r="BQ46" s="590">
        <f ca="1">BQ40*Indata!$B$52</f>
        <v>0</v>
      </c>
      <c r="BR46" s="590">
        <f ca="1">BR40*Indata!$B$52</f>
        <v>0</v>
      </c>
      <c r="BS46" s="590">
        <f ca="1">BS40*Indata!$B$52</f>
        <v>0</v>
      </c>
      <c r="BT46" s="590">
        <f ca="1">BT40*Indata!$B$52</f>
        <v>0</v>
      </c>
      <c r="BU46" s="590">
        <f ca="1">BU40*Indata!$B$52</f>
        <v>0</v>
      </c>
      <c r="BV46" s="590">
        <f>BV40*Indata!$B$52</f>
        <v>0</v>
      </c>
      <c r="BW46" s="590">
        <f>BW40*Indata!$B$52</f>
        <v>0</v>
      </c>
      <c r="BX46" s="590">
        <f>BX40*Indata!$B$52</f>
        <v>0</v>
      </c>
      <c r="BY46" s="590">
        <f>BY40*Indata!$B$52</f>
        <v>0</v>
      </c>
      <c r="BZ46" s="590">
        <f>BZ40*Indata!$B$52</f>
        <v>0</v>
      </c>
      <c r="CA46" s="590">
        <f>CA40*Indata!$B$52</f>
        <v>0</v>
      </c>
      <c r="CB46" s="590">
        <f>CB40*Indata!$B$52</f>
        <v>0</v>
      </c>
      <c r="CC46" s="590">
        <f>CC40*Indata!$B$52</f>
        <v>0</v>
      </c>
      <c r="CD46" s="590">
        <f>CD40*Indata!$B$52</f>
        <v>0</v>
      </c>
      <c r="CE46" s="590">
        <f>CE40*Indata!$B$52</f>
        <v>0</v>
      </c>
      <c r="CF46" s="590">
        <f>CF40*Indata!$B$52</f>
        <v>0</v>
      </c>
      <c r="CG46" s="590">
        <f>CG40*Indata!$B$52</f>
        <v>0</v>
      </c>
      <c r="CH46" s="590">
        <f>CH40*Indata!$B$52</f>
        <v>0</v>
      </c>
      <c r="CI46" s="590">
        <f>CI40*Indata!$B$52</f>
        <v>0</v>
      </c>
      <c r="CJ46" s="590">
        <f>CJ40*Indata!$B$52</f>
        <v>0</v>
      </c>
      <c r="CK46" s="590">
        <f>CK40*Indata!$B$52</f>
        <v>0</v>
      </c>
      <c r="CL46" s="590">
        <f>CL40*Indata!$B$52</f>
        <v>0</v>
      </c>
      <c r="CM46" s="590">
        <f>CM40*Indata!$B$52</f>
        <v>0</v>
      </c>
      <c r="CN46" s="590">
        <f>CN40*Indata!$B$52</f>
        <v>0</v>
      </c>
      <c r="CO46" s="590">
        <f>CO40*Indata!$B$52</f>
        <v>0</v>
      </c>
      <c r="CP46" s="590">
        <f>CP40*Indata!$B$52</f>
        <v>0</v>
      </c>
      <c r="CQ46" s="590">
        <f>CQ40*Indata!$B$52</f>
        <v>0</v>
      </c>
      <c r="CR46" s="590">
        <f>CR40*Indata!$B$52</f>
        <v>0</v>
      </c>
      <c r="CS46" s="590">
        <f>CS40*Indata!$B$52</f>
        <v>0</v>
      </c>
      <c r="CT46" s="590">
        <f>CT40*Indata!$B$52</f>
        <v>0</v>
      </c>
    </row>
    <row r="47" spans="1:98" ht="13" x14ac:dyDescent="0.25">
      <c r="A47" s="63" t="str">
        <f>A24</f>
        <v>Total bränslekostnad per år</v>
      </c>
      <c r="B47" s="41">
        <f ca="1">HLOOKUP($B$8,$E$39:$CT$57,9)</f>
        <v>0</v>
      </c>
      <c r="C47" s="41">
        <f ca="1">HLOOKUP($B$9,$E$39:$CT$57,9)</f>
        <v>0</v>
      </c>
      <c r="D47" s="279"/>
      <c r="E47" s="239">
        <f ca="1">E40*Indata!$B$55*E5</f>
        <v>0</v>
      </c>
      <c r="F47" s="239">
        <f ca="1">F40*Indata!$B$55*F5</f>
        <v>0</v>
      </c>
      <c r="G47" s="239">
        <f ca="1">G40*Indata!$B$55*G5</f>
        <v>0</v>
      </c>
      <c r="H47" s="239">
        <f ca="1">H40*Indata!$B$55*H5</f>
        <v>0</v>
      </c>
      <c r="I47" s="239">
        <f ca="1">I40*Indata!$B$55*I5</f>
        <v>0</v>
      </c>
      <c r="J47" s="239">
        <f ca="1">J40*Indata!$B$55*J5</f>
        <v>0</v>
      </c>
      <c r="K47" s="239">
        <f ca="1">K40*Indata!$B$55*K5</f>
        <v>0</v>
      </c>
      <c r="L47" s="239">
        <f ca="1">L40*Indata!$B$55*L5</f>
        <v>0</v>
      </c>
      <c r="M47" s="239">
        <f ca="1">M40*Indata!$B$55*M5</f>
        <v>0</v>
      </c>
      <c r="N47" s="239">
        <f ca="1">N40*Indata!$B$55*N5</f>
        <v>0</v>
      </c>
      <c r="O47" s="239">
        <f ca="1">O40*Indata!$B$55*O5</f>
        <v>0</v>
      </c>
      <c r="P47" s="239">
        <f ca="1">P40*Indata!$B$55*P5</f>
        <v>0</v>
      </c>
      <c r="Q47" s="239">
        <f ca="1">Q40*Indata!$B$55*Q5</f>
        <v>0</v>
      </c>
      <c r="R47" s="239">
        <f ca="1">R40*Indata!$B$55*R5</f>
        <v>0</v>
      </c>
      <c r="S47" s="239">
        <f ca="1">S40*Indata!$B$55*S5</f>
        <v>0</v>
      </c>
      <c r="T47" s="239">
        <f ca="1">T40*Indata!$B$55*T5</f>
        <v>0</v>
      </c>
      <c r="U47" s="239">
        <f ca="1">U40*Indata!$B$55*U5</f>
        <v>0</v>
      </c>
      <c r="V47" s="239">
        <f ca="1">V40*Indata!$B$55*V5</f>
        <v>0</v>
      </c>
      <c r="W47" s="239">
        <f ca="1">W40*Indata!$B$55*W5</f>
        <v>0</v>
      </c>
      <c r="X47" s="239">
        <f ca="1">X40*Indata!$B$55*X5</f>
        <v>0</v>
      </c>
      <c r="Y47" s="239">
        <f ca="1">Y40*Indata!$B$55*Y5</f>
        <v>0</v>
      </c>
      <c r="Z47" s="239">
        <f ca="1">Z40*Indata!$B$55*Z5</f>
        <v>0</v>
      </c>
      <c r="AA47" s="239">
        <f ca="1">AA40*Indata!$B$55*AA5</f>
        <v>0</v>
      </c>
      <c r="AB47" s="239">
        <f ca="1">AB40*Indata!$B$55*AB5</f>
        <v>0</v>
      </c>
      <c r="AC47" s="239">
        <f ca="1">AC40*Indata!$B$55*AC5</f>
        <v>0</v>
      </c>
      <c r="AD47" s="239">
        <f ca="1">AD40*Indata!$B$55*AD5</f>
        <v>0</v>
      </c>
      <c r="AE47" s="239">
        <f ca="1">AE40*Indata!$B$55*AE5</f>
        <v>0</v>
      </c>
      <c r="AF47" s="239">
        <f ca="1">AF40*Indata!$B$55*AF5</f>
        <v>0</v>
      </c>
      <c r="AG47" s="239">
        <f ca="1">AG40*Indata!$B$55*AG5</f>
        <v>0</v>
      </c>
      <c r="AH47" s="239">
        <f ca="1">AH40*Indata!$B$55*AH5</f>
        <v>0</v>
      </c>
      <c r="AI47" s="239">
        <f ca="1">AI40*Indata!$B$55*AI5</f>
        <v>0</v>
      </c>
      <c r="AJ47" s="239">
        <f ca="1">AJ40*Indata!$B$55*AJ5</f>
        <v>0</v>
      </c>
      <c r="AK47" s="239">
        <f ca="1">AK40*Indata!$B$55*AK5</f>
        <v>0</v>
      </c>
      <c r="AL47" s="239">
        <f ca="1">AL40*Indata!$B$55*AL5</f>
        <v>0</v>
      </c>
      <c r="AM47" s="239">
        <f ca="1">AM40*Indata!$B$55*AM5</f>
        <v>0</v>
      </c>
      <c r="AN47" s="239">
        <f ca="1">AN40*Indata!$B$55*AN5</f>
        <v>0</v>
      </c>
      <c r="AO47" s="239">
        <f ca="1">AO40*Indata!$B$55*AO5</f>
        <v>0</v>
      </c>
      <c r="AP47" s="239">
        <f ca="1">AP40*Indata!$B$55*AP5</f>
        <v>0</v>
      </c>
      <c r="AQ47" s="239">
        <f ca="1">AQ40*Indata!$B$55*AQ5</f>
        <v>0</v>
      </c>
      <c r="AR47" s="239">
        <f ca="1">AR40*Indata!$B$55*AR5</f>
        <v>0</v>
      </c>
      <c r="AS47" s="239">
        <f ca="1">AS40*Indata!$B$55*AS5</f>
        <v>0</v>
      </c>
      <c r="AT47" s="239">
        <f ca="1">AT40*Indata!$B$55*AT5</f>
        <v>0</v>
      </c>
      <c r="AU47" s="239">
        <f ca="1">AU40*Indata!$B$55*AU5</f>
        <v>0</v>
      </c>
      <c r="AV47" s="239">
        <f ca="1">AV40*Indata!$B$55*AV5</f>
        <v>0</v>
      </c>
      <c r="AW47" s="239">
        <f ca="1">AW40*Indata!$B$55*AW5</f>
        <v>0</v>
      </c>
      <c r="AX47" s="239">
        <f ca="1">AX40*Indata!$B$55*AX5</f>
        <v>0</v>
      </c>
      <c r="AY47" s="239">
        <f ca="1">AY40*Indata!$B$55*AY5</f>
        <v>0</v>
      </c>
      <c r="AZ47" s="239">
        <f ca="1">AZ40*Indata!$B$55*AZ5</f>
        <v>0</v>
      </c>
      <c r="BA47" s="239">
        <f ca="1">BA40*Indata!$B$55*BA5</f>
        <v>0</v>
      </c>
      <c r="BB47" s="239">
        <f ca="1">BB40*Indata!$B$55*BB5</f>
        <v>0</v>
      </c>
      <c r="BC47" s="239">
        <f ca="1">BC40*Indata!$B$55*BC5</f>
        <v>0</v>
      </c>
      <c r="BD47" s="239">
        <f ca="1">BD40*Indata!$B$55*BD5</f>
        <v>0</v>
      </c>
      <c r="BE47" s="239">
        <f ca="1">BE40*Indata!$B$55*BE5</f>
        <v>0</v>
      </c>
      <c r="BF47" s="239">
        <f ca="1">BF40*Indata!$B$55*BF5</f>
        <v>0</v>
      </c>
      <c r="BG47" s="239">
        <f ca="1">BG40*Indata!$B$55*BG5</f>
        <v>0</v>
      </c>
      <c r="BH47" s="239">
        <f ca="1">BH40*Indata!$B$55*BH5</f>
        <v>0</v>
      </c>
      <c r="BI47" s="239">
        <f ca="1">BI40*Indata!$B$55*BI5</f>
        <v>0</v>
      </c>
      <c r="BJ47" s="239">
        <f ca="1">BJ40*Indata!$B$55*BJ5</f>
        <v>0</v>
      </c>
      <c r="BK47" s="239">
        <f ca="1">BK40*Indata!$B$55*BK5</f>
        <v>0</v>
      </c>
      <c r="BL47" s="239">
        <f ca="1">BL40*Indata!$B$55*BL5</f>
        <v>0</v>
      </c>
      <c r="BM47" s="239">
        <f ca="1">BM40*Indata!$B$55*BM5</f>
        <v>0</v>
      </c>
      <c r="BN47" s="239">
        <f ca="1">BN40*Indata!$B$55*BN5</f>
        <v>0</v>
      </c>
      <c r="BO47" s="239">
        <f ca="1">BO40*Indata!$B$55*BO5</f>
        <v>0</v>
      </c>
      <c r="BP47" s="239">
        <f ca="1">BP40*Indata!$B$55*BP5</f>
        <v>0</v>
      </c>
      <c r="BQ47" s="239">
        <f ca="1">BQ40*Indata!$B$55*BQ5</f>
        <v>0</v>
      </c>
      <c r="BR47" s="239">
        <f ca="1">BR40*Indata!$B$55*BR5</f>
        <v>0</v>
      </c>
      <c r="BS47" s="239">
        <f ca="1">BS40*Indata!$B$55*BS5</f>
        <v>0</v>
      </c>
      <c r="BT47" s="239">
        <f ca="1">BT40*Indata!$B$55*BT5</f>
        <v>0</v>
      </c>
      <c r="BU47" s="239">
        <f ca="1">BU40*Indata!$B$55*BU5</f>
        <v>0</v>
      </c>
      <c r="BV47" s="239">
        <f>BV40*Indata!$B$55*BV5</f>
        <v>0</v>
      </c>
      <c r="BW47" s="239">
        <f>BW40*Indata!$B$55*BW5</f>
        <v>0</v>
      </c>
      <c r="BX47" s="239">
        <f>BX40*Indata!$B$55*BX5</f>
        <v>0</v>
      </c>
      <c r="BY47" s="239">
        <f>BY40*Indata!$B$55*BY5</f>
        <v>0</v>
      </c>
      <c r="BZ47" s="239">
        <f>BZ40*Indata!$B$55*BZ5</f>
        <v>0</v>
      </c>
      <c r="CA47" s="239">
        <f>CA40*Indata!$B$55*CA5</f>
        <v>0</v>
      </c>
      <c r="CB47" s="239">
        <f>CB40*Indata!$B$55*CB5</f>
        <v>0</v>
      </c>
      <c r="CC47" s="239">
        <f>CC40*Indata!$B$55*CC5</f>
        <v>0</v>
      </c>
      <c r="CD47" s="239">
        <f>CD40*Indata!$B$55*CD5</f>
        <v>0</v>
      </c>
      <c r="CE47" s="239">
        <f>CE40*Indata!$B$55*CE5</f>
        <v>0</v>
      </c>
      <c r="CF47" s="239">
        <f>CF40*Indata!$B$55*CF5</f>
        <v>0</v>
      </c>
      <c r="CG47" s="239">
        <f>CG40*Indata!$B$55*CG5</f>
        <v>0</v>
      </c>
      <c r="CH47" s="239">
        <f>CH40*Indata!$B$55*CH5</f>
        <v>0</v>
      </c>
      <c r="CI47" s="239">
        <f>CI40*Indata!$B$55*CI5</f>
        <v>0</v>
      </c>
      <c r="CJ47" s="239">
        <f>CJ40*Indata!$B$55*CJ5</f>
        <v>0</v>
      </c>
      <c r="CK47" s="239">
        <f>CK40*Indata!$B$55*CK5</f>
        <v>0</v>
      </c>
      <c r="CL47" s="239">
        <f>CL40*Indata!$B$55*CL5</f>
        <v>0</v>
      </c>
      <c r="CM47" s="239">
        <f>CM40*Indata!$B$55*CM5</f>
        <v>0</v>
      </c>
      <c r="CN47" s="239">
        <f>CN40*Indata!$B$55*CN5</f>
        <v>0</v>
      </c>
      <c r="CO47" s="239">
        <f>CO40*Indata!$B$55*CO5</f>
        <v>0</v>
      </c>
      <c r="CP47" s="239">
        <f>CP40*Indata!$B$55*CP5</f>
        <v>0</v>
      </c>
      <c r="CQ47" s="239">
        <f>CQ40*Indata!$B$55*CQ5</f>
        <v>0</v>
      </c>
      <c r="CR47" s="239">
        <f>CR40*Indata!$B$55*CR5</f>
        <v>0</v>
      </c>
      <c r="CS47" s="239">
        <f>CS40*Indata!$B$55*CS5</f>
        <v>0</v>
      </c>
      <c r="CT47" s="239">
        <f>CT40*Indata!$B$55*CT5</f>
        <v>0</v>
      </c>
    </row>
    <row r="48" spans="1:98" ht="13" x14ac:dyDescent="0.25">
      <c r="A48" s="63" t="str">
        <f>A25</f>
        <v>Totala övriga fartygsrelaterade kostnader per år</v>
      </c>
      <c r="B48" s="41">
        <f>HLOOKUP($B$8,$E$39:$CT$57,10)</f>
        <v>0</v>
      </c>
      <c r="C48" s="41">
        <f>HLOOKUP($B$9,$E$39:$CT$57,10)</f>
        <v>0</v>
      </c>
      <c r="D48" s="279"/>
      <c r="E48" s="239">
        <f>('Fartygsrelaterade kostnader'!D214+'Fartygsrelaterade kostnader'!D278)</f>
        <v>0</v>
      </c>
      <c r="F48" s="239">
        <f>('Fartygsrelaterade kostnader'!E214+'Fartygsrelaterade kostnader'!E278)</f>
        <v>0</v>
      </c>
      <c r="G48" s="239">
        <f>('Fartygsrelaterade kostnader'!F214+'Fartygsrelaterade kostnader'!F278)</f>
        <v>0</v>
      </c>
      <c r="H48" s="239">
        <f>('Fartygsrelaterade kostnader'!G214+'Fartygsrelaterade kostnader'!G278)</f>
        <v>0</v>
      </c>
      <c r="I48" s="239">
        <f>('Fartygsrelaterade kostnader'!H214+'Fartygsrelaterade kostnader'!H278)</f>
        <v>0</v>
      </c>
      <c r="J48" s="239">
        <f>('Fartygsrelaterade kostnader'!I214+'Fartygsrelaterade kostnader'!I278)</f>
        <v>0</v>
      </c>
      <c r="K48" s="239">
        <f>('Fartygsrelaterade kostnader'!J214+'Fartygsrelaterade kostnader'!J278)</f>
        <v>0</v>
      </c>
      <c r="L48" s="239">
        <f>('Fartygsrelaterade kostnader'!K214+'Fartygsrelaterade kostnader'!K278)</f>
        <v>0</v>
      </c>
      <c r="M48" s="239">
        <f>('Fartygsrelaterade kostnader'!L214+'Fartygsrelaterade kostnader'!L278)</f>
        <v>0</v>
      </c>
      <c r="N48" s="239">
        <f>('Fartygsrelaterade kostnader'!M214+'Fartygsrelaterade kostnader'!M278)</f>
        <v>0</v>
      </c>
      <c r="O48" s="239">
        <f>('Fartygsrelaterade kostnader'!N214+'Fartygsrelaterade kostnader'!N278)</f>
        <v>0</v>
      </c>
      <c r="P48" s="239">
        <f>('Fartygsrelaterade kostnader'!O214+'Fartygsrelaterade kostnader'!O278)</f>
        <v>0</v>
      </c>
      <c r="Q48" s="239">
        <f>('Fartygsrelaterade kostnader'!P214+'Fartygsrelaterade kostnader'!P278)</f>
        <v>0</v>
      </c>
      <c r="R48" s="239">
        <f>('Fartygsrelaterade kostnader'!Q214+'Fartygsrelaterade kostnader'!Q278)</f>
        <v>0</v>
      </c>
      <c r="S48" s="239">
        <f>('Fartygsrelaterade kostnader'!R214+'Fartygsrelaterade kostnader'!R278)</f>
        <v>0</v>
      </c>
      <c r="T48" s="239">
        <f>('Fartygsrelaterade kostnader'!S214+'Fartygsrelaterade kostnader'!S278)</f>
        <v>0</v>
      </c>
      <c r="U48" s="239">
        <f>('Fartygsrelaterade kostnader'!T214+'Fartygsrelaterade kostnader'!T278)</f>
        <v>0</v>
      </c>
      <c r="V48" s="239">
        <f>('Fartygsrelaterade kostnader'!U214+'Fartygsrelaterade kostnader'!U278)</f>
        <v>0</v>
      </c>
      <c r="W48" s="239">
        <f>('Fartygsrelaterade kostnader'!V214+'Fartygsrelaterade kostnader'!V278)</f>
        <v>0</v>
      </c>
      <c r="X48" s="239">
        <f>('Fartygsrelaterade kostnader'!W214+'Fartygsrelaterade kostnader'!W278)</f>
        <v>0</v>
      </c>
      <c r="Y48" s="239">
        <f>('Fartygsrelaterade kostnader'!X214+'Fartygsrelaterade kostnader'!X278)</f>
        <v>0</v>
      </c>
      <c r="Z48" s="239">
        <f>('Fartygsrelaterade kostnader'!Y214+'Fartygsrelaterade kostnader'!Y278)</f>
        <v>0</v>
      </c>
      <c r="AA48" s="239">
        <f>('Fartygsrelaterade kostnader'!Z214+'Fartygsrelaterade kostnader'!Z278)</f>
        <v>0</v>
      </c>
      <c r="AB48" s="239">
        <f>('Fartygsrelaterade kostnader'!AA214+'Fartygsrelaterade kostnader'!AA278)</f>
        <v>0</v>
      </c>
      <c r="AC48" s="239">
        <f>('Fartygsrelaterade kostnader'!AB214+'Fartygsrelaterade kostnader'!AB278)</f>
        <v>0</v>
      </c>
      <c r="AD48" s="239">
        <f>('Fartygsrelaterade kostnader'!AC214+'Fartygsrelaterade kostnader'!AC278)</f>
        <v>0</v>
      </c>
      <c r="AE48" s="239">
        <f>('Fartygsrelaterade kostnader'!AD214+'Fartygsrelaterade kostnader'!AD278)</f>
        <v>0</v>
      </c>
      <c r="AF48" s="239">
        <f>('Fartygsrelaterade kostnader'!AE214+'Fartygsrelaterade kostnader'!AE278)</f>
        <v>0</v>
      </c>
      <c r="AG48" s="239">
        <f>('Fartygsrelaterade kostnader'!AF214+'Fartygsrelaterade kostnader'!AF278)</f>
        <v>0</v>
      </c>
      <c r="AH48" s="239">
        <f>('Fartygsrelaterade kostnader'!AG214+'Fartygsrelaterade kostnader'!AG278)</f>
        <v>0</v>
      </c>
      <c r="AI48" s="239">
        <f>('Fartygsrelaterade kostnader'!AH214+'Fartygsrelaterade kostnader'!AH278)</f>
        <v>0</v>
      </c>
      <c r="AJ48" s="239">
        <f>('Fartygsrelaterade kostnader'!AI214+'Fartygsrelaterade kostnader'!AI278)</f>
        <v>0</v>
      </c>
      <c r="AK48" s="239">
        <f>('Fartygsrelaterade kostnader'!AJ214+'Fartygsrelaterade kostnader'!AJ278)</f>
        <v>0</v>
      </c>
      <c r="AL48" s="239">
        <f>('Fartygsrelaterade kostnader'!AK214+'Fartygsrelaterade kostnader'!AK278)</f>
        <v>0</v>
      </c>
      <c r="AM48" s="239">
        <f>('Fartygsrelaterade kostnader'!AL214+'Fartygsrelaterade kostnader'!AL278)</f>
        <v>0</v>
      </c>
      <c r="AN48" s="239">
        <f>('Fartygsrelaterade kostnader'!AM214+'Fartygsrelaterade kostnader'!AM278)</f>
        <v>0</v>
      </c>
      <c r="AO48" s="239">
        <f>('Fartygsrelaterade kostnader'!AN214+'Fartygsrelaterade kostnader'!AN278)</f>
        <v>0</v>
      </c>
      <c r="AP48" s="239">
        <f>('Fartygsrelaterade kostnader'!AO214+'Fartygsrelaterade kostnader'!AO278)</f>
        <v>0</v>
      </c>
      <c r="AQ48" s="239">
        <f>('Fartygsrelaterade kostnader'!AP214+'Fartygsrelaterade kostnader'!AP278)</f>
        <v>0</v>
      </c>
      <c r="AR48" s="239">
        <f>('Fartygsrelaterade kostnader'!AQ214+'Fartygsrelaterade kostnader'!AQ278)</f>
        <v>0</v>
      </c>
      <c r="AS48" s="239">
        <f>('Fartygsrelaterade kostnader'!AR214+'Fartygsrelaterade kostnader'!AR278)</f>
        <v>0</v>
      </c>
      <c r="AT48" s="239">
        <f>('Fartygsrelaterade kostnader'!AS214+'Fartygsrelaterade kostnader'!AS278)</f>
        <v>0</v>
      </c>
      <c r="AU48" s="239">
        <f>('Fartygsrelaterade kostnader'!AT214+'Fartygsrelaterade kostnader'!AT278)</f>
        <v>0</v>
      </c>
      <c r="AV48" s="239">
        <f>('Fartygsrelaterade kostnader'!AU214+'Fartygsrelaterade kostnader'!AU278)</f>
        <v>0</v>
      </c>
      <c r="AW48" s="239">
        <f>('Fartygsrelaterade kostnader'!AV214+'Fartygsrelaterade kostnader'!AV278)</f>
        <v>0</v>
      </c>
      <c r="AX48" s="239">
        <f>('Fartygsrelaterade kostnader'!AW214+'Fartygsrelaterade kostnader'!AW278)</f>
        <v>0</v>
      </c>
      <c r="AY48" s="239">
        <f>('Fartygsrelaterade kostnader'!AX214+'Fartygsrelaterade kostnader'!AX278)</f>
        <v>0</v>
      </c>
      <c r="AZ48" s="239">
        <f>('Fartygsrelaterade kostnader'!AY214+'Fartygsrelaterade kostnader'!AY278)</f>
        <v>0</v>
      </c>
      <c r="BA48" s="239">
        <f>('Fartygsrelaterade kostnader'!AZ214+'Fartygsrelaterade kostnader'!AZ278)</f>
        <v>0</v>
      </c>
      <c r="BB48" s="239">
        <f>('Fartygsrelaterade kostnader'!BA214+'Fartygsrelaterade kostnader'!BA278)</f>
        <v>0</v>
      </c>
      <c r="BC48" s="239">
        <f>('Fartygsrelaterade kostnader'!BB214+'Fartygsrelaterade kostnader'!BB278)</f>
        <v>0</v>
      </c>
      <c r="BD48" s="239">
        <f>('Fartygsrelaterade kostnader'!BC214+'Fartygsrelaterade kostnader'!BC278)</f>
        <v>0</v>
      </c>
      <c r="BE48" s="239">
        <f>('Fartygsrelaterade kostnader'!BD214+'Fartygsrelaterade kostnader'!BD278)</f>
        <v>0</v>
      </c>
      <c r="BF48" s="239">
        <f>('Fartygsrelaterade kostnader'!BE214+'Fartygsrelaterade kostnader'!BE278)</f>
        <v>0</v>
      </c>
      <c r="BG48" s="239">
        <f>('Fartygsrelaterade kostnader'!BF214+'Fartygsrelaterade kostnader'!BF278)</f>
        <v>0</v>
      </c>
      <c r="BH48" s="239">
        <f>('Fartygsrelaterade kostnader'!BG214+'Fartygsrelaterade kostnader'!BG278)</f>
        <v>0</v>
      </c>
      <c r="BI48" s="239">
        <f>('Fartygsrelaterade kostnader'!BH214+'Fartygsrelaterade kostnader'!BH278)</f>
        <v>0</v>
      </c>
      <c r="BJ48" s="239">
        <f>('Fartygsrelaterade kostnader'!BI214+'Fartygsrelaterade kostnader'!BI278)</f>
        <v>0</v>
      </c>
      <c r="BK48" s="239">
        <f>('Fartygsrelaterade kostnader'!BJ214+'Fartygsrelaterade kostnader'!BJ278)</f>
        <v>0</v>
      </c>
      <c r="BL48" s="239">
        <f>('Fartygsrelaterade kostnader'!BK214+'Fartygsrelaterade kostnader'!BK278)</f>
        <v>0</v>
      </c>
      <c r="BM48" s="239">
        <f>('Fartygsrelaterade kostnader'!BL214+'Fartygsrelaterade kostnader'!BL278)</f>
        <v>0</v>
      </c>
      <c r="BN48" s="239">
        <f>('Fartygsrelaterade kostnader'!BM214+'Fartygsrelaterade kostnader'!BM278)</f>
        <v>0</v>
      </c>
      <c r="BO48" s="239">
        <f>('Fartygsrelaterade kostnader'!BN214+'Fartygsrelaterade kostnader'!BN278)</f>
        <v>0</v>
      </c>
      <c r="BP48" s="239">
        <f>('Fartygsrelaterade kostnader'!BO214+'Fartygsrelaterade kostnader'!BO278)</f>
        <v>0</v>
      </c>
      <c r="BQ48" s="239">
        <f>('Fartygsrelaterade kostnader'!BP214+'Fartygsrelaterade kostnader'!BP278)</f>
        <v>0</v>
      </c>
      <c r="BR48" s="239">
        <f>('Fartygsrelaterade kostnader'!BQ214+'Fartygsrelaterade kostnader'!BQ278)</f>
        <v>0</v>
      </c>
      <c r="BS48" s="239">
        <f>('Fartygsrelaterade kostnader'!BR214+'Fartygsrelaterade kostnader'!BR278)</f>
        <v>0</v>
      </c>
      <c r="BT48" s="239">
        <f>('Fartygsrelaterade kostnader'!BS214+'Fartygsrelaterade kostnader'!BS278)</f>
        <v>0</v>
      </c>
      <c r="BU48" s="239">
        <f>('Fartygsrelaterade kostnader'!BT214+'Fartygsrelaterade kostnader'!BT278)</f>
        <v>0</v>
      </c>
      <c r="BV48" s="239">
        <f>('Fartygsrelaterade kostnader'!BU214+'Fartygsrelaterade kostnader'!BU278)</f>
        <v>0</v>
      </c>
      <c r="BW48" s="239">
        <f>('Fartygsrelaterade kostnader'!BV214+'Fartygsrelaterade kostnader'!BV278)</f>
        <v>0</v>
      </c>
      <c r="BX48" s="239">
        <f>('Fartygsrelaterade kostnader'!BW214+'Fartygsrelaterade kostnader'!BW278)</f>
        <v>0</v>
      </c>
      <c r="BY48" s="239">
        <f>('Fartygsrelaterade kostnader'!BX214+'Fartygsrelaterade kostnader'!BX278)</f>
        <v>0</v>
      </c>
      <c r="BZ48" s="239">
        <f>('Fartygsrelaterade kostnader'!BY214+'Fartygsrelaterade kostnader'!BY278)</f>
        <v>0</v>
      </c>
      <c r="CA48" s="239">
        <f>('Fartygsrelaterade kostnader'!BZ214+'Fartygsrelaterade kostnader'!BZ278)</f>
        <v>0</v>
      </c>
      <c r="CB48" s="239">
        <f>('Fartygsrelaterade kostnader'!CA214+'Fartygsrelaterade kostnader'!CA278)</f>
        <v>0</v>
      </c>
      <c r="CC48" s="239">
        <f>('Fartygsrelaterade kostnader'!CB214+'Fartygsrelaterade kostnader'!CB278)</f>
        <v>0</v>
      </c>
      <c r="CD48" s="239">
        <f>('Fartygsrelaterade kostnader'!CC214+'Fartygsrelaterade kostnader'!CC278)</f>
        <v>0</v>
      </c>
      <c r="CE48" s="239">
        <f>('Fartygsrelaterade kostnader'!CD214+'Fartygsrelaterade kostnader'!CD278)</f>
        <v>0</v>
      </c>
      <c r="CF48" s="239">
        <f>('Fartygsrelaterade kostnader'!CE214+'Fartygsrelaterade kostnader'!CE278)</f>
        <v>0</v>
      </c>
      <c r="CG48" s="239">
        <f>('Fartygsrelaterade kostnader'!CF214+'Fartygsrelaterade kostnader'!CF278)</f>
        <v>0</v>
      </c>
      <c r="CH48" s="239">
        <f>('Fartygsrelaterade kostnader'!CG214+'Fartygsrelaterade kostnader'!CG278)</f>
        <v>0</v>
      </c>
      <c r="CI48" s="239">
        <f>('Fartygsrelaterade kostnader'!CH214+'Fartygsrelaterade kostnader'!CH278)</f>
        <v>0</v>
      </c>
      <c r="CJ48" s="239">
        <f>('Fartygsrelaterade kostnader'!CI214+'Fartygsrelaterade kostnader'!CI278)</f>
        <v>0</v>
      </c>
      <c r="CK48" s="239">
        <f>('Fartygsrelaterade kostnader'!CJ214+'Fartygsrelaterade kostnader'!CJ278)</f>
        <v>0</v>
      </c>
      <c r="CL48" s="239">
        <f>('Fartygsrelaterade kostnader'!CK214+'Fartygsrelaterade kostnader'!CK278)</f>
        <v>0</v>
      </c>
      <c r="CM48" s="239">
        <f>('Fartygsrelaterade kostnader'!CL214+'Fartygsrelaterade kostnader'!CL278)</f>
        <v>0</v>
      </c>
      <c r="CN48" s="239">
        <f>('Fartygsrelaterade kostnader'!CM214+'Fartygsrelaterade kostnader'!CM278)</f>
        <v>0</v>
      </c>
      <c r="CO48" s="239">
        <f>('Fartygsrelaterade kostnader'!CN214+'Fartygsrelaterade kostnader'!CN278)</f>
        <v>0</v>
      </c>
      <c r="CP48" s="239">
        <f>('Fartygsrelaterade kostnader'!CO214+'Fartygsrelaterade kostnader'!CO278)</f>
        <v>0</v>
      </c>
      <c r="CQ48" s="239">
        <f>('Fartygsrelaterade kostnader'!CP214+'Fartygsrelaterade kostnader'!CP278)</f>
        <v>0</v>
      </c>
      <c r="CR48" s="239">
        <f>('Fartygsrelaterade kostnader'!CQ214+'Fartygsrelaterade kostnader'!CQ278)</f>
        <v>0</v>
      </c>
      <c r="CS48" s="239">
        <f>('Fartygsrelaterade kostnader'!CR214+'Fartygsrelaterade kostnader'!CR278)</f>
        <v>0</v>
      </c>
      <c r="CT48" s="239">
        <f>('Fartygsrelaterade kostnader'!CS214+'Fartygsrelaterade kostnader'!CS278)</f>
        <v>0</v>
      </c>
    </row>
    <row r="49" spans="1:98" ht="13" x14ac:dyDescent="0.25">
      <c r="A49" s="63" t="s">
        <v>599</v>
      </c>
      <c r="B49" s="41">
        <f ca="1">HLOOKUP($B$8,$E$39:$CT$57,11)</f>
        <v>0</v>
      </c>
      <c r="C49" s="41">
        <f ca="1">HLOOKUP($B$9,$E$39:$CT$57,11)</f>
        <v>0</v>
      </c>
      <c r="D49" s="279"/>
      <c r="E49" s="239">
        <f ca="1">'Lastning &amp; lossning'!D214</f>
        <v>0</v>
      </c>
      <c r="F49" s="239">
        <f ca="1">'Lastning &amp; lossning'!E214</f>
        <v>0</v>
      </c>
      <c r="G49" s="239">
        <f ca="1">'Lastning &amp; lossning'!F214</f>
        <v>0</v>
      </c>
      <c r="H49" s="239">
        <f ca="1">'Lastning &amp; lossning'!G214</f>
        <v>0</v>
      </c>
      <c r="I49" s="239">
        <f ca="1">'Lastning &amp; lossning'!H214</f>
        <v>0</v>
      </c>
      <c r="J49" s="239">
        <f ca="1">'Lastning &amp; lossning'!I214</f>
        <v>0</v>
      </c>
      <c r="K49" s="239">
        <f ca="1">'Lastning &amp; lossning'!J214</f>
        <v>0</v>
      </c>
      <c r="L49" s="239">
        <f ca="1">'Lastning &amp; lossning'!K214</f>
        <v>0</v>
      </c>
      <c r="M49" s="239">
        <f ca="1">'Lastning &amp; lossning'!L214</f>
        <v>0</v>
      </c>
      <c r="N49" s="239">
        <f ca="1">'Lastning &amp; lossning'!M214</f>
        <v>0</v>
      </c>
      <c r="O49" s="239">
        <f ca="1">'Lastning &amp; lossning'!N214</f>
        <v>0</v>
      </c>
      <c r="P49" s="239">
        <f ca="1">'Lastning &amp; lossning'!O214</f>
        <v>0</v>
      </c>
      <c r="Q49" s="239">
        <f ca="1">'Lastning &amp; lossning'!P214</f>
        <v>0</v>
      </c>
      <c r="R49" s="239">
        <f ca="1">'Lastning &amp; lossning'!Q214</f>
        <v>0</v>
      </c>
      <c r="S49" s="239">
        <f ca="1">'Lastning &amp; lossning'!R214</f>
        <v>0</v>
      </c>
      <c r="T49" s="239">
        <f ca="1">'Lastning &amp; lossning'!S214</f>
        <v>0</v>
      </c>
      <c r="U49" s="239">
        <f ca="1">'Lastning &amp; lossning'!T214</f>
        <v>0</v>
      </c>
      <c r="V49" s="239">
        <f ca="1">'Lastning &amp; lossning'!U214</f>
        <v>0</v>
      </c>
      <c r="W49" s="239">
        <f ca="1">'Lastning &amp; lossning'!V214</f>
        <v>0</v>
      </c>
      <c r="X49" s="239">
        <f ca="1">'Lastning &amp; lossning'!W214</f>
        <v>0</v>
      </c>
      <c r="Y49" s="239">
        <f ca="1">'Lastning &amp; lossning'!X214</f>
        <v>0</v>
      </c>
      <c r="Z49" s="239">
        <f ca="1">'Lastning &amp; lossning'!Y214</f>
        <v>0</v>
      </c>
      <c r="AA49" s="239">
        <f ca="1">'Lastning &amp; lossning'!Z214</f>
        <v>0</v>
      </c>
      <c r="AB49" s="239">
        <f ca="1">'Lastning &amp; lossning'!AA214</f>
        <v>0</v>
      </c>
      <c r="AC49" s="239">
        <f ca="1">'Lastning &amp; lossning'!AB214</f>
        <v>0</v>
      </c>
      <c r="AD49" s="239">
        <f ca="1">'Lastning &amp; lossning'!AC214</f>
        <v>0</v>
      </c>
      <c r="AE49" s="239">
        <f ca="1">'Lastning &amp; lossning'!AD214</f>
        <v>0</v>
      </c>
      <c r="AF49" s="239">
        <f ca="1">'Lastning &amp; lossning'!AE214</f>
        <v>0</v>
      </c>
      <c r="AG49" s="239">
        <f ca="1">'Lastning &amp; lossning'!AF214</f>
        <v>0</v>
      </c>
      <c r="AH49" s="239">
        <f ca="1">'Lastning &amp; lossning'!AG214</f>
        <v>0</v>
      </c>
      <c r="AI49" s="239">
        <f ca="1">'Lastning &amp; lossning'!AH214</f>
        <v>0</v>
      </c>
      <c r="AJ49" s="239">
        <f ca="1">'Lastning &amp; lossning'!AI214</f>
        <v>0</v>
      </c>
      <c r="AK49" s="239">
        <f ca="1">'Lastning &amp; lossning'!AJ214</f>
        <v>0</v>
      </c>
      <c r="AL49" s="239">
        <f ca="1">'Lastning &amp; lossning'!AK214</f>
        <v>0</v>
      </c>
      <c r="AM49" s="239">
        <f ca="1">'Lastning &amp; lossning'!AL214</f>
        <v>0</v>
      </c>
      <c r="AN49" s="239">
        <f ca="1">'Lastning &amp; lossning'!AM214</f>
        <v>0</v>
      </c>
      <c r="AO49" s="239">
        <f ca="1">'Lastning &amp; lossning'!AN214</f>
        <v>0</v>
      </c>
      <c r="AP49" s="239">
        <f ca="1">'Lastning &amp; lossning'!AO214</f>
        <v>0</v>
      </c>
      <c r="AQ49" s="239">
        <f ca="1">'Lastning &amp; lossning'!AP214</f>
        <v>0</v>
      </c>
      <c r="AR49" s="239">
        <f ca="1">'Lastning &amp; lossning'!AQ214</f>
        <v>0</v>
      </c>
      <c r="AS49" s="239">
        <f ca="1">'Lastning &amp; lossning'!AR214</f>
        <v>0</v>
      </c>
      <c r="AT49" s="239">
        <f ca="1">'Lastning &amp; lossning'!AS214</f>
        <v>0</v>
      </c>
      <c r="AU49" s="239">
        <f ca="1">'Lastning &amp; lossning'!AT214</f>
        <v>0</v>
      </c>
      <c r="AV49" s="239">
        <f ca="1">'Lastning &amp; lossning'!AU214</f>
        <v>0</v>
      </c>
      <c r="AW49" s="239">
        <f ca="1">'Lastning &amp; lossning'!AV214</f>
        <v>0</v>
      </c>
      <c r="AX49" s="239">
        <f ca="1">'Lastning &amp; lossning'!AW214</f>
        <v>0</v>
      </c>
      <c r="AY49" s="239">
        <f ca="1">'Lastning &amp; lossning'!AX214</f>
        <v>0</v>
      </c>
      <c r="AZ49" s="239">
        <f ca="1">'Lastning &amp; lossning'!AY214</f>
        <v>0</v>
      </c>
      <c r="BA49" s="239">
        <f ca="1">'Lastning &amp; lossning'!AZ214</f>
        <v>0</v>
      </c>
      <c r="BB49" s="239">
        <f ca="1">'Lastning &amp; lossning'!BA214</f>
        <v>0</v>
      </c>
      <c r="BC49" s="239">
        <f ca="1">'Lastning &amp; lossning'!BB214</f>
        <v>0</v>
      </c>
      <c r="BD49" s="239">
        <f ca="1">'Lastning &amp; lossning'!BC214</f>
        <v>0</v>
      </c>
      <c r="BE49" s="239">
        <f ca="1">'Lastning &amp; lossning'!BD214</f>
        <v>0</v>
      </c>
      <c r="BF49" s="239">
        <f ca="1">'Lastning &amp; lossning'!BE214</f>
        <v>0</v>
      </c>
      <c r="BG49" s="239">
        <f ca="1">'Lastning &amp; lossning'!BF214</f>
        <v>0</v>
      </c>
      <c r="BH49" s="239">
        <f ca="1">'Lastning &amp; lossning'!BG214</f>
        <v>0</v>
      </c>
      <c r="BI49" s="239">
        <f ca="1">'Lastning &amp; lossning'!BH214</f>
        <v>0</v>
      </c>
      <c r="BJ49" s="239">
        <f ca="1">'Lastning &amp; lossning'!BI214</f>
        <v>0</v>
      </c>
      <c r="BK49" s="239">
        <f ca="1">'Lastning &amp; lossning'!BJ214</f>
        <v>0</v>
      </c>
      <c r="BL49" s="239">
        <f ca="1">'Lastning &amp; lossning'!BK214</f>
        <v>0</v>
      </c>
      <c r="BM49" s="239">
        <f ca="1">'Lastning &amp; lossning'!BL214</f>
        <v>0</v>
      </c>
      <c r="BN49" s="239">
        <f ca="1">'Lastning &amp; lossning'!BM214</f>
        <v>0</v>
      </c>
      <c r="BO49" s="239">
        <f ca="1">'Lastning &amp; lossning'!BN214</f>
        <v>0</v>
      </c>
      <c r="BP49" s="239">
        <f ca="1">'Lastning &amp; lossning'!BO214</f>
        <v>0</v>
      </c>
      <c r="BQ49" s="239">
        <f ca="1">'Lastning &amp; lossning'!BP214</f>
        <v>0</v>
      </c>
      <c r="BR49" s="239">
        <f ca="1">'Lastning &amp; lossning'!BQ214</f>
        <v>0</v>
      </c>
      <c r="BS49" s="239">
        <f ca="1">'Lastning &amp; lossning'!BR214</f>
        <v>0</v>
      </c>
      <c r="BT49" s="239">
        <f ca="1">'Lastning &amp; lossning'!BS214</f>
        <v>0</v>
      </c>
      <c r="BU49" s="239">
        <f ca="1">'Lastning &amp; lossning'!BT214</f>
        <v>0</v>
      </c>
      <c r="BV49" s="239">
        <f>'Lastning &amp; lossning'!BU214</f>
        <v>0</v>
      </c>
      <c r="BW49" s="239">
        <f>'Lastning &amp; lossning'!BV214</f>
        <v>0</v>
      </c>
      <c r="BX49" s="239">
        <f>'Lastning &amp; lossning'!BW214</f>
        <v>0</v>
      </c>
      <c r="BY49" s="239">
        <f>'Lastning &amp; lossning'!BX214</f>
        <v>0</v>
      </c>
      <c r="BZ49" s="239">
        <f>'Lastning &amp; lossning'!BY214</f>
        <v>0</v>
      </c>
      <c r="CA49" s="239">
        <f>'Lastning &amp; lossning'!BZ214</f>
        <v>0</v>
      </c>
      <c r="CB49" s="239">
        <f>'Lastning &amp; lossning'!CA214</f>
        <v>0</v>
      </c>
      <c r="CC49" s="239">
        <f>'Lastning &amp; lossning'!CB214</f>
        <v>0</v>
      </c>
      <c r="CD49" s="239">
        <f>'Lastning &amp; lossning'!CC214</f>
        <v>0</v>
      </c>
      <c r="CE49" s="239">
        <f>'Lastning &amp; lossning'!CD214</f>
        <v>0</v>
      </c>
      <c r="CF49" s="239">
        <f>'Lastning &amp; lossning'!CE214</f>
        <v>0</v>
      </c>
      <c r="CG49" s="239">
        <f>'Lastning &amp; lossning'!CF214</f>
        <v>0</v>
      </c>
      <c r="CH49" s="239">
        <f>'Lastning &amp; lossning'!CG214</f>
        <v>0</v>
      </c>
      <c r="CI49" s="239">
        <f>'Lastning &amp; lossning'!CH214</f>
        <v>0</v>
      </c>
      <c r="CJ49" s="239">
        <f>'Lastning &amp; lossning'!CI214</f>
        <v>0</v>
      </c>
      <c r="CK49" s="239">
        <f>'Lastning &amp; lossning'!CJ214</f>
        <v>0</v>
      </c>
      <c r="CL49" s="239">
        <f>'Lastning &amp; lossning'!CK214</f>
        <v>0</v>
      </c>
      <c r="CM49" s="239">
        <f>'Lastning &amp; lossning'!CL214</f>
        <v>0</v>
      </c>
      <c r="CN49" s="239">
        <f>'Lastning &amp; lossning'!CM214</f>
        <v>0</v>
      </c>
      <c r="CO49" s="239">
        <f>'Lastning &amp; lossning'!CN214</f>
        <v>0</v>
      </c>
      <c r="CP49" s="239">
        <f>'Lastning &amp; lossning'!CO214</f>
        <v>0</v>
      </c>
      <c r="CQ49" s="239">
        <f>'Lastning &amp; lossning'!CP214</f>
        <v>0</v>
      </c>
      <c r="CR49" s="239">
        <f>'Lastning &amp; lossning'!CQ214</f>
        <v>0</v>
      </c>
      <c r="CS49" s="239">
        <f>'Lastning &amp; lossning'!CR214</f>
        <v>0</v>
      </c>
      <c r="CT49" s="239">
        <f>'Lastning &amp; lossning'!CS214</f>
        <v>0</v>
      </c>
    </row>
    <row r="50" spans="1:98" ht="13" x14ac:dyDescent="0.25">
      <c r="A50" s="63" t="s">
        <v>82</v>
      </c>
      <c r="B50" s="41">
        <f ca="1">HLOOKUP($B$8,$E$39:$CT$57,12)</f>
        <v>0</v>
      </c>
      <c r="C50" s="41">
        <f ca="1">HLOOKUP($B$9,$E$39:$CT$57,12)</f>
        <v>0</v>
      </c>
      <c r="D50" s="279"/>
      <c r="E50" s="239">
        <f ca="1">'Lastning &amp; lossning'!D278</f>
        <v>0</v>
      </c>
      <c r="F50" s="239">
        <f ca="1">'Lastning &amp; lossning'!E278</f>
        <v>0</v>
      </c>
      <c r="G50" s="239">
        <f ca="1">'Lastning &amp; lossning'!F278</f>
        <v>0</v>
      </c>
      <c r="H50" s="239">
        <f ca="1">'Lastning &amp; lossning'!G278</f>
        <v>0</v>
      </c>
      <c r="I50" s="239">
        <f ca="1">'Lastning &amp; lossning'!H278</f>
        <v>0</v>
      </c>
      <c r="J50" s="239">
        <f ca="1">'Lastning &amp; lossning'!I278</f>
        <v>0</v>
      </c>
      <c r="K50" s="239">
        <f ca="1">'Lastning &amp; lossning'!J278</f>
        <v>0</v>
      </c>
      <c r="L50" s="239">
        <f ca="1">'Lastning &amp; lossning'!K278</f>
        <v>0</v>
      </c>
      <c r="M50" s="239">
        <f ca="1">'Lastning &amp; lossning'!L278</f>
        <v>0</v>
      </c>
      <c r="N50" s="239">
        <f ca="1">'Lastning &amp; lossning'!M278</f>
        <v>0</v>
      </c>
      <c r="O50" s="239">
        <f ca="1">'Lastning &amp; lossning'!N278</f>
        <v>0</v>
      </c>
      <c r="P50" s="239">
        <f ca="1">'Lastning &amp; lossning'!O278</f>
        <v>0</v>
      </c>
      <c r="Q50" s="239">
        <f ca="1">'Lastning &amp; lossning'!P278</f>
        <v>0</v>
      </c>
      <c r="R50" s="239">
        <f ca="1">'Lastning &amp; lossning'!Q278</f>
        <v>0</v>
      </c>
      <c r="S50" s="239">
        <f ca="1">'Lastning &amp; lossning'!R278</f>
        <v>0</v>
      </c>
      <c r="T50" s="239">
        <f ca="1">'Lastning &amp; lossning'!S278</f>
        <v>0</v>
      </c>
      <c r="U50" s="239">
        <f ca="1">'Lastning &amp; lossning'!T278</f>
        <v>0</v>
      </c>
      <c r="V50" s="239">
        <f ca="1">'Lastning &amp; lossning'!U278</f>
        <v>0</v>
      </c>
      <c r="W50" s="239">
        <f ca="1">'Lastning &amp; lossning'!V278</f>
        <v>0</v>
      </c>
      <c r="X50" s="239">
        <f ca="1">'Lastning &amp; lossning'!W278</f>
        <v>0</v>
      </c>
      <c r="Y50" s="239">
        <f ca="1">'Lastning &amp; lossning'!X278</f>
        <v>0</v>
      </c>
      <c r="Z50" s="239">
        <f ca="1">'Lastning &amp; lossning'!Y278</f>
        <v>0</v>
      </c>
      <c r="AA50" s="239">
        <f ca="1">'Lastning &amp; lossning'!Z278</f>
        <v>0</v>
      </c>
      <c r="AB50" s="239">
        <f ca="1">'Lastning &amp; lossning'!AA278</f>
        <v>0</v>
      </c>
      <c r="AC50" s="239">
        <f ca="1">'Lastning &amp; lossning'!AB278</f>
        <v>0</v>
      </c>
      <c r="AD50" s="239">
        <f ca="1">'Lastning &amp; lossning'!AC278</f>
        <v>0</v>
      </c>
      <c r="AE50" s="239">
        <f ca="1">'Lastning &amp; lossning'!AD278</f>
        <v>0</v>
      </c>
      <c r="AF50" s="239">
        <f ca="1">'Lastning &amp; lossning'!AE278</f>
        <v>0</v>
      </c>
      <c r="AG50" s="239">
        <f ca="1">'Lastning &amp; lossning'!AF278</f>
        <v>0</v>
      </c>
      <c r="AH50" s="239">
        <f ca="1">'Lastning &amp; lossning'!AG278</f>
        <v>0</v>
      </c>
      <c r="AI50" s="239">
        <f ca="1">'Lastning &amp; lossning'!AH278</f>
        <v>0</v>
      </c>
      <c r="AJ50" s="239">
        <f ca="1">'Lastning &amp; lossning'!AI278</f>
        <v>0</v>
      </c>
      <c r="AK50" s="239">
        <f ca="1">'Lastning &amp; lossning'!AJ278</f>
        <v>0</v>
      </c>
      <c r="AL50" s="239">
        <f ca="1">'Lastning &amp; lossning'!AK278</f>
        <v>0</v>
      </c>
      <c r="AM50" s="239">
        <f ca="1">'Lastning &amp; lossning'!AL278</f>
        <v>0</v>
      </c>
      <c r="AN50" s="239">
        <f ca="1">'Lastning &amp; lossning'!AM278</f>
        <v>0</v>
      </c>
      <c r="AO50" s="239">
        <f ca="1">'Lastning &amp; lossning'!AN278</f>
        <v>0</v>
      </c>
      <c r="AP50" s="239">
        <f ca="1">'Lastning &amp; lossning'!AO278</f>
        <v>0</v>
      </c>
      <c r="AQ50" s="239">
        <f ca="1">'Lastning &amp; lossning'!AP278</f>
        <v>0</v>
      </c>
      <c r="AR50" s="239">
        <f ca="1">'Lastning &amp; lossning'!AQ278</f>
        <v>0</v>
      </c>
      <c r="AS50" s="239">
        <f ca="1">'Lastning &amp; lossning'!AR278</f>
        <v>0</v>
      </c>
      <c r="AT50" s="239">
        <f ca="1">'Lastning &amp; lossning'!AS278</f>
        <v>0</v>
      </c>
      <c r="AU50" s="239">
        <f ca="1">'Lastning &amp; lossning'!AT278</f>
        <v>0</v>
      </c>
      <c r="AV50" s="239">
        <f ca="1">'Lastning &amp; lossning'!AU278</f>
        <v>0</v>
      </c>
      <c r="AW50" s="239">
        <f ca="1">'Lastning &amp; lossning'!AV278</f>
        <v>0</v>
      </c>
      <c r="AX50" s="239">
        <f ca="1">'Lastning &amp; lossning'!AW278</f>
        <v>0</v>
      </c>
      <c r="AY50" s="239">
        <f ca="1">'Lastning &amp; lossning'!AX278</f>
        <v>0</v>
      </c>
      <c r="AZ50" s="239">
        <f ca="1">'Lastning &amp; lossning'!AY278</f>
        <v>0</v>
      </c>
      <c r="BA50" s="239">
        <f ca="1">'Lastning &amp; lossning'!AZ278</f>
        <v>0</v>
      </c>
      <c r="BB50" s="239">
        <f ca="1">'Lastning &amp; lossning'!BA278</f>
        <v>0</v>
      </c>
      <c r="BC50" s="239">
        <f ca="1">'Lastning &amp; lossning'!BB278</f>
        <v>0</v>
      </c>
      <c r="BD50" s="239">
        <f ca="1">'Lastning &amp; lossning'!BC278</f>
        <v>0</v>
      </c>
      <c r="BE50" s="239">
        <f ca="1">'Lastning &amp; lossning'!BD278</f>
        <v>0</v>
      </c>
      <c r="BF50" s="239">
        <f ca="1">'Lastning &amp; lossning'!BE278</f>
        <v>0</v>
      </c>
      <c r="BG50" s="239">
        <f ca="1">'Lastning &amp; lossning'!BF278</f>
        <v>0</v>
      </c>
      <c r="BH50" s="239">
        <f ca="1">'Lastning &amp; lossning'!BG278</f>
        <v>0</v>
      </c>
      <c r="BI50" s="239">
        <f ca="1">'Lastning &amp; lossning'!BH278</f>
        <v>0</v>
      </c>
      <c r="BJ50" s="239">
        <f ca="1">'Lastning &amp; lossning'!BI278</f>
        <v>0</v>
      </c>
      <c r="BK50" s="239">
        <f ca="1">'Lastning &amp; lossning'!BJ278</f>
        <v>0</v>
      </c>
      <c r="BL50" s="239">
        <f ca="1">'Lastning &amp; lossning'!BK278</f>
        <v>0</v>
      </c>
      <c r="BM50" s="239">
        <f ca="1">'Lastning &amp; lossning'!BL278</f>
        <v>0</v>
      </c>
      <c r="BN50" s="239">
        <f ca="1">'Lastning &amp; lossning'!BM278</f>
        <v>0</v>
      </c>
      <c r="BO50" s="239">
        <f ca="1">'Lastning &amp; lossning'!BN278</f>
        <v>0</v>
      </c>
      <c r="BP50" s="239">
        <f ca="1">'Lastning &amp; lossning'!BO278</f>
        <v>0</v>
      </c>
      <c r="BQ50" s="239">
        <f ca="1">'Lastning &amp; lossning'!BP278</f>
        <v>0</v>
      </c>
      <c r="BR50" s="239">
        <f ca="1">'Lastning &amp; lossning'!BQ278</f>
        <v>0</v>
      </c>
      <c r="BS50" s="239">
        <f ca="1">'Lastning &amp; lossning'!BR278</f>
        <v>0</v>
      </c>
      <c r="BT50" s="239">
        <f ca="1">'Lastning &amp; lossning'!BS278</f>
        <v>0</v>
      </c>
      <c r="BU50" s="239">
        <f ca="1">'Lastning &amp; lossning'!BT278</f>
        <v>0</v>
      </c>
      <c r="BV50" s="239">
        <f>'Lastning &amp; lossning'!BU278</f>
        <v>0</v>
      </c>
      <c r="BW50" s="239">
        <f>'Lastning &amp; lossning'!BV278</f>
        <v>0</v>
      </c>
      <c r="BX50" s="239">
        <f>'Lastning &amp; lossning'!BW278</f>
        <v>0</v>
      </c>
      <c r="BY50" s="239">
        <f>'Lastning &amp; lossning'!BX278</f>
        <v>0</v>
      </c>
      <c r="BZ50" s="239">
        <f>'Lastning &amp; lossning'!BY278</f>
        <v>0</v>
      </c>
      <c r="CA50" s="239">
        <f>'Lastning &amp; lossning'!BZ278</f>
        <v>0</v>
      </c>
      <c r="CB50" s="239">
        <f>'Lastning &amp; lossning'!CA278</f>
        <v>0</v>
      </c>
      <c r="CC50" s="239">
        <f>'Lastning &amp; lossning'!CB278</f>
        <v>0</v>
      </c>
      <c r="CD50" s="239">
        <f>'Lastning &amp; lossning'!CC278</f>
        <v>0</v>
      </c>
      <c r="CE50" s="239">
        <f>'Lastning &amp; lossning'!CD278</f>
        <v>0</v>
      </c>
      <c r="CF50" s="239">
        <f>'Lastning &amp; lossning'!CE278</f>
        <v>0</v>
      </c>
      <c r="CG50" s="239">
        <f>'Lastning &amp; lossning'!CF278</f>
        <v>0</v>
      </c>
      <c r="CH50" s="239">
        <f>'Lastning &amp; lossning'!CG278</f>
        <v>0</v>
      </c>
      <c r="CI50" s="239">
        <f>'Lastning &amp; lossning'!CH278</f>
        <v>0</v>
      </c>
      <c r="CJ50" s="239">
        <f>'Lastning &amp; lossning'!CI278</f>
        <v>0</v>
      </c>
      <c r="CK50" s="239">
        <f>'Lastning &amp; lossning'!CJ278</f>
        <v>0</v>
      </c>
      <c r="CL50" s="239">
        <f>'Lastning &amp; lossning'!CK278</f>
        <v>0</v>
      </c>
      <c r="CM50" s="239">
        <f>'Lastning &amp; lossning'!CL278</f>
        <v>0</v>
      </c>
      <c r="CN50" s="239">
        <f>'Lastning &amp; lossning'!CM278</f>
        <v>0</v>
      </c>
      <c r="CO50" s="239">
        <f>'Lastning &amp; lossning'!CN278</f>
        <v>0</v>
      </c>
      <c r="CP50" s="239">
        <f>'Lastning &amp; lossning'!CO278</f>
        <v>0</v>
      </c>
      <c r="CQ50" s="239">
        <f>'Lastning &amp; lossning'!CP278</f>
        <v>0</v>
      </c>
      <c r="CR50" s="239">
        <f>'Lastning &amp; lossning'!CQ278</f>
        <v>0</v>
      </c>
      <c r="CS50" s="239">
        <f>'Lastning &amp; lossning'!CR278</f>
        <v>0</v>
      </c>
      <c r="CT50" s="239">
        <f>'Lastning &amp; lossning'!CS278</f>
        <v>0</v>
      </c>
    </row>
    <row r="51" spans="1:98" ht="13" x14ac:dyDescent="0.25">
      <c r="A51" s="63" t="s">
        <v>50</v>
      </c>
      <c r="B51" s="41">
        <f>HLOOKUP($B$8,$E$39:$CT$57,13)</f>
        <v>0</v>
      </c>
      <c r="C51" s="41">
        <f>HLOOKUP($B$9,$E$39:$CT$57,13)</f>
        <v>0</v>
      </c>
      <c r="D51" s="279"/>
      <c r="E51" s="239">
        <f>Lotskostnader!D151</f>
        <v>0</v>
      </c>
      <c r="F51" s="239">
        <f>Lotskostnader!E151</f>
        <v>0</v>
      </c>
      <c r="G51" s="239">
        <f>Lotskostnader!F151</f>
        <v>0</v>
      </c>
      <c r="H51" s="239">
        <f>Lotskostnader!G151</f>
        <v>0</v>
      </c>
      <c r="I51" s="239">
        <f>Lotskostnader!H151</f>
        <v>0</v>
      </c>
      <c r="J51" s="239">
        <f>Lotskostnader!I151</f>
        <v>0</v>
      </c>
      <c r="K51" s="239">
        <f>Lotskostnader!J151</f>
        <v>0</v>
      </c>
      <c r="L51" s="239">
        <f>Lotskostnader!K151</f>
        <v>0</v>
      </c>
      <c r="M51" s="239">
        <f>Lotskostnader!L151</f>
        <v>0</v>
      </c>
      <c r="N51" s="239">
        <f>Lotskostnader!M151</f>
        <v>0</v>
      </c>
      <c r="O51" s="239">
        <f>Lotskostnader!N151</f>
        <v>0</v>
      </c>
      <c r="P51" s="239">
        <f>Lotskostnader!O151</f>
        <v>0</v>
      </c>
      <c r="Q51" s="239">
        <f>Lotskostnader!P151</f>
        <v>0</v>
      </c>
      <c r="R51" s="239">
        <f>Lotskostnader!Q151</f>
        <v>0</v>
      </c>
      <c r="S51" s="239">
        <f>Lotskostnader!R151</f>
        <v>0</v>
      </c>
      <c r="T51" s="239">
        <f>Lotskostnader!S151</f>
        <v>0</v>
      </c>
      <c r="U51" s="239">
        <f>Lotskostnader!T151</f>
        <v>0</v>
      </c>
      <c r="V51" s="239">
        <f>Lotskostnader!U151</f>
        <v>0</v>
      </c>
      <c r="W51" s="239">
        <f>Lotskostnader!V151</f>
        <v>0</v>
      </c>
      <c r="X51" s="239">
        <f>Lotskostnader!W151</f>
        <v>0</v>
      </c>
      <c r="Y51" s="239">
        <f>Lotskostnader!X151</f>
        <v>0</v>
      </c>
      <c r="Z51" s="239">
        <f>Lotskostnader!Y151</f>
        <v>0</v>
      </c>
      <c r="AA51" s="239">
        <f>Lotskostnader!Z151</f>
        <v>0</v>
      </c>
      <c r="AB51" s="239">
        <f>Lotskostnader!AA151</f>
        <v>0</v>
      </c>
      <c r="AC51" s="239">
        <f>Lotskostnader!AB151</f>
        <v>0</v>
      </c>
      <c r="AD51" s="239">
        <f>Lotskostnader!AC151</f>
        <v>0</v>
      </c>
      <c r="AE51" s="239">
        <f>Lotskostnader!AD151</f>
        <v>0</v>
      </c>
      <c r="AF51" s="239">
        <f>Lotskostnader!AE151</f>
        <v>0</v>
      </c>
      <c r="AG51" s="239">
        <f>Lotskostnader!AF151</f>
        <v>0</v>
      </c>
      <c r="AH51" s="239">
        <f>Lotskostnader!AG151</f>
        <v>0</v>
      </c>
      <c r="AI51" s="239">
        <f>Lotskostnader!AH151</f>
        <v>0</v>
      </c>
      <c r="AJ51" s="239">
        <f>Lotskostnader!AI151</f>
        <v>0</v>
      </c>
      <c r="AK51" s="239">
        <f>Lotskostnader!AJ151</f>
        <v>0</v>
      </c>
      <c r="AL51" s="239">
        <f>Lotskostnader!AK151</f>
        <v>0</v>
      </c>
      <c r="AM51" s="239">
        <f>Lotskostnader!AL151</f>
        <v>0</v>
      </c>
      <c r="AN51" s="239">
        <f>Lotskostnader!AM151</f>
        <v>0</v>
      </c>
      <c r="AO51" s="239">
        <f>Lotskostnader!AN151</f>
        <v>0</v>
      </c>
      <c r="AP51" s="239">
        <f>Lotskostnader!AO151</f>
        <v>0</v>
      </c>
      <c r="AQ51" s="239">
        <f>Lotskostnader!AP151</f>
        <v>0</v>
      </c>
      <c r="AR51" s="239">
        <f>Lotskostnader!AQ151</f>
        <v>0</v>
      </c>
      <c r="AS51" s="239">
        <f>Lotskostnader!AR151</f>
        <v>0</v>
      </c>
      <c r="AT51" s="239">
        <f>Lotskostnader!AS151</f>
        <v>0</v>
      </c>
      <c r="AU51" s="239">
        <f>Lotskostnader!AT151</f>
        <v>0</v>
      </c>
      <c r="AV51" s="239">
        <f>Lotskostnader!AU151</f>
        <v>0</v>
      </c>
      <c r="AW51" s="239">
        <f>Lotskostnader!AV151</f>
        <v>0</v>
      </c>
      <c r="AX51" s="239">
        <f>Lotskostnader!AW151</f>
        <v>0</v>
      </c>
      <c r="AY51" s="239">
        <f>Lotskostnader!AX151</f>
        <v>0</v>
      </c>
      <c r="AZ51" s="239">
        <f>Lotskostnader!AY151</f>
        <v>0</v>
      </c>
      <c r="BA51" s="239">
        <f>Lotskostnader!AZ151</f>
        <v>0</v>
      </c>
      <c r="BB51" s="239">
        <f>Lotskostnader!BA151</f>
        <v>0</v>
      </c>
      <c r="BC51" s="239">
        <f>Lotskostnader!BB151</f>
        <v>0</v>
      </c>
      <c r="BD51" s="239">
        <f>Lotskostnader!BC151</f>
        <v>0</v>
      </c>
      <c r="BE51" s="239">
        <f>Lotskostnader!BD151</f>
        <v>0</v>
      </c>
      <c r="BF51" s="239">
        <f>Lotskostnader!BE151</f>
        <v>0</v>
      </c>
      <c r="BG51" s="239">
        <f>Lotskostnader!BF151</f>
        <v>0</v>
      </c>
      <c r="BH51" s="239">
        <f>Lotskostnader!BG151</f>
        <v>0</v>
      </c>
      <c r="BI51" s="239">
        <f>Lotskostnader!BH151</f>
        <v>0</v>
      </c>
      <c r="BJ51" s="239">
        <f>Lotskostnader!BI151</f>
        <v>0</v>
      </c>
      <c r="BK51" s="239">
        <f>Lotskostnader!BJ151</f>
        <v>0</v>
      </c>
      <c r="BL51" s="239">
        <f>Lotskostnader!BK151</f>
        <v>0</v>
      </c>
      <c r="BM51" s="239">
        <f>Lotskostnader!BL151</f>
        <v>0</v>
      </c>
      <c r="BN51" s="239">
        <f>Lotskostnader!BM151</f>
        <v>0</v>
      </c>
      <c r="BO51" s="239">
        <f>Lotskostnader!BN151</f>
        <v>0</v>
      </c>
      <c r="BP51" s="239">
        <f>Lotskostnader!BO151</f>
        <v>0</v>
      </c>
      <c r="BQ51" s="239">
        <f>Lotskostnader!BP151</f>
        <v>0</v>
      </c>
      <c r="BR51" s="239">
        <f>Lotskostnader!BQ151</f>
        <v>0</v>
      </c>
      <c r="BS51" s="239">
        <f>Lotskostnader!BR151</f>
        <v>0</v>
      </c>
      <c r="BT51" s="239">
        <f>Lotskostnader!BS151</f>
        <v>0</v>
      </c>
      <c r="BU51" s="239">
        <f>Lotskostnader!BT151</f>
        <v>0</v>
      </c>
      <c r="BV51" s="239">
        <f>Lotskostnader!BU151</f>
        <v>0</v>
      </c>
      <c r="BW51" s="239">
        <f>Lotskostnader!BV151</f>
        <v>0</v>
      </c>
      <c r="BX51" s="239">
        <f>Lotskostnader!BW151</f>
        <v>0</v>
      </c>
      <c r="BY51" s="239">
        <f>Lotskostnader!BX151</f>
        <v>0</v>
      </c>
      <c r="BZ51" s="239">
        <f>Lotskostnader!BY151</f>
        <v>0</v>
      </c>
      <c r="CA51" s="239">
        <f>Lotskostnader!BZ151</f>
        <v>0</v>
      </c>
      <c r="CB51" s="239">
        <f>Lotskostnader!CA151</f>
        <v>0</v>
      </c>
      <c r="CC51" s="239">
        <f>Lotskostnader!CB151</f>
        <v>0</v>
      </c>
      <c r="CD51" s="239">
        <f>Lotskostnader!CC151</f>
        <v>0</v>
      </c>
      <c r="CE51" s="239">
        <f>Lotskostnader!CD151</f>
        <v>0</v>
      </c>
      <c r="CF51" s="239">
        <f>Lotskostnader!CE151</f>
        <v>0</v>
      </c>
      <c r="CG51" s="239">
        <f>Lotskostnader!CF151</f>
        <v>0</v>
      </c>
      <c r="CH51" s="239">
        <f>Lotskostnader!CG151</f>
        <v>0</v>
      </c>
      <c r="CI51" s="239">
        <f>Lotskostnader!CH151</f>
        <v>0</v>
      </c>
      <c r="CJ51" s="239">
        <f>Lotskostnader!CI151</f>
        <v>0</v>
      </c>
      <c r="CK51" s="239">
        <f>Lotskostnader!CJ151</f>
        <v>0</v>
      </c>
      <c r="CL51" s="239">
        <f>Lotskostnader!CK151</f>
        <v>0</v>
      </c>
      <c r="CM51" s="239">
        <f>Lotskostnader!CL151</f>
        <v>0</v>
      </c>
      <c r="CN51" s="239">
        <f>Lotskostnader!CM151</f>
        <v>0</v>
      </c>
      <c r="CO51" s="239">
        <f>Lotskostnader!CN151</f>
        <v>0</v>
      </c>
      <c r="CP51" s="239">
        <f>Lotskostnader!CO151</f>
        <v>0</v>
      </c>
      <c r="CQ51" s="239">
        <f>Lotskostnader!CP151</f>
        <v>0</v>
      </c>
      <c r="CR51" s="239">
        <f>Lotskostnader!CQ151</f>
        <v>0</v>
      </c>
      <c r="CS51" s="239">
        <f>Lotskostnader!CR151</f>
        <v>0</v>
      </c>
      <c r="CT51" s="239">
        <f>Lotskostnader!CS151</f>
        <v>0</v>
      </c>
    </row>
    <row r="52" spans="1:98" s="1270" customFormat="1" ht="13" x14ac:dyDescent="0.25">
      <c r="A52" s="1274" t="s">
        <v>817</v>
      </c>
      <c r="B52" s="1272">
        <f ca="1">HLOOKUP($B$8,$E$39:$CT$57,14)</f>
        <v>0</v>
      </c>
      <c r="C52" s="1272">
        <f ca="1">HLOOKUP($B$9,$E$39:$CT$57,14)</f>
        <v>0</v>
      </c>
      <c r="D52" s="1275"/>
      <c r="E52" s="1271">
        <f ca="1">E41*1000*E6</f>
        <v>0</v>
      </c>
      <c r="F52" s="1271">
        <f t="shared" ref="F52:BQ52" ca="1" si="9">F41*1000*F6</f>
        <v>0</v>
      </c>
      <c r="G52" s="1271">
        <f t="shared" ca="1" si="9"/>
        <v>0</v>
      </c>
      <c r="H52" s="1271">
        <f t="shared" ca="1" si="9"/>
        <v>0</v>
      </c>
      <c r="I52" s="1271">
        <f t="shared" ca="1" si="9"/>
        <v>0</v>
      </c>
      <c r="J52" s="1271">
        <f t="shared" ca="1" si="9"/>
        <v>0</v>
      </c>
      <c r="K52" s="1271">
        <f t="shared" ca="1" si="9"/>
        <v>0</v>
      </c>
      <c r="L52" s="1271">
        <f t="shared" ca="1" si="9"/>
        <v>0</v>
      </c>
      <c r="M52" s="1271">
        <f t="shared" ca="1" si="9"/>
        <v>0</v>
      </c>
      <c r="N52" s="1271">
        <f t="shared" ca="1" si="9"/>
        <v>0</v>
      </c>
      <c r="O52" s="1271">
        <f t="shared" ca="1" si="9"/>
        <v>0</v>
      </c>
      <c r="P52" s="1271">
        <f t="shared" ca="1" si="9"/>
        <v>0</v>
      </c>
      <c r="Q52" s="1271">
        <f t="shared" ca="1" si="9"/>
        <v>0</v>
      </c>
      <c r="R52" s="1271">
        <f t="shared" ca="1" si="9"/>
        <v>0</v>
      </c>
      <c r="S52" s="1271">
        <f t="shared" ca="1" si="9"/>
        <v>0</v>
      </c>
      <c r="T52" s="1271">
        <f t="shared" ca="1" si="9"/>
        <v>0</v>
      </c>
      <c r="U52" s="1271">
        <f t="shared" ca="1" si="9"/>
        <v>0</v>
      </c>
      <c r="V52" s="1271">
        <f t="shared" ca="1" si="9"/>
        <v>0</v>
      </c>
      <c r="W52" s="1271">
        <f t="shared" ca="1" si="9"/>
        <v>0</v>
      </c>
      <c r="X52" s="1271">
        <f t="shared" ca="1" si="9"/>
        <v>0</v>
      </c>
      <c r="Y52" s="1271">
        <f t="shared" ca="1" si="9"/>
        <v>0</v>
      </c>
      <c r="Z52" s="1271">
        <f t="shared" ca="1" si="9"/>
        <v>0</v>
      </c>
      <c r="AA52" s="1271">
        <f t="shared" ca="1" si="9"/>
        <v>0</v>
      </c>
      <c r="AB52" s="1271">
        <f t="shared" ca="1" si="9"/>
        <v>0</v>
      </c>
      <c r="AC52" s="1271">
        <f t="shared" ca="1" si="9"/>
        <v>0</v>
      </c>
      <c r="AD52" s="1271">
        <f t="shared" ca="1" si="9"/>
        <v>0</v>
      </c>
      <c r="AE52" s="1271">
        <f t="shared" ca="1" si="9"/>
        <v>0</v>
      </c>
      <c r="AF52" s="1271">
        <f t="shared" ca="1" si="9"/>
        <v>0</v>
      </c>
      <c r="AG52" s="1271">
        <f t="shared" ca="1" si="9"/>
        <v>0</v>
      </c>
      <c r="AH52" s="1271">
        <f t="shared" ca="1" si="9"/>
        <v>0</v>
      </c>
      <c r="AI52" s="1271">
        <f t="shared" ca="1" si="9"/>
        <v>0</v>
      </c>
      <c r="AJ52" s="1271">
        <f t="shared" ca="1" si="9"/>
        <v>0</v>
      </c>
      <c r="AK52" s="1271">
        <f t="shared" ca="1" si="9"/>
        <v>0</v>
      </c>
      <c r="AL52" s="1271">
        <f t="shared" ca="1" si="9"/>
        <v>0</v>
      </c>
      <c r="AM52" s="1271">
        <f t="shared" ca="1" si="9"/>
        <v>0</v>
      </c>
      <c r="AN52" s="1271">
        <f t="shared" ca="1" si="9"/>
        <v>0</v>
      </c>
      <c r="AO52" s="1271">
        <f t="shared" ca="1" si="9"/>
        <v>0</v>
      </c>
      <c r="AP52" s="1271">
        <f t="shared" ca="1" si="9"/>
        <v>0</v>
      </c>
      <c r="AQ52" s="1271">
        <f t="shared" ca="1" si="9"/>
        <v>0</v>
      </c>
      <c r="AR52" s="1271">
        <f t="shared" ca="1" si="9"/>
        <v>0</v>
      </c>
      <c r="AS52" s="1271">
        <f t="shared" ca="1" si="9"/>
        <v>0</v>
      </c>
      <c r="AT52" s="1271">
        <f t="shared" ca="1" si="9"/>
        <v>0</v>
      </c>
      <c r="AU52" s="1271">
        <f t="shared" ca="1" si="9"/>
        <v>0</v>
      </c>
      <c r="AV52" s="1271">
        <f t="shared" ca="1" si="9"/>
        <v>0</v>
      </c>
      <c r="AW52" s="1271">
        <f t="shared" ca="1" si="9"/>
        <v>0</v>
      </c>
      <c r="AX52" s="1271">
        <f t="shared" ca="1" si="9"/>
        <v>0</v>
      </c>
      <c r="AY52" s="1271">
        <f t="shared" ca="1" si="9"/>
        <v>0</v>
      </c>
      <c r="AZ52" s="1271">
        <f t="shared" ca="1" si="9"/>
        <v>0</v>
      </c>
      <c r="BA52" s="1271">
        <f t="shared" ca="1" si="9"/>
        <v>0</v>
      </c>
      <c r="BB52" s="1271">
        <f t="shared" ca="1" si="9"/>
        <v>0</v>
      </c>
      <c r="BC52" s="1271">
        <f t="shared" ca="1" si="9"/>
        <v>0</v>
      </c>
      <c r="BD52" s="1271">
        <f t="shared" ca="1" si="9"/>
        <v>0</v>
      </c>
      <c r="BE52" s="1271">
        <f t="shared" ca="1" si="9"/>
        <v>0</v>
      </c>
      <c r="BF52" s="1271">
        <f t="shared" ca="1" si="9"/>
        <v>0</v>
      </c>
      <c r="BG52" s="1271">
        <f t="shared" ca="1" si="9"/>
        <v>0</v>
      </c>
      <c r="BH52" s="1271">
        <f t="shared" ca="1" si="9"/>
        <v>0</v>
      </c>
      <c r="BI52" s="1271">
        <f t="shared" ca="1" si="9"/>
        <v>0</v>
      </c>
      <c r="BJ52" s="1271">
        <f t="shared" ca="1" si="9"/>
        <v>0</v>
      </c>
      <c r="BK52" s="1271">
        <f t="shared" ca="1" si="9"/>
        <v>0</v>
      </c>
      <c r="BL52" s="1271">
        <f t="shared" ca="1" si="9"/>
        <v>0</v>
      </c>
      <c r="BM52" s="1271">
        <f t="shared" ca="1" si="9"/>
        <v>0</v>
      </c>
      <c r="BN52" s="1271">
        <f t="shared" ca="1" si="9"/>
        <v>0</v>
      </c>
      <c r="BO52" s="1271">
        <f t="shared" ca="1" si="9"/>
        <v>0</v>
      </c>
      <c r="BP52" s="1271">
        <f t="shared" ca="1" si="9"/>
        <v>0</v>
      </c>
      <c r="BQ52" s="1271">
        <f t="shared" ca="1" si="9"/>
        <v>0</v>
      </c>
      <c r="BR52" s="1271">
        <f t="shared" ref="BR52:CT52" ca="1" si="10">BR41*1000*BR6</f>
        <v>0</v>
      </c>
      <c r="BS52" s="1271">
        <f t="shared" ca="1" si="10"/>
        <v>0</v>
      </c>
      <c r="BT52" s="1271">
        <f t="shared" ca="1" si="10"/>
        <v>0</v>
      </c>
      <c r="BU52" s="1271">
        <f t="shared" ca="1" si="10"/>
        <v>0</v>
      </c>
      <c r="BV52" s="1271">
        <f t="shared" si="10"/>
        <v>0</v>
      </c>
      <c r="BW52" s="1271">
        <f t="shared" si="10"/>
        <v>0</v>
      </c>
      <c r="BX52" s="1271">
        <f t="shared" si="10"/>
        <v>0</v>
      </c>
      <c r="BY52" s="1271">
        <f t="shared" si="10"/>
        <v>0</v>
      </c>
      <c r="BZ52" s="1271">
        <f t="shared" si="10"/>
        <v>0</v>
      </c>
      <c r="CA52" s="1271">
        <f t="shared" si="10"/>
        <v>0</v>
      </c>
      <c r="CB52" s="1271">
        <f t="shared" si="10"/>
        <v>0</v>
      </c>
      <c r="CC52" s="1271">
        <f t="shared" si="10"/>
        <v>0</v>
      </c>
      <c r="CD52" s="1271">
        <f t="shared" si="10"/>
        <v>0</v>
      </c>
      <c r="CE52" s="1271">
        <f t="shared" si="10"/>
        <v>0</v>
      </c>
      <c r="CF52" s="1271">
        <f t="shared" si="10"/>
        <v>0</v>
      </c>
      <c r="CG52" s="1271">
        <f t="shared" si="10"/>
        <v>0</v>
      </c>
      <c r="CH52" s="1271">
        <f t="shared" si="10"/>
        <v>0</v>
      </c>
      <c r="CI52" s="1271">
        <f t="shared" si="10"/>
        <v>0</v>
      </c>
      <c r="CJ52" s="1271">
        <f t="shared" si="10"/>
        <v>0</v>
      </c>
      <c r="CK52" s="1271">
        <f t="shared" si="10"/>
        <v>0</v>
      </c>
      <c r="CL52" s="1271">
        <f t="shared" si="10"/>
        <v>0</v>
      </c>
      <c r="CM52" s="1271">
        <f t="shared" si="10"/>
        <v>0</v>
      </c>
      <c r="CN52" s="1271">
        <f t="shared" si="10"/>
        <v>0</v>
      </c>
      <c r="CO52" s="1271">
        <f t="shared" si="10"/>
        <v>0</v>
      </c>
      <c r="CP52" s="1271">
        <f t="shared" si="10"/>
        <v>0</v>
      </c>
      <c r="CQ52" s="1271">
        <f t="shared" si="10"/>
        <v>0</v>
      </c>
      <c r="CR52" s="1271">
        <f t="shared" si="10"/>
        <v>0</v>
      </c>
      <c r="CS52" s="1271">
        <f t="shared" si="10"/>
        <v>0</v>
      </c>
      <c r="CT52" s="1271">
        <f t="shared" si="10"/>
        <v>0</v>
      </c>
    </row>
    <row r="53" spans="1:98" ht="13" x14ac:dyDescent="0.25">
      <c r="A53" s="63" t="s">
        <v>56</v>
      </c>
      <c r="B53" s="41">
        <f ca="1">HLOOKUP($B$8,$E$39:$CT$57,15)</f>
        <v>0</v>
      </c>
      <c r="C53" s="41">
        <f ca="1">HLOOKUP($B$9,$E$39:$CT$57,15)</f>
        <v>0</v>
      </c>
      <c r="D53" s="279"/>
      <c r="E53" s="239">
        <f ca="1">E42*Indata!$B$41*1000*E7</f>
        <v>0</v>
      </c>
      <c r="F53" s="239">
        <f ca="1">F42*Indata!$B$41*1000*F7</f>
        <v>0</v>
      </c>
      <c r="G53" s="239">
        <f ca="1">G42*Indata!$B$41*1000*G7</f>
        <v>0</v>
      </c>
      <c r="H53" s="239">
        <f ca="1">H42*Indata!$B$41*1000*H7</f>
        <v>0</v>
      </c>
      <c r="I53" s="239">
        <f ca="1">I42*Indata!$B$41*1000*I7</f>
        <v>0</v>
      </c>
      <c r="J53" s="239">
        <f ca="1">J42*Indata!$B$41*1000*J7</f>
        <v>0</v>
      </c>
      <c r="K53" s="239">
        <f ca="1">K42*Indata!$B$41*1000*K7</f>
        <v>0</v>
      </c>
      <c r="L53" s="239">
        <f ca="1">L42*Indata!$B$41*1000*L7</f>
        <v>0</v>
      </c>
      <c r="M53" s="239">
        <f ca="1">M42*Indata!$B$41*1000*M7</f>
        <v>0</v>
      </c>
      <c r="N53" s="239">
        <f ca="1">N42*Indata!$B$41*1000*N7</f>
        <v>0</v>
      </c>
      <c r="O53" s="239">
        <f ca="1">O42*Indata!$B$41*1000*O7</f>
        <v>0</v>
      </c>
      <c r="P53" s="239">
        <f ca="1">P42*Indata!$B$41*1000*P7</f>
        <v>0</v>
      </c>
      <c r="Q53" s="239">
        <f ca="1">Q42*Indata!$B$41*1000*Q7</f>
        <v>0</v>
      </c>
      <c r="R53" s="239">
        <f ca="1">R42*Indata!$B$41*1000*R7</f>
        <v>0</v>
      </c>
      <c r="S53" s="239">
        <f ca="1">S42*Indata!$B$41*1000*S7</f>
        <v>0</v>
      </c>
      <c r="T53" s="239">
        <f ca="1">T42*Indata!$B$41*1000*T7</f>
        <v>0</v>
      </c>
      <c r="U53" s="239">
        <f ca="1">U42*Indata!$B$41*1000*U7</f>
        <v>0</v>
      </c>
      <c r="V53" s="239">
        <f ca="1">V42*Indata!$B$41*1000*V7</f>
        <v>0</v>
      </c>
      <c r="W53" s="239">
        <f ca="1">W42*Indata!$B$41*1000*W7</f>
        <v>0</v>
      </c>
      <c r="X53" s="239">
        <f ca="1">X42*Indata!$B$41*1000*X7</f>
        <v>0</v>
      </c>
      <c r="Y53" s="239">
        <f ca="1">Y42*Indata!$B$41*1000*Y7</f>
        <v>0</v>
      </c>
      <c r="Z53" s="239">
        <f ca="1">Z42*Indata!$B$41*1000*Z7</f>
        <v>0</v>
      </c>
      <c r="AA53" s="239">
        <f ca="1">AA42*Indata!$B$41*1000*AA7</f>
        <v>0</v>
      </c>
      <c r="AB53" s="239">
        <f ca="1">AB42*Indata!$B$41*1000*AB7</f>
        <v>0</v>
      </c>
      <c r="AC53" s="239">
        <f ca="1">AC42*Indata!$B$41*1000*AC7</f>
        <v>0</v>
      </c>
      <c r="AD53" s="239">
        <f ca="1">AD42*Indata!$B$41*1000*AD7</f>
        <v>0</v>
      </c>
      <c r="AE53" s="239">
        <f ca="1">AE42*Indata!$B$41*1000*AE7</f>
        <v>0</v>
      </c>
      <c r="AF53" s="239">
        <f ca="1">AF42*Indata!$B$41*1000*AF7</f>
        <v>0</v>
      </c>
      <c r="AG53" s="239">
        <f ca="1">AG42*Indata!$B$41*1000*AG7</f>
        <v>0</v>
      </c>
      <c r="AH53" s="239">
        <f ca="1">AH42*Indata!$B$41*1000*AH7</f>
        <v>0</v>
      </c>
      <c r="AI53" s="239">
        <f ca="1">AI42*Indata!$B$41*1000*AI7</f>
        <v>0</v>
      </c>
      <c r="AJ53" s="239">
        <f ca="1">AJ42*Indata!$B$41*1000*AJ7</f>
        <v>0</v>
      </c>
      <c r="AK53" s="239">
        <f ca="1">AK42*Indata!$B$41*1000*AK7</f>
        <v>0</v>
      </c>
      <c r="AL53" s="239">
        <f ca="1">AL42*Indata!$B$41*1000*AL7</f>
        <v>0</v>
      </c>
      <c r="AM53" s="239">
        <f ca="1">AM42*Indata!$B$41*1000*AM7</f>
        <v>0</v>
      </c>
      <c r="AN53" s="239">
        <f ca="1">AN42*Indata!$B$41*1000*AN7</f>
        <v>0</v>
      </c>
      <c r="AO53" s="239">
        <f ca="1">AO42*Indata!$B$41*1000*AO7</f>
        <v>0</v>
      </c>
      <c r="AP53" s="239">
        <f ca="1">AP42*Indata!$B$41*1000*AP7</f>
        <v>0</v>
      </c>
      <c r="AQ53" s="239">
        <f ca="1">AQ42*Indata!$B$41*1000*AQ7</f>
        <v>0</v>
      </c>
      <c r="AR53" s="239">
        <f ca="1">AR42*Indata!$B$41*1000*AR7</f>
        <v>0</v>
      </c>
      <c r="AS53" s="239">
        <f ca="1">AS42*Indata!$B$41*1000*AS7</f>
        <v>0</v>
      </c>
      <c r="AT53" s="239">
        <f ca="1">AT42*Indata!$B$41*1000*AT7</f>
        <v>0</v>
      </c>
      <c r="AU53" s="239">
        <f ca="1">AU42*Indata!$B$41*1000*AU7</f>
        <v>0</v>
      </c>
      <c r="AV53" s="239">
        <f ca="1">AV42*Indata!$B$41*1000*AV7</f>
        <v>0</v>
      </c>
      <c r="AW53" s="239">
        <f ca="1">AW42*Indata!$B$41*1000*AW7</f>
        <v>0</v>
      </c>
      <c r="AX53" s="239">
        <f ca="1">AX42*Indata!$B$41*1000*AX7</f>
        <v>0</v>
      </c>
      <c r="AY53" s="239">
        <f ca="1">AY42*Indata!$B$41*1000*AY7</f>
        <v>0</v>
      </c>
      <c r="AZ53" s="239">
        <f ca="1">AZ42*Indata!$B$41*1000*AZ7</f>
        <v>0</v>
      </c>
      <c r="BA53" s="239">
        <f ca="1">BA42*Indata!$B$41*1000*BA7</f>
        <v>0</v>
      </c>
      <c r="BB53" s="239">
        <f ca="1">BB42*Indata!$B$41*1000*BB7</f>
        <v>0</v>
      </c>
      <c r="BC53" s="239">
        <f ca="1">BC42*Indata!$B$41*1000*BC7</f>
        <v>0</v>
      </c>
      <c r="BD53" s="239">
        <f ca="1">BD42*Indata!$B$41*1000*BD7</f>
        <v>0</v>
      </c>
      <c r="BE53" s="239">
        <f ca="1">BE42*Indata!$B$41*1000*BE7</f>
        <v>0</v>
      </c>
      <c r="BF53" s="239">
        <f ca="1">BF42*Indata!$B$41*1000*BF7</f>
        <v>0</v>
      </c>
      <c r="BG53" s="239">
        <f ca="1">BG42*Indata!$B$41*1000*BG7</f>
        <v>0</v>
      </c>
      <c r="BH53" s="239">
        <f ca="1">BH42*Indata!$B$41*1000*BH7</f>
        <v>0</v>
      </c>
      <c r="BI53" s="239">
        <f ca="1">BI42*Indata!$B$41*1000*BI7</f>
        <v>0</v>
      </c>
      <c r="BJ53" s="239">
        <f ca="1">BJ42*Indata!$B$41*1000*BJ7</f>
        <v>0</v>
      </c>
      <c r="BK53" s="239">
        <f ca="1">BK42*Indata!$B$41*1000*BK7</f>
        <v>0</v>
      </c>
      <c r="BL53" s="239">
        <f ca="1">BL42*Indata!$B$41*1000*BL7</f>
        <v>0</v>
      </c>
      <c r="BM53" s="239">
        <f ca="1">BM42*Indata!$B$41*1000*BM7</f>
        <v>0</v>
      </c>
      <c r="BN53" s="239">
        <f ca="1">BN42*Indata!$B$41*1000*BN7</f>
        <v>0</v>
      </c>
      <c r="BO53" s="239">
        <f ca="1">BO42*Indata!$B$41*1000*BO7</f>
        <v>0</v>
      </c>
      <c r="BP53" s="239">
        <f ca="1">BP42*Indata!$B$41*1000*BP7</f>
        <v>0</v>
      </c>
      <c r="BQ53" s="239">
        <f ca="1">BQ42*Indata!$B$41*1000*BQ7</f>
        <v>0</v>
      </c>
      <c r="BR53" s="239">
        <f ca="1">BR42*Indata!$B$41*1000*BR7</f>
        <v>0</v>
      </c>
      <c r="BS53" s="239">
        <f ca="1">BS42*Indata!$B$41*1000*BS7</f>
        <v>0</v>
      </c>
      <c r="BT53" s="239">
        <f ca="1">BT42*Indata!$B$41*1000*BT7</f>
        <v>0</v>
      </c>
      <c r="BU53" s="239">
        <f ca="1">BU42*Indata!$B$41*1000*BU7</f>
        <v>0</v>
      </c>
      <c r="BV53" s="239">
        <f>BV42*Indata!$B$41*1000*BV7</f>
        <v>0</v>
      </c>
      <c r="BW53" s="239">
        <f>BW42*Indata!$B$41*1000*BW7</f>
        <v>0</v>
      </c>
      <c r="BX53" s="239">
        <f>BX42*Indata!$B$41*1000*BX7</f>
        <v>0</v>
      </c>
      <c r="BY53" s="239">
        <f>BY42*Indata!$B$41*1000*BY7</f>
        <v>0</v>
      </c>
      <c r="BZ53" s="239">
        <f>BZ42*Indata!$B$41*1000*BZ7</f>
        <v>0</v>
      </c>
      <c r="CA53" s="239">
        <f>CA42*Indata!$B$41*1000*CA7</f>
        <v>0</v>
      </c>
      <c r="CB53" s="239">
        <f>CB42*Indata!$B$41*1000*CB7</f>
        <v>0</v>
      </c>
      <c r="CC53" s="239">
        <f>CC42*Indata!$B$41*1000*CC7</f>
        <v>0</v>
      </c>
      <c r="CD53" s="239">
        <f>CD42*Indata!$B$41*1000*CD7</f>
        <v>0</v>
      </c>
      <c r="CE53" s="239">
        <f>CE42*Indata!$B$41*1000*CE7</f>
        <v>0</v>
      </c>
      <c r="CF53" s="239">
        <f>CF42*Indata!$B$41*1000*CF7</f>
        <v>0</v>
      </c>
      <c r="CG53" s="239">
        <f>CG42*Indata!$B$41*1000*CG7</f>
        <v>0</v>
      </c>
      <c r="CH53" s="239">
        <f>CH42*Indata!$B$41*1000*CH7</f>
        <v>0</v>
      </c>
      <c r="CI53" s="239">
        <f>CI42*Indata!$B$41*1000*CI7</f>
        <v>0</v>
      </c>
      <c r="CJ53" s="239">
        <f>CJ42*Indata!$B$41*1000*CJ7</f>
        <v>0</v>
      </c>
      <c r="CK53" s="239">
        <f>CK42*Indata!$B$41*1000*CK7</f>
        <v>0</v>
      </c>
      <c r="CL53" s="239">
        <f>CL42*Indata!$B$41*1000*CL7</f>
        <v>0</v>
      </c>
      <c r="CM53" s="239">
        <f>CM42*Indata!$B$41*1000*CM7</f>
        <v>0</v>
      </c>
      <c r="CN53" s="239">
        <f>CN42*Indata!$B$41*1000*CN7</f>
        <v>0</v>
      </c>
      <c r="CO53" s="239">
        <f>CO42*Indata!$B$41*1000*CO7</f>
        <v>0</v>
      </c>
      <c r="CP53" s="239">
        <f>CP42*Indata!$B$41*1000*CP7</f>
        <v>0</v>
      </c>
      <c r="CQ53" s="239">
        <f>CQ42*Indata!$B$41*1000*CQ7</f>
        <v>0</v>
      </c>
      <c r="CR53" s="239">
        <f>CR42*Indata!$B$41*1000*CR7</f>
        <v>0</v>
      </c>
      <c r="CS53" s="239">
        <f>CS42*Indata!$B$41*1000*CS7</f>
        <v>0</v>
      </c>
      <c r="CT53" s="239">
        <f>CT42*Indata!$B$41*1000*CT7</f>
        <v>0</v>
      </c>
    </row>
    <row r="54" spans="1:98" ht="13" x14ac:dyDescent="0.25">
      <c r="A54" s="63" t="s">
        <v>57</v>
      </c>
      <c r="B54" s="41">
        <f ca="1">HLOOKUP($B$8,$E$39:$CT$57,16)</f>
        <v>0</v>
      </c>
      <c r="C54" s="41">
        <f ca="1">HLOOKUP($B$9,$E$39:$CT$57,16)</f>
        <v>0</v>
      </c>
      <c r="D54" s="279"/>
      <c r="E54" s="239">
        <f ca="1">E43*Indata!$B$42*1000*E8</f>
        <v>0</v>
      </c>
      <c r="F54" s="239">
        <f ca="1">F43*Indata!$B$42*1000*F8</f>
        <v>0</v>
      </c>
      <c r="G54" s="239">
        <f ca="1">G43*Indata!$B$42*1000*G8</f>
        <v>0</v>
      </c>
      <c r="H54" s="239">
        <f ca="1">H43*Indata!$B$42*1000*H8</f>
        <v>0</v>
      </c>
      <c r="I54" s="239">
        <f ca="1">I43*Indata!$B$42*1000*I8</f>
        <v>0</v>
      </c>
      <c r="J54" s="239">
        <f ca="1">J43*Indata!$B$42*1000*J8</f>
        <v>0</v>
      </c>
      <c r="K54" s="239">
        <f ca="1">K43*Indata!$B$42*1000*K8</f>
        <v>0</v>
      </c>
      <c r="L54" s="239">
        <f ca="1">L43*Indata!$B$42*1000*L8</f>
        <v>0</v>
      </c>
      <c r="M54" s="239">
        <f ca="1">M43*Indata!$B$42*1000*M8</f>
        <v>0</v>
      </c>
      <c r="N54" s="239">
        <f ca="1">N43*Indata!$B$42*1000*N8</f>
        <v>0</v>
      </c>
      <c r="O54" s="239">
        <f ca="1">O43*Indata!$B$42*1000*O8</f>
        <v>0</v>
      </c>
      <c r="P54" s="239">
        <f ca="1">P43*Indata!$B$42*1000*P8</f>
        <v>0</v>
      </c>
      <c r="Q54" s="239">
        <f ca="1">Q43*Indata!$B$42*1000*Q8</f>
        <v>0</v>
      </c>
      <c r="R54" s="239">
        <f ca="1">R43*Indata!$B$42*1000*R8</f>
        <v>0</v>
      </c>
      <c r="S54" s="239">
        <f ca="1">S43*Indata!$B$42*1000*S8</f>
        <v>0</v>
      </c>
      <c r="T54" s="239">
        <f ca="1">T43*Indata!$B$42*1000*T8</f>
        <v>0</v>
      </c>
      <c r="U54" s="239">
        <f ca="1">U43*Indata!$B$42*1000*U8</f>
        <v>0</v>
      </c>
      <c r="V54" s="239">
        <f ca="1">V43*Indata!$B$42*1000*V8</f>
        <v>0</v>
      </c>
      <c r="W54" s="239">
        <f ca="1">W43*Indata!$B$42*1000*W8</f>
        <v>0</v>
      </c>
      <c r="X54" s="239">
        <f ca="1">X43*Indata!$B$42*1000*X8</f>
        <v>0</v>
      </c>
      <c r="Y54" s="239">
        <f ca="1">Y43*Indata!$B$42*1000*Y8</f>
        <v>0</v>
      </c>
      <c r="Z54" s="239">
        <f ca="1">Z43*Indata!$B$42*1000*Z8</f>
        <v>0</v>
      </c>
      <c r="AA54" s="239">
        <f ca="1">AA43*Indata!$B$42*1000*AA8</f>
        <v>0</v>
      </c>
      <c r="AB54" s="239">
        <f ca="1">AB43*Indata!$B$42*1000*AB8</f>
        <v>0</v>
      </c>
      <c r="AC54" s="239">
        <f ca="1">AC43*Indata!$B$42*1000*AC8</f>
        <v>0</v>
      </c>
      <c r="AD54" s="239">
        <f ca="1">AD43*Indata!$B$42*1000*AD8</f>
        <v>0</v>
      </c>
      <c r="AE54" s="239">
        <f ca="1">AE43*Indata!$B$42*1000*AE8</f>
        <v>0</v>
      </c>
      <c r="AF54" s="239">
        <f ca="1">AF43*Indata!$B$42*1000*AF8</f>
        <v>0</v>
      </c>
      <c r="AG54" s="239">
        <f ca="1">AG43*Indata!$B$42*1000*AG8</f>
        <v>0</v>
      </c>
      <c r="AH54" s="239">
        <f ca="1">AH43*Indata!$B$42*1000*AH8</f>
        <v>0</v>
      </c>
      <c r="AI54" s="239">
        <f ca="1">AI43*Indata!$B$42*1000*AI8</f>
        <v>0</v>
      </c>
      <c r="AJ54" s="239">
        <f ca="1">AJ43*Indata!$B$42*1000*AJ8</f>
        <v>0</v>
      </c>
      <c r="AK54" s="239">
        <f ca="1">AK43*Indata!$B$42*1000*AK8</f>
        <v>0</v>
      </c>
      <c r="AL54" s="239">
        <f ca="1">AL43*Indata!$B$42*1000*AL8</f>
        <v>0</v>
      </c>
      <c r="AM54" s="239">
        <f ca="1">AM43*Indata!$B$42*1000*AM8</f>
        <v>0</v>
      </c>
      <c r="AN54" s="239">
        <f ca="1">AN43*Indata!$B$42*1000*AN8</f>
        <v>0</v>
      </c>
      <c r="AO54" s="239">
        <f ca="1">AO43*Indata!$B$42*1000*AO8</f>
        <v>0</v>
      </c>
      <c r="AP54" s="239">
        <f ca="1">AP43*Indata!$B$42*1000*AP8</f>
        <v>0</v>
      </c>
      <c r="AQ54" s="239">
        <f ca="1">AQ43*Indata!$B$42*1000*AQ8</f>
        <v>0</v>
      </c>
      <c r="AR54" s="239">
        <f ca="1">AR43*Indata!$B$42*1000*AR8</f>
        <v>0</v>
      </c>
      <c r="AS54" s="239">
        <f ca="1">AS43*Indata!$B$42*1000*AS8</f>
        <v>0</v>
      </c>
      <c r="AT54" s="239">
        <f ca="1">AT43*Indata!$B$42*1000*AT8</f>
        <v>0</v>
      </c>
      <c r="AU54" s="239">
        <f ca="1">AU43*Indata!$B$42*1000*AU8</f>
        <v>0</v>
      </c>
      <c r="AV54" s="239">
        <f ca="1">AV43*Indata!$B$42*1000*AV8</f>
        <v>0</v>
      </c>
      <c r="AW54" s="239">
        <f ca="1">AW43*Indata!$B$42*1000*AW8</f>
        <v>0</v>
      </c>
      <c r="AX54" s="239">
        <f ca="1">AX43*Indata!$B$42*1000*AX8</f>
        <v>0</v>
      </c>
      <c r="AY54" s="239">
        <f ca="1">AY43*Indata!$B$42*1000*AY8</f>
        <v>0</v>
      </c>
      <c r="AZ54" s="239">
        <f ca="1">AZ43*Indata!$B$42*1000*AZ8</f>
        <v>0</v>
      </c>
      <c r="BA54" s="239">
        <f ca="1">BA43*Indata!$B$42*1000*BA8</f>
        <v>0</v>
      </c>
      <c r="BB54" s="239">
        <f ca="1">BB43*Indata!$B$42*1000*BB8</f>
        <v>0</v>
      </c>
      <c r="BC54" s="239">
        <f ca="1">BC43*Indata!$B$42*1000*BC8</f>
        <v>0</v>
      </c>
      <c r="BD54" s="239">
        <f ca="1">BD43*Indata!$B$42*1000*BD8</f>
        <v>0</v>
      </c>
      <c r="BE54" s="239">
        <f ca="1">BE43*Indata!$B$42*1000*BE8</f>
        <v>0</v>
      </c>
      <c r="BF54" s="239">
        <f ca="1">BF43*Indata!$B$42*1000*BF8</f>
        <v>0</v>
      </c>
      <c r="BG54" s="239">
        <f ca="1">BG43*Indata!$B$42*1000*BG8</f>
        <v>0</v>
      </c>
      <c r="BH54" s="239">
        <f ca="1">BH43*Indata!$B$42*1000*BH8</f>
        <v>0</v>
      </c>
      <c r="BI54" s="239">
        <f ca="1">BI43*Indata!$B$42*1000*BI8</f>
        <v>0</v>
      </c>
      <c r="BJ54" s="239">
        <f ca="1">BJ43*Indata!$B$42*1000*BJ8</f>
        <v>0</v>
      </c>
      <c r="BK54" s="239">
        <f ca="1">BK43*Indata!$B$42*1000*BK8</f>
        <v>0</v>
      </c>
      <c r="BL54" s="239">
        <f ca="1">BL43*Indata!$B$42*1000*BL8</f>
        <v>0</v>
      </c>
      <c r="BM54" s="239">
        <f ca="1">BM43*Indata!$B$42*1000*BM8</f>
        <v>0</v>
      </c>
      <c r="BN54" s="239">
        <f ca="1">BN43*Indata!$B$42*1000*BN8</f>
        <v>0</v>
      </c>
      <c r="BO54" s="239">
        <f ca="1">BO43*Indata!$B$42*1000*BO8</f>
        <v>0</v>
      </c>
      <c r="BP54" s="239">
        <f ca="1">BP43*Indata!$B$42*1000*BP8</f>
        <v>0</v>
      </c>
      <c r="BQ54" s="239">
        <f ca="1">BQ43*Indata!$B$42*1000*BQ8</f>
        <v>0</v>
      </c>
      <c r="BR54" s="239">
        <f ca="1">BR43*Indata!$B$42*1000*BR8</f>
        <v>0</v>
      </c>
      <c r="BS54" s="239">
        <f ca="1">BS43*Indata!$B$42*1000*BS8</f>
        <v>0</v>
      </c>
      <c r="BT54" s="239">
        <f ca="1">BT43*Indata!$B$42*1000*BT8</f>
        <v>0</v>
      </c>
      <c r="BU54" s="239">
        <f ca="1">BU43*Indata!$B$42*1000*BU8</f>
        <v>0</v>
      </c>
      <c r="BV54" s="239">
        <f>BV43*Indata!$B$42*1000*BV8</f>
        <v>0</v>
      </c>
      <c r="BW54" s="239">
        <f>BW43*Indata!$B$42*1000*BW8</f>
        <v>0</v>
      </c>
      <c r="BX54" s="239">
        <f>BX43*Indata!$B$42*1000*BX8</f>
        <v>0</v>
      </c>
      <c r="BY54" s="239">
        <f>BY43*Indata!$B$42*1000*BY8</f>
        <v>0</v>
      </c>
      <c r="BZ54" s="239">
        <f>BZ43*Indata!$B$42*1000*BZ8</f>
        <v>0</v>
      </c>
      <c r="CA54" s="239">
        <f>CA43*Indata!$B$42*1000*CA8</f>
        <v>0</v>
      </c>
      <c r="CB54" s="239">
        <f>CB43*Indata!$B$42*1000*CB8</f>
        <v>0</v>
      </c>
      <c r="CC54" s="239">
        <f>CC43*Indata!$B$42*1000*CC8</f>
        <v>0</v>
      </c>
      <c r="CD54" s="239">
        <f>CD43*Indata!$B$42*1000*CD8</f>
        <v>0</v>
      </c>
      <c r="CE54" s="239">
        <f>CE43*Indata!$B$42*1000*CE8</f>
        <v>0</v>
      </c>
      <c r="CF54" s="239">
        <f>CF43*Indata!$B$42*1000*CF8</f>
        <v>0</v>
      </c>
      <c r="CG54" s="239">
        <f>CG43*Indata!$B$42*1000*CG8</f>
        <v>0</v>
      </c>
      <c r="CH54" s="239">
        <f>CH43*Indata!$B$42*1000*CH8</f>
        <v>0</v>
      </c>
      <c r="CI54" s="239">
        <f>CI43*Indata!$B$42*1000*CI8</f>
        <v>0</v>
      </c>
      <c r="CJ54" s="239">
        <f>CJ43*Indata!$B$42*1000*CJ8</f>
        <v>0</v>
      </c>
      <c r="CK54" s="239">
        <f>CK43*Indata!$B$42*1000*CK8</f>
        <v>0</v>
      </c>
      <c r="CL54" s="239">
        <f>CL43*Indata!$B$42*1000*CL8</f>
        <v>0</v>
      </c>
      <c r="CM54" s="239">
        <f>CM43*Indata!$B$42*1000*CM8</f>
        <v>0</v>
      </c>
      <c r="CN54" s="239">
        <f>CN43*Indata!$B$42*1000*CN8</f>
        <v>0</v>
      </c>
      <c r="CO54" s="239">
        <f>CO43*Indata!$B$42*1000*CO8</f>
        <v>0</v>
      </c>
      <c r="CP54" s="239">
        <f>CP43*Indata!$B$42*1000*CP8</f>
        <v>0</v>
      </c>
      <c r="CQ54" s="239">
        <f>CQ43*Indata!$B$42*1000*CQ8</f>
        <v>0</v>
      </c>
      <c r="CR54" s="239">
        <f>CR43*Indata!$B$42*1000*CR8</f>
        <v>0</v>
      </c>
      <c r="CS54" s="239">
        <f>CS43*Indata!$B$42*1000*CS8</f>
        <v>0</v>
      </c>
      <c r="CT54" s="239">
        <f>CT43*Indata!$B$42*1000*CT8</f>
        <v>0</v>
      </c>
    </row>
    <row r="55" spans="1:98" ht="13" x14ac:dyDescent="0.25">
      <c r="A55" s="63" t="s">
        <v>58</v>
      </c>
      <c r="B55" s="41">
        <f ca="1">HLOOKUP($B$8,$E$39:$CT$57,17)</f>
        <v>0</v>
      </c>
      <c r="C55" s="41">
        <f ca="1">HLOOKUP($B$9,$E$39:$CT$57,17)</f>
        <v>0</v>
      </c>
      <c r="D55" s="279"/>
      <c r="E55" s="239">
        <f ca="1">E44*Indata!$B$43*1000*E9</f>
        <v>0</v>
      </c>
      <c r="F55" s="239">
        <f ca="1">F44*Indata!$B$43*1000*F9</f>
        <v>0</v>
      </c>
      <c r="G55" s="239">
        <f ca="1">G44*Indata!$B$43*1000*G9</f>
        <v>0</v>
      </c>
      <c r="H55" s="239">
        <f ca="1">H44*Indata!$B$43*1000*H9</f>
        <v>0</v>
      </c>
      <c r="I55" s="239">
        <f ca="1">I44*Indata!$B$43*1000*I9</f>
        <v>0</v>
      </c>
      <c r="J55" s="239">
        <f ca="1">J44*Indata!$B$43*1000*J9</f>
        <v>0</v>
      </c>
      <c r="K55" s="239">
        <f ca="1">K44*Indata!$B$43*1000*K9</f>
        <v>0</v>
      </c>
      <c r="L55" s="239">
        <f ca="1">L44*Indata!$B$43*1000*L9</f>
        <v>0</v>
      </c>
      <c r="M55" s="239">
        <f ca="1">M44*Indata!$B$43*1000*M9</f>
        <v>0</v>
      </c>
      <c r="N55" s="239">
        <f ca="1">N44*Indata!$B$43*1000*N9</f>
        <v>0</v>
      </c>
      <c r="O55" s="239">
        <f ca="1">O44*Indata!$B$43*1000*O9</f>
        <v>0</v>
      </c>
      <c r="P55" s="239">
        <f ca="1">P44*Indata!$B$43*1000*P9</f>
        <v>0</v>
      </c>
      <c r="Q55" s="239">
        <f ca="1">Q44*Indata!$B$43*1000*Q9</f>
        <v>0</v>
      </c>
      <c r="R55" s="239">
        <f ca="1">R44*Indata!$B$43*1000*R9</f>
        <v>0</v>
      </c>
      <c r="S55" s="239">
        <f ca="1">S44*Indata!$B$43*1000*S9</f>
        <v>0</v>
      </c>
      <c r="T55" s="239">
        <f ca="1">T44*Indata!$B$43*1000*T9</f>
        <v>0</v>
      </c>
      <c r="U55" s="239">
        <f ca="1">U44*Indata!$B$43*1000*U9</f>
        <v>0</v>
      </c>
      <c r="V55" s="239">
        <f ca="1">V44*Indata!$B$43*1000*V9</f>
        <v>0</v>
      </c>
      <c r="W55" s="239">
        <f ca="1">W44*Indata!$B$43*1000*W9</f>
        <v>0</v>
      </c>
      <c r="X55" s="239">
        <f ca="1">X44*Indata!$B$43*1000*X9</f>
        <v>0</v>
      </c>
      <c r="Y55" s="239">
        <f ca="1">Y44*Indata!$B$43*1000*Y9</f>
        <v>0</v>
      </c>
      <c r="Z55" s="239">
        <f ca="1">Z44*Indata!$B$43*1000*Z9</f>
        <v>0</v>
      </c>
      <c r="AA55" s="239">
        <f ca="1">AA44*Indata!$B$43*1000*AA9</f>
        <v>0</v>
      </c>
      <c r="AB55" s="239">
        <f ca="1">AB44*Indata!$B$43*1000*AB9</f>
        <v>0</v>
      </c>
      <c r="AC55" s="239">
        <f ca="1">AC44*Indata!$B$43*1000*AC9</f>
        <v>0</v>
      </c>
      <c r="AD55" s="239">
        <f ca="1">AD44*Indata!$B$43*1000*AD9</f>
        <v>0</v>
      </c>
      <c r="AE55" s="239">
        <f ca="1">AE44*Indata!$B$43*1000*AE9</f>
        <v>0</v>
      </c>
      <c r="AF55" s="239">
        <f ca="1">AF44*Indata!$B$43*1000*AF9</f>
        <v>0</v>
      </c>
      <c r="AG55" s="239">
        <f ca="1">AG44*Indata!$B$43*1000*AG9</f>
        <v>0</v>
      </c>
      <c r="AH55" s="239">
        <f ca="1">AH44*Indata!$B$43*1000*AH9</f>
        <v>0</v>
      </c>
      <c r="AI55" s="239">
        <f ca="1">AI44*Indata!$B$43*1000*AI9</f>
        <v>0</v>
      </c>
      <c r="AJ55" s="239">
        <f ca="1">AJ44*Indata!$B$43*1000*AJ9</f>
        <v>0</v>
      </c>
      <c r="AK55" s="239">
        <f ca="1">AK44*Indata!$B$43*1000*AK9</f>
        <v>0</v>
      </c>
      <c r="AL55" s="239">
        <f ca="1">AL44*Indata!$B$43*1000*AL9</f>
        <v>0</v>
      </c>
      <c r="AM55" s="239">
        <f ca="1">AM44*Indata!$B$43*1000*AM9</f>
        <v>0</v>
      </c>
      <c r="AN55" s="239">
        <f ca="1">AN44*Indata!$B$43*1000*AN9</f>
        <v>0</v>
      </c>
      <c r="AO55" s="239">
        <f ca="1">AO44*Indata!$B$43*1000*AO9</f>
        <v>0</v>
      </c>
      <c r="AP55" s="239">
        <f ca="1">AP44*Indata!$B$43*1000*AP9</f>
        <v>0</v>
      </c>
      <c r="AQ55" s="239">
        <f ca="1">AQ44*Indata!$B$43*1000*AQ9</f>
        <v>0</v>
      </c>
      <c r="AR55" s="239">
        <f ca="1">AR44*Indata!$B$43*1000*AR9</f>
        <v>0</v>
      </c>
      <c r="AS55" s="239">
        <f ca="1">AS44*Indata!$B$43*1000*AS9</f>
        <v>0</v>
      </c>
      <c r="AT55" s="239">
        <f ca="1">AT44*Indata!$B$43*1000*AT9</f>
        <v>0</v>
      </c>
      <c r="AU55" s="239">
        <f ca="1">AU44*Indata!$B$43*1000*AU9</f>
        <v>0</v>
      </c>
      <c r="AV55" s="239">
        <f ca="1">AV44*Indata!$B$43*1000*AV9</f>
        <v>0</v>
      </c>
      <c r="AW55" s="239">
        <f ca="1">AW44*Indata!$B$43*1000*AW9</f>
        <v>0</v>
      </c>
      <c r="AX55" s="239">
        <f ca="1">AX44*Indata!$B$43*1000*AX9</f>
        <v>0</v>
      </c>
      <c r="AY55" s="239">
        <f ca="1">AY44*Indata!$B$43*1000*AY9</f>
        <v>0</v>
      </c>
      <c r="AZ55" s="239">
        <f ca="1">AZ44*Indata!$B$43*1000*AZ9</f>
        <v>0</v>
      </c>
      <c r="BA55" s="239">
        <f ca="1">BA44*Indata!$B$43*1000*BA9</f>
        <v>0</v>
      </c>
      <c r="BB55" s="239">
        <f ca="1">BB44*Indata!$B$43*1000*BB9</f>
        <v>0</v>
      </c>
      <c r="BC55" s="239">
        <f ca="1">BC44*Indata!$B$43*1000*BC9</f>
        <v>0</v>
      </c>
      <c r="BD55" s="239">
        <f ca="1">BD44*Indata!$B$43*1000*BD9</f>
        <v>0</v>
      </c>
      <c r="BE55" s="239">
        <f ca="1">BE44*Indata!$B$43*1000*BE9</f>
        <v>0</v>
      </c>
      <c r="BF55" s="239">
        <f ca="1">BF44*Indata!$B$43*1000*BF9</f>
        <v>0</v>
      </c>
      <c r="BG55" s="239">
        <f ca="1">BG44*Indata!$B$43*1000*BG9</f>
        <v>0</v>
      </c>
      <c r="BH55" s="239">
        <f ca="1">BH44*Indata!$B$43*1000*BH9</f>
        <v>0</v>
      </c>
      <c r="BI55" s="239">
        <f ca="1">BI44*Indata!$B$43*1000*BI9</f>
        <v>0</v>
      </c>
      <c r="BJ55" s="239">
        <f ca="1">BJ44*Indata!$B$43*1000*BJ9</f>
        <v>0</v>
      </c>
      <c r="BK55" s="239">
        <f ca="1">BK44*Indata!$B$43*1000*BK9</f>
        <v>0</v>
      </c>
      <c r="BL55" s="239">
        <f ca="1">BL44*Indata!$B$43*1000*BL9</f>
        <v>0</v>
      </c>
      <c r="BM55" s="239">
        <f ca="1">BM44*Indata!$B$43*1000*BM9</f>
        <v>0</v>
      </c>
      <c r="BN55" s="239">
        <f ca="1">BN44*Indata!$B$43*1000*BN9</f>
        <v>0</v>
      </c>
      <c r="BO55" s="239">
        <f ca="1">BO44*Indata!$B$43*1000*BO9</f>
        <v>0</v>
      </c>
      <c r="BP55" s="239">
        <f ca="1">BP44*Indata!$B$43*1000*BP9</f>
        <v>0</v>
      </c>
      <c r="BQ55" s="239">
        <f ca="1">BQ44*Indata!$B$43*1000*BQ9</f>
        <v>0</v>
      </c>
      <c r="BR55" s="239">
        <f ca="1">BR44*Indata!$B$43*1000*BR9</f>
        <v>0</v>
      </c>
      <c r="BS55" s="239">
        <f ca="1">BS44*Indata!$B$43*1000*BS9</f>
        <v>0</v>
      </c>
      <c r="BT55" s="239">
        <f ca="1">BT44*Indata!$B$43*1000*BT9</f>
        <v>0</v>
      </c>
      <c r="BU55" s="239">
        <f ca="1">BU44*Indata!$B$43*1000*BU9</f>
        <v>0</v>
      </c>
      <c r="BV55" s="239">
        <f>BV44*Indata!$B$43*1000*BV9</f>
        <v>0</v>
      </c>
      <c r="BW55" s="239">
        <f>BW44*Indata!$B$43*1000*BW9</f>
        <v>0</v>
      </c>
      <c r="BX55" s="239">
        <f>BX44*Indata!$B$43*1000*BX9</f>
        <v>0</v>
      </c>
      <c r="BY55" s="239">
        <f>BY44*Indata!$B$43*1000*BY9</f>
        <v>0</v>
      </c>
      <c r="BZ55" s="239">
        <f>BZ44*Indata!$B$43*1000*BZ9</f>
        <v>0</v>
      </c>
      <c r="CA55" s="239">
        <f>CA44*Indata!$B$43*1000*CA9</f>
        <v>0</v>
      </c>
      <c r="CB55" s="239">
        <f>CB44*Indata!$B$43*1000*CB9</f>
        <v>0</v>
      </c>
      <c r="CC55" s="239">
        <f>CC44*Indata!$B$43*1000*CC9</f>
        <v>0</v>
      </c>
      <c r="CD55" s="239">
        <f>CD44*Indata!$B$43*1000*CD9</f>
        <v>0</v>
      </c>
      <c r="CE55" s="239">
        <f>CE44*Indata!$B$43*1000*CE9</f>
        <v>0</v>
      </c>
      <c r="CF55" s="239">
        <f>CF44*Indata!$B$43*1000*CF9</f>
        <v>0</v>
      </c>
      <c r="CG55" s="239">
        <f>CG44*Indata!$B$43*1000*CG9</f>
        <v>0</v>
      </c>
      <c r="CH55" s="239">
        <f>CH44*Indata!$B$43*1000*CH9</f>
        <v>0</v>
      </c>
      <c r="CI55" s="239">
        <f>CI44*Indata!$B$43*1000*CI9</f>
        <v>0</v>
      </c>
      <c r="CJ55" s="239">
        <f>CJ44*Indata!$B$43*1000*CJ9</f>
        <v>0</v>
      </c>
      <c r="CK55" s="239">
        <f>CK44*Indata!$B$43*1000*CK9</f>
        <v>0</v>
      </c>
      <c r="CL55" s="239">
        <f>CL44*Indata!$B$43*1000*CL9</f>
        <v>0</v>
      </c>
      <c r="CM55" s="239">
        <f>CM44*Indata!$B$43*1000*CM9</f>
        <v>0</v>
      </c>
      <c r="CN55" s="239">
        <f>CN44*Indata!$B$43*1000*CN9</f>
        <v>0</v>
      </c>
      <c r="CO55" s="239">
        <f>CO44*Indata!$B$43*1000*CO9</f>
        <v>0</v>
      </c>
      <c r="CP55" s="239">
        <f>CP44*Indata!$B$43*1000*CP9</f>
        <v>0</v>
      </c>
      <c r="CQ55" s="239">
        <f>CQ44*Indata!$B$43*1000*CQ9</f>
        <v>0</v>
      </c>
      <c r="CR55" s="239">
        <f>CR44*Indata!$B$43*1000*CR9</f>
        <v>0</v>
      </c>
      <c r="CS55" s="239">
        <f>CS44*Indata!$B$43*1000*CS9</f>
        <v>0</v>
      </c>
      <c r="CT55" s="239">
        <f>CT44*Indata!$B$43*1000*CT9</f>
        <v>0</v>
      </c>
    </row>
    <row r="56" spans="1:98" ht="13" x14ac:dyDescent="0.25">
      <c r="A56" s="63" t="s">
        <v>80</v>
      </c>
      <c r="B56" s="41">
        <f ca="1">HLOOKUP($B$8,$E$39:$CT$57,18)</f>
        <v>0</v>
      </c>
      <c r="C56" s="41">
        <f ca="1">HLOOKUP($B$9,$E$39:$CT$57,18)</f>
        <v>0</v>
      </c>
      <c r="D56" s="279"/>
      <c r="E56" s="239">
        <f ca="1">E45*Indata!$B$44*1000*E10</f>
        <v>0</v>
      </c>
      <c r="F56" s="239">
        <f ca="1">F45*Indata!$B$44*1000*F10</f>
        <v>0</v>
      </c>
      <c r="G56" s="239">
        <f ca="1">G45*Indata!$B$44*1000*G10</f>
        <v>0</v>
      </c>
      <c r="H56" s="239">
        <f ca="1">H45*Indata!$B$44*1000*H10</f>
        <v>0</v>
      </c>
      <c r="I56" s="239">
        <f ca="1">I45*Indata!$B$44*1000*I10</f>
        <v>0</v>
      </c>
      <c r="J56" s="239">
        <f ca="1">J45*Indata!$B$44*1000*J10</f>
        <v>0</v>
      </c>
      <c r="K56" s="239">
        <f ca="1">K45*Indata!$B$44*1000*K10</f>
        <v>0</v>
      </c>
      <c r="L56" s="239">
        <f ca="1">L45*Indata!$B$44*1000*L10</f>
        <v>0</v>
      </c>
      <c r="M56" s="239">
        <f ca="1">M45*Indata!$B$44*1000*M10</f>
        <v>0</v>
      </c>
      <c r="N56" s="239">
        <f ca="1">N45*Indata!$B$44*1000*N10</f>
        <v>0</v>
      </c>
      <c r="O56" s="239">
        <f ca="1">O45*Indata!$B$44*1000*O10</f>
        <v>0</v>
      </c>
      <c r="P56" s="239">
        <f ca="1">P45*Indata!$B$44*1000*P10</f>
        <v>0</v>
      </c>
      <c r="Q56" s="239">
        <f ca="1">Q45*Indata!$B$44*1000*Q10</f>
        <v>0</v>
      </c>
      <c r="R56" s="239">
        <f ca="1">R45*Indata!$B$44*1000*R10</f>
        <v>0</v>
      </c>
      <c r="S56" s="239">
        <f ca="1">S45*Indata!$B$44*1000*S10</f>
        <v>0</v>
      </c>
      <c r="T56" s="239">
        <f ca="1">T45*Indata!$B$44*1000*T10</f>
        <v>0</v>
      </c>
      <c r="U56" s="239">
        <f ca="1">U45*Indata!$B$44*1000*U10</f>
        <v>0</v>
      </c>
      <c r="V56" s="239">
        <f ca="1">V45*Indata!$B$44*1000*V10</f>
        <v>0</v>
      </c>
      <c r="W56" s="239">
        <f ca="1">W45*Indata!$B$44*1000*W10</f>
        <v>0</v>
      </c>
      <c r="X56" s="239">
        <f ca="1">X45*Indata!$B$44*1000*X10</f>
        <v>0</v>
      </c>
      <c r="Y56" s="239">
        <f ca="1">Y45*Indata!$B$44*1000*Y10</f>
        <v>0</v>
      </c>
      <c r="Z56" s="239">
        <f ca="1">Z45*Indata!$B$44*1000*Z10</f>
        <v>0</v>
      </c>
      <c r="AA56" s="239">
        <f ca="1">AA45*Indata!$B$44*1000*AA10</f>
        <v>0</v>
      </c>
      <c r="AB56" s="239">
        <f ca="1">AB45*Indata!$B$44*1000*AB10</f>
        <v>0</v>
      </c>
      <c r="AC56" s="239">
        <f ca="1">AC45*Indata!$B$44*1000*AC10</f>
        <v>0</v>
      </c>
      <c r="AD56" s="239">
        <f ca="1">AD45*Indata!$B$44*1000*AD10</f>
        <v>0</v>
      </c>
      <c r="AE56" s="239">
        <f ca="1">AE45*Indata!$B$44*1000*AE10</f>
        <v>0</v>
      </c>
      <c r="AF56" s="239">
        <f ca="1">AF45*Indata!$B$44*1000*AF10</f>
        <v>0</v>
      </c>
      <c r="AG56" s="239">
        <f ca="1">AG45*Indata!$B$44*1000*AG10</f>
        <v>0</v>
      </c>
      <c r="AH56" s="239">
        <f ca="1">AH45*Indata!$B$44*1000*AH10</f>
        <v>0</v>
      </c>
      <c r="AI56" s="239">
        <f ca="1">AI45*Indata!$B$44*1000*AI10</f>
        <v>0</v>
      </c>
      <c r="AJ56" s="239">
        <f ca="1">AJ45*Indata!$B$44*1000*AJ10</f>
        <v>0</v>
      </c>
      <c r="AK56" s="239">
        <f ca="1">AK45*Indata!$B$44*1000*AK10</f>
        <v>0</v>
      </c>
      <c r="AL56" s="239">
        <f ca="1">AL45*Indata!$B$44*1000*AL10</f>
        <v>0</v>
      </c>
      <c r="AM56" s="239">
        <f ca="1">AM45*Indata!$B$44*1000*AM10</f>
        <v>0</v>
      </c>
      <c r="AN56" s="239">
        <f ca="1">AN45*Indata!$B$44*1000*AN10</f>
        <v>0</v>
      </c>
      <c r="AO56" s="239">
        <f ca="1">AO45*Indata!$B$44*1000*AO10</f>
        <v>0</v>
      </c>
      <c r="AP56" s="239">
        <f ca="1">AP45*Indata!$B$44*1000*AP10</f>
        <v>0</v>
      </c>
      <c r="AQ56" s="239">
        <f ca="1">AQ45*Indata!$B$44*1000*AQ10</f>
        <v>0</v>
      </c>
      <c r="AR56" s="239">
        <f ca="1">AR45*Indata!$B$44*1000*AR10</f>
        <v>0</v>
      </c>
      <c r="AS56" s="239">
        <f ca="1">AS45*Indata!$B$44*1000*AS10</f>
        <v>0</v>
      </c>
      <c r="AT56" s="239">
        <f ca="1">AT45*Indata!$B$44*1000*AT10</f>
        <v>0</v>
      </c>
      <c r="AU56" s="239">
        <f ca="1">AU45*Indata!$B$44*1000*AU10</f>
        <v>0</v>
      </c>
      <c r="AV56" s="239">
        <f ca="1">AV45*Indata!$B$44*1000*AV10</f>
        <v>0</v>
      </c>
      <c r="AW56" s="239">
        <f ca="1">AW45*Indata!$B$44*1000*AW10</f>
        <v>0</v>
      </c>
      <c r="AX56" s="239">
        <f ca="1">AX45*Indata!$B$44*1000*AX10</f>
        <v>0</v>
      </c>
      <c r="AY56" s="239">
        <f ca="1">AY45*Indata!$B$44*1000*AY10</f>
        <v>0</v>
      </c>
      <c r="AZ56" s="239">
        <f ca="1">AZ45*Indata!$B$44*1000*AZ10</f>
        <v>0</v>
      </c>
      <c r="BA56" s="239">
        <f ca="1">BA45*Indata!$B$44*1000*BA10</f>
        <v>0</v>
      </c>
      <c r="BB56" s="239">
        <f ca="1">BB45*Indata!$B$44*1000*BB10</f>
        <v>0</v>
      </c>
      <c r="BC56" s="239">
        <f ca="1">BC45*Indata!$B$44*1000*BC10</f>
        <v>0</v>
      </c>
      <c r="BD56" s="239">
        <f ca="1">BD45*Indata!$B$44*1000*BD10</f>
        <v>0</v>
      </c>
      <c r="BE56" s="239">
        <f ca="1">BE45*Indata!$B$44*1000*BE10</f>
        <v>0</v>
      </c>
      <c r="BF56" s="239">
        <f ca="1">BF45*Indata!$B$44*1000*BF10</f>
        <v>0</v>
      </c>
      <c r="BG56" s="239">
        <f ca="1">BG45*Indata!$B$44*1000*BG10</f>
        <v>0</v>
      </c>
      <c r="BH56" s="239">
        <f ca="1">BH45*Indata!$B$44*1000*BH10</f>
        <v>0</v>
      </c>
      <c r="BI56" s="239">
        <f ca="1">BI45*Indata!$B$44*1000*BI10</f>
        <v>0</v>
      </c>
      <c r="BJ56" s="239">
        <f ca="1">BJ45*Indata!$B$44*1000*BJ10</f>
        <v>0</v>
      </c>
      <c r="BK56" s="239">
        <f ca="1">BK45*Indata!$B$44*1000*BK10</f>
        <v>0</v>
      </c>
      <c r="BL56" s="239">
        <f ca="1">BL45*Indata!$B$44*1000*BL10</f>
        <v>0</v>
      </c>
      <c r="BM56" s="239">
        <f ca="1">BM45*Indata!$B$44*1000*BM10</f>
        <v>0</v>
      </c>
      <c r="BN56" s="239">
        <f ca="1">BN45*Indata!$B$44*1000*BN10</f>
        <v>0</v>
      </c>
      <c r="BO56" s="239">
        <f ca="1">BO45*Indata!$B$44*1000*BO10</f>
        <v>0</v>
      </c>
      <c r="BP56" s="239">
        <f ca="1">BP45*Indata!$B$44*1000*BP10</f>
        <v>0</v>
      </c>
      <c r="BQ56" s="239">
        <f ca="1">BQ45*Indata!$B$44*1000*BQ10</f>
        <v>0</v>
      </c>
      <c r="BR56" s="239">
        <f ca="1">BR45*Indata!$B$44*1000*BR10</f>
        <v>0</v>
      </c>
      <c r="BS56" s="239">
        <f ca="1">BS45*Indata!$B$44*1000*BS10</f>
        <v>0</v>
      </c>
      <c r="BT56" s="239">
        <f ca="1">BT45*Indata!$B$44*1000*BT10</f>
        <v>0</v>
      </c>
      <c r="BU56" s="239">
        <f ca="1">BU45*Indata!$B$44*1000*BU10</f>
        <v>0</v>
      </c>
      <c r="BV56" s="239">
        <f>BV45*Indata!$B$44*1000*BV10</f>
        <v>0</v>
      </c>
      <c r="BW56" s="239">
        <f>BW45*Indata!$B$44*1000*BW10</f>
        <v>0</v>
      </c>
      <c r="BX56" s="239">
        <f>BX45*Indata!$B$44*1000*BX10</f>
        <v>0</v>
      </c>
      <c r="BY56" s="239">
        <f>BY45*Indata!$B$44*1000*BY10</f>
        <v>0</v>
      </c>
      <c r="BZ56" s="239">
        <f>BZ45*Indata!$B$44*1000*BZ10</f>
        <v>0</v>
      </c>
      <c r="CA56" s="239">
        <f>CA45*Indata!$B$44*1000*CA10</f>
        <v>0</v>
      </c>
      <c r="CB56" s="239">
        <f>CB45*Indata!$B$44*1000*CB10</f>
        <v>0</v>
      </c>
      <c r="CC56" s="239">
        <f>CC45*Indata!$B$44*1000*CC10</f>
        <v>0</v>
      </c>
      <c r="CD56" s="239">
        <f>CD45*Indata!$B$44*1000*CD10</f>
        <v>0</v>
      </c>
      <c r="CE56" s="239">
        <f>CE45*Indata!$B$44*1000*CE10</f>
        <v>0</v>
      </c>
      <c r="CF56" s="239">
        <f>CF45*Indata!$B$44*1000*CF10</f>
        <v>0</v>
      </c>
      <c r="CG56" s="239">
        <f>CG45*Indata!$B$44*1000*CG10</f>
        <v>0</v>
      </c>
      <c r="CH56" s="239">
        <f>CH45*Indata!$B$44*1000*CH10</f>
        <v>0</v>
      </c>
      <c r="CI56" s="239">
        <f>CI45*Indata!$B$44*1000*CI10</f>
        <v>0</v>
      </c>
      <c r="CJ56" s="239">
        <f>CJ45*Indata!$B$44*1000*CJ10</f>
        <v>0</v>
      </c>
      <c r="CK56" s="239">
        <f>CK45*Indata!$B$44*1000*CK10</f>
        <v>0</v>
      </c>
      <c r="CL56" s="239">
        <f>CL45*Indata!$B$44*1000*CL10</f>
        <v>0</v>
      </c>
      <c r="CM56" s="239">
        <f>CM45*Indata!$B$44*1000*CM10</f>
        <v>0</v>
      </c>
      <c r="CN56" s="239">
        <f>CN45*Indata!$B$44*1000*CN10</f>
        <v>0</v>
      </c>
      <c r="CO56" s="239">
        <f>CO45*Indata!$B$44*1000*CO10</f>
        <v>0</v>
      </c>
      <c r="CP56" s="239">
        <f>CP45*Indata!$B$44*1000*CP10</f>
        <v>0</v>
      </c>
      <c r="CQ56" s="239">
        <f>CQ45*Indata!$B$44*1000*CQ10</f>
        <v>0</v>
      </c>
      <c r="CR56" s="239">
        <f>CR45*Indata!$B$44*1000*CR10</f>
        <v>0</v>
      </c>
      <c r="CS56" s="239">
        <f>CS45*Indata!$B$44*1000*CS10</f>
        <v>0</v>
      </c>
      <c r="CT56" s="239">
        <f>CT45*Indata!$B$44*1000*CT10</f>
        <v>0</v>
      </c>
    </row>
    <row r="57" spans="1:98" s="591" customFormat="1" ht="13" x14ac:dyDescent="0.25">
      <c r="A57" s="592" t="s">
        <v>92</v>
      </c>
      <c r="B57" s="588">
        <f ca="1">HLOOKUP($B$8,$E$39:$CT$57,19)</f>
        <v>0</v>
      </c>
      <c r="C57" s="588">
        <f ca="1">HLOOKUP($B$9,$E$39:$CT$57,19)</f>
        <v>0</v>
      </c>
      <c r="D57" s="597"/>
      <c r="E57" s="596">
        <f ca="1">E46*Indata!$B$45*1000*E11</f>
        <v>0</v>
      </c>
      <c r="F57" s="596">
        <f ca="1">F46*Indata!$B$45*1000*F11</f>
        <v>0</v>
      </c>
      <c r="G57" s="596">
        <f ca="1">G46*Indata!$B$45*1000*G11</f>
        <v>0</v>
      </c>
      <c r="H57" s="596">
        <f ca="1">H46*Indata!$B$45*1000*H11</f>
        <v>0</v>
      </c>
      <c r="I57" s="596">
        <f ca="1">I46*Indata!$B$45*1000*I11</f>
        <v>0</v>
      </c>
      <c r="J57" s="596">
        <f ca="1">J46*Indata!$B$45*1000*J11</f>
        <v>0</v>
      </c>
      <c r="K57" s="596">
        <f ca="1">K46*Indata!$B$45*1000*K11</f>
        <v>0</v>
      </c>
      <c r="L57" s="596">
        <f ca="1">L46*Indata!$B$45*1000*L11</f>
        <v>0</v>
      </c>
      <c r="M57" s="596">
        <f ca="1">M46*Indata!$B$45*1000*M11</f>
        <v>0</v>
      </c>
      <c r="N57" s="596">
        <f ca="1">N46*Indata!$B$45*1000*N11</f>
        <v>0</v>
      </c>
      <c r="O57" s="596">
        <f ca="1">O46*Indata!$B$45*1000*O11</f>
        <v>0</v>
      </c>
      <c r="P57" s="596">
        <f ca="1">P46*Indata!$B$45*1000*P11</f>
        <v>0</v>
      </c>
      <c r="Q57" s="596">
        <f ca="1">Q46*Indata!$B$45*1000*Q11</f>
        <v>0</v>
      </c>
      <c r="R57" s="596">
        <f ca="1">R46*Indata!$B$45*1000*R11</f>
        <v>0</v>
      </c>
      <c r="S57" s="596">
        <f ca="1">S46*Indata!$B$45*1000*S11</f>
        <v>0</v>
      </c>
      <c r="T57" s="596">
        <f ca="1">T46*Indata!$B$45*1000*T11</f>
        <v>0</v>
      </c>
      <c r="U57" s="596">
        <f ca="1">U46*Indata!$B$45*1000*U11</f>
        <v>0</v>
      </c>
      <c r="V57" s="596">
        <f ca="1">V46*Indata!$B$45*1000*V11</f>
        <v>0</v>
      </c>
      <c r="W57" s="596">
        <f ca="1">W46*Indata!$B$45*1000*W11</f>
        <v>0</v>
      </c>
      <c r="X57" s="596">
        <f ca="1">X46*Indata!$B$45*1000*X11</f>
        <v>0</v>
      </c>
      <c r="Y57" s="596">
        <f ca="1">Y46*Indata!$B$45*1000*Y11</f>
        <v>0</v>
      </c>
      <c r="Z57" s="596">
        <f ca="1">Z46*Indata!$B$45*1000*Z11</f>
        <v>0</v>
      </c>
      <c r="AA57" s="596">
        <f ca="1">AA46*Indata!$B$45*1000*AA11</f>
        <v>0</v>
      </c>
      <c r="AB57" s="596">
        <f ca="1">AB46*Indata!$B$45*1000*AB11</f>
        <v>0</v>
      </c>
      <c r="AC57" s="596">
        <f ca="1">AC46*Indata!$B$45*1000*AC11</f>
        <v>0</v>
      </c>
      <c r="AD57" s="596">
        <f ca="1">AD46*Indata!$B$45*1000*AD11</f>
        <v>0</v>
      </c>
      <c r="AE57" s="596">
        <f ca="1">AE46*Indata!$B$45*1000*AE11</f>
        <v>0</v>
      </c>
      <c r="AF57" s="596">
        <f ca="1">AF46*Indata!$B$45*1000*AF11</f>
        <v>0</v>
      </c>
      <c r="AG57" s="596">
        <f ca="1">AG46*Indata!$B$45*1000*AG11</f>
        <v>0</v>
      </c>
      <c r="AH57" s="596">
        <f ca="1">AH46*Indata!$B$45*1000*AH11</f>
        <v>0</v>
      </c>
      <c r="AI57" s="596">
        <f ca="1">AI46*Indata!$B$45*1000*AI11</f>
        <v>0</v>
      </c>
      <c r="AJ57" s="596">
        <f ca="1">AJ46*Indata!$B$45*1000*AJ11</f>
        <v>0</v>
      </c>
      <c r="AK57" s="596">
        <f ca="1">AK46*Indata!$B$45*1000*AK11</f>
        <v>0</v>
      </c>
      <c r="AL57" s="596">
        <f ca="1">AL46*Indata!$B$45*1000*AL11</f>
        <v>0</v>
      </c>
      <c r="AM57" s="596">
        <f ca="1">AM46*Indata!$B$45*1000*AM11</f>
        <v>0</v>
      </c>
      <c r="AN57" s="596">
        <f ca="1">AN46*Indata!$B$45*1000*AN11</f>
        <v>0</v>
      </c>
      <c r="AO57" s="596">
        <f ca="1">AO46*Indata!$B$45*1000*AO11</f>
        <v>0</v>
      </c>
      <c r="AP57" s="596">
        <f ca="1">AP46*Indata!$B$45*1000*AP11</f>
        <v>0</v>
      </c>
      <c r="AQ57" s="596">
        <f ca="1">AQ46*Indata!$B$45*1000*AQ11</f>
        <v>0</v>
      </c>
      <c r="AR57" s="596">
        <f ca="1">AR46*Indata!$B$45*1000*AR11</f>
        <v>0</v>
      </c>
      <c r="AS57" s="596">
        <f ca="1">AS46*Indata!$B$45*1000*AS11</f>
        <v>0</v>
      </c>
      <c r="AT57" s="596">
        <f ca="1">AT46*Indata!$B$45*1000*AT11</f>
        <v>0</v>
      </c>
      <c r="AU57" s="596">
        <f ca="1">AU46*Indata!$B$45*1000*AU11</f>
        <v>0</v>
      </c>
      <c r="AV57" s="596">
        <f ca="1">AV46*Indata!$B$45*1000*AV11</f>
        <v>0</v>
      </c>
      <c r="AW57" s="596">
        <f ca="1">AW46*Indata!$B$45*1000*AW11</f>
        <v>0</v>
      </c>
      <c r="AX57" s="596">
        <f ca="1">AX46*Indata!$B$45*1000*AX11</f>
        <v>0</v>
      </c>
      <c r="AY57" s="596">
        <f ca="1">AY46*Indata!$B$45*1000*AY11</f>
        <v>0</v>
      </c>
      <c r="AZ57" s="596">
        <f ca="1">AZ46*Indata!$B$45*1000*AZ11</f>
        <v>0</v>
      </c>
      <c r="BA57" s="596">
        <f ca="1">BA46*Indata!$B$45*1000*BA11</f>
        <v>0</v>
      </c>
      <c r="BB57" s="596">
        <f ca="1">BB46*Indata!$B$45*1000*BB11</f>
        <v>0</v>
      </c>
      <c r="BC57" s="596">
        <f ca="1">BC46*Indata!$B$45*1000*BC11</f>
        <v>0</v>
      </c>
      <c r="BD57" s="596">
        <f ca="1">BD46*Indata!$B$45*1000*BD11</f>
        <v>0</v>
      </c>
      <c r="BE57" s="596">
        <f ca="1">BE46*Indata!$B$45*1000*BE11</f>
        <v>0</v>
      </c>
      <c r="BF57" s="596">
        <f ca="1">BF46*Indata!$B$45*1000*BF11</f>
        <v>0</v>
      </c>
      <c r="BG57" s="596">
        <f ca="1">BG46*Indata!$B$45*1000*BG11</f>
        <v>0</v>
      </c>
      <c r="BH57" s="596">
        <f ca="1">BH46*Indata!$B$45*1000*BH11</f>
        <v>0</v>
      </c>
      <c r="BI57" s="596">
        <f ca="1">BI46*Indata!$B$45*1000*BI11</f>
        <v>0</v>
      </c>
      <c r="BJ57" s="596">
        <f ca="1">BJ46*Indata!$B$45*1000*BJ11</f>
        <v>0</v>
      </c>
      <c r="BK57" s="596">
        <f ca="1">BK46*Indata!$B$45*1000*BK11</f>
        <v>0</v>
      </c>
      <c r="BL57" s="596">
        <f ca="1">BL46*Indata!$B$45*1000*BL11</f>
        <v>0</v>
      </c>
      <c r="BM57" s="596">
        <f ca="1">BM46*Indata!$B$45*1000*BM11</f>
        <v>0</v>
      </c>
      <c r="BN57" s="596">
        <f ca="1">BN46*Indata!$B$45*1000*BN11</f>
        <v>0</v>
      </c>
      <c r="BO57" s="596">
        <f ca="1">BO46*Indata!$B$45*1000*BO11</f>
        <v>0</v>
      </c>
      <c r="BP57" s="596">
        <f ca="1">BP46*Indata!$B$45*1000*BP11</f>
        <v>0</v>
      </c>
      <c r="BQ57" s="596">
        <f ca="1">BQ46*Indata!$B$45*1000*BQ11</f>
        <v>0</v>
      </c>
      <c r="BR57" s="596">
        <f ca="1">BR46*Indata!$B$45*1000*BR11</f>
        <v>0</v>
      </c>
      <c r="BS57" s="596">
        <f ca="1">BS46*Indata!$B$45*1000*BS11</f>
        <v>0</v>
      </c>
      <c r="BT57" s="596">
        <f ca="1">BT46*Indata!$B$45*1000*BT11</f>
        <v>0</v>
      </c>
      <c r="BU57" s="596">
        <f ca="1">BU46*Indata!$B$45*1000*BU11</f>
        <v>0</v>
      </c>
      <c r="BV57" s="596">
        <f>BV46*Indata!$B$45*1000*BV11</f>
        <v>0</v>
      </c>
      <c r="BW57" s="596">
        <f>BW46*Indata!$B$45*1000*BW11</f>
        <v>0</v>
      </c>
      <c r="BX57" s="596">
        <f>BX46*Indata!$B$45*1000*BX11</f>
        <v>0</v>
      </c>
      <c r="BY57" s="596">
        <f>BY46*Indata!$B$45*1000*BY11</f>
        <v>0</v>
      </c>
      <c r="BZ57" s="596">
        <f>BZ46*Indata!$B$45*1000*BZ11</f>
        <v>0</v>
      </c>
      <c r="CA57" s="596">
        <f>CA46*Indata!$B$45*1000*CA11</f>
        <v>0</v>
      </c>
      <c r="CB57" s="596">
        <f>CB46*Indata!$B$45*1000*CB11</f>
        <v>0</v>
      </c>
      <c r="CC57" s="596">
        <f>CC46*Indata!$B$45*1000*CC11</f>
        <v>0</v>
      </c>
      <c r="CD57" s="596">
        <f>CD46*Indata!$B$45*1000*CD11</f>
        <v>0</v>
      </c>
      <c r="CE57" s="596">
        <f>CE46*Indata!$B$45*1000*CE11</f>
        <v>0</v>
      </c>
      <c r="CF57" s="596">
        <f>CF46*Indata!$B$45*1000*CF11</f>
        <v>0</v>
      </c>
      <c r="CG57" s="596">
        <f>CG46*Indata!$B$45*1000*CG11</f>
        <v>0</v>
      </c>
      <c r="CH57" s="596">
        <f>CH46*Indata!$B$45*1000*CH11</f>
        <v>0</v>
      </c>
      <c r="CI57" s="596">
        <f>CI46*Indata!$B$45*1000*CI11</f>
        <v>0</v>
      </c>
      <c r="CJ57" s="596">
        <f>CJ46*Indata!$B$45*1000*CJ11</f>
        <v>0</v>
      </c>
      <c r="CK57" s="596">
        <f>CK46*Indata!$B$45*1000*CK11</f>
        <v>0</v>
      </c>
      <c r="CL57" s="596">
        <f>CL46*Indata!$B$45*1000*CL11</f>
        <v>0</v>
      </c>
      <c r="CM57" s="596">
        <f>CM46*Indata!$B$45*1000*CM11</f>
        <v>0</v>
      </c>
      <c r="CN57" s="596">
        <f>CN46*Indata!$B$45*1000*CN11</f>
        <v>0</v>
      </c>
      <c r="CO57" s="596">
        <f>CO46*Indata!$B$45*1000*CO11</f>
        <v>0</v>
      </c>
      <c r="CP57" s="596">
        <f>CP46*Indata!$B$45*1000*CP11</f>
        <v>0</v>
      </c>
      <c r="CQ57" s="596">
        <f>CQ46*Indata!$B$45*1000*CQ11</f>
        <v>0</v>
      </c>
      <c r="CR57" s="596">
        <f>CR46*Indata!$B$45*1000*CR11</f>
        <v>0</v>
      </c>
      <c r="CS57" s="596">
        <f>CS46*Indata!$B$45*1000*CS11</f>
        <v>0</v>
      </c>
      <c r="CT57" s="596">
        <f>CT46*Indata!$B$45*1000*CT11</f>
        <v>0</v>
      </c>
    </row>
    <row r="58" spans="1:98" ht="13" x14ac:dyDescent="0.25">
      <c r="A58" s="1265" t="str">
        <f>A35</f>
        <v>Summa kostnader</v>
      </c>
      <c r="B58" s="1267">
        <f ca="1">SUM(B47:B57)</f>
        <v>0</v>
      </c>
      <c r="C58" s="1267">
        <f ca="1">SUM(C47:C57)</f>
        <v>0</v>
      </c>
    </row>
    <row r="60" spans="1:98" s="591" customFormat="1" ht="15" customHeight="1" x14ac:dyDescent="0.3">
      <c r="A60" s="1917" t="s">
        <v>321</v>
      </c>
      <c r="B60" s="1917"/>
      <c r="C60" s="1917"/>
      <c r="D60" s="601"/>
    </row>
    <row r="61" spans="1:98" s="651" customFormat="1" ht="13" x14ac:dyDescent="0.3">
      <c r="B61" s="649" t="s">
        <v>437</v>
      </c>
      <c r="C61" s="649" t="s">
        <v>101</v>
      </c>
      <c r="D61" s="650" t="s">
        <v>88</v>
      </c>
      <c r="E61" s="648">
        <f t="shared" ref="E61:AJ61" si="11">E39</f>
        <v>2019</v>
      </c>
      <c r="F61" s="648">
        <f t="shared" si="11"/>
        <v>2020</v>
      </c>
      <c r="G61" s="648">
        <f t="shared" si="11"/>
        <v>2021</v>
      </c>
      <c r="H61" s="648">
        <f t="shared" si="11"/>
        <v>2022</v>
      </c>
      <c r="I61" s="648">
        <f t="shared" si="11"/>
        <v>2023</v>
      </c>
      <c r="J61" s="648">
        <f t="shared" si="11"/>
        <v>2024</v>
      </c>
      <c r="K61" s="648">
        <f t="shared" si="11"/>
        <v>2025</v>
      </c>
      <c r="L61" s="648">
        <f t="shared" si="11"/>
        <v>2026</v>
      </c>
      <c r="M61" s="648">
        <f t="shared" si="11"/>
        <v>2027</v>
      </c>
      <c r="N61" s="648">
        <f t="shared" si="11"/>
        <v>2028</v>
      </c>
      <c r="O61" s="648">
        <f t="shared" si="11"/>
        <v>2029</v>
      </c>
      <c r="P61" s="648">
        <f t="shared" si="11"/>
        <v>2030</v>
      </c>
      <c r="Q61" s="648">
        <f t="shared" si="11"/>
        <v>2031</v>
      </c>
      <c r="R61" s="648">
        <f t="shared" si="11"/>
        <v>2032</v>
      </c>
      <c r="S61" s="648">
        <f t="shared" si="11"/>
        <v>2033</v>
      </c>
      <c r="T61" s="648">
        <f t="shared" si="11"/>
        <v>2034</v>
      </c>
      <c r="U61" s="648">
        <f t="shared" si="11"/>
        <v>2035</v>
      </c>
      <c r="V61" s="648">
        <f t="shared" si="11"/>
        <v>2036</v>
      </c>
      <c r="W61" s="648">
        <f t="shared" si="11"/>
        <v>2037</v>
      </c>
      <c r="X61" s="648">
        <f t="shared" si="11"/>
        <v>2038</v>
      </c>
      <c r="Y61" s="648">
        <f t="shared" si="11"/>
        <v>2039</v>
      </c>
      <c r="Z61" s="648">
        <f t="shared" si="11"/>
        <v>2040</v>
      </c>
      <c r="AA61" s="648">
        <f t="shared" si="11"/>
        <v>2041</v>
      </c>
      <c r="AB61" s="648">
        <f t="shared" si="11"/>
        <v>2042</v>
      </c>
      <c r="AC61" s="648">
        <f t="shared" si="11"/>
        <v>2043</v>
      </c>
      <c r="AD61" s="648">
        <f t="shared" si="11"/>
        <v>2044</v>
      </c>
      <c r="AE61" s="648">
        <f t="shared" si="11"/>
        <v>2045</v>
      </c>
      <c r="AF61" s="648">
        <f t="shared" si="11"/>
        <v>2046</v>
      </c>
      <c r="AG61" s="648">
        <f t="shared" si="11"/>
        <v>2047</v>
      </c>
      <c r="AH61" s="648">
        <f t="shared" si="11"/>
        <v>2048</v>
      </c>
      <c r="AI61" s="648">
        <f t="shared" si="11"/>
        <v>2049</v>
      </c>
      <c r="AJ61" s="648">
        <f t="shared" si="11"/>
        <v>2050</v>
      </c>
      <c r="AK61" s="648">
        <f t="shared" ref="AK61:BP61" si="12">AK39</f>
        <v>2051</v>
      </c>
      <c r="AL61" s="648">
        <f t="shared" si="12"/>
        <v>2052</v>
      </c>
      <c r="AM61" s="648">
        <f t="shared" si="12"/>
        <v>2053</v>
      </c>
      <c r="AN61" s="648">
        <f t="shared" si="12"/>
        <v>2054</v>
      </c>
      <c r="AO61" s="648">
        <f t="shared" si="12"/>
        <v>2055</v>
      </c>
      <c r="AP61" s="648">
        <f t="shared" si="12"/>
        <v>2056</v>
      </c>
      <c r="AQ61" s="648">
        <f t="shared" si="12"/>
        <v>2057</v>
      </c>
      <c r="AR61" s="648">
        <f t="shared" si="12"/>
        <v>2058</v>
      </c>
      <c r="AS61" s="648">
        <f t="shared" si="12"/>
        <v>2059</v>
      </c>
      <c r="AT61" s="648">
        <f t="shared" si="12"/>
        <v>2060</v>
      </c>
      <c r="AU61" s="648">
        <f t="shared" si="12"/>
        <v>2061</v>
      </c>
      <c r="AV61" s="648">
        <f t="shared" si="12"/>
        <v>2062</v>
      </c>
      <c r="AW61" s="648">
        <f t="shared" si="12"/>
        <v>2063</v>
      </c>
      <c r="AX61" s="648">
        <f t="shared" si="12"/>
        <v>2064</v>
      </c>
      <c r="AY61" s="648">
        <f t="shared" si="12"/>
        <v>2065</v>
      </c>
      <c r="AZ61" s="648">
        <f t="shared" si="12"/>
        <v>2066</v>
      </c>
      <c r="BA61" s="648">
        <f t="shared" si="12"/>
        <v>2067</v>
      </c>
      <c r="BB61" s="648">
        <f t="shared" si="12"/>
        <v>2068</v>
      </c>
      <c r="BC61" s="648">
        <f t="shared" si="12"/>
        <v>2069</v>
      </c>
      <c r="BD61" s="648">
        <f t="shared" si="12"/>
        <v>2070</v>
      </c>
      <c r="BE61" s="648">
        <f t="shared" si="12"/>
        <v>2071</v>
      </c>
      <c r="BF61" s="648">
        <f t="shared" si="12"/>
        <v>2072</v>
      </c>
      <c r="BG61" s="648">
        <f t="shared" si="12"/>
        <v>2073</v>
      </c>
      <c r="BH61" s="648">
        <f t="shared" si="12"/>
        <v>2074</v>
      </c>
      <c r="BI61" s="648">
        <f t="shared" si="12"/>
        <v>2075</v>
      </c>
      <c r="BJ61" s="648">
        <f t="shared" si="12"/>
        <v>2076</v>
      </c>
      <c r="BK61" s="648">
        <f t="shared" si="12"/>
        <v>2077</v>
      </c>
      <c r="BL61" s="648">
        <f t="shared" si="12"/>
        <v>2078</v>
      </c>
      <c r="BM61" s="648">
        <f t="shared" si="12"/>
        <v>2079</v>
      </c>
      <c r="BN61" s="648">
        <f t="shared" si="12"/>
        <v>2080</v>
      </c>
      <c r="BO61" s="648">
        <f t="shared" si="12"/>
        <v>2081</v>
      </c>
      <c r="BP61" s="648">
        <f t="shared" si="12"/>
        <v>2082</v>
      </c>
      <c r="BQ61" s="648">
        <f t="shared" ref="BQ61:CT61" si="13">BQ39</f>
        <v>2083</v>
      </c>
      <c r="BR61" s="648">
        <f t="shared" si="13"/>
        <v>2084</v>
      </c>
      <c r="BS61" s="648">
        <f t="shared" si="13"/>
        <v>2085</v>
      </c>
      <c r="BT61" s="648">
        <f t="shared" si="13"/>
        <v>2086</v>
      </c>
      <c r="BU61" s="648">
        <f t="shared" si="13"/>
        <v>2087</v>
      </c>
      <c r="BV61" s="648">
        <f t="shared" si="13"/>
        <v>2088</v>
      </c>
      <c r="BW61" s="648">
        <f t="shared" si="13"/>
        <v>2089</v>
      </c>
      <c r="BX61" s="648">
        <f t="shared" si="13"/>
        <v>2090</v>
      </c>
      <c r="BY61" s="648">
        <f t="shared" si="13"/>
        <v>2091</v>
      </c>
      <c r="BZ61" s="648">
        <f t="shared" si="13"/>
        <v>2092</v>
      </c>
      <c r="CA61" s="648">
        <f t="shared" si="13"/>
        <v>2093</v>
      </c>
      <c r="CB61" s="648">
        <f t="shared" si="13"/>
        <v>2094</v>
      </c>
      <c r="CC61" s="648">
        <f t="shared" si="13"/>
        <v>2095</v>
      </c>
      <c r="CD61" s="648">
        <f t="shared" si="13"/>
        <v>2096</v>
      </c>
      <c r="CE61" s="648">
        <f t="shared" si="13"/>
        <v>2097</v>
      </c>
      <c r="CF61" s="648">
        <f t="shared" si="13"/>
        <v>2098</v>
      </c>
      <c r="CG61" s="648">
        <f t="shared" si="13"/>
        <v>2099</v>
      </c>
      <c r="CH61" s="648">
        <f t="shared" si="13"/>
        <v>2100</v>
      </c>
      <c r="CI61" s="648">
        <f t="shared" si="13"/>
        <v>2101</v>
      </c>
      <c r="CJ61" s="648">
        <f t="shared" si="13"/>
        <v>2102</v>
      </c>
      <c r="CK61" s="648">
        <f t="shared" si="13"/>
        <v>2103</v>
      </c>
      <c r="CL61" s="648">
        <f t="shared" si="13"/>
        <v>2104</v>
      </c>
      <c r="CM61" s="648">
        <f t="shared" si="13"/>
        <v>2105</v>
      </c>
      <c r="CN61" s="648">
        <f t="shared" si="13"/>
        <v>2106</v>
      </c>
      <c r="CO61" s="648">
        <f t="shared" si="13"/>
        <v>2107</v>
      </c>
      <c r="CP61" s="648">
        <f t="shared" si="13"/>
        <v>2108</v>
      </c>
      <c r="CQ61" s="648">
        <f t="shared" si="13"/>
        <v>2109</v>
      </c>
      <c r="CR61" s="648">
        <f t="shared" si="13"/>
        <v>2110</v>
      </c>
      <c r="CS61" s="648">
        <f t="shared" si="13"/>
        <v>2111</v>
      </c>
      <c r="CT61" s="648">
        <f t="shared" si="13"/>
        <v>2112</v>
      </c>
    </row>
    <row r="62" spans="1:98" ht="13" x14ac:dyDescent="0.25">
      <c r="A62" s="63" t="s">
        <v>54</v>
      </c>
      <c r="B62" s="41">
        <f t="shared" ref="B62:C80" ca="1" si="14">B17-B40</f>
        <v>0</v>
      </c>
      <c r="C62" s="41">
        <f t="shared" ca="1" si="14"/>
        <v>0</v>
      </c>
      <c r="D62" s="279"/>
      <c r="E62" s="239">
        <f t="shared" ref="E62:AJ62" ca="1" si="15">E17-E40</f>
        <v>0</v>
      </c>
      <c r="F62" s="239">
        <f t="shared" ca="1" si="15"/>
        <v>0</v>
      </c>
      <c r="G62" s="239">
        <f t="shared" ca="1" si="15"/>
        <v>0</v>
      </c>
      <c r="H62" s="239">
        <f t="shared" ca="1" si="15"/>
        <v>0</v>
      </c>
      <c r="I62" s="239">
        <f t="shared" ca="1" si="15"/>
        <v>0</v>
      </c>
      <c r="J62" s="239">
        <f t="shared" ca="1" si="15"/>
        <v>0</v>
      </c>
      <c r="K62" s="239">
        <f t="shared" ca="1" si="15"/>
        <v>0</v>
      </c>
      <c r="L62" s="239">
        <f t="shared" ca="1" si="15"/>
        <v>0</v>
      </c>
      <c r="M62" s="239">
        <f t="shared" ca="1" si="15"/>
        <v>0</v>
      </c>
      <c r="N62" s="239">
        <f t="shared" ca="1" si="15"/>
        <v>0</v>
      </c>
      <c r="O62" s="239">
        <f t="shared" ca="1" si="15"/>
        <v>0</v>
      </c>
      <c r="P62" s="239">
        <f t="shared" ca="1" si="15"/>
        <v>0</v>
      </c>
      <c r="Q62" s="239">
        <f t="shared" ca="1" si="15"/>
        <v>0</v>
      </c>
      <c r="R62" s="239">
        <f t="shared" ca="1" si="15"/>
        <v>0</v>
      </c>
      <c r="S62" s="239">
        <f t="shared" ca="1" si="15"/>
        <v>0</v>
      </c>
      <c r="T62" s="239">
        <f t="shared" ca="1" si="15"/>
        <v>0</v>
      </c>
      <c r="U62" s="239">
        <f t="shared" ca="1" si="15"/>
        <v>0</v>
      </c>
      <c r="V62" s="239">
        <f t="shared" ca="1" si="15"/>
        <v>0</v>
      </c>
      <c r="W62" s="239">
        <f t="shared" ca="1" si="15"/>
        <v>0</v>
      </c>
      <c r="X62" s="239">
        <f t="shared" ca="1" si="15"/>
        <v>0</v>
      </c>
      <c r="Y62" s="239">
        <f t="shared" ca="1" si="15"/>
        <v>0</v>
      </c>
      <c r="Z62" s="239">
        <f t="shared" ca="1" si="15"/>
        <v>0</v>
      </c>
      <c r="AA62" s="239">
        <f t="shared" ca="1" si="15"/>
        <v>0</v>
      </c>
      <c r="AB62" s="239">
        <f t="shared" ca="1" si="15"/>
        <v>0</v>
      </c>
      <c r="AC62" s="239">
        <f t="shared" ca="1" si="15"/>
        <v>0</v>
      </c>
      <c r="AD62" s="239">
        <f t="shared" ca="1" si="15"/>
        <v>0</v>
      </c>
      <c r="AE62" s="239">
        <f t="shared" ca="1" si="15"/>
        <v>0</v>
      </c>
      <c r="AF62" s="239">
        <f t="shared" ca="1" si="15"/>
        <v>0</v>
      </c>
      <c r="AG62" s="239">
        <f t="shared" ca="1" si="15"/>
        <v>0</v>
      </c>
      <c r="AH62" s="239">
        <f t="shared" ca="1" si="15"/>
        <v>0</v>
      </c>
      <c r="AI62" s="239">
        <f t="shared" ca="1" si="15"/>
        <v>0</v>
      </c>
      <c r="AJ62" s="239">
        <f t="shared" ca="1" si="15"/>
        <v>0</v>
      </c>
      <c r="AK62" s="239">
        <f t="shared" ref="AK62:BP62" ca="1" si="16">AK17-AK40</f>
        <v>0</v>
      </c>
      <c r="AL62" s="239">
        <f t="shared" ca="1" si="16"/>
        <v>0</v>
      </c>
      <c r="AM62" s="239">
        <f t="shared" ca="1" si="16"/>
        <v>0</v>
      </c>
      <c r="AN62" s="239">
        <f t="shared" ca="1" si="16"/>
        <v>0</v>
      </c>
      <c r="AO62" s="239">
        <f t="shared" ca="1" si="16"/>
        <v>0</v>
      </c>
      <c r="AP62" s="239">
        <f t="shared" ca="1" si="16"/>
        <v>0</v>
      </c>
      <c r="AQ62" s="239">
        <f t="shared" ca="1" si="16"/>
        <v>0</v>
      </c>
      <c r="AR62" s="239">
        <f t="shared" ca="1" si="16"/>
        <v>0</v>
      </c>
      <c r="AS62" s="239">
        <f t="shared" ca="1" si="16"/>
        <v>0</v>
      </c>
      <c r="AT62" s="239">
        <f t="shared" ca="1" si="16"/>
        <v>0</v>
      </c>
      <c r="AU62" s="239">
        <f t="shared" ca="1" si="16"/>
        <v>0</v>
      </c>
      <c r="AV62" s="239">
        <f t="shared" ca="1" si="16"/>
        <v>0</v>
      </c>
      <c r="AW62" s="239">
        <f t="shared" ca="1" si="16"/>
        <v>0</v>
      </c>
      <c r="AX62" s="239">
        <f t="shared" ca="1" si="16"/>
        <v>0</v>
      </c>
      <c r="AY62" s="239">
        <f t="shared" ca="1" si="16"/>
        <v>0</v>
      </c>
      <c r="AZ62" s="239">
        <f t="shared" ca="1" si="16"/>
        <v>0</v>
      </c>
      <c r="BA62" s="239">
        <f t="shared" ca="1" si="16"/>
        <v>0</v>
      </c>
      <c r="BB62" s="239">
        <f t="shared" ca="1" si="16"/>
        <v>0</v>
      </c>
      <c r="BC62" s="239">
        <f t="shared" ca="1" si="16"/>
        <v>0</v>
      </c>
      <c r="BD62" s="239">
        <f t="shared" ca="1" si="16"/>
        <v>0</v>
      </c>
      <c r="BE62" s="239">
        <f t="shared" ca="1" si="16"/>
        <v>0</v>
      </c>
      <c r="BF62" s="239">
        <f t="shared" ca="1" si="16"/>
        <v>0</v>
      </c>
      <c r="BG62" s="239">
        <f t="shared" ca="1" si="16"/>
        <v>0</v>
      </c>
      <c r="BH62" s="239">
        <f t="shared" ca="1" si="16"/>
        <v>0</v>
      </c>
      <c r="BI62" s="239">
        <f t="shared" ca="1" si="16"/>
        <v>0</v>
      </c>
      <c r="BJ62" s="239">
        <f t="shared" ca="1" si="16"/>
        <v>0</v>
      </c>
      <c r="BK62" s="239">
        <f t="shared" ca="1" si="16"/>
        <v>0</v>
      </c>
      <c r="BL62" s="239">
        <f t="shared" ca="1" si="16"/>
        <v>0</v>
      </c>
      <c r="BM62" s="239">
        <f t="shared" ca="1" si="16"/>
        <v>0</v>
      </c>
      <c r="BN62" s="239">
        <f t="shared" ca="1" si="16"/>
        <v>0</v>
      </c>
      <c r="BO62" s="239">
        <f t="shared" ca="1" si="16"/>
        <v>0</v>
      </c>
      <c r="BP62" s="239">
        <f t="shared" ca="1" si="16"/>
        <v>0</v>
      </c>
      <c r="BQ62" s="239">
        <f t="shared" ref="BQ62:CT62" ca="1" si="17">BQ17-BQ40</f>
        <v>0</v>
      </c>
      <c r="BR62" s="239">
        <f t="shared" ca="1" si="17"/>
        <v>0</v>
      </c>
      <c r="BS62" s="239">
        <f t="shared" ca="1" si="17"/>
        <v>0</v>
      </c>
      <c r="BT62" s="239">
        <f t="shared" ca="1" si="17"/>
        <v>0</v>
      </c>
      <c r="BU62" s="239">
        <f t="shared" ca="1" si="17"/>
        <v>0</v>
      </c>
      <c r="BV62" s="239">
        <f t="shared" si="17"/>
        <v>0</v>
      </c>
      <c r="BW62" s="239">
        <f t="shared" si="17"/>
        <v>0</v>
      </c>
      <c r="BX62" s="239">
        <f t="shared" si="17"/>
        <v>0</v>
      </c>
      <c r="BY62" s="239">
        <f t="shared" si="17"/>
        <v>0</v>
      </c>
      <c r="BZ62" s="239">
        <f t="shared" si="17"/>
        <v>0</v>
      </c>
      <c r="CA62" s="239">
        <f t="shared" si="17"/>
        <v>0</v>
      </c>
      <c r="CB62" s="239">
        <f t="shared" si="17"/>
        <v>0</v>
      </c>
      <c r="CC62" s="239">
        <f t="shared" si="17"/>
        <v>0</v>
      </c>
      <c r="CD62" s="239">
        <f t="shared" si="17"/>
        <v>0</v>
      </c>
      <c r="CE62" s="239">
        <f t="shared" si="17"/>
        <v>0</v>
      </c>
      <c r="CF62" s="239">
        <f t="shared" si="17"/>
        <v>0</v>
      </c>
      <c r="CG62" s="239">
        <f t="shared" si="17"/>
        <v>0</v>
      </c>
      <c r="CH62" s="239">
        <f t="shared" si="17"/>
        <v>0</v>
      </c>
      <c r="CI62" s="239">
        <f t="shared" si="17"/>
        <v>0</v>
      </c>
      <c r="CJ62" s="239">
        <f t="shared" si="17"/>
        <v>0</v>
      </c>
      <c r="CK62" s="239">
        <f t="shared" si="17"/>
        <v>0</v>
      </c>
      <c r="CL62" s="239">
        <f t="shared" si="17"/>
        <v>0</v>
      </c>
      <c r="CM62" s="239">
        <f t="shared" si="17"/>
        <v>0</v>
      </c>
      <c r="CN62" s="239">
        <f t="shared" si="17"/>
        <v>0</v>
      </c>
      <c r="CO62" s="239">
        <f t="shared" si="17"/>
        <v>0</v>
      </c>
      <c r="CP62" s="239">
        <f t="shared" si="17"/>
        <v>0</v>
      </c>
      <c r="CQ62" s="239">
        <f t="shared" si="17"/>
        <v>0</v>
      </c>
      <c r="CR62" s="239">
        <f t="shared" si="17"/>
        <v>0</v>
      </c>
      <c r="CS62" s="239">
        <f t="shared" si="17"/>
        <v>0</v>
      </c>
      <c r="CT62" s="239">
        <f t="shared" si="17"/>
        <v>0</v>
      </c>
    </row>
    <row r="63" spans="1:98" ht="13" x14ac:dyDescent="0.25">
      <c r="A63" s="63" t="s">
        <v>63</v>
      </c>
      <c r="B63" s="41">
        <f t="shared" ca="1" si="14"/>
        <v>0</v>
      </c>
      <c r="C63" s="41">
        <f t="shared" ca="1" si="14"/>
        <v>0</v>
      </c>
      <c r="D63" s="279"/>
      <c r="E63" s="239">
        <f t="shared" ref="E63:AJ63" ca="1" si="18">E18-E41</f>
        <v>0</v>
      </c>
      <c r="F63" s="239">
        <f t="shared" ca="1" si="18"/>
        <v>0</v>
      </c>
      <c r="G63" s="239">
        <f t="shared" ca="1" si="18"/>
        <v>0</v>
      </c>
      <c r="H63" s="239">
        <f t="shared" ca="1" si="18"/>
        <v>0</v>
      </c>
      <c r="I63" s="239">
        <f t="shared" ca="1" si="18"/>
        <v>0</v>
      </c>
      <c r="J63" s="239">
        <f t="shared" ca="1" si="18"/>
        <v>0</v>
      </c>
      <c r="K63" s="239">
        <f t="shared" ca="1" si="18"/>
        <v>0</v>
      </c>
      <c r="L63" s="239">
        <f t="shared" ca="1" si="18"/>
        <v>0</v>
      </c>
      <c r="M63" s="239">
        <f t="shared" ca="1" si="18"/>
        <v>0</v>
      </c>
      <c r="N63" s="239">
        <f t="shared" ca="1" si="18"/>
        <v>0</v>
      </c>
      <c r="O63" s="239">
        <f t="shared" ca="1" si="18"/>
        <v>0</v>
      </c>
      <c r="P63" s="239">
        <f t="shared" ca="1" si="18"/>
        <v>0</v>
      </c>
      <c r="Q63" s="239">
        <f t="shared" ca="1" si="18"/>
        <v>0</v>
      </c>
      <c r="R63" s="239">
        <f t="shared" ca="1" si="18"/>
        <v>0</v>
      </c>
      <c r="S63" s="239">
        <f t="shared" ca="1" si="18"/>
        <v>0</v>
      </c>
      <c r="T63" s="239">
        <f t="shared" ca="1" si="18"/>
        <v>0</v>
      </c>
      <c r="U63" s="239">
        <f t="shared" ca="1" si="18"/>
        <v>0</v>
      </c>
      <c r="V63" s="239">
        <f t="shared" ca="1" si="18"/>
        <v>0</v>
      </c>
      <c r="W63" s="239">
        <f t="shared" ca="1" si="18"/>
        <v>0</v>
      </c>
      <c r="X63" s="239">
        <f t="shared" ca="1" si="18"/>
        <v>0</v>
      </c>
      <c r="Y63" s="239">
        <f t="shared" ca="1" si="18"/>
        <v>0</v>
      </c>
      <c r="Z63" s="239">
        <f t="shared" ca="1" si="18"/>
        <v>0</v>
      </c>
      <c r="AA63" s="239">
        <f t="shared" ca="1" si="18"/>
        <v>0</v>
      </c>
      <c r="AB63" s="239">
        <f t="shared" ca="1" si="18"/>
        <v>0</v>
      </c>
      <c r="AC63" s="239">
        <f t="shared" ca="1" si="18"/>
        <v>0</v>
      </c>
      <c r="AD63" s="239">
        <f t="shared" ca="1" si="18"/>
        <v>0</v>
      </c>
      <c r="AE63" s="239">
        <f t="shared" ca="1" si="18"/>
        <v>0</v>
      </c>
      <c r="AF63" s="239">
        <f t="shared" ca="1" si="18"/>
        <v>0</v>
      </c>
      <c r="AG63" s="239">
        <f t="shared" ca="1" si="18"/>
        <v>0</v>
      </c>
      <c r="AH63" s="239">
        <f t="shared" ca="1" si="18"/>
        <v>0</v>
      </c>
      <c r="AI63" s="239">
        <f t="shared" ca="1" si="18"/>
        <v>0</v>
      </c>
      <c r="AJ63" s="239">
        <f t="shared" ca="1" si="18"/>
        <v>0</v>
      </c>
      <c r="AK63" s="239">
        <f t="shared" ref="AK63:BP63" ca="1" si="19">AK18-AK41</f>
        <v>0</v>
      </c>
      <c r="AL63" s="239">
        <f t="shared" ca="1" si="19"/>
        <v>0</v>
      </c>
      <c r="AM63" s="239">
        <f t="shared" ca="1" si="19"/>
        <v>0</v>
      </c>
      <c r="AN63" s="239">
        <f t="shared" ca="1" si="19"/>
        <v>0</v>
      </c>
      <c r="AO63" s="239">
        <f t="shared" ca="1" si="19"/>
        <v>0</v>
      </c>
      <c r="AP63" s="239">
        <f t="shared" ca="1" si="19"/>
        <v>0</v>
      </c>
      <c r="AQ63" s="239">
        <f t="shared" ca="1" si="19"/>
        <v>0</v>
      </c>
      <c r="AR63" s="239">
        <f t="shared" ca="1" si="19"/>
        <v>0</v>
      </c>
      <c r="AS63" s="239">
        <f t="shared" ca="1" si="19"/>
        <v>0</v>
      </c>
      <c r="AT63" s="239">
        <f t="shared" ca="1" si="19"/>
        <v>0</v>
      </c>
      <c r="AU63" s="239">
        <f t="shared" ca="1" si="19"/>
        <v>0</v>
      </c>
      <c r="AV63" s="239">
        <f t="shared" ca="1" si="19"/>
        <v>0</v>
      </c>
      <c r="AW63" s="239">
        <f t="shared" ca="1" si="19"/>
        <v>0</v>
      </c>
      <c r="AX63" s="239">
        <f t="shared" ca="1" si="19"/>
        <v>0</v>
      </c>
      <c r="AY63" s="239">
        <f t="shared" ca="1" si="19"/>
        <v>0</v>
      </c>
      <c r="AZ63" s="239">
        <f t="shared" ca="1" si="19"/>
        <v>0</v>
      </c>
      <c r="BA63" s="239">
        <f t="shared" ca="1" si="19"/>
        <v>0</v>
      </c>
      <c r="BB63" s="239">
        <f t="shared" ca="1" si="19"/>
        <v>0</v>
      </c>
      <c r="BC63" s="239">
        <f t="shared" ca="1" si="19"/>
        <v>0</v>
      </c>
      <c r="BD63" s="239">
        <f t="shared" ca="1" si="19"/>
        <v>0</v>
      </c>
      <c r="BE63" s="239">
        <f t="shared" ca="1" si="19"/>
        <v>0</v>
      </c>
      <c r="BF63" s="239">
        <f t="shared" ca="1" si="19"/>
        <v>0</v>
      </c>
      <c r="BG63" s="239">
        <f t="shared" ca="1" si="19"/>
        <v>0</v>
      </c>
      <c r="BH63" s="239">
        <f t="shared" ca="1" si="19"/>
        <v>0</v>
      </c>
      <c r="BI63" s="239">
        <f t="shared" ca="1" si="19"/>
        <v>0</v>
      </c>
      <c r="BJ63" s="239">
        <f t="shared" ca="1" si="19"/>
        <v>0</v>
      </c>
      <c r="BK63" s="239">
        <f t="shared" ca="1" si="19"/>
        <v>0</v>
      </c>
      <c r="BL63" s="239">
        <f t="shared" ca="1" si="19"/>
        <v>0</v>
      </c>
      <c r="BM63" s="239">
        <f t="shared" ca="1" si="19"/>
        <v>0</v>
      </c>
      <c r="BN63" s="239">
        <f t="shared" ca="1" si="19"/>
        <v>0</v>
      </c>
      <c r="BO63" s="239">
        <f t="shared" ca="1" si="19"/>
        <v>0</v>
      </c>
      <c r="BP63" s="239">
        <f t="shared" ca="1" si="19"/>
        <v>0</v>
      </c>
      <c r="BQ63" s="239">
        <f t="shared" ref="BQ63:CT63" ca="1" si="20">BQ18-BQ41</f>
        <v>0</v>
      </c>
      <c r="BR63" s="239">
        <f t="shared" ca="1" si="20"/>
        <v>0</v>
      </c>
      <c r="BS63" s="239">
        <f t="shared" ca="1" si="20"/>
        <v>0</v>
      </c>
      <c r="BT63" s="239">
        <f t="shared" ca="1" si="20"/>
        <v>0</v>
      </c>
      <c r="BU63" s="239">
        <f t="shared" ca="1" si="20"/>
        <v>0</v>
      </c>
      <c r="BV63" s="239">
        <f t="shared" si="20"/>
        <v>0</v>
      </c>
      <c r="BW63" s="239">
        <f t="shared" si="20"/>
        <v>0</v>
      </c>
      <c r="BX63" s="239">
        <f t="shared" si="20"/>
        <v>0</v>
      </c>
      <c r="BY63" s="239">
        <f t="shared" si="20"/>
        <v>0</v>
      </c>
      <c r="BZ63" s="239">
        <f t="shared" si="20"/>
        <v>0</v>
      </c>
      <c r="CA63" s="239">
        <f t="shared" si="20"/>
        <v>0</v>
      </c>
      <c r="CB63" s="239">
        <f t="shared" si="20"/>
        <v>0</v>
      </c>
      <c r="CC63" s="239">
        <f t="shared" si="20"/>
        <v>0</v>
      </c>
      <c r="CD63" s="239">
        <f t="shared" si="20"/>
        <v>0</v>
      </c>
      <c r="CE63" s="239">
        <f t="shared" si="20"/>
        <v>0</v>
      </c>
      <c r="CF63" s="239">
        <f t="shared" si="20"/>
        <v>0</v>
      </c>
      <c r="CG63" s="239">
        <f t="shared" si="20"/>
        <v>0</v>
      </c>
      <c r="CH63" s="239">
        <f t="shared" si="20"/>
        <v>0</v>
      </c>
      <c r="CI63" s="239">
        <f t="shared" si="20"/>
        <v>0</v>
      </c>
      <c r="CJ63" s="239">
        <f t="shared" si="20"/>
        <v>0</v>
      </c>
      <c r="CK63" s="239">
        <f t="shared" si="20"/>
        <v>0</v>
      </c>
      <c r="CL63" s="239">
        <f t="shared" si="20"/>
        <v>0</v>
      </c>
      <c r="CM63" s="239">
        <f t="shared" si="20"/>
        <v>0</v>
      </c>
      <c r="CN63" s="239">
        <f t="shared" si="20"/>
        <v>0</v>
      </c>
      <c r="CO63" s="239">
        <f t="shared" si="20"/>
        <v>0</v>
      </c>
      <c r="CP63" s="239">
        <f t="shared" si="20"/>
        <v>0</v>
      </c>
      <c r="CQ63" s="239">
        <f t="shared" si="20"/>
        <v>0</v>
      </c>
      <c r="CR63" s="239">
        <f t="shared" si="20"/>
        <v>0</v>
      </c>
      <c r="CS63" s="239">
        <f t="shared" si="20"/>
        <v>0</v>
      </c>
      <c r="CT63" s="239">
        <f t="shared" si="20"/>
        <v>0</v>
      </c>
    </row>
    <row r="64" spans="1:98" ht="13" x14ac:dyDescent="0.25">
      <c r="A64" s="63" t="s">
        <v>64</v>
      </c>
      <c r="B64" s="41">
        <f t="shared" ca="1" si="14"/>
        <v>0</v>
      </c>
      <c r="C64" s="41">
        <f t="shared" ca="1" si="14"/>
        <v>0</v>
      </c>
      <c r="D64" s="279"/>
      <c r="E64" s="239">
        <f t="shared" ref="E64:AJ64" ca="1" si="21">E19-E42</f>
        <v>0</v>
      </c>
      <c r="F64" s="239">
        <f t="shared" ca="1" si="21"/>
        <v>0</v>
      </c>
      <c r="G64" s="239">
        <f t="shared" ca="1" si="21"/>
        <v>0</v>
      </c>
      <c r="H64" s="239">
        <f t="shared" ca="1" si="21"/>
        <v>0</v>
      </c>
      <c r="I64" s="239">
        <f t="shared" ca="1" si="21"/>
        <v>0</v>
      </c>
      <c r="J64" s="239">
        <f t="shared" ca="1" si="21"/>
        <v>0</v>
      </c>
      <c r="K64" s="239">
        <f t="shared" ca="1" si="21"/>
        <v>0</v>
      </c>
      <c r="L64" s="239">
        <f t="shared" ca="1" si="21"/>
        <v>0</v>
      </c>
      <c r="M64" s="239">
        <f t="shared" ca="1" si="21"/>
        <v>0</v>
      </c>
      <c r="N64" s="239">
        <f t="shared" ca="1" si="21"/>
        <v>0</v>
      </c>
      <c r="O64" s="239">
        <f t="shared" ca="1" si="21"/>
        <v>0</v>
      </c>
      <c r="P64" s="239">
        <f t="shared" ca="1" si="21"/>
        <v>0</v>
      </c>
      <c r="Q64" s="239">
        <f t="shared" ca="1" si="21"/>
        <v>0</v>
      </c>
      <c r="R64" s="239">
        <f t="shared" ca="1" si="21"/>
        <v>0</v>
      </c>
      <c r="S64" s="239">
        <f t="shared" ca="1" si="21"/>
        <v>0</v>
      </c>
      <c r="T64" s="239">
        <f t="shared" ca="1" si="21"/>
        <v>0</v>
      </c>
      <c r="U64" s="239">
        <f t="shared" ca="1" si="21"/>
        <v>0</v>
      </c>
      <c r="V64" s="239">
        <f t="shared" ca="1" si="21"/>
        <v>0</v>
      </c>
      <c r="W64" s="239">
        <f t="shared" ca="1" si="21"/>
        <v>0</v>
      </c>
      <c r="X64" s="239">
        <f t="shared" ca="1" si="21"/>
        <v>0</v>
      </c>
      <c r="Y64" s="239">
        <f t="shared" ca="1" si="21"/>
        <v>0</v>
      </c>
      <c r="Z64" s="239">
        <f t="shared" ca="1" si="21"/>
        <v>0</v>
      </c>
      <c r="AA64" s="239">
        <f t="shared" ca="1" si="21"/>
        <v>0</v>
      </c>
      <c r="AB64" s="239">
        <f t="shared" ca="1" si="21"/>
        <v>0</v>
      </c>
      <c r="AC64" s="239">
        <f t="shared" ca="1" si="21"/>
        <v>0</v>
      </c>
      <c r="AD64" s="239">
        <f t="shared" ca="1" si="21"/>
        <v>0</v>
      </c>
      <c r="AE64" s="239">
        <f t="shared" ca="1" si="21"/>
        <v>0</v>
      </c>
      <c r="AF64" s="239">
        <f t="shared" ca="1" si="21"/>
        <v>0</v>
      </c>
      <c r="AG64" s="239">
        <f t="shared" ca="1" si="21"/>
        <v>0</v>
      </c>
      <c r="AH64" s="239">
        <f t="shared" ca="1" si="21"/>
        <v>0</v>
      </c>
      <c r="AI64" s="239">
        <f t="shared" ca="1" si="21"/>
        <v>0</v>
      </c>
      <c r="AJ64" s="239">
        <f t="shared" ca="1" si="21"/>
        <v>0</v>
      </c>
      <c r="AK64" s="239">
        <f t="shared" ref="AK64:BP64" ca="1" si="22">AK19-AK42</f>
        <v>0</v>
      </c>
      <c r="AL64" s="239">
        <f t="shared" ca="1" si="22"/>
        <v>0</v>
      </c>
      <c r="AM64" s="239">
        <f t="shared" ca="1" si="22"/>
        <v>0</v>
      </c>
      <c r="AN64" s="239">
        <f t="shared" ca="1" si="22"/>
        <v>0</v>
      </c>
      <c r="AO64" s="239">
        <f t="shared" ca="1" si="22"/>
        <v>0</v>
      </c>
      <c r="AP64" s="239">
        <f t="shared" ca="1" si="22"/>
        <v>0</v>
      </c>
      <c r="AQ64" s="239">
        <f t="shared" ca="1" si="22"/>
        <v>0</v>
      </c>
      <c r="AR64" s="239">
        <f t="shared" ca="1" si="22"/>
        <v>0</v>
      </c>
      <c r="AS64" s="239">
        <f t="shared" ca="1" si="22"/>
        <v>0</v>
      </c>
      <c r="AT64" s="239">
        <f t="shared" ca="1" si="22"/>
        <v>0</v>
      </c>
      <c r="AU64" s="239">
        <f t="shared" ca="1" si="22"/>
        <v>0</v>
      </c>
      <c r="AV64" s="239">
        <f t="shared" ca="1" si="22"/>
        <v>0</v>
      </c>
      <c r="AW64" s="239">
        <f t="shared" ca="1" si="22"/>
        <v>0</v>
      </c>
      <c r="AX64" s="239">
        <f t="shared" ca="1" si="22"/>
        <v>0</v>
      </c>
      <c r="AY64" s="239">
        <f t="shared" ca="1" si="22"/>
        <v>0</v>
      </c>
      <c r="AZ64" s="239">
        <f t="shared" ca="1" si="22"/>
        <v>0</v>
      </c>
      <c r="BA64" s="239">
        <f t="shared" ca="1" si="22"/>
        <v>0</v>
      </c>
      <c r="BB64" s="239">
        <f t="shared" ca="1" si="22"/>
        <v>0</v>
      </c>
      <c r="BC64" s="239">
        <f t="shared" ca="1" si="22"/>
        <v>0</v>
      </c>
      <c r="BD64" s="239">
        <f t="shared" ca="1" si="22"/>
        <v>0</v>
      </c>
      <c r="BE64" s="239">
        <f t="shared" ca="1" si="22"/>
        <v>0</v>
      </c>
      <c r="BF64" s="239">
        <f t="shared" ca="1" si="22"/>
        <v>0</v>
      </c>
      <c r="BG64" s="239">
        <f t="shared" ca="1" si="22"/>
        <v>0</v>
      </c>
      <c r="BH64" s="239">
        <f t="shared" ca="1" si="22"/>
        <v>0</v>
      </c>
      <c r="BI64" s="239">
        <f t="shared" ca="1" si="22"/>
        <v>0</v>
      </c>
      <c r="BJ64" s="239">
        <f t="shared" ca="1" si="22"/>
        <v>0</v>
      </c>
      <c r="BK64" s="239">
        <f t="shared" ca="1" si="22"/>
        <v>0</v>
      </c>
      <c r="BL64" s="239">
        <f t="shared" ca="1" si="22"/>
        <v>0</v>
      </c>
      <c r="BM64" s="239">
        <f t="shared" ca="1" si="22"/>
        <v>0</v>
      </c>
      <c r="BN64" s="239">
        <f t="shared" ca="1" si="22"/>
        <v>0</v>
      </c>
      <c r="BO64" s="239">
        <f t="shared" ca="1" si="22"/>
        <v>0</v>
      </c>
      <c r="BP64" s="239">
        <f t="shared" ca="1" si="22"/>
        <v>0</v>
      </c>
      <c r="BQ64" s="239">
        <f t="shared" ref="BQ64:CT64" ca="1" si="23">BQ19-BQ42</f>
        <v>0</v>
      </c>
      <c r="BR64" s="239">
        <f t="shared" ca="1" si="23"/>
        <v>0</v>
      </c>
      <c r="BS64" s="239">
        <f t="shared" ca="1" si="23"/>
        <v>0</v>
      </c>
      <c r="BT64" s="239">
        <f t="shared" ca="1" si="23"/>
        <v>0</v>
      </c>
      <c r="BU64" s="239">
        <f t="shared" ca="1" si="23"/>
        <v>0</v>
      </c>
      <c r="BV64" s="239">
        <f t="shared" si="23"/>
        <v>0</v>
      </c>
      <c r="BW64" s="239">
        <f t="shared" si="23"/>
        <v>0</v>
      </c>
      <c r="BX64" s="239">
        <f t="shared" si="23"/>
        <v>0</v>
      </c>
      <c r="BY64" s="239">
        <f t="shared" si="23"/>
        <v>0</v>
      </c>
      <c r="BZ64" s="239">
        <f t="shared" si="23"/>
        <v>0</v>
      </c>
      <c r="CA64" s="239">
        <f t="shared" si="23"/>
        <v>0</v>
      </c>
      <c r="CB64" s="239">
        <f t="shared" si="23"/>
        <v>0</v>
      </c>
      <c r="CC64" s="239">
        <f t="shared" si="23"/>
        <v>0</v>
      </c>
      <c r="CD64" s="239">
        <f t="shared" si="23"/>
        <v>0</v>
      </c>
      <c r="CE64" s="239">
        <f t="shared" si="23"/>
        <v>0</v>
      </c>
      <c r="CF64" s="239">
        <f t="shared" si="23"/>
        <v>0</v>
      </c>
      <c r="CG64" s="239">
        <f t="shared" si="23"/>
        <v>0</v>
      </c>
      <c r="CH64" s="239">
        <f t="shared" si="23"/>
        <v>0</v>
      </c>
      <c r="CI64" s="239">
        <f t="shared" si="23"/>
        <v>0</v>
      </c>
      <c r="CJ64" s="239">
        <f t="shared" si="23"/>
        <v>0</v>
      </c>
      <c r="CK64" s="239">
        <f t="shared" si="23"/>
        <v>0</v>
      </c>
      <c r="CL64" s="239">
        <f t="shared" si="23"/>
        <v>0</v>
      </c>
      <c r="CM64" s="239">
        <f t="shared" si="23"/>
        <v>0</v>
      </c>
      <c r="CN64" s="239">
        <f t="shared" si="23"/>
        <v>0</v>
      </c>
      <c r="CO64" s="239">
        <f t="shared" si="23"/>
        <v>0</v>
      </c>
      <c r="CP64" s="239">
        <f t="shared" si="23"/>
        <v>0</v>
      </c>
      <c r="CQ64" s="239">
        <f t="shared" si="23"/>
        <v>0</v>
      </c>
      <c r="CR64" s="239">
        <f t="shared" si="23"/>
        <v>0</v>
      </c>
      <c r="CS64" s="239">
        <f t="shared" si="23"/>
        <v>0</v>
      </c>
      <c r="CT64" s="239">
        <f t="shared" si="23"/>
        <v>0</v>
      </c>
    </row>
    <row r="65" spans="1:98" ht="13" x14ac:dyDescent="0.25">
      <c r="A65" s="63" t="s">
        <v>65</v>
      </c>
      <c r="B65" s="41">
        <f t="shared" ca="1" si="14"/>
        <v>0</v>
      </c>
      <c r="C65" s="41">
        <f t="shared" ca="1" si="14"/>
        <v>0</v>
      </c>
      <c r="D65" s="280"/>
      <c r="E65" s="277">
        <f t="shared" ref="E65:AJ65" ca="1" si="24">E20-E43</f>
        <v>0</v>
      </c>
      <c r="F65" s="277">
        <f t="shared" ca="1" si="24"/>
        <v>0</v>
      </c>
      <c r="G65" s="277">
        <f t="shared" ca="1" si="24"/>
        <v>0</v>
      </c>
      <c r="H65" s="277">
        <f t="shared" ca="1" si="24"/>
        <v>0</v>
      </c>
      <c r="I65" s="277">
        <f t="shared" ca="1" si="24"/>
        <v>0</v>
      </c>
      <c r="J65" s="277">
        <f t="shared" ca="1" si="24"/>
        <v>0</v>
      </c>
      <c r="K65" s="277">
        <f t="shared" ca="1" si="24"/>
        <v>0</v>
      </c>
      <c r="L65" s="277">
        <f t="shared" ca="1" si="24"/>
        <v>0</v>
      </c>
      <c r="M65" s="277">
        <f t="shared" ca="1" si="24"/>
        <v>0</v>
      </c>
      <c r="N65" s="277">
        <f t="shared" ca="1" si="24"/>
        <v>0</v>
      </c>
      <c r="O65" s="277">
        <f t="shared" ca="1" si="24"/>
        <v>0</v>
      </c>
      <c r="P65" s="277">
        <f t="shared" ca="1" si="24"/>
        <v>0</v>
      </c>
      <c r="Q65" s="277">
        <f t="shared" ca="1" si="24"/>
        <v>0</v>
      </c>
      <c r="R65" s="277">
        <f t="shared" ca="1" si="24"/>
        <v>0</v>
      </c>
      <c r="S65" s="277">
        <f t="shared" ca="1" si="24"/>
        <v>0</v>
      </c>
      <c r="T65" s="277">
        <f t="shared" ca="1" si="24"/>
        <v>0</v>
      </c>
      <c r="U65" s="277">
        <f t="shared" ca="1" si="24"/>
        <v>0</v>
      </c>
      <c r="V65" s="277">
        <f t="shared" ca="1" si="24"/>
        <v>0</v>
      </c>
      <c r="W65" s="277">
        <f t="shared" ca="1" si="24"/>
        <v>0</v>
      </c>
      <c r="X65" s="277">
        <f t="shared" ca="1" si="24"/>
        <v>0</v>
      </c>
      <c r="Y65" s="277">
        <f t="shared" ca="1" si="24"/>
        <v>0</v>
      </c>
      <c r="Z65" s="277">
        <f t="shared" ca="1" si="24"/>
        <v>0</v>
      </c>
      <c r="AA65" s="277">
        <f t="shared" ca="1" si="24"/>
        <v>0</v>
      </c>
      <c r="AB65" s="277">
        <f t="shared" ca="1" si="24"/>
        <v>0</v>
      </c>
      <c r="AC65" s="277">
        <f t="shared" ca="1" si="24"/>
        <v>0</v>
      </c>
      <c r="AD65" s="277">
        <f t="shared" ca="1" si="24"/>
        <v>0</v>
      </c>
      <c r="AE65" s="277">
        <f t="shared" ca="1" si="24"/>
        <v>0</v>
      </c>
      <c r="AF65" s="277">
        <f t="shared" ca="1" si="24"/>
        <v>0</v>
      </c>
      <c r="AG65" s="277">
        <f t="shared" ca="1" si="24"/>
        <v>0</v>
      </c>
      <c r="AH65" s="277">
        <f t="shared" ca="1" si="24"/>
        <v>0</v>
      </c>
      <c r="AI65" s="277">
        <f t="shared" ca="1" si="24"/>
        <v>0</v>
      </c>
      <c r="AJ65" s="277">
        <f t="shared" ca="1" si="24"/>
        <v>0</v>
      </c>
      <c r="AK65" s="277">
        <f t="shared" ref="AK65:BP65" ca="1" si="25">AK20-AK43</f>
        <v>0</v>
      </c>
      <c r="AL65" s="277">
        <f t="shared" ca="1" si="25"/>
        <v>0</v>
      </c>
      <c r="AM65" s="277">
        <f t="shared" ca="1" si="25"/>
        <v>0</v>
      </c>
      <c r="AN65" s="277">
        <f t="shared" ca="1" si="25"/>
        <v>0</v>
      </c>
      <c r="AO65" s="277">
        <f t="shared" ca="1" si="25"/>
        <v>0</v>
      </c>
      <c r="AP65" s="277">
        <f t="shared" ca="1" si="25"/>
        <v>0</v>
      </c>
      <c r="AQ65" s="277">
        <f t="shared" ca="1" si="25"/>
        <v>0</v>
      </c>
      <c r="AR65" s="277">
        <f t="shared" ca="1" si="25"/>
        <v>0</v>
      </c>
      <c r="AS65" s="277">
        <f t="shared" ca="1" si="25"/>
        <v>0</v>
      </c>
      <c r="AT65" s="277">
        <f t="shared" ca="1" si="25"/>
        <v>0</v>
      </c>
      <c r="AU65" s="277">
        <f t="shared" ca="1" si="25"/>
        <v>0</v>
      </c>
      <c r="AV65" s="277">
        <f t="shared" ca="1" si="25"/>
        <v>0</v>
      </c>
      <c r="AW65" s="277">
        <f t="shared" ca="1" si="25"/>
        <v>0</v>
      </c>
      <c r="AX65" s="277">
        <f t="shared" ca="1" si="25"/>
        <v>0</v>
      </c>
      <c r="AY65" s="277">
        <f t="shared" ca="1" si="25"/>
        <v>0</v>
      </c>
      <c r="AZ65" s="277">
        <f t="shared" ca="1" si="25"/>
        <v>0</v>
      </c>
      <c r="BA65" s="277">
        <f t="shared" ca="1" si="25"/>
        <v>0</v>
      </c>
      <c r="BB65" s="277">
        <f t="shared" ca="1" si="25"/>
        <v>0</v>
      </c>
      <c r="BC65" s="277">
        <f t="shared" ca="1" si="25"/>
        <v>0</v>
      </c>
      <c r="BD65" s="277">
        <f t="shared" ca="1" si="25"/>
        <v>0</v>
      </c>
      <c r="BE65" s="277">
        <f t="shared" ca="1" si="25"/>
        <v>0</v>
      </c>
      <c r="BF65" s="277">
        <f t="shared" ca="1" si="25"/>
        <v>0</v>
      </c>
      <c r="BG65" s="277">
        <f t="shared" ca="1" si="25"/>
        <v>0</v>
      </c>
      <c r="BH65" s="277">
        <f t="shared" ca="1" si="25"/>
        <v>0</v>
      </c>
      <c r="BI65" s="277">
        <f t="shared" ca="1" si="25"/>
        <v>0</v>
      </c>
      <c r="BJ65" s="277">
        <f t="shared" ca="1" si="25"/>
        <v>0</v>
      </c>
      <c r="BK65" s="277">
        <f t="shared" ca="1" si="25"/>
        <v>0</v>
      </c>
      <c r="BL65" s="277">
        <f t="shared" ca="1" si="25"/>
        <v>0</v>
      </c>
      <c r="BM65" s="277">
        <f t="shared" ca="1" si="25"/>
        <v>0</v>
      </c>
      <c r="BN65" s="277">
        <f t="shared" ca="1" si="25"/>
        <v>0</v>
      </c>
      <c r="BO65" s="277">
        <f t="shared" ca="1" si="25"/>
        <v>0</v>
      </c>
      <c r="BP65" s="277">
        <f t="shared" ca="1" si="25"/>
        <v>0</v>
      </c>
      <c r="BQ65" s="277">
        <f t="shared" ref="BQ65:CT65" ca="1" si="26">BQ20-BQ43</f>
        <v>0</v>
      </c>
      <c r="BR65" s="277">
        <f t="shared" ca="1" si="26"/>
        <v>0</v>
      </c>
      <c r="BS65" s="277">
        <f t="shared" ca="1" si="26"/>
        <v>0</v>
      </c>
      <c r="BT65" s="277">
        <f t="shared" ca="1" si="26"/>
        <v>0</v>
      </c>
      <c r="BU65" s="277">
        <f t="shared" ca="1" si="26"/>
        <v>0</v>
      </c>
      <c r="BV65" s="277">
        <f t="shared" si="26"/>
        <v>0</v>
      </c>
      <c r="BW65" s="277">
        <f t="shared" si="26"/>
        <v>0</v>
      </c>
      <c r="BX65" s="277">
        <f t="shared" si="26"/>
        <v>0</v>
      </c>
      <c r="BY65" s="277">
        <f t="shared" si="26"/>
        <v>0</v>
      </c>
      <c r="BZ65" s="277">
        <f t="shared" si="26"/>
        <v>0</v>
      </c>
      <c r="CA65" s="277">
        <f t="shared" si="26"/>
        <v>0</v>
      </c>
      <c r="CB65" s="277">
        <f t="shared" si="26"/>
        <v>0</v>
      </c>
      <c r="CC65" s="277">
        <f t="shared" si="26"/>
        <v>0</v>
      </c>
      <c r="CD65" s="277">
        <f t="shared" si="26"/>
        <v>0</v>
      </c>
      <c r="CE65" s="277">
        <f t="shared" si="26"/>
        <v>0</v>
      </c>
      <c r="CF65" s="277">
        <f t="shared" si="26"/>
        <v>0</v>
      </c>
      <c r="CG65" s="277">
        <f t="shared" si="26"/>
        <v>0</v>
      </c>
      <c r="CH65" s="277">
        <f t="shared" si="26"/>
        <v>0</v>
      </c>
      <c r="CI65" s="277">
        <f t="shared" si="26"/>
        <v>0</v>
      </c>
      <c r="CJ65" s="277">
        <f t="shared" si="26"/>
        <v>0</v>
      </c>
      <c r="CK65" s="277">
        <f t="shared" si="26"/>
        <v>0</v>
      </c>
      <c r="CL65" s="277">
        <f t="shared" si="26"/>
        <v>0</v>
      </c>
      <c r="CM65" s="277">
        <f t="shared" si="26"/>
        <v>0</v>
      </c>
      <c r="CN65" s="277">
        <f t="shared" si="26"/>
        <v>0</v>
      </c>
      <c r="CO65" s="277">
        <f t="shared" si="26"/>
        <v>0</v>
      </c>
      <c r="CP65" s="277">
        <f t="shared" si="26"/>
        <v>0</v>
      </c>
      <c r="CQ65" s="277">
        <f t="shared" si="26"/>
        <v>0</v>
      </c>
      <c r="CR65" s="277">
        <f t="shared" si="26"/>
        <v>0</v>
      </c>
      <c r="CS65" s="277">
        <f t="shared" si="26"/>
        <v>0</v>
      </c>
      <c r="CT65" s="277">
        <f t="shared" si="26"/>
        <v>0</v>
      </c>
    </row>
    <row r="66" spans="1:98" ht="13" x14ac:dyDescent="0.25">
      <c r="A66" s="63" t="s">
        <v>66</v>
      </c>
      <c r="B66" s="41">
        <f t="shared" ca="1" si="14"/>
        <v>0</v>
      </c>
      <c r="C66" s="41">
        <f t="shared" ca="1" si="14"/>
        <v>0</v>
      </c>
      <c r="D66" s="280"/>
      <c r="E66" s="277">
        <f t="shared" ref="E66:AJ66" ca="1" si="27">E21-E44</f>
        <v>0</v>
      </c>
      <c r="F66" s="277">
        <f t="shared" ca="1" si="27"/>
        <v>0</v>
      </c>
      <c r="G66" s="277">
        <f t="shared" ca="1" si="27"/>
        <v>0</v>
      </c>
      <c r="H66" s="277">
        <f t="shared" ca="1" si="27"/>
        <v>0</v>
      </c>
      <c r="I66" s="277">
        <f t="shared" ca="1" si="27"/>
        <v>0</v>
      </c>
      <c r="J66" s="277">
        <f t="shared" ca="1" si="27"/>
        <v>0</v>
      </c>
      <c r="K66" s="277">
        <f t="shared" ca="1" si="27"/>
        <v>0</v>
      </c>
      <c r="L66" s="277">
        <f t="shared" ca="1" si="27"/>
        <v>0</v>
      </c>
      <c r="M66" s="277">
        <f t="shared" ca="1" si="27"/>
        <v>0</v>
      </c>
      <c r="N66" s="277">
        <f t="shared" ca="1" si="27"/>
        <v>0</v>
      </c>
      <c r="O66" s="277">
        <f t="shared" ca="1" si="27"/>
        <v>0</v>
      </c>
      <c r="P66" s="277">
        <f t="shared" ca="1" si="27"/>
        <v>0</v>
      </c>
      <c r="Q66" s="277">
        <f t="shared" ca="1" si="27"/>
        <v>0</v>
      </c>
      <c r="R66" s="277">
        <f t="shared" ca="1" si="27"/>
        <v>0</v>
      </c>
      <c r="S66" s="277">
        <f t="shared" ca="1" si="27"/>
        <v>0</v>
      </c>
      <c r="T66" s="277">
        <f t="shared" ca="1" si="27"/>
        <v>0</v>
      </c>
      <c r="U66" s="277">
        <f t="shared" ca="1" si="27"/>
        <v>0</v>
      </c>
      <c r="V66" s="277">
        <f t="shared" ca="1" si="27"/>
        <v>0</v>
      </c>
      <c r="W66" s="277">
        <f t="shared" ca="1" si="27"/>
        <v>0</v>
      </c>
      <c r="X66" s="277">
        <f t="shared" ca="1" si="27"/>
        <v>0</v>
      </c>
      <c r="Y66" s="277">
        <f t="shared" ca="1" si="27"/>
        <v>0</v>
      </c>
      <c r="Z66" s="277">
        <f t="shared" ca="1" si="27"/>
        <v>0</v>
      </c>
      <c r="AA66" s="277">
        <f t="shared" ca="1" si="27"/>
        <v>0</v>
      </c>
      <c r="AB66" s="277">
        <f t="shared" ca="1" si="27"/>
        <v>0</v>
      </c>
      <c r="AC66" s="277">
        <f t="shared" ca="1" si="27"/>
        <v>0</v>
      </c>
      <c r="AD66" s="277">
        <f t="shared" ca="1" si="27"/>
        <v>0</v>
      </c>
      <c r="AE66" s="277">
        <f t="shared" ca="1" si="27"/>
        <v>0</v>
      </c>
      <c r="AF66" s="277">
        <f t="shared" ca="1" si="27"/>
        <v>0</v>
      </c>
      <c r="AG66" s="277">
        <f t="shared" ca="1" si="27"/>
        <v>0</v>
      </c>
      <c r="AH66" s="277">
        <f t="shared" ca="1" si="27"/>
        <v>0</v>
      </c>
      <c r="AI66" s="277">
        <f t="shared" ca="1" si="27"/>
        <v>0</v>
      </c>
      <c r="AJ66" s="277">
        <f t="shared" ca="1" si="27"/>
        <v>0</v>
      </c>
      <c r="AK66" s="277">
        <f t="shared" ref="AK66:BP66" ca="1" si="28">AK21-AK44</f>
        <v>0</v>
      </c>
      <c r="AL66" s="277">
        <f t="shared" ca="1" si="28"/>
        <v>0</v>
      </c>
      <c r="AM66" s="277">
        <f t="shared" ca="1" si="28"/>
        <v>0</v>
      </c>
      <c r="AN66" s="277">
        <f t="shared" ca="1" si="28"/>
        <v>0</v>
      </c>
      <c r="AO66" s="277">
        <f t="shared" ca="1" si="28"/>
        <v>0</v>
      </c>
      <c r="AP66" s="277">
        <f t="shared" ca="1" si="28"/>
        <v>0</v>
      </c>
      <c r="AQ66" s="277">
        <f t="shared" ca="1" si="28"/>
        <v>0</v>
      </c>
      <c r="AR66" s="277">
        <f t="shared" ca="1" si="28"/>
        <v>0</v>
      </c>
      <c r="AS66" s="277">
        <f t="shared" ca="1" si="28"/>
        <v>0</v>
      </c>
      <c r="AT66" s="277">
        <f t="shared" ca="1" si="28"/>
        <v>0</v>
      </c>
      <c r="AU66" s="277">
        <f t="shared" ca="1" si="28"/>
        <v>0</v>
      </c>
      <c r="AV66" s="277">
        <f t="shared" ca="1" si="28"/>
        <v>0</v>
      </c>
      <c r="AW66" s="277">
        <f t="shared" ca="1" si="28"/>
        <v>0</v>
      </c>
      <c r="AX66" s="277">
        <f t="shared" ca="1" si="28"/>
        <v>0</v>
      </c>
      <c r="AY66" s="277">
        <f t="shared" ca="1" si="28"/>
        <v>0</v>
      </c>
      <c r="AZ66" s="277">
        <f t="shared" ca="1" si="28"/>
        <v>0</v>
      </c>
      <c r="BA66" s="277">
        <f t="shared" ca="1" si="28"/>
        <v>0</v>
      </c>
      <c r="BB66" s="277">
        <f t="shared" ca="1" si="28"/>
        <v>0</v>
      </c>
      <c r="BC66" s="277">
        <f t="shared" ca="1" si="28"/>
        <v>0</v>
      </c>
      <c r="BD66" s="277">
        <f t="shared" ca="1" si="28"/>
        <v>0</v>
      </c>
      <c r="BE66" s="277">
        <f t="shared" ca="1" si="28"/>
        <v>0</v>
      </c>
      <c r="BF66" s="277">
        <f t="shared" ca="1" si="28"/>
        <v>0</v>
      </c>
      <c r="BG66" s="277">
        <f t="shared" ca="1" si="28"/>
        <v>0</v>
      </c>
      <c r="BH66" s="277">
        <f t="shared" ca="1" si="28"/>
        <v>0</v>
      </c>
      <c r="BI66" s="277">
        <f t="shared" ca="1" si="28"/>
        <v>0</v>
      </c>
      <c r="BJ66" s="277">
        <f t="shared" ca="1" si="28"/>
        <v>0</v>
      </c>
      <c r="BK66" s="277">
        <f t="shared" ca="1" si="28"/>
        <v>0</v>
      </c>
      <c r="BL66" s="277">
        <f t="shared" ca="1" si="28"/>
        <v>0</v>
      </c>
      <c r="BM66" s="277">
        <f t="shared" ca="1" si="28"/>
        <v>0</v>
      </c>
      <c r="BN66" s="277">
        <f t="shared" ca="1" si="28"/>
        <v>0</v>
      </c>
      <c r="BO66" s="277">
        <f t="shared" ca="1" si="28"/>
        <v>0</v>
      </c>
      <c r="BP66" s="277">
        <f t="shared" ca="1" si="28"/>
        <v>0</v>
      </c>
      <c r="BQ66" s="277">
        <f t="shared" ref="BQ66:CT66" ca="1" si="29">BQ21-BQ44</f>
        <v>0</v>
      </c>
      <c r="BR66" s="277">
        <f t="shared" ca="1" si="29"/>
        <v>0</v>
      </c>
      <c r="BS66" s="277">
        <f t="shared" ca="1" si="29"/>
        <v>0</v>
      </c>
      <c r="BT66" s="277">
        <f t="shared" ca="1" si="29"/>
        <v>0</v>
      </c>
      <c r="BU66" s="277">
        <f t="shared" ca="1" si="29"/>
        <v>0</v>
      </c>
      <c r="BV66" s="277">
        <f t="shared" si="29"/>
        <v>0</v>
      </c>
      <c r="BW66" s="277">
        <f t="shared" si="29"/>
        <v>0</v>
      </c>
      <c r="BX66" s="277">
        <f t="shared" si="29"/>
        <v>0</v>
      </c>
      <c r="BY66" s="277">
        <f t="shared" si="29"/>
        <v>0</v>
      </c>
      <c r="BZ66" s="277">
        <f t="shared" si="29"/>
        <v>0</v>
      </c>
      <c r="CA66" s="277">
        <f t="shared" si="29"/>
        <v>0</v>
      </c>
      <c r="CB66" s="277">
        <f t="shared" si="29"/>
        <v>0</v>
      </c>
      <c r="CC66" s="277">
        <f t="shared" si="29"/>
        <v>0</v>
      </c>
      <c r="CD66" s="277">
        <f t="shared" si="29"/>
        <v>0</v>
      </c>
      <c r="CE66" s="277">
        <f t="shared" si="29"/>
        <v>0</v>
      </c>
      <c r="CF66" s="277">
        <f t="shared" si="29"/>
        <v>0</v>
      </c>
      <c r="CG66" s="277">
        <f t="shared" si="29"/>
        <v>0</v>
      </c>
      <c r="CH66" s="277">
        <f t="shared" si="29"/>
        <v>0</v>
      </c>
      <c r="CI66" s="277">
        <f t="shared" si="29"/>
        <v>0</v>
      </c>
      <c r="CJ66" s="277">
        <f t="shared" si="29"/>
        <v>0</v>
      </c>
      <c r="CK66" s="277">
        <f t="shared" si="29"/>
        <v>0</v>
      </c>
      <c r="CL66" s="277">
        <f t="shared" si="29"/>
        <v>0</v>
      </c>
      <c r="CM66" s="277">
        <f t="shared" si="29"/>
        <v>0</v>
      </c>
      <c r="CN66" s="277">
        <f t="shared" si="29"/>
        <v>0</v>
      </c>
      <c r="CO66" s="277">
        <f t="shared" si="29"/>
        <v>0</v>
      </c>
      <c r="CP66" s="277">
        <f t="shared" si="29"/>
        <v>0</v>
      </c>
      <c r="CQ66" s="277">
        <f t="shared" si="29"/>
        <v>0</v>
      </c>
      <c r="CR66" s="277">
        <f t="shared" si="29"/>
        <v>0</v>
      </c>
      <c r="CS66" s="277">
        <f t="shared" si="29"/>
        <v>0</v>
      </c>
      <c r="CT66" s="277">
        <f t="shared" si="29"/>
        <v>0</v>
      </c>
    </row>
    <row r="67" spans="1:98" ht="13" x14ac:dyDescent="0.25">
      <c r="A67" s="63" t="s">
        <v>79</v>
      </c>
      <c r="B67" s="41">
        <f t="shared" ca="1" si="14"/>
        <v>0</v>
      </c>
      <c r="C67" s="41">
        <f t="shared" ca="1" si="14"/>
        <v>0</v>
      </c>
      <c r="D67" s="280"/>
      <c r="E67" s="277">
        <f t="shared" ref="E67:AJ67" ca="1" si="30">E22-E45</f>
        <v>0</v>
      </c>
      <c r="F67" s="277">
        <f t="shared" ca="1" si="30"/>
        <v>0</v>
      </c>
      <c r="G67" s="277">
        <f t="shared" ca="1" si="30"/>
        <v>0</v>
      </c>
      <c r="H67" s="277">
        <f t="shared" ca="1" si="30"/>
        <v>0</v>
      </c>
      <c r="I67" s="277">
        <f t="shared" ca="1" si="30"/>
        <v>0</v>
      </c>
      <c r="J67" s="277">
        <f t="shared" ca="1" si="30"/>
        <v>0</v>
      </c>
      <c r="K67" s="277">
        <f t="shared" ca="1" si="30"/>
        <v>0</v>
      </c>
      <c r="L67" s="277">
        <f t="shared" ca="1" si="30"/>
        <v>0</v>
      </c>
      <c r="M67" s="277">
        <f t="shared" ca="1" si="30"/>
        <v>0</v>
      </c>
      <c r="N67" s="277">
        <f t="shared" ca="1" si="30"/>
        <v>0</v>
      </c>
      <c r="O67" s="277">
        <f t="shared" ca="1" si="30"/>
        <v>0</v>
      </c>
      <c r="P67" s="277">
        <f t="shared" ca="1" si="30"/>
        <v>0</v>
      </c>
      <c r="Q67" s="277">
        <f t="shared" ca="1" si="30"/>
        <v>0</v>
      </c>
      <c r="R67" s="277">
        <f t="shared" ca="1" si="30"/>
        <v>0</v>
      </c>
      <c r="S67" s="277">
        <f t="shared" ca="1" si="30"/>
        <v>0</v>
      </c>
      <c r="T67" s="277">
        <f t="shared" ca="1" si="30"/>
        <v>0</v>
      </c>
      <c r="U67" s="277">
        <f t="shared" ca="1" si="30"/>
        <v>0</v>
      </c>
      <c r="V67" s="277">
        <f t="shared" ca="1" si="30"/>
        <v>0</v>
      </c>
      <c r="W67" s="277">
        <f t="shared" ca="1" si="30"/>
        <v>0</v>
      </c>
      <c r="X67" s="277">
        <f t="shared" ca="1" si="30"/>
        <v>0</v>
      </c>
      <c r="Y67" s="277">
        <f t="shared" ca="1" si="30"/>
        <v>0</v>
      </c>
      <c r="Z67" s="277">
        <f t="shared" ca="1" si="30"/>
        <v>0</v>
      </c>
      <c r="AA67" s="277">
        <f t="shared" ca="1" si="30"/>
        <v>0</v>
      </c>
      <c r="AB67" s="277">
        <f t="shared" ca="1" si="30"/>
        <v>0</v>
      </c>
      <c r="AC67" s="277">
        <f t="shared" ca="1" si="30"/>
        <v>0</v>
      </c>
      <c r="AD67" s="277">
        <f t="shared" ca="1" si="30"/>
        <v>0</v>
      </c>
      <c r="AE67" s="277">
        <f t="shared" ca="1" si="30"/>
        <v>0</v>
      </c>
      <c r="AF67" s="277">
        <f t="shared" ca="1" si="30"/>
        <v>0</v>
      </c>
      <c r="AG67" s="277">
        <f t="shared" ca="1" si="30"/>
        <v>0</v>
      </c>
      <c r="AH67" s="277">
        <f t="shared" ca="1" si="30"/>
        <v>0</v>
      </c>
      <c r="AI67" s="277">
        <f t="shared" ca="1" si="30"/>
        <v>0</v>
      </c>
      <c r="AJ67" s="277">
        <f t="shared" ca="1" si="30"/>
        <v>0</v>
      </c>
      <c r="AK67" s="277">
        <f t="shared" ref="AK67:BP67" ca="1" si="31">AK22-AK45</f>
        <v>0</v>
      </c>
      <c r="AL67" s="277">
        <f t="shared" ca="1" si="31"/>
        <v>0</v>
      </c>
      <c r="AM67" s="277">
        <f t="shared" ca="1" si="31"/>
        <v>0</v>
      </c>
      <c r="AN67" s="277">
        <f t="shared" ca="1" si="31"/>
        <v>0</v>
      </c>
      <c r="AO67" s="277">
        <f t="shared" ca="1" si="31"/>
        <v>0</v>
      </c>
      <c r="AP67" s="277">
        <f t="shared" ca="1" si="31"/>
        <v>0</v>
      </c>
      <c r="AQ67" s="277">
        <f t="shared" ca="1" si="31"/>
        <v>0</v>
      </c>
      <c r="AR67" s="277">
        <f t="shared" ca="1" si="31"/>
        <v>0</v>
      </c>
      <c r="AS67" s="277">
        <f t="shared" ca="1" si="31"/>
        <v>0</v>
      </c>
      <c r="AT67" s="277">
        <f t="shared" ca="1" si="31"/>
        <v>0</v>
      </c>
      <c r="AU67" s="277">
        <f t="shared" ca="1" si="31"/>
        <v>0</v>
      </c>
      <c r="AV67" s="277">
        <f t="shared" ca="1" si="31"/>
        <v>0</v>
      </c>
      <c r="AW67" s="277">
        <f t="shared" ca="1" si="31"/>
        <v>0</v>
      </c>
      <c r="AX67" s="277">
        <f t="shared" ca="1" si="31"/>
        <v>0</v>
      </c>
      <c r="AY67" s="277">
        <f t="shared" ca="1" si="31"/>
        <v>0</v>
      </c>
      <c r="AZ67" s="277">
        <f t="shared" ca="1" si="31"/>
        <v>0</v>
      </c>
      <c r="BA67" s="277">
        <f t="shared" ca="1" si="31"/>
        <v>0</v>
      </c>
      <c r="BB67" s="277">
        <f t="shared" ca="1" si="31"/>
        <v>0</v>
      </c>
      <c r="BC67" s="277">
        <f t="shared" ca="1" si="31"/>
        <v>0</v>
      </c>
      <c r="BD67" s="277">
        <f t="shared" ca="1" si="31"/>
        <v>0</v>
      </c>
      <c r="BE67" s="277">
        <f t="shared" ca="1" si="31"/>
        <v>0</v>
      </c>
      <c r="BF67" s="277">
        <f t="shared" ca="1" si="31"/>
        <v>0</v>
      </c>
      <c r="BG67" s="277">
        <f t="shared" ca="1" si="31"/>
        <v>0</v>
      </c>
      <c r="BH67" s="277">
        <f t="shared" ca="1" si="31"/>
        <v>0</v>
      </c>
      <c r="BI67" s="277">
        <f t="shared" ca="1" si="31"/>
        <v>0</v>
      </c>
      <c r="BJ67" s="277">
        <f t="shared" ca="1" si="31"/>
        <v>0</v>
      </c>
      <c r="BK67" s="277">
        <f t="shared" ca="1" si="31"/>
        <v>0</v>
      </c>
      <c r="BL67" s="277">
        <f t="shared" ca="1" si="31"/>
        <v>0</v>
      </c>
      <c r="BM67" s="277">
        <f t="shared" ca="1" si="31"/>
        <v>0</v>
      </c>
      <c r="BN67" s="277">
        <f t="shared" ca="1" si="31"/>
        <v>0</v>
      </c>
      <c r="BO67" s="277">
        <f t="shared" ca="1" si="31"/>
        <v>0</v>
      </c>
      <c r="BP67" s="277">
        <f t="shared" ca="1" si="31"/>
        <v>0</v>
      </c>
      <c r="BQ67" s="277">
        <f t="shared" ref="BQ67:CT67" ca="1" si="32">BQ22-BQ45</f>
        <v>0</v>
      </c>
      <c r="BR67" s="277">
        <f t="shared" ca="1" si="32"/>
        <v>0</v>
      </c>
      <c r="BS67" s="277">
        <f t="shared" ca="1" si="32"/>
        <v>0</v>
      </c>
      <c r="BT67" s="277">
        <f t="shared" ca="1" si="32"/>
        <v>0</v>
      </c>
      <c r="BU67" s="277">
        <f t="shared" ca="1" si="32"/>
        <v>0</v>
      </c>
      <c r="BV67" s="277">
        <f t="shared" si="32"/>
        <v>0</v>
      </c>
      <c r="BW67" s="277">
        <f t="shared" si="32"/>
        <v>0</v>
      </c>
      <c r="BX67" s="277">
        <f t="shared" si="32"/>
        <v>0</v>
      </c>
      <c r="BY67" s="277">
        <f t="shared" si="32"/>
        <v>0</v>
      </c>
      <c r="BZ67" s="277">
        <f t="shared" si="32"/>
        <v>0</v>
      </c>
      <c r="CA67" s="277">
        <f t="shared" si="32"/>
        <v>0</v>
      </c>
      <c r="CB67" s="277">
        <f t="shared" si="32"/>
        <v>0</v>
      </c>
      <c r="CC67" s="277">
        <f t="shared" si="32"/>
        <v>0</v>
      </c>
      <c r="CD67" s="277">
        <f t="shared" si="32"/>
        <v>0</v>
      </c>
      <c r="CE67" s="277">
        <f t="shared" si="32"/>
        <v>0</v>
      </c>
      <c r="CF67" s="277">
        <f t="shared" si="32"/>
        <v>0</v>
      </c>
      <c r="CG67" s="277">
        <f t="shared" si="32"/>
        <v>0</v>
      </c>
      <c r="CH67" s="277">
        <f t="shared" si="32"/>
        <v>0</v>
      </c>
      <c r="CI67" s="277">
        <f t="shared" si="32"/>
        <v>0</v>
      </c>
      <c r="CJ67" s="277">
        <f t="shared" si="32"/>
        <v>0</v>
      </c>
      <c r="CK67" s="277">
        <f t="shared" si="32"/>
        <v>0</v>
      </c>
      <c r="CL67" s="277">
        <f t="shared" si="32"/>
        <v>0</v>
      </c>
      <c r="CM67" s="277">
        <f t="shared" si="32"/>
        <v>0</v>
      </c>
      <c r="CN67" s="277">
        <f t="shared" si="32"/>
        <v>0</v>
      </c>
      <c r="CO67" s="277">
        <f t="shared" si="32"/>
        <v>0</v>
      </c>
      <c r="CP67" s="277">
        <f t="shared" si="32"/>
        <v>0</v>
      </c>
      <c r="CQ67" s="277">
        <f t="shared" si="32"/>
        <v>0</v>
      </c>
      <c r="CR67" s="277">
        <f t="shared" si="32"/>
        <v>0</v>
      </c>
      <c r="CS67" s="277">
        <f t="shared" si="32"/>
        <v>0</v>
      </c>
      <c r="CT67" s="277">
        <f t="shared" si="32"/>
        <v>0</v>
      </c>
    </row>
    <row r="68" spans="1:98" s="591" customFormat="1" ht="13" x14ac:dyDescent="0.25">
      <c r="A68" s="592" t="s">
        <v>93</v>
      </c>
      <c r="B68" s="588">
        <f t="shared" ca="1" si="14"/>
        <v>0</v>
      </c>
      <c r="C68" s="588">
        <f t="shared" ca="1" si="14"/>
        <v>0</v>
      </c>
      <c r="D68" s="589"/>
      <c r="E68" s="590">
        <f t="shared" ref="E68:AJ68" ca="1" si="33">E23-E46</f>
        <v>0</v>
      </c>
      <c r="F68" s="590">
        <f t="shared" ca="1" si="33"/>
        <v>0</v>
      </c>
      <c r="G68" s="590">
        <f t="shared" ca="1" si="33"/>
        <v>0</v>
      </c>
      <c r="H68" s="590">
        <f t="shared" ca="1" si="33"/>
        <v>0</v>
      </c>
      <c r="I68" s="590">
        <f t="shared" ca="1" si="33"/>
        <v>0</v>
      </c>
      <c r="J68" s="590">
        <f t="shared" ca="1" si="33"/>
        <v>0</v>
      </c>
      <c r="K68" s="590">
        <f t="shared" ca="1" si="33"/>
        <v>0</v>
      </c>
      <c r="L68" s="590">
        <f t="shared" ca="1" si="33"/>
        <v>0</v>
      </c>
      <c r="M68" s="590">
        <f t="shared" ca="1" si="33"/>
        <v>0</v>
      </c>
      <c r="N68" s="590">
        <f t="shared" ca="1" si="33"/>
        <v>0</v>
      </c>
      <c r="O68" s="590">
        <f t="shared" ca="1" si="33"/>
        <v>0</v>
      </c>
      <c r="P68" s="590">
        <f t="shared" ca="1" si="33"/>
        <v>0</v>
      </c>
      <c r="Q68" s="590">
        <f t="shared" ca="1" si="33"/>
        <v>0</v>
      </c>
      <c r="R68" s="590">
        <f t="shared" ca="1" si="33"/>
        <v>0</v>
      </c>
      <c r="S68" s="590">
        <f t="shared" ca="1" si="33"/>
        <v>0</v>
      </c>
      <c r="T68" s="590">
        <f t="shared" ca="1" si="33"/>
        <v>0</v>
      </c>
      <c r="U68" s="590">
        <f t="shared" ca="1" si="33"/>
        <v>0</v>
      </c>
      <c r="V68" s="590">
        <f t="shared" ca="1" si="33"/>
        <v>0</v>
      </c>
      <c r="W68" s="590">
        <f t="shared" ca="1" si="33"/>
        <v>0</v>
      </c>
      <c r="X68" s="590">
        <f t="shared" ca="1" si="33"/>
        <v>0</v>
      </c>
      <c r="Y68" s="590">
        <f t="shared" ca="1" si="33"/>
        <v>0</v>
      </c>
      <c r="Z68" s="590">
        <f t="shared" ca="1" si="33"/>
        <v>0</v>
      </c>
      <c r="AA68" s="590">
        <f t="shared" ca="1" si="33"/>
        <v>0</v>
      </c>
      <c r="AB68" s="590">
        <f t="shared" ca="1" si="33"/>
        <v>0</v>
      </c>
      <c r="AC68" s="590">
        <f t="shared" ca="1" si="33"/>
        <v>0</v>
      </c>
      <c r="AD68" s="590">
        <f t="shared" ca="1" si="33"/>
        <v>0</v>
      </c>
      <c r="AE68" s="590">
        <f t="shared" ca="1" si="33"/>
        <v>0</v>
      </c>
      <c r="AF68" s="590">
        <f t="shared" ca="1" si="33"/>
        <v>0</v>
      </c>
      <c r="AG68" s="590">
        <f t="shared" ca="1" si="33"/>
        <v>0</v>
      </c>
      <c r="AH68" s="590">
        <f t="shared" ca="1" si="33"/>
        <v>0</v>
      </c>
      <c r="AI68" s="590">
        <f t="shared" ca="1" si="33"/>
        <v>0</v>
      </c>
      <c r="AJ68" s="590">
        <f t="shared" ca="1" si="33"/>
        <v>0</v>
      </c>
      <c r="AK68" s="590">
        <f t="shared" ref="AK68:BP68" ca="1" si="34">AK23-AK46</f>
        <v>0</v>
      </c>
      <c r="AL68" s="590">
        <f t="shared" ca="1" si="34"/>
        <v>0</v>
      </c>
      <c r="AM68" s="590">
        <f t="shared" ca="1" si="34"/>
        <v>0</v>
      </c>
      <c r="AN68" s="590">
        <f t="shared" ca="1" si="34"/>
        <v>0</v>
      </c>
      <c r="AO68" s="590">
        <f t="shared" ca="1" si="34"/>
        <v>0</v>
      </c>
      <c r="AP68" s="590">
        <f t="shared" ca="1" si="34"/>
        <v>0</v>
      </c>
      <c r="AQ68" s="590">
        <f t="shared" ca="1" si="34"/>
        <v>0</v>
      </c>
      <c r="AR68" s="590">
        <f t="shared" ca="1" si="34"/>
        <v>0</v>
      </c>
      <c r="AS68" s="590">
        <f t="shared" ca="1" si="34"/>
        <v>0</v>
      </c>
      <c r="AT68" s="590">
        <f t="shared" ca="1" si="34"/>
        <v>0</v>
      </c>
      <c r="AU68" s="590">
        <f t="shared" ca="1" si="34"/>
        <v>0</v>
      </c>
      <c r="AV68" s="590">
        <f t="shared" ca="1" si="34"/>
        <v>0</v>
      </c>
      <c r="AW68" s="590">
        <f t="shared" ca="1" si="34"/>
        <v>0</v>
      </c>
      <c r="AX68" s="590">
        <f t="shared" ca="1" si="34"/>
        <v>0</v>
      </c>
      <c r="AY68" s="590">
        <f t="shared" ca="1" si="34"/>
        <v>0</v>
      </c>
      <c r="AZ68" s="590">
        <f t="shared" ca="1" si="34"/>
        <v>0</v>
      </c>
      <c r="BA68" s="590">
        <f t="shared" ca="1" si="34"/>
        <v>0</v>
      </c>
      <c r="BB68" s="590">
        <f t="shared" ca="1" si="34"/>
        <v>0</v>
      </c>
      <c r="BC68" s="590">
        <f t="shared" ca="1" si="34"/>
        <v>0</v>
      </c>
      <c r="BD68" s="590">
        <f t="shared" ca="1" si="34"/>
        <v>0</v>
      </c>
      <c r="BE68" s="590">
        <f t="shared" ca="1" si="34"/>
        <v>0</v>
      </c>
      <c r="BF68" s="590">
        <f t="shared" ca="1" si="34"/>
        <v>0</v>
      </c>
      <c r="BG68" s="590">
        <f t="shared" ca="1" si="34"/>
        <v>0</v>
      </c>
      <c r="BH68" s="590">
        <f t="shared" ca="1" si="34"/>
        <v>0</v>
      </c>
      <c r="BI68" s="590">
        <f t="shared" ca="1" si="34"/>
        <v>0</v>
      </c>
      <c r="BJ68" s="590">
        <f t="shared" ca="1" si="34"/>
        <v>0</v>
      </c>
      <c r="BK68" s="590">
        <f t="shared" ca="1" si="34"/>
        <v>0</v>
      </c>
      <c r="BL68" s="590">
        <f t="shared" ca="1" si="34"/>
        <v>0</v>
      </c>
      <c r="BM68" s="590">
        <f t="shared" ca="1" si="34"/>
        <v>0</v>
      </c>
      <c r="BN68" s="590">
        <f t="shared" ca="1" si="34"/>
        <v>0</v>
      </c>
      <c r="BO68" s="590">
        <f t="shared" ca="1" si="34"/>
        <v>0</v>
      </c>
      <c r="BP68" s="590">
        <f t="shared" ca="1" si="34"/>
        <v>0</v>
      </c>
      <c r="BQ68" s="590">
        <f t="shared" ref="BQ68:CT68" ca="1" si="35">BQ23-BQ46</f>
        <v>0</v>
      </c>
      <c r="BR68" s="590">
        <f t="shared" ca="1" si="35"/>
        <v>0</v>
      </c>
      <c r="BS68" s="590">
        <f t="shared" ca="1" si="35"/>
        <v>0</v>
      </c>
      <c r="BT68" s="590">
        <f t="shared" ca="1" si="35"/>
        <v>0</v>
      </c>
      <c r="BU68" s="590">
        <f t="shared" ca="1" si="35"/>
        <v>0</v>
      </c>
      <c r="BV68" s="590">
        <f t="shared" si="35"/>
        <v>0</v>
      </c>
      <c r="BW68" s="590">
        <f t="shared" si="35"/>
        <v>0</v>
      </c>
      <c r="BX68" s="590">
        <f t="shared" si="35"/>
        <v>0</v>
      </c>
      <c r="BY68" s="590">
        <f t="shared" si="35"/>
        <v>0</v>
      </c>
      <c r="BZ68" s="590">
        <f t="shared" si="35"/>
        <v>0</v>
      </c>
      <c r="CA68" s="590">
        <f t="shared" si="35"/>
        <v>0</v>
      </c>
      <c r="CB68" s="590">
        <f t="shared" si="35"/>
        <v>0</v>
      </c>
      <c r="CC68" s="590">
        <f t="shared" si="35"/>
        <v>0</v>
      </c>
      <c r="CD68" s="590">
        <f t="shared" si="35"/>
        <v>0</v>
      </c>
      <c r="CE68" s="590">
        <f t="shared" si="35"/>
        <v>0</v>
      </c>
      <c r="CF68" s="590">
        <f t="shared" si="35"/>
        <v>0</v>
      </c>
      <c r="CG68" s="590">
        <f t="shared" si="35"/>
        <v>0</v>
      </c>
      <c r="CH68" s="590">
        <f t="shared" si="35"/>
        <v>0</v>
      </c>
      <c r="CI68" s="590">
        <f t="shared" si="35"/>
        <v>0</v>
      </c>
      <c r="CJ68" s="590">
        <f t="shared" si="35"/>
        <v>0</v>
      </c>
      <c r="CK68" s="590">
        <f t="shared" si="35"/>
        <v>0</v>
      </c>
      <c r="CL68" s="590">
        <f t="shared" si="35"/>
        <v>0</v>
      </c>
      <c r="CM68" s="590">
        <f t="shared" si="35"/>
        <v>0</v>
      </c>
      <c r="CN68" s="590">
        <f t="shared" si="35"/>
        <v>0</v>
      </c>
      <c r="CO68" s="590">
        <f t="shared" si="35"/>
        <v>0</v>
      </c>
      <c r="CP68" s="590">
        <f t="shared" si="35"/>
        <v>0</v>
      </c>
      <c r="CQ68" s="590">
        <f t="shared" si="35"/>
        <v>0</v>
      </c>
      <c r="CR68" s="590">
        <f t="shared" si="35"/>
        <v>0</v>
      </c>
      <c r="CS68" s="590">
        <f t="shared" si="35"/>
        <v>0</v>
      </c>
      <c r="CT68" s="590">
        <f t="shared" si="35"/>
        <v>0</v>
      </c>
    </row>
    <row r="69" spans="1:98" ht="13" x14ac:dyDescent="0.25">
      <c r="A69" s="63" t="str">
        <f>A24</f>
        <v>Total bränslekostnad per år</v>
      </c>
      <c r="B69" s="41">
        <f t="shared" ca="1" si="14"/>
        <v>0</v>
      </c>
      <c r="C69" s="41">
        <f t="shared" ca="1" si="14"/>
        <v>0</v>
      </c>
      <c r="D69" s="279"/>
      <c r="E69" s="239">
        <f t="shared" ref="E69:AJ69" ca="1" si="36">E24-E47</f>
        <v>0</v>
      </c>
      <c r="F69" s="239">
        <f t="shared" ca="1" si="36"/>
        <v>0</v>
      </c>
      <c r="G69" s="239">
        <f t="shared" ca="1" si="36"/>
        <v>0</v>
      </c>
      <c r="H69" s="239">
        <f t="shared" ca="1" si="36"/>
        <v>0</v>
      </c>
      <c r="I69" s="239">
        <f t="shared" ca="1" si="36"/>
        <v>0</v>
      </c>
      <c r="J69" s="239">
        <f t="shared" ca="1" si="36"/>
        <v>0</v>
      </c>
      <c r="K69" s="239">
        <f t="shared" ca="1" si="36"/>
        <v>0</v>
      </c>
      <c r="L69" s="239">
        <f t="shared" ca="1" si="36"/>
        <v>0</v>
      </c>
      <c r="M69" s="239">
        <f t="shared" ca="1" si="36"/>
        <v>0</v>
      </c>
      <c r="N69" s="239">
        <f t="shared" ca="1" si="36"/>
        <v>0</v>
      </c>
      <c r="O69" s="239">
        <f t="shared" ca="1" si="36"/>
        <v>0</v>
      </c>
      <c r="P69" s="239">
        <f t="shared" ca="1" si="36"/>
        <v>0</v>
      </c>
      <c r="Q69" s="239">
        <f t="shared" ca="1" si="36"/>
        <v>0</v>
      </c>
      <c r="R69" s="239">
        <f t="shared" ca="1" si="36"/>
        <v>0</v>
      </c>
      <c r="S69" s="239">
        <f t="shared" ca="1" si="36"/>
        <v>0</v>
      </c>
      <c r="T69" s="239">
        <f t="shared" ca="1" si="36"/>
        <v>0</v>
      </c>
      <c r="U69" s="239">
        <f t="shared" ca="1" si="36"/>
        <v>0</v>
      </c>
      <c r="V69" s="239">
        <f t="shared" ca="1" si="36"/>
        <v>0</v>
      </c>
      <c r="W69" s="239">
        <f t="shared" ca="1" si="36"/>
        <v>0</v>
      </c>
      <c r="X69" s="239">
        <f t="shared" ca="1" si="36"/>
        <v>0</v>
      </c>
      <c r="Y69" s="239">
        <f t="shared" ca="1" si="36"/>
        <v>0</v>
      </c>
      <c r="Z69" s="239">
        <f t="shared" ca="1" si="36"/>
        <v>0</v>
      </c>
      <c r="AA69" s="239">
        <f t="shared" ca="1" si="36"/>
        <v>0</v>
      </c>
      <c r="AB69" s="239">
        <f t="shared" ca="1" si="36"/>
        <v>0</v>
      </c>
      <c r="AC69" s="239">
        <f t="shared" ca="1" si="36"/>
        <v>0</v>
      </c>
      <c r="AD69" s="239">
        <f t="shared" ca="1" si="36"/>
        <v>0</v>
      </c>
      <c r="AE69" s="239">
        <f t="shared" ca="1" si="36"/>
        <v>0</v>
      </c>
      <c r="AF69" s="239">
        <f t="shared" ca="1" si="36"/>
        <v>0</v>
      </c>
      <c r="AG69" s="239">
        <f t="shared" ca="1" si="36"/>
        <v>0</v>
      </c>
      <c r="AH69" s="239">
        <f t="shared" ca="1" si="36"/>
        <v>0</v>
      </c>
      <c r="AI69" s="239">
        <f t="shared" ca="1" si="36"/>
        <v>0</v>
      </c>
      <c r="AJ69" s="239">
        <f t="shared" ca="1" si="36"/>
        <v>0</v>
      </c>
      <c r="AK69" s="239">
        <f t="shared" ref="AK69:BP69" ca="1" si="37">AK24-AK47</f>
        <v>0</v>
      </c>
      <c r="AL69" s="239">
        <f t="shared" ca="1" si="37"/>
        <v>0</v>
      </c>
      <c r="AM69" s="239">
        <f t="shared" ca="1" si="37"/>
        <v>0</v>
      </c>
      <c r="AN69" s="239">
        <f t="shared" ca="1" si="37"/>
        <v>0</v>
      </c>
      <c r="AO69" s="239">
        <f t="shared" ca="1" si="37"/>
        <v>0</v>
      </c>
      <c r="AP69" s="239">
        <f t="shared" ca="1" si="37"/>
        <v>0</v>
      </c>
      <c r="AQ69" s="239">
        <f t="shared" ca="1" si="37"/>
        <v>0</v>
      </c>
      <c r="AR69" s="239">
        <f t="shared" ca="1" si="37"/>
        <v>0</v>
      </c>
      <c r="AS69" s="239">
        <f t="shared" ca="1" si="37"/>
        <v>0</v>
      </c>
      <c r="AT69" s="239">
        <f t="shared" ca="1" si="37"/>
        <v>0</v>
      </c>
      <c r="AU69" s="239">
        <f t="shared" ca="1" si="37"/>
        <v>0</v>
      </c>
      <c r="AV69" s="239">
        <f t="shared" ca="1" si="37"/>
        <v>0</v>
      </c>
      <c r="AW69" s="239">
        <f t="shared" ca="1" si="37"/>
        <v>0</v>
      </c>
      <c r="AX69" s="239">
        <f t="shared" ca="1" si="37"/>
        <v>0</v>
      </c>
      <c r="AY69" s="239">
        <f t="shared" ca="1" si="37"/>
        <v>0</v>
      </c>
      <c r="AZ69" s="239">
        <f t="shared" ca="1" si="37"/>
        <v>0</v>
      </c>
      <c r="BA69" s="239">
        <f t="shared" ca="1" si="37"/>
        <v>0</v>
      </c>
      <c r="BB69" s="239">
        <f t="shared" ca="1" si="37"/>
        <v>0</v>
      </c>
      <c r="BC69" s="239">
        <f t="shared" ca="1" si="37"/>
        <v>0</v>
      </c>
      <c r="BD69" s="239">
        <f t="shared" ca="1" si="37"/>
        <v>0</v>
      </c>
      <c r="BE69" s="239">
        <f t="shared" ca="1" si="37"/>
        <v>0</v>
      </c>
      <c r="BF69" s="239">
        <f t="shared" ca="1" si="37"/>
        <v>0</v>
      </c>
      <c r="BG69" s="239">
        <f t="shared" ca="1" si="37"/>
        <v>0</v>
      </c>
      <c r="BH69" s="239">
        <f t="shared" ca="1" si="37"/>
        <v>0</v>
      </c>
      <c r="BI69" s="239">
        <f t="shared" ca="1" si="37"/>
        <v>0</v>
      </c>
      <c r="BJ69" s="239">
        <f t="shared" ca="1" si="37"/>
        <v>0</v>
      </c>
      <c r="BK69" s="239">
        <f t="shared" ca="1" si="37"/>
        <v>0</v>
      </c>
      <c r="BL69" s="239">
        <f t="shared" ca="1" si="37"/>
        <v>0</v>
      </c>
      <c r="BM69" s="239">
        <f t="shared" ca="1" si="37"/>
        <v>0</v>
      </c>
      <c r="BN69" s="239">
        <f t="shared" ca="1" si="37"/>
        <v>0</v>
      </c>
      <c r="BO69" s="239">
        <f t="shared" ca="1" si="37"/>
        <v>0</v>
      </c>
      <c r="BP69" s="239">
        <f t="shared" ca="1" si="37"/>
        <v>0</v>
      </c>
      <c r="BQ69" s="239">
        <f t="shared" ref="BQ69:CT69" ca="1" si="38">BQ24-BQ47</f>
        <v>0</v>
      </c>
      <c r="BR69" s="239">
        <f t="shared" ca="1" si="38"/>
        <v>0</v>
      </c>
      <c r="BS69" s="239">
        <f t="shared" ca="1" si="38"/>
        <v>0</v>
      </c>
      <c r="BT69" s="239">
        <f t="shared" ca="1" si="38"/>
        <v>0</v>
      </c>
      <c r="BU69" s="239">
        <f t="shared" ca="1" si="38"/>
        <v>0</v>
      </c>
      <c r="BV69" s="239">
        <f t="shared" si="38"/>
        <v>0</v>
      </c>
      <c r="BW69" s="239">
        <f t="shared" si="38"/>
        <v>0</v>
      </c>
      <c r="BX69" s="239">
        <f t="shared" si="38"/>
        <v>0</v>
      </c>
      <c r="BY69" s="239">
        <f t="shared" si="38"/>
        <v>0</v>
      </c>
      <c r="BZ69" s="239">
        <f t="shared" si="38"/>
        <v>0</v>
      </c>
      <c r="CA69" s="239">
        <f t="shared" si="38"/>
        <v>0</v>
      </c>
      <c r="CB69" s="239">
        <f t="shared" si="38"/>
        <v>0</v>
      </c>
      <c r="CC69" s="239">
        <f t="shared" si="38"/>
        <v>0</v>
      </c>
      <c r="CD69" s="239">
        <f t="shared" si="38"/>
        <v>0</v>
      </c>
      <c r="CE69" s="239">
        <f t="shared" si="38"/>
        <v>0</v>
      </c>
      <c r="CF69" s="239">
        <f t="shared" si="38"/>
        <v>0</v>
      </c>
      <c r="CG69" s="239">
        <f t="shared" si="38"/>
        <v>0</v>
      </c>
      <c r="CH69" s="239">
        <f t="shared" si="38"/>
        <v>0</v>
      </c>
      <c r="CI69" s="239">
        <f t="shared" si="38"/>
        <v>0</v>
      </c>
      <c r="CJ69" s="239">
        <f t="shared" si="38"/>
        <v>0</v>
      </c>
      <c r="CK69" s="239">
        <f t="shared" si="38"/>
        <v>0</v>
      </c>
      <c r="CL69" s="239">
        <f t="shared" si="38"/>
        <v>0</v>
      </c>
      <c r="CM69" s="239">
        <f t="shared" si="38"/>
        <v>0</v>
      </c>
      <c r="CN69" s="239">
        <f t="shared" si="38"/>
        <v>0</v>
      </c>
      <c r="CO69" s="239">
        <f t="shared" si="38"/>
        <v>0</v>
      </c>
      <c r="CP69" s="239">
        <f t="shared" si="38"/>
        <v>0</v>
      </c>
      <c r="CQ69" s="239">
        <f t="shared" si="38"/>
        <v>0</v>
      </c>
      <c r="CR69" s="239">
        <f t="shared" si="38"/>
        <v>0</v>
      </c>
      <c r="CS69" s="239">
        <f t="shared" si="38"/>
        <v>0</v>
      </c>
      <c r="CT69" s="239">
        <f t="shared" si="38"/>
        <v>0</v>
      </c>
    </row>
    <row r="70" spans="1:98" ht="13" x14ac:dyDescent="0.25">
      <c r="A70" s="63" t="str">
        <f>A25</f>
        <v>Totala övriga fartygsrelaterade kostnader per år</v>
      </c>
      <c r="B70" s="41">
        <f t="shared" si="14"/>
        <v>0</v>
      </c>
      <c r="C70" s="41">
        <f t="shared" si="14"/>
        <v>0</v>
      </c>
      <c r="D70" s="279"/>
      <c r="E70" s="239">
        <f t="shared" ref="E70:AJ70" si="39">E25-E48</f>
        <v>0</v>
      </c>
      <c r="F70" s="239">
        <f t="shared" si="39"/>
        <v>0</v>
      </c>
      <c r="G70" s="239">
        <f t="shared" si="39"/>
        <v>0</v>
      </c>
      <c r="H70" s="239">
        <f t="shared" si="39"/>
        <v>0</v>
      </c>
      <c r="I70" s="239">
        <f t="shared" si="39"/>
        <v>0</v>
      </c>
      <c r="J70" s="239">
        <f t="shared" si="39"/>
        <v>0</v>
      </c>
      <c r="K70" s="239">
        <f t="shared" si="39"/>
        <v>0</v>
      </c>
      <c r="L70" s="239">
        <f t="shared" si="39"/>
        <v>0</v>
      </c>
      <c r="M70" s="239">
        <f t="shared" si="39"/>
        <v>0</v>
      </c>
      <c r="N70" s="239">
        <f t="shared" si="39"/>
        <v>0</v>
      </c>
      <c r="O70" s="239">
        <f t="shared" si="39"/>
        <v>0</v>
      </c>
      <c r="P70" s="239">
        <f t="shared" si="39"/>
        <v>0</v>
      </c>
      <c r="Q70" s="239">
        <f t="shared" si="39"/>
        <v>0</v>
      </c>
      <c r="R70" s="239">
        <f t="shared" si="39"/>
        <v>0</v>
      </c>
      <c r="S70" s="239">
        <f t="shared" si="39"/>
        <v>0</v>
      </c>
      <c r="T70" s="239">
        <f t="shared" si="39"/>
        <v>0</v>
      </c>
      <c r="U70" s="239">
        <f t="shared" si="39"/>
        <v>0</v>
      </c>
      <c r="V70" s="239">
        <f t="shared" si="39"/>
        <v>0</v>
      </c>
      <c r="W70" s="239">
        <f t="shared" si="39"/>
        <v>0</v>
      </c>
      <c r="X70" s="239">
        <f t="shared" si="39"/>
        <v>0</v>
      </c>
      <c r="Y70" s="239">
        <f t="shared" si="39"/>
        <v>0</v>
      </c>
      <c r="Z70" s="239">
        <f t="shared" si="39"/>
        <v>0</v>
      </c>
      <c r="AA70" s="239">
        <f t="shared" si="39"/>
        <v>0</v>
      </c>
      <c r="AB70" s="239">
        <f t="shared" si="39"/>
        <v>0</v>
      </c>
      <c r="AC70" s="239">
        <f t="shared" si="39"/>
        <v>0</v>
      </c>
      <c r="AD70" s="239">
        <f t="shared" si="39"/>
        <v>0</v>
      </c>
      <c r="AE70" s="239">
        <f t="shared" si="39"/>
        <v>0</v>
      </c>
      <c r="AF70" s="239">
        <f t="shared" si="39"/>
        <v>0</v>
      </c>
      <c r="AG70" s="239">
        <f t="shared" si="39"/>
        <v>0</v>
      </c>
      <c r="AH70" s="239">
        <f t="shared" si="39"/>
        <v>0</v>
      </c>
      <c r="AI70" s="239">
        <f t="shared" si="39"/>
        <v>0</v>
      </c>
      <c r="AJ70" s="239">
        <f t="shared" si="39"/>
        <v>0</v>
      </c>
      <c r="AK70" s="239">
        <f t="shared" ref="AK70:BP70" si="40">AK25-AK48</f>
        <v>0</v>
      </c>
      <c r="AL70" s="239">
        <f t="shared" si="40"/>
        <v>0</v>
      </c>
      <c r="AM70" s="239">
        <f t="shared" si="40"/>
        <v>0</v>
      </c>
      <c r="AN70" s="239">
        <f t="shared" si="40"/>
        <v>0</v>
      </c>
      <c r="AO70" s="239">
        <f t="shared" si="40"/>
        <v>0</v>
      </c>
      <c r="AP70" s="239">
        <f t="shared" si="40"/>
        <v>0</v>
      </c>
      <c r="AQ70" s="239">
        <f t="shared" si="40"/>
        <v>0</v>
      </c>
      <c r="AR70" s="239">
        <f t="shared" si="40"/>
        <v>0</v>
      </c>
      <c r="AS70" s="239">
        <f t="shared" si="40"/>
        <v>0</v>
      </c>
      <c r="AT70" s="239">
        <f t="shared" si="40"/>
        <v>0</v>
      </c>
      <c r="AU70" s="239">
        <f t="shared" si="40"/>
        <v>0</v>
      </c>
      <c r="AV70" s="239">
        <f t="shared" si="40"/>
        <v>0</v>
      </c>
      <c r="AW70" s="239">
        <f t="shared" si="40"/>
        <v>0</v>
      </c>
      <c r="AX70" s="239">
        <f t="shared" si="40"/>
        <v>0</v>
      </c>
      <c r="AY70" s="239">
        <f t="shared" si="40"/>
        <v>0</v>
      </c>
      <c r="AZ70" s="239">
        <f t="shared" si="40"/>
        <v>0</v>
      </c>
      <c r="BA70" s="239">
        <f t="shared" si="40"/>
        <v>0</v>
      </c>
      <c r="BB70" s="239">
        <f t="shared" si="40"/>
        <v>0</v>
      </c>
      <c r="BC70" s="239">
        <f t="shared" si="40"/>
        <v>0</v>
      </c>
      <c r="BD70" s="239">
        <f t="shared" si="40"/>
        <v>0</v>
      </c>
      <c r="BE70" s="239">
        <f t="shared" si="40"/>
        <v>0</v>
      </c>
      <c r="BF70" s="239">
        <f t="shared" si="40"/>
        <v>0</v>
      </c>
      <c r="BG70" s="239">
        <f t="shared" si="40"/>
        <v>0</v>
      </c>
      <c r="BH70" s="239">
        <f t="shared" si="40"/>
        <v>0</v>
      </c>
      <c r="BI70" s="239">
        <f t="shared" si="40"/>
        <v>0</v>
      </c>
      <c r="BJ70" s="239">
        <f t="shared" si="40"/>
        <v>0</v>
      </c>
      <c r="BK70" s="239">
        <f t="shared" si="40"/>
        <v>0</v>
      </c>
      <c r="BL70" s="239">
        <f t="shared" si="40"/>
        <v>0</v>
      </c>
      <c r="BM70" s="239">
        <f t="shared" si="40"/>
        <v>0</v>
      </c>
      <c r="BN70" s="239">
        <f t="shared" si="40"/>
        <v>0</v>
      </c>
      <c r="BO70" s="239">
        <f t="shared" si="40"/>
        <v>0</v>
      </c>
      <c r="BP70" s="239">
        <f t="shared" si="40"/>
        <v>0</v>
      </c>
      <c r="BQ70" s="239">
        <f t="shared" ref="BQ70:CT70" si="41">BQ25-BQ48</f>
        <v>0</v>
      </c>
      <c r="BR70" s="239">
        <f t="shared" si="41"/>
        <v>0</v>
      </c>
      <c r="BS70" s="239">
        <f t="shared" si="41"/>
        <v>0</v>
      </c>
      <c r="BT70" s="239">
        <f t="shared" si="41"/>
        <v>0</v>
      </c>
      <c r="BU70" s="239">
        <f t="shared" si="41"/>
        <v>0</v>
      </c>
      <c r="BV70" s="239">
        <f t="shared" si="41"/>
        <v>0</v>
      </c>
      <c r="BW70" s="239">
        <f t="shared" si="41"/>
        <v>0</v>
      </c>
      <c r="BX70" s="239">
        <f t="shared" si="41"/>
        <v>0</v>
      </c>
      <c r="BY70" s="239">
        <f t="shared" si="41"/>
        <v>0</v>
      </c>
      <c r="BZ70" s="239">
        <f t="shared" si="41"/>
        <v>0</v>
      </c>
      <c r="CA70" s="239">
        <f t="shared" si="41"/>
        <v>0</v>
      </c>
      <c r="CB70" s="239">
        <f t="shared" si="41"/>
        <v>0</v>
      </c>
      <c r="CC70" s="239">
        <f t="shared" si="41"/>
        <v>0</v>
      </c>
      <c r="CD70" s="239">
        <f t="shared" si="41"/>
        <v>0</v>
      </c>
      <c r="CE70" s="239">
        <f t="shared" si="41"/>
        <v>0</v>
      </c>
      <c r="CF70" s="239">
        <f t="shared" si="41"/>
        <v>0</v>
      </c>
      <c r="CG70" s="239">
        <f t="shared" si="41"/>
        <v>0</v>
      </c>
      <c r="CH70" s="239">
        <f t="shared" si="41"/>
        <v>0</v>
      </c>
      <c r="CI70" s="239">
        <f t="shared" si="41"/>
        <v>0</v>
      </c>
      <c r="CJ70" s="239">
        <f t="shared" si="41"/>
        <v>0</v>
      </c>
      <c r="CK70" s="239">
        <f t="shared" si="41"/>
        <v>0</v>
      </c>
      <c r="CL70" s="239">
        <f t="shared" si="41"/>
        <v>0</v>
      </c>
      <c r="CM70" s="239">
        <f t="shared" si="41"/>
        <v>0</v>
      </c>
      <c r="CN70" s="239">
        <f t="shared" si="41"/>
        <v>0</v>
      </c>
      <c r="CO70" s="239">
        <f t="shared" si="41"/>
        <v>0</v>
      </c>
      <c r="CP70" s="239">
        <f t="shared" si="41"/>
        <v>0</v>
      </c>
      <c r="CQ70" s="239">
        <f t="shared" si="41"/>
        <v>0</v>
      </c>
      <c r="CR70" s="239">
        <f t="shared" si="41"/>
        <v>0</v>
      </c>
      <c r="CS70" s="239">
        <f t="shared" si="41"/>
        <v>0</v>
      </c>
      <c r="CT70" s="239">
        <f t="shared" si="41"/>
        <v>0</v>
      </c>
    </row>
    <row r="71" spans="1:98" ht="13" x14ac:dyDescent="0.25">
      <c r="A71" s="63" t="s">
        <v>599</v>
      </c>
      <c r="B71" s="41">
        <f t="shared" ca="1" si="14"/>
        <v>0</v>
      </c>
      <c r="C71" s="41">
        <f t="shared" ca="1" si="14"/>
        <v>0</v>
      </c>
      <c r="D71" s="279"/>
      <c r="E71" s="239">
        <f t="shared" ref="E71:AJ71" ca="1" si="42">E26-E49</f>
        <v>0</v>
      </c>
      <c r="F71" s="239">
        <f t="shared" ca="1" si="42"/>
        <v>0</v>
      </c>
      <c r="G71" s="239">
        <f t="shared" ca="1" si="42"/>
        <v>0</v>
      </c>
      <c r="H71" s="239">
        <f t="shared" ca="1" si="42"/>
        <v>0</v>
      </c>
      <c r="I71" s="239">
        <f t="shared" ca="1" si="42"/>
        <v>0</v>
      </c>
      <c r="J71" s="239">
        <f t="shared" ca="1" si="42"/>
        <v>0</v>
      </c>
      <c r="K71" s="239">
        <f t="shared" ca="1" si="42"/>
        <v>0</v>
      </c>
      <c r="L71" s="239">
        <f t="shared" ca="1" si="42"/>
        <v>0</v>
      </c>
      <c r="M71" s="239">
        <f t="shared" ca="1" si="42"/>
        <v>0</v>
      </c>
      <c r="N71" s="239">
        <f t="shared" ca="1" si="42"/>
        <v>0</v>
      </c>
      <c r="O71" s="239">
        <f t="shared" ca="1" si="42"/>
        <v>0</v>
      </c>
      <c r="P71" s="239">
        <f t="shared" ca="1" si="42"/>
        <v>0</v>
      </c>
      <c r="Q71" s="239">
        <f t="shared" ca="1" si="42"/>
        <v>0</v>
      </c>
      <c r="R71" s="239">
        <f t="shared" ca="1" si="42"/>
        <v>0</v>
      </c>
      <c r="S71" s="239">
        <f t="shared" ca="1" si="42"/>
        <v>0</v>
      </c>
      <c r="T71" s="239">
        <f t="shared" ca="1" si="42"/>
        <v>0</v>
      </c>
      <c r="U71" s="239">
        <f t="shared" ca="1" si="42"/>
        <v>0</v>
      </c>
      <c r="V71" s="239">
        <f t="shared" ca="1" si="42"/>
        <v>0</v>
      </c>
      <c r="W71" s="239">
        <f t="shared" ca="1" si="42"/>
        <v>0</v>
      </c>
      <c r="X71" s="239">
        <f t="shared" ca="1" si="42"/>
        <v>0</v>
      </c>
      <c r="Y71" s="239">
        <f t="shared" ca="1" si="42"/>
        <v>0</v>
      </c>
      <c r="Z71" s="239">
        <f t="shared" ca="1" si="42"/>
        <v>0</v>
      </c>
      <c r="AA71" s="239">
        <f t="shared" ca="1" si="42"/>
        <v>0</v>
      </c>
      <c r="AB71" s="239">
        <f t="shared" ca="1" si="42"/>
        <v>0</v>
      </c>
      <c r="AC71" s="239">
        <f t="shared" ca="1" si="42"/>
        <v>0</v>
      </c>
      <c r="AD71" s="239">
        <f t="shared" ca="1" si="42"/>
        <v>0</v>
      </c>
      <c r="AE71" s="239">
        <f t="shared" ca="1" si="42"/>
        <v>0</v>
      </c>
      <c r="AF71" s="239">
        <f t="shared" ca="1" si="42"/>
        <v>0</v>
      </c>
      <c r="AG71" s="239">
        <f t="shared" ca="1" si="42"/>
        <v>0</v>
      </c>
      <c r="AH71" s="239">
        <f t="shared" ca="1" si="42"/>
        <v>0</v>
      </c>
      <c r="AI71" s="239">
        <f t="shared" ca="1" si="42"/>
        <v>0</v>
      </c>
      <c r="AJ71" s="239">
        <f t="shared" ca="1" si="42"/>
        <v>0</v>
      </c>
      <c r="AK71" s="239">
        <f t="shared" ref="AK71:BP71" ca="1" si="43">AK26-AK49</f>
        <v>0</v>
      </c>
      <c r="AL71" s="239">
        <f t="shared" ca="1" si="43"/>
        <v>0</v>
      </c>
      <c r="AM71" s="239">
        <f t="shared" ca="1" si="43"/>
        <v>0</v>
      </c>
      <c r="AN71" s="239">
        <f t="shared" ca="1" si="43"/>
        <v>0</v>
      </c>
      <c r="AO71" s="239">
        <f t="shared" ca="1" si="43"/>
        <v>0</v>
      </c>
      <c r="AP71" s="239">
        <f t="shared" ca="1" si="43"/>
        <v>0</v>
      </c>
      <c r="AQ71" s="239">
        <f t="shared" ca="1" si="43"/>
        <v>0</v>
      </c>
      <c r="AR71" s="239">
        <f t="shared" ca="1" si="43"/>
        <v>0</v>
      </c>
      <c r="AS71" s="239">
        <f t="shared" ca="1" si="43"/>
        <v>0</v>
      </c>
      <c r="AT71" s="239">
        <f t="shared" ca="1" si="43"/>
        <v>0</v>
      </c>
      <c r="AU71" s="239">
        <f t="shared" ca="1" si="43"/>
        <v>0</v>
      </c>
      <c r="AV71" s="239">
        <f t="shared" ca="1" si="43"/>
        <v>0</v>
      </c>
      <c r="AW71" s="239">
        <f t="shared" ca="1" si="43"/>
        <v>0</v>
      </c>
      <c r="AX71" s="239">
        <f t="shared" ca="1" si="43"/>
        <v>0</v>
      </c>
      <c r="AY71" s="239">
        <f t="shared" ca="1" si="43"/>
        <v>0</v>
      </c>
      <c r="AZ71" s="239">
        <f t="shared" ca="1" si="43"/>
        <v>0</v>
      </c>
      <c r="BA71" s="239">
        <f t="shared" ca="1" si="43"/>
        <v>0</v>
      </c>
      <c r="BB71" s="239">
        <f t="shared" ca="1" si="43"/>
        <v>0</v>
      </c>
      <c r="BC71" s="239">
        <f t="shared" ca="1" si="43"/>
        <v>0</v>
      </c>
      <c r="BD71" s="239">
        <f t="shared" ca="1" si="43"/>
        <v>0</v>
      </c>
      <c r="BE71" s="239">
        <f t="shared" ca="1" si="43"/>
        <v>0</v>
      </c>
      <c r="BF71" s="239">
        <f t="shared" ca="1" si="43"/>
        <v>0</v>
      </c>
      <c r="BG71" s="239">
        <f t="shared" ca="1" si="43"/>
        <v>0</v>
      </c>
      <c r="BH71" s="239">
        <f t="shared" ca="1" si="43"/>
        <v>0</v>
      </c>
      <c r="BI71" s="239">
        <f t="shared" ca="1" si="43"/>
        <v>0</v>
      </c>
      <c r="BJ71" s="239">
        <f t="shared" ca="1" si="43"/>
        <v>0</v>
      </c>
      <c r="BK71" s="239">
        <f t="shared" ca="1" si="43"/>
        <v>0</v>
      </c>
      <c r="BL71" s="239">
        <f t="shared" ca="1" si="43"/>
        <v>0</v>
      </c>
      <c r="BM71" s="239">
        <f t="shared" ca="1" si="43"/>
        <v>0</v>
      </c>
      <c r="BN71" s="239">
        <f t="shared" ca="1" si="43"/>
        <v>0</v>
      </c>
      <c r="BO71" s="239">
        <f t="shared" ca="1" si="43"/>
        <v>0</v>
      </c>
      <c r="BP71" s="239">
        <f t="shared" ca="1" si="43"/>
        <v>0</v>
      </c>
      <c r="BQ71" s="239">
        <f t="shared" ref="BQ71:CT71" ca="1" si="44">BQ26-BQ49</f>
        <v>0</v>
      </c>
      <c r="BR71" s="239">
        <f t="shared" ca="1" si="44"/>
        <v>0</v>
      </c>
      <c r="BS71" s="239">
        <f t="shared" ca="1" si="44"/>
        <v>0</v>
      </c>
      <c r="BT71" s="239">
        <f t="shared" ca="1" si="44"/>
        <v>0</v>
      </c>
      <c r="BU71" s="239">
        <f t="shared" ca="1" si="44"/>
        <v>0</v>
      </c>
      <c r="BV71" s="239">
        <f t="shared" si="44"/>
        <v>0</v>
      </c>
      <c r="BW71" s="239">
        <f t="shared" si="44"/>
        <v>0</v>
      </c>
      <c r="BX71" s="239">
        <f t="shared" si="44"/>
        <v>0</v>
      </c>
      <c r="BY71" s="239">
        <f t="shared" si="44"/>
        <v>0</v>
      </c>
      <c r="BZ71" s="239">
        <f t="shared" si="44"/>
        <v>0</v>
      </c>
      <c r="CA71" s="239">
        <f t="shared" si="44"/>
        <v>0</v>
      </c>
      <c r="CB71" s="239">
        <f t="shared" si="44"/>
        <v>0</v>
      </c>
      <c r="CC71" s="239">
        <f t="shared" si="44"/>
        <v>0</v>
      </c>
      <c r="CD71" s="239">
        <f t="shared" si="44"/>
        <v>0</v>
      </c>
      <c r="CE71" s="239">
        <f t="shared" si="44"/>
        <v>0</v>
      </c>
      <c r="CF71" s="239">
        <f t="shared" si="44"/>
        <v>0</v>
      </c>
      <c r="CG71" s="239">
        <f t="shared" si="44"/>
        <v>0</v>
      </c>
      <c r="CH71" s="239">
        <f t="shared" si="44"/>
        <v>0</v>
      </c>
      <c r="CI71" s="239">
        <f t="shared" si="44"/>
        <v>0</v>
      </c>
      <c r="CJ71" s="239">
        <f t="shared" si="44"/>
        <v>0</v>
      </c>
      <c r="CK71" s="239">
        <f t="shared" si="44"/>
        <v>0</v>
      </c>
      <c r="CL71" s="239">
        <f t="shared" si="44"/>
        <v>0</v>
      </c>
      <c r="CM71" s="239">
        <f t="shared" si="44"/>
        <v>0</v>
      </c>
      <c r="CN71" s="239">
        <f t="shared" si="44"/>
        <v>0</v>
      </c>
      <c r="CO71" s="239">
        <f t="shared" si="44"/>
        <v>0</v>
      </c>
      <c r="CP71" s="239">
        <f t="shared" si="44"/>
        <v>0</v>
      </c>
      <c r="CQ71" s="239">
        <f t="shared" si="44"/>
        <v>0</v>
      </c>
      <c r="CR71" s="239">
        <f t="shared" si="44"/>
        <v>0</v>
      </c>
      <c r="CS71" s="239">
        <f t="shared" si="44"/>
        <v>0</v>
      </c>
      <c r="CT71" s="239">
        <f t="shared" si="44"/>
        <v>0</v>
      </c>
    </row>
    <row r="72" spans="1:98" ht="13" x14ac:dyDescent="0.25">
      <c r="A72" s="63" t="s">
        <v>82</v>
      </c>
      <c r="B72" s="41">
        <f t="shared" ca="1" si="14"/>
        <v>0</v>
      </c>
      <c r="C72" s="41">
        <f t="shared" ca="1" si="14"/>
        <v>0</v>
      </c>
      <c r="D72" s="279"/>
      <c r="E72" s="239">
        <f t="shared" ref="E72:AJ72" ca="1" si="45">E27-E50</f>
        <v>0</v>
      </c>
      <c r="F72" s="239">
        <f t="shared" ca="1" si="45"/>
        <v>0</v>
      </c>
      <c r="G72" s="239">
        <f t="shared" ca="1" si="45"/>
        <v>0</v>
      </c>
      <c r="H72" s="239">
        <f t="shared" ca="1" si="45"/>
        <v>0</v>
      </c>
      <c r="I72" s="239">
        <f t="shared" ca="1" si="45"/>
        <v>0</v>
      </c>
      <c r="J72" s="239">
        <f t="shared" ca="1" si="45"/>
        <v>0</v>
      </c>
      <c r="K72" s="239">
        <f t="shared" ca="1" si="45"/>
        <v>0</v>
      </c>
      <c r="L72" s="239">
        <f t="shared" ca="1" si="45"/>
        <v>0</v>
      </c>
      <c r="M72" s="239">
        <f t="shared" ca="1" si="45"/>
        <v>0</v>
      </c>
      <c r="N72" s="239">
        <f t="shared" ca="1" si="45"/>
        <v>0</v>
      </c>
      <c r="O72" s="239">
        <f t="shared" ca="1" si="45"/>
        <v>0</v>
      </c>
      <c r="P72" s="239">
        <f t="shared" ca="1" si="45"/>
        <v>0</v>
      </c>
      <c r="Q72" s="239">
        <f t="shared" ca="1" si="45"/>
        <v>0</v>
      </c>
      <c r="R72" s="239">
        <f t="shared" ca="1" si="45"/>
        <v>0</v>
      </c>
      <c r="S72" s="239">
        <f t="shared" ca="1" si="45"/>
        <v>0</v>
      </c>
      <c r="T72" s="239">
        <f t="shared" ca="1" si="45"/>
        <v>0</v>
      </c>
      <c r="U72" s="239">
        <f t="shared" ca="1" si="45"/>
        <v>0</v>
      </c>
      <c r="V72" s="239">
        <f t="shared" ca="1" si="45"/>
        <v>0</v>
      </c>
      <c r="W72" s="239">
        <f t="shared" ca="1" si="45"/>
        <v>0</v>
      </c>
      <c r="X72" s="239">
        <f t="shared" ca="1" si="45"/>
        <v>0</v>
      </c>
      <c r="Y72" s="239">
        <f t="shared" ca="1" si="45"/>
        <v>0</v>
      </c>
      <c r="Z72" s="239">
        <f t="shared" ca="1" si="45"/>
        <v>0</v>
      </c>
      <c r="AA72" s="239">
        <f t="shared" ca="1" si="45"/>
        <v>0</v>
      </c>
      <c r="AB72" s="239">
        <f t="shared" ca="1" si="45"/>
        <v>0</v>
      </c>
      <c r="AC72" s="239">
        <f t="shared" ca="1" si="45"/>
        <v>0</v>
      </c>
      <c r="AD72" s="239">
        <f t="shared" ca="1" si="45"/>
        <v>0</v>
      </c>
      <c r="AE72" s="239">
        <f t="shared" ca="1" si="45"/>
        <v>0</v>
      </c>
      <c r="AF72" s="239">
        <f t="shared" ca="1" si="45"/>
        <v>0</v>
      </c>
      <c r="AG72" s="239">
        <f t="shared" ca="1" si="45"/>
        <v>0</v>
      </c>
      <c r="AH72" s="239">
        <f t="shared" ca="1" si="45"/>
        <v>0</v>
      </c>
      <c r="AI72" s="239">
        <f t="shared" ca="1" si="45"/>
        <v>0</v>
      </c>
      <c r="AJ72" s="239">
        <f t="shared" ca="1" si="45"/>
        <v>0</v>
      </c>
      <c r="AK72" s="239">
        <f t="shared" ref="AK72:BP72" ca="1" si="46">AK27-AK50</f>
        <v>0</v>
      </c>
      <c r="AL72" s="239">
        <f t="shared" ca="1" si="46"/>
        <v>0</v>
      </c>
      <c r="AM72" s="239">
        <f t="shared" ca="1" si="46"/>
        <v>0</v>
      </c>
      <c r="AN72" s="239">
        <f t="shared" ca="1" si="46"/>
        <v>0</v>
      </c>
      <c r="AO72" s="239">
        <f t="shared" ca="1" si="46"/>
        <v>0</v>
      </c>
      <c r="AP72" s="239">
        <f t="shared" ca="1" si="46"/>
        <v>0</v>
      </c>
      <c r="AQ72" s="239">
        <f t="shared" ca="1" si="46"/>
        <v>0</v>
      </c>
      <c r="AR72" s="239">
        <f t="shared" ca="1" si="46"/>
        <v>0</v>
      </c>
      <c r="AS72" s="239">
        <f t="shared" ca="1" si="46"/>
        <v>0</v>
      </c>
      <c r="AT72" s="239">
        <f t="shared" ca="1" si="46"/>
        <v>0</v>
      </c>
      <c r="AU72" s="239">
        <f t="shared" ca="1" si="46"/>
        <v>0</v>
      </c>
      <c r="AV72" s="239">
        <f t="shared" ca="1" si="46"/>
        <v>0</v>
      </c>
      <c r="AW72" s="239">
        <f t="shared" ca="1" si="46"/>
        <v>0</v>
      </c>
      <c r="AX72" s="239">
        <f t="shared" ca="1" si="46"/>
        <v>0</v>
      </c>
      <c r="AY72" s="239">
        <f t="shared" ca="1" si="46"/>
        <v>0</v>
      </c>
      <c r="AZ72" s="239">
        <f t="shared" ca="1" si="46"/>
        <v>0</v>
      </c>
      <c r="BA72" s="239">
        <f t="shared" ca="1" si="46"/>
        <v>0</v>
      </c>
      <c r="BB72" s="239">
        <f t="shared" ca="1" si="46"/>
        <v>0</v>
      </c>
      <c r="BC72" s="239">
        <f t="shared" ca="1" si="46"/>
        <v>0</v>
      </c>
      <c r="BD72" s="239">
        <f t="shared" ca="1" si="46"/>
        <v>0</v>
      </c>
      <c r="BE72" s="239">
        <f t="shared" ca="1" si="46"/>
        <v>0</v>
      </c>
      <c r="BF72" s="239">
        <f t="shared" ca="1" si="46"/>
        <v>0</v>
      </c>
      <c r="BG72" s="239">
        <f t="shared" ca="1" si="46"/>
        <v>0</v>
      </c>
      <c r="BH72" s="239">
        <f t="shared" ca="1" si="46"/>
        <v>0</v>
      </c>
      <c r="BI72" s="239">
        <f t="shared" ca="1" si="46"/>
        <v>0</v>
      </c>
      <c r="BJ72" s="239">
        <f t="shared" ca="1" si="46"/>
        <v>0</v>
      </c>
      <c r="BK72" s="239">
        <f t="shared" ca="1" si="46"/>
        <v>0</v>
      </c>
      <c r="BL72" s="239">
        <f t="shared" ca="1" si="46"/>
        <v>0</v>
      </c>
      <c r="BM72" s="239">
        <f t="shared" ca="1" si="46"/>
        <v>0</v>
      </c>
      <c r="BN72" s="239">
        <f t="shared" ca="1" si="46"/>
        <v>0</v>
      </c>
      <c r="BO72" s="239">
        <f t="shared" ca="1" si="46"/>
        <v>0</v>
      </c>
      <c r="BP72" s="239">
        <f t="shared" ca="1" si="46"/>
        <v>0</v>
      </c>
      <c r="BQ72" s="239">
        <f t="shared" ref="BQ72:CT72" ca="1" si="47">BQ27-BQ50</f>
        <v>0</v>
      </c>
      <c r="BR72" s="239">
        <f t="shared" ca="1" si="47"/>
        <v>0</v>
      </c>
      <c r="BS72" s="239">
        <f t="shared" ca="1" si="47"/>
        <v>0</v>
      </c>
      <c r="BT72" s="239">
        <f t="shared" ca="1" si="47"/>
        <v>0</v>
      </c>
      <c r="BU72" s="239">
        <f t="shared" ca="1" si="47"/>
        <v>0</v>
      </c>
      <c r="BV72" s="239">
        <f t="shared" si="47"/>
        <v>0</v>
      </c>
      <c r="BW72" s="239">
        <f t="shared" si="47"/>
        <v>0</v>
      </c>
      <c r="BX72" s="239">
        <f t="shared" si="47"/>
        <v>0</v>
      </c>
      <c r="BY72" s="239">
        <f t="shared" si="47"/>
        <v>0</v>
      </c>
      <c r="BZ72" s="239">
        <f t="shared" si="47"/>
        <v>0</v>
      </c>
      <c r="CA72" s="239">
        <f t="shared" si="47"/>
        <v>0</v>
      </c>
      <c r="CB72" s="239">
        <f t="shared" si="47"/>
        <v>0</v>
      </c>
      <c r="CC72" s="239">
        <f t="shared" si="47"/>
        <v>0</v>
      </c>
      <c r="CD72" s="239">
        <f t="shared" si="47"/>
        <v>0</v>
      </c>
      <c r="CE72" s="239">
        <f t="shared" si="47"/>
        <v>0</v>
      </c>
      <c r="CF72" s="239">
        <f t="shared" si="47"/>
        <v>0</v>
      </c>
      <c r="CG72" s="239">
        <f t="shared" si="47"/>
        <v>0</v>
      </c>
      <c r="CH72" s="239">
        <f t="shared" si="47"/>
        <v>0</v>
      </c>
      <c r="CI72" s="239">
        <f t="shared" si="47"/>
        <v>0</v>
      </c>
      <c r="CJ72" s="239">
        <f t="shared" si="47"/>
        <v>0</v>
      </c>
      <c r="CK72" s="239">
        <f t="shared" si="47"/>
        <v>0</v>
      </c>
      <c r="CL72" s="239">
        <f t="shared" si="47"/>
        <v>0</v>
      </c>
      <c r="CM72" s="239">
        <f t="shared" si="47"/>
        <v>0</v>
      </c>
      <c r="CN72" s="239">
        <f t="shared" si="47"/>
        <v>0</v>
      </c>
      <c r="CO72" s="239">
        <f t="shared" si="47"/>
        <v>0</v>
      </c>
      <c r="CP72" s="239">
        <f t="shared" si="47"/>
        <v>0</v>
      </c>
      <c r="CQ72" s="239">
        <f t="shared" si="47"/>
        <v>0</v>
      </c>
      <c r="CR72" s="239">
        <f t="shared" si="47"/>
        <v>0</v>
      </c>
      <c r="CS72" s="239">
        <f t="shared" si="47"/>
        <v>0</v>
      </c>
      <c r="CT72" s="239">
        <f t="shared" si="47"/>
        <v>0</v>
      </c>
    </row>
    <row r="73" spans="1:98" ht="13" x14ac:dyDescent="0.25">
      <c r="A73" s="63" t="s">
        <v>50</v>
      </c>
      <c r="B73" s="41">
        <f t="shared" si="14"/>
        <v>0</v>
      </c>
      <c r="C73" s="41">
        <f t="shared" si="14"/>
        <v>0</v>
      </c>
      <c r="D73" s="279"/>
      <c r="E73" s="239">
        <f t="shared" ref="E73:AJ73" si="48">E28-E51</f>
        <v>0</v>
      </c>
      <c r="F73" s="239">
        <f t="shared" si="48"/>
        <v>0</v>
      </c>
      <c r="G73" s="239">
        <f t="shared" si="48"/>
        <v>0</v>
      </c>
      <c r="H73" s="239">
        <f t="shared" si="48"/>
        <v>0</v>
      </c>
      <c r="I73" s="239">
        <f t="shared" si="48"/>
        <v>0</v>
      </c>
      <c r="J73" s="239">
        <f t="shared" si="48"/>
        <v>0</v>
      </c>
      <c r="K73" s="239">
        <f t="shared" si="48"/>
        <v>0</v>
      </c>
      <c r="L73" s="239">
        <f t="shared" si="48"/>
        <v>0</v>
      </c>
      <c r="M73" s="239">
        <f t="shared" si="48"/>
        <v>0</v>
      </c>
      <c r="N73" s="239">
        <f t="shared" si="48"/>
        <v>0</v>
      </c>
      <c r="O73" s="239">
        <f t="shared" si="48"/>
        <v>0</v>
      </c>
      <c r="P73" s="239">
        <f t="shared" si="48"/>
        <v>0</v>
      </c>
      <c r="Q73" s="239">
        <f t="shared" si="48"/>
        <v>0</v>
      </c>
      <c r="R73" s="239">
        <f t="shared" si="48"/>
        <v>0</v>
      </c>
      <c r="S73" s="239">
        <f t="shared" si="48"/>
        <v>0</v>
      </c>
      <c r="T73" s="239">
        <f t="shared" si="48"/>
        <v>0</v>
      </c>
      <c r="U73" s="239">
        <f t="shared" si="48"/>
        <v>0</v>
      </c>
      <c r="V73" s="239">
        <f t="shared" si="48"/>
        <v>0</v>
      </c>
      <c r="W73" s="239">
        <f t="shared" si="48"/>
        <v>0</v>
      </c>
      <c r="X73" s="239">
        <f t="shared" si="48"/>
        <v>0</v>
      </c>
      <c r="Y73" s="239">
        <f t="shared" si="48"/>
        <v>0</v>
      </c>
      <c r="Z73" s="239">
        <f t="shared" si="48"/>
        <v>0</v>
      </c>
      <c r="AA73" s="239">
        <f t="shared" si="48"/>
        <v>0</v>
      </c>
      <c r="AB73" s="239">
        <f t="shared" si="48"/>
        <v>0</v>
      </c>
      <c r="AC73" s="239">
        <f t="shared" si="48"/>
        <v>0</v>
      </c>
      <c r="AD73" s="239">
        <f t="shared" si="48"/>
        <v>0</v>
      </c>
      <c r="AE73" s="239">
        <f t="shared" si="48"/>
        <v>0</v>
      </c>
      <c r="AF73" s="239">
        <f t="shared" si="48"/>
        <v>0</v>
      </c>
      <c r="AG73" s="239">
        <f t="shared" si="48"/>
        <v>0</v>
      </c>
      <c r="AH73" s="239">
        <f t="shared" si="48"/>
        <v>0</v>
      </c>
      <c r="AI73" s="239">
        <f t="shared" si="48"/>
        <v>0</v>
      </c>
      <c r="AJ73" s="239">
        <f t="shared" si="48"/>
        <v>0</v>
      </c>
      <c r="AK73" s="239">
        <f t="shared" ref="AK73:BP73" si="49">AK28-AK51</f>
        <v>0</v>
      </c>
      <c r="AL73" s="239">
        <f t="shared" si="49"/>
        <v>0</v>
      </c>
      <c r="AM73" s="239">
        <f t="shared" si="49"/>
        <v>0</v>
      </c>
      <c r="AN73" s="239">
        <f t="shared" si="49"/>
        <v>0</v>
      </c>
      <c r="AO73" s="239">
        <f t="shared" si="49"/>
        <v>0</v>
      </c>
      <c r="AP73" s="239">
        <f t="shared" si="49"/>
        <v>0</v>
      </c>
      <c r="AQ73" s="239">
        <f t="shared" si="49"/>
        <v>0</v>
      </c>
      <c r="AR73" s="239">
        <f t="shared" si="49"/>
        <v>0</v>
      </c>
      <c r="AS73" s="239">
        <f t="shared" si="49"/>
        <v>0</v>
      </c>
      <c r="AT73" s="239">
        <f t="shared" si="49"/>
        <v>0</v>
      </c>
      <c r="AU73" s="239">
        <f t="shared" si="49"/>
        <v>0</v>
      </c>
      <c r="AV73" s="239">
        <f t="shared" si="49"/>
        <v>0</v>
      </c>
      <c r="AW73" s="239">
        <f t="shared" si="49"/>
        <v>0</v>
      </c>
      <c r="AX73" s="239">
        <f t="shared" si="49"/>
        <v>0</v>
      </c>
      <c r="AY73" s="239">
        <f t="shared" si="49"/>
        <v>0</v>
      </c>
      <c r="AZ73" s="239">
        <f t="shared" si="49"/>
        <v>0</v>
      </c>
      <c r="BA73" s="239">
        <f t="shared" si="49"/>
        <v>0</v>
      </c>
      <c r="BB73" s="239">
        <f t="shared" si="49"/>
        <v>0</v>
      </c>
      <c r="BC73" s="239">
        <f t="shared" si="49"/>
        <v>0</v>
      </c>
      <c r="BD73" s="239">
        <f t="shared" si="49"/>
        <v>0</v>
      </c>
      <c r="BE73" s="239">
        <f t="shared" si="49"/>
        <v>0</v>
      </c>
      <c r="BF73" s="239">
        <f t="shared" si="49"/>
        <v>0</v>
      </c>
      <c r="BG73" s="239">
        <f t="shared" si="49"/>
        <v>0</v>
      </c>
      <c r="BH73" s="239">
        <f t="shared" si="49"/>
        <v>0</v>
      </c>
      <c r="BI73" s="239">
        <f t="shared" si="49"/>
        <v>0</v>
      </c>
      <c r="BJ73" s="239">
        <f t="shared" si="49"/>
        <v>0</v>
      </c>
      <c r="BK73" s="239">
        <f t="shared" si="49"/>
        <v>0</v>
      </c>
      <c r="BL73" s="239">
        <f t="shared" si="49"/>
        <v>0</v>
      </c>
      <c r="BM73" s="239">
        <f t="shared" si="49"/>
        <v>0</v>
      </c>
      <c r="BN73" s="239">
        <f t="shared" si="49"/>
        <v>0</v>
      </c>
      <c r="BO73" s="239">
        <f t="shared" si="49"/>
        <v>0</v>
      </c>
      <c r="BP73" s="239">
        <f t="shared" si="49"/>
        <v>0</v>
      </c>
      <c r="BQ73" s="239">
        <f t="shared" ref="BQ73:CT73" si="50">BQ28-BQ51</f>
        <v>0</v>
      </c>
      <c r="BR73" s="239">
        <f t="shared" si="50"/>
        <v>0</v>
      </c>
      <c r="BS73" s="239">
        <f t="shared" si="50"/>
        <v>0</v>
      </c>
      <c r="BT73" s="239">
        <f t="shared" si="50"/>
        <v>0</v>
      </c>
      <c r="BU73" s="239">
        <f t="shared" si="50"/>
        <v>0</v>
      </c>
      <c r="BV73" s="239">
        <f t="shared" si="50"/>
        <v>0</v>
      </c>
      <c r="BW73" s="239">
        <f t="shared" si="50"/>
        <v>0</v>
      </c>
      <c r="BX73" s="239">
        <f t="shared" si="50"/>
        <v>0</v>
      </c>
      <c r="BY73" s="239">
        <f t="shared" si="50"/>
        <v>0</v>
      </c>
      <c r="BZ73" s="239">
        <f t="shared" si="50"/>
        <v>0</v>
      </c>
      <c r="CA73" s="239">
        <f t="shared" si="50"/>
        <v>0</v>
      </c>
      <c r="CB73" s="239">
        <f t="shared" si="50"/>
        <v>0</v>
      </c>
      <c r="CC73" s="239">
        <f t="shared" si="50"/>
        <v>0</v>
      </c>
      <c r="CD73" s="239">
        <f t="shared" si="50"/>
        <v>0</v>
      </c>
      <c r="CE73" s="239">
        <f t="shared" si="50"/>
        <v>0</v>
      </c>
      <c r="CF73" s="239">
        <f t="shared" si="50"/>
        <v>0</v>
      </c>
      <c r="CG73" s="239">
        <f t="shared" si="50"/>
        <v>0</v>
      </c>
      <c r="CH73" s="239">
        <f t="shared" si="50"/>
        <v>0</v>
      </c>
      <c r="CI73" s="239">
        <f t="shared" si="50"/>
        <v>0</v>
      </c>
      <c r="CJ73" s="239">
        <f t="shared" si="50"/>
        <v>0</v>
      </c>
      <c r="CK73" s="239">
        <f t="shared" si="50"/>
        <v>0</v>
      </c>
      <c r="CL73" s="239">
        <f t="shared" si="50"/>
        <v>0</v>
      </c>
      <c r="CM73" s="239">
        <f t="shared" si="50"/>
        <v>0</v>
      </c>
      <c r="CN73" s="239">
        <f t="shared" si="50"/>
        <v>0</v>
      </c>
      <c r="CO73" s="239">
        <f t="shared" si="50"/>
        <v>0</v>
      </c>
      <c r="CP73" s="239">
        <f t="shared" si="50"/>
        <v>0</v>
      </c>
      <c r="CQ73" s="239">
        <f t="shared" si="50"/>
        <v>0</v>
      </c>
      <c r="CR73" s="239">
        <f t="shared" si="50"/>
        <v>0</v>
      </c>
      <c r="CS73" s="239">
        <f t="shared" si="50"/>
        <v>0</v>
      </c>
      <c r="CT73" s="239">
        <f t="shared" si="50"/>
        <v>0</v>
      </c>
    </row>
    <row r="74" spans="1:98" s="1270" customFormat="1" ht="13" x14ac:dyDescent="0.25">
      <c r="A74" s="1274" t="s">
        <v>817</v>
      </c>
      <c r="B74" s="1272">
        <f t="shared" ca="1" si="14"/>
        <v>0</v>
      </c>
      <c r="C74" s="1272">
        <f t="shared" ca="1" si="14"/>
        <v>0</v>
      </c>
      <c r="D74" s="1275"/>
      <c r="E74" s="1271">
        <f t="shared" ref="E74:AJ74" ca="1" si="51">E29-E52</f>
        <v>0</v>
      </c>
      <c r="F74" s="1271">
        <f t="shared" ca="1" si="51"/>
        <v>0</v>
      </c>
      <c r="G74" s="1271">
        <f t="shared" ca="1" si="51"/>
        <v>0</v>
      </c>
      <c r="H74" s="1271">
        <f t="shared" ca="1" si="51"/>
        <v>0</v>
      </c>
      <c r="I74" s="1271">
        <f t="shared" ca="1" si="51"/>
        <v>0</v>
      </c>
      <c r="J74" s="1271">
        <f t="shared" ca="1" si="51"/>
        <v>0</v>
      </c>
      <c r="K74" s="1271">
        <f t="shared" ca="1" si="51"/>
        <v>0</v>
      </c>
      <c r="L74" s="1271">
        <f t="shared" ca="1" si="51"/>
        <v>0</v>
      </c>
      <c r="M74" s="1271">
        <f t="shared" ca="1" si="51"/>
        <v>0</v>
      </c>
      <c r="N74" s="1271">
        <f t="shared" ca="1" si="51"/>
        <v>0</v>
      </c>
      <c r="O74" s="1271">
        <f t="shared" ca="1" si="51"/>
        <v>0</v>
      </c>
      <c r="P74" s="1271">
        <f t="shared" ca="1" si="51"/>
        <v>0</v>
      </c>
      <c r="Q74" s="1271">
        <f t="shared" ca="1" si="51"/>
        <v>0</v>
      </c>
      <c r="R74" s="1271">
        <f t="shared" ca="1" si="51"/>
        <v>0</v>
      </c>
      <c r="S74" s="1271">
        <f t="shared" ca="1" si="51"/>
        <v>0</v>
      </c>
      <c r="T74" s="1271">
        <f t="shared" ca="1" si="51"/>
        <v>0</v>
      </c>
      <c r="U74" s="1271">
        <f t="shared" ca="1" si="51"/>
        <v>0</v>
      </c>
      <c r="V74" s="1271">
        <f t="shared" ca="1" si="51"/>
        <v>0</v>
      </c>
      <c r="W74" s="1271">
        <f t="shared" ca="1" si="51"/>
        <v>0</v>
      </c>
      <c r="X74" s="1271">
        <f t="shared" ca="1" si="51"/>
        <v>0</v>
      </c>
      <c r="Y74" s="1271">
        <f t="shared" ca="1" si="51"/>
        <v>0</v>
      </c>
      <c r="Z74" s="1271">
        <f t="shared" ca="1" si="51"/>
        <v>0</v>
      </c>
      <c r="AA74" s="1271">
        <f t="shared" ca="1" si="51"/>
        <v>0</v>
      </c>
      <c r="AB74" s="1271">
        <f t="shared" ca="1" si="51"/>
        <v>0</v>
      </c>
      <c r="AC74" s="1271">
        <f t="shared" ca="1" si="51"/>
        <v>0</v>
      </c>
      <c r="AD74" s="1271">
        <f t="shared" ca="1" si="51"/>
        <v>0</v>
      </c>
      <c r="AE74" s="1271">
        <f t="shared" ca="1" si="51"/>
        <v>0</v>
      </c>
      <c r="AF74" s="1271">
        <f t="shared" ca="1" si="51"/>
        <v>0</v>
      </c>
      <c r="AG74" s="1271">
        <f t="shared" ca="1" si="51"/>
        <v>0</v>
      </c>
      <c r="AH74" s="1271">
        <f t="shared" ca="1" si="51"/>
        <v>0</v>
      </c>
      <c r="AI74" s="1271">
        <f t="shared" ca="1" si="51"/>
        <v>0</v>
      </c>
      <c r="AJ74" s="1271">
        <f t="shared" ca="1" si="51"/>
        <v>0</v>
      </c>
      <c r="AK74" s="1271">
        <f t="shared" ref="AK74:BP74" ca="1" si="52">AK29-AK52</f>
        <v>0</v>
      </c>
      <c r="AL74" s="1271">
        <f t="shared" ca="1" si="52"/>
        <v>0</v>
      </c>
      <c r="AM74" s="1271">
        <f t="shared" ca="1" si="52"/>
        <v>0</v>
      </c>
      <c r="AN74" s="1271">
        <f t="shared" ca="1" si="52"/>
        <v>0</v>
      </c>
      <c r="AO74" s="1271">
        <f t="shared" ca="1" si="52"/>
        <v>0</v>
      </c>
      <c r="AP74" s="1271">
        <f t="shared" ca="1" si="52"/>
        <v>0</v>
      </c>
      <c r="AQ74" s="1271">
        <f t="shared" ca="1" si="52"/>
        <v>0</v>
      </c>
      <c r="AR74" s="1271">
        <f t="shared" ca="1" si="52"/>
        <v>0</v>
      </c>
      <c r="AS74" s="1271">
        <f t="shared" ca="1" si="52"/>
        <v>0</v>
      </c>
      <c r="AT74" s="1271">
        <f t="shared" ca="1" si="52"/>
        <v>0</v>
      </c>
      <c r="AU74" s="1271">
        <f t="shared" ca="1" si="52"/>
        <v>0</v>
      </c>
      <c r="AV74" s="1271">
        <f t="shared" ca="1" si="52"/>
        <v>0</v>
      </c>
      <c r="AW74" s="1271">
        <f t="shared" ca="1" si="52"/>
        <v>0</v>
      </c>
      <c r="AX74" s="1271">
        <f t="shared" ca="1" si="52"/>
        <v>0</v>
      </c>
      <c r="AY74" s="1271">
        <f t="shared" ca="1" si="52"/>
        <v>0</v>
      </c>
      <c r="AZ74" s="1271">
        <f t="shared" ca="1" si="52"/>
        <v>0</v>
      </c>
      <c r="BA74" s="1271">
        <f t="shared" ca="1" si="52"/>
        <v>0</v>
      </c>
      <c r="BB74" s="1271">
        <f t="shared" ca="1" si="52"/>
        <v>0</v>
      </c>
      <c r="BC74" s="1271">
        <f t="shared" ca="1" si="52"/>
        <v>0</v>
      </c>
      <c r="BD74" s="1271">
        <f t="shared" ca="1" si="52"/>
        <v>0</v>
      </c>
      <c r="BE74" s="1271">
        <f t="shared" ca="1" si="52"/>
        <v>0</v>
      </c>
      <c r="BF74" s="1271">
        <f t="shared" ca="1" si="52"/>
        <v>0</v>
      </c>
      <c r="BG74" s="1271">
        <f t="shared" ca="1" si="52"/>
        <v>0</v>
      </c>
      <c r="BH74" s="1271">
        <f t="shared" ca="1" si="52"/>
        <v>0</v>
      </c>
      <c r="BI74" s="1271">
        <f t="shared" ca="1" si="52"/>
        <v>0</v>
      </c>
      <c r="BJ74" s="1271">
        <f t="shared" ca="1" si="52"/>
        <v>0</v>
      </c>
      <c r="BK74" s="1271">
        <f t="shared" ca="1" si="52"/>
        <v>0</v>
      </c>
      <c r="BL74" s="1271">
        <f t="shared" ca="1" si="52"/>
        <v>0</v>
      </c>
      <c r="BM74" s="1271">
        <f t="shared" ca="1" si="52"/>
        <v>0</v>
      </c>
      <c r="BN74" s="1271">
        <f t="shared" ca="1" si="52"/>
        <v>0</v>
      </c>
      <c r="BO74" s="1271">
        <f t="shared" ca="1" si="52"/>
        <v>0</v>
      </c>
      <c r="BP74" s="1271">
        <f t="shared" ca="1" si="52"/>
        <v>0</v>
      </c>
      <c r="BQ74" s="1271">
        <f t="shared" ref="BQ74:CT74" ca="1" si="53">BQ29-BQ52</f>
        <v>0</v>
      </c>
      <c r="BR74" s="1271">
        <f t="shared" ca="1" si="53"/>
        <v>0</v>
      </c>
      <c r="BS74" s="1271">
        <f t="shared" ca="1" si="53"/>
        <v>0</v>
      </c>
      <c r="BT74" s="1271">
        <f t="shared" ca="1" si="53"/>
        <v>0</v>
      </c>
      <c r="BU74" s="1271">
        <f t="shared" ca="1" si="53"/>
        <v>0</v>
      </c>
      <c r="BV74" s="1271">
        <f t="shared" si="53"/>
        <v>0</v>
      </c>
      <c r="BW74" s="1271">
        <f t="shared" si="53"/>
        <v>0</v>
      </c>
      <c r="BX74" s="1271">
        <f t="shared" si="53"/>
        <v>0</v>
      </c>
      <c r="BY74" s="1271">
        <f t="shared" si="53"/>
        <v>0</v>
      </c>
      <c r="BZ74" s="1271">
        <f t="shared" si="53"/>
        <v>0</v>
      </c>
      <c r="CA74" s="1271">
        <f t="shared" si="53"/>
        <v>0</v>
      </c>
      <c r="CB74" s="1271">
        <f t="shared" si="53"/>
        <v>0</v>
      </c>
      <c r="CC74" s="1271">
        <f t="shared" si="53"/>
        <v>0</v>
      </c>
      <c r="CD74" s="1271">
        <f t="shared" si="53"/>
        <v>0</v>
      </c>
      <c r="CE74" s="1271">
        <f t="shared" si="53"/>
        <v>0</v>
      </c>
      <c r="CF74" s="1271">
        <f t="shared" si="53"/>
        <v>0</v>
      </c>
      <c r="CG74" s="1271">
        <f t="shared" si="53"/>
        <v>0</v>
      </c>
      <c r="CH74" s="1271">
        <f t="shared" si="53"/>
        <v>0</v>
      </c>
      <c r="CI74" s="1271">
        <f t="shared" si="53"/>
        <v>0</v>
      </c>
      <c r="CJ74" s="1271">
        <f t="shared" si="53"/>
        <v>0</v>
      </c>
      <c r="CK74" s="1271">
        <f t="shared" si="53"/>
        <v>0</v>
      </c>
      <c r="CL74" s="1271">
        <f t="shared" si="53"/>
        <v>0</v>
      </c>
      <c r="CM74" s="1271">
        <f t="shared" si="53"/>
        <v>0</v>
      </c>
      <c r="CN74" s="1271">
        <f t="shared" si="53"/>
        <v>0</v>
      </c>
      <c r="CO74" s="1271">
        <f t="shared" si="53"/>
        <v>0</v>
      </c>
      <c r="CP74" s="1271">
        <f t="shared" si="53"/>
        <v>0</v>
      </c>
      <c r="CQ74" s="1271">
        <f t="shared" si="53"/>
        <v>0</v>
      </c>
      <c r="CR74" s="1271">
        <f t="shared" si="53"/>
        <v>0</v>
      </c>
      <c r="CS74" s="1271">
        <f t="shared" si="53"/>
        <v>0</v>
      </c>
      <c r="CT74" s="1271">
        <f t="shared" si="53"/>
        <v>0</v>
      </c>
    </row>
    <row r="75" spans="1:98" ht="13" x14ac:dyDescent="0.25">
      <c r="A75" s="63" t="s">
        <v>56</v>
      </c>
      <c r="B75" s="41">
        <f t="shared" ca="1" si="14"/>
        <v>0</v>
      </c>
      <c r="C75" s="41">
        <f t="shared" ca="1" si="14"/>
        <v>0</v>
      </c>
      <c r="D75" s="279"/>
      <c r="E75" s="239">
        <f t="shared" ref="E75:AJ75" ca="1" si="54">E30-E53</f>
        <v>0</v>
      </c>
      <c r="F75" s="239">
        <f t="shared" ca="1" si="54"/>
        <v>0</v>
      </c>
      <c r="G75" s="239">
        <f t="shared" ca="1" si="54"/>
        <v>0</v>
      </c>
      <c r="H75" s="239">
        <f t="shared" ca="1" si="54"/>
        <v>0</v>
      </c>
      <c r="I75" s="239">
        <f t="shared" ca="1" si="54"/>
        <v>0</v>
      </c>
      <c r="J75" s="239">
        <f t="shared" ca="1" si="54"/>
        <v>0</v>
      </c>
      <c r="K75" s="239">
        <f t="shared" ca="1" si="54"/>
        <v>0</v>
      </c>
      <c r="L75" s="239">
        <f t="shared" ca="1" si="54"/>
        <v>0</v>
      </c>
      <c r="M75" s="239">
        <f t="shared" ca="1" si="54"/>
        <v>0</v>
      </c>
      <c r="N75" s="239">
        <f t="shared" ca="1" si="54"/>
        <v>0</v>
      </c>
      <c r="O75" s="239">
        <f t="shared" ca="1" si="54"/>
        <v>0</v>
      </c>
      <c r="P75" s="239">
        <f t="shared" ca="1" si="54"/>
        <v>0</v>
      </c>
      <c r="Q75" s="239">
        <f t="shared" ca="1" si="54"/>
        <v>0</v>
      </c>
      <c r="R75" s="239">
        <f t="shared" ca="1" si="54"/>
        <v>0</v>
      </c>
      <c r="S75" s="239">
        <f t="shared" ca="1" si="54"/>
        <v>0</v>
      </c>
      <c r="T75" s="239">
        <f t="shared" ca="1" si="54"/>
        <v>0</v>
      </c>
      <c r="U75" s="239">
        <f t="shared" ca="1" si="54"/>
        <v>0</v>
      </c>
      <c r="V75" s="239">
        <f t="shared" ca="1" si="54"/>
        <v>0</v>
      </c>
      <c r="W75" s="239">
        <f t="shared" ca="1" si="54"/>
        <v>0</v>
      </c>
      <c r="X75" s="239">
        <f t="shared" ca="1" si="54"/>
        <v>0</v>
      </c>
      <c r="Y75" s="239">
        <f t="shared" ca="1" si="54"/>
        <v>0</v>
      </c>
      <c r="Z75" s="239">
        <f t="shared" ca="1" si="54"/>
        <v>0</v>
      </c>
      <c r="AA75" s="239">
        <f t="shared" ca="1" si="54"/>
        <v>0</v>
      </c>
      <c r="AB75" s="239">
        <f t="shared" ca="1" si="54"/>
        <v>0</v>
      </c>
      <c r="AC75" s="239">
        <f t="shared" ca="1" si="54"/>
        <v>0</v>
      </c>
      <c r="AD75" s="239">
        <f t="shared" ca="1" si="54"/>
        <v>0</v>
      </c>
      <c r="AE75" s="239">
        <f t="shared" ca="1" si="54"/>
        <v>0</v>
      </c>
      <c r="AF75" s="239">
        <f t="shared" ca="1" si="54"/>
        <v>0</v>
      </c>
      <c r="AG75" s="239">
        <f t="shared" ca="1" si="54"/>
        <v>0</v>
      </c>
      <c r="AH75" s="239">
        <f t="shared" ca="1" si="54"/>
        <v>0</v>
      </c>
      <c r="AI75" s="239">
        <f t="shared" ca="1" si="54"/>
        <v>0</v>
      </c>
      <c r="AJ75" s="239">
        <f t="shared" ca="1" si="54"/>
        <v>0</v>
      </c>
      <c r="AK75" s="239">
        <f t="shared" ref="AK75:BP75" ca="1" si="55">AK30-AK53</f>
        <v>0</v>
      </c>
      <c r="AL75" s="239">
        <f t="shared" ca="1" si="55"/>
        <v>0</v>
      </c>
      <c r="AM75" s="239">
        <f t="shared" ca="1" si="55"/>
        <v>0</v>
      </c>
      <c r="AN75" s="239">
        <f t="shared" ca="1" si="55"/>
        <v>0</v>
      </c>
      <c r="AO75" s="239">
        <f t="shared" ca="1" si="55"/>
        <v>0</v>
      </c>
      <c r="AP75" s="239">
        <f t="shared" ca="1" si="55"/>
        <v>0</v>
      </c>
      <c r="AQ75" s="239">
        <f t="shared" ca="1" si="55"/>
        <v>0</v>
      </c>
      <c r="AR75" s="239">
        <f t="shared" ca="1" si="55"/>
        <v>0</v>
      </c>
      <c r="AS75" s="239">
        <f t="shared" ca="1" si="55"/>
        <v>0</v>
      </c>
      <c r="AT75" s="239">
        <f t="shared" ca="1" si="55"/>
        <v>0</v>
      </c>
      <c r="AU75" s="239">
        <f t="shared" ca="1" si="55"/>
        <v>0</v>
      </c>
      <c r="AV75" s="239">
        <f t="shared" ca="1" si="55"/>
        <v>0</v>
      </c>
      <c r="AW75" s="239">
        <f t="shared" ca="1" si="55"/>
        <v>0</v>
      </c>
      <c r="AX75" s="239">
        <f t="shared" ca="1" si="55"/>
        <v>0</v>
      </c>
      <c r="AY75" s="239">
        <f t="shared" ca="1" si="55"/>
        <v>0</v>
      </c>
      <c r="AZ75" s="239">
        <f t="shared" ca="1" si="55"/>
        <v>0</v>
      </c>
      <c r="BA75" s="239">
        <f t="shared" ca="1" si="55"/>
        <v>0</v>
      </c>
      <c r="BB75" s="239">
        <f t="shared" ca="1" si="55"/>
        <v>0</v>
      </c>
      <c r="BC75" s="239">
        <f t="shared" ca="1" si="55"/>
        <v>0</v>
      </c>
      <c r="BD75" s="239">
        <f t="shared" ca="1" si="55"/>
        <v>0</v>
      </c>
      <c r="BE75" s="239">
        <f t="shared" ca="1" si="55"/>
        <v>0</v>
      </c>
      <c r="BF75" s="239">
        <f t="shared" ca="1" si="55"/>
        <v>0</v>
      </c>
      <c r="BG75" s="239">
        <f t="shared" ca="1" si="55"/>
        <v>0</v>
      </c>
      <c r="BH75" s="239">
        <f t="shared" ca="1" si="55"/>
        <v>0</v>
      </c>
      <c r="BI75" s="239">
        <f t="shared" ca="1" si="55"/>
        <v>0</v>
      </c>
      <c r="BJ75" s="239">
        <f t="shared" ca="1" si="55"/>
        <v>0</v>
      </c>
      <c r="BK75" s="239">
        <f t="shared" ca="1" si="55"/>
        <v>0</v>
      </c>
      <c r="BL75" s="239">
        <f t="shared" ca="1" si="55"/>
        <v>0</v>
      </c>
      <c r="BM75" s="239">
        <f t="shared" ca="1" si="55"/>
        <v>0</v>
      </c>
      <c r="BN75" s="239">
        <f t="shared" ca="1" si="55"/>
        <v>0</v>
      </c>
      <c r="BO75" s="239">
        <f t="shared" ca="1" si="55"/>
        <v>0</v>
      </c>
      <c r="BP75" s="239">
        <f t="shared" ca="1" si="55"/>
        <v>0</v>
      </c>
      <c r="BQ75" s="239">
        <f t="shared" ref="BQ75:CT75" ca="1" si="56">BQ30-BQ53</f>
        <v>0</v>
      </c>
      <c r="BR75" s="239">
        <f t="shared" ca="1" si="56"/>
        <v>0</v>
      </c>
      <c r="BS75" s="239">
        <f t="shared" ca="1" si="56"/>
        <v>0</v>
      </c>
      <c r="BT75" s="239">
        <f t="shared" ca="1" si="56"/>
        <v>0</v>
      </c>
      <c r="BU75" s="239">
        <f t="shared" ca="1" si="56"/>
        <v>0</v>
      </c>
      <c r="BV75" s="239">
        <f t="shared" si="56"/>
        <v>0</v>
      </c>
      <c r="BW75" s="239">
        <f t="shared" si="56"/>
        <v>0</v>
      </c>
      <c r="BX75" s="239">
        <f t="shared" si="56"/>
        <v>0</v>
      </c>
      <c r="BY75" s="239">
        <f t="shared" si="56"/>
        <v>0</v>
      </c>
      <c r="BZ75" s="239">
        <f t="shared" si="56"/>
        <v>0</v>
      </c>
      <c r="CA75" s="239">
        <f t="shared" si="56"/>
        <v>0</v>
      </c>
      <c r="CB75" s="239">
        <f t="shared" si="56"/>
        <v>0</v>
      </c>
      <c r="CC75" s="239">
        <f t="shared" si="56"/>
        <v>0</v>
      </c>
      <c r="CD75" s="239">
        <f t="shared" si="56"/>
        <v>0</v>
      </c>
      <c r="CE75" s="239">
        <f t="shared" si="56"/>
        <v>0</v>
      </c>
      <c r="CF75" s="239">
        <f t="shared" si="56"/>
        <v>0</v>
      </c>
      <c r="CG75" s="239">
        <f t="shared" si="56"/>
        <v>0</v>
      </c>
      <c r="CH75" s="239">
        <f t="shared" si="56"/>
        <v>0</v>
      </c>
      <c r="CI75" s="239">
        <f t="shared" si="56"/>
        <v>0</v>
      </c>
      <c r="CJ75" s="239">
        <f t="shared" si="56"/>
        <v>0</v>
      </c>
      <c r="CK75" s="239">
        <f t="shared" si="56"/>
        <v>0</v>
      </c>
      <c r="CL75" s="239">
        <f t="shared" si="56"/>
        <v>0</v>
      </c>
      <c r="CM75" s="239">
        <f t="shared" si="56"/>
        <v>0</v>
      </c>
      <c r="CN75" s="239">
        <f t="shared" si="56"/>
        <v>0</v>
      </c>
      <c r="CO75" s="239">
        <f t="shared" si="56"/>
        <v>0</v>
      </c>
      <c r="CP75" s="239">
        <f t="shared" si="56"/>
        <v>0</v>
      </c>
      <c r="CQ75" s="239">
        <f t="shared" si="56"/>
        <v>0</v>
      </c>
      <c r="CR75" s="239">
        <f t="shared" si="56"/>
        <v>0</v>
      </c>
      <c r="CS75" s="239">
        <f t="shared" si="56"/>
        <v>0</v>
      </c>
      <c r="CT75" s="239">
        <f t="shared" si="56"/>
        <v>0</v>
      </c>
    </row>
    <row r="76" spans="1:98" ht="13" x14ac:dyDescent="0.25">
      <c r="A76" s="63" t="s">
        <v>57</v>
      </c>
      <c r="B76" s="41">
        <f t="shared" ca="1" si="14"/>
        <v>0</v>
      </c>
      <c r="C76" s="41">
        <f t="shared" ca="1" si="14"/>
        <v>0</v>
      </c>
      <c r="D76" s="279"/>
      <c r="E76" s="239">
        <f t="shared" ref="E76:AJ76" ca="1" si="57">E31-E54</f>
        <v>0</v>
      </c>
      <c r="F76" s="239">
        <f t="shared" ca="1" si="57"/>
        <v>0</v>
      </c>
      <c r="G76" s="239">
        <f t="shared" ca="1" si="57"/>
        <v>0</v>
      </c>
      <c r="H76" s="239">
        <f t="shared" ca="1" si="57"/>
        <v>0</v>
      </c>
      <c r="I76" s="239">
        <f t="shared" ca="1" si="57"/>
        <v>0</v>
      </c>
      <c r="J76" s="239">
        <f t="shared" ca="1" si="57"/>
        <v>0</v>
      </c>
      <c r="K76" s="239">
        <f t="shared" ca="1" si="57"/>
        <v>0</v>
      </c>
      <c r="L76" s="239">
        <f t="shared" ca="1" si="57"/>
        <v>0</v>
      </c>
      <c r="M76" s="239">
        <f t="shared" ca="1" si="57"/>
        <v>0</v>
      </c>
      <c r="N76" s="239">
        <f t="shared" ca="1" si="57"/>
        <v>0</v>
      </c>
      <c r="O76" s="239">
        <f t="shared" ca="1" si="57"/>
        <v>0</v>
      </c>
      <c r="P76" s="239">
        <f t="shared" ca="1" si="57"/>
        <v>0</v>
      </c>
      <c r="Q76" s="239">
        <f t="shared" ca="1" si="57"/>
        <v>0</v>
      </c>
      <c r="R76" s="239">
        <f t="shared" ca="1" si="57"/>
        <v>0</v>
      </c>
      <c r="S76" s="239">
        <f t="shared" ca="1" si="57"/>
        <v>0</v>
      </c>
      <c r="T76" s="239">
        <f t="shared" ca="1" si="57"/>
        <v>0</v>
      </c>
      <c r="U76" s="239">
        <f t="shared" ca="1" si="57"/>
        <v>0</v>
      </c>
      <c r="V76" s="239">
        <f t="shared" ca="1" si="57"/>
        <v>0</v>
      </c>
      <c r="W76" s="239">
        <f t="shared" ca="1" si="57"/>
        <v>0</v>
      </c>
      <c r="X76" s="239">
        <f t="shared" ca="1" si="57"/>
        <v>0</v>
      </c>
      <c r="Y76" s="239">
        <f t="shared" ca="1" si="57"/>
        <v>0</v>
      </c>
      <c r="Z76" s="239">
        <f t="shared" ca="1" si="57"/>
        <v>0</v>
      </c>
      <c r="AA76" s="239">
        <f t="shared" ca="1" si="57"/>
        <v>0</v>
      </c>
      <c r="AB76" s="239">
        <f t="shared" ca="1" si="57"/>
        <v>0</v>
      </c>
      <c r="AC76" s="239">
        <f t="shared" ca="1" si="57"/>
        <v>0</v>
      </c>
      <c r="AD76" s="239">
        <f t="shared" ca="1" si="57"/>
        <v>0</v>
      </c>
      <c r="AE76" s="239">
        <f t="shared" ca="1" si="57"/>
        <v>0</v>
      </c>
      <c r="AF76" s="239">
        <f t="shared" ca="1" si="57"/>
        <v>0</v>
      </c>
      <c r="AG76" s="239">
        <f t="shared" ca="1" si="57"/>
        <v>0</v>
      </c>
      <c r="AH76" s="239">
        <f t="shared" ca="1" si="57"/>
        <v>0</v>
      </c>
      <c r="AI76" s="239">
        <f t="shared" ca="1" si="57"/>
        <v>0</v>
      </c>
      <c r="AJ76" s="239">
        <f t="shared" ca="1" si="57"/>
        <v>0</v>
      </c>
      <c r="AK76" s="239">
        <f t="shared" ref="AK76:BP76" ca="1" si="58">AK31-AK54</f>
        <v>0</v>
      </c>
      <c r="AL76" s="239">
        <f t="shared" ca="1" si="58"/>
        <v>0</v>
      </c>
      <c r="AM76" s="239">
        <f t="shared" ca="1" si="58"/>
        <v>0</v>
      </c>
      <c r="AN76" s="239">
        <f t="shared" ca="1" si="58"/>
        <v>0</v>
      </c>
      <c r="AO76" s="239">
        <f t="shared" ca="1" si="58"/>
        <v>0</v>
      </c>
      <c r="AP76" s="239">
        <f t="shared" ca="1" si="58"/>
        <v>0</v>
      </c>
      <c r="AQ76" s="239">
        <f t="shared" ca="1" si="58"/>
        <v>0</v>
      </c>
      <c r="AR76" s="239">
        <f t="shared" ca="1" si="58"/>
        <v>0</v>
      </c>
      <c r="AS76" s="239">
        <f t="shared" ca="1" si="58"/>
        <v>0</v>
      </c>
      <c r="AT76" s="239">
        <f t="shared" ca="1" si="58"/>
        <v>0</v>
      </c>
      <c r="AU76" s="239">
        <f t="shared" ca="1" si="58"/>
        <v>0</v>
      </c>
      <c r="AV76" s="239">
        <f t="shared" ca="1" si="58"/>
        <v>0</v>
      </c>
      <c r="AW76" s="239">
        <f t="shared" ca="1" si="58"/>
        <v>0</v>
      </c>
      <c r="AX76" s="239">
        <f t="shared" ca="1" si="58"/>
        <v>0</v>
      </c>
      <c r="AY76" s="239">
        <f t="shared" ca="1" si="58"/>
        <v>0</v>
      </c>
      <c r="AZ76" s="239">
        <f t="shared" ca="1" si="58"/>
        <v>0</v>
      </c>
      <c r="BA76" s="239">
        <f t="shared" ca="1" si="58"/>
        <v>0</v>
      </c>
      <c r="BB76" s="239">
        <f t="shared" ca="1" si="58"/>
        <v>0</v>
      </c>
      <c r="BC76" s="239">
        <f t="shared" ca="1" si="58"/>
        <v>0</v>
      </c>
      <c r="BD76" s="239">
        <f t="shared" ca="1" si="58"/>
        <v>0</v>
      </c>
      <c r="BE76" s="239">
        <f t="shared" ca="1" si="58"/>
        <v>0</v>
      </c>
      <c r="BF76" s="239">
        <f t="shared" ca="1" si="58"/>
        <v>0</v>
      </c>
      <c r="BG76" s="239">
        <f t="shared" ca="1" si="58"/>
        <v>0</v>
      </c>
      <c r="BH76" s="239">
        <f t="shared" ca="1" si="58"/>
        <v>0</v>
      </c>
      <c r="BI76" s="239">
        <f t="shared" ca="1" si="58"/>
        <v>0</v>
      </c>
      <c r="BJ76" s="239">
        <f t="shared" ca="1" si="58"/>
        <v>0</v>
      </c>
      <c r="BK76" s="239">
        <f t="shared" ca="1" si="58"/>
        <v>0</v>
      </c>
      <c r="BL76" s="239">
        <f t="shared" ca="1" si="58"/>
        <v>0</v>
      </c>
      <c r="BM76" s="239">
        <f t="shared" ca="1" si="58"/>
        <v>0</v>
      </c>
      <c r="BN76" s="239">
        <f t="shared" ca="1" si="58"/>
        <v>0</v>
      </c>
      <c r="BO76" s="239">
        <f t="shared" ca="1" si="58"/>
        <v>0</v>
      </c>
      <c r="BP76" s="239">
        <f t="shared" ca="1" si="58"/>
        <v>0</v>
      </c>
      <c r="BQ76" s="239">
        <f t="shared" ref="BQ76:CT76" ca="1" si="59">BQ31-BQ54</f>
        <v>0</v>
      </c>
      <c r="BR76" s="239">
        <f t="shared" ca="1" si="59"/>
        <v>0</v>
      </c>
      <c r="BS76" s="239">
        <f t="shared" ca="1" si="59"/>
        <v>0</v>
      </c>
      <c r="BT76" s="239">
        <f t="shared" ca="1" si="59"/>
        <v>0</v>
      </c>
      <c r="BU76" s="239">
        <f t="shared" ca="1" si="59"/>
        <v>0</v>
      </c>
      <c r="BV76" s="239">
        <f t="shared" si="59"/>
        <v>0</v>
      </c>
      <c r="BW76" s="239">
        <f t="shared" si="59"/>
        <v>0</v>
      </c>
      <c r="BX76" s="239">
        <f t="shared" si="59"/>
        <v>0</v>
      </c>
      <c r="BY76" s="239">
        <f t="shared" si="59"/>
        <v>0</v>
      </c>
      <c r="BZ76" s="239">
        <f t="shared" si="59"/>
        <v>0</v>
      </c>
      <c r="CA76" s="239">
        <f t="shared" si="59"/>
        <v>0</v>
      </c>
      <c r="CB76" s="239">
        <f t="shared" si="59"/>
        <v>0</v>
      </c>
      <c r="CC76" s="239">
        <f t="shared" si="59"/>
        <v>0</v>
      </c>
      <c r="CD76" s="239">
        <f t="shared" si="59"/>
        <v>0</v>
      </c>
      <c r="CE76" s="239">
        <f t="shared" si="59"/>
        <v>0</v>
      </c>
      <c r="CF76" s="239">
        <f t="shared" si="59"/>
        <v>0</v>
      </c>
      <c r="CG76" s="239">
        <f t="shared" si="59"/>
        <v>0</v>
      </c>
      <c r="CH76" s="239">
        <f t="shared" si="59"/>
        <v>0</v>
      </c>
      <c r="CI76" s="239">
        <f t="shared" si="59"/>
        <v>0</v>
      </c>
      <c r="CJ76" s="239">
        <f t="shared" si="59"/>
        <v>0</v>
      </c>
      <c r="CK76" s="239">
        <f t="shared" si="59"/>
        <v>0</v>
      </c>
      <c r="CL76" s="239">
        <f t="shared" si="59"/>
        <v>0</v>
      </c>
      <c r="CM76" s="239">
        <f t="shared" si="59"/>
        <v>0</v>
      </c>
      <c r="CN76" s="239">
        <f t="shared" si="59"/>
        <v>0</v>
      </c>
      <c r="CO76" s="239">
        <f t="shared" si="59"/>
        <v>0</v>
      </c>
      <c r="CP76" s="239">
        <f t="shared" si="59"/>
        <v>0</v>
      </c>
      <c r="CQ76" s="239">
        <f t="shared" si="59"/>
        <v>0</v>
      </c>
      <c r="CR76" s="239">
        <f t="shared" si="59"/>
        <v>0</v>
      </c>
      <c r="CS76" s="239">
        <f t="shared" si="59"/>
        <v>0</v>
      </c>
      <c r="CT76" s="239">
        <f t="shared" si="59"/>
        <v>0</v>
      </c>
    </row>
    <row r="77" spans="1:98" ht="13" x14ac:dyDescent="0.25">
      <c r="A77" s="63" t="s">
        <v>58</v>
      </c>
      <c r="B77" s="41">
        <f t="shared" ca="1" si="14"/>
        <v>0</v>
      </c>
      <c r="C77" s="41">
        <f t="shared" ca="1" si="14"/>
        <v>0</v>
      </c>
      <c r="D77" s="279"/>
      <c r="E77" s="239">
        <f t="shared" ref="E77:AJ77" ca="1" si="60">E32-E55</f>
        <v>0</v>
      </c>
      <c r="F77" s="239">
        <f t="shared" ca="1" si="60"/>
        <v>0</v>
      </c>
      <c r="G77" s="239">
        <f t="shared" ca="1" si="60"/>
        <v>0</v>
      </c>
      <c r="H77" s="239">
        <f t="shared" ca="1" si="60"/>
        <v>0</v>
      </c>
      <c r="I77" s="239">
        <f t="shared" ca="1" si="60"/>
        <v>0</v>
      </c>
      <c r="J77" s="239">
        <f t="shared" ca="1" si="60"/>
        <v>0</v>
      </c>
      <c r="K77" s="239">
        <f t="shared" ca="1" si="60"/>
        <v>0</v>
      </c>
      <c r="L77" s="239">
        <f t="shared" ca="1" si="60"/>
        <v>0</v>
      </c>
      <c r="M77" s="239">
        <f t="shared" ca="1" si="60"/>
        <v>0</v>
      </c>
      <c r="N77" s="239">
        <f t="shared" ca="1" si="60"/>
        <v>0</v>
      </c>
      <c r="O77" s="239">
        <f t="shared" ca="1" si="60"/>
        <v>0</v>
      </c>
      <c r="P77" s="239">
        <f t="shared" ca="1" si="60"/>
        <v>0</v>
      </c>
      <c r="Q77" s="239">
        <f t="shared" ca="1" si="60"/>
        <v>0</v>
      </c>
      <c r="R77" s="239">
        <f t="shared" ca="1" si="60"/>
        <v>0</v>
      </c>
      <c r="S77" s="239">
        <f t="shared" ca="1" si="60"/>
        <v>0</v>
      </c>
      <c r="T77" s="239">
        <f t="shared" ca="1" si="60"/>
        <v>0</v>
      </c>
      <c r="U77" s="239">
        <f t="shared" ca="1" si="60"/>
        <v>0</v>
      </c>
      <c r="V77" s="239">
        <f t="shared" ca="1" si="60"/>
        <v>0</v>
      </c>
      <c r="W77" s="239">
        <f t="shared" ca="1" si="60"/>
        <v>0</v>
      </c>
      <c r="X77" s="239">
        <f t="shared" ca="1" si="60"/>
        <v>0</v>
      </c>
      <c r="Y77" s="239">
        <f t="shared" ca="1" si="60"/>
        <v>0</v>
      </c>
      <c r="Z77" s="239">
        <f t="shared" ca="1" si="60"/>
        <v>0</v>
      </c>
      <c r="AA77" s="239">
        <f t="shared" ca="1" si="60"/>
        <v>0</v>
      </c>
      <c r="AB77" s="239">
        <f t="shared" ca="1" si="60"/>
        <v>0</v>
      </c>
      <c r="AC77" s="239">
        <f t="shared" ca="1" si="60"/>
        <v>0</v>
      </c>
      <c r="AD77" s="239">
        <f t="shared" ca="1" si="60"/>
        <v>0</v>
      </c>
      <c r="AE77" s="239">
        <f t="shared" ca="1" si="60"/>
        <v>0</v>
      </c>
      <c r="AF77" s="239">
        <f t="shared" ca="1" si="60"/>
        <v>0</v>
      </c>
      <c r="AG77" s="239">
        <f t="shared" ca="1" si="60"/>
        <v>0</v>
      </c>
      <c r="AH77" s="239">
        <f t="shared" ca="1" si="60"/>
        <v>0</v>
      </c>
      <c r="AI77" s="239">
        <f t="shared" ca="1" si="60"/>
        <v>0</v>
      </c>
      <c r="AJ77" s="239">
        <f t="shared" ca="1" si="60"/>
        <v>0</v>
      </c>
      <c r="AK77" s="239">
        <f t="shared" ref="AK77:BP77" ca="1" si="61">AK32-AK55</f>
        <v>0</v>
      </c>
      <c r="AL77" s="239">
        <f t="shared" ca="1" si="61"/>
        <v>0</v>
      </c>
      <c r="AM77" s="239">
        <f t="shared" ca="1" si="61"/>
        <v>0</v>
      </c>
      <c r="AN77" s="239">
        <f t="shared" ca="1" si="61"/>
        <v>0</v>
      </c>
      <c r="AO77" s="239">
        <f t="shared" ca="1" si="61"/>
        <v>0</v>
      </c>
      <c r="AP77" s="239">
        <f t="shared" ca="1" si="61"/>
        <v>0</v>
      </c>
      <c r="AQ77" s="239">
        <f t="shared" ca="1" si="61"/>
        <v>0</v>
      </c>
      <c r="AR77" s="239">
        <f t="shared" ca="1" si="61"/>
        <v>0</v>
      </c>
      <c r="AS77" s="239">
        <f t="shared" ca="1" si="61"/>
        <v>0</v>
      </c>
      <c r="AT77" s="239">
        <f t="shared" ca="1" si="61"/>
        <v>0</v>
      </c>
      <c r="AU77" s="239">
        <f t="shared" ca="1" si="61"/>
        <v>0</v>
      </c>
      <c r="AV77" s="239">
        <f t="shared" ca="1" si="61"/>
        <v>0</v>
      </c>
      <c r="AW77" s="239">
        <f t="shared" ca="1" si="61"/>
        <v>0</v>
      </c>
      <c r="AX77" s="239">
        <f t="shared" ca="1" si="61"/>
        <v>0</v>
      </c>
      <c r="AY77" s="239">
        <f t="shared" ca="1" si="61"/>
        <v>0</v>
      </c>
      <c r="AZ77" s="239">
        <f t="shared" ca="1" si="61"/>
        <v>0</v>
      </c>
      <c r="BA77" s="239">
        <f t="shared" ca="1" si="61"/>
        <v>0</v>
      </c>
      <c r="BB77" s="239">
        <f t="shared" ca="1" si="61"/>
        <v>0</v>
      </c>
      <c r="BC77" s="239">
        <f t="shared" ca="1" si="61"/>
        <v>0</v>
      </c>
      <c r="BD77" s="239">
        <f t="shared" ca="1" si="61"/>
        <v>0</v>
      </c>
      <c r="BE77" s="239">
        <f t="shared" ca="1" si="61"/>
        <v>0</v>
      </c>
      <c r="BF77" s="239">
        <f t="shared" ca="1" si="61"/>
        <v>0</v>
      </c>
      <c r="BG77" s="239">
        <f t="shared" ca="1" si="61"/>
        <v>0</v>
      </c>
      <c r="BH77" s="239">
        <f t="shared" ca="1" si="61"/>
        <v>0</v>
      </c>
      <c r="BI77" s="239">
        <f t="shared" ca="1" si="61"/>
        <v>0</v>
      </c>
      <c r="BJ77" s="239">
        <f t="shared" ca="1" si="61"/>
        <v>0</v>
      </c>
      <c r="BK77" s="239">
        <f t="shared" ca="1" si="61"/>
        <v>0</v>
      </c>
      <c r="BL77" s="239">
        <f t="shared" ca="1" si="61"/>
        <v>0</v>
      </c>
      <c r="BM77" s="239">
        <f t="shared" ca="1" si="61"/>
        <v>0</v>
      </c>
      <c r="BN77" s="239">
        <f t="shared" ca="1" si="61"/>
        <v>0</v>
      </c>
      <c r="BO77" s="239">
        <f t="shared" ca="1" si="61"/>
        <v>0</v>
      </c>
      <c r="BP77" s="239">
        <f t="shared" ca="1" si="61"/>
        <v>0</v>
      </c>
      <c r="BQ77" s="239">
        <f t="shared" ref="BQ77:CT77" ca="1" si="62">BQ32-BQ55</f>
        <v>0</v>
      </c>
      <c r="BR77" s="239">
        <f t="shared" ca="1" si="62"/>
        <v>0</v>
      </c>
      <c r="BS77" s="239">
        <f t="shared" ca="1" si="62"/>
        <v>0</v>
      </c>
      <c r="BT77" s="239">
        <f t="shared" ca="1" si="62"/>
        <v>0</v>
      </c>
      <c r="BU77" s="239">
        <f t="shared" ca="1" si="62"/>
        <v>0</v>
      </c>
      <c r="BV77" s="239">
        <f t="shared" si="62"/>
        <v>0</v>
      </c>
      <c r="BW77" s="239">
        <f t="shared" si="62"/>
        <v>0</v>
      </c>
      <c r="BX77" s="239">
        <f t="shared" si="62"/>
        <v>0</v>
      </c>
      <c r="BY77" s="239">
        <f t="shared" si="62"/>
        <v>0</v>
      </c>
      <c r="BZ77" s="239">
        <f t="shared" si="62"/>
        <v>0</v>
      </c>
      <c r="CA77" s="239">
        <f t="shared" si="62"/>
        <v>0</v>
      </c>
      <c r="CB77" s="239">
        <f t="shared" si="62"/>
        <v>0</v>
      </c>
      <c r="CC77" s="239">
        <f t="shared" si="62"/>
        <v>0</v>
      </c>
      <c r="CD77" s="239">
        <f t="shared" si="62"/>
        <v>0</v>
      </c>
      <c r="CE77" s="239">
        <f t="shared" si="62"/>
        <v>0</v>
      </c>
      <c r="CF77" s="239">
        <f t="shared" si="62"/>
        <v>0</v>
      </c>
      <c r="CG77" s="239">
        <f t="shared" si="62"/>
        <v>0</v>
      </c>
      <c r="CH77" s="239">
        <f t="shared" si="62"/>
        <v>0</v>
      </c>
      <c r="CI77" s="239">
        <f t="shared" si="62"/>
        <v>0</v>
      </c>
      <c r="CJ77" s="239">
        <f t="shared" si="62"/>
        <v>0</v>
      </c>
      <c r="CK77" s="239">
        <f t="shared" si="62"/>
        <v>0</v>
      </c>
      <c r="CL77" s="239">
        <f t="shared" si="62"/>
        <v>0</v>
      </c>
      <c r="CM77" s="239">
        <f t="shared" si="62"/>
        <v>0</v>
      </c>
      <c r="CN77" s="239">
        <f t="shared" si="62"/>
        <v>0</v>
      </c>
      <c r="CO77" s="239">
        <f t="shared" si="62"/>
        <v>0</v>
      </c>
      <c r="CP77" s="239">
        <f t="shared" si="62"/>
        <v>0</v>
      </c>
      <c r="CQ77" s="239">
        <f t="shared" si="62"/>
        <v>0</v>
      </c>
      <c r="CR77" s="239">
        <f t="shared" si="62"/>
        <v>0</v>
      </c>
      <c r="CS77" s="239">
        <f t="shared" si="62"/>
        <v>0</v>
      </c>
      <c r="CT77" s="239">
        <f t="shared" si="62"/>
        <v>0</v>
      </c>
    </row>
    <row r="78" spans="1:98" ht="13" x14ac:dyDescent="0.25">
      <c r="A78" s="63" t="s">
        <v>80</v>
      </c>
      <c r="B78" s="41">
        <f t="shared" ca="1" si="14"/>
        <v>0</v>
      </c>
      <c r="C78" s="41">
        <f t="shared" ca="1" si="14"/>
        <v>0</v>
      </c>
      <c r="D78" s="279"/>
      <c r="E78" s="239">
        <f t="shared" ref="E78:AJ78" ca="1" si="63">E33-E56</f>
        <v>0</v>
      </c>
      <c r="F78" s="239">
        <f t="shared" ca="1" si="63"/>
        <v>0</v>
      </c>
      <c r="G78" s="239">
        <f t="shared" ca="1" si="63"/>
        <v>0</v>
      </c>
      <c r="H78" s="239">
        <f t="shared" ca="1" si="63"/>
        <v>0</v>
      </c>
      <c r="I78" s="239">
        <f t="shared" ca="1" si="63"/>
        <v>0</v>
      </c>
      <c r="J78" s="239">
        <f t="shared" ca="1" si="63"/>
        <v>0</v>
      </c>
      <c r="K78" s="239">
        <f t="shared" ca="1" si="63"/>
        <v>0</v>
      </c>
      <c r="L78" s="239">
        <f t="shared" ca="1" si="63"/>
        <v>0</v>
      </c>
      <c r="M78" s="239">
        <f t="shared" ca="1" si="63"/>
        <v>0</v>
      </c>
      <c r="N78" s="239">
        <f t="shared" ca="1" si="63"/>
        <v>0</v>
      </c>
      <c r="O78" s="239">
        <f t="shared" ca="1" si="63"/>
        <v>0</v>
      </c>
      <c r="P78" s="239">
        <f t="shared" ca="1" si="63"/>
        <v>0</v>
      </c>
      <c r="Q78" s="239">
        <f t="shared" ca="1" si="63"/>
        <v>0</v>
      </c>
      <c r="R78" s="239">
        <f t="shared" ca="1" si="63"/>
        <v>0</v>
      </c>
      <c r="S78" s="239">
        <f t="shared" ca="1" si="63"/>
        <v>0</v>
      </c>
      <c r="T78" s="239">
        <f t="shared" ca="1" si="63"/>
        <v>0</v>
      </c>
      <c r="U78" s="239">
        <f t="shared" ca="1" si="63"/>
        <v>0</v>
      </c>
      <c r="V78" s="239">
        <f t="shared" ca="1" si="63"/>
        <v>0</v>
      </c>
      <c r="W78" s="239">
        <f t="shared" ca="1" si="63"/>
        <v>0</v>
      </c>
      <c r="X78" s="239">
        <f t="shared" ca="1" si="63"/>
        <v>0</v>
      </c>
      <c r="Y78" s="239">
        <f t="shared" ca="1" si="63"/>
        <v>0</v>
      </c>
      <c r="Z78" s="239">
        <f t="shared" ca="1" si="63"/>
        <v>0</v>
      </c>
      <c r="AA78" s="239">
        <f t="shared" ca="1" si="63"/>
        <v>0</v>
      </c>
      <c r="AB78" s="239">
        <f t="shared" ca="1" si="63"/>
        <v>0</v>
      </c>
      <c r="AC78" s="239">
        <f t="shared" ca="1" si="63"/>
        <v>0</v>
      </c>
      <c r="AD78" s="239">
        <f t="shared" ca="1" si="63"/>
        <v>0</v>
      </c>
      <c r="AE78" s="239">
        <f t="shared" ca="1" si="63"/>
        <v>0</v>
      </c>
      <c r="AF78" s="239">
        <f t="shared" ca="1" si="63"/>
        <v>0</v>
      </c>
      <c r="AG78" s="239">
        <f t="shared" ca="1" si="63"/>
        <v>0</v>
      </c>
      <c r="AH78" s="239">
        <f t="shared" ca="1" si="63"/>
        <v>0</v>
      </c>
      <c r="AI78" s="239">
        <f t="shared" ca="1" si="63"/>
        <v>0</v>
      </c>
      <c r="AJ78" s="239">
        <f t="shared" ca="1" si="63"/>
        <v>0</v>
      </c>
      <c r="AK78" s="239">
        <f t="shared" ref="AK78:BP78" ca="1" si="64">AK33-AK56</f>
        <v>0</v>
      </c>
      <c r="AL78" s="239">
        <f t="shared" ca="1" si="64"/>
        <v>0</v>
      </c>
      <c r="AM78" s="239">
        <f t="shared" ca="1" si="64"/>
        <v>0</v>
      </c>
      <c r="AN78" s="239">
        <f t="shared" ca="1" si="64"/>
        <v>0</v>
      </c>
      <c r="AO78" s="239">
        <f t="shared" ca="1" si="64"/>
        <v>0</v>
      </c>
      <c r="AP78" s="239">
        <f t="shared" ca="1" si="64"/>
        <v>0</v>
      </c>
      <c r="AQ78" s="239">
        <f t="shared" ca="1" si="64"/>
        <v>0</v>
      </c>
      <c r="AR78" s="239">
        <f t="shared" ca="1" si="64"/>
        <v>0</v>
      </c>
      <c r="AS78" s="239">
        <f t="shared" ca="1" si="64"/>
        <v>0</v>
      </c>
      <c r="AT78" s="239">
        <f t="shared" ca="1" si="64"/>
        <v>0</v>
      </c>
      <c r="AU78" s="239">
        <f t="shared" ca="1" si="64"/>
        <v>0</v>
      </c>
      <c r="AV78" s="239">
        <f t="shared" ca="1" si="64"/>
        <v>0</v>
      </c>
      <c r="AW78" s="239">
        <f t="shared" ca="1" si="64"/>
        <v>0</v>
      </c>
      <c r="AX78" s="239">
        <f t="shared" ca="1" si="64"/>
        <v>0</v>
      </c>
      <c r="AY78" s="239">
        <f t="shared" ca="1" si="64"/>
        <v>0</v>
      </c>
      <c r="AZ78" s="239">
        <f t="shared" ca="1" si="64"/>
        <v>0</v>
      </c>
      <c r="BA78" s="239">
        <f t="shared" ca="1" si="64"/>
        <v>0</v>
      </c>
      <c r="BB78" s="239">
        <f t="shared" ca="1" si="64"/>
        <v>0</v>
      </c>
      <c r="BC78" s="239">
        <f t="shared" ca="1" si="64"/>
        <v>0</v>
      </c>
      <c r="BD78" s="239">
        <f t="shared" ca="1" si="64"/>
        <v>0</v>
      </c>
      <c r="BE78" s="239">
        <f t="shared" ca="1" si="64"/>
        <v>0</v>
      </c>
      <c r="BF78" s="239">
        <f t="shared" ca="1" si="64"/>
        <v>0</v>
      </c>
      <c r="BG78" s="239">
        <f t="shared" ca="1" si="64"/>
        <v>0</v>
      </c>
      <c r="BH78" s="239">
        <f t="shared" ca="1" si="64"/>
        <v>0</v>
      </c>
      <c r="BI78" s="239">
        <f t="shared" ca="1" si="64"/>
        <v>0</v>
      </c>
      <c r="BJ78" s="239">
        <f t="shared" ca="1" si="64"/>
        <v>0</v>
      </c>
      <c r="BK78" s="239">
        <f t="shared" ca="1" si="64"/>
        <v>0</v>
      </c>
      <c r="BL78" s="239">
        <f t="shared" ca="1" si="64"/>
        <v>0</v>
      </c>
      <c r="BM78" s="239">
        <f t="shared" ca="1" si="64"/>
        <v>0</v>
      </c>
      <c r="BN78" s="239">
        <f t="shared" ca="1" si="64"/>
        <v>0</v>
      </c>
      <c r="BO78" s="239">
        <f t="shared" ca="1" si="64"/>
        <v>0</v>
      </c>
      <c r="BP78" s="239">
        <f t="shared" ca="1" si="64"/>
        <v>0</v>
      </c>
      <c r="BQ78" s="239">
        <f t="shared" ref="BQ78:CT78" ca="1" si="65">BQ33-BQ56</f>
        <v>0</v>
      </c>
      <c r="BR78" s="239">
        <f t="shared" ca="1" si="65"/>
        <v>0</v>
      </c>
      <c r="BS78" s="239">
        <f t="shared" ca="1" si="65"/>
        <v>0</v>
      </c>
      <c r="BT78" s="239">
        <f t="shared" ca="1" si="65"/>
        <v>0</v>
      </c>
      <c r="BU78" s="239">
        <f t="shared" ca="1" si="65"/>
        <v>0</v>
      </c>
      <c r="BV78" s="239">
        <f t="shared" si="65"/>
        <v>0</v>
      </c>
      <c r="BW78" s="239">
        <f t="shared" si="65"/>
        <v>0</v>
      </c>
      <c r="BX78" s="239">
        <f t="shared" si="65"/>
        <v>0</v>
      </c>
      <c r="BY78" s="239">
        <f t="shared" si="65"/>
        <v>0</v>
      </c>
      <c r="BZ78" s="239">
        <f t="shared" si="65"/>
        <v>0</v>
      </c>
      <c r="CA78" s="239">
        <f t="shared" si="65"/>
        <v>0</v>
      </c>
      <c r="CB78" s="239">
        <f t="shared" si="65"/>
        <v>0</v>
      </c>
      <c r="CC78" s="239">
        <f t="shared" si="65"/>
        <v>0</v>
      </c>
      <c r="CD78" s="239">
        <f t="shared" si="65"/>
        <v>0</v>
      </c>
      <c r="CE78" s="239">
        <f t="shared" si="65"/>
        <v>0</v>
      </c>
      <c r="CF78" s="239">
        <f t="shared" si="65"/>
        <v>0</v>
      </c>
      <c r="CG78" s="239">
        <f t="shared" si="65"/>
        <v>0</v>
      </c>
      <c r="CH78" s="239">
        <f t="shared" si="65"/>
        <v>0</v>
      </c>
      <c r="CI78" s="239">
        <f t="shared" si="65"/>
        <v>0</v>
      </c>
      <c r="CJ78" s="239">
        <f t="shared" si="65"/>
        <v>0</v>
      </c>
      <c r="CK78" s="239">
        <f t="shared" si="65"/>
        <v>0</v>
      </c>
      <c r="CL78" s="239">
        <f t="shared" si="65"/>
        <v>0</v>
      </c>
      <c r="CM78" s="239">
        <f t="shared" si="65"/>
        <v>0</v>
      </c>
      <c r="CN78" s="239">
        <f t="shared" si="65"/>
        <v>0</v>
      </c>
      <c r="CO78" s="239">
        <f t="shared" si="65"/>
        <v>0</v>
      </c>
      <c r="CP78" s="239">
        <f t="shared" si="65"/>
        <v>0</v>
      </c>
      <c r="CQ78" s="239">
        <f t="shared" si="65"/>
        <v>0</v>
      </c>
      <c r="CR78" s="239">
        <f t="shared" si="65"/>
        <v>0</v>
      </c>
      <c r="CS78" s="239">
        <f t="shared" si="65"/>
        <v>0</v>
      </c>
      <c r="CT78" s="239">
        <f t="shared" si="65"/>
        <v>0</v>
      </c>
    </row>
    <row r="79" spans="1:98" s="591" customFormat="1" ht="13" x14ac:dyDescent="0.25">
      <c r="A79" s="592" t="s">
        <v>92</v>
      </c>
      <c r="B79" s="588">
        <f t="shared" ca="1" si="14"/>
        <v>0</v>
      </c>
      <c r="C79" s="588">
        <f t="shared" ca="1" si="14"/>
        <v>0</v>
      </c>
      <c r="D79" s="597"/>
      <c r="E79" s="596">
        <f t="shared" ref="E79:AJ79" ca="1" si="66">E34-E57</f>
        <v>0</v>
      </c>
      <c r="F79" s="596">
        <f t="shared" ca="1" si="66"/>
        <v>0</v>
      </c>
      <c r="G79" s="596">
        <f t="shared" ca="1" si="66"/>
        <v>0</v>
      </c>
      <c r="H79" s="596">
        <f t="shared" ca="1" si="66"/>
        <v>0</v>
      </c>
      <c r="I79" s="596">
        <f t="shared" ca="1" si="66"/>
        <v>0</v>
      </c>
      <c r="J79" s="596">
        <f t="shared" ca="1" si="66"/>
        <v>0</v>
      </c>
      <c r="K79" s="596">
        <f t="shared" ca="1" si="66"/>
        <v>0</v>
      </c>
      <c r="L79" s="596">
        <f t="shared" ca="1" si="66"/>
        <v>0</v>
      </c>
      <c r="M79" s="596">
        <f t="shared" ca="1" si="66"/>
        <v>0</v>
      </c>
      <c r="N79" s="596">
        <f t="shared" ca="1" si="66"/>
        <v>0</v>
      </c>
      <c r="O79" s="596">
        <f t="shared" ca="1" si="66"/>
        <v>0</v>
      </c>
      <c r="P79" s="596">
        <f t="shared" ca="1" si="66"/>
        <v>0</v>
      </c>
      <c r="Q79" s="596">
        <f t="shared" ca="1" si="66"/>
        <v>0</v>
      </c>
      <c r="R79" s="596">
        <f t="shared" ca="1" si="66"/>
        <v>0</v>
      </c>
      <c r="S79" s="596">
        <f t="shared" ca="1" si="66"/>
        <v>0</v>
      </c>
      <c r="T79" s="596">
        <f t="shared" ca="1" si="66"/>
        <v>0</v>
      </c>
      <c r="U79" s="596">
        <f t="shared" ca="1" si="66"/>
        <v>0</v>
      </c>
      <c r="V79" s="596">
        <f t="shared" ca="1" si="66"/>
        <v>0</v>
      </c>
      <c r="W79" s="596">
        <f t="shared" ca="1" si="66"/>
        <v>0</v>
      </c>
      <c r="X79" s="596">
        <f t="shared" ca="1" si="66"/>
        <v>0</v>
      </c>
      <c r="Y79" s="596">
        <f t="shared" ca="1" si="66"/>
        <v>0</v>
      </c>
      <c r="Z79" s="596">
        <f t="shared" ca="1" si="66"/>
        <v>0</v>
      </c>
      <c r="AA79" s="596">
        <f t="shared" ca="1" si="66"/>
        <v>0</v>
      </c>
      <c r="AB79" s="596">
        <f t="shared" ca="1" si="66"/>
        <v>0</v>
      </c>
      <c r="AC79" s="596">
        <f t="shared" ca="1" si="66"/>
        <v>0</v>
      </c>
      <c r="AD79" s="596">
        <f t="shared" ca="1" si="66"/>
        <v>0</v>
      </c>
      <c r="AE79" s="596">
        <f t="shared" ca="1" si="66"/>
        <v>0</v>
      </c>
      <c r="AF79" s="596">
        <f t="shared" ca="1" si="66"/>
        <v>0</v>
      </c>
      <c r="AG79" s="596">
        <f t="shared" ca="1" si="66"/>
        <v>0</v>
      </c>
      <c r="AH79" s="596">
        <f t="shared" ca="1" si="66"/>
        <v>0</v>
      </c>
      <c r="AI79" s="596">
        <f t="shared" ca="1" si="66"/>
        <v>0</v>
      </c>
      <c r="AJ79" s="596">
        <f t="shared" ca="1" si="66"/>
        <v>0</v>
      </c>
      <c r="AK79" s="596">
        <f t="shared" ref="AK79:BP79" ca="1" si="67">AK34-AK57</f>
        <v>0</v>
      </c>
      <c r="AL79" s="596">
        <f t="shared" ca="1" si="67"/>
        <v>0</v>
      </c>
      <c r="AM79" s="596">
        <f t="shared" ca="1" si="67"/>
        <v>0</v>
      </c>
      <c r="AN79" s="596">
        <f t="shared" ca="1" si="67"/>
        <v>0</v>
      </c>
      <c r="AO79" s="596">
        <f t="shared" ca="1" si="67"/>
        <v>0</v>
      </c>
      <c r="AP79" s="596">
        <f t="shared" ca="1" si="67"/>
        <v>0</v>
      </c>
      <c r="AQ79" s="596">
        <f t="shared" ca="1" si="67"/>
        <v>0</v>
      </c>
      <c r="AR79" s="596">
        <f t="shared" ca="1" si="67"/>
        <v>0</v>
      </c>
      <c r="AS79" s="596">
        <f t="shared" ca="1" si="67"/>
        <v>0</v>
      </c>
      <c r="AT79" s="596">
        <f t="shared" ca="1" si="67"/>
        <v>0</v>
      </c>
      <c r="AU79" s="596">
        <f t="shared" ca="1" si="67"/>
        <v>0</v>
      </c>
      <c r="AV79" s="596">
        <f t="shared" ca="1" si="67"/>
        <v>0</v>
      </c>
      <c r="AW79" s="596">
        <f t="shared" ca="1" si="67"/>
        <v>0</v>
      </c>
      <c r="AX79" s="596">
        <f t="shared" ca="1" si="67"/>
        <v>0</v>
      </c>
      <c r="AY79" s="596">
        <f t="shared" ca="1" si="67"/>
        <v>0</v>
      </c>
      <c r="AZ79" s="596">
        <f t="shared" ca="1" si="67"/>
        <v>0</v>
      </c>
      <c r="BA79" s="596">
        <f t="shared" ca="1" si="67"/>
        <v>0</v>
      </c>
      <c r="BB79" s="596">
        <f t="shared" ca="1" si="67"/>
        <v>0</v>
      </c>
      <c r="BC79" s="596">
        <f t="shared" ca="1" si="67"/>
        <v>0</v>
      </c>
      <c r="BD79" s="596">
        <f t="shared" ca="1" si="67"/>
        <v>0</v>
      </c>
      <c r="BE79" s="596">
        <f t="shared" ca="1" si="67"/>
        <v>0</v>
      </c>
      <c r="BF79" s="596">
        <f t="shared" ca="1" si="67"/>
        <v>0</v>
      </c>
      <c r="BG79" s="596">
        <f t="shared" ca="1" si="67"/>
        <v>0</v>
      </c>
      <c r="BH79" s="596">
        <f t="shared" ca="1" si="67"/>
        <v>0</v>
      </c>
      <c r="BI79" s="596">
        <f t="shared" ca="1" si="67"/>
        <v>0</v>
      </c>
      <c r="BJ79" s="596">
        <f t="shared" ca="1" si="67"/>
        <v>0</v>
      </c>
      <c r="BK79" s="596">
        <f t="shared" ca="1" si="67"/>
        <v>0</v>
      </c>
      <c r="BL79" s="596">
        <f t="shared" ca="1" si="67"/>
        <v>0</v>
      </c>
      <c r="BM79" s="596">
        <f t="shared" ca="1" si="67"/>
        <v>0</v>
      </c>
      <c r="BN79" s="596">
        <f t="shared" ca="1" si="67"/>
        <v>0</v>
      </c>
      <c r="BO79" s="596">
        <f t="shared" ca="1" si="67"/>
        <v>0</v>
      </c>
      <c r="BP79" s="596">
        <f t="shared" ca="1" si="67"/>
        <v>0</v>
      </c>
      <c r="BQ79" s="596">
        <f t="shared" ref="BQ79:CT79" ca="1" si="68">BQ34-BQ57</f>
        <v>0</v>
      </c>
      <c r="BR79" s="596">
        <f t="shared" ca="1" si="68"/>
        <v>0</v>
      </c>
      <c r="BS79" s="596">
        <f t="shared" ca="1" si="68"/>
        <v>0</v>
      </c>
      <c r="BT79" s="596">
        <f t="shared" ca="1" si="68"/>
        <v>0</v>
      </c>
      <c r="BU79" s="596">
        <f t="shared" ca="1" si="68"/>
        <v>0</v>
      </c>
      <c r="BV79" s="596">
        <f t="shared" si="68"/>
        <v>0</v>
      </c>
      <c r="BW79" s="596">
        <f t="shared" si="68"/>
        <v>0</v>
      </c>
      <c r="BX79" s="596">
        <f t="shared" si="68"/>
        <v>0</v>
      </c>
      <c r="BY79" s="596">
        <f t="shared" si="68"/>
        <v>0</v>
      </c>
      <c r="BZ79" s="596">
        <f t="shared" si="68"/>
        <v>0</v>
      </c>
      <c r="CA79" s="596">
        <f t="shared" si="68"/>
        <v>0</v>
      </c>
      <c r="CB79" s="596">
        <f t="shared" si="68"/>
        <v>0</v>
      </c>
      <c r="CC79" s="596">
        <f t="shared" si="68"/>
        <v>0</v>
      </c>
      <c r="CD79" s="596">
        <f t="shared" si="68"/>
        <v>0</v>
      </c>
      <c r="CE79" s="596">
        <f t="shared" si="68"/>
        <v>0</v>
      </c>
      <c r="CF79" s="596">
        <f t="shared" si="68"/>
        <v>0</v>
      </c>
      <c r="CG79" s="596">
        <f t="shared" si="68"/>
        <v>0</v>
      </c>
      <c r="CH79" s="596">
        <f t="shared" si="68"/>
        <v>0</v>
      </c>
      <c r="CI79" s="596">
        <f t="shared" si="68"/>
        <v>0</v>
      </c>
      <c r="CJ79" s="596">
        <f t="shared" si="68"/>
        <v>0</v>
      </c>
      <c r="CK79" s="596">
        <f t="shared" si="68"/>
        <v>0</v>
      </c>
      <c r="CL79" s="596">
        <f t="shared" si="68"/>
        <v>0</v>
      </c>
      <c r="CM79" s="596">
        <f t="shared" si="68"/>
        <v>0</v>
      </c>
      <c r="CN79" s="596">
        <f t="shared" si="68"/>
        <v>0</v>
      </c>
      <c r="CO79" s="596">
        <f t="shared" si="68"/>
        <v>0</v>
      </c>
      <c r="CP79" s="596">
        <f t="shared" si="68"/>
        <v>0</v>
      </c>
      <c r="CQ79" s="596">
        <f t="shared" si="68"/>
        <v>0</v>
      </c>
      <c r="CR79" s="596">
        <f t="shared" si="68"/>
        <v>0</v>
      </c>
      <c r="CS79" s="596">
        <f t="shared" si="68"/>
        <v>0</v>
      </c>
      <c r="CT79" s="596">
        <f t="shared" si="68"/>
        <v>0</v>
      </c>
    </row>
    <row r="80" spans="1:98" ht="13" x14ac:dyDescent="0.25">
      <c r="A80" s="1265" t="str">
        <f>A58</f>
        <v>Summa kostnader</v>
      </c>
      <c r="B80" s="1266">
        <f t="shared" ca="1" si="14"/>
        <v>0</v>
      </c>
      <c r="C80" s="1266">
        <f t="shared" ca="1" si="14"/>
        <v>0</v>
      </c>
    </row>
    <row r="81" spans="1:104" ht="13" x14ac:dyDescent="0.25">
      <c r="A81" s="63"/>
      <c r="B81" s="240"/>
      <c r="C81" s="41"/>
    </row>
    <row r="83" spans="1:104" x14ac:dyDescent="0.25">
      <c r="A83" s="85" t="s">
        <v>171</v>
      </c>
      <c r="B83" s="84"/>
      <c r="C83" s="84"/>
      <c r="D83" s="281"/>
      <c r="E83" s="84"/>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83" s="84"/>
      <c r="AN83" s="84"/>
      <c r="AO83" s="84"/>
      <c r="AP83" s="84"/>
      <c r="AQ83" s="84"/>
      <c r="AR83" s="84"/>
      <c r="AS83" s="84"/>
      <c r="AT83" s="84"/>
      <c r="AU83" s="84"/>
      <c r="AV83" s="84"/>
      <c r="AW83" s="84"/>
      <c r="AX83" s="84"/>
      <c r="AY83" s="84"/>
      <c r="AZ83" s="84"/>
      <c r="BA83" s="84"/>
      <c r="BB83" s="84"/>
      <c r="BC83" s="84"/>
      <c r="BD83" s="84"/>
      <c r="BE83" s="84"/>
      <c r="BF83" s="84"/>
      <c r="BG83" s="84"/>
      <c r="BH83" s="84"/>
      <c r="BI83" s="84"/>
      <c r="BJ83" s="84"/>
      <c r="BK83" s="84"/>
      <c r="BL83" s="84"/>
      <c r="BM83" s="84"/>
      <c r="BN83" s="84"/>
      <c r="BO83" s="84"/>
      <c r="BP83" s="84"/>
      <c r="BQ83" s="84"/>
      <c r="BR83" s="84"/>
      <c r="BS83" s="84"/>
      <c r="BT83" s="84"/>
      <c r="BU83" s="84"/>
      <c r="BV83" s="84"/>
      <c r="BW83" s="84"/>
      <c r="BX83" s="84"/>
      <c r="BY83" s="84"/>
      <c r="BZ83" s="84"/>
      <c r="CA83" s="84"/>
      <c r="CB83" s="84"/>
      <c r="CC83" s="84"/>
      <c r="CD83" s="84"/>
      <c r="CE83" s="84"/>
      <c r="CF83" s="84"/>
      <c r="CG83" s="84"/>
      <c r="CH83" s="84"/>
      <c r="CI83" s="84"/>
      <c r="CJ83" s="84"/>
      <c r="CK83" s="84"/>
      <c r="CL83" s="84"/>
      <c r="CM83" s="84"/>
      <c r="CN83" s="84"/>
      <c r="CO83" s="84"/>
      <c r="CP83" s="84"/>
      <c r="CQ83" s="84"/>
      <c r="CR83" s="84"/>
      <c r="CS83" s="84"/>
      <c r="CT83" s="84"/>
      <c r="CU83" s="48"/>
      <c r="CV83" s="48"/>
      <c r="CW83" s="48"/>
      <c r="CX83" s="48"/>
      <c r="CY83" s="48"/>
      <c r="CZ83" s="48"/>
    </row>
    <row r="85" spans="1:104" ht="13" x14ac:dyDescent="0.3">
      <c r="A85" s="320" t="str">
        <f>Indata!A10</f>
        <v xml:space="preserve">Diskonteringsränta </v>
      </c>
      <c r="B85" s="319">
        <f>IF(Indata!B10&lt;1,Indata!B10+1,Indata!B10)</f>
        <v>1.0349999999999999</v>
      </c>
      <c r="D85" s="238" t="s">
        <v>320</v>
      </c>
      <c r="E85" s="230">
        <f t="shared" ref="E85:L85" si="69">IF(E4&lt;$B$6,0,1/$B$85^(E16-$B$6))</f>
        <v>0</v>
      </c>
      <c r="F85" s="230">
        <f t="shared" si="69"/>
        <v>0</v>
      </c>
      <c r="G85" s="230">
        <f t="shared" si="69"/>
        <v>0</v>
      </c>
      <c r="H85" s="230">
        <f t="shared" si="69"/>
        <v>0</v>
      </c>
      <c r="I85" s="230">
        <f t="shared" si="69"/>
        <v>0</v>
      </c>
      <c r="J85" s="230">
        <f t="shared" si="69"/>
        <v>0</v>
      </c>
      <c r="K85" s="230">
        <f t="shared" si="69"/>
        <v>0</v>
      </c>
      <c r="L85" s="230">
        <f t="shared" si="69"/>
        <v>0</v>
      </c>
      <c r="M85" s="230">
        <f>IF(M4&lt;$B$6,0,1/$B$85^(M16-$B$6))</f>
        <v>0</v>
      </c>
      <c r="N85" s="230">
        <f>IF(N4&lt;$B$6,0,1/$B$85^(N16-$B$6))</f>
        <v>1</v>
      </c>
      <c r="O85" s="230">
        <f t="shared" ref="O85:BZ85" si="70">IF(O4&lt;$B$6,0,1/$B$85^(O16-$B$6))</f>
        <v>0.96618357487922713</v>
      </c>
      <c r="P85" s="230">
        <f t="shared" si="70"/>
        <v>0.93351070036640305</v>
      </c>
      <c r="Q85" s="230">
        <f t="shared" si="70"/>
        <v>0.90194270566802237</v>
      </c>
      <c r="R85" s="230">
        <f t="shared" si="70"/>
        <v>0.87144222769857238</v>
      </c>
      <c r="S85" s="230">
        <f t="shared" si="70"/>
        <v>0.84197316685852419</v>
      </c>
      <c r="T85" s="230">
        <f t="shared" si="70"/>
        <v>0.81350064430775282</v>
      </c>
      <c r="U85" s="230">
        <f t="shared" si="70"/>
        <v>0.78599096068381913</v>
      </c>
      <c r="V85" s="230">
        <f t="shared" si="70"/>
        <v>0.75941155621625056</v>
      </c>
      <c r="W85" s="230">
        <f t="shared" si="70"/>
        <v>0.73373097218961414</v>
      </c>
      <c r="X85" s="230">
        <f t="shared" si="70"/>
        <v>0.70891881370977217</v>
      </c>
      <c r="Y85" s="230">
        <f t="shared" si="70"/>
        <v>0.68494571372924851</v>
      </c>
      <c r="Z85" s="230">
        <f t="shared" si="70"/>
        <v>0.66178329828912896</v>
      </c>
      <c r="AA85" s="230">
        <f t="shared" si="70"/>
        <v>0.63940415293635666</v>
      </c>
      <c r="AB85" s="230">
        <f t="shared" si="70"/>
        <v>0.61778179027667302</v>
      </c>
      <c r="AC85" s="230">
        <f t="shared" si="70"/>
        <v>0.59689061862480497</v>
      </c>
      <c r="AD85" s="230">
        <f t="shared" si="70"/>
        <v>0.57670591171478747</v>
      </c>
      <c r="AE85" s="230">
        <f t="shared" si="70"/>
        <v>0.55720377943457733</v>
      </c>
      <c r="AF85" s="230">
        <f t="shared" si="70"/>
        <v>0.53836113955031628</v>
      </c>
      <c r="AG85" s="230">
        <f t="shared" si="70"/>
        <v>0.52015569038677911</v>
      </c>
      <c r="AH85" s="230">
        <f t="shared" si="70"/>
        <v>0.50256588443167061</v>
      </c>
      <c r="AI85" s="230">
        <f t="shared" si="70"/>
        <v>0.48557090283253213</v>
      </c>
      <c r="AJ85" s="230">
        <f t="shared" si="70"/>
        <v>0.46915063075606966</v>
      </c>
      <c r="AK85" s="230">
        <f t="shared" si="70"/>
        <v>0.45328563358074364</v>
      </c>
      <c r="AL85" s="230">
        <f t="shared" si="70"/>
        <v>0.43795713389443841</v>
      </c>
      <c r="AM85" s="230">
        <f t="shared" si="70"/>
        <v>0.42314698926998884</v>
      </c>
      <c r="AN85" s="230">
        <f t="shared" si="70"/>
        <v>0.40883767079225974</v>
      </c>
      <c r="AO85" s="230">
        <f t="shared" si="70"/>
        <v>0.39501224231136206</v>
      </c>
      <c r="AP85" s="230">
        <f t="shared" si="70"/>
        <v>0.38165434039745127</v>
      </c>
      <c r="AQ85" s="230">
        <f t="shared" si="70"/>
        <v>0.36874815497338298</v>
      </c>
      <c r="AR85" s="230">
        <f t="shared" si="70"/>
        <v>0.35627841060230236</v>
      </c>
      <c r="AS85" s="230">
        <f t="shared" si="70"/>
        <v>0.34423034840802164</v>
      </c>
      <c r="AT85" s="230">
        <f t="shared" si="70"/>
        <v>0.33258970860678427</v>
      </c>
      <c r="AU85" s="230">
        <f t="shared" si="70"/>
        <v>0.32134271362974326</v>
      </c>
      <c r="AV85" s="230">
        <f t="shared" si="70"/>
        <v>0.3104760518161771</v>
      </c>
      <c r="AW85" s="230">
        <f t="shared" si="70"/>
        <v>0.29997686165814214</v>
      </c>
      <c r="AX85" s="230">
        <f t="shared" si="70"/>
        <v>0.28983271657791515</v>
      </c>
      <c r="AY85" s="230">
        <f t="shared" si="70"/>
        <v>0.28003161022020789</v>
      </c>
      <c r="AZ85" s="230">
        <f t="shared" si="70"/>
        <v>0.27056194224174673</v>
      </c>
      <c r="BA85" s="230">
        <f t="shared" si="70"/>
        <v>0.26141250458139786</v>
      </c>
      <c r="BB85" s="230">
        <f t="shared" si="70"/>
        <v>0.25257246819458734</v>
      </c>
      <c r="BC85" s="230">
        <f t="shared" si="70"/>
        <v>0.24403137023631633</v>
      </c>
      <c r="BD85" s="230">
        <f t="shared" si="70"/>
        <v>0.2357791016776003</v>
      </c>
      <c r="BE85" s="230">
        <f t="shared" si="70"/>
        <v>0.22780589534067661</v>
      </c>
      <c r="BF85" s="230">
        <f t="shared" si="70"/>
        <v>0.22010231433881802</v>
      </c>
      <c r="BG85" s="230">
        <f t="shared" si="70"/>
        <v>0.21265924090707056</v>
      </c>
      <c r="BH85" s="230">
        <f t="shared" si="70"/>
        <v>0.20546786561069619</v>
      </c>
      <c r="BI85" s="230">
        <f t="shared" si="70"/>
        <v>0.19851967691854708</v>
      </c>
      <c r="BJ85" s="230">
        <f t="shared" si="70"/>
        <v>0.19180645112903102</v>
      </c>
      <c r="BK85" s="230">
        <f t="shared" si="70"/>
        <v>0.18532024263674499</v>
      </c>
      <c r="BL85" s="230">
        <f t="shared" si="70"/>
        <v>0.17905337452825601</v>
      </c>
      <c r="BM85" s="230">
        <f t="shared" si="70"/>
        <v>0.17299842949589955</v>
      </c>
      <c r="BN85" s="230">
        <f t="shared" si="70"/>
        <v>0.16714824105884016</v>
      </c>
      <c r="BO85" s="230">
        <f t="shared" si="70"/>
        <v>0.16149588508100501</v>
      </c>
      <c r="BP85" s="230">
        <f t="shared" si="70"/>
        <v>0.15603467157585027</v>
      </c>
      <c r="BQ85" s="230">
        <f t="shared" si="70"/>
        <v>0.15075813678826111</v>
      </c>
      <c r="BR85" s="230">
        <f t="shared" si="70"/>
        <v>0.14566003554421367</v>
      </c>
      <c r="BS85" s="230">
        <f t="shared" si="70"/>
        <v>0.14073433385914366</v>
      </c>
      <c r="BT85" s="230">
        <f t="shared" si="70"/>
        <v>0.13597520179627406</v>
      </c>
      <c r="BU85" s="230">
        <f t="shared" si="70"/>
        <v>0.13137700656644835</v>
      </c>
      <c r="BV85" s="230">
        <f t="shared" si="70"/>
        <v>0.12693430586130278</v>
      </c>
      <c r="BW85" s="230">
        <f t="shared" si="70"/>
        <v>0.12264184141188678</v>
      </c>
      <c r="BX85" s="230">
        <f t="shared" si="70"/>
        <v>0.11849453276510799</v>
      </c>
      <c r="BY85" s="230">
        <f t="shared" si="70"/>
        <v>0.11448747127063574</v>
      </c>
      <c r="BZ85" s="230">
        <f t="shared" si="70"/>
        <v>0.11061591427114567</v>
      </c>
      <c r="CA85" s="230">
        <f t="shared" ref="CA85:CP85" si="71">IF(CA4&lt;$B$6,0,1/$B$85^(CA16-$B$6))</f>
        <v>0.10687527948902965</v>
      </c>
      <c r="CB85" s="230">
        <f t="shared" si="71"/>
        <v>0.10326113960292721</v>
      </c>
      <c r="CC85" s="230">
        <f t="shared" si="71"/>
        <v>9.9769217007659144E-2</v>
      </c>
      <c r="CD85" s="230">
        <f t="shared" si="71"/>
        <v>9.6395378751361491E-2</v>
      </c>
      <c r="CE85" s="230">
        <f t="shared" si="71"/>
        <v>9.3135631643827543E-2</v>
      </c>
      <c r="CF85" s="230">
        <f t="shared" si="71"/>
        <v>8.9986117530268139E-2</v>
      </c>
      <c r="CG85" s="230">
        <f t="shared" si="71"/>
        <v>8.6943108724896773E-2</v>
      </c>
      <c r="CH85" s="230">
        <f t="shared" si="71"/>
        <v>8.400300359893409E-2</v>
      </c>
      <c r="CI85" s="230">
        <f t="shared" si="71"/>
        <v>8.1162322317810731E-2</v>
      </c>
      <c r="CJ85" s="230">
        <f t="shared" si="71"/>
        <v>7.841770272252245E-2</v>
      </c>
      <c r="CK85" s="230">
        <f t="shared" si="71"/>
        <v>7.5765896350263234E-2</v>
      </c>
      <c r="CL85" s="230">
        <f t="shared" si="71"/>
        <v>7.3203764589626324E-2</v>
      </c>
      <c r="CM85" s="230">
        <f t="shared" si="71"/>
        <v>7.0728274965822541E-2</v>
      </c>
      <c r="CN85" s="230">
        <f t="shared" si="71"/>
        <v>6.8336497551519354E-2</v>
      </c>
      <c r="CO85" s="230">
        <f t="shared" si="71"/>
        <v>6.6025601499052525E-2</v>
      </c>
      <c r="CP85" s="230">
        <f t="shared" si="71"/>
        <v>6.3792851689905838E-2</v>
      </c>
      <c r="CQ85" s="230">
        <f t="shared" ref="CQ85:CT85" si="72">IF(CQ4&lt;=$B$6,1,1/$B$85^(CQ16-$B$6))</f>
        <v>6.1635605497493563E-2</v>
      </c>
      <c r="CR85" s="230">
        <f t="shared" si="72"/>
        <v>5.9551309659414069E-2</v>
      </c>
      <c r="CS85" s="230">
        <f t="shared" si="72"/>
        <v>5.7537497255472546E-2</v>
      </c>
      <c r="CT85" s="230">
        <f t="shared" si="72"/>
        <v>5.5591784787896191E-2</v>
      </c>
    </row>
    <row r="88" spans="1:104" s="591" customFormat="1" ht="13" x14ac:dyDescent="0.3">
      <c r="A88" s="1917" t="str">
        <f>A15</f>
        <v>JA</v>
      </c>
      <c r="B88" s="1917"/>
      <c r="C88" s="1917"/>
      <c r="D88" s="595"/>
    </row>
    <row r="89" spans="1:104" s="651" customFormat="1" ht="13" x14ac:dyDescent="0.3">
      <c r="B89" s="652"/>
      <c r="C89" s="648" t="s">
        <v>369</v>
      </c>
      <c r="D89" s="650" t="str">
        <f t="shared" ref="D89:AI89" si="73">D61</f>
        <v>År</v>
      </c>
      <c r="E89" s="648">
        <f t="shared" si="73"/>
        <v>2019</v>
      </c>
      <c r="F89" s="648">
        <f t="shared" si="73"/>
        <v>2020</v>
      </c>
      <c r="G89" s="648">
        <f t="shared" si="73"/>
        <v>2021</v>
      </c>
      <c r="H89" s="648">
        <f t="shared" si="73"/>
        <v>2022</v>
      </c>
      <c r="I89" s="648">
        <f t="shared" si="73"/>
        <v>2023</v>
      </c>
      <c r="J89" s="648">
        <f t="shared" si="73"/>
        <v>2024</v>
      </c>
      <c r="K89" s="648">
        <f t="shared" si="73"/>
        <v>2025</v>
      </c>
      <c r="L89" s="648">
        <f t="shared" si="73"/>
        <v>2026</v>
      </c>
      <c r="M89" s="648">
        <f t="shared" si="73"/>
        <v>2027</v>
      </c>
      <c r="N89" s="648">
        <f t="shared" si="73"/>
        <v>2028</v>
      </c>
      <c r="O89" s="648">
        <f t="shared" si="73"/>
        <v>2029</v>
      </c>
      <c r="P89" s="648">
        <f t="shared" si="73"/>
        <v>2030</v>
      </c>
      <c r="Q89" s="648">
        <f t="shared" si="73"/>
        <v>2031</v>
      </c>
      <c r="R89" s="648">
        <f t="shared" si="73"/>
        <v>2032</v>
      </c>
      <c r="S89" s="648">
        <f t="shared" si="73"/>
        <v>2033</v>
      </c>
      <c r="T89" s="648">
        <f t="shared" si="73"/>
        <v>2034</v>
      </c>
      <c r="U89" s="648">
        <f t="shared" si="73"/>
        <v>2035</v>
      </c>
      <c r="V89" s="648">
        <f t="shared" si="73"/>
        <v>2036</v>
      </c>
      <c r="W89" s="648">
        <f t="shared" si="73"/>
        <v>2037</v>
      </c>
      <c r="X89" s="648">
        <f t="shared" si="73"/>
        <v>2038</v>
      </c>
      <c r="Y89" s="648">
        <f t="shared" si="73"/>
        <v>2039</v>
      </c>
      <c r="Z89" s="648">
        <f t="shared" si="73"/>
        <v>2040</v>
      </c>
      <c r="AA89" s="648">
        <f t="shared" si="73"/>
        <v>2041</v>
      </c>
      <c r="AB89" s="648">
        <f t="shared" si="73"/>
        <v>2042</v>
      </c>
      <c r="AC89" s="648">
        <f t="shared" si="73"/>
        <v>2043</v>
      </c>
      <c r="AD89" s="648">
        <f t="shared" si="73"/>
        <v>2044</v>
      </c>
      <c r="AE89" s="648">
        <f t="shared" si="73"/>
        <v>2045</v>
      </c>
      <c r="AF89" s="648">
        <f t="shared" si="73"/>
        <v>2046</v>
      </c>
      <c r="AG89" s="648">
        <f t="shared" si="73"/>
        <v>2047</v>
      </c>
      <c r="AH89" s="648">
        <f t="shared" si="73"/>
        <v>2048</v>
      </c>
      <c r="AI89" s="648">
        <f t="shared" si="73"/>
        <v>2049</v>
      </c>
      <c r="AJ89" s="648">
        <f t="shared" ref="AJ89:BO89" si="74">AJ61</f>
        <v>2050</v>
      </c>
      <c r="AK89" s="648">
        <f t="shared" si="74"/>
        <v>2051</v>
      </c>
      <c r="AL89" s="648">
        <f t="shared" si="74"/>
        <v>2052</v>
      </c>
      <c r="AM89" s="648">
        <f t="shared" si="74"/>
        <v>2053</v>
      </c>
      <c r="AN89" s="648">
        <f t="shared" si="74"/>
        <v>2054</v>
      </c>
      <c r="AO89" s="648">
        <f t="shared" si="74"/>
        <v>2055</v>
      </c>
      <c r="AP89" s="648">
        <f t="shared" si="74"/>
        <v>2056</v>
      </c>
      <c r="AQ89" s="648">
        <f t="shared" si="74"/>
        <v>2057</v>
      </c>
      <c r="AR89" s="648">
        <f t="shared" si="74"/>
        <v>2058</v>
      </c>
      <c r="AS89" s="648">
        <f t="shared" si="74"/>
        <v>2059</v>
      </c>
      <c r="AT89" s="648">
        <f t="shared" si="74"/>
        <v>2060</v>
      </c>
      <c r="AU89" s="648">
        <f t="shared" si="74"/>
        <v>2061</v>
      </c>
      <c r="AV89" s="648">
        <f t="shared" si="74"/>
        <v>2062</v>
      </c>
      <c r="AW89" s="648">
        <f t="shared" si="74"/>
        <v>2063</v>
      </c>
      <c r="AX89" s="648">
        <f t="shared" si="74"/>
        <v>2064</v>
      </c>
      <c r="AY89" s="648">
        <f t="shared" si="74"/>
        <v>2065</v>
      </c>
      <c r="AZ89" s="648">
        <f t="shared" si="74"/>
        <v>2066</v>
      </c>
      <c r="BA89" s="648">
        <f t="shared" si="74"/>
        <v>2067</v>
      </c>
      <c r="BB89" s="648">
        <f t="shared" si="74"/>
        <v>2068</v>
      </c>
      <c r="BC89" s="648">
        <f t="shared" si="74"/>
        <v>2069</v>
      </c>
      <c r="BD89" s="648">
        <f t="shared" si="74"/>
        <v>2070</v>
      </c>
      <c r="BE89" s="648">
        <f t="shared" si="74"/>
        <v>2071</v>
      </c>
      <c r="BF89" s="648">
        <f t="shared" si="74"/>
        <v>2072</v>
      </c>
      <c r="BG89" s="648">
        <f t="shared" si="74"/>
        <v>2073</v>
      </c>
      <c r="BH89" s="648">
        <f t="shared" si="74"/>
        <v>2074</v>
      </c>
      <c r="BI89" s="648">
        <f t="shared" si="74"/>
        <v>2075</v>
      </c>
      <c r="BJ89" s="648">
        <f t="shared" si="74"/>
        <v>2076</v>
      </c>
      <c r="BK89" s="648">
        <f t="shared" si="74"/>
        <v>2077</v>
      </c>
      <c r="BL89" s="648">
        <f t="shared" si="74"/>
        <v>2078</v>
      </c>
      <c r="BM89" s="648">
        <f t="shared" si="74"/>
        <v>2079</v>
      </c>
      <c r="BN89" s="648">
        <f t="shared" si="74"/>
        <v>2080</v>
      </c>
      <c r="BO89" s="648">
        <f t="shared" si="74"/>
        <v>2081</v>
      </c>
      <c r="BP89" s="648">
        <f t="shared" ref="BP89:CT89" si="75">BP61</f>
        <v>2082</v>
      </c>
      <c r="BQ89" s="648">
        <f t="shared" si="75"/>
        <v>2083</v>
      </c>
      <c r="BR89" s="648">
        <f t="shared" si="75"/>
        <v>2084</v>
      </c>
      <c r="BS89" s="648">
        <f t="shared" si="75"/>
        <v>2085</v>
      </c>
      <c r="BT89" s="648">
        <f t="shared" si="75"/>
        <v>2086</v>
      </c>
      <c r="BU89" s="648">
        <f t="shared" si="75"/>
        <v>2087</v>
      </c>
      <c r="BV89" s="648">
        <f t="shared" si="75"/>
        <v>2088</v>
      </c>
      <c r="BW89" s="648">
        <f t="shared" si="75"/>
        <v>2089</v>
      </c>
      <c r="BX89" s="648">
        <f t="shared" si="75"/>
        <v>2090</v>
      </c>
      <c r="BY89" s="648">
        <f t="shared" si="75"/>
        <v>2091</v>
      </c>
      <c r="BZ89" s="648">
        <f t="shared" si="75"/>
        <v>2092</v>
      </c>
      <c r="CA89" s="648">
        <f t="shared" si="75"/>
        <v>2093</v>
      </c>
      <c r="CB89" s="648">
        <f t="shared" si="75"/>
        <v>2094</v>
      </c>
      <c r="CC89" s="648">
        <f t="shared" si="75"/>
        <v>2095</v>
      </c>
      <c r="CD89" s="648">
        <f t="shared" si="75"/>
        <v>2096</v>
      </c>
      <c r="CE89" s="648">
        <f t="shared" si="75"/>
        <v>2097</v>
      </c>
      <c r="CF89" s="648">
        <f t="shared" si="75"/>
        <v>2098</v>
      </c>
      <c r="CG89" s="648">
        <f t="shared" si="75"/>
        <v>2099</v>
      </c>
      <c r="CH89" s="648">
        <f t="shared" si="75"/>
        <v>2100</v>
      </c>
      <c r="CI89" s="648">
        <f t="shared" si="75"/>
        <v>2101</v>
      </c>
      <c r="CJ89" s="648">
        <f t="shared" si="75"/>
        <v>2102</v>
      </c>
      <c r="CK89" s="648">
        <f t="shared" si="75"/>
        <v>2103</v>
      </c>
      <c r="CL89" s="648">
        <f t="shared" si="75"/>
        <v>2104</v>
      </c>
      <c r="CM89" s="648">
        <f t="shared" si="75"/>
        <v>2105</v>
      </c>
      <c r="CN89" s="648">
        <f t="shared" si="75"/>
        <v>2106</v>
      </c>
      <c r="CO89" s="648">
        <f t="shared" si="75"/>
        <v>2107</v>
      </c>
      <c r="CP89" s="648">
        <f t="shared" si="75"/>
        <v>2108</v>
      </c>
      <c r="CQ89" s="648">
        <f t="shared" si="75"/>
        <v>2109</v>
      </c>
      <c r="CR89" s="648">
        <f t="shared" si="75"/>
        <v>2110</v>
      </c>
      <c r="CS89" s="648">
        <f t="shared" si="75"/>
        <v>2111</v>
      </c>
      <c r="CT89" s="648">
        <f t="shared" si="75"/>
        <v>2112</v>
      </c>
    </row>
    <row r="90" spans="1:104" ht="13" x14ac:dyDescent="0.3">
      <c r="A90" s="38" t="str">
        <f t="shared" ref="A90:A107" si="76">A17</f>
        <v>Årlig bränsleförbrukning ton</v>
      </c>
      <c r="C90" s="241">
        <f t="shared" ref="C90:C107" ca="1" si="77">SUMIFS(E90:CT90,$E$89:$CT$89,"&gt;="&amp;$B$8,$E$89:$CT$89,"&lt;="&amp;$B$11)</f>
        <v>0</v>
      </c>
      <c r="E90" s="41">
        <f t="shared" ref="E90:AJ90" ca="1" si="78">E17</f>
        <v>0</v>
      </c>
      <c r="F90" s="41">
        <f t="shared" ca="1" si="78"/>
        <v>0</v>
      </c>
      <c r="G90" s="41">
        <f t="shared" ca="1" si="78"/>
        <v>0</v>
      </c>
      <c r="H90" s="41">
        <f t="shared" ca="1" si="78"/>
        <v>0</v>
      </c>
      <c r="I90" s="41">
        <f t="shared" ca="1" si="78"/>
        <v>0</v>
      </c>
      <c r="J90" s="41">
        <f t="shared" ca="1" si="78"/>
        <v>0</v>
      </c>
      <c r="K90" s="41">
        <f t="shared" ca="1" si="78"/>
        <v>0</v>
      </c>
      <c r="L90" s="41">
        <f t="shared" ca="1" si="78"/>
        <v>0</v>
      </c>
      <c r="M90" s="41">
        <f t="shared" ca="1" si="78"/>
        <v>0</v>
      </c>
      <c r="N90" s="41">
        <f t="shared" ca="1" si="78"/>
        <v>0</v>
      </c>
      <c r="O90" s="41">
        <f t="shared" ca="1" si="78"/>
        <v>0</v>
      </c>
      <c r="P90" s="41">
        <f t="shared" ca="1" si="78"/>
        <v>0</v>
      </c>
      <c r="Q90" s="41">
        <f t="shared" ca="1" si="78"/>
        <v>0</v>
      </c>
      <c r="R90" s="41">
        <f t="shared" ca="1" si="78"/>
        <v>0</v>
      </c>
      <c r="S90" s="41">
        <f t="shared" ca="1" si="78"/>
        <v>0</v>
      </c>
      <c r="T90" s="41">
        <f t="shared" ca="1" si="78"/>
        <v>0</v>
      </c>
      <c r="U90" s="41">
        <f t="shared" ca="1" si="78"/>
        <v>0</v>
      </c>
      <c r="V90" s="41">
        <f t="shared" ca="1" si="78"/>
        <v>0</v>
      </c>
      <c r="W90" s="41">
        <f t="shared" ca="1" si="78"/>
        <v>0</v>
      </c>
      <c r="X90" s="41">
        <f t="shared" ca="1" si="78"/>
        <v>0</v>
      </c>
      <c r="Y90" s="41">
        <f t="shared" ca="1" si="78"/>
        <v>0</v>
      </c>
      <c r="Z90" s="41">
        <f t="shared" ca="1" si="78"/>
        <v>0</v>
      </c>
      <c r="AA90" s="41">
        <f t="shared" ca="1" si="78"/>
        <v>0</v>
      </c>
      <c r="AB90" s="41">
        <f t="shared" ca="1" si="78"/>
        <v>0</v>
      </c>
      <c r="AC90" s="41">
        <f t="shared" ca="1" si="78"/>
        <v>0</v>
      </c>
      <c r="AD90" s="41">
        <f t="shared" ca="1" si="78"/>
        <v>0</v>
      </c>
      <c r="AE90" s="41">
        <f t="shared" ca="1" si="78"/>
        <v>0</v>
      </c>
      <c r="AF90" s="41">
        <f t="shared" ca="1" si="78"/>
        <v>0</v>
      </c>
      <c r="AG90" s="41">
        <f t="shared" ca="1" si="78"/>
        <v>0</v>
      </c>
      <c r="AH90" s="41">
        <f t="shared" ca="1" si="78"/>
        <v>0</v>
      </c>
      <c r="AI90" s="41">
        <f t="shared" ca="1" si="78"/>
        <v>0</v>
      </c>
      <c r="AJ90" s="41">
        <f t="shared" ca="1" si="78"/>
        <v>0</v>
      </c>
      <c r="AK90" s="41">
        <f t="shared" ref="AK90:BP90" ca="1" si="79">AK17</f>
        <v>0</v>
      </c>
      <c r="AL90" s="41">
        <f t="shared" ca="1" si="79"/>
        <v>0</v>
      </c>
      <c r="AM90" s="41">
        <f t="shared" ca="1" si="79"/>
        <v>0</v>
      </c>
      <c r="AN90" s="41">
        <f t="shared" ca="1" si="79"/>
        <v>0</v>
      </c>
      <c r="AO90" s="41">
        <f t="shared" ca="1" si="79"/>
        <v>0</v>
      </c>
      <c r="AP90" s="41">
        <f t="shared" ca="1" si="79"/>
        <v>0</v>
      </c>
      <c r="AQ90" s="41">
        <f t="shared" ca="1" si="79"/>
        <v>0</v>
      </c>
      <c r="AR90" s="41">
        <f t="shared" ca="1" si="79"/>
        <v>0</v>
      </c>
      <c r="AS90" s="41">
        <f t="shared" ca="1" si="79"/>
        <v>0</v>
      </c>
      <c r="AT90" s="41">
        <f t="shared" ca="1" si="79"/>
        <v>0</v>
      </c>
      <c r="AU90" s="41">
        <f t="shared" ca="1" si="79"/>
        <v>0</v>
      </c>
      <c r="AV90" s="41">
        <f t="shared" ca="1" si="79"/>
        <v>0</v>
      </c>
      <c r="AW90" s="41">
        <f t="shared" ca="1" si="79"/>
        <v>0</v>
      </c>
      <c r="AX90" s="41">
        <f t="shared" ca="1" si="79"/>
        <v>0</v>
      </c>
      <c r="AY90" s="41">
        <f t="shared" ca="1" si="79"/>
        <v>0</v>
      </c>
      <c r="AZ90" s="41">
        <f t="shared" ca="1" si="79"/>
        <v>0</v>
      </c>
      <c r="BA90" s="41">
        <f t="shared" ca="1" si="79"/>
        <v>0</v>
      </c>
      <c r="BB90" s="41">
        <f t="shared" ca="1" si="79"/>
        <v>0</v>
      </c>
      <c r="BC90" s="41">
        <f t="shared" ca="1" si="79"/>
        <v>0</v>
      </c>
      <c r="BD90" s="41">
        <f t="shared" ca="1" si="79"/>
        <v>0</v>
      </c>
      <c r="BE90" s="41">
        <f t="shared" ca="1" si="79"/>
        <v>0</v>
      </c>
      <c r="BF90" s="41">
        <f t="shared" ca="1" si="79"/>
        <v>0</v>
      </c>
      <c r="BG90" s="41">
        <f t="shared" ca="1" si="79"/>
        <v>0</v>
      </c>
      <c r="BH90" s="41">
        <f t="shared" ca="1" si="79"/>
        <v>0</v>
      </c>
      <c r="BI90" s="41">
        <f t="shared" ca="1" si="79"/>
        <v>0</v>
      </c>
      <c r="BJ90" s="41">
        <f t="shared" ca="1" si="79"/>
        <v>0</v>
      </c>
      <c r="BK90" s="41">
        <f t="shared" ca="1" si="79"/>
        <v>0</v>
      </c>
      <c r="BL90" s="41">
        <f t="shared" ca="1" si="79"/>
        <v>0</v>
      </c>
      <c r="BM90" s="41">
        <f t="shared" ca="1" si="79"/>
        <v>0</v>
      </c>
      <c r="BN90" s="41">
        <f t="shared" ca="1" si="79"/>
        <v>0</v>
      </c>
      <c r="BO90" s="41">
        <f t="shared" ca="1" si="79"/>
        <v>0</v>
      </c>
      <c r="BP90" s="41">
        <f t="shared" ca="1" si="79"/>
        <v>0</v>
      </c>
      <c r="BQ90" s="41">
        <f t="shared" ref="BQ90:CT90" ca="1" si="80">BQ17</f>
        <v>0</v>
      </c>
      <c r="BR90" s="41">
        <f t="shared" ca="1" si="80"/>
        <v>0</v>
      </c>
      <c r="BS90" s="41">
        <f t="shared" ca="1" si="80"/>
        <v>0</v>
      </c>
      <c r="BT90" s="41">
        <f t="shared" ca="1" si="80"/>
        <v>0</v>
      </c>
      <c r="BU90" s="41">
        <f t="shared" ca="1" si="80"/>
        <v>0</v>
      </c>
      <c r="BV90" s="41">
        <f t="shared" si="80"/>
        <v>0</v>
      </c>
      <c r="BW90" s="41">
        <f t="shared" si="80"/>
        <v>0</v>
      </c>
      <c r="BX90" s="41">
        <f t="shared" si="80"/>
        <v>0</v>
      </c>
      <c r="BY90" s="41">
        <f t="shared" si="80"/>
        <v>0</v>
      </c>
      <c r="BZ90" s="41">
        <f t="shared" si="80"/>
        <v>0</v>
      </c>
      <c r="CA90" s="41">
        <f t="shared" si="80"/>
        <v>0</v>
      </c>
      <c r="CB90" s="41">
        <f t="shared" si="80"/>
        <v>0</v>
      </c>
      <c r="CC90" s="41">
        <f t="shared" si="80"/>
        <v>0</v>
      </c>
      <c r="CD90" s="41">
        <f t="shared" si="80"/>
        <v>0</v>
      </c>
      <c r="CE90" s="41">
        <f t="shared" si="80"/>
        <v>0</v>
      </c>
      <c r="CF90" s="41">
        <f t="shared" si="80"/>
        <v>0</v>
      </c>
      <c r="CG90" s="41">
        <f t="shared" si="80"/>
        <v>0</v>
      </c>
      <c r="CH90" s="41">
        <f t="shared" si="80"/>
        <v>0</v>
      </c>
      <c r="CI90" s="41">
        <f t="shared" si="80"/>
        <v>0</v>
      </c>
      <c r="CJ90" s="41">
        <f t="shared" si="80"/>
        <v>0</v>
      </c>
      <c r="CK90" s="41">
        <f t="shared" si="80"/>
        <v>0</v>
      </c>
      <c r="CL90" s="41">
        <f t="shared" si="80"/>
        <v>0</v>
      </c>
      <c r="CM90" s="41">
        <f t="shared" si="80"/>
        <v>0</v>
      </c>
      <c r="CN90" s="41">
        <f t="shared" si="80"/>
        <v>0</v>
      </c>
      <c r="CO90" s="41">
        <f t="shared" si="80"/>
        <v>0</v>
      </c>
      <c r="CP90" s="41">
        <f t="shared" si="80"/>
        <v>0</v>
      </c>
      <c r="CQ90" s="41">
        <f t="shared" si="80"/>
        <v>0</v>
      </c>
      <c r="CR90" s="41">
        <f t="shared" si="80"/>
        <v>0</v>
      </c>
      <c r="CS90" s="41">
        <f t="shared" si="80"/>
        <v>0</v>
      </c>
      <c r="CT90" s="41">
        <f t="shared" si="80"/>
        <v>0</v>
      </c>
    </row>
    <row r="91" spans="1:104" ht="13" x14ac:dyDescent="0.3">
      <c r="A91" s="38" t="str">
        <f t="shared" si="76"/>
        <v>Totalt årligt utsläpp av CO2 ton</v>
      </c>
      <c r="C91" s="241">
        <f t="shared" ca="1" si="77"/>
        <v>0</v>
      </c>
      <c r="E91" s="41">
        <f t="shared" ref="E91:AJ91" ca="1" si="81">E18</f>
        <v>0</v>
      </c>
      <c r="F91" s="41">
        <f t="shared" ca="1" si="81"/>
        <v>0</v>
      </c>
      <c r="G91" s="41">
        <f t="shared" ca="1" si="81"/>
        <v>0</v>
      </c>
      <c r="H91" s="41">
        <f t="shared" ca="1" si="81"/>
        <v>0</v>
      </c>
      <c r="I91" s="41">
        <f t="shared" ca="1" si="81"/>
        <v>0</v>
      </c>
      <c r="J91" s="41">
        <f t="shared" ca="1" si="81"/>
        <v>0</v>
      </c>
      <c r="K91" s="41">
        <f t="shared" ca="1" si="81"/>
        <v>0</v>
      </c>
      <c r="L91" s="41">
        <f t="shared" ca="1" si="81"/>
        <v>0</v>
      </c>
      <c r="M91" s="41">
        <f t="shared" ca="1" si="81"/>
        <v>0</v>
      </c>
      <c r="N91" s="41">
        <f t="shared" ca="1" si="81"/>
        <v>0</v>
      </c>
      <c r="O91" s="41">
        <f t="shared" ca="1" si="81"/>
        <v>0</v>
      </c>
      <c r="P91" s="41">
        <f t="shared" ca="1" si="81"/>
        <v>0</v>
      </c>
      <c r="Q91" s="41">
        <f t="shared" ca="1" si="81"/>
        <v>0</v>
      </c>
      <c r="R91" s="41">
        <f t="shared" ca="1" si="81"/>
        <v>0</v>
      </c>
      <c r="S91" s="41">
        <f t="shared" ca="1" si="81"/>
        <v>0</v>
      </c>
      <c r="T91" s="41">
        <f t="shared" ca="1" si="81"/>
        <v>0</v>
      </c>
      <c r="U91" s="41">
        <f t="shared" ca="1" si="81"/>
        <v>0</v>
      </c>
      <c r="V91" s="41">
        <f t="shared" ca="1" si="81"/>
        <v>0</v>
      </c>
      <c r="W91" s="41">
        <f t="shared" ca="1" si="81"/>
        <v>0</v>
      </c>
      <c r="X91" s="41">
        <f t="shared" ca="1" si="81"/>
        <v>0</v>
      </c>
      <c r="Y91" s="41">
        <f t="shared" ca="1" si="81"/>
        <v>0</v>
      </c>
      <c r="Z91" s="41">
        <f t="shared" ca="1" si="81"/>
        <v>0</v>
      </c>
      <c r="AA91" s="41">
        <f t="shared" ca="1" si="81"/>
        <v>0</v>
      </c>
      <c r="AB91" s="41">
        <f t="shared" ca="1" si="81"/>
        <v>0</v>
      </c>
      <c r="AC91" s="41">
        <f t="shared" ca="1" si="81"/>
        <v>0</v>
      </c>
      <c r="AD91" s="41">
        <f t="shared" ca="1" si="81"/>
        <v>0</v>
      </c>
      <c r="AE91" s="41">
        <f t="shared" ca="1" si="81"/>
        <v>0</v>
      </c>
      <c r="AF91" s="41">
        <f t="shared" ca="1" si="81"/>
        <v>0</v>
      </c>
      <c r="AG91" s="41">
        <f t="shared" ca="1" si="81"/>
        <v>0</v>
      </c>
      <c r="AH91" s="41">
        <f t="shared" ca="1" si="81"/>
        <v>0</v>
      </c>
      <c r="AI91" s="41">
        <f t="shared" ca="1" si="81"/>
        <v>0</v>
      </c>
      <c r="AJ91" s="41">
        <f t="shared" ca="1" si="81"/>
        <v>0</v>
      </c>
      <c r="AK91" s="41">
        <f t="shared" ref="AK91:BP91" ca="1" si="82">AK18</f>
        <v>0</v>
      </c>
      <c r="AL91" s="41">
        <f t="shared" ca="1" si="82"/>
        <v>0</v>
      </c>
      <c r="AM91" s="41">
        <f t="shared" ca="1" si="82"/>
        <v>0</v>
      </c>
      <c r="AN91" s="41">
        <f t="shared" ca="1" si="82"/>
        <v>0</v>
      </c>
      <c r="AO91" s="41">
        <f t="shared" ca="1" si="82"/>
        <v>0</v>
      </c>
      <c r="AP91" s="41">
        <f t="shared" ca="1" si="82"/>
        <v>0</v>
      </c>
      <c r="AQ91" s="41">
        <f t="shared" ca="1" si="82"/>
        <v>0</v>
      </c>
      <c r="AR91" s="41">
        <f t="shared" ca="1" si="82"/>
        <v>0</v>
      </c>
      <c r="AS91" s="41">
        <f t="shared" ca="1" si="82"/>
        <v>0</v>
      </c>
      <c r="AT91" s="41">
        <f t="shared" ca="1" si="82"/>
        <v>0</v>
      </c>
      <c r="AU91" s="41">
        <f t="shared" ca="1" si="82"/>
        <v>0</v>
      </c>
      <c r="AV91" s="41">
        <f t="shared" ca="1" si="82"/>
        <v>0</v>
      </c>
      <c r="AW91" s="41">
        <f t="shared" ca="1" si="82"/>
        <v>0</v>
      </c>
      <c r="AX91" s="41">
        <f t="shared" ca="1" si="82"/>
        <v>0</v>
      </c>
      <c r="AY91" s="41">
        <f t="shared" ca="1" si="82"/>
        <v>0</v>
      </c>
      <c r="AZ91" s="41">
        <f t="shared" ca="1" si="82"/>
        <v>0</v>
      </c>
      <c r="BA91" s="41">
        <f t="shared" ca="1" si="82"/>
        <v>0</v>
      </c>
      <c r="BB91" s="41">
        <f t="shared" ca="1" si="82"/>
        <v>0</v>
      </c>
      <c r="BC91" s="41">
        <f t="shared" ca="1" si="82"/>
        <v>0</v>
      </c>
      <c r="BD91" s="41">
        <f t="shared" ca="1" si="82"/>
        <v>0</v>
      </c>
      <c r="BE91" s="41">
        <f t="shared" ca="1" si="82"/>
        <v>0</v>
      </c>
      <c r="BF91" s="41">
        <f t="shared" ca="1" si="82"/>
        <v>0</v>
      </c>
      <c r="BG91" s="41">
        <f t="shared" ca="1" si="82"/>
        <v>0</v>
      </c>
      <c r="BH91" s="41">
        <f t="shared" ca="1" si="82"/>
        <v>0</v>
      </c>
      <c r="BI91" s="41">
        <f t="shared" ca="1" si="82"/>
        <v>0</v>
      </c>
      <c r="BJ91" s="41">
        <f t="shared" ca="1" si="82"/>
        <v>0</v>
      </c>
      <c r="BK91" s="41">
        <f t="shared" ca="1" si="82"/>
        <v>0</v>
      </c>
      <c r="BL91" s="41">
        <f t="shared" ca="1" si="82"/>
        <v>0</v>
      </c>
      <c r="BM91" s="41">
        <f t="shared" ca="1" si="82"/>
        <v>0</v>
      </c>
      <c r="BN91" s="41">
        <f t="shared" ca="1" si="82"/>
        <v>0</v>
      </c>
      <c r="BO91" s="41">
        <f t="shared" ca="1" si="82"/>
        <v>0</v>
      </c>
      <c r="BP91" s="41">
        <f t="shared" ca="1" si="82"/>
        <v>0</v>
      </c>
      <c r="BQ91" s="41">
        <f t="shared" ref="BQ91:CT91" ca="1" si="83">BQ18</f>
        <v>0</v>
      </c>
      <c r="BR91" s="41">
        <f t="shared" ca="1" si="83"/>
        <v>0</v>
      </c>
      <c r="BS91" s="41">
        <f t="shared" ca="1" si="83"/>
        <v>0</v>
      </c>
      <c r="BT91" s="41">
        <f t="shared" ca="1" si="83"/>
        <v>0</v>
      </c>
      <c r="BU91" s="41">
        <f t="shared" ca="1" si="83"/>
        <v>0</v>
      </c>
      <c r="BV91" s="41">
        <f t="shared" si="83"/>
        <v>0</v>
      </c>
      <c r="BW91" s="41">
        <f t="shared" si="83"/>
        <v>0</v>
      </c>
      <c r="BX91" s="41">
        <f t="shared" si="83"/>
        <v>0</v>
      </c>
      <c r="BY91" s="41">
        <f t="shared" si="83"/>
        <v>0</v>
      </c>
      <c r="BZ91" s="41">
        <f t="shared" si="83"/>
        <v>0</v>
      </c>
      <c r="CA91" s="41">
        <f t="shared" si="83"/>
        <v>0</v>
      </c>
      <c r="CB91" s="41">
        <f t="shared" si="83"/>
        <v>0</v>
      </c>
      <c r="CC91" s="41">
        <f t="shared" si="83"/>
        <v>0</v>
      </c>
      <c r="CD91" s="41">
        <f t="shared" si="83"/>
        <v>0</v>
      </c>
      <c r="CE91" s="41">
        <f t="shared" si="83"/>
        <v>0</v>
      </c>
      <c r="CF91" s="41">
        <f t="shared" si="83"/>
        <v>0</v>
      </c>
      <c r="CG91" s="41">
        <f t="shared" si="83"/>
        <v>0</v>
      </c>
      <c r="CH91" s="41">
        <f t="shared" si="83"/>
        <v>0</v>
      </c>
      <c r="CI91" s="41">
        <f t="shared" si="83"/>
        <v>0</v>
      </c>
      <c r="CJ91" s="41">
        <f t="shared" si="83"/>
        <v>0</v>
      </c>
      <c r="CK91" s="41">
        <f t="shared" si="83"/>
        <v>0</v>
      </c>
      <c r="CL91" s="41">
        <f t="shared" si="83"/>
        <v>0</v>
      </c>
      <c r="CM91" s="41">
        <f t="shared" si="83"/>
        <v>0</v>
      </c>
      <c r="CN91" s="41">
        <f t="shared" si="83"/>
        <v>0</v>
      </c>
      <c r="CO91" s="41">
        <f t="shared" si="83"/>
        <v>0</v>
      </c>
      <c r="CP91" s="41">
        <f t="shared" si="83"/>
        <v>0</v>
      </c>
      <c r="CQ91" s="41">
        <f t="shared" si="83"/>
        <v>0</v>
      </c>
      <c r="CR91" s="41">
        <f t="shared" si="83"/>
        <v>0</v>
      </c>
      <c r="CS91" s="41">
        <f t="shared" si="83"/>
        <v>0</v>
      </c>
      <c r="CT91" s="41">
        <f t="shared" si="83"/>
        <v>0</v>
      </c>
    </row>
    <row r="92" spans="1:104" ht="13" x14ac:dyDescent="0.3">
      <c r="A92" s="38" t="str">
        <f t="shared" si="76"/>
        <v>Totalt årligt utsläpp av NOx ton</v>
      </c>
      <c r="C92" s="241">
        <f t="shared" ca="1" si="77"/>
        <v>0</v>
      </c>
      <c r="E92" s="41">
        <f t="shared" ref="E92:AJ92" ca="1" si="84">E19</f>
        <v>0</v>
      </c>
      <c r="F92" s="41">
        <f t="shared" ca="1" si="84"/>
        <v>0</v>
      </c>
      <c r="G92" s="41">
        <f t="shared" ca="1" si="84"/>
        <v>0</v>
      </c>
      <c r="H92" s="41">
        <f t="shared" ca="1" si="84"/>
        <v>0</v>
      </c>
      <c r="I92" s="41">
        <f t="shared" ca="1" si="84"/>
        <v>0</v>
      </c>
      <c r="J92" s="41">
        <f t="shared" ca="1" si="84"/>
        <v>0</v>
      </c>
      <c r="K92" s="41">
        <f t="shared" ca="1" si="84"/>
        <v>0</v>
      </c>
      <c r="L92" s="41">
        <f t="shared" ca="1" si="84"/>
        <v>0</v>
      </c>
      <c r="M92" s="41">
        <f t="shared" ca="1" si="84"/>
        <v>0</v>
      </c>
      <c r="N92" s="41">
        <f t="shared" ca="1" si="84"/>
        <v>0</v>
      </c>
      <c r="O92" s="41">
        <f t="shared" ca="1" si="84"/>
        <v>0</v>
      </c>
      <c r="P92" s="41">
        <f t="shared" ca="1" si="84"/>
        <v>0</v>
      </c>
      <c r="Q92" s="41">
        <f t="shared" ca="1" si="84"/>
        <v>0</v>
      </c>
      <c r="R92" s="41">
        <f t="shared" ca="1" si="84"/>
        <v>0</v>
      </c>
      <c r="S92" s="41">
        <f t="shared" ca="1" si="84"/>
        <v>0</v>
      </c>
      <c r="T92" s="41">
        <f t="shared" ca="1" si="84"/>
        <v>0</v>
      </c>
      <c r="U92" s="41">
        <f t="shared" ca="1" si="84"/>
        <v>0</v>
      </c>
      <c r="V92" s="41">
        <f t="shared" ca="1" si="84"/>
        <v>0</v>
      </c>
      <c r="W92" s="41">
        <f t="shared" ca="1" si="84"/>
        <v>0</v>
      </c>
      <c r="X92" s="41">
        <f t="shared" ca="1" si="84"/>
        <v>0</v>
      </c>
      <c r="Y92" s="41">
        <f t="shared" ca="1" si="84"/>
        <v>0</v>
      </c>
      <c r="Z92" s="41">
        <f t="shared" ca="1" si="84"/>
        <v>0</v>
      </c>
      <c r="AA92" s="41">
        <f t="shared" ca="1" si="84"/>
        <v>0</v>
      </c>
      <c r="AB92" s="41">
        <f t="shared" ca="1" si="84"/>
        <v>0</v>
      </c>
      <c r="AC92" s="41">
        <f t="shared" ca="1" si="84"/>
        <v>0</v>
      </c>
      <c r="AD92" s="41">
        <f t="shared" ca="1" si="84"/>
        <v>0</v>
      </c>
      <c r="AE92" s="41">
        <f t="shared" ca="1" si="84"/>
        <v>0</v>
      </c>
      <c r="AF92" s="41">
        <f t="shared" ca="1" si="84"/>
        <v>0</v>
      </c>
      <c r="AG92" s="41">
        <f t="shared" ca="1" si="84"/>
        <v>0</v>
      </c>
      <c r="AH92" s="41">
        <f t="shared" ca="1" si="84"/>
        <v>0</v>
      </c>
      <c r="AI92" s="41">
        <f t="shared" ca="1" si="84"/>
        <v>0</v>
      </c>
      <c r="AJ92" s="41">
        <f t="shared" ca="1" si="84"/>
        <v>0</v>
      </c>
      <c r="AK92" s="41">
        <f t="shared" ref="AK92:BP92" ca="1" si="85">AK19</f>
        <v>0</v>
      </c>
      <c r="AL92" s="41">
        <f t="shared" ca="1" si="85"/>
        <v>0</v>
      </c>
      <c r="AM92" s="41">
        <f t="shared" ca="1" si="85"/>
        <v>0</v>
      </c>
      <c r="AN92" s="41">
        <f t="shared" ca="1" si="85"/>
        <v>0</v>
      </c>
      <c r="AO92" s="41">
        <f t="shared" ca="1" si="85"/>
        <v>0</v>
      </c>
      <c r="AP92" s="41">
        <f t="shared" ca="1" si="85"/>
        <v>0</v>
      </c>
      <c r="AQ92" s="41">
        <f t="shared" ca="1" si="85"/>
        <v>0</v>
      </c>
      <c r="AR92" s="41">
        <f t="shared" ca="1" si="85"/>
        <v>0</v>
      </c>
      <c r="AS92" s="41">
        <f t="shared" ca="1" si="85"/>
        <v>0</v>
      </c>
      <c r="AT92" s="41">
        <f t="shared" ca="1" si="85"/>
        <v>0</v>
      </c>
      <c r="AU92" s="41">
        <f t="shared" ca="1" si="85"/>
        <v>0</v>
      </c>
      <c r="AV92" s="41">
        <f t="shared" ca="1" si="85"/>
        <v>0</v>
      </c>
      <c r="AW92" s="41">
        <f t="shared" ca="1" si="85"/>
        <v>0</v>
      </c>
      <c r="AX92" s="41">
        <f t="shared" ca="1" si="85"/>
        <v>0</v>
      </c>
      <c r="AY92" s="41">
        <f t="shared" ca="1" si="85"/>
        <v>0</v>
      </c>
      <c r="AZ92" s="41">
        <f t="shared" ca="1" si="85"/>
        <v>0</v>
      </c>
      <c r="BA92" s="41">
        <f t="shared" ca="1" si="85"/>
        <v>0</v>
      </c>
      <c r="BB92" s="41">
        <f t="shared" ca="1" si="85"/>
        <v>0</v>
      </c>
      <c r="BC92" s="41">
        <f t="shared" ca="1" si="85"/>
        <v>0</v>
      </c>
      <c r="BD92" s="41">
        <f t="shared" ca="1" si="85"/>
        <v>0</v>
      </c>
      <c r="BE92" s="41">
        <f t="shared" ca="1" si="85"/>
        <v>0</v>
      </c>
      <c r="BF92" s="41">
        <f t="shared" ca="1" si="85"/>
        <v>0</v>
      </c>
      <c r="BG92" s="41">
        <f t="shared" ca="1" si="85"/>
        <v>0</v>
      </c>
      <c r="BH92" s="41">
        <f t="shared" ca="1" si="85"/>
        <v>0</v>
      </c>
      <c r="BI92" s="41">
        <f t="shared" ca="1" si="85"/>
        <v>0</v>
      </c>
      <c r="BJ92" s="41">
        <f t="shared" ca="1" si="85"/>
        <v>0</v>
      </c>
      <c r="BK92" s="41">
        <f t="shared" ca="1" si="85"/>
        <v>0</v>
      </c>
      <c r="BL92" s="41">
        <f t="shared" ca="1" si="85"/>
        <v>0</v>
      </c>
      <c r="BM92" s="41">
        <f t="shared" ca="1" si="85"/>
        <v>0</v>
      </c>
      <c r="BN92" s="41">
        <f t="shared" ca="1" si="85"/>
        <v>0</v>
      </c>
      <c r="BO92" s="41">
        <f t="shared" ca="1" si="85"/>
        <v>0</v>
      </c>
      <c r="BP92" s="41">
        <f t="shared" ca="1" si="85"/>
        <v>0</v>
      </c>
      <c r="BQ92" s="41">
        <f t="shared" ref="BQ92:CT92" ca="1" si="86">BQ19</f>
        <v>0</v>
      </c>
      <c r="BR92" s="41">
        <f t="shared" ca="1" si="86"/>
        <v>0</v>
      </c>
      <c r="BS92" s="41">
        <f t="shared" ca="1" si="86"/>
        <v>0</v>
      </c>
      <c r="BT92" s="41">
        <f t="shared" ca="1" si="86"/>
        <v>0</v>
      </c>
      <c r="BU92" s="41">
        <f t="shared" ca="1" si="86"/>
        <v>0</v>
      </c>
      <c r="BV92" s="41">
        <f t="shared" si="86"/>
        <v>0</v>
      </c>
      <c r="BW92" s="41">
        <f t="shared" si="86"/>
        <v>0</v>
      </c>
      <c r="BX92" s="41">
        <f t="shared" si="86"/>
        <v>0</v>
      </c>
      <c r="BY92" s="41">
        <f t="shared" si="86"/>
        <v>0</v>
      </c>
      <c r="BZ92" s="41">
        <f t="shared" si="86"/>
        <v>0</v>
      </c>
      <c r="CA92" s="41">
        <f t="shared" si="86"/>
        <v>0</v>
      </c>
      <c r="CB92" s="41">
        <f t="shared" si="86"/>
        <v>0</v>
      </c>
      <c r="CC92" s="41">
        <f t="shared" si="86"/>
        <v>0</v>
      </c>
      <c r="CD92" s="41">
        <f t="shared" si="86"/>
        <v>0</v>
      </c>
      <c r="CE92" s="41">
        <f t="shared" si="86"/>
        <v>0</v>
      </c>
      <c r="CF92" s="41">
        <f t="shared" si="86"/>
        <v>0</v>
      </c>
      <c r="CG92" s="41">
        <f t="shared" si="86"/>
        <v>0</v>
      </c>
      <c r="CH92" s="41">
        <f t="shared" si="86"/>
        <v>0</v>
      </c>
      <c r="CI92" s="41">
        <f t="shared" si="86"/>
        <v>0</v>
      </c>
      <c r="CJ92" s="41">
        <f t="shared" si="86"/>
        <v>0</v>
      </c>
      <c r="CK92" s="41">
        <f t="shared" si="86"/>
        <v>0</v>
      </c>
      <c r="CL92" s="41">
        <f t="shared" si="86"/>
        <v>0</v>
      </c>
      <c r="CM92" s="41">
        <f t="shared" si="86"/>
        <v>0</v>
      </c>
      <c r="CN92" s="41">
        <f t="shared" si="86"/>
        <v>0</v>
      </c>
      <c r="CO92" s="41">
        <f t="shared" si="86"/>
        <v>0</v>
      </c>
      <c r="CP92" s="41">
        <f t="shared" si="86"/>
        <v>0</v>
      </c>
      <c r="CQ92" s="41">
        <f t="shared" si="86"/>
        <v>0</v>
      </c>
      <c r="CR92" s="41">
        <f t="shared" si="86"/>
        <v>0</v>
      </c>
      <c r="CS92" s="41">
        <f t="shared" si="86"/>
        <v>0</v>
      </c>
      <c r="CT92" s="41">
        <f t="shared" si="86"/>
        <v>0</v>
      </c>
    </row>
    <row r="93" spans="1:104" ht="13" x14ac:dyDescent="0.3">
      <c r="A93" s="38" t="str">
        <f t="shared" si="76"/>
        <v>Totalt årligt utsläpp av VOC ton</v>
      </c>
      <c r="C93" s="241">
        <f t="shared" ca="1" si="77"/>
        <v>0</v>
      </c>
      <c r="E93" s="41">
        <f t="shared" ref="E93:AJ93" ca="1" si="87">E20</f>
        <v>0</v>
      </c>
      <c r="F93" s="41">
        <f t="shared" ca="1" si="87"/>
        <v>0</v>
      </c>
      <c r="G93" s="41">
        <f t="shared" ca="1" si="87"/>
        <v>0</v>
      </c>
      <c r="H93" s="41">
        <f t="shared" ca="1" si="87"/>
        <v>0</v>
      </c>
      <c r="I93" s="41">
        <f t="shared" ca="1" si="87"/>
        <v>0</v>
      </c>
      <c r="J93" s="41">
        <f t="shared" ca="1" si="87"/>
        <v>0</v>
      </c>
      <c r="K93" s="41">
        <f t="shared" ca="1" si="87"/>
        <v>0</v>
      </c>
      <c r="L93" s="41">
        <f t="shared" ca="1" si="87"/>
        <v>0</v>
      </c>
      <c r="M93" s="41">
        <f t="shared" ca="1" si="87"/>
        <v>0</v>
      </c>
      <c r="N93" s="41">
        <f t="shared" ca="1" si="87"/>
        <v>0</v>
      </c>
      <c r="O93" s="41">
        <f t="shared" ca="1" si="87"/>
        <v>0</v>
      </c>
      <c r="P93" s="41">
        <f t="shared" ca="1" si="87"/>
        <v>0</v>
      </c>
      <c r="Q93" s="41">
        <f t="shared" ca="1" si="87"/>
        <v>0</v>
      </c>
      <c r="R93" s="41">
        <f t="shared" ca="1" si="87"/>
        <v>0</v>
      </c>
      <c r="S93" s="41">
        <f t="shared" ca="1" si="87"/>
        <v>0</v>
      </c>
      <c r="T93" s="41">
        <f t="shared" ca="1" si="87"/>
        <v>0</v>
      </c>
      <c r="U93" s="41">
        <f t="shared" ca="1" si="87"/>
        <v>0</v>
      </c>
      <c r="V93" s="41">
        <f t="shared" ca="1" si="87"/>
        <v>0</v>
      </c>
      <c r="W93" s="41">
        <f t="shared" ca="1" si="87"/>
        <v>0</v>
      </c>
      <c r="X93" s="41">
        <f t="shared" ca="1" si="87"/>
        <v>0</v>
      </c>
      <c r="Y93" s="41">
        <f t="shared" ca="1" si="87"/>
        <v>0</v>
      </c>
      <c r="Z93" s="41">
        <f t="shared" ca="1" si="87"/>
        <v>0</v>
      </c>
      <c r="AA93" s="41">
        <f t="shared" ca="1" si="87"/>
        <v>0</v>
      </c>
      <c r="AB93" s="41">
        <f t="shared" ca="1" si="87"/>
        <v>0</v>
      </c>
      <c r="AC93" s="41">
        <f t="shared" ca="1" si="87"/>
        <v>0</v>
      </c>
      <c r="AD93" s="41">
        <f t="shared" ca="1" si="87"/>
        <v>0</v>
      </c>
      <c r="AE93" s="41">
        <f t="shared" ca="1" si="87"/>
        <v>0</v>
      </c>
      <c r="AF93" s="41">
        <f t="shared" ca="1" si="87"/>
        <v>0</v>
      </c>
      <c r="AG93" s="41">
        <f t="shared" ca="1" si="87"/>
        <v>0</v>
      </c>
      <c r="AH93" s="41">
        <f t="shared" ca="1" si="87"/>
        <v>0</v>
      </c>
      <c r="AI93" s="41">
        <f t="shared" ca="1" si="87"/>
        <v>0</v>
      </c>
      <c r="AJ93" s="41">
        <f t="shared" ca="1" si="87"/>
        <v>0</v>
      </c>
      <c r="AK93" s="41">
        <f t="shared" ref="AK93:BP93" ca="1" si="88">AK20</f>
        <v>0</v>
      </c>
      <c r="AL93" s="41">
        <f t="shared" ca="1" si="88"/>
        <v>0</v>
      </c>
      <c r="AM93" s="41">
        <f t="shared" ca="1" si="88"/>
        <v>0</v>
      </c>
      <c r="AN93" s="41">
        <f t="shared" ca="1" si="88"/>
        <v>0</v>
      </c>
      <c r="AO93" s="41">
        <f t="shared" ca="1" si="88"/>
        <v>0</v>
      </c>
      <c r="AP93" s="41">
        <f t="shared" ca="1" si="88"/>
        <v>0</v>
      </c>
      <c r="AQ93" s="41">
        <f t="shared" ca="1" si="88"/>
        <v>0</v>
      </c>
      <c r="AR93" s="41">
        <f t="shared" ca="1" si="88"/>
        <v>0</v>
      </c>
      <c r="AS93" s="41">
        <f t="shared" ca="1" si="88"/>
        <v>0</v>
      </c>
      <c r="AT93" s="41">
        <f t="shared" ca="1" si="88"/>
        <v>0</v>
      </c>
      <c r="AU93" s="41">
        <f t="shared" ca="1" si="88"/>
        <v>0</v>
      </c>
      <c r="AV93" s="41">
        <f t="shared" ca="1" si="88"/>
        <v>0</v>
      </c>
      <c r="AW93" s="41">
        <f t="shared" ca="1" si="88"/>
        <v>0</v>
      </c>
      <c r="AX93" s="41">
        <f t="shared" ca="1" si="88"/>
        <v>0</v>
      </c>
      <c r="AY93" s="41">
        <f t="shared" ca="1" si="88"/>
        <v>0</v>
      </c>
      <c r="AZ93" s="41">
        <f t="shared" ca="1" si="88"/>
        <v>0</v>
      </c>
      <c r="BA93" s="41">
        <f t="shared" ca="1" si="88"/>
        <v>0</v>
      </c>
      <c r="BB93" s="41">
        <f t="shared" ca="1" si="88"/>
        <v>0</v>
      </c>
      <c r="BC93" s="41">
        <f t="shared" ca="1" si="88"/>
        <v>0</v>
      </c>
      <c r="BD93" s="41">
        <f t="shared" ca="1" si="88"/>
        <v>0</v>
      </c>
      <c r="BE93" s="41">
        <f t="shared" ca="1" si="88"/>
        <v>0</v>
      </c>
      <c r="BF93" s="41">
        <f t="shared" ca="1" si="88"/>
        <v>0</v>
      </c>
      <c r="BG93" s="41">
        <f t="shared" ca="1" si="88"/>
        <v>0</v>
      </c>
      <c r="BH93" s="41">
        <f t="shared" ca="1" si="88"/>
        <v>0</v>
      </c>
      <c r="BI93" s="41">
        <f t="shared" ca="1" si="88"/>
        <v>0</v>
      </c>
      <c r="BJ93" s="41">
        <f t="shared" ca="1" si="88"/>
        <v>0</v>
      </c>
      <c r="BK93" s="41">
        <f t="shared" ca="1" si="88"/>
        <v>0</v>
      </c>
      <c r="BL93" s="41">
        <f t="shared" ca="1" si="88"/>
        <v>0</v>
      </c>
      <c r="BM93" s="41">
        <f t="shared" ca="1" si="88"/>
        <v>0</v>
      </c>
      <c r="BN93" s="41">
        <f t="shared" ca="1" si="88"/>
        <v>0</v>
      </c>
      <c r="BO93" s="41">
        <f t="shared" ca="1" si="88"/>
        <v>0</v>
      </c>
      <c r="BP93" s="41">
        <f t="shared" ca="1" si="88"/>
        <v>0</v>
      </c>
      <c r="BQ93" s="41">
        <f t="shared" ref="BQ93:CT93" ca="1" si="89">BQ20</f>
        <v>0</v>
      </c>
      <c r="BR93" s="41">
        <f t="shared" ca="1" si="89"/>
        <v>0</v>
      </c>
      <c r="BS93" s="41">
        <f t="shared" ca="1" si="89"/>
        <v>0</v>
      </c>
      <c r="BT93" s="41">
        <f t="shared" ca="1" si="89"/>
        <v>0</v>
      </c>
      <c r="BU93" s="41">
        <f t="shared" ca="1" si="89"/>
        <v>0</v>
      </c>
      <c r="BV93" s="41">
        <f t="shared" si="89"/>
        <v>0</v>
      </c>
      <c r="BW93" s="41">
        <f t="shared" si="89"/>
        <v>0</v>
      </c>
      <c r="BX93" s="41">
        <f t="shared" si="89"/>
        <v>0</v>
      </c>
      <c r="BY93" s="41">
        <f t="shared" si="89"/>
        <v>0</v>
      </c>
      <c r="BZ93" s="41">
        <f t="shared" si="89"/>
        <v>0</v>
      </c>
      <c r="CA93" s="41">
        <f t="shared" si="89"/>
        <v>0</v>
      </c>
      <c r="CB93" s="41">
        <f t="shared" si="89"/>
        <v>0</v>
      </c>
      <c r="CC93" s="41">
        <f t="shared" si="89"/>
        <v>0</v>
      </c>
      <c r="CD93" s="41">
        <f t="shared" si="89"/>
        <v>0</v>
      </c>
      <c r="CE93" s="41">
        <f t="shared" si="89"/>
        <v>0</v>
      </c>
      <c r="CF93" s="41">
        <f t="shared" si="89"/>
        <v>0</v>
      </c>
      <c r="CG93" s="41">
        <f t="shared" si="89"/>
        <v>0</v>
      </c>
      <c r="CH93" s="41">
        <f t="shared" si="89"/>
        <v>0</v>
      </c>
      <c r="CI93" s="41">
        <f t="shared" si="89"/>
        <v>0</v>
      </c>
      <c r="CJ93" s="41">
        <f t="shared" si="89"/>
        <v>0</v>
      </c>
      <c r="CK93" s="41">
        <f t="shared" si="89"/>
        <v>0</v>
      </c>
      <c r="CL93" s="41">
        <f t="shared" si="89"/>
        <v>0</v>
      </c>
      <c r="CM93" s="41">
        <f t="shared" si="89"/>
        <v>0</v>
      </c>
      <c r="CN93" s="41">
        <f t="shared" si="89"/>
        <v>0</v>
      </c>
      <c r="CO93" s="41">
        <f t="shared" si="89"/>
        <v>0</v>
      </c>
      <c r="CP93" s="41">
        <f t="shared" si="89"/>
        <v>0</v>
      </c>
      <c r="CQ93" s="41">
        <f t="shared" si="89"/>
        <v>0</v>
      </c>
      <c r="CR93" s="41">
        <f t="shared" si="89"/>
        <v>0</v>
      </c>
      <c r="CS93" s="41">
        <f t="shared" si="89"/>
        <v>0</v>
      </c>
      <c r="CT93" s="41">
        <f t="shared" si="89"/>
        <v>0</v>
      </c>
    </row>
    <row r="94" spans="1:104" ht="13" x14ac:dyDescent="0.3">
      <c r="A94" s="38" t="str">
        <f t="shared" si="76"/>
        <v>Totalt årligt utsläpp av SO2 ton</v>
      </c>
      <c r="C94" s="241">
        <f t="shared" ca="1" si="77"/>
        <v>0</v>
      </c>
      <c r="E94" s="41">
        <f t="shared" ref="E94:AJ94" ca="1" si="90">E21</f>
        <v>0</v>
      </c>
      <c r="F94" s="41">
        <f t="shared" ca="1" si="90"/>
        <v>0</v>
      </c>
      <c r="G94" s="41">
        <f t="shared" ca="1" si="90"/>
        <v>0</v>
      </c>
      <c r="H94" s="41">
        <f t="shared" ca="1" si="90"/>
        <v>0</v>
      </c>
      <c r="I94" s="41">
        <f t="shared" ca="1" si="90"/>
        <v>0</v>
      </c>
      <c r="J94" s="41">
        <f t="shared" ca="1" si="90"/>
        <v>0</v>
      </c>
      <c r="K94" s="41">
        <f t="shared" ca="1" si="90"/>
        <v>0</v>
      </c>
      <c r="L94" s="41">
        <f t="shared" ca="1" si="90"/>
        <v>0</v>
      </c>
      <c r="M94" s="41">
        <f t="shared" ca="1" si="90"/>
        <v>0</v>
      </c>
      <c r="N94" s="41">
        <f t="shared" ca="1" si="90"/>
        <v>0</v>
      </c>
      <c r="O94" s="41">
        <f t="shared" ca="1" si="90"/>
        <v>0</v>
      </c>
      <c r="P94" s="41">
        <f t="shared" ca="1" si="90"/>
        <v>0</v>
      </c>
      <c r="Q94" s="41">
        <f t="shared" ca="1" si="90"/>
        <v>0</v>
      </c>
      <c r="R94" s="41">
        <f t="shared" ca="1" si="90"/>
        <v>0</v>
      </c>
      <c r="S94" s="41">
        <f t="shared" ca="1" si="90"/>
        <v>0</v>
      </c>
      <c r="T94" s="41">
        <f t="shared" ca="1" si="90"/>
        <v>0</v>
      </c>
      <c r="U94" s="41">
        <f t="shared" ca="1" si="90"/>
        <v>0</v>
      </c>
      <c r="V94" s="41">
        <f t="shared" ca="1" si="90"/>
        <v>0</v>
      </c>
      <c r="W94" s="41">
        <f t="shared" ca="1" si="90"/>
        <v>0</v>
      </c>
      <c r="X94" s="41">
        <f t="shared" ca="1" si="90"/>
        <v>0</v>
      </c>
      <c r="Y94" s="41">
        <f t="shared" ca="1" si="90"/>
        <v>0</v>
      </c>
      <c r="Z94" s="41">
        <f t="shared" ca="1" si="90"/>
        <v>0</v>
      </c>
      <c r="AA94" s="41">
        <f t="shared" ca="1" si="90"/>
        <v>0</v>
      </c>
      <c r="AB94" s="41">
        <f t="shared" ca="1" si="90"/>
        <v>0</v>
      </c>
      <c r="AC94" s="41">
        <f t="shared" ca="1" si="90"/>
        <v>0</v>
      </c>
      <c r="AD94" s="41">
        <f t="shared" ca="1" si="90"/>
        <v>0</v>
      </c>
      <c r="AE94" s="41">
        <f t="shared" ca="1" si="90"/>
        <v>0</v>
      </c>
      <c r="AF94" s="41">
        <f t="shared" ca="1" si="90"/>
        <v>0</v>
      </c>
      <c r="AG94" s="41">
        <f t="shared" ca="1" si="90"/>
        <v>0</v>
      </c>
      <c r="AH94" s="41">
        <f t="shared" ca="1" si="90"/>
        <v>0</v>
      </c>
      <c r="AI94" s="41">
        <f t="shared" ca="1" si="90"/>
        <v>0</v>
      </c>
      <c r="AJ94" s="41">
        <f t="shared" ca="1" si="90"/>
        <v>0</v>
      </c>
      <c r="AK94" s="41">
        <f t="shared" ref="AK94:BP94" ca="1" si="91">AK21</f>
        <v>0</v>
      </c>
      <c r="AL94" s="41">
        <f t="shared" ca="1" si="91"/>
        <v>0</v>
      </c>
      <c r="AM94" s="41">
        <f t="shared" ca="1" si="91"/>
        <v>0</v>
      </c>
      <c r="AN94" s="41">
        <f t="shared" ca="1" si="91"/>
        <v>0</v>
      </c>
      <c r="AO94" s="41">
        <f t="shared" ca="1" si="91"/>
        <v>0</v>
      </c>
      <c r="AP94" s="41">
        <f t="shared" ca="1" si="91"/>
        <v>0</v>
      </c>
      <c r="AQ94" s="41">
        <f t="shared" ca="1" si="91"/>
        <v>0</v>
      </c>
      <c r="AR94" s="41">
        <f t="shared" ca="1" si="91"/>
        <v>0</v>
      </c>
      <c r="AS94" s="41">
        <f t="shared" ca="1" si="91"/>
        <v>0</v>
      </c>
      <c r="AT94" s="41">
        <f t="shared" ca="1" si="91"/>
        <v>0</v>
      </c>
      <c r="AU94" s="41">
        <f t="shared" ca="1" si="91"/>
        <v>0</v>
      </c>
      <c r="AV94" s="41">
        <f t="shared" ca="1" si="91"/>
        <v>0</v>
      </c>
      <c r="AW94" s="41">
        <f t="shared" ca="1" si="91"/>
        <v>0</v>
      </c>
      <c r="AX94" s="41">
        <f t="shared" ca="1" si="91"/>
        <v>0</v>
      </c>
      <c r="AY94" s="41">
        <f t="shared" ca="1" si="91"/>
        <v>0</v>
      </c>
      <c r="AZ94" s="41">
        <f t="shared" ca="1" si="91"/>
        <v>0</v>
      </c>
      <c r="BA94" s="41">
        <f t="shared" ca="1" si="91"/>
        <v>0</v>
      </c>
      <c r="BB94" s="41">
        <f t="shared" ca="1" si="91"/>
        <v>0</v>
      </c>
      <c r="BC94" s="41">
        <f t="shared" ca="1" si="91"/>
        <v>0</v>
      </c>
      <c r="BD94" s="41">
        <f t="shared" ca="1" si="91"/>
        <v>0</v>
      </c>
      <c r="BE94" s="41">
        <f t="shared" ca="1" si="91"/>
        <v>0</v>
      </c>
      <c r="BF94" s="41">
        <f t="shared" ca="1" si="91"/>
        <v>0</v>
      </c>
      <c r="BG94" s="41">
        <f t="shared" ca="1" si="91"/>
        <v>0</v>
      </c>
      <c r="BH94" s="41">
        <f t="shared" ca="1" si="91"/>
        <v>0</v>
      </c>
      <c r="BI94" s="41">
        <f t="shared" ca="1" si="91"/>
        <v>0</v>
      </c>
      <c r="BJ94" s="41">
        <f t="shared" ca="1" si="91"/>
        <v>0</v>
      </c>
      <c r="BK94" s="41">
        <f t="shared" ca="1" si="91"/>
        <v>0</v>
      </c>
      <c r="BL94" s="41">
        <f t="shared" ca="1" si="91"/>
        <v>0</v>
      </c>
      <c r="BM94" s="41">
        <f t="shared" ca="1" si="91"/>
        <v>0</v>
      </c>
      <c r="BN94" s="41">
        <f t="shared" ca="1" si="91"/>
        <v>0</v>
      </c>
      <c r="BO94" s="41">
        <f t="shared" ca="1" si="91"/>
        <v>0</v>
      </c>
      <c r="BP94" s="41">
        <f t="shared" ca="1" si="91"/>
        <v>0</v>
      </c>
      <c r="BQ94" s="41">
        <f t="shared" ref="BQ94:CT94" ca="1" si="92">BQ21</f>
        <v>0</v>
      </c>
      <c r="BR94" s="41">
        <f t="shared" ca="1" si="92"/>
        <v>0</v>
      </c>
      <c r="BS94" s="41">
        <f t="shared" ca="1" si="92"/>
        <v>0</v>
      </c>
      <c r="BT94" s="41">
        <f t="shared" ca="1" si="92"/>
        <v>0</v>
      </c>
      <c r="BU94" s="41">
        <f t="shared" ca="1" si="92"/>
        <v>0</v>
      </c>
      <c r="BV94" s="41">
        <f t="shared" si="92"/>
        <v>0</v>
      </c>
      <c r="BW94" s="41">
        <f t="shared" si="92"/>
        <v>0</v>
      </c>
      <c r="BX94" s="41">
        <f t="shared" si="92"/>
        <v>0</v>
      </c>
      <c r="BY94" s="41">
        <f t="shared" si="92"/>
        <v>0</v>
      </c>
      <c r="BZ94" s="41">
        <f t="shared" si="92"/>
        <v>0</v>
      </c>
      <c r="CA94" s="41">
        <f t="shared" si="92"/>
        <v>0</v>
      </c>
      <c r="CB94" s="41">
        <f t="shared" si="92"/>
        <v>0</v>
      </c>
      <c r="CC94" s="41">
        <f t="shared" si="92"/>
        <v>0</v>
      </c>
      <c r="CD94" s="41">
        <f t="shared" si="92"/>
        <v>0</v>
      </c>
      <c r="CE94" s="41">
        <f t="shared" si="92"/>
        <v>0</v>
      </c>
      <c r="CF94" s="41">
        <f t="shared" si="92"/>
        <v>0</v>
      </c>
      <c r="CG94" s="41">
        <f t="shared" si="92"/>
        <v>0</v>
      </c>
      <c r="CH94" s="41">
        <f t="shared" si="92"/>
        <v>0</v>
      </c>
      <c r="CI94" s="41">
        <f t="shared" si="92"/>
        <v>0</v>
      </c>
      <c r="CJ94" s="41">
        <f t="shared" si="92"/>
        <v>0</v>
      </c>
      <c r="CK94" s="41">
        <f t="shared" si="92"/>
        <v>0</v>
      </c>
      <c r="CL94" s="41">
        <f t="shared" si="92"/>
        <v>0</v>
      </c>
      <c r="CM94" s="41">
        <f t="shared" si="92"/>
        <v>0</v>
      </c>
      <c r="CN94" s="41">
        <f t="shared" si="92"/>
        <v>0</v>
      </c>
      <c r="CO94" s="41">
        <f t="shared" si="92"/>
        <v>0</v>
      </c>
      <c r="CP94" s="41">
        <f t="shared" si="92"/>
        <v>0</v>
      </c>
      <c r="CQ94" s="41">
        <f t="shared" si="92"/>
        <v>0</v>
      </c>
      <c r="CR94" s="41">
        <f t="shared" si="92"/>
        <v>0</v>
      </c>
      <c r="CS94" s="41">
        <f t="shared" si="92"/>
        <v>0</v>
      </c>
      <c r="CT94" s="41">
        <f t="shared" si="92"/>
        <v>0</v>
      </c>
    </row>
    <row r="95" spans="1:104" ht="13" x14ac:dyDescent="0.3">
      <c r="A95" s="38" t="str">
        <f t="shared" si="76"/>
        <v>Totalt årligt utsläpp av NH3 ton</v>
      </c>
      <c r="C95" s="241">
        <f t="shared" ca="1" si="77"/>
        <v>0</v>
      </c>
      <c r="E95" s="41">
        <f t="shared" ref="E95:AJ95" ca="1" si="93">E22</f>
        <v>0</v>
      </c>
      <c r="F95" s="41">
        <f t="shared" ca="1" si="93"/>
        <v>0</v>
      </c>
      <c r="G95" s="41">
        <f t="shared" ca="1" si="93"/>
        <v>0</v>
      </c>
      <c r="H95" s="41">
        <f t="shared" ca="1" si="93"/>
        <v>0</v>
      </c>
      <c r="I95" s="41">
        <f t="shared" ca="1" si="93"/>
        <v>0</v>
      </c>
      <c r="J95" s="41">
        <f t="shared" ca="1" si="93"/>
        <v>0</v>
      </c>
      <c r="K95" s="41">
        <f t="shared" ca="1" si="93"/>
        <v>0</v>
      </c>
      <c r="L95" s="41">
        <f t="shared" ca="1" si="93"/>
        <v>0</v>
      </c>
      <c r="M95" s="41">
        <f t="shared" ca="1" si="93"/>
        <v>0</v>
      </c>
      <c r="N95" s="41">
        <f t="shared" ca="1" si="93"/>
        <v>0</v>
      </c>
      <c r="O95" s="41">
        <f t="shared" ca="1" si="93"/>
        <v>0</v>
      </c>
      <c r="P95" s="41">
        <f t="shared" ca="1" si="93"/>
        <v>0</v>
      </c>
      <c r="Q95" s="41">
        <f t="shared" ca="1" si="93"/>
        <v>0</v>
      </c>
      <c r="R95" s="41">
        <f t="shared" ca="1" si="93"/>
        <v>0</v>
      </c>
      <c r="S95" s="41">
        <f t="shared" ca="1" si="93"/>
        <v>0</v>
      </c>
      <c r="T95" s="41">
        <f t="shared" ca="1" si="93"/>
        <v>0</v>
      </c>
      <c r="U95" s="41">
        <f t="shared" ca="1" si="93"/>
        <v>0</v>
      </c>
      <c r="V95" s="41">
        <f t="shared" ca="1" si="93"/>
        <v>0</v>
      </c>
      <c r="W95" s="41">
        <f t="shared" ca="1" si="93"/>
        <v>0</v>
      </c>
      <c r="X95" s="41">
        <f t="shared" ca="1" si="93"/>
        <v>0</v>
      </c>
      <c r="Y95" s="41">
        <f t="shared" ca="1" si="93"/>
        <v>0</v>
      </c>
      <c r="Z95" s="41">
        <f t="shared" ca="1" si="93"/>
        <v>0</v>
      </c>
      <c r="AA95" s="41">
        <f t="shared" ca="1" si="93"/>
        <v>0</v>
      </c>
      <c r="AB95" s="41">
        <f t="shared" ca="1" si="93"/>
        <v>0</v>
      </c>
      <c r="AC95" s="41">
        <f t="shared" ca="1" si="93"/>
        <v>0</v>
      </c>
      <c r="AD95" s="41">
        <f t="shared" ca="1" si="93"/>
        <v>0</v>
      </c>
      <c r="AE95" s="41">
        <f t="shared" ca="1" si="93"/>
        <v>0</v>
      </c>
      <c r="AF95" s="41">
        <f t="shared" ca="1" si="93"/>
        <v>0</v>
      </c>
      <c r="AG95" s="41">
        <f t="shared" ca="1" si="93"/>
        <v>0</v>
      </c>
      <c r="AH95" s="41">
        <f t="shared" ca="1" si="93"/>
        <v>0</v>
      </c>
      <c r="AI95" s="41">
        <f t="shared" ca="1" si="93"/>
        <v>0</v>
      </c>
      <c r="AJ95" s="41">
        <f t="shared" ca="1" si="93"/>
        <v>0</v>
      </c>
      <c r="AK95" s="41">
        <f t="shared" ref="AK95:BP95" ca="1" si="94">AK22</f>
        <v>0</v>
      </c>
      <c r="AL95" s="41">
        <f t="shared" ca="1" si="94"/>
        <v>0</v>
      </c>
      <c r="AM95" s="41">
        <f t="shared" ca="1" si="94"/>
        <v>0</v>
      </c>
      <c r="AN95" s="41">
        <f t="shared" ca="1" si="94"/>
        <v>0</v>
      </c>
      <c r="AO95" s="41">
        <f t="shared" ca="1" si="94"/>
        <v>0</v>
      </c>
      <c r="AP95" s="41">
        <f t="shared" ca="1" si="94"/>
        <v>0</v>
      </c>
      <c r="AQ95" s="41">
        <f t="shared" ca="1" si="94"/>
        <v>0</v>
      </c>
      <c r="AR95" s="41">
        <f t="shared" ca="1" si="94"/>
        <v>0</v>
      </c>
      <c r="AS95" s="41">
        <f t="shared" ca="1" si="94"/>
        <v>0</v>
      </c>
      <c r="AT95" s="41">
        <f t="shared" ca="1" si="94"/>
        <v>0</v>
      </c>
      <c r="AU95" s="41">
        <f t="shared" ca="1" si="94"/>
        <v>0</v>
      </c>
      <c r="AV95" s="41">
        <f t="shared" ca="1" si="94"/>
        <v>0</v>
      </c>
      <c r="AW95" s="41">
        <f t="shared" ca="1" si="94"/>
        <v>0</v>
      </c>
      <c r="AX95" s="41">
        <f t="shared" ca="1" si="94"/>
        <v>0</v>
      </c>
      <c r="AY95" s="41">
        <f t="shared" ca="1" si="94"/>
        <v>0</v>
      </c>
      <c r="AZ95" s="41">
        <f t="shared" ca="1" si="94"/>
        <v>0</v>
      </c>
      <c r="BA95" s="41">
        <f t="shared" ca="1" si="94"/>
        <v>0</v>
      </c>
      <c r="BB95" s="41">
        <f t="shared" ca="1" si="94"/>
        <v>0</v>
      </c>
      <c r="BC95" s="41">
        <f t="shared" ca="1" si="94"/>
        <v>0</v>
      </c>
      <c r="BD95" s="41">
        <f t="shared" ca="1" si="94"/>
        <v>0</v>
      </c>
      <c r="BE95" s="41">
        <f t="shared" ca="1" si="94"/>
        <v>0</v>
      </c>
      <c r="BF95" s="41">
        <f t="shared" ca="1" si="94"/>
        <v>0</v>
      </c>
      <c r="BG95" s="41">
        <f t="shared" ca="1" si="94"/>
        <v>0</v>
      </c>
      <c r="BH95" s="41">
        <f t="shared" ca="1" si="94"/>
        <v>0</v>
      </c>
      <c r="BI95" s="41">
        <f t="shared" ca="1" si="94"/>
        <v>0</v>
      </c>
      <c r="BJ95" s="41">
        <f t="shared" ca="1" si="94"/>
        <v>0</v>
      </c>
      <c r="BK95" s="41">
        <f t="shared" ca="1" si="94"/>
        <v>0</v>
      </c>
      <c r="BL95" s="41">
        <f t="shared" ca="1" si="94"/>
        <v>0</v>
      </c>
      <c r="BM95" s="41">
        <f t="shared" ca="1" si="94"/>
        <v>0</v>
      </c>
      <c r="BN95" s="41">
        <f t="shared" ca="1" si="94"/>
        <v>0</v>
      </c>
      <c r="BO95" s="41">
        <f t="shared" ca="1" si="94"/>
        <v>0</v>
      </c>
      <c r="BP95" s="41">
        <f t="shared" ca="1" si="94"/>
        <v>0</v>
      </c>
      <c r="BQ95" s="41">
        <f t="shared" ref="BQ95:CT95" ca="1" si="95">BQ22</f>
        <v>0</v>
      </c>
      <c r="BR95" s="41">
        <f t="shared" ca="1" si="95"/>
        <v>0</v>
      </c>
      <c r="BS95" s="41">
        <f t="shared" ca="1" si="95"/>
        <v>0</v>
      </c>
      <c r="BT95" s="41">
        <f t="shared" ca="1" si="95"/>
        <v>0</v>
      </c>
      <c r="BU95" s="41">
        <f t="shared" ca="1" si="95"/>
        <v>0</v>
      </c>
      <c r="BV95" s="41">
        <f t="shared" si="95"/>
        <v>0</v>
      </c>
      <c r="BW95" s="41">
        <f t="shared" si="95"/>
        <v>0</v>
      </c>
      <c r="BX95" s="41">
        <f t="shared" si="95"/>
        <v>0</v>
      </c>
      <c r="BY95" s="41">
        <f t="shared" si="95"/>
        <v>0</v>
      </c>
      <c r="BZ95" s="41">
        <f t="shared" si="95"/>
        <v>0</v>
      </c>
      <c r="CA95" s="41">
        <f t="shared" si="95"/>
        <v>0</v>
      </c>
      <c r="CB95" s="41">
        <f t="shared" si="95"/>
        <v>0</v>
      </c>
      <c r="CC95" s="41">
        <f t="shared" si="95"/>
        <v>0</v>
      </c>
      <c r="CD95" s="41">
        <f t="shared" si="95"/>
        <v>0</v>
      </c>
      <c r="CE95" s="41">
        <f t="shared" si="95"/>
        <v>0</v>
      </c>
      <c r="CF95" s="41">
        <f t="shared" si="95"/>
        <v>0</v>
      </c>
      <c r="CG95" s="41">
        <f t="shared" si="95"/>
        <v>0</v>
      </c>
      <c r="CH95" s="41">
        <f t="shared" si="95"/>
        <v>0</v>
      </c>
      <c r="CI95" s="41">
        <f t="shared" si="95"/>
        <v>0</v>
      </c>
      <c r="CJ95" s="41">
        <f t="shared" si="95"/>
        <v>0</v>
      </c>
      <c r="CK95" s="41">
        <f t="shared" si="95"/>
        <v>0</v>
      </c>
      <c r="CL95" s="41">
        <f t="shared" si="95"/>
        <v>0</v>
      </c>
      <c r="CM95" s="41">
        <f t="shared" si="95"/>
        <v>0</v>
      </c>
      <c r="CN95" s="41">
        <f t="shared" si="95"/>
        <v>0</v>
      </c>
      <c r="CO95" s="41">
        <f t="shared" si="95"/>
        <v>0</v>
      </c>
      <c r="CP95" s="41">
        <f t="shared" si="95"/>
        <v>0</v>
      </c>
      <c r="CQ95" s="41">
        <f t="shared" si="95"/>
        <v>0</v>
      </c>
      <c r="CR95" s="41">
        <f t="shared" si="95"/>
        <v>0</v>
      </c>
      <c r="CS95" s="41">
        <f t="shared" si="95"/>
        <v>0</v>
      </c>
      <c r="CT95" s="41">
        <f t="shared" si="95"/>
        <v>0</v>
      </c>
    </row>
    <row r="96" spans="1:104" s="591" customFormat="1" ht="13" x14ac:dyDescent="0.3">
      <c r="A96" s="593" t="str">
        <f t="shared" si="76"/>
        <v>Totalt årligt utsläpp av PM ton</v>
      </c>
      <c r="C96" s="594">
        <f t="shared" ca="1" si="77"/>
        <v>0</v>
      </c>
      <c r="D96" s="595"/>
      <c r="E96" s="588">
        <f t="shared" ref="E96:AJ96" ca="1" si="96">E23</f>
        <v>0</v>
      </c>
      <c r="F96" s="588">
        <f t="shared" ca="1" si="96"/>
        <v>0</v>
      </c>
      <c r="G96" s="588">
        <f t="shared" ca="1" si="96"/>
        <v>0</v>
      </c>
      <c r="H96" s="588">
        <f t="shared" ca="1" si="96"/>
        <v>0</v>
      </c>
      <c r="I96" s="588">
        <f t="shared" ca="1" si="96"/>
        <v>0</v>
      </c>
      <c r="J96" s="588">
        <f t="shared" ca="1" si="96"/>
        <v>0</v>
      </c>
      <c r="K96" s="588">
        <f t="shared" ca="1" si="96"/>
        <v>0</v>
      </c>
      <c r="L96" s="588">
        <f t="shared" ca="1" si="96"/>
        <v>0</v>
      </c>
      <c r="M96" s="588">
        <f t="shared" ca="1" si="96"/>
        <v>0</v>
      </c>
      <c r="N96" s="588">
        <f t="shared" ca="1" si="96"/>
        <v>0</v>
      </c>
      <c r="O96" s="588">
        <f t="shared" ca="1" si="96"/>
        <v>0</v>
      </c>
      <c r="P96" s="588">
        <f t="shared" ca="1" si="96"/>
        <v>0</v>
      </c>
      <c r="Q96" s="588">
        <f t="shared" ca="1" si="96"/>
        <v>0</v>
      </c>
      <c r="R96" s="588">
        <f t="shared" ca="1" si="96"/>
        <v>0</v>
      </c>
      <c r="S96" s="588">
        <f t="shared" ca="1" si="96"/>
        <v>0</v>
      </c>
      <c r="T96" s="588">
        <f t="shared" ca="1" si="96"/>
        <v>0</v>
      </c>
      <c r="U96" s="588">
        <f t="shared" ca="1" si="96"/>
        <v>0</v>
      </c>
      <c r="V96" s="588">
        <f t="shared" ca="1" si="96"/>
        <v>0</v>
      </c>
      <c r="W96" s="588">
        <f t="shared" ca="1" si="96"/>
        <v>0</v>
      </c>
      <c r="X96" s="588">
        <f t="shared" ca="1" si="96"/>
        <v>0</v>
      </c>
      <c r="Y96" s="588">
        <f t="shared" ca="1" si="96"/>
        <v>0</v>
      </c>
      <c r="Z96" s="588">
        <f t="shared" ca="1" si="96"/>
        <v>0</v>
      </c>
      <c r="AA96" s="588">
        <f t="shared" ca="1" si="96"/>
        <v>0</v>
      </c>
      <c r="AB96" s="588">
        <f t="shared" ca="1" si="96"/>
        <v>0</v>
      </c>
      <c r="AC96" s="588">
        <f t="shared" ca="1" si="96"/>
        <v>0</v>
      </c>
      <c r="AD96" s="588">
        <f t="shared" ca="1" si="96"/>
        <v>0</v>
      </c>
      <c r="AE96" s="588">
        <f t="shared" ca="1" si="96"/>
        <v>0</v>
      </c>
      <c r="AF96" s="588">
        <f t="shared" ca="1" si="96"/>
        <v>0</v>
      </c>
      <c r="AG96" s="588">
        <f t="shared" ca="1" si="96"/>
        <v>0</v>
      </c>
      <c r="AH96" s="588">
        <f t="shared" ca="1" si="96"/>
        <v>0</v>
      </c>
      <c r="AI96" s="588">
        <f t="shared" ca="1" si="96"/>
        <v>0</v>
      </c>
      <c r="AJ96" s="588">
        <f t="shared" ca="1" si="96"/>
        <v>0</v>
      </c>
      <c r="AK96" s="588">
        <f t="shared" ref="AK96:BP96" ca="1" si="97">AK23</f>
        <v>0</v>
      </c>
      <c r="AL96" s="588">
        <f t="shared" ca="1" si="97"/>
        <v>0</v>
      </c>
      <c r="AM96" s="588">
        <f t="shared" ca="1" si="97"/>
        <v>0</v>
      </c>
      <c r="AN96" s="588">
        <f t="shared" ca="1" si="97"/>
        <v>0</v>
      </c>
      <c r="AO96" s="588">
        <f t="shared" ca="1" si="97"/>
        <v>0</v>
      </c>
      <c r="AP96" s="588">
        <f t="shared" ca="1" si="97"/>
        <v>0</v>
      </c>
      <c r="AQ96" s="588">
        <f t="shared" ca="1" si="97"/>
        <v>0</v>
      </c>
      <c r="AR96" s="588">
        <f t="shared" ca="1" si="97"/>
        <v>0</v>
      </c>
      <c r="AS96" s="588">
        <f t="shared" ca="1" si="97"/>
        <v>0</v>
      </c>
      <c r="AT96" s="588">
        <f t="shared" ca="1" si="97"/>
        <v>0</v>
      </c>
      <c r="AU96" s="588">
        <f t="shared" ca="1" si="97"/>
        <v>0</v>
      </c>
      <c r="AV96" s="588">
        <f t="shared" ca="1" si="97"/>
        <v>0</v>
      </c>
      <c r="AW96" s="588">
        <f t="shared" ca="1" si="97"/>
        <v>0</v>
      </c>
      <c r="AX96" s="588">
        <f t="shared" ca="1" si="97"/>
        <v>0</v>
      </c>
      <c r="AY96" s="588">
        <f t="shared" ca="1" si="97"/>
        <v>0</v>
      </c>
      <c r="AZ96" s="588">
        <f t="shared" ca="1" si="97"/>
        <v>0</v>
      </c>
      <c r="BA96" s="588">
        <f t="shared" ca="1" si="97"/>
        <v>0</v>
      </c>
      <c r="BB96" s="588">
        <f t="shared" ca="1" si="97"/>
        <v>0</v>
      </c>
      <c r="BC96" s="588">
        <f t="shared" ca="1" si="97"/>
        <v>0</v>
      </c>
      <c r="BD96" s="588">
        <f t="shared" ca="1" si="97"/>
        <v>0</v>
      </c>
      <c r="BE96" s="588">
        <f t="shared" ca="1" si="97"/>
        <v>0</v>
      </c>
      <c r="BF96" s="588">
        <f t="shared" ca="1" si="97"/>
        <v>0</v>
      </c>
      <c r="BG96" s="588">
        <f t="shared" ca="1" si="97"/>
        <v>0</v>
      </c>
      <c r="BH96" s="588">
        <f t="shared" ca="1" si="97"/>
        <v>0</v>
      </c>
      <c r="BI96" s="588">
        <f t="shared" ca="1" si="97"/>
        <v>0</v>
      </c>
      <c r="BJ96" s="588">
        <f t="shared" ca="1" si="97"/>
        <v>0</v>
      </c>
      <c r="BK96" s="588">
        <f t="shared" ca="1" si="97"/>
        <v>0</v>
      </c>
      <c r="BL96" s="588">
        <f t="shared" ca="1" si="97"/>
        <v>0</v>
      </c>
      <c r="BM96" s="588">
        <f t="shared" ca="1" si="97"/>
        <v>0</v>
      </c>
      <c r="BN96" s="588">
        <f t="shared" ca="1" si="97"/>
        <v>0</v>
      </c>
      <c r="BO96" s="588">
        <f t="shared" ca="1" si="97"/>
        <v>0</v>
      </c>
      <c r="BP96" s="588">
        <f t="shared" ca="1" si="97"/>
        <v>0</v>
      </c>
      <c r="BQ96" s="588">
        <f t="shared" ref="BQ96:CT96" ca="1" si="98">BQ23</f>
        <v>0</v>
      </c>
      <c r="BR96" s="588">
        <f t="shared" ca="1" si="98"/>
        <v>0</v>
      </c>
      <c r="BS96" s="588">
        <f t="shared" ca="1" si="98"/>
        <v>0</v>
      </c>
      <c r="BT96" s="588">
        <f t="shared" ca="1" si="98"/>
        <v>0</v>
      </c>
      <c r="BU96" s="588">
        <f t="shared" ca="1" si="98"/>
        <v>0</v>
      </c>
      <c r="BV96" s="588">
        <f t="shared" si="98"/>
        <v>0</v>
      </c>
      <c r="BW96" s="588">
        <f t="shared" si="98"/>
        <v>0</v>
      </c>
      <c r="BX96" s="588">
        <f t="shared" si="98"/>
        <v>0</v>
      </c>
      <c r="BY96" s="588">
        <f t="shared" si="98"/>
        <v>0</v>
      </c>
      <c r="BZ96" s="588">
        <f t="shared" si="98"/>
        <v>0</v>
      </c>
      <c r="CA96" s="588">
        <f t="shared" si="98"/>
        <v>0</v>
      </c>
      <c r="CB96" s="588">
        <f t="shared" si="98"/>
        <v>0</v>
      </c>
      <c r="CC96" s="588">
        <f t="shared" si="98"/>
        <v>0</v>
      </c>
      <c r="CD96" s="588">
        <f t="shared" si="98"/>
        <v>0</v>
      </c>
      <c r="CE96" s="588">
        <f t="shared" si="98"/>
        <v>0</v>
      </c>
      <c r="CF96" s="588">
        <f t="shared" si="98"/>
        <v>0</v>
      </c>
      <c r="CG96" s="588">
        <f t="shared" si="98"/>
        <v>0</v>
      </c>
      <c r="CH96" s="588">
        <f t="shared" si="98"/>
        <v>0</v>
      </c>
      <c r="CI96" s="588">
        <f t="shared" si="98"/>
        <v>0</v>
      </c>
      <c r="CJ96" s="588">
        <f t="shared" si="98"/>
        <v>0</v>
      </c>
      <c r="CK96" s="588">
        <f t="shared" si="98"/>
        <v>0</v>
      </c>
      <c r="CL96" s="588">
        <f t="shared" si="98"/>
        <v>0</v>
      </c>
      <c r="CM96" s="588">
        <f t="shared" si="98"/>
        <v>0</v>
      </c>
      <c r="CN96" s="588">
        <f t="shared" si="98"/>
        <v>0</v>
      </c>
      <c r="CO96" s="588">
        <f t="shared" si="98"/>
        <v>0</v>
      </c>
      <c r="CP96" s="588">
        <f t="shared" si="98"/>
        <v>0</v>
      </c>
      <c r="CQ96" s="588">
        <f t="shared" si="98"/>
        <v>0</v>
      </c>
      <c r="CR96" s="588">
        <f t="shared" si="98"/>
        <v>0</v>
      </c>
      <c r="CS96" s="588">
        <f t="shared" si="98"/>
        <v>0</v>
      </c>
      <c r="CT96" s="588">
        <f t="shared" si="98"/>
        <v>0</v>
      </c>
    </row>
    <row r="97" spans="1:98" ht="13" x14ac:dyDescent="0.3">
      <c r="A97" s="38" t="str">
        <f t="shared" si="76"/>
        <v>Total bränslekostnad per år</v>
      </c>
      <c r="C97" s="241">
        <f t="shared" ca="1" si="77"/>
        <v>0</v>
      </c>
      <c r="E97" s="41">
        <f t="shared" ref="E97:AJ97" ca="1" si="99">E24*E$85</f>
        <v>0</v>
      </c>
      <c r="F97" s="41">
        <f t="shared" ca="1" si="99"/>
        <v>0</v>
      </c>
      <c r="G97" s="41">
        <f t="shared" ca="1" si="99"/>
        <v>0</v>
      </c>
      <c r="H97" s="41">
        <f t="shared" ca="1" si="99"/>
        <v>0</v>
      </c>
      <c r="I97" s="41">
        <f t="shared" ca="1" si="99"/>
        <v>0</v>
      </c>
      <c r="J97" s="41">
        <f t="shared" ca="1" si="99"/>
        <v>0</v>
      </c>
      <c r="K97" s="41">
        <f t="shared" ca="1" si="99"/>
        <v>0</v>
      </c>
      <c r="L97" s="41">
        <f t="shared" ca="1" si="99"/>
        <v>0</v>
      </c>
      <c r="M97" s="41">
        <f t="shared" ca="1" si="99"/>
        <v>0</v>
      </c>
      <c r="N97" s="41">
        <f t="shared" ca="1" si="99"/>
        <v>0</v>
      </c>
      <c r="O97" s="41">
        <f t="shared" ca="1" si="99"/>
        <v>0</v>
      </c>
      <c r="P97" s="41">
        <f t="shared" ca="1" si="99"/>
        <v>0</v>
      </c>
      <c r="Q97" s="41">
        <f t="shared" ca="1" si="99"/>
        <v>0</v>
      </c>
      <c r="R97" s="41">
        <f t="shared" ca="1" si="99"/>
        <v>0</v>
      </c>
      <c r="S97" s="41">
        <f t="shared" ca="1" si="99"/>
        <v>0</v>
      </c>
      <c r="T97" s="41">
        <f t="shared" ca="1" si="99"/>
        <v>0</v>
      </c>
      <c r="U97" s="41">
        <f t="shared" ca="1" si="99"/>
        <v>0</v>
      </c>
      <c r="V97" s="41">
        <f t="shared" ca="1" si="99"/>
        <v>0</v>
      </c>
      <c r="W97" s="41">
        <f t="shared" ca="1" si="99"/>
        <v>0</v>
      </c>
      <c r="X97" s="41">
        <f t="shared" ca="1" si="99"/>
        <v>0</v>
      </c>
      <c r="Y97" s="41">
        <f t="shared" ca="1" si="99"/>
        <v>0</v>
      </c>
      <c r="Z97" s="41">
        <f t="shared" ca="1" si="99"/>
        <v>0</v>
      </c>
      <c r="AA97" s="41">
        <f t="shared" ca="1" si="99"/>
        <v>0</v>
      </c>
      <c r="AB97" s="41">
        <f t="shared" ca="1" si="99"/>
        <v>0</v>
      </c>
      <c r="AC97" s="41">
        <f t="shared" ca="1" si="99"/>
        <v>0</v>
      </c>
      <c r="AD97" s="41">
        <f t="shared" ca="1" si="99"/>
        <v>0</v>
      </c>
      <c r="AE97" s="41">
        <f t="shared" ca="1" si="99"/>
        <v>0</v>
      </c>
      <c r="AF97" s="41">
        <f t="shared" ca="1" si="99"/>
        <v>0</v>
      </c>
      <c r="AG97" s="41">
        <f t="shared" ca="1" si="99"/>
        <v>0</v>
      </c>
      <c r="AH97" s="41">
        <f t="shared" ca="1" si="99"/>
        <v>0</v>
      </c>
      <c r="AI97" s="41">
        <f t="shared" ca="1" si="99"/>
        <v>0</v>
      </c>
      <c r="AJ97" s="41">
        <f t="shared" ca="1" si="99"/>
        <v>0</v>
      </c>
      <c r="AK97" s="41">
        <f t="shared" ref="AK97:BP97" ca="1" si="100">AK24*AK$85</f>
        <v>0</v>
      </c>
      <c r="AL97" s="41">
        <f t="shared" ca="1" si="100"/>
        <v>0</v>
      </c>
      <c r="AM97" s="41">
        <f t="shared" ca="1" si="100"/>
        <v>0</v>
      </c>
      <c r="AN97" s="41">
        <f t="shared" ca="1" si="100"/>
        <v>0</v>
      </c>
      <c r="AO97" s="41">
        <f t="shared" ca="1" si="100"/>
        <v>0</v>
      </c>
      <c r="AP97" s="41">
        <f t="shared" ca="1" si="100"/>
        <v>0</v>
      </c>
      <c r="AQ97" s="41">
        <f t="shared" ca="1" si="100"/>
        <v>0</v>
      </c>
      <c r="AR97" s="41">
        <f t="shared" ca="1" si="100"/>
        <v>0</v>
      </c>
      <c r="AS97" s="41">
        <f t="shared" ca="1" si="100"/>
        <v>0</v>
      </c>
      <c r="AT97" s="41">
        <f t="shared" ca="1" si="100"/>
        <v>0</v>
      </c>
      <c r="AU97" s="41">
        <f t="shared" ca="1" si="100"/>
        <v>0</v>
      </c>
      <c r="AV97" s="41">
        <f t="shared" ca="1" si="100"/>
        <v>0</v>
      </c>
      <c r="AW97" s="41">
        <f t="shared" ca="1" si="100"/>
        <v>0</v>
      </c>
      <c r="AX97" s="41">
        <f t="shared" ca="1" si="100"/>
        <v>0</v>
      </c>
      <c r="AY97" s="41">
        <f t="shared" ca="1" si="100"/>
        <v>0</v>
      </c>
      <c r="AZ97" s="41">
        <f t="shared" ca="1" si="100"/>
        <v>0</v>
      </c>
      <c r="BA97" s="41">
        <f t="shared" ca="1" si="100"/>
        <v>0</v>
      </c>
      <c r="BB97" s="41">
        <f t="shared" ca="1" si="100"/>
        <v>0</v>
      </c>
      <c r="BC97" s="41">
        <f t="shared" ca="1" si="100"/>
        <v>0</v>
      </c>
      <c r="BD97" s="41">
        <f t="shared" ca="1" si="100"/>
        <v>0</v>
      </c>
      <c r="BE97" s="41">
        <f t="shared" ca="1" si="100"/>
        <v>0</v>
      </c>
      <c r="BF97" s="41">
        <f t="shared" ca="1" si="100"/>
        <v>0</v>
      </c>
      <c r="BG97" s="41">
        <f t="shared" ca="1" si="100"/>
        <v>0</v>
      </c>
      <c r="BH97" s="41">
        <f t="shared" ca="1" si="100"/>
        <v>0</v>
      </c>
      <c r="BI97" s="41">
        <f t="shared" ca="1" si="100"/>
        <v>0</v>
      </c>
      <c r="BJ97" s="41">
        <f t="shared" ca="1" si="100"/>
        <v>0</v>
      </c>
      <c r="BK97" s="41">
        <f t="shared" ca="1" si="100"/>
        <v>0</v>
      </c>
      <c r="BL97" s="41">
        <f t="shared" ca="1" si="100"/>
        <v>0</v>
      </c>
      <c r="BM97" s="41">
        <f t="shared" ca="1" si="100"/>
        <v>0</v>
      </c>
      <c r="BN97" s="41">
        <f t="shared" ca="1" si="100"/>
        <v>0</v>
      </c>
      <c r="BO97" s="41">
        <f t="shared" ca="1" si="100"/>
        <v>0</v>
      </c>
      <c r="BP97" s="41">
        <f t="shared" ca="1" si="100"/>
        <v>0</v>
      </c>
      <c r="BQ97" s="41">
        <f t="shared" ref="BQ97:CT97" ca="1" si="101">BQ24*BQ$85</f>
        <v>0</v>
      </c>
      <c r="BR97" s="41">
        <f t="shared" ca="1" si="101"/>
        <v>0</v>
      </c>
      <c r="BS97" s="41">
        <f t="shared" ca="1" si="101"/>
        <v>0</v>
      </c>
      <c r="BT97" s="41">
        <f t="shared" ca="1" si="101"/>
        <v>0</v>
      </c>
      <c r="BU97" s="41">
        <f t="shared" ca="1" si="101"/>
        <v>0</v>
      </c>
      <c r="BV97" s="41">
        <f t="shared" si="101"/>
        <v>0</v>
      </c>
      <c r="BW97" s="41">
        <f t="shared" si="101"/>
        <v>0</v>
      </c>
      <c r="BX97" s="41">
        <f t="shared" si="101"/>
        <v>0</v>
      </c>
      <c r="BY97" s="41">
        <f t="shared" si="101"/>
        <v>0</v>
      </c>
      <c r="BZ97" s="41">
        <f t="shared" si="101"/>
        <v>0</v>
      </c>
      <c r="CA97" s="41">
        <f t="shared" si="101"/>
        <v>0</v>
      </c>
      <c r="CB97" s="41">
        <f t="shared" si="101"/>
        <v>0</v>
      </c>
      <c r="CC97" s="41">
        <f t="shared" si="101"/>
        <v>0</v>
      </c>
      <c r="CD97" s="41">
        <f t="shared" si="101"/>
        <v>0</v>
      </c>
      <c r="CE97" s="41">
        <f t="shared" si="101"/>
        <v>0</v>
      </c>
      <c r="CF97" s="41">
        <f t="shared" si="101"/>
        <v>0</v>
      </c>
      <c r="CG97" s="41">
        <f t="shared" si="101"/>
        <v>0</v>
      </c>
      <c r="CH97" s="41">
        <f t="shared" si="101"/>
        <v>0</v>
      </c>
      <c r="CI97" s="41">
        <f t="shared" si="101"/>
        <v>0</v>
      </c>
      <c r="CJ97" s="41">
        <f t="shared" si="101"/>
        <v>0</v>
      </c>
      <c r="CK97" s="41">
        <f t="shared" si="101"/>
        <v>0</v>
      </c>
      <c r="CL97" s="41">
        <f t="shared" si="101"/>
        <v>0</v>
      </c>
      <c r="CM97" s="41">
        <f t="shared" si="101"/>
        <v>0</v>
      </c>
      <c r="CN97" s="41">
        <f t="shared" si="101"/>
        <v>0</v>
      </c>
      <c r="CO97" s="41">
        <f t="shared" si="101"/>
        <v>0</v>
      </c>
      <c r="CP97" s="41">
        <f t="shared" si="101"/>
        <v>0</v>
      </c>
      <c r="CQ97" s="41">
        <f t="shared" si="101"/>
        <v>0</v>
      </c>
      <c r="CR97" s="41">
        <f t="shared" si="101"/>
        <v>0</v>
      </c>
      <c r="CS97" s="41">
        <f t="shared" si="101"/>
        <v>0</v>
      </c>
      <c r="CT97" s="41">
        <f t="shared" si="101"/>
        <v>0</v>
      </c>
    </row>
    <row r="98" spans="1:98" ht="13" x14ac:dyDescent="0.3">
      <c r="A98" s="38" t="str">
        <f t="shared" si="76"/>
        <v>Totala övriga fartygsrelaterade kostnader per år</v>
      </c>
      <c r="C98" s="241">
        <f t="shared" si="77"/>
        <v>0</v>
      </c>
      <c r="E98" s="41">
        <f t="shared" ref="E98:AJ98" si="102">E25*E$85</f>
        <v>0</v>
      </c>
      <c r="F98" s="41">
        <f t="shared" si="102"/>
        <v>0</v>
      </c>
      <c r="G98" s="41">
        <f t="shared" si="102"/>
        <v>0</v>
      </c>
      <c r="H98" s="41">
        <f t="shared" si="102"/>
        <v>0</v>
      </c>
      <c r="I98" s="41">
        <f t="shared" si="102"/>
        <v>0</v>
      </c>
      <c r="J98" s="41">
        <f t="shared" si="102"/>
        <v>0</v>
      </c>
      <c r="K98" s="41">
        <f t="shared" si="102"/>
        <v>0</v>
      </c>
      <c r="L98" s="41">
        <f t="shared" si="102"/>
        <v>0</v>
      </c>
      <c r="M98" s="41">
        <f t="shared" si="102"/>
        <v>0</v>
      </c>
      <c r="N98" s="41">
        <f t="shared" si="102"/>
        <v>0</v>
      </c>
      <c r="O98" s="41">
        <f t="shared" si="102"/>
        <v>0</v>
      </c>
      <c r="P98" s="41">
        <f t="shared" si="102"/>
        <v>0</v>
      </c>
      <c r="Q98" s="41">
        <f t="shared" si="102"/>
        <v>0</v>
      </c>
      <c r="R98" s="41">
        <f t="shared" si="102"/>
        <v>0</v>
      </c>
      <c r="S98" s="41">
        <f t="shared" si="102"/>
        <v>0</v>
      </c>
      <c r="T98" s="41">
        <f t="shared" si="102"/>
        <v>0</v>
      </c>
      <c r="U98" s="41">
        <f t="shared" si="102"/>
        <v>0</v>
      </c>
      <c r="V98" s="41">
        <f t="shared" si="102"/>
        <v>0</v>
      </c>
      <c r="W98" s="41">
        <f t="shared" si="102"/>
        <v>0</v>
      </c>
      <c r="X98" s="41">
        <f t="shared" si="102"/>
        <v>0</v>
      </c>
      <c r="Y98" s="41">
        <f t="shared" si="102"/>
        <v>0</v>
      </c>
      <c r="Z98" s="41">
        <f t="shared" si="102"/>
        <v>0</v>
      </c>
      <c r="AA98" s="41">
        <f t="shared" si="102"/>
        <v>0</v>
      </c>
      <c r="AB98" s="41">
        <f t="shared" si="102"/>
        <v>0</v>
      </c>
      <c r="AC98" s="41">
        <f t="shared" si="102"/>
        <v>0</v>
      </c>
      <c r="AD98" s="41">
        <f t="shared" si="102"/>
        <v>0</v>
      </c>
      <c r="AE98" s="41">
        <f t="shared" si="102"/>
        <v>0</v>
      </c>
      <c r="AF98" s="41">
        <f t="shared" si="102"/>
        <v>0</v>
      </c>
      <c r="AG98" s="41">
        <f t="shared" si="102"/>
        <v>0</v>
      </c>
      <c r="AH98" s="41">
        <f t="shared" si="102"/>
        <v>0</v>
      </c>
      <c r="AI98" s="41">
        <f t="shared" si="102"/>
        <v>0</v>
      </c>
      <c r="AJ98" s="41">
        <f t="shared" si="102"/>
        <v>0</v>
      </c>
      <c r="AK98" s="41">
        <f t="shared" ref="AK98:BP98" si="103">AK25*AK$85</f>
        <v>0</v>
      </c>
      <c r="AL98" s="41">
        <f t="shared" si="103"/>
        <v>0</v>
      </c>
      <c r="AM98" s="41">
        <f t="shared" si="103"/>
        <v>0</v>
      </c>
      <c r="AN98" s="41">
        <f t="shared" si="103"/>
        <v>0</v>
      </c>
      <c r="AO98" s="41">
        <f t="shared" si="103"/>
        <v>0</v>
      </c>
      <c r="AP98" s="41">
        <f t="shared" si="103"/>
        <v>0</v>
      </c>
      <c r="AQ98" s="41">
        <f t="shared" si="103"/>
        <v>0</v>
      </c>
      <c r="AR98" s="41">
        <f t="shared" si="103"/>
        <v>0</v>
      </c>
      <c r="AS98" s="41">
        <f t="shared" si="103"/>
        <v>0</v>
      </c>
      <c r="AT98" s="41">
        <f t="shared" si="103"/>
        <v>0</v>
      </c>
      <c r="AU98" s="41">
        <f t="shared" si="103"/>
        <v>0</v>
      </c>
      <c r="AV98" s="41">
        <f t="shared" si="103"/>
        <v>0</v>
      </c>
      <c r="AW98" s="41">
        <f t="shared" si="103"/>
        <v>0</v>
      </c>
      <c r="AX98" s="41">
        <f t="shared" si="103"/>
        <v>0</v>
      </c>
      <c r="AY98" s="41">
        <f t="shared" si="103"/>
        <v>0</v>
      </c>
      <c r="AZ98" s="41">
        <f t="shared" si="103"/>
        <v>0</v>
      </c>
      <c r="BA98" s="41">
        <f t="shared" si="103"/>
        <v>0</v>
      </c>
      <c r="BB98" s="41">
        <f t="shared" si="103"/>
        <v>0</v>
      </c>
      <c r="BC98" s="41">
        <f t="shared" si="103"/>
        <v>0</v>
      </c>
      <c r="BD98" s="41">
        <f t="shared" si="103"/>
        <v>0</v>
      </c>
      <c r="BE98" s="41">
        <f t="shared" si="103"/>
        <v>0</v>
      </c>
      <c r="BF98" s="41">
        <f t="shared" si="103"/>
        <v>0</v>
      </c>
      <c r="BG98" s="41">
        <f t="shared" si="103"/>
        <v>0</v>
      </c>
      <c r="BH98" s="41">
        <f t="shared" si="103"/>
        <v>0</v>
      </c>
      <c r="BI98" s="41">
        <f t="shared" si="103"/>
        <v>0</v>
      </c>
      <c r="BJ98" s="41">
        <f t="shared" si="103"/>
        <v>0</v>
      </c>
      <c r="BK98" s="41">
        <f t="shared" si="103"/>
        <v>0</v>
      </c>
      <c r="BL98" s="41">
        <f t="shared" si="103"/>
        <v>0</v>
      </c>
      <c r="BM98" s="41">
        <f t="shared" si="103"/>
        <v>0</v>
      </c>
      <c r="BN98" s="41">
        <f t="shared" si="103"/>
        <v>0</v>
      </c>
      <c r="BO98" s="41">
        <f t="shared" si="103"/>
        <v>0</v>
      </c>
      <c r="BP98" s="41">
        <f t="shared" si="103"/>
        <v>0</v>
      </c>
      <c r="BQ98" s="41">
        <f t="shared" ref="BQ98:CT98" si="104">BQ25*BQ$85</f>
        <v>0</v>
      </c>
      <c r="BR98" s="41">
        <f t="shared" si="104"/>
        <v>0</v>
      </c>
      <c r="BS98" s="41">
        <f t="shared" si="104"/>
        <v>0</v>
      </c>
      <c r="BT98" s="41">
        <f t="shared" si="104"/>
        <v>0</v>
      </c>
      <c r="BU98" s="41">
        <f t="shared" si="104"/>
        <v>0</v>
      </c>
      <c r="BV98" s="41">
        <f t="shared" si="104"/>
        <v>0</v>
      </c>
      <c r="BW98" s="41">
        <f t="shared" si="104"/>
        <v>0</v>
      </c>
      <c r="BX98" s="41">
        <f t="shared" si="104"/>
        <v>0</v>
      </c>
      <c r="BY98" s="41">
        <f t="shared" si="104"/>
        <v>0</v>
      </c>
      <c r="BZ98" s="41">
        <f t="shared" si="104"/>
        <v>0</v>
      </c>
      <c r="CA98" s="41">
        <f t="shared" si="104"/>
        <v>0</v>
      </c>
      <c r="CB98" s="41">
        <f t="shared" si="104"/>
        <v>0</v>
      </c>
      <c r="CC98" s="41">
        <f t="shared" si="104"/>
        <v>0</v>
      </c>
      <c r="CD98" s="41">
        <f t="shared" si="104"/>
        <v>0</v>
      </c>
      <c r="CE98" s="41">
        <f t="shared" si="104"/>
        <v>0</v>
      </c>
      <c r="CF98" s="41">
        <f t="shared" si="104"/>
        <v>0</v>
      </c>
      <c r="CG98" s="41">
        <f t="shared" si="104"/>
        <v>0</v>
      </c>
      <c r="CH98" s="41">
        <f t="shared" si="104"/>
        <v>0</v>
      </c>
      <c r="CI98" s="41">
        <f t="shared" si="104"/>
        <v>0</v>
      </c>
      <c r="CJ98" s="41">
        <f t="shared" si="104"/>
        <v>0</v>
      </c>
      <c r="CK98" s="41">
        <f t="shared" si="104"/>
        <v>0</v>
      </c>
      <c r="CL98" s="41">
        <f t="shared" si="104"/>
        <v>0</v>
      </c>
      <c r="CM98" s="41">
        <f t="shared" si="104"/>
        <v>0</v>
      </c>
      <c r="CN98" s="41">
        <f t="shared" si="104"/>
        <v>0</v>
      </c>
      <c r="CO98" s="41">
        <f t="shared" si="104"/>
        <v>0</v>
      </c>
      <c r="CP98" s="41">
        <f t="shared" si="104"/>
        <v>0</v>
      </c>
      <c r="CQ98" s="41">
        <f t="shared" si="104"/>
        <v>0</v>
      </c>
      <c r="CR98" s="41">
        <f t="shared" si="104"/>
        <v>0</v>
      </c>
      <c r="CS98" s="41">
        <f t="shared" si="104"/>
        <v>0</v>
      </c>
      <c r="CT98" s="41">
        <f t="shared" si="104"/>
        <v>0</v>
      </c>
    </row>
    <row r="99" spans="1:98" ht="13" x14ac:dyDescent="0.3">
      <c r="A99" s="38" t="str">
        <f t="shared" si="76"/>
        <v>Total volymberoende lastning kostnad för lastning och lossning</v>
      </c>
      <c r="C99" s="241">
        <f t="shared" ca="1" si="77"/>
        <v>0</v>
      </c>
      <c r="E99" s="41">
        <f t="shared" ref="E99:AJ99" ca="1" si="105">E26*E$85</f>
        <v>0</v>
      </c>
      <c r="F99" s="41">
        <f t="shared" ca="1" si="105"/>
        <v>0</v>
      </c>
      <c r="G99" s="41">
        <f t="shared" ca="1" si="105"/>
        <v>0</v>
      </c>
      <c r="H99" s="41">
        <f t="shared" ca="1" si="105"/>
        <v>0</v>
      </c>
      <c r="I99" s="41">
        <f t="shared" ca="1" si="105"/>
        <v>0</v>
      </c>
      <c r="J99" s="41">
        <f t="shared" ca="1" si="105"/>
        <v>0</v>
      </c>
      <c r="K99" s="41">
        <f t="shared" ca="1" si="105"/>
        <v>0</v>
      </c>
      <c r="L99" s="41">
        <f t="shared" ca="1" si="105"/>
        <v>0</v>
      </c>
      <c r="M99" s="41">
        <f t="shared" ca="1" si="105"/>
        <v>0</v>
      </c>
      <c r="N99" s="41">
        <f t="shared" ca="1" si="105"/>
        <v>0</v>
      </c>
      <c r="O99" s="41">
        <f t="shared" ca="1" si="105"/>
        <v>0</v>
      </c>
      <c r="P99" s="41">
        <f t="shared" ca="1" si="105"/>
        <v>0</v>
      </c>
      <c r="Q99" s="41">
        <f t="shared" ca="1" si="105"/>
        <v>0</v>
      </c>
      <c r="R99" s="41">
        <f t="shared" ca="1" si="105"/>
        <v>0</v>
      </c>
      <c r="S99" s="41">
        <f t="shared" ca="1" si="105"/>
        <v>0</v>
      </c>
      <c r="T99" s="41">
        <f t="shared" ca="1" si="105"/>
        <v>0</v>
      </c>
      <c r="U99" s="41">
        <f t="shared" ca="1" si="105"/>
        <v>0</v>
      </c>
      <c r="V99" s="41">
        <f t="shared" ca="1" si="105"/>
        <v>0</v>
      </c>
      <c r="W99" s="41">
        <f t="shared" ca="1" si="105"/>
        <v>0</v>
      </c>
      <c r="X99" s="41">
        <f t="shared" ca="1" si="105"/>
        <v>0</v>
      </c>
      <c r="Y99" s="41">
        <f t="shared" ca="1" si="105"/>
        <v>0</v>
      </c>
      <c r="Z99" s="41">
        <f t="shared" ca="1" si="105"/>
        <v>0</v>
      </c>
      <c r="AA99" s="41">
        <f t="shared" ca="1" si="105"/>
        <v>0</v>
      </c>
      <c r="AB99" s="41">
        <f t="shared" ca="1" si="105"/>
        <v>0</v>
      </c>
      <c r="AC99" s="41">
        <f t="shared" ca="1" si="105"/>
        <v>0</v>
      </c>
      <c r="AD99" s="41">
        <f t="shared" ca="1" si="105"/>
        <v>0</v>
      </c>
      <c r="AE99" s="41">
        <f t="shared" ca="1" si="105"/>
        <v>0</v>
      </c>
      <c r="AF99" s="41">
        <f t="shared" ca="1" si="105"/>
        <v>0</v>
      </c>
      <c r="AG99" s="41">
        <f t="shared" ca="1" si="105"/>
        <v>0</v>
      </c>
      <c r="AH99" s="41">
        <f t="shared" ca="1" si="105"/>
        <v>0</v>
      </c>
      <c r="AI99" s="41">
        <f t="shared" ca="1" si="105"/>
        <v>0</v>
      </c>
      <c r="AJ99" s="41">
        <f t="shared" ca="1" si="105"/>
        <v>0</v>
      </c>
      <c r="AK99" s="41">
        <f t="shared" ref="AK99:BP99" ca="1" si="106">AK26*AK$85</f>
        <v>0</v>
      </c>
      <c r="AL99" s="41">
        <f t="shared" ca="1" si="106"/>
        <v>0</v>
      </c>
      <c r="AM99" s="41">
        <f t="shared" ca="1" si="106"/>
        <v>0</v>
      </c>
      <c r="AN99" s="41">
        <f t="shared" ca="1" si="106"/>
        <v>0</v>
      </c>
      <c r="AO99" s="41">
        <f t="shared" ca="1" si="106"/>
        <v>0</v>
      </c>
      <c r="AP99" s="41">
        <f t="shared" ca="1" si="106"/>
        <v>0</v>
      </c>
      <c r="AQ99" s="41">
        <f t="shared" ca="1" si="106"/>
        <v>0</v>
      </c>
      <c r="AR99" s="41">
        <f t="shared" ca="1" si="106"/>
        <v>0</v>
      </c>
      <c r="AS99" s="41">
        <f t="shared" ca="1" si="106"/>
        <v>0</v>
      </c>
      <c r="AT99" s="41">
        <f t="shared" ca="1" si="106"/>
        <v>0</v>
      </c>
      <c r="AU99" s="41">
        <f t="shared" ca="1" si="106"/>
        <v>0</v>
      </c>
      <c r="AV99" s="41">
        <f t="shared" ca="1" si="106"/>
        <v>0</v>
      </c>
      <c r="AW99" s="41">
        <f t="shared" ca="1" si="106"/>
        <v>0</v>
      </c>
      <c r="AX99" s="41">
        <f t="shared" ca="1" si="106"/>
        <v>0</v>
      </c>
      <c r="AY99" s="41">
        <f t="shared" ca="1" si="106"/>
        <v>0</v>
      </c>
      <c r="AZ99" s="41">
        <f t="shared" ca="1" si="106"/>
        <v>0</v>
      </c>
      <c r="BA99" s="41">
        <f t="shared" ca="1" si="106"/>
        <v>0</v>
      </c>
      <c r="BB99" s="41">
        <f t="shared" ca="1" si="106"/>
        <v>0</v>
      </c>
      <c r="BC99" s="41">
        <f t="shared" ca="1" si="106"/>
        <v>0</v>
      </c>
      <c r="BD99" s="41">
        <f t="shared" ca="1" si="106"/>
        <v>0</v>
      </c>
      <c r="BE99" s="41">
        <f t="shared" ca="1" si="106"/>
        <v>0</v>
      </c>
      <c r="BF99" s="41">
        <f t="shared" ca="1" si="106"/>
        <v>0</v>
      </c>
      <c r="BG99" s="41">
        <f t="shared" ca="1" si="106"/>
        <v>0</v>
      </c>
      <c r="BH99" s="41">
        <f t="shared" ca="1" si="106"/>
        <v>0</v>
      </c>
      <c r="BI99" s="41">
        <f t="shared" ca="1" si="106"/>
        <v>0</v>
      </c>
      <c r="BJ99" s="41">
        <f t="shared" ca="1" si="106"/>
        <v>0</v>
      </c>
      <c r="BK99" s="41">
        <f t="shared" ca="1" si="106"/>
        <v>0</v>
      </c>
      <c r="BL99" s="41">
        <f t="shared" ca="1" si="106"/>
        <v>0</v>
      </c>
      <c r="BM99" s="41">
        <f t="shared" ca="1" si="106"/>
        <v>0</v>
      </c>
      <c r="BN99" s="41">
        <f t="shared" ca="1" si="106"/>
        <v>0</v>
      </c>
      <c r="BO99" s="41">
        <f t="shared" ca="1" si="106"/>
        <v>0</v>
      </c>
      <c r="BP99" s="41">
        <f t="shared" ca="1" si="106"/>
        <v>0</v>
      </c>
      <c r="BQ99" s="41">
        <f t="shared" ref="BQ99:CT99" ca="1" si="107">BQ26*BQ$85</f>
        <v>0</v>
      </c>
      <c r="BR99" s="41">
        <f t="shared" ca="1" si="107"/>
        <v>0</v>
      </c>
      <c r="BS99" s="41">
        <f t="shared" ca="1" si="107"/>
        <v>0</v>
      </c>
      <c r="BT99" s="41">
        <f t="shared" ca="1" si="107"/>
        <v>0</v>
      </c>
      <c r="BU99" s="41">
        <f t="shared" ca="1" si="107"/>
        <v>0</v>
      </c>
      <c r="BV99" s="41">
        <f t="shared" si="107"/>
        <v>0</v>
      </c>
      <c r="BW99" s="41">
        <f t="shared" si="107"/>
        <v>0</v>
      </c>
      <c r="BX99" s="41">
        <f t="shared" si="107"/>
        <v>0</v>
      </c>
      <c r="BY99" s="41">
        <f t="shared" si="107"/>
        <v>0</v>
      </c>
      <c r="BZ99" s="41">
        <f t="shared" si="107"/>
        <v>0</v>
      </c>
      <c r="CA99" s="41">
        <f t="shared" si="107"/>
        <v>0</v>
      </c>
      <c r="CB99" s="41">
        <f t="shared" si="107"/>
        <v>0</v>
      </c>
      <c r="CC99" s="41">
        <f t="shared" si="107"/>
        <v>0</v>
      </c>
      <c r="CD99" s="41">
        <f t="shared" si="107"/>
        <v>0</v>
      </c>
      <c r="CE99" s="41">
        <f t="shared" si="107"/>
        <v>0</v>
      </c>
      <c r="CF99" s="41">
        <f t="shared" si="107"/>
        <v>0</v>
      </c>
      <c r="CG99" s="41">
        <f t="shared" si="107"/>
        <v>0</v>
      </c>
      <c r="CH99" s="41">
        <f t="shared" si="107"/>
        <v>0</v>
      </c>
      <c r="CI99" s="41">
        <f t="shared" si="107"/>
        <v>0</v>
      </c>
      <c r="CJ99" s="41">
        <f t="shared" si="107"/>
        <v>0</v>
      </c>
      <c r="CK99" s="41">
        <f t="shared" si="107"/>
        <v>0</v>
      </c>
      <c r="CL99" s="41">
        <f t="shared" si="107"/>
        <v>0</v>
      </c>
      <c r="CM99" s="41">
        <f t="shared" si="107"/>
        <v>0</v>
      </c>
      <c r="CN99" s="41">
        <f t="shared" si="107"/>
        <v>0</v>
      </c>
      <c r="CO99" s="41">
        <f t="shared" si="107"/>
        <v>0</v>
      </c>
      <c r="CP99" s="41">
        <f t="shared" si="107"/>
        <v>0</v>
      </c>
      <c r="CQ99" s="41">
        <f t="shared" si="107"/>
        <v>0</v>
      </c>
      <c r="CR99" s="41">
        <f t="shared" si="107"/>
        <v>0</v>
      </c>
      <c r="CS99" s="41">
        <f t="shared" si="107"/>
        <v>0</v>
      </c>
      <c r="CT99" s="41">
        <f t="shared" si="107"/>
        <v>0</v>
      </c>
    </row>
    <row r="100" spans="1:98" ht="13" x14ac:dyDescent="0.3">
      <c r="A100" s="38" t="str">
        <f t="shared" si="76"/>
        <v>Total tidsberoende kostnad för lastning och lossning</v>
      </c>
      <c r="C100" s="241">
        <f t="shared" ca="1" si="77"/>
        <v>0</v>
      </c>
      <c r="E100" s="41">
        <f t="shared" ref="E100:AJ100" ca="1" si="108">E27*E$85</f>
        <v>0</v>
      </c>
      <c r="F100" s="41">
        <f t="shared" ca="1" si="108"/>
        <v>0</v>
      </c>
      <c r="G100" s="41">
        <f t="shared" ca="1" si="108"/>
        <v>0</v>
      </c>
      <c r="H100" s="41">
        <f t="shared" ca="1" si="108"/>
        <v>0</v>
      </c>
      <c r="I100" s="41">
        <f t="shared" ca="1" si="108"/>
        <v>0</v>
      </c>
      <c r="J100" s="41">
        <f t="shared" ca="1" si="108"/>
        <v>0</v>
      </c>
      <c r="K100" s="41">
        <f t="shared" ca="1" si="108"/>
        <v>0</v>
      </c>
      <c r="L100" s="41">
        <f t="shared" ca="1" si="108"/>
        <v>0</v>
      </c>
      <c r="M100" s="41">
        <f t="shared" ca="1" si="108"/>
        <v>0</v>
      </c>
      <c r="N100" s="41">
        <f t="shared" ca="1" si="108"/>
        <v>0</v>
      </c>
      <c r="O100" s="41">
        <f t="shared" ca="1" si="108"/>
        <v>0</v>
      </c>
      <c r="P100" s="41">
        <f t="shared" ca="1" si="108"/>
        <v>0</v>
      </c>
      <c r="Q100" s="41">
        <f t="shared" ca="1" si="108"/>
        <v>0</v>
      </c>
      <c r="R100" s="41">
        <f t="shared" ca="1" si="108"/>
        <v>0</v>
      </c>
      <c r="S100" s="41">
        <f t="shared" ca="1" si="108"/>
        <v>0</v>
      </c>
      <c r="T100" s="41">
        <f t="shared" ca="1" si="108"/>
        <v>0</v>
      </c>
      <c r="U100" s="41">
        <f t="shared" ca="1" si="108"/>
        <v>0</v>
      </c>
      <c r="V100" s="41">
        <f t="shared" ca="1" si="108"/>
        <v>0</v>
      </c>
      <c r="W100" s="41">
        <f t="shared" ca="1" si="108"/>
        <v>0</v>
      </c>
      <c r="X100" s="41">
        <f t="shared" ca="1" si="108"/>
        <v>0</v>
      </c>
      <c r="Y100" s="41">
        <f t="shared" ca="1" si="108"/>
        <v>0</v>
      </c>
      <c r="Z100" s="41">
        <f t="shared" ca="1" si="108"/>
        <v>0</v>
      </c>
      <c r="AA100" s="41">
        <f t="shared" ca="1" si="108"/>
        <v>0</v>
      </c>
      <c r="AB100" s="41">
        <f t="shared" ca="1" si="108"/>
        <v>0</v>
      </c>
      <c r="AC100" s="41">
        <f t="shared" ca="1" si="108"/>
        <v>0</v>
      </c>
      <c r="AD100" s="41">
        <f t="shared" ca="1" si="108"/>
        <v>0</v>
      </c>
      <c r="AE100" s="41">
        <f t="shared" ca="1" si="108"/>
        <v>0</v>
      </c>
      <c r="AF100" s="41">
        <f t="shared" ca="1" si="108"/>
        <v>0</v>
      </c>
      <c r="AG100" s="41">
        <f t="shared" ca="1" si="108"/>
        <v>0</v>
      </c>
      <c r="AH100" s="41">
        <f t="shared" ca="1" si="108"/>
        <v>0</v>
      </c>
      <c r="AI100" s="41">
        <f t="shared" ca="1" si="108"/>
        <v>0</v>
      </c>
      <c r="AJ100" s="41">
        <f t="shared" ca="1" si="108"/>
        <v>0</v>
      </c>
      <c r="AK100" s="41">
        <f t="shared" ref="AK100:BP100" ca="1" si="109">AK27*AK$85</f>
        <v>0</v>
      </c>
      <c r="AL100" s="41">
        <f t="shared" ca="1" si="109"/>
        <v>0</v>
      </c>
      <c r="AM100" s="41">
        <f t="shared" ca="1" si="109"/>
        <v>0</v>
      </c>
      <c r="AN100" s="41">
        <f t="shared" ca="1" si="109"/>
        <v>0</v>
      </c>
      <c r="AO100" s="41">
        <f t="shared" ca="1" si="109"/>
        <v>0</v>
      </c>
      <c r="AP100" s="41">
        <f t="shared" ca="1" si="109"/>
        <v>0</v>
      </c>
      <c r="AQ100" s="41">
        <f t="shared" ca="1" si="109"/>
        <v>0</v>
      </c>
      <c r="AR100" s="41">
        <f t="shared" ca="1" si="109"/>
        <v>0</v>
      </c>
      <c r="AS100" s="41">
        <f t="shared" ca="1" si="109"/>
        <v>0</v>
      </c>
      <c r="AT100" s="41">
        <f t="shared" ca="1" si="109"/>
        <v>0</v>
      </c>
      <c r="AU100" s="41">
        <f t="shared" ca="1" si="109"/>
        <v>0</v>
      </c>
      <c r="AV100" s="41">
        <f t="shared" ca="1" si="109"/>
        <v>0</v>
      </c>
      <c r="AW100" s="41">
        <f t="shared" ca="1" si="109"/>
        <v>0</v>
      </c>
      <c r="AX100" s="41">
        <f t="shared" ca="1" si="109"/>
        <v>0</v>
      </c>
      <c r="AY100" s="41">
        <f t="shared" ca="1" si="109"/>
        <v>0</v>
      </c>
      <c r="AZ100" s="41">
        <f t="shared" ca="1" si="109"/>
        <v>0</v>
      </c>
      <c r="BA100" s="41">
        <f t="shared" ca="1" si="109"/>
        <v>0</v>
      </c>
      <c r="BB100" s="41">
        <f t="shared" ca="1" si="109"/>
        <v>0</v>
      </c>
      <c r="BC100" s="41">
        <f t="shared" ca="1" si="109"/>
        <v>0</v>
      </c>
      <c r="BD100" s="41">
        <f t="shared" ca="1" si="109"/>
        <v>0</v>
      </c>
      <c r="BE100" s="41">
        <f t="shared" ca="1" si="109"/>
        <v>0</v>
      </c>
      <c r="BF100" s="41">
        <f t="shared" ca="1" si="109"/>
        <v>0</v>
      </c>
      <c r="BG100" s="41">
        <f t="shared" ca="1" si="109"/>
        <v>0</v>
      </c>
      <c r="BH100" s="41">
        <f t="shared" ca="1" si="109"/>
        <v>0</v>
      </c>
      <c r="BI100" s="41">
        <f t="shared" ca="1" si="109"/>
        <v>0</v>
      </c>
      <c r="BJ100" s="41">
        <f t="shared" ca="1" si="109"/>
        <v>0</v>
      </c>
      <c r="BK100" s="41">
        <f t="shared" ca="1" si="109"/>
        <v>0</v>
      </c>
      <c r="BL100" s="41">
        <f t="shared" ca="1" si="109"/>
        <v>0</v>
      </c>
      <c r="BM100" s="41">
        <f t="shared" ca="1" si="109"/>
        <v>0</v>
      </c>
      <c r="BN100" s="41">
        <f t="shared" ca="1" si="109"/>
        <v>0</v>
      </c>
      <c r="BO100" s="41">
        <f t="shared" ca="1" si="109"/>
        <v>0</v>
      </c>
      <c r="BP100" s="41">
        <f t="shared" ca="1" si="109"/>
        <v>0</v>
      </c>
      <c r="BQ100" s="41">
        <f t="shared" ref="BQ100:CT100" ca="1" si="110">BQ27*BQ$85</f>
        <v>0</v>
      </c>
      <c r="BR100" s="41">
        <f t="shared" ca="1" si="110"/>
        <v>0</v>
      </c>
      <c r="BS100" s="41">
        <f t="shared" ca="1" si="110"/>
        <v>0</v>
      </c>
      <c r="BT100" s="41">
        <f t="shared" ca="1" si="110"/>
        <v>0</v>
      </c>
      <c r="BU100" s="41">
        <f t="shared" ca="1" si="110"/>
        <v>0</v>
      </c>
      <c r="BV100" s="41">
        <f t="shared" si="110"/>
        <v>0</v>
      </c>
      <c r="BW100" s="41">
        <f t="shared" si="110"/>
        <v>0</v>
      </c>
      <c r="BX100" s="41">
        <f t="shared" si="110"/>
        <v>0</v>
      </c>
      <c r="BY100" s="41">
        <f t="shared" si="110"/>
        <v>0</v>
      </c>
      <c r="BZ100" s="41">
        <f t="shared" si="110"/>
        <v>0</v>
      </c>
      <c r="CA100" s="41">
        <f t="shared" si="110"/>
        <v>0</v>
      </c>
      <c r="CB100" s="41">
        <f t="shared" si="110"/>
        <v>0</v>
      </c>
      <c r="CC100" s="41">
        <f t="shared" si="110"/>
        <v>0</v>
      </c>
      <c r="CD100" s="41">
        <f t="shared" si="110"/>
        <v>0</v>
      </c>
      <c r="CE100" s="41">
        <f t="shared" si="110"/>
        <v>0</v>
      </c>
      <c r="CF100" s="41">
        <f t="shared" si="110"/>
        <v>0</v>
      </c>
      <c r="CG100" s="41">
        <f t="shared" si="110"/>
        <v>0</v>
      </c>
      <c r="CH100" s="41">
        <f t="shared" si="110"/>
        <v>0</v>
      </c>
      <c r="CI100" s="41">
        <f t="shared" si="110"/>
        <v>0</v>
      </c>
      <c r="CJ100" s="41">
        <f t="shared" si="110"/>
        <v>0</v>
      </c>
      <c r="CK100" s="41">
        <f t="shared" si="110"/>
        <v>0</v>
      </c>
      <c r="CL100" s="41">
        <f t="shared" si="110"/>
        <v>0</v>
      </c>
      <c r="CM100" s="41">
        <f t="shared" si="110"/>
        <v>0</v>
      </c>
      <c r="CN100" s="41">
        <f t="shared" si="110"/>
        <v>0</v>
      </c>
      <c r="CO100" s="41">
        <f t="shared" si="110"/>
        <v>0</v>
      </c>
      <c r="CP100" s="41">
        <f t="shared" si="110"/>
        <v>0</v>
      </c>
      <c r="CQ100" s="41">
        <f t="shared" si="110"/>
        <v>0</v>
      </c>
      <c r="CR100" s="41">
        <f t="shared" si="110"/>
        <v>0</v>
      </c>
      <c r="CS100" s="41">
        <f t="shared" si="110"/>
        <v>0</v>
      </c>
      <c r="CT100" s="41">
        <f t="shared" si="110"/>
        <v>0</v>
      </c>
    </row>
    <row r="101" spans="1:98" ht="13" x14ac:dyDescent="0.3">
      <c r="A101" s="38" t="str">
        <f t="shared" si="76"/>
        <v>Total lotskostnad per år</v>
      </c>
      <c r="C101" s="241">
        <f t="shared" si="77"/>
        <v>0</v>
      </c>
      <c r="E101" s="41">
        <f t="shared" ref="E101:AJ101" si="111">E28*E$85</f>
        <v>0</v>
      </c>
      <c r="F101" s="41">
        <f t="shared" si="111"/>
        <v>0</v>
      </c>
      <c r="G101" s="41">
        <f t="shared" si="111"/>
        <v>0</v>
      </c>
      <c r="H101" s="41">
        <f t="shared" si="111"/>
        <v>0</v>
      </c>
      <c r="I101" s="41">
        <f t="shared" si="111"/>
        <v>0</v>
      </c>
      <c r="J101" s="41">
        <f t="shared" si="111"/>
        <v>0</v>
      </c>
      <c r="K101" s="41">
        <f t="shared" si="111"/>
        <v>0</v>
      </c>
      <c r="L101" s="41">
        <f t="shared" si="111"/>
        <v>0</v>
      </c>
      <c r="M101" s="41">
        <f t="shared" si="111"/>
        <v>0</v>
      </c>
      <c r="N101" s="41">
        <f t="shared" si="111"/>
        <v>0</v>
      </c>
      <c r="O101" s="41">
        <f t="shared" si="111"/>
        <v>0</v>
      </c>
      <c r="P101" s="41">
        <f t="shared" si="111"/>
        <v>0</v>
      </c>
      <c r="Q101" s="41">
        <f t="shared" si="111"/>
        <v>0</v>
      </c>
      <c r="R101" s="41">
        <f t="shared" si="111"/>
        <v>0</v>
      </c>
      <c r="S101" s="41">
        <f t="shared" si="111"/>
        <v>0</v>
      </c>
      <c r="T101" s="41">
        <f t="shared" si="111"/>
        <v>0</v>
      </c>
      <c r="U101" s="41">
        <f t="shared" si="111"/>
        <v>0</v>
      </c>
      <c r="V101" s="41">
        <f t="shared" si="111"/>
        <v>0</v>
      </c>
      <c r="W101" s="41">
        <f t="shared" si="111"/>
        <v>0</v>
      </c>
      <c r="X101" s="41">
        <f t="shared" si="111"/>
        <v>0</v>
      </c>
      <c r="Y101" s="41">
        <f t="shared" si="111"/>
        <v>0</v>
      </c>
      <c r="Z101" s="41">
        <f t="shared" si="111"/>
        <v>0</v>
      </c>
      <c r="AA101" s="41">
        <f t="shared" si="111"/>
        <v>0</v>
      </c>
      <c r="AB101" s="41">
        <f t="shared" si="111"/>
        <v>0</v>
      </c>
      <c r="AC101" s="41">
        <f t="shared" si="111"/>
        <v>0</v>
      </c>
      <c r="AD101" s="41">
        <f t="shared" si="111"/>
        <v>0</v>
      </c>
      <c r="AE101" s="41">
        <f t="shared" si="111"/>
        <v>0</v>
      </c>
      <c r="AF101" s="41">
        <f t="shared" si="111"/>
        <v>0</v>
      </c>
      <c r="AG101" s="41">
        <f t="shared" si="111"/>
        <v>0</v>
      </c>
      <c r="AH101" s="41">
        <f t="shared" si="111"/>
        <v>0</v>
      </c>
      <c r="AI101" s="41">
        <f t="shared" si="111"/>
        <v>0</v>
      </c>
      <c r="AJ101" s="41">
        <f t="shared" si="111"/>
        <v>0</v>
      </c>
      <c r="AK101" s="41">
        <f t="shared" ref="AK101:BP101" si="112">AK28*AK$85</f>
        <v>0</v>
      </c>
      <c r="AL101" s="41">
        <f t="shared" si="112"/>
        <v>0</v>
      </c>
      <c r="AM101" s="41">
        <f t="shared" si="112"/>
        <v>0</v>
      </c>
      <c r="AN101" s="41">
        <f t="shared" si="112"/>
        <v>0</v>
      </c>
      <c r="AO101" s="41">
        <f t="shared" si="112"/>
        <v>0</v>
      </c>
      <c r="AP101" s="41">
        <f t="shared" si="112"/>
        <v>0</v>
      </c>
      <c r="AQ101" s="41">
        <f t="shared" si="112"/>
        <v>0</v>
      </c>
      <c r="AR101" s="41">
        <f t="shared" si="112"/>
        <v>0</v>
      </c>
      <c r="AS101" s="41">
        <f t="shared" si="112"/>
        <v>0</v>
      </c>
      <c r="AT101" s="41">
        <f t="shared" si="112"/>
        <v>0</v>
      </c>
      <c r="AU101" s="41">
        <f t="shared" si="112"/>
        <v>0</v>
      </c>
      <c r="AV101" s="41">
        <f t="shared" si="112"/>
        <v>0</v>
      </c>
      <c r="AW101" s="41">
        <f t="shared" si="112"/>
        <v>0</v>
      </c>
      <c r="AX101" s="41">
        <f t="shared" si="112"/>
        <v>0</v>
      </c>
      <c r="AY101" s="41">
        <f t="shared" si="112"/>
        <v>0</v>
      </c>
      <c r="AZ101" s="41">
        <f t="shared" si="112"/>
        <v>0</v>
      </c>
      <c r="BA101" s="41">
        <f t="shared" si="112"/>
        <v>0</v>
      </c>
      <c r="BB101" s="41">
        <f t="shared" si="112"/>
        <v>0</v>
      </c>
      <c r="BC101" s="41">
        <f t="shared" si="112"/>
        <v>0</v>
      </c>
      <c r="BD101" s="41">
        <f t="shared" si="112"/>
        <v>0</v>
      </c>
      <c r="BE101" s="41">
        <f t="shared" si="112"/>
        <v>0</v>
      </c>
      <c r="BF101" s="41">
        <f t="shared" si="112"/>
        <v>0</v>
      </c>
      <c r="BG101" s="41">
        <f t="shared" si="112"/>
        <v>0</v>
      </c>
      <c r="BH101" s="41">
        <f t="shared" si="112"/>
        <v>0</v>
      </c>
      <c r="BI101" s="41">
        <f t="shared" si="112"/>
        <v>0</v>
      </c>
      <c r="BJ101" s="41">
        <f t="shared" si="112"/>
        <v>0</v>
      </c>
      <c r="BK101" s="41">
        <f t="shared" si="112"/>
        <v>0</v>
      </c>
      <c r="BL101" s="41">
        <f t="shared" si="112"/>
        <v>0</v>
      </c>
      <c r="BM101" s="41">
        <f t="shared" si="112"/>
        <v>0</v>
      </c>
      <c r="BN101" s="41">
        <f t="shared" si="112"/>
        <v>0</v>
      </c>
      <c r="BO101" s="41">
        <f t="shared" si="112"/>
        <v>0</v>
      </c>
      <c r="BP101" s="41">
        <f t="shared" si="112"/>
        <v>0</v>
      </c>
      <c r="BQ101" s="41">
        <f t="shared" ref="BQ101:CT101" si="113">BQ28*BQ$85</f>
        <v>0</v>
      </c>
      <c r="BR101" s="41">
        <f t="shared" si="113"/>
        <v>0</v>
      </c>
      <c r="BS101" s="41">
        <f t="shared" si="113"/>
        <v>0</v>
      </c>
      <c r="BT101" s="41">
        <f t="shared" si="113"/>
        <v>0</v>
      </c>
      <c r="BU101" s="41">
        <f t="shared" si="113"/>
        <v>0</v>
      </c>
      <c r="BV101" s="41">
        <f t="shared" si="113"/>
        <v>0</v>
      </c>
      <c r="BW101" s="41">
        <f t="shared" si="113"/>
        <v>0</v>
      </c>
      <c r="BX101" s="41">
        <f t="shared" si="113"/>
        <v>0</v>
      </c>
      <c r="BY101" s="41">
        <f t="shared" si="113"/>
        <v>0</v>
      </c>
      <c r="BZ101" s="41">
        <f t="shared" si="113"/>
        <v>0</v>
      </c>
      <c r="CA101" s="41">
        <f t="shared" si="113"/>
        <v>0</v>
      </c>
      <c r="CB101" s="41">
        <f t="shared" si="113"/>
        <v>0</v>
      </c>
      <c r="CC101" s="41">
        <f t="shared" si="113"/>
        <v>0</v>
      </c>
      <c r="CD101" s="41">
        <f t="shared" si="113"/>
        <v>0</v>
      </c>
      <c r="CE101" s="41">
        <f t="shared" si="113"/>
        <v>0</v>
      </c>
      <c r="CF101" s="41">
        <f t="shared" si="113"/>
        <v>0</v>
      </c>
      <c r="CG101" s="41">
        <f t="shared" si="113"/>
        <v>0</v>
      </c>
      <c r="CH101" s="41">
        <f t="shared" si="113"/>
        <v>0</v>
      </c>
      <c r="CI101" s="41">
        <f t="shared" si="113"/>
        <v>0</v>
      </c>
      <c r="CJ101" s="41">
        <f t="shared" si="113"/>
        <v>0</v>
      </c>
      <c r="CK101" s="41">
        <f t="shared" si="113"/>
        <v>0</v>
      </c>
      <c r="CL101" s="41">
        <f t="shared" si="113"/>
        <v>0</v>
      </c>
      <c r="CM101" s="41">
        <f t="shared" si="113"/>
        <v>0</v>
      </c>
      <c r="CN101" s="41">
        <f t="shared" si="113"/>
        <v>0</v>
      </c>
      <c r="CO101" s="41">
        <f t="shared" si="113"/>
        <v>0</v>
      </c>
      <c r="CP101" s="41">
        <f t="shared" si="113"/>
        <v>0</v>
      </c>
      <c r="CQ101" s="41">
        <f t="shared" si="113"/>
        <v>0</v>
      </c>
      <c r="CR101" s="41">
        <f t="shared" si="113"/>
        <v>0</v>
      </c>
      <c r="CS101" s="41">
        <f t="shared" si="113"/>
        <v>0</v>
      </c>
      <c r="CT101" s="41">
        <f t="shared" si="113"/>
        <v>0</v>
      </c>
    </row>
    <row r="102" spans="1:98" s="1270" customFormat="1" ht="13" x14ac:dyDescent="0.3">
      <c r="A102" s="1269" t="str">
        <f t="shared" si="76"/>
        <v>Total årlig kostnad CO2 (inbakad i bränslekostnad)</v>
      </c>
      <c r="C102" s="1272">
        <f t="shared" ca="1" si="77"/>
        <v>0</v>
      </c>
      <c r="D102" s="1273"/>
      <c r="E102" s="1272">
        <f t="shared" ref="E102:AJ102" ca="1" si="114">E29*E$85</f>
        <v>0</v>
      </c>
      <c r="F102" s="1272">
        <f t="shared" ca="1" si="114"/>
        <v>0</v>
      </c>
      <c r="G102" s="1272">
        <f t="shared" ca="1" si="114"/>
        <v>0</v>
      </c>
      <c r="H102" s="1272">
        <f t="shared" ca="1" si="114"/>
        <v>0</v>
      </c>
      <c r="I102" s="1272">
        <f t="shared" ca="1" si="114"/>
        <v>0</v>
      </c>
      <c r="J102" s="1272">
        <f t="shared" ca="1" si="114"/>
        <v>0</v>
      </c>
      <c r="K102" s="1272">
        <f t="shared" ca="1" si="114"/>
        <v>0</v>
      </c>
      <c r="L102" s="1272">
        <f t="shared" ca="1" si="114"/>
        <v>0</v>
      </c>
      <c r="M102" s="1272">
        <f t="shared" ca="1" si="114"/>
        <v>0</v>
      </c>
      <c r="N102" s="1272">
        <f t="shared" ca="1" si="114"/>
        <v>0</v>
      </c>
      <c r="O102" s="1272">
        <f t="shared" ca="1" si="114"/>
        <v>0</v>
      </c>
      <c r="P102" s="1272">
        <f t="shared" ca="1" si="114"/>
        <v>0</v>
      </c>
      <c r="Q102" s="1272">
        <f t="shared" ca="1" si="114"/>
        <v>0</v>
      </c>
      <c r="R102" s="1272">
        <f t="shared" ca="1" si="114"/>
        <v>0</v>
      </c>
      <c r="S102" s="1272">
        <f t="shared" ca="1" si="114"/>
        <v>0</v>
      </c>
      <c r="T102" s="1272">
        <f t="shared" ca="1" si="114"/>
        <v>0</v>
      </c>
      <c r="U102" s="1272">
        <f t="shared" ca="1" si="114"/>
        <v>0</v>
      </c>
      <c r="V102" s="1272">
        <f t="shared" ca="1" si="114"/>
        <v>0</v>
      </c>
      <c r="W102" s="1272">
        <f t="shared" ca="1" si="114"/>
        <v>0</v>
      </c>
      <c r="X102" s="1272">
        <f t="shared" ca="1" si="114"/>
        <v>0</v>
      </c>
      <c r="Y102" s="1272">
        <f t="shared" ca="1" si="114"/>
        <v>0</v>
      </c>
      <c r="Z102" s="1272">
        <f t="shared" ca="1" si="114"/>
        <v>0</v>
      </c>
      <c r="AA102" s="1272">
        <f t="shared" ca="1" si="114"/>
        <v>0</v>
      </c>
      <c r="AB102" s="1272">
        <f t="shared" ca="1" si="114"/>
        <v>0</v>
      </c>
      <c r="AC102" s="1272">
        <f t="shared" ca="1" si="114"/>
        <v>0</v>
      </c>
      <c r="AD102" s="1272">
        <f t="shared" ca="1" si="114"/>
        <v>0</v>
      </c>
      <c r="AE102" s="1272">
        <f t="shared" ca="1" si="114"/>
        <v>0</v>
      </c>
      <c r="AF102" s="1272">
        <f t="shared" ca="1" si="114"/>
        <v>0</v>
      </c>
      <c r="AG102" s="1272">
        <f t="shared" ca="1" si="114"/>
        <v>0</v>
      </c>
      <c r="AH102" s="1272">
        <f t="shared" ca="1" si="114"/>
        <v>0</v>
      </c>
      <c r="AI102" s="1272">
        <f t="shared" ca="1" si="114"/>
        <v>0</v>
      </c>
      <c r="AJ102" s="1272">
        <f t="shared" ca="1" si="114"/>
        <v>0</v>
      </c>
      <c r="AK102" s="1272">
        <f t="shared" ref="AK102:BP102" ca="1" si="115">AK29*AK$85</f>
        <v>0</v>
      </c>
      <c r="AL102" s="1272">
        <f t="shared" ca="1" si="115"/>
        <v>0</v>
      </c>
      <c r="AM102" s="1272">
        <f t="shared" ca="1" si="115"/>
        <v>0</v>
      </c>
      <c r="AN102" s="1272">
        <f t="shared" ca="1" si="115"/>
        <v>0</v>
      </c>
      <c r="AO102" s="1272">
        <f t="shared" ca="1" si="115"/>
        <v>0</v>
      </c>
      <c r="AP102" s="1272">
        <f t="shared" ca="1" si="115"/>
        <v>0</v>
      </c>
      <c r="AQ102" s="1272">
        <f t="shared" ca="1" si="115"/>
        <v>0</v>
      </c>
      <c r="AR102" s="1272">
        <f t="shared" ca="1" si="115"/>
        <v>0</v>
      </c>
      <c r="AS102" s="1272">
        <f t="shared" ca="1" si="115"/>
        <v>0</v>
      </c>
      <c r="AT102" s="1272">
        <f t="shared" ca="1" si="115"/>
        <v>0</v>
      </c>
      <c r="AU102" s="1272">
        <f t="shared" ca="1" si="115"/>
        <v>0</v>
      </c>
      <c r="AV102" s="1272">
        <f t="shared" ca="1" si="115"/>
        <v>0</v>
      </c>
      <c r="AW102" s="1272">
        <f t="shared" ca="1" si="115"/>
        <v>0</v>
      </c>
      <c r="AX102" s="1272">
        <f t="shared" ca="1" si="115"/>
        <v>0</v>
      </c>
      <c r="AY102" s="1272">
        <f t="shared" ca="1" si="115"/>
        <v>0</v>
      </c>
      <c r="AZ102" s="1272">
        <f t="shared" ca="1" si="115"/>
        <v>0</v>
      </c>
      <c r="BA102" s="1272">
        <f t="shared" ca="1" si="115"/>
        <v>0</v>
      </c>
      <c r="BB102" s="1272">
        <f t="shared" ca="1" si="115"/>
        <v>0</v>
      </c>
      <c r="BC102" s="1272">
        <f t="shared" ca="1" si="115"/>
        <v>0</v>
      </c>
      <c r="BD102" s="1272">
        <f t="shared" ca="1" si="115"/>
        <v>0</v>
      </c>
      <c r="BE102" s="1272">
        <f t="shared" ca="1" si="115"/>
        <v>0</v>
      </c>
      <c r="BF102" s="1272">
        <f t="shared" ca="1" si="115"/>
        <v>0</v>
      </c>
      <c r="BG102" s="1272">
        <f t="shared" ca="1" si="115"/>
        <v>0</v>
      </c>
      <c r="BH102" s="1272">
        <f t="shared" ca="1" si="115"/>
        <v>0</v>
      </c>
      <c r="BI102" s="1272">
        <f t="shared" ca="1" si="115"/>
        <v>0</v>
      </c>
      <c r="BJ102" s="1272">
        <f t="shared" ca="1" si="115"/>
        <v>0</v>
      </c>
      <c r="BK102" s="1272">
        <f t="shared" ca="1" si="115"/>
        <v>0</v>
      </c>
      <c r="BL102" s="1272">
        <f t="shared" ca="1" si="115"/>
        <v>0</v>
      </c>
      <c r="BM102" s="1272">
        <f t="shared" ca="1" si="115"/>
        <v>0</v>
      </c>
      <c r="BN102" s="1272">
        <f t="shared" ca="1" si="115"/>
        <v>0</v>
      </c>
      <c r="BO102" s="1272">
        <f t="shared" ca="1" si="115"/>
        <v>0</v>
      </c>
      <c r="BP102" s="1272">
        <f t="shared" ca="1" si="115"/>
        <v>0</v>
      </c>
      <c r="BQ102" s="1272">
        <f t="shared" ref="BQ102:CT102" ca="1" si="116">BQ29*BQ$85</f>
        <v>0</v>
      </c>
      <c r="BR102" s="1272">
        <f t="shared" ca="1" si="116"/>
        <v>0</v>
      </c>
      <c r="BS102" s="1272">
        <f t="shared" ca="1" si="116"/>
        <v>0</v>
      </c>
      <c r="BT102" s="1272">
        <f t="shared" ca="1" si="116"/>
        <v>0</v>
      </c>
      <c r="BU102" s="1272">
        <f t="shared" ca="1" si="116"/>
        <v>0</v>
      </c>
      <c r="BV102" s="1272">
        <f t="shared" si="116"/>
        <v>0</v>
      </c>
      <c r="BW102" s="1272">
        <f t="shared" si="116"/>
        <v>0</v>
      </c>
      <c r="BX102" s="1272">
        <f t="shared" si="116"/>
        <v>0</v>
      </c>
      <c r="BY102" s="1272">
        <f t="shared" si="116"/>
        <v>0</v>
      </c>
      <c r="BZ102" s="1272">
        <f t="shared" si="116"/>
        <v>0</v>
      </c>
      <c r="CA102" s="1272">
        <f t="shared" si="116"/>
        <v>0</v>
      </c>
      <c r="CB102" s="1272">
        <f t="shared" si="116"/>
        <v>0</v>
      </c>
      <c r="CC102" s="1272">
        <f t="shared" si="116"/>
        <v>0</v>
      </c>
      <c r="CD102" s="1272">
        <f t="shared" si="116"/>
        <v>0</v>
      </c>
      <c r="CE102" s="1272">
        <f t="shared" si="116"/>
        <v>0</v>
      </c>
      <c r="CF102" s="1272">
        <f t="shared" si="116"/>
        <v>0</v>
      </c>
      <c r="CG102" s="1272">
        <f t="shared" si="116"/>
        <v>0</v>
      </c>
      <c r="CH102" s="1272">
        <f t="shared" si="116"/>
        <v>0</v>
      </c>
      <c r="CI102" s="1272">
        <f t="shared" si="116"/>
        <v>0</v>
      </c>
      <c r="CJ102" s="1272">
        <f t="shared" si="116"/>
        <v>0</v>
      </c>
      <c r="CK102" s="1272">
        <f t="shared" si="116"/>
        <v>0</v>
      </c>
      <c r="CL102" s="1272">
        <f t="shared" si="116"/>
        <v>0</v>
      </c>
      <c r="CM102" s="1272">
        <f t="shared" si="116"/>
        <v>0</v>
      </c>
      <c r="CN102" s="1272">
        <f t="shared" si="116"/>
        <v>0</v>
      </c>
      <c r="CO102" s="1272">
        <f t="shared" si="116"/>
        <v>0</v>
      </c>
      <c r="CP102" s="1272">
        <f t="shared" si="116"/>
        <v>0</v>
      </c>
      <c r="CQ102" s="1272">
        <f t="shared" si="116"/>
        <v>0</v>
      </c>
      <c r="CR102" s="1272">
        <f t="shared" si="116"/>
        <v>0</v>
      </c>
      <c r="CS102" s="1272">
        <f t="shared" si="116"/>
        <v>0</v>
      </c>
      <c r="CT102" s="1272">
        <f t="shared" si="116"/>
        <v>0</v>
      </c>
    </row>
    <row r="103" spans="1:98" ht="13" x14ac:dyDescent="0.3">
      <c r="A103" s="38" t="str">
        <f t="shared" si="76"/>
        <v>Total årlig kostnad NOx</v>
      </c>
      <c r="C103" s="241">
        <f t="shared" ca="1" si="77"/>
        <v>0</v>
      </c>
      <c r="E103" s="41">
        <f t="shared" ref="E103:AJ103" ca="1" si="117">E30*E$85</f>
        <v>0</v>
      </c>
      <c r="F103" s="41">
        <f t="shared" ca="1" si="117"/>
        <v>0</v>
      </c>
      <c r="G103" s="41">
        <f t="shared" ca="1" si="117"/>
        <v>0</v>
      </c>
      <c r="H103" s="41">
        <f t="shared" ca="1" si="117"/>
        <v>0</v>
      </c>
      <c r="I103" s="41">
        <f t="shared" ca="1" si="117"/>
        <v>0</v>
      </c>
      <c r="J103" s="41">
        <f t="shared" ca="1" si="117"/>
        <v>0</v>
      </c>
      <c r="K103" s="41">
        <f t="shared" ca="1" si="117"/>
        <v>0</v>
      </c>
      <c r="L103" s="41">
        <f t="shared" ca="1" si="117"/>
        <v>0</v>
      </c>
      <c r="M103" s="41">
        <f t="shared" ca="1" si="117"/>
        <v>0</v>
      </c>
      <c r="N103" s="41">
        <f t="shared" ca="1" si="117"/>
        <v>0</v>
      </c>
      <c r="O103" s="41">
        <f t="shared" ca="1" si="117"/>
        <v>0</v>
      </c>
      <c r="P103" s="41">
        <f t="shared" ca="1" si="117"/>
        <v>0</v>
      </c>
      <c r="Q103" s="41">
        <f t="shared" ca="1" si="117"/>
        <v>0</v>
      </c>
      <c r="R103" s="41">
        <f t="shared" ca="1" si="117"/>
        <v>0</v>
      </c>
      <c r="S103" s="41">
        <f t="shared" ca="1" si="117"/>
        <v>0</v>
      </c>
      <c r="T103" s="41">
        <f t="shared" ca="1" si="117"/>
        <v>0</v>
      </c>
      <c r="U103" s="41">
        <f t="shared" ca="1" si="117"/>
        <v>0</v>
      </c>
      <c r="V103" s="41">
        <f t="shared" ca="1" si="117"/>
        <v>0</v>
      </c>
      <c r="W103" s="41">
        <f t="shared" ca="1" si="117"/>
        <v>0</v>
      </c>
      <c r="X103" s="41">
        <f t="shared" ca="1" si="117"/>
        <v>0</v>
      </c>
      <c r="Y103" s="41">
        <f t="shared" ca="1" si="117"/>
        <v>0</v>
      </c>
      <c r="Z103" s="41">
        <f t="shared" ca="1" si="117"/>
        <v>0</v>
      </c>
      <c r="AA103" s="41">
        <f t="shared" ca="1" si="117"/>
        <v>0</v>
      </c>
      <c r="AB103" s="41">
        <f t="shared" ca="1" si="117"/>
        <v>0</v>
      </c>
      <c r="AC103" s="41">
        <f t="shared" ca="1" si="117"/>
        <v>0</v>
      </c>
      <c r="AD103" s="41">
        <f t="shared" ca="1" si="117"/>
        <v>0</v>
      </c>
      <c r="AE103" s="41">
        <f t="shared" ca="1" si="117"/>
        <v>0</v>
      </c>
      <c r="AF103" s="41">
        <f t="shared" ca="1" si="117"/>
        <v>0</v>
      </c>
      <c r="AG103" s="41">
        <f t="shared" ca="1" si="117"/>
        <v>0</v>
      </c>
      <c r="AH103" s="41">
        <f t="shared" ca="1" si="117"/>
        <v>0</v>
      </c>
      <c r="AI103" s="41">
        <f t="shared" ca="1" si="117"/>
        <v>0</v>
      </c>
      <c r="AJ103" s="41">
        <f t="shared" ca="1" si="117"/>
        <v>0</v>
      </c>
      <c r="AK103" s="41">
        <f t="shared" ref="AK103:BP103" ca="1" si="118">AK30*AK$85</f>
        <v>0</v>
      </c>
      <c r="AL103" s="41">
        <f t="shared" ca="1" si="118"/>
        <v>0</v>
      </c>
      <c r="AM103" s="41">
        <f t="shared" ca="1" si="118"/>
        <v>0</v>
      </c>
      <c r="AN103" s="41">
        <f t="shared" ca="1" si="118"/>
        <v>0</v>
      </c>
      <c r="AO103" s="41">
        <f t="shared" ca="1" si="118"/>
        <v>0</v>
      </c>
      <c r="AP103" s="41">
        <f t="shared" ca="1" si="118"/>
        <v>0</v>
      </c>
      <c r="AQ103" s="41">
        <f t="shared" ca="1" si="118"/>
        <v>0</v>
      </c>
      <c r="AR103" s="41">
        <f t="shared" ca="1" si="118"/>
        <v>0</v>
      </c>
      <c r="AS103" s="41">
        <f t="shared" ca="1" si="118"/>
        <v>0</v>
      </c>
      <c r="AT103" s="41">
        <f t="shared" ca="1" si="118"/>
        <v>0</v>
      </c>
      <c r="AU103" s="41">
        <f t="shared" ca="1" si="118"/>
        <v>0</v>
      </c>
      <c r="AV103" s="41">
        <f t="shared" ca="1" si="118"/>
        <v>0</v>
      </c>
      <c r="AW103" s="41">
        <f t="shared" ca="1" si="118"/>
        <v>0</v>
      </c>
      <c r="AX103" s="41">
        <f t="shared" ca="1" si="118"/>
        <v>0</v>
      </c>
      <c r="AY103" s="41">
        <f t="shared" ca="1" si="118"/>
        <v>0</v>
      </c>
      <c r="AZ103" s="41">
        <f t="shared" ca="1" si="118"/>
        <v>0</v>
      </c>
      <c r="BA103" s="41">
        <f t="shared" ca="1" si="118"/>
        <v>0</v>
      </c>
      <c r="BB103" s="41">
        <f t="shared" ca="1" si="118"/>
        <v>0</v>
      </c>
      <c r="BC103" s="41">
        <f t="shared" ca="1" si="118"/>
        <v>0</v>
      </c>
      <c r="BD103" s="41">
        <f t="shared" ca="1" si="118"/>
        <v>0</v>
      </c>
      <c r="BE103" s="41">
        <f t="shared" ca="1" si="118"/>
        <v>0</v>
      </c>
      <c r="BF103" s="41">
        <f t="shared" ca="1" si="118"/>
        <v>0</v>
      </c>
      <c r="BG103" s="41">
        <f t="shared" ca="1" si="118"/>
        <v>0</v>
      </c>
      <c r="BH103" s="41">
        <f t="shared" ca="1" si="118"/>
        <v>0</v>
      </c>
      <c r="BI103" s="41">
        <f t="shared" ca="1" si="118"/>
        <v>0</v>
      </c>
      <c r="BJ103" s="41">
        <f t="shared" ca="1" si="118"/>
        <v>0</v>
      </c>
      <c r="BK103" s="41">
        <f t="shared" ca="1" si="118"/>
        <v>0</v>
      </c>
      <c r="BL103" s="41">
        <f t="shared" ca="1" si="118"/>
        <v>0</v>
      </c>
      <c r="BM103" s="41">
        <f t="shared" ca="1" si="118"/>
        <v>0</v>
      </c>
      <c r="BN103" s="41">
        <f t="shared" ca="1" si="118"/>
        <v>0</v>
      </c>
      <c r="BO103" s="41">
        <f t="shared" ca="1" si="118"/>
        <v>0</v>
      </c>
      <c r="BP103" s="41">
        <f t="shared" ca="1" si="118"/>
        <v>0</v>
      </c>
      <c r="BQ103" s="41">
        <f t="shared" ref="BQ103:CT103" ca="1" si="119">BQ30*BQ$85</f>
        <v>0</v>
      </c>
      <c r="BR103" s="41">
        <f t="shared" ca="1" si="119"/>
        <v>0</v>
      </c>
      <c r="BS103" s="41">
        <f t="shared" ca="1" si="119"/>
        <v>0</v>
      </c>
      <c r="BT103" s="41">
        <f t="shared" ca="1" si="119"/>
        <v>0</v>
      </c>
      <c r="BU103" s="41">
        <f t="shared" ca="1" si="119"/>
        <v>0</v>
      </c>
      <c r="BV103" s="41">
        <f t="shared" si="119"/>
        <v>0</v>
      </c>
      <c r="BW103" s="41">
        <f t="shared" si="119"/>
        <v>0</v>
      </c>
      <c r="BX103" s="41">
        <f t="shared" si="119"/>
        <v>0</v>
      </c>
      <c r="BY103" s="41">
        <f t="shared" si="119"/>
        <v>0</v>
      </c>
      <c r="BZ103" s="41">
        <f t="shared" si="119"/>
        <v>0</v>
      </c>
      <c r="CA103" s="41">
        <f t="shared" si="119"/>
        <v>0</v>
      </c>
      <c r="CB103" s="41">
        <f t="shared" si="119"/>
        <v>0</v>
      </c>
      <c r="CC103" s="41">
        <f t="shared" si="119"/>
        <v>0</v>
      </c>
      <c r="CD103" s="41">
        <f t="shared" si="119"/>
        <v>0</v>
      </c>
      <c r="CE103" s="41">
        <f t="shared" si="119"/>
        <v>0</v>
      </c>
      <c r="CF103" s="41">
        <f t="shared" si="119"/>
        <v>0</v>
      </c>
      <c r="CG103" s="41">
        <f t="shared" si="119"/>
        <v>0</v>
      </c>
      <c r="CH103" s="41">
        <f t="shared" si="119"/>
        <v>0</v>
      </c>
      <c r="CI103" s="41">
        <f t="shared" si="119"/>
        <v>0</v>
      </c>
      <c r="CJ103" s="41">
        <f t="shared" si="119"/>
        <v>0</v>
      </c>
      <c r="CK103" s="41">
        <f t="shared" si="119"/>
        <v>0</v>
      </c>
      <c r="CL103" s="41">
        <f t="shared" si="119"/>
        <v>0</v>
      </c>
      <c r="CM103" s="41">
        <f t="shared" si="119"/>
        <v>0</v>
      </c>
      <c r="CN103" s="41">
        <f t="shared" si="119"/>
        <v>0</v>
      </c>
      <c r="CO103" s="41">
        <f t="shared" si="119"/>
        <v>0</v>
      </c>
      <c r="CP103" s="41">
        <f t="shared" si="119"/>
        <v>0</v>
      </c>
      <c r="CQ103" s="41">
        <f t="shared" si="119"/>
        <v>0</v>
      </c>
      <c r="CR103" s="41">
        <f t="shared" si="119"/>
        <v>0</v>
      </c>
      <c r="CS103" s="41">
        <f t="shared" si="119"/>
        <v>0</v>
      </c>
      <c r="CT103" s="41">
        <f t="shared" si="119"/>
        <v>0</v>
      </c>
    </row>
    <row r="104" spans="1:98" ht="13" x14ac:dyDescent="0.3">
      <c r="A104" s="38" t="str">
        <f t="shared" si="76"/>
        <v>Total årlig kostnad VOC</v>
      </c>
      <c r="C104" s="241">
        <f t="shared" ca="1" si="77"/>
        <v>0</v>
      </c>
      <c r="E104" s="41">
        <f t="shared" ref="E104:AJ104" ca="1" si="120">E31*E$85</f>
        <v>0</v>
      </c>
      <c r="F104" s="41">
        <f t="shared" ca="1" si="120"/>
        <v>0</v>
      </c>
      <c r="G104" s="41">
        <f t="shared" ca="1" si="120"/>
        <v>0</v>
      </c>
      <c r="H104" s="41">
        <f t="shared" ca="1" si="120"/>
        <v>0</v>
      </c>
      <c r="I104" s="41">
        <f t="shared" ca="1" si="120"/>
        <v>0</v>
      </c>
      <c r="J104" s="41">
        <f t="shared" ca="1" si="120"/>
        <v>0</v>
      </c>
      <c r="K104" s="41">
        <f t="shared" ca="1" si="120"/>
        <v>0</v>
      </c>
      <c r="L104" s="41">
        <f t="shared" ca="1" si="120"/>
        <v>0</v>
      </c>
      <c r="M104" s="41">
        <f t="shared" ca="1" si="120"/>
        <v>0</v>
      </c>
      <c r="N104" s="41">
        <f t="shared" ca="1" si="120"/>
        <v>0</v>
      </c>
      <c r="O104" s="41">
        <f t="shared" ca="1" si="120"/>
        <v>0</v>
      </c>
      <c r="P104" s="41">
        <f t="shared" ca="1" si="120"/>
        <v>0</v>
      </c>
      <c r="Q104" s="41">
        <f t="shared" ca="1" si="120"/>
        <v>0</v>
      </c>
      <c r="R104" s="41">
        <f t="shared" ca="1" si="120"/>
        <v>0</v>
      </c>
      <c r="S104" s="41">
        <f t="shared" ca="1" si="120"/>
        <v>0</v>
      </c>
      <c r="T104" s="41">
        <f t="shared" ca="1" si="120"/>
        <v>0</v>
      </c>
      <c r="U104" s="41">
        <f t="shared" ca="1" si="120"/>
        <v>0</v>
      </c>
      <c r="V104" s="41">
        <f t="shared" ca="1" si="120"/>
        <v>0</v>
      </c>
      <c r="W104" s="41">
        <f t="shared" ca="1" si="120"/>
        <v>0</v>
      </c>
      <c r="X104" s="41">
        <f t="shared" ca="1" si="120"/>
        <v>0</v>
      </c>
      <c r="Y104" s="41">
        <f t="shared" ca="1" si="120"/>
        <v>0</v>
      </c>
      <c r="Z104" s="41">
        <f t="shared" ca="1" si="120"/>
        <v>0</v>
      </c>
      <c r="AA104" s="41">
        <f t="shared" ca="1" si="120"/>
        <v>0</v>
      </c>
      <c r="AB104" s="41">
        <f t="shared" ca="1" si="120"/>
        <v>0</v>
      </c>
      <c r="AC104" s="41">
        <f t="shared" ca="1" si="120"/>
        <v>0</v>
      </c>
      <c r="AD104" s="41">
        <f t="shared" ca="1" si="120"/>
        <v>0</v>
      </c>
      <c r="AE104" s="41">
        <f t="shared" ca="1" si="120"/>
        <v>0</v>
      </c>
      <c r="AF104" s="41">
        <f t="shared" ca="1" si="120"/>
        <v>0</v>
      </c>
      <c r="AG104" s="41">
        <f t="shared" ca="1" si="120"/>
        <v>0</v>
      </c>
      <c r="AH104" s="41">
        <f t="shared" ca="1" si="120"/>
        <v>0</v>
      </c>
      <c r="AI104" s="41">
        <f t="shared" ca="1" si="120"/>
        <v>0</v>
      </c>
      <c r="AJ104" s="41">
        <f t="shared" ca="1" si="120"/>
        <v>0</v>
      </c>
      <c r="AK104" s="41">
        <f t="shared" ref="AK104:BP104" ca="1" si="121">AK31*AK$85</f>
        <v>0</v>
      </c>
      <c r="AL104" s="41">
        <f t="shared" ca="1" si="121"/>
        <v>0</v>
      </c>
      <c r="AM104" s="41">
        <f t="shared" ca="1" si="121"/>
        <v>0</v>
      </c>
      <c r="AN104" s="41">
        <f t="shared" ca="1" si="121"/>
        <v>0</v>
      </c>
      <c r="AO104" s="41">
        <f t="shared" ca="1" si="121"/>
        <v>0</v>
      </c>
      <c r="AP104" s="41">
        <f t="shared" ca="1" si="121"/>
        <v>0</v>
      </c>
      <c r="AQ104" s="41">
        <f t="shared" ca="1" si="121"/>
        <v>0</v>
      </c>
      <c r="AR104" s="41">
        <f t="shared" ca="1" si="121"/>
        <v>0</v>
      </c>
      <c r="AS104" s="41">
        <f t="shared" ca="1" si="121"/>
        <v>0</v>
      </c>
      <c r="AT104" s="41">
        <f t="shared" ca="1" si="121"/>
        <v>0</v>
      </c>
      <c r="AU104" s="41">
        <f t="shared" ca="1" si="121"/>
        <v>0</v>
      </c>
      <c r="AV104" s="41">
        <f t="shared" ca="1" si="121"/>
        <v>0</v>
      </c>
      <c r="AW104" s="41">
        <f t="shared" ca="1" si="121"/>
        <v>0</v>
      </c>
      <c r="AX104" s="41">
        <f t="shared" ca="1" si="121"/>
        <v>0</v>
      </c>
      <c r="AY104" s="41">
        <f t="shared" ca="1" si="121"/>
        <v>0</v>
      </c>
      <c r="AZ104" s="41">
        <f t="shared" ca="1" si="121"/>
        <v>0</v>
      </c>
      <c r="BA104" s="41">
        <f t="shared" ca="1" si="121"/>
        <v>0</v>
      </c>
      <c r="BB104" s="41">
        <f t="shared" ca="1" si="121"/>
        <v>0</v>
      </c>
      <c r="BC104" s="41">
        <f t="shared" ca="1" si="121"/>
        <v>0</v>
      </c>
      <c r="BD104" s="41">
        <f t="shared" ca="1" si="121"/>
        <v>0</v>
      </c>
      <c r="BE104" s="41">
        <f t="shared" ca="1" si="121"/>
        <v>0</v>
      </c>
      <c r="BF104" s="41">
        <f t="shared" ca="1" si="121"/>
        <v>0</v>
      </c>
      <c r="BG104" s="41">
        <f t="shared" ca="1" si="121"/>
        <v>0</v>
      </c>
      <c r="BH104" s="41">
        <f t="shared" ca="1" si="121"/>
        <v>0</v>
      </c>
      <c r="BI104" s="41">
        <f t="shared" ca="1" si="121"/>
        <v>0</v>
      </c>
      <c r="BJ104" s="41">
        <f t="shared" ca="1" si="121"/>
        <v>0</v>
      </c>
      <c r="BK104" s="41">
        <f t="shared" ca="1" si="121"/>
        <v>0</v>
      </c>
      <c r="BL104" s="41">
        <f t="shared" ca="1" si="121"/>
        <v>0</v>
      </c>
      <c r="BM104" s="41">
        <f t="shared" ca="1" si="121"/>
        <v>0</v>
      </c>
      <c r="BN104" s="41">
        <f t="shared" ca="1" si="121"/>
        <v>0</v>
      </c>
      <c r="BO104" s="41">
        <f t="shared" ca="1" si="121"/>
        <v>0</v>
      </c>
      <c r="BP104" s="41">
        <f t="shared" ca="1" si="121"/>
        <v>0</v>
      </c>
      <c r="BQ104" s="41">
        <f t="shared" ref="BQ104:CT104" ca="1" si="122">BQ31*BQ$85</f>
        <v>0</v>
      </c>
      <c r="BR104" s="41">
        <f t="shared" ca="1" si="122"/>
        <v>0</v>
      </c>
      <c r="BS104" s="41">
        <f t="shared" ca="1" si="122"/>
        <v>0</v>
      </c>
      <c r="BT104" s="41">
        <f t="shared" ca="1" si="122"/>
        <v>0</v>
      </c>
      <c r="BU104" s="41">
        <f t="shared" ca="1" si="122"/>
        <v>0</v>
      </c>
      <c r="BV104" s="41">
        <f t="shared" si="122"/>
        <v>0</v>
      </c>
      <c r="BW104" s="41">
        <f t="shared" si="122"/>
        <v>0</v>
      </c>
      <c r="BX104" s="41">
        <f t="shared" si="122"/>
        <v>0</v>
      </c>
      <c r="BY104" s="41">
        <f t="shared" si="122"/>
        <v>0</v>
      </c>
      <c r="BZ104" s="41">
        <f t="shared" si="122"/>
        <v>0</v>
      </c>
      <c r="CA104" s="41">
        <f t="shared" si="122"/>
        <v>0</v>
      </c>
      <c r="CB104" s="41">
        <f t="shared" si="122"/>
        <v>0</v>
      </c>
      <c r="CC104" s="41">
        <f t="shared" si="122"/>
        <v>0</v>
      </c>
      <c r="CD104" s="41">
        <f t="shared" si="122"/>
        <v>0</v>
      </c>
      <c r="CE104" s="41">
        <f t="shared" si="122"/>
        <v>0</v>
      </c>
      <c r="CF104" s="41">
        <f t="shared" si="122"/>
        <v>0</v>
      </c>
      <c r="CG104" s="41">
        <f t="shared" si="122"/>
        <v>0</v>
      </c>
      <c r="CH104" s="41">
        <f t="shared" si="122"/>
        <v>0</v>
      </c>
      <c r="CI104" s="41">
        <f t="shared" si="122"/>
        <v>0</v>
      </c>
      <c r="CJ104" s="41">
        <f t="shared" si="122"/>
        <v>0</v>
      </c>
      <c r="CK104" s="41">
        <f t="shared" si="122"/>
        <v>0</v>
      </c>
      <c r="CL104" s="41">
        <f t="shared" si="122"/>
        <v>0</v>
      </c>
      <c r="CM104" s="41">
        <f t="shared" si="122"/>
        <v>0</v>
      </c>
      <c r="CN104" s="41">
        <f t="shared" si="122"/>
        <v>0</v>
      </c>
      <c r="CO104" s="41">
        <f t="shared" si="122"/>
        <v>0</v>
      </c>
      <c r="CP104" s="41">
        <f t="shared" si="122"/>
        <v>0</v>
      </c>
      <c r="CQ104" s="41">
        <f t="shared" si="122"/>
        <v>0</v>
      </c>
      <c r="CR104" s="41">
        <f t="shared" si="122"/>
        <v>0</v>
      </c>
      <c r="CS104" s="41">
        <f t="shared" si="122"/>
        <v>0</v>
      </c>
      <c r="CT104" s="41">
        <f t="shared" si="122"/>
        <v>0</v>
      </c>
    </row>
    <row r="105" spans="1:98" ht="13" x14ac:dyDescent="0.3">
      <c r="A105" s="38" t="str">
        <f t="shared" si="76"/>
        <v>Total årlig kostnad SO2</v>
      </c>
      <c r="C105" s="241">
        <f t="shared" ca="1" si="77"/>
        <v>0</v>
      </c>
      <c r="E105" s="41">
        <f t="shared" ref="E105:AJ105" ca="1" si="123">E32*E$85</f>
        <v>0</v>
      </c>
      <c r="F105" s="41">
        <f t="shared" ca="1" si="123"/>
        <v>0</v>
      </c>
      <c r="G105" s="41">
        <f t="shared" ca="1" si="123"/>
        <v>0</v>
      </c>
      <c r="H105" s="41">
        <f t="shared" ca="1" si="123"/>
        <v>0</v>
      </c>
      <c r="I105" s="41">
        <f t="shared" ca="1" si="123"/>
        <v>0</v>
      </c>
      <c r="J105" s="41">
        <f t="shared" ca="1" si="123"/>
        <v>0</v>
      </c>
      <c r="K105" s="41">
        <f t="shared" ca="1" si="123"/>
        <v>0</v>
      </c>
      <c r="L105" s="41">
        <f t="shared" ca="1" si="123"/>
        <v>0</v>
      </c>
      <c r="M105" s="41">
        <f t="shared" ca="1" si="123"/>
        <v>0</v>
      </c>
      <c r="N105" s="41">
        <f t="shared" ca="1" si="123"/>
        <v>0</v>
      </c>
      <c r="O105" s="41">
        <f t="shared" ca="1" si="123"/>
        <v>0</v>
      </c>
      <c r="P105" s="41">
        <f t="shared" ca="1" si="123"/>
        <v>0</v>
      </c>
      <c r="Q105" s="41">
        <f t="shared" ca="1" si="123"/>
        <v>0</v>
      </c>
      <c r="R105" s="41">
        <f t="shared" ca="1" si="123"/>
        <v>0</v>
      </c>
      <c r="S105" s="41">
        <f t="shared" ca="1" si="123"/>
        <v>0</v>
      </c>
      <c r="T105" s="41">
        <f t="shared" ca="1" si="123"/>
        <v>0</v>
      </c>
      <c r="U105" s="41">
        <f t="shared" ca="1" si="123"/>
        <v>0</v>
      </c>
      <c r="V105" s="41">
        <f t="shared" ca="1" si="123"/>
        <v>0</v>
      </c>
      <c r="W105" s="41">
        <f t="shared" ca="1" si="123"/>
        <v>0</v>
      </c>
      <c r="X105" s="41">
        <f t="shared" ca="1" si="123"/>
        <v>0</v>
      </c>
      <c r="Y105" s="41">
        <f t="shared" ca="1" si="123"/>
        <v>0</v>
      </c>
      <c r="Z105" s="41">
        <f t="shared" ca="1" si="123"/>
        <v>0</v>
      </c>
      <c r="AA105" s="41">
        <f t="shared" ca="1" si="123"/>
        <v>0</v>
      </c>
      <c r="AB105" s="41">
        <f t="shared" ca="1" si="123"/>
        <v>0</v>
      </c>
      <c r="AC105" s="41">
        <f t="shared" ca="1" si="123"/>
        <v>0</v>
      </c>
      <c r="AD105" s="41">
        <f t="shared" ca="1" si="123"/>
        <v>0</v>
      </c>
      <c r="AE105" s="41">
        <f t="shared" ca="1" si="123"/>
        <v>0</v>
      </c>
      <c r="AF105" s="41">
        <f t="shared" ca="1" si="123"/>
        <v>0</v>
      </c>
      <c r="AG105" s="41">
        <f t="shared" ca="1" si="123"/>
        <v>0</v>
      </c>
      <c r="AH105" s="41">
        <f t="shared" ca="1" si="123"/>
        <v>0</v>
      </c>
      <c r="AI105" s="41">
        <f t="shared" ca="1" si="123"/>
        <v>0</v>
      </c>
      <c r="AJ105" s="41">
        <f t="shared" ca="1" si="123"/>
        <v>0</v>
      </c>
      <c r="AK105" s="41">
        <f t="shared" ref="AK105:BP105" ca="1" si="124">AK32*AK$85</f>
        <v>0</v>
      </c>
      <c r="AL105" s="41">
        <f t="shared" ca="1" si="124"/>
        <v>0</v>
      </c>
      <c r="AM105" s="41">
        <f t="shared" ca="1" si="124"/>
        <v>0</v>
      </c>
      <c r="AN105" s="41">
        <f t="shared" ca="1" si="124"/>
        <v>0</v>
      </c>
      <c r="AO105" s="41">
        <f t="shared" ca="1" si="124"/>
        <v>0</v>
      </c>
      <c r="AP105" s="41">
        <f t="shared" ca="1" si="124"/>
        <v>0</v>
      </c>
      <c r="AQ105" s="41">
        <f t="shared" ca="1" si="124"/>
        <v>0</v>
      </c>
      <c r="AR105" s="41">
        <f t="shared" ca="1" si="124"/>
        <v>0</v>
      </c>
      <c r="AS105" s="41">
        <f t="shared" ca="1" si="124"/>
        <v>0</v>
      </c>
      <c r="AT105" s="41">
        <f t="shared" ca="1" si="124"/>
        <v>0</v>
      </c>
      <c r="AU105" s="41">
        <f t="shared" ca="1" si="124"/>
        <v>0</v>
      </c>
      <c r="AV105" s="41">
        <f t="shared" ca="1" si="124"/>
        <v>0</v>
      </c>
      <c r="AW105" s="41">
        <f t="shared" ca="1" si="124"/>
        <v>0</v>
      </c>
      <c r="AX105" s="41">
        <f t="shared" ca="1" si="124"/>
        <v>0</v>
      </c>
      <c r="AY105" s="41">
        <f t="shared" ca="1" si="124"/>
        <v>0</v>
      </c>
      <c r="AZ105" s="41">
        <f t="shared" ca="1" si="124"/>
        <v>0</v>
      </c>
      <c r="BA105" s="41">
        <f t="shared" ca="1" si="124"/>
        <v>0</v>
      </c>
      <c r="BB105" s="41">
        <f t="shared" ca="1" si="124"/>
        <v>0</v>
      </c>
      <c r="BC105" s="41">
        <f t="shared" ca="1" si="124"/>
        <v>0</v>
      </c>
      <c r="BD105" s="41">
        <f t="shared" ca="1" si="124"/>
        <v>0</v>
      </c>
      <c r="BE105" s="41">
        <f t="shared" ca="1" si="124"/>
        <v>0</v>
      </c>
      <c r="BF105" s="41">
        <f t="shared" ca="1" si="124"/>
        <v>0</v>
      </c>
      <c r="BG105" s="41">
        <f t="shared" ca="1" si="124"/>
        <v>0</v>
      </c>
      <c r="BH105" s="41">
        <f t="shared" ca="1" si="124"/>
        <v>0</v>
      </c>
      <c r="BI105" s="41">
        <f t="shared" ca="1" si="124"/>
        <v>0</v>
      </c>
      <c r="BJ105" s="41">
        <f t="shared" ca="1" si="124"/>
        <v>0</v>
      </c>
      <c r="BK105" s="41">
        <f t="shared" ca="1" si="124"/>
        <v>0</v>
      </c>
      <c r="BL105" s="41">
        <f t="shared" ca="1" si="124"/>
        <v>0</v>
      </c>
      <c r="BM105" s="41">
        <f t="shared" ca="1" si="124"/>
        <v>0</v>
      </c>
      <c r="BN105" s="41">
        <f t="shared" ca="1" si="124"/>
        <v>0</v>
      </c>
      <c r="BO105" s="41">
        <f t="shared" ca="1" si="124"/>
        <v>0</v>
      </c>
      <c r="BP105" s="41">
        <f t="shared" ca="1" si="124"/>
        <v>0</v>
      </c>
      <c r="BQ105" s="41">
        <f t="shared" ref="BQ105:CT105" ca="1" si="125">BQ32*BQ$85</f>
        <v>0</v>
      </c>
      <c r="BR105" s="41">
        <f t="shared" ca="1" si="125"/>
        <v>0</v>
      </c>
      <c r="BS105" s="41">
        <f t="shared" ca="1" si="125"/>
        <v>0</v>
      </c>
      <c r="BT105" s="41">
        <f t="shared" ca="1" si="125"/>
        <v>0</v>
      </c>
      <c r="BU105" s="41">
        <f t="shared" ca="1" si="125"/>
        <v>0</v>
      </c>
      <c r="BV105" s="41">
        <f t="shared" si="125"/>
        <v>0</v>
      </c>
      <c r="BW105" s="41">
        <f t="shared" si="125"/>
        <v>0</v>
      </c>
      <c r="BX105" s="41">
        <f t="shared" si="125"/>
        <v>0</v>
      </c>
      <c r="BY105" s="41">
        <f t="shared" si="125"/>
        <v>0</v>
      </c>
      <c r="BZ105" s="41">
        <f t="shared" si="125"/>
        <v>0</v>
      </c>
      <c r="CA105" s="41">
        <f t="shared" si="125"/>
        <v>0</v>
      </c>
      <c r="CB105" s="41">
        <f t="shared" si="125"/>
        <v>0</v>
      </c>
      <c r="CC105" s="41">
        <f t="shared" si="125"/>
        <v>0</v>
      </c>
      <c r="CD105" s="41">
        <f t="shared" si="125"/>
        <v>0</v>
      </c>
      <c r="CE105" s="41">
        <f t="shared" si="125"/>
        <v>0</v>
      </c>
      <c r="CF105" s="41">
        <f t="shared" si="125"/>
        <v>0</v>
      </c>
      <c r="CG105" s="41">
        <f t="shared" si="125"/>
        <v>0</v>
      </c>
      <c r="CH105" s="41">
        <f t="shared" si="125"/>
        <v>0</v>
      </c>
      <c r="CI105" s="41">
        <f t="shared" si="125"/>
        <v>0</v>
      </c>
      <c r="CJ105" s="41">
        <f t="shared" si="125"/>
        <v>0</v>
      </c>
      <c r="CK105" s="41">
        <f t="shared" si="125"/>
        <v>0</v>
      </c>
      <c r="CL105" s="41">
        <f t="shared" si="125"/>
        <v>0</v>
      </c>
      <c r="CM105" s="41">
        <f t="shared" si="125"/>
        <v>0</v>
      </c>
      <c r="CN105" s="41">
        <f t="shared" si="125"/>
        <v>0</v>
      </c>
      <c r="CO105" s="41">
        <f t="shared" si="125"/>
        <v>0</v>
      </c>
      <c r="CP105" s="41">
        <f t="shared" si="125"/>
        <v>0</v>
      </c>
      <c r="CQ105" s="41">
        <f t="shared" si="125"/>
        <v>0</v>
      </c>
      <c r="CR105" s="41">
        <f t="shared" si="125"/>
        <v>0</v>
      </c>
      <c r="CS105" s="41">
        <f t="shared" si="125"/>
        <v>0</v>
      </c>
      <c r="CT105" s="41">
        <f t="shared" si="125"/>
        <v>0</v>
      </c>
    </row>
    <row r="106" spans="1:98" ht="13" x14ac:dyDescent="0.3">
      <c r="A106" s="38" t="str">
        <f t="shared" si="76"/>
        <v>Total årlig kostnad NH3</v>
      </c>
      <c r="C106" s="241">
        <f t="shared" ca="1" si="77"/>
        <v>0</v>
      </c>
      <c r="E106" s="41">
        <f t="shared" ref="E106:AJ106" ca="1" si="126">E33*E$85</f>
        <v>0</v>
      </c>
      <c r="F106" s="41">
        <f t="shared" ca="1" si="126"/>
        <v>0</v>
      </c>
      <c r="G106" s="41">
        <f t="shared" ca="1" si="126"/>
        <v>0</v>
      </c>
      <c r="H106" s="41">
        <f t="shared" ca="1" si="126"/>
        <v>0</v>
      </c>
      <c r="I106" s="41">
        <f t="shared" ca="1" si="126"/>
        <v>0</v>
      </c>
      <c r="J106" s="41">
        <f t="shared" ca="1" si="126"/>
        <v>0</v>
      </c>
      <c r="K106" s="41">
        <f t="shared" ca="1" si="126"/>
        <v>0</v>
      </c>
      <c r="L106" s="41">
        <f t="shared" ca="1" si="126"/>
        <v>0</v>
      </c>
      <c r="M106" s="41">
        <f t="shared" ca="1" si="126"/>
        <v>0</v>
      </c>
      <c r="N106" s="41">
        <f t="shared" ca="1" si="126"/>
        <v>0</v>
      </c>
      <c r="O106" s="41">
        <f t="shared" ca="1" si="126"/>
        <v>0</v>
      </c>
      <c r="P106" s="41">
        <f t="shared" ca="1" si="126"/>
        <v>0</v>
      </c>
      <c r="Q106" s="41">
        <f t="shared" ca="1" si="126"/>
        <v>0</v>
      </c>
      <c r="R106" s="41">
        <f t="shared" ca="1" si="126"/>
        <v>0</v>
      </c>
      <c r="S106" s="41">
        <f t="shared" ca="1" si="126"/>
        <v>0</v>
      </c>
      <c r="T106" s="41">
        <f t="shared" ca="1" si="126"/>
        <v>0</v>
      </c>
      <c r="U106" s="41">
        <f t="shared" ca="1" si="126"/>
        <v>0</v>
      </c>
      <c r="V106" s="41">
        <f t="shared" ca="1" si="126"/>
        <v>0</v>
      </c>
      <c r="W106" s="41">
        <f t="shared" ca="1" si="126"/>
        <v>0</v>
      </c>
      <c r="X106" s="41">
        <f t="shared" ca="1" si="126"/>
        <v>0</v>
      </c>
      <c r="Y106" s="41">
        <f t="shared" ca="1" si="126"/>
        <v>0</v>
      </c>
      <c r="Z106" s="41">
        <f t="shared" ca="1" si="126"/>
        <v>0</v>
      </c>
      <c r="AA106" s="41">
        <f t="shared" ca="1" si="126"/>
        <v>0</v>
      </c>
      <c r="AB106" s="41">
        <f t="shared" ca="1" si="126"/>
        <v>0</v>
      </c>
      <c r="AC106" s="41">
        <f t="shared" ca="1" si="126"/>
        <v>0</v>
      </c>
      <c r="AD106" s="41">
        <f t="shared" ca="1" si="126"/>
        <v>0</v>
      </c>
      <c r="AE106" s="41">
        <f t="shared" ca="1" si="126"/>
        <v>0</v>
      </c>
      <c r="AF106" s="41">
        <f t="shared" ca="1" si="126"/>
        <v>0</v>
      </c>
      <c r="AG106" s="41">
        <f t="shared" ca="1" si="126"/>
        <v>0</v>
      </c>
      <c r="AH106" s="41">
        <f t="shared" ca="1" si="126"/>
        <v>0</v>
      </c>
      <c r="AI106" s="41">
        <f t="shared" ca="1" si="126"/>
        <v>0</v>
      </c>
      <c r="AJ106" s="41">
        <f t="shared" ca="1" si="126"/>
        <v>0</v>
      </c>
      <c r="AK106" s="41">
        <f t="shared" ref="AK106:BP106" ca="1" si="127">AK33*AK$85</f>
        <v>0</v>
      </c>
      <c r="AL106" s="41">
        <f t="shared" ca="1" si="127"/>
        <v>0</v>
      </c>
      <c r="AM106" s="41">
        <f t="shared" ca="1" si="127"/>
        <v>0</v>
      </c>
      <c r="AN106" s="41">
        <f t="shared" ca="1" si="127"/>
        <v>0</v>
      </c>
      <c r="AO106" s="41">
        <f t="shared" ca="1" si="127"/>
        <v>0</v>
      </c>
      <c r="AP106" s="41">
        <f t="shared" ca="1" si="127"/>
        <v>0</v>
      </c>
      <c r="AQ106" s="41">
        <f t="shared" ca="1" si="127"/>
        <v>0</v>
      </c>
      <c r="AR106" s="41">
        <f t="shared" ca="1" si="127"/>
        <v>0</v>
      </c>
      <c r="AS106" s="41">
        <f t="shared" ca="1" si="127"/>
        <v>0</v>
      </c>
      <c r="AT106" s="41">
        <f t="shared" ca="1" si="127"/>
        <v>0</v>
      </c>
      <c r="AU106" s="41">
        <f t="shared" ca="1" si="127"/>
        <v>0</v>
      </c>
      <c r="AV106" s="41">
        <f t="shared" ca="1" si="127"/>
        <v>0</v>
      </c>
      <c r="AW106" s="41">
        <f t="shared" ca="1" si="127"/>
        <v>0</v>
      </c>
      <c r="AX106" s="41">
        <f t="shared" ca="1" si="127"/>
        <v>0</v>
      </c>
      <c r="AY106" s="41">
        <f t="shared" ca="1" si="127"/>
        <v>0</v>
      </c>
      <c r="AZ106" s="41">
        <f t="shared" ca="1" si="127"/>
        <v>0</v>
      </c>
      <c r="BA106" s="41">
        <f t="shared" ca="1" si="127"/>
        <v>0</v>
      </c>
      <c r="BB106" s="41">
        <f t="shared" ca="1" si="127"/>
        <v>0</v>
      </c>
      <c r="BC106" s="41">
        <f t="shared" ca="1" si="127"/>
        <v>0</v>
      </c>
      <c r="BD106" s="41">
        <f t="shared" ca="1" si="127"/>
        <v>0</v>
      </c>
      <c r="BE106" s="41">
        <f t="shared" ca="1" si="127"/>
        <v>0</v>
      </c>
      <c r="BF106" s="41">
        <f t="shared" ca="1" si="127"/>
        <v>0</v>
      </c>
      <c r="BG106" s="41">
        <f t="shared" ca="1" si="127"/>
        <v>0</v>
      </c>
      <c r="BH106" s="41">
        <f t="shared" ca="1" si="127"/>
        <v>0</v>
      </c>
      <c r="BI106" s="41">
        <f t="shared" ca="1" si="127"/>
        <v>0</v>
      </c>
      <c r="BJ106" s="41">
        <f t="shared" ca="1" si="127"/>
        <v>0</v>
      </c>
      <c r="BK106" s="41">
        <f t="shared" ca="1" si="127"/>
        <v>0</v>
      </c>
      <c r="BL106" s="41">
        <f t="shared" ca="1" si="127"/>
        <v>0</v>
      </c>
      <c r="BM106" s="41">
        <f t="shared" ca="1" si="127"/>
        <v>0</v>
      </c>
      <c r="BN106" s="41">
        <f t="shared" ca="1" si="127"/>
        <v>0</v>
      </c>
      <c r="BO106" s="41">
        <f t="shared" ca="1" si="127"/>
        <v>0</v>
      </c>
      <c r="BP106" s="41">
        <f t="shared" ca="1" si="127"/>
        <v>0</v>
      </c>
      <c r="BQ106" s="41">
        <f t="shared" ref="BQ106:CT106" ca="1" si="128">BQ33*BQ$85</f>
        <v>0</v>
      </c>
      <c r="BR106" s="41">
        <f t="shared" ca="1" si="128"/>
        <v>0</v>
      </c>
      <c r="BS106" s="41">
        <f t="shared" ca="1" si="128"/>
        <v>0</v>
      </c>
      <c r="BT106" s="41">
        <f t="shared" ca="1" si="128"/>
        <v>0</v>
      </c>
      <c r="BU106" s="41">
        <f t="shared" ca="1" si="128"/>
        <v>0</v>
      </c>
      <c r="BV106" s="41">
        <f t="shared" si="128"/>
        <v>0</v>
      </c>
      <c r="BW106" s="41">
        <f t="shared" si="128"/>
        <v>0</v>
      </c>
      <c r="BX106" s="41">
        <f t="shared" si="128"/>
        <v>0</v>
      </c>
      <c r="BY106" s="41">
        <f t="shared" si="128"/>
        <v>0</v>
      </c>
      <c r="BZ106" s="41">
        <f t="shared" si="128"/>
        <v>0</v>
      </c>
      <c r="CA106" s="41">
        <f t="shared" si="128"/>
        <v>0</v>
      </c>
      <c r="CB106" s="41">
        <f t="shared" si="128"/>
        <v>0</v>
      </c>
      <c r="CC106" s="41">
        <f t="shared" si="128"/>
        <v>0</v>
      </c>
      <c r="CD106" s="41">
        <f t="shared" si="128"/>
        <v>0</v>
      </c>
      <c r="CE106" s="41">
        <f t="shared" si="128"/>
        <v>0</v>
      </c>
      <c r="CF106" s="41">
        <f t="shared" si="128"/>
        <v>0</v>
      </c>
      <c r="CG106" s="41">
        <f t="shared" si="128"/>
        <v>0</v>
      </c>
      <c r="CH106" s="41">
        <f t="shared" si="128"/>
        <v>0</v>
      </c>
      <c r="CI106" s="41">
        <f t="shared" si="128"/>
        <v>0</v>
      </c>
      <c r="CJ106" s="41">
        <f t="shared" si="128"/>
        <v>0</v>
      </c>
      <c r="CK106" s="41">
        <f t="shared" si="128"/>
        <v>0</v>
      </c>
      <c r="CL106" s="41">
        <f t="shared" si="128"/>
        <v>0</v>
      </c>
      <c r="CM106" s="41">
        <f t="shared" si="128"/>
        <v>0</v>
      </c>
      <c r="CN106" s="41">
        <f t="shared" si="128"/>
        <v>0</v>
      </c>
      <c r="CO106" s="41">
        <f t="shared" si="128"/>
        <v>0</v>
      </c>
      <c r="CP106" s="41">
        <f t="shared" si="128"/>
        <v>0</v>
      </c>
      <c r="CQ106" s="41">
        <f t="shared" si="128"/>
        <v>0</v>
      </c>
      <c r="CR106" s="41">
        <f t="shared" si="128"/>
        <v>0</v>
      </c>
      <c r="CS106" s="41">
        <f t="shared" si="128"/>
        <v>0</v>
      </c>
      <c r="CT106" s="41">
        <f t="shared" si="128"/>
        <v>0</v>
      </c>
    </row>
    <row r="107" spans="1:98" s="591" customFormat="1" ht="13" x14ac:dyDescent="0.3">
      <c r="A107" s="593" t="str">
        <f t="shared" si="76"/>
        <v>Total årlig kostnad PM</v>
      </c>
      <c r="C107" s="594">
        <f t="shared" ca="1" si="77"/>
        <v>0</v>
      </c>
      <c r="D107" s="595"/>
      <c r="E107" s="588">
        <f t="shared" ref="E107:AJ107" ca="1" si="129">E34*E$85</f>
        <v>0</v>
      </c>
      <c r="F107" s="588">
        <f t="shared" ca="1" si="129"/>
        <v>0</v>
      </c>
      <c r="G107" s="588">
        <f t="shared" ca="1" si="129"/>
        <v>0</v>
      </c>
      <c r="H107" s="588">
        <f t="shared" ca="1" si="129"/>
        <v>0</v>
      </c>
      <c r="I107" s="588">
        <f t="shared" ca="1" si="129"/>
        <v>0</v>
      </c>
      <c r="J107" s="588">
        <f t="shared" ca="1" si="129"/>
        <v>0</v>
      </c>
      <c r="K107" s="588">
        <f t="shared" ca="1" si="129"/>
        <v>0</v>
      </c>
      <c r="L107" s="588">
        <f t="shared" ca="1" si="129"/>
        <v>0</v>
      </c>
      <c r="M107" s="588">
        <f t="shared" ca="1" si="129"/>
        <v>0</v>
      </c>
      <c r="N107" s="588">
        <f t="shared" ca="1" si="129"/>
        <v>0</v>
      </c>
      <c r="O107" s="588">
        <f t="shared" ca="1" si="129"/>
        <v>0</v>
      </c>
      <c r="P107" s="588">
        <f t="shared" ca="1" si="129"/>
        <v>0</v>
      </c>
      <c r="Q107" s="588">
        <f t="shared" ca="1" si="129"/>
        <v>0</v>
      </c>
      <c r="R107" s="588">
        <f t="shared" ca="1" si="129"/>
        <v>0</v>
      </c>
      <c r="S107" s="588">
        <f t="shared" ca="1" si="129"/>
        <v>0</v>
      </c>
      <c r="T107" s="588">
        <f t="shared" ca="1" si="129"/>
        <v>0</v>
      </c>
      <c r="U107" s="588">
        <f t="shared" ca="1" si="129"/>
        <v>0</v>
      </c>
      <c r="V107" s="588">
        <f t="shared" ca="1" si="129"/>
        <v>0</v>
      </c>
      <c r="W107" s="588">
        <f t="shared" ca="1" si="129"/>
        <v>0</v>
      </c>
      <c r="X107" s="588">
        <f t="shared" ca="1" si="129"/>
        <v>0</v>
      </c>
      <c r="Y107" s="588">
        <f t="shared" ca="1" si="129"/>
        <v>0</v>
      </c>
      <c r="Z107" s="588">
        <f t="shared" ca="1" si="129"/>
        <v>0</v>
      </c>
      <c r="AA107" s="588">
        <f t="shared" ca="1" si="129"/>
        <v>0</v>
      </c>
      <c r="AB107" s="588">
        <f t="shared" ca="1" si="129"/>
        <v>0</v>
      </c>
      <c r="AC107" s="588">
        <f t="shared" ca="1" si="129"/>
        <v>0</v>
      </c>
      <c r="AD107" s="588">
        <f t="shared" ca="1" si="129"/>
        <v>0</v>
      </c>
      <c r="AE107" s="588">
        <f t="shared" ca="1" si="129"/>
        <v>0</v>
      </c>
      <c r="AF107" s="588">
        <f t="shared" ca="1" si="129"/>
        <v>0</v>
      </c>
      <c r="AG107" s="588">
        <f t="shared" ca="1" si="129"/>
        <v>0</v>
      </c>
      <c r="AH107" s="588">
        <f t="shared" ca="1" si="129"/>
        <v>0</v>
      </c>
      <c r="AI107" s="588">
        <f t="shared" ca="1" si="129"/>
        <v>0</v>
      </c>
      <c r="AJ107" s="588">
        <f t="shared" ca="1" si="129"/>
        <v>0</v>
      </c>
      <c r="AK107" s="588">
        <f t="shared" ref="AK107:BP107" ca="1" si="130">AK34*AK$85</f>
        <v>0</v>
      </c>
      <c r="AL107" s="588">
        <f t="shared" ca="1" si="130"/>
        <v>0</v>
      </c>
      <c r="AM107" s="588">
        <f t="shared" ca="1" si="130"/>
        <v>0</v>
      </c>
      <c r="AN107" s="588">
        <f t="shared" ca="1" si="130"/>
        <v>0</v>
      </c>
      <c r="AO107" s="588">
        <f t="shared" ca="1" si="130"/>
        <v>0</v>
      </c>
      <c r="AP107" s="588">
        <f t="shared" ca="1" si="130"/>
        <v>0</v>
      </c>
      <c r="AQ107" s="588">
        <f t="shared" ca="1" si="130"/>
        <v>0</v>
      </c>
      <c r="AR107" s="588">
        <f t="shared" ca="1" si="130"/>
        <v>0</v>
      </c>
      <c r="AS107" s="588">
        <f t="shared" ca="1" si="130"/>
        <v>0</v>
      </c>
      <c r="AT107" s="588">
        <f t="shared" ca="1" si="130"/>
        <v>0</v>
      </c>
      <c r="AU107" s="588">
        <f t="shared" ca="1" si="130"/>
        <v>0</v>
      </c>
      <c r="AV107" s="588">
        <f t="shared" ca="1" si="130"/>
        <v>0</v>
      </c>
      <c r="AW107" s="588">
        <f t="shared" ca="1" si="130"/>
        <v>0</v>
      </c>
      <c r="AX107" s="588">
        <f t="shared" ca="1" si="130"/>
        <v>0</v>
      </c>
      <c r="AY107" s="588">
        <f t="shared" ca="1" si="130"/>
        <v>0</v>
      </c>
      <c r="AZ107" s="588">
        <f t="shared" ca="1" si="130"/>
        <v>0</v>
      </c>
      <c r="BA107" s="588">
        <f t="shared" ca="1" si="130"/>
        <v>0</v>
      </c>
      <c r="BB107" s="588">
        <f t="shared" ca="1" si="130"/>
        <v>0</v>
      </c>
      <c r="BC107" s="588">
        <f t="shared" ca="1" si="130"/>
        <v>0</v>
      </c>
      <c r="BD107" s="588">
        <f t="shared" ca="1" si="130"/>
        <v>0</v>
      </c>
      <c r="BE107" s="588">
        <f t="shared" ca="1" si="130"/>
        <v>0</v>
      </c>
      <c r="BF107" s="588">
        <f t="shared" ca="1" si="130"/>
        <v>0</v>
      </c>
      <c r="BG107" s="588">
        <f t="shared" ca="1" si="130"/>
        <v>0</v>
      </c>
      <c r="BH107" s="588">
        <f t="shared" ca="1" si="130"/>
        <v>0</v>
      </c>
      <c r="BI107" s="588">
        <f t="shared" ca="1" si="130"/>
        <v>0</v>
      </c>
      <c r="BJ107" s="588">
        <f t="shared" ca="1" si="130"/>
        <v>0</v>
      </c>
      <c r="BK107" s="588">
        <f t="shared" ca="1" si="130"/>
        <v>0</v>
      </c>
      <c r="BL107" s="588">
        <f t="shared" ca="1" si="130"/>
        <v>0</v>
      </c>
      <c r="BM107" s="588">
        <f t="shared" ca="1" si="130"/>
        <v>0</v>
      </c>
      <c r="BN107" s="588">
        <f t="shared" ca="1" si="130"/>
        <v>0</v>
      </c>
      <c r="BO107" s="588">
        <f t="shared" ca="1" si="130"/>
        <v>0</v>
      </c>
      <c r="BP107" s="588">
        <f t="shared" ca="1" si="130"/>
        <v>0</v>
      </c>
      <c r="BQ107" s="588">
        <f t="shared" ref="BQ107:CT107" ca="1" si="131">BQ34*BQ$85</f>
        <v>0</v>
      </c>
      <c r="BR107" s="588">
        <f t="shared" ca="1" si="131"/>
        <v>0</v>
      </c>
      <c r="BS107" s="588">
        <f t="shared" ca="1" si="131"/>
        <v>0</v>
      </c>
      <c r="BT107" s="588">
        <f t="shared" ca="1" si="131"/>
        <v>0</v>
      </c>
      <c r="BU107" s="588">
        <f t="shared" ca="1" si="131"/>
        <v>0</v>
      </c>
      <c r="BV107" s="588">
        <f t="shared" si="131"/>
        <v>0</v>
      </c>
      <c r="BW107" s="588">
        <f t="shared" si="131"/>
        <v>0</v>
      </c>
      <c r="BX107" s="588">
        <f t="shared" si="131"/>
        <v>0</v>
      </c>
      <c r="BY107" s="588">
        <f t="shared" si="131"/>
        <v>0</v>
      </c>
      <c r="BZ107" s="588">
        <f t="shared" si="131"/>
        <v>0</v>
      </c>
      <c r="CA107" s="588">
        <f t="shared" si="131"/>
        <v>0</v>
      </c>
      <c r="CB107" s="588">
        <f t="shared" si="131"/>
        <v>0</v>
      </c>
      <c r="CC107" s="588">
        <f t="shared" si="131"/>
        <v>0</v>
      </c>
      <c r="CD107" s="588">
        <f t="shared" si="131"/>
        <v>0</v>
      </c>
      <c r="CE107" s="588">
        <f t="shared" si="131"/>
        <v>0</v>
      </c>
      <c r="CF107" s="588">
        <f t="shared" si="131"/>
        <v>0</v>
      </c>
      <c r="CG107" s="588">
        <f t="shared" si="131"/>
        <v>0</v>
      </c>
      <c r="CH107" s="588">
        <f t="shared" si="131"/>
        <v>0</v>
      </c>
      <c r="CI107" s="588">
        <f t="shared" si="131"/>
        <v>0</v>
      </c>
      <c r="CJ107" s="588">
        <f t="shared" si="131"/>
        <v>0</v>
      </c>
      <c r="CK107" s="588">
        <f t="shared" si="131"/>
        <v>0</v>
      </c>
      <c r="CL107" s="588">
        <f t="shared" si="131"/>
        <v>0</v>
      </c>
      <c r="CM107" s="588">
        <f t="shared" si="131"/>
        <v>0</v>
      </c>
      <c r="CN107" s="588">
        <f t="shared" si="131"/>
        <v>0</v>
      </c>
      <c r="CO107" s="588">
        <f t="shared" si="131"/>
        <v>0</v>
      </c>
      <c r="CP107" s="588">
        <f t="shared" si="131"/>
        <v>0</v>
      </c>
      <c r="CQ107" s="588">
        <f t="shared" si="131"/>
        <v>0</v>
      </c>
      <c r="CR107" s="588">
        <f t="shared" si="131"/>
        <v>0</v>
      </c>
      <c r="CS107" s="588">
        <f t="shared" si="131"/>
        <v>0</v>
      </c>
      <c r="CT107" s="588">
        <f t="shared" si="131"/>
        <v>0</v>
      </c>
    </row>
    <row r="108" spans="1:98" ht="13" x14ac:dyDescent="0.3">
      <c r="A108" s="38" t="s">
        <v>505</v>
      </c>
      <c r="B108" s="1263" t="s">
        <v>816</v>
      </c>
      <c r="C108" s="1262">
        <f ca="1">SUM(C97:C107)</f>
        <v>0</v>
      </c>
    </row>
    <row r="110" spans="1:98" s="591" customFormat="1" ht="13" x14ac:dyDescent="0.3">
      <c r="A110" s="1917" t="str">
        <f>A38</f>
        <v>UA</v>
      </c>
      <c r="B110" s="1917">
        <f>B38</f>
        <v>0</v>
      </c>
      <c r="C110" s="1917">
        <f>C38</f>
        <v>0</v>
      </c>
      <c r="D110" s="595"/>
    </row>
    <row r="111" spans="1:98" s="651" customFormat="1" ht="13" x14ac:dyDescent="0.3">
      <c r="B111" s="652"/>
      <c r="C111" s="648" t="str">
        <f t="shared" ref="C111:AH111" si="132">C89</f>
        <v>Summa kalkylperiod</v>
      </c>
      <c r="D111" s="650" t="str">
        <f t="shared" si="132"/>
        <v>År</v>
      </c>
      <c r="E111" s="648">
        <f t="shared" si="132"/>
        <v>2019</v>
      </c>
      <c r="F111" s="648">
        <f t="shared" si="132"/>
        <v>2020</v>
      </c>
      <c r="G111" s="648">
        <f t="shared" si="132"/>
        <v>2021</v>
      </c>
      <c r="H111" s="648">
        <f t="shared" si="132"/>
        <v>2022</v>
      </c>
      <c r="I111" s="648">
        <f t="shared" si="132"/>
        <v>2023</v>
      </c>
      <c r="J111" s="648">
        <f t="shared" si="132"/>
        <v>2024</v>
      </c>
      <c r="K111" s="648">
        <f t="shared" si="132"/>
        <v>2025</v>
      </c>
      <c r="L111" s="648">
        <f t="shared" si="132"/>
        <v>2026</v>
      </c>
      <c r="M111" s="648">
        <f t="shared" si="132"/>
        <v>2027</v>
      </c>
      <c r="N111" s="648">
        <f t="shared" si="132"/>
        <v>2028</v>
      </c>
      <c r="O111" s="648">
        <f t="shared" si="132"/>
        <v>2029</v>
      </c>
      <c r="P111" s="648">
        <f t="shared" si="132"/>
        <v>2030</v>
      </c>
      <c r="Q111" s="648">
        <f t="shared" si="132"/>
        <v>2031</v>
      </c>
      <c r="R111" s="648">
        <f t="shared" si="132"/>
        <v>2032</v>
      </c>
      <c r="S111" s="648">
        <f t="shared" si="132"/>
        <v>2033</v>
      </c>
      <c r="T111" s="648">
        <f t="shared" si="132"/>
        <v>2034</v>
      </c>
      <c r="U111" s="648">
        <f t="shared" si="132"/>
        <v>2035</v>
      </c>
      <c r="V111" s="648">
        <f t="shared" si="132"/>
        <v>2036</v>
      </c>
      <c r="W111" s="648">
        <f t="shared" si="132"/>
        <v>2037</v>
      </c>
      <c r="X111" s="648">
        <f t="shared" si="132"/>
        <v>2038</v>
      </c>
      <c r="Y111" s="648">
        <f t="shared" si="132"/>
        <v>2039</v>
      </c>
      <c r="Z111" s="648">
        <f t="shared" si="132"/>
        <v>2040</v>
      </c>
      <c r="AA111" s="648">
        <f t="shared" si="132"/>
        <v>2041</v>
      </c>
      <c r="AB111" s="648">
        <f t="shared" si="132"/>
        <v>2042</v>
      </c>
      <c r="AC111" s="648">
        <f t="shared" si="132"/>
        <v>2043</v>
      </c>
      <c r="AD111" s="648">
        <f t="shared" si="132"/>
        <v>2044</v>
      </c>
      <c r="AE111" s="648">
        <f t="shared" si="132"/>
        <v>2045</v>
      </c>
      <c r="AF111" s="648">
        <f t="shared" si="132"/>
        <v>2046</v>
      </c>
      <c r="AG111" s="648">
        <f t="shared" si="132"/>
        <v>2047</v>
      </c>
      <c r="AH111" s="648">
        <f t="shared" si="132"/>
        <v>2048</v>
      </c>
      <c r="AI111" s="648">
        <f t="shared" ref="AI111:BN111" si="133">AI89</f>
        <v>2049</v>
      </c>
      <c r="AJ111" s="648">
        <f t="shared" si="133"/>
        <v>2050</v>
      </c>
      <c r="AK111" s="648">
        <f t="shared" si="133"/>
        <v>2051</v>
      </c>
      <c r="AL111" s="648">
        <f t="shared" si="133"/>
        <v>2052</v>
      </c>
      <c r="AM111" s="648">
        <f t="shared" si="133"/>
        <v>2053</v>
      </c>
      <c r="AN111" s="648">
        <f t="shared" si="133"/>
        <v>2054</v>
      </c>
      <c r="AO111" s="648">
        <f t="shared" si="133"/>
        <v>2055</v>
      </c>
      <c r="AP111" s="648">
        <f t="shared" si="133"/>
        <v>2056</v>
      </c>
      <c r="AQ111" s="648">
        <f t="shared" si="133"/>
        <v>2057</v>
      </c>
      <c r="AR111" s="648">
        <f t="shared" si="133"/>
        <v>2058</v>
      </c>
      <c r="AS111" s="648">
        <f t="shared" si="133"/>
        <v>2059</v>
      </c>
      <c r="AT111" s="648">
        <f t="shared" si="133"/>
        <v>2060</v>
      </c>
      <c r="AU111" s="648">
        <f t="shared" si="133"/>
        <v>2061</v>
      </c>
      <c r="AV111" s="648">
        <f t="shared" si="133"/>
        <v>2062</v>
      </c>
      <c r="AW111" s="648">
        <f t="shared" si="133"/>
        <v>2063</v>
      </c>
      <c r="AX111" s="648">
        <f t="shared" si="133"/>
        <v>2064</v>
      </c>
      <c r="AY111" s="648">
        <f t="shared" si="133"/>
        <v>2065</v>
      </c>
      <c r="AZ111" s="648">
        <f t="shared" si="133"/>
        <v>2066</v>
      </c>
      <c r="BA111" s="648">
        <f t="shared" si="133"/>
        <v>2067</v>
      </c>
      <c r="BB111" s="648">
        <f t="shared" si="133"/>
        <v>2068</v>
      </c>
      <c r="BC111" s="648">
        <f t="shared" si="133"/>
        <v>2069</v>
      </c>
      <c r="BD111" s="648">
        <f t="shared" si="133"/>
        <v>2070</v>
      </c>
      <c r="BE111" s="648">
        <f t="shared" si="133"/>
        <v>2071</v>
      </c>
      <c r="BF111" s="648">
        <f t="shared" si="133"/>
        <v>2072</v>
      </c>
      <c r="BG111" s="648">
        <f t="shared" si="133"/>
        <v>2073</v>
      </c>
      <c r="BH111" s="648">
        <f t="shared" si="133"/>
        <v>2074</v>
      </c>
      <c r="BI111" s="648">
        <f t="shared" si="133"/>
        <v>2075</v>
      </c>
      <c r="BJ111" s="648">
        <f t="shared" si="133"/>
        <v>2076</v>
      </c>
      <c r="BK111" s="648">
        <f t="shared" si="133"/>
        <v>2077</v>
      </c>
      <c r="BL111" s="648">
        <f t="shared" si="133"/>
        <v>2078</v>
      </c>
      <c r="BM111" s="648">
        <f t="shared" si="133"/>
        <v>2079</v>
      </c>
      <c r="BN111" s="648">
        <f t="shared" si="133"/>
        <v>2080</v>
      </c>
      <c r="BO111" s="648">
        <f t="shared" ref="BO111:CT111" si="134">BO89</f>
        <v>2081</v>
      </c>
      <c r="BP111" s="648">
        <f t="shared" si="134"/>
        <v>2082</v>
      </c>
      <c r="BQ111" s="648">
        <f t="shared" si="134"/>
        <v>2083</v>
      </c>
      <c r="BR111" s="648">
        <f t="shared" si="134"/>
        <v>2084</v>
      </c>
      <c r="BS111" s="648">
        <f t="shared" si="134"/>
        <v>2085</v>
      </c>
      <c r="BT111" s="648">
        <f t="shared" si="134"/>
        <v>2086</v>
      </c>
      <c r="BU111" s="648">
        <f t="shared" si="134"/>
        <v>2087</v>
      </c>
      <c r="BV111" s="648">
        <f t="shared" si="134"/>
        <v>2088</v>
      </c>
      <c r="BW111" s="648">
        <f t="shared" si="134"/>
        <v>2089</v>
      </c>
      <c r="BX111" s="648">
        <f t="shared" si="134"/>
        <v>2090</v>
      </c>
      <c r="BY111" s="648">
        <f t="shared" si="134"/>
        <v>2091</v>
      </c>
      <c r="BZ111" s="648">
        <f t="shared" si="134"/>
        <v>2092</v>
      </c>
      <c r="CA111" s="648">
        <f t="shared" si="134"/>
        <v>2093</v>
      </c>
      <c r="CB111" s="648">
        <f t="shared" si="134"/>
        <v>2094</v>
      </c>
      <c r="CC111" s="648">
        <f t="shared" si="134"/>
        <v>2095</v>
      </c>
      <c r="CD111" s="648">
        <f t="shared" si="134"/>
        <v>2096</v>
      </c>
      <c r="CE111" s="648">
        <f t="shared" si="134"/>
        <v>2097</v>
      </c>
      <c r="CF111" s="648">
        <f t="shared" si="134"/>
        <v>2098</v>
      </c>
      <c r="CG111" s="648">
        <f t="shared" si="134"/>
        <v>2099</v>
      </c>
      <c r="CH111" s="648">
        <f t="shared" si="134"/>
        <v>2100</v>
      </c>
      <c r="CI111" s="648">
        <f t="shared" si="134"/>
        <v>2101</v>
      </c>
      <c r="CJ111" s="648">
        <f t="shared" si="134"/>
        <v>2102</v>
      </c>
      <c r="CK111" s="648">
        <f t="shared" si="134"/>
        <v>2103</v>
      </c>
      <c r="CL111" s="648">
        <f t="shared" si="134"/>
        <v>2104</v>
      </c>
      <c r="CM111" s="648">
        <f t="shared" si="134"/>
        <v>2105</v>
      </c>
      <c r="CN111" s="648">
        <f t="shared" si="134"/>
        <v>2106</v>
      </c>
      <c r="CO111" s="648">
        <f t="shared" si="134"/>
        <v>2107</v>
      </c>
      <c r="CP111" s="648">
        <f t="shared" si="134"/>
        <v>2108</v>
      </c>
      <c r="CQ111" s="648">
        <f t="shared" si="134"/>
        <v>2109</v>
      </c>
      <c r="CR111" s="648">
        <f t="shared" si="134"/>
        <v>2110</v>
      </c>
      <c r="CS111" s="648">
        <f t="shared" si="134"/>
        <v>2111</v>
      </c>
      <c r="CT111" s="648">
        <f t="shared" si="134"/>
        <v>2112</v>
      </c>
    </row>
    <row r="112" spans="1:98" ht="13" x14ac:dyDescent="0.3">
      <c r="A112" s="38" t="str">
        <f t="shared" ref="A112:A129" si="135">A40</f>
        <v>Årlig bränsleförbrukning ton</v>
      </c>
      <c r="C112" s="241">
        <f t="shared" ref="C112:C129" ca="1" si="136">SUMIFS(E112:CT112,$E$111:$CT$111,"&gt;="&amp;$B$8,$E$111:$CT$111,"&lt;="&amp;$B$11)</f>
        <v>0</v>
      </c>
      <c r="E112" s="41">
        <f t="shared" ref="E112:AJ112" ca="1" si="137">E40</f>
        <v>0</v>
      </c>
      <c r="F112" s="41">
        <f t="shared" ca="1" si="137"/>
        <v>0</v>
      </c>
      <c r="G112" s="41">
        <f t="shared" ca="1" si="137"/>
        <v>0</v>
      </c>
      <c r="H112" s="41">
        <f t="shared" ca="1" si="137"/>
        <v>0</v>
      </c>
      <c r="I112" s="41">
        <f t="shared" ca="1" si="137"/>
        <v>0</v>
      </c>
      <c r="J112" s="41">
        <f t="shared" ca="1" si="137"/>
        <v>0</v>
      </c>
      <c r="K112" s="41">
        <f t="shared" ca="1" si="137"/>
        <v>0</v>
      </c>
      <c r="L112" s="41">
        <f t="shared" ca="1" si="137"/>
        <v>0</v>
      </c>
      <c r="M112" s="41">
        <f t="shared" ca="1" si="137"/>
        <v>0</v>
      </c>
      <c r="N112" s="41">
        <f t="shared" ca="1" si="137"/>
        <v>0</v>
      </c>
      <c r="O112" s="41">
        <f t="shared" ca="1" si="137"/>
        <v>0</v>
      </c>
      <c r="P112" s="41">
        <f t="shared" ca="1" si="137"/>
        <v>0</v>
      </c>
      <c r="Q112" s="41">
        <f t="shared" ca="1" si="137"/>
        <v>0</v>
      </c>
      <c r="R112" s="41">
        <f t="shared" ca="1" si="137"/>
        <v>0</v>
      </c>
      <c r="S112" s="41">
        <f t="shared" ca="1" si="137"/>
        <v>0</v>
      </c>
      <c r="T112" s="41">
        <f t="shared" ca="1" si="137"/>
        <v>0</v>
      </c>
      <c r="U112" s="41">
        <f t="shared" ca="1" si="137"/>
        <v>0</v>
      </c>
      <c r="V112" s="41">
        <f t="shared" ca="1" si="137"/>
        <v>0</v>
      </c>
      <c r="W112" s="41">
        <f t="shared" ca="1" si="137"/>
        <v>0</v>
      </c>
      <c r="X112" s="41">
        <f t="shared" ca="1" si="137"/>
        <v>0</v>
      </c>
      <c r="Y112" s="41">
        <f t="shared" ca="1" si="137"/>
        <v>0</v>
      </c>
      <c r="Z112" s="41">
        <f t="shared" ca="1" si="137"/>
        <v>0</v>
      </c>
      <c r="AA112" s="41">
        <f t="shared" ca="1" si="137"/>
        <v>0</v>
      </c>
      <c r="AB112" s="41">
        <f t="shared" ca="1" si="137"/>
        <v>0</v>
      </c>
      <c r="AC112" s="41">
        <f t="shared" ca="1" si="137"/>
        <v>0</v>
      </c>
      <c r="AD112" s="41">
        <f t="shared" ca="1" si="137"/>
        <v>0</v>
      </c>
      <c r="AE112" s="41">
        <f t="shared" ca="1" si="137"/>
        <v>0</v>
      </c>
      <c r="AF112" s="41">
        <f t="shared" ca="1" si="137"/>
        <v>0</v>
      </c>
      <c r="AG112" s="41">
        <f t="shared" ca="1" si="137"/>
        <v>0</v>
      </c>
      <c r="AH112" s="41">
        <f t="shared" ca="1" si="137"/>
        <v>0</v>
      </c>
      <c r="AI112" s="41">
        <f t="shared" ca="1" si="137"/>
        <v>0</v>
      </c>
      <c r="AJ112" s="41">
        <f t="shared" ca="1" si="137"/>
        <v>0</v>
      </c>
      <c r="AK112" s="41">
        <f t="shared" ref="AK112:BP112" ca="1" si="138">AK40</f>
        <v>0</v>
      </c>
      <c r="AL112" s="41">
        <f t="shared" ca="1" si="138"/>
        <v>0</v>
      </c>
      <c r="AM112" s="41">
        <f t="shared" ca="1" si="138"/>
        <v>0</v>
      </c>
      <c r="AN112" s="41">
        <f t="shared" ca="1" si="138"/>
        <v>0</v>
      </c>
      <c r="AO112" s="41">
        <f t="shared" ca="1" si="138"/>
        <v>0</v>
      </c>
      <c r="AP112" s="41">
        <f t="shared" ca="1" si="138"/>
        <v>0</v>
      </c>
      <c r="AQ112" s="41">
        <f t="shared" ca="1" si="138"/>
        <v>0</v>
      </c>
      <c r="AR112" s="41">
        <f t="shared" ca="1" si="138"/>
        <v>0</v>
      </c>
      <c r="AS112" s="41">
        <f t="shared" ca="1" si="138"/>
        <v>0</v>
      </c>
      <c r="AT112" s="41">
        <f t="shared" ca="1" si="138"/>
        <v>0</v>
      </c>
      <c r="AU112" s="41">
        <f t="shared" ca="1" si="138"/>
        <v>0</v>
      </c>
      <c r="AV112" s="41">
        <f t="shared" ca="1" si="138"/>
        <v>0</v>
      </c>
      <c r="AW112" s="41">
        <f t="shared" ca="1" si="138"/>
        <v>0</v>
      </c>
      <c r="AX112" s="41">
        <f t="shared" ca="1" si="138"/>
        <v>0</v>
      </c>
      <c r="AY112" s="41">
        <f t="shared" ca="1" si="138"/>
        <v>0</v>
      </c>
      <c r="AZ112" s="41">
        <f t="shared" ca="1" si="138"/>
        <v>0</v>
      </c>
      <c r="BA112" s="41">
        <f t="shared" ca="1" si="138"/>
        <v>0</v>
      </c>
      <c r="BB112" s="41">
        <f t="shared" ca="1" si="138"/>
        <v>0</v>
      </c>
      <c r="BC112" s="41">
        <f t="shared" ca="1" si="138"/>
        <v>0</v>
      </c>
      <c r="BD112" s="41">
        <f t="shared" ca="1" si="138"/>
        <v>0</v>
      </c>
      <c r="BE112" s="41">
        <f t="shared" ca="1" si="138"/>
        <v>0</v>
      </c>
      <c r="BF112" s="41">
        <f t="shared" ca="1" si="138"/>
        <v>0</v>
      </c>
      <c r="BG112" s="41">
        <f t="shared" ca="1" si="138"/>
        <v>0</v>
      </c>
      <c r="BH112" s="41">
        <f t="shared" ca="1" si="138"/>
        <v>0</v>
      </c>
      <c r="BI112" s="41">
        <f t="shared" ca="1" si="138"/>
        <v>0</v>
      </c>
      <c r="BJ112" s="41">
        <f t="shared" ca="1" si="138"/>
        <v>0</v>
      </c>
      <c r="BK112" s="41">
        <f t="shared" ca="1" si="138"/>
        <v>0</v>
      </c>
      <c r="BL112" s="41">
        <f t="shared" ca="1" si="138"/>
        <v>0</v>
      </c>
      <c r="BM112" s="41">
        <f t="shared" ca="1" si="138"/>
        <v>0</v>
      </c>
      <c r="BN112" s="41">
        <f t="shared" ca="1" si="138"/>
        <v>0</v>
      </c>
      <c r="BO112" s="41">
        <f t="shared" ca="1" si="138"/>
        <v>0</v>
      </c>
      <c r="BP112" s="41">
        <f t="shared" ca="1" si="138"/>
        <v>0</v>
      </c>
      <c r="BQ112" s="41">
        <f t="shared" ref="BQ112:CT112" ca="1" si="139">BQ40</f>
        <v>0</v>
      </c>
      <c r="BR112" s="41">
        <f t="shared" ca="1" si="139"/>
        <v>0</v>
      </c>
      <c r="BS112" s="41">
        <f t="shared" ca="1" si="139"/>
        <v>0</v>
      </c>
      <c r="BT112" s="41">
        <f t="shared" ca="1" si="139"/>
        <v>0</v>
      </c>
      <c r="BU112" s="41">
        <f t="shared" ca="1" si="139"/>
        <v>0</v>
      </c>
      <c r="BV112" s="41">
        <f t="shared" si="139"/>
        <v>0</v>
      </c>
      <c r="BW112" s="41">
        <f t="shared" si="139"/>
        <v>0</v>
      </c>
      <c r="BX112" s="41">
        <f t="shared" si="139"/>
        <v>0</v>
      </c>
      <c r="BY112" s="41">
        <f t="shared" si="139"/>
        <v>0</v>
      </c>
      <c r="BZ112" s="41">
        <f t="shared" si="139"/>
        <v>0</v>
      </c>
      <c r="CA112" s="41">
        <f t="shared" si="139"/>
        <v>0</v>
      </c>
      <c r="CB112" s="41">
        <f t="shared" si="139"/>
        <v>0</v>
      </c>
      <c r="CC112" s="41">
        <f t="shared" si="139"/>
        <v>0</v>
      </c>
      <c r="CD112" s="41">
        <f t="shared" si="139"/>
        <v>0</v>
      </c>
      <c r="CE112" s="41">
        <f t="shared" si="139"/>
        <v>0</v>
      </c>
      <c r="CF112" s="41">
        <f t="shared" si="139"/>
        <v>0</v>
      </c>
      <c r="CG112" s="41">
        <f t="shared" si="139"/>
        <v>0</v>
      </c>
      <c r="CH112" s="41">
        <f t="shared" si="139"/>
        <v>0</v>
      </c>
      <c r="CI112" s="41">
        <f t="shared" si="139"/>
        <v>0</v>
      </c>
      <c r="CJ112" s="41">
        <f t="shared" si="139"/>
        <v>0</v>
      </c>
      <c r="CK112" s="41">
        <f t="shared" si="139"/>
        <v>0</v>
      </c>
      <c r="CL112" s="41">
        <f t="shared" si="139"/>
        <v>0</v>
      </c>
      <c r="CM112" s="41">
        <f t="shared" si="139"/>
        <v>0</v>
      </c>
      <c r="CN112" s="41">
        <f t="shared" si="139"/>
        <v>0</v>
      </c>
      <c r="CO112" s="41">
        <f t="shared" si="139"/>
        <v>0</v>
      </c>
      <c r="CP112" s="41">
        <f t="shared" si="139"/>
        <v>0</v>
      </c>
      <c r="CQ112" s="41">
        <f t="shared" si="139"/>
        <v>0</v>
      </c>
      <c r="CR112" s="41">
        <f t="shared" si="139"/>
        <v>0</v>
      </c>
      <c r="CS112" s="41">
        <f t="shared" si="139"/>
        <v>0</v>
      </c>
      <c r="CT112" s="41">
        <f t="shared" si="139"/>
        <v>0</v>
      </c>
    </row>
    <row r="113" spans="1:98" ht="13" x14ac:dyDescent="0.3">
      <c r="A113" s="38" t="str">
        <f t="shared" si="135"/>
        <v>Totalt årligt utsläpp av CO2 ton</v>
      </c>
      <c r="C113" s="241">
        <f t="shared" ca="1" si="136"/>
        <v>0</v>
      </c>
      <c r="E113" s="41">
        <f t="shared" ref="E113:AJ113" ca="1" si="140">E41</f>
        <v>0</v>
      </c>
      <c r="F113" s="41">
        <f t="shared" ca="1" si="140"/>
        <v>0</v>
      </c>
      <c r="G113" s="41">
        <f t="shared" ca="1" si="140"/>
        <v>0</v>
      </c>
      <c r="H113" s="41">
        <f t="shared" ca="1" si="140"/>
        <v>0</v>
      </c>
      <c r="I113" s="41">
        <f t="shared" ca="1" si="140"/>
        <v>0</v>
      </c>
      <c r="J113" s="41">
        <f t="shared" ca="1" si="140"/>
        <v>0</v>
      </c>
      <c r="K113" s="41">
        <f t="shared" ca="1" si="140"/>
        <v>0</v>
      </c>
      <c r="L113" s="41">
        <f t="shared" ca="1" si="140"/>
        <v>0</v>
      </c>
      <c r="M113" s="41">
        <f t="shared" ca="1" si="140"/>
        <v>0</v>
      </c>
      <c r="N113" s="41">
        <f t="shared" ca="1" si="140"/>
        <v>0</v>
      </c>
      <c r="O113" s="41">
        <f t="shared" ca="1" si="140"/>
        <v>0</v>
      </c>
      <c r="P113" s="41">
        <f t="shared" ca="1" si="140"/>
        <v>0</v>
      </c>
      <c r="Q113" s="41">
        <f t="shared" ca="1" si="140"/>
        <v>0</v>
      </c>
      <c r="R113" s="41">
        <f t="shared" ca="1" si="140"/>
        <v>0</v>
      </c>
      <c r="S113" s="41">
        <f t="shared" ca="1" si="140"/>
        <v>0</v>
      </c>
      <c r="T113" s="41">
        <f t="shared" ca="1" si="140"/>
        <v>0</v>
      </c>
      <c r="U113" s="41">
        <f t="shared" ca="1" si="140"/>
        <v>0</v>
      </c>
      <c r="V113" s="41">
        <f t="shared" ca="1" si="140"/>
        <v>0</v>
      </c>
      <c r="W113" s="41">
        <f t="shared" ca="1" si="140"/>
        <v>0</v>
      </c>
      <c r="X113" s="41">
        <f t="shared" ca="1" si="140"/>
        <v>0</v>
      </c>
      <c r="Y113" s="41">
        <f t="shared" ca="1" si="140"/>
        <v>0</v>
      </c>
      <c r="Z113" s="41">
        <f t="shared" ca="1" si="140"/>
        <v>0</v>
      </c>
      <c r="AA113" s="41">
        <f t="shared" ca="1" si="140"/>
        <v>0</v>
      </c>
      <c r="AB113" s="41">
        <f t="shared" ca="1" si="140"/>
        <v>0</v>
      </c>
      <c r="AC113" s="41">
        <f t="shared" ca="1" si="140"/>
        <v>0</v>
      </c>
      <c r="AD113" s="41">
        <f t="shared" ca="1" si="140"/>
        <v>0</v>
      </c>
      <c r="AE113" s="41">
        <f t="shared" ca="1" si="140"/>
        <v>0</v>
      </c>
      <c r="AF113" s="41">
        <f t="shared" ca="1" si="140"/>
        <v>0</v>
      </c>
      <c r="AG113" s="41">
        <f t="shared" ca="1" si="140"/>
        <v>0</v>
      </c>
      <c r="AH113" s="41">
        <f t="shared" ca="1" si="140"/>
        <v>0</v>
      </c>
      <c r="AI113" s="41">
        <f t="shared" ca="1" si="140"/>
        <v>0</v>
      </c>
      <c r="AJ113" s="41">
        <f t="shared" ca="1" si="140"/>
        <v>0</v>
      </c>
      <c r="AK113" s="41">
        <f t="shared" ref="AK113:BP113" ca="1" si="141">AK41</f>
        <v>0</v>
      </c>
      <c r="AL113" s="41">
        <f t="shared" ca="1" si="141"/>
        <v>0</v>
      </c>
      <c r="AM113" s="41">
        <f t="shared" ca="1" si="141"/>
        <v>0</v>
      </c>
      <c r="AN113" s="41">
        <f t="shared" ca="1" si="141"/>
        <v>0</v>
      </c>
      <c r="AO113" s="41">
        <f t="shared" ca="1" si="141"/>
        <v>0</v>
      </c>
      <c r="AP113" s="41">
        <f t="shared" ca="1" si="141"/>
        <v>0</v>
      </c>
      <c r="AQ113" s="41">
        <f t="shared" ca="1" si="141"/>
        <v>0</v>
      </c>
      <c r="AR113" s="41">
        <f t="shared" ca="1" si="141"/>
        <v>0</v>
      </c>
      <c r="AS113" s="41">
        <f t="shared" ca="1" si="141"/>
        <v>0</v>
      </c>
      <c r="AT113" s="41">
        <f t="shared" ca="1" si="141"/>
        <v>0</v>
      </c>
      <c r="AU113" s="41">
        <f t="shared" ca="1" si="141"/>
        <v>0</v>
      </c>
      <c r="AV113" s="41">
        <f t="shared" ca="1" si="141"/>
        <v>0</v>
      </c>
      <c r="AW113" s="41">
        <f t="shared" ca="1" si="141"/>
        <v>0</v>
      </c>
      <c r="AX113" s="41">
        <f t="shared" ca="1" si="141"/>
        <v>0</v>
      </c>
      <c r="AY113" s="41">
        <f t="shared" ca="1" si="141"/>
        <v>0</v>
      </c>
      <c r="AZ113" s="41">
        <f t="shared" ca="1" si="141"/>
        <v>0</v>
      </c>
      <c r="BA113" s="41">
        <f t="shared" ca="1" si="141"/>
        <v>0</v>
      </c>
      <c r="BB113" s="41">
        <f t="shared" ca="1" si="141"/>
        <v>0</v>
      </c>
      <c r="BC113" s="41">
        <f t="shared" ca="1" si="141"/>
        <v>0</v>
      </c>
      <c r="BD113" s="41">
        <f t="shared" ca="1" si="141"/>
        <v>0</v>
      </c>
      <c r="BE113" s="41">
        <f t="shared" ca="1" si="141"/>
        <v>0</v>
      </c>
      <c r="BF113" s="41">
        <f t="shared" ca="1" si="141"/>
        <v>0</v>
      </c>
      <c r="BG113" s="41">
        <f t="shared" ca="1" si="141"/>
        <v>0</v>
      </c>
      <c r="BH113" s="41">
        <f t="shared" ca="1" si="141"/>
        <v>0</v>
      </c>
      <c r="BI113" s="41">
        <f t="shared" ca="1" si="141"/>
        <v>0</v>
      </c>
      <c r="BJ113" s="41">
        <f t="shared" ca="1" si="141"/>
        <v>0</v>
      </c>
      <c r="BK113" s="41">
        <f t="shared" ca="1" si="141"/>
        <v>0</v>
      </c>
      <c r="BL113" s="41">
        <f t="shared" ca="1" si="141"/>
        <v>0</v>
      </c>
      <c r="BM113" s="41">
        <f t="shared" ca="1" si="141"/>
        <v>0</v>
      </c>
      <c r="BN113" s="41">
        <f t="shared" ca="1" si="141"/>
        <v>0</v>
      </c>
      <c r="BO113" s="41">
        <f t="shared" ca="1" si="141"/>
        <v>0</v>
      </c>
      <c r="BP113" s="41">
        <f t="shared" ca="1" si="141"/>
        <v>0</v>
      </c>
      <c r="BQ113" s="41">
        <f t="shared" ref="BQ113:CT113" ca="1" si="142">BQ41</f>
        <v>0</v>
      </c>
      <c r="BR113" s="41">
        <f t="shared" ca="1" si="142"/>
        <v>0</v>
      </c>
      <c r="BS113" s="41">
        <f t="shared" ca="1" si="142"/>
        <v>0</v>
      </c>
      <c r="BT113" s="41">
        <f t="shared" ca="1" si="142"/>
        <v>0</v>
      </c>
      <c r="BU113" s="41">
        <f t="shared" ca="1" si="142"/>
        <v>0</v>
      </c>
      <c r="BV113" s="41">
        <f t="shared" si="142"/>
        <v>0</v>
      </c>
      <c r="BW113" s="41">
        <f t="shared" si="142"/>
        <v>0</v>
      </c>
      <c r="BX113" s="41">
        <f t="shared" si="142"/>
        <v>0</v>
      </c>
      <c r="BY113" s="41">
        <f t="shared" si="142"/>
        <v>0</v>
      </c>
      <c r="BZ113" s="41">
        <f t="shared" si="142"/>
        <v>0</v>
      </c>
      <c r="CA113" s="41">
        <f t="shared" si="142"/>
        <v>0</v>
      </c>
      <c r="CB113" s="41">
        <f t="shared" si="142"/>
        <v>0</v>
      </c>
      <c r="CC113" s="41">
        <f t="shared" si="142"/>
        <v>0</v>
      </c>
      <c r="CD113" s="41">
        <f t="shared" si="142"/>
        <v>0</v>
      </c>
      <c r="CE113" s="41">
        <f t="shared" si="142"/>
        <v>0</v>
      </c>
      <c r="CF113" s="41">
        <f t="shared" si="142"/>
        <v>0</v>
      </c>
      <c r="CG113" s="41">
        <f t="shared" si="142"/>
        <v>0</v>
      </c>
      <c r="CH113" s="41">
        <f t="shared" si="142"/>
        <v>0</v>
      </c>
      <c r="CI113" s="41">
        <f t="shared" si="142"/>
        <v>0</v>
      </c>
      <c r="CJ113" s="41">
        <f t="shared" si="142"/>
        <v>0</v>
      </c>
      <c r="CK113" s="41">
        <f t="shared" si="142"/>
        <v>0</v>
      </c>
      <c r="CL113" s="41">
        <f t="shared" si="142"/>
        <v>0</v>
      </c>
      <c r="CM113" s="41">
        <f t="shared" si="142"/>
        <v>0</v>
      </c>
      <c r="CN113" s="41">
        <f t="shared" si="142"/>
        <v>0</v>
      </c>
      <c r="CO113" s="41">
        <f t="shared" si="142"/>
        <v>0</v>
      </c>
      <c r="CP113" s="41">
        <f t="shared" si="142"/>
        <v>0</v>
      </c>
      <c r="CQ113" s="41">
        <f t="shared" si="142"/>
        <v>0</v>
      </c>
      <c r="CR113" s="41">
        <f t="shared" si="142"/>
        <v>0</v>
      </c>
      <c r="CS113" s="41">
        <f t="shared" si="142"/>
        <v>0</v>
      </c>
      <c r="CT113" s="41">
        <f t="shared" si="142"/>
        <v>0</v>
      </c>
    </row>
    <row r="114" spans="1:98" ht="13" x14ac:dyDescent="0.3">
      <c r="A114" s="38" t="str">
        <f t="shared" si="135"/>
        <v>Totalt årligt utsläpp av NOx ton</v>
      </c>
      <c r="C114" s="241">
        <f t="shared" ca="1" si="136"/>
        <v>0</v>
      </c>
      <c r="E114" s="41">
        <f t="shared" ref="E114:AJ114" ca="1" si="143">E42</f>
        <v>0</v>
      </c>
      <c r="F114" s="41">
        <f t="shared" ca="1" si="143"/>
        <v>0</v>
      </c>
      <c r="G114" s="41">
        <f t="shared" ca="1" si="143"/>
        <v>0</v>
      </c>
      <c r="H114" s="41">
        <f t="shared" ca="1" si="143"/>
        <v>0</v>
      </c>
      <c r="I114" s="41">
        <f t="shared" ca="1" si="143"/>
        <v>0</v>
      </c>
      <c r="J114" s="41">
        <f t="shared" ca="1" si="143"/>
        <v>0</v>
      </c>
      <c r="K114" s="41">
        <f t="shared" ca="1" si="143"/>
        <v>0</v>
      </c>
      <c r="L114" s="41">
        <f t="shared" ca="1" si="143"/>
        <v>0</v>
      </c>
      <c r="M114" s="41">
        <f t="shared" ca="1" si="143"/>
        <v>0</v>
      </c>
      <c r="N114" s="41">
        <f t="shared" ca="1" si="143"/>
        <v>0</v>
      </c>
      <c r="O114" s="41">
        <f t="shared" ca="1" si="143"/>
        <v>0</v>
      </c>
      <c r="P114" s="41">
        <f t="shared" ca="1" si="143"/>
        <v>0</v>
      </c>
      <c r="Q114" s="41">
        <f t="shared" ca="1" si="143"/>
        <v>0</v>
      </c>
      <c r="R114" s="41">
        <f t="shared" ca="1" si="143"/>
        <v>0</v>
      </c>
      <c r="S114" s="41">
        <f t="shared" ca="1" si="143"/>
        <v>0</v>
      </c>
      <c r="T114" s="41">
        <f t="shared" ca="1" si="143"/>
        <v>0</v>
      </c>
      <c r="U114" s="41">
        <f t="shared" ca="1" si="143"/>
        <v>0</v>
      </c>
      <c r="V114" s="41">
        <f t="shared" ca="1" si="143"/>
        <v>0</v>
      </c>
      <c r="W114" s="41">
        <f t="shared" ca="1" si="143"/>
        <v>0</v>
      </c>
      <c r="X114" s="41">
        <f t="shared" ca="1" si="143"/>
        <v>0</v>
      </c>
      <c r="Y114" s="41">
        <f t="shared" ca="1" si="143"/>
        <v>0</v>
      </c>
      <c r="Z114" s="41">
        <f t="shared" ca="1" si="143"/>
        <v>0</v>
      </c>
      <c r="AA114" s="41">
        <f t="shared" ca="1" si="143"/>
        <v>0</v>
      </c>
      <c r="AB114" s="41">
        <f t="shared" ca="1" si="143"/>
        <v>0</v>
      </c>
      <c r="AC114" s="41">
        <f t="shared" ca="1" si="143"/>
        <v>0</v>
      </c>
      <c r="AD114" s="41">
        <f t="shared" ca="1" si="143"/>
        <v>0</v>
      </c>
      <c r="AE114" s="41">
        <f t="shared" ca="1" si="143"/>
        <v>0</v>
      </c>
      <c r="AF114" s="41">
        <f t="shared" ca="1" si="143"/>
        <v>0</v>
      </c>
      <c r="AG114" s="41">
        <f t="shared" ca="1" si="143"/>
        <v>0</v>
      </c>
      <c r="AH114" s="41">
        <f t="shared" ca="1" si="143"/>
        <v>0</v>
      </c>
      <c r="AI114" s="41">
        <f t="shared" ca="1" si="143"/>
        <v>0</v>
      </c>
      <c r="AJ114" s="41">
        <f t="shared" ca="1" si="143"/>
        <v>0</v>
      </c>
      <c r="AK114" s="41">
        <f t="shared" ref="AK114:BP114" ca="1" si="144">AK42</f>
        <v>0</v>
      </c>
      <c r="AL114" s="41">
        <f t="shared" ca="1" si="144"/>
        <v>0</v>
      </c>
      <c r="AM114" s="41">
        <f t="shared" ca="1" si="144"/>
        <v>0</v>
      </c>
      <c r="AN114" s="41">
        <f t="shared" ca="1" si="144"/>
        <v>0</v>
      </c>
      <c r="AO114" s="41">
        <f t="shared" ca="1" si="144"/>
        <v>0</v>
      </c>
      <c r="AP114" s="41">
        <f t="shared" ca="1" si="144"/>
        <v>0</v>
      </c>
      <c r="AQ114" s="41">
        <f t="shared" ca="1" si="144"/>
        <v>0</v>
      </c>
      <c r="AR114" s="41">
        <f t="shared" ca="1" si="144"/>
        <v>0</v>
      </c>
      <c r="AS114" s="41">
        <f t="shared" ca="1" si="144"/>
        <v>0</v>
      </c>
      <c r="AT114" s="41">
        <f t="shared" ca="1" si="144"/>
        <v>0</v>
      </c>
      <c r="AU114" s="41">
        <f t="shared" ca="1" si="144"/>
        <v>0</v>
      </c>
      <c r="AV114" s="41">
        <f t="shared" ca="1" si="144"/>
        <v>0</v>
      </c>
      <c r="AW114" s="41">
        <f t="shared" ca="1" si="144"/>
        <v>0</v>
      </c>
      <c r="AX114" s="41">
        <f t="shared" ca="1" si="144"/>
        <v>0</v>
      </c>
      <c r="AY114" s="41">
        <f t="shared" ca="1" si="144"/>
        <v>0</v>
      </c>
      <c r="AZ114" s="41">
        <f t="shared" ca="1" si="144"/>
        <v>0</v>
      </c>
      <c r="BA114" s="41">
        <f t="shared" ca="1" si="144"/>
        <v>0</v>
      </c>
      <c r="BB114" s="41">
        <f t="shared" ca="1" si="144"/>
        <v>0</v>
      </c>
      <c r="BC114" s="41">
        <f t="shared" ca="1" si="144"/>
        <v>0</v>
      </c>
      <c r="BD114" s="41">
        <f t="shared" ca="1" si="144"/>
        <v>0</v>
      </c>
      <c r="BE114" s="41">
        <f t="shared" ca="1" si="144"/>
        <v>0</v>
      </c>
      <c r="BF114" s="41">
        <f t="shared" ca="1" si="144"/>
        <v>0</v>
      </c>
      <c r="BG114" s="41">
        <f t="shared" ca="1" si="144"/>
        <v>0</v>
      </c>
      <c r="BH114" s="41">
        <f t="shared" ca="1" si="144"/>
        <v>0</v>
      </c>
      <c r="BI114" s="41">
        <f t="shared" ca="1" si="144"/>
        <v>0</v>
      </c>
      <c r="BJ114" s="41">
        <f t="shared" ca="1" si="144"/>
        <v>0</v>
      </c>
      <c r="BK114" s="41">
        <f t="shared" ca="1" si="144"/>
        <v>0</v>
      </c>
      <c r="BL114" s="41">
        <f t="shared" ca="1" si="144"/>
        <v>0</v>
      </c>
      <c r="BM114" s="41">
        <f t="shared" ca="1" si="144"/>
        <v>0</v>
      </c>
      <c r="BN114" s="41">
        <f t="shared" ca="1" si="144"/>
        <v>0</v>
      </c>
      <c r="BO114" s="41">
        <f t="shared" ca="1" si="144"/>
        <v>0</v>
      </c>
      <c r="BP114" s="41">
        <f t="shared" ca="1" si="144"/>
        <v>0</v>
      </c>
      <c r="BQ114" s="41">
        <f t="shared" ref="BQ114:CT114" ca="1" si="145">BQ42</f>
        <v>0</v>
      </c>
      <c r="BR114" s="41">
        <f t="shared" ca="1" si="145"/>
        <v>0</v>
      </c>
      <c r="BS114" s="41">
        <f t="shared" ca="1" si="145"/>
        <v>0</v>
      </c>
      <c r="BT114" s="41">
        <f t="shared" ca="1" si="145"/>
        <v>0</v>
      </c>
      <c r="BU114" s="41">
        <f t="shared" ca="1" si="145"/>
        <v>0</v>
      </c>
      <c r="BV114" s="41">
        <f t="shared" si="145"/>
        <v>0</v>
      </c>
      <c r="BW114" s="41">
        <f t="shared" si="145"/>
        <v>0</v>
      </c>
      <c r="BX114" s="41">
        <f t="shared" si="145"/>
        <v>0</v>
      </c>
      <c r="BY114" s="41">
        <f t="shared" si="145"/>
        <v>0</v>
      </c>
      <c r="BZ114" s="41">
        <f t="shared" si="145"/>
        <v>0</v>
      </c>
      <c r="CA114" s="41">
        <f t="shared" si="145"/>
        <v>0</v>
      </c>
      <c r="CB114" s="41">
        <f t="shared" si="145"/>
        <v>0</v>
      </c>
      <c r="CC114" s="41">
        <f t="shared" si="145"/>
        <v>0</v>
      </c>
      <c r="CD114" s="41">
        <f t="shared" si="145"/>
        <v>0</v>
      </c>
      <c r="CE114" s="41">
        <f t="shared" si="145"/>
        <v>0</v>
      </c>
      <c r="CF114" s="41">
        <f t="shared" si="145"/>
        <v>0</v>
      </c>
      <c r="CG114" s="41">
        <f t="shared" si="145"/>
        <v>0</v>
      </c>
      <c r="CH114" s="41">
        <f t="shared" si="145"/>
        <v>0</v>
      </c>
      <c r="CI114" s="41">
        <f t="shared" si="145"/>
        <v>0</v>
      </c>
      <c r="CJ114" s="41">
        <f t="shared" si="145"/>
        <v>0</v>
      </c>
      <c r="CK114" s="41">
        <f t="shared" si="145"/>
        <v>0</v>
      </c>
      <c r="CL114" s="41">
        <f t="shared" si="145"/>
        <v>0</v>
      </c>
      <c r="CM114" s="41">
        <f t="shared" si="145"/>
        <v>0</v>
      </c>
      <c r="CN114" s="41">
        <f t="shared" si="145"/>
        <v>0</v>
      </c>
      <c r="CO114" s="41">
        <f t="shared" si="145"/>
        <v>0</v>
      </c>
      <c r="CP114" s="41">
        <f t="shared" si="145"/>
        <v>0</v>
      </c>
      <c r="CQ114" s="41">
        <f t="shared" si="145"/>
        <v>0</v>
      </c>
      <c r="CR114" s="41">
        <f t="shared" si="145"/>
        <v>0</v>
      </c>
      <c r="CS114" s="41">
        <f t="shared" si="145"/>
        <v>0</v>
      </c>
      <c r="CT114" s="41">
        <f t="shared" si="145"/>
        <v>0</v>
      </c>
    </row>
    <row r="115" spans="1:98" ht="13" x14ac:dyDescent="0.3">
      <c r="A115" s="38" t="str">
        <f t="shared" si="135"/>
        <v>Totalt årligt utsläpp av VOC ton</v>
      </c>
      <c r="C115" s="241">
        <f t="shared" ca="1" si="136"/>
        <v>0</v>
      </c>
      <c r="E115" s="41">
        <f t="shared" ref="E115:AJ115" ca="1" si="146">E43</f>
        <v>0</v>
      </c>
      <c r="F115" s="41">
        <f t="shared" ca="1" si="146"/>
        <v>0</v>
      </c>
      <c r="G115" s="41">
        <f t="shared" ca="1" si="146"/>
        <v>0</v>
      </c>
      <c r="H115" s="41">
        <f t="shared" ca="1" si="146"/>
        <v>0</v>
      </c>
      <c r="I115" s="41">
        <f t="shared" ca="1" si="146"/>
        <v>0</v>
      </c>
      <c r="J115" s="41">
        <f t="shared" ca="1" si="146"/>
        <v>0</v>
      </c>
      <c r="K115" s="41">
        <f t="shared" ca="1" si="146"/>
        <v>0</v>
      </c>
      <c r="L115" s="41">
        <f t="shared" ca="1" si="146"/>
        <v>0</v>
      </c>
      <c r="M115" s="41">
        <f t="shared" ca="1" si="146"/>
        <v>0</v>
      </c>
      <c r="N115" s="41">
        <f t="shared" ca="1" si="146"/>
        <v>0</v>
      </c>
      <c r="O115" s="41">
        <f t="shared" ca="1" si="146"/>
        <v>0</v>
      </c>
      <c r="P115" s="41">
        <f t="shared" ca="1" si="146"/>
        <v>0</v>
      </c>
      <c r="Q115" s="41">
        <f t="shared" ca="1" si="146"/>
        <v>0</v>
      </c>
      <c r="R115" s="41">
        <f t="shared" ca="1" si="146"/>
        <v>0</v>
      </c>
      <c r="S115" s="41">
        <f t="shared" ca="1" si="146"/>
        <v>0</v>
      </c>
      <c r="T115" s="41">
        <f t="shared" ca="1" si="146"/>
        <v>0</v>
      </c>
      <c r="U115" s="41">
        <f t="shared" ca="1" si="146"/>
        <v>0</v>
      </c>
      <c r="V115" s="41">
        <f t="shared" ca="1" si="146"/>
        <v>0</v>
      </c>
      <c r="W115" s="41">
        <f t="shared" ca="1" si="146"/>
        <v>0</v>
      </c>
      <c r="X115" s="41">
        <f t="shared" ca="1" si="146"/>
        <v>0</v>
      </c>
      <c r="Y115" s="41">
        <f t="shared" ca="1" si="146"/>
        <v>0</v>
      </c>
      <c r="Z115" s="41">
        <f t="shared" ca="1" si="146"/>
        <v>0</v>
      </c>
      <c r="AA115" s="41">
        <f t="shared" ca="1" si="146"/>
        <v>0</v>
      </c>
      <c r="AB115" s="41">
        <f t="shared" ca="1" si="146"/>
        <v>0</v>
      </c>
      <c r="AC115" s="41">
        <f t="shared" ca="1" si="146"/>
        <v>0</v>
      </c>
      <c r="AD115" s="41">
        <f t="shared" ca="1" si="146"/>
        <v>0</v>
      </c>
      <c r="AE115" s="41">
        <f t="shared" ca="1" si="146"/>
        <v>0</v>
      </c>
      <c r="AF115" s="41">
        <f t="shared" ca="1" si="146"/>
        <v>0</v>
      </c>
      <c r="AG115" s="41">
        <f t="shared" ca="1" si="146"/>
        <v>0</v>
      </c>
      <c r="AH115" s="41">
        <f t="shared" ca="1" si="146"/>
        <v>0</v>
      </c>
      <c r="AI115" s="41">
        <f t="shared" ca="1" si="146"/>
        <v>0</v>
      </c>
      <c r="AJ115" s="41">
        <f t="shared" ca="1" si="146"/>
        <v>0</v>
      </c>
      <c r="AK115" s="41">
        <f t="shared" ref="AK115:BP115" ca="1" si="147">AK43</f>
        <v>0</v>
      </c>
      <c r="AL115" s="41">
        <f t="shared" ca="1" si="147"/>
        <v>0</v>
      </c>
      <c r="AM115" s="41">
        <f t="shared" ca="1" si="147"/>
        <v>0</v>
      </c>
      <c r="AN115" s="41">
        <f t="shared" ca="1" si="147"/>
        <v>0</v>
      </c>
      <c r="AO115" s="41">
        <f t="shared" ca="1" si="147"/>
        <v>0</v>
      </c>
      <c r="AP115" s="41">
        <f t="shared" ca="1" si="147"/>
        <v>0</v>
      </c>
      <c r="AQ115" s="41">
        <f t="shared" ca="1" si="147"/>
        <v>0</v>
      </c>
      <c r="AR115" s="41">
        <f t="shared" ca="1" si="147"/>
        <v>0</v>
      </c>
      <c r="AS115" s="41">
        <f t="shared" ca="1" si="147"/>
        <v>0</v>
      </c>
      <c r="AT115" s="41">
        <f t="shared" ca="1" si="147"/>
        <v>0</v>
      </c>
      <c r="AU115" s="41">
        <f t="shared" ca="1" si="147"/>
        <v>0</v>
      </c>
      <c r="AV115" s="41">
        <f t="shared" ca="1" si="147"/>
        <v>0</v>
      </c>
      <c r="AW115" s="41">
        <f t="shared" ca="1" si="147"/>
        <v>0</v>
      </c>
      <c r="AX115" s="41">
        <f t="shared" ca="1" si="147"/>
        <v>0</v>
      </c>
      <c r="AY115" s="41">
        <f t="shared" ca="1" si="147"/>
        <v>0</v>
      </c>
      <c r="AZ115" s="41">
        <f t="shared" ca="1" si="147"/>
        <v>0</v>
      </c>
      <c r="BA115" s="41">
        <f t="shared" ca="1" si="147"/>
        <v>0</v>
      </c>
      <c r="BB115" s="41">
        <f t="shared" ca="1" si="147"/>
        <v>0</v>
      </c>
      <c r="BC115" s="41">
        <f t="shared" ca="1" si="147"/>
        <v>0</v>
      </c>
      <c r="BD115" s="41">
        <f t="shared" ca="1" si="147"/>
        <v>0</v>
      </c>
      <c r="BE115" s="41">
        <f t="shared" ca="1" si="147"/>
        <v>0</v>
      </c>
      <c r="BF115" s="41">
        <f t="shared" ca="1" si="147"/>
        <v>0</v>
      </c>
      <c r="BG115" s="41">
        <f t="shared" ca="1" si="147"/>
        <v>0</v>
      </c>
      <c r="BH115" s="41">
        <f t="shared" ca="1" si="147"/>
        <v>0</v>
      </c>
      <c r="BI115" s="41">
        <f t="shared" ca="1" si="147"/>
        <v>0</v>
      </c>
      <c r="BJ115" s="41">
        <f t="shared" ca="1" si="147"/>
        <v>0</v>
      </c>
      <c r="BK115" s="41">
        <f t="shared" ca="1" si="147"/>
        <v>0</v>
      </c>
      <c r="BL115" s="41">
        <f t="shared" ca="1" si="147"/>
        <v>0</v>
      </c>
      <c r="BM115" s="41">
        <f t="shared" ca="1" si="147"/>
        <v>0</v>
      </c>
      <c r="BN115" s="41">
        <f t="shared" ca="1" si="147"/>
        <v>0</v>
      </c>
      <c r="BO115" s="41">
        <f t="shared" ca="1" si="147"/>
        <v>0</v>
      </c>
      <c r="BP115" s="41">
        <f t="shared" ca="1" si="147"/>
        <v>0</v>
      </c>
      <c r="BQ115" s="41">
        <f t="shared" ref="BQ115:CT115" ca="1" si="148">BQ43</f>
        <v>0</v>
      </c>
      <c r="BR115" s="41">
        <f t="shared" ca="1" si="148"/>
        <v>0</v>
      </c>
      <c r="BS115" s="41">
        <f t="shared" ca="1" si="148"/>
        <v>0</v>
      </c>
      <c r="BT115" s="41">
        <f t="shared" ca="1" si="148"/>
        <v>0</v>
      </c>
      <c r="BU115" s="41">
        <f t="shared" ca="1" si="148"/>
        <v>0</v>
      </c>
      <c r="BV115" s="41">
        <f t="shared" si="148"/>
        <v>0</v>
      </c>
      <c r="BW115" s="41">
        <f t="shared" si="148"/>
        <v>0</v>
      </c>
      <c r="BX115" s="41">
        <f t="shared" si="148"/>
        <v>0</v>
      </c>
      <c r="BY115" s="41">
        <f t="shared" si="148"/>
        <v>0</v>
      </c>
      <c r="BZ115" s="41">
        <f t="shared" si="148"/>
        <v>0</v>
      </c>
      <c r="CA115" s="41">
        <f t="shared" si="148"/>
        <v>0</v>
      </c>
      <c r="CB115" s="41">
        <f t="shared" si="148"/>
        <v>0</v>
      </c>
      <c r="CC115" s="41">
        <f t="shared" si="148"/>
        <v>0</v>
      </c>
      <c r="CD115" s="41">
        <f t="shared" si="148"/>
        <v>0</v>
      </c>
      <c r="CE115" s="41">
        <f t="shared" si="148"/>
        <v>0</v>
      </c>
      <c r="CF115" s="41">
        <f t="shared" si="148"/>
        <v>0</v>
      </c>
      <c r="CG115" s="41">
        <f t="shared" si="148"/>
        <v>0</v>
      </c>
      <c r="CH115" s="41">
        <f t="shared" si="148"/>
        <v>0</v>
      </c>
      <c r="CI115" s="41">
        <f t="shared" si="148"/>
        <v>0</v>
      </c>
      <c r="CJ115" s="41">
        <f t="shared" si="148"/>
        <v>0</v>
      </c>
      <c r="CK115" s="41">
        <f t="shared" si="148"/>
        <v>0</v>
      </c>
      <c r="CL115" s="41">
        <f t="shared" si="148"/>
        <v>0</v>
      </c>
      <c r="CM115" s="41">
        <f t="shared" si="148"/>
        <v>0</v>
      </c>
      <c r="CN115" s="41">
        <f t="shared" si="148"/>
        <v>0</v>
      </c>
      <c r="CO115" s="41">
        <f t="shared" si="148"/>
        <v>0</v>
      </c>
      <c r="CP115" s="41">
        <f t="shared" si="148"/>
        <v>0</v>
      </c>
      <c r="CQ115" s="41">
        <f t="shared" si="148"/>
        <v>0</v>
      </c>
      <c r="CR115" s="41">
        <f t="shared" si="148"/>
        <v>0</v>
      </c>
      <c r="CS115" s="41">
        <f t="shared" si="148"/>
        <v>0</v>
      </c>
      <c r="CT115" s="41">
        <f t="shared" si="148"/>
        <v>0</v>
      </c>
    </row>
    <row r="116" spans="1:98" ht="13" x14ac:dyDescent="0.3">
      <c r="A116" s="38" t="str">
        <f t="shared" si="135"/>
        <v>Totalt årligt utsläpp av SO2 ton</v>
      </c>
      <c r="C116" s="241">
        <f t="shared" ca="1" si="136"/>
        <v>0</v>
      </c>
      <c r="E116" s="41">
        <f t="shared" ref="E116:AJ116" ca="1" si="149">E44</f>
        <v>0</v>
      </c>
      <c r="F116" s="41">
        <f t="shared" ca="1" si="149"/>
        <v>0</v>
      </c>
      <c r="G116" s="41">
        <f t="shared" ca="1" si="149"/>
        <v>0</v>
      </c>
      <c r="H116" s="41">
        <f t="shared" ca="1" si="149"/>
        <v>0</v>
      </c>
      <c r="I116" s="41">
        <f t="shared" ca="1" si="149"/>
        <v>0</v>
      </c>
      <c r="J116" s="41">
        <f t="shared" ca="1" si="149"/>
        <v>0</v>
      </c>
      <c r="K116" s="41">
        <f t="shared" ca="1" si="149"/>
        <v>0</v>
      </c>
      <c r="L116" s="41">
        <f t="shared" ca="1" si="149"/>
        <v>0</v>
      </c>
      <c r="M116" s="41">
        <f t="shared" ca="1" si="149"/>
        <v>0</v>
      </c>
      <c r="N116" s="41">
        <f t="shared" ca="1" si="149"/>
        <v>0</v>
      </c>
      <c r="O116" s="41">
        <f t="shared" ca="1" si="149"/>
        <v>0</v>
      </c>
      <c r="P116" s="41">
        <f t="shared" ca="1" si="149"/>
        <v>0</v>
      </c>
      <c r="Q116" s="41">
        <f t="shared" ca="1" si="149"/>
        <v>0</v>
      </c>
      <c r="R116" s="41">
        <f t="shared" ca="1" si="149"/>
        <v>0</v>
      </c>
      <c r="S116" s="41">
        <f t="shared" ca="1" si="149"/>
        <v>0</v>
      </c>
      <c r="T116" s="41">
        <f t="shared" ca="1" si="149"/>
        <v>0</v>
      </c>
      <c r="U116" s="41">
        <f t="shared" ca="1" si="149"/>
        <v>0</v>
      </c>
      <c r="V116" s="41">
        <f t="shared" ca="1" si="149"/>
        <v>0</v>
      </c>
      <c r="W116" s="41">
        <f t="shared" ca="1" si="149"/>
        <v>0</v>
      </c>
      <c r="X116" s="41">
        <f t="shared" ca="1" si="149"/>
        <v>0</v>
      </c>
      <c r="Y116" s="41">
        <f t="shared" ca="1" si="149"/>
        <v>0</v>
      </c>
      <c r="Z116" s="41">
        <f t="shared" ca="1" si="149"/>
        <v>0</v>
      </c>
      <c r="AA116" s="41">
        <f t="shared" ca="1" si="149"/>
        <v>0</v>
      </c>
      <c r="AB116" s="41">
        <f t="shared" ca="1" si="149"/>
        <v>0</v>
      </c>
      <c r="AC116" s="41">
        <f t="shared" ca="1" si="149"/>
        <v>0</v>
      </c>
      <c r="AD116" s="41">
        <f t="shared" ca="1" si="149"/>
        <v>0</v>
      </c>
      <c r="AE116" s="41">
        <f t="shared" ca="1" si="149"/>
        <v>0</v>
      </c>
      <c r="AF116" s="41">
        <f t="shared" ca="1" si="149"/>
        <v>0</v>
      </c>
      <c r="AG116" s="41">
        <f t="shared" ca="1" si="149"/>
        <v>0</v>
      </c>
      <c r="AH116" s="41">
        <f t="shared" ca="1" si="149"/>
        <v>0</v>
      </c>
      <c r="AI116" s="41">
        <f t="shared" ca="1" si="149"/>
        <v>0</v>
      </c>
      <c r="AJ116" s="41">
        <f t="shared" ca="1" si="149"/>
        <v>0</v>
      </c>
      <c r="AK116" s="41">
        <f t="shared" ref="AK116:BP116" ca="1" si="150">AK44</f>
        <v>0</v>
      </c>
      <c r="AL116" s="41">
        <f t="shared" ca="1" si="150"/>
        <v>0</v>
      </c>
      <c r="AM116" s="41">
        <f t="shared" ca="1" si="150"/>
        <v>0</v>
      </c>
      <c r="AN116" s="41">
        <f t="shared" ca="1" si="150"/>
        <v>0</v>
      </c>
      <c r="AO116" s="41">
        <f t="shared" ca="1" si="150"/>
        <v>0</v>
      </c>
      <c r="AP116" s="41">
        <f t="shared" ca="1" si="150"/>
        <v>0</v>
      </c>
      <c r="AQ116" s="41">
        <f t="shared" ca="1" si="150"/>
        <v>0</v>
      </c>
      <c r="AR116" s="41">
        <f t="shared" ca="1" si="150"/>
        <v>0</v>
      </c>
      <c r="AS116" s="41">
        <f t="shared" ca="1" si="150"/>
        <v>0</v>
      </c>
      <c r="AT116" s="41">
        <f t="shared" ca="1" si="150"/>
        <v>0</v>
      </c>
      <c r="AU116" s="41">
        <f t="shared" ca="1" si="150"/>
        <v>0</v>
      </c>
      <c r="AV116" s="41">
        <f t="shared" ca="1" si="150"/>
        <v>0</v>
      </c>
      <c r="AW116" s="41">
        <f t="shared" ca="1" si="150"/>
        <v>0</v>
      </c>
      <c r="AX116" s="41">
        <f t="shared" ca="1" si="150"/>
        <v>0</v>
      </c>
      <c r="AY116" s="41">
        <f t="shared" ca="1" si="150"/>
        <v>0</v>
      </c>
      <c r="AZ116" s="41">
        <f t="shared" ca="1" si="150"/>
        <v>0</v>
      </c>
      <c r="BA116" s="41">
        <f t="shared" ca="1" si="150"/>
        <v>0</v>
      </c>
      <c r="BB116" s="41">
        <f t="shared" ca="1" si="150"/>
        <v>0</v>
      </c>
      <c r="BC116" s="41">
        <f t="shared" ca="1" si="150"/>
        <v>0</v>
      </c>
      <c r="BD116" s="41">
        <f t="shared" ca="1" si="150"/>
        <v>0</v>
      </c>
      <c r="BE116" s="41">
        <f t="shared" ca="1" si="150"/>
        <v>0</v>
      </c>
      <c r="BF116" s="41">
        <f t="shared" ca="1" si="150"/>
        <v>0</v>
      </c>
      <c r="BG116" s="41">
        <f t="shared" ca="1" si="150"/>
        <v>0</v>
      </c>
      <c r="BH116" s="41">
        <f t="shared" ca="1" si="150"/>
        <v>0</v>
      </c>
      <c r="BI116" s="41">
        <f t="shared" ca="1" si="150"/>
        <v>0</v>
      </c>
      <c r="BJ116" s="41">
        <f t="shared" ca="1" si="150"/>
        <v>0</v>
      </c>
      <c r="BK116" s="41">
        <f t="shared" ca="1" si="150"/>
        <v>0</v>
      </c>
      <c r="BL116" s="41">
        <f t="shared" ca="1" si="150"/>
        <v>0</v>
      </c>
      <c r="BM116" s="41">
        <f t="shared" ca="1" si="150"/>
        <v>0</v>
      </c>
      <c r="BN116" s="41">
        <f t="shared" ca="1" si="150"/>
        <v>0</v>
      </c>
      <c r="BO116" s="41">
        <f t="shared" ca="1" si="150"/>
        <v>0</v>
      </c>
      <c r="BP116" s="41">
        <f t="shared" ca="1" si="150"/>
        <v>0</v>
      </c>
      <c r="BQ116" s="41">
        <f t="shared" ref="BQ116:CT116" ca="1" si="151">BQ44</f>
        <v>0</v>
      </c>
      <c r="BR116" s="41">
        <f t="shared" ca="1" si="151"/>
        <v>0</v>
      </c>
      <c r="BS116" s="41">
        <f t="shared" ca="1" si="151"/>
        <v>0</v>
      </c>
      <c r="BT116" s="41">
        <f t="shared" ca="1" si="151"/>
        <v>0</v>
      </c>
      <c r="BU116" s="41">
        <f t="shared" ca="1" si="151"/>
        <v>0</v>
      </c>
      <c r="BV116" s="41">
        <f t="shared" si="151"/>
        <v>0</v>
      </c>
      <c r="BW116" s="41">
        <f t="shared" si="151"/>
        <v>0</v>
      </c>
      <c r="BX116" s="41">
        <f t="shared" si="151"/>
        <v>0</v>
      </c>
      <c r="BY116" s="41">
        <f t="shared" si="151"/>
        <v>0</v>
      </c>
      <c r="BZ116" s="41">
        <f t="shared" si="151"/>
        <v>0</v>
      </c>
      <c r="CA116" s="41">
        <f t="shared" si="151"/>
        <v>0</v>
      </c>
      <c r="CB116" s="41">
        <f t="shared" si="151"/>
        <v>0</v>
      </c>
      <c r="CC116" s="41">
        <f t="shared" si="151"/>
        <v>0</v>
      </c>
      <c r="CD116" s="41">
        <f t="shared" si="151"/>
        <v>0</v>
      </c>
      <c r="CE116" s="41">
        <f t="shared" si="151"/>
        <v>0</v>
      </c>
      <c r="CF116" s="41">
        <f t="shared" si="151"/>
        <v>0</v>
      </c>
      <c r="CG116" s="41">
        <f t="shared" si="151"/>
        <v>0</v>
      </c>
      <c r="CH116" s="41">
        <f t="shared" si="151"/>
        <v>0</v>
      </c>
      <c r="CI116" s="41">
        <f t="shared" si="151"/>
        <v>0</v>
      </c>
      <c r="CJ116" s="41">
        <f t="shared" si="151"/>
        <v>0</v>
      </c>
      <c r="CK116" s="41">
        <f t="shared" si="151"/>
        <v>0</v>
      </c>
      <c r="CL116" s="41">
        <f t="shared" si="151"/>
        <v>0</v>
      </c>
      <c r="CM116" s="41">
        <f t="shared" si="151"/>
        <v>0</v>
      </c>
      <c r="CN116" s="41">
        <f t="shared" si="151"/>
        <v>0</v>
      </c>
      <c r="CO116" s="41">
        <f t="shared" si="151"/>
        <v>0</v>
      </c>
      <c r="CP116" s="41">
        <f t="shared" si="151"/>
        <v>0</v>
      </c>
      <c r="CQ116" s="41">
        <f t="shared" si="151"/>
        <v>0</v>
      </c>
      <c r="CR116" s="41">
        <f t="shared" si="151"/>
        <v>0</v>
      </c>
      <c r="CS116" s="41">
        <f t="shared" si="151"/>
        <v>0</v>
      </c>
      <c r="CT116" s="41">
        <f t="shared" si="151"/>
        <v>0</v>
      </c>
    </row>
    <row r="117" spans="1:98" ht="13" x14ac:dyDescent="0.3">
      <c r="A117" s="38" t="str">
        <f t="shared" si="135"/>
        <v>Totalt årligt utsläpp av NH3 ton</v>
      </c>
      <c r="C117" s="241">
        <f t="shared" ca="1" si="136"/>
        <v>0</v>
      </c>
      <c r="E117" s="41">
        <f t="shared" ref="E117:AJ117" ca="1" si="152">E45</f>
        <v>0</v>
      </c>
      <c r="F117" s="41">
        <f t="shared" ca="1" si="152"/>
        <v>0</v>
      </c>
      <c r="G117" s="41">
        <f t="shared" ca="1" si="152"/>
        <v>0</v>
      </c>
      <c r="H117" s="41">
        <f t="shared" ca="1" si="152"/>
        <v>0</v>
      </c>
      <c r="I117" s="41">
        <f t="shared" ca="1" si="152"/>
        <v>0</v>
      </c>
      <c r="J117" s="41">
        <f t="shared" ca="1" si="152"/>
        <v>0</v>
      </c>
      <c r="K117" s="41">
        <f t="shared" ca="1" si="152"/>
        <v>0</v>
      </c>
      <c r="L117" s="41">
        <f t="shared" ca="1" si="152"/>
        <v>0</v>
      </c>
      <c r="M117" s="41">
        <f t="shared" ca="1" si="152"/>
        <v>0</v>
      </c>
      <c r="N117" s="41">
        <f t="shared" ca="1" si="152"/>
        <v>0</v>
      </c>
      <c r="O117" s="41">
        <f t="shared" ca="1" si="152"/>
        <v>0</v>
      </c>
      <c r="P117" s="41">
        <f t="shared" ca="1" si="152"/>
        <v>0</v>
      </c>
      <c r="Q117" s="41">
        <f t="shared" ca="1" si="152"/>
        <v>0</v>
      </c>
      <c r="R117" s="41">
        <f t="shared" ca="1" si="152"/>
        <v>0</v>
      </c>
      <c r="S117" s="41">
        <f t="shared" ca="1" si="152"/>
        <v>0</v>
      </c>
      <c r="T117" s="41">
        <f t="shared" ca="1" si="152"/>
        <v>0</v>
      </c>
      <c r="U117" s="41">
        <f t="shared" ca="1" si="152"/>
        <v>0</v>
      </c>
      <c r="V117" s="41">
        <f t="shared" ca="1" si="152"/>
        <v>0</v>
      </c>
      <c r="W117" s="41">
        <f t="shared" ca="1" si="152"/>
        <v>0</v>
      </c>
      <c r="X117" s="41">
        <f t="shared" ca="1" si="152"/>
        <v>0</v>
      </c>
      <c r="Y117" s="41">
        <f t="shared" ca="1" si="152"/>
        <v>0</v>
      </c>
      <c r="Z117" s="41">
        <f t="shared" ca="1" si="152"/>
        <v>0</v>
      </c>
      <c r="AA117" s="41">
        <f t="shared" ca="1" si="152"/>
        <v>0</v>
      </c>
      <c r="AB117" s="41">
        <f t="shared" ca="1" si="152"/>
        <v>0</v>
      </c>
      <c r="AC117" s="41">
        <f t="shared" ca="1" si="152"/>
        <v>0</v>
      </c>
      <c r="AD117" s="41">
        <f t="shared" ca="1" si="152"/>
        <v>0</v>
      </c>
      <c r="AE117" s="41">
        <f t="shared" ca="1" si="152"/>
        <v>0</v>
      </c>
      <c r="AF117" s="41">
        <f t="shared" ca="1" si="152"/>
        <v>0</v>
      </c>
      <c r="AG117" s="41">
        <f t="shared" ca="1" si="152"/>
        <v>0</v>
      </c>
      <c r="AH117" s="41">
        <f t="shared" ca="1" si="152"/>
        <v>0</v>
      </c>
      <c r="AI117" s="41">
        <f t="shared" ca="1" si="152"/>
        <v>0</v>
      </c>
      <c r="AJ117" s="41">
        <f t="shared" ca="1" si="152"/>
        <v>0</v>
      </c>
      <c r="AK117" s="41">
        <f t="shared" ref="AK117:BP117" ca="1" si="153">AK45</f>
        <v>0</v>
      </c>
      <c r="AL117" s="41">
        <f t="shared" ca="1" si="153"/>
        <v>0</v>
      </c>
      <c r="AM117" s="41">
        <f t="shared" ca="1" si="153"/>
        <v>0</v>
      </c>
      <c r="AN117" s="41">
        <f t="shared" ca="1" si="153"/>
        <v>0</v>
      </c>
      <c r="AO117" s="41">
        <f t="shared" ca="1" si="153"/>
        <v>0</v>
      </c>
      <c r="AP117" s="41">
        <f t="shared" ca="1" si="153"/>
        <v>0</v>
      </c>
      <c r="AQ117" s="41">
        <f t="shared" ca="1" si="153"/>
        <v>0</v>
      </c>
      <c r="AR117" s="41">
        <f t="shared" ca="1" si="153"/>
        <v>0</v>
      </c>
      <c r="AS117" s="41">
        <f t="shared" ca="1" si="153"/>
        <v>0</v>
      </c>
      <c r="AT117" s="41">
        <f t="shared" ca="1" si="153"/>
        <v>0</v>
      </c>
      <c r="AU117" s="41">
        <f t="shared" ca="1" si="153"/>
        <v>0</v>
      </c>
      <c r="AV117" s="41">
        <f t="shared" ca="1" si="153"/>
        <v>0</v>
      </c>
      <c r="AW117" s="41">
        <f t="shared" ca="1" si="153"/>
        <v>0</v>
      </c>
      <c r="AX117" s="41">
        <f t="shared" ca="1" si="153"/>
        <v>0</v>
      </c>
      <c r="AY117" s="41">
        <f t="shared" ca="1" si="153"/>
        <v>0</v>
      </c>
      <c r="AZ117" s="41">
        <f t="shared" ca="1" si="153"/>
        <v>0</v>
      </c>
      <c r="BA117" s="41">
        <f t="shared" ca="1" si="153"/>
        <v>0</v>
      </c>
      <c r="BB117" s="41">
        <f t="shared" ca="1" si="153"/>
        <v>0</v>
      </c>
      <c r="BC117" s="41">
        <f t="shared" ca="1" si="153"/>
        <v>0</v>
      </c>
      <c r="BD117" s="41">
        <f t="shared" ca="1" si="153"/>
        <v>0</v>
      </c>
      <c r="BE117" s="41">
        <f t="shared" ca="1" si="153"/>
        <v>0</v>
      </c>
      <c r="BF117" s="41">
        <f t="shared" ca="1" si="153"/>
        <v>0</v>
      </c>
      <c r="BG117" s="41">
        <f t="shared" ca="1" si="153"/>
        <v>0</v>
      </c>
      <c r="BH117" s="41">
        <f t="shared" ca="1" si="153"/>
        <v>0</v>
      </c>
      <c r="BI117" s="41">
        <f t="shared" ca="1" si="153"/>
        <v>0</v>
      </c>
      <c r="BJ117" s="41">
        <f t="shared" ca="1" si="153"/>
        <v>0</v>
      </c>
      <c r="BK117" s="41">
        <f t="shared" ca="1" si="153"/>
        <v>0</v>
      </c>
      <c r="BL117" s="41">
        <f t="shared" ca="1" si="153"/>
        <v>0</v>
      </c>
      <c r="BM117" s="41">
        <f t="shared" ca="1" si="153"/>
        <v>0</v>
      </c>
      <c r="BN117" s="41">
        <f t="shared" ca="1" si="153"/>
        <v>0</v>
      </c>
      <c r="BO117" s="41">
        <f t="shared" ca="1" si="153"/>
        <v>0</v>
      </c>
      <c r="BP117" s="41">
        <f t="shared" ca="1" si="153"/>
        <v>0</v>
      </c>
      <c r="BQ117" s="41">
        <f t="shared" ref="BQ117:CT117" ca="1" si="154">BQ45</f>
        <v>0</v>
      </c>
      <c r="BR117" s="41">
        <f t="shared" ca="1" si="154"/>
        <v>0</v>
      </c>
      <c r="BS117" s="41">
        <f t="shared" ca="1" si="154"/>
        <v>0</v>
      </c>
      <c r="BT117" s="41">
        <f t="shared" ca="1" si="154"/>
        <v>0</v>
      </c>
      <c r="BU117" s="41">
        <f t="shared" ca="1" si="154"/>
        <v>0</v>
      </c>
      <c r="BV117" s="41">
        <f t="shared" si="154"/>
        <v>0</v>
      </c>
      <c r="BW117" s="41">
        <f t="shared" si="154"/>
        <v>0</v>
      </c>
      <c r="BX117" s="41">
        <f t="shared" si="154"/>
        <v>0</v>
      </c>
      <c r="BY117" s="41">
        <f t="shared" si="154"/>
        <v>0</v>
      </c>
      <c r="BZ117" s="41">
        <f t="shared" si="154"/>
        <v>0</v>
      </c>
      <c r="CA117" s="41">
        <f t="shared" si="154"/>
        <v>0</v>
      </c>
      <c r="CB117" s="41">
        <f t="shared" si="154"/>
        <v>0</v>
      </c>
      <c r="CC117" s="41">
        <f t="shared" si="154"/>
        <v>0</v>
      </c>
      <c r="CD117" s="41">
        <f t="shared" si="154"/>
        <v>0</v>
      </c>
      <c r="CE117" s="41">
        <f t="shared" si="154"/>
        <v>0</v>
      </c>
      <c r="CF117" s="41">
        <f t="shared" si="154"/>
        <v>0</v>
      </c>
      <c r="CG117" s="41">
        <f t="shared" si="154"/>
        <v>0</v>
      </c>
      <c r="CH117" s="41">
        <f t="shared" si="154"/>
        <v>0</v>
      </c>
      <c r="CI117" s="41">
        <f t="shared" si="154"/>
        <v>0</v>
      </c>
      <c r="CJ117" s="41">
        <f t="shared" si="154"/>
        <v>0</v>
      </c>
      <c r="CK117" s="41">
        <f t="shared" si="154"/>
        <v>0</v>
      </c>
      <c r="CL117" s="41">
        <f t="shared" si="154"/>
        <v>0</v>
      </c>
      <c r="CM117" s="41">
        <f t="shared" si="154"/>
        <v>0</v>
      </c>
      <c r="CN117" s="41">
        <f t="shared" si="154"/>
        <v>0</v>
      </c>
      <c r="CO117" s="41">
        <f t="shared" si="154"/>
        <v>0</v>
      </c>
      <c r="CP117" s="41">
        <f t="shared" si="154"/>
        <v>0</v>
      </c>
      <c r="CQ117" s="41">
        <f t="shared" si="154"/>
        <v>0</v>
      </c>
      <c r="CR117" s="41">
        <f t="shared" si="154"/>
        <v>0</v>
      </c>
      <c r="CS117" s="41">
        <f t="shared" si="154"/>
        <v>0</v>
      </c>
      <c r="CT117" s="41">
        <f t="shared" si="154"/>
        <v>0</v>
      </c>
    </row>
    <row r="118" spans="1:98" s="591" customFormat="1" ht="13" x14ac:dyDescent="0.3">
      <c r="A118" s="593" t="str">
        <f t="shared" si="135"/>
        <v>Totalt årligt utsläpp av PM ton</v>
      </c>
      <c r="C118" s="241">
        <f t="shared" ca="1" si="136"/>
        <v>0</v>
      </c>
      <c r="D118" s="595"/>
      <c r="E118" s="588">
        <f t="shared" ref="E118:AJ118" ca="1" si="155">E46</f>
        <v>0</v>
      </c>
      <c r="F118" s="588">
        <f t="shared" ca="1" si="155"/>
        <v>0</v>
      </c>
      <c r="G118" s="588">
        <f t="shared" ca="1" si="155"/>
        <v>0</v>
      </c>
      <c r="H118" s="588">
        <f t="shared" ca="1" si="155"/>
        <v>0</v>
      </c>
      <c r="I118" s="588">
        <f t="shared" ca="1" si="155"/>
        <v>0</v>
      </c>
      <c r="J118" s="588">
        <f t="shared" ca="1" si="155"/>
        <v>0</v>
      </c>
      <c r="K118" s="588">
        <f t="shared" ca="1" si="155"/>
        <v>0</v>
      </c>
      <c r="L118" s="588">
        <f t="shared" ca="1" si="155"/>
        <v>0</v>
      </c>
      <c r="M118" s="588">
        <f t="shared" ca="1" si="155"/>
        <v>0</v>
      </c>
      <c r="N118" s="588">
        <f t="shared" ca="1" si="155"/>
        <v>0</v>
      </c>
      <c r="O118" s="588">
        <f t="shared" ca="1" si="155"/>
        <v>0</v>
      </c>
      <c r="P118" s="588">
        <f t="shared" ca="1" si="155"/>
        <v>0</v>
      </c>
      <c r="Q118" s="588">
        <f t="shared" ca="1" si="155"/>
        <v>0</v>
      </c>
      <c r="R118" s="588">
        <f t="shared" ca="1" si="155"/>
        <v>0</v>
      </c>
      <c r="S118" s="588">
        <f t="shared" ca="1" si="155"/>
        <v>0</v>
      </c>
      <c r="T118" s="588">
        <f t="shared" ca="1" si="155"/>
        <v>0</v>
      </c>
      <c r="U118" s="588">
        <f t="shared" ca="1" si="155"/>
        <v>0</v>
      </c>
      <c r="V118" s="588">
        <f t="shared" ca="1" si="155"/>
        <v>0</v>
      </c>
      <c r="W118" s="588">
        <f t="shared" ca="1" si="155"/>
        <v>0</v>
      </c>
      <c r="X118" s="588">
        <f t="shared" ca="1" si="155"/>
        <v>0</v>
      </c>
      <c r="Y118" s="588">
        <f t="shared" ca="1" si="155"/>
        <v>0</v>
      </c>
      <c r="Z118" s="588">
        <f t="shared" ca="1" si="155"/>
        <v>0</v>
      </c>
      <c r="AA118" s="588">
        <f t="shared" ca="1" si="155"/>
        <v>0</v>
      </c>
      <c r="AB118" s="588">
        <f t="shared" ca="1" si="155"/>
        <v>0</v>
      </c>
      <c r="AC118" s="588">
        <f t="shared" ca="1" si="155"/>
        <v>0</v>
      </c>
      <c r="AD118" s="588">
        <f t="shared" ca="1" si="155"/>
        <v>0</v>
      </c>
      <c r="AE118" s="588">
        <f t="shared" ca="1" si="155"/>
        <v>0</v>
      </c>
      <c r="AF118" s="588">
        <f t="shared" ca="1" si="155"/>
        <v>0</v>
      </c>
      <c r="AG118" s="588">
        <f t="shared" ca="1" si="155"/>
        <v>0</v>
      </c>
      <c r="AH118" s="588">
        <f t="shared" ca="1" si="155"/>
        <v>0</v>
      </c>
      <c r="AI118" s="588">
        <f t="shared" ca="1" si="155"/>
        <v>0</v>
      </c>
      <c r="AJ118" s="588">
        <f t="shared" ca="1" si="155"/>
        <v>0</v>
      </c>
      <c r="AK118" s="588">
        <f t="shared" ref="AK118:BP118" ca="1" si="156">AK46</f>
        <v>0</v>
      </c>
      <c r="AL118" s="588">
        <f t="shared" ca="1" si="156"/>
        <v>0</v>
      </c>
      <c r="AM118" s="588">
        <f t="shared" ca="1" si="156"/>
        <v>0</v>
      </c>
      <c r="AN118" s="588">
        <f t="shared" ca="1" si="156"/>
        <v>0</v>
      </c>
      <c r="AO118" s="588">
        <f t="shared" ca="1" si="156"/>
        <v>0</v>
      </c>
      <c r="AP118" s="588">
        <f t="shared" ca="1" si="156"/>
        <v>0</v>
      </c>
      <c r="AQ118" s="588">
        <f t="shared" ca="1" si="156"/>
        <v>0</v>
      </c>
      <c r="AR118" s="588">
        <f t="shared" ca="1" si="156"/>
        <v>0</v>
      </c>
      <c r="AS118" s="588">
        <f t="shared" ca="1" si="156"/>
        <v>0</v>
      </c>
      <c r="AT118" s="588">
        <f t="shared" ca="1" si="156"/>
        <v>0</v>
      </c>
      <c r="AU118" s="588">
        <f t="shared" ca="1" si="156"/>
        <v>0</v>
      </c>
      <c r="AV118" s="588">
        <f t="shared" ca="1" si="156"/>
        <v>0</v>
      </c>
      <c r="AW118" s="588">
        <f t="shared" ca="1" si="156"/>
        <v>0</v>
      </c>
      <c r="AX118" s="588">
        <f t="shared" ca="1" si="156"/>
        <v>0</v>
      </c>
      <c r="AY118" s="588">
        <f t="shared" ca="1" si="156"/>
        <v>0</v>
      </c>
      <c r="AZ118" s="588">
        <f t="shared" ca="1" si="156"/>
        <v>0</v>
      </c>
      <c r="BA118" s="588">
        <f t="shared" ca="1" si="156"/>
        <v>0</v>
      </c>
      <c r="BB118" s="588">
        <f t="shared" ca="1" si="156"/>
        <v>0</v>
      </c>
      <c r="BC118" s="588">
        <f t="shared" ca="1" si="156"/>
        <v>0</v>
      </c>
      <c r="BD118" s="588">
        <f t="shared" ca="1" si="156"/>
        <v>0</v>
      </c>
      <c r="BE118" s="588">
        <f t="shared" ca="1" si="156"/>
        <v>0</v>
      </c>
      <c r="BF118" s="588">
        <f t="shared" ca="1" si="156"/>
        <v>0</v>
      </c>
      <c r="BG118" s="588">
        <f t="shared" ca="1" si="156"/>
        <v>0</v>
      </c>
      <c r="BH118" s="588">
        <f t="shared" ca="1" si="156"/>
        <v>0</v>
      </c>
      <c r="BI118" s="588">
        <f t="shared" ca="1" si="156"/>
        <v>0</v>
      </c>
      <c r="BJ118" s="588">
        <f t="shared" ca="1" si="156"/>
        <v>0</v>
      </c>
      <c r="BK118" s="588">
        <f t="shared" ca="1" si="156"/>
        <v>0</v>
      </c>
      <c r="BL118" s="588">
        <f t="shared" ca="1" si="156"/>
        <v>0</v>
      </c>
      <c r="BM118" s="588">
        <f t="shared" ca="1" si="156"/>
        <v>0</v>
      </c>
      <c r="BN118" s="588">
        <f t="shared" ca="1" si="156"/>
        <v>0</v>
      </c>
      <c r="BO118" s="588">
        <f t="shared" ca="1" si="156"/>
        <v>0</v>
      </c>
      <c r="BP118" s="588">
        <f t="shared" ca="1" si="156"/>
        <v>0</v>
      </c>
      <c r="BQ118" s="588">
        <f t="shared" ref="BQ118:CT118" ca="1" si="157">BQ46</f>
        <v>0</v>
      </c>
      <c r="BR118" s="588">
        <f t="shared" ca="1" si="157"/>
        <v>0</v>
      </c>
      <c r="BS118" s="588">
        <f t="shared" ca="1" si="157"/>
        <v>0</v>
      </c>
      <c r="BT118" s="588">
        <f t="shared" ca="1" si="157"/>
        <v>0</v>
      </c>
      <c r="BU118" s="588">
        <f t="shared" ca="1" si="157"/>
        <v>0</v>
      </c>
      <c r="BV118" s="588">
        <f t="shared" si="157"/>
        <v>0</v>
      </c>
      <c r="BW118" s="588">
        <f t="shared" si="157"/>
        <v>0</v>
      </c>
      <c r="BX118" s="588">
        <f t="shared" si="157"/>
        <v>0</v>
      </c>
      <c r="BY118" s="588">
        <f t="shared" si="157"/>
        <v>0</v>
      </c>
      <c r="BZ118" s="588">
        <f t="shared" si="157"/>
        <v>0</v>
      </c>
      <c r="CA118" s="588">
        <f t="shared" si="157"/>
        <v>0</v>
      </c>
      <c r="CB118" s="588">
        <f t="shared" si="157"/>
        <v>0</v>
      </c>
      <c r="CC118" s="588">
        <f t="shared" si="157"/>
        <v>0</v>
      </c>
      <c r="CD118" s="588">
        <f t="shared" si="157"/>
        <v>0</v>
      </c>
      <c r="CE118" s="588">
        <f t="shared" si="157"/>
        <v>0</v>
      </c>
      <c r="CF118" s="588">
        <f t="shared" si="157"/>
        <v>0</v>
      </c>
      <c r="CG118" s="588">
        <f t="shared" si="157"/>
        <v>0</v>
      </c>
      <c r="CH118" s="588">
        <f t="shared" si="157"/>
        <v>0</v>
      </c>
      <c r="CI118" s="588">
        <f t="shared" si="157"/>
        <v>0</v>
      </c>
      <c r="CJ118" s="588">
        <f t="shared" si="157"/>
        <v>0</v>
      </c>
      <c r="CK118" s="588">
        <f t="shared" si="157"/>
        <v>0</v>
      </c>
      <c r="CL118" s="588">
        <f t="shared" si="157"/>
        <v>0</v>
      </c>
      <c r="CM118" s="588">
        <f t="shared" si="157"/>
        <v>0</v>
      </c>
      <c r="CN118" s="588">
        <f t="shared" si="157"/>
        <v>0</v>
      </c>
      <c r="CO118" s="588">
        <f t="shared" si="157"/>
        <v>0</v>
      </c>
      <c r="CP118" s="588">
        <f t="shared" si="157"/>
        <v>0</v>
      </c>
      <c r="CQ118" s="588">
        <f t="shared" si="157"/>
        <v>0</v>
      </c>
      <c r="CR118" s="588">
        <f t="shared" si="157"/>
        <v>0</v>
      </c>
      <c r="CS118" s="588">
        <f t="shared" si="157"/>
        <v>0</v>
      </c>
      <c r="CT118" s="588">
        <f t="shared" si="157"/>
        <v>0</v>
      </c>
    </row>
    <row r="119" spans="1:98" ht="13" x14ac:dyDescent="0.3">
      <c r="A119" s="38" t="str">
        <f t="shared" si="135"/>
        <v>Total bränslekostnad per år</v>
      </c>
      <c r="C119" s="241">
        <f t="shared" ca="1" si="136"/>
        <v>0</v>
      </c>
      <c r="E119" s="41">
        <f t="shared" ref="E119:AJ119" ca="1" si="158">E47*E$85</f>
        <v>0</v>
      </c>
      <c r="F119" s="41">
        <f t="shared" ca="1" si="158"/>
        <v>0</v>
      </c>
      <c r="G119" s="41">
        <f t="shared" ca="1" si="158"/>
        <v>0</v>
      </c>
      <c r="H119" s="41">
        <f t="shared" ca="1" si="158"/>
        <v>0</v>
      </c>
      <c r="I119" s="41">
        <f t="shared" ca="1" si="158"/>
        <v>0</v>
      </c>
      <c r="J119" s="41">
        <f t="shared" ca="1" si="158"/>
        <v>0</v>
      </c>
      <c r="K119" s="41">
        <f t="shared" ca="1" si="158"/>
        <v>0</v>
      </c>
      <c r="L119" s="41">
        <f t="shared" ca="1" si="158"/>
        <v>0</v>
      </c>
      <c r="M119" s="41">
        <f t="shared" ca="1" si="158"/>
        <v>0</v>
      </c>
      <c r="N119" s="41">
        <f t="shared" ca="1" si="158"/>
        <v>0</v>
      </c>
      <c r="O119" s="41">
        <f t="shared" ca="1" si="158"/>
        <v>0</v>
      </c>
      <c r="P119" s="41">
        <f t="shared" ca="1" si="158"/>
        <v>0</v>
      </c>
      <c r="Q119" s="41">
        <f t="shared" ca="1" si="158"/>
        <v>0</v>
      </c>
      <c r="R119" s="41">
        <f t="shared" ca="1" si="158"/>
        <v>0</v>
      </c>
      <c r="S119" s="41">
        <f t="shared" ca="1" si="158"/>
        <v>0</v>
      </c>
      <c r="T119" s="41">
        <f t="shared" ca="1" si="158"/>
        <v>0</v>
      </c>
      <c r="U119" s="41">
        <f t="shared" ca="1" si="158"/>
        <v>0</v>
      </c>
      <c r="V119" s="41">
        <f t="shared" ca="1" si="158"/>
        <v>0</v>
      </c>
      <c r="W119" s="41">
        <f t="shared" ca="1" si="158"/>
        <v>0</v>
      </c>
      <c r="X119" s="41">
        <f t="shared" ca="1" si="158"/>
        <v>0</v>
      </c>
      <c r="Y119" s="41">
        <f t="shared" ca="1" si="158"/>
        <v>0</v>
      </c>
      <c r="Z119" s="41">
        <f t="shared" ca="1" si="158"/>
        <v>0</v>
      </c>
      <c r="AA119" s="41">
        <f t="shared" ca="1" si="158"/>
        <v>0</v>
      </c>
      <c r="AB119" s="41">
        <f t="shared" ca="1" si="158"/>
        <v>0</v>
      </c>
      <c r="AC119" s="41">
        <f t="shared" ca="1" si="158"/>
        <v>0</v>
      </c>
      <c r="AD119" s="41">
        <f t="shared" ca="1" si="158"/>
        <v>0</v>
      </c>
      <c r="AE119" s="41">
        <f t="shared" ca="1" si="158"/>
        <v>0</v>
      </c>
      <c r="AF119" s="41">
        <f t="shared" ca="1" si="158"/>
        <v>0</v>
      </c>
      <c r="AG119" s="41">
        <f t="shared" ca="1" si="158"/>
        <v>0</v>
      </c>
      <c r="AH119" s="41">
        <f t="shared" ca="1" si="158"/>
        <v>0</v>
      </c>
      <c r="AI119" s="41">
        <f t="shared" ca="1" si="158"/>
        <v>0</v>
      </c>
      <c r="AJ119" s="41">
        <f t="shared" ca="1" si="158"/>
        <v>0</v>
      </c>
      <c r="AK119" s="41">
        <f t="shared" ref="AK119:BP119" ca="1" si="159">AK47*AK$85</f>
        <v>0</v>
      </c>
      <c r="AL119" s="41">
        <f t="shared" ca="1" si="159"/>
        <v>0</v>
      </c>
      <c r="AM119" s="41">
        <f t="shared" ca="1" si="159"/>
        <v>0</v>
      </c>
      <c r="AN119" s="41">
        <f t="shared" ca="1" si="159"/>
        <v>0</v>
      </c>
      <c r="AO119" s="41">
        <f t="shared" ca="1" si="159"/>
        <v>0</v>
      </c>
      <c r="AP119" s="41">
        <f t="shared" ca="1" si="159"/>
        <v>0</v>
      </c>
      <c r="AQ119" s="41">
        <f t="shared" ca="1" si="159"/>
        <v>0</v>
      </c>
      <c r="AR119" s="41">
        <f t="shared" ca="1" si="159"/>
        <v>0</v>
      </c>
      <c r="AS119" s="41">
        <f t="shared" ca="1" si="159"/>
        <v>0</v>
      </c>
      <c r="AT119" s="41">
        <f t="shared" ca="1" si="159"/>
        <v>0</v>
      </c>
      <c r="AU119" s="41">
        <f t="shared" ca="1" si="159"/>
        <v>0</v>
      </c>
      <c r="AV119" s="41">
        <f t="shared" ca="1" si="159"/>
        <v>0</v>
      </c>
      <c r="AW119" s="41">
        <f t="shared" ca="1" si="159"/>
        <v>0</v>
      </c>
      <c r="AX119" s="41">
        <f t="shared" ca="1" si="159"/>
        <v>0</v>
      </c>
      <c r="AY119" s="41">
        <f t="shared" ca="1" si="159"/>
        <v>0</v>
      </c>
      <c r="AZ119" s="41">
        <f t="shared" ca="1" si="159"/>
        <v>0</v>
      </c>
      <c r="BA119" s="41">
        <f t="shared" ca="1" si="159"/>
        <v>0</v>
      </c>
      <c r="BB119" s="41">
        <f t="shared" ca="1" si="159"/>
        <v>0</v>
      </c>
      <c r="BC119" s="41">
        <f t="shared" ca="1" si="159"/>
        <v>0</v>
      </c>
      <c r="BD119" s="41">
        <f t="shared" ca="1" si="159"/>
        <v>0</v>
      </c>
      <c r="BE119" s="41">
        <f t="shared" ca="1" si="159"/>
        <v>0</v>
      </c>
      <c r="BF119" s="41">
        <f t="shared" ca="1" si="159"/>
        <v>0</v>
      </c>
      <c r="BG119" s="41">
        <f t="shared" ca="1" si="159"/>
        <v>0</v>
      </c>
      <c r="BH119" s="41">
        <f t="shared" ca="1" si="159"/>
        <v>0</v>
      </c>
      <c r="BI119" s="41">
        <f t="shared" ca="1" si="159"/>
        <v>0</v>
      </c>
      <c r="BJ119" s="41">
        <f t="shared" ca="1" si="159"/>
        <v>0</v>
      </c>
      <c r="BK119" s="41">
        <f t="shared" ca="1" si="159"/>
        <v>0</v>
      </c>
      <c r="BL119" s="41">
        <f t="shared" ca="1" si="159"/>
        <v>0</v>
      </c>
      <c r="BM119" s="41">
        <f t="shared" ca="1" si="159"/>
        <v>0</v>
      </c>
      <c r="BN119" s="41">
        <f t="shared" ca="1" si="159"/>
        <v>0</v>
      </c>
      <c r="BO119" s="41">
        <f t="shared" ca="1" si="159"/>
        <v>0</v>
      </c>
      <c r="BP119" s="41">
        <f t="shared" ca="1" si="159"/>
        <v>0</v>
      </c>
      <c r="BQ119" s="41">
        <f t="shared" ref="BQ119:CT119" ca="1" si="160">BQ47*BQ$85</f>
        <v>0</v>
      </c>
      <c r="BR119" s="41">
        <f t="shared" ca="1" si="160"/>
        <v>0</v>
      </c>
      <c r="BS119" s="41">
        <f t="shared" ca="1" si="160"/>
        <v>0</v>
      </c>
      <c r="BT119" s="41">
        <f t="shared" ca="1" si="160"/>
        <v>0</v>
      </c>
      <c r="BU119" s="41">
        <f t="shared" ca="1" si="160"/>
        <v>0</v>
      </c>
      <c r="BV119" s="41">
        <f t="shared" si="160"/>
        <v>0</v>
      </c>
      <c r="BW119" s="41">
        <f t="shared" si="160"/>
        <v>0</v>
      </c>
      <c r="BX119" s="41">
        <f t="shared" si="160"/>
        <v>0</v>
      </c>
      <c r="BY119" s="41">
        <f t="shared" si="160"/>
        <v>0</v>
      </c>
      <c r="BZ119" s="41">
        <f t="shared" si="160"/>
        <v>0</v>
      </c>
      <c r="CA119" s="41">
        <f t="shared" si="160"/>
        <v>0</v>
      </c>
      <c r="CB119" s="41">
        <f t="shared" si="160"/>
        <v>0</v>
      </c>
      <c r="CC119" s="41">
        <f t="shared" si="160"/>
        <v>0</v>
      </c>
      <c r="CD119" s="41">
        <f t="shared" si="160"/>
        <v>0</v>
      </c>
      <c r="CE119" s="41">
        <f t="shared" si="160"/>
        <v>0</v>
      </c>
      <c r="CF119" s="41">
        <f t="shared" si="160"/>
        <v>0</v>
      </c>
      <c r="CG119" s="41">
        <f t="shared" si="160"/>
        <v>0</v>
      </c>
      <c r="CH119" s="41">
        <f t="shared" si="160"/>
        <v>0</v>
      </c>
      <c r="CI119" s="41">
        <f t="shared" si="160"/>
        <v>0</v>
      </c>
      <c r="CJ119" s="41">
        <f t="shared" si="160"/>
        <v>0</v>
      </c>
      <c r="CK119" s="41">
        <f t="shared" si="160"/>
        <v>0</v>
      </c>
      <c r="CL119" s="41">
        <f t="shared" si="160"/>
        <v>0</v>
      </c>
      <c r="CM119" s="41">
        <f t="shared" si="160"/>
        <v>0</v>
      </c>
      <c r="CN119" s="41">
        <f t="shared" si="160"/>
        <v>0</v>
      </c>
      <c r="CO119" s="41">
        <f t="shared" si="160"/>
        <v>0</v>
      </c>
      <c r="CP119" s="41">
        <f t="shared" si="160"/>
        <v>0</v>
      </c>
      <c r="CQ119" s="41">
        <f t="shared" si="160"/>
        <v>0</v>
      </c>
      <c r="CR119" s="41">
        <f t="shared" si="160"/>
        <v>0</v>
      </c>
      <c r="CS119" s="41">
        <f t="shared" si="160"/>
        <v>0</v>
      </c>
      <c r="CT119" s="41">
        <f t="shared" si="160"/>
        <v>0</v>
      </c>
    </row>
    <row r="120" spans="1:98" ht="13" x14ac:dyDescent="0.3">
      <c r="A120" s="38" t="str">
        <f t="shared" si="135"/>
        <v>Totala övriga fartygsrelaterade kostnader per år</v>
      </c>
      <c r="C120" s="241">
        <f t="shared" si="136"/>
        <v>0</v>
      </c>
      <c r="E120" s="41">
        <f t="shared" ref="E120:AJ120" si="161">E48*E$85</f>
        <v>0</v>
      </c>
      <c r="F120" s="41">
        <f t="shared" si="161"/>
        <v>0</v>
      </c>
      <c r="G120" s="41">
        <f t="shared" si="161"/>
        <v>0</v>
      </c>
      <c r="H120" s="41">
        <f t="shared" si="161"/>
        <v>0</v>
      </c>
      <c r="I120" s="41">
        <f t="shared" si="161"/>
        <v>0</v>
      </c>
      <c r="J120" s="41">
        <f t="shared" si="161"/>
        <v>0</v>
      </c>
      <c r="K120" s="41">
        <f t="shared" si="161"/>
        <v>0</v>
      </c>
      <c r="L120" s="41">
        <f t="shared" si="161"/>
        <v>0</v>
      </c>
      <c r="M120" s="41">
        <f t="shared" si="161"/>
        <v>0</v>
      </c>
      <c r="N120" s="41">
        <f t="shared" si="161"/>
        <v>0</v>
      </c>
      <c r="O120" s="41">
        <f t="shared" si="161"/>
        <v>0</v>
      </c>
      <c r="P120" s="41">
        <f t="shared" si="161"/>
        <v>0</v>
      </c>
      <c r="Q120" s="41">
        <f t="shared" si="161"/>
        <v>0</v>
      </c>
      <c r="R120" s="41">
        <f t="shared" si="161"/>
        <v>0</v>
      </c>
      <c r="S120" s="41">
        <f t="shared" si="161"/>
        <v>0</v>
      </c>
      <c r="T120" s="41">
        <f t="shared" si="161"/>
        <v>0</v>
      </c>
      <c r="U120" s="41">
        <f t="shared" si="161"/>
        <v>0</v>
      </c>
      <c r="V120" s="41">
        <f t="shared" si="161"/>
        <v>0</v>
      </c>
      <c r="W120" s="41">
        <f t="shared" si="161"/>
        <v>0</v>
      </c>
      <c r="X120" s="41">
        <f t="shared" si="161"/>
        <v>0</v>
      </c>
      <c r="Y120" s="41">
        <f t="shared" si="161"/>
        <v>0</v>
      </c>
      <c r="Z120" s="41">
        <f t="shared" si="161"/>
        <v>0</v>
      </c>
      <c r="AA120" s="41">
        <f t="shared" si="161"/>
        <v>0</v>
      </c>
      <c r="AB120" s="41">
        <f t="shared" si="161"/>
        <v>0</v>
      </c>
      <c r="AC120" s="41">
        <f t="shared" si="161"/>
        <v>0</v>
      </c>
      <c r="AD120" s="41">
        <f t="shared" si="161"/>
        <v>0</v>
      </c>
      <c r="AE120" s="41">
        <f t="shared" si="161"/>
        <v>0</v>
      </c>
      <c r="AF120" s="41">
        <f t="shared" si="161"/>
        <v>0</v>
      </c>
      <c r="AG120" s="41">
        <f t="shared" si="161"/>
        <v>0</v>
      </c>
      <c r="AH120" s="41">
        <f t="shared" si="161"/>
        <v>0</v>
      </c>
      <c r="AI120" s="41">
        <f t="shared" si="161"/>
        <v>0</v>
      </c>
      <c r="AJ120" s="41">
        <f t="shared" si="161"/>
        <v>0</v>
      </c>
      <c r="AK120" s="41">
        <f t="shared" ref="AK120:BP120" si="162">AK48*AK$85</f>
        <v>0</v>
      </c>
      <c r="AL120" s="41">
        <f t="shared" si="162"/>
        <v>0</v>
      </c>
      <c r="AM120" s="41">
        <f t="shared" si="162"/>
        <v>0</v>
      </c>
      <c r="AN120" s="41">
        <f t="shared" si="162"/>
        <v>0</v>
      </c>
      <c r="AO120" s="41">
        <f t="shared" si="162"/>
        <v>0</v>
      </c>
      <c r="AP120" s="41">
        <f t="shared" si="162"/>
        <v>0</v>
      </c>
      <c r="AQ120" s="41">
        <f t="shared" si="162"/>
        <v>0</v>
      </c>
      <c r="AR120" s="41">
        <f t="shared" si="162"/>
        <v>0</v>
      </c>
      <c r="AS120" s="41">
        <f t="shared" si="162"/>
        <v>0</v>
      </c>
      <c r="AT120" s="41">
        <f t="shared" si="162"/>
        <v>0</v>
      </c>
      <c r="AU120" s="41">
        <f t="shared" si="162"/>
        <v>0</v>
      </c>
      <c r="AV120" s="41">
        <f t="shared" si="162"/>
        <v>0</v>
      </c>
      <c r="AW120" s="41">
        <f t="shared" si="162"/>
        <v>0</v>
      </c>
      <c r="AX120" s="41">
        <f t="shared" si="162"/>
        <v>0</v>
      </c>
      <c r="AY120" s="41">
        <f t="shared" si="162"/>
        <v>0</v>
      </c>
      <c r="AZ120" s="41">
        <f t="shared" si="162"/>
        <v>0</v>
      </c>
      <c r="BA120" s="41">
        <f t="shared" si="162"/>
        <v>0</v>
      </c>
      <c r="BB120" s="41">
        <f t="shared" si="162"/>
        <v>0</v>
      </c>
      <c r="BC120" s="41">
        <f t="shared" si="162"/>
        <v>0</v>
      </c>
      <c r="BD120" s="41">
        <f t="shared" si="162"/>
        <v>0</v>
      </c>
      <c r="BE120" s="41">
        <f t="shared" si="162"/>
        <v>0</v>
      </c>
      <c r="BF120" s="41">
        <f t="shared" si="162"/>
        <v>0</v>
      </c>
      <c r="BG120" s="41">
        <f t="shared" si="162"/>
        <v>0</v>
      </c>
      <c r="BH120" s="41">
        <f t="shared" si="162"/>
        <v>0</v>
      </c>
      <c r="BI120" s="41">
        <f t="shared" si="162"/>
        <v>0</v>
      </c>
      <c r="BJ120" s="41">
        <f t="shared" si="162"/>
        <v>0</v>
      </c>
      <c r="BK120" s="41">
        <f t="shared" si="162"/>
        <v>0</v>
      </c>
      <c r="BL120" s="41">
        <f t="shared" si="162"/>
        <v>0</v>
      </c>
      <c r="BM120" s="41">
        <f t="shared" si="162"/>
        <v>0</v>
      </c>
      <c r="BN120" s="41">
        <f t="shared" si="162"/>
        <v>0</v>
      </c>
      <c r="BO120" s="41">
        <f t="shared" si="162"/>
        <v>0</v>
      </c>
      <c r="BP120" s="41">
        <f t="shared" si="162"/>
        <v>0</v>
      </c>
      <c r="BQ120" s="41">
        <f t="shared" ref="BQ120:CT120" si="163">BQ48*BQ$85</f>
        <v>0</v>
      </c>
      <c r="BR120" s="41">
        <f t="shared" si="163"/>
        <v>0</v>
      </c>
      <c r="BS120" s="41">
        <f t="shared" si="163"/>
        <v>0</v>
      </c>
      <c r="BT120" s="41">
        <f t="shared" si="163"/>
        <v>0</v>
      </c>
      <c r="BU120" s="41">
        <f t="shared" si="163"/>
        <v>0</v>
      </c>
      <c r="BV120" s="41">
        <f t="shared" si="163"/>
        <v>0</v>
      </c>
      <c r="BW120" s="41">
        <f t="shared" si="163"/>
        <v>0</v>
      </c>
      <c r="BX120" s="41">
        <f t="shared" si="163"/>
        <v>0</v>
      </c>
      <c r="BY120" s="41">
        <f t="shared" si="163"/>
        <v>0</v>
      </c>
      <c r="BZ120" s="41">
        <f t="shared" si="163"/>
        <v>0</v>
      </c>
      <c r="CA120" s="41">
        <f t="shared" si="163"/>
        <v>0</v>
      </c>
      <c r="CB120" s="41">
        <f t="shared" si="163"/>
        <v>0</v>
      </c>
      <c r="CC120" s="41">
        <f t="shared" si="163"/>
        <v>0</v>
      </c>
      <c r="CD120" s="41">
        <f t="shared" si="163"/>
        <v>0</v>
      </c>
      <c r="CE120" s="41">
        <f t="shared" si="163"/>
        <v>0</v>
      </c>
      <c r="CF120" s="41">
        <f t="shared" si="163"/>
        <v>0</v>
      </c>
      <c r="CG120" s="41">
        <f t="shared" si="163"/>
        <v>0</v>
      </c>
      <c r="CH120" s="41">
        <f t="shared" si="163"/>
        <v>0</v>
      </c>
      <c r="CI120" s="41">
        <f t="shared" si="163"/>
        <v>0</v>
      </c>
      <c r="CJ120" s="41">
        <f t="shared" si="163"/>
        <v>0</v>
      </c>
      <c r="CK120" s="41">
        <f t="shared" si="163"/>
        <v>0</v>
      </c>
      <c r="CL120" s="41">
        <f t="shared" si="163"/>
        <v>0</v>
      </c>
      <c r="CM120" s="41">
        <f t="shared" si="163"/>
        <v>0</v>
      </c>
      <c r="CN120" s="41">
        <f t="shared" si="163"/>
        <v>0</v>
      </c>
      <c r="CO120" s="41">
        <f t="shared" si="163"/>
        <v>0</v>
      </c>
      <c r="CP120" s="41">
        <f t="shared" si="163"/>
        <v>0</v>
      </c>
      <c r="CQ120" s="41">
        <f t="shared" si="163"/>
        <v>0</v>
      </c>
      <c r="CR120" s="41">
        <f t="shared" si="163"/>
        <v>0</v>
      </c>
      <c r="CS120" s="41">
        <f t="shared" si="163"/>
        <v>0</v>
      </c>
      <c r="CT120" s="41">
        <f t="shared" si="163"/>
        <v>0</v>
      </c>
    </row>
    <row r="121" spans="1:98" ht="13" x14ac:dyDescent="0.3">
      <c r="A121" s="38" t="str">
        <f t="shared" si="135"/>
        <v>Total volymberoende lastning kostnad för lastning och lossning</v>
      </c>
      <c r="C121" s="241">
        <f t="shared" ca="1" si="136"/>
        <v>0</v>
      </c>
      <c r="E121" s="41">
        <f t="shared" ref="E121:AJ121" ca="1" si="164">E49*E$85</f>
        <v>0</v>
      </c>
      <c r="F121" s="41">
        <f t="shared" ca="1" si="164"/>
        <v>0</v>
      </c>
      <c r="G121" s="41">
        <f t="shared" ca="1" si="164"/>
        <v>0</v>
      </c>
      <c r="H121" s="41">
        <f t="shared" ca="1" si="164"/>
        <v>0</v>
      </c>
      <c r="I121" s="41">
        <f t="shared" ca="1" si="164"/>
        <v>0</v>
      </c>
      <c r="J121" s="41">
        <f t="shared" ca="1" si="164"/>
        <v>0</v>
      </c>
      <c r="K121" s="41">
        <f t="shared" ca="1" si="164"/>
        <v>0</v>
      </c>
      <c r="L121" s="41">
        <f t="shared" ca="1" si="164"/>
        <v>0</v>
      </c>
      <c r="M121" s="41">
        <f t="shared" ca="1" si="164"/>
        <v>0</v>
      </c>
      <c r="N121" s="41">
        <f t="shared" ca="1" si="164"/>
        <v>0</v>
      </c>
      <c r="O121" s="41">
        <f t="shared" ca="1" si="164"/>
        <v>0</v>
      </c>
      <c r="P121" s="41">
        <f t="shared" ca="1" si="164"/>
        <v>0</v>
      </c>
      <c r="Q121" s="41">
        <f t="shared" ca="1" si="164"/>
        <v>0</v>
      </c>
      <c r="R121" s="41">
        <f t="shared" ca="1" si="164"/>
        <v>0</v>
      </c>
      <c r="S121" s="41">
        <f t="shared" ca="1" si="164"/>
        <v>0</v>
      </c>
      <c r="T121" s="41">
        <f t="shared" ca="1" si="164"/>
        <v>0</v>
      </c>
      <c r="U121" s="41">
        <f t="shared" ca="1" si="164"/>
        <v>0</v>
      </c>
      <c r="V121" s="41">
        <f t="shared" ca="1" si="164"/>
        <v>0</v>
      </c>
      <c r="W121" s="41">
        <f t="shared" ca="1" si="164"/>
        <v>0</v>
      </c>
      <c r="X121" s="41">
        <f t="shared" ca="1" si="164"/>
        <v>0</v>
      </c>
      <c r="Y121" s="41">
        <f t="shared" ca="1" si="164"/>
        <v>0</v>
      </c>
      <c r="Z121" s="41">
        <f t="shared" ca="1" si="164"/>
        <v>0</v>
      </c>
      <c r="AA121" s="41">
        <f t="shared" ca="1" si="164"/>
        <v>0</v>
      </c>
      <c r="AB121" s="41">
        <f t="shared" ca="1" si="164"/>
        <v>0</v>
      </c>
      <c r="AC121" s="41">
        <f t="shared" ca="1" si="164"/>
        <v>0</v>
      </c>
      <c r="AD121" s="41">
        <f t="shared" ca="1" si="164"/>
        <v>0</v>
      </c>
      <c r="AE121" s="41">
        <f t="shared" ca="1" si="164"/>
        <v>0</v>
      </c>
      <c r="AF121" s="41">
        <f t="shared" ca="1" si="164"/>
        <v>0</v>
      </c>
      <c r="AG121" s="41">
        <f t="shared" ca="1" si="164"/>
        <v>0</v>
      </c>
      <c r="AH121" s="41">
        <f t="shared" ca="1" si="164"/>
        <v>0</v>
      </c>
      <c r="AI121" s="41">
        <f t="shared" ca="1" si="164"/>
        <v>0</v>
      </c>
      <c r="AJ121" s="41">
        <f t="shared" ca="1" si="164"/>
        <v>0</v>
      </c>
      <c r="AK121" s="41">
        <f t="shared" ref="AK121:BP121" ca="1" si="165">AK49*AK$85</f>
        <v>0</v>
      </c>
      <c r="AL121" s="41">
        <f t="shared" ca="1" si="165"/>
        <v>0</v>
      </c>
      <c r="AM121" s="41">
        <f t="shared" ca="1" si="165"/>
        <v>0</v>
      </c>
      <c r="AN121" s="41">
        <f t="shared" ca="1" si="165"/>
        <v>0</v>
      </c>
      <c r="AO121" s="41">
        <f t="shared" ca="1" si="165"/>
        <v>0</v>
      </c>
      <c r="AP121" s="41">
        <f t="shared" ca="1" si="165"/>
        <v>0</v>
      </c>
      <c r="AQ121" s="41">
        <f t="shared" ca="1" si="165"/>
        <v>0</v>
      </c>
      <c r="AR121" s="41">
        <f t="shared" ca="1" si="165"/>
        <v>0</v>
      </c>
      <c r="AS121" s="41">
        <f t="shared" ca="1" si="165"/>
        <v>0</v>
      </c>
      <c r="AT121" s="41">
        <f t="shared" ca="1" si="165"/>
        <v>0</v>
      </c>
      <c r="AU121" s="41">
        <f t="shared" ca="1" si="165"/>
        <v>0</v>
      </c>
      <c r="AV121" s="41">
        <f t="shared" ca="1" si="165"/>
        <v>0</v>
      </c>
      <c r="AW121" s="41">
        <f t="shared" ca="1" si="165"/>
        <v>0</v>
      </c>
      <c r="AX121" s="41">
        <f t="shared" ca="1" si="165"/>
        <v>0</v>
      </c>
      <c r="AY121" s="41">
        <f t="shared" ca="1" si="165"/>
        <v>0</v>
      </c>
      <c r="AZ121" s="41">
        <f t="shared" ca="1" si="165"/>
        <v>0</v>
      </c>
      <c r="BA121" s="41">
        <f t="shared" ca="1" si="165"/>
        <v>0</v>
      </c>
      <c r="BB121" s="41">
        <f t="shared" ca="1" si="165"/>
        <v>0</v>
      </c>
      <c r="BC121" s="41">
        <f t="shared" ca="1" si="165"/>
        <v>0</v>
      </c>
      <c r="BD121" s="41">
        <f t="shared" ca="1" si="165"/>
        <v>0</v>
      </c>
      <c r="BE121" s="41">
        <f t="shared" ca="1" si="165"/>
        <v>0</v>
      </c>
      <c r="BF121" s="41">
        <f t="shared" ca="1" si="165"/>
        <v>0</v>
      </c>
      <c r="BG121" s="41">
        <f t="shared" ca="1" si="165"/>
        <v>0</v>
      </c>
      <c r="BH121" s="41">
        <f t="shared" ca="1" si="165"/>
        <v>0</v>
      </c>
      <c r="BI121" s="41">
        <f t="shared" ca="1" si="165"/>
        <v>0</v>
      </c>
      <c r="BJ121" s="41">
        <f t="shared" ca="1" si="165"/>
        <v>0</v>
      </c>
      <c r="BK121" s="41">
        <f t="shared" ca="1" si="165"/>
        <v>0</v>
      </c>
      <c r="BL121" s="41">
        <f t="shared" ca="1" si="165"/>
        <v>0</v>
      </c>
      <c r="BM121" s="41">
        <f t="shared" ca="1" si="165"/>
        <v>0</v>
      </c>
      <c r="BN121" s="41">
        <f t="shared" ca="1" si="165"/>
        <v>0</v>
      </c>
      <c r="BO121" s="41">
        <f t="shared" ca="1" si="165"/>
        <v>0</v>
      </c>
      <c r="BP121" s="41">
        <f t="shared" ca="1" si="165"/>
        <v>0</v>
      </c>
      <c r="BQ121" s="41">
        <f t="shared" ref="BQ121:CT121" ca="1" si="166">BQ49*BQ$85</f>
        <v>0</v>
      </c>
      <c r="BR121" s="41">
        <f t="shared" ca="1" si="166"/>
        <v>0</v>
      </c>
      <c r="BS121" s="41">
        <f t="shared" ca="1" si="166"/>
        <v>0</v>
      </c>
      <c r="BT121" s="41">
        <f t="shared" ca="1" si="166"/>
        <v>0</v>
      </c>
      <c r="BU121" s="41">
        <f t="shared" ca="1" si="166"/>
        <v>0</v>
      </c>
      <c r="BV121" s="41">
        <f t="shared" si="166"/>
        <v>0</v>
      </c>
      <c r="BW121" s="41">
        <f t="shared" si="166"/>
        <v>0</v>
      </c>
      <c r="BX121" s="41">
        <f t="shared" si="166"/>
        <v>0</v>
      </c>
      <c r="BY121" s="41">
        <f t="shared" si="166"/>
        <v>0</v>
      </c>
      <c r="BZ121" s="41">
        <f t="shared" si="166"/>
        <v>0</v>
      </c>
      <c r="CA121" s="41">
        <f t="shared" si="166"/>
        <v>0</v>
      </c>
      <c r="CB121" s="41">
        <f t="shared" si="166"/>
        <v>0</v>
      </c>
      <c r="CC121" s="41">
        <f t="shared" si="166"/>
        <v>0</v>
      </c>
      <c r="CD121" s="41">
        <f t="shared" si="166"/>
        <v>0</v>
      </c>
      <c r="CE121" s="41">
        <f t="shared" si="166"/>
        <v>0</v>
      </c>
      <c r="CF121" s="41">
        <f t="shared" si="166"/>
        <v>0</v>
      </c>
      <c r="CG121" s="41">
        <f t="shared" si="166"/>
        <v>0</v>
      </c>
      <c r="CH121" s="41">
        <f t="shared" si="166"/>
        <v>0</v>
      </c>
      <c r="CI121" s="41">
        <f t="shared" si="166"/>
        <v>0</v>
      </c>
      <c r="CJ121" s="41">
        <f t="shared" si="166"/>
        <v>0</v>
      </c>
      <c r="CK121" s="41">
        <f t="shared" si="166"/>
        <v>0</v>
      </c>
      <c r="CL121" s="41">
        <f t="shared" si="166"/>
        <v>0</v>
      </c>
      <c r="CM121" s="41">
        <f t="shared" si="166"/>
        <v>0</v>
      </c>
      <c r="CN121" s="41">
        <f t="shared" si="166"/>
        <v>0</v>
      </c>
      <c r="CO121" s="41">
        <f t="shared" si="166"/>
        <v>0</v>
      </c>
      <c r="CP121" s="41">
        <f t="shared" si="166"/>
        <v>0</v>
      </c>
      <c r="CQ121" s="41">
        <f t="shared" si="166"/>
        <v>0</v>
      </c>
      <c r="CR121" s="41">
        <f t="shared" si="166"/>
        <v>0</v>
      </c>
      <c r="CS121" s="41">
        <f t="shared" si="166"/>
        <v>0</v>
      </c>
      <c r="CT121" s="41">
        <f t="shared" si="166"/>
        <v>0</v>
      </c>
    </row>
    <row r="122" spans="1:98" ht="13" x14ac:dyDescent="0.3">
      <c r="A122" s="38" t="str">
        <f t="shared" si="135"/>
        <v>Total tidsberoende kostnad för lastning och lossning</v>
      </c>
      <c r="C122" s="241">
        <f t="shared" ca="1" si="136"/>
        <v>0</v>
      </c>
      <c r="E122" s="41">
        <f t="shared" ref="E122:AJ122" ca="1" si="167">E50*E$85</f>
        <v>0</v>
      </c>
      <c r="F122" s="41">
        <f t="shared" ca="1" si="167"/>
        <v>0</v>
      </c>
      <c r="G122" s="41">
        <f t="shared" ca="1" si="167"/>
        <v>0</v>
      </c>
      <c r="H122" s="41">
        <f t="shared" ca="1" si="167"/>
        <v>0</v>
      </c>
      <c r="I122" s="41">
        <f t="shared" ca="1" si="167"/>
        <v>0</v>
      </c>
      <c r="J122" s="41">
        <f t="shared" ca="1" si="167"/>
        <v>0</v>
      </c>
      <c r="K122" s="41">
        <f t="shared" ca="1" si="167"/>
        <v>0</v>
      </c>
      <c r="L122" s="41">
        <f t="shared" ca="1" si="167"/>
        <v>0</v>
      </c>
      <c r="M122" s="41">
        <f t="shared" ca="1" si="167"/>
        <v>0</v>
      </c>
      <c r="N122" s="41">
        <f t="shared" ca="1" si="167"/>
        <v>0</v>
      </c>
      <c r="O122" s="41">
        <f t="shared" ca="1" si="167"/>
        <v>0</v>
      </c>
      <c r="P122" s="41">
        <f t="shared" ca="1" si="167"/>
        <v>0</v>
      </c>
      <c r="Q122" s="41">
        <f t="shared" ca="1" si="167"/>
        <v>0</v>
      </c>
      <c r="R122" s="41">
        <f t="shared" ca="1" si="167"/>
        <v>0</v>
      </c>
      <c r="S122" s="41">
        <f t="shared" ca="1" si="167"/>
        <v>0</v>
      </c>
      <c r="T122" s="41">
        <f t="shared" ca="1" si="167"/>
        <v>0</v>
      </c>
      <c r="U122" s="41">
        <f t="shared" ca="1" si="167"/>
        <v>0</v>
      </c>
      <c r="V122" s="41">
        <f t="shared" ca="1" si="167"/>
        <v>0</v>
      </c>
      <c r="W122" s="41">
        <f t="shared" ca="1" si="167"/>
        <v>0</v>
      </c>
      <c r="X122" s="41">
        <f t="shared" ca="1" si="167"/>
        <v>0</v>
      </c>
      <c r="Y122" s="41">
        <f t="shared" ca="1" si="167"/>
        <v>0</v>
      </c>
      <c r="Z122" s="41">
        <f t="shared" ca="1" si="167"/>
        <v>0</v>
      </c>
      <c r="AA122" s="41">
        <f t="shared" ca="1" si="167"/>
        <v>0</v>
      </c>
      <c r="AB122" s="41">
        <f t="shared" ca="1" si="167"/>
        <v>0</v>
      </c>
      <c r="AC122" s="41">
        <f t="shared" ca="1" si="167"/>
        <v>0</v>
      </c>
      <c r="AD122" s="41">
        <f t="shared" ca="1" si="167"/>
        <v>0</v>
      </c>
      <c r="AE122" s="41">
        <f t="shared" ca="1" si="167"/>
        <v>0</v>
      </c>
      <c r="AF122" s="41">
        <f t="shared" ca="1" si="167"/>
        <v>0</v>
      </c>
      <c r="AG122" s="41">
        <f t="shared" ca="1" si="167"/>
        <v>0</v>
      </c>
      <c r="AH122" s="41">
        <f t="shared" ca="1" si="167"/>
        <v>0</v>
      </c>
      <c r="AI122" s="41">
        <f t="shared" ca="1" si="167"/>
        <v>0</v>
      </c>
      <c r="AJ122" s="41">
        <f t="shared" ca="1" si="167"/>
        <v>0</v>
      </c>
      <c r="AK122" s="41">
        <f t="shared" ref="AK122:BP122" ca="1" si="168">AK50*AK$85</f>
        <v>0</v>
      </c>
      <c r="AL122" s="41">
        <f t="shared" ca="1" si="168"/>
        <v>0</v>
      </c>
      <c r="AM122" s="41">
        <f t="shared" ca="1" si="168"/>
        <v>0</v>
      </c>
      <c r="AN122" s="41">
        <f t="shared" ca="1" si="168"/>
        <v>0</v>
      </c>
      <c r="AO122" s="41">
        <f t="shared" ca="1" si="168"/>
        <v>0</v>
      </c>
      <c r="AP122" s="41">
        <f t="shared" ca="1" si="168"/>
        <v>0</v>
      </c>
      <c r="AQ122" s="41">
        <f t="shared" ca="1" si="168"/>
        <v>0</v>
      </c>
      <c r="AR122" s="41">
        <f t="shared" ca="1" si="168"/>
        <v>0</v>
      </c>
      <c r="AS122" s="41">
        <f t="shared" ca="1" si="168"/>
        <v>0</v>
      </c>
      <c r="AT122" s="41">
        <f t="shared" ca="1" si="168"/>
        <v>0</v>
      </c>
      <c r="AU122" s="41">
        <f t="shared" ca="1" si="168"/>
        <v>0</v>
      </c>
      <c r="AV122" s="41">
        <f t="shared" ca="1" si="168"/>
        <v>0</v>
      </c>
      <c r="AW122" s="41">
        <f t="shared" ca="1" si="168"/>
        <v>0</v>
      </c>
      <c r="AX122" s="41">
        <f t="shared" ca="1" si="168"/>
        <v>0</v>
      </c>
      <c r="AY122" s="41">
        <f t="shared" ca="1" si="168"/>
        <v>0</v>
      </c>
      <c r="AZ122" s="41">
        <f t="shared" ca="1" si="168"/>
        <v>0</v>
      </c>
      <c r="BA122" s="41">
        <f t="shared" ca="1" si="168"/>
        <v>0</v>
      </c>
      <c r="BB122" s="41">
        <f t="shared" ca="1" si="168"/>
        <v>0</v>
      </c>
      <c r="BC122" s="41">
        <f t="shared" ca="1" si="168"/>
        <v>0</v>
      </c>
      <c r="BD122" s="41">
        <f t="shared" ca="1" si="168"/>
        <v>0</v>
      </c>
      <c r="BE122" s="41">
        <f t="shared" ca="1" si="168"/>
        <v>0</v>
      </c>
      <c r="BF122" s="41">
        <f t="shared" ca="1" si="168"/>
        <v>0</v>
      </c>
      <c r="BG122" s="41">
        <f t="shared" ca="1" si="168"/>
        <v>0</v>
      </c>
      <c r="BH122" s="41">
        <f t="shared" ca="1" si="168"/>
        <v>0</v>
      </c>
      <c r="BI122" s="41">
        <f t="shared" ca="1" si="168"/>
        <v>0</v>
      </c>
      <c r="BJ122" s="41">
        <f t="shared" ca="1" si="168"/>
        <v>0</v>
      </c>
      <c r="BK122" s="41">
        <f t="shared" ca="1" si="168"/>
        <v>0</v>
      </c>
      <c r="BL122" s="41">
        <f t="shared" ca="1" si="168"/>
        <v>0</v>
      </c>
      <c r="BM122" s="41">
        <f t="shared" ca="1" si="168"/>
        <v>0</v>
      </c>
      <c r="BN122" s="41">
        <f t="shared" ca="1" si="168"/>
        <v>0</v>
      </c>
      <c r="BO122" s="41">
        <f t="shared" ca="1" si="168"/>
        <v>0</v>
      </c>
      <c r="BP122" s="41">
        <f t="shared" ca="1" si="168"/>
        <v>0</v>
      </c>
      <c r="BQ122" s="41">
        <f t="shared" ref="BQ122:CT122" ca="1" si="169">BQ50*BQ$85</f>
        <v>0</v>
      </c>
      <c r="BR122" s="41">
        <f t="shared" ca="1" si="169"/>
        <v>0</v>
      </c>
      <c r="BS122" s="41">
        <f t="shared" ca="1" si="169"/>
        <v>0</v>
      </c>
      <c r="BT122" s="41">
        <f t="shared" ca="1" si="169"/>
        <v>0</v>
      </c>
      <c r="BU122" s="41">
        <f t="shared" ca="1" si="169"/>
        <v>0</v>
      </c>
      <c r="BV122" s="41">
        <f t="shared" si="169"/>
        <v>0</v>
      </c>
      <c r="BW122" s="41">
        <f t="shared" si="169"/>
        <v>0</v>
      </c>
      <c r="BX122" s="41">
        <f t="shared" si="169"/>
        <v>0</v>
      </c>
      <c r="BY122" s="41">
        <f t="shared" si="169"/>
        <v>0</v>
      </c>
      <c r="BZ122" s="41">
        <f t="shared" si="169"/>
        <v>0</v>
      </c>
      <c r="CA122" s="41">
        <f t="shared" si="169"/>
        <v>0</v>
      </c>
      <c r="CB122" s="41">
        <f t="shared" si="169"/>
        <v>0</v>
      </c>
      <c r="CC122" s="41">
        <f t="shared" si="169"/>
        <v>0</v>
      </c>
      <c r="CD122" s="41">
        <f t="shared" si="169"/>
        <v>0</v>
      </c>
      <c r="CE122" s="41">
        <f t="shared" si="169"/>
        <v>0</v>
      </c>
      <c r="CF122" s="41">
        <f t="shared" si="169"/>
        <v>0</v>
      </c>
      <c r="CG122" s="41">
        <f t="shared" si="169"/>
        <v>0</v>
      </c>
      <c r="CH122" s="41">
        <f t="shared" si="169"/>
        <v>0</v>
      </c>
      <c r="CI122" s="41">
        <f t="shared" si="169"/>
        <v>0</v>
      </c>
      <c r="CJ122" s="41">
        <f t="shared" si="169"/>
        <v>0</v>
      </c>
      <c r="CK122" s="41">
        <f t="shared" si="169"/>
        <v>0</v>
      </c>
      <c r="CL122" s="41">
        <f t="shared" si="169"/>
        <v>0</v>
      </c>
      <c r="CM122" s="41">
        <f t="shared" si="169"/>
        <v>0</v>
      </c>
      <c r="CN122" s="41">
        <f t="shared" si="169"/>
        <v>0</v>
      </c>
      <c r="CO122" s="41">
        <f t="shared" si="169"/>
        <v>0</v>
      </c>
      <c r="CP122" s="41">
        <f t="shared" si="169"/>
        <v>0</v>
      </c>
      <c r="CQ122" s="41">
        <f t="shared" si="169"/>
        <v>0</v>
      </c>
      <c r="CR122" s="41">
        <f t="shared" si="169"/>
        <v>0</v>
      </c>
      <c r="CS122" s="41">
        <f t="shared" si="169"/>
        <v>0</v>
      </c>
      <c r="CT122" s="41">
        <f t="shared" si="169"/>
        <v>0</v>
      </c>
    </row>
    <row r="123" spans="1:98" ht="13" x14ac:dyDescent="0.3">
      <c r="A123" s="38" t="str">
        <f t="shared" si="135"/>
        <v>Total lotskostnad per år</v>
      </c>
      <c r="C123" s="241">
        <f t="shared" si="136"/>
        <v>0</v>
      </c>
      <c r="E123" s="41">
        <f t="shared" ref="E123:AJ123" si="170">E51*E$85</f>
        <v>0</v>
      </c>
      <c r="F123" s="41">
        <f t="shared" si="170"/>
        <v>0</v>
      </c>
      <c r="G123" s="41">
        <f t="shared" si="170"/>
        <v>0</v>
      </c>
      <c r="H123" s="41">
        <f t="shared" si="170"/>
        <v>0</v>
      </c>
      <c r="I123" s="41">
        <f t="shared" si="170"/>
        <v>0</v>
      </c>
      <c r="J123" s="41">
        <f t="shared" si="170"/>
        <v>0</v>
      </c>
      <c r="K123" s="41">
        <f t="shared" si="170"/>
        <v>0</v>
      </c>
      <c r="L123" s="41">
        <f t="shared" si="170"/>
        <v>0</v>
      </c>
      <c r="M123" s="41">
        <f t="shared" si="170"/>
        <v>0</v>
      </c>
      <c r="N123" s="41">
        <f t="shared" si="170"/>
        <v>0</v>
      </c>
      <c r="O123" s="41">
        <f t="shared" si="170"/>
        <v>0</v>
      </c>
      <c r="P123" s="41">
        <f t="shared" si="170"/>
        <v>0</v>
      </c>
      <c r="Q123" s="41">
        <f t="shared" si="170"/>
        <v>0</v>
      </c>
      <c r="R123" s="41">
        <f t="shared" si="170"/>
        <v>0</v>
      </c>
      <c r="S123" s="41">
        <f t="shared" si="170"/>
        <v>0</v>
      </c>
      <c r="T123" s="41">
        <f t="shared" si="170"/>
        <v>0</v>
      </c>
      <c r="U123" s="41">
        <f t="shared" si="170"/>
        <v>0</v>
      </c>
      <c r="V123" s="41">
        <f t="shared" si="170"/>
        <v>0</v>
      </c>
      <c r="W123" s="41">
        <f t="shared" si="170"/>
        <v>0</v>
      </c>
      <c r="X123" s="41">
        <f t="shared" si="170"/>
        <v>0</v>
      </c>
      <c r="Y123" s="41">
        <f t="shared" si="170"/>
        <v>0</v>
      </c>
      <c r="Z123" s="41">
        <f t="shared" si="170"/>
        <v>0</v>
      </c>
      <c r="AA123" s="41">
        <f t="shared" si="170"/>
        <v>0</v>
      </c>
      <c r="AB123" s="41">
        <f t="shared" si="170"/>
        <v>0</v>
      </c>
      <c r="AC123" s="41">
        <f t="shared" si="170"/>
        <v>0</v>
      </c>
      <c r="AD123" s="41">
        <f t="shared" si="170"/>
        <v>0</v>
      </c>
      <c r="AE123" s="41">
        <f t="shared" si="170"/>
        <v>0</v>
      </c>
      <c r="AF123" s="41">
        <f t="shared" si="170"/>
        <v>0</v>
      </c>
      <c r="AG123" s="41">
        <f t="shared" si="170"/>
        <v>0</v>
      </c>
      <c r="AH123" s="41">
        <f t="shared" si="170"/>
        <v>0</v>
      </c>
      <c r="AI123" s="41">
        <f t="shared" si="170"/>
        <v>0</v>
      </c>
      <c r="AJ123" s="41">
        <f t="shared" si="170"/>
        <v>0</v>
      </c>
      <c r="AK123" s="41">
        <f t="shared" ref="AK123:BP123" si="171">AK51*AK$85</f>
        <v>0</v>
      </c>
      <c r="AL123" s="41">
        <f t="shared" si="171"/>
        <v>0</v>
      </c>
      <c r="AM123" s="41">
        <f t="shared" si="171"/>
        <v>0</v>
      </c>
      <c r="AN123" s="41">
        <f t="shared" si="171"/>
        <v>0</v>
      </c>
      <c r="AO123" s="41">
        <f t="shared" si="171"/>
        <v>0</v>
      </c>
      <c r="AP123" s="41">
        <f t="shared" si="171"/>
        <v>0</v>
      </c>
      <c r="AQ123" s="41">
        <f t="shared" si="171"/>
        <v>0</v>
      </c>
      <c r="AR123" s="41">
        <f t="shared" si="171"/>
        <v>0</v>
      </c>
      <c r="AS123" s="41">
        <f t="shared" si="171"/>
        <v>0</v>
      </c>
      <c r="AT123" s="41">
        <f t="shared" si="171"/>
        <v>0</v>
      </c>
      <c r="AU123" s="41">
        <f t="shared" si="171"/>
        <v>0</v>
      </c>
      <c r="AV123" s="41">
        <f t="shared" si="171"/>
        <v>0</v>
      </c>
      <c r="AW123" s="41">
        <f t="shared" si="171"/>
        <v>0</v>
      </c>
      <c r="AX123" s="41">
        <f t="shared" si="171"/>
        <v>0</v>
      </c>
      <c r="AY123" s="41">
        <f t="shared" si="171"/>
        <v>0</v>
      </c>
      <c r="AZ123" s="41">
        <f t="shared" si="171"/>
        <v>0</v>
      </c>
      <c r="BA123" s="41">
        <f t="shared" si="171"/>
        <v>0</v>
      </c>
      <c r="BB123" s="41">
        <f t="shared" si="171"/>
        <v>0</v>
      </c>
      <c r="BC123" s="41">
        <f t="shared" si="171"/>
        <v>0</v>
      </c>
      <c r="BD123" s="41">
        <f t="shared" si="171"/>
        <v>0</v>
      </c>
      <c r="BE123" s="41">
        <f t="shared" si="171"/>
        <v>0</v>
      </c>
      <c r="BF123" s="41">
        <f t="shared" si="171"/>
        <v>0</v>
      </c>
      <c r="BG123" s="41">
        <f t="shared" si="171"/>
        <v>0</v>
      </c>
      <c r="BH123" s="41">
        <f t="shared" si="171"/>
        <v>0</v>
      </c>
      <c r="BI123" s="41">
        <f t="shared" si="171"/>
        <v>0</v>
      </c>
      <c r="BJ123" s="41">
        <f t="shared" si="171"/>
        <v>0</v>
      </c>
      <c r="BK123" s="41">
        <f t="shared" si="171"/>
        <v>0</v>
      </c>
      <c r="BL123" s="41">
        <f t="shared" si="171"/>
        <v>0</v>
      </c>
      <c r="BM123" s="41">
        <f t="shared" si="171"/>
        <v>0</v>
      </c>
      <c r="BN123" s="41">
        <f t="shared" si="171"/>
        <v>0</v>
      </c>
      <c r="BO123" s="41">
        <f t="shared" si="171"/>
        <v>0</v>
      </c>
      <c r="BP123" s="41">
        <f t="shared" si="171"/>
        <v>0</v>
      </c>
      <c r="BQ123" s="41">
        <f t="shared" ref="BQ123:CT123" si="172">BQ51*BQ$85</f>
        <v>0</v>
      </c>
      <c r="BR123" s="41">
        <f t="shared" si="172"/>
        <v>0</v>
      </c>
      <c r="BS123" s="41">
        <f t="shared" si="172"/>
        <v>0</v>
      </c>
      <c r="BT123" s="41">
        <f t="shared" si="172"/>
        <v>0</v>
      </c>
      <c r="BU123" s="41">
        <f t="shared" si="172"/>
        <v>0</v>
      </c>
      <c r="BV123" s="41">
        <f t="shared" si="172"/>
        <v>0</v>
      </c>
      <c r="BW123" s="41">
        <f t="shared" si="172"/>
        <v>0</v>
      </c>
      <c r="BX123" s="41">
        <f t="shared" si="172"/>
        <v>0</v>
      </c>
      <c r="BY123" s="41">
        <f t="shared" si="172"/>
        <v>0</v>
      </c>
      <c r="BZ123" s="41">
        <f t="shared" si="172"/>
        <v>0</v>
      </c>
      <c r="CA123" s="41">
        <f t="shared" si="172"/>
        <v>0</v>
      </c>
      <c r="CB123" s="41">
        <f t="shared" si="172"/>
        <v>0</v>
      </c>
      <c r="CC123" s="41">
        <f t="shared" si="172"/>
        <v>0</v>
      </c>
      <c r="CD123" s="41">
        <f t="shared" si="172"/>
        <v>0</v>
      </c>
      <c r="CE123" s="41">
        <f t="shared" si="172"/>
        <v>0</v>
      </c>
      <c r="CF123" s="41">
        <f t="shared" si="172"/>
        <v>0</v>
      </c>
      <c r="CG123" s="41">
        <f t="shared" si="172"/>
        <v>0</v>
      </c>
      <c r="CH123" s="41">
        <f t="shared" si="172"/>
        <v>0</v>
      </c>
      <c r="CI123" s="41">
        <f t="shared" si="172"/>
        <v>0</v>
      </c>
      <c r="CJ123" s="41">
        <f t="shared" si="172"/>
        <v>0</v>
      </c>
      <c r="CK123" s="41">
        <f t="shared" si="172"/>
        <v>0</v>
      </c>
      <c r="CL123" s="41">
        <f t="shared" si="172"/>
        <v>0</v>
      </c>
      <c r="CM123" s="41">
        <f t="shared" si="172"/>
        <v>0</v>
      </c>
      <c r="CN123" s="41">
        <f t="shared" si="172"/>
        <v>0</v>
      </c>
      <c r="CO123" s="41">
        <f t="shared" si="172"/>
        <v>0</v>
      </c>
      <c r="CP123" s="41">
        <f t="shared" si="172"/>
        <v>0</v>
      </c>
      <c r="CQ123" s="41">
        <f t="shared" si="172"/>
        <v>0</v>
      </c>
      <c r="CR123" s="41">
        <f t="shared" si="172"/>
        <v>0</v>
      </c>
      <c r="CS123" s="41">
        <f t="shared" si="172"/>
        <v>0</v>
      </c>
      <c r="CT123" s="41">
        <f t="shared" si="172"/>
        <v>0</v>
      </c>
    </row>
    <row r="124" spans="1:98" s="1270" customFormat="1" ht="13" x14ac:dyDescent="0.3">
      <c r="A124" s="1269" t="str">
        <f t="shared" si="135"/>
        <v>Total årlig kostnad CO2 (inbakad i bränslekostnad)</v>
      </c>
      <c r="C124" s="241">
        <f t="shared" ca="1" si="136"/>
        <v>0</v>
      </c>
      <c r="D124" s="1273"/>
      <c r="E124" s="1272">
        <f t="shared" ref="E124:AJ124" ca="1" si="173">E52*E$85</f>
        <v>0</v>
      </c>
      <c r="F124" s="1272">
        <f t="shared" ca="1" si="173"/>
        <v>0</v>
      </c>
      <c r="G124" s="1272">
        <f t="shared" ca="1" si="173"/>
        <v>0</v>
      </c>
      <c r="H124" s="1272">
        <f t="shared" ca="1" si="173"/>
        <v>0</v>
      </c>
      <c r="I124" s="1272">
        <f t="shared" ca="1" si="173"/>
        <v>0</v>
      </c>
      <c r="J124" s="1272">
        <f t="shared" ca="1" si="173"/>
        <v>0</v>
      </c>
      <c r="K124" s="1272">
        <f t="shared" ca="1" si="173"/>
        <v>0</v>
      </c>
      <c r="L124" s="1272">
        <f t="shared" ca="1" si="173"/>
        <v>0</v>
      </c>
      <c r="M124" s="1272">
        <f t="shared" ca="1" si="173"/>
        <v>0</v>
      </c>
      <c r="N124" s="1272">
        <f t="shared" ca="1" si="173"/>
        <v>0</v>
      </c>
      <c r="O124" s="1272">
        <f t="shared" ca="1" si="173"/>
        <v>0</v>
      </c>
      <c r="P124" s="1272">
        <f t="shared" ca="1" si="173"/>
        <v>0</v>
      </c>
      <c r="Q124" s="1272">
        <f t="shared" ca="1" si="173"/>
        <v>0</v>
      </c>
      <c r="R124" s="1272">
        <f t="shared" ca="1" si="173"/>
        <v>0</v>
      </c>
      <c r="S124" s="1272">
        <f t="shared" ca="1" si="173"/>
        <v>0</v>
      </c>
      <c r="T124" s="1272">
        <f t="shared" ca="1" si="173"/>
        <v>0</v>
      </c>
      <c r="U124" s="1272">
        <f t="shared" ca="1" si="173"/>
        <v>0</v>
      </c>
      <c r="V124" s="1272">
        <f t="shared" ca="1" si="173"/>
        <v>0</v>
      </c>
      <c r="W124" s="1272">
        <f t="shared" ca="1" si="173"/>
        <v>0</v>
      </c>
      <c r="X124" s="1272">
        <f t="shared" ca="1" si="173"/>
        <v>0</v>
      </c>
      <c r="Y124" s="1272">
        <f t="shared" ca="1" si="173"/>
        <v>0</v>
      </c>
      <c r="Z124" s="1272">
        <f t="shared" ca="1" si="173"/>
        <v>0</v>
      </c>
      <c r="AA124" s="1272">
        <f t="shared" ca="1" si="173"/>
        <v>0</v>
      </c>
      <c r="AB124" s="1272">
        <f t="shared" ca="1" si="173"/>
        <v>0</v>
      </c>
      <c r="AC124" s="1272">
        <f t="shared" ca="1" si="173"/>
        <v>0</v>
      </c>
      <c r="AD124" s="1272">
        <f t="shared" ca="1" si="173"/>
        <v>0</v>
      </c>
      <c r="AE124" s="1272">
        <f t="shared" ca="1" si="173"/>
        <v>0</v>
      </c>
      <c r="AF124" s="1272">
        <f t="shared" ca="1" si="173"/>
        <v>0</v>
      </c>
      <c r="AG124" s="1272">
        <f t="shared" ca="1" si="173"/>
        <v>0</v>
      </c>
      <c r="AH124" s="1272">
        <f t="shared" ca="1" si="173"/>
        <v>0</v>
      </c>
      <c r="AI124" s="1272">
        <f t="shared" ca="1" si="173"/>
        <v>0</v>
      </c>
      <c r="AJ124" s="1272">
        <f t="shared" ca="1" si="173"/>
        <v>0</v>
      </c>
      <c r="AK124" s="1272">
        <f t="shared" ref="AK124:BP124" ca="1" si="174">AK52*AK$85</f>
        <v>0</v>
      </c>
      <c r="AL124" s="1272">
        <f t="shared" ca="1" si="174"/>
        <v>0</v>
      </c>
      <c r="AM124" s="1272">
        <f t="shared" ca="1" si="174"/>
        <v>0</v>
      </c>
      <c r="AN124" s="1272">
        <f t="shared" ca="1" si="174"/>
        <v>0</v>
      </c>
      <c r="AO124" s="1272">
        <f t="shared" ca="1" si="174"/>
        <v>0</v>
      </c>
      <c r="AP124" s="1272">
        <f t="shared" ca="1" si="174"/>
        <v>0</v>
      </c>
      <c r="AQ124" s="1272">
        <f t="shared" ca="1" si="174"/>
        <v>0</v>
      </c>
      <c r="AR124" s="1272">
        <f t="shared" ca="1" si="174"/>
        <v>0</v>
      </c>
      <c r="AS124" s="1272">
        <f t="shared" ca="1" si="174"/>
        <v>0</v>
      </c>
      <c r="AT124" s="1272">
        <f t="shared" ca="1" si="174"/>
        <v>0</v>
      </c>
      <c r="AU124" s="1272">
        <f t="shared" ca="1" si="174"/>
        <v>0</v>
      </c>
      <c r="AV124" s="1272">
        <f t="shared" ca="1" si="174"/>
        <v>0</v>
      </c>
      <c r="AW124" s="1272">
        <f t="shared" ca="1" si="174"/>
        <v>0</v>
      </c>
      <c r="AX124" s="1272">
        <f t="shared" ca="1" si="174"/>
        <v>0</v>
      </c>
      <c r="AY124" s="1272">
        <f t="shared" ca="1" si="174"/>
        <v>0</v>
      </c>
      <c r="AZ124" s="1272">
        <f t="shared" ca="1" si="174"/>
        <v>0</v>
      </c>
      <c r="BA124" s="1272">
        <f t="shared" ca="1" si="174"/>
        <v>0</v>
      </c>
      <c r="BB124" s="1272">
        <f t="shared" ca="1" si="174"/>
        <v>0</v>
      </c>
      <c r="BC124" s="1272">
        <f t="shared" ca="1" si="174"/>
        <v>0</v>
      </c>
      <c r="BD124" s="1272">
        <f t="shared" ca="1" si="174"/>
        <v>0</v>
      </c>
      <c r="BE124" s="1272">
        <f t="shared" ca="1" si="174"/>
        <v>0</v>
      </c>
      <c r="BF124" s="1272">
        <f t="shared" ca="1" si="174"/>
        <v>0</v>
      </c>
      <c r="BG124" s="1272">
        <f t="shared" ca="1" si="174"/>
        <v>0</v>
      </c>
      <c r="BH124" s="1272">
        <f t="shared" ca="1" si="174"/>
        <v>0</v>
      </c>
      <c r="BI124" s="1272">
        <f t="shared" ca="1" si="174"/>
        <v>0</v>
      </c>
      <c r="BJ124" s="1272">
        <f t="shared" ca="1" si="174"/>
        <v>0</v>
      </c>
      <c r="BK124" s="1272">
        <f t="shared" ca="1" si="174"/>
        <v>0</v>
      </c>
      <c r="BL124" s="1272">
        <f t="shared" ca="1" si="174"/>
        <v>0</v>
      </c>
      <c r="BM124" s="1272">
        <f t="shared" ca="1" si="174"/>
        <v>0</v>
      </c>
      <c r="BN124" s="1272">
        <f t="shared" ca="1" si="174"/>
        <v>0</v>
      </c>
      <c r="BO124" s="1272">
        <f t="shared" ca="1" si="174"/>
        <v>0</v>
      </c>
      <c r="BP124" s="1272">
        <f t="shared" ca="1" si="174"/>
        <v>0</v>
      </c>
      <c r="BQ124" s="1272">
        <f t="shared" ref="BQ124:CT124" ca="1" si="175">BQ52*BQ$85</f>
        <v>0</v>
      </c>
      <c r="BR124" s="1272">
        <f t="shared" ca="1" si="175"/>
        <v>0</v>
      </c>
      <c r="BS124" s="1272">
        <f t="shared" ca="1" si="175"/>
        <v>0</v>
      </c>
      <c r="BT124" s="1272">
        <f t="shared" ca="1" si="175"/>
        <v>0</v>
      </c>
      <c r="BU124" s="1272">
        <f t="shared" ca="1" si="175"/>
        <v>0</v>
      </c>
      <c r="BV124" s="1272">
        <f t="shared" si="175"/>
        <v>0</v>
      </c>
      <c r="BW124" s="1272">
        <f t="shared" si="175"/>
        <v>0</v>
      </c>
      <c r="BX124" s="1272">
        <f t="shared" si="175"/>
        <v>0</v>
      </c>
      <c r="BY124" s="1272">
        <f t="shared" si="175"/>
        <v>0</v>
      </c>
      <c r="BZ124" s="1272">
        <f t="shared" si="175"/>
        <v>0</v>
      </c>
      <c r="CA124" s="1272">
        <f t="shared" si="175"/>
        <v>0</v>
      </c>
      <c r="CB124" s="1272">
        <f t="shared" si="175"/>
        <v>0</v>
      </c>
      <c r="CC124" s="1272">
        <f t="shared" si="175"/>
        <v>0</v>
      </c>
      <c r="CD124" s="1272">
        <f t="shared" si="175"/>
        <v>0</v>
      </c>
      <c r="CE124" s="1272">
        <f t="shared" si="175"/>
        <v>0</v>
      </c>
      <c r="CF124" s="1272">
        <f t="shared" si="175"/>
        <v>0</v>
      </c>
      <c r="CG124" s="1272">
        <f t="shared" si="175"/>
        <v>0</v>
      </c>
      <c r="CH124" s="1272">
        <f t="shared" si="175"/>
        <v>0</v>
      </c>
      <c r="CI124" s="1272">
        <f t="shared" si="175"/>
        <v>0</v>
      </c>
      <c r="CJ124" s="1272">
        <f t="shared" si="175"/>
        <v>0</v>
      </c>
      <c r="CK124" s="1272">
        <f t="shared" si="175"/>
        <v>0</v>
      </c>
      <c r="CL124" s="1272">
        <f t="shared" si="175"/>
        <v>0</v>
      </c>
      <c r="CM124" s="1272">
        <f t="shared" si="175"/>
        <v>0</v>
      </c>
      <c r="CN124" s="1272">
        <f t="shared" si="175"/>
        <v>0</v>
      </c>
      <c r="CO124" s="1272">
        <f t="shared" si="175"/>
        <v>0</v>
      </c>
      <c r="CP124" s="1272">
        <f t="shared" si="175"/>
        <v>0</v>
      </c>
      <c r="CQ124" s="1272">
        <f t="shared" si="175"/>
        <v>0</v>
      </c>
      <c r="CR124" s="1272">
        <f t="shared" si="175"/>
        <v>0</v>
      </c>
      <c r="CS124" s="1272">
        <f t="shared" si="175"/>
        <v>0</v>
      </c>
      <c r="CT124" s="1272">
        <f t="shared" si="175"/>
        <v>0</v>
      </c>
    </row>
    <row r="125" spans="1:98" ht="13" x14ac:dyDescent="0.3">
      <c r="A125" s="38" t="str">
        <f t="shared" si="135"/>
        <v>Total årlig kostnad NOx</v>
      </c>
      <c r="C125" s="241">
        <f t="shared" ca="1" si="136"/>
        <v>0</v>
      </c>
      <c r="E125" s="41">
        <f t="shared" ref="E125:AJ125" ca="1" si="176">E53*E$85</f>
        <v>0</v>
      </c>
      <c r="F125" s="41">
        <f t="shared" ca="1" si="176"/>
        <v>0</v>
      </c>
      <c r="G125" s="41">
        <f t="shared" ca="1" si="176"/>
        <v>0</v>
      </c>
      <c r="H125" s="41">
        <f t="shared" ca="1" si="176"/>
        <v>0</v>
      </c>
      <c r="I125" s="41">
        <f t="shared" ca="1" si="176"/>
        <v>0</v>
      </c>
      <c r="J125" s="41">
        <f t="shared" ca="1" si="176"/>
        <v>0</v>
      </c>
      <c r="K125" s="41">
        <f t="shared" ca="1" si="176"/>
        <v>0</v>
      </c>
      <c r="L125" s="41">
        <f t="shared" ca="1" si="176"/>
        <v>0</v>
      </c>
      <c r="M125" s="41">
        <f t="shared" ca="1" si="176"/>
        <v>0</v>
      </c>
      <c r="N125" s="41">
        <f t="shared" ca="1" si="176"/>
        <v>0</v>
      </c>
      <c r="O125" s="41">
        <f t="shared" ca="1" si="176"/>
        <v>0</v>
      </c>
      <c r="P125" s="41">
        <f t="shared" ca="1" si="176"/>
        <v>0</v>
      </c>
      <c r="Q125" s="41">
        <f t="shared" ca="1" si="176"/>
        <v>0</v>
      </c>
      <c r="R125" s="41">
        <f t="shared" ca="1" si="176"/>
        <v>0</v>
      </c>
      <c r="S125" s="41">
        <f t="shared" ca="1" si="176"/>
        <v>0</v>
      </c>
      <c r="T125" s="41">
        <f t="shared" ca="1" si="176"/>
        <v>0</v>
      </c>
      <c r="U125" s="41">
        <f t="shared" ca="1" si="176"/>
        <v>0</v>
      </c>
      <c r="V125" s="41">
        <f t="shared" ca="1" si="176"/>
        <v>0</v>
      </c>
      <c r="W125" s="41">
        <f t="shared" ca="1" si="176"/>
        <v>0</v>
      </c>
      <c r="X125" s="41">
        <f t="shared" ca="1" si="176"/>
        <v>0</v>
      </c>
      <c r="Y125" s="41">
        <f t="shared" ca="1" si="176"/>
        <v>0</v>
      </c>
      <c r="Z125" s="41">
        <f t="shared" ca="1" si="176"/>
        <v>0</v>
      </c>
      <c r="AA125" s="41">
        <f t="shared" ca="1" si="176"/>
        <v>0</v>
      </c>
      <c r="AB125" s="41">
        <f t="shared" ca="1" si="176"/>
        <v>0</v>
      </c>
      <c r="AC125" s="41">
        <f t="shared" ca="1" si="176"/>
        <v>0</v>
      </c>
      <c r="AD125" s="41">
        <f t="shared" ca="1" si="176"/>
        <v>0</v>
      </c>
      <c r="AE125" s="41">
        <f t="shared" ca="1" si="176"/>
        <v>0</v>
      </c>
      <c r="AF125" s="41">
        <f t="shared" ca="1" si="176"/>
        <v>0</v>
      </c>
      <c r="AG125" s="41">
        <f t="shared" ca="1" si="176"/>
        <v>0</v>
      </c>
      <c r="AH125" s="41">
        <f t="shared" ca="1" si="176"/>
        <v>0</v>
      </c>
      <c r="AI125" s="41">
        <f t="shared" ca="1" si="176"/>
        <v>0</v>
      </c>
      <c r="AJ125" s="41">
        <f t="shared" ca="1" si="176"/>
        <v>0</v>
      </c>
      <c r="AK125" s="41">
        <f t="shared" ref="AK125:BP125" ca="1" si="177">AK53*AK$85</f>
        <v>0</v>
      </c>
      <c r="AL125" s="41">
        <f t="shared" ca="1" si="177"/>
        <v>0</v>
      </c>
      <c r="AM125" s="41">
        <f t="shared" ca="1" si="177"/>
        <v>0</v>
      </c>
      <c r="AN125" s="41">
        <f t="shared" ca="1" si="177"/>
        <v>0</v>
      </c>
      <c r="AO125" s="41">
        <f t="shared" ca="1" si="177"/>
        <v>0</v>
      </c>
      <c r="AP125" s="41">
        <f t="shared" ca="1" si="177"/>
        <v>0</v>
      </c>
      <c r="AQ125" s="41">
        <f t="shared" ca="1" si="177"/>
        <v>0</v>
      </c>
      <c r="AR125" s="41">
        <f t="shared" ca="1" si="177"/>
        <v>0</v>
      </c>
      <c r="AS125" s="41">
        <f t="shared" ca="1" si="177"/>
        <v>0</v>
      </c>
      <c r="AT125" s="41">
        <f t="shared" ca="1" si="177"/>
        <v>0</v>
      </c>
      <c r="AU125" s="41">
        <f t="shared" ca="1" si="177"/>
        <v>0</v>
      </c>
      <c r="AV125" s="41">
        <f t="shared" ca="1" si="177"/>
        <v>0</v>
      </c>
      <c r="AW125" s="41">
        <f t="shared" ca="1" si="177"/>
        <v>0</v>
      </c>
      <c r="AX125" s="41">
        <f t="shared" ca="1" si="177"/>
        <v>0</v>
      </c>
      <c r="AY125" s="41">
        <f t="shared" ca="1" si="177"/>
        <v>0</v>
      </c>
      <c r="AZ125" s="41">
        <f t="shared" ca="1" si="177"/>
        <v>0</v>
      </c>
      <c r="BA125" s="41">
        <f t="shared" ca="1" si="177"/>
        <v>0</v>
      </c>
      <c r="BB125" s="41">
        <f t="shared" ca="1" si="177"/>
        <v>0</v>
      </c>
      <c r="BC125" s="41">
        <f t="shared" ca="1" si="177"/>
        <v>0</v>
      </c>
      <c r="BD125" s="41">
        <f t="shared" ca="1" si="177"/>
        <v>0</v>
      </c>
      <c r="BE125" s="41">
        <f t="shared" ca="1" si="177"/>
        <v>0</v>
      </c>
      <c r="BF125" s="41">
        <f t="shared" ca="1" si="177"/>
        <v>0</v>
      </c>
      <c r="BG125" s="41">
        <f t="shared" ca="1" si="177"/>
        <v>0</v>
      </c>
      <c r="BH125" s="41">
        <f t="shared" ca="1" si="177"/>
        <v>0</v>
      </c>
      <c r="BI125" s="41">
        <f t="shared" ca="1" si="177"/>
        <v>0</v>
      </c>
      <c r="BJ125" s="41">
        <f t="shared" ca="1" si="177"/>
        <v>0</v>
      </c>
      <c r="BK125" s="41">
        <f t="shared" ca="1" si="177"/>
        <v>0</v>
      </c>
      <c r="BL125" s="41">
        <f t="shared" ca="1" si="177"/>
        <v>0</v>
      </c>
      <c r="BM125" s="41">
        <f t="shared" ca="1" si="177"/>
        <v>0</v>
      </c>
      <c r="BN125" s="41">
        <f t="shared" ca="1" si="177"/>
        <v>0</v>
      </c>
      <c r="BO125" s="41">
        <f t="shared" ca="1" si="177"/>
        <v>0</v>
      </c>
      <c r="BP125" s="41">
        <f t="shared" ca="1" si="177"/>
        <v>0</v>
      </c>
      <c r="BQ125" s="41">
        <f t="shared" ref="BQ125:CT125" ca="1" si="178">BQ53*BQ$85</f>
        <v>0</v>
      </c>
      <c r="BR125" s="41">
        <f t="shared" ca="1" si="178"/>
        <v>0</v>
      </c>
      <c r="BS125" s="41">
        <f t="shared" ca="1" si="178"/>
        <v>0</v>
      </c>
      <c r="BT125" s="41">
        <f t="shared" ca="1" si="178"/>
        <v>0</v>
      </c>
      <c r="BU125" s="41">
        <f t="shared" ca="1" si="178"/>
        <v>0</v>
      </c>
      <c r="BV125" s="41">
        <f t="shared" si="178"/>
        <v>0</v>
      </c>
      <c r="BW125" s="41">
        <f t="shared" si="178"/>
        <v>0</v>
      </c>
      <c r="BX125" s="41">
        <f t="shared" si="178"/>
        <v>0</v>
      </c>
      <c r="BY125" s="41">
        <f t="shared" si="178"/>
        <v>0</v>
      </c>
      <c r="BZ125" s="41">
        <f t="shared" si="178"/>
        <v>0</v>
      </c>
      <c r="CA125" s="41">
        <f t="shared" si="178"/>
        <v>0</v>
      </c>
      <c r="CB125" s="41">
        <f t="shared" si="178"/>
        <v>0</v>
      </c>
      <c r="CC125" s="41">
        <f t="shared" si="178"/>
        <v>0</v>
      </c>
      <c r="CD125" s="41">
        <f t="shared" si="178"/>
        <v>0</v>
      </c>
      <c r="CE125" s="41">
        <f t="shared" si="178"/>
        <v>0</v>
      </c>
      <c r="CF125" s="41">
        <f t="shared" si="178"/>
        <v>0</v>
      </c>
      <c r="CG125" s="41">
        <f t="shared" si="178"/>
        <v>0</v>
      </c>
      <c r="CH125" s="41">
        <f t="shared" si="178"/>
        <v>0</v>
      </c>
      <c r="CI125" s="41">
        <f t="shared" si="178"/>
        <v>0</v>
      </c>
      <c r="CJ125" s="41">
        <f t="shared" si="178"/>
        <v>0</v>
      </c>
      <c r="CK125" s="41">
        <f t="shared" si="178"/>
        <v>0</v>
      </c>
      <c r="CL125" s="41">
        <f t="shared" si="178"/>
        <v>0</v>
      </c>
      <c r="CM125" s="41">
        <f t="shared" si="178"/>
        <v>0</v>
      </c>
      <c r="CN125" s="41">
        <f t="shared" si="178"/>
        <v>0</v>
      </c>
      <c r="CO125" s="41">
        <f t="shared" si="178"/>
        <v>0</v>
      </c>
      <c r="CP125" s="41">
        <f t="shared" si="178"/>
        <v>0</v>
      </c>
      <c r="CQ125" s="41">
        <f t="shared" si="178"/>
        <v>0</v>
      </c>
      <c r="CR125" s="41">
        <f t="shared" si="178"/>
        <v>0</v>
      </c>
      <c r="CS125" s="41">
        <f t="shared" si="178"/>
        <v>0</v>
      </c>
      <c r="CT125" s="41">
        <f t="shared" si="178"/>
        <v>0</v>
      </c>
    </row>
    <row r="126" spans="1:98" ht="13" x14ac:dyDescent="0.3">
      <c r="A126" s="38" t="str">
        <f t="shared" si="135"/>
        <v>Total årlig kostnad VOC</v>
      </c>
      <c r="C126" s="241">
        <f t="shared" ca="1" si="136"/>
        <v>0</v>
      </c>
      <c r="E126" s="41">
        <f t="shared" ref="E126:AJ126" ca="1" si="179">E54*E$85</f>
        <v>0</v>
      </c>
      <c r="F126" s="41">
        <f t="shared" ca="1" si="179"/>
        <v>0</v>
      </c>
      <c r="G126" s="41">
        <f t="shared" ca="1" si="179"/>
        <v>0</v>
      </c>
      <c r="H126" s="41">
        <f t="shared" ca="1" si="179"/>
        <v>0</v>
      </c>
      <c r="I126" s="41">
        <f t="shared" ca="1" si="179"/>
        <v>0</v>
      </c>
      <c r="J126" s="41">
        <f t="shared" ca="1" si="179"/>
        <v>0</v>
      </c>
      <c r="K126" s="41">
        <f t="shared" ca="1" si="179"/>
        <v>0</v>
      </c>
      <c r="L126" s="41">
        <f t="shared" ca="1" si="179"/>
        <v>0</v>
      </c>
      <c r="M126" s="41">
        <f t="shared" ca="1" si="179"/>
        <v>0</v>
      </c>
      <c r="N126" s="41">
        <f t="shared" ca="1" si="179"/>
        <v>0</v>
      </c>
      <c r="O126" s="41">
        <f t="shared" ca="1" si="179"/>
        <v>0</v>
      </c>
      <c r="P126" s="41">
        <f t="shared" ca="1" si="179"/>
        <v>0</v>
      </c>
      <c r="Q126" s="41">
        <f t="shared" ca="1" si="179"/>
        <v>0</v>
      </c>
      <c r="R126" s="41">
        <f t="shared" ca="1" si="179"/>
        <v>0</v>
      </c>
      <c r="S126" s="41">
        <f t="shared" ca="1" si="179"/>
        <v>0</v>
      </c>
      <c r="T126" s="41">
        <f t="shared" ca="1" si="179"/>
        <v>0</v>
      </c>
      <c r="U126" s="41">
        <f t="shared" ca="1" si="179"/>
        <v>0</v>
      </c>
      <c r="V126" s="41">
        <f t="shared" ca="1" si="179"/>
        <v>0</v>
      </c>
      <c r="W126" s="41">
        <f t="shared" ca="1" si="179"/>
        <v>0</v>
      </c>
      <c r="X126" s="41">
        <f t="shared" ca="1" si="179"/>
        <v>0</v>
      </c>
      <c r="Y126" s="41">
        <f t="shared" ca="1" si="179"/>
        <v>0</v>
      </c>
      <c r="Z126" s="41">
        <f t="shared" ca="1" si="179"/>
        <v>0</v>
      </c>
      <c r="AA126" s="41">
        <f t="shared" ca="1" si="179"/>
        <v>0</v>
      </c>
      <c r="AB126" s="41">
        <f t="shared" ca="1" si="179"/>
        <v>0</v>
      </c>
      <c r="AC126" s="41">
        <f t="shared" ca="1" si="179"/>
        <v>0</v>
      </c>
      <c r="AD126" s="41">
        <f t="shared" ca="1" si="179"/>
        <v>0</v>
      </c>
      <c r="AE126" s="41">
        <f t="shared" ca="1" si="179"/>
        <v>0</v>
      </c>
      <c r="AF126" s="41">
        <f t="shared" ca="1" si="179"/>
        <v>0</v>
      </c>
      <c r="AG126" s="41">
        <f t="shared" ca="1" si="179"/>
        <v>0</v>
      </c>
      <c r="AH126" s="41">
        <f t="shared" ca="1" si="179"/>
        <v>0</v>
      </c>
      <c r="AI126" s="41">
        <f t="shared" ca="1" si="179"/>
        <v>0</v>
      </c>
      <c r="AJ126" s="41">
        <f t="shared" ca="1" si="179"/>
        <v>0</v>
      </c>
      <c r="AK126" s="41">
        <f t="shared" ref="AK126:BP126" ca="1" si="180">AK54*AK$85</f>
        <v>0</v>
      </c>
      <c r="AL126" s="41">
        <f t="shared" ca="1" si="180"/>
        <v>0</v>
      </c>
      <c r="AM126" s="41">
        <f t="shared" ca="1" si="180"/>
        <v>0</v>
      </c>
      <c r="AN126" s="41">
        <f t="shared" ca="1" si="180"/>
        <v>0</v>
      </c>
      <c r="AO126" s="41">
        <f t="shared" ca="1" si="180"/>
        <v>0</v>
      </c>
      <c r="AP126" s="41">
        <f t="shared" ca="1" si="180"/>
        <v>0</v>
      </c>
      <c r="AQ126" s="41">
        <f t="shared" ca="1" si="180"/>
        <v>0</v>
      </c>
      <c r="AR126" s="41">
        <f t="shared" ca="1" si="180"/>
        <v>0</v>
      </c>
      <c r="AS126" s="41">
        <f t="shared" ca="1" si="180"/>
        <v>0</v>
      </c>
      <c r="AT126" s="41">
        <f t="shared" ca="1" si="180"/>
        <v>0</v>
      </c>
      <c r="AU126" s="41">
        <f t="shared" ca="1" si="180"/>
        <v>0</v>
      </c>
      <c r="AV126" s="41">
        <f t="shared" ca="1" si="180"/>
        <v>0</v>
      </c>
      <c r="AW126" s="41">
        <f t="shared" ca="1" si="180"/>
        <v>0</v>
      </c>
      <c r="AX126" s="41">
        <f t="shared" ca="1" si="180"/>
        <v>0</v>
      </c>
      <c r="AY126" s="41">
        <f t="shared" ca="1" si="180"/>
        <v>0</v>
      </c>
      <c r="AZ126" s="41">
        <f t="shared" ca="1" si="180"/>
        <v>0</v>
      </c>
      <c r="BA126" s="41">
        <f t="shared" ca="1" si="180"/>
        <v>0</v>
      </c>
      <c r="BB126" s="41">
        <f t="shared" ca="1" si="180"/>
        <v>0</v>
      </c>
      <c r="BC126" s="41">
        <f t="shared" ca="1" si="180"/>
        <v>0</v>
      </c>
      <c r="BD126" s="41">
        <f t="shared" ca="1" si="180"/>
        <v>0</v>
      </c>
      <c r="BE126" s="41">
        <f t="shared" ca="1" si="180"/>
        <v>0</v>
      </c>
      <c r="BF126" s="41">
        <f t="shared" ca="1" si="180"/>
        <v>0</v>
      </c>
      <c r="BG126" s="41">
        <f t="shared" ca="1" si="180"/>
        <v>0</v>
      </c>
      <c r="BH126" s="41">
        <f t="shared" ca="1" si="180"/>
        <v>0</v>
      </c>
      <c r="BI126" s="41">
        <f t="shared" ca="1" si="180"/>
        <v>0</v>
      </c>
      <c r="BJ126" s="41">
        <f t="shared" ca="1" si="180"/>
        <v>0</v>
      </c>
      <c r="BK126" s="41">
        <f t="shared" ca="1" si="180"/>
        <v>0</v>
      </c>
      <c r="BL126" s="41">
        <f t="shared" ca="1" si="180"/>
        <v>0</v>
      </c>
      <c r="BM126" s="41">
        <f t="shared" ca="1" si="180"/>
        <v>0</v>
      </c>
      <c r="BN126" s="41">
        <f t="shared" ca="1" si="180"/>
        <v>0</v>
      </c>
      <c r="BO126" s="41">
        <f t="shared" ca="1" si="180"/>
        <v>0</v>
      </c>
      <c r="BP126" s="41">
        <f t="shared" ca="1" si="180"/>
        <v>0</v>
      </c>
      <c r="BQ126" s="41">
        <f t="shared" ref="BQ126:CT126" ca="1" si="181">BQ54*BQ$85</f>
        <v>0</v>
      </c>
      <c r="BR126" s="41">
        <f t="shared" ca="1" si="181"/>
        <v>0</v>
      </c>
      <c r="BS126" s="41">
        <f t="shared" ca="1" si="181"/>
        <v>0</v>
      </c>
      <c r="BT126" s="41">
        <f t="shared" ca="1" si="181"/>
        <v>0</v>
      </c>
      <c r="BU126" s="41">
        <f t="shared" ca="1" si="181"/>
        <v>0</v>
      </c>
      <c r="BV126" s="41">
        <f t="shared" si="181"/>
        <v>0</v>
      </c>
      <c r="BW126" s="41">
        <f t="shared" si="181"/>
        <v>0</v>
      </c>
      <c r="BX126" s="41">
        <f t="shared" si="181"/>
        <v>0</v>
      </c>
      <c r="BY126" s="41">
        <f t="shared" si="181"/>
        <v>0</v>
      </c>
      <c r="BZ126" s="41">
        <f t="shared" si="181"/>
        <v>0</v>
      </c>
      <c r="CA126" s="41">
        <f t="shared" si="181"/>
        <v>0</v>
      </c>
      <c r="CB126" s="41">
        <f t="shared" si="181"/>
        <v>0</v>
      </c>
      <c r="CC126" s="41">
        <f t="shared" si="181"/>
        <v>0</v>
      </c>
      <c r="CD126" s="41">
        <f t="shared" si="181"/>
        <v>0</v>
      </c>
      <c r="CE126" s="41">
        <f t="shared" si="181"/>
        <v>0</v>
      </c>
      <c r="CF126" s="41">
        <f t="shared" si="181"/>
        <v>0</v>
      </c>
      <c r="CG126" s="41">
        <f t="shared" si="181"/>
        <v>0</v>
      </c>
      <c r="CH126" s="41">
        <f t="shared" si="181"/>
        <v>0</v>
      </c>
      <c r="CI126" s="41">
        <f t="shared" si="181"/>
        <v>0</v>
      </c>
      <c r="CJ126" s="41">
        <f t="shared" si="181"/>
        <v>0</v>
      </c>
      <c r="CK126" s="41">
        <f t="shared" si="181"/>
        <v>0</v>
      </c>
      <c r="CL126" s="41">
        <f t="shared" si="181"/>
        <v>0</v>
      </c>
      <c r="CM126" s="41">
        <f t="shared" si="181"/>
        <v>0</v>
      </c>
      <c r="CN126" s="41">
        <f t="shared" si="181"/>
        <v>0</v>
      </c>
      <c r="CO126" s="41">
        <f t="shared" si="181"/>
        <v>0</v>
      </c>
      <c r="CP126" s="41">
        <f t="shared" si="181"/>
        <v>0</v>
      </c>
      <c r="CQ126" s="41">
        <f t="shared" si="181"/>
        <v>0</v>
      </c>
      <c r="CR126" s="41">
        <f t="shared" si="181"/>
        <v>0</v>
      </c>
      <c r="CS126" s="41">
        <f t="shared" si="181"/>
        <v>0</v>
      </c>
      <c r="CT126" s="41">
        <f t="shared" si="181"/>
        <v>0</v>
      </c>
    </row>
    <row r="127" spans="1:98" ht="13" x14ac:dyDescent="0.3">
      <c r="A127" s="38" t="str">
        <f t="shared" si="135"/>
        <v>Total årlig kostnad SO2</v>
      </c>
      <c r="C127" s="241">
        <f t="shared" ca="1" si="136"/>
        <v>0</v>
      </c>
      <c r="E127" s="41">
        <f t="shared" ref="E127:AJ127" ca="1" si="182">E55*E$85</f>
        <v>0</v>
      </c>
      <c r="F127" s="41">
        <f t="shared" ca="1" si="182"/>
        <v>0</v>
      </c>
      <c r="G127" s="41">
        <f t="shared" ca="1" si="182"/>
        <v>0</v>
      </c>
      <c r="H127" s="41">
        <f t="shared" ca="1" si="182"/>
        <v>0</v>
      </c>
      <c r="I127" s="41">
        <f t="shared" ca="1" si="182"/>
        <v>0</v>
      </c>
      <c r="J127" s="41">
        <f t="shared" ca="1" si="182"/>
        <v>0</v>
      </c>
      <c r="K127" s="41">
        <f t="shared" ca="1" si="182"/>
        <v>0</v>
      </c>
      <c r="L127" s="41">
        <f t="shared" ca="1" si="182"/>
        <v>0</v>
      </c>
      <c r="M127" s="41">
        <f t="shared" ca="1" si="182"/>
        <v>0</v>
      </c>
      <c r="N127" s="41">
        <f t="shared" ca="1" si="182"/>
        <v>0</v>
      </c>
      <c r="O127" s="41">
        <f t="shared" ca="1" si="182"/>
        <v>0</v>
      </c>
      <c r="P127" s="41">
        <f t="shared" ca="1" si="182"/>
        <v>0</v>
      </c>
      <c r="Q127" s="41">
        <f t="shared" ca="1" si="182"/>
        <v>0</v>
      </c>
      <c r="R127" s="41">
        <f t="shared" ca="1" si="182"/>
        <v>0</v>
      </c>
      <c r="S127" s="41">
        <f t="shared" ca="1" si="182"/>
        <v>0</v>
      </c>
      <c r="T127" s="41">
        <f t="shared" ca="1" si="182"/>
        <v>0</v>
      </c>
      <c r="U127" s="41">
        <f t="shared" ca="1" si="182"/>
        <v>0</v>
      </c>
      <c r="V127" s="41">
        <f t="shared" ca="1" si="182"/>
        <v>0</v>
      </c>
      <c r="W127" s="41">
        <f t="shared" ca="1" si="182"/>
        <v>0</v>
      </c>
      <c r="X127" s="41">
        <f t="shared" ca="1" si="182"/>
        <v>0</v>
      </c>
      <c r="Y127" s="41">
        <f t="shared" ca="1" si="182"/>
        <v>0</v>
      </c>
      <c r="Z127" s="41">
        <f t="shared" ca="1" si="182"/>
        <v>0</v>
      </c>
      <c r="AA127" s="41">
        <f t="shared" ca="1" si="182"/>
        <v>0</v>
      </c>
      <c r="AB127" s="41">
        <f t="shared" ca="1" si="182"/>
        <v>0</v>
      </c>
      <c r="AC127" s="41">
        <f t="shared" ca="1" si="182"/>
        <v>0</v>
      </c>
      <c r="AD127" s="41">
        <f t="shared" ca="1" si="182"/>
        <v>0</v>
      </c>
      <c r="AE127" s="41">
        <f t="shared" ca="1" si="182"/>
        <v>0</v>
      </c>
      <c r="AF127" s="41">
        <f t="shared" ca="1" si="182"/>
        <v>0</v>
      </c>
      <c r="AG127" s="41">
        <f t="shared" ca="1" si="182"/>
        <v>0</v>
      </c>
      <c r="AH127" s="41">
        <f t="shared" ca="1" si="182"/>
        <v>0</v>
      </c>
      <c r="AI127" s="41">
        <f t="shared" ca="1" si="182"/>
        <v>0</v>
      </c>
      <c r="AJ127" s="41">
        <f t="shared" ca="1" si="182"/>
        <v>0</v>
      </c>
      <c r="AK127" s="41">
        <f t="shared" ref="AK127:BP127" ca="1" si="183">AK55*AK$85</f>
        <v>0</v>
      </c>
      <c r="AL127" s="41">
        <f t="shared" ca="1" si="183"/>
        <v>0</v>
      </c>
      <c r="AM127" s="41">
        <f t="shared" ca="1" si="183"/>
        <v>0</v>
      </c>
      <c r="AN127" s="41">
        <f t="shared" ca="1" si="183"/>
        <v>0</v>
      </c>
      <c r="AO127" s="41">
        <f t="shared" ca="1" si="183"/>
        <v>0</v>
      </c>
      <c r="AP127" s="41">
        <f t="shared" ca="1" si="183"/>
        <v>0</v>
      </c>
      <c r="AQ127" s="41">
        <f t="shared" ca="1" si="183"/>
        <v>0</v>
      </c>
      <c r="AR127" s="41">
        <f t="shared" ca="1" si="183"/>
        <v>0</v>
      </c>
      <c r="AS127" s="41">
        <f t="shared" ca="1" si="183"/>
        <v>0</v>
      </c>
      <c r="AT127" s="41">
        <f t="shared" ca="1" si="183"/>
        <v>0</v>
      </c>
      <c r="AU127" s="41">
        <f t="shared" ca="1" si="183"/>
        <v>0</v>
      </c>
      <c r="AV127" s="41">
        <f t="shared" ca="1" si="183"/>
        <v>0</v>
      </c>
      <c r="AW127" s="41">
        <f t="shared" ca="1" si="183"/>
        <v>0</v>
      </c>
      <c r="AX127" s="41">
        <f t="shared" ca="1" si="183"/>
        <v>0</v>
      </c>
      <c r="AY127" s="41">
        <f t="shared" ca="1" si="183"/>
        <v>0</v>
      </c>
      <c r="AZ127" s="41">
        <f t="shared" ca="1" si="183"/>
        <v>0</v>
      </c>
      <c r="BA127" s="41">
        <f t="shared" ca="1" si="183"/>
        <v>0</v>
      </c>
      <c r="BB127" s="41">
        <f t="shared" ca="1" si="183"/>
        <v>0</v>
      </c>
      <c r="BC127" s="41">
        <f t="shared" ca="1" si="183"/>
        <v>0</v>
      </c>
      <c r="BD127" s="41">
        <f t="shared" ca="1" si="183"/>
        <v>0</v>
      </c>
      <c r="BE127" s="41">
        <f t="shared" ca="1" si="183"/>
        <v>0</v>
      </c>
      <c r="BF127" s="41">
        <f t="shared" ca="1" si="183"/>
        <v>0</v>
      </c>
      <c r="BG127" s="41">
        <f t="shared" ca="1" si="183"/>
        <v>0</v>
      </c>
      <c r="BH127" s="41">
        <f t="shared" ca="1" si="183"/>
        <v>0</v>
      </c>
      <c r="BI127" s="41">
        <f t="shared" ca="1" si="183"/>
        <v>0</v>
      </c>
      <c r="BJ127" s="41">
        <f t="shared" ca="1" si="183"/>
        <v>0</v>
      </c>
      <c r="BK127" s="41">
        <f t="shared" ca="1" si="183"/>
        <v>0</v>
      </c>
      <c r="BL127" s="41">
        <f t="shared" ca="1" si="183"/>
        <v>0</v>
      </c>
      <c r="BM127" s="41">
        <f t="shared" ca="1" si="183"/>
        <v>0</v>
      </c>
      <c r="BN127" s="41">
        <f t="shared" ca="1" si="183"/>
        <v>0</v>
      </c>
      <c r="BO127" s="41">
        <f t="shared" ca="1" si="183"/>
        <v>0</v>
      </c>
      <c r="BP127" s="41">
        <f t="shared" ca="1" si="183"/>
        <v>0</v>
      </c>
      <c r="BQ127" s="41">
        <f t="shared" ref="BQ127:CT127" ca="1" si="184">BQ55*BQ$85</f>
        <v>0</v>
      </c>
      <c r="BR127" s="41">
        <f t="shared" ca="1" si="184"/>
        <v>0</v>
      </c>
      <c r="BS127" s="41">
        <f t="shared" ca="1" si="184"/>
        <v>0</v>
      </c>
      <c r="BT127" s="41">
        <f t="shared" ca="1" si="184"/>
        <v>0</v>
      </c>
      <c r="BU127" s="41">
        <f t="shared" ca="1" si="184"/>
        <v>0</v>
      </c>
      <c r="BV127" s="41">
        <f t="shared" si="184"/>
        <v>0</v>
      </c>
      <c r="BW127" s="41">
        <f t="shared" si="184"/>
        <v>0</v>
      </c>
      <c r="BX127" s="41">
        <f t="shared" si="184"/>
        <v>0</v>
      </c>
      <c r="BY127" s="41">
        <f t="shared" si="184"/>
        <v>0</v>
      </c>
      <c r="BZ127" s="41">
        <f t="shared" si="184"/>
        <v>0</v>
      </c>
      <c r="CA127" s="41">
        <f t="shared" si="184"/>
        <v>0</v>
      </c>
      <c r="CB127" s="41">
        <f t="shared" si="184"/>
        <v>0</v>
      </c>
      <c r="CC127" s="41">
        <f t="shared" si="184"/>
        <v>0</v>
      </c>
      <c r="CD127" s="41">
        <f t="shared" si="184"/>
        <v>0</v>
      </c>
      <c r="CE127" s="41">
        <f t="shared" si="184"/>
        <v>0</v>
      </c>
      <c r="CF127" s="41">
        <f t="shared" si="184"/>
        <v>0</v>
      </c>
      <c r="CG127" s="41">
        <f t="shared" si="184"/>
        <v>0</v>
      </c>
      <c r="CH127" s="41">
        <f t="shared" si="184"/>
        <v>0</v>
      </c>
      <c r="CI127" s="41">
        <f t="shared" si="184"/>
        <v>0</v>
      </c>
      <c r="CJ127" s="41">
        <f t="shared" si="184"/>
        <v>0</v>
      </c>
      <c r="CK127" s="41">
        <f t="shared" si="184"/>
        <v>0</v>
      </c>
      <c r="CL127" s="41">
        <f t="shared" si="184"/>
        <v>0</v>
      </c>
      <c r="CM127" s="41">
        <f t="shared" si="184"/>
        <v>0</v>
      </c>
      <c r="CN127" s="41">
        <f t="shared" si="184"/>
        <v>0</v>
      </c>
      <c r="CO127" s="41">
        <f t="shared" si="184"/>
        <v>0</v>
      </c>
      <c r="CP127" s="41">
        <f t="shared" si="184"/>
        <v>0</v>
      </c>
      <c r="CQ127" s="41">
        <f t="shared" si="184"/>
        <v>0</v>
      </c>
      <c r="CR127" s="41">
        <f t="shared" si="184"/>
        <v>0</v>
      </c>
      <c r="CS127" s="41">
        <f t="shared" si="184"/>
        <v>0</v>
      </c>
      <c r="CT127" s="41">
        <f t="shared" si="184"/>
        <v>0</v>
      </c>
    </row>
    <row r="128" spans="1:98" ht="13" x14ac:dyDescent="0.3">
      <c r="A128" s="38" t="str">
        <f t="shared" si="135"/>
        <v>Total årlig kostnad NH3</v>
      </c>
      <c r="C128" s="241">
        <f t="shared" ca="1" si="136"/>
        <v>0</v>
      </c>
      <c r="E128" s="41">
        <f t="shared" ref="E128:AJ128" ca="1" si="185">E56*E$85</f>
        <v>0</v>
      </c>
      <c r="F128" s="41">
        <f t="shared" ca="1" si="185"/>
        <v>0</v>
      </c>
      <c r="G128" s="41">
        <f t="shared" ca="1" si="185"/>
        <v>0</v>
      </c>
      <c r="H128" s="41">
        <f t="shared" ca="1" si="185"/>
        <v>0</v>
      </c>
      <c r="I128" s="41">
        <f t="shared" ca="1" si="185"/>
        <v>0</v>
      </c>
      <c r="J128" s="41">
        <f t="shared" ca="1" si="185"/>
        <v>0</v>
      </c>
      <c r="K128" s="41">
        <f t="shared" ca="1" si="185"/>
        <v>0</v>
      </c>
      <c r="L128" s="41">
        <f t="shared" ca="1" si="185"/>
        <v>0</v>
      </c>
      <c r="M128" s="41">
        <f t="shared" ca="1" si="185"/>
        <v>0</v>
      </c>
      <c r="N128" s="41">
        <f t="shared" ca="1" si="185"/>
        <v>0</v>
      </c>
      <c r="O128" s="41">
        <f t="shared" ca="1" si="185"/>
        <v>0</v>
      </c>
      <c r="P128" s="41">
        <f t="shared" ca="1" si="185"/>
        <v>0</v>
      </c>
      <c r="Q128" s="41">
        <f t="shared" ca="1" si="185"/>
        <v>0</v>
      </c>
      <c r="R128" s="41">
        <f t="shared" ca="1" si="185"/>
        <v>0</v>
      </c>
      <c r="S128" s="41">
        <f t="shared" ca="1" si="185"/>
        <v>0</v>
      </c>
      <c r="T128" s="41">
        <f t="shared" ca="1" si="185"/>
        <v>0</v>
      </c>
      <c r="U128" s="41">
        <f t="shared" ca="1" si="185"/>
        <v>0</v>
      </c>
      <c r="V128" s="41">
        <f t="shared" ca="1" si="185"/>
        <v>0</v>
      </c>
      <c r="W128" s="41">
        <f t="shared" ca="1" si="185"/>
        <v>0</v>
      </c>
      <c r="X128" s="41">
        <f t="shared" ca="1" si="185"/>
        <v>0</v>
      </c>
      <c r="Y128" s="41">
        <f t="shared" ca="1" si="185"/>
        <v>0</v>
      </c>
      <c r="Z128" s="41">
        <f t="shared" ca="1" si="185"/>
        <v>0</v>
      </c>
      <c r="AA128" s="41">
        <f t="shared" ca="1" si="185"/>
        <v>0</v>
      </c>
      <c r="AB128" s="41">
        <f t="shared" ca="1" si="185"/>
        <v>0</v>
      </c>
      <c r="AC128" s="41">
        <f t="shared" ca="1" si="185"/>
        <v>0</v>
      </c>
      <c r="AD128" s="41">
        <f t="shared" ca="1" si="185"/>
        <v>0</v>
      </c>
      <c r="AE128" s="41">
        <f t="shared" ca="1" si="185"/>
        <v>0</v>
      </c>
      <c r="AF128" s="41">
        <f t="shared" ca="1" si="185"/>
        <v>0</v>
      </c>
      <c r="AG128" s="41">
        <f t="shared" ca="1" si="185"/>
        <v>0</v>
      </c>
      <c r="AH128" s="41">
        <f t="shared" ca="1" si="185"/>
        <v>0</v>
      </c>
      <c r="AI128" s="41">
        <f t="shared" ca="1" si="185"/>
        <v>0</v>
      </c>
      <c r="AJ128" s="41">
        <f t="shared" ca="1" si="185"/>
        <v>0</v>
      </c>
      <c r="AK128" s="41">
        <f t="shared" ref="AK128:BP128" ca="1" si="186">AK56*AK$85</f>
        <v>0</v>
      </c>
      <c r="AL128" s="41">
        <f t="shared" ca="1" si="186"/>
        <v>0</v>
      </c>
      <c r="AM128" s="41">
        <f t="shared" ca="1" si="186"/>
        <v>0</v>
      </c>
      <c r="AN128" s="41">
        <f t="shared" ca="1" si="186"/>
        <v>0</v>
      </c>
      <c r="AO128" s="41">
        <f t="shared" ca="1" si="186"/>
        <v>0</v>
      </c>
      <c r="AP128" s="41">
        <f t="shared" ca="1" si="186"/>
        <v>0</v>
      </c>
      <c r="AQ128" s="41">
        <f t="shared" ca="1" si="186"/>
        <v>0</v>
      </c>
      <c r="AR128" s="41">
        <f t="shared" ca="1" si="186"/>
        <v>0</v>
      </c>
      <c r="AS128" s="41">
        <f t="shared" ca="1" si="186"/>
        <v>0</v>
      </c>
      <c r="AT128" s="41">
        <f t="shared" ca="1" si="186"/>
        <v>0</v>
      </c>
      <c r="AU128" s="41">
        <f t="shared" ca="1" si="186"/>
        <v>0</v>
      </c>
      <c r="AV128" s="41">
        <f t="shared" ca="1" si="186"/>
        <v>0</v>
      </c>
      <c r="AW128" s="41">
        <f t="shared" ca="1" si="186"/>
        <v>0</v>
      </c>
      <c r="AX128" s="41">
        <f t="shared" ca="1" si="186"/>
        <v>0</v>
      </c>
      <c r="AY128" s="41">
        <f t="shared" ca="1" si="186"/>
        <v>0</v>
      </c>
      <c r="AZ128" s="41">
        <f t="shared" ca="1" si="186"/>
        <v>0</v>
      </c>
      <c r="BA128" s="41">
        <f t="shared" ca="1" si="186"/>
        <v>0</v>
      </c>
      <c r="BB128" s="41">
        <f t="shared" ca="1" si="186"/>
        <v>0</v>
      </c>
      <c r="BC128" s="41">
        <f t="shared" ca="1" si="186"/>
        <v>0</v>
      </c>
      <c r="BD128" s="41">
        <f t="shared" ca="1" si="186"/>
        <v>0</v>
      </c>
      <c r="BE128" s="41">
        <f t="shared" ca="1" si="186"/>
        <v>0</v>
      </c>
      <c r="BF128" s="41">
        <f t="shared" ca="1" si="186"/>
        <v>0</v>
      </c>
      <c r="BG128" s="41">
        <f t="shared" ca="1" si="186"/>
        <v>0</v>
      </c>
      <c r="BH128" s="41">
        <f t="shared" ca="1" si="186"/>
        <v>0</v>
      </c>
      <c r="BI128" s="41">
        <f t="shared" ca="1" si="186"/>
        <v>0</v>
      </c>
      <c r="BJ128" s="41">
        <f t="shared" ca="1" si="186"/>
        <v>0</v>
      </c>
      <c r="BK128" s="41">
        <f t="shared" ca="1" si="186"/>
        <v>0</v>
      </c>
      <c r="BL128" s="41">
        <f t="shared" ca="1" si="186"/>
        <v>0</v>
      </c>
      <c r="BM128" s="41">
        <f t="shared" ca="1" si="186"/>
        <v>0</v>
      </c>
      <c r="BN128" s="41">
        <f t="shared" ca="1" si="186"/>
        <v>0</v>
      </c>
      <c r="BO128" s="41">
        <f t="shared" ca="1" si="186"/>
        <v>0</v>
      </c>
      <c r="BP128" s="41">
        <f t="shared" ca="1" si="186"/>
        <v>0</v>
      </c>
      <c r="BQ128" s="41">
        <f t="shared" ref="BQ128:CT128" ca="1" si="187">BQ56*BQ$85</f>
        <v>0</v>
      </c>
      <c r="BR128" s="41">
        <f t="shared" ca="1" si="187"/>
        <v>0</v>
      </c>
      <c r="BS128" s="41">
        <f t="shared" ca="1" si="187"/>
        <v>0</v>
      </c>
      <c r="BT128" s="41">
        <f t="shared" ca="1" si="187"/>
        <v>0</v>
      </c>
      <c r="BU128" s="41">
        <f t="shared" ca="1" si="187"/>
        <v>0</v>
      </c>
      <c r="BV128" s="41">
        <f t="shared" si="187"/>
        <v>0</v>
      </c>
      <c r="BW128" s="41">
        <f t="shared" si="187"/>
        <v>0</v>
      </c>
      <c r="BX128" s="41">
        <f t="shared" si="187"/>
        <v>0</v>
      </c>
      <c r="BY128" s="41">
        <f t="shared" si="187"/>
        <v>0</v>
      </c>
      <c r="BZ128" s="41">
        <f t="shared" si="187"/>
        <v>0</v>
      </c>
      <c r="CA128" s="41">
        <f t="shared" si="187"/>
        <v>0</v>
      </c>
      <c r="CB128" s="41">
        <f t="shared" si="187"/>
        <v>0</v>
      </c>
      <c r="CC128" s="41">
        <f t="shared" si="187"/>
        <v>0</v>
      </c>
      <c r="CD128" s="41">
        <f t="shared" si="187"/>
        <v>0</v>
      </c>
      <c r="CE128" s="41">
        <f t="shared" si="187"/>
        <v>0</v>
      </c>
      <c r="CF128" s="41">
        <f t="shared" si="187"/>
        <v>0</v>
      </c>
      <c r="CG128" s="41">
        <f t="shared" si="187"/>
        <v>0</v>
      </c>
      <c r="CH128" s="41">
        <f t="shared" si="187"/>
        <v>0</v>
      </c>
      <c r="CI128" s="41">
        <f t="shared" si="187"/>
        <v>0</v>
      </c>
      <c r="CJ128" s="41">
        <f t="shared" si="187"/>
        <v>0</v>
      </c>
      <c r="CK128" s="41">
        <f t="shared" si="187"/>
        <v>0</v>
      </c>
      <c r="CL128" s="41">
        <f t="shared" si="187"/>
        <v>0</v>
      </c>
      <c r="CM128" s="41">
        <f t="shared" si="187"/>
        <v>0</v>
      </c>
      <c r="CN128" s="41">
        <f t="shared" si="187"/>
        <v>0</v>
      </c>
      <c r="CO128" s="41">
        <f t="shared" si="187"/>
        <v>0</v>
      </c>
      <c r="CP128" s="41">
        <f t="shared" si="187"/>
        <v>0</v>
      </c>
      <c r="CQ128" s="41">
        <f t="shared" si="187"/>
        <v>0</v>
      </c>
      <c r="CR128" s="41">
        <f t="shared" si="187"/>
        <v>0</v>
      </c>
      <c r="CS128" s="41">
        <f t="shared" si="187"/>
        <v>0</v>
      </c>
      <c r="CT128" s="41">
        <f t="shared" si="187"/>
        <v>0</v>
      </c>
    </row>
    <row r="129" spans="1:98" s="591" customFormat="1" ht="13" x14ac:dyDescent="0.3">
      <c r="A129" s="593" t="str">
        <f t="shared" si="135"/>
        <v>Total årlig kostnad PM</v>
      </c>
      <c r="C129" s="241">
        <f t="shared" ca="1" si="136"/>
        <v>0</v>
      </c>
      <c r="D129" s="595"/>
      <c r="E129" s="588">
        <f t="shared" ref="E129:AJ129" ca="1" si="188">E57*E$85</f>
        <v>0</v>
      </c>
      <c r="F129" s="588">
        <f t="shared" ca="1" si="188"/>
        <v>0</v>
      </c>
      <c r="G129" s="588">
        <f t="shared" ca="1" si="188"/>
        <v>0</v>
      </c>
      <c r="H129" s="588">
        <f t="shared" ca="1" si="188"/>
        <v>0</v>
      </c>
      <c r="I129" s="588">
        <f t="shared" ca="1" si="188"/>
        <v>0</v>
      </c>
      <c r="J129" s="588">
        <f t="shared" ca="1" si="188"/>
        <v>0</v>
      </c>
      <c r="K129" s="588">
        <f t="shared" ca="1" si="188"/>
        <v>0</v>
      </c>
      <c r="L129" s="588">
        <f t="shared" ca="1" si="188"/>
        <v>0</v>
      </c>
      <c r="M129" s="588">
        <f t="shared" ca="1" si="188"/>
        <v>0</v>
      </c>
      <c r="N129" s="588">
        <f t="shared" ca="1" si="188"/>
        <v>0</v>
      </c>
      <c r="O129" s="588">
        <f t="shared" ca="1" si="188"/>
        <v>0</v>
      </c>
      <c r="P129" s="588">
        <f t="shared" ca="1" si="188"/>
        <v>0</v>
      </c>
      <c r="Q129" s="588">
        <f t="shared" ca="1" si="188"/>
        <v>0</v>
      </c>
      <c r="R129" s="588">
        <f t="shared" ca="1" si="188"/>
        <v>0</v>
      </c>
      <c r="S129" s="588">
        <f t="shared" ca="1" si="188"/>
        <v>0</v>
      </c>
      <c r="T129" s="588">
        <f t="shared" ca="1" si="188"/>
        <v>0</v>
      </c>
      <c r="U129" s="588">
        <f t="shared" ca="1" si="188"/>
        <v>0</v>
      </c>
      <c r="V129" s="588">
        <f t="shared" ca="1" si="188"/>
        <v>0</v>
      </c>
      <c r="W129" s="588">
        <f t="shared" ca="1" si="188"/>
        <v>0</v>
      </c>
      <c r="X129" s="588">
        <f t="shared" ca="1" si="188"/>
        <v>0</v>
      </c>
      <c r="Y129" s="588">
        <f t="shared" ca="1" si="188"/>
        <v>0</v>
      </c>
      <c r="Z129" s="588">
        <f t="shared" ca="1" si="188"/>
        <v>0</v>
      </c>
      <c r="AA129" s="588">
        <f t="shared" ca="1" si="188"/>
        <v>0</v>
      </c>
      <c r="AB129" s="588">
        <f t="shared" ca="1" si="188"/>
        <v>0</v>
      </c>
      <c r="AC129" s="588">
        <f t="shared" ca="1" si="188"/>
        <v>0</v>
      </c>
      <c r="AD129" s="588">
        <f t="shared" ca="1" si="188"/>
        <v>0</v>
      </c>
      <c r="AE129" s="588">
        <f t="shared" ca="1" si="188"/>
        <v>0</v>
      </c>
      <c r="AF129" s="588">
        <f t="shared" ca="1" si="188"/>
        <v>0</v>
      </c>
      <c r="AG129" s="588">
        <f t="shared" ca="1" si="188"/>
        <v>0</v>
      </c>
      <c r="AH129" s="588">
        <f t="shared" ca="1" si="188"/>
        <v>0</v>
      </c>
      <c r="AI129" s="588">
        <f t="shared" ca="1" si="188"/>
        <v>0</v>
      </c>
      <c r="AJ129" s="588">
        <f t="shared" ca="1" si="188"/>
        <v>0</v>
      </c>
      <c r="AK129" s="588">
        <f t="shared" ref="AK129:BP129" ca="1" si="189">AK57*AK$85</f>
        <v>0</v>
      </c>
      <c r="AL129" s="588">
        <f t="shared" ca="1" si="189"/>
        <v>0</v>
      </c>
      <c r="AM129" s="588">
        <f t="shared" ca="1" si="189"/>
        <v>0</v>
      </c>
      <c r="AN129" s="588">
        <f t="shared" ca="1" si="189"/>
        <v>0</v>
      </c>
      <c r="AO129" s="588">
        <f t="shared" ca="1" si="189"/>
        <v>0</v>
      </c>
      <c r="AP129" s="588">
        <f t="shared" ca="1" si="189"/>
        <v>0</v>
      </c>
      <c r="AQ129" s="588">
        <f t="shared" ca="1" si="189"/>
        <v>0</v>
      </c>
      <c r="AR129" s="588">
        <f t="shared" ca="1" si="189"/>
        <v>0</v>
      </c>
      <c r="AS129" s="588">
        <f t="shared" ca="1" si="189"/>
        <v>0</v>
      </c>
      <c r="AT129" s="588">
        <f t="shared" ca="1" si="189"/>
        <v>0</v>
      </c>
      <c r="AU129" s="588">
        <f t="shared" ca="1" si="189"/>
        <v>0</v>
      </c>
      <c r="AV129" s="588">
        <f t="shared" ca="1" si="189"/>
        <v>0</v>
      </c>
      <c r="AW129" s="588">
        <f t="shared" ca="1" si="189"/>
        <v>0</v>
      </c>
      <c r="AX129" s="588">
        <f t="shared" ca="1" si="189"/>
        <v>0</v>
      </c>
      <c r="AY129" s="588">
        <f t="shared" ca="1" si="189"/>
        <v>0</v>
      </c>
      <c r="AZ129" s="588">
        <f t="shared" ca="1" si="189"/>
        <v>0</v>
      </c>
      <c r="BA129" s="588">
        <f t="shared" ca="1" si="189"/>
        <v>0</v>
      </c>
      <c r="BB129" s="588">
        <f t="shared" ca="1" si="189"/>
        <v>0</v>
      </c>
      <c r="BC129" s="588">
        <f t="shared" ca="1" si="189"/>
        <v>0</v>
      </c>
      <c r="BD129" s="588">
        <f t="shared" ca="1" si="189"/>
        <v>0</v>
      </c>
      <c r="BE129" s="588">
        <f t="shared" ca="1" si="189"/>
        <v>0</v>
      </c>
      <c r="BF129" s="588">
        <f t="shared" ca="1" si="189"/>
        <v>0</v>
      </c>
      <c r="BG129" s="588">
        <f t="shared" ca="1" si="189"/>
        <v>0</v>
      </c>
      <c r="BH129" s="588">
        <f t="shared" ca="1" si="189"/>
        <v>0</v>
      </c>
      <c r="BI129" s="588">
        <f t="shared" ca="1" si="189"/>
        <v>0</v>
      </c>
      <c r="BJ129" s="588">
        <f t="shared" ca="1" si="189"/>
        <v>0</v>
      </c>
      <c r="BK129" s="588">
        <f t="shared" ca="1" si="189"/>
        <v>0</v>
      </c>
      <c r="BL129" s="588">
        <f t="shared" ca="1" si="189"/>
        <v>0</v>
      </c>
      <c r="BM129" s="588">
        <f t="shared" ca="1" si="189"/>
        <v>0</v>
      </c>
      <c r="BN129" s="588">
        <f t="shared" ca="1" si="189"/>
        <v>0</v>
      </c>
      <c r="BO129" s="588">
        <f t="shared" ca="1" si="189"/>
        <v>0</v>
      </c>
      <c r="BP129" s="588">
        <f t="shared" ca="1" si="189"/>
        <v>0</v>
      </c>
      <c r="BQ129" s="588">
        <f t="shared" ref="BQ129:CT129" ca="1" si="190">BQ57*BQ$85</f>
        <v>0</v>
      </c>
      <c r="BR129" s="588">
        <f t="shared" ca="1" si="190"/>
        <v>0</v>
      </c>
      <c r="BS129" s="588">
        <f t="shared" ca="1" si="190"/>
        <v>0</v>
      </c>
      <c r="BT129" s="588">
        <f t="shared" ca="1" si="190"/>
        <v>0</v>
      </c>
      <c r="BU129" s="588">
        <f t="shared" ca="1" si="190"/>
        <v>0</v>
      </c>
      <c r="BV129" s="588">
        <f t="shared" si="190"/>
        <v>0</v>
      </c>
      <c r="BW129" s="588">
        <f t="shared" si="190"/>
        <v>0</v>
      </c>
      <c r="BX129" s="588">
        <f t="shared" si="190"/>
        <v>0</v>
      </c>
      <c r="BY129" s="588">
        <f t="shared" si="190"/>
        <v>0</v>
      </c>
      <c r="BZ129" s="588">
        <f t="shared" si="190"/>
        <v>0</v>
      </c>
      <c r="CA129" s="588">
        <f t="shared" si="190"/>
        <v>0</v>
      </c>
      <c r="CB129" s="588">
        <f t="shared" si="190"/>
        <v>0</v>
      </c>
      <c r="CC129" s="588">
        <f t="shared" si="190"/>
        <v>0</v>
      </c>
      <c r="CD129" s="588">
        <f t="shared" si="190"/>
        <v>0</v>
      </c>
      <c r="CE129" s="588">
        <f t="shared" si="190"/>
        <v>0</v>
      </c>
      <c r="CF129" s="588">
        <f t="shared" si="190"/>
        <v>0</v>
      </c>
      <c r="CG129" s="588">
        <f t="shared" si="190"/>
        <v>0</v>
      </c>
      <c r="CH129" s="588">
        <f t="shared" si="190"/>
        <v>0</v>
      </c>
      <c r="CI129" s="588">
        <f t="shared" si="190"/>
        <v>0</v>
      </c>
      <c r="CJ129" s="588">
        <f t="shared" si="190"/>
        <v>0</v>
      </c>
      <c r="CK129" s="588">
        <f t="shared" si="190"/>
        <v>0</v>
      </c>
      <c r="CL129" s="588">
        <f t="shared" si="190"/>
        <v>0</v>
      </c>
      <c r="CM129" s="588">
        <f t="shared" si="190"/>
        <v>0</v>
      </c>
      <c r="CN129" s="588">
        <f t="shared" si="190"/>
        <v>0</v>
      </c>
      <c r="CO129" s="588">
        <f t="shared" si="190"/>
        <v>0</v>
      </c>
      <c r="CP129" s="588">
        <f t="shared" si="190"/>
        <v>0</v>
      </c>
      <c r="CQ129" s="588">
        <f t="shared" si="190"/>
        <v>0</v>
      </c>
      <c r="CR129" s="588">
        <f t="shared" si="190"/>
        <v>0</v>
      </c>
      <c r="CS129" s="588">
        <f t="shared" si="190"/>
        <v>0</v>
      </c>
      <c r="CT129" s="588">
        <f t="shared" si="190"/>
        <v>0</v>
      </c>
    </row>
    <row r="130" spans="1:98" ht="13" x14ac:dyDescent="0.3">
      <c r="A130" s="38" t="str">
        <f>A108</f>
        <v>Summa Effekter</v>
      </c>
      <c r="B130" s="1263" t="s">
        <v>816</v>
      </c>
      <c r="C130" s="1262">
        <f ca="1">SUM(C119:C129)</f>
        <v>0</v>
      </c>
    </row>
    <row r="132" spans="1:98" s="591" customFormat="1" ht="13" x14ac:dyDescent="0.3">
      <c r="A132" s="1917" t="str">
        <f>A60</f>
        <v>JA-UA</v>
      </c>
      <c r="B132" s="1917">
        <f>B60</f>
        <v>0</v>
      </c>
      <c r="C132" s="1917">
        <f>C60</f>
        <v>0</v>
      </c>
      <c r="D132" s="595"/>
    </row>
    <row r="133" spans="1:98" s="651" customFormat="1" ht="13" x14ac:dyDescent="0.3">
      <c r="B133" s="652"/>
      <c r="C133" s="648" t="str">
        <f t="shared" ref="C133:AH133" si="191">C111</f>
        <v>Summa kalkylperiod</v>
      </c>
      <c r="D133" s="650" t="str">
        <f t="shared" si="191"/>
        <v>År</v>
      </c>
      <c r="E133" s="648">
        <f t="shared" si="191"/>
        <v>2019</v>
      </c>
      <c r="F133" s="648">
        <f t="shared" si="191"/>
        <v>2020</v>
      </c>
      <c r="G133" s="648">
        <f t="shared" si="191"/>
        <v>2021</v>
      </c>
      <c r="H133" s="648">
        <f t="shared" si="191"/>
        <v>2022</v>
      </c>
      <c r="I133" s="648">
        <f t="shared" si="191"/>
        <v>2023</v>
      </c>
      <c r="J133" s="648">
        <f t="shared" si="191"/>
        <v>2024</v>
      </c>
      <c r="K133" s="648">
        <f t="shared" si="191"/>
        <v>2025</v>
      </c>
      <c r="L133" s="648">
        <f t="shared" si="191"/>
        <v>2026</v>
      </c>
      <c r="M133" s="648">
        <f t="shared" si="191"/>
        <v>2027</v>
      </c>
      <c r="N133" s="648">
        <f t="shared" si="191"/>
        <v>2028</v>
      </c>
      <c r="O133" s="648">
        <f t="shared" si="191"/>
        <v>2029</v>
      </c>
      <c r="P133" s="648">
        <f t="shared" si="191"/>
        <v>2030</v>
      </c>
      <c r="Q133" s="648">
        <f t="shared" si="191"/>
        <v>2031</v>
      </c>
      <c r="R133" s="648">
        <f t="shared" si="191"/>
        <v>2032</v>
      </c>
      <c r="S133" s="648">
        <f t="shared" si="191"/>
        <v>2033</v>
      </c>
      <c r="T133" s="648">
        <f t="shared" si="191"/>
        <v>2034</v>
      </c>
      <c r="U133" s="648">
        <f t="shared" si="191"/>
        <v>2035</v>
      </c>
      <c r="V133" s="648">
        <f t="shared" si="191"/>
        <v>2036</v>
      </c>
      <c r="W133" s="648">
        <f t="shared" si="191"/>
        <v>2037</v>
      </c>
      <c r="X133" s="648">
        <f t="shared" si="191"/>
        <v>2038</v>
      </c>
      <c r="Y133" s="648">
        <f t="shared" si="191"/>
        <v>2039</v>
      </c>
      <c r="Z133" s="648">
        <f t="shared" si="191"/>
        <v>2040</v>
      </c>
      <c r="AA133" s="648">
        <f t="shared" si="191"/>
        <v>2041</v>
      </c>
      <c r="AB133" s="648">
        <f t="shared" si="191"/>
        <v>2042</v>
      </c>
      <c r="AC133" s="648">
        <f t="shared" si="191"/>
        <v>2043</v>
      </c>
      <c r="AD133" s="648">
        <f t="shared" si="191"/>
        <v>2044</v>
      </c>
      <c r="AE133" s="648">
        <f t="shared" si="191"/>
        <v>2045</v>
      </c>
      <c r="AF133" s="648">
        <f t="shared" si="191"/>
        <v>2046</v>
      </c>
      <c r="AG133" s="648">
        <f t="shared" si="191"/>
        <v>2047</v>
      </c>
      <c r="AH133" s="648">
        <f t="shared" si="191"/>
        <v>2048</v>
      </c>
      <c r="AI133" s="648">
        <f t="shared" ref="AI133:BN133" si="192">AI111</f>
        <v>2049</v>
      </c>
      <c r="AJ133" s="648">
        <f t="shared" si="192"/>
        <v>2050</v>
      </c>
      <c r="AK133" s="648">
        <f t="shared" si="192"/>
        <v>2051</v>
      </c>
      <c r="AL133" s="648">
        <f t="shared" si="192"/>
        <v>2052</v>
      </c>
      <c r="AM133" s="648">
        <f t="shared" si="192"/>
        <v>2053</v>
      </c>
      <c r="AN133" s="648">
        <f t="shared" si="192"/>
        <v>2054</v>
      </c>
      <c r="AO133" s="648">
        <f t="shared" si="192"/>
        <v>2055</v>
      </c>
      <c r="AP133" s="648">
        <f t="shared" si="192"/>
        <v>2056</v>
      </c>
      <c r="AQ133" s="648">
        <f t="shared" si="192"/>
        <v>2057</v>
      </c>
      <c r="AR133" s="648">
        <f t="shared" si="192"/>
        <v>2058</v>
      </c>
      <c r="AS133" s="648">
        <f t="shared" si="192"/>
        <v>2059</v>
      </c>
      <c r="AT133" s="648">
        <f t="shared" si="192"/>
        <v>2060</v>
      </c>
      <c r="AU133" s="648">
        <f t="shared" si="192"/>
        <v>2061</v>
      </c>
      <c r="AV133" s="648">
        <f t="shared" si="192"/>
        <v>2062</v>
      </c>
      <c r="AW133" s="648">
        <f t="shared" si="192"/>
        <v>2063</v>
      </c>
      <c r="AX133" s="648">
        <f t="shared" si="192"/>
        <v>2064</v>
      </c>
      <c r="AY133" s="648">
        <f t="shared" si="192"/>
        <v>2065</v>
      </c>
      <c r="AZ133" s="648">
        <f t="shared" si="192"/>
        <v>2066</v>
      </c>
      <c r="BA133" s="648">
        <f t="shared" si="192"/>
        <v>2067</v>
      </c>
      <c r="BB133" s="648">
        <f t="shared" si="192"/>
        <v>2068</v>
      </c>
      <c r="BC133" s="648">
        <f t="shared" si="192"/>
        <v>2069</v>
      </c>
      <c r="BD133" s="648">
        <f t="shared" si="192"/>
        <v>2070</v>
      </c>
      <c r="BE133" s="648">
        <f t="shared" si="192"/>
        <v>2071</v>
      </c>
      <c r="BF133" s="648">
        <f t="shared" si="192"/>
        <v>2072</v>
      </c>
      <c r="BG133" s="648">
        <f t="shared" si="192"/>
        <v>2073</v>
      </c>
      <c r="BH133" s="648">
        <f t="shared" si="192"/>
        <v>2074</v>
      </c>
      <c r="BI133" s="648">
        <f t="shared" si="192"/>
        <v>2075</v>
      </c>
      <c r="BJ133" s="648">
        <f t="shared" si="192"/>
        <v>2076</v>
      </c>
      <c r="BK133" s="648">
        <f t="shared" si="192"/>
        <v>2077</v>
      </c>
      <c r="BL133" s="648">
        <f t="shared" si="192"/>
        <v>2078</v>
      </c>
      <c r="BM133" s="648">
        <f t="shared" si="192"/>
        <v>2079</v>
      </c>
      <c r="BN133" s="648">
        <f t="shared" si="192"/>
        <v>2080</v>
      </c>
      <c r="BO133" s="648">
        <f t="shared" ref="BO133:CT133" si="193">BO111</f>
        <v>2081</v>
      </c>
      <c r="BP133" s="648">
        <f t="shared" si="193"/>
        <v>2082</v>
      </c>
      <c r="BQ133" s="648">
        <f t="shared" si="193"/>
        <v>2083</v>
      </c>
      <c r="BR133" s="648">
        <f t="shared" si="193"/>
        <v>2084</v>
      </c>
      <c r="BS133" s="648">
        <f t="shared" si="193"/>
        <v>2085</v>
      </c>
      <c r="BT133" s="648">
        <f t="shared" si="193"/>
        <v>2086</v>
      </c>
      <c r="BU133" s="648">
        <f t="shared" si="193"/>
        <v>2087</v>
      </c>
      <c r="BV133" s="648">
        <f t="shared" si="193"/>
        <v>2088</v>
      </c>
      <c r="BW133" s="648">
        <f t="shared" si="193"/>
        <v>2089</v>
      </c>
      <c r="BX133" s="648">
        <f t="shared" si="193"/>
        <v>2090</v>
      </c>
      <c r="BY133" s="648">
        <f t="shared" si="193"/>
        <v>2091</v>
      </c>
      <c r="BZ133" s="648">
        <f t="shared" si="193"/>
        <v>2092</v>
      </c>
      <c r="CA133" s="648">
        <f t="shared" si="193"/>
        <v>2093</v>
      </c>
      <c r="CB133" s="648">
        <f t="shared" si="193"/>
        <v>2094</v>
      </c>
      <c r="CC133" s="648">
        <f t="shared" si="193"/>
        <v>2095</v>
      </c>
      <c r="CD133" s="648">
        <f t="shared" si="193"/>
        <v>2096</v>
      </c>
      <c r="CE133" s="648">
        <f t="shared" si="193"/>
        <v>2097</v>
      </c>
      <c r="CF133" s="648">
        <f t="shared" si="193"/>
        <v>2098</v>
      </c>
      <c r="CG133" s="648">
        <f t="shared" si="193"/>
        <v>2099</v>
      </c>
      <c r="CH133" s="648">
        <f t="shared" si="193"/>
        <v>2100</v>
      </c>
      <c r="CI133" s="648">
        <f t="shared" si="193"/>
        <v>2101</v>
      </c>
      <c r="CJ133" s="648">
        <f t="shared" si="193"/>
        <v>2102</v>
      </c>
      <c r="CK133" s="648">
        <f t="shared" si="193"/>
        <v>2103</v>
      </c>
      <c r="CL133" s="648">
        <f t="shared" si="193"/>
        <v>2104</v>
      </c>
      <c r="CM133" s="648">
        <f t="shared" si="193"/>
        <v>2105</v>
      </c>
      <c r="CN133" s="648">
        <f t="shared" si="193"/>
        <v>2106</v>
      </c>
      <c r="CO133" s="648">
        <f t="shared" si="193"/>
        <v>2107</v>
      </c>
      <c r="CP133" s="648">
        <f t="shared" si="193"/>
        <v>2108</v>
      </c>
      <c r="CQ133" s="648">
        <f t="shared" si="193"/>
        <v>2109</v>
      </c>
      <c r="CR133" s="648">
        <f t="shared" si="193"/>
        <v>2110</v>
      </c>
      <c r="CS133" s="648">
        <f t="shared" si="193"/>
        <v>2111</v>
      </c>
      <c r="CT133" s="648">
        <f t="shared" si="193"/>
        <v>2112</v>
      </c>
    </row>
    <row r="134" spans="1:98" ht="13" x14ac:dyDescent="0.3">
      <c r="A134" s="38" t="str">
        <f t="shared" ref="A134:A151" si="194">A62</f>
        <v>Årlig bränsleförbrukning ton</v>
      </c>
      <c r="C134" s="241">
        <f t="shared" ref="C134:C151" ca="1" si="195">SUMIFS(E134:CT134,$E$133:$CT$133,"&gt;="&amp;$B$8,$E$133:$CT$133,"&lt;="&amp;$B$11)</f>
        <v>0</v>
      </c>
      <c r="E134" s="239">
        <f t="shared" ref="E134:AJ134" ca="1" si="196">E90-E112</f>
        <v>0</v>
      </c>
      <c r="F134" s="239">
        <f t="shared" ca="1" si="196"/>
        <v>0</v>
      </c>
      <c r="G134" s="239">
        <f t="shared" ca="1" si="196"/>
        <v>0</v>
      </c>
      <c r="H134" s="239">
        <f t="shared" ca="1" si="196"/>
        <v>0</v>
      </c>
      <c r="I134" s="239">
        <f t="shared" ca="1" si="196"/>
        <v>0</v>
      </c>
      <c r="J134" s="239">
        <f t="shared" ca="1" si="196"/>
        <v>0</v>
      </c>
      <c r="K134" s="239">
        <f t="shared" ca="1" si="196"/>
        <v>0</v>
      </c>
      <c r="L134" s="239">
        <f t="shared" ca="1" si="196"/>
        <v>0</v>
      </c>
      <c r="M134" s="239">
        <f t="shared" ca="1" si="196"/>
        <v>0</v>
      </c>
      <c r="N134" s="239">
        <f t="shared" ca="1" si="196"/>
        <v>0</v>
      </c>
      <c r="O134" s="239">
        <f t="shared" ca="1" si="196"/>
        <v>0</v>
      </c>
      <c r="P134" s="239">
        <f t="shared" ca="1" si="196"/>
        <v>0</v>
      </c>
      <c r="Q134" s="239">
        <f t="shared" ca="1" si="196"/>
        <v>0</v>
      </c>
      <c r="R134" s="239">
        <f t="shared" ca="1" si="196"/>
        <v>0</v>
      </c>
      <c r="S134" s="239">
        <f t="shared" ca="1" si="196"/>
        <v>0</v>
      </c>
      <c r="T134" s="239">
        <f t="shared" ca="1" si="196"/>
        <v>0</v>
      </c>
      <c r="U134" s="239">
        <f t="shared" ca="1" si="196"/>
        <v>0</v>
      </c>
      <c r="V134" s="239">
        <f t="shared" ca="1" si="196"/>
        <v>0</v>
      </c>
      <c r="W134" s="239">
        <f t="shared" ca="1" si="196"/>
        <v>0</v>
      </c>
      <c r="X134" s="239">
        <f t="shared" ca="1" si="196"/>
        <v>0</v>
      </c>
      <c r="Y134" s="239">
        <f t="shared" ca="1" si="196"/>
        <v>0</v>
      </c>
      <c r="Z134" s="239">
        <f t="shared" ca="1" si="196"/>
        <v>0</v>
      </c>
      <c r="AA134" s="239">
        <f t="shared" ca="1" si="196"/>
        <v>0</v>
      </c>
      <c r="AB134" s="239">
        <f t="shared" ca="1" si="196"/>
        <v>0</v>
      </c>
      <c r="AC134" s="239">
        <f t="shared" ca="1" si="196"/>
        <v>0</v>
      </c>
      <c r="AD134" s="239">
        <f t="shared" ca="1" si="196"/>
        <v>0</v>
      </c>
      <c r="AE134" s="239">
        <f t="shared" ca="1" si="196"/>
        <v>0</v>
      </c>
      <c r="AF134" s="239">
        <f t="shared" ca="1" si="196"/>
        <v>0</v>
      </c>
      <c r="AG134" s="239">
        <f t="shared" ca="1" si="196"/>
        <v>0</v>
      </c>
      <c r="AH134" s="239">
        <f t="shared" ca="1" si="196"/>
        <v>0</v>
      </c>
      <c r="AI134" s="239">
        <f t="shared" ca="1" si="196"/>
        <v>0</v>
      </c>
      <c r="AJ134" s="239">
        <f t="shared" ca="1" si="196"/>
        <v>0</v>
      </c>
      <c r="AK134" s="239">
        <f t="shared" ref="AK134:BP134" ca="1" si="197">AK90-AK112</f>
        <v>0</v>
      </c>
      <c r="AL134" s="239">
        <f t="shared" ca="1" si="197"/>
        <v>0</v>
      </c>
      <c r="AM134" s="239">
        <f t="shared" ca="1" si="197"/>
        <v>0</v>
      </c>
      <c r="AN134" s="239">
        <f t="shared" ca="1" si="197"/>
        <v>0</v>
      </c>
      <c r="AO134" s="239">
        <f t="shared" ca="1" si="197"/>
        <v>0</v>
      </c>
      <c r="AP134" s="239">
        <f t="shared" ca="1" si="197"/>
        <v>0</v>
      </c>
      <c r="AQ134" s="239">
        <f t="shared" ca="1" si="197"/>
        <v>0</v>
      </c>
      <c r="AR134" s="239">
        <f t="shared" ca="1" si="197"/>
        <v>0</v>
      </c>
      <c r="AS134" s="239">
        <f t="shared" ca="1" si="197"/>
        <v>0</v>
      </c>
      <c r="AT134" s="239">
        <f t="shared" ca="1" si="197"/>
        <v>0</v>
      </c>
      <c r="AU134" s="239">
        <f t="shared" ca="1" si="197"/>
        <v>0</v>
      </c>
      <c r="AV134" s="239">
        <f t="shared" ca="1" si="197"/>
        <v>0</v>
      </c>
      <c r="AW134" s="239">
        <f t="shared" ca="1" si="197"/>
        <v>0</v>
      </c>
      <c r="AX134" s="239">
        <f t="shared" ca="1" si="197"/>
        <v>0</v>
      </c>
      <c r="AY134" s="239">
        <f t="shared" ca="1" si="197"/>
        <v>0</v>
      </c>
      <c r="AZ134" s="239">
        <f t="shared" ca="1" si="197"/>
        <v>0</v>
      </c>
      <c r="BA134" s="239">
        <f t="shared" ca="1" si="197"/>
        <v>0</v>
      </c>
      <c r="BB134" s="239">
        <f t="shared" ca="1" si="197"/>
        <v>0</v>
      </c>
      <c r="BC134" s="239">
        <f t="shared" ca="1" si="197"/>
        <v>0</v>
      </c>
      <c r="BD134" s="239">
        <f t="shared" ca="1" si="197"/>
        <v>0</v>
      </c>
      <c r="BE134" s="239">
        <f t="shared" ca="1" si="197"/>
        <v>0</v>
      </c>
      <c r="BF134" s="239">
        <f t="shared" ca="1" si="197"/>
        <v>0</v>
      </c>
      <c r="BG134" s="239">
        <f t="shared" ca="1" si="197"/>
        <v>0</v>
      </c>
      <c r="BH134" s="239">
        <f t="shared" ca="1" si="197"/>
        <v>0</v>
      </c>
      <c r="BI134" s="239">
        <f t="shared" ca="1" si="197"/>
        <v>0</v>
      </c>
      <c r="BJ134" s="239">
        <f t="shared" ca="1" si="197"/>
        <v>0</v>
      </c>
      <c r="BK134" s="239">
        <f t="shared" ca="1" si="197"/>
        <v>0</v>
      </c>
      <c r="BL134" s="239">
        <f t="shared" ca="1" si="197"/>
        <v>0</v>
      </c>
      <c r="BM134" s="239">
        <f t="shared" ca="1" si="197"/>
        <v>0</v>
      </c>
      <c r="BN134" s="239">
        <f t="shared" ca="1" si="197"/>
        <v>0</v>
      </c>
      <c r="BO134" s="239">
        <f t="shared" ca="1" si="197"/>
        <v>0</v>
      </c>
      <c r="BP134" s="239">
        <f t="shared" ca="1" si="197"/>
        <v>0</v>
      </c>
      <c r="BQ134" s="239">
        <f t="shared" ref="BQ134:CT134" ca="1" si="198">BQ90-BQ112</f>
        <v>0</v>
      </c>
      <c r="BR134" s="239">
        <f t="shared" ca="1" si="198"/>
        <v>0</v>
      </c>
      <c r="BS134" s="239">
        <f t="shared" ca="1" si="198"/>
        <v>0</v>
      </c>
      <c r="BT134" s="239">
        <f t="shared" ca="1" si="198"/>
        <v>0</v>
      </c>
      <c r="BU134" s="239">
        <f t="shared" ca="1" si="198"/>
        <v>0</v>
      </c>
      <c r="BV134" s="239">
        <f t="shared" si="198"/>
        <v>0</v>
      </c>
      <c r="BW134" s="239">
        <f t="shared" si="198"/>
        <v>0</v>
      </c>
      <c r="BX134" s="239">
        <f t="shared" si="198"/>
        <v>0</v>
      </c>
      <c r="BY134" s="239">
        <f t="shared" si="198"/>
        <v>0</v>
      </c>
      <c r="BZ134" s="239">
        <f t="shared" si="198"/>
        <v>0</v>
      </c>
      <c r="CA134" s="239">
        <f t="shared" si="198"/>
        <v>0</v>
      </c>
      <c r="CB134" s="239">
        <f t="shared" si="198"/>
        <v>0</v>
      </c>
      <c r="CC134" s="239">
        <f t="shared" si="198"/>
        <v>0</v>
      </c>
      <c r="CD134" s="239">
        <f t="shared" si="198"/>
        <v>0</v>
      </c>
      <c r="CE134" s="239">
        <f t="shared" si="198"/>
        <v>0</v>
      </c>
      <c r="CF134" s="239">
        <f t="shared" si="198"/>
        <v>0</v>
      </c>
      <c r="CG134" s="239">
        <f t="shared" si="198"/>
        <v>0</v>
      </c>
      <c r="CH134" s="239">
        <f t="shared" si="198"/>
        <v>0</v>
      </c>
      <c r="CI134" s="239">
        <f t="shared" si="198"/>
        <v>0</v>
      </c>
      <c r="CJ134" s="239">
        <f t="shared" si="198"/>
        <v>0</v>
      </c>
      <c r="CK134" s="239">
        <f t="shared" si="198"/>
        <v>0</v>
      </c>
      <c r="CL134" s="239">
        <f t="shared" si="198"/>
        <v>0</v>
      </c>
      <c r="CM134" s="239">
        <f t="shared" si="198"/>
        <v>0</v>
      </c>
      <c r="CN134" s="239">
        <f t="shared" si="198"/>
        <v>0</v>
      </c>
      <c r="CO134" s="239">
        <f t="shared" si="198"/>
        <v>0</v>
      </c>
      <c r="CP134" s="239">
        <f t="shared" si="198"/>
        <v>0</v>
      </c>
      <c r="CQ134" s="239">
        <f t="shared" si="198"/>
        <v>0</v>
      </c>
      <c r="CR134" s="239">
        <f t="shared" si="198"/>
        <v>0</v>
      </c>
      <c r="CS134" s="239">
        <f t="shared" si="198"/>
        <v>0</v>
      </c>
      <c r="CT134" s="239">
        <f t="shared" si="198"/>
        <v>0</v>
      </c>
    </row>
    <row r="135" spans="1:98" ht="13" x14ac:dyDescent="0.3">
      <c r="A135" s="38" t="str">
        <f t="shared" si="194"/>
        <v>Totalt årligt utsläpp av CO2 ton</v>
      </c>
      <c r="C135" s="241">
        <f t="shared" ca="1" si="195"/>
        <v>0</v>
      </c>
      <c r="E135" s="239">
        <f t="shared" ref="E135:AJ135" ca="1" si="199">E91-E113</f>
        <v>0</v>
      </c>
      <c r="F135" s="239">
        <f t="shared" ca="1" si="199"/>
        <v>0</v>
      </c>
      <c r="G135" s="239">
        <f t="shared" ca="1" si="199"/>
        <v>0</v>
      </c>
      <c r="H135" s="239">
        <f t="shared" ca="1" si="199"/>
        <v>0</v>
      </c>
      <c r="I135" s="239">
        <f t="shared" ca="1" si="199"/>
        <v>0</v>
      </c>
      <c r="J135" s="239">
        <f t="shared" ca="1" si="199"/>
        <v>0</v>
      </c>
      <c r="K135" s="239">
        <f t="shared" ca="1" si="199"/>
        <v>0</v>
      </c>
      <c r="L135" s="239">
        <f t="shared" ca="1" si="199"/>
        <v>0</v>
      </c>
      <c r="M135" s="239">
        <f t="shared" ca="1" si="199"/>
        <v>0</v>
      </c>
      <c r="N135" s="239">
        <f t="shared" ca="1" si="199"/>
        <v>0</v>
      </c>
      <c r="O135" s="239">
        <f t="shared" ca="1" si="199"/>
        <v>0</v>
      </c>
      <c r="P135" s="239">
        <f t="shared" ca="1" si="199"/>
        <v>0</v>
      </c>
      <c r="Q135" s="239">
        <f t="shared" ca="1" si="199"/>
        <v>0</v>
      </c>
      <c r="R135" s="239">
        <f t="shared" ca="1" si="199"/>
        <v>0</v>
      </c>
      <c r="S135" s="239">
        <f t="shared" ca="1" si="199"/>
        <v>0</v>
      </c>
      <c r="T135" s="239">
        <f t="shared" ca="1" si="199"/>
        <v>0</v>
      </c>
      <c r="U135" s="239">
        <f t="shared" ca="1" si="199"/>
        <v>0</v>
      </c>
      <c r="V135" s="239">
        <f t="shared" ca="1" si="199"/>
        <v>0</v>
      </c>
      <c r="W135" s="239">
        <f t="shared" ca="1" si="199"/>
        <v>0</v>
      </c>
      <c r="X135" s="239">
        <f t="shared" ca="1" si="199"/>
        <v>0</v>
      </c>
      <c r="Y135" s="239">
        <f t="shared" ca="1" si="199"/>
        <v>0</v>
      </c>
      <c r="Z135" s="239">
        <f t="shared" ca="1" si="199"/>
        <v>0</v>
      </c>
      <c r="AA135" s="239">
        <f t="shared" ca="1" si="199"/>
        <v>0</v>
      </c>
      <c r="AB135" s="239">
        <f t="shared" ca="1" si="199"/>
        <v>0</v>
      </c>
      <c r="AC135" s="239">
        <f t="shared" ca="1" si="199"/>
        <v>0</v>
      </c>
      <c r="AD135" s="239">
        <f t="shared" ca="1" si="199"/>
        <v>0</v>
      </c>
      <c r="AE135" s="239">
        <f t="shared" ca="1" si="199"/>
        <v>0</v>
      </c>
      <c r="AF135" s="239">
        <f t="shared" ca="1" si="199"/>
        <v>0</v>
      </c>
      <c r="AG135" s="239">
        <f t="shared" ca="1" si="199"/>
        <v>0</v>
      </c>
      <c r="AH135" s="239">
        <f t="shared" ca="1" si="199"/>
        <v>0</v>
      </c>
      <c r="AI135" s="239">
        <f t="shared" ca="1" si="199"/>
        <v>0</v>
      </c>
      <c r="AJ135" s="239">
        <f t="shared" ca="1" si="199"/>
        <v>0</v>
      </c>
      <c r="AK135" s="239">
        <f t="shared" ref="AK135:BP135" ca="1" si="200">AK91-AK113</f>
        <v>0</v>
      </c>
      <c r="AL135" s="239">
        <f t="shared" ca="1" si="200"/>
        <v>0</v>
      </c>
      <c r="AM135" s="239">
        <f t="shared" ca="1" si="200"/>
        <v>0</v>
      </c>
      <c r="AN135" s="239">
        <f t="shared" ca="1" si="200"/>
        <v>0</v>
      </c>
      <c r="AO135" s="239">
        <f t="shared" ca="1" si="200"/>
        <v>0</v>
      </c>
      <c r="AP135" s="239">
        <f t="shared" ca="1" si="200"/>
        <v>0</v>
      </c>
      <c r="AQ135" s="239">
        <f t="shared" ca="1" si="200"/>
        <v>0</v>
      </c>
      <c r="AR135" s="239">
        <f t="shared" ca="1" si="200"/>
        <v>0</v>
      </c>
      <c r="AS135" s="239">
        <f t="shared" ca="1" si="200"/>
        <v>0</v>
      </c>
      <c r="AT135" s="239">
        <f t="shared" ca="1" si="200"/>
        <v>0</v>
      </c>
      <c r="AU135" s="239">
        <f t="shared" ca="1" si="200"/>
        <v>0</v>
      </c>
      <c r="AV135" s="239">
        <f t="shared" ca="1" si="200"/>
        <v>0</v>
      </c>
      <c r="AW135" s="239">
        <f t="shared" ca="1" si="200"/>
        <v>0</v>
      </c>
      <c r="AX135" s="239">
        <f t="shared" ca="1" si="200"/>
        <v>0</v>
      </c>
      <c r="AY135" s="239">
        <f t="shared" ca="1" si="200"/>
        <v>0</v>
      </c>
      <c r="AZ135" s="239">
        <f t="shared" ca="1" si="200"/>
        <v>0</v>
      </c>
      <c r="BA135" s="239">
        <f t="shared" ca="1" si="200"/>
        <v>0</v>
      </c>
      <c r="BB135" s="239">
        <f t="shared" ca="1" si="200"/>
        <v>0</v>
      </c>
      <c r="BC135" s="239">
        <f t="shared" ca="1" si="200"/>
        <v>0</v>
      </c>
      <c r="BD135" s="239">
        <f t="shared" ca="1" si="200"/>
        <v>0</v>
      </c>
      <c r="BE135" s="239">
        <f t="shared" ca="1" si="200"/>
        <v>0</v>
      </c>
      <c r="BF135" s="239">
        <f t="shared" ca="1" si="200"/>
        <v>0</v>
      </c>
      <c r="BG135" s="239">
        <f t="shared" ca="1" si="200"/>
        <v>0</v>
      </c>
      <c r="BH135" s="239">
        <f t="shared" ca="1" si="200"/>
        <v>0</v>
      </c>
      <c r="BI135" s="239">
        <f t="shared" ca="1" si="200"/>
        <v>0</v>
      </c>
      <c r="BJ135" s="239">
        <f t="shared" ca="1" si="200"/>
        <v>0</v>
      </c>
      <c r="BK135" s="239">
        <f t="shared" ca="1" si="200"/>
        <v>0</v>
      </c>
      <c r="BL135" s="239">
        <f t="shared" ca="1" si="200"/>
        <v>0</v>
      </c>
      <c r="BM135" s="239">
        <f t="shared" ca="1" si="200"/>
        <v>0</v>
      </c>
      <c r="BN135" s="239">
        <f t="shared" ca="1" si="200"/>
        <v>0</v>
      </c>
      <c r="BO135" s="239">
        <f t="shared" ca="1" si="200"/>
        <v>0</v>
      </c>
      <c r="BP135" s="239">
        <f t="shared" ca="1" si="200"/>
        <v>0</v>
      </c>
      <c r="BQ135" s="239">
        <f t="shared" ref="BQ135:CT135" ca="1" si="201">BQ91-BQ113</f>
        <v>0</v>
      </c>
      <c r="BR135" s="239">
        <f t="shared" ca="1" si="201"/>
        <v>0</v>
      </c>
      <c r="BS135" s="239">
        <f t="shared" ca="1" si="201"/>
        <v>0</v>
      </c>
      <c r="BT135" s="239">
        <f t="shared" ca="1" si="201"/>
        <v>0</v>
      </c>
      <c r="BU135" s="239">
        <f t="shared" ca="1" si="201"/>
        <v>0</v>
      </c>
      <c r="BV135" s="239">
        <f t="shared" si="201"/>
        <v>0</v>
      </c>
      <c r="BW135" s="239">
        <f t="shared" si="201"/>
        <v>0</v>
      </c>
      <c r="BX135" s="239">
        <f t="shared" si="201"/>
        <v>0</v>
      </c>
      <c r="BY135" s="239">
        <f t="shared" si="201"/>
        <v>0</v>
      </c>
      <c r="BZ135" s="239">
        <f t="shared" si="201"/>
        <v>0</v>
      </c>
      <c r="CA135" s="239">
        <f t="shared" si="201"/>
        <v>0</v>
      </c>
      <c r="CB135" s="239">
        <f t="shared" si="201"/>
        <v>0</v>
      </c>
      <c r="CC135" s="239">
        <f t="shared" si="201"/>
        <v>0</v>
      </c>
      <c r="CD135" s="239">
        <f t="shared" si="201"/>
        <v>0</v>
      </c>
      <c r="CE135" s="239">
        <f t="shared" si="201"/>
        <v>0</v>
      </c>
      <c r="CF135" s="239">
        <f t="shared" si="201"/>
        <v>0</v>
      </c>
      <c r="CG135" s="239">
        <f t="shared" si="201"/>
        <v>0</v>
      </c>
      <c r="CH135" s="239">
        <f t="shared" si="201"/>
        <v>0</v>
      </c>
      <c r="CI135" s="239">
        <f t="shared" si="201"/>
        <v>0</v>
      </c>
      <c r="CJ135" s="239">
        <f t="shared" si="201"/>
        <v>0</v>
      </c>
      <c r="CK135" s="239">
        <f t="shared" si="201"/>
        <v>0</v>
      </c>
      <c r="CL135" s="239">
        <f t="shared" si="201"/>
        <v>0</v>
      </c>
      <c r="CM135" s="239">
        <f t="shared" si="201"/>
        <v>0</v>
      </c>
      <c r="CN135" s="239">
        <f t="shared" si="201"/>
        <v>0</v>
      </c>
      <c r="CO135" s="239">
        <f t="shared" si="201"/>
        <v>0</v>
      </c>
      <c r="CP135" s="239">
        <f t="shared" si="201"/>
        <v>0</v>
      </c>
      <c r="CQ135" s="239">
        <f t="shared" si="201"/>
        <v>0</v>
      </c>
      <c r="CR135" s="239">
        <f t="shared" si="201"/>
        <v>0</v>
      </c>
      <c r="CS135" s="239">
        <f t="shared" si="201"/>
        <v>0</v>
      </c>
      <c r="CT135" s="239">
        <f t="shared" si="201"/>
        <v>0</v>
      </c>
    </row>
    <row r="136" spans="1:98" ht="13" x14ac:dyDescent="0.3">
      <c r="A136" s="38" t="str">
        <f t="shared" si="194"/>
        <v>Totalt årligt utsläpp av NOx ton</v>
      </c>
      <c r="C136" s="241">
        <f t="shared" ca="1" si="195"/>
        <v>0</v>
      </c>
      <c r="E136" s="239">
        <f t="shared" ref="E136:AJ136" ca="1" si="202">E92-E114</f>
        <v>0</v>
      </c>
      <c r="F136" s="239">
        <f t="shared" ca="1" si="202"/>
        <v>0</v>
      </c>
      <c r="G136" s="239">
        <f t="shared" ca="1" si="202"/>
        <v>0</v>
      </c>
      <c r="H136" s="239">
        <f t="shared" ca="1" si="202"/>
        <v>0</v>
      </c>
      <c r="I136" s="239">
        <f t="shared" ca="1" si="202"/>
        <v>0</v>
      </c>
      <c r="J136" s="239">
        <f t="shared" ca="1" si="202"/>
        <v>0</v>
      </c>
      <c r="K136" s="239">
        <f t="shared" ca="1" si="202"/>
        <v>0</v>
      </c>
      <c r="L136" s="239">
        <f t="shared" ca="1" si="202"/>
        <v>0</v>
      </c>
      <c r="M136" s="239">
        <f t="shared" ca="1" si="202"/>
        <v>0</v>
      </c>
      <c r="N136" s="239">
        <f t="shared" ca="1" si="202"/>
        <v>0</v>
      </c>
      <c r="O136" s="239">
        <f t="shared" ca="1" si="202"/>
        <v>0</v>
      </c>
      <c r="P136" s="239">
        <f t="shared" ca="1" si="202"/>
        <v>0</v>
      </c>
      <c r="Q136" s="239">
        <f t="shared" ca="1" si="202"/>
        <v>0</v>
      </c>
      <c r="R136" s="239">
        <f t="shared" ca="1" si="202"/>
        <v>0</v>
      </c>
      <c r="S136" s="239">
        <f t="shared" ca="1" si="202"/>
        <v>0</v>
      </c>
      <c r="T136" s="239">
        <f t="shared" ca="1" si="202"/>
        <v>0</v>
      </c>
      <c r="U136" s="239">
        <f t="shared" ca="1" si="202"/>
        <v>0</v>
      </c>
      <c r="V136" s="239">
        <f t="shared" ca="1" si="202"/>
        <v>0</v>
      </c>
      <c r="W136" s="239">
        <f t="shared" ca="1" si="202"/>
        <v>0</v>
      </c>
      <c r="X136" s="239">
        <f t="shared" ca="1" si="202"/>
        <v>0</v>
      </c>
      <c r="Y136" s="239">
        <f t="shared" ca="1" si="202"/>
        <v>0</v>
      </c>
      <c r="Z136" s="239">
        <f t="shared" ca="1" si="202"/>
        <v>0</v>
      </c>
      <c r="AA136" s="239">
        <f t="shared" ca="1" si="202"/>
        <v>0</v>
      </c>
      <c r="AB136" s="239">
        <f t="shared" ca="1" si="202"/>
        <v>0</v>
      </c>
      <c r="AC136" s="239">
        <f t="shared" ca="1" si="202"/>
        <v>0</v>
      </c>
      <c r="AD136" s="239">
        <f t="shared" ca="1" si="202"/>
        <v>0</v>
      </c>
      <c r="AE136" s="239">
        <f t="shared" ca="1" si="202"/>
        <v>0</v>
      </c>
      <c r="AF136" s="239">
        <f t="shared" ca="1" si="202"/>
        <v>0</v>
      </c>
      <c r="AG136" s="239">
        <f t="shared" ca="1" si="202"/>
        <v>0</v>
      </c>
      <c r="AH136" s="239">
        <f t="shared" ca="1" si="202"/>
        <v>0</v>
      </c>
      <c r="AI136" s="239">
        <f t="shared" ca="1" si="202"/>
        <v>0</v>
      </c>
      <c r="AJ136" s="239">
        <f t="shared" ca="1" si="202"/>
        <v>0</v>
      </c>
      <c r="AK136" s="239">
        <f t="shared" ref="AK136:BP136" ca="1" si="203">AK92-AK114</f>
        <v>0</v>
      </c>
      <c r="AL136" s="239">
        <f t="shared" ca="1" si="203"/>
        <v>0</v>
      </c>
      <c r="AM136" s="239">
        <f t="shared" ca="1" si="203"/>
        <v>0</v>
      </c>
      <c r="AN136" s="239">
        <f t="shared" ca="1" si="203"/>
        <v>0</v>
      </c>
      <c r="AO136" s="239">
        <f t="shared" ca="1" si="203"/>
        <v>0</v>
      </c>
      <c r="AP136" s="239">
        <f t="shared" ca="1" si="203"/>
        <v>0</v>
      </c>
      <c r="AQ136" s="239">
        <f t="shared" ca="1" si="203"/>
        <v>0</v>
      </c>
      <c r="AR136" s="239">
        <f t="shared" ca="1" si="203"/>
        <v>0</v>
      </c>
      <c r="AS136" s="239">
        <f t="shared" ca="1" si="203"/>
        <v>0</v>
      </c>
      <c r="AT136" s="239">
        <f t="shared" ca="1" si="203"/>
        <v>0</v>
      </c>
      <c r="AU136" s="239">
        <f t="shared" ca="1" si="203"/>
        <v>0</v>
      </c>
      <c r="AV136" s="239">
        <f t="shared" ca="1" si="203"/>
        <v>0</v>
      </c>
      <c r="AW136" s="239">
        <f t="shared" ca="1" si="203"/>
        <v>0</v>
      </c>
      <c r="AX136" s="239">
        <f t="shared" ca="1" si="203"/>
        <v>0</v>
      </c>
      <c r="AY136" s="239">
        <f t="shared" ca="1" si="203"/>
        <v>0</v>
      </c>
      <c r="AZ136" s="239">
        <f t="shared" ca="1" si="203"/>
        <v>0</v>
      </c>
      <c r="BA136" s="239">
        <f t="shared" ca="1" si="203"/>
        <v>0</v>
      </c>
      <c r="BB136" s="239">
        <f t="shared" ca="1" si="203"/>
        <v>0</v>
      </c>
      <c r="BC136" s="239">
        <f t="shared" ca="1" si="203"/>
        <v>0</v>
      </c>
      <c r="BD136" s="239">
        <f t="shared" ca="1" si="203"/>
        <v>0</v>
      </c>
      <c r="BE136" s="239">
        <f t="shared" ca="1" si="203"/>
        <v>0</v>
      </c>
      <c r="BF136" s="239">
        <f t="shared" ca="1" si="203"/>
        <v>0</v>
      </c>
      <c r="BG136" s="239">
        <f t="shared" ca="1" si="203"/>
        <v>0</v>
      </c>
      <c r="BH136" s="239">
        <f t="shared" ca="1" si="203"/>
        <v>0</v>
      </c>
      <c r="BI136" s="239">
        <f t="shared" ca="1" si="203"/>
        <v>0</v>
      </c>
      <c r="BJ136" s="239">
        <f t="shared" ca="1" si="203"/>
        <v>0</v>
      </c>
      <c r="BK136" s="239">
        <f t="shared" ca="1" si="203"/>
        <v>0</v>
      </c>
      <c r="BL136" s="239">
        <f t="shared" ca="1" si="203"/>
        <v>0</v>
      </c>
      <c r="BM136" s="239">
        <f t="shared" ca="1" si="203"/>
        <v>0</v>
      </c>
      <c r="BN136" s="239">
        <f t="shared" ca="1" si="203"/>
        <v>0</v>
      </c>
      <c r="BO136" s="239">
        <f t="shared" ca="1" si="203"/>
        <v>0</v>
      </c>
      <c r="BP136" s="239">
        <f t="shared" ca="1" si="203"/>
        <v>0</v>
      </c>
      <c r="BQ136" s="239">
        <f t="shared" ref="BQ136:CT136" ca="1" si="204">BQ92-BQ114</f>
        <v>0</v>
      </c>
      <c r="BR136" s="239">
        <f t="shared" ca="1" si="204"/>
        <v>0</v>
      </c>
      <c r="BS136" s="239">
        <f t="shared" ca="1" si="204"/>
        <v>0</v>
      </c>
      <c r="BT136" s="239">
        <f t="shared" ca="1" si="204"/>
        <v>0</v>
      </c>
      <c r="BU136" s="239">
        <f t="shared" ca="1" si="204"/>
        <v>0</v>
      </c>
      <c r="BV136" s="239">
        <f t="shared" si="204"/>
        <v>0</v>
      </c>
      <c r="BW136" s="239">
        <f t="shared" si="204"/>
        <v>0</v>
      </c>
      <c r="BX136" s="239">
        <f t="shared" si="204"/>
        <v>0</v>
      </c>
      <c r="BY136" s="239">
        <f t="shared" si="204"/>
        <v>0</v>
      </c>
      <c r="BZ136" s="239">
        <f t="shared" si="204"/>
        <v>0</v>
      </c>
      <c r="CA136" s="239">
        <f t="shared" si="204"/>
        <v>0</v>
      </c>
      <c r="CB136" s="239">
        <f t="shared" si="204"/>
        <v>0</v>
      </c>
      <c r="CC136" s="239">
        <f t="shared" si="204"/>
        <v>0</v>
      </c>
      <c r="CD136" s="239">
        <f t="shared" si="204"/>
        <v>0</v>
      </c>
      <c r="CE136" s="239">
        <f t="shared" si="204"/>
        <v>0</v>
      </c>
      <c r="CF136" s="239">
        <f t="shared" si="204"/>
        <v>0</v>
      </c>
      <c r="CG136" s="239">
        <f t="shared" si="204"/>
        <v>0</v>
      </c>
      <c r="CH136" s="239">
        <f t="shared" si="204"/>
        <v>0</v>
      </c>
      <c r="CI136" s="239">
        <f t="shared" si="204"/>
        <v>0</v>
      </c>
      <c r="CJ136" s="239">
        <f t="shared" si="204"/>
        <v>0</v>
      </c>
      <c r="CK136" s="239">
        <f t="shared" si="204"/>
        <v>0</v>
      </c>
      <c r="CL136" s="239">
        <f t="shared" si="204"/>
        <v>0</v>
      </c>
      <c r="CM136" s="239">
        <f t="shared" si="204"/>
        <v>0</v>
      </c>
      <c r="CN136" s="239">
        <f t="shared" si="204"/>
        <v>0</v>
      </c>
      <c r="CO136" s="239">
        <f t="shared" si="204"/>
        <v>0</v>
      </c>
      <c r="CP136" s="239">
        <f t="shared" si="204"/>
        <v>0</v>
      </c>
      <c r="CQ136" s="239">
        <f t="shared" si="204"/>
        <v>0</v>
      </c>
      <c r="CR136" s="239">
        <f t="shared" si="204"/>
        <v>0</v>
      </c>
      <c r="CS136" s="239">
        <f t="shared" si="204"/>
        <v>0</v>
      </c>
      <c r="CT136" s="239">
        <f t="shared" si="204"/>
        <v>0</v>
      </c>
    </row>
    <row r="137" spans="1:98" ht="13" x14ac:dyDescent="0.3">
      <c r="A137" s="38" t="str">
        <f t="shared" si="194"/>
        <v>Totalt årligt utsläpp av VOC ton</v>
      </c>
      <c r="C137" s="241">
        <f t="shared" ca="1" si="195"/>
        <v>0</v>
      </c>
      <c r="E137" s="239">
        <f t="shared" ref="E137:AJ137" ca="1" si="205">E93-E115</f>
        <v>0</v>
      </c>
      <c r="F137" s="239">
        <f t="shared" ca="1" si="205"/>
        <v>0</v>
      </c>
      <c r="G137" s="239">
        <f t="shared" ca="1" si="205"/>
        <v>0</v>
      </c>
      <c r="H137" s="239">
        <f t="shared" ca="1" si="205"/>
        <v>0</v>
      </c>
      <c r="I137" s="239">
        <f t="shared" ca="1" si="205"/>
        <v>0</v>
      </c>
      <c r="J137" s="239">
        <f t="shared" ca="1" si="205"/>
        <v>0</v>
      </c>
      <c r="K137" s="239">
        <f t="shared" ca="1" si="205"/>
        <v>0</v>
      </c>
      <c r="L137" s="239">
        <f t="shared" ca="1" si="205"/>
        <v>0</v>
      </c>
      <c r="M137" s="239">
        <f t="shared" ca="1" si="205"/>
        <v>0</v>
      </c>
      <c r="N137" s="239">
        <f t="shared" ca="1" si="205"/>
        <v>0</v>
      </c>
      <c r="O137" s="239">
        <f t="shared" ca="1" si="205"/>
        <v>0</v>
      </c>
      <c r="P137" s="239">
        <f t="shared" ca="1" si="205"/>
        <v>0</v>
      </c>
      <c r="Q137" s="239">
        <f t="shared" ca="1" si="205"/>
        <v>0</v>
      </c>
      <c r="R137" s="239">
        <f t="shared" ca="1" si="205"/>
        <v>0</v>
      </c>
      <c r="S137" s="239">
        <f t="shared" ca="1" si="205"/>
        <v>0</v>
      </c>
      <c r="T137" s="239">
        <f t="shared" ca="1" si="205"/>
        <v>0</v>
      </c>
      <c r="U137" s="239">
        <f t="shared" ca="1" si="205"/>
        <v>0</v>
      </c>
      <c r="V137" s="239">
        <f t="shared" ca="1" si="205"/>
        <v>0</v>
      </c>
      <c r="W137" s="239">
        <f t="shared" ca="1" si="205"/>
        <v>0</v>
      </c>
      <c r="X137" s="239">
        <f t="shared" ca="1" si="205"/>
        <v>0</v>
      </c>
      <c r="Y137" s="239">
        <f t="shared" ca="1" si="205"/>
        <v>0</v>
      </c>
      <c r="Z137" s="239">
        <f t="shared" ca="1" si="205"/>
        <v>0</v>
      </c>
      <c r="AA137" s="239">
        <f t="shared" ca="1" si="205"/>
        <v>0</v>
      </c>
      <c r="AB137" s="239">
        <f t="shared" ca="1" si="205"/>
        <v>0</v>
      </c>
      <c r="AC137" s="239">
        <f t="shared" ca="1" si="205"/>
        <v>0</v>
      </c>
      <c r="AD137" s="239">
        <f t="shared" ca="1" si="205"/>
        <v>0</v>
      </c>
      <c r="AE137" s="239">
        <f t="shared" ca="1" si="205"/>
        <v>0</v>
      </c>
      <c r="AF137" s="239">
        <f t="shared" ca="1" si="205"/>
        <v>0</v>
      </c>
      <c r="AG137" s="239">
        <f t="shared" ca="1" si="205"/>
        <v>0</v>
      </c>
      <c r="AH137" s="239">
        <f t="shared" ca="1" si="205"/>
        <v>0</v>
      </c>
      <c r="AI137" s="239">
        <f t="shared" ca="1" si="205"/>
        <v>0</v>
      </c>
      <c r="AJ137" s="239">
        <f t="shared" ca="1" si="205"/>
        <v>0</v>
      </c>
      <c r="AK137" s="239">
        <f t="shared" ref="AK137:BP137" ca="1" si="206">AK93-AK115</f>
        <v>0</v>
      </c>
      <c r="AL137" s="239">
        <f t="shared" ca="1" si="206"/>
        <v>0</v>
      </c>
      <c r="AM137" s="239">
        <f t="shared" ca="1" si="206"/>
        <v>0</v>
      </c>
      <c r="AN137" s="239">
        <f t="shared" ca="1" si="206"/>
        <v>0</v>
      </c>
      <c r="AO137" s="239">
        <f t="shared" ca="1" si="206"/>
        <v>0</v>
      </c>
      <c r="AP137" s="239">
        <f t="shared" ca="1" si="206"/>
        <v>0</v>
      </c>
      <c r="AQ137" s="239">
        <f t="shared" ca="1" si="206"/>
        <v>0</v>
      </c>
      <c r="AR137" s="239">
        <f t="shared" ca="1" si="206"/>
        <v>0</v>
      </c>
      <c r="AS137" s="239">
        <f t="shared" ca="1" si="206"/>
        <v>0</v>
      </c>
      <c r="AT137" s="239">
        <f t="shared" ca="1" si="206"/>
        <v>0</v>
      </c>
      <c r="AU137" s="239">
        <f t="shared" ca="1" si="206"/>
        <v>0</v>
      </c>
      <c r="AV137" s="239">
        <f t="shared" ca="1" si="206"/>
        <v>0</v>
      </c>
      <c r="AW137" s="239">
        <f t="shared" ca="1" si="206"/>
        <v>0</v>
      </c>
      <c r="AX137" s="239">
        <f t="shared" ca="1" si="206"/>
        <v>0</v>
      </c>
      <c r="AY137" s="239">
        <f t="shared" ca="1" si="206"/>
        <v>0</v>
      </c>
      <c r="AZ137" s="239">
        <f t="shared" ca="1" si="206"/>
        <v>0</v>
      </c>
      <c r="BA137" s="239">
        <f t="shared" ca="1" si="206"/>
        <v>0</v>
      </c>
      <c r="BB137" s="239">
        <f t="shared" ca="1" si="206"/>
        <v>0</v>
      </c>
      <c r="BC137" s="239">
        <f t="shared" ca="1" si="206"/>
        <v>0</v>
      </c>
      <c r="BD137" s="239">
        <f t="shared" ca="1" si="206"/>
        <v>0</v>
      </c>
      <c r="BE137" s="239">
        <f t="shared" ca="1" si="206"/>
        <v>0</v>
      </c>
      <c r="BF137" s="239">
        <f t="shared" ca="1" si="206"/>
        <v>0</v>
      </c>
      <c r="BG137" s="239">
        <f t="shared" ca="1" si="206"/>
        <v>0</v>
      </c>
      <c r="BH137" s="239">
        <f t="shared" ca="1" si="206"/>
        <v>0</v>
      </c>
      <c r="BI137" s="239">
        <f t="shared" ca="1" si="206"/>
        <v>0</v>
      </c>
      <c r="BJ137" s="239">
        <f t="shared" ca="1" si="206"/>
        <v>0</v>
      </c>
      <c r="BK137" s="239">
        <f t="shared" ca="1" si="206"/>
        <v>0</v>
      </c>
      <c r="BL137" s="239">
        <f t="shared" ca="1" si="206"/>
        <v>0</v>
      </c>
      <c r="BM137" s="239">
        <f t="shared" ca="1" si="206"/>
        <v>0</v>
      </c>
      <c r="BN137" s="239">
        <f t="shared" ca="1" si="206"/>
        <v>0</v>
      </c>
      <c r="BO137" s="239">
        <f t="shared" ca="1" si="206"/>
        <v>0</v>
      </c>
      <c r="BP137" s="239">
        <f t="shared" ca="1" si="206"/>
        <v>0</v>
      </c>
      <c r="BQ137" s="239">
        <f t="shared" ref="BQ137:CT137" ca="1" si="207">BQ93-BQ115</f>
        <v>0</v>
      </c>
      <c r="BR137" s="239">
        <f t="shared" ca="1" si="207"/>
        <v>0</v>
      </c>
      <c r="BS137" s="239">
        <f t="shared" ca="1" si="207"/>
        <v>0</v>
      </c>
      <c r="BT137" s="239">
        <f t="shared" ca="1" si="207"/>
        <v>0</v>
      </c>
      <c r="BU137" s="239">
        <f t="shared" ca="1" si="207"/>
        <v>0</v>
      </c>
      <c r="BV137" s="239">
        <f t="shared" si="207"/>
        <v>0</v>
      </c>
      <c r="BW137" s="239">
        <f t="shared" si="207"/>
        <v>0</v>
      </c>
      <c r="BX137" s="239">
        <f t="shared" si="207"/>
        <v>0</v>
      </c>
      <c r="BY137" s="239">
        <f t="shared" si="207"/>
        <v>0</v>
      </c>
      <c r="BZ137" s="239">
        <f t="shared" si="207"/>
        <v>0</v>
      </c>
      <c r="CA137" s="239">
        <f t="shared" si="207"/>
        <v>0</v>
      </c>
      <c r="CB137" s="239">
        <f t="shared" si="207"/>
        <v>0</v>
      </c>
      <c r="CC137" s="239">
        <f t="shared" si="207"/>
        <v>0</v>
      </c>
      <c r="CD137" s="239">
        <f t="shared" si="207"/>
        <v>0</v>
      </c>
      <c r="CE137" s="239">
        <f t="shared" si="207"/>
        <v>0</v>
      </c>
      <c r="CF137" s="239">
        <f t="shared" si="207"/>
        <v>0</v>
      </c>
      <c r="CG137" s="239">
        <f t="shared" si="207"/>
        <v>0</v>
      </c>
      <c r="CH137" s="239">
        <f t="shared" si="207"/>
        <v>0</v>
      </c>
      <c r="CI137" s="239">
        <f t="shared" si="207"/>
        <v>0</v>
      </c>
      <c r="CJ137" s="239">
        <f t="shared" si="207"/>
        <v>0</v>
      </c>
      <c r="CK137" s="239">
        <f t="shared" si="207"/>
        <v>0</v>
      </c>
      <c r="CL137" s="239">
        <f t="shared" si="207"/>
        <v>0</v>
      </c>
      <c r="CM137" s="239">
        <f t="shared" si="207"/>
        <v>0</v>
      </c>
      <c r="CN137" s="239">
        <f t="shared" si="207"/>
        <v>0</v>
      </c>
      <c r="CO137" s="239">
        <f t="shared" si="207"/>
        <v>0</v>
      </c>
      <c r="CP137" s="239">
        <f t="shared" si="207"/>
        <v>0</v>
      </c>
      <c r="CQ137" s="239">
        <f t="shared" si="207"/>
        <v>0</v>
      </c>
      <c r="CR137" s="239">
        <f t="shared" si="207"/>
        <v>0</v>
      </c>
      <c r="CS137" s="239">
        <f t="shared" si="207"/>
        <v>0</v>
      </c>
      <c r="CT137" s="239">
        <f t="shared" si="207"/>
        <v>0</v>
      </c>
    </row>
    <row r="138" spans="1:98" ht="13" x14ac:dyDescent="0.3">
      <c r="A138" s="38" t="str">
        <f t="shared" si="194"/>
        <v>Totalt årligt utsläpp av SO2 ton</v>
      </c>
      <c r="C138" s="241">
        <f t="shared" ca="1" si="195"/>
        <v>0</v>
      </c>
      <c r="E138" s="239">
        <f t="shared" ref="E138:AJ138" ca="1" si="208">E94-E116</f>
        <v>0</v>
      </c>
      <c r="F138" s="239">
        <f t="shared" ca="1" si="208"/>
        <v>0</v>
      </c>
      <c r="G138" s="239">
        <f t="shared" ca="1" si="208"/>
        <v>0</v>
      </c>
      <c r="H138" s="239">
        <f t="shared" ca="1" si="208"/>
        <v>0</v>
      </c>
      <c r="I138" s="239">
        <f t="shared" ca="1" si="208"/>
        <v>0</v>
      </c>
      <c r="J138" s="239">
        <f t="shared" ca="1" si="208"/>
        <v>0</v>
      </c>
      <c r="K138" s="239">
        <f t="shared" ca="1" si="208"/>
        <v>0</v>
      </c>
      <c r="L138" s="239">
        <f t="shared" ca="1" si="208"/>
        <v>0</v>
      </c>
      <c r="M138" s="239">
        <f t="shared" ca="1" si="208"/>
        <v>0</v>
      </c>
      <c r="N138" s="239">
        <f t="shared" ca="1" si="208"/>
        <v>0</v>
      </c>
      <c r="O138" s="239">
        <f t="shared" ca="1" si="208"/>
        <v>0</v>
      </c>
      <c r="P138" s="239">
        <f t="shared" ca="1" si="208"/>
        <v>0</v>
      </c>
      <c r="Q138" s="239">
        <f t="shared" ca="1" si="208"/>
        <v>0</v>
      </c>
      <c r="R138" s="239">
        <f t="shared" ca="1" si="208"/>
        <v>0</v>
      </c>
      <c r="S138" s="239">
        <f t="shared" ca="1" si="208"/>
        <v>0</v>
      </c>
      <c r="T138" s="239">
        <f t="shared" ca="1" si="208"/>
        <v>0</v>
      </c>
      <c r="U138" s="239">
        <f t="shared" ca="1" si="208"/>
        <v>0</v>
      </c>
      <c r="V138" s="239">
        <f t="shared" ca="1" si="208"/>
        <v>0</v>
      </c>
      <c r="W138" s="239">
        <f t="shared" ca="1" si="208"/>
        <v>0</v>
      </c>
      <c r="X138" s="239">
        <f t="shared" ca="1" si="208"/>
        <v>0</v>
      </c>
      <c r="Y138" s="239">
        <f t="shared" ca="1" si="208"/>
        <v>0</v>
      </c>
      <c r="Z138" s="239">
        <f t="shared" ca="1" si="208"/>
        <v>0</v>
      </c>
      <c r="AA138" s="239">
        <f t="shared" ca="1" si="208"/>
        <v>0</v>
      </c>
      <c r="AB138" s="239">
        <f t="shared" ca="1" si="208"/>
        <v>0</v>
      </c>
      <c r="AC138" s="239">
        <f t="shared" ca="1" si="208"/>
        <v>0</v>
      </c>
      <c r="AD138" s="239">
        <f t="shared" ca="1" si="208"/>
        <v>0</v>
      </c>
      <c r="AE138" s="239">
        <f t="shared" ca="1" si="208"/>
        <v>0</v>
      </c>
      <c r="AF138" s="239">
        <f t="shared" ca="1" si="208"/>
        <v>0</v>
      </c>
      <c r="AG138" s="239">
        <f t="shared" ca="1" si="208"/>
        <v>0</v>
      </c>
      <c r="AH138" s="239">
        <f t="shared" ca="1" si="208"/>
        <v>0</v>
      </c>
      <c r="AI138" s="239">
        <f t="shared" ca="1" si="208"/>
        <v>0</v>
      </c>
      <c r="AJ138" s="239">
        <f t="shared" ca="1" si="208"/>
        <v>0</v>
      </c>
      <c r="AK138" s="239">
        <f t="shared" ref="AK138:BP138" ca="1" si="209">AK94-AK116</f>
        <v>0</v>
      </c>
      <c r="AL138" s="239">
        <f t="shared" ca="1" si="209"/>
        <v>0</v>
      </c>
      <c r="AM138" s="239">
        <f t="shared" ca="1" si="209"/>
        <v>0</v>
      </c>
      <c r="AN138" s="239">
        <f t="shared" ca="1" si="209"/>
        <v>0</v>
      </c>
      <c r="AO138" s="239">
        <f t="shared" ca="1" si="209"/>
        <v>0</v>
      </c>
      <c r="AP138" s="239">
        <f t="shared" ca="1" si="209"/>
        <v>0</v>
      </c>
      <c r="AQ138" s="239">
        <f t="shared" ca="1" si="209"/>
        <v>0</v>
      </c>
      <c r="AR138" s="239">
        <f t="shared" ca="1" si="209"/>
        <v>0</v>
      </c>
      <c r="AS138" s="239">
        <f t="shared" ca="1" si="209"/>
        <v>0</v>
      </c>
      <c r="AT138" s="239">
        <f t="shared" ca="1" si="209"/>
        <v>0</v>
      </c>
      <c r="AU138" s="239">
        <f t="shared" ca="1" si="209"/>
        <v>0</v>
      </c>
      <c r="AV138" s="239">
        <f t="shared" ca="1" si="209"/>
        <v>0</v>
      </c>
      <c r="AW138" s="239">
        <f t="shared" ca="1" si="209"/>
        <v>0</v>
      </c>
      <c r="AX138" s="239">
        <f t="shared" ca="1" si="209"/>
        <v>0</v>
      </c>
      <c r="AY138" s="239">
        <f t="shared" ca="1" si="209"/>
        <v>0</v>
      </c>
      <c r="AZ138" s="239">
        <f t="shared" ca="1" si="209"/>
        <v>0</v>
      </c>
      <c r="BA138" s="239">
        <f t="shared" ca="1" si="209"/>
        <v>0</v>
      </c>
      <c r="BB138" s="239">
        <f t="shared" ca="1" si="209"/>
        <v>0</v>
      </c>
      <c r="BC138" s="239">
        <f t="shared" ca="1" si="209"/>
        <v>0</v>
      </c>
      <c r="BD138" s="239">
        <f t="shared" ca="1" si="209"/>
        <v>0</v>
      </c>
      <c r="BE138" s="239">
        <f t="shared" ca="1" si="209"/>
        <v>0</v>
      </c>
      <c r="BF138" s="239">
        <f t="shared" ca="1" si="209"/>
        <v>0</v>
      </c>
      <c r="BG138" s="239">
        <f t="shared" ca="1" si="209"/>
        <v>0</v>
      </c>
      <c r="BH138" s="239">
        <f t="shared" ca="1" si="209"/>
        <v>0</v>
      </c>
      <c r="BI138" s="239">
        <f t="shared" ca="1" si="209"/>
        <v>0</v>
      </c>
      <c r="BJ138" s="239">
        <f t="shared" ca="1" si="209"/>
        <v>0</v>
      </c>
      <c r="BK138" s="239">
        <f t="shared" ca="1" si="209"/>
        <v>0</v>
      </c>
      <c r="BL138" s="239">
        <f t="shared" ca="1" si="209"/>
        <v>0</v>
      </c>
      <c r="BM138" s="239">
        <f t="shared" ca="1" si="209"/>
        <v>0</v>
      </c>
      <c r="BN138" s="239">
        <f t="shared" ca="1" si="209"/>
        <v>0</v>
      </c>
      <c r="BO138" s="239">
        <f t="shared" ca="1" si="209"/>
        <v>0</v>
      </c>
      <c r="BP138" s="239">
        <f t="shared" ca="1" si="209"/>
        <v>0</v>
      </c>
      <c r="BQ138" s="239">
        <f t="shared" ref="BQ138:CT138" ca="1" si="210">BQ94-BQ116</f>
        <v>0</v>
      </c>
      <c r="BR138" s="239">
        <f t="shared" ca="1" si="210"/>
        <v>0</v>
      </c>
      <c r="BS138" s="239">
        <f t="shared" ca="1" si="210"/>
        <v>0</v>
      </c>
      <c r="BT138" s="239">
        <f t="shared" ca="1" si="210"/>
        <v>0</v>
      </c>
      <c r="BU138" s="239">
        <f t="shared" ca="1" si="210"/>
        <v>0</v>
      </c>
      <c r="BV138" s="239">
        <f t="shared" si="210"/>
        <v>0</v>
      </c>
      <c r="BW138" s="239">
        <f t="shared" si="210"/>
        <v>0</v>
      </c>
      <c r="BX138" s="239">
        <f t="shared" si="210"/>
        <v>0</v>
      </c>
      <c r="BY138" s="239">
        <f t="shared" si="210"/>
        <v>0</v>
      </c>
      <c r="BZ138" s="239">
        <f t="shared" si="210"/>
        <v>0</v>
      </c>
      <c r="CA138" s="239">
        <f t="shared" si="210"/>
        <v>0</v>
      </c>
      <c r="CB138" s="239">
        <f t="shared" si="210"/>
        <v>0</v>
      </c>
      <c r="CC138" s="239">
        <f t="shared" si="210"/>
        <v>0</v>
      </c>
      <c r="CD138" s="239">
        <f t="shared" si="210"/>
        <v>0</v>
      </c>
      <c r="CE138" s="239">
        <f t="shared" si="210"/>
        <v>0</v>
      </c>
      <c r="CF138" s="239">
        <f t="shared" si="210"/>
        <v>0</v>
      </c>
      <c r="CG138" s="239">
        <f t="shared" si="210"/>
        <v>0</v>
      </c>
      <c r="CH138" s="239">
        <f t="shared" si="210"/>
        <v>0</v>
      </c>
      <c r="CI138" s="239">
        <f t="shared" si="210"/>
        <v>0</v>
      </c>
      <c r="CJ138" s="239">
        <f t="shared" si="210"/>
        <v>0</v>
      </c>
      <c r="CK138" s="239">
        <f t="shared" si="210"/>
        <v>0</v>
      </c>
      <c r="CL138" s="239">
        <f t="shared" si="210"/>
        <v>0</v>
      </c>
      <c r="CM138" s="239">
        <f t="shared" si="210"/>
        <v>0</v>
      </c>
      <c r="CN138" s="239">
        <f t="shared" si="210"/>
        <v>0</v>
      </c>
      <c r="CO138" s="239">
        <f t="shared" si="210"/>
        <v>0</v>
      </c>
      <c r="CP138" s="239">
        <f t="shared" si="210"/>
        <v>0</v>
      </c>
      <c r="CQ138" s="239">
        <f t="shared" si="210"/>
        <v>0</v>
      </c>
      <c r="CR138" s="239">
        <f t="shared" si="210"/>
        <v>0</v>
      </c>
      <c r="CS138" s="239">
        <f t="shared" si="210"/>
        <v>0</v>
      </c>
      <c r="CT138" s="239">
        <f t="shared" si="210"/>
        <v>0</v>
      </c>
    </row>
    <row r="139" spans="1:98" ht="13" x14ac:dyDescent="0.3">
      <c r="A139" s="38" t="str">
        <f t="shared" si="194"/>
        <v>Totalt årligt utsläpp av NH3 ton</v>
      </c>
      <c r="C139" s="241">
        <f t="shared" ca="1" si="195"/>
        <v>0</v>
      </c>
      <c r="E139" s="239">
        <f t="shared" ref="E139:AJ139" ca="1" si="211">E95-E117</f>
        <v>0</v>
      </c>
      <c r="F139" s="239">
        <f t="shared" ca="1" si="211"/>
        <v>0</v>
      </c>
      <c r="G139" s="239">
        <f t="shared" ca="1" si="211"/>
        <v>0</v>
      </c>
      <c r="H139" s="239">
        <f t="shared" ca="1" si="211"/>
        <v>0</v>
      </c>
      <c r="I139" s="239">
        <f t="shared" ca="1" si="211"/>
        <v>0</v>
      </c>
      <c r="J139" s="239">
        <f t="shared" ca="1" si="211"/>
        <v>0</v>
      </c>
      <c r="K139" s="239">
        <f t="shared" ca="1" si="211"/>
        <v>0</v>
      </c>
      <c r="L139" s="239">
        <f t="shared" ca="1" si="211"/>
        <v>0</v>
      </c>
      <c r="M139" s="239">
        <f t="shared" ca="1" si="211"/>
        <v>0</v>
      </c>
      <c r="N139" s="239">
        <f t="shared" ca="1" si="211"/>
        <v>0</v>
      </c>
      <c r="O139" s="239">
        <f t="shared" ca="1" si="211"/>
        <v>0</v>
      </c>
      <c r="P139" s="239">
        <f t="shared" ca="1" si="211"/>
        <v>0</v>
      </c>
      <c r="Q139" s="239">
        <f t="shared" ca="1" si="211"/>
        <v>0</v>
      </c>
      <c r="R139" s="239">
        <f t="shared" ca="1" si="211"/>
        <v>0</v>
      </c>
      <c r="S139" s="239">
        <f t="shared" ca="1" si="211"/>
        <v>0</v>
      </c>
      <c r="T139" s="239">
        <f t="shared" ca="1" si="211"/>
        <v>0</v>
      </c>
      <c r="U139" s="239">
        <f t="shared" ca="1" si="211"/>
        <v>0</v>
      </c>
      <c r="V139" s="239">
        <f t="shared" ca="1" si="211"/>
        <v>0</v>
      </c>
      <c r="W139" s="239">
        <f t="shared" ca="1" si="211"/>
        <v>0</v>
      </c>
      <c r="X139" s="239">
        <f t="shared" ca="1" si="211"/>
        <v>0</v>
      </c>
      <c r="Y139" s="239">
        <f t="shared" ca="1" si="211"/>
        <v>0</v>
      </c>
      <c r="Z139" s="239">
        <f t="shared" ca="1" si="211"/>
        <v>0</v>
      </c>
      <c r="AA139" s="239">
        <f t="shared" ca="1" si="211"/>
        <v>0</v>
      </c>
      <c r="AB139" s="239">
        <f t="shared" ca="1" si="211"/>
        <v>0</v>
      </c>
      <c r="AC139" s="239">
        <f t="shared" ca="1" si="211"/>
        <v>0</v>
      </c>
      <c r="AD139" s="239">
        <f t="shared" ca="1" si="211"/>
        <v>0</v>
      </c>
      <c r="AE139" s="239">
        <f t="shared" ca="1" si="211"/>
        <v>0</v>
      </c>
      <c r="AF139" s="239">
        <f t="shared" ca="1" si="211"/>
        <v>0</v>
      </c>
      <c r="AG139" s="239">
        <f t="shared" ca="1" si="211"/>
        <v>0</v>
      </c>
      <c r="AH139" s="239">
        <f t="shared" ca="1" si="211"/>
        <v>0</v>
      </c>
      <c r="AI139" s="239">
        <f t="shared" ca="1" si="211"/>
        <v>0</v>
      </c>
      <c r="AJ139" s="239">
        <f t="shared" ca="1" si="211"/>
        <v>0</v>
      </c>
      <c r="AK139" s="239">
        <f t="shared" ref="AK139:BP139" ca="1" si="212">AK95-AK117</f>
        <v>0</v>
      </c>
      <c r="AL139" s="239">
        <f t="shared" ca="1" si="212"/>
        <v>0</v>
      </c>
      <c r="AM139" s="239">
        <f t="shared" ca="1" si="212"/>
        <v>0</v>
      </c>
      <c r="AN139" s="239">
        <f t="shared" ca="1" si="212"/>
        <v>0</v>
      </c>
      <c r="AO139" s="239">
        <f t="shared" ca="1" si="212"/>
        <v>0</v>
      </c>
      <c r="AP139" s="239">
        <f t="shared" ca="1" si="212"/>
        <v>0</v>
      </c>
      <c r="AQ139" s="239">
        <f t="shared" ca="1" si="212"/>
        <v>0</v>
      </c>
      <c r="AR139" s="239">
        <f t="shared" ca="1" si="212"/>
        <v>0</v>
      </c>
      <c r="AS139" s="239">
        <f t="shared" ca="1" si="212"/>
        <v>0</v>
      </c>
      <c r="AT139" s="239">
        <f t="shared" ca="1" si="212"/>
        <v>0</v>
      </c>
      <c r="AU139" s="239">
        <f t="shared" ca="1" si="212"/>
        <v>0</v>
      </c>
      <c r="AV139" s="239">
        <f t="shared" ca="1" si="212"/>
        <v>0</v>
      </c>
      <c r="AW139" s="239">
        <f t="shared" ca="1" si="212"/>
        <v>0</v>
      </c>
      <c r="AX139" s="239">
        <f t="shared" ca="1" si="212"/>
        <v>0</v>
      </c>
      <c r="AY139" s="239">
        <f t="shared" ca="1" si="212"/>
        <v>0</v>
      </c>
      <c r="AZ139" s="239">
        <f t="shared" ca="1" si="212"/>
        <v>0</v>
      </c>
      <c r="BA139" s="239">
        <f t="shared" ca="1" si="212"/>
        <v>0</v>
      </c>
      <c r="BB139" s="239">
        <f t="shared" ca="1" si="212"/>
        <v>0</v>
      </c>
      <c r="BC139" s="239">
        <f t="shared" ca="1" si="212"/>
        <v>0</v>
      </c>
      <c r="BD139" s="239">
        <f t="shared" ca="1" si="212"/>
        <v>0</v>
      </c>
      <c r="BE139" s="239">
        <f t="shared" ca="1" si="212"/>
        <v>0</v>
      </c>
      <c r="BF139" s="239">
        <f t="shared" ca="1" si="212"/>
        <v>0</v>
      </c>
      <c r="BG139" s="239">
        <f t="shared" ca="1" si="212"/>
        <v>0</v>
      </c>
      <c r="BH139" s="239">
        <f t="shared" ca="1" si="212"/>
        <v>0</v>
      </c>
      <c r="BI139" s="239">
        <f t="shared" ca="1" si="212"/>
        <v>0</v>
      </c>
      <c r="BJ139" s="239">
        <f t="shared" ca="1" si="212"/>
        <v>0</v>
      </c>
      <c r="BK139" s="239">
        <f t="shared" ca="1" si="212"/>
        <v>0</v>
      </c>
      <c r="BL139" s="239">
        <f t="shared" ca="1" si="212"/>
        <v>0</v>
      </c>
      <c r="BM139" s="239">
        <f t="shared" ca="1" si="212"/>
        <v>0</v>
      </c>
      <c r="BN139" s="239">
        <f t="shared" ca="1" si="212"/>
        <v>0</v>
      </c>
      <c r="BO139" s="239">
        <f t="shared" ca="1" si="212"/>
        <v>0</v>
      </c>
      <c r="BP139" s="239">
        <f t="shared" ca="1" si="212"/>
        <v>0</v>
      </c>
      <c r="BQ139" s="239">
        <f t="shared" ref="BQ139:CT139" ca="1" si="213">BQ95-BQ117</f>
        <v>0</v>
      </c>
      <c r="BR139" s="239">
        <f t="shared" ca="1" si="213"/>
        <v>0</v>
      </c>
      <c r="BS139" s="239">
        <f t="shared" ca="1" si="213"/>
        <v>0</v>
      </c>
      <c r="BT139" s="239">
        <f t="shared" ca="1" si="213"/>
        <v>0</v>
      </c>
      <c r="BU139" s="239">
        <f t="shared" ca="1" si="213"/>
        <v>0</v>
      </c>
      <c r="BV139" s="239">
        <f t="shared" si="213"/>
        <v>0</v>
      </c>
      <c r="BW139" s="239">
        <f t="shared" si="213"/>
        <v>0</v>
      </c>
      <c r="BX139" s="239">
        <f t="shared" si="213"/>
        <v>0</v>
      </c>
      <c r="BY139" s="239">
        <f t="shared" si="213"/>
        <v>0</v>
      </c>
      <c r="BZ139" s="239">
        <f t="shared" si="213"/>
        <v>0</v>
      </c>
      <c r="CA139" s="239">
        <f t="shared" si="213"/>
        <v>0</v>
      </c>
      <c r="CB139" s="239">
        <f t="shared" si="213"/>
        <v>0</v>
      </c>
      <c r="CC139" s="239">
        <f t="shared" si="213"/>
        <v>0</v>
      </c>
      <c r="CD139" s="239">
        <f t="shared" si="213"/>
        <v>0</v>
      </c>
      <c r="CE139" s="239">
        <f t="shared" si="213"/>
        <v>0</v>
      </c>
      <c r="CF139" s="239">
        <f t="shared" si="213"/>
        <v>0</v>
      </c>
      <c r="CG139" s="239">
        <f t="shared" si="213"/>
        <v>0</v>
      </c>
      <c r="CH139" s="239">
        <f t="shared" si="213"/>
        <v>0</v>
      </c>
      <c r="CI139" s="239">
        <f t="shared" si="213"/>
        <v>0</v>
      </c>
      <c r="CJ139" s="239">
        <f t="shared" si="213"/>
        <v>0</v>
      </c>
      <c r="CK139" s="239">
        <f t="shared" si="213"/>
        <v>0</v>
      </c>
      <c r="CL139" s="239">
        <f t="shared" si="213"/>
        <v>0</v>
      </c>
      <c r="CM139" s="239">
        <f t="shared" si="213"/>
        <v>0</v>
      </c>
      <c r="CN139" s="239">
        <f t="shared" si="213"/>
        <v>0</v>
      </c>
      <c r="CO139" s="239">
        <f t="shared" si="213"/>
        <v>0</v>
      </c>
      <c r="CP139" s="239">
        <f t="shared" si="213"/>
        <v>0</v>
      </c>
      <c r="CQ139" s="239">
        <f t="shared" si="213"/>
        <v>0</v>
      </c>
      <c r="CR139" s="239">
        <f t="shared" si="213"/>
        <v>0</v>
      </c>
      <c r="CS139" s="239">
        <f t="shared" si="213"/>
        <v>0</v>
      </c>
      <c r="CT139" s="239">
        <f t="shared" si="213"/>
        <v>0</v>
      </c>
    </row>
    <row r="140" spans="1:98" s="591" customFormat="1" ht="13" x14ac:dyDescent="0.3">
      <c r="A140" s="593" t="str">
        <f t="shared" si="194"/>
        <v>Totalt årligt utsläpp av PM ton</v>
      </c>
      <c r="C140" s="594">
        <f t="shared" ca="1" si="195"/>
        <v>0</v>
      </c>
      <c r="D140" s="595"/>
      <c r="E140" s="596">
        <f t="shared" ref="E140:AJ140" ca="1" si="214">E96-E118</f>
        <v>0</v>
      </c>
      <c r="F140" s="596">
        <f t="shared" ca="1" si="214"/>
        <v>0</v>
      </c>
      <c r="G140" s="596">
        <f t="shared" ca="1" si="214"/>
        <v>0</v>
      </c>
      <c r="H140" s="596">
        <f t="shared" ca="1" si="214"/>
        <v>0</v>
      </c>
      <c r="I140" s="596">
        <f t="shared" ca="1" si="214"/>
        <v>0</v>
      </c>
      <c r="J140" s="596">
        <f t="shared" ca="1" si="214"/>
        <v>0</v>
      </c>
      <c r="K140" s="596">
        <f t="shared" ca="1" si="214"/>
        <v>0</v>
      </c>
      <c r="L140" s="596">
        <f t="shared" ca="1" si="214"/>
        <v>0</v>
      </c>
      <c r="M140" s="596">
        <f t="shared" ca="1" si="214"/>
        <v>0</v>
      </c>
      <c r="N140" s="596">
        <f t="shared" ca="1" si="214"/>
        <v>0</v>
      </c>
      <c r="O140" s="596">
        <f t="shared" ca="1" si="214"/>
        <v>0</v>
      </c>
      <c r="P140" s="596">
        <f t="shared" ca="1" si="214"/>
        <v>0</v>
      </c>
      <c r="Q140" s="596">
        <f t="shared" ca="1" si="214"/>
        <v>0</v>
      </c>
      <c r="R140" s="596">
        <f t="shared" ca="1" si="214"/>
        <v>0</v>
      </c>
      <c r="S140" s="596">
        <f t="shared" ca="1" si="214"/>
        <v>0</v>
      </c>
      <c r="T140" s="596">
        <f t="shared" ca="1" si="214"/>
        <v>0</v>
      </c>
      <c r="U140" s="596">
        <f t="shared" ca="1" si="214"/>
        <v>0</v>
      </c>
      <c r="V140" s="596">
        <f t="shared" ca="1" si="214"/>
        <v>0</v>
      </c>
      <c r="W140" s="596">
        <f t="shared" ca="1" si="214"/>
        <v>0</v>
      </c>
      <c r="X140" s="596">
        <f t="shared" ca="1" si="214"/>
        <v>0</v>
      </c>
      <c r="Y140" s="596">
        <f t="shared" ca="1" si="214"/>
        <v>0</v>
      </c>
      <c r="Z140" s="596">
        <f t="shared" ca="1" si="214"/>
        <v>0</v>
      </c>
      <c r="AA140" s="596">
        <f t="shared" ca="1" si="214"/>
        <v>0</v>
      </c>
      <c r="AB140" s="596">
        <f t="shared" ca="1" si="214"/>
        <v>0</v>
      </c>
      <c r="AC140" s="596">
        <f t="shared" ca="1" si="214"/>
        <v>0</v>
      </c>
      <c r="AD140" s="596">
        <f t="shared" ca="1" si="214"/>
        <v>0</v>
      </c>
      <c r="AE140" s="596">
        <f t="shared" ca="1" si="214"/>
        <v>0</v>
      </c>
      <c r="AF140" s="596">
        <f t="shared" ca="1" si="214"/>
        <v>0</v>
      </c>
      <c r="AG140" s="596">
        <f t="shared" ca="1" si="214"/>
        <v>0</v>
      </c>
      <c r="AH140" s="596">
        <f t="shared" ca="1" si="214"/>
        <v>0</v>
      </c>
      <c r="AI140" s="596">
        <f t="shared" ca="1" si="214"/>
        <v>0</v>
      </c>
      <c r="AJ140" s="596">
        <f t="shared" ca="1" si="214"/>
        <v>0</v>
      </c>
      <c r="AK140" s="596">
        <f t="shared" ref="AK140:BP140" ca="1" si="215">AK96-AK118</f>
        <v>0</v>
      </c>
      <c r="AL140" s="596">
        <f t="shared" ca="1" si="215"/>
        <v>0</v>
      </c>
      <c r="AM140" s="596">
        <f t="shared" ca="1" si="215"/>
        <v>0</v>
      </c>
      <c r="AN140" s="596">
        <f t="shared" ca="1" si="215"/>
        <v>0</v>
      </c>
      <c r="AO140" s="596">
        <f t="shared" ca="1" si="215"/>
        <v>0</v>
      </c>
      <c r="AP140" s="596">
        <f t="shared" ca="1" si="215"/>
        <v>0</v>
      </c>
      <c r="AQ140" s="596">
        <f t="shared" ca="1" si="215"/>
        <v>0</v>
      </c>
      <c r="AR140" s="596">
        <f t="shared" ca="1" si="215"/>
        <v>0</v>
      </c>
      <c r="AS140" s="596">
        <f t="shared" ca="1" si="215"/>
        <v>0</v>
      </c>
      <c r="AT140" s="596">
        <f t="shared" ca="1" si="215"/>
        <v>0</v>
      </c>
      <c r="AU140" s="596">
        <f t="shared" ca="1" si="215"/>
        <v>0</v>
      </c>
      <c r="AV140" s="596">
        <f t="shared" ca="1" si="215"/>
        <v>0</v>
      </c>
      <c r="AW140" s="596">
        <f t="shared" ca="1" si="215"/>
        <v>0</v>
      </c>
      <c r="AX140" s="596">
        <f t="shared" ca="1" si="215"/>
        <v>0</v>
      </c>
      <c r="AY140" s="596">
        <f t="shared" ca="1" si="215"/>
        <v>0</v>
      </c>
      <c r="AZ140" s="596">
        <f t="shared" ca="1" si="215"/>
        <v>0</v>
      </c>
      <c r="BA140" s="596">
        <f t="shared" ca="1" si="215"/>
        <v>0</v>
      </c>
      <c r="BB140" s="596">
        <f t="shared" ca="1" si="215"/>
        <v>0</v>
      </c>
      <c r="BC140" s="596">
        <f t="shared" ca="1" si="215"/>
        <v>0</v>
      </c>
      <c r="BD140" s="596">
        <f t="shared" ca="1" si="215"/>
        <v>0</v>
      </c>
      <c r="BE140" s="596">
        <f t="shared" ca="1" si="215"/>
        <v>0</v>
      </c>
      <c r="BF140" s="596">
        <f t="shared" ca="1" si="215"/>
        <v>0</v>
      </c>
      <c r="BG140" s="596">
        <f t="shared" ca="1" si="215"/>
        <v>0</v>
      </c>
      <c r="BH140" s="596">
        <f t="shared" ca="1" si="215"/>
        <v>0</v>
      </c>
      <c r="BI140" s="596">
        <f t="shared" ca="1" si="215"/>
        <v>0</v>
      </c>
      <c r="BJ140" s="596">
        <f t="shared" ca="1" si="215"/>
        <v>0</v>
      </c>
      <c r="BK140" s="596">
        <f t="shared" ca="1" si="215"/>
        <v>0</v>
      </c>
      <c r="BL140" s="596">
        <f t="shared" ca="1" si="215"/>
        <v>0</v>
      </c>
      <c r="BM140" s="596">
        <f t="shared" ca="1" si="215"/>
        <v>0</v>
      </c>
      <c r="BN140" s="596">
        <f t="shared" ca="1" si="215"/>
        <v>0</v>
      </c>
      <c r="BO140" s="596">
        <f t="shared" ca="1" si="215"/>
        <v>0</v>
      </c>
      <c r="BP140" s="596">
        <f t="shared" ca="1" si="215"/>
        <v>0</v>
      </c>
      <c r="BQ140" s="596">
        <f t="shared" ref="BQ140:CT140" ca="1" si="216">BQ96-BQ118</f>
        <v>0</v>
      </c>
      <c r="BR140" s="596">
        <f t="shared" ca="1" si="216"/>
        <v>0</v>
      </c>
      <c r="BS140" s="596">
        <f t="shared" ca="1" si="216"/>
        <v>0</v>
      </c>
      <c r="BT140" s="596">
        <f t="shared" ca="1" si="216"/>
        <v>0</v>
      </c>
      <c r="BU140" s="596">
        <f t="shared" ca="1" si="216"/>
        <v>0</v>
      </c>
      <c r="BV140" s="596">
        <f t="shared" si="216"/>
        <v>0</v>
      </c>
      <c r="BW140" s="596">
        <f t="shared" si="216"/>
        <v>0</v>
      </c>
      <c r="BX140" s="596">
        <f t="shared" si="216"/>
        <v>0</v>
      </c>
      <c r="BY140" s="596">
        <f t="shared" si="216"/>
        <v>0</v>
      </c>
      <c r="BZ140" s="596">
        <f t="shared" si="216"/>
        <v>0</v>
      </c>
      <c r="CA140" s="596">
        <f t="shared" si="216"/>
        <v>0</v>
      </c>
      <c r="CB140" s="596">
        <f t="shared" si="216"/>
        <v>0</v>
      </c>
      <c r="CC140" s="596">
        <f t="shared" si="216"/>
        <v>0</v>
      </c>
      <c r="CD140" s="596">
        <f t="shared" si="216"/>
        <v>0</v>
      </c>
      <c r="CE140" s="596">
        <f t="shared" si="216"/>
        <v>0</v>
      </c>
      <c r="CF140" s="596">
        <f t="shared" si="216"/>
        <v>0</v>
      </c>
      <c r="CG140" s="596">
        <f t="shared" si="216"/>
        <v>0</v>
      </c>
      <c r="CH140" s="596">
        <f t="shared" si="216"/>
        <v>0</v>
      </c>
      <c r="CI140" s="596">
        <f t="shared" si="216"/>
        <v>0</v>
      </c>
      <c r="CJ140" s="596">
        <f t="shared" si="216"/>
        <v>0</v>
      </c>
      <c r="CK140" s="596">
        <f t="shared" si="216"/>
        <v>0</v>
      </c>
      <c r="CL140" s="596">
        <f t="shared" si="216"/>
        <v>0</v>
      </c>
      <c r="CM140" s="596">
        <f t="shared" si="216"/>
        <v>0</v>
      </c>
      <c r="CN140" s="596">
        <f t="shared" si="216"/>
        <v>0</v>
      </c>
      <c r="CO140" s="596">
        <f t="shared" si="216"/>
        <v>0</v>
      </c>
      <c r="CP140" s="596">
        <f t="shared" si="216"/>
        <v>0</v>
      </c>
      <c r="CQ140" s="596">
        <f t="shared" si="216"/>
        <v>0</v>
      </c>
      <c r="CR140" s="596">
        <f t="shared" si="216"/>
        <v>0</v>
      </c>
      <c r="CS140" s="596">
        <f t="shared" si="216"/>
        <v>0</v>
      </c>
      <c r="CT140" s="596">
        <f t="shared" si="216"/>
        <v>0</v>
      </c>
    </row>
    <row r="141" spans="1:98" ht="13" x14ac:dyDescent="0.3">
      <c r="A141" s="38" t="str">
        <f t="shared" si="194"/>
        <v>Total bränslekostnad per år</v>
      </c>
      <c r="C141" s="241">
        <f t="shared" ca="1" si="195"/>
        <v>0</v>
      </c>
      <c r="E141" s="239">
        <f t="shared" ref="E141:AJ141" ca="1" si="217">E97-E119</f>
        <v>0</v>
      </c>
      <c r="F141" s="239">
        <f t="shared" ca="1" si="217"/>
        <v>0</v>
      </c>
      <c r="G141" s="239">
        <f t="shared" ca="1" si="217"/>
        <v>0</v>
      </c>
      <c r="H141" s="239">
        <f t="shared" ca="1" si="217"/>
        <v>0</v>
      </c>
      <c r="I141" s="239">
        <f t="shared" ca="1" si="217"/>
        <v>0</v>
      </c>
      <c r="J141" s="239">
        <f t="shared" ca="1" si="217"/>
        <v>0</v>
      </c>
      <c r="K141" s="239">
        <f t="shared" ca="1" si="217"/>
        <v>0</v>
      </c>
      <c r="L141" s="239">
        <f t="shared" ca="1" si="217"/>
        <v>0</v>
      </c>
      <c r="M141" s="239">
        <f t="shared" ca="1" si="217"/>
        <v>0</v>
      </c>
      <c r="N141" s="239">
        <f t="shared" ca="1" si="217"/>
        <v>0</v>
      </c>
      <c r="O141" s="239">
        <f t="shared" ca="1" si="217"/>
        <v>0</v>
      </c>
      <c r="P141" s="239">
        <f t="shared" ca="1" si="217"/>
        <v>0</v>
      </c>
      <c r="Q141" s="239">
        <f t="shared" ca="1" si="217"/>
        <v>0</v>
      </c>
      <c r="R141" s="239">
        <f t="shared" ca="1" si="217"/>
        <v>0</v>
      </c>
      <c r="S141" s="239">
        <f t="shared" ca="1" si="217"/>
        <v>0</v>
      </c>
      <c r="T141" s="239">
        <f t="shared" ca="1" si="217"/>
        <v>0</v>
      </c>
      <c r="U141" s="239">
        <f t="shared" ca="1" si="217"/>
        <v>0</v>
      </c>
      <c r="V141" s="239">
        <f t="shared" ca="1" si="217"/>
        <v>0</v>
      </c>
      <c r="W141" s="239">
        <f t="shared" ca="1" si="217"/>
        <v>0</v>
      </c>
      <c r="X141" s="239">
        <f t="shared" ca="1" si="217"/>
        <v>0</v>
      </c>
      <c r="Y141" s="239">
        <f t="shared" ca="1" si="217"/>
        <v>0</v>
      </c>
      <c r="Z141" s="239">
        <f t="shared" ca="1" si="217"/>
        <v>0</v>
      </c>
      <c r="AA141" s="239">
        <f t="shared" ca="1" si="217"/>
        <v>0</v>
      </c>
      <c r="AB141" s="239">
        <f t="shared" ca="1" si="217"/>
        <v>0</v>
      </c>
      <c r="AC141" s="239">
        <f t="shared" ca="1" si="217"/>
        <v>0</v>
      </c>
      <c r="AD141" s="239">
        <f t="shared" ca="1" si="217"/>
        <v>0</v>
      </c>
      <c r="AE141" s="239">
        <f t="shared" ca="1" si="217"/>
        <v>0</v>
      </c>
      <c r="AF141" s="239">
        <f t="shared" ca="1" si="217"/>
        <v>0</v>
      </c>
      <c r="AG141" s="239">
        <f t="shared" ca="1" si="217"/>
        <v>0</v>
      </c>
      <c r="AH141" s="239">
        <f t="shared" ca="1" si="217"/>
        <v>0</v>
      </c>
      <c r="AI141" s="239">
        <f t="shared" ca="1" si="217"/>
        <v>0</v>
      </c>
      <c r="AJ141" s="239">
        <f t="shared" ca="1" si="217"/>
        <v>0</v>
      </c>
      <c r="AK141" s="239">
        <f t="shared" ref="AK141:BP141" ca="1" si="218">AK97-AK119</f>
        <v>0</v>
      </c>
      <c r="AL141" s="239">
        <f t="shared" ca="1" si="218"/>
        <v>0</v>
      </c>
      <c r="AM141" s="239">
        <f t="shared" ca="1" si="218"/>
        <v>0</v>
      </c>
      <c r="AN141" s="239">
        <f t="shared" ca="1" si="218"/>
        <v>0</v>
      </c>
      <c r="AO141" s="239">
        <f t="shared" ca="1" si="218"/>
        <v>0</v>
      </c>
      <c r="AP141" s="239">
        <f t="shared" ca="1" si="218"/>
        <v>0</v>
      </c>
      <c r="AQ141" s="239">
        <f t="shared" ca="1" si="218"/>
        <v>0</v>
      </c>
      <c r="AR141" s="239">
        <f t="shared" ca="1" si="218"/>
        <v>0</v>
      </c>
      <c r="AS141" s="239">
        <f t="shared" ca="1" si="218"/>
        <v>0</v>
      </c>
      <c r="AT141" s="239">
        <f t="shared" ca="1" si="218"/>
        <v>0</v>
      </c>
      <c r="AU141" s="239">
        <f t="shared" ca="1" si="218"/>
        <v>0</v>
      </c>
      <c r="AV141" s="239">
        <f t="shared" ca="1" si="218"/>
        <v>0</v>
      </c>
      <c r="AW141" s="239">
        <f t="shared" ca="1" si="218"/>
        <v>0</v>
      </c>
      <c r="AX141" s="239">
        <f t="shared" ca="1" si="218"/>
        <v>0</v>
      </c>
      <c r="AY141" s="239">
        <f t="shared" ca="1" si="218"/>
        <v>0</v>
      </c>
      <c r="AZ141" s="239">
        <f t="shared" ca="1" si="218"/>
        <v>0</v>
      </c>
      <c r="BA141" s="239">
        <f t="shared" ca="1" si="218"/>
        <v>0</v>
      </c>
      <c r="BB141" s="239">
        <f t="shared" ca="1" si="218"/>
        <v>0</v>
      </c>
      <c r="BC141" s="239">
        <f t="shared" ca="1" si="218"/>
        <v>0</v>
      </c>
      <c r="BD141" s="239">
        <f t="shared" ca="1" si="218"/>
        <v>0</v>
      </c>
      <c r="BE141" s="239">
        <f t="shared" ca="1" si="218"/>
        <v>0</v>
      </c>
      <c r="BF141" s="239">
        <f t="shared" ca="1" si="218"/>
        <v>0</v>
      </c>
      <c r="BG141" s="239">
        <f t="shared" ca="1" si="218"/>
        <v>0</v>
      </c>
      <c r="BH141" s="239">
        <f t="shared" ca="1" si="218"/>
        <v>0</v>
      </c>
      <c r="BI141" s="239">
        <f t="shared" ca="1" si="218"/>
        <v>0</v>
      </c>
      <c r="BJ141" s="239">
        <f t="shared" ca="1" si="218"/>
        <v>0</v>
      </c>
      <c r="BK141" s="239">
        <f t="shared" ca="1" si="218"/>
        <v>0</v>
      </c>
      <c r="BL141" s="239">
        <f t="shared" ca="1" si="218"/>
        <v>0</v>
      </c>
      <c r="BM141" s="239">
        <f t="shared" ca="1" si="218"/>
        <v>0</v>
      </c>
      <c r="BN141" s="239">
        <f t="shared" ca="1" si="218"/>
        <v>0</v>
      </c>
      <c r="BO141" s="239">
        <f t="shared" ca="1" si="218"/>
        <v>0</v>
      </c>
      <c r="BP141" s="239">
        <f t="shared" ca="1" si="218"/>
        <v>0</v>
      </c>
      <c r="BQ141" s="239">
        <f t="shared" ref="BQ141:CT141" ca="1" si="219">BQ97-BQ119</f>
        <v>0</v>
      </c>
      <c r="BR141" s="239">
        <f t="shared" ca="1" si="219"/>
        <v>0</v>
      </c>
      <c r="BS141" s="239">
        <f t="shared" ca="1" si="219"/>
        <v>0</v>
      </c>
      <c r="BT141" s="239">
        <f t="shared" ca="1" si="219"/>
        <v>0</v>
      </c>
      <c r="BU141" s="239">
        <f t="shared" ca="1" si="219"/>
        <v>0</v>
      </c>
      <c r="BV141" s="239">
        <f t="shared" si="219"/>
        <v>0</v>
      </c>
      <c r="BW141" s="239">
        <f t="shared" si="219"/>
        <v>0</v>
      </c>
      <c r="BX141" s="239">
        <f t="shared" si="219"/>
        <v>0</v>
      </c>
      <c r="BY141" s="239">
        <f t="shared" si="219"/>
        <v>0</v>
      </c>
      <c r="BZ141" s="239">
        <f t="shared" si="219"/>
        <v>0</v>
      </c>
      <c r="CA141" s="239">
        <f t="shared" si="219"/>
        <v>0</v>
      </c>
      <c r="CB141" s="239">
        <f t="shared" si="219"/>
        <v>0</v>
      </c>
      <c r="CC141" s="239">
        <f t="shared" si="219"/>
        <v>0</v>
      </c>
      <c r="CD141" s="239">
        <f t="shared" si="219"/>
        <v>0</v>
      </c>
      <c r="CE141" s="239">
        <f t="shared" si="219"/>
        <v>0</v>
      </c>
      <c r="CF141" s="239">
        <f t="shared" si="219"/>
        <v>0</v>
      </c>
      <c r="CG141" s="239">
        <f t="shared" si="219"/>
        <v>0</v>
      </c>
      <c r="CH141" s="239">
        <f t="shared" si="219"/>
        <v>0</v>
      </c>
      <c r="CI141" s="239">
        <f t="shared" si="219"/>
        <v>0</v>
      </c>
      <c r="CJ141" s="239">
        <f t="shared" si="219"/>
        <v>0</v>
      </c>
      <c r="CK141" s="239">
        <f t="shared" si="219"/>
        <v>0</v>
      </c>
      <c r="CL141" s="239">
        <f t="shared" si="219"/>
        <v>0</v>
      </c>
      <c r="CM141" s="239">
        <f t="shared" si="219"/>
        <v>0</v>
      </c>
      <c r="CN141" s="239">
        <f t="shared" si="219"/>
        <v>0</v>
      </c>
      <c r="CO141" s="239">
        <f t="shared" si="219"/>
        <v>0</v>
      </c>
      <c r="CP141" s="239">
        <f t="shared" si="219"/>
        <v>0</v>
      </c>
      <c r="CQ141" s="239">
        <f t="shared" si="219"/>
        <v>0</v>
      </c>
      <c r="CR141" s="239">
        <f t="shared" si="219"/>
        <v>0</v>
      </c>
      <c r="CS141" s="239">
        <f t="shared" si="219"/>
        <v>0</v>
      </c>
      <c r="CT141" s="239">
        <f t="shared" si="219"/>
        <v>0</v>
      </c>
    </row>
    <row r="142" spans="1:98" ht="13" x14ac:dyDescent="0.3">
      <c r="A142" s="38" t="str">
        <f t="shared" si="194"/>
        <v>Totala övriga fartygsrelaterade kostnader per år</v>
      </c>
      <c r="C142" s="241">
        <f t="shared" si="195"/>
        <v>0</v>
      </c>
      <c r="E142" s="239">
        <f t="shared" ref="E142:AJ142" si="220">E98-E120</f>
        <v>0</v>
      </c>
      <c r="F142" s="239">
        <f t="shared" si="220"/>
        <v>0</v>
      </c>
      <c r="G142" s="239">
        <f t="shared" si="220"/>
        <v>0</v>
      </c>
      <c r="H142" s="239">
        <f t="shared" si="220"/>
        <v>0</v>
      </c>
      <c r="I142" s="239">
        <f t="shared" si="220"/>
        <v>0</v>
      </c>
      <c r="J142" s="239">
        <f t="shared" si="220"/>
        <v>0</v>
      </c>
      <c r="K142" s="239">
        <f t="shared" si="220"/>
        <v>0</v>
      </c>
      <c r="L142" s="239">
        <f t="shared" si="220"/>
        <v>0</v>
      </c>
      <c r="M142" s="239">
        <f t="shared" si="220"/>
        <v>0</v>
      </c>
      <c r="N142" s="239">
        <f t="shared" si="220"/>
        <v>0</v>
      </c>
      <c r="O142" s="239">
        <f t="shared" si="220"/>
        <v>0</v>
      </c>
      <c r="P142" s="239">
        <f t="shared" si="220"/>
        <v>0</v>
      </c>
      <c r="Q142" s="239">
        <f t="shared" si="220"/>
        <v>0</v>
      </c>
      <c r="R142" s="239">
        <f t="shared" si="220"/>
        <v>0</v>
      </c>
      <c r="S142" s="239">
        <f t="shared" si="220"/>
        <v>0</v>
      </c>
      <c r="T142" s="239">
        <f t="shared" si="220"/>
        <v>0</v>
      </c>
      <c r="U142" s="239">
        <f t="shared" si="220"/>
        <v>0</v>
      </c>
      <c r="V142" s="239">
        <f t="shared" si="220"/>
        <v>0</v>
      </c>
      <c r="W142" s="239">
        <f t="shared" si="220"/>
        <v>0</v>
      </c>
      <c r="X142" s="239">
        <f t="shared" si="220"/>
        <v>0</v>
      </c>
      <c r="Y142" s="239">
        <f t="shared" si="220"/>
        <v>0</v>
      </c>
      <c r="Z142" s="239">
        <f t="shared" si="220"/>
        <v>0</v>
      </c>
      <c r="AA142" s="239">
        <f t="shared" si="220"/>
        <v>0</v>
      </c>
      <c r="AB142" s="239">
        <f t="shared" si="220"/>
        <v>0</v>
      </c>
      <c r="AC142" s="239">
        <f t="shared" si="220"/>
        <v>0</v>
      </c>
      <c r="AD142" s="239">
        <f t="shared" si="220"/>
        <v>0</v>
      </c>
      <c r="AE142" s="239">
        <f t="shared" si="220"/>
        <v>0</v>
      </c>
      <c r="AF142" s="239">
        <f t="shared" si="220"/>
        <v>0</v>
      </c>
      <c r="AG142" s="239">
        <f t="shared" si="220"/>
        <v>0</v>
      </c>
      <c r="AH142" s="239">
        <f t="shared" si="220"/>
        <v>0</v>
      </c>
      <c r="AI142" s="239">
        <f t="shared" si="220"/>
        <v>0</v>
      </c>
      <c r="AJ142" s="239">
        <f t="shared" si="220"/>
        <v>0</v>
      </c>
      <c r="AK142" s="239">
        <f t="shared" ref="AK142:BP142" si="221">AK98-AK120</f>
        <v>0</v>
      </c>
      <c r="AL142" s="239">
        <f t="shared" si="221"/>
        <v>0</v>
      </c>
      <c r="AM142" s="239">
        <f t="shared" si="221"/>
        <v>0</v>
      </c>
      <c r="AN142" s="239">
        <f t="shared" si="221"/>
        <v>0</v>
      </c>
      <c r="AO142" s="239">
        <f t="shared" si="221"/>
        <v>0</v>
      </c>
      <c r="AP142" s="239">
        <f t="shared" si="221"/>
        <v>0</v>
      </c>
      <c r="AQ142" s="239">
        <f t="shared" si="221"/>
        <v>0</v>
      </c>
      <c r="AR142" s="239">
        <f t="shared" si="221"/>
        <v>0</v>
      </c>
      <c r="AS142" s="239">
        <f t="shared" si="221"/>
        <v>0</v>
      </c>
      <c r="AT142" s="239">
        <f t="shared" si="221"/>
        <v>0</v>
      </c>
      <c r="AU142" s="239">
        <f t="shared" si="221"/>
        <v>0</v>
      </c>
      <c r="AV142" s="239">
        <f t="shared" si="221"/>
        <v>0</v>
      </c>
      <c r="AW142" s="239">
        <f t="shared" si="221"/>
        <v>0</v>
      </c>
      <c r="AX142" s="239">
        <f t="shared" si="221"/>
        <v>0</v>
      </c>
      <c r="AY142" s="239">
        <f t="shared" si="221"/>
        <v>0</v>
      </c>
      <c r="AZ142" s="239">
        <f t="shared" si="221"/>
        <v>0</v>
      </c>
      <c r="BA142" s="239">
        <f t="shared" si="221"/>
        <v>0</v>
      </c>
      <c r="BB142" s="239">
        <f t="shared" si="221"/>
        <v>0</v>
      </c>
      <c r="BC142" s="239">
        <f t="shared" si="221"/>
        <v>0</v>
      </c>
      <c r="BD142" s="239">
        <f t="shared" si="221"/>
        <v>0</v>
      </c>
      <c r="BE142" s="239">
        <f t="shared" si="221"/>
        <v>0</v>
      </c>
      <c r="BF142" s="239">
        <f t="shared" si="221"/>
        <v>0</v>
      </c>
      <c r="BG142" s="239">
        <f t="shared" si="221"/>
        <v>0</v>
      </c>
      <c r="BH142" s="239">
        <f t="shared" si="221"/>
        <v>0</v>
      </c>
      <c r="BI142" s="239">
        <f t="shared" si="221"/>
        <v>0</v>
      </c>
      <c r="BJ142" s="239">
        <f t="shared" si="221"/>
        <v>0</v>
      </c>
      <c r="BK142" s="239">
        <f t="shared" si="221"/>
        <v>0</v>
      </c>
      <c r="BL142" s="239">
        <f t="shared" si="221"/>
        <v>0</v>
      </c>
      <c r="BM142" s="239">
        <f t="shared" si="221"/>
        <v>0</v>
      </c>
      <c r="BN142" s="239">
        <f t="shared" si="221"/>
        <v>0</v>
      </c>
      <c r="BO142" s="239">
        <f t="shared" si="221"/>
        <v>0</v>
      </c>
      <c r="BP142" s="239">
        <f t="shared" si="221"/>
        <v>0</v>
      </c>
      <c r="BQ142" s="239">
        <f t="shared" ref="BQ142:CT142" si="222">BQ98-BQ120</f>
        <v>0</v>
      </c>
      <c r="BR142" s="239">
        <f t="shared" si="222"/>
        <v>0</v>
      </c>
      <c r="BS142" s="239">
        <f t="shared" si="222"/>
        <v>0</v>
      </c>
      <c r="BT142" s="239">
        <f t="shared" si="222"/>
        <v>0</v>
      </c>
      <c r="BU142" s="239">
        <f t="shared" si="222"/>
        <v>0</v>
      </c>
      <c r="BV142" s="239">
        <f t="shared" si="222"/>
        <v>0</v>
      </c>
      <c r="BW142" s="239">
        <f t="shared" si="222"/>
        <v>0</v>
      </c>
      <c r="BX142" s="239">
        <f t="shared" si="222"/>
        <v>0</v>
      </c>
      <c r="BY142" s="239">
        <f t="shared" si="222"/>
        <v>0</v>
      </c>
      <c r="BZ142" s="239">
        <f t="shared" si="222"/>
        <v>0</v>
      </c>
      <c r="CA142" s="239">
        <f t="shared" si="222"/>
        <v>0</v>
      </c>
      <c r="CB142" s="239">
        <f t="shared" si="222"/>
        <v>0</v>
      </c>
      <c r="CC142" s="239">
        <f t="shared" si="222"/>
        <v>0</v>
      </c>
      <c r="CD142" s="239">
        <f t="shared" si="222"/>
        <v>0</v>
      </c>
      <c r="CE142" s="239">
        <f t="shared" si="222"/>
        <v>0</v>
      </c>
      <c r="CF142" s="239">
        <f t="shared" si="222"/>
        <v>0</v>
      </c>
      <c r="CG142" s="239">
        <f t="shared" si="222"/>
        <v>0</v>
      </c>
      <c r="CH142" s="239">
        <f t="shared" si="222"/>
        <v>0</v>
      </c>
      <c r="CI142" s="239">
        <f t="shared" si="222"/>
        <v>0</v>
      </c>
      <c r="CJ142" s="239">
        <f t="shared" si="222"/>
        <v>0</v>
      </c>
      <c r="CK142" s="239">
        <f t="shared" si="222"/>
        <v>0</v>
      </c>
      <c r="CL142" s="239">
        <f t="shared" si="222"/>
        <v>0</v>
      </c>
      <c r="CM142" s="239">
        <f t="shared" si="222"/>
        <v>0</v>
      </c>
      <c r="CN142" s="239">
        <f t="shared" si="222"/>
        <v>0</v>
      </c>
      <c r="CO142" s="239">
        <f t="shared" si="222"/>
        <v>0</v>
      </c>
      <c r="CP142" s="239">
        <f t="shared" si="222"/>
        <v>0</v>
      </c>
      <c r="CQ142" s="239">
        <f t="shared" si="222"/>
        <v>0</v>
      </c>
      <c r="CR142" s="239">
        <f t="shared" si="222"/>
        <v>0</v>
      </c>
      <c r="CS142" s="239">
        <f t="shared" si="222"/>
        <v>0</v>
      </c>
      <c r="CT142" s="239">
        <f t="shared" si="222"/>
        <v>0</v>
      </c>
    </row>
    <row r="143" spans="1:98" ht="13" x14ac:dyDescent="0.3">
      <c r="A143" s="38" t="str">
        <f t="shared" si="194"/>
        <v>Total volymberoende lastning kostnad för lastning och lossning</v>
      </c>
      <c r="C143" s="241">
        <f t="shared" ca="1" si="195"/>
        <v>0</v>
      </c>
      <c r="E143" s="239">
        <f t="shared" ref="E143:AJ143" ca="1" si="223">E99-E121</f>
        <v>0</v>
      </c>
      <c r="F143" s="239">
        <f t="shared" ca="1" si="223"/>
        <v>0</v>
      </c>
      <c r="G143" s="239">
        <f t="shared" ca="1" si="223"/>
        <v>0</v>
      </c>
      <c r="H143" s="239">
        <f t="shared" ca="1" si="223"/>
        <v>0</v>
      </c>
      <c r="I143" s="239">
        <f t="shared" ca="1" si="223"/>
        <v>0</v>
      </c>
      <c r="J143" s="239">
        <f t="shared" ca="1" si="223"/>
        <v>0</v>
      </c>
      <c r="K143" s="239">
        <f t="shared" ca="1" si="223"/>
        <v>0</v>
      </c>
      <c r="L143" s="239">
        <f t="shared" ca="1" si="223"/>
        <v>0</v>
      </c>
      <c r="M143" s="239">
        <f t="shared" ca="1" si="223"/>
        <v>0</v>
      </c>
      <c r="N143" s="239">
        <f t="shared" ca="1" si="223"/>
        <v>0</v>
      </c>
      <c r="O143" s="239">
        <f t="shared" ca="1" si="223"/>
        <v>0</v>
      </c>
      <c r="P143" s="239">
        <f t="shared" ca="1" si="223"/>
        <v>0</v>
      </c>
      <c r="Q143" s="239">
        <f t="shared" ca="1" si="223"/>
        <v>0</v>
      </c>
      <c r="R143" s="239">
        <f t="shared" ca="1" si="223"/>
        <v>0</v>
      </c>
      <c r="S143" s="239">
        <f t="shared" ca="1" si="223"/>
        <v>0</v>
      </c>
      <c r="T143" s="239">
        <f t="shared" ca="1" si="223"/>
        <v>0</v>
      </c>
      <c r="U143" s="239">
        <f t="shared" ca="1" si="223"/>
        <v>0</v>
      </c>
      <c r="V143" s="239">
        <f t="shared" ca="1" si="223"/>
        <v>0</v>
      </c>
      <c r="W143" s="239">
        <f t="shared" ca="1" si="223"/>
        <v>0</v>
      </c>
      <c r="X143" s="239">
        <f t="shared" ca="1" si="223"/>
        <v>0</v>
      </c>
      <c r="Y143" s="239">
        <f t="shared" ca="1" si="223"/>
        <v>0</v>
      </c>
      <c r="Z143" s="239">
        <f t="shared" ca="1" si="223"/>
        <v>0</v>
      </c>
      <c r="AA143" s="239">
        <f t="shared" ca="1" si="223"/>
        <v>0</v>
      </c>
      <c r="AB143" s="239">
        <f t="shared" ca="1" si="223"/>
        <v>0</v>
      </c>
      <c r="AC143" s="239">
        <f t="shared" ca="1" si="223"/>
        <v>0</v>
      </c>
      <c r="AD143" s="239">
        <f t="shared" ca="1" si="223"/>
        <v>0</v>
      </c>
      <c r="AE143" s="239">
        <f t="shared" ca="1" si="223"/>
        <v>0</v>
      </c>
      <c r="AF143" s="239">
        <f t="shared" ca="1" si="223"/>
        <v>0</v>
      </c>
      <c r="AG143" s="239">
        <f t="shared" ca="1" si="223"/>
        <v>0</v>
      </c>
      <c r="AH143" s="239">
        <f t="shared" ca="1" si="223"/>
        <v>0</v>
      </c>
      <c r="AI143" s="239">
        <f t="shared" ca="1" si="223"/>
        <v>0</v>
      </c>
      <c r="AJ143" s="239">
        <f t="shared" ca="1" si="223"/>
        <v>0</v>
      </c>
      <c r="AK143" s="239">
        <f t="shared" ref="AK143:BP143" ca="1" si="224">AK99-AK121</f>
        <v>0</v>
      </c>
      <c r="AL143" s="239">
        <f t="shared" ca="1" si="224"/>
        <v>0</v>
      </c>
      <c r="AM143" s="239">
        <f t="shared" ca="1" si="224"/>
        <v>0</v>
      </c>
      <c r="AN143" s="239">
        <f t="shared" ca="1" si="224"/>
        <v>0</v>
      </c>
      <c r="AO143" s="239">
        <f t="shared" ca="1" si="224"/>
        <v>0</v>
      </c>
      <c r="AP143" s="239">
        <f t="shared" ca="1" si="224"/>
        <v>0</v>
      </c>
      <c r="AQ143" s="239">
        <f t="shared" ca="1" si="224"/>
        <v>0</v>
      </c>
      <c r="AR143" s="239">
        <f t="shared" ca="1" si="224"/>
        <v>0</v>
      </c>
      <c r="AS143" s="239">
        <f t="shared" ca="1" si="224"/>
        <v>0</v>
      </c>
      <c r="AT143" s="239">
        <f t="shared" ca="1" si="224"/>
        <v>0</v>
      </c>
      <c r="AU143" s="239">
        <f t="shared" ca="1" si="224"/>
        <v>0</v>
      </c>
      <c r="AV143" s="239">
        <f t="shared" ca="1" si="224"/>
        <v>0</v>
      </c>
      <c r="AW143" s="239">
        <f t="shared" ca="1" si="224"/>
        <v>0</v>
      </c>
      <c r="AX143" s="239">
        <f t="shared" ca="1" si="224"/>
        <v>0</v>
      </c>
      <c r="AY143" s="239">
        <f t="shared" ca="1" si="224"/>
        <v>0</v>
      </c>
      <c r="AZ143" s="239">
        <f t="shared" ca="1" si="224"/>
        <v>0</v>
      </c>
      <c r="BA143" s="239">
        <f t="shared" ca="1" si="224"/>
        <v>0</v>
      </c>
      <c r="BB143" s="239">
        <f t="shared" ca="1" si="224"/>
        <v>0</v>
      </c>
      <c r="BC143" s="239">
        <f t="shared" ca="1" si="224"/>
        <v>0</v>
      </c>
      <c r="BD143" s="239">
        <f t="shared" ca="1" si="224"/>
        <v>0</v>
      </c>
      <c r="BE143" s="239">
        <f t="shared" ca="1" si="224"/>
        <v>0</v>
      </c>
      <c r="BF143" s="239">
        <f t="shared" ca="1" si="224"/>
        <v>0</v>
      </c>
      <c r="BG143" s="239">
        <f t="shared" ca="1" si="224"/>
        <v>0</v>
      </c>
      <c r="BH143" s="239">
        <f t="shared" ca="1" si="224"/>
        <v>0</v>
      </c>
      <c r="BI143" s="239">
        <f t="shared" ca="1" si="224"/>
        <v>0</v>
      </c>
      <c r="BJ143" s="239">
        <f t="shared" ca="1" si="224"/>
        <v>0</v>
      </c>
      <c r="BK143" s="239">
        <f t="shared" ca="1" si="224"/>
        <v>0</v>
      </c>
      <c r="BL143" s="239">
        <f t="shared" ca="1" si="224"/>
        <v>0</v>
      </c>
      <c r="BM143" s="239">
        <f t="shared" ca="1" si="224"/>
        <v>0</v>
      </c>
      <c r="BN143" s="239">
        <f t="shared" ca="1" si="224"/>
        <v>0</v>
      </c>
      <c r="BO143" s="239">
        <f t="shared" ca="1" si="224"/>
        <v>0</v>
      </c>
      <c r="BP143" s="239">
        <f t="shared" ca="1" si="224"/>
        <v>0</v>
      </c>
      <c r="BQ143" s="239">
        <f t="shared" ref="BQ143:CT143" ca="1" si="225">BQ99-BQ121</f>
        <v>0</v>
      </c>
      <c r="BR143" s="239">
        <f t="shared" ca="1" si="225"/>
        <v>0</v>
      </c>
      <c r="BS143" s="239">
        <f t="shared" ca="1" si="225"/>
        <v>0</v>
      </c>
      <c r="BT143" s="239">
        <f t="shared" ca="1" si="225"/>
        <v>0</v>
      </c>
      <c r="BU143" s="239">
        <f t="shared" ca="1" si="225"/>
        <v>0</v>
      </c>
      <c r="BV143" s="239">
        <f t="shared" si="225"/>
        <v>0</v>
      </c>
      <c r="BW143" s="239">
        <f t="shared" si="225"/>
        <v>0</v>
      </c>
      <c r="BX143" s="239">
        <f t="shared" si="225"/>
        <v>0</v>
      </c>
      <c r="BY143" s="239">
        <f t="shared" si="225"/>
        <v>0</v>
      </c>
      <c r="BZ143" s="239">
        <f t="shared" si="225"/>
        <v>0</v>
      </c>
      <c r="CA143" s="239">
        <f t="shared" si="225"/>
        <v>0</v>
      </c>
      <c r="CB143" s="239">
        <f t="shared" si="225"/>
        <v>0</v>
      </c>
      <c r="CC143" s="239">
        <f t="shared" si="225"/>
        <v>0</v>
      </c>
      <c r="CD143" s="239">
        <f t="shared" si="225"/>
        <v>0</v>
      </c>
      <c r="CE143" s="239">
        <f t="shared" si="225"/>
        <v>0</v>
      </c>
      <c r="CF143" s="239">
        <f t="shared" si="225"/>
        <v>0</v>
      </c>
      <c r="CG143" s="239">
        <f t="shared" si="225"/>
        <v>0</v>
      </c>
      <c r="CH143" s="239">
        <f t="shared" si="225"/>
        <v>0</v>
      </c>
      <c r="CI143" s="239">
        <f t="shared" si="225"/>
        <v>0</v>
      </c>
      <c r="CJ143" s="239">
        <f t="shared" si="225"/>
        <v>0</v>
      </c>
      <c r="CK143" s="239">
        <f t="shared" si="225"/>
        <v>0</v>
      </c>
      <c r="CL143" s="239">
        <f t="shared" si="225"/>
        <v>0</v>
      </c>
      <c r="CM143" s="239">
        <f t="shared" si="225"/>
        <v>0</v>
      </c>
      <c r="CN143" s="239">
        <f t="shared" si="225"/>
        <v>0</v>
      </c>
      <c r="CO143" s="239">
        <f t="shared" si="225"/>
        <v>0</v>
      </c>
      <c r="CP143" s="239">
        <f t="shared" si="225"/>
        <v>0</v>
      </c>
      <c r="CQ143" s="239">
        <f t="shared" si="225"/>
        <v>0</v>
      </c>
      <c r="CR143" s="239">
        <f t="shared" si="225"/>
        <v>0</v>
      </c>
      <c r="CS143" s="239">
        <f t="shared" si="225"/>
        <v>0</v>
      </c>
      <c r="CT143" s="239">
        <f t="shared" si="225"/>
        <v>0</v>
      </c>
    </row>
    <row r="144" spans="1:98" ht="13" x14ac:dyDescent="0.3">
      <c r="A144" s="38" t="str">
        <f t="shared" si="194"/>
        <v>Total tidsberoende kostnad för lastning och lossning</v>
      </c>
      <c r="C144" s="241">
        <f t="shared" ca="1" si="195"/>
        <v>0</v>
      </c>
      <c r="E144" s="239">
        <f t="shared" ref="E144:AJ144" ca="1" si="226">E100-E122</f>
        <v>0</v>
      </c>
      <c r="F144" s="239">
        <f t="shared" ca="1" si="226"/>
        <v>0</v>
      </c>
      <c r="G144" s="239">
        <f t="shared" ca="1" si="226"/>
        <v>0</v>
      </c>
      <c r="H144" s="239">
        <f t="shared" ca="1" si="226"/>
        <v>0</v>
      </c>
      <c r="I144" s="239">
        <f t="shared" ca="1" si="226"/>
        <v>0</v>
      </c>
      <c r="J144" s="239">
        <f t="shared" ca="1" si="226"/>
        <v>0</v>
      </c>
      <c r="K144" s="239">
        <f t="shared" ca="1" si="226"/>
        <v>0</v>
      </c>
      <c r="L144" s="239">
        <f t="shared" ca="1" si="226"/>
        <v>0</v>
      </c>
      <c r="M144" s="239">
        <f t="shared" ca="1" si="226"/>
        <v>0</v>
      </c>
      <c r="N144" s="239">
        <f t="shared" ca="1" si="226"/>
        <v>0</v>
      </c>
      <c r="O144" s="239">
        <f t="shared" ca="1" si="226"/>
        <v>0</v>
      </c>
      <c r="P144" s="239">
        <f t="shared" ca="1" si="226"/>
        <v>0</v>
      </c>
      <c r="Q144" s="239">
        <f t="shared" ca="1" si="226"/>
        <v>0</v>
      </c>
      <c r="R144" s="239">
        <f t="shared" ca="1" si="226"/>
        <v>0</v>
      </c>
      <c r="S144" s="239">
        <f t="shared" ca="1" si="226"/>
        <v>0</v>
      </c>
      <c r="T144" s="239">
        <f t="shared" ca="1" si="226"/>
        <v>0</v>
      </c>
      <c r="U144" s="239">
        <f t="shared" ca="1" si="226"/>
        <v>0</v>
      </c>
      <c r="V144" s="239">
        <f t="shared" ca="1" si="226"/>
        <v>0</v>
      </c>
      <c r="W144" s="239">
        <f t="shared" ca="1" si="226"/>
        <v>0</v>
      </c>
      <c r="X144" s="239">
        <f t="shared" ca="1" si="226"/>
        <v>0</v>
      </c>
      <c r="Y144" s="239">
        <f t="shared" ca="1" si="226"/>
        <v>0</v>
      </c>
      <c r="Z144" s="239">
        <f t="shared" ca="1" si="226"/>
        <v>0</v>
      </c>
      <c r="AA144" s="239">
        <f t="shared" ca="1" si="226"/>
        <v>0</v>
      </c>
      <c r="AB144" s="239">
        <f t="shared" ca="1" si="226"/>
        <v>0</v>
      </c>
      <c r="AC144" s="239">
        <f t="shared" ca="1" si="226"/>
        <v>0</v>
      </c>
      <c r="AD144" s="239">
        <f t="shared" ca="1" si="226"/>
        <v>0</v>
      </c>
      <c r="AE144" s="239">
        <f t="shared" ca="1" si="226"/>
        <v>0</v>
      </c>
      <c r="AF144" s="239">
        <f t="shared" ca="1" si="226"/>
        <v>0</v>
      </c>
      <c r="AG144" s="239">
        <f t="shared" ca="1" si="226"/>
        <v>0</v>
      </c>
      <c r="AH144" s="239">
        <f t="shared" ca="1" si="226"/>
        <v>0</v>
      </c>
      <c r="AI144" s="239">
        <f t="shared" ca="1" si="226"/>
        <v>0</v>
      </c>
      <c r="AJ144" s="239">
        <f t="shared" ca="1" si="226"/>
        <v>0</v>
      </c>
      <c r="AK144" s="239">
        <f t="shared" ref="AK144:BP144" ca="1" si="227">AK100-AK122</f>
        <v>0</v>
      </c>
      <c r="AL144" s="239">
        <f t="shared" ca="1" si="227"/>
        <v>0</v>
      </c>
      <c r="AM144" s="239">
        <f t="shared" ca="1" si="227"/>
        <v>0</v>
      </c>
      <c r="AN144" s="239">
        <f t="shared" ca="1" si="227"/>
        <v>0</v>
      </c>
      <c r="AO144" s="239">
        <f t="shared" ca="1" si="227"/>
        <v>0</v>
      </c>
      <c r="AP144" s="239">
        <f t="shared" ca="1" si="227"/>
        <v>0</v>
      </c>
      <c r="AQ144" s="239">
        <f t="shared" ca="1" si="227"/>
        <v>0</v>
      </c>
      <c r="AR144" s="239">
        <f t="shared" ca="1" si="227"/>
        <v>0</v>
      </c>
      <c r="AS144" s="239">
        <f t="shared" ca="1" si="227"/>
        <v>0</v>
      </c>
      <c r="AT144" s="239">
        <f t="shared" ca="1" si="227"/>
        <v>0</v>
      </c>
      <c r="AU144" s="239">
        <f t="shared" ca="1" si="227"/>
        <v>0</v>
      </c>
      <c r="AV144" s="239">
        <f t="shared" ca="1" si="227"/>
        <v>0</v>
      </c>
      <c r="AW144" s="239">
        <f t="shared" ca="1" si="227"/>
        <v>0</v>
      </c>
      <c r="AX144" s="239">
        <f t="shared" ca="1" si="227"/>
        <v>0</v>
      </c>
      <c r="AY144" s="239">
        <f t="shared" ca="1" si="227"/>
        <v>0</v>
      </c>
      <c r="AZ144" s="239">
        <f t="shared" ca="1" si="227"/>
        <v>0</v>
      </c>
      <c r="BA144" s="239">
        <f t="shared" ca="1" si="227"/>
        <v>0</v>
      </c>
      <c r="BB144" s="239">
        <f t="shared" ca="1" si="227"/>
        <v>0</v>
      </c>
      <c r="BC144" s="239">
        <f t="shared" ca="1" si="227"/>
        <v>0</v>
      </c>
      <c r="BD144" s="239">
        <f t="shared" ca="1" si="227"/>
        <v>0</v>
      </c>
      <c r="BE144" s="239">
        <f t="shared" ca="1" si="227"/>
        <v>0</v>
      </c>
      <c r="BF144" s="239">
        <f t="shared" ca="1" si="227"/>
        <v>0</v>
      </c>
      <c r="BG144" s="239">
        <f t="shared" ca="1" si="227"/>
        <v>0</v>
      </c>
      <c r="BH144" s="239">
        <f t="shared" ca="1" si="227"/>
        <v>0</v>
      </c>
      <c r="BI144" s="239">
        <f t="shared" ca="1" si="227"/>
        <v>0</v>
      </c>
      <c r="BJ144" s="239">
        <f t="shared" ca="1" si="227"/>
        <v>0</v>
      </c>
      <c r="BK144" s="239">
        <f t="shared" ca="1" si="227"/>
        <v>0</v>
      </c>
      <c r="BL144" s="239">
        <f t="shared" ca="1" si="227"/>
        <v>0</v>
      </c>
      <c r="BM144" s="239">
        <f t="shared" ca="1" si="227"/>
        <v>0</v>
      </c>
      <c r="BN144" s="239">
        <f t="shared" ca="1" si="227"/>
        <v>0</v>
      </c>
      <c r="BO144" s="239">
        <f t="shared" ca="1" si="227"/>
        <v>0</v>
      </c>
      <c r="BP144" s="239">
        <f t="shared" ca="1" si="227"/>
        <v>0</v>
      </c>
      <c r="BQ144" s="239">
        <f t="shared" ref="BQ144:CT144" ca="1" si="228">BQ100-BQ122</f>
        <v>0</v>
      </c>
      <c r="BR144" s="239">
        <f t="shared" ca="1" si="228"/>
        <v>0</v>
      </c>
      <c r="BS144" s="239">
        <f t="shared" ca="1" si="228"/>
        <v>0</v>
      </c>
      <c r="BT144" s="239">
        <f t="shared" ca="1" si="228"/>
        <v>0</v>
      </c>
      <c r="BU144" s="239">
        <f t="shared" ca="1" si="228"/>
        <v>0</v>
      </c>
      <c r="BV144" s="239">
        <f t="shared" si="228"/>
        <v>0</v>
      </c>
      <c r="BW144" s="239">
        <f t="shared" si="228"/>
        <v>0</v>
      </c>
      <c r="BX144" s="239">
        <f t="shared" si="228"/>
        <v>0</v>
      </c>
      <c r="BY144" s="239">
        <f t="shared" si="228"/>
        <v>0</v>
      </c>
      <c r="BZ144" s="239">
        <f t="shared" si="228"/>
        <v>0</v>
      </c>
      <c r="CA144" s="239">
        <f t="shared" si="228"/>
        <v>0</v>
      </c>
      <c r="CB144" s="239">
        <f t="shared" si="228"/>
        <v>0</v>
      </c>
      <c r="CC144" s="239">
        <f t="shared" si="228"/>
        <v>0</v>
      </c>
      <c r="CD144" s="239">
        <f t="shared" si="228"/>
        <v>0</v>
      </c>
      <c r="CE144" s="239">
        <f t="shared" si="228"/>
        <v>0</v>
      </c>
      <c r="CF144" s="239">
        <f t="shared" si="228"/>
        <v>0</v>
      </c>
      <c r="CG144" s="239">
        <f t="shared" si="228"/>
        <v>0</v>
      </c>
      <c r="CH144" s="239">
        <f t="shared" si="228"/>
        <v>0</v>
      </c>
      <c r="CI144" s="239">
        <f t="shared" si="228"/>
        <v>0</v>
      </c>
      <c r="CJ144" s="239">
        <f t="shared" si="228"/>
        <v>0</v>
      </c>
      <c r="CK144" s="239">
        <f t="shared" si="228"/>
        <v>0</v>
      </c>
      <c r="CL144" s="239">
        <f t="shared" si="228"/>
        <v>0</v>
      </c>
      <c r="CM144" s="239">
        <f t="shared" si="228"/>
        <v>0</v>
      </c>
      <c r="CN144" s="239">
        <f t="shared" si="228"/>
        <v>0</v>
      </c>
      <c r="CO144" s="239">
        <f t="shared" si="228"/>
        <v>0</v>
      </c>
      <c r="CP144" s="239">
        <f t="shared" si="228"/>
        <v>0</v>
      </c>
      <c r="CQ144" s="239">
        <f t="shared" si="228"/>
        <v>0</v>
      </c>
      <c r="CR144" s="239">
        <f t="shared" si="228"/>
        <v>0</v>
      </c>
      <c r="CS144" s="239">
        <f t="shared" si="228"/>
        <v>0</v>
      </c>
      <c r="CT144" s="239">
        <f t="shared" si="228"/>
        <v>0</v>
      </c>
    </row>
    <row r="145" spans="1:98" ht="13" x14ac:dyDescent="0.3">
      <c r="A145" s="38" t="str">
        <f t="shared" si="194"/>
        <v>Total lotskostnad per år</v>
      </c>
      <c r="C145" s="241">
        <f t="shared" si="195"/>
        <v>0</v>
      </c>
      <c r="E145" s="239">
        <f t="shared" ref="E145:AJ145" si="229">E101-E123</f>
        <v>0</v>
      </c>
      <c r="F145" s="239">
        <f t="shared" si="229"/>
        <v>0</v>
      </c>
      <c r="G145" s="239">
        <f t="shared" si="229"/>
        <v>0</v>
      </c>
      <c r="H145" s="239">
        <f t="shared" si="229"/>
        <v>0</v>
      </c>
      <c r="I145" s="239">
        <f t="shared" si="229"/>
        <v>0</v>
      </c>
      <c r="J145" s="239">
        <f t="shared" si="229"/>
        <v>0</v>
      </c>
      <c r="K145" s="239">
        <f t="shared" si="229"/>
        <v>0</v>
      </c>
      <c r="L145" s="239">
        <f t="shared" si="229"/>
        <v>0</v>
      </c>
      <c r="M145" s="239">
        <f t="shared" si="229"/>
        <v>0</v>
      </c>
      <c r="N145" s="239">
        <f t="shared" si="229"/>
        <v>0</v>
      </c>
      <c r="O145" s="239">
        <f t="shared" si="229"/>
        <v>0</v>
      </c>
      <c r="P145" s="239">
        <f t="shared" si="229"/>
        <v>0</v>
      </c>
      <c r="Q145" s="239">
        <f t="shared" si="229"/>
        <v>0</v>
      </c>
      <c r="R145" s="239">
        <f t="shared" si="229"/>
        <v>0</v>
      </c>
      <c r="S145" s="239">
        <f t="shared" si="229"/>
        <v>0</v>
      </c>
      <c r="T145" s="239">
        <f t="shared" si="229"/>
        <v>0</v>
      </c>
      <c r="U145" s="239">
        <f t="shared" si="229"/>
        <v>0</v>
      </c>
      <c r="V145" s="239">
        <f t="shared" si="229"/>
        <v>0</v>
      </c>
      <c r="W145" s="239">
        <f t="shared" si="229"/>
        <v>0</v>
      </c>
      <c r="X145" s="239">
        <f t="shared" si="229"/>
        <v>0</v>
      </c>
      <c r="Y145" s="239">
        <f t="shared" si="229"/>
        <v>0</v>
      </c>
      <c r="Z145" s="239">
        <f t="shared" si="229"/>
        <v>0</v>
      </c>
      <c r="AA145" s="239">
        <f t="shared" si="229"/>
        <v>0</v>
      </c>
      <c r="AB145" s="239">
        <f t="shared" si="229"/>
        <v>0</v>
      </c>
      <c r="AC145" s="239">
        <f t="shared" si="229"/>
        <v>0</v>
      </c>
      <c r="AD145" s="239">
        <f t="shared" si="229"/>
        <v>0</v>
      </c>
      <c r="AE145" s="239">
        <f t="shared" si="229"/>
        <v>0</v>
      </c>
      <c r="AF145" s="239">
        <f t="shared" si="229"/>
        <v>0</v>
      </c>
      <c r="AG145" s="239">
        <f t="shared" si="229"/>
        <v>0</v>
      </c>
      <c r="AH145" s="239">
        <f t="shared" si="229"/>
        <v>0</v>
      </c>
      <c r="AI145" s="239">
        <f t="shared" si="229"/>
        <v>0</v>
      </c>
      <c r="AJ145" s="239">
        <f t="shared" si="229"/>
        <v>0</v>
      </c>
      <c r="AK145" s="239">
        <f t="shared" ref="AK145:BP145" si="230">AK101-AK123</f>
        <v>0</v>
      </c>
      <c r="AL145" s="239">
        <f t="shared" si="230"/>
        <v>0</v>
      </c>
      <c r="AM145" s="239">
        <f t="shared" si="230"/>
        <v>0</v>
      </c>
      <c r="AN145" s="239">
        <f t="shared" si="230"/>
        <v>0</v>
      </c>
      <c r="AO145" s="239">
        <f t="shared" si="230"/>
        <v>0</v>
      </c>
      <c r="AP145" s="239">
        <f t="shared" si="230"/>
        <v>0</v>
      </c>
      <c r="AQ145" s="239">
        <f t="shared" si="230"/>
        <v>0</v>
      </c>
      <c r="AR145" s="239">
        <f t="shared" si="230"/>
        <v>0</v>
      </c>
      <c r="AS145" s="239">
        <f t="shared" si="230"/>
        <v>0</v>
      </c>
      <c r="AT145" s="239">
        <f t="shared" si="230"/>
        <v>0</v>
      </c>
      <c r="AU145" s="239">
        <f t="shared" si="230"/>
        <v>0</v>
      </c>
      <c r="AV145" s="239">
        <f t="shared" si="230"/>
        <v>0</v>
      </c>
      <c r="AW145" s="239">
        <f t="shared" si="230"/>
        <v>0</v>
      </c>
      <c r="AX145" s="239">
        <f t="shared" si="230"/>
        <v>0</v>
      </c>
      <c r="AY145" s="239">
        <f t="shared" si="230"/>
        <v>0</v>
      </c>
      <c r="AZ145" s="239">
        <f t="shared" si="230"/>
        <v>0</v>
      </c>
      <c r="BA145" s="239">
        <f t="shared" si="230"/>
        <v>0</v>
      </c>
      <c r="BB145" s="239">
        <f t="shared" si="230"/>
        <v>0</v>
      </c>
      <c r="BC145" s="239">
        <f t="shared" si="230"/>
        <v>0</v>
      </c>
      <c r="BD145" s="239">
        <f t="shared" si="230"/>
        <v>0</v>
      </c>
      <c r="BE145" s="239">
        <f t="shared" si="230"/>
        <v>0</v>
      </c>
      <c r="BF145" s="239">
        <f t="shared" si="230"/>
        <v>0</v>
      </c>
      <c r="BG145" s="239">
        <f t="shared" si="230"/>
        <v>0</v>
      </c>
      <c r="BH145" s="239">
        <f t="shared" si="230"/>
        <v>0</v>
      </c>
      <c r="BI145" s="239">
        <f t="shared" si="230"/>
        <v>0</v>
      </c>
      <c r="BJ145" s="239">
        <f t="shared" si="230"/>
        <v>0</v>
      </c>
      <c r="BK145" s="239">
        <f t="shared" si="230"/>
        <v>0</v>
      </c>
      <c r="BL145" s="239">
        <f t="shared" si="230"/>
        <v>0</v>
      </c>
      <c r="BM145" s="239">
        <f t="shared" si="230"/>
        <v>0</v>
      </c>
      <c r="BN145" s="239">
        <f t="shared" si="230"/>
        <v>0</v>
      </c>
      <c r="BO145" s="239">
        <f t="shared" si="230"/>
        <v>0</v>
      </c>
      <c r="BP145" s="239">
        <f t="shared" si="230"/>
        <v>0</v>
      </c>
      <c r="BQ145" s="239">
        <f t="shared" ref="BQ145:CT145" si="231">BQ101-BQ123</f>
        <v>0</v>
      </c>
      <c r="BR145" s="239">
        <f t="shared" si="231"/>
        <v>0</v>
      </c>
      <c r="BS145" s="239">
        <f t="shared" si="231"/>
        <v>0</v>
      </c>
      <c r="BT145" s="239">
        <f t="shared" si="231"/>
        <v>0</v>
      </c>
      <c r="BU145" s="239">
        <f t="shared" si="231"/>
        <v>0</v>
      </c>
      <c r="BV145" s="239">
        <f t="shared" si="231"/>
        <v>0</v>
      </c>
      <c r="BW145" s="239">
        <f t="shared" si="231"/>
        <v>0</v>
      </c>
      <c r="BX145" s="239">
        <f t="shared" si="231"/>
        <v>0</v>
      </c>
      <c r="BY145" s="239">
        <f t="shared" si="231"/>
        <v>0</v>
      </c>
      <c r="BZ145" s="239">
        <f t="shared" si="231"/>
        <v>0</v>
      </c>
      <c r="CA145" s="239">
        <f t="shared" si="231"/>
        <v>0</v>
      </c>
      <c r="CB145" s="239">
        <f t="shared" si="231"/>
        <v>0</v>
      </c>
      <c r="CC145" s="239">
        <f t="shared" si="231"/>
        <v>0</v>
      </c>
      <c r="CD145" s="239">
        <f t="shared" si="231"/>
        <v>0</v>
      </c>
      <c r="CE145" s="239">
        <f t="shared" si="231"/>
        <v>0</v>
      </c>
      <c r="CF145" s="239">
        <f t="shared" si="231"/>
        <v>0</v>
      </c>
      <c r="CG145" s="239">
        <f t="shared" si="231"/>
        <v>0</v>
      </c>
      <c r="CH145" s="239">
        <f t="shared" si="231"/>
        <v>0</v>
      </c>
      <c r="CI145" s="239">
        <f t="shared" si="231"/>
        <v>0</v>
      </c>
      <c r="CJ145" s="239">
        <f t="shared" si="231"/>
        <v>0</v>
      </c>
      <c r="CK145" s="239">
        <f t="shared" si="231"/>
        <v>0</v>
      </c>
      <c r="CL145" s="239">
        <f t="shared" si="231"/>
        <v>0</v>
      </c>
      <c r="CM145" s="239">
        <f t="shared" si="231"/>
        <v>0</v>
      </c>
      <c r="CN145" s="239">
        <f t="shared" si="231"/>
        <v>0</v>
      </c>
      <c r="CO145" s="239">
        <f t="shared" si="231"/>
        <v>0</v>
      </c>
      <c r="CP145" s="239">
        <f t="shared" si="231"/>
        <v>0</v>
      </c>
      <c r="CQ145" s="239">
        <f t="shared" si="231"/>
        <v>0</v>
      </c>
      <c r="CR145" s="239">
        <f t="shared" si="231"/>
        <v>0</v>
      </c>
      <c r="CS145" s="239">
        <f t="shared" si="231"/>
        <v>0</v>
      </c>
      <c r="CT145" s="239">
        <f t="shared" si="231"/>
        <v>0</v>
      </c>
    </row>
    <row r="146" spans="1:98" s="1270" customFormat="1" ht="13" x14ac:dyDescent="0.3">
      <c r="A146" s="1269" t="str">
        <f t="shared" si="194"/>
        <v>Total årlig kostnad CO2 (inbakad i bränslekostnad)</v>
      </c>
      <c r="C146" s="1272">
        <f t="shared" ca="1" si="195"/>
        <v>0</v>
      </c>
      <c r="D146" s="1273"/>
      <c r="E146" s="1271">
        <f t="shared" ref="E146:AJ146" ca="1" si="232">E102-E124</f>
        <v>0</v>
      </c>
      <c r="F146" s="1271">
        <f t="shared" ca="1" si="232"/>
        <v>0</v>
      </c>
      <c r="G146" s="1271">
        <f t="shared" ca="1" si="232"/>
        <v>0</v>
      </c>
      <c r="H146" s="1271">
        <f t="shared" ca="1" si="232"/>
        <v>0</v>
      </c>
      <c r="I146" s="1271">
        <f t="shared" ca="1" si="232"/>
        <v>0</v>
      </c>
      <c r="J146" s="1271">
        <f t="shared" ca="1" si="232"/>
        <v>0</v>
      </c>
      <c r="K146" s="1271">
        <f t="shared" ca="1" si="232"/>
        <v>0</v>
      </c>
      <c r="L146" s="1271">
        <f t="shared" ca="1" si="232"/>
        <v>0</v>
      </c>
      <c r="M146" s="1271">
        <f t="shared" ca="1" si="232"/>
        <v>0</v>
      </c>
      <c r="N146" s="1271">
        <f t="shared" ca="1" si="232"/>
        <v>0</v>
      </c>
      <c r="O146" s="1271">
        <f t="shared" ca="1" si="232"/>
        <v>0</v>
      </c>
      <c r="P146" s="1271">
        <f t="shared" ca="1" si="232"/>
        <v>0</v>
      </c>
      <c r="Q146" s="1271">
        <f t="shared" ca="1" si="232"/>
        <v>0</v>
      </c>
      <c r="R146" s="1271">
        <f t="shared" ca="1" si="232"/>
        <v>0</v>
      </c>
      <c r="S146" s="1271">
        <f t="shared" ca="1" si="232"/>
        <v>0</v>
      </c>
      <c r="T146" s="1271">
        <f t="shared" ca="1" si="232"/>
        <v>0</v>
      </c>
      <c r="U146" s="1271">
        <f t="shared" ca="1" si="232"/>
        <v>0</v>
      </c>
      <c r="V146" s="1271">
        <f t="shared" ca="1" si="232"/>
        <v>0</v>
      </c>
      <c r="W146" s="1271">
        <f t="shared" ca="1" si="232"/>
        <v>0</v>
      </c>
      <c r="X146" s="1271">
        <f t="shared" ca="1" si="232"/>
        <v>0</v>
      </c>
      <c r="Y146" s="1271">
        <f t="shared" ca="1" si="232"/>
        <v>0</v>
      </c>
      <c r="Z146" s="1271">
        <f t="shared" ca="1" si="232"/>
        <v>0</v>
      </c>
      <c r="AA146" s="1271">
        <f t="shared" ca="1" si="232"/>
        <v>0</v>
      </c>
      <c r="AB146" s="1271">
        <f t="shared" ca="1" si="232"/>
        <v>0</v>
      </c>
      <c r="AC146" s="1271">
        <f t="shared" ca="1" si="232"/>
        <v>0</v>
      </c>
      <c r="AD146" s="1271">
        <f t="shared" ca="1" si="232"/>
        <v>0</v>
      </c>
      <c r="AE146" s="1271">
        <f t="shared" ca="1" si="232"/>
        <v>0</v>
      </c>
      <c r="AF146" s="1271">
        <f t="shared" ca="1" si="232"/>
        <v>0</v>
      </c>
      <c r="AG146" s="1271">
        <f t="shared" ca="1" si="232"/>
        <v>0</v>
      </c>
      <c r="AH146" s="1271">
        <f t="shared" ca="1" si="232"/>
        <v>0</v>
      </c>
      <c r="AI146" s="1271">
        <f t="shared" ca="1" si="232"/>
        <v>0</v>
      </c>
      <c r="AJ146" s="1271">
        <f t="shared" ca="1" si="232"/>
        <v>0</v>
      </c>
      <c r="AK146" s="1271">
        <f t="shared" ref="AK146:BP146" ca="1" si="233">AK102-AK124</f>
        <v>0</v>
      </c>
      <c r="AL146" s="1271">
        <f t="shared" ca="1" si="233"/>
        <v>0</v>
      </c>
      <c r="AM146" s="1271">
        <f t="shared" ca="1" si="233"/>
        <v>0</v>
      </c>
      <c r="AN146" s="1271">
        <f t="shared" ca="1" si="233"/>
        <v>0</v>
      </c>
      <c r="AO146" s="1271">
        <f t="shared" ca="1" si="233"/>
        <v>0</v>
      </c>
      <c r="AP146" s="1271">
        <f t="shared" ca="1" si="233"/>
        <v>0</v>
      </c>
      <c r="AQ146" s="1271">
        <f t="shared" ca="1" si="233"/>
        <v>0</v>
      </c>
      <c r="AR146" s="1271">
        <f t="shared" ca="1" si="233"/>
        <v>0</v>
      </c>
      <c r="AS146" s="1271">
        <f t="shared" ca="1" si="233"/>
        <v>0</v>
      </c>
      <c r="AT146" s="1271">
        <f t="shared" ca="1" si="233"/>
        <v>0</v>
      </c>
      <c r="AU146" s="1271">
        <f t="shared" ca="1" si="233"/>
        <v>0</v>
      </c>
      <c r="AV146" s="1271">
        <f t="shared" ca="1" si="233"/>
        <v>0</v>
      </c>
      <c r="AW146" s="1271">
        <f t="shared" ca="1" si="233"/>
        <v>0</v>
      </c>
      <c r="AX146" s="1271">
        <f t="shared" ca="1" si="233"/>
        <v>0</v>
      </c>
      <c r="AY146" s="1271">
        <f t="shared" ca="1" si="233"/>
        <v>0</v>
      </c>
      <c r="AZ146" s="1271">
        <f t="shared" ca="1" si="233"/>
        <v>0</v>
      </c>
      <c r="BA146" s="1271">
        <f t="shared" ca="1" si="233"/>
        <v>0</v>
      </c>
      <c r="BB146" s="1271">
        <f t="shared" ca="1" si="233"/>
        <v>0</v>
      </c>
      <c r="BC146" s="1271">
        <f t="shared" ca="1" si="233"/>
        <v>0</v>
      </c>
      <c r="BD146" s="1271">
        <f t="shared" ca="1" si="233"/>
        <v>0</v>
      </c>
      <c r="BE146" s="1271">
        <f t="shared" ca="1" si="233"/>
        <v>0</v>
      </c>
      <c r="BF146" s="1271">
        <f t="shared" ca="1" si="233"/>
        <v>0</v>
      </c>
      <c r="BG146" s="1271">
        <f t="shared" ca="1" si="233"/>
        <v>0</v>
      </c>
      <c r="BH146" s="1271">
        <f t="shared" ca="1" si="233"/>
        <v>0</v>
      </c>
      <c r="BI146" s="1271">
        <f t="shared" ca="1" si="233"/>
        <v>0</v>
      </c>
      <c r="BJ146" s="1271">
        <f t="shared" ca="1" si="233"/>
        <v>0</v>
      </c>
      <c r="BK146" s="1271">
        <f t="shared" ca="1" si="233"/>
        <v>0</v>
      </c>
      <c r="BL146" s="1271">
        <f t="shared" ca="1" si="233"/>
        <v>0</v>
      </c>
      <c r="BM146" s="1271">
        <f t="shared" ca="1" si="233"/>
        <v>0</v>
      </c>
      <c r="BN146" s="1271">
        <f t="shared" ca="1" si="233"/>
        <v>0</v>
      </c>
      <c r="BO146" s="1271">
        <f t="shared" ca="1" si="233"/>
        <v>0</v>
      </c>
      <c r="BP146" s="1271">
        <f t="shared" ca="1" si="233"/>
        <v>0</v>
      </c>
      <c r="BQ146" s="1271">
        <f t="shared" ref="BQ146:CT146" ca="1" si="234">BQ102-BQ124</f>
        <v>0</v>
      </c>
      <c r="BR146" s="1271">
        <f t="shared" ca="1" si="234"/>
        <v>0</v>
      </c>
      <c r="BS146" s="1271">
        <f t="shared" ca="1" si="234"/>
        <v>0</v>
      </c>
      <c r="BT146" s="1271">
        <f t="shared" ca="1" si="234"/>
        <v>0</v>
      </c>
      <c r="BU146" s="1271">
        <f t="shared" ca="1" si="234"/>
        <v>0</v>
      </c>
      <c r="BV146" s="1271">
        <f t="shared" si="234"/>
        <v>0</v>
      </c>
      <c r="BW146" s="1271">
        <f t="shared" si="234"/>
        <v>0</v>
      </c>
      <c r="BX146" s="1271">
        <f t="shared" si="234"/>
        <v>0</v>
      </c>
      <c r="BY146" s="1271">
        <f t="shared" si="234"/>
        <v>0</v>
      </c>
      <c r="BZ146" s="1271">
        <f t="shared" si="234"/>
        <v>0</v>
      </c>
      <c r="CA146" s="1271">
        <f t="shared" si="234"/>
        <v>0</v>
      </c>
      <c r="CB146" s="1271">
        <f t="shared" si="234"/>
        <v>0</v>
      </c>
      <c r="CC146" s="1271">
        <f t="shared" si="234"/>
        <v>0</v>
      </c>
      <c r="CD146" s="1271">
        <f t="shared" si="234"/>
        <v>0</v>
      </c>
      <c r="CE146" s="1271">
        <f t="shared" si="234"/>
        <v>0</v>
      </c>
      <c r="CF146" s="1271">
        <f t="shared" si="234"/>
        <v>0</v>
      </c>
      <c r="CG146" s="1271">
        <f t="shared" si="234"/>
        <v>0</v>
      </c>
      <c r="CH146" s="1271">
        <f t="shared" si="234"/>
        <v>0</v>
      </c>
      <c r="CI146" s="1271">
        <f t="shared" si="234"/>
        <v>0</v>
      </c>
      <c r="CJ146" s="1271">
        <f t="shared" si="234"/>
        <v>0</v>
      </c>
      <c r="CK146" s="1271">
        <f t="shared" si="234"/>
        <v>0</v>
      </c>
      <c r="CL146" s="1271">
        <f t="shared" si="234"/>
        <v>0</v>
      </c>
      <c r="CM146" s="1271">
        <f t="shared" si="234"/>
        <v>0</v>
      </c>
      <c r="CN146" s="1271">
        <f t="shared" si="234"/>
        <v>0</v>
      </c>
      <c r="CO146" s="1271">
        <f t="shared" si="234"/>
        <v>0</v>
      </c>
      <c r="CP146" s="1271">
        <f t="shared" si="234"/>
        <v>0</v>
      </c>
      <c r="CQ146" s="1271">
        <f t="shared" si="234"/>
        <v>0</v>
      </c>
      <c r="CR146" s="1271">
        <f t="shared" si="234"/>
        <v>0</v>
      </c>
      <c r="CS146" s="1271">
        <f t="shared" si="234"/>
        <v>0</v>
      </c>
      <c r="CT146" s="1271">
        <f t="shared" si="234"/>
        <v>0</v>
      </c>
    </row>
    <row r="147" spans="1:98" ht="13" x14ac:dyDescent="0.3">
      <c r="A147" s="38" t="str">
        <f t="shared" si="194"/>
        <v>Total årlig kostnad NOx</v>
      </c>
      <c r="C147" s="241">
        <f t="shared" ca="1" si="195"/>
        <v>0</v>
      </c>
      <c r="E147" s="239">
        <f t="shared" ref="E147:AJ147" ca="1" si="235">E103-E125</f>
        <v>0</v>
      </c>
      <c r="F147" s="239">
        <f t="shared" ca="1" si="235"/>
        <v>0</v>
      </c>
      <c r="G147" s="239">
        <f t="shared" ca="1" si="235"/>
        <v>0</v>
      </c>
      <c r="H147" s="239">
        <f t="shared" ca="1" si="235"/>
        <v>0</v>
      </c>
      <c r="I147" s="239">
        <f t="shared" ca="1" si="235"/>
        <v>0</v>
      </c>
      <c r="J147" s="239">
        <f t="shared" ca="1" si="235"/>
        <v>0</v>
      </c>
      <c r="K147" s="239">
        <f t="shared" ca="1" si="235"/>
        <v>0</v>
      </c>
      <c r="L147" s="239">
        <f t="shared" ca="1" si="235"/>
        <v>0</v>
      </c>
      <c r="M147" s="239">
        <f t="shared" ca="1" si="235"/>
        <v>0</v>
      </c>
      <c r="N147" s="239">
        <f t="shared" ca="1" si="235"/>
        <v>0</v>
      </c>
      <c r="O147" s="239">
        <f t="shared" ca="1" si="235"/>
        <v>0</v>
      </c>
      <c r="P147" s="239">
        <f t="shared" ca="1" si="235"/>
        <v>0</v>
      </c>
      <c r="Q147" s="239">
        <f t="shared" ca="1" si="235"/>
        <v>0</v>
      </c>
      <c r="R147" s="239">
        <f t="shared" ca="1" si="235"/>
        <v>0</v>
      </c>
      <c r="S147" s="239">
        <f t="shared" ca="1" si="235"/>
        <v>0</v>
      </c>
      <c r="T147" s="239">
        <f t="shared" ca="1" si="235"/>
        <v>0</v>
      </c>
      <c r="U147" s="239">
        <f t="shared" ca="1" si="235"/>
        <v>0</v>
      </c>
      <c r="V147" s="239">
        <f t="shared" ca="1" si="235"/>
        <v>0</v>
      </c>
      <c r="W147" s="239">
        <f t="shared" ca="1" si="235"/>
        <v>0</v>
      </c>
      <c r="X147" s="239">
        <f t="shared" ca="1" si="235"/>
        <v>0</v>
      </c>
      <c r="Y147" s="239">
        <f t="shared" ca="1" si="235"/>
        <v>0</v>
      </c>
      <c r="Z147" s="239">
        <f t="shared" ca="1" si="235"/>
        <v>0</v>
      </c>
      <c r="AA147" s="239">
        <f t="shared" ca="1" si="235"/>
        <v>0</v>
      </c>
      <c r="AB147" s="239">
        <f t="shared" ca="1" si="235"/>
        <v>0</v>
      </c>
      <c r="AC147" s="239">
        <f t="shared" ca="1" si="235"/>
        <v>0</v>
      </c>
      <c r="AD147" s="239">
        <f t="shared" ca="1" si="235"/>
        <v>0</v>
      </c>
      <c r="AE147" s="239">
        <f t="shared" ca="1" si="235"/>
        <v>0</v>
      </c>
      <c r="AF147" s="239">
        <f t="shared" ca="1" si="235"/>
        <v>0</v>
      </c>
      <c r="AG147" s="239">
        <f t="shared" ca="1" si="235"/>
        <v>0</v>
      </c>
      <c r="AH147" s="239">
        <f t="shared" ca="1" si="235"/>
        <v>0</v>
      </c>
      <c r="AI147" s="239">
        <f t="shared" ca="1" si="235"/>
        <v>0</v>
      </c>
      <c r="AJ147" s="239">
        <f t="shared" ca="1" si="235"/>
        <v>0</v>
      </c>
      <c r="AK147" s="239">
        <f t="shared" ref="AK147:BP147" ca="1" si="236">AK103-AK125</f>
        <v>0</v>
      </c>
      <c r="AL147" s="239">
        <f t="shared" ca="1" si="236"/>
        <v>0</v>
      </c>
      <c r="AM147" s="239">
        <f t="shared" ca="1" si="236"/>
        <v>0</v>
      </c>
      <c r="AN147" s="239">
        <f t="shared" ca="1" si="236"/>
        <v>0</v>
      </c>
      <c r="AO147" s="239">
        <f t="shared" ca="1" si="236"/>
        <v>0</v>
      </c>
      <c r="AP147" s="239">
        <f t="shared" ca="1" si="236"/>
        <v>0</v>
      </c>
      <c r="AQ147" s="239">
        <f t="shared" ca="1" si="236"/>
        <v>0</v>
      </c>
      <c r="AR147" s="239">
        <f t="shared" ca="1" si="236"/>
        <v>0</v>
      </c>
      <c r="AS147" s="239">
        <f t="shared" ca="1" si="236"/>
        <v>0</v>
      </c>
      <c r="AT147" s="239">
        <f t="shared" ca="1" si="236"/>
        <v>0</v>
      </c>
      <c r="AU147" s="239">
        <f t="shared" ca="1" si="236"/>
        <v>0</v>
      </c>
      <c r="AV147" s="239">
        <f t="shared" ca="1" si="236"/>
        <v>0</v>
      </c>
      <c r="AW147" s="239">
        <f t="shared" ca="1" si="236"/>
        <v>0</v>
      </c>
      <c r="AX147" s="239">
        <f t="shared" ca="1" si="236"/>
        <v>0</v>
      </c>
      <c r="AY147" s="239">
        <f t="shared" ca="1" si="236"/>
        <v>0</v>
      </c>
      <c r="AZ147" s="239">
        <f t="shared" ca="1" si="236"/>
        <v>0</v>
      </c>
      <c r="BA147" s="239">
        <f t="shared" ca="1" si="236"/>
        <v>0</v>
      </c>
      <c r="BB147" s="239">
        <f t="shared" ca="1" si="236"/>
        <v>0</v>
      </c>
      <c r="BC147" s="239">
        <f t="shared" ca="1" si="236"/>
        <v>0</v>
      </c>
      <c r="BD147" s="239">
        <f t="shared" ca="1" si="236"/>
        <v>0</v>
      </c>
      <c r="BE147" s="239">
        <f t="shared" ca="1" si="236"/>
        <v>0</v>
      </c>
      <c r="BF147" s="239">
        <f t="shared" ca="1" si="236"/>
        <v>0</v>
      </c>
      <c r="BG147" s="239">
        <f t="shared" ca="1" si="236"/>
        <v>0</v>
      </c>
      <c r="BH147" s="239">
        <f t="shared" ca="1" si="236"/>
        <v>0</v>
      </c>
      <c r="BI147" s="239">
        <f t="shared" ca="1" si="236"/>
        <v>0</v>
      </c>
      <c r="BJ147" s="239">
        <f t="shared" ca="1" si="236"/>
        <v>0</v>
      </c>
      <c r="BK147" s="239">
        <f t="shared" ca="1" si="236"/>
        <v>0</v>
      </c>
      <c r="BL147" s="239">
        <f t="shared" ca="1" si="236"/>
        <v>0</v>
      </c>
      <c r="BM147" s="239">
        <f t="shared" ca="1" si="236"/>
        <v>0</v>
      </c>
      <c r="BN147" s="239">
        <f t="shared" ca="1" si="236"/>
        <v>0</v>
      </c>
      <c r="BO147" s="239">
        <f t="shared" ca="1" si="236"/>
        <v>0</v>
      </c>
      <c r="BP147" s="239">
        <f t="shared" ca="1" si="236"/>
        <v>0</v>
      </c>
      <c r="BQ147" s="239">
        <f t="shared" ref="BQ147:CT147" ca="1" si="237">BQ103-BQ125</f>
        <v>0</v>
      </c>
      <c r="BR147" s="239">
        <f t="shared" ca="1" si="237"/>
        <v>0</v>
      </c>
      <c r="BS147" s="239">
        <f t="shared" ca="1" si="237"/>
        <v>0</v>
      </c>
      <c r="BT147" s="239">
        <f t="shared" ca="1" si="237"/>
        <v>0</v>
      </c>
      <c r="BU147" s="239">
        <f t="shared" ca="1" si="237"/>
        <v>0</v>
      </c>
      <c r="BV147" s="239">
        <f t="shared" si="237"/>
        <v>0</v>
      </c>
      <c r="BW147" s="239">
        <f t="shared" si="237"/>
        <v>0</v>
      </c>
      <c r="BX147" s="239">
        <f t="shared" si="237"/>
        <v>0</v>
      </c>
      <c r="BY147" s="239">
        <f t="shared" si="237"/>
        <v>0</v>
      </c>
      <c r="BZ147" s="239">
        <f t="shared" si="237"/>
        <v>0</v>
      </c>
      <c r="CA147" s="239">
        <f t="shared" si="237"/>
        <v>0</v>
      </c>
      <c r="CB147" s="239">
        <f t="shared" si="237"/>
        <v>0</v>
      </c>
      <c r="CC147" s="239">
        <f t="shared" si="237"/>
        <v>0</v>
      </c>
      <c r="CD147" s="239">
        <f t="shared" si="237"/>
        <v>0</v>
      </c>
      <c r="CE147" s="239">
        <f t="shared" si="237"/>
        <v>0</v>
      </c>
      <c r="CF147" s="239">
        <f t="shared" si="237"/>
        <v>0</v>
      </c>
      <c r="CG147" s="239">
        <f t="shared" si="237"/>
        <v>0</v>
      </c>
      <c r="CH147" s="239">
        <f t="shared" si="237"/>
        <v>0</v>
      </c>
      <c r="CI147" s="239">
        <f t="shared" si="237"/>
        <v>0</v>
      </c>
      <c r="CJ147" s="239">
        <f t="shared" si="237"/>
        <v>0</v>
      </c>
      <c r="CK147" s="239">
        <f t="shared" si="237"/>
        <v>0</v>
      </c>
      <c r="CL147" s="239">
        <f t="shared" si="237"/>
        <v>0</v>
      </c>
      <c r="CM147" s="239">
        <f t="shared" si="237"/>
        <v>0</v>
      </c>
      <c r="CN147" s="239">
        <f t="shared" si="237"/>
        <v>0</v>
      </c>
      <c r="CO147" s="239">
        <f t="shared" si="237"/>
        <v>0</v>
      </c>
      <c r="CP147" s="239">
        <f t="shared" si="237"/>
        <v>0</v>
      </c>
      <c r="CQ147" s="239">
        <f t="shared" si="237"/>
        <v>0</v>
      </c>
      <c r="CR147" s="239">
        <f t="shared" si="237"/>
        <v>0</v>
      </c>
      <c r="CS147" s="239">
        <f t="shared" si="237"/>
        <v>0</v>
      </c>
      <c r="CT147" s="239">
        <f t="shared" si="237"/>
        <v>0</v>
      </c>
    </row>
    <row r="148" spans="1:98" ht="13" x14ac:dyDescent="0.3">
      <c r="A148" s="38" t="str">
        <f t="shared" si="194"/>
        <v>Total årlig kostnad VOC</v>
      </c>
      <c r="C148" s="241">
        <f t="shared" ca="1" si="195"/>
        <v>0</v>
      </c>
      <c r="E148" s="239">
        <f t="shared" ref="E148:AJ148" ca="1" si="238">E104-E126</f>
        <v>0</v>
      </c>
      <c r="F148" s="239">
        <f t="shared" ca="1" si="238"/>
        <v>0</v>
      </c>
      <c r="G148" s="239">
        <f t="shared" ca="1" si="238"/>
        <v>0</v>
      </c>
      <c r="H148" s="239">
        <f t="shared" ca="1" si="238"/>
        <v>0</v>
      </c>
      <c r="I148" s="239">
        <f t="shared" ca="1" si="238"/>
        <v>0</v>
      </c>
      <c r="J148" s="239">
        <f t="shared" ca="1" si="238"/>
        <v>0</v>
      </c>
      <c r="K148" s="239">
        <f t="shared" ca="1" si="238"/>
        <v>0</v>
      </c>
      <c r="L148" s="239">
        <f t="shared" ca="1" si="238"/>
        <v>0</v>
      </c>
      <c r="M148" s="239">
        <f t="shared" ca="1" si="238"/>
        <v>0</v>
      </c>
      <c r="N148" s="239">
        <f t="shared" ca="1" si="238"/>
        <v>0</v>
      </c>
      <c r="O148" s="239">
        <f t="shared" ca="1" si="238"/>
        <v>0</v>
      </c>
      <c r="P148" s="239">
        <f t="shared" ca="1" si="238"/>
        <v>0</v>
      </c>
      <c r="Q148" s="239">
        <f t="shared" ca="1" si="238"/>
        <v>0</v>
      </c>
      <c r="R148" s="239">
        <f t="shared" ca="1" si="238"/>
        <v>0</v>
      </c>
      <c r="S148" s="239">
        <f t="shared" ca="1" si="238"/>
        <v>0</v>
      </c>
      <c r="T148" s="239">
        <f t="shared" ca="1" si="238"/>
        <v>0</v>
      </c>
      <c r="U148" s="239">
        <f t="shared" ca="1" si="238"/>
        <v>0</v>
      </c>
      <c r="V148" s="239">
        <f t="shared" ca="1" si="238"/>
        <v>0</v>
      </c>
      <c r="W148" s="239">
        <f t="shared" ca="1" si="238"/>
        <v>0</v>
      </c>
      <c r="X148" s="239">
        <f t="shared" ca="1" si="238"/>
        <v>0</v>
      </c>
      <c r="Y148" s="239">
        <f t="shared" ca="1" si="238"/>
        <v>0</v>
      </c>
      <c r="Z148" s="239">
        <f t="shared" ca="1" si="238"/>
        <v>0</v>
      </c>
      <c r="AA148" s="239">
        <f t="shared" ca="1" si="238"/>
        <v>0</v>
      </c>
      <c r="AB148" s="239">
        <f t="shared" ca="1" si="238"/>
        <v>0</v>
      </c>
      <c r="AC148" s="239">
        <f t="shared" ca="1" si="238"/>
        <v>0</v>
      </c>
      <c r="AD148" s="239">
        <f t="shared" ca="1" si="238"/>
        <v>0</v>
      </c>
      <c r="AE148" s="239">
        <f t="shared" ca="1" si="238"/>
        <v>0</v>
      </c>
      <c r="AF148" s="239">
        <f t="shared" ca="1" si="238"/>
        <v>0</v>
      </c>
      <c r="AG148" s="239">
        <f t="shared" ca="1" si="238"/>
        <v>0</v>
      </c>
      <c r="AH148" s="239">
        <f t="shared" ca="1" si="238"/>
        <v>0</v>
      </c>
      <c r="AI148" s="239">
        <f t="shared" ca="1" si="238"/>
        <v>0</v>
      </c>
      <c r="AJ148" s="239">
        <f t="shared" ca="1" si="238"/>
        <v>0</v>
      </c>
      <c r="AK148" s="239">
        <f t="shared" ref="AK148:BP148" ca="1" si="239">AK104-AK126</f>
        <v>0</v>
      </c>
      <c r="AL148" s="239">
        <f t="shared" ca="1" si="239"/>
        <v>0</v>
      </c>
      <c r="AM148" s="239">
        <f t="shared" ca="1" si="239"/>
        <v>0</v>
      </c>
      <c r="AN148" s="239">
        <f t="shared" ca="1" si="239"/>
        <v>0</v>
      </c>
      <c r="AO148" s="239">
        <f t="shared" ca="1" si="239"/>
        <v>0</v>
      </c>
      <c r="AP148" s="239">
        <f t="shared" ca="1" si="239"/>
        <v>0</v>
      </c>
      <c r="AQ148" s="239">
        <f t="shared" ca="1" si="239"/>
        <v>0</v>
      </c>
      <c r="AR148" s="239">
        <f t="shared" ca="1" si="239"/>
        <v>0</v>
      </c>
      <c r="AS148" s="239">
        <f t="shared" ca="1" si="239"/>
        <v>0</v>
      </c>
      <c r="AT148" s="239">
        <f t="shared" ca="1" si="239"/>
        <v>0</v>
      </c>
      <c r="AU148" s="239">
        <f t="shared" ca="1" si="239"/>
        <v>0</v>
      </c>
      <c r="AV148" s="239">
        <f t="shared" ca="1" si="239"/>
        <v>0</v>
      </c>
      <c r="AW148" s="239">
        <f t="shared" ca="1" si="239"/>
        <v>0</v>
      </c>
      <c r="AX148" s="239">
        <f t="shared" ca="1" si="239"/>
        <v>0</v>
      </c>
      <c r="AY148" s="239">
        <f t="shared" ca="1" si="239"/>
        <v>0</v>
      </c>
      <c r="AZ148" s="239">
        <f t="shared" ca="1" si="239"/>
        <v>0</v>
      </c>
      <c r="BA148" s="239">
        <f t="shared" ca="1" si="239"/>
        <v>0</v>
      </c>
      <c r="BB148" s="239">
        <f t="shared" ca="1" si="239"/>
        <v>0</v>
      </c>
      <c r="BC148" s="239">
        <f t="shared" ca="1" si="239"/>
        <v>0</v>
      </c>
      <c r="BD148" s="239">
        <f t="shared" ca="1" si="239"/>
        <v>0</v>
      </c>
      <c r="BE148" s="239">
        <f t="shared" ca="1" si="239"/>
        <v>0</v>
      </c>
      <c r="BF148" s="239">
        <f t="shared" ca="1" si="239"/>
        <v>0</v>
      </c>
      <c r="BG148" s="239">
        <f t="shared" ca="1" si="239"/>
        <v>0</v>
      </c>
      <c r="BH148" s="239">
        <f t="shared" ca="1" si="239"/>
        <v>0</v>
      </c>
      <c r="BI148" s="239">
        <f t="shared" ca="1" si="239"/>
        <v>0</v>
      </c>
      <c r="BJ148" s="239">
        <f t="shared" ca="1" si="239"/>
        <v>0</v>
      </c>
      <c r="BK148" s="239">
        <f t="shared" ca="1" si="239"/>
        <v>0</v>
      </c>
      <c r="BL148" s="239">
        <f t="shared" ca="1" si="239"/>
        <v>0</v>
      </c>
      <c r="BM148" s="239">
        <f t="shared" ca="1" si="239"/>
        <v>0</v>
      </c>
      <c r="BN148" s="239">
        <f t="shared" ca="1" si="239"/>
        <v>0</v>
      </c>
      <c r="BO148" s="239">
        <f t="shared" ca="1" si="239"/>
        <v>0</v>
      </c>
      <c r="BP148" s="239">
        <f t="shared" ca="1" si="239"/>
        <v>0</v>
      </c>
      <c r="BQ148" s="239">
        <f t="shared" ref="BQ148:CT148" ca="1" si="240">BQ104-BQ126</f>
        <v>0</v>
      </c>
      <c r="BR148" s="239">
        <f t="shared" ca="1" si="240"/>
        <v>0</v>
      </c>
      <c r="BS148" s="239">
        <f t="shared" ca="1" si="240"/>
        <v>0</v>
      </c>
      <c r="BT148" s="239">
        <f t="shared" ca="1" si="240"/>
        <v>0</v>
      </c>
      <c r="BU148" s="239">
        <f t="shared" ca="1" si="240"/>
        <v>0</v>
      </c>
      <c r="BV148" s="239">
        <f t="shared" si="240"/>
        <v>0</v>
      </c>
      <c r="BW148" s="239">
        <f t="shared" si="240"/>
        <v>0</v>
      </c>
      <c r="BX148" s="239">
        <f t="shared" si="240"/>
        <v>0</v>
      </c>
      <c r="BY148" s="239">
        <f t="shared" si="240"/>
        <v>0</v>
      </c>
      <c r="BZ148" s="239">
        <f t="shared" si="240"/>
        <v>0</v>
      </c>
      <c r="CA148" s="239">
        <f t="shared" si="240"/>
        <v>0</v>
      </c>
      <c r="CB148" s="239">
        <f t="shared" si="240"/>
        <v>0</v>
      </c>
      <c r="CC148" s="239">
        <f t="shared" si="240"/>
        <v>0</v>
      </c>
      <c r="CD148" s="239">
        <f t="shared" si="240"/>
        <v>0</v>
      </c>
      <c r="CE148" s="239">
        <f t="shared" si="240"/>
        <v>0</v>
      </c>
      <c r="CF148" s="239">
        <f t="shared" si="240"/>
        <v>0</v>
      </c>
      <c r="CG148" s="239">
        <f t="shared" si="240"/>
        <v>0</v>
      </c>
      <c r="CH148" s="239">
        <f t="shared" si="240"/>
        <v>0</v>
      </c>
      <c r="CI148" s="239">
        <f t="shared" si="240"/>
        <v>0</v>
      </c>
      <c r="CJ148" s="239">
        <f t="shared" si="240"/>
        <v>0</v>
      </c>
      <c r="CK148" s="239">
        <f t="shared" si="240"/>
        <v>0</v>
      </c>
      <c r="CL148" s="239">
        <f t="shared" si="240"/>
        <v>0</v>
      </c>
      <c r="CM148" s="239">
        <f t="shared" si="240"/>
        <v>0</v>
      </c>
      <c r="CN148" s="239">
        <f t="shared" si="240"/>
        <v>0</v>
      </c>
      <c r="CO148" s="239">
        <f t="shared" si="240"/>
        <v>0</v>
      </c>
      <c r="CP148" s="239">
        <f t="shared" si="240"/>
        <v>0</v>
      </c>
      <c r="CQ148" s="239">
        <f t="shared" si="240"/>
        <v>0</v>
      </c>
      <c r="CR148" s="239">
        <f t="shared" si="240"/>
        <v>0</v>
      </c>
      <c r="CS148" s="239">
        <f t="shared" si="240"/>
        <v>0</v>
      </c>
      <c r="CT148" s="239">
        <f t="shared" si="240"/>
        <v>0</v>
      </c>
    </row>
    <row r="149" spans="1:98" ht="13" x14ac:dyDescent="0.3">
      <c r="A149" s="38" t="str">
        <f t="shared" si="194"/>
        <v>Total årlig kostnad SO2</v>
      </c>
      <c r="C149" s="241">
        <f t="shared" ca="1" si="195"/>
        <v>0</v>
      </c>
      <c r="E149" s="239">
        <f t="shared" ref="E149:AJ149" ca="1" si="241">E105-E127</f>
        <v>0</v>
      </c>
      <c r="F149" s="239">
        <f t="shared" ca="1" si="241"/>
        <v>0</v>
      </c>
      <c r="G149" s="239">
        <f t="shared" ca="1" si="241"/>
        <v>0</v>
      </c>
      <c r="H149" s="239">
        <f t="shared" ca="1" si="241"/>
        <v>0</v>
      </c>
      <c r="I149" s="239">
        <f t="shared" ca="1" si="241"/>
        <v>0</v>
      </c>
      <c r="J149" s="239">
        <f t="shared" ca="1" si="241"/>
        <v>0</v>
      </c>
      <c r="K149" s="239">
        <f t="shared" ca="1" si="241"/>
        <v>0</v>
      </c>
      <c r="L149" s="239">
        <f t="shared" ca="1" si="241"/>
        <v>0</v>
      </c>
      <c r="M149" s="239">
        <f t="shared" ca="1" si="241"/>
        <v>0</v>
      </c>
      <c r="N149" s="239">
        <f t="shared" ca="1" si="241"/>
        <v>0</v>
      </c>
      <c r="O149" s="239">
        <f t="shared" ca="1" si="241"/>
        <v>0</v>
      </c>
      <c r="P149" s="239">
        <f t="shared" ca="1" si="241"/>
        <v>0</v>
      </c>
      <c r="Q149" s="239">
        <f t="shared" ca="1" si="241"/>
        <v>0</v>
      </c>
      <c r="R149" s="239">
        <f t="shared" ca="1" si="241"/>
        <v>0</v>
      </c>
      <c r="S149" s="239">
        <f t="shared" ca="1" si="241"/>
        <v>0</v>
      </c>
      <c r="T149" s="239">
        <f t="shared" ca="1" si="241"/>
        <v>0</v>
      </c>
      <c r="U149" s="239">
        <f t="shared" ca="1" si="241"/>
        <v>0</v>
      </c>
      <c r="V149" s="239">
        <f t="shared" ca="1" si="241"/>
        <v>0</v>
      </c>
      <c r="W149" s="239">
        <f t="shared" ca="1" si="241"/>
        <v>0</v>
      </c>
      <c r="X149" s="239">
        <f t="shared" ca="1" si="241"/>
        <v>0</v>
      </c>
      <c r="Y149" s="239">
        <f t="shared" ca="1" si="241"/>
        <v>0</v>
      </c>
      <c r="Z149" s="239">
        <f t="shared" ca="1" si="241"/>
        <v>0</v>
      </c>
      <c r="AA149" s="239">
        <f t="shared" ca="1" si="241"/>
        <v>0</v>
      </c>
      <c r="AB149" s="239">
        <f t="shared" ca="1" si="241"/>
        <v>0</v>
      </c>
      <c r="AC149" s="239">
        <f t="shared" ca="1" si="241"/>
        <v>0</v>
      </c>
      <c r="AD149" s="239">
        <f t="shared" ca="1" si="241"/>
        <v>0</v>
      </c>
      <c r="AE149" s="239">
        <f t="shared" ca="1" si="241"/>
        <v>0</v>
      </c>
      <c r="AF149" s="239">
        <f t="shared" ca="1" si="241"/>
        <v>0</v>
      </c>
      <c r="AG149" s="239">
        <f t="shared" ca="1" si="241"/>
        <v>0</v>
      </c>
      <c r="AH149" s="239">
        <f t="shared" ca="1" si="241"/>
        <v>0</v>
      </c>
      <c r="AI149" s="239">
        <f t="shared" ca="1" si="241"/>
        <v>0</v>
      </c>
      <c r="AJ149" s="239">
        <f t="shared" ca="1" si="241"/>
        <v>0</v>
      </c>
      <c r="AK149" s="239">
        <f t="shared" ref="AK149:BP149" ca="1" si="242">AK105-AK127</f>
        <v>0</v>
      </c>
      <c r="AL149" s="239">
        <f t="shared" ca="1" si="242"/>
        <v>0</v>
      </c>
      <c r="AM149" s="239">
        <f t="shared" ca="1" si="242"/>
        <v>0</v>
      </c>
      <c r="AN149" s="239">
        <f t="shared" ca="1" si="242"/>
        <v>0</v>
      </c>
      <c r="AO149" s="239">
        <f t="shared" ca="1" si="242"/>
        <v>0</v>
      </c>
      <c r="AP149" s="239">
        <f t="shared" ca="1" si="242"/>
        <v>0</v>
      </c>
      <c r="AQ149" s="239">
        <f t="shared" ca="1" si="242"/>
        <v>0</v>
      </c>
      <c r="AR149" s="239">
        <f t="shared" ca="1" si="242"/>
        <v>0</v>
      </c>
      <c r="AS149" s="239">
        <f t="shared" ca="1" si="242"/>
        <v>0</v>
      </c>
      <c r="AT149" s="239">
        <f t="shared" ca="1" si="242"/>
        <v>0</v>
      </c>
      <c r="AU149" s="239">
        <f t="shared" ca="1" si="242"/>
        <v>0</v>
      </c>
      <c r="AV149" s="239">
        <f t="shared" ca="1" si="242"/>
        <v>0</v>
      </c>
      <c r="AW149" s="239">
        <f t="shared" ca="1" si="242"/>
        <v>0</v>
      </c>
      <c r="AX149" s="239">
        <f t="shared" ca="1" si="242"/>
        <v>0</v>
      </c>
      <c r="AY149" s="239">
        <f t="shared" ca="1" si="242"/>
        <v>0</v>
      </c>
      <c r="AZ149" s="239">
        <f t="shared" ca="1" si="242"/>
        <v>0</v>
      </c>
      <c r="BA149" s="239">
        <f t="shared" ca="1" si="242"/>
        <v>0</v>
      </c>
      <c r="BB149" s="239">
        <f t="shared" ca="1" si="242"/>
        <v>0</v>
      </c>
      <c r="BC149" s="239">
        <f t="shared" ca="1" si="242"/>
        <v>0</v>
      </c>
      <c r="BD149" s="239">
        <f t="shared" ca="1" si="242"/>
        <v>0</v>
      </c>
      <c r="BE149" s="239">
        <f t="shared" ca="1" si="242"/>
        <v>0</v>
      </c>
      <c r="BF149" s="239">
        <f t="shared" ca="1" si="242"/>
        <v>0</v>
      </c>
      <c r="BG149" s="239">
        <f t="shared" ca="1" si="242"/>
        <v>0</v>
      </c>
      <c r="BH149" s="239">
        <f t="shared" ca="1" si="242"/>
        <v>0</v>
      </c>
      <c r="BI149" s="239">
        <f t="shared" ca="1" si="242"/>
        <v>0</v>
      </c>
      <c r="BJ149" s="239">
        <f t="shared" ca="1" si="242"/>
        <v>0</v>
      </c>
      <c r="BK149" s="239">
        <f t="shared" ca="1" si="242"/>
        <v>0</v>
      </c>
      <c r="BL149" s="239">
        <f t="shared" ca="1" si="242"/>
        <v>0</v>
      </c>
      <c r="BM149" s="239">
        <f t="shared" ca="1" si="242"/>
        <v>0</v>
      </c>
      <c r="BN149" s="239">
        <f t="shared" ca="1" si="242"/>
        <v>0</v>
      </c>
      <c r="BO149" s="239">
        <f t="shared" ca="1" si="242"/>
        <v>0</v>
      </c>
      <c r="BP149" s="239">
        <f t="shared" ca="1" si="242"/>
        <v>0</v>
      </c>
      <c r="BQ149" s="239">
        <f t="shared" ref="BQ149:CT149" ca="1" si="243">BQ105-BQ127</f>
        <v>0</v>
      </c>
      <c r="BR149" s="239">
        <f t="shared" ca="1" si="243"/>
        <v>0</v>
      </c>
      <c r="BS149" s="239">
        <f t="shared" ca="1" si="243"/>
        <v>0</v>
      </c>
      <c r="BT149" s="239">
        <f t="shared" ca="1" si="243"/>
        <v>0</v>
      </c>
      <c r="BU149" s="239">
        <f t="shared" ca="1" si="243"/>
        <v>0</v>
      </c>
      <c r="BV149" s="239">
        <f t="shared" si="243"/>
        <v>0</v>
      </c>
      <c r="BW149" s="239">
        <f t="shared" si="243"/>
        <v>0</v>
      </c>
      <c r="BX149" s="239">
        <f t="shared" si="243"/>
        <v>0</v>
      </c>
      <c r="BY149" s="239">
        <f t="shared" si="243"/>
        <v>0</v>
      </c>
      <c r="BZ149" s="239">
        <f t="shared" si="243"/>
        <v>0</v>
      </c>
      <c r="CA149" s="239">
        <f t="shared" si="243"/>
        <v>0</v>
      </c>
      <c r="CB149" s="239">
        <f t="shared" si="243"/>
        <v>0</v>
      </c>
      <c r="CC149" s="239">
        <f t="shared" si="243"/>
        <v>0</v>
      </c>
      <c r="CD149" s="239">
        <f t="shared" si="243"/>
        <v>0</v>
      </c>
      <c r="CE149" s="239">
        <f t="shared" si="243"/>
        <v>0</v>
      </c>
      <c r="CF149" s="239">
        <f t="shared" si="243"/>
        <v>0</v>
      </c>
      <c r="CG149" s="239">
        <f t="shared" si="243"/>
        <v>0</v>
      </c>
      <c r="CH149" s="239">
        <f t="shared" si="243"/>
        <v>0</v>
      </c>
      <c r="CI149" s="239">
        <f t="shared" si="243"/>
        <v>0</v>
      </c>
      <c r="CJ149" s="239">
        <f t="shared" si="243"/>
        <v>0</v>
      </c>
      <c r="CK149" s="239">
        <f t="shared" si="243"/>
        <v>0</v>
      </c>
      <c r="CL149" s="239">
        <f t="shared" si="243"/>
        <v>0</v>
      </c>
      <c r="CM149" s="239">
        <f t="shared" si="243"/>
        <v>0</v>
      </c>
      <c r="CN149" s="239">
        <f t="shared" si="243"/>
        <v>0</v>
      </c>
      <c r="CO149" s="239">
        <f t="shared" si="243"/>
        <v>0</v>
      </c>
      <c r="CP149" s="239">
        <f t="shared" si="243"/>
        <v>0</v>
      </c>
      <c r="CQ149" s="239">
        <f t="shared" si="243"/>
        <v>0</v>
      </c>
      <c r="CR149" s="239">
        <f t="shared" si="243"/>
        <v>0</v>
      </c>
      <c r="CS149" s="239">
        <f t="shared" si="243"/>
        <v>0</v>
      </c>
      <c r="CT149" s="239">
        <f t="shared" si="243"/>
        <v>0</v>
      </c>
    </row>
    <row r="150" spans="1:98" ht="13" x14ac:dyDescent="0.3">
      <c r="A150" s="38" t="str">
        <f t="shared" si="194"/>
        <v>Total årlig kostnad NH3</v>
      </c>
      <c r="C150" s="241">
        <f t="shared" ca="1" si="195"/>
        <v>0</v>
      </c>
      <c r="E150" s="239">
        <f t="shared" ref="E150:AJ150" ca="1" si="244">E106-E128</f>
        <v>0</v>
      </c>
      <c r="F150" s="239">
        <f t="shared" ca="1" si="244"/>
        <v>0</v>
      </c>
      <c r="G150" s="239">
        <f t="shared" ca="1" si="244"/>
        <v>0</v>
      </c>
      <c r="H150" s="239">
        <f t="shared" ca="1" si="244"/>
        <v>0</v>
      </c>
      <c r="I150" s="239">
        <f t="shared" ca="1" si="244"/>
        <v>0</v>
      </c>
      <c r="J150" s="239">
        <f t="shared" ca="1" si="244"/>
        <v>0</v>
      </c>
      <c r="K150" s="239">
        <f t="shared" ca="1" si="244"/>
        <v>0</v>
      </c>
      <c r="L150" s="239">
        <f t="shared" ca="1" si="244"/>
        <v>0</v>
      </c>
      <c r="M150" s="239">
        <f t="shared" ca="1" si="244"/>
        <v>0</v>
      </c>
      <c r="N150" s="239">
        <f t="shared" ca="1" si="244"/>
        <v>0</v>
      </c>
      <c r="O150" s="239">
        <f t="shared" ca="1" si="244"/>
        <v>0</v>
      </c>
      <c r="P150" s="239">
        <f t="shared" ca="1" si="244"/>
        <v>0</v>
      </c>
      <c r="Q150" s="239">
        <f t="shared" ca="1" si="244"/>
        <v>0</v>
      </c>
      <c r="R150" s="239">
        <f t="shared" ca="1" si="244"/>
        <v>0</v>
      </c>
      <c r="S150" s="239">
        <f t="shared" ca="1" si="244"/>
        <v>0</v>
      </c>
      <c r="T150" s="239">
        <f t="shared" ca="1" si="244"/>
        <v>0</v>
      </c>
      <c r="U150" s="239">
        <f t="shared" ca="1" si="244"/>
        <v>0</v>
      </c>
      <c r="V150" s="239">
        <f t="shared" ca="1" si="244"/>
        <v>0</v>
      </c>
      <c r="W150" s="239">
        <f t="shared" ca="1" si="244"/>
        <v>0</v>
      </c>
      <c r="X150" s="239">
        <f t="shared" ca="1" si="244"/>
        <v>0</v>
      </c>
      <c r="Y150" s="239">
        <f t="shared" ca="1" si="244"/>
        <v>0</v>
      </c>
      <c r="Z150" s="239">
        <f t="shared" ca="1" si="244"/>
        <v>0</v>
      </c>
      <c r="AA150" s="239">
        <f t="shared" ca="1" si="244"/>
        <v>0</v>
      </c>
      <c r="AB150" s="239">
        <f t="shared" ca="1" si="244"/>
        <v>0</v>
      </c>
      <c r="AC150" s="239">
        <f t="shared" ca="1" si="244"/>
        <v>0</v>
      </c>
      <c r="AD150" s="239">
        <f t="shared" ca="1" si="244"/>
        <v>0</v>
      </c>
      <c r="AE150" s="239">
        <f t="shared" ca="1" si="244"/>
        <v>0</v>
      </c>
      <c r="AF150" s="239">
        <f t="shared" ca="1" si="244"/>
        <v>0</v>
      </c>
      <c r="AG150" s="239">
        <f t="shared" ca="1" si="244"/>
        <v>0</v>
      </c>
      <c r="AH150" s="239">
        <f t="shared" ca="1" si="244"/>
        <v>0</v>
      </c>
      <c r="AI150" s="239">
        <f t="shared" ca="1" si="244"/>
        <v>0</v>
      </c>
      <c r="AJ150" s="239">
        <f t="shared" ca="1" si="244"/>
        <v>0</v>
      </c>
      <c r="AK150" s="239">
        <f t="shared" ref="AK150:BP150" ca="1" si="245">AK106-AK128</f>
        <v>0</v>
      </c>
      <c r="AL150" s="239">
        <f t="shared" ca="1" si="245"/>
        <v>0</v>
      </c>
      <c r="AM150" s="239">
        <f t="shared" ca="1" si="245"/>
        <v>0</v>
      </c>
      <c r="AN150" s="239">
        <f t="shared" ca="1" si="245"/>
        <v>0</v>
      </c>
      <c r="AO150" s="239">
        <f t="shared" ca="1" si="245"/>
        <v>0</v>
      </c>
      <c r="AP150" s="239">
        <f t="shared" ca="1" si="245"/>
        <v>0</v>
      </c>
      <c r="AQ150" s="239">
        <f t="shared" ca="1" si="245"/>
        <v>0</v>
      </c>
      <c r="AR150" s="239">
        <f t="shared" ca="1" si="245"/>
        <v>0</v>
      </c>
      <c r="AS150" s="239">
        <f t="shared" ca="1" si="245"/>
        <v>0</v>
      </c>
      <c r="AT150" s="239">
        <f t="shared" ca="1" si="245"/>
        <v>0</v>
      </c>
      <c r="AU150" s="239">
        <f t="shared" ca="1" si="245"/>
        <v>0</v>
      </c>
      <c r="AV150" s="239">
        <f t="shared" ca="1" si="245"/>
        <v>0</v>
      </c>
      <c r="AW150" s="239">
        <f t="shared" ca="1" si="245"/>
        <v>0</v>
      </c>
      <c r="AX150" s="239">
        <f t="shared" ca="1" si="245"/>
        <v>0</v>
      </c>
      <c r="AY150" s="239">
        <f t="shared" ca="1" si="245"/>
        <v>0</v>
      </c>
      <c r="AZ150" s="239">
        <f t="shared" ca="1" si="245"/>
        <v>0</v>
      </c>
      <c r="BA150" s="239">
        <f t="shared" ca="1" si="245"/>
        <v>0</v>
      </c>
      <c r="BB150" s="239">
        <f t="shared" ca="1" si="245"/>
        <v>0</v>
      </c>
      <c r="BC150" s="239">
        <f t="shared" ca="1" si="245"/>
        <v>0</v>
      </c>
      <c r="BD150" s="239">
        <f t="shared" ca="1" si="245"/>
        <v>0</v>
      </c>
      <c r="BE150" s="239">
        <f t="shared" ca="1" si="245"/>
        <v>0</v>
      </c>
      <c r="BF150" s="239">
        <f t="shared" ca="1" si="245"/>
        <v>0</v>
      </c>
      <c r="BG150" s="239">
        <f t="shared" ca="1" si="245"/>
        <v>0</v>
      </c>
      <c r="BH150" s="239">
        <f t="shared" ca="1" si="245"/>
        <v>0</v>
      </c>
      <c r="BI150" s="239">
        <f t="shared" ca="1" si="245"/>
        <v>0</v>
      </c>
      <c r="BJ150" s="239">
        <f t="shared" ca="1" si="245"/>
        <v>0</v>
      </c>
      <c r="BK150" s="239">
        <f t="shared" ca="1" si="245"/>
        <v>0</v>
      </c>
      <c r="BL150" s="239">
        <f t="shared" ca="1" si="245"/>
        <v>0</v>
      </c>
      <c r="BM150" s="239">
        <f t="shared" ca="1" si="245"/>
        <v>0</v>
      </c>
      <c r="BN150" s="239">
        <f t="shared" ca="1" si="245"/>
        <v>0</v>
      </c>
      <c r="BO150" s="239">
        <f t="shared" ca="1" si="245"/>
        <v>0</v>
      </c>
      <c r="BP150" s="239">
        <f t="shared" ca="1" si="245"/>
        <v>0</v>
      </c>
      <c r="BQ150" s="239">
        <f t="shared" ref="BQ150:CT150" ca="1" si="246">BQ106-BQ128</f>
        <v>0</v>
      </c>
      <c r="BR150" s="239">
        <f t="shared" ca="1" si="246"/>
        <v>0</v>
      </c>
      <c r="BS150" s="239">
        <f t="shared" ca="1" si="246"/>
        <v>0</v>
      </c>
      <c r="BT150" s="239">
        <f t="shared" ca="1" si="246"/>
        <v>0</v>
      </c>
      <c r="BU150" s="239">
        <f t="shared" ca="1" si="246"/>
        <v>0</v>
      </c>
      <c r="BV150" s="239">
        <f t="shared" si="246"/>
        <v>0</v>
      </c>
      <c r="BW150" s="239">
        <f t="shared" si="246"/>
        <v>0</v>
      </c>
      <c r="BX150" s="239">
        <f t="shared" si="246"/>
        <v>0</v>
      </c>
      <c r="BY150" s="239">
        <f t="shared" si="246"/>
        <v>0</v>
      </c>
      <c r="BZ150" s="239">
        <f t="shared" si="246"/>
        <v>0</v>
      </c>
      <c r="CA150" s="239">
        <f t="shared" si="246"/>
        <v>0</v>
      </c>
      <c r="CB150" s="239">
        <f t="shared" si="246"/>
        <v>0</v>
      </c>
      <c r="CC150" s="239">
        <f t="shared" si="246"/>
        <v>0</v>
      </c>
      <c r="CD150" s="239">
        <f t="shared" si="246"/>
        <v>0</v>
      </c>
      <c r="CE150" s="239">
        <f t="shared" si="246"/>
        <v>0</v>
      </c>
      <c r="CF150" s="239">
        <f t="shared" si="246"/>
        <v>0</v>
      </c>
      <c r="CG150" s="239">
        <f t="shared" si="246"/>
        <v>0</v>
      </c>
      <c r="CH150" s="239">
        <f t="shared" si="246"/>
        <v>0</v>
      </c>
      <c r="CI150" s="239">
        <f t="shared" si="246"/>
        <v>0</v>
      </c>
      <c r="CJ150" s="239">
        <f t="shared" si="246"/>
        <v>0</v>
      </c>
      <c r="CK150" s="239">
        <f t="shared" si="246"/>
        <v>0</v>
      </c>
      <c r="CL150" s="239">
        <f t="shared" si="246"/>
        <v>0</v>
      </c>
      <c r="CM150" s="239">
        <f t="shared" si="246"/>
        <v>0</v>
      </c>
      <c r="CN150" s="239">
        <f t="shared" si="246"/>
        <v>0</v>
      </c>
      <c r="CO150" s="239">
        <f t="shared" si="246"/>
        <v>0</v>
      </c>
      <c r="CP150" s="239">
        <f t="shared" si="246"/>
        <v>0</v>
      </c>
      <c r="CQ150" s="239">
        <f t="shared" si="246"/>
        <v>0</v>
      </c>
      <c r="CR150" s="239">
        <f t="shared" si="246"/>
        <v>0</v>
      </c>
      <c r="CS150" s="239">
        <f t="shared" si="246"/>
        <v>0</v>
      </c>
      <c r="CT150" s="239">
        <f t="shared" si="246"/>
        <v>0</v>
      </c>
    </row>
    <row r="151" spans="1:98" s="591" customFormat="1" ht="13" x14ac:dyDescent="0.3">
      <c r="A151" s="593" t="str">
        <f t="shared" si="194"/>
        <v>Total årlig kostnad PM</v>
      </c>
      <c r="C151" s="594">
        <f t="shared" ca="1" si="195"/>
        <v>0</v>
      </c>
      <c r="D151" s="595"/>
      <c r="E151" s="596">
        <f t="shared" ref="E151:AJ151" ca="1" si="247">E107-E129</f>
        <v>0</v>
      </c>
      <c r="F151" s="596">
        <f t="shared" ca="1" si="247"/>
        <v>0</v>
      </c>
      <c r="G151" s="596">
        <f t="shared" ca="1" si="247"/>
        <v>0</v>
      </c>
      <c r="H151" s="596">
        <f t="shared" ca="1" si="247"/>
        <v>0</v>
      </c>
      <c r="I151" s="596">
        <f t="shared" ca="1" si="247"/>
        <v>0</v>
      </c>
      <c r="J151" s="596">
        <f t="shared" ca="1" si="247"/>
        <v>0</v>
      </c>
      <c r="K151" s="596">
        <f t="shared" ca="1" si="247"/>
        <v>0</v>
      </c>
      <c r="L151" s="596">
        <f t="shared" ca="1" si="247"/>
        <v>0</v>
      </c>
      <c r="M151" s="596">
        <f t="shared" ca="1" si="247"/>
        <v>0</v>
      </c>
      <c r="N151" s="596">
        <f t="shared" ca="1" si="247"/>
        <v>0</v>
      </c>
      <c r="O151" s="596">
        <f t="shared" ca="1" si="247"/>
        <v>0</v>
      </c>
      <c r="P151" s="596">
        <f t="shared" ca="1" si="247"/>
        <v>0</v>
      </c>
      <c r="Q151" s="596">
        <f t="shared" ca="1" si="247"/>
        <v>0</v>
      </c>
      <c r="R151" s="596">
        <f t="shared" ca="1" si="247"/>
        <v>0</v>
      </c>
      <c r="S151" s="596">
        <f t="shared" ca="1" si="247"/>
        <v>0</v>
      </c>
      <c r="T151" s="596">
        <f t="shared" ca="1" si="247"/>
        <v>0</v>
      </c>
      <c r="U151" s="596">
        <f t="shared" ca="1" si="247"/>
        <v>0</v>
      </c>
      <c r="V151" s="596">
        <f t="shared" ca="1" si="247"/>
        <v>0</v>
      </c>
      <c r="W151" s="596">
        <f t="shared" ca="1" si="247"/>
        <v>0</v>
      </c>
      <c r="X151" s="596">
        <f t="shared" ca="1" si="247"/>
        <v>0</v>
      </c>
      <c r="Y151" s="596">
        <f t="shared" ca="1" si="247"/>
        <v>0</v>
      </c>
      <c r="Z151" s="596">
        <f t="shared" ca="1" si="247"/>
        <v>0</v>
      </c>
      <c r="AA151" s="596">
        <f t="shared" ca="1" si="247"/>
        <v>0</v>
      </c>
      <c r="AB151" s="596">
        <f t="shared" ca="1" si="247"/>
        <v>0</v>
      </c>
      <c r="AC151" s="596">
        <f t="shared" ca="1" si="247"/>
        <v>0</v>
      </c>
      <c r="AD151" s="596">
        <f t="shared" ca="1" si="247"/>
        <v>0</v>
      </c>
      <c r="AE151" s="596">
        <f t="shared" ca="1" si="247"/>
        <v>0</v>
      </c>
      <c r="AF151" s="596">
        <f t="shared" ca="1" si="247"/>
        <v>0</v>
      </c>
      <c r="AG151" s="596">
        <f t="shared" ca="1" si="247"/>
        <v>0</v>
      </c>
      <c r="AH151" s="596">
        <f t="shared" ca="1" si="247"/>
        <v>0</v>
      </c>
      <c r="AI151" s="596">
        <f t="shared" ca="1" si="247"/>
        <v>0</v>
      </c>
      <c r="AJ151" s="596">
        <f t="shared" ca="1" si="247"/>
        <v>0</v>
      </c>
      <c r="AK151" s="596">
        <f t="shared" ref="AK151:BP151" ca="1" si="248">AK107-AK129</f>
        <v>0</v>
      </c>
      <c r="AL151" s="596">
        <f t="shared" ca="1" si="248"/>
        <v>0</v>
      </c>
      <c r="AM151" s="596">
        <f t="shared" ca="1" si="248"/>
        <v>0</v>
      </c>
      <c r="AN151" s="596">
        <f t="shared" ca="1" si="248"/>
        <v>0</v>
      </c>
      <c r="AO151" s="596">
        <f t="shared" ca="1" si="248"/>
        <v>0</v>
      </c>
      <c r="AP151" s="596">
        <f t="shared" ca="1" si="248"/>
        <v>0</v>
      </c>
      <c r="AQ151" s="596">
        <f t="shared" ca="1" si="248"/>
        <v>0</v>
      </c>
      <c r="AR151" s="596">
        <f t="shared" ca="1" si="248"/>
        <v>0</v>
      </c>
      <c r="AS151" s="596">
        <f t="shared" ca="1" si="248"/>
        <v>0</v>
      </c>
      <c r="AT151" s="596">
        <f t="shared" ca="1" si="248"/>
        <v>0</v>
      </c>
      <c r="AU151" s="596">
        <f t="shared" ca="1" si="248"/>
        <v>0</v>
      </c>
      <c r="AV151" s="596">
        <f t="shared" ca="1" si="248"/>
        <v>0</v>
      </c>
      <c r="AW151" s="596">
        <f t="shared" ca="1" si="248"/>
        <v>0</v>
      </c>
      <c r="AX151" s="596">
        <f t="shared" ca="1" si="248"/>
        <v>0</v>
      </c>
      <c r="AY151" s="596">
        <f t="shared" ca="1" si="248"/>
        <v>0</v>
      </c>
      <c r="AZ151" s="596">
        <f t="shared" ca="1" si="248"/>
        <v>0</v>
      </c>
      <c r="BA151" s="596">
        <f t="shared" ca="1" si="248"/>
        <v>0</v>
      </c>
      <c r="BB151" s="596">
        <f t="shared" ca="1" si="248"/>
        <v>0</v>
      </c>
      <c r="BC151" s="596">
        <f t="shared" ca="1" si="248"/>
        <v>0</v>
      </c>
      <c r="BD151" s="596">
        <f t="shared" ca="1" si="248"/>
        <v>0</v>
      </c>
      <c r="BE151" s="596">
        <f t="shared" ca="1" si="248"/>
        <v>0</v>
      </c>
      <c r="BF151" s="596">
        <f t="shared" ca="1" si="248"/>
        <v>0</v>
      </c>
      <c r="BG151" s="596">
        <f t="shared" ca="1" si="248"/>
        <v>0</v>
      </c>
      <c r="BH151" s="596">
        <f t="shared" ca="1" si="248"/>
        <v>0</v>
      </c>
      <c r="BI151" s="596">
        <f t="shared" ca="1" si="248"/>
        <v>0</v>
      </c>
      <c r="BJ151" s="596">
        <f t="shared" ca="1" si="248"/>
        <v>0</v>
      </c>
      <c r="BK151" s="596">
        <f t="shared" ca="1" si="248"/>
        <v>0</v>
      </c>
      <c r="BL151" s="596">
        <f t="shared" ca="1" si="248"/>
        <v>0</v>
      </c>
      <c r="BM151" s="596">
        <f t="shared" ca="1" si="248"/>
        <v>0</v>
      </c>
      <c r="BN151" s="596">
        <f t="shared" ca="1" si="248"/>
        <v>0</v>
      </c>
      <c r="BO151" s="596">
        <f t="shared" ca="1" si="248"/>
        <v>0</v>
      </c>
      <c r="BP151" s="596">
        <f t="shared" ca="1" si="248"/>
        <v>0</v>
      </c>
      <c r="BQ151" s="596">
        <f t="shared" ref="BQ151:CT151" ca="1" si="249">BQ107-BQ129</f>
        <v>0</v>
      </c>
      <c r="BR151" s="596">
        <f t="shared" ca="1" si="249"/>
        <v>0</v>
      </c>
      <c r="BS151" s="596">
        <f t="shared" ca="1" si="249"/>
        <v>0</v>
      </c>
      <c r="BT151" s="596">
        <f t="shared" ca="1" si="249"/>
        <v>0</v>
      </c>
      <c r="BU151" s="596">
        <f t="shared" ca="1" si="249"/>
        <v>0</v>
      </c>
      <c r="BV151" s="596">
        <f t="shared" si="249"/>
        <v>0</v>
      </c>
      <c r="BW151" s="596">
        <f t="shared" si="249"/>
        <v>0</v>
      </c>
      <c r="BX151" s="596">
        <f t="shared" si="249"/>
        <v>0</v>
      </c>
      <c r="BY151" s="596">
        <f t="shared" si="249"/>
        <v>0</v>
      </c>
      <c r="BZ151" s="596">
        <f t="shared" si="249"/>
        <v>0</v>
      </c>
      <c r="CA151" s="596">
        <f t="shared" si="249"/>
        <v>0</v>
      </c>
      <c r="CB151" s="596">
        <f t="shared" si="249"/>
        <v>0</v>
      </c>
      <c r="CC151" s="596">
        <f t="shared" si="249"/>
        <v>0</v>
      </c>
      <c r="CD151" s="596">
        <f t="shared" si="249"/>
        <v>0</v>
      </c>
      <c r="CE151" s="596">
        <f t="shared" si="249"/>
        <v>0</v>
      </c>
      <c r="CF151" s="596">
        <f t="shared" si="249"/>
        <v>0</v>
      </c>
      <c r="CG151" s="596">
        <f t="shared" si="249"/>
        <v>0</v>
      </c>
      <c r="CH151" s="596">
        <f t="shared" si="249"/>
        <v>0</v>
      </c>
      <c r="CI151" s="596">
        <f t="shared" si="249"/>
        <v>0</v>
      </c>
      <c r="CJ151" s="596">
        <f t="shared" si="249"/>
        <v>0</v>
      </c>
      <c r="CK151" s="596">
        <f t="shared" si="249"/>
        <v>0</v>
      </c>
      <c r="CL151" s="596">
        <f t="shared" si="249"/>
        <v>0</v>
      </c>
      <c r="CM151" s="596">
        <f t="shared" si="249"/>
        <v>0</v>
      </c>
      <c r="CN151" s="596">
        <f t="shared" si="249"/>
        <v>0</v>
      </c>
      <c r="CO151" s="596">
        <f t="shared" si="249"/>
        <v>0</v>
      </c>
      <c r="CP151" s="596">
        <f t="shared" si="249"/>
        <v>0</v>
      </c>
      <c r="CQ151" s="596">
        <f t="shared" si="249"/>
        <v>0</v>
      </c>
      <c r="CR151" s="596">
        <f t="shared" si="249"/>
        <v>0</v>
      </c>
      <c r="CS151" s="596">
        <f t="shared" si="249"/>
        <v>0</v>
      </c>
      <c r="CT151" s="596">
        <f t="shared" si="249"/>
        <v>0</v>
      </c>
    </row>
    <row r="152" spans="1:98" ht="13" x14ac:dyDescent="0.3">
      <c r="B152" s="1263" t="s">
        <v>816</v>
      </c>
      <c r="C152" s="1262">
        <f ca="1">SUM(C141:C151)</f>
        <v>0</v>
      </c>
    </row>
    <row r="153" spans="1:98" ht="13" x14ac:dyDescent="0.3">
      <c r="A153" s="38" t="str">
        <f>A130</f>
        <v>Summa Effekter</v>
      </c>
      <c r="B153" s="388"/>
      <c r="C153" s="242">
        <f ca="1">C152-C146</f>
        <v>0</v>
      </c>
    </row>
  </sheetData>
  <mergeCells count="6">
    <mergeCell ref="A132:C132"/>
    <mergeCell ref="A15:C15"/>
    <mergeCell ref="A38:C38"/>
    <mergeCell ref="A60:C60"/>
    <mergeCell ref="A88:C88"/>
    <mergeCell ref="A110:C11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8">
    <tabColor rgb="FF92D050"/>
  </sheetPr>
  <dimension ref="A1:CZ153"/>
  <sheetViews>
    <sheetView workbookViewId="0">
      <selection activeCell="C153" sqref="C153"/>
    </sheetView>
  </sheetViews>
  <sheetFormatPr defaultColWidth="8.81640625" defaultRowHeight="12.5" x14ac:dyDescent="0.25"/>
  <cols>
    <col min="1" max="1" width="67.7265625" style="321" bestFit="1" customWidth="1"/>
    <col min="2" max="2" width="21.7265625" style="321" customWidth="1"/>
    <col min="3" max="3" width="27.26953125" style="321" bestFit="1" customWidth="1"/>
    <col min="4" max="4" width="10.453125" style="320" customWidth="1"/>
    <col min="5" max="98" width="13.7265625" style="321" customWidth="1"/>
    <col min="99" max="16384" width="8.81640625" style="321"/>
  </cols>
  <sheetData>
    <row r="1" spans="1:99" ht="25" x14ac:dyDescent="0.5">
      <c r="A1" s="132" t="s">
        <v>427</v>
      </c>
      <c r="H1" s="117"/>
      <c r="I1" s="117"/>
      <c r="J1" s="235"/>
      <c r="K1" s="231"/>
      <c r="L1" s="117"/>
      <c r="M1" s="117"/>
      <c r="N1" s="117"/>
      <c r="O1" s="117"/>
      <c r="P1" s="117"/>
      <c r="Q1" s="117"/>
      <c r="R1" s="117"/>
      <c r="S1" s="117"/>
      <c r="T1" s="117"/>
      <c r="U1" s="117"/>
      <c r="V1" s="117"/>
      <c r="W1" s="232"/>
      <c r="X1" s="117"/>
      <c r="Y1" s="117"/>
      <c r="Z1" s="117"/>
      <c r="AA1" s="117"/>
      <c r="AB1" s="117"/>
      <c r="AC1" s="117"/>
      <c r="AD1" s="117"/>
      <c r="AE1" s="117"/>
      <c r="AF1" s="117"/>
      <c r="AG1" s="117"/>
      <c r="AH1" s="117"/>
      <c r="AI1" s="117"/>
    </row>
    <row r="2" spans="1:99" x14ac:dyDescent="0.25">
      <c r="H2" s="117"/>
      <c r="I2" s="117"/>
      <c r="J2" s="235"/>
      <c r="K2" s="117"/>
      <c r="L2" s="117"/>
      <c r="M2" s="117"/>
      <c r="N2" s="233"/>
      <c r="O2" s="117"/>
      <c r="P2" s="117"/>
      <c r="Q2" s="117"/>
      <c r="R2" s="117"/>
      <c r="S2" s="117"/>
      <c r="T2" s="117"/>
      <c r="U2" s="117"/>
      <c r="V2" s="117"/>
      <c r="W2" s="117"/>
      <c r="X2" s="117"/>
      <c r="Y2" s="117"/>
      <c r="Z2" s="117"/>
      <c r="AA2" s="117"/>
      <c r="AB2" s="117"/>
      <c r="AC2" s="117"/>
      <c r="AD2" s="117"/>
      <c r="AE2" s="117"/>
      <c r="AF2" s="117"/>
      <c r="AG2" s="117"/>
      <c r="AH2" s="117"/>
      <c r="AI2" s="117"/>
    </row>
    <row r="3" spans="1:99" x14ac:dyDescent="0.25">
      <c r="H3" s="117"/>
      <c r="I3" s="117"/>
      <c r="J3" s="234"/>
      <c r="K3" s="234"/>
      <c r="L3" s="117"/>
      <c r="M3" s="117"/>
      <c r="N3" s="117"/>
      <c r="O3" s="117"/>
      <c r="P3" s="117"/>
      <c r="Q3" s="117"/>
      <c r="R3" s="117"/>
      <c r="S3" s="117"/>
      <c r="T3" s="117"/>
      <c r="U3" s="117"/>
      <c r="V3" s="117"/>
      <c r="W3" s="117"/>
      <c r="X3" s="117"/>
      <c r="Y3" s="117"/>
      <c r="Z3" s="117"/>
      <c r="AA3" s="117"/>
      <c r="AB3" s="117"/>
      <c r="AC3" s="117"/>
      <c r="AD3" s="117"/>
      <c r="AE3" s="117"/>
      <c r="AF3" s="117"/>
      <c r="AG3" s="117"/>
      <c r="AH3" s="117"/>
      <c r="AI3" s="117"/>
    </row>
    <row r="4" spans="1:99" ht="13" x14ac:dyDescent="0.3">
      <c r="A4" s="320" t="str">
        <f>Indata!A3</f>
        <v>Vald ASEK-version:</v>
      </c>
      <c r="B4" s="319" t="str">
        <f>Indata!B3</f>
        <v>ASEK 8.0</v>
      </c>
      <c r="D4" s="473" t="s">
        <v>493</v>
      </c>
      <c r="E4" s="39">
        <f>E16</f>
        <v>2019</v>
      </c>
      <c r="F4" s="39">
        <f t="shared" ref="F4:BQ4" si="0">F16</f>
        <v>2020</v>
      </c>
      <c r="G4" s="39">
        <f t="shared" si="0"/>
        <v>2021</v>
      </c>
      <c r="H4" s="39">
        <f t="shared" si="0"/>
        <v>2022</v>
      </c>
      <c r="I4" s="39">
        <f t="shared" si="0"/>
        <v>2023</v>
      </c>
      <c r="J4" s="39">
        <f t="shared" si="0"/>
        <v>2024</v>
      </c>
      <c r="K4" s="39">
        <f t="shared" si="0"/>
        <v>2025</v>
      </c>
      <c r="L4" s="39">
        <f t="shared" si="0"/>
        <v>2026</v>
      </c>
      <c r="M4" s="39">
        <f t="shared" si="0"/>
        <v>2027</v>
      </c>
      <c r="N4" s="39">
        <f t="shared" si="0"/>
        <v>2028</v>
      </c>
      <c r="O4" s="39">
        <f t="shared" si="0"/>
        <v>2029</v>
      </c>
      <c r="P4" s="39">
        <f t="shared" si="0"/>
        <v>2030</v>
      </c>
      <c r="Q4" s="39">
        <f t="shared" si="0"/>
        <v>2031</v>
      </c>
      <c r="R4" s="39">
        <f t="shared" si="0"/>
        <v>2032</v>
      </c>
      <c r="S4" s="39">
        <f t="shared" si="0"/>
        <v>2033</v>
      </c>
      <c r="T4" s="39">
        <f t="shared" si="0"/>
        <v>2034</v>
      </c>
      <c r="U4" s="39">
        <f t="shared" si="0"/>
        <v>2035</v>
      </c>
      <c r="V4" s="39">
        <f t="shared" si="0"/>
        <v>2036</v>
      </c>
      <c r="W4" s="39">
        <f t="shared" si="0"/>
        <v>2037</v>
      </c>
      <c r="X4" s="39">
        <f t="shared" si="0"/>
        <v>2038</v>
      </c>
      <c r="Y4" s="39">
        <f t="shared" si="0"/>
        <v>2039</v>
      </c>
      <c r="Z4" s="39">
        <f t="shared" si="0"/>
        <v>2040</v>
      </c>
      <c r="AA4" s="39">
        <f t="shared" si="0"/>
        <v>2041</v>
      </c>
      <c r="AB4" s="39">
        <f t="shared" si="0"/>
        <v>2042</v>
      </c>
      <c r="AC4" s="39">
        <f t="shared" si="0"/>
        <v>2043</v>
      </c>
      <c r="AD4" s="39">
        <f t="shared" si="0"/>
        <v>2044</v>
      </c>
      <c r="AE4" s="39">
        <f t="shared" si="0"/>
        <v>2045</v>
      </c>
      <c r="AF4" s="39">
        <f t="shared" si="0"/>
        <v>2046</v>
      </c>
      <c r="AG4" s="39">
        <f t="shared" si="0"/>
        <v>2047</v>
      </c>
      <c r="AH4" s="39">
        <f t="shared" si="0"/>
        <v>2048</v>
      </c>
      <c r="AI4" s="39">
        <f t="shared" si="0"/>
        <v>2049</v>
      </c>
      <c r="AJ4" s="39">
        <f t="shared" si="0"/>
        <v>2050</v>
      </c>
      <c r="AK4" s="39">
        <f t="shared" si="0"/>
        <v>2051</v>
      </c>
      <c r="AL4" s="39">
        <f t="shared" si="0"/>
        <v>2052</v>
      </c>
      <c r="AM4" s="39">
        <f t="shared" si="0"/>
        <v>2053</v>
      </c>
      <c r="AN4" s="39">
        <f t="shared" si="0"/>
        <v>2054</v>
      </c>
      <c r="AO4" s="39">
        <f t="shared" si="0"/>
        <v>2055</v>
      </c>
      <c r="AP4" s="39">
        <f t="shared" si="0"/>
        <v>2056</v>
      </c>
      <c r="AQ4" s="39">
        <f t="shared" si="0"/>
        <v>2057</v>
      </c>
      <c r="AR4" s="39">
        <f t="shared" si="0"/>
        <v>2058</v>
      </c>
      <c r="AS4" s="39">
        <f t="shared" si="0"/>
        <v>2059</v>
      </c>
      <c r="AT4" s="39">
        <f t="shared" si="0"/>
        <v>2060</v>
      </c>
      <c r="AU4" s="39">
        <f t="shared" si="0"/>
        <v>2061</v>
      </c>
      <c r="AV4" s="39">
        <f t="shared" si="0"/>
        <v>2062</v>
      </c>
      <c r="AW4" s="39">
        <f t="shared" si="0"/>
        <v>2063</v>
      </c>
      <c r="AX4" s="39">
        <f t="shared" si="0"/>
        <v>2064</v>
      </c>
      <c r="AY4" s="39">
        <f t="shared" si="0"/>
        <v>2065</v>
      </c>
      <c r="AZ4" s="39">
        <f t="shared" si="0"/>
        <v>2066</v>
      </c>
      <c r="BA4" s="39">
        <f t="shared" si="0"/>
        <v>2067</v>
      </c>
      <c r="BB4" s="39">
        <f t="shared" si="0"/>
        <v>2068</v>
      </c>
      <c r="BC4" s="39">
        <f t="shared" si="0"/>
        <v>2069</v>
      </c>
      <c r="BD4" s="39">
        <f t="shared" si="0"/>
        <v>2070</v>
      </c>
      <c r="BE4" s="39">
        <f t="shared" si="0"/>
        <v>2071</v>
      </c>
      <c r="BF4" s="39">
        <f t="shared" si="0"/>
        <v>2072</v>
      </c>
      <c r="BG4" s="39">
        <f t="shared" si="0"/>
        <v>2073</v>
      </c>
      <c r="BH4" s="39">
        <f t="shared" si="0"/>
        <v>2074</v>
      </c>
      <c r="BI4" s="39">
        <f t="shared" si="0"/>
        <v>2075</v>
      </c>
      <c r="BJ4" s="39">
        <f t="shared" si="0"/>
        <v>2076</v>
      </c>
      <c r="BK4" s="39">
        <f t="shared" si="0"/>
        <v>2077</v>
      </c>
      <c r="BL4" s="39">
        <f t="shared" si="0"/>
        <v>2078</v>
      </c>
      <c r="BM4" s="39">
        <f t="shared" si="0"/>
        <v>2079</v>
      </c>
      <c r="BN4" s="39">
        <f t="shared" si="0"/>
        <v>2080</v>
      </c>
      <c r="BO4" s="39">
        <f t="shared" si="0"/>
        <v>2081</v>
      </c>
      <c r="BP4" s="39">
        <f t="shared" si="0"/>
        <v>2082</v>
      </c>
      <c r="BQ4" s="39">
        <f t="shared" si="0"/>
        <v>2083</v>
      </c>
      <c r="BR4" s="39">
        <f t="shared" ref="BR4:CT4" si="1">BR16</f>
        <v>2084</v>
      </c>
      <c r="BS4" s="39">
        <f t="shared" si="1"/>
        <v>2085</v>
      </c>
      <c r="BT4" s="39">
        <f t="shared" si="1"/>
        <v>2086</v>
      </c>
      <c r="BU4" s="39">
        <f t="shared" si="1"/>
        <v>2087</v>
      </c>
      <c r="BV4" s="39">
        <f t="shared" si="1"/>
        <v>2088</v>
      </c>
      <c r="BW4" s="39">
        <f t="shared" si="1"/>
        <v>2089</v>
      </c>
      <c r="BX4" s="39">
        <f t="shared" si="1"/>
        <v>2090</v>
      </c>
      <c r="BY4" s="39">
        <f t="shared" si="1"/>
        <v>2091</v>
      </c>
      <c r="BZ4" s="39">
        <f t="shared" si="1"/>
        <v>2092</v>
      </c>
      <c r="CA4" s="39">
        <f t="shared" si="1"/>
        <v>2093</v>
      </c>
      <c r="CB4" s="39">
        <f t="shared" si="1"/>
        <v>2094</v>
      </c>
      <c r="CC4" s="39">
        <f t="shared" si="1"/>
        <v>2095</v>
      </c>
      <c r="CD4" s="39">
        <f t="shared" si="1"/>
        <v>2096</v>
      </c>
      <c r="CE4" s="39">
        <f t="shared" si="1"/>
        <v>2097</v>
      </c>
      <c r="CF4" s="39">
        <f t="shared" si="1"/>
        <v>2098</v>
      </c>
      <c r="CG4" s="39">
        <f t="shared" si="1"/>
        <v>2099</v>
      </c>
      <c r="CH4" s="39">
        <f t="shared" si="1"/>
        <v>2100</v>
      </c>
      <c r="CI4" s="39">
        <f t="shared" si="1"/>
        <v>2101</v>
      </c>
      <c r="CJ4" s="39">
        <f t="shared" si="1"/>
        <v>2102</v>
      </c>
      <c r="CK4" s="39">
        <f t="shared" si="1"/>
        <v>2103</v>
      </c>
      <c r="CL4" s="39">
        <f t="shared" si="1"/>
        <v>2104</v>
      </c>
      <c r="CM4" s="39">
        <f t="shared" si="1"/>
        <v>2105</v>
      </c>
      <c r="CN4" s="39">
        <f t="shared" si="1"/>
        <v>2106</v>
      </c>
      <c r="CO4" s="39">
        <f t="shared" si="1"/>
        <v>2107</v>
      </c>
      <c r="CP4" s="39">
        <f t="shared" si="1"/>
        <v>2108</v>
      </c>
      <c r="CQ4" s="39">
        <f t="shared" si="1"/>
        <v>2109</v>
      </c>
      <c r="CR4" s="39">
        <f t="shared" si="1"/>
        <v>2110</v>
      </c>
      <c r="CS4" s="39">
        <f t="shared" si="1"/>
        <v>2111</v>
      </c>
      <c r="CT4" s="39">
        <f t="shared" si="1"/>
        <v>2112</v>
      </c>
    </row>
    <row r="5" spans="1:99" s="388" customFormat="1" ht="13" x14ac:dyDescent="0.3">
      <c r="A5" s="157" t="s">
        <v>180</v>
      </c>
      <c r="B5" s="228">
        <f>Indata!B12</f>
        <v>2019</v>
      </c>
      <c r="C5" s="237" t="s">
        <v>205</v>
      </c>
      <c r="D5" s="474">
        <f>MATCH("Bprisupp1",Indata!F:F,0)</f>
        <v>22</v>
      </c>
      <c r="E5" s="230" cm="1">
        <f t="array" ref="E5">IF(E$4&gt;$B$10,C5,IF(E$4&lt;$B$9,INDEX(Indata!$B:$B,$D5),INDEX(Indata!$B:$B,$D5+1))^(E$4-$B$5))</f>
        <v>1</v>
      </c>
      <c r="F5" s="230" cm="1">
        <f t="array" ref="F5">IF(F$4&gt;$B$10,E5,IF(F$4&lt;$B$9,INDEX(Indata!$B:$B,$D5),INDEX(Indata!$B:$B,$D5+1))^(F$4-$B$5))</f>
        <v>1.0532579053489473</v>
      </c>
      <c r="G5" s="230" cm="1">
        <f t="array" ref="G5">IF(G$4&gt;$B$10,F5,IF(G$4&lt;$B$9,INDEX(Indata!$B:$B,$D5),INDEX(Indata!$B:$B,$D5+1))^(G$4-$B$5))</f>
        <v>1.1093522151800519</v>
      </c>
      <c r="H5" s="230" cm="1">
        <f t="array" ref="H5">IF(H$4&gt;$B$10,G5,IF(H$4&lt;$B$9,INDEX(Indata!$B:$B,$D5),INDEX(Indata!$B:$B,$D5+1))^(H$4-$B$5))</f>
        <v>1.168433990454756</v>
      </c>
      <c r="I5" s="230" cm="1">
        <f t="array" ref="I5">IF(I$4&gt;$B$10,H5,IF(I$4&lt;$B$9,INDEX(Indata!$B:$B,$D5),INDEX(Indata!$B:$B,$D5+1))^(I$4-$B$5))</f>
        <v>1.2306623373248882</v>
      </c>
      <c r="J5" s="230" cm="1">
        <f t="array" ref="J5">IF(J$4&gt;$B$10,I5,IF(J$4&lt;$B$9,INDEX(Indata!$B:$B,$D5),INDEX(Indata!$B:$B,$D5+1))^(J$4-$B$5))</f>
        <v>1.2962048356026512</v>
      </c>
      <c r="K5" s="230" cm="1">
        <f t="array" ref="K5">IF(K$4&gt;$B$10,J5,IF(K$4&lt;$B$9,INDEX(Indata!$B:$B,$D5),INDEX(Indata!$B:$B,$D5+1))^(K$4-$B$5))</f>
        <v>1.3652379900500249</v>
      </c>
      <c r="L5" s="230" cm="1">
        <f t="array" ref="L5">IF(L$4&gt;$B$10,K5,IF(L$4&lt;$B$9,INDEX(Indata!$B:$B,$D5),INDEX(Indata!$B:$B,$D5+1))^(L$4-$B$5))</f>
        <v>1.4379477057028962</v>
      </c>
      <c r="M5" s="230" cm="1">
        <f t="array" ref="M5">IF(M$4&gt;$B$10,L5,IF(M$4&lt;$B$9,INDEX(Indata!$B:$B,$D5),INDEX(Indata!$B:$B,$D5+1))^(M$4-$B$5))</f>
        <v>1.5145297885099569</v>
      </c>
      <c r="N5" s="230" cm="1">
        <f t="array" ref="N5">IF(N$4&gt;$B$10,M5,IF(N$4&lt;$B$9,INDEX(Indata!$B:$B,$D5),INDEX(Indata!$B:$B,$D5+1))^(N$4-$B$5))</f>
        <v>1.5951904726345814</v>
      </c>
      <c r="O5" s="230" cm="1">
        <f t="array" ref="O5">IF(O$4&gt;$B$10,N5,IF(O$4&lt;$B$9,INDEX(Indata!$B:$B,$D5),INDEX(Indata!$B:$B,$D5+1))^(O$4-$B$5))</f>
        <v>1.6801469758396963</v>
      </c>
      <c r="P5" s="230" cm="1">
        <f t="array" ref="P5">IF(P$4&gt;$B$10,O5,IF(P$4&lt;$B$9,INDEX(Indata!$B:$B,$D5),INDEX(Indata!$B:$B,$D5+1))^(P$4-$B$5))</f>
        <v>1.7696280844512866</v>
      </c>
      <c r="Q5" s="230" cm="1">
        <f t="array" ref="Q5">IF(Q$4&gt;$B$10,P5,IF(Q$4&lt;$B$9,INDEX(Indata!$B:$B,$D5),INDEX(Indata!$B:$B,$D5+1))^(Q$4-$B$5))</f>
        <v>1.8638747694758322</v>
      </c>
      <c r="R5" s="230" cm="1">
        <f t="array" ref="R5">IF(R$4&gt;$B$10,Q5,IF(R$4&lt;$B$9,INDEX(Indata!$B:$B,$D5),INDEX(Indata!$B:$B,$D5+1))^(R$4-$B$5))</f>
        <v>1.9631408355308668</v>
      </c>
      <c r="S5" s="230" cm="1">
        <f t="array" ref="S5">IF(S$4&gt;$B$10,R5,IF(S$4&lt;$B$9,INDEX(Indata!$B:$B,$D5),INDEX(Indata!$B:$B,$D5+1))^(S$4-$B$5))</f>
        <v>2.0676936043362226</v>
      </c>
      <c r="T5" s="230" cm="1">
        <f t="array" ref="T5">IF(T$4&gt;$B$10,S5,IF(T$4&lt;$B$9,INDEX(Indata!$B:$B,$D5),INDEX(Indata!$B:$B,$D5+1))^(T$4-$B$5))</f>
        <v>2.1778146346065852</v>
      </c>
      <c r="U5" s="230" cm="1">
        <f t="array" ref="U5">IF(U$4&gt;$B$10,T5,IF(U$4&lt;$B$9,INDEX(Indata!$B:$B,$D5),INDEX(Indata!$B:$B,$D5+1))^(U$4-$B$5))</f>
        <v>2.2938004802840148</v>
      </c>
      <c r="V5" s="230" cm="1">
        <f t="array" ref="V5">IF(V$4&gt;$B$10,U5,IF(V$4&lt;$B$9,INDEX(Indata!$B:$B,$D5),INDEX(Indata!$B:$B,$D5+1))^(V$4-$B$5))</f>
        <v>2.4159634891523507</v>
      </c>
      <c r="W5" s="230" cm="1">
        <f t="array" ref="W5">IF(W$4&gt;$B$10,V5,IF(W$4&lt;$B$9,INDEX(Indata!$B:$B,$D5),INDEX(Indata!$B:$B,$D5+1))^(W$4-$B$5))</f>
        <v>2.5446326439841389</v>
      </c>
      <c r="X5" s="230" cm="1">
        <f t="array" ref="X5">IF(X$4&gt;$B$10,W5,IF(X$4&lt;$B$9,INDEX(Indata!$B:$B,$D5),INDEX(Indata!$B:$B,$D5+1))^(X$4-$B$5))</f>
        <v>2.6801544484852875</v>
      </c>
      <c r="Y5" s="230" cm="1">
        <f t="array" ref="Y5">IF(Y$4&gt;$B$10,X5,IF(Y$4&lt;$B$9,INDEX(Indata!$B:$B,$D5),INDEX(Indata!$B:$B,$D5+1))^(Y$4-$B$5))</f>
        <v>2.8228938604232767</v>
      </c>
      <c r="Z5" s="230" cm="1">
        <f t="array" ref="Z5">IF(Z$4&gt;$B$10,Y5,IF(Z$4&lt;$B$9,INDEX(Indata!$B:$B,$D5),INDEX(Indata!$B:$B,$D5+1))^(Z$4-$B$5))</f>
        <v>2.9732352744518238</v>
      </c>
      <c r="AA5" s="230" cm="1">
        <f t="array" ref="AA5">IF(AA$4&gt;$B$10,Z5,IF(AA$4&lt;$B$9,INDEX(Indata!$B:$B,$D5),INDEX(Indata!$B:$B,$D5+1))^(AA$4-$B$5))</f>
        <v>3.1315835572787303</v>
      </c>
      <c r="AB5" s="230" cm="1">
        <f t="array" ref="AB5">IF(AB$4&gt;$B$10,AA5,IF(AB$4&lt;=$B$9,INDEX(Indata!$B:$B,$D5),INDEX(Indata!$B:$B,$D5+1))^(AB$4-$B$5))</f>
        <v>3.2983651379646006</v>
      </c>
      <c r="AC5" s="230" cm="1">
        <f t="array" ref="AC5">IF(AC$4&gt;$B$10,AB5,IF(AC$4&lt;=$B$9,INDEX(Indata!$B:$B,$D5),INDEX(Indata!$B:$B,$D5+1))^(AC$4-$B$5))</f>
        <v>3.4740291562885868</v>
      </c>
      <c r="AD5" s="230" cm="1">
        <f t="array" ref="AD5">IF(AD$4&gt;$B$10,AC5,IF(AD$4&lt;=$B$9,INDEX(Indata!$B:$B,$D5),INDEX(Indata!$B:$B,$D5+1))^(AD$4-$B$5))</f>
        <v>3.6590486722736872</v>
      </c>
      <c r="AE5" s="230" cm="1">
        <f t="array" ref="AE5">IF(AE$4&gt;$B$10,AD5,IF(AE$4&lt;=$B$9,INDEX(Indata!$B:$B,$D5),INDEX(Indata!$B:$B,$D5+1))^(AE$4-$B$5))</f>
        <v>3.8539219401288305</v>
      </c>
      <c r="AF5" s="230" cm="1">
        <f t="array" ref="AF5">IF(AF$4&gt;$B$10,AE5,IF(AF$4&lt;=$B$9,INDEX(Indata!$B:$B,$D5),INDEX(Indata!$B:$B,$D5+1))^(AF$4-$B$5))</f>
        <v>1.1325742604710909</v>
      </c>
      <c r="AG5" s="230" cm="1">
        <f t="array" ref="AG5">IF(AG$4&gt;$B$10,AF5,IF(AG$4&lt;=$B$9,INDEX(Indata!$B:$B,$D5),INDEX(Indata!$B:$B,$D5+1))^(AG$4-$B$5))</f>
        <v>1.1378084566143092</v>
      </c>
      <c r="AH5" s="230" cm="1">
        <f t="array" ref="AH5">IF(AH$4&gt;$B$10,AG5,IF(AH$4&lt;=$B$9,INDEX(Indata!$B:$B,$D5),INDEX(Indata!$B:$B,$D5+1))^(AH$4-$B$5))</f>
        <v>1.1430668426144068</v>
      </c>
      <c r="AI5" s="230" cm="1">
        <f t="array" ref="AI5">IF(AI$4&gt;$B$10,AH5,IF(AI$4&lt;=$B$9,INDEX(Indata!$B:$B,$D5),INDEX(Indata!$B:$B,$D5+1))^(AI$4-$B$5))</f>
        <v>1.1483495302648969</v>
      </c>
      <c r="AJ5" s="230" cm="1">
        <f t="array" ref="AJ5">IF(AJ$4&gt;$B$10,AI5,IF(AJ$4&lt;=$B$9,INDEX(Indata!$B:$B,$D5),INDEX(Indata!$B:$B,$D5+1))^(AJ$4-$B$5))</f>
        <v>1.1536566318759462</v>
      </c>
      <c r="AK5" s="230" cm="1">
        <f t="array" ref="AK5">IF(AK$4&gt;$B$10,AJ5,IF(AK$4&lt;=$B$9,INDEX(Indata!$B:$B,$D5),INDEX(Indata!$B:$B,$D5+1))^(AK$4-$B$5))</f>
        <v>1.1589882602767645</v>
      </c>
      <c r="AL5" s="230" cm="1">
        <f t="array" ref="AL5">IF(AL$4&gt;$B$10,AK5,IF(AL$4&lt;=$B$9,INDEX(Indata!$B:$B,$D5),INDEX(Indata!$B:$B,$D5+1))^(AL$4-$B$5))</f>
        <v>1.1643445288180017</v>
      </c>
      <c r="AM5" s="230" cm="1">
        <f t="array" ref="AM5">IF(AM$4&gt;$B$10,AL5,IF(AM$4&lt;=$B$9,INDEX(Indata!$B:$B,$D5),INDEX(Indata!$B:$B,$D5+1))^(AM$4-$B$5))</f>
        <v>1.1697255513741578</v>
      </c>
      <c r="AN5" s="230" cm="1">
        <f t="array" ref="AN5">IF(AN$4&gt;$B$10,AM5,IF(AN$4&lt;=$B$9,INDEX(Indata!$B:$B,$D5),INDEX(Indata!$B:$B,$D5+1))^(AN$4-$B$5))</f>
        <v>1.1751314423460046</v>
      </c>
      <c r="AO5" s="230" cm="1">
        <f t="array" ref="AO5">IF(AO$4&gt;$B$10,AN5,IF(AO$4&lt;=$B$9,INDEX(Indata!$B:$B,$D5),INDEX(Indata!$B:$B,$D5+1))^(AO$4-$B$5))</f>
        <v>1.1805623166630175</v>
      </c>
      <c r="AP5" s="230" cm="1">
        <f t="array" ref="AP5">IF(AP$4&gt;$B$10,AO5,IF(AP$4&lt;=$B$9,INDEX(Indata!$B:$B,$D5),INDEX(Indata!$B:$B,$D5+1))^(AP$4-$B$5))</f>
        <v>1.1860182897858185</v>
      </c>
      <c r="AQ5" s="230" cm="1">
        <f t="array" ref="AQ5">IF(AQ$4&gt;$B$10,AP5,IF(AQ$4&lt;=$B$9,INDEX(Indata!$B:$B,$D5),INDEX(Indata!$B:$B,$D5+1))^(AQ$4-$B$5))</f>
        <v>1.1914994777086323</v>
      </c>
      <c r="AR5" s="230" cm="1">
        <f t="array" ref="AR5">IF(AR$4&gt;$B$10,AQ5,IF(AR$4&lt;=$B$9,INDEX(Indata!$B:$B,$D5),INDEX(Indata!$B:$B,$D5+1))^(AR$4-$B$5))</f>
        <v>1.1970059969617497</v>
      </c>
      <c r="AS5" s="230" cm="1">
        <f t="array" ref="AS5">IF(AS$4&gt;$B$10,AR5,IF(AS$4&lt;=$B$9,INDEX(Indata!$B:$B,$D5),INDEX(Indata!$B:$B,$D5+1))^(AS$4-$B$5))</f>
        <v>1.202537964614008</v>
      </c>
      <c r="AT5" s="230" cm="1">
        <f t="array" ref="AT5">IF(AT$4&gt;$B$10,AS5,IF(AT$4&lt;=$B$9,INDEX(Indata!$B:$B,$D5),INDEX(Indata!$B:$B,$D5+1))^(AT$4-$B$5))</f>
        <v>1.2080954982752783</v>
      </c>
      <c r="AU5" s="230" cm="1">
        <f t="array" ref="AU5">IF(AU$4&gt;$B$10,AT5,IF(AU$4&lt;=$B$9,INDEX(Indata!$B:$B,$D5),INDEX(Indata!$B:$B,$D5+1))^(AU$4-$B$5))</f>
        <v>1.2136787160989662</v>
      </c>
      <c r="AV5" s="230" cm="1">
        <f t="array" ref="AV5">IF(AV$4&gt;$B$10,AU5,IF(AV$4&lt;=$B$9,INDEX(Indata!$B:$B,$D5),INDEX(Indata!$B:$B,$D5+1))^(AV$4-$B$5))</f>
        <v>1.219287736784523</v>
      </c>
      <c r="AW5" s="230" cm="1">
        <f t="array" ref="AW5">IF(AW$4&gt;$B$10,AV5,IF(AW$4&lt;=$B$9,INDEX(Indata!$B:$B,$D5),INDEX(Indata!$B:$B,$D5+1))^(AW$4-$B$5))</f>
        <v>1.2249226795799706</v>
      </c>
      <c r="AX5" s="230" cm="1">
        <f t="array" ref="AX5">IF(AX$4&gt;$B$10,AW5,IF(AX$4&lt;=$B$9,INDEX(Indata!$B:$B,$D5),INDEX(Indata!$B:$B,$D5+1))^(AX$4-$B$5))</f>
        <v>1.2305836642844361</v>
      </c>
      <c r="AY5" s="230" cm="1">
        <f t="array" ref="AY5">IF(AY$4&gt;$B$10,AX5,IF(AY$4&lt;=$B$9,INDEX(Indata!$B:$B,$D5),INDEX(Indata!$B:$B,$D5+1))^(AY$4-$B$5))</f>
        <v>1.2362708112506993</v>
      </c>
      <c r="AZ5" s="230" cm="1">
        <f t="array" ref="AZ5">IF(AZ$4&gt;$B$10,AY5,IF(AZ$4&lt;=$B$9,INDEX(Indata!$B:$B,$D5),INDEX(Indata!$B:$B,$D5+1))^(AZ$4-$B$5))</f>
        <v>1.2362708112506993</v>
      </c>
      <c r="BA5" s="230" cm="1">
        <f t="array" ref="BA5">IF(BA$4&gt;$B$10,AZ5,IF(BA$4&lt;=$B$9,INDEX(Indata!$B:$B,$D5),INDEX(Indata!$B:$B,$D5+1))^(BA$4-$B$5))</f>
        <v>1.2362708112506993</v>
      </c>
      <c r="BB5" s="230" cm="1">
        <f t="array" ref="BB5">IF(BB$4&gt;$B$10,BA5,IF(BB$4&lt;=$B$9,INDEX(Indata!$B:$B,$D5),INDEX(Indata!$B:$B,$D5+1))^(BB$4-$B$5))</f>
        <v>1.2362708112506993</v>
      </c>
      <c r="BC5" s="230" cm="1">
        <f t="array" ref="BC5">IF(BC$4&gt;$B$10,BB5,IF(BC$4&lt;=$B$9,INDEX(Indata!$B:$B,$D5),INDEX(Indata!$B:$B,$D5+1))^(BC$4-$B$5))</f>
        <v>1.2362708112506993</v>
      </c>
      <c r="BD5" s="230" cm="1">
        <f t="array" ref="BD5">IF(BD$4&gt;$B$10,BC5,IF(BD$4&lt;=$B$9,INDEX(Indata!$B:$B,$D5),INDEX(Indata!$B:$B,$D5+1))^(BD$4-$B$5))</f>
        <v>1.2362708112506993</v>
      </c>
      <c r="BE5" s="230" cm="1">
        <f t="array" ref="BE5">IF(BE$4&gt;$B$10,BD5,IF(BE$4&lt;=$B$9,INDEX(Indata!$B:$B,$D5),INDEX(Indata!$B:$B,$D5+1))^(BE$4-$B$5))</f>
        <v>1.2362708112506993</v>
      </c>
      <c r="BF5" s="230" cm="1">
        <f t="array" ref="BF5">IF(BF$4&gt;$B$10,BE5,IF(BF$4&lt;=$B$9,INDEX(Indata!$B:$B,$D5),INDEX(Indata!$B:$B,$D5+1))^(BF$4-$B$5))</f>
        <v>1.2362708112506993</v>
      </c>
      <c r="BG5" s="230" cm="1">
        <f t="array" ref="BG5">IF(BG$4&gt;$B$10,BF5,IF(BG$4&lt;=$B$9,INDEX(Indata!$B:$B,$D5),INDEX(Indata!$B:$B,$D5+1))^(BG$4-$B$5))</f>
        <v>1.2362708112506993</v>
      </c>
      <c r="BH5" s="230" cm="1">
        <f t="array" ref="BH5">IF(BH$4&gt;$B$10,BG5,IF(BH$4&lt;=$B$9,INDEX(Indata!$B:$B,$D5),INDEX(Indata!$B:$B,$D5+1))^(BH$4-$B$5))</f>
        <v>1.2362708112506993</v>
      </c>
      <c r="BI5" s="230" cm="1">
        <f t="array" ref="BI5">IF(BI$4&gt;$B$10,BH5,IF(BI$4&lt;=$B$9,INDEX(Indata!$B:$B,$D5),INDEX(Indata!$B:$B,$D5+1))^(BI$4-$B$5))</f>
        <v>1.2362708112506993</v>
      </c>
      <c r="BJ5" s="230" cm="1">
        <f t="array" ref="BJ5">IF(BJ$4&gt;$B$10,BI5,IF(BJ$4&lt;=$B$9,INDEX(Indata!$B:$B,$D5),INDEX(Indata!$B:$B,$D5+1))^(BJ$4-$B$5))</f>
        <v>1.2362708112506993</v>
      </c>
      <c r="BK5" s="230" cm="1">
        <f t="array" ref="BK5">IF(BK$4&gt;$B$10,BJ5,IF(BK$4&lt;=$B$9,INDEX(Indata!$B:$B,$D5),INDEX(Indata!$B:$B,$D5+1))^(BK$4-$B$5))</f>
        <v>1.2362708112506993</v>
      </c>
      <c r="BL5" s="230" cm="1">
        <f t="array" ref="BL5">IF(BL$4&gt;$B$10,BK5,IF(BL$4&lt;=$B$9,INDEX(Indata!$B:$B,$D5),INDEX(Indata!$B:$B,$D5+1))^(BL$4-$B$5))</f>
        <v>1.2362708112506993</v>
      </c>
      <c r="BM5" s="230" cm="1">
        <f t="array" ref="BM5">IF(BM$4&gt;$B$10,BL5,IF(BM$4&lt;=$B$9,INDEX(Indata!$B:$B,$D5),INDEX(Indata!$B:$B,$D5+1))^(BM$4-$B$5))</f>
        <v>1.2362708112506993</v>
      </c>
      <c r="BN5" s="230" cm="1">
        <f t="array" ref="BN5">IF(BN$4&gt;$B$10,BM5,IF(BN$4&lt;=$B$9,INDEX(Indata!$B:$B,$D5),INDEX(Indata!$B:$B,$D5+1))^(BN$4-$B$5))</f>
        <v>1.2362708112506993</v>
      </c>
      <c r="BO5" s="230" cm="1">
        <f t="array" ref="BO5">IF(BO$4&gt;$B$10,BN5,IF(BO$4&lt;=$B$9,INDEX(Indata!$B:$B,$D5),INDEX(Indata!$B:$B,$D5+1))^(BO$4-$B$5))</f>
        <v>1.2362708112506993</v>
      </c>
      <c r="BP5" s="230" cm="1">
        <f t="array" ref="BP5">IF(BP$4&gt;$B$10,BO5,IF(BP$4&lt;=$B$9,INDEX(Indata!$B:$B,$D5),INDEX(Indata!$B:$B,$D5+1))^(BP$4-$B$5))</f>
        <v>1.2362708112506993</v>
      </c>
      <c r="BQ5" s="230" cm="1">
        <f t="array" ref="BQ5">IF(BQ$4&gt;$B$10,BP5,IF(BQ$4&lt;=$B$9,INDEX(Indata!$B:$B,$D5),INDEX(Indata!$B:$B,$D5+1))^(BQ$4-$B$5))</f>
        <v>1.2362708112506993</v>
      </c>
      <c r="BR5" s="230" cm="1">
        <f t="array" ref="BR5">IF(BR$4&gt;$B$10,BQ5,IF(BR$4&lt;=$B$9,INDEX(Indata!$B:$B,$D5),INDEX(Indata!$B:$B,$D5+1))^(BR$4-$B$5))</f>
        <v>1.2362708112506993</v>
      </c>
      <c r="BS5" s="230" cm="1">
        <f t="array" ref="BS5">IF(BS$4&gt;$B$10,BR5,IF(BS$4&lt;=$B$9,INDEX(Indata!$B:$B,$D5),INDEX(Indata!$B:$B,$D5+1))^(BS$4-$B$5))</f>
        <v>1.2362708112506993</v>
      </c>
      <c r="BT5" s="230" cm="1">
        <f t="array" ref="BT5">IF(BT$4&gt;$B$10,BS5,IF(BT$4&lt;=$B$9,INDEX(Indata!$B:$B,$D5),INDEX(Indata!$B:$B,$D5+1))^(BT$4-$B$5))</f>
        <v>1.2362708112506993</v>
      </c>
      <c r="BU5" s="230" cm="1">
        <f t="array" ref="BU5">IF(BU$4&gt;$B$10,BT5,IF(BU$4&lt;=$B$9,INDEX(Indata!$B:$B,$D5),INDEX(Indata!$B:$B,$D5+1))^(BU$4-$B$5))</f>
        <v>1.2362708112506993</v>
      </c>
      <c r="BV5" s="230" cm="1">
        <f t="array" ref="BV5">IF(BV$4&gt;$B$10,BU5,IF(BV$4&lt;=$B$9,INDEX(Indata!$B:$B,$D5),INDEX(Indata!$B:$B,$D5+1))^(BV$4-$B$5))</f>
        <v>1.2362708112506993</v>
      </c>
      <c r="BW5" s="230" cm="1">
        <f t="array" ref="BW5">IF(BW$4&gt;$B$10,BV5,IF(BW$4&lt;=$B$9,INDEX(Indata!$B:$B,$D5),INDEX(Indata!$B:$B,$D5+1))^(BW$4-$B$5))</f>
        <v>1.2362708112506993</v>
      </c>
      <c r="BX5" s="230" cm="1">
        <f t="array" ref="BX5">IF(BX$4&gt;$B$10,BW5,IF(BX$4&lt;=$B$9,INDEX(Indata!$B:$B,$D5),INDEX(Indata!$B:$B,$D5+1))^(BX$4-$B$5))</f>
        <v>1.2362708112506993</v>
      </c>
      <c r="BY5" s="230" cm="1">
        <f t="array" ref="BY5">IF(BY$4&gt;$B$10,BX5,IF(BY$4&lt;=$B$9,INDEX(Indata!$B:$B,$D5),INDEX(Indata!$B:$B,$D5+1))^(BY$4-$B$5))</f>
        <v>1.2362708112506993</v>
      </c>
      <c r="BZ5" s="230" cm="1">
        <f t="array" ref="BZ5">IF(BZ$4&gt;$B$10,BY5,IF(BZ$4&lt;=$B$9,INDEX(Indata!$B:$B,$D5),INDEX(Indata!$B:$B,$D5+1))^(BZ$4-$B$5))</f>
        <v>1.2362708112506993</v>
      </c>
      <c r="CA5" s="230" cm="1">
        <f t="array" ref="CA5">IF(CA$4&gt;$B$10,BZ5,IF(CA$4&lt;=$B$9,INDEX(Indata!$B:$B,$D5),INDEX(Indata!$B:$B,$D5+1))^(CA$4-$B$5))</f>
        <v>1.2362708112506993</v>
      </c>
      <c r="CB5" s="230" cm="1">
        <f t="array" ref="CB5">IF(CB$4&gt;$B$10,CA5,IF(CB$4&lt;=$B$9,INDEX(Indata!$B:$B,$D5),INDEX(Indata!$B:$B,$D5+1))^(CB$4-$B$5))</f>
        <v>1.2362708112506993</v>
      </c>
      <c r="CC5" s="230" cm="1">
        <f t="array" ref="CC5">IF(CC$4&gt;$B$10,CB5,IF(CC$4&lt;=$B$9,INDEX(Indata!$B:$B,$D5),INDEX(Indata!$B:$B,$D5+1))^(CC$4-$B$5))</f>
        <v>1.2362708112506993</v>
      </c>
      <c r="CD5" s="230" cm="1">
        <f t="array" ref="CD5">IF(CD$4&gt;$B$10,CC5,IF(CD$4&lt;=$B$9,INDEX(Indata!$B:$B,$D5),INDEX(Indata!$B:$B,$D5+1))^(CD$4-$B$5))</f>
        <v>1.2362708112506993</v>
      </c>
      <c r="CE5" s="230" cm="1">
        <f t="array" ref="CE5">IF(CE$4&gt;$B$10,CD5,IF(CE$4&lt;=$B$9,INDEX(Indata!$B:$B,$D5),INDEX(Indata!$B:$B,$D5+1))^(CE$4-$B$5))</f>
        <v>1.2362708112506993</v>
      </c>
      <c r="CF5" s="230" cm="1">
        <f t="array" ref="CF5">IF(CF$4&gt;$B$10,CE5,IF(CF$4&lt;=$B$9,INDEX(Indata!$B:$B,$D5),INDEX(Indata!$B:$B,$D5+1))^(CF$4-$B$5))</f>
        <v>1.2362708112506993</v>
      </c>
      <c r="CG5" s="230" cm="1">
        <f t="array" ref="CG5">IF(CG$4&gt;$B$10,CF5,IF(CG$4&lt;=$B$9,INDEX(Indata!$B:$B,$D5),INDEX(Indata!$B:$B,$D5+1))^(CG$4-$B$5))</f>
        <v>1.2362708112506993</v>
      </c>
      <c r="CH5" s="230" cm="1">
        <f t="array" ref="CH5">IF(CH$4&gt;$B$10,CG5,IF(CH$4&lt;=$B$9,INDEX(Indata!$B:$B,$D5),INDEX(Indata!$B:$B,$D5+1))^(CH$4-$B$5))</f>
        <v>1.2362708112506993</v>
      </c>
      <c r="CI5" s="230" cm="1">
        <f t="array" ref="CI5">IF(CI$4&gt;$B$10,CH5,IF(CI$4&lt;=$B$9,INDEX(Indata!$B:$B,$D5),INDEX(Indata!$B:$B,$D5+1))^(CI$4-$B$5))</f>
        <v>1.2362708112506993</v>
      </c>
      <c r="CJ5" s="230" cm="1">
        <f t="array" ref="CJ5">IF(CJ$4&gt;$B$10,CI5,IF(CJ$4&lt;=$B$9,INDEX(Indata!$B:$B,$D5),INDEX(Indata!$B:$B,$D5+1))^(CJ$4-$B$5))</f>
        <v>1.2362708112506993</v>
      </c>
      <c r="CK5" s="230" cm="1">
        <f t="array" ref="CK5">IF(CK$4&gt;$B$10,CJ5,IF(CK$4&lt;=$B$9,INDEX(Indata!$B:$B,$D5),INDEX(Indata!$B:$B,$D5+1))^(CK$4-$B$5))</f>
        <v>1.2362708112506993</v>
      </c>
      <c r="CL5" s="230" cm="1">
        <f t="array" ref="CL5">IF(CL$4&gt;$B$10,CK5,IF(CL$4&lt;=$B$9,INDEX(Indata!$B:$B,$D5),INDEX(Indata!$B:$B,$D5+1))^(CL$4-$B$5))</f>
        <v>1.2362708112506993</v>
      </c>
      <c r="CM5" s="230" cm="1">
        <f t="array" ref="CM5">IF(CM$4&gt;$B$10,CL5,IF(CM$4&lt;=$B$9,INDEX(Indata!$B:$B,$D5),INDEX(Indata!$B:$B,$D5+1))^(CM$4-$B$5))</f>
        <v>1.2362708112506993</v>
      </c>
      <c r="CN5" s="230" cm="1">
        <f t="array" ref="CN5">IF(CN$4&gt;$B$10,CM5,IF(CN$4&lt;=$B$9,INDEX(Indata!$B:$B,$D5),INDEX(Indata!$B:$B,$D5+1))^(CN$4-$B$5))</f>
        <v>1.2362708112506993</v>
      </c>
      <c r="CO5" s="230" cm="1">
        <f t="array" ref="CO5">IF(CO$4&gt;$B$10,CN5,IF(CO$4&lt;=$B$9,INDEX(Indata!$B:$B,$D5),INDEX(Indata!$B:$B,$D5+1))^(CO$4-$B$5))</f>
        <v>1.2362708112506993</v>
      </c>
      <c r="CP5" s="230" cm="1">
        <f t="array" ref="CP5">IF(CP$4&gt;$B$10,CO5,IF(CP$4&lt;=$B$9,INDEX(Indata!$B:$B,$D5),INDEX(Indata!$B:$B,$D5+1))^(CP$4-$B$5))</f>
        <v>1.2362708112506993</v>
      </c>
      <c r="CQ5" s="230" cm="1">
        <f t="array" ref="CQ5">IF(CQ$4&gt;$B$10,CP5,IF(CQ$4&lt;=$B$9,INDEX(Indata!$B:$B,$D5),INDEX(Indata!$B:$B,$D5+1))^(CQ$4-$B$5))</f>
        <v>1.2362708112506993</v>
      </c>
      <c r="CR5" s="230" cm="1">
        <f t="array" ref="CR5">IF(CR$4&gt;$B$10,CQ5,IF(CR$4&lt;=$B$9,INDEX(Indata!$B:$B,$D5),INDEX(Indata!$B:$B,$D5+1))^(CR$4-$B$5))</f>
        <v>1.2362708112506993</v>
      </c>
      <c r="CS5" s="230" cm="1">
        <f t="array" ref="CS5">IF(CS$4&gt;$B$10,CR5,IF(CS$4&lt;=$B$9,INDEX(Indata!$B:$B,$D5),INDEX(Indata!$B:$B,$D5+1))^(CS$4-$B$5))</f>
        <v>1.2362708112506993</v>
      </c>
      <c r="CT5" s="230" cm="1">
        <f t="array" ref="CT5">IF(CT$4&gt;$B$10,CS5,IF(CT$4&lt;=$B$9,INDEX(Indata!$B:$B,$D5),INDEX(Indata!$B:$B,$D5+1))^(CT$4-$B$5))</f>
        <v>1.2362708112506993</v>
      </c>
    </row>
    <row r="6" spans="1:99" ht="13" x14ac:dyDescent="0.3">
      <c r="A6" s="157" t="s">
        <v>124</v>
      </c>
      <c r="B6" s="229">
        <f>Indata!B13</f>
        <v>2028</v>
      </c>
      <c r="C6" s="236" t="str">
        <f>Huvudanalys!C6</f>
        <v>CO2-värdering (kr/(kg CO2e))</v>
      </c>
      <c r="D6" s="474" t="str">
        <f>Huvudanalys!D6</f>
        <v>x</v>
      </c>
      <c r="E6" s="230">
        <f>Huvudanalys!E6</f>
        <v>0.26500000000000001</v>
      </c>
      <c r="F6" s="230">
        <f>Huvudanalys!F6</f>
        <v>0.26500000000000001</v>
      </c>
      <c r="G6" s="230">
        <f>Huvudanalys!G6</f>
        <v>0.26500000000000001</v>
      </c>
      <c r="H6" s="230">
        <f>Huvudanalys!H6</f>
        <v>0.26500000000000001</v>
      </c>
      <c r="I6" s="230">
        <f>Huvudanalys!I6</f>
        <v>0.26500000000000001</v>
      </c>
      <c r="J6" s="230">
        <f>Huvudanalys!J6</f>
        <v>0.26500000000000001</v>
      </c>
      <c r="K6" s="230">
        <f>Huvudanalys!K6</f>
        <v>0.26500000000000001</v>
      </c>
      <c r="L6" s="230">
        <f>Huvudanalys!L6</f>
        <v>0.26500000000000001</v>
      </c>
      <c r="M6" s="230">
        <f>Huvudanalys!M6</f>
        <v>0.26500000000000001</v>
      </c>
      <c r="N6" s="230">
        <f>Huvudanalys!N6</f>
        <v>0.26500000000000001</v>
      </c>
      <c r="O6" s="230">
        <f>Huvudanalys!O6</f>
        <v>0.26500000000000001</v>
      </c>
      <c r="P6" s="230">
        <f>Huvudanalys!P6</f>
        <v>0.26500000000000001</v>
      </c>
      <c r="Q6" s="230">
        <f>Huvudanalys!Q6</f>
        <v>0.26500000000000001</v>
      </c>
      <c r="R6" s="230">
        <f>Huvudanalys!R6</f>
        <v>0.26500000000000001</v>
      </c>
      <c r="S6" s="230">
        <f>Huvudanalys!S6</f>
        <v>0.26500000000000001</v>
      </c>
      <c r="T6" s="230">
        <f>Huvudanalys!T6</f>
        <v>0.26500000000000001</v>
      </c>
      <c r="U6" s="230">
        <f>Huvudanalys!U6</f>
        <v>0.26500000000000001</v>
      </c>
      <c r="V6" s="230">
        <f>Huvudanalys!V6</f>
        <v>0.26500000000000001</v>
      </c>
      <c r="W6" s="230">
        <f>Huvudanalys!W6</f>
        <v>0.26500000000000001</v>
      </c>
      <c r="X6" s="230">
        <f>Huvudanalys!X6</f>
        <v>0.26500000000000001</v>
      </c>
      <c r="Y6" s="230">
        <f>Huvudanalys!Y6</f>
        <v>0.26500000000000001</v>
      </c>
      <c r="Z6" s="230">
        <f>Huvudanalys!Z6</f>
        <v>0.26500000000000001</v>
      </c>
      <c r="AA6" s="230">
        <f>Huvudanalys!AA6</f>
        <v>0.26500000000000001</v>
      </c>
      <c r="AB6" s="230">
        <f>Huvudanalys!AB6</f>
        <v>0.26500000000000001</v>
      </c>
      <c r="AC6" s="230">
        <f>Huvudanalys!AC6</f>
        <v>0.26500000000000001</v>
      </c>
      <c r="AD6" s="230">
        <f>Huvudanalys!AD6</f>
        <v>0.26500000000000001</v>
      </c>
      <c r="AE6" s="230">
        <f>Huvudanalys!AE6</f>
        <v>0.26500000000000001</v>
      </c>
      <c r="AF6" s="230">
        <f>Huvudanalys!AF6</f>
        <v>0.26500000000000001</v>
      </c>
      <c r="AG6" s="230">
        <f>Huvudanalys!AG6</f>
        <v>0.26500000000000001</v>
      </c>
      <c r="AH6" s="230">
        <f>Huvudanalys!AH6</f>
        <v>0.26500000000000001</v>
      </c>
      <c r="AI6" s="230">
        <f>Huvudanalys!AI6</f>
        <v>0.26500000000000001</v>
      </c>
      <c r="AJ6" s="230">
        <f>Huvudanalys!AJ6</f>
        <v>0.26500000000000001</v>
      </c>
      <c r="AK6" s="230">
        <f>Huvudanalys!AK6</f>
        <v>0.26500000000000001</v>
      </c>
      <c r="AL6" s="230">
        <f>Huvudanalys!AL6</f>
        <v>0.26500000000000001</v>
      </c>
      <c r="AM6" s="230">
        <f>Huvudanalys!AM6</f>
        <v>0.26500000000000001</v>
      </c>
      <c r="AN6" s="230">
        <f>Huvudanalys!AN6</f>
        <v>0.26500000000000001</v>
      </c>
      <c r="AO6" s="230">
        <f>Huvudanalys!AO6</f>
        <v>0.26500000000000001</v>
      </c>
      <c r="AP6" s="230">
        <f>Huvudanalys!AP6</f>
        <v>0.26500000000000001</v>
      </c>
      <c r="AQ6" s="230">
        <f>Huvudanalys!AQ6</f>
        <v>0.26500000000000001</v>
      </c>
      <c r="AR6" s="230">
        <f>Huvudanalys!AR6</f>
        <v>0.26500000000000001</v>
      </c>
      <c r="AS6" s="230">
        <f>Huvudanalys!AS6</f>
        <v>0.26500000000000001</v>
      </c>
      <c r="AT6" s="230">
        <f>Huvudanalys!AT6</f>
        <v>0.26500000000000001</v>
      </c>
      <c r="AU6" s="230">
        <f>Huvudanalys!AU6</f>
        <v>0.26500000000000001</v>
      </c>
      <c r="AV6" s="230">
        <f>Huvudanalys!AV6</f>
        <v>0.26500000000000001</v>
      </c>
      <c r="AW6" s="230">
        <f>Huvudanalys!AW6</f>
        <v>0.26500000000000001</v>
      </c>
      <c r="AX6" s="230">
        <f>Huvudanalys!AX6</f>
        <v>0.26500000000000001</v>
      </c>
      <c r="AY6" s="230">
        <f>Huvudanalys!AY6</f>
        <v>0.26500000000000001</v>
      </c>
      <c r="AZ6" s="230">
        <f>Huvudanalys!AZ6</f>
        <v>0.26500000000000001</v>
      </c>
      <c r="BA6" s="230">
        <f>Huvudanalys!BA6</f>
        <v>0.26500000000000001</v>
      </c>
      <c r="BB6" s="230">
        <f>Huvudanalys!BB6</f>
        <v>0.26500000000000001</v>
      </c>
      <c r="BC6" s="230">
        <f>Huvudanalys!BC6</f>
        <v>0.26500000000000001</v>
      </c>
      <c r="BD6" s="230">
        <f>Huvudanalys!BD6</f>
        <v>0.26500000000000001</v>
      </c>
      <c r="BE6" s="230">
        <f>Huvudanalys!BE6</f>
        <v>0.26500000000000001</v>
      </c>
      <c r="BF6" s="230">
        <f>Huvudanalys!BF6</f>
        <v>0.26500000000000001</v>
      </c>
      <c r="BG6" s="230">
        <f>Huvudanalys!BG6</f>
        <v>0.26500000000000001</v>
      </c>
      <c r="BH6" s="230">
        <f>Huvudanalys!BH6</f>
        <v>0.26500000000000001</v>
      </c>
      <c r="BI6" s="230">
        <f>Huvudanalys!BI6</f>
        <v>0.26500000000000001</v>
      </c>
      <c r="BJ6" s="230">
        <f>Huvudanalys!BJ6</f>
        <v>0.26500000000000001</v>
      </c>
      <c r="BK6" s="230">
        <f>Huvudanalys!BK6</f>
        <v>0.26500000000000001</v>
      </c>
      <c r="BL6" s="230">
        <f>Huvudanalys!BL6</f>
        <v>0.26500000000000001</v>
      </c>
      <c r="BM6" s="230">
        <f>Huvudanalys!BM6</f>
        <v>0.26500000000000001</v>
      </c>
      <c r="BN6" s="230">
        <f>Huvudanalys!BN6</f>
        <v>0.26500000000000001</v>
      </c>
      <c r="BO6" s="230">
        <f>Huvudanalys!BO6</f>
        <v>0.26500000000000001</v>
      </c>
      <c r="BP6" s="230">
        <f>Huvudanalys!BP6</f>
        <v>0.26500000000000001</v>
      </c>
      <c r="BQ6" s="230">
        <f>Huvudanalys!BQ6</f>
        <v>0.26500000000000001</v>
      </c>
      <c r="BR6" s="230">
        <f>Huvudanalys!BR6</f>
        <v>0.26500000000000001</v>
      </c>
      <c r="BS6" s="230">
        <f>Huvudanalys!BS6</f>
        <v>0.26500000000000001</v>
      </c>
      <c r="BT6" s="230">
        <f>Huvudanalys!BT6</f>
        <v>0.26500000000000001</v>
      </c>
      <c r="BU6" s="230">
        <f>Huvudanalys!BU6</f>
        <v>0.26500000000000001</v>
      </c>
      <c r="BV6" s="230">
        <f>Huvudanalys!BV6</f>
        <v>0.26500000000000001</v>
      </c>
      <c r="BW6" s="230">
        <f>Huvudanalys!BW6</f>
        <v>0.26500000000000001</v>
      </c>
      <c r="BX6" s="230">
        <f>Huvudanalys!BX6</f>
        <v>0.26500000000000001</v>
      </c>
      <c r="BY6" s="230">
        <f>Huvudanalys!BY6</f>
        <v>0.26500000000000001</v>
      </c>
      <c r="BZ6" s="230">
        <f>Huvudanalys!BZ6</f>
        <v>0.26500000000000001</v>
      </c>
      <c r="CA6" s="230">
        <f>Huvudanalys!CA6</f>
        <v>0.26500000000000001</v>
      </c>
      <c r="CB6" s="230">
        <f>Huvudanalys!CB6</f>
        <v>0.26500000000000001</v>
      </c>
      <c r="CC6" s="230">
        <f>Huvudanalys!CC6</f>
        <v>0.26500000000000001</v>
      </c>
      <c r="CD6" s="230">
        <f>Huvudanalys!CD6</f>
        <v>0.26500000000000001</v>
      </c>
      <c r="CE6" s="230">
        <f>Huvudanalys!CE6</f>
        <v>0.26500000000000001</v>
      </c>
      <c r="CF6" s="230">
        <f>Huvudanalys!CF6</f>
        <v>0.26500000000000001</v>
      </c>
      <c r="CG6" s="230">
        <f>Huvudanalys!CG6</f>
        <v>0.26500000000000001</v>
      </c>
      <c r="CH6" s="230">
        <f>Huvudanalys!CH6</f>
        <v>0.26500000000000001</v>
      </c>
      <c r="CI6" s="230">
        <f>Huvudanalys!CI6</f>
        <v>0.26500000000000001</v>
      </c>
      <c r="CJ6" s="230">
        <f>Huvudanalys!CJ6</f>
        <v>0.26500000000000001</v>
      </c>
      <c r="CK6" s="230">
        <f>Huvudanalys!CK6</f>
        <v>0.26500000000000001</v>
      </c>
      <c r="CL6" s="230">
        <f>Huvudanalys!CL6</f>
        <v>0.26500000000000001</v>
      </c>
      <c r="CM6" s="230">
        <f>Huvudanalys!CM6</f>
        <v>0.26500000000000001</v>
      </c>
      <c r="CN6" s="230">
        <f>Huvudanalys!CN6</f>
        <v>0.26500000000000001</v>
      </c>
      <c r="CO6" s="230">
        <f>Huvudanalys!CO6</f>
        <v>0.26500000000000001</v>
      </c>
      <c r="CP6" s="230">
        <f>Huvudanalys!CP6</f>
        <v>0.26500000000000001</v>
      </c>
      <c r="CQ6" s="230">
        <f>Huvudanalys!CQ6</f>
        <v>0.26500000000000001</v>
      </c>
      <c r="CR6" s="230">
        <f>Huvudanalys!CR6</f>
        <v>0.26500000000000001</v>
      </c>
      <c r="CS6" s="230">
        <f>Huvudanalys!CS6</f>
        <v>0.26500000000000001</v>
      </c>
      <c r="CT6" s="230">
        <f>Huvudanalys!CT6</f>
        <v>0.26500000000000001</v>
      </c>
      <c r="CU6" s="388"/>
    </row>
    <row r="7" spans="1:99" ht="13" x14ac:dyDescent="0.3">
      <c r="A7" s="157" t="s">
        <v>222</v>
      </c>
      <c r="B7" s="229">
        <f>Indata!B14</f>
        <v>2028</v>
      </c>
      <c r="C7" s="236" t="s">
        <v>235</v>
      </c>
      <c r="D7" s="474">
        <f>MATCH("NOxupp1",Indata!F:F,0)</f>
        <v>30</v>
      </c>
      <c r="E7" s="230" cm="1">
        <f t="array" ref="E7">IF(E$4&gt;$B$10,C7,IF(E$4&lt;$B$9,INDEX(Indata!$B:$B,$D7),INDEX(Indata!$B:$B,$D7+1))^(E$4-$B$5))</f>
        <v>1</v>
      </c>
      <c r="F7" s="230" cm="1">
        <f t="array" ref="F7">IF(F$4&gt;$B$10,E7,IF(F$4&lt;$B$9,INDEX(Indata!$B:$B,$D7),INDEX(Indata!$B:$B,$D7+1))^(F$4-$B$5))</f>
        <v>1.0115000000000001</v>
      </c>
      <c r="G7" s="230" cm="1">
        <f t="array" ref="G7">IF(G$4&gt;$B$10,F7,IF(G$4&lt;$B$9,INDEX(Indata!$B:$B,$D7),INDEX(Indata!$B:$B,$D7+1))^(G$4-$B$5))</f>
        <v>1.0231322500000002</v>
      </c>
      <c r="H7" s="230" cm="1">
        <f t="array" ref="H7">IF(H$4&gt;$B$10,G7,IF(H$4&lt;$B$9,INDEX(Indata!$B:$B,$D7),INDEX(Indata!$B:$B,$D7+1))^(H$4-$B$5))</f>
        <v>1.0348982708750003</v>
      </c>
      <c r="I7" s="230" cm="1">
        <f t="array" ref="I7">IF(I$4&gt;$B$10,H7,IF(I$4&lt;$B$9,INDEX(Indata!$B:$B,$D7),INDEX(Indata!$B:$B,$D7+1))^(I$4-$B$5))</f>
        <v>1.0467996009900629</v>
      </c>
      <c r="J7" s="230" cm="1">
        <f t="array" ref="J7">IF(J$4&gt;$B$10,I7,IF(J$4&lt;$B$9,INDEX(Indata!$B:$B,$D7),INDEX(Indata!$B:$B,$D7+1))^(J$4-$B$5))</f>
        <v>1.0588377964014486</v>
      </c>
      <c r="K7" s="230" cm="1">
        <f t="array" ref="K7">IF(K$4&gt;$B$10,J7,IF(K$4&lt;$B$9,INDEX(Indata!$B:$B,$D7),INDEX(Indata!$B:$B,$D7+1))^(K$4-$B$5))</f>
        <v>1.0710144310600653</v>
      </c>
      <c r="L7" s="230" cm="1">
        <f t="array" ref="L7">IF(L$4&gt;$B$10,K7,IF(L$4&lt;$B$9,INDEX(Indata!$B:$B,$D7),INDEX(Indata!$B:$B,$D7+1))^(L$4-$B$5))</f>
        <v>1.0833310970172563</v>
      </c>
      <c r="M7" s="230" cm="1">
        <f t="array" ref="M7">IF(M$4&gt;$B$10,L7,IF(M$4&lt;$B$9,INDEX(Indata!$B:$B,$D7),INDEX(Indata!$B:$B,$D7+1))^(M$4-$B$5))</f>
        <v>1.0957894046329548</v>
      </c>
      <c r="N7" s="230" cm="1">
        <f t="array" ref="N7">IF(N$4&gt;$B$10,M7,IF(N$4&lt;$B$9,INDEX(Indata!$B:$B,$D7),INDEX(Indata!$B:$B,$D7+1))^(N$4-$B$5))</f>
        <v>1.1083909827862339</v>
      </c>
      <c r="O7" s="230" cm="1">
        <f t="array" ref="O7">IF(O$4&gt;$B$10,N7,IF(O$4&lt;$B$9,INDEX(Indata!$B:$B,$D7),INDEX(Indata!$B:$B,$D7+1))^(O$4-$B$5))</f>
        <v>1.1211374790882758</v>
      </c>
      <c r="P7" s="230" cm="1">
        <f t="array" ref="P7">IF(P$4&gt;$B$10,O7,IF(P$4&lt;$B$9,INDEX(Indata!$B:$B,$D7),INDEX(Indata!$B:$B,$D7+1))^(P$4-$B$5))</f>
        <v>1.1340305600977909</v>
      </c>
      <c r="Q7" s="230" cm="1">
        <f t="array" ref="Q7">IF(Q$4&gt;$B$10,P7,IF(Q$4&lt;$B$9,INDEX(Indata!$B:$B,$D7),INDEX(Indata!$B:$B,$D7+1))^(Q$4-$B$5))</f>
        <v>1.1470719115389156</v>
      </c>
      <c r="R7" s="230" cm="1">
        <f t="array" ref="R7">IF(R$4&gt;$B$10,Q7,IF(R$4&lt;$B$9,INDEX(Indata!$B:$B,$D7),INDEX(Indata!$B:$B,$D7+1))^(R$4-$B$5))</f>
        <v>1.1602632385216132</v>
      </c>
      <c r="S7" s="230" cm="1">
        <f t="array" ref="S7">IF(S$4&gt;$B$10,R7,IF(S$4&lt;$B$9,INDEX(Indata!$B:$B,$D7),INDEX(Indata!$B:$B,$D7+1))^(S$4-$B$5))</f>
        <v>1.1736062657646118</v>
      </c>
      <c r="T7" s="230" cm="1">
        <f t="array" ref="T7">IF(T$4&gt;$B$10,S7,IF(T$4&lt;$B$9,INDEX(Indata!$B:$B,$D7),INDEX(Indata!$B:$B,$D7+1))^(T$4-$B$5))</f>
        <v>1.1871027378209051</v>
      </c>
      <c r="U7" s="230" cm="1">
        <f t="array" ref="U7">IF(U$4&gt;$B$10,T7,IF(U$4&lt;$B$9,INDEX(Indata!$B:$B,$D7),INDEX(Indata!$B:$B,$D7+1))^(U$4-$B$5))</f>
        <v>1.2007544193058457</v>
      </c>
      <c r="V7" s="230" cm="1">
        <f t="array" ref="V7">IF(V$4&gt;$B$10,U7,IF(V$4&lt;$B$9,INDEX(Indata!$B:$B,$D7),INDEX(Indata!$B:$B,$D7+1))^(V$4-$B$5))</f>
        <v>1.214563095127863</v>
      </c>
      <c r="W7" s="230" cm="1">
        <f t="array" ref="W7">IF(W$4&gt;$B$10,V7,IF(W$4&lt;$B$9,INDEX(Indata!$B:$B,$D7),INDEX(Indata!$B:$B,$D7+1))^(W$4-$B$5))</f>
        <v>1.2285305707218335</v>
      </c>
      <c r="X7" s="230" cm="1">
        <f t="array" ref="X7">IF(X$4&gt;$B$10,W7,IF(X$4&lt;$B$9,INDEX(Indata!$B:$B,$D7),INDEX(Indata!$B:$B,$D7+1))^(X$4-$B$5))</f>
        <v>1.2426586722851347</v>
      </c>
      <c r="Y7" s="230" cm="1">
        <f t="array" ref="Y7">IF(Y$4&gt;$B$10,X7,IF(Y$4&lt;$B$9,INDEX(Indata!$B:$B,$D7),INDEX(Indata!$B:$B,$D7+1))^(Y$4-$B$5))</f>
        <v>1.2569492470164139</v>
      </c>
      <c r="Z7" s="230" cm="1">
        <f t="array" ref="Z7">IF(Z$4&gt;$B$10,Y7,IF(Z$4&lt;$B$9,INDEX(Indata!$B:$B,$D7),INDEX(Indata!$B:$B,$D7+1))^(Z$4-$B$5))</f>
        <v>1.2714041633571027</v>
      </c>
      <c r="AA7" s="230" cm="1">
        <f t="array" ref="AA7">IF(AA$4&gt;$B$10,Z7,IF(AA$4&lt;$B$9,INDEX(Indata!$B:$B,$D7),INDEX(Indata!$B:$B,$D7+1))^(AA$4-$B$5))</f>
        <v>1.2860253112357094</v>
      </c>
      <c r="AB7" s="230" cm="1">
        <f t="array" ref="AB7">IF(AB$4&gt;$B$10,AA7,IF(AB$4&lt;=$B$9,INDEX(Indata!$B:$B,$D7),INDEX(Indata!$B:$B,$D7+1))^(AB$4-$B$5))</f>
        <v>1.3008146023149203</v>
      </c>
      <c r="AC7" s="230" cm="1">
        <f t="array" ref="AC7">IF(AC$4&gt;$B$10,AB7,IF(AC$4&lt;=$B$9,INDEX(Indata!$B:$B,$D7),INDEX(Indata!$B:$B,$D7+1))^(AC$4-$B$5))</f>
        <v>1.3157739702415421</v>
      </c>
      <c r="AD7" s="230" cm="1">
        <f t="array" ref="AD7">IF(AD$4&gt;$B$10,AC7,IF(AD$4&lt;=$B$9,INDEX(Indata!$B:$B,$D7),INDEX(Indata!$B:$B,$D7+1))^(AD$4-$B$5))</f>
        <v>1.3309053708993199</v>
      </c>
      <c r="AE7" s="230" cm="1">
        <f t="array" ref="AE7">IF(AE$4&gt;$B$10,AD7,IF(AE$4&lt;=$B$9,INDEX(Indata!$B:$B,$D7),INDEX(Indata!$B:$B,$D7+1))^(AE$4-$B$5))</f>
        <v>1.3462107826646623</v>
      </c>
      <c r="AF7" s="230" cm="1">
        <f t="array" ref="AF7">IF(AF$4&gt;$B$10,AE7,IF(AF$4&lt;=$B$9,INDEX(Indata!$B:$B,$D7),INDEX(Indata!$B:$B,$D7+1))^(AF$4-$B$5))</f>
        <v>1.3616922066653059</v>
      </c>
      <c r="AG7" s="230" cm="1">
        <f t="array" ref="AG7">IF(AG$4&gt;$B$10,AF7,IF(AG$4&lt;=$B$9,INDEX(Indata!$B:$B,$D7),INDEX(Indata!$B:$B,$D7+1))^(AG$4-$B$5))</f>
        <v>1.377351667041957</v>
      </c>
      <c r="AH7" s="230" cm="1">
        <f t="array" ref="AH7">IF(AH$4&gt;$B$10,AG7,IF(AH$4&lt;=$B$9,INDEX(Indata!$B:$B,$D7),INDEX(Indata!$B:$B,$D7+1))^(AH$4-$B$5))</f>
        <v>1.3931912112129397</v>
      </c>
      <c r="AI7" s="230" cm="1">
        <f t="array" ref="AI7">IF(AI$4&gt;$B$10,AH7,IF(AI$4&lt;=$B$9,INDEX(Indata!$B:$B,$D7),INDEX(Indata!$B:$B,$D7+1))^(AI$4-$B$5))</f>
        <v>1.4092129101418884</v>
      </c>
      <c r="AJ7" s="230" cm="1">
        <f t="array" ref="AJ7">IF(AJ$4&gt;$B$10,AI7,IF(AJ$4&lt;=$B$9,INDEX(Indata!$B:$B,$D7),INDEX(Indata!$B:$B,$D7+1))^(AJ$4-$B$5))</f>
        <v>1.4254188586085206</v>
      </c>
      <c r="AK7" s="230" cm="1">
        <f t="array" ref="AK7">IF(AK$4&gt;$B$10,AJ7,IF(AK$4&lt;=$B$9,INDEX(Indata!$B:$B,$D7),INDEX(Indata!$B:$B,$D7+1))^(AK$4-$B$5))</f>
        <v>1.4418111754825187</v>
      </c>
      <c r="AL7" s="230" cm="1">
        <f t="array" ref="AL7">IF(AL$4&gt;$B$10,AK7,IF(AL$4&lt;=$B$9,INDEX(Indata!$B:$B,$D7),INDEX(Indata!$B:$B,$D7+1))^(AL$4-$B$5))</f>
        <v>1.4583920040005678</v>
      </c>
      <c r="AM7" s="230" cm="1">
        <f t="array" ref="AM7">IF(AM$4&gt;$B$10,AL7,IF(AM$4&lt;=$B$9,INDEX(Indata!$B:$B,$D7),INDEX(Indata!$B:$B,$D7+1))^(AM$4-$B$5))</f>
        <v>1.4751635120465745</v>
      </c>
      <c r="AN7" s="230" cm="1">
        <f t="array" ref="AN7">IF(AN$4&gt;$B$10,AM7,IF(AN$4&lt;=$B$9,INDEX(Indata!$B:$B,$D7),INDEX(Indata!$B:$B,$D7+1))^(AN$4-$B$5))</f>
        <v>1.4921278924351102</v>
      </c>
      <c r="AO7" s="230" cm="1">
        <f t="array" ref="AO7">IF(AO$4&gt;$B$10,AN7,IF(AO$4&lt;=$B$9,INDEX(Indata!$B:$B,$D7),INDEX(Indata!$B:$B,$D7+1))^(AO$4-$B$5))</f>
        <v>1.5092873631981141</v>
      </c>
      <c r="AP7" s="230" cm="1">
        <f t="array" ref="AP7">IF(AP$4&gt;$B$10,AO7,IF(AP$4&lt;=$B$9,INDEX(Indata!$B:$B,$D7),INDEX(Indata!$B:$B,$D7+1))^(AP$4-$B$5))</f>
        <v>1.5266441678748923</v>
      </c>
      <c r="AQ7" s="230" cm="1">
        <f t="array" ref="AQ7">IF(AQ$4&gt;$B$10,AP7,IF(AQ$4&lt;=$B$9,INDEX(Indata!$B:$B,$D7),INDEX(Indata!$B:$B,$D7+1))^(AQ$4-$B$5))</f>
        <v>1.5442005758054538</v>
      </c>
      <c r="AR7" s="230" cm="1">
        <f t="array" ref="AR7">IF(AR$4&gt;$B$10,AQ7,IF(AR$4&lt;=$B$9,INDEX(Indata!$B:$B,$D7),INDEX(Indata!$B:$B,$D7+1))^(AR$4-$B$5))</f>
        <v>1.5619588824272168</v>
      </c>
      <c r="AS7" s="230" cm="1">
        <f t="array" ref="AS7">IF(AS$4&gt;$B$10,AR7,IF(AS$4&lt;=$B$9,INDEX(Indata!$B:$B,$D7),INDEX(Indata!$B:$B,$D7+1))^(AS$4-$B$5))</f>
        <v>1.5799214095751299</v>
      </c>
      <c r="AT7" s="230" cm="1">
        <f t="array" ref="AT7">IF(AT$4&gt;$B$10,AS7,IF(AT$4&lt;=$B$9,INDEX(Indata!$B:$B,$D7),INDEX(Indata!$B:$B,$D7+1))^(AT$4-$B$5))</f>
        <v>1.5980905057852441</v>
      </c>
      <c r="AU7" s="230" cm="1">
        <f t="array" ref="AU7">IF(AU$4&gt;$B$10,AT7,IF(AU$4&lt;=$B$9,INDEX(Indata!$B:$B,$D7),INDEX(Indata!$B:$B,$D7+1))^(AU$4-$B$5))</f>
        <v>1.6164685466017745</v>
      </c>
      <c r="AV7" s="230" cm="1">
        <f t="array" ref="AV7">IF(AV$4&gt;$B$10,AU7,IF(AV$4&lt;=$B$9,INDEX(Indata!$B:$B,$D7),INDEX(Indata!$B:$B,$D7+1))^(AV$4-$B$5))</f>
        <v>1.635057934887695</v>
      </c>
      <c r="AW7" s="230" cm="1">
        <f t="array" ref="AW7">IF(AW$4&gt;$B$10,AV7,IF(AW$4&lt;=$B$9,INDEX(Indata!$B:$B,$D7),INDEX(Indata!$B:$B,$D7+1))^(AW$4-$B$5))</f>
        <v>1.6538611011389037</v>
      </c>
      <c r="AX7" s="230" cm="1">
        <f t="array" ref="AX7">IF(AX$4&gt;$B$10,AW7,IF(AX$4&lt;=$B$9,INDEX(Indata!$B:$B,$D7),INDEX(Indata!$B:$B,$D7+1))^(AX$4-$B$5))</f>
        <v>1.6728805038020012</v>
      </c>
      <c r="AY7" s="230" cm="1">
        <f t="array" ref="AY7">IF(AY$4&gt;$B$10,AX7,IF(AY$4&lt;=$B$9,INDEX(Indata!$B:$B,$D7),INDEX(Indata!$B:$B,$D7+1))^(AY$4-$B$5))</f>
        <v>1.6921186295957242</v>
      </c>
      <c r="AZ7" s="230" cm="1">
        <f t="array" ref="AZ7">IF(AZ$4&gt;$B$10,AY7,IF(AZ$4&lt;=$B$9,INDEX(Indata!$B:$B,$D7),INDEX(Indata!$B:$B,$D7+1))^(AZ$4-$B$5))</f>
        <v>1.6921186295957242</v>
      </c>
      <c r="BA7" s="230" cm="1">
        <f t="array" ref="BA7">IF(BA$4&gt;$B$10,AZ7,IF(BA$4&lt;=$B$9,INDEX(Indata!$B:$B,$D7),INDEX(Indata!$B:$B,$D7+1))^(BA$4-$B$5))</f>
        <v>1.6921186295957242</v>
      </c>
      <c r="BB7" s="230" cm="1">
        <f t="array" ref="BB7">IF(BB$4&gt;$B$10,BA7,IF(BB$4&lt;=$B$9,INDEX(Indata!$B:$B,$D7),INDEX(Indata!$B:$B,$D7+1))^(BB$4-$B$5))</f>
        <v>1.6921186295957242</v>
      </c>
      <c r="BC7" s="230" cm="1">
        <f t="array" ref="BC7">IF(BC$4&gt;$B$10,BB7,IF(BC$4&lt;=$B$9,INDEX(Indata!$B:$B,$D7),INDEX(Indata!$B:$B,$D7+1))^(BC$4-$B$5))</f>
        <v>1.6921186295957242</v>
      </c>
      <c r="BD7" s="230" cm="1">
        <f t="array" ref="BD7">IF(BD$4&gt;$B$10,BC7,IF(BD$4&lt;=$B$9,INDEX(Indata!$B:$B,$D7),INDEX(Indata!$B:$B,$D7+1))^(BD$4-$B$5))</f>
        <v>1.6921186295957242</v>
      </c>
      <c r="BE7" s="230" cm="1">
        <f t="array" ref="BE7">IF(BE$4&gt;$B$10,BD7,IF(BE$4&lt;=$B$9,INDEX(Indata!$B:$B,$D7),INDEX(Indata!$B:$B,$D7+1))^(BE$4-$B$5))</f>
        <v>1.6921186295957242</v>
      </c>
      <c r="BF7" s="230" cm="1">
        <f t="array" ref="BF7">IF(BF$4&gt;$B$10,BE7,IF(BF$4&lt;=$B$9,INDEX(Indata!$B:$B,$D7),INDEX(Indata!$B:$B,$D7+1))^(BF$4-$B$5))</f>
        <v>1.6921186295957242</v>
      </c>
      <c r="BG7" s="230" cm="1">
        <f t="array" ref="BG7">IF(BG$4&gt;$B$10,BF7,IF(BG$4&lt;=$B$9,INDEX(Indata!$B:$B,$D7),INDEX(Indata!$B:$B,$D7+1))^(BG$4-$B$5))</f>
        <v>1.6921186295957242</v>
      </c>
      <c r="BH7" s="230" cm="1">
        <f t="array" ref="BH7">IF(BH$4&gt;$B$10,BG7,IF(BH$4&lt;=$B$9,INDEX(Indata!$B:$B,$D7),INDEX(Indata!$B:$B,$D7+1))^(BH$4-$B$5))</f>
        <v>1.6921186295957242</v>
      </c>
      <c r="BI7" s="230" cm="1">
        <f t="array" ref="BI7">IF(BI$4&gt;$B$10,BH7,IF(BI$4&lt;=$B$9,INDEX(Indata!$B:$B,$D7),INDEX(Indata!$B:$B,$D7+1))^(BI$4-$B$5))</f>
        <v>1.6921186295957242</v>
      </c>
      <c r="BJ7" s="230" cm="1">
        <f t="array" ref="BJ7">IF(BJ$4&gt;$B$10,BI7,IF(BJ$4&lt;=$B$9,INDEX(Indata!$B:$B,$D7),INDEX(Indata!$B:$B,$D7+1))^(BJ$4-$B$5))</f>
        <v>1.6921186295957242</v>
      </c>
      <c r="BK7" s="230" cm="1">
        <f t="array" ref="BK7">IF(BK$4&gt;$B$10,BJ7,IF(BK$4&lt;=$B$9,INDEX(Indata!$B:$B,$D7),INDEX(Indata!$B:$B,$D7+1))^(BK$4-$B$5))</f>
        <v>1.6921186295957242</v>
      </c>
      <c r="BL7" s="230" cm="1">
        <f t="array" ref="BL7">IF(BL$4&gt;$B$10,BK7,IF(BL$4&lt;=$B$9,INDEX(Indata!$B:$B,$D7),INDEX(Indata!$B:$B,$D7+1))^(BL$4-$B$5))</f>
        <v>1.6921186295957242</v>
      </c>
      <c r="BM7" s="230" cm="1">
        <f t="array" ref="BM7">IF(BM$4&gt;$B$10,BL7,IF(BM$4&lt;=$B$9,INDEX(Indata!$B:$B,$D7),INDEX(Indata!$B:$B,$D7+1))^(BM$4-$B$5))</f>
        <v>1.6921186295957242</v>
      </c>
      <c r="BN7" s="230" cm="1">
        <f t="array" ref="BN7">IF(BN$4&gt;$B$10,BM7,IF(BN$4&lt;=$B$9,INDEX(Indata!$B:$B,$D7),INDEX(Indata!$B:$B,$D7+1))^(BN$4-$B$5))</f>
        <v>1.6921186295957242</v>
      </c>
      <c r="BO7" s="230" cm="1">
        <f t="array" ref="BO7">IF(BO$4&gt;$B$10,BN7,IF(BO$4&lt;=$B$9,INDEX(Indata!$B:$B,$D7),INDEX(Indata!$B:$B,$D7+1))^(BO$4-$B$5))</f>
        <v>1.6921186295957242</v>
      </c>
      <c r="BP7" s="230" cm="1">
        <f t="array" ref="BP7">IF(BP$4&gt;$B$10,BO7,IF(BP$4&lt;=$B$9,INDEX(Indata!$B:$B,$D7),INDEX(Indata!$B:$B,$D7+1))^(BP$4-$B$5))</f>
        <v>1.6921186295957242</v>
      </c>
      <c r="BQ7" s="230" cm="1">
        <f t="array" ref="BQ7">IF(BQ$4&gt;$B$10,BP7,IF(BQ$4&lt;=$B$9,INDEX(Indata!$B:$B,$D7),INDEX(Indata!$B:$B,$D7+1))^(BQ$4-$B$5))</f>
        <v>1.6921186295957242</v>
      </c>
      <c r="BR7" s="230" cm="1">
        <f t="array" ref="BR7">IF(BR$4&gt;$B$10,BQ7,IF(BR$4&lt;=$B$9,INDEX(Indata!$B:$B,$D7),INDEX(Indata!$B:$B,$D7+1))^(BR$4-$B$5))</f>
        <v>1.6921186295957242</v>
      </c>
      <c r="BS7" s="230" cm="1">
        <f t="array" ref="BS7">IF(BS$4&gt;$B$10,BR7,IF(BS$4&lt;=$B$9,INDEX(Indata!$B:$B,$D7),INDEX(Indata!$B:$B,$D7+1))^(BS$4-$B$5))</f>
        <v>1.6921186295957242</v>
      </c>
      <c r="BT7" s="230" cm="1">
        <f t="array" ref="BT7">IF(BT$4&gt;$B$10,BS7,IF(BT$4&lt;=$B$9,INDEX(Indata!$B:$B,$D7),INDEX(Indata!$B:$B,$D7+1))^(BT$4-$B$5))</f>
        <v>1.6921186295957242</v>
      </c>
      <c r="BU7" s="230" cm="1">
        <f t="array" ref="BU7">IF(BU$4&gt;$B$10,BT7,IF(BU$4&lt;=$B$9,INDEX(Indata!$B:$B,$D7),INDEX(Indata!$B:$B,$D7+1))^(BU$4-$B$5))</f>
        <v>1.6921186295957242</v>
      </c>
      <c r="BV7" s="230" cm="1">
        <f t="array" ref="BV7">IF(BV$4&gt;$B$10,BU7,IF(BV$4&lt;=$B$9,INDEX(Indata!$B:$B,$D7),INDEX(Indata!$B:$B,$D7+1))^(BV$4-$B$5))</f>
        <v>1.6921186295957242</v>
      </c>
      <c r="BW7" s="230" cm="1">
        <f t="array" ref="BW7">IF(BW$4&gt;$B$10,BV7,IF(BW$4&lt;=$B$9,INDEX(Indata!$B:$B,$D7),INDEX(Indata!$B:$B,$D7+1))^(BW$4-$B$5))</f>
        <v>1.6921186295957242</v>
      </c>
      <c r="BX7" s="230" cm="1">
        <f t="array" ref="BX7">IF(BX$4&gt;$B$10,BW7,IF(BX$4&lt;=$B$9,INDEX(Indata!$B:$B,$D7),INDEX(Indata!$B:$B,$D7+1))^(BX$4-$B$5))</f>
        <v>1.6921186295957242</v>
      </c>
      <c r="BY7" s="230" cm="1">
        <f t="array" ref="BY7">IF(BY$4&gt;$B$10,BX7,IF(BY$4&lt;=$B$9,INDEX(Indata!$B:$B,$D7),INDEX(Indata!$B:$B,$D7+1))^(BY$4-$B$5))</f>
        <v>1.6921186295957242</v>
      </c>
      <c r="BZ7" s="230" cm="1">
        <f t="array" ref="BZ7">IF(BZ$4&gt;$B$10,BY7,IF(BZ$4&lt;=$B$9,INDEX(Indata!$B:$B,$D7),INDEX(Indata!$B:$B,$D7+1))^(BZ$4-$B$5))</f>
        <v>1.6921186295957242</v>
      </c>
      <c r="CA7" s="230" cm="1">
        <f t="array" ref="CA7">IF(CA$4&gt;$B$10,BZ7,IF(CA$4&lt;=$B$9,INDEX(Indata!$B:$B,$D7),INDEX(Indata!$B:$B,$D7+1))^(CA$4-$B$5))</f>
        <v>1.6921186295957242</v>
      </c>
      <c r="CB7" s="230" cm="1">
        <f t="array" ref="CB7">IF(CB$4&gt;$B$10,CA7,IF(CB$4&lt;=$B$9,INDEX(Indata!$B:$B,$D7),INDEX(Indata!$B:$B,$D7+1))^(CB$4-$B$5))</f>
        <v>1.6921186295957242</v>
      </c>
      <c r="CC7" s="230" cm="1">
        <f t="array" ref="CC7">IF(CC$4&gt;$B$10,CB7,IF(CC$4&lt;=$B$9,INDEX(Indata!$B:$B,$D7),INDEX(Indata!$B:$B,$D7+1))^(CC$4-$B$5))</f>
        <v>1.6921186295957242</v>
      </c>
      <c r="CD7" s="230" cm="1">
        <f t="array" ref="CD7">IF(CD$4&gt;$B$10,CC7,IF(CD$4&lt;=$B$9,INDEX(Indata!$B:$B,$D7),INDEX(Indata!$B:$B,$D7+1))^(CD$4-$B$5))</f>
        <v>1.6921186295957242</v>
      </c>
      <c r="CE7" s="230" cm="1">
        <f t="array" ref="CE7">IF(CE$4&gt;$B$10,CD7,IF(CE$4&lt;=$B$9,INDEX(Indata!$B:$B,$D7),INDEX(Indata!$B:$B,$D7+1))^(CE$4-$B$5))</f>
        <v>1.6921186295957242</v>
      </c>
      <c r="CF7" s="230" cm="1">
        <f t="array" ref="CF7">IF(CF$4&gt;$B$10,CE7,IF(CF$4&lt;=$B$9,INDEX(Indata!$B:$B,$D7),INDEX(Indata!$B:$B,$D7+1))^(CF$4-$B$5))</f>
        <v>1.6921186295957242</v>
      </c>
      <c r="CG7" s="230" cm="1">
        <f t="array" ref="CG7">IF(CG$4&gt;$B$10,CF7,IF(CG$4&lt;=$B$9,INDEX(Indata!$B:$B,$D7),INDEX(Indata!$B:$B,$D7+1))^(CG$4-$B$5))</f>
        <v>1.6921186295957242</v>
      </c>
      <c r="CH7" s="230" cm="1">
        <f t="array" ref="CH7">IF(CH$4&gt;$B$10,CG7,IF(CH$4&lt;=$B$9,INDEX(Indata!$B:$B,$D7),INDEX(Indata!$B:$B,$D7+1))^(CH$4-$B$5))</f>
        <v>1.6921186295957242</v>
      </c>
      <c r="CI7" s="230" cm="1">
        <f t="array" ref="CI7">IF(CI$4&gt;$B$10,CH7,IF(CI$4&lt;=$B$9,INDEX(Indata!$B:$B,$D7),INDEX(Indata!$B:$B,$D7+1))^(CI$4-$B$5))</f>
        <v>1.6921186295957242</v>
      </c>
      <c r="CJ7" s="230" cm="1">
        <f t="array" ref="CJ7">IF(CJ$4&gt;$B$10,CI7,IF(CJ$4&lt;=$B$9,INDEX(Indata!$B:$B,$D7),INDEX(Indata!$B:$B,$D7+1))^(CJ$4-$B$5))</f>
        <v>1.6921186295957242</v>
      </c>
      <c r="CK7" s="230" cm="1">
        <f t="array" ref="CK7">IF(CK$4&gt;$B$10,CJ7,IF(CK$4&lt;=$B$9,INDEX(Indata!$B:$B,$D7),INDEX(Indata!$B:$B,$D7+1))^(CK$4-$B$5))</f>
        <v>1.6921186295957242</v>
      </c>
      <c r="CL7" s="230" cm="1">
        <f t="array" ref="CL7">IF(CL$4&gt;$B$10,CK7,IF(CL$4&lt;=$B$9,INDEX(Indata!$B:$B,$D7),INDEX(Indata!$B:$B,$D7+1))^(CL$4-$B$5))</f>
        <v>1.6921186295957242</v>
      </c>
      <c r="CM7" s="230" cm="1">
        <f t="array" ref="CM7">IF(CM$4&gt;$B$10,CL7,IF(CM$4&lt;=$B$9,INDEX(Indata!$B:$B,$D7),INDEX(Indata!$B:$B,$D7+1))^(CM$4-$B$5))</f>
        <v>1.6921186295957242</v>
      </c>
      <c r="CN7" s="230" cm="1">
        <f t="array" ref="CN7">IF(CN$4&gt;$B$10,CM7,IF(CN$4&lt;=$B$9,INDEX(Indata!$B:$B,$D7),INDEX(Indata!$B:$B,$D7+1))^(CN$4-$B$5))</f>
        <v>1.6921186295957242</v>
      </c>
      <c r="CO7" s="230" cm="1">
        <f t="array" ref="CO7">IF(CO$4&gt;$B$10,CN7,IF(CO$4&lt;=$B$9,INDEX(Indata!$B:$B,$D7),INDEX(Indata!$B:$B,$D7+1))^(CO$4-$B$5))</f>
        <v>1.6921186295957242</v>
      </c>
      <c r="CP7" s="230" cm="1">
        <f t="array" ref="CP7">IF(CP$4&gt;$B$10,CO7,IF(CP$4&lt;=$B$9,INDEX(Indata!$B:$B,$D7),INDEX(Indata!$B:$B,$D7+1))^(CP$4-$B$5))</f>
        <v>1.6921186295957242</v>
      </c>
      <c r="CQ7" s="230" cm="1">
        <f t="array" ref="CQ7">IF(CQ$4&gt;$B$10,CP7,IF(CQ$4&lt;=$B$9,INDEX(Indata!$B:$B,$D7),INDEX(Indata!$B:$B,$D7+1))^(CQ$4-$B$5))</f>
        <v>1.6921186295957242</v>
      </c>
      <c r="CR7" s="230" cm="1">
        <f t="array" ref="CR7">IF(CR$4&gt;$B$10,CQ7,IF(CR$4&lt;=$B$9,INDEX(Indata!$B:$B,$D7),INDEX(Indata!$B:$B,$D7+1))^(CR$4-$B$5))</f>
        <v>1.6921186295957242</v>
      </c>
      <c r="CS7" s="230" cm="1">
        <f t="array" ref="CS7">IF(CS$4&gt;$B$10,CR7,IF(CS$4&lt;=$B$9,INDEX(Indata!$B:$B,$D7),INDEX(Indata!$B:$B,$D7+1))^(CS$4-$B$5))</f>
        <v>1.6921186295957242</v>
      </c>
      <c r="CT7" s="230" cm="1">
        <f t="array" ref="CT7">IF(CT$4&gt;$B$10,CS7,IF(CT$4&lt;=$B$9,INDEX(Indata!$B:$B,$D7),INDEX(Indata!$B:$B,$D7+1))^(CT$4-$B$5))</f>
        <v>1.6921186295957242</v>
      </c>
      <c r="CU7" s="388"/>
    </row>
    <row r="8" spans="1:99" ht="13" x14ac:dyDescent="0.3">
      <c r="A8" s="157" t="s">
        <v>68</v>
      </c>
      <c r="B8" s="229">
        <f>Indata!B15</f>
        <v>2028</v>
      </c>
      <c r="C8" s="236" t="s">
        <v>201</v>
      </c>
      <c r="D8" s="474">
        <f>MATCH("VOCupp1",Indata!F:F,0)</f>
        <v>32</v>
      </c>
      <c r="E8" s="230" cm="1">
        <f t="array" ref="E8">IF(E$4&gt;$B$10,C8,IF(E$4&lt;$B$9,INDEX(Indata!$B:$B,$D8),INDEX(Indata!$B:$B,$D8+1))^(E$4-$B$5))</f>
        <v>1</v>
      </c>
      <c r="F8" s="230" cm="1">
        <f t="array" ref="F8">IF(F$4&gt;$B$10,E8,IF(F$4&lt;$B$9,INDEX(Indata!$B:$B,$D8),INDEX(Indata!$B:$B,$D8+1))^(F$4-$B$5))</f>
        <v>1.0115000000000001</v>
      </c>
      <c r="G8" s="230" cm="1">
        <f t="array" ref="G8">IF(G$4&gt;$B$10,F8,IF(G$4&lt;$B$9,INDEX(Indata!$B:$B,$D8),INDEX(Indata!$B:$B,$D8+1))^(G$4-$B$5))</f>
        <v>1.0231322500000002</v>
      </c>
      <c r="H8" s="230" cm="1">
        <f t="array" ref="H8">IF(H$4&gt;$B$10,G8,IF(H$4&lt;$B$9,INDEX(Indata!$B:$B,$D8),INDEX(Indata!$B:$B,$D8+1))^(H$4-$B$5))</f>
        <v>1.0348982708750003</v>
      </c>
      <c r="I8" s="230" cm="1">
        <f t="array" ref="I8">IF(I$4&gt;$B$10,H8,IF(I$4&lt;$B$9,INDEX(Indata!$B:$B,$D8),INDEX(Indata!$B:$B,$D8+1))^(I$4-$B$5))</f>
        <v>1.0467996009900629</v>
      </c>
      <c r="J8" s="230" cm="1">
        <f t="array" ref="J8">IF(J$4&gt;$B$10,I8,IF(J$4&lt;$B$9,INDEX(Indata!$B:$B,$D8),INDEX(Indata!$B:$B,$D8+1))^(J$4-$B$5))</f>
        <v>1.0588377964014486</v>
      </c>
      <c r="K8" s="230" cm="1">
        <f t="array" ref="K8">IF(K$4&gt;$B$10,J8,IF(K$4&lt;$B$9,INDEX(Indata!$B:$B,$D8),INDEX(Indata!$B:$B,$D8+1))^(K$4-$B$5))</f>
        <v>1.0710144310600653</v>
      </c>
      <c r="L8" s="230" cm="1">
        <f t="array" ref="L8">IF(L$4&gt;$B$10,K8,IF(L$4&lt;$B$9,INDEX(Indata!$B:$B,$D8),INDEX(Indata!$B:$B,$D8+1))^(L$4-$B$5))</f>
        <v>1.0833310970172563</v>
      </c>
      <c r="M8" s="230" cm="1">
        <f t="array" ref="M8">IF(M$4&gt;$B$10,L8,IF(M$4&lt;$B$9,INDEX(Indata!$B:$B,$D8),INDEX(Indata!$B:$B,$D8+1))^(M$4-$B$5))</f>
        <v>1.0957894046329548</v>
      </c>
      <c r="N8" s="230" cm="1">
        <f t="array" ref="N8">IF(N$4&gt;$B$10,M8,IF(N$4&lt;$B$9,INDEX(Indata!$B:$B,$D8),INDEX(Indata!$B:$B,$D8+1))^(N$4-$B$5))</f>
        <v>1.1083909827862339</v>
      </c>
      <c r="O8" s="230" cm="1">
        <f t="array" ref="O8">IF(O$4&gt;$B$10,N8,IF(O$4&lt;$B$9,INDEX(Indata!$B:$B,$D8),INDEX(Indata!$B:$B,$D8+1))^(O$4-$B$5))</f>
        <v>1.1211374790882758</v>
      </c>
      <c r="P8" s="230" cm="1">
        <f t="array" ref="P8">IF(P$4&gt;$B$10,O8,IF(P$4&lt;$B$9,INDEX(Indata!$B:$B,$D8),INDEX(Indata!$B:$B,$D8+1))^(P$4-$B$5))</f>
        <v>1.1340305600977909</v>
      </c>
      <c r="Q8" s="230" cm="1">
        <f t="array" ref="Q8">IF(Q$4&gt;$B$10,P8,IF(Q$4&lt;$B$9,INDEX(Indata!$B:$B,$D8),INDEX(Indata!$B:$B,$D8+1))^(Q$4-$B$5))</f>
        <v>1.1470719115389156</v>
      </c>
      <c r="R8" s="230" cm="1">
        <f t="array" ref="R8">IF(R$4&gt;$B$10,Q8,IF(R$4&lt;$B$9,INDEX(Indata!$B:$B,$D8),INDEX(Indata!$B:$B,$D8+1))^(R$4-$B$5))</f>
        <v>1.1602632385216132</v>
      </c>
      <c r="S8" s="230" cm="1">
        <f t="array" ref="S8">IF(S$4&gt;$B$10,R8,IF(S$4&lt;$B$9,INDEX(Indata!$B:$B,$D8),INDEX(Indata!$B:$B,$D8+1))^(S$4-$B$5))</f>
        <v>1.1736062657646118</v>
      </c>
      <c r="T8" s="230" cm="1">
        <f t="array" ref="T8">IF(T$4&gt;$B$10,S8,IF(T$4&lt;$B$9,INDEX(Indata!$B:$B,$D8),INDEX(Indata!$B:$B,$D8+1))^(T$4-$B$5))</f>
        <v>1.1871027378209051</v>
      </c>
      <c r="U8" s="230" cm="1">
        <f t="array" ref="U8">IF(U$4&gt;$B$10,T8,IF(U$4&lt;$B$9,INDEX(Indata!$B:$B,$D8),INDEX(Indata!$B:$B,$D8+1))^(U$4-$B$5))</f>
        <v>1.2007544193058457</v>
      </c>
      <c r="V8" s="230" cm="1">
        <f t="array" ref="V8">IF(V$4&gt;$B$10,U8,IF(V$4&lt;$B$9,INDEX(Indata!$B:$B,$D8),INDEX(Indata!$B:$B,$D8+1))^(V$4-$B$5))</f>
        <v>1.214563095127863</v>
      </c>
      <c r="W8" s="230" cm="1">
        <f t="array" ref="W8">IF(W$4&gt;$B$10,V8,IF(W$4&lt;$B$9,INDEX(Indata!$B:$B,$D8),INDEX(Indata!$B:$B,$D8+1))^(W$4-$B$5))</f>
        <v>1.2285305707218335</v>
      </c>
      <c r="X8" s="230" cm="1">
        <f t="array" ref="X8">IF(X$4&gt;$B$10,W8,IF(X$4&lt;$B$9,INDEX(Indata!$B:$B,$D8),INDEX(Indata!$B:$B,$D8+1))^(X$4-$B$5))</f>
        <v>1.2426586722851347</v>
      </c>
      <c r="Y8" s="230" cm="1">
        <f t="array" ref="Y8">IF(Y$4&gt;$B$10,X8,IF(Y$4&lt;$B$9,INDEX(Indata!$B:$B,$D8),INDEX(Indata!$B:$B,$D8+1))^(Y$4-$B$5))</f>
        <v>1.2569492470164139</v>
      </c>
      <c r="Z8" s="230" cm="1">
        <f t="array" ref="Z8">IF(Z$4&gt;$B$10,Y8,IF(Z$4&lt;$B$9,INDEX(Indata!$B:$B,$D8),INDEX(Indata!$B:$B,$D8+1))^(Z$4-$B$5))</f>
        <v>1.2714041633571027</v>
      </c>
      <c r="AA8" s="230" cm="1">
        <f t="array" ref="AA8">IF(AA$4&gt;$B$10,Z8,IF(AA$4&lt;$B$9,INDEX(Indata!$B:$B,$D8),INDEX(Indata!$B:$B,$D8+1))^(AA$4-$B$5))</f>
        <v>1.2860253112357094</v>
      </c>
      <c r="AB8" s="230" cm="1">
        <f t="array" ref="AB8">IF(AB$4&gt;$B$10,AA8,IF(AB$4&lt;=$B$9,INDEX(Indata!$B:$B,$D8),INDEX(Indata!$B:$B,$D8+1))^(AB$4-$B$5))</f>
        <v>1.3008146023149203</v>
      </c>
      <c r="AC8" s="230" cm="1">
        <f t="array" ref="AC8">IF(AC$4&gt;$B$10,AB8,IF(AC$4&lt;=$B$9,INDEX(Indata!$B:$B,$D8),INDEX(Indata!$B:$B,$D8+1))^(AC$4-$B$5))</f>
        <v>1.3157739702415421</v>
      </c>
      <c r="AD8" s="230" cm="1">
        <f t="array" ref="AD8">IF(AD$4&gt;$B$10,AC8,IF(AD$4&lt;=$B$9,INDEX(Indata!$B:$B,$D8),INDEX(Indata!$B:$B,$D8+1))^(AD$4-$B$5))</f>
        <v>1.3309053708993199</v>
      </c>
      <c r="AE8" s="230" cm="1">
        <f t="array" ref="AE8">IF(AE$4&gt;$B$10,AD8,IF(AE$4&lt;=$B$9,INDEX(Indata!$B:$B,$D8),INDEX(Indata!$B:$B,$D8+1))^(AE$4-$B$5))</f>
        <v>1.3462107826646623</v>
      </c>
      <c r="AF8" s="230" cm="1">
        <f t="array" ref="AF8">IF(AF$4&gt;$B$10,AE8,IF(AF$4&lt;=$B$9,INDEX(Indata!$B:$B,$D8),INDEX(Indata!$B:$B,$D8+1))^(AF$4-$B$5))</f>
        <v>1.3616922066653059</v>
      </c>
      <c r="AG8" s="230" cm="1">
        <f t="array" ref="AG8">IF(AG$4&gt;$B$10,AF8,IF(AG$4&lt;=$B$9,INDEX(Indata!$B:$B,$D8),INDEX(Indata!$B:$B,$D8+1))^(AG$4-$B$5))</f>
        <v>1.377351667041957</v>
      </c>
      <c r="AH8" s="230" cm="1">
        <f t="array" ref="AH8">IF(AH$4&gt;$B$10,AG8,IF(AH$4&lt;=$B$9,INDEX(Indata!$B:$B,$D8),INDEX(Indata!$B:$B,$D8+1))^(AH$4-$B$5))</f>
        <v>1.3931912112129397</v>
      </c>
      <c r="AI8" s="230" cm="1">
        <f t="array" ref="AI8">IF(AI$4&gt;$B$10,AH8,IF(AI$4&lt;=$B$9,INDEX(Indata!$B:$B,$D8),INDEX(Indata!$B:$B,$D8+1))^(AI$4-$B$5))</f>
        <v>1.4092129101418884</v>
      </c>
      <c r="AJ8" s="230" cm="1">
        <f t="array" ref="AJ8">IF(AJ$4&gt;$B$10,AI8,IF(AJ$4&lt;=$B$9,INDEX(Indata!$B:$B,$D8),INDEX(Indata!$B:$B,$D8+1))^(AJ$4-$B$5))</f>
        <v>1.4254188586085206</v>
      </c>
      <c r="AK8" s="230" cm="1">
        <f t="array" ref="AK8">IF(AK$4&gt;$B$10,AJ8,IF(AK$4&lt;=$B$9,INDEX(Indata!$B:$B,$D8),INDEX(Indata!$B:$B,$D8+1))^(AK$4-$B$5))</f>
        <v>1.4418111754825187</v>
      </c>
      <c r="AL8" s="230" cm="1">
        <f t="array" ref="AL8">IF(AL$4&gt;$B$10,AK8,IF(AL$4&lt;=$B$9,INDEX(Indata!$B:$B,$D8),INDEX(Indata!$B:$B,$D8+1))^(AL$4-$B$5))</f>
        <v>1.4583920040005678</v>
      </c>
      <c r="AM8" s="230" cm="1">
        <f t="array" ref="AM8">IF(AM$4&gt;$B$10,AL8,IF(AM$4&lt;=$B$9,INDEX(Indata!$B:$B,$D8),INDEX(Indata!$B:$B,$D8+1))^(AM$4-$B$5))</f>
        <v>1.4751635120465745</v>
      </c>
      <c r="AN8" s="230" cm="1">
        <f t="array" ref="AN8">IF(AN$4&gt;$B$10,AM8,IF(AN$4&lt;=$B$9,INDEX(Indata!$B:$B,$D8),INDEX(Indata!$B:$B,$D8+1))^(AN$4-$B$5))</f>
        <v>1.4921278924351102</v>
      </c>
      <c r="AO8" s="230" cm="1">
        <f t="array" ref="AO8">IF(AO$4&gt;$B$10,AN8,IF(AO$4&lt;=$B$9,INDEX(Indata!$B:$B,$D8),INDEX(Indata!$B:$B,$D8+1))^(AO$4-$B$5))</f>
        <v>1.5092873631981141</v>
      </c>
      <c r="AP8" s="230" cm="1">
        <f t="array" ref="AP8">IF(AP$4&gt;$B$10,AO8,IF(AP$4&lt;=$B$9,INDEX(Indata!$B:$B,$D8),INDEX(Indata!$B:$B,$D8+1))^(AP$4-$B$5))</f>
        <v>1.5266441678748923</v>
      </c>
      <c r="AQ8" s="230" cm="1">
        <f t="array" ref="AQ8">IF(AQ$4&gt;$B$10,AP8,IF(AQ$4&lt;=$B$9,INDEX(Indata!$B:$B,$D8),INDEX(Indata!$B:$B,$D8+1))^(AQ$4-$B$5))</f>
        <v>1.5442005758054538</v>
      </c>
      <c r="AR8" s="230" cm="1">
        <f t="array" ref="AR8">IF(AR$4&gt;$B$10,AQ8,IF(AR$4&lt;=$B$9,INDEX(Indata!$B:$B,$D8),INDEX(Indata!$B:$B,$D8+1))^(AR$4-$B$5))</f>
        <v>1.5619588824272168</v>
      </c>
      <c r="AS8" s="230" cm="1">
        <f t="array" ref="AS8">IF(AS$4&gt;$B$10,AR8,IF(AS$4&lt;=$B$9,INDEX(Indata!$B:$B,$D8),INDEX(Indata!$B:$B,$D8+1))^(AS$4-$B$5))</f>
        <v>1.5799214095751299</v>
      </c>
      <c r="AT8" s="230" cm="1">
        <f t="array" ref="AT8">IF(AT$4&gt;$B$10,AS8,IF(AT$4&lt;=$B$9,INDEX(Indata!$B:$B,$D8),INDEX(Indata!$B:$B,$D8+1))^(AT$4-$B$5))</f>
        <v>1.5980905057852441</v>
      </c>
      <c r="AU8" s="230" cm="1">
        <f t="array" ref="AU8">IF(AU$4&gt;$B$10,AT8,IF(AU$4&lt;=$B$9,INDEX(Indata!$B:$B,$D8),INDEX(Indata!$B:$B,$D8+1))^(AU$4-$B$5))</f>
        <v>1.6164685466017745</v>
      </c>
      <c r="AV8" s="230" cm="1">
        <f t="array" ref="AV8">IF(AV$4&gt;$B$10,AU8,IF(AV$4&lt;=$B$9,INDEX(Indata!$B:$B,$D8),INDEX(Indata!$B:$B,$D8+1))^(AV$4-$B$5))</f>
        <v>1.635057934887695</v>
      </c>
      <c r="AW8" s="230" cm="1">
        <f t="array" ref="AW8">IF(AW$4&gt;$B$10,AV8,IF(AW$4&lt;=$B$9,INDEX(Indata!$B:$B,$D8),INDEX(Indata!$B:$B,$D8+1))^(AW$4-$B$5))</f>
        <v>1.6538611011389037</v>
      </c>
      <c r="AX8" s="230" cm="1">
        <f t="array" ref="AX8">IF(AX$4&gt;$B$10,AW8,IF(AX$4&lt;=$B$9,INDEX(Indata!$B:$B,$D8),INDEX(Indata!$B:$B,$D8+1))^(AX$4-$B$5))</f>
        <v>1.6728805038020012</v>
      </c>
      <c r="AY8" s="230" cm="1">
        <f t="array" ref="AY8">IF(AY$4&gt;$B$10,AX8,IF(AY$4&lt;=$B$9,INDEX(Indata!$B:$B,$D8),INDEX(Indata!$B:$B,$D8+1))^(AY$4-$B$5))</f>
        <v>1.6921186295957242</v>
      </c>
      <c r="AZ8" s="230" cm="1">
        <f t="array" ref="AZ8">IF(AZ$4&gt;$B$10,AY8,IF(AZ$4&lt;=$B$9,INDEX(Indata!$B:$B,$D8),INDEX(Indata!$B:$B,$D8+1))^(AZ$4-$B$5))</f>
        <v>1.6921186295957242</v>
      </c>
      <c r="BA8" s="230" cm="1">
        <f t="array" ref="BA8">IF(BA$4&gt;$B$10,AZ8,IF(BA$4&lt;=$B$9,INDEX(Indata!$B:$B,$D8),INDEX(Indata!$B:$B,$D8+1))^(BA$4-$B$5))</f>
        <v>1.6921186295957242</v>
      </c>
      <c r="BB8" s="230" cm="1">
        <f t="array" ref="BB8">IF(BB$4&gt;$B$10,BA8,IF(BB$4&lt;=$B$9,INDEX(Indata!$B:$B,$D8),INDEX(Indata!$B:$B,$D8+1))^(BB$4-$B$5))</f>
        <v>1.6921186295957242</v>
      </c>
      <c r="BC8" s="230" cm="1">
        <f t="array" ref="BC8">IF(BC$4&gt;$B$10,BB8,IF(BC$4&lt;=$B$9,INDEX(Indata!$B:$B,$D8),INDEX(Indata!$B:$B,$D8+1))^(BC$4-$B$5))</f>
        <v>1.6921186295957242</v>
      </c>
      <c r="BD8" s="230" cm="1">
        <f t="array" ref="BD8">IF(BD$4&gt;$B$10,BC8,IF(BD$4&lt;=$B$9,INDEX(Indata!$B:$B,$D8),INDEX(Indata!$B:$B,$D8+1))^(BD$4-$B$5))</f>
        <v>1.6921186295957242</v>
      </c>
      <c r="BE8" s="230" cm="1">
        <f t="array" ref="BE8">IF(BE$4&gt;$B$10,BD8,IF(BE$4&lt;=$B$9,INDEX(Indata!$B:$B,$D8),INDEX(Indata!$B:$B,$D8+1))^(BE$4-$B$5))</f>
        <v>1.6921186295957242</v>
      </c>
      <c r="BF8" s="230" cm="1">
        <f t="array" ref="BF8">IF(BF$4&gt;$B$10,BE8,IF(BF$4&lt;=$B$9,INDEX(Indata!$B:$B,$D8),INDEX(Indata!$B:$B,$D8+1))^(BF$4-$B$5))</f>
        <v>1.6921186295957242</v>
      </c>
      <c r="BG8" s="230" cm="1">
        <f t="array" ref="BG8">IF(BG$4&gt;$B$10,BF8,IF(BG$4&lt;=$B$9,INDEX(Indata!$B:$B,$D8),INDEX(Indata!$B:$B,$D8+1))^(BG$4-$B$5))</f>
        <v>1.6921186295957242</v>
      </c>
      <c r="BH8" s="230" cm="1">
        <f t="array" ref="BH8">IF(BH$4&gt;$B$10,BG8,IF(BH$4&lt;=$B$9,INDEX(Indata!$B:$B,$D8),INDEX(Indata!$B:$B,$D8+1))^(BH$4-$B$5))</f>
        <v>1.6921186295957242</v>
      </c>
      <c r="BI8" s="230" cm="1">
        <f t="array" ref="BI8">IF(BI$4&gt;$B$10,BH8,IF(BI$4&lt;=$B$9,INDEX(Indata!$B:$B,$D8),INDEX(Indata!$B:$B,$D8+1))^(BI$4-$B$5))</f>
        <v>1.6921186295957242</v>
      </c>
      <c r="BJ8" s="230" cm="1">
        <f t="array" ref="BJ8">IF(BJ$4&gt;$B$10,BI8,IF(BJ$4&lt;=$B$9,INDEX(Indata!$B:$B,$D8),INDEX(Indata!$B:$B,$D8+1))^(BJ$4-$B$5))</f>
        <v>1.6921186295957242</v>
      </c>
      <c r="BK8" s="230" cm="1">
        <f t="array" ref="BK8">IF(BK$4&gt;$B$10,BJ8,IF(BK$4&lt;=$B$9,INDEX(Indata!$B:$B,$D8),INDEX(Indata!$B:$B,$D8+1))^(BK$4-$B$5))</f>
        <v>1.6921186295957242</v>
      </c>
      <c r="BL8" s="230" cm="1">
        <f t="array" ref="BL8">IF(BL$4&gt;$B$10,BK8,IF(BL$4&lt;=$B$9,INDEX(Indata!$B:$B,$D8),INDEX(Indata!$B:$B,$D8+1))^(BL$4-$B$5))</f>
        <v>1.6921186295957242</v>
      </c>
      <c r="BM8" s="230" cm="1">
        <f t="array" ref="BM8">IF(BM$4&gt;$B$10,BL8,IF(BM$4&lt;=$B$9,INDEX(Indata!$B:$B,$D8),INDEX(Indata!$B:$B,$D8+1))^(BM$4-$B$5))</f>
        <v>1.6921186295957242</v>
      </c>
      <c r="BN8" s="230" cm="1">
        <f t="array" ref="BN8">IF(BN$4&gt;$B$10,BM8,IF(BN$4&lt;=$B$9,INDEX(Indata!$B:$B,$D8),INDEX(Indata!$B:$B,$D8+1))^(BN$4-$B$5))</f>
        <v>1.6921186295957242</v>
      </c>
      <c r="BO8" s="230" cm="1">
        <f t="array" ref="BO8">IF(BO$4&gt;$B$10,BN8,IF(BO$4&lt;=$B$9,INDEX(Indata!$B:$B,$D8),INDEX(Indata!$B:$B,$D8+1))^(BO$4-$B$5))</f>
        <v>1.6921186295957242</v>
      </c>
      <c r="BP8" s="230" cm="1">
        <f t="array" ref="BP8">IF(BP$4&gt;$B$10,BO8,IF(BP$4&lt;=$B$9,INDEX(Indata!$B:$B,$D8),INDEX(Indata!$B:$B,$D8+1))^(BP$4-$B$5))</f>
        <v>1.6921186295957242</v>
      </c>
      <c r="BQ8" s="230" cm="1">
        <f t="array" ref="BQ8">IF(BQ$4&gt;$B$10,BP8,IF(BQ$4&lt;=$B$9,INDEX(Indata!$B:$B,$D8),INDEX(Indata!$B:$B,$D8+1))^(BQ$4-$B$5))</f>
        <v>1.6921186295957242</v>
      </c>
      <c r="BR8" s="230" cm="1">
        <f t="array" ref="BR8">IF(BR$4&gt;$B$10,BQ8,IF(BR$4&lt;=$B$9,INDEX(Indata!$B:$B,$D8),INDEX(Indata!$B:$B,$D8+1))^(BR$4-$B$5))</f>
        <v>1.6921186295957242</v>
      </c>
      <c r="BS8" s="230" cm="1">
        <f t="array" ref="BS8">IF(BS$4&gt;$B$10,BR8,IF(BS$4&lt;=$B$9,INDEX(Indata!$B:$B,$D8),INDEX(Indata!$B:$B,$D8+1))^(BS$4-$B$5))</f>
        <v>1.6921186295957242</v>
      </c>
      <c r="BT8" s="230" cm="1">
        <f t="array" ref="BT8">IF(BT$4&gt;$B$10,BS8,IF(BT$4&lt;=$B$9,INDEX(Indata!$B:$B,$D8),INDEX(Indata!$B:$B,$D8+1))^(BT$4-$B$5))</f>
        <v>1.6921186295957242</v>
      </c>
      <c r="BU8" s="230" cm="1">
        <f t="array" ref="BU8">IF(BU$4&gt;$B$10,BT8,IF(BU$4&lt;=$B$9,INDEX(Indata!$B:$B,$D8),INDEX(Indata!$B:$B,$D8+1))^(BU$4-$B$5))</f>
        <v>1.6921186295957242</v>
      </c>
      <c r="BV8" s="230" cm="1">
        <f t="array" ref="BV8">IF(BV$4&gt;$B$10,BU8,IF(BV$4&lt;=$B$9,INDEX(Indata!$B:$B,$D8),INDEX(Indata!$B:$B,$D8+1))^(BV$4-$B$5))</f>
        <v>1.6921186295957242</v>
      </c>
      <c r="BW8" s="230" cm="1">
        <f t="array" ref="BW8">IF(BW$4&gt;$B$10,BV8,IF(BW$4&lt;=$B$9,INDEX(Indata!$B:$B,$D8),INDEX(Indata!$B:$B,$D8+1))^(BW$4-$B$5))</f>
        <v>1.6921186295957242</v>
      </c>
      <c r="BX8" s="230" cm="1">
        <f t="array" ref="BX8">IF(BX$4&gt;$B$10,BW8,IF(BX$4&lt;=$B$9,INDEX(Indata!$B:$B,$D8),INDEX(Indata!$B:$B,$D8+1))^(BX$4-$B$5))</f>
        <v>1.6921186295957242</v>
      </c>
      <c r="BY8" s="230" cm="1">
        <f t="array" ref="BY8">IF(BY$4&gt;$B$10,BX8,IF(BY$4&lt;=$B$9,INDEX(Indata!$B:$B,$D8),INDEX(Indata!$B:$B,$D8+1))^(BY$4-$B$5))</f>
        <v>1.6921186295957242</v>
      </c>
      <c r="BZ8" s="230" cm="1">
        <f t="array" ref="BZ8">IF(BZ$4&gt;$B$10,BY8,IF(BZ$4&lt;=$B$9,INDEX(Indata!$B:$B,$D8),INDEX(Indata!$B:$B,$D8+1))^(BZ$4-$B$5))</f>
        <v>1.6921186295957242</v>
      </c>
      <c r="CA8" s="230" cm="1">
        <f t="array" ref="CA8">IF(CA$4&gt;$B$10,BZ8,IF(CA$4&lt;=$B$9,INDEX(Indata!$B:$B,$D8),INDEX(Indata!$B:$B,$D8+1))^(CA$4-$B$5))</f>
        <v>1.6921186295957242</v>
      </c>
      <c r="CB8" s="230" cm="1">
        <f t="array" ref="CB8">IF(CB$4&gt;$B$10,CA8,IF(CB$4&lt;=$B$9,INDEX(Indata!$B:$B,$D8),INDEX(Indata!$B:$B,$D8+1))^(CB$4-$B$5))</f>
        <v>1.6921186295957242</v>
      </c>
      <c r="CC8" s="230" cm="1">
        <f t="array" ref="CC8">IF(CC$4&gt;$B$10,CB8,IF(CC$4&lt;=$B$9,INDEX(Indata!$B:$B,$D8),INDEX(Indata!$B:$B,$D8+1))^(CC$4-$B$5))</f>
        <v>1.6921186295957242</v>
      </c>
      <c r="CD8" s="230" cm="1">
        <f t="array" ref="CD8">IF(CD$4&gt;$B$10,CC8,IF(CD$4&lt;=$B$9,INDEX(Indata!$B:$B,$D8),INDEX(Indata!$B:$B,$D8+1))^(CD$4-$B$5))</f>
        <v>1.6921186295957242</v>
      </c>
      <c r="CE8" s="230" cm="1">
        <f t="array" ref="CE8">IF(CE$4&gt;$B$10,CD8,IF(CE$4&lt;=$B$9,INDEX(Indata!$B:$B,$D8),INDEX(Indata!$B:$B,$D8+1))^(CE$4-$B$5))</f>
        <v>1.6921186295957242</v>
      </c>
      <c r="CF8" s="230" cm="1">
        <f t="array" ref="CF8">IF(CF$4&gt;$B$10,CE8,IF(CF$4&lt;=$B$9,INDEX(Indata!$B:$B,$D8),INDEX(Indata!$B:$B,$D8+1))^(CF$4-$B$5))</f>
        <v>1.6921186295957242</v>
      </c>
      <c r="CG8" s="230" cm="1">
        <f t="array" ref="CG8">IF(CG$4&gt;$B$10,CF8,IF(CG$4&lt;=$B$9,INDEX(Indata!$B:$B,$D8),INDEX(Indata!$B:$B,$D8+1))^(CG$4-$B$5))</f>
        <v>1.6921186295957242</v>
      </c>
      <c r="CH8" s="230" cm="1">
        <f t="array" ref="CH8">IF(CH$4&gt;$B$10,CG8,IF(CH$4&lt;=$B$9,INDEX(Indata!$B:$B,$D8),INDEX(Indata!$B:$B,$D8+1))^(CH$4-$B$5))</f>
        <v>1.6921186295957242</v>
      </c>
      <c r="CI8" s="230" cm="1">
        <f t="array" ref="CI8">IF(CI$4&gt;$B$10,CH8,IF(CI$4&lt;=$B$9,INDEX(Indata!$B:$B,$D8),INDEX(Indata!$B:$B,$D8+1))^(CI$4-$B$5))</f>
        <v>1.6921186295957242</v>
      </c>
      <c r="CJ8" s="230" cm="1">
        <f t="array" ref="CJ8">IF(CJ$4&gt;$B$10,CI8,IF(CJ$4&lt;=$B$9,INDEX(Indata!$B:$B,$D8),INDEX(Indata!$B:$B,$D8+1))^(CJ$4-$B$5))</f>
        <v>1.6921186295957242</v>
      </c>
      <c r="CK8" s="230" cm="1">
        <f t="array" ref="CK8">IF(CK$4&gt;$B$10,CJ8,IF(CK$4&lt;=$B$9,INDEX(Indata!$B:$B,$D8),INDEX(Indata!$B:$B,$D8+1))^(CK$4-$B$5))</f>
        <v>1.6921186295957242</v>
      </c>
      <c r="CL8" s="230" cm="1">
        <f t="array" ref="CL8">IF(CL$4&gt;$B$10,CK8,IF(CL$4&lt;=$B$9,INDEX(Indata!$B:$B,$D8),INDEX(Indata!$B:$B,$D8+1))^(CL$4-$B$5))</f>
        <v>1.6921186295957242</v>
      </c>
      <c r="CM8" s="230" cm="1">
        <f t="array" ref="CM8">IF(CM$4&gt;$B$10,CL8,IF(CM$4&lt;=$B$9,INDEX(Indata!$B:$B,$D8),INDEX(Indata!$B:$B,$D8+1))^(CM$4-$B$5))</f>
        <v>1.6921186295957242</v>
      </c>
      <c r="CN8" s="230" cm="1">
        <f t="array" ref="CN8">IF(CN$4&gt;$B$10,CM8,IF(CN$4&lt;=$B$9,INDEX(Indata!$B:$B,$D8),INDEX(Indata!$B:$B,$D8+1))^(CN$4-$B$5))</f>
        <v>1.6921186295957242</v>
      </c>
      <c r="CO8" s="230" cm="1">
        <f t="array" ref="CO8">IF(CO$4&gt;$B$10,CN8,IF(CO$4&lt;=$B$9,INDEX(Indata!$B:$B,$D8),INDEX(Indata!$B:$B,$D8+1))^(CO$4-$B$5))</f>
        <v>1.6921186295957242</v>
      </c>
      <c r="CP8" s="230" cm="1">
        <f t="array" ref="CP8">IF(CP$4&gt;$B$10,CO8,IF(CP$4&lt;=$B$9,INDEX(Indata!$B:$B,$D8),INDEX(Indata!$B:$B,$D8+1))^(CP$4-$B$5))</f>
        <v>1.6921186295957242</v>
      </c>
      <c r="CQ8" s="230" cm="1">
        <f t="array" ref="CQ8">IF(CQ$4&gt;$B$10,CP8,IF(CQ$4&lt;=$B$9,INDEX(Indata!$B:$B,$D8),INDEX(Indata!$B:$B,$D8+1))^(CQ$4-$B$5))</f>
        <v>1.6921186295957242</v>
      </c>
      <c r="CR8" s="230" cm="1">
        <f t="array" ref="CR8">IF(CR$4&gt;$B$10,CQ8,IF(CR$4&lt;=$B$9,INDEX(Indata!$B:$B,$D8),INDEX(Indata!$B:$B,$D8+1))^(CR$4-$B$5))</f>
        <v>1.6921186295957242</v>
      </c>
      <c r="CS8" s="230" cm="1">
        <f t="array" ref="CS8">IF(CS$4&gt;$B$10,CR8,IF(CS$4&lt;=$B$9,INDEX(Indata!$B:$B,$D8),INDEX(Indata!$B:$B,$D8+1))^(CS$4-$B$5))</f>
        <v>1.6921186295957242</v>
      </c>
      <c r="CT8" s="230" cm="1">
        <f t="array" ref="CT8">IF(CT$4&gt;$B$10,CS8,IF(CT$4&lt;=$B$9,INDEX(Indata!$B:$B,$D8),INDEX(Indata!$B:$B,$D8+1))^(CT$4-$B$5))</f>
        <v>1.6921186295957242</v>
      </c>
      <c r="CU8" s="388"/>
    </row>
    <row r="9" spans="1:99" ht="13" x14ac:dyDescent="0.3">
      <c r="A9" s="157" t="s">
        <v>123</v>
      </c>
      <c r="B9" s="229">
        <f>Indata!B16</f>
        <v>2045</v>
      </c>
      <c r="C9" s="236" t="s">
        <v>202</v>
      </c>
      <c r="D9" s="474">
        <f>MATCH("SO2upp1",Indata!F:F,0)</f>
        <v>34</v>
      </c>
      <c r="E9" s="230" cm="1">
        <f t="array" ref="E9">IF(E$4&gt;$B$10,C9,IF(E$4&lt;$B$9,INDEX(Indata!$B:$B,$D9),INDEX(Indata!$B:$B,$D9+1))^(E$4-$B$5))</f>
        <v>1</v>
      </c>
      <c r="F9" s="230" cm="1">
        <f t="array" ref="F9">IF(F$4&gt;$B$10,E9,IF(F$4&lt;$B$9,INDEX(Indata!$B:$B,$D9),INDEX(Indata!$B:$B,$D9+1))^(F$4-$B$5))</f>
        <v>1.0115000000000001</v>
      </c>
      <c r="G9" s="230" cm="1">
        <f t="array" ref="G9">IF(G$4&gt;$B$10,F9,IF(G$4&lt;$B$9,INDEX(Indata!$B:$B,$D9),INDEX(Indata!$B:$B,$D9+1))^(G$4-$B$5))</f>
        <v>1.0231322500000002</v>
      </c>
      <c r="H9" s="230" cm="1">
        <f t="array" ref="H9">IF(H$4&gt;$B$10,G9,IF(H$4&lt;$B$9,INDEX(Indata!$B:$B,$D9),INDEX(Indata!$B:$B,$D9+1))^(H$4-$B$5))</f>
        <v>1.0348982708750003</v>
      </c>
      <c r="I9" s="230" cm="1">
        <f t="array" ref="I9">IF(I$4&gt;$B$10,H9,IF(I$4&lt;$B$9,INDEX(Indata!$B:$B,$D9),INDEX(Indata!$B:$B,$D9+1))^(I$4-$B$5))</f>
        <v>1.0467996009900629</v>
      </c>
      <c r="J9" s="230" cm="1">
        <f t="array" ref="J9">IF(J$4&gt;$B$10,I9,IF(J$4&lt;$B$9,INDEX(Indata!$B:$B,$D9),INDEX(Indata!$B:$B,$D9+1))^(J$4-$B$5))</f>
        <v>1.0588377964014486</v>
      </c>
      <c r="K9" s="230" cm="1">
        <f t="array" ref="K9">IF(K$4&gt;$B$10,J9,IF(K$4&lt;$B$9,INDEX(Indata!$B:$B,$D9),INDEX(Indata!$B:$B,$D9+1))^(K$4-$B$5))</f>
        <v>1.0710144310600653</v>
      </c>
      <c r="L9" s="230" cm="1">
        <f t="array" ref="L9">IF(L$4&gt;$B$10,K9,IF(L$4&lt;$B$9,INDEX(Indata!$B:$B,$D9),INDEX(Indata!$B:$B,$D9+1))^(L$4-$B$5))</f>
        <v>1.0833310970172563</v>
      </c>
      <c r="M9" s="230" cm="1">
        <f t="array" ref="M9">IF(M$4&gt;$B$10,L9,IF(M$4&lt;$B$9,INDEX(Indata!$B:$B,$D9),INDEX(Indata!$B:$B,$D9+1))^(M$4-$B$5))</f>
        <v>1.0957894046329548</v>
      </c>
      <c r="N9" s="230" cm="1">
        <f t="array" ref="N9">IF(N$4&gt;$B$10,M9,IF(N$4&lt;$B$9,INDEX(Indata!$B:$B,$D9),INDEX(Indata!$B:$B,$D9+1))^(N$4-$B$5))</f>
        <v>1.1083909827862339</v>
      </c>
      <c r="O9" s="230" cm="1">
        <f t="array" ref="O9">IF(O$4&gt;$B$10,N9,IF(O$4&lt;$B$9,INDEX(Indata!$B:$B,$D9),INDEX(Indata!$B:$B,$D9+1))^(O$4-$B$5))</f>
        <v>1.1211374790882758</v>
      </c>
      <c r="P9" s="230" cm="1">
        <f t="array" ref="P9">IF(P$4&gt;$B$10,O9,IF(P$4&lt;$B$9,INDEX(Indata!$B:$B,$D9),INDEX(Indata!$B:$B,$D9+1))^(P$4-$B$5))</f>
        <v>1.1340305600977909</v>
      </c>
      <c r="Q9" s="230" cm="1">
        <f t="array" ref="Q9">IF(Q$4&gt;$B$10,P9,IF(Q$4&lt;$B$9,INDEX(Indata!$B:$B,$D9),INDEX(Indata!$B:$B,$D9+1))^(Q$4-$B$5))</f>
        <v>1.1470719115389156</v>
      </c>
      <c r="R9" s="230" cm="1">
        <f t="array" ref="R9">IF(R$4&gt;$B$10,Q9,IF(R$4&lt;$B$9,INDEX(Indata!$B:$B,$D9),INDEX(Indata!$B:$B,$D9+1))^(R$4-$B$5))</f>
        <v>1.1602632385216132</v>
      </c>
      <c r="S9" s="230" cm="1">
        <f t="array" ref="S9">IF(S$4&gt;$B$10,R9,IF(S$4&lt;$B$9,INDEX(Indata!$B:$B,$D9),INDEX(Indata!$B:$B,$D9+1))^(S$4-$B$5))</f>
        <v>1.1736062657646118</v>
      </c>
      <c r="T9" s="230" cm="1">
        <f t="array" ref="T9">IF(T$4&gt;$B$10,S9,IF(T$4&lt;$B$9,INDEX(Indata!$B:$B,$D9),INDEX(Indata!$B:$B,$D9+1))^(T$4-$B$5))</f>
        <v>1.1871027378209051</v>
      </c>
      <c r="U9" s="230" cm="1">
        <f t="array" ref="U9">IF(U$4&gt;$B$10,T9,IF(U$4&lt;$B$9,INDEX(Indata!$B:$B,$D9),INDEX(Indata!$B:$B,$D9+1))^(U$4-$B$5))</f>
        <v>1.2007544193058457</v>
      </c>
      <c r="V9" s="230" cm="1">
        <f t="array" ref="V9">IF(V$4&gt;$B$10,U9,IF(V$4&lt;$B$9,INDEX(Indata!$B:$B,$D9),INDEX(Indata!$B:$B,$D9+1))^(V$4-$B$5))</f>
        <v>1.214563095127863</v>
      </c>
      <c r="W9" s="230" cm="1">
        <f t="array" ref="W9">IF(W$4&gt;$B$10,V9,IF(W$4&lt;$B$9,INDEX(Indata!$B:$B,$D9),INDEX(Indata!$B:$B,$D9+1))^(W$4-$B$5))</f>
        <v>1.2285305707218335</v>
      </c>
      <c r="X9" s="230" cm="1">
        <f t="array" ref="X9">IF(X$4&gt;$B$10,W9,IF(X$4&lt;$B$9,INDEX(Indata!$B:$B,$D9),INDEX(Indata!$B:$B,$D9+1))^(X$4-$B$5))</f>
        <v>1.2426586722851347</v>
      </c>
      <c r="Y9" s="230" cm="1">
        <f t="array" ref="Y9">IF(Y$4&gt;$B$10,X9,IF(Y$4&lt;$B$9,INDEX(Indata!$B:$B,$D9),INDEX(Indata!$B:$B,$D9+1))^(Y$4-$B$5))</f>
        <v>1.2569492470164139</v>
      </c>
      <c r="Z9" s="230" cm="1">
        <f t="array" ref="Z9">IF(Z$4&gt;$B$10,Y9,IF(Z$4&lt;$B$9,INDEX(Indata!$B:$B,$D9),INDEX(Indata!$B:$B,$D9+1))^(Z$4-$B$5))</f>
        <v>1.2714041633571027</v>
      </c>
      <c r="AA9" s="230" cm="1">
        <f t="array" ref="AA9">IF(AA$4&gt;$B$10,Z9,IF(AA$4&lt;$B$9,INDEX(Indata!$B:$B,$D9),INDEX(Indata!$B:$B,$D9+1))^(AA$4-$B$5))</f>
        <v>1.2860253112357094</v>
      </c>
      <c r="AB9" s="230" cm="1">
        <f t="array" ref="AB9">IF(AB$4&gt;$B$10,AA9,IF(AB$4&lt;=$B$9,INDEX(Indata!$B:$B,$D9),INDEX(Indata!$B:$B,$D9+1))^(AB$4-$B$5))</f>
        <v>1.3008146023149203</v>
      </c>
      <c r="AC9" s="230" cm="1">
        <f t="array" ref="AC9">IF(AC$4&gt;$B$10,AB9,IF(AC$4&lt;=$B$9,INDEX(Indata!$B:$B,$D9),INDEX(Indata!$B:$B,$D9+1))^(AC$4-$B$5))</f>
        <v>1.3157739702415421</v>
      </c>
      <c r="AD9" s="230" cm="1">
        <f t="array" ref="AD9">IF(AD$4&gt;$B$10,AC9,IF(AD$4&lt;=$B$9,INDEX(Indata!$B:$B,$D9),INDEX(Indata!$B:$B,$D9+1))^(AD$4-$B$5))</f>
        <v>1.3309053708993199</v>
      </c>
      <c r="AE9" s="230" cm="1">
        <f t="array" ref="AE9">IF(AE$4&gt;$B$10,AD9,IF(AE$4&lt;=$B$9,INDEX(Indata!$B:$B,$D9),INDEX(Indata!$B:$B,$D9+1))^(AE$4-$B$5))</f>
        <v>1.3462107826646623</v>
      </c>
      <c r="AF9" s="230" cm="1">
        <f t="array" ref="AF9">IF(AF$4&gt;$B$10,AE9,IF(AF$4&lt;=$B$9,INDEX(Indata!$B:$B,$D9),INDEX(Indata!$B:$B,$D9+1))^(AF$4-$B$5))</f>
        <v>1.3616922066653059</v>
      </c>
      <c r="AG9" s="230" cm="1">
        <f t="array" ref="AG9">IF(AG$4&gt;$B$10,AF9,IF(AG$4&lt;=$B$9,INDEX(Indata!$B:$B,$D9),INDEX(Indata!$B:$B,$D9+1))^(AG$4-$B$5))</f>
        <v>1.377351667041957</v>
      </c>
      <c r="AH9" s="230" cm="1">
        <f t="array" ref="AH9">IF(AH$4&gt;$B$10,AG9,IF(AH$4&lt;=$B$9,INDEX(Indata!$B:$B,$D9),INDEX(Indata!$B:$B,$D9+1))^(AH$4-$B$5))</f>
        <v>1.3931912112129397</v>
      </c>
      <c r="AI9" s="230" cm="1">
        <f t="array" ref="AI9">IF(AI$4&gt;$B$10,AH9,IF(AI$4&lt;=$B$9,INDEX(Indata!$B:$B,$D9),INDEX(Indata!$B:$B,$D9+1))^(AI$4-$B$5))</f>
        <v>1.4092129101418884</v>
      </c>
      <c r="AJ9" s="230" cm="1">
        <f t="array" ref="AJ9">IF(AJ$4&gt;$B$10,AI9,IF(AJ$4&lt;=$B$9,INDEX(Indata!$B:$B,$D9),INDEX(Indata!$B:$B,$D9+1))^(AJ$4-$B$5))</f>
        <v>1.4254188586085206</v>
      </c>
      <c r="AK9" s="230" cm="1">
        <f t="array" ref="AK9">IF(AK$4&gt;$B$10,AJ9,IF(AK$4&lt;=$B$9,INDEX(Indata!$B:$B,$D9),INDEX(Indata!$B:$B,$D9+1))^(AK$4-$B$5))</f>
        <v>1.4418111754825187</v>
      </c>
      <c r="AL9" s="230" cm="1">
        <f t="array" ref="AL9">IF(AL$4&gt;$B$10,AK9,IF(AL$4&lt;=$B$9,INDEX(Indata!$B:$B,$D9),INDEX(Indata!$B:$B,$D9+1))^(AL$4-$B$5))</f>
        <v>1.4583920040005678</v>
      </c>
      <c r="AM9" s="230" cm="1">
        <f t="array" ref="AM9">IF(AM$4&gt;$B$10,AL9,IF(AM$4&lt;=$B$9,INDEX(Indata!$B:$B,$D9),INDEX(Indata!$B:$B,$D9+1))^(AM$4-$B$5))</f>
        <v>1.4751635120465745</v>
      </c>
      <c r="AN9" s="230" cm="1">
        <f t="array" ref="AN9">IF(AN$4&gt;$B$10,AM9,IF(AN$4&lt;=$B$9,INDEX(Indata!$B:$B,$D9),INDEX(Indata!$B:$B,$D9+1))^(AN$4-$B$5))</f>
        <v>1.4921278924351102</v>
      </c>
      <c r="AO9" s="230" cm="1">
        <f t="array" ref="AO9">IF(AO$4&gt;$B$10,AN9,IF(AO$4&lt;=$B$9,INDEX(Indata!$B:$B,$D9),INDEX(Indata!$B:$B,$D9+1))^(AO$4-$B$5))</f>
        <v>1.5092873631981141</v>
      </c>
      <c r="AP9" s="230" cm="1">
        <f t="array" ref="AP9">IF(AP$4&gt;$B$10,AO9,IF(AP$4&lt;=$B$9,INDEX(Indata!$B:$B,$D9),INDEX(Indata!$B:$B,$D9+1))^(AP$4-$B$5))</f>
        <v>1.5266441678748923</v>
      </c>
      <c r="AQ9" s="230" cm="1">
        <f t="array" ref="AQ9">IF(AQ$4&gt;$B$10,AP9,IF(AQ$4&lt;=$B$9,INDEX(Indata!$B:$B,$D9),INDEX(Indata!$B:$B,$D9+1))^(AQ$4-$B$5))</f>
        <v>1.5442005758054538</v>
      </c>
      <c r="AR9" s="230" cm="1">
        <f t="array" ref="AR9">IF(AR$4&gt;$B$10,AQ9,IF(AR$4&lt;=$B$9,INDEX(Indata!$B:$B,$D9),INDEX(Indata!$B:$B,$D9+1))^(AR$4-$B$5))</f>
        <v>1.5619588824272168</v>
      </c>
      <c r="AS9" s="230" cm="1">
        <f t="array" ref="AS9">IF(AS$4&gt;$B$10,AR9,IF(AS$4&lt;=$B$9,INDEX(Indata!$B:$B,$D9),INDEX(Indata!$B:$B,$D9+1))^(AS$4-$B$5))</f>
        <v>1.5799214095751299</v>
      </c>
      <c r="AT9" s="230" cm="1">
        <f t="array" ref="AT9">IF(AT$4&gt;$B$10,AS9,IF(AT$4&lt;=$B$9,INDEX(Indata!$B:$B,$D9),INDEX(Indata!$B:$B,$D9+1))^(AT$4-$B$5))</f>
        <v>1.5980905057852441</v>
      </c>
      <c r="AU9" s="230" cm="1">
        <f t="array" ref="AU9">IF(AU$4&gt;$B$10,AT9,IF(AU$4&lt;=$B$9,INDEX(Indata!$B:$B,$D9),INDEX(Indata!$B:$B,$D9+1))^(AU$4-$B$5))</f>
        <v>1.6164685466017745</v>
      </c>
      <c r="AV9" s="230" cm="1">
        <f t="array" ref="AV9">IF(AV$4&gt;$B$10,AU9,IF(AV$4&lt;=$B$9,INDEX(Indata!$B:$B,$D9),INDEX(Indata!$B:$B,$D9+1))^(AV$4-$B$5))</f>
        <v>1.635057934887695</v>
      </c>
      <c r="AW9" s="230" cm="1">
        <f t="array" ref="AW9">IF(AW$4&gt;$B$10,AV9,IF(AW$4&lt;=$B$9,INDEX(Indata!$B:$B,$D9),INDEX(Indata!$B:$B,$D9+1))^(AW$4-$B$5))</f>
        <v>1.6538611011389037</v>
      </c>
      <c r="AX9" s="230" cm="1">
        <f t="array" ref="AX9">IF(AX$4&gt;$B$10,AW9,IF(AX$4&lt;=$B$9,INDEX(Indata!$B:$B,$D9),INDEX(Indata!$B:$B,$D9+1))^(AX$4-$B$5))</f>
        <v>1.6728805038020012</v>
      </c>
      <c r="AY9" s="230" cm="1">
        <f t="array" ref="AY9">IF(AY$4&gt;$B$10,AX9,IF(AY$4&lt;=$B$9,INDEX(Indata!$B:$B,$D9),INDEX(Indata!$B:$B,$D9+1))^(AY$4-$B$5))</f>
        <v>1.6921186295957242</v>
      </c>
      <c r="AZ9" s="230" cm="1">
        <f t="array" ref="AZ9">IF(AZ$4&gt;$B$10,AY9,IF(AZ$4&lt;=$B$9,INDEX(Indata!$B:$B,$D9),INDEX(Indata!$B:$B,$D9+1))^(AZ$4-$B$5))</f>
        <v>1.6921186295957242</v>
      </c>
      <c r="BA9" s="230" cm="1">
        <f t="array" ref="BA9">IF(BA$4&gt;$B$10,AZ9,IF(BA$4&lt;=$B$9,INDEX(Indata!$B:$B,$D9),INDEX(Indata!$B:$B,$D9+1))^(BA$4-$B$5))</f>
        <v>1.6921186295957242</v>
      </c>
      <c r="BB9" s="230" cm="1">
        <f t="array" ref="BB9">IF(BB$4&gt;$B$10,BA9,IF(BB$4&lt;=$B$9,INDEX(Indata!$B:$B,$D9),INDEX(Indata!$B:$B,$D9+1))^(BB$4-$B$5))</f>
        <v>1.6921186295957242</v>
      </c>
      <c r="BC9" s="230" cm="1">
        <f t="array" ref="BC9">IF(BC$4&gt;$B$10,BB9,IF(BC$4&lt;=$B$9,INDEX(Indata!$B:$B,$D9),INDEX(Indata!$B:$B,$D9+1))^(BC$4-$B$5))</f>
        <v>1.6921186295957242</v>
      </c>
      <c r="BD9" s="230" cm="1">
        <f t="array" ref="BD9">IF(BD$4&gt;$B$10,BC9,IF(BD$4&lt;=$B$9,INDEX(Indata!$B:$B,$D9),INDEX(Indata!$B:$B,$D9+1))^(BD$4-$B$5))</f>
        <v>1.6921186295957242</v>
      </c>
      <c r="BE9" s="230" cm="1">
        <f t="array" ref="BE9">IF(BE$4&gt;$B$10,BD9,IF(BE$4&lt;=$B$9,INDEX(Indata!$B:$B,$D9),INDEX(Indata!$B:$B,$D9+1))^(BE$4-$B$5))</f>
        <v>1.6921186295957242</v>
      </c>
      <c r="BF9" s="230" cm="1">
        <f t="array" ref="BF9">IF(BF$4&gt;$B$10,BE9,IF(BF$4&lt;=$B$9,INDEX(Indata!$B:$B,$D9),INDEX(Indata!$B:$B,$D9+1))^(BF$4-$B$5))</f>
        <v>1.6921186295957242</v>
      </c>
      <c r="BG9" s="230" cm="1">
        <f t="array" ref="BG9">IF(BG$4&gt;$B$10,BF9,IF(BG$4&lt;=$B$9,INDEX(Indata!$B:$B,$D9),INDEX(Indata!$B:$B,$D9+1))^(BG$4-$B$5))</f>
        <v>1.6921186295957242</v>
      </c>
      <c r="BH9" s="230" cm="1">
        <f t="array" ref="BH9">IF(BH$4&gt;$B$10,BG9,IF(BH$4&lt;=$B$9,INDEX(Indata!$B:$B,$D9),INDEX(Indata!$B:$B,$D9+1))^(BH$4-$B$5))</f>
        <v>1.6921186295957242</v>
      </c>
      <c r="BI9" s="230" cm="1">
        <f t="array" ref="BI9">IF(BI$4&gt;$B$10,BH9,IF(BI$4&lt;=$B$9,INDEX(Indata!$B:$B,$D9),INDEX(Indata!$B:$B,$D9+1))^(BI$4-$B$5))</f>
        <v>1.6921186295957242</v>
      </c>
      <c r="BJ9" s="230" cm="1">
        <f t="array" ref="BJ9">IF(BJ$4&gt;$B$10,BI9,IF(BJ$4&lt;=$B$9,INDEX(Indata!$B:$B,$D9),INDEX(Indata!$B:$B,$D9+1))^(BJ$4-$B$5))</f>
        <v>1.6921186295957242</v>
      </c>
      <c r="BK9" s="230" cm="1">
        <f t="array" ref="BK9">IF(BK$4&gt;$B$10,BJ9,IF(BK$4&lt;=$B$9,INDEX(Indata!$B:$B,$D9),INDEX(Indata!$B:$B,$D9+1))^(BK$4-$B$5))</f>
        <v>1.6921186295957242</v>
      </c>
      <c r="BL9" s="230" cm="1">
        <f t="array" ref="BL9">IF(BL$4&gt;$B$10,BK9,IF(BL$4&lt;=$B$9,INDEX(Indata!$B:$B,$D9),INDEX(Indata!$B:$B,$D9+1))^(BL$4-$B$5))</f>
        <v>1.6921186295957242</v>
      </c>
      <c r="BM9" s="230" cm="1">
        <f t="array" ref="BM9">IF(BM$4&gt;$B$10,BL9,IF(BM$4&lt;=$B$9,INDEX(Indata!$B:$B,$D9),INDEX(Indata!$B:$B,$D9+1))^(BM$4-$B$5))</f>
        <v>1.6921186295957242</v>
      </c>
      <c r="BN9" s="230" cm="1">
        <f t="array" ref="BN9">IF(BN$4&gt;$B$10,BM9,IF(BN$4&lt;=$B$9,INDEX(Indata!$B:$B,$D9),INDEX(Indata!$B:$B,$D9+1))^(BN$4-$B$5))</f>
        <v>1.6921186295957242</v>
      </c>
      <c r="BO9" s="230" cm="1">
        <f t="array" ref="BO9">IF(BO$4&gt;$B$10,BN9,IF(BO$4&lt;=$B$9,INDEX(Indata!$B:$B,$D9),INDEX(Indata!$B:$B,$D9+1))^(BO$4-$B$5))</f>
        <v>1.6921186295957242</v>
      </c>
      <c r="BP9" s="230" cm="1">
        <f t="array" ref="BP9">IF(BP$4&gt;$B$10,BO9,IF(BP$4&lt;=$B$9,INDEX(Indata!$B:$B,$D9),INDEX(Indata!$B:$B,$D9+1))^(BP$4-$B$5))</f>
        <v>1.6921186295957242</v>
      </c>
      <c r="BQ9" s="230" cm="1">
        <f t="array" ref="BQ9">IF(BQ$4&gt;$B$10,BP9,IF(BQ$4&lt;=$B$9,INDEX(Indata!$B:$B,$D9),INDEX(Indata!$B:$B,$D9+1))^(BQ$4-$B$5))</f>
        <v>1.6921186295957242</v>
      </c>
      <c r="BR9" s="230" cm="1">
        <f t="array" ref="BR9">IF(BR$4&gt;$B$10,BQ9,IF(BR$4&lt;=$B$9,INDEX(Indata!$B:$B,$D9),INDEX(Indata!$B:$B,$D9+1))^(BR$4-$B$5))</f>
        <v>1.6921186295957242</v>
      </c>
      <c r="BS9" s="230" cm="1">
        <f t="array" ref="BS9">IF(BS$4&gt;$B$10,BR9,IF(BS$4&lt;=$B$9,INDEX(Indata!$B:$B,$D9),INDEX(Indata!$B:$B,$D9+1))^(BS$4-$B$5))</f>
        <v>1.6921186295957242</v>
      </c>
      <c r="BT9" s="230" cm="1">
        <f t="array" ref="BT9">IF(BT$4&gt;$B$10,BS9,IF(BT$4&lt;=$B$9,INDEX(Indata!$B:$B,$D9),INDEX(Indata!$B:$B,$D9+1))^(BT$4-$B$5))</f>
        <v>1.6921186295957242</v>
      </c>
      <c r="BU9" s="230" cm="1">
        <f t="array" ref="BU9">IF(BU$4&gt;$B$10,BT9,IF(BU$4&lt;=$B$9,INDEX(Indata!$B:$B,$D9),INDEX(Indata!$B:$B,$D9+1))^(BU$4-$B$5))</f>
        <v>1.6921186295957242</v>
      </c>
      <c r="BV9" s="230" cm="1">
        <f t="array" ref="BV9">IF(BV$4&gt;$B$10,BU9,IF(BV$4&lt;=$B$9,INDEX(Indata!$B:$B,$D9),INDEX(Indata!$B:$B,$D9+1))^(BV$4-$B$5))</f>
        <v>1.6921186295957242</v>
      </c>
      <c r="BW9" s="230" cm="1">
        <f t="array" ref="BW9">IF(BW$4&gt;$B$10,BV9,IF(BW$4&lt;=$B$9,INDEX(Indata!$B:$B,$D9),INDEX(Indata!$B:$B,$D9+1))^(BW$4-$B$5))</f>
        <v>1.6921186295957242</v>
      </c>
      <c r="BX9" s="230" cm="1">
        <f t="array" ref="BX9">IF(BX$4&gt;$B$10,BW9,IF(BX$4&lt;=$B$9,INDEX(Indata!$B:$B,$D9),INDEX(Indata!$B:$B,$D9+1))^(BX$4-$B$5))</f>
        <v>1.6921186295957242</v>
      </c>
      <c r="BY9" s="230" cm="1">
        <f t="array" ref="BY9">IF(BY$4&gt;$B$10,BX9,IF(BY$4&lt;=$B$9,INDEX(Indata!$B:$B,$D9),INDEX(Indata!$B:$B,$D9+1))^(BY$4-$B$5))</f>
        <v>1.6921186295957242</v>
      </c>
      <c r="BZ9" s="230" cm="1">
        <f t="array" ref="BZ9">IF(BZ$4&gt;$B$10,BY9,IF(BZ$4&lt;=$B$9,INDEX(Indata!$B:$B,$D9),INDEX(Indata!$B:$B,$D9+1))^(BZ$4-$B$5))</f>
        <v>1.6921186295957242</v>
      </c>
      <c r="CA9" s="230" cm="1">
        <f t="array" ref="CA9">IF(CA$4&gt;$B$10,BZ9,IF(CA$4&lt;=$B$9,INDEX(Indata!$B:$B,$D9),INDEX(Indata!$B:$B,$D9+1))^(CA$4-$B$5))</f>
        <v>1.6921186295957242</v>
      </c>
      <c r="CB9" s="230" cm="1">
        <f t="array" ref="CB9">IF(CB$4&gt;$B$10,CA9,IF(CB$4&lt;=$B$9,INDEX(Indata!$B:$B,$D9),INDEX(Indata!$B:$B,$D9+1))^(CB$4-$B$5))</f>
        <v>1.6921186295957242</v>
      </c>
      <c r="CC9" s="230" cm="1">
        <f t="array" ref="CC9">IF(CC$4&gt;$B$10,CB9,IF(CC$4&lt;=$B$9,INDEX(Indata!$B:$B,$D9),INDEX(Indata!$B:$B,$D9+1))^(CC$4-$B$5))</f>
        <v>1.6921186295957242</v>
      </c>
      <c r="CD9" s="230" cm="1">
        <f t="array" ref="CD9">IF(CD$4&gt;$B$10,CC9,IF(CD$4&lt;=$B$9,INDEX(Indata!$B:$B,$D9),INDEX(Indata!$B:$B,$D9+1))^(CD$4-$B$5))</f>
        <v>1.6921186295957242</v>
      </c>
      <c r="CE9" s="230" cm="1">
        <f t="array" ref="CE9">IF(CE$4&gt;$B$10,CD9,IF(CE$4&lt;=$B$9,INDEX(Indata!$B:$B,$D9),INDEX(Indata!$B:$B,$D9+1))^(CE$4-$B$5))</f>
        <v>1.6921186295957242</v>
      </c>
      <c r="CF9" s="230" cm="1">
        <f t="array" ref="CF9">IF(CF$4&gt;$B$10,CE9,IF(CF$4&lt;=$B$9,INDEX(Indata!$B:$B,$D9),INDEX(Indata!$B:$B,$D9+1))^(CF$4-$B$5))</f>
        <v>1.6921186295957242</v>
      </c>
      <c r="CG9" s="230" cm="1">
        <f t="array" ref="CG9">IF(CG$4&gt;$B$10,CF9,IF(CG$4&lt;=$B$9,INDEX(Indata!$B:$B,$D9),INDEX(Indata!$B:$B,$D9+1))^(CG$4-$B$5))</f>
        <v>1.6921186295957242</v>
      </c>
      <c r="CH9" s="230" cm="1">
        <f t="array" ref="CH9">IF(CH$4&gt;$B$10,CG9,IF(CH$4&lt;=$B$9,INDEX(Indata!$B:$B,$D9),INDEX(Indata!$B:$B,$D9+1))^(CH$4-$B$5))</f>
        <v>1.6921186295957242</v>
      </c>
      <c r="CI9" s="230" cm="1">
        <f t="array" ref="CI9">IF(CI$4&gt;$B$10,CH9,IF(CI$4&lt;=$B$9,INDEX(Indata!$B:$B,$D9),INDEX(Indata!$B:$B,$D9+1))^(CI$4-$B$5))</f>
        <v>1.6921186295957242</v>
      </c>
      <c r="CJ9" s="230" cm="1">
        <f t="array" ref="CJ9">IF(CJ$4&gt;$B$10,CI9,IF(CJ$4&lt;=$B$9,INDEX(Indata!$B:$B,$D9),INDEX(Indata!$B:$B,$D9+1))^(CJ$4-$B$5))</f>
        <v>1.6921186295957242</v>
      </c>
      <c r="CK9" s="230" cm="1">
        <f t="array" ref="CK9">IF(CK$4&gt;$B$10,CJ9,IF(CK$4&lt;=$B$9,INDEX(Indata!$B:$B,$D9),INDEX(Indata!$B:$B,$D9+1))^(CK$4-$B$5))</f>
        <v>1.6921186295957242</v>
      </c>
      <c r="CL9" s="230" cm="1">
        <f t="array" ref="CL9">IF(CL$4&gt;$B$10,CK9,IF(CL$4&lt;=$B$9,INDEX(Indata!$B:$B,$D9),INDEX(Indata!$B:$B,$D9+1))^(CL$4-$B$5))</f>
        <v>1.6921186295957242</v>
      </c>
      <c r="CM9" s="230" cm="1">
        <f t="array" ref="CM9">IF(CM$4&gt;$B$10,CL9,IF(CM$4&lt;=$B$9,INDEX(Indata!$B:$B,$D9),INDEX(Indata!$B:$B,$D9+1))^(CM$4-$B$5))</f>
        <v>1.6921186295957242</v>
      </c>
      <c r="CN9" s="230" cm="1">
        <f t="array" ref="CN9">IF(CN$4&gt;$B$10,CM9,IF(CN$4&lt;=$B$9,INDEX(Indata!$B:$B,$D9),INDEX(Indata!$B:$B,$D9+1))^(CN$4-$B$5))</f>
        <v>1.6921186295957242</v>
      </c>
      <c r="CO9" s="230" cm="1">
        <f t="array" ref="CO9">IF(CO$4&gt;$B$10,CN9,IF(CO$4&lt;=$B$9,INDEX(Indata!$B:$B,$D9),INDEX(Indata!$B:$B,$D9+1))^(CO$4-$B$5))</f>
        <v>1.6921186295957242</v>
      </c>
      <c r="CP9" s="230" cm="1">
        <f t="array" ref="CP9">IF(CP$4&gt;$B$10,CO9,IF(CP$4&lt;=$B$9,INDEX(Indata!$B:$B,$D9),INDEX(Indata!$B:$B,$D9+1))^(CP$4-$B$5))</f>
        <v>1.6921186295957242</v>
      </c>
      <c r="CQ9" s="230" cm="1">
        <f t="array" ref="CQ9">IF(CQ$4&gt;$B$10,CP9,IF(CQ$4&lt;=$B$9,INDEX(Indata!$B:$B,$D9),INDEX(Indata!$B:$B,$D9+1))^(CQ$4-$B$5))</f>
        <v>1.6921186295957242</v>
      </c>
      <c r="CR9" s="230" cm="1">
        <f t="array" ref="CR9">IF(CR$4&gt;$B$10,CQ9,IF(CR$4&lt;=$B$9,INDEX(Indata!$B:$B,$D9),INDEX(Indata!$B:$B,$D9+1))^(CR$4-$B$5))</f>
        <v>1.6921186295957242</v>
      </c>
      <c r="CS9" s="230" cm="1">
        <f t="array" ref="CS9">IF(CS$4&gt;$B$10,CR9,IF(CS$4&lt;=$B$9,INDEX(Indata!$B:$B,$D9),INDEX(Indata!$B:$B,$D9+1))^(CS$4-$B$5))</f>
        <v>1.6921186295957242</v>
      </c>
      <c r="CT9" s="230" cm="1">
        <f t="array" ref="CT9">IF(CT$4&gt;$B$10,CS9,IF(CT$4&lt;=$B$9,INDEX(Indata!$B:$B,$D9),INDEX(Indata!$B:$B,$D9+1))^(CT$4-$B$5))</f>
        <v>1.6921186295957242</v>
      </c>
      <c r="CU9" s="388"/>
    </row>
    <row r="10" spans="1:99" ht="13" x14ac:dyDescent="0.3">
      <c r="A10" s="157" t="s">
        <v>165</v>
      </c>
      <c r="B10" s="229">
        <f>Indata!B17</f>
        <v>2065</v>
      </c>
      <c r="C10" s="236" t="s">
        <v>203</v>
      </c>
      <c r="D10" s="474">
        <f>MATCH("NH3upp1",Indata!F:F,0)</f>
        <v>36</v>
      </c>
      <c r="E10" s="230" cm="1">
        <f t="array" ref="E10">IF(E$4&gt;$B$10,C10,IF(E$4&lt;$B$9,INDEX(Indata!$B:$B,$D10),INDEX(Indata!$B:$B,$D10+1))^(E$4-$B$5))</f>
        <v>1</v>
      </c>
      <c r="F10" s="230" cm="1">
        <f t="array" ref="F10">IF(F$4&gt;$B$10,E10,IF(F$4&lt;$B$9,INDEX(Indata!$B:$B,$D10),INDEX(Indata!$B:$B,$D10+1))^(F$4-$B$5))</f>
        <v>1.0115000000000001</v>
      </c>
      <c r="G10" s="230" cm="1">
        <f t="array" ref="G10">IF(G$4&gt;$B$10,F10,IF(G$4&lt;$B$9,INDEX(Indata!$B:$B,$D10),INDEX(Indata!$B:$B,$D10+1))^(G$4-$B$5))</f>
        <v>1.0231322500000002</v>
      </c>
      <c r="H10" s="230" cm="1">
        <f t="array" ref="H10">IF(H$4&gt;$B$10,G10,IF(H$4&lt;$B$9,INDEX(Indata!$B:$B,$D10),INDEX(Indata!$B:$B,$D10+1))^(H$4-$B$5))</f>
        <v>1.0348982708750003</v>
      </c>
      <c r="I10" s="230" cm="1">
        <f t="array" ref="I10">IF(I$4&gt;$B$10,H10,IF(I$4&lt;$B$9,INDEX(Indata!$B:$B,$D10),INDEX(Indata!$B:$B,$D10+1))^(I$4-$B$5))</f>
        <v>1.0467996009900629</v>
      </c>
      <c r="J10" s="230" cm="1">
        <f t="array" ref="J10">IF(J$4&gt;$B$10,I10,IF(J$4&lt;$B$9,INDEX(Indata!$B:$B,$D10),INDEX(Indata!$B:$B,$D10+1))^(J$4-$B$5))</f>
        <v>1.0588377964014486</v>
      </c>
      <c r="K10" s="230" cm="1">
        <f t="array" ref="K10">IF(K$4&gt;$B$10,J10,IF(K$4&lt;$B$9,INDEX(Indata!$B:$B,$D10),INDEX(Indata!$B:$B,$D10+1))^(K$4-$B$5))</f>
        <v>1.0710144310600653</v>
      </c>
      <c r="L10" s="230" cm="1">
        <f t="array" ref="L10">IF(L$4&gt;$B$10,K10,IF(L$4&lt;$B$9,INDEX(Indata!$B:$B,$D10),INDEX(Indata!$B:$B,$D10+1))^(L$4-$B$5))</f>
        <v>1.0833310970172563</v>
      </c>
      <c r="M10" s="230" cm="1">
        <f t="array" ref="M10">IF(M$4&gt;$B$10,L10,IF(M$4&lt;$B$9,INDEX(Indata!$B:$B,$D10),INDEX(Indata!$B:$B,$D10+1))^(M$4-$B$5))</f>
        <v>1.0957894046329548</v>
      </c>
      <c r="N10" s="230" cm="1">
        <f t="array" ref="N10">IF(N$4&gt;$B$10,M10,IF(N$4&lt;$B$9,INDEX(Indata!$B:$B,$D10),INDEX(Indata!$B:$B,$D10+1))^(N$4-$B$5))</f>
        <v>1.1083909827862339</v>
      </c>
      <c r="O10" s="230" cm="1">
        <f t="array" ref="O10">IF(O$4&gt;$B$10,N10,IF(O$4&lt;$B$9,INDEX(Indata!$B:$B,$D10),INDEX(Indata!$B:$B,$D10+1))^(O$4-$B$5))</f>
        <v>1.1211374790882758</v>
      </c>
      <c r="P10" s="230" cm="1">
        <f t="array" ref="P10">IF(P$4&gt;$B$10,O10,IF(P$4&lt;$B$9,INDEX(Indata!$B:$B,$D10),INDEX(Indata!$B:$B,$D10+1))^(P$4-$B$5))</f>
        <v>1.1340305600977909</v>
      </c>
      <c r="Q10" s="230" cm="1">
        <f t="array" ref="Q10">IF(Q$4&gt;$B$10,P10,IF(Q$4&lt;$B$9,INDEX(Indata!$B:$B,$D10),INDEX(Indata!$B:$B,$D10+1))^(Q$4-$B$5))</f>
        <v>1.1470719115389156</v>
      </c>
      <c r="R10" s="230" cm="1">
        <f t="array" ref="R10">IF(R$4&gt;$B$10,Q10,IF(R$4&lt;$B$9,INDEX(Indata!$B:$B,$D10),INDEX(Indata!$B:$B,$D10+1))^(R$4-$B$5))</f>
        <v>1.1602632385216132</v>
      </c>
      <c r="S10" s="230" cm="1">
        <f t="array" ref="S10">IF(S$4&gt;$B$10,R10,IF(S$4&lt;$B$9,INDEX(Indata!$B:$B,$D10),INDEX(Indata!$B:$B,$D10+1))^(S$4-$B$5))</f>
        <v>1.1736062657646118</v>
      </c>
      <c r="T10" s="230" cm="1">
        <f t="array" ref="T10">IF(T$4&gt;$B$10,S10,IF(T$4&lt;$B$9,INDEX(Indata!$B:$B,$D10),INDEX(Indata!$B:$B,$D10+1))^(T$4-$B$5))</f>
        <v>1.1871027378209051</v>
      </c>
      <c r="U10" s="230" cm="1">
        <f t="array" ref="U10">IF(U$4&gt;$B$10,T10,IF(U$4&lt;$B$9,INDEX(Indata!$B:$B,$D10),INDEX(Indata!$B:$B,$D10+1))^(U$4-$B$5))</f>
        <v>1.2007544193058457</v>
      </c>
      <c r="V10" s="230" cm="1">
        <f t="array" ref="V10">IF(V$4&gt;$B$10,U10,IF(V$4&lt;$B$9,INDEX(Indata!$B:$B,$D10),INDEX(Indata!$B:$B,$D10+1))^(V$4-$B$5))</f>
        <v>1.214563095127863</v>
      </c>
      <c r="W10" s="230" cm="1">
        <f t="array" ref="W10">IF(W$4&gt;$B$10,V10,IF(W$4&lt;$B$9,INDEX(Indata!$B:$B,$D10),INDEX(Indata!$B:$B,$D10+1))^(W$4-$B$5))</f>
        <v>1.2285305707218335</v>
      </c>
      <c r="X10" s="230" cm="1">
        <f t="array" ref="X10">IF(X$4&gt;$B$10,W10,IF(X$4&lt;$B$9,INDEX(Indata!$B:$B,$D10),INDEX(Indata!$B:$B,$D10+1))^(X$4-$B$5))</f>
        <v>1.2426586722851347</v>
      </c>
      <c r="Y10" s="230" cm="1">
        <f t="array" ref="Y10">IF(Y$4&gt;$B$10,X10,IF(Y$4&lt;$B$9,INDEX(Indata!$B:$B,$D10),INDEX(Indata!$B:$B,$D10+1))^(Y$4-$B$5))</f>
        <v>1.2569492470164139</v>
      </c>
      <c r="Z10" s="230" cm="1">
        <f t="array" ref="Z10">IF(Z$4&gt;$B$10,Y10,IF(Z$4&lt;$B$9,INDEX(Indata!$B:$B,$D10),INDEX(Indata!$B:$B,$D10+1))^(Z$4-$B$5))</f>
        <v>1.2714041633571027</v>
      </c>
      <c r="AA10" s="230" cm="1">
        <f t="array" ref="AA10">IF(AA$4&gt;$B$10,Z10,IF(AA$4&lt;$B$9,INDEX(Indata!$B:$B,$D10),INDEX(Indata!$B:$B,$D10+1))^(AA$4-$B$5))</f>
        <v>1.2860253112357094</v>
      </c>
      <c r="AB10" s="230" cm="1">
        <f t="array" ref="AB10">IF(AB$4&gt;$B$10,AA10,IF(AB$4&lt;=$B$9,INDEX(Indata!$B:$B,$D10),INDEX(Indata!$B:$B,$D10+1))^(AB$4-$B$5))</f>
        <v>1.3008146023149203</v>
      </c>
      <c r="AC10" s="230" cm="1">
        <f t="array" ref="AC10">IF(AC$4&gt;$B$10,AB10,IF(AC$4&lt;=$B$9,INDEX(Indata!$B:$B,$D10),INDEX(Indata!$B:$B,$D10+1))^(AC$4-$B$5))</f>
        <v>1.3157739702415421</v>
      </c>
      <c r="AD10" s="230" cm="1">
        <f t="array" ref="AD10">IF(AD$4&gt;$B$10,AC10,IF(AD$4&lt;=$B$9,INDEX(Indata!$B:$B,$D10),INDEX(Indata!$B:$B,$D10+1))^(AD$4-$B$5))</f>
        <v>1.3309053708993199</v>
      </c>
      <c r="AE10" s="230" cm="1">
        <f t="array" ref="AE10">IF(AE$4&gt;$B$10,AD10,IF(AE$4&lt;=$B$9,INDEX(Indata!$B:$B,$D10),INDEX(Indata!$B:$B,$D10+1))^(AE$4-$B$5))</f>
        <v>1.3462107826646623</v>
      </c>
      <c r="AF10" s="230" cm="1">
        <f t="array" ref="AF10">IF(AF$4&gt;$B$10,AE10,IF(AF$4&lt;=$B$9,INDEX(Indata!$B:$B,$D10),INDEX(Indata!$B:$B,$D10+1))^(AF$4-$B$5))</f>
        <v>1.3616922066653059</v>
      </c>
      <c r="AG10" s="230" cm="1">
        <f t="array" ref="AG10">IF(AG$4&gt;$B$10,AF10,IF(AG$4&lt;=$B$9,INDEX(Indata!$B:$B,$D10),INDEX(Indata!$B:$B,$D10+1))^(AG$4-$B$5))</f>
        <v>1.377351667041957</v>
      </c>
      <c r="AH10" s="230" cm="1">
        <f t="array" ref="AH10">IF(AH$4&gt;$B$10,AG10,IF(AH$4&lt;=$B$9,INDEX(Indata!$B:$B,$D10),INDEX(Indata!$B:$B,$D10+1))^(AH$4-$B$5))</f>
        <v>1.3931912112129397</v>
      </c>
      <c r="AI10" s="230" cm="1">
        <f t="array" ref="AI10">IF(AI$4&gt;$B$10,AH10,IF(AI$4&lt;=$B$9,INDEX(Indata!$B:$B,$D10),INDEX(Indata!$B:$B,$D10+1))^(AI$4-$B$5))</f>
        <v>1.4092129101418884</v>
      </c>
      <c r="AJ10" s="230" cm="1">
        <f t="array" ref="AJ10">IF(AJ$4&gt;$B$10,AI10,IF(AJ$4&lt;=$B$9,INDEX(Indata!$B:$B,$D10),INDEX(Indata!$B:$B,$D10+1))^(AJ$4-$B$5))</f>
        <v>1.4254188586085206</v>
      </c>
      <c r="AK10" s="230" cm="1">
        <f t="array" ref="AK10">IF(AK$4&gt;$B$10,AJ10,IF(AK$4&lt;=$B$9,INDEX(Indata!$B:$B,$D10),INDEX(Indata!$B:$B,$D10+1))^(AK$4-$B$5))</f>
        <v>1.4418111754825187</v>
      </c>
      <c r="AL10" s="230" cm="1">
        <f t="array" ref="AL10">IF(AL$4&gt;$B$10,AK10,IF(AL$4&lt;=$B$9,INDEX(Indata!$B:$B,$D10),INDEX(Indata!$B:$B,$D10+1))^(AL$4-$B$5))</f>
        <v>1.4583920040005678</v>
      </c>
      <c r="AM10" s="230" cm="1">
        <f t="array" ref="AM10">IF(AM$4&gt;$B$10,AL10,IF(AM$4&lt;=$B$9,INDEX(Indata!$B:$B,$D10),INDEX(Indata!$B:$B,$D10+1))^(AM$4-$B$5))</f>
        <v>1.4751635120465745</v>
      </c>
      <c r="AN10" s="230" cm="1">
        <f t="array" ref="AN10">IF(AN$4&gt;$B$10,AM10,IF(AN$4&lt;=$B$9,INDEX(Indata!$B:$B,$D10),INDEX(Indata!$B:$B,$D10+1))^(AN$4-$B$5))</f>
        <v>1.4921278924351102</v>
      </c>
      <c r="AO10" s="230" cm="1">
        <f t="array" ref="AO10">IF(AO$4&gt;$B$10,AN10,IF(AO$4&lt;=$B$9,INDEX(Indata!$B:$B,$D10),INDEX(Indata!$B:$B,$D10+1))^(AO$4-$B$5))</f>
        <v>1.5092873631981141</v>
      </c>
      <c r="AP10" s="230" cm="1">
        <f t="array" ref="AP10">IF(AP$4&gt;$B$10,AO10,IF(AP$4&lt;=$B$9,INDEX(Indata!$B:$B,$D10),INDEX(Indata!$B:$B,$D10+1))^(AP$4-$B$5))</f>
        <v>1.5266441678748923</v>
      </c>
      <c r="AQ10" s="230" cm="1">
        <f t="array" ref="AQ10">IF(AQ$4&gt;$B$10,AP10,IF(AQ$4&lt;=$B$9,INDEX(Indata!$B:$B,$D10),INDEX(Indata!$B:$B,$D10+1))^(AQ$4-$B$5))</f>
        <v>1.5442005758054538</v>
      </c>
      <c r="AR10" s="230" cm="1">
        <f t="array" ref="AR10">IF(AR$4&gt;$B$10,AQ10,IF(AR$4&lt;=$B$9,INDEX(Indata!$B:$B,$D10),INDEX(Indata!$B:$B,$D10+1))^(AR$4-$B$5))</f>
        <v>1.5619588824272168</v>
      </c>
      <c r="AS10" s="230" cm="1">
        <f t="array" ref="AS10">IF(AS$4&gt;$B$10,AR10,IF(AS$4&lt;=$B$9,INDEX(Indata!$B:$B,$D10),INDEX(Indata!$B:$B,$D10+1))^(AS$4-$B$5))</f>
        <v>1.5799214095751299</v>
      </c>
      <c r="AT10" s="230" cm="1">
        <f t="array" ref="AT10">IF(AT$4&gt;$B$10,AS10,IF(AT$4&lt;=$B$9,INDEX(Indata!$B:$B,$D10),INDEX(Indata!$B:$B,$D10+1))^(AT$4-$B$5))</f>
        <v>1.5980905057852441</v>
      </c>
      <c r="AU10" s="230" cm="1">
        <f t="array" ref="AU10">IF(AU$4&gt;$B$10,AT10,IF(AU$4&lt;=$B$9,INDEX(Indata!$B:$B,$D10),INDEX(Indata!$B:$B,$D10+1))^(AU$4-$B$5))</f>
        <v>1.6164685466017745</v>
      </c>
      <c r="AV10" s="230" cm="1">
        <f t="array" ref="AV10">IF(AV$4&gt;$B$10,AU10,IF(AV$4&lt;=$B$9,INDEX(Indata!$B:$B,$D10),INDEX(Indata!$B:$B,$D10+1))^(AV$4-$B$5))</f>
        <v>1.635057934887695</v>
      </c>
      <c r="AW10" s="230" cm="1">
        <f t="array" ref="AW10">IF(AW$4&gt;$B$10,AV10,IF(AW$4&lt;=$B$9,INDEX(Indata!$B:$B,$D10),INDEX(Indata!$B:$B,$D10+1))^(AW$4-$B$5))</f>
        <v>1.6538611011389037</v>
      </c>
      <c r="AX10" s="230" cm="1">
        <f t="array" ref="AX10">IF(AX$4&gt;$B$10,AW10,IF(AX$4&lt;=$B$9,INDEX(Indata!$B:$B,$D10),INDEX(Indata!$B:$B,$D10+1))^(AX$4-$B$5))</f>
        <v>1.6728805038020012</v>
      </c>
      <c r="AY10" s="230" cm="1">
        <f t="array" ref="AY10">IF(AY$4&gt;$B$10,AX10,IF(AY$4&lt;=$B$9,INDEX(Indata!$B:$B,$D10),INDEX(Indata!$B:$B,$D10+1))^(AY$4-$B$5))</f>
        <v>1.6921186295957242</v>
      </c>
      <c r="AZ10" s="230" cm="1">
        <f t="array" ref="AZ10">IF(AZ$4&gt;$B$10,AY10,IF(AZ$4&lt;=$B$9,INDEX(Indata!$B:$B,$D10),INDEX(Indata!$B:$B,$D10+1))^(AZ$4-$B$5))</f>
        <v>1.6921186295957242</v>
      </c>
      <c r="BA10" s="230" cm="1">
        <f t="array" ref="BA10">IF(BA$4&gt;$B$10,AZ10,IF(BA$4&lt;=$B$9,INDEX(Indata!$B:$B,$D10),INDEX(Indata!$B:$B,$D10+1))^(BA$4-$B$5))</f>
        <v>1.6921186295957242</v>
      </c>
      <c r="BB10" s="230" cm="1">
        <f t="array" ref="BB10">IF(BB$4&gt;$B$10,BA10,IF(BB$4&lt;=$B$9,INDEX(Indata!$B:$B,$D10),INDEX(Indata!$B:$B,$D10+1))^(BB$4-$B$5))</f>
        <v>1.6921186295957242</v>
      </c>
      <c r="BC10" s="230" cm="1">
        <f t="array" ref="BC10">IF(BC$4&gt;$B$10,BB10,IF(BC$4&lt;=$B$9,INDEX(Indata!$B:$B,$D10),INDEX(Indata!$B:$B,$D10+1))^(BC$4-$B$5))</f>
        <v>1.6921186295957242</v>
      </c>
      <c r="BD10" s="230" cm="1">
        <f t="array" ref="BD10">IF(BD$4&gt;$B$10,BC10,IF(BD$4&lt;=$B$9,INDEX(Indata!$B:$B,$D10),INDEX(Indata!$B:$B,$D10+1))^(BD$4-$B$5))</f>
        <v>1.6921186295957242</v>
      </c>
      <c r="BE10" s="230" cm="1">
        <f t="array" ref="BE10">IF(BE$4&gt;$B$10,BD10,IF(BE$4&lt;=$B$9,INDEX(Indata!$B:$B,$D10),INDEX(Indata!$B:$B,$D10+1))^(BE$4-$B$5))</f>
        <v>1.6921186295957242</v>
      </c>
      <c r="BF10" s="230" cm="1">
        <f t="array" ref="BF10">IF(BF$4&gt;$B$10,BE10,IF(BF$4&lt;=$B$9,INDEX(Indata!$B:$B,$D10),INDEX(Indata!$B:$B,$D10+1))^(BF$4-$B$5))</f>
        <v>1.6921186295957242</v>
      </c>
      <c r="BG10" s="230" cm="1">
        <f t="array" ref="BG10">IF(BG$4&gt;$B$10,BF10,IF(BG$4&lt;=$B$9,INDEX(Indata!$B:$B,$D10),INDEX(Indata!$B:$B,$D10+1))^(BG$4-$B$5))</f>
        <v>1.6921186295957242</v>
      </c>
      <c r="BH10" s="230" cm="1">
        <f t="array" ref="BH10">IF(BH$4&gt;$B$10,BG10,IF(BH$4&lt;=$B$9,INDEX(Indata!$B:$B,$D10),INDEX(Indata!$B:$B,$D10+1))^(BH$4-$B$5))</f>
        <v>1.6921186295957242</v>
      </c>
      <c r="BI10" s="230" cm="1">
        <f t="array" ref="BI10">IF(BI$4&gt;$B$10,BH10,IF(BI$4&lt;=$B$9,INDEX(Indata!$B:$B,$D10),INDEX(Indata!$B:$B,$D10+1))^(BI$4-$B$5))</f>
        <v>1.6921186295957242</v>
      </c>
      <c r="BJ10" s="230" cm="1">
        <f t="array" ref="BJ10">IF(BJ$4&gt;$B$10,BI10,IF(BJ$4&lt;=$B$9,INDEX(Indata!$B:$B,$D10),INDEX(Indata!$B:$B,$D10+1))^(BJ$4-$B$5))</f>
        <v>1.6921186295957242</v>
      </c>
      <c r="BK10" s="230" cm="1">
        <f t="array" ref="BK10">IF(BK$4&gt;$B$10,BJ10,IF(BK$4&lt;=$B$9,INDEX(Indata!$B:$B,$D10),INDEX(Indata!$B:$B,$D10+1))^(BK$4-$B$5))</f>
        <v>1.6921186295957242</v>
      </c>
      <c r="BL10" s="230" cm="1">
        <f t="array" ref="BL10">IF(BL$4&gt;$B$10,BK10,IF(BL$4&lt;=$B$9,INDEX(Indata!$B:$B,$D10),INDEX(Indata!$B:$B,$D10+1))^(BL$4-$B$5))</f>
        <v>1.6921186295957242</v>
      </c>
      <c r="BM10" s="230" cm="1">
        <f t="array" ref="BM10">IF(BM$4&gt;$B$10,BL10,IF(BM$4&lt;=$B$9,INDEX(Indata!$B:$B,$D10),INDEX(Indata!$B:$B,$D10+1))^(BM$4-$B$5))</f>
        <v>1.6921186295957242</v>
      </c>
      <c r="BN10" s="230" cm="1">
        <f t="array" ref="BN10">IF(BN$4&gt;$B$10,BM10,IF(BN$4&lt;=$B$9,INDEX(Indata!$B:$B,$D10),INDEX(Indata!$B:$B,$D10+1))^(BN$4-$B$5))</f>
        <v>1.6921186295957242</v>
      </c>
      <c r="BO10" s="230" cm="1">
        <f t="array" ref="BO10">IF(BO$4&gt;$B$10,BN10,IF(BO$4&lt;=$B$9,INDEX(Indata!$B:$B,$D10),INDEX(Indata!$B:$B,$D10+1))^(BO$4-$B$5))</f>
        <v>1.6921186295957242</v>
      </c>
      <c r="BP10" s="230" cm="1">
        <f t="array" ref="BP10">IF(BP$4&gt;$B$10,BO10,IF(BP$4&lt;=$B$9,INDEX(Indata!$B:$B,$D10),INDEX(Indata!$B:$B,$D10+1))^(BP$4-$B$5))</f>
        <v>1.6921186295957242</v>
      </c>
      <c r="BQ10" s="230" cm="1">
        <f t="array" ref="BQ10">IF(BQ$4&gt;$B$10,BP10,IF(BQ$4&lt;=$B$9,INDEX(Indata!$B:$B,$D10),INDEX(Indata!$B:$B,$D10+1))^(BQ$4-$B$5))</f>
        <v>1.6921186295957242</v>
      </c>
      <c r="BR10" s="230" cm="1">
        <f t="array" ref="BR10">IF(BR$4&gt;$B$10,BQ10,IF(BR$4&lt;=$B$9,INDEX(Indata!$B:$B,$D10),INDEX(Indata!$B:$B,$D10+1))^(BR$4-$B$5))</f>
        <v>1.6921186295957242</v>
      </c>
      <c r="BS10" s="230" cm="1">
        <f t="array" ref="BS10">IF(BS$4&gt;$B$10,BR10,IF(BS$4&lt;=$B$9,INDEX(Indata!$B:$B,$D10),INDEX(Indata!$B:$B,$D10+1))^(BS$4-$B$5))</f>
        <v>1.6921186295957242</v>
      </c>
      <c r="BT10" s="230" cm="1">
        <f t="array" ref="BT10">IF(BT$4&gt;$B$10,BS10,IF(BT$4&lt;=$B$9,INDEX(Indata!$B:$B,$D10),INDEX(Indata!$B:$B,$D10+1))^(BT$4-$B$5))</f>
        <v>1.6921186295957242</v>
      </c>
      <c r="BU10" s="230" cm="1">
        <f t="array" ref="BU10">IF(BU$4&gt;$B$10,BT10,IF(BU$4&lt;=$B$9,INDEX(Indata!$B:$B,$D10),INDEX(Indata!$B:$B,$D10+1))^(BU$4-$B$5))</f>
        <v>1.6921186295957242</v>
      </c>
      <c r="BV10" s="230" cm="1">
        <f t="array" ref="BV10">IF(BV$4&gt;$B$10,BU10,IF(BV$4&lt;=$B$9,INDEX(Indata!$B:$B,$D10),INDEX(Indata!$B:$B,$D10+1))^(BV$4-$B$5))</f>
        <v>1.6921186295957242</v>
      </c>
      <c r="BW10" s="230" cm="1">
        <f t="array" ref="BW10">IF(BW$4&gt;$B$10,BV10,IF(BW$4&lt;=$B$9,INDEX(Indata!$B:$B,$D10),INDEX(Indata!$B:$B,$D10+1))^(BW$4-$B$5))</f>
        <v>1.6921186295957242</v>
      </c>
      <c r="BX10" s="230" cm="1">
        <f t="array" ref="BX10">IF(BX$4&gt;$B$10,BW10,IF(BX$4&lt;=$B$9,INDEX(Indata!$B:$B,$D10),INDEX(Indata!$B:$B,$D10+1))^(BX$4-$B$5))</f>
        <v>1.6921186295957242</v>
      </c>
      <c r="BY10" s="230" cm="1">
        <f t="array" ref="BY10">IF(BY$4&gt;$B$10,BX10,IF(BY$4&lt;=$B$9,INDEX(Indata!$B:$B,$D10),INDEX(Indata!$B:$B,$D10+1))^(BY$4-$B$5))</f>
        <v>1.6921186295957242</v>
      </c>
      <c r="BZ10" s="230" cm="1">
        <f t="array" ref="BZ10">IF(BZ$4&gt;$B$10,BY10,IF(BZ$4&lt;=$B$9,INDEX(Indata!$B:$B,$D10),INDEX(Indata!$B:$B,$D10+1))^(BZ$4-$B$5))</f>
        <v>1.6921186295957242</v>
      </c>
      <c r="CA10" s="230" cm="1">
        <f t="array" ref="CA10">IF(CA$4&gt;$B$10,BZ10,IF(CA$4&lt;=$B$9,INDEX(Indata!$B:$B,$D10),INDEX(Indata!$B:$B,$D10+1))^(CA$4-$B$5))</f>
        <v>1.6921186295957242</v>
      </c>
      <c r="CB10" s="230" cm="1">
        <f t="array" ref="CB10">IF(CB$4&gt;$B$10,CA10,IF(CB$4&lt;=$B$9,INDEX(Indata!$B:$B,$D10),INDEX(Indata!$B:$B,$D10+1))^(CB$4-$B$5))</f>
        <v>1.6921186295957242</v>
      </c>
      <c r="CC10" s="230" cm="1">
        <f t="array" ref="CC10">IF(CC$4&gt;$B$10,CB10,IF(CC$4&lt;=$B$9,INDEX(Indata!$B:$B,$D10),INDEX(Indata!$B:$B,$D10+1))^(CC$4-$B$5))</f>
        <v>1.6921186295957242</v>
      </c>
      <c r="CD10" s="230" cm="1">
        <f t="array" ref="CD10">IF(CD$4&gt;$B$10,CC10,IF(CD$4&lt;=$B$9,INDEX(Indata!$B:$B,$D10),INDEX(Indata!$B:$B,$D10+1))^(CD$4-$B$5))</f>
        <v>1.6921186295957242</v>
      </c>
      <c r="CE10" s="230" cm="1">
        <f t="array" ref="CE10">IF(CE$4&gt;$B$10,CD10,IF(CE$4&lt;=$B$9,INDEX(Indata!$B:$B,$D10),INDEX(Indata!$B:$B,$D10+1))^(CE$4-$B$5))</f>
        <v>1.6921186295957242</v>
      </c>
      <c r="CF10" s="230" cm="1">
        <f t="array" ref="CF10">IF(CF$4&gt;$B$10,CE10,IF(CF$4&lt;=$B$9,INDEX(Indata!$B:$B,$D10),INDEX(Indata!$B:$B,$D10+1))^(CF$4-$B$5))</f>
        <v>1.6921186295957242</v>
      </c>
      <c r="CG10" s="230" cm="1">
        <f t="array" ref="CG10">IF(CG$4&gt;$B$10,CF10,IF(CG$4&lt;=$B$9,INDEX(Indata!$B:$B,$D10),INDEX(Indata!$B:$B,$D10+1))^(CG$4-$B$5))</f>
        <v>1.6921186295957242</v>
      </c>
      <c r="CH10" s="230" cm="1">
        <f t="array" ref="CH10">IF(CH$4&gt;$B$10,CG10,IF(CH$4&lt;=$B$9,INDEX(Indata!$B:$B,$D10),INDEX(Indata!$B:$B,$D10+1))^(CH$4-$B$5))</f>
        <v>1.6921186295957242</v>
      </c>
      <c r="CI10" s="230" cm="1">
        <f t="array" ref="CI10">IF(CI$4&gt;$B$10,CH10,IF(CI$4&lt;=$B$9,INDEX(Indata!$B:$B,$D10),INDEX(Indata!$B:$B,$D10+1))^(CI$4-$B$5))</f>
        <v>1.6921186295957242</v>
      </c>
      <c r="CJ10" s="230" cm="1">
        <f t="array" ref="CJ10">IF(CJ$4&gt;$B$10,CI10,IF(CJ$4&lt;=$B$9,INDEX(Indata!$B:$B,$D10),INDEX(Indata!$B:$B,$D10+1))^(CJ$4-$B$5))</f>
        <v>1.6921186295957242</v>
      </c>
      <c r="CK10" s="230" cm="1">
        <f t="array" ref="CK10">IF(CK$4&gt;$B$10,CJ10,IF(CK$4&lt;=$B$9,INDEX(Indata!$B:$B,$D10),INDEX(Indata!$B:$B,$D10+1))^(CK$4-$B$5))</f>
        <v>1.6921186295957242</v>
      </c>
      <c r="CL10" s="230" cm="1">
        <f t="array" ref="CL10">IF(CL$4&gt;$B$10,CK10,IF(CL$4&lt;=$B$9,INDEX(Indata!$B:$B,$D10),INDEX(Indata!$B:$B,$D10+1))^(CL$4-$B$5))</f>
        <v>1.6921186295957242</v>
      </c>
      <c r="CM10" s="230" cm="1">
        <f t="array" ref="CM10">IF(CM$4&gt;$B$10,CL10,IF(CM$4&lt;=$B$9,INDEX(Indata!$B:$B,$D10),INDEX(Indata!$B:$B,$D10+1))^(CM$4-$B$5))</f>
        <v>1.6921186295957242</v>
      </c>
      <c r="CN10" s="230" cm="1">
        <f t="array" ref="CN10">IF(CN$4&gt;$B$10,CM10,IF(CN$4&lt;=$B$9,INDEX(Indata!$B:$B,$D10),INDEX(Indata!$B:$B,$D10+1))^(CN$4-$B$5))</f>
        <v>1.6921186295957242</v>
      </c>
      <c r="CO10" s="230" cm="1">
        <f t="array" ref="CO10">IF(CO$4&gt;$B$10,CN10,IF(CO$4&lt;=$B$9,INDEX(Indata!$B:$B,$D10),INDEX(Indata!$B:$B,$D10+1))^(CO$4-$B$5))</f>
        <v>1.6921186295957242</v>
      </c>
      <c r="CP10" s="230" cm="1">
        <f t="array" ref="CP10">IF(CP$4&gt;$B$10,CO10,IF(CP$4&lt;=$B$9,INDEX(Indata!$B:$B,$D10),INDEX(Indata!$B:$B,$D10+1))^(CP$4-$B$5))</f>
        <v>1.6921186295957242</v>
      </c>
      <c r="CQ10" s="230" cm="1">
        <f t="array" ref="CQ10">IF(CQ$4&gt;$B$10,CP10,IF(CQ$4&lt;=$B$9,INDEX(Indata!$B:$B,$D10),INDEX(Indata!$B:$B,$D10+1))^(CQ$4-$B$5))</f>
        <v>1.6921186295957242</v>
      </c>
      <c r="CR10" s="230" cm="1">
        <f t="array" ref="CR10">IF(CR$4&gt;$B$10,CQ10,IF(CR$4&lt;=$B$9,INDEX(Indata!$B:$B,$D10),INDEX(Indata!$B:$B,$D10+1))^(CR$4-$B$5))</f>
        <v>1.6921186295957242</v>
      </c>
      <c r="CS10" s="230" cm="1">
        <f t="array" ref="CS10">IF(CS$4&gt;$B$10,CR10,IF(CS$4&lt;=$B$9,INDEX(Indata!$B:$B,$D10),INDEX(Indata!$B:$B,$D10+1))^(CS$4-$B$5))</f>
        <v>1.6921186295957242</v>
      </c>
      <c r="CT10" s="230" cm="1">
        <f t="array" ref="CT10">IF(CT$4&gt;$B$10,CS10,IF(CT$4&lt;=$B$9,INDEX(Indata!$B:$B,$D10),INDEX(Indata!$B:$B,$D10+1))^(CT$4-$B$5))</f>
        <v>1.6921186295957242</v>
      </c>
      <c r="CU10" s="388"/>
    </row>
    <row r="11" spans="1:99" ht="13" x14ac:dyDescent="0.3">
      <c r="A11" s="157" t="s">
        <v>71</v>
      </c>
      <c r="B11" s="228">
        <f>Indata!B18</f>
        <v>2087</v>
      </c>
      <c r="C11" s="236" t="s">
        <v>204</v>
      </c>
      <c r="D11" s="474">
        <f>MATCH("PMupp1",Indata!F:F,0)</f>
        <v>38</v>
      </c>
      <c r="E11" s="230" cm="1">
        <f t="array" ref="E11">IF(E$4&gt;$B$10,C11,IF(E$4&lt;$B$9,INDEX(Indata!$B:$B,$D11),INDEX(Indata!$B:$B,$D11+1))^(E$4-$B$5))</f>
        <v>1</v>
      </c>
      <c r="F11" s="230" cm="1">
        <f t="array" ref="F11">IF(F$4&gt;$B$10,E11,IF(F$4&lt;$B$9,INDEX(Indata!$B:$B,$D11),INDEX(Indata!$B:$B,$D11+1))^(F$4-$B$5))</f>
        <v>1.0115000000000001</v>
      </c>
      <c r="G11" s="230" cm="1">
        <f t="array" ref="G11">IF(G$4&gt;$B$10,F11,IF(G$4&lt;$B$9,INDEX(Indata!$B:$B,$D11),INDEX(Indata!$B:$B,$D11+1))^(G$4-$B$5))</f>
        <v>1.0231322500000002</v>
      </c>
      <c r="H11" s="230" cm="1">
        <f t="array" ref="H11">IF(H$4&gt;$B$10,G11,IF(H$4&lt;$B$9,INDEX(Indata!$B:$B,$D11),INDEX(Indata!$B:$B,$D11+1))^(H$4-$B$5))</f>
        <v>1.0348982708750003</v>
      </c>
      <c r="I11" s="230" cm="1">
        <f t="array" ref="I11">IF(I$4&gt;$B$10,H11,IF(I$4&lt;$B$9,INDEX(Indata!$B:$B,$D11),INDEX(Indata!$B:$B,$D11+1))^(I$4-$B$5))</f>
        <v>1.0467996009900629</v>
      </c>
      <c r="J11" s="230" cm="1">
        <f t="array" ref="J11">IF(J$4&gt;$B$10,I11,IF(J$4&lt;$B$9,INDEX(Indata!$B:$B,$D11),INDEX(Indata!$B:$B,$D11+1))^(J$4-$B$5))</f>
        <v>1.0588377964014486</v>
      </c>
      <c r="K11" s="230" cm="1">
        <f t="array" ref="K11">IF(K$4&gt;$B$10,J11,IF(K$4&lt;$B$9,INDEX(Indata!$B:$B,$D11),INDEX(Indata!$B:$B,$D11+1))^(K$4-$B$5))</f>
        <v>1.0710144310600653</v>
      </c>
      <c r="L11" s="230" cm="1">
        <f t="array" ref="L11">IF(L$4&gt;$B$10,K11,IF(L$4&lt;$B$9,INDEX(Indata!$B:$B,$D11),INDEX(Indata!$B:$B,$D11+1))^(L$4-$B$5))</f>
        <v>1.0833310970172563</v>
      </c>
      <c r="M11" s="230" cm="1">
        <f t="array" ref="M11">IF(M$4&gt;$B$10,L11,IF(M$4&lt;$B$9,INDEX(Indata!$B:$B,$D11),INDEX(Indata!$B:$B,$D11+1))^(M$4-$B$5))</f>
        <v>1.0957894046329548</v>
      </c>
      <c r="N11" s="230" cm="1">
        <f t="array" ref="N11">IF(N$4&gt;$B$10,M11,IF(N$4&lt;$B$9,INDEX(Indata!$B:$B,$D11),INDEX(Indata!$B:$B,$D11+1))^(N$4-$B$5))</f>
        <v>1.1083909827862339</v>
      </c>
      <c r="O11" s="230" cm="1">
        <f t="array" ref="O11">IF(O$4&gt;$B$10,N11,IF(O$4&lt;$B$9,INDEX(Indata!$B:$B,$D11),INDEX(Indata!$B:$B,$D11+1))^(O$4-$B$5))</f>
        <v>1.1211374790882758</v>
      </c>
      <c r="P11" s="230" cm="1">
        <f t="array" ref="P11">IF(P$4&gt;$B$10,O11,IF(P$4&lt;$B$9,INDEX(Indata!$B:$B,$D11),INDEX(Indata!$B:$B,$D11+1))^(P$4-$B$5))</f>
        <v>1.1340305600977909</v>
      </c>
      <c r="Q11" s="230" cm="1">
        <f t="array" ref="Q11">IF(Q$4&gt;$B$10,P11,IF(Q$4&lt;$B$9,INDEX(Indata!$B:$B,$D11),INDEX(Indata!$B:$B,$D11+1))^(Q$4-$B$5))</f>
        <v>1.1470719115389156</v>
      </c>
      <c r="R11" s="230" cm="1">
        <f t="array" ref="R11">IF(R$4&gt;$B$10,Q11,IF(R$4&lt;$B$9,INDEX(Indata!$B:$B,$D11),INDEX(Indata!$B:$B,$D11+1))^(R$4-$B$5))</f>
        <v>1.1602632385216132</v>
      </c>
      <c r="S11" s="230" cm="1">
        <f t="array" ref="S11">IF(S$4&gt;$B$10,R11,IF(S$4&lt;$B$9,INDEX(Indata!$B:$B,$D11),INDEX(Indata!$B:$B,$D11+1))^(S$4-$B$5))</f>
        <v>1.1736062657646118</v>
      </c>
      <c r="T11" s="230" cm="1">
        <f t="array" ref="T11">IF(T$4&gt;$B$10,S11,IF(T$4&lt;$B$9,INDEX(Indata!$B:$B,$D11),INDEX(Indata!$B:$B,$D11+1))^(T$4-$B$5))</f>
        <v>1.1871027378209051</v>
      </c>
      <c r="U11" s="230" cm="1">
        <f t="array" ref="U11">IF(U$4&gt;$B$10,T11,IF(U$4&lt;$B$9,INDEX(Indata!$B:$B,$D11),INDEX(Indata!$B:$B,$D11+1))^(U$4-$B$5))</f>
        <v>1.2007544193058457</v>
      </c>
      <c r="V11" s="230" cm="1">
        <f t="array" ref="V11">IF(V$4&gt;$B$10,U11,IF(V$4&lt;$B$9,INDEX(Indata!$B:$B,$D11),INDEX(Indata!$B:$B,$D11+1))^(V$4-$B$5))</f>
        <v>1.214563095127863</v>
      </c>
      <c r="W11" s="230" cm="1">
        <f t="array" ref="W11">IF(W$4&gt;$B$10,V11,IF(W$4&lt;$B$9,INDEX(Indata!$B:$B,$D11),INDEX(Indata!$B:$B,$D11+1))^(W$4-$B$5))</f>
        <v>1.2285305707218335</v>
      </c>
      <c r="X11" s="230" cm="1">
        <f t="array" ref="X11">IF(X$4&gt;$B$10,W11,IF(X$4&lt;$B$9,INDEX(Indata!$B:$B,$D11),INDEX(Indata!$B:$B,$D11+1))^(X$4-$B$5))</f>
        <v>1.2426586722851347</v>
      </c>
      <c r="Y11" s="230" cm="1">
        <f t="array" ref="Y11">IF(Y$4&gt;$B$10,X11,IF(Y$4&lt;$B$9,INDEX(Indata!$B:$B,$D11),INDEX(Indata!$B:$B,$D11+1))^(Y$4-$B$5))</f>
        <v>1.2569492470164139</v>
      </c>
      <c r="Z11" s="230" cm="1">
        <f t="array" ref="Z11">IF(Z$4&gt;$B$10,Y11,IF(Z$4&lt;$B$9,INDEX(Indata!$B:$B,$D11),INDEX(Indata!$B:$B,$D11+1))^(Z$4-$B$5))</f>
        <v>1.2714041633571027</v>
      </c>
      <c r="AA11" s="230" cm="1">
        <f t="array" ref="AA11">IF(AA$4&gt;$B$10,Z11,IF(AA$4&lt;$B$9,INDEX(Indata!$B:$B,$D11),INDEX(Indata!$B:$B,$D11+1))^(AA$4-$B$5))</f>
        <v>1.2860253112357094</v>
      </c>
      <c r="AB11" s="230" cm="1">
        <f t="array" ref="AB11">IF(AB$4&gt;$B$10,AA11,IF(AB$4&lt;=$B$9,INDEX(Indata!$B:$B,$D11),INDEX(Indata!$B:$B,$D11+1))^(AB$4-$B$5))</f>
        <v>1.3008146023149203</v>
      </c>
      <c r="AC11" s="230" cm="1">
        <f t="array" ref="AC11">IF(AC$4&gt;$B$10,AB11,IF(AC$4&lt;=$B$9,INDEX(Indata!$B:$B,$D11),INDEX(Indata!$B:$B,$D11+1))^(AC$4-$B$5))</f>
        <v>1.3157739702415421</v>
      </c>
      <c r="AD11" s="230" cm="1">
        <f t="array" ref="AD11">IF(AD$4&gt;$B$10,AC11,IF(AD$4&lt;=$B$9,INDEX(Indata!$B:$B,$D11),INDEX(Indata!$B:$B,$D11+1))^(AD$4-$B$5))</f>
        <v>1.3309053708993199</v>
      </c>
      <c r="AE11" s="230" cm="1">
        <f t="array" ref="AE11">IF(AE$4&gt;$B$10,AD11,IF(AE$4&lt;=$B$9,INDEX(Indata!$B:$B,$D11),INDEX(Indata!$B:$B,$D11+1))^(AE$4-$B$5))</f>
        <v>1.3462107826646623</v>
      </c>
      <c r="AF11" s="230" cm="1">
        <f t="array" ref="AF11">IF(AF$4&gt;$B$10,AE11,IF(AF$4&lt;=$B$9,INDEX(Indata!$B:$B,$D11),INDEX(Indata!$B:$B,$D11+1))^(AF$4-$B$5))</f>
        <v>1.3616922066653059</v>
      </c>
      <c r="AG11" s="230" cm="1">
        <f t="array" ref="AG11">IF(AG$4&gt;$B$10,AF11,IF(AG$4&lt;=$B$9,INDEX(Indata!$B:$B,$D11),INDEX(Indata!$B:$B,$D11+1))^(AG$4-$B$5))</f>
        <v>1.377351667041957</v>
      </c>
      <c r="AH11" s="230" cm="1">
        <f t="array" ref="AH11">IF(AH$4&gt;$B$10,AG11,IF(AH$4&lt;=$B$9,INDEX(Indata!$B:$B,$D11),INDEX(Indata!$B:$B,$D11+1))^(AH$4-$B$5))</f>
        <v>1.3931912112129397</v>
      </c>
      <c r="AI11" s="230" cm="1">
        <f t="array" ref="AI11">IF(AI$4&gt;$B$10,AH11,IF(AI$4&lt;=$B$9,INDEX(Indata!$B:$B,$D11),INDEX(Indata!$B:$B,$D11+1))^(AI$4-$B$5))</f>
        <v>1.4092129101418884</v>
      </c>
      <c r="AJ11" s="230" cm="1">
        <f t="array" ref="AJ11">IF(AJ$4&gt;$B$10,AI11,IF(AJ$4&lt;=$B$9,INDEX(Indata!$B:$B,$D11),INDEX(Indata!$B:$B,$D11+1))^(AJ$4-$B$5))</f>
        <v>1.4254188586085206</v>
      </c>
      <c r="AK11" s="230" cm="1">
        <f t="array" ref="AK11">IF(AK$4&gt;$B$10,AJ11,IF(AK$4&lt;=$B$9,INDEX(Indata!$B:$B,$D11),INDEX(Indata!$B:$B,$D11+1))^(AK$4-$B$5))</f>
        <v>1.4418111754825187</v>
      </c>
      <c r="AL11" s="230" cm="1">
        <f t="array" ref="AL11">IF(AL$4&gt;$B$10,AK11,IF(AL$4&lt;=$B$9,INDEX(Indata!$B:$B,$D11),INDEX(Indata!$B:$B,$D11+1))^(AL$4-$B$5))</f>
        <v>1.4583920040005678</v>
      </c>
      <c r="AM11" s="230" cm="1">
        <f t="array" ref="AM11">IF(AM$4&gt;$B$10,AL11,IF(AM$4&lt;=$B$9,INDEX(Indata!$B:$B,$D11),INDEX(Indata!$B:$B,$D11+1))^(AM$4-$B$5))</f>
        <v>1.4751635120465745</v>
      </c>
      <c r="AN11" s="230" cm="1">
        <f t="array" ref="AN11">IF(AN$4&gt;$B$10,AM11,IF(AN$4&lt;=$B$9,INDEX(Indata!$B:$B,$D11),INDEX(Indata!$B:$B,$D11+1))^(AN$4-$B$5))</f>
        <v>1.4921278924351102</v>
      </c>
      <c r="AO11" s="230" cm="1">
        <f t="array" ref="AO11">IF(AO$4&gt;$B$10,AN11,IF(AO$4&lt;=$B$9,INDEX(Indata!$B:$B,$D11),INDEX(Indata!$B:$B,$D11+1))^(AO$4-$B$5))</f>
        <v>1.5092873631981141</v>
      </c>
      <c r="AP11" s="230" cm="1">
        <f t="array" ref="AP11">IF(AP$4&gt;$B$10,AO11,IF(AP$4&lt;=$B$9,INDEX(Indata!$B:$B,$D11),INDEX(Indata!$B:$B,$D11+1))^(AP$4-$B$5))</f>
        <v>1.5266441678748923</v>
      </c>
      <c r="AQ11" s="230" cm="1">
        <f t="array" ref="AQ11">IF(AQ$4&gt;$B$10,AP11,IF(AQ$4&lt;=$B$9,INDEX(Indata!$B:$B,$D11),INDEX(Indata!$B:$B,$D11+1))^(AQ$4-$B$5))</f>
        <v>1.5442005758054538</v>
      </c>
      <c r="AR11" s="230" cm="1">
        <f t="array" ref="AR11">IF(AR$4&gt;$B$10,AQ11,IF(AR$4&lt;=$B$9,INDEX(Indata!$B:$B,$D11),INDEX(Indata!$B:$B,$D11+1))^(AR$4-$B$5))</f>
        <v>1.5619588824272168</v>
      </c>
      <c r="AS11" s="230" cm="1">
        <f t="array" ref="AS11">IF(AS$4&gt;$B$10,AR11,IF(AS$4&lt;=$B$9,INDEX(Indata!$B:$B,$D11),INDEX(Indata!$B:$B,$D11+1))^(AS$4-$B$5))</f>
        <v>1.5799214095751299</v>
      </c>
      <c r="AT11" s="230" cm="1">
        <f t="array" ref="AT11">IF(AT$4&gt;$B$10,AS11,IF(AT$4&lt;=$B$9,INDEX(Indata!$B:$B,$D11),INDEX(Indata!$B:$B,$D11+1))^(AT$4-$B$5))</f>
        <v>1.5980905057852441</v>
      </c>
      <c r="AU11" s="230" cm="1">
        <f t="array" ref="AU11">IF(AU$4&gt;$B$10,AT11,IF(AU$4&lt;=$B$9,INDEX(Indata!$B:$B,$D11),INDEX(Indata!$B:$B,$D11+1))^(AU$4-$B$5))</f>
        <v>1.6164685466017745</v>
      </c>
      <c r="AV11" s="230" cm="1">
        <f t="array" ref="AV11">IF(AV$4&gt;$B$10,AU11,IF(AV$4&lt;=$B$9,INDEX(Indata!$B:$B,$D11),INDEX(Indata!$B:$B,$D11+1))^(AV$4-$B$5))</f>
        <v>1.635057934887695</v>
      </c>
      <c r="AW11" s="230" cm="1">
        <f t="array" ref="AW11">IF(AW$4&gt;$B$10,AV11,IF(AW$4&lt;=$B$9,INDEX(Indata!$B:$B,$D11),INDEX(Indata!$B:$B,$D11+1))^(AW$4-$B$5))</f>
        <v>1.6538611011389037</v>
      </c>
      <c r="AX11" s="230" cm="1">
        <f t="array" ref="AX11">IF(AX$4&gt;$B$10,AW11,IF(AX$4&lt;=$B$9,INDEX(Indata!$B:$B,$D11),INDEX(Indata!$B:$B,$D11+1))^(AX$4-$B$5))</f>
        <v>1.6728805038020012</v>
      </c>
      <c r="AY11" s="230" cm="1">
        <f t="array" ref="AY11">IF(AY$4&gt;$B$10,AX11,IF(AY$4&lt;=$B$9,INDEX(Indata!$B:$B,$D11),INDEX(Indata!$B:$B,$D11+1))^(AY$4-$B$5))</f>
        <v>1.6921186295957242</v>
      </c>
      <c r="AZ11" s="230" cm="1">
        <f t="array" ref="AZ11">IF(AZ$4&gt;$B$10,AY11,IF(AZ$4&lt;=$B$9,INDEX(Indata!$B:$B,$D11),INDEX(Indata!$B:$B,$D11+1))^(AZ$4-$B$5))</f>
        <v>1.6921186295957242</v>
      </c>
      <c r="BA11" s="230" cm="1">
        <f t="array" ref="BA11">IF(BA$4&gt;$B$10,AZ11,IF(BA$4&lt;=$B$9,INDEX(Indata!$B:$B,$D11),INDEX(Indata!$B:$B,$D11+1))^(BA$4-$B$5))</f>
        <v>1.6921186295957242</v>
      </c>
      <c r="BB11" s="230" cm="1">
        <f t="array" ref="BB11">IF(BB$4&gt;$B$10,BA11,IF(BB$4&lt;=$B$9,INDEX(Indata!$B:$B,$D11),INDEX(Indata!$B:$B,$D11+1))^(BB$4-$B$5))</f>
        <v>1.6921186295957242</v>
      </c>
      <c r="BC11" s="230" cm="1">
        <f t="array" ref="BC11">IF(BC$4&gt;$B$10,BB11,IF(BC$4&lt;=$B$9,INDEX(Indata!$B:$B,$D11),INDEX(Indata!$B:$B,$D11+1))^(BC$4-$B$5))</f>
        <v>1.6921186295957242</v>
      </c>
      <c r="BD11" s="230" cm="1">
        <f t="array" ref="BD11">IF(BD$4&gt;$B$10,BC11,IF(BD$4&lt;=$B$9,INDEX(Indata!$B:$B,$D11),INDEX(Indata!$B:$B,$D11+1))^(BD$4-$B$5))</f>
        <v>1.6921186295957242</v>
      </c>
      <c r="BE11" s="230" cm="1">
        <f t="array" ref="BE11">IF(BE$4&gt;$B$10,BD11,IF(BE$4&lt;=$B$9,INDEX(Indata!$B:$B,$D11),INDEX(Indata!$B:$B,$D11+1))^(BE$4-$B$5))</f>
        <v>1.6921186295957242</v>
      </c>
      <c r="BF11" s="230" cm="1">
        <f t="array" ref="BF11">IF(BF$4&gt;$B$10,BE11,IF(BF$4&lt;=$B$9,INDEX(Indata!$B:$B,$D11),INDEX(Indata!$B:$B,$D11+1))^(BF$4-$B$5))</f>
        <v>1.6921186295957242</v>
      </c>
      <c r="BG11" s="230" cm="1">
        <f t="array" ref="BG11">IF(BG$4&gt;$B$10,BF11,IF(BG$4&lt;=$B$9,INDEX(Indata!$B:$B,$D11),INDEX(Indata!$B:$B,$D11+1))^(BG$4-$B$5))</f>
        <v>1.6921186295957242</v>
      </c>
      <c r="BH11" s="230" cm="1">
        <f t="array" ref="BH11">IF(BH$4&gt;$B$10,BG11,IF(BH$4&lt;=$B$9,INDEX(Indata!$B:$B,$D11),INDEX(Indata!$B:$B,$D11+1))^(BH$4-$B$5))</f>
        <v>1.6921186295957242</v>
      </c>
      <c r="BI11" s="230" cm="1">
        <f t="array" ref="BI11">IF(BI$4&gt;$B$10,BH11,IF(BI$4&lt;=$B$9,INDEX(Indata!$B:$B,$D11),INDEX(Indata!$B:$B,$D11+1))^(BI$4-$B$5))</f>
        <v>1.6921186295957242</v>
      </c>
      <c r="BJ11" s="230" cm="1">
        <f t="array" ref="BJ11">IF(BJ$4&gt;$B$10,BI11,IF(BJ$4&lt;=$B$9,INDEX(Indata!$B:$B,$D11),INDEX(Indata!$B:$B,$D11+1))^(BJ$4-$B$5))</f>
        <v>1.6921186295957242</v>
      </c>
      <c r="BK11" s="230" cm="1">
        <f t="array" ref="BK11">IF(BK$4&gt;$B$10,BJ11,IF(BK$4&lt;=$B$9,INDEX(Indata!$B:$B,$D11),INDEX(Indata!$B:$B,$D11+1))^(BK$4-$B$5))</f>
        <v>1.6921186295957242</v>
      </c>
      <c r="BL11" s="230" cm="1">
        <f t="array" ref="BL11">IF(BL$4&gt;$B$10,BK11,IF(BL$4&lt;=$B$9,INDEX(Indata!$B:$B,$D11),INDEX(Indata!$B:$B,$D11+1))^(BL$4-$B$5))</f>
        <v>1.6921186295957242</v>
      </c>
      <c r="BM11" s="230" cm="1">
        <f t="array" ref="BM11">IF(BM$4&gt;$B$10,BL11,IF(BM$4&lt;=$B$9,INDEX(Indata!$B:$B,$D11),INDEX(Indata!$B:$B,$D11+1))^(BM$4-$B$5))</f>
        <v>1.6921186295957242</v>
      </c>
      <c r="BN11" s="230" cm="1">
        <f t="array" ref="BN11">IF(BN$4&gt;$B$10,BM11,IF(BN$4&lt;=$B$9,INDEX(Indata!$B:$B,$D11),INDEX(Indata!$B:$B,$D11+1))^(BN$4-$B$5))</f>
        <v>1.6921186295957242</v>
      </c>
      <c r="BO11" s="230" cm="1">
        <f t="array" ref="BO11">IF(BO$4&gt;$B$10,BN11,IF(BO$4&lt;=$B$9,INDEX(Indata!$B:$B,$D11),INDEX(Indata!$B:$B,$D11+1))^(BO$4-$B$5))</f>
        <v>1.6921186295957242</v>
      </c>
      <c r="BP11" s="230" cm="1">
        <f t="array" ref="BP11">IF(BP$4&gt;$B$10,BO11,IF(BP$4&lt;=$B$9,INDEX(Indata!$B:$B,$D11),INDEX(Indata!$B:$B,$D11+1))^(BP$4-$B$5))</f>
        <v>1.6921186295957242</v>
      </c>
      <c r="BQ11" s="230" cm="1">
        <f t="array" ref="BQ11">IF(BQ$4&gt;$B$10,BP11,IF(BQ$4&lt;=$B$9,INDEX(Indata!$B:$B,$D11),INDEX(Indata!$B:$B,$D11+1))^(BQ$4-$B$5))</f>
        <v>1.6921186295957242</v>
      </c>
      <c r="BR11" s="230" cm="1">
        <f t="array" ref="BR11">IF(BR$4&gt;$B$10,BQ11,IF(BR$4&lt;=$B$9,INDEX(Indata!$B:$B,$D11),INDEX(Indata!$B:$B,$D11+1))^(BR$4-$B$5))</f>
        <v>1.6921186295957242</v>
      </c>
      <c r="BS11" s="230" cm="1">
        <f t="array" ref="BS11">IF(BS$4&gt;$B$10,BR11,IF(BS$4&lt;=$B$9,INDEX(Indata!$B:$B,$D11),INDEX(Indata!$B:$B,$D11+1))^(BS$4-$B$5))</f>
        <v>1.6921186295957242</v>
      </c>
      <c r="BT11" s="230" cm="1">
        <f t="array" ref="BT11">IF(BT$4&gt;$B$10,BS11,IF(BT$4&lt;=$B$9,INDEX(Indata!$B:$B,$D11),INDEX(Indata!$B:$B,$D11+1))^(BT$4-$B$5))</f>
        <v>1.6921186295957242</v>
      </c>
      <c r="BU11" s="230" cm="1">
        <f t="array" ref="BU11">IF(BU$4&gt;$B$10,BT11,IF(BU$4&lt;=$B$9,INDEX(Indata!$B:$B,$D11),INDEX(Indata!$B:$B,$D11+1))^(BU$4-$B$5))</f>
        <v>1.6921186295957242</v>
      </c>
      <c r="BV11" s="230" cm="1">
        <f t="array" ref="BV11">IF(BV$4&gt;$B$10,BU11,IF(BV$4&lt;=$B$9,INDEX(Indata!$B:$B,$D11),INDEX(Indata!$B:$B,$D11+1))^(BV$4-$B$5))</f>
        <v>1.6921186295957242</v>
      </c>
      <c r="BW11" s="230" cm="1">
        <f t="array" ref="BW11">IF(BW$4&gt;$B$10,BV11,IF(BW$4&lt;=$B$9,INDEX(Indata!$B:$B,$D11),INDEX(Indata!$B:$B,$D11+1))^(BW$4-$B$5))</f>
        <v>1.6921186295957242</v>
      </c>
      <c r="BX11" s="230" cm="1">
        <f t="array" ref="BX11">IF(BX$4&gt;$B$10,BW11,IF(BX$4&lt;=$B$9,INDEX(Indata!$B:$B,$D11),INDEX(Indata!$B:$B,$D11+1))^(BX$4-$B$5))</f>
        <v>1.6921186295957242</v>
      </c>
      <c r="BY11" s="230" cm="1">
        <f t="array" ref="BY11">IF(BY$4&gt;$B$10,BX11,IF(BY$4&lt;=$B$9,INDEX(Indata!$B:$B,$D11),INDEX(Indata!$B:$B,$D11+1))^(BY$4-$B$5))</f>
        <v>1.6921186295957242</v>
      </c>
      <c r="BZ11" s="230" cm="1">
        <f t="array" ref="BZ11">IF(BZ$4&gt;$B$10,BY11,IF(BZ$4&lt;=$B$9,INDEX(Indata!$B:$B,$D11),INDEX(Indata!$B:$B,$D11+1))^(BZ$4-$B$5))</f>
        <v>1.6921186295957242</v>
      </c>
      <c r="CA11" s="230" cm="1">
        <f t="array" ref="CA11">IF(CA$4&gt;$B$10,BZ11,IF(CA$4&lt;=$B$9,INDEX(Indata!$B:$B,$D11),INDEX(Indata!$B:$B,$D11+1))^(CA$4-$B$5))</f>
        <v>1.6921186295957242</v>
      </c>
      <c r="CB11" s="230" cm="1">
        <f t="array" ref="CB11">IF(CB$4&gt;$B$10,CA11,IF(CB$4&lt;=$B$9,INDEX(Indata!$B:$B,$D11),INDEX(Indata!$B:$B,$D11+1))^(CB$4-$B$5))</f>
        <v>1.6921186295957242</v>
      </c>
      <c r="CC11" s="230" cm="1">
        <f t="array" ref="CC11">IF(CC$4&gt;$B$10,CB11,IF(CC$4&lt;=$B$9,INDEX(Indata!$B:$B,$D11),INDEX(Indata!$B:$B,$D11+1))^(CC$4-$B$5))</f>
        <v>1.6921186295957242</v>
      </c>
      <c r="CD11" s="230" cm="1">
        <f t="array" ref="CD11">IF(CD$4&gt;$B$10,CC11,IF(CD$4&lt;=$B$9,INDEX(Indata!$B:$B,$D11),INDEX(Indata!$B:$B,$D11+1))^(CD$4-$B$5))</f>
        <v>1.6921186295957242</v>
      </c>
      <c r="CE11" s="230" cm="1">
        <f t="array" ref="CE11">IF(CE$4&gt;$B$10,CD11,IF(CE$4&lt;=$B$9,INDEX(Indata!$B:$B,$D11),INDEX(Indata!$B:$B,$D11+1))^(CE$4-$B$5))</f>
        <v>1.6921186295957242</v>
      </c>
      <c r="CF11" s="230" cm="1">
        <f t="array" ref="CF11">IF(CF$4&gt;$B$10,CE11,IF(CF$4&lt;=$B$9,INDEX(Indata!$B:$B,$D11),INDEX(Indata!$B:$B,$D11+1))^(CF$4-$B$5))</f>
        <v>1.6921186295957242</v>
      </c>
      <c r="CG11" s="230" cm="1">
        <f t="array" ref="CG11">IF(CG$4&gt;$B$10,CF11,IF(CG$4&lt;=$B$9,INDEX(Indata!$B:$B,$D11),INDEX(Indata!$B:$B,$D11+1))^(CG$4-$B$5))</f>
        <v>1.6921186295957242</v>
      </c>
      <c r="CH11" s="230" cm="1">
        <f t="array" ref="CH11">IF(CH$4&gt;$B$10,CG11,IF(CH$4&lt;=$B$9,INDEX(Indata!$B:$B,$D11),INDEX(Indata!$B:$B,$D11+1))^(CH$4-$B$5))</f>
        <v>1.6921186295957242</v>
      </c>
      <c r="CI11" s="230" cm="1">
        <f t="array" ref="CI11">IF(CI$4&gt;$B$10,CH11,IF(CI$4&lt;=$B$9,INDEX(Indata!$B:$B,$D11),INDEX(Indata!$B:$B,$D11+1))^(CI$4-$B$5))</f>
        <v>1.6921186295957242</v>
      </c>
      <c r="CJ11" s="230" cm="1">
        <f t="array" ref="CJ11">IF(CJ$4&gt;$B$10,CI11,IF(CJ$4&lt;=$B$9,INDEX(Indata!$B:$B,$D11),INDEX(Indata!$B:$B,$D11+1))^(CJ$4-$B$5))</f>
        <v>1.6921186295957242</v>
      </c>
      <c r="CK11" s="230" cm="1">
        <f t="array" ref="CK11">IF(CK$4&gt;$B$10,CJ11,IF(CK$4&lt;=$B$9,INDEX(Indata!$B:$B,$D11),INDEX(Indata!$B:$B,$D11+1))^(CK$4-$B$5))</f>
        <v>1.6921186295957242</v>
      </c>
      <c r="CL11" s="230" cm="1">
        <f t="array" ref="CL11">IF(CL$4&gt;$B$10,CK11,IF(CL$4&lt;=$B$9,INDEX(Indata!$B:$B,$D11),INDEX(Indata!$B:$B,$D11+1))^(CL$4-$B$5))</f>
        <v>1.6921186295957242</v>
      </c>
      <c r="CM11" s="230" cm="1">
        <f t="array" ref="CM11">IF(CM$4&gt;$B$10,CL11,IF(CM$4&lt;=$B$9,INDEX(Indata!$B:$B,$D11),INDEX(Indata!$B:$B,$D11+1))^(CM$4-$B$5))</f>
        <v>1.6921186295957242</v>
      </c>
      <c r="CN11" s="230" cm="1">
        <f t="array" ref="CN11">IF(CN$4&gt;$B$10,CM11,IF(CN$4&lt;=$B$9,INDEX(Indata!$B:$B,$D11),INDEX(Indata!$B:$B,$D11+1))^(CN$4-$B$5))</f>
        <v>1.6921186295957242</v>
      </c>
      <c r="CO11" s="230" cm="1">
        <f t="array" ref="CO11">IF(CO$4&gt;$B$10,CN11,IF(CO$4&lt;=$B$9,INDEX(Indata!$B:$B,$D11),INDEX(Indata!$B:$B,$D11+1))^(CO$4-$B$5))</f>
        <v>1.6921186295957242</v>
      </c>
      <c r="CP11" s="230" cm="1">
        <f t="array" ref="CP11">IF(CP$4&gt;$B$10,CO11,IF(CP$4&lt;=$B$9,INDEX(Indata!$B:$B,$D11),INDEX(Indata!$B:$B,$D11+1))^(CP$4-$B$5))</f>
        <v>1.6921186295957242</v>
      </c>
      <c r="CQ11" s="230" cm="1">
        <f t="array" ref="CQ11">IF(CQ$4&gt;$B$10,CP11,IF(CQ$4&lt;=$B$9,INDEX(Indata!$B:$B,$D11),INDEX(Indata!$B:$B,$D11+1))^(CQ$4-$B$5))</f>
        <v>1.6921186295957242</v>
      </c>
      <c r="CR11" s="230" cm="1">
        <f t="array" ref="CR11">IF(CR$4&gt;$B$10,CQ11,IF(CR$4&lt;=$B$9,INDEX(Indata!$B:$B,$D11),INDEX(Indata!$B:$B,$D11+1))^(CR$4-$B$5))</f>
        <v>1.6921186295957242</v>
      </c>
      <c r="CS11" s="230" cm="1">
        <f t="array" ref="CS11">IF(CS$4&gt;$B$10,CR11,IF(CS$4&lt;=$B$9,INDEX(Indata!$B:$B,$D11),INDEX(Indata!$B:$B,$D11+1))^(CS$4-$B$5))</f>
        <v>1.6921186295957242</v>
      </c>
      <c r="CT11" s="230" cm="1">
        <f t="array" ref="CT11">IF(CT$4&gt;$B$10,CS11,IF(CT$4&lt;=$B$9,INDEX(Indata!$B:$B,$D11),INDEX(Indata!$B:$B,$D11+1))^(CT$4-$B$5))</f>
        <v>1.6921186295957242</v>
      </c>
      <c r="CU11" s="388"/>
    </row>
    <row r="13" spans="1:99" ht="13" x14ac:dyDescent="0.3">
      <c r="A13" s="36"/>
      <c r="B13" s="224"/>
    </row>
    <row r="14" spans="1:99" ht="13" x14ac:dyDescent="0.3">
      <c r="A14" s="224"/>
      <c r="B14" s="224"/>
      <c r="D14" s="39"/>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row>
    <row r="15" spans="1:99" s="591" customFormat="1" ht="13" x14ac:dyDescent="0.3">
      <c r="A15" s="1917" t="s">
        <v>9</v>
      </c>
      <c r="B15" s="1917"/>
      <c r="C15" s="1917"/>
      <c r="D15" s="595"/>
    </row>
    <row r="16" spans="1:99" s="651" customFormat="1" ht="13" x14ac:dyDescent="0.3">
      <c r="A16" s="648"/>
      <c r="B16" s="649" t="str">
        <f>"Öppningsår, "&amp;"år "&amp;B8</f>
        <v>Öppningsår, år 2028</v>
      </c>
      <c r="C16" s="649" t="str">
        <f>"Prognosår 1, "&amp;"år "&amp;B9</f>
        <v>Prognosår 1, år 2045</v>
      </c>
      <c r="D16" s="650" t="s">
        <v>88</v>
      </c>
      <c r="E16" s="648">
        <f>B5</f>
        <v>2019</v>
      </c>
      <c r="F16" s="648">
        <f>E16+1</f>
        <v>2020</v>
      </c>
      <c r="G16" s="648">
        <f t="shared" ref="G16:BR16" si="2">F16+1</f>
        <v>2021</v>
      </c>
      <c r="H16" s="648">
        <f t="shared" si="2"/>
        <v>2022</v>
      </c>
      <c r="I16" s="648">
        <f t="shared" si="2"/>
        <v>2023</v>
      </c>
      <c r="J16" s="648">
        <f t="shared" si="2"/>
        <v>2024</v>
      </c>
      <c r="K16" s="648">
        <f t="shared" si="2"/>
        <v>2025</v>
      </c>
      <c r="L16" s="648">
        <f t="shared" si="2"/>
        <v>2026</v>
      </c>
      <c r="M16" s="648">
        <f t="shared" si="2"/>
        <v>2027</v>
      </c>
      <c r="N16" s="648">
        <f t="shared" si="2"/>
        <v>2028</v>
      </c>
      <c r="O16" s="648">
        <f t="shared" si="2"/>
        <v>2029</v>
      </c>
      <c r="P16" s="648">
        <f t="shared" si="2"/>
        <v>2030</v>
      </c>
      <c r="Q16" s="648">
        <f t="shared" si="2"/>
        <v>2031</v>
      </c>
      <c r="R16" s="648">
        <f t="shared" si="2"/>
        <v>2032</v>
      </c>
      <c r="S16" s="648">
        <f t="shared" si="2"/>
        <v>2033</v>
      </c>
      <c r="T16" s="648">
        <f t="shared" si="2"/>
        <v>2034</v>
      </c>
      <c r="U16" s="648">
        <f t="shared" si="2"/>
        <v>2035</v>
      </c>
      <c r="V16" s="648">
        <f t="shared" si="2"/>
        <v>2036</v>
      </c>
      <c r="W16" s="648">
        <f t="shared" si="2"/>
        <v>2037</v>
      </c>
      <c r="X16" s="648">
        <f t="shared" si="2"/>
        <v>2038</v>
      </c>
      <c r="Y16" s="648">
        <f t="shared" si="2"/>
        <v>2039</v>
      </c>
      <c r="Z16" s="648">
        <f t="shared" si="2"/>
        <v>2040</v>
      </c>
      <c r="AA16" s="648">
        <f t="shared" si="2"/>
        <v>2041</v>
      </c>
      <c r="AB16" s="648">
        <f t="shared" si="2"/>
        <v>2042</v>
      </c>
      <c r="AC16" s="648">
        <f t="shared" si="2"/>
        <v>2043</v>
      </c>
      <c r="AD16" s="648">
        <f t="shared" si="2"/>
        <v>2044</v>
      </c>
      <c r="AE16" s="648">
        <f t="shared" si="2"/>
        <v>2045</v>
      </c>
      <c r="AF16" s="648">
        <f t="shared" si="2"/>
        <v>2046</v>
      </c>
      <c r="AG16" s="648">
        <f t="shared" si="2"/>
        <v>2047</v>
      </c>
      <c r="AH16" s="648">
        <f t="shared" si="2"/>
        <v>2048</v>
      </c>
      <c r="AI16" s="648">
        <f t="shared" si="2"/>
        <v>2049</v>
      </c>
      <c r="AJ16" s="648">
        <f t="shared" si="2"/>
        <v>2050</v>
      </c>
      <c r="AK16" s="648">
        <f t="shared" si="2"/>
        <v>2051</v>
      </c>
      <c r="AL16" s="648">
        <f t="shared" si="2"/>
        <v>2052</v>
      </c>
      <c r="AM16" s="648">
        <f t="shared" si="2"/>
        <v>2053</v>
      </c>
      <c r="AN16" s="648">
        <f t="shared" si="2"/>
        <v>2054</v>
      </c>
      <c r="AO16" s="648">
        <f t="shared" si="2"/>
        <v>2055</v>
      </c>
      <c r="AP16" s="648">
        <f t="shared" si="2"/>
        <v>2056</v>
      </c>
      <c r="AQ16" s="648">
        <f t="shared" si="2"/>
        <v>2057</v>
      </c>
      <c r="AR16" s="648">
        <f t="shared" si="2"/>
        <v>2058</v>
      </c>
      <c r="AS16" s="648">
        <f t="shared" si="2"/>
        <v>2059</v>
      </c>
      <c r="AT16" s="648">
        <f t="shared" si="2"/>
        <v>2060</v>
      </c>
      <c r="AU16" s="648">
        <f t="shared" si="2"/>
        <v>2061</v>
      </c>
      <c r="AV16" s="648">
        <f t="shared" si="2"/>
        <v>2062</v>
      </c>
      <c r="AW16" s="648">
        <f t="shared" si="2"/>
        <v>2063</v>
      </c>
      <c r="AX16" s="648">
        <f t="shared" si="2"/>
        <v>2064</v>
      </c>
      <c r="AY16" s="648">
        <f t="shared" si="2"/>
        <v>2065</v>
      </c>
      <c r="AZ16" s="648">
        <f t="shared" si="2"/>
        <v>2066</v>
      </c>
      <c r="BA16" s="648">
        <f t="shared" si="2"/>
        <v>2067</v>
      </c>
      <c r="BB16" s="648">
        <f t="shared" si="2"/>
        <v>2068</v>
      </c>
      <c r="BC16" s="648">
        <f t="shared" si="2"/>
        <v>2069</v>
      </c>
      <c r="BD16" s="648">
        <f t="shared" si="2"/>
        <v>2070</v>
      </c>
      <c r="BE16" s="648">
        <f t="shared" si="2"/>
        <v>2071</v>
      </c>
      <c r="BF16" s="648">
        <f t="shared" si="2"/>
        <v>2072</v>
      </c>
      <c r="BG16" s="648">
        <f t="shared" si="2"/>
        <v>2073</v>
      </c>
      <c r="BH16" s="648">
        <f t="shared" si="2"/>
        <v>2074</v>
      </c>
      <c r="BI16" s="648">
        <f t="shared" si="2"/>
        <v>2075</v>
      </c>
      <c r="BJ16" s="648">
        <f t="shared" si="2"/>
        <v>2076</v>
      </c>
      <c r="BK16" s="648">
        <f t="shared" si="2"/>
        <v>2077</v>
      </c>
      <c r="BL16" s="648">
        <f t="shared" si="2"/>
        <v>2078</v>
      </c>
      <c r="BM16" s="648">
        <f t="shared" si="2"/>
        <v>2079</v>
      </c>
      <c r="BN16" s="648">
        <f t="shared" si="2"/>
        <v>2080</v>
      </c>
      <c r="BO16" s="648">
        <f t="shared" si="2"/>
        <v>2081</v>
      </c>
      <c r="BP16" s="648">
        <f t="shared" si="2"/>
        <v>2082</v>
      </c>
      <c r="BQ16" s="648">
        <f t="shared" si="2"/>
        <v>2083</v>
      </c>
      <c r="BR16" s="648">
        <f t="shared" si="2"/>
        <v>2084</v>
      </c>
      <c r="BS16" s="648">
        <f t="shared" ref="BS16:CT16" si="3">BR16+1</f>
        <v>2085</v>
      </c>
      <c r="BT16" s="648">
        <f t="shared" si="3"/>
        <v>2086</v>
      </c>
      <c r="BU16" s="648">
        <f t="shared" si="3"/>
        <v>2087</v>
      </c>
      <c r="BV16" s="648">
        <f t="shared" si="3"/>
        <v>2088</v>
      </c>
      <c r="BW16" s="648">
        <f t="shared" si="3"/>
        <v>2089</v>
      </c>
      <c r="BX16" s="648">
        <f t="shared" si="3"/>
        <v>2090</v>
      </c>
      <c r="BY16" s="648">
        <f t="shared" si="3"/>
        <v>2091</v>
      </c>
      <c r="BZ16" s="648">
        <f t="shared" si="3"/>
        <v>2092</v>
      </c>
      <c r="CA16" s="648">
        <f t="shared" si="3"/>
        <v>2093</v>
      </c>
      <c r="CB16" s="648">
        <f t="shared" si="3"/>
        <v>2094</v>
      </c>
      <c r="CC16" s="648">
        <f t="shared" si="3"/>
        <v>2095</v>
      </c>
      <c r="CD16" s="648">
        <f t="shared" si="3"/>
        <v>2096</v>
      </c>
      <c r="CE16" s="648">
        <f t="shared" si="3"/>
        <v>2097</v>
      </c>
      <c r="CF16" s="648">
        <f t="shared" si="3"/>
        <v>2098</v>
      </c>
      <c r="CG16" s="648">
        <f t="shared" si="3"/>
        <v>2099</v>
      </c>
      <c r="CH16" s="648">
        <f t="shared" si="3"/>
        <v>2100</v>
      </c>
      <c r="CI16" s="648">
        <f t="shared" si="3"/>
        <v>2101</v>
      </c>
      <c r="CJ16" s="648">
        <f t="shared" si="3"/>
        <v>2102</v>
      </c>
      <c r="CK16" s="648">
        <f t="shared" si="3"/>
        <v>2103</v>
      </c>
      <c r="CL16" s="648">
        <f t="shared" si="3"/>
        <v>2104</v>
      </c>
      <c r="CM16" s="648">
        <f t="shared" si="3"/>
        <v>2105</v>
      </c>
      <c r="CN16" s="648">
        <f t="shared" si="3"/>
        <v>2106</v>
      </c>
      <c r="CO16" s="648">
        <f t="shared" si="3"/>
        <v>2107</v>
      </c>
      <c r="CP16" s="648">
        <f t="shared" si="3"/>
        <v>2108</v>
      </c>
      <c r="CQ16" s="648">
        <f t="shared" si="3"/>
        <v>2109</v>
      </c>
      <c r="CR16" s="648">
        <f t="shared" si="3"/>
        <v>2110</v>
      </c>
      <c r="CS16" s="648">
        <f t="shared" si="3"/>
        <v>2111</v>
      </c>
      <c r="CT16" s="648">
        <f t="shared" si="3"/>
        <v>2112</v>
      </c>
    </row>
    <row r="17" spans="1:98" ht="13" x14ac:dyDescent="0.25">
      <c r="A17" s="63" t="s">
        <v>54</v>
      </c>
      <c r="B17" s="41">
        <f ca="1">HLOOKUP($B$8,$E$16:$CT$34,2)</f>
        <v>0</v>
      </c>
      <c r="C17" s="41">
        <f ca="1">HLOOKUP($B$9,$E$16:$CT$34,2)</f>
        <v>0</v>
      </c>
      <c r="D17" s="279"/>
      <c r="E17" s="239">
        <f ca="1">'Bränsleförbrukning &amp;  NOx'!D317</f>
        <v>0</v>
      </c>
      <c r="F17" s="239">
        <f ca="1">'Bränsleförbrukning &amp;  NOx'!E317</f>
        <v>0</v>
      </c>
      <c r="G17" s="239">
        <f ca="1">'Bränsleförbrukning &amp;  NOx'!F317</f>
        <v>0</v>
      </c>
      <c r="H17" s="239">
        <f ca="1">'Bränsleförbrukning &amp;  NOx'!G317</f>
        <v>0</v>
      </c>
      <c r="I17" s="239">
        <f ca="1">'Bränsleförbrukning &amp;  NOx'!H317</f>
        <v>0</v>
      </c>
      <c r="J17" s="239">
        <f ca="1">'Bränsleförbrukning &amp;  NOx'!I317</f>
        <v>0</v>
      </c>
      <c r="K17" s="239">
        <f ca="1">'Bränsleförbrukning &amp;  NOx'!J317</f>
        <v>0</v>
      </c>
      <c r="L17" s="239">
        <f ca="1">'Bränsleförbrukning &amp;  NOx'!K317</f>
        <v>0</v>
      </c>
      <c r="M17" s="239">
        <f ca="1">'Bränsleförbrukning &amp;  NOx'!L317</f>
        <v>0</v>
      </c>
      <c r="N17" s="239">
        <f ca="1">'Bränsleförbrukning &amp;  NOx'!M317</f>
        <v>0</v>
      </c>
      <c r="O17" s="239">
        <f ca="1">'Bränsleförbrukning &amp;  NOx'!N317</f>
        <v>0</v>
      </c>
      <c r="P17" s="239">
        <f ca="1">'Bränsleförbrukning &amp;  NOx'!O317</f>
        <v>0</v>
      </c>
      <c r="Q17" s="239">
        <f ca="1">'Bränsleförbrukning &amp;  NOx'!P317</f>
        <v>0</v>
      </c>
      <c r="R17" s="239">
        <f ca="1">'Bränsleförbrukning &amp;  NOx'!Q317</f>
        <v>0</v>
      </c>
      <c r="S17" s="239">
        <f ca="1">'Bränsleförbrukning &amp;  NOx'!R317</f>
        <v>0</v>
      </c>
      <c r="T17" s="239">
        <f ca="1">'Bränsleförbrukning &amp;  NOx'!S317</f>
        <v>0</v>
      </c>
      <c r="U17" s="239">
        <f ca="1">'Bränsleförbrukning &amp;  NOx'!T317</f>
        <v>0</v>
      </c>
      <c r="V17" s="239">
        <f ca="1">'Bränsleförbrukning &amp;  NOx'!U317</f>
        <v>0</v>
      </c>
      <c r="W17" s="239">
        <f ca="1">'Bränsleförbrukning &amp;  NOx'!V317</f>
        <v>0</v>
      </c>
      <c r="X17" s="239">
        <f ca="1">'Bränsleförbrukning &amp;  NOx'!W317</f>
        <v>0</v>
      </c>
      <c r="Y17" s="239">
        <f ca="1">'Bränsleförbrukning &amp;  NOx'!X317</f>
        <v>0</v>
      </c>
      <c r="Z17" s="239">
        <f ca="1">'Bränsleförbrukning &amp;  NOx'!Y317</f>
        <v>0</v>
      </c>
      <c r="AA17" s="239">
        <f ca="1">'Bränsleförbrukning &amp;  NOx'!Z317</f>
        <v>0</v>
      </c>
      <c r="AB17" s="239">
        <f ca="1">'Bränsleförbrukning &amp;  NOx'!AA317</f>
        <v>0</v>
      </c>
      <c r="AC17" s="239">
        <f ca="1">'Bränsleförbrukning &amp;  NOx'!AB317</f>
        <v>0</v>
      </c>
      <c r="AD17" s="239">
        <f ca="1">'Bränsleförbrukning &amp;  NOx'!AC317</f>
        <v>0</v>
      </c>
      <c r="AE17" s="239">
        <f ca="1">'Bränsleförbrukning &amp;  NOx'!AD317</f>
        <v>0</v>
      </c>
      <c r="AF17" s="239">
        <f ca="1">'Bränsleförbrukning &amp;  NOx'!AE317</f>
        <v>0</v>
      </c>
      <c r="AG17" s="239">
        <f ca="1">'Bränsleförbrukning &amp;  NOx'!AF317</f>
        <v>0</v>
      </c>
      <c r="AH17" s="239">
        <f ca="1">'Bränsleförbrukning &amp;  NOx'!AG317</f>
        <v>0</v>
      </c>
      <c r="AI17" s="239">
        <f ca="1">'Bränsleförbrukning &amp;  NOx'!AH317</f>
        <v>0</v>
      </c>
      <c r="AJ17" s="239">
        <f ca="1">'Bränsleförbrukning &amp;  NOx'!AI317</f>
        <v>0</v>
      </c>
      <c r="AK17" s="239">
        <f ca="1">'Bränsleförbrukning &amp;  NOx'!AJ317</f>
        <v>0</v>
      </c>
      <c r="AL17" s="239">
        <f ca="1">'Bränsleförbrukning &amp;  NOx'!AK317</f>
        <v>0</v>
      </c>
      <c r="AM17" s="239">
        <f ca="1">'Bränsleförbrukning &amp;  NOx'!AL317</f>
        <v>0</v>
      </c>
      <c r="AN17" s="239">
        <f ca="1">'Bränsleförbrukning &amp;  NOx'!AM317</f>
        <v>0</v>
      </c>
      <c r="AO17" s="239">
        <f ca="1">'Bränsleförbrukning &amp;  NOx'!AN317</f>
        <v>0</v>
      </c>
      <c r="AP17" s="239">
        <f ca="1">'Bränsleförbrukning &amp;  NOx'!AO317</f>
        <v>0</v>
      </c>
      <c r="AQ17" s="239">
        <f ca="1">'Bränsleförbrukning &amp;  NOx'!AP317</f>
        <v>0</v>
      </c>
      <c r="AR17" s="239">
        <f ca="1">'Bränsleförbrukning &amp;  NOx'!AQ317</f>
        <v>0</v>
      </c>
      <c r="AS17" s="239">
        <f ca="1">'Bränsleförbrukning &amp;  NOx'!AR317</f>
        <v>0</v>
      </c>
      <c r="AT17" s="239">
        <f ca="1">'Bränsleförbrukning &amp;  NOx'!AS317</f>
        <v>0</v>
      </c>
      <c r="AU17" s="239">
        <f ca="1">'Bränsleförbrukning &amp;  NOx'!AT317</f>
        <v>0</v>
      </c>
      <c r="AV17" s="239">
        <f ca="1">'Bränsleförbrukning &amp;  NOx'!AU317</f>
        <v>0</v>
      </c>
      <c r="AW17" s="239">
        <f ca="1">'Bränsleförbrukning &amp;  NOx'!AV317</f>
        <v>0</v>
      </c>
      <c r="AX17" s="239">
        <f ca="1">'Bränsleförbrukning &amp;  NOx'!AW317</f>
        <v>0</v>
      </c>
      <c r="AY17" s="239">
        <f ca="1">'Bränsleförbrukning &amp;  NOx'!AX317</f>
        <v>0</v>
      </c>
      <c r="AZ17" s="239">
        <f ca="1">'Bränsleförbrukning &amp;  NOx'!AY317</f>
        <v>0</v>
      </c>
      <c r="BA17" s="239">
        <f ca="1">'Bränsleförbrukning &amp;  NOx'!AZ317</f>
        <v>0</v>
      </c>
      <c r="BB17" s="239">
        <f ca="1">'Bränsleförbrukning &amp;  NOx'!BA317</f>
        <v>0</v>
      </c>
      <c r="BC17" s="239">
        <f ca="1">'Bränsleförbrukning &amp;  NOx'!BB317</f>
        <v>0</v>
      </c>
      <c r="BD17" s="239">
        <f ca="1">'Bränsleförbrukning &amp;  NOx'!BC317</f>
        <v>0</v>
      </c>
      <c r="BE17" s="239">
        <f ca="1">'Bränsleförbrukning &amp;  NOx'!BD317</f>
        <v>0</v>
      </c>
      <c r="BF17" s="239">
        <f ca="1">'Bränsleförbrukning &amp;  NOx'!BE317</f>
        <v>0</v>
      </c>
      <c r="BG17" s="239">
        <f ca="1">'Bränsleförbrukning &amp;  NOx'!BF317</f>
        <v>0</v>
      </c>
      <c r="BH17" s="239">
        <f ca="1">'Bränsleförbrukning &amp;  NOx'!BG317</f>
        <v>0</v>
      </c>
      <c r="BI17" s="239">
        <f ca="1">'Bränsleförbrukning &amp;  NOx'!BH317</f>
        <v>0</v>
      </c>
      <c r="BJ17" s="239">
        <f ca="1">'Bränsleförbrukning &amp;  NOx'!BI317</f>
        <v>0</v>
      </c>
      <c r="BK17" s="239">
        <f ca="1">'Bränsleförbrukning &amp;  NOx'!BJ317</f>
        <v>0</v>
      </c>
      <c r="BL17" s="239">
        <f ca="1">'Bränsleförbrukning &amp;  NOx'!BK317</f>
        <v>0</v>
      </c>
      <c r="BM17" s="239">
        <f ca="1">'Bränsleförbrukning &amp;  NOx'!BL317</f>
        <v>0</v>
      </c>
      <c r="BN17" s="239">
        <f ca="1">'Bränsleförbrukning &amp;  NOx'!BM317</f>
        <v>0</v>
      </c>
      <c r="BO17" s="239">
        <f ca="1">'Bränsleförbrukning &amp;  NOx'!BN317</f>
        <v>0</v>
      </c>
      <c r="BP17" s="239">
        <f ca="1">'Bränsleförbrukning &amp;  NOx'!BO317</f>
        <v>0</v>
      </c>
      <c r="BQ17" s="239">
        <f ca="1">'Bränsleförbrukning &amp;  NOx'!BP317</f>
        <v>0</v>
      </c>
      <c r="BR17" s="239">
        <f ca="1">'Bränsleförbrukning &amp;  NOx'!BQ317</f>
        <v>0</v>
      </c>
      <c r="BS17" s="239">
        <f ca="1">'Bränsleförbrukning &amp;  NOx'!BR317</f>
        <v>0</v>
      </c>
      <c r="BT17" s="239">
        <f ca="1">'Bränsleförbrukning &amp;  NOx'!BS317</f>
        <v>0</v>
      </c>
      <c r="BU17" s="239">
        <f ca="1">'Bränsleförbrukning &amp;  NOx'!BT317</f>
        <v>0</v>
      </c>
      <c r="BV17" s="239">
        <f>'Bränsleförbrukning &amp;  NOx'!BU317</f>
        <v>0</v>
      </c>
      <c r="BW17" s="239">
        <f>'Bränsleförbrukning &amp;  NOx'!BV317</f>
        <v>0</v>
      </c>
      <c r="BX17" s="239">
        <f>'Bränsleförbrukning &amp;  NOx'!BW317</f>
        <v>0</v>
      </c>
      <c r="BY17" s="239">
        <f>'Bränsleförbrukning &amp;  NOx'!BX317</f>
        <v>0</v>
      </c>
      <c r="BZ17" s="239">
        <f>'Bränsleförbrukning &amp;  NOx'!BY317</f>
        <v>0</v>
      </c>
      <c r="CA17" s="239">
        <f>'Bränsleförbrukning &amp;  NOx'!BZ317</f>
        <v>0</v>
      </c>
      <c r="CB17" s="239">
        <f>'Bränsleförbrukning &amp;  NOx'!CA317</f>
        <v>0</v>
      </c>
      <c r="CC17" s="239">
        <f>'Bränsleförbrukning &amp;  NOx'!CB317</f>
        <v>0</v>
      </c>
      <c r="CD17" s="239">
        <f>'Bränsleförbrukning &amp;  NOx'!CC317</f>
        <v>0</v>
      </c>
      <c r="CE17" s="239">
        <f>'Bränsleförbrukning &amp;  NOx'!CD317</f>
        <v>0</v>
      </c>
      <c r="CF17" s="239">
        <f>'Bränsleförbrukning &amp;  NOx'!CE317</f>
        <v>0</v>
      </c>
      <c r="CG17" s="239">
        <f>'Bränsleförbrukning &amp;  NOx'!CF317</f>
        <v>0</v>
      </c>
      <c r="CH17" s="239">
        <f>'Bränsleförbrukning &amp;  NOx'!CG317</f>
        <v>0</v>
      </c>
      <c r="CI17" s="239">
        <f>'Bränsleförbrukning &amp;  NOx'!CH317</f>
        <v>0</v>
      </c>
      <c r="CJ17" s="239">
        <f>'Bränsleförbrukning &amp;  NOx'!CI317</f>
        <v>0</v>
      </c>
      <c r="CK17" s="239">
        <f>'Bränsleförbrukning &amp;  NOx'!CJ317</f>
        <v>0</v>
      </c>
      <c r="CL17" s="239">
        <f>'Bränsleförbrukning &amp;  NOx'!CK317</f>
        <v>0</v>
      </c>
      <c r="CM17" s="239">
        <f>'Bränsleförbrukning &amp;  NOx'!CL317</f>
        <v>0</v>
      </c>
      <c r="CN17" s="239">
        <f>'Bränsleförbrukning &amp;  NOx'!CM317</f>
        <v>0</v>
      </c>
      <c r="CO17" s="239">
        <f>'Bränsleförbrukning &amp;  NOx'!CN317</f>
        <v>0</v>
      </c>
      <c r="CP17" s="239">
        <f>'Bränsleförbrukning &amp;  NOx'!CO317</f>
        <v>0</v>
      </c>
      <c r="CQ17" s="239">
        <f>'Bränsleförbrukning &amp;  NOx'!CP317</f>
        <v>0</v>
      </c>
      <c r="CR17" s="239">
        <f>'Bränsleförbrukning &amp;  NOx'!CQ317</f>
        <v>0</v>
      </c>
      <c r="CS17" s="239">
        <f>'Bränsleförbrukning &amp;  NOx'!CR317</f>
        <v>0</v>
      </c>
      <c r="CT17" s="239">
        <f>'Bränsleförbrukning &amp;  NOx'!CS317</f>
        <v>0</v>
      </c>
    </row>
    <row r="18" spans="1:98" ht="13" x14ac:dyDescent="0.25">
      <c r="A18" s="63" t="s">
        <v>63</v>
      </c>
      <c r="B18" s="41">
        <f ca="1">HLOOKUP($B$8,$E$16:$CT$34,3)</f>
        <v>0</v>
      </c>
      <c r="C18" s="41">
        <f ca="1">HLOOKUP($B$9,$E$16:$CT$34,3)</f>
        <v>0</v>
      </c>
      <c r="D18" s="279"/>
      <c r="E18" s="239">
        <f ca="1">E17*Indata!$B$47</f>
        <v>0</v>
      </c>
      <c r="F18" s="239">
        <f ca="1">F17*Indata!$B$47</f>
        <v>0</v>
      </c>
      <c r="G18" s="239">
        <f ca="1">G17*Indata!$B$47</f>
        <v>0</v>
      </c>
      <c r="H18" s="239">
        <f ca="1">H17*Indata!$B$47</f>
        <v>0</v>
      </c>
      <c r="I18" s="239">
        <f ca="1">I17*Indata!$B$47</f>
        <v>0</v>
      </c>
      <c r="J18" s="239">
        <f ca="1">J17*Indata!$B$47</f>
        <v>0</v>
      </c>
      <c r="K18" s="239">
        <f ca="1">K17*Indata!$B$47</f>
        <v>0</v>
      </c>
      <c r="L18" s="239">
        <f ca="1">L17*Indata!$B$47</f>
        <v>0</v>
      </c>
      <c r="M18" s="239">
        <f ca="1">M17*Indata!$B$47</f>
        <v>0</v>
      </c>
      <c r="N18" s="239">
        <f ca="1">N17*Indata!$B$47</f>
        <v>0</v>
      </c>
      <c r="O18" s="239">
        <f ca="1">O17*Indata!$B$47</f>
        <v>0</v>
      </c>
      <c r="P18" s="239">
        <f ca="1">P17*Indata!$B$47</f>
        <v>0</v>
      </c>
      <c r="Q18" s="239">
        <f ca="1">Q17*Indata!$B$47</f>
        <v>0</v>
      </c>
      <c r="R18" s="239">
        <f ca="1">R17*Indata!$B$47</f>
        <v>0</v>
      </c>
      <c r="S18" s="239">
        <f ca="1">S17*Indata!$B$47</f>
        <v>0</v>
      </c>
      <c r="T18" s="239">
        <f ca="1">T17*Indata!$B$47</f>
        <v>0</v>
      </c>
      <c r="U18" s="239">
        <f ca="1">U17*Indata!$B$47</f>
        <v>0</v>
      </c>
      <c r="V18" s="239">
        <f ca="1">V17*Indata!$B$47</f>
        <v>0</v>
      </c>
      <c r="W18" s="239">
        <f ca="1">W17*Indata!$B$47</f>
        <v>0</v>
      </c>
      <c r="X18" s="239">
        <f ca="1">X17*Indata!$B$47</f>
        <v>0</v>
      </c>
      <c r="Y18" s="239">
        <f ca="1">Y17*Indata!$B$47</f>
        <v>0</v>
      </c>
      <c r="Z18" s="239">
        <f ca="1">Z17*Indata!$B$47</f>
        <v>0</v>
      </c>
      <c r="AA18" s="239">
        <f ca="1">AA17*Indata!$B$47</f>
        <v>0</v>
      </c>
      <c r="AB18" s="239">
        <f ca="1">AB17*Indata!$B$47</f>
        <v>0</v>
      </c>
      <c r="AC18" s="239">
        <f ca="1">AC17*Indata!$B$47</f>
        <v>0</v>
      </c>
      <c r="AD18" s="239">
        <f ca="1">AD17*Indata!$B$47</f>
        <v>0</v>
      </c>
      <c r="AE18" s="239">
        <f ca="1">AE17*Indata!$B$47</f>
        <v>0</v>
      </c>
      <c r="AF18" s="239">
        <f ca="1">AF17*Indata!$B$47</f>
        <v>0</v>
      </c>
      <c r="AG18" s="239">
        <f ca="1">AG17*Indata!$B$47</f>
        <v>0</v>
      </c>
      <c r="AH18" s="239">
        <f ca="1">AH17*Indata!$B$47</f>
        <v>0</v>
      </c>
      <c r="AI18" s="239">
        <f ca="1">AI17*Indata!$B$47</f>
        <v>0</v>
      </c>
      <c r="AJ18" s="239">
        <f ca="1">AJ17*Indata!$B$47</f>
        <v>0</v>
      </c>
      <c r="AK18" s="239">
        <f ca="1">AK17*Indata!$B$47</f>
        <v>0</v>
      </c>
      <c r="AL18" s="239">
        <f ca="1">AL17*Indata!$B$47</f>
        <v>0</v>
      </c>
      <c r="AM18" s="239">
        <f ca="1">AM17*Indata!$B$47</f>
        <v>0</v>
      </c>
      <c r="AN18" s="239">
        <f ca="1">AN17*Indata!$B$47</f>
        <v>0</v>
      </c>
      <c r="AO18" s="239">
        <f ca="1">AO17*Indata!$B$47</f>
        <v>0</v>
      </c>
      <c r="AP18" s="239">
        <f ca="1">AP17*Indata!$B$47</f>
        <v>0</v>
      </c>
      <c r="AQ18" s="239">
        <f ca="1">AQ17*Indata!$B$47</f>
        <v>0</v>
      </c>
      <c r="AR18" s="239">
        <f ca="1">AR17*Indata!$B$47</f>
        <v>0</v>
      </c>
      <c r="AS18" s="239">
        <f ca="1">AS17*Indata!$B$47</f>
        <v>0</v>
      </c>
      <c r="AT18" s="239">
        <f ca="1">AT17*Indata!$B$47</f>
        <v>0</v>
      </c>
      <c r="AU18" s="239">
        <f ca="1">AU17*Indata!$B$47</f>
        <v>0</v>
      </c>
      <c r="AV18" s="239">
        <f ca="1">AV17*Indata!$B$47</f>
        <v>0</v>
      </c>
      <c r="AW18" s="239">
        <f ca="1">AW17*Indata!$B$47</f>
        <v>0</v>
      </c>
      <c r="AX18" s="239">
        <f ca="1">AX17*Indata!$B$47</f>
        <v>0</v>
      </c>
      <c r="AY18" s="239">
        <f ca="1">AY17*Indata!$B$47</f>
        <v>0</v>
      </c>
      <c r="AZ18" s="239">
        <f ca="1">AZ17*Indata!$B$47</f>
        <v>0</v>
      </c>
      <c r="BA18" s="239">
        <f ca="1">BA17*Indata!$B$47</f>
        <v>0</v>
      </c>
      <c r="BB18" s="239">
        <f ca="1">BB17*Indata!$B$47</f>
        <v>0</v>
      </c>
      <c r="BC18" s="239">
        <f ca="1">BC17*Indata!$B$47</f>
        <v>0</v>
      </c>
      <c r="BD18" s="239">
        <f ca="1">BD17*Indata!$B$47</f>
        <v>0</v>
      </c>
      <c r="BE18" s="239">
        <f ca="1">BE17*Indata!$B$47</f>
        <v>0</v>
      </c>
      <c r="BF18" s="239">
        <f ca="1">BF17*Indata!$B$47</f>
        <v>0</v>
      </c>
      <c r="BG18" s="239">
        <f ca="1">BG17*Indata!$B$47</f>
        <v>0</v>
      </c>
      <c r="BH18" s="239">
        <f ca="1">BH17*Indata!$B$47</f>
        <v>0</v>
      </c>
      <c r="BI18" s="239">
        <f ca="1">BI17*Indata!$B$47</f>
        <v>0</v>
      </c>
      <c r="BJ18" s="239">
        <f ca="1">BJ17*Indata!$B$47</f>
        <v>0</v>
      </c>
      <c r="BK18" s="239">
        <f ca="1">BK17*Indata!$B$47</f>
        <v>0</v>
      </c>
      <c r="BL18" s="239">
        <f ca="1">BL17*Indata!$B$47</f>
        <v>0</v>
      </c>
      <c r="BM18" s="239">
        <f ca="1">BM17*Indata!$B$47</f>
        <v>0</v>
      </c>
      <c r="BN18" s="239">
        <f ca="1">BN17*Indata!$B$47</f>
        <v>0</v>
      </c>
      <c r="BO18" s="239">
        <f ca="1">BO17*Indata!$B$47</f>
        <v>0</v>
      </c>
      <c r="BP18" s="239">
        <f ca="1">BP17*Indata!$B$47</f>
        <v>0</v>
      </c>
      <c r="BQ18" s="239">
        <f ca="1">BQ17*Indata!$B$47</f>
        <v>0</v>
      </c>
      <c r="BR18" s="239">
        <f ca="1">BR17*Indata!$B$47</f>
        <v>0</v>
      </c>
      <c r="BS18" s="239">
        <f ca="1">BS17*Indata!$B$47</f>
        <v>0</v>
      </c>
      <c r="BT18" s="239">
        <f ca="1">BT17*Indata!$B$47</f>
        <v>0</v>
      </c>
      <c r="BU18" s="239">
        <f ca="1">BU17*Indata!$B$47</f>
        <v>0</v>
      </c>
      <c r="BV18" s="239">
        <f>BV17*Indata!$B$47</f>
        <v>0</v>
      </c>
      <c r="BW18" s="239">
        <f>BW17*Indata!$B$47</f>
        <v>0</v>
      </c>
      <c r="BX18" s="239">
        <f>BX17*Indata!$B$47</f>
        <v>0</v>
      </c>
      <c r="BY18" s="239">
        <f>BY17*Indata!$B$47</f>
        <v>0</v>
      </c>
      <c r="BZ18" s="239">
        <f>BZ17*Indata!$B$47</f>
        <v>0</v>
      </c>
      <c r="CA18" s="239">
        <f>CA17*Indata!$B$47</f>
        <v>0</v>
      </c>
      <c r="CB18" s="239">
        <f>CB17*Indata!$B$47</f>
        <v>0</v>
      </c>
      <c r="CC18" s="239">
        <f>CC17*Indata!$B$47</f>
        <v>0</v>
      </c>
      <c r="CD18" s="239">
        <f>CD17*Indata!$B$47</f>
        <v>0</v>
      </c>
      <c r="CE18" s="239">
        <f>CE17*Indata!$B$47</f>
        <v>0</v>
      </c>
      <c r="CF18" s="239">
        <f>CF17*Indata!$B$47</f>
        <v>0</v>
      </c>
      <c r="CG18" s="239">
        <f>CG17*Indata!$B$47</f>
        <v>0</v>
      </c>
      <c r="CH18" s="239">
        <f>CH17*Indata!$B$47</f>
        <v>0</v>
      </c>
      <c r="CI18" s="239">
        <f>CI17*Indata!$B$47</f>
        <v>0</v>
      </c>
      <c r="CJ18" s="239">
        <f>CJ17*Indata!$B$47</f>
        <v>0</v>
      </c>
      <c r="CK18" s="239">
        <f>CK17*Indata!$B$47</f>
        <v>0</v>
      </c>
      <c r="CL18" s="239">
        <f>CL17*Indata!$B$47</f>
        <v>0</v>
      </c>
      <c r="CM18" s="239">
        <f>CM17*Indata!$B$47</f>
        <v>0</v>
      </c>
      <c r="CN18" s="239">
        <f>CN17*Indata!$B$47</f>
        <v>0</v>
      </c>
      <c r="CO18" s="239">
        <f>CO17*Indata!$B$47</f>
        <v>0</v>
      </c>
      <c r="CP18" s="239">
        <f>CP17*Indata!$B$47</f>
        <v>0</v>
      </c>
      <c r="CQ18" s="239">
        <f>CQ17*Indata!$B$47</f>
        <v>0</v>
      </c>
      <c r="CR18" s="239">
        <f>CR17*Indata!$B$47</f>
        <v>0</v>
      </c>
      <c r="CS18" s="239">
        <f>CS17*Indata!$B$47</f>
        <v>0</v>
      </c>
      <c r="CT18" s="239">
        <f>CT17*Indata!$B$47</f>
        <v>0</v>
      </c>
    </row>
    <row r="19" spans="1:98" ht="13" x14ac:dyDescent="0.25">
      <c r="A19" s="63" t="s">
        <v>64</v>
      </c>
      <c r="B19" s="41">
        <f ca="1">HLOOKUP($B$8,$E$16:$CT$34,4)</f>
        <v>0</v>
      </c>
      <c r="C19" s="41">
        <f ca="1">HLOOKUP($B$9,$E$16:$CT$34,4)</f>
        <v>0</v>
      </c>
      <c r="D19" s="279"/>
      <c r="E19" s="239">
        <f ca="1">'Bränsleförbrukning &amp;  NOx'!D378</f>
        <v>0</v>
      </c>
      <c r="F19" s="239">
        <f ca="1">'Bränsleförbrukning &amp;  NOx'!E378</f>
        <v>0</v>
      </c>
      <c r="G19" s="239">
        <f ca="1">'Bränsleförbrukning &amp;  NOx'!F378</f>
        <v>0</v>
      </c>
      <c r="H19" s="239">
        <f ca="1">'Bränsleförbrukning &amp;  NOx'!G378</f>
        <v>0</v>
      </c>
      <c r="I19" s="239">
        <f ca="1">'Bränsleförbrukning &amp;  NOx'!H378</f>
        <v>0</v>
      </c>
      <c r="J19" s="239">
        <f ca="1">'Bränsleförbrukning &amp;  NOx'!I378</f>
        <v>0</v>
      </c>
      <c r="K19" s="239">
        <f ca="1">'Bränsleförbrukning &amp;  NOx'!J378</f>
        <v>0</v>
      </c>
      <c r="L19" s="239">
        <f ca="1">'Bränsleförbrukning &amp;  NOx'!K378</f>
        <v>0</v>
      </c>
      <c r="M19" s="239">
        <f ca="1">'Bränsleförbrukning &amp;  NOx'!L378</f>
        <v>0</v>
      </c>
      <c r="N19" s="239">
        <f ca="1">'Bränsleförbrukning &amp;  NOx'!M378</f>
        <v>0</v>
      </c>
      <c r="O19" s="239">
        <f ca="1">'Bränsleförbrukning &amp;  NOx'!N378</f>
        <v>0</v>
      </c>
      <c r="P19" s="239">
        <f ca="1">'Bränsleförbrukning &amp;  NOx'!O378</f>
        <v>0</v>
      </c>
      <c r="Q19" s="239">
        <f ca="1">'Bränsleförbrukning &amp;  NOx'!P378</f>
        <v>0</v>
      </c>
      <c r="R19" s="239">
        <f ca="1">'Bränsleförbrukning &amp;  NOx'!Q378</f>
        <v>0</v>
      </c>
      <c r="S19" s="239">
        <f ca="1">'Bränsleförbrukning &amp;  NOx'!R378</f>
        <v>0</v>
      </c>
      <c r="T19" s="239">
        <f ca="1">'Bränsleförbrukning &amp;  NOx'!S378</f>
        <v>0</v>
      </c>
      <c r="U19" s="239">
        <f ca="1">'Bränsleförbrukning &amp;  NOx'!T378</f>
        <v>0</v>
      </c>
      <c r="V19" s="239">
        <f ca="1">'Bränsleförbrukning &amp;  NOx'!U378</f>
        <v>0</v>
      </c>
      <c r="W19" s="239">
        <f ca="1">'Bränsleförbrukning &amp;  NOx'!V378</f>
        <v>0</v>
      </c>
      <c r="X19" s="239">
        <f ca="1">'Bränsleförbrukning &amp;  NOx'!W378</f>
        <v>0</v>
      </c>
      <c r="Y19" s="239">
        <f ca="1">'Bränsleförbrukning &amp;  NOx'!X378</f>
        <v>0</v>
      </c>
      <c r="Z19" s="239">
        <f ca="1">'Bränsleförbrukning &amp;  NOx'!Y378</f>
        <v>0</v>
      </c>
      <c r="AA19" s="239">
        <f ca="1">'Bränsleförbrukning &amp;  NOx'!Z378</f>
        <v>0</v>
      </c>
      <c r="AB19" s="239">
        <f ca="1">'Bränsleförbrukning &amp;  NOx'!AA378</f>
        <v>0</v>
      </c>
      <c r="AC19" s="239">
        <f ca="1">'Bränsleförbrukning &amp;  NOx'!AB378</f>
        <v>0</v>
      </c>
      <c r="AD19" s="239">
        <f ca="1">'Bränsleförbrukning &amp;  NOx'!AC378</f>
        <v>0</v>
      </c>
      <c r="AE19" s="239">
        <f ca="1">'Bränsleförbrukning &amp;  NOx'!AD378</f>
        <v>0</v>
      </c>
      <c r="AF19" s="239">
        <f ca="1">'Bränsleförbrukning &amp;  NOx'!AE378</f>
        <v>0</v>
      </c>
      <c r="AG19" s="239">
        <f ca="1">'Bränsleförbrukning &amp;  NOx'!AF378</f>
        <v>0</v>
      </c>
      <c r="AH19" s="239">
        <f ca="1">'Bränsleförbrukning &amp;  NOx'!AG378</f>
        <v>0</v>
      </c>
      <c r="AI19" s="239">
        <f ca="1">'Bränsleförbrukning &amp;  NOx'!AH378</f>
        <v>0</v>
      </c>
      <c r="AJ19" s="239">
        <f ca="1">'Bränsleförbrukning &amp;  NOx'!AI378</f>
        <v>0</v>
      </c>
      <c r="AK19" s="239">
        <f ca="1">'Bränsleförbrukning &amp;  NOx'!AJ378</f>
        <v>0</v>
      </c>
      <c r="AL19" s="239">
        <f ca="1">'Bränsleförbrukning &amp;  NOx'!AK378</f>
        <v>0</v>
      </c>
      <c r="AM19" s="239">
        <f ca="1">'Bränsleförbrukning &amp;  NOx'!AL378</f>
        <v>0</v>
      </c>
      <c r="AN19" s="239">
        <f ca="1">'Bränsleförbrukning &amp;  NOx'!AM378</f>
        <v>0</v>
      </c>
      <c r="AO19" s="239">
        <f ca="1">'Bränsleförbrukning &amp;  NOx'!AN378</f>
        <v>0</v>
      </c>
      <c r="AP19" s="239">
        <f ca="1">'Bränsleförbrukning &amp;  NOx'!AO378</f>
        <v>0</v>
      </c>
      <c r="AQ19" s="239">
        <f ca="1">'Bränsleförbrukning &amp;  NOx'!AP378</f>
        <v>0</v>
      </c>
      <c r="AR19" s="239">
        <f ca="1">'Bränsleförbrukning &amp;  NOx'!AQ378</f>
        <v>0</v>
      </c>
      <c r="AS19" s="239">
        <f ca="1">'Bränsleförbrukning &amp;  NOx'!AR378</f>
        <v>0</v>
      </c>
      <c r="AT19" s="239">
        <f ca="1">'Bränsleförbrukning &amp;  NOx'!AS378</f>
        <v>0</v>
      </c>
      <c r="AU19" s="239">
        <f ca="1">'Bränsleförbrukning &amp;  NOx'!AT378</f>
        <v>0</v>
      </c>
      <c r="AV19" s="239">
        <f ca="1">'Bränsleförbrukning &amp;  NOx'!AU378</f>
        <v>0</v>
      </c>
      <c r="AW19" s="239">
        <f ca="1">'Bränsleförbrukning &amp;  NOx'!AV378</f>
        <v>0</v>
      </c>
      <c r="AX19" s="239">
        <f ca="1">'Bränsleförbrukning &amp;  NOx'!AW378</f>
        <v>0</v>
      </c>
      <c r="AY19" s="239">
        <f ca="1">'Bränsleförbrukning &amp;  NOx'!AX378</f>
        <v>0</v>
      </c>
      <c r="AZ19" s="239">
        <f ca="1">'Bränsleförbrukning &amp;  NOx'!AY378</f>
        <v>0</v>
      </c>
      <c r="BA19" s="239">
        <f ca="1">'Bränsleförbrukning &amp;  NOx'!AZ378</f>
        <v>0</v>
      </c>
      <c r="BB19" s="239">
        <f ca="1">'Bränsleförbrukning &amp;  NOx'!BA378</f>
        <v>0</v>
      </c>
      <c r="BC19" s="239">
        <f ca="1">'Bränsleförbrukning &amp;  NOx'!BB378</f>
        <v>0</v>
      </c>
      <c r="BD19" s="239">
        <f ca="1">'Bränsleförbrukning &amp;  NOx'!BC378</f>
        <v>0</v>
      </c>
      <c r="BE19" s="239">
        <f ca="1">'Bränsleförbrukning &amp;  NOx'!BD378</f>
        <v>0</v>
      </c>
      <c r="BF19" s="239">
        <f ca="1">'Bränsleförbrukning &amp;  NOx'!BE378</f>
        <v>0</v>
      </c>
      <c r="BG19" s="239">
        <f ca="1">'Bränsleförbrukning &amp;  NOx'!BF378</f>
        <v>0</v>
      </c>
      <c r="BH19" s="239">
        <f ca="1">'Bränsleförbrukning &amp;  NOx'!BG378</f>
        <v>0</v>
      </c>
      <c r="BI19" s="239">
        <f ca="1">'Bränsleförbrukning &amp;  NOx'!BH378</f>
        <v>0</v>
      </c>
      <c r="BJ19" s="239">
        <f ca="1">'Bränsleförbrukning &amp;  NOx'!BI378</f>
        <v>0</v>
      </c>
      <c r="BK19" s="239">
        <f ca="1">'Bränsleförbrukning &amp;  NOx'!BJ378</f>
        <v>0</v>
      </c>
      <c r="BL19" s="239">
        <f ca="1">'Bränsleförbrukning &amp;  NOx'!BK378</f>
        <v>0</v>
      </c>
      <c r="BM19" s="239">
        <f ca="1">'Bränsleförbrukning &amp;  NOx'!BL378</f>
        <v>0</v>
      </c>
      <c r="BN19" s="239">
        <f ca="1">'Bränsleförbrukning &amp;  NOx'!BM378</f>
        <v>0</v>
      </c>
      <c r="BO19" s="239">
        <f ca="1">'Bränsleförbrukning &amp;  NOx'!BN378</f>
        <v>0</v>
      </c>
      <c r="BP19" s="239">
        <f ca="1">'Bränsleförbrukning &amp;  NOx'!BO378</f>
        <v>0</v>
      </c>
      <c r="BQ19" s="239">
        <f ca="1">'Bränsleförbrukning &amp;  NOx'!BP378</f>
        <v>0</v>
      </c>
      <c r="BR19" s="239">
        <f ca="1">'Bränsleförbrukning &amp;  NOx'!BQ378</f>
        <v>0</v>
      </c>
      <c r="BS19" s="239">
        <f ca="1">'Bränsleförbrukning &amp;  NOx'!BR378</f>
        <v>0</v>
      </c>
      <c r="BT19" s="239">
        <f ca="1">'Bränsleförbrukning &amp;  NOx'!BS378</f>
        <v>0</v>
      </c>
      <c r="BU19" s="239">
        <f ca="1">'Bränsleförbrukning &amp;  NOx'!BT378</f>
        <v>0</v>
      </c>
      <c r="BV19" s="239">
        <f>'Bränsleförbrukning &amp;  NOx'!BU378</f>
        <v>0</v>
      </c>
      <c r="BW19" s="239">
        <f>'Bränsleförbrukning &amp;  NOx'!BV378</f>
        <v>0</v>
      </c>
      <c r="BX19" s="239">
        <f>'Bränsleförbrukning &amp;  NOx'!BW378</f>
        <v>0</v>
      </c>
      <c r="BY19" s="239">
        <f>'Bränsleförbrukning &amp;  NOx'!BX378</f>
        <v>0</v>
      </c>
      <c r="BZ19" s="239">
        <f>'Bränsleförbrukning &amp;  NOx'!BY378</f>
        <v>0</v>
      </c>
      <c r="CA19" s="239">
        <f>'Bränsleförbrukning &amp;  NOx'!BZ378</f>
        <v>0</v>
      </c>
      <c r="CB19" s="239">
        <f>'Bränsleförbrukning &amp;  NOx'!CA378</f>
        <v>0</v>
      </c>
      <c r="CC19" s="239">
        <f>'Bränsleförbrukning &amp;  NOx'!CB378</f>
        <v>0</v>
      </c>
      <c r="CD19" s="239">
        <f>'Bränsleförbrukning &amp;  NOx'!CC378</f>
        <v>0</v>
      </c>
      <c r="CE19" s="239">
        <f>'Bränsleförbrukning &amp;  NOx'!CD378</f>
        <v>0</v>
      </c>
      <c r="CF19" s="239">
        <f>'Bränsleförbrukning &amp;  NOx'!CE378</f>
        <v>0</v>
      </c>
      <c r="CG19" s="239">
        <f>'Bränsleförbrukning &amp;  NOx'!CF378</f>
        <v>0</v>
      </c>
      <c r="CH19" s="239">
        <f>'Bränsleförbrukning &amp;  NOx'!CG378</f>
        <v>0</v>
      </c>
      <c r="CI19" s="239">
        <f>'Bränsleförbrukning &amp;  NOx'!CH378</f>
        <v>0</v>
      </c>
      <c r="CJ19" s="239">
        <f>'Bränsleförbrukning &amp;  NOx'!CI378</f>
        <v>0</v>
      </c>
      <c r="CK19" s="239">
        <f>'Bränsleförbrukning &amp;  NOx'!CJ378</f>
        <v>0</v>
      </c>
      <c r="CL19" s="239">
        <f>'Bränsleförbrukning &amp;  NOx'!CK378</f>
        <v>0</v>
      </c>
      <c r="CM19" s="239">
        <f>'Bränsleförbrukning &amp;  NOx'!CL378</f>
        <v>0</v>
      </c>
      <c r="CN19" s="239">
        <f>'Bränsleförbrukning &amp;  NOx'!CM378</f>
        <v>0</v>
      </c>
      <c r="CO19" s="239">
        <f>'Bränsleförbrukning &amp;  NOx'!CN378</f>
        <v>0</v>
      </c>
      <c r="CP19" s="239">
        <f>'Bränsleförbrukning &amp;  NOx'!CO378</f>
        <v>0</v>
      </c>
      <c r="CQ19" s="239">
        <f>'Bränsleförbrukning &amp;  NOx'!CP378</f>
        <v>0</v>
      </c>
      <c r="CR19" s="239">
        <f>'Bränsleförbrukning &amp;  NOx'!CQ378</f>
        <v>0</v>
      </c>
      <c r="CS19" s="239">
        <f>'Bränsleförbrukning &amp;  NOx'!CR378</f>
        <v>0</v>
      </c>
      <c r="CT19" s="239">
        <f>'Bränsleförbrukning &amp;  NOx'!CS378</f>
        <v>0</v>
      </c>
    </row>
    <row r="20" spans="1:98" ht="13" x14ac:dyDescent="0.25">
      <c r="A20" s="63" t="s">
        <v>65</v>
      </c>
      <c r="B20" s="41">
        <f ca="1">HLOOKUP($B$8,$E$16:$CT$34,5)</f>
        <v>0</v>
      </c>
      <c r="C20" s="41">
        <f ca="1">HLOOKUP($B$9,$E$16:$CT$34,5)</f>
        <v>0</v>
      </c>
      <c r="D20" s="280"/>
      <c r="E20" s="277">
        <f ca="1">E17*Indata!$B$49</f>
        <v>0</v>
      </c>
      <c r="F20" s="277">
        <f ca="1">F17*Indata!$B$49</f>
        <v>0</v>
      </c>
      <c r="G20" s="277">
        <f ca="1">G17*Indata!$B$49</f>
        <v>0</v>
      </c>
      <c r="H20" s="277">
        <f ca="1">H17*Indata!$B$49</f>
        <v>0</v>
      </c>
      <c r="I20" s="277">
        <f ca="1">I17*Indata!$B$49</f>
        <v>0</v>
      </c>
      <c r="J20" s="277">
        <f ca="1">J17*Indata!$B$49</f>
        <v>0</v>
      </c>
      <c r="K20" s="277">
        <f ca="1">K17*Indata!$B$49</f>
        <v>0</v>
      </c>
      <c r="L20" s="277">
        <f ca="1">L17*Indata!$B$49</f>
        <v>0</v>
      </c>
      <c r="M20" s="277">
        <f ca="1">M17*Indata!$B$49</f>
        <v>0</v>
      </c>
      <c r="N20" s="277">
        <f ca="1">N17*Indata!$B$49</f>
        <v>0</v>
      </c>
      <c r="O20" s="277">
        <f ca="1">O17*Indata!$B$49</f>
        <v>0</v>
      </c>
      <c r="P20" s="277">
        <f ca="1">P17*Indata!$B$49</f>
        <v>0</v>
      </c>
      <c r="Q20" s="277">
        <f ca="1">Q17*Indata!$B$49</f>
        <v>0</v>
      </c>
      <c r="R20" s="277">
        <f ca="1">R17*Indata!$B$49</f>
        <v>0</v>
      </c>
      <c r="S20" s="277">
        <f ca="1">S17*Indata!$B$49</f>
        <v>0</v>
      </c>
      <c r="T20" s="277">
        <f ca="1">T17*Indata!$B$49</f>
        <v>0</v>
      </c>
      <c r="U20" s="277">
        <f ca="1">U17*Indata!$B$49</f>
        <v>0</v>
      </c>
      <c r="V20" s="277">
        <f ca="1">V17*Indata!$B$49</f>
        <v>0</v>
      </c>
      <c r="W20" s="277">
        <f ca="1">W17*Indata!$B$49</f>
        <v>0</v>
      </c>
      <c r="X20" s="277">
        <f ca="1">X17*Indata!$B$49</f>
        <v>0</v>
      </c>
      <c r="Y20" s="277">
        <f ca="1">Y17*Indata!$B$49</f>
        <v>0</v>
      </c>
      <c r="Z20" s="277">
        <f ca="1">Z17*Indata!$B$49</f>
        <v>0</v>
      </c>
      <c r="AA20" s="277">
        <f ca="1">AA17*Indata!$B$49</f>
        <v>0</v>
      </c>
      <c r="AB20" s="277">
        <f ca="1">AB17*Indata!$B$49</f>
        <v>0</v>
      </c>
      <c r="AC20" s="277">
        <f ca="1">AC17*Indata!$B$49</f>
        <v>0</v>
      </c>
      <c r="AD20" s="277">
        <f ca="1">AD17*Indata!$B$49</f>
        <v>0</v>
      </c>
      <c r="AE20" s="277">
        <f ca="1">AE17*Indata!$B$49</f>
        <v>0</v>
      </c>
      <c r="AF20" s="277">
        <f ca="1">AF17*Indata!$B$49</f>
        <v>0</v>
      </c>
      <c r="AG20" s="277">
        <f ca="1">AG17*Indata!$B$49</f>
        <v>0</v>
      </c>
      <c r="AH20" s="277">
        <f ca="1">AH17*Indata!$B$49</f>
        <v>0</v>
      </c>
      <c r="AI20" s="277">
        <f ca="1">AI17*Indata!$B$49</f>
        <v>0</v>
      </c>
      <c r="AJ20" s="277">
        <f ca="1">AJ17*Indata!$B$49</f>
        <v>0</v>
      </c>
      <c r="AK20" s="277">
        <f ca="1">AK17*Indata!$B$49</f>
        <v>0</v>
      </c>
      <c r="AL20" s="277">
        <f ca="1">AL17*Indata!$B$49</f>
        <v>0</v>
      </c>
      <c r="AM20" s="277">
        <f ca="1">AM17*Indata!$B$49</f>
        <v>0</v>
      </c>
      <c r="AN20" s="277">
        <f ca="1">AN17*Indata!$B$49</f>
        <v>0</v>
      </c>
      <c r="AO20" s="277">
        <f ca="1">AO17*Indata!$B$49</f>
        <v>0</v>
      </c>
      <c r="AP20" s="277">
        <f ca="1">AP17*Indata!$B$49</f>
        <v>0</v>
      </c>
      <c r="AQ20" s="277">
        <f ca="1">AQ17*Indata!$B$49</f>
        <v>0</v>
      </c>
      <c r="AR20" s="277">
        <f ca="1">AR17*Indata!$B$49</f>
        <v>0</v>
      </c>
      <c r="AS20" s="277">
        <f ca="1">AS17*Indata!$B$49</f>
        <v>0</v>
      </c>
      <c r="AT20" s="277">
        <f ca="1">AT17*Indata!$B$49</f>
        <v>0</v>
      </c>
      <c r="AU20" s="277">
        <f ca="1">AU17*Indata!$B$49</f>
        <v>0</v>
      </c>
      <c r="AV20" s="277">
        <f ca="1">AV17*Indata!$B$49</f>
        <v>0</v>
      </c>
      <c r="AW20" s="277">
        <f ca="1">AW17*Indata!$B$49</f>
        <v>0</v>
      </c>
      <c r="AX20" s="277">
        <f ca="1">AX17*Indata!$B$49</f>
        <v>0</v>
      </c>
      <c r="AY20" s="277">
        <f ca="1">AY17*Indata!$B$49</f>
        <v>0</v>
      </c>
      <c r="AZ20" s="277">
        <f ca="1">AZ17*Indata!$B$49</f>
        <v>0</v>
      </c>
      <c r="BA20" s="277">
        <f ca="1">BA17*Indata!$B$49</f>
        <v>0</v>
      </c>
      <c r="BB20" s="277">
        <f ca="1">BB17*Indata!$B$49</f>
        <v>0</v>
      </c>
      <c r="BC20" s="277">
        <f ca="1">BC17*Indata!$B$49</f>
        <v>0</v>
      </c>
      <c r="BD20" s="277">
        <f ca="1">BD17*Indata!$B$49</f>
        <v>0</v>
      </c>
      <c r="BE20" s="277">
        <f ca="1">BE17*Indata!$B$49</f>
        <v>0</v>
      </c>
      <c r="BF20" s="277">
        <f ca="1">BF17*Indata!$B$49</f>
        <v>0</v>
      </c>
      <c r="BG20" s="277">
        <f ca="1">BG17*Indata!$B$49</f>
        <v>0</v>
      </c>
      <c r="BH20" s="277">
        <f ca="1">BH17*Indata!$B$49</f>
        <v>0</v>
      </c>
      <c r="BI20" s="277">
        <f ca="1">BI17*Indata!$B$49</f>
        <v>0</v>
      </c>
      <c r="BJ20" s="277">
        <f ca="1">BJ17*Indata!$B$49</f>
        <v>0</v>
      </c>
      <c r="BK20" s="277">
        <f ca="1">BK17*Indata!$B$49</f>
        <v>0</v>
      </c>
      <c r="BL20" s="277">
        <f ca="1">BL17*Indata!$B$49</f>
        <v>0</v>
      </c>
      <c r="BM20" s="277">
        <f ca="1">BM17*Indata!$B$49</f>
        <v>0</v>
      </c>
      <c r="BN20" s="277">
        <f ca="1">BN17*Indata!$B$49</f>
        <v>0</v>
      </c>
      <c r="BO20" s="277">
        <f ca="1">BO17*Indata!$B$49</f>
        <v>0</v>
      </c>
      <c r="BP20" s="277">
        <f ca="1">BP17*Indata!$B$49</f>
        <v>0</v>
      </c>
      <c r="BQ20" s="277">
        <f ca="1">BQ17*Indata!$B$49</f>
        <v>0</v>
      </c>
      <c r="BR20" s="277">
        <f ca="1">BR17*Indata!$B$49</f>
        <v>0</v>
      </c>
      <c r="BS20" s="277">
        <f ca="1">BS17*Indata!$B$49</f>
        <v>0</v>
      </c>
      <c r="BT20" s="277">
        <f ca="1">BT17*Indata!$B$49</f>
        <v>0</v>
      </c>
      <c r="BU20" s="277">
        <f ca="1">BU17*Indata!$B$49</f>
        <v>0</v>
      </c>
      <c r="BV20" s="277">
        <f>BV17*Indata!$B$49</f>
        <v>0</v>
      </c>
      <c r="BW20" s="277">
        <f>BW17*Indata!$B$49</f>
        <v>0</v>
      </c>
      <c r="BX20" s="277">
        <f>BX17*Indata!$B$49</f>
        <v>0</v>
      </c>
      <c r="BY20" s="277">
        <f>BY17*Indata!$B$49</f>
        <v>0</v>
      </c>
      <c r="BZ20" s="277">
        <f>BZ17*Indata!$B$49</f>
        <v>0</v>
      </c>
      <c r="CA20" s="277">
        <f>CA17*Indata!$B$49</f>
        <v>0</v>
      </c>
      <c r="CB20" s="277">
        <f>CB17*Indata!$B$49</f>
        <v>0</v>
      </c>
      <c r="CC20" s="277">
        <f>CC17*Indata!$B$49</f>
        <v>0</v>
      </c>
      <c r="CD20" s="277">
        <f>CD17*Indata!$B$49</f>
        <v>0</v>
      </c>
      <c r="CE20" s="277">
        <f>CE17*Indata!$B$49</f>
        <v>0</v>
      </c>
      <c r="CF20" s="277">
        <f>CF17*Indata!$B$49</f>
        <v>0</v>
      </c>
      <c r="CG20" s="277">
        <f>CG17*Indata!$B$49</f>
        <v>0</v>
      </c>
      <c r="CH20" s="277">
        <f>CH17*Indata!$B$49</f>
        <v>0</v>
      </c>
      <c r="CI20" s="277">
        <f>CI17*Indata!$B$49</f>
        <v>0</v>
      </c>
      <c r="CJ20" s="277">
        <f>CJ17*Indata!$B$49</f>
        <v>0</v>
      </c>
      <c r="CK20" s="277">
        <f>CK17*Indata!$B$49</f>
        <v>0</v>
      </c>
      <c r="CL20" s="277">
        <f>CL17*Indata!$B$49</f>
        <v>0</v>
      </c>
      <c r="CM20" s="277">
        <f>CM17*Indata!$B$49</f>
        <v>0</v>
      </c>
      <c r="CN20" s="277">
        <f>CN17*Indata!$B$49</f>
        <v>0</v>
      </c>
      <c r="CO20" s="277">
        <f>CO17*Indata!$B$49</f>
        <v>0</v>
      </c>
      <c r="CP20" s="277">
        <f>CP17*Indata!$B$49</f>
        <v>0</v>
      </c>
      <c r="CQ20" s="277">
        <f>CQ17*Indata!$B$49</f>
        <v>0</v>
      </c>
      <c r="CR20" s="277">
        <f>CR17*Indata!$B$49</f>
        <v>0</v>
      </c>
      <c r="CS20" s="277">
        <f>CS17*Indata!$B$49</f>
        <v>0</v>
      </c>
      <c r="CT20" s="277">
        <f>CT17*Indata!$B$49</f>
        <v>0</v>
      </c>
    </row>
    <row r="21" spans="1:98" ht="13" x14ac:dyDescent="0.25">
      <c r="A21" s="63" t="s">
        <v>66</v>
      </c>
      <c r="B21" s="41">
        <f ca="1">HLOOKUP($B$8,$E$16:$CT$34,6)</f>
        <v>0</v>
      </c>
      <c r="C21" s="41">
        <f ca="1">HLOOKUP($B$9,$E$16:$CT$34,6)</f>
        <v>0</v>
      </c>
      <c r="D21" s="280"/>
      <c r="E21" s="277">
        <f ca="1">E17*Indata!$B$50</f>
        <v>0</v>
      </c>
      <c r="F21" s="277">
        <f ca="1">F17*Indata!$B$50</f>
        <v>0</v>
      </c>
      <c r="G21" s="277">
        <f ca="1">G17*Indata!$B$50</f>
        <v>0</v>
      </c>
      <c r="H21" s="277">
        <f ca="1">H17*Indata!$B$50</f>
        <v>0</v>
      </c>
      <c r="I21" s="277">
        <f ca="1">I17*Indata!$B$50</f>
        <v>0</v>
      </c>
      <c r="J21" s="277">
        <f ca="1">J17*Indata!$B$50</f>
        <v>0</v>
      </c>
      <c r="K21" s="277">
        <f ca="1">K17*Indata!$B$50</f>
        <v>0</v>
      </c>
      <c r="L21" s="277">
        <f ca="1">L17*Indata!$B$50</f>
        <v>0</v>
      </c>
      <c r="M21" s="277">
        <f ca="1">M17*Indata!$B$50</f>
        <v>0</v>
      </c>
      <c r="N21" s="277">
        <f ca="1">N17*Indata!$B$50</f>
        <v>0</v>
      </c>
      <c r="O21" s="277">
        <f ca="1">O17*Indata!$B$50</f>
        <v>0</v>
      </c>
      <c r="P21" s="277">
        <f ca="1">P17*Indata!$B$50</f>
        <v>0</v>
      </c>
      <c r="Q21" s="277">
        <f ca="1">Q17*Indata!$B$50</f>
        <v>0</v>
      </c>
      <c r="R21" s="277">
        <f ca="1">R17*Indata!$B$50</f>
        <v>0</v>
      </c>
      <c r="S21" s="277">
        <f ca="1">S17*Indata!$B$50</f>
        <v>0</v>
      </c>
      <c r="T21" s="277">
        <f ca="1">T17*Indata!$B$50</f>
        <v>0</v>
      </c>
      <c r="U21" s="277">
        <f ca="1">U17*Indata!$B$50</f>
        <v>0</v>
      </c>
      <c r="V21" s="277">
        <f ca="1">V17*Indata!$B$50</f>
        <v>0</v>
      </c>
      <c r="W21" s="277">
        <f ca="1">W17*Indata!$B$50</f>
        <v>0</v>
      </c>
      <c r="X21" s="277">
        <f ca="1">X17*Indata!$B$50</f>
        <v>0</v>
      </c>
      <c r="Y21" s="277">
        <f ca="1">Y17*Indata!$B$50</f>
        <v>0</v>
      </c>
      <c r="Z21" s="277">
        <f ca="1">Z17*Indata!$B$50</f>
        <v>0</v>
      </c>
      <c r="AA21" s="277">
        <f ca="1">AA17*Indata!$B$50</f>
        <v>0</v>
      </c>
      <c r="AB21" s="277">
        <f ca="1">AB17*Indata!$B$50</f>
        <v>0</v>
      </c>
      <c r="AC21" s="277">
        <f ca="1">AC17*Indata!$B$50</f>
        <v>0</v>
      </c>
      <c r="AD21" s="277">
        <f ca="1">AD17*Indata!$B$50</f>
        <v>0</v>
      </c>
      <c r="AE21" s="277">
        <f ca="1">AE17*Indata!$B$50</f>
        <v>0</v>
      </c>
      <c r="AF21" s="277">
        <f ca="1">AF17*Indata!$B$50</f>
        <v>0</v>
      </c>
      <c r="AG21" s="277">
        <f ca="1">AG17*Indata!$B$50</f>
        <v>0</v>
      </c>
      <c r="AH21" s="277">
        <f ca="1">AH17*Indata!$B$50</f>
        <v>0</v>
      </c>
      <c r="AI21" s="277">
        <f ca="1">AI17*Indata!$B$50</f>
        <v>0</v>
      </c>
      <c r="AJ21" s="277">
        <f ca="1">AJ17*Indata!$B$50</f>
        <v>0</v>
      </c>
      <c r="AK21" s="277">
        <f ca="1">AK17*Indata!$B$50</f>
        <v>0</v>
      </c>
      <c r="AL21" s="277">
        <f ca="1">AL17*Indata!$B$50</f>
        <v>0</v>
      </c>
      <c r="AM21" s="277">
        <f ca="1">AM17*Indata!$B$50</f>
        <v>0</v>
      </c>
      <c r="AN21" s="277">
        <f ca="1">AN17*Indata!$B$50</f>
        <v>0</v>
      </c>
      <c r="AO21" s="277">
        <f ca="1">AO17*Indata!$B$50</f>
        <v>0</v>
      </c>
      <c r="AP21" s="277">
        <f ca="1">AP17*Indata!$B$50</f>
        <v>0</v>
      </c>
      <c r="AQ21" s="277">
        <f ca="1">AQ17*Indata!$B$50</f>
        <v>0</v>
      </c>
      <c r="AR21" s="277">
        <f ca="1">AR17*Indata!$B$50</f>
        <v>0</v>
      </c>
      <c r="AS21" s="277">
        <f ca="1">AS17*Indata!$B$50</f>
        <v>0</v>
      </c>
      <c r="AT21" s="277">
        <f ca="1">AT17*Indata!$B$50</f>
        <v>0</v>
      </c>
      <c r="AU21" s="277">
        <f ca="1">AU17*Indata!$B$50</f>
        <v>0</v>
      </c>
      <c r="AV21" s="277">
        <f ca="1">AV17*Indata!$B$50</f>
        <v>0</v>
      </c>
      <c r="AW21" s="277">
        <f ca="1">AW17*Indata!$B$50</f>
        <v>0</v>
      </c>
      <c r="AX21" s="277">
        <f ca="1">AX17*Indata!$B$50</f>
        <v>0</v>
      </c>
      <c r="AY21" s="277">
        <f ca="1">AY17*Indata!$B$50</f>
        <v>0</v>
      </c>
      <c r="AZ21" s="277">
        <f ca="1">AZ17*Indata!$B$50</f>
        <v>0</v>
      </c>
      <c r="BA21" s="277">
        <f ca="1">BA17*Indata!$B$50</f>
        <v>0</v>
      </c>
      <c r="BB21" s="277">
        <f ca="1">BB17*Indata!$B$50</f>
        <v>0</v>
      </c>
      <c r="BC21" s="277">
        <f ca="1">BC17*Indata!$B$50</f>
        <v>0</v>
      </c>
      <c r="BD21" s="277">
        <f ca="1">BD17*Indata!$B$50</f>
        <v>0</v>
      </c>
      <c r="BE21" s="277">
        <f ca="1">BE17*Indata!$B$50</f>
        <v>0</v>
      </c>
      <c r="BF21" s="277">
        <f ca="1">BF17*Indata!$B$50</f>
        <v>0</v>
      </c>
      <c r="BG21" s="277">
        <f ca="1">BG17*Indata!$B$50</f>
        <v>0</v>
      </c>
      <c r="BH21" s="277">
        <f ca="1">BH17*Indata!$B$50</f>
        <v>0</v>
      </c>
      <c r="BI21" s="277">
        <f ca="1">BI17*Indata!$B$50</f>
        <v>0</v>
      </c>
      <c r="BJ21" s="277">
        <f ca="1">BJ17*Indata!$B$50</f>
        <v>0</v>
      </c>
      <c r="BK21" s="277">
        <f ca="1">BK17*Indata!$B$50</f>
        <v>0</v>
      </c>
      <c r="BL21" s="277">
        <f ca="1">BL17*Indata!$B$50</f>
        <v>0</v>
      </c>
      <c r="BM21" s="277">
        <f ca="1">BM17*Indata!$B$50</f>
        <v>0</v>
      </c>
      <c r="BN21" s="277">
        <f ca="1">BN17*Indata!$B$50</f>
        <v>0</v>
      </c>
      <c r="BO21" s="277">
        <f ca="1">BO17*Indata!$B$50</f>
        <v>0</v>
      </c>
      <c r="BP21" s="277">
        <f ca="1">BP17*Indata!$B$50</f>
        <v>0</v>
      </c>
      <c r="BQ21" s="277">
        <f ca="1">BQ17*Indata!$B$50</f>
        <v>0</v>
      </c>
      <c r="BR21" s="277">
        <f ca="1">BR17*Indata!$B$50</f>
        <v>0</v>
      </c>
      <c r="BS21" s="277">
        <f ca="1">BS17*Indata!$B$50</f>
        <v>0</v>
      </c>
      <c r="BT21" s="277">
        <f ca="1">BT17*Indata!$B$50</f>
        <v>0</v>
      </c>
      <c r="BU21" s="277">
        <f ca="1">BU17*Indata!$B$50</f>
        <v>0</v>
      </c>
      <c r="BV21" s="277">
        <f>BV17*Indata!$B$50</f>
        <v>0</v>
      </c>
      <c r="BW21" s="277">
        <f>BW17*Indata!$B$50</f>
        <v>0</v>
      </c>
      <c r="BX21" s="277">
        <f>BX17*Indata!$B$50</f>
        <v>0</v>
      </c>
      <c r="BY21" s="277">
        <f>BY17*Indata!$B$50</f>
        <v>0</v>
      </c>
      <c r="BZ21" s="277">
        <f>BZ17*Indata!$B$50</f>
        <v>0</v>
      </c>
      <c r="CA21" s="277">
        <f>CA17*Indata!$B$50</f>
        <v>0</v>
      </c>
      <c r="CB21" s="277">
        <f>CB17*Indata!$B$50</f>
        <v>0</v>
      </c>
      <c r="CC21" s="277">
        <f>CC17*Indata!$B$50</f>
        <v>0</v>
      </c>
      <c r="CD21" s="277">
        <f>CD17*Indata!$B$50</f>
        <v>0</v>
      </c>
      <c r="CE21" s="277">
        <f>CE17*Indata!$B$50</f>
        <v>0</v>
      </c>
      <c r="CF21" s="277">
        <f>CF17*Indata!$B$50</f>
        <v>0</v>
      </c>
      <c r="CG21" s="277">
        <f>CG17*Indata!$B$50</f>
        <v>0</v>
      </c>
      <c r="CH21" s="277">
        <f>CH17*Indata!$B$50</f>
        <v>0</v>
      </c>
      <c r="CI21" s="277">
        <f>CI17*Indata!$B$50</f>
        <v>0</v>
      </c>
      <c r="CJ21" s="277">
        <f>CJ17*Indata!$B$50</f>
        <v>0</v>
      </c>
      <c r="CK21" s="277">
        <f>CK17*Indata!$B$50</f>
        <v>0</v>
      </c>
      <c r="CL21" s="277">
        <f>CL17*Indata!$B$50</f>
        <v>0</v>
      </c>
      <c r="CM21" s="277">
        <f>CM17*Indata!$B$50</f>
        <v>0</v>
      </c>
      <c r="CN21" s="277">
        <f>CN17*Indata!$B$50</f>
        <v>0</v>
      </c>
      <c r="CO21" s="277">
        <f>CO17*Indata!$B$50</f>
        <v>0</v>
      </c>
      <c r="CP21" s="277">
        <f>CP17*Indata!$B$50</f>
        <v>0</v>
      </c>
      <c r="CQ21" s="277">
        <f>CQ17*Indata!$B$50</f>
        <v>0</v>
      </c>
      <c r="CR21" s="277">
        <f>CR17*Indata!$B$50</f>
        <v>0</v>
      </c>
      <c r="CS21" s="277">
        <f>CS17*Indata!$B$50</f>
        <v>0</v>
      </c>
      <c r="CT21" s="277">
        <f>CT17*Indata!$B$50</f>
        <v>0</v>
      </c>
    </row>
    <row r="22" spans="1:98" ht="13" x14ac:dyDescent="0.25">
      <c r="A22" s="63" t="s">
        <v>79</v>
      </c>
      <c r="B22" s="41">
        <f ca="1">HLOOKUP($B$8,$E$16:$CT$34,7)</f>
        <v>0</v>
      </c>
      <c r="C22" s="41">
        <f ca="1">HLOOKUP($B$9,$E$16:$CT$34,7)</f>
        <v>0</v>
      </c>
      <c r="D22" s="280"/>
      <c r="E22" s="277">
        <f ca="1">E17*Indata!$B$51</f>
        <v>0</v>
      </c>
      <c r="F22" s="277">
        <f ca="1">F17*Indata!$B$51</f>
        <v>0</v>
      </c>
      <c r="G22" s="277">
        <f ca="1">G17*Indata!$B$51</f>
        <v>0</v>
      </c>
      <c r="H22" s="277">
        <f ca="1">H17*Indata!$B$51</f>
        <v>0</v>
      </c>
      <c r="I22" s="277">
        <f ca="1">I17*Indata!$B$51</f>
        <v>0</v>
      </c>
      <c r="J22" s="277">
        <f ca="1">J17*Indata!$B$51</f>
        <v>0</v>
      </c>
      <c r="K22" s="277">
        <f ca="1">K17*Indata!$B$51</f>
        <v>0</v>
      </c>
      <c r="L22" s="277">
        <f ca="1">L17*Indata!$B$51</f>
        <v>0</v>
      </c>
      <c r="M22" s="277">
        <f ca="1">M17*Indata!$B$51</f>
        <v>0</v>
      </c>
      <c r="N22" s="277">
        <f ca="1">N17*Indata!$B$51</f>
        <v>0</v>
      </c>
      <c r="O22" s="277">
        <f ca="1">O17*Indata!$B$51</f>
        <v>0</v>
      </c>
      <c r="P22" s="277">
        <f ca="1">P17*Indata!$B$51</f>
        <v>0</v>
      </c>
      <c r="Q22" s="277">
        <f ca="1">Q17*Indata!$B$51</f>
        <v>0</v>
      </c>
      <c r="R22" s="277">
        <f ca="1">R17*Indata!$B$51</f>
        <v>0</v>
      </c>
      <c r="S22" s="277">
        <f ca="1">S17*Indata!$B$51</f>
        <v>0</v>
      </c>
      <c r="T22" s="277">
        <f ca="1">T17*Indata!$B$51</f>
        <v>0</v>
      </c>
      <c r="U22" s="277">
        <f ca="1">U17*Indata!$B$51</f>
        <v>0</v>
      </c>
      <c r="V22" s="277">
        <f ca="1">V17*Indata!$B$51</f>
        <v>0</v>
      </c>
      <c r="W22" s="277">
        <f ca="1">W17*Indata!$B$51</f>
        <v>0</v>
      </c>
      <c r="X22" s="277">
        <f ca="1">X17*Indata!$B$51</f>
        <v>0</v>
      </c>
      <c r="Y22" s="277">
        <f ca="1">Y17*Indata!$B$51</f>
        <v>0</v>
      </c>
      <c r="Z22" s="277">
        <f ca="1">Z17*Indata!$B$51</f>
        <v>0</v>
      </c>
      <c r="AA22" s="277">
        <f ca="1">AA17*Indata!$B$51</f>
        <v>0</v>
      </c>
      <c r="AB22" s="277">
        <f ca="1">AB17*Indata!$B$51</f>
        <v>0</v>
      </c>
      <c r="AC22" s="277">
        <f ca="1">AC17*Indata!$B$51</f>
        <v>0</v>
      </c>
      <c r="AD22" s="277">
        <f ca="1">AD17*Indata!$B$51</f>
        <v>0</v>
      </c>
      <c r="AE22" s="277">
        <f ca="1">AE17*Indata!$B$51</f>
        <v>0</v>
      </c>
      <c r="AF22" s="277">
        <f ca="1">AF17*Indata!$B$51</f>
        <v>0</v>
      </c>
      <c r="AG22" s="277">
        <f ca="1">AG17*Indata!$B$51</f>
        <v>0</v>
      </c>
      <c r="AH22" s="277">
        <f ca="1">AH17*Indata!$B$51</f>
        <v>0</v>
      </c>
      <c r="AI22" s="277">
        <f ca="1">AI17*Indata!$B$51</f>
        <v>0</v>
      </c>
      <c r="AJ22" s="277">
        <f ca="1">AJ17*Indata!$B$51</f>
        <v>0</v>
      </c>
      <c r="AK22" s="277">
        <f ca="1">AK17*Indata!$B$51</f>
        <v>0</v>
      </c>
      <c r="AL22" s="277">
        <f ca="1">AL17*Indata!$B$51</f>
        <v>0</v>
      </c>
      <c r="AM22" s="277">
        <f ca="1">AM17*Indata!$B$51</f>
        <v>0</v>
      </c>
      <c r="AN22" s="277">
        <f ca="1">AN17*Indata!$B$51</f>
        <v>0</v>
      </c>
      <c r="AO22" s="277">
        <f ca="1">AO17*Indata!$B$51</f>
        <v>0</v>
      </c>
      <c r="AP22" s="277">
        <f ca="1">AP17*Indata!$B$51</f>
        <v>0</v>
      </c>
      <c r="AQ22" s="277">
        <f ca="1">AQ17*Indata!$B$51</f>
        <v>0</v>
      </c>
      <c r="AR22" s="277">
        <f ca="1">AR17*Indata!$B$51</f>
        <v>0</v>
      </c>
      <c r="AS22" s="277">
        <f ca="1">AS17*Indata!$B$51</f>
        <v>0</v>
      </c>
      <c r="AT22" s="277">
        <f ca="1">AT17*Indata!$B$51</f>
        <v>0</v>
      </c>
      <c r="AU22" s="277">
        <f ca="1">AU17*Indata!$B$51</f>
        <v>0</v>
      </c>
      <c r="AV22" s="277">
        <f ca="1">AV17*Indata!$B$51</f>
        <v>0</v>
      </c>
      <c r="AW22" s="277">
        <f ca="1">AW17*Indata!$B$51</f>
        <v>0</v>
      </c>
      <c r="AX22" s="277">
        <f ca="1">AX17*Indata!$B$51</f>
        <v>0</v>
      </c>
      <c r="AY22" s="277">
        <f ca="1">AY17*Indata!$B$51</f>
        <v>0</v>
      </c>
      <c r="AZ22" s="277">
        <f ca="1">AZ17*Indata!$B$51</f>
        <v>0</v>
      </c>
      <c r="BA22" s="277">
        <f ca="1">BA17*Indata!$B$51</f>
        <v>0</v>
      </c>
      <c r="BB22" s="277">
        <f ca="1">BB17*Indata!$B$51</f>
        <v>0</v>
      </c>
      <c r="BC22" s="277">
        <f ca="1">BC17*Indata!$B$51</f>
        <v>0</v>
      </c>
      <c r="BD22" s="277">
        <f ca="1">BD17*Indata!$B$51</f>
        <v>0</v>
      </c>
      <c r="BE22" s="277">
        <f ca="1">BE17*Indata!$B$51</f>
        <v>0</v>
      </c>
      <c r="BF22" s="277">
        <f ca="1">BF17*Indata!$B$51</f>
        <v>0</v>
      </c>
      <c r="BG22" s="277">
        <f ca="1">BG17*Indata!$B$51</f>
        <v>0</v>
      </c>
      <c r="BH22" s="277">
        <f ca="1">BH17*Indata!$B$51</f>
        <v>0</v>
      </c>
      <c r="BI22" s="277">
        <f ca="1">BI17*Indata!$B$51</f>
        <v>0</v>
      </c>
      <c r="BJ22" s="277">
        <f ca="1">BJ17*Indata!$B$51</f>
        <v>0</v>
      </c>
      <c r="BK22" s="277">
        <f ca="1">BK17*Indata!$B$51</f>
        <v>0</v>
      </c>
      <c r="BL22" s="277">
        <f ca="1">BL17*Indata!$B$51</f>
        <v>0</v>
      </c>
      <c r="BM22" s="277">
        <f ca="1">BM17*Indata!$B$51</f>
        <v>0</v>
      </c>
      <c r="BN22" s="277">
        <f ca="1">BN17*Indata!$B$51</f>
        <v>0</v>
      </c>
      <c r="BO22" s="277">
        <f ca="1">BO17*Indata!$B$51</f>
        <v>0</v>
      </c>
      <c r="BP22" s="277">
        <f ca="1">BP17*Indata!$B$51</f>
        <v>0</v>
      </c>
      <c r="BQ22" s="277">
        <f ca="1">BQ17*Indata!$B$51</f>
        <v>0</v>
      </c>
      <c r="BR22" s="277">
        <f ca="1">BR17*Indata!$B$51</f>
        <v>0</v>
      </c>
      <c r="BS22" s="277">
        <f ca="1">BS17*Indata!$B$51</f>
        <v>0</v>
      </c>
      <c r="BT22" s="277">
        <f ca="1">BT17*Indata!$B$51</f>
        <v>0</v>
      </c>
      <c r="BU22" s="277">
        <f ca="1">BU17*Indata!$B$51</f>
        <v>0</v>
      </c>
      <c r="BV22" s="277">
        <f>BV17*Indata!$B$51</f>
        <v>0</v>
      </c>
      <c r="BW22" s="277">
        <f>BW17*Indata!$B$51</f>
        <v>0</v>
      </c>
      <c r="BX22" s="277">
        <f>BX17*Indata!$B$51</f>
        <v>0</v>
      </c>
      <c r="BY22" s="277">
        <f>BY17*Indata!$B$51</f>
        <v>0</v>
      </c>
      <c r="BZ22" s="277">
        <f>BZ17*Indata!$B$51</f>
        <v>0</v>
      </c>
      <c r="CA22" s="277">
        <f>CA17*Indata!$B$51</f>
        <v>0</v>
      </c>
      <c r="CB22" s="277">
        <f>CB17*Indata!$B$51</f>
        <v>0</v>
      </c>
      <c r="CC22" s="277">
        <f>CC17*Indata!$B$51</f>
        <v>0</v>
      </c>
      <c r="CD22" s="277">
        <f>CD17*Indata!$B$51</f>
        <v>0</v>
      </c>
      <c r="CE22" s="277">
        <f>CE17*Indata!$B$51</f>
        <v>0</v>
      </c>
      <c r="CF22" s="277">
        <f>CF17*Indata!$B$51</f>
        <v>0</v>
      </c>
      <c r="CG22" s="277">
        <f>CG17*Indata!$B$51</f>
        <v>0</v>
      </c>
      <c r="CH22" s="277">
        <f>CH17*Indata!$B$51</f>
        <v>0</v>
      </c>
      <c r="CI22" s="277">
        <f>CI17*Indata!$B$51</f>
        <v>0</v>
      </c>
      <c r="CJ22" s="277">
        <f>CJ17*Indata!$B$51</f>
        <v>0</v>
      </c>
      <c r="CK22" s="277">
        <f>CK17*Indata!$B$51</f>
        <v>0</v>
      </c>
      <c r="CL22" s="277">
        <f>CL17*Indata!$B$51</f>
        <v>0</v>
      </c>
      <c r="CM22" s="277">
        <f>CM17*Indata!$B$51</f>
        <v>0</v>
      </c>
      <c r="CN22" s="277">
        <f>CN17*Indata!$B$51</f>
        <v>0</v>
      </c>
      <c r="CO22" s="277">
        <f>CO17*Indata!$B$51</f>
        <v>0</v>
      </c>
      <c r="CP22" s="277">
        <f>CP17*Indata!$B$51</f>
        <v>0</v>
      </c>
      <c r="CQ22" s="277">
        <f>CQ17*Indata!$B$51</f>
        <v>0</v>
      </c>
      <c r="CR22" s="277">
        <f>CR17*Indata!$B$51</f>
        <v>0</v>
      </c>
      <c r="CS22" s="277">
        <f>CS17*Indata!$B$51</f>
        <v>0</v>
      </c>
      <c r="CT22" s="277">
        <f>CT17*Indata!$B$51</f>
        <v>0</v>
      </c>
    </row>
    <row r="23" spans="1:98" s="591" customFormat="1" ht="13" x14ac:dyDescent="0.25">
      <c r="A23" s="587" t="s">
        <v>93</v>
      </c>
      <c r="B23" s="588">
        <f ca="1">HLOOKUP($B$8,$E$16:$CT$34,8)</f>
        <v>0</v>
      </c>
      <c r="C23" s="588">
        <f ca="1">HLOOKUP($B$9,$E$16:$CT$34,8)</f>
        <v>0</v>
      </c>
      <c r="D23" s="589"/>
      <c r="E23" s="590">
        <f ca="1">E17*Indata!$B$52</f>
        <v>0</v>
      </c>
      <c r="F23" s="590">
        <f ca="1">F17*Indata!$B$52</f>
        <v>0</v>
      </c>
      <c r="G23" s="590">
        <f ca="1">G17*Indata!$B$52</f>
        <v>0</v>
      </c>
      <c r="H23" s="590">
        <f ca="1">H17*Indata!$B$52</f>
        <v>0</v>
      </c>
      <c r="I23" s="590">
        <f ca="1">I17*Indata!$B$52</f>
        <v>0</v>
      </c>
      <c r="J23" s="590">
        <f ca="1">J17*Indata!$B$52</f>
        <v>0</v>
      </c>
      <c r="K23" s="590">
        <f ca="1">K17*Indata!$B$52</f>
        <v>0</v>
      </c>
      <c r="L23" s="590">
        <f ca="1">L17*Indata!$B$52</f>
        <v>0</v>
      </c>
      <c r="M23" s="590">
        <f ca="1">M17*Indata!$B$52</f>
        <v>0</v>
      </c>
      <c r="N23" s="590">
        <f ca="1">N17*Indata!$B$52</f>
        <v>0</v>
      </c>
      <c r="O23" s="590">
        <f ca="1">O17*Indata!$B$52</f>
        <v>0</v>
      </c>
      <c r="P23" s="590">
        <f ca="1">P17*Indata!$B$52</f>
        <v>0</v>
      </c>
      <c r="Q23" s="590">
        <f ca="1">Q17*Indata!$B$52</f>
        <v>0</v>
      </c>
      <c r="R23" s="590">
        <f ca="1">R17*Indata!$B$52</f>
        <v>0</v>
      </c>
      <c r="S23" s="590">
        <f ca="1">S17*Indata!$B$52</f>
        <v>0</v>
      </c>
      <c r="T23" s="590">
        <f ca="1">T17*Indata!$B$52</f>
        <v>0</v>
      </c>
      <c r="U23" s="590">
        <f ca="1">U17*Indata!$B$52</f>
        <v>0</v>
      </c>
      <c r="V23" s="590">
        <f ca="1">V17*Indata!$B$52</f>
        <v>0</v>
      </c>
      <c r="W23" s="590">
        <f ca="1">W17*Indata!$B$52</f>
        <v>0</v>
      </c>
      <c r="X23" s="590">
        <f ca="1">X17*Indata!$B$52</f>
        <v>0</v>
      </c>
      <c r="Y23" s="590">
        <f ca="1">Y17*Indata!$B$52</f>
        <v>0</v>
      </c>
      <c r="Z23" s="590">
        <f ca="1">Z17*Indata!$B$52</f>
        <v>0</v>
      </c>
      <c r="AA23" s="590">
        <f ca="1">AA17*Indata!$B$52</f>
        <v>0</v>
      </c>
      <c r="AB23" s="590">
        <f ca="1">AB17*Indata!$B$52</f>
        <v>0</v>
      </c>
      <c r="AC23" s="590">
        <f ca="1">AC17*Indata!$B$52</f>
        <v>0</v>
      </c>
      <c r="AD23" s="590">
        <f ca="1">AD17*Indata!$B$52</f>
        <v>0</v>
      </c>
      <c r="AE23" s="590">
        <f ca="1">AE17*Indata!$B$52</f>
        <v>0</v>
      </c>
      <c r="AF23" s="590">
        <f ca="1">AF17*Indata!$B$52</f>
        <v>0</v>
      </c>
      <c r="AG23" s="590">
        <f ca="1">AG17*Indata!$B$52</f>
        <v>0</v>
      </c>
      <c r="AH23" s="590">
        <f ca="1">AH17*Indata!$B$52</f>
        <v>0</v>
      </c>
      <c r="AI23" s="590">
        <f ca="1">AI17*Indata!$B$52</f>
        <v>0</v>
      </c>
      <c r="AJ23" s="590">
        <f ca="1">AJ17*Indata!$B$52</f>
        <v>0</v>
      </c>
      <c r="AK23" s="590">
        <f ca="1">AK17*Indata!$B$52</f>
        <v>0</v>
      </c>
      <c r="AL23" s="590">
        <f ca="1">AL17*Indata!$B$52</f>
        <v>0</v>
      </c>
      <c r="AM23" s="590">
        <f ca="1">AM17*Indata!$B$52</f>
        <v>0</v>
      </c>
      <c r="AN23" s="590">
        <f ca="1">AN17*Indata!$B$52</f>
        <v>0</v>
      </c>
      <c r="AO23" s="590">
        <f ca="1">AO17*Indata!$B$52</f>
        <v>0</v>
      </c>
      <c r="AP23" s="590">
        <f ca="1">AP17*Indata!$B$52</f>
        <v>0</v>
      </c>
      <c r="AQ23" s="590">
        <f ca="1">AQ17*Indata!$B$52</f>
        <v>0</v>
      </c>
      <c r="AR23" s="590">
        <f ca="1">AR17*Indata!$B$52</f>
        <v>0</v>
      </c>
      <c r="AS23" s="590">
        <f ca="1">AS17*Indata!$B$52</f>
        <v>0</v>
      </c>
      <c r="AT23" s="590">
        <f ca="1">AT17*Indata!$B$52</f>
        <v>0</v>
      </c>
      <c r="AU23" s="590">
        <f ca="1">AU17*Indata!$B$52</f>
        <v>0</v>
      </c>
      <c r="AV23" s="590">
        <f ca="1">AV17*Indata!$B$52</f>
        <v>0</v>
      </c>
      <c r="AW23" s="590">
        <f ca="1">AW17*Indata!$B$52</f>
        <v>0</v>
      </c>
      <c r="AX23" s="590">
        <f ca="1">AX17*Indata!$B$52</f>
        <v>0</v>
      </c>
      <c r="AY23" s="590">
        <f ca="1">AY17*Indata!$B$52</f>
        <v>0</v>
      </c>
      <c r="AZ23" s="590">
        <f ca="1">AZ17*Indata!$B$52</f>
        <v>0</v>
      </c>
      <c r="BA23" s="590">
        <f ca="1">BA17*Indata!$B$52</f>
        <v>0</v>
      </c>
      <c r="BB23" s="590">
        <f ca="1">BB17*Indata!$B$52</f>
        <v>0</v>
      </c>
      <c r="BC23" s="590">
        <f ca="1">BC17*Indata!$B$52</f>
        <v>0</v>
      </c>
      <c r="BD23" s="590">
        <f ca="1">BD17*Indata!$B$52</f>
        <v>0</v>
      </c>
      <c r="BE23" s="590">
        <f ca="1">BE17*Indata!$B$52</f>
        <v>0</v>
      </c>
      <c r="BF23" s="590">
        <f ca="1">BF17*Indata!$B$52</f>
        <v>0</v>
      </c>
      <c r="BG23" s="590">
        <f ca="1">BG17*Indata!$B$52</f>
        <v>0</v>
      </c>
      <c r="BH23" s="590">
        <f ca="1">BH17*Indata!$B$52</f>
        <v>0</v>
      </c>
      <c r="BI23" s="590">
        <f ca="1">BI17*Indata!$B$52</f>
        <v>0</v>
      </c>
      <c r="BJ23" s="590">
        <f ca="1">BJ17*Indata!$B$52</f>
        <v>0</v>
      </c>
      <c r="BK23" s="590">
        <f ca="1">BK17*Indata!$B$52</f>
        <v>0</v>
      </c>
      <c r="BL23" s="590">
        <f ca="1">BL17*Indata!$B$52</f>
        <v>0</v>
      </c>
      <c r="BM23" s="590">
        <f ca="1">BM17*Indata!$B$52</f>
        <v>0</v>
      </c>
      <c r="BN23" s="590">
        <f ca="1">BN17*Indata!$B$52</f>
        <v>0</v>
      </c>
      <c r="BO23" s="590">
        <f ca="1">BO17*Indata!$B$52</f>
        <v>0</v>
      </c>
      <c r="BP23" s="590">
        <f ca="1">BP17*Indata!$B$52</f>
        <v>0</v>
      </c>
      <c r="BQ23" s="590">
        <f ca="1">BQ17*Indata!$B$52</f>
        <v>0</v>
      </c>
      <c r="BR23" s="590">
        <f ca="1">BR17*Indata!$B$52</f>
        <v>0</v>
      </c>
      <c r="BS23" s="590">
        <f ca="1">BS17*Indata!$B$52</f>
        <v>0</v>
      </c>
      <c r="BT23" s="590">
        <f ca="1">BT17*Indata!$B$52</f>
        <v>0</v>
      </c>
      <c r="BU23" s="590">
        <f ca="1">BU17*Indata!$B$52</f>
        <v>0</v>
      </c>
      <c r="BV23" s="590">
        <f>BV17*Indata!$B$52</f>
        <v>0</v>
      </c>
      <c r="BW23" s="590">
        <f>BW17*Indata!$B$52</f>
        <v>0</v>
      </c>
      <c r="BX23" s="590">
        <f>BX17*Indata!$B$52</f>
        <v>0</v>
      </c>
      <c r="BY23" s="590">
        <f>BY17*Indata!$B$52</f>
        <v>0</v>
      </c>
      <c r="BZ23" s="590">
        <f>BZ17*Indata!$B$52</f>
        <v>0</v>
      </c>
      <c r="CA23" s="590">
        <f>CA17*Indata!$B$52</f>
        <v>0</v>
      </c>
      <c r="CB23" s="590">
        <f>CB17*Indata!$B$52</f>
        <v>0</v>
      </c>
      <c r="CC23" s="590">
        <f>CC17*Indata!$B$52</f>
        <v>0</v>
      </c>
      <c r="CD23" s="590">
        <f>CD17*Indata!$B$52</f>
        <v>0</v>
      </c>
      <c r="CE23" s="590">
        <f>CE17*Indata!$B$52</f>
        <v>0</v>
      </c>
      <c r="CF23" s="590">
        <f>CF17*Indata!$B$52</f>
        <v>0</v>
      </c>
      <c r="CG23" s="590">
        <f>CG17*Indata!$B$52</f>
        <v>0</v>
      </c>
      <c r="CH23" s="590">
        <f>CH17*Indata!$B$52</f>
        <v>0</v>
      </c>
      <c r="CI23" s="590">
        <f>CI17*Indata!$B$52</f>
        <v>0</v>
      </c>
      <c r="CJ23" s="590">
        <f>CJ17*Indata!$B$52</f>
        <v>0</v>
      </c>
      <c r="CK23" s="590">
        <f>CK17*Indata!$B$52</f>
        <v>0</v>
      </c>
      <c r="CL23" s="590">
        <f>CL17*Indata!$B$52</f>
        <v>0</v>
      </c>
      <c r="CM23" s="590">
        <f>CM17*Indata!$B$52</f>
        <v>0</v>
      </c>
      <c r="CN23" s="590">
        <f>CN17*Indata!$B$52</f>
        <v>0</v>
      </c>
      <c r="CO23" s="590">
        <f>CO17*Indata!$B$52</f>
        <v>0</v>
      </c>
      <c r="CP23" s="590">
        <f>CP17*Indata!$B$52</f>
        <v>0</v>
      </c>
      <c r="CQ23" s="590">
        <f>CQ17*Indata!$B$52</f>
        <v>0</v>
      </c>
      <c r="CR23" s="590">
        <f>CR17*Indata!$B$52</f>
        <v>0</v>
      </c>
      <c r="CS23" s="590">
        <f>CS17*Indata!$B$52</f>
        <v>0</v>
      </c>
      <c r="CT23" s="590">
        <f>CT17*Indata!$B$52</f>
        <v>0</v>
      </c>
    </row>
    <row r="24" spans="1:98" ht="13" x14ac:dyDescent="0.25">
      <c r="A24" s="226" t="s">
        <v>706</v>
      </c>
      <c r="B24" s="41">
        <f ca="1">HLOOKUP($B$8,$E$16:$CT$34,9)</f>
        <v>0</v>
      </c>
      <c r="C24" s="41">
        <f ca="1">HLOOKUP($B$9,$E$16:$CT$34,9)</f>
        <v>0</v>
      </c>
      <c r="D24" s="279"/>
      <c r="E24" s="239">
        <f ca="1">E17*Indata!$B$55*E5</f>
        <v>0</v>
      </c>
      <c r="F24" s="239">
        <f ca="1">F17*Indata!$B$55*F5</f>
        <v>0</v>
      </c>
      <c r="G24" s="239">
        <f ca="1">G17*Indata!$B$55*G5</f>
        <v>0</v>
      </c>
      <c r="H24" s="239">
        <f ca="1">H17*Indata!$B$55*H5</f>
        <v>0</v>
      </c>
      <c r="I24" s="239">
        <f ca="1">I17*Indata!$B$55*I5</f>
        <v>0</v>
      </c>
      <c r="J24" s="239">
        <f ca="1">J17*Indata!$B$55*J5</f>
        <v>0</v>
      </c>
      <c r="K24" s="239">
        <f ca="1">K17*Indata!$B$55*K5</f>
        <v>0</v>
      </c>
      <c r="L24" s="239">
        <f ca="1">L17*Indata!$B$55*L5</f>
        <v>0</v>
      </c>
      <c r="M24" s="239">
        <f ca="1">M17*Indata!$B$55*M5</f>
        <v>0</v>
      </c>
      <c r="N24" s="239">
        <f ca="1">N17*Indata!$B$55*N5</f>
        <v>0</v>
      </c>
      <c r="O24" s="239">
        <f ca="1">O17*Indata!$B$55*O5</f>
        <v>0</v>
      </c>
      <c r="P24" s="239">
        <f ca="1">P17*Indata!$B$55*P5</f>
        <v>0</v>
      </c>
      <c r="Q24" s="239">
        <f ca="1">Q17*Indata!$B$55*Q5</f>
        <v>0</v>
      </c>
      <c r="R24" s="239">
        <f ca="1">R17*Indata!$B$55*R5</f>
        <v>0</v>
      </c>
      <c r="S24" s="239">
        <f ca="1">S17*Indata!$B$55*S5</f>
        <v>0</v>
      </c>
      <c r="T24" s="239">
        <f ca="1">T17*Indata!$B$55*T5</f>
        <v>0</v>
      </c>
      <c r="U24" s="239">
        <f ca="1">U17*Indata!$B$55*U5</f>
        <v>0</v>
      </c>
      <c r="V24" s="239">
        <f ca="1">V17*Indata!$B$55*V5</f>
        <v>0</v>
      </c>
      <c r="W24" s="239">
        <f ca="1">W17*Indata!$B$55*W5</f>
        <v>0</v>
      </c>
      <c r="X24" s="239">
        <f ca="1">X17*Indata!$B$55*X5</f>
        <v>0</v>
      </c>
      <c r="Y24" s="239">
        <f ca="1">Y17*Indata!$B$55*Y5</f>
        <v>0</v>
      </c>
      <c r="Z24" s="239">
        <f ca="1">Z17*Indata!$B$55*Z5</f>
        <v>0</v>
      </c>
      <c r="AA24" s="239">
        <f ca="1">AA17*Indata!$B$55*AA5</f>
        <v>0</v>
      </c>
      <c r="AB24" s="239">
        <f ca="1">AB17*Indata!$B$55*AB5</f>
        <v>0</v>
      </c>
      <c r="AC24" s="239">
        <f ca="1">AC17*Indata!$B$55*AC5</f>
        <v>0</v>
      </c>
      <c r="AD24" s="239">
        <f ca="1">AD17*Indata!$B$55*AD5</f>
        <v>0</v>
      </c>
      <c r="AE24" s="239">
        <f ca="1">AE17*Indata!$B$55*AE5</f>
        <v>0</v>
      </c>
      <c r="AF24" s="239">
        <f ca="1">AF17*Indata!$B$55*AF5</f>
        <v>0</v>
      </c>
      <c r="AG24" s="239">
        <f ca="1">AG17*Indata!$B$55*AG5</f>
        <v>0</v>
      </c>
      <c r="AH24" s="239">
        <f ca="1">AH17*Indata!$B$55*AH5</f>
        <v>0</v>
      </c>
      <c r="AI24" s="239">
        <f ca="1">AI17*Indata!$B$55*AI5</f>
        <v>0</v>
      </c>
      <c r="AJ24" s="239">
        <f ca="1">AJ17*Indata!$B$55*AJ5</f>
        <v>0</v>
      </c>
      <c r="AK24" s="239">
        <f ca="1">AK17*Indata!$B$55*AK5</f>
        <v>0</v>
      </c>
      <c r="AL24" s="239">
        <f ca="1">AL17*Indata!$B$55*AL5</f>
        <v>0</v>
      </c>
      <c r="AM24" s="239">
        <f ca="1">AM17*Indata!$B$55*AM5</f>
        <v>0</v>
      </c>
      <c r="AN24" s="239">
        <f ca="1">AN17*Indata!$B$55*AN5</f>
        <v>0</v>
      </c>
      <c r="AO24" s="239">
        <f ca="1">AO17*Indata!$B$55*AO5</f>
        <v>0</v>
      </c>
      <c r="AP24" s="239">
        <f ca="1">AP17*Indata!$B$55*AP5</f>
        <v>0</v>
      </c>
      <c r="AQ24" s="239">
        <f ca="1">AQ17*Indata!$B$55*AQ5</f>
        <v>0</v>
      </c>
      <c r="AR24" s="239">
        <f ca="1">AR17*Indata!$B$55*AR5</f>
        <v>0</v>
      </c>
      <c r="AS24" s="239">
        <f ca="1">AS17*Indata!$B$55*AS5</f>
        <v>0</v>
      </c>
      <c r="AT24" s="239">
        <f ca="1">AT17*Indata!$B$55*AT5</f>
        <v>0</v>
      </c>
      <c r="AU24" s="239">
        <f ca="1">AU17*Indata!$B$55*AU5</f>
        <v>0</v>
      </c>
      <c r="AV24" s="239">
        <f ca="1">AV17*Indata!$B$55*AV5</f>
        <v>0</v>
      </c>
      <c r="AW24" s="239">
        <f ca="1">AW17*Indata!$B$55*AW5</f>
        <v>0</v>
      </c>
      <c r="AX24" s="239">
        <f ca="1">AX17*Indata!$B$55*AX5</f>
        <v>0</v>
      </c>
      <c r="AY24" s="239">
        <f ca="1">AY17*Indata!$B$55*AY5</f>
        <v>0</v>
      </c>
      <c r="AZ24" s="239">
        <f ca="1">AZ17*Indata!$B$55*AZ5</f>
        <v>0</v>
      </c>
      <c r="BA24" s="239">
        <f ca="1">BA17*Indata!$B$55*BA5</f>
        <v>0</v>
      </c>
      <c r="BB24" s="239">
        <f ca="1">BB17*Indata!$B$55*BB5</f>
        <v>0</v>
      </c>
      <c r="BC24" s="239">
        <f ca="1">BC17*Indata!$B$55*BC5</f>
        <v>0</v>
      </c>
      <c r="BD24" s="239">
        <f ca="1">BD17*Indata!$B$55*BD5</f>
        <v>0</v>
      </c>
      <c r="BE24" s="239">
        <f ca="1">BE17*Indata!$B$55*BE5</f>
        <v>0</v>
      </c>
      <c r="BF24" s="239">
        <f ca="1">BF17*Indata!$B$55*BF5</f>
        <v>0</v>
      </c>
      <c r="BG24" s="239">
        <f ca="1">BG17*Indata!$B$55*BG5</f>
        <v>0</v>
      </c>
      <c r="BH24" s="239">
        <f ca="1">BH17*Indata!$B$55*BH5</f>
        <v>0</v>
      </c>
      <c r="BI24" s="239">
        <f ca="1">BI17*Indata!$B$55*BI5</f>
        <v>0</v>
      </c>
      <c r="BJ24" s="239">
        <f ca="1">BJ17*Indata!$B$55*BJ5</f>
        <v>0</v>
      </c>
      <c r="BK24" s="239">
        <f ca="1">BK17*Indata!$B$55*BK5</f>
        <v>0</v>
      </c>
      <c r="BL24" s="239">
        <f ca="1">BL17*Indata!$B$55*BL5</f>
        <v>0</v>
      </c>
      <c r="BM24" s="239">
        <f ca="1">BM17*Indata!$B$55*BM5</f>
        <v>0</v>
      </c>
      <c r="BN24" s="239">
        <f ca="1">BN17*Indata!$B$55*BN5</f>
        <v>0</v>
      </c>
      <c r="BO24" s="239">
        <f ca="1">BO17*Indata!$B$55*BO5</f>
        <v>0</v>
      </c>
      <c r="BP24" s="239">
        <f ca="1">BP17*Indata!$B$55*BP5</f>
        <v>0</v>
      </c>
      <c r="BQ24" s="239">
        <f ca="1">BQ17*Indata!$B$55*BQ5</f>
        <v>0</v>
      </c>
      <c r="BR24" s="239">
        <f ca="1">BR17*Indata!$B$55*BR5</f>
        <v>0</v>
      </c>
      <c r="BS24" s="239">
        <f ca="1">BS17*Indata!$B$55*BS5</f>
        <v>0</v>
      </c>
      <c r="BT24" s="239">
        <f ca="1">BT17*Indata!$B$55*BT5</f>
        <v>0</v>
      </c>
      <c r="BU24" s="239">
        <f ca="1">BU17*Indata!$B$55*BU5</f>
        <v>0</v>
      </c>
      <c r="BV24" s="239">
        <f>BV17*Indata!$B$55*BV5</f>
        <v>0</v>
      </c>
      <c r="BW24" s="239">
        <f>BW17*Indata!$B$55*BW5</f>
        <v>0</v>
      </c>
      <c r="BX24" s="239">
        <f>BX17*Indata!$B$55*BX5</f>
        <v>0</v>
      </c>
      <c r="BY24" s="239">
        <f>BY17*Indata!$B$55*BY5</f>
        <v>0</v>
      </c>
      <c r="BZ24" s="239">
        <f>BZ17*Indata!$B$55*BZ5</f>
        <v>0</v>
      </c>
      <c r="CA24" s="239">
        <f>CA17*Indata!$B$55*CA5</f>
        <v>0</v>
      </c>
      <c r="CB24" s="239">
        <f>CB17*Indata!$B$55*CB5</f>
        <v>0</v>
      </c>
      <c r="CC24" s="239">
        <f>CC17*Indata!$B$55*CC5</f>
        <v>0</v>
      </c>
      <c r="CD24" s="239">
        <f>CD17*Indata!$B$55*CD5</f>
        <v>0</v>
      </c>
      <c r="CE24" s="239">
        <f>CE17*Indata!$B$55*CE5</f>
        <v>0</v>
      </c>
      <c r="CF24" s="239">
        <f>CF17*Indata!$B$55*CF5</f>
        <v>0</v>
      </c>
      <c r="CG24" s="239">
        <f>CG17*Indata!$B$55*CG5</f>
        <v>0</v>
      </c>
      <c r="CH24" s="239">
        <f>CH17*Indata!$B$55*CH5</f>
        <v>0</v>
      </c>
      <c r="CI24" s="239">
        <f>CI17*Indata!$B$55*CI5</f>
        <v>0</v>
      </c>
      <c r="CJ24" s="239">
        <f>CJ17*Indata!$B$55*CJ5</f>
        <v>0</v>
      </c>
      <c r="CK24" s="239">
        <f>CK17*Indata!$B$55*CK5</f>
        <v>0</v>
      </c>
      <c r="CL24" s="239">
        <f>CL17*Indata!$B$55*CL5</f>
        <v>0</v>
      </c>
      <c r="CM24" s="239">
        <f>CM17*Indata!$B$55*CM5</f>
        <v>0</v>
      </c>
      <c r="CN24" s="239">
        <f>CN17*Indata!$B$55*CN5</f>
        <v>0</v>
      </c>
      <c r="CO24" s="239">
        <f>CO17*Indata!$B$55*CO5</f>
        <v>0</v>
      </c>
      <c r="CP24" s="239">
        <f>CP17*Indata!$B$55*CP5</f>
        <v>0</v>
      </c>
      <c r="CQ24" s="239">
        <f>CQ17*Indata!$B$55*CQ5</f>
        <v>0</v>
      </c>
      <c r="CR24" s="239">
        <f>CR17*Indata!$B$55*CR5</f>
        <v>0</v>
      </c>
      <c r="CS24" s="239">
        <f>CS17*Indata!$B$55*CS5</f>
        <v>0</v>
      </c>
      <c r="CT24" s="239">
        <f>CT17*Indata!$B$55*CT5</f>
        <v>0</v>
      </c>
    </row>
    <row r="25" spans="1:98" ht="13" x14ac:dyDescent="0.25">
      <c r="A25" s="63" t="s">
        <v>707</v>
      </c>
      <c r="B25" s="41">
        <f>HLOOKUP($B$8,$E$16:$CT$34,10)</f>
        <v>0</v>
      </c>
      <c r="C25" s="41">
        <f>HLOOKUP($B$9,$E$16:$CT$34,10)</f>
        <v>0</v>
      </c>
      <c r="D25" s="279"/>
      <c r="E25" s="239">
        <f>('Fartygsrelaterade kostnader'!D324+'Fartygsrelaterade kostnader'!D388)</f>
        <v>0</v>
      </c>
      <c r="F25" s="239">
        <f>('Fartygsrelaterade kostnader'!E324+'Fartygsrelaterade kostnader'!E388)</f>
        <v>0</v>
      </c>
      <c r="G25" s="239">
        <f>('Fartygsrelaterade kostnader'!F324+'Fartygsrelaterade kostnader'!F388)</f>
        <v>0</v>
      </c>
      <c r="H25" s="239">
        <f>('Fartygsrelaterade kostnader'!G324+'Fartygsrelaterade kostnader'!G388)</f>
        <v>0</v>
      </c>
      <c r="I25" s="239">
        <f>('Fartygsrelaterade kostnader'!H324+'Fartygsrelaterade kostnader'!H388)</f>
        <v>0</v>
      </c>
      <c r="J25" s="239">
        <f>('Fartygsrelaterade kostnader'!I324+'Fartygsrelaterade kostnader'!I388)</f>
        <v>0</v>
      </c>
      <c r="K25" s="239">
        <f>('Fartygsrelaterade kostnader'!J324+'Fartygsrelaterade kostnader'!J388)</f>
        <v>0</v>
      </c>
      <c r="L25" s="239">
        <f>('Fartygsrelaterade kostnader'!K324+'Fartygsrelaterade kostnader'!K388)</f>
        <v>0</v>
      </c>
      <c r="M25" s="239">
        <f>('Fartygsrelaterade kostnader'!L324+'Fartygsrelaterade kostnader'!L388)</f>
        <v>0</v>
      </c>
      <c r="N25" s="239">
        <f>('Fartygsrelaterade kostnader'!M324+'Fartygsrelaterade kostnader'!M388)</f>
        <v>0</v>
      </c>
      <c r="O25" s="239">
        <f>('Fartygsrelaterade kostnader'!N324+'Fartygsrelaterade kostnader'!N388)</f>
        <v>0</v>
      </c>
      <c r="P25" s="239">
        <f>('Fartygsrelaterade kostnader'!O324+'Fartygsrelaterade kostnader'!O388)</f>
        <v>0</v>
      </c>
      <c r="Q25" s="239">
        <f>('Fartygsrelaterade kostnader'!P324+'Fartygsrelaterade kostnader'!P388)</f>
        <v>0</v>
      </c>
      <c r="R25" s="239">
        <f>('Fartygsrelaterade kostnader'!Q324+'Fartygsrelaterade kostnader'!Q388)</f>
        <v>0</v>
      </c>
      <c r="S25" s="239">
        <f>('Fartygsrelaterade kostnader'!R324+'Fartygsrelaterade kostnader'!R388)</f>
        <v>0</v>
      </c>
      <c r="T25" s="239">
        <f>('Fartygsrelaterade kostnader'!S324+'Fartygsrelaterade kostnader'!S388)</f>
        <v>0</v>
      </c>
      <c r="U25" s="239">
        <f>('Fartygsrelaterade kostnader'!T324+'Fartygsrelaterade kostnader'!T388)</f>
        <v>0</v>
      </c>
      <c r="V25" s="239">
        <f>('Fartygsrelaterade kostnader'!U324+'Fartygsrelaterade kostnader'!U388)</f>
        <v>0</v>
      </c>
      <c r="W25" s="239">
        <f>('Fartygsrelaterade kostnader'!V324+'Fartygsrelaterade kostnader'!V388)</f>
        <v>0</v>
      </c>
      <c r="X25" s="239">
        <f>('Fartygsrelaterade kostnader'!W324+'Fartygsrelaterade kostnader'!W388)</f>
        <v>0</v>
      </c>
      <c r="Y25" s="239">
        <f>('Fartygsrelaterade kostnader'!X324+'Fartygsrelaterade kostnader'!X388)</f>
        <v>0</v>
      </c>
      <c r="Z25" s="239">
        <f>('Fartygsrelaterade kostnader'!Y324+'Fartygsrelaterade kostnader'!Y388)</f>
        <v>0</v>
      </c>
      <c r="AA25" s="239">
        <f>('Fartygsrelaterade kostnader'!Z324+'Fartygsrelaterade kostnader'!Z388)</f>
        <v>0</v>
      </c>
      <c r="AB25" s="239">
        <f>('Fartygsrelaterade kostnader'!AA324+'Fartygsrelaterade kostnader'!AA388)</f>
        <v>0</v>
      </c>
      <c r="AC25" s="239">
        <f>('Fartygsrelaterade kostnader'!AB324+'Fartygsrelaterade kostnader'!AB388)</f>
        <v>0</v>
      </c>
      <c r="AD25" s="239">
        <f>('Fartygsrelaterade kostnader'!AC324+'Fartygsrelaterade kostnader'!AC388)</f>
        <v>0</v>
      </c>
      <c r="AE25" s="239">
        <f>('Fartygsrelaterade kostnader'!AD324+'Fartygsrelaterade kostnader'!AD388)</f>
        <v>0</v>
      </c>
      <c r="AF25" s="239">
        <f>('Fartygsrelaterade kostnader'!AE324+'Fartygsrelaterade kostnader'!AE388)</f>
        <v>0</v>
      </c>
      <c r="AG25" s="239">
        <f>('Fartygsrelaterade kostnader'!AF324+'Fartygsrelaterade kostnader'!AF388)</f>
        <v>0</v>
      </c>
      <c r="AH25" s="239">
        <f>('Fartygsrelaterade kostnader'!AG324+'Fartygsrelaterade kostnader'!AG388)</f>
        <v>0</v>
      </c>
      <c r="AI25" s="239">
        <f>('Fartygsrelaterade kostnader'!AH324+'Fartygsrelaterade kostnader'!AH388)</f>
        <v>0</v>
      </c>
      <c r="AJ25" s="239">
        <f>('Fartygsrelaterade kostnader'!AI324+'Fartygsrelaterade kostnader'!AI388)</f>
        <v>0</v>
      </c>
      <c r="AK25" s="239">
        <f>('Fartygsrelaterade kostnader'!AJ324+'Fartygsrelaterade kostnader'!AJ388)</f>
        <v>0</v>
      </c>
      <c r="AL25" s="239">
        <f>('Fartygsrelaterade kostnader'!AK324+'Fartygsrelaterade kostnader'!AK388)</f>
        <v>0</v>
      </c>
      <c r="AM25" s="239">
        <f>('Fartygsrelaterade kostnader'!AL324+'Fartygsrelaterade kostnader'!AL388)</f>
        <v>0</v>
      </c>
      <c r="AN25" s="239">
        <f>('Fartygsrelaterade kostnader'!AM324+'Fartygsrelaterade kostnader'!AM388)</f>
        <v>0</v>
      </c>
      <c r="AO25" s="239">
        <f>('Fartygsrelaterade kostnader'!AN324+'Fartygsrelaterade kostnader'!AN388)</f>
        <v>0</v>
      </c>
      <c r="AP25" s="239">
        <f>('Fartygsrelaterade kostnader'!AO324+'Fartygsrelaterade kostnader'!AO388)</f>
        <v>0</v>
      </c>
      <c r="AQ25" s="239">
        <f>('Fartygsrelaterade kostnader'!AP324+'Fartygsrelaterade kostnader'!AP388)</f>
        <v>0</v>
      </c>
      <c r="AR25" s="239">
        <f>('Fartygsrelaterade kostnader'!AQ324+'Fartygsrelaterade kostnader'!AQ388)</f>
        <v>0</v>
      </c>
      <c r="AS25" s="239">
        <f>('Fartygsrelaterade kostnader'!AR324+'Fartygsrelaterade kostnader'!AR388)</f>
        <v>0</v>
      </c>
      <c r="AT25" s="239">
        <f>('Fartygsrelaterade kostnader'!AS324+'Fartygsrelaterade kostnader'!AS388)</f>
        <v>0</v>
      </c>
      <c r="AU25" s="239">
        <f>('Fartygsrelaterade kostnader'!AT324+'Fartygsrelaterade kostnader'!AT388)</f>
        <v>0</v>
      </c>
      <c r="AV25" s="239">
        <f>('Fartygsrelaterade kostnader'!AU324+'Fartygsrelaterade kostnader'!AU388)</f>
        <v>0</v>
      </c>
      <c r="AW25" s="239">
        <f>('Fartygsrelaterade kostnader'!AV324+'Fartygsrelaterade kostnader'!AV388)</f>
        <v>0</v>
      </c>
      <c r="AX25" s="239">
        <f>('Fartygsrelaterade kostnader'!AW324+'Fartygsrelaterade kostnader'!AW388)</f>
        <v>0</v>
      </c>
      <c r="AY25" s="239">
        <f>('Fartygsrelaterade kostnader'!AX324+'Fartygsrelaterade kostnader'!AX388)</f>
        <v>0</v>
      </c>
      <c r="AZ25" s="239">
        <f>('Fartygsrelaterade kostnader'!AY324+'Fartygsrelaterade kostnader'!AY388)</f>
        <v>0</v>
      </c>
      <c r="BA25" s="239">
        <f>('Fartygsrelaterade kostnader'!AZ324+'Fartygsrelaterade kostnader'!AZ388)</f>
        <v>0</v>
      </c>
      <c r="BB25" s="239">
        <f>('Fartygsrelaterade kostnader'!BA324+'Fartygsrelaterade kostnader'!BA388)</f>
        <v>0</v>
      </c>
      <c r="BC25" s="239">
        <f>('Fartygsrelaterade kostnader'!BB324+'Fartygsrelaterade kostnader'!BB388)</f>
        <v>0</v>
      </c>
      <c r="BD25" s="239">
        <f>('Fartygsrelaterade kostnader'!BC324+'Fartygsrelaterade kostnader'!BC388)</f>
        <v>0</v>
      </c>
      <c r="BE25" s="239">
        <f>('Fartygsrelaterade kostnader'!BD324+'Fartygsrelaterade kostnader'!BD388)</f>
        <v>0</v>
      </c>
      <c r="BF25" s="239">
        <f>('Fartygsrelaterade kostnader'!BE324+'Fartygsrelaterade kostnader'!BE388)</f>
        <v>0</v>
      </c>
      <c r="BG25" s="239">
        <f>('Fartygsrelaterade kostnader'!BF324+'Fartygsrelaterade kostnader'!BF388)</f>
        <v>0</v>
      </c>
      <c r="BH25" s="239">
        <f>('Fartygsrelaterade kostnader'!BG324+'Fartygsrelaterade kostnader'!BG388)</f>
        <v>0</v>
      </c>
      <c r="BI25" s="239">
        <f>('Fartygsrelaterade kostnader'!BH324+'Fartygsrelaterade kostnader'!BH388)</f>
        <v>0</v>
      </c>
      <c r="BJ25" s="239">
        <f>('Fartygsrelaterade kostnader'!BI324+'Fartygsrelaterade kostnader'!BI388)</f>
        <v>0</v>
      </c>
      <c r="BK25" s="239">
        <f>('Fartygsrelaterade kostnader'!BJ324+'Fartygsrelaterade kostnader'!BJ388)</f>
        <v>0</v>
      </c>
      <c r="BL25" s="239">
        <f>('Fartygsrelaterade kostnader'!BK324+'Fartygsrelaterade kostnader'!BK388)</f>
        <v>0</v>
      </c>
      <c r="BM25" s="239">
        <f>('Fartygsrelaterade kostnader'!BL324+'Fartygsrelaterade kostnader'!BL388)</f>
        <v>0</v>
      </c>
      <c r="BN25" s="239">
        <f>('Fartygsrelaterade kostnader'!BM324+'Fartygsrelaterade kostnader'!BM388)</f>
        <v>0</v>
      </c>
      <c r="BO25" s="239">
        <f>('Fartygsrelaterade kostnader'!BN324+'Fartygsrelaterade kostnader'!BN388)</f>
        <v>0</v>
      </c>
      <c r="BP25" s="239">
        <f>('Fartygsrelaterade kostnader'!BO324+'Fartygsrelaterade kostnader'!BO388)</f>
        <v>0</v>
      </c>
      <c r="BQ25" s="239">
        <f>('Fartygsrelaterade kostnader'!BP324+'Fartygsrelaterade kostnader'!BP388)</f>
        <v>0</v>
      </c>
      <c r="BR25" s="239">
        <f>('Fartygsrelaterade kostnader'!BQ324+'Fartygsrelaterade kostnader'!BQ388)</f>
        <v>0</v>
      </c>
      <c r="BS25" s="239">
        <f>('Fartygsrelaterade kostnader'!BR324+'Fartygsrelaterade kostnader'!BR388)</f>
        <v>0</v>
      </c>
      <c r="BT25" s="239">
        <f>('Fartygsrelaterade kostnader'!BS324+'Fartygsrelaterade kostnader'!BS388)</f>
        <v>0</v>
      </c>
      <c r="BU25" s="239">
        <f>('Fartygsrelaterade kostnader'!BT324+'Fartygsrelaterade kostnader'!BT388)</f>
        <v>0</v>
      </c>
      <c r="BV25" s="239">
        <f>('Fartygsrelaterade kostnader'!BU324+'Fartygsrelaterade kostnader'!BU388)</f>
        <v>0</v>
      </c>
      <c r="BW25" s="239">
        <f>('Fartygsrelaterade kostnader'!BV324+'Fartygsrelaterade kostnader'!BV388)</f>
        <v>0</v>
      </c>
      <c r="BX25" s="239">
        <f>('Fartygsrelaterade kostnader'!BW324+'Fartygsrelaterade kostnader'!BW388)</f>
        <v>0</v>
      </c>
      <c r="BY25" s="239">
        <f>('Fartygsrelaterade kostnader'!BX324+'Fartygsrelaterade kostnader'!BX388)</f>
        <v>0</v>
      </c>
      <c r="BZ25" s="239">
        <f>('Fartygsrelaterade kostnader'!BY324+'Fartygsrelaterade kostnader'!BY388)</f>
        <v>0</v>
      </c>
      <c r="CA25" s="239">
        <f>('Fartygsrelaterade kostnader'!BZ324+'Fartygsrelaterade kostnader'!BZ388)</f>
        <v>0</v>
      </c>
      <c r="CB25" s="239">
        <f>('Fartygsrelaterade kostnader'!CA324+'Fartygsrelaterade kostnader'!CA388)</f>
        <v>0</v>
      </c>
      <c r="CC25" s="239">
        <f>('Fartygsrelaterade kostnader'!CB324+'Fartygsrelaterade kostnader'!CB388)</f>
        <v>0</v>
      </c>
      <c r="CD25" s="239">
        <f>('Fartygsrelaterade kostnader'!CC324+'Fartygsrelaterade kostnader'!CC388)</f>
        <v>0</v>
      </c>
      <c r="CE25" s="239">
        <f>('Fartygsrelaterade kostnader'!CD324+'Fartygsrelaterade kostnader'!CD388)</f>
        <v>0</v>
      </c>
      <c r="CF25" s="239">
        <f>('Fartygsrelaterade kostnader'!CE324+'Fartygsrelaterade kostnader'!CE388)</f>
        <v>0</v>
      </c>
      <c r="CG25" s="239">
        <f>('Fartygsrelaterade kostnader'!CF324+'Fartygsrelaterade kostnader'!CF388)</f>
        <v>0</v>
      </c>
      <c r="CH25" s="239">
        <f>('Fartygsrelaterade kostnader'!CG324+'Fartygsrelaterade kostnader'!CG388)</f>
        <v>0</v>
      </c>
      <c r="CI25" s="239">
        <f>('Fartygsrelaterade kostnader'!CH324+'Fartygsrelaterade kostnader'!CH388)</f>
        <v>0</v>
      </c>
      <c r="CJ25" s="239">
        <f>('Fartygsrelaterade kostnader'!CI324+'Fartygsrelaterade kostnader'!CI388)</f>
        <v>0</v>
      </c>
      <c r="CK25" s="239">
        <f>('Fartygsrelaterade kostnader'!CJ324+'Fartygsrelaterade kostnader'!CJ388)</f>
        <v>0</v>
      </c>
      <c r="CL25" s="239">
        <f>('Fartygsrelaterade kostnader'!CK324+'Fartygsrelaterade kostnader'!CK388)</f>
        <v>0</v>
      </c>
      <c r="CM25" s="239">
        <f>('Fartygsrelaterade kostnader'!CL324+'Fartygsrelaterade kostnader'!CL388)</f>
        <v>0</v>
      </c>
      <c r="CN25" s="239">
        <f>('Fartygsrelaterade kostnader'!CM324+'Fartygsrelaterade kostnader'!CM388)</f>
        <v>0</v>
      </c>
      <c r="CO25" s="239">
        <f>('Fartygsrelaterade kostnader'!CN324+'Fartygsrelaterade kostnader'!CN388)</f>
        <v>0</v>
      </c>
      <c r="CP25" s="239">
        <f>('Fartygsrelaterade kostnader'!CO324+'Fartygsrelaterade kostnader'!CO388)</f>
        <v>0</v>
      </c>
      <c r="CQ25" s="239">
        <f>('Fartygsrelaterade kostnader'!CP324+'Fartygsrelaterade kostnader'!CP388)</f>
        <v>0</v>
      </c>
      <c r="CR25" s="239">
        <f>('Fartygsrelaterade kostnader'!CQ324+'Fartygsrelaterade kostnader'!CQ388)</f>
        <v>0</v>
      </c>
      <c r="CS25" s="239">
        <f>('Fartygsrelaterade kostnader'!CR324+'Fartygsrelaterade kostnader'!CR388)</f>
        <v>0</v>
      </c>
      <c r="CT25" s="239">
        <f>('Fartygsrelaterade kostnader'!CS324+'Fartygsrelaterade kostnader'!CS388)</f>
        <v>0</v>
      </c>
    </row>
    <row r="26" spans="1:98" ht="13" x14ac:dyDescent="0.25">
      <c r="A26" s="63" t="s">
        <v>599</v>
      </c>
      <c r="B26" s="41">
        <f ca="1">HLOOKUP($B$8,$E$16:$CT$34,11)</f>
        <v>0</v>
      </c>
      <c r="C26" s="41">
        <f ca="1">HLOOKUP($B$9,$E$16:$CT$34,11)</f>
        <v>0</v>
      </c>
      <c r="D26" s="279"/>
      <c r="E26" s="239">
        <f ca="1">'Lastning &amp; lossning'!D324</f>
        <v>0</v>
      </c>
      <c r="F26" s="239">
        <f ca="1">'Lastning &amp; lossning'!E324</f>
        <v>0</v>
      </c>
      <c r="G26" s="239">
        <f ca="1">'Lastning &amp; lossning'!F324</f>
        <v>0</v>
      </c>
      <c r="H26" s="239">
        <f ca="1">'Lastning &amp; lossning'!G324</f>
        <v>0</v>
      </c>
      <c r="I26" s="239">
        <f ca="1">'Lastning &amp; lossning'!H324</f>
        <v>0</v>
      </c>
      <c r="J26" s="239">
        <f ca="1">'Lastning &amp; lossning'!I324</f>
        <v>0</v>
      </c>
      <c r="K26" s="239">
        <f ca="1">'Lastning &amp; lossning'!J324</f>
        <v>0</v>
      </c>
      <c r="L26" s="239">
        <f ca="1">'Lastning &amp; lossning'!K324</f>
        <v>0</v>
      </c>
      <c r="M26" s="239">
        <f ca="1">'Lastning &amp; lossning'!L324</f>
        <v>0</v>
      </c>
      <c r="N26" s="239">
        <f ca="1">'Lastning &amp; lossning'!M324</f>
        <v>0</v>
      </c>
      <c r="O26" s="239">
        <f ca="1">'Lastning &amp; lossning'!N324</f>
        <v>0</v>
      </c>
      <c r="P26" s="239">
        <f ca="1">'Lastning &amp; lossning'!O324</f>
        <v>0</v>
      </c>
      <c r="Q26" s="239">
        <f ca="1">'Lastning &amp; lossning'!P324</f>
        <v>0</v>
      </c>
      <c r="R26" s="239">
        <f ca="1">'Lastning &amp; lossning'!Q324</f>
        <v>0</v>
      </c>
      <c r="S26" s="239">
        <f ca="1">'Lastning &amp; lossning'!R324</f>
        <v>0</v>
      </c>
      <c r="T26" s="239">
        <f ca="1">'Lastning &amp; lossning'!S324</f>
        <v>0</v>
      </c>
      <c r="U26" s="239">
        <f ca="1">'Lastning &amp; lossning'!T324</f>
        <v>0</v>
      </c>
      <c r="V26" s="239">
        <f ca="1">'Lastning &amp; lossning'!U324</f>
        <v>0</v>
      </c>
      <c r="W26" s="239">
        <f ca="1">'Lastning &amp; lossning'!V324</f>
        <v>0</v>
      </c>
      <c r="X26" s="239">
        <f ca="1">'Lastning &amp; lossning'!W324</f>
        <v>0</v>
      </c>
      <c r="Y26" s="239">
        <f ca="1">'Lastning &amp; lossning'!X324</f>
        <v>0</v>
      </c>
      <c r="Z26" s="239">
        <f ca="1">'Lastning &amp; lossning'!Y324</f>
        <v>0</v>
      </c>
      <c r="AA26" s="239">
        <f ca="1">'Lastning &amp; lossning'!Z324</f>
        <v>0</v>
      </c>
      <c r="AB26" s="239">
        <f ca="1">'Lastning &amp; lossning'!AA324</f>
        <v>0</v>
      </c>
      <c r="AC26" s="239">
        <f ca="1">'Lastning &amp; lossning'!AB324</f>
        <v>0</v>
      </c>
      <c r="AD26" s="239">
        <f ca="1">'Lastning &amp; lossning'!AC324</f>
        <v>0</v>
      </c>
      <c r="AE26" s="239">
        <f ca="1">'Lastning &amp; lossning'!AD324</f>
        <v>0</v>
      </c>
      <c r="AF26" s="239">
        <f ca="1">'Lastning &amp; lossning'!AE324</f>
        <v>0</v>
      </c>
      <c r="AG26" s="239">
        <f ca="1">'Lastning &amp; lossning'!AF324</f>
        <v>0</v>
      </c>
      <c r="AH26" s="239">
        <f ca="1">'Lastning &amp; lossning'!AG324</f>
        <v>0</v>
      </c>
      <c r="AI26" s="239">
        <f ca="1">'Lastning &amp; lossning'!AH324</f>
        <v>0</v>
      </c>
      <c r="AJ26" s="239">
        <f ca="1">'Lastning &amp; lossning'!AI324</f>
        <v>0</v>
      </c>
      <c r="AK26" s="239">
        <f ca="1">'Lastning &amp; lossning'!AJ324</f>
        <v>0</v>
      </c>
      <c r="AL26" s="239">
        <f ca="1">'Lastning &amp; lossning'!AK324</f>
        <v>0</v>
      </c>
      <c r="AM26" s="239">
        <f ca="1">'Lastning &amp; lossning'!AL324</f>
        <v>0</v>
      </c>
      <c r="AN26" s="239">
        <f ca="1">'Lastning &amp; lossning'!AM324</f>
        <v>0</v>
      </c>
      <c r="AO26" s="239">
        <f ca="1">'Lastning &amp; lossning'!AN324</f>
        <v>0</v>
      </c>
      <c r="AP26" s="239">
        <f ca="1">'Lastning &amp; lossning'!AO324</f>
        <v>0</v>
      </c>
      <c r="AQ26" s="239">
        <f ca="1">'Lastning &amp; lossning'!AP324</f>
        <v>0</v>
      </c>
      <c r="AR26" s="239">
        <f ca="1">'Lastning &amp; lossning'!AQ324</f>
        <v>0</v>
      </c>
      <c r="AS26" s="239">
        <f ca="1">'Lastning &amp; lossning'!AR324</f>
        <v>0</v>
      </c>
      <c r="AT26" s="239">
        <f ca="1">'Lastning &amp; lossning'!AS324</f>
        <v>0</v>
      </c>
      <c r="AU26" s="239">
        <f ca="1">'Lastning &amp; lossning'!AT324</f>
        <v>0</v>
      </c>
      <c r="AV26" s="239">
        <f ca="1">'Lastning &amp; lossning'!AU324</f>
        <v>0</v>
      </c>
      <c r="AW26" s="239">
        <f ca="1">'Lastning &amp; lossning'!AV324</f>
        <v>0</v>
      </c>
      <c r="AX26" s="239">
        <f ca="1">'Lastning &amp; lossning'!AW324</f>
        <v>0</v>
      </c>
      <c r="AY26" s="239">
        <f ca="1">'Lastning &amp; lossning'!AX324</f>
        <v>0</v>
      </c>
      <c r="AZ26" s="239">
        <f ca="1">'Lastning &amp; lossning'!AY324</f>
        <v>0</v>
      </c>
      <c r="BA26" s="239">
        <f ca="1">'Lastning &amp; lossning'!AZ324</f>
        <v>0</v>
      </c>
      <c r="BB26" s="239">
        <f ca="1">'Lastning &amp; lossning'!BA324</f>
        <v>0</v>
      </c>
      <c r="BC26" s="239">
        <f ca="1">'Lastning &amp; lossning'!BB324</f>
        <v>0</v>
      </c>
      <c r="BD26" s="239">
        <f ca="1">'Lastning &amp; lossning'!BC324</f>
        <v>0</v>
      </c>
      <c r="BE26" s="239">
        <f ca="1">'Lastning &amp; lossning'!BD324</f>
        <v>0</v>
      </c>
      <c r="BF26" s="239">
        <f ca="1">'Lastning &amp; lossning'!BE324</f>
        <v>0</v>
      </c>
      <c r="BG26" s="239">
        <f ca="1">'Lastning &amp; lossning'!BF324</f>
        <v>0</v>
      </c>
      <c r="BH26" s="239">
        <f ca="1">'Lastning &amp; lossning'!BG324</f>
        <v>0</v>
      </c>
      <c r="BI26" s="239">
        <f ca="1">'Lastning &amp; lossning'!BH324</f>
        <v>0</v>
      </c>
      <c r="BJ26" s="239">
        <f ca="1">'Lastning &amp; lossning'!BI324</f>
        <v>0</v>
      </c>
      <c r="BK26" s="239">
        <f ca="1">'Lastning &amp; lossning'!BJ324</f>
        <v>0</v>
      </c>
      <c r="BL26" s="239">
        <f ca="1">'Lastning &amp; lossning'!BK324</f>
        <v>0</v>
      </c>
      <c r="BM26" s="239">
        <f ca="1">'Lastning &amp; lossning'!BL324</f>
        <v>0</v>
      </c>
      <c r="BN26" s="239">
        <f ca="1">'Lastning &amp; lossning'!BM324</f>
        <v>0</v>
      </c>
      <c r="BO26" s="239">
        <f ca="1">'Lastning &amp; lossning'!BN324</f>
        <v>0</v>
      </c>
      <c r="BP26" s="239">
        <f ca="1">'Lastning &amp; lossning'!BO324</f>
        <v>0</v>
      </c>
      <c r="BQ26" s="239">
        <f ca="1">'Lastning &amp; lossning'!BP324</f>
        <v>0</v>
      </c>
      <c r="BR26" s="239">
        <f ca="1">'Lastning &amp; lossning'!BQ324</f>
        <v>0</v>
      </c>
      <c r="BS26" s="239">
        <f ca="1">'Lastning &amp; lossning'!BR324</f>
        <v>0</v>
      </c>
      <c r="BT26" s="239">
        <f ca="1">'Lastning &amp; lossning'!BS324</f>
        <v>0</v>
      </c>
      <c r="BU26" s="239">
        <f ca="1">'Lastning &amp; lossning'!BT324</f>
        <v>0</v>
      </c>
      <c r="BV26" s="239">
        <f>'Lastning &amp; lossning'!BU324</f>
        <v>0</v>
      </c>
      <c r="BW26" s="239">
        <f>'Lastning &amp; lossning'!BV324</f>
        <v>0</v>
      </c>
      <c r="BX26" s="239">
        <f>'Lastning &amp; lossning'!BW324</f>
        <v>0</v>
      </c>
      <c r="BY26" s="239">
        <f>'Lastning &amp; lossning'!BX324</f>
        <v>0</v>
      </c>
      <c r="BZ26" s="239">
        <f>'Lastning &amp; lossning'!BY324</f>
        <v>0</v>
      </c>
      <c r="CA26" s="239">
        <f>'Lastning &amp; lossning'!BZ324</f>
        <v>0</v>
      </c>
      <c r="CB26" s="239">
        <f>'Lastning &amp; lossning'!CA324</f>
        <v>0</v>
      </c>
      <c r="CC26" s="239">
        <f>'Lastning &amp; lossning'!CB324</f>
        <v>0</v>
      </c>
      <c r="CD26" s="239">
        <f>'Lastning &amp; lossning'!CC324</f>
        <v>0</v>
      </c>
      <c r="CE26" s="239">
        <f>'Lastning &amp; lossning'!CD324</f>
        <v>0</v>
      </c>
      <c r="CF26" s="239">
        <f>'Lastning &amp; lossning'!CE324</f>
        <v>0</v>
      </c>
      <c r="CG26" s="239">
        <f>'Lastning &amp; lossning'!CF324</f>
        <v>0</v>
      </c>
      <c r="CH26" s="239">
        <f>'Lastning &amp; lossning'!CG324</f>
        <v>0</v>
      </c>
      <c r="CI26" s="239">
        <f>'Lastning &amp; lossning'!CH324</f>
        <v>0</v>
      </c>
      <c r="CJ26" s="239">
        <f>'Lastning &amp; lossning'!CI324</f>
        <v>0</v>
      </c>
      <c r="CK26" s="239">
        <f>'Lastning &amp; lossning'!CJ324</f>
        <v>0</v>
      </c>
      <c r="CL26" s="239">
        <f>'Lastning &amp; lossning'!CK324</f>
        <v>0</v>
      </c>
      <c r="CM26" s="239">
        <f>'Lastning &amp; lossning'!CL324</f>
        <v>0</v>
      </c>
      <c r="CN26" s="239">
        <f>'Lastning &amp; lossning'!CM324</f>
        <v>0</v>
      </c>
      <c r="CO26" s="239">
        <f>'Lastning &amp; lossning'!CN324</f>
        <v>0</v>
      </c>
      <c r="CP26" s="239">
        <f>'Lastning &amp; lossning'!CO324</f>
        <v>0</v>
      </c>
      <c r="CQ26" s="239">
        <f>'Lastning &amp; lossning'!CP324</f>
        <v>0</v>
      </c>
      <c r="CR26" s="239">
        <f>'Lastning &amp; lossning'!CQ324</f>
        <v>0</v>
      </c>
      <c r="CS26" s="239">
        <f>'Lastning &amp; lossning'!CR324</f>
        <v>0</v>
      </c>
      <c r="CT26" s="239">
        <f>'Lastning &amp; lossning'!CS324</f>
        <v>0</v>
      </c>
    </row>
    <row r="27" spans="1:98" ht="13" x14ac:dyDescent="0.25">
      <c r="A27" s="63" t="s">
        <v>82</v>
      </c>
      <c r="B27" s="41">
        <f ca="1">HLOOKUP($B$8,$E$16:$CT$34,12)</f>
        <v>0</v>
      </c>
      <c r="C27" s="41">
        <f ca="1">HLOOKUP($B$9,$E$16:$CT$34,12)</f>
        <v>0</v>
      </c>
      <c r="D27" s="279"/>
      <c r="E27" s="239">
        <f ca="1">'Lastning &amp; lossning'!D388</f>
        <v>0</v>
      </c>
      <c r="F27" s="239">
        <f ca="1">'Lastning &amp; lossning'!E388</f>
        <v>0</v>
      </c>
      <c r="G27" s="239">
        <f ca="1">'Lastning &amp; lossning'!F388</f>
        <v>0</v>
      </c>
      <c r="H27" s="239">
        <f ca="1">'Lastning &amp; lossning'!G388</f>
        <v>0</v>
      </c>
      <c r="I27" s="239">
        <f ca="1">'Lastning &amp; lossning'!H388</f>
        <v>0</v>
      </c>
      <c r="J27" s="239">
        <f ca="1">'Lastning &amp; lossning'!I388</f>
        <v>0</v>
      </c>
      <c r="K27" s="239">
        <f ca="1">'Lastning &amp; lossning'!J388</f>
        <v>0</v>
      </c>
      <c r="L27" s="239">
        <f ca="1">'Lastning &amp; lossning'!K388</f>
        <v>0</v>
      </c>
      <c r="M27" s="239">
        <f ca="1">'Lastning &amp; lossning'!L388</f>
        <v>0</v>
      </c>
      <c r="N27" s="239">
        <f ca="1">'Lastning &amp; lossning'!M388</f>
        <v>0</v>
      </c>
      <c r="O27" s="239">
        <f ca="1">'Lastning &amp; lossning'!N388</f>
        <v>0</v>
      </c>
      <c r="P27" s="239">
        <f ca="1">'Lastning &amp; lossning'!O388</f>
        <v>0</v>
      </c>
      <c r="Q27" s="239">
        <f ca="1">'Lastning &amp; lossning'!P388</f>
        <v>0</v>
      </c>
      <c r="R27" s="239">
        <f ca="1">'Lastning &amp; lossning'!Q388</f>
        <v>0</v>
      </c>
      <c r="S27" s="239">
        <f ca="1">'Lastning &amp; lossning'!R388</f>
        <v>0</v>
      </c>
      <c r="T27" s="239">
        <f ca="1">'Lastning &amp; lossning'!S388</f>
        <v>0</v>
      </c>
      <c r="U27" s="239">
        <f ca="1">'Lastning &amp; lossning'!T388</f>
        <v>0</v>
      </c>
      <c r="V27" s="239">
        <f ca="1">'Lastning &amp; lossning'!U388</f>
        <v>0</v>
      </c>
      <c r="W27" s="239">
        <f ca="1">'Lastning &amp; lossning'!V388</f>
        <v>0</v>
      </c>
      <c r="X27" s="239">
        <f ca="1">'Lastning &amp; lossning'!W388</f>
        <v>0</v>
      </c>
      <c r="Y27" s="239">
        <f ca="1">'Lastning &amp; lossning'!X388</f>
        <v>0</v>
      </c>
      <c r="Z27" s="239">
        <f ca="1">'Lastning &amp; lossning'!Y388</f>
        <v>0</v>
      </c>
      <c r="AA27" s="239">
        <f ca="1">'Lastning &amp; lossning'!Z388</f>
        <v>0</v>
      </c>
      <c r="AB27" s="239">
        <f ca="1">'Lastning &amp; lossning'!AA388</f>
        <v>0</v>
      </c>
      <c r="AC27" s="239">
        <f ca="1">'Lastning &amp; lossning'!AB388</f>
        <v>0</v>
      </c>
      <c r="AD27" s="239">
        <f ca="1">'Lastning &amp; lossning'!AC388</f>
        <v>0</v>
      </c>
      <c r="AE27" s="239">
        <f ca="1">'Lastning &amp; lossning'!AD388</f>
        <v>0</v>
      </c>
      <c r="AF27" s="239">
        <f ca="1">'Lastning &amp; lossning'!AE388</f>
        <v>0</v>
      </c>
      <c r="AG27" s="239">
        <f ca="1">'Lastning &amp; lossning'!AF388</f>
        <v>0</v>
      </c>
      <c r="AH27" s="239">
        <f ca="1">'Lastning &amp; lossning'!AG388</f>
        <v>0</v>
      </c>
      <c r="AI27" s="239">
        <f ca="1">'Lastning &amp; lossning'!AH388</f>
        <v>0</v>
      </c>
      <c r="AJ27" s="239">
        <f ca="1">'Lastning &amp; lossning'!AI388</f>
        <v>0</v>
      </c>
      <c r="AK27" s="239">
        <f ca="1">'Lastning &amp; lossning'!AJ388</f>
        <v>0</v>
      </c>
      <c r="AL27" s="239">
        <f ca="1">'Lastning &amp; lossning'!AK388</f>
        <v>0</v>
      </c>
      <c r="AM27" s="239">
        <f ca="1">'Lastning &amp; lossning'!AL388</f>
        <v>0</v>
      </c>
      <c r="AN27" s="239">
        <f ca="1">'Lastning &amp; lossning'!AM388</f>
        <v>0</v>
      </c>
      <c r="AO27" s="239">
        <f ca="1">'Lastning &amp; lossning'!AN388</f>
        <v>0</v>
      </c>
      <c r="AP27" s="239">
        <f ca="1">'Lastning &amp; lossning'!AO388</f>
        <v>0</v>
      </c>
      <c r="AQ27" s="239">
        <f ca="1">'Lastning &amp; lossning'!AP388</f>
        <v>0</v>
      </c>
      <c r="AR27" s="239">
        <f ca="1">'Lastning &amp; lossning'!AQ388</f>
        <v>0</v>
      </c>
      <c r="AS27" s="239">
        <f ca="1">'Lastning &amp; lossning'!AR388</f>
        <v>0</v>
      </c>
      <c r="AT27" s="239">
        <f ca="1">'Lastning &amp; lossning'!AS388</f>
        <v>0</v>
      </c>
      <c r="AU27" s="239">
        <f ca="1">'Lastning &amp; lossning'!AT388</f>
        <v>0</v>
      </c>
      <c r="AV27" s="239">
        <f ca="1">'Lastning &amp; lossning'!AU388</f>
        <v>0</v>
      </c>
      <c r="AW27" s="239">
        <f ca="1">'Lastning &amp; lossning'!AV388</f>
        <v>0</v>
      </c>
      <c r="AX27" s="239">
        <f ca="1">'Lastning &amp; lossning'!AW388</f>
        <v>0</v>
      </c>
      <c r="AY27" s="239">
        <f ca="1">'Lastning &amp; lossning'!AX388</f>
        <v>0</v>
      </c>
      <c r="AZ27" s="239">
        <f ca="1">'Lastning &amp; lossning'!AY388</f>
        <v>0</v>
      </c>
      <c r="BA27" s="239">
        <f ca="1">'Lastning &amp; lossning'!AZ388</f>
        <v>0</v>
      </c>
      <c r="BB27" s="239">
        <f ca="1">'Lastning &amp; lossning'!BA388</f>
        <v>0</v>
      </c>
      <c r="BC27" s="239">
        <f ca="1">'Lastning &amp; lossning'!BB388</f>
        <v>0</v>
      </c>
      <c r="BD27" s="239">
        <f ca="1">'Lastning &amp; lossning'!BC388</f>
        <v>0</v>
      </c>
      <c r="BE27" s="239">
        <f ca="1">'Lastning &amp; lossning'!BD388</f>
        <v>0</v>
      </c>
      <c r="BF27" s="239">
        <f ca="1">'Lastning &amp; lossning'!BE388</f>
        <v>0</v>
      </c>
      <c r="BG27" s="239">
        <f ca="1">'Lastning &amp; lossning'!BF388</f>
        <v>0</v>
      </c>
      <c r="BH27" s="239">
        <f ca="1">'Lastning &amp; lossning'!BG388</f>
        <v>0</v>
      </c>
      <c r="BI27" s="239">
        <f ca="1">'Lastning &amp; lossning'!BH388</f>
        <v>0</v>
      </c>
      <c r="BJ27" s="239">
        <f ca="1">'Lastning &amp; lossning'!BI388</f>
        <v>0</v>
      </c>
      <c r="BK27" s="239">
        <f ca="1">'Lastning &amp; lossning'!BJ388</f>
        <v>0</v>
      </c>
      <c r="BL27" s="239">
        <f ca="1">'Lastning &amp; lossning'!BK388</f>
        <v>0</v>
      </c>
      <c r="BM27" s="239">
        <f ca="1">'Lastning &amp; lossning'!BL388</f>
        <v>0</v>
      </c>
      <c r="BN27" s="239">
        <f ca="1">'Lastning &amp; lossning'!BM388</f>
        <v>0</v>
      </c>
      <c r="BO27" s="239">
        <f ca="1">'Lastning &amp; lossning'!BN388</f>
        <v>0</v>
      </c>
      <c r="BP27" s="239">
        <f ca="1">'Lastning &amp; lossning'!BO388</f>
        <v>0</v>
      </c>
      <c r="BQ27" s="239">
        <f ca="1">'Lastning &amp; lossning'!BP388</f>
        <v>0</v>
      </c>
      <c r="BR27" s="239">
        <f ca="1">'Lastning &amp; lossning'!BQ388</f>
        <v>0</v>
      </c>
      <c r="BS27" s="239">
        <f ca="1">'Lastning &amp; lossning'!BR388</f>
        <v>0</v>
      </c>
      <c r="BT27" s="239">
        <f ca="1">'Lastning &amp; lossning'!BS388</f>
        <v>0</v>
      </c>
      <c r="BU27" s="239">
        <f ca="1">'Lastning &amp; lossning'!BT388</f>
        <v>0</v>
      </c>
      <c r="BV27" s="239">
        <f>'Lastning &amp; lossning'!BU388</f>
        <v>0</v>
      </c>
      <c r="BW27" s="239">
        <f>'Lastning &amp; lossning'!BV388</f>
        <v>0</v>
      </c>
      <c r="BX27" s="239">
        <f>'Lastning &amp; lossning'!BW388</f>
        <v>0</v>
      </c>
      <c r="BY27" s="239">
        <f>'Lastning &amp; lossning'!BX388</f>
        <v>0</v>
      </c>
      <c r="BZ27" s="239">
        <f>'Lastning &amp; lossning'!BY388</f>
        <v>0</v>
      </c>
      <c r="CA27" s="239">
        <f>'Lastning &amp; lossning'!BZ388</f>
        <v>0</v>
      </c>
      <c r="CB27" s="239">
        <f>'Lastning &amp; lossning'!CA388</f>
        <v>0</v>
      </c>
      <c r="CC27" s="239">
        <f>'Lastning &amp; lossning'!CB388</f>
        <v>0</v>
      </c>
      <c r="CD27" s="239">
        <f>'Lastning &amp; lossning'!CC388</f>
        <v>0</v>
      </c>
      <c r="CE27" s="239">
        <f>'Lastning &amp; lossning'!CD388</f>
        <v>0</v>
      </c>
      <c r="CF27" s="239">
        <f>'Lastning &amp; lossning'!CE388</f>
        <v>0</v>
      </c>
      <c r="CG27" s="239">
        <f>'Lastning &amp; lossning'!CF388</f>
        <v>0</v>
      </c>
      <c r="CH27" s="239">
        <f>'Lastning &amp; lossning'!CG388</f>
        <v>0</v>
      </c>
      <c r="CI27" s="239">
        <f>'Lastning &amp; lossning'!CH388</f>
        <v>0</v>
      </c>
      <c r="CJ27" s="239">
        <f>'Lastning &amp; lossning'!CI388</f>
        <v>0</v>
      </c>
      <c r="CK27" s="239">
        <f>'Lastning &amp; lossning'!CJ388</f>
        <v>0</v>
      </c>
      <c r="CL27" s="239">
        <f>'Lastning &amp; lossning'!CK388</f>
        <v>0</v>
      </c>
      <c r="CM27" s="239">
        <f>'Lastning &amp; lossning'!CL388</f>
        <v>0</v>
      </c>
      <c r="CN27" s="239">
        <f>'Lastning &amp; lossning'!CM388</f>
        <v>0</v>
      </c>
      <c r="CO27" s="239">
        <f>'Lastning &amp; lossning'!CN388</f>
        <v>0</v>
      </c>
      <c r="CP27" s="239">
        <f>'Lastning &amp; lossning'!CO388</f>
        <v>0</v>
      </c>
      <c r="CQ27" s="239">
        <f>'Lastning &amp; lossning'!CP388</f>
        <v>0</v>
      </c>
      <c r="CR27" s="239">
        <f>'Lastning &amp; lossning'!CQ388</f>
        <v>0</v>
      </c>
      <c r="CS27" s="239">
        <f>'Lastning &amp; lossning'!CR388</f>
        <v>0</v>
      </c>
      <c r="CT27" s="239">
        <f>'Lastning &amp; lossning'!CS388</f>
        <v>0</v>
      </c>
    </row>
    <row r="28" spans="1:98" ht="13" x14ac:dyDescent="0.25">
      <c r="A28" s="63" t="s">
        <v>50</v>
      </c>
      <c r="B28" s="41">
        <f>HLOOKUP($B$8,$E$16:$CT$34,13)</f>
        <v>0</v>
      </c>
      <c r="C28" s="41">
        <f>HLOOKUP($B$9,$E$16:$CT$34,13)</f>
        <v>0</v>
      </c>
      <c r="D28" s="279"/>
      <c r="E28" s="239">
        <f>Lotskostnader!D198</f>
        <v>0</v>
      </c>
      <c r="F28" s="239">
        <f>Lotskostnader!E198</f>
        <v>0</v>
      </c>
      <c r="G28" s="239">
        <f>Lotskostnader!F198</f>
        <v>0</v>
      </c>
      <c r="H28" s="239">
        <f>Lotskostnader!G198</f>
        <v>0</v>
      </c>
      <c r="I28" s="239">
        <f>Lotskostnader!H198</f>
        <v>0</v>
      </c>
      <c r="J28" s="239">
        <f>Lotskostnader!I198</f>
        <v>0</v>
      </c>
      <c r="K28" s="239">
        <f>Lotskostnader!J198</f>
        <v>0</v>
      </c>
      <c r="L28" s="239">
        <f>Lotskostnader!K198</f>
        <v>0</v>
      </c>
      <c r="M28" s="239">
        <f>Lotskostnader!L198</f>
        <v>0</v>
      </c>
      <c r="N28" s="239">
        <f>Lotskostnader!M198</f>
        <v>0</v>
      </c>
      <c r="O28" s="239">
        <f>Lotskostnader!N198</f>
        <v>0</v>
      </c>
      <c r="P28" s="239">
        <f>Lotskostnader!O198</f>
        <v>0</v>
      </c>
      <c r="Q28" s="239">
        <f>Lotskostnader!P198</f>
        <v>0</v>
      </c>
      <c r="R28" s="239">
        <f>Lotskostnader!Q198</f>
        <v>0</v>
      </c>
      <c r="S28" s="239">
        <f>Lotskostnader!R198</f>
        <v>0</v>
      </c>
      <c r="T28" s="239">
        <f>Lotskostnader!S198</f>
        <v>0</v>
      </c>
      <c r="U28" s="239">
        <f>Lotskostnader!T198</f>
        <v>0</v>
      </c>
      <c r="V28" s="239">
        <f>Lotskostnader!U198</f>
        <v>0</v>
      </c>
      <c r="W28" s="239">
        <f>Lotskostnader!V198</f>
        <v>0</v>
      </c>
      <c r="X28" s="239">
        <f>Lotskostnader!W198</f>
        <v>0</v>
      </c>
      <c r="Y28" s="239">
        <f>Lotskostnader!X198</f>
        <v>0</v>
      </c>
      <c r="Z28" s="239">
        <f>Lotskostnader!Y198</f>
        <v>0</v>
      </c>
      <c r="AA28" s="239">
        <f>Lotskostnader!Z198</f>
        <v>0</v>
      </c>
      <c r="AB28" s="239">
        <f>Lotskostnader!AA198</f>
        <v>0</v>
      </c>
      <c r="AC28" s="239">
        <f>Lotskostnader!AB198</f>
        <v>0</v>
      </c>
      <c r="AD28" s="239">
        <f>Lotskostnader!AC198</f>
        <v>0</v>
      </c>
      <c r="AE28" s="239">
        <f>Lotskostnader!AD198</f>
        <v>0</v>
      </c>
      <c r="AF28" s="239">
        <f>Lotskostnader!AE198</f>
        <v>0</v>
      </c>
      <c r="AG28" s="239">
        <f>Lotskostnader!AF198</f>
        <v>0</v>
      </c>
      <c r="AH28" s="239">
        <f>Lotskostnader!AG198</f>
        <v>0</v>
      </c>
      <c r="AI28" s="239">
        <f>Lotskostnader!AH198</f>
        <v>0</v>
      </c>
      <c r="AJ28" s="239">
        <f>Lotskostnader!AI198</f>
        <v>0</v>
      </c>
      <c r="AK28" s="239">
        <f>Lotskostnader!AJ198</f>
        <v>0</v>
      </c>
      <c r="AL28" s="239">
        <f>Lotskostnader!AK198</f>
        <v>0</v>
      </c>
      <c r="AM28" s="239">
        <f>Lotskostnader!AL198</f>
        <v>0</v>
      </c>
      <c r="AN28" s="239">
        <f>Lotskostnader!AM198</f>
        <v>0</v>
      </c>
      <c r="AO28" s="239">
        <f>Lotskostnader!AN198</f>
        <v>0</v>
      </c>
      <c r="AP28" s="239">
        <f>Lotskostnader!AO198</f>
        <v>0</v>
      </c>
      <c r="AQ28" s="239">
        <f>Lotskostnader!AP198</f>
        <v>0</v>
      </c>
      <c r="AR28" s="239">
        <f>Lotskostnader!AQ198</f>
        <v>0</v>
      </c>
      <c r="AS28" s="239">
        <f>Lotskostnader!AR198</f>
        <v>0</v>
      </c>
      <c r="AT28" s="239">
        <f>Lotskostnader!AS198</f>
        <v>0</v>
      </c>
      <c r="AU28" s="239">
        <f>Lotskostnader!AT198</f>
        <v>0</v>
      </c>
      <c r="AV28" s="239">
        <f>Lotskostnader!AU198</f>
        <v>0</v>
      </c>
      <c r="AW28" s="239">
        <f>Lotskostnader!AV198</f>
        <v>0</v>
      </c>
      <c r="AX28" s="239">
        <f>Lotskostnader!AW198</f>
        <v>0</v>
      </c>
      <c r="AY28" s="239">
        <f>Lotskostnader!AX198</f>
        <v>0</v>
      </c>
      <c r="AZ28" s="239">
        <f>Lotskostnader!AY198</f>
        <v>0</v>
      </c>
      <c r="BA28" s="239">
        <f>Lotskostnader!AZ198</f>
        <v>0</v>
      </c>
      <c r="BB28" s="239">
        <f>Lotskostnader!BA198</f>
        <v>0</v>
      </c>
      <c r="BC28" s="239">
        <f>Lotskostnader!BB198</f>
        <v>0</v>
      </c>
      <c r="BD28" s="239">
        <f>Lotskostnader!BC198</f>
        <v>0</v>
      </c>
      <c r="BE28" s="239">
        <f>Lotskostnader!BD198</f>
        <v>0</v>
      </c>
      <c r="BF28" s="239">
        <f>Lotskostnader!BE198</f>
        <v>0</v>
      </c>
      <c r="BG28" s="239">
        <f>Lotskostnader!BF198</f>
        <v>0</v>
      </c>
      <c r="BH28" s="239">
        <f>Lotskostnader!BG198</f>
        <v>0</v>
      </c>
      <c r="BI28" s="239">
        <f>Lotskostnader!BH198</f>
        <v>0</v>
      </c>
      <c r="BJ28" s="239">
        <f>Lotskostnader!BI198</f>
        <v>0</v>
      </c>
      <c r="BK28" s="239">
        <f>Lotskostnader!BJ198</f>
        <v>0</v>
      </c>
      <c r="BL28" s="239">
        <f>Lotskostnader!BK198</f>
        <v>0</v>
      </c>
      <c r="BM28" s="239">
        <f>Lotskostnader!BL198</f>
        <v>0</v>
      </c>
      <c r="BN28" s="239">
        <f>Lotskostnader!BM198</f>
        <v>0</v>
      </c>
      <c r="BO28" s="239">
        <f>Lotskostnader!BN198</f>
        <v>0</v>
      </c>
      <c r="BP28" s="239">
        <f>Lotskostnader!BO198</f>
        <v>0</v>
      </c>
      <c r="BQ28" s="239">
        <f>Lotskostnader!BP198</f>
        <v>0</v>
      </c>
      <c r="BR28" s="239">
        <f>Lotskostnader!BQ198</f>
        <v>0</v>
      </c>
      <c r="BS28" s="239">
        <f>Lotskostnader!BR198</f>
        <v>0</v>
      </c>
      <c r="BT28" s="239">
        <f>Lotskostnader!BS198</f>
        <v>0</v>
      </c>
      <c r="BU28" s="239">
        <f>Lotskostnader!BT198</f>
        <v>0</v>
      </c>
      <c r="BV28" s="239">
        <f>Lotskostnader!BU198</f>
        <v>0</v>
      </c>
      <c r="BW28" s="239">
        <f>Lotskostnader!BV198</f>
        <v>0</v>
      </c>
      <c r="BX28" s="239">
        <f>Lotskostnader!BW198</f>
        <v>0</v>
      </c>
      <c r="BY28" s="239">
        <f>Lotskostnader!BX198</f>
        <v>0</v>
      </c>
      <c r="BZ28" s="239">
        <f>Lotskostnader!BY198</f>
        <v>0</v>
      </c>
      <c r="CA28" s="239">
        <f>Lotskostnader!BZ198</f>
        <v>0</v>
      </c>
      <c r="CB28" s="239">
        <f>Lotskostnader!CA198</f>
        <v>0</v>
      </c>
      <c r="CC28" s="239">
        <f>Lotskostnader!CB198</f>
        <v>0</v>
      </c>
      <c r="CD28" s="239">
        <f>Lotskostnader!CC198</f>
        <v>0</v>
      </c>
      <c r="CE28" s="239">
        <f>Lotskostnader!CD198</f>
        <v>0</v>
      </c>
      <c r="CF28" s="239">
        <f>Lotskostnader!CE198</f>
        <v>0</v>
      </c>
      <c r="CG28" s="239">
        <f>Lotskostnader!CF198</f>
        <v>0</v>
      </c>
      <c r="CH28" s="239">
        <f>Lotskostnader!CG198</f>
        <v>0</v>
      </c>
      <c r="CI28" s="239">
        <f>Lotskostnader!CH198</f>
        <v>0</v>
      </c>
      <c r="CJ28" s="239">
        <f>Lotskostnader!CI198</f>
        <v>0</v>
      </c>
      <c r="CK28" s="239">
        <f>Lotskostnader!CJ198</f>
        <v>0</v>
      </c>
      <c r="CL28" s="239">
        <f>Lotskostnader!CK198</f>
        <v>0</v>
      </c>
      <c r="CM28" s="239">
        <f>Lotskostnader!CL198</f>
        <v>0</v>
      </c>
      <c r="CN28" s="239">
        <f>Lotskostnader!CM198</f>
        <v>0</v>
      </c>
      <c r="CO28" s="239">
        <f>Lotskostnader!CN198</f>
        <v>0</v>
      </c>
      <c r="CP28" s="239">
        <f>Lotskostnader!CO198</f>
        <v>0</v>
      </c>
      <c r="CQ28" s="239">
        <f>Lotskostnader!CP198</f>
        <v>0</v>
      </c>
      <c r="CR28" s="239">
        <f>Lotskostnader!CQ198</f>
        <v>0</v>
      </c>
      <c r="CS28" s="239">
        <f>Lotskostnader!CR198</f>
        <v>0</v>
      </c>
      <c r="CT28" s="239">
        <f>Lotskostnader!CS198</f>
        <v>0</v>
      </c>
    </row>
    <row r="29" spans="1:98" s="1270" customFormat="1" ht="13" x14ac:dyDescent="0.25">
      <c r="A29" s="1274" t="s">
        <v>55</v>
      </c>
      <c r="B29" s="1272">
        <f ca="1">HLOOKUP($B$8,$E$16:$CT$34,14)</f>
        <v>0</v>
      </c>
      <c r="C29" s="1272">
        <f ca="1">HLOOKUP($B$9,$E$16:$CT$34,14)</f>
        <v>0</v>
      </c>
      <c r="D29" s="1275"/>
      <c r="E29" s="1271">
        <f ca="1">E18*1000*E6</f>
        <v>0</v>
      </c>
      <c r="F29" s="1271">
        <f t="shared" ref="F29:BQ29" ca="1" si="4">F18*1000*F6</f>
        <v>0</v>
      </c>
      <c r="G29" s="1271">
        <f t="shared" ca="1" si="4"/>
        <v>0</v>
      </c>
      <c r="H29" s="1271">
        <f t="shared" ca="1" si="4"/>
        <v>0</v>
      </c>
      <c r="I29" s="1271">
        <f t="shared" ca="1" si="4"/>
        <v>0</v>
      </c>
      <c r="J29" s="1271">
        <f t="shared" ca="1" si="4"/>
        <v>0</v>
      </c>
      <c r="K29" s="1271">
        <f t="shared" ca="1" si="4"/>
        <v>0</v>
      </c>
      <c r="L29" s="1271">
        <f t="shared" ca="1" si="4"/>
        <v>0</v>
      </c>
      <c r="M29" s="1271">
        <f t="shared" ca="1" si="4"/>
        <v>0</v>
      </c>
      <c r="N29" s="1271">
        <f t="shared" ca="1" si="4"/>
        <v>0</v>
      </c>
      <c r="O29" s="1271">
        <f t="shared" ca="1" si="4"/>
        <v>0</v>
      </c>
      <c r="P29" s="1271">
        <f t="shared" ca="1" si="4"/>
        <v>0</v>
      </c>
      <c r="Q29" s="1271">
        <f t="shared" ca="1" si="4"/>
        <v>0</v>
      </c>
      <c r="R29" s="1271">
        <f t="shared" ca="1" si="4"/>
        <v>0</v>
      </c>
      <c r="S29" s="1271">
        <f t="shared" ca="1" si="4"/>
        <v>0</v>
      </c>
      <c r="T29" s="1271">
        <f t="shared" ca="1" si="4"/>
        <v>0</v>
      </c>
      <c r="U29" s="1271">
        <f t="shared" ca="1" si="4"/>
        <v>0</v>
      </c>
      <c r="V29" s="1271">
        <f t="shared" ca="1" si="4"/>
        <v>0</v>
      </c>
      <c r="W29" s="1271">
        <f t="shared" ca="1" si="4"/>
        <v>0</v>
      </c>
      <c r="X29" s="1271">
        <f t="shared" ca="1" si="4"/>
        <v>0</v>
      </c>
      <c r="Y29" s="1271">
        <f t="shared" ca="1" si="4"/>
        <v>0</v>
      </c>
      <c r="Z29" s="1271">
        <f t="shared" ca="1" si="4"/>
        <v>0</v>
      </c>
      <c r="AA29" s="1271">
        <f t="shared" ca="1" si="4"/>
        <v>0</v>
      </c>
      <c r="AB29" s="1271">
        <f t="shared" ca="1" si="4"/>
        <v>0</v>
      </c>
      <c r="AC29" s="1271">
        <f t="shared" ca="1" si="4"/>
        <v>0</v>
      </c>
      <c r="AD29" s="1271">
        <f t="shared" ca="1" si="4"/>
        <v>0</v>
      </c>
      <c r="AE29" s="1271">
        <f t="shared" ca="1" si="4"/>
        <v>0</v>
      </c>
      <c r="AF29" s="1271">
        <f t="shared" ca="1" si="4"/>
        <v>0</v>
      </c>
      <c r="AG29" s="1271">
        <f t="shared" ca="1" si="4"/>
        <v>0</v>
      </c>
      <c r="AH29" s="1271">
        <f t="shared" ca="1" si="4"/>
        <v>0</v>
      </c>
      <c r="AI29" s="1271">
        <f t="shared" ca="1" si="4"/>
        <v>0</v>
      </c>
      <c r="AJ29" s="1271">
        <f t="shared" ca="1" si="4"/>
        <v>0</v>
      </c>
      <c r="AK29" s="1271">
        <f t="shared" ca="1" si="4"/>
        <v>0</v>
      </c>
      <c r="AL29" s="1271">
        <f t="shared" ca="1" si="4"/>
        <v>0</v>
      </c>
      <c r="AM29" s="1271">
        <f t="shared" ca="1" si="4"/>
        <v>0</v>
      </c>
      <c r="AN29" s="1271">
        <f t="shared" ca="1" si="4"/>
        <v>0</v>
      </c>
      <c r="AO29" s="1271">
        <f t="shared" ca="1" si="4"/>
        <v>0</v>
      </c>
      <c r="AP29" s="1271">
        <f t="shared" ca="1" si="4"/>
        <v>0</v>
      </c>
      <c r="AQ29" s="1271">
        <f t="shared" ca="1" si="4"/>
        <v>0</v>
      </c>
      <c r="AR29" s="1271">
        <f t="shared" ca="1" si="4"/>
        <v>0</v>
      </c>
      <c r="AS29" s="1271">
        <f t="shared" ca="1" si="4"/>
        <v>0</v>
      </c>
      <c r="AT29" s="1271">
        <f t="shared" ca="1" si="4"/>
        <v>0</v>
      </c>
      <c r="AU29" s="1271">
        <f t="shared" ca="1" si="4"/>
        <v>0</v>
      </c>
      <c r="AV29" s="1271">
        <f t="shared" ca="1" si="4"/>
        <v>0</v>
      </c>
      <c r="AW29" s="1271">
        <f t="shared" ca="1" si="4"/>
        <v>0</v>
      </c>
      <c r="AX29" s="1271">
        <f t="shared" ca="1" si="4"/>
        <v>0</v>
      </c>
      <c r="AY29" s="1271">
        <f t="shared" ca="1" si="4"/>
        <v>0</v>
      </c>
      <c r="AZ29" s="1271">
        <f t="shared" ca="1" si="4"/>
        <v>0</v>
      </c>
      <c r="BA29" s="1271">
        <f t="shared" ca="1" si="4"/>
        <v>0</v>
      </c>
      <c r="BB29" s="1271">
        <f t="shared" ca="1" si="4"/>
        <v>0</v>
      </c>
      <c r="BC29" s="1271">
        <f t="shared" ca="1" si="4"/>
        <v>0</v>
      </c>
      <c r="BD29" s="1271">
        <f t="shared" ca="1" si="4"/>
        <v>0</v>
      </c>
      <c r="BE29" s="1271">
        <f t="shared" ca="1" si="4"/>
        <v>0</v>
      </c>
      <c r="BF29" s="1271">
        <f t="shared" ca="1" si="4"/>
        <v>0</v>
      </c>
      <c r="BG29" s="1271">
        <f t="shared" ca="1" si="4"/>
        <v>0</v>
      </c>
      <c r="BH29" s="1271">
        <f t="shared" ca="1" si="4"/>
        <v>0</v>
      </c>
      <c r="BI29" s="1271">
        <f t="shared" ca="1" si="4"/>
        <v>0</v>
      </c>
      <c r="BJ29" s="1271">
        <f t="shared" ca="1" si="4"/>
        <v>0</v>
      </c>
      <c r="BK29" s="1271">
        <f t="shared" ca="1" si="4"/>
        <v>0</v>
      </c>
      <c r="BL29" s="1271">
        <f t="shared" ca="1" si="4"/>
        <v>0</v>
      </c>
      <c r="BM29" s="1271">
        <f t="shared" ca="1" si="4"/>
        <v>0</v>
      </c>
      <c r="BN29" s="1271">
        <f t="shared" ca="1" si="4"/>
        <v>0</v>
      </c>
      <c r="BO29" s="1271">
        <f t="shared" ca="1" si="4"/>
        <v>0</v>
      </c>
      <c r="BP29" s="1271">
        <f t="shared" ca="1" si="4"/>
        <v>0</v>
      </c>
      <c r="BQ29" s="1271">
        <f t="shared" ca="1" si="4"/>
        <v>0</v>
      </c>
      <c r="BR29" s="1271">
        <f t="shared" ref="BR29:CT29" ca="1" si="5">BR18*1000*BR6</f>
        <v>0</v>
      </c>
      <c r="BS29" s="1271">
        <f t="shared" ca="1" si="5"/>
        <v>0</v>
      </c>
      <c r="BT29" s="1271">
        <f t="shared" ca="1" si="5"/>
        <v>0</v>
      </c>
      <c r="BU29" s="1271">
        <f t="shared" ca="1" si="5"/>
        <v>0</v>
      </c>
      <c r="BV29" s="1271">
        <f t="shared" si="5"/>
        <v>0</v>
      </c>
      <c r="BW29" s="1271">
        <f t="shared" si="5"/>
        <v>0</v>
      </c>
      <c r="BX29" s="1271">
        <f t="shared" si="5"/>
        <v>0</v>
      </c>
      <c r="BY29" s="1271">
        <f t="shared" si="5"/>
        <v>0</v>
      </c>
      <c r="BZ29" s="1271">
        <f t="shared" si="5"/>
        <v>0</v>
      </c>
      <c r="CA29" s="1271">
        <f t="shared" si="5"/>
        <v>0</v>
      </c>
      <c r="CB29" s="1271">
        <f t="shared" si="5"/>
        <v>0</v>
      </c>
      <c r="CC29" s="1271">
        <f t="shared" si="5"/>
        <v>0</v>
      </c>
      <c r="CD29" s="1271">
        <f t="shared" si="5"/>
        <v>0</v>
      </c>
      <c r="CE29" s="1271">
        <f t="shared" si="5"/>
        <v>0</v>
      </c>
      <c r="CF29" s="1271">
        <f t="shared" si="5"/>
        <v>0</v>
      </c>
      <c r="CG29" s="1271">
        <f t="shared" si="5"/>
        <v>0</v>
      </c>
      <c r="CH29" s="1271">
        <f t="shared" si="5"/>
        <v>0</v>
      </c>
      <c r="CI29" s="1271">
        <f t="shared" si="5"/>
        <v>0</v>
      </c>
      <c r="CJ29" s="1271">
        <f t="shared" si="5"/>
        <v>0</v>
      </c>
      <c r="CK29" s="1271">
        <f t="shared" si="5"/>
        <v>0</v>
      </c>
      <c r="CL29" s="1271">
        <f t="shared" si="5"/>
        <v>0</v>
      </c>
      <c r="CM29" s="1271">
        <f t="shared" si="5"/>
        <v>0</v>
      </c>
      <c r="CN29" s="1271">
        <f t="shared" si="5"/>
        <v>0</v>
      </c>
      <c r="CO29" s="1271">
        <f t="shared" si="5"/>
        <v>0</v>
      </c>
      <c r="CP29" s="1271">
        <f t="shared" si="5"/>
        <v>0</v>
      </c>
      <c r="CQ29" s="1271">
        <f t="shared" si="5"/>
        <v>0</v>
      </c>
      <c r="CR29" s="1271">
        <f t="shared" si="5"/>
        <v>0</v>
      </c>
      <c r="CS29" s="1271">
        <f t="shared" si="5"/>
        <v>0</v>
      </c>
      <c r="CT29" s="1271">
        <f t="shared" si="5"/>
        <v>0</v>
      </c>
    </row>
    <row r="30" spans="1:98" ht="13" x14ac:dyDescent="0.25">
      <c r="A30" s="63" t="s">
        <v>56</v>
      </c>
      <c r="B30" s="41">
        <f ca="1">HLOOKUP($B$8,$E$16:$CT$34,15)</f>
        <v>0</v>
      </c>
      <c r="C30" s="41">
        <f ca="1">HLOOKUP($B$9,$E$16:$CT$34,15)</f>
        <v>0</v>
      </c>
      <c r="D30" s="279"/>
      <c r="E30" s="239">
        <f ca="1">E19*Indata!$B$41*1000*E7</f>
        <v>0</v>
      </c>
      <c r="F30" s="239">
        <f ca="1">F19*Indata!$B$41*1000*F7</f>
        <v>0</v>
      </c>
      <c r="G30" s="239">
        <f ca="1">G19*Indata!$B$41*1000*G7</f>
        <v>0</v>
      </c>
      <c r="H30" s="239">
        <f ca="1">H19*Indata!$B$41*1000*H7</f>
        <v>0</v>
      </c>
      <c r="I30" s="239">
        <f ca="1">I19*Indata!$B$41*1000*I7</f>
        <v>0</v>
      </c>
      <c r="J30" s="239">
        <f ca="1">J19*Indata!$B$41*1000*J7</f>
        <v>0</v>
      </c>
      <c r="K30" s="239">
        <f ca="1">K19*Indata!$B$41*1000*K7</f>
        <v>0</v>
      </c>
      <c r="L30" s="239">
        <f ca="1">L19*Indata!$B$41*1000*L7</f>
        <v>0</v>
      </c>
      <c r="M30" s="239">
        <f ca="1">M19*Indata!$B$41*1000*M7</f>
        <v>0</v>
      </c>
      <c r="N30" s="239">
        <f ca="1">N19*Indata!$B$41*1000*N7</f>
        <v>0</v>
      </c>
      <c r="O30" s="239">
        <f ca="1">O19*Indata!$B$41*1000*O7</f>
        <v>0</v>
      </c>
      <c r="P30" s="239">
        <f ca="1">P19*Indata!$B$41*1000*P7</f>
        <v>0</v>
      </c>
      <c r="Q30" s="239">
        <f ca="1">Q19*Indata!$B$41*1000*Q7</f>
        <v>0</v>
      </c>
      <c r="R30" s="239">
        <f ca="1">R19*Indata!$B$41*1000*R7</f>
        <v>0</v>
      </c>
      <c r="S30" s="239">
        <f ca="1">S19*Indata!$B$41*1000*S7</f>
        <v>0</v>
      </c>
      <c r="T30" s="239">
        <f ca="1">T19*Indata!$B$41*1000*T7</f>
        <v>0</v>
      </c>
      <c r="U30" s="239">
        <f ca="1">U19*Indata!$B$41*1000*U7</f>
        <v>0</v>
      </c>
      <c r="V30" s="239">
        <f ca="1">V19*Indata!$B$41*1000*V7</f>
        <v>0</v>
      </c>
      <c r="W30" s="239">
        <f ca="1">W19*Indata!$B$41*1000*W7</f>
        <v>0</v>
      </c>
      <c r="X30" s="239">
        <f ca="1">X19*Indata!$B$41*1000*X7</f>
        <v>0</v>
      </c>
      <c r="Y30" s="239">
        <f ca="1">Y19*Indata!$B$41*1000*Y7</f>
        <v>0</v>
      </c>
      <c r="Z30" s="239">
        <f ca="1">Z19*Indata!$B$41*1000*Z7</f>
        <v>0</v>
      </c>
      <c r="AA30" s="239">
        <f ca="1">AA19*Indata!$B$41*1000*AA7</f>
        <v>0</v>
      </c>
      <c r="AB30" s="239">
        <f ca="1">AB19*Indata!$B$41*1000*AB7</f>
        <v>0</v>
      </c>
      <c r="AC30" s="239">
        <f ca="1">AC19*Indata!$B$41*1000*AC7</f>
        <v>0</v>
      </c>
      <c r="AD30" s="239">
        <f ca="1">AD19*Indata!$B$41*1000*AD7</f>
        <v>0</v>
      </c>
      <c r="AE30" s="239">
        <f ca="1">AE19*Indata!$B$41*1000*AE7</f>
        <v>0</v>
      </c>
      <c r="AF30" s="239">
        <f ca="1">AF19*Indata!$B$41*1000*AF7</f>
        <v>0</v>
      </c>
      <c r="AG30" s="239">
        <f ca="1">AG19*Indata!$B$41*1000*AG7</f>
        <v>0</v>
      </c>
      <c r="AH30" s="239">
        <f ca="1">AH19*Indata!$B$41*1000*AH7</f>
        <v>0</v>
      </c>
      <c r="AI30" s="239">
        <f ca="1">AI19*Indata!$B$41*1000*AI7</f>
        <v>0</v>
      </c>
      <c r="AJ30" s="239">
        <f ca="1">AJ19*Indata!$B$41*1000*AJ7</f>
        <v>0</v>
      </c>
      <c r="AK30" s="239">
        <f ca="1">AK19*Indata!$B$41*1000*AK7</f>
        <v>0</v>
      </c>
      <c r="AL30" s="239">
        <f ca="1">AL19*Indata!$B$41*1000*AL7</f>
        <v>0</v>
      </c>
      <c r="AM30" s="239">
        <f ca="1">AM19*Indata!$B$41*1000*AM7</f>
        <v>0</v>
      </c>
      <c r="AN30" s="239">
        <f ca="1">AN19*Indata!$B$41*1000*AN7</f>
        <v>0</v>
      </c>
      <c r="AO30" s="239">
        <f ca="1">AO19*Indata!$B$41*1000*AO7</f>
        <v>0</v>
      </c>
      <c r="AP30" s="239">
        <f ca="1">AP19*Indata!$B$41*1000*AP7</f>
        <v>0</v>
      </c>
      <c r="AQ30" s="239">
        <f ca="1">AQ19*Indata!$B$41*1000*AQ7</f>
        <v>0</v>
      </c>
      <c r="AR30" s="239">
        <f ca="1">AR19*Indata!$B$41*1000*AR7</f>
        <v>0</v>
      </c>
      <c r="AS30" s="239">
        <f ca="1">AS19*Indata!$B$41*1000*AS7</f>
        <v>0</v>
      </c>
      <c r="AT30" s="239">
        <f ca="1">AT19*Indata!$B$41*1000*AT7</f>
        <v>0</v>
      </c>
      <c r="AU30" s="239">
        <f ca="1">AU19*Indata!$B$41*1000*AU7</f>
        <v>0</v>
      </c>
      <c r="AV30" s="239">
        <f ca="1">AV19*Indata!$B$41*1000*AV7</f>
        <v>0</v>
      </c>
      <c r="AW30" s="239">
        <f ca="1">AW19*Indata!$B$41*1000*AW7</f>
        <v>0</v>
      </c>
      <c r="AX30" s="239">
        <f ca="1">AX19*Indata!$B$41*1000*AX7</f>
        <v>0</v>
      </c>
      <c r="AY30" s="239">
        <f ca="1">AY19*Indata!$B$41*1000*AY7</f>
        <v>0</v>
      </c>
      <c r="AZ30" s="239">
        <f ca="1">AZ19*Indata!$B$41*1000*AZ7</f>
        <v>0</v>
      </c>
      <c r="BA30" s="239">
        <f ca="1">BA19*Indata!$B$41*1000*BA7</f>
        <v>0</v>
      </c>
      <c r="BB30" s="239">
        <f ca="1">BB19*Indata!$B$41*1000*BB7</f>
        <v>0</v>
      </c>
      <c r="BC30" s="239">
        <f ca="1">BC19*Indata!$B$41*1000*BC7</f>
        <v>0</v>
      </c>
      <c r="BD30" s="239">
        <f ca="1">BD19*Indata!$B$41*1000*BD7</f>
        <v>0</v>
      </c>
      <c r="BE30" s="239">
        <f ca="1">BE19*Indata!$B$41*1000*BE7</f>
        <v>0</v>
      </c>
      <c r="BF30" s="239">
        <f ca="1">BF19*Indata!$B$41*1000*BF7</f>
        <v>0</v>
      </c>
      <c r="BG30" s="239">
        <f ca="1">BG19*Indata!$B$41*1000*BG7</f>
        <v>0</v>
      </c>
      <c r="BH30" s="239">
        <f ca="1">BH19*Indata!$B$41*1000*BH7</f>
        <v>0</v>
      </c>
      <c r="BI30" s="239">
        <f ca="1">BI19*Indata!$B$41*1000*BI7</f>
        <v>0</v>
      </c>
      <c r="BJ30" s="239">
        <f ca="1">BJ19*Indata!$B$41*1000*BJ7</f>
        <v>0</v>
      </c>
      <c r="BK30" s="239">
        <f ca="1">BK19*Indata!$B$41*1000*BK7</f>
        <v>0</v>
      </c>
      <c r="BL30" s="239">
        <f ca="1">BL19*Indata!$B$41*1000*BL7</f>
        <v>0</v>
      </c>
      <c r="BM30" s="239">
        <f ca="1">BM19*Indata!$B$41*1000*BM7</f>
        <v>0</v>
      </c>
      <c r="BN30" s="239">
        <f ca="1">BN19*Indata!$B$41*1000*BN7</f>
        <v>0</v>
      </c>
      <c r="BO30" s="239">
        <f ca="1">BO19*Indata!$B$41*1000*BO7</f>
        <v>0</v>
      </c>
      <c r="BP30" s="239">
        <f ca="1">BP19*Indata!$B$41*1000*BP7</f>
        <v>0</v>
      </c>
      <c r="BQ30" s="239">
        <f ca="1">BQ19*Indata!$B$41*1000*BQ7</f>
        <v>0</v>
      </c>
      <c r="BR30" s="239">
        <f ca="1">BR19*Indata!$B$41*1000*BR7</f>
        <v>0</v>
      </c>
      <c r="BS30" s="239">
        <f ca="1">BS19*Indata!$B$41*1000*BS7</f>
        <v>0</v>
      </c>
      <c r="BT30" s="239">
        <f ca="1">BT19*Indata!$B$41*1000*BT7</f>
        <v>0</v>
      </c>
      <c r="BU30" s="239">
        <f ca="1">BU19*Indata!$B$41*1000*BU7</f>
        <v>0</v>
      </c>
      <c r="BV30" s="239">
        <f>BV19*Indata!$B$41*1000*BV7</f>
        <v>0</v>
      </c>
      <c r="BW30" s="239">
        <f>BW19*Indata!$B$41*1000*BW7</f>
        <v>0</v>
      </c>
      <c r="BX30" s="239">
        <f>BX19*Indata!$B$41*1000*BX7</f>
        <v>0</v>
      </c>
      <c r="BY30" s="239">
        <f>BY19*Indata!$B$41*1000*BY7</f>
        <v>0</v>
      </c>
      <c r="BZ30" s="239">
        <f>BZ19*Indata!$B$41*1000*BZ7</f>
        <v>0</v>
      </c>
      <c r="CA30" s="239">
        <f>CA19*Indata!$B$41*1000*CA7</f>
        <v>0</v>
      </c>
      <c r="CB30" s="239">
        <f>CB19*Indata!$B$41*1000*CB7</f>
        <v>0</v>
      </c>
      <c r="CC30" s="239">
        <f>CC19*Indata!$B$41*1000*CC7</f>
        <v>0</v>
      </c>
      <c r="CD30" s="239">
        <f>CD19*Indata!$B$41*1000*CD7</f>
        <v>0</v>
      </c>
      <c r="CE30" s="239">
        <f>CE19*Indata!$B$41*1000*CE7</f>
        <v>0</v>
      </c>
      <c r="CF30" s="239">
        <f>CF19*Indata!$B$41*1000*CF7</f>
        <v>0</v>
      </c>
      <c r="CG30" s="239">
        <f>CG19*Indata!$B$41*1000*CG7</f>
        <v>0</v>
      </c>
      <c r="CH30" s="239">
        <f>CH19*Indata!$B$41*1000*CH7</f>
        <v>0</v>
      </c>
      <c r="CI30" s="239">
        <f>CI19*Indata!$B$41*1000*CI7</f>
        <v>0</v>
      </c>
      <c r="CJ30" s="239">
        <f>CJ19*Indata!$B$41*1000*CJ7</f>
        <v>0</v>
      </c>
      <c r="CK30" s="239">
        <f>CK19*Indata!$B$41*1000*CK7</f>
        <v>0</v>
      </c>
      <c r="CL30" s="239">
        <f>CL19*Indata!$B$41*1000*CL7</f>
        <v>0</v>
      </c>
      <c r="CM30" s="239">
        <f>CM19*Indata!$B$41*1000*CM7</f>
        <v>0</v>
      </c>
      <c r="CN30" s="239">
        <f>CN19*Indata!$B$41*1000*CN7</f>
        <v>0</v>
      </c>
      <c r="CO30" s="239">
        <f>CO19*Indata!$B$41*1000*CO7</f>
        <v>0</v>
      </c>
      <c r="CP30" s="239">
        <f>CP19*Indata!$B$41*1000*CP7</f>
        <v>0</v>
      </c>
      <c r="CQ30" s="239">
        <f>CQ19*Indata!$B$41*1000*CQ7</f>
        <v>0</v>
      </c>
      <c r="CR30" s="239">
        <f>CR19*Indata!$B$41*1000*CR7</f>
        <v>0</v>
      </c>
      <c r="CS30" s="239">
        <f>CS19*Indata!$B$41*1000*CS7</f>
        <v>0</v>
      </c>
      <c r="CT30" s="239">
        <f>CT19*Indata!$B$41*1000*CT7</f>
        <v>0</v>
      </c>
    </row>
    <row r="31" spans="1:98" ht="13" x14ac:dyDescent="0.25">
      <c r="A31" s="63" t="s">
        <v>57</v>
      </c>
      <c r="B31" s="41">
        <f ca="1">HLOOKUP($B$8,$E$16:$CT$34,16)</f>
        <v>0</v>
      </c>
      <c r="C31" s="41">
        <f ca="1">HLOOKUP($B$9,$E$16:$CT$34,16)</f>
        <v>0</v>
      </c>
      <c r="D31" s="279"/>
      <c r="E31" s="239">
        <f ca="1">E20*Indata!$B$42*1000*E8</f>
        <v>0</v>
      </c>
      <c r="F31" s="239">
        <f ca="1">F20*Indata!$B$42*1000*F8</f>
        <v>0</v>
      </c>
      <c r="G31" s="239">
        <f ca="1">G20*Indata!$B$42*1000*G8</f>
        <v>0</v>
      </c>
      <c r="H31" s="239">
        <f ca="1">H20*Indata!$B$42*1000*H8</f>
        <v>0</v>
      </c>
      <c r="I31" s="239">
        <f ca="1">I20*Indata!$B$42*1000*I8</f>
        <v>0</v>
      </c>
      <c r="J31" s="239">
        <f ca="1">J20*Indata!$B$42*1000*J8</f>
        <v>0</v>
      </c>
      <c r="K31" s="239">
        <f ca="1">K20*Indata!$B$42*1000*K8</f>
        <v>0</v>
      </c>
      <c r="L31" s="239">
        <f ca="1">L20*Indata!$B$42*1000*L8</f>
        <v>0</v>
      </c>
      <c r="M31" s="239">
        <f ca="1">M20*Indata!$B$42*1000*M8</f>
        <v>0</v>
      </c>
      <c r="N31" s="239">
        <f ca="1">N20*Indata!$B$42*1000*N8</f>
        <v>0</v>
      </c>
      <c r="O31" s="239">
        <f ca="1">O20*Indata!$B$42*1000*O8</f>
        <v>0</v>
      </c>
      <c r="P31" s="239">
        <f ca="1">P20*Indata!$B$42*1000*P8</f>
        <v>0</v>
      </c>
      <c r="Q31" s="239">
        <f ca="1">Q20*Indata!$B$42*1000*Q8</f>
        <v>0</v>
      </c>
      <c r="R31" s="239">
        <f ca="1">R20*Indata!$B$42*1000*R8</f>
        <v>0</v>
      </c>
      <c r="S31" s="239">
        <f ca="1">S20*Indata!$B$42*1000*S8</f>
        <v>0</v>
      </c>
      <c r="T31" s="239">
        <f ca="1">T20*Indata!$B$42*1000*T8</f>
        <v>0</v>
      </c>
      <c r="U31" s="239">
        <f ca="1">U20*Indata!$B$42*1000*U8</f>
        <v>0</v>
      </c>
      <c r="V31" s="239">
        <f ca="1">V20*Indata!$B$42*1000*V8</f>
        <v>0</v>
      </c>
      <c r="W31" s="239">
        <f ca="1">W20*Indata!$B$42*1000*W8</f>
        <v>0</v>
      </c>
      <c r="X31" s="239">
        <f ca="1">X20*Indata!$B$42*1000*X8</f>
        <v>0</v>
      </c>
      <c r="Y31" s="239">
        <f ca="1">Y20*Indata!$B$42*1000*Y8</f>
        <v>0</v>
      </c>
      <c r="Z31" s="239">
        <f ca="1">Z20*Indata!$B$42*1000*Z8</f>
        <v>0</v>
      </c>
      <c r="AA31" s="239">
        <f ca="1">AA20*Indata!$B$42*1000*AA8</f>
        <v>0</v>
      </c>
      <c r="AB31" s="239">
        <f ca="1">AB20*Indata!$B$42*1000*AB8</f>
        <v>0</v>
      </c>
      <c r="AC31" s="239">
        <f ca="1">AC20*Indata!$B$42*1000*AC8</f>
        <v>0</v>
      </c>
      <c r="AD31" s="239">
        <f ca="1">AD20*Indata!$B$42*1000*AD8</f>
        <v>0</v>
      </c>
      <c r="AE31" s="239">
        <f ca="1">AE20*Indata!$B$42*1000*AE8</f>
        <v>0</v>
      </c>
      <c r="AF31" s="239">
        <f ca="1">AF20*Indata!$B$42*1000*AF8</f>
        <v>0</v>
      </c>
      <c r="AG31" s="239">
        <f ca="1">AG20*Indata!$B$42*1000*AG8</f>
        <v>0</v>
      </c>
      <c r="AH31" s="239">
        <f ca="1">AH20*Indata!$B$42*1000*AH8</f>
        <v>0</v>
      </c>
      <c r="AI31" s="239">
        <f ca="1">AI20*Indata!$B$42*1000*AI8</f>
        <v>0</v>
      </c>
      <c r="AJ31" s="239">
        <f ca="1">AJ20*Indata!$B$42*1000*AJ8</f>
        <v>0</v>
      </c>
      <c r="AK31" s="239">
        <f ca="1">AK20*Indata!$B$42*1000*AK8</f>
        <v>0</v>
      </c>
      <c r="AL31" s="239">
        <f ca="1">AL20*Indata!$B$42*1000*AL8</f>
        <v>0</v>
      </c>
      <c r="AM31" s="239">
        <f ca="1">AM20*Indata!$B$42*1000*AM8</f>
        <v>0</v>
      </c>
      <c r="AN31" s="239">
        <f ca="1">AN20*Indata!$B$42*1000*AN8</f>
        <v>0</v>
      </c>
      <c r="AO31" s="239">
        <f ca="1">AO20*Indata!$B$42*1000*AO8</f>
        <v>0</v>
      </c>
      <c r="AP31" s="239">
        <f ca="1">AP20*Indata!$B$42*1000*AP8</f>
        <v>0</v>
      </c>
      <c r="AQ31" s="239">
        <f ca="1">AQ20*Indata!$B$42*1000*AQ8</f>
        <v>0</v>
      </c>
      <c r="AR31" s="239">
        <f ca="1">AR20*Indata!$B$42*1000*AR8</f>
        <v>0</v>
      </c>
      <c r="AS31" s="239">
        <f ca="1">AS20*Indata!$B$42*1000*AS8</f>
        <v>0</v>
      </c>
      <c r="AT31" s="239">
        <f ca="1">AT20*Indata!$B$42*1000*AT8</f>
        <v>0</v>
      </c>
      <c r="AU31" s="239">
        <f ca="1">AU20*Indata!$B$42*1000*AU8</f>
        <v>0</v>
      </c>
      <c r="AV31" s="239">
        <f ca="1">AV20*Indata!$B$42*1000*AV8</f>
        <v>0</v>
      </c>
      <c r="AW31" s="239">
        <f ca="1">AW20*Indata!$B$42*1000*AW8</f>
        <v>0</v>
      </c>
      <c r="AX31" s="239">
        <f ca="1">AX20*Indata!$B$42*1000*AX8</f>
        <v>0</v>
      </c>
      <c r="AY31" s="239">
        <f ca="1">AY20*Indata!$B$42*1000*AY8</f>
        <v>0</v>
      </c>
      <c r="AZ31" s="239">
        <f ca="1">AZ20*Indata!$B$42*1000*AZ8</f>
        <v>0</v>
      </c>
      <c r="BA31" s="239">
        <f ca="1">BA20*Indata!$B$42*1000*BA8</f>
        <v>0</v>
      </c>
      <c r="BB31" s="239">
        <f ca="1">BB20*Indata!$B$42*1000*BB8</f>
        <v>0</v>
      </c>
      <c r="BC31" s="239">
        <f ca="1">BC20*Indata!$B$42*1000*BC8</f>
        <v>0</v>
      </c>
      <c r="BD31" s="239">
        <f ca="1">BD20*Indata!$B$42*1000*BD8</f>
        <v>0</v>
      </c>
      <c r="BE31" s="239">
        <f ca="1">BE20*Indata!$B$42*1000*BE8</f>
        <v>0</v>
      </c>
      <c r="BF31" s="239">
        <f ca="1">BF20*Indata!$B$42*1000*BF8</f>
        <v>0</v>
      </c>
      <c r="BG31" s="239">
        <f ca="1">BG20*Indata!$B$42*1000*BG8</f>
        <v>0</v>
      </c>
      <c r="BH31" s="239">
        <f ca="1">BH20*Indata!$B$42*1000*BH8</f>
        <v>0</v>
      </c>
      <c r="BI31" s="239">
        <f ca="1">BI20*Indata!$B$42*1000*BI8</f>
        <v>0</v>
      </c>
      <c r="BJ31" s="239">
        <f ca="1">BJ20*Indata!$B$42*1000*BJ8</f>
        <v>0</v>
      </c>
      <c r="BK31" s="239">
        <f ca="1">BK20*Indata!$B$42*1000*BK8</f>
        <v>0</v>
      </c>
      <c r="BL31" s="239">
        <f ca="1">BL20*Indata!$B$42*1000*BL8</f>
        <v>0</v>
      </c>
      <c r="BM31" s="239">
        <f ca="1">BM20*Indata!$B$42*1000*BM8</f>
        <v>0</v>
      </c>
      <c r="BN31" s="239">
        <f ca="1">BN20*Indata!$B$42*1000*BN8</f>
        <v>0</v>
      </c>
      <c r="BO31" s="239">
        <f ca="1">BO20*Indata!$B$42*1000*BO8</f>
        <v>0</v>
      </c>
      <c r="BP31" s="239">
        <f ca="1">BP20*Indata!$B$42*1000*BP8</f>
        <v>0</v>
      </c>
      <c r="BQ31" s="239">
        <f ca="1">BQ20*Indata!$B$42*1000*BQ8</f>
        <v>0</v>
      </c>
      <c r="BR31" s="239">
        <f ca="1">BR20*Indata!$B$42*1000*BR8</f>
        <v>0</v>
      </c>
      <c r="BS31" s="239">
        <f ca="1">BS20*Indata!$B$42*1000*BS8</f>
        <v>0</v>
      </c>
      <c r="BT31" s="239">
        <f ca="1">BT20*Indata!$B$42*1000*BT8</f>
        <v>0</v>
      </c>
      <c r="BU31" s="239">
        <f ca="1">BU20*Indata!$B$42*1000*BU8</f>
        <v>0</v>
      </c>
      <c r="BV31" s="239">
        <f>BV20*Indata!$B$42*1000*BV8</f>
        <v>0</v>
      </c>
      <c r="BW31" s="239">
        <f>BW20*Indata!$B$42*1000*BW8</f>
        <v>0</v>
      </c>
      <c r="BX31" s="239">
        <f>BX20*Indata!$B$42*1000*BX8</f>
        <v>0</v>
      </c>
      <c r="BY31" s="239">
        <f>BY20*Indata!$B$42*1000*BY8</f>
        <v>0</v>
      </c>
      <c r="BZ31" s="239">
        <f>BZ20*Indata!$B$42*1000*BZ8</f>
        <v>0</v>
      </c>
      <c r="CA31" s="239">
        <f>CA20*Indata!$B$42*1000*CA8</f>
        <v>0</v>
      </c>
      <c r="CB31" s="239">
        <f>CB20*Indata!$B$42*1000*CB8</f>
        <v>0</v>
      </c>
      <c r="CC31" s="239">
        <f>CC20*Indata!$B$42*1000*CC8</f>
        <v>0</v>
      </c>
      <c r="CD31" s="239">
        <f>CD20*Indata!$B$42*1000*CD8</f>
        <v>0</v>
      </c>
      <c r="CE31" s="239">
        <f>CE20*Indata!$B$42*1000*CE8</f>
        <v>0</v>
      </c>
      <c r="CF31" s="239">
        <f>CF20*Indata!$B$42*1000*CF8</f>
        <v>0</v>
      </c>
      <c r="CG31" s="239">
        <f>CG20*Indata!$B$42*1000*CG8</f>
        <v>0</v>
      </c>
      <c r="CH31" s="239">
        <f>CH20*Indata!$B$42*1000*CH8</f>
        <v>0</v>
      </c>
      <c r="CI31" s="239">
        <f>CI20*Indata!$B$42*1000*CI8</f>
        <v>0</v>
      </c>
      <c r="CJ31" s="239">
        <f>CJ20*Indata!$B$42*1000*CJ8</f>
        <v>0</v>
      </c>
      <c r="CK31" s="239">
        <f>CK20*Indata!$B$42*1000*CK8</f>
        <v>0</v>
      </c>
      <c r="CL31" s="239">
        <f>CL20*Indata!$B$42*1000*CL8</f>
        <v>0</v>
      </c>
      <c r="CM31" s="239">
        <f>CM20*Indata!$B$42*1000*CM8</f>
        <v>0</v>
      </c>
      <c r="CN31" s="239">
        <f>CN20*Indata!$B$42*1000*CN8</f>
        <v>0</v>
      </c>
      <c r="CO31" s="239">
        <f>CO20*Indata!$B$42*1000*CO8</f>
        <v>0</v>
      </c>
      <c r="CP31" s="239">
        <f>CP20*Indata!$B$42*1000*CP8</f>
        <v>0</v>
      </c>
      <c r="CQ31" s="239">
        <f>CQ20*Indata!$B$42*1000*CQ8</f>
        <v>0</v>
      </c>
      <c r="CR31" s="239">
        <f>CR20*Indata!$B$42*1000*CR8</f>
        <v>0</v>
      </c>
      <c r="CS31" s="239">
        <f>CS20*Indata!$B$42*1000*CS8</f>
        <v>0</v>
      </c>
      <c r="CT31" s="239">
        <f>CT20*Indata!$B$42*1000*CT8</f>
        <v>0</v>
      </c>
    </row>
    <row r="32" spans="1:98" ht="13" x14ac:dyDescent="0.25">
      <c r="A32" s="63" t="s">
        <v>58</v>
      </c>
      <c r="B32" s="41">
        <f ca="1">HLOOKUP($B$8,$E$16:$CT$34,17)</f>
        <v>0</v>
      </c>
      <c r="C32" s="41">
        <f ca="1">HLOOKUP($B$9,$E$16:$CT$34,17)</f>
        <v>0</v>
      </c>
      <c r="D32" s="279"/>
      <c r="E32" s="239">
        <f ca="1">E21*Indata!$B$43*1000*E9</f>
        <v>0</v>
      </c>
      <c r="F32" s="239">
        <f ca="1">F21*Indata!$B$43*1000*F9</f>
        <v>0</v>
      </c>
      <c r="G32" s="239">
        <f ca="1">G21*Indata!$B$43*1000*G9</f>
        <v>0</v>
      </c>
      <c r="H32" s="239">
        <f ca="1">H21*Indata!$B$43*1000*H9</f>
        <v>0</v>
      </c>
      <c r="I32" s="239">
        <f ca="1">I21*Indata!$B$43*1000*I9</f>
        <v>0</v>
      </c>
      <c r="J32" s="239">
        <f ca="1">J21*Indata!$B$43*1000*J9</f>
        <v>0</v>
      </c>
      <c r="K32" s="239">
        <f ca="1">K21*Indata!$B$43*1000*K9</f>
        <v>0</v>
      </c>
      <c r="L32" s="239">
        <f ca="1">L21*Indata!$B$43*1000*L9</f>
        <v>0</v>
      </c>
      <c r="M32" s="239">
        <f ca="1">M21*Indata!$B$43*1000*M9</f>
        <v>0</v>
      </c>
      <c r="N32" s="239">
        <f ca="1">N21*Indata!$B$43*1000*N9</f>
        <v>0</v>
      </c>
      <c r="O32" s="239">
        <f ca="1">O21*Indata!$B$43*1000*O9</f>
        <v>0</v>
      </c>
      <c r="P32" s="239">
        <f ca="1">P21*Indata!$B$43*1000*P9</f>
        <v>0</v>
      </c>
      <c r="Q32" s="239">
        <f ca="1">Q21*Indata!$B$43*1000*Q9</f>
        <v>0</v>
      </c>
      <c r="R32" s="239">
        <f ca="1">R21*Indata!$B$43*1000*R9</f>
        <v>0</v>
      </c>
      <c r="S32" s="239">
        <f ca="1">S21*Indata!$B$43*1000*S9</f>
        <v>0</v>
      </c>
      <c r="T32" s="239">
        <f ca="1">T21*Indata!$B$43*1000*T9</f>
        <v>0</v>
      </c>
      <c r="U32" s="239">
        <f ca="1">U21*Indata!$B$43*1000*U9</f>
        <v>0</v>
      </c>
      <c r="V32" s="239">
        <f ca="1">V21*Indata!$B$43*1000*V9</f>
        <v>0</v>
      </c>
      <c r="W32" s="239">
        <f ca="1">W21*Indata!$B$43*1000*W9</f>
        <v>0</v>
      </c>
      <c r="X32" s="239">
        <f ca="1">X21*Indata!$B$43*1000*X9</f>
        <v>0</v>
      </c>
      <c r="Y32" s="239">
        <f ca="1">Y21*Indata!$B$43*1000*Y9</f>
        <v>0</v>
      </c>
      <c r="Z32" s="239">
        <f ca="1">Z21*Indata!$B$43*1000*Z9</f>
        <v>0</v>
      </c>
      <c r="AA32" s="239">
        <f ca="1">AA21*Indata!$B$43*1000*AA9</f>
        <v>0</v>
      </c>
      <c r="AB32" s="239">
        <f ca="1">AB21*Indata!$B$43*1000*AB9</f>
        <v>0</v>
      </c>
      <c r="AC32" s="239">
        <f ca="1">AC21*Indata!$B$43*1000*AC9</f>
        <v>0</v>
      </c>
      <c r="AD32" s="239">
        <f ca="1">AD21*Indata!$B$43*1000*AD9</f>
        <v>0</v>
      </c>
      <c r="AE32" s="239">
        <f ca="1">AE21*Indata!$B$43*1000*AE9</f>
        <v>0</v>
      </c>
      <c r="AF32" s="239">
        <f ca="1">AF21*Indata!$B$43*1000*AF9</f>
        <v>0</v>
      </c>
      <c r="AG32" s="239">
        <f ca="1">AG21*Indata!$B$43*1000*AG9</f>
        <v>0</v>
      </c>
      <c r="AH32" s="239">
        <f ca="1">AH21*Indata!$B$43*1000*AH9</f>
        <v>0</v>
      </c>
      <c r="AI32" s="239">
        <f ca="1">AI21*Indata!$B$43*1000*AI9</f>
        <v>0</v>
      </c>
      <c r="AJ32" s="239">
        <f ca="1">AJ21*Indata!$B$43*1000*AJ9</f>
        <v>0</v>
      </c>
      <c r="AK32" s="239">
        <f ca="1">AK21*Indata!$B$43*1000*AK9</f>
        <v>0</v>
      </c>
      <c r="AL32" s="239">
        <f ca="1">AL21*Indata!$B$43*1000*AL9</f>
        <v>0</v>
      </c>
      <c r="AM32" s="239">
        <f ca="1">AM21*Indata!$B$43*1000*AM9</f>
        <v>0</v>
      </c>
      <c r="AN32" s="239">
        <f ca="1">AN21*Indata!$B$43*1000*AN9</f>
        <v>0</v>
      </c>
      <c r="AO32" s="239">
        <f ca="1">AO21*Indata!$B$43*1000*AO9</f>
        <v>0</v>
      </c>
      <c r="AP32" s="239">
        <f ca="1">AP21*Indata!$B$43*1000*AP9</f>
        <v>0</v>
      </c>
      <c r="AQ32" s="239">
        <f ca="1">AQ21*Indata!$B$43*1000*AQ9</f>
        <v>0</v>
      </c>
      <c r="AR32" s="239">
        <f ca="1">AR21*Indata!$B$43*1000*AR9</f>
        <v>0</v>
      </c>
      <c r="AS32" s="239">
        <f ca="1">AS21*Indata!$B$43*1000*AS9</f>
        <v>0</v>
      </c>
      <c r="AT32" s="239">
        <f ca="1">AT21*Indata!$B$43*1000*AT9</f>
        <v>0</v>
      </c>
      <c r="AU32" s="239">
        <f ca="1">AU21*Indata!$B$43*1000*AU9</f>
        <v>0</v>
      </c>
      <c r="AV32" s="239">
        <f ca="1">AV21*Indata!$B$43*1000*AV9</f>
        <v>0</v>
      </c>
      <c r="AW32" s="239">
        <f ca="1">AW21*Indata!$B$43*1000*AW9</f>
        <v>0</v>
      </c>
      <c r="AX32" s="239">
        <f ca="1">AX21*Indata!$B$43*1000*AX9</f>
        <v>0</v>
      </c>
      <c r="AY32" s="239">
        <f ca="1">AY21*Indata!$B$43*1000*AY9</f>
        <v>0</v>
      </c>
      <c r="AZ32" s="239">
        <f ca="1">AZ21*Indata!$B$43*1000*AZ9</f>
        <v>0</v>
      </c>
      <c r="BA32" s="239">
        <f ca="1">BA21*Indata!$B$43*1000*BA9</f>
        <v>0</v>
      </c>
      <c r="BB32" s="239">
        <f ca="1">BB21*Indata!$B$43*1000*BB9</f>
        <v>0</v>
      </c>
      <c r="BC32" s="239">
        <f ca="1">BC21*Indata!$B$43*1000*BC9</f>
        <v>0</v>
      </c>
      <c r="BD32" s="239">
        <f ca="1">BD21*Indata!$B$43*1000*BD9</f>
        <v>0</v>
      </c>
      <c r="BE32" s="239">
        <f ca="1">BE21*Indata!$B$43*1000*BE9</f>
        <v>0</v>
      </c>
      <c r="BF32" s="239">
        <f ca="1">BF21*Indata!$B$43*1000*BF9</f>
        <v>0</v>
      </c>
      <c r="BG32" s="239">
        <f ca="1">BG21*Indata!$B$43*1000*BG9</f>
        <v>0</v>
      </c>
      <c r="BH32" s="239">
        <f ca="1">BH21*Indata!$B$43*1000*BH9</f>
        <v>0</v>
      </c>
      <c r="BI32" s="239">
        <f ca="1">BI21*Indata!$B$43*1000*BI9</f>
        <v>0</v>
      </c>
      <c r="BJ32" s="239">
        <f ca="1">BJ21*Indata!$B$43*1000*BJ9</f>
        <v>0</v>
      </c>
      <c r="BK32" s="239">
        <f ca="1">BK21*Indata!$B$43*1000*BK9</f>
        <v>0</v>
      </c>
      <c r="BL32" s="239">
        <f ca="1">BL21*Indata!$B$43*1000*BL9</f>
        <v>0</v>
      </c>
      <c r="BM32" s="239">
        <f ca="1">BM21*Indata!$B$43*1000*BM9</f>
        <v>0</v>
      </c>
      <c r="BN32" s="239">
        <f ca="1">BN21*Indata!$B$43*1000*BN9</f>
        <v>0</v>
      </c>
      <c r="BO32" s="239">
        <f ca="1">BO21*Indata!$B$43*1000*BO9</f>
        <v>0</v>
      </c>
      <c r="BP32" s="239">
        <f ca="1">BP21*Indata!$B$43*1000*BP9</f>
        <v>0</v>
      </c>
      <c r="BQ32" s="239">
        <f ca="1">BQ21*Indata!$B$43*1000*BQ9</f>
        <v>0</v>
      </c>
      <c r="BR32" s="239">
        <f ca="1">BR21*Indata!$B$43*1000*BR9</f>
        <v>0</v>
      </c>
      <c r="BS32" s="239">
        <f ca="1">BS21*Indata!$B$43*1000*BS9</f>
        <v>0</v>
      </c>
      <c r="BT32" s="239">
        <f ca="1">BT21*Indata!$B$43*1000*BT9</f>
        <v>0</v>
      </c>
      <c r="BU32" s="239">
        <f ca="1">BU21*Indata!$B$43*1000*BU9</f>
        <v>0</v>
      </c>
      <c r="BV32" s="239">
        <f>BV21*Indata!$B$43*1000*BV9</f>
        <v>0</v>
      </c>
      <c r="BW32" s="239">
        <f>BW21*Indata!$B$43*1000*BW9</f>
        <v>0</v>
      </c>
      <c r="BX32" s="239">
        <f>BX21*Indata!$B$43*1000*BX9</f>
        <v>0</v>
      </c>
      <c r="BY32" s="239">
        <f>BY21*Indata!$B$43*1000*BY9</f>
        <v>0</v>
      </c>
      <c r="BZ32" s="239">
        <f>BZ21*Indata!$B$43*1000*BZ9</f>
        <v>0</v>
      </c>
      <c r="CA32" s="239">
        <f>CA21*Indata!$B$43*1000*CA9</f>
        <v>0</v>
      </c>
      <c r="CB32" s="239">
        <f>CB21*Indata!$B$43*1000*CB9</f>
        <v>0</v>
      </c>
      <c r="CC32" s="239">
        <f>CC21*Indata!$B$43*1000*CC9</f>
        <v>0</v>
      </c>
      <c r="CD32" s="239">
        <f>CD21*Indata!$B$43*1000*CD9</f>
        <v>0</v>
      </c>
      <c r="CE32" s="239">
        <f>CE21*Indata!$B$43*1000*CE9</f>
        <v>0</v>
      </c>
      <c r="CF32" s="239">
        <f>CF21*Indata!$B$43*1000*CF9</f>
        <v>0</v>
      </c>
      <c r="CG32" s="239">
        <f>CG21*Indata!$B$43*1000*CG9</f>
        <v>0</v>
      </c>
      <c r="CH32" s="239">
        <f>CH21*Indata!$B$43*1000*CH9</f>
        <v>0</v>
      </c>
      <c r="CI32" s="239">
        <f>CI21*Indata!$B$43*1000*CI9</f>
        <v>0</v>
      </c>
      <c r="CJ32" s="239">
        <f>CJ21*Indata!$B$43*1000*CJ9</f>
        <v>0</v>
      </c>
      <c r="CK32" s="239">
        <f>CK21*Indata!$B$43*1000*CK9</f>
        <v>0</v>
      </c>
      <c r="CL32" s="239">
        <f>CL21*Indata!$B$43*1000*CL9</f>
        <v>0</v>
      </c>
      <c r="CM32" s="239">
        <f>CM21*Indata!$B$43*1000*CM9</f>
        <v>0</v>
      </c>
      <c r="CN32" s="239">
        <f>CN21*Indata!$B$43*1000*CN9</f>
        <v>0</v>
      </c>
      <c r="CO32" s="239">
        <f>CO21*Indata!$B$43*1000*CO9</f>
        <v>0</v>
      </c>
      <c r="CP32" s="239">
        <f>CP21*Indata!$B$43*1000*CP9</f>
        <v>0</v>
      </c>
      <c r="CQ32" s="239">
        <f>CQ21*Indata!$B$43*1000*CQ9</f>
        <v>0</v>
      </c>
      <c r="CR32" s="239">
        <f>CR21*Indata!$B$43*1000*CR9</f>
        <v>0</v>
      </c>
      <c r="CS32" s="239">
        <f>CS21*Indata!$B$43*1000*CS9</f>
        <v>0</v>
      </c>
      <c r="CT32" s="239">
        <f>CT21*Indata!$B$43*1000*CT9</f>
        <v>0</v>
      </c>
    </row>
    <row r="33" spans="1:98" ht="13" x14ac:dyDescent="0.25">
      <c r="A33" s="63" t="s">
        <v>80</v>
      </c>
      <c r="B33" s="41">
        <f ca="1">HLOOKUP($B$8,$E$16:$CT$34,18)</f>
        <v>0</v>
      </c>
      <c r="C33" s="41">
        <f ca="1">HLOOKUP($B$9,$E$16:$CT$34,18)</f>
        <v>0</v>
      </c>
      <c r="D33" s="279"/>
      <c r="E33" s="239">
        <f ca="1">E22*Indata!$B$44*1000*E10</f>
        <v>0</v>
      </c>
      <c r="F33" s="239">
        <f ca="1">F22*Indata!$B$44*1000*F10</f>
        <v>0</v>
      </c>
      <c r="G33" s="239">
        <f ca="1">G22*Indata!$B$44*1000*G10</f>
        <v>0</v>
      </c>
      <c r="H33" s="239">
        <f ca="1">H22*Indata!$B$44*1000*H10</f>
        <v>0</v>
      </c>
      <c r="I33" s="239">
        <f ca="1">I22*Indata!$B$44*1000*I10</f>
        <v>0</v>
      </c>
      <c r="J33" s="239">
        <f ca="1">J22*Indata!$B$44*1000*J10</f>
        <v>0</v>
      </c>
      <c r="K33" s="239">
        <f ca="1">K22*Indata!$B$44*1000*K10</f>
        <v>0</v>
      </c>
      <c r="L33" s="239">
        <f ca="1">L22*Indata!$B$44*1000*L10</f>
        <v>0</v>
      </c>
      <c r="M33" s="239">
        <f ca="1">M22*Indata!$B$44*1000*M10</f>
        <v>0</v>
      </c>
      <c r="N33" s="239">
        <f ca="1">N22*Indata!$B$44*1000*N10</f>
        <v>0</v>
      </c>
      <c r="O33" s="239">
        <f ca="1">O22*Indata!$B$44*1000*O10</f>
        <v>0</v>
      </c>
      <c r="P33" s="239">
        <f ca="1">P22*Indata!$B$44*1000*P10</f>
        <v>0</v>
      </c>
      <c r="Q33" s="239">
        <f ca="1">Q22*Indata!$B$44*1000*Q10</f>
        <v>0</v>
      </c>
      <c r="R33" s="239">
        <f ca="1">R22*Indata!$B$44*1000*R10</f>
        <v>0</v>
      </c>
      <c r="S33" s="239">
        <f ca="1">S22*Indata!$B$44*1000*S10</f>
        <v>0</v>
      </c>
      <c r="T33" s="239">
        <f ca="1">T22*Indata!$B$44*1000*T10</f>
        <v>0</v>
      </c>
      <c r="U33" s="239">
        <f ca="1">U22*Indata!$B$44*1000*U10</f>
        <v>0</v>
      </c>
      <c r="V33" s="239">
        <f ca="1">V22*Indata!$B$44*1000*V10</f>
        <v>0</v>
      </c>
      <c r="W33" s="239">
        <f ca="1">W22*Indata!$B$44*1000*W10</f>
        <v>0</v>
      </c>
      <c r="X33" s="239">
        <f ca="1">X22*Indata!$B$44*1000*X10</f>
        <v>0</v>
      </c>
      <c r="Y33" s="239">
        <f ca="1">Y22*Indata!$B$44*1000*Y10</f>
        <v>0</v>
      </c>
      <c r="Z33" s="239">
        <f ca="1">Z22*Indata!$B$44*1000*Z10</f>
        <v>0</v>
      </c>
      <c r="AA33" s="239">
        <f ca="1">AA22*Indata!$B$44*1000*AA10</f>
        <v>0</v>
      </c>
      <c r="AB33" s="239">
        <f ca="1">AB22*Indata!$B$44*1000*AB10</f>
        <v>0</v>
      </c>
      <c r="AC33" s="239">
        <f ca="1">AC22*Indata!$B$44*1000*AC10</f>
        <v>0</v>
      </c>
      <c r="AD33" s="239">
        <f ca="1">AD22*Indata!$B$44*1000*AD10</f>
        <v>0</v>
      </c>
      <c r="AE33" s="239">
        <f ca="1">AE22*Indata!$B$44*1000*AE10</f>
        <v>0</v>
      </c>
      <c r="AF33" s="239">
        <f ca="1">AF22*Indata!$B$44*1000*AF10</f>
        <v>0</v>
      </c>
      <c r="AG33" s="239">
        <f ca="1">AG22*Indata!$B$44*1000*AG10</f>
        <v>0</v>
      </c>
      <c r="AH33" s="239">
        <f ca="1">AH22*Indata!$B$44*1000*AH10</f>
        <v>0</v>
      </c>
      <c r="AI33" s="239">
        <f ca="1">AI22*Indata!$B$44*1000*AI10</f>
        <v>0</v>
      </c>
      <c r="AJ33" s="239">
        <f ca="1">AJ22*Indata!$B$44*1000*AJ10</f>
        <v>0</v>
      </c>
      <c r="AK33" s="239">
        <f ca="1">AK22*Indata!$B$44*1000*AK10</f>
        <v>0</v>
      </c>
      <c r="AL33" s="239">
        <f ca="1">AL22*Indata!$B$44*1000*AL10</f>
        <v>0</v>
      </c>
      <c r="AM33" s="239">
        <f ca="1">AM22*Indata!$B$44*1000*AM10</f>
        <v>0</v>
      </c>
      <c r="AN33" s="239">
        <f ca="1">AN22*Indata!$B$44*1000*AN10</f>
        <v>0</v>
      </c>
      <c r="AO33" s="239">
        <f ca="1">AO22*Indata!$B$44*1000*AO10</f>
        <v>0</v>
      </c>
      <c r="AP33" s="239">
        <f ca="1">AP22*Indata!$B$44*1000*AP10</f>
        <v>0</v>
      </c>
      <c r="AQ33" s="239">
        <f ca="1">AQ22*Indata!$B$44*1000*AQ10</f>
        <v>0</v>
      </c>
      <c r="AR33" s="239">
        <f ca="1">AR22*Indata!$B$44*1000*AR10</f>
        <v>0</v>
      </c>
      <c r="AS33" s="239">
        <f ca="1">AS22*Indata!$B$44*1000*AS10</f>
        <v>0</v>
      </c>
      <c r="AT33" s="239">
        <f ca="1">AT22*Indata!$B$44*1000*AT10</f>
        <v>0</v>
      </c>
      <c r="AU33" s="239">
        <f ca="1">AU22*Indata!$B$44*1000*AU10</f>
        <v>0</v>
      </c>
      <c r="AV33" s="239">
        <f ca="1">AV22*Indata!$B$44*1000*AV10</f>
        <v>0</v>
      </c>
      <c r="AW33" s="239">
        <f ca="1">AW22*Indata!$B$44*1000*AW10</f>
        <v>0</v>
      </c>
      <c r="AX33" s="239">
        <f ca="1">AX22*Indata!$B$44*1000*AX10</f>
        <v>0</v>
      </c>
      <c r="AY33" s="239">
        <f ca="1">AY22*Indata!$B$44*1000*AY10</f>
        <v>0</v>
      </c>
      <c r="AZ33" s="239">
        <f ca="1">AZ22*Indata!$B$44*1000*AZ10</f>
        <v>0</v>
      </c>
      <c r="BA33" s="239">
        <f ca="1">BA22*Indata!$B$44*1000*BA10</f>
        <v>0</v>
      </c>
      <c r="BB33" s="239">
        <f ca="1">BB22*Indata!$B$44*1000*BB10</f>
        <v>0</v>
      </c>
      <c r="BC33" s="239">
        <f ca="1">BC22*Indata!$B$44*1000*BC10</f>
        <v>0</v>
      </c>
      <c r="BD33" s="239">
        <f ca="1">BD22*Indata!$B$44*1000*BD10</f>
        <v>0</v>
      </c>
      <c r="BE33" s="239">
        <f ca="1">BE22*Indata!$B$44*1000*BE10</f>
        <v>0</v>
      </c>
      <c r="BF33" s="239">
        <f ca="1">BF22*Indata!$B$44*1000*BF10</f>
        <v>0</v>
      </c>
      <c r="BG33" s="239">
        <f ca="1">BG22*Indata!$B$44*1000*BG10</f>
        <v>0</v>
      </c>
      <c r="BH33" s="239">
        <f ca="1">BH22*Indata!$B$44*1000*BH10</f>
        <v>0</v>
      </c>
      <c r="BI33" s="239">
        <f ca="1">BI22*Indata!$B$44*1000*BI10</f>
        <v>0</v>
      </c>
      <c r="BJ33" s="239">
        <f ca="1">BJ22*Indata!$B$44*1000*BJ10</f>
        <v>0</v>
      </c>
      <c r="BK33" s="239">
        <f ca="1">BK22*Indata!$B$44*1000*BK10</f>
        <v>0</v>
      </c>
      <c r="BL33" s="239">
        <f ca="1">BL22*Indata!$B$44*1000*BL10</f>
        <v>0</v>
      </c>
      <c r="BM33" s="239">
        <f ca="1">BM22*Indata!$B$44*1000*BM10</f>
        <v>0</v>
      </c>
      <c r="BN33" s="239">
        <f ca="1">BN22*Indata!$B$44*1000*BN10</f>
        <v>0</v>
      </c>
      <c r="BO33" s="239">
        <f ca="1">BO22*Indata!$B$44*1000*BO10</f>
        <v>0</v>
      </c>
      <c r="BP33" s="239">
        <f ca="1">BP22*Indata!$B$44*1000*BP10</f>
        <v>0</v>
      </c>
      <c r="BQ33" s="239">
        <f ca="1">BQ22*Indata!$B$44*1000*BQ10</f>
        <v>0</v>
      </c>
      <c r="BR33" s="239">
        <f ca="1">BR22*Indata!$B$44*1000*BR10</f>
        <v>0</v>
      </c>
      <c r="BS33" s="239">
        <f ca="1">BS22*Indata!$B$44*1000*BS10</f>
        <v>0</v>
      </c>
      <c r="BT33" s="239">
        <f ca="1">BT22*Indata!$B$44*1000*BT10</f>
        <v>0</v>
      </c>
      <c r="BU33" s="239">
        <f ca="1">BU22*Indata!$B$44*1000*BU10</f>
        <v>0</v>
      </c>
      <c r="BV33" s="239">
        <f>BV22*Indata!$B$44*1000*BV10</f>
        <v>0</v>
      </c>
      <c r="BW33" s="239">
        <f>BW22*Indata!$B$44*1000*BW10</f>
        <v>0</v>
      </c>
      <c r="BX33" s="239">
        <f>BX22*Indata!$B$44*1000*BX10</f>
        <v>0</v>
      </c>
      <c r="BY33" s="239">
        <f>BY22*Indata!$B$44*1000*BY10</f>
        <v>0</v>
      </c>
      <c r="BZ33" s="239">
        <f>BZ22*Indata!$B$44*1000*BZ10</f>
        <v>0</v>
      </c>
      <c r="CA33" s="239">
        <f>CA22*Indata!$B$44*1000*CA10</f>
        <v>0</v>
      </c>
      <c r="CB33" s="239">
        <f>CB22*Indata!$B$44*1000*CB10</f>
        <v>0</v>
      </c>
      <c r="CC33" s="239">
        <f>CC22*Indata!$B$44*1000*CC10</f>
        <v>0</v>
      </c>
      <c r="CD33" s="239">
        <f>CD22*Indata!$B$44*1000*CD10</f>
        <v>0</v>
      </c>
      <c r="CE33" s="239">
        <f>CE22*Indata!$B$44*1000*CE10</f>
        <v>0</v>
      </c>
      <c r="CF33" s="239">
        <f>CF22*Indata!$B$44*1000*CF10</f>
        <v>0</v>
      </c>
      <c r="CG33" s="239">
        <f>CG22*Indata!$B$44*1000*CG10</f>
        <v>0</v>
      </c>
      <c r="CH33" s="239">
        <f>CH22*Indata!$B$44*1000*CH10</f>
        <v>0</v>
      </c>
      <c r="CI33" s="239">
        <f>CI22*Indata!$B$44*1000*CI10</f>
        <v>0</v>
      </c>
      <c r="CJ33" s="239">
        <f>CJ22*Indata!$B$44*1000*CJ10</f>
        <v>0</v>
      </c>
      <c r="CK33" s="239">
        <f>CK22*Indata!$B$44*1000*CK10</f>
        <v>0</v>
      </c>
      <c r="CL33" s="239">
        <f>CL22*Indata!$B$44*1000*CL10</f>
        <v>0</v>
      </c>
      <c r="CM33" s="239">
        <f>CM22*Indata!$B$44*1000*CM10</f>
        <v>0</v>
      </c>
      <c r="CN33" s="239">
        <f>CN22*Indata!$B$44*1000*CN10</f>
        <v>0</v>
      </c>
      <c r="CO33" s="239">
        <f>CO22*Indata!$B$44*1000*CO10</f>
        <v>0</v>
      </c>
      <c r="CP33" s="239">
        <f>CP22*Indata!$B$44*1000*CP10</f>
        <v>0</v>
      </c>
      <c r="CQ33" s="239">
        <f>CQ22*Indata!$B$44*1000*CQ10</f>
        <v>0</v>
      </c>
      <c r="CR33" s="239">
        <f>CR22*Indata!$B$44*1000*CR10</f>
        <v>0</v>
      </c>
      <c r="CS33" s="239">
        <f>CS22*Indata!$B$44*1000*CS10</f>
        <v>0</v>
      </c>
      <c r="CT33" s="239">
        <f>CT22*Indata!$B$44*1000*CT10</f>
        <v>0</v>
      </c>
    </row>
    <row r="34" spans="1:98" s="591" customFormat="1" ht="13" x14ac:dyDescent="0.25">
      <c r="A34" s="592" t="s">
        <v>92</v>
      </c>
      <c r="B34" s="588">
        <f ca="1">HLOOKUP($B$8,$E$16:$CT$34,19)</f>
        <v>0</v>
      </c>
      <c r="C34" s="588">
        <f ca="1">HLOOKUP($B$9,$E$16:$CT$34,19)</f>
        <v>0</v>
      </c>
      <c r="D34" s="597"/>
      <c r="E34" s="596">
        <f ca="1">E23*Indata!$B$45*1000*E11</f>
        <v>0</v>
      </c>
      <c r="F34" s="596">
        <f ca="1">F23*Indata!$B$45*1000*F11</f>
        <v>0</v>
      </c>
      <c r="G34" s="596">
        <f ca="1">G23*Indata!$B$45*1000*G11</f>
        <v>0</v>
      </c>
      <c r="H34" s="596">
        <f ca="1">H23*Indata!$B$45*1000*H11</f>
        <v>0</v>
      </c>
      <c r="I34" s="596">
        <f ca="1">I23*Indata!$B$45*1000*I11</f>
        <v>0</v>
      </c>
      <c r="J34" s="596">
        <f ca="1">J23*Indata!$B$45*1000*J11</f>
        <v>0</v>
      </c>
      <c r="K34" s="596">
        <f ca="1">K23*Indata!$B$45*1000*K11</f>
        <v>0</v>
      </c>
      <c r="L34" s="596">
        <f ca="1">L23*Indata!$B$45*1000*L11</f>
        <v>0</v>
      </c>
      <c r="M34" s="596">
        <f ca="1">M23*Indata!$B$45*1000*M11</f>
        <v>0</v>
      </c>
      <c r="N34" s="596">
        <f ca="1">N23*Indata!$B$45*1000*N11</f>
        <v>0</v>
      </c>
      <c r="O34" s="596">
        <f ca="1">O23*Indata!$B$45*1000*O11</f>
        <v>0</v>
      </c>
      <c r="P34" s="596">
        <f ca="1">P23*Indata!$B$45*1000*P11</f>
        <v>0</v>
      </c>
      <c r="Q34" s="596">
        <f ca="1">Q23*Indata!$B$45*1000*Q11</f>
        <v>0</v>
      </c>
      <c r="R34" s="596">
        <f ca="1">R23*Indata!$B$45*1000*R11</f>
        <v>0</v>
      </c>
      <c r="S34" s="596">
        <f ca="1">S23*Indata!$B$45*1000*S11</f>
        <v>0</v>
      </c>
      <c r="T34" s="596">
        <f ca="1">T23*Indata!$B$45*1000*T11</f>
        <v>0</v>
      </c>
      <c r="U34" s="596">
        <f ca="1">U23*Indata!$B$45*1000*U11</f>
        <v>0</v>
      </c>
      <c r="V34" s="596">
        <f ca="1">V23*Indata!$B$45*1000*V11</f>
        <v>0</v>
      </c>
      <c r="W34" s="596">
        <f ca="1">W23*Indata!$B$45*1000*W11</f>
        <v>0</v>
      </c>
      <c r="X34" s="596">
        <f ca="1">X23*Indata!$B$45*1000*X11</f>
        <v>0</v>
      </c>
      <c r="Y34" s="596">
        <f ca="1">Y23*Indata!$B$45*1000*Y11</f>
        <v>0</v>
      </c>
      <c r="Z34" s="596">
        <f ca="1">Z23*Indata!$B$45*1000*Z11</f>
        <v>0</v>
      </c>
      <c r="AA34" s="596">
        <f ca="1">AA23*Indata!$B$45*1000*AA11</f>
        <v>0</v>
      </c>
      <c r="AB34" s="596">
        <f ca="1">AB23*Indata!$B$45*1000*AB11</f>
        <v>0</v>
      </c>
      <c r="AC34" s="596">
        <f ca="1">AC23*Indata!$B$45*1000*AC11</f>
        <v>0</v>
      </c>
      <c r="AD34" s="596">
        <f ca="1">AD23*Indata!$B$45*1000*AD11</f>
        <v>0</v>
      </c>
      <c r="AE34" s="596">
        <f ca="1">AE23*Indata!$B$45*1000*AE11</f>
        <v>0</v>
      </c>
      <c r="AF34" s="596">
        <f ca="1">AF23*Indata!$B$45*1000*AF11</f>
        <v>0</v>
      </c>
      <c r="AG34" s="596">
        <f ca="1">AG23*Indata!$B$45*1000*AG11</f>
        <v>0</v>
      </c>
      <c r="AH34" s="596">
        <f ca="1">AH23*Indata!$B$45*1000*AH11</f>
        <v>0</v>
      </c>
      <c r="AI34" s="596">
        <f ca="1">AI23*Indata!$B$45*1000*AI11</f>
        <v>0</v>
      </c>
      <c r="AJ34" s="596">
        <f ca="1">AJ23*Indata!$B$45*1000*AJ11</f>
        <v>0</v>
      </c>
      <c r="AK34" s="596">
        <f ca="1">AK23*Indata!$B$45*1000*AK11</f>
        <v>0</v>
      </c>
      <c r="AL34" s="596">
        <f ca="1">AL23*Indata!$B$45*1000*AL11</f>
        <v>0</v>
      </c>
      <c r="AM34" s="596">
        <f ca="1">AM23*Indata!$B$45*1000*AM11</f>
        <v>0</v>
      </c>
      <c r="AN34" s="596">
        <f ca="1">AN23*Indata!$B$45*1000*AN11</f>
        <v>0</v>
      </c>
      <c r="AO34" s="596">
        <f ca="1">AO23*Indata!$B$45*1000*AO11</f>
        <v>0</v>
      </c>
      <c r="AP34" s="596">
        <f ca="1">AP23*Indata!$B$45*1000*AP11</f>
        <v>0</v>
      </c>
      <c r="AQ34" s="596">
        <f ca="1">AQ23*Indata!$B$45*1000*AQ11</f>
        <v>0</v>
      </c>
      <c r="AR34" s="596">
        <f ca="1">AR23*Indata!$B$45*1000*AR11</f>
        <v>0</v>
      </c>
      <c r="AS34" s="596">
        <f ca="1">AS23*Indata!$B$45*1000*AS11</f>
        <v>0</v>
      </c>
      <c r="AT34" s="596">
        <f ca="1">AT23*Indata!$B$45*1000*AT11</f>
        <v>0</v>
      </c>
      <c r="AU34" s="596">
        <f ca="1">AU23*Indata!$B$45*1000*AU11</f>
        <v>0</v>
      </c>
      <c r="AV34" s="596">
        <f ca="1">AV23*Indata!$B$45*1000*AV11</f>
        <v>0</v>
      </c>
      <c r="AW34" s="596">
        <f ca="1">AW23*Indata!$B$45*1000*AW11</f>
        <v>0</v>
      </c>
      <c r="AX34" s="596">
        <f ca="1">AX23*Indata!$B$45*1000*AX11</f>
        <v>0</v>
      </c>
      <c r="AY34" s="596">
        <f ca="1">AY23*Indata!$B$45*1000*AY11</f>
        <v>0</v>
      </c>
      <c r="AZ34" s="596">
        <f ca="1">AZ23*Indata!$B$45*1000*AZ11</f>
        <v>0</v>
      </c>
      <c r="BA34" s="596">
        <f ca="1">BA23*Indata!$B$45*1000*BA11</f>
        <v>0</v>
      </c>
      <c r="BB34" s="596">
        <f ca="1">BB23*Indata!$B$45*1000*BB11</f>
        <v>0</v>
      </c>
      <c r="BC34" s="596">
        <f ca="1">BC23*Indata!$B$45*1000*BC11</f>
        <v>0</v>
      </c>
      <c r="BD34" s="596">
        <f ca="1">BD23*Indata!$B$45*1000*BD11</f>
        <v>0</v>
      </c>
      <c r="BE34" s="596">
        <f ca="1">BE23*Indata!$B$45*1000*BE11</f>
        <v>0</v>
      </c>
      <c r="BF34" s="596">
        <f ca="1">BF23*Indata!$B$45*1000*BF11</f>
        <v>0</v>
      </c>
      <c r="BG34" s="596">
        <f ca="1">BG23*Indata!$B$45*1000*BG11</f>
        <v>0</v>
      </c>
      <c r="BH34" s="596">
        <f ca="1">BH23*Indata!$B$45*1000*BH11</f>
        <v>0</v>
      </c>
      <c r="BI34" s="596">
        <f ca="1">BI23*Indata!$B$45*1000*BI11</f>
        <v>0</v>
      </c>
      <c r="BJ34" s="596">
        <f ca="1">BJ23*Indata!$B$45*1000*BJ11</f>
        <v>0</v>
      </c>
      <c r="BK34" s="596">
        <f ca="1">BK23*Indata!$B$45*1000*BK11</f>
        <v>0</v>
      </c>
      <c r="BL34" s="596">
        <f ca="1">BL23*Indata!$B$45*1000*BL11</f>
        <v>0</v>
      </c>
      <c r="BM34" s="596">
        <f ca="1">BM23*Indata!$B$45*1000*BM11</f>
        <v>0</v>
      </c>
      <c r="BN34" s="596">
        <f ca="1">BN23*Indata!$B$45*1000*BN11</f>
        <v>0</v>
      </c>
      <c r="BO34" s="596">
        <f ca="1">BO23*Indata!$B$45*1000*BO11</f>
        <v>0</v>
      </c>
      <c r="BP34" s="596">
        <f ca="1">BP23*Indata!$B$45*1000*BP11</f>
        <v>0</v>
      </c>
      <c r="BQ34" s="596">
        <f ca="1">BQ23*Indata!$B$45*1000*BQ11</f>
        <v>0</v>
      </c>
      <c r="BR34" s="596">
        <f ca="1">BR23*Indata!$B$45*1000*BR11</f>
        <v>0</v>
      </c>
      <c r="BS34" s="596">
        <f ca="1">BS23*Indata!$B$45*1000*BS11</f>
        <v>0</v>
      </c>
      <c r="BT34" s="596">
        <f ca="1">BT23*Indata!$B$45*1000*BT11</f>
        <v>0</v>
      </c>
      <c r="BU34" s="596">
        <f ca="1">BU23*Indata!$B$45*1000*BU11</f>
        <v>0</v>
      </c>
      <c r="BV34" s="596">
        <f>BV23*Indata!$B$45*1000*BV11</f>
        <v>0</v>
      </c>
      <c r="BW34" s="596">
        <f>BW23*Indata!$B$45*1000*BW11</f>
        <v>0</v>
      </c>
      <c r="BX34" s="596">
        <f>BX23*Indata!$B$45*1000*BX11</f>
        <v>0</v>
      </c>
      <c r="BY34" s="596">
        <f>BY23*Indata!$B$45*1000*BY11</f>
        <v>0</v>
      </c>
      <c r="BZ34" s="596">
        <f>BZ23*Indata!$B$45*1000*BZ11</f>
        <v>0</v>
      </c>
      <c r="CA34" s="596">
        <f>CA23*Indata!$B$45*1000*CA11</f>
        <v>0</v>
      </c>
      <c r="CB34" s="596">
        <f>CB23*Indata!$B$45*1000*CB11</f>
        <v>0</v>
      </c>
      <c r="CC34" s="596">
        <f>CC23*Indata!$B$45*1000*CC11</f>
        <v>0</v>
      </c>
      <c r="CD34" s="596">
        <f>CD23*Indata!$B$45*1000*CD11</f>
        <v>0</v>
      </c>
      <c r="CE34" s="596">
        <f>CE23*Indata!$B$45*1000*CE11</f>
        <v>0</v>
      </c>
      <c r="CF34" s="596">
        <f>CF23*Indata!$B$45*1000*CF11</f>
        <v>0</v>
      </c>
      <c r="CG34" s="596">
        <f>CG23*Indata!$B$45*1000*CG11</f>
        <v>0</v>
      </c>
      <c r="CH34" s="596">
        <f>CH23*Indata!$B$45*1000*CH11</f>
        <v>0</v>
      </c>
      <c r="CI34" s="596">
        <f>CI23*Indata!$B$45*1000*CI11</f>
        <v>0</v>
      </c>
      <c r="CJ34" s="596">
        <f>CJ23*Indata!$B$45*1000*CJ11</f>
        <v>0</v>
      </c>
      <c r="CK34" s="596">
        <f>CK23*Indata!$B$45*1000*CK11</f>
        <v>0</v>
      </c>
      <c r="CL34" s="596">
        <f>CL23*Indata!$B$45*1000*CL11</f>
        <v>0</v>
      </c>
      <c r="CM34" s="596">
        <f>CM23*Indata!$B$45*1000*CM11</f>
        <v>0</v>
      </c>
      <c r="CN34" s="596">
        <f>CN23*Indata!$B$45*1000*CN11</f>
        <v>0</v>
      </c>
      <c r="CO34" s="596">
        <f>CO23*Indata!$B$45*1000*CO11</f>
        <v>0</v>
      </c>
      <c r="CP34" s="596">
        <f>CP23*Indata!$B$45*1000*CP11</f>
        <v>0</v>
      </c>
      <c r="CQ34" s="596">
        <f>CQ23*Indata!$B$45*1000*CQ11</f>
        <v>0</v>
      </c>
      <c r="CR34" s="596">
        <f>CR23*Indata!$B$45*1000*CR11</f>
        <v>0</v>
      </c>
      <c r="CS34" s="596">
        <f>CS23*Indata!$B$45*1000*CS11</f>
        <v>0</v>
      </c>
      <c r="CT34" s="596">
        <f>CT23*Indata!$B$45*1000*CT11</f>
        <v>0</v>
      </c>
    </row>
    <row r="35" spans="1:98" ht="13" x14ac:dyDescent="0.3">
      <c r="A35" s="1265" t="s">
        <v>190</v>
      </c>
      <c r="B35" s="1268">
        <f ca="1">SUM(B24:B34)</f>
        <v>0</v>
      </c>
      <c r="C35" s="1268">
        <f ca="1">SUM(C24:C34)</f>
        <v>0</v>
      </c>
    </row>
    <row r="36" spans="1:98" x14ac:dyDescent="0.25">
      <c r="C36" s="65"/>
    </row>
    <row r="37" spans="1:98" x14ac:dyDescent="0.25">
      <c r="C37" s="66"/>
    </row>
    <row r="38" spans="1:98" s="591" customFormat="1" ht="13" x14ac:dyDescent="0.3">
      <c r="A38" s="1917" t="s">
        <v>10</v>
      </c>
      <c r="B38" s="1917"/>
      <c r="C38" s="1917"/>
      <c r="D38" s="595"/>
    </row>
    <row r="39" spans="1:98" s="651" customFormat="1" ht="13" x14ac:dyDescent="0.3">
      <c r="A39" s="648"/>
      <c r="B39" s="649" t="str">
        <f>B16</f>
        <v>Öppningsår, år 2028</v>
      </c>
      <c r="C39" s="649" t="str">
        <f>C16</f>
        <v>Prognosår 1, år 2045</v>
      </c>
      <c r="D39" s="650" t="s">
        <v>88</v>
      </c>
      <c r="E39" s="648">
        <f t="shared" ref="E39:AJ39" si="6">E16</f>
        <v>2019</v>
      </c>
      <c r="F39" s="648">
        <f t="shared" si="6"/>
        <v>2020</v>
      </c>
      <c r="G39" s="648">
        <f t="shared" si="6"/>
        <v>2021</v>
      </c>
      <c r="H39" s="648">
        <f t="shared" si="6"/>
        <v>2022</v>
      </c>
      <c r="I39" s="648">
        <f t="shared" si="6"/>
        <v>2023</v>
      </c>
      <c r="J39" s="648">
        <f t="shared" si="6"/>
        <v>2024</v>
      </c>
      <c r="K39" s="648">
        <f t="shared" si="6"/>
        <v>2025</v>
      </c>
      <c r="L39" s="648">
        <f t="shared" si="6"/>
        <v>2026</v>
      </c>
      <c r="M39" s="648">
        <f t="shared" si="6"/>
        <v>2027</v>
      </c>
      <c r="N39" s="648">
        <f t="shared" si="6"/>
        <v>2028</v>
      </c>
      <c r="O39" s="648">
        <f t="shared" si="6"/>
        <v>2029</v>
      </c>
      <c r="P39" s="648">
        <f t="shared" si="6"/>
        <v>2030</v>
      </c>
      <c r="Q39" s="648">
        <f t="shared" si="6"/>
        <v>2031</v>
      </c>
      <c r="R39" s="648">
        <f t="shared" si="6"/>
        <v>2032</v>
      </c>
      <c r="S39" s="648">
        <f t="shared" si="6"/>
        <v>2033</v>
      </c>
      <c r="T39" s="648">
        <f t="shared" si="6"/>
        <v>2034</v>
      </c>
      <c r="U39" s="648">
        <f t="shared" si="6"/>
        <v>2035</v>
      </c>
      <c r="V39" s="648">
        <f t="shared" si="6"/>
        <v>2036</v>
      </c>
      <c r="W39" s="648">
        <f t="shared" si="6"/>
        <v>2037</v>
      </c>
      <c r="X39" s="648">
        <f t="shared" si="6"/>
        <v>2038</v>
      </c>
      <c r="Y39" s="648">
        <f t="shared" si="6"/>
        <v>2039</v>
      </c>
      <c r="Z39" s="648">
        <f t="shared" si="6"/>
        <v>2040</v>
      </c>
      <c r="AA39" s="648">
        <f t="shared" si="6"/>
        <v>2041</v>
      </c>
      <c r="AB39" s="648">
        <f t="shared" si="6"/>
        <v>2042</v>
      </c>
      <c r="AC39" s="648">
        <f t="shared" si="6"/>
        <v>2043</v>
      </c>
      <c r="AD39" s="648">
        <f t="shared" si="6"/>
        <v>2044</v>
      </c>
      <c r="AE39" s="648">
        <f t="shared" si="6"/>
        <v>2045</v>
      </c>
      <c r="AF39" s="648">
        <f t="shared" si="6"/>
        <v>2046</v>
      </c>
      <c r="AG39" s="648">
        <f t="shared" si="6"/>
        <v>2047</v>
      </c>
      <c r="AH39" s="648">
        <f t="shared" si="6"/>
        <v>2048</v>
      </c>
      <c r="AI39" s="648">
        <f t="shared" si="6"/>
        <v>2049</v>
      </c>
      <c r="AJ39" s="648">
        <f t="shared" si="6"/>
        <v>2050</v>
      </c>
      <c r="AK39" s="648">
        <f t="shared" ref="AK39:BP39" si="7">AK16</f>
        <v>2051</v>
      </c>
      <c r="AL39" s="648">
        <f t="shared" si="7"/>
        <v>2052</v>
      </c>
      <c r="AM39" s="648">
        <f t="shared" si="7"/>
        <v>2053</v>
      </c>
      <c r="AN39" s="648">
        <f t="shared" si="7"/>
        <v>2054</v>
      </c>
      <c r="AO39" s="648">
        <f t="shared" si="7"/>
        <v>2055</v>
      </c>
      <c r="AP39" s="648">
        <f t="shared" si="7"/>
        <v>2056</v>
      </c>
      <c r="AQ39" s="648">
        <f t="shared" si="7"/>
        <v>2057</v>
      </c>
      <c r="AR39" s="648">
        <f t="shared" si="7"/>
        <v>2058</v>
      </c>
      <c r="AS39" s="648">
        <f t="shared" si="7"/>
        <v>2059</v>
      </c>
      <c r="AT39" s="648">
        <f t="shared" si="7"/>
        <v>2060</v>
      </c>
      <c r="AU39" s="648">
        <f t="shared" si="7"/>
        <v>2061</v>
      </c>
      <c r="AV39" s="648">
        <f t="shared" si="7"/>
        <v>2062</v>
      </c>
      <c r="AW39" s="648">
        <f t="shared" si="7"/>
        <v>2063</v>
      </c>
      <c r="AX39" s="648">
        <f t="shared" si="7"/>
        <v>2064</v>
      </c>
      <c r="AY39" s="648">
        <f t="shared" si="7"/>
        <v>2065</v>
      </c>
      <c r="AZ39" s="648">
        <f t="shared" si="7"/>
        <v>2066</v>
      </c>
      <c r="BA39" s="648">
        <f t="shared" si="7"/>
        <v>2067</v>
      </c>
      <c r="BB39" s="648">
        <f t="shared" si="7"/>
        <v>2068</v>
      </c>
      <c r="BC39" s="648">
        <f t="shared" si="7"/>
        <v>2069</v>
      </c>
      <c r="BD39" s="648">
        <f t="shared" si="7"/>
        <v>2070</v>
      </c>
      <c r="BE39" s="648">
        <f t="shared" si="7"/>
        <v>2071</v>
      </c>
      <c r="BF39" s="648">
        <f t="shared" si="7"/>
        <v>2072</v>
      </c>
      <c r="BG39" s="648">
        <f t="shared" si="7"/>
        <v>2073</v>
      </c>
      <c r="BH39" s="648">
        <f t="shared" si="7"/>
        <v>2074</v>
      </c>
      <c r="BI39" s="648">
        <f t="shared" si="7"/>
        <v>2075</v>
      </c>
      <c r="BJ39" s="648">
        <f t="shared" si="7"/>
        <v>2076</v>
      </c>
      <c r="BK39" s="648">
        <f t="shared" si="7"/>
        <v>2077</v>
      </c>
      <c r="BL39" s="648">
        <f t="shared" si="7"/>
        <v>2078</v>
      </c>
      <c r="BM39" s="648">
        <f t="shared" si="7"/>
        <v>2079</v>
      </c>
      <c r="BN39" s="648">
        <f t="shared" si="7"/>
        <v>2080</v>
      </c>
      <c r="BO39" s="648">
        <f t="shared" si="7"/>
        <v>2081</v>
      </c>
      <c r="BP39" s="648">
        <f t="shared" si="7"/>
        <v>2082</v>
      </c>
      <c r="BQ39" s="648">
        <f t="shared" ref="BQ39:CT39" si="8">BQ16</f>
        <v>2083</v>
      </c>
      <c r="BR39" s="648">
        <f t="shared" si="8"/>
        <v>2084</v>
      </c>
      <c r="BS39" s="648">
        <f t="shared" si="8"/>
        <v>2085</v>
      </c>
      <c r="BT39" s="648">
        <f t="shared" si="8"/>
        <v>2086</v>
      </c>
      <c r="BU39" s="648">
        <f t="shared" si="8"/>
        <v>2087</v>
      </c>
      <c r="BV39" s="648">
        <f t="shared" si="8"/>
        <v>2088</v>
      </c>
      <c r="BW39" s="648">
        <f t="shared" si="8"/>
        <v>2089</v>
      </c>
      <c r="BX39" s="648">
        <f t="shared" si="8"/>
        <v>2090</v>
      </c>
      <c r="BY39" s="648">
        <f t="shared" si="8"/>
        <v>2091</v>
      </c>
      <c r="BZ39" s="648">
        <f t="shared" si="8"/>
        <v>2092</v>
      </c>
      <c r="CA39" s="648">
        <f t="shared" si="8"/>
        <v>2093</v>
      </c>
      <c r="CB39" s="648">
        <f t="shared" si="8"/>
        <v>2094</v>
      </c>
      <c r="CC39" s="648">
        <f t="shared" si="8"/>
        <v>2095</v>
      </c>
      <c r="CD39" s="648">
        <f t="shared" si="8"/>
        <v>2096</v>
      </c>
      <c r="CE39" s="648">
        <f t="shared" si="8"/>
        <v>2097</v>
      </c>
      <c r="CF39" s="648">
        <f t="shared" si="8"/>
        <v>2098</v>
      </c>
      <c r="CG39" s="648">
        <f t="shared" si="8"/>
        <v>2099</v>
      </c>
      <c r="CH39" s="648">
        <f t="shared" si="8"/>
        <v>2100</v>
      </c>
      <c r="CI39" s="648">
        <f t="shared" si="8"/>
        <v>2101</v>
      </c>
      <c r="CJ39" s="648">
        <f t="shared" si="8"/>
        <v>2102</v>
      </c>
      <c r="CK39" s="648">
        <f t="shared" si="8"/>
        <v>2103</v>
      </c>
      <c r="CL39" s="648">
        <f t="shared" si="8"/>
        <v>2104</v>
      </c>
      <c r="CM39" s="648">
        <f t="shared" si="8"/>
        <v>2105</v>
      </c>
      <c r="CN39" s="648">
        <f t="shared" si="8"/>
        <v>2106</v>
      </c>
      <c r="CO39" s="648">
        <f t="shared" si="8"/>
        <v>2107</v>
      </c>
      <c r="CP39" s="648">
        <f t="shared" si="8"/>
        <v>2108</v>
      </c>
      <c r="CQ39" s="648">
        <f t="shared" si="8"/>
        <v>2109</v>
      </c>
      <c r="CR39" s="648">
        <f t="shared" si="8"/>
        <v>2110</v>
      </c>
      <c r="CS39" s="648">
        <f t="shared" si="8"/>
        <v>2111</v>
      </c>
      <c r="CT39" s="648">
        <f t="shared" si="8"/>
        <v>2112</v>
      </c>
    </row>
    <row r="40" spans="1:98" ht="13" x14ac:dyDescent="0.25">
      <c r="A40" s="63" t="s">
        <v>54</v>
      </c>
      <c r="B40" s="41">
        <f ca="1">HLOOKUP($B$8,$E$39:$CT$57,2)</f>
        <v>0</v>
      </c>
      <c r="C40" s="41">
        <f ca="1">HLOOKUP($B$9,$E$39:$CT$57,2)</f>
        <v>0</v>
      </c>
      <c r="D40" s="279"/>
      <c r="E40" s="239">
        <f ca="1">'Bränsleförbrukning &amp;  NOx'!D347</f>
        <v>0</v>
      </c>
      <c r="F40" s="239">
        <f ca="1">'Bränsleförbrukning &amp;  NOx'!E347</f>
        <v>0</v>
      </c>
      <c r="G40" s="239">
        <f ca="1">'Bränsleförbrukning &amp;  NOx'!F347</f>
        <v>0</v>
      </c>
      <c r="H40" s="239">
        <f ca="1">'Bränsleförbrukning &amp;  NOx'!G347</f>
        <v>0</v>
      </c>
      <c r="I40" s="239">
        <f ca="1">'Bränsleförbrukning &amp;  NOx'!H347</f>
        <v>0</v>
      </c>
      <c r="J40" s="239">
        <f ca="1">'Bränsleförbrukning &amp;  NOx'!I347</f>
        <v>0</v>
      </c>
      <c r="K40" s="239">
        <f ca="1">'Bränsleförbrukning &amp;  NOx'!J347</f>
        <v>0</v>
      </c>
      <c r="L40" s="239">
        <f ca="1">'Bränsleförbrukning &amp;  NOx'!K347</f>
        <v>0</v>
      </c>
      <c r="M40" s="239">
        <f ca="1">'Bränsleförbrukning &amp;  NOx'!L347</f>
        <v>0</v>
      </c>
      <c r="N40" s="239">
        <f ca="1">'Bränsleförbrukning &amp;  NOx'!M347</f>
        <v>0</v>
      </c>
      <c r="O40" s="239">
        <f ca="1">'Bränsleförbrukning &amp;  NOx'!N347</f>
        <v>0</v>
      </c>
      <c r="P40" s="239">
        <f ca="1">'Bränsleförbrukning &amp;  NOx'!O347</f>
        <v>0</v>
      </c>
      <c r="Q40" s="239">
        <f ca="1">'Bränsleförbrukning &amp;  NOx'!P347</f>
        <v>0</v>
      </c>
      <c r="R40" s="239">
        <f ca="1">'Bränsleförbrukning &amp;  NOx'!Q347</f>
        <v>0</v>
      </c>
      <c r="S40" s="239">
        <f ca="1">'Bränsleförbrukning &amp;  NOx'!R347</f>
        <v>0</v>
      </c>
      <c r="T40" s="239">
        <f ca="1">'Bränsleförbrukning &amp;  NOx'!S347</f>
        <v>0</v>
      </c>
      <c r="U40" s="239">
        <f ca="1">'Bränsleförbrukning &amp;  NOx'!T347</f>
        <v>0</v>
      </c>
      <c r="V40" s="239">
        <f ca="1">'Bränsleförbrukning &amp;  NOx'!U347</f>
        <v>0</v>
      </c>
      <c r="W40" s="239">
        <f ca="1">'Bränsleförbrukning &amp;  NOx'!V347</f>
        <v>0</v>
      </c>
      <c r="X40" s="239">
        <f ca="1">'Bränsleförbrukning &amp;  NOx'!W347</f>
        <v>0</v>
      </c>
      <c r="Y40" s="239">
        <f ca="1">'Bränsleförbrukning &amp;  NOx'!X347</f>
        <v>0</v>
      </c>
      <c r="Z40" s="239">
        <f ca="1">'Bränsleförbrukning &amp;  NOx'!Y347</f>
        <v>0</v>
      </c>
      <c r="AA40" s="239">
        <f ca="1">'Bränsleförbrukning &amp;  NOx'!Z347</f>
        <v>0</v>
      </c>
      <c r="AB40" s="239">
        <f ca="1">'Bränsleförbrukning &amp;  NOx'!AA347</f>
        <v>0</v>
      </c>
      <c r="AC40" s="239">
        <f ca="1">'Bränsleförbrukning &amp;  NOx'!AB347</f>
        <v>0</v>
      </c>
      <c r="AD40" s="239">
        <f ca="1">'Bränsleförbrukning &amp;  NOx'!AC347</f>
        <v>0</v>
      </c>
      <c r="AE40" s="239">
        <f ca="1">'Bränsleförbrukning &amp;  NOx'!AD347</f>
        <v>0</v>
      </c>
      <c r="AF40" s="239">
        <f ca="1">'Bränsleförbrukning &amp;  NOx'!AE347</f>
        <v>0</v>
      </c>
      <c r="AG40" s="239">
        <f ca="1">'Bränsleförbrukning &amp;  NOx'!AF347</f>
        <v>0</v>
      </c>
      <c r="AH40" s="239">
        <f ca="1">'Bränsleförbrukning &amp;  NOx'!AG347</f>
        <v>0</v>
      </c>
      <c r="AI40" s="239">
        <f ca="1">'Bränsleförbrukning &amp;  NOx'!AH347</f>
        <v>0</v>
      </c>
      <c r="AJ40" s="239">
        <f ca="1">'Bränsleförbrukning &amp;  NOx'!AI347</f>
        <v>0</v>
      </c>
      <c r="AK40" s="239">
        <f ca="1">'Bränsleförbrukning &amp;  NOx'!AJ347</f>
        <v>0</v>
      </c>
      <c r="AL40" s="239">
        <f ca="1">'Bränsleförbrukning &amp;  NOx'!AK347</f>
        <v>0</v>
      </c>
      <c r="AM40" s="239">
        <f ca="1">'Bränsleförbrukning &amp;  NOx'!AL347</f>
        <v>0</v>
      </c>
      <c r="AN40" s="239">
        <f ca="1">'Bränsleförbrukning &amp;  NOx'!AM347</f>
        <v>0</v>
      </c>
      <c r="AO40" s="239">
        <f ca="1">'Bränsleförbrukning &amp;  NOx'!AN347</f>
        <v>0</v>
      </c>
      <c r="AP40" s="239">
        <f ca="1">'Bränsleförbrukning &amp;  NOx'!AO347</f>
        <v>0</v>
      </c>
      <c r="AQ40" s="239">
        <f ca="1">'Bränsleförbrukning &amp;  NOx'!AP347</f>
        <v>0</v>
      </c>
      <c r="AR40" s="239">
        <f ca="1">'Bränsleförbrukning &amp;  NOx'!AQ347</f>
        <v>0</v>
      </c>
      <c r="AS40" s="239">
        <f ca="1">'Bränsleförbrukning &amp;  NOx'!AR347</f>
        <v>0</v>
      </c>
      <c r="AT40" s="239">
        <f ca="1">'Bränsleförbrukning &amp;  NOx'!AS347</f>
        <v>0</v>
      </c>
      <c r="AU40" s="239">
        <f ca="1">'Bränsleförbrukning &amp;  NOx'!AT347</f>
        <v>0</v>
      </c>
      <c r="AV40" s="239">
        <f ca="1">'Bränsleförbrukning &amp;  NOx'!AU347</f>
        <v>0</v>
      </c>
      <c r="AW40" s="239">
        <f ca="1">'Bränsleförbrukning &amp;  NOx'!AV347</f>
        <v>0</v>
      </c>
      <c r="AX40" s="239">
        <f ca="1">'Bränsleförbrukning &amp;  NOx'!AW347</f>
        <v>0</v>
      </c>
      <c r="AY40" s="239">
        <f ca="1">'Bränsleförbrukning &amp;  NOx'!AX347</f>
        <v>0</v>
      </c>
      <c r="AZ40" s="239">
        <f ca="1">'Bränsleförbrukning &amp;  NOx'!AY347</f>
        <v>0</v>
      </c>
      <c r="BA40" s="239">
        <f ca="1">'Bränsleförbrukning &amp;  NOx'!AZ347</f>
        <v>0</v>
      </c>
      <c r="BB40" s="239">
        <f ca="1">'Bränsleförbrukning &amp;  NOx'!BA347</f>
        <v>0</v>
      </c>
      <c r="BC40" s="239">
        <f ca="1">'Bränsleförbrukning &amp;  NOx'!BB347</f>
        <v>0</v>
      </c>
      <c r="BD40" s="239">
        <f ca="1">'Bränsleförbrukning &amp;  NOx'!BC347</f>
        <v>0</v>
      </c>
      <c r="BE40" s="239">
        <f ca="1">'Bränsleförbrukning &amp;  NOx'!BD347</f>
        <v>0</v>
      </c>
      <c r="BF40" s="239">
        <f ca="1">'Bränsleförbrukning &amp;  NOx'!BE347</f>
        <v>0</v>
      </c>
      <c r="BG40" s="239">
        <f ca="1">'Bränsleförbrukning &amp;  NOx'!BF347</f>
        <v>0</v>
      </c>
      <c r="BH40" s="239">
        <f ca="1">'Bränsleförbrukning &amp;  NOx'!BG347</f>
        <v>0</v>
      </c>
      <c r="BI40" s="239">
        <f ca="1">'Bränsleförbrukning &amp;  NOx'!BH347</f>
        <v>0</v>
      </c>
      <c r="BJ40" s="239">
        <f ca="1">'Bränsleförbrukning &amp;  NOx'!BI347</f>
        <v>0</v>
      </c>
      <c r="BK40" s="239">
        <f ca="1">'Bränsleförbrukning &amp;  NOx'!BJ347</f>
        <v>0</v>
      </c>
      <c r="BL40" s="239">
        <f ca="1">'Bränsleförbrukning &amp;  NOx'!BK347</f>
        <v>0</v>
      </c>
      <c r="BM40" s="239">
        <f ca="1">'Bränsleförbrukning &amp;  NOx'!BL347</f>
        <v>0</v>
      </c>
      <c r="BN40" s="239">
        <f ca="1">'Bränsleförbrukning &amp;  NOx'!BM347</f>
        <v>0</v>
      </c>
      <c r="BO40" s="239">
        <f ca="1">'Bränsleförbrukning &amp;  NOx'!BN347</f>
        <v>0</v>
      </c>
      <c r="BP40" s="239">
        <f ca="1">'Bränsleförbrukning &amp;  NOx'!BO347</f>
        <v>0</v>
      </c>
      <c r="BQ40" s="239">
        <f ca="1">'Bränsleförbrukning &amp;  NOx'!BP347</f>
        <v>0</v>
      </c>
      <c r="BR40" s="239">
        <f ca="1">'Bränsleförbrukning &amp;  NOx'!BQ347</f>
        <v>0</v>
      </c>
      <c r="BS40" s="239">
        <f ca="1">'Bränsleförbrukning &amp;  NOx'!BR347</f>
        <v>0</v>
      </c>
      <c r="BT40" s="239">
        <f ca="1">'Bränsleförbrukning &amp;  NOx'!BS347</f>
        <v>0</v>
      </c>
      <c r="BU40" s="239">
        <f ca="1">'Bränsleförbrukning &amp;  NOx'!BT347</f>
        <v>0</v>
      </c>
      <c r="BV40" s="239">
        <f>'Bränsleförbrukning &amp;  NOx'!BU347</f>
        <v>0</v>
      </c>
      <c r="BW40" s="239">
        <f>'Bränsleförbrukning &amp;  NOx'!BV347</f>
        <v>0</v>
      </c>
      <c r="BX40" s="239">
        <f>'Bränsleförbrukning &amp;  NOx'!BW347</f>
        <v>0</v>
      </c>
      <c r="BY40" s="239">
        <f>'Bränsleförbrukning &amp;  NOx'!BX347</f>
        <v>0</v>
      </c>
      <c r="BZ40" s="239">
        <f>'Bränsleförbrukning &amp;  NOx'!BY347</f>
        <v>0</v>
      </c>
      <c r="CA40" s="239">
        <f>'Bränsleförbrukning &amp;  NOx'!BZ347</f>
        <v>0</v>
      </c>
      <c r="CB40" s="239">
        <f>'Bränsleförbrukning &amp;  NOx'!CA347</f>
        <v>0</v>
      </c>
      <c r="CC40" s="239">
        <f>'Bränsleförbrukning &amp;  NOx'!CB347</f>
        <v>0</v>
      </c>
      <c r="CD40" s="239">
        <f>'Bränsleförbrukning &amp;  NOx'!CC347</f>
        <v>0</v>
      </c>
      <c r="CE40" s="239">
        <f>'Bränsleförbrukning &amp;  NOx'!CD347</f>
        <v>0</v>
      </c>
      <c r="CF40" s="239">
        <f>'Bränsleförbrukning &amp;  NOx'!CE347</f>
        <v>0</v>
      </c>
      <c r="CG40" s="239">
        <f>'Bränsleförbrukning &amp;  NOx'!CF347</f>
        <v>0</v>
      </c>
      <c r="CH40" s="239">
        <f>'Bränsleförbrukning &amp;  NOx'!CG347</f>
        <v>0</v>
      </c>
      <c r="CI40" s="239">
        <f>'Bränsleförbrukning &amp;  NOx'!CH347</f>
        <v>0</v>
      </c>
      <c r="CJ40" s="239">
        <f>'Bränsleförbrukning &amp;  NOx'!CI347</f>
        <v>0</v>
      </c>
      <c r="CK40" s="239">
        <f>'Bränsleförbrukning &amp;  NOx'!CJ347</f>
        <v>0</v>
      </c>
      <c r="CL40" s="239">
        <f>'Bränsleförbrukning &amp;  NOx'!CK347</f>
        <v>0</v>
      </c>
      <c r="CM40" s="239">
        <f>'Bränsleförbrukning &amp;  NOx'!CL347</f>
        <v>0</v>
      </c>
      <c r="CN40" s="239">
        <f>'Bränsleförbrukning &amp;  NOx'!CM347</f>
        <v>0</v>
      </c>
      <c r="CO40" s="239">
        <f>'Bränsleförbrukning &amp;  NOx'!CN347</f>
        <v>0</v>
      </c>
      <c r="CP40" s="239">
        <f>'Bränsleförbrukning &amp;  NOx'!CO347</f>
        <v>0</v>
      </c>
      <c r="CQ40" s="239">
        <f>'Bränsleförbrukning &amp;  NOx'!CP347</f>
        <v>0</v>
      </c>
      <c r="CR40" s="239">
        <f>'Bränsleförbrukning &amp;  NOx'!CQ347</f>
        <v>0</v>
      </c>
      <c r="CS40" s="239">
        <f>'Bränsleförbrukning &amp;  NOx'!CR347</f>
        <v>0</v>
      </c>
      <c r="CT40" s="239">
        <f>'Bränsleförbrukning &amp;  NOx'!CS347</f>
        <v>0</v>
      </c>
    </row>
    <row r="41" spans="1:98" ht="13" x14ac:dyDescent="0.25">
      <c r="A41" s="63" t="s">
        <v>63</v>
      </c>
      <c r="B41" s="41">
        <f ca="1">HLOOKUP($B$8,$E$39:$CT$57,3)</f>
        <v>0</v>
      </c>
      <c r="C41" s="41">
        <f ca="1">HLOOKUP($B$9,$E$39:$CT$57,3)</f>
        <v>0</v>
      </c>
      <c r="D41" s="279"/>
      <c r="E41" s="239">
        <f ca="1">E40*Indata!$B$47</f>
        <v>0</v>
      </c>
      <c r="F41" s="239">
        <f ca="1">F40*Indata!$B$47</f>
        <v>0</v>
      </c>
      <c r="G41" s="239">
        <f ca="1">G40*Indata!$B$47</f>
        <v>0</v>
      </c>
      <c r="H41" s="239">
        <f ca="1">H40*Indata!$B$47</f>
        <v>0</v>
      </c>
      <c r="I41" s="239">
        <f ca="1">I40*Indata!$B$47</f>
        <v>0</v>
      </c>
      <c r="J41" s="239">
        <f ca="1">J40*Indata!$B$47</f>
        <v>0</v>
      </c>
      <c r="K41" s="239">
        <f ca="1">K40*Indata!$B$47</f>
        <v>0</v>
      </c>
      <c r="L41" s="239">
        <f ca="1">L40*Indata!$B$47</f>
        <v>0</v>
      </c>
      <c r="M41" s="239">
        <f ca="1">M40*Indata!$B$47</f>
        <v>0</v>
      </c>
      <c r="N41" s="239">
        <f ca="1">N40*Indata!$B$47</f>
        <v>0</v>
      </c>
      <c r="O41" s="239">
        <f ca="1">O40*Indata!$B$47</f>
        <v>0</v>
      </c>
      <c r="P41" s="239">
        <f ca="1">P40*Indata!$B$47</f>
        <v>0</v>
      </c>
      <c r="Q41" s="239">
        <f ca="1">Q40*Indata!$B$47</f>
        <v>0</v>
      </c>
      <c r="R41" s="239">
        <f ca="1">R40*Indata!$B$47</f>
        <v>0</v>
      </c>
      <c r="S41" s="239">
        <f ca="1">S40*Indata!$B$47</f>
        <v>0</v>
      </c>
      <c r="T41" s="239">
        <f ca="1">T40*Indata!$B$47</f>
        <v>0</v>
      </c>
      <c r="U41" s="239">
        <f ca="1">U40*Indata!$B$47</f>
        <v>0</v>
      </c>
      <c r="V41" s="239">
        <f ca="1">V40*Indata!$B$47</f>
        <v>0</v>
      </c>
      <c r="W41" s="239">
        <f ca="1">W40*Indata!$B$47</f>
        <v>0</v>
      </c>
      <c r="X41" s="239">
        <f ca="1">X40*Indata!$B$47</f>
        <v>0</v>
      </c>
      <c r="Y41" s="239">
        <f ca="1">Y40*Indata!$B$47</f>
        <v>0</v>
      </c>
      <c r="Z41" s="239">
        <f ca="1">Z40*Indata!$B$47</f>
        <v>0</v>
      </c>
      <c r="AA41" s="239">
        <f ca="1">AA40*Indata!$B$47</f>
        <v>0</v>
      </c>
      <c r="AB41" s="239">
        <f ca="1">AB40*Indata!$B$47</f>
        <v>0</v>
      </c>
      <c r="AC41" s="239">
        <f ca="1">AC40*Indata!$B$47</f>
        <v>0</v>
      </c>
      <c r="AD41" s="239">
        <f ca="1">AD40*Indata!$B$47</f>
        <v>0</v>
      </c>
      <c r="AE41" s="239">
        <f ca="1">AE40*Indata!$B$47</f>
        <v>0</v>
      </c>
      <c r="AF41" s="239">
        <f ca="1">AF40*Indata!$B$47</f>
        <v>0</v>
      </c>
      <c r="AG41" s="239">
        <f ca="1">AG40*Indata!$B$47</f>
        <v>0</v>
      </c>
      <c r="AH41" s="239">
        <f ca="1">AH40*Indata!$B$47</f>
        <v>0</v>
      </c>
      <c r="AI41" s="239">
        <f ca="1">AI40*Indata!$B$47</f>
        <v>0</v>
      </c>
      <c r="AJ41" s="239">
        <f ca="1">AJ40*Indata!$B$47</f>
        <v>0</v>
      </c>
      <c r="AK41" s="239">
        <f ca="1">AK40*Indata!$B$47</f>
        <v>0</v>
      </c>
      <c r="AL41" s="239">
        <f ca="1">AL40*Indata!$B$47</f>
        <v>0</v>
      </c>
      <c r="AM41" s="239">
        <f ca="1">AM40*Indata!$B$47</f>
        <v>0</v>
      </c>
      <c r="AN41" s="239">
        <f ca="1">AN40*Indata!$B$47</f>
        <v>0</v>
      </c>
      <c r="AO41" s="239">
        <f ca="1">AO40*Indata!$B$47</f>
        <v>0</v>
      </c>
      <c r="AP41" s="239">
        <f ca="1">AP40*Indata!$B$47</f>
        <v>0</v>
      </c>
      <c r="AQ41" s="239">
        <f ca="1">AQ40*Indata!$B$47</f>
        <v>0</v>
      </c>
      <c r="AR41" s="239">
        <f ca="1">AR40*Indata!$B$47</f>
        <v>0</v>
      </c>
      <c r="AS41" s="239">
        <f ca="1">AS40*Indata!$B$47</f>
        <v>0</v>
      </c>
      <c r="AT41" s="239">
        <f ca="1">AT40*Indata!$B$47</f>
        <v>0</v>
      </c>
      <c r="AU41" s="239">
        <f ca="1">AU40*Indata!$B$47</f>
        <v>0</v>
      </c>
      <c r="AV41" s="239">
        <f ca="1">AV40*Indata!$B$47</f>
        <v>0</v>
      </c>
      <c r="AW41" s="239">
        <f ca="1">AW40*Indata!$B$47</f>
        <v>0</v>
      </c>
      <c r="AX41" s="239">
        <f ca="1">AX40*Indata!$B$47</f>
        <v>0</v>
      </c>
      <c r="AY41" s="239">
        <f ca="1">AY40*Indata!$B$47</f>
        <v>0</v>
      </c>
      <c r="AZ41" s="239">
        <f ca="1">AZ40*Indata!$B$47</f>
        <v>0</v>
      </c>
      <c r="BA41" s="239">
        <f ca="1">BA40*Indata!$B$47</f>
        <v>0</v>
      </c>
      <c r="BB41" s="239">
        <f ca="1">BB40*Indata!$B$47</f>
        <v>0</v>
      </c>
      <c r="BC41" s="239">
        <f ca="1">BC40*Indata!$B$47</f>
        <v>0</v>
      </c>
      <c r="BD41" s="239">
        <f ca="1">BD40*Indata!$B$47</f>
        <v>0</v>
      </c>
      <c r="BE41" s="239">
        <f ca="1">BE40*Indata!$B$47</f>
        <v>0</v>
      </c>
      <c r="BF41" s="239">
        <f ca="1">BF40*Indata!$B$47</f>
        <v>0</v>
      </c>
      <c r="BG41" s="239">
        <f ca="1">BG40*Indata!$B$47</f>
        <v>0</v>
      </c>
      <c r="BH41" s="239">
        <f ca="1">BH40*Indata!$B$47</f>
        <v>0</v>
      </c>
      <c r="BI41" s="239">
        <f ca="1">BI40*Indata!$B$47</f>
        <v>0</v>
      </c>
      <c r="BJ41" s="239">
        <f ca="1">BJ40*Indata!$B$47</f>
        <v>0</v>
      </c>
      <c r="BK41" s="239">
        <f ca="1">BK40*Indata!$B$47</f>
        <v>0</v>
      </c>
      <c r="BL41" s="239">
        <f ca="1">BL40*Indata!$B$47</f>
        <v>0</v>
      </c>
      <c r="BM41" s="239">
        <f ca="1">BM40*Indata!$B$47</f>
        <v>0</v>
      </c>
      <c r="BN41" s="239">
        <f ca="1">BN40*Indata!$B$47</f>
        <v>0</v>
      </c>
      <c r="BO41" s="239">
        <f ca="1">BO40*Indata!$B$47</f>
        <v>0</v>
      </c>
      <c r="BP41" s="239">
        <f ca="1">BP40*Indata!$B$47</f>
        <v>0</v>
      </c>
      <c r="BQ41" s="239">
        <f ca="1">BQ40*Indata!$B$47</f>
        <v>0</v>
      </c>
      <c r="BR41" s="239">
        <f ca="1">BR40*Indata!$B$47</f>
        <v>0</v>
      </c>
      <c r="BS41" s="239">
        <f ca="1">BS40*Indata!$B$47</f>
        <v>0</v>
      </c>
      <c r="BT41" s="239">
        <f ca="1">BT40*Indata!$B$47</f>
        <v>0</v>
      </c>
      <c r="BU41" s="239">
        <f ca="1">BU40*Indata!$B$47</f>
        <v>0</v>
      </c>
      <c r="BV41" s="239">
        <f>BV40*Indata!$B$47</f>
        <v>0</v>
      </c>
      <c r="BW41" s="239">
        <f>BW40*Indata!$B$47</f>
        <v>0</v>
      </c>
      <c r="BX41" s="239">
        <f>BX40*Indata!$B$47</f>
        <v>0</v>
      </c>
      <c r="BY41" s="239">
        <f>BY40*Indata!$B$47</f>
        <v>0</v>
      </c>
      <c r="BZ41" s="239">
        <f>BZ40*Indata!$B$47</f>
        <v>0</v>
      </c>
      <c r="CA41" s="239">
        <f>CA40*Indata!$B$47</f>
        <v>0</v>
      </c>
      <c r="CB41" s="239">
        <f>CB40*Indata!$B$47</f>
        <v>0</v>
      </c>
      <c r="CC41" s="239">
        <f>CC40*Indata!$B$47</f>
        <v>0</v>
      </c>
      <c r="CD41" s="239">
        <f>CD40*Indata!$B$47</f>
        <v>0</v>
      </c>
      <c r="CE41" s="239">
        <f>CE40*Indata!$B$47</f>
        <v>0</v>
      </c>
      <c r="CF41" s="239">
        <f>CF40*Indata!$B$47</f>
        <v>0</v>
      </c>
      <c r="CG41" s="239">
        <f>CG40*Indata!$B$47</f>
        <v>0</v>
      </c>
      <c r="CH41" s="239">
        <f>CH40*Indata!$B$47</f>
        <v>0</v>
      </c>
      <c r="CI41" s="239">
        <f>CI40*Indata!$B$47</f>
        <v>0</v>
      </c>
      <c r="CJ41" s="239">
        <f>CJ40*Indata!$B$47</f>
        <v>0</v>
      </c>
      <c r="CK41" s="239">
        <f>CK40*Indata!$B$47</f>
        <v>0</v>
      </c>
      <c r="CL41" s="239">
        <f>CL40*Indata!$B$47</f>
        <v>0</v>
      </c>
      <c r="CM41" s="239">
        <f>CM40*Indata!$B$47</f>
        <v>0</v>
      </c>
      <c r="CN41" s="239">
        <f>CN40*Indata!$B$47</f>
        <v>0</v>
      </c>
      <c r="CO41" s="239">
        <f>CO40*Indata!$B$47</f>
        <v>0</v>
      </c>
      <c r="CP41" s="239">
        <f>CP40*Indata!$B$47</f>
        <v>0</v>
      </c>
      <c r="CQ41" s="239">
        <f>CQ40*Indata!$B$47</f>
        <v>0</v>
      </c>
      <c r="CR41" s="239">
        <f>CR40*Indata!$B$47</f>
        <v>0</v>
      </c>
      <c r="CS41" s="239">
        <f>CS40*Indata!$B$47</f>
        <v>0</v>
      </c>
      <c r="CT41" s="239">
        <f>CT40*Indata!$B$47</f>
        <v>0</v>
      </c>
    </row>
    <row r="42" spans="1:98" ht="13" x14ac:dyDescent="0.25">
      <c r="A42" s="63" t="s">
        <v>64</v>
      </c>
      <c r="B42" s="41">
        <f ca="1">HLOOKUP($B$8,$E$39:$CT$57,4)</f>
        <v>0</v>
      </c>
      <c r="C42" s="41">
        <f ca="1">HLOOKUP($B$9,$E$39:$CT$57,4)</f>
        <v>0</v>
      </c>
      <c r="D42" s="279"/>
      <c r="E42" s="239">
        <f ca="1">'Bränsleförbrukning &amp;  NOx'!D408</f>
        <v>0</v>
      </c>
      <c r="F42" s="239">
        <f ca="1">'Bränsleförbrukning &amp;  NOx'!E408</f>
        <v>0</v>
      </c>
      <c r="G42" s="239">
        <f ca="1">'Bränsleförbrukning &amp;  NOx'!F408</f>
        <v>0</v>
      </c>
      <c r="H42" s="239">
        <f ca="1">'Bränsleförbrukning &amp;  NOx'!G408</f>
        <v>0</v>
      </c>
      <c r="I42" s="239">
        <f ca="1">'Bränsleförbrukning &amp;  NOx'!H408</f>
        <v>0</v>
      </c>
      <c r="J42" s="239">
        <f ca="1">'Bränsleförbrukning &amp;  NOx'!I408</f>
        <v>0</v>
      </c>
      <c r="K42" s="239">
        <f ca="1">'Bränsleförbrukning &amp;  NOx'!J408</f>
        <v>0</v>
      </c>
      <c r="L42" s="239">
        <f ca="1">'Bränsleförbrukning &amp;  NOx'!K408</f>
        <v>0</v>
      </c>
      <c r="M42" s="239">
        <f ca="1">'Bränsleförbrukning &amp;  NOx'!L408</f>
        <v>0</v>
      </c>
      <c r="N42" s="239">
        <f ca="1">'Bränsleförbrukning &amp;  NOx'!M408</f>
        <v>0</v>
      </c>
      <c r="O42" s="239">
        <f ca="1">'Bränsleförbrukning &amp;  NOx'!N408</f>
        <v>0</v>
      </c>
      <c r="P42" s="239">
        <f ca="1">'Bränsleförbrukning &amp;  NOx'!O408</f>
        <v>0</v>
      </c>
      <c r="Q42" s="239">
        <f ca="1">'Bränsleförbrukning &amp;  NOx'!P408</f>
        <v>0</v>
      </c>
      <c r="R42" s="239">
        <f ca="1">'Bränsleförbrukning &amp;  NOx'!Q408</f>
        <v>0</v>
      </c>
      <c r="S42" s="239">
        <f ca="1">'Bränsleförbrukning &amp;  NOx'!R408</f>
        <v>0</v>
      </c>
      <c r="T42" s="239">
        <f ca="1">'Bränsleförbrukning &amp;  NOx'!S408</f>
        <v>0</v>
      </c>
      <c r="U42" s="239">
        <f ca="1">'Bränsleförbrukning &amp;  NOx'!T408</f>
        <v>0</v>
      </c>
      <c r="V42" s="239">
        <f ca="1">'Bränsleförbrukning &amp;  NOx'!U408</f>
        <v>0</v>
      </c>
      <c r="W42" s="239">
        <f ca="1">'Bränsleförbrukning &amp;  NOx'!V408</f>
        <v>0</v>
      </c>
      <c r="X42" s="239">
        <f ca="1">'Bränsleförbrukning &amp;  NOx'!W408</f>
        <v>0</v>
      </c>
      <c r="Y42" s="239">
        <f ca="1">'Bränsleförbrukning &amp;  NOx'!X408</f>
        <v>0</v>
      </c>
      <c r="Z42" s="239">
        <f ca="1">'Bränsleförbrukning &amp;  NOx'!Y408</f>
        <v>0</v>
      </c>
      <c r="AA42" s="239">
        <f ca="1">'Bränsleförbrukning &amp;  NOx'!Z408</f>
        <v>0</v>
      </c>
      <c r="AB42" s="239">
        <f ca="1">'Bränsleförbrukning &amp;  NOx'!AA408</f>
        <v>0</v>
      </c>
      <c r="AC42" s="239">
        <f ca="1">'Bränsleförbrukning &amp;  NOx'!AB408</f>
        <v>0</v>
      </c>
      <c r="AD42" s="239">
        <f ca="1">'Bränsleförbrukning &amp;  NOx'!AC408</f>
        <v>0</v>
      </c>
      <c r="AE42" s="239">
        <f ca="1">'Bränsleförbrukning &amp;  NOx'!AD408</f>
        <v>0</v>
      </c>
      <c r="AF42" s="239">
        <f ca="1">'Bränsleförbrukning &amp;  NOx'!AE408</f>
        <v>0</v>
      </c>
      <c r="AG42" s="239">
        <f ca="1">'Bränsleförbrukning &amp;  NOx'!AF408</f>
        <v>0</v>
      </c>
      <c r="AH42" s="239">
        <f ca="1">'Bränsleförbrukning &amp;  NOx'!AG408</f>
        <v>0</v>
      </c>
      <c r="AI42" s="239">
        <f ca="1">'Bränsleförbrukning &amp;  NOx'!AH408</f>
        <v>0</v>
      </c>
      <c r="AJ42" s="239">
        <f ca="1">'Bränsleförbrukning &amp;  NOx'!AI408</f>
        <v>0</v>
      </c>
      <c r="AK42" s="239">
        <f ca="1">'Bränsleförbrukning &amp;  NOx'!AJ408</f>
        <v>0</v>
      </c>
      <c r="AL42" s="239">
        <f ca="1">'Bränsleförbrukning &amp;  NOx'!AK408</f>
        <v>0</v>
      </c>
      <c r="AM42" s="239">
        <f ca="1">'Bränsleförbrukning &amp;  NOx'!AL408</f>
        <v>0</v>
      </c>
      <c r="AN42" s="239">
        <f ca="1">'Bränsleförbrukning &amp;  NOx'!AM408</f>
        <v>0</v>
      </c>
      <c r="AO42" s="239">
        <f ca="1">'Bränsleförbrukning &amp;  NOx'!AN408</f>
        <v>0</v>
      </c>
      <c r="AP42" s="239">
        <f ca="1">'Bränsleförbrukning &amp;  NOx'!AO408</f>
        <v>0</v>
      </c>
      <c r="AQ42" s="239">
        <f ca="1">'Bränsleförbrukning &amp;  NOx'!AP408</f>
        <v>0</v>
      </c>
      <c r="AR42" s="239">
        <f ca="1">'Bränsleförbrukning &amp;  NOx'!AQ408</f>
        <v>0</v>
      </c>
      <c r="AS42" s="239">
        <f ca="1">'Bränsleförbrukning &amp;  NOx'!AR408</f>
        <v>0</v>
      </c>
      <c r="AT42" s="239">
        <f ca="1">'Bränsleförbrukning &amp;  NOx'!AS408</f>
        <v>0</v>
      </c>
      <c r="AU42" s="239">
        <f ca="1">'Bränsleförbrukning &amp;  NOx'!AT408</f>
        <v>0</v>
      </c>
      <c r="AV42" s="239">
        <f ca="1">'Bränsleförbrukning &amp;  NOx'!AU408</f>
        <v>0</v>
      </c>
      <c r="AW42" s="239">
        <f ca="1">'Bränsleförbrukning &amp;  NOx'!AV408</f>
        <v>0</v>
      </c>
      <c r="AX42" s="239">
        <f ca="1">'Bränsleförbrukning &amp;  NOx'!AW408</f>
        <v>0</v>
      </c>
      <c r="AY42" s="239">
        <f ca="1">'Bränsleförbrukning &amp;  NOx'!AX408</f>
        <v>0</v>
      </c>
      <c r="AZ42" s="239">
        <f ca="1">'Bränsleförbrukning &amp;  NOx'!AY408</f>
        <v>0</v>
      </c>
      <c r="BA42" s="239">
        <f ca="1">'Bränsleförbrukning &amp;  NOx'!AZ408</f>
        <v>0</v>
      </c>
      <c r="BB42" s="239">
        <f ca="1">'Bränsleförbrukning &amp;  NOx'!BA408</f>
        <v>0</v>
      </c>
      <c r="BC42" s="239">
        <f ca="1">'Bränsleförbrukning &amp;  NOx'!BB408</f>
        <v>0</v>
      </c>
      <c r="BD42" s="239">
        <f ca="1">'Bränsleförbrukning &amp;  NOx'!BC408</f>
        <v>0</v>
      </c>
      <c r="BE42" s="239">
        <f ca="1">'Bränsleförbrukning &amp;  NOx'!BD408</f>
        <v>0</v>
      </c>
      <c r="BF42" s="239">
        <f ca="1">'Bränsleförbrukning &amp;  NOx'!BE408</f>
        <v>0</v>
      </c>
      <c r="BG42" s="239">
        <f ca="1">'Bränsleförbrukning &amp;  NOx'!BF408</f>
        <v>0</v>
      </c>
      <c r="BH42" s="239">
        <f ca="1">'Bränsleförbrukning &amp;  NOx'!BG408</f>
        <v>0</v>
      </c>
      <c r="BI42" s="239">
        <f ca="1">'Bränsleförbrukning &amp;  NOx'!BH408</f>
        <v>0</v>
      </c>
      <c r="BJ42" s="239">
        <f ca="1">'Bränsleförbrukning &amp;  NOx'!BI408</f>
        <v>0</v>
      </c>
      <c r="BK42" s="239">
        <f ca="1">'Bränsleförbrukning &amp;  NOx'!BJ408</f>
        <v>0</v>
      </c>
      <c r="BL42" s="239">
        <f ca="1">'Bränsleförbrukning &amp;  NOx'!BK408</f>
        <v>0</v>
      </c>
      <c r="BM42" s="239">
        <f ca="1">'Bränsleförbrukning &amp;  NOx'!BL408</f>
        <v>0</v>
      </c>
      <c r="BN42" s="239">
        <f ca="1">'Bränsleförbrukning &amp;  NOx'!BM408</f>
        <v>0</v>
      </c>
      <c r="BO42" s="239">
        <f ca="1">'Bränsleförbrukning &amp;  NOx'!BN408</f>
        <v>0</v>
      </c>
      <c r="BP42" s="239">
        <f ca="1">'Bränsleförbrukning &amp;  NOx'!BO408</f>
        <v>0</v>
      </c>
      <c r="BQ42" s="239">
        <f ca="1">'Bränsleförbrukning &amp;  NOx'!BP408</f>
        <v>0</v>
      </c>
      <c r="BR42" s="239">
        <f ca="1">'Bränsleförbrukning &amp;  NOx'!BQ408</f>
        <v>0</v>
      </c>
      <c r="BS42" s="239">
        <f ca="1">'Bränsleförbrukning &amp;  NOx'!BR408</f>
        <v>0</v>
      </c>
      <c r="BT42" s="239">
        <f ca="1">'Bränsleförbrukning &amp;  NOx'!BS408</f>
        <v>0</v>
      </c>
      <c r="BU42" s="239">
        <f ca="1">'Bränsleförbrukning &amp;  NOx'!BT408</f>
        <v>0</v>
      </c>
      <c r="BV42" s="239">
        <f>'Bränsleförbrukning &amp;  NOx'!BU408</f>
        <v>0</v>
      </c>
      <c r="BW42" s="239">
        <f>'Bränsleförbrukning &amp;  NOx'!BV408</f>
        <v>0</v>
      </c>
      <c r="BX42" s="239">
        <f>'Bränsleförbrukning &amp;  NOx'!BW408</f>
        <v>0</v>
      </c>
      <c r="BY42" s="239">
        <f>'Bränsleförbrukning &amp;  NOx'!BX408</f>
        <v>0</v>
      </c>
      <c r="BZ42" s="239">
        <f>'Bränsleförbrukning &amp;  NOx'!BY408</f>
        <v>0</v>
      </c>
      <c r="CA42" s="239">
        <f>'Bränsleförbrukning &amp;  NOx'!BZ408</f>
        <v>0</v>
      </c>
      <c r="CB42" s="239">
        <f>'Bränsleförbrukning &amp;  NOx'!CA408</f>
        <v>0</v>
      </c>
      <c r="CC42" s="239">
        <f>'Bränsleförbrukning &amp;  NOx'!CB408</f>
        <v>0</v>
      </c>
      <c r="CD42" s="239">
        <f>'Bränsleförbrukning &amp;  NOx'!CC408</f>
        <v>0</v>
      </c>
      <c r="CE42" s="239">
        <f>'Bränsleförbrukning &amp;  NOx'!CD408</f>
        <v>0</v>
      </c>
      <c r="CF42" s="239">
        <f>'Bränsleförbrukning &amp;  NOx'!CE408</f>
        <v>0</v>
      </c>
      <c r="CG42" s="239">
        <f>'Bränsleförbrukning &amp;  NOx'!CF408</f>
        <v>0</v>
      </c>
      <c r="CH42" s="239">
        <f>'Bränsleförbrukning &amp;  NOx'!CG408</f>
        <v>0</v>
      </c>
      <c r="CI42" s="239">
        <f>'Bränsleförbrukning &amp;  NOx'!CH408</f>
        <v>0</v>
      </c>
      <c r="CJ42" s="239">
        <f>'Bränsleförbrukning &amp;  NOx'!CI408</f>
        <v>0</v>
      </c>
      <c r="CK42" s="239">
        <f>'Bränsleförbrukning &amp;  NOx'!CJ408</f>
        <v>0</v>
      </c>
      <c r="CL42" s="239">
        <f>'Bränsleförbrukning &amp;  NOx'!CK408</f>
        <v>0</v>
      </c>
      <c r="CM42" s="239">
        <f>'Bränsleförbrukning &amp;  NOx'!CL408</f>
        <v>0</v>
      </c>
      <c r="CN42" s="239">
        <f>'Bränsleförbrukning &amp;  NOx'!CM408</f>
        <v>0</v>
      </c>
      <c r="CO42" s="239">
        <f>'Bränsleförbrukning &amp;  NOx'!CN408</f>
        <v>0</v>
      </c>
      <c r="CP42" s="239">
        <f>'Bränsleförbrukning &amp;  NOx'!CO408</f>
        <v>0</v>
      </c>
      <c r="CQ42" s="239">
        <f>'Bränsleförbrukning &amp;  NOx'!CP408</f>
        <v>0</v>
      </c>
      <c r="CR42" s="239">
        <f>'Bränsleförbrukning &amp;  NOx'!CQ408</f>
        <v>0</v>
      </c>
      <c r="CS42" s="239">
        <f>'Bränsleförbrukning &amp;  NOx'!CR408</f>
        <v>0</v>
      </c>
      <c r="CT42" s="239">
        <f>'Bränsleförbrukning &amp;  NOx'!CS408</f>
        <v>0</v>
      </c>
    </row>
    <row r="43" spans="1:98" ht="13" x14ac:dyDescent="0.25">
      <c r="A43" s="63" t="s">
        <v>65</v>
      </c>
      <c r="B43" s="41">
        <f ca="1">HLOOKUP($B$8,$E$39:$CT$57,5)</f>
        <v>0</v>
      </c>
      <c r="C43" s="41">
        <f ca="1">HLOOKUP($B$9,$E$39:$CT$57,5)</f>
        <v>0</v>
      </c>
      <c r="D43" s="280"/>
      <c r="E43" s="277">
        <f ca="1">E40*Indata!$B$49</f>
        <v>0</v>
      </c>
      <c r="F43" s="277">
        <f ca="1">F40*Indata!$B$49</f>
        <v>0</v>
      </c>
      <c r="G43" s="277">
        <f ca="1">G40*Indata!$B$49</f>
        <v>0</v>
      </c>
      <c r="H43" s="277">
        <f ca="1">H40*Indata!$B$49</f>
        <v>0</v>
      </c>
      <c r="I43" s="277">
        <f ca="1">I40*Indata!$B$49</f>
        <v>0</v>
      </c>
      <c r="J43" s="277">
        <f ca="1">J40*Indata!$B$49</f>
        <v>0</v>
      </c>
      <c r="K43" s="277">
        <f ca="1">K40*Indata!$B$49</f>
        <v>0</v>
      </c>
      <c r="L43" s="277">
        <f ca="1">L40*Indata!$B$49</f>
        <v>0</v>
      </c>
      <c r="M43" s="277">
        <f ca="1">M40*Indata!$B$49</f>
        <v>0</v>
      </c>
      <c r="N43" s="277">
        <f ca="1">N40*Indata!$B$49</f>
        <v>0</v>
      </c>
      <c r="O43" s="277">
        <f ca="1">O40*Indata!$B$49</f>
        <v>0</v>
      </c>
      <c r="P43" s="277">
        <f ca="1">P40*Indata!$B$49</f>
        <v>0</v>
      </c>
      <c r="Q43" s="277">
        <f ca="1">Q40*Indata!$B$49</f>
        <v>0</v>
      </c>
      <c r="R43" s="277">
        <f ca="1">R40*Indata!$B$49</f>
        <v>0</v>
      </c>
      <c r="S43" s="277">
        <f ca="1">S40*Indata!$B$49</f>
        <v>0</v>
      </c>
      <c r="T43" s="277">
        <f ca="1">T40*Indata!$B$49</f>
        <v>0</v>
      </c>
      <c r="U43" s="277">
        <f ca="1">U40*Indata!$B$49</f>
        <v>0</v>
      </c>
      <c r="V43" s="277">
        <f ca="1">V40*Indata!$B$49</f>
        <v>0</v>
      </c>
      <c r="W43" s="277">
        <f ca="1">W40*Indata!$B$49</f>
        <v>0</v>
      </c>
      <c r="X43" s="277">
        <f ca="1">X40*Indata!$B$49</f>
        <v>0</v>
      </c>
      <c r="Y43" s="277">
        <f ca="1">Y40*Indata!$B$49</f>
        <v>0</v>
      </c>
      <c r="Z43" s="277">
        <f ca="1">Z40*Indata!$B$49</f>
        <v>0</v>
      </c>
      <c r="AA43" s="277">
        <f ca="1">AA40*Indata!$B$49</f>
        <v>0</v>
      </c>
      <c r="AB43" s="277">
        <f ca="1">AB40*Indata!$B$49</f>
        <v>0</v>
      </c>
      <c r="AC43" s="277">
        <f ca="1">AC40*Indata!$B$49</f>
        <v>0</v>
      </c>
      <c r="AD43" s="277">
        <f ca="1">AD40*Indata!$B$49</f>
        <v>0</v>
      </c>
      <c r="AE43" s="277">
        <f ca="1">AE40*Indata!$B$49</f>
        <v>0</v>
      </c>
      <c r="AF43" s="277">
        <f ca="1">AF40*Indata!$B$49</f>
        <v>0</v>
      </c>
      <c r="AG43" s="277">
        <f ca="1">AG40*Indata!$B$49</f>
        <v>0</v>
      </c>
      <c r="AH43" s="277">
        <f ca="1">AH40*Indata!$B$49</f>
        <v>0</v>
      </c>
      <c r="AI43" s="277">
        <f ca="1">AI40*Indata!$B$49</f>
        <v>0</v>
      </c>
      <c r="AJ43" s="277">
        <f ca="1">AJ40*Indata!$B$49</f>
        <v>0</v>
      </c>
      <c r="AK43" s="277">
        <f ca="1">AK40*Indata!$B$49</f>
        <v>0</v>
      </c>
      <c r="AL43" s="277">
        <f ca="1">AL40*Indata!$B$49</f>
        <v>0</v>
      </c>
      <c r="AM43" s="277">
        <f ca="1">AM40*Indata!$B$49</f>
        <v>0</v>
      </c>
      <c r="AN43" s="277">
        <f ca="1">AN40*Indata!$B$49</f>
        <v>0</v>
      </c>
      <c r="AO43" s="277">
        <f ca="1">AO40*Indata!$B$49</f>
        <v>0</v>
      </c>
      <c r="AP43" s="277">
        <f ca="1">AP40*Indata!$B$49</f>
        <v>0</v>
      </c>
      <c r="AQ43" s="277">
        <f ca="1">AQ40*Indata!$B$49</f>
        <v>0</v>
      </c>
      <c r="AR43" s="277">
        <f ca="1">AR40*Indata!$B$49</f>
        <v>0</v>
      </c>
      <c r="AS43" s="277">
        <f ca="1">AS40*Indata!$B$49</f>
        <v>0</v>
      </c>
      <c r="AT43" s="277">
        <f ca="1">AT40*Indata!$B$49</f>
        <v>0</v>
      </c>
      <c r="AU43" s="277">
        <f ca="1">AU40*Indata!$B$49</f>
        <v>0</v>
      </c>
      <c r="AV43" s="277">
        <f ca="1">AV40*Indata!$B$49</f>
        <v>0</v>
      </c>
      <c r="AW43" s="277">
        <f ca="1">AW40*Indata!$B$49</f>
        <v>0</v>
      </c>
      <c r="AX43" s="277">
        <f ca="1">AX40*Indata!$B$49</f>
        <v>0</v>
      </c>
      <c r="AY43" s="277">
        <f ca="1">AY40*Indata!$B$49</f>
        <v>0</v>
      </c>
      <c r="AZ43" s="277">
        <f ca="1">AZ40*Indata!$B$49</f>
        <v>0</v>
      </c>
      <c r="BA43" s="277">
        <f ca="1">BA40*Indata!$B$49</f>
        <v>0</v>
      </c>
      <c r="BB43" s="277">
        <f ca="1">BB40*Indata!$B$49</f>
        <v>0</v>
      </c>
      <c r="BC43" s="277">
        <f ca="1">BC40*Indata!$B$49</f>
        <v>0</v>
      </c>
      <c r="BD43" s="277">
        <f ca="1">BD40*Indata!$B$49</f>
        <v>0</v>
      </c>
      <c r="BE43" s="277">
        <f ca="1">BE40*Indata!$B$49</f>
        <v>0</v>
      </c>
      <c r="BF43" s="277">
        <f ca="1">BF40*Indata!$B$49</f>
        <v>0</v>
      </c>
      <c r="BG43" s="277">
        <f ca="1">BG40*Indata!$B$49</f>
        <v>0</v>
      </c>
      <c r="BH43" s="277">
        <f ca="1">BH40*Indata!$B$49</f>
        <v>0</v>
      </c>
      <c r="BI43" s="277">
        <f ca="1">BI40*Indata!$B$49</f>
        <v>0</v>
      </c>
      <c r="BJ43" s="277">
        <f ca="1">BJ40*Indata!$B$49</f>
        <v>0</v>
      </c>
      <c r="BK43" s="277">
        <f ca="1">BK40*Indata!$B$49</f>
        <v>0</v>
      </c>
      <c r="BL43" s="277">
        <f ca="1">BL40*Indata!$B$49</f>
        <v>0</v>
      </c>
      <c r="BM43" s="277">
        <f ca="1">BM40*Indata!$B$49</f>
        <v>0</v>
      </c>
      <c r="BN43" s="277">
        <f ca="1">BN40*Indata!$B$49</f>
        <v>0</v>
      </c>
      <c r="BO43" s="277">
        <f ca="1">BO40*Indata!$B$49</f>
        <v>0</v>
      </c>
      <c r="BP43" s="277">
        <f ca="1">BP40*Indata!$B$49</f>
        <v>0</v>
      </c>
      <c r="BQ43" s="277">
        <f ca="1">BQ40*Indata!$B$49</f>
        <v>0</v>
      </c>
      <c r="BR43" s="277">
        <f ca="1">BR40*Indata!$B$49</f>
        <v>0</v>
      </c>
      <c r="BS43" s="277">
        <f ca="1">BS40*Indata!$B$49</f>
        <v>0</v>
      </c>
      <c r="BT43" s="277">
        <f ca="1">BT40*Indata!$B$49</f>
        <v>0</v>
      </c>
      <c r="BU43" s="277">
        <f ca="1">BU40*Indata!$B$49</f>
        <v>0</v>
      </c>
      <c r="BV43" s="277">
        <f>BV40*Indata!$B$49</f>
        <v>0</v>
      </c>
      <c r="BW43" s="277">
        <f>BW40*Indata!$B$49</f>
        <v>0</v>
      </c>
      <c r="BX43" s="277">
        <f>BX40*Indata!$B$49</f>
        <v>0</v>
      </c>
      <c r="BY43" s="277">
        <f>BY40*Indata!$B$49</f>
        <v>0</v>
      </c>
      <c r="BZ43" s="277">
        <f>BZ40*Indata!$B$49</f>
        <v>0</v>
      </c>
      <c r="CA43" s="277">
        <f>CA40*Indata!$B$49</f>
        <v>0</v>
      </c>
      <c r="CB43" s="277">
        <f>CB40*Indata!$B$49</f>
        <v>0</v>
      </c>
      <c r="CC43" s="277">
        <f>CC40*Indata!$B$49</f>
        <v>0</v>
      </c>
      <c r="CD43" s="277">
        <f>CD40*Indata!$B$49</f>
        <v>0</v>
      </c>
      <c r="CE43" s="277">
        <f>CE40*Indata!$B$49</f>
        <v>0</v>
      </c>
      <c r="CF43" s="277">
        <f>CF40*Indata!$B$49</f>
        <v>0</v>
      </c>
      <c r="CG43" s="277">
        <f>CG40*Indata!$B$49</f>
        <v>0</v>
      </c>
      <c r="CH43" s="277">
        <f>CH40*Indata!$B$49</f>
        <v>0</v>
      </c>
      <c r="CI43" s="277">
        <f>CI40*Indata!$B$49</f>
        <v>0</v>
      </c>
      <c r="CJ43" s="277">
        <f>CJ40*Indata!$B$49</f>
        <v>0</v>
      </c>
      <c r="CK43" s="277">
        <f>CK40*Indata!$B$49</f>
        <v>0</v>
      </c>
      <c r="CL43" s="277">
        <f>CL40*Indata!$B$49</f>
        <v>0</v>
      </c>
      <c r="CM43" s="277">
        <f>CM40*Indata!$B$49</f>
        <v>0</v>
      </c>
      <c r="CN43" s="277">
        <f>CN40*Indata!$B$49</f>
        <v>0</v>
      </c>
      <c r="CO43" s="277">
        <f>CO40*Indata!$B$49</f>
        <v>0</v>
      </c>
      <c r="CP43" s="277">
        <f>CP40*Indata!$B$49</f>
        <v>0</v>
      </c>
      <c r="CQ43" s="277">
        <f>CQ40*Indata!$B$49</f>
        <v>0</v>
      </c>
      <c r="CR43" s="277">
        <f>CR40*Indata!$B$49</f>
        <v>0</v>
      </c>
      <c r="CS43" s="277">
        <f>CS40*Indata!$B$49</f>
        <v>0</v>
      </c>
      <c r="CT43" s="277">
        <f>CT40*Indata!$B$49</f>
        <v>0</v>
      </c>
    </row>
    <row r="44" spans="1:98" ht="13" x14ac:dyDescent="0.25">
      <c r="A44" s="63" t="s">
        <v>66</v>
      </c>
      <c r="B44" s="41">
        <f ca="1">HLOOKUP($B$8,$E$39:$CT$57,6)</f>
        <v>0</v>
      </c>
      <c r="C44" s="41">
        <f ca="1">HLOOKUP($B$9,$E$39:$CT$57,6)</f>
        <v>0</v>
      </c>
      <c r="D44" s="280"/>
      <c r="E44" s="277">
        <f ca="1">E40*Indata!$B$50</f>
        <v>0</v>
      </c>
      <c r="F44" s="277">
        <f ca="1">F40*Indata!$B$50</f>
        <v>0</v>
      </c>
      <c r="G44" s="277">
        <f ca="1">G40*Indata!$B$50</f>
        <v>0</v>
      </c>
      <c r="H44" s="277">
        <f ca="1">H40*Indata!$B$50</f>
        <v>0</v>
      </c>
      <c r="I44" s="277">
        <f ca="1">I40*Indata!$B$50</f>
        <v>0</v>
      </c>
      <c r="J44" s="277">
        <f ca="1">J40*Indata!$B$50</f>
        <v>0</v>
      </c>
      <c r="K44" s="277">
        <f ca="1">K40*Indata!$B$50</f>
        <v>0</v>
      </c>
      <c r="L44" s="277">
        <f ca="1">L40*Indata!$B$50</f>
        <v>0</v>
      </c>
      <c r="M44" s="277">
        <f ca="1">M40*Indata!$B$50</f>
        <v>0</v>
      </c>
      <c r="N44" s="277">
        <f ca="1">N40*Indata!$B$50</f>
        <v>0</v>
      </c>
      <c r="O44" s="277">
        <f ca="1">O40*Indata!$B$50</f>
        <v>0</v>
      </c>
      <c r="P44" s="277">
        <f ca="1">P40*Indata!$B$50</f>
        <v>0</v>
      </c>
      <c r="Q44" s="277">
        <f ca="1">Q40*Indata!$B$50</f>
        <v>0</v>
      </c>
      <c r="R44" s="277">
        <f ca="1">R40*Indata!$B$50</f>
        <v>0</v>
      </c>
      <c r="S44" s="277">
        <f ca="1">S40*Indata!$B$50</f>
        <v>0</v>
      </c>
      <c r="T44" s="277">
        <f ca="1">T40*Indata!$B$50</f>
        <v>0</v>
      </c>
      <c r="U44" s="277">
        <f ca="1">U40*Indata!$B$50</f>
        <v>0</v>
      </c>
      <c r="V44" s="277">
        <f ca="1">V40*Indata!$B$50</f>
        <v>0</v>
      </c>
      <c r="W44" s="277">
        <f ca="1">W40*Indata!$B$50</f>
        <v>0</v>
      </c>
      <c r="X44" s="277">
        <f ca="1">X40*Indata!$B$50</f>
        <v>0</v>
      </c>
      <c r="Y44" s="277">
        <f ca="1">Y40*Indata!$B$50</f>
        <v>0</v>
      </c>
      <c r="Z44" s="277">
        <f ca="1">Z40*Indata!$B$50</f>
        <v>0</v>
      </c>
      <c r="AA44" s="277">
        <f ca="1">AA40*Indata!$B$50</f>
        <v>0</v>
      </c>
      <c r="AB44" s="277">
        <f ca="1">AB40*Indata!$B$50</f>
        <v>0</v>
      </c>
      <c r="AC44" s="277">
        <f ca="1">AC40*Indata!$B$50</f>
        <v>0</v>
      </c>
      <c r="AD44" s="277">
        <f ca="1">AD40*Indata!$B$50</f>
        <v>0</v>
      </c>
      <c r="AE44" s="277">
        <f ca="1">AE40*Indata!$B$50</f>
        <v>0</v>
      </c>
      <c r="AF44" s="277">
        <f ca="1">AF40*Indata!$B$50</f>
        <v>0</v>
      </c>
      <c r="AG44" s="277">
        <f ca="1">AG40*Indata!$B$50</f>
        <v>0</v>
      </c>
      <c r="AH44" s="277">
        <f ca="1">AH40*Indata!$B$50</f>
        <v>0</v>
      </c>
      <c r="AI44" s="277">
        <f ca="1">AI40*Indata!$B$50</f>
        <v>0</v>
      </c>
      <c r="AJ44" s="277">
        <f ca="1">AJ40*Indata!$B$50</f>
        <v>0</v>
      </c>
      <c r="AK44" s="277">
        <f ca="1">AK40*Indata!$B$50</f>
        <v>0</v>
      </c>
      <c r="AL44" s="277">
        <f ca="1">AL40*Indata!$B$50</f>
        <v>0</v>
      </c>
      <c r="AM44" s="277">
        <f ca="1">AM40*Indata!$B$50</f>
        <v>0</v>
      </c>
      <c r="AN44" s="277">
        <f ca="1">AN40*Indata!$B$50</f>
        <v>0</v>
      </c>
      <c r="AO44" s="277">
        <f ca="1">AO40*Indata!$B$50</f>
        <v>0</v>
      </c>
      <c r="AP44" s="277">
        <f ca="1">AP40*Indata!$B$50</f>
        <v>0</v>
      </c>
      <c r="AQ44" s="277">
        <f ca="1">AQ40*Indata!$B$50</f>
        <v>0</v>
      </c>
      <c r="AR44" s="277">
        <f ca="1">AR40*Indata!$B$50</f>
        <v>0</v>
      </c>
      <c r="AS44" s="277">
        <f ca="1">AS40*Indata!$B$50</f>
        <v>0</v>
      </c>
      <c r="AT44" s="277">
        <f ca="1">AT40*Indata!$B$50</f>
        <v>0</v>
      </c>
      <c r="AU44" s="277">
        <f ca="1">AU40*Indata!$B$50</f>
        <v>0</v>
      </c>
      <c r="AV44" s="277">
        <f ca="1">AV40*Indata!$B$50</f>
        <v>0</v>
      </c>
      <c r="AW44" s="277">
        <f ca="1">AW40*Indata!$B$50</f>
        <v>0</v>
      </c>
      <c r="AX44" s="277">
        <f ca="1">AX40*Indata!$B$50</f>
        <v>0</v>
      </c>
      <c r="AY44" s="277">
        <f ca="1">AY40*Indata!$B$50</f>
        <v>0</v>
      </c>
      <c r="AZ44" s="277">
        <f ca="1">AZ40*Indata!$B$50</f>
        <v>0</v>
      </c>
      <c r="BA44" s="277">
        <f ca="1">BA40*Indata!$B$50</f>
        <v>0</v>
      </c>
      <c r="BB44" s="277">
        <f ca="1">BB40*Indata!$B$50</f>
        <v>0</v>
      </c>
      <c r="BC44" s="277">
        <f ca="1">BC40*Indata!$B$50</f>
        <v>0</v>
      </c>
      <c r="BD44" s="277">
        <f ca="1">BD40*Indata!$B$50</f>
        <v>0</v>
      </c>
      <c r="BE44" s="277">
        <f ca="1">BE40*Indata!$B$50</f>
        <v>0</v>
      </c>
      <c r="BF44" s="277">
        <f ca="1">BF40*Indata!$B$50</f>
        <v>0</v>
      </c>
      <c r="BG44" s="277">
        <f ca="1">BG40*Indata!$B$50</f>
        <v>0</v>
      </c>
      <c r="BH44" s="277">
        <f ca="1">BH40*Indata!$B$50</f>
        <v>0</v>
      </c>
      <c r="BI44" s="277">
        <f ca="1">BI40*Indata!$B$50</f>
        <v>0</v>
      </c>
      <c r="BJ44" s="277">
        <f ca="1">BJ40*Indata!$B$50</f>
        <v>0</v>
      </c>
      <c r="BK44" s="277">
        <f ca="1">BK40*Indata!$B$50</f>
        <v>0</v>
      </c>
      <c r="BL44" s="277">
        <f ca="1">BL40*Indata!$B$50</f>
        <v>0</v>
      </c>
      <c r="BM44" s="277">
        <f ca="1">BM40*Indata!$B$50</f>
        <v>0</v>
      </c>
      <c r="BN44" s="277">
        <f ca="1">BN40*Indata!$B$50</f>
        <v>0</v>
      </c>
      <c r="BO44" s="277">
        <f ca="1">BO40*Indata!$B$50</f>
        <v>0</v>
      </c>
      <c r="BP44" s="277">
        <f ca="1">BP40*Indata!$B$50</f>
        <v>0</v>
      </c>
      <c r="BQ44" s="277">
        <f ca="1">BQ40*Indata!$B$50</f>
        <v>0</v>
      </c>
      <c r="BR44" s="277">
        <f ca="1">BR40*Indata!$B$50</f>
        <v>0</v>
      </c>
      <c r="BS44" s="277">
        <f ca="1">BS40*Indata!$B$50</f>
        <v>0</v>
      </c>
      <c r="BT44" s="277">
        <f ca="1">BT40*Indata!$B$50</f>
        <v>0</v>
      </c>
      <c r="BU44" s="277">
        <f ca="1">BU40*Indata!$B$50</f>
        <v>0</v>
      </c>
      <c r="BV44" s="277">
        <f>BV40*Indata!$B$50</f>
        <v>0</v>
      </c>
      <c r="BW44" s="277">
        <f>BW40*Indata!$B$50</f>
        <v>0</v>
      </c>
      <c r="BX44" s="277">
        <f>BX40*Indata!$B$50</f>
        <v>0</v>
      </c>
      <c r="BY44" s="277">
        <f>BY40*Indata!$B$50</f>
        <v>0</v>
      </c>
      <c r="BZ44" s="277">
        <f>BZ40*Indata!$B$50</f>
        <v>0</v>
      </c>
      <c r="CA44" s="277">
        <f>CA40*Indata!$B$50</f>
        <v>0</v>
      </c>
      <c r="CB44" s="277">
        <f>CB40*Indata!$B$50</f>
        <v>0</v>
      </c>
      <c r="CC44" s="277">
        <f>CC40*Indata!$B$50</f>
        <v>0</v>
      </c>
      <c r="CD44" s="277">
        <f>CD40*Indata!$B$50</f>
        <v>0</v>
      </c>
      <c r="CE44" s="277">
        <f>CE40*Indata!$B$50</f>
        <v>0</v>
      </c>
      <c r="CF44" s="277">
        <f>CF40*Indata!$B$50</f>
        <v>0</v>
      </c>
      <c r="CG44" s="277">
        <f>CG40*Indata!$B$50</f>
        <v>0</v>
      </c>
      <c r="CH44" s="277">
        <f>CH40*Indata!$B$50</f>
        <v>0</v>
      </c>
      <c r="CI44" s="277">
        <f>CI40*Indata!$B$50</f>
        <v>0</v>
      </c>
      <c r="CJ44" s="277">
        <f>CJ40*Indata!$B$50</f>
        <v>0</v>
      </c>
      <c r="CK44" s="277">
        <f>CK40*Indata!$B$50</f>
        <v>0</v>
      </c>
      <c r="CL44" s="277">
        <f>CL40*Indata!$B$50</f>
        <v>0</v>
      </c>
      <c r="CM44" s="277">
        <f>CM40*Indata!$B$50</f>
        <v>0</v>
      </c>
      <c r="CN44" s="277">
        <f>CN40*Indata!$B$50</f>
        <v>0</v>
      </c>
      <c r="CO44" s="277">
        <f>CO40*Indata!$B$50</f>
        <v>0</v>
      </c>
      <c r="CP44" s="277">
        <f>CP40*Indata!$B$50</f>
        <v>0</v>
      </c>
      <c r="CQ44" s="277">
        <f>CQ40*Indata!$B$50</f>
        <v>0</v>
      </c>
      <c r="CR44" s="277">
        <f>CR40*Indata!$B$50</f>
        <v>0</v>
      </c>
      <c r="CS44" s="277">
        <f>CS40*Indata!$B$50</f>
        <v>0</v>
      </c>
      <c r="CT44" s="277">
        <f>CT40*Indata!$B$50</f>
        <v>0</v>
      </c>
    </row>
    <row r="45" spans="1:98" ht="13" x14ac:dyDescent="0.25">
      <c r="A45" s="63" t="s">
        <v>79</v>
      </c>
      <c r="B45" s="41">
        <f ca="1">HLOOKUP($B$8,$E$39:$CT$57,7)</f>
        <v>0</v>
      </c>
      <c r="C45" s="41">
        <f ca="1">HLOOKUP($B$9,$E$39:$CT$57,7)</f>
        <v>0</v>
      </c>
      <c r="D45" s="280"/>
      <c r="E45" s="277">
        <f ca="1">E40*Indata!$B$51</f>
        <v>0</v>
      </c>
      <c r="F45" s="277">
        <f ca="1">F40*Indata!$B$51</f>
        <v>0</v>
      </c>
      <c r="G45" s="277">
        <f ca="1">G40*Indata!$B$51</f>
        <v>0</v>
      </c>
      <c r="H45" s="277">
        <f ca="1">H40*Indata!$B$51</f>
        <v>0</v>
      </c>
      <c r="I45" s="277">
        <f ca="1">I40*Indata!$B$51</f>
        <v>0</v>
      </c>
      <c r="J45" s="277">
        <f ca="1">J40*Indata!$B$51</f>
        <v>0</v>
      </c>
      <c r="K45" s="277">
        <f ca="1">K40*Indata!$B$51</f>
        <v>0</v>
      </c>
      <c r="L45" s="277">
        <f ca="1">L40*Indata!$B$51</f>
        <v>0</v>
      </c>
      <c r="M45" s="277">
        <f ca="1">M40*Indata!$B$51</f>
        <v>0</v>
      </c>
      <c r="N45" s="277">
        <f ca="1">N40*Indata!$B$51</f>
        <v>0</v>
      </c>
      <c r="O45" s="277">
        <f ca="1">O40*Indata!$B$51</f>
        <v>0</v>
      </c>
      <c r="P45" s="277">
        <f ca="1">P40*Indata!$B$51</f>
        <v>0</v>
      </c>
      <c r="Q45" s="277">
        <f ca="1">Q40*Indata!$B$51</f>
        <v>0</v>
      </c>
      <c r="R45" s="277">
        <f ca="1">R40*Indata!$B$51</f>
        <v>0</v>
      </c>
      <c r="S45" s="277">
        <f ca="1">S40*Indata!$B$51</f>
        <v>0</v>
      </c>
      <c r="T45" s="277">
        <f ca="1">T40*Indata!$B$51</f>
        <v>0</v>
      </c>
      <c r="U45" s="277">
        <f ca="1">U40*Indata!$B$51</f>
        <v>0</v>
      </c>
      <c r="V45" s="277">
        <f ca="1">V40*Indata!$B$51</f>
        <v>0</v>
      </c>
      <c r="W45" s="277">
        <f ca="1">W40*Indata!$B$51</f>
        <v>0</v>
      </c>
      <c r="X45" s="277">
        <f ca="1">X40*Indata!$B$51</f>
        <v>0</v>
      </c>
      <c r="Y45" s="277">
        <f ca="1">Y40*Indata!$B$51</f>
        <v>0</v>
      </c>
      <c r="Z45" s="277">
        <f ca="1">Z40*Indata!$B$51</f>
        <v>0</v>
      </c>
      <c r="AA45" s="277">
        <f ca="1">AA40*Indata!$B$51</f>
        <v>0</v>
      </c>
      <c r="AB45" s="277">
        <f ca="1">AB40*Indata!$B$51</f>
        <v>0</v>
      </c>
      <c r="AC45" s="277">
        <f ca="1">AC40*Indata!$B$51</f>
        <v>0</v>
      </c>
      <c r="AD45" s="277">
        <f ca="1">AD40*Indata!$B$51</f>
        <v>0</v>
      </c>
      <c r="AE45" s="277">
        <f ca="1">AE40*Indata!$B$51</f>
        <v>0</v>
      </c>
      <c r="AF45" s="277">
        <f ca="1">AF40*Indata!$B$51</f>
        <v>0</v>
      </c>
      <c r="AG45" s="277">
        <f ca="1">AG40*Indata!$B$51</f>
        <v>0</v>
      </c>
      <c r="AH45" s="277">
        <f ca="1">AH40*Indata!$B$51</f>
        <v>0</v>
      </c>
      <c r="AI45" s="277">
        <f ca="1">AI40*Indata!$B$51</f>
        <v>0</v>
      </c>
      <c r="AJ45" s="277">
        <f ca="1">AJ40*Indata!$B$51</f>
        <v>0</v>
      </c>
      <c r="AK45" s="277">
        <f ca="1">AK40*Indata!$B$51</f>
        <v>0</v>
      </c>
      <c r="AL45" s="277">
        <f ca="1">AL40*Indata!$B$51</f>
        <v>0</v>
      </c>
      <c r="AM45" s="277">
        <f ca="1">AM40*Indata!$B$51</f>
        <v>0</v>
      </c>
      <c r="AN45" s="277">
        <f ca="1">AN40*Indata!$B$51</f>
        <v>0</v>
      </c>
      <c r="AO45" s="277">
        <f ca="1">AO40*Indata!$B$51</f>
        <v>0</v>
      </c>
      <c r="AP45" s="277">
        <f ca="1">AP40*Indata!$B$51</f>
        <v>0</v>
      </c>
      <c r="AQ45" s="277">
        <f ca="1">AQ40*Indata!$B$51</f>
        <v>0</v>
      </c>
      <c r="AR45" s="277">
        <f ca="1">AR40*Indata!$B$51</f>
        <v>0</v>
      </c>
      <c r="AS45" s="277">
        <f ca="1">AS40*Indata!$B$51</f>
        <v>0</v>
      </c>
      <c r="AT45" s="277">
        <f ca="1">AT40*Indata!$B$51</f>
        <v>0</v>
      </c>
      <c r="AU45" s="277">
        <f ca="1">AU40*Indata!$B$51</f>
        <v>0</v>
      </c>
      <c r="AV45" s="277">
        <f ca="1">AV40*Indata!$B$51</f>
        <v>0</v>
      </c>
      <c r="AW45" s="277">
        <f ca="1">AW40*Indata!$B$51</f>
        <v>0</v>
      </c>
      <c r="AX45" s="277">
        <f ca="1">AX40*Indata!$B$51</f>
        <v>0</v>
      </c>
      <c r="AY45" s="277">
        <f ca="1">AY40*Indata!$B$51</f>
        <v>0</v>
      </c>
      <c r="AZ45" s="277">
        <f ca="1">AZ40*Indata!$B$51</f>
        <v>0</v>
      </c>
      <c r="BA45" s="277">
        <f ca="1">BA40*Indata!$B$51</f>
        <v>0</v>
      </c>
      <c r="BB45" s="277">
        <f ca="1">BB40*Indata!$B$51</f>
        <v>0</v>
      </c>
      <c r="BC45" s="277">
        <f ca="1">BC40*Indata!$B$51</f>
        <v>0</v>
      </c>
      <c r="BD45" s="277">
        <f ca="1">BD40*Indata!$B$51</f>
        <v>0</v>
      </c>
      <c r="BE45" s="277">
        <f ca="1">BE40*Indata!$B$51</f>
        <v>0</v>
      </c>
      <c r="BF45" s="277">
        <f ca="1">BF40*Indata!$B$51</f>
        <v>0</v>
      </c>
      <c r="BG45" s="277">
        <f ca="1">BG40*Indata!$B$51</f>
        <v>0</v>
      </c>
      <c r="BH45" s="277">
        <f ca="1">BH40*Indata!$B$51</f>
        <v>0</v>
      </c>
      <c r="BI45" s="277">
        <f ca="1">BI40*Indata!$B$51</f>
        <v>0</v>
      </c>
      <c r="BJ45" s="277">
        <f ca="1">BJ40*Indata!$B$51</f>
        <v>0</v>
      </c>
      <c r="BK45" s="277">
        <f ca="1">BK40*Indata!$B$51</f>
        <v>0</v>
      </c>
      <c r="BL45" s="277">
        <f ca="1">BL40*Indata!$B$51</f>
        <v>0</v>
      </c>
      <c r="BM45" s="277">
        <f ca="1">BM40*Indata!$B$51</f>
        <v>0</v>
      </c>
      <c r="BN45" s="277">
        <f ca="1">BN40*Indata!$B$51</f>
        <v>0</v>
      </c>
      <c r="BO45" s="277">
        <f ca="1">BO40*Indata!$B$51</f>
        <v>0</v>
      </c>
      <c r="BP45" s="277">
        <f ca="1">BP40*Indata!$B$51</f>
        <v>0</v>
      </c>
      <c r="BQ45" s="277">
        <f ca="1">BQ40*Indata!$B$51</f>
        <v>0</v>
      </c>
      <c r="BR45" s="277">
        <f ca="1">BR40*Indata!$B$51</f>
        <v>0</v>
      </c>
      <c r="BS45" s="277">
        <f ca="1">BS40*Indata!$B$51</f>
        <v>0</v>
      </c>
      <c r="BT45" s="277">
        <f ca="1">BT40*Indata!$B$51</f>
        <v>0</v>
      </c>
      <c r="BU45" s="277">
        <f ca="1">BU40*Indata!$B$51</f>
        <v>0</v>
      </c>
      <c r="BV45" s="277">
        <f>BV40*Indata!$B$51</f>
        <v>0</v>
      </c>
      <c r="BW45" s="277">
        <f>BW40*Indata!$B$51</f>
        <v>0</v>
      </c>
      <c r="BX45" s="277">
        <f>BX40*Indata!$B$51</f>
        <v>0</v>
      </c>
      <c r="BY45" s="277">
        <f>BY40*Indata!$B$51</f>
        <v>0</v>
      </c>
      <c r="BZ45" s="277">
        <f>BZ40*Indata!$B$51</f>
        <v>0</v>
      </c>
      <c r="CA45" s="277">
        <f>CA40*Indata!$B$51</f>
        <v>0</v>
      </c>
      <c r="CB45" s="277">
        <f>CB40*Indata!$B$51</f>
        <v>0</v>
      </c>
      <c r="CC45" s="277">
        <f>CC40*Indata!$B$51</f>
        <v>0</v>
      </c>
      <c r="CD45" s="277">
        <f>CD40*Indata!$B$51</f>
        <v>0</v>
      </c>
      <c r="CE45" s="277">
        <f>CE40*Indata!$B$51</f>
        <v>0</v>
      </c>
      <c r="CF45" s="277">
        <f>CF40*Indata!$B$51</f>
        <v>0</v>
      </c>
      <c r="CG45" s="277">
        <f>CG40*Indata!$B$51</f>
        <v>0</v>
      </c>
      <c r="CH45" s="277">
        <f>CH40*Indata!$B$51</f>
        <v>0</v>
      </c>
      <c r="CI45" s="277">
        <f>CI40*Indata!$B$51</f>
        <v>0</v>
      </c>
      <c r="CJ45" s="277">
        <f>CJ40*Indata!$B$51</f>
        <v>0</v>
      </c>
      <c r="CK45" s="277">
        <f>CK40*Indata!$B$51</f>
        <v>0</v>
      </c>
      <c r="CL45" s="277">
        <f>CL40*Indata!$B$51</f>
        <v>0</v>
      </c>
      <c r="CM45" s="277">
        <f>CM40*Indata!$B$51</f>
        <v>0</v>
      </c>
      <c r="CN45" s="277">
        <f>CN40*Indata!$B$51</f>
        <v>0</v>
      </c>
      <c r="CO45" s="277">
        <f>CO40*Indata!$B$51</f>
        <v>0</v>
      </c>
      <c r="CP45" s="277">
        <f>CP40*Indata!$B$51</f>
        <v>0</v>
      </c>
      <c r="CQ45" s="277">
        <f>CQ40*Indata!$B$51</f>
        <v>0</v>
      </c>
      <c r="CR45" s="277">
        <f>CR40*Indata!$B$51</f>
        <v>0</v>
      </c>
      <c r="CS45" s="277">
        <f>CS40*Indata!$B$51</f>
        <v>0</v>
      </c>
      <c r="CT45" s="277">
        <f>CT40*Indata!$B$51</f>
        <v>0</v>
      </c>
    </row>
    <row r="46" spans="1:98" s="591" customFormat="1" ht="13" x14ac:dyDescent="0.25">
      <c r="A46" s="592" t="s">
        <v>93</v>
      </c>
      <c r="B46" s="588">
        <f ca="1">HLOOKUP($B$8,$E$39:$CT$57,8)</f>
        <v>0</v>
      </c>
      <c r="C46" s="588">
        <f ca="1">HLOOKUP($B$9,$E$39:$CT$57,8)</f>
        <v>0</v>
      </c>
      <c r="D46" s="589"/>
      <c r="E46" s="590">
        <f ca="1">E40*Indata!$B$52</f>
        <v>0</v>
      </c>
      <c r="F46" s="590">
        <f ca="1">F40*Indata!$B$52</f>
        <v>0</v>
      </c>
      <c r="G46" s="590">
        <f ca="1">G40*Indata!$B$52</f>
        <v>0</v>
      </c>
      <c r="H46" s="590">
        <f ca="1">H40*Indata!$B$52</f>
        <v>0</v>
      </c>
      <c r="I46" s="590">
        <f ca="1">I40*Indata!$B$52</f>
        <v>0</v>
      </c>
      <c r="J46" s="590">
        <f ca="1">J40*Indata!$B$52</f>
        <v>0</v>
      </c>
      <c r="K46" s="590">
        <f ca="1">K40*Indata!$B$52</f>
        <v>0</v>
      </c>
      <c r="L46" s="590">
        <f ca="1">L40*Indata!$B$52</f>
        <v>0</v>
      </c>
      <c r="M46" s="590">
        <f ca="1">M40*Indata!$B$52</f>
        <v>0</v>
      </c>
      <c r="N46" s="590">
        <f ca="1">N40*Indata!$B$52</f>
        <v>0</v>
      </c>
      <c r="O46" s="590">
        <f ca="1">O40*Indata!$B$52</f>
        <v>0</v>
      </c>
      <c r="P46" s="590">
        <f ca="1">P40*Indata!$B$52</f>
        <v>0</v>
      </c>
      <c r="Q46" s="590">
        <f ca="1">Q40*Indata!$B$52</f>
        <v>0</v>
      </c>
      <c r="R46" s="590">
        <f ca="1">R40*Indata!$B$52</f>
        <v>0</v>
      </c>
      <c r="S46" s="590">
        <f ca="1">S40*Indata!$B$52</f>
        <v>0</v>
      </c>
      <c r="T46" s="590">
        <f ca="1">T40*Indata!$B$52</f>
        <v>0</v>
      </c>
      <c r="U46" s="590">
        <f ca="1">U40*Indata!$B$52</f>
        <v>0</v>
      </c>
      <c r="V46" s="590">
        <f ca="1">V40*Indata!$B$52</f>
        <v>0</v>
      </c>
      <c r="W46" s="590">
        <f ca="1">W40*Indata!$B$52</f>
        <v>0</v>
      </c>
      <c r="X46" s="590">
        <f ca="1">X40*Indata!$B$52</f>
        <v>0</v>
      </c>
      <c r="Y46" s="590">
        <f ca="1">Y40*Indata!$B$52</f>
        <v>0</v>
      </c>
      <c r="Z46" s="590">
        <f ca="1">Z40*Indata!$B$52</f>
        <v>0</v>
      </c>
      <c r="AA46" s="590">
        <f ca="1">AA40*Indata!$B$52</f>
        <v>0</v>
      </c>
      <c r="AB46" s="590">
        <f ca="1">AB40*Indata!$B$52</f>
        <v>0</v>
      </c>
      <c r="AC46" s="590">
        <f ca="1">AC40*Indata!$B$52</f>
        <v>0</v>
      </c>
      <c r="AD46" s="590">
        <f ca="1">AD40*Indata!$B$52</f>
        <v>0</v>
      </c>
      <c r="AE46" s="590">
        <f ca="1">AE40*Indata!$B$52</f>
        <v>0</v>
      </c>
      <c r="AF46" s="590">
        <f ca="1">AF40*Indata!$B$52</f>
        <v>0</v>
      </c>
      <c r="AG46" s="590">
        <f ca="1">AG40*Indata!$B$52</f>
        <v>0</v>
      </c>
      <c r="AH46" s="590">
        <f ca="1">AH40*Indata!$B$52</f>
        <v>0</v>
      </c>
      <c r="AI46" s="590">
        <f ca="1">AI40*Indata!$B$52</f>
        <v>0</v>
      </c>
      <c r="AJ46" s="590">
        <f ca="1">AJ40*Indata!$B$52</f>
        <v>0</v>
      </c>
      <c r="AK46" s="590">
        <f ca="1">AK40*Indata!$B$52</f>
        <v>0</v>
      </c>
      <c r="AL46" s="590">
        <f ca="1">AL40*Indata!$B$52</f>
        <v>0</v>
      </c>
      <c r="AM46" s="590">
        <f ca="1">AM40*Indata!$B$52</f>
        <v>0</v>
      </c>
      <c r="AN46" s="590">
        <f ca="1">AN40*Indata!$B$52</f>
        <v>0</v>
      </c>
      <c r="AO46" s="590">
        <f ca="1">AO40*Indata!$B$52</f>
        <v>0</v>
      </c>
      <c r="AP46" s="590">
        <f ca="1">AP40*Indata!$B$52</f>
        <v>0</v>
      </c>
      <c r="AQ46" s="590">
        <f ca="1">AQ40*Indata!$B$52</f>
        <v>0</v>
      </c>
      <c r="AR46" s="590">
        <f ca="1">AR40*Indata!$B$52</f>
        <v>0</v>
      </c>
      <c r="AS46" s="590">
        <f ca="1">AS40*Indata!$B$52</f>
        <v>0</v>
      </c>
      <c r="AT46" s="590">
        <f ca="1">AT40*Indata!$B$52</f>
        <v>0</v>
      </c>
      <c r="AU46" s="590">
        <f ca="1">AU40*Indata!$B$52</f>
        <v>0</v>
      </c>
      <c r="AV46" s="590">
        <f ca="1">AV40*Indata!$B$52</f>
        <v>0</v>
      </c>
      <c r="AW46" s="590">
        <f ca="1">AW40*Indata!$B$52</f>
        <v>0</v>
      </c>
      <c r="AX46" s="590">
        <f ca="1">AX40*Indata!$B$52</f>
        <v>0</v>
      </c>
      <c r="AY46" s="590">
        <f ca="1">AY40*Indata!$B$52</f>
        <v>0</v>
      </c>
      <c r="AZ46" s="590">
        <f ca="1">AZ40*Indata!$B$52</f>
        <v>0</v>
      </c>
      <c r="BA46" s="590">
        <f ca="1">BA40*Indata!$B$52</f>
        <v>0</v>
      </c>
      <c r="BB46" s="590">
        <f ca="1">BB40*Indata!$B$52</f>
        <v>0</v>
      </c>
      <c r="BC46" s="590">
        <f ca="1">BC40*Indata!$B$52</f>
        <v>0</v>
      </c>
      <c r="BD46" s="590">
        <f ca="1">BD40*Indata!$B$52</f>
        <v>0</v>
      </c>
      <c r="BE46" s="590">
        <f ca="1">BE40*Indata!$B$52</f>
        <v>0</v>
      </c>
      <c r="BF46" s="590">
        <f ca="1">BF40*Indata!$B$52</f>
        <v>0</v>
      </c>
      <c r="BG46" s="590">
        <f ca="1">BG40*Indata!$B$52</f>
        <v>0</v>
      </c>
      <c r="BH46" s="590">
        <f ca="1">BH40*Indata!$B$52</f>
        <v>0</v>
      </c>
      <c r="BI46" s="590">
        <f ca="1">BI40*Indata!$B$52</f>
        <v>0</v>
      </c>
      <c r="BJ46" s="590">
        <f ca="1">BJ40*Indata!$B$52</f>
        <v>0</v>
      </c>
      <c r="BK46" s="590">
        <f ca="1">BK40*Indata!$B$52</f>
        <v>0</v>
      </c>
      <c r="BL46" s="590">
        <f ca="1">BL40*Indata!$B$52</f>
        <v>0</v>
      </c>
      <c r="BM46" s="590">
        <f ca="1">BM40*Indata!$B$52</f>
        <v>0</v>
      </c>
      <c r="BN46" s="590">
        <f ca="1">BN40*Indata!$B$52</f>
        <v>0</v>
      </c>
      <c r="BO46" s="590">
        <f ca="1">BO40*Indata!$B$52</f>
        <v>0</v>
      </c>
      <c r="BP46" s="590">
        <f ca="1">BP40*Indata!$B$52</f>
        <v>0</v>
      </c>
      <c r="BQ46" s="590">
        <f ca="1">BQ40*Indata!$B$52</f>
        <v>0</v>
      </c>
      <c r="BR46" s="590">
        <f ca="1">BR40*Indata!$B$52</f>
        <v>0</v>
      </c>
      <c r="BS46" s="590">
        <f ca="1">BS40*Indata!$B$52</f>
        <v>0</v>
      </c>
      <c r="BT46" s="590">
        <f ca="1">BT40*Indata!$B$52</f>
        <v>0</v>
      </c>
      <c r="BU46" s="590">
        <f ca="1">BU40*Indata!$B$52</f>
        <v>0</v>
      </c>
      <c r="BV46" s="590">
        <f>BV40*Indata!$B$52</f>
        <v>0</v>
      </c>
      <c r="BW46" s="590">
        <f>BW40*Indata!$B$52</f>
        <v>0</v>
      </c>
      <c r="BX46" s="590">
        <f>BX40*Indata!$B$52</f>
        <v>0</v>
      </c>
      <c r="BY46" s="590">
        <f>BY40*Indata!$B$52</f>
        <v>0</v>
      </c>
      <c r="BZ46" s="590">
        <f>BZ40*Indata!$B$52</f>
        <v>0</v>
      </c>
      <c r="CA46" s="590">
        <f>CA40*Indata!$B$52</f>
        <v>0</v>
      </c>
      <c r="CB46" s="590">
        <f>CB40*Indata!$B$52</f>
        <v>0</v>
      </c>
      <c r="CC46" s="590">
        <f>CC40*Indata!$B$52</f>
        <v>0</v>
      </c>
      <c r="CD46" s="590">
        <f>CD40*Indata!$B$52</f>
        <v>0</v>
      </c>
      <c r="CE46" s="590">
        <f>CE40*Indata!$B$52</f>
        <v>0</v>
      </c>
      <c r="CF46" s="590">
        <f>CF40*Indata!$B$52</f>
        <v>0</v>
      </c>
      <c r="CG46" s="590">
        <f>CG40*Indata!$B$52</f>
        <v>0</v>
      </c>
      <c r="CH46" s="590">
        <f>CH40*Indata!$B$52</f>
        <v>0</v>
      </c>
      <c r="CI46" s="590">
        <f>CI40*Indata!$B$52</f>
        <v>0</v>
      </c>
      <c r="CJ46" s="590">
        <f>CJ40*Indata!$B$52</f>
        <v>0</v>
      </c>
      <c r="CK46" s="590">
        <f>CK40*Indata!$B$52</f>
        <v>0</v>
      </c>
      <c r="CL46" s="590">
        <f>CL40*Indata!$B$52</f>
        <v>0</v>
      </c>
      <c r="CM46" s="590">
        <f>CM40*Indata!$B$52</f>
        <v>0</v>
      </c>
      <c r="CN46" s="590">
        <f>CN40*Indata!$B$52</f>
        <v>0</v>
      </c>
      <c r="CO46" s="590">
        <f>CO40*Indata!$B$52</f>
        <v>0</v>
      </c>
      <c r="CP46" s="590">
        <f>CP40*Indata!$B$52</f>
        <v>0</v>
      </c>
      <c r="CQ46" s="590">
        <f>CQ40*Indata!$B$52</f>
        <v>0</v>
      </c>
      <c r="CR46" s="590">
        <f>CR40*Indata!$B$52</f>
        <v>0</v>
      </c>
      <c r="CS46" s="590">
        <f>CS40*Indata!$B$52</f>
        <v>0</v>
      </c>
      <c r="CT46" s="590">
        <f>CT40*Indata!$B$52</f>
        <v>0</v>
      </c>
    </row>
    <row r="47" spans="1:98" ht="13" x14ac:dyDescent="0.25">
      <c r="A47" s="63" t="str">
        <f>A24</f>
        <v>Total bränslekostnad per år</v>
      </c>
      <c r="B47" s="41">
        <f ca="1">HLOOKUP($B$8,$E$39:$CT$57,9)</f>
        <v>0</v>
      </c>
      <c r="C47" s="41">
        <f ca="1">HLOOKUP($B$9,$E$39:$CT$57,9)</f>
        <v>0</v>
      </c>
      <c r="D47" s="279"/>
      <c r="E47" s="239">
        <f ca="1">E40*Indata!$B$55*E5</f>
        <v>0</v>
      </c>
      <c r="F47" s="239">
        <f ca="1">F40*Indata!$B$55*F5</f>
        <v>0</v>
      </c>
      <c r="G47" s="239">
        <f ca="1">G40*Indata!$B$55*G5</f>
        <v>0</v>
      </c>
      <c r="H47" s="239">
        <f ca="1">H40*Indata!$B$55*H5</f>
        <v>0</v>
      </c>
      <c r="I47" s="239">
        <f ca="1">I40*Indata!$B$55*I5</f>
        <v>0</v>
      </c>
      <c r="J47" s="239">
        <f ca="1">J40*Indata!$B$55*J5</f>
        <v>0</v>
      </c>
      <c r="K47" s="239">
        <f ca="1">K40*Indata!$B$55*K5</f>
        <v>0</v>
      </c>
      <c r="L47" s="239">
        <f ca="1">L40*Indata!$B$55*L5</f>
        <v>0</v>
      </c>
      <c r="M47" s="239">
        <f ca="1">M40*Indata!$B$55*M5</f>
        <v>0</v>
      </c>
      <c r="N47" s="239">
        <f ca="1">N40*Indata!$B$55*N5</f>
        <v>0</v>
      </c>
      <c r="O47" s="239">
        <f ca="1">O40*Indata!$B$55*O5</f>
        <v>0</v>
      </c>
      <c r="P47" s="239">
        <f ca="1">P40*Indata!$B$55*P5</f>
        <v>0</v>
      </c>
      <c r="Q47" s="239">
        <f ca="1">Q40*Indata!$B$55*Q5</f>
        <v>0</v>
      </c>
      <c r="R47" s="239">
        <f ca="1">R40*Indata!$B$55*R5</f>
        <v>0</v>
      </c>
      <c r="S47" s="239">
        <f ca="1">S40*Indata!$B$55*S5</f>
        <v>0</v>
      </c>
      <c r="T47" s="239">
        <f ca="1">T40*Indata!$B$55*T5</f>
        <v>0</v>
      </c>
      <c r="U47" s="239">
        <f ca="1">U40*Indata!$B$55*U5</f>
        <v>0</v>
      </c>
      <c r="V47" s="239">
        <f ca="1">V40*Indata!$B$55*V5</f>
        <v>0</v>
      </c>
      <c r="W47" s="239">
        <f ca="1">W40*Indata!$B$55*W5</f>
        <v>0</v>
      </c>
      <c r="X47" s="239">
        <f ca="1">X40*Indata!$B$55*X5</f>
        <v>0</v>
      </c>
      <c r="Y47" s="239">
        <f ca="1">Y40*Indata!$B$55*Y5</f>
        <v>0</v>
      </c>
      <c r="Z47" s="239">
        <f ca="1">Z40*Indata!$B$55*Z5</f>
        <v>0</v>
      </c>
      <c r="AA47" s="239">
        <f ca="1">AA40*Indata!$B$55*AA5</f>
        <v>0</v>
      </c>
      <c r="AB47" s="239">
        <f ca="1">AB40*Indata!$B$55*AB5</f>
        <v>0</v>
      </c>
      <c r="AC47" s="239">
        <f ca="1">AC40*Indata!$B$55*AC5</f>
        <v>0</v>
      </c>
      <c r="AD47" s="239">
        <f ca="1">AD40*Indata!$B$55*AD5</f>
        <v>0</v>
      </c>
      <c r="AE47" s="239">
        <f ca="1">AE40*Indata!$B$55*AE5</f>
        <v>0</v>
      </c>
      <c r="AF47" s="239">
        <f ca="1">AF40*Indata!$B$55*AF5</f>
        <v>0</v>
      </c>
      <c r="AG47" s="239">
        <f ca="1">AG40*Indata!$B$55*AG5</f>
        <v>0</v>
      </c>
      <c r="AH47" s="239">
        <f ca="1">AH40*Indata!$B$55*AH5</f>
        <v>0</v>
      </c>
      <c r="AI47" s="239">
        <f ca="1">AI40*Indata!$B$55*AI5</f>
        <v>0</v>
      </c>
      <c r="AJ47" s="239">
        <f ca="1">AJ40*Indata!$B$55*AJ5</f>
        <v>0</v>
      </c>
      <c r="AK47" s="239">
        <f ca="1">AK40*Indata!$B$55*AK5</f>
        <v>0</v>
      </c>
      <c r="AL47" s="239">
        <f ca="1">AL40*Indata!$B$55*AL5</f>
        <v>0</v>
      </c>
      <c r="AM47" s="239">
        <f ca="1">AM40*Indata!$B$55*AM5</f>
        <v>0</v>
      </c>
      <c r="AN47" s="239">
        <f ca="1">AN40*Indata!$B$55*AN5</f>
        <v>0</v>
      </c>
      <c r="AO47" s="239">
        <f ca="1">AO40*Indata!$B$55*AO5</f>
        <v>0</v>
      </c>
      <c r="AP47" s="239">
        <f ca="1">AP40*Indata!$B$55*AP5</f>
        <v>0</v>
      </c>
      <c r="AQ47" s="239">
        <f ca="1">AQ40*Indata!$B$55*AQ5</f>
        <v>0</v>
      </c>
      <c r="AR47" s="239">
        <f ca="1">AR40*Indata!$B$55*AR5</f>
        <v>0</v>
      </c>
      <c r="AS47" s="239">
        <f ca="1">AS40*Indata!$B$55*AS5</f>
        <v>0</v>
      </c>
      <c r="AT47" s="239">
        <f ca="1">AT40*Indata!$B$55*AT5</f>
        <v>0</v>
      </c>
      <c r="AU47" s="239">
        <f ca="1">AU40*Indata!$B$55*AU5</f>
        <v>0</v>
      </c>
      <c r="AV47" s="239">
        <f ca="1">AV40*Indata!$B$55*AV5</f>
        <v>0</v>
      </c>
      <c r="AW47" s="239">
        <f ca="1">AW40*Indata!$B$55*AW5</f>
        <v>0</v>
      </c>
      <c r="AX47" s="239">
        <f ca="1">AX40*Indata!$B$55*AX5</f>
        <v>0</v>
      </c>
      <c r="AY47" s="239">
        <f ca="1">AY40*Indata!$B$55*AY5</f>
        <v>0</v>
      </c>
      <c r="AZ47" s="239">
        <f ca="1">AZ40*Indata!$B$55*AZ5</f>
        <v>0</v>
      </c>
      <c r="BA47" s="239">
        <f ca="1">BA40*Indata!$B$55*BA5</f>
        <v>0</v>
      </c>
      <c r="BB47" s="239">
        <f ca="1">BB40*Indata!$B$55*BB5</f>
        <v>0</v>
      </c>
      <c r="BC47" s="239">
        <f ca="1">BC40*Indata!$B$55*BC5</f>
        <v>0</v>
      </c>
      <c r="BD47" s="239">
        <f ca="1">BD40*Indata!$B$55*BD5</f>
        <v>0</v>
      </c>
      <c r="BE47" s="239">
        <f ca="1">BE40*Indata!$B$55*BE5</f>
        <v>0</v>
      </c>
      <c r="BF47" s="239">
        <f ca="1">BF40*Indata!$B$55*BF5</f>
        <v>0</v>
      </c>
      <c r="BG47" s="239">
        <f ca="1">BG40*Indata!$B$55*BG5</f>
        <v>0</v>
      </c>
      <c r="BH47" s="239">
        <f ca="1">BH40*Indata!$B$55*BH5</f>
        <v>0</v>
      </c>
      <c r="BI47" s="239">
        <f ca="1">BI40*Indata!$B$55*BI5</f>
        <v>0</v>
      </c>
      <c r="BJ47" s="239">
        <f ca="1">BJ40*Indata!$B$55*BJ5</f>
        <v>0</v>
      </c>
      <c r="BK47" s="239">
        <f ca="1">BK40*Indata!$B$55*BK5</f>
        <v>0</v>
      </c>
      <c r="BL47" s="239">
        <f ca="1">BL40*Indata!$B$55*BL5</f>
        <v>0</v>
      </c>
      <c r="BM47" s="239">
        <f ca="1">BM40*Indata!$B$55*BM5</f>
        <v>0</v>
      </c>
      <c r="BN47" s="239">
        <f ca="1">BN40*Indata!$B$55*BN5</f>
        <v>0</v>
      </c>
      <c r="BO47" s="239">
        <f ca="1">BO40*Indata!$B$55*BO5</f>
        <v>0</v>
      </c>
      <c r="BP47" s="239">
        <f ca="1">BP40*Indata!$B$55*BP5</f>
        <v>0</v>
      </c>
      <c r="BQ47" s="239">
        <f ca="1">BQ40*Indata!$B$55*BQ5</f>
        <v>0</v>
      </c>
      <c r="BR47" s="239">
        <f ca="1">BR40*Indata!$B$55*BR5</f>
        <v>0</v>
      </c>
      <c r="BS47" s="239">
        <f ca="1">BS40*Indata!$B$55*BS5</f>
        <v>0</v>
      </c>
      <c r="BT47" s="239">
        <f ca="1">BT40*Indata!$B$55*BT5</f>
        <v>0</v>
      </c>
      <c r="BU47" s="239">
        <f ca="1">BU40*Indata!$B$55*BU5</f>
        <v>0</v>
      </c>
      <c r="BV47" s="239">
        <f>BV40*Indata!$B$55*BV5</f>
        <v>0</v>
      </c>
      <c r="BW47" s="239">
        <f>BW40*Indata!$B$55*BW5</f>
        <v>0</v>
      </c>
      <c r="BX47" s="239">
        <f>BX40*Indata!$B$55*BX5</f>
        <v>0</v>
      </c>
      <c r="BY47" s="239">
        <f>BY40*Indata!$B$55*BY5</f>
        <v>0</v>
      </c>
      <c r="BZ47" s="239">
        <f>BZ40*Indata!$B$55*BZ5</f>
        <v>0</v>
      </c>
      <c r="CA47" s="239">
        <f>CA40*Indata!$B$55*CA5</f>
        <v>0</v>
      </c>
      <c r="CB47" s="239">
        <f>CB40*Indata!$B$55*CB5</f>
        <v>0</v>
      </c>
      <c r="CC47" s="239">
        <f>CC40*Indata!$B$55*CC5</f>
        <v>0</v>
      </c>
      <c r="CD47" s="239">
        <f>CD40*Indata!$B$55*CD5</f>
        <v>0</v>
      </c>
      <c r="CE47" s="239">
        <f>CE40*Indata!$B$55*CE5</f>
        <v>0</v>
      </c>
      <c r="CF47" s="239">
        <f>CF40*Indata!$B$55*CF5</f>
        <v>0</v>
      </c>
      <c r="CG47" s="239">
        <f>CG40*Indata!$B$55*CG5</f>
        <v>0</v>
      </c>
      <c r="CH47" s="239">
        <f>CH40*Indata!$B$55*CH5</f>
        <v>0</v>
      </c>
      <c r="CI47" s="239">
        <f>CI40*Indata!$B$55*CI5</f>
        <v>0</v>
      </c>
      <c r="CJ47" s="239">
        <f>CJ40*Indata!$B$55*CJ5</f>
        <v>0</v>
      </c>
      <c r="CK47" s="239">
        <f>CK40*Indata!$B$55*CK5</f>
        <v>0</v>
      </c>
      <c r="CL47" s="239">
        <f>CL40*Indata!$B$55*CL5</f>
        <v>0</v>
      </c>
      <c r="CM47" s="239">
        <f>CM40*Indata!$B$55*CM5</f>
        <v>0</v>
      </c>
      <c r="CN47" s="239">
        <f>CN40*Indata!$B$55*CN5</f>
        <v>0</v>
      </c>
      <c r="CO47" s="239">
        <f>CO40*Indata!$B$55*CO5</f>
        <v>0</v>
      </c>
      <c r="CP47" s="239">
        <f>CP40*Indata!$B$55*CP5</f>
        <v>0</v>
      </c>
      <c r="CQ47" s="239">
        <f>CQ40*Indata!$B$55*CQ5</f>
        <v>0</v>
      </c>
      <c r="CR47" s="239">
        <f>CR40*Indata!$B$55*CR5</f>
        <v>0</v>
      </c>
      <c r="CS47" s="239">
        <f>CS40*Indata!$B$55*CS5</f>
        <v>0</v>
      </c>
      <c r="CT47" s="239">
        <f>CT40*Indata!$B$55*CT5</f>
        <v>0</v>
      </c>
    </row>
    <row r="48" spans="1:98" ht="13" x14ac:dyDescent="0.25">
      <c r="A48" s="63" t="str">
        <f>A25</f>
        <v>Totala övriga fartygsrelaterade kostnader per år</v>
      </c>
      <c r="B48" s="41">
        <f>HLOOKUP($B$8,$E$39:$CT$57,10)</f>
        <v>0</v>
      </c>
      <c r="C48" s="41">
        <f>HLOOKUP($B$9,$E$39:$CT$57,10)</f>
        <v>0</v>
      </c>
      <c r="D48" s="279"/>
      <c r="E48" s="239">
        <f>('Fartygsrelaterade kostnader'!D354+'Fartygsrelaterade kostnader'!D418)</f>
        <v>0</v>
      </c>
      <c r="F48" s="239">
        <f>('Fartygsrelaterade kostnader'!E354+'Fartygsrelaterade kostnader'!E418)</f>
        <v>0</v>
      </c>
      <c r="G48" s="239">
        <f>('Fartygsrelaterade kostnader'!F354+'Fartygsrelaterade kostnader'!F418)</f>
        <v>0</v>
      </c>
      <c r="H48" s="239">
        <f>('Fartygsrelaterade kostnader'!G354+'Fartygsrelaterade kostnader'!G418)</f>
        <v>0</v>
      </c>
      <c r="I48" s="239">
        <f>('Fartygsrelaterade kostnader'!H354+'Fartygsrelaterade kostnader'!H418)</f>
        <v>0</v>
      </c>
      <c r="J48" s="239">
        <f>('Fartygsrelaterade kostnader'!I354+'Fartygsrelaterade kostnader'!I418)</f>
        <v>0</v>
      </c>
      <c r="K48" s="239">
        <f>('Fartygsrelaterade kostnader'!J354+'Fartygsrelaterade kostnader'!J418)</f>
        <v>0</v>
      </c>
      <c r="L48" s="239">
        <f>('Fartygsrelaterade kostnader'!K354+'Fartygsrelaterade kostnader'!K418)</f>
        <v>0</v>
      </c>
      <c r="M48" s="239">
        <f>('Fartygsrelaterade kostnader'!L354+'Fartygsrelaterade kostnader'!L418)</f>
        <v>0</v>
      </c>
      <c r="N48" s="239">
        <f>('Fartygsrelaterade kostnader'!M354+'Fartygsrelaterade kostnader'!M418)</f>
        <v>0</v>
      </c>
      <c r="O48" s="239">
        <f>('Fartygsrelaterade kostnader'!N354+'Fartygsrelaterade kostnader'!N418)</f>
        <v>0</v>
      </c>
      <c r="P48" s="239">
        <f>('Fartygsrelaterade kostnader'!O354+'Fartygsrelaterade kostnader'!O418)</f>
        <v>0</v>
      </c>
      <c r="Q48" s="239">
        <f>('Fartygsrelaterade kostnader'!P354+'Fartygsrelaterade kostnader'!P418)</f>
        <v>0</v>
      </c>
      <c r="R48" s="239">
        <f>('Fartygsrelaterade kostnader'!Q354+'Fartygsrelaterade kostnader'!Q418)</f>
        <v>0</v>
      </c>
      <c r="S48" s="239">
        <f>('Fartygsrelaterade kostnader'!R354+'Fartygsrelaterade kostnader'!R418)</f>
        <v>0</v>
      </c>
      <c r="T48" s="239">
        <f>('Fartygsrelaterade kostnader'!S354+'Fartygsrelaterade kostnader'!S418)</f>
        <v>0</v>
      </c>
      <c r="U48" s="239">
        <f>('Fartygsrelaterade kostnader'!T354+'Fartygsrelaterade kostnader'!T418)</f>
        <v>0</v>
      </c>
      <c r="V48" s="239">
        <f>('Fartygsrelaterade kostnader'!U354+'Fartygsrelaterade kostnader'!U418)</f>
        <v>0</v>
      </c>
      <c r="W48" s="239">
        <f>('Fartygsrelaterade kostnader'!V354+'Fartygsrelaterade kostnader'!V418)</f>
        <v>0</v>
      </c>
      <c r="X48" s="239">
        <f>('Fartygsrelaterade kostnader'!W354+'Fartygsrelaterade kostnader'!W418)</f>
        <v>0</v>
      </c>
      <c r="Y48" s="239">
        <f>('Fartygsrelaterade kostnader'!X354+'Fartygsrelaterade kostnader'!X418)</f>
        <v>0</v>
      </c>
      <c r="Z48" s="239">
        <f>('Fartygsrelaterade kostnader'!Y354+'Fartygsrelaterade kostnader'!Y418)</f>
        <v>0</v>
      </c>
      <c r="AA48" s="239">
        <f>('Fartygsrelaterade kostnader'!Z354+'Fartygsrelaterade kostnader'!Z418)</f>
        <v>0</v>
      </c>
      <c r="AB48" s="239">
        <f>('Fartygsrelaterade kostnader'!AA354+'Fartygsrelaterade kostnader'!AA418)</f>
        <v>0</v>
      </c>
      <c r="AC48" s="239">
        <f>('Fartygsrelaterade kostnader'!AB354+'Fartygsrelaterade kostnader'!AB418)</f>
        <v>0</v>
      </c>
      <c r="AD48" s="239">
        <f>('Fartygsrelaterade kostnader'!AC354+'Fartygsrelaterade kostnader'!AC418)</f>
        <v>0</v>
      </c>
      <c r="AE48" s="239">
        <f>('Fartygsrelaterade kostnader'!AD354+'Fartygsrelaterade kostnader'!AD418)</f>
        <v>0</v>
      </c>
      <c r="AF48" s="239">
        <f>('Fartygsrelaterade kostnader'!AE354+'Fartygsrelaterade kostnader'!AE418)</f>
        <v>0</v>
      </c>
      <c r="AG48" s="239">
        <f>('Fartygsrelaterade kostnader'!AF354+'Fartygsrelaterade kostnader'!AF418)</f>
        <v>0</v>
      </c>
      <c r="AH48" s="239">
        <f>('Fartygsrelaterade kostnader'!AG354+'Fartygsrelaterade kostnader'!AG418)</f>
        <v>0</v>
      </c>
      <c r="AI48" s="239">
        <f>('Fartygsrelaterade kostnader'!AH354+'Fartygsrelaterade kostnader'!AH418)</f>
        <v>0</v>
      </c>
      <c r="AJ48" s="239">
        <f>('Fartygsrelaterade kostnader'!AI354+'Fartygsrelaterade kostnader'!AI418)</f>
        <v>0</v>
      </c>
      <c r="AK48" s="239">
        <f>('Fartygsrelaterade kostnader'!AJ354+'Fartygsrelaterade kostnader'!AJ418)</f>
        <v>0</v>
      </c>
      <c r="AL48" s="239">
        <f>('Fartygsrelaterade kostnader'!AK354+'Fartygsrelaterade kostnader'!AK418)</f>
        <v>0</v>
      </c>
      <c r="AM48" s="239">
        <f>('Fartygsrelaterade kostnader'!AL354+'Fartygsrelaterade kostnader'!AL418)</f>
        <v>0</v>
      </c>
      <c r="AN48" s="239">
        <f>('Fartygsrelaterade kostnader'!AM354+'Fartygsrelaterade kostnader'!AM418)</f>
        <v>0</v>
      </c>
      <c r="AO48" s="239">
        <f>('Fartygsrelaterade kostnader'!AN354+'Fartygsrelaterade kostnader'!AN418)</f>
        <v>0</v>
      </c>
      <c r="AP48" s="239">
        <f>('Fartygsrelaterade kostnader'!AO354+'Fartygsrelaterade kostnader'!AO418)</f>
        <v>0</v>
      </c>
      <c r="AQ48" s="239">
        <f>('Fartygsrelaterade kostnader'!AP354+'Fartygsrelaterade kostnader'!AP418)</f>
        <v>0</v>
      </c>
      <c r="AR48" s="239">
        <f>('Fartygsrelaterade kostnader'!AQ354+'Fartygsrelaterade kostnader'!AQ418)</f>
        <v>0</v>
      </c>
      <c r="AS48" s="239">
        <f>('Fartygsrelaterade kostnader'!AR354+'Fartygsrelaterade kostnader'!AR418)</f>
        <v>0</v>
      </c>
      <c r="AT48" s="239">
        <f>('Fartygsrelaterade kostnader'!AS354+'Fartygsrelaterade kostnader'!AS418)</f>
        <v>0</v>
      </c>
      <c r="AU48" s="239">
        <f>('Fartygsrelaterade kostnader'!AT354+'Fartygsrelaterade kostnader'!AT418)</f>
        <v>0</v>
      </c>
      <c r="AV48" s="239">
        <f>('Fartygsrelaterade kostnader'!AU354+'Fartygsrelaterade kostnader'!AU418)</f>
        <v>0</v>
      </c>
      <c r="AW48" s="239">
        <f>('Fartygsrelaterade kostnader'!AV354+'Fartygsrelaterade kostnader'!AV418)</f>
        <v>0</v>
      </c>
      <c r="AX48" s="239">
        <f>('Fartygsrelaterade kostnader'!AW354+'Fartygsrelaterade kostnader'!AW418)</f>
        <v>0</v>
      </c>
      <c r="AY48" s="239">
        <f>('Fartygsrelaterade kostnader'!AX354+'Fartygsrelaterade kostnader'!AX418)</f>
        <v>0</v>
      </c>
      <c r="AZ48" s="239">
        <f>('Fartygsrelaterade kostnader'!AY354+'Fartygsrelaterade kostnader'!AY418)</f>
        <v>0</v>
      </c>
      <c r="BA48" s="239">
        <f>('Fartygsrelaterade kostnader'!AZ354+'Fartygsrelaterade kostnader'!AZ418)</f>
        <v>0</v>
      </c>
      <c r="BB48" s="239">
        <f>('Fartygsrelaterade kostnader'!BA354+'Fartygsrelaterade kostnader'!BA418)</f>
        <v>0</v>
      </c>
      <c r="BC48" s="239">
        <f>('Fartygsrelaterade kostnader'!BB354+'Fartygsrelaterade kostnader'!BB418)</f>
        <v>0</v>
      </c>
      <c r="BD48" s="239">
        <f>('Fartygsrelaterade kostnader'!BC354+'Fartygsrelaterade kostnader'!BC418)</f>
        <v>0</v>
      </c>
      <c r="BE48" s="239">
        <f>('Fartygsrelaterade kostnader'!BD354+'Fartygsrelaterade kostnader'!BD418)</f>
        <v>0</v>
      </c>
      <c r="BF48" s="239">
        <f>('Fartygsrelaterade kostnader'!BE354+'Fartygsrelaterade kostnader'!BE418)</f>
        <v>0</v>
      </c>
      <c r="BG48" s="239">
        <f>('Fartygsrelaterade kostnader'!BF354+'Fartygsrelaterade kostnader'!BF418)</f>
        <v>0</v>
      </c>
      <c r="BH48" s="239">
        <f>('Fartygsrelaterade kostnader'!BG354+'Fartygsrelaterade kostnader'!BG418)</f>
        <v>0</v>
      </c>
      <c r="BI48" s="239">
        <f>('Fartygsrelaterade kostnader'!BH354+'Fartygsrelaterade kostnader'!BH418)</f>
        <v>0</v>
      </c>
      <c r="BJ48" s="239">
        <f>('Fartygsrelaterade kostnader'!BI354+'Fartygsrelaterade kostnader'!BI418)</f>
        <v>0</v>
      </c>
      <c r="BK48" s="239">
        <f>('Fartygsrelaterade kostnader'!BJ354+'Fartygsrelaterade kostnader'!BJ418)</f>
        <v>0</v>
      </c>
      <c r="BL48" s="239">
        <f>('Fartygsrelaterade kostnader'!BK354+'Fartygsrelaterade kostnader'!BK418)</f>
        <v>0</v>
      </c>
      <c r="BM48" s="239">
        <f>('Fartygsrelaterade kostnader'!BL354+'Fartygsrelaterade kostnader'!BL418)</f>
        <v>0</v>
      </c>
      <c r="BN48" s="239">
        <f>('Fartygsrelaterade kostnader'!BM354+'Fartygsrelaterade kostnader'!BM418)</f>
        <v>0</v>
      </c>
      <c r="BO48" s="239">
        <f>('Fartygsrelaterade kostnader'!BN354+'Fartygsrelaterade kostnader'!BN418)</f>
        <v>0</v>
      </c>
      <c r="BP48" s="239">
        <f>('Fartygsrelaterade kostnader'!BO354+'Fartygsrelaterade kostnader'!BO418)</f>
        <v>0</v>
      </c>
      <c r="BQ48" s="239">
        <f>('Fartygsrelaterade kostnader'!BP354+'Fartygsrelaterade kostnader'!BP418)</f>
        <v>0</v>
      </c>
      <c r="BR48" s="239">
        <f>('Fartygsrelaterade kostnader'!BQ354+'Fartygsrelaterade kostnader'!BQ418)</f>
        <v>0</v>
      </c>
      <c r="BS48" s="239">
        <f>('Fartygsrelaterade kostnader'!BR354+'Fartygsrelaterade kostnader'!BR418)</f>
        <v>0</v>
      </c>
      <c r="BT48" s="239">
        <f>('Fartygsrelaterade kostnader'!BS354+'Fartygsrelaterade kostnader'!BS418)</f>
        <v>0</v>
      </c>
      <c r="BU48" s="239">
        <f>('Fartygsrelaterade kostnader'!BT354+'Fartygsrelaterade kostnader'!BT418)</f>
        <v>0</v>
      </c>
      <c r="BV48" s="239">
        <f>('Fartygsrelaterade kostnader'!BU354+'Fartygsrelaterade kostnader'!BU418)</f>
        <v>0</v>
      </c>
      <c r="BW48" s="239">
        <f>('Fartygsrelaterade kostnader'!BV354+'Fartygsrelaterade kostnader'!BV418)</f>
        <v>0</v>
      </c>
      <c r="BX48" s="239">
        <f>('Fartygsrelaterade kostnader'!BW354+'Fartygsrelaterade kostnader'!BW418)</f>
        <v>0</v>
      </c>
      <c r="BY48" s="239">
        <f>('Fartygsrelaterade kostnader'!BX354+'Fartygsrelaterade kostnader'!BX418)</f>
        <v>0</v>
      </c>
      <c r="BZ48" s="239">
        <f>('Fartygsrelaterade kostnader'!BY354+'Fartygsrelaterade kostnader'!BY418)</f>
        <v>0</v>
      </c>
      <c r="CA48" s="239">
        <f>('Fartygsrelaterade kostnader'!BZ354+'Fartygsrelaterade kostnader'!BZ418)</f>
        <v>0</v>
      </c>
      <c r="CB48" s="239">
        <f>('Fartygsrelaterade kostnader'!CA354+'Fartygsrelaterade kostnader'!CA418)</f>
        <v>0</v>
      </c>
      <c r="CC48" s="239">
        <f>('Fartygsrelaterade kostnader'!CB354+'Fartygsrelaterade kostnader'!CB418)</f>
        <v>0</v>
      </c>
      <c r="CD48" s="239">
        <f>('Fartygsrelaterade kostnader'!CC354+'Fartygsrelaterade kostnader'!CC418)</f>
        <v>0</v>
      </c>
      <c r="CE48" s="239">
        <f>('Fartygsrelaterade kostnader'!CD354+'Fartygsrelaterade kostnader'!CD418)</f>
        <v>0</v>
      </c>
      <c r="CF48" s="239">
        <f>('Fartygsrelaterade kostnader'!CE354+'Fartygsrelaterade kostnader'!CE418)</f>
        <v>0</v>
      </c>
      <c r="CG48" s="239">
        <f>('Fartygsrelaterade kostnader'!CF354+'Fartygsrelaterade kostnader'!CF418)</f>
        <v>0</v>
      </c>
      <c r="CH48" s="239">
        <f>('Fartygsrelaterade kostnader'!CG354+'Fartygsrelaterade kostnader'!CG418)</f>
        <v>0</v>
      </c>
      <c r="CI48" s="239">
        <f>('Fartygsrelaterade kostnader'!CH354+'Fartygsrelaterade kostnader'!CH418)</f>
        <v>0</v>
      </c>
      <c r="CJ48" s="239">
        <f>('Fartygsrelaterade kostnader'!CI354+'Fartygsrelaterade kostnader'!CI418)</f>
        <v>0</v>
      </c>
      <c r="CK48" s="239">
        <f>('Fartygsrelaterade kostnader'!CJ354+'Fartygsrelaterade kostnader'!CJ418)</f>
        <v>0</v>
      </c>
      <c r="CL48" s="239">
        <f>('Fartygsrelaterade kostnader'!CK354+'Fartygsrelaterade kostnader'!CK418)</f>
        <v>0</v>
      </c>
      <c r="CM48" s="239">
        <f>('Fartygsrelaterade kostnader'!CL354+'Fartygsrelaterade kostnader'!CL418)</f>
        <v>0</v>
      </c>
      <c r="CN48" s="239">
        <f>('Fartygsrelaterade kostnader'!CM354+'Fartygsrelaterade kostnader'!CM418)</f>
        <v>0</v>
      </c>
      <c r="CO48" s="239">
        <f>('Fartygsrelaterade kostnader'!CN354+'Fartygsrelaterade kostnader'!CN418)</f>
        <v>0</v>
      </c>
      <c r="CP48" s="239">
        <f>('Fartygsrelaterade kostnader'!CO354+'Fartygsrelaterade kostnader'!CO418)</f>
        <v>0</v>
      </c>
      <c r="CQ48" s="239">
        <f>('Fartygsrelaterade kostnader'!CP354+'Fartygsrelaterade kostnader'!CP418)</f>
        <v>0</v>
      </c>
      <c r="CR48" s="239">
        <f>('Fartygsrelaterade kostnader'!CQ354+'Fartygsrelaterade kostnader'!CQ418)</f>
        <v>0</v>
      </c>
      <c r="CS48" s="239">
        <f>('Fartygsrelaterade kostnader'!CR354+'Fartygsrelaterade kostnader'!CR418)</f>
        <v>0</v>
      </c>
      <c r="CT48" s="239">
        <f>('Fartygsrelaterade kostnader'!CS354+'Fartygsrelaterade kostnader'!CS418)</f>
        <v>0</v>
      </c>
    </row>
    <row r="49" spans="1:98" ht="13" x14ac:dyDescent="0.25">
      <c r="A49" s="63" t="s">
        <v>599</v>
      </c>
      <c r="B49" s="41">
        <f ca="1">HLOOKUP($B$8,$E$39:$CT$57,11)</f>
        <v>0</v>
      </c>
      <c r="C49" s="41">
        <f ca="1">HLOOKUP($B$9,$E$39:$CT$57,11)</f>
        <v>0</v>
      </c>
      <c r="D49" s="279"/>
      <c r="E49" s="239">
        <f ca="1">'Lastning &amp; lossning'!D354</f>
        <v>0</v>
      </c>
      <c r="F49" s="239">
        <f ca="1">'Lastning &amp; lossning'!E354</f>
        <v>0</v>
      </c>
      <c r="G49" s="239">
        <f ca="1">'Lastning &amp; lossning'!F354</f>
        <v>0</v>
      </c>
      <c r="H49" s="239">
        <f ca="1">'Lastning &amp; lossning'!G354</f>
        <v>0</v>
      </c>
      <c r="I49" s="239">
        <f ca="1">'Lastning &amp; lossning'!H354</f>
        <v>0</v>
      </c>
      <c r="J49" s="239">
        <f ca="1">'Lastning &amp; lossning'!I354</f>
        <v>0</v>
      </c>
      <c r="K49" s="239">
        <f ca="1">'Lastning &amp; lossning'!J354</f>
        <v>0</v>
      </c>
      <c r="L49" s="239">
        <f ca="1">'Lastning &amp; lossning'!K354</f>
        <v>0</v>
      </c>
      <c r="M49" s="239">
        <f ca="1">'Lastning &amp; lossning'!L354</f>
        <v>0</v>
      </c>
      <c r="N49" s="239">
        <f ca="1">'Lastning &amp; lossning'!M354</f>
        <v>0</v>
      </c>
      <c r="O49" s="239">
        <f ca="1">'Lastning &amp; lossning'!N354</f>
        <v>0</v>
      </c>
      <c r="P49" s="239">
        <f ca="1">'Lastning &amp; lossning'!O354</f>
        <v>0</v>
      </c>
      <c r="Q49" s="239">
        <f ca="1">'Lastning &amp; lossning'!P354</f>
        <v>0</v>
      </c>
      <c r="R49" s="239">
        <f ca="1">'Lastning &amp; lossning'!Q354</f>
        <v>0</v>
      </c>
      <c r="S49" s="239">
        <f ca="1">'Lastning &amp; lossning'!R354</f>
        <v>0</v>
      </c>
      <c r="T49" s="239">
        <f ca="1">'Lastning &amp; lossning'!S354</f>
        <v>0</v>
      </c>
      <c r="U49" s="239">
        <f ca="1">'Lastning &amp; lossning'!T354</f>
        <v>0</v>
      </c>
      <c r="V49" s="239">
        <f ca="1">'Lastning &amp; lossning'!U354</f>
        <v>0</v>
      </c>
      <c r="W49" s="239">
        <f ca="1">'Lastning &amp; lossning'!V354</f>
        <v>0</v>
      </c>
      <c r="X49" s="239">
        <f ca="1">'Lastning &amp; lossning'!W354</f>
        <v>0</v>
      </c>
      <c r="Y49" s="239">
        <f ca="1">'Lastning &amp; lossning'!X354</f>
        <v>0</v>
      </c>
      <c r="Z49" s="239">
        <f ca="1">'Lastning &amp; lossning'!Y354</f>
        <v>0</v>
      </c>
      <c r="AA49" s="239">
        <f ca="1">'Lastning &amp; lossning'!Z354</f>
        <v>0</v>
      </c>
      <c r="AB49" s="239">
        <f ca="1">'Lastning &amp; lossning'!AA354</f>
        <v>0</v>
      </c>
      <c r="AC49" s="239">
        <f ca="1">'Lastning &amp; lossning'!AB354</f>
        <v>0</v>
      </c>
      <c r="AD49" s="239">
        <f ca="1">'Lastning &amp; lossning'!AC354</f>
        <v>0</v>
      </c>
      <c r="AE49" s="239">
        <f ca="1">'Lastning &amp; lossning'!AD354</f>
        <v>0</v>
      </c>
      <c r="AF49" s="239">
        <f ca="1">'Lastning &amp; lossning'!AE354</f>
        <v>0</v>
      </c>
      <c r="AG49" s="239">
        <f ca="1">'Lastning &amp; lossning'!AF354</f>
        <v>0</v>
      </c>
      <c r="AH49" s="239">
        <f ca="1">'Lastning &amp; lossning'!AG354</f>
        <v>0</v>
      </c>
      <c r="AI49" s="239">
        <f ca="1">'Lastning &amp; lossning'!AH354</f>
        <v>0</v>
      </c>
      <c r="AJ49" s="239">
        <f ca="1">'Lastning &amp; lossning'!AI354</f>
        <v>0</v>
      </c>
      <c r="AK49" s="239">
        <f ca="1">'Lastning &amp; lossning'!AJ354</f>
        <v>0</v>
      </c>
      <c r="AL49" s="239">
        <f ca="1">'Lastning &amp; lossning'!AK354</f>
        <v>0</v>
      </c>
      <c r="AM49" s="239">
        <f ca="1">'Lastning &amp; lossning'!AL354</f>
        <v>0</v>
      </c>
      <c r="AN49" s="239">
        <f ca="1">'Lastning &amp; lossning'!AM354</f>
        <v>0</v>
      </c>
      <c r="AO49" s="239">
        <f ca="1">'Lastning &amp; lossning'!AN354</f>
        <v>0</v>
      </c>
      <c r="AP49" s="239">
        <f ca="1">'Lastning &amp; lossning'!AO354</f>
        <v>0</v>
      </c>
      <c r="AQ49" s="239">
        <f ca="1">'Lastning &amp; lossning'!AP354</f>
        <v>0</v>
      </c>
      <c r="AR49" s="239">
        <f ca="1">'Lastning &amp; lossning'!AQ354</f>
        <v>0</v>
      </c>
      <c r="AS49" s="239">
        <f ca="1">'Lastning &amp; lossning'!AR354</f>
        <v>0</v>
      </c>
      <c r="AT49" s="239">
        <f ca="1">'Lastning &amp; lossning'!AS354</f>
        <v>0</v>
      </c>
      <c r="AU49" s="239">
        <f ca="1">'Lastning &amp; lossning'!AT354</f>
        <v>0</v>
      </c>
      <c r="AV49" s="239">
        <f ca="1">'Lastning &amp; lossning'!AU354</f>
        <v>0</v>
      </c>
      <c r="AW49" s="239">
        <f ca="1">'Lastning &amp; lossning'!AV354</f>
        <v>0</v>
      </c>
      <c r="AX49" s="239">
        <f ca="1">'Lastning &amp; lossning'!AW354</f>
        <v>0</v>
      </c>
      <c r="AY49" s="239">
        <f ca="1">'Lastning &amp; lossning'!AX354</f>
        <v>0</v>
      </c>
      <c r="AZ49" s="239">
        <f ca="1">'Lastning &amp; lossning'!AY354</f>
        <v>0</v>
      </c>
      <c r="BA49" s="239">
        <f ca="1">'Lastning &amp; lossning'!AZ354</f>
        <v>0</v>
      </c>
      <c r="BB49" s="239">
        <f ca="1">'Lastning &amp; lossning'!BA354</f>
        <v>0</v>
      </c>
      <c r="BC49" s="239">
        <f ca="1">'Lastning &amp; lossning'!BB354</f>
        <v>0</v>
      </c>
      <c r="BD49" s="239">
        <f ca="1">'Lastning &amp; lossning'!BC354</f>
        <v>0</v>
      </c>
      <c r="BE49" s="239">
        <f ca="1">'Lastning &amp; lossning'!BD354</f>
        <v>0</v>
      </c>
      <c r="BF49" s="239">
        <f ca="1">'Lastning &amp; lossning'!BE354</f>
        <v>0</v>
      </c>
      <c r="BG49" s="239">
        <f ca="1">'Lastning &amp; lossning'!BF354</f>
        <v>0</v>
      </c>
      <c r="BH49" s="239">
        <f ca="1">'Lastning &amp; lossning'!BG354</f>
        <v>0</v>
      </c>
      <c r="BI49" s="239">
        <f ca="1">'Lastning &amp; lossning'!BH354</f>
        <v>0</v>
      </c>
      <c r="BJ49" s="239">
        <f ca="1">'Lastning &amp; lossning'!BI354</f>
        <v>0</v>
      </c>
      <c r="BK49" s="239">
        <f ca="1">'Lastning &amp; lossning'!BJ354</f>
        <v>0</v>
      </c>
      <c r="BL49" s="239">
        <f ca="1">'Lastning &amp; lossning'!BK354</f>
        <v>0</v>
      </c>
      <c r="BM49" s="239">
        <f ca="1">'Lastning &amp; lossning'!BL354</f>
        <v>0</v>
      </c>
      <c r="BN49" s="239">
        <f ca="1">'Lastning &amp; lossning'!BM354</f>
        <v>0</v>
      </c>
      <c r="BO49" s="239">
        <f ca="1">'Lastning &amp; lossning'!BN354</f>
        <v>0</v>
      </c>
      <c r="BP49" s="239">
        <f ca="1">'Lastning &amp; lossning'!BO354</f>
        <v>0</v>
      </c>
      <c r="BQ49" s="239">
        <f ca="1">'Lastning &amp; lossning'!BP354</f>
        <v>0</v>
      </c>
      <c r="BR49" s="239">
        <f ca="1">'Lastning &amp; lossning'!BQ354</f>
        <v>0</v>
      </c>
      <c r="BS49" s="239">
        <f ca="1">'Lastning &amp; lossning'!BR354</f>
        <v>0</v>
      </c>
      <c r="BT49" s="239">
        <f ca="1">'Lastning &amp; lossning'!BS354</f>
        <v>0</v>
      </c>
      <c r="BU49" s="239">
        <f ca="1">'Lastning &amp; lossning'!BT354</f>
        <v>0</v>
      </c>
      <c r="BV49" s="239">
        <f>'Lastning &amp; lossning'!BU354</f>
        <v>0</v>
      </c>
      <c r="BW49" s="239">
        <f>'Lastning &amp; lossning'!BV354</f>
        <v>0</v>
      </c>
      <c r="BX49" s="239">
        <f>'Lastning &amp; lossning'!BW354</f>
        <v>0</v>
      </c>
      <c r="BY49" s="239">
        <f>'Lastning &amp; lossning'!BX354</f>
        <v>0</v>
      </c>
      <c r="BZ49" s="239">
        <f>'Lastning &amp; lossning'!BY354</f>
        <v>0</v>
      </c>
      <c r="CA49" s="239">
        <f>'Lastning &amp; lossning'!BZ354</f>
        <v>0</v>
      </c>
      <c r="CB49" s="239">
        <f>'Lastning &amp; lossning'!CA354</f>
        <v>0</v>
      </c>
      <c r="CC49" s="239">
        <f>'Lastning &amp; lossning'!CB354</f>
        <v>0</v>
      </c>
      <c r="CD49" s="239">
        <f>'Lastning &amp; lossning'!CC354</f>
        <v>0</v>
      </c>
      <c r="CE49" s="239">
        <f>'Lastning &amp; lossning'!CD354</f>
        <v>0</v>
      </c>
      <c r="CF49" s="239">
        <f>'Lastning &amp; lossning'!CE354</f>
        <v>0</v>
      </c>
      <c r="CG49" s="239">
        <f>'Lastning &amp; lossning'!CF354</f>
        <v>0</v>
      </c>
      <c r="CH49" s="239">
        <f>'Lastning &amp; lossning'!CG354</f>
        <v>0</v>
      </c>
      <c r="CI49" s="239">
        <f>'Lastning &amp; lossning'!CH354</f>
        <v>0</v>
      </c>
      <c r="CJ49" s="239">
        <f>'Lastning &amp; lossning'!CI354</f>
        <v>0</v>
      </c>
      <c r="CK49" s="239">
        <f>'Lastning &amp; lossning'!CJ354</f>
        <v>0</v>
      </c>
      <c r="CL49" s="239">
        <f>'Lastning &amp; lossning'!CK354</f>
        <v>0</v>
      </c>
      <c r="CM49" s="239">
        <f>'Lastning &amp; lossning'!CL354</f>
        <v>0</v>
      </c>
      <c r="CN49" s="239">
        <f>'Lastning &amp; lossning'!CM354</f>
        <v>0</v>
      </c>
      <c r="CO49" s="239">
        <f>'Lastning &amp; lossning'!CN354</f>
        <v>0</v>
      </c>
      <c r="CP49" s="239">
        <f>'Lastning &amp; lossning'!CO354</f>
        <v>0</v>
      </c>
      <c r="CQ49" s="239">
        <f>'Lastning &amp; lossning'!CP354</f>
        <v>0</v>
      </c>
      <c r="CR49" s="239">
        <f>'Lastning &amp; lossning'!CQ354</f>
        <v>0</v>
      </c>
      <c r="CS49" s="239">
        <f>'Lastning &amp; lossning'!CR354</f>
        <v>0</v>
      </c>
      <c r="CT49" s="239">
        <f>'Lastning &amp; lossning'!CS354</f>
        <v>0</v>
      </c>
    </row>
    <row r="50" spans="1:98" ht="13" x14ac:dyDescent="0.25">
      <c r="A50" s="63" t="s">
        <v>82</v>
      </c>
      <c r="B50" s="41">
        <f ca="1">HLOOKUP($B$8,$E$39:$CT$57,12)</f>
        <v>0</v>
      </c>
      <c r="C50" s="41">
        <f ca="1">HLOOKUP($B$9,$E$39:$CT$57,12)</f>
        <v>0</v>
      </c>
      <c r="D50" s="279"/>
      <c r="E50" s="239">
        <f ca="1">'Lastning &amp; lossning'!D418</f>
        <v>0</v>
      </c>
      <c r="F50" s="239">
        <f ca="1">'Lastning &amp; lossning'!E418</f>
        <v>0</v>
      </c>
      <c r="G50" s="239">
        <f ca="1">'Lastning &amp; lossning'!F418</f>
        <v>0</v>
      </c>
      <c r="H50" s="239">
        <f ca="1">'Lastning &amp; lossning'!G418</f>
        <v>0</v>
      </c>
      <c r="I50" s="239">
        <f ca="1">'Lastning &amp; lossning'!H418</f>
        <v>0</v>
      </c>
      <c r="J50" s="239">
        <f ca="1">'Lastning &amp; lossning'!I418</f>
        <v>0</v>
      </c>
      <c r="K50" s="239">
        <f ca="1">'Lastning &amp; lossning'!J418</f>
        <v>0</v>
      </c>
      <c r="L50" s="239">
        <f ca="1">'Lastning &amp; lossning'!K418</f>
        <v>0</v>
      </c>
      <c r="M50" s="239">
        <f ca="1">'Lastning &amp; lossning'!L418</f>
        <v>0</v>
      </c>
      <c r="N50" s="239">
        <f ca="1">'Lastning &amp; lossning'!M418</f>
        <v>0</v>
      </c>
      <c r="O50" s="239">
        <f ca="1">'Lastning &amp; lossning'!N418</f>
        <v>0</v>
      </c>
      <c r="P50" s="239">
        <f ca="1">'Lastning &amp; lossning'!O418</f>
        <v>0</v>
      </c>
      <c r="Q50" s="239">
        <f ca="1">'Lastning &amp; lossning'!P418</f>
        <v>0</v>
      </c>
      <c r="R50" s="239">
        <f ca="1">'Lastning &amp; lossning'!Q418</f>
        <v>0</v>
      </c>
      <c r="S50" s="239">
        <f ca="1">'Lastning &amp; lossning'!R418</f>
        <v>0</v>
      </c>
      <c r="T50" s="239">
        <f ca="1">'Lastning &amp; lossning'!S418</f>
        <v>0</v>
      </c>
      <c r="U50" s="239">
        <f ca="1">'Lastning &amp; lossning'!T418</f>
        <v>0</v>
      </c>
      <c r="V50" s="239">
        <f ca="1">'Lastning &amp; lossning'!U418</f>
        <v>0</v>
      </c>
      <c r="W50" s="239">
        <f ca="1">'Lastning &amp; lossning'!V418</f>
        <v>0</v>
      </c>
      <c r="X50" s="239">
        <f ca="1">'Lastning &amp; lossning'!W418</f>
        <v>0</v>
      </c>
      <c r="Y50" s="239">
        <f ca="1">'Lastning &amp; lossning'!X418</f>
        <v>0</v>
      </c>
      <c r="Z50" s="239">
        <f ca="1">'Lastning &amp; lossning'!Y418</f>
        <v>0</v>
      </c>
      <c r="AA50" s="239">
        <f ca="1">'Lastning &amp; lossning'!Z418</f>
        <v>0</v>
      </c>
      <c r="AB50" s="239">
        <f ca="1">'Lastning &amp; lossning'!AA418</f>
        <v>0</v>
      </c>
      <c r="AC50" s="239">
        <f ca="1">'Lastning &amp; lossning'!AB418</f>
        <v>0</v>
      </c>
      <c r="AD50" s="239">
        <f ca="1">'Lastning &amp; lossning'!AC418</f>
        <v>0</v>
      </c>
      <c r="AE50" s="239">
        <f ca="1">'Lastning &amp; lossning'!AD418</f>
        <v>0</v>
      </c>
      <c r="AF50" s="239">
        <f ca="1">'Lastning &amp; lossning'!AE418</f>
        <v>0</v>
      </c>
      <c r="AG50" s="239">
        <f ca="1">'Lastning &amp; lossning'!AF418</f>
        <v>0</v>
      </c>
      <c r="AH50" s="239">
        <f ca="1">'Lastning &amp; lossning'!AG418</f>
        <v>0</v>
      </c>
      <c r="AI50" s="239">
        <f ca="1">'Lastning &amp; lossning'!AH418</f>
        <v>0</v>
      </c>
      <c r="AJ50" s="239">
        <f ca="1">'Lastning &amp; lossning'!AI418</f>
        <v>0</v>
      </c>
      <c r="AK50" s="239">
        <f ca="1">'Lastning &amp; lossning'!AJ418</f>
        <v>0</v>
      </c>
      <c r="AL50" s="239">
        <f ca="1">'Lastning &amp; lossning'!AK418</f>
        <v>0</v>
      </c>
      <c r="AM50" s="239">
        <f ca="1">'Lastning &amp; lossning'!AL418</f>
        <v>0</v>
      </c>
      <c r="AN50" s="239">
        <f ca="1">'Lastning &amp; lossning'!AM418</f>
        <v>0</v>
      </c>
      <c r="AO50" s="239">
        <f ca="1">'Lastning &amp; lossning'!AN418</f>
        <v>0</v>
      </c>
      <c r="AP50" s="239">
        <f ca="1">'Lastning &amp; lossning'!AO418</f>
        <v>0</v>
      </c>
      <c r="AQ50" s="239">
        <f ca="1">'Lastning &amp; lossning'!AP418</f>
        <v>0</v>
      </c>
      <c r="AR50" s="239">
        <f ca="1">'Lastning &amp; lossning'!AQ418</f>
        <v>0</v>
      </c>
      <c r="AS50" s="239">
        <f ca="1">'Lastning &amp; lossning'!AR418</f>
        <v>0</v>
      </c>
      <c r="AT50" s="239">
        <f ca="1">'Lastning &amp; lossning'!AS418</f>
        <v>0</v>
      </c>
      <c r="AU50" s="239">
        <f ca="1">'Lastning &amp; lossning'!AT418</f>
        <v>0</v>
      </c>
      <c r="AV50" s="239">
        <f ca="1">'Lastning &amp; lossning'!AU418</f>
        <v>0</v>
      </c>
      <c r="AW50" s="239">
        <f ca="1">'Lastning &amp; lossning'!AV418</f>
        <v>0</v>
      </c>
      <c r="AX50" s="239">
        <f ca="1">'Lastning &amp; lossning'!AW418</f>
        <v>0</v>
      </c>
      <c r="AY50" s="239">
        <f ca="1">'Lastning &amp; lossning'!AX418</f>
        <v>0</v>
      </c>
      <c r="AZ50" s="239">
        <f ca="1">'Lastning &amp; lossning'!AY418</f>
        <v>0</v>
      </c>
      <c r="BA50" s="239">
        <f ca="1">'Lastning &amp; lossning'!AZ418</f>
        <v>0</v>
      </c>
      <c r="BB50" s="239">
        <f ca="1">'Lastning &amp; lossning'!BA418</f>
        <v>0</v>
      </c>
      <c r="BC50" s="239">
        <f ca="1">'Lastning &amp; lossning'!BB418</f>
        <v>0</v>
      </c>
      <c r="BD50" s="239">
        <f ca="1">'Lastning &amp; lossning'!BC418</f>
        <v>0</v>
      </c>
      <c r="BE50" s="239">
        <f ca="1">'Lastning &amp; lossning'!BD418</f>
        <v>0</v>
      </c>
      <c r="BF50" s="239">
        <f ca="1">'Lastning &amp; lossning'!BE418</f>
        <v>0</v>
      </c>
      <c r="BG50" s="239">
        <f ca="1">'Lastning &amp; lossning'!BF418</f>
        <v>0</v>
      </c>
      <c r="BH50" s="239">
        <f ca="1">'Lastning &amp; lossning'!BG418</f>
        <v>0</v>
      </c>
      <c r="BI50" s="239">
        <f ca="1">'Lastning &amp; lossning'!BH418</f>
        <v>0</v>
      </c>
      <c r="BJ50" s="239">
        <f ca="1">'Lastning &amp; lossning'!BI418</f>
        <v>0</v>
      </c>
      <c r="BK50" s="239">
        <f ca="1">'Lastning &amp; lossning'!BJ418</f>
        <v>0</v>
      </c>
      <c r="BL50" s="239">
        <f ca="1">'Lastning &amp; lossning'!BK418</f>
        <v>0</v>
      </c>
      <c r="BM50" s="239">
        <f ca="1">'Lastning &amp; lossning'!BL418</f>
        <v>0</v>
      </c>
      <c r="BN50" s="239">
        <f ca="1">'Lastning &amp; lossning'!BM418</f>
        <v>0</v>
      </c>
      <c r="BO50" s="239">
        <f ca="1">'Lastning &amp; lossning'!BN418</f>
        <v>0</v>
      </c>
      <c r="BP50" s="239">
        <f ca="1">'Lastning &amp; lossning'!BO418</f>
        <v>0</v>
      </c>
      <c r="BQ50" s="239">
        <f ca="1">'Lastning &amp; lossning'!BP418</f>
        <v>0</v>
      </c>
      <c r="BR50" s="239">
        <f ca="1">'Lastning &amp; lossning'!BQ418</f>
        <v>0</v>
      </c>
      <c r="BS50" s="239">
        <f ca="1">'Lastning &amp; lossning'!BR418</f>
        <v>0</v>
      </c>
      <c r="BT50" s="239">
        <f ca="1">'Lastning &amp; lossning'!BS418</f>
        <v>0</v>
      </c>
      <c r="BU50" s="239">
        <f ca="1">'Lastning &amp; lossning'!BT418</f>
        <v>0</v>
      </c>
      <c r="BV50" s="239">
        <f>'Lastning &amp; lossning'!BU418</f>
        <v>0</v>
      </c>
      <c r="BW50" s="239">
        <f>'Lastning &amp; lossning'!BV418</f>
        <v>0</v>
      </c>
      <c r="BX50" s="239">
        <f>'Lastning &amp; lossning'!BW418</f>
        <v>0</v>
      </c>
      <c r="BY50" s="239">
        <f>'Lastning &amp; lossning'!BX418</f>
        <v>0</v>
      </c>
      <c r="BZ50" s="239">
        <f>'Lastning &amp; lossning'!BY418</f>
        <v>0</v>
      </c>
      <c r="CA50" s="239">
        <f>'Lastning &amp; lossning'!BZ418</f>
        <v>0</v>
      </c>
      <c r="CB50" s="239">
        <f>'Lastning &amp; lossning'!CA418</f>
        <v>0</v>
      </c>
      <c r="CC50" s="239">
        <f>'Lastning &amp; lossning'!CB418</f>
        <v>0</v>
      </c>
      <c r="CD50" s="239">
        <f>'Lastning &amp; lossning'!CC418</f>
        <v>0</v>
      </c>
      <c r="CE50" s="239">
        <f>'Lastning &amp; lossning'!CD418</f>
        <v>0</v>
      </c>
      <c r="CF50" s="239">
        <f>'Lastning &amp; lossning'!CE418</f>
        <v>0</v>
      </c>
      <c r="CG50" s="239">
        <f>'Lastning &amp; lossning'!CF418</f>
        <v>0</v>
      </c>
      <c r="CH50" s="239">
        <f>'Lastning &amp; lossning'!CG418</f>
        <v>0</v>
      </c>
      <c r="CI50" s="239">
        <f>'Lastning &amp; lossning'!CH418</f>
        <v>0</v>
      </c>
      <c r="CJ50" s="239">
        <f>'Lastning &amp; lossning'!CI418</f>
        <v>0</v>
      </c>
      <c r="CK50" s="239">
        <f>'Lastning &amp; lossning'!CJ418</f>
        <v>0</v>
      </c>
      <c r="CL50" s="239">
        <f>'Lastning &amp; lossning'!CK418</f>
        <v>0</v>
      </c>
      <c r="CM50" s="239">
        <f>'Lastning &amp; lossning'!CL418</f>
        <v>0</v>
      </c>
      <c r="CN50" s="239">
        <f>'Lastning &amp; lossning'!CM418</f>
        <v>0</v>
      </c>
      <c r="CO50" s="239">
        <f>'Lastning &amp; lossning'!CN418</f>
        <v>0</v>
      </c>
      <c r="CP50" s="239">
        <f>'Lastning &amp; lossning'!CO418</f>
        <v>0</v>
      </c>
      <c r="CQ50" s="239">
        <f>'Lastning &amp; lossning'!CP418</f>
        <v>0</v>
      </c>
      <c r="CR50" s="239">
        <f>'Lastning &amp; lossning'!CQ418</f>
        <v>0</v>
      </c>
      <c r="CS50" s="239">
        <f>'Lastning &amp; lossning'!CR418</f>
        <v>0</v>
      </c>
      <c r="CT50" s="239">
        <f>'Lastning &amp; lossning'!CS418</f>
        <v>0</v>
      </c>
    </row>
    <row r="51" spans="1:98" ht="13" x14ac:dyDescent="0.25">
      <c r="A51" s="63" t="s">
        <v>50</v>
      </c>
      <c r="B51" s="41">
        <f>HLOOKUP($B$8,$E$39:$CT$57,13)</f>
        <v>0</v>
      </c>
      <c r="C51" s="41">
        <f>HLOOKUP($B$9,$E$39:$CT$57,13)</f>
        <v>0</v>
      </c>
      <c r="D51" s="279"/>
      <c r="E51" s="239">
        <f>Lotskostnader!D228</f>
        <v>0</v>
      </c>
      <c r="F51" s="239">
        <f>Lotskostnader!E228</f>
        <v>0</v>
      </c>
      <c r="G51" s="239">
        <f>Lotskostnader!F228</f>
        <v>0</v>
      </c>
      <c r="H51" s="239">
        <f>Lotskostnader!G228</f>
        <v>0</v>
      </c>
      <c r="I51" s="239">
        <f>Lotskostnader!H228</f>
        <v>0</v>
      </c>
      <c r="J51" s="239">
        <f>Lotskostnader!I228</f>
        <v>0</v>
      </c>
      <c r="K51" s="239">
        <f>Lotskostnader!J228</f>
        <v>0</v>
      </c>
      <c r="L51" s="239">
        <f>Lotskostnader!K228</f>
        <v>0</v>
      </c>
      <c r="M51" s="239">
        <f>Lotskostnader!L228</f>
        <v>0</v>
      </c>
      <c r="N51" s="239">
        <f>Lotskostnader!M228</f>
        <v>0</v>
      </c>
      <c r="O51" s="239">
        <f>Lotskostnader!N228</f>
        <v>0</v>
      </c>
      <c r="P51" s="239">
        <f>Lotskostnader!O228</f>
        <v>0</v>
      </c>
      <c r="Q51" s="239">
        <f>Lotskostnader!P228</f>
        <v>0</v>
      </c>
      <c r="R51" s="239">
        <f>Lotskostnader!Q228</f>
        <v>0</v>
      </c>
      <c r="S51" s="239">
        <f>Lotskostnader!R228</f>
        <v>0</v>
      </c>
      <c r="T51" s="239">
        <f>Lotskostnader!S228</f>
        <v>0</v>
      </c>
      <c r="U51" s="239">
        <f>Lotskostnader!T228</f>
        <v>0</v>
      </c>
      <c r="V51" s="239">
        <f>Lotskostnader!U228</f>
        <v>0</v>
      </c>
      <c r="W51" s="239">
        <f>Lotskostnader!V228</f>
        <v>0</v>
      </c>
      <c r="X51" s="239">
        <f>Lotskostnader!W228</f>
        <v>0</v>
      </c>
      <c r="Y51" s="239">
        <f>Lotskostnader!X228</f>
        <v>0</v>
      </c>
      <c r="Z51" s="239">
        <f>Lotskostnader!Y228</f>
        <v>0</v>
      </c>
      <c r="AA51" s="239">
        <f>Lotskostnader!Z228</f>
        <v>0</v>
      </c>
      <c r="AB51" s="239">
        <f>Lotskostnader!AA228</f>
        <v>0</v>
      </c>
      <c r="AC51" s="239">
        <f>Lotskostnader!AB228</f>
        <v>0</v>
      </c>
      <c r="AD51" s="239">
        <f>Lotskostnader!AC228</f>
        <v>0</v>
      </c>
      <c r="AE51" s="239">
        <f>Lotskostnader!AD228</f>
        <v>0</v>
      </c>
      <c r="AF51" s="239">
        <f>Lotskostnader!AE228</f>
        <v>0</v>
      </c>
      <c r="AG51" s="239">
        <f>Lotskostnader!AF228</f>
        <v>0</v>
      </c>
      <c r="AH51" s="239">
        <f>Lotskostnader!AG228</f>
        <v>0</v>
      </c>
      <c r="AI51" s="239">
        <f>Lotskostnader!AH228</f>
        <v>0</v>
      </c>
      <c r="AJ51" s="239">
        <f>Lotskostnader!AI228</f>
        <v>0</v>
      </c>
      <c r="AK51" s="239">
        <f>Lotskostnader!AJ228</f>
        <v>0</v>
      </c>
      <c r="AL51" s="239">
        <f>Lotskostnader!AK228</f>
        <v>0</v>
      </c>
      <c r="AM51" s="239">
        <f>Lotskostnader!AL228</f>
        <v>0</v>
      </c>
      <c r="AN51" s="239">
        <f>Lotskostnader!AM228</f>
        <v>0</v>
      </c>
      <c r="AO51" s="239">
        <f>Lotskostnader!AN228</f>
        <v>0</v>
      </c>
      <c r="AP51" s="239">
        <f>Lotskostnader!AO228</f>
        <v>0</v>
      </c>
      <c r="AQ51" s="239">
        <f>Lotskostnader!AP228</f>
        <v>0</v>
      </c>
      <c r="AR51" s="239">
        <f>Lotskostnader!AQ228</f>
        <v>0</v>
      </c>
      <c r="AS51" s="239">
        <f>Lotskostnader!AR228</f>
        <v>0</v>
      </c>
      <c r="AT51" s="239">
        <f>Lotskostnader!AS228</f>
        <v>0</v>
      </c>
      <c r="AU51" s="239">
        <f>Lotskostnader!AT228</f>
        <v>0</v>
      </c>
      <c r="AV51" s="239">
        <f>Lotskostnader!AU228</f>
        <v>0</v>
      </c>
      <c r="AW51" s="239">
        <f>Lotskostnader!AV228</f>
        <v>0</v>
      </c>
      <c r="AX51" s="239">
        <f>Lotskostnader!AW228</f>
        <v>0</v>
      </c>
      <c r="AY51" s="239">
        <f>Lotskostnader!AX228</f>
        <v>0</v>
      </c>
      <c r="AZ51" s="239">
        <f>Lotskostnader!AY228</f>
        <v>0</v>
      </c>
      <c r="BA51" s="239">
        <f>Lotskostnader!AZ228</f>
        <v>0</v>
      </c>
      <c r="BB51" s="239">
        <f>Lotskostnader!BA228</f>
        <v>0</v>
      </c>
      <c r="BC51" s="239">
        <f>Lotskostnader!BB228</f>
        <v>0</v>
      </c>
      <c r="BD51" s="239">
        <f>Lotskostnader!BC228</f>
        <v>0</v>
      </c>
      <c r="BE51" s="239">
        <f>Lotskostnader!BD228</f>
        <v>0</v>
      </c>
      <c r="BF51" s="239">
        <f>Lotskostnader!BE228</f>
        <v>0</v>
      </c>
      <c r="BG51" s="239">
        <f>Lotskostnader!BF228</f>
        <v>0</v>
      </c>
      <c r="BH51" s="239">
        <f>Lotskostnader!BG228</f>
        <v>0</v>
      </c>
      <c r="BI51" s="239">
        <f>Lotskostnader!BH228</f>
        <v>0</v>
      </c>
      <c r="BJ51" s="239">
        <f>Lotskostnader!BI228</f>
        <v>0</v>
      </c>
      <c r="BK51" s="239">
        <f>Lotskostnader!BJ228</f>
        <v>0</v>
      </c>
      <c r="BL51" s="239">
        <f>Lotskostnader!BK228</f>
        <v>0</v>
      </c>
      <c r="BM51" s="239">
        <f>Lotskostnader!BL228</f>
        <v>0</v>
      </c>
      <c r="BN51" s="239">
        <f>Lotskostnader!BM228</f>
        <v>0</v>
      </c>
      <c r="BO51" s="239">
        <f>Lotskostnader!BN228</f>
        <v>0</v>
      </c>
      <c r="BP51" s="239">
        <f>Lotskostnader!BO228</f>
        <v>0</v>
      </c>
      <c r="BQ51" s="239">
        <f>Lotskostnader!BP228</f>
        <v>0</v>
      </c>
      <c r="BR51" s="239">
        <f>Lotskostnader!BQ228</f>
        <v>0</v>
      </c>
      <c r="BS51" s="239">
        <f>Lotskostnader!BR228</f>
        <v>0</v>
      </c>
      <c r="BT51" s="239">
        <f>Lotskostnader!BS228</f>
        <v>0</v>
      </c>
      <c r="BU51" s="239">
        <f>Lotskostnader!BT228</f>
        <v>0</v>
      </c>
      <c r="BV51" s="239">
        <f>Lotskostnader!BU228</f>
        <v>0</v>
      </c>
      <c r="BW51" s="239">
        <f>Lotskostnader!BV228</f>
        <v>0</v>
      </c>
      <c r="BX51" s="239">
        <f>Lotskostnader!BW228</f>
        <v>0</v>
      </c>
      <c r="BY51" s="239">
        <f>Lotskostnader!BX228</f>
        <v>0</v>
      </c>
      <c r="BZ51" s="239">
        <f>Lotskostnader!BY228</f>
        <v>0</v>
      </c>
      <c r="CA51" s="239">
        <f>Lotskostnader!BZ228</f>
        <v>0</v>
      </c>
      <c r="CB51" s="239">
        <f>Lotskostnader!CA228</f>
        <v>0</v>
      </c>
      <c r="CC51" s="239">
        <f>Lotskostnader!CB228</f>
        <v>0</v>
      </c>
      <c r="CD51" s="239">
        <f>Lotskostnader!CC228</f>
        <v>0</v>
      </c>
      <c r="CE51" s="239">
        <f>Lotskostnader!CD228</f>
        <v>0</v>
      </c>
      <c r="CF51" s="239">
        <f>Lotskostnader!CE228</f>
        <v>0</v>
      </c>
      <c r="CG51" s="239">
        <f>Lotskostnader!CF228</f>
        <v>0</v>
      </c>
      <c r="CH51" s="239">
        <f>Lotskostnader!CG228</f>
        <v>0</v>
      </c>
      <c r="CI51" s="239">
        <f>Lotskostnader!CH228</f>
        <v>0</v>
      </c>
      <c r="CJ51" s="239">
        <f>Lotskostnader!CI228</f>
        <v>0</v>
      </c>
      <c r="CK51" s="239">
        <f>Lotskostnader!CJ228</f>
        <v>0</v>
      </c>
      <c r="CL51" s="239">
        <f>Lotskostnader!CK228</f>
        <v>0</v>
      </c>
      <c r="CM51" s="239">
        <f>Lotskostnader!CL228</f>
        <v>0</v>
      </c>
      <c r="CN51" s="239">
        <f>Lotskostnader!CM228</f>
        <v>0</v>
      </c>
      <c r="CO51" s="239">
        <f>Lotskostnader!CN228</f>
        <v>0</v>
      </c>
      <c r="CP51" s="239">
        <f>Lotskostnader!CO228</f>
        <v>0</v>
      </c>
      <c r="CQ51" s="239">
        <f>Lotskostnader!CP228</f>
        <v>0</v>
      </c>
      <c r="CR51" s="239">
        <f>Lotskostnader!CQ228</f>
        <v>0</v>
      </c>
      <c r="CS51" s="239">
        <f>Lotskostnader!CR228</f>
        <v>0</v>
      </c>
      <c r="CT51" s="239">
        <f>Lotskostnader!CS228</f>
        <v>0</v>
      </c>
    </row>
    <row r="52" spans="1:98" s="1270" customFormat="1" ht="13" x14ac:dyDescent="0.25">
      <c r="A52" s="1274" t="s">
        <v>55</v>
      </c>
      <c r="B52" s="1272">
        <f ca="1">HLOOKUP($B$8,$E$39:$CT$57,14)</f>
        <v>0</v>
      </c>
      <c r="C52" s="1272">
        <f ca="1">HLOOKUP($B$9,$E$39:$CT$57,14)</f>
        <v>0</v>
      </c>
      <c r="D52" s="1275"/>
      <c r="E52" s="1271">
        <f ca="1">E41*1000*E6</f>
        <v>0</v>
      </c>
      <c r="F52" s="1271">
        <f t="shared" ref="F52:BQ52" ca="1" si="9">F41*1000*F6</f>
        <v>0</v>
      </c>
      <c r="G52" s="1271">
        <f t="shared" ca="1" si="9"/>
        <v>0</v>
      </c>
      <c r="H52" s="1271">
        <f t="shared" ca="1" si="9"/>
        <v>0</v>
      </c>
      <c r="I52" s="1271">
        <f t="shared" ca="1" si="9"/>
        <v>0</v>
      </c>
      <c r="J52" s="1271">
        <f t="shared" ca="1" si="9"/>
        <v>0</v>
      </c>
      <c r="K52" s="1271">
        <f t="shared" ca="1" si="9"/>
        <v>0</v>
      </c>
      <c r="L52" s="1271">
        <f t="shared" ca="1" si="9"/>
        <v>0</v>
      </c>
      <c r="M52" s="1271">
        <f t="shared" ca="1" si="9"/>
        <v>0</v>
      </c>
      <c r="N52" s="1271">
        <f t="shared" ca="1" si="9"/>
        <v>0</v>
      </c>
      <c r="O52" s="1271">
        <f t="shared" ca="1" si="9"/>
        <v>0</v>
      </c>
      <c r="P52" s="1271">
        <f t="shared" ca="1" si="9"/>
        <v>0</v>
      </c>
      <c r="Q52" s="1271">
        <f t="shared" ca="1" si="9"/>
        <v>0</v>
      </c>
      <c r="R52" s="1271">
        <f t="shared" ca="1" si="9"/>
        <v>0</v>
      </c>
      <c r="S52" s="1271">
        <f t="shared" ca="1" si="9"/>
        <v>0</v>
      </c>
      <c r="T52" s="1271">
        <f t="shared" ca="1" si="9"/>
        <v>0</v>
      </c>
      <c r="U52" s="1271">
        <f t="shared" ca="1" si="9"/>
        <v>0</v>
      </c>
      <c r="V52" s="1271">
        <f t="shared" ca="1" si="9"/>
        <v>0</v>
      </c>
      <c r="W52" s="1271">
        <f t="shared" ca="1" si="9"/>
        <v>0</v>
      </c>
      <c r="X52" s="1271">
        <f t="shared" ca="1" si="9"/>
        <v>0</v>
      </c>
      <c r="Y52" s="1271">
        <f t="shared" ca="1" si="9"/>
        <v>0</v>
      </c>
      <c r="Z52" s="1271">
        <f t="shared" ca="1" si="9"/>
        <v>0</v>
      </c>
      <c r="AA52" s="1271">
        <f t="shared" ca="1" si="9"/>
        <v>0</v>
      </c>
      <c r="AB52" s="1271">
        <f t="shared" ca="1" si="9"/>
        <v>0</v>
      </c>
      <c r="AC52" s="1271">
        <f t="shared" ca="1" si="9"/>
        <v>0</v>
      </c>
      <c r="AD52" s="1271">
        <f t="shared" ca="1" si="9"/>
        <v>0</v>
      </c>
      <c r="AE52" s="1271">
        <f t="shared" ca="1" si="9"/>
        <v>0</v>
      </c>
      <c r="AF52" s="1271">
        <f t="shared" ca="1" si="9"/>
        <v>0</v>
      </c>
      <c r="AG52" s="1271">
        <f t="shared" ca="1" si="9"/>
        <v>0</v>
      </c>
      <c r="AH52" s="1271">
        <f t="shared" ca="1" si="9"/>
        <v>0</v>
      </c>
      <c r="AI52" s="1271">
        <f t="shared" ca="1" si="9"/>
        <v>0</v>
      </c>
      <c r="AJ52" s="1271">
        <f t="shared" ca="1" si="9"/>
        <v>0</v>
      </c>
      <c r="AK52" s="1271">
        <f t="shared" ca="1" si="9"/>
        <v>0</v>
      </c>
      <c r="AL52" s="1271">
        <f t="shared" ca="1" si="9"/>
        <v>0</v>
      </c>
      <c r="AM52" s="1271">
        <f t="shared" ca="1" si="9"/>
        <v>0</v>
      </c>
      <c r="AN52" s="1271">
        <f t="shared" ca="1" si="9"/>
        <v>0</v>
      </c>
      <c r="AO52" s="1271">
        <f t="shared" ca="1" si="9"/>
        <v>0</v>
      </c>
      <c r="AP52" s="1271">
        <f t="shared" ca="1" si="9"/>
        <v>0</v>
      </c>
      <c r="AQ52" s="1271">
        <f t="shared" ca="1" si="9"/>
        <v>0</v>
      </c>
      <c r="AR52" s="1271">
        <f t="shared" ca="1" si="9"/>
        <v>0</v>
      </c>
      <c r="AS52" s="1271">
        <f t="shared" ca="1" si="9"/>
        <v>0</v>
      </c>
      <c r="AT52" s="1271">
        <f t="shared" ca="1" si="9"/>
        <v>0</v>
      </c>
      <c r="AU52" s="1271">
        <f t="shared" ca="1" si="9"/>
        <v>0</v>
      </c>
      <c r="AV52" s="1271">
        <f t="shared" ca="1" si="9"/>
        <v>0</v>
      </c>
      <c r="AW52" s="1271">
        <f t="shared" ca="1" si="9"/>
        <v>0</v>
      </c>
      <c r="AX52" s="1271">
        <f t="shared" ca="1" si="9"/>
        <v>0</v>
      </c>
      <c r="AY52" s="1271">
        <f t="shared" ca="1" si="9"/>
        <v>0</v>
      </c>
      <c r="AZ52" s="1271">
        <f t="shared" ca="1" si="9"/>
        <v>0</v>
      </c>
      <c r="BA52" s="1271">
        <f t="shared" ca="1" si="9"/>
        <v>0</v>
      </c>
      <c r="BB52" s="1271">
        <f t="shared" ca="1" si="9"/>
        <v>0</v>
      </c>
      <c r="BC52" s="1271">
        <f t="shared" ca="1" si="9"/>
        <v>0</v>
      </c>
      <c r="BD52" s="1271">
        <f t="shared" ca="1" si="9"/>
        <v>0</v>
      </c>
      <c r="BE52" s="1271">
        <f t="shared" ca="1" si="9"/>
        <v>0</v>
      </c>
      <c r="BF52" s="1271">
        <f t="shared" ca="1" si="9"/>
        <v>0</v>
      </c>
      <c r="BG52" s="1271">
        <f t="shared" ca="1" si="9"/>
        <v>0</v>
      </c>
      <c r="BH52" s="1271">
        <f t="shared" ca="1" si="9"/>
        <v>0</v>
      </c>
      <c r="BI52" s="1271">
        <f t="shared" ca="1" si="9"/>
        <v>0</v>
      </c>
      <c r="BJ52" s="1271">
        <f t="shared" ca="1" si="9"/>
        <v>0</v>
      </c>
      <c r="BK52" s="1271">
        <f t="shared" ca="1" si="9"/>
        <v>0</v>
      </c>
      <c r="BL52" s="1271">
        <f t="shared" ca="1" si="9"/>
        <v>0</v>
      </c>
      <c r="BM52" s="1271">
        <f t="shared" ca="1" si="9"/>
        <v>0</v>
      </c>
      <c r="BN52" s="1271">
        <f t="shared" ca="1" si="9"/>
        <v>0</v>
      </c>
      <c r="BO52" s="1271">
        <f t="shared" ca="1" si="9"/>
        <v>0</v>
      </c>
      <c r="BP52" s="1271">
        <f t="shared" ca="1" si="9"/>
        <v>0</v>
      </c>
      <c r="BQ52" s="1271">
        <f t="shared" ca="1" si="9"/>
        <v>0</v>
      </c>
      <c r="BR52" s="1271">
        <f t="shared" ref="BR52:CT52" ca="1" si="10">BR41*1000*BR6</f>
        <v>0</v>
      </c>
      <c r="BS52" s="1271">
        <f t="shared" ca="1" si="10"/>
        <v>0</v>
      </c>
      <c r="BT52" s="1271">
        <f t="shared" ca="1" si="10"/>
        <v>0</v>
      </c>
      <c r="BU52" s="1271">
        <f t="shared" ca="1" si="10"/>
        <v>0</v>
      </c>
      <c r="BV52" s="1271">
        <f t="shared" si="10"/>
        <v>0</v>
      </c>
      <c r="BW52" s="1271">
        <f t="shared" si="10"/>
        <v>0</v>
      </c>
      <c r="BX52" s="1271">
        <f t="shared" si="10"/>
        <v>0</v>
      </c>
      <c r="BY52" s="1271">
        <f t="shared" si="10"/>
        <v>0</v>
      </c>
      <c r="BZ52" s="1271">
        <f t="shared" si="10"/>
        <v>0</v>
      </c>
      <c r="CA52" s="1271">
        <f t="shared" si="10"/>
        <v>0</v>
      </c>
      <c r="CB52" s="1271">
        <f t="shared" si="10"/>
        <v>0</v>
      </c>
      <c r="CC52" s="1271">
        <f t="shared" si="10"/>
        <v>0</v>
      </c>
      <c r="CD52" s="1271">
        <f t="shared" si="10"/>
        <v>0</v>
      </c>
      <c r="CE52" s="1271">
        <f t="shared" si="10"/>
        <v>0</v>
      </c>
      <c r="CF52" s="1271">
        <f t="shared" si="10"/>
        <v>0</v>
      </c>
      <c r="CG52" s="1271">
        <f t="shared" si="10"/>
        <v>0</v>
      </c>
      <c r="CH52" s="1271">
        <f t="shared" si="10"/>
        <v>0</v>
      </c>
      <c r="CI52" s="1271">
        <f t="shared" si="10"/>
        <v>0</v>
      </c>
      <c r="CJ52" s="1271">
        <f t="shared" si="10"/>
        <v>0</v>
      </c>
      <c r="CK52" s="1271">
        <f t="shared" si="10"/>
        <v>0</v>
      </c>
      <c r="CL52" s="1271">
        <f t="shared" si="10"/>
        <v>0</v>
      </c>
      <c r="CM52" s="1271">
        <f t="shared" si="10"/>
        <v>0</v>
      </c>
      <c r="CN52" s="1271">
        <f t="shared" si="10"/>
        <v>0</v>
      </c>
      <c r="CO52" s="1271">
        <f t="shared" si="10"/>
        <v>0</v>
      </c>
      <c r="CP52" s="1271">
        <f t="shared" si="10"/>
        <v>0</v>
      </c>
      <c r="CQ52" s="1271">
        <f t="shared" si="10"/>
        <v>0</v>
      </c>
      <c r="CR52" s="1271">
        <f t="shared" si="10"/>
        <v>0</v>
      </c>
      <c r="CS52" s="1271">
        <f t="shared" si="10"/>
        <v>0</v>
      </c>
      <c r="CT52" s="1271">
        <f t="shared" si="10"/>
        <v>0</v>
      </c>
    </row>
    <row r="53" spans="1:98" ht="13" x14ac:dyDescent="0.25">
      <c r="A53" s="63" t="s">
        <v>56</v>
      </c>
      <c r="B53" s="41">
        <f ca="1">HLOOKUP($B$8,$E$39:$CT$57,15)</f>
        <v>0</v>
      </c>
      <c r="C53" s="41">
        <f ca="1">HLOOKUP($B$9,$E$39:$CT$57,15)</f>
        <v>0</v>
      </c>
      <c r="D53" s="279"/>
      <c r="E53" s="239">
        <f ca="1">E42*Indata!$B$41*1000*E7</f>
        <v>0</v>
      </c>
      <c r="F53" s="239">
        <f ca="1">F42*Indata!$B$41*1000*F7</f>
        <v>0</v>
      </c>
      <c r="G53" s="239">
        <f ca="1">G42*Indata!$B$41*1000*G7</f>
        <v>0</v>
      </c>
      <c r="H53" s="239">
        <f ca="1">H42*Indata!$B$41*1000*H7</f>
        <v>0</v>
      </c>
      <c r="I53" s="239">
        <f ca="1">I42*Indata!$B$41*1000*I7</f>
        <v>0</v>
      </c>
      <c r="J53" s="239">
        <f ca="1">J42*Indata!$B$41*1000*J7</f>
        <v>0</v>
      </c>
      <c r="K53" s="239">
        <f ca="1">K42*Indata!$B$41*1000*K7</f>
        <v>0</v>
      </c>
      <c r="L53" s="239">
        <f ca="1">L42*Indata!$B$41*1000*L7</f>
        <v>0</v>
      </c>
      <c r="M53" s="239">
        <f ca="1">M42*Indata!$B$41*1000*M7</f>
        <v>0</v>
      </c>
      <c r="N53" s="239">
        <f ca="1">N42*Indata!$B$41*1000*N7</f>
        <v>0</v>
      </c>
      <c r="O53" s="239">
        <f ca="1">O42*Indata!$B$41*1000*O7</f>
        <v>0</v>
      </c>
      <c r="P53" s="239">
        <f ca="1">P42*Indata!$B$41*1000*P7</f>
        <v>0</v>
      </c>
      <c r="Q53" s="239">
        <f ca="1">Q42*Indata!$B$41*1000*Q7</f>
        <v>0</v>
      </c>
      <c r="R53" s="239">
        <f ca="1">R42*Indata!$B$41*1000*R7</f>
        <v>0</v>
      </c>
      <c r="S53" s="239">
        <f ca="1">S42*Indata!$B$41*1000*S7</f>
        <v>0</v>
      </c>
      <c r="T53" s="239">
        <f ca="1">T42*Indata!$B$41*1000*T7</f>
        <v>0</v>
      </c>
      <c r="U53" s="239">
        <f ca="1">U42*Indata!$B$41*1000*U7</f>
        <v>0</v>
      </c>
      <c r="V53" s="239">
        <f ca="1">V42*Indata!$B$41*1000*V7</f>
        <v>0</v>
      </c>
      <c r="W53" s="239">
        <f ca="1">W42*Indata!$B$41*1000*W7</f>
        <v>0</v>
      </c>
      <c r="X53" s="239">
        <f ca="1">X42*Indata!$B$41*1000*X7</f>
        <v>0</v>
      </c>
      <c r="Y53" s="239">
        <f ca="1">Y42*Indata!$B$41*1000*Y7</f>
        <v>0</v>
      </c>
      <c r="Z53" s="239">
        <f ca="1">Z42*Indata!$B$41*1000*Z7</f>
        <v>0</v>
      </c>
      <c r="AA53" s="239">
        <f ca="1">AA42*Indata!$B$41*1000*AA7</f>
        <v>0</v>
      </c>
      <c r="AB53" s="239">
        <f ca="1">AB42*Indata!$B$41*1000*AB7</f>
        <v>0</v>
      </c>
      <c r="AC53" s="239">
        <f ca="1">AC42*Indata!$B$41*1000*AC7</f>
        <v>0</v>
      </c>
      <c r="AD53" s="239">
        <f ca="1">AD42*Indata!$B$41*1000*AD7</f>
        <v>0</v>
      </c>
      <c r="AE53" s="239">
        <f ca="1">AE42*Indata!$B$41*1000*AE7</f>
        <v>0</v>
      </c>
      <c r="AF53" s="239">
        <f ca="1">AF42*Indata!$B$41*1000*AF7</f>
        <v>0</v>
      </c>
      <c r="AG53" s="239">
        <f ca="1">AG42*Indata!$B$41*1000*AG7</f>
        <v>0</v>
      </c>
      <c r="AH53" s="239">
        <f ca="1">AH42*Indata!$B$41*1000*AH7</f>
        <v>0</v>
      </c>
      <c r="AI53" s="239">
        <f ca="1">AI42*Indata!$B$41*1000*AI7</f>
        <v>0</v>
      </c>
      <c r="AJ53" s="239">
        <f ca="1">AJ42*Indata!$B$41*1000*AJ7</f>
        <v>0</v>
      </c>
      <c r="AK53" s="239">
        <f ca="1">AK42*Indata!$B$41*1000*AK7</f>
        <v>0</v>
      </c>
      <c r="AL53" s="239">
        <f ca="1">AL42*Indata!$B$41*1000*AL7</f>
        <v>0</v>
      </c>
      <c r="AM53" s="239">
        <f ca="1">AM42*Indata!$B$41*1000*AM7</f>
        <v>0</v>
      </c>
      <c r="AN53" s="239">
        <f ca="1">AN42*Indata!$B$41*1000*AN7</f>
        <v>0</v>
      </c>
      <c r="AO53" s="239">
        <f ca="1">AO42*Indata!$B$41*1000*AO7</f>
        <v>0</v>
      </c>
      <c r="AP53" s="239">
        <f ca="1">AP42*Indata!$B$41*1000*AP7</f>
        <v>0</v>
      </c>
      <c r="AQ53" s="239">
        <f ca="1">AQ42*Indata!$B$41*1000*AQ7</f>
        <v>0</v>
      </c>
      <c r="AR53" s="239">
        <f ca="1">AR42*Indata!$B$41*1000*AR7</f>
        <v>0</v>
      </c>
      <c r="AS53" s="239">
        <f ca="1">AS42*Indata!$B$41*1000*AS7</f>
        <v>0</v>
      </c>
      <c r="AT53" s="239">
        <f ca="1">AT42*Indata!$B$41*1000*AT7</f>
        <v>0</v>
      </c>
      <c r="AU53" s="239">
        <f ca="1">AU42*Indata!$B$41*1000*AU7</f>
        <v>0</v>
      </c>
      <c r="AV53" s="239">
        <f ca="1">AV42*Indata!$B$41*1000*AV7</f>
        <v>0</v>
      </c>
      <c r="AW53" s="239">
        <f ca="1">AW42*Indata!$B$41*1000*AW7</f>
        <v>0</v>
      </c>
      <c r="AX53" s="239">
        <f ca="1">AX42*Indata!$B$41*1000*AX7</f>
        <v>0</v>
      </c>
      <c r="AY53" s="239">
        <f ca="1">AY42*Indata!$B$41*1000*AY7</f>
        <v>0</v>
      </c>
      <c r="AZ53" s="239">
        <f ca="1">AZ42*Indata!$B$41*1000*AZ7</f>
        <v>0</v>
      </c>
      <c r="BA53" s="239">
        <f ca="1">BA42*Indata!$B$41*1000*BA7</f>
        <v>0</v>
      </c>
      <c r="BB53" s="239">
        <f ca="1">BB42*Indata!$B$41*1000*BB7</f>
        <v>0</v>
      </c>
      <c r="BC53" s="239">
        <f ca="1">BC42*Indata!$B$41*1000*BC7</f>
        <v>0</v>
      </c>
      <c r="BD53" s="239">
        <f ca="1">BD42*Indata!$B$41*1000*BD7</f>
        <v>0</v>
      </c>
      <c r="BE53" s="239">
        <f ca="1">BE42*Indata!$B$41*1000*BE7</f>
        <v>0</v>
      </c>
      <c r="BF53" s="239">
        <f ca="1">BF42*Indata!$B$41*1000*BF7</f>
        <v>0</v>
      </c>
      <c r="BG53" s="239">
        <f ca="1">BG42*Indata!$B$41*1000*BG7</f>
        <v>0</v>
      </c>
      <c r="BH53" s="239">
        <f ca="1">BH42*Indata!$B$41*1000*BH7</f>
        <v>0</v>
      </c>
      <c r="BI53" s="239">
        <f ca="1">BI42*Indata!$B$41*1000*BI7</f>
        <v>0</v>
      </c>
      <c r="BJ53" s="239">
        <f ca="1">BJ42*Indata!$B$41*1000*BJ7</f>
        <v>0</v>
      </c>
      <c r="BK53" s="239">
        <f ca="1">BK42*Indata!$B$41*1000*BK7</f>
        <v>0</v>
      </c>
      <c r="BL53" s="239">
        <f ca="1">BL42*Indata!$B$41*1000*BL7</f>
        <v>0</v>
      </c>
      <c r="BM53" s="239">
        <f ca="1">BM42*Indata!$B$41*1000*BM7</f>
        <v>0</v>
      </c>
      <c r="BN53" s="239">
        <f ca="1">BN42*Indata!$B$41*1000*BN7</f>
        <v>0</v>
      </c>
      <c r="BO53" s="239">
        <f ca="1">BO42*Indata!$B$41*1000*BO7</f>
        <v>0</v>
      </c>
      <c r="BP53" s="239">
        <f ca="1">BP42*Indata!$B$41*1000*BP7</f>
        <v>0</v>
      </c>
      <c r="BQ53" s="239">
        <f ca="1">BQ42*Indata!$B$41*1000*BQ7</f>
        <v>0</v>
      </c>
      <c r="BR53" s="239">
        <f ca="1">BR42*Indata!$B$41*1000*BR7</f>
        <v>0</v>
      </c>
      <c r="BS53" s="239">
        <f ca="1">BS42*Indata!$B$41*1000*BS7</f>
        <v>0</v>
      </c>
      <c r="BT53" s="239">
        <f ca="1">BT42*Indata!$B$41*1000*BT7</f>
        <v>0</v>
      </c>
      <c r="BU53" s="239">
        <f ca="1">BU42*Indata!$B$41*1000*BU7</f>
        <v>0</v>
      </c>
      <c r="BV53" s="239">
        <f>BV42*Indata!$B$41*1000*BV7</f>
        <v>0</v>
      </c>
      <c r="BW53" s="239">
        <f>BW42*Indata!$B$41*1000*BW7</f>
        <v>0</v>
      </c>
      <c r="BX53" s="239">
        <f>BX42*Indata!$B$41*1000*BX7</f>
        <v>0</v>
      </c>
      <c r="BY53" s="239">
        <f>BY42*Indata!$B$41*1000*BY7</f>
        <v>0</v>
      </c>
      <c r="BZ53" s="239">
        <f>BZ42*Indata!$B$41*1000*BZ7</f>
        <v>0</v>
      </c>
      <c r="CA53" s="239">
        <f>CA42*Indata!$B$41*1000*CA7</f>
        <v>0</v>
      </c>
      <c r="CB53" s="239">
        <f>CB42*Indata!$B$41*1000*CB7</f>
        <v>0</v>
      </c>
      <c r="CC53" s="239">
        <f>CC42*Indata!$B$41*1000*CC7</f>
        <v>0</v>
      </c>
      <c r="CD53" s="239">
        <f>CD42*Indata!$B$41*1000*CD7</f>
        <v>0</v>
      </c>
      <c r="CE53" s="239">
        <f>CE42*Indata!$B$41*1000*CE7</f>
        <v>0</v>
      </c>
      <c r="CF53" s="239">
        <f>CF42*Indata!$B$41*1000*CF7</f>
        <v>0</v>
      </c>
      <c r="CG53" s="239">
        <f>CG42*Indata!$B$41*1000*CG7</f>
        <v>0</v>
      </c>
      <c r="CH53" s="239">
        <f>CH42*Indata!$B$41*1000*CH7</f>
        <v>0</v>
      </c>
      <c r="CI53" s="239">
        <f>CI42*Indata!$B$41*1000*CI7</f>
        <v>0</v>
      </c>
      <c r="CJ53" s="239">
        <f>CJ42*Indata!$B$41*1000*CJ7</f>
        <v>0</v>
      </c>
      <c r="CK53" s="239">
        <f>CK42*Indata!$B$41*1000*CK7</f>
        <v>0</v>
      </c>
      <c r="CL53" s="239">
        <f>CL42*Indata!$B$41*1000*CL7</f>
        <v>0</v>
      </c>
      <c r="CM53" s="239">
        <f>CM42*Indata!$B$41*1000*CM7</f>
        <v>0</v>
      </c>
      <c r="CN53" s="239">
        <f>CN42*Indata!$B$41*1000*CN7</f>
        <v>0</v>
      </c>
      <c r="CO53" s="239">
        <f>CO42*Indata!$B$41*1000*CO7</f>
        <v>0</v>
      </c>
      <c r="CP53" s="239">
        <f>CP42*Indata!$B$41*1000*CP7</f>
        <v>0</v>
      </c>
      <c r="CQ53" s="239">
        <f>CQ42*Indata!$B$41*1000*CQ7</f>
        <v>0</v>
      </c>
      <c r="CR53" s="239">
        <f>CR42*Indata!$B$41*1000*CR7</f>
        <v>0</v>
      </c>
      <c r="CS53" s="239">
        <f>CS42*Indata!$B$41*1000*CS7</f>
        <v>0</v>
      </c>
      <c r="CT53" s="239">
        <f>CT42*Indata!$B$41*1000*CT7</f>
        <v>0</v>
      </c>
    </row>
    <row r="54" spans="1:98" ht="13" x14ac:dyDescent="0.25">
      <c r="A54" s="63" t="s">
        <v>57</v>
      </c>
      <c r="B54" s="41">
        <f ca="1">HLOOKUP($B$8,$E$39:$CT$57,16)</f>
        <v>0</v>
      </c>
      <c r="C54" s="41">
        <f ca="1">HLOOKUP($B$9,$E$39:$CT$57,16)</f>
        <v>0</v>
      </c>
      <c r="D54" s="279"/>
      <c r="E54" s="239">
        <f ca="1">E43*Indata!$B$42*1000*E8</f>
        <v>0</v>
      </c>
      <c r="F54" s="239">
        <f ca="1">F43*Indata!$B$42*1000*F8</f>
        <v>0</v>
      </c>
      <c r="G54" s="239">
        <f ca="1">G43*Indata!$B$42*1000*G8</f>
        <v>0</v>
      </c>
      <c r="H54" s="239">
        <f ca="1">H43*Indata!$B$42*1000*H8</f>
        <v>0</v>
      </c>
      <c r="I54" s="239">
        <f ca="1">I43*Indata!$B$42*1000*I8</f>
        <v>0</v>
      </c>
      <c r="J54" s="239">
        <f ca="1">J43*Indata!$B$42*1000*J8</f>
        <v>0</v>
      </c>
      <c r="K54" s="239">
        <f ca="1">K43*Indata!$B$42*1000*K8</f>
        <v>0</v>
      </c>
      <c r="L54" s="239">
        <f ca="1">L43*Indata!$B$42*1000*L8</f>
        <v>0</v>
      </c>
      <c r="M54" s="239">
        <f ca="1">M43*Indata!$B$42*1000*M8</f>
        <v>0</v>
      </c>
      <c r="N54" s="239">
        <f ca="1">N43*Indata!$B$42*1000*N8</f>
        <v>0</v>
      </c>
      <c r="O54" s="239">
        <f ca="1">O43*Indata!$B$42*1000*O8</f>
        <v>0</v>
      </c>
      <c r="P54" s="239">
        <f ca="1">P43*Indata!$B$42*1000*P8</f>
        <v>0</v>
      </c>
      <c r="Q54" s="239">
        <f ca="1">Q43*Indata!$B$42*1000*Q8</f>
        <v>0</v>
      </c>
      <c r="R54" s="239">
        <f ca="1">R43*Indata!$B$42*1000*R8</f>
        <v>0</v>
      </c>
      <c r="S54" s="239">
        <f ca="1">S43*Indata!$B$42*1000*S8</f>
        <v>0</v>
      </c>
      <c r="T54" s="239">
        <f ca="1">T43*Indata!$B$42*1000*T8</f>
        <v>0</v>
      </c>
      <c r="U54" s="239">
        <f ca="1">U43*Indata!$B$42*1000*U8</f>
        <v>0</v>
      </c>
      <c r="V54" s="239">
        <f ca="1">V43*Indata!$B$42*1000*V8</f>
        <v>0</v>
      </c>
      <c r="W54" s="239">
        <f ca="1">W43*Indata!$B$42*1000*W8</f>
        <v>0</v>
      </c>
      <c r="X54" s="239">
        <f ca="1">X43*Indata!$B$42*1000*X8</f>
        <v>0</v>
      </c>
      <c r="Y54" s="239">
        <f ca="1">Y43*Indata!$B$42*1000*Y8</f>
        <v>0</v>
      </c>
      <c r="Z54" s="239">
        <f ca="1">Z43*Indata!$B$42*1000*Z8</f>
        <v>0</v>
      </c>
      <c r="AA54" s="239">
        <f ca="1">AA43*Indata!$B$42*1000*AA8</f>
        <v>0</v>
      </c>
      <c r="AB54" s="239">
        <f ca="1">AB43*Indata!$B$42*1000*AB8</f>
        <v>0</v>
      </c>
      <c r="AC54" s="239">
        <f ca="1">AC43*Indata!$B$42*1000*AC8</f>
        <v>0</v>
      </c>
      <c r="AD54" s="239">
        <f ca="1">AD43*Indata!$B$42*1000*AD8</f>
        <v>0</v>
      </c>
      <c r="AE54" s="239">
        <f ca="1">AE43*Indata!$B$42*1000*AE8</f>
        <v>0</v>
      </c>
      <c r="AF54" s="239">
        <f ca="1">AF43*Indata!$B$42*1000*AF8</f>
        <v>0</v>
      </c>
      <c r="AG54" s="239">
        <f ca="1">AG43*Indata!$B$42*1000*AG8</f>
        <v>0</v>
      </c>
      <c r="AH54" s="239">
        <f ca="1">AH43*Indata!$B$42*1000*AH8</f>
        <v>0</v>
      </c>
      <c r="AI54" s="239">
        <f ca="1">AI43*Indata!$B$42*1000*AI8</f>
        <v>0</v>
      </c>
      <c r="AJ54" s="239">
        <f ca="1">AJ43*Indata!$B$42*1000*AJ8</f>
        <v>0</v>
      </c>
      <c r="AK54" s="239">
        <f ca="1">AK43*Indata!$B$42*1000*AK8</f>
        <v>0</v>
      </c>
      <c r="AL54" s="239">
        <f ca="1">AL43*Indata!$B$42*1000*AL8</f>
        <v>0</v>
      </c>
      <c r="AM54" s="239">
        <f ca="1">AM43*Indata!$B$42*1000*AM8</f>
        <v>0</v>
      </c>
      <c r="AN54" s="239">
        <f ca="1">AN43*Indata!$B$42*1000*AN8</f>
        <v>0</v>
      </c>
      <c r="AO54" s="239">
        <f ca="1">AO43*Indata!$B$42*1000*AO8</f>
        <v>0</v>
      </c>
      <c r="AP54" s="239">
        <f ca="1">AP43*Indata!$B$42*1000*AP8</f>
        <v>0</v>
      </c>
      <c r="AQ54" s="239">
        <f ca="1">AQ43*Indata!$B$42*1000*AQ8</f>
        <v>0</v>
      </c>
      <c r="AR54" s="239">
        <f ca="1">AR43*Indata!$B$42*1000*AR8</f>
        <v>0</v>
      </c>
      <c r="AS54" s="239">
        <f ca="1">AS43*Indata!$B$42*1000*AS8</f>
        <v>0</v>
      </c>
      <c r="AT54" s="239">
        <f ca="1">AT43*Indata!$B$42*1000*AT8</f>
        <v>0</v>
      </c>
      <c r="AU54" s="239">
        <f ca="1">AU43*Indata!$B$42*1000*AU8</f>
        <v>0</v>
      </c>
      <c r="AV54" s="239">
        <f ca="1">AV43*Indata!$B$42*1000*AV8</f>
        <v>0</v>
      </c>
      <c r="AW54" s="239">
        <f ca="1">AW43*Indata!$B$42*1000*AW8</f>
        <v>0</v>
      </c>
      <c r="AX54" s="239">
        <f ca="1">AX43*Indata!$B$42*1000*AX8</f>
        <v>0</v>
      </c>
      <c r="AY54" s="239">
        <f ca="1">AY43*Indata!$B$42*1000*AY8</f>
        <v>0</v>
      </c>
      <c r="AZ54" s="239">
        <f ca="1">AZ43*Indata!$B$42*1000*AZ8</f>
        <v>0</v>
      </c>
      <c r="BA54" s="239">
        <f ca="1">BA43*Indata!$B$42*1000*BA8</f>
        <v>0</v>
      </c>
      <c r="BB54" s="239">
        <f ca="1">BB43*Indata!$B$42*1000*BB8</f>
        <v>0</v>
      </c>
      <c r="BC54" s="239">
        <f ca="1">BC43*Indata!$B$42*1000*BC8</f>
        <v>0</v>
      </c>
      <c r="BD54" s="239">
        <f ca="1">BD43*Indata!$B$42*1000*BD8</f>
        <v>0</v>
      </c>
      <c r="BE54" s="239">
        <f ca="1">BE43*Indata!$B$42*1000*BE8</f>
        <v>0</v>
      </c>
      <c r="BF54" s="239">
        <f ca="1">BF43*Indata!$B$42*1000*BF8</f>
        <v>0</v>
      </c>
      <c r="BG54" s="239">
        <f ca="1">BG43*Indata!$B$42*1000*BG8</f>
        <v>0</v>
      </c>
      <c r="BH54" s="239">
        <f ca="1">BH43*Indata!$B$42*1000*BH8</f>
        <v>0</v>
      </c>
      <c r="BI54" s="239">
        <f ca="1">BI43*Indata!$B$42*1000*BI8</f>
        <v>0</v>
      </c>
      <c r="BJ54" s="239">
        <f ca="1">BJ43*Indata!$B$42*1000*BJ8</f>
        <v>0</v>
      </c>
      <c r="BK54" s="239">
        <f ca="1">BK43*Indata!$B$42*1000*BK8</f>
        <v>0</v>
      </c>
      <c r="BL54" s="239">
        <f ca="1">BL43*Indata!$B$42*1000*BL8</f>
        <v>0</v>
      </c>
      <c r="BM54" s="239">
        <f ca="1">BM43*Indata!$B$42*1000*BM8</f>
        <v>0</v>
      </c>
      <c r="BN54" s="239">
        <f ca="1">BN43*Indata!$B$42*1000*BN8</f>
        <v>0</v>
      </c>
      <c r="BO54" s="239">
        <f ca="1">BO43*Indata!$B$42*1000*BO8</f>
        <v>0</v>
      </c>
      <c r="BP54" s="239">
        <f ca="1">BP43*Indata!$B$42*1000*BP8</f>
        <v>0</v>
      </c>
      <c r="BQ54" s="239">
        <f ca="1">BQ43*Indata!$B$42*1000*BQ8</f>
        <v>0</v>
      </c>
      <c r="BR54" s="239">
        <f ca="1">BR43*Indata!$B$42*1000*BR8</f>
        <v>0</v>
      </c>
      <c r="BS54" s="239">
        <f ca="1">BS43*Indata!$B$42*1000*BS8</f>
        <v>0</v>
      </c>
      <c r="BT54" s="239">
        <f ca="1">BT43*Indata!$B$42*1000*BT8</f>
        <v>0</v>
      </c>
      <c r="BU54" s="239">
        <f ca="1">BU43*Indata!$B$42*1000*BU8</f>
        <v>0</v>
      </c>
      <c r="BV54" s="239">
        <f>BV43*Indata!$B$42*1000*BV8</f>
        <v>0</v>
      </c>
      <c r="BW54" s="239">
        <f>BW43*Indata!$B$42*1000*BW8</f>
        <v>0</v>
      </c>
      <c r="BX54" s="239">
        <f>BX43*Indata!$B$42*1000*BX8</f>
        <v>0</v>
      </c>
      <c r="BY54" s="239">
        <f>BY43*Indata!$B$42*1000*BY8</f>
        <v>0</v>
      </c>
      <c r="BZ54" s="239">
        <f>BZ43*Indata!$B$42*1000*BZ8</f>
        <v>0</v>
      </c>
      <c r="CA54" s="239">
        <f>CA43*Indata!$B$42*1000*CA8</f>
        <v>0</v>
      </c>
      <c r="CB54" s="239">
        <f>CB43*Indata!$B$42*1000*CB8</f>
        <v>0</v>
      </c>
      <c r="CC54" s="239">
        <f>CC43*Indata!$B$42*1000*CC8</f>
        <v>0</v>
      </c>
      <c r="CD54" s="239">
        <f>CD43*Indata!$B$42*1000*CD8</f>
        <v>0</v>
      </c>
      <c r="CE54" s="239">
        <f>CE43*Indata!$B$42*1000*CE8</f>
        <v>0</v>
      </c>
      <c r="CF54" s="239">
        <f>CF43*Indata!$B$42*1000*CF8</f>
        <v>0</v>
      </c>
      <c r="CG54" s="239">
        <f>CG43*Indata!$B$42*1000*CG8</f>
        <v>0</v>
      </c>
      <c r="CH54" s="239">
        <f>CH43*Indata!$B$42*1000*CH8</f>
        <v>0</v>
      </c>
      <c r="CI54" s="239">
        <f>CI43*Indata!$B$42*1000*CI8</f>
        <v>0</v>
      </c>
      <c r="CJ54" s="239">
        <f>CJ43*Indata!$B$42*1000*CJ8</f>
        <v>0</v>
      </c>
      <c r="CK54" s="239">
        <f>CK43*Indata!$B$42*1000*CK8</f>
        <v>0</v>
      </c>
      <c r="CL54" s="239">
        <f>CL43*Indata!$B$42*1000*CL8</f>
        <v>0</v>
      </c>
      <c r="CM54" s="239">
        <f>CM43*Indata!$B$42*1000*CM8</f>
        <v>0</v>
      </c>
      <c r="CN54" s="239">
        <f>CN43*Indata!$B$42*1000*CN8</f>
        <v>0</v>
      </c>
      <c r="CO54" s="239">
        <f>CO43*Indata!$B$42*1000*CO8</f>
        <v>0</v>
      </c>
      <c r="CP54" s="239">
        <f>CP43*Indata!$B$42*1000*CP8</f>
        <v>0</v>
      </c>
      <c r="CQ54" s="239">
        <f>CQ43*Indata!$B$42*1000*CQ8</f>
        <v>0</v>
      </c>
      <c r="CR54" s="239">
        <f>CR43*Indata!$B$42*1000*CR8</f>
        <v>0</v>
      </c>
      <c r="CS54" s="239">
        <f>CS43*Indata!$B$42*1000*CS8</f>
        <v>0</v>
      </c>
      <c r="CT54" s="239">
        <f>CT43*Indata!$B$42*1000*CT8</f>
        <v>0</v>
      </c>
    </row>
    <row r="55" spans="1:98" ht="13" x14ac:dyDescent="0.25">
      <c r="A55" s="63" t="s">
        <v>58</v>
      </c>
      <c r="B55" s="41">
        <f ca="1">HLOOKUP($B$8,$E$39:$CT$57,17)</f>
        <v>0</v>
      </c>
      <c r="C55" s="41">
        <f ca="1">HLOOKUP($B$9,$E$39:$CT$57,17)</f>
        <v>0</v>
      </c>
      <c r="D55" s="279"/>
      <c r="E55" s="239">
        <f ca="1">E44*Indata!$B$43*1000*E9</f>
        <v>0</v>
      </c>
      <c r="F55" s="239">
        <f ca="1">F44*Indata!$B$43*1000*F9</f>
        <v>0</v>
      </c>
      <c r="G55" s="239">
        <f ca="1">G44*Indata!$B$43*1000*G9</f>
        <v>0</v>
      </c>
      <c r="H55" s="239">
        <f ca="1">H44*Indata!$B$43*1000*H9</f>
        <v>0</v>
      </c>
      <c r="I55" s="239">
        <f ca="1">I44*Indata!$B$43*1000*I9</f>
        <v>0</v>
      </c>
      <c r="J55" s="239">
        <f ca="1">J44*Indata!$B$43*1000*J9</f>
        <v>0</v>
      </c>
      <c r="K55" s="239">
        <f ca="1">K44*Indata!$B$43*1000*K9</f>
        <v>0</v>
      </c>
      <c r="L55" s="239">
        <f ca="1">L44*Indata!$B$43*1000*L9</f>
        <v>0</v>
      </c>
      <c r="M55" s="239">
        <f ca="1">M44*Indata!$B$43*1000*M9</f>
        <v>0</v>
      </c>
      <c r="N55" s="239">
        <f ca="1">N44*Indata!$B$43*1000*N9</f>
        <v>0</v>
      </c>
      <c r="O55" s="239">
        <f ca="1">O44*Indata!$B$43*1000*O9</f>
        <v>0</v>
      </c>
      <c r="P55" s="239">
        <f ca="1">P44*Indata!$B$43*1000*P9</f>
        <v>0</v>
      </c>
      <c r="Q55" s="239">
        <f ca="1">Q44*Indata!$B$43*1000*Q9</f>
        <v>0</v>
      </c>
      <c r="R55" s="239">
        <f ca="1">R44*Indata!$B$43*1000*R9</f>
        <v>0</v>
      </c>
      <c r="S55" s="239">
        <f ca="1">S44*Indata!$B$43*1000*S9</f>
        <v>0</v>
      </c>
      <c r="T55" s="239">
        <f ca="1">T44*Indata!$B$43*1000*T9</f>
        <v>0</v>
      </c>
      <c r="U55" s="239">
        <f ca="1">U44*Indata!$B$43*1000*U9</f>
        <v>0</v>
      </c>
      <c r="V55" s="239">
        <f ca="1">V44*Indata!$B$43*1000*V9</f>
        <v>0</v>
      </c>
      <c r="W55" s="239">
        <f ca="1">W44*Indata!$B$43*1000*W9</f>
        <v>0</v>
      </c>
      <c r="X55" s="239">
        <f ca="1">X44*Indata!$B$43*1000*X9</f>
        <v>0</v>
      </c>
      <c r="Y55" s="239">
        <f ca="1">Y44*Indata!$B$43*1000*Y9</f>
        <v>0</v>
      </c>
      <c r="Z55" s="239">
        <f ca="1">Z44*Indata!$B$43*1000*Z9</f>
        <v>0</v>
      </c>
      <c r="AA55" s="239">
        <f ca="1">AA44*Indata!$B$43*1000*AA9</f>
        <v>0</v>
      </c>
      <c r="AB55" s="239">
        <f ca="1">AB44*Indata!$B$43*1000*AB9</f>
        <v>0</v>
      </c>
      <c r="AC55" s="239">
        <f ca="1">AC44*Indata!$B$43*1000*AC9</f>
        <v>0</v>
      </c>
      <c r="AD55" s="239">
        <f ca="1">AD44*Indata!$B$43*1000*AD9</f>
        <v>0</v>
      </c>
      <c r="AE55" s="239">
        <f ca="1">AE44*Indata!$B$43*1000*AE9</f>
        <v>0</v>
      </c>
      <c r="AF55" s="239">
        <f ca="1">AF44*Indata!$B$43*1000*AF9</f>
        <v>0</v>
      </c>
      <c r="AG55" s="239">
        <f ca="1">AG44*Indata!$B$43*1000*AG9</f>
        <v>0</v>
      </c>
      <c r="AH55" s="239">
        <f ca="1">AH44*Indata!$B$43*1000*AH9</f>
        <v>0</v>
      </c>
      <c r="AI55" s="239">
        <f ca="1">AI44*Indata!$B$43*1000*AI9</f>
        <v>0</v>
      </c>
      <c r="AJ55" s="239">
        <f ca="1">AJ44*Indata!$B$43*1000*AJ9</f>
        <v>0</v>
      </c>
      <c r="AK55" s="239">
        <f ca="1">AK44*Indata!$B$43*1000*AK9</f>
        <v>0</v>
      </c>
      <c r="AL55" s="239">
        <f ca="1">AL44*Indata!$B$43*1000*AL9</f>
        <v>0</v>
      </c>
      <c r="AM55" s="239">
        <f ca="1">AM44*Indata!$B$43*1000*AM9</f>
        <v>0</v>
      </c>
      <c r="AN55" s="239">
        <f ca="1">AN44*Indata!$B$43*1000*AN9</f>
        <v>0</v>
      </c>
      <c r="AO55" s="239">
        <f ca="1">AO44*Indata!$B$43*1000*AO9</f>
        <v>0</v>
      </c>
      <c r="AP55" s="239">
        <f ca="1">AP44*Indata!$B$43*1000*AP9</f>
        <v>0</v>
      </c>
      <c r="AQ55" s="239">
        <f ca="1">AQ44*Indata!$B$43*1000*AQ9</f>
        <v>0</v>
      </c>
      <c r="AR55" s="239">
        <f ca="1">AR44*Indata!$B$43*1000*AR9</f>
        <v>0</v>
      </c>
      <c r="AS55" s="239">
        <f ca="1">AS44*Indata!$B$43*1000*AS9</f>
        <v>0</v>
      </c>
      <c r="AT55" s="239">
        <f ca="1">AT44*Indata!$B$43*1000*AT9</f>
        <v>0</v>
      </c>
      <c r="AU55" s="239">
        <f ca="1">AU44*Indata!$B$43*1000*AU9</f>
        <v>0</v>
      </c>
      <c r="AV55" s="239">
        <f ca="1">AV44*Indata!$B$43*1000*AV9</f>
        <v>0</v>
      </c>
      <c r="AW55" s="239">
        <f ca="1">AW44*Indata!$B$43*1000*AW9</f>
        <v>0</v>
      </c>
      <c r="AX55" s="239">
        <f ca="1">AX44*Indata!$B$43*1000*AX9</f>
        <v>0</v>
      </c>
      <c r="AY55" s="239">
        <f ca="1">AY44*Indata!$B$43*1000*AY9</f>
        <v>0</v>
      </c>
      <c r="AZ55" s="239">
        <f ca="1">AZ44*Indata!$B$43*1000*AZ9</f>
        <v>0</v>
      </c>
      <c r="BA55" s="239">
        <f ca="1">BA44*Indata!$B$43*1000*BA9</f>
        <v>0</v>
      </c>
      <c r="BB55" s="239">
        <f ca="1">BB44*Indata!$B$43*1000*BB9</f>
        <v>0</v>
      </c>
      <c r="BC55" s="239">
        <f ca="1">BC44*Indata!$B$43*1000*BC9</f>
        <v>0</v>
      </c>
      <c r="BD55" s="239">
        <f ca="1">BD44*Indata!$B$43*1000*BD9</f>
        <v>0</v>
      </c>
      <c r="BE55" s="239">
        <f ca="1">BE44*Indata!$B$43*1000*BE9</f>
        <v>0</v>
      </c>
      <c r="BF55" s="239">
        <f ca="1">BF44*Indata!$B$43*1000*BF9</f>
        <v>0</v>
      </c>
      <c r="BG55" s="239">
        <f ca="1">BG44*Indata!$B$43*1000*BG9</f>
        <v>0</v>
      </c>
      <c r="BH55" s="239">
        <f ca="1">BH44*Indata!$B$43*1000*BH9</f>
        <v>0</v>
      </c>
      <c r="BI55" s="239">
        <f ca="1">BI44*Indata!$B$43*1000*BI9</f>
        <v>0</v>
      </c>
      <c r="BJ55" s="239">
        <f ca="1">BJ44*Indata!$B$43*1000*BJ9</f>
        <v>0</v>
      </c>
      <c r="BK55" s="239">
        <f ca="1">BK44*Indata!$B$43*1000*BK9</f>
        <v>0</v>
      </c>
      <c r="BL55" s="239">
        <f ca="1">BL44*Indata!$B$43*1000*BL9</f>
        <v>0</v>
      </c>
      <c r="BM55" s="239">
        <f ca="1">BM44*Indata!$B$43*1000*BM9</f>
        <v>0</v>
      </c>
      <c r="BN55" s="239">
        <f ca="1">BN44*Indata!$B$43*1000*BN9</f>
        <v>0</v>
      </c>
      <c r="BO55" s="239">
        <f ca="1">BO44*Indata!$B$43*1000*BO9</f>
        <v>0</v>
      </c>
      <c r="BP55" s="239">
        <f ca="1">BP44*Indata!$B$43*1000*BP9</f>
        <v>0</v>
      </c>
      <c r="BQ55" s="239">
        <f ca="1">BQ44*Indata!$B$43*1000*BQ9</f>
        <v>0</v>
      </c>
      <c r="BR55" s="239">
        <f ca="1">BR44*Indata!$B$43*1000*BR9</f>
        <v>0</v>
      </c>
      <c r="BS55" s="239">
        <f ca="1">BS44*Indata!$B$43*1000*BS9</f>
        <v>0</v>
      </c>
      <c r="BT55" s="239">
        <f ca="1">BT44*Indata!$B$43*1000*BT9</f>
        <v>0</v>
      </c>
      <c r="BU55" s="239">
        <f ca="1">BU44*Indata!$B$43*1000*BU9</f>
        <v>0</v>
      </c>
      <c r="BV55" s="239">
        <f>BV44*Indata!$B$43*1000*BV9</f>
        <v>0</v>
      </c>
      <c r="BW55" s="239">
        <f>BW44*Indata!$B$43*1000*BW9</f>
        <v>0</v>
      </c>
      <c r="BX55" s="239">
        <f>BX44*Indata!$B$43*1000*BX9</f>
        <v>0</v>
      </c>
      <c r="BY55" s="239">
        <f>BY44*Indata!$B$43*1000*BY9</f>
        <v>0</v>
      </c>
      <c r="BZ55" s="239">
        <f>BZ44*Indata!$B$43*1000*BZ9</f>
        <v>0</v>
      </c>
      <c r="CA55" s="239">
        <f>CA44*Indata!$B$43*1000*CA9</f>
        <v>0</v>
      </c>
      <c r="CB55" s="239">
        <f>CB44*Indata!$B$43*1000*CB9</f>
        <v>0</v>
      </c>
      <c r="CC55" s="239">
        <f>CC44*Indata!$B$43*1000*CC9</f>
        <v>0</v>
      </c>
      <c r="CD55" s="239">
        <f>CD44*Indata!$B$43*1000*CD9</f>
        <v>0</v>
      </c>
      <c r="CE55" s="239">
        <f>CE44*Indata!$B$43*1000*CE9</f>
        <v>0</v>
      </c>
      <c r="CF55" s="239">
        <f>CF44*Indata!$B$43*1000*CF9</f>
        <v>0</v>
      </c>
      <c r="CG55" s="239">
        <f>CG44*Indata!$B$43*1000*CG9</f>
        <v>0</v>
      </c>
      <c r="CH55" s="239">
        <f>CH44*Indata!$B$43*1000*CH9</f>
        <v>0</v>
      </c>
      <c r="CI55" s="239">
        <f>CI44*Indata!$B$43*1000*CI9</f>
        <v>0</v>
      </c>
      <c r="CJ55" s="239">
        <f>CJ44*Indata!$B$43*1000*CJ9</f>
        <v>0</v>
      </c>
      <c r="CK55" s="239">
        <f>CK44*Indata!$B$43*1000*CK9</f>
        <v>0</v>
      </c>
      <c r="CL55" s="239">
        <f>CL44*Indata!$B$43*1000*CL9</f>
        <v>0</v>
      </c>
      <c r="CM55" s="239">
        <f>CM44*Indata!$B$43*1000*CM9</f>
        <v>0</v>
      </c>
      <c r="CN55" s="239">
        <f>CN44*Indata!$B$43*1000*CN9</f>
        <v>0</v>
      </c>
      <c r="CO55" s="239">
        <f>CO44*Indata!$B$43*1000*CO9</f>
        <v>0</v>
      </c>
      <c r="CP55" s="239">
        <f>CP44*Indata!$B$43*1000*CP9</f>
        <v>0</v>
      </c>
      <c r="CQ55" s="239">
        <f>CQ44*Indata!$B$43*1000*CQ9</f>
        <v>0</v>
      </c>
      <c r="CR55" s="239">
        <f>CR44*Indata!$B$43*1000*CR9</f>
        <v>0</v>
      </c>
      <c r="CS55" s="239">
        <f>CS44*Indata!$B$43*1000*CS9</f>
        <v>0</v>
      </c>
      <c r="CT55" s="239">
        <f>CT44*Indata!$B$43*1000*CT9</f>
        <v>0</v>
      </c>
    </row>
    <row r="56" spans="1:98" ht="13" x14ac:dyDescent="0.25">
      <c r="A56" s="63" t="s">
        <v>80</v>
      </c>
      <c r="B56" s="41">
        <f ca="1">HLOOKUP($B$8,$E$39:$CT$57,18)</f>
        <v>0</v>
      </c>
      <c r="C56" s="41">
        <f ca="1">HLOOKUP($B$9,$E$39:$CT$57,18)</f>
        <v>0</v>
      </c>
      <c r="D56" s="279"/>
      <c r="E56" s="239">
        <f ca="1">E45*Indata!$B$44*1000*E10</f>
        <v>0</v>
      </c>
      <c r="F56" s="239">
        <f ca="1">F45*Indata!$B$44*1000*F10</f>
        <v>0</v>
      </c>
      <c r="G56" s="239">
        <f ca="1">G45*Indata!$B$44*1000*G10</f>
        <v>0</v>
      </c>
      <c r="H56" s="239">
        <f ca="1">H45*Indata!$B$44*1000*H10</f>
        <v>0</v>
      </c>
      <c r="I56" s="239">
        <f ca="1">I45*Indata!$B$44*1000*I10</f>
        <v>0</v>
      </c>
      <c r="J56" s="239">
        <f ca="1">J45*Indata!$B$44*1000*J10</f>
        <v>0</v>
      </c>
      <c r="K56" s="239">
        <f ca="1">K45*Indata!$B$44*1000*K10</f>
        <v>0</v>
      </c>
      <c r="L56" s="239">
        <f ca="1">L45*Indata!$B$44*1000*L10</f>
        <v>0</v>
      </c>
      <c r="M56" s="239">
        <f ca="1">M45*Indata!$B$44*1000*M10</f>
        <v>0</v>
      </c>
      <c r="N56" s="239">
        <f ca="1">N45*Indata!$B$44*1000*N10</f>
        <v>0</v>
      </c>
      <c r="O56" s="239">
        <f ca="1">O45*Indata!$B$44*1000*O10</f>
        <v>0</v>
      </c>
      <c r="P56" s="239">
        <f ca="1">P45*Indata!$B$44*1000*P10</f>
        <v>0</v>
      </c>
      <c r="Q56" s="239">
        <f ca="1">Q45*Indata!$B$44*1000*Q10</f>
        <v>0</v>
      </c>
      <c r="R56" s="239">
        <f ca="1">R45*Indata!$B$44*1000*R10</f>
        <v>0</v>
      </c>
      <c r="S56" s="239">
        <f ca="1">S45*Indata!$B$44*1000*S10</f>
        <v>0</v>
      </c>
      <c r="T56" s="239">
        <f ca="1">T45*Indata!$B$44*1000*T10</f>
        <v>0</v>
      </c>
      <c r="U56" s="239">
        <f ca="1">U45*Indata!$B$44*1000*U10</f>
        <v>0</v>
      </c>
      <c r="V56" s="239">
        <f ca="1">V45*Indata!$B$44*1000*V10</f>
        <v>0</v>
      </c>
      <c r="W56" s="239">
        <f ca="1">W45*Indata!$B$44*1000*W10</f>
        <v>0</v>
      </c>
      <c r="X56" s="239">
        <f ca="1">X45*Indata!$B$44*1000*X10</f>
        <v>0</v>
      </c>
      <c r="Y56" s="239">
        <f ca="1">Y45*Indata!$B$44*1000*Y10</f>
        <v>0</v>
      </c>
      <c r="Z56" s="239">
        <f ca="1">Z45*Indata!$B$44*1000*Z10</f>
        <v>0</v>
      </c>
      <c r="AA56" s="239">
        <f ca="1">AA45*Indata!$B$44*1000*AA10</f>
        <v>0</v>
      </c>
      <c r="AB56" s="239">
        <f ca="1">AB45*Indata!$B$44*1000*AB10</f>
        <v>0</v>
      </c>
      <c r="AC56" s="239">
        <f ca="1">AC45*Indata!$B$44*1000*AC10</f>
        <v>0</v>
      </c>
      <c r="AD56" s="239">
        <f ca="1">AD45*Indata!$B$44*1000*AD10</f>
        <v>0</v>
      </c>
      <c r="AE56" s="239">
        <f ca="1">AE45*Indata!$B$44*1000*AE10</f>
        <v>0</v>
      </c>
      <c r="AF56" s="239">
        <f ca="1">AF45*Indata!$B$44*1000*AF10</f>
        <v>0</v>
      </c>
      <c r="AG56" s="239">
        <f ca="1">AG45*Indata!$B$44*1000*AG10</f>
        <v>0</v>
      </c>
      <c r="AH56" s="239">
        <f ca="1">AH45*Indata!$B$44*1000*AH10</f>
        <v>0</v>
      </c>
      <c r="AI56" s="239">
        <f ca="1">AI45*Indata!$B$44*1000*AI10</f>
        <v>0</v>
      </c>
      <c r="AJ56" s="239">
        <f ca="1">AJ45*Indata!$B$44*1000*AJ10</f>
        <v>0</v>
      </c>
      <c r="AK56" s="239">
        <f ca="1">AK45*Indata!$B$44*1000*AK10</f>
        <v>0</v>
      </c>
      <c r="AL56" s="239">
        <f ca="1">AL45*Indata!$B$44*1000*AL10</f>
        <v>0</v>
      </c>
      <c r="AM56" s="239">
        <f ca="1">AM45*Indata!$B$44*1000*AM10</f>
        <v>0</v>
      </c>
      <c r="AN56" s="239">
        <f ca="1">AN45*Indata!$B$44*1000*AN10</f>
        <v>0</v>
      </c>
      <c r="AO56" s="239">
        <f ca="1">AO45*Indata!$B$44*1000*AO10</f>
        <v>0</v>
      </c>
      <c r="AP56" s="239">
        <f ca="1">AP45*Indata!$B$44*1000*AP10</f>
        <v>0</v>
      </c>
      <c r="AQ56" s="239">
        <f ca="1">AQ45*Indata!$B$44*1000*AQ10</f>
        <v>0</v>
      </c>
      <c r="AR56" s="239">
        <f ca="1">AR45*Indata!$B$44*1000*AR10</f>
        <v>0</v>
      </c>
      <c r="AS56" s="239">
        <f ca="1">AS45*Indata!$B$44*1000*AS10</f>
        <v>0</v>
      </c>
      <c r="AT56" s="239">
        <f ca="1">AT45*Indata!$B$44*1000*AT10</f>
        <v>0</v>
      </c>
      <c r="AU56" s="239">
        <f ca="1">AU45*Indata!$B$44*1000*AU10</f>
        <v>0</v>
      </c>
      <c r="AV56" s="239">
        <f ca="1">AV45*Indata!$B$44*1000*AV10</f>
        <v>0</v>
      </c>
      <c r="AW56" s="239">
        <f ca="1">AW45*Indata!$B$44*1000*AW10</f>
        <v>0</v>
      </c>
      <c r="AX56" s="239">
        <f ca="1">AX45*Indata!$B$44*1000*AX10</f>
        <v>0</v>
      </c>
      <c r="AY56" s="239">
        <f ca="1">AY45*Indata!$B$44*1000*AY10</f>
        <v>0</v>
      </c>
      <c r="AZ56" s="239">
        <f ca="1">AZ45*Indata!$B$44*1000*AZ10</f>
        <v>0</v>
      </c>
      <c r="BA56" s="239">
        <f ca="1">BA45*Indata!$B$44*1000*BA10</f>
        <v>0</v>
      </c>
      <c r="BB56" s="239">
        <f ca="1">BB45*Indata!$B$44*1000*BB10</f>
        <v>0</v>
      </c>
      <c r="BC56" s="239">
        <f ca="1">BC45*Indata!$B$44*1000*BC10</f>
        <v>0</v>
      </c>
      <c r="BD56" s="239">
        <f ca="1">BD45*Indata!$B$44*1000*BD10</f>
        <v>0</v>
      </c>
      <c r="BE56" s="239">
        <f ca="1">BE45*Indata!$B$44*1000*BE10</f>
        <v>0</v>
      </c>
      <c r="BF56" s="239">
        <f ca="1">BF45*Indata!$B$44*1000*BF10</f>
        <v>0</v>
      </c>
      <c r="BG56" s="239">
        <f ca="1">BG45*Indata!$B$44*1000*BG10</f>
        <v>0</v>
      </c>
      <c r="BH56" s="239">
        <f ca="1">BH45*Indata!$B$44*1000*BH10</f>
        <v>0</v>
      </c>
      <c r="BI56" s="239">
        <f ca="1">BI45*Indata!$B$44*1000*BI10</f>
        <v>0</v>
      </c>
      <c r="BJ56" s="239">
        <f ca="1">BJ45*Indata!$B$44*1000*BJ10</f>
        <v>0</v>
      </c>
      <c r="BK56" s="239">
        <f ca="1">BK45*Indata!$B$44*1000*BK10</f>
        <v>0</v>
      </c>
      <c r="BL56" s="239">
        <f ca="1">BL45*Indata!$B$44*1000*BL10</f>
        <v>0</v>
      </c>
      <c r="BM56" s="239">
        <f ca="1">BM45*Indata!$B$44*1000*BM10</f>
        <v>0</v>
      </c>
      <c r="BN56" s="239">
        <f ca="1">BN45*Indata!$B$44*1000*BN10</f>
        <v>0</v>
      </c>
      <c r="BO56" s="239">
        <f ca="1">BO45*Indata!$B$44*1000*BO10</f>
        <v>0</v>
      </c>
      <c r="BP56" s="239">
        <f ca="1">BP45*Indata!$B$44*1000*BP10</f>
        <v>0</v>
      </c>
      <c r="BQ56" s="239">
        <f ca="1">BQ45*Indata!$B$44*1000*BQ10</f>
        <v>0</v>
      </c>
      <c r="BR56" s="239">
        <f ca="1">BR45*Indata!$B$44*1000*BR10</f>
        <v>0</v>
      </c>
      <c r="BS56" s="239">
        <f ca="1">BS45*Indata!$B$44*1000*BS10</f>
        <v>0</v>
      </c>
      <c r="BT56" s="239">
        <f ca="1">BT45*Indata!$B$44*1000*BT10</f>
        <v>0</v>
      </c>
      <c r="BU56" s="239">
        <f ca="1">BU45*Indata!$B$44*1000*BU10</f>
        <v>0</v>
      </c>
      <c r="BV56" s="239">
        <f>BV45*Indata!$B$44*1000*BV10</f>
        <v>0</v>
      </c>
      <c r="BW56" s="239">
        <f>BW45*Indata!$B$44*1000*BW10</f>
        <v>0</v>
      </c>
      <c r="BX56" s="239">
        <f>BX45*Indata!$B$44*1000*BX10</f>
        <v>0</v>
      </c>
      <c r="BY56" s="239">
        <f>BY45*Indata!$B$44*1000*BY10</f>
        <v>0</v>
      </c>
      <c r="BZ56" s="239">
        <f>BZ45*Indata!$B$44*1000*BZ10</f>
        <v>0</v>
      </c>
      <c r="CA56" s="239">
        <f>CA45*Indata!$B$44*1000*CA10</f>
        <v>0</v>
      </c>
      <c r="CB56" s="239">
        <f>CB45*Indata!$B$44*1000*CB10</f>
        <v>0</v>
      </c>
      <c r="CC56" s="239">
        <f>CC45*Indata!$B$44*1000*CC10</f>
        <v>0</v>
      </c>
      <c r="CD56" s="239">
        <f>CD45*Indata!$B$44*1000*CD10</f>
        <v>0</v>
      </c>
      <c r="CE56" s="239">
        <f>CE45*Indata!$B$44*1000*CE10</f>
        <v>0</v>
      </c>
      <c r="CF56" s="239">
        <f>CF45*Indata!$B$44*1000*CF10</f>
        <v>0</v>
      </c>
      <c r="CG56" s="239">
        <f>CG45*Indata!$B$44*1000*CG10</f>
        <v>0</v>
      </c>
      <c r="CH56" s="239">
        <f>CH45*Indata!$B$44*1000*CH10</f>
        <v>0</v>
      </c>
      <c r="CI56" s="239">
        <f>CI45*Indata!$B$44*1000*CI10</f>
        <v>0</v>
      </c>
      <c r="CJ56" s="239">
        <f>CJ45*Indata!$B$44*1000*CJ10</f>
        <v>0</v>
      </c>
      <c r="CK56" s="239">
        <f>CK45*Indata!$B$44*1000*CK10</f>
        <v>0</v>
      </c>
      <c r="CL56" s="239">
        <f>CL45*Indata!$B$44*1000*CL10</f>
        <v>0</v>
      </c>
      <c r="CM56" s="239">
        <f>CM45*Indata!$B$44*1000*CM10</f>
        <v>0</v>
      </c>
      <c r="CN56" s="239">
        <f>CN45*Indata!$B$44*1000*CN10</f>
        <v>0</v>
      </c>
      <c r="CO56" s="239">
        <f>CO45*Indata!$B$44*1000*CO10</f>
        <v>0</v>
      </c>
      <c r="CP56" s="239">
        <f>CP45*Indata!$B$44*1000*CP10</f>
        <v>0</v>
      </c>
      <c r="CQ56" s="239">
        <f>CQ45*Indata!$B$44*1000*CQ10</f>
        <v>0</v>
      </c>
      <c r="CR56" s="239">
        <f>CR45*Indata!$B$44*1000*CR10</f>
        <v>0</v>
      </c>
      <c r="CS56" s="239">
        <f>CS45*Indata!$B$44*1000*CS10</f>
        <v>0</v>
      </c>
      <c r="CT56" s="239">
        <f>CT45*Indata!$B$44*1000*CT10</f>
        <v>0</v>
      </c>
    </row>
    <row r="57" spans="1:98" s="591" customFormat="1" ht="13" x14ac:dyDescent="0.25">
      <c r="A57" s="592" t="s">
        <v>92</v>
      </c>
      <c r="B57" s="588">
        <f ca="1">HLOOKUP($B$8,$E$39:$CT$57,19)</f>
        <v>0</v>
      </c>
      <c r="C57" s="588">
        <f ca="1">HLOOKUP($B$9,$E$39:$CT$57,19)</f>
        <v>0</v>
      </c>
      <c r="D57" s="597"/>
      <c r="E57" s="596">
        <f ca="1">E46*Indata!$B$45*1000*E11</f>
        <v>0</v>
      </c>
      <c r="F57" s="596">
        <f ca="1">F46*Indata!$B$45*1000*F11</f>
        <v>0</v>
      </c>
      <c r="G57" s="596">
        <f ca="1">G46*Indata!$B$45*1000*G11</f>
        <v>0</v>
      </c>
      <c r="H57" s="596">
        <f ca="1">H46*Indata!$B$45*1000*H11</f>
        <v>0</v>
      </c>
      <c r="I57" s="596">
        <f ca="1">I46*Indata!$B$45*1000*I11</f>
        <v>0</v>
      </c>
      <c r="J57" s="596">
        <f ca="1">J46*Indata!$B$45*1000*J11</f>
        <v>0</v>
      </c>
      <c r="K57" s="596">
        <f ca="1">K46*Indata!$B$45*1000*K11</f>
        <v>0</v>
      </c>
      <c r="L57" s="596">
        <f ca="1">L46*Indata!$B$45*1000*L11</f>
        <v>0</v>
      </c>
      <c r="M57" s="596">
        <f ca="1">M46*Indata!$B$45*1000*M11</f>
        <v>0</v>
      </c>
      <c r="N57" s="596">
        <f ca="1">N46*Indata!$B$45*1000*N11</f>
        <v>0</v>
      </c>
      <c r="O57" s="596">
        <f ca="1">O46*Indata!$B$45*1000*O11</f>
        <v>0</v>
      </c>
      <c r="P57" s="596">
        <f ca="1">P46*Indata!$B$45*1000*P11</f>
        <v>0</v>
      </c>
      <c r="Q57" s="596">
        <f ca="1">Q46*Indata!$B$45*1000*Q11</f>
        <v>0</v>
      </c>
      <c r="R57" s="596">
        <f ca="1">R46*Indata!$B$45*1000*R11</f>
        <v>0</v>
      </c>
      <c r="S57" s="596">
        <f ca="1">S46*Indata!$B$45*1000*S11</f>
        <v>0</v>
      </c>
      <c r="T57" s="596">
        <f ca="1">T46*Indata!$B$45*1000*T11</f>
        <v>0</v>
      </c>
      <c r="U57" s="596">
        <f ca="1">U46*Indata!$B$45*1000*U11</f>
        <v>0</v>
      </c>
      <c r="V57" s="596">
        <f ca="1">V46*Indata!$B$45*1000*V11</f>
        <v>0</v>
      </c>
      <c r="W57" s="596">
        <f ca="1">W46*Indata!$B$45*1000*W11</f>
        <v>0</v>
      </c>
      <c r="X57" s="596">
        <f ca="1">X46*Indata!$B$45*1000*X11</f>
        <v>0</v>
      </c>
      <c r="Y57" s="596">
        <f ca="1">Y46*Indata!$B$45*1000*Y11</f>
        <v>0</v>
      </c>
      <c r="Z57" s="596">
        <f ca="1">Z46*Indata!$B$45*1000*Z11</f>
        <v>0</v>
      </c>
      <c r="AA57" s="596">
        <f ca="1">AA46*Indata!$B$45*1000*AA11</f>
        <v>0</v>
      </c>
      <c r="AB57" s="596">
        <f ca="1">AB46*Indata!$B$45*1000*AB11</f>
        <v>0</v>
      </c>
      <c r="AC57" s="596">
        <f ca="1">AC46*Indata!$B$45*1000*AC11</f>
        <v>0</v>
      </c>
      <c r="AD57" s="596">
        <f ca="1">AD46*Indata!$B$45*1000*AD11</f>
        <v>0</v>
      </c>
      <c r="AE57" s="596">
        <f ca="1">AE46*Indata!$B$45*1000*AE11</f>
        <v>0</v>
      </c>
      <c r="AF57" s="596">
        <f ca="1">AF46*Indata!$B$45*1000*AF11</f>
        <v>0</v>
      </c>
      <c r="AG57" s="596">
        <f ca="1">AG46*Indata!$B$45*1000*AG11</f>
        <v>0</v>
      </c>
      <c r="AH57" s="596">
        <f ca="1">AH46*Indata!$B$45*1000*AH11</f>
        <v>0</v>
      </c>
      <c r="AI57" s="596">
        <f ca="1">AI46*Indata!$B$45*1000*AI11</f>
        <v>0</v>
      </c>
      <c r="AJ57" s="596">
        <f ca="1">AJ46*Indata!$B$45*1000*AJ11</f>
        <v>0</v>
      </c>
      <c r="AK57" s="596">
        <f ca="1">AK46*Indata!$B$45*1000*AK11</f>
        <v>0</v>
      </c>
      <c r="AL57" s="596">
        <f ca="1">AL46*Indata!$B$45*1000*AL11</f>
        <v>0</v>
      </c>
      <c r="AM57" s="596">
        <f ca="1">AM46*Indata!$B$45*1000*AM11</f>
        <v>0</v>
      </c>
      <c r="AN57" s="596">
        <f ca="1">AN46*Indata!$B$45*1000*AN11</f>
        <v>0</v>
      </c>
      <c r="AO57" s="596">
        <f ca="1">AO46*Indata!$B$45*1000*AO11</f>
        <v>0</v>
      </c>
      <c r="AP57" s="596">
        <f ca="1">AP46*Indata!$B$45*1000*AP11</f>
        <v>0</v>
      </c>
      <c r="AQ57" s="596">
        <f ca="1">AQ46*Indata!$B$45*1000*AQ11</f>
        <v>0</v>
      </c>
      <c r="AR57" s="596">
        <f ca="1">AR46*Indata!$B$45*1000*AR11</f>
        <v>0</v>
      </c>
      <c r="AS57" s="596">
        <f ca="1">AS46*Indata!$B$45*1000*AS11</f>
        <v>0</v>
      </c>
      <c r="AT57" s="596">
        <f ca="1">AT46*Indata!$B$45*1000*AT11</f>
        <v>0</v>
      </c>
      <c r="AU57" s="596">
        <f ca="1">AU46*Indata!$B$45*1000*AU11</f>
        <v>0</v>
      </c>
      <c r="AV57" s="596">
        <f ca="1">AV46*Indata!$B$45*1000*AV11</f>
        <v>0</v>
      </c>
      <c r="AW57" s="596">
        <f ca="1">AW46*Indata!$B$45*1000*AW11</f>
        <v>0</v>
      </c>
      <c r="AX57" s="596">
        <f ca="1">AX46*Indata!$B$45*1000*AX11</f>
        <v>0</v>
      </c>
      <c r="AY57" s="596">
        <f ca="1">AY46*Indata!$B$45*1000*AY11</f>
        <v>0</v>
      </c>
      <c r="AZ57" s="596">
        <f ca="1">AZ46*Indata!$B$45*1000*AZ11</f>
        <v>0</v>
      </c>
      <c r="BA57" s="596">
        <f ca="1">BA46*Indata!$B$45*1000*BA11</f>
        <v>0</v>
      </c>
      <c r="BB57" s="596">
        <f ca="1">BB46*Indata!$B$45*1000*BB11</f>
        <v>0</v>
      </c>
      <c r="BC57" s="596">
        <f ca="1">BC46*Indata!$B$45*1000*BC11</f>
        <v>0</v>
      </c>
      <c r="BD57" s="596">
        <f ca="1">BD46*Indata!$B$45*1000*BD11</f>
        <v>0</v>
      </c>
      <c r="BE57" s="596">
        <f ca="1">BE46*Indata!$B$45*1000*BE11</f>
        <v>0</v>
      </c>
      <c r="BF57" s="596">
        <f ca="1">BF46*Indata!$B$45*1000*BF11</f>
        <v>0</v>
      </c>
      <c r="BG57" s="596">
        <f ca="1">BG46*Indata!$B$45*1000*BG11</f>
        <v>0</v>
      </c>
      <c r="BH57" s="596">
        <f ca="1">BH46*Indata!$B$45*1000*BH11</f>
        <v>0</v>
      </c>
      <c r="BI57" s="596">
        <f ca="1">BI46*Indata!$B$45*1000*BI11</f>
        <v>0</v>
      </c>
      <c r="BJ57" s="596">
        <f ca="1">BJ46*Indata!$B$45*1000*BJ11</f>
        <v>0</v>
      </c>
      <c r="BK57" s="596">
        <f ca="1">BK46*Indata!$B$45*1000*BK11</f>
        <v>0</v>
      </c>
      <c r="BL57" s="596">
        <f ca="1">BL46*Indata!$B$45*1000*BL11</f>
        <v>0</v>
      </c>
      <c r="BM57" s="596">
        <f ca="1">BM46*Indata!$B$45*1000*BM11</f>
        <v>0</v>
      </c>
      <c r="BN57" s="596">
        <f ca="1">BN46*Indata!$B$45*1000*BN11</f>
        <v>0</v>
      </c>
      <c r="BO57" s="596">
        <f ca="1">BO46*Indata!$B$45*1000*BO11</f>
        <v>0</v>
      </c>
      <c r="BP57" s="596">
        <f ca="1">BP46*Indata!$B$45*1000*BP11</f>
        <v>0</v>
      </c>
      <c r="BQ57" s="596">
        <f ca="1">BQ46*Indata!$B$45*1000*BQ11</f>
        <v>0</v>
      </c>
      <c r="BR57" s="596">
        <f ca="1">BR46*Indata!$B$45*1000*BR11</f>
        <v>0</v>
      </c>
      <c r="BS57" s="596">
        <f ca="1">BS46*Indata!$B$45*1000*BS11</f>
        <v>0</v>
      </c>
      <c r="BT57" s="596">
        <f ca="1">BT46*Indata!$B$45*1000*BT11</f>
        <v>0</v>
      </c>
      <c r="BU57" s="596">
        <f ca="1">BU46*Indata!$B$45*1000*BU11</f>
        <v>0</v>
      </c>
      <c r="BV57" s="596">
        <f>BV46*Indata!$B$45*1000*BV11</f>
        <v>0</v>
      </c>
      <c r="BW57" s="596">
        <f>BW46*Indata!$B$45*1000*BW11</f>
        <v>0</v>
      </c>
      <c r="BX57" s="596">
        <f>BX46*Indata!$B$45*1000*BX11</f>
        <v>0</v>
      </c>
      <c r="BY57" s="596">
        <f>BY46*Indata!$B$45*1000*BY11</f>
        <v>0</v>
      </c>
      <c r="BZ57" s="596">
        <f>BZ46*Indata!$B$45*1000*BZ11</f>
        <v>0</v>
      </c>
      <c r="CA57" s="596">
        <f>CA46*Indata!$B$45*1000*CA11</f>
        <v>0</v>
      </c>
      <c r="CB57" s="596">
        <f>CB46*Indata!$B$45*1000*CB11</f>
        <v>0</v>
      </c>
      <c r="CC57" s="596">
        <f>CC46*Indata!$B$45*1000*CC11</f>
        <v>0</v>
      </c>
      <c r="CD57" s="596">
        <f>CD46*Indata!$B$45*1000*CD11</f>
        <v>0</v>
      </c>
      <c r="CE57" s="596">
        <f>CE46*Indata!$B$45*1000*CE11</f>
        <v>0</v>
      </c>
      <c r="CF57" s="596">
        <f>CF46*Indata!$B$45*1000*CF11</f>
        <v>0</v>
      </c>
      <c r="CG57" s="596">
        <f>CG46*Indata!$B$45*1000*CG11</f>
        <v>0</v>
      </c>
      <c r="CH57" s="596">
        <f>CH46*Indata!$B$45*1000*CH11</f>
        <v>0</v>
      </c>
      <c r="CI57" s="596">
        <f>CI46*Indata!$B$45*1000*CI11</f>
        <v>0</v>
      </c>
      <c r="CJ57" s="596">
        <f>CJ46*Indata!$B$45*1000*CJ11</f>
        <v>0</v>
      </c>
      <c r="CK57" s="596">
        <f>CK46*Indata!$B$45*1000*CK11</f>
        <v>0</v>
      </c>
      <c r="CL57" s="596">
        <f>CL46*Indata!$B$45*1000*CL11</f>
        <v>0</v>
      </c>
      <c r="CM57" s="596">
        <f>CM46*Indata!$B$45*1000*CM11</f>
        <v>0</v>
      </c>
      <c r="CN57" s="596">
        <f>CN46*Indata!$B$45*1000*CN11</f>
        <v>0</v>
      </c>
      <c r="CO57" s="596">
        <f>CO46*Indata!$B$45*1000*CO11</f>
        <v>0</v>
      </c>
      <c r="CP57" s="596">
        <f>CP46*Indata!$B$45*1000*CP11</f>
        <v>0</v>
      </c>
      <c r="CQ57" s="596">
        <f>CQ46*Indata!$B$45*1000*CQ11</f>
        <v>0</v>
      </c>
      <c r="CR57" s="596">
        <f>CR46*Indata!$B$45*1000*CR11</f>
        <v>0</v>
      </c>
      <c r="CS57" s="596">
        <f>CS46*Indata!$B$45*1000*CS11</f>
        <v>0</v>
      </c>
      <c r="CT57" s="596">
        <f>CT46*Indata!$B$45*1000*CT11</f>
        <v>0</v>
      </c>
    </row>
    <row r="58" spans="1:98" ht="13" x14ac:dyDescent="0.25">
      <c r="A58" s="1265" t="str">
        <f>A35</f>
        <v>Summa kostnader</v>
      </c>
      <c r="B58" s="1267">
        <f ca="1">SUM(B47:B57)</f>
        <v>0</v>
      </c>
      <c r="C58" s="1267">
        <f ca="1">SUM(C47:C57)</f>
        <v>0</v>
      </c>
    </row>
    <row r="60" spans="1:98" s="591" customFormat="1" ht="15" customHeight="1" x14ac:dyDescent="0.3">
      <c r="A60" s="1917" t="s">
        <v>321</v>
      </c>
      <c r="B60" s="1917"/>
      <c r="C60" s="1917"/>
      <c r="D60" s="601"/>
    </row>
    <row r="61" spans="1:98" s="651" customFormat="1" ht="13" x14ac:dyDescent="0.3">
      <c r="B61" s="649" t="s">
        <v>437</v>
      </c>
      <c r="C61" s="649" t="s">
        <v>101</v>
      </c>
      <c r="D61" s="650" t="s">
        <v>88</v>
      </c>
      <c r="E61" s="648">
        <f t="shared" ref="E61:AJ61" si="11">E39</f>
        <v>2019</v>
      </c>
      <c r="F61" s="648">
        <f t="shared" si="11"/>
        <v>2020</v>
      </c>
      <c r="G61" s="648">
        <f t="shared" si="11"/>
        <v>2021</v>
      </c>
      <c r="H61" s="648">
        <f t="shared" si="11"/>
        <v>2022</v>
      </c>
      <c r="I61" s="648">
        <f t="shared" si="11"/>
        <v>2023</v>
      </c>
      <c r="J61" s="648">
        <f t="shared" si="11"/>
        <v>2024</v>
      </c>
      <c r="K61" s="648">
        <f t="shared" si="11"/>
        <v>2025</v>
      </c>
      <c r="L61" s="648">
        <f t="shared" si="11"/>
        <v>2026</v>
      </c>
      <c r="M61" s="648">
        <f t="shared" si="11"/>
        <v>2027</v>
      </c>
      <c r="N61" s="648">
        <f t="shared" si="11"/>
        <v>2028</v>
      </c>
      <c r="O61" s="648">
        <f t="shared" si="11"/>
        <v>2029</v>
      </c>
      <c r="P61" s="648">
        <f t="shared" si="11"/>
        <v>2030</v>
      </c>
      <c r="Q61" s="648">
        <f t="shared" si="11"/>
        <v>2031</v>
      </c>
      <c r="R61" s="648">
        <f t="shared" si="11"/>
        <v>2032</v>
      </c>
      <c r="S61" s="648">
        <f t="shared" si="11"/>
        <v>2033</v>
      </c>
      <c r="T61" s="648">
        <f t="shared" si="11"/>
        <v>2034</v>
      </c>
      <c r="U61" s="648">
        <f t="shared" si="11"/>
        <v>2035</v>
      </c>
      <c r="V61" s="648">
        <f t="shared" si="11"/>
        <v>2036</v>
      </c>
      <c r="W61" s="648">
        <f t="shared" si="11"/>
        <v>2037</v>
      </c>
      <c r="X61" s="648">
        <f t="shared" si="11"/>
        <v>2038</v>
      </c>
      <c r="Y61" s="648">
        <f t="shared" si="11"/>
        <v>2039</v>
      </c>
      <c r="Z61" s="648">
        <f t="shared" si="11"/>
        <v>2040</v>
      </c>
      <c r="AA61" s="648">
        <f t="shared" si="11"/>
        <v>2041</v>
      </c>
      <c r="AB61" s="648">
        <f t="shared" si="11"/>
        <v>2042</v>
      </c>
      <c r="AC61" s="648">
        <f t="shared" si="11"/>
        <v>2043</v>
      </c>
      <c r="AD61" s="648">
        <f t="shared" si="11"/>
        <v>2044</v>
      </c>
      <c r="AE61" s="648">
        <f t="shared" si="11"/>
        <v>2045</v>
      </c>
      <c r="AF61" s="648">
        <f t="shared" si="11"/>
        <v>2046</v>
      </c>
      <c r="AG61" s="648">
        <f t="shared" si="11"/>
        <v>2047</v>
      </c>
      <c r="AH61" s="648">
        <f t="shared" si="11"/>
        <v>2048</v>
      </c>
      <c r="AI61" s="648">
        <f t="shared" si="11"/>
        <v>2049</v>
      </c>
      <c r="AJ61" s="648">
        <f t="shared" si="11"/>
        <v>2050</v>
      </c>
      <c r="AK61" s="648">
        <f t="shared" ref="AK61:BP61" si="12">AK39</f>
        <v>2051</v>
      </c>
      <c r="AL61" s="648">
        <f t="shared" si="12"/>
        <v>2052</v>
      </c>
      <c r="AM61" s="648">
        <f t="shared" si="12"/>
        <v>2053</v>
      </c>
      <c r="AN61" s="648">
        <f t="shared" si="12"/>
        <v>2054</v>
      </c>
      <c r="AO61" s="648">
        <f t="shared" si="12"/>
        <v>2055</v>
      </c>
      <c r="AP61" s="648">
        <f t="shared" si="12"/>
        <v>2056</v>
      </c>
      <c r="AQ61" s="648">
        <f t="shared" si="12"/>
        <v>2057</v>
      </c>
      <c r="AR61" s="648">
        <f t="shared" si="12"/>
        <v>2058</v>
      </c>
      <c r="AS61" s="648">
        <f t="shared" si="12"/>
        <v>2059</v>
      </c>
      <c r="AT61" s="648">
        <f t="shared" si="12"/>
        <v>2060</v>
      </c>
      <c r="AU61" s="648">
        <f t="shared" si="12"/>
        <v>2061</v>
      </c>
      <c r="AV61" s="648">
        <f t="shared" si="12"/>
        <v>2062</v>
      </c>
      <c r="AW61" s="648">
        <f t="shared" si="12"/>
        <v>2063</v>
      </c>
      <c r="AX61" s="648">
        <f t="shared" si="12"/>
        <v>2064</v>
      </c>
      <c r="AY61" s="648">
        <f t="shared" si="12"/>
        <v>2065</v>
      </c>
      <c r="AZ61" s="648">
        <f t="shared" si="12"/>
        <v>2066</v>
      </c>
      <c r="BA61" s="648">
        <f t="shared" si="12"/>
        <v>2067</v>
      </c>
      <c r="BB61" s="648">
        <f t="shared" si="12"/>
        <v>2068</v>
      </c>
      <c r="BC61" s="648">
        <f t="shared" si="12"/>
        <v>2069</v>
      </c>
      <c r="BD61" s="648">
        <f t="shared" si="12"/>
        <v>2070</v>
      </c>
      <c r="BE61" s="648">
        <f t="shared" si="12"/>
        <v>2071</v>
      </c>
      <c r="BF61" s="648">
        <f t="shared" si="12"/>
        <v>2072</v>
      </c>
      <c r="BG61" s="648">
        <f t="shared" si="12"/>
        <v>2073</v>
      </c>
      <c r="BH61" s="648">
        <f t="shared" si="12"/>
        <v>2074</v>
      </c>
      <c r="BI61" s="648">
        <f t="shared" si="12"/>
        <v>2075</v>
      </c>
      <c r="BJ61" s="648">
        <f t="shared" si="12"/>
        <v>2076</v>
      </c>
      <c r="BK61" s="648">
        <f t="shared" si="12"/>
        <v>2077</v>
      </c>
      <c r="BL61" s="648">
        <f t="shared" si="12"/>
        <v>2078</v>
      </c>
      <c r="BM61" s="648">
        <f t="shared" si="12"/>
        <v>2079</v>
      </c>
      <c r="BN61" s="648">
        <f t="shared" si="12"/>
        <v>2080</v>
      </c>
      <c r="BO61" s="648">
        <f t="shared" si="12"/>
        <v>2081</v>
      </c>
      <c r="BP61" s="648">
        <f t="shared" si="12"/>
        <v>2082</v>
      </c>
      <c r="BQ61" s="648">
        <f t="shared" ref="BQ61:CT61" si="13">BQ39</f>
        <v>2083</v>
      </c>
      <c r="BR61" s="648">
        <f t="shared" si="13"/>
        <v>2084</v>
      </c>
      <c r="BS61" s="648">
        <f t="shared" si="13"/>
        <v>2085</v>
      </c>
      <c r="BT61" s="648">
        <f t="shared" si="13"/>
        <v>2086</v>
      </c>
      <c r="BU61" s="648">
        <f t="shared" si="13"/>
        <v>2087</v>
      </c>
      <c r="BV61" s="648">
        <f t="shared" si="13"/>
        <v>2088</v>
      </c>
      <c r="BW61" s="648">
        <f t="shared" si="13"/>
        <v>2089</v>
      </c>
      <c r="BX61" s="648">
        <f t="shared" si="13"/>
        <v>2090</v>
      </c>
      <c r="BY61" s="648">
        <f t="shared" si="13"/>
        <v>2091</v>
      </c>
      <c r="BZ61" s="648">
        <f t="shared" si="13"/>
        <v>2092</v>
      </c>
      <c r="CA61" s="648">
        <f t="shared" si="13"/>
        <v>2093</v>
      </c>
      <c r="CB61" s="648">
        <f t="shared" si="13"/>
        <v>2094</v>
      </c>
      <c r="CC61" s="648">
        <f t="shared" si="13"/>
        <v>2095</v>
      </c>
      <c r="CD61" s="648">
        <f t="shared" si="13"/>
        <v>2096</v>
      </c>
      <c r="CE61" s="648">
        <f t="shared" si="13"/>
        <v>2097</v>
      </c>
      <c r="CF61" s="648">
        <f t="shared" si="13"/>
        <v>2098</v>
      </c>
      <c r="CG61" s="648">
        <f t="shared" si="13"/>
        <v>2099</v>
      </c>
      <c r="CH61" s="648">
        <f t="shared" si="13"/>
        <v>2100</v>
      </c>
      <c r="CI61" s="648">
        <f t="shared" si="13"/>
        <v>2101</v>
      </c>
      <c r="CJ61" s="648">
        <f t="shared" si="13"/>
        <v>2102</v>
      </c>
      <c r="CK61" s="648">
        <f t="shared" si="13"/>
        <v>2103</v>
      </c>
      <c r="CL61" s="648">
        <f t="shared" si="13"/>
        <v>2104</v>
      </c>
      <c r="CM61" s="648">
        <f t="shared" si="13"/>
        <v>2105</v>
      </c>
      <c r="CN61" s="648">
        <f t="shared" si="13"/>
        <v>2106</v>
      </c>
      <c r="CO61" s="648">
        <f t="shared" si="13"/>
        <v>2107</v>
      </c>
      <c r="CP61" s="648">
        <f t="shared" si="13"/>
        <v>2108</v>
      </c>
      <c r="CQ61" s="648">
        <f t="shared" si="13"/>
        <v>2109</v>
      </c>
      <c r="CR61" s="648">
        <f t="shared" si="13"/>
        <v>2110</v>
      </c>
      <c r="CS61" s="648">
        <f t="shared" si="13"/>
        <v>2111</v>
      </c>
      <c r="CT61" s="648">
        <f t="shared" si="13"/>
        <v>2112</v>
      </c>
    </row>
    <row r="62" spans="1:98" ht="13" x14ac:dyDescent="0.25">
      <c r="A62" s="63" t="s">
        <v>54</v>
      </c>
      <c r="B62" s="41">
        <f t="shared" ref="B62:C80" ca="1" si="14">B17-B40</f>
        <v>0</v>
      </c>
      <c r="C62" s="41">
        <f t="shared" ca="1" si="14"/>
        <v>0</v>
      </c>
      <c r="D62" s="279"/>
      <c r="E62" s="239">
        <f t="shared" ref="E62:AJ62" ca="1" si="15">E17-E40</f>
        <v>0</v>
      </c>
      <c r="F62" s="239">
        <f t="shared" ca="1" si="15"/>
        <v>0</v>
      </c>
      <c r="G62" s="239">
        <f t="shared" ca="1" si="15"/>
        <v>0</v>
      </c>
      <c r="H62" s="239">
        <f t="shared" ca="1" si="15"/>
        <v>0</v>
      </c>
      <c r="I62" s="239">
        <f t="shared" ca="1" si="15"/>
        <v>0</v>
      </c>
      <c r="J62" s="239">
        <f t="shared" ca="1" si="15"/>
        <v>0</v>
      </c>
      <c r="K62" s="239">
        <f t="shared" ca="1" si="15"/>
        <v>0</v>
      </c>
      <c r="L62" s="239">
        <f t="shared" ca="1" si="15"/>
        <v>0</v>
      </c>
      <c r="M62" s="239">
        <f t="shared" ca="1" si="15"/>
        <v>0</v>
      </c>
      <c r="N62" s="239">
        <f t="shared" ca="1" si="15"/>
        <v>0</v>
      </c>
      <c r="O62" s="239">
        <f t="shared" ca="1" si="15"/>
        <v>0</v>
      </c>
      <c r="P62" s="239">
        <f t="shared" ca="1" si="15"/>
        <v>0</v>
      </c>
      <c r="Q62" s="239">
        <f t="shared" ca="1" si="15"/>
        <v>0</v>
      </c>
      <c r="R62" s="239">
        <f t="shared" ca="1" si="15"/>
        <v>0</v>
      </c>
      <c r="S62" s="239">
        <f t="shared" ca="1" si="15"/>
        <v>0</v>
      </c>
      <c r="T62" s="239">
        <f t="shared" ca="1" si="15"/>
        <v>0</v>
      </c>
      <c r="U62" s="239">
        <f t="shared" ca="1" si="15"/>
        <v>0</v>
      </c>
      <c r="V62" s="239">
        <f t="shared" ca="1" si="15"/>
        <v>0</v>
      </c>
      <c r="W62" s="239">
        <f t="shared" ca="1" si="15"/>
        <v>0</v>
      </c>
      <c r="X62" s="239">
        <f t="shared" ca="1" si="15"/>
        <v>0</v>
      </c>
      <c r="Y62" s="239">
        <f t="shared" ca="1" si="15"/>
        <v>0</v>
      </c>
      <c r="Z62" s="239">
        <f t="shared" ca="1" si="15"/>
        <v>0</v>
      </c>
      <c r="AA62" s="239">
        <f t="shared" ca="1" si="15"/>
        <v>0</v>
      </c>
      <c r="AB62" s="239">
        <f t="shared" ca="1" si="15"/>
        <v>0</v>
      </c>
      <c r="AC62" s="239">
        <f t="shared" ca="1" si="15"/>
        <v>0</v>
      </c>
      <c r="AD62" s="239">
        <f t="shared" ca="1" si="15"/>
        <v>0</v>
      </c>
      <c r="AE62" s="239">
        <f t="shared" ca="1" si="15"/>
        <v>0</v>
      </c>
      <c r="AF62" s="239">
        <f t="shared" ca="1" si="15"/>
        <v>0</v>
      </c>
      <c r="AG62" s="239">
        <f t="shared" ca="1" si="15"/>
        <v>0</v>
      </c>
      <c r="AH62" s="239">
        <f t="shared" ca="1" si="15"/>
        <v>0</v>
      </c>
      <c r="AI62" s="239">
        <f t="shared" ca="1" si="15"/>
        <v>0</v>
      </c>
      <c r="AJ62" s="239">
        <f t="shared" ca="1" si="15"/>
        <v>0</v>
      </c>
      <c r="AK62" s="239">
        <f t="shared" ref="AK62:BP62" ca="1" si="16">AK17-AK40</f>
        <v>0</v>
      </c>
      <c r="AL62" s="239">
        <f t="shared" ca="1" si="16"/>
        <v>0</v>
      </c>
      <c r="AM62" s="239">
        <f t="shared" ca="1" si="16"/>
        <v>0</v>
      </c>
      <c r="AN62" s="239">
        <f t="shared" ca="1" si="16"/>
        <v>0</v>
      </c>
      <c r="AO62" s="239">
        <f t="shared" ca="1" si="16"/>
        <v>0</v>
      </c>
      <c r="AP62" s="239">
        <f t="shared" ca="1" si="16"/>
        <v>0</v>
      </c>
      <c r="AQ62" s="239">
        <f t="shared" ca="1" si="16"/>
        <v>0</v>
      </c>
      <c r="AR62" s="239">
        <f t="shared" ca="1" si="16"/>
        <v>0</v>
      </c>
      <c r="AS62" s="239">
        <f t="shared" ca="1" si="16"/>
        <v>0</v>
      </c>
      <c r="AT62" s="239">
        <f t="shared" ca="1" si="16"/>
        <v>0</v>
      </c>
      <c r="AU62" s="239">
        <f t="shared" ca="1" si="16"/>
        <v>0</v>
      </c>
      <c r="AV62" s="239">
        <f t="shared" ca="1" si="16"/>
        <v>0</v>
      </c>
      <c r="AW62" s="239">
        <f t="shared" ca="1" si="16"/>
        <v>0</v>
      </c>
      <c r="AX62" s="239">
        <f t="shared" ca="1" si="16"/>
        <v>0</v>
      </c>
      <c r="AY62" s="239">
        <f t="shared" ca="1" si="16"/>
        <v>0</v>
      </c>
      <c r="AZ62" s="239">
        <f t="shared" ca="1" si="16"/>
        <v>0</v>
      </c>
      <c r="BA62" s="239">
        <f t="shared" ca="1" si="16"/>
        <v>0</v>
      </c>
      <c r="BB62" s="239">
        <f t="shared" ca="1" si="16"/>
        <v>0</v>
      </c>
      <c r="BC62" s="239">
        <f t="shared" ca="1" si="16"/>
        <v>0</v>
      </c>
      <c r="BD62" s="239">
        <f t="shared" ca="1" si="16"/>
        <v>0</v>
      </c>
      <c r="BE62" s="239">
        <f t="shared" ca="1" si="16"/>
        <v>0</v>
      </c>
      <c r="BF62" s="239">
        <f t="shared" ca="1" si="16"/>
        <v>0</v>
      </c>
      <c r="BG62" s="239">
        <f t="shared" ca="1" si="16"/>
        <v>0</v>
      </c>
      <c r="BH62" s="239">
        <f t="shared" ca="1" si="16"/>
        <v>0</v>
      </c>
      <c r="BI62" s="239">
        <f t="shared" ca="1" si="16"/>
        <v>0</v>
      </c>
      <c r="BJ62" s="239">
        <f t="shared" ca="1" si="16"/>
        <v>0</v>
      </c>
      <c r="BK62" s="239">
        <f t="shared" ca="1" si="16"/>
        <v>0</v>
      </c>
      <c r="BL62" s="239">
        <f t="shared" ca="1" si="16"/>
        <v>0</v>
      </c>
      <c r="BM62" s="239">
        <f t="shared" ca="1" si="16"/>
        <v>0</v>
      </c>
      <c r="BN62" s="239">
        <f t="shared" ca="1" si="16"/>
        <v>0</v>
      </c>
      <c r="BO62" s="239">
        <f t="shared" ca="1" si="16"/>
        <v>0</v>
      </c>
      <c r="BP62" s="239">
        <f t="shared" ca="1" si="16"/>
        <v>0</v>
      </c>
      <c r="BQ62" s="239">
        <f t="shared" ref="BQ62:CT62" ca="1" si="17">BQ17-BQ40</f>
        <v>0</v>
      </c>
      <c r="BR62" s="239">
        <f t="shared" ca="1" si="17"/>
        <v>0</v>
      </c>
      <c r="BS62" s="239">
        <f t="shared" ca="1" si="17"/>
        <v>0</v>
      </c>
      <c r="BT62" s="239">
        <f t="shared" ca="1" si="17"/>
        <v>0</v>
      </c>
      <c r="BU62" s="239">
        <f t="shared" ca="1" si="17"/>
        <v>0</v>
      </c>
      <c r="BV62" s="239">
        <f t="shared" si="17"/>
        <v>0</v>
      </c>
      <c r="BW62" s="239">
        <f t="shared" si="17"/>
        <v>0</v>
      </c>
      <c r="BX62" s="239">
        <f t="shared" si="17"/>
        <v>0</v>
      </c>
      <c r="BY62" s="239">
        <f t="shared" si="17"/>
        <v>0</v>
      </c>
      <c r="BZ62" s="239">
        <f t="shared" si="17"/>
        <v>0</v>
      </c>
      <c r="CA62" s="239">
        <f t="shared" si="17"/>
        <v>0</v>
      </c>
      <c r="CB62" s="239">
        <f t="shared" si="17"/>
        <v>0</v>
      </c>
      <c r="CC62" s="239">
        <f t="shared" si="17"/>
        <v>0</v>
      </c>
      <c r="CD62" s="239">
        <f t="shared" si="17"/>
        <v>0</v>
      </c>
      <c r="CE62" s="239">
        <f t="shared" si="17"/>
        <v>0</v>
      </c>
      <c r="CF62" s="239">
        <f t="shared" si="17"/>
        <v>0</v>
      </c>
      <c r="CG62" s="239">
        <f t="shared" si="17"/>
        <v>0</v>
      </c>
      <c r="CH62" s="239">
        <f t="shared" si="17"/>
        <v>0</v>
      </c>
      <c r="CI62" s="239">
        <f t="shared" si="17"/>
        <v>0</v>
      </c>
      <c r="CJ62" s="239">
        <f t="shared" si="17"/>
        <v>0</v>
      </c>
      <c r="CK62" s="239">
        <f t="shared" si="17"/>
        <v>0</v>
      </c>
      <c r="CL62" s="239">
        <f t="shared" si="17"/>
        <v>0</v>
      </c>
      <c r="CM62" s="239">
        <f t="shared" si="17"/>
        <v>0</v>
      </c>
      <c r="CN62" s="239">
        <f t="shared" si="17"/>
        <v>0</v>
      </c>
      <c r="CO62" s="239">
        <f t="shared" si="17"/>
        <v>0</v>
      </c>
      <c r="CP62" s="239">
        <f t="shared" si="17"/>
        <v>0</v>
      </c>
      <c r="CQ62" s="239">
        <f t="shared" si="17"/>
        <v>0</v>
      </c>
      <c r="CR62" s="239">
        <f t="shared" si="17"/>
        <v>0</v>
      </c>
      <c r="CS62" s="239">
        <f t="shared" si="17"/>
        <v>0</v>
      </c>
      <c r="CT62" s="239">
        <f t="shared" si="17"/>
        <v>0</v>
      </c>
    </row>
    <row r="63" spans="1:98" ht="13" x14ac:dyDescent="0.25">
      <c r="A63" s="63" t="s">
        <v>63</v>
      </c>
      <c r="B63" s="41">
        <f t="shared" ca="1" si="14"/>
        <v>0</v>
      </c>
      <c r="C63" s="41">
        <f t="shared" ca="1" si="14"/>
        <v>0</v>
      </c>
      <c r="D63" s="279"/>
      <c r="E63" s="239">
        <f t="shared" ref="E63:AJ63" ca="1" si="18">E18-E41</f>
        <v>0</v>
      </c>
      <c r="F63" s="239">
        <f t="shared" ca="1" si="18"/>
        <v>0</v>
      </c>
      <c r="G63" s="239">
        <f t="shared" ca="1" si="18"/>
        <v>0</v>
      </c>
      <c r="H63" s="239">
        <f t="shared" ca="1" si="18"/>
        <v>0</v>
      </c>
      <c r="I63" s="239">
        <f t="shared" ca="1" si="18"/>
        <v>0</v>
      </c>
      <c r="J63" s="239">
        <f t="shared" ca="1" si="18"/>
        <v>0</v>
      </c>
      <c r="K63" s="239">
        <f t="shared" ca="1" si="18"/>
        <v>0</v>
      </c>
      <c r="L63" s="239">
        <f t="shared" ca="1" si="18"/>
        <v>0</v>
      </c>
      <c r="M63" s="239">
        <f t="shared" ca="1" si="18"/>
        <v>0</v>
      </c>
      <c r="N63" s="239">
        <f t="shared" ca="1" si="18"/>
        <v>0</v>
      </c>
      <c r="O63" s="239">
        <f t="shared" ca="1" si="18"/>
        <v>0</v>
      </c>
      <c r="P63" s="239">
        <f t="shared" ca="1" si="18"/>
        <v>0</v>
      </c>
      <c r="Q63" s="239">
        <f t="shared" ca="1" si="18"/>
        <v>0</v>
      </c>
      <c r="R63" s="239">
        <f t="shared" ca="1" si="18"/>
        <v>0</v>
      </c>
      <c r="S63" s="239">
        <f t="shared" ca="1" si="18"/>
        <v>0</v>
      </c>
      <c r="T63" s="239">
        <f t="shared" ca="1" si="18"/>
        <v>0</v>
      </c>
      <c r="U63" s="239">
        <f t="shared" ca="1" si="18"/>
        <v>0</v>
      </c>
      <c r="V63" s="239">
        <f t="shared" ca="1" si="18"/>
        <v>0</v>
      </c>
      <c r="W63" s="239">
        <f t="shared" ca="1" si="18"/>
        <v>0</v>
      </c>
      <c r="X63" s="239">
        <f t="shared" ca="1" si="18"/>
        <v>0</v>
      </c>
      <c r="Y63" s="239">
        <f t="shared" ca="1" si="18"/>
        <v>0</v>
      </c>
      <c r="Z63" s="239">
        <f t="shared" ca="1" si="18"/>
        <v>0</v>
      </c>
      <c r="AA63" s="239">
        <f t="shared" ca="1" si="18"/>
        <v>0</v>
      </c>
      <c r="AB63" s="239">
        <f t="shared" ca="1" si="18"/>
        <v>0</v>
      </c>
      <c r="AC63" s="239">
        <f t="shared" ca="1" si="18"/>
        <v>0</v>
      </c>
      <c r="AD63" s="239">
        <f t="shared" ca="1" si="18"/>
        <v>0</v>
      </c>
      <c r="AE63" s="239">
        <f t="shared" ca="1" si="18"/>
        <v>0</v>
      </c>
      <c r="AF63" s="239">
        <f t="shared" ca="1" si="18"/>
        <v>0</v>
      </c>
      <c r="AG63" s="239">
        <f t="shared" ca="1" si="18"/>
        <v>0</v>
      </c>
      <c r="AH63" s="239">
        <f t="shared" ca="1" si="18"/>
        <v>0</v>
      </c>
      <c r="AI63" s="239">
        <f t="shared" ca="1" si="18"/>
        <v>0</v>
      </c>
      <c r="AJ63" s="239">
        <f t="shared" ca="1" si="18"/>
        <v>0</v>
      </c>
      <c r="AK63" s="239">
        <f t="shared" ref="AK63:BP63" ca="1" si="19">AK18-AK41</f>
        <v>0</v>
      </c>
      <c r="AL63" s="239">
        <f t="shared" ca="1" si="19"/>
        <v>0</v>
      </c>
      <c r="AM63" s="239">
        <f t="shared" ca="1" si="19"/>
        <v>0</v>
      </c>
      <c r="AN63" s="239">
        <f t="shared" ca="1" si="19"/>
        <v>0</v>
      </c>
      <c r="AO63" s="239">
        <f t="shared" ca="1" si="19"/>
        <v>0</v>
      </c>
      <c r="AP63" s="239">
        <f t="shared" ca="1" si="19"/>
        <v>0</v>
      </c>
      <c r="AQ63" s="239">
        <f t="shared" ca="1" si="19"/>
        <v>0</v>
      </c>
      <c r="AR63" s="239">
        <f t="shared" ca="1" si="19"/>
        <v>0</v>
      </c>
      <c r="AS63" s="239">
        <f t="shared" ca="1" si="19"/>
        <v>0</v>
      </c>
      <c r="AT63" s="239">
        <f t="shared" ca="1" si="19"/>
        <v>0</v>
      </c>
      <c r="AU63" s="239">
        <f t="shared" ca="1" si="19"/>
        <v>0</v>
      </c>
      <c r="AV63" s="239">
        <f t="shared" ca="1" si="19"/>
        <v>0</v>
      </c>
      <c r="AW63" s="239">
        <f t="shared" ca="1" si="19"/>
        <v>0</v>
      </c>
      <c r="AX63" s="239">
        <f t="shared" ca="1" si="19"/>
        <v>0</v>
      </c>
      <c r="AY63" s="239">
        <f t="shared" ca="1" si="19"/>
        <v>0</v>
      </c>
      <c r="AZ63" s="239">
        <f t="shared" ca="1" si="19"/>
        <v>0</v>
      </c>
      <c r="BA63" s="239">
        <f t="shared" ca="1" si="19"/>
        <v>0</v>
      </c>
      <c r="BB63" s="239">
        <f t="shared" ca="1" si="19"/>
        <v>0</v>
      </c>
      <c r="BC63" s="239">
        <f t="shared" ca="1" si="19"/>
        <v>0</v>
      </c>
      <c r="BD63" s="239">
        <f t="shared" ca="1" si="19"/>
        <v>0</v>
      </c>
      <c r="BE63" s="239">
        <f t="shared" ca="1" si="19"/>
        <v>0</v>
      </c>
      <c r="BF63" s="239">
        <f t="shared" ca="1" si="19"/>
        <v>0</v>
      </c>
      <c r="BG63" s="239">
        <f t="shared" ca="1" si="19"/>
        <v>0</v>
      </c>
      <c r="BH63" s="239">
        <f t="shared" ca="1" si="19"/>
        <v>0</v>
      </c>
      <c r="BI63" s="239">
        <f t="shared" ca="1" si="19"/>
        <v>0</v>
      </c>
      <c r="BJ63" s="239">
        <f t="shared" ca="1" si="19"/>
        <v>0</v>
      </c>
      <c r="BK63" s="239">
        <f t="shared" ca="1" si="19"/>
        <v>0</v>
      </c>
      <c r="BL63" s="239">
        <f t="shared" ca="1" si="19"/>
        <v>0</v>
      </c>
      <c r="BM63" s="239">
        <f t="shared" ca="1" si="19"/>
        <v>0</v>
      </c>
      <c r="BN63" s="239">
        <f t="shared" ca="1" si="19"/>
        <v>0</v>
      </c>
      <c r="BO63" s="239">
        <f t="shared" ca="1" si="19"/>
        <v>0</v>
      </c>
      <c r="BP63" s="239">
        <f t="shared" ca="1" si="19"/>
        <v>0</v>
      </c>
      <c r="BQ63" s="239">
        <f t="shared" ref="BQ63:CT63" ca="1" si="20">BQ18-BQ41</f>
        <v>0</v>
      </c>
      <c r="BR63" s="239">
        <f t="shared" ca="1" si="20"/>
        <v>0</v>
      </c>
      <c r="BS63" s="239">
        <f t="shared" ca="1" si="20"/>
        <v>0</v>
      </c>
      <c r="BT63" s="239">
        <f t="shared" ca="1" si="20"/>
        <v>0</v>
      </c>
      <c r="BU63" s="239">
        <f t="shared" ca="1" si="20"/>
        <v>0</v>
      </c>
      <c r="BV63" s="239">
        <f t="shared" si="20"/>
        <v>0</v>
      </c>
      <c r="BW63" s="239">
        <f t="shared" si="20"/>
        <v>0</v>
      </c>
      <c r="BX63" s="239">
        <f t="shared" si="20"/>
        <v>0</v>
      </c>
      <c r="BY63" s="239">
        <f t="shared" si="20"/>
        <v>0</v>
      </c>
      <c r="BZ63" s="239">
        <f t="shared" si="20"/>
        <v>0</v>
      </c>
      <c r="CA63" s="239">
        <f t="shared" si="20"/>
        <v>0</v>
      </c>
      <c r="CB63" s="239">
        <f t="shared" si="20"/>
        <v>0</v>
      </c>
      <c r="CC63" s="239">
        <f t="shared" si="20"/>
        <v>0</v>
      </c>
      <c r="CD63" s="239">
        <f t="shared" si="20"/>
        <v>0</v>
      </c>
      <c r="CE63" s="239">
        <f t="shared" si="20"/>
        <v>0</v>
      </c>
      <c r="CF63" s="239">
        <f t="shared" si="20"/>
        <v>0</v>
      </c>
      <c r="CG63" s="239">
        <f t="shared" si="20"/>
        <v>0</v>
      </c>
      <c r="CH63" s="239">
        <f t="shared" si="20"/>
        <v>0</v>
      </c>
      <c r="CI63" s="239">
        <f t="shared" si="20"/>
        <v>0</v>
      </c>
      <c r="CJ63" s="239">
        <f t="shared" si="20"/>
        <v>0</v>
      </c>
      <c r="CK63" s="239">
        <f t="shared" si="20"/>
        <v>0</v>
      </c>
      <c r="CL63" s="239">
        <f t="shared" si="20"/>
        <v>0</v>
      </c>
      <c r="CM63" s="239">
        <f t="shared" si="20"/>
        <v>0</v>
      </c>
      <c r="CN63" s="239">
        <f t="shared" si="20"/>
        <v>0</v>
      </c>
      <c r="CO63" s="239">
        <f t="shared" si="20"/>
        <v>0</v>
      </c>
      <c r="CP63" s="239">
        <f t="shared" si="20"/>
        <v>0</v>
      </c>
      <c r="CQ63" s="239">
        <f t="shared" si="20"/>
        <v>0</v>
      </c>
      <c r="CR63" s="239">
        <f t="shared" si="20"/>
        <v>0</v>
      </c>
      <c r="CS63" s="239">
        <f t="shared" si="20"/>
        <v>0</v>
      </c>
      <c r="CT63" s="239">
        <f t="shared" si="20"/>
        <v>0</v>
      </c>
    </row>
    <row r="64" spans="1:98" ht="13" x14ac:dyDescent="0.25">
      <c r="A64" s="63" t="s">
        <v>64</v>
      </c>
      <c r="B64" s="41">
        <f t="shared" ca="1" si="14"/>
        <v>0</v>
      </c>
      <c r="C64" s="41">
        <f t="shared" ca="1" si="14"/>
        <v>0</v>
      </c>
      <c r="D64" s="279"/>
      <c r="E64" s="239">
        <f t="shared" ref="E64:AJ64" ca="1" si="21">E19-E42</f>
        <v>0</v>
      </c>
      <c r="F64" s="239">
        <f t="shared" ca="1" si="21"/>
        <v>0</v>
      </c>
      <c r="G64" s="239">
        <f t="shared" ca="1" si="21"/>
        <v>0</v>
      </c>
      <c r="H64" s="239">
        <f t="shared" ca="1" si="21"/>
        <v>0</v>
      </c>
      <c r="I64" s="239">
        <f t="shared" ca="1" si="21"/>
        <v>0</v>
      </c>
      <c r="J64" s="239">
        <f t="shared" ca="1" si="21"/>
        <v>0</v>
      </c>
      <c r="K64" s="239">
        <f t="shared" ca="1" si="21"/>
        <v>0</v>
      </c>
      <c r="L64" s="239">
        <f t="shared" ca="1" si="21"/>
        <v>0</v>
      </c>
      <c r="M64" s="239">
        <f t="shared" ca="1" si="21"/>
        <v>0</v>
      </c>
      <c r="N64" s="239">
        <f t="shared" ca="1" si="21"/>
        <v>0</v>
      </c>
      <c r="O64" s="239">
        <f t="shared" ca="1" si="21"/>
        <v>0</v>
      </c>
      <c r="P64" s="239">
        <f t="shared" ca="1" si="21"/>
        <v>0</v>
      </c>
      <c r="Q64" s="239">
        <f t="shared" ca="1" si="21"/>
        <v>0</v>
      </c>
      <c r="R64" s="239">
        <f t="shared" ca="1" si="21"/>
        <v>0</v>
      </c>
      <c r="S64" s="239">
        <f t="shared" ca="1" si="21"/>
        <v>0</v>
      </c>
      <c r="T64" s="239">
        <f t="shared" ca="1" si="21"/>
        <v>0</v>
      </c>
      <c r="U64" s="239">
        <f t="shared" ca="1" si="21"/>
        <v>0</v>
      </c>
      <c r="V64" s="239">
        <f t="shared" ca="1" si="21"/>
        <v>0</v>
      </c>
      <c r="W64" s="239">
        <f t="shared" ca="1" si="21"/>
        <v>0</v>
      </c>
      <c r="X64" s="239">
        <f t="shared" ca="1" si="21"/>
        <v>0</v>
      </c>
      <c r="Y64" s="239">
        <f t="shared" ca="1" si="21"/>
        <v>0</v>
      </c>
      <c r="Z64" s="239">
        <f t="shared" ca="1" si="21"/>
        <v>0</v>
      </c>
      <c r="AA64" s="239">
        <f t="shared" ca="1" si="21"/>
        <v>0</v>
      </c>
      <c r="AB64" s="239">
        <f t="shared" ca="1" si="21"/>
        <v>0</v>
      </c>
      <c r="AC64" s="239">
        <f t="shared" ca="1" si="21"/>
        <v>0</v>
      </c>
      <c r="AD64" s="239">
        <f t="shared" ca="1" si="21"/>
        <v>0</v>
      </c>
      <c r="AE64" s="239">
        <f t="shared" ca="1" si="21"/>
        <v>0</v>
      </c>
      <c r="AF64" s="239">
        <f t="shared" ca="1" si="21"/>
        <v>0</v>
      </c>
      <c r="AG64" s="239">
        <f t="shared" ca="1" si="21"/>
        <v>0</v>
      </c>
      <c r="AH64" s="239">
        <f t="shared" ca="1" si="21"/>
        <v>0</v>
      </c>
      <c r="AI64" s="239">
        <f t="shared" ca="1" si="21"/>
        <v>0</v>
      </c>
      <c r="AJ64" s="239">
        <f t="shared" ca="1" si="21"/>
        <v>0</v>
      </c>
      <c r="AK64" s="239">
        <f t="shared" ref="AK64:BP64" ca="1" si="22">AK19-AK42</f>
        <v>0</v>
      </c>
      <c r="AL64" s="239">
        <f t="shared" ca="1" si="22"/>
        <v>0</v>
      </c>
      <c r="AM64" s="239">
        <f t="shared" ca="1" si="22"/>
        <v>0</v>
      </c>
      <c r="AN64" s="239">
        <f t="shared" ca="1" si="22"/>
        <v>0</v>
      </c>
      <c r="AO64" s="239">
        <f t="shared" ca="1" si="22"/>
        <v>0</v>
      </c>
      <c r="AP64" s="239">
        <f t="shared" ca="1" si="22"/>
        <v>0</v>
      </c>
      <c r="AQ64" s="239">
        <f t="shared" ca="1" si="22"/>
        <v>0</v>
      </c>
      <c r="AR64" s="239">
        <f t="shared" ca="1" si="22"/>
        <v>0</v>
      </c>
      <c r="AS64" s="239">
        <f t="shared" ca="1" si="22"/>
        <v>0</v>
      </c>
      <c r="AT64" s="239">
        <f t="shared" ca="1" si="22"/>
        <v>0</v>
      </c>
      <c r="AU64" s="239">
        <f t="shared" ca="1" si="22"/>
        <v>0</v>
      </c>
      <c r="AV64" s="239">
        <f t="shared" ca="1" si="22"/>
        <v>0</v>
      </c>
      <c r="AW64" s="239">
        <f t="shared" ca="1" si="22"/>
        <v>0</v>
      </c>
      <c r="AX64" s="239">
        <f t="shared" ca="1" si="22"/>
        <v>0</v>
      </c>
      <c r="AY64" s="239">
        <f t="shared" ca="1" si="22"/>
        <v>0</v>
      </c>
      <c r="AZ64" s="239">
        <f t="shared" ca="1" si="22"/>
        <v>0</v>
      </c>
      <c r="BA64" s="239">
        <f t="shared" ca="1" si="22"/>
        <v>0</v>
      </c>
      <c r="BB64" s="239">
        <f t="shared" ca="1" si="22"/>
        <v>0</v>
      </c>
      <c r="BC64" s="239">
        <f t="shared" ca="1" si="22"/>
        <v>0</v>
      </c>
      <c r="BD64" s="239">
        <f t="shared" ca="1" si="22"/>
        <v>0</v>
      </c>
      <c r="BE64" s="239">
        <f t="shared" ca="1" si="22"/>
        <v>0</v>
      </c>
      <c r="BF64" s="239">
        <f t="shared" ca="1" si="22"/>
        <v>0</v>
      </c>
      <c r="BG64" s="239">
        <f t="shared" ca="1" si="22"/>
        <v>0</v>
      </c>
      <c r="BH64" s="239">
        <f t="shared" ca="1" si="22"/>
        <v>0</v>
      </c>
      <c r="BI64" s="239">
        <f t="shared" ca="1" si="22"/>
        <v>0</v>
      </c>
      <c r="BJ64" s="239">
        <f t="shared" ca="1" si="22"/>
        <v>0</v>
      </c>
      <c r="BK64" s="239">
        <f t="shared" ca="1" si="22"/>
        <v>0</v>
      </c>
      <c r="BL64" s="239">
        <f t="shared" ca="1" si="22"/>
        <v>0</v>
      </c>
      <c r="BM64" s="239">
        <f t="shared" ca="1" si="22"/>
        <v>0</v>
      </c>
      <c r="BN64" s="239">
        <f t="shared" ca="1" si="22"/>
        <v>0</v>
      </c>
      <c r="BO64" s="239">
        <f t="shared" ca="1" si="22"/>
        <v>0</v>
      </c>
      <c r="BP64" s="239">
        <f t="shared" ca="1" si="22"/>
        <v>0</v>
      </c>
      <c r="BQ64" s="239">
        <f t="shared" ref="BQ64:CT64" ca="1" si="23">BQ19-BQ42</f>
        <v>0</v>
      </c>
      <c r="BR64" s="239">
        <f t="shared" ca="1" si="23"/>
        <v>0</v>
      </c>
      <c r="BS64" s="239">
        <f t="shared" ca="1" si="23"/>
        <v>0</v>
      </c>
      <c r="BT64" s="239">
        <f t="shared" ca="1" si="23"/>
        <v>0</v>
      </c>
      <c r="BU64" s="239">
        <f t="shared" ca="1" si="23"/>
        <v>0</v>
      </c>
      <c r="BV64" s="239">
        <f t="shared" si="23"/>
        <v>0</v>
      </c>
      <c r="BW64" s="239">
        <f t="shared" si="23"/>
        <v>0</v>
      </c>
      <c r="BX64" s="239">
        <f t="shared" si="23"/>
        <v>0</v>
      </c>
      <c r="BY64" s="239">
        <f t="shared" si="23"/>
        <v>0</v>
      </c>
      <c r="BZ64" s="239">
        <f t="shared" si="23"/>
        <v>0</v>
      </c>
      <c r="CA64" s="239">
        <f t="shared" si="23"/>
        <v>0</v>
      </c>
      <c r="CB64" s="239">
        <f t="shared" si="23"/>
        <v>0</v>
      </c>
      <c r="CC64" s="239">
        <f t="shared" si="23"/>
        <v>0</v>
      </c>
      <c r="CD64" s="239">
        <f t="shared" si="23"/>
        <v>0</v>
      </c>
      <c r="CE64" s="239">
        <f t="shared" si="23"/>
        <v>0</v>
      </c>
      <c r="CF64" s="239">
        <f t="shared" si="23"/>
        <v>0</v>
      </c>
      <c r="CG64" s="239">
        <f t="shared" si="23"/>
        <v>0</v>
      </c>
      <c r="CH64" s="239">
        <f t="shared" si="23"/>
        <v>0</v>
      </c>
      <c r="CI64" s="239">
        <f t="shared" si="23"/>
        <v>0</v>
      </c>
      <c r="CJ64" s="239">
        <f t="shared" si="23"/>
        <v>0</v>
      </c>
      <c r="CK64" s="239">
        <f t="shared" si="23"/>
        <v>0</v>
      </c>
      <c r="CL64" s="239">
        <f t="shared" si="23"/>
        <v>0</v>
      </c>
      <c r="CM64" s="239">
        <f t="shared" si="23"/>
        <v>0</v>
      </c>
      <c r="CN64" s="239">
        <f t="shared" si="23"/>
        <v>0</v>
      </c>
      <c r="CO64" s="239">
        <f t="shared" si="23"/>
        <v>0</v>
      </c>
      <c r="CP64" s="239">
        <f t="shared" si="23"/>
        <v>0</v>
      </c>
      <c r="CQ64" s="239">
        <f t="shared" si="23"/>
        <v>0</v>
      </c>
      <c r="CR64" s="239">
        <f t="shared" si="23"/>
        <v>0</v>
      </c>
      <c r="CS64" s="239">
        <f t="shared" si="23"/>
        <v>0</v>
      </c>
      <c r="CT64" s="239">
        <f t="shared" si="23"/>
        <v>0</v>
      </c>
    </row>
    <row r="65" spans="1:98" ht="13" x14ac:dyDescent="0.25">
      <c r="A65" s="63" t="s">
        <v>65</v>
      </c>
      <c r="B65" s="41">
        <f t="shared" ca="1" si="14"/>
        <v>0</v>
      </c>
      <c r="C65" s="41">
        <f t="shared" ca="1" si="14"/>
        <v>0</v>
      </c>
      <c r="D65" s="280"/>
      <c r="E65" s="277">
        <f t="shared" ref="E65:AJ65" ca="1" si="24">E20-E43</f>
        <v>0</v>
      </c>
      <c r="F65" s="277">
        <f t="shared" ca="1" si="24"/>
        <v>0</v>
      </c>
      <c r="G65" s="277">
        <f t="shared" ca="1" si="24"/>
        <v>0</v>
      </c>
      <c r="H65" s="277">
        <f t="shared" ca="1" si="24"/>
        <v>0</v>
      </c>
      <c r="I65" s="277">
        <f t="shared" ca="1" si="24"/>
        <v>0</v>
      </c>
      <c r="J65" s="277">
        <f t="shared" ca="1" si="24"/>
        <v>0</v>
      </c>
      <c r="K65" s="277">
        <f t="shared" ca="1" si="24"/>
        <v>0</v>
      </c>
      <c r="L65" s="277">
        <f t="shared" ca="1" si="24"/>
        <v>0</v>
      </c>
      <c r="M65" s="277">
        <f t="shared" ca="1" si="24"/>
        <v>0</v>
      </c>
      <c r="N65" s="277">
        <f t="shared" ca="1" si="24"/>
        <v>0</v>
      </c>
      <c r="O65" s="277">
        <f t="shared" ca="1" si="24"/>
        <v>0</v>
      </c>
      <c r="P65" s="277">
        <f t="shared" ca="1" si="24"/>
        <v>0</v>
      </c>
      <c r="Q65" s="277">
        <f t="shared" ca="1" si="24"/>
        <v>0</v>
      </c>
      <c r="R65" s="277">
        <f t="shared" ca="1" si="24"/>
        <v>0</v>
      </c>
      <c r="S65" s="277">
        <f t="shared" ca="1" si="24"/>
        <v>0</v>
      </c>
      <c r="T65" s="277">
        <f t="shared" ca="1" si="24"/>
        <v>0</v>
      </c>
      <c r="U65" s="277">
        <f t="shared" ca="1" si="24"/>
        <v>0</v>
      </c>
      <c r="V65" s="277">
        <f t="shared" ca="1" si="24"/>
        <v>0</v>
      </c>
      <c r="W65" s="277">
        <f t="shared" ca="1" si="24"/>
        <v>0</v>
      </c>
      <c r="X65" s="277">
        <f t="shared" ca="1" si="24"/>
        <v>0</v>
      </c>
      <c r="Y65" s="277">
        <f t="shared" ca="1" si="24"/>
        <v>0</v>
      </c>
      <c r="Z65" s="277">
        <f t="shared" ca="1" si="24"/>
        <v>0</v>
      </c>
      <c r="AA65" s="277">
        <f t="shared" ca="1" si="24"/>
        <v>0</v>
      </c>
      <c r="AB65" s="277">
        <f t="shared" ca="1" si="24"/>
        <v>0</v>
      </c>
      <c r="AC65" s="277">
        <f t="shared" ca="1" si="24"/>
        <v>0</v>
      </c>
      <c r="AD65" s="277">
        <f t="shared" ca="1" si="24"/>
        <v>0</v>
      </c>
      <c r="AE65" s="277">
        <f t="shared" ca="1" si="24"/>
        <v>0</v>
      </c>
      <c r="AF65" s="277">
        <f t="shared" ca="1" si="24"/>
        <v>0</v>
      </c>
      <c r="AG65" s="277">
        <f t="shared" ca="1" si="24"/>
        <v>0</v>
      </c>
      <c r="AH65" s="277">
        <f t="shared" ca="1" si="24"/>
        <v>0</v>
      </c>
      <c r="AI65" s="277">
        <f t="shared" ca="1" si="24"/>
        <v>0</v>
      </c>
      <c r="AJ65" s="277">
        <f t="shared" ca="1" si="24"/>
        <v>0</v>
      </c>
      <c r="AK65" s="277">
        <f t="shared" ref="AK65:BP65" ca="1" si="25">AK20-AK43</f>
        <v>0</v>
      </c>
      <c r="AL65" s="277">
        <f t="shared" ca="1" si="25"/>
        <v>0</v>
      </c>
      <c r="AM65" s="277">
        <f t="shared" ca="1" si="25"/>
        <v>0</v>
      </c>
      <c r="AN65" s="277">
        <f t="shared" ca="1" si="25"/>
        <v>0</v>
      </c>
      <c r="AO65" s="277">
        <f t="shared" ca="1" si="25"/>
        <v>0</v>
      </c>
      <c r="AP65" s="277">
        <f t="shared" ca="1" si="25"/>
        <v>0</v>
      </c>
      <c r="AQ65" s="277">
        <f t="shared" ca="1" si="25"/>
        <v>0</v>
      </c>
      <c r="AR65" s="277">
        <f t="shared" ca="1" si="25"/>
        <v>0</v>
      </c>
      <c r="AS65" s="277">
        <f t="shared" ca="1" si="25"/>
        <v>0</v>
      </c>
      <c r="AT65" s="277">
        <f t="shared" ca="1" si="25"/>
        <v>0</v>
      </c>
      <c r="AU65" s="277">
        <f t="shared" ca="1" si="25"/>
        <v>0</v>
      </c>
      <c r="AV65" s="277">
        <f t="shared" ca="1" si="25"/>
        <v>0</v>
      </c>
      <c r="AW65" s="277">
        <f t="shared" ca="1" si="25"/>
        <v>0</v>
      </c>
      <c r="AX65" s="277">
        <f t="shared" ca="1" si="25"/>
        <v>0</v>
      </c>
      <c r="AY65" s="277">
        <f t="shared" ca="1" si="25"/>
        <v>0</v>
      </c>
      <c r="AZ65" s="277">
        <f t="shared" ca="1" si="25"/>
        <v>0</v>
      </c>
      <c r="BA65" s="277">
        <f t="shared" ca="1" si="25"/>
        <v>0</v>
      </c>
      <c r="BB65" s="277">
        <f t="shared" ca="1" si="25"/>
        <v>0</v>
      </c>
      <c r="BC65" s="277">
        <f t="shared" ca="1" si="25"/>
        <v>0</v>
      </c>
      <c r="BD65" s="277">
        <f t="shared" ca="1" si="25"/>
        <v>0</v>
      </c>
      <c r="BE65" s="277">
        <f t="shared" ca="1" si="25"/>
        <v>0</v>
      </c>
      <c r="BF65" s="277">
        <f t="shared" ca="1" si="25"/>
        <v>0</v>
      </c>
      <c r="BG65" s="277">
        <f t="shared" ca="1" si="25"/>
        <v>0</v>
      </c>
      <c r="BH65" s="277">
        <f t="shared" ca="1" si="25"/>
        <v>0</v>
      </c>
      <c r="BI65" s="277">
        <f t="shared" ca="1" si="25"/>
        <v>0</v>
      </c>
      <c r="BJ65" s="277">
        <f t="shared" ca="1" si="25"/>
        <v>0</v>
      </c>
      <c r="BK65" s="277">
        <f t="shared" ca="1" si="25"/>
        <v>0</v>
      </c>
      <c r="BL65" s="277">
        <f t="shared" ca="1" si="25"/>
        <v>0</v>
      </c>
      <c r="BM65" s="277">
        <f t="shared" ca="1" si="25"/>
        <v>0</v>
      </c>
      <c r="BN65" s="277">
        <f t="shared" ca="1" si="25"/>
        <v>0</v>
      </c>
      <c r="BO65" s="277">
        <f t="shared" ca="1" si="25"/>
        <v>0</v>
      </c>
      <c r="BP65" s="277">
        <f t="shared" ca="1" si="25"/>
        <v>0</v>
      </c>
      <c r="BQ65" s="277">
        <f t="shared" ref="BQ65:CT65" ca="1" si="26">BQ20-BQ43</f>
        <v>0</v>
      </c>
      <c r="BR65" s="277">
        <f t="shared" ca="1" si="26"/>
        <v>0</v>
      </c>
      <c r="BS65" s="277">
        <f t="shared" ca="1" si="26"/>
        <v>0</v>
      </c>
      <c r="BT65" s="277">
        <f t="shared" ca="1" si="26"/>
        <v>0</v>
      </c>
      <c r="BU65" s="277">
        <f t="shared" ca="1" si="26"/>
        <v>0</v>
      </c>
      <c r="BV65" s="277">
        <f t="shared" si="26"/>
        <v>0</v>
      </c>
      <c r="BW65" s="277">
        <f t="shared" si="26"/>
        <v>0</v>
      </c>
      <c r="BX65" s="277">
        <f t="shared" si="26"/>
        <v>0</v>
      </c>
      <c r="BY65" s="277">
        <f t="shared" si="26"/>
        <v>0</v>
      </c>
      <c r="BZ65" s="277">
        <f t="shared" si="26"/>
        <v>0</v>
      </c>
      <c r="CA65" s="277">
        <f t="shared" si="26"/>
        <v>0</v>
      </c>
      <c r="CB65" s="277">
        <f t="shared" si="26"/>
        <v>0</v>
      </c>
      <c r="CC65" s="277">
        <f t="shared" si="26"/>
        <v>0</v>
      </c>
      <c r="CD65" s="277">
        <f t="shared" si="26"/>
        <v>0</v>
      </c>
      <c r="CE65" s="277">
        <f t="shared" si="26"/>
        <v>0</v>
      </c>
      <c r="CF65" s="277">
        <f t="shared" si="26"/>
        <v>0</v>
      </c>
      <c r="CG65" s="277">
        <f t="shared" si="26"/>
        <v>0</v>
      </c>
      <c r="CH65" s="277">
        <f t="shared" si="26"/>
        <v>0</v>
      </c>
      <c r="CI65" s="277">
        <f t="shared" si="26"/>
        <v>0</v>
      </c>
      <c r="CJ65" s="277">
        <f t="shared" si="26"/>
        <v>0</v>
      </c>
      <c r="CK65" s="277">
        <f t="shared" si="26"/>
        <v>0</v>
      </c>
      <c r="CL65" s="277">
        <f t="shared" si="26"/>
        <v>0</v>
      </c>
      <c r="CM65" s="277">
        <f t="shared" si="26"/>
        <v>0</v>
      </c>
      <c r="CN65" s="277">
        <f t="shared" si="26"/>
        <v>0</v>
      </c>
      <c r="CO65" s="277">
        <f t="shared" si="26"/>
        <v>0</v>
      </c>
      <c r="CP65" s="277">
        <f t="shared" si="26"/>
        <v>0</v>
      </c>
      <c r="CQ65" s="277">
        <f t="shared" si="26"/>
        <v>0</v>
      </c>
      <c r="CR65" s="277">
        <f t="shared" si="26"/>
        <v>0</v>
      </c>
      <c r="CS65" s="277">
        <f t="shared" si="26"/>
        <v>0</v>
      </c>
      <c r="CT65" s="277">
        <f t="shared" si="26"/>
        <v>0</v>
      </c>
    </row>
    <row r="66" spans="1:98" ht="13" x14ac:dyDescent="0.25">
      <c r="A66" s="63" t="s">
        <v>66</v>
      </c>
      <c r="B66" s="41">
        <f t="shared" ca="1" si="14"/>
        <v>0</v>
      </c>
      <c r="C66" s="41">
        <f t="shared" ca="1" si="14"/>
        <v>0</v>
      </c>
      <c r="D66" s="280"/>
      <c r="E66" s="277">
        <f t="shared" ref="E66:AJ66" ca="1" si="27">E21-E44</f>
        <v>0</v>
      </c>
      <c r="F66" s="277">
        <f t="shared" ca="1" si="27"/>
        <v>0</v>
      </c>
      <c r="G66" s="277">
        <f t="shared" ca="1" si="27"/>
        <v>0</v>
      </c>
      <c r="H66" s="277">
        <f t="shared" ca="1" si="27"/>
        <v>0</v>
      </c>
      <c r="I66" s="277">
        <f t="shared" ca="1" si="27"/>
        <v>0</v>
      </c>
      <c r="J66" s="277">
        <f t="shared" ca="1" si="27"/>
        <v>0</v>
      </c>
      <c r="K66" s="277">
        <f t="shared" ca="1" si="27"/>
        <v>0</v>
      </c>
      <c r="L66" s="277">
        <f t="shared" ca="1" si="27"/>
        <v>0</v>
      </c>
      <c r="M66" s="277">
        <f t="shared" ca="1" si="27"/>
        <v>0</v>
      </c>
      <c r="N66" s="277">
        <f t="shared" ca="1" si="27"/>
        <v>0</v>
      </c>
      <c r="O66" s="277">
        <f t="shared" ca="1" si="27"/>
        <v>0</v>
      </c>
      <c r="P66" s="277">
        <f t="shared" ca="1" si="27"/>
        <v>0</v>
      </c>
      <c r="Q66" s="277">
        <f t="shared" ca="1" si="27"/>
        <v>0</v>
      </c>
      <c r="R66" s="277">
        <f t="shared" ca="1" si="27"/>
        <v>0</v>
      </c>
      <c r="S66" s="277">
        <f t="shared" ca="1" si="27"/>
        <v>0</v>
      </c>
      <c r="T66" s="277">
        <f t="shared" ca="1" si="27"/>
        <v>0</v>
      </c>
      <c r="U66" s="277">
        <f t="shared" ca="1" si="27"/>
        <v>0</v>
      </c>
      <c r="V66" s="277">
        <f t="shared" ca="1" si="27"/>
        <v>0</v>
      </c>
      <c r="W66" s="277">
        <f t="shared" ca="1" si="27"/>
        <v>0</v>
      </c>
      <c r="X66" s="277">
        <f t="shared" ca="1" si="27"/>
        <v>0</v>
      </c>
      <c r="Y66" s="277">
        <f t="shared" ca="1" si="27"/>
        <v>0</v>
      </c>
      <c r="Z66" s="277">
        <f t="shared" ca="1" si="27"/>
        <v>0</v>
      </c>
      <c r="AA66" s="277">
        <f t="shared" ca="1" si="27"/>
        <v>0</v>
      </c>
      <c r="AB66" s="277">
        <f t="shared" ca="1" si="27"/>
        <v>0</v>
      </c>
      <c r="AC66" s="277">
        <f t="shared" ca="1" si="27"/>
        <v>0</v>
      </c>
      <c r="AD66" s="277">
        <f t="shared" ca="1" si="27"/>
        <v>0</v>
      </c>
      <c r="AE66" s="277">
        <f t="shared" ca="1" si="27"/>
        <v>0</v>
      </c>
      <c r="AF66" s="277">
        <f t="shared" ca="1" si="27"/>
        <v>0</v>
      </c>
      <c r="AG66" s="277">
        <f t="shared" ca="1" si="27"/>
        <v>0</v>
      </c>
      <c r="AH66" s="277">
        <f t="shared" ca="1" si="27"/>
        <v>0</v>
      </c>
      <c r="AI66" s="277">
        <f t="shared" ca="1" si="27"/>
        <v>0</v>
      </c>
      <c r="AJ66" s="277">
        <f t="shared" ca="1" si="27"/>
        <v>0</v>
      </c>
      <c r="AK66" s="277">
        <f t="shared" ref="AK66:BP66" ca="1" si="28">AK21-AK44</f>
        <v>0</v>
      </c>
      <c r="AL66" s="277">
        <f t="shared" ca="1" si="28"/>
        <v>0</v>
      </c>
      <c r="AM66" s="277">
        <f t="shared" ca="1" si="28"/>
        <v>0</v>
      </c>
      <c r="AN66" s="277">
        <f t="shared" ca="1" si="28"/>
        <v>0</v>
      </c>
      <c r="AO66" s="277">
        <f t="shared" ca="1" si="28"/>
        <v>0</v>
      </c>
      <c r="AP66" s="277">
        <f t="shared" ca="1" si="28"/>
        <v>0</v>
      </c>
      <c r="AQ66" s="277">
        <f t="shared" ca="1" si="28"/>
        <v>0</v>
      </c>
      <c r="AR66" s="277">
        <f t="shared" ca="1" si="28"/>
        <v>0</v>
      </c>
      <c r="AS66" s="277">
        <f t="shared" ca="1" si="28"/>
        <v>0</v>
      </c>
      <c r="AT66" s="277">
        <f t="shared" ca="1" si="28"/>
        <v>0</v>
      </c>
      <c r="AU66" s="277">
        <f t="shared" ca="1" si="28"/>
        <v>0</v>
      </c>
      <c r="AV66" s="277">
        <f t="shared" ca="1" si="28"/>
        <v>0</v>
      </c>
      <c r="AW66" s="277">
        <f t="shared" ca="1" si="28"/>
        <v>0</v>
      </c>
      <c r="AX66" s="277">
        <f t="shared" ca="1" si="28"/>
        <v>0</v>
      </c>
      <c r="AY66" s="277">
        <f t="shared" ca="1" si="28"/>
        <v>0</v>
      </c>
      <c r="AZ66" s="277">
        <f t="shared" ca="1" si="28"/>
        <v>0</v>
      </c>
      <c r="BA66" s="277">
        <f t="shared" ca="1" si="28"/>
        <v>0</v>
      </c>
      <c r="BB66" s="277">
        <f t="shared" ca="1" si="28"/>
        <v>0</v>
      </c>
      <c r="BC66" s="277">
        <f t="shared" ca="1" si="28"/>
        <v>0</v>
      </c>
      <c r="BD66" s="277">
        <f t="shared" ca="1" si="28"/>
        <v>0</v>
      </c>
      <c r="BE66" s="277">
        <f t="shared" ca="1" si="28"/>
        <v>0</v>
      </c>
      <c r="BF66" s="277">
        <f t="shared" ca="1" si="28"/>
        <v>0</v>
      </c>
      <c r="BG66" s="277">
        <f t="shared" ca="1" si="28"/>
        <v>0</v>
      </c>
      <c r="BH66" s="277">
        <f t="shared" ca="1" si="28"/>
        <v>0</v>
      </c>
      <c r="BI66" s="277">
        <f t="shared" ca="1" si="28"/>
        <v>0</v>
      </c>
      <c r="BJ66" s="277">
        <f t="shared" ca="1" si="28"/>
        <v>0</v>
      </c>
      <c r="BK66" s="277">
        <f t="shared" ca="1" si="28"/>
        <v>0</v>
      </c>
      <c r="BL66" s="277">
        <f t="shared" ca="1" si="28"/>
        <v>0</v>
      </c>
      <c r="BM66" s="277">
        <f t="shared" ca="1" si="28"/>
        <v>0</v>
      </c>
      <c r="BN66" s="277">
        <f t="shared" ca="1" si="28"/>
        <v>0</v>
      </c>
      <c r="BO66" s="277">
        <f t="shared" ca="1" si="28"/>
        <v>0</v>
      </c>
      <c r="BP66" s="277">
        <f t="shared" ca="1" si="28"/>
        <v>0</v>
      </c>
      <c r="BQ66" s="277">
        <f t="shared" ref="BQ66:CT66" ca="1" si="29">BQ21-BQ44</f>
        <v>0</v>
      </c>
      <c r="BR66" s="277">
        <f t="shared" ca="1" si="29"/>
        <v>0</v>
      </c>
      <c r="BS66" s="277">
        <f t="shared" ca="1" si="29"/>
        <v>0</v>
      </c>
      <c r="BT66" s="277">
        <f t="shared" ca="1" si="29"/>
        <v>0</v>
      </c>
      <c r="BU66" s="277">
        <f t="shared" ca="1" si="29"/>
        <v>0</v>
      </c>
      <c r="BV66" s="277">
        <f t="shared" si="29"/>
        <v>0</v>
      </c>
      <c r="BW66" s="277">
        <f t="shared" si="29"/>
        <v>0</v>
      </c>
      <c r="BX66" s="277">
        <f t="shared" si="29"/>
        <v>0</v>
      </c>
      <c r="BY66" s="277">
        <f t="shared" si="29"/>
        <v>0</v>
      </c>
      <c r="BZ66" s="277">
        <f t="shared" si="29"/>
        <v>0</v>
      </c>
      <c r="CA66" s="277">
        <f t="shared" si="29"/>
        <v>0</v>
      </c>
      <c r="CB66" s="277">
        <f t="shared" si="29"/>
        <v>0</v>
      </c>
      <c r="CC66" s="277">
        <f t="shared" si="29"/>
        <v>0</v>
      </c>
      <c r="CD66" s="277">
        <f t="shared" si="29"/>
        <v>0</v>
      </c>
      <c r="CE66" s="277">
        <f t="shared" si="29"/>
        <v>0</v>
      </c>
      <c r="CF66" s="277">
        <f t="shared" si="29"/>
        <v>0</v>
      </c>
      <c r="CG66" s="277">
        <f t="shared" si="29"/>
        <v>0</v>
      </c>
      <c r="CH66" s="277">
        <f t="shared" si="29"/>
        <v>0</v>
      </c>
      <c r="CI66" s="277">
        <f t="shared" si="29"/>
        <v>0</v>
      </c>
      <c r="CJ66" s="277">
        <f t="shared" si="29"/>
        <v>0</v>
      </c>
      <c r="CK66" s="277">
        <f t="shared" si="29"/>
        <v>0</v>
      </c>
      <c r="CL66" s="277">
        <f t="shared" si="29"/>
        <v>0</v>
      </c>
      <c r="CM66" s="277">
        <f t="shared" si="29"/>
        <v>0</v>
      </c>
      <c r="CN66" s="277">
        <f t="shared" si="29"/>
        <v>0</v>
      </c>
      <c r="CO66" s="277">
        <f t="shared" si="29"/>
        <v>0</v>
      </c>
      <c r="CP66" s="277">
        <f t="shared" si="29"/>
        <v>0</v>
      </c>
      <c r="CQ66" s="277">
        <f t="shared" si="29"/>
        <v>0</v>
      </c>
      <c r="CR66" s="277">
        <f t="shared" si="29"/>
        <v>0</v>
      </c>
      <c r="CS66" s="277">
        <f t="shared" si="29"/>
        <v>0</v>
      </c>
      <c r="CT66" s="277">
        <f t="shared" si="29"/>
        <v>0</v>
      </c>
    </row>
    <row r="67" spans="1:98" ht="13" x14ac:dyDescent="0.25">
      <c r="A67" s="63" t="s">
        <v>79</v>
      </c>
      <c r="B67" s="41">
        <f t="shared" ca="1" si="14"/>
        <v>0</v>
      </c>
      <c r="C67" s="41">
        <f t="shared" ca="1" si="14"/>
        <v>0</v>
      </c>
      <c r="D67" s="280"/>
      <c r="E67" s="277">
        <f t="shared" ref="E67:AJ67" ca="1" si="30">E22-E45</f>
        <v>0</v>
      </c>
      <c r="F67" s="277">
        <f t="shared" ca="1" si="30"/>
        <v>0</v>
      </c>
      <c r="G67" s="277">
        <f t="shared" ca="1" si="30"/>
        <v>0</v>
      </c>
      <c r="H67" s="277">
        <f t="shared" ca="1" si="30"/>
        <v>0</v>
      </c>
      <c r="I67" s="277">
        <f t="shared" ca="1" si="30"/>
        <v>0</v>
      </c>
      <c r="J67" s="277">
        <f t="shared" ca="1" si="30"/>
        <v>0</v>
      </c>
      <c r="K67" s="277">
        <f t="shared" ca="1" si="30"/>
        <v>0</v>
      </c>
      <c r="L67" s="277">
        <f t="shared" ca="1" si="30"/>
        <v>0</v>
      </c>
      <c r="M67" s="277">
        <f t="shared" ca="1" si="30"/>
        <v>0</v>
      </c>
      <c r="N67" s="277">
        <f t="shared" ca="1" si="30"/>
        <v>0</v>
      </c>
      <c r="O67" s="277">
        <f t="shared" ca="1" si="30"/>
        <v>0</v>
      </c>
      <c r="P67" s="277">
        <f t="shared" ca="1" si="30"/>
        <v>0</v>
      </c>
      <c r="Q67" s="277">
        <f t="shared" ca="1" si="30"/>
        <v>0</v>
      </c>
      <c r="R67" s="277">
        <f t="shared" ca="1" si="30"/>
        <v>0</v>
      </c>
      <c r="S67" s="277">
        <f t="shared" ca="1" si="30"/>
        <v>0</v>
      </c>
      <c r="T67" s="277">
        <f t="shared" ca="1" si="30"/>
        <v>0</v>
      </c>
      <c r="U67" s="277">
        <f t="shared" ca="1" si="30"/>
        <v>0</v>
      </c>
      <c r="V67" s="277">
        <f t="shared" ca="1" si="30"/>
        <v>0</v>
      </c>
      <c r="W67" s="277">
        <f t="shared" ca="1" si="30"/>
        <v>0</v>
      </c>
      <c r="X67" s="277">
        <f t="shared" ca="1" si="30"/>
        <v>0</v>
      </c>
      <c r="Y67" s="277">
        <f t="shared" ca="1" si="30"/>
        <v>0</v>
      </c>
      <c r="Z67" s="277">
        <f t="shared" ca="1" si="30"/>
        <v>0</v>
      </c>
      <c r="AA67" s="277">
        <f t="shared" ca="1" si="30"/>
        <v>0</v>
      </c>
      <c r="AB67" s="277">
        <f t="shared" ca="1" si="30"/>
        <v>0</v>
      </c>
      <c r="AC67" s="277">
        <f t="shared" ca="1" si="30"/>
        <v>0</v>
      </c>
      <c r="AD67" s="277">
        <f t="shared" ca="1" si="30"/>
        <v>0</v>
      </c>
      <c r="AE67" s="277">
        <f t="shared" ca="1" si="30"/>
        <v>0</v>
      </c>
      <c r="AF67" s="277">
        <f t="shared" ca="1" si="30"/>
        <v>0</v>
      </c>
      <c r="AG67" s="277">
        <f t="shared" ca="1" si="30"/>
        <v>0</v>
      </c>
      <c r="AH67" s="277">
        <f t="shared" ca="1" si="30"/>
        <v>0</v>
      </c>
      <c r="AI67" s="277">
        <f t="shared" ca="1" si="30"/>
        <v>0</v>
      </c>
      <c r="AJ67" s="277">
        <f t="shared" ca="1" si="30"/>
        <v>0</v>
      </c>
      <c r="AK67" s="277">
        <f t="shared" ref="AK67:BP67" ca="1" si="31">AK22-AK45</f>
        <v>0</v>
      </c>
      <c r="AL67" s="277">
        <f t="shared" ca="1" si="31"/>
        <v>0</v>
      </c>
      <c r="AM67" s="277">
        <f t="shared" ca="1" si="31"/>
        <v>0</v>
      </c>
      <c r="AN67" s="277">
        <f t="shared" ca="1" si="31"/>
        <v>0</v>
      </c>
      <c r="AO67" s="277">
        <f t="shared" ca="1" si="31"/>
        <v>0</v>
      </c>
      <c r="AP67" s="277">
        <f t="shared" ca="1" si="31"/>
        <v>0</v>
      </c>
      <c r="AQ67" s="277">
        <f t="shared" ca="1" si="31"/>
        <v>0</v>
      </c>
      <c r="AR67" s="277">
        <f t="shared" ca="1" si="31"/>
        <v>0</v>
      </c>
      <c r="AS67" s="277">
        <f t="shared" ca="1" si="31"/>
        <v>0</v>
      </c>
      <c r="AT67" s="277">
        <f t="shared" ca="1" si="31"/>
        <v>0</v>
      </c>
      <c r="AU67" s="277">
        <f t="shared" ca="1" si="31"/>
        <v>0</v>
      </c>
      <c r="AV67" s="277">
        <f t="shared" ca="1" si="31"/>
        <v>0</v>
      </c>
      <c r="AW67" s="277">
        <f t="shared" ca="1" si="31"/>
        <v>0</v>
      </c>
      <c r="AX67" s="277">
        <f t="shared" ca="1" si="31"/>
        <v>0</v>
      </c>
      <c r="AY67" s="277">
        <f t="shared" ca="1" si="31"/>
        <v>0</v>
      </c>
      <c r="AZ67" s="277">
        <f t="shared" ca="1" si="31"/>
        <v>0</v>
      </c>
      <c r="BA67" s="277">
        <f t="shared" ca="1" si="31"/>
        <v>0</v>
      </c>
      <c r="BB67" s="277">
        <f t="shared" ca="1" si="31"/>
        <v>0</v>
      </c>
      <c r="BC67" s="277">
        <f t="shared" ca="1" si="31"/>
        <v>0</v>
      </c>
      <c r="BD67" s="277">
        <f t="shared" ca="1" si="31"/>
        <v>0</v>
      </c>
      <c r="BE67" s="277">
        <f t="shared" ca="1" si="31"/>
        <v>0</v>
      </c>
      <c r="BF67" s="277">
        <f t="shared" ca="1" si="31"/>
        <v>0</v>
      </c>
      <c r="BG67" s="277">
        <f t="shared" ca="1" si="31"/>
        <v>0</v>
      </c>
      <c r="BH67" s="277">
        <f t="shared" ca="1" si="31"/>
        <v>0</v>
      </c>
      <c r="BI67" s="277">
        <f t="shared" ca="1" si="31"/>
        <v>0</v>
      </c>
      <c r="BJ67" s="277">
        <f t="shared" ca="1" si="31"/>
        <v>0</v>
      </c>
      <c r="BK67" s="277">
        <f t="shared" ca="1" si="31"/>
        <v>0</v>
      </c>
      <c r="BL67" s="277">
        <f t="shared" ca="1" si="31"/>
        <v>0</v>
      </c>
      <c r="BM67" s="277">
        <f t="shared" ca="1" si="31"/>
        <v>0</v>
      </c>
      <c r="BN67" s="277">
        <f t="shared" ca="1" si="31"/>
        <v>0</v>
      </c>
      <c r="BO67" s="277">
        <f t="shared" ca="1" si="31"/>
        <v>0</v>
      </c>
      <c r="BP67" s="277">
        <f t="shared" ca="1" si="31"/>
        <v>0</v>
      </c>
      <c r="BQ67" s="277">
        <f t="shared" ref="BQ67:CT67" ca="1" si="32">BQ22-BQ45</f>
        <v>0</v>
      </c>
      <c r="BR67" s="277">
        <f t="shared" ca="1" si="32"/>
        <v>0</v>
      </c>
      <c r="BS67" s="277">
        <f t="shared" ca="1" si="32"/>
        <v>0</v>
      </c>
      <c r="BT67" s="277">
        <f t="shared" ca="1" si="32"/>
        <v>0</v>
      </c>
      <c r="BU67" s="277">
        <f t="shared" ca="1" si="32"/>
        <v>0</v>
      </c>
      <c r="BV67" s="277">
        <f t="shared" si="32"/>
        <v>0</v>
      </c>
      <c r="BW67" s="277">
        <f t="shared" si="32"/>
        <v>0</v>
      </c>
      <c r="BX67" s="277">
        <f t="shared" si="32"/>
        <v>0</v>
      </c>
      <c r="BY67" s="277">
        <f t="shared" si="32"/>
        <v>0</v>
      </c>
      <c r="BZ67" s="277">
        <f t="shared" si="32"/>
        <v>0</v>
      </c>
      <c r="CA67" s="277">
        <f t="shared" si="32"/>
        <v>0</v>
      </c>
      <c r="CB67" s="277">
        <f t="shared" si="32"/>
        <v>0</v>
      </c>
      <c r="CC67" s="277">
        <f t="shared" si="32"/>
        <v>0</v>
      </c>
      <c r="CD67" s="277">
        <f t="shared" si="32"/>
        <v>0</v>
      </c>
      <c r="CE67" s="277">
        <f t="shared" si="32"/>
        <v>0</v>
      </c>
      <c r="CF67" s="277">
        <f t="shared" si="32"/>
        <v>0</v>
      </c>
      <c r="CG67" s="277">
        <f t="shared" si="32"/>
        <v>0</v>
      </c>
      <c r="CH67" s="277">
        <f t="shared" si="32"/>
        <v>0</v>
      </c>
      <c r="CI67" s="277">
        <f t="shared" si="32"/>
        <v>0</v>
      </c>
      <c r="CJ67" s="277">
        <f t="shared" si="32"/>
        <v>0</v>
      </c>
      <c r="CK67" s="277">
        <f t="shared" si="32"/>
        <v>0</v>
      </c>
      <c r="CL67" s="277">
        <f t="shared" si="32"/>
        <v>0</v>
      </c>
      <c r="CM67" s="277">
        <f t="shared" si="32"/>
        <v>0</v>
      </c>
      <c r="CN67" s="277">
        <f t="shared" si="32"/>
        <v>0</v>
      </c>
      <c r="CO67" s="277">
        <f t="shared" si="32"/>
        <v>0</v>
      </c>
      <c r="CP67" s="277">
        <f t="shared" si="32"/>
        <v>0</v>
      </c>
      <c r="CQ67" s="277">
        <f t="shared" si="32"/>
        <v>0</v>
      </c>
      <c r="CR67" s="277">
        <f t="shared" si="32"/>
        <v>0</v>
      </c>
      <c r="CS67" s="277">
        <f t="shared" si="32"/>
        <v>0</v>
      </c>
      <c r="CT67" s="277">
        <f t="shared" si="32"/>
        <v>0</v>
      </c>
    </row>
    <row r="68" spans="1:98" s="591" customFormat="1" ht="13" x14ac:dyDescent="0.25">
      <c r="A68" s="592" t="s">
        <v>93</v>
      </c>
      <c r="B68" s="588">
        <f t="shared" ca="1" si="14"/>
        <v>0</v>
      </c>
      <c r="C68" s="588">
        <f t="shared" ca="1" si="14"/>
        <v>0</v>
      </c>
      <c r="D68" s="589"/>
      <c r="E68" s="590">
        <f t="shared" ref="E68:AJ68" ca="1" si="33">E23-E46</f>
        <v>0</v>
      </c>
      <c r="F68" s="590">
        <f t="shared" ca="1" si="33"/>
        <v>0</v>
      </c>
      <c r="G68" s="590">
        <f t="shared" ca="1" si="33"/>
        <v>0</v>
      </c>
      <c r="H68" s="590">
        <f t="shared" ca="1" si="33"/>
        <v>0</v>
      </c>
      <c r="I68" s="590">
        <f t="shared" ca="1" si="33"/>
        <v>0</v>
      </c>
      <c r="J68" s="590">
        <f t="shared" ca="1" si="33"/>
        <v>0</v>
      </c>
      <c r="K68" s="590">
        <f t="shared" ca="1" si="33"/>
        <v>0</v>
      </c>
      <c r="L68" s="590">
        <f t="shared" ca="1" si="33"/>
        <v>0</v>
      </c>
      <c r="M68" s="590">
        <f t="shared" ca="1" si="33"/>
        <v>0</v>
      </c>
      <c r="N68" s="590">
        <f t="shared" ca="1" si="33"/>
        <v>0</v>
      </c>
      <c r="O68" s="590">
        <f t="shared" ca="1" si="33"/>
        <v>0</v>
      </c>
      <c r="P68" s="590">
        <f t="shared" ca="1" si="33"/>
        <v>0</v>
      </c>
      <c r="Q68" s="590">
        <f t="shared" ca="1" si="33"/>
        <v>0</v>
      </c>
      <c r="R68" s="590">
        <f t="shared" ca="1" si="33"/>
        <v>0</v>
      </c>
      <c r="S68" s="590">
        <f t="shared" ca="1" si="33"/>
        <v>0</v>
      </c>
      <c r="T68" s="590">
        <f t="shared" ca="1" si="33"/>
        <v>0</v>
      </c>
      <c r="U68" s="590">
        <f t="shared" ca="1" si="33"/>
        <v>0</v>
      </c>
      <c r="V68" s="590">
        <f t="shared" ca="1" si="33"/>
        <v>0</v>
      </c>
      <c r="W68" s="590">
        <f t="shared" ca="1" si="33"/>
        <v>0</v>
      </c>
      <c r="X68" s="590">
        <f t="shared" ca="1" si="33"/>
        <v>0</v>
      </c>
      <c r="Y68" s="590">
        <f t="shared" ca="1" si="33"/>
        <v>0</v>
      </c>
      <c r="Z68" s="590">
        <f t="shared" ca="1" si="33"/>
        <v>0</v>
      </c>
      <c r="AA68" s="590">
        <f t="shared" ca="1" si="33"/>
        <v>0</v>
      </c>
      <c r="AB68" s="590">
        <f t="shared" ca="1" si="33"/>
        <v>0</v>
      </c>
      <c r="AC68" s="590">
        <f t="shared" ca="1" si="33"/>
        <v>0</v>
      </c>
      <c r="AD68" s="590">
        <f t="shared" ca="1" si="33"/>
        <v>0</v>
      </c>
      <c r="AE68" s="590">
        <f t="shared" ca="1" si="33"/>
        <v>0</v>
      </c>
      <c r="AF68" s="590">
        <f t="shared" ca="1" si="33"/>
        <v>0</v>
      </c>
      <c r="AG68" s="590">
        <f t="shared" ca="1" si="33"/>
        <v>0</v>
      </c>
      <c r="AH68" s="590">
        <f t="shared" ca="1" si="33"/>
        <v>0</v>
      </c>
      <c r="AI68" s="590">
        <f t="shared" ca="1" si="33"/>
        <v>0</v>
      </c>
      <c r="AJ68" s="590">
        <f t="shared" ca="1" si="33"/>
        <v>0</v>
      </c>
      <c r="AK68" s="590">
        <f t="shared" ref="AK68:BP68" ca="1" si="34">AK23-AK46</f>
        <v>0</v>
      </c>
      <c r="AL68" s="590">
        <f t="shared" ca="1" si="34"/>
        <v>0</v>
      </c>
      <c r="AM68" s="590">
        <f t="shared" ca="1" si="34"/>
        <v>0</v>
      </c>
      <c r="AN68" s="590">
        <f t="shared" ca="1" si="34"/>
        <v>0</v>
      </c>
      <c r="AO68" s="590">
        <f t="shared" ca="1" si="34"/>
        <v>0</v>
      </c>
      <c r="AP68" s="590">
        <f t="shared" ca="1" si="34"/>
        <v>0</v>
      </c>
      <c r="AQ68" s="590">
        <f t="shared" ca="1" si="34"/>
        <v>0</v>
      </c>
      <c r="AR68" s="590">
        <f t="shared" ca="1" si="34"/>
        <v>0</v>
      </c>
      <c r="AS68" s="590">
        <f t="shared" ca="1" si="34"/>
        <v>0</v>
      </c>
      <c r="AT68" s="590">
        <f t="shared" ca="1" si="34"/>
        <v>0</v>
      </c>
      <c r="AU68" s="590">
        <f t="shared" ca="1" si="34"/>
        <v>0</v>
      </c>
      <c r="AV68" s="590">
        <f t="shared" ca="1" si="34"/>
        <v>0</v>
      </c>
      <c r="AW68" s="590">
        <f t="shared" ca="1" si="34"/>
        <v>0</v>
      </c>
      <c r="AX68" s="590">
        <f t="shared" ca="1" si="34"/>
        <v>0</v>
      </c>
      <c r="AY68" s="590">
        <f t="shared" ca="1" si="34"/>
        <v>0</v>
      </c>
      <c r="AZ68" s="590">
        <f t="shared" ca="1" si="34"/>
        <v>0</v>
      </c>
      <c r="BA68" s="590">
        <f t="shared" ca="1" si="34"/>
        <v>0</v>
      </c>
      <c r="BB68" s="590">
        <f t="shared" ca="1" si="34"/>
        <v>0</v>
      </c>
      <c r="BC68" s="590">
        <f t="shared" ca="1" si="34"/>
        <v>0</v>
      </c>
      <c r="BD68" s="590">
        <f t="shared" ca="1" si="34"/>
        <v>0</v>
      </c>
      <c r="BE68" s="590">
        <f t="shared" ca="1" si="34"/>
        <v>0</v>
      </c>
      <c r="BF68" s="590">
        <f t="shared" ca="1" si="34"/>
        <v>0</v>
      </c>
      <c r="BG68" s="590">
        <f t="shared" ca="1" si="34"/>
        <v>0</v>
      </c>
      <c r="BH68" s="590">
        <f t="shared" ca="1" si="34"/>
        <v>0</v>
      </c>
      <c r="BI68" s="590">
        <f t="shared" ca="1" si="34"/>
        <v>0</v>
      </c>
      <c r="BJ68" s="590">
        <f t="shared" ca="1" si="34"/>
        <v>0</v>
      </c>
      <c r="BK68" s="590">
        <f t="shared" ca="1" si="34"/>
        <v>0</v>
      </c>
      <c r="BL68" s="590">
        <f t="shared" ca="1" si="34"/>
        <v>0</v>
      </c>
      <c r="BM68" s="590">
        <f t="shared" ca="1" si="34"/>
        <v>0</v>
      </c>
      <c r="BN68" s="590">
        <f t="shared" ca="1" si="34"/>
        <v>0</v>
      </c>
      <c r="BO68" s="590">
        <f t="shared" ca="1" si="34"/>
        <v>0</v>
      </c>
      <c r="BP68" s="590">
        <f t="shared" ca="1" si="34"/>
        <v>0</v>
      </c>
      <c r="BQ68" s="590">
        <f t="shared" ref="BQ68:CT68" ca="1" si="35">BQ23-BQ46</f>
        <v>0</v>
      </c>
      <c r="BR68" s="590">
        <f t="shared" ca="1" si="35"/>
        <v>0</v>
      </c>
      <c r="BS68" s="590">
        <f t="shared" ca="1" si="35"/>
        <v>0</v>
      </c>
      <c r="BT68" s="590">
        <f t="shared" ca="1" si="35"/>
        <v>0</v>
      </c>
      <c r="BU68" s="590">
        <f t="shared" ca="1" si="35"/>
        <v>0</v>
      </c>
      <c r="BV68" s="590">
        <f t="shared" si="35"/>
        <v>0</v>
      </c>
      <c r="BW68" s="590">
        <f t="shared" si="35"/>
        <v>0</v>
      </c>
      <c r="BX68" s="590">
        <f t="shared" si="35"/>
        <v>0</v>
      </c>
      <c r="BY68" s="590">
        <f t="shared" si="35"/>
        <v>0</v>
      </c>
      <c r="BZ68" s="590">
        <f t="shared" si="35"/>
        <v>0</v>
      </c>
      <c r="CA68" s="590">
        <f t="shared" si="35"/>
        <v>0</v>
      </c>
      <c r="CB68" s="590">
        <f t="shared" si="35"/>
        <v>0</v>
      </c>
      <c r="CC68" s="590">
        <f t="shared" si="35"/>
        <v>0</v>
      </c>
      <c r="CD68" s="590">
        <f t="shared" si="35"/>
        <v>0</v>
      </c>
      <c r="CE68" s="590">
        <f t="shared" si="35"/>
        <v>0</v>
      </c>
      <c r="CF68" s="590">
        <f t="shared" si="35"/>
        <v>0</v>
      </c>
      <c r="CG68" s="590">
        <f t="shared" si="35"/>
        <v>0</v>
      </c>
      <c r="CH68" s="590">
        <f t="shared" si="35"/>
        <v>0</v>
      </c>
      <c r="CI68" s="590">
        <f t="shared" si="35"/>
        <v>0</v>
      </c>
      <c r="CJ68" s="590">
        <f t="shared" si="35"/>
        <v>0</v>
      </c>
      <c r="CK68" s="590">
        <f t="shared" si="35"/>
        <v>0</v>
      </c>
      <c r="CL68" s="590">
        <f t="shared" si="35"/>
        <v>0</v>
      </c>
      <c r="CM68" s="590">
        <f t="shared" si="35"/>
        <v>0</v>
      </c>
      <c r="CN68" s="590">
        <f t="shared" si="35"/>
        <v>0</v>
      </c>
      <c r="CO68" s="590">
        <f t="shared" si="35"/>
        <v>0</v>
      </c>
      <c r="CP68" s="590">
        <f t="shared" si="35"/>
        <v>0</v>
      </c>
      <c r="CQ68" s="590">
        <f t="shared" si="35"/>
        <v>0</v>
      </c>
      <c r="CR68" s="590">
        <f t="shared" si="35"/>
        <v>0</v>
      </c>
      <c r="CS68" s="590">
        <f t="shared" si="35"/>
        <v>0</v>
      </c>
      <c r="CT68" s="590">
        <f t="shared" si="35"/>
        <v>0</v>
      </c>
    </row>
    <row r="69" spans="1:98" ht="13" x14ac:dyDescent="0.25">
      <c r="A69" s="63" t="str">
        <f>A24</f>
        <v>Total bränslekostnad per år</v>
      </c>
      <c r="B69" s="41">
        <f t="shared" ca="1" si="14"/>
        <v>0</v>
      </c>
      <c r="C69" s="41">
        <f t="shared" ca="1" si="14"/>
        <v>0</v>
      </c>
      <c r="D69" s="279"/>
      <c r="E69" s="239">
        <f t="shared" ref="E69:AJ69" ca="1" si="36">E24-E47</f>
        <v>0</v>
      </c>
      <c r="F69" s="239">
        <f t="shared" ca="1" si="36"/>
        <v>0</v>
      </c>
      <c r="G69" s="239">
        <f t="shared" ca="1" si="36"/>
        <v>0</v>
      </c>
      <c r="H69" s="239">
        <f t="shared" ca="1" si="36"/>
        <v>0</v>
      </c>
      <c r="I69" s="239">
        <f t="shared" ca="1" si="36"/>
        <v>0</v>
      </c>
      <c r="J69" s="239">
        <f t="shared" ca="1" si="36"/>
        <v>0</v>
      </c>
      <c r="K69" s="239">
        <f t="shared" ca="1" si="36"/>
        <v>0</v>
      </c>
      <c r="L69" s="239">
        <f t="shared" ca="1" si="36"/>
        <v>0</v>
      </c>
      <c r="M69" s="239">
        <f t="shared" ca="1" si="36"/>
        <v>0</v>
      </c>
      <c r="N69" s="239">
        <f t="shared" ca="1" si="36"/>
        <v>0</v>
      </c>
      <c r="O69" s="239">
        <f t="shared" ca="1" si="36"/>
        <v>0</v>
      </c>
      <c r="P69" s="239">
        <f t="shared" ca="1" si="36"/>
        <v>0</v>
      </c>
      <c r="Q69" s="239">
        <f t="shared" ca="1" si="36"/>
        <v>0</v>
      </c>
      <c r="R69" s="239">
        <f t="shared" ca="1" si="36"/>
        <v>0</v>
      </c>
      <c r="S69" s="239">
        <f t="shared" ca="1" si="36"/>
        <v>0</v>
      </c>
      <c r="T69" s="239">
        <f t="shared" ca="1" si="36"/>
        <v>0</v>
      </c>
      <c r="U69" s="239">
        <f t="shared" ca="1" si="36"/>
        <v>0</v>
      </c>
      <c r="V69" s="239">
        <f t="shared" ca="1" si="36"/>
        <v>0</v>
      </c>
      <c r="W69" s="239">
        <f t="shared" ca="1" si="36"/>
        <v>0</v>
      </c>
      <c r="X69" s="239">
        <f t="shared" ca="1" si="36"/>
        <v>0</v>
      </c>
      <c r="Y69" s="239">
        <f t="shared" ca="1" si="36"/>
        <v>0</v>
      </c>
      <c r="Z69" s="239">
        <f t="shared" ca="1" si="36"/>
        <v>0</v>
      </c>
      <c r="AA69" s="239">
        <f t="shared" ca="1" si="36"/>
        <v>0</v>
      </c>
      <c r="AB69" s="239">
        <f t="shared" ca="1" si="36"/>
        <v>0</v>
      </c>
      <c r="AC69" s="239">
        <f t="shared" ca="1" si="36"/>
        <v>0</v>
      </c>
      <c r="AD69" s="239">
        <f t="shared" ca="1" si="36"/>
        <v>0</v>
      </c>
      <c r="AE69" s="239">
        <f t="shared" ca="1" si="36"/>
        <v>0</v>
      </c>
      <c r="AF69" s="239">
        <f t="shared" ca="1" si="36"/>
        <v>0</v>
      </c>
      <c r="AG69" s="239">
        <f t="shared" ca="1" si="36"/>
        <v>0</v>
      </c>
      <c r="AH69" s="239">
        <f t="shared" ca="1" si="36"/>
        <v>0</v>
      </c>
      <c r="AI69" s="239">
        <f t="shared" ca="1" si="36"/>
        <v>0</v>
      </c>
      <c r="AJ69" s="239">
        <f t="shared" ca="1" si="36"/>
        <v>0</v>
      </c>
      <c r="AK69" s="239">
        <f t="shared" ref="AK69:BP69" ca="1" si="37">AK24-AK47</f>
        <v>0</v>
      </c>
      <c r="AL69" s="239">
        <f t="shared" ca="1" si="37"/>
        <v>0</v>
      </c>
      <c r="AM69" s="239">
        <f t="shared" ca="1" si="37"/>
        <v>0</v>
      </c>
      <c r="AN69" s="239">
        <f t="shared" ca="1" si="37"/>
        <v>0</v>
      </c>
      <c r="AO69" s="239">
        <f t="shared" ca="1" si="37"/>
        <v>0</v>
      </c>
      <c r="AP69" s="239">
        <f t="shared" ca="1" si="37"/>
        <v>0</v>
      </c>
      <c r="AQ69" s="239">
        <f t="shared" ca="1" si="37"/>
        <v>0</v>
      </c>
      <c r="AR69" s="239">
        <f t="shared" ca="1" si="37"/>
        <v>0</v>
      </c>
      <c r="AS69" s="239">
        <f t="shared" ca="1" si="37"/>
        <v>0</v>
      </c>
      <c r="AT69" s="239">
        <f t="shared" ca="1" si="37"/>
        <v>0</v>
      </c>
      <c r="AU69" s="239">
        <f t="shared" ca="1" si="37"/>
        <v>0</v>
      </c>
      <c r="AV69" s="239">
        <f t="shared" ca="1" si="37"/>
        <v>0</v>
      </c>
      <c r="AW69" s="239">
        <f t="shared" ca="1" si="37"/>
        <v>0</v>
      </c>
      <c r="AX69" s="239">
        <f t="shared" ca="1" si="37"/>
        <v>0</v>
      </c>
      <c r="AY69" s="239">
        <f t="shared" ca="1" si="37"/>
        <v>0</v>
      </c>
      <c r="AZ69" s="239">
        <f t="shared" ca="1" si="37"/>
        <v>0</v>
      </c>
      <c r="BA69" s="239">
        <f t="shared" ca="1" si="37"/>
        <v>0</v>
      </c>
      <c r="BB69" s="239">
        <f t="shared" ca="1" si="37"/>
        <v>0</v>
      </c>
      <c r="BC69" s="239">
        <f t="shared" ca="1" si="37"/>
        <v>0</v>
      </c>
      <c r="BD69" s="239">
        <f t="shared" ca="1" si="37"/>
        <v>0</v>
      </c>
      <c r="BE69" s="239">
        <f t="shared" ca="1" si="37"/>
        <v>0</v>
      </c>
      <c r="BF69" s="239">
        <f t="shared" ca="1" si="37"/>
        <v>0</v>
      </c>
      <c r="BG69" s="239">
        <f t="shared" ca="1" si="37"/>
        <v>0</v>
      </c>
      <c r="BH69" s="239">
        <f t="shared" ca="1" si="37"/>
        <v>0</v>
      </c>
      <c r="BI69" s="239">
        <f t="shared" ca="1" si="37"/>
        <v>0</v>
      </c>
      <c r="BJ69" s="239">
        <f t="shared" ca="1" si="37"/>
        <v>0</v>
      </c>
      <c r="BK69" s="239">
        <f t="shared" ca="1" si="37"/>
        <v>0</v>
      </c>
      <c r="BL69" s="239">
        <f t="shared" ca="1" si="37"/>
        <v>0</v>
      </c>
      <c r="BM69" s="239">
        <f t="shared" ca="1" si="37"/>
        <v>0</v>
      </c>
      <c r="BN69" s="239">
        <f t="shared" ca="1" si="37"/>
        <v>0</v>
      </c>
      <c r="BO69" s="239">
        <f t="shared" ca="1" si="37"/>
        <v>0</v>
      </c>
      <c r="BP69" s="239">
        <f t="shared" ca="1" si="37"/>
        <v>0</v>
      </c>
      <c r="BQ69" s="239">
        <f t="shared" ref="BQ69:CT69" ca="1" si="38">BQ24-BQ47</f>
        <v>0</v>
      </c>
      <c r="BR69" s="239">
        <f t="shared" ca="1" si="38"/>
        <v>0</v>
      </c>
      <c r="BS69" s="239">
        <f t="shared" ca="1" si="38"/>
        <v>0</v>
      </c>
      <c r="BT69" s="239">
        <f t="shared" ca="1" si="38"/>
        <v>0</v>
      </c>
      <c r="BU69" s="239">
        <f t="shared" ca="1" si="38"/>
        <v>0</v>
      </c>
      <c r="BV69" s="239">
        <f t="shared" si="38"/>
        <v>0</v>
      </c>
      <c r="BW69" s="239">
        <f t="shared" si="38"/>
        <v>0</v>
      </c>
      <c r="BX69" s="239">
        <f t="shared" si="38"/>
        <v>0</v>
      </c>
      <c r="BY69" s="239">
        <f t="shared" si="38"/>
        <v>0</v>
      </c>
      <c r="BZ69" s="239">
        <f t="shared" si="38"/>
        <v>0</v>
      </c>
      <c r="CA69" s="239">
        <f t="shared" si="38"/>
        <v>0</v>
      </c>
      <c r="CB69" s="239">
        <f t="shared" si="38"/>
        <v>0</v>
      </c>
      <c r="CC69" s="239">
        <f t="shared" si="38"/>
        <v>0</v>
      </c>
      <c r="CD69" s="239">
        <f t="shared" si="38"/>
        <v>0</v>
      </c>
      <c r="CE69" s="239">
        <f t="shared" si="38"/>
        <v>0</v>
      </c>
      <c r="CF69" s="239">
        <f t="shared" si="38"/>
        <v>0</v>
      </c>
      <c r="CG69" s="239">
        <f t="shared" si="38"/>
        <v>0</v>
      </c>
      <c r="CH69" s="239">
        <f t="shared" si="38"/>
        <v>0</v>
      </c>
      <c r="CI69" s="239">
        <f t="shared" si="38"/>
        <v>0</v>
      </c>
      <c r="CJ69" s="239">
        <f t="shared" si="38"/>
        <v>0</v>
      </c>
      <c r="CK69" s="239">
        <f t="shared" si="38"/>
        <v>0</v>
      </c>
      <c r="CL69" s="239">
        <f t="shared" si="38"/>
        <v>0</v>
      </c>
      <c r="CM69" s="239">
        <f t="shared" si="38"/>
        <v>0</v>
      </c>
      <c r="CN69" s="239">
        <f t="shared" si="38"/>
        <v>0</v>
      </c>
      <c r="CO69" s="239">
        <f t="shared" si="38"/>
        <v>0</v>
      </c>
      <c r="CP69" s="239">
        <f t="shared" si="38"/>
        <v>0</v>
      </c>
      <c r="CQ69" s="239">
        <f t="shared" si="38"/>
        <v>0</v>
      </c>
      <c r="CR69" s="239">
        <f t="shared" si="38"/>
        <v>0</v>
      </c>
      <c r="CS69" s="239">
        <f t="shared" si="38"/>
        <v>0</v>
      </c>
      <c r="CT69" s="239">
        <f t="shared" si="38"/>
        <v>0</v>
      </c>
    </row>
    <row r="70" spans="1:98" ht="13" x14ac:dyDescent="0.25">
      <c r="A70" s="63" t="str">
        <f>A25</f>
        <v>Totala övriga fartygsrelaterade kostnader per år</v>
      </c>
      <c r="B70" s="41">
        <f t="shared" si="14"/>
        <v>0</v>
      </c>
      <c r="C70" s="41">
        <f t="shared" si="14"/>
        <v>0</v>
      </c>
      <c r="D70" s="279"/>
      <c r="E70" s="239">
        <f t="shared" ref="E70:AJ70" si="39">E25-E48</f>
        <v>0</v>
      </c>
      <c r="F70" s="239">
        <f t="shared" si="39"/>
        <v>0</v>
      </c>
      <c r="G70" s="239">
        <f t="shared" si="39"/>
        <v>0</v>
      </c>
      <c r="H70" s="239">
        <f t="shared" si="39"/>
        <v>0</v>
      </c>
      <c r="I70" s="239">
        <f t="shared" si="39"/>
        <v>0</v>
      </c>
      <c r="J70" s="239">
        <f t="shared" si="39"/>
        <v>0</v>
      </c>
      <c r="K70" s="239">
        <f t="shared" si="39"/>
        <v>0</v>
      </c>
      <c r="L70" s="239">
        <f t="shared" si="39"/>
        <v>0</v>
      </c>
      <c r="M70" s="239">
        <f t="shared" si="39"/>
        <v>0</v>
      </c>
      <c r="N70" s="239">
        <f t="shared" si="39"/>
        <v>0</v>
      </c>
      <c r="O70" s="239">
        <f t="shared" si="39"/>
        <v>0</v>
      </c>
      <c r="P70" s="239">
        <f t="shared" si="39"/>
        <v>0</v>
      </c>
      <c r="Q70" s="239">
        <f t="shared" si="39"/>
        <v>0</v>
      </c>
      <c r="R70" s="239">
        <f t="shared" si="39"/>
        <v>0</v>
      </c>
      <c r="S70" s="239">
        <f t="shared" si="39"/>
        <v>0</v>
      </c>
      <c r="T70" s="239">
        <f t="shared" si="39"/>
        <v>0</v>
      </c>
      <c r="U70" s="239">
        <f t="shared" si="39"/>
        <v>0</v>
      </c>
      <c r="V70" s="239">
        <f t="shared" si="39"/>
        <v>0</v>
      </c>
      <c r="W70" s="239">
        <f t="shared" si="39"/>
        <v>0</v>
      </c>
      <c r="X70" s="239">
        <f t="shared" si="39"/>
        <v>0</v>
      </c>
      <c r="Y70" s="239">
        <f t="shared" si="39"/>
        <v>0</v>
      </c>
      <c r="Z70" s="239">
        <f t="shared" si="39"/>
        <v>0</v>
      </c>
      <c r="AA70" s="239">
        <f t="shared" si="39"/>
        <v>0</v>
      </c>
      <c r="AB70" s="239">
        <f t="shared" si="39"/>
        <v>0</v>
      </c>
      <c r="AC70" s="239">
        <f t="shared" si="39"/>
        <v>0</v>
      </c>
      <c r="AD70" s="239">
        <f t="shared" si="39"/>
        <v>0</v>
      </c>
      <c r="AE70" s="239">
        <f t="shared" si="39"/>
        <v>0</v>
      </c>
      <c r="AF70" s="239">
        <f t="shared" si="39"/>
        <v>0</v>
      </c>
      <c r="AG70" s="239">
        <f t="shared" si="39"/>
        <v>0</v>
      </c>
      <c r="AH70" s="239">
        <f t="shared" si="39"/>
        <v>0</v>
      </c>
      <c r="AI70" s="239">
        <f t="shared" si="39"/>
        <v>0</v>
      </c>
      <c r="AJ70" s="239">
        <f t="shared" si="39"/>
        <v>0</v>
      </c>
      <c r="AK70" s="239">
        <f t="shared" ref="AK70:BP70" si="40">AK25-AK48</f>
        <v>0</v>
      </c>
      <c r="AL70" s="239">
        <f t="shared" si="40"/>
        <v>0</v>
      </c>
      <c r="AM70" s="239">
        <f t="shared" si="40"/>
        <v>0</v>
      </c>
      <c r="AN70" s="239">
        <f t="shared" si="40"/>
        <v>0</v>
      </c>
      <c r="AO70" s="239">
        <f t="shared" si="40"/>
        <v>0</v>
      </c>
      <c r="AP70" s="239">
        <f t="shared" si="40"/>
        <v>0</v>
      </c>
      <c r="AQ70" s="239">
        <f t="shared" si="40"/>
        <v>0</v>
      </c>
      <c r="AR70" s="239">
        <f t="shared" si="40"/>
        <v>0</v>
      </c>
      <c r="AS70" s="239">
        <f t="shared" si="40"/>
        <v>0</v>
      </c>
      <c r="AT70" s="239">
        <f t="shared" si="40"/>
        <v>0</v>
      </c>
      <c r="AU70" s="239">
        <f t="shared" si="40"/>
        <v>0</v>
      </c>
      <c r="AV70" s="239">
        <f t="shared" si="40"/>
        <v>0</v>
      </c>
      <c r="AW70" s="239">
        <f t="shared" si="40"/>
        <v>0</v>
      </c>
      <c r="AX70" s="239">
        <f t="shared" si="40"/>
        <v>0</v>
      </c>
      <c r="AY70" s="239">
        <f t="shared" si="40"/>
        <v>0</v>
      </c>
      <c r="AZ70" s="239">
        <f t="shared" si="40"/>
        <v>0</v>
      </c>
      <c r="BA70" s="239">
        <f t="shared" si="40"/>
        <v>0</v>
      </c>
      <c r="BB70" s="239">
        <f t="shared" si="40"/>
        <v>0</v>
      </c>
      <c r="BC70" s="239">
        <f t="shared" si="40"/>
        <v>0</v>
      </c>
      <c r="BD70" s="239">
        <f t="shared" si="40"/>
        <v>0</v>
      </c>
      <c r="BE70" s="239">
        <f t="shared" si="40"/>
        <v>0</v>
      </c>
      <c r="BF70" s="239">
        <f t="shared" si="40"/>
        <v>0</v>
      </c>
      <c r="BG70" s="239">
        <f t="shared" si="40"/>
        <v>0</v>
      </c>
      <c r="BH70" s="239">
        <f t="shared" si="40"/>
        <v>0</v>
      </c>
      <c r="BI70" s="239">
        <f t="shared" si="40"/>
        <v>0</v>
      </c>
      <c r="BJ70" s="239">
        <f t="shared" si="40"/>
        <v>0</v>
      </c>
      <c r="BK70" s="239">
        <f t="shared" si="40"/>
        <v>0</v>
      </c>
      <c r="BL70" s="239">
        <f t="shared" si="40"/>
        <v>0</v>
      </c>
      <c r="BM70" s="239">
        <f t="shared" si="40"/>
        <v>0</v>
      </c>
      <c r="BN70" s="239">
        <f t="shared" si="40"/>
        <v>0</v>
      </c>
      <c r="BO70" s="239">
        <f t="shared" si="40"/>
        <v>0</v>
      </c>
      <c r="BP70" s="239">
        <f t="shared" si="40"/>
        <v>0</v>
      </c>
      <c r="BQ70" s="239">
        <f t="shared" ref="BQ70:CT70" si="41">BQ25-BQ48</f>
        <v>0</v>
      </c>
      <c r="BR70" s="239">
        <f t="shared" si="41"/>
        <v>0</v>
      </c>
      <c r="BS70" s="239">
        <f t="shared" si="41"/>
        <v>0</v>
      </c>
      <c r="BT70" s="239">
        <f t="shared" si="41"/>
        <v>0</v>
      </c>
      <c r="BU70" s="239">
        <f t="shared" si="41"/>
        <v>0</v>
      </c>
      <c r="BV70" s="239">
        <f t="shared" si="41"/>
        <v>0</v>
      </c>
      <c r="BW70" s="239">
        <f t="shared" si="41"/>
        <v>0</v>
      </c>
      <c r="BX70" s="239">
        <f t="shared" si="41"/>
        <v>0</v>
      </c>
      <c r="BY70" s="239">
        <f t="shared" si="41"/>
        <v>0</v>
      </c>
      <c r="BZ70" s="239">
        <f t="shared" si="41"/>
        <v>0</v>
      </c>
      <c r="CA70" s="239">
        <f t="shared" si="41"/>
        <v>0</v>
      </c>
      <c r="CB70" s="239">
        <f t="shared" si="41"/>
        <v>0</v>
      </c>
      <c r="CC70" s="239">
        <f t="shared" si="41"/>
        <v>0</v>
      </c>
      <c r="CD70" s="239">
        <f t="shared" si="41"/>
        <v>0</v>
      </c>
      <c r="CE70" s="239">
        <f t="shared" si="41"/>
        <v>0</v>
      </c>
      <c r="CF70" s="239">
        <f t="shared" si="41"/>
        <v>0</v>
      </c>
      <c r="CG70" s="239">
        <f t="shared" si="41"/>
        <v>0</v>
      </c>
      <c r="CH70" s="239">
        <f t="shared" si="41"/>
        <v>0</v>
      </c>
      <c r="CI70" s="239">
        <f t="shared" si="41"/>
        <v>0</v>
      </c>
      <c r="CJ70" s="239">
        <f t="shared" si="41"/>
        <v>0</v>
      </c>
      <c r="CK70" s="239">
        <f t="shared" si="41"/>
        <v>0</v>
      </c>
      <c r="CL70" s="239">
        <f t="shared" si="41"/>
        <v>0</v>
      </c>
      <c r="CM70" s="239">
        <f t="shared" si="41"/>
        <v>0</v>
      </c>
      <c r="CN70" s="239">
        <f t="shared" si="41"/>
        <v>0</v>
      </c>
      <c r="CO70" s="239">
        <f t="shared" si="41"/>
        <v>0</v>
      </c>
      <c r="CP70" s="239">
        <f t="shared" si="41"/>
        <v>0</v>
      </c>
      <c r="CQ70" s="239">
        <f t="shared" si="41"/>
        <v>0</v>
      </c>
      <c r="CR70" s="239">
        <f t="shared" si="41"/>
        <v>0</v>
      </c>
      <c r="CS70" s="239">
        <f t="shared" si="41"/>
        <v>0</v>
      </c>
      <c r="CT70" s="239">
        <f t="shared" si="41"/>
        <v>0</v>
      </c>
    </row>
    <row r="71" spans="1:98" ht="13" x14ac:dyDescent="0.25">
      <c r="A71" s="63" t="s">
        <v>599</v>
      </c>
      <c r="B71" s="41">
        <f t="shared" ca="1" si="14"/>
        <v>0</v>
      </c>
      <c r="C71" s="41">
        <f t="shared" ca="1" si="14"/>
        <v>0</v>
      </c>
      <c r="D71" s="279"/>
      <c r="E71" s="239">
        <f t="shared" ref="E71:AJ71" ca="1" si="42">E26-E49</f>
        <v>0</v>
      </c>
      <c r="F71" s="239">
        <f t="shared" ca="1" si="42"/>
        <v>0</v>
      </c>
      <c r="G71" s="239">
        <f t="shared" ca="1" si="42"/>
        <v>0</v>
      </c>
      <c r="H71" s="239">
        <f t="shared" ca="1" si="42"/>
        <v>0</v>
      </c>
      <c r="I71" s="239">
        <f t="shared" ca="1" si="42"/>
        <v>0</v>
      </c>
      <c r="J71" s="239">
        <f t="shared" ca="1" si="42"/>
        <v>0</v>
      </c>
      <c r="K71" s="239">
        <f t="shared" ca="1" si="42"/>
        <v>0</v>
      </c>
      <c r="L71" s="239">
        <f t="shared" ca="1" si="42"/>
        <v>0</v>
      </c>
      <c r="M71" s="239">
        <f t="shared" ca="1" si="42"/>
        <v>0</v>
      </c>
      <c r="N71" s="239">
        <f t="shared" ca="1" si="42"/>
        <v>0</v>
      </c>
      <c r="O71" s="239">
        <f t="shared" ca="1" si="42"/>
        <v>0</v>
      </c>
      <c r="P71" s="239">
        <f t="shared" ca="1" si="42"/>
        <v>0</v>
      </c>
      <c r="Q71" s="239">
        <f t="shared" ca="1" si="42"/>
        <v>0</v>
      </c>
      <c r="R71" s="239">
        <f t="shared" ca="1" si="42"/>
        <v>0</v>
      </c>
      <c r="S71" s="239">
        <f t="shared" ca="1" si="42"/>
        <v>0</v>
      </c>
      <c r="T71" s="239">
        <f t="shared" ca="1" si="42"/>
        <v>0</v>
      </c>
      <c r="U71" s="239">
        <f t="shared" ca="1" si="42"/>
        <v>0</v>
      </c>
      <c r="V71" s="239">
        <f t="shared" ca="1" si="42"/>
        <v>0</v>
      </c>
      <c r="W71" s="239">
        <f t="shared" ca="1" si="42"/>
        <v>0</v>
      </c>
      <c r="X71" s="239">
        <f t="shared" ca="1" si="42"/>
        <v>0</v>
      </c>
      <c r="Y71" s="239">
        <f t="shared" ca="1" si="42"/>
        <v>0</v>
      </c>
      <c r="Z71" s="239">
        <f t="shared" ca="1" si="42"/>
        <v>0</v>
      </c>
      <c r="AA71" s="239">
        <f t="shared" ca="1" si="42"/>
        <v>0</v>
      </c>
      <c r="AB71" s="239">
        <f t="shared" ca="1" si="42"/>
        <v>0</v>
      </c>
      <c r="AC71" s="239">
        <f t="shared" ca="1" si="42"/>
        <v>0</v>
      </c>
      <c r="AD71" s="239">
        <f t="shared" ca="1" si="42"/>
        <v>0</v>
      </c>
      <c r="AE71" s="239">
        <f t="shared" ca="1" si="42"/>
        <v>0</v>
      </c>
      <c r="AF71" s="239">
        <f t="shared" ca="1" si="42"/>
        <v>0</v>
      </c>
      <c r="AG71" s="239">
        <f t="shared" ca="1" si="42"/>
        <v>0</v>
      </c>
      <c r="AH71" s="239">
        <f t="shared" ca="1" si="42"/>
        <v>0</v>
      </c>
      <c r="AI71" s="239">
        <f t="shared" ca="1" si="42"/>
        <v>0</v>
      </c>
      <c r="AJ71" s="239">
        <f t="shared" ca="1" si="42"/>
        <v>0</v>
      </c>
      <c r="AK71" s="239">
        <f t="shared" ref="AK71:BP71" ca="1" si="43">AK26-AK49</f>
        <v>0</v>
      </c>
      <c r="AL71" s="239">
        <f t="shared" ca="1" si="43"/>
        <v>0</v>
      </c>
      <c r="AM71" s="239">
        <f t="shared" ca="1" si="43"/>
        <v>0</v>
      </c>
      <c r="AN71" s="239">
        <f t="shared" ca="1" si="43"/>
        <v>0</v>
      </c>
      <c r="AO71" s="239">
        <f t="shared" ca="1" si="43"/>
        <v>0</v>
      </c>
      <c r="AP71" s="239">
        <f t="shared" ca="1" si="43"/>
        <v>0</v>
      </c>
      <c r="AQ71" s="239">
        <f t="shared" ca="1" si="43"/>
        <v>0</v>
      </c>
      <c r="AR71" s="239">
        <f t="shared" ca="1" si="43"/>
        <v>0</v>
      </c>
      <c r="AS71" s="239">
        <f t="shared" ca="1" si="43"/>
        <v>0</v>
      </c>
      <c r="AT71" s="239">
        <f t="shared" ca="1" si="43"/>
        <v>0</v>
      </c>
      <c r="AU71" s="239">
        <f t="shared" ca="1" si="43"/>
        <v>0</v>
      </c>
      <c r="AV71" s="239">
        <f t="shared" ca="1" si="43"/>
        <v>0</v>
      </c>
      <c r="AW71" s="239">
        <f t="shared" ca="1" si="43"/>
        <v>0</v>
      </c>
      <c r="AX71" s="239">
        <f t="shared" ca="1" si="43"/>
        <v>0</v>
      </c>
      <c r="AY71" s="239">
        <f t="shared" ca="1" si="43"/>
        <v>0</v>
      </c>
      <c r="AZ71" s="239">
        <f t="shared" ca="1" si="43"/>
        <v>0</v>
      </c>
      <c r="BA71" s="239">
        <f t="shared" ca="1" si="43"/>
        <v>0</v>
      </c>
      <c r="BB71" s="239">
        <f t="shared" ca="1" si="43"/>
        <v>0</v>
      </c>
      <c r="BC71" s="239">
        <f t="shared" ca="1" si="43"/>
        <v>0</v>
      </c>
      <c r="BD71" s="239">
        <f t="shared" ca="1" si="43"/>
        <v>0</v>
      </c>
      <c r="BE71" s="239">
        <f t="shared" ca="1" si="43"/>
        <v>0</v>
      </c>
      <c r="BF71" s="239">
        <f t="shared" ca="1" si="43"/>
        <v>0</v>
      </c>
      <c r="BG71" s="239">
        <f t="shared" ca="1" si="43"/>
        <v>0</v>
      </c>
      <c r="BH71" s="239">
        <f t="shared" ca="1" si="43"/>
        <v>0</v>
      </c>
      <c r="BI71" s="239">
        <f t="shared" ca="1" si="43"/>
        <v>0</v>
      </c>
      <c r="BJ71" s="239">
        <f t="shared" ca="1" si="43"/>
        <v>0</v>
      </c>
      <c r="BK71" s="239">
        <f t="shared" ca="1" si="43"/>
        <v>0</v>
      </c>
      <c r="BL71" s="239">
        <f t="shared" ca="1" si="43"/>
        <v>0</v>
      </c>
      <c r="BM71" s="239">
        <f t="shared" ca="1" si="43"/>
        <v>0</v>
      </c>
      <c r="BN71" s="239">
        <f t="shared" ca="1" si="43"/>
        <v>0</v>
      </c>
      <c r="BO71" s="239">
        <f t="shared" ca="1" si="43"/>
        <v>0</v>
      </c>
      <c r="BP71" s="239">
        <f t="shared" ca="1" si="43"/>
        <v>0</v>
      </c>
      <c r="BQ71" s="239">
        <f t="shared" ref="BQ71:CT71" ca="1" si="44">BQ26-BQ49</f>
        <v>0</v>
      </c>
      <c r="BR71" s="239">
        <f t="shared" ca="1" si="44"/>
        <v>0</v>
      </c>
      <c r="BS71" s="239">
        <f t="shared" ca="1" si="44"/>
        <v>0</v>
      </c>
      <c r="BT71" s="239">
        <f t="shared" ca="1" si="44"/>
        <v>0</v>
      </c>
      <c r="BU71" s="239">
        <f t="shared" ca="1" si="44"/>
        <v>0</v>
      </c>
      <c r="BV71" s="239">
        <f t="shared" si="44"/>
        <v>0</v>
      </c>
      <c r="BW71" s="239">
        <f t="shared" si="44"/>
        <v>0</v>
      </c>
      <c r="BX71" s="239">
        <f t="shared" si="44"/>
        <v>0</v>
      </c>
      <c r="BY71" s="239">
        <f t="shared" si="44"/>
        <v>0</v>
      </c>
      <c r="BZ71" s="239">
        <f t="shared" si="44"/>
        <v>0</v>
      </c>
      <c r="CA71" s="239">
        <f t="shared" si="44"/>
        <v>0</v>
      </c>
      <c r="CB71" s="239">
        <f t="shared" si="44"/>
        <v>0</v>
      </c>
      <c r="CC71" s="239">
        <f t="shared" si="44"/>
        <v>0</v>
      </c>
      <c r="CD71" s="239">
        <f t="shared" si="44"/>
        <v>0</v>
      </c>
      <c r="CE71" s="239">
        <f t="shared" si="44"/>
        <v>0</v>
      </c>
      <c r="CF71" s="239">
        <f t="shared" si="44"/>
        <v>0</v>
      </c>
      <c r="CG71" s="239">
        <f t="shared" si="44"/>
        <v>0</v>
      </c>
      <c r="CH71" s="239">
        <f t="shared" si="44"/>
        <v>0</v>
      </c>
      <c r="CI71" s="239">
        <f t="shared" si="44"/>
        <v>0</v>
      </c>
      <c r="CJ71" s="239">
        <f t="shared" si="44"/>
        <v>0</v>
      </c>
      <c r="CK71" s="239">
        <f t="shared" si="44"/>
        <v>0</v>
      </c>
      <c r="CL71" s="239">
        <f t="shared" si="44"/>
        <v>0</v>
      </c>
      <c r="CM71" s="239">
        <f t="shared" si="44"/>
        <v>0</v>
      </c>
      <c r="CN71" s="239">
        <f t="shared" si="44"/>
        <v>0</v>
      </c>
      <c r="CO71" s="239">
        <f t="shared" si="44"/>
        <v>0</v>
      </c>
      <c r="CP71" s="239">
        <f t="shared" si="44"/>
        <v>0</v>
      </c>
      <c r="CQ71" s="239">
        <f t="shared" si="44"/>
        <v>0</v>
      </c>
      <c r="CR71" s="239">
        <f t="shared" si="44"/>
        <v>0</v>
      </c>
      <c r="CS71" s="239">
        <f t="shared" si="44"/>
        <v>0</v>
      </c>
      <c r="CT71" s="239">
        <f t="shared" si="44"/>
        <v>0</v>
      </c>
    </row>
    <row r="72" spans="1:98" ht="13" x14ac:dyDescent="0.25">
      <c r="A72" s="63" t="s">
        <v>82</v>
      </c>
      <c r="B72" s="41">
        <f t="shared" ca="1" si="14"/>
        <v>0</v>
      </c>
      <c r="C72" s="41">
        <f t="shared" ca="1" si="14"/>
        <v>0</v>
      </c>
      <c r="D72" s="279"/>
      <c r="E72" s="239">
        <f t="shared" ref="E72:AJ72" ca="1" si="45">E27-E50</f>
        <v>0</v>
      </c>
      <c r="F72" s="239">
        <f t="shared" ca="1" si="45"/>
        <v>0</v>
      </c>
      <c r="G72" s="239">
        <f t="shared" ca="1" si="45"/>
        <v>0</v>
      </c>
      <c r="H72" s="239">
        <f t="shared" ca="1" si="45"/>
        <v>0</v>
      </c>
      <c r="I72" s="239">
        <f t="shared" ca="1" si="45"/>
        <v>0</v>
      </c>
      <c r="J72" s="239">
        <f t="shared" ca="1" si="45"/>
        <v>0</v>
      </c>
      <c r="K72" s="239">
        <f t="shared" ca="1" si="45"/>
        <v>0</v>
      </c>
      <c r="L72" s="239">
        <f t="shared" ca="1" si="45"/>
        <v>0</v>
      </c>
      <c r="M72" s="239">
        <f t="shared" ca="1" si="45"/>
        <v>0</v>
      </c>
      <c r="N72" s="239">
        <f t="shared" ca="1" si="45"/>
        <v>0</v>
      </c>
      <c r="O72" s="239">
        <f t="shared" ca="1" si="45"/>
        <v>0</v>
      </c>
      <c r="P72" s="239">
        <f t="shared" ca="1" si="45"/>
        <v>0</v>
      </c>
      <c r="Q72" s="239">
        <f t="shared" ca="1" si="45"/>
        <v>0</v>
      </c>
      <c r="R72" s="239">
        <f t="shared" ca="1" si="45"/>
        <v>0</v>
      </c>
      <c r="S72" s="239">
        <f t="shared" ca="1" si="45"/>
        <v>0</v>
      </c>
      <c r="T72" s="239">
        <f t="shared" ca="1" si="45"/>
        <v>0</v>
      </c>
      <c r="U72" s="239">
        <f t="shared" ca="1" si="45"/>
        <v>0</v>
      </c>
      <c r="V72" s="239">
        <f t="shared" ca="1" si="45"/>
        <v>0</v>
      </c>
      <c r="W72" s="239">
        <f t="shared" ca="1" si="45"/>
        <v>0</v>
      </c>
      <c r="X72" s="239">
        <f t="shared" ca="1" si="45"/>
        <v>0</v>
      </c>
      <c r="Y72" s="239">
        <f t="shared" ca="1" si="45"/>
        <v>0</v>
      </c>
      <c r="Z72" s="239">
        <f t="shared" ca="1" si="45"/>
        <v>0</v>
      </c>
      <c r="AA72" s="239">
        <f t="shared" ca="1" si="45"/>
        <v>0</v>
      </c>
      <c r="AB72" s="239">
        <f t="shared" ca="1" si="45"/>
        <v>0</v>
      </c>
      <c r="AC72" s="239">
        <f t="shared" ca="1" si="45"/>
        <v>0</v>
      </c>
      <c r="AD72" s="239">
        <f t="shared" ca="1" si="45"/>
        <v>0</v>
      </c>
      <c r="AE72" s="239">
        <f t="shared" ca="1" si="45"/>
        <v>0</v>
      </c>
      <c r="AF72" s="239">
        <f t="shared" ca="1" si="45"/>
        <v>0</v>
      </c>
      <c r="AG72" s="239">
        <f t="shared" ca="1" si="45"/>
        <v>0</v>
      </c>
      <c r="AH72" s="239">
        <f t="shared" ca="1" si="45"/>
        <v>0</v>
      </c>
      <c r="AI72" s="239">
        <f t="shared" ca="1" si="45"/>
        <v>0</v>
      </c>
      <c r="AJ72" s="239">
        <f t="shared" ca="1" si="45"/>
        <v>0</v>
      </c>
      <c r="AK72" s="239">
        <f t="shared" ref="AK72:BP72" ca="1" si="46">AK27-AK50</f>
        <v>0</v>
      </c>
      <c r="AL72" s="239">
        <f t="shared" ca="1" si="46"/>
        <v>0</v>
      </c>
      <c r="AM72" s="239">
        <f t="shared" ca="1" si="46"/>
        <v>0</v>
      </c>
      <c r="AN72" s="239">
        <f t="shared" ca="1" si="46"/>
        <v>0</v>
      </c>
      <c r="AO72" s="239">
        <f t="shared" ca="1" si="46"/>
        <v>0</v>
      </c>
      <c r="AP72" s="239">
        <f t="shared" ca="1" si="46"/>
        <v>0</v>
      </c>
      <c r="AQ72" s="239">
        <f t="shared" ca="1" si="46"/>
        <v>0</v>
      </c>
      <c r="AR72" s="239">
        <f t="shared" ca="1" si="46"/>
        <v>0</v>
      </c>
      <c r="AS72" s="239">
        <f t="shared" ca="1" si="46"/>
        <v>0</v>
      </c>
      <c r="AT72" s="239">
        <f t="shared" ca="1" si="46"/>
        <v>0</v>
      </c>
      <c r="AU72" s="239">
        <f t="shared" ca="1" si="46"/>
        <v>0</v>
      </c>
      <c r="AV72" s="239">
        <f t="shared" ca="1" si="46"/>
        <v>0</v>
      </c>
      <c r="AW72" s="239">
        <f t="shared" ca="1" si="46"/>
        <v>0</v>
      </c>
      <c r="AX72" s="239">
        <f t="shared" ca="1" si="46"/>
        <v>0</v>
      </c>
      <c r="AY72" s="239">
        <f t="shared" ca="1" si="46"/>
        <v>0</v>
      </c>
      <c r="AZ72" s="239">
        <f t="shared" ca="1" si="46"/>
        <v>0</v>
      </c>
      <c r="BA72" s="239">
        <f t="shared" ca="1" si="46"/>
        <v>0</v>
      </c>
      <c r="BB72" s="239">
        <f t="shared" ca="1" si="46"/>
        <v>0</v>
      </c>
      <c r="BC72" s="239">
        <f t="shared" ca="1" si="46"/>
        <v>0</v>
      </c>
      <c r="BD72" s="239">
        <f t="shared" ca="1" si="46"/>
        <v>0</v>
      </c>
      <c r="BE72" s="239">
        <f t="shared" ca="1" si="46"/>
        <v>0</v>
      </c>
      <c r="BF72" s="239">
        <f t="shared" ca="1" si="46"/>
        <v>0</v>
      </c>
      <c r="BG72" s="239">
        <f t="shared" ca="1" si="46"/>
        <v>0</v>
      </c>
      <c r="BH72" s="239">
        <f t="shared" ca="1" si="46"/>
        <v>0</v>
      </c>
      <c r="BI72" s="239">
        <f t="shared" ca="1" si="46"/>
        <v>0</v>
      </c>
      <c r="BJ72" s="239">
        <f t="shared" ca="1" si="46"/>
        <v>0</v>
      </c>
      <c r="BK72" s="239">
        <f t="shared" ca="1" si="46"/>
        <v>0</v>
      </c>
      <c r="BL72" s="239">
        <f t="shared" ca="1" si="46"/>
        <v>0</v>
      </c>
      <c r="BM72" s="239">
        <f t="shared" ca="1" si="46"/>
        <v>0</v>
      </c>
      <c r="BN72" s="239">
        <f t="shared" ca="1" si="46"/>
        <v>0</v>
      </c>
      <c r="BO72" s="239">
        <f t="shared" ca="1" si="46"/>
        <v>0</v>
      </c>
      <c r="BP72" s="239">
        <f t="shared" ca="1" si="46"/>
        <v>0</v>
      </c>
      <c r="BQ72" s="239">
        <f t="shared" ref="BQ72:CT72" ca="1" si="47">BQ27-BQ50</f>
        <v>0</v>
      </c>
      <c r="BR72" s="239">
        <f t="shared" ca="1" si="47"/>
        <v>0</v>
      </c>
      <c r="BS72" s="239">
        <f t="shared" ca="1" si="47"/>
        <v>0</v>
      </c>
      <c r="BT72" s="239">
        <f t="shared" ca="1" si="47"/>
        <v>0</v>
      </c>
      <c r="BU72" s="239">
        <f t="shared" ca="1" si="47"/>
        <v>0</v>
      </c>
      <c r="BV72" s="239">
        <f t="shared" si="47"/>
        <v>0</v>
      </c>
      <c r="BW72" s="239">
        <f t="shared" si="47"/>
        <v>0</v>
      </c>
      <c r="BX72" s="239">
        <f t="shared" si="47"/>
        <v>0</v>
      </c>
      <c r="BY72" s="239">
        <f t="shared" si="47"/>
        <v>0</v>
      </c>
      <c r="BZ72" s="239">
        <f t="shared" si="47"/>
        <v>0</v>
      </c>
      <c r="CA72" s="239">
        <f t="shared" si="47"/>
        <v>0</v>
      </c>
      <c r="CB72" s="239">
        <f t="shared" si="47"/>
        <v>0</v>
      </c>
      <c r="CC72" s="239">
        <f t="shared" si="47"/>
        <v>0</v>
      </c>
      <c r="CD72" s="239">
        <f t="shared" si="47"/>
        <v>0</v>
      </c>
      <c r="CE72" s="239">
        <f t="shared" si="47"/>
        <v>0</v>
      </c>
      <c r="CF72" s="239">
        <f t="shared" si="47"/>
        <v>0</v>
      </c>
      <c r="CG72" s="239">
        <f t="shared" si="47"/>
        <v>0</v>
      </c>
      <c r="CH72" s="239">
        <f t="shared" si="47"/>
        <v>0</v>
      </c>
      <c r="CI72" s="239">
        <f t="shared" si="47"/>
        <v>0</v>
      </c>
      <c r="CJ72" s="239">
        <f t="shared" si="47"/>
        <v>0</v>
      </c>
      <c r="CK72" s="239">
        <f t="shared" si="47"/>
        <v>0</v>
      </c>
      <c r="CL72" s="239">
        <f t="shared" si="47"/>
        <v>0</v>
      </c>
      <c r="CM72" s="239">
        <f t="shared" si="47"/>
        <v>0</v>
      </c>
      <c r="CN72" s="239">
        <f t="shared" si="47"/>
        <v>0</v>
      </c>
      <c r="CO72" s="239">
        <f t="shared" si="47"/>
        <v>0</v>
      </c>
      <c r="CP72" s="239">
        <f t="shared" si="47"/>
        <v>0</v>
      </c>
      <c r="CQ72" s="239">
        <f t="shared" si="47"/>
        <v>0</v>
      </c>
      <c r="CR72" s="239">
        <f t="shared" si="47"/>
        <v>0</v>
      </c>
      <c r="CS72" s="239">
        <f t="shared" si="47"/>
        <v>0</v>
      </c>
      <c r="CT72" s="239">
        <f t="shared" si="47"/>
        <v>0</v>
      </c>
    </row>
    <row r="73" spans="1:98" ht="13" x14ac:dyDescent="0.25">
      <c r="A73" s="63" t="s">
        <v>50</v>
      </c>
      <c r="B73" s="41">
        <f t="shared" si="14"/>
        <v>0</v>
      </c>
      <c r="C73" s="41">
        <f t="shared" si="14"/>
        <v>0</v>
      </c>
      <c r="D73" s="279"/>
      <c r="E73" s="239">
        <f t="shared" ref="E73:AJ73" si="48">E28-E51</f>
        <v>0</v>
      </c>
      <c r="F73" s="239">
        <f t="shared" si="48"/>
        <v>0</v>
      </c>
      <c r="G73" s="239">
        <f t="shared" si="48"/>
        <v>0</v>
      </c>
      <c r="H73" s="239">
        <f t="shared" si="48"/>
        <v>0</v>
      </c>
      <c r="I73" s="239">
        <f t="shared" si="48"/>
        <v>0</v>
      </c>
      <c r="J73" s="239">
        <f t="shared" si="48"/>
        <v>0</v>
      </c>
      <c r="K73" s="239">
        <f t="shared" si="48"/>
        <v>0</v>
      </c>
      <c r="L73" s="239">
        <f t="shared" si="48"/>
        <v>0</v>
      </c>
      <c r="M73" s="239">
        <f t="shared" si="48"/>
        <v>0</v>
      </c>
      <c r="N73" s="239">
        <f t="shared" si="48"/>
        <v>0</v>
      </c>
      <c r="O73" s="239">
        <f t="shared" si="48"/>
        <v>0</v>
      </c>
      <c r="P73" s="239">
        <f t="shared" si="48"/>
        <v>0</v>
      </c>
      <c r="Q73" s="239">
        <f t="shared" si="48"/>
        <v>0</v>
      </c>
      <c r="R73" s="239">
        <f t="shared" si="48"/>
        <v>0</v>
      </c>
      <c r="S73" s="239">
        <f t="shared" si="48"/>
        <v>0</v>
      </c>
      <c r="T73" s="239">
        <f t="shared" si="48"/>
        <v>0</v>
      </c>
      <c r="U73" s="239">
        <f t="shared" si="48"/>
        <v>0</v>
      </c>
      <c r="V73" s="239">
        <f t="shared" si="48"/>
        <v>0</v>
      </c>
      <c r="W73" s="239">
        <f t="shared" si="48"/>
        <v>0</v>
      </c>
      <c r="X73" s="239">
        <f t="shared" si="48"/>
        <v>0</v>
      </c>
      <c r="Y73" s="239">
        <f t="shared" si="48"/>
        <v>0</v>
      </c>
      <c r="Z73" s="239">
        <f t="shared" si="48"/>
        <v>0</v>
      </c>
      <c r="AA73" s="239">
        <f t="shared" si="48"/>
        <v>0</v>
      </c>
      <c r="AB73" s="239">
        <f t="shared" si="48"/>
        <v>0</v>
      </c>
      <c r="AC73" s="239">
        <f t="shared" si="48"/>
        <v>0</v>
      </c>
      <c r="AD73" s="239">
        <f t="shared" si="48"/>
        <v>0</v>
      </c>
      <c r="AE73" s="239">
        <f t="shared" si="48"/>
        <v>0</v>
      </c>
      <c r="AF73" s="239">
        <f t="shared" si="48"/>
        <v>0</v>
      </c>
      <c r="AG73" s="239">
        <f t="shared" si="48"/>
        <v>0</v>
      </c>
      <c r="AH73" s="239">
        <f t="shared" si="48"/>
        <v>0</v>
      </c>
      <c r="AI73" s="239">
        <f t="shared" si="48"/>
        <v>0</v>
      </c>
      <c r="AJ73" s="239">
        <f t="shared" si="48"/>
        <v>0</v>
      </c>
      <c r="AK73" s="239">
        <f t="shared" ref="AK73:BP73" si="49">AK28-AK51</f>
        <v>0</v>
      </c>
      <c r="AL73" s="239">
        <f t="shared" si="49"/>
        <v>0</v>
      </c>
      <c r="AM73" s="239">
        <f t="shared" si="49"/>
        <v>0</v>
      </c>
      <c r="AN73" s="239">
        <f t="shared" si="49"/>
        <v>0</v>
      </c>
      <c r="AO73" s="239">
        <f t="shared" si="49"/>
        <v>0</v>
      </c>
      <c r="AP73" s="239">
        <f t="shared" si="49"/>
        <v>0</v>
      </c>
      <c r="AQ73" s="239">
        <f t="shared" si="49"/>
        <v>0</v>
      </c>
      <c r="AR73" s="239">
        <f t="shared" si="49"/>
        <v>0</v>
      </c>
      <c r="AS73" s="239">
        <f t="shared" si="49"/>
        <v>0</v>
      </c>
      <c r="AT73" s="239">
        <f t="shared" si="49"/>
        <v>0</v>
      </c>
      <c r="AU73" s="239">
        <f t="shared" si="49"/>
        <v>0</v>
      </c>
      <c r="AV73" s="239">
        <f t="shared" si="49"/>
        <v>0</v>
      </c>
      <c r="AW73" s="239">
        <f t="shared" si="49"/>
        <v>0</v>
      </c>
      <c r="AX73" s="239">
        <f t="shared" si="49"/>
        <v>0</v>
      </c>
      <c r="AY73" s="239">
        <f t="shared" si="49"/>
        <v>0</v>
      </c>
      <c r="AZ73" s="239">
        <f t="shared" si="49"/>
        <v>0</v>
      </c>
      <c r="BA73" s="239">
        <f t="shared" si="49"/>
        <v>0</v>
      </c>
      <c r="BB73" s="239">
        <f t="shared" si="49"/>
        <v>0</v>
      </c>
      <c r="BC73" s="239">
        <f t="shared" si="49"/>
        <v>0</v>
      </c>
      <c r="BD73" s="239">
        <f t="shared" si="49"/>
        <v>0</v>
      </c>
      <c r="BE73" s="239">
        <f t="shared" si="49"/>
        <v>0</v>
      </c>
      <c r="BF73" s="239">
        <f t="shared" si="49"/>
        <v>0</v>
      </c>
      <c r="BG73" s="239">
        <f t="shared" si="49"/>
        <v>0</v>
      </c>
      <c r="BH73" s="239">
        <f t="shared" si="49"/>
        <v>0</v>
      </c>
      <c r="BI73" s="239">
        <f t="shared" si="49"/>
        <v>0</v>
      </c>
      <c r="BJ73" s="239">
        <f t="shared" si="49"/>
        <v>0</v>
      </c>
      <c r="BK73" s="239">
        <f t="shared" si="49"/>
        <v>0</v>
      </c>
      <c r="BL73" s="239">
        <f t="shared" si="49"/>
        <v>0</v>
      </c>
      <c r="BM73" s="239">
        <f t="shared" si="49"/>
        <v>0</v>
      </c>
      <c r="BN73" s="239">
        <f t="shared" si="49"/>
        <v>0</v>
      </c>
      <c r="BO73" s="239">
        <f t="shared" si="49"/>
        <v>0</v>
      </c>
      <c r="BP73" s="239">
        <f t="shared" si="49"/>
        <v>0</v>
      </c>
      <c r="BQ73" s="239">
        <f t="shared" ref="BQ73:CT73" si="50">BQ28-BQ51</f>
        <v>0</v>
      </c>
      <c r="BR73" s="239">
        <f t="shared" si="50"/>
        <v>0</v>
      </c>
      <c r="BS73" s="239">
        <f t="shared" si="50"/>
        <v>0</v>
      </c>
      <c r="BT73" s="239">
        <f t="shared" si="50"/>
        <v>0</v>
      </c>
      <c r="BU73" s="239">
        <f t="shared" si="50"/>
        <v>0</v>
      </c>
      <c r="BV73" s="239">
        <f t="shared" si="50"/>
        <v>0</v>
      </c>
      <c r="BW73" s="239">
        <f t="shared" si="50"/>
        <v>0</v>
      </c>
      <c r="BX73" s="239">
        <f t="shared" si="50"/>
        <v>0</v>
      </c>
      <c r="BY73" s="239">
        <f t="shared" si="50"/>
        <v>0</v>
      </c>
      <c r="BZ73" s="239">
        <f t="shared" si="50"/>
        <v>0</v>
      </c>
      <c r="CA73" s="239">
        <f t="shared" si="50"/>
        <v>0</v>
      </c>
      <c r="CB73" s="239">
        <f t="shared" si="50"/>
        <v>0</v>
      </c>
      <c r="CC73" s="239">
        <f t="shared" si="50"/>
        <v>0</v>
      </c>
      <c r="CD73" s="239">
        <f t="shared" si="50"/>
        <v>0</v>
      </c>
      <c r="CE73" s="239">
        <f t="shared" si="50"/>
        <v>0</v>
      </c>
      <c r="CF73" s="239">
        <f t="shared" si="50"/>
        <v>0</v>
      </c>
      <c r="CG73" s="239">
        <f t="shared" si="50"/>
        <v>0</v>
      </c>
      <c r="CH73" s="239">
        <f t="shared" si="50"/>
        <v>0</v>
      </c>
      <c r="CI73" s="239">
        <f t="shared" si="50"/>
        <v>0</v>
      </c>
      <c r="CJ73" s="239">
        <f t="shared" si="50"/>
        <v>0</v>
      </c>
      <c r="CK73" s="239">
        <f t="shared" si="50"/>
        <v>0</v>
      </c>
      <c r="CL73" s="239">
        <f t="shared" si="50"/>
        <v>0</v>
      </c>
      <c r="CM73" s="239">
        <f t="shared" si="50"/>
        <v>0</v>
      </c>
      <c r="CN73" s="239">
        <f t="shared" si="50"/>
        <v>0</v>
      </c>
      <c r="CO73" s="239">
        <f t="shared" si="50"/>
        <v>0</v>
      </c>
      <c r="CP73" s="239">
        <f t="shared" si="50"/>
        <v>0</v>
      </c>
      <c r="CQ73" s="239">
        <f t="shared" si="50"/>
        <v>0</v>
      </c>
      <c r="CR73" s="239">
        <f t="shared" si="50"/>
        <v>0</v>
      </c>
      <c r="CS73" s="239">
        <f t="shared" si="50"/>
        <v>0</v>
      </c>
      <c r="CT73" s="239">
        <f t="shared" si="50"/>
        <v>0</v>
      </c>
    </row>
    <row r="74" spans="1:98" s="1270" customFormat="1" ht="13" x14ac:dyDescent="0.25">
      <c r="A74" s="1274" t="s">
        <v>55</v>
      </c>
      <c r="B74" s="1272">
        <f t="shared" ca="1" si="14"/>
        <v>0</v>
      </c>
      <c r="C74" s="1272">
        <f t="shared" ca="1" si="14"/>
        <v>0</v>
      </c>
      <c r="D74" s="1275"/>
      <c r="E74" s="1271">
        <f t="shared" ref="E74:AJ74" ca="1" si="51">E29-E52</f>
        <v>0</v>
      </c>
      <c r="F74" s="1271">
        <f t="shared" ca="1" si="51"/>
        <v>0</v>
      </c>
      <c r="G74" s="1271">
        <f t="shared" ca="1" si="51"/>
        <v>0</v>
      </c>
      <c r="H74" s="1271">
        <f t="shared" ca="1" si="51"/>
        <v>0</v>
      </c>
      <c r="I74" s="1271">
        <f t="shared" ca="1" si="51"/>
        <v>0</v>
      </c>
      <c r="J74" s="1271">
        <f t="shared" ca="1" si="51"/>
        <v>0</v>
      </c>
      <c r="K74" s="1271">
        <f t="shared" ca="1" si="51"/>
        <v>0</v>
      </c>
      <c r="L74" s="1271">
        <f t="shared" ca="1" si="51"/>
        <v>0</v>
      </c>
      <c r="M74" s="1271">
        <f t="shared" ca="1" si="51"/>
        <v>0</v>
      </c>
      <c r="N74" s="1271">
        <f t="shared" ca="1" si="51"/>
        <v>0</v>
      </c>
      <c r="O74" s="1271">
        <f t="shared" ca="1" si="51"/>
        <v>0</v>
      </c>
      <c r="P74" s="1271">
        <f t="shared" ca="1" si="51"/>
        <v>0</v>
      </c>
      <c r="Q74" s="1271">
        <f t="shared" ca="1" si="51"/>
        <v>0</v>
      </c>
      <c r="R74" s="1271">
        <f t="shared" ca="1" si="51"/>
        <v>0</v>
      </c>
      <c r="S74" s="1271">
        <f t="shared" ca="1" si="51"/>
        <v>0</v>
      </c>
      <c r="T74" s="1271">
        <f t="shared" ca="1" si="51"/>
        <v>0</v>
      </c>
      <c r="U74" s="1271">
        <f t="shared" ca="1" si="51"/>
        <v>0</v>
      </c>
      <c r="V74" s="1271">
        <f t="shared" ca="1" si="51"/>
        <v>0</v>
      </c>
      <c r="W74" s="1271">
        <f t="shared" ca="1" si="51"/>
        <v>0</v>
      </c>
      <c r="X74" s="1271">
        <f t="shared" ca="1" si="51"/>
        <v>0</v>
      </c>
      <c r="Y74" s="1271">
        <f t="shared" ca="1" si="51"/>
        <v>0</v>
      </c>
      <c r="Z74" s="1271">
        <f t="shared" ca="1" si="51"/>
        <v>0</v>
      </c>
      <c r="AA74" s="1271">
        <f t="shared" ca="1" si="51"/>
        <v>0</v>
      </c>
      <c r="AB74" s="1271">
        <f t="shared" ca="1" si="51"/>
        <v>0</v>
      </c>
      <c r="AC74" s="1271">
        <f t="shared" ca="1" si="51"/>
        <v>0</v>
      </c>
      <c r="AD74" s="1271">
        <f t="shared" ca="1" si="51"/>
        <v>0</v>
      </c>
      <c r="AE74" s="1271">
        <f t="shared" ca="1" si="51"/>
        <v>0</v>
      </c>
      <c r="AF74" s="1271">
        <f t="shared" ca="1" si="51"/>
        <v>0</v>
      </c>
      <c r="AG74" s="1271">
        <f t="shared" ca="1" si="51"/>
        <v>0</v>
      </c>
      <c r="AH74" s="1271">
        <f t="shared" ca="1" si="51"/>
        <v>0</v>
      </c>
      <c r="AI74" s="1271">
        <f t="shared" ca="1" si="51"/>
        <v>0</v>
      </c>
      <c r="AJ74" s="1271">
        <f t="shared" ca="1" si="51"/>
        <v>0</v>
      </c>
      <c r="AK74" s="1271">
        <f t="shared" ref="AK74:BP74" ca="1" si="52">AK29-AK52</f>
        <v>0</v>
      </c>
      <c r="AL74" s="1271">
        <f t="shared" ca="1" si="52"/>
        <v>0</v>
      </c>
      <c r="AM74" s="1271">
        <f t="shared" ca="1" si="52"/>
        <v>0</v>
      </c>
      <c r="AN74" s="1271">
        <f t="shared" ca="1" si="52"/>
        <v>0</v>
      </c>
      <c r="AO74" s="1271">
        <f t="shared" ca="1" si="52"/>
        <v>0</v>
      </c>
      <c r="AP74" s="1271">
        <f t="shared" ca="1" si="52"/>
        <v>0</v>
      </c>
      <c r="AQ74" s="1271">
        <f t="shared" ca="1" si="52"/>
        <v>0</v>
      </c>
      <c r="AR74" s="1271">
        <f t="shared" ca="1" si="52"/>
        <v>0</v>
      </c>
      <c r="AS74" s="1271">
        <f t="shared" ca="1" si="52"/>
        <v>0</v>
      </c>
      <c r="AT74" s="1271">
        <f t="shared" ca="1" si="52"/>
        <v>0</v>
      </c>
      <c r="AU74" s="1271">
        <f t="shared" ca="1" si="52"/>
        <v>0</v>
      </c>
      <c r="AV74" s="1271">
        <f t="shared" ca="1" si="52"/>
        <v>0</v>
      </c>
      <c r="AW74" s="1271">
        <f t="shared" ca="1" si="52"/>
        <v>0</v>
      </c>
      <c r="AX74" s="1271">
        <f t="shared" ca="1" si="52"/>
        <v>0</v>
      </c>
      <c r="AY74" s="1271">
        <f t="shared" ca="1" si="52"/>
        <v>0</v>
      </c>
      <c r="AZ74" s="1271">
        <f t="shared" ca="1" si="52"/>
        <v>0</v>
      </c>
      <c r="BA74" s="1271">
        <f t="shared" ca="1" si="52"/>
        <v>0</v>
      </c>
      <c r="BB74" s="1271">
        <f t="shared" ca="1" si="52"/>
        <v>0</v>
      </c>
      <c r="BC74" s="1271">
        <f t="shared" ca="1" si="52"/>
        <v>0</v>
      </c>
      <c r="BD74" s="1271">
        <f t="shared" ca="1" si="52"/>
        <v>0</v>
      </c>
      <c r="BE74" s="1271">
        <f t="shared" ca="1" si="52"/>
        <v>0</v>
      </c>
      <c r="BF74" s="1271">
        <f t="shared" ca="1" si="52"/>
        <v>0</v>
      </c>
      <c r="BG74" s="1271">
        <f t="shared" ca="1" si="52"/>
        <v>0</v>
      </c>
      <c r="BH74" s="1271">
        <f t="shared" ca="1" si="52"/>
        <v>0</v>
      </c>
      <c r="BI74" s="1271">
        <f t="shared" ca="1" si="52"/>
        <v>0</v>
      </c>
      <c r="BJ74" s="1271">
        <f t="shared" ca="1" si="52"/>
        <v>0</v>
      </c>
      <c r="BK74" s="1271">
        <f t="shared" ca="1" si="52"/>
        <v>0</v>
      </c>
      <c r="BL74" s="1271">
        <f t="shared" ca="1" si="52"/>
        <v>0</v>
      </c>
      <c r="BM74" s="1271">
        <f t="shared" ca="1" si="52"/>
        <v>0</v>
      </c>
      <c r="BN74" s="1271">
        <f t="shared" ca="1" si="52"/>
        <v>0</v>
      </c>
      <c r="BO74" s="1271">
        <f t="shared" ca="1" si="52"/>
        <v>0</v>
      </c>
      <c r="BP74" s="1271">
        <f t="shared" ca="1" si="52"/>
        <v>0</v>
      </c>
      <c r="BQ74" s="1271">
        <f t="shared" ref="BQ74:CT74" ca="1" si="53">BQ29-BQ52</f>
        <v>0</v>
      </c>
      <c r="BR74" s="1271">
        <f t="shared" ca="1" si="53"/>
        <v>0</v>
      </c>
      <c r="BS74" s="1271">
        <f t="shared" ca="1" si="53"/>
        <v>0</v>
      </c>
      <c r="BT74" s="1271">
        <f t="shared" ca="1" si="53"/>
        <v>0</v>
      </c>
      <c r="BU74" s="1271">
        <f t="shared" ca="1" si="53"/>
        <v>0</v>
      </c>
      <c r="BV74" s="1271">
        <f t="shared" si="53"/>
        <v>0</v>
      </c>
      <c r="BW74" s="1271">
        <f t="shared" si="53"/>
        <v>0</v>
      </c>
      <c r="BX74" s="1271">
        <f t="shared" si="53"/>
        <v>0</v>
      </c>
      <c r="BY74" s="1271">
        <f t="shared" si="53"/>
        <v>0</v>
      </c>
      <c r="BZ74" s="1271">
        <f t="shared" si="53"/>
        <v>0</v>
      </c>
      <c r="CA74" s="1271">
        <f t="shared" si="53"/>
        <v>0</v>
      </c>
      <c r="CB74" s="1271">
        <f t="shared" si="53"/>
        <v>0</v>
      </c>
      <c r="CC74" s="1271">
        <f t="shared" si="53"/>
        <v>0</v>
      </c>
      <c r="CD74" s="1271">
        <f t="shared" si="53"/>
        <v>0</v>
      </c>
      <c r="CE74" s="1271">
        <f t="shared" si="53"/>
        <v>0</v>
      </c>
      <c r="CF74" s="1271">
        <f t="shared" si="53"/>
        <v>0</v>
      </c>
      <c r="CG74" s="1271">
        <f t="shared" si="53"/>
        <v>0</v>
      </c>
      <c r="CH74" s="1271">
        <f t="shared" si="53"/>
        <v>0</v>
      </c>
      <c r="CI74" s="1271">
        <f t="shared" si="53"/>
        <v>0</v>
      </c>
      <c r="CJ74" s="1271">
        <f t="shared" si="53"/>
        <v>0</v>
      </c>
      <c r="CK74" s="1271">
        <f t="shared" si="53"/>
        <v>0</v>
      </c>
      <c r="CL74" s="1271">
        <f t="shared" si="53"/>
        <v>0</v>
      </c>
      <c r="CM74" s="1271">
        <f t="shared" si="53"/>
        <v>0</v>
      </c>
      <c r="CN74" s="1271">
        <f t="shared" si="53"/>
        <v>0</v>
      </c>
      <c r="CO74" s="1271">
        <f t="shared" si="53"/>
        <v>0</v>
      </c>
      <c r="CP74" s="1271">
        <f t="shared" si="53"/>
        <v>0</v>
      </c>
      <c r="CQ74" s="1271">
        <f t="shared" si="53"/>
        <v>0</v>
      </c>
      <c r="CR74" s="1271">
        <f t="shared" si="53"/>
        <v>0</v>
      </c>
      <c r="CS74" s="1271">
        <f t="shared" si="53"/>
        <v>0</v>
      </c>
      <c r="CT74" s="1271">
        <f t="shared" si="53"/>
        <v>0</v>
      </c>
    </row>
    <row r="75" spans="1:98" ht="13" x14ac:dyDescent="0.25">
      <c r="A75" s="63" t="s">
        <v>56</v>
      </c>
      <c r="B75" s="41">
        <f t="shared" ca="1" si="14"/>
        <v>0</v>
      </c>
      <c r="C75" s="41">
        <f t="shared" ca="1" si="14"/>
        <v>0</v>
      </c>
      <c r="D75" s="279"/>
      <c r="E75" s="239">
        <f t="shared" ref="E75:AJ75" ca="1" si="54">E30-E53</f>
        <v>0</v>
      </c>
      <c r="F75" s="239">
        <f t="shared" ca="1" si="54"/>
        <v>0</v>
      </c>
      <c r="G75" s="239">
        <f t="shared" ca="1" si="54"/>
        <v>0</v>
      </c>
      <c r="H75" s="239">
        <f t="shared" ca="1" si="54"/>
        <v>0</v>
      </c>
      <c r="I75" s="239">
        <f t="shared" ca="1" si="54"/>
        <v>0</v>
      </c>
      <c r="J75" s="239">
        <f t="shared" ca="1" si="54"/>
        <v>0</v>
      </c>
      <c r="K75" s="239">
        <f t="shared" ca="1" si="54"/>
        <v>0</v>
      </c>
      <c r="L75" s="239">
        <f t="shared" ca="1" si="54"/>
        <v>0</v>
      </c>
      <c r="M75" s="239">
        <f t="shared" ca="1" si="54"/>
        <v>0</v>
      </c>
      <c r="N75" s="239">
        <f t="shared" ca="1" si="54"/>
        <v>0</v>
      </c>
      <c r="O75" s="239">
        <f t="shared" ca="1" si="54"/>
        <v>0</v>
      </c>
      <c r="P75" s="239">
        <f t="shared" ca="1" si="54"/>
        <v>0</v>
      </c>
      <c r="Q75" s="239">
        <f t="shared" ca="1" si="54"/>
        <v>0</v>
      </c>
      <c r="R75" s="239">
        <f t="shared" ca="1" si="54"/>
        <v>0</v>
      </c>
      <c r="S75" s="239">
        <f t="shared" ca="1" si="54"/>
        <v>0</v>
      </c>
      <c r="T75" s="239">
        <f t="shared" ca="1" si="54"/>
        <v>0</v>
      </c>
      <c r="U75" s="239">
        <f t="shared" ca="1" si="54"/>
        <v>0</v>
      </c>
      <c r="V75" s="239">
        <f t="shared" ca="1" si="54"/>
        <v>0</v>
      </c>
      <c r="W75" s="239">
        <f t="shared" ca="1" si="54"/>
        <v>0</v>
      </c>
      <c r="X75" s="239">
        <f t="shared" ca="1" si="54"/>
        <v>0</v>
      </c>
      <c r="Y75" s="239">
        <f t="shared" ca="1" si="54"/>
        <v>0</v>
      </c>
      <c r="Z75" s="239">
        <f t="shared" ca="1" si="54"/>
        <v>0</v>
      </c>
      <c r="AA75" s="239">
        <f t="shared" ca="1" si="54"/>
        <v>0</v>
      </c>
      <c r="AB75" s="239">
        <f t="shared" ca="1" si="54"/>
        <v>0</v>
      </c>
      <c r="AC75" s="239">
        <f t="shared" ca="1" si="54"/>
        <v>0</v>
      </c>
      <c r="AD75" s="239">
        <f t="shared" ca="1" si="54"/>
        <v>0</v>
      </c>
      <c r="AE75" s="239">
        <f t="shared" ca="1" si="54"/>
        <v>0</v>
      </c>
      <c r="AF75" s="239">
        <f t="shared" ca="1" si="54"/>
        <v>0</v>
      </c>
      <c r="AG75" s="239">
        <f t="shared" ca="1" si="54"/>
        <v>0</v>
      </c>
      <c r="AH75" s="239">
        <f t="shared" ca="1" si="54"/>
        <v>0</v>
      </c>
      <c r="AI75" s="239">
        <f t="shared" ca="1" si="54"/>
        <v>0</v>
      </c>
      <c r="AJ75" s="239">
        <f t="shared" ca="1" si="54"/>
        <v>0</v>
      </c>
      <c r="AK75" s="239">
        <f t="shared" ref="AK75:BP75" ca="1" si="55">AK30-AK53</f>
        <v>0</v>
      </c>
      <c r="AL75" s="239">
        <f t="shared" ca="1" si="55"/>
        <v>0</v>
      </c>
      <c r="AM75" s="239">
        <f t="shared" ca="1" si="55"/>
        <v>0</v>
      </c>
      <c r="AN75" s="239">
        <f t="shared" ca="1" si="55"/>
        <v>0</v>
      </c>
      <c r="AO75" s="239">
        <f t="shared" ca="1" si="55"/>
        <v>0</v>
      </c>
      <c r="AP75" s="239">
        <f t="shared" ca="1" si="55"/>
        <v>0</v>
      </c>
      <c r="AQ75" s="239">
        <f t="shared" ca="1" si="55"/>
        <v>0</v>
      </c>
      <c r="AR75" s="239">
        <f t="shared" ca="1" si="55"/>
        <v>0</v>
      </c>
      <c r="AS75" s="239">
        <f t="shared" ca="1" si="55"/>
        <v>0</v>
      </c>
      <c r="AT75" s="239">
        <f t="shared" ca="1" si="55"/>
        <v>0</v>
      </c>
      <c r="AU75" s="239">
        <f t="shared" ca="1" si="55"/>
        <v>0</v>
      </c>
      <c r="AV75" s="239">
        <f t="shared" ca="1" si="55"/>
        <v>0</v>
      </c>
      <c r="AW75" s="239">
        <f t="shared" ca="1" si="55"/>
        <v>0</v>
      </c>
      <c r="AX75" s="239">
        <f t="shared" ca="1" si="55"/>
        <v>0</v>
      </c>
      <c r="AY75" s="239">
        <f t="shared" ca="1" si="55"/>
        <v>0</v>
      </c>
      <c r="AZ75" s="239">
        <f t="shared" ca="1" si="55"/>
        <v>0</v>
      </c>
      <c r="BA75" s="239">
        <f t="shared" ca="1" si="55"/>
        <v>0</v>
      </c>
      <c r="BB75" s="239">
        <f t="shared" ca="1" si="55"/>
        <v>0</v>
      </c>
      <c r="BC75" s="239">
        <f t="shared" ca="1" si="55"/>
        <v>0</v>
      </c>
      <c r="BD75" s="239">
        <f t="shared" ca="1" si="55"/>
        <v>0</v>
      </c>
      <c r="BE75" s="239">
        <f t="shared" ca="1" si="55"/>
        <v>0</v>
      </c>
      <c r="BF75" s="239">
        <f t="shared" ca="1" si="55"/>
        <v>0</v>
      </c>
      <c r="BG75" s="239">
        <f t="shared" ca="1" si="55"/>
        <v>0</v>
      </c>
      <c r="BH75" s="239">
        <f t="shared" ca="1" si="55"/>
        <v>0</v>
      </c>
      <c r="BI75" s="239">
        <f t="shared" ca="1" si="55"/>
        <v>0</v>
      </c>
      <c r="BJ75" s="239">
        <f t="shared" ca="1" si="55"/>
        <v>0</v>
      </c>
      <c r="BK75" s="239">
        <f t="shared" ca="1" si="55"/>
        <v>0</v>
      </c>
      <c r="BL75" s="239">
        <f t="shared" ca="1" si="55"/>
        <v>0</v>
      </c>
      <c r="BM75" s="239">
        <f t="shared" ca="1" si="55"/>
        <v>0</v>
      </c>
      <c r="BN75" s="239">
        <f t="shared" ca="1" si="55"/>
        <v>0</v>
      </c>
      <c r="BO75" s="239">
        <f t="shared" ca="1" si="55"/>
        <v>0</v>
      </c>
      <c r="BP75" s="239">
        <f t="shared" ca="1" si="55"/>
        <v>0</v>
      </c>
      <c r="BQ75" s="239">
        <f t="shared" ref="BQ75:CT75" ca="1" si="56">BQ30-BQ53</f>
        <v>0</v>
      </c>
      <c r="BR75" s="239">
        <f t="shared" ca="1" si="56"/>
        <v>0</v>
      </c>
      <c r="BS75" s="239">
        <f t="shared" ca="1" si="56"/>
        <v>0</v>
      </c>
      <c r="BT75" s="239">
        <f t="shared" ca="1" si="56"/>
        <v>0</v>
      </c>
      <c r="BU75" s="239">
        <f t="shared" ca="1" si="56"/>
        <v>0</v>
      </c>
      <c r="BV75" s="239">
        <f t="shared" si="56"/>
        <v>0</v>
      </c>
      <c r="BW75" s="239">
        <f t="shared" si="56"/>
        <v>0</v>
      </c>
      <c r="BX75" s="239">
        <f t="shared" si="56"/>
        <v>0</v>
      </c>
      <c r="BY75" s="239">
        <f t="shared" si="56"/>
        <v>0</v>
      </c>
      <c r="BZ75" s="239">
        <f t="shared" si="56"/>
        <v>0</v>
      </c>
      <c r="CA75" s="239">
        <f t="shared" si="56"/>
        <v>0</v>
      </c>
      <c r="CB75" s="239">
        <f t="shared" si="56"/>
        <v>0</v>
      </c>
      <c r="CC75" s="239">
        <f t="shared" si="56"/>
        <v>0</v>
      </c>
      <c r="CD75" s="239">
        <f t="shared" si="56"/>
        <v>0</v>
      </c>
      <c r="CE75" s="239">
        <f t="shared" si="56"/>
        <v>0</v>
      </c>
      <c r="CF75" s="239">
        <f t="shared" si="56"/>
        <v>0</v>
      </c>
      <c r="CG75" s="239">
        <f t="shared" si="56"/>
        <v>0</v>
      </c>
      <c r="CH75" s="239">
        <f t="shared" si="56"/>
        <v>0</v>
      </c>
      <c r="CI75" s="239">
        <f t="shared" si="56"/>
        <v>0</v>
      </c>
      <c r="CJ75" s="239">
        <f t="shared" si="56"/>
        <v>0</v>
      </c>
      <c r="CK75" s="239">
        <f t="shared" si="56"/>
        <v>0</v>
      </c>
      <c r="CL75" s="239">
        <f t="shared" si="56"/>
        <v>0</v>
      </c>
      <c r="CM75" s="239">
        <f t="shared" si="56"/>
        <v>0</v>
      </c>
      <c r="CN75" s="239">
        <f t="shared" si="56"/>
        <v>0</v>
      </c>
      <c r="CO75" s="239">
        <f t="shared" si="56"/>
        <v>0</v>
      </c>
      <c r="CP75" s="239">
        <f t="shared" si="56"/>
        <v>0</v>
      </c>
      <c r="CQ75" s="239">
        <f t="shared" si="56"/>
        <v>0</v>
      </c>
      <c r="CR75" s="239">
        <f t="shared" si="56"/>
        <v>0</v>
      </c>
      <c r="CS75" s="239">
        <f t="shared" si="56"/>
        <v>0</v>
      </c>
      <c r="CT75" s="239">
        <f t="shared" si="56"/>
        <v>0</v>
      </c>
    </row>
    <row r="76" spans="1:98" ht="13" x14ac:dyDescent="0.25">
      <c r="A76" s="63" t="s">
        <v>57</v>
      </c>
      <c r="B76" s="41">
        <f t="shared" ca="1" si="14"/>
        <v>0</v>
      </c>
      <c r="C76" s="41">
        <f t="shared" ca="1" si="14"/>
        <v>0</v>
      </c>
      <c r="D76" s="279"/>
      <c r="E76" s="239">
        <f t="shared" ref="E76:AJ76" ca="1" si="57">E31-E54</f>
        <v>0</v>
      </c>
      <c r="F76" s="239">
        <f t="shared" ca="1" si="57"/>
        <v>0</v>
      </c>
      <c r="G76" s="239">
        <f t="shared" ca="1" si="57"/>
        <v>0</v>
      </c>
      <c r="H76" s="239">
        <f t="shared" ca="1" si="57"/>
        <v>0</v>
      </c>
      <c r="I76" s="239">
        <f t="shared" ca="1" si="57"/>
        <v>0</v>
      </c>
      <c r="J76" s="239">
        <f t="shared" ca="1" si="57"/>
        <v>0</v>
      </c>
      <c r="K76" s="239">
        <f t="shared" ca="1" si="57"/>
        <v>0</v>
      </c>
      <c r="L76" s="239">
        <f t="shared" ca="1" si="57"/>
        <v>0</v>
      </c>
      <c r="M76" s="239">
        <f t="shared" ca="1" si="57"/>
        <v>0</v>
      </c>
      <c r="N76" s="239">
        <f t="shared" ca="1" si="57"/>
        <v>0</v>
      </c>
      <c r="O76" s="239">
        <f t="shared" ca="1" si="57"/>
        <v>0</v>
      </c>
      <c r="P76" s="239">
        <f t="shared" ca="1" si="57"/>
        <v>0</v>
      </c>
      <c r="Q76" s="239">
        <f t="shared" ca="1" si="57"/>
        <v>0</v>
      </c>
      <c r="R76" s="239">
        <f t="shared" ca="1" si="57"/>
        <v>0</v>
      </c>
      <c r="S76" s="239">
        <f t="shared" ca="1" si="57"/>
        <v>0</v>
      </c>
      <c r="T76" s="239">
        <f t="shared" ca="1" si="57"/>
        <v>0</v>
      </c>
      <c r="U76" s="239">
        <f t="shared" ca="1" si="57"/>
        <v>0</v>
      </c>
      <c r="V76" s="239">
        <f t="shared" ca="1" si="57"/>
        <v>0</v>
      </c>
      <c r="W76" s="239">
        <f t="shared" ca="1" si="57"/>
        <v>0</v>
      </c>
      <c r="X76" s="239">
        <f t="shared" ca="1" si="57"/>
        <v>0</v>
      </c>
      <c r="Y76" s="239">
        <f t="shared" ca="1" si="57"/>
        <v>0</v>
      </c>
      <c r="Z76" s="239">
        <f t="shared" ca="1" si="57"/>
        <v>0</v>
      </c>
      <c r="AA76" s="239">
        <f t="shared" ca="1" si="57"/>
        <v>0</v>
      </c>
      <c r="AB76" s="239">
        <f t="shared" ca="1" si="57"/>
        <v>0</v>
      </c>
      <c r="AC76" s="239">
        <f t="shared" ca="1" si="57"/>
        <v>0</v>
      </c>
      <c r="AD76" s="239">
        <f t="shared" ca="1" si="57"/>
        <v>0</v>
      </c>
      <c r="AE76" s="239">
        <f t="shared" ca="1" si="57"/>
        <v>0</v>
      </c>
      <c r="AF76" s="239">
        <f t="shared" ca="1" si="57"/>
        <v>0</v>
      </c>
      <c r="AG76" s="239">
        <f t="shared" ca="1" si="57"/>
        <v>0</v>
      </c>
      <c r="AH76" s="239">
        <f t="shared" ca="1" si="57"/>
        <v>0</v>
      </c>
      <c r="AI76" s="239">
        <f t="shared" ca="1" si="57"/>
        <v>0</v>
      </c>
      <c r="AJ76" s="239">
        <f t="shared" ca="1" si="57"/>
        <v>0</v>
      </c>
      <c r="AK76" s="239">
        <f t="shared" ref="AK76:BP76" ca="1" si="58">AK31-AK54</f>
        <v>0</v>
      </c>
      <c r="AL76" s="239">
        <f t="shared" ca="1" si="58"/>
        <v>0</v>
      </c>
      <c r="AM76" s="239">
        <f t="shared" ca="1" si="58"/>
        <v>0</v>
      </c>
      <c r="AN76" s="239">
        <f t="shared" ca="1" si="58"/>
        <v>0</v>
      </c>
      <c r="AO76" s="239">
        <f t="shared" ca="1" si="58"/>
        <v>0</v>
      </c>
      <c r="AP76" s="239">
        <f t="shared" ca="1" si="58"/>
        <v>0</v>
      </c>
      <c r="AQ76" s="239">
        <f t="shared" ca="1" si="58"/>
        <v>0</v>
      </c>
      <c r="AR76" s="239">
        <f t="shared" ca="1" si="58"/>
        <v>0</v>
      </c>
      <c r="AS76" s="239">
        <f t="shared" ca="1" si="58"/>
        <v>0</v>
      </c>
      <c r="AT76" s="239">
        <f t="shared" ca="1" si="58"/>
        <v>0</v>
      </c>
      <c r="AU76" s="239">
        <f t="shared" ca="1" si="58"/>
        <v>0</v>
      </c>
      <c r="AV76" s="239">
        <f t="shared" ca="1" si="58"/>
        <v>0</v>
      </c>
      <c r="AW76" s="239">
        <f t="shared" ca="1" si="58"/>
        <v>0</v>
      </c>
      <c r="AX76" s="239">
        <f t="shared" ca="1" si="58"/>
        <v>0</v>
      </c>
      <c r="AY76" s="239">
        <f t="shared" ca="1" si="58"/>
        <v>0</v>
      </c>
      <c r="AZ76" s="239">
        <f t="shared" ca="1" si="58"/>
        <v>0</v>
      </c>
      <c r="BA76" s="239">
        <f t="shared" ca="1" si="58"/>
        <v>0</v>
      </c>
      <c r="BB76" s="239">
        <f t="shared" ca="1" si="58"/>
        <v>0</v>
      </c>
      <c r="BC76" s="239">
        <f t="shared" ca="1" si="58"/>
        <v>0</v>
      </c>
      <c r="BD76" s="239">
        <f t="shared" ca="1" si="58"/>
        <v>0</v>
      </c>
      <c r="BE76" s="239">
        <f t="shared" ca="1" si="58"/>
        <v>0</v>
      </c>
      <c r="BF76" s="239">
        <f t="shared" ca="1" si="58"/>
        <v>0</v>
      </c>
      <c r="BG76" s="239">
        <f t="shared" ca="1" si="58"/>
        <v>0</v>
      </c>
      <c r="BH76" s="239">
        <f t="shared" ca="1" si="58"/>
        <v>0</v>
      </c>
      <c r="BI76" s="239">
        <f t="shared" ca="1" si="58"/>
        <v>0</v>
      </c>
      <c r="BJ76" s="239">
        <f t="shared" ca="1" si="58"/>
        <v>0</v>
      </c>
      <c r="BK76" s="239">
        <f t="shared" ca="1" si="58"/>
        <v>0</v>
      </c>
      <c r="BL76" s="239">
        <f t="shared" ca="1" si="58"/>
        <v>0</v>
      </c>
      <c r="BM76" s="239">
        <f t="shared" ca="1" si="58"/>
        <v>0</v>
      </c>
      <c r="BN76" s="239">
        <f t="shared" ca="1" si="58"/>
        <v>0</v>
      </c>
      <c r="BO76" s="239">
        <f t="shared" ca="1" si="58"/>
        <v>0</v>
      </c>
      <c r="BP76" s="239">
        <f t="shared" ca="1" si="58"/>
        <v>0</v>
      </c>
      <c r="BQ76" s="239">
        <f t="shared" ref="BQ76:CT76" ca="1" si="59">BQ31-BQ54</f>
        <v>0</v>
      </c>
      <c r="BR76" s="239">
        <f t="shared" ca="1" si="59"/>
        <v>0</v>
      </c>
      <c r="BS76" s="239">
        <f t="shared" ca="1" si="59"/>
        <v>0</v>
      </c>
      <c r="BT76" s="239">
        <f t="shared" ca="1" si="59"/>
        <v>0</v>
      </c>
      <c r="BU76" s="239">
        <f t="shared" ca="1" si="59"/>
        <v>0</v>
      </c>
      <c r="BV76" s="239">
        <f t="shared" si="59"/>
        <v>0</v>
      </c>
      <c r="BW76" s="239">
        <f t="shared" si="59"/>
        <v>0</v>
      </c>
      <c r="BX76" s="239">
        <f t="shared" si="59"/>
        <v>0</v>
      </c>
      <c r="BY76" s="239">
        <f t="shared" si="59"/>
        <v>0</v>
      </c>
      <c r="BZ76" s="239">
        <f t="shared" si="59"/>
        <v>0</v>
      </c>
      <c r="CA76" s="239">
        <f t="shared" si="59"/>
        <v>0</v>
      </c>
      <c r="CB76" s="239">
        <f t="shared" si="59"/>
        <v>0</v>
      </c>
      <c r="CC76" s="239">
        <f t="shared" si="59"/>
        <v>0</v>
      </c>
      <c r="CD76" s="239">
        <f t="shared" si="59"/>
        <v>0</v>
      </c>
      <c r="CE76" s="239">
        <f t="shared" si="59"/>
        <v>0</v>
      </c>
      <c r="CF76" s="239">
        <f t="shared" si="59"/>
        <v>0</v>
      </c>
      <c r="CG76" s="239">
        <f t="shared" si="59"/>
        <v>0</v>
      </c>
      <c r="CH76" s="239">
        <f t="shared" si="59"/>
        <v>0</v>
      </c>
      <c r="CI76" s="239">
        <f t="shared" si="59"/>
        <v>0</v>
      </c>
      <c r="CJ76" s="239">
        <f t="shared" si="59"/>
        <v>0</v>
      </c>
      <c r="CK76" s="239">
        <f t="shared" si="59"/>
        <v>0</v>
      </c>
      <c r="CL76" s="239">
        <f t="shared" si="59"/>
        <v>0</v>
      </c>
      <c r="CM76" s="239">
        <f t="shared" si="59"/>
        <v>0</v>
      </c>
      <c r="CN76" s="239">
        <f t="shared" si="59"/>
        <v>0</v>
      </c>
      <c r="CO76" s="239">
        <f t="shared" si="59"/>
        <v>0</v>
      </c>
      <c r="CP76" s="239">
        <f t="shared" si="59"/>
        <v>0</v>
      </c>
      <c r="CQ76" s="239">
        <f t="shared" si="59"/>
        <v>0</v>
      </c>
      <c r="CR76" s="239">
        <f t="shared" si="59"/>
        <v>0</v>
      </c>
      <c r="CS76" s="239">
        <f t="shared" si="59"/>
        <v>0</v>
      </c>
      <c r="CT76" s="239">
        <f t="shared" si="59"/>
        <v>0</v>
      </c>
    </row>
    <row r="77" spans="1:98" ht="13" x14ac:dyDescent="0.25">
      <c r="A77" s="63" t="s">
        <v>58</v>
      </c>
      <c r="B77" s="41">
        <f t="shared" ca="1" si="14"/>
        <v>0</v>
      </c>
      <c r="C77" s="41">
        <f t="shared" ca="1" si="14"/>
        <v>0</v>
      </c>
      <c r="D77" s="279"/>
      <c r="E77" s="239">
        <f t="shared" ref="E77:AJ77" ca="1" si="60">E32-E55</f>
        <v>0</v>
      </c>
      <c r="F77" s="239">
        <f t="shared" ca="1" si="60"/>
        <v>0</v>
      </c>
      <c r="G77" s="239">
        <f t="shared" ca="1" si="60"/>
        <v>0</v>
      </c>
      <c r="H77" s="239">
        <f t="shared" ca="1" si="60"/>
        <v>0</v>
      </c>
      <c r="I77" s="239">
        <f t="shared" ca="1" si="60"/>
        <v>0</v>
      </c>
      <c r="J77" s="239">
        <f t="shared" ca="1" si="60"/>
        <v>0</v>
      </c>
      <c r="K77" s="239">
        <f t="shared" ca="1" si="60"/>
        <v>0</v>
      </c>
      <c r="L77" s="239">
        <f t="shared" ca="1" si="60"/>
        <v>0</v>
      </c>
      <c r="M77" s="239">
        <f t="shared" ca="1" si="60"/>
        <v>0</v>
      </c>
      <c r="N77" s="239">
        <f t="shared" ca="1" si="60"/>
        <v>0</v>
      </c>
      <c r="O77" s="239">
        <f t="shared" ca="1" si="60"/>
        <v>0</v>
      </c>
      <c r="P77" s="239">
        <f t="shared" ca="1" si="60"/>
        <v>0</v>
      </c>
      <c r="Q77" s="239">
        <f t="shared" ca="1" si="60"/>
        <v>0</v>
      </c>
      <c r="R77" s="239">
        <f t="shared" ca="1" si="60"/>
        <v>0</v>
      </c>
      <c r="S77" s="239">
        <f t="shared" ca="1" si="60"/>
        <v>0</v>
      </c>
      <c r="T77" s="239">
        <f t="shared" ca="1" si="60"/>
        <v>0</v>
      </c>
      <c r="U77" s="239">
        <f t="shared" ca="1" si="60"/>
        <v>0</v>
      </c>
      <c r="V77" s="239">
        <f t="shared" ca="1" si="60"/>
        <v>0</v>
      </c>
      <c r="W77" s="239">
        <f t="shared" ca="1" si="60"/>
        <v>0</v>
      </c>
      <c r="X77" s="239">
        <f t="shared" ca="1" si="60"/>
        <v>0</v>
      </c>
      <c r="Y77" s="239">
        <f t="shared" ca="1" si="60"/>
        <v>0</v>
      </c>
      <c r="Z77" s="239">
        <f t="shared" ca="1" si="60"/>
        <v>0</v>
      </c>
      <c r="AA77" s="239">
        <f t="shared" ca="1" si="60"/>
        <v>0</v>
      </c>
      <c r="AB77" s="239">
        <f t="shared" ca="1" si="60"/>
        <v>0</v>
      </c>
      <c r="AC77" s="239">
        <f t="shared" ca="1" si="60"/>
        <v>0</v>
      </c>
      <c r="AD77" s="239">
        <f t="shared" ca="1" si="60"/>
        <v>0</v>
      </c>
      <c r="AE77" s="239">
        <f t="shared" ca="1" si="60"/>
        <v>0</v>
      </c>
      <c r="AF77" s="239">
        <f t="shared" ca="1" si="60"/>
        <v>0</v>
      </c>
      <c r="AG77" s="239">
        <f t="shared" ca="1" si="60"/>
        <v>0</v>
      </c>
      <c r="AH77" s="239">
        <f t="shared" ca="1" si="60"/>
        <v>0</v>
      </c>
      <c r="AI77" s="239">
        <f t="shared" ca="1" si="60"/>
        <v>0</v>
      </c>
      <c r="AJ77" s="239">
        <f t="shared" ca="1" si="60"/>
        <v>0</v>
      </c>
      <c r="AK77" s="239">
        <f t="shared" ref="AK77:BP77" ca="1" si="61">AK32-AK55</f>
        <v>0</v>
      </c>
      <c r="AL77" s="239">
        <f t="shared" ca="1" si="61"/>
        <v>0</v>
      </c>
      <c r="AM77" s="239">
        <f t="shared" ca="1" si="61"/>
        <v>0</v>
      </c>
      <c r="AN77" s="239">
        <f t="shared" ca="1" si="61"/>
        <v>0</v>
      </c>
      <c r="AO77" s="239">
        <f t="shared" ca="1" si="61"/>
        <v>0</v>
      </c>
      <c r="AP77" s="239">
        <f t="shared" ca="1" si="61"/>
        <v>0</v>
      </c>
      <c r="AQ77" s="239">
        <f t="shared" ca="1" si="61"/>
        <v>0</v>
      </c>
      <c r="AR77" s="239">
        <f t="shared" ca="1" si="61"/>
        <v>0</v>
      </c>
      <c r="AS77" s="239">
        <f t="shared" ca="1" si="61"/>
        <v>0</v>
      </c>
      <c r="AT77" s="239">
        <f t="shared" ca="1" si="61"/>
        <v>0</v>
      </c>
      <c r="AU77" s="239">
        <f t="shared" ca="1" si="61"/>
        <v>0</v>
      </c>
      <c r="AV77" s="239">
        <f t="shared" ca="1" si="61"/>
        <v>0</v>
      </c>
      <c r="AW77" s="239">
        <f t="shared" ca="1" si="61"/>
        <v>0</v>
      </c>
      <c r="AX77" s="239">
        <f t="shared" ca="1" si="61"/>
        <v>0</v>
      </c>
      <c r="AY77" s="239">
        <f t="shared" ca="1" si="61"/>
        <v>0</v>
      </c>
      <c r="AZ77" s="239">
        <f t="shared" ca="1" si="61"/>
        <v>0</v>
      </c>
      <c r="BA77" s="239">
        <f t="shared" ca="1" si="61"/>
        <v>0</v>
      </c>
      <c r="BB77" s="239">
        <f t="shared" ca="1" si="61"/>
        <v>0</v>
      </c>
      <c r="BC77" s="239">
        <f t="shared" ca="1" si="61"/>
        <v>0</v>
      </c>
      <c r="BD77" s="239">
        <f t="shared" ca="1" si="61"/>
        <v>0</v>
      </c>
      <c r="BE77" s="239">
        <f t="shared" ca="1" si="61"/>
        <v>0</v>
      </c>
      <c r="BF77" s="239">
        <f t="shared" ca="1" si="61"/>
        <v>0</v>
      </c>
      <c r="BG77" s="239">
        <f t="shared" ca="1" si="61"/>
        <v>0</v>
      </c>
      <c r="BH77" s="239">
        <f t="shared" ca="1" si="61"/>
        <v>0</v>
      </c>
      <c r="BI77" s="239">
        <f t="shared" ca="1" si="61"/>
        <v>0</v>
      </c>
      <c r="BJ77" s="239">
        <f t="shared" ca="1" si="61"/>
        <v>0</v>
      </c>
      <c r="BK77" s="239">
        <f t="shared" ca="1" si="61"/>
        <v>0</v>
      </c>
      <c r="BL77" s="239">
        <f t="shared" ca="1" si="61"/>
        <v>0</v>
      </c>
      <c r="BM77" s="239">
        <f t="shared" ca="1" si="61"/>
        <v>0</v>
      </c>
      <c r="BN77" s="239">
        <f t="shared" ca="1" si="61"/>
        <v>0</v>
      </c>
      <c r="BO77" s="239">
        <f t="shared" ca="1" si="61"/>
        <v>0</v>
      </c>
      <c r="BP77" s="239">
        <f t="shared" ca="1" si="61"/>
        <v>0</v>
      </c>
      <c r="BQ77" s="239">
        <f t="shared" ref="BQ77:CT77" ca="1" si="62">BQ32-BQ55</f>
        <v>0</v>
      </c>
      <c r="BR77" s="239">
        <f t="shared" ca="1" si="62"/>
        <v>0</v>
      </c>
      <c r="BS77" s="239">
        <f t="shared" ca="1" si="62"/>
        <v>0</v>
      </c>
      <c r="BT77" s="239">
        <f t="shared" ca="1" si="62"/>
        <v>0</v>
      </c>
      <c r="BU77" s="239">
        <f t="shared" ca="1" si="62"/>
        <v>0</v>
      </c>
      <c r="BV77" s="239">
        <f t="shared" si="62"/>
        <v>0</v>
      </c>
      <c r="BW77" s="239">
        <f t="shared" si="62"/>
        <v>0</v>
      </c>
      <c r="BX77" s="239">
        <f t="shared" si="62"/>
        <v>0</v>
      </c>
      <c r="BY77" s="239">
        <f t="shared" si="62"/>
        <v>0</v>
      </c>
      <c r="BZ77" s="239">
        <f t="shared" si="62"/>
        <v>0</v>
      </c>
      <c r="CA77" s="239">
        <f t="shared" si="62"/>
        <v>0</v>
      </c>
      <c r="CB77" s="239">
        <f t="shared" si="62"/>
        <v>0</v>
      </c>
      <c r="CC77" s="239">
        <f t="shared" si="62"/>
        <v>0</v>
      </c>
      <c r="CD77" s="239">
        <f t="shared" si="62"/>
        <v>0</v>
      </c>
      <c r="CE77" s="239">
        <f t="shared" si="62"/>
        <v>0</v>
      </c>
      <c r="CF77" s="239">
        <f t="shared" si="62"/>
        <v>0</v>
      </c>
      <c r="CG77" s="239">
        <f t="shared" si="62"/>
        <v>0</v>
      </c>
      <c r="CH77" s="239">
        <f t="shared" si="62"/>
        <v>0</v>
      </c>
      <c r="CI77" s="239">
        <f t="shared" si="62"/>
        <v>0</v>
      </c>
      <c r="CJ77" s="239">
        <f t="shared" si="62"/>
        <v>0</v>
      </c>
      <c r="CK77" s="239">
        <f t="shared" si="62"/>
        <v>0</v>
      </c>
      <c r="CL77" s="239">
        <f t="shared" si="62"/>
        <v>0</v>
      </c>
      <c r="CM77" s="239">
        <f t="shared" si="62"/>
        <v>0</v>
      </c>
      <c r="CN77" s="239">
        <f t="shared" si="62"/>
        <v>0</v>
      </c>
      <c r="CO77" s="239">
        <f t="shared" si="62"/>
        <v>0</v>
      </c>
      <c r="CP77" s="239">
        <f t="shared" si="62"/>
        <v>0</v>
      </c>
      <c r="CQ77" s="239">
        <f t="shared" si="62"/>
        <v>0</v>
      </c>
      <c r="CR77" s="239">
        <f t="shared" si="62"/>
        <v>0</v>
      </c>
      <c r="CS77" s="239">
        <f t="shared" si="62"/>
        <v>0</v>
      </c>
      <c r="CT77" s="239">
        <f t="shared" si="62"/>
        <v>0</v>
      </c>
    </row>
    <row r="78" spans="1:98" ht="13" x14ac:dyDescent="0.25">
      <c r="A78" s="63" t="s">
        <v>80</v>
      </c>
      <c r="B78" s="41">
        <f t="shared" ca="1" si="14"/>
        <v>0</v>
      </c>
      <c r="C78" s="41">
        <f t="shared" ca="1" si="14"/>
        <v>0</v>
      </c>
      <c r="D78" s="279"/>
      <c r="E78" s="239">
        <f t="shared" ref="E78:AJ78" ca="1" si="63">E33-E56</f>
        <v>0</v>
      </c>
      <c r="F78" s="239">
        <f t="shared" ca="1" si="63"/>
        <v>0</v>
      </c>
      <c r="G78" s="239">
        <f t="shared" ca="1" si="63"/>
        <v>0</v>
      </c>
      <c r="H78" s="239">
        <f t="shared" ca="1" si="63"/>
        <v>0</v>
      </c>
      <c r="I78" s="239">
        <f t="shared" ca="1" si="63"/>
        <v>0</v>
      </c>
      <c r="J78" s="239">
        <f t="shared" ca="1" si="63"/>
        <v>0</v>
      </c>
      <c r="K78" s="239">
        <f t="shared" ca="1" si="63"/>
        <v>0</v>
      </c>
      <c r="L78" s="239">
        <f t="shared" ca="1" si="63"/>
        <v>0</v>
      </c>
      <c r="M78" s="239">
        <f t="shared" ca="1" si="63"/>
        <v>0</v>
      </c>
      <c r="N78" s="239">
        <f t="shared" ca="1" si="63"/>
        <v>0</v>
      </c>
      <c r="O78" s="239">
        <f t="shared" ca="1" si="63"/>
        <v>0</v>
      </c>
      <c r="P78" s="239">
        <f t="shared" ca="1" si="63"/>
        <v>0</v>
      </c>
      <c r="Q78" s="239">
        <f t="shared" ca="1" si="63"/>
        <v>0</v>
      </c>
      <c r="R78" s="239">
        <f t="shared" ca="1" si="63"/>
        <v>0</v>
      </c>
      <c r="S78" s="239">
        <f t="shared" ca="1" si="63"/>
        <v>0</v>
      </c>
      <c r="T78" s="239">
        <f t="shared" ca="1" si="63"/>
        <v>0</v>
      </c>
      <c r="U78" s="239">
        <f t="shared" ca="1" si="63"/>
        <v>0</v>
      </c>
      <c r="V78" s="239">
        <f t="shared" ca="1" si="63"/>
        <v>0</v>
      </c>
      <c r="W78" s="239">
        <f t="shared" ca="1" si="63"/>
        <v>0</v>
      </c>
      <c r="X78" s="239">
        <f t="shared" ca="1" si="63"/>
        <v>0</v>
      </c>
      <c r="Y78" s="239">
        <f t="shared" ca="1" si="63"/>
        <v>0</v>
      </c>
      <c r="Z78" s="239">
        <f t="shared" ca="1" si="63"/>
        <v>0</v>
      </c>
      <c r="AA78" s="239">
        <f t="shared" ca="1" si="63"/>
        <v>0</v>
      </c>
      <c r="AB78" s="239">
        <f t="shared" ca="1" si="63"/>
        <v>0</v>
      </c>
      <c r="AC78" s="239">
        <f t="shared" ca="1" si="63"/>
        <v>0</v>
      </c>
      <c r="AD78" s="239">
        <f t="shared" ca="1" si="63"/>
        <v>0</v>
      </c>
      <c r="AE78" s="239">
        <f t="shared" ca="1" si="63"/>
        <v>0</v>
      </c>
      <c r="AF78" s="239">
        <f t="shared" ca="1" si="63"/>
        <v>0</v>
      </c>
      <c r="AG78" s="239">
        <f t="shared" ca="1" si="63"/>
        <v>0</v>
      </c>
      <c r="AH78" s="239">
        <f t="shared" ca="1" si="63"/>
        <v>0</v>
      </c>
      <c r="AI78" s="239">
        <f t="shared" ca="1" si="63"/>
        <v>0</v>
      </c>
      <c r="AJ78" s="239">
        <f t="shared" ca="1" si="63"/>
        <v>0</v>
      </c>
      <c r="AK78" s="239">
        <f t="shared" ref="AK78:BP78" ca="1" si="64">AK33-AK56</f>
        <v>0</v>
      </c>
      <c r="AL78" s="239">
        <f t="shared" ca="1" si="64"/>
        <v>0</v>
      </c>
      <c r="AM78" s="239">
        <f t="shared" ca="1" si="64"/>
        <v>0</v>
      </c>
      <c r="AN78" s="239">
        <f t="shared" ca="1" si="64"/>
        <v>0</v>
      </c>
      <c r="AO78" s="239">
        <f t="shared" ca="1" si="64"/>
        <v>0</v>
      </c>
      <c r="AP78" s="239">
        <f t="shared" ca="1" si="64"/>
        <v>0</v>
      </c>
      <c r="AQ78" s="239">
        <f t="shared" ca="1" si="64"/>
        <v>0</v>
      </c>
      <c r="AR78" s="239">
        <f t="shared" ca="1" si="64"/>
        <v>0</v>
      </c>
      <c r="AS78" s="239">
        <f t="shared" ca="1" si="64"/>
        <v>0</v>
      </c>
      <c r="AT78" s="239">
        <f t="shared" ca="1" si="64"/>
        <v>0</v>
      </c>
      <c r="AU78" s="239">
        <f t="shared" ca="1" si="64"/>
        <v>0</v>
      </c>
      <c r="AV78" s="239">
        <f t="shared" ca="1" si="64"/>
        <v>0</v>
      </c>
      <c r="AW78" s="239">
        <f t="shared" ca="1" si="64"/>
        <v>0</v>
      </c>
      <c r="AX78" s="239">
        <f t="shared" ca="1" si="64"/>
        <v>0</v>
      </c>
      <c r="AY78" s="239">
        <f t="shared" ca="1" si="64"/>
        <v>0</v>
      </c>
      <c r="AZ78" s="239">
        <f t="shared" ca="1" si="64"/>
        <v>0</v>
      </c>
      <c r="BA78" s="239">
        <f t="shared" ca="1" si="64"/>
        <v>0</v>
      </c>
      <c r="BB78" s="239">
        <f t="shared" ca="1" si="64"/>
        <v>0</v>
      </c>
      <c r="BC78" s="239">
        <f t="shared" ca="1" si="64"/>
        <v>0</v>
      </c>
      <c r="BD78" s="239">
        <f t="shared" ca="1" si="64"/>
        <v>0</v>
      </c>
      <c r="BE78" s="239">
        <f t="shared" ca="1" si="64"/>
        <v>0</v>
      </c>
      <c r="BF78" s="239">
        <f t="shared" ca="1" si="64"/>
        <v>0</v>
      </c>
      <c r="BG78" s="239">
        <f t="shared" ca="1" si="64"/>
        <v>0</v>
      </c>
      <c r="BH78" s="239">
        <f t="shared" ca="1" si="64"/>
        <v>0</v>
      </c>
      <c r="BI78" s="239">
        <f t="shared" ca="1" si="64"/>
        <v>0</v>
      </c>
      <c r="BJ78" s="239">
        <f t="shared" ca="1" si="64"/>
        <v>0</v>
      </c>
      <c r="BK78" s="239">
        <f t="shared" ca="1" si="64"/>
        <v>0</v>
      </c>
      <c r="BL78" s="239">
        <f t="shared" ca="1" si="64"/>
        <v>0</v>
      </c>
      <c r="BM78" s="239">
        <f t="shared" ca="1" si="64"/>
        <v>0</v>
      </c>
      <c r="BN78" s="239">
        <f t="shared" ca="1" si="64"/>
        <v>0</v>
      </c>
      <c r="BO78" s="239">
        <f t="shared" ca="1" si="64"/>
        <v>0</v>
      </c>
      <c r="BP78" s="239">
        <f t="shared" ca="1" si="64"/>
        <v>0</v>
      </c>
      <c r="BQ78" s="239">
        <f t="shared" ref="BQ78:CT78" ca="1" si="65">BQ33-BQ56</f>
        <v>0</v>
      </c>
      <c r="BR78" s="239">
        <f t="shared" ca="1" si="65"/>
        <v>0</v>
      </c>
      <c r="BS78" s="239">
        <f t="shared" ca="1" si="65"/>
        <v>0</v>
      </c>
      <c r="BT78" s="239">
        <f t="shared" ca="1" si="65"/>
        <v>0</v>
      </c>
      <c r="BU78" s="239">
        <f t="shared" ca="1" si="65"/>
        <v>0</v>
      </c>
      <c r="BV78" s="239">
        <f t="shared" si="65"/>
        <v>0</v>
      </c>
      <c r="BW78" s="239">
        <f t="shared" si="65"/>
        <v>0</v>
      </c>
      <c r="BX78" s="239">
        <f t="shared" si="65"/>
        <v>0</v>
      </c>
      <c r="BY78" s="239">
        <f t="shared" si="65"/>
        <v>0</v>
      </c>
      <c r="BZ78" s="239">
        <f t="shared" si="65"/>
        <v>0</v>
      </c>
      <c r="CA78" s="239">
        <f t="shared" si="65"/>
        <v>0</v>
      </c>
      <c r="CB78" s="239">
        <f t="shared" si="65"/>
        <v>0</v>
      </c>
      <c r="CC78" s="239">
        <f t="shared" si="65"/>
        <v>0</v>
      </c>
      <c r="CD78" s="239">
        <f t="shared" si="65"/>
        <v>0</v>
      </c>
      <c r="CE78" s="239">
        <f t="shared" si="65"/>
        <v>0</v>
      </c>
      <c r="CF78" s="239">
        <f t="shared" si="65"/>
        <v>0</v>
      </c>
      <c r="CG78" s="239">
        <f t="shared" si="65"/>
        <v>0</v>
      </c>
      <c r="CH78" s="239">
        <f t="shared" si="65"/>
        <v>0</v>
      </c>
      <c r="CI78" s="239">
        <f t="shared" si="65"/>
        <v>0</v>
      </c>
      <c r="CJ78" s="239">
        <f t="shared" si="65"/>
        <v>0</v>
      </c>
      <c r="CK78" s="239">
        <f t="shared" si="65"/>
        <v>0</v>
      </c>
      <c r="CL78" s="239">
        <f t="shared" si="65"/>
        <v>0</v>
      </c>
      <c r="CM78" s="239">
        <f t="shared" si="65"/>
        <v>0</v>
      </c>
      <c r="CN78" s="239">
        <f t="shared" si="65"/>
        <v>0</v>
      </c>
      <c r="CO78" s="239">
        <f t="shared" si="65"/>
        <v>0</v>
      </c>
      <c r="CP78" s="239">
        <f t="shared" si="65"/>
        <v>0</v>
      </c>
      <c r="CQ78" s="239">
        <f t="shared" si="65"/>
        <v>0</v>
      </c>
      <c r="CR78" s="239">
        <f t="shared" si="65"/>
        <v>0</v>
      </c>
      <c r="CS78" s="239">
        <f t="shared" si="65"/>
        <v>0</v>
      </c>
      <c r="CT78" s="239">
        <f t="shared" si="65"/>
        <v>0</v>
      </c>
    </row>
    <row r="79" spans="1:98" s="591" customFormat="1" ht="13" x14ac:dyDescent="0.25">
      <c r="A79" s="592" t="s">
        <v>92</v>
      </c>
      <c r="B79" s="588">
        <f t="shared" ca="1" si="14"/>
        <v>0</v>
      </c>
      <c r="C79" s="588">
        <f t="shared" ca="1" si="14"/>
        <v>0</v>
      </c>
      <c r="D79" s="597"/>
      <c r="E79" s="596">
        <f t="shared" ref="E79:AJ79" ca="1" si="66">E34-E57</f>
        <v>0</v>
      </c>
      <c r="F79" s="596">
        <f t="shared" ca="1" si="66"/>
        <v>0</v>
      </c>
      <c r="G79" s="596">
        <f t="shared" ca="1" si="66"/>
        <v>0</v>
      </c>
      <c r="H79" s="596">
        <f t="shared" ca="1" si="66"/>
        <v>0</v>
      </c>
      <c r="I79" s="596">
        <f t="shared" ca="1" si="66"/>
        <v>0</v>
      </c>
      <c r="J79" s="596">
        <f t="shared" ca="1" si="66"/>
        <v>0</v>
      </c>
      <c r="K79" s="596">
        <f t="shared" ca="1" si="66"/>
        <v>0</v>
      </c>
      <c r="L79" s="596">
        <f t="shared" ca="1" si="66"/>
        <v>0</v>
      </c>
      <c r="M79" s="596">
        <f t="shared" ca="1" si="66"/>
        <v>0</v>
      </c>
      <c r="N79" s="596">
        <f t="shared" ca="1" si="66"/>
        <v>0</v>
      </c>
      <c r="O79" s="596">
        <f t="shared" ca="1" si="66"/>
        <v>0</v>
      </c>
      <c r="P79" s="596">
        <f t="shared" ca="1" si="66"/>
        <v>0</v>
      </c>
      <c r="Q79" s="596">
        <f t="shared" ca="1" si="66"/>
        <v>0</v>
      </c>
      <c r="R79" s="596">
        <f t="shared" ca="1" si="66"/>
        <v>0</v>
      </c>
      <c r="S79" s="596">
        <f t="shared" ca="1" si="66"/>
        <v>0</v>
      </c>
      <c r="T79" s="596">
        <f t="shared" ca="1" si="66"/>
        <v>0</v>
      </c>
      <c r="U79" s="596">
        <f t="shared" ca="1" si="66"/>
        <v>0</v>
      </c>
      <c r="V79" s="596">
        <f t="shared" ca="1" si="66"/>
        <v>0</v>
      </c>
      <c r="W79" s="596">
        <f t="shared" ca="1" si="66"/>
        <v>0</v>
      </c>
      <c r="X79" s="596">
        <f t="shared" ca="1" si="66"/>
        <v>0</v>
      </c>
      <c r="Y79" s="596">
        <f t="shared" ca="1" si="66"/>
        <v>0</v>
      </c>
      <c r="Z79" s="596">
        <f t="shared" ca="1" si="66"/>
        <v>0</v>
      </c>
      <c r="AA79" s="596">
        <f t="shared" ca="1" si="66"/>
        <v>0</v>
      </c>
      <c r="AB79" s="596">
        <f t="shared" ca="1" si="66"/>
        <v>0</v>
      </c>
      <c r="AC79" s="596">
        <f t="shared" ca="1" si="66"/>
        <v>0</v>
      </c>
      <c r="AD79" s="596">
        <f t="shared" ca="1" si="66"/>
        <v>0</v>
      </c>
      <c r="AE79" s="596">
        <f t="shared" ca="1" si="66"/>
        <v>0</v>
      </c>
      <c r="AF79" s="596">
        <f t="shared" ca="1" si="66"/>
        <v>0</v>
      </c>
      <c r="AG79" s="596">
        <f t="shared" ca="1" si="66"/>
        <v>0</v>
      </c>
      <c r="AH79" s="596">
        <f t="shared" ca="1" si="66"/>
        <v>0</v>
      </c>
      <c r="AI79" s="596">
        <f t="shared" ca="1" si="66"/>
        <v>0</v>
      </c>
      <c r="AJ79" s="596">
        <f t="shared" ca="1" si="66"/>
        <v>0</v>
      </c>
      <c r="AK79" s="596">
        <f t="shared" ref="AK79:BP79" ca="1" si="67">AK34-AK57</f>
        <v>0</v>
      </c>
      <c r="AL79" s="596">
        <f t="shared" ca="1" si="67"/>
        <v>0</v>
      </c>
      <c r="AM79" s="596">
        <f t="shared" ca="1" si="67"/>
        <v>0</v>
      </c>
      <c r="AN79" s="596">
        <f t="shared" ca="1" si="67"/>
        <v>0</v>
      </c>
      <c r="AO79" s="596">
        <f t="shared" ca="1" si="67"/>
        <v>0</v>
      </c>
      <c r="AP79" s="596">
        <f t="shared" ca="1" si="67"/>
        <v>0</v>
      </c>
      <c r="AQ79" s="596">
        <f t="shared" ca="1" si="67"/>
        <v>0</v>
      </c>
      <c r="AR79" s="596">
        <f t="shared" ca="1" si="67"/>
        <v>0</v>
      </c>
      <c r="AS79" s="596">
        <f t="shared" ca="1" si="67"/>
        <v>0</v>
      </c>
      <c r="AT79" s="596">
        <f t="shared" ca="1" si="67"/>
        <v>0</v>
      </c>
      <c r="AU79" s="596">
        <f t="shared" ca="1" si="67"/>
        <v>0</v>
      </c>
      <c r="AV79" s="596">
        <f t="shared" ca="1" si="67"/>
        <v>0</v>
      </c>
      <c r="AW79" s="596">
        <f t="shared" ca="1" si="67"/>
        <v>0</v>
      </c>
      <c r="AX79" s="596">
        <f t="shared" ca="1" si="67"/>
        <v>0</v>
      </c>
      <c r="AY79" s="596">
        <f t="shared" ca="1" si="67"/>
        <v>0</v>
      </c>
      <c r="AZ79" s="596">
        <f t="shared" ca="1" si="67"/>
        <v>0</v>
      </c>
      <c r="BA79" s="596">
        <f t="shared" ca="1" si="67"/>
        <v>0</v>
      </c>
      <c r="BB79" s="596">
        <f t="shared" ca="1" si="67"/>
        <v>0</v>
      </c>
      <c r="BC79" s="596">
        <f t="shared" ca="1" si="67"/>
        <v>0</v>
      </c>
      <c r="BD79" s="596">
        <f t="shared" ca="1" si="67"/>
        <v>0</v>
      </c>
      <c r="BE79" s="596">
        <f t="shared" ca="1" si="67"/>
        <v>0</v>
      </c>
      <c r="BF79" s="596">
        <f t="shared" ca="1" si="67"/>
        <v>0</v>
      </c>
      <c r="BG79" s="596">
        <f t="shared" ca="1" si="67"/>
        <v>0</v>
      </c>
      <c r="BH79" s="596">
        <f t="shared" ca="1" si="67"/>
        <v>0</v>
      </c>
      <c r="BI79" s="596">
        <f t="shared" ca="1" si="67"/>
        <v>0</v>
      </c>
      <c r="BJ79" s="596">
        <f t="shared" ca="1" si="67"/>
        <v>0</v>
      </c>
      <c r="BK79" s="596">
        <f t="shared" ca="1" si="67"/>
        <v>0</v>
      </c>
      <c r="BL79" s="596">
        <f t="shared" ca="1" si="67"/>
        <v>0</v>
      </c>
      <c r="BM79" s="596">
        <f t="shared" ca="1" si="67"/>
        <v>0</v>
      </c>
      <c r="BN79" s="596">
        <f t="shared" ca="1" si="67"/>
        <v>0</v>
      </c>
      <c r="BO79" s="596">
        <f t="shared" ca="1" si="67"/>
        <v>0</v>
      </c>
      <c r="BP79" s="596">
        <f t="shared" ca="1" si="67"/>
        <v>0</v>
      </c>
      <c r="BQ79" s="596">
        <f t="shared" ref="BQ79:CT79" ca="1" si="68">BQ34-BQ57</f>
        <v>0</v>
      </c>
      <c r="BR79" s="596">
        <f t="shared" ca="1" si="68"/>
        <v>0</v>
      </c>
      <c r="BS79" s="596">
        <f t="shared" ca="1" si="68"/>
        <v>0</v>
      </c>
      <c r="BT79" s="596">
        <f t="shared" ca="1" si="68"/>
        <v>0</v>
      </c>
      <c r="BU79" s="596">
        <f t="shared" ca="1" si="68"/>
        <v>0</v>
      </c>
      <c r="BV79" s="596">
        <f t="shared" si="68"/>
        <v>0</v>
      </c>
      <c r="BW79" s="596">
        <f t="shared" si="68"/>
        <v>0</v>
      </c>
      <c r="BX79" s="596">
        <f t="shared" si="68"/>
        <v>0</v>
      </c>
      <c r="BY79" s="596">
        <f t="shared" si="68"/>
        <v>0</v>
      </c>
      <c r="BZ79" s="596">
        <f t="shared" si="68"/>
        <v>0</v>
      </c>
      <c r="CA79" s="596">
        <f t="shared" si="68"/>
        <v>0</v>
      </c>
      <c r="CB79" s="596">
        <f t="shared" si="68"/>
        <v>0</v>
      </c>
      <c r="CC79" s="596">
        <f t="shared" si="68"/>
        <v>0</v>
      </c>
      <c r="CD79" s="596">
        <f t="shared" si="68"/>
        <v>0</v>
      </c>
      <c r="CE79" s="596">
        <f t="shared" si="68"/>
        <v>0</v>
      </c>
      <c r="CF79" s="596">
        <f t="shared" si="68"/>
        <v>0</v>
      </c>
      <c r="CG79" s="596">
        <f t="shared" si="68"/>
        <v>0</v>
      </c>
      <c r="CH79" s="596">
        <f t="shared" si="68"/>
        <v>0</v>
      </c>
      <c r="CI79" s="596">
        <f t="shared" si="68"/>
        <v>0</v>
      </c>
      <c r="CJ79" s="596">
        <f t="shared" si="68"/>
        <v>0</v>
      </c>
      <c r="CK79" s="596">
        <f t="shared" si="68"/>
        <v>0</v>
      </c>
      <c r="CL79" s="596">
        <f t="shared" si="68"/>
        <v>0</v>
      </c>
      <c r="CM79" s="596">
        <f t="shared" si="68"/>
        <v>0</v>
      </c>
      <c r="CN79" s="596">
        <f t="shared" si="68"/>
        <v>0</v>
      </c>
      <c r="CO79" s="596">
        <f t="shared" si="68"/>
        <v>0</v>
      </c>
      <c r="CP79" s="596">
        <f t="shared" si="68"/>
        <v>0</v>
      </c>
      <c r="CQ79" s="596">
        <f t="shared" si="68"/>
        <v>0</v>
      </c>
      <c r="CR79" s="596">
        <f t="shared" si="68"/>
        <v>0</v>
      </c>
      <c r="CS79" s="596">
        <f t="shared" si="68"/>
        <v>0</v>
      </c>
      <c r="CT79" s="596">
        <f t="shared" si="68"/>
        <v>0</v>
      </c>
    </row>
    <row r="80" spans="1:98" ht="13" x14ac:dyDescent="0.25">
      <c r="A80" s="1265" t="str">
        <f>A58</f>
        <v>Summa kostnader</v>
      </c>
      <c r="B80" s="1266">
        <f t="shared" ca="1" si="14"/>
        <v>0</v>
      </c>
      <c r="C80" s="1266">
        <f t="shared" ca="1" si="14"/>
        <v>0</v>
      </c>
    </row>
    <row r="81" spans="1:104" ht="13" x14ac:dyDescent="0.25">
      <c r="A81" s="63"/>
      <c r="B81" s="240"/>
      <c r="C81" s="41"/>
    </row>
    <row r="83" spans="1:104" x14ac:dyDescent="0.25">
      <c r="A83" s="85" t="s">
        <v>171</v>
      </c>
      <c r="B83" s="84"/>
      <c r="C83" s="84"/>
      <c r="D83" s="281"/>
      <c r="E83" s="84"/>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83" s="84"/>
      <c r="AN83" s="84"/>
      <c r="AO83" s="84"/>
      <c r="AP83" s="84"/>
      <c r="AQ83" s="84"/>
      <c r="AR83" s="84"/>
      <c r="AS83" s="84"/>
      <c r="AT83" s="84"/>
      <c r="AU83" s="84"/>
      <c r="AV83" s="84"/>
      <c r="AW83" s="84"/>
      <c r="AX83" s="84"/>
      <c r="AY83" s="84"/>
      <c r="AZ83" s="84"/>
      <c r="BA83" s="84"/>
      <c r="BB83" s="84"/>
      <c r="BC83" s="84"/>
      <c r="BD83" s="84"/>
      <c r="BE83" s="84"/>
      <c r="BF83" s="84"/>
      <c r="BG83" s="84"/>
      <c r="BH83" s="84"/>
      <c r="BI83" s="84"/>
      <c r="BJ83" s="84"/>
      <c r="BK83" s="84"/>
      <c r="BL83" s="84"/>
      <c r="BM83" s="84"/>
      <c r="BN83" s="84"/>
      <c r="BO83" s="84"/>
      <c r="BP83" s="84"/>
      <c r="BQ83" s="84"/>
      <c r="BR83" s="84"/>
      <c r="BS83" s="84"/>
      <c r="BT83" s="84"/>
      <c r="BU83" s="84"/>
      <c r="BV83" s="84"/>
      <c r="BW83" s="84"/>
      <c r="BX83" s="84"/>
      <c r="BY83" s="84"/>
      <c r="BZ83" s="84"/>
      <c r="CA83" s="84"/>
      <c r="CB83" s="84"/>
      <c r="CC83" s="84"/>
      <c r="CD83" s="84"/>
      <c r="CE83" s="84"/>
      <c r="CF83" s="84"/>
      <c r="CG83" s="84"/>
      <c r="CH83" s="84"/>
      <c r="CI83" s="84"/>
      <c r="CJ83" s="84"/>
      <c r="CK83" s="84"/>
      <c r="CL83" s="84"/>
      <c r="CM83" s="84"/>
      <c r="CN83" s="84"/>
      <c r="CO83" s="84"/>
      <c r="CP83" s="84"/>
      <c r="CQ83" s="84"/>
      <c r="CR83" s="84"/>
      <c r="CS83" s="84"/>
      <c r="CT83" s="84"/>
      <c r="CU83" s="48"/>
      <c r="CV83" s="48"/>
      <c r="CW83" s="48"/>
      <c r="CX83" s="48"/>
      <c r="CY83" s="48"/>
      <c r="CZ83" s="48"/>
    </row>
    <row r="85" spans="1:104" ht="13" x14ac:dyDescent="0.3">
      <c r="A85" s="320" t="str">
        <f>Indata!A10</f>
        <v xml:space="preserve">Diskonteringsränta </v>
      </c>
      <c r="B85" s="319">
        <f>IF(Indata!B10&lt;1,Indata!B10+1,Indata!B10)</f>
        <v>1.0349999999999999</v>
      </c>
      <c r="D85" s="238" t="s">
        <v>320</v>
      </c>
      <c r="E85" s="230">
        <f t="shared" ref="E85:M85" si="69">IF(E4&lt;$B$6,0,1/$B$85^(E16-$B$6))</f>
        <v>0</v>
      </c>
      <c r="F85" s="230">
        <f t="shared" si="69"/>
        <v>0</v>
      </c>
      <c r="G85" s="230">
        <f t="shared" si="69"/>
        <v>0</v>
      </c>
      <c r="H85" s="230">
        <f t="shared" si="69"/>
        <v>0</v>
      </c>
      <c r="I85" s="230">
        <f t="shared" si="69"/>
        <v>0</v>
      </c>
      <c r="J85" s="230">
        <f t="shared" si="69"/>
        <v>0</v>
      </c>
      <c r="K85" s="230">
        <f t="shared" si="69"/>
        <v>0</v>
      </c>
      <c r="L85" s="230">
        <f t="shared" si="69"/>
        <v>0</v>
      </c>
      <c r="M85" s="230">
        <f t="shared" si="69"/>
        <v>0</v>
      </c>
      <c r="N85" s="230">
        <f>IF(N4&lt;$B$6,0,1/$B$85^(N16-$B$6))</f>
        <v>1</v>
      </c>
      <c r="O85" s="230">
        <f>IF(O4&lt;$B$6,0,1/$B$85^(O16-$B$6))</f>
        <v>0.96618357487922713</v>
      </c>
      <c r="P85" s="230">
        <f t="shared" ref="P85:CA85" si="70">IF(P4&lt;$B$6,0,1/$B$85^(P16-$B$6))</f>
        <v>0.93351070036640305</v>
      </c>
      <c r="Q85" s="230">
        <f t="shared" si="70"/>
        <v>0.90194270566802237</v>
      </c>
      <c r="R85" s="230">
        <f t="shared" si="70"/>
        <v>0.87144222769857238</v>
      </c>
      <c r="S85" s="230">
        <f t="shared" si="70"/>
        <v>0.84197316685852419</v>
      </c>
      <c r="T85" s="230">
        <f t="shared" si="70"/>
        <v>0.81350064430775282</v>
      </c>
      <c r="U85" s="230">
        <f t="shared" si="70"/>
        <v>0.78599096068381913</v>
      </c>
      <c r="V85" s="230">
        <f t="shared" si="70"/>
        <v>0.75941155621625056</v>
      </c>
      <c r="W85" s="230">
        <f t="shared" si="70"/>
        <v>0.73373097218961414</v>
      </c>
      <c r="X85" s="230">
        <f t="shared" si="70"/>
        <v>0.70891881370977217</v>
      </c>
      <c r="Y85" s="230">
        <f t="shared" si="70"/>
        <v>0.68494571372924851</v>
      </c>
      <c r="Z85" s="230">
        <f t="shared" si="70"/>
        <v>0.66178329828912896</v>
      </c>
      <c r="AA85" s="230">
        <f t="shared" si="70"/>
        <v>0.63940415293635666</v>
      </c>
      <c r="AB85" s="230">
        <f t="shared" si="70"/>
        <v>0.61778179027667302</v>
      </c>
      <c r="AC85" s="230">
        <f t="shared" si="70"/>
        <v>0.59689061862480497</v>
      </c>
      <c r="AD85" s="230">
        <f t="shared" si="70"/>
        <v>0.57670591171478747</v>
      </c>
      <c r="AE85" s="230">
        <f t="shared" si="70"/>
        <v>0.55720377943457733</v>
      </c>
      <c r="AF85" s="230">
        <f t="shared" si="70"/>
        <v>0.53836113955031628</v>
      </c>
      <c r="AG85" s="230">
        <f t="shared" si="70"/>
        <v>0.52015569038677911</v>
      </c>
      <c r="AH85" s="230">
        <f t="shared" si="70"/>
        <v>0.50256588443167061</v>
      </c>
      <c r="AI85" s="230">
        <f t="shared" si="70"/>
        <v>0.48557090283253213</v>
      </c>
      <c r="AJ85" s="230">
        <f t="shared" si="70"/>
        <v>0.46915063075606966</v>
      </c>
      <c r="AK85" s="230">
        <f t="shared" si="70"/>
        <v>0.45328563358074364</v>
      </c>
      <c r="AL85" s="230">
        <f t="shared" si="70"/>
        <v>0.43795713389443841</v>
      </c>
      <c r="AM85" s="230">
        <f t="shared" si="70"/>
        <v>0.42314698926998884</v>
      </c>
      <c r="AN85" s="230">
        <f t="shared" si="70"/>
        <v>0.40883767079225974</v>
      </c>
      <c r="AO85" s="230">
        <f t="shared" si="70"/>
        <v>0.39501224231136206</v>
      </c>
      <c r="AP85" s="230">
        <f t="shared" si="70"/>
        <v>0.38165434039745127</v>
      </c>
      <c r="AQ85" s="230">
        <f t="shared" si="70"/>
        <v>0.36874815497338298</v>
      </c>
      <c r="AR85" s="230">
        <f t="shared" si="70"/>
        <v>0.35627841060230236</v>
      </c>
      <c r="AS85" s="230">
        <f t="shared" si="70"/>
        <v>0.34423034840802164</v>
      </c>
      <c r="AT85" s="230">
        <f t="shared" si="70"/>
        <v>0.33258970860678427</v>
      </c>
      <c r="AU85" s="230">
        <f t="shared" si="70"/>
        <v>0.32134271362974326</v>
      </c>
      <c r="AV85" s="230">
        <f t="shared" si="70"/>
        <v>0.3104760518161771</v>
      </c>
      <c r="AW85" s="230">
        <f t="shared" si="70"/>
        <v>0.29997686165814214</v>
      </c>
      <c r="AX85" s="230">
        <f t="shared" si="70"/>
        <v>0.28983271657791515</v>
      </c>
      <c r="AY85" s="230">
        <f t="shared" si="70"/>
        <v>0.28003161022020789</v>
      </c>
      <c r="AZ85" s="230">
        <f t="shared" si="70"/>
        <v>0.27056194224174673</v>
      </c>
      <c r="BA85" s="230">
        <f t="shared" si="70"/>
        <v>0.26141250458139786</v>
      </c>
      <c r="BB85" s="230">
        <f t="shared" si="70"/>
        <v>0.25257246819458734</v>
      </c>
      <c r="BC85" s="230">
        <f t="shared" si="70"/>
        <v>0.24403137023631633</v>
      </c>
      <c r="BD85" s="230">
        <f t="shared" si="70"/>
        <v>0.2357791016776003</v>
      </c>
      <c r="BE85" s="230">
        <f t="shared" si="70"/>
        <v>0.22780589534067661</v>
      </c>
      <c r="BF85" s="230">
        <f t="shared" si="70"/>
        <v>0.22010231433881802</v>
      </c>
      <c r="BG85" s="230">
        <f t="shared" si="70"/>
        <v>0.21265924090707056</v>
      </c>
      <c r="BH85" s="230">
        <f t="shared" si="70"/>
        <v>0.20546786561069619</v>
      </c>
      <c r="BI85" s="230">
        <f t="shared" si="70"/>
        <v>0.19851967691854708</v>
      </c>
      <c r="BJ85" s="230">
        <f t="shared" si="70"/>
        <v>0.19180645112903102</v>
      </c>
      <c r="BK85" s="230">
        <f t="shared" si="70"/>
        <v>0.18532024263674499</v>
      </c>
      <c r="BL85" s="230">
        <f t="shared" si="70"/>
        <v>0.17905337452825601</v>
      </c>
      <c r="BM85" s="230">
        <f t="shared" si="70"/>
        <v>0.17299842949589955</v>
      </c>
      <c r="BN85" s="230">
        <f t="shared" si="70"/>
        <v>0.16714824105884016</v>
      </c>
      <c r="BO85" s="230">
        <f t="shared" si="70"/>
        <v>0.16149588508100501</v>
      </c>
      <c r="BP85" s="230">
        <f t="shared" si="70"/>
        <v>0.15603467157585027</v>
      </c>
      <c r="BQ85" s="230">
        <f t="shared" si="70"/>
        <v>0.15075813678826111</v>
      </c>
      <c r="BR85" s="230">
        <f t="shared" si="70"/>
        <v>0.14566003554421367</v>
      </c>
      <c r="BS85" s="230">
        <f t="shared" si="70"/>
        <v>0.14073433385914366</v>
      </c>
      <c r="BT85" s="230">
        <f t="shared" si="70"/>
        <v>0.13597520179627406</v>
      </c>
      <c r="BU85" s="230">
        <f t="shared" si="70"/>
        <v>0.13137700656644835</v>
      </c>
      <c r="BV85" s="230">
        <f t="shared" si="70"/>
        <v>0.12693430586130278</v>
      </c>
      <c r="BW85" s="230">
        <f t="shared" si="70"/>
        <v>0.12264184141188678</v>
      </c>
      <c r="BX85" s="230">
        <f t="shared" si="70"/>
        <v>0.11849453276510799</v>
      </c>
      <c r="BY85" s="230">
        <f t="shared" si="70"/>
        <v>0.11448747127063574</v>
      </c>
      <c r="BZ85" s="230">
        <f t="shared" si="70"/>
        <v>0.11061591427114567</v>
      </c>
      <c r="CA85" s="230">
        <f t="shared" si="70"/>
        <v>0.10687527948902965</v>
      </c>
      <c r="CB85" s="230">
        <f t="shared" ref="CB85:CT85" si="71">IF(CB4&lt;$B$6,0,1/$B$85^(CB16-$B$6))</f>
        <v>0.10326113960292721</v>
      </c>
      <c r="CC85" s="230">
        <f t="shared" si="71"/>
        <v>9.9769217007659144E-2</v>
      </c>
      <c r="CD85" s="230">
        <f t="shared" si="71"/>
        <v>9.6395378751361491E-2</v>
      </c>
      <c r="CE85" s="230">
        <f t="shared" si="71"/>
        <v>9.3135631643827543E-2</v>
      </c>
      <c r="CF85" s="230">
        <f t="shared" si="71"/>
        <v>8.9986117530268139E-2</v>
      </c>
      <c r="CG85" s="230">
        <f t="shared" si="71"/>
        <v>8.6943108724896773E-2</v>
      </c>
      <c r="CH85" s="230">
        <f t="shared" si="71"/>
        <v>8.400300359893409E-2</v>
      </c>
      <c r="CI85" s="230">
        <f t="shared" si="71"/>
        <v>8.1162322317810731E-2</v>
      </c>
      <c r="CJ85" s="230">
        <f t="shared" si="71"/>
        <v>7.841770272252245E-2</v>
      </c>
      <c r="CK85" s="230">
        <f t="shared" si="71"/>
        <v>7.5765896350263234E-2</v>
      </c>
      <c r="CL85" s="230">
        <f t="shared" si="71"/>
        <v>7.3203764589626324E-2</v>
      </c>
      <c r="CM85" s="230">
        <f t="shared" si="71"/>
        <v>7.0728274965822541E-2</v>
      </c>
      <c r="CN85" s="230">
        <f t="shared" si="71"/>
        <v>6.8336497551519354E-2</v>
      </c>
      <c r="CO85" s="230">
        <f t="shared" si="71"/>
        <v>6.6025601499052525E-2</v>
      </c>
      <c r="CP85" s="230">
        <f t="shared" si="71"/>
        <v>6.3792851689905838E-2</v>
      </c>
      <c r="CQ85" s="230">
        <f t="shared" si="71"/>
        <v>6.1635605497493563E-2</v>
      </c>
      <c r="CR85" s="230">
        <f t="shared" si="71"/>
        <v>5.9551309659414069E-2</v>
      </c>
      <c r="CS85" s="230">
        <f t="shared" si="71"/>
        <v>5.7537497255472546E-2</v>
      </c>
      <c r="CT85" s="230">
        <f t="shared" si="71"/>
        <v>5.5591784787896191E-2</v>
      </c>
    </row>
    <row r="88" spans="1:104" s="591" customFormat="1" ht="13" x14ac:dyDescent="0.3">
      <c r="A88" s="1917" t="str">
        <f>A15</f>
        <v>JA</v>
      </c>
      <c r="B88" s="1917"/>
      <c r="C88" s="1917"/>
      <c r="D88" s="595"/>
    </row>
    <row r="89" spans="1:104" s="651" customFormat="1" ht="13" x14ac:dyDescent="0.3">
      <c r="B89" s="652"/>
      <c r="C89" s="648" t="s">
        <v>369</v>
      </c>
      <c r="D89" s="650" t="str">
        <f t="shared" ref="D89:BO89" si="72">D61</f>
        <v>År</v>
      </c>
      <c r="E89" s="648">
        <f t="shared" si="72"/>
        <v>2019</v>
      </c>
      <c r="F89" s="648">
        <f t="shared" si="72"/>
        <v>2020</v>
      </c>
      <c r="G89" s="648">
        <f t="shared" si="72"/>
        <v>2021</v>
      </c>
      <c r="H89" s="648">
        <f t="shared" si="72"/>
        <v>2022</v>
      </c>
      <c r="I89" s="648">
        <f t="shared" si="72"/>
        <v>2023</v>
      </c>
      <c r="J89" s="648">
        <f t="shared" si="72"/>
        <v>2024</v>
      </c>
      <c r="K89" s="648">
        <f t="shared" si="72"/>
        <v>2025</v>
      </c>
      <c r="L89" s="648">
        <f t="shared" si="72"/>
        <v>2026</v>
      </c>
      <c r="M89" s="648">
        <f t="shared" si="72"/>
        <v>2027</v>
      </c>
      <c r="N89" s="648">
        <f t="shared" si="72"/>
        <v>2028</v>
      </c>
      <c r="O89" s="648">
        <f t="shared" si="72"/>
        <v>2029</v>
      </c>
      <c r="P89" s="648">
        <f t="shared" si="72"/>
        <v>2030</v>
      </c>
      <c r="Q89" s="648">
        <f t="shared" si="72"/>
        <v>2031</v>
      </c>
      <c r="R89" s="648">
        <f t="shared" si="72"/>
        <v>2032</v>
      </c>
      <c r="S89" s="648">
        <f t="shared" si="72"/>
        <v>2033</v>
      </c>
      <c r="T89" s="648">
        <f t="shared" si="72"/>
        <v>2034</v>
      </c>
      <c r="U89" s="648">
        <f t="shared" si="72"/>
        <v>2035</v>
      </c>
      <c r="V89" s="648">
        <f t="shared" si="72"/>
        <v>2036</v>
      </c>
      <c r="W89" s="648">
        <f t="shared" si="72"/>
        <v>2037</v>
      </c>
      <c r="X89" s="648">
        <f t="shared" si="72"/>
        <v>2038</v>
      </c>
      <c r="Y89" s="648">
        <f t="shared" si="72"/>
        <v>2039</v>
      </c>
      <c r="Z89" s="648">
        <f t="shared" si="72"/>
        <v>2040</v>
      </c>
      <c r="AA89" s="648">
        <f t="shared" si="72"/>
        <v>2041</v>
      </c>
      <c r="AB89" s="648">
        <f t="shared" si="72"/>
        <v>2042</v>
      </c>
      <c r="AC89" s="648">
        <f t="shared" si="72"/>
        <v>2043</v>
      </c>
      <c r="AD89" s="648">
        <f t="shared" si="72"/>
        <v>2044</v>
      </c>
      <c r="AE89" s="648">
        <f t="shared" si="72"/>
        <v>2045</v>
      </c>
      <c r="AF89" s="648">
        <f t="shared" si="72"/>
        <v>2046</v>
      </c>
      <c r="AG89" s="648">
        <f t="shared" si="72"/>
        <v>2047</v>
      </c>
      <c r="AH89" s="648">
        <f t="shared" si="72"/>
        <v>2048</v>
      </c>
      <c r="AI89" s="648">
        <f t="shared" si="72"/>
        <v>2049</v>
      </c>
      <c r="AJ89" s="648">
        <f t="shared" si="72"/>
        <v>2050</v>
      </c>
      <c r="AK89" s="648">
        <f t="shared" si="72"/>
        <v>2051</v>
      </c>
      <c r="AL89" s="648">
        <f t="shared" si="72"/>
        <v>2052</v>
      </c>
      <c r="AM89" s="648">
        <f t="shared" si="72"/>
        <v>2053</v>
      </c>
      <c r="AN89" s="648">
        <f t="shared" si="72"/>
        <v>2054</v>
      </c>
      <c r="AO89" s="648">
        <f t="shared" si="72"/>
        <v>2055</v>
      </c>
      <c r="AP89" s="648">
        <f t="shared" si="72"/>
        <v>2056</v>
      </c>
      <c r="AQ89" s="648">
        <f t="shared" si="72"/>
        <v>2057</v>
      </c>
      <c r="AR89" s="648">
        <f t="shared" si="72"/>
        <v>2058</v>
      </c>
      <c r="AS89" s="648">
        <f t="shared" si="72"/>
        <v>2059</v>
      </c>
      <c r="AT89" s="648">
        <f t="shared" si="72"/>
        <v>2060</v>
      </c>
      <c r="AU89" s="648">
        <f t="shared" si="72"/>
        <v>2061</v>
      </c>
      <c r="AV89" s="648">
        <f t="shared" si="72"/>
        <v>2062</v>
      </c>
      <c r="AW89" s="648">
        <f t="shared" si="72"/>
        <v>2063</v>
      </c>
      <c r="AX89" s="648">
        <f t="shared" si="72"/>
        <v>2064</v>
      </c>
      <c r="AY89" s="648">
        <f t="shared" si="72"/>
        <v>2065</v>
      </c>
      <c r="AZ89" s="648">
        <f t="shared" si="72"/>
        <v>2066</v>
      </c>
      <c r="BA89" s="648">
        <f t="shared" si="72"/>
        <v>2067</v>
      </c>
      <c r="BB89" s="648">
        <f t="shared" si="72"/>
        <v>2068</v>
      </c>
      <c r="BC89" s="648">
        <f t="shared" si="72"/>
        <v>2069</v>
      </c>
      <c r="BD89" s="648">
        <f t="shared" si="72"/>
        <v>2070</v>
      </c>
      <c r="BE89" s="648">
        <f t="shared" si="72"/>
        <v>2071</v>
      </c>
      <c r="BF89" s="648">
        <f t="shared" si="72"/>
        <v>2072</v>
      </c>
      <c r="BG89" s="648">
        <f t="shared" si="72"/>
        <v>2073</v>
      </c>
      <c r="BH89" s="648">
        <f t="shared" si="72"/>
        <v>2074</v>
      </c>
      <c r="BI89" s="648">
        <f t="shared" si="72"/>
        <v>2075</v>
      </c>
      <c r="BJ89" s="648">
        <f t="shared" si="72"/>
        <v>2076</v>
      </c>
      <c r="BK89" s="648">
        <f t="shared" si="72"/>
        <v>2077</v>
      </c>
      <c r="BL89" s="648">
        <f t="shared" si="72"/>
        <v>2078</v>
      </c>
      <c r="BM89" s="648">
        <f t="shared" si="72"/>
        <v>2079</v>
      </c>
      <c r="BN89" s="648">
        <f t="shared" si="72"/>
        <v>2080</v>
      </c>
      <c r="BO89" s="648">
        <f t="shared" si="72"/>
        <v>2081</v>
      </c>
      <c r="BP89" s="648">
        <f t="shared" ref="BP89:CT89" si="73">BP61</f>
        <v>2082</v>
      </c>
      <c r="BQ89" s="648">
        <f t="shared" si="73"/>
        <v>2083</v>
      </c>
      <c r="BR89" s="648">
        <f t="shared" si="73"/>
        <v>2084</v>
      </c>
      <c r="BS89" s="648">
        <f t="shared" si="73"/>
        <v>2085</v>
      </c>
      <c r="BT89" s="648">
        <f t="shared" si="73"/>
        <v>2086</v>
      </c>
      <c r="BU89" s="648">
        <f t="shared" si="73"/>
        <v>2087</v>
      </c>
      <c r="BV89" s="648">
        <f t="shared" si="73"/>
        <v>2088</v>
      </c>
      <c r="BW89" s="648">
        <f t="shared" si="73"/>
        <v>2089</v>
      </c>
      <c r="BX89" s="648">
        <f t="shared" si="73"/>
        <v>2090</v>
      </c>
      <c r="BY89" s="648">
        <f t="shared" si="73"/>
        <v>2091</v>
      </c>
      <c r="BZ89" s="648">
        <f t="shared" si="73"/>
        <v>2092</v>
      </c>
      <c r="CA89" s="648">
        <f t="shared" si="73"/>
        <v>2093</v>
      </c>
      <c r="CB89" s="648">
        <f t="shared" si="73"/>
        <v>2094</v>
      </c>
      <c r="CC89" s="648">
        <f t="shared" si="73"/>
        <v>2095</v>
      </c>
      <c r="CD89" s="648">
        <f t="shared" si="73"/>
        <v>2096</v>
      </c>
      <c r="CE89" s="648">
        <f t="shared" si="73"/>
        <v>2097</v>
      </c>
      <c r="CF89" s="648">
        <f t="shared" si="73"/>
        <v>2098</v>
      </c>
      <c r="CG89" s="648">
        <f t="shared" si="73"/>
        <v>2099</v>
      </c>
      <c r="CH89" s="648">
        <f t="shared" si="73"/>
        <v>2100</v>
      </c>
      <c r="CI89" s="648">
        <f t="shared" si="73"/>
        <v>2101</v>
      </c>
      <c r="CJ89" s="648">
        <f t="shared" si="73"/>
        <v>2102</v>
      </c>
      <c r="CK89" s="648">
        <f t="shared" si="73"/>
        <v>2103</v>
      </c>
      <c r="CL89" s="648">
        <f t="shared" si="73"/>
        <v>2104</v>
      </c>
      <c r="CM89" s="648">
        <f t="shared" si="73"/>
        <v>2105</v>
      </c>
      <c r="CN89" s="648">
        <f t="shared" si="73"/>
        <v>2106</v>
      </c>
      <c r="CO89" s="648">
        <f t="shared" si="73"/>
        <v>2107</v>
      </c>
      <c r="CP89" s="648">
        <f t="shared" si="73"/>
        <v>2108</v>
      </c>
      <c r="CQ89" s="648">
        <f t="shared" si="73"/>
        <v>2109</v>
      </c>
      <c r="CR89" s="648">
        <f t="shared" si="73"/>
        <v>2110</v>
      </c>
      <c r="CS89" s="648">
        <f t="shared" si="73"/>
        <v>2111</v>
      </c>
      <c r="CT89" s="648">
        <f t="shared" si="73"/>
        <v>2112</v>
      </c>
    </row>
    <row r="90" spans="1:104" ht="13" x14ac:dyDescent="0.3">
      <c r="A90" s="38" t="str">
        <f t="shared" ref="A90:A107" si="74">A17</f>
        <v>Årlig bränsleförbrukning ton</v>
      </c>
      <c r="C90" s="241">
        <f t="shared" ref="C90:C107" ca="1" si="75">SUMIFS(E90:CT90,$E$89:$CT$89,"&gt;="&amp;$B$8,$E$89:$CT$89,"&lt;="&amp;$B$11)</f>
        <v>0</v>
      </c>
      <c r="E90" s="41">
        <f t="shared" ref="E90:AJ90" ca="1" si="76">E17</f>
        <v>0</v>
      </c>
      <c r="F90" s="41">
        <f t="shared" ca="1" si="76"/>
        <v>0</v>
      </c>
      <c r="G90" s="41">
        <f t="shared" ca="1" si="76"/>
        <v>0</v>
      </c>
      <c r="H90" s="41">
        <f t="shared" ca="1" si="76"/>
        <v>0</v>
      </c>
      <c r="I90" s="41">
        <f t="shared" ca="1" si="76"/>
        <v>0</v>
      </c>
      <c r="J90" s="41">
        <f t="shared" ca="1" si="76"/>
        <v>0</v>
      </c>
      <c r="K90" s="41">
        <f t="shared" ca="1" si="76"/>
        <v>0</v>
      </c>
      <c r="L90" s="41">
        <f t="shared" ca="1" si="76"/>
        <v>0</v>
      </c>
      <c r="M90" s="41">
        <f t="shared" ca="1" si="76"/>
        <v>0</v>
      </c>
      <c r="N90" s="41">
        <f t="shared" ca="1" si="76"/>
        <v>0</v>
      </c>
      <c r="O90" s="41">
        <f t="shared" ca="1" si="76"/>
        <v>0</v>
      </c>
      <c r="P90" s="41">
        <f t="shared" ca="1" si="76"/>
        <v>0</v>
      </c>
      <c r="Q90" s="41">
        <f t="shared" ca="1" si="76"/>
        <v>0</v>
      </c>
      <c r="R90" s="41">
        <f t="shared" ca="1" si="76"/>
        <v>0</v>
      </c>
      <c r="S90" s="41">
        <f t="shared" ca="1" si="76"/>
        <v>0</v>
      </c>
      <c r="T90" s="41">
        <f t="shared" ca="1" si="76"/>
        <v>0</v>
      </c>
      <c r="U90" s="41">
        <f t="shared" ca="1" si="76"/>
        <v>0</v>
      </c>
      <c r="V90" s="41">
        <f t="shared" ca="1" si="76"/>
        <v>0</v>
      </c>
      <c r="W90" s="41">
        <f t="shared" ca="1" si="76"/>
        <v>0</v>
      </c>
      <c r="X90" s="41">
        <f t="shared" ca="1" si="76"/>
        <v>0</v>
      </c>
      <c r="Y90" s="41">
        <f t="shared" ca="1" si="76"/>
        <v>0</v>
      </c>
      <c r="Z90" s="41">
        <f t="shared" ca="1" si="76"/>
        <v>0</v>
      </c>
      <c r="AA90" s="41">
        <f t="shared" ca="1" si="76"/>
        <v>0</v>
      </c>
      <c r="AB90" s="41">
        <f t="shared" ca="1" si="76"/>
        <v>0</v>
      </c>
      <c r="AC90" s="41">
        <f t="shared" ca="1" si="76"/>
        <v>0</v>
      </c>
      <c r="AD90" s="41">
        <f t="shared" ca="1" si="76"/>
        <v>0</v>
      </c>
      <c r="AE90" s="41">
        <f t="shared" ca="1" si="76"/>
        <v>0</v>
      </c>
      <c r="AF90" s="41">
        <f t="shared" ca="1" si="76"/>
        <v>0</v>
      </c>
      <c r="AG90" s="41">
        <f t="shared" ca="1" si="76"/>
        <v>0</v>
      </c>
      <c r="AH90" s="41">
        <f t="shared" ca="1" si="76"/>
        <v>0</v>
      </c>
      <c r="AI90" s="41">
        <f t="shared" ca="1" si="76"/>
        <v>0</v>
      </c>
      <c r="AJ90" s="41">
        <f t="shared" ca="1" si="76"/>
        <v>0</v>
      </c>
      <c r="AK90" s="41">
        <f t="shared" ref="AK90:BP90" ca="1" si="77">AK17</f>
        <v>0</v>
      </c>
      <c r="AL90" s="41">
        <f t="shared" ca="1" si="77"/>
        <v>0</v>
      </c>
      <c r="AM90" s="41">
        <f t="shared" ca="1" si="77"/>
        <v>0</v>
      </c>
      <c r="AN90" s="41">
        <f t="shared" ca="1" si="77"/>
        <v>0</v>
      </c>
      <c r="AO90" s="41">
        <f t="shared" ca="1" si="77"/>
        <v>0</v>
      </c>
      <c r="AP90" s="41">
        <f t="shared" ca="1" si="77"/>
        <v>0</v>
      </c>
      <c r="AQ90" s="41">
        <f t="shared" ca="1" si="77"/>
        <v>0</v>
      </c>
      <c r="AR90" s="41">
        <f t="shared" ca="1" si="77"/>
        <v>0</v>
      </c>
      <c r="AS90" s="41">
        <f t="shared" ca="1" si="77"/>
        <v>0</v>
      </c>
      <c r="AT90" s="41">
        <f t="shared" ca="1" si="77"/>
        <v>0</v>
      </c>
      <c r="AU90" s="41">
        <f t="shared" ca="1" si="77"/>
        <v>0</v>
      </c>
      <c r="AV90" s="41">
        <f t="shared" ca="1" si="77"/>
        <v>0</v>
      </c>
      <c r="AW90" s="41">
        <f t="shared" ca="1" si="77"/>
        <v>0</v>
      </c>
      <c r="AX90" s="41">
        <f t="shared" ca="1" si="77"/>
        <v>0</v>
      </c>
      <c r="AY90" s="41">
        <f t="shared" ca="1" si="77"/>
        <v>0</v>
      </c>
      <c r="AZ90" s="41">
        <f t="shared" ca="1" si="77"/>
        <v>0</v>
      </c>
      <c r="BA90" s="41">
        <f t="shared" ca="1" si="77"/>
        <v>0</v>
      </c>
      <c r="BB90" s="41">
        <f t="shared" ca="1" si="77"/>
        <v>0</v>
      </c>
      <c r="BC90" s="41">
        <f t="shared" ca="1" si="77"/>
        <v>0</v>
      </c>
      <c r="BD90" s="41">
        <f t="shared" ca="1" si="77"/>
        <v>0</v>
      </c>
      <c r="BE90" s="41">
        <f t="shared" ca="1" si="77"/>
        <v>0</v>
      </c>
      <c r="BF90" s="41">
        <f t="shared" ca="1" si="77"/>
        <v>0</v>
      </c>
      <c r="BG90" s="41">
        <f t="shared" ca="1" si="77"/>
        <v>0</v>
      </c>
      <c r="BH90" s="41">
        <f t="shared" ca="1" si="77"/>
        <v>0</v>
      </c>
      <c r="BI90" s="41">
        <f t="shared" ca="1" si="77"/>
        <v>0</v>
      </c>
      <c r="BJ90" s="41">
        <f t="shared" ca="1" si="77"/>
        <v>0</v>
      </c>
      <c r="BK90" s="41">
        <f t="shared" ca="1" si="77"/>
        <v>0</v>
      </c>
      <c r="BL90" s="41">
        <f t="shared" ca="1" si="77"/>
        <v>0</v>
      </c>
      <c r="BM90" s="41">
        <f t="shared" ca="1" si="77"/>
        <v>0</v>
      </c>
      <c r="BN90" s="41">
        <f t="shared" ca="1" si="77"/>
        <v>0</v>
      </c>
      <c r="BO90" s="41">
        <f t="shared" ca="1" si="77"/>
        <v>0</v>
      </c>
      <c r="BP90" s="41">
        <f t="shared" ca="1" si="77"/>
        <v>0</v>
      </c>
      <c r="BQ90" s="41">
        <f t="shared" ref="BQ90:CT90" ca="1" si="78">BQ17</f>
        <v>0</v>
      </c>
      <c r="BR90" s="41">
        <f t="shared" ca="1" si="78"/>
        <v>0</v>
      </c>
      <c r="BS90" s="41">
        <f t="shared" ca="1" si="78"/>
        <v>0</v>
      </c>
      <c r="BT90" s="41">
        <f t="shared" ca="1" si="78"/>
        <v>0</v>
      </c>
      <c r="BU90" s="41">
        <f t="shared" ca="1" si="78"/>
        <v>0</v>
      </c>
      <c r="BV90" s="41">
        <f t="shared" si="78"/>
        <v>0</v>
      </c>
      <c r="BW90" s="41">
        <f t="shared" si="78"/>
        <v>0</v>
      </c>
      <c r="BX90" s="41">
        <f t="shared" si="78"/>
        <v>0</v>
      </c>
      <c r="BY90" s="41">
        <f t="shared" si="78"/>
        <v>0</v>
      </c>
      <c r="BZ90" s="41">
        <f t="shared" si="78"/>
        <v>0</v>
      </c>
      <c r="CA90" s="41">
        <f t="shared" si="78"/>
        <v>0</v>
      </c>
      <c r="CB90" s="41">
        <f t="shared" si="78"/>
        <v>0</v>
      </c>
      <c r="CC90" s="41">
        <f t="shared" si="78"/>
        <v>0</v>
      </c>
      <c r="CD90" s="41">
        <f t="shared" si="78"/>
        <v>0</v>
      </c>
      <c r="CE90" s="41">
        <f t="shared" si="78"/>
        <v>0</v>
      </c>
      <c r="CF90" s="41">
        <f t="shared" si="78"/>
        <v>0</v>
      </c>
      <c r="CG90" s="41">
        <f t="shared" si="78"/>
        <v>0</v>
      </c>
      <c r="CH90" s="41">
        <f t="shared" si="78"/>
        <v>0</v>
      </c>
      <c r="CI90" s="41">
        <f t="shared" si="78"/>
        <v>0</v>
      </c>
      <c r="CJ90" s="41">
        <f t="shared" si="78"/>
        <v>0</v>
      </c>
      <c r="CK90" s="41">
        <f t="shared" si="78"/>
        <v>0</v>
      </c>
      <c r="CL90" s="41">
        <f t="shared" si="78"/>
        <v>0</v>
      </c>
      <c r="CM90" s="41">
        <f t="shared" si="78"/>
        <v>0</v>
      </c>
      <c r="CN90" s="41">
        <f t="shared" si="78"/>
        <v>0</v>
      </c>
      <c r="CO90" s="41">
        <f t="shared" si="78"/>
        <v>0</v>
      </c>
      <c r="CP90" s="41">
        <f t="shared" si="78"/>
        <v>0</v>
      </c>
      <c r="CQ90" s="41">
        <f t="shared" si="78"/>
        <v>0</v>
      </c>
      <c r="CR90" s="41">
        <f t="shared" si="78"/>
        <v>0</v>
      </c>
      <c r="CS90" s="41">
        <f t="shared" si="78"/>
        <v>0</v>
      </c>
      <c r="CT90" s="41">
        <f t="shared" si="78"/>
        <v>0</v>
      </c>
    </row>
    <row r="91" spans="1:104" ht="13" x14ac:dyDescent="0.3">
      <c r="A91" s="38" t="str">
        <f t="shared" si="74"/>
        <v>Totalt årligt utsläpp av CO2 ton</v>
      </c>
      <c r="C91" s="241">
        <f t="shared" ca="1" si="75"/>
        <v>0</v>
      </c>
      <c r="E91" s="41">
        <f t="shared" ref="E91:AJ91" ca="1" si="79">E18</f>
        <v>0</v>
      </c>
      <c r="F91" s="41">
        <f t="shared" ca="1" si="79"/>
        <v>0</v>
      </c>
      <c r="G91" s="41">
        <f t="shared" ca="1" si="79"/>
        <v>0</v>
      </c>
      <c r="H91" s="41">
        <f t="shared" ca="1" si="79"/>
        <v>0</v>
      </c>
      <c r="I91" s="41">
        <f t="shared" ca="1" si="79"/>
        <v>0</v>
      </c>
      <c r="J91" s="41">
        <f t="shared" ca="1" si="79"/>
        <v>0</v>
      </c>
      <c r="K91" s="41">
        <f t="shared" ca="1" si="79"/>
        <v>0</v>
      </c>
      <c r="L91" s="41">
        <f t="shared" ca="1" si="79"/>
        <v>0</v>
      </c>
      <c r="M91" s="41">
        <f t="shared" ca="1" si="79"/>
        <v>0</v>
      </c>
      <c r="N91" s="41">
        <f t="shared" ca="1" si="79"/>
        <v>0</v>
      </c>
      <c r="O91" s="41">
        <f t="shared" ca="1" si="79"/>
        <v>0</v>
      </c>
      <c r="P91" s="41">
        <f t="shared" ca="1" si="79"/>
        <v>0</v>
      </c>
      <c r="Q91" s="41">
        <f t="shared" ca="1" si="79"/>
        <v>0</v>
      </c>
      <c r="R91" s="41">
        <f t="shared" ca="1" si="79"/>
        <v>0</v>
      </c>
      <c r="S91" s="41">
        <f t="shared" ca="1" si="79"/>
        <v>0</v>
      </c>
      <c r="T91" s="41">
        <f t="shared" ca="1" si="79"/>
        <v>0</v>
      </c>
      <c r="U91" s="41">
        <f t="shared" ca="1" si="79"/>
        <v>0</v>
      </c>
      <c r="V91" s="41">
        <f t="shared" ca="1" si="79"/>
        <v>0</v>
      </c>
      <c r="W91" s="41">
        <f t="shared" ca="1" si="79"/>
        <v>0</v>
      </c>
      <c r="X91" s="41">
        <f t="shared" ca="1" si="79"/>
        <v>0</v>
      </c>
      <c r="Y91" s="41">
        <f t="shared" ca="1" si="79"/>
        <v>0</v>
      </c>
      <c r="Z91" s="41">
        <f t="shared" ca="1" si="79"/>
        <v>0</v>
      </c>
      <c r="AA91" s="41">
        <f t="shared" ca="1" si="79"/>
        <v>0</v>
      </c>
      <c r="AB91" s="41">
        <f t="shared" ca="1" si="79"/>
        <v>0</v>
      </c>
      <c r="AC91" s="41">
        <f t="shared" ca="1" si="79"/>
        <v>0</v>
      </c>
      <c r="AD91" s="41">
        <f t="shared" ca="1" si="79"/>
        <v>0</v>
      </c>
      <c r="AE91" s="41">
        <f t="shared" ca="1" si="79"/>
        <v>0</v>
      </c>
      <c r="AF91" s="41">
        <f t="shared" ca="1" si="79"/>
        <v>0</v>
      </c>
      <c r="AG91" s="41">
        <f t="shared" ca="1" si="79"/>
        <v>0</v>
      </c>
      <c r="AH91" s="41">
        <f t="shared" ca="1" si="79"/>
        <v>0</v>
      </c>
      <c r="AI91" s="41">
        <f t="shared" ca="1" si="79"/>
        <v>0</v>
      </c>
      <c r="AJ91" s="41">
        <f t="shared" ca="1" si="79"/>
        <v>0</v>
      </c>
      <c r="AK91" s="41">
        <f t="shared" ref="AK91:BP91" ca="1" si="80">AK18</f>
        <v>0</v>
      </c>
      <c r="AL91" s="41">
        <f t="shared" ca="1" si="80"/>
        <v>0</v>
      </c>
      <c r="AM91" s="41">
        <f t="shared" ca="1" si="80"/>
        <v>0</v>
      </c>
      <c r="AN91" s="41">
        <f t="shared" ca="1" si="80"/>
        <v>0</v>
      </c>
      <c r="AO91" s="41">
        <f t="shared" ca="1" si="80"/>
        <v>0</v>
      </c>
      <c r="AP91" s="41">
        <f t="shared" ca="1" si="80"/>
        <v>0</v>
      </c>
      <c r="AQ91" s="41">
        <f t="shared" ca="1" si="80"/>
        <v>0</v>
      </c>
      <c r="AR91" s="41">
        <f t="shared" ca="1" si="80"/>
        <v>0</v>
      </c>
      <c r="AS91" s="41">
        <f t="shared" ca="1" si="80"/>
        <v>0</v>
      </c>
      <c r="AT91" s="41">
        <f t="shared" ca="1" si="80"/>
        <v>0</v>
      </c>
      <c r="AU91" s="41">
        <f t="shared" ca="1" si="80"/>
        <v>0</v>
      </c>
      <c r="AV91" s="41">
        <f t="shared" ca="1" si="80"/>
        <v>0</v>
      </c>
      <c r="AW91" s="41">
        <f t="shared" ca="1" si="80"/>
        <v>0</v>
      </c>
      <c r="AX91" s="41">
        <f t="shared" ca="1" si="80"/>
        <v>0</v>
      </c>
      <c r="AY91" s="41">
        <f t="shared" ca="1" si="80"/>
        <v>0</v>
      </c>
      <c r="AZ91" s="41">
        <f t="shared" ca="1" si="80"/>
        <v>0</v>
      </c>
      <c r="BA91" s="41">
        <f t="shared" ca="1" si="80"/>
        <v>0</v>
      </c>
      <c r="BB91" s="41">
        <f t="shared" ca="1" si="80"/>
        <v>0</v>
      </c>
      <c r="BC91" s="41">
        <f t="shared" ca="1" si="80"/>
        <v>0</v>
      </c>
      <c r="BD91" s="41">
        <f t="shared" ca="1" si="80"/>
        <v>0</v>
      </c>
      <c r="BE91" s="41">
        <f t="shared" ca="1" si="80"/>
        <v>0</v>
      </c>
      <c r="BF91" s="41">
        <f t="shared" ca="1" si="80"/>
        <v>0</v>
      </c>
      <c r="BG91" s="41">
        <f t="shared" ca="1" si="80"/>
        <v>0</v>
      </c>
      <c r="BH91" s="41">
        <f t="shared" ca="1" si="80"/>
        <v>0</v>
      </c>
      <c r="BI91" s="41">
        <f t="shared" ca="1" si="80"/>
        <v>0</v>
      </c>
      <c r="BJ91" s="41">
        <f t="shared" ca="1" si="80"/>
        <v>0</v>
      </c>
      <c r="BK91" s="41">
        <f t="shared" ca="1" si="80"/>
        <v>0</v>
      </c>
      <c r="BL91" s="41">
        <f t="shared" ca="1" si="80"/>
        <v>0</v>
      </c>
      <c r="BM91" s="41">
        <f t="shared" ca="1" si="80"/>
        <v>0</v>
      </c>
      <c r="BN91" s="41">
        <f t="shared" ca="1" si="80"/>
        <v>0</v>
      </c>
      <c r="BO91" s="41">
        <f t="shared" ca="1" si="80"/>
        <v>0</v>
      </c>
      <c r="BP91" s="41">
        <f t="shared" ca="1" si="80"/>
        <v>0</v>
      </c>
      <c r="BQ91" s="41">
        <f t="shared" ref="BQ91:CT91" ca="1" si="81">BQ18</f>
        <v>0</v>
      </c>
      <c r="BR91" s="41">
        <f t="shared" ca="1" si="81"/>
        <v>0</v>
      </c>
      <c r="BS91" s="41">
        <f t="shared" ca="1" si="81"/>
        <v>0</v>
      </c>
      <c r="BT91" s="41">
        <f t="shared" ca="1" si="81"/>
        <v>0</v>
      </c>
      <c r="BU91" s="41">
        <f t="shared" ca="1" si="81"/>
        <v>0</v>
      </c>
      <c r="BV91" s="41">
        <f t="shared" si="81"/>
        <v>0</v>
      </c>
      <c r="BW91" s="41">
        <f t="shared" si="81"/>
        <v>0</v>
      </c>
      <c r="BX91" s="41">
        <f t="shared" si="81"/>
        <v>0</v>
      </c>
      <c r="BY91" s="41">
        <f t="shared" si="81"/>
        <v>0</v>
      </c>
      <c r="BZ91" s="41">
        <f t="shared" si="81"/>
        <v>0</v>
      </c>
      <c r="CA91" s="41">
        <f t="shared" si="81"/>
        <v>0</v>
      </c>
      <c r="CB91" s="41">
        <f t="shared" si="81"/>
        <v>0</v>
      </c>
      <c r="CC91" s="41">
        <f t="shared" si="81"/>
        <v>0</v>
      </c>
      <c r="CD91" s="41">
        <f t="shared" si="81"/>
        <v>0</v>
      </c>
      <c r="CE91" s="41">
        <f t="shared" si="81"/>
        <v>0</v>
      </c>
      <c r="CF91" s="41">
        <f t="shared" si="81"/>
        <v>0</v>
      </c>
      <c r="CG91" s="41">
        <f t="shared" si="81"/>
        <v>0</v>
      </c>
      <c r="CH91" s="41">
        <f t="shared" si="81"/>
        <v>0</v>
      </c>
      <c r="CI91" s="41">
        <f t="shared" si="81"/>
        <v>0</v>
      </c>
      <c r="CJ91" s="41">
        <f t="shared" si="81"/>
        <v>0</v>
      </c>
      <c r="CK91" s="41">
        <f t="shared" si="81"/>
        <v>0</v>
      </c>
      <c r="CL91" s="41">
        <f t="shared" si="81"/>
        <v>0</v>
      </c>
      <c r="CM91" s="41">
        <f t="shared" si="81"/>
        <v>0</v>
      </c>
      <c r="CN91" s="41">
        <f t="shared" si="81"/>
        <v>0</v>
      </c>
      <c r="CO91" s="41">
        <f t="shared" si="81"/>
        <v>0</v>
      </c>
      <c r="CP91" s="41">
        <f t="shared" si="81"/>
        <v>0</v>
      </c>
      <c r="CQ91" s="41">
        <f t="shared" si="81"/>
        <v>0</v>
      </c>
      <c r="CR91" s="41">
        <f t="shared" si="81"/>
        <v>0</v>
      </c>
      <c r="CS91" s="41">
        <f t="shared" si="81"/>
        <v>0</v>
      </c>
      <c r="CT91" s="41">
        <f t="shared" si="81"/>
        <v>0</v>
      </c>
    </row>
    <row r="92" spans="1:104" ht="13" x14ac:dyDescent="0.3">
      <c r="A92" s="38" t="str">
        <f t="shared" si="74"/>
        <v>Totalt årligt utsläpp av NOx ton</v>
      </c>
      <c r="C92" s="241">
        <f t="shared" ca="1" si="75"/>
        <v>0</v>
      </c>
      <c r="E92" s="41">
        <f t="shared" ref="E92:AJ92" ca="1" si="82">E19</f>
        <v>0</v>
      </c>
      <c r="F92" s="41">
        <f t="shared" ca="1" si="82"/>
        <v>0</v>
      </c>
      <c r="G92" s="41">
        <f t="shared" ca="1" si="82"/>
        <v>0</v>
      </c>
      <c r="H92" s="41">
        <f t="shared" ca="1" si="82"/>
        <v>0</v>
      </c>
      <c r="I92" s="41">
        <f t="shared" ca="1" si="82"/>
        <v>0</v>
      </c>
      <c r="J92" s="41">
        <f t="shared" ca="1" si="82"/>
        <v>0</v>
      </c>
      <c r="K92" s="41">
        <f t="shared" ca="1" si="82"/>
        <v>0</v>
      </c>
      <c r="L92" s="41">
        <f t="shared" ca="1" si="82"/>
        <v>0</v>
      </c>
      <c r="M92" s="41">
        <f t="shared" ca="1" si="82"/>
        <v>0</v>
      </c>
      <c r="N92" s="41">
        <f t="shared" ca="1" si="82"/>
        <v>0</v>
      </c>
      <c r="O92" s="41">
        <f t="shared" ca="1" si="82"/>
        <v>0</v>
      </c>
      <c r="P92" s="41">
        <f t="shared" ca="1" si="82"/>
        <v>0</v>
      </c>
      <c r="Q92" s="41">
        <f t="shared" ca="1" si="82"/>
        <v>0</v>
      </c>
      <c r="R92" s="41">
        <f t="shared" ca="1" si="82"/>
        <v>0</v>
      </c>
      <c r="S92" s="41">
        <f t="shared" ca="1" si="82"/>
        <v>0</v>
      </c>
      <c r="T92" s="41">
        <f t="shared" ca="1" si="82"/>
        <v>0</v>
      </c>
      <c r="U92" s="41">
        <f t="shared" ca="1" si="82"/>
        <v>0</v>
      </c>
      <c r="V92" s="41">
        <f t="shared" ca="1" si="82"/>
        <v>0</v>
      </c>
      <c r="W92" s="41">
        <f t="shared" ca="1" si="82"/>
        <v>0</v>
      </c>
      <c r="X92" s="41">
        <f t="shared" ca="1" si="82"/>
        <v>0</v>
      </c>
      <c r="Y92" s="41">
        <f t="shared" ca="1" si="82"/>
        <v>0</v>
      </c>
      <c r="Z92" s="41">
        <f t="shared" ca="1" si="82"/>
        <v>0</v>
      </c>
      <c r="AA92" s="41">
        <f t="shared" ca="1" si="82"/>
        <v>0</v>
      </c>
      <c r="AB92" s="41">
        <f t="shared" ca="1" si="82"/>
        <v>0</v>
      </c>
      <c r="AC92" s="41">
        <f t="shared" ca="1" si="82"/>
        <v>0</v>
      </c>
      <c r="AD92" s="41">
        <f t="shared" ca="1" si="82"/>
        <v>0</v>
      </c>
      <c r="AE92" s="41">
        <f t="shared" ca="1" si="82"/>
        <v>0</v>
      </c>
      <c r="AF92" s="41">
        <f t="shared" ca="1" si="82"/>
        <v>0</v>
      </c>
      <c r="AG92" s="41">
        <f t="shared" ca="1" si="82"/>
        <v>0</v>
      </c>
      <c r="AH92" s="41">
        <f t="shared" ca="1" si="82"/>
        <v>0</v>
      </c>
      <c r="AI92" s="41">
        <f t="shared" ca="1" si="82"/>
        <v>0</v>
      </c>
      <c r="AJ92" s="41">
        <f t="shared" ca="1" si="82"/>
        <v>0</v>
      </c>
      <c r="AK92" s="41">
        <f t="shared" ref="AK92:BP92" ca="1" si="83">AK19</f>
        <v>0</v>
      </c>
      <c r="AL92" s="41">
        <f t="shared" ca="1" si="83"/>
        <v>0</v>
      </c>
      <c r="AM92" s="41">
        <f t="shared" ca="1" si="83"/>
        <v>0</v>
      </c>
      <c r="AN92" s="41">
        <f t="shared" ca="1" si="83"/>
        <v>0</v>
      </c>
      <c r="AO92" s="41">
        <f t="shared" ca="1" si="83"/>
        <v>0</v>
      </c>
      <c r="AP92" s="41">
        <f t="shared" ca="1" si="83"/>
        <v>0</v>
      </c>
      <c r="AQ92" s="41">
        <f t="shared" ca="1" si="83"/>
        <v>0</v>
      </c>
      <c r="AR92" s="41">
        <f t="shared" ca="1" si="83"/>
        <v>0</v>
      </c>
      <c r="AS92" s="41">
        <f t="shared" ca="1" si="83"/>
        <v>0</v>
      </c>
      <c r="AT92" s="41">
        <f t="shared" ca="1" si="83"/>
        <v>0</v>
      </c>
      <c r="AU92" s="41">
        <f t="shared" ca="1" si="83"/>
        <v>0</v>
      </c>
      <c r="AV92" s="41">
        <f t="shared" ca="1" si="83"/>
        <v>0</v>
      </c>
      <c r="AW92" s="41">
        <f t="shared" ca="1" si="83"/>
        <v>0</v>
      </c>
      <c r="AX92" s="41">
        <f t="shared" ca="1" si="83"/>
        <v>0</v>
      </c>
      <c r="AY92" s="41">
        <f t="shared" ca="1" si="83"/>
        <v>0</v>
      </c>
      <c r="AZ92" s="41">
        <f t="shared" ca="1" si="83"/>
        <v>0</v>
      </c>
      <c r="BA92" s="41">
        <f t="shared" ca="1" si="83"/>
        <v>0</v>
      </c>
      <c r="BB92" s="41">
        <f t="shared" ca="1" si="83"/>
        <v>0</v>
      </c>
      <c r="BC92" s="41">
        <f t="shared" ca="1" si="83"/>
        <v>0</v>
      </c>
      <c r="BD92" s="41">
        <f t="shared" ca="1" si="83"/>
        <v>0</v>
      </c>
      <c r="BE92" s="41">
        <f t="shared" ca="1" si="83"/>
        <v>0</v>
      </c>
      <c r="BF92" s="41">
        <f t="shared" ca="1" si="83"/>
        <v>0</v>
      </c>
      <c r="BG92" s="41">
        <f t="shared" ca="1" si="83"/>
        <v>0</v>
      </c>
      <c r="BH92" s="41">
        <f t="shared" ca="1" si="83"/>
        <v>0</v>
      </c>
      <c r="BI92" s="41">
        <f t="shared" ca="1" si="83"/>
        <v>0</v>
      </c>
      <c r="BJ92" s="41">
        <f t="shared" ca="1" si="83"/>
        <v>0</v>
      </c>
      <c r="BK92" s="41">
        <f t="shared" ca="1" si="83"/>
        <v>0</v>
      </c>
      <c r="BL92" s="41">
        <f t="shared" ca="1" si="83"/>
        <v>0</v>
      </c>
      <c r="BM92" s="41">
        <f t="shared" ca="1" si="83"/>
        <v>0</v>
      </c>
      <c r="BN92" s="41">
        <f t="shared" ca="1" si="83"/>
        <v>0</v>
      </c>
      <c r="BO92" s="41">
        <f t="shared" ca="1" si="83"/>
        <v>0</v>
      </c>
      <c r="BP92" s="41">
        <f t="shared" ca="1" si="83"/>
        <v>0</v>
      </c>
      <c r="BQ92" s="41">
        <f t="shared" ref="BQ92:CT92" ca="1" si="84">BQ19</f>
        <v>0</v>
      </c>
      <c r="BR92" s="41">
        <f t="shared" ca="1" si="84"/>
        <v>0</v>
      </c>
      <c r="BS92" s="41">
        <f t="shared" ca="1" si="84"/>
        <v>0</v>
      </c>
      <c r="BT92" s="41">
        <f t="shared" ca="1" si="84"/>
        <v>0</v>
      </c>
      <c r="BU92" s="41">
        <f t="shared" ca="1" si="84"/>
        <v>0</v>
      </c>
      <c r="BV92" s="41">
        <f t="shared" si="84"/>
        <v>0</v>
      </c>
      <c r="BW92" s="41">
        <f t="shared" si="84"/>
        <v>0</v>
      </c>
      <c r="BX92" s="41">
        <f t="shared" si="84"/>
        <v>0</v>
      </c>
      <c r="BY92" s="41">
        <f t="shared" si="84"/>
        <v>0</v>
      </c>
      <c r="BZ92" s="41">
        <f t="shared" si="84"/>
        <v>0</v>
      </c>
      <c r="CA92" s="41">
        <f t="shared" si="84"/>
        <v>0</v>
      </c>
      <c r="CB92" s="41">
        <f t="shared" si="84"/>
        <v>0</v>
      </c>
      <c r="CC92" s="41">
        <f t="shared" si="84"/>
        <v>0</v>
      </c>
      <c r="CD92" s="41">
        <f t="shared" si="84"/>
        <v>0</v>
      </c>
      <c r="CE92" s="41">
        <f t="shared" si="84"/>
        <v>0</v>
      </c>
      <c r="CF92" s="41">
        <f t="shared" si="84"/>
        <v>0</v>
      </c>
      <c r="CG92" s="41">
        <f t="shared" si="84"/>
        <v>0</v>
      </c>
      <c r="CH92" s="41">
        <f t="shared" si="84"/>
        <v>0</v>
      </c>
      <c r="CI92" s="41">
        <f t="shared" si="84"/>
        <v>0</v>
      </c>
      <c r="CJ92" s="41">
        <f t="shared" si="84"/>
        <v>0</v>
      </c>
      <c r="CK92" s="41">
        <f t="shared" si="84"/>
        <v>0</v>
      </c>
      <c r="CL92" s="41">
        <f t="shared" si="84"/>
        <v>0</v>
      </c>
      <c r="CM92" s="41">
        <f t="shared" si="84"/>
        <v>0</v>
      </c>
      <c r="CN92" s="41">
        <f t="shared" si="84"/>
        <v>0</v>
      </c>
      <c r="CO92" s="41">
        <f t="shared" si="84"/>
        <v>0</v>
      </c>
      <c r="CP92" s="41">
        <f t="shared" si="84"/>
        <v>0</v>
      </c>
      <c r="CQ92" s="41">
        <f t="shared" si="84"/>
        <v>0</v>
      </c>
      <c r="CR92" s="41">
        <f t="shared" si="84"/>
        <v>0</v>
      </c>
      <c r="CS92" s="41">
        <f t="shared" si="84"/>
        <v>0</v>
      </c>
      <c r="CT92" s="41">
        <f t="shared" si="84"/>
        <v>0</v>
      </c>
    </row>
    <row r="93" spans="1:104" ht="13" x14ac:dyDescent="0.3">
      <c r="A93" s="38" t="str">
        <f t="shared" si="74"/>
        <v>Totalt årligt utsläpp av VOC ton</v>
      </c>
      <c r="C93" s="241">
        <f t="shared" ca="1" si="75"/>
        <v>0</v>
      </c>
      <c r="E93" s="41">
        <f t="shared" ref="E93:AJ93" ca="1" si="85">E20</f>
        <v>0</v>
      </c>
      <c r="F93" s="41">
        <f t="shared" ca="1" si="85"/>
        <v>0</v>
      </c>
      <c r="G93" s="41">
        <f t="shared" ca="1" si="85"/>
        <v>0</v>
      </c>
      <c r="H93" s="41">
        <f t="shared" ca="1" si="85"/>
        <v>0</v>
      </c>
      <c r="I93" s="41">
        <f t="shared" ca="1" si="85"/>
        <v>0</v>
      </c>
      <c r="J93" s="41">
        <f t="shared" ca="1" si="85"/>
        <v>0</v>
      </c>
      <c r="K93" s="41">
        <f t="shared" ca="1" si="85"/>
        <v>0</v>
      </c>
      <c r="L93" s="41">
        <f t="shared" ca="1" si="85"/>
        <v>0</v>
      </c>
      <c r="M93" s="41">
        <f t="shared" ca="1" si="85"/>
        <v>0</v>
      </c>
      <c r="N93" s="41">
        <f t="shared" ca="1" si="85"/>
        <v>0</v>
      </c>
      <c r="O93" s="41">
        <f t="shared" ca="1" si="85"/>
        <v>0</v>
      </c>
      <c r="P93" s="41">
        <f t="shared" ca="1" si="85"/>
        <v>0</v>
      </c>
      <c r="Q93" s="41">
        <f t="shared" ca="1" si="85"/>
        <v>0</v>
      </c>
      <c r="R93" s="41">
        <f t="shared" ca="1" si="85"/>
        <v>0</v>
      </c>
      <c r="S93" s="41">
        <f t="shared" ca="1" si="85"/>
        <v>0</v>
      </c>
      <c r="T93" s="41">
        <f t="shared" ca="1" si="85"/>
        <v>0</v>
      </c>
      <c r="U93" s="41">
        <f t="shared" ca="1" si="85"/>
        <v>0</v>
      </c>
      <c r="V93" s="41">
        <f t="shared" ca="1" si="85"/>
        <v>0</v>
      </c>
      <c r="W93" s="41">
        <f t="shared" ca="1" si="85"/>
        <v>0</v>
      </c>
      <c r="X93" s="41">
        <f t="shared" ca="1" si="85"/>
        <v>0</v>
      </c>
      <c r="Y93" s="41">
        <f t="shared" ca="1" si="85"/>
        <v>0</v>
      </c>
      <c r="Z93" s="41">
        <f t="shared" ca="1" si="85"/>
        <v>0</v>
      </c>
      <c r="AA93" s="41">
        <f t="shared" ca="1" si="85"/>
        <v>0</v>
      </c>
      <c r="AB93" s="41">
        <f t="shared" ca="1" si="85"/>
        <v>0</v>
      </c>
      <c r="AC93" s="41">
        <f t="shared" ca="1" si="85"/>
        <v>0</v>
      </c>
      <c r="AD93" s="41">
        <f t="shared" ca="1" si="85"/>
        <v>0</v>
      </c>
      <c r="AE93" s="41">
        <f t="shared" ca="1" si="85"/>
        <v>0</v>
      </c>
      <c r="AF93" s="41">
        <f t="shared" ca="1" si="85"/>
        <v>0</v>
      </c>
      <c r="AG93" s="41">
        <f t="shared" ca="1" si="85"/>
        <v>0</v>
      </c>
      <c r="AH93" s="41">
        <f t="shared" ca="1" si="85"/>
        <v>0</v>
      </c>
      <c r="AI93" s="41">
        <f t="shared" ca="1" si="85"/>
        <v>0</v>
      </c>
      <c r="AJ93" s="41">
        <f t="shared" ca="1" si="85"/>
        <v>0</v>
      </c>
      <c r="AK93" s="41">
        <f t="shared" ref="AK93:BP93" ca="1" si="86">AK20</f>
        <v>0</v>
      </c>
      <c r="AL93" s="41">
        <f t="shared" ca="1" si="86"/>
        <v>0</v>
      </c>
      <c r="AM93" s="41">
        <f t="shared" ca="1" si="86"/>
        <v>0</v>
      </c>
      <c r="AN93" s="41">
        <f t="shared" ca="1" si="86"/>
        <v>0</v>
      </c>
      <c r="AO93" s="41">
        <f t="shared" ca="1" si="86"/>
        <v>0</v>
      </c>
      <c r="AP93" s="41">
        <f t="shared" ca="1" si="86"/>
        <v>0</v>
      </c>
      <c r="AQ93" s="41">
        <f t="shared" ca="1" si="86"/>
        <v>0</v>
      </c>
      <c r="AR93" s="41">
        <f t="shared" ca="1" si="86"/>
        <v>0</v>
      </c>
      <c r="AS93" s="41">
        <f t="shared" ca="1" si="86"/>
        <v>0</v>
      </c>
      <c r="AT93" s="41">
        <f t="shared" ca="1" si="86"/>
        <v>0</v>
      </c>
      <c r="AU93" s="41">
        <f t="shared" ca="1" si="86"/>
        <v>0</v>
      </c>
      <c r="AV93" s="41">
        <f t="shared" ca="1" si="86"/>
        <v>0</v>
      </c>
      <c r="AW93" s="41">
        <f t="shared" ca="1" si="86"/>
        <v>0</v>
      </c>
      <c r="AX93" s="41">
        <f t="shared" ca="1" si="86"/>
        <v>0</v>
      </c>
      <c r="AY93" s="41">
        <f t="shared" ca="1" si="86"/>
        <v>0</v>
      </c>
      <c r="AZ93" s="41">
        <f t="shared" ca="1" si="86"/>
        <v>0</v>
      </c>
      <c r="BA93" s="41">
        <f t="shared" ca="1" si="86"/>
        <v>0</v>
      </c>
      <c r="BB93" s="41">
        <f t="shared" ca="1" si="86"/>
        <v>0</v>
      </c>
      <c r="BC93" s="41">
        <f t="shared" ca="1" si="86"/>
        <v>0</v>
      </c>
      <c r="BD93" s="41">
        <f t="shared" ca="1" si="86"/>
        <v>0</v>
      </c>
      <c r="BE93" s="41">
        <f t="shared" ca="1" si="86"/>
        <v>0</v>
      </c>
      <c r="BF93" s="41">
        <f t="shared" ca="1" si="86"/>
        <v>0</v>
      </c>
      <c r="BG93" s="41">
        <f t="shared" ca="1" si="86"/>
        <v>0</v>
      </c>
      <c r="BH93" s="41">
        <f t="shared" ca="1" si="86"/>
        <v>0</v>
      </c>
      <c r="BI93" s="41">
        <f t="shared" ca="1" si="86"/>
        <v>0</v>
      </c>
      <c r="BJ93" s="41">
        <f t="shared" ca="1" si="86"/>
        <v>0</v>
      </c>
      <c r="BK93" s="41">
        <f t="shared" ca="1" si="86"/>
        <v>0</v>
      </c>
      <c r="BL93" s="41">
        <f t="shared" ca="1" si="86"/>
        <v>0</v>
      </c>
      <c r="BM93" s="41">
        <f t="shared" ca="1" si="86"/>
        <v>0</v>
      </c>
      <c r="BN93" s="41">
        <f t="shared" ca="1" si="86"/>
        <v>0</v>
      </c>
      <c r="BO93" s="41">
        <f t="shared" ca="1" si="86"/>
        <v>0</v>
      </c>
      <c r="BP93" s="41">
        <f t="shared" ca="1" si="86"/>
        <v>0</v>
      </c>
      <c r="BQ93" s="41">
        <f t="shared" ref="BQ93:CT93" ca="1" si="87">BQ20</f>
        <v>0</v>
      </c>
      <c r="BR93" s="41">
        <f t="shared" ca="1" si="87"/>
        <v>0</v>
      </c>
      <c r="BS93" s="41">
        <f t="shared" ca="1" si="87"/>
        <v>0</v>
      </c>
      <c r="BT93" s="41">
        <f t="shared" ca="1" si="87"/>
        <v>0</v>
      </c>
      <c r="BU93" s="41">
        <f t="shared" ca="1" si="87"/>
        <v>0</v>
      </c>
      <c r="BV93" s="41">
        <f t="shared" si="87"/>
        <v>0</v>
      </c>
      <c r="BW93" s="41">
        <f t="shared" si="87"/>
        <v>0</v>
      </c>
      <c r="BX93" s="41">
        <f t="shared" si="87"/>
        <v>0</v>
      </c>
      <c r="BY93" s="41">
        <f t="shared" si="87"/>
        <v>0</v>
      </c>
      <c r="BZ93" s="41">
        <f t="shared" si="87"/>
        <v>0</v>
      </c>
      <c r="CA93" s="41">
        <f t="shared" si="87"/>
        <v>0</v>
      </c>
      <c r="CB93" s="41">
        <f t="shared" si="87"/>
        <v>0</v>
      </c>
      <c r="CC93" s="41">
        <f t="shared" si="87"/>
        <v>0</v>
      </c>
      <c r="CD93" s="41">
        <f t="shared" si="87"/>
        <v>0</v>
      </c>
      <c r="CE93" s="41">
        <f t="shared" si="87"/>
        <v>0</v>
      </c>
      <c r="CF93" s="41">
        <f t="shared" si="87"/>
        <v>0</v>
      </c>
      <c r="CG93" s="41">
        <f t="shared" si="87"/>
        <v>0</v>
      </c>
      <c r="CH93" s="41">
        <f t="shared" si="87"/>
        <v>0</v>
      </c>
      <c r="CI93" s="41">
        <f t="shared" si="87"/>
        <v>0</v>
      </c>
      <c r="CJ93" s="41">
        <f t="shared" si="87"/>
        <v>0</v>
      </c>
      <c r="CK93" s="41">
        <f t="shared" si="87"/>
        <v>0</v>
      </c>
      <c r="CL93" s="41">
        <f t="shared" si="87"/>
        <v>0</v>
      </c>
      <c r="CM93" s="41">
        <f t="shared" si="87"/>
        <v>0</v>
      </c>
      <c r="CN93" s="41">
        <f t="shared" si="87"/>
        <v>0</v>
      </c>
      <c r="CO93" s="41">
        <f t="shared" si="87"/>
        <v>0</v>
      </c>
      <c r="CP93" s="41">
        <f t="shared" si="87"/>
        <v>0</v>
      </c>
      <c r="CQ93" s="41">
        <f t="shared" si="87"/>
        <v>0</v>
      </c>
      <c r="CR93" s="41">
        <f t="shared" si="87"/>
        <v>0</v>
      </c>
      <c r="CS93" s="41">
        <f t="shared" si="87"/>
        <v>0</v>
      </c>
      <c r="CT93" s="41">
        <f t="shared" si="87"/>
        <v>0</v>
      </c>
    </row>
    <row r="94" spans="1:104" ht="13" x14ac:dyDescent="0.3">
      <c r="A94" s="38" t="str">
        <f t="shared" si="74"/>
        <v>Totalt årligt utsläpp av SO2 ton</v>
      </c>
      <c r="C94" s="241">
        <f t="shared" ca="1" si="75"/>
        <v>0</v>
      </c>
      <c r="E94" s="41">
        <f t="shared" ref="E94:AJ94" ca="1" si="88">E21</f>
        <v>0</v>
      </c>
      <c r="F94" s="41">
        <f t="shared" ca="1" si="88"/>
        <v>0</v>
      </c>
      <c r="G94" s="41">
        <f t="shared" ca="1" si="88"/>
        <v>0</v>
      </c>
      <c r="H94" s="41">
        <f t="shared" ca="1" si="88"/>
        <v>0</v>
      </c>
      <c r="I94" s="41">
        <f t="shared" ca="1" si="88"/>
        <v>0</v>
      </c>
      <c r="J94" s="41">
        <f t="shared" ca="1" si="88"/>
        <v>0</v>
      </c>
      <c r="K94" s="41">
        <f t="shared" ca="1" si="88"/>
        <v>0</v>
      </c>
      <c r="L94" s="41">
        <f t="shared" ca="1" si="88"/>
        <v>0</v>
      </c>
      <c r="M94" s="41">
        <f t="shared" ca="1" si="88"/>
        <v>0</v>
      </c>
      <c r="N94" s="41">
        <f t="shared" ca="1" si="88"/>
        <v>0</v>
      </c>
      <c r="O94" s="41">
        <f t="shared" ca="1" si="88"/>
        <v>0</v>
      </c>
      <c r="P94" s="41">
        <f t="shared" ca="1" si="88"/>
        <v>0</v>
      </c>
      <c r="Q94" s="41">
        <f t="shared" ca="1" si="88"/>
        <v>0</v>
      </c>
      <c r="R94" s="41">
        <f t="shared" ca="1" si="88"/>
        <v>0</v>
      </c>
      <c r="S94" s="41">
        <f t="shared" ca="1" si="88"/>
        <v>0</v>
      </c>
      <c r="T94" s="41">
        <f t="shared" ca="1" si="88"/>
        <v>0</v>
      </c>
      <c r="U94" s="41">
        <f t="shared" ca="1" si="88"/>
        <v>0</v>
      </c>
      <c r="V94" s="41">
        <f t="shared" ca="1" si="88"/>
        <v>0</v>
      </c>
      <c r="W94" s="41">
        <f t="shared" ca="1" si="88"/>
        <v>0</v>
      </c>
      <c r="X94" s="41">
        <f t="shared" ca="1" si="88"/>
        <v>0</v>
      </c>
      <c r="Y94" s="41">
        <f t="shared" ca="1" si="88"/>
        <v>0</v>
      </c>
      <c r="Z94" s="41">
        <f t="shared" ca="1" si="88"/>
        <v>0</v>
      </c>
      <c r="AA94" s="41">
        <f t="shared" ca="1" si="88"/>
        <v>0</v>
      </c>
      <c r="AB94" s="41">
        <f t="shared" ca="1" si="88"/>
        <v>0</v>
      </c>
      <c r="AC94" s="41">
        <f t="shared" ca="1" si="88"/>
        <v>0</v>
      </c>
      <c r="AD94" s="41">
        <f t="shared" ca="1" si="88"/>
        <v>0</v>
      </c>
      <c r="AE94" s="41">
        <f t="shared" ca="1" si="88"/>
        <v>0</v>
      </c>
      <c r="AF94" s="41">
        <f t="shared" ca="1" si="88"/>
        <v>0</v>
      </c>
      <c r="AG94" s="41">
        <f t="shared" ca="1" si="88"/>
        <v>0</v>
      </c>
      <c r="AH94" s="41">
        <f t="shared" ca="1" si="88"/>
        <v>0</v>
      </c>
      <c r="AI94" s="41">
        <f t="shared" ca="1" si="88"/>
        <v>0</v>
      </c>
      <c r="AJ94" s="41">
        <f t="shared" ca="1" si="88"/>
        <v>0</v>
      </c>
      <c r="AK94" s="41">
        <f t="shared" ref="AK94:BP94" ca="1" si="89">AK21</f>
        <v>0</v>
      </c>
      <c r="AL94" s="41">
        <f t="shared" ca="1" si="89"/>
        <v>0</v>
      </c>
      <c r="AM94" s="41">
        <f t="shared" ca="1" si="89"/>
        <v>0</v>
      </c>
      <c r="AN94" s="41">
        <f t="shared" ca="1" si="89"/>
        <v>0</v>
      </c>
      <c r="AO94" s="41">
        <f t="shared" ca="1" si="89"/>
        <v>0</v>
      </c>
      <c r="AP94" s="41">
        <f t="shared" ca="1" si="89"/>
        <v>0</v>
      </c>
      <c r="AQ94" s="41">
        <f t="shared" ca="1" si="89"/>
        <v>0</v>
      </c>
      <c r="AR94" s="41">
        <f t="shared" ca="1" si="89"/>
        <v>0</v>
      </c>
      <c r="AS94" s="41">
        <f t="shared" ca="1" si="89"/>
        <v>0</v>
      </c>
      <c r="AT94" s="41">
        <f t="shared" ca="1" si="89"/>
        <v>0</v>
      </c>
      <c r="AU94" s="41">
        <f t="shared" ca="1" si="89"/>
        <v>0</v>
      </c>
      <c r="AV94" s="41">
        <f t="shared" ca="1" si="89"/>
        <v>0</v>
      </c>
      <c r="AW94" s="41">
        <f t="shared" ca="1" si="89"/>
        <v>0</v>
      </c>
      <c r="AX94" s="41">
        <f t="shared" ca="1" si="89"/>
        <v>0</v>
      </c>
      <c r="AY94" s="41">
        <f t="shared" ca="1" si="89"/>
        <v>0</v>
      </c>
      <c r="AZ94" s="41">
        <f t="shared" ca="1" si="89"/>
        <v>0</v>
      </c>
      <c r="BA94" s="41">
        <f t="shared" ca="1" si="89"/>
        <v>0</v>
      </c>
      <c r="BB94" s="41">
        <f t="shared" ca="1" si="89"/>
        <v>0</v>
      </c>
      <c r="BC94" s="41">
        <f t="shared" ca="1" si="89"/>
        <v>0</v>
      </c>
      <c r="BD94" s="41">
        <f t="shared" ca="1" si="89"/>
        <v>0</v>
      </c>
      <c r="BE94" s="41">
        <f t="shared" ca="1" si="89"/>
        <v>0</v>
      </c>
      <c r="BF94" s="41">
        <f t="shared" ca="1" si="89"/>
        <v>0</v>
      </c>
      <c r="BG94" s="41">
        <f t="shared" ca="1" si="89"/>
        <v>0</v>
      </c>
      <c r="BH94" s="41">
        <f t="shared" ca="1" si="89"/>
        <v>0</v>
      </c>
      <c r="BI94" s="41">
        <f t="shared" ca="1" si="89"/>
        <v>0</v>
      </c>
      <c r="BJ94" s="41">
        <f t="shared" ca="1" si="89"/>
        <v>0</v>
      </c>
      <c r="BK94" s="41">
        <f t="shared" ca="1" si="89"/>
        <v>0</v>
      </c>
      <c r="BL94" s="41">
        <f t="shared" ca="1" si="89"/>
        <v>0</v>
      </c>
      <c r="BM94" s="41">
        <f t="shared" ca="1" si="89"/>
        <v>0</v>
      </c>
      <c r="BN94" s="41">
        <f t="shared" ca="1" si="89"/>
        <v>0</v>
      </c>
      <c r="BO94" s="41">
        <f t="shared" ca="1" si="89"/>
        <v>0</v>
      </c>
      <c r="BP94" s="41">
        <f t="shared" ca="1" si="89"/>
        <v>0</v>
      </c>
      <c r="BQ94" s="41">
        <f t="shared" ref="BQ94:CT94" ca="1" si="90">BQ21</f>
        <v>0</v>
      </c>
      <c r="BR94" s="41">
        <f t="shared" ca="1" si="90"/>
        <v>0</v>
      </c>
      <c r="BS94" s="41">
        <f t="shared" ca="1" si="90"/>
        <v>0</v>
      </c>
      <c r="BT94" s="41">
        <f t="shared" ca="1" si="90"/>
        <v>0</v>
      </c>
      <c r="BU94" s="41">
        <f t="shared" ca="1" si="90"/>
        <v>0</v>
      </c>
      <c r="BV94" s="41">
        <f t="shared" si="90"/>
        <v>0</v>
      </c>
      <c r="BW94" s="41">
        <f t="shared" si="90"/>
        <v>0</v>
      </c>
      <c r="BX94" s="41">
        <f t="shared" si="90"/>
        <v>0</v>
      </c>
      <c r="BY94" s="41">
        <f t="shared" si="90"/>
        <v>0</v>
      </c>
      <c r="BZ94" s="41">
        <f t="shared" si="90"/>
        <v>0</v>
      </c>
      <c r="CA94" s="41">
        <f t="shared" si="90"/>
        <v>0</v>
      </c>
      <c r="CB94" s="41">
        <f t="shared" si="90"/>
        <v>0</v>
      </c>
      <c r="CC94" s="41">
        <f t="shared" si="90"/>
        <v>0</v>
      </c>
      <c r="CD94" s="41">
        <f t="shared" si="90"/>
        <v>0</v>
      </c>
      <c r="CE94" s="41">
        <f t="shared" si="90"/>
        <v>0</v>
      </c>
      <c r="CF94" s="41">
        <f t="shared" si="90"/>
        <v>0</v>
      </c>
      <c r="CG94" s="41">
        <f t="shared" si="90"/>
        <v>0</v>
      </c>
      <c r="CH94" s="41">
        <f t="shared" si="90"/>
        <v>0</v>
      </c>
      <c r="CI94" s="41">
        <f t="shared" si="90"/>
        <v>0</v>
      </c>
      <c r="CJ94" s="41">
        <f t="shared" si="90"/>
        <v>0</v>
      </c>
      <c r="CK94" s="41">
        <f t="shared" si="90"/>
        <v>0</v>
      </c>
      <c r="CL94" s="41">
        <f t="shared" si="90"/>
        <v>0</v>
      </c>
      <c r="CM94" s="41">
        <f t="shared" si="90"/>
        <v>0</v>
      </c>
      <c r="CN94" s="41">
        <f t="shared" si="90"/>
        <v>0</v>
      </c>
      <c r="CO94" s="41">
        <f t="shared" si="90"/>
        <v>0</v>
      </c>
      <c r="CP94" s="41">
        <f t="shared" si="90"/>
        <v>0</v>
      </c>
      <c r="CQ94" s="41">
        <f t="shared" si="90"/>
        <v>0</v>
      </c>
      <c r="CR94" s="41">
        <f t="shared" si="90"/>
        <v>0</v>
      </c>
      <c r="CS94" s="41">
        <f t="shared" si="90"/>
        <v>0</v>
      </c>
      <c r="CT94" s="41">
        <f t="shared" si="90"/>
        <v>0</v>
      </c>
    </row>
    <row r="95" spans="1:104" ht="13" x14ac:dyDescent="0.3">
      <c r="A95" s="38" t="str">
        <f t="shared" si="74"/>
        <v>Totalt årligt utsläpp av NH3 ton</v>
      </c>
      <c r="C95" s="241">
        <f t="shared" ca="1" si="75"/>
        <v>0</v>
      </c>
      <c r="E95" s="41">
        <f t="shared" ref="E95:AJ95" ca="1" si="91">E22</f>
        <v>0</v>
      </c>
      <c r="F95" s="41">
        <f t="shared" ca="1" si="91"/>
        <v>0</v>
      </c>
      <c r="G95" s="41">
        <f t="shared" ca="1" si="91"/>
        <v>0</v>
      </c>
      <c r="H95" s="41">
        <f t="shared" ca="1" si="91"/>
        <v>0</v>
      </c>
      <c r="I95" s="41">
        <f t="shared" ca="1" si="91"/>
        <v>0</v>
      </c>
      <c r="J95" s="41">
        <f t="shared" ca="1" si="91"/>
        <v>0</v>
      </c>
      <c r="K95" s="41">
        <f t="shared" ca="1" si="91"/>
        <v>0</v>
      </c>
      <c r="L95" s="41">
        <f t="shared" ca="1" si="91"/>
        <v>0</v>
      </c>
      <c r="M95" s="41">
        <f t="shared" ca="1" si="91"/>
        <v>0</v>
      </c>
      <c r="N95" s="41">
        <f t="shared" ca="1" si="91"/>
        <v>0</v>
      </c>
      <c r="O95" s="41">
        <f t="shared" ca="1" si="91"/>
        <v>0</v>
      </c>
      <c r="P95" s="41">
        <f t="shared" ca="1" si="91"/>
        <v>0</v>
      </c>
      <c r="Q95" s="41">
        <f t="shared" ca="1" si="91"/>
        <v>0</v>
      </c>
      <c r="R95" s="41">
        <f t="shared" ca="1" si="91"/>
        <v>0</v>
      </c>
      <c r="S95" s="41">
        <f t="shared" ca="1" si="91"/>
        <v>0</v>
      </c>
      <c r="T95" s="41">
        <f t="shared" ca="1" si="91"/>
        <v>0</v>
      </c>
      <c r="U95" s="41">
        <f t="shared" ca="1" si="91"/>
        <v>0</v>
      </c>
      <c r="V95" s="41">
        <f t="shared" ca="1" si="91"/>
        <v>0</v>
      </c>
      <c r="W95" s="41">
        <f t="shared" ca="1" si="91"/>
        <v>0</v>
      </c>
      <c r="X95" s="41">
        <f t="shared" ca="1" si="91"/>
        <v>0</v>
      </c>
      <c r="Y95" s="41">
        <f t="shared" ca="1" si="91"/>
        <v>0</v>
      </c>
      <c r="Z95" s="41">
        <f t="shared" ca="1" si="91"/>
        <v>0</v>
      </c>
      <c r="AA95" s="41">
        <f t="shared" ca="1" si="91"/>
        <v>0</v>
      </c>
      <c r="AB95" s="41">
        <f t="shared" ca="1" si="91"/>
        <v>0</v>
      </c>
      <c r="AC95" s="41">
        <f t="shared" ca="1" si="91"/>
        <v>0</v>
      </c>
      <c r="AD95" s="41">
        <f t="shared" ca="1" si="91"/>
        <v>0</v>
      </c>
      <c r="AE95" s="41">
        <f t="shared" ca="1" si="91"/>
        <v>0</v>
      </c>
      <c r="AF95" s="41">
        <f t="shared" ca="1" si="91"/>
        <v>0</v>
      </c>
      <c r="AG95" s="41">
        <f t="shared" ca="1" si="91"/>
        <v>0</v>
      </c>
      <c r="AH95" s="41">
        <f t="shared" ca="1" si="91"/>
        <v>0</v>
      </c>
      <c r="AI95" s="41">
        <f t="shared" ca="1" si="91"/>
        <v>0</v>
      </c>
      <c r="AJ95" s="41">
        <f t="shared" ca="1" si="91"/>
        <v>0</v>
      </c>
      <c r="AK95" s="41">
        <f t="shared" ref="AK95:BP95" ca="1" si="92">AK22</f>
        <v>0</v>
      </c>
      <c r="AL95" s="41">
        <f t="shared" ca="1" si="92"/>
        <v>0</v>
      </c>
      <c r="AM95" s="41">
        <f t="shared" ca="1" si="92"/>
        <v>0</v>
      </c>
      <c r="AN95" s="41">
        <f t="shared" ca="1" si="92"/>
        <v>0</v>
      </c>
      <c r="AO95" s="41">
        <f t="shared" ca="1" si="92"/>
        <v>0</v>
      </c>
      <c r="AP95" s="41">
        <f t="shared" ca="1" si="92"/>
        <v>0</v>
      </c>
      <c r="AQ95" s="41">
        <f t="shared" ca="1" si="92"/>
        <v>0</v>
      </c>
      <c r="AR95" s="41">
        <f t="shared" ca="1" si="92"/>
        <v>0</v>
      </c>
      <c r="AS95" s="41">
        <f t="shared" ca="1" si="92"/>
        <v>0</v>
      </c>
      <c r="AT95" s="41">
        <f t="shared" ca="1" si="92"/>
        <v>0</v>
      </c>
      <c r="AU95" s="41">
        <f t="shared" ca="1" si="92"/>
        <v>0</v>
      </c>
      <c r="AV95" s="41">
        <f t="shared" ca="1" si="92"/>
        <v>0</v>
      </c>
      <c r="AW95" s="41">
        <f t="shared" ca="1" si="92"/>
        <v>0</v>
      </c>
      <c r="AX95" s="41">
        <f t="shared" ca="1" si="92"/>
        <v>0</v>
      </c>
      <c r="AY95" s="41">
        <f t="shared" ca="1" si="92"/>
        <v>0</v>
      </c>
      <c r="AZ95" s="41">
        <f t="shared" ca="1" si="92"/>
        <v>0</v>
      </c>
      <c r="BA95" s="41">
        <f t="shared" ca="1" si="92"/>
        <v>0</v>
      </c>
      <c r="BB95" s="41">
        <f t="shared" ca="1" si="92"/>
        <v>0</v>
      </c>
      <c r="BC95" s="41">
        <f t="shared" ca="1" si="92"/>
        <v>0</v>
      </c>
      <c r="BD95" s="41">
        <f t="shared" ca="1" si="92"/>
        <v>0</v>
      </c>
      <c r="BE95" s="41">
        <f t="shared" ca="1" si="92"/>
        <v>0</v>
      </c>
      <c r="BF95" s="41">
        <f t="shared" ca="1" si="92"/>
        <v>0</v>
      </c>
      <c r="BG95" s="41">
        <f t="shared" ca="1" si="92"/>
        <v>0</v>
      </c>
      <c r="BH95" s="41">
        <f t="shared" ca="1" si="92"/>
        <v>0</v>
      </c>
      <c r="BI95" s="41">
        <f t="shared" ca="1" si="92"/>
        <v>0</v>
      </c>
      <c r="BJ95" s="41">
        <f t="shared" ca="1" si="92"/>
        <v>0</v>
      </c>
      <c r="BK95" s="41">
        <f t="shared" ca="1" si="92"/>
        <v>0</v>
      </c>
      <c r="BL95" s="41">
        <f t="shared" ca="1" si="92"/>
        <v>0</v>
      </c>
      <c r="BM95" s="41">
        <f t="shared" ca="1" si="92"/>
        <v>0</v>
      </c>
      <c r="BN95" s="41">
        <f t="shared" ca="1" si="92"/>
        <v>0</v>
      </c>
      <c r="BO95" s="41">
        <f t="shared" ca="1" si="92"/>
        <v>0</v>
      </c>
      <c r="BP95" s="41">
        <f t="shared" ca="1" si="92"/>
        <v>0</v>
      </c>
      <c r="BQ95" s="41">
        <f t="shared" ref="BQ95:CT95" ca="1" si="93">BQ22</f>
        <v>0</v>
      </c>
      <c r="BR95" s="41">
        <f t="shared" ca="1" si="93"/>
        <v>0</v>
      </c>
      <c r="BS95" s="41">
        <f t="shared" ca="1" si="93"/>
        <v>0</v>
      </c>
      <c r="BT95" s="41">
        <f t="shared" ca="1" si="93"/>
        <v>0</v>
      </c>
      <c r="BU95" s="41">
        <f t="shared" ca="1" si="93"/>
        <v>0</v>
      </c>
      <c r="BV95" s="41">
        <f t="shared" si="93"/>
        <v>0</v>
      </c>
      <c r="BW95" s="41">
        <f t="shared" si="93"/>
        <v>0</v>
      </c>
      <c r="BX95" s="41">
        <f t="shared" si="93"/>
        <v>0</v>
      </c>
      <c r="BY95" s="41">
        <f t="shared" si="93"/>
        <v>0</v>
      </c>
      <c r="BZ95" s="41">
        <f t="shared" si="93"/>
        <v>0</v>
      </c>
      <c r="CA95" s="41">
        <f t="shared" si="93"/>
        <v>0</v>
      </c>
      <c r="CB95" s="41">
        <f t="shared" si="93"/>
        <v>0</v>
      </c>
      <c r="CC95" s="41">
        <f t="shared" si="93"/>
        <v>0</v>
      </c>
      <c r="CD95" s="41">
        <f t="shared" si="93"/>
        <v>0</v>
      </c>
      <c r="CE95" s="41">
        <f t="shared" si="93"/>
        <v>0</v>
      </c>
      <c r="CF95" s="41">
        <f t="shared" si="93"/>
        <v>0</v>
      </c>
      <c r="CG95" s="41">
        <f t="shared" si="93"/>
        <v>0</v>
      </c>
      <c r="CH95" s="41">
        <f t="shared" si="93"/>
        <v>0</v>
      </c>
      <c r="CI95" s="41">
        <f t="shared" si="93"/>
        <v>0</v>
      </c>
      <c r="CJ95" s="41">
        <f t="shared" si="93"/>
        <v>0</v>
      </c>
      <c r="CK95" s="41">
        <f t="shared" si="93"/>
        <v>0</v>
      </c>
      <c r="CL95" s="41">
        <f t="shared" si="93"/>
        <v>0</v>
      </c>
      <c r="CM95" s="41">
        <f t="shared" si="93"/>
        <v>0</v>
      </c>
      <c r="CN95" s="41">
        <f t="shared" si="93"/>
        <v>0</v>
      </c>
      <c r="CO95" s="41">
        <f t="shared" si="93"/>
        <v>0</v>
      </c>
      <c r="CP95" s="41">
        <f t="shared" si="93"/>
        <v>0</v>
      </c>
      <c r="CQ95" s="41">
        <f t="shared" si="93"/>
        <v>0</v>
      </c>
      <c r="CR95" s="41">
        <f t="shared" si="93"/>
        <v>0</v>
      </c>
      <c r="CS95" s="41">
        <f t="shared" si="93"/>
        <v>0</v>
      </c>
      <c r="CT95" s="41">
        <f t="shared" si="93"/>
        <v>0</v>
      </c>
    </row>
    <row r="96" spans="1:104" s="591" customFormat="1" ht="13" x14ac:dyDescent="0.3">
      <c r="A96" s="593" t="str">
        <f t="shared" si="74"/>
        <v>Totalt årligt utsläpp av PM ton</v>
      </c>
      <c r="C96" s="594">
        <f t="shared" ca="1" si="75"/>
        <v>0</v>
      </c>
      <c r="D96" s="595"/>
      <c r="E96" s="588">
        <f t="shared" ref="E96:AJ96" ca="1" si="94">E23</f>
        <v>0</v>
      </c>
      <c r="F96" s="588">
        <f t="shared" ca="1" si="94"/>
        <v>0</v>
      </c>
      <c r="G96" s="588">
        <f t="shared" ca="1" si="94"/>
        <v>0</v>
      </c>
      <c r="H96" s="588">
        <f t="shared" ca="1" si="94"/>
        <v>0</v>
      </c>
      <c r="I96" s="588">
        <f t="shared" ca="1" si="94"/>
        <v>0</v>
      </c>
      <c r="J96" s="588">
        <f t="shared" ca="1" si="94"/>
        <v>0</v>
      </c>
      <c r="K96" s="588">
        <f t="shared" ca="1" si="94"/>
        <v>0</v>
      </c>
      <c r="L96" s="588">
        <f t="shared" ca="1" si="94"/>
        <v>0</v>
      </c>
      <c r="M96" s="588">
        <f t="shared" ca="1" si="94"/>
        <v>0</v>
      </c>
      <c r="N96" s="588">
        <f t="shared" ca="1" si="94"/>
        <v>0</v>
      </c>
      <c r="O96" s="588">
        <f t="shared" ca="1" si="94"/>
        <v>0</v>
      </c>
      <c r="P96" s="588">
        <f t="shared" ca="1" si="94"/>
        <v>0</v>
      </c>
      <c r="Q96" s="588">
        <f t="shared" ca="1" si="94"/>
        <v>0</v>
      </c>
      <c r="R96" s="588">
        <f t="shared" ca="1" si="94"/>
        <v>0</v>
      </c>
      <c r="S96" s="588">
        <f t="shared" ca="1" si="94"/>
        <v>0</v>
      </c>
      <c r="T96" s="588">
        <f t="shared" ca="1" si="94"/>
        <v>0</v>
      </c>
      <c r="U96" s="588">
        <f t="shared" ca="1" si="94"/>
        <v>0</v>
      </c>
      <c r="V96" s="588">
        <f t="shared" ca="1" si="94"/>
        <v>0</v>
      </c>
      <c r="W96" s="588">
        <f t="shared" ca="1" si="94"/>
        <v>0</v>
      </c>
      <c r="X96" s="588">
        <f t="shared" ca="1" si="94"/>
        <v>0</v>
      </c>
      <c r="Y96" s="588">
        <f t="shared" ca="1" si="94"/>
        <v>0</v>
      </c>
      <c r="Z96" s="588">
        <f t="shared" ca="1" si="94"/>
        <v>0</v>
      </c>
      <c r="AA96" s="588">
        <f t="shared" ca="1" si="94"/>
        <v>0</v>
      </c>
      <c r="AB96" s="588">
        <f t="shared" ca="1" si="94"/>
        <v>0</v>
      </c>
      <c r="AC96" s="588">
        <f t="shared" ca="1" si="94"/>
        <v>0</v>
      </c>
      <c r="AD96" s="588">
        <f t="shared" ca="1" si="94"/>
        <v>0</v>
      </c>
      <c r="AE96" s="588">
        <f t="shared" ca="1" si="94"/>
        <v>0</v>
      </c>
      <c r="AF96" s="588">
        <f t="shared" ca="1" si="94"/>
        <v>0</v>
      </c>
      <c r="AG96" s="588">
        <f t="shared" ca="1" si="94"/>
        <v>0</v>
      </c>
      <c r="AH96" s="588">
        <f t="shared" ca="1" si="94"/>
        <v>0</v>
      </c>
      <c r="AI96" s="588">
        <f t="shared" ca="1" si="94"/>
        <v>0</v>
      </c>
      <c r="AJ96" s="588">
        <f t="shared" ca="1" si="94"/>
        <v>0</v>
      </c>
      <c r="AK96" s="588">
        <f t="shared" ref="AK96:BP96" ca="1" si="95">AK23</f>
        <v>0</v>
      </c>
      <c r="AL96" s="588">
        <f t="shared" ca="1" si="95"/>
        <v>0</v>
      </c>
      <c r="AM96" s="588">
        <f t="shared" ca="1" si="95"/>
        <v>0</v>
      </c>
      <c r="AN96" s="588">
        <f t="shared" ca="1" si="95"/>
        <v>0</v>
      </c>
      <c r="AO96" s="588">
        <f t="shared" ca="1" si="95"/>
        <v>0</v>
      </c>
      <c r="AP96" s="588">
        <f t="shared" ca="1" si="95"/>
        <v>0</v>
      </c>
      <c r="AQ96" s="588">
        <f t="shared" ca="1" si="95"/>
        <v>0</v>
      </c>
      <c r="AR96" s="588">
        <f t="shared" ca="1" si="95"/>
        <v>0</v>
      </c>
      <c r="AS96" s="588">
        <f t="shared" ca="1" si="95"/>
        <v>0</v>
      </c>
      <c r="AT96" s="588">
        <f t="shared" ca="1" si="95"/>
        <v>0</v>
      </c>
      <c r="AU96" s="588">
        <f t="shared" ca="1" si="95"/>
        <v>0</v>
      </c>
      <c r="AV96" s="588">
        <f t="shared" ca="1" si="95"/>
        <v>0</v>
      </c>
      <c r="AW96" s="588">
        <f t="shared" ca="1" si="95"/>
        <v>0</v>
      </c>
      <c r="AX96" s="588">
        <f t="shared" ca="1" si="95"/>
        <v>0</v>
      </c>
      <c r="AY96" s="588">
        <f t="shared" ca="1" si="95"/>
        <v>0</v>
      </c>
      <c r="AZ96" s="588">
        <f t="shared" ca="1" si="95"/>
        <v>0</v>
      </c>
      <c r="BA96" s="588">
        <f t="shared" ca="1" si="95"/>
        <v>0</v>
      </c>
      <c r="BB96" s="588">
        <f t="shared" ca="1" si="95"/>
        <v>0</v>
      </c>
      <c r="BC96" s="588">
        <f t="shared" ca="1" si="95"/>
        <v>0</v>
      </c>
      <c r="BD96" s="588">
        <f t="shared" ca="1" si="95"/>
        <v>0</v>
      </c>
      <c r="BE96" s="588">
        <f t="shared" ca="1" si="95"/>
        <v>0</v>
      </c>
      <c r="BF96" s="588">
        <f t="shared" ca="1" si="95"/>
        <v>0</v>
      </c>
      <c r="BG96" s="588">
        <f t="shared" ca="1" si="95"/>
        <v>0</v>
      </c>
      <c r="BH96" s="588">
        <f t="shared" ca="1" si="95"/>
        <v>0</v>
      </c>
      <c r="BI96" s="588">
        <f t="shared" ca="1" si="95"/>
        <v>0</v>
      </c>
      <c r="BJ96" s="588">
        <f t="shared" ca="1" si="95"/>
        <v>0</v>
      </c>
      <c r="BK96" s="588">
        <f t="shared" ca="1" si="95"/>
        <v>0</v>
      </c>
      <c r="BL96" s="588">
        <f t="shared" ca="1" si="95"/>
        <v>0</v>
      </c>
      <c r="BM96" s="588">
        <f t="shared" ca="1" si="95"/>
        <v>0</v>
      </c>
      <c r="BN96" s="588">
        <f t="shared" ca="1" si="95"/>
        <v>0</v>
      </c>
      <c r="BO96" s="588">
        <f t="shared" ca="1" si="95"/>
        <v>0</v>
      </c>
      <c r="BP96" s="588">
        <f t="shared" ca="1" si="95"/>
        <v>0</v>
      </c>
      <c r="BQ96" s="588">
        <f t="shared" ref="BQ96:CT96" ca="1" si="96">BQ23</f>
        <v>0</v>
      </c>
      <c r="BR96" s="588">
        <f t="shared" ca="1" si="96"/>
        <v>0</v>
      </c>
      <c r="BS96" s="588">
        <f t="shared" ca="1" si="96"/>
        <v>0</v>
      </c>
      <c r="BT96" s="588">
        <f t="shared" ca="1" si="96"/>
        <v>0</v>
      </c>
      <c r="BU96" s="588">
        <f t="shared" ca="1" si="96"/>
        <v>0</v>
      </c>
      <c r="BV96" s="588">
        <f t="shared" si="96"/>
        <v>0</v>
      </c>
      <c r="BW96" s="588">
        <f t="shared" si="96"/>
        <v>0</v>
      </c>
      <c r="BX96" s="588">
        <f t="shared" si="96"/>
        <v>0</v>
      </c>
      <c r="BY96" s="588">
        <f t="shared" si="96"/>
        <v>0</v>
      </c>
      <c r="BZ96" s="588">
        <f t="shared" si="96"/>
        <v>0</v>
      </c>
      <c r="CA96" s="588">
        <f t="shared" si="96"/>
        <v>0</v>
      </c>
      <c r="CB96" s="588">
        <f t="shared" si="96"/>
        <v>0</v>
      </c>
      <c r="CC96" s="588">
        <f t="shared" si="96"/>
        <v>0</v>
      </c>
      <c r="CD96" s="588">
        <f t="shared" si="96"/>
        <v>0</v>
      </c>
      <c r="CE96" s="588">
        <f t="shared" si="96"/>
        <v>0</v>
      </c>
      <c r="CF96" s="588">
        <f t="shared" si="96"/>
        <v>0</v>
      </c>
      <c r="CG96" s="588">
        <f t="shared" si="96"/>
        <v>0</v>
      </c>
      <c r="CH96" s="588">
        <f t="shared" si="96"/>
        <v>0</v>
      </c>
      <c r="CI96" s="588">
        <f t="shared" si="96"/>
        <v>0</v>
      </c>
      <c r="CJ96" s="588">
        <f t="shared" si="96"/>
        <v>0</v>
      </c>
      <c r="CK96" s="588">
        <f t="shared" si="96"/>
        <v>0</v>
      </c>
      <c r="CL96" s="588">
        <f t="shared" si="96"/>
        <v>0</v>
      </c>
      <c r="CM96" s="588">
        <f t="shared" si="96"/>
        <v>0</v>
      </c>
      <c r="CN96" s="588">
        <f t="shared" si="96"/>
        <v>0</v>
      </c>
      <c r="CO96" s="588">
        <f t="shared" si="96"/>
        <v>0</v>
      </c>
      <c r="CP96" s="588">
        <f t="shared" si="96"/>
        <v>0</v>
      </c>
      <c r="CQ96" s="588">
        <f t="shared" si="96"/>
        <v>0</v>
      </c>
      <c r="CR96" s="588">
        <f t="shared" si="96"/>
        <v>0</v>
      </c>
      <c r="CS96" s="588">
        <f t="shared" si="96"/>
        <v>0</v>
      </c>
      <c r="CT96" s="588">
        <f t="shared" si="96"/>
        <v>0</v>
      </c>
    </row>
    <row r="97" spans="1:98" ht="13" x14ac:dyDescent="0.3">
      <c r="A97" s="38" t="str">
        <f t="shared" si="74"/>
        <v>Total bränslekostnad per år</v>
      </c>
      <c r="C97" s="241">
        <f t="shared" ca="1" si="75"/>
        <v>0</v>
      </c>
      <c r="E97" s="41">
        <f t="shared" ref="E97:AJ97" ca="1" si="97">E24*E$85</f>
        <v>0</v>
      </c>
      <c r="F97" s="41">
        <f t="shared" ca="1" si="97"/>
        <v>0</v>
      </c>
      <c r="G97" s="41">
        <f t="shared" ca="1" si="97"/>
        <v>0</v>
      </c>
      <c r="H97" s="41">
        <f t="shared" ca="1" si="97"/>
        <v>0</v>
      </c>
      <c r="I97" s="41">
        <f t="shared" ca="1" si="97"/>
        <v>0</v>
      </c>
      <c r="J97" s="41">
        <f t="shared" ca="1" si="97"/>
        <v>0</v>
      </c>
      <c r="K97" s="41">
        <f t="shared" ca="1" si="97"/>
        <v>0</v>
      </c>
      <c r="L97" s="41">
        <f t="shared" ca="1" si="97"/>
        <v>0</v>
      </c>
      <c r="M97" s="41">
        <f t="shared" ca="1" si="97"/>
        <v>0</v>
      </c>
      <c r="N97" s="41">
        <f t="shared" ca="1" si="97"/>
        <v>0</v>
      </c>
      <c r="O97" s="41">
        <f t="shared" ca="1" si="97"/>
        <v>0</v>
      </c>
      <c r="P97" s="41">
        <f t="shared" ca="1" si="97"/>
        <v>0</v>
      </c>
      <c r="Q97" s="41">
        <f t="shared" ca="1" si="97"/>
        <v>0</v>
      </c>
      <c r="R97" s="41">
        <f t="shared" ca="1" si="97"/>
        <v>0</v>
      </c>
      <c r="S97" s="41">
        <f t="shared" ca="1" si="97"/>
        <v>0</v>
      </c>
      <c r="T97" s="41">
        <f t="shared" ca="1" si="97"/>
        <v>0</v>
      </c>
      <c r="U97" s="41">
        <f t="shared" ca="1" si="97"/>
        <v>0</v>
      </c>
      <c r="V97" s="41">
        <f t="shared" ca="1" si="97"/>
        <v>0</v>
      </c>
      <c r="W97" s="41">
        <f t="shared" ca="1" si="97"/>
        <v>0</v>
      </c>
      <c r="X97" s="41">
        <f t="shared" ca="1" si="97"/>
        <v>0</v>
      </c>
      <c r="Y97" s="41">
        <f t="shared" ca="1" si="97"/>
        <v>0</v>
      </c>
      <c r="Z97" s="41">
        <f t="shared" ca="1" si="97"/>
        <v>0</v>
      </c>
      <c r="AA97" s="41">
        <f t="shared" ca="1" si="97"/>
        <v>0</v>
      </c>
      <c r="AB97" s="41">
        <f t="shared" ca="1" si="97"/>
        <v>0</v>
      </c>
      <c r="AC97" s="41">
        <f t="shared" ca="1" si="97"/>
        <v>0</v>
      </c>
      <c r="AD97" s="41">
        <f t="shared" ca="1" si="97"/>
        <v>0</v>
      </c>
      <c r="AE97" s="41">
        <f t="shared" ca="1" si="97"/>
        <v>0</v>
      </c>
      <c r="AF97" s="41">
        <f t="shared" ca="1" si="97"/>
        <v>0</v>
      </c>
      <c r="AG97" s="41">
        <f t="shared" ca="1" si="97"/>
        <v>0</v>
      </c>
      <c r="AH97" s="41">
        <f t="shared" ca="1" si="97"/>
        <v>0</v>
      </c>
      <c r="AI97" s="41">
        <f t="shared" ca="1" si="97"/>
        <v>0</v>
      </c>
      <c r="AJ97" s="41">
        <f t="shared" ca="1" si="97"/>
        <v>0</v>
      </c>
      <c r="AK97" s="41">
        <f t="shared" ref="AK97:BP97" ca="1" si="98">AK24*AK$85</f>
        <v>0</v>
      </c>
      <c r="AL97" s="41">
        <f t="shared" ca="1" si="98"/>
        <v>0</v>
      </c>
      <c r="AM97" s="41">
        <f t="shared" ca="1" si="98"/>
        <v>0</v>
      </c>
      <c r="AN97" s="41">
        <f t="shared" ca="1" si="98"/>
        <v>0</v>
      </c>
      <c r="AO97" s="41">
        <f t="shared" ca="1" si="98"/>
        <v>0</v>
      </c>
      <c r="AP97" s="41">
        <f t="shared" ca="1" si="98"/>
        <v>0</v>
      </c>
      <c r="AQ97" s="41">
        <f t="shared" ca="1" si="98"/>
        <v>0</v>
      </c>
      <c r="AR97" s="41">
        <f t="shared" ca="1" si="98"/>
        <v>0</v>
      </c>
      <c r="AS97" s="41">
        <f t="shared" ca="1" si="98"/>
        <v>0</v>
      </c>
      <c r="AT97" s="41">
        <f t="shared" ca="1" si="98"/>
        <v>0</v>
      </c>
      <c r="AU97" s="41">
        <f t="shared" ca="1" si="98"/>
        <v>0</v>
      </c>
      <c r="AV97" s="41">
        <f t="shared" ca="1" si="98"/>
        <v>0</v>
      </c>
      <c r="AW97" s="41">
        <f t="shared" ca="1" si="98"/>
        <v>0</v>
      </c>
      <c r="AX97" s="41">
        <f t="shared" ca="1" si="98"/>
        <v>0</v>
      </c>
      <c r="AY97" s="41">
        <f t="shared" ca="1" si="98"/>
        <v>0</v>
      </c>
      <c r="AZ97" s="41">
        <f t="shared" ca="1" si="98"/>
        <v>0</v>
      </c>
      <c r="BA97" s="41">
        <f t="shared" ca="1" si="98"/>
        <v>0</v>
      </c>
      <c r="BB97" s="41">
        <f t="shared" ca="1" si="98"/>
        <v>0</v>
      </c>
      <c r="BC97" s="41">
        <f t="shared" ca="1" si="98"/>
        <v>0</v>
      </c>
      <c r="BD97" s="41">
        <f t="shared" ca="1" si="98"/>
        <v>0</v>
      </c>
      <c r="BE97" s="41">
        <f t="shared" ca="1" si="98"/>
        <v>0</v>
      </c>
      <c r="BF97" s="41">
        <f t="shared" ca="1" si="98"/>
        <v>0</v>
      </c>
      <c r="BG97" s="41">
        <f t="shared" ca="1" si="98"/>
        <v>0</v>
      </c>
      <c r="BH97" s="41">
        <f t="shared" ca="1" si="98"/>
        <v>0</v>
      </c>
      <c r="BI97" s="41">
        <f t="shared" ca="1" si="98"/>
        <v>0</v>
      </c>
      <c r="BJ97" s="41">
        <f t="shared" ca="1" si="98"/>
        <v>0</v>
      </c>
      <c r="BK97" s="41">
        <f t="shared" ca="1" si="98"/>
        <v>0</v>
      </c>
      <c r="BL97" s="41">
        <f t="shared" ca="1" si="98"/>
        <v>0</v>
      </c>
      <c r="BM97" s="41">
        <f t="shared" ca="1" si="98"/>
        <v>0</v>
      </c>
      <c r="BN97" s="41">
        <f t="shared" ca="1" si="98"/>
        <v>0</v>
      </c>
      <c r="BO97" s="41">
        <f t="shared" ca="1" si="98"/>
        <v>0</v>
      </c>
      <c r="BP97" s="41">
        <f t="shared" ca="1" si="98"/>
        <v>0</v>
      </c>
      <c r="BQ97" s="41">
        <f t="shared" ref="BQ97:CT97" ca="1" si="99">BQ24*BQ$85</f>
        <v>0</v>
      </c>
      <c r="BR97" s="41">
        <f t="shared" ca="1" si="99"/>
        <v>0</v>
      </c>
      <c r="BS97" s="41">
        <f t="shared" ca="1" si="99"/>
        <v>0</v>
      </c>
      <c r="BT97" s="41">
        <f t="shared" ca="1" si="99"/>
        <v>0</v>
      </c>
      <c r="BU97" s="41">
        <f t="shared" ca="1" si="99"/>
        <v>0</v>
      </c>
      <c r="BV97" s="41">
        <f t="shared" si="99"/>
        <v>0</v>
      </c>
      <c r="BW97" s="41">
        <f t="shared" si="99"/>
        <v>0</v>
      </c>
      <c r="BX97" s="41">
        <f t="shared" si="99"/>
        <v>0</v>
      </c>
      <c r="BY97" s="41">
        <f t="shared" si="99"/>
        <v>0</v>
      </c>
      <c r="BZ97" s="41">
        <f t="shared" si="99"/>
        <v>0</v>
      </c>
      <c r="CA97" s="41">
        <f t="shared" si="99"/>
        <v>0</v>
      </c>
      <c r="CB97" s="41">
        <f t="shared" si="99"/>
        <v>0</v>
      </c>
      <c r="CC97" s="41">
        <f t="shared" si="99"/>
        <v>0</v>
      </c>
      <c r="CD97" s="41">
        <f t="shared" si="99"/>
        <v>0</v>
      </c>
      <c r="CE97" s="41">
        <f t="shared" si="99"/>
        <v>0</v>
      </c>
      <c r="CF97" s="41">
        <f t="shared" si="99"/>
        <v>0</v>
      </c>
      <c r="CG97" s="41">
        <f t="shared" si="99"/>
        <v>0</v>
      </c>
      <c r="CH97" s="41">
        <f t="shared" si="99"/>
        <v>0</v>
      </c>
      <c r="CI97" s="41">
        <f t="shared" si="99"/>
        <v>0</v>
      </c>
      <c r="CJ97" s="41">
        <f t="shared" si="99"/>
        <v>0</v>
      </c>
      <c r="CK97" s="41">
        <f t="shared" si="99"/>
        <v>0</v>
      </c>
      <c r="CL97" s="41">
        <f t="shared" si="99"/>
        <v>0</v>
      </c>
      <c r="CM97" s="41">
        <f t="shared" si="99"/>
        <v>0</v>
      </c>
      <c r="CN97" s="41">
        <f t="shared" si="99"/>
        <v>0</v>
      </c>
      <c r="CO97" s="41">
        <f t="shared" si="99"/>
        <v>0</v>
      </c>
      <c r="CP97" s="41">
        <f t="shared" si="99"/>
        <v>0</v>
      </c>
      <c r="CQ97" s="41">
        <f t="shared" si="99"/>
        <v>0</v>
      </c>
      <c r="CR97" s="41">
        <f t="shared" si="99"/>
        <v>0</v>
      </c>
      <c r="CS97" s="41">
        <f t="shared" si="99"/>
        <v>0</v>
      </c>
      <c r="CT97" s="41">
        <f t="shared" si="99"/>
        <v>0</v>
      </c>
    </row>
    <row r="98" spans="1:98" ht="13" x14ac:dyDescent="0.3">
      <c r="A98" s="38" t="str">
        <f t="shared" si="74"/>
        <v>Totala övriga fartygsrelaterade kostnader per år</v>
      </c>
      <c r="C98" s="241">
        <f t="shared" si="75"/>
        <v>0</v>
      </c>
      <c r="E98" s="41">
        <f t="shared" ref="E98:AJ98" si="100">E25*E$85</f>
        <v>0</v>
      </c>
      <c r="F98" s="41">
        <f t="shared" si="100"/>
        <v>0</v>
      </c>
      <c r="G98" s="41">
        <f t="shared" si="100"/>
        <v>0</v>
      </c>
      <c r="H98" s="41">
        <f t="shared" si="100"/>
        <v>0</v>
      </c>
      <c r="I98" s="41">
        <f t="shared" si="100"/>
        <v>0</v>
      </c>
      <c r="J98" s="41">
        <f t="shared" si="100"/>
        <v>0</v>
      </c>
      <c r="K98" s="41">
        <f t="shared" si="100"/>
        <v>0</v>
      </c>
      <c r="L98" s="41">
        <f t="shared" si="100"/>
        <v>0</v>
      </c>
      <c r="M98" s="41">
        <f t="shared" si="100"/>
        <v>0</v>
      </c>
      <c r="N98" s="41">
        <f t="shared" si="100"/>
        <v>0</v>
      </c>
      <c r="O98" s="41">
        <f t="shared" si="100"/>
        <v>0</v>
      </c>
      <c r="P98" s="41">
        <f t="shared" si="100"/>
        <v>0</v>
      </c>
      <c r="Q98" s="41">
        <f t="shared" si="100"/>
        <v>0</v>
      </c>
      <c r="R98" s="41">
        <f t="shared" si="100"/>
        <v>0</v>
      </c>
      <c r="S98" s="41">
        <f t="shared" si="100"/>
        <v>0</v>
      </c>
      <c r="T98" s="41">
        <f t="shared" si="100"/>
        <v>0</v>
      </c>
      <c r="U98" s="41">
        <f t="shared" si="100"/>
        <v>0</v>
      </c>
      <c r="V98" s="41">
        <f t="shared" si="100"/>
        <v>0</v>
      </c>
      <c r="W98" s="41">
        <f t="shared" si="100"/>
        <v>0</v>
      </c>
      <c r="X98" s="41">
        <f t="shared" si="100"/>
        <v>0</v>
      </c>
      <c r="Y98" s="41">
        <f t="shared" si="100"/>
        <v>0</v>
      </c>
      <c r="Z98" s="41">
        <f t="shared" si="100"/>
        <v>0</v>
      </c>
      <c r="AA98" s="41">
        <f t="shared" si="100"/>
        <v>0</v>
      </c>
      <c r="AB98" s="41">
        <f t="shared" si="100"/>
        <v>0</v>
      </c>
      <c r="AC98" s="41">
        <f t="shared" si="100"/>
        <v>0</v>
      </c>
      <c r="AD98" s="41">
        <f t="shared" si="100"/>
        <v>0</v>
      </c>
      <c r="AE98" s="41">
        <f t="shared" si="100"/>
        <v>0</v>
      </c>
      <c r="AF98" s="41">
        <f t="shared" si="100"/>
        <v>0</v>
      </c>
      <c r="AG98" s="41">
        <f t="shared" si="100"/>
        <v>0</v>
      </c>
      <c r="AH98" s="41">
        <f t="shared" si="100"/>
        <v>0</v>
      </c>
      <c r="AI98" s="41">
        <f t="shared" si="100"/>
        <v>0</v>
      </c>
      <c r="AJ98" s="41">
        <f t="shared" si="100"/>
        <v>0</v>
      </c>
      <c r="AK98" s="41">
        <f t="shared" ref="AK98:BP98" si="101">AK25*AK$85</f>
        <v>0</v>
      </c>
      <c r="AL98" s="41">
        <f t="shared" si="101"/>
        <v>0</v>
      </c>
      <c r="AM98" s="41">
        <f t="shared" si="101"/>
        <v>0</v>
      </c>
      <c r="AN98" s="41">
        <f t="shared" si="101"/>
        <v>0</v>
      </c>
      <c r="AO98" s="41">
        <f t="shared" si="101"/>
        <v>0</v>
      </c>
      <c r="AP98" s="41">
        <f t="shared" si="101"/>
        <v>0</v>
      </c>
      <c r="AQ98" s="41">
        <f t="shared" si="101"/>
        <v>0</v>
      </c>
      <c r="AR98" s="41">
        <f t="shared" si="101"/>
        <v>0</v>
      </c>
      <c r="AS98" s="41">
        <f t="shared" si="101"/>
        <v>0</v>
      </c>
      <c r="AT98" s="41">
        <f t="shared" si="101"/>
        <v>0</v>
      </c>
      <c r="AU98" s="41">
        <f t="shared" si="101"/>
        <v>0</v>
      </c>
      <c r="AV98" s="41">
        <f t="shared" si="101"/>
        <v>0</v>
      </c>
      <c r="AW98" s="41">
        <f t="shared" si="101"/>
        <v>0</v>
      </c>
      <c r="AX98" s="41">
        <f t="shared" si="101"/>
        <v>0</v>
      </c>
      <c r="AY98" s="41">
        <f t="shared" si="101"/>
        <v>0</v>
      </c>
      <c r="AZ98" s="41">
        <f t="shared" si="101"/>
        <v>0</v>
      </c>
      <c r="BA98" s="41">
        <f t="shared" si="101"/>
        <v>0</v>
      </c>
      <c r="BB98" s="41">
        <f t="shared" si="101"/>
        <v>0</v>
      </c>
      <c r="BC98" s="41">
        <f t="shared" si="101"/>
        <v>0</v>
      </c>
      <c r="BD98" s="41">
        <f t="shared" si="101"/>
        <v>0</v>
      </c>
      <c r="BE98" s="41">
        <f t="shared" si="101"/>
        <v>0</v>
      </c>
      <c r="BF98" s="41">
        <f t="shared" si="101"/>
        <v>0</v>
      </c>
      <c r="BG98" s="41">
        <f t="shared" si="101"/>
        <v>0</v>
      </c>
      <c r="BH98" s="41">
        <f t="shared" si="101"/>
        <v>0</v>
      </c>
      <c r="BI98" s="41">
        <f t="shared" si="101"/>
        <v>0</v>
      </c>
      <c r="BJ98" s="41">
        <f t="shared" si="101"/>
        <v>0</v>
      </c>
      <c r="BK98" s="41">
        <f t="shared" si="101"/>
        <v>0</v>
      </c>
      <c r="BL98" s="41">
        <f t="shared" si="101"/>
        <v>0</v>
      </c>
      <c r="BM98" s="41">
        <f t="shared" si="101"/>
        <v>0</v>
      </c>
      <c r="BN98" s="41">
        <f t="shared" si="101"/>
        <v>0</v>
      </c>
      <c r="BO98" s="41">
        <f t="shared" si="101"/>
        <v>0</v>
      </c>
      <c r="BP98" s="41">
        <f t="shared" si="101"/>
        <v>0</v>
      </c>
      <c r="BQ98" s="41">
        <f t="shared" ref="BQ98:CT98" si="102">BQ25*BQ$85</f>
        <v>0</v>
      </c>
      <c r="BR98" s="41">
        <f t="shared" si="102"/>
        <v>0</v>
      </c>
      <c r="BS98" s="41">
        <f t="shared" si="102"/>
        <v>0</v>
      </c>
      <c r="BT98" s="41">
        <f t="shared" si="102"/>
        <v>0</v>
      </c>
      <c r="BU98" s="41">
        <f t="shared" si="102"/>
        <v>0</v>
      </c>
      <c r="BV98" s="41">
        <f t="shared" si="102"/>
        <v>0</v>
      </c>
      <c r="BW98" s="41">
        <f t="shared" si="102"/>
        <v>0</v>
      </c>
      <c r="BX98" s="41">
        <f t="shared" si="102"/>
        <v>0</v>
      </c>
      <c r="BY98" s="41">
        <f t="shared" si="102"/>
        <v>0</v>
      </c>
      <c r="BZ98" s="41">
        <f t="shared" si="102"/>
        <v>0</v>
      </c>
      <c r="CA98" s="41">
        <f t="shared" si="102"/>
        <v>0</v>
      </c>
      <c r="CB98" s="41">
        <f t="shared" si="102"/>
        <v>0</v>
      </c>
      <c r="CC98" s="41">
        <f t="shared" si="102"/>
        <v>0</v>
      </c>
      <c r="CD98" s="41">
        <f t="shared" si="102"/>
        <v>0</v>
      </c>
      <c r="CE98" s="41">
        <f t="shared" si="102"/>
        <v>0</v>
      </c>
      <c r="CF98" s="41">
        <f t="shared" si="102"/>
        <v>0</v>
      </c>
      <c r="CG98" s="41">
        <f t="shared" si="102"/>
        <v>0</v>
      </c>
      <c r="CH98" s="41">
        <f t="shared" si="102"/>
        <v>0</v>
      </c>
      <c r="CI98" s="41">
        <f t="shared" si="102"/>
        <v>0</v>
      </c>
      <c r="CJ98" s="41">
        <f t="shared" si="102"/>
        <v>0</v>
      </c>
      <c r="CK98" s="41">
        <f t="shared" si="102"/>
        <v>0</v>
      </c>
      <c r="CL98" s="41">
        <f t="shared" si="102"/>
        <v>0</v>
      </c>
      <c r="CM98" s="41">
        <f t="shared" si="102"/>
        <v>0</v>
      </c>
      <c r="CN98" s="41">
        <f t="shared" si="102"/>
        <v>0</v>
      </c>
      <c r="CO98" s="41">
        <f t="shared" si="102"/>
        <v>0</v>
      </c>
      <c r="CP98" s="41">
        <f t="shared" si="102"/>
        <v>0</v>
      </c>
      <c r="CQ98" s="41">
        <f t="shared" si="102"/>
        <v>0</v>
      </c>
      <c r="CR98" s="41">
        <f t="shared" si="102"/>
        <v>0</v>
      </c>
      <c r="CS98" s="41">
        <f t="shared" si="102"/>
        <v>0</v>
      </c>
      <c r="CT98" s="41">
        <f t="shared" si="102"/>
        <v>0</v>
      </c>
    </row>
    <row r="99" spans="1:98" ht="13" x14ac:dyDescent="0.3">
      <c r="A99" s="38" t="str">
        <f t="shared" si="74"/>
        <v>Total volymberoende lastning kostnad för lastning och lossning</v>
      </c>
      <c r="C99" s="241">
        <f t="shared" ca="1" si="75"/>
        <v>0</v>
      </c>
      <c r="E99" s="41">
        <f t="shared" ref="E99:AJ99" ca="1" si="103">E26*E$85</f>
        <v>0</v>
      </c>
      <c r="F99" s="41">
        <f t="shared" ca="1" si="103"/>
        <v>0</v>
      </c>
      <c r="G99" s="41">
        <f t="shared" ca="1" si="103"/>
        <v>0</v>
      </c>
      <c r="H99" s="41">
        <f t="shared" ca="1" si="103"/>
        <v>0</v>
      </c>
      <c r="I99" s="41">
        <f t="shared" ca="1" si="103"/>
        <v>0</v>
      </c>
      <c r="J99" s="41">
        <f t="shared" ca="1" si="103"/>
        <v>0</v>
      </c>
      <c r="K99" s="41">
        <f t="shared" ca="1" si="103"/>
        <v>0</v>
      </c>
      <c r="L99" s="41">
        <f t="shared" ca="1" si="103"/>
        <v>0</v>
      </c>
      <c r="M99" s="41">
        <f t="shared" ca="1" si="103"/>
        <v>0</v>
      </c>
      <c r="N99" s="41">
        <f t="shared" ca="1" si="103"/>
        <v>0</v>
      </c>
      <c r="O99" s="41">
        <f t="shared" ca="1" si="103"/>
        <v>0</v>
      </c>
      <c r="P99" s="41">
        <f t="shared" ca="1" si="103"/>
        <v>0</v>
      </c>
      <c r="Q99" s="41">
        <f t="shared" ca="1" si="103"/>
        <v>0</v>
      </c>
      <c r="R99" s="41">
        <f t="shared" ca="1" si="103"/>
        <v>0</v>
      </c>
      <c r="S99" s="41">
        <f t="shared" ca="1" si="103"/>
        <v>0</v>
      </c>
      <c r="T99" s="41">
        <f t="shared" ca="1" si="103"/>
        <v>0</v>
      </c>
      <c r="U99" s="41">
        <f t="shared" ca="1" si="103"/>
        <v>0</v>
      </c>
      <c r="V99" s="41">
        <f t="shared" ca="1" si="103"/>
        <v>0</v>
      </c>
      <c r="W99" s="41">
        <f t="shared" ca="1" si="103"/>
        <v>0</v>
      </c>
      <c r="X99" s="41">
        <f t="shared" ca="1" si="103"/>
        <v>0</v>
      </c>
      <c r="Y99" s="41">
        <f t="shared" ca="1" si="103"/>
        <v>0</v>
      </c>
      <c r="Z99" s="41">
        <f t="shared" ca="1" si="103"/>
        <v>0</v>
      </c>
      <c r="AA99" s="41">
        <f t="shared" ca="1" si="103"/>
        <v>0</v>
      </c>
      <c r="AB99" s="41">
        <f t="shared" ca="1" si="103"/>
        <v>0</v>
      </c>
      <c r="AC99" s="41">
        <f t="shared" ca="1" si="103"/>
        <v>0</v>
      </c>
      <c r="AD99" s="41">
        <f t="shared" ca="1" si="103"/>
        <v>0</v>
      </c>
      <c r="AE99" s="41">
        <f t="shared" ca="1" si="103"/>
        <v>0</v>
      </c>
      <c r="AF99" s="41">
        <f t="shared" ca="1" si="103"/>
        <v>0</v>
      </c>
      <c r="AG99" s="41">
        <f t="shared" ca="1" si="103"/>
        <v>0</v>
      </c>
      <c r="AH99" s="41">
        <f t="shared" ca="1" si="103"/>
        <v>0</v>
      </c>
      <c r="AI99" s="41">
        <f t="shared" ca="1" si="103"/>
        <v>0</v>
      </c>
      <c r="AJ99" s="41">
        <f t="shared" ca="1" si="103"/>
        <v>0</v>
      </c>
      <c r="AK99" s="41">
        <f t="shared" ref="AK99:BP99" ca="1" si="104">AK26*AK$85</f>
        <v>0</v>
      </c>
      <c r="AL99" s="41">
        <f t="shared" ca="1" si="104"/>
        <v>0</v>
      </c>
      <c r="AM99" s="41">
        <f t="shared" ca="1" si="104"/>
        <v>0</v>
      </c>
      <c r="AN99" s="41">
        <f t="shared" ca="1" si="104"/>
        <v>0</v>
      </c>
      <c r="AO99" s="41">
        <f t="shared" ca="1" si="104"/>
        <v>0</v>
      </c>
      <c r="AP99" s="41">
        <f t="shared" ca="1" si="104"/>
        <v>0</v>
      </c>
      <c r="AQ99" s="41">
        <f t="shared" ca="1" si="104"/>
        <v>0</v>
      </c>
      <c r="AR99" s="41">
        <f t="shared" ca="1" si="104"/>
        <v>0</v>
      </c>
      <c r="AS99" s="41">
        <f t="shared" ca="1" si="104"/>
        <v>0</v>
      </c>
      <c r="AT99" s="41">
        <f t="shared" ca="1" si="104"/>
        <v>0</v>
      </c>
      <c r="AU99" s="41">
        <f t="shared" ca="1" si="104"/>
        <v>0</v>
      </c>
      <c r="AV99" s="41">
        <f t="shared" ca="1" si="104"/>
        <v>0</v>
      </c>
      <c r="AW99" s="41">
        <f t="shared" ca="1" si="104"/>
        <v>0</v>
      </c>
      <c r="AX99" s="41">
        <f t="shared" ca="1" si="104"/>
        <v>0</v>
      </c>
      <c r="AY99" s="41">
        <f t="shared" ca="1" si="104"/>
        <v>0</v>
      </c>
      <c r="AZ99" s="41">
        <f t="shared" ca="1" si="104"/>
        <v>0</v>
      </c>
      <c r="BA99" s="41">
        <f t="shared" ca="1" si="104"/>
        <v>0</v>
      </c>
      <c r="BB99" s="41">
        <f t="shared" ca="1" si="104"/>
        <v>0</v>
      </c>
      <c r="BC99" s="41">
        <f t="shared" ca="1" si="104"/>
        <v>0</v>
      </c>
      <c r="BD99" s="41">
        <f t="shared" ca="1" si="104"/>
        <v>0</v>
      </c>
      <c r="BE99" s="41">
        <f t="shared" ca="1" si="104"/>
        <v>0</v>
      </c>
      <c r="BF99" s="41">
        <f t="shared" ca="1" si="104"/>
        <v>0</v>
      </c>
      <c r="BG99" s="41">
        <f t="shared" ca="1" si="104"/>
        <v>0</v>
      </c>
      <c r="BH99" s="41">
        <f t="shared" ca="1" si="104"/>
        <v>0</v>
      </c>
      <c r="BI99" s="41">
        <f t="shared" ca="1" si="104"/>
        <v>0</v>
      </c>
      <c r="BJ99" s="41">
        <f t="shared" ca="1" si="104"/>
        <v>0</v>
      </c>
      <c r="BK99" s="41">
        <f t="shared" ca="1" si="104"/>
        <v>0</v>
      </c>
      <c r="BL99" s="41">
        <f t="shared" ca="1" si="104"/>
        <v>0</v>
      </c>
      <c r="BM99" s="41">
        <f t="shared" ca="1" si="104"/>
        <v>0</v>
      </c>
      <c r="BN99" s="41">
        <f t="shared" ca="1" si="104"/>
        <v>0</v>
      </c>
      <c r="BO99" s="41">
        <f t="shared" ca="1" si="104"/>
        <v>0</v>
      </c>
      <c r="BP99" s="41">
        <f t="shared" ca="1" si="104"/>
        <v>0</v>
      </c>
      <c r="BQ99" s="41">
        <f t="shared" ref="BQ99:CT99" ca="1" si="105">BQ26*BQ$85</f>
        <v>0</v>
      </c>
      <c r="BR99" s="41">
        <f t="shared" ca="1" si="105"/>
        <v>0</v>
      </c>
      <c r="BS99" s="41">
        <f t="shared" ca="1" si="105"/>
        <v>0</v>
      </c>
      <c r="BT99" s="41">
        <f t="shared" ca="1" si="105"/>
        <v>0</v>
      </c>
      <c r="BU99" s="41">
        <f t="shared" ca="1" si="105"/>
        <v>0</v>
      </c>
      <c r="BV99" s="41">
        <f t="shared" si="105"/>
        <v>0</v>
      </c>
      <c r="BW99" s="41">
        <f t="shared" si="105"/>
        <v>0</v>
      </c>
      <c r="BX99" s="41">
        <f t="shared" si="105"/>
        <v>0</v>
      </c>
      <c r="BY99" s="41">
        <f t="shared" si="105"/>
        <v>0</v>
      </c>
      <c r="BZ99" s="41">
        <f t="shared" si="105"/>
        <v>0</v>
      </c>
      <c r="CA99" s="41">
        <f t="shared" si="105"/>
        <v>0</v>
      </c>
      <c r="CB99" s="41">
        <f t="shared" si="105"/>
        <v>0</v>
      </c>
      <c r="CC99" s="41">
        <f t="shared" si="105"/>
        <v>0</v>
      </c>
      <c r="CD99" s="41">
        <f t="shared" si="105"/>
        <v>0</v>
      </c>
      <c r="CE99" s="41">
        <f t="shared" si="105"/>
        <v>0</v>
      </c>
      <c r="CF99" s="41">
        <f t="shared" si="105"/>
        <v>0</v>
      </c>
      <c r="CG99" s="41">
        <f t="shared" si="105"/>
        <v>0</v>
      </c>
      <c r="CH99" s="41">
        <f t="shared" si="105"/>
        <v>0</v>
      </c>
      <c r="CI99" s="41">
        <f t="shared" si="105"/>
        <v>0</v>
      </c>
      <c r="CJ99" s="41">
        <f t="shared" si="105"/>
        <v>0</v>
      </c>
      <c r="CK99" s="41">
        <f t="shared" si="105"/>
        <v>0</v>
      </c>
      <c r="CL99" s="41">
        <f t="shared" si="105"/>
        <v>0</v>
      </c>
      <c r="CM99" s="41">
        <f t="shared" si="105"/>
        <v>0</v>
      </c>
      <c r="CN99" s="41">
        <f t="shared" si="105"/>
        <v>0</v>
      </c>
      <c r="CO99" s="41">
        <f t="shared" si="105"/>
        <v>0</v>
      </c>
      <c r="CP99" s="41">
        <f t="shared" si="105"/>
        <v>0</v>
      </c>
      <c r="CQ99" s="41">
        <f t="shared" si="105"/>
        <v>0</v>
      </c>
      <c r="CR99" s="41">
        <f t="shared" si="105"/>
        <v>0</v>
      </c>
      <c r="CS99" s="41">
        <f t="shared" si="105"/>
        <v>0</v>
      </c>
      <c r="CT99" s="41">
        <f t="shared" si="105"/>
        <v>0</v>
      </c>
    </row>
    <row r="100" spans="1:98" ht="13" x14ac:dyDescent="0.3">
      <c r="A100" s="38" t="str">
        <f t="shared" si="74"/>
        <v>Total tidsberoende kostnad för lastning och lossning</v>
      </c>
      <c r="C100" s="241">
        <f t="shared" ca="1" si="75"/>
        <v>0</v>
      </c>
      <c r="E100" s="41">
        <f t="shared" ref="E100:AJ100" ca="1" si="106">E27*E$85</f>
        <v>0</v>
      </c>
      <c r="F100" s="41">
        <f t="shared" ca="1" si="106"/>
        <v>0</v>
      </c>
      <c r="G100" s="41">
        <f t="shared" ca="1" si="106"/>
        <v>0</v>
      </c>
      <c r="H100" s="41">
        <f t="shared" ca="1" si="106"/>
        <v>0</v>
      </c>
      <c r="I100" s="41">
        <f t="shared" ca="1" si="106"/>
        <v>0</v>
      </c>
      <c r="J100" s="41">
        <f t="shared" ca="1" si="106"/>
        <v>0</v>
      </c>
      <c r="K100" s="41">
        <f t="shared" ca="1" si="106"/>
        <v>0</v>
      </c>
      <c r="L100" s="41">
        <f t="shared" ca="1" si="106"/>
        <v>0</v>
      </c>
      <c r="M100" s="41">
        <f t="shared" ca="1" si="106"/>
        <v>0</v>
      </c>
      <c r="N100" s="41">
        <f t="shared" ca="1" si="106"/>
        <v>0</v>
      </c>
      <c r="O100" s="41">
        <f t="shared" ca="1" si="106"/>
        <v>0</v>
      </c>
      <c r="P100" s="41">
        <f t="shared" ca="1" si="106"/>
        <v>0</v>
      </c>
      <c r="Q100" s="41">
        <f t="shared" ca="1" si="106"/>
        <v>0</v>
      </c>
      <c r="R100" s="41">
        <f t="shared" ca="1" si="106"/>
        <v>0</v>
      </c>
      <c r="S100" s="41">
        <f t="shared" ca="1" si="106"/>
        <v>0</v>
      </c>
      <c r="T100" s="41">
        <f t="shared" ca="1" si="106"/>
        <v>0</v>
      </c>
      <c r="U100" s="41">
        <f t="shared" ca="1" si="106"/>
        <v>0</v>
      </c>
      <c r="V100" s="41">
        <f t="shared" ca="1" si="106"/>
        <v>0</v>
      </c>
      <c r="W100" s="41">
        <f t="shared" ca="1" si="106"/>
        <v>0</v>
      </c>
      <c r="X100" s="41">
        <f t="shared" ca="1" si="106"/>
        <v>0</v>
      </c>
      <c r="Y100" s="41">
        <f t="shared" ca="1" si="106"/>
        <v>0</v>
      </c>
      <c r="Z100" s="41">
        <f t="shared" ca="1" si="106"/>
        <v>0</v>
      </c>
      <c r="AA100" s="41">
        <f t="shared" ca="1" si="106"/>
        <v>0</v>
      </c>
      <c r="AB100" s="41">
        <f t="shared" ca="1" si="106"/>
        <v>0</v>
      </c>
      <c r="AC100" s="41">
        <f t="shared" ca="1" si="106"/>
        <v>0</v>
      </c>
      <c r="AD100" s="41">
        <f t="shared" ca="1" si="106"/>
        <v>0</v>
      </c>
      <c r="AE100" s="41">
        <f t="shared" ca="1" si="106"/>
        <v>0</v>
      </c>
      <c r="AF100" s="41">
        <f t="shared" ca="1" si="106"/>
        <v>0</v>
      </c>
      <c r="AG100" s="41">
        <f t="shared" ca="1" si="106"/>
        <v>0</v>
      </c>
      <c r="AH100" s="41">
        <f t="shared" ca="1" si="106"/>
        <v>0</v>
      </c>
      <c r="AI100" s="41">
        <f t="shared" ca="1" si="106"/>
        <v>0</v>
      </c>
      <c r="AJ100" s="41">
        <f t="shared" ca="1" si="106"/>
        <v>0</v>
      </c>
      <c r="AK100" s="41">
        <f t="shared" ref="AK100:BP100" ca="1" si="107">AK27*AK$85</f>
        <v>0</v>
      </c>
      <c r="AL100" s="41">
        <f t="shared" ca="1" si="107"/>
        <v>0</v>
      </c>
      <c r="AM100" s="41">
        <f t="shared" ca="1" si="107"/>
        <v>0</v>
      </c>
      <c r="AN100" s="41">
        <f t="shared" ca="1" si="107"/>
        <v>0</v>
      </c>
      <c r="AO100" s="41">
        <f t="shared" ca="1" si="107"/>
        <v>0</v>
      </c>
      <c r="AP100" s="41">
        <f t="shared" ca="1" si="107"/>
        <v>0</v>
      </c>
      <c r="AQ100" s="41">
        <f t="shared" ca="1" si="107"/>
        <v>0</v>
      </c>
      <c r="AR100" s="41">
        <f t="shared" ca="1" si="107"/>
        <v>0</v>
      </c>
      <c r="AS100" s="41">
        <f t="shared" ca="1" si="107"/>
        <v>0</v>
      </c>
      <c r="AT100" s="41">
        <f t="shared" ca="1" si="107"/>
        <v>0</v>
      </c>
      <c r="AU100" s="41">
        <f t="shared" ca="1" si="107"/>
        <v>0</v>
      </c>
      <c r="AV100" s="41">
        <f t="shared" ca="1" si="107"/>
        <v>0</v>
      </c>
      <c r="AW100" s="41">
        <f t="shared" ca="1" si="107"/>
        <v>0</v>
      </c>
      <c r="AX100" s="41">
        <f t="shared" ca="1" si="107"/>
        <v>0</v>
      </c>
      <c r="AY100" s="41">
        <f t="shared" ca="1" si="107"/>
        <v>0</v>
      </c>
      <c r="AZ100" s="41">
        <f t="shared" ca="1" si="107"/>
        <v>0</v>
      </c>
      <c r="BA100" s="41">
        <f t="shared" ca="1" si="107"/>
        <v>0</v>
      </c>
      <c r="BB100" s="41">
        <f t="shared" ca="1" si="107"/>
        <v>0</v>
      </c>
      <c r="BC100" s="41">
        <f t="shared" ca="1" si="107"/>
        <v>0</v>
      </c>
      <c r="BD100" s="41">
        <f t="shared" ca="1" si="107"/>
        <v>0</v>
      </c>
      <c r="BE100" s="41">
        <f t="shared" ca="1" si="107"/>
        <v>0</v>
      </c>
      <c r="BF100" s="41">
        <f t="shared" ca="1" si="107"/>
        <v>0</v>
      </c>
      <c r="BG100" s="41">
        <f t="shared" ca="1" si="107"/>
        <v>0</v>
      </c>
      <c r="BH100" s="41">
        <f t="shared" ca="1" si="107"/>
        <v>0</v>
      </c>
      <c r="BI100" s="41">
        <f t="shared" ca="1" si="107"/>
        <v>0</v>
      </c>
      <c r="BJ100" s="41">
        <f t="shared" ca="1" si="107"/>
        <v>0</v>
      </c>
      <c r="BK100" s="41">
        <f t="shared" ca="1" si="107"/>
        <v>0</v>
      </c>
      <c r="BL100" s="41">
        <f t="shared" ca="1" si="107"/>
        <v>0</v>
      </c>
      <c r="BM100" s="41">
        <f t="shared" ca="1" si="107"/>
        <v>0</v>
      </c>
      <c r="BN100" s="41">
        <f t="shared" ca="1" si="107"/>
        <v>0</v>
      </c>
      <c r="BO100" s="41">
        <f t="shared" ca="1" si="107"/>
        <v>0</v>
      </c>
      <c r="BP100" s="41">
        <f t="shared" ca="1" si="107"/>
        <v>0</v>
      </c>
      <c r="BQ100" s="41">
        <f t="shared" ref="BQ100:CT100" ca="1" si="108">BQ27*BQ$85</f>
        <v>0</v>
      </c>
      <c r="BR100" s="41">
        <f t="shared" ca="1" si="108"/>
        <v>0</v>
      </c>
      <c r="BS100" s="41">
        <f t="shared" ca="1" si="108"/>
        <v>0</v>
      </c>
      <c r="BT100" s="41">
        <f t="shared" ca="1" si="108"/>
        <v>0</v>
      </c>
      <c r="BU100" s="41">
        <f t="shared" ca="1" si="108"/>
        <v>0</v>
      </c>
      <c r="BV100" s="41">
        <f t="shared" si="108"/>
        <v>0</v>
      </c>
      <c r="BW100" s="41">
        <f t="shared" si="108"/>
        <v>0</v>
      </c>
      <c r="BX100" s="41">
        <f t="shared" si="108"/>
        <v>0</v>
      </c>
      <c r="BY100" s="41">
        <f t="shared" si="108"/>
        <v>0</v>
      </c>
      <c r="BZ100" s="41">
        <f t="shared" si="108"/>
        <v>0</v>
      </c>
      <c r="CA100" s="41">
        <f t="shared" si="108"/>
        <v>0</v>
      </c>
      <c r="CB100" s="41">
        <f t="shared" si="108"/>
        <v>0</v>
      </c>
      <c r="CC100" s="41">
        <f t="shared" si="108"/>
        <v>0</v>
      </c>
      <c r="CD100" s="41">
        <f t="shared" si="108"/>
        <v>0</v>
      </c>
      <c r="CE100" s="41">
        <f t="shared" si="108"/>
        <v>0</v>
      </c>
      <c r="CF100" s="41">
        <f t="shared" si="108"/>
        <v>0</v>
      </c>
      <c r="CG100" s="41">
        <f t="shared" si="108"/>
        <v>0</v>
      </c>
      <c r="CH100" s="41">
        <f t="shared" si="108"/>
        <v>0</v>
      </c>
      <c r="CI100" s="41">
        <f t="shared" si="108"/>
        <v>0</v>
      </c>
      <c r="CJ100" s="41">
        <f t="shared" si="108"/>
        <v>0</v>
      </c>
      <c r="CK100" s="41">
        <f t="shared" si="108"/>
        <v>0</v>
      </c>
      <c r="CL100" s="41">
        <f t="shared" si="108"/>
        <v>0</v>
      </c>
      <c r="CM100" s="41">
        <f t="shared" si="108"/>
        <v>0</v>
      </c>
      <c r="CN100" s="41">
        <f t="shared" si="108"/>
        <v>0</v>
      </c>
      <c r="CO100" s="41">
        <f t="shared" si="108"/>
        <v>0</v>
      </c>
      <c r="CP100" s="41">
        <f t="shared" si="108"/>
        <v>0</v>
      </c>
      <c r="CQ100" s="41">
        <f t="shared" si="108"/>
        <v>0</v>
      </c>
      <c r="CR100" s="41">
        <f t="shared" si="108"/>
        <v>0</v>
      </c>
      <c r="CS100" s="41">
        <f t="shared" si="108"/>
        <v>0</v>
      </c>
      <c r="CT100" s="41">
        <f t="shared" si="108"/>
        <v>0</v>
      </c>
    </row>
    <row r="101" spans="1:98" ht="13" x14ac:dyDescent="0.3">
      <c r="A101" s="38" t="str">
        <f t="shared" si="74"/>
        <v>Total lotskostnad per år</v>
      </c>
      <c r="C101" s="241">
        <f t="shared" si="75"/>
        <v>0</v>
      </c>
      <c r="E101" s="41">
        <f t="shared" ref="E101:AJ101" si="109">E28*E$85</f>
        <v>0</v>
      </c>
      <c r="F101" s="41">
        <f t="shared" si="109"/>
        <v>0</v>
      </c>
      <c r="G101" s="41">
        <f t="shared" si="109"/>
        <v>0</v>
      </c>
      <c r="H101" s="41">
        <f t="shared" si="109"/>
        <v>0</v>
      </c>
      <c r="I101" s="41">
        <f t="shared" si="109"/>
        <v>0</v>
      </c>
      <c r="J101" s="41">
        <f t="shared" si="109"/>
        <v>0</v>
      </c>
      <c r="K101" s="41">
        <f t="shared" si="109"/>
        <v>0</v>
      </c>
      <c r="L101" s="41">
        <f t="shared" si="109"/>
        <v>0</v>
      </c>
      <c r="M101" s="41">
        <f t="shared" si="109"/>
        <v>0</v>
      </c>
      <c r="N101" s="41">
        <f t="shared" si="109"/>
        <v>0</v>
      </c>
      <c r="O101" s="41">
        <f t="shared" si="109"/>
        <v>0</v>
      </c>
      <c r="P101" s="41">
        <f t="shared" si="109"/>
        <v>0</v>
      </c>
      <c r="Q101" s="41">
        <f t="shared" si="109"/>
        <v>0</v>
      </c>
      <c r="R101" s="41">
        <f t="shared" si="109"/>
        <v>0</v>
      </c>
      <c r="S101" s="41">
        <f t="shared" si="109"/>
        <v>0</v>
      </c>
      <c r="T101" s="41">
        <f t="shared" si="109"/>
        <v>0</v>
      </c>
      <c r="U101" s="41">
        <f t="shared" si="109"/>
        <v>0</v>
      </c>
      <c r="V101" s="41">
        <f t="shared" si="109"/>
        <v>0</v>
      </c>
      <c r="W101" s="41">
        <f t="shared" si="109"/>
        <v>0</v>
      </c>
      <c r="X101" s="41">
        <f t="shared" si="109"/>
        <v>0</v>
      </c>
      <c r="Y101" s="41">
        <f t="shared" si="109"/>
        <v>0</v>
      </c>
      <c r="Z101" s="41">
        <f t="shared" si="109"/>
        <v>0</v>
      </c>
      <c r="AA101" s="41">
        <f t="shared" si="109"/>
        <v>0</v>
      </c>
      <c r="AB101" s="41">
        <f t="shared" si="109"/>
        <v>0</v>
      </c>
      <c r="AC101" s="41">
        <f t="shared" si="109"/>
        <v>0</v>
      </c>
      <c r="AD101" s="41">
        <f t="shared" si="109"/>
        <v>0</v>
      </c>
      <c r="AE101" s="41">
        <f t="shared" si="109"/>
        <v>0</v>
      </c>
      <c r="AF101" s="41">
        <f t="shared" si="109"/>
        <v>0</v>
      </c>
      <c r="AG101" s="41">
        <f t="shared" si="109"/>
        <v>0</v>
      </c>
      <c r="AH101" s="41">
        <f t="shared" si="109"/>
        <v>0</v>
      </c>
      <c r="AI101" s="41">
        <f t="shared" si="109"/>
        <v>0</v>
      </c>
      <c r="AJ101" s="41">
        <f t="shared" si="109"/>
        <v>0</v>
      </c>
      <c r="AK101" s="41">
        <f t="shared" ref="AK101:BP101" si="110">AK28*AK$85</f>
        <v>0</v>
      </c>
      <c r="AL101" s="41">
        <f t="shared" si="110"/>
        <v>0</v>
      </c>
      <c r="AM101" s="41">
        <f t="shared" si="110"/>
        <v>0</v>
      </c>
      <c r="AN101" s="41">
        <f t="shared" si="110"/>
        <v>0</v>
      </c>
      <c r="AO101" s="41">
        <f t="shared" si="110"/>
        <v>0</v>
      </c>
      <c r="AP101" s="41">
        <f t="shared" si="110"/>
        <v>0</v>
      </c>
      <c r="AQ101" s="41">
        <f t="shared" si="110"/>
        <v>0</v>
      </c>
      <c r="AR101" s="41">
        <f t="shared" si="110"/>
        <v>0</v>
      </c>
      <c r="AS101" s="41">
        <f t="shared" si="110"/>
        <v>0</v>
      </c>
      <c r="AT101" s="41">
        <f t="shared" si="110"/>
        <v>0</v>
      </c>
      <c r="AU101" s="41">
        <f t="shared" si="110"/>
        <v>0</v>
      </c>
      <c r="AV101" s="41">
        <f t="shared" si="110"/>
        <v>0</v>
      </c>
      <c r="AW101" s="41">
        <f t="shared" si="110"/>
        <v>0</v>
      </c>
      <c r="AX101" s="41">
        <f t="shared" si="110"/>
        <v>0</v>
      </c>
      <c r="AY101" s="41">
        <f t="shared" si="110"/>
        <v>0</v>
      </c>
      <c r="AZ101" s="41">
        <f t="shared" si="110"/>
        <v>0</v>
      </c>
      <c r="BA101" s="41">
        <f t="shared" si="110"/>
        <v>0</v>
      </c>
      <c r="BB101" s="41">
        <f t="shared" si="110"/>
        <v>0</v>
      </c>
      <c r="BC101" s="41">
        <f t="shared" si="110"/>
        <v>0</v>
      </c>
      <c r="BD101" s="41">
        <f t="shared" si="110"/>
        <v>0</v>
      </c>
      <c r="BE101" s="41">
        <f t="shared" si="110"/>
        <v>0</v>
      </c>
      <c r="BF101" s="41">
        <f t="shared" si="110"/>
        <v>0</v>
      </c>
      <c r="BG101" s="41">
        <f t="shared" si="110"/>
        <v>0</v>
      </c>
      <c r="BH101" s="41">
        <f t="shared" si="110"/>
        <v>0</v>
      </c>
      <c r="BI101" s="41">
        <f t="shared" si="110"/>
        <v>0</v>
      </c>
      <c r="BJ101" s="41">
        <f t="shared" si="110"/>
        <v>0</v>
      </c>
      <c r="BK101" s="41">
        <f t="shared" si="110"/>
        <v>0</v>
      </c>
      <c r="BL101" s="41">
        <f t="shared" si="110"/>
        <v>0</v>
      </c>
      <c r="BM101" s="41">
        <f t="shared" si="110"/>
        <v>0</v>
      </c>
      <c r="BN101" s="41">
        <f t="shared" si="110"/>
        <v>0</v>
      </c>
      <c r="BO101" s="41">
        <f t="shared" si="110"/>
        <v>0</v>
      </c>
      <c r="BP101" s="41">
        <f t="shared" si="110"/>
        <v>0</v>
      </c>
      <c r="BQ101" s="41">
        <f t="shared" ref="BQ101:CT101" si="111">BQ28*BQ$85</f>
        <v>0</v>
      </c>
      <c r="BR101" s="41">
        <f t="shared" si="111"/>
        <v>0</v>
      </c>
      <c r="BS101" s="41">
        <f t="shared" si="111"/>
        <v>0</v>
      </c>
      <c r="BT101" s="41">
        <f t="shared" si="111"/>
        <v>0</v>
      </c>
      <c r="BU101" s="41">
        <f t="shared" si="111"/>
        <v>0</v>
      </c>
      <c r="BV101" s="41">
        <f t="shared" si="111"/>
        <v>0</v>
      </c>
      <c r="BW101" s="41">
        <f t="shared" si="111"/>
        <v>0</v>
      </c>
      <c r="BX101" s="41">
        <f t="shared" si="111"/>
        <v>0</v>
      </c>
      <c r="BY101" s="41">
        <f t="shared" si="111"/>
        <v>0</v>
      </c>
      <c r="BZ101" s="41">
        <f t="shared" si="111"/>
        <v>0</v>
      </c>
      <c r="CA101" s="41">
        <f t="shared" si="111"/>
        <v>0</v>
      </c>
      <c r="CB101" s="41">
        <f t="shared" si="111"/>
        <v>0</v>
      </c>
      <c r="CC101" s="41">
        <f t="shared" si="111"/>
        <v>0</v>
      </c>
      <c r="CD101" s="41">
        <f t="shared" si="111"/>
        <v>0</v>
      </c>
      <c r="CE101" s="41">
        <f t="shared" si="111"/>
        <v>0</v>
      </c>
      <c r="CF101" s="41">
        <f t="shared" si="111"/>
        <v>0</v>
      </c>
      <c r="CG101" s="41">
        <f t="shared" si="111"/>
        <v>0</v>
      </c>
      <c r="CH101" s="41">
        <f t="shared" si="111"/>
        <v>0</v>
      </c>
      <c r="CI101" s="41">
        <f t="shared" si="111"/>
        <v>0</v>
      </c>
      <c r="CJ101" s="41">
        <f t="shared" si="111"/>
        <v>0</v>
      </c>
      <c r="CK101" s="41">
        <f t="shared" si="111"/>
        <v>0</v>
      </c>
      <c r="CL101" s="41">
        <f t="shared" si="111"/>
        <v>0</v>
      </c>
      <c r="CM101" s="41">
        <f t="shared" si="111"/>
        <v>0</v>
      </c>
      <c r="CN101" s="41">
        <f t="shared" si="111"/>
        <v>0</v>
      </c>
      <c r="CO101" s="41">
        <f t="shared" si="111"/>
        <v>0</v>
      </c>
      <c r="CP101" s="41">
        <f t="shared" si="111"/>
        <v>0</v>
      </c>
      <c r="CQ101" s="41">
        <f t="shared" si="111"/>
        <v>0</v>
      </c>
      <c r="CR101" s="41">
        <f t="shared" si="111"/>
        <v>0</v>
      </c>
      <c r="CS101" s="41">
        <f t="shared" si="111"/>
        <v>0</v>
      </c>
      <c r="CT101" s="41">
        <f t="shared" si="111"/>
        <v>0</v>
      </c>
    </row>
    <row r="102" spans="1:98" s="1270" customFormat="1" ht="13" x14ac:dyDescent="0.3">
      <c r="A102" s="1269" t="str">
        <f t="shared" si="74"/>
        <v>Total årlig kostnad CO2</v>
      </c>
      <c r="C102" s="1272">
        <f t="shared" ca="1" si="75"/>
        <v>0</v>
      </c>
      <c r="D102" s="1273"/>
      <c r="E102" s="1272">
        <f t="shared" ref="E102:AJ102" ca="1" si="112">E29*E$85</f>
        <v>0</v>
      </c>
      <c r="F102" s="1272">
        <f t="shared" ca="1" si="112"/>
        <v>0</v>
      </c>
      <c r="G102" s="1272">
        <f t="shared" ca="1" si="112"/>
        <v>0</v>
      </c>
      <c r="H102" s="1272">
        <f t="shared" ca="1" si="112"/>
        <v>0</v>
      </c>
      <c r="I102" s="1272">
        <f t="shared" ca="1" si="112"/>
        <v>0</v>
      </c>
      <c r="J102" s="1272">
        <f t="shared" ca="1" si="112"/>
        <v>0</v>
      </c>
      <c r="K102" s="1272">
        <f t="shared" ca="1" si="112"/>
        <v>0</v>
      </c>
      <c r="L102" s="1272">
        <f t="shared" ca="1" si="112"/>
        <v>0</v>
      </c>
      <c r="M102" s="1272">
        <f t="shared" ca="1" si="112"/>
        <v>0</v>
      </c>
      <c r="N102" s="1272">
        <f t="shared" ca="1" si="112"/>
        <v>0</v>
      </c>
      <c r="O102" s="1272">
        <f t="shared" ca="1" si="112"/>
        <v>0</v>
      </c>
      <c r="P102" s="1272">
        <f t="shared" ca="1" si="112"/>
        <v>0</v>
      </c>
      <c r="Q102" s="1272">
        <f t="shared" ca="1" si="112"/>
        <v>0</v>
      </c>
      <c r="R102" s="1272">
        <f t="shared" ca="1" si="112"/>
        <v>0</v>
      </c>
      <c r="S102" s="1272">
        <f t="shared" ca="1" si="112"/>
        <v>0</v>
      </c>
      <c r="T102" s="1272">
        <f t="shared" ca="1" si="112"/>
        <v>0</v>
      </c>
      <c r="U102" s="1272">
        <f t="shared" ca="1" si="112"/>
        <v>0</v>
      </c>
      <c r="V102" s="1272">
        <f t="shared" ca="1" si="112"/>
        <v>0</v>
      </c>
      <c r="W102" s="1272">
        <f t="shared" ca="1" si="112"/>
        <v>0</v>
      </c>
      <c r="X102" s="1272">
        <f t="shared" ca="1" si="112"/>
        <v>0</v>
      </c>
      <c r="Y102" s="1272">
        <f t="shared" ca="1" si="112"/>
        <v>0</v>
      </c>
      <c r="Z102" s="1272">
        <f t="shared" ca="1" si="112"/>
        <v>0</v>
      </c>
      <c r="AA102" s="1272">
        <f t="shared" ca="1" si="112"/>
        <v>0</v>
      </c>
      <c r="AB102" s="1272">
        <f t="shared" ca="1" si="112"/>
        <v>0</v>
      </c>
      <c r="AC102" s="1272">
        <f t="shared" ca="1" si="112"/>
        <v>0</v>
      </c>
      <c r="AD102" s="1272">
        <f t="shared" ca="1" si="112"/>
        <v>0</v>
      </c>
      <c r="AE102" s="1272">
        <f t="shared" ca="1" si="112"/>
        <v>0</v>
      </c>
      <c r="AF102" s="1272">
        <f t="shared" ca="1" si="112"/>
        <v>0</v>
      </c>
      <c r="AG102" s="1272">
        <f t="shared" ca="1" si="112"/>
        <v>0</v>
      </c>
      <c r="AH102" s="1272">
        <f t="shared" ca="1" si="112"/>
        <v>0</v>
      </c>
      <c r="AI102" s="1272">
        <f t="shared" ca="1" si="112"/>
        <v>0</v>
      </c>
      <c r="AJ102" s="1272">
        <f t="shared" ca="1" si="112"/>
        <v>0</v>
      </c>
      <c r="AK102" s="1272">
        <f t="shared" ref="AK102:BP102" ca="1" si="113">AK29*AK$85</f>
        <v>0</v>
      </c>
      <c r="AL102" s="1272">
        <f t="shared" ca="1" si="113"/>
        <v>0</v>
      </c>
      <c r="AM102" s="1272">
        <f t="shared" ca="1" si="113"/>
        <v>0</v>
      </c>
      <c r="AN102" s="1272">
        <f t="shared" ca="1" si="113"/>
        <v>0</v>
      </c>
      <c r="AO102" s="1272">
        <f t="shared" ca="1" si="113"/>
        <v>0</v>
      </c>
      <c r="AP102" s="1272">
        <f t="shared" ca="1" si="113"/>
        <v>0</v>
      </c>
      <c r="AQ102" s="1272">
        <f t="shared" ca="1" si="113"/>
        <v>0</v>
      </c>
      <c r="AR102" s="1272">
        <f t="shared" ca="1" si="113"/>
        <v>0</v>
      </c>
      <c r="AS102" s="1272">
        <f t="shared" ca="1" si="113"/>
        <v>0</v>
      </c>
      <c r="AT102" s="1272">
        <f t="shared" ca="1" si="113"/>
        <v>0</v>
      </c>
      <c r="AU102" s="1272">
        <f t="shared" ca="1" si="113"/>
        <v>0</v>
      </c>
      <c r="AV102" s="1272">
        <f t="shared" ca="1" si="113"/>
        <v>0</v>
      </c>
      <c r="AW102" s="1272">
        <f t="shared" ca="1" si="113"/>
        <v>0</v>
      </c>
      <c r="AX102" s="1272">
        <f t="shared" ca="1" si="113"/>
        <v>0</v>
      </c>
      <c r="AY102" s="1272">
        <f t="shared" ca="1" si="113"/>
        <v>0</v>
      </c>
      <c r="AZ102" s="1272">
        <f t="shared" ca="1" si="113"/>
        <v>0</v>
      </c>
      <c r="BA102" s="1272">
        <f t="shared" ca="1" si="113"/>
        <v>0</v>
      </c>
      <c r="BB102" s="1272">
        <f t="shared" ca="1" si="113"/>
        <v>0</v>
      </c>
      <c r="BC102" s="1272">
        <f t="shared" ca="1" si="113"/>
        <v>0</v>
      </c>
      <c r="BD102" s="1272">
        <f t="shared" ca="1" si="113"/>
        <v>0</v>
      </c>
      <c r="BE102" s="1272">
        <f t="shared" ca="1" si="113"/>
        <v>0</v>
      </c>
      <c r="BF102" s="1272">
        <f t="shared" ca="1" si="113"/>
        <v>0</v>
      </c>
      <c r="BG102" s="1272">
        <f t="shared" ca="1" si="113"/>
        <v>0</v>
      </c>
      <c r="BH102" s="1272">
        <f t="shared" ca="1" si="113"/>
        <v>0</v>
      </c>
      <c r="BI102" s="1272">
        <f t="shared" ca="1" si="113"/>
        <v>0</v>
      </c>
      <c r="BJ102" s="1272">
        <f t="shared" ca="1" si="113"/>
        <v>0</v>
      </c>
      <c r="BK102" s="1272">
        <f t="shared" ca="1" si="113"/>
        <v>0</v>
      </c>
      <c r="BL102" s="1272">
        <f t="shared" ca="1" si="113"/>
        <v>0</v>
      </c>
      <c r="BM102" s="1272">
        <f t="shared" ca="1" si="113"/>
        <v>0</v>
      </c>
      <c r="BN102" s="1272">
        <f t="shared" ca="1" si="113"/>
        <v>0</v>
      </c>
      <c r="BO102" s="1272">
        <f t="shared" ca="1" si="113"/>
        <v>0</v>
      </c>
      <c r="BP102" s="1272">
        <f t="shared" ca="1" si="113"/>
        <v>0</v>
      </c>
      <c r="BQ102" s="1272">
        <f t="shared" ref="BQ102:CT102" ca="1" si="114">BQ29*BQ$85</f>
        <v>0</v>
      </c>
      <c r="BR102" s="1272">
        <f t="shared" ca="1" si="114"/>
        <v>0</v>
      </c>
      <c r="BS102" s="1272">
        <f t="shared" ca="1" si="114"/>
        <v>0</v>
      </c>
      <c r="BT102" s="1272">
        <f t="shared" ca="1" si="114"/>
        <v>0</v>
      </c>
      <c r="BU102" s="1272">
        <f t="shared" ca="1" si="114"/>
        <v>0</v>
      </c>
      <c r="BV102" s="1272">
        <f t="shared" si="114"/>
        <v>0</v>
      </c>
      <c r="BW102" s="1272">
        <f t="shared" si="114"/>
        <v>0</v>
      </c>
      <c r="BX102" s="1272">
        <f t="shared" si="114"/>
        <v>0</v>
      </c>
      <c r="BY102" s="1272">
        <f t="shared" si="114"/>
        <v>0</v>
      </c>
      <c r="BZ102" s="1272">
        <f t="shared" si="114"/>
        <v>0</v>
      </c>
      <c r="CA102" s="1272">
        <f t="shared" si="114"/>
        <v>0</v>
      </c>
      <c r="CB102" s="1272">
        <f t="shared" si="114"/>
        <v>0</v>
      </c>
      <c r="CC102" s="1272">
        <f t="shared" si="114"/>
        <v>0</v>
      </c>
      <c r="CD102" s="1272">
        <f t="shared" si="114"/>
        <v>0</v>
      </c>
      <c r="CE102" s="1272">
        <f t="shared" si="114"/>
        <v>0</v>
      </c>
      <c r="CF102" s="1272">
        <f t="shared" si="114"/>
        <v>0</v>
      </c>
      <c r="CG102" s="1272">
        <f t="shared" si="114"/>
        <v>0</v>
      </c>
      <c r="CH102" s="1272">
        <f t="shared" si="114"/>
        <v>0</v>
      </c>
      <c r="CI102" s="1272">
        <f t="shared" si="114"/>
        <v>0</v>
      </c>
      <c r="CJ102" s="1272">
        <f t="shared" si="114"/>
        <v>0</v>
      </c>
      <c r="CK102" s="1272">
        <f t="shared" si="114"/>
        <v>0</v>
      </c>
      <c r="CL102" s="1272">
        <f t="shared" si="114"/>
        <v>0</v>
      </c>
      <c r="CM102" s="1272">
        <f t="shared" si="114"/>
        <v>0</v>
      </c>
      <c r="CN102" s="1272">
        <f t="shared" si="114"/>
        <v>0</v>
      </c>
      <c r="CO102" s="1272">
        <f t="shared" si="114"/>
        <v>0</v>
      </c>
      <c r="CP102" s="1272">
        <f t="shared" si="114"/>
        <v>0</v>
      </c>
      <c r="CQ102" s="1272">
        <f t="shared" si="114"/>
        <v>0</v>
      </c>
      <c r="CR102" s="1272">
        <f t="shared" si="114"/>
        <v>0</v>
      </c>
      <c r="CS102" s="1272">
        <f t="shared" si="114"/>
        <v>0</v>
      </c>
      <c r="CT102" s="1272">
        <f t="shared" si="114"/>
        <v>0</v>
      </c>
    </row>
    <row r="103" spans="1:98" ht="13" x14ac:dyDescent="0.3">
      <c r="A103" s="38" t="str">
        <f t="shared" si="74"/>
        <v>Total årlig kostnad NOx</v>
      </c>
      <c r="C103" s="241">
        <f t="shared" ca="1" si="75"/>
        <v>0</v>
      </c>
      <c r="E103" s="41">
        <f t="shared" ref="E103:AJ103" ca="1" si="115">E30*E$85</f>
        <v>0</v>
      </c>
      <c r="F103" s="41">
        <f t="shared" ca="1" si="115"/>
        <v>0</v>
      </c>
      <c r="G103" s="41">
        <f t="shared" ca="1" si="115"/>
        <v>0</v>
      </c>
      <c r="H103" s="41">
        <f t="shared" ca="1" si="115"/>
        <v>0</v>
      </c>
      <c r="I103" s="41">
        <f t="shared" ca="1" si="115"/>
        <v>0</v>
      </c>
      <c r="J103" s="41">
        <f t="shared" ca="1" si="115"/>
        <v>0</v>
      </c>
      <c r="K103" s="41">
        <f t="shared" ca="1" si="115"/>
        <v>0</v>
      </c>
      <c r="L103" s="41">
        <f t="shared" ca="1" si="115"/>
        <v>0</v>
      </c>
      <c r="M103" s="41">
        <f t="shared" ca="1" si="115"/>
        <v>0</v>
      </c>
      <c r="N103" s="41">
        <f t="shared" ca="1" si="115"/>
        <v>0</v>
      </c>
      <c r="O103" s="41">
        <f t="shared" ca="1" si="115"/>
        <v>0</v>
      </c>
      <c r="P103" s="41">
        <f t="shared" ca="1" si="115"/>
        <v>0</v>
      </c>
      <c r="Q103" s="41">
        <f t="shared" ca="1" si="115"/>
        <v>0</v>
      </c>
      <c r="R103" s="41">
        <f t="shared" ca="1" si="115"/>
        <v>0</v>
      </c>
      <c r="S103" s="41">
        <f t="shared" ca="1" si="115"/>
        <v>0</v>
      </c>
      <c r="T103" s="41">
        <f t="shared" ca="1" si="115"/>
        <v>0</v>
      </c>
      <c r="U103" s="41">
        <f t="shared" ca="1" si="115"/>
        <v>0</v>
      </c>
      <c r="V103" s="41">
        <f t="shared" ca="1" si="115"/>
        <v>0</v>
      </c>
      <c r="W103" s="41">
        <f t="shared" ca="1" si="115"/>
        <v>0</v>
      </c>
      <c r="X103" s="41">
        <f t="shared" ca="1" si="115"/>
        <v>0</v>
      </c>
      <c r="Y103" s="41">
        <f t="shared" ca="1" si="115"/>
        <v>0</v>
      </c>
      <c r="Z103" s="41">
        <f t="shared" ca="1" si="115"/>
        <v>0</v>
      </c>
      <c r="AA103" s="41">
        <f t="shared" ca="1" si="115"/>
        <v>0</v>
      </c>
      <c r="AB103" s="41">
        <f t="shared" ca="1" si="115"/>
        <v>0</v>
      </c>
      <c r="AC103" s="41">
        <f t="shared" ca="1" si="115"/>
        <v>0</v>
      </c>
      <c r="AD103" s="41">
        <f t="shared" ca="1" si="115"/>
        <v>0</v>
      </c>
      <c r="AE103" s="41">
        <f t="shared" ca="1" si="115"/>
        <v>0</v>
      </c>
      <c r="AF103" s="41">
        <f t="shared" ca="1" si="115"/>
        <v>0</v>
      </c>
      <c r="AG103" s="41">
        <f t="shared" ca="1" si="115"/>
        <v>0</v>
      </c>
      <c r="AH103" s="41">
        <f t="shared" ca="1" si="115"/>
        <v>0</v>
      </c>
      <c r="AI103" s="41">
        <f t="shared" ca="1" si="115"/>
        <v>0</v>
      </c>
      <c r="AJ103" s="41">
        <f t="shared" ca="1" si="115"/>
        <v>0</v>
      </c>
      <c r="AK103" s="41">
        <f t="shared" ref="AK103:BP103" ca="1" si="116">AK30*AK$85</f>
        <v>0</v>
      </c>
      <c r="AL103" s="41">
        <f t="shared" ca="1" si="116"/>
        <v>0</v>
      </c>
      <c r="AM103" s="41">
        <f t="shared" ca="1" si="116"/>
        <v>0</v>
      </c>
      <c r="AN103" s="41">
        <f t="shared" ca="1" si="116"/>
        <v>0</v>
      </c>
      <c r="AO103" s="41">
        <f t="shared" ca="1" si="116"/>
        <v>0</v>
      </c>
      <c r="AP103" s="41">
        <f t="shared" ca="1" si="116"/>
        <v>0</v>
      </c>
      <c r="AQ103" s="41">
        <f t="shared" ca="1" si="116"/>
        <v>0</v>
      </c>
      <c r="AR103" s="41">
        <f t="shared" ca="1" si="116"/>
        <v>0</v>
      </c>
      <c r="AS103" s="41">
        <f t="shared" ca="1" si="116"/>
        <v>0</v>
      </c>
      <c r="AT103" s="41">
        <f t="shared" ca="1" si="116"/>
        <v>0</v>
      </c>
      <c r="AU103" s="41">
        <f t="shared" ca="1" si="116"/>
        <v>0</v>
      </c>
      <c r="AV103" s="41">
        <f t="shared" ca="1" si="116"/>
        <v>0</v>
      </c>
      <c r="AW103" s="41">
        <f t="shared" ca="1" si="116"/>
        <v>0</v>
      </c>
      <c r="AX103" s="41">
        <f t="shared" ca="1" si="116"/>
        <v>0</v>
      </c>
      <c r="AY103" s="41">
        <f t="shared" ca="1" si="116"/>
        <v>0</v>
      </c>
      <c r="AZ103" s="41">
        <f t="shared" ca="1" si="116"/>
        <v>0</v>
      </c>
      <c r="BA103" s="41">
        <f t="shared" ca="1" si="116"/>
        <v>0</v>
      </c>
      <c r="BB103" s="41">
        <f t="shared" ca="1" si="116"/>
        <v>0</v>
      </c>
      <c r="BC103" s="41">
        <f t="shared" ca="1" si="116"/>
        <v>0</v>
      </c>
      <c r="BD103" s="41">
        <f t="shared" ca="1" si="116"/>
        <v>0</v>
      </c>
      <c r="BE103" s="41">
        <f t="shared" ca="1" si="116"/>
        <v>0</v>
      </c>
      <c r="BF103" s="41">
        <f t="shared" ca="1" si="116"/>
        <v>0</v>
      </c>
      <c r="BG103" s="41">
        <f t="shared" ca="1" si="116"/>
        <v>0</v>
      </c>
      <c r="BH103" s="41">
        <f t="shared" ca="1" si="116"/>
        <v>0</v>
      </c>
      <c r="BI103" s="41">
        <f t="shared" ca="1" si="116"/>
        <v>0</v>
      </c>
      <c r="BJ103" s="41">
        <f t="shared" ca="1" si="116"/>
        <v>0</v>
      </c>
      <c r="BK103" s="41">
        <f t="shared" ca="1" si="116"/>
        <v>0</v>
      </c>
      <c r="BL103" s="41">
        <f t="shared" ca="1" si="116"/>
        <v>0</v>
      </c>
      <c r="BM103" s="41">
        <f t="shared" ca="1" si="116"/>
        <v>0</v>
      </c>
      <c r="BN103" s="41">
        <f t="shared" ca="1" si="116"/>
        <v>0</v>
      </c>
      <c r="BO103" s="41">
        <f t="shared" ca="1" si="116"/>
        <v>0</v>
      </c>
      <c r="BP103" s="41">
        <f t="shared" ca="1" si="116"/>
        <v>0</v>
      </c>
      <c r="BQ103" s="41">
        <f t="shared" ref="BQ103:CT103" ca="1" si="117">BQ30*BQ$85</f>
        <v>0</v>
      </c>
      <c r="BR103" s="41">
        <f t="shared" ca="1" si="117"/>
        <v>0</v>
      </c>
      <c r="BS103" s="41">
        <f t="shared" ca="1" si="117"/>
        <v>0</v>
      </c>
      <c r="BT103" s="41">
        <f t="shared" ca="1" si="117"/>
        <v>0</v>
      </c>
      <c r="BU103" s="41">
        <f t="shared" ca="1" si="117"/>
        <v>0</v>
      </c>
      <c r="BV103" s="41">
        <f t="shared" si="117"/>
        <v>0</v>
      </c>
      <c r="BW103" s="41">
        <f t="shared" si="117"/>
        <v>0</v>
      </c>
      <c r="BX103" s="41">
        <f t="shared" si="117"/>
        <v>0</v>
      </c>
      <c r="BY103" s="41">
        <f t="shared" si="117"/>
        <v>0</v>
      </c>
      <c r="BZ103" s="41">
        <f t="shared" si="117"/>
        <v>0</v>
      </c>
      <c r="CA103" s="41">
        <f t="shared" si="117"/>
        <v>0</v>
      </c>
      <c r="CB103" s="41">
        <f t="shared" si="117"/>
        <v>0</v>
      </c>
      <c r="CC103" s="41">
        <f t="shared" si="117"/>
        <v>0</v>
      </c>
      <c r="CD103" s="41">
        <f t="shared" si="117"/>
        <v>0</v>
      </c>
      <c r="CE103" s="41">
        <f t="shared" si="117"/>
        <v>0</v>
      </c>
      <c r="CF103" s="41">
        <f t="shared" si="117"/>
        <v>0</v>
      </c>
      <c r="CG103" s="41">
        <f t="shared" si="117"/>
        <v>0</v>
      </c>
      <c r="CH103" s="41">
        <f t="shared" si="117"/>
        <v>0</v>
      </c>
      <c r="CI103" s="41">
        <f t="shared" si="117"/>
        <v>0</v>
      </c>
      <c r="CJ103" s="41">
        <f t="shared" si="117"/>
        <v>0</v>
      </c>
      <c r="CK103" s="41">
        <f t="shared" si="117"/>
        <v>0</v>
      </c>
      <c r="CL103" s="41">
        <f t="shared" si="117"/>
        <v>0</v>
      </c>
      <c r="CM103" s="41">
        <f t="shared" si="117"/>
        <v>0</v>
      </c>
      <c r="CN103" s="41">
        <f t="shared" si="117"/>
        <v>0</v>
      </c>
      <c r="CO103" s="41">
        <f t="shared" si="117"/>
        <v>0</v>
      </c>
      <c r="CP103" s="41">
        <f t="shared" si="117"/>
        <v>0</v>
      </c>
      <c r="CQ103" s="41">
        <f t="shared" si="117"/>
        <v>0</v>
      </c>
      <c r="CR103" s="41">
        <f t="shared" si="117"/>
        <v>0</v>
      </c>
      <c r="CS103" s="41">
        <f t="shared" si="117"/>
        <v>0</v>
      </c>
      <c r="CT103" s="41">
        <f t="shared" si="117"/>
        <v>0</v>
      </c>
    </row>
    <row r="104" spans="1:98" ht="13" x14ac:dyDescent="0.3">
      <c r="A104" s="38" t="str">
        <f t="shared" si="74"/>
        <v>Total årlig kostnad VOC</v>
      </c>
      <c r="C104" s="241">
        <f t="shared" ca="1" si="75"/>
        <v>0</v>
      </c>
      <c r="E104" s="41">
        <f t="shared" ref="E104:AJ104" ca="1" si="118">E31*E$85</f>
        <v>0</v>
      </c>
      <c r="F104" s="41">
        <f t="shared" ca="1" si="118"/>
        <v>0</v>
      </c>
      <c r="G104" s="41">
        <f t="shared" ca="1" si="118"/>
        <v>0</v>
      </c>
      <c r="H104" s="41">
        <f t="shared" ca="1" si="118"/>
        <v>0</v>
      </c>
      <c r="I104" s="41">
        <f t="shared" ca="1" si="118"/>
        <v>0</v>
      </c>
      <c r="J104" s="41">
        <f t="shared" ca="1" si="118"/>
        <v>0</v>
      </c>
      <c r="K104" s="41">
        <f t="shared" ca="1" si="118"/>
        <v>0</v>
      </c>
      <c r="L104" s="41">
        <f t="shared" ca="1" si="118"/>
        <v>0</v>
      </c>
      <c r="M104" s="41">
        <f t="shared" ca="1" si="118"/>
        <v>0</v>
      </c>
      <c r="N104" s="41">
        <f t="shared" ca="1" si="118"/>
        <v>0</v>
      </c>
      <c r="O104" s="41">
        <f t="shared" ca="1" si="118"/>
        <v>0</v>
      </c>
      <c r="P104" s="41">
        <f t="shared" ca="1" si="118"/>
        <v>0</v>
      </c>
      <c r="Q104" s="41">
        <f t="shared" ca="1" si="118"/>
        <v>0</v>
      </c>
      <c r="R104" s="41">
        <f t="shared" ca="1" si="118"/>
        <v>0</v>
      </c>
      <c r="S104" s="41">
        <f t="shared" ca="1" si="118"/>
        <v>0</v>
      </c>
      <c r="T104" s="41">
        <f t="shared" ca="1" si="118"/>
        <v>0</v>
      </c>
      <c r="U104" s="41">
        <f t="shared" ca="1" si="118"/>
        <v>0</v>
      </c>
      <c r="V104" s="41">
        <f t="shared" ca="1" si="118"/>
        <v>0</v>
      </c>
      <c r="W104" s="41">
        <f t="shared" ca="1" si="118"/>
        <v>0</v>
      </c>
      <c r="X104" s="41">
        <f t="shared" ca="1" si="118"/>
        <v>0</v>
      </c>
      <c r="Y104" s="41">
        <f t="shared" ca="1" si="118"/>
        <v>0</v>
      </c>
      <c r="Z104" s="41">
        <f t="shared" ca="1" si="118"/>
        <v>0</v>
      </c>
      <c r="AA104" s="41">
        <f t="shared" ca="1" si="118"/>
        <v>0</v>
      </c>
      <c r="AB104" s="41">
        <f t="shared" ca="1" si="118"/>
        <v>0</v>
      </c>
      <c r="AC104" s="41">
        <f t="shared" ca="1" si="118"/>
        <v>0</v>
      </c>
      <c r="AD104" s="41">
        <f t="shared" ca="1" si="118"/>
        <v>0</v>
      </c>
      <c r="AE104" s="41">
        <f t="shared" ca="1" si="118"/>
        <v>0</v>
      </c>
      <c r="AF104" s="41">
        <f t="shared" ca="1" si="118"/>
        <v>0</v>
      </c>
      <c r="AG104" s="41">
        <f t="shared" ca="1" si="118"/>
        <v>0</v>
      </c>
      <c r="AH104" s="41">
        <f t="shared" ca="1" si="118"/>
        <v>0</v>
      </c>
      <c r="AI104" s="41">
        <f t="shared" ca="1" si="118"/>
        <v>0</v>
      </c>
      <c r="AJ104" s="41">
        <f t="shared" ca="1" si="118"/>
        <v>0</v>
      </c>
      <c r="AK104" s="41">
        <f t="shared" ref="AK104:BP104" ca="1" si="119">AK31*AK$85</f>
        <v>0</v>
      </c>
      <c r="AL104" s="41">
        <f t="shared" ca="1" si="119"/>
        <v>0</v>
      </c>
      <c r="AM104" s="41">
        <f t="shared" ca="1" si="119"/>
        <v>0</v>
      </c>
      <c r="AN104" s="41">
        <f t="shared" ca="1" si="119"/>
        <v>0</v>
      </c>
      <c r="AO104" s="41">
        <f t="shared" ca="1" si="119"/>
        <v>0</v>
      </c>
      <c r="AP104" s="41">
        <f t="shared" ca="1" si="119"/>
        <v>0</v>
      </c>
      <c r="AQ104" s="41">
        <f t="shared" ca="1" si="119"/>
        <v>0</v>
      </c>
      <c r="AR104" s="41">
        <f t="shared" ca="1" si="119"/>
        <v>0</v>
      </c>
      <c r="AS104" s="41">
        <f t="shared" ca="1" si="119"/>
        <v>0</v>
      </c>
      <c r="AT104" s="41">
        <f t="shared" ca="1" si="119"/>
        <v>0</v>
      </c>
      <c r="AU104" s="41">
        <f t="shared" ca="1" si="119"/>
        <v>0</v>
      </c>
      <c r="AV104" s="41">
        <f t="shared" ca="1" si="119"/>
        <v>0</v>
      </c>
      <c r="AW104" s="41">
        <f t="shared" ca="1" si="119"/>
        <v>0</v>
      </c>
      <c r="AX104" s="41">
        <f t="shared" ca="1" si="119"/>
        <v>0</v>
      </c>
      <c r="AY104" s="41">
        <f t="shared" ca="1" si="119"/>
        <v>0</v>
      </c>
      <c r="AZ104" s="41">
        <f t="shared" ca="1" si="119"/>
        <v>0</v>
      </c>
      <c r="BA104" s="41">
        <f t="shared" ca="1" si="119"/>
        <v>0</v>
      </c>
      <c r="BB104" s="41">
        <f t="shared" ca="1" si="119"/>
        <v>0</v>
      </c>
      <c r="BC104" s="41">
        <f t="shared" ca="1" si="119"/>
        <v>0</v>
      </c>
      <c r="BD104" s="41">
        <f t="shared" ca="1" si="119"/>
        <v>0</v>
      </c>
      <c r="BE104" s="41">
        <f t="shared" ca="1" si="119"/>
        <v>0</v>
      </c>
      <c r="BF104" s="41">
        <f t="shared" ca="1" si="119"/>
        <v>0</v>
      </c>
      <c r="BG104" s="41">
        <f t="shared" ca="1" si="119"/>
        <v>0</v>
      </c>
      <c r="BH104" s="41">
        <f t="shared" ca="1" si="119"/>
        <v>0</v>
      </c>
      <c r="BI104" s="41">
        <f t="shared" ca="1" si="119"/>
        <v>0</v>
      </c>
      <c r="BJ104" s="41">
        <f t="shared" ca="1" si="119"/>
        <v>0</v>
      </c>
      <c r="BK104" s="41">
        <f t="shared" ca="1" si="119"/>
        <v>0</v>
      </c>
      <c r="BL104" s="41">
        <f t="shared" ca="1" si="119"/>
        <v>0</v>
      </c>
      <c r="BM104" s="41">
        <f t="shared" ca="1" si="119"/>
        <v>0</v>
      </c>
      <c r="BN104" s="41">
        <f t="shared" ca="1" si="119"/>
        <v>0</v>
      </c>
      <c r="BO104" s="41">
        <f t="shared" ca="1" si="119"/>
        <v>0</v>
      </c>
      <c r="BP104" s="41">
        <f t="shared" ca="1" si="119"/>
        <v>0</v>
      </c>
      <c r="BQ104" s="41">
        <f t="shared" ref="BQ104:CT104" ca="1" si="120">BQ31*BQ$85</f>
        <v>0</v>
      </c>
      <c r="BR104" s="41">
        <f t="shared" ca="1" si="120"/>
        <v>0</v>
      </c>
      <c r="BS104" s="41">
        <f t="shared" ca="1" si="120"/>
        <v>0</v>
      </c>
      <c r="BT104" s="41">
        <f t="shared" ca="1" si="120"/>
        <v>0</v>
      </c>
      <c r="BU104" s="41">
        <f t="shared" ca="1" si="120"/>
        <v>0</v>
      </c>
      <c r="BV104" s="41">
        <f t="shared" si="120"/>
        <v>0</v>
      </c>
      <c r="BW104" s="41">
        <f t="shared" si="120"/>
        <v>0</v>
      </c>
      <c r="BX104" s="41">
        <f t="shared" si="120"/>
        <v>0</v>
      </c>
      <c r="BY104" s="41">
        <f t="shared" si="120"/>
        <v>0</v>
      </c>
      <c r="BZ104" s="41">
        <f t="shared" si="120"/>
        <v>0</v>
      </c>
      <c r="CA104" s="41">
        <f t="shared" si="120"/>
        <v>0</v>
      </c>
      <c r="CB104" s="41">
        <f t="shared" si="120"/>
        <v>0</v>
      </c>
      <c r="CC104" s="41">
        <f t="shared" si="120"/>
        <v>0</v>
      </c>
      <c r="CD104" s="41">
        <f t="shared" si="120"/>
        <v>0</v>
      </c>
      <c r="CE104" s="41">
        <f t="shared" si="120"/>
        <v>0</v>
      </c>
      <c r="CF104" s="41">
        <f t="shared" si="120"/>
        <v>0</v>
      </c>
      <c r="CG104" s="41">
        <f t="shared" si="120"/>
        <v>0</v>
      </c>
      <c r="CH104" s="41">
        <f t="shared" si="120"/>
        <v>0</v>
      </c>
      <c r="CI104" s="41">
        <f t="shared" si="120"/>
        <v>0</v>
      </c>
      <c r="CJ104" s="41">
        <f t="shared" si="120"/>
        <v>0</v>
      </c>
      <c r="CK104" s="41">
        <f t="shared" si="120"/>
        <v>0</v>
      </c>
      <c r="CL104" s="41">
        <f t="shared" si="120"/>
        <v>0</v>
      </c>
      <c r="CM104" s="41">
        <f t="shared" si="120"/>
        <v>0</v>
      </c>
      <c r="CN104" s="41">
        <f t="shared" si="120"/>
        <v>0</v>
      </c>
      <c r="CO104" s="41">
        <f t="shared" si="120"/>
        <v>0</v>
      </c>
      <c r="CP104" s="41">
        <f t="shared" si="120"/>
        <v>0</v>
      </c>
      <c r="CQ104" s="41">
        <f t="shared" si="120"/>
        <v>0</v>
      </c>
      <c r="CR104" s="41">
        <f t="shared" si="120"/>
        <v>0</v>
      </c>
      <c r="CS104" s="41">
        <f t="shared" si="120"/>
        <v>0</v>
      </c>
      <c r="CT104" s="41">
        <f t="shared" si="120"/>
        <v>0</v>
      </c>
    </row>
    <row r="105" spans="1:98" ht="13" x14ac:dyDescent="0.3">
      <c r="A105" s="38" t="str">
        <f t="shared" si="74"/>
        <v>Total årlig kostnad SO2</v>
      </c>
      <c r="C105" s="241">
        <f t="shared" ca="1" si="75"/>
        <v>0</v>
      </c>
      <c r="E105" s="41">
        <f t="shared" ref="E105:AJ105" ca="1" si="121">E32*E$85</f>
        <v>0</v>
      </c>
      <c r="F105" s="41">
        <f t="shared" ca="1" si="121"/>
        <v>0</v>
      </c>
      <c r="G105" s="41">
        <f t="shared" ca="1" si="121"/>
        <v>0</v>
      </c>
      <c r="H105" s="41">
        <f t="shared" ca="1" si="121"/>
        <v>0</v>
      </c>
      <c r="I105" s="41">
        <f t="shared" ca="1" si="121"/>
        <v>0</v>
      </c>
      <c r="J105" s="41">
        <f t="shared" ca="1" si="121"/>
        <v>0</v>
      </c>
      <c r="K105" s="41">
        <f t="shared" ca="1" si="121"/>
        <v>0</v>
      </c>
      <c r="L105" s="41">
        <f t="shared" ca="1" si="121"/>
        <v>0</v>
      </c>
      <c r="M105" s="41">
        <f t="shared" ca="1" si="121"/>
        <v>0</v>
      </c>
      <c r="N105" s="41">
        <f t="shared" ca="1" si="121"/>
        <v>0</v>
      </c>
      <c r="O105" s="41">
        <f t="shared" ca="1" si="121"/>
        <v>0</v>
      </c>
      <c r="P105" s="41">
        <f t="shared" ca="1" si="121"/>
        <v>0</v>
      </c>
      <c r="Q105" s="41">
        <f t="shared" ca="1" si="121"/>
        <v>0</v>
      </c>
      <c r="R105" s="41">
        <f t="shared" ca="1" si="121"/>
        <v>0</v>
      </c>
      <c r="S105" s="41">
        <f t="shared" ca="1" si="121"/>
        <v>0</v>
      </c>
      <c r="T105" s="41">
        <f t="shared" ca="1" si="121"/>
        <v>0</v>
      </c>
      <c r="U105" s="41">
        <f t="shared" ca="1" si="121"/>
        <v>0</v>
      </c>
      <c r="V105" s="41">
        <f t="shared" ca="1" si="121"/>
        <v>0</v>
      </c>
      <c r="W105" s="41">
        <f t="shared" ca="1" si="121"/>
        <v>0</v>
      </c>
      <c r="X105" s="41">
        <f t="shared" ca="1" si="121"/>
        <v>0</v>
      </c>
      <c r="Y105" s="41">
        <f t="shared" ca="1" si="121"/>
        <v>0</v>
      </c>
      <c r="Z105" s="41">
        <f t="shared" ca="1" si="121"/>
        <v>0</v>
      </c>
      <c r="AA105" s="41">
        <f t="shared" ca="1" si="121"/>
        <v>0</v>
      </c>
      <c r="AB105" s="41">
        <f t="shared" ca="1" si="121"/>
        <v>0</v>
      </c>
      <c r="AC105" s="41">
        <f t="shared" ca="1" si="121"/>
        <v>0</v>
      </c>
      <c r="AD105" s="41">
        <f t="shared" ca="1" si="121"/>
        <v>0</v>
      </c>
      <c r="AE105" s="41">
        <f t="shared" ca="1" si="121"/>
        <v>0</v>
      </c>
      <c r="AF105" s="41">
        <f t="shared" ca="1" si="121"/>
        <v>0</v>
      </c>
      <c r="AG105" s="41">
        <f t="shared" ca="1" si="121"/>
        <v>0</v>
      </c>
      <c r="AH105" s="41">
        <f t="shared" ca="1" si="121"/>
        <v>0</v>
      </c>
      <c r="AI105" s="41">
        <f t="shared" ca="1" si="121"/>
        <v>0</v>
      </c>
      <c r="AJ105" s="41">
        <f t="shared" ca="1" si="121"/>
        <v>0</v>
      </c>
      <c r="AK105" s="41">
        <f t="shared" ref="AK105:BP105" ca="1" si="122">AK32*AK$85</f>
        <v>0</v>
      </c>
      <c r="AL105" s="41">
        <f t="shared" ca="1" si="122"/>
        <v>0</v>
      </c>
      <c r="AM105" s="41">
        <f t="shared" ca="1" si="122"/>
        <v>0</v>
      </c>
      <c r="AN105" s="41">
        <f t="shared" ca="1" si="122"/>
        <v>0</v>
      </c>
      <c r="AO105" s="41">
        <f t="shared" ca="1" si="122"/>
        <v>0</v>
      </c>
      <c r="AP105" s="41">
        <f t="shared" ca="1" si="122"/>
        <v>0</v>
      </c>
      <c r="AQ105" s="41">
        <f t="shared" ca="1" si="122"/>
        <v>0</v>
      </c>
      <c r="AR105" s="41">
        <f t="shared" ca="1" si="122"/>
        <v>0</v>
      </c>
      <c r="AS105" s="41">
        <f t="shared" ca="1" si="122"/>
        <v>0</v>
      </c>
      <c r="AT105" s="41">
        <f t="shared" ca="1" si="122"/>
        <v>0</v>
      </c>
      <c r="AU105" s="41">
        <f t="shared" ca="1" si="122"/>
        <v>0</v>
      </c>
      <c r="AV105" s="41">
        <f t="shared" ca="1" si="122"/>
        <v>0</v>
      </c>
      <c r="AW105" s="41">
        <f t="shared" ca="1" si="122"/>
        <v>0</v>
      </c>
      <c r="AX105" s="41">
        <f t="shared" ca="1" si="122"/>
        <v>0</v>
      </c>
      <c r="AY105" s="41">
        <f t="shared" ca="1" si="122"/>
        <v>0</v>
      </c>
      <c r="AZ105" s="41">
        <f t="shared" ca="1" si="122"/>
        <v>0</v>
      </c>
      <c r="BA105" s="41">
        <f t="shared" ca="1" si="122"/>
        <v>0</v>
      </c>
      <c r="BB105" s="41">
        <f t="shared" ca="1" si="122"/>
        <v>0</v>
      </c>
      <c r="BC105" s="41">
        <f t="shared" ca="1" si="122"/>
        <v>0</v>
      </c>
      <c r="BD105" s="41">
        <f t="shared" ca="1" si="122"/>
        <v>0</v>
      </c>
      <c r="BE105" s="41">
        <f t="shared" ca="1" si="122"/>
        <v>0</v>
      </c>
      <c r="BF105" s="41">
        <f t="shared" ca="1" si="122"/>
        <v>0</v>
      </c>
      <c r="BG105" s="41">
        <f t="shared" ca="1" si="122"/>
        <v>0</v>
      </c>
      <c r="BH105" s="41">
        <f t="shared" ca="1" si="122"/>
        <v>0</v>
      </c>
      <c r="BI105" s="41">
        <f t="shared" ca="1" si="122"/>
        <v>0</v>
      </c>
      <c r="BJ105" s="41">
        <f t="shared" ca="1" si="122"/>
        <v>0</v>
      </c>
      <c r="BK105" s="41">
        <f t="shared" ca="1" si="122"/>
        <v>0</v>
      </c>
      <c r="BL105" s="41">
        <f t="shared" ca="1" si="122"/>
        <v>0</v>
      </c>
      <c r="BM105" s="41">
        <f t="shared" ca="1" si="122"/>
        <v>0</v>
      </c>
      <c r="BN105" s="41">
        <f t="shared" ca="1" si="122"/>
        <v>0</v>
      </c>
      <c r="BO105" s="41">
        <f t="shared" ca="1" si="122"/>
        <v>0</v>
      </c>
      <c r="BP105" s="41">
        <f t="shared" ca="1" si="122"/>
        <v>0</v>
      </c>
      <c r="BQ105" s="41">
        <f t="shared" ref="BQ105:CT105" ca="1" si="123">BQ32*BQ$85</f>
        <v>0</v>
      </c>
      <c r="BR105" s="41">
        <f t="shared" ca="1" si="123"/>
        <v>0</v>
      </c>
      <c r="BS105" s="41">
        <f t="shared" ca="1" si="123"/>
        <v>0</v>
      </c>
      <c r="BT105" s="41">
        <f t="shared" ca="1" si="123"/>
        <v>0</v>
      </c>
      <c r="BU105" s="41">
        <f t="shared" ca="1" si="123"/>
        <v>0</v>
      </c>
      <c r="BV105" s="41">
        <f t="shared" si="123"/>
        <v>0</v>
      </c>
      <c r="BW105" s="41">
        <f t="shared" si="123"/>
        <v>0</v>
      </c>
      <c r="BX105" s="41">
        <f t="shared" si="123"/>
        <v>0</v>
      </c>
      <c r="BY105" s="41">
        <f t="shared" si="123"/>
        <v>0</v>
      </c>
      <c r="BZ105" s="41">
        <f t="shared" si="123"/>
        <v>0</v>
      </c>
      <c r="CA105" s="41">
        <f t="shared" si="123"/>
        <v>0</v>
      </c>
      <c r="CB105" s="41">
        <f t="shared" si="123"/>
        <v>0</v>
      </c>
      <c r="CC105" s="41">
        <f t="shared" si="123"/>
        <v>0</v>
      </c>
      <c r="CD105" s="41">
        <f t="shared" si="123"/>
        <v>0</v>
      </c>
      <c r="CE105" s="41">
        <f t="shared" si="123"/>
        <v>0</v>
      </c>
      <c r="CF105" s="41">
        <f t="shared" si="123"/>
        <v>0</v>
      </c>
      <c r="CG105" s="41">
        <f t="shared" si="123"/>
        <v>0</v>
      </c>
      <c r="CH105" s="41">
        <f t="shared" si="123"/>
        <v>0</v>
      </c>
      <c r="CI105" s="41">
        <f t="shared" si="123"/>
        <v>0</v>
      </c>
      <c r="CJ105" s="41">
        <f t="shared" si="123"/>
        <v>0</v>
      </c>
      <c r="CK105" s="41">
        <f t="shared" si="123"/>
        <v>0</v>
      </c>
      <c r="CL105" s="41">
        <f t="shared" si="123"/>
        <v>0</v>
      </c>
      <c r="CM105" s="41">
        <f t="shared" si="123"/>
        <v>0</v>
      </c>
      <c r="CN105" s="41">
        <f t="shared" si="123"/>
        <v>0</v>
      </c>
      <c r="CO105" s="41">
        <f t="shared" si="123"/>
        <v>0</v>
      </c>
      <c r="CP105" s="41">
        <f t="shared" si="123"/>
        <v>0</v>
      </c>
      <c r="CQ105" s="41">
        <f t="shared" si="123"/>
        <v>0</v>
      </c>
      <c r="CR105" s="41">
        <f t="shared" si="123"/>
        <v>0</v>
      </c>
      <c r="CS105" s="41">
        <f t="shared" si="123"/>
        <v>0</v>
      </c>
      <c r="CT105" s="41">
        <f t="shared" si="123"/>
        <v>0</v>
      </c>
    </row>
    <row r="106" spans="1:98" ht="13" x14ac:dyDescent="0.3">
      <c r="A106" s="38" t="str">
        <f t="shared" si="74"/>
        <v>Total årlig kostnad NH3</v>
      </c>
      <c r="C106" s="241">
        <f t="shared" ca="1" si="75"/>
        <v>0</v>
      </c>
      <c r="E106" s="41">
        <f t="shared" ref="E106:AJ106" ca="1" si="124">E33*E$85</f>
        <v>0</v>
      </c>
      <c r="F106" s="41">
        <f t="shared" ca="1" si="124"/>
        <v>0</v>
      </c>
      <c r="G106" s="41">
        <f t="shared" ca="1" si="124"/>
        <v>0</v>
      </c>
      <c r="H106" s="41">
        <f t="shared" ca="1" si="124"/>
        <v>0</v>
      </c>
      <c r="I106" s="41">
        <f t="shared" ca="1" si="124"/>
        <v>0</v>
      </c>
      <c r="J106" s="41">
        <f t="shared" ca="1" si="124"/>
        <v>0</v>
      </c>
      <c r="K106" s="41">
        <f t="shared" ca="1" si="124"/>
        <v>0</v>
      </c>
      <c r="L106" s="41">
        <f t="shared" ca="1" si="124"/>
        <v>0</v>
      </c>
      <c r="M106" s="41">
        <f t="shared" ca="1" si="124"/>
        <v>0</v>
      </c>
      <c r="N106" s="41">
        <f t="shared" ca="1" si="124"/>
        <v>0</v>
      </c>
      <c r="O106" s="41">
        <f t="shared" ca="1" si="124"/>
        <v>0</v>
      </c>
      <c r="P106" s="41">
        <f t="shared" ca="1" si="124"/>
        <v>0</v>
      </c>
      <c r="Q106" s="41">
        <f t="shared" ca="1" si="124"/>
        <v>0</v>
      </c>
      <c r="R106" s="41">
        <f t="shared" ca="1" si="124"/>
        <v>0</v>
      </c>
      <c r="S106" s="41">
        <f t="shared" ca="1" si="124"/>
        <v>0</v>
      </c>
      <c r="T106" s="41">
        <f t="shared" ca="1" si="124"/>
        <v>0</v>
      </c>
      <c r="U106" s="41">
        <f t="shared" ca="1" si="124"/>
        <v>0</v>
      </c>
      <c r="V106" s="41">
        <f t="shared" ca="1" si="124"/>
        <v>0</v>
      </c>
      <c r="W106" s="41">
        <f t="shared" ca="1" si="124"/>
        <v>0</v>
      </c>
      <c r="X106" s="41">
        <f t="shared" ca="1" si="124"/>
        <v>0</v>
      </c>
      <c r="Y106" s="41">
        <f t="shared" ca="1" si="124"/>
        <v>0</v>
      </c>
      <c r="Z106" s="41">
        <f t="shared" ca="1" si="124"/>
        <v>0</v>
      </c>
      <c r="AA106" s="41">
        <f t="shared" ca="1" si="124"/>
        <v>0</v>
      </c>
      <c r="AB106" s="41">
        <f t="shared" ca="1" si="124"/>
        <v>0</v>
      </c>
      <c r="AC106" s="41">
        <f t="shared" ca="1" si="124"/>
        <v>0</v>
      </c>
      <c r="AD106" s="41">
        <f t="shared" ca="1" si="124"/>
        <v>0</v>
      </c>
      <c r="AE106" s="41">
        <f t="shared" ca="1" si="124"/>
        <v>0</v>
      </c>
      <c r="AF106" s="41">
        <f t="shared" ca="1" si="124"/>
        <v>0</v>
      </c>
      <c r="AG106" s="41">
        <f t="shared" ca="1" si="124"/>
        <v>0</v>
      </c>
      <c r="AH106" s="41">
        <f t="shared" ca="1" si="124"/>
        <v>0</v>
      </c>
      <c r="AI106" s="41">
        <f t="shared" ca="1" si="124"/>
        <v>0</v>
      </c>
      <c r="AJ106" s="41">
        <f t="shared" ca="1" si="124"/>
        <v>0</v>
      </c>
      <c r="AK106" s="41">
        <f t="shared" ref="AK106:BP106" ca="1" si="125">AK33*AK$85</f>
        <v>0</v>
      </c>
      <c r="AL106" s="41">
        <f t="shared" ca="1" si="125"/>
        <v>0</v>
      </c>
      <c r="AM106" s="41">
        <f t="shared" ca="1" si="125"/>
        <v>0</v>
      </c>
      <c r="AN106" s="41">
        <f t="shared" ca="1" si="125"/>
        <v>0</v>
      </c>
      <c r="AO106" s="41">
        <f t="shared" ca="1" si="125"/>
        <v>0</v>
      </c>
      <c r="AP106" s="41">
        <f t="shared" ca="1" si="125"/>
        <v>0</v>
      </c>
      <c r="AQ106" s="41">
        <f t="shared" ca="1" si="125"/>
        <v>0</v>
      </c>
      <c r="AR106" s="41">
        <f t="shared" ca="1" si="125"/>
        <v>0</v>
      </c>
      <c r="AS106" s="41">
        <f t="shared" ca="1" si="125"/>
        <v>0</v>
      </c>
      <c r="AT106" s="41">
        <f t="shared" ca="1" si="125"/>
        <v>0</v>
      </c>
      <c r="AU106" s="41">
        <f t="shared" ca="1" si="125"/>
        <v>0</v>
      </c>
      <c r="AV106" s="41">
        <f t="shared" ca="1" si="125"/>
        <v>0</v>
      </c>
      <c r="AW106" s="41">
        <f t="shared" ca="1" si="125"/>
        <v>0</v>
      </c>
      <c r="AX106" s="41">
        <f t="shared" ca="1" si="125"/>
        <v>0</v>
      </c>
      <c r="AY106" s="41">
        <f t="shared" ca="1" si="125"/>
        <v>0</v>
      </c>
      <c r="AZ106" s="41">
        <f t="shared" ca="1" si="125"/>
        <v>0</v>
      </c>
      <c r="BA106" s="41">
        <f t="shared" ca="1" si="125"/>
        <v>0</v>
      </c>
      <c r="BB106" s="41">
        <f t="shared" ca="1" si="125"/>
        <v>0</v>
      </c>
      <c r="BC106" s="41">
        <f t="shared" ca="1" si="125"/>
        <v>0</v>
      </c>
      <c r="BD106" s="41">
        <f t="shared" ca="1" si="125"/>
        <v>0</v>
      </c>
      <c r="BE106" s="41">
        <f t="shared" ca="1" si="125"/>
        <v>0</v>
      </c>
      <c r="BF106" s="41">
        <f t="shared" ca="1" si="125"/>
        <v>0</v>
      </c>
      <c r="BG106" s="41">
        <f t="shared" ca="1" si="125"/>
        <v>0</v>
      </c>
      <c r="BH106" s="41">
        <f t="shared" ca="1" si="125"/>
        <v>0</v>
      </c>
      <c r="BI106" s="41">
        <f t="shared" ca="1" si="125"/>
        <v>0</v>
      </c>
      <c r="BJ106" s="41">
        <f t="shared" ca="1" si="125"/>
        <v>0</v>
      </c>
      <c r="BK106" s="41">
        <f t="shared" ca="1" si="125"/>
        <v>0</v>
      </c>
      <c r="BL106" s="41">
        <f t="shared" ca="1" si="125"/>
        <v>0</v>
      </c>
      <c r="BM106" s="41">
        <f t="shared" ca="1" si="125"/>
        <v>0</v>
      </c>
      <c r="BN106" s="41">
        <f t="shared" ca="1" si="125"/>
        <v>0</v>
      </c>
      <c r="BO106" s="41">
        <f t="shared" ca="1" si="125"/>
        <v>0</v>
      </c>
      <c r="BP106" s="41">
        <f t="shared" ca="1" si="125"/>
        <v>0</v>
      </c>
      <c r="BQ106" s="41">
        <f t="shared" ref="BQ106:CT106" ca="1" si="126">BQ33*BQ$85</f>
        <v>0</v>
      </c>
      <c r="BR106" s="41">
        <f t="shared" ca="1" si="126"/>
        <v>0</v>
      </c>
      <c r="BS106" s="41">
        <f t="shared" ca="1" si="126"/>
        <v>0</v>
      </c>
      <c r="BT106" s="41">
        <f t="shared" ca="1" si="126"/>
        <v>0</v>
      </c>
      <c r="BU106" s="41">
        <f t="shared" ca="1" si="126"/>
        <v>0</v>
      </c>
      <c r="BV106" s="41">
        <f t="shared" si="126"/>
        <v>0</v>
      </c>
      <c r="BW106" s="41">
        <f t="shared" si="126"/>
        <v>0</v>
      </c>
      <c r="BX106" s="41">
        <f t="shared" si="126"/>
        <v>0</v>
      </c>
      <c r="BY106" s="41">
        <f t="shared" si="126"/>
        <v>0</v>
      </c>
      <c r="BZ106" s="41">
        <f t="shared" si="126"/>
        <v>0</v>
      </c>
      <c r="CA106" s="41">
        <f t="shared" si="126"/>
        <v>0</v>
      </c>
      <c r="CB106" s="41">
        <f t="shared" si="126"/>
        <v>0</v>
      </c>
      <c r="CC106" s="41">
        <f t="shared" si="126"/>
        <v>0</v>
      </c>
      <c r="CD106" s="41">
        <f t="shared" si="126"/>
        <v>0</v>
      </c>
      <c r="CE106" s="41">
        <f t="shared" si="126"/>
        <v>0</v>
      </c>
      <c r="CF106" s="41">
        <f t="shared" si="126"/>
        <v>0</v>
      </c>
      <c r="CG106" s="41">
        <f t="shared" si="126"/>
        <v>0</v>
      </c>
      <c r="CH106" s="41">
        <f t="shared" si="126"/>
        <v>0</v>
      </c>
      <c r="CI106" s="41">
        <f t="shared" si="126"/>
        <v>0</v>
      </c>
      <c r="CJ106" s="41">
        <f t="shared" si="126"/>
        <v>0</v>
      </c>
      <c r="CK106" s="41">
        <f t="shared" si="126"/>
        <v>0</v>
      </c>
      <c r="CL106" s="41">
        <f t="shared" si="126"/>
        <v>0</v>
      </c>
      <c r="CM106" s="41">
        <f t="shared" si="126"/>
        <v>0</v>
      </c>
      <c r="CN106" s="41">
        <f t="shared" si="126"/>
        <v>0</v>
      </c>
      <c r="CO106" s="41">
        <f t="shared" si="126"/>
        <v>0</v>
      </c>
      <c r="CP106" s="41">
        <f t="shared" si="126"/>
        <v>0</v>
      </c>
      <c r="CQ106" s="41">
        <f t="shared" si="126"/>
        <v>0</v>
      </c>
      <c r="CR106" s="41">
        <f t="shared" si="126"/>
        <v>0</v>
      </c>
      <c r="CS106" s="41">
        <f t="shared" si="126"/>
        <v>0</v>
      </c>
      <c r="CT106" s="41">
        <f t="shared" si="126"/>
        <v>0</v>
      </c>
    </row>
    <row r="107" spans="1:98" s="591" customFormat="1" ht="13" x14ac:dyDescent="0.3">
      <c r="A107" s="593" t="str">
        <f t="shared" si="74"/>
        <v>Total årlig kostnad PM</v>
      </c>
      <c r="C107" s="594">
        <f t="shared" ca="1" si="75"/>
        <v>0</v>
      </c>
      <c r="D107" s="595"/>
      <c r="E107" s="588">
        <f t="shared" ref="E107:AJ107" ca="1" si="127">E34*E$85</f>
        <v>0</v>
      </c>
      <c r="F107" s="588">
        <f t="shared" ca="1" si="127"/>
        <v>0</v>
      </c>
      <c r="G107" s="588">
        <f t="shared" ca="1" si="127"/>
        <v>0</v>
      </c>
      <c r="H107" s="588">
        <f t="shared" ca="1" si="127"/>
        <v>0</v>
      </c>
      <c r="I107" s="588">
        <f t="shared" ca="1" si="127"/>
        <v>0</v>
      </c>
      <c r="J107" s="588">
        <f t="shared" ca="1" si="127"/>
        <v>0</v>
      </c>
      <c r="K107" s="588">
        <f t="shared" ca="1" si="127"/>
        <v>0</v>
      </c>
      <c r="L107" s="588">
        <f t="shared" ca="1" si="127"/>
        <v>0</v>
      </c>
      <c r="M107" s="588">
        <f t="shared" ca="1" si="127"/>
        <v>0</v>
      </c>
      <c r="N107" s="588">
        <f t="shared" ca="1" si="127"/>
        <v>0</v>
      </c>
      <c r="O107" s="588">
        <f t="shared" ca="1" si="127"/>
        <v>0</v>
      </c>
      <c r="P107" s="588">
        <f t="shared" ca="1" si="127"/>
        <v>0</v>
      </c>
      <c r="Q107" s="588">
        <f t="shared" ca="1" si="127"/>
        <v>0</v>
      </c>
      <c r="R107" s="588">
        <f t="shared" ca="1" si="127"/>
        <v>0</v>
      </c>
      <c r="S107" s="588">
        <f t="shared" ca="1" si="127"/>
        <v>0</v>
      </c>
      <c r="T107" s="588">
        <f t="shared" ca="1" si="127"/>
        <v>0</v>
      </c>
      <c r="U107" s="588">
        <f t="shared" ca="1" si="127"/>
        <v>0</v>
      </c>
      <c r="V107" s="588">
        <f t="shared" ca="1" si="127"/>
        <v>0</v>
      </c>
      <c r="W107" s="588">
        <f t="shared" ca="1" si="127"/>
        <v>0</v>
      </c>
      <c r="X107" s="588">
        <f t="shared" ca="1" si="127"/>
        <v>0</v>
      </c>
      <c r="Y107" s="588">
        <f t="shared" ca="1" si="127"/>
        <v>0</v>
      </c>
      <c r="Z107" s="588">
        <f t="shared" ca="1" si="127"/>
        <v>0</v>
      </c>
      <c r="AA107" s="588">
        <f t="shared" ca="1" si="127"/>
        <v>0</v>
      </c>
      <c r="AB107" s="588">
        <f t="shared" ca="1" si="127"/>
        <v>0</v>
      </c>
      <c r="AC107" s="588">
        <f t="shared" ca="1" si="127"/>
        <v>0</v>
      </c>
      <c r="AD107" s="588">
        <f t="shared" ca="1" si="127"/>
        <v>0</v>
      </c>
      <c r="AE107" s="588">
        <f t="shared" ca="1" si="127"/>
        <v>0</v>
      </c>
      <c r="AF107" s="588">
        <f t="shared" ca="1" si="127"/>
        <v>0</v>
      </c>
      <c r="AG107" s="588">
        <f t="shared" ca="1" si="127"/>
        <v>0</v>
      </c>
      <c r="AH107" s="588">
        <f t="shared" ca="1" si="127"/>
        <v>0</v>
      </c>
      <c r="AI107" s="588">
        <f t="shared" ca="1" si="127"/>
        <v>0</v>
      </c>
      <c r="AJ107" s="588">
        <f t="shared" ca="1" si="127"/>
        <v>0</v>
      </c>
      <c r="AK107" s="588">
        <f t="shared" ref="AK107:BP107" ca="1" si="128">AK34*AK$85</f>
        <v>0</v>
      </c>
      <c r="AL107" s="588">
        <f t="shared" ca="1" si="128"/>
        <v>0</v>
      </c>
      <c r="AM107" s="588">
        <f t="shared" ca="1" si="128"/>
        <v>0</v>
      </c>
      <c r="AN107" s="588">
        <f t="shared" ca="1" si="128"/>
        <v>0</v>
      </c>
      <c r="AO107" s="588">
        <f t="shared" ca="1" si="128"/>
        <v>0</v>
      </c>
      <c r="AP107" s="588">
        <f t="shared" ca="1" si="128"/>
        <v>0</v>
      </c>
      <c r="AQ107" s="588">
        <f t="shared" ca="1" si="128"/>
        <v>0</v>
      </c>
      <c r="AR107" s="588">
        <f t="shared" ca="1" si="128"/>
        <v>0</v>
      </c>
      <c r="AS107" s="588">
        <f t="shared" ca="1" si="128"/>
        <v>0</v>
      </c>
      <c r="AT107" s="588">
        <f t="shared" ca="1" si="128"/>
        <v>0</v>
      </c>
      <c r="AU107" s="588">
        <f t="shared" ca="1" si="128"/>
        <v>0</v>
      </c>
      <c r="AV107" s="588">
        <f t="shared" ca="1" si="128"/>
        <v>0</v>
      </c>
      <c r="AW107" s="588">
        <f t="shared" ca="1" si="128"/>
        <v>0</v>
      </c>
      <c r="AX107" s="588">
        <f t="shared" ca="1" si="128"/>
        <v>0</v>
      </c>
      <c r="AY107" s="588">
        <f t="shared" ca="1" si="128"/>
        <v>0</v>
      </c>
      <c r="AZ107" s="588">
        <f t="shared" ca="1" si="128"/>
        <v>0</v>
      </c>
      <c r="BA107" s="588">
        <f t="shared" ca="1" si="128"/>
        <v>0</v>
      </c>
      <c r="BB107" s="588">
        <f t="shared" ca="1" si="128"/>
        <v>0</v>
      </c>
      <c r="BC107" s="588">
        <f t="shared" ca="1" si="128"/>
        <v>0</v>
      </c>
      <c r="BD107" s="588">
        <f t="shared" ca="1" si="128"/>
        <v>0</v>
      </c>
      <c r="BE107" s="588">
        <f t="shared" ca="1" si="128"/>
        <v>0</v>
      </c>
      <c r="BF107" s="588">
        <f t="shared" ca="1" si="128"/>
        <v>0</v>
      </c>
      <c r="BG107" s="588">
        <f t="shared" ca="1" si="128"/>
        <v>0</v>
      </c>
      <c r="BH107" s="588">
        <f t="shared" ca="1" si="128"/>
        <v>0</v>
      </c>
      <c r="BI107" s="588">
        <f t="shared" ca="1" si="128"/>
        <v>0</v>
      </c>
      <c r="BJ107" s="588">
        <f t="shared" ca="1" si="128"/>
        <v>0</v>
      </c>
      <c r="BK107" s="588">
        <f t="shared" ca="1" si="128"/>
        <v>0</v>
      </c>
      <c r="BL107" s="588">
        <f t="shared" ca="1" si="128"/>
        <v>0</v>
      </c>
      <c r="BM107" s="588">
        <f t="shared" ca="1" si="128"/>
        <v>0</v>
      </c>
      <c r="BN107" s="588">
        <f t="shared" ca="1" si="128"/>
        <v>0</v>
      </c>
      <c r="BO107" s="588">
        <f t="shared" ca="1" si="128"/>
        <v>0</v>
      </c>
      <c r="BP107" s="588">
        <f t="shared" ca="1" si="128"/>
        <v>0</v>
      </c>
      <c r="BQ107" s="588">
        <f t="shared" ref="BQ107:CT107" ca="1" si="129">BQ34*BQ$85</f>
        <v>0</v>
      </c>
      <c r="BR107" s="588">
        <f t="shared" ca="1" si="129"/>
        <v>0</v>
      </c>
      <c r="BS107" s="588">
        <f t="shared" ca="1" si="129"/>
        <v>0</v>
      </c>
      <c r="BT107" s="588">
        <f t="shared" ca="1" si="129"/>
        <v>0</v>
      </c>
      <c r="BU107" s="588">
        <f t="shared" ca="1" si="129"/>
        <v>0</v>
      </c>
      <c r="BV107" s="588">
        <f t="shared" si="129"/>
        <v>0</v>
      </c>
      <c r="BW107" s="588">
        <f t="shared" si="129"/>
        <v>0</v>
      </c>
      <c r="BX107" s="588">
        <f t="shared" si="129"/>
        <v>0</v>
      </c>
      <c r="BY107" s="588">
        <f t="shared" si="129"/>
        <v>0</v>
      </c>
      <c r="BZ107" s="588">
        <f t="shared" si="129"/>
        <v>0</v>
      </c>
      <c r="CA107" s="588">
        <f t="shared" si="129"/>
        <v>0</v>
      </c>
      <c r="CB107" s="588">
        <f t="shared" si="129"/>
        <v>0</v>
      </c>
      <c r="CC107" s="588">
        <f t="shared" si="129"/>
        <v>0</v>
      </c>
      <c r="CD107" s="588">
        <f t="shared" si="129"/>
        <v>0</v>
      </c>
      <c r="CE107" s="588">
        <f t="shared" si="129"/>
        <v>0</v>
      </c>
      <c r="CF107" s="588">
        <f t="shared" si="129"/>
        <v>0</v>
      </c>
      <c r="CG107" s="588">
        <f t="shared" si="129"/>
        <v>0</v>
      </c>
      <c r="CH107" s="588">
        <f t="shared" si="129"/>
        <v>0</v>
      </c>
      <c r="CI107" s="588">
        <f t="shared" si="129"/>
        <v>0</v>
      </c>
      <c r="CJ107" s="588">
        <f t="shared" si="129"/>
        <v>0</v>
      </c>
      <c r="CK107" s="588">
        <f t="shared" si="129"/>
        <v>0</v>
      </c>
      <c r="CL107" s="588">
        <f t="shared" si="129"/>
        <v>0</v>
      </c>
      <c r="CM107" s="588">
        <f t="shared" si="129"/>
        <v>0</v>
      </c>
      <c r="CN107" s="588">
        <f t="shared" si="129"/>
        <v>0</v>
      </c>
      <c r="CO107" s="588">
        <f t="shared" si="129"/>
        <v>0</v>
      </c>
      <c r="CP107" s="588">
        <f t="shared" si="129"/>
        <v>0</v>
      </c>
      <c r="CQ107" s="588">
        <f t="shared" si="129"/>
        <v>0</v>
      </c>
      <c r="CR107" s="588">
        <f t="shared" si="129"/>
        <v>0</v>
      </c>
      <c r="CS107" s="588">
        <f t="shared" si="129"/>
        <v>0</v>
      </c>
      <c r="CT107" s="588">
        <f t="shared" si="129"/>
        <v>0</v>
      </c>
    </row>
    <row r="108" spans="1:98" ht="13" x14ac:dyDescent="0.3">
      <c r="A108" s="1269" t="s">
        <v>505</v>
      </c>
      <c r="B108" s="1263" t="s">
        <v>816</v>
      </c>
      <c r="C108" s="1262">
        <f ca="1">SUM(C97:C107)</f>
        <v>0</v>
      </c>
    </row>
    <row r="110" spans="1:98" s="591" customFormat="1" ht="13" x14ac:dyDescent="0.3">
      <c r="A110" s="1917" t="str">
        <f>A38</f>
        <v>UA</v>
      </c>
      <c r="B110" s="1917">
        <f>B38</f>
        <v>0</v>
      </c>
      <c r="C110" s="1917">
        <f>C38</f>
        <v>0</v>
      </c>
      <c r="D110" s="595"/>
    </row>
    <row r="111" spans="1:98" s="651" customFormat="1" ht="13" x14ac:dyDescent="0.3">
      <c r="B111" s="652"/>
      <c r="C111" s="648" t="str">
        <f t="shared" ref="C111:AH111" si="130">C89</f>
        <v>Summa kalkylperiod</v>
      </c>
      <c r="D111" s="650" t="str">
        <f t="shared" si="130"/>
        <v>År</v>
      </c>
      <c r="E111" s="648">
        <f t="shared" si="130"/>
        <v>2019</v>
      </c>
      <c r="F111" s="648">
        <f t="shared" si="130"/>
        <v>2020</v>
      </c>
      <c r="G111" s="648">
        <f t="shared" si="130"/>
        <v>2021</v>
      </c>
      <c r="H111" s="648">
        <f t="shared" si="130"/>
        <v>2022</v>
      </c>
      <c r="I111" s="648">
        <f t="shared" si="130"/>
        <v>2023</v>
      </c>
      <c r="J111" s="648">
        <f t="shared" si="130"/>
        <v>2024</v>
      </c>
      <c r="K111" s="648">
        <f t="shared" si="130"/>
        <v>2025</v>
      </c>
      <c r="L111" s="648">
        <f t="shared" si="130"/>
        <v>2026</v>
      </c>
      <c r="M111" s="648">
        <f t="shared" si="130"/>
        <v>2027</v>
      </c>
      <c r="N111" s="648">
        <f t="shared" si="130"/>
        <v>2028</v>
      </c>
      <c r="O111" s="648">
        <f t="shared" si="130"/>
        <v>2029</v>
      </c>
      <c r="P111" s="648">
        <f t="shared" si="130"/>
        <v>2030</v>
      </c>
      <c r="Q111" s="648">
        <f t="shared" si="130"/>
        <v>2031</v>
      </c>
      <c r="R111" s="648">
        <f t="shared" si="130"/>
        <v>2032</v>
      </c>
      <c r="S111" s="648">
        <f t="shared" si="130"/>
        <v>2033</v>
      </c>
      <c r="T111" s="648">
        <f t="shared" si="130"/>
        <v>2034</v>
      </c>
      <c r="U111" s="648">
        <f t="shared" si="130"/>
        <v>2035</v>
      </c>
      <c r="V111" s="648">
        <f t="shared" si="130"/>
        <v>2036</v>
      </c>
      <c r="W111" s="648">
        <f t="shared" si="130"/>
        <v>2037</v>
      </c>
      <c r="X111" s="648">
        <f t="shared" si="130"/>
        <v>2038</v>
      </c>
      <c r="Y111" s="648">
        <f t="shared" si="130"/>
        <v>2039</v>
      </c>
      <c r="Z111" s="648">
        <f t="shared" si="130"/>
        <v>2040</v>
      </c>
      <c r="AA111" s="648">
        <f t="shared" si="130"/>
        <v>2041</v>
      </c>
      <c r="AB111" s="648">
        <f t="shared" si="130"/>
        <v>2042</v>
      </c>
      <c r="AC111" s="648">
        <f t="shared" si="130"/>
        <v>2043</v>
      </c>
      <c r="AD111" s="648">
        <f t="shared" si="130"/>
        <v>2044</v>
      </c>
      <c r="AE111" s="648">
        <f t="shared" si="130"/>
        <v>2045</v>
      </c>
      <c r="AF111" s="648">
        <f t="shared" si="130"/>
        <v>2046</v>
      </c>
      <c r="AG111" s="648">
        <f t="shared" si="130"/>
        <v>2047</v>
      </c>
      <c r="AH111" s="648">
        <f t="shared" si="130"/>
        <v>2048</v>
      </c>
      <c r="AI111" s="648">
        <f t="shared" ref="AI111:BN111" si="131">AI89</f>
        <v>2049</v>
      </c>
      <c r="AJ111" s="648">
        <f t="shared" si="131"/>
        <v>2050</v>
      </c>
      <c r="AK111" s="648">
        <f t="shared" si="131"/>
        <v>2051</v>
      </c>
      <c r="AL111" s="648">
        <f t="shared" si="131"/>
        <v>2052</v>
      </c>
      <c r="AM111" s="648">
        <f t="shared" si="131"/>
        <v>2053</v>
      </c>
      <c r="AN111" s="648">
        <f t="shared" si="131"/>
        <v>2054</v>
      </c>
      <c r="AO111" s="648">
        <f t="shared" si="131"/>
        <v>2055</v>
      </c>
      <c r="AP111" s="648">
        <f t="shared" si="131"/>
        <v>2056</v>
      </c>
      <c r="AQ111" s="648">
        <f t="shared" si="131"/>
        <v>2057</v>
      </c>
      <c r="AR111" s="648">
        <f t="shared" si="131"/>
        <v>2058</v>
      </c>
      <c r="AS111" s="648">
        <f t="shared" si="131"/>
        <v>2059</v>
      </c>
      <c r="AT111" s="648">
        <f t="shared" si="131"/>
        <v>2060</v>
      </c>
      <c r="AU111" s="648">
        <f t="shared" si="131"/>
        <v>2061</v>
      </c>
      <c r="AV111" s="648">
        <f t="shared" si="131"/>
        <v>2062</v>
      </c>
      <c r="AW111" s="648">
        <f t="shared" si="131"/>
        <v>2063</v>
      </c>
      <c r="AX111" s="648">
        <f t="shared" si="131"/>
        <v>2064</v>
      </c>
      <c r="AY111" s="648">
        <f t="shared" si="131"/>
        <v>2065</v>
      </c>
      <c r="AZ111" s="648">
        <f t="shared" si="131"/>
        <v>2066</v>
      </c>
      <c r="BA111" s="648">
        <f t="shared" si="131"/>
        <v>2067</v>
      </c>
      <c r="BB111" s="648">
        <f t="shared" si="131"/>
        <v>2068</v>
      </c>
      <c r="BC111" s="648">
        <f t="shared" si="131"/>
        <v>2069</v>
      </c>
      <c r="BD111" s="648">
        <f t="shared" si="131"/>
        <v>2070</v>
      </c>
      <c r="BE111" s="648">
        <f t="shared" si="131"/>
        <v>2071</v>
      </c>
      <c r="BF111" s="648">
        <f t="shared" si="131"/>
        <v>2072</v>
      </c>
      <c r="BG111" s="648">
        <f t="shared" si="131"/>
        <v>2073</v>
      </c>
      <c r="BH111" s="648">
        <f t="shared" si="131"/>
        <v>2074</v>
      </c>
      <c r="BI111" s="648">
        <f t="shared" si="131"/>
        <v>2075</v>
      </c>
      <c r="BJ111" s="648">
        <f t="shared" si="131"/>
        <v>2076</v>
      </c>
      <c r="BK111" s="648">
        <f t="shared" si="131"/>
        <v>2077</v>
      </c>
      <c r="BL111" s="648">
        <f t="shared" si="131"/>
        <v>2078</v>
      </c>
      <c r="BM111" s="648">
        <f t="shared" si="131"/>
        <v>2079</v>
      </c>
      <c r="BN111" s="648">
        <f t="shared" si="131"/>
        <v>2080</v>
      </c>
      <c r="BO111" s="648">
        <f t="shared" ref="BO111:CT111" si="132">BO89</f>
        <v>2081</v>
      </c>
      <c r="BP111" s="648">
        <f t="shared" si="132"/>
        <v>2082</v>
      </c>
      <c r="BQ111" s="648">
        <f t="shared" si="132"/>
        <v>2083</v>
      </c>
      <c r="BR111" s="648">
        <f t="shared" si="132"/>
        <v>2084</v>
      </c>
      <c r="BS111" s="648">
        <f t="shared" si="132"/>
        <v>2085</v>
      </c>
      <c r="BT111" s="648">
        <f t="shared" si="132"/>
        <v>2086</v>
      </c>
      <c r="BU111" s="648">
        <f t="shared" si="132"/>
        <v>2087</v>
      </c>
      <c r="BV111" s="648">
        <f t="shared" si="132"/>
        <v>2088</v>
      </c>
      <c r="BW111" s="648">
        <f t="shared" si="132"/>
        <v>2089</v>
      </c>
      <c r="BX111" s="648">
        <f t="shared" si="132"/>
        <v>2090</v>
      </c>
      <c r="BY111" s="648">
        <f t="shared" si="132"/>
        <v>2091</v>
      </c>
      <c r="BZ111" s="648">
        <f t="shared" si="132"/>
        <v>2092</v>
      </c>
      <c r="CA111" s="648">
        <f t="shared" si="132"/>
        <v>2093</v>
      </c>
      <c r="CB111" s="648">
        <f t="shared" si="132"/>
        <v>2094</v>
      </c>
      <c r="CC111" s="648">
        <f t="shared" si="132"/>
        <v>2095</v>
      </c>
      <c r="CD111" s="648">
        <f t="shared" si="132"/>
        <v>2096</v>
      </c>
      <c r="CE111" s="648">
        <f t="shared" si="132"/>
        <v>2097</v>
      </c>
      <c r="CF111" s="648">
        <f t="shared" si="132"/>
        <v>2098</v>
      </c>
      <c r="CG111" s="648">
        <f t="shared" si="132"/>
        <v>2099</v>
      </c>
      <c r="CH111" s="648">
        <f t="shared" si="132"/>
        <v>2100</v>
      </c>
      <c r="CI111" s="648">
        <f t="shared" si="132"/>
        <v>2101</v>
      </c>
      <c r="CJ111" s="648">
        <f t="shared" si="132"/>
        <v>2102</v>
      </c>
      <c r="CK111" s="648">
        <f t="shared" si="132"/>
        <v>2103</v>
      </c>
      <c r="CL111" s="648">
        <f t="shared" si="132"/>
        <v>2104</v>
      </c>
      <c r="CM111" s="648">
        <f t="shared" si="132"/>
        <v>2105</v>
      </c>
      <c r="CN111" s="648">
        <f t="shared" si="132"/>
        <v>2106</v>
      </c>
      <c r="CO111" s="648">
        <f t="shared" si="132"/>
        <v>2107</v>
      </c>
      <c r="CP111" s="648">
        <f t="shared" si="132"/>
        <v>2108</v>
      </c>
      <c r="CQ111" s="648">
        <f t="shared" si="132"/>
        <v>2109</v>
      </c>
      <c r="CR111" s="648">
        <f t="shared" si="132"/>
        <v>2110</v>
      </c>
      <c r="CS111" s="648">
        <f t="shared" si="132"/>
        <v>2111</v>
      </c>
      <c r="CT111" s="648">
        <f t="shared" si="132"/>
        <v>2112</v>
      </c>
    </row>
    <row r="112" spans="1:98" ht="13" x14ac:dyDescent="0.3">
      <c r="A112" s="38" t="str">
        <f t="shared" ref="A112:A129" si="133">A40</f>
        <v>Årlig bränsleförbrukning ton</v>
      </c>
      <c r="C112" s="241">
        <f t="shared" ref="C112:C129" ca="1" si="134">SUMIFS(E112:CT112,$E$111:$CT$111,"&gt;="&amp;$B$8,$E$111:$CT$111,"&lt;="&amp;$B$11)</f>
        <v>0</v>
      </c>
      <c r="E112" s="41">
        <f t="shared" ref="E112:AJ112" ca="1" si="135">E40</f>
        <v>0</v>
      </c>
      <c r="F112" s="41">
        <f t="shared" ca="1" si="135"/>
        <v>0</v>
      </c>
      <c r="G112" s="41">
        <f t="shared" ca="1" si="135"/>
        <v>0</v>
      </c>
      <c r="H112" s="41">
        <f t="shared" ca="1" si="135"/>
        <v>0</v>
      </c>
      <c r="I112" s="41">
        <f t="shared" ca="1" si="135"/>
        <v>0</v>
      </c>
      <c r="J112" s="41">
        <f t="shared" ca="1" si="135"/>
        <v>0</v>
      </c>
      <c r="K112" s="41">
        <f t="shared" ca="1" si="135"/>
        <v>0</v>
      </c>
      <c r="L112" s="41">
        <f t="shared" ca="1" si="135"/>
        <v>0</v>
      </c>
      <c r="M112" s="41">
        <f t="shared" ca="1" si="135"/>
        <v>0</v>
      </c>
      <c r="N112" s="41">
        <f t="shared" ca="1" si="135"/>
        <v>0</v>
      </c>
      <c r="O112" s="41">
        <f t="shared" ca="1" si="135"/>
        <v>0</v>
      </c>
      <c r="P112" s="41">
        <f t="shared" ca="1" si="135"/>
        <v>0</v>
      </c>
      <c r="Q112" s="41">
        <f t="shared" ca="1" si="135"/>
        <v>0</v>
      </c>
      <c r="R112" s="41">
        <f t="shared" ca="1" si="135"/>
        <v>0</v>
      </c>
      <c r="S112" s="41">
        <f t="shared" ca="1" si="135"/>
        <v>0</v>
      </c>
      <c r="T112" s="41">
        <f t="shared" ca="1" si="135"/>
        <v>0</v>
      </c>
      <c r="U112" s="41">
        <f t="shared" ca="1" si="135"/>
        <v>0</v>
      </c>
      <c r="V112" s="41">
        <f t="shared" ca="1" si="135"/>
        <v>0</v>
      </c>
      <c r="W112" s="41">
        <f t="shared" ca="1" si="135"/>
        <v>0</v>
      </c>
      <c r="X112" s="41">
        <f t="shared" ca="1" si="135"/>
        <v>0</v>
      </c>
      <c r="Y112" s="41">
        <f t="shared" ca="1" si="135"/>
        <v>0</v>
      </c>
      <c r="Z112" s="41">
        <f t="shared" ca="1" si="135"/>
        <v>0</v>
      </c>
      <c r="AA112" s="41">
        <f t="shared" ca="1" si="135"/>
        <v>0</v>
      </c>
      <c r="AB112" s="41">
        <f t="shared" ca="1" si="135"/>
        <v>0</v>
      </c>
      <c r="AC112" s="41">
        <f t="shared" ca="1" si="135"/>
        <v>0</v>
      </c>
      <c r="AD112" s="41">
        <f t="shared" ca="1" si="135"/>
        <v>0</v>
      </c>
      <c r="AE112" s="41">
        <f t="shared" ca="1" si="135"/>
        <v>0</v>
      </c>
      <c r="AF112" s="41">
        <f t="shared" ca="1" si="135"/>
        <v>0</v>
      </c>
      <c r="AG112" s="41">
        <f t="shared" ca="1" si="135"/>
        <v>0</v>
      </c>
      <c r="AH112" s="41">
        <f t="shared" ca="1" si="135"/>
        <v>0</v>
      </c>
      <c r="AI112" s="41">
        <f t="shared" ca="1" si="135"/>
        <v>0</v>
      </c>
      <c r="AJ112" s="41">
        <f t="shared" ca="1" si="135"/>
        <v>0</v>
      </c>
      <c r="AK112" s="41">
        <f t="shared" ref="AK112:BP112" ca="1" si="136">AK40</f>
        <v>0</v>
      </c>
      <c r="AL112" s="41">
        <f t="shared" ca="1" si="136"/>
        <v>0</v>
      </c>
      <c r="AM112" s="41">
        <f t="shared" ca="1" si="136"/>
        <v>0</v>
      </c>
      <c r="AN112" s="41">
        <f t="shared" ca="1" si="136"/>
        <v>0</v>
      </c>
      <c r="AO112" s="41">
        <f t="shared" ca="1" si="136"/>
        <v>0</v>
      </c>
      <c r="AP112" s="41">
        <f t="shared" ca="1" si="136"/>
        <v>0</v>
      </c>
      <c r="AQ112" s="41">
        <f t="shared" ca="1" si="136"/>
        <v>0</v>
      </c>
      <c r="AR112" s="41">
        <f t="shared" ca="1" si="136"/>
        <v>0</v>
      </c>
      <c r="AS112" s="41">
        <f t="shared" ca="1" si="136"/>
        <v>0</v>
      </c>
      <c r="AT112" s="41">
        <f t="shared" ca="1" si="136"/>
        <v>0</v>
      </c>
      <c r="AU112" s="41">
        <f t="shared" ca="1" si="136"/>
        <v>0</v>
      </c>
      <c r="AV112" s="41">
        <f t="shared" ca="1" si="136"/>
        <v>0</v>
      </c>
      <c r="AW112" s="41">
        <f t="shared" ca="1" si="136"/>
        <v>0</v>
      </c>
      <c r="AX112" s="41">
        <f t="shared" ca="1" si="136"/>
        <v>0</v>
      </c>
      <c r="AY112" s="41">
        <f t="shared" ca="1" si="136"/>
        <v>0</v>
      </c>
      <c r="AZ112" s="41">
        <f t="shared" ca="1" si="136"/>
        <v>0</v>
      </c>
      <c r="BA112" s="41">
        <f t="shared" ca="1" si="136"/>
        <v>0</v>
      </c>
      <c r="BB112" s="41">
        <f t="shared" ca="1" si="136"/>
        <v>0</v>
      </c>
      <c r="BC112" s="41">
        <f t="shared" ca="1" si="136"/>
        <v>0</v>
      </c>
      <c r="BD112" s="41">
        <f t="shared" ca="1" si="136"/>
        <v>0</v>
      </c>
      <c r="BE112" s="41">
        <f t="shared" ca="1" si="136"/>
        <v>0</v>
      </c>
      <c r="BF112" s="41">
        <f t="shared" ca="1" si="136"/>
        <v>0</v>
      </c>
      <c r="BG112" s="41">
        <f t="shared" ca="1" si="136"/>
        <v>0</v>
      </c>
      <c r="BH112" s="41">
        <f t="shared" ca="1" si="136"/>
        <v>0</v>
      </c>
      <c r="BI112" s="41">
        <f t="shared" ca="1" si="136"/>
        <v>0</v>
      </c>
      <c r="BJ112" s="41">
        <f t="shared" ca="1" si="136"/>
        <v>0</v>
      </c>
      <c r="BK112" s="41">
        <f t="shared" ca="1" si="136"/>
        <v>0</v>
      </c>
      <c r="BL112" s="41">
        <f t="shared" ca="1" si="136"/>
        <v>0</v>
      </c>
      <c r="BM112" s="41">
        <f t="shared" ca="1" si="136"/>
        <v>0</v>
      </c>
      <c r="BN112" s="41">
        <f t="shared" ca="1" si="136"/>
        <v>0</v>
      </c>
      <c r="BO112" s="41">
        <f t="shared" ca="1" si="136"/>
        <v>0</v>
      </c>
      <c r="BP112" s="41">
        <f t="shared" ca="1" si="136"/>
        <v>0</v>
      </c>
      <c r="BQ112" s="41">
        <f t="shared" ref="BQ112:CT112" ca="1" si="137">BQ40</f>
        <v>0</v>
      </c>
      <c r="BR112" s="41">
        <f t="shared" ca="1" si="137"/>
        <v>0</v>
      </c>
      <c r="BS112" s="41">
        <f t="shared" ca="1" si="137"/>
        <v>0</v>
      </c>
      <c r="BT112" s="41">
        <f t="shared" ca="1" si="137"/>
        <v>0</v>
      </c>
      <c r="BU112" s="41">
        <f t="shared" ca="1" si="137"/>
        <v>0</v>
      </c>
      <c r="BV112" s="41">
        <f t="shared" si="137"/>
        <v>0</v>
      </c>
      <c r="BW112" s="41">
        <f t="shared" si="137"/>
        <v>0</v>
      </c>
      <c r="BX112" s="41">
        <f t="shared" si="137"/>
        <v>0</v>
      </c>
      <c r="BY112" s="41">
        <f t="shared" si="137"/>
        <v>0</v>
      </c>
      <c r="BZ112" s="41">
        <f t="shared" si="137"/>
        <v>0</v>
      </c>
      <c r="CA112" s="41">
        <f t="shared" si="137"/>
        <v>0</v>
      </c>
      <c r="CB112" s="41">
        <f t="shared" si="137"/>
        <v>0</v>
      </c>
      <c r="CC112" s="41">
        <f t="shared" si="137"/>
        <v>0</v>
      </c>
      <c r="CD112" s="41">
        <f t="shared" si="137"/>
        <v>0</v>
      </c>
      <c r="CE112" s="41">
        <f t="shared" si="137"/>
        <v>0</v>
      </c>
      <c r="CF112" s="41">
        <f t="shared" si="137"/>
        <v>0</v>
      </c>
      <c r="CG112" s="41">
        <f t="shared" si="137"/>
        <v>0</v>
      </c>
      <c r="CH112" s="41">
        <f t="shared" si="137"/>
        <v>0</v>
      </c>
      <c r="CI112" s="41">
        <f t="shared" si="137"/>
        <v>0</v>
      </c>
      <c r="CJ112" s="41">
        <f t="shared" si="137"/>
        <v>0</v>
      </c>
      <c r="CK112" s="41">
        <f t="shared" si="137"/>
        <v>0</v>
      </c>
      <c r="CL112" s="41">
        <f t="shared" si="137"/>
        <v>0</v>
      </c>
      <c r="CM112" s="41">
        <f t="shared" si="137"/>
        <v>0</v>
      </c>
      <c r="CN112" s="41">
        <f t="shared" si="137"/>
        <v>0</v>
      </c>
      <c r="CO112" s="41">
        <f t="shared" si="137"/>
        <v>0</v>
      </c>
      <c r="CP112" s="41">
        <f t="shared" si="137"/>
        <v>0</v>
      </c>
      <c r="CQ112" s="41">
        <f t="shared" si="137"/>
        <v>0</v>
      </c>
      <c r="CR112" s="41">
        <f t="shared" si="137"/>
        <v>0</v>
      </c>
      <c r="CS112" s="41">
        <f t="shared" si="137"/>
        <v>0</v>
      </c>
      <c r="CT112" s="41">
        <f t="shared" si="137"/>
        <v>0</v>
      </c>
    </row>
    <row r="113" spans="1:98" ht="13" x14ac:dyDescent="0.3">
      <c r="A113" s="38" t="str">
        <f t="shared" si="133"/>
        <v>Totalt årligt utsläpp av CO2 ton</v>
      </c>
      <c r="C113" s="241">
        <f t="shared" ca="1" si="134"/>
        <v>0</v>
      </c>
      <c r="E113" s="41">
        <f t="shared" ref="E113:AJ113" ca="1" si="138">E41</f>
        <v>0</v>
      </c>
      <c r="F113" s="41">
        <f t="shared" ca="1" si="138"/>
        <v>0</v>
      </c>
      <c r="G113" s="41">
        <f t="shared" ca="1" si="138"/>
        <v>0</v>
      </c>
      <c r="H113" s="41">
        <f t="shared" ca="1" si="138"/>
        <v>0</v>
      </c>
      <c r="I113" s="41">
        <f t="shared" ca="1" si="138"/>
        <v>0</v>
      </c>
      <c r="J113" s="41">
        <f t="shared" ca="1" si="138"/>
        <v>0</v>
      </c>
      <c r="K113" s="41">
        <f t="shared" ca="1" si="138"/>
        <v>0</v>
      </c>
      <c r="L113" s="41">
        <f t="shared" ca="1" si="138"/>
        <v>0</v>
      </c>
      <c r="M113" s="41">
        <f t="shared" ca="1" si="138"/>
        <v>0</v>
      </c>
      <c r="N113" s="41">
        <f t="shared" ca="1" si="138"/>
        <v>0</v>
      </c>
      <c r="O113" s="41">
        <f t="shared" ca="1" si="138"/>
        <v>0</v>
      </c>
      <c r="P113" s="41">
        <f t="shared" ca="1" si="138"/>
        <v>0</v>
      </c>
      <c r="Q113" s="41">
        <f t="shared" ca="1" si="138"/>
        <v>0</v>
      </c>
      <c r="R113" s="41">
        <f t="shared" ca="1" si="138"/>
        <v>0</v>
      </c>
      <c r="S113" s="41">
        <f t="shared" ca="1" si="138"/>
        <v>0</v>
      </c>
      <c r="T113" s="41">
        <f t="shared" ca="1" si="138"/>
        <v>0</v>
      </c>
      <c r="U113" s="41">
        <f t="shared" ca="1" si="138"/>
        <v>0</v>
      </c>
      <c r="V113" s="41">
        <f t="shared" ca="1" si="138"/>
        <v>0</v>
      </c>
      <c r="W113" s="41">
        <f t="shared" ca="1" si="138"/>
        <v>0</v>
      </c>
      <c r="X113" s="41">
        <f t="shared" ca="1" si="138"/>
        <v>0</v>
      </c>
      <c r="Y113" s="41">
        <f t="shared" ca="1" si="138"/>
        <v>0</v>
      </c>
      <c r="Z113" s="41">
        <f t="shared" ca="1" si="138"/>
        <v>0</v>
      </c>
      <c r="AA113" s="41">
        <f t="shared" ca="1" si="138"/>
        <v>0</v>
      </c>
      <c r="AB113" s="41">
        <f t="shared" ca="1" si="138"/>
        <v>0</v>
      </c>
      <c r="AC113" s="41">
        <f t="shared" ca="1" si="138"/>
        <v>0</v>
      </c>
      <c r="AD113" s="41">
        <f t="shared" ca="1" si="138"/>
        <v>0</v>
      </c>
      <c r="AE113" s="41">
        <f t="shared" ca="1" si="138"/>
        <v>0</v>
      </c>
      <c r="AF113" s="41">
        <f t="shared" ca="1" si="138"/>
        <v>0</v>
      </c>
      <c r="AG113" s="41">
        <f t="shared" ca="1" si="138"/>
        <v>0</v>
      </c>
      <c r="AH113" s="41">
        <f t="shared" ca="1" si="138"/>
        <v>0</v>
      </c>
      <c r="AI113" s="41">
        <f t="shared" ca="1" si="138"/>
        <v>0</v>
      </c>
      <c r="AJ113" s="41">
        <f t="shared" ca="1" si="138"/>
        <v>0</v>
      </c>
      <c r="AK113" s="41">
        <f t="shared" ref="AK113:BP113" ca="1" si="139">AK41</f>
        <v>0</v>
      </c>
      <c r="AL113" s="41">
        <f t="shared" ca="1" si="139"/>
        <v>0</v>
      </c>
      <c r="AM113" s="41">
        <f t="shared" ca="1" si="139"/>
        <v>0</v>
      </c>
      <c r="AN113" s="41">
        <f t="shared" ca="1" si="139"/>
        <v>0</v>
      </c>
      <c r="AO113" s="41">
        <f t="shared" ca="1" si="139"/>
        <v>0</v>
      </c>
      <c r="AP113" s="41">
        <f t="shared" ca="1" si="139"/>
        <v>0</v>
      </c>
      <c r="AQ113" s="41">
        <f t="shared" ca="1" si="139"/>
        <v>0</v>
      </c>
      <c r="AR113" s="41">
        <f t="shared" ca="1" si="139"/>
        <v>0</v>
      </c>
      <c r="AS113" s="41">
        <f t="shared" ca="1" si="139"/>
        <v>0</v>
      </c>
      <c r="AT113" s="41">
        <f t="shared" ca="1" si="139"/>
        <v>0</v>
      </c>
      <c r="AU113" s="41">
        <f t="shared" ca="1" si="139"/>
        <v>0</v>
      </c>
      <c r="AV113" s="41">
        <f t="shared" ca="1" si="139"/>
        <v>0</v>
      </c>
      <c r="AW113" s="41">
        <f t="shared" ca="1" si="139"/>
        <v>0</v>
      </c>
      <c r="AX113" s="41">
        <f t="shared" ca="1" si="139"/>
        <v>0</v>
      </c>
      <c r="AY113" s="41">
        <f t="shared" ca="1" si="139"/>
        <v>0</v>
      </c>
      <c r="AZ113" s="41">
        <f t="shared" ca="1" si="139"/>
        <v>0</v>
      </c>
      <c r="BA113" s="41">
        <f t="shared" ca="1" si="139"/>
        <v>0</v>
      </c>
      <c r="BB113" s="41">
        <f t="shared" ca="1" si="139"/>
        <v>0</v>
      </c>
      <c r="BC113" s="41">
        <f t="shared" ca="1" si="139"/>
        <v>0</v>
      </c>
      <c r="BD113" s="41">
        <f t="shared" ca="1" si="139"/>
        <v>0</v>
      </c>
      <c r="BE113" s="41">
        <f t="shared" ca="1" si="139"/>
        <v>0</v>
      </c>
      <c r="BF113" s="41">
        <f t="shared" ca="1" si="139"/>
        <v>0</v>
      </c>
      <c r="BG113" s="41">
        <f t="shared" ca="1" si="139"/>
        <v>0</v>
      </c>
      <c r="BH113" s="41">
        <f t="shared" ca="1" si="139"/>
        <v>0</v>
      </c>
      <c r="BI113" s="41">
        <f t="shared" ca="1" si="139"/>
        <v>0</v>
      </c>
      <c r="BJ113" s="41">
        <f t="shared" ca="1" si="139"/>
        <v>0</v>
      </c>
      <c r="BK113" s="41">
        <f t="shared" ca="1" si="139"/>
        <v>0</v>
      </c>
      <c r="BL113" s="41">
        <f t="shared" ca="1" si="139"/>
        <v>0</v>
      </c>
      <c r="BM113" s="41">
        <f t="shared" ca="1" si="139"/>
        <v>0</v>
      </c>
      <c r="BN113" s="41">
        <f t="shared" ca="1" si="139"/>
        <v>0</v>
      </c>
      <c r="BO113" s="41">
        <f t="shared" ca="1" si="139"/>
        <v>0</v>
      </c>
      <c r="BP113" s="41">
        <f t="shared" ca="1" si="139"/>
        <v>0</v>
      </c>
      <c r="BQ113" s="41">
        <f t="shared" ref="BQ113:CT113" ca="1" si="140">BQ41</f>
        <v>0</v>
      </c>
      <c r="BR113" s="41">
        <f t="shared" ca="1" si="140"/>
        <v>0</v>
      </c>
      <c r="BS113" s="41">
        <f t="shared" ca="1" si="140"/>
        <v>0</v>
      </c>
      <c r="BT113" s="41">
        <f t="shared" ca="1" si="140"/>
        <v>0</v>
      </c>
      <c r="BU113" s="41">
        <f t="shared" ca="1" si="140"/>
        <v>0</v>
      </c>
      <c r="BV113" s="41">
        <f t="shared" si="140"/>
        <v>0</v>
      </c>
      <c r="BW113" s="41">
        <f t="shared" si="140"/>
        <v>0</v>
      </c>
      <c r="BX113" s="41">
        <f t="shared" si="140"/>
        <v>0</v>
      </c>
      <c r="BY113" s="41">
        <f t="shared" si="140"/>
        <v>0</v>
      </c>
      <c r="BZ113" s="41">
        <f t="shared" si="140"/>
        <v>0</v>
      </c>
      <c r="CA113" s="41">
        <f t="shared" si="140"/>
        <v>0</v>
      </c>
      <c r="CB113" s="41">
        <f t="shared" si="140"/>
        <v>0</v>
      </c>
      <c r="CC113" s="41">
        <f t="shared" si="140"/>
        <v>0</v>
      </c>
      <c r="CD113" s="41">
        <f t="shared" si="140"/>
        <v>0</v>
      </c>
      <c r="CE113" s="41">
        <f t="shared" si="140"/>
        <v>0</v>
      </c>
      <c r="CF113" s="41">
        <f t="shared" si="140"/>
        <v>0</v>
      </c>
      <c r="CG113" s="41">
        <f t="shared" si="140"/>
        <v>0</v>
      </c>
      <c r="CH113" s="41">
        <f t="shared" si="140"/>
        <v>0</v>
      </c>
      <c r="CI113" s="41">
        <f t="shared" si="140"/>
        <v>0</v>
      </c>
      <c r="CJ113" s="41">
        <f t="shared" si="140"/>
        <v>0</v>
      </c>
      <c r="CK113" s="41">
        <f t="shared" si="140"/>
        <v>0</v>
      </c>
      <c r="CL113" s="41">
        <f t="shared" si="140"/>
        <v>0</v>
      </c>
      <c r="CM113" s="41">
        <f t="shared" si="140"/>
        <v>0</v>
      </c>
      <c r="CN113" s="41">
        <f t="shared" si="140"/>
        <v>0</v>
      </c>
      <c r="CO113" s="41">
        <f t="shared" si="140"/>
        <v>0</v>
      </c>
      <c r="CP113" s="41">
        <f t="shared" si="140"/>
        <v>0</v>
      </c>
      <c r="CQ113" s="41">
        <f t="shared" si="140"/>
        <v>0</v>
      </c>
      <c r="CR113" s="41">
        <f t="shared" si="140"/>
        <v>0</v>
      </c>
      <c r="CS113" s="41">
        <f t="shared" si="140"/>
        <v>0</v>
      </c>
      <c r="CT113" s="41">
        <f t="shared" si="140"/>
        <v>0</v>
      </c>
    </row>
    <row r="114" spans="1:98" ht="13" x14ac:dyDescent="0.3">
      <c r="A114" s="38" t="str">
        <f t="shared" si="133"/>
        <v>Totalt årligt utsläpp av NOx ton</v>
      </c>
      <c r="C114" s="241">
        <f t="shared" ca="1" si="134"/>
        <v>0</v>
      </c>
      <c r="E114" s="41">
        <f t="shared" ref="E114:AJ114" ca="1" si="141">E42</f>
        <v>0</v>
      </c>
      <c r="F114" s="41">
        <f t="shared" ca="1" si="141"/>
        <v>0</v>
      </c>
      <c r="G114" s="41">
        <f t="shared" ca="1" si="141"/>
        <v>0</v>
      </c>
      <c r="H114" s="41">
        <f t="shared" ca="1" si="141"/>
        <v>0</v>
      </c>
      <c r="I114" s="41">
        <f t="shared" ca="1" si="141"/>
        <v>0</v>
      </c>
      <c r="J114" s="41">
        <f t="shared" ca="1" si="141"/>
        <v>0</v>
      </c>
      <c r="K114" s="41">
        <f t="shared" ca="1" si="141"/>
        <v>0</v>
      </c>
      <c r="L114" s="41">
        <f t="shared" ca="1" si="141"/>
        <v>0</v>
      </c>
      <c r="M114" s="41">
        <f t="shared" ca="1" si="141"/>
        <v>0</v>
      </c>
      <c r="N114" s="41">
        <f t="shared" ca="1" si="141"/>
        <v>0</v>
      </c>
      <c r="O114" s="41">
        <f t="shared" ca="1" si="141"/>
        <v>0</v>
      </c>
      <c r="P114" s="41">
        <f t="shared" ca="1" si="141"/>
        <v>0</v>
      </c>
      <c r="Q114" s="41">
        <f t="shared" ca="1" si="141"/>
        <v>0</v>
      </c>
      <c r="R114" s="41">
        <f t="shared" ca="1" si="141"/>
        <v>0</v>
      </c>
      <c r="S114" s="41">
        <f t="shared" ca="1" si="141"/>
        <v>0</v>
      </c>
      <c r="T114" s="41">
        <f t="shared" ca="1" si="141"/>
        <v>0</v>
      </c>
      <c r="U114" s="41">
        <f t="shared" ca="1" si="141"/>
        <v>0</v>
      </c>
      <c r="V114" s="41">
        <f t="shared" ca="1" si="141"/>
        <v>0</v>
      </c>
      <c r="W114" s="41">
        <f t="shared" ca="1" si="141"/>
        <v>0</v>
      </c>
      <c r="X114" s="41">
        <f t="shared" ca="1" si="141"/>
        <v>0</v>
      </c>
      <c r="Y114" s="41">
        <f t="shared" ca="1" si="141"/>
        <v>0</v>
      </c>
      <c r="Z114" s="41">
        <f t="shared" ca="1" si="141"/>
        <v>0</v>
      </c>
      <c r="AA114" s="41">
        <f t="shared" ca="1" si="141"/>
        <v>0</v>
      </c>
      <c r="AB114" s="41">
        <f t="shared" ca="1" si="141"/>
        <v>0</v>
      </c>
      <c r="AC114" s="41">
        <f t="shared" ca="1" si="141"/>
        <v>0</v>
      </c>
      <c r="AD114" s="41">
        <f t="shared" ca="1" si="141"/>
        <v>0</v>
      </c>
      <c r="AE114" s="41">
        <f t="shared" ca="1" si="141"/>
        <v>0</v>
      </c>
      <c r="AF114" s="41">
        <f t="shared" ca="1" si="141"/>
        <v>0</v>
      </c>
      <c r="AG114" s="41">
        <f t="shared" ca="1" si="141"/>
        <v>0</v>
      </c>
      <c r="AH114" s="41">
        <f t="shared" ca="1" si="141"/>
        <v>0</v>
      </c>
      <c r="AI114" s="41">
        <f t="shared" ca="1" si="141"/>
        <v>0</v>
      </c>
      <c r="AJ114" s="41">
        <f t="shared" ca="1" si="141"/>
        <v>0</v>
      </c>
      <c r="AK114" s="41">
        <f t="shared" ref="AK114:BP114" ca="1" si="142">AK42</f>
        <v>0</v>
      </c>
      <c r="AL114" s="41">
        <f t="shared" ca="1" si="142"/>
        <v>0</v>
      </c>
      <c r="AM114" s="41">
        <f t="shared" ca="1" si="142"/>
        <v>0</v>
      </c>
      <c r="AN114" s="41">
        <f t="shared" ca="1" si="142"/>
        <v>0</v>
      </c>
      <c r="AO114" s="41">
        <f t="shared" ca="1" si="142"/>
        <v>0</v>
      </c>
      <c r="AP114" s="41">
        <f t="shared" ca="1" si="142"/>
        <v>0</v>
      </c>
      <c r="AQ114" s="41">
        <f t="shared" ca="1" si="142"/>
        <v>0</v>
      </c>
      <c r="AR114" s="41">
        <f t="shared" ca="1" si="142"/>
        <v>0</v>
      </c>
      <c r="AS114" s="41">
        <f t="shared" ca="1" si="142"/>
        <v>0</v>
      </c>
      <c r="AT114" s="41">
        <f t="shared" ca="1" si="142"/>
        <v>0</v>
      </c>
      <c r="AU114" s="41">
        <f t="shared" ca="1" si="142"/>
        <v>0</v>
      </c>
      <c r="AV114" s="41">
        <f t="shared" ca="1" si="142"/>
        <v>0</v>
      </c>
      <c r="AW114" s="41">
        <f t="shared" ca="1" si="142"/>
        <v>0</v>
      </c>
      <c r="AX114" s="41">
        <f t="shared" ca="1" si="142"/>
        <v>0</v>
      </c>
      <c r="AY114" s="41">
        <f t="shared" ca="1" si="142"/>
        <v>0</v>
      </c>
      <c r="AZ114" s="41">
        <f t="shared" ca="1" si="142"/>
        <v>0</v>
      </c>
      <c r="BA114" s="41">
        <f t="shared" ca="1" si="142"/>
        <v>0</v>
      </c>
      <c r="BB114" s="41">
        <f t="shared" ca="1" si="142"/>
        <v>0</v>
      </c>
      <c r="BC114" s="41">
        <f t="shared" ca="1" si="142"/>
        <v>0</v>
      </c>
      <c r="BD114" s="41">
        <f t="shared" ca="1" si="142"/>
        <v>0</v>
      </c>
      <c r="BE114" s="41">
        <f t="shared" ca="1" si="142"/>
        <v>0</v>
      </c>
      <c r="BF114" s="41">
        <f t="shared" ca="1" si="142"/>
        <v>0</v>
      </c>
      <c r="BG114" s="41">
        <f t="shared" ca="1" si="142"/>
        <v>0</v>
      </c>
      <c r="BH114" s="41">
        <f t="shared" ca="1" si="142"/>
        <v>0</v>
      </c>
      <c r="BI114" s="41">
        <f t="shared" ca="1" si="142"/>
        <v>0</v>
      </c>
      <c r="BJ114" s="41">
        <f t="shared" ca="1" si="142"/>
        <v>0</v>
      </c>
      <c r="BK114" s="41">
        <f t="shared" ca="1" si="142"/>
        <v>0</v>
      </c>
      <c r="BL114" s="41">
        <f t="shared" ca="1" si="142"/>
        <v>0</v>
      </c>
      <c r="BM114" s="41">
        <f t="shared" ca="1" si="142"/>
        <v>0</v>
      </c>
      <c r="BN114" s="41">
        <f t="shared" ca="1" si="142"/>
        <v>0</v>
      </c>
      <c r="BO114" s="41">
        <f t="shared" ca="1" si="142"/>
        <v>0</v>
      </c>
      <c r="BP114" s="41">
        <f t="shared" ca="1" si="142"/>
        <v>0</v>
      </c>
      <c r="BQ114" s="41">
        <f t="shared" ref="BQ114:CT114" ca="1" si="143">BQ42</f>
        <v>0</v>
      </c>
      <c r="BR114" s="41">
        <f t="shared" ca="1" si="143"/>
        <v>0</v>
      </c>
      <c r="BS114" s="41">
        <f t="shared" ca="1" si="143"/>
        <v>0</v>
      </c>
      <c r="BT114" s="41">
        <f t="shared" ca="1" si="143"/>
        <v>0</v>
      </c>
      <c r="BU114" s="41">
        <f t="shared" ca="1" si="143"/>
        <v>0</v>
      </c>
      <c r="BV114" s="41">
        <f t="shared" si="143"/>
        <v>0</v>
      </c>
      <c r="BW114" s="41">
        <f t="shared" si="143"/>
        <v>0</v>
      </c>
      <c r="BX114" s="41">
        <f t="shared" si="143"/>
        <v>0</v>
      </c>
      <c r="BY114" s="41">
        <f t="shared" si="143"/>
        <v>0</v>
      </c>
      <c r="BZ114" s="41">
        <f t="shared" si="143"/>
        <v>0</v>
      </c>
      <c r="CA114" s="41">
        <f t="shared" si="143"/>
        <v>0</v>
      </c>
      <c r="CB114" s="41">
        <f t="shared" si="143"/>
        <v>0</v>
      </c>
      <c r="CC114" s="41">
        <f t="shared" si="143"/>
        <v>0</v>
      </c>
      <c r="CD114" s="41">
        <f t="shared" si="143"/>
        <v>0</v>
      </c>
      <c r="CE114" s="41">
        <f t="shared" si="143"/>
        <v>0</v>
      </c>
      <c r="CF114" s="41">
        <f t="shared" si="143"/>
        <v>0</v>
      </c>
      <c r="CG114" s="41">
        <f t="shared" si="143"/>
        <v>0</v>
      </c>
      <c r="CH114" s="41">
        <f t="shared" si="143"/>
        <v>0</v>
      </c>
      <c r="CI114" s="41">
        <f t="shared" si="143"/>
        <v>0</v>
      </c>
      <c r="CJ114" s="41">
        <f t="shared" si="143"/>
        <v>0</v>
      </c>
      <c r="CK114" s="41">
        <f t="shared" si="143"/>
        <v>0</v>
      </c>
      <c r="CL114" s="41">
        <f t="shared" si="143"/>
        <v>0</v>
      </c>
      <c r="CM114" s="41">
        <f t="shared" si="143"/>
        <v>0</v>
      </c>
      <c r="CN114" s="41">
        <f t="shared" si="143"/>
        <v>0</v>
      </c>
      <c r="CO114" s="41">
        <f t="shared" si="143"/>
        <v>0</v>
      </c>
      <c r="CP114" s="41">
        <f t="shared" si="143"/>
        <v>0</v>
      </c>
      <c r="CQ114" s="41">
        <f t="shared" si="143"/>
        <v>0</v>
      </c>
      <c r="CR114" s="41">
        <f t="shared" si="143"/>
        <v>0</v>
      </c>
      <c r="CS114" s="41">
        <f t="shared" si="143"/>
        <v>0</v>
      </c>
      <c r="CT114" s="41">
        <f t="shared" si="143"/>
        <v>0</v>
      </c>
    </row>
    <row r="115" spans="1:98" ht="13" x14ac:dyDescent="0.3">
      <c r="A115" s="38" t="str">
        <f t="shared" si="133"/>
        <v>Totalt årligt utsläpp av VOC ton</v>
      </c>
      <c r="C115" s="241">
        <f t="shared" ca="1" si="134"/>
        <v>0</v>
      </c>
      <c r="E115" s="41">
        <f t="shared" ref="E115:AJ115" ca="1" si="144">E43</f>
        <v>0</v>
      </c>
      <c r="F115" s="41">
        <f t="shared" ca="1" si="144"/>
        <v>0</v>
      </c>
      <c r="G115" s="41">
        <f t="shared" ca="1" si="144"/>
        <v>0</v>
      </c>
      <c r="H115" s="41">
        <f t="shared" ca="1" si="144"/>
        <v>0</v>
      </c>
      <c r="I115" s="41">
        <f t="shared" ca="1" si="144"/>
        <v>0</v>
      </c>
      <c r="J115" s="41">
        <f t="shared" ca="1" si="144"/>
        <v>0</v>
      </c>
      <c r="K115" s="41">
        <f t="shared" ca="1" si="144"/>
        <v>0</v>
      </c>
      <c r="L115" s="41">
        <f t="shared" ca="1" si="144"/>
        <v>0</v>
      </c>
      <c r="M115" s="41">
        <f t="shared" ca="1" si="144"/>
        <v>0</v>
      </c>
      <c r="N115" s="41">
        <f t="shared" ca="1" si="144"/>
        <v>0</v>
      </c>
      <c r="O115" s="41">
        <f t="shared" ca="1" si="144"/>
        <v>0</v>
      </c>
      <c r="P115" s="41">
        <f t="shared" ca="1" si="144"/>
        <v>0</v>
      </c>
      <c r="Q115" s="41">
        <f t="shared" ca="1" si="144"/>
        <v>0</v>
      </c>
      <c r="R115" s="41">
        <f t="shared" ca="1" si="144"/>
        <v>0</v>
      </c>
      <c r="S115" s="41">
        <f t="shared" ca="1" si="144"/>
        <v>0</v>
      </c>
      <c r="T115" s="41">
        <f t="shared" ca="1" si="144"/>
        <v>0</v>
      </c>
      <c r="U115" s="41">
        <f t="shared" ca="1" si="144"/>
        <v>0</v>
      </c>
      <c r="V115" s="41">
        <f t="shared" ca="1" si="144"/>
        <v>0</v>
      </c>
      <c r="W115" s="41">
        <f t="shared" ca="1" si="144"/>
        <v>0</v>
      </c>
      <c r="X115" s="41">
        <f t="shared" ca="1" si="144"/>
        <v>0</v>
      </c>
      <c r="Y115" s="41">
        <f t="shared" ca="1" si="144"/>
        <v>0</v>
      </c>
      <c r="Z115" s="41">
        <f t="shared" ca="1" si="144"/>
        <v>0</v>
      </c>
      <c r="AA115" s="41">
        <f t="shared" ca="1" si="144"/>
        <v>0</v>
      </c>
      <c r="AB115" s="41">
        <f t="shared" ca="1" si="144"/>
        <v>0</v>
      </c>
      <c r="AC115" s="41">
        <f t="shared" ca="1" si="144"/>
        <v>0</v>
      </c>
      <c r="AD115" s="41">
        <f t="shared" ca="1" si="144"/>
        <v>0</v>
      </c>
      <c r="AE115" s="41">
        <f t="shared" ca="1" si="144"/>
        <v>0</v>
      </c>
      <c r="AF115" s="41">
        <f t="shared" ca="1" si="144"/>
        <v>0</v>
      </c>
      <c r="AG115" s="41">
        <f t="shared" ca="1" si="144"/>
        <v>0</v>
      </c>
      <c r="AH115" s="41">
        <f t="shared" ca="1" si="144"/>
        <v>0</v>
      </c>
      <c r="AI115" s="41">
        <f t="shared" ca="1" si="144"/>
        <v>0</v>
      </c>
      <c r="AJ115" s="41">
        <f t="shared" ca="1" si="144"/>
        <v>0</v>
      </c>
      <c r="AK115" s="41">
        <f t="shared" ref="AK115:BP115" ca="1" si="145">AK43</f>
        <v>0</v>
      </c>
      <c r="AL115" s="41">
        <f t="shared" ca="1" si="145"/>
        <v>0</v>
      </c>
      <c r="AM115" s="41">
        <f t="shared" ca="1" si="145"/>
        <v>0</v>
      </c>
      <c r="AN115" s="41">
        <f t="shared" ca="1" si="145"/>
        <v>0</v>
      </c>
      <c r="AO115" s="41">
        <f t="shared" ca="1" si="145"/>
        <v>0</v>
      </c>
      <c r="AP115" s="41">
        <f t="shared" ca="1" si="145"/>
        <v>0</v>
      </c>
      <c r="AQ115" s="41">
        <f t="shared" ca="1" si="145"/>
        <v>0</v>
      </c>
      <c r="AR115" s="41">
        <f t="shared" ca="1" si="145"/>
        <v>0</v>
      </c>
      <c r="AS115" s="41">
        <f t="shared" ca="1" si="145"/>
        <v>0</v>
      </c>
      <c r="AT115" s="41">
        <f t="shared" ca="1" si="145"/>
        <v>0</v>
      </c>
      <c r="AU115" s="41">
        <f t="shared" ca="1" si="145"/>
        <v>0</v>
      </c>
      <c r="AV115" s="41">
        <f t="shared" ca="1" si="145"/>
        <v>0</v>
      </c>
      <c r="AW115" s="41">
        <f t="shared" ca="1" si="145"/>
        <v>0</v>
      </c>
      <c r="AX115" s="41">
        <f t="shared" ca="1" si="145"/>
        <v>0</v>
      </c>
      <c r="AY115" s="41">
        <f t="shared" ca="1" si="145"/>
        <v>0</v>
      </c>
      <c r="AZ115" s="41">
        <f t="shared" ca="1" si="145"/>
        <v>0</v>
      </c>
      <c r="BA115" s="41">
        <f t="shared" ca="1" si="145"/>
        <v>0</v>
      </c>
      <c r="BB115" s="41">
        <f t="shared" ca="1" si="145"/>
        <v>0</v>
      </c>
      <c r="BC115" s="41">
        <f t="shared" ca="1" si="145"/>
        <v>0</v>
      </c>
      <c r="BD115" s="41">
        <f t="shared" ca="1" si="145"/>
        <v>0</v>
      </c>
      <c r="BE115" s="41">
        <f t="shared" ca="1" si="145"/>
        <v>0</v>
      </c>
      <c r="BF115" s="41">
        <f t="shared" ca="1" si="145"/>
        <v>0</v>
      </c>
      <c r="BG115" s="41">
        <f t="shared" ca="1" si="145"/>
        <v>0</v>
      </c>
      <c r="BH115" s="41">
        <f t="shared" ca="1" si="145"/>
        <v>0</v>
      </c>
      <c r="BI115" s="41">
        <f t="shared" ca="1" si="145"/>
        <v>0</v>
      </c>
      <c r="BJ115" s="41">
        <f t="shared" ca="1" si="145"/>
        <v>0</v>
      </c>
      <c r="BK115" s="41">
        <f t="shared" ca="1" si="145"/>
        <v>0</v>
      </c>
      <c r="BL115" s="41">
        <f t="shared" ca="1" si="145"/>
        <v>0</v>
      </c>
      <c r="BM115" s="41">
        <f t="shared" ca="1" si="145"/>
        <v>0</v>
      </c>
      <c r="BN115" s="41">
        <f t="shared" ca="1" si="145"/>
        <v>0</v>
      </c>
      <c r="BO115" s="41">
        <f t="shared" ca="1" si="145"/>
        <v>0</v>
      </c>
      <c r="BP115" s="41">
        <f t="shared" ca="1" si="145"/>
        <v>0</v>
      </c>
      <c r="BQ115" s="41">
        <f t="shared" ref="BQ115:CT115" ca="1" si="146">BQ43</f>
        <v>0</v>
      </c>
      <c r="BR115" s="41">
        <f t="shared" ca="1" si="146"/>
        <v>0</v>
      </c>
      <c r="BS115" s="41">
        <f t="shared" ca="1" si="146"/>
        <v>0</v>
      </c>
      <c r="BT115" s="41">
        <f t="shared" ca="1" si="146"/>
        <v>0</v>
      </c>
      <c r="BU115" s="41">
        <f t="shared" ca="1" si="146"/>
        <v>0</v>
      </c>
      <c r="BV115" s="41">
        <f t="shared" si="146"/>
        <v>0</v>
      </c>
      <c r="BW115" s="41">
        <f t="shared" si="146"/>
        <v>0</v>
      </c>
      <c r="BX115" s="41">
        <f t="shared" si="146"/>
        <v>0</v>
      </c>
      <c r="BY115" s="41">
        <f t="shared" si="146"/>
        <v>0</v>
      </c>
      <c r="BZ115" s="41">
        <f t="shared" si="146"/>
        <v>0</v>
      </c>
      <c r="CA115" s="41">
        <f t="shared" si="146"/>
        <v>0</v>
      </c>
      <c r="CB115" s="41">
        <f t="shared" si="146"/>
        <v>0</v>
      </c>
      <c r="CC115" s="41">
        <f t="shared" si="146"/>
        <v>0</v>
      </c>
      <c r="CD115" s="41">
        <f t="shared" si="146"/>
        <v>0</v>
      </c>
      <c r="CE115" s="41">
        <f t="shared" si="146"/>
        <v>0</v>
      </c>
      <c r="CF115" s="41">
        <f t="shared" si="146"/>
        <v>0</v>
      </c>
      <c r="CG115" s="41">
        <f t="shared" si="146"/>
        <v>0</v>
      </c>
      <c r="CH115" s="41">
        <f t="shared" si="146"/>
        <v>0</v>
      </c>
      <c r="CI115" s="41">
        <f t="shared" si="146"/>
        <v>0</v>
      </c>
      <c r="CJ115" s="41">
        <f t="shared" si="146"/>
        <v>0</v>
      </c>
      <c r="CK115" s="41">
        <f t="shared" si="146"/>
        <v>0</v>
      </c>
      <c r="CL115" s="41">
        <f t="shared" si="146"/>
        <v>0</v>
      </c>
      <c r="CM115" s="41">
        <f t="shared" si="146"/>
        <v>0</v>
      </c>
      <c r="CN115" s="41">
        <f t="shared" si="146"/>
        <v>0</v>
      </c>
      <c r="CO115" s="41">
        <f t="shared" si="146"/>
        <v>0</v>
      </c>
      <c r="CP115" s="41">
        <f t="shared" si="146"/>
        <v>0</v>
      </c>
      <c r="CQ115" s="41">
        <f t="shared" si="146"/>
        <v>0</v>
      </c>
      <c r="CR115" s="41">
        <f t="shared" si="146"/>
        <v>0</v>
      </c>
      <c r="CS115" s="41">
        <f t="shared" si="146"/>
        <v>0</v>
      </c>
      <c r="CT115" s="41">
        <f t="shared" si="146"/>
        <v>0</v>
      </c>
    </row>
    <row r="116" spans="1:98" ht="13" x14ac:dyDescent="0.3">
      <c r="A116" s="38" t="str">
        <f t="shared" si="133"/>
        <v>Totalt årligt utsläpp av SO2 ton</v>
      </c>
      <c r="C116" s="241">
        <f t="shared" ca="1" si="134"/>
        <v>0</v>
      </c>
      <c r="E116" s="41">
        <f t="shared" ref="E116:AJ116" ca="1" si="147">E44</f>
        <v>0</v>
      </c>
      <c r="F116" s="41">
        <f t="shared" ca="1" si="147"/>
        <v>0</v>
      </c>
      <c r="G116" s="41">
        <f t="shared" ca="1" si="147"/>
        <v>0</v>
      </c>
      <c r="H116" s="41">
        <f t="shared" ca="1" si="147"/>
        <v>0</v>
      </c>
      <c r="I116" s="41">
        <f t="shared" ca="1" si="147"/>
        <v>0</v>
      </c>
      <c r="J116" s="41">
        <f t="shared" ca="1" si="147"/>
        <v>0</v>
      </c>
      <c r="K116" s="41">
        <f t="shared" ca="1" si="147"/>
        <v>0</v>
      </c>
      <c r="L116" s="41">
        <f t="shared" ca="1" si="147"/>
        <v>0</v>
      </c>
      <c r="M116" s="41">
        <f t="shared" ca="1" si="147"/>
        <v>0</v>
      </c>
      <c r="N116" s="41">
        <f t="shared" ca="1" si="147"/>
        <v>0</v>
      </c>
      <c r="O116" s="41">
        <f t="shared" ca="1" si="147"/>
        <v>0</v>
      </c>
      <c r="P116" s="41">
        <f t="shared" ca="1" si="147"/>
        <v>0</v>
      </c>
      <c r="Q116" s="41">
        <f t="shared" ca="1" si="147"/>
        <v>0</v>
      </c>
      <c r="R116" s="41">
        <f t="shared" ca="1" si="147"/>
        <v>0</v>
      </c>
      <c r="S116" s="41">
        <f t="shared" ca="1" si="147"/>
        <v>0</v>
      </c>
      <c r="T116" s="41">
        <f t="shared" ca="1" si="147"/>
        <v>0</v>
      </c>
      <c r="U116" s="41">
        <f t="shared" ca="1" si="147"/>
        <v>0</v>
      </c>
      <c r="V116" s="41">
        <f t="shared" ca="1" si="147"/>
        <v>0</v>
      </c>
      <c r="W116" s="41">
        <f t="shared" ca="1" si="147"/>
        <v>0</v>
      </c>
      <c r="X116" s="41">
        <f t="shared" ca="1" si="147"/>
        <v>0</v>
      </c>
      <c r="Y116" s="41">
        <f t="shared" ca="1" si="147"/>
        <v>0</v>
      </c>
      <c r="Z116" s="41">
        <f t="shared" ca="1" si="147"/>
        <v>0</v>
      </c>
      <c r="AA116" s="41">
        <f t="shared" ca="1" si="147"/>
        <v>0</v>
      </c>
      <c r="AB116" s="41">
        <f t="shared" ca="1" si="147"/>
        <v>0</v>
      </c>
      <c r="AC116" s="41">
        <f t="shared" ca="1" si="147"/>
        <v>0</v>
      </c>
      <c r="AD116" s="41">
        <f t="shared" ca="1" si="147"/>
        <v>0</v>
      </c>
      <c r="AE116" s="41">
        <f t="shared" ca="1" si="147"/>
        <v>0</v>
      </c>
      <c r="AF116" s="41">
        <f t="shared" ca="1" si="147"/>
        <v>0</v>
      </c>
      <c r="AG116" s="41">
        <f t="shared" ca="1" si="147"/>
        <v>0</v>
      </c>
      <c r="AH116" s="41">
        <f t="shared" ca="1" si="147"/>
        <v>0</v>
      </c>
      <c r="AI116" s="41">
        <f t="shared" ca="1" si="147"/>
        <v>0</v>
      </c>
      <c r="AJ116" s="41">
        <f t="shared" ca="1" si="147"/>
        <v>0</v>
      </c>
      <c r="AK116" s="41">
        <f t="shared" ref="AK116:BP116" ca="1" si="148">AK44</f>
        <v>0</v>
      </c>
      <c r="AL116" s="41">
        <f t="shared" ca="1" si="148"/>
        <v>0</v>
      </c>
      <c r="AM116" s="41">
        <f t="shared" ca="1" si="148"/>
        <v>0</v>
      </c>
      <c r="AN116" s="41">
        <f t="shared" ca="1" si="148"/>
        <v>0</v>
      </c>
      <c r="AO116" s="41">
        <f t="shared" ca="1" si="148"/>
        <v>0</v>
      </c>
      <c r="AP116" s="41">
        <f t="shared" ca="1" si="148"/>
        <v>0</v>
      </c>
      <c r="AQ116" s="41">
        <f t="shared" ca="1" si="148"/>
        <v>0</v>
      </c>
      <c r="AR116" s="41">
        <f t="shared" ca="1" si="148"/>
        <v>0</v>
      </c>
      <c r="AS116" s="41">
        <f t="shared" ca="1" si="148"/>
        <v>0</v>
      </c>
      <c r="AT116" s="41">
        <f t="shared" ca="1" si="148"/>
        <v>0</v>
      </c>
      <c r="AU116" s="41">
        <f t="shared" ca="1" si="148"/>
        <v>0</v>
      </c>
      <c r="AV116" s="41">
        <f t="shared" ca="1" si="148"/>
        <v>0</v>
      </c>
      <c r="AW116" s="41">
        <f t="shared" ca="1" si="148"/>
        <v>0</v>
      </c>
      <c r="AX116" s="41">
        <f t="shared" ca="1" si="148"/>
        <v>0</v>
      </c>
      <c r="AY116" s="41">
        <f t="shared" ca="1" si="148"/>
        <v>0</v>
      </c>
      <c r="AZ116" s="41">
        <f t="shared" ca="1" si="148"/>
        <v>0</v>
      </c>
      <c r="BA116" s="41">
        <f t="shared" ca="1" si="148"/>
        <v>0</v>
      </c>
      <c r="BB116" s="41">
        <f t="shared" ca="1" si="148"/>
        <v>0</v>
      </c>
      <c r="BC116" s="41">
        <f t="shared" ca="1" si="148"/>
        <v>0</v>
      </c>
      <c r="BD116" s="41">
        <f t="shared" ca="1" si="148"/>
        <v>0</v>
      </c>
      <c r="BE116" s="41">
        <f t="shared" ca="1" si="148"/>
        <v>0</v>
      </c>
      <c r="BF116" s="41">
        <f t="shared" ca="1" si="148"/>
        <v>0</v>
      </c>
      <c r="BG116" s="41">
        <f t="shared" ca="1" si="148"/>
        <v>0</v>
      </c>
      <c r="BH116" s="41">
        <f t="shared" ca="1" si="148"/>
        <v>0</v>
      </c>
      <c r="BI116" s="41">
        <f t="shared" ca="1" si="148"/>
        <v>0</v>
      </c>
      <c r="BJ116" s="41">
        <f t="shared" ca="1" si="148"/>
        <v>0</v>
      </c>
      <c r="BK116" s="41">
        <f t="shared" ca="1" si="148"/>
        <v>0</v>
      </c>
      <c r="BL116" s="41">
        <f t="shared" ca="1" si="148"/>
        <v>0</v>
      </c>
      <c r="BM116" s="41">
        <f t="shared" ca="1" si="148"/>
        <v>0</v>
      </c>
      <c r="BN116" s="41">
        <f t="shared" ca="1" si="148"/>
        <v>0</v>
      </c>
      <c r="BO116" s="41">
        <f t="shared" ca="1" si="148"/>
        <v>0</v>
      </c>
      <c r="BP116" s="41">
        <f t="shared" ca="1" si="148"/>
        <v>0</v>
      </c>
      <c r="BQ116" s="41">
        <f t="shared" ref="BQ116:CT116" ca="1" si="149">BQ44</f>
        <v>0</v>
      </c>
      <c r="BR116" s="41">
        <f t="shared" ca="1" si="149"/>
        <v>0</v>
      </c>
      <c r="BS116" s="41">
        <f t="shared" ca="1" si="149"/>
        <v>0</v>
      </c>
      <c r="BT116" s="41">
        <f t="shared" ca="1" si="149"/>
        <v>0</v>
      </c>
      <c r="BU116" s="41">
        <f t="shared" ca="1" si="149"/>
        <v>0</v>
      </c>
      <c r="BV116" s="41">
        <f t="shared" si="149"/>
        <v>0</v>
      </c>
      <c r="BW116" s="41">
        <f t="shared" si="149"/>
        <v>0</v>
      </c>
      <c r="BX116" s="41">
        <f t="shared" si="149"/>
        <v>0</v>
      </c>
      <c r="BY116" s="41">
        <f t="shared" si="149"/>
        <v>0</v>
      </c>
      <c r="BZ116" s="41">
        <f t="shared" si="149"/>
        <v>0</v>
      </c>
      <c r="CA116" s="41">
        <f t="shared" si="149"/>
        <v>0</v>
      </c>
      <c r="CB116" s="41">
        <f t="shared" si="149"/>
        <v>0</v>
      </c>
      <c r="CC116" s="41">
        <f t="shared" si="149"/>
        <v>0</v>
      </c>
      <c r="CD116" s="41">
        <f t="shared" si="149"/>
        <v>0</v>
      </c>
      <c r="CE116" s="41">
        <f t="shared" si="149"/>
        <v>0</v>
      </c>
      <c r="CF116" s="41">
        <f t="shared" si="149"/>
        <v>0</v>
      </c>
      <c r="CG116" s="41">
        <f t="shared" si="149"/>
        <v>0</v>
      </c>
      <c r="CH116" s="41">
        <f t="shared" si="149"/>
        <v>0</v>
      </c>
      <c r="CI116" s="41">
        <f t="shared" si="149"/>
        <v>0</v>
      </c>
      <c r="CJ116" s="41">
        <f t="shared" si="149"/>
        <v>0</v>
      </c>
      <c r="CK116" s="41">
        <f t="shared" si="149"/>
        <v>0</v>
      </c>
      <c r="CL116" s="41">
        <f t="shared" si="149"/>
        <v>0</v>
      </c>
      <c r="CM116" s="41">
        <f t="shared" si="149"/>
        <v>0</v>
      </c>
      <c r="CN116" s="41">
        <f t="shared" si="149"/>
        <v>0</v>
      </c>
      <c r="CO116" s="41">
        <f t="shared" si="149"/>
        <v>0</v>
      </c>
      <c r="CP116" s="41">
        <f t="shared" si="149"/>
        <v>0</v>
      </c>
      <c r="CQ116" s="41">
        <f t="shared" si="149"/>
        <v>0</v>
      </c>
      <c r="CR116" s="41">
        <f t="shared" si="149"/>
        <v>0</v>
      </c>
      <c r="CS116" s="41">
        <f t="shared" si="149"/>
        <v>0</v>
      </c>
      <c r="CT116" s="41">
        <f t="shared" si="149"/>
        <v>0</v>
      </c>
    </row>
    <row r="117" spans="1:98" ht="13" x14ac:dyDescent="0.3">
      <c r="A117" s="38" t="str">
        <f t="shared" si="133"/>
        <v>Totalt årligt utsläpp av NH3 ton</v>
      </c>
      <c r="C117" s="241">
        <f t="shared" ca="1" si="134"/>
        <v>0</v>
      </c>
      <c r="E117" s="41">
        <f t="shared" ref="E117:AJ117" ca="1" si="150">E45</f>
        <v>0</v>
      </c>
      <c r="F117" s="41">
        <f t="shared" ca="1" si="150"/>
        <v>0</v>
      </c>
      <c r="G117" s="41">
        <f t="shared" ca="1" si="150"/>
        <v>0</v>
      </c>
      <c r="H117" s="41">
        <f t="shared" ca="1" si="150"/>
        <v>0</v>
      </c>
      <c r="I117" s="41">
        <f t="shared" ca="1" si="150"/>
        <v>0</v>
      </c>
      <c r="J117" s="41">
        <f t="shared" ca="1" si="150"/>
        <v>0</v>
      </c>
      <c r="K117" s="41">
        <f t="shared" ca="1" si="150"/>
        <v>0</v>
      </c>
      <c r="L117" s="41">
        <f t="shared" ca="1" si="150"/>
        <v>0</v>
      </c>
      <c r="M117" s="41">
        <f t="shared" ca="1" si="150"/>
        <v>0</v>
      </c>
      <c r="N117" s="41">
        <f t="shared" ca="1" si="150"/>
        <v>0</v>
      </c>
      <c r="O117" s="41">
        <f t="shared" ca="1" si="150"/>
        <v>0</v>
      </c>
      <c r="P117" s="41">
        <f t="shared" ca="1" si="150"/>
        <v>0</v>
      </c>
      <c r="Q117" s="41">
        <f t="shared" ca="1" si="150"/>
        <v>0</v>
      </c>
      <c r="R117" s="41">
        <f t="shared" ca="1" si="150"/>
        <v>0</v>
      </c>
      <c r="S117" s="41">
        <f t="shared" ca="1" si="150"/>
        <v>0</v>
      </c>
      <c r="T117" s="41">
        <f t="shared" ca="1" si="150"/>
        <v>0</v>
      </c>
      <c r="U117" s="41">
        <f t="shared" ca="1" si="150"/>
        <v>0</v>
      </c>
      <c r="V117" s="41">
        <f t="shared" ca="1" si="150"/>
        <v>0</v>
      </c>
      <c r="W117" s="41">
        <f t="shared" ca="1" si="150"/>
        <v>0</v>
      </c>
      <c r="X117" s="41">
        <f t="shared" ca="1" si="150"/>
        <v>0</v>
      </c>
      <c r="Y117" s="41">
        <f t="shared" ca="1" si="150"/>
        <v>0</v>
      </c>
      <c r="Z117" s="41">
        <f t="shared" ca="1" si="150"/>
        <v>0</v>
      </c>
      <c r="AA117" s="41">
        <f t="shared" ca="1" si="150"/>
        <v>0</v>
      </c>
      <c r="AB117" s="41">
        <f t="shared" ca="1" si="150"/>
        <v>0</v>
      </c>
      <c r="AC117" s="41">
        <f t="shared" ca="1" si="150"/>
        <v>0</v>
      </c>
      <c r="AD117" s="41">
        <f t="shared" ca="1" si="150"/>
        <v>0</v>
      </c>
      <c r="AE117" s="41">
        <f t="shared" ca="1" si="150"/>
        <v>0</v>
      </c>
      <c r="AF117" s="41">
        <f t="shared" ca="1" si="150"/>
        <v>0</v>
      </c>
      <c r="AG117" s="41">
        <f t="shared" ca="1" si="150"/>
        <v>0</v>
      </c>
      <c r="AH117" s="41">
        <f t="shared" ca="1" si="150"/>
        <v>0</v>
      </c>
      <c r="AI117" s="41">
        <f t="shared" ca="1" si="150"/>
        <v>0</v>
      </c>
      <c r="AJ117" s="41">
        <f t="shared" ca="1" si="150"/>
        <v>0</v>
      </c>
      <c r="AK117" s="41">
        <f t="shared" ref="AK117:BP117" ca="1" si="151">AK45</f>
        <v>0</v>
      </c>
      <c r="AL117" s="41">
        <f t="shared" ca="1" si="151"/>
        <v>0</v>
      </c>
      <c r="AM117" s="41">
        <f t="shared" ca="1" si="151"/>
        <v>0</v>
      </c>
      <c r="AN117" s="41">
        <f t="shared" ca="1" si="151"/>
        <v>0</v>
      </c>
      <c r="AO117" s="41">
        <f t="shared" ca="1" si="151"/>
        <v>0</v>
      </c>
      <c r="AP117" s="41">
        <f t="shared" ca="1" si="151"/>
        <v>0</v>
      </c>
      <c r="AQ117" s="41">
        <f t="shared" ca="1" si="151"/>
        <v>0</v>
      </c>
      <c r="AR117" s="41">
        <f t="shared" ca="1" si="151"/>
        <v>0</v>
      </c>
      <c r="AS117" s="41">
        <f t="shared" ca="1" si="151"/>
        <v>0</v>
      </c>
      <c r="AT117" s="41">
        <f t="shared" ca="1" si="151"/>
        <v>0</v>
      </c>
      <c r="AU117" s="41">
        <f t="shared" ca="1" si="151"/>
        <v>0</v>
      </c>
      <c r="AV117" s="41">
        <f t="shared" ca="1" si="151"/>
        <v>0</v>
      </c>
      <c r="AW117" s="41">
        <f t="shared" ca="1" si="151"/>
        <v>0</v>
      </c>
      <c r="AX117" s="41">
        <f t="shared" ca="1" si="151"/>
        <v>0</v>
      </c>
      <c r="AY117" s="41">
        <f t="shared" ca="1" si="151"/>
        <v>0</v>
      </c>
      <c r="AZ117" s="41">
        <f t="shared" ca="1" si="151"/>
        <v>0</v>
      </c>
      <c r="BA117" s="41">
        <f t="shared" ca="1" si="151"/>
        <v>0</v>
      </c>
      <c r="BB117" s="41">
        <f t="shared" ca="1" si="151"/>
        <v>0</v>
      </c>
      <c r="BC117" s="41">
        <f t="shared" ca="1" si="151"/>
        <v>0</v>
      </c>
      <c r="BD117" s="41">
        <f t="shared" ca="1" si="151"/>
        <v>0</v>
      </c>
      <c r="BE117" s="41">
        <f t="shared" ca="1" si="151"/>
        <v>0</v>
      </c>
      <c r="BF117" s="41">
        <f t="shared" ca="1" si="151"/>
        <v>0</v>
      </c>
      <c r="BG117" s="41">
        <f t="shared" ca="1" si="151"/>
        <v>0</v>
      </c>
      <c r="BH117" s="41">
        <f t="shared" ca="1" si="151"/>
        <v>0</v>
      </c>
      <c r="BI117" s="41">
        <f t="shared" ca="1" si="151"/>
        <v>0</v>
      </c>
      <c r="BJ117" s="41">
        <f t="shared" ca="1" si="151"/>
        <v>0</v>
      </c>
      <c r="BK117" s="41">
        <f t="shared" ca="1" si="151"/>
        <v>0</v>
      </c>
      <c r="BL117" s="41">
        <f t="shared" ca="1" si="151"/>
        <v>0</v>
      </c>
      <c r="BM117" s="41">
        <f t="shared" ca="1" si="151"/>
        <v>0</v>
      </c>
      <c r="BN117" s="41">
        <f t="shared" ca="1" si="151"/>
        <v>0</v>
      </c>
      <c r="BO117" s="41">
        <f t="shared" ca="1" si="151"/>
        <v>0</v>
      </c>
      <c r="BP117" s="41">
        <f t="shared" ca="1" si="151"/>
        <v>0</v>
      </c>
      <c r="BQ117" s="41">
        <f t="shared" ref="BQ117:CT117" ca="1" si="152">BQ45</f>
        <v>0</v>
      </c>
      <c r="BR117" s="41">
        <f t="shared" ca="1" si="152"/>
        <v>0</v>
      </c>
      <c r="BS117" s="41">
        <f t="shared" ca="1" si="152"/>
        <v>0</v>
      </c>
      <c r="BT117" s="41">
        <f t="shared" ca="1" si="152"/>
        <v>0</v>
      </c>
      <c r="BU117" s="41">
        <f t="shared" ca="1" si="152"/>
        <v>0</v>
      </c>
      <c r="BV117" s="41">
        <f t="shared" si="152"/>
        <v>0</v>
      </c>
      <c r="BW117" s="41">
        <f t="shared" si="152"/>
        <v>0</v>
      </c>
      <c r="BX117" s="41">
        <f t="shared" si="152"/>
        <v>0</v>
      </c>
      <c r="BY117" s="41">
        <f t="shared" si="152"/>
        <v>0</v>
      </c>
      <c r="BZ117" s="41">
        <f t="shared" si="152"/>
        <v>0</v>
      </c>
      <c r="CA117" s="41">
        <f t="shared" si="152"/>
        <v>0</v>
      </c>
      <c r="CB117" s="41">
        <f t="shared" si="152"/>
        <v>0</v>
      </c>
      <c r="CC117" s="41">
        <f t="shared" si="152"/>
        <v>0</v>
      </c>
      <c r="CD117" s="41">
        <f t="shared" si="152"/>
        <v>0</v>
      </c>
      <c r="CE117" s="41">
        <f t="shared" si="152"/>
        <v>0</v>
      </c>
      <c r="CF117" s="41">
        <f t="shared" si="152"/>
        <v>0</v>
      </c>
      <c r="CG117" s="41">
        <f t="shared" si="152"/>
        <v>0</v>
      </c>
      <c r="CH117" s="41">
        <f t="shared" si="152"/>
        <v>0</v>
      </c>
      <c r="CI117" s="41">
        <f t="shared" si="152"/>
        <v>0</v>
      </c>
      <c r="CJ117" s="41">
        <f t="shared" si="152"/>
        <v>0</v>
      </c>
      <c r="CK117" s="41">
        <f t="shared" si="152"/>
        <v>0</v>
      </c>
      <c r="CL117" s="41">
        <f t="shared" si="152"/>
        <v>0</v>
      </c>
      <c r="CM117" s="41">
        <f t="shared" si="152"/>
        <v>0</v>
      </c>
      <c r="CN117" s="41">
        <f t="shared" si="152"/>
        <v>0</v>
      </c>
      <c r="CO117" s="41">
        <f t="shared" si="152"/>
        <v>0</v>
      </c>
      <c r="CP117" s="41">
        <f t="shared" si="152"/>
        <v>0</v>
      </c>
      <c r="CQ117" s="41">
        <f t="shared" si="152"/>
        <v>0</v>
      </c>
      <c r="CR117" s="41">
        <f t="shared" si="152"/>
        <v>0</v>
      </c>
      <c r="CS117" s="41">
        <f t="shared" si="152"/>
        <v>0</v>
      </c>
      <c r="CT117" s="41">
        <f t="shared" si="152"/>
        <v>0</v>
      </c>
    </row>
    <row r="118" spans="1:98" s="591" customFormat="1" ht="13" x14ac:dyDescent="0.3">
      <c r="A118" s="593" t="str">
        <f t="shared" si="133"/>
        <v>Totalt årligt utsläpp av PM ton</v>
      </c>
      <c r="C118" s="594">
        <f t="shared" ca="1" si="134"/>
        <v>0</v>
      </c>
      <c r="D118" s="595"/>
      <c r="E118" s="588">
        <f t="shared" ref="E118:AJ118" ca="1" si="153">E46</f>
        <v>0</v>
      </c>
      <c r="F118" s="588">
        <f t="shared" ca="1" si="153"/>
        <v>0</v>
      </c>
      <c r="G118" s="588">
        <f t="shared" ca="1" si="153"/>
        <v>0</v>
      </c>
      <c r="H118" s="588">
        <f t="shared" ca="1" si="153"/>
        <v>0</v>
      </c>
      <c r="I118" s="588">
        <f t="shared" ca="1" si="153"/>
        <v>0</v>
      </c>
      <c r="J118" s="588">
        <f t="shared" ca="1" si="153"/>
        <v>0</v>
      </c>
      <c r="K118" s="588">
        <f t="shared" ca="1" si="153"/>
        <v>0</v>
      </c>
      <c r="L118" s="588">
        <f t="shared" ca="1" si="153"/>
        <v>0</v>
      </c>
      <c r="M118" s="588">
        <f t="shared" ca="1" si="153"/>
        <v>0</v>
      </c>
      <c r="N118" s="588">
        <f t="shared" ca="1" si="153"/>
        <v>0</v>
      </c>
      <c r="O118" s="588">
        <f t="shared" ca="1" si="153"/>
        <v>0</v>
      </c>
      <c r="P118" s="588">
        <f t="shared" ca="1" si="153"/>
        <v>0</v>
      </c>
      <c r="Q118" s="588">
        <f t="shared" ca="1" si="153"/>
        <v>0</v>
      </c>
      <c r="R118" s="588">
        <f t="shared" ca="1" si="153"/>
        <v>0</v>
      </c>
      <c r="S118" s="588">
        <f t="shared" ca="1" si="153"/>
        <v>0</v>
      </c>
      <c r="T118" s="588">
        <f t="shared" ca="1" si="153"/>
        <v>0</v>
      </c>
      <c r="U118" s="588">
        <f t="shared" ca="1" si="153"/>
        <v>0</v>
      </c>
      <c r="V118" s="588">
        <f t="shared" ca="1" si="153"/>
        <v>0</v>
      </c>
      <c r="W118" s="588">
        <f t="shared" ca="1" si="153"/>
        <v>0</v>
      </c>
      <c r="X118" s="588">
        <f t="shared" ca="1" si="153"/>
        <v>0</v>
      </c>
      <c r="Y118" s="588">
        <f t="shared" ca="1" si="153"/>
        <v>0</v>
      </c>
      <c r="Z118" s="588">
        <f t="shared" ca="1" si="153"/>
        <v>0</v>
      </c>
      <c r="AA118" s="588">
        <f t="shared" ca="1" si="153"/>
        <v>0</v>
      </c>
      <c r="AB118" s="588">
        <f t="shared" ca="1" si="153"/>
        <v>0</v>
      </c>
      <c r="AC118" s="588">
        <f t="shared" ca="1" si="153"/>
        <v>0</v>
      </c>
      <c r="AD118" s="588">
        <f t="shared" ca="1" si="153"/>
        <v>0</v>
      </c>
      <c r="AE118" s="588">
        <f t="shared" ca="1" si="153"/>
        <v>0</v>
      </c>
      <c r="AF118" s="588">
        <f t="shared" ca="1" si="153"/>
        <v>0</v>
      </c>
      <c r="AG118" s="588">
        <f t="shared" ca="1" si="153"/>
        <v>0</v>
      </c>
      <c r="AH118" s="588">
        <f t="shared" ca="1" si="153"/>
        <v>0</v>
      </c>
      <c r="AI118" s="588">
        <f t="shared" ca="1" si="153"/>
        <v>0</v>
      </c>
      <c r="AJ118" s="588">
        <f t="shared" ca="1" si="153"/>
        <v>0</v>
      </c>
      <c r="AK118" s="588">
        <f t="shared" ref="AK118:BP118" ca="1" si="154">AK46</f>
        <v>0</v>
      </c>
      <c r="AL118" s="588">
        <f t="shared" ca="1" si="154"/>
        <v>0</v>
      </c>
      <c r="AM118" s="588">
        <f t="shared" ca="1" si="154"/>
        <v>0</v>
      </c>
      <c r="AN118" s="588">
        <f t="shared" ca="1" si="154"/>
        <v>0</v>
      </c>
      <c r="AO118" s="588">
        <f t="shared" ca="1" si="154"/>
        <v>0</v>
      </c>
      <c r="AP118" s="588">
        <f t="shared" ca="1" si="154"/>
        <v>0</v>
      </c>
      <c r="AQ118" s="588">
        <f t="shared" ca="1" si="154"/>
        <v>0</v>
      </c>
      <c r="AR118" s="588">
        <f t="shared" ca="1" si="154"/>
        <v>0</v>
      </c>
      <c r="AS118" s="588">
        <f t="shared" ca="1" si="154"/>
        <v>0</v>
      </c>
      <c r="AT118" s="588">
        <f t="shared" ca="1" si="154"/>
        <v>0</v>
      </c>
      <c r="AU118" s="588">
        <f t="shared" ca="1" si="154"/>
        <v>0</v>
      </c>
      <c r="AV118" s="588">
        <f t="shared" ca="1" si="154"/>
        <v>0</v>
      </c>
      <c r="AW118" s="588">
        <f t="shared" ca="1" si="154"/>
        <v>0</v>
      </c>
      <c r="AX118" s="588">
        <f t="shared" ca="1" si="154"/>
        <v>0</v>
      </c>
      <c r="AY118" s="588">
        <f t="shared" ca="1" si="154"/>
        <v>0</v>
      </c>
      <c r="AZ118" s="588">
        <f t="shared" ca="1" si="154"/>
        <v>0</v>
      </c>
      <c r="BA118" s="588">
        <f t="shared" ca="1" si="154"/>
        <v>0</v>
      </c>
      <c r="BB118" s="588">
        <f t="shared" ca="1" si="154"/>
        <v>0</v>
      </c>
      <c r="BC118" s="588">
        <f t="shared" ca="1" si="154"/>
        <v>0</v>
      </c>
      <c r="BD118" s="588">
        <f t="shared" ca="1" si="154"/>
        <v>0</v>
      </c>
      <c r="BE118" s="588">
        <f t="shared" ca="1" si="154"/>
        <v>0</v>
      </c>
      <c r="BF118" s="588">
        <f t="shared" ca="1" si="154"/>
        <v>0</v>
      </c>
      <c r="BG118" s="588">
        <f t="shared" ca="1" si="154"/>
        <v>0</v>
      </c>
      <c r="BH118" s="588">
        <f t="shared" ca="1" si="154"/>
        <v>0</v>
      </c>
      <c r="BI118" s="588">
        <f t="shared" ca="1" si="154"/>
        <v>0</v>
      </c>
      <c r="BJ118" s="588">
        <f t="shared" ca="1" si="154"/>
        <v>0</v>
      </c>
      <c r="BK118" s="588">
        <f t="shared" ca="1" si="154"/>
        <v>0</v>
      </c>
      <c r="BL118" s="588">
        <f t="shared" ca="1" si="154"/>
        <v>0</v>
      </c>
      <c r="BM118" s="588">
        <f t="shared" ca="1" si="154"/>
        <v>0</v>
      </c>
      <c r="BN118" s="588">
        <f t="shared" ca="1" si="154"/>
        <v>0</v>
      </c>
      <c r="BO118" s="588">
        <f t="shared" ca="1" si="154"/>
        <v>0</v>
      </c>
      <c r="BP118" s="588">
        <f t="shared" ca="1" si="154"/>
        <v>0</v>
      </c>
      <c r="BQ118" s="588">
        <f t="shared" ref="BQ118:CT118" ca="1" si="155">BQ46</f>
        <v>0</v>
      </c>
      <c r="BR118" s="588">
        <f t="shared" ca="1" si="155"/>
        <v>0</v>
      </c>
      <c r="BS118" s="588">
        <f t="shared" ca="1" si="155"/>
        <v>0</v>
      </c>
      <c r="BT118" s="588">
        <f t="shared" ca="1" si="155"/>
        <v>0</v>
      </c>
      <c r="BU118" s="588">
        <f t="shared" ca="1" si="155"/>
        <v>0</v>
      </c>
      <c r="BV118" s="588">
        <f t="shared" si="155"/>
        <v>0</v>
      </c>
      <c r="BW118" s="588">
        <f t="shared" si="155"/>
        <v>0</v>
      </c>
      <c r="BX118" s="588">
        <f t="shared" si="155"/>
        <v>0</v>
      </c>
      <c r="BY118" s="588">
        <f t="shared" si="155"/>
        <v>0</v>
      </c>
      <c r="BZ118" s="588">
        <f t="shared" si="155"/>
        <v>0</v>
      </c>
      <c r="CA118" s="588">
        <f t="shared" si="155"/>
        <v>0</v>
      </c>
      <c r="CB118" s="588">
        <f t="shared" si="155"/>
        <v>0</v>
      </c>
      <c r="CC118" s="588">
        <f t="shared" si="155"/>
        <v>0</v>
      </c>
      <c r="CD118" s="588">
        <f t="shared" si="155"/>
        <v>0</v>
      </c>
      <c r="CE118" s="588">
        <f t="shared" si="155"/>
        <v>0</v>
      </c>
      <c r="CF118" s="588">
        <f t="shared" si="155"/>
        <v>0</v>
      </c>
      <c r="CG118" s="588">
        <f t="shared" si="155"/>
        <v>0</v>
      </c>
      <c r="CH118" s="588">
        <f t="shared" si="155"/>
        <v>0</v>
      </c>
      <c r="CI118" s="588">
        <f t="shared" si="155"/>
        <v>0</v>
      </c>
      <c r="CJ118" s="588">
        <f t="shared" si="155"/>
        <v>0</v>
      </c>
      <c r="CK118" s="588">
        <f t="shared" si="155"/>
        <v>0</v>
      </c>
      <c r="CL118" s="588">
        <f t="shared" si="155"/>
        <v>0</v>
      </c>
      <c r="CM118" s="588">
        <f t="shared" si="155"/>
        <v>0</v>
      </c>
      <c r="CN118" s="588">
        <f t="shared" si="155"/>
        <v>0</v>
      </c>
      <c r="CO118" s="588">
        <f t="shared" si="155"/>
        <v>0</v>
      </c>
      <c r="CP118" s="588">
        <f t="shared" si="155"/>
        <v>0</v>
      </c>
      <c r="CQ118" s="588">
        <f t="shared" si="155"/>
        <v>0</v>
      </c>
      <c r="CR118" s="588">
        <f t="shared" si="155"/>
        <v>0</v>
      </c>
      <c r="CS118" s="588">
        <f t="shared" si="155"/>
        <v>0</v>
      </c>
      <c r="CT118" s="588">
        <f t="shared" si="155"/>
        <v>0</v>
      </c>
    </row>
    <row r="119" spans="1:98" ht="13" x14ac:dyDescent="0.3">
      <c r="A119" s="38" t="str">
        <f t="shared" si="133"/>
        <v>Total bränslekostnad per år</v>
      </c>
      <c r="C119" s="241">
        <f t="shared" ca="1" si="134"/>
        <v>0</v>
      </c>
      <c r="E119" s="41">
        <f t="shared" ref="E119:AJ119" ca="1" si="156">E47*E$85</f>
        <v>0</v>
      </c>
      <c r="F119" s="41">
        <f t="shared" ca="1" si="156"/>
        <v>0</v>
      </c>
      <c r="G119" s="41">
        <f t="shared" ca="1" si="156"/>
        <v>0</v>
      </c>
      <c r="H119" s="41">
        <f t="shared" ca="1" si="156"/>
        <v>0</v>
      </c>
      <c r="I119" s="41">
        <f t="shared" ca="1" si="156"/>
        <v>0</v>
      </c>
      <c r="J119" s="41">
        <f t="shared" ca="1" si="156"/>
        <v>0</v>
      </c>
      <c r="K119" s="41">
        <f t="shared" ca="1" si="156"/>
        <v>0</v>
      </c>
      <c r="L119" s="41">
        <f t="shared" ca="1" si="156"/>
        <v>0</v>
      </c>
      <c r="M119" s="41">
        <f t="shared" ca="1" si="156"/>
        <v>0</v>
      </c>
      <c r="N119" s="41">
        <f t="shared" ca="1" si="156"/>
        <v>0</v>
      </c>
      <c r="O119" s="41">
        <f t="shared" ca="1" si="156"/>
        <v>0</v>
      </c>
      <c r="P119" s="41">
        <f t="shared" ca="1" si="156"/>
        <v>0</v>
      </c>
      <c r="Q119" s="41">
        <f t="shared" ca="1" si="156"/>
        <v>0</v>
      </c>
      <c r="R119" s="41">
        <f t="shared" ca="1" si="156"/>
        <v>0</v>
      </c>
      <c r="S119" s="41">
        <f t="shared" ca="1" si="156"/>
        <v>0</v>
      </c>
      <c r="T119" s="41">
        <f t="shared" ca="1" si="156"/>
        <v>0</v>
      </c>
      <c r="U119" s="41">
        <f t="shared" ca="1" si="156"/>
        <v>0</v>
      </c>
      <c r="V119" s="41">
        <f t="shared" ca="1" si="156"/>
        <v>0</v>
      </c>
      <c r="W119" s="41">
        <f t="shared" ca="1" si="156"/>
        <v>0</v>
      </c>
      <c r="X119" s="41">
        <f t="shared" ca="1" si="156"/>
        <v>0</v>
      </c>
      <c r="Y119" s="41">
        <f t="shared" ca="1" si="156"/>
        <v>0</v>
      </c>
      <c r="Z119" s="41">
        <f t="shared" ca="1" si="156"/>
        <v>0</v>
      </c>
      <c r="AA119" s="41">
        <f t="shared" ca="1" si="156"/>
        <v>0</v>
      </c>
      <c r="AB119" s="41">
        <f t="shared" ca="1" si="156"/>
        <v>0</v>
      </c>
      <c r="AC119" s="41">
        <f t="shared" ca="1" si="156"/>
        <v>0</v>
      </c>
      <c r="AD119" s="41">
        <f t="shared" ca="1" si="156"/>
        <v>0</v>
      </c>
      <c r="AE119" s="41">
        <f t="shared" ca="1" si="156"/>
        <v>0</v>
      </c>
      <c r="AF119" s="41">
        <f t="shared" ca="1" si="156"/>
        <v>0</v>
      </c>
      <c r="AG119" s="41">
        <f t="shared" ca="1" si="156"/>
        <v>0</v>
      </c>
      <c r="AH119" s="41">
        <f t="shared" ca="1" si="156"/>
        <v>0</v>
      </c>
      <c r="AI119" s="41">
        <f t="shared" ca="1" si="156"/>
        <v>0</v>
      </c>
      <c r="AJ119" s="41">
        <f t="shared" ca="1" si="156"/>
        <v>0</v>
      </c>
      <c r="AK119" s="41">
        <f t="shared" ref="AK119:BP119" ca="1" si="157">AK47*AK$85</f>
        <v>0</v>
      </c>
      <c r="AL119" s="41">
        <f t="shared" ca="1" si="157"/>
        <v>0</v>
      </c>
      <c r="AM119" s="41">
        <f t="shared" ca="1" si="157"/>
        <v>0</v>
      </c>
      <c r="AN119" s="41">
        <f t="shared" ca="1" si="157"/>
        <v>0</v>
      </c>
      <c r="AO119" s="41">
        <f t="shared" ca="1" si="157"/>
        <v>0</v>
      </c>
      <c r="AP119" s="41">
        <f t="shared" ca="1" si="157"/>
        <v>0</v>
      </c>
      <c r="AQ119" s="41">
        <f t="shared" ca="1" si="157"/>
        <v>0</v>
      </c>
      <c r="AR119" s="41">
        <f t="shared" ca="1" si="157"/>
        <v>0</v>
      </c>
      <c r="AS119" s="41">
        <f t="shared" ca="1" si="157"/>
        <v>0</v>
      </c>
      <c r="AT119" s="41">
        <f t="shared" ca="1" si="157"/>
        <v>0</v>
      </c>
      <c r="AU119" s="41">
        <f t="shared" ca="1" si="157"/>
        <v>0</v>
      </c>
      <c r="AV119" s="41">
        <f t="shared" ca="1" si="157"/>
        <v>0</v>
      </c>
      <c r="AW119" s="41">
        <f t="shared" ca="1" si="157"/>
        <v>0</v>
      </c>
      <c r="AX119" s="41">
        <f t="shared" ca="1" si="157"/>
        <v>0</v>
      </c>
      <c r="AY119" s="41">
        <f t="shared" ca="1" si="157"/>
        <v>0</v>
      </c>
      <c r="AZ119" s="41">
        <f t="shared" ca="1" si="157"/>
        <v>0</v>
      </c>
      <c r="BA119" s="41">
        <f t="shared" ca="1" si="157"/>
        <v>0</v>
      </c>
      <c r="BB119" s="41">
        <f t="shared" ca="1" si="157"/>
        <v>0</v>
      </c>
      <c r="BC119" s="41">
        <f t="shared" ca="1" si="157"/>
        <v>0</v>
      </c>
      <c r="BD119" s="41">
        <f t="shared" ca="1" si="157"/>
        <v>0</v>
      </c>
      <c r="BE119" s="41">
        <f t="shared" ca="1" si="157"/>
        <v>0</v>
      </c>
      <c r="BF119" s="41">
        <f t="shared" ca="1" si="157"/>
        <v>0</v>
      </c>
      <c r="BG119" s="41">
        <f t="shared" ca="1" si="157"/>
        <v>0</v>
      </c>
      <c r="BH119" s="41">
        <f t="shared" ca="1" si="157"/>
        <v>0</v>
      </c>
      <c r="BI119" s="41">
        <f t="shared" ca="1" si="157"/>
        <v>0</v>
      </c>
      <c r="BJ119" s="41">
        <f t="shared" ca="1" si="157"/>
        <v>0</v>
      </c>
      <c r="BK119" s="41">
        <f t="shared" ca="1" si="157"/>
        <v>0</v>
      </c>
      <c r="BL119" s="41">
        <f t="shared" ca="1" si="157"/>
        <v>0</v>
      </c>
      <c r="BM119" s="41">
        <f t="shared" ca="1" si="157"/>
        <v>0</v>
      </c>
      <c r="BN119" s="41">
        <f t="shared" ca="1" si="157"/>
        <v>0</v>
      </c>
      <c r="BO119" s="41">
        <f t="shared" ca="1" si="157"/>
        <v>0</v>
      </c>
      <c r="BP119" s="41">
        <f t="shared" ca="1" si="157"/>
        <v>0</v>
      </c>
      <c r="BQ119" s="41">
        <f t="shared" ref="BQ119:CT119" ca="1" si="158">BQ47*BQ$85</f>
        <v>0</v>
      </c>
      <c r="BR119" s="41">
        <f t="shared" ca="1" si="158"/>
        <v>0</v>
      </c>
      <c r="BS119" s="41">
        <f t="shared" ca="1" si="158"/>
        <v>0</v>
      </c>
      <c r="BT119" s="41">
        <f t="shared" ca="1" si="158"/>
        <v>0</v>
      </c>
      <c r="BU119" s="41">
        <f t="shared" ca="1" si="158"/>
        <v>0</v>
      </c>
      <c r="BV119" s="41">
        <f t="shared" si="158"/>
        <v>0</v>
      </c>
      <c r="BW119" s="41">
        <f t="shared" si="158"/>
        <v>0</v>
      </c>
      <c r="BX119" s="41">
        <f t="shared" si="158"/>
        <v>0</v>
      </c>
      <c r="BY119" s="41">
        <f t="shared" si="158"/>
        <v>0</v>
      </c>
      <c r="BZ119" s="41">
        <f t="shared" si="158"/>
        <v>0</v>
      </c>
      <c r="CA119" s="41">
        <f t="shared" si="158"/>
        <v>0</v>
      </c>
      <c r="CB119" s="41">
        <f t="shared" si="158"/>
        <v>0</v>
      </c>
      <c r="CC119" s="41">
        <f t="shared" si="158"/>
        <v>0</v>
      </c>
      <c r="CD119" s="41">
        <f t="shared" si="158"/>
        <v>0</v>
      </c>
      <c r="CE119" s="41">
        <f t="shared" si="158"/>
        <v>0</v>
      </c>
      <c r="CF119" s="41">
        <f t="shared" si="158"/>
        <v>0</v>
      </c>
      <c r="CG119" s="41">
        <f t="shared" si="158"/>
        <v>0</v>
      </c>
      <c r="CH119" s="41">
        <f t="shared" si="158"/>
        <v>0</v>
      </c>
      <c r="CI119" s="41">
        <f t="shared" si="158"/>
        <v>0</v>
      </c>
      <c r="CJ119" s="41">
        <f t="shared" si="158"/>
        <v>0</v>
      </c>
      <c r="CK119" s="41">
        <f t="shared" si="158"/>
        <v>0</v>
      </c>
      <c r="CL119" s="41">
        <f t="shared" si="158"/>
        <v>0</v>
      </c>
      <c r="CM119" s="41">
        <f t="shared" si="158"/>
        <v>0</v>
      </c>
      <c r="CN119" s="41">
        <f t="shared" si="158"/>
        <v>0</v>
      </c>
      <c r="CO119" s="41">
        <f t="shared" si="158"/>
        <v>0</v>
      </c>
      <c r="CP119" s="41">
        <f t="shared" si="158"/>
        <v>0</v>
      </c>
      <c r="CQ119" s="41">
        <f t="shared" si="158"/>
        <v>0</v>
      </c>
      <c r="CR119" s="41">
        <f t="shared" si="158"/>
        <v>0</v>
      </c>
      <c r="CS119" s="41">
        <f t="shared" si="158"/>
        <v>0</v>
      </c>
      <c r="CT119" s="41">
        <f t="shared" si="158"/>
        <v>0</v>
      </c>
    </row>
    <row r="120" spans="1:98" ht="13" x14ac:dyDescent="0.3">
      <c r="A120" s="38" t="str">
        <f t="shared" si="133"/>
        <v>Totala övriga fartygsrelaterade kostnader per år</v>
      </c>
      <c r="C120" s="241">
        <f t="shared" si="134"/>
        <v>0</v>
      </c>
      <c r="E120" s="41">
        <f t="shared" ref="E120:AJ120" si="159">E48*E$85</f>
        <v>0</v>
      </c>
      <c r="F120" s="41">
        <f t="shared" si="159"/>
        <v>0</v>
      </c>
      <c r="G120" s="41">
        <f t="shared" si="159"/>
        <v>0</v>
      </c>
      <c r="H120" s="41">
        <f t="shared" si="159"/>
        <v>0</v>
      </c>
      <c r="I120" s="41">
        <f t="shared" si="159"/>
        <v>0</v>
      </c>
      <c r="J120" s="41">
        <f t="shared" si="159"/>
        <v>0</v>
      </c>
      <c r="K120" s="41">
        <f t="shared" si="159"/>
        <v>0</v>
      </c>
      <c r="L120" s="41">
        <f t="shared" si="159"/>
        <v>0</v>
      </c>
      <c r="M120" s="41">
        <f t="shared" si="159"/>
        <v>0</v>
      </c>
      <c r="N120" s="41">
        <f t="shared" si="159"/>
        <v>0</v>
      </c>
      <c r="O120" s="41">
        <f t="shared" si="159"/>
        <v>0</v>
      </c>
      <c r="P120" s="41">
        <f t="shared" si="159"/>
        <v>0</v>
      </c>
      <c r="Q120" s="41">
        <f t="shared" si="159"/>
        <v>0</v>
      </c>
      <c r="R120" s="41">
        <f t="shared" si="159"/>
        <v>0</v>
      </c>
      <c r="S120" s="41">
        <f t="shared" si="159"/>
        <v>0</v>
      </c>
      <c r="T120" s="41">
        <f t="shared" si="159"/>
        <v>0</v>
      </c>
      <c r="U120" s="41">
        <f t="shared" si="159"/>
        <v>0</v>
      </c>
      <c r="V120" s="41">
        <f t="shared" si="159"/>
        <v>0</v>
      </c>
      <c r="W120" s="41">
        <f t="shared" si="159"/>
        <v>0</v>
      </c>
      <c r="X120" s="41">
        <f t="shared" si="159"/>
        <v>0</v>
      </c>
      <c r="Y120" s="41">
        <f t="shared" si="159"/>
        <v>0</v>
      </c>
      <c r="Z120" s="41">
        <f t="shared" si="159"/>
        <v>0</v>
      </c>
      <c r="AA120" s="41">
        <f t="shared" si="159"/>
        <v>0</v>
      </c>
      <c r="AB120" s="41">
        <f t="shared" si="159"/>
        <v>0</v>
      </c>
      <c r="AC120" s="41">
        <f t="shared" si="159"/>
        <v>0</v>
      </c>
      <c r="AD120" s="41">
        <f t="shared" si="159"/>
        <v>0</v>
      </c>
      <c r="AE120" s="41">
        <f t="shared" si="159"/>
        <v>0</v>
      </c>
      <c r="AF120" s="41">
        <f t="shared" si="159"/>
        <v>0</v>
      </c>
      <c r="AG120" s="41">
        <f t="shared" si="159"/>
        <v>0</v>
      </c>
      <c r="AH120" s="41">
        <f t="shared" si="159"/>
        <v>0</v>
      </c>
      <c r="AI120" s="41">
        <f t="shared" si="159"/>
        <v>0</v>
      </c>
      <c r="AJ120" s="41">
        <f t="shared" si="159"/>
        <v>0</v>
      </c>
      <c r="AK120" s="41">
        <f t="shared" ref="AK120:BP120" si="160">AK48*AK$85</f>
        <v>0</v>
      </c>
      <c r="AL120" s="41">
        <f t="shared" si="160"/>
        <v>0</v>
      </c>
      <c r="AM120" s="41">
        <f t="shared" si="160"/>
        <v>0</v>
      </c>
      <c r="AN120" s="41">
        <f t="shared" si="160"/>
        <v>0</v>
      </c>
      <c r="AO120" s="41">
        <f t="shared" si="160"/>
        <v>0</v>
      </c>
      <c r="AP120" s="41">
        <f t="shared" si="160"/>
        <v>0</v>
      </c>
      <c r="AQ120" s="41">
        <f t="shared" si="160"/>
        <v>0</v>
      </c>
      <c r="AR120" s="41">
        <f t="shared" si="160"/>
        <v>0</v>
      </c>
      <c r="AS120" s="41">
        <f t="shared" si="160"/>
        <v>0</v>
      </c>
      <c r="AT120" s="41">
        <f t="shared" si="160"/>
        <v>0</v>
      </c>
      <c r="AU120" s="41">
        <f t="shared" si="160"/>
        <v>0</v>
      </c>
      <c r="AV120" s="41">
        <f t="shared" si="160"/>
        <v>0</v>
      </c>
      <c r="AW120" s="41">
        <f t="shared" si="160"/>
        <v>0</v>
      </c>
      <c r="AX120" s="41">
        <f t="shared" si="160"/>
        <v>0</v>
      </c>
      <c r="AY120" s="41">
        <f t="shared" si="160"/>
        <v>0</v>
      </c>
      <c r="AZ120" s="41">
        <f t="shared" si="160"/>
        <v>0</v>
      </c>
      <c r="BA120" s="41">
        <f t="shared" si="160"/>
        <v>0</v>
      </c>
      <c r="BB120" s="41">
        <f t="shared" si="160"/>
        <v>0</v>
      </c>
      <c r="BC120" s="41">
        <f t="shared" si="160"/>
        <v>0</v>
      </c>
      <c r="BD120" s="41">
        <f t="shared" si="160"/>
        <v>0</v>
      </c>
      <c r="BE120" s="41">
        <f t="shared" si="160"/>
        <v>0</v>
      </c>
      <c r="BF120" s="41">
        <f t="shared" si="160"/>
        <v>0</v>
      </c>
      <c r="BG120" s="41">
        <f t="shared" si="160"/>
        <v>0</v>
      </c>
      <c r="BH120" s="41">
        <f t="shared" si="160"/>
        <v>0</v>
      </c>
      <c r="BI120" s="41">
        <f t="shared" si="160"/>
        <v>0</v>
      </c>
      <c r="BJ120" s="41">
        <f t="shared" si="160"/>
        <v>0</v>
      </c>
      <c r="BK120" s="41">
        <f t="shared" si="160"/>
        <v>0</v>
      </c>
      <c r="BL120" s="41">
        <f t="shared" si="160"/>
        <v>0</v>
      </c>
      <c r="BM120" s="41">
        <f t="shared" si="160"/>
        <v>0</v>
      </c>
      <c r="BN120" s="41">
        <f t="shared" si="160"/>
        <v>0</v>
      </c>
      <c r="BO120" s="41">
        <f t="shared" si="160"/>
        <v>0</v>
      </c>
      <c r="BP120" s="41">
        <f t="shared" si="160"/>
        <v>0</v>
      </c>
      <c r="BQ120" s="41">
        <f t="shared" ref="BQ120:CT120" si="161">BQ48*BQ$85</f>
        <v>0</v>
      </c>
      <c r="BR120" s="41">
        <f t="shared" si="161"/>
        <v>0</v>
      </c>
      <c r="BS120" s="41">
        <f t="shared" si="161"/>
        <v>0</v>
      </c>
      <c r="BT120" s="41">
        <f t="shared" si="161"/>
        <v>0</v>
      </c>
      <c r="BU120" s="41">
        <f t="shared" si="161"/>
        <v>0</v>
      </c>
      <c r="BV120" s="41">
        <f t="shared" si="161"/>
        <v>0</v>
      </c>
      <c r="BW120" s="41">
        <f t="shared" si="161"/>
        <v>0</v>
      </c>
      <c r="BX120" s="41">
        <f t="shared" si="161"/>
        <v>0</v>
      </c>
      <c r="BY120" s="41">
        <f t="shared" si="161"/>
        <v>0</v>
      </c>
      <c r="BZ120" s="41">
        <f t="shared" si="161"/>
        <v>0</v>
      </c>
      <c r="CA120" s="41">
        <f t="shared" si="161"/>
        <v>0</v>
      </c>
      <c r="CB120" s="41">
        <f t="shared" si="161"/>
        <v>0</v>
      </c>
      <c r="CC120" s="41">
        <f t="shared" si="161"/>
        <v>0</v>
      </c>
      <c r="CD120" s="41">
        <f t="shared" si="161"/>
        <v>0</v>
      </c>
      <c r="CE120" s="41">
        <f t="shared" si="161"/>
        <v>0</v>
      </c>
      <c r="CF120" s="41">
        <f t="shared" si="161"/>
        <v>0</v>
      </c>
      <c r="CG120" s="41">
        <f t="shared" si="161"/>
        <v>0</v>
      </c>
      <c r="CH120" s="41">
        <f t="shared" si="161"/>
        <v>0</v>
      </c>
      <c r="CI120" s="41">
        <f t="shared" si="161"/>
        <v>0</v>
      </c>
      <c r="CJ120" s="41">
        <f t="shared" si="161"/>
        <v>0</v>
      </c>
      <c r="CK120" s="41">
        <f t="shared" si="161"/>
        <v>0</v>
      </c>
      <c r="CL120" s="41">
        <f t="shared" si="161"/>
        <v>0</v>
      </c>
      <c r="CM120" s="41">
        <f t="shared" si="161"/>
        <v>0</v>
      </c>
      <c r="CN120" s="41">
        <f t="shared" si="161"/>
        <v>0</v>
      </c>
      <c r="CO120" s="41">
        <f t="shared" si="161"/>
        <v>0</v>
      </c>
      <c r="CP120" s="41">
        <f t="shared" si="161"/>
        <v>0</v>
      </c>
      <c r="CQ120" s="41">
        <f t="shared" si="161"/>
        <v>0</v>
      </c>
      <c r="CR120" s="41">
        <f t="shared" si="161"/>
        <v>0</v>
      </c>
      <c r="CS120" s="41">
        <f t="shared" si="161"/>
        <v>0</v>
      </c>
      <c r="CT120" s="41">
        <f t="shared" si="161"/>
        <v>0</v>
      </c>
    </row>
    <row r="121" spans="1:98" ht="13" x14ac:dyDescent="0.3">
      <c r="A121" s="38" t="str">
        <f t="shared" si="133"/>
        <v>Total volymberoende lastning kostnad för lastning och lossning</v>
      </c>
      <c r="C121" s="241">
        <f t="shared" ca="1" si="134"/>
        <v>0</v>
      </c>
      <c r="E121" s="41">
        <f t="shared" ref="E121:AJ121" ca="1" si="162">E49*E$85</f>
        <v>0</v>
      </c>
      <c r="F121" s="41">
        <f t="shared" ca="1" si="162"/>
        <v>0</v>
      </c>
      <c r="G121" s="41">
        <f t="shared" ca="1" si="162"/>
        <v>0</v>
      </c>
      <c r="H121" s="41">
        <f t="shared" ca="1" si="162"/>
        <v>0</v>
      </c>
      <c r="I121" s="41">
        <f t="shared" ca="1" si="162"/>
        <v>0</v>
      </c>
      <c r="J121" s="41">
        <f t="shared" ca="1" si="162"/>
        <v>0</v>
      </c>
      <c r="K121" s="41">
        <f t="shared" ca="1" si="162"/>
        <v>0</v>
      </c>
      <c r="L121" s="41">
        <f t="shared" ca="1" si="162"/>
        <v>0</v>
      </c>
      <c r="M121" s="41">
        <f t="shared" ca="1" si="162"/>
        <v>0</v>
      </c>
      <c r="N121" s="41">
        <f t="shared" ca="1" si="162"/>
        <v>0</v>
      </c>
      <c r="O121" s="41">
        <f t="shared" ca="1" si="162"/>
        <v>0</v>
      </c>
      <c r="P121" s="41">
        <f t="shared" ca="1" si="162"/>
        <v>0</v>
      </c>
      <c r="Q121" s="41">
        <f t="shared" ca="1" si="162"/>
        <v>0</v>
      </c>
      <c r="R121" s="41">
        <f t="shared" ca="1" si="162"/>
        <v>0</v>
      </c>
      <c r="S121" s="41">
        <f t="shared" ca="1" si="162"/>
        <v>0</v>
      </c>
      <c r="T121" s="41">
        <f t="shared" ca="1" si="162"/>
        <v>0</v>
      </c>
      <c r="U121" s="41">
        <f t="shared" ca="1" si="162"/>
        <v>0</v>
      </c>
      <c r="V121" s="41">
        <f t="shared" ca="1" si="162"/>
        <v>0</v>
      </c>
      <c r="W121" s="41">
        <f t="shared" ca="1" si="162"/>
        <v>0</v>
      </c>
      <c r="X121" s="41">
        <f t="shared" ca="1" si="162"/>
        <v>0</v>
      </c>
      <c r="Y121" s="41">
        <f t="shared" ca="1" si="162"/>
        <v>0</v>
      </c>
      <c r="Z121" s="41">
        <f t="shared" ca="1" si="162"/>
        <v>0</v>
      </c>
      <c r="AA121" s="41">
        <f t="shared" ca="1" si="162"/>
        <v>0</v>
      </c>
      <c r="AB121" s="41">
        <f t="shared" ca="1" si="162"/>
        <v>0</v>
      </c>
      <c r="AC121" s="41">
        <f t="shared" ca="1" si="162"/>
        <v>0</v>
      </c>
      <c r="AD121" s="41">
        <f t="shared" ca="1" si="162"/>
        <v>0</v>
      </c>
      <c r="AE121" s="41">
        <f t="shared" ca="1" si="162"/>
        <v>0</v>
      </c>
      <c r="AF121" s="41">
        <f t="shared" ca="1" si="162"/>
        <v>0</v>
      </c>
      <c r="AG121" s="41">
        <f t="shared" ca="1" si="162"/>
        <v>0</v>
      </c>
      <c r="AH121" s="41">
        <f t="shared" ca="1" si="162"/>
        <v>0</v>
      </c>
      <c r="AI121" s="41">
        <f t="shared" ca="1" si="162"/>
        <v>0</v>
      </c>
      <c r="AJ121" s="41">
        <f t="shared" ca="1" si="162"/>
        <v>0</v>
      </c>
      <c r="AK121" s="41">
        <f t="shared" ref="AK121:BP121" ca="1" si="163">AK49*AK$85</f>
        <v>0</v>
      </c>
      <c r="AL121" s="41">
        <f t="shared" ca="1" si="163"/>
        <v>0</v>
      </c>
      <c r="AM121" s="41">
        <f t="shared" ca="1" si="163"/>
        <v>0</v>
      </c>
      <c r="AN121" s="41">
        <f t="shared" ca="1" si="163"/>
        <v>0</v>
      </c>
      <c r="AO121" s="41">
        <f t="shared" ca="1" si="163"/>
        <v>0</v>
      </c>
      <c r="AP121" s="41">
        <f t="shared" ca="1" si="163"/>
        <v>0</v>
      </c>
      <c r="AQ121" s="41">
        <f t="shared" ca="1" si="163"/>
        <v>0</v>
      </c>
      <c r="AR121" s="41">
        <f t="shared" ca="1" si="163"/>
        <v>0</v>
      </c>
      <c r="AS121" s="41">
        <f t="shared" ca="1" si="163"/>
        <v>0</v>
      </c>
      <c r="AT121" s="41">
        <f t="shared" ca="1" si="163"/>
        <v>0</v>
      </c>
      <c r="AU121" s="41">
        <f t="shared" ca="1" si="163"/>
        <v>0</v>
      </c>
      <c r="AV121" s="41">
        <f t="shared" ca="1" si="163"/>
        <v>0</v>
      </c>
      <c r="AW121" s="41">
        <f t="shared" ca="1" si="163"/>
        <v>0</v>
      </c>
      <c r="AX121" s="41">
        <f t="shared" ca="1" si="163"/>
        <v>0</v>
      </c>
      <c r="AY121" s="41">
        <f t="shared" ca="1" si="163"/>
        <v>0</v>
      </c>
      <c r="AZ121" s="41">
        <f t="shared" ca="1" si="163"/>
        <v>0</v>
      </c>
      <c r="BA121" s="41">
        <f t="shared" ca="1" si="163"/>
        <v>0</v>
      </c>
      <c r="BB121" s="41">
        <f t="shared" ca="1" si="163"/>
        <v>0</v>
      </c>
      <c r="BC121" s="41">
        <f t="shared" ca="1" si="163"/>
        <v>0</v>
      </c>
      <c r="BD121" s="41">
        <f t="shared" ca="1" si="163"/>
        <v>0</v>
      </c>
      <c r="BE121" s="41">
        <f t="shared" ca="1" si="163"/>
        <v>0</v>
      </c>
      <c r="BF121" s="41">
        <f t="shared" ca="1" si="163"/>
        <v>0</v>
      </c>
      <c r="BG121" s="41">
        <f t="shared" ca="1" si="163"/>
        <v>0</v>
      </c>
      <c r="BH121" s="41">
        <f t="shared" ca="1" si="163"/>
        <v>0</v>
      </c>
      <c r="BI121" s="41">
        <f t="shared" ca="1" si="163"/>
        <v>0</v>
      </c>
      <c r="BJ121" s="41">
        <f t="shared" ca="1" si="163"/>
        <v>0</v>
      </c>
      <c r="BK121" s="41">
        <f t="shared" ca="1" si="163"/>
        <v>0</v>
      </c>
      <c r="BL121" s="41">
        <f t="shared" ca="1" si="163"/>
        <v>0</v>
      </c>
      <c r="BM121" s="41">
        <f t="shared" ca="1" si="163"/>
        <v>0</v>
      </c>
      <c r="BN121" s="41">
        <f t="shared" ca="1" si="163"/>
        <v>0</v>
      </c>
      <c r="BO121" s="41">
        <f t="shared" ca="1" si="163"/>
        <v>0</v>
      </c>
      <c r="BP121" s="41">
        <f t="shared" ca="1" si="163"/>
        <v>0</v>
      </c>
      <c r="BQ121" s="41">
        <f t="shared" ref="BQ121:CT121" ca="1" si="164">BQ49*BQ$85</f>
        <v>0</v>
      </c>
      <c r="BR121" s="41">
        <f t="shared" ca="1" si="164"/>
        <v>0</v>
      </c>
      <c r="BS121" s="41">
        <f t="shared" ca="1" si="164"/>
        <v>0</v>
      </c>
      <c r="BT121" s="41">
        <f t="shared" ca="1" si="164"/>
        <v>0</v>
      </c>
      <c r="BU121" s="41">
        <f t="shared" ca="1" si="164"/>
        <v>0</v>
      </c>
      <c r="BV121" s="41">
        <f t="shared" si="164"/>
        <v>0</v>
      </c>
      <c r="BW121" s="41">
        <f t="shared" si="164"/>
        <v>0</v>
      </c>
      <c r="BX121" s="41">
        <f t="shared" si="164"/>
        <v>0</v>
      </c>
      <c r="BY121" s="41">
        <f t="shared" si="164"/>
        <v>0</v>
      </c>
      <c r="BZ121" s="41">
        <f t="shared" si="164"/>
        <v>0</v>
      </c>
      <c r="CA121" s="41">
        <f t="shared" si="164"/>
        <v>0</v>
      </c>
      <c r="CB121" s="41">
        <f t="shared" si="164"/>
        <v>0</v>
      </c>
      <c r="CC121" s="41">
        <f t="shared" si="164"/>
        <v>0</v>
      </c>
      <c r="CD121" s="41">
        <f t="shared" si="164"/>
        <v>0</v>
      </c>
      <c r="CE121" s="41">
        <f t="shared" si="164"/>
        <v>0</v>
      </c>
      <c r="CF121" s="41">
        <f t="shared" si="164"/>
        <v>0</v>
      </c>
      <c r="CG121" s="41">
        <f t="shared" si="164"/>
        <v>0</v>
      </c>
      <c r="CH121" s="41">
        <f t="shared" si="164"/>
        <v>0</v>
      </c>
      <c r="CI121" s="41">
        <f t="shared" si="164"/>
        <v>0</v>
      </c>
      <c r="CJ121" s="41">
        <f t="shared" si="164"/>
        <v>0</v>
      </c>
      <c r="CK121" s="41">
        <f t="shared" si="164"/>
        <v>0</v>
      </c>
      <c r="CL121" s="41">
        <f t="shared" si="164"/>
        <v>0</v>
      </c>
      <c r="CM121" s="41">
        <f t="shared" si="164"/>
        <v>0</v>
      </c>
      <c r="CN121" s="41">
        <f t="shared" si="164"/>
        <v>0</v>
      </c>
      <c r="CO121" s="41">
        <f t="shared" si="164"/>
        <v>0</v>
      </c>
      <c r="CP121" s="41">
        <f t="shared" si="164"/>
        <v>0</v>
      </c>
      <c r="CQ121" s="41">
        <f t="shared" si="164"/>
        <v>0</v>
      </c>
      <c r="CR121" s="41">
        <f t="shared" si="164"/>
        <v>0</v>
      </c>
      <c r="CS121" s="41">
        <f t="shared" si="164"/>
        <v>0</v>
      </c>
      <c r="CT121" s="41">
        <f t="shared" si="164"/>
        <v>0</v>
      </c>
    </row>
    <row r="122" spans="1:98" ht="13" x14ac:dyDescent="0.3">
      <c r="A122" s="38" t="str">
        <f t="shared" si="133"/>
        <v>Total tidsberoende kostnad för lastning och lossning</v>
      </c>
      <c r="C122" s="241">
        <f t="shared" ca="1" si="134"/>
        <v>0</v>
      </c>
      <c r="E122" s="41">
        <f t="shared" ref="E122:AJ122" ca="1" si="165">E50*E$85</f>
        <v>0</v>
      </c>
      <c r="F122" s="41">
        <f t="shared" ca="1" si="165"/>
        <v>0</v>
      </c>
      <c r="G122" s="41">
        <f t="shared" ca="1" si="165"/>
        <v>0</v>
      </c>
      <c r="H122" s="41">
        <f t="shared" ca="1" si="165"/>
        <v>0</v>
      </c>
      <c r="I122" s="41">
        <f t="shared" ca="1" si="165"/>
        <v>0</v>
      </c>
      <c r="J122" s="41">
        <f t="shared" ca="1" si="165"/>
        <v>0</v>
      </c>
      <c r="K122" s="41">
        <f t="shared" ca="1" si="165"/>
        <v>0</v>
      </c>
      <c r="L122" s="41">
        <f t="shared" ca="1" si="165"/>
        <v>0</v>
      </c>
      <c r="M122" s="41">
        <f t="shared" ca="1" si="165"/>
        <v>0</v>
      </c>
      <c r="N122" s="41">
        <f t="shared" ca="1" si="165"/>
        <v>0</v>
      </c>
      <c r="O122" s="41">
        <f t="shared" ca="1" si="165"/>
        <v>0</v>
      </c>
      <c r="P122" s="41">
        <f t="shared" ca="1" si="165"/>
        <v>0</v>
      </c>
      <c r="Q122" s="41">
        <f t="shared" ca="1" si="165"/>
        <v>0</v>
      </c>
      <c r="R122" s="41">
        <f t="shared" ca="1" si="165"/>
        <v>0</v>
      </c>
      <c r="S122" s="41">
        <f t="shared" ca="1" si="165"/>
        <v>0</v>
      </c>
      <c r="T122" s="41">
        <f t="shared" ca="1" si="165"/>
        <v>0</v>
      </c>
      <c r="U122" s="41">
        <f t="shared" ca="1" si="165"/>
        <v>0</v>
      </c>
      <c r="V122" s="41">
        <f t="shared" ca="1" si="165"/>
        <v>0</v>
      </c>
      <c r="W122" s="41">
        <f t="shared" ca="1" si="165"/>
        <v>0</v>
      </c>
      <c r="X122" s="41">
        <f t="shared" ca="1" si="165"/>
        <v>0</v>
      </c>
      <c r="Y122" s="41">
        <f t="shared" ca="1" si="165"/>
        <v>0</v>
      </c>
      <c r="Z122" s="41">
        <f t="shared" ca="1" si="165"/>
        <v>0</v>
      </c>
      <c r="AA122" s="41">
        <f t="shared" ca="1" si="165"/>
        <v>0</v>
      </c>
      <c r="AB122" s="41">
        <f t="shared" ca="1" si="165"/>
        <v>0</v>
      </c>
      <c r="AC122" s="41">
        <f t="shared" ca="1" si="165"/>
        <v>0</v>
      </c>
      <c r="AD122" s="41">
        <f t="shared" ca="1" si="165"/>
        <v>0</v>
      </c>
      <c r="AE122" s="41">
        <f t="shared" ca="1" si="165"/>
        <v>0</v>
      </c>
      <c r="AF122" s="41">
        <f t="shared" ca="1" si="165"/>
        <v>0</v>
      </c>
      <c r="AG122" s="41">
        <f t="shared" ca="1" si="165"/>
        <v>0</v>
      </c>
      <c r="AH122" s="41">
        <f t="shared" ca="1" si="165"/>
        <v>0</v>
      </c>
      <c r="AI122" s="41">
        <f t="shared" ca="1" si="165"/>
        <v>0</v>
      </c>
      <c r="AJ122" s="41">
        <f t="shared" ca="1" si="165"/>
        <v>0</v>
      </c>
      <c r="AK122" s="41">
        <f t="shared" ref="AK122:BP122" ca="1" si="166">AK50*AK$85</f>
        <v>0</v>
      </c>
      <c r="AL122" s="41">
        <f t="shared" ca="1" si="166"/>
        <v>0</v>
      </c>
      <c r="AM122" s="41">
        <f t="shared" ca="1" si="166"/>
        <v>0</v>
      </c>
      <c r="AN122" s="41">
        <f t="shared" ca="1" si="166"/>
        <v>0</v>
      </c>
      <c r="AO122" s="41">
        <f t="shared" ca="1" si="166"/>
        <v>0</v>
      </c>
      <c r="AP122" s="41">
        <f t="shared" ca="1" si="166"/>
        <v>0</v>
      </c>
      <c r="AQ122" s="41">
        <f t="shared" ca="1" si="166"/>
        <v>0</v>
      </c>
      <c r="AR122" s="41">
        <f t="shared" ca="1" si="166"/>
        <v>0</v>
      </c>
      <c r="AS122" s="41">
        <f t="shared" ca="1" si="166"/>
        <v>0</v>
      </c>
      <c r="AT122" s="41">
        <f t="shared" ca="1" si="166"/>
        <v>0</v>
      </c>
      <c r="AU122" s="41">
        <f t="shared" ca="1" si="166"/>
        <v>0</v>
      </c>
      <c r="AV122" s="41">
        <f t="shared" ca="1" si="166"/>
        <v>0</v>
      </c>
      <c r="AW122" s="41">
        <f t="shared" ca="1" si="166"/>
        <v>0</v>
      </c>
      <c r="AX122" s="41">
        <f t="shared" ca="1" si="166"/>
        <v>0</v>
      </c>
      <c r="AY122" s="41">
        <f t="shared" ca="1" si="166"/>
        <v>0</v>
      </c>
      <c r="AZ122" s="41">
        <f t="shared" ca="1" si="166"/>
        <v>0</v>
      </c>
      <c r="BA122" s="41">
        <f t="shared" ca="1" si="166"/>
        <v>0</v>
      </c>
      <c r="BB122" s="41">
        <f t="shared" ca="1" si="166"/>
        <v>0</v>
      </c>
      <c r="BC122" s="41">
        <f t="shared" ca="1" si="166"/>
        <v>0</v>
      </c>
      <c r="BD122" s="41">
        <f t="shared" ca="1" si="166"/>
        <v>0</v>
      </c>
      <c r="BE122" s="41">
        <f t="shared" ca="1" si="166"/>
        <v>0</v>
      </c>
      <c r="BF122" s="41">
        <f t="shared" ca="1" si="166"/>
        <v>0</v>
      </c>
      <c r="BG122" s="41">
        <f t="shared" ca="1" si="166"/>
        <v>0</v>
      </c>
      <c r="BH122" s="41">
        <f t="shared" ca="1" si="166"/>
        <v>0</v>
      </c>
      <c r="BI122" s="41">
        <f t="shared" ca="1" si="166"/>
        <v>0</v>
      </c>
      <c r="BJ122" s="41">
        <f t="shared" ca="1" si="166"/>
        <v>0</v>
      </c>
      <c r="BK122" s="41">
        <f t="shared" ca="1" si="166"/>
        <v>0</v>
      </c>
      <c r="BL122" s="41">
        <f t="shared" ca="1" si="166"/>
        <v>0</v>
      </c>
      <c r="BM122" s="41">
        <f t="shared" ca="1" si="166"/>
        <v>0</v>
      </c>
      <c r="BN122" s="41">
        <f t="shared" ca="1" si="166"/>
        <v>0</v>
      </c>
      <c r="BO122" s="41">
        <f t="shared" ca="1" si="166"/>
        <v>0</v>
      </c>
      <c r="BP122" s="41">
        <f t="shared" ca="1" si="166"/>
        <v>0</v>
      </c>
      <c r="BQ122" s="41">
        <f t="shared" ref="BQ122:CT122" ca="1" si="167">BQ50*BQ$85</f>
        <v>0</v>
      </c>
      <c r="BR122" s="41">
        <f t="shared" ca="1" si="167"/>
        <v>0</v>
      </c>
      <c r="BS122" s="41">
        <f t="shared" ca="1" si="167"/>
        <v>0</v>
      </c>
      <c r="BT122" s="41">
        <f t="shared" ca="1" si="167"/>
        <v>0</v>
      </c>
      <c r="BU122" s="41">
        <f t="shared" ca="1" si="167"/>
        <v>0</v>
      </c>
      <c r="BV122" s="41">
        <f t="shared" si="167"/>
        <v>0</v>
      </c>
      <c r="BW122" s="41">
        <f t="shared" si="167"/>
        <v>0</v>
      </c>
      <c r="BX122" s="41">
        <f t="shared" si="167"/>
        <v>0</v>
      </c>
      <c r="BY122" s="41">
        <f t="shared" si="167"/>
        <v>0</v>
      </c>
      <c r="BZ122" s="41">
        <f t="shared" si="167"/>
        <v>0</v>
      </c>
      <c r="CA122" s="41">
        <f t="shared" si="167"/>
        <v>0</v>
      </c>
      <c r="CB122" s="41">
        <f t="shared" si="167"/>
        <v>0</v>
      </c>
      <c r="CC122" s="41">
        <f t="shared" si="167"/>
        <v>0</v>
      </c>
      <c r="CD122" s="41">
        <f t="shared" si="167"/>
        <v>0</v>
      </c>
      <c r="CE122" s="41">
        <f t="shared" si="167"/>
        <v>0</v>
      </c>
      <c r="CF122" s="41">
        <f t="shared" si="167"/>
        <v>0</v>
      </c>
      <c r="CG122" s="41">
        <f t="shared" si="167"/>
        <v>0</v>
      </c>
      <c r="CH122" s="41">
        <f t="shared" si="167"/>
        <v>0</v>
      </c>
      <c r="CI122" s="41">
        <f t="shared" si="167"/>
        <v>0</v>
      </c>
      <c r="CJ122" s="41">
        <f t="shared" si="167"/>
        <v>0</v>
      </c>
      <c r="CK122" s="41">
        <f t="shared" si="167"/>
        <v>0</v>
      </c>
      <c r="CL122" s="41">
        <f t="shared" si="167"/>
        <v>0</v>
      </c>
      <c r="CM122" s="41">
        <f t="shared" si="167"/>
        <v>0</v>
      </c>
      <c r="CN122" s="41">
        <f t="shared" si="167"/>
        <v>0</v>
      </c>
      <c r="CO122" s="41">
        <f t="shared" si="167"/>
        <v>0</v>
      </c>
      <c r="CP122" s="41">
        <f t="shared" si="167"/>
        <v>0</v>
      </c>
      <c r="CQ122" s="41">
        <f t="shared" si="167"/>
        <v>0</v>
      </c>
      <c r="CR122" s="41">
        <f t="shared" si="167"/>
        <v>0</v>
      </c>
      <c r="CS122" s="41">
        <f t="shared" si="167"/>
        <v>0</v>
      </c>
      <c r="CT122" s="41">
        <f t="shared" si="167"/>
        <v>0</v>
      </c>
    </row>
    <row r="123" spans="1:98" ht="13" x14ac:dyDescent="0.3">
      <c r="A123" s="38" t="str">
        <f t="shared" si="133"/>
        <v>Total lotskostnad per år</v>
      </c>
      <c r="C123" s="241">
        <f t="shared" si="134"/>
        <v>0</v>
      </c>
      <c r="E123" s="41">
        <f t="shared" ref="E123:AJ123" si="168">E51*E$85</f>
        <v>0</v>
      </c>
      <c r="F123" s="41">
        <f t="shared" si="168"/>
        <v>0</v>
      </c>
      <c r="G123" s="41">
        <f t="shared" si="168"/>
        <v>0</v>
      </c>
      <c r="H123" s="41">
        <f t="shared" si="168"/>
        <v>0</v>
      </c>
      <c r="I123" s="41">
        <f t="shared" si="168"/>
        <v>0</v>
      </c>
      <c r="J123" s="41">
        <f t="shared" si="168"/>
        <v>0</v>
      </c>
      <c r="K123" s="41">
        <f t="shared" si="168"/>
        <v>0</v>
      </c>
      <c r="L123" s="41">
        <f t="shared" si="168"/>
        <v>0</v>
      </c>
      <c r="M123" s="41">
        <f t="shared" si="168"/>
        <v>0</v>
      </c>
      <c r="N123" s="41">
        <f t="shared" si="168"/>
        <v>0</v>
      </c>
      <c r="O123" s="41">
        <f t="shared" si="168"/>
        <v>0</v>
      </c>
      <c r="P123" s="41">
        <f t="shared" si="168"/>
        <v>0</v>
      </c>
      <c r="Q123" s="41">
        <f t="shared" si="168"/>
        <v>0</v>
      </c>
      <c r="R123" s="41">
        <f t="shared" si="168"/>
        <v>0</v>
      </c>
      <c r="S123" s="41">
        <f t="shared" si="168"/>
        <v>0</v>
      </c>
      <c r="T123" s="41">
        <f t="shared" si="168"/>
        <v>0</v>
      </c>
      <c r="U123" s="41">
        <f t="shared" si="168"/>
        <v>0</v>
      </c>
      <c r="V123" s="41">
        <f t="shared" si="168"/>
        <v>0</v>
      </c>
      <c r="W123" s="41">
        <f t="shared" si="168"/>
        <v>0</v>
      </c>
      <c r="X123" s="41">
        <f t="shared" si="168"/>
        <v>0</v>
      </c>
      <c r="Y123" s="41">
        <f t="shared" si="168"/>
        <v>0</v>
      </c>
      <c r="Z123" s="41">
        <f t="shared" si="168"/>
        <v>0</v>
      </c>
      <c r="AA123" s="41">
        <f t="shared" si="168"/>
        <v>0</v>
      </c>
      <c r="AB123" s="41">
        <f t="shared" si="168"/>
        <v>0</v>
      </c>
      <c r="AC123" s="41">
        <f t="shared" si="168"/>
        <v>0</v>
      </c>
      <c r="AD123" s="41">
        <f t="shared" si="168"/>
        <v>0</v>
      </c>
      <c r="AE123" s="41">
        <f t="shared" si="168"/>
        <v>0</v>
      </c>
      <c r="AF123" s="41">
        <f t="shared" si="168"/>
        <v>0</v>
      </c>
      <c r="AG123" s="41">
        <f t="shared" si="168"/>
        <v>0</v>
      </c>
      <c r="AH123" s="41">
        <f t="shared" si="168"/>
        <v>0</v>
      </c>
      <c r="AI123" s="41">
        <f t="shared" si="168"/>
        <v>0</v>
      </c>
      <c r="AJ123" s="41">
        <f t="shared" si="168"/>
        <v>0</v>
      </c>
      <c r="AK123" s="41">
        <f t="shared" ref="AK123:BP123" si="169">AK51*AK$85</f>
        <v>0</v>
      </c>
      <c r="AL123" s="41">
        <f t="shared" si="169"/>
        <v>0</v>
      </c>
      <c r="AM123" s="41">
        <f t="shared" si="169"/>
        <v>0</v>
      </c>
      <c r="AN123" s="41">
        <f t="shared" si="169"/>
        <v>0</v>
      </c>
      <c r="AO123" s="41">
        <f t="shared" si="169"/>
        <v>0</v>
      </c>
      <c r="AP123" s="41">
        <f t="shared" si="169"/>
        <v>0</v>
      </c>
      <c r="AQ123" s="41">
        <f t="shared" si="169"/>
        <v>0</v>
      </c>
      <c r="AR123" s="41">
        <f t="shared" si="169"/>
        <v>0</v>
      </c>
      <c r="AS123" s="41">
        <f t="shared" si="169"/>
        <v>0</v>
      </c>
      <c r="AT123" s="41">
        <f t="shared" si="169"/>
        <v>0</v>
      </c>
      <c r="AU123" s="41">
        <f t="shared" si="169"/>
        <v>0</v>
      </c>
      <c r="AV123" s="41">
        <f t="shared" si="169"/>
        <v>0</v>
      </c>
      <c r="AW123" s="41">
        <f t="shared" si="169"/>
        <v>0</v>
      </c>
      <c r="AX123" s="41">
        <f t="shared" si="169"/>
        <v>0</v>
      </c>
      <c r="AY123" s="41">
        <f t="shared" si="169"/>
        <v>0</v>
      </c>
      <c r="AZ123" s="41">
        <f t="shared" si="169"/>
        <v>0</v>
      </c>
      <c r="BA123" s="41">
        <f t="shared" si="169"/>
        <v>0</v>
      </c>
      <c r="BB123" s="41">
        <f t="shared" si="169"/>
        <v>0</v>
      </c>
      <c r="BC123" s="41">
        <f t="shared" si="169"/>
        <v>0</v>
      </c>
      <c r="BD123" s="41">
        <f t="shared" si="169"/>
        <v>0</v>
      </c>
      <c r="BE123" s="41">
        <f t="shared" si="169"/>
        <v>0</v>
      </c>
      <c r="BF123" s="41">
        <f t="shared" si="169"/>
        <v>0</v>
      </c>
      <c r="BG123" s="41">
        <f t="shared" si="169"/>
        <v>0</v>
      </c>
      <c r="BH123" s="41">
        <f t="shared" si="169"/>
        <v>0</v>
      </c>
      <c r="BI123" s="41">
        <f t="shared" si="169"/>
        <v>0</v>
      </c>
      <c r="BJ123" s="41">
        <f t="shared" si="169"/>
        <v>0</v>
      </c>
      <c r="BK123" s="41">
        <f t="shared" si="169"/>
        <v>0</v>
      </c>
      <c r="BL123" s="41">
        <f t="shared" si="169"/>
        <v>0</v>
      </c>
      <c r="BM123" s="41">
        <f t="shared" si="169"/>
        <v>0</v>
      </c>
      <c r="BN123" s="41">
        <f t="shared" si="169"/>
        <v>0</v>
      </c>
      <c r="BO123" s="41">
        <f t="shared" si="169"/>
        <v>0</v>
      </c>
      <c r="BP123" s="41">
        <f t="shared" si="169"/>
        <v>0</v>
      </c>
      <c r="BQ123" s="41">
        <f t="shared" ref="BQ123:CT123" si="170">BQ51*BQ$85</f>
        <v>0</v>
      </c>
      <c r="BR123" s="41">
        <f t="shared" si="170"/>
        <v>0</v>
      </c>
      <c r="BS123" s="41">
        <f t="shared" si="170"/>
        <v>0</v>
      </c>
      <c r="BT123" s="41">
        <f t="shared" si="170"/>
        <v>0</v>
      </c>
      <c r="BU123" s="41">
        <f t="shared" si="170"/>
        <v>0</v>
      </c>
      <c r="BV123" s="41">
        <f t="shared" si="170"/>
        <v>0</v>
      </c>
      <c r="BW123" s="41">
        <f t="shared" si="170"/>
        <v>0</v>
      </c>
      <c r="BX123" s="41">
        <f t="shared" si="170"/>
        <v>0</v>
      </c>
      <c r="BY123" s="41">
        <f t="shared" si="170"/>
        <v>0</v>
      </c>
      <c r="BZ123" s="41">
        <f t="shared" si="170"/>
        <v>0</v>
      </c>
      <c r="CA123" s="41">
        <f t="shared" si="170"/>
        <v>0</v>
      </c>
      <c r="CB123" s="41">
        <f t="shared" si="170"/>
        <v>0</v>
      </c>
      <c r="CC123" s="41">
        <f t="shared" si="170"/>
        <v>0</v>
      </c>
      <c r="CD123" s="41">
        <f t="shared" si="170"/>
        <v>0</v>
      </c>
      <c r="CE123" s="41">
        <f t="shared" si="170"/>
        <v>0</v>
      </c>
      <c r="CF123" s="41">
        <f t="shared" si="170"/>
        <v>0</v>
      </c>
      <c r="CG123" s="41">
        <f t="shared" si="170"/>
        <v>0</v>
      </c>
      <c r="CH123" s="41">
        <f t="shared" si="170"/>
        <v>0</v>
      </c>
      <c r="CI123" s="41">
        <f t="shared" si="170"/>
        <v>0</v>
      </c>
      <c r="CJ123" s="41">
        <f t="shared" si="170"/>
        <v>0</v>
      </c>
      <c r="CK123" s="41">
        <f t="shared" si="170"/>
        <v>0</v>
      </c>
      <c r="CL123" s="41">
        <f t="shared" si="170"/>
        <v>0</v>
      </c>
      <c r="CM123" s="41">
        <f t="shared" si="170"/>
        <v>0</v>
      </c>
      <c r="CN123" s="41">
        <f t="shared" si="170"/>
        <v>0</v>
      </c>
      <c r="CO123" s="41">
        <f t="shared" si="170"/>
        <v>0</v>
      </c>
      <c r="CP123" s="41">
        <f t="shared" si="170"/>
        <v>0</v>
      </c>
      <c r="CQ123" s="41">
        <f t="shared" si="170"/>
        <v>0</v>
      </c>
      <c r="CR123" s="41">
        <f t="shared" si="170"/>
        <v>0</v>
      </c>
      <c r="CS123" s="41">
        <f t="shared" si="170"/>
        <v>0</v>
      </c>
      <c r="CT123" s="41">
        <f t="shared" si="170"/>
        <v>0</v>
      </c>
    </row>
    <row r="124" spans="1:98" s="1270" customFormat="1" ht="13" x14ac:dyDescent="0.3">
      <c r="A124" s="1269" t="str">
        <f t="shared" si="133"/>
        <v>Total årlig kostnad CO2</v>
      </c>
      <c r="C124" s="1272">
        <f t="shared" ca="1" si="134"/>
        <v>0</v>
      </c>
      <c r="D124" s="1273"/>
      <c r="E124" s="1272">
        <f t="shared" ref="E124:AJ124" ca="1" si="171">E52*E$85</f>
        <v>0</v>
      </c>
      <c r="F124" s="1272">
        <f t="shared" ca="1" si="171"/>
        <v>0</v>
      </c>
      <c r="G124" s="1272">
        <f t="shared" ca="1" si="171"/>
        <v>0</v>
      </c>
      <c r="H124" s="1272">
        <f t="shared" ca="1" si="171"/>
        <v>0</v>
      </c>
      <c r="I124" s="1272">
        <f t="shared" ca="1" si="171"/>
        <v>0</v>
      </c>
      <c r="J124" s="1272">
        <f t="shared" ca="1" si="171"/>
        <v>0</v>
      </c>
      <c r="K124" s="1272">
        <f t="shared" ca="1" si="171"/>
        <v>0</v>
      </c>
      <c r="L124" s="1272">
        <f t="shared" ca="1" si="171"/>
        <v>0</v>
      </c>
      <c r="M124" s="1272">
        <f t="shared" ca="1" si="171"/>
        <v>0</v>
      </c>
      <c r="N124" s="1272">
        <f t="shared" ca="1" si="171"/>
        <v>0</v>
      </c>
      <c r="O124" s="1272">
        <f t="shared" ca="1" si="171"/>
        <v>0</v>
      </c>
      <c r="P124" s="1272">
        <f t="shared" ca="1" si="171"/>
        <v>0</v>
      </c>
      <c r="Q124" s="1272">
        <f t="shared" ca="1" si="171"/>
        <v>0</v>
      </c>
      <c r="R124" s="1272">
        <f t="shared" ca="1" si="171"/>
        <v>0</v>
      </c>
      <c r="S124" s="1272">
        <f t="shared" ca="1" si="171"/>
        <v>0</v>
      </c>
      <c r="T124" s="1272">
        <f t="shared" ca="1" si="171"/>
        <v>0</v>
      </c>
      <c r="U124" s="1272">
        <f t="shared" ca="1" si="171"/>
        <v>0</v>
      </c>
      <c r="V124" s="1272">
        <f t="shared" ca="1" si="171"/>
        <v>0</v>
      </c>
      <c r="W124" s="1272">
        <f t="shared" ca="1" si="171"/>
        <v>0</v>
      </c>
      <c r="X124" s="1272">
        <f t="shared" ca="1" si="171"/>
        <v>0</v>
      </c>
      <c r="Y124" s="1272">
        <f t="shared" ca="1" si="171"/>
        <v>0</v>
      </c>
      <c r="Z124" s="1272">
        <f t="shared" ca="1" si="171"/>
        <v>0</v>
      </c>
      <c r="AA124" s="1272">
        <f t="shared" ca="1" si="171"/>
        <v>0</v>
      </c>
      <c r="AB124" s="1272">
        <f t="shared" ca="1" si="171"/>
        <v>0</v>
      </c>
      <c r="AC124" s="1272">
        <f t="shared" ca="1" si="171"/>
        <v>0</v>
      </c>
      <c r="AD124" s="1272">
        <f t="shared" ca="1" si="171"/>
        <v>0</v>
      </c>
      <c r="AE124" s="1272">
        <f t="shared" ca="1" si="171"/>
        <v>0</v>
      </c>
      <c r="AF124" s="1272">
        <f t="shared" ca="1" si="171"/>
        <v>0</v>
      </c>
      <c r="AG124" s="1272">
        <f t="shared" ca="1" si="171"/>
        <v>0</v>
      </c>
      <c r="AH124" s="1272">
        <f t="shared" ca="1" si="171"/>
        <v>0</v>
      </c>
      <c r="AI124" s="1272">
        <f t="shared" ca="1" si="171"/>
        <v>0</v>
      </c>
      <c r="AJ124" s="1272">
        <f t="shared" ca="1" si="171"/>
        <v>0</v>
      </c>
      <c r="AK124" s="1272">
        <f t="shared" ref="AK124:BP124" ca="1" si="172">AK52*AK$85</f>
        <v>0</v>
      </c>
      <c r="AL124" s="1272">
        <f t="shared" ca="1" si="172"/>
        <v>0</v>
      </c>
      <c r="AM124" s="1272">
        <f t="shared" ca="1" si="172"/>
        <v>0</v>
      </c>
      <c r="AN124" s="1272">
        <f t="shared" ca="1" si="172"/>
        <v>0</v>
      </c>
      <c r="AO124" s="1272">
        <f t="shared" ca="1" si="172"/>
        <v>0</v>
      </c>
      <c r="AP124" s="1272">
        <f t="shared" ca="1" si="172"/>
        <v>0</v>
      </c>
      <c r="AQ124" s="1272">
        <f t="shared" ca="1" si="172"/>
        <v>0</v>
      </c>
      <c r="AR124" s="1272">
        <f t="shared" ca="1" si="172"/>
        <v>0</v>
      </c>
      <c r="AS124" s="1272">
        <f t="shared" ca="1" si="172"/>
        <v>0</v>
      </c>
      <c r="AT124" s="1272">
        <f t="shared" ca="1" si="172"/>
        <v>0</v>
      </c>
      <c r="AU124" s="1272">
        <f t="shared" ca="1" si="172"/>
        <v>0</v>
      </c>
      <c r="AV124" s="1272">
        <f t="shared" ca="1" si="172"/>
        <v>0</v>
      </c>
      <c r="AW124" s="1272">
        <f t="shared" ca="1" si="172"/>
        <v>0</v>
      </c>
      <c r="AX124" s="1272">
        <f t="shared" ca="1" si="172"/>
        <v>0</v>
      </c>
      <c r="AY124" s="1272">
        <f t="shared" ca="1" si="172"/>
        <v>0</v>
      </c>
      <c r="AZ124" s="1272">
        <f t="shared" ca="1" si="172"/>
        <v>0</v>
      </c>
      <c r="BA124" s="1272">
        <f t="shared" ca="1" si="172"/>
        <v>0</v>
      </c>
      <c r="BB124" s="1272">
        <f t="shared" ca="1" si="172"/>
        <v>0</v>
      </c>
      <c r="BC124" s="1272">
        <f t="shared" ca="1" si="172"/>
        <v>0</v>
      </c>
      <c r="BD124" s="1272">
        <f t="shared" ca="1" si="172"/>
        <v>0</v>
      </c>
      <c r="BE124" s="1272">
        <f t="shared" ca="1" si="172"/>
        <v>0</v>
      </c>
      <c r="BF124" s="1272">
        <f t="shared" ca="1" si="172"/>
        <v>0</v>
      </c>
      <c r="BG124" s="1272">
        <f t="shared" ca="1" si="172"/>
        <v>0</v>
      </c>
      <c r="BH124" s="1272">
        <f t="shared" ca="1" si="172"/>
        <v>0</v>
      </c>
      <c r="BI124" s="1272">
        <f t="shared" ca="1" si="172"/>
        <v>0</v>
      </c>
      <c r="BJ124" s="1272">
        <f t="shared" ca="1" si="172"/>
        <v>0</v>
      </c>
      <c r="BK124" s="1272">
        <f t="shared" ca="1" si="172"/>
        <v>0</v>
      </c>
      <c r="BL124" s="1272">
        <f t="shared" ca="1" si="172"/>
        <v>0</v>
      </c>
      <c r="BM124" s="1272">
        <f t="shared" ca="1" si="172"/>
        <v>0</v>
      </c>
      <c r="BN124" s="1272">
        <f t="shared" ca="1" si="172"/>
        <v>0</v>
      </c>
      <c r="BO124" s="1272">
        <f t="shared" ca="1" si="172"/>
        <v>0</v>
      </c>
      <c r="BP124" s="1272">
        <f t="shared" ca="1" si="172"/>
        <v>0</v>
      </c>
      <c r="BQ124" s="1272">
        <f t="shared" ref="BQ124:CT124" ca="1" si="173">BQ52*BQ$85</f>
        <v>0</v>
      </c>
      <c r="BR124" s="1272">
        <f t="shared" ca="1" si="173"/>
        <v>0</v>
      </c>
      <c r="BS124" s="1272">
        <f t="shared" ca="1" si="173"/>
        <v>0</v>
      </c>
      <c r="BT124" s="1272">
        <f t="shared" ca="1" si="173"/>
        <v>0</v>
      </c>
      <c r="BU124" s="1272">
        <f t="shared" ca="1" si="173"/>
        <v>0</v>
      </c>
      <c r="BV124" s="1272">
        <f t="shared" si="173"/>
        <v>0</v>
      </c>
      <c r="BW124" s="1272">
        <f t="shared" si="173"/>
        <v>0</v>
      </c>
      <c r="BX124" s="1272">
        <f t="shared" si="173"/>
        <v>0</v>
      </c>
      <c r="BY124" s="1272">
        <f t="shared" si="173"/>
        <v>0</v>
      </c>
      <c r="BZ124" s="1272">
        <f t="shared" si="173"/>
        <v>0</v>
      </c>
      <c r="CA124" s="1272">
        <f t="shared" si="173"/>
        <v>0</v>
      </c>
      <c r="CB124" s="1272">
        <f t="shared" si="173"/>
        <v>0</v>
      </c>
      <c r="CC124" s="1272">
        <f t="shared" si="173"/>
        <v>0</v>
      </c>
      <c r="CD124" s="1272">
        <f t="shared" si="173"/>
        <v>0</v>
      </c>
      <c r="CE124" s="1272">
        <f t="shared" si="173"/>
        <v>0</v>
      </c>
      <c r="CF124" s="1272">
        <f t="shared" si="173"/>
        <v>0</v>
      </c>
      <c r="CG124" s="1272">
        <f t="shared" si="173"/>
        <v>0</v>
      </c>
      <c r="CH124" s="1272">
        <f t="shared" si="173"/>
        <v>0</v>
      </c>
      <c r="CI124" s="1272">
        <f t="shared" si="173"/>
        <v>0</v>
      </c>
      <c r="CJ124" s="1272">
        <f t="shared" si="173"/>
        <v>0</v>
      </c>
      <c r="CK124" s="1272">
        <f t="shared" si="173"/>
        <v>0</v>
      </c>
      <c r="CL124" s="1272">
        <f t="shared" si="173"/>
        <v>0</v>
      </c>
      <c r="CM124" s="1272">
        <f t="shared" si="173"/>
        <v>0</v>
      </c>
      <c r="CN124" s="1272">
        <f t="shared" si="173"/>
        <v>0</v>
      </c>
      <c r="CO124" s="1272">
        <f t="shared" si="173"/>
        <v>0</v>
      </c>
      <c r="CP124" s="1272">
        <f t="shared" si="173"/>
        <v>0</v>
      </c>
      <c r="CQ124" s="1272">
        <f t="shared" si="173"/>
        <v>0</v>
      </c>
      <c r="CR124" s="1272">
        <f t="shared" si="173"/>
        <v>0</v>
      </c>
      <c r="CS124" s="1272">
        <f t="shared" si="173"/>
        <v>0</v>
      </c>
      <c r="CT124" s="1272">
        <f t="shared" si="173"/>
        <v>0</v>
      </c>
    </row>
    <row r="125" spans="1:98" ht="13" x14ac:dyDescent="0.3">
      <c r="A125" s="38" t="str">
        <f t="shared" si="133"/>
        <v>Total årlig kostnad NOx</v>
      </c>
      <c r="C125" s="241">
        <f t="shared" ca="1" si="134"/>
        <v>0</v>
      </c>
      <c r="E125" s="41">
        <f t="shared" ref="E125:AJ125" ca="1" si="174">E53*E$85</f>
        <v>0</v>
      </c>
      <c r="F125" s="41">
        <f t="shared" ca="1" si="174"/>
        <v>0</v>
      </c>
      <c r="G125" s="41">
        <f t="shared" ca="1" si="174"/>
        <v>0</v>
      </c>
      <c r="H125" s="41">
        <f t="shared" ca="1" si="174"/>
        <v>0</v>
      </c>
      <c r="I125" s="41">
        <f t="shared" ca="1" si="174"/>
        <v>0</v>
      </c>
      <c r="J125" s="41">
        <f t="shared" ca="1" si="174"/>
        <v>0</v>
      </c>
      <c r="K125" s="41">
        <f t="shared" ca="1" si="174"/>
        <v>0</v>
      </c>
      <c r="L125" s="41">
        <f t="shared" ca="1" si="174"/>
        <v>0</v>
      </c>
      <c r="M125" s="41">
        <f t="shared" ca="1" si="174"/>
        <v>0</v>
      </c>
      <c r="N125" s="41">
        <f t="shared" ca="1" si="174"/>
        <v>0</v>
      </c>
      <c r="O125" s="41">
        <f t="shared" ca="1" si="174"/>
        <v>0</v>
      </c>
      <c r="P125" s="41">
        <f t="shared" ca="1" si="174"/>
        <v>0</v>
      </c>
      <c r="Q125" s="41">
        <f t="shared" ca="1" si="174"/>
        <v>0</v>
      </c>
      <c r="R125" s="41">
        <f t="shared" ca="1" si="174"/>
        <v>0</v>
      </c>
      <c r="S125" s="41">
        <f t="shared" ca="1" si="174"/>
        <v>0</v>
      </c>
      <c r="T125" s="41">
        <f t="shared" ca="1" si="174"/>
        <v>0</v>
      </c>
      <c r="U125" s="41">
        <f t="shared" ca="1" si="174"/>
        <v>0</v>
      </c>
      <c r="V125" s="41">
        <f t="shared" ca="1" si="174"/>
        <v>0</v>
      </c>
      <c r="W125" s="41">
        <f t="shared" ca="1" si="174"/>
        <v>0</v>
      </c>
      <c r="X125" s="41">
        <f t="shared" ca="1" si="174"/>
        <v>0</v>
      </c>
      <c r="Y125" s="41">
        <f t="shared" ca="1" si="174"/>
        <v>0</v>
      </c>
      <c r="Z125" s="41">
        <f t="shared" ca="1" si="174"/>
        <v>0</v>
      </c>
      <c r="AA125" s="41">
        <f t="shared" ca="1" si="174"/>
        <v>0</v>
      </c>
      <c r="AB125" s="41">
        <f t="shared" ca="1" si="174"/>
        <v>0</v>
      </c>
      <c r="AC125" s="41">
        <f t="shared" ca="1" si="174"/>
        <v>0</v>
      </c>
      <c r="AD125" s="41">
        <f t="shared" ca="1" si="174"/>
        <v>0</v>
      </c>
      <c r="AE125" s="41">
        <f t="shared" ca="1" si="174"/>
        <v>0</v>
      </c>
      <c r="AF125" s="41">
        <f t="shared" ca="1" si="174"/>
        <v>0</v>
      </c>
      <c r="AG125" s="41">
        <f t="shared" ca="1" si="174"/>
        <v>0</v>
      </c>
      <c r="AH125" s="41">
        <f t="shared" ca="1" si="174"/>
        <v>0</v>
      </c>
      <c r="AI125" s="41">
        <f t="shared" ca="1" si="174"/>
        <v>0</v>
      </c>
      <c r="AJ125" s="41">
        <f t="shared" ca="1" si="174"/>
        <v>0</v>
      </c>
      <c r="AK125" s="41">
        <f t="shared" ref="AK125:BP125" ca="1" si="175">AK53*AK$85</f>
        <v>0</v>
      </c>
      <c r="AL125" s="41">
        <f t="shared" ca="1" si="175"/>
        <v>0</v>
      </c>
      <c r="AM125" s="41">
        <f t="shared" ca="1" si="175"/>
        <v>0</v>
      </c>
      <c r="AN125" s="41">
        <f t="shared" ca="1" si="175"/>
        <v>0</v>
      </c>
      <c r="AO125" s="41">
        <f t="shared" ca="1" si="175"/>
        <v>0</v>
      </c>
      <c r="AP125" s="41">
        <f t="shared" ca="1" si="175"/>
        <v>0</v>
      </c>
      <c r="AQ125" s="41">
        <f t="shared" ca="1" si="175"/>
        <v>0</v>
      </c>
      <c r="AR125" s="41">
        <f t="shared" ca="1" si="175"/>
        <v>0</v>
      </c>
      <c r="AS125" s="41">
        <f t="shared" ca="1" si="175"/>
        <v>0</v>
      </c>
      <c r="AT125" s="41">
        <f t="shared" ca="1" si="175"/>
        <v>0</v>
      </c>
      <c r="AU125" s="41">
        <f t="shared" ca="1" si="175"/>
        <v>0</v>
      </c>
      <c r="AV125" s="41">
        <f t="shared" ca="1" si="175"/>
        <v>0</v>
      </c>
      <c r="AW125" s="41">
        <f t="shared" ca="1" si="175"/>
        <v>0</v>
      </c>
      <c r="AX125" s="41">
        <f t="shared" ca="1" si="175"/>
        <v>0</v>
      </c>
      <c r="AY125" s="41">
        <f t="shared" ca="1" si="175"/>
        <v>0</v>
      </c>
      <c r="AZ125" s="41">
        <f t="shared" ca="1" si="175"/>
        <v>0</v>
      </c>
      <c r="BA125" s="41">
        <f t="shared" ca="1" si="175"/>
        <v>0</v>
      </c>
      <c r="BB125" s="41">
        <f t="shared" ca="1" si="175"/>
        <v>0</v>
      </c>
      <c r="BC125" s="41">
        <f t="shared" ca="1" si="175"/>
        <v>0</v>
      </c>
      <c r="BD125" s="41">
        <f t="shared" ca="1" si="175"/>
        <v>0</v>
      </c>
      <c r="BE125" s="41">
        <f t="shared" ca="1" si="175"/>
        <v>0</v>
      </c>
      <c r="BF125" s="41">
        <f t="shared" ca="1" si="175"/>
        <v>0</v>
      </c>
      <c r="BG125" s="41">
        <f t="shared" ca="1" si="175"/>
        <v>0</v>
      </c>
      <c r="BH125" s="41">
        <f t="shared" ca="1" si="175"/>
        <v>0</v>
      </c>
      <c r="BI125" s="41">
        <f t="shared" ca="1" si="175"/>
        <v>0</v>
      </c>
      <c r="BJ125" s="41">
        <f t="shared" ca="1" si="175"/>
        <v>0</v>
      </c>
      <c r="BK125" s="41">
        <f t="shared" ca="1" si="175"/>
        <v>0</v>
      </c>
      <c r="BL125" s="41">
        <f t="shared" ca="1" si="175"/>
        <v>0</v>
      </c>
      <c r="BM125" s="41">
        <f t="shared" ca="1" si="175"/>
        <v>0</v>
      </c>
      <c r="BN125" s="41">
        <f t="shared" ca="1" si="175"/>
        <v>0</v>
      </c>
      <c r="BO125" s="41">
        <f t="shared" ca="1" si="175"/>
        <v>0</v>
      </c>
      <c r="BP125" s="41">
        <f t="shared" ca="1" si="175"/>
        <v>0</v>
      </c>
      <c r="BQ125" s="41">
        <f t="shared" ref="BQ125:CT125" ca="1" si="176">BQ53*BQ$85</f>
        <v>0</v>
      </c>
      <c r="BR125" s="41">
        <f t="shared" ca="1" si="176"/>
        <v>0</v>
      </c>
      <c r="BS125" s="41">
        <f t="shared" ca="1" si="176"/>
        <v>0</v>
      </c>
      <c r="BT125" s="41">
        <f t="shared" ca="1" si="176"/>
        <v>0</v>
      </c>
      <c r="BU125" s="41">
        <f t="shared" ca="1" si="176"/>
        <v>0</v>
      </c>
      <c r="BV125" s="41">
        <f t="shared" si="176"/>
        <v>0</v>
      </c>
      <c r="BW125" s="41">
        <f t="shared" si="176"/>
        <v>0</v>
      </c>
      <c r="BX125" s="41">
        <f t="shared" si="176"/>
        <v>0</v>
      </c>
      <c r="BY125" s="41">
        <f t="shared" si="176"/>
        <v>0</v>
      </c>
      <c r="BZ125" s="41">
        <f t="shared" si="176"/>
        <v>0</v>
      </c>
      <c r="CA125" s="41">
        <f t="shared" si="176"/>
        <v>0</v>
      </c>
      <c r="CB125" s="41">
        <f t="shared" si="176"/>
        <v>0</v>
      </c>
      <c r="CC125" s="41">
        <f t="shared" si="176"/>
        <v>0</v>
      </c>
      <c r="CD125" s="41">
        <f t="shared" si="176"/>
        <v>0</v>
      </c>
      <c r="CE125" s="41">
        <f t="shared" si="176"/>
        <v>0</v>
      </c>
      <c r="CF125" s="41">
        <f t="shared" si="176"/>
        <v>0</v>
      </c>
      <c r="CG125" s="41">
        <f t="shared" si="176"/>
        <v>0</v>
      </c>
      <c r="CH125" s="41">
        <f t="shared" si="176"/>
        <v>0</v>
      </c>
      <c r="CI125" s="41">
        <f t="shared" si="176"/>
        <v>0</v>
      </c>
      <c r="CJ125" s="41">
        <f t="shared" si="176"/>
        <v>0</v>
      </c>
      <c r="CK125" s="41">
        <f t="shared" si="176"/>
        <v>0</v>
      </c>
      <c r="CL125" s="41">
        <f t="shared" si="176"/>
        <v>0</v>
      </c>
      <c r="CM125" s="41">
        <f t="shared" si="176"/>
        <v>0</v>
      </c>
      <c r="CN125" s="41">
        <f t="shared" si="176"/>
        <v>0</v>
      </c>
      <c r="CO125" s="41">
        <f t="shared" si="176"/>
        <v>0</v>
      </c>
      <c r="CP125" s="41">
        <f t="shared" si="176"/>
        <v>0</v>
      </c>
      <c r="CQ125" s="41">
        <f t="shared" si="176"/>
        <v>0</v>
      </c>
      <c r="CR125" s="41">
        <f t="shared" si="176"/>
        <v>0</v>
      </c>
      <c r="CS125" s="41">
        <f t="shared" si="176"/>
        <v>0</v>
      </c>
      <c r="CT125" s="41">
        <f t="shared" si="176"/>
        <v>0</v>
      </c>
    </row>
    <row r="126" spans="1:98" ht="13" x14ac:dyDescent="0.3">
      <c r="A126" s="38" t="str">
        <f t="shared" si="133"/>
        <v>Total årlig kostnad VOC</v>
      </c>
      <c r="C126" s="241">
        <f t="shared" ca="1" si="134"/>
        <v>0</v>
      </c>
      <c r="E126" s="41">
        <f t="shared" ref="E126:AJ126" ca="1" si="177">E54*E$85</f>
        <v>0</v>
      </c>
      <c r="F126" s="41">
        <f t="shared" ca="1" si="177"/>
        <v>0</v>
      </c>
      <c r="G126" s="41">
        <f t="shared" ca="1" si="177"/>
        <v>0</v>
      </c>
      <c r="H126" s="41">
        <f t="shared" ca="1" si="177"/>
        <v>0</v>
      </c>
      <c r="I126" s="41">
        <f t="shared" ca="1" si="177"/>
        <v>0</v>
      </c>
      <c r="J126" s="41">
        <f t="shared" ca="1" si="177"/>
        <v>0</v>
      </c>
      <c r="K126" s="41">
        <f t="shared" ca="1" si="177"/>
        <v>0</v>
      </c>
      <c r="L126" s="41">
        <f t="shared" ca="1" si="177"/>
        <v>0</v>
      </c>
      <c r="M126" s="41">
        <f t="shared" ca="1" si="177"/>
        <v>0</v>
      </c>
      <c r="N126" s="41">
        <f t="shared" ca="1" si="177"/>
        <v>0</v>
      </c>
      <c r="O126" s="41">
        <f t="shared" ca="1" si="177"/>
        <v>0</v>
      </c>
      <c r="P126" s="41">
        <f t="shared" ca="1" si="177"/>
        <v>0</v>
      </c>
      <c r="Q126" s="41">
        <f t="shared" ca="1" si="177"/>
        <v>0</v>
      </c>
      <c r="R126" s="41">
        <f t="shared" ca="1" si="177"/>
        <v>0</v>
      </c>
      <c r="S126" s="41">
        <f t="shared" ca="1" si="177"/>
        <v>0</v>
      </c>
      <c r="T126" s="41">
        <f t="shared" ca="1" si="177"/>
        <v>0</v>
      </c>
      <c r="U126" s="41">
        <f t="shared" ca="1" si="177"/>
        <v>0</v>
      </c>
      <c r="V126" s="41">
        <f t="shared" ca="1" si="177"/>
        <v>0</v>
      </c>
      <c r="W126" s="41">
        <f t="shared" ca="1" si="177"/>
        <v>0</v>
      </c>
      <c r="X126" s="41">
        <f t="shared" ca="1" si="177"/>
        <v>0</v>
      </c>
      <c r="Y126" s="41">
        <f t="shared" ca="1" si="177"/>
        <v>0</v>
      </c>
      <c r="Z126" s="41">
        <f t="shared" ca="1" si="177"/>
        <v>0</v>
      </c>
      <c r="AA126" s="41">
        <f t="shared" ca="1" si="177"/>
        <v>0</v>
      </c>
      <c r="AB126" s="41">
        <f t="shared" ca="1" si="177"/>
        <v>0</v>
      </c>
      <c r="AC126" s="41">
        <f t="shared" ca="1" si="177"/>
        <v>0</v>
      </c>
      <c r="AD126" s="41">
        <f t="shared" ca="1" si="177"/>
        <v>0</v>
      </c>
      <c r="AE126" s="41">
        <f t="shared" ca="1" si="177"/>
        <v>0</v>
      </c>
      <c r="AF126" s="41">
        <f t="shared" ca="1" si="177"/>
        <v>0</v>
      </c>
      <c r="AG126" s="41">
        <f t="shared" ca="1" si="177"/>
        <v>0</v>
      </c>
      <c r="AH126" s="41">
        <f t="shared" ca="1" si="177"/>
        <v>0</v>
      </c>
      <c r="AI126" s="41">
        <f t="shared" ca="1" si="177"/>
        <v>0</v>
      </c>
      <c r="AJ126" s="41">
        <f t="shared" ca="1" si="177"/>
        <v>0</v>
      </c>
      <c r="AK126" s="41">
        <f t="shared" ref="AK126:BP126" ca="1" si="178">AK54*AK$85</f>
        <v>0</v>
      </c>
      <c r="AL126" s="41">
        <f t="shared" ca="1" si="178"/>
        <v>0</v>
      </c>
      <c r="AM126" s="41">
        <f t="shared" ca="1" si="178"/>
        <v>0</v>
      </c>
      <c r="AN126" s="41">
        <f t="shared" ca="1" si="178"/>
        <v>0</v>
      </c>
      <c r="AO126" s="41">
        <f t="shared" ca="1" si="178"/>
        <v>0</v>
      </c>
      <c r="AP126" s="41">
        <f t="shared" ca="1" si="178"/>
        <v>0</v>
      </c>
      <c r="AQ126" s="41">
        <f t="shared" ca="1" si="178"/>
        <v>0</v>
      </c>
      <c r="AR126" s="41">
        <f t="shared" ca="1" si="178"/>
        <v>0</v>
      </c>
      <c r="AS126" s="41">
        <f t="shared" ca="1" si="178"/>
        <v>0</v>
      </c>
      <c r="AT126" s="41">
        <f t="shared" ca="1" si="178"/>
        <v>0</v>
      </c>
      <c r="AU126" s="41">
        <f t="shared" ca="1" si="178"/>
        <v>0</v>
      </c>
      <c r="AV126" s="41">
        <f t="shared" ca="1" si="178"/>
        <v>0</v>
      </c>
      <c r="AW126" s="41">
        <f t="shared" ca="1" si="178"/>
        <v>0</v>
      </c>
      <c r="AX126" s="41">
        <f t="shared" ca="1" si="178"/>
        <v>0</v>
      </c>
      <c r="AY126" s="41">
        <f t="shared" ca="1" si="178"/>
        <v>0</v>
      </c>
      <c r="AZ126" s="41">
        <f t="shared" ca="1" si="178"/>
        <v>0</v>
      </c>
      <c r="BA126" s="41">
        <f t="shared" ca="1" si="178"/>
        <v>0</v>
      </c>
      <c r="BB126" s="41">
        <f t="shared" ca="1" si="178"/>
        <v>0</v>
      </c>
      <c r="BC126" s="41">
        <f t="shared" ca="1" si="178"/>
        <v>0</v>
      </c>
      <c r="BD126" s="41">
        <f t="shared" ca="1" si="178"/>
        <v>0</v>
      </c>
      <c r="BE126" s="41">
        <f t="shared" ca="1" si="178"/>
        <v>0</v>
      </c>
      <c r="BF126" s="41">
        <f t="shared" ca="1" si="178"/>
        <v>0</v>
      </c>
      <c r="BG126" s="41">
        <f t="shared" ca="1" si="178"/>
        <v>0</v>
      </c>
      <c r="BH126" s="41">
        <f t="shared" ca="1" si="178"/>
        <v>0</v>
      </c>
      <c r="BI126" s="41">
        <f t="shared" ca="1" si="178"/>
        <v>0</v>
      </c>
      <c r="BJ126" s="41">
        <f t="shared" ca="1" si="178"/>
        <v>0</v>
      </c>
      <c r="BK126" s="41">
        <f t="shared" ca="1" si="178"/>
        <v>0</v>
      </c>
      <c r="BL126" s="41">
        <f t="shared" ca="1" si="178"/>
        <v>0</v>
      </c>
      <c r="BM126" s="41">
        <f t="shared" ca="1" si="178"/>
        <v>0</v>
      </c>
      <c r="BN126" s="41">
        <f t="shared" ca="1" si="178"/>
        <v>0</v>
      </c>
      <c r="BO126" s="41">
        <f t="shared" ca="1" si="178"/>
        <v>0</v>
      </c>
      <c r="BP126" s="41">
        <f t="shared" ca="1" si="178"/>
        <v>0</v>
      </c>
      <c r="BQ126" s="41">
        <f t="shared" ref="BQ126:CT126" ca="1" si="179">BQ54*BQ$85</f>
        <v>0</v>
      </c>
      <c r="BR126" s="41">
        <f t="shared" ca="1" si="179"/>
        <v>0</v>
      </c>
      <c r="BS126" s="41">
        <f t="shared" ca="1" si="179"/>
        <v>0</v>
      </c>
      <c r="BT126" s="41">
        <f t="shared" ca="1" si="179"/>
        <v>0</v>
      </c>
      <c r="BU126" s="41">
        <f t="shared" ca="1" si="179"/>
        <v>0</v>
      </c>
      <c r="BV126" s="41">
        <f t="shared" si="179"/>
        <v>0</v>
      </c>
      <c r="BW126" s="41">
        <f t="shared" si="179"/>
        <v>0</v>
      </c>
      <c r="BX126" s="41">
        <f t="shared" si="179"/>
        <v>0</v>
      </c>
      <c r="BY126" s="41">
        <f t="shared" si="179"/>
        <v>0</v>
      </c>
      <c r="BZ126" s="41">
        <f t="shared" si="179"/>
        <v>0</v>
      </c>
      <c r="CA126" s="41">
        <f t="shared" si="179"/>
        <v>0</v>
      </c>
      <c r="CB126" s="41">
        <f t="shared" si="179"/>
        <v>0</v>
      </c>
      <c r="CC126" s="41">
        <f t="shared" si="179"/>
        <v>0</v>
      </c>
      <c r="CD126" s="41">
        <f t="shared" si="179"/>
        <v>0</v>
      </c>
      <c r="CE126" s="41">
        <f t="shared" si="179"/>
        <v>0</v>
      </c>
      <c r="CF126" s="41">
        <f t="shared" si="179"/>
        <v>0</v>
      </c>
      <c r="CG126" s="41">
        <f t="shared" si="179"/>
        <v>0</v>
      </c>
      <c r="CH126" s="41">
        <f t="shared" si="179"/>
        <v>0</v>
      </c>
      <c r="CI126" s="41">
        <f t="shared" si="179"/>
        <v>0</v>
      </c>
      <c r="CJ126" s="41">
        <f t="shared" si="179"/>
        <v>0</v>
      </c>
      <c r="CK126" s="41">
        <f t="shared" si="179"/>
        <v>0</v>
      </c>
      <c r="CL126" s="41">
        <f t="shared" si="179"/>
        <v>0</v>
      </c>
      <c r="CM126" s="41">
        <f t="shared" si="179"/>
        <v>0</v>
      </c>
      <c r="CN126" s="41">
        <f t="shared" si="179"/>
        <v>0</v>
      </c>
      <c r="CO126" s="41">
        <f t="shared" si="179"/>
        <v>0</v>
      </c>
      <c r="CP126" s="41">
        <f t="shared" si="179"/>
        <v>0</v>
      </c>
      <c r="CQ126" s="41">
        <f t="shared" si="179"/>
        <v>0</v>
      </c>
      <c r="CR126" s="41">
        <f t="shared" si="179"/>
        <v>0</v>
      </c>
      <c r="CS126" s="41">
        <f t="shared" si="179"/>
        <v>0</v>
      </c>
      <c r="CT126" s="41">
        <f t="shared" si="179"/>
        <v>0</v>
      </c>
    </row>
    <row r="127" spans="1:98" ht="13" x14ac:dyDescent="0.3">
      <c r="A127" s="38" t="str">
        <f t="shared" si="133"/>
        <v>Total årlig kostnad SO2</v>
      </c>
      <c r="C127" s="241">
        <f t="shared" ca="1" si="134"/>
        <v>0</v>
      </c>
      <c r="E127" s="41">
        <f t="shared" ref="E127:AJ127" ca="1" si="180">E55*E$85</f>
        <v>0</v>
      </c>
      <c r="F127" s="41">
        <f t="shared" ca="1" si="180"/>
        <v>0</v>
      </c>
      <c r="G127" s="41">
        <f t="shared" ca="1" si="180"/>
        <v>0</v>
      </c>
      <c r="H127" s="41">
        <f t="shared" ca="1" si="180"/>
        <v>0</v>
      </c>
      <c r="I127" s="41">
        <f t="shared" ca="1" si="180"/>
        <v>0</v>
      </c>
      <c r="J127" s="41">
        <f t="shared" ca="1" si="180"/>
        <v>0</v>
      </c>
      <c r="K127" s="41">
        <f t="shared" ca="1" si="180"/>
        <v>0</v>
      </c>
      <c r="L127" s="41">
        <f t="shared" ca="1" si="180"/>
        <v>0</v>
      </c>
      <c r="M127" s="41">
        <f t="shared" ca="1" si="180"/>
        <v>0</v>
      </c>
      <c r="N127" s="41">
        <f t="shared" ca="1" si="180"/>
        <v>0</v>
      </c>
      <c r="O127" s="41">
        <f t="shared" ca="1" si="180"/>
        <v>0</v>
      </c>
      <c r="P127" s="41">
        <f t="shared" ca="1" si="180"/>
        <v>0</v>
      </c>
      <c r="Q127" s="41">
        <f t="shared" ca="1" si="180"/>
        <v>0</v>
      </c>
      <c r="R127" s="41">
        <f t="shared" ca="1" si="180"/>
        <v>0</v>
      </c>
      <c r="S127" s="41">
        <f t="shared" ca="1" si="180"/>
        <v>0</v>
      </c>
      <c r="T127" s="41">
        <f t="shared" ca="1" si="180"/>
        <v>0</v>
      </c>
      <c r="U127" s="41">
        <f t="shared" ca="1" si="180"/>
        <v>0</v>
      </c>
      <c r="V127" s="41">
        <f t="shared" ca="1" si="180"/>
        <v>0</v>
      </c>
      <c r="W127" s="41">
        <f t="shared" ca="1" si="180"/>
        <v>0</v>
      </c>
      <c r="X127" s="41">
        <f t="shared" ca="1" si="180"/>
        <v>0</v>
      </c>
      <c r="Y127" s="41">
        <f t="shared" ca="1" si="180"/>
        <v>0</v>
      </c>
      <c r="Z127" s="41">
        <f t="shared" ca="1" si="180"/>
        <v>0</v>
      </c>
      <c r="AA127" s="41">
        <f t="shared" ca="1" si="180"/>
        <v>0</v>
      </c>
      <c r="AB127" s="41">
        <f t="shared" ca="1" si="180"/>
        <v>0</v>
      </c>
      <c r="AC127" s="41">
        <f t="shared" ca="1" si="180"/>
        <v>0</v>
      </c>
      <c r="AD127" s="41">
        <f t="shared" ca="1" si="180"/>
        <v>0</v>
      </c>
      <c r="AE127" s="41">
        <f t="shared" ca="1" si="180"/>
        <v>0</v>
      </c>
      <c r="AF127" s="41">
        <f t="shared" ca="1" si="180"/>
        <v>0</v>
      </c>
      <c r="AG127" s="41">
        <f t="shared" ca="1" si="180"/>
        <v>0</v>
      </c>
      <c r="AH127" s="41">
        <f t="shared" ca="1" si="180"/>
        <v>0</v>
      </c>
      <c r="AI127" s="41">
        <f t="shared" ca="1" si="180"/>
        <v>0</v>
      </c>
      <c r="AJ127" s="41">
        <f t="shared" ca="1" si="180"/>
        <v>0</v>
      </c>
      <c r="AK127" s="41">
        <f t="shared" ref="AK127:BP127" ca="1" si="181">AK55*AK$85</f>
        <v>0</v>
      </c>
      <c r="AL127" s="41">
        <f t="shared" ca="1" si="181"/>
        <v>0</v>
      </c>
      <c r="AM127" s="41">
        <f t="shared" ca="1" si="181"/>
        <v>0</v>
      </c>
      <c r="AN127" s="41">
        <f t="shared" ca="1" si="181"/>
        <v>0</v>
      </c>
      <c r="AO127" s="41">
        <f t="shared" ca="1" si="181"/>
        <v>0</v>
      </c>
      <c r="AP127" s="41">
        <f t="shared" ca="1" si="181"/>
        <v>0</v>
      </c>
      <c r="AQ127" s="41">
        <f t="shared" ca="1" si="181"/>
        <v>0</v>
      </c>
      <c r="AR127" s="41">
        <f t="shared" ca="1" si="181"/>
        <v>0</v>
      </c>
      <c r="AS127" s="41">
        <f t="shared" ca="1" si="181"/>
        <v>0</v>
      </c>
      <c r="AT127" s="41">
        <f t="shared" ca="1" si="181"/>
        <v>0</v>
      </c>
      <c r="AU127" s="41">
        <f t="shared" ca="1" si="181"/>
        <v>0</v>
      </c>
      <c r="AV127" s="41">
        <f t="shared" ca="1" si="181"/>
        <v>0</v>
      </c>
      <c r="AW127" s="41">
        <f t="shared" ca="1" si="181"/>
        <v>0</v>
      </c>
      <c r="AX127" s="41">
        <f t="shared" ca="1" si="181"/>
        <v>0</v>
      </c>
      <c r="AY127" s="41">
        <f t="shared" ca="1" si="181"/>
        <v>0</v>
      </c>
      <c r="AZ127" s="41">
        <f t="shared" ca="1" si="181"/>
        <v>0</v>
      </c>
      <c r="BA127" s="41">
        <f t="shared" ca="1" si="181"/>
        <v>0</v>
      </c>
      <c r="BB127" s="41">
        <f t="shared" ca="1" si="181"/>
        <v>0</v>
      </c>
      <c r="BC127" s="41">
        <f t="shared" ca="1" si="181"/>
        <v>0</v>
      </c>
      <c r="BD127" s="41">
        <f t="shared" ca="1" si="181"/>
        <v>0</v>
      </c>
      <c r="BE127" s="41">
        <f t="shared" ca="1" si="181"/>
        <v>0</v>
      </c>
      <c r="BF127" s="41">
        <f t="shared" ca="1" si="181"/>
        <v>0</v>
      </c>
      <c r="BG127" s="41">
        <f t="shared" ca="1" si="181"/>
        <v>0</v>
      </c>
      <c r="BH127" s="41">
        <f t="shared" ca="1" si="181"/>
        <v>0</v>
      </c>
      <c r="BI127" s="41">
        <f t="shared" ca="1" si="181"/>
        <v>0</v>
      </c>
      <c r="BJ127" s="41">
        <f t="shared" ca="1" si="181"/>
        <v>0</v>
      </c>
      <c r="BK127" s="41">
        <f t="shared" ca="1" si="181"/>
        <v>0</v>
      </c>
      <c r="BL127" s="41">
        <f t="shared" ca="1" si="181"/>
        <v>0</v>
      </c>
      <c r="BM127" s="41">
        <f t="shared" ca="1" si="181"/>
        <v>0</v>
      </c>
      <c r="BN127" s="41">
        <f t="shared" ca="1" si="181"/>
        <v>0</v>
      </c>
      <c r="BO127" s="41">
        <f t="shared" ca="1" si="181"/>
        <v>0</v>
      </c>
      <c r="BP127" s="41">
        <f t="shared" ca="1" si="181"/>
        <v>0</v>
      </c>
      <c r="BQ127" s="41">
        <f t="shared" ref="BQ127:CT127" ca="1" si="182">BQ55*BQ$85</f>
        <v>0</v>
      </c>
      <c r="BR127" s="41">
        <f t="shared" ca="1" si="182"/>
        <v>0</v>
      </c>
      <c r="BS127" s="41">
        <f t="shared" ca="1" si="182"/>
        <v>0</v>
      </c>
      <c r="BT127" s="41">
        <f t="shared" ca="1" si="182"/>
        <v>0</v>
      </c>
      <c r="BU127" s="41">
        <f t="shared" ca="1" si="182"/>
        <v>0</v>
      </c>
      <c r="BV127" s="41">
        <f t="shared" si="182"/>
        <v>0</v>
      </c>
      <c r="BW127" s="41">
        <f t="shared" si="182"/>
        <v>0</v>
      </c>
      <c r="BX127" s="41">
        <f t="shared" si="182"/>
        <v>0</v>
      </c>
      <c r="BY127" s="41">
        <f t="shared" si="182"/>
        <v>0</v>
      </c>
      <c r="BZ127" s="41">
        <f t="shared" si="182"/>
        <v>0</v>
      </c>
      <c r="CA127" s="41">
        <f t="shared" si="182"/>
        <v>0</v>
      </c>
      <c r="CB127" s="41">
        <f t="shared" si="182"/>
        <v>0</v>
      </c>
      <c r="CC127" s="41">
        <f t="shared" si="182"/>
        <v>0</v>
      </c>
      <c r="CD127" s="41">
        <f t="shared" si="182"/>
        <v>0</v>
      </c>
      <c r="CE127" s="41">
        <f t="shared" si="182"/>
        <v>0</v>
      </c>
      <c r="CF127" s="41">
        <f t="shared" si="182"/>
        <v>0</v>
      </c>
      <c r="CG127" s="41">
        <f t="shared" si="182"/>
        <v>0</v>
      </c>
      <c r="CH127" s="41">
        <f t="shared" si="182"/>
        <v>0</v>
      </c>
      <c r="CI127" s="41">
        <f t="shared" si="182"/>
        <v>0</v>
      </c>
      <c r="CJ127" s="41">
        <f t="shared" si="182"/>
        <v>0</v>
      </c>
      <c r="CK127" s="41">
        <f t="shared" si="182"/>
        <v>0</v>
      </c>
      <c r="CL127" s="41">
        <f t="shared" si="182"/>
        <v>0</v>
      </c>
      <c r="CM127" s="41">
        <f t="shared" si="182"/>
        <v>0</v>
      </c>
      <c r="CN127" s="41">
        <f t="shared" si="182"/>
        <v>0</v>
      </c>
      <c r="CO127" s="41">
        <f t="shared" si="182"/>
        <v>0</v>
      </c>
      <c r="CP127" s="41">
        <f t="shared" si="182"/>
        <v>0</v>
      </c>
      <c r="CQ127" s="41">
        <f t="shared" si="182"/>
        <v>0</v>
      </c>
      <c r="CR127" s="41">
        <f t="shared" si="182"/>
        <v>0</v>
      </c>
      <c r="CS127" s="41">
        <f t="shared" si="182"/>
        <v>0</v>
      </c>
      <c r="CT127" s="41">
        <f t="shared" si="182"/>
        <v>0</v>
      </c>
    </row>
    <row r="128" spans="1:98" ht="13" x14ac:dyDescent="0.3">
      <c r="A128" s="38" t="str">
        <f t="shared" si="133"/>
        <v>Total årlig kostnad NH3</v>
      </c>
      <c r="C128" s="241">
        <f t="shared" ca="1" si="134"/>
        <v>0</v>
      </c>
      <c r="E128" s="41">
        <f t="shared" ref="E128:AJ128" ca="1" si="183">E56*E$85</f>
        <v>0</v>
      </c>
      <c r="F128" s="41">
        <f t="shared" ca="1" si="183"/>
        <v>0</v>
      </c>
      <c r="G128" s="41">
        <f t="shared" ca="1" si="183"/>
        <v>0</v>
      </c>
      <c r="H128" s="41">
        <f t="shared" ca="1" si="183"/>
        <v>0</v>
      </c>
      <c r="I128" s="41">
        <f t="shared" ca="1" si="183"/>
        <v>0</v>
      </c>
      <c r="J128" s="41">
        <f t="shared" ca="1" si="183"/>
        <v>0</v>
      </c>
      <c r="K128" s="41">
        <f t="shared" ca="1" si="183"/>
        <v>0</v>
      </c>
      <c r="L128" s="41">
        <f t="shared" ca="1" si="183"/>
        <v>0</v>
      </c>
      <c r="M128" s="41">
        <f t="shared" ca="1" si="183"/>
        <v>0</v>
      </c>
      <c r="N128" s="41">
        <f t="shared" ca="1" si="183"/>
        <v>0</v>
      </c>
      <c r="O128" s="41">
        <f t="shared" ca="1" si="183"/>
        <v>0</v>
      </c>
      <c r="P128" s="41">
        <f t="shared" ca="1" si="183"/>
        <v>0</v>
      </c>
      <c r="Q128" s="41">
        <f t="shared" ca="1" si="183"/>
        <v>0</v>
      </c>
      <c r="R128" s="41">
        <f t="shared" ca="1" si="183"/>
        <v>0</v>
      </c>
      <c r="S128" s="41">
        <f t="shared" ca="1" si="183"/>
        <v>0</v>
      </c>
      <c r="T128" s="41">
        <f t="shared" ca="1" si="183"/>
        <v>0</v>
      </c>
      <c r="U128" s="41">
        <f t="shared" ca="1" si="183"/>
        <v>0</v>
      </c>
      <c r="V128" s="41">
        <f t="shared" ca="1" si="183"/>
        <v>0</v>
      </c>
      <c r="W128" s="41">
        <f t="shared" ca="1" si="183"/>
        <v>0</v>
      </c>
      <c r="X128" s="41">
        <f t="shared" ca="1" si="183"/>
        <v>0</v>
      </c>
      <c r="Y128" s="41">
        <f t="shared" ca="1" si="183"/>
        <v>0</v>
      </c>
      <c r="Z128" s="41">
        <f t="shared" ca="1" si="183"/>
        <v>0</v>
      </c>
      <c r="AA128" s="41">
        <f t="shared" ca="1" si="183"/>
        <v>0</v>
      </c>
      <c r="AB128" s="41">
        <f t="shared" ca="1" si="183"/>
        <v>0</v>
      </c>
      <c r="AC128" s="41">
        <f t="shared" ca="1" si="183"/>
        <v>0</v>
      </c>
      <c r="AD128" s="41">
        <f t="shared" ca="1" si="183"/>
        <v>0</v>
      </c>
      <c r="AE128" s="41">
        <f t="shared" ca="1" si="183"/>
        <v>0</v>
      </c>
      <c r="AF128" s="41">
        <f t="shared" ca="1" si="183"/>
        <v>0</v>
      </c>
      <c r="AG128" s="41">
        <f t="shared" ca="1" si="183"/>
        <v>0</v>
      </c>
      <c r="AH128" s="41">
        <f t="shared" ca="1" si="183"/>
        <v>0</v>
      </c>
      <c r="AI128" s="41">
        <f t="shared" ca="1" si="183"/>
        <v>0</v>
      </c>
      <c r="AJ128" s="41">
        <f t="shared" ca="1" si="183"/>
        <v>0</v>
      </c>
      <c r="AK128" s="41">
        <f t="shared" ref="AK128:BP128" ca="1" si="184">AK56*AK$85</f>
        <v>0</v>
      </c>
      <c r="AL128" s="41">
        <f t="shared" ca="1" si="184"/>
        <v>0</v>
      </c>
      <c r="AM128" s="41">
        <f t="shared" ca="1" si="184"/>
        <v>0</v>
      </c>
      <c r="AN128" s="41">
        <f t="shared" ca="1" si="184"/>
        <v>0</v>
      </c>
      <c r="AO128" s="41">
        <f t="shared" ca="1" si="184"/>
        <v>0</v>
      </c>
      <c r="AP128" s="41">
        <f t="shared" ca="1" si="184"/>
        <v>0</v>
      </c>
      <c r="AQ128" s="41">
        <f t="shared" ca="1" si="184"/>
        <v>0</v>
      </c>
      <c r="AR128" s="41">
        <f t="shared" ca="1" si="184"/>
        <v>0</v>
      </c>
      <c r="AS128" s="41">
        <f t="shared" ca="1" si="184"/>
        <v>0</v>
      </c>
      <c r="AT128" s="41">
        <f t="shared" ca="1" si="184"/>
        <v>0</v>
      </c>
      <c r="AU128" s="41">
        <f t="shared" ca="1" si="184"/>
        <v>0</v>
      </c>
      <c r="AV128" s="41">
        <f t="shared" ca="1" si="184"/>
        <v>0</v>
      </c>
      <c r="AW128" s="41">
        <f t="shared" ca="1" si="184"/>
        <v>0</v>
      </c>
      <c r="AX128" s="41">
        <f t="shared" ca="1" si="184"/>
        <v>0</v>
      </c>
      <c r="AY128" s="41">
        <f t="shared" ca="1" si="184"/>
        <v>0</v>
      </c>
      <c r="AZ128" s="41">
        <f t="shared" ca="1" si="184"/>
        <v>0</v>
      </c>
      <c r="BA128" s="41">
        <f t="shared" ca="1" si="184"/>
        <v>0</v>
      </c>
      <c r="BB128" s="41">
        <f t="shared" ca="1" si="184"/>
        <v>0</v>
      </c>
      <c r="BC128" s="41">
        <f t="shared" ca="1" si="184"/>
        <v>0</v>
      </c>
      <c r="BD128" s="41">
        <f t="shared" ca="1" si="184"/>
        <v>0</v>
      </c>
      <c r="BE128" s="41">
        <f t="shared" ca="1" si="184"/>
        <v>0</v>
      </c>
      <c r="BF128" s="41">
        <f t="shared" ca="1" si="184"/>
        <v>0</v>
      </c>
      <c r="BG128" s="41">
        <f t="shared" ca="1" si="184"/>
        <v>0</v>
      </c>
      <c r="BH128" s="41">
        <f t="shared" ca="1" si="184"/>
        <v>0</v>
      </c>
      <c r="BI128" s="41">
        <f t="shared" ca="1" si="184"/>
        <v>0</v>
      </c>
      <c r="BJ128" s="41">
        <f t="shared" ca="1" si="184"/>
        <v>0</v>
      </c>
      <c r="BK128" s="41">
        <f t="shared" ca="1" si="184"/>
        <v>0</v>
      </c>
      <c r="BL128" s="41">
        <f t="shared" ca="1" si="184"/>
        <v>0</v>
      </c>
      <c r="BM128" s="41">
        <f t="shared" ca="1" si="184"/>
        <v>0</v>
      </c>
      <c r="BN128" s="41">
        <f t="shared" ca="1" si="184"/>
        <v>0</v>
      </c>
      <c r="BO128" s="41">
        <f t="shared" ca="1" si="184"/>
        <v>0</v>
      </c>
      <c r="BP128" s="41">
        <f t="shared" ca="1" si="184"/>
        <v>0</v>
      </c>
      <c r="BQ128" s="41">
        <f t="shared" ref="BQ128:CT128" ca="1" si="185">BQ56*BQ$85</f>
        <v>0</v>
      </c>
      <c r="BR128" s="41">
        <f t="shared" ca="1" si="185"/>
        <v>0</v>
      </c>
      <c r="BS128" s="41">
        <f t="shared" ca="1" si="185"/>
        <v>0</v>
      </c>
      <c r="BT128" s="41">
        <f t="shared" ca="1" si="185"/>
        <v>0</v>
      </c>
      <c r="BU128" s="41">
        <f t="shared" ca="1" si="185"/>
        <v>0</v>
      </c>
      <c r="BV128" s="41">
        <f t="shared" si="185"/>
        <v>0</v>
      </c>
      <c r="BW128" s="41">
        <f t="shared" si="185"/>
        <v>0</v>
      </c>
      <c r="BX128" s="41">
        <f t="shared" si="185"/>
        <v>0</v>
      </c>
      <c r="BY128" s="41">
        <f t="shared" si="185"/>
        <v>0</v>
      </c>
      <c r="BZ128" s="41">
        <f t="shared" si="185"/>
        <v>0</v>
      </c>
      <c r="CA128" s="41">
        <f t="shared" si="185"/>
        <v>0</v>
      </c>
      <c r="CB128" s="41">
        <f t="shared" si="185"/>
        <v>0</v>
      </c>
      <c r="CC128" s="41">
        <f t="shared" si="185"/>
        <v>0</v>
      </c>
      <c r="CD128" s="41">
        <f t="shared" si="185"/>
        <v>0</v>
      </c>
      <c r="CE128" s="41">
        <f t="shared" si="185"/>
        <v>0</v>
      </c>
      <c r="CF128" s="41">
        <f t="shared" si="185"/>
        <v>0</v>
      </c>
      <c r="CG128" s="41">
        <f t="shared" si="185"/>
        <v>0</v>
      </c>
      <c r="CH128" s="41">
        <f t="shared" si="185"/>
        <v>0</v>
      </c>
      <c r="CI128" s="41">
        <f t="shared" si="185"/>
        <v>0</v>
      </c>
      <c r="CJ128" s="41">
        <f t="shared" si="185"/>
        <v>0</v>
      </c>
      <c r="CK128" s="41">
        <f t="shared" si="185"/>
        <v>0</v>
      </c>
      <c r="CL128" s="41">
        <f t="shared" si="185"/>
        <v>0</v>
      </c>
      <c r="CM128" s="41">
        <f t="shared" si="185"/>
        <v>0</v>
      </c>
      <c r="CN128" s="41">
        <f t="shared" si="185"/>
        <v>0</v>
      </c>
      <c r="CO128" s="41">
        <f t="shared" si="185"/>
        <v>0</v>
      </c>
      <c r="CP128" s="41">
        <f t="shared" si="185"/>
        <v>0</v>
      </c>
      <c r="CQ128" s="41">
        <f t="shared" si="185"/>
        <v>0</v>
      </c>
      <c r="CR128" s="41">
        <f t="shared" si="185"/>
        <v>0</v>
      </c>
      <c r="CS128" s="41">
        <f t="shared" si="185"/>
        <v>0</v>
      </c>
      <c r="CT128" s="41">
        <f t="shared" si="185"/>
        <v>0</v>
      </c>
    </row>
    <row r="129" spans="1:98" s="591" customFormat="1" ht="13" x14ac:dyDescent="0.3">
      <c r="A129" s="593" t="str">
        <f t="shared" si="133"/>
        <v>Total årlig kostnad PM</v>
      </c>
      <c r="C129" s="594">
        <f t="shared" ca="1" si="134"/>
        <v>0</v>
      </c>
      <c r="D129" s="595"/>
      <c r="E129" s="588">
        <f t="shared" ref="E129:AJ129" ca="1" si="186">E57*E$85</f>
        <v>0</v>
      </c>
      <c r="F129" s="588">
        <f t="shared" ca="1" si="186"/>
        <v>0</v>
      </c>
      <c r="G129" s="588">
        <f t="shared" ca="1" si="186"/>
        <v>0</v>
      </c>
      <c r="H129" s="588">
        <f t="shared" ca="1" si="186"/>
        <v>0</v>
      </c>
      <c r="I129" s="588">
        <f t="shared" ca="1" si="186"/>
        <v>0</v>
      </c>
      <c r="J129" s="588">
        <f t="shared" ca="1" si="186"/>
        <v>0</v>
      </c>
      <c r="K129" s="588">
        <f t="shared" ca="1" si="186"/>
        <v>0</v>
      </c>
      <c r="L129" s="588">
        <f t="shared" ca="1" si="186"/>
        <v>0</v>
      </c>
      <c r="M129" s="588">
        <f t="shared" ca="1" si="186"/>
        <v>0</v>
      </c>
      <c r="N129" s="588">
        <f t="shared" ca="1" si="186"/>
        <v>0</v>
      </c>
      <c r="O129" s="588">
        <f t="shared" ca="1" si="186"/>
        <v>0</v>
      </c>
      <c r="P129" s="588">
        <f t="shared" ca="1" si="186"/>
        <v>0</v>
      </c>
      <c r="Q129" s="588">
        <f t="shared" ca="1" si="186"/>
        <v>0</v>
      </c>
      <c r="R129" s="588">
        <f t="shared" ca="1" si="186"/>
        <v>0</v>
      </c>
      <c r="S129" s="588">
        <f t="shared" ca="1" si="186"/>
        <v>0</v>
      </c>
      <c r="T129" s="588">
        <f t="shared" ca="1" si="186"/>
        <v>0</v>
      </c>
      <c r="U129" s="588">
        <f t="shared" ca="1" si="186"/>
        <v>0</v>
      </c>
      <c r="V129" s="588">
        <f t="shared" ca="1" si="186"/>
        <v>0</v>
      </c>
      <c r="W129" s="588">
        <f t="shared" ca="1" si="186"/>
        <v>0</v>
      </c>
      <c r="X129" s="588">
        <f t="shared" ca="1" si="186"/>
        <v>0</v>
      </c>
      <c r="Y129" s="588">
        <f t="shared" ca="1" si="186"/>
        <v>0</v>
      </c>
      <c r="Z129" s="588">
        <f t="shared" ca="1" si="186"/>
        <v>0</v>
      </c>
      <c r="AA129" s="588">
        <f t="shared" ca="1" si="186"/>
        <v>0</v>
      </c>
      <c r="AB129" s="588">
        <f t="shared" ca="1" si="186"/>
        <v>0</v>
      </c>
      <c r="AC129" s="588">
        <f t="shared" ca="1" si="186"/>
        <v>0</v>
      </c>
      <c r="AD129" s="588">
        <f t="shared" ca="1" si="186"/>
        <v>0</v>
      </c>
      <c r="AE129" s="588">
        <f t="shared" ca="1" si="186"/>
        <v>0</v>
      </c>
      <c r="AF129" s="588">
        <f t="shared" ca="1" si="186"/>
        <v>0</v>
      </c>
      <c r="AG129" s="588">
        <f t="shared" ca="1" si="186"/>
        <v>0</v>
      </c>
      <c r="AH129" s="588">
        <f t="shared" ca="1" si="186"/>
        <v>0</v>
      </c>
      <c r="AI129" s="588">
        <f t="shared" ca="1" si="186"/>
        <v>0</v>
      </c>
      <c r="AJ129" s="588">
        <f t="shared" ca="1" si="186"/>
        <v>0</v>
      </c>
      <c r="AK129" s="588">
        <f t="shared" ref="AK129:BP129" ca="1" si="187">AK57*AK$85</f>
        <v>0</v>
      </c>
      <c r="AL129" s="588">
        <f t="shared" ca="1" si="187"/>
        <v>0</v>
      </c>
      <c r="AM129" s="588">
        <f t="shared" ca="1" si="187"/>
        <v>0</v>
      </c>
      <c r="AN129" s="588">
        <f t="shared" ca="1" si="187"/>
        <v>0</v>
      </c>
      <c r="AO129" s="588">
        <f t="shared" ca="1" si="187"/>
        <v>0</v>
      </c>
      <c r="AP129" s="588">
        <f t="shared" ca="1" si="187"/>
        <v>0</v>
      </c>
      <c r="AQ129" s="588">
        <f t="shared" ca="1" si="187"/>
        <v>0</v>
      </c>
      <c r="AR129" s="588">
        <f t="shared" ca="1" si="187"/>
        <v>0</v>
      </c>
      <c r="AS129" s="588">
        <f t="shared" ca="1" si="187"/>
        <v>0</v>
      </c>
      <c r="AT129" s="588">
        <f t="shared" ca="1" si="187"/>
        <v>0</v>
      </c>
      <c r="AU129" s="588">
        <f t="shared" ca="1" si="187"/>
        <v>0</v>
      </c>
      <c r="AV129" s="588">
        <f t="shared" ca="1" si="187"/>
        <v>0</v>
      </c>
      <c r="AW129" s="588">
        <f t="shared" ca="1" si="187"/>
        <v>0</v>
      </c>
      <c r="AX129" s="588">
        <f t="shared" ca="1" si="187"/>
        <v>0</v>
      </c>
      <c r="AY129" s="588">
        <f t="shared" ca="1" si="187"/>
        <v>0</v>
      </c>
      <c r="AZ129" s="588">
        <f t="shared" ca="1" si="187"/>
        <v>0</v>
      </c>
      <c r="BA129" s="588">
        <f t="shared" ca="1" si="187"/>
        <v>0</v>
      </c>
      <c r="BB129" s="588">
        <f t="shared" ca="1" si="187"/>
        <v>0</v>
      </c>
      <c r="BC129" s="588">
        <f t="shared" ca="1" si="187"/>
        <v>0</v>
      </c>
      <c r="BD129" s="588">
        <f t="shared" ca="1" si="187"/>
        <v>0</v>
      </c>
      <c r="BE129" s="588">
        <f t="shared" ca="1" si="187"/>
        <v>0</v>
      </c>
      <c r="BF129" s="588">
        <f t="shared" ca="1" si="187"/>
        <v>0</v>
      </c>
      <c r="BG129" s="588">
        <f t="shared" ca="1" si="187"/>
        <v>0</v>
      </c>
      <c r="BH129" s="588">
        <f t="shared" ca="1" si="187"/>
        <v>0</v>
      </c>
      <c r="BI129" s="588">
        <f t="shared" ca="1" si="187"/>
        <v>0</v>
      </c>
      <c r="BJ129" s="588">
        <f t="shared" ca="1" si="187"/>
        <v>0</v>
      </c>
      <c r="BK129" s="588">
        <f t="shared" ca="1" si="187"/>
        <v>0</v>
      </c>
      <c r="BL129" s="588">
        <f t="shared" ca="1" si="187"/>
        <v>0</v>
      </c>
      <c r="BM129" s="588">
        <f t="shared" ca="1" si="187"/>
        <v>0</v>
      </c>
      <c r="BN129" s="588">
        <f t="shared" ca="1" si="187"/>
        <v>0</v>
      </c>
      <c r="BO129" s="588">
        <f t="shared" ca="1" si="187"/>
        <v>0</v>
      </c>
      <c r="BP129" s="588">
        <f t="shared" ca="1" si="187"/>
        <v>0</v>
      </c>
      <c r="BQ129" s="588">
        <f t="shared" ref="BQ129:CT129" ca="1" si="188">BQ57*BQ$85</f>
        <v>0</v>
      </c>
      <c r="BR129" s="588">
        <f t="shared" ca="1" si="188"/>
        <v>0</v>
      </c>
      <c r="BS129" s="588">
        <f t="shared" ca="1" si="188"/>
        <v>0</v>
      </c>
      <c r="BT129" s="588">
        <f t="shared" ca="1" si="188"/>
        <v>0</v>
      </c>
      <c r="BU129" s="588">
        <f t="shared" ca="1" si="188"/>
        <v>0</v>
      </c>
      <c r="BV129" s="588">
        <f t="shared" si="188"/>
        <v>0</v>
      </c>
      <c r="BW129" s="588">
        <f t="shared" si="188"/>
        <v>0</v>
      </c>
      <c r="BX129" s="588">
        <f t="shared" si="188"/>
        <v>0</v>
      </c>
      <c r="BY129" s="588">
        <f t="shared" si="188"/>
        <v>0</v>
      </c>
      <c r="BZ129" s="588">
        <f t="shared" si="188"/>
        <v>0</v>
      </c>
      <c r="CA129" s="588">
        <f t="shared" si="188"/>
        <v>0</v>
      </c>
      <c r="CB129" s="588">
        <f t="shared" si="188"/>
        <v>0</v>
      </c>
      <c r="CC129" s="588">
        <f t="shared" si="188"/>
        <v>0</v>
      </c>
      <c r="CD129" s="588">
        <f t="shared" si="188"/>
        <v>0</v>
      </c>
      <c r="CE129" s="588">
        <f t="shared" si="188"/>
        <v>0</v>
      </c>
      <c r="CF129" s="588">
        <f t="shared" si="188"/>
        <v>0</v>
      </c>
      <c r="CG129" s="588">
        <f t="shared" si="188"/>
        <v>0</v>
      </c>
      <c r="CH129" s="588">
        <f t="shared" si="188"/>
        <v>0</v>
      </c>
      <c r="CI129" s="588">
        <f t="shared" si="188"/>
        <v>0</v>
      </c>
      <c r="CJ129" s="588">
        <f t="shared" si="188"/>
        <v>0</v>
      </c>
      <c r="CK129" s="588">
        <f t="shared" si="188"/>
        <v>0</v>
      </c>
      <c r="CL129" s="588">
        <f t="shared" si="188"/>
        <v>0</v>
      </c>
      <c r="CM129" s="588">
        <f t="shared" si="188"/>
        <v>0</v>
      </c>
      <c r="CN129" s="588">
        <f t="shared" si="188"/>
        <v>0</v>
      </c>
      <c r="CO129" s="588">
        <f t="shared" si="188"/>
        <v>0</v>
      </c>
      <c r="CP129" s="588">
        <f t="shared" si="188"/>
        <v>0</v>
      </c>
      <c r="CQ129" s="588">
        <f t="shared" si="188"/>
        <v>0</v>
      </c>
      <c r="CR129" s="588">
        <f t="shared" si="188"/>
        <v>0</v>
      </c>
      <c r="CS129" s="588">
        <f t="shared" si="188"/>
        <v>0</v>
      </c>
      <c r="CT129" s="588">
        <f t="shared" si="188"/>
        <v>0</v>
      </c>
    </row>
    <row r="130" spans="1:98" ht="13" x14ac:dyDescent="0.3">
      <c r="A130" s="1269" t="str">
        <f>A108</f>
        <v>Summa Effekter</v>
      </c>
      <c r="B130" s="1263" t="s">
        <v>816</v>
      </c>
      <c r="C130" s="1262">
        <f ca="1">SUM(C119:C129)</f>
        <v>0</v>
      </c>
    </row>
    <row r="132" spans="1:98" s="591" customFormat="1" ht="13" x14ac:dyDescent="0.3">
      <c r="A132" s="1917" t="str">
        <f>A60</f>
        <v>JA-UA</v>
      </c>
      <c r="B132" s="1917">
        <f>B60</f>
        <v>0</v>
      </c>
      <c r="C132" s="1917">
        <f>C60</f>
        <v>0</v>
      </c>
      <c r="D132" s="595"/>
    </row>
    <row r="133" spans="1:98" s="651" customFormat="1" ht="13" x14ac:dyDescent="0.3">
      <c r="B133" s="652"/>
      <c r="C133" s="648" t="str">
        <f t="shared" ref="C133:AH133" si="189">C111</f>
        <v>Summa kalkylperiod</v>
      </c>
      <c r="D133" s="650" t="str">
        <f t="shared" si="189"/>
        <v>År</v>
      </c>
      <c r="E133" s="648">
        <f t="shared" si="189"/>
        <v>2019</v>
      </c>
      <c r="F133" s="648">
        <f t="shared" si="189"/>
        <v>2020</v>
      </c>
      <c r="G133" s="648">
        <f t="shared" si="189"/>
        <v>2021</v>
      </c>
      <c r="H133" s="648">
        <f t="shared" si="189"/>
        <v>2022</v>
      </c>
      <c r="I133" s="648">
        <f t="shared" si="189"/>
        <v>2023</v>
      </c>
      <c r="J133" s="648">
        <f t="shared" si="189"/>
        <v>2024</v>
      </c>
      <c r="K133" s="648">
        <f t="shared" si="189"/>
        <v>2025</v>
      </c>
      <c r="L133" s="648">
        <f t="shared" si="189"/>
        <v>2026</v>
      </c>
      <c r="M133" s="648">
        <f t="shared" si="189"/>
        <v>2027</v>
      </c>
      <c r="N133" s="648">
        <f t="shared" si="189"/>
        <v>2028</v>
      </c>
      <c r="O133" s="648">
        <f t="shared" si="189"/>
        <v>2029</v>
      </c>
      <c r="P133" s="648">
        <f t="shared" si="189"/>
        <v>2030</v>
      </c>
      <c r="Q133" s="648">
        <f t="shared" si="189"/>
        <v>2031</v>
      </c>
      <c r="R133" s="648">
        <f t="shared" si="189"/>
        <v>2032</v>
      </c>
      <c r="S133" s="648">
        <f t="shared" si="189"/>
        <v>2033</v>
      </c>
      <c r="T133" s="648">
        <f t="shared" si="189"/>
        <v>2034</v>
      </c>
      <c r="U133" s="648">
        <f t="shared" si="189"/>
        <v>2035</v>
      </c>
      <c r="V133" s="648">
        <f t="shared" si="189"/>
        <v>2036</v>
      </c>
      <c r="W133" s="648">
        <f t="shared" si="189"/>
        <v>2037</v>
      </c>
      <c r="X133" s="648">
        <f t="shared" si="189"/>
        <v>2038</v>
      </c>
      <c r="Y133" s="648">
        <f t="shared" si="189"/>
        <v>2039</v>
      </c>
      <c r="Z133" s="648">
        <f t="shared" si="189"/>
        <v>2040</v>
      </c>
      <c r="AA133" s="648">
        <f t="shared" si="189"/>
        <v>2041</v>
      </c>
      <c r="AB133" s="648">
        <f t="shared" si="189"/>
        <v>2042</v>
      </c>
      <c r="AC133" s="648">
        <f t="shared" si="189"/>
        <v>2043</v>
      </c>
      <c r="AD133" s="648">
        <f t="shared" si="189"/>
        <v>2044</v>
      </c>
      <c r="AE133" s="648">
        <f t="shared" si="189"/>
        <v>2045</v>
      </c>
      <c r="AF133" s="648">
        <f t="shared" si="189"/>
        <v>2046</v>
      </c>
      <c r="AG133" s="648">
        <f t="shared" si="189"/>
        <v>2047</v>
      </c>
      <c r="AH133" s="648">
        <f t="shared" si="189"/>
        <v>2048</v>
      </c>
      <c r="AI133" s="648">
        <f t="shared" ref="AI133:BN133" si="190">AI111</f>
        <v>2049</v>
      </c>
      <c r="AJ133" s="648">
        <f t="shared" si="190"/>
        <v>2050</v>
      </c>
      <c r="AK133" s="648">
        <f t="shared" si="190"/>
        <v>2051</v>
      </c>
      <c r="AL133" s="648">
        <f t="shared" si="190"/>
        <v>2052</v>
      </c>
      <c r="AM133" s="648">
        <f t="shared" si="190"/>
        <v>2053</v>
      </c>
      <c r="AN133" s="648">
        <f t="shared" si="190"/>
        <v>2054</v>
      </c>
      <c r="AO133" s="648">
        <f t="shared" si="190"/>
        <v>2055</v>
      </c>
      <c r="AP133" s="648">
        <f t="shared" si="190"/>
        <v>2056</v>
      </c>
      <c r="AQ133" s="648">
        <f t="shared" si="190"/>
        <v>2057</v>
      </c>
      <c r="AR133" s="648">
        <f t="shared" si="190"/>
        <v>2058</v>
      </c>
      <c r="AS133" s="648">
        <f t="shared" si="190"/>
        <v>2059</v>
      </c>
      <c r="AT133" s="648">
        <f t="shared" si="190"/>
        <v>2060</v>
      </c>
      <c r="AU133" s="648">
        <f t="shared" si="190"/>
        <v>2061</v>
      </c>
      <c r="AV133" s="648">
        <f t="shared" si="190"/>
        <v>2062</v>
      </c>
      <c r="AW133" s="648">
        <f t="shared" si="190"/>
        <v>2063</v>
      </c>
      <c r="AX133" s="648">
        <f t="shared" si="190"/>
        <v>2064</v>
      </c>
      <c r="AY133" s="648">
        <f t="shared" si="190"/>
        <v>2065</v>
      </c>
      <c r="AZ133" s="648">
        <f t="shared" si="190"/>
        <v>2066</v>
      </c>
      <c r="BA133" s="648">
        <f t="shared" si="190"/>
        <v>2067</v>
      </c>
      <c r="BB133" s="648">
        <f t="shared" si="190"/>
        <v>2068</v>
      </c>
      <c r="BC133" s="648">
        <f t="shared" si="190"/>
        <v>2069</v>
      </c>
      <c r="BD133" s="648">
        <f t="shared" si="190"/>
        <v>2070</v>
      </c>
      <c r="BE133" s="648">
        <f t="shared" si="190"/>
        <v>2071</v>
      </c>
      <c r="BF133" s="648">
        <f t="shared" si="190"/>
        <v>2072</v>
      </c>
      <c r="BG133" s="648">
        <f t="shared" si="190"/>
        <v>2073</v>
      </c>
      <c r="BH133" s="648">
        <f t="shared" si="190"/>
        <v>2074</v>
      </c>
      <c r="BI133" s="648">
        <f t="shared" si="190"/>
        <v>2075</v>
      </c>
      <c r="BJ133" s="648">
        <f t="shared" si="190"/>
        <v>2076</v>
      </c>
      <c r="BK133" s="648">
        <f t="shared" si="190"/>
        <v>2077</v>
      </c>
      <c r="BL133" s="648">
        <f t="shared" si="190"/>
        <v>2078</v>
      </c>
      <c r="BM133" s="648">
        <f t="shared" si="190"/>
        <v>2079</v>
      </c>
      <c r="BN133" s="648">
        <f t="shared" si="190"/>
        <v>2080</v>
      </c>
      <c r="BO133" s="648">
        <f t="shared" ref="BO133:CT133" si="191">BO111</f>
        <v>2081</v>
      </c>
      <c r="BP133" s="648">
        <f t="shared" si="191"/>
        <v>2082</v>
      </c>
      <c r="BQ133" s="648">
        <f t="shared" si="191"/>
        <v>2083</v>
      </c>
      <c r="BR133" s="648">
        <f t="shared" si="191"/>
        <v>2084</v>
      </c>
      <c r="BS133" s="648">
        <f t="shared" si="191"/>
        <v>2085</v>
      </c>
      <c r="BT133" s="648">
        <f t="shared" si="191"/>
        <v>2086</v>
      </c>
      <c r="BU133" s="648">
        <f t="shared" si="191"/>
        <v>2087</v>
      </c>
      <c r="BV133" s="648">
        <f t="shared" si="191"/>
        <v>2088</v>
      </c>
      <c r="BW133" s="648">
        <f t="shared" si="191"/>
        <v>2089</v>
      </c>
      <c r="BX133" s="648">
        <f t="shared" si="191"/>
        <v>2090</v>
      </c>
      <c r="BY133" s="648">
        <f t="shared" si="191"/>
        <v>2091</v>
      </c>
      <c r="BZ133" s="648">
        <f t="shared" si="191"/>
        <v>2092</v>
      </c>
      <c r="CA133" s="648">
        <f t="shared" si="191"/>
        <v>2093</v>
      </c>
      <c r="CB133" s="648">
        <f t="shared" si="191"/>
        <v>2094</v>
      </c>
      <c r="CC133" s="648">
        <f t="shared" si="191"/>
        <v>2095</v>
      </c>
      <c r="CD133" s="648">
        <f t="shared" si="191"/>
        <v>2096</v>
      </c>
      <c r="CE133" s="648">
        <f t="shared" si="191"/>
        <v>2097</v>
      </c>
      <c r="CF133" s="648">
        <f t="shared" si="191"/>
        <v>2098</v>
      </c>
      <c r="CG133" s="648">
        <f t="shared" si="191"/>
        <v>2099</v>
      </c>
      <c r="CH133" s="648">
        <f t="shared" si="191"/>
        <v>2100</v>
      </c>
      <c r="CI133" s="648">
        <f t="shared" si="191"/>
        <v>2101</v>
      </c>
      <c r="CJ133" s="648">
        <f t="shared" si="191"/>
        <v>2102</v>
      </c>
      <c r="CK133" s="648">
        <f t="shared" si="191"/>
        <v>2103</v>
      </c>
      <c r="CL133" s="648">
        <f t="shared" si="191"/>
        <v>2104</v>
      </c>
      <c r="CM133" s="648">
        <f t="shared" si="191"/>
        <v>2105</v>
      </c>
      <c r="CN133" s="648">
        <f t="shared" si="191"/>
        <v>2106</v>
      </c>
      <c r="CO133" s="648">
        <f t="shared" si="191"/>
        <v>2107</v>
      </c>
      <c r="CP133" s="648">
        <f t="shared" si="191"/>
        <v>2108</v>
      </c>
      <c r="CQ133" s="648">
        <f t="shared" si="191"/>
        <v>2109</v>
      </c>
      <c r="CR133" s="648">
        <f t="shared" si="191"/>
        <v>2110</v>
      </c>
      <c r="CS133" s="648">
        <f t="shared" si="191"/>
        <v>2111</v>
      </c>
      <c r="CT133" s="648">
        <f t="shared" si="191"/>
        <v>2112</v>
      </c>
    </row>
    <row r="134" spans="1:98" ht="13" x14ac:dyDescent="0.3">
      <c r="A134" s="38" t="str">
        <f t="shared" ref="A134:A151" si="192">A62</f>
        <v>Årlig bränsleförbrukning ton</v>
      </c>
      <c r="C134" s="241">
        <f t="shared" ref="C134:C151" ca="1" si="193">SUMIFS(E134:CT134,$E$133:$CT$133,"&gt;="&amp;$B$8,$E$133:$CT$133,"&lt;="&amp;$B$11)</f>
        <v>0</v>
      </c>
      <c r="E134" s="239">
        <f t="shared" ref="E134:AJ134" ca="1" si="194">E90-E112</f>
        <v>0</v>
      </c>
      <c r="F134" s="239">
        <f t="shared" ca="1" si="194"/>
        <v>0</v>
      </c>
      <c r="G134" s="239">
        <f t="shared" ca="1" si="194"/>
        <v>0</v>
      </c>
      <c r="H134" s="239">
        <f t="shared" ca="1" si="194"/>
        <v>0</v>
      </c>
      <c r="I134" s="239">
        <f t="shared" ca="1" si="194"/>
        <v>0</v>
      </c>
      <c r="J134" s="239">
        <f t="shared" ca="1" si="194"/>
        <v>0</v>
      </c>
      <c r="K134" s="239">
        <f t="shared" ca="1" si="194"/>
        <v>0</v>
      </c>
      <c r="L134" s="239">
        <f t="shared" ca="1" si="194"/>
        <v>0</v>
      </c>
      <c r="M134" s="239">
        <f t="shared" ca="1" si="194"/>
        <v>0</v>
      </c>
      <c r="N134" s="239">
        <f t="shared" ca="1" si="194"/>
        <v>0</v>
      </c>
      <c r="O134" s="239">
        <f t="shared" ca="1" si="194"/>
        <v>0</v>
      </c>
      <c r="P134" s="239">
        <f t="shared" ca="1" si="194"/>
        <v>0</v>
      </c>
      <c r="Q134" s="239">
        <f t="shared" ca="1" si="194"/>
        <v>0</v>
      </c>
      <c r="R134" s="239">
        <f t="shared" ca="1" si="194"/>
        <v>0</v>
      </c>
      <c r="S134" s="239">
        <f t="shared" ca="1" si="194"/>
        <v>0</v>
      </c>
      <c r="T134" s="239">
        <f t="shared" ca="1" si="194"/>
        <v>0</v>
      </c>
      <c r="U134" s="239">
        <f t="shared" ca="1" si="194"/>
        <v>0</v>
      </c>
      <c r="V134" s="239">
        <f t="shared" ca="1" si="194"/>
        <v>0</v>
      </c>
      <c r="W134" s="239">
        <f t="shared" ca="1" si="194"/>
        <v>0</v>
      </c>
      <c r="X134" s="239">
        <f t="shared" ca="1" si="194"/>
        <v>0</v>
      </c>
      <c r="Y134" s="239">
        <f t="shared" ca="1" si="194"/>
        <v>0</v>
      </c>
      <c r="Z134" s="239">
        <f t="shared" ca="1" si="194"/>
        <v>0</v>
      </c>
      <c r="AA134" s="239">
        <f t="shared" ca="1" si="194"/>
        <v>0</v>
      </c>
      <c r="AB134" s="239">
        <f t="shared" ca="1" si="194"/>
        <v>0</v>
      </c>
      <c r="AC134" s="239">
        <f t="shared" ca="1" si="194"/>
        <v>0</v>
      </c>
      <c r="AD134" s="239">
        <f t="shared" ca="1" si="194"/>
        <v>0</v>
      </c>
      <c r="AE134" s="239">
        <f t="shared" ca="1" si="194"/>
        <v>0</v>
      </c>
      <c r="AF134" s="239">
        <f t="shared" ca="1" si="194"/>
        <v>0</v>
      </c>
      <c r="AG134" s="239">
        <f t="shared" ca="1" si="194"/>
        <v>0</v>
      </c>
      <c r="AH134" s="239">
        <f t="shared" ca="1" si="194"/>
        <v>0</v>
      </c>
      <c r="AI134" s="239">
        <f t="shared" ca="1" si="194"/>
        <v>0</v>
      </c>
      <c r="AJ134" s="239">
        <f t="shared" ca="1" si="194"/>
        <v>0</v>
      </c>
      <c r="AK134" s="239">
        <f t="shared" ref="AK134:BP134" ca="1" si="195">AK90-AK112</f>
        <v>0</v>
      </c>
      <c r="AL134" s="239">
        <f t="shared" ca="1" si="195"/>
        <v>0</v>
      </c>
      <c r="AM134" s="239">
        <f t="shared" ca="1" si="195"/>
        <v>0</v>
      </c>
      <c r="AN134" s="239">
        <f t="shared" ca="1" si="195"/>
        <v>0</v>
      </c>
      <c r="AO134" s="239">
        <f t="shared" ca="1" si="195"/>
        <v>0</v>
      </c>
      <c r="AP134" s="239">
        <f t="shared" ca="1" si="195"/>
        <v>0</v>
      </c>
      <c r="AQ134" s="239">
        <f t="shared" ca="1" si="195"/>
        <v>0</v>
      </c>
      <c r="AR134" s="239">
        <f t="shared" ca="1" si="195"/>
        <v>0</v>
      </c>
      <c r="AS134" s="239">
        <f t="shared" ca="1" si="195"/>
        <v>0</v>
      </c>
      <c r="AT134" s="239">
        <f t="shared" ca="1" si="195"/>
        <v>0</v>
      </c>
      <c r="AU134" s="239">
        <f t="shared" ca="1" si="195"/>
        <v>0</v>
      </c>
      <c r="AV134" s="239">
        <f t="shared" ca="1" si="195"/>
        <v>0</v>
      </c>
      <c r="AW134" s="239">
        <f t="shared" ca="1" si="195"/>
        <v>0</v>
      </c>
      <c r="AX134" s="239">
        <f t="shared" ca="1" si="195"/>
        <v>0</v>
      </c>
      <c r="AY134" s="239">
        <f t="shared" ca="1" si="195"/>
        <v>0</v>
      </c>
      <c r="AZ134" s="239">
        <f t="shared" ca="1" si="195"/>
        <v>0</v>
      </c>
      <c r="BA134" s="239">
        <f t="shared" ca="1" si="195"/>
        <v>0</v>
      </c>
      <c r="BB134" s="239">
        <f t="shared" ca="1" si="195"/>
        <v>0</v>
      </c>
      <c r="BC134" s="239">
        <f t="shared" ca="1" si="195"/>
        <v>0</v>
      </c>
      <c r="BD134" s="239">
        <f t="shared" ca="1" si="195"/>
        <v>0</v>
      </c>
      <c r="BE134" s="239">
        <f t="shared" ca="1" si="195"/>
        <v>0</v>
      </c>
      <c r="BF134" s="239">
        <f t="shared" ca="1" si="195"/>
        <v>0</v>
      </c>
      <c r="BG134" s="239">
        <f t="shared" ca="1" si="195"/>
        <v>0</v>
      </c>
      <c r="BH134" s="239">
        <f t="shared" ca="1" si="195"/>
        <v>0</v>
      </c>
      <c r="BI134" s="239">
        <f t="shared" ca="1" si="195"/>
        <v>0</v>
      </c>
      <c r="BJ134" s="239">
        <f t="shared" ca="1" si="195"/>
        <v>0</v>
      </c>
      <c r="BK134" s="239">
        <f t="shared" ca="1" si="195"/>
        <v>0</v>
      </c>
      <c r="BL134" s="239">
        <f t="shared" ca="1" si="195"/>
        <v>0</v>
      </c>
      <c r="BM134" s="239">
        <f t="shared" ca="1" si="195"/>
        <v>0</v>
      </c>
      <c r="BN134" s="239">
        <f t="shared" ca="1" si="195"/>
        <v>0</v>
      </c>
      <c r="BO134" s="239">
        <f t="shared" ca="1" si="195"/>
        <v>0</v>
      </c>
      <c r="BP134" s="239">
        <f t="shared" ca="1" si="195"/>
        <v>0</v>
      </c>
      <c r="BQ134" s="239">
        <f t="shared" ref="BQ134:CT134" ca="1" si="196">BQ90-BQ112</f>
        <v>0</v>
      </c>
      <c r="BR134" s="239">
        <f t="shared" ca="1" si="196"/>
        <v>0</v>
      </c>
      <c r="BS134" s="239">
        <f t="shared" ca="1" si="196"/>
        <v>0</v>
      </c>
      <c r="BT134" s="239">
        <f t="shared" ca="1" si="196"/>
        <v>0</v>
      </c>
      <c r="BU134" s="239">
        <f t="shared" ca="1" si="196"/>
        <v>0</v>
      </c>
      <c r="BV134" s="239">
        <f t="shared" si="196"/>
        <v>0</v>
      </c>
      <c r="BW134" s="239">
        <f t="shared" si="196"/>
        <v>0</v>
      </c>
      <c r="BX134" s="239">
        <f t="shared" si="196"/>
        <v>0</v>
      </c>
      <c r="BY134" s="239">
        <f t="shared" si="196"/>
        <v>0</v>
      </c>
      <c r="BZ134" s="239">
        <f t="shared" si="196"/>
        <v>0</v>
      </c>
      <c r="CA134" s="239">
        <f t="shared" si="196"/>
        <v>0</v>
      </c>
      <c r="CB134" s="239">
        <f t="shared" si="196"/>
        <v>0</v>
      </c>
      <c r="CC134" s="239">
        <f t="shared" si="196"/>
        <v>0</v>
      </c>
      <c r="CD134" s="239">
        <f t="shared" si="196"/>
        <v>0</v>
      </c>
      <c r="CE134" s="239">
        <f t="shared" si="196"/>
        <v>0</v>
      </c>
      <c r="CF134" s="239">
        <f t="shared" si="196"/>
        <v>0</v>
      </c>
      <c r="CG134" s="239">
        <f t="shared" si="196"/>
        <v>0</v>
      </c>
      <c r="CH134" s="239">
        <f t="shared" si="196"/>
        <v>0</v>
      </c>
      <c r="CI134" s="239">
        <f t="shared" si="196"/>
        <v>0</v>
      </c>
      <c r="CJ134" s="239">
        <f t="shared" si="196"/>
        <v>0</v>
      </c>
      <c r="CK134" s="239">
        <f t="shared" si="196"/>
        <v>0</v>
      </c>
      <c r="CL134" s="239">
        <f t="shared" si="196"/>
        <v>0</v>
      </c>
      <c r="CM134" s="239">
        <f t="shared" si="196"/>
        <v>0</v>
      </c>
      <c r="CN134" s="239">
        <f t="shared" si="196"/>
        <v>0</v>
      </c>
      <c r="CO134" s="239">
        <f t="shared" si="196"/>
        <v>0</v>
      </c>
      <c r="CP134" s="239">
        <f t="shared" si="196"/>
        <v>0</v>
      </c>
      <c r="CQ134" s="239">
        <f t="shared" si="196"/>
        <v>0</v>
      </c>
      <c r="CR134" s="239">
        <f t="shared" si="196"/>
        <v>0</v>
      </c>
      <c r="CS134" s="239">
        <f t="shared" si="196"/>
        <v>0</v>
      </c>
      <c r="CT134" s="239">
        <f t="shared" si="196"/>
        <v>0</v>
      </c>
    </row>
    <row r="135" spans="1:98" ht="13" x14ac:dyDescent="0.3">
      <c r="A135" s="38" t="str">
        <f t="shared" si="192"/>
        <v>Totalt årligt utsläpp av CO2 ton</v>
      </c>
      <c r="C135" s="241">
        <f t="shared" ca="1" si="193"/>
        <v>0</v>
      </c>
      <c r="E135" s="239">
        <f t="shared" ref="E135:AJ135" ca="1" si="197">E91-E113</f>
        <v>0</v>
      </c>
      <c r="F135" s="239">
        <f t="shared" ca="1" si="197"/>
        <v>0</v>
      </c>
      <c r="G135" s="239">
        <f t="shared" ca="1" si="197"/>
        <v>0</v>
      </c>
      <c r="H135" s="239">
        <f t="shared" ca="1" si="197"/>
        <v>0</v>
      </c>
      <c r="I135" s="239">
        <f t="shared" ca="1" si="197"/>
        <v>0</v>
      </c>
      <c r="J135" s="239">
        <f t="shared" ca="1" si="197"/>
        <v>0</v>
      </c>
      <c r="K135" s="239">
        <f t="shared" ca="1" si="197"/>
        <v>0</v>
      </c>
      <c r="L135" s="239">
        <f t="shared" ca="1" si="197"/>
        <v>0</v>
      </c>
      <c r="M135" s="239">
        <f t="shared" ca="1" si="197"/>
        <v>0</v>
      </c>
      <c r="N135" s="239">
        <f t="shared" ca="1" si="197"/>
        <v>0</v>
      </c>
      <c r="O135" s="239">
        <f t="shared" ca="1" si="197"/>
        <v>0</v>
      </c>
      <c r="P135" s="239">
        <f t="shared" ca="1" si="197"/>
        <v>0</v>
      </c>
      <c r="Q135" s="239">
        <f t="shared" ca="1" si="197"/>
        <v>0</v>
      </c>
      <c r="R135" s="239">
        <f t="shared" ca="1" si="197"/>
        <v>0</v>
      </c>
      <c r="S135" s="239">
        <f t="shared" ca="1" si="197"/>
        <v>0</v>
      </c>
      <c r="T135" s="239">
        <f t="shared" ca="1" si="197"/>
        <v>0</v>
      </c>
      <c r="U135" s="239">
        <f t="shared" ca="1" si="197"/>
        <v>0</v>
      </c>
      <c r="V135" s="239">
        <f t="shared" ca="1" si="197"/>
        <v>0</v>
      </c>
      <c r="W135" s="239">
        <f t="shared" ca="1" si="197"/>
        <v>0</v>
      </c>
      <c r="X135" s="239">
        <f t="shared" ca="1" si="197"/>
        <v>0</v>
      </c>
      <c r="Y135" s="239">
        <f t="shared" ca="1" si="197"/>
        <v>0</v>
      </c>
      <c r="Z135" s="239">
        <f t="shared" ca="1" si="197"/>
        <v>0</v>
      </c>
      <c r="AA135" s="239">
        <f t="shared" ca="1" si="197"/>
        <v>0</v>
      </c>
      <c r="AB135" s="239">
        <f t="shared" ca="1" si="197"/>
        <v>0</v>
      </c>
      <c r="AC135" s="239">
        <f t="shared" ca="1" si="197"/>
        <v>0</v>
      </c>
      <c r="AD135" s="239">
        <f t="shared" ca="1" si="197"/>
        <v>0</v>
      </c>
      <c r="AE135" s="239">
        <f t="shared" ca="1" si="197"/>
        <v>0</v>
      </c>
      <c r="AF135" s="239">
        <f t="shared" ca="1" si="197"/>
        <v>0</v>
      </c>
      <c r="AG135" s="239">
        <f t="shared" ca="1" si="197"/>
        <v>0</v>
      </c>
      <c r="AH135" s="239">
        <f t="shared" ca="1" si="197"/>
        <v>0</v>
      </c>
      <c r="AI135" s="239">
        <f t="shared" ca="1" si="197"/>
        <v>0</v>
      </c>
      <c r="AJ135" s="239">
        <f t="shared" ca="1" si="197"/>
        <v>0</v>
      </c>
      <c r="AK135" s="239">
        <f t="shared" ref="AK135:BP135" ca="1" si="198">AK91-AK113</f>
        <v>0</v>
      </c>
      <c r="AL135" s="239">
        <f t="shared" ca="1" si="198"/>
        <v>0</v>
      </c>
      <c r="AM135" s="239">
        <f t="shared" ca="1" si="198"/>
        <v>0</v>
      </c>
      <c r="AN135" s="239">
        <f t="shared" ca="1" si="198"/>
        <v>0</v>
      </c>
      <c r="AO135" s="239">
        <f t="shared" ca="1" si="198"/>
        <v>0</v>
      </c>
      <c r="AP135" s="239">
        <f t="shared" ca="1" si="198"/>
        <v>0</v>
      </c>
      <c r="AQ135" s="239">
        <f t="shared" ca="1" si="198"/>
        <v>0</v>
      </c>
      <c r="AR135" s="239">
        <f t="shared" ca="1" si="198"/>
        <v>0</v>
      </c>
      <c r="AS135" s="239">
        <f t="shared" ca="1" si="198"/>
        <v>0</v>
      </c>
      <c r="AT135" s="239">
        <f t="shared" ca="1" si="198"/>
        <v>0</v>
      </c>
      <c r="AU135" s="239">
        <f t="shared" ca="1" si="198"/>
        <v>0</v>
      </c>
      <c r="AV135" s="239">
        <f t="shared" ca="1" si="198"/>
        <v>0</v>
      </c>
      <c r="AW135" s="239">
        <f t="shared" ca="1" si="198"/>
        <v>0</v>
      </c>
      <c r="AX135" s="239">
        <f t="shared" ca="1" si="198"/>
        <v>0</v>
      </c>
      <c r="AY135" s="239">
        <f t="shared" ca="1" si="198"/>
        <v>0</v>
      </c>
      <c r="AZ135" s="239">
        <f t="shared" ca="1" si="198"/>
        <v>0</v>
      </c>
      <c r="BA135" s="239">
        <f t="shared" ca="1" si="198"/>
        <v>0</v>
      </c>
      <c r="BB135" s="239">
        <f t="shared" ca="1" si="198"/>
        <v>0</v>
      </c>
      <c r="BC135" s="239">
        <f t="shared" ca="1" si="198"/>
        <v>0</v>
      </c>
      <c r="BD135" s="239">
        <f t="shared" ca="1" si="198"/>
        <v>0</v>
      </c>
      <c r="BE135" s="239">
        <f t="shared" ca="1" si="198"/>
        <v>0</v>
      </c>
      <c r="BF135" s="239">
        <f t="shared" ca="1" si="198"/>
        <v>0</v>
      </c>
      <c r="BG135" s="239">
        <f t="shared" ca="1" si="198"/>
        <v>0</v>
      </c>
      <c r="BH135" s="239">
        <f t="shared" ca="1" si="198"/>
        <v>0</v>
      </c>
      <c r="BI135" s="239">
        <f t="shared" ca="1" si="198"/>
        <v>0</v>
      </c>
      <c r="BJ135" s="239">
        <f t="shared" ca="1" si="198"/>
        <v>0</v>
      </c>
      <c r="BK135" s="239">
        <f t="shared" ca="1" si="198"/>
        <v>0</v>
      </c>
      <c r="BL135" s="239">
        <f t="shared" ca="1" si="198"/>
        <v>0</v>
      </c>
      <c r="BM135" s="239">
        <f t="shared" ca="1" si="198"/>
        <v>0</v>
      </c>
      <c r="BN135" s="239">
        <f t="shared" ca="1" si="198"/>
        <v>0</v>
      </c>
      <c r="BO135" s="239">
        <f t="shared" ca="1" si="198"/>
        <v>0</v>
      </c>
      <c r="BP135" s="239">
        <f t="shared" ca="1" si="198"/>
        <v>0</v>
      </c>
      <c r="BQ135" s="239">
        <f t="shared" ref="BQ135:CT135" ca="1" si="199">BQ91-BQ113</f>
        <v>0</v>
      </c>
      <c r="BR135" s="239">
        <f t="shared" ca="1" si="199"/>
        <v>0</v>
      </c>
      <c r="BS135" s="239">
        <f t="shared" ca="1" si="199"/>
        <v>0</v>
      </c>
      <c r="BT135" s="239">
        <f t="shared" ca="1" si="199"/>
        <v>0</v>
      </c>
      <c r="BU135" s="239">
        <f t="shared" ca="1" si="199"/>
        <v>0</v>
      </c>
      <c r="BV135" s="239">
        <f t="shared" si="199"/>
        <v>0</v>
      </c>
      <c r="BW135" s="239">
        <f t="shared" si="199"/>
        <v>0</v>
      </c>
      <c r="BX135" s="239">
        <f t="shared" si="199"/>
        <v>0</v>
      </c>
      <c r="BY135" s="239">
        <f t="shared" si="199"/>
        <v>0</v>
      </c>
      <c r="BZ135" s="239">
        <f t="shared" si="199"/>
        <v>0</v>
      </c>
      <c r="CA135" s="239">
        <f t="shared" si="199"/>
        <v>0</v>
      </c>
      <c r="CB135" s="239">
        <f t="shared" si="199"/>
        <v>0</v>
      </c>
      <c r="CC135" s="239">
        <f t="shared" si="199"/>
        <v>0</v>
      </c>
      <c r="CD135" s="239">
        <f t="shared" si="199"/>
        <v>0</v>
      </c>
      <c r="CE135" s="239">
        <f t="shared" si="199"/>
        <v>0</v>
      </c>
      <c r="CF135" s="239">
        <f t="shared" si="199"/>
        <v>0</v>
      </c>
      <c r="CG135" s="239">
        <f t="shared" si="199"/>
        <v>0</v>
      </c>
      <c r="CH135" s="239">
        <f t="shared" si="199"/>
        <v>0</v>
      </c>
      <c r="CI135" s="239">
        <f t="shared" si="199"/>
        <v>0</v>
      </c>
      <c r="CJ135" s="239">
        <f t="shared" si="199"/>
        <v>0</v>
      </c>
      <c r="CK135" s="239">
        <f t="shared" si="199"/>
        <v>0</v>
      </c>
      <c r="CL135" s="239">
        <f t="shared" si="199"/>
        <v>0</v>
      </c>
      <c r="CM135" s="239">
        <f t="shared" si="199"/>
        <v>0</v>
      </c>
      <c r="CN135" s="239">
        <f t="shared" si="199"/>
        <v>0</v>
      </c>
      <c r="CO135" s="239">
        <f t="shared" si="199"/>
        <v>0</v>
      </c>
      <c r="CP135" s="239">
        <f t="shared" si="199"/>
        <v>0</v>
      </c>
      <c r="CQ135" s="239">
        <f t="shared" si="199"/>
        <v>0</v>
      </c>
      <c r="CR135" s="239">
        <f t="shared" si="199"/>
        <v>0</v>
      </c>
      <c r="CS135" s="239">
        <f t="shared" si="199"/>
        <v>0</v>
      </c>
      <c r="CT135" s="239">
        <f t="shared" si="199"/>
        <v>0</v>
      </c>
    </row>
    <row r="136" spans="1:98" ht="13" x14ac:dyDescent="0.3">
      <c r="A136" s="38" t="str">
        <f t="shared" si="192"/>
        <v>Totalt årligt utsläpp av NOx ton</v>
      </c>
      <c r="C136" s="241">
        <f t="shared" ca="1" si="193"/>
        <v>0</v>
      </c>
      <c r="E136" s="239">
        <f t="shared" ref="E136:AJ136" ca="1" si="200">E92-E114</f>
        <v>0</v>
      </c>
      <c r="F136" s="239">
        <f t="shared" ca="1" si="200"/>
        <v>0</v>
      </c>
      <c r="G136" s="239">
        <f t="shared" ca="1" si="200"/>
        <v>0</v>
      </c>
      <c r="H136" s="239">
        <f t="shared" ca="1" si="200"/>
        <v>0</v>
      </c>
      <c r="I136" s="239">
        <f t="shared" ca="1" si="200"/>
        <v>0</v>
      </c>
      <c r="J136" s="239">
        <f t="shared" ca="1" si="200"/>
        <v>0</v>
      </c>
      <c r="K136" s="239">
        <f t="shared" ca="1" si="200"/>
        <v>0</v>
      </c>
      <c r="L136" s="239">
        <f t="shared" ca="1" si="200"/>
        <v>0</v>
      </c>
      <c r="M136" s="239">
        <f t="shared" ca="1" si="200"/>
        <v>0</v>
      </c>
      <c r="N136" s="239">
        <f t="shared" ca="1" si="200"/>
        <v>0</v>
      </c>
      <c r="O136" s="239">
        <f t="shared" ca="1" si="200"/>
        <v>0</v>
      </c>
      <c r="P136" s="239">
        <f t="shared" ca="1" si="200"/>
        <v>0</v>
      </c>
      <c r="Q136" s="239">
        <f t="shared" ca="1" si="200"/>
        <v>0</v>
      </c>
      <c r="R136" s="239">
        <f t="shared" ca="1" si="200"/>
        <v>0</v>
      </c>
      <c r="S136" s="239">
        <f t="shared" ca="1" si="200"/>
        <v>0</v>
      </c>
      <c r="T136" s="239">
        <f t="shared" ca="1" si="200"/>
        <v>0</v>
      </c>
      <c r="U136" s="239">
        <f t="shared" ca="1" si="200"/>
        <v>0</v>
      </c>
      <c r="V136" s="239">
        <f t="shared" ca="1" si="200"/>
        <v>0</v>
      </c>
      <c r="W136" s="239">
        <f t="shared" ca="1" si="200"/>
        <v>0</v>
      </c>
      <c r="X136" s="239">
        <f t="shared" ca="1" si="200"/>
        <v>0</v>
      </c>
      <c r="Y136" s="239">
        <f t="shared" ca="1" si="200"/>
        <v>0</v>
      </c>
      <c r="Z136" s="239">
        <f t="shared" ca="1" si="200"/>
        <v>0</v>
      </c>
      <c r="AA136" s="239">
        <f t="shared" ca="1" si="200"/>
        <v>0</v>
      </c>
      <c r="AB136" s="239">
        <f t="shared" ca="1" si="200"/>
        <v>0</v>
      </c>
      <c r="AC136" s="239">
        <f t="shared" ca="1" si="200"/>
        <v>0</v>
      </c>
      <c r="AD136" s="239">
        <f t="shared" ca="1" si="200"/>
        <v>0</v>
      </c>
      <c r="AE136" s="239">
        <f t="shared" ca="1" si="200"/>
        <v>0</v>
      </c>
      <c r="AF136" s="239">
        <f t="shared" ca="1" si="200"/>
        <v>0</v>
      </c>
      <c r="AG136" s="239">
        <f t="shared" ca="1" si="200"/>
        <v>0</v>
      </c>
      <c r="AH136" s="239">
        <f t="shared" ca="1" si="200"/>
        <v>0</v>
      </c>
      <c r="AI136" s="239">
        <f t="shared" ca="1" si="200"/>
        <v>0</v>
      </c>
      <c r="AJ136" s="239">
        <f t="shared" ca="1" si="200"/>
        <v>0</v>
      </c>
      <c r="AK136" s="239">
        <f t="shared" ref="AK136:BP136" ca="1" si="201">AK92-AK114</f>
        <v>0</v>
      </c>
      <c r="AL136" s="239">
        <f t="shared" ca="1" si="201"/>
        <v>0</v>
      </c>
      <c r="AM136" s="239">
        <f t="shared" ca="1" si="201"/>
        <v>0</v>
      </c>
      <c r="AN136" s="239">
        <f t="shared" ca="1" si="201"/>
        <v>0</v>
      </c>
      <c r="AO136" s="239">
        <f t="shared" ca="1" si="201"/>
        <v>0</v>
      </c>
      <c r="AP136" s="239">
        <f t="shared" ca="1" si="201"/>
        <v>0</v>
      </c>
      <c r="AQ136" s="239">
        <f t="shared" ca="1" si="201"/>
        <v>0</v>
      </c>
      <c r="AR136" s="239">
        <f t="shared" ca="1" si="201"/>
        <v>0</v>
      </c>
      <c r="AS136" s="239">
        <f t="shared" ca="1" si="201"/>
        <v>0</v>
      </c>
      <c r="AT136" s="239">
        <f t="shared" ca="1" si="201"/>
        <v>0</v>
      </c>
      <c r="AU136" s="239">
        <f t="shared" ca="1" si="201"/>
        <v>0</v>
      </c>
      <c r="AV136" s="239">
        <f t="shared" ca="1" si="201"/>
        <v>0</v>
      </c>
      <c r="AW136" s="239">
        <f t="shared" ca="1" si="201"/>
        <v>0</v>
      </c>
      <c r="AX136" s="239">
        <f t="shared" ca="1" si="201"/>
        <v>0</v>
      </c>
      <c r="AY136" s="239">
        <f t="shared" ca="1" si="201"/>
        <v>0</v>
      </c>
      <c r="AZ136" s="239">
        <f t="shared" ca="1" si="201"/>
        <v>0</v>
      </c>
      <c r="BA136" s="239">
        <f t="shared" ca="1" si="201"/>
        <v>0</v>
      </c>
      <c r="BB136" s="239">
        <f t="shared" ca="1" si="201"/>
        <v>0</v>
      </c>
      <c r="BC136" s="239">
        <f t="shared" ca="1" si="201"/>
        <v>0</v>
      </c>
      <c r="BD136" s="239">
        <f t="shared" ca="1" si="201"/>
        <v>0</v>
      </c>
      <c r="BE136" s="239">
        <f t="shared" ca="1" si="201"/>
        <v>0</v>
      </c>
      <c r="BF136" s="239">
        <f t="shared" ca="1" si="201"/>
        <v>0</v>
      </c>
      <c r="BG136" s="239">
        <f t="shared" ca="1" si="201"/>
        <v>0</v>
      </c>
      <c r="BH136" s="239">
        <f t="shared" ca="1" si="201"/>
        <v>0</v>
      </c>
      <c r="BI136" s="239">
        <f t="shared" ca="1" si="201"/>
        <v>0</v>
      </c>
      <c r="BJ136" s="239">
        <f t="shared" ca="1" si="201"/>
        <v>0</v>
      </c>
      <c r="BK136" s="239">
        <f t="shared" ca="1" si="201"/>
        <v>0</v>
      </c>
      <c r="BL136" s="239">
        <f t="shared" ca="1" si="201"/>
        <v>0</v>
      </c>
      <c r="BM136" s="239">
        <f t="shared" ca="1" si="201"/>
        <v>0</v>
      </c>
      <c r="BN136" s="239">
        <f t="shared" ca="1" si="201"/>
        <v>0</v>
      </c>
      <c r="BO136" s="239">
        <f t="shared" ca="1" si="201"/>
        <v>0</v>
      </c>
      <c r="BP136" s="239">
        <f t="shared" ca="1" si="201"/>
        <v>0</v>
      </c>
      <c r="BQ136" s="239">
        <f t="shared" ref="BQ136:CT136" ca="1" si="202">BQ92-BQ114</f>
        <v>0</v>
      </c>
      <c r="BR136" s="239">
        <f t="shared" ca="1" si="202"/>
        <v>0</v>
      </c>
      <c r="BS136" s="239">
        <f t="shared" ca="1" si="202"/>
        <v>0</v>
      </c>
      <c r="BT136" s="239">
        <f t="shared" ca="1" si="202"/>
        <v>0</v>
      </c>
      <c r="BU136" s="239">
        <f t="shared" ca="1" si="202"/>
        <v>0</v>
      </c>
      <c r="BV136" s="239">
        <f t="shared" si="202"/>
        <v>0</v>
      </c>
      <c r="BW136" s="239">
        <f t="shared" si="202"/>
        <v>0</v>
      </c>
      <c r="BX136" s="239">
        <f t="shared" si="202"/>
        <v>0</v>
      </c>
      <c r="BY136" s="239">
        <f t="shared" si="202"/>
        <v>0</v>
      </c>
      <c r="BZ136" s="239">
        <f t="shared" si="202"/>
        <v>0</v>
      </c>
      <c r="CA136" s="239">
        <f t="shared" si="202"/>
        <v>0</v>
      </c>
      <c r="CB136" s="239">
        <f t="shared" si="202"/>
        <v>0</v>
      </c>
      <c r="CC136" s="239">
        <f t="shared" si="202"/>
        <v>0</v>
      </c>
      <c r="CD136" s="239">
        <f t="shared" si="202"/>
        <v>0</v>
      </c>
      <c r="CE136" s="239">
        <f t="shared" si="202"/>
        <v>0</v>
      </c>
      <c r="CF136" s="239">
        <f t="shared" si="202"/>
        <v>0</v>
      </c>
      <c r="CG136" s="239">
        <f t="shared" si="202"/>
        <v>0</v>
      </c>
      <c r="CH136" s="239">
        <f t="shared" si="202"/>
        <v>0</v>
      </c>
      <c r="CI136" s="239">
        <f t="shared" si="202"/>
        <v>0</v>
      </c>
      <c r="CJ136" s="239">
        <f t="shared" si="202"/>
        <v>0</v>
      </c>
      <c r="CK136" s="239">
        <f t="shared" si="202"/>
        <v>0</v>
      </c>
      <c r="CL136" s="239">
        <f t="shared" si="202"/>
        <v>0</v>
      </c>
      <c r="CM136" s="239">
        <f t="shared" si="202"/>
        <v>0</v>
      </c>
      <c r="CN136" s="239">
        <f t="shared" si="202"/>
        <v>0</v>
      </c>
      <c r="CO136" s="239">
        <f t="shared" si="202"/>
        <v>0</v>
      </c>
      <c r="CP136" s="239">
        <f t="shared" si="202"/>
        <v>0</v>
      </c>
      <c r="CQ136" s="239">
        <f t="shared" si="202"/>
        <v>0</v>
      </c>
      <c r="CR136" s="239">
        <f t="shared" si="202"/>
        <v>0</v>
      </c>
      <c r="CS136" s="239">
        <f t="shared" si="202"/>
        <v>0</v>
      </c>
      <c r="CT136" s="239">
        <f t="shared" si="202"/>
        <v>0</v>
      </c>
    </row>
    <row r="137" spans="1:98" ht="13" x14ac:dyDescent="0.3">
      <c r="A137" s="38" t="str">
        <f t="shared" si="192"/>
        <v>Totalt årligt utsläpp av VOC ton</v>
      </c>
      <c r="C137" s="241">
        <f t="shared" ca="1" si="193"/>
        <v>0</v>
      </c>
      <c r="E137" s="239">
        <f t="shared" ref="E137:AJ137" ca="1" si="203">E93-E115</f>
        <v>0</v>
      </c>
      <c r="F137" s="239">
        <f t="shared" ca="1" si="203"/>
        <v>0</v>
      </c>
      <c r="G137" s="239">
        <f t="shared" ca="1" si="203"/>
        <v>0</v>
      </c>
      <c r="H137" s="239">
        <f t="shared" ca="1" si="203"/>
        <v>0</v>
      </c>
      <c r="I137" s="239">
        <f t="shared" ca="1" si="203"/>
        <v>0</v>
      </c>
      <c r="J137" s="239">
        <f t="shared" ca="1" si="203"/>
        <v>0</v>
      </c>
      <c r="K137" s="239">
        <f t="shared" ca="1" si="203"/>
        <v>0</v>
      </c>
      <c r="L137" s="239">
        <f t="shared" ca="1" si="203"/>
        <v>0</v>
      </c>
      <c r="M137" s="239">
        <f t="shared" ca="1" si="203"/>
        <v>0</v>
      </c>
      <c r="N137" s="239">
        <f t="shared" ca="1" si="203"/>
        <v>0</v>
      </c>
      <c r="O137" s="239">
        <f t="shared" ca="1" si="203"/>
        <v>0</v>
      </c>
      <c r="P137" s="239">
        <f t="shared" ca="1" si="203"/>
        <v>0</v>
      </c>
      <c r="Q137" s="239">
        <f t="shared" ca="1" si="203"/>
        <v>0</v>
      </c>
      <c r="R137" s="239">
        <f t="shared" ca="1" si="203"/>
        <v>0</v>
      </c>
      <c r="S137" s="239">
        <f t="shared" ca="1" si="203"/>
        <v>0</v>
      </c>
      <c r="T137" s="239">
        <f t="shared" ca="1" si="203"/>
        <v>0</v>
      </c>
      <c r="U137" s="239">
        <f t="shared" ca="1" si="203"/>
        <v>0</v>
      </c>
      <c r="V137" s="239">
        <f t="shared" ca="1" si="203"/>
        <v>0</v>
      </c>
      <c r="W137" s="239">
        <f t="shared" ca="1" si="203"/>
        <v>0</v>
      </c>
      <c r="X137" s="239">
        <f t="shared" ca="1" si="203"/>
        <v>0</v>
      </c>
      <c r="Y137" s="239">
        <f t="shared" ca="1" si="203"/>
        <v>0</v>
      </c>
      <c r="Z137" s="239">
        <f t="shared" ca="1" si="203"/>
        <v>0</v>
      </c>
      <c r="AA137" s="239">
        <f t="shared" ca="1" si="203"/>
        <v>0</v>
      </c>
      <c r="AB137" s="239">
        <f t="shared" ca="1" si="203"/>
        <v>0</v>
      </c>
      <c r="AC137" s="239">
        <f t="shared" ca="1" si="203"/>
        <v>0</v>
      </c>
      <c r="AD137" s="239">
        <f t="shared" ca="1" si="203"/>
        <v>0</v>
      </c>
      <c r="AE137" s="239">
        <f t="shared" ca="1" si="203"/>
        <v>0</v>
      </c>
      <c r="AF137" s="239">
        <f t="shared" ca="1" si="203"/>
        <v>0</v>
      </c>
      <c r="AG137" s="239">
        <f t="shared" ca="1" si="203"/>
        <v>0</v>
      </c>
      <c r="AH137" s="239">
        <f t="shared" ca="1" si="203"/>
        <v>0</v>
      </c>
      <c r="AI137" s="239">
        <f t="shared" ca="1" si="203"/>
        <v>0</v>
      </c>
      <c r="AJ137" s="239">
        <f t="shared" ca="1" si="203"/>
        <v>0</v>
      </c>
      <c r="AK137" s="239">
        <f t="shared" ref="AK137:BP137" ca="1" si="204">AK93-AK115</f>
        <v>0</v>
      </c>
      <c r="AL137" s="239">
        <f t="shared" ca="1" si="204"/>
        <v>0</v>
      </c>
      <c r="AM137" s="239">
        <f t="shared" ca="1" si="204"/>
        <v>0</v>
      </c>
      <c r="AN137" s="239">
        <f t="shared" ca="1" si="204"/>
        <v>0</v>
      </c>
      <c r="AO137" s="239">
        <f t="shared" ca="1" si="204"/>
        <v>0</v>
      </c>
      <c r="AP137" s="239">
        <f t="shared" ca="1" si="204"/>
        <v>0</v>
      </c>
      <c r="AQ137" s="239">
        <f t="shared" ca="1" si="204"/>
        <v>0</v>
      </c>
      <c r="AR137" s="239">
        <f t="shared" ca="1" si="204"/>
        <v>0</v>
      </c>
      <c r="AS137" s="239">
        <f t="shared" ca="1" si="204"/>
        <v>0</v>
      </c>
      <c r="AT137" s="239">
        <f t="shared" ca="1" si="204"/>
        <v>0</v>
      </c>
      <c r="AU137" s="239">
        <f t="shared" ca="1" si="204"/>
        <v>0</v>
      </c>
      <c r="AV137" s="239">
        <f t="shared" ca="1" si="204"/>
        <v>0</v>
      </c>
      <c r="AW137" s="239">
        <f t="shared" ca="1" si="204"/>
        <v>0</v>
      </c>
      <c r="AX137" s="239">
        <f t="shared" ca="1" si="204"/>
        <v>0</v>
      </c>
      <c r="AY137" s="239">
        <f t="shared" ca="1" si="204"/>
        <v>0</v>
      </c>
      <c r="AZ137" s="239">
        <f t="shared" ca="1" si="204"/>
        <v>0</v>
      </c>
      <c r="BA137" s="239">
        <f t="shared" ca="1" si="204"/>
        <v>0</v>
      </c>
      <c r="BB137" s="239">
        <f t="shared" ca="1" si="204"/>
        <v>0</v>
      </c>
      <c r="BC137" s="239">
        <f t="shared" ca="1" si="204"/>
        <v>0</v>
      </c>
      <c r="BD137" s="239">
        <f t="shared" ca="1" si="204"/>
        <v>0</v>
      </c>
      <c r="BE137" s="239">
        <f t="shared" ca="1" si="204"/>
        <v>0</v>
      </c>
      <c r="BF137" s="239">
        <f t="shared" ca="1" si="204"/>
        <v>0</v>
      </c>
      <c r="BG137" s="239">
        <f t="shared" ca="1" si="204"/>
        <v>0</v>
      </c>
      <c r="BH137" s="239">
        <f t="shared" ca="1" si="204"/>
        <v>0</v>
      </c>
      <c r="BI137" s="239">
        <f t="shared" ca="1" si="204"/>
        <v>0</v>
      </c>
      <c r="BJ137" s="239">
        <f t="shared" ca="1" si="204"/>
        <v>0</v>
      </c>
      <c r="BK137" s="239">
        <f t="shared" ca="1" si="204"/>
        <v>0</v>
      </c>
      <c r="BL137" s="239">
        <f t="shared" ca="1" si="204"/>
        <v>0</v>
      </c>
      <c r="BM137" s="239">
        <f t="shared" ca="1" si="204"/>
        <v>0</v>
      </c>
      <c r="BN137" s="239">
        <f t="shared" ca="1" si="204"/>
        <v>0</v>
      </c>
      <c r="BO137" s="239">
        <f t="shared" ca="1" si="204"/>
        <v>0</v>
      </c>
      <c r="BP137" s="239">
        <f t="shared" ca="1" si="204"/>
        <v>0</v>
      </c>
      <c r="BQ137" s="239">
        <f t="shared" ref="BQ137:CT137" ca="1" si="205">BQ93-BQ115</f>
        <v>0</v>
      </c>
      <c r="BR137" s="239">
        <f t="shared" ca="1" si="205"/>
        <v>0</v>
      </c>
      <c r="BS137" s="239">
        <f t="shared" ca="1" si="205"/>
        <v>0</v>
      </c>
      <c r="BT137" s="239">
        <f t="shared" ca="1" si="205"/>
        <v>0</v>
      </c>
      <c r="BU137" s="239">
        <f t="shared" ca="1" si="205"/>
        <v>0</v>
      </c>
      <c r="BV137" s="239">
        <f t="shared" si="205"/>
        <v>0</v>
      </c>
      <c r="BW137" s="239">
        <f t="shared" si="205"/>
        <v>0</v>
      </c>
      <c r="BX137" s="239">
        <f t="shared" si="205"/>
        <v>0</v>
      </c>
      <c r="BY137" s="239">
        <f t="shared" si="205"/>
        <v>0</v>
      </c>
      <c r="BZ137" s="239">
        <f t="shared" si="205"/>
        <v>0</v>
      </c>
      <c r="CA137" s="239">
        <f t="shared" si="205"/>
        <v>0</v>
      </c>
      <c r="CB137" s="239">
        <f t="shared" si="205"/>
        <v>0</v>
      </c>
      <c r="CC137" s="239">
        <f t="shared" si="205"/>
        <v>0</v>
      </c>
      <c r="CD137" s="239">
        <f t="shared" si="205"/>
        <v>0</v>
      </c>
      <c r="CE137" s="239">
        <f t="shared" si="205"/>
        <v>0</v>
      </c>
      <c r="CF137" s="239">
        <f t="shared" si="205"/>
        <v>0</v>
      </c>
      <c r="CG137" s="239">
        <f t="shared" si="205"/>
        <v>0</v>
      </c>
      <c r="CH137" s="239">
        <f t="shared" si="205"/>
        <v>0</v>
      </c>
      <c r="CI137" s="239">
        <f t="shared" si="205"/>
        <v>0</v>
      </c>
      <c r="CJ137" s="239">
        <f t="shared" si="205"/>
        <v>0</v>
      </c>
      <c r="CK137" s="239">
        <f t="shared" si="205"/>
        <v>0</v>
      </c>
      <c r="CL137" s="239">
        <f t="shared" si="205"/>
        <v>0</v>
      </c>
      <c r="CM137" s="239">
        <f t="shared" si="205"/>
        <v>0</v>
      </c>
      <c r="CN137" s="239">
        <f t="shared" si="205"/>
        <v>0</v>
      </c>
      <c r="CO137" s="239">
        <f t="shared" si="205"/>
        <v>0</v>
      </c>
      <c r="CP137" s="239">
        <f t="shared" si="205"/>
        <v>0</v>
      </c>
      <c r="CQ137" s="239">
        <f t="shared" si="205"/>
        <v>0</v>
      </c>
      <c r="CR137" s="239">
        <f t="shared" si="205"/>
        <v>0</v>
      </c>
      <c r="CS137" s="239">
        <f t="shared" si="205"/>
        <v>0</v>
      </c>
      <c r="CT137" s="239">
        <f t="shared" si="205"/>
        <v>0</v>
      </c>
    </row>
    <row r="138" spans="1:98" ht="13" x14ac:dyDescent="0.3">
      <c r="A138" s="38" t="str">
        <f t="shared" si="192"/>
        <v>Totalt årligt utsläpp av SO2 ton</v>
      </c>
      <c r="C138" s="241">
        <f t="shared" ca="1" si="193"/>
        <v>0</v>
      </c>
      <c r="E138" s="239">
        <f t="shared" ref="E138:AJ138" ca="1" si="206">E94-E116</f>
        <v>0</v>
      </c>
      <c r="F138" s="239">
        <f t="shared" ca="1" si="206"/>
        <v>0</v>
      </c>
      <c r="G138" s="239">
        <f t="shared" ca="1" si="206"/>
        <v>0</v>
      </c>
      <c r="H138" s="239">
        <f t="shared" ca="1" si="206"/>
        <v>0</v>
      </c>
      <c r="I138" s="239">
        <f t="shared" ca="1" si="206"/>
        <v>0</v>
      </c>
      <c r="J138" s="239">
        <f t="shared" ca="1" si="206"/>
        <v>0</v>
      </c>
      <c r="K138" s="239">
        <f t="shared" ca="1" si="206"/>
        <v>0</v>
      </c>
      <c r="L138" s="239">
        <f t="shared" ca="1" si="206"/>
        <v>0</v>
      </c>
      <c r="M138" s="239">
        <f t="shared" ca="1" si="206"/>
        <v>0</v>
      </c>
      <c r="N138" s="239">
        <f t="shared" ca="1" si="206"/>
        <v>0</v>
      </c>
      <c r="O138" s="239">
        <f t="shared" ca="1" si="206"/>
        <v>0</v>
      </c>
      <c r="P138" s="239">
        <f t="shared" ca="1" si="206"/>
        <v>0</v>
      </c>
      <c r="Q138" s="239">
        <f t="shared" ca="1" si="206"/>
        <v>0</v>
      </c>
      <c r="R138" s="239">
        <f t="shared" ca="1" si="206"/>
        <v>0</v>
      </c>
      <c r="S138" s="239">
        <f t="shared" ca="1" si="206"/>
        <v>0</v>
      </c>
      <c r="T138" s="239">
        <f t="shared" ca="1" si="206"/>
        <v>0</v>
      </c>
      <c r="U138" s="239">
        <f t="shared" ca="1" si="206"/>
        <v>0</v>
      </c>
      <c r="V138" s="239">
        <f t="shared" ca="1" si="206"/>
        <v>0</v>
      </c>
      <c r="W138" s="239">
        <f t="shared" ca="1" si="206"/>
        <v>0</v>
      </c>
      <c r="X138" s="239">
        <f t="shared" ca="1" si="206"/>
        <v>0</v>
      </c>
      <c r="Y138" s="239">
        <f t="shared" ca="1" si="206"/>
        <v>0</v>
      </c>
      <c r="Z138" s="239">
        <f t="shared" ca="1" si="206"/>
        <v>0</v>
      </c>
      <c r="AA138" s="239">
        <f t="shared" ca="1" si="206"/>
        <v>0</v>
      </c>
      <c r="AB138" s="239">
        <f t="shared" ca="1" si="206"/>
        <v>0</v>
      </c>
      <c r="AC138" s="239">
        <f t="shared" ca="1" si="206"/>
        <v>0</v>
      </c>
      <c r="AD138" s="239">
        <f t="shared" ca="1" si="206"/>
        <v>0</v>
      </c>
      <c r="AE138" s="239">
        <f t="shared" ca="1" si="206"/>
        <v>0</v>
      </c>
      <c r="AF138" s="239">
        <f t="shared" ca="1" si="206"/>
        <v>0</v>
      </c>
      <c r="AG138" s="239">
        <f t="shared" ca="1" si="206"/>
        <v>0</v>
      </c>
      <c r="AH138" s="239">
        <f t="shared" ca="1" si="206"/>
        <v>0</v>
      </c>
      <c r="AI138" s="239">
        <f t="shared" ca="1" si="206"/>
        <v>0</v>
      </c>
      <c r="AJ138" s="239">
        <f t="shared" ca="1" si="206"/>
        <v>0</v>
      </c>
      <c r="AK138" s="239">
        <f t="shared" ref="AK138:BP138" ca="1" si="207">AK94-AK116</f>
        <v>0</v>
      </c>
      <c r="AL138" s="239">
        <f t="shared" ca="1" si="207"/>
        <v>0</v>
      </c>
      <c r="AM138" s="239">
        <f t="shared" ca="1" si="207"/>
        <v>0</v>
      </c>
      <c r="AN138" s="239">
        <f t="shared" ca="1" si="207"/>
        <v>0</v>
      </c>
      <c r="AO138" s="239">
        <f t="shared" ca="1" si="207"/>
        <v>0</v>
      </c>
      <c r="AP138" s="239">
        <f t="shared" ca="1" si="207"/>
        <v>0</v>
      </c>
      <c r="AQ138" s="239">
        <f t="shared" ca="1" si="207"/>
        <v>0</v>
      </c>
      <c r="AR138" s="239">
        <f t="shared" ca="1" si="207"/>
        <v>0</v>
      </c>
      <c r="AS138" s="239">
        <f t="shared" ca="1" si="207"/>
        <v>0</v>
      </c>
      <c r="AT138" s="239">
        <f t="shared" ca="1" si="207"/>
        <v>0</v>
      </c>
      <c r="AU138" s="239">
        <f t="shared" ca="1" si="207"/>
        <v>0</v>
      </c>
      <c r="AV138" s="239">
        <f t="shared" ca="1" si="207"/>
        <v>0</v>
      </c>
      <c r="AW138" s="239">
        <f t="shared" ca="1" si="207"/>
        <v>0</v>
      </c>
      <c r="AX138" s="239">
        <f t="shared" ca="1" si="207"/>
        <v>0</v>
      </c>
      <c r="AY138" s="239">
        <f t="shared" ca="1" si="207"/>
        <v>0</v>
      </c>
      <c r="AZ138" s="239">
        <f t="shared" ca="1" si="207"/>
        <v>0</v>
      </c>
      <c r="BA138" s="239">
        <f t="shared" ca="1" si="207"/>
        <v>0</v>
      </c>
      <c r="BB138" s="239">
        <f t="shared" ca="1" si="207"/>
        <v>0</v>
      </c>
      <c r="BC138" s="239">
        <f t="shared" ca="1" si="207"/>
        <v>0</v>
      </c>
      <c r="BD138" s="239">
        <f t="shared" ca="1" si="207"/>
        <v>0</v>
      </c>
      <c r="BE138" s="239">
        <f t="shared" ca="1" si="207"/>
        <v>0</v>
      </c>
      <c r="BF138" s="239">
        <f t="shared" ca="1" si="207"/>
        <v>0</v>
      </c>
      <c r="BG138" s="239">
        <f t="shared" ca="1" si="207"/>
        <v>0</v>
      </c>
      <c r="BH138" s="239">
        <f t="shared" ca="1" si="207"/>
        <v>0</v>
      </c>
      <c r="BI138" s="239">
        <f t="shared" ca="1" si="207"/>
        <v>0</v>
      </c>
      <c r="BJ138" s="239">
        <f t="shared" ca="1" si="207"/>
        <v>0</v>
      </c>
      <c r="BK138" s="239">
        <f t="shared" ca="1" si="207"/>
        <v>0</v>
      </c>
      <c r="BL138" s="239">
        <f t="shared" ca="1" si="207"/>
        <v>0</v>
      </c>
      <c r="BM138" s="239">
        <f t="shared" ca="1" si="207"/>
        <v>0</v>
      </c>
      <c r="BN138" s="239">
        <f t="shared" ca="1" si="207"/>
        <v>0</v>
      </c>
      <c r="BO138" s="239">
        <f t="shared" ca="1" si="207"/>
        <v>0</v>
      </c>
      <c r="BP138" s="239">
        <f t="shared" ca="1" si="207"/>
        <v>0</v>
      </c>
      <c r="BQ138" s="239">
        <f t="shared" ref="BQ138:CT138" ca="1" si="208">BQ94-BQ116</f>
        <v>0</v>
      </c>
      <c r="BR138" s="239">
        <f t="shared" ca="1" si="208"/>
        <v>0</v>
      </c>
      <c r="BS138" s="239">
        <f t="shared" ca="1" si="208"/>
        <v>0</v>
      </c>
      <c r="BT138" s="239">
        <f t="shared" ca="1" si="208"/>
        <v>0</v>
      </c>
      <c r="BU138" s="239">
        <f t="shared" ca="1" si="208"/>
        <v>0</v>
      </c>
      <c r="BV138" s="239">
        <f t="shared" si="208"/>
        <v>0</v>
      </c>
      <c r="BW138" s="239">
        <f t="shared" si="208"/>
        <v>0</v>
      </c>
      <c r="BX138" s="239">
        <f t="shared" si="208"/>
        <v>0</v>
      </c>
      <c r="BY138" s="239">
        <f t="shared" si="208"/>
        <v>0</v>
      </c>
      <c r="BZ138" s="239">
        <f t="shared" si="208"/>
        <v>0</v>
      </c>
      <c r="CA138" s="239">
        <f t="shared" si="208"/>
        <v>0</v>
      </c>
      <c r="CB138" s="239">
        <f t="shared" si="208"/>
        <v>0</v>
      </c>
      <c r="CC138" s="239">
        <f t="shared" si="208"/>
        <v>0</v>
      </c>
      <c r="CD138" s="239">
        <f t="shared" si="208"/>
        <v>0</v>
      </c>
      <c r="CE138" s="239">
        <f t="shared" si="208"/>
        <v>0</v>
      </c>
      <c r="CF138" s="239">
        <f t="shared" si="208"/>
        <v>0</v>
      </c>
      <c r="CG138" s="239">
        <f t="shared" si="208"/>
        <v>0</v>
      </c>
      <c r="CH138" s="239">
        <f t="shared" si="208"/>
        <v>0</v>
      </c>
      <c r="CI138" s="239">
        <f t="shared" si="208"/>
        <v>0</v>
      </c>
      <c r="CJ138" s="239">
        <f t="shared" si="208"/>
        <v>0</v>
      </c>
      <c r="CK138" s="239">
        <f t="shared" si="208"/>
        <v>0</v>
      </c>
      <c r="CL138" s="239">
        <f t="shared" si="208"/>
        <v>0</v>
      </c>
      <c r="CM138" s="239">
        <f t="shared" si="208"/>
        <v>0</v>
      </c>
      <c r="CN138" s="239">
        <f t="shared" si="208"/>
        <v>0</v>
      </c>
      <c r="CO138" s="239">
        <f t="shared" si="208"/>
        <v>0</v>
      </c>
      <c r="CP138" s="239">
        <f t="shared" si="208"/>
        <v>0</v>
      </c>
      <c r="CQ138" s="239">
        <f t="shared" si="208"/>
        <v>0</v>
      </c>
      <c r="CR138" s="239">
        <f t="shared" si="208"/>
        <v>0</v>
      </c>
      <c r="CS138" s="239">
        <f t="shared" si="208"/>
        <v>0</v>
      </c>
      <c r="CT138" s="239">
        <f t="shared" si="208"/>
        <v>0</v>
      </c>
    </row>
    <row r="139" spans="1:98" ht="13" x14ac:dyDescent="0.3">
      <c r="A139" s="38" t="str">
        <f t="shared" si="192"/>
        <v>Totalt årligt utsläpp av NH3 ton</v>
      </c>
      <c r="C139" s="241">
        <f t="shared" ca="1" si="193"/>
        <v>0</v>
      </c>
      <c r="E139" s="239">
        <f t="shared" ref="E139:AJ139" ca="1" si="209">E95-E117</f>
        <v>0</v>
      </c>
      <c r="F139" s="239">
        <f t="shared" ca="1" si="209"/>
        <v>0</v>
      </c>
      <c r="G139" s="239">
        <f t="shared" ca="1" si="209"/>
        <v>0</v>
      </c>
      <c r="H139" s="239">
        <f t="shared" ca="1" si="209"/>
        <v>0</v>
      </c>
      <c r="I139" s="239">
        <f t="shared" ca="1" si="209"/>
        <v>0</v>
      </c>
      <c r="J139" s="239">
        <f t="shared" ca="1" si="209"/>
        <v>0</v>
      </c>
      <c r="K139" s="239">
        <f t="shared" ca="1" si="209"/>
        <v>0</v>
      </c>
      <c r="L139" s="239">
        <f t="shared" ca="1" si="209"/>
        <v>0</v>
      </c>
      <c r="M139" s="239">
        <f t="shared" ca="1" si="209"/>
        <v>0</v>
      </c>
      <c r="N139" s="239">
        <f t="shared" ca="1" si="209"/>
        <v>0</v>
      </c>
      <c r="O139" s="239">
        <f t="shared" ca="1" si="209"/>
        <v>0</v>
      </c>
      <c r="P139" s="239">
        <f t="shared" ca="1" si="209"/>
        <v>0</v>
      </c>
      <c r="Q139" s="239">
        <f t="shared" ca="1" si="209"/>
        <v>0</v>
      </c>
      <c r="R139" s="239">
        <f t="shared" ca="1" si="209"/>
        <v>0</v>
      </c>
      <c r="S139" s="239">
        <f t="shared" ca="1" si="209"/>
        <v>0</v>
      </c>
      <c r="T139" s="239">
        <f t="shared" ca="1" si="209"/>
        <v>0</v>
      </c>
      <c r="U139" s="239">
        <f t="shared" ca="1" si="209"/>
        <v>0</v>
      </c>
      <c r="V139" s="239">
        <f t="shared" ca="1" si="209"/>
        <v>0</v>
      </c>
      <c r="W139" s="239">
        <f t="shared" ca="1" si="209"/>
        <v>0</v>
      </c>
      <c r="X139" s="239">
        <f t="shared" ca="1" si="209"/>
        <v>0</v>
      </c>
      <c r="Y139" s="239">
        <f t="shared" ca="1" si="209"/>
        <v>0</v>
      </c>
      <c r="Z139" s="239">
        <f t="shared" ca="1" si="209"/>
        <v>0</v>
      </c>
      <c r="AA139" s="239">
        <f t="shared" ca="1" si="209"/>
        <v>0</v>
      </c>
      <c r="AB139" s="239">
        <f t="shared" ca="1" si="209"/>
        <v>0</v>
      </c>
      <c r="AC139" s="239">
        <f t="shared" ca="1" si="209"/>
        <v>0</v>
      </c>
      <c r="AD139" s="239">
        <f t="shared" ca="1" si="209"/>
        <v>0</v>
      </c>
      <c r="AE139" s="239">
        <f t="shared" ca="1" si="209"/>
        <v>0</v>
      </c>
      <c r="AF139" s="239">
        <f t="shared" ca="1" si="209"/>
        <v>0</v>
      </c>
      <c r="AG139" s="239">
        <f t="shared" ca="1" si="209"/>
        <v>0</v>
      </c>
      <c r="AH139" s="239">
        <f t="shared" ca="1" si="209"/>
        <v>0</v>
      </c>
      <c r="AI139" s="239">
        <f t="shared" ca="1" si="209"/>
        <v>0</v>
      </c>
      <c r="AJ139" s="239">
        <f t="shared" ca="1" si="209"/>
        <v>0</v>
      </c>
      <c r="AK139" s="239">
        <f t="shared" ref="AK139:BP139" ca="1" si="210">AK95-AK117</f>
        <v>0</v>
      </c>
      <c r="AL139" s="239">
        <f t="shared" ca="1" si="210"/>
        <v>0</v>
      </c>
      <c r="AM139" s="239">
        <f t="shared" ca="1" si="210"/>
        <v>0</v>
      </c>
      <c r="AN139" s="239">
        <f t="shared" ca="1" si="210"/>
        <v>0</v>
      </c>
      <c r="AO139" s="239">
        <f t="shared" ca="1" si="210"/>
        <v>0</v>
      </c>
      <c r="AP139" s="239">
        <f t="shared" ca="1" si="210"/>
        <v>0</v>
      </c>
      <c r="AQ139" s="239">
        <f t="shared" ca="1" si="210"/>
        <v>0</v>
      </c>
      <c r="AR139" s="239">
        <f t="shared" ca="1" si="210"/>
        <v>0</v>
      </c>
      <c r="AS139" s="239">
        <f t="shared" ca="1" si="210"/>
        <v>0</v>
      </c>
      <c r="AT139" s="239">
        <f t="shared" ca="1" si="210"/>
        <v>0</v>
      </c>
      <c r="AU139" s="239">
        <f t="shared" ca="1" si="210"/>
        <v>0</v>
      </c>
      <c r="AV139" s="239">
        <f t="shared" ca="1" si="210"/>
        <v>0</v>
      </c>
      <c r="AW139" s="239">
        <f t="shared" ca="1" si="210"/>
        <v>0</v>
      </c>
      <c r="AX139" s="239">
        <f t="shared" ca="1" si="210"/>
        <v>0</v>
      </c>
      <c r="AY139" s="239">
        <f t="shared" ca="1" si="210"/>
        <v>0</v>
      </c>
      <c r="AZ139" s="239">
        <f t="shared" ca="1" si="210"/>
        <v>0</v>
      </c>
      <c r="BA139" s="239">
        <f t="shared" ca="1" si="210"/>
        <v>0</v>
      </c>
      <c r="BB139" s="239">
        <f t="shared" ca="1" si="210"/>
        <v>0</v>
      </c>
      <c r="BC139" s="239">
        <f t="shared" ca="1" si="210"/>
        <v>0</v>
      </c>
      <c r="BD139" s="239">
        <f t="shared" ca="1" si="210"/>
        <v>0</v>
      </c>
      <c r="BE139" s="239">
        <f t="shared" ca="1" si="210"/>
        <v>0</v>
      </c>
      <c r="BF139" s="239">
        <f t="shared" ca="1" si="210"/>
        <v>0</v>
      </c>
      <c r="BG139" s="239">
        <f t="shared" ca="1" si="210"/>
        <v>0</v>
      </c>
      <c r="BH139" s="239">
        <f t="shared" ca="1" si="210"/>
        <v>0</v>
      </c>
      <c r="BI139" s="239">
        <f t="shared" ca="1" si="210"/>
        <v>0</v>
      </c>
      <c r="BJ139" s="239">
        <f t="shared" ca="1" si="210"/>
        <v>0</v>
      </c>
      <c r="BK139" s="239">
        <f t="shared" ca="1" si="210"/>
        <v>0</v>
      </c>
      <c r="BL139" s="239">
        <f t="shared" ca="1" si="210"/>
        <v>0</v>
      </c>
      <c r="BM139" s="239">
        <f t="shared" ca="1" si="210"/>
        <v>0</v>
      </c>
      <c r="BN139" s="239">
        <f t="shared" ca="1" si="210"/>
        <v>0</v>
      </c>
      <c r="BO139" s="239">
        <f t="shared" ca="1" si="210"/>
        <v>0</v>
      </c>
      <c r="BP139" s="239">
        <f t="shared" ca="1" si="210"/>
        <v>0</v>
      </c>
      <c r="BQ139" s="239">
        <f t="shared" ref="BQ139:CT139" ca="1" si="211">BQ95-BQ117</f>
        <v>0</v>
      </c>
      <c r="BR139" s="239">
        <f t="shared" ca="1" si="211"/>
        <v>0</v>
      </c>
      <c r="BS139" s="239">
        <f t="shared" ca="1" si="211"/>
        <v>0</v>
      </c>
      <c r="BT139" s="239">
        <f t="shared" ca="1" si="211"/>
        <v>0</v>
      </c>
      <c r="BU139" s="239">
        <f t="shared" ca="1" si="211"/>
        <v>0</v>
      </c>
      <c r="BV139" s="239">
        <f t="shared" si="211"/>
        <v>0</v>
      </c>
      <c r="BW139" s="239">
        <f t="shared" si="211"/>
        <v>0</v>
      </c>
      <c r="BX139" s="239">
        <f t="shared" si="211"/>
        <v>0</v>
      </c>
      <c r="BY139" s="239">
        <f t="shared" si="211"/>
        <v>0</v>
      </c>
      <c r="BZ139" s="239">
        <f t="shared" si="211"/>
        <v>0</v>
      </c>
      <c r="CA139" s="239">
        <f t="shared" si="211"/>
        <v>0</v>
      </c>
      <c r="CB139" s="239">
        <f t="shared" si="211"/>
        <v>0</v>
      </c>
      <c r="CC139" s="239">
        <f t="shared" si="211"/>
        <v>0</v>
      </c>
      <c r="CD139" s="239">
        <f t="shared" si="211"/>
        <v>0</v>
      </c>
      <c r="CE139" s="239">
        <f t="shared" si="211"/>
        <v>0</v>
      </c>
      <c r="CF139" s="239">
        <f t="shared" si="211"/>
        <v>0</v>
      </c>
      <c r="CG139" s="239">
        <f t="shared" si="211"/>
        <v>0</v>
      </c>
      <c r="CH139" s="239">
        <f t="shared" si="211"/>
        <v>0</v>
      </c>
      <c r="CI139" s="239">
        <f t="shared" si="211"/>
        <v>0</v>
      </c>
      <c r="CJ139" s="239">
        <f t="shared" si="211"/>
        <v>0</v>
      </c>
      <c r="CK139" s="239">
        <f t="shared" si="211"/>
        <v>0</v>
      </c>
      <c r="CL139" s="239">
        <f t="shared" si="211"/>
        <v>0</v>
      </c>
      <c r="CM139" s="239">
        <f t="shared" si="211"/>
        <v>0</v>
      </c>
      <c r="CN139" s="239">
        <f t="shared" si="211"/>
        <v>0</v>
      </c>
      <c r="CO139" s="239">
        <f t="shared" si="211"/>
        <v>0</v>
      </c>
      <c r="CP139" s="239">
        <f t="shared" si="211"/>
        <v>0</v>
      </c>
      <c r="CQ139" s="239">
        <f t="shared" si="211"/>
        <v>0</v>
      </c>
      <c r="CR139" s="239">
        <f t="shared" si="211"/>
        <v>0</v>
      </c>
      <c r="CS139" s="239">
        <f t="shared" si="211"/>
        <v>0</v>
      </c>
      <c r="CT139" s="239">
        <f t="shared" si="211"/>
        <v>0</v>
      </c>
    </row>
    <row r="140" spans="1:98" s="591" customFormat="1" ht="13" x14ac:dyDescent="0.3">
      <c r="A140" s="593" t="str">
        <f t="shared" si="192"/>
        <v>Totalt årligt utsläpp av PM ton</v>
      </c>
      <c r="C140" s="594">
        <f t="shared" ca="1" si="193"/>
        <v>0</v>
      </c>
      <c r="D140" s="595"/>
      <c r="E140" s="596">
        <f t="shared" ref="E140:AJ140" ca="1" si="212">E96-E118</f>
        <v>0</v>
      </c>
      <c r="F140" s="596">
        <f t="shared" ca="1" si="212"/>
        <v>0</v>
      </c>
      <c r="G140" s="596">
        <f t="shared" ca="1" si="212"/>
        <v>0</v>
      </c>
      <c r="H140" s="596">
        <f t="shared" ca="1" si="212"/>
        <v>0</v>
      </c>
      <c r="I140" s="596">
        <f t="shared" ca="1" si="212"/>
        <v>0</v>
      </c>
      <c r="J140" s="596">
        <f t="shared" ca="1" si="212"/>
        <v>0</v>
      </c>
      <c r="K140" s="596">
        <f t="shared" ca="1" si="212"/>
        <v>0</v>
      </c>
      <c r="L140" s="596">
        <f t="shared" ca="1" si="212"/>
        <v>0</v>
      </c>
      <c r="M140" s="596">
        <f t="shared" ca="1" si="212"/>
        <v>0</v>
      </c>
      <c r="N140" s="596">
        <f t="shared" ca="1" si="212"/>
        <v>0</v>
      </c>
      <c r="O140" s="596">
        <f t="shared" ca="1" si="212"/>
        <v>0</v>
      </c>
      <c r="P140" s="596">
        <f t="shared" ca="1" si="212"/>
        <v>0</v>
      </c>
      <c r="Q140" s="596">
        <f t="shared" ca="1" si="212"/>
        <v>0</v>
      </c>
      <c r="R140" s="596">
        <f t="shared" ca="1" si="212"/>
        <v>0</v>
      </c>
      <c r="S140" s="596">
        <f t="shared" ca="1" si="212"/>
        <v>0</v>
      </c>
      <c r="T140" s="596">
        <f t="shared" ca="1" si="212"/>
        <v>0</v>
      </c>
      <c r="U140" s="596">
        <f t="shared" ca="1" si="212"/>
        <v>0</v>
      </c>
      <c r="V140" s="596">
        <f t="shared" ca="1" si="212"/>
        <v>0</v>
      </c>
      <c r="W140" s="596">
        <f t="shared" ca="1" si="212"/>
        <v>0</v>
      </c>
      <c r="X140" s="596">
        <f t="shared" ca="1" si="212"/>
        <v>0</v>
      </c>
      <c r="Y140" s="596">
        <f t="shared" ca="1" si="212"/>
        <v>0</v>
      </c>
      <c r="Z140" s="596">
        <f t="shared" ca="1" si="212"/>
        <v>0</v>
      </c>
      <c r="AA140" s="596">
        <f t="shared" ca="1" si="212"/>
        <v>0</v>
      </c>
      <c r="AB140" s="596">
        <f t="shared" ca="1" si="212"/>
        <v>0</v>
      </c>
      <c r="AC140" s="596">
        <f t="shared" ca="1" si="212"/>
        <v>0</v>
      </c>
      <c r="AD140" s="596">
        <f t="shared" ca="1" si="212"/>
        <v>0</v>
      </c>
      <c r="AE140" s="596">
        <f t="shared" ca="1" si="212"/>
        <v>0</v>
      </c>
      <c r="AF140" s="596">
        <f t="shared" ca="1" si="212"/>
        <v>0</v>
      </c>
      <c r="AG140" s="596">
        <f t="shared" ca="1" si="212"/>
        <v>0</v>
      </c>
      <c r="AH140" s="596">
        <f t="shared" ca="1" si="212"/>
        <v>0</v>
      </c>
      <c r="AI140" s="596">
        <f t="shared" ca="1" si="212"/>
        <v>0</v>
      </c>
      <c r="AJ140" s="596">
        <f t="shared" ca="1" si="212"/>
        <v>0</v>
      </c>
      <c r="AK140" s="596">
        <f t="shared" ref="AK140:BP140" ca="1" si="213">AK96-AK118</f>
        <v>0</v>
      </c>
      <c r="AL140" s="596">
        <f t="shared" ca="1" si="213"/>
        <v>0</v>
      </c>
      <c r="AM140" s="596">
        <f t="shared" ca="1" si="213"/>
        <v>0</v>
      </c>
      <c r="AN140" s="596">
        <f t="shared" ca="1" si="213"/>
        <v>0</v>
      </c>
      <c r="AO140" s="596">
        <f t="shared" ca="1" si="213"/>
        <v>0</v>
      </c>
      <c r="AP140" s="596">
        <f t="shared" ca="1" si="213"/>
        <v>0</v>
      </c>
      <c r="AQ140" s="596">
        <f t="shared" ca="1" si="213"/>
        <v>0</v>
      </c>
      <c r="AR140" s="596">
        <f t="shared" ca="1" si="213"/>
        <v>0</v>
      </c>
      <c r="AS140" s="596">
        <f t="shared" ca="1" si="213"/>
        <v>0</v>
      </c>
      <c r="AT140" s="596">
        <f t="shared" ca="1" si="213"/>
        <v>0</v>
      </c>
      <c r="AU140" s="596">
        <f t="shared" ca="1" si="213"/>
        <v>0</v>
      </c>
      <c r="AV140" s="596">
        <f t="shared" ca="1" si="213"/>
        <v>0</v>
      </c>
      <c r="AW140" s="596">
        <f t="shared" ca="1" si="213"/>
        <v>0</v>
      </c>
      <c r="AX140" s="596">
        <f t="shared" ca="1" si="213"/>
        <v>0</v>
      </c>
      <c r="AY140" s="596">
        <f t="shared" ca="1" si="213"/>
        <v>0</v>
      </c>
      <c r="AZ140" s="596">
        <f t="shared" ca="1" si="213"/>
        <v>0</v>
      </c>
      <c r="BA140" s="596">
        <f t="shared" ca="1" si="213"/>
        <v>0</v>
      </c>
      <c r="BB140" s="596">
        <f t="shared" ca="1" si="213"/>
        <v>0</v>
      </c>
      <c r="BC140" s="596">
        <f t="shared" ca="1" si="213"/>
        <v>0</v>
      </c>
      <c r="BD140" s="596">
        <f t="shared" ca="1" si="213"/>
        <v>0</v>
      </c>
      <c r="BE140" s="596">
        <f t="shared" ca="1" si="213"/>
        <v>0</v>
      </c>
      <c r="BF140" s="596">
        <f t="shared" ca="1" si="213"/>
        <v>0</v>
      </c>
      <c r="BG140" s="596">
        <f t="shared" ca="1" si="213"/>
        <v>0</v>
      </c>
      <c r="BH140" s="596">
        <f t="shared" ca="1" si="213"/>
        <v>0</v>
      </c>
      <c r="BI140" s="596">
        <f t="shared" ca="1" si="213"/>
        <v>0</v>
      </c>
      <c r="BJ140" s="596">
        <f t="shared" ca="1" si="213"/>
        <v>0</v>
      </c>
      <c r="BK140" s="596">
        <f t="shared" ca="1" si="213"/>
        <v>0</v>
      </c>
      <c r="BL140" s="596">
        <f t="shared" ca="1" si="213"/>
        <v>0</v>
      </c>
      <c r="BM140" s="596">
        <f t="shared" ca="1" si="213"/>
        <v>0</v>
      </c>
      <c r="BN140" s="596">
        <f t="shared" ca="1" si="213"/>
        <v>0</v>
      </c>
      <c r="BO140" s="596">
        <f t="shared" ca="1" si="213"/>
        <v>0</v>
      </c>
      <c r="BP140" s="596">
        <f t="shared" ca="1" si="213"/>
        <v>0</v>
      </c>
      <c r="BQ140" s="596">
        <f t="shared" ref="BQ140:CT140" ca="1" si="214">BQ96-BQ118</f>
        <v>0</v>
      </c>
      <c r="BR140" s="596">
        <f t="shared" ca="1" si="214"/>
        <v>0</v>
      </c>
      <c r="BS140" s="596">
        <f t="shared" ca="1" si="214"/>
        <v>0</v>
      </c>
      <c r="BT140" s="596">
        <f t="shared" ca="1" si="214"/>
        <v>0</v>
      </c>
      <c r="BU140" s="596">
        <f t="shared" ca="1" si="214"/>
        <v>0</v>
      </c>
      <c r="BV140" s="596">
        <f t="shared" si="214"/>
        <v>0</v>
      </c>
      <c r="BW140" s="596">
        <f t="shared" si="214"/>
        <v>0</v>
      </c>
      <c r="BX140" s="596">
        <f t="shared" si="214"/>
        <v>0</v>
      </c>
      <c r="BY140" s="596">
        <f t="shared" si="214"/>
        <v>0</v>
      </c>
      <c r="BZ140" s="596">
        <f t="shared" si="214"/>
        <v>0</v>
      </c>
      <c r="CA140" s="596">
        <f t="shared" si="214"/>
        <v>0</v>
      </c>
      <c r="CB140" s="596">
        <f t="shared" si="214"/>
        <v>0</v>
      </c>
      <c r="CC140" s="596">
        <f t="shared" si="214"/>
        <v>0</v>
      </c>
      <c r="CD140" s="596">
        <f t="shared" si="214"/>
        <v>0</v>
      </c>
      <c r="CE140" s="596">
        <f t="shared" si="214"/>
        <v>0</v>
      </c>
      <c r="CF140" s="596">
        <f t="shared" si="214"/>
        <v>0</v>
      </c>
      <c r="CG140" s="596">
        <f t="shared" si="214"/>
        <v>0</v>
      </c>
      <c r="CH140" s="596">
        <f t="shared" si="214"/>
        <v>0</v>
      </c>
      <c r="CI140" s="596">
        <f t="shared" si="214"/>
        <v>0</v>
      </c>
      <c r="CJ140" s="596">
        <f t="shared" si="214"/>
        <v>0</v>
      </c>
      <c r="CK140" s="596">
        <f t="shared" si="214"/>
        <v>0</v>
      </c>
      <c r="CL140" s="596">
        <f t="shared" si="214"/>
        <v>0</v>
      </c>
      <c r="CM140" s="596">
        <f t="shared" si="214"/>
        <v>0</v>
      </c>
      <c r="CN140" s="596">
        <f t="shared" si="214"/>
        <v>0</v>
      </c>
      <c r="CO140" s="596">
        <f t="shared" si="214"/>
        <v>0</v>
      </c>
      <c r="CP140" s="596">
        <f t="shared" si="214"/>
        <v>0</v>
      </c>
      <c r="CQ140" s="596">
        <f t="shared" si="214"/>
        <v>0</v>
      </c>
      <c r="CR140" s="596">
        <f t="shared" si="214"/>
        <v>0</v>
      </c>
      <c r="CS140" s="596">
        <f t="shared" si="214"/>
        <v>0</v>
      </c>
      <c r="CT140" s="596">
        <f t="shared" si="214"/>
        <v>0</v>
      </c>
    </row>
    <row r="141" spans="1:98" ht="13" x14ac:dyDescent="0.3">
      <c r="A141" s="38" t="str">
        <f t="shared" si="192"/>
        <v>Total bränslekostnad per år</v>
      </c>
      <c r="C141" s="241">
        <f t="shared" ca="1" si="193"/>
        <v>0</v>
      </c>
      <c r="E141" s="239">
        <f t="shared" ref="E141:AJ141" ca="1" si="215">E97-E119</f>
        <v>0</v>
      </c>
      <c r="F141" s="239">
        <f t="shared" ca="1" si="215"/>
        <v>0</v>
      </c>
      <c r="G141" s="239">
        <f t="shared" ca="1" si="215"/>
        <v>0</v>
      </c>
      <c r="H141" s="239">
        <f t="shared" ca="1" si="215"/>
        <v>0</v>
      </c>
      <c r="I141" s="239">
        <f t="shared" ca="1" si="215"/>
        <v>0</v>
      </c>
      <c r="J141" s="239">
        <f t="shared" ca="1" si="215"/>
        <v>0</v>
      </c>
      <c r="K141" s="239">
        <f t="shared" ca="1" si="215"/>
        <v>0</v>
      </c>
      <c r="L141" s="239">
        <f t="shared" ca="1" si="215"/>
        <v>0</v>
      </c>
      <c r="M141" s="239">
        <f t="shared" ca="1" si="215"/>
        <v>0</v>
      </c>
      <c r="N141" s="239">
        <f t="shared" ca="1" si="215"/>
        <v>0</v>
      </c>
      <c r="O141" s="239">
        <f t="shared" ca="1" si="215"/>
        <v>0</v>
      </c>
      <c r="P141" s="239">
        <f t="shared" ca="1" si="215"/>
        <v>0</v>
      </c>
      <c r="Q141" s="239">
        <f t="shared" ca="1" si="215"/>
        <v>0</v>
      </c>
      <c r="R141" s="239">
        <f t="shared" ca="1" si="215"/>
        <v>0</v>
      </c>
      <c r="S141" s="239">
        <f t="shared" ca="1" si="215"/>
        <v>0</v>
      </c>
      <c r="T141" s="239">
        <f t="shared" ca="1" si="215"/>
        <v>0</v>
      </c>
      <c r="U141" s="239">
        <f t="shared" ca="1" si="215"/>
        <v>0</v>
      </c>
      <c r="V141" s="239">
        <f t="shared" ca="1" si="215"/>
        <v>0</v>
      </c>
      <c r="W141" s="239">
        <f t="shared" ca="1" si="215"/>
        <v>0</v>
      </c>
      <c r="X141" s="239">
        <f t="shared" ca="1" si="215"/>
        <v>0</v>
      </c>
      <c r="Y141" s="239">
        <f t="shared" ca="1" si="215"/>
        <v>0</v>
      </c>
      <c r="Z141" s="239">
        <f t="shared" ca="1" si="215"/>
        <v>0</v>
      </c>
      <c r="AA141" s="239">
        <f t="shared" ca="1" si="215"/>
        <v>0</v>
      </c>
      <c r="AB141" s="239">
        <f t="shared" ca="1" si="215"/>
        <v>0</v>
      </c>
      <c r="AC141" s="239">
        <f t="shared" ca="1" si="215"/>
        <v>0</v>
      </c>
      <c r="AD141" s="239">
        <f t="shared" ca="1" si="215"/>
        <v>0</v>
      </c>
      <c r="AE141" s="239">
        <f t="shared" ca="1" si="215"/>
        <v>0</v>
      </c>
      <c r="AF141" s="239">
        <f t="shared" ca="1" si="215"/>
        <v>0</v>
      </c>
      <c r="AG141" s="239">
        <f t="shared" ca="1" si="215"/>
        <v>0</v>
      </c>
      <c r="AH141" s="239">
        <f t="shared" ca="1" si="215"/>
        <v>0</v>
      </c>
      <c r="AI141" s="239">
        <f t="shared" ca="1" si="215"/>
        <v>0</v>
      </c>
      <c r="AJ141" s="239">
        <f t="shared" ca="1" si="215"/>
        <v>0</v>
      </c>
      <c r="AK141" s="239">
        <f t="shared" ref="AK141:BP141" ca="1" si="216">AK97-AK119</f>
        <v>0</v>
      </c>
      <c r="AL141" s="239">
        <f t="shared" ca="1" si="216"/>
        <v>0</v>
      </c>
      <c r="AM141" s="239">
        <f t="shared" ca="1" si="216"/>
        <v>0</v>
      </c>
      <c r="AN141" s="239">
        <f t="shared" ca="1" si="216"/>
        <v>0</v>
      </c>
      <c r="AO141" s="239">
        <f t="shared" ca="1" si="216"/>
        <v>0</v>
      </c>
      <c r="AP141" s="239">
        <f t="shared" ca="1" si="216"/>
        <v>0</v>
      </c>
      <c r="AQ141" s="239">
        <f t="shared" ca="1" si="216"/>
        <v>0</v>
      </c>
      <c r="AR141" s="239">
        <f t="shared" ca="1" si="216"/>
        <v>0</v>
      </c>
      <c r="AS141" s="239">
        <f t="shared" ca="1" si="216"/>
        <v>0</v>
      </c>
      <c r="AT141" s="239">
        <f t="shared" ca="1" si="216"/>
        <v>0</v>
      </c>
      <c r="AU141" s="239">
        <f t="shared" ca="1" si="216"/>
        <v>0</v>
      </c>
      <c r="AV141" s="239">
        <f t="shared" ca="1" si="216"/>
        <v>0</v>
      </c>
      <c r="AW141" s="239">
        <f t="shared" ca="1" si="216"/>
        <v>0</v>
      </c>
      <c r="AX141" s="239">
        <f t="shared" ca="1" si="216"/>
        <v>0</v>
      </c>
      <c r="AY141" s="239">
        <f t="shared" ca="1" si="216"/>
        <v>0</v>
      </c>
      <c r="AZ141" s="239">
        <f t="shared" ca="1" si="216"/>
        <v>0</v>
      </c>
      <c r="BA141" s="239">
        <f t="shared" ca="1" si="216"/>
        <v>0</v>
      </c>
      <c r="BB141" s="239">
        <f t="shared" ca="1" si="216"/>
        <v>0</v>
      </c>
      <c r="BC141" s="239">
        <f t="shared" ca="1" si="216"/>
        <v>0</v>
      </c>
      <c r="BD141" s="239">
        <f t="shared" ca="1" si="216"/>
        <v>0</v>
      </c>
      <c r="BE141" s="239">
        <f t="shared" ca="1" si="216"/>
        <v>0</v>
      </c>
      <c r="BF141" s="239">
        <f t="shared" ca="1" si="216"/>
        <v>0</v>
      </c>
      <c r="BG141" s="239">
        <f t="shared" ca="1" si="216"/>
        <v>0</v>
      </c>
      <c r="BH141" s="239">
        <f t="shared" ca="1" si="216"/>
        <v>0</v>
      </c>
      <c r="BI141" s="239">
        <f t="shared" ca="1" si="216"/>
        <v>0</v>
      </c>
      <c r="BJ141" s="239">
        <f t="shared" ca="1" si="216"/>
        <v>0</v>
      </c>
      <c r="BK141" s="239">
        <f t="shared" ca="1" si="216"/>
        <v>0</v>
      </c>
      <c r="BL141" s="239">
        <f t="shared" ca="1" si="216"/>
        <v>0</v>
      </c>
      <c r="BM141" s="239">
        <f t="shared" ca="1" si="216"/>
        <v>0</v>
      </c>
      <c r="BN141" s="239">
        <f t="shared" ca="1" si="216"/>
        <v>0</v>
      </c>
      <c r="BO141" s="239">
        <f t="shared" ca="1" si="216"/>
        <v>0</v>
      </c>
      <c r="BP141" s="239">
        <f t="shared" ca="1" si="216"/>
        <v>0</v>
      </c>
      <c r="BQ141" s="239">
        <f t="shared" ref="BQ141:CT141" ca="1" si="217">BQ97-BQ119</f>
        <v>0</v>
      </c>
      <c r="BR141" s="239">
        <f t="shared" ca="1" si="217"/>
        <v>0</v>
      </c>
      <c r="BS141" s="239">
        <f t="shared" ca="1" si="217"/>
        <v>0</v>
      </c>
      <c r="BT141" s="239">
        <f t="shared" ca="1" si="217"/>
        <v>0</v>
      </c>
      <c r="BU141" s="239">
        <f t="shared" ca="1" si="217"/>
        <v>0</v>
      </c>
      <c r="BV141" s="239">
        <f t="shared" si="217"/>
        <v>0</v>
      </c>
      <c r="BW141" s="239">
        <f t="shared" si="217"/>
        <v>0</v>
      </c>
      <c r="BX141" s="239">
        <f t="shared" si="217"/>
        <v>0</v>
      </c>
      <c r="BY141" s="239">
        <f t="shared" si="217"/>
        <v>0</v>
      </c>
      <c r="BZ141" s="239">
        <f t="shared" si="217"/>
        <v>0</v>
      </c>
      <c r="CA141" s="239">
        <f t="shared" si="217"/>
        <v>0</v>
      </c>
      <c r="CB141" s="239">
        <f t="shared" si="217"/>
        <v>0</v>
      </c>
      <c r="CC141" s="239">
        <f t="shared" si="217"/>
        <v>0</v>
      </c>
      <c r="CD141" s="239">
        <f t="shared" si="217"/>
        <v>0</v>
      </c>
      <c r="CE141" s="239">
        <f t="shared" si="217"/>
        <v>0</v>
      </c>
      <c r="CF141" s="239">
        <f t="shared" si="217"/>
        <v>0</v>
      </c>
      <c r="CG141" s="239">
        <f t="shared" si="217"/>
        <v>0</v>
      </c>
      <c r="CH141" s="239">
        <f t="shared" si="217"/>
        <v>0</v>
      </c>
      <c r="CI141" s="239">
        <f t="shared" si="217"/>
        <v>0</v>
      </c>
      <c r="CJ141" s="239">
        <f t="shared" si="217"/>
        <v>0</v>
      </c>
      <c r="CK141" s="239">
        <f t="shared" si="217"/>
        <v>0</v>
      </c>
      <c r="CL141" s="239">
        <f t="shared" si="217"/>
        <v>0</v>
      </c>
      <c r="CM141" s="239">
        <f t="shared" si="217"/>
        <v>0</v>
      </c>
      <c r="CN141" s="239">
        <f t="shared" si="217"/>
        <v>0</v>
      </c>
      <c r="CO141" s="239">
        <f t="shared" si="217"/>
        <v>0</v>
      </c>
      <c r="CP141" s="239">
        <f t="shared" si="217"/>
        <v>0</v>
      </c>
      <c r="CQ141" s="239">
        <f t="shared" si="217"/>
        <v>0</v>
      </c>
      <c r="CR141" s="239">
        <f t="shared" si="217"/>
        <v>0</v>
      </c>
      <c r="CS141" s="239">
        <f t="shared" si="217"/>
        <v>0</v>
      </c>
      <c r="CT141" s="239">
        <f t="shared" si="217"/>
        <v>0</v>
      </c>
    </row>
    <row r="142" spans="1:98" ht="13" x14ac:dyDescent="0.3">
      <c r="A142" s="38" t="str">
        <f t="shared" si="192"/>
        <v>Totala övriga fartygsrelaterade kostnader per år</v>
      </c>
      <c r="C142" s="241">
        <f t="shared" si="193"/>
        <v>0</v>
      </c>
      <c r="E142" s="239">
        <f t="shared" ref="E142:AJ142" si="218">E98-E120</f>
        <v>0</v>
      </c>
      <c r="F142" s="239">
        <f t="shared" si="218"/>
        <v>0</v>
      </c>
      <c r="G142" s="239">
        <f t="shared" si="218"/>
        <v>0</v>
      </c>
      <c r="H142" s="239">
        <f t="shared" si="218"/>
        <v>0</v>
      </c>
      <c r="I142" s="239">
        <f t="shared" si="218"/>
        <v>0</v>
      </c>
      <c r="J142" s="239">
        <f t="shared" si="218"/>
        <v>0</v>
      </c>
      <c r="K142" s="239">
        <f t="shared" si="218"/>
        <v>0</v>
      </c>
      <c r="L142" s="239">
        <f t="shared" si="218"/>
        <v>0</v>
      </c>
      <c r="M142" s="239">
        <f t="shared" si="218"/>
        <v>0</v>
      </c>
      <c r="N142" s="239">
        <f t="shared" si="218"/>
        <v>0</v>
      </c>
      <c r="O142" s="239">
        <f t="shared" si="218"/>
        <v>0</v>
      </c>
      <c r="P142" s="239">
        <f t="shared" si="218"/>
        <v>0</v>
      </c>
      <c r="Q142" s="239">
        <f t="shared" si="218"/>
        <v>0</v>
      </c>
      <c r="R142" s="239">
        <f t="shared" si="218"/>
        <v>0</v>
      </c>
      <c r="S142" s="239">
        <f t="shared" si="218"/>
        <v>0</v>
      </c>
      <c r="T142" s="239">
        <f t="shared" si="218"/>
        <v>0</v>
      </c>
      <c r="U142" s="239">
        <f t="shared" si="218"/>
        <v>0</v>
      </c>
      <c r="V142" s="239">
        <f t="shared" si="218"/>
        <v>0</v>
      </c>
      <c r="W142" s="239">
        <f t="shared" si="218"/>
        <v>0</v>
      </c>
      <c r="X142" s="239">
        <f t="shared" si="218"/>
        <v>0</v>
      </c>
      <c r="Y142" s="239">
        <f t="shared" si="218"/>
        <v>0</v>
      </c>
      <c r="Z142" s="239">
        <f t="shared" si="218"/>
        <v>0</v>
      </c>
      <c r="AA142" s="239">
        <f t="shared" si="218"/>
        <v>0</v>
      </c>
      <c r="AB142" s="239">
        <f t="shared" si="218"/>
        <v>0</v>
      </c>
      <c r="AC142" s="239">
        <f t="shared" si="218"/>
        <v>0</v>
      </c>
      <c r="AD142" s="239">
        <f t="shared" si="218"/>
        <v>0</v>
      </c>
      <c r="AE142" s="239">
        <f t="shared" si="218"/>
        <v>0</v>
      </c>
      <c r="AF142" s="239">
        <f t="shared" si="218"/>
        <v>0</v>
      </c>
      <c r="AG142" s="239">
        <f t="shared" si="218"/>
        <v>0</v>
      </c>
      <c r="AH142" s="239">
        <f t="shared" si="218"/>
        <v>0</v>
      </c>
      <c r="AI142" s="239">
        <f t="shared" si="218"/>
        <v>0</v>
      </c>
      <c r="AJ142" s="239">
        <f t="shared" si="218"/>
        <v>0</v>
      </c>
      <c r="AK142" s="239">
        <f t="shared" ref="AK142:BP142" si="219">AK98-AK120</f>
        <v>0</v>
      </c>
      <c r="AL142" s="239">
        <f t="shared" si="219"/>
        <v>0</v>
      </c>
      <c r="AM142" s="239">
        <f t="shared" si="219"/>
        <v>0</v>
      </c>
      <c r="AN142" s="239">
        <f t="shared" si="219"/>
        <v>0</v>
      </c>
      <c r="AO142" s="239">
        <f t="shared" si="219"/>
        <v>0</v>
      </c>
      <c r="AP142" s="239">
        <f t="shared" si="219"/>
        <v>0</v>
      </c>
      <c r="AQ142" s="239">
        <f t="shared" si="219"/>
        <v>0</v>
      </c>
      <c r="AR142" s="239">
        <f t="shared" si="219"/>
        <v>0</v>
      </c>
      <c r="AS142" s="239">
        <f t="shared" si="219"/>
        <v>0</v>
      </c>
      <c r="AT142" s="239">
        <f t="shared" si="219"/>
        <v>0</v>
      </c>
      <c r="AU142" s="239">
        <f t="shared" si="219"/>
        <v>0</v>
      </c>
      <c r="AV142" s="239">
        <f t="shared" si="219"/>
        <v>0</v>
      </c>
      <c r="AW142" s="239">
        <f t="shared" si="219"/>
        <v>0</v>
      </c>
      <c r="AX142" s="239">
        <f t="shared" si="219"/>
        <v>0</v>
      </c>
      <c r="AY142" s="239">
        <f t="shared" si="219"/>
        <v>0</v>
      </c>
      <c r="AZ142" s="239">
        <f t="shared" si="219"/>
        <v>0</v>
      </c>
      <c r="BA142" s="239">
        <f t="shared" si="219"/>
        <v>0</v>
      </c>
      <c r="BB142" s="239">
        <f t="shared" si="219"/>
        <v>0</v>
      </c>
      <c r="BC142" s="239">
        <f t="shared" si="219"/>
        <v>0</v>
      </c>
      <c r="BD142" s="239">
        <f t="shared" si="219"/>
        <v>0</v>
      </c>
      <c r="BE142" s="239">
        <f t="shared" si="219"/>
        <v>0</v>
      </c>
      <c r="BF142" s="239">
        <f t="shared" si="219"/>
        <v>0</v>
      </c>
      <c r="BG142" s="239">
        <f t="shared" si="219"/>
        <v>0</v>
      </c>
      <c r="BH142" s="239">
        <f t="shared" si="219"/>
        <v>0</v>
      </c>
      <c r="BI142" s="239">
        <f t="shared" si="219"/>
        <v>0</v>
      </c>
      <c r="BJ142" s="239">
        <f t="shared" si="219"/>
        <v>0</v>
      </c>
      <c r="BK142" s="239">
        <f t="shared" si="219"/>
        <v>0</v>
      </c>
      <c r="BL142" s="239">
        <f t="shared" si="219"/>
        <v>0</v>
      </c>
      <c r="BM142" s="239">
        <f t="shared" si="219"/>
        <v>0</v>
      </c>
      <c r="BN142" s="239">
        <f t="shared" si="219"/>
        <v>0</v>
      </c>
      <c r="BO142" s="239">
        <f t="shared" si="219"/>
        <v>0</v>
      </c>
      <c r="BP142" s="239">
        <f t="shared" si="219"/>
        <v>0</v>
      </c>
      <c r="BQ142" s="239">
        <f t="shared" ref="BQ142:CT142" si="220">BQ98-BQ120</f>
        <v>0</v>
      </c>
      <c r="BR142" s="239">
        <f t="shared" si="220"/>
        <v>0</v>
      </c>
      <c r="BS142" s="239">
        <f t="shared" si="220"/>
        <v>0</v>
      </c>
      <c r="BT142" s="239">
        <f t="shared" si="220"/>
        <v>0</v>
      </c>
      <c r="BU142" s="239">
        <f t="shared" si="220"/>
        <v>0</v>
      </c>
      <c r="BV142" s="239">
        <f t="shared" si="220"/>
        <v>0</v>
      </c>
      <c r="BW142" s="239">
        <f t="shared" si="220"/>
        <v>0</v>
      </c>
      <c r="BX142" s="239">
        <f t="shared" si="220"/>
        <v>0</v>
      </c>
      <c r="BY142" s="239">
        <f t="shared" si="220"/>
        <v>0</v>
      </c>
      <c r="BZ142" s="239">
        <f t="shared" si="220"/>
        <v>0</v>
      </c>
      <c r="CA142" s="239">
        <f t="shared" si="220"/>
        <v>0</v>
      </c>
      <c r="CB142" s="239">
        <f t="shared" si="220"/>
        <v>0</v>
      </c>
      <c r="CC142" s="239">
        <f t="shared" si="220"/>
        <v>0</v>
      </c>
      <c r="CD142" s="239">
        <f t="shared" si="220"/>
        <v>0</v>
      </c>
      <c r="CE142" s="239">
        <f t="shared" si="220"/>
        <v>0</v>
      </c>
      <c r="CF142" s="239">
        <f t="shared" si="220"/>
        <v>0</v>
      </c>
      <c r="CG142" s="239">
        <f t="shared" si="220"/>
        <v>0</v>
      </c>
      <c r="CH142" s="239">
        <f t="shared" si="220"/>
        <v>0</v>
      </c>
      <c r="CI142" s="239">
        <f t="shared" si="220"/>
        <v>0</v>
      </c>
      <c r="CJ142" s="239">
        <f t="shared" si="220"/>
        <v>0</v>
      </c>
      <c r="CK142" s="239">
        <f t="shared" si="220"/>
        <v>0</v>
      </c>
      <c r="CL142" s="239">
        <f t="shared" si="220"/>
        <v>0</v>
      </c>
      <c r="CM142" s="239">
        <f t="shared" si="220"/>
        <v>0</v>
      </c>
      <c r="CN142" s="239">
        <f t="shared" si="220"/>
        <v>0</v>
      </c>
      <c r="CO142" s="239">
        <f t="shared" si="220"/>
        <v>0</v>
      </c>
      <c r="CP142" s="239">
        <f t="shared" si="220"/>
        <v>0</v>
      </c>
      <c r="CQ142" s="239">
        <f t="shared" si="220"/>
        <v>0</v>
      </c>
      <c r="CR142" s="239">
        <f t="shared" si="220"/>
        <v>0</v>
      </c>
      <c r="CS142" s="239">
        <f t="shared" si="220"/>
        <v>0</v>
      </c>
      <c r="CT142" s="239">
        <f t="shared" si="220"/>
        <v>0</v>
      </c>
    </row>
    <row r="143" spans="1:98" ht="13" x14ac:dyDescent="0.3">
      <c r="A143" s="38" t="str">
        <f t="shared" si="192"/>
        <v>Total volymberoende lastning kostnad för lastning och lossning</v>
      </c>
      <c r="C143" s="241">
        <f t="shared" ca="1" si="193"/>
        <v>0</v>
      </c>
      <c r="E143" s="239">
        <f t="shared" ref="E143:AJ143" ca="1" si="221">E99-E121</f>
        <v>0</v>
      </c>
      <c r="F143" s="239">
        <f t="shared" ca="1" si="221"/>
        <v>0</v>
      </c>
      <c r="G143" s="239">
        <f t="shared" ca="1" si="221"/>
        <v>0</v>
      </c>
      <c r="H143" s="239">
        <f t="shared" ca="1" si="221"/>
        <v>0</v>
      </c>
      <c r="I143" s="239">
        <f t="shared" ca="1" si="221"/>
        <v>0</v>
      </c>
      <c r="J143" s="239">
        <f t="shared" ca="1" si="221"/>
        <v>0</v>
      </c>
      <c r="K143" s="239">
        <f t="shared" ca="1" si="221"/>
        <v>0</v>
      </c>
      <c r="L143" s="239">
        <f t="shared" ca="1" si="221"/>
        <v>0</v>
      </c>
      <c r="M143" s="239">
        <f t="shared" ca="1" si="221"/>
        <v>0</v>
      </c>
      <c r="N143" s="239">
        <f t="shared" ca="1" si="221"/>
        <v>0</v>
      </c>
      <c r="O143" s="239">
        <f t="shared" ca="1" si="221"/>
        <v>0</v>
      </c>
      <c r="P143" s="239">
        <f t="shared" ca="1" si="221"/>
        <v>0</v>
      </c>
      <c r="Q143" s="239">
        <f t="shared" ca="1" si="221"/>
        <v>0</v>
      </c>
      <c r="R143" s="239">
        <f t="shared" ca="1" si="221"/>
        <v>0</v>
      </c>
      <c r="S143" s="239">
        <f t="shared" ca="1" si="221"/>
        <v>0</v>
      </c>
      <c r="T143" s="239">
        <f t="shared" ca="1" si="221"/>
        <v>0</v>
      </c>
      <c r="U143" s="239">
        <f t="shared" ca="1" si="221"/>
        <v>0</v>
      </c>
      <c r="V143" s="239">
        <f t="shared" ca="1" si="221"/>
        <v>0</v>
      </c>
      <c r="W143" s="239">
        <f t="shared" ca="1" si="221"/>
        <v>0</v>
      </c>
      <c r="X143" s="239">
        <f t="shared" ca="1" si="221"/>
        <v>0</v>
      </c>
      <c r="Y143" s="239">
        <f t="shared" ca="1" si="221"/>
        <v>0</v>
      </c>
      <c r="Z143" s="239">
        <f t="shared" ca="1" si="221"/>
        <v>0</v>
      </c>
      <c r="AA143" s="239">
        <f t="shared" ca="1" si="221"/>
        <v>0</v>
      </c>
      <c r="AB143" s="239">
        <f t="shared" ca="1" si="221"/>
        <v>0</v>
      </c>
      <c r="AC143" s="239">
        <f t="shared" ca="1" si="221"/>
        <v>0</v>
      </c>
      <c r="AD143" s="239">
        <f t="shared" ca="1" si="221"/>
        <v>0</v>
      </c>
      <c r="AE143" s="239">
        <f t="shared" ca="1" si="221"/>
        <v>0</v>
      </c>
      <c r="AF143" s="239">
        <f t="shared" ca="1" si="221"/>
        <v>0</v>
      </c>
      <c r="AG143" s="239">
        <f t="shared" ca="1" si="221"/>
        <v>0</v>
      </c>
      <c r="AH143" s="239">
        <f t="shared" ca="1" si="221"/>
        <v>0</v>
      </c>
      <c r="AI143" s="239">
        <f t="shared" ca="1" si="221"/>
        <v>0</v>
      </c>
      <c r="AJ143" s="239">
        <f t="shared" ca="1" si="221"/>
        <v>0</v>
      </c>
      <c r="AK143" s="239">
        <f t="shared" ref="AK143:BP143" ca="1" si="222">AK99-AK121</f>
        <v>0</v>
      </c>
      <c r="AL143" s="239">
        <f t="shared" ca="1" si="222"/>
        <v>0</v>
      </c>
      <c r="AM143" s="239">
        <f t="shared" ca="1" si="222"/>
        <v>0</v>
      </c>
      <c r="AN143" s="239">
        <f t="shared" ca="1" si="222"/>
        <v>0</v>
      </c>
      <c r="AO143" s="239">
        <f t="shared" ca="1" si="222"/>
        <v>0</v>
      </c>
      <c r="AP143" s="239">
        <f t="shared" ca="1" si="222"/>
        <v>0</v>
      </c>
      <c r="AQ143" s="239">
        <f t="shared" ca="1" si="222"/>
        <v>0</v>
      </c>
      <c r="AR143" s="239">
        <f t="shared" ca="1" si="222"/>
        <v>0</v>
      </c>
      <c r="AS143" s="239">
        <f t="shared" ca="1" si="222"/>
        <v>0</v>
      </c>
      <c r="AT143" s="239">
        <f t="shared" ca="1" si="222"/>
        <v>0</v>
      </c>
      <c r="AU143" s="239">
        <f t="shared" ca="1" si="222"/>
        <v>0</v>
      </c>
      <c r="AV143" s="239">
        <f t="shared" ca="1" si="222"/>
        <v>0</v>
      </c>
      <c r="AW143" s="239">
        <f t="shared" ca="1" si="222"/>
        <v>0</v>
      </c>
      <c r="AX143" s="239">
        <f t="shared" ca="1" si="222"/>
        <v>0</v>
      </c>
      <c r="AY143" s="239">
        <f t="shared" ca="1" si="222"/>
        <v>0</v>
      </c>
      <c r="AZ143" s="239">
        <f t="shared" ca="1" si="222"/>
        <v>0</v>
      </c>
      <c r="BA143" s="239">
        <f t="shared" ca="1" si="222"/>
        <v>0</v>
      </c>
      <c r="BB143" s="239">
        <f t="shared" ca="1" si="222"/>
        <v>0</v>
      </c>
      <c r="BC143" s="239">
        <f t="shared" ca="1" si="222"/>
        <v>0</v>
      </c>
      <c r="BD143" s="239">
        <f t="shared" ca="1" si="222"/>
        <v>0</v>
      </c>
      <c r="BE143" s="239">
        <f t="shared" ca="1" si="222"/>
        <v>0</v>
      </c>
      <c r="BF143" s="239">
        <f t="shared" ca="1" si="222"/>
        <v>0</v>
      </c>
      <c r="BG143" s="239">
        <f t="shared" ca="1" si="222"/>
        <v>0</v>
      </c>
      <c r="BH143" s="239">
        <f t="shared" ca="1" si="222"/>
        <v>0</v>
      </c>
      <c r="BI143" s="239">
        <f t="shared" ca="1" si="222"/>
        <v>0</v>
      </c>
      <c r="BJ143" s="239">
        <f t="shared" ca="1" si="222"/>
        <v>0</v>
      </c>
      <c r="BK143" s="239">
        <f t="shared" ca="1" si="222"/>
        <v>0</v>
      </c>
      <c r="BL143" s="239">
        <f t="shared" ca="1" si="222"/>
        <v>0</v>
      </c>
      <c r="BM143" s="239">
        <f t="shared" ca="1" si="222"/>
        <v>0</v>
      </c>
      <c r="BN143" s="239">
        <f t="shared" ca="1" si="222"/>
        <v>0</v>
      </c>
      <c r="BO143" s="239">
        <f t="shared" ca="1" si="222"/>
        <v>0</v>
      </c>
      <c r="BP143" s="239">
        <f t="shared" ca="1" si="222"/>
        <v>0</v>
      </c>
      <c r="BQ143" s="239">
        <f t="shared" ref="BQ143:CT143" ca="1" si="223">BQ99-BQ121</f>
        <v>0</v>
      </c>
      <c r="BR143" s="239">
        <f t="shared" ca="1" si="223"/>
        <v>0</v>
      </c>
      <c r="BS143" s="239">
        <f t="shared" ca="1" si="223"/>
        <v>0</v>
      </c>
      <c r="BT143" s="239">
        <f t="shared" ca="1" si="223"/>
        <v>0</v>
      </c>
      <c r="BU143" s="239">
        <f t="shared" ca="1" si="223"/>
        <v>0</v>
      </c>
      <c r="BV143" s="239">
        <f t="shared" si="223"/>
        <v>0</v>
      </c>
      <c r="BW143" s="239">
        <f t="shared" si="223"/>
        <v>0</v>
      </c>
      <c r="BX143" s="239">
        <f t="shared" si="223"/>
        <v>0</v>
      </c>
      <c r="BY143" s="239">
        <f t="shared" si="223"/>
        <v>0</v>
      </c>
      <c r="BZ143" s="239">
        <f t="shared" si="223"/>
        <v>0</v>
      </c>
      <c r="CA143" s="239">
        <f t="shared" si="223"/>
        <v>0</v>
      </c>
      <c r="CB143" s="239">
        <f t="shared" si="223"/>
        <v>0</v>
      </c>
      <c r="CC143" s="239">
        <f t="shared" si="223"/>
        <v>0</v>
      </c>
      <c r="CD143" s="239">
        <f t="shared" si="223"/>
        <v>0</v>
      </c>
      <c r="CE143" s="239">
        <f t="shared" si="223"/>
        <v>0</v>
      </c>
      <c r="CF143" s="239">
        <f t="shared" si="223"/>
        <v>0</v>
      </c>
      <c r="CG143" s="239">
        <f t="shared" si="223"/>
        <v>0</v>
      </c>
      <c r="CH143" s="239">
        <f t="shared" si="223"/>
        <v>0</v>
      </c>
      <c r="CI143" s="239">
        <f t="shared" si="223"/>
        <v>0</v>
      </c>
      <c r="CJ143" s="239">
        <f t="shared" si="223"/>
        <v>0</v>
      </c>
      <c r="CK143" s="239">
        <f t="shared" si="223"/>
        <v>0</v>
      </c>
      <c r="CL143" s="239">
        <f t="shared" si="223"/>
        <v>0</v>
      </c>
      <c r="CM143" s="239">
        <f t="shared" si="223"/>
        <v>0</v>
      </c>
      <c r="CN143" s="239">
        <f t="shared" si="223"/>
        <v>0</v>
      </c>
      <c r="CO143" s="239">
        <f t="shared" si="223"/>
        <v>0</v>
      </c>
      <c r="CP143" s="239">
        <f t="shared" si="223"/>
        <v>0</v>
      </c>
      <c r="CQ143" s="239">
        <f t="shared" si="223"/>
        <v>0</v>
      </c>
      <c r="CR143" s="239">
        <f t="shared" si="223"/>
        <v>0</v>
      </c>
      <c r="CS143" s="239">
        <f t="shared" si="223"/>
        <v>0</v>
      </c>
      <c r="CT143" s="239">
        <f t="shared" si="223"/>
        <v>0</v>
      </c>
    </row>
    <row r="144" spans="1:98" ht="13" x14ac:dyDescent="0.3">
      <c r="A144" s="38" t="str">
        <f t="shared" si="192"/>
        <v>Total tidsberoende kostnad för lastning och lossning</v>
      </c>
      <c r="C144" s="241">
        <f t="shared" ca="1" si="193"/>
        <v>0</v>
      </c>
      <c r="E144" s="239">
        <f t="shared" ref="E144:AJ144" ca="1" si="224">E100-E122</f>
        <v>0</v>
      </c>
      <c r="F144" s="239">
        <f t="shared" ca="1" si="224"/>
        <v>0</v>
      </c>
      <c r="G144" s="239">
        <f t="shared" ca="1" si="224"/>
        <v>0</v>
      </c>
      <c r="H144" s="239">
        <f t="shared" ca="1" si="224"/>
        <v>0</v>
      </c>
      <c r="I144" s="239">
        <f t="shared" ca="1" si="224"/>
        <v>0</v>
      </c>
      <c r="J144" s="239">
        <f t="shared" ca="1" si="224"/>
        <v>0</v>
      </c>
      <c r="K144" s="239">
        <f t="shared" ca="1" si="224"/>
        <v>0</v>
      </c>
      <c r="L144" s="239">
        <f t="shared" ca="1" si="224"/>
        <v>0</v>
      </c>
      <c r="M144" s="239">
        <f t="shared" ca="1" si="224"/>
        <v>0</v>
      </c>
      <c r="N144" s="239">
        <f t="shared" ca="1" si="224"/>
        <v>0</v>
      </c>
      <c r="O144" s="239">
        <f t="shared" ca="1" si="224"/>
        <v>0</v>
      </c>
      <c r="P144" s="239">
        <f t="shared" ca="1" si="224"/>
        <v>0</v>
      </c>
      <c r="Q144" s="239">
        <f t="shared" ca="1" si="224"/>
        <v>0</v>
      </c>
      <c r="R144" s="239">
        <f t="shared" ca="1" si="224"/>
        <v>0</v>
      </c>
      <c r="S144" s="239">
        <f t="shared" ca="1" si="224"/>
        <v>0</v>
      </c>
      <c r="T144" s="239">
        <f t="shared" ca="1" si="224"/>
        <v>0</v>
      </c>
      <c r="U144" s="239">
        <f t="shared" ca="1" si="224"/>
        <v>0</v>
      </c>
      <c r="V144" s="239">
        <f t="shared" ca="1" si="224"/>
        <v>0</v>
      </c>
      <c r="W144" s="239">
        <f t="shared" ca="1" si="224"/>
        <v>0</v>
      </c>
      <c r="X144" s="239">
        <f t="shared" ca="1" si="224"/>
        <v>0</v>
      </c>
      <c r="Y144" s="239">
        <f t="shared" ca="1" si="224"/>
        <v>0</v>
      </c>
      <c r="Z144" s="239">
        <f t="shared" ca="1" si="224"/>
        <v>0</v>
      </c>
      <c r="AA144" s="239">
        <f t="shared" ca="1" si="224"/>
        <v>0</v>
      </c>
      <c r="AB144" s="239">
        <f t="shared" ca="1" si="224"/>
        <v>0</v>
      </c>
      <c r="AC144" s="239">
        <f t="shared" ca="1" si="224"/>
        <v>0</v>
      </c>
      <c r="AD144" s="239">
        <f t="shared" ca="1" si="224"/>
        <v>0</v>
      </c>
      <c r="AE144" s="239">
        <f t="shared" ca="1" si="224"/>
        <v>0</v>
      </c>
      <c r="AF144" s="239">
        <f t="shared" ca="1" si="224"/>
        <v>0</v>
      </c>
      <c r="AG144" s="239">
        <f t="shared" ca="1" si="224"/>
        <v>0</v>
      </c>
      <c r="AH144" s="239">
        <f t="shared" ca="1" si="224"/>
        <v>0</v>
      </c>
      <c r="AI144" s="239">
        <f t="shared" ca="1" si="224"/>
        <v>0</v>
      </c>
      <c r="AJ144" s="239">
        <f t="shared" ca="1" si="224"/>
        <v>0</v>
      </c>
      <c r="AK144" s="239">
        <f t="shared" ref="AK144:BP144" ca="1" si="225">AK100-AK122</f>
        <v>0</v>
      </c>
      <c r="AL144" s="239">
        <f t="shared" ca="1" si="225"/>
        <v>0</v>
      </c>
      <c r="AM144" s="239">
        <f t="shared" ca="1" si="225"/>
        <v>0</v>
      </c>
      <c r="AN144" s="239">
        <f t="shared" ca="1" si="225"/>
        <v>0</v>
      </c>
      <c r="AO144" s="239">
        <f t="shared" ca="1" si="225"/>
        <v>0</v>
      </c>
      <c r="AP144" s="239">
        <f t="shared" ca="1" si="225"/>
        <v>0</v>
      </c>
      <c r="AQ144" s="239">
        <f t="shared" ca="1" si="225"/>
        <v>0</v>
      </c>
      <c r="AR144" s="239">
        <f t="shared" ca="1" si="225"/>
        <v>0</v>
      </c>
      <c r="AS144" s="239">
        <f t="shared" ca="1" si="225"/>
        <v>0</v>
      </c>
      <c r="AT144" s="239">
        <f t="shared" ca="1" si="225"/>
        <v>0</v>
      </c>
      <c r="AU144" s="239">
        <f t="shared" ca="1" si="225"/>
        <v>0</v>
      </c>
      <c r="AV144" s="239">
        <f t="shared" ca="1" si="225"/>
        <v>0</v>
      </c>
      <c r="AW144" s="239">
        <f t="shared" ca="1" si="225"/>
        <v>0</v>
      </c>
      <c r="AX144" s="239">
        <f t="shared" ca="1" si="225"/>
        <v>0</v>
      </c>
      <c r="AY144" s="239">
        <f t="shared" ca="1" si="225"/>
        <v>0</v>
      </c>
      <c r="AZ144" s="239">
        <f t="shared" ca="1" si="225"/>
        <v>0</v>
      </c>
      <c r="BA144" s="239">
        <f t="shared" ca="1" si="225"/>
        <v>0</v>
      </c>
      <c r="BB144" s="239">
        <f t="shared" ca="1" si="225"/>
        <v>0</v>
      </c>
      <c r="BC144" s="239">
        <f t="shared" ca="1" si="225"/>
        <v>0</v>
      </c>
      <c r="BD144" s="239">
        <f t="shared" ca="1" si="225"/>
        <v>0</v>
      </c>
      <c r="BE144" s="239">
        <f t="shared" ca="1" si="225"/>
        <v>0</v>
      </c>
      <c r="BF144" s="239">
        <f t="shared" ca="1" si="225"/>
        <v>0</v>
      </c>
      <c r="BG144" s="239">
        <f t="shared" ca="1" si="225"/>
        <v>0</v>
      </c>
      <c r="BH144" s="239">
        <f t="shared" ca="1" si="225"/>
        <v>0</v>
      </c>
      <c r="BI144" s="239">
        <f t="shared" ca="1" si="225"/>
        <v>0</v>
      </c>
      <c r="BJ144" s="239">
        <f t="shared" ca="1" si="225"/>
        <v>0</v>
      </c>
      <c r="BK144" s="239">
        <f t="shared" ca="1" si="225"/>
        <v>0</v>
      </c>
      <c r="BL144" s="239">
        <f t="shared" ca="1" si="225"/>
        <v>0</v>
      </c>
      <c r="BM144" s="239">
        <f t="shared" ca="1" si="225"/>
        <v>0</v>
      </c>
      <c r="BN144" s="239">
        <f t="shared" ca="1" si="225"/>
        <v>0</v>
      </c>
      <c r="BO144" s="239">
        <f t="shared" ca="1" si="225"/>
        <v>0</v>
      </c>
      <c r="BP144" s="239">
        <f t="shared" ca="1" si="225"/>
        <v>0</v>
      </c>
      <c r="BQ144" s="239">
        <f t="shared" ref="BQ144:CT144" ca="1" si="226">BQ100-BQ122</f>
        <v>0</v>
      </c>
      <c r="BR144" s="239">
        <f t="shared" ca="1" si="226"/>
        <v>0</v>
      </c>
      <c r="BS144" s="239">
        <f t="shared" ca="1" si="226"/>
        <v>0</v>
      </c>
      <c r="BT144" s="239">
        <f t="shared" ca="1" si="226"/>
        <v>0</v>
      </c>
      <c r="BU144" s="239">
        <f t="shared" ca="1" si="226"/>
        <v>0</v>
      </c>
      <c r="BV144" s="239">
        <f t="shared" si="226"/>
        <v>0</v>
      </c>
      <c r="BW144" s="239">
        <f t="shared" si="226"/>
        <v>0</v>
      </c>
      <c r="BX144" s="239">
        <f t="shared" si="226"/>
        <v>0</v>
      </c>
      <c r="BY144" s="239">
        <f t="shared" si="226"/>
        <v>0</v>
      </c>
      <c r="BZ144" s="239">
        <f t="shared" si="226"/>
        <v>0</v>
      </c>
      <c r="CA144" s="239">
        <f t="shared" si="226"/>
        <v>0</v>
      </c>
      <c r="CB144" s="239">
        <f t="shared" si="226"/>
        <v>0</v>
      </c>
      <c r="CC144" s="239">
        <f t="shared" si="226"/>
        <v>0</v>
      </c>
      <c r="CD144" s="239">
        <f t="shared" si="226"/>
        <v>0</v>
      </c>
      <c r="CE144" s="239">
        <f t="shared" si="226"/>
        <v>0</v>
      </c>
      <c r="CF144" s="239">
        <f t="shared" si="226"/>
        <v>0</v>
      </c>
      <c r="CG144" s="239">
        <f t="shared" si="226"/>
        <v>0</v>
      </c>
      <c r="CH144" s="239">
        <f t="shared" si="226"/>
        <v>0</v>
      </c>
      <c r="CI144" s="239">
        <f t="shared" si="226"/>
        <v>0</v>
      </c>
      <c r="CJ144" s="239">
        <f t="shared" si="226"/>
        <v>0</v>
      </c>
      <c r="CK144" s="239">
        <f t="shared" si="226"/>
        <v>0</v>
      </c>
      <c r="CL144" s="239">
        <f t="shared" si="226"/>
        <v>0</v>
      </c>
      <c r="CM144" s="239">
        <f t="shared" si="226"/>
        <v>0</v>
      </c>
      <c r="CN144" s="239">
        <f t="shared" si="226"/>
        <v>0</v>
      </c>
      <c r="CO144" s="239">
        <f t="shared" si="226"/>
        <v>0</v>
      </c>
      <c r="CP144" s="239">
        <f t="shared" si="226"/>
        <v>0</v>
      </c>
      <c r="CQ144" s="239">
        <f t="shared" si="226"/>
        <v>0</v>
      </c>
      <c r="CR144" s="239">
        <f t="shared" si="226"/>
        <v>0</v>
      </c>
      <c r="CS144" s="239">
        <f t="shared" si="226"/>
        <v>0</v>
      </c>
      <c r="CT144" s="239">
        <f t="shared" si="226"/>
        <v>0</v>
      </c>
    </row>
    <row r="145" spans="1:98" ht="13" x14ac:dyDescent="0.3">
      <c r="A145" s="38" t="str">
        <f t="shared" si="192"/>
        <v>Total lotskostnad per år</v>
      </c>
      <c r="C145" s="241">
        <f t="shared" si="193"/>
        <v>0</v>
      </c>
      <c r="E145" s="239">
        <f t="shared" ref="E145:AJ145" si="227">E101-E123</f>
        <v>0</v>
      </c>
      <c r="F145" s="239">
        <f t="shared" si="227"/>
        <v>0</v>
      </c>
      <c r="G145" s="239">
        <f t="shared" si="227"/>
        <v>0</v>
      </c>
      <c r="H145" s="239">
        <f t="shared" si="227"/>
        <v>0</v>
      </c>
      <c r="I145" s="239">
        <f t="shared" si="227"/>
        <v>0</v>
      </c>
      <c r="J145" s="239">
        <f t="shared" si="227"/>
        <v>0</v>
      </c>
      <c r="K145" s="239">
        <f t="shared" si="227"/>
        <v>0</v>
      </c>
      <c r="L145" s="239">
        <f t="shared" si="227"/>
        <v>0</v>
      </c>
      <c r="M145" s="239">
        <f t="shared" si="227"/>
        <v>0</v>
      </c>
      <c r="N145" s="239">
        <f t="shared" si="227"/>
        <v>0</v>
      </c>
      <c r="O145" s="239">
        <f t="shared" si="227"/>
        <v>0</v>
      </c>
      <c r="P145" s="239">
        <f t="shared" si="227"/>
        <v>0</v>
      </c>
      <c r="Q145" s="239">
        <f t="shared" si="227"/>
        <v>0</v>
      </c>
      <c r="R145" s="239">
        <f t="shared" si="227"/>
        <v>0</v>
      </c>
      <c r="S145" s="239">
        <f t="shared" si="227"/>
        <v>0</v>
      </c>
      <c r="T145" s="239">
        <f t="shared" si="227"/>
        <v>0</v>
      </c>
      <c r="U145" s="239">
        <f t="shared" si="227"/>
        <v>0</v>
      </c>
      <c r="V145" s="239">
        <f t="shared" si="227"/>
        <v>0</v>
      </c>
      <c r="W145" s="239">
        <f t="shared" si="227"/>
        <v>0</v>
      </c>
      <c r="X145" s="239">
        <f t="shared" si="227"/>
        <v>0</v>
      </c>
      <c r="Y145" s="239">
        <f t="shared" si="227"/>
        <v>0</v>
      </c>
      <c r="Z145" s="239">
        <f t="shared" si="227"/>
        <v>0</v>
      </c>
      <c r="AA145" s="239">
        <f t="shared" si="227"/>
        <v>0</v>
      </c>
      <c r="AB145" s="239">
        <f t="shared" si="227"/>
        <v>0</v>
      </c>
      <c r="AC145" s="239">
        <f t="shared" si="227"/>
        <v>0</v>
      </c>
      <c r="AD145" s="239">
        <f t="shared" si="227"/>
        <v>0</v>
      </c>
      <c r="AE145" s="239">
        <f t="shared" si="227"/>
        <v>0</v>
      </c>
      <c r="AF145" s="239">
        <f t="shared" si="227"/>
        <v>0</v>
      </c>
      <c r="AG145" s="239">
        <f t="shared" si="227"/>
        <v>0</v>
      </c>
      <c r="AH145" s="239">
        <f t="shared" si="227"/>
        <v>0</v>
      </c>
      <c r="AI145" s="239">
        <f t="shared" si="227"/>
        <v>0</v>
      </c>
      <c r="AJ145" s="239">
        <f t="shared" si="227"/>
        <v>0</v>
      </c>
      <c r="AK145" s="239">
        <f t="shared" ref="AK145:BP145" si="228">AK101-AK123</f>
        <v>0</v>
      </c>
      <c r="AL145" s="239">
        <f t="shared" si="228"/>
        <v>0</v>
      </c>
      <c r="AM145" s="239">
        <f t="shared" si="228"/>
        <v>0</v>
      </c>
      <c r="AN145" s="239">
        <f t="shared" si="228"/>
        <v>0</v>
      </c>
      <c r="AO145" s="239">
        <f t="shared" si="228"/>
        <v>0</v>
      </c>
      <c r="AP145" s="239">
        <f t="shared" si="228"/>
        <v>0</v>
      </c>
      <c r="AQ145" s="239">
        <f t="shared" si="228"/>
        <v>0</v>
      </c>
      <c r="AR145" s="239">
        <f t="shared" si="228"/>
        <v>0</v>
      </c>
      <c r="AS145" s="239">
        <f t="shared" si="228"/>
        <v>0</v>
      </c>
      <c r="AT145" s="239">
        <f t="shared" si="228"/>
        <v>0</v>
      </c>
      <c r="AU145" s="239">
        <f t="shared" si="228"/>
        <v>0</v>
      </c>
      <c r="AV145" s="239">
        <f t="shared" si="228"/>
        <v>0</v>
      </c>
      <c r="AW145" s="239">
        <f t="shared" si="228"/>
        <v>0</v>
      </c>
      <c r="AX145" s="239">
        <f t="shared" si="228"/>
        <v>0</v>
      </c>
      <c r="AY145" s="239">
        <f t="shared" si="228"/>
        <v>0</v>
      </c>
      <c r="AZ145" s="239">
        <f t="shared" si="228"/>
        <v>0</v>
      </c>
      <c r="BA145" s="239">
        <f t="shared" si="228"/>
        <v>0</v>
      </c>
      <c r="BB145" s="239">
        <f t="shared" si="228"/>
        <v>0</v>
      </c>
      <c r="BC145" s="239">
        <f t="shared" si="228"/>
        <v>0</v>
      </c>
      <c r="BD145" s="239">
        <f t="shared" si="228"/>
        <v>0</v>
      </c>
      <c r="BE145" s="239">
        <f t="shared" si="228"/>
        <v>0</v>
      </c>
      <c r="BF145" s="239">
        <f t="shared" si="228"/>
        <v>0</v>
      </c>
      <c r="BG145" s="239">
        <f t="shared" si="228"/>
        <v>0</v>
      </c>
      <c r="BH145" s="239">
        <f t="shared" si="228"/>
        <v>0</v>
      </c>
      <c r="BI145" s="239">
        <f t="shared" si="228"/>
        <v>0</v>
      </c>
      <c r="BJ145" s="239">
        <f t="shared" si="228"/>
        <v>0</v>
      </c>
      <c r="BK145" s="239">
        <f t="shared" si="228"/>
        <v>0</v>
      </c>
      <c r="BL145" s="239">
        <f t="shared" si="228"/>
        <v>0</v>
      </c>
      <c r="BM145" s="239">
        <f t="shared" si="228"/>
        <v>0</v>
      </c>
      <c r="BN145" s="239">
        <f t="shared" si="228"/>
        <v>0</v>
      </c>
      <c r="BO145" s="239">
        <f t="shared" si="228"/>
        <v>0</v>
      </c>
      <c r="BP145" s="239">
        <f t="shared" si="228"/>
        <v>0</v>
      </c>
      <c r="BQ145" s="239">
        <f t="shared" ref="BQ145:CT145" si="229">BQ101-BQ123</f>
        <v>0</v>
      </c>
      <c r="BR145" s="239">
        <f t="shared" si="229"/>
        <v>0</v>
      </c>
      <c r="BS145" s="239">
        <f t="shared" si="229"/>
        <v>0</v>
      </c>
      <c r="BT145" s="239">
        <f t="shared" si="229"/>
        <v>0</v>
      </c>
      <c r="BU145" s="239">
        <f t="shared" si="229"/>
        <v>0</v>
      </c>
      <c r="BV145" s="239">
        <f t="shared" si="229"/>
        <v>0</v>
      </c>
      <c r="BW145" s="239">
        <f t="shared" si="229"/>
        <v>0</v>
      </c>
      <c r="BX145" s="239">
        <f t="shared" si="229"/>
        <v>0</v>
      </c>
      <c r="BY145" s="239">
        <f t="shared" si="229"/>
        <v>0</v>
      </c>
      <c r="BZ145" s="239">
        <f t="shared" si="229"/>
        <v>0</v>
      </c>
      <c r="CA145" s="239">
        <f t="shared" si="229"/>
        <v>0</v>
      </c>
      <c r="CB145" s="239">
        <f t="shared" si="229"/>
        <v>0</v>
      </c>
      <c r="CC145" s="239">
        <f t="shared" si="229"/>
        <v>0</v>
      </c>
      <c r="CD145" s="239">
        <f t="shared" si="229"/>
        <v>0</v>
      </c>
      <c r="CE145" s="239">
        <f t="shared" si="229"/>
        <v>0</v>
      </c>
      <c r="CF145" s="239">
        <f t="shared" si="229"/>
        <v>0</v>
      </c>
      <c r="CG145" s="239">
        <f t="shared" si="229"/>
        <v>0</v>
      </c>
      <c r="CH145" s="239">
        <f t="shared" si="229"/>
        <v>0</v>
      </c>
      <c r="CI145" s="239">
        <f t="shared" si="229"/>
        <v>0</v>
      </c>
      <c r="CJ145" s="239">
        <f t="shared" si="229"/>
        <v>0</v>
      </c>
      <c r="CK145" s="239">
        <f t="shared" si="229"/>
        <v>0</v>
      </c>
      <c r="CL145" s="239">
        <f t="shared" si="229"/>
        <v>0</v>
      </c>
      <c r="CM145" s="239">
        <f t="shared" si="229"/>
        <v>0</v>
      </c>
      <c r="CN145" s="239">
        <f t="shared" si="229"/>
        <v>0</v>
      </c>
      <c r="CO145" s="239">
        <f t="shared" si="229"/>
        <v>0</v>
      </c>
      <c r="CP145" s="239">
        <f t="shared" si="229"/>
        <v>0</v>
      </c>
      <c r="CQ145" s="239">
        <f t="shared" si="229"/>
        <v>0</v>
      </c>
      <c r="CR145" s="239">
        <f t="shared" si="229"/>
        <v>0</v>
      </c>
      <c r="CS145" s="239">
        <f t="shared" si="229"/>
        <v>0</v>
      </c>
      <c r="CT145" s="239">
        <f t="shared" si="229"/>
        <v>0</v>
      </c>
    </row>
    <row r="146" spans="1:98" s="1270" customFormat="1" ht="13" x14ac:dyDescent="0.3">
      <c r="A146" s="1269" t="str">
        <f t="shared" si="192"/>
        <v>Total årlig kostnad CO2</v>
      </c>
      <c r="C146" s="1272">
        <f t="shared" ca="1" si="193"/>
        <v>0</v>
      </c>
      <c r="D146" s="1273"/>
      <c r="E146" s="1271">
        <f t="shared" ref="E146:AJ146" ca="1" si="230">E102-E124</f>
        <v>0</v>
      </c>
      <c r="F146" s="1271">
        <f t="shared" ca="1" si="230"/>
        <v>0</v>
      </c>
      <c r="G146" s="1271">
        <f t="shared" ca="1" si="230"/>
        <v>0</v>
      </c>
      <c r="H146" s="1271">
        <f t="shared" ca="1" si="230"/>
        <v>0</v>
      </c>
      <c r="I146" s="1271">
        <f t="shared" ca="1" si="230"/>
        <v>0</v>
      </c>
      <c r="J146" s="1271">
        <f t="shared" ca="1" si="230"/>
        <v>0</v>
      </c>
      <c r="K146" s="1271">
        <f t="shared" ca="1" si="230"/>
        <v>0</v>
      </c>
      <c r="L146" s="1271">
        <f t="shared" ca="1" si="230"/>
        <v>0</v>
      </c>
      <c r="M146" s="1271">
        <f t="shared" ca="1" si="230"/>
        <v>0</v>
      </c>
      <c r="N146" s="1271">
        <f t="shared" ca="1" si="230"/>
        <v>0</v>
      </c>
      <c r="O146" s="1271">
        <f t="shared" ca="1" si="230"/>
        <v>0</v>
      </c>
      <c r="P146" s="1271">
        <f t="shared" ca="1" si="230"/>
        <v>0</v>
      </c>
      <c r="Q146" s="1271">
        <f t="shared" ca="1" si="230"/>
        <v>0</v>
      </c>
      <c r="R146" s="1271">
        <f t="shared" ca="1" si="230"/>
        <v>0</v>
      </c>
      <c r="S146" s="1271">
        <f t="shared" ca="1" si="230"/>
        <v>0</v>
      </c>
      <c r="T146" s="1271">
        <f t="shared" ca="1" si="230"/>
        <v>0</v>
      </c>
      <c r="U146" s="1271">
        <f t="shared" ca="1" si="230"/>
        <v>0</v>
      </c>
      <c r="V146" s="1271">
        <f t="shared" ca="1" si="230"/>
        <v>0</v>
      </c>
      <c r="W146" s="1271">
        <f t="shared" ca="1" si="230"/>
        <v>0</v>
      </c>
      <c r="X146" s="1271">
        <f t="shared" ca="1" si="230"/>
        <v>0</v>
      </c>
      <c r="Y146" s="1271">
        <f t="shared" ca="1" si="230"/>
        <v>0</v>
      </c>
      <c r="Z146" s="1271">
        <f t="shared" ca="1" si="230"/>
        <v>0</v>
      </c>
      <c r="AA146" s="1271">
        <f t="shared" ca="1" si="230"/>
        <v>0</v>
      </c>
      <c r="AB146" s="1271">
        <f t="shared" ca="1" si="230"/>
        <v>0</v>
      </c>
      <c r="AC146" s="1271">
        <f t="shared" ca="1" si="230"/>
        <v>0</v>
      </c>
      <c r="AD146" s="1271">
        <f t="shared" ca="1" si="230"/>
        <v>0</v>
      </c>
      <c r="AE146" s="1271">
        <f t="shared" ca="1" si="230"/>
        <v>0</v>
      </c>
      <c r="AF146" s="1271">
        <f t="shared" ca="1" si="230"/>
        <v>0</v>
      </c>
      <c r="AG146" s="1271">
        <f t="shared" ca="1" si="230"/>
        <v>0</v>
      </c>
      <c r="AH146" s="1271">
        <f t="shared" ca="1" si="230"/>
        <v>0</v>
      </c>
      <c r="AI146" s="1271">
        <f t="shared" ca="1" si="230"/>
        <v>0</v>
      </c>
      <c r="AJ146" s="1271">
        <f t="shared" ca="1" si="230"/>
        <v>0</v>
      </c>
      <c r="AK146" s="1271">
        <f t="shared" ref="AK146:BP146" ca="1" si="231">AK102-AK124</f>
        <v>0</v>
      </c>
      <c r="AL146" s="1271">
        <f t="shared" ca="1" si="231"/>
        <v>0</v>
      </c>
      <c r="AM146" s="1271">
        <f t="shared" ca="1" si="231"/>
        <v>0</v>
      </c>
      <c r="AN146" s="1271">
        <f t="shared" ca="1" si="231"/>
        <v>0</v>
      </c>
      <c r="AO146" s="1271">
        <f t="shared" ca="1" si="231"/>
        <v>0</v>
      </c>
      <c r="AP146" s="1271">
        <f t="shared" ca="1" si="231"/>
        <v>0</v>
      </c>
      <c r="AQ146" s="1271">
        <f t="shared" ca="1" si="231"/>
        <v>0</v>
      </c>
      <c r="AR146" s="1271">
        <f t="shared" ca="1" si="231"/>
        <v>0</v>
      </c>
      <c r="AS146" s="1271">
        <f t="shared" ca="1" si="231"/>
        <v>0</v>
      </c>
      <c r="AT146" s="1271">
        <f t="shared" ca="1" si="231"/>
        <v>0</v>
      </c>
      <c r="AU146" s="1271">
        <f t="shared" ca="1" si="231"/>
        <v>0</v>
      </c>
      <c r="AV146" s="1271">
        <f t="shared" ca="1" si="231"/>
        <v>0</v>
      </c>
      <c r="AW146" s="1271">
        <f t="shared" ca="1" si="231"/>
        <v>0</v>
      </c>
      <c r="AX146" s="1271">
        <f t="shared" ca="1" si="231"/>
        <v>0</v>
      </c>
      <c r="AY146" s="1271">
        <f t="shared" ca="1" si="231"/>
        <v>0</v>
      </c>
      <c r="AZ146" s="1271">
        <f t="shared" ca="1" si="231"/>
        <v>0</v>
      </c>
      <c r="BA146" s="1271">
        <f t="shared" ca="1" si="231"/>
        <v>0</v>
      </c>
      <c r="BB146" s="1271">
        <f t="shared" ca="1" si="231"/>
        <v>0</v>
      </c>
      <c r="BC146" s="1271">
        <f t="shared" ca="1" si="231"/>
        <v>0</v>
      </c>
      <c r="BD146" s="1271">
        <f t="shared" ca="1" si="231"/>
        <v>0</v>
      </c>
      <c r="BE146" s="1271">
        <f t="shared" ca="1" si="231"/>
        <v>0</v>
      </c>
      <c r="BF146" s="1271">
        <f t="shared" ca="1" si="231"/>
        <v>0</v>
      </c>
      <c r="BG146" s="1271">
        <f t="shared" ca="1" si="231"/>
        <v>0</v>
      </c>
      <c r="BH146" s="1271">
        <f t="shared" ca="1" si="231"/>
        <v>0</v>
      </c>
      <c r="BI146" s="1271">
        <f t="shared" ca="1" si="231"/>
        <v>0</v>
      </c>
      <c r="BJ146" s="1271">
        <f t="shared" ca="1" si="231"/>
        <v>0</v>
      </c>
      <c r="BK146" s="1271">
        <f t="shared" ca="1" si="231"/>
        <v>0</v>
      </c>
      <c r="BL146" s="1271">
        <f t="shared" ca="1" si="231"/>
        <v>0</v>
      </c>
      <c r="BM146" s="1271">
        <f t="shared" ca="1" si="231"/>
        <v>0</v>
      </c>
      <c r="BN146" s="1271">
        <f t="shared" ca="1" si="231"/>
        <v>0</v>
      </c>
      <c r="BO146" s="1271">
        <f t="shared" ca="1" si="231"/>
        <v>0</v>
      </c>
      <c r="BP146" s="1271">
        <f t="shared" ca="1" si="231"/>
        <v>0</v>
      </c>
      <c r="BQ146" s="1271">
        <f t="shared" ref="BQ146:CT146" ca="1" si="232">BQ102-BQ124</f>
        <v>0</v>
      </c>
      <c r="BR146" s="1271">
        <f t="shared" ca="1" si="232"/>
        <v>0</v>
      </c>
      <c r="BS146" s="1271">
        <f t="shared" ca="1" si="232"/>
        <v>0</v>
      </c>
      <c r="BT146" s="1271">
        <f t="shared" ca="1" si="232"/>
        <v>0</v>
      </c>
      <c r="BU146" s="1271">
        <f t="shared" ca="1" si="232"/>
        <v>0</v>
      </c>
      <c r="BV146" s="1271">
        <f t="shared" si="232"/>
        <v>0</v>
      </c>
      <c r="BW146" s="1271">
        <f t="shared" si="232"/>
        <v>0</v>
      </c>
      <c r="BX146" s="1271">
        <f t="shared" si="232"/>
        <v>0</v>
      </c>
      <c r="BY146" s="1271">
        <f t="shared" si="232"/>
        <v>0</v>
      </c>
      <c r="BZ146" s="1271">
        <f t="shared" si="232"/>
        <v>0</v>
      </c>
      <c r="CA146" s="1271">
        <f t="shared" si="232"/>
        <v>0</v>
      </c>
      <c r="CB146" s="1271">
        <f t="shared" si="232"/>
        <v>0</v>
      </c>
      <c r="CC146" s="1271">
        <f t="shared" si="232"/>
        <v>0</v>
      </c>
      <c r="CD146" s="1271">
        <f t="shared" si="232"/>
        <v>0</v>
      </c>
      <c r="CE146" s="1271">
        <f t="shared" si="232"/>
        <v>0</v>
      </c>
      <c r="CF146" s="1271">
        <f t="shared" si="232"/>
        <v>0</v>
      </c>
      <c r="CG146" s="1271">
        <f t="shared" si="232"/>
        <v>0</v>
      </c>
      <c r="CH146" s="1271">
        <f t="shared" si="232"/>
        <v>0</v>
      </c>
      <c r="CI146" s="1271">
        <f t="shared" si="232"/>
        <v>0</v>
      </c>
      <c r="CJ146" s="1271">
        <f t="shared" si="232"/>
        <v>0</v>
      </c>
      <c r="CK146" s="1271">
        <f t="shared" si="232"/>
        <v>0</v>
      </c>
      <c r="CL146" s="1271">
        <f t="shared" si="232"/>
        <v>0</v>
      </c>
      <c r="CM146" s="1271">
        <f t="shared" si="232"/>
        <v>0</v>
      </c>
      <c r="CN146" s="1271">
        <f t="shared" si="232"/>
        <v>0</v>
      </c>
      <c r="CO146" s="1271">
        <f t="shared" si="232"/>
        <v>0</v>
      </c>
      <c r="CP146" s="1271">
        <f t="shared" si="232"/>
        <v>0</v>
      </c>
      <c r="CQ146" s="1271">
        <f t="shared" si="232"/>
        <v>0</v>
      </c>
      <c r="CR146" s="1271">
        <f t="shared" si="232"/>
        <v>0</v>
      </c>
      <c r="CS146" s="1271">
        <f t="shared" si="232"/>
        <v>0</v>
      </c>
      <c r="CT146" s="1271">
        <f t="shared" si="232"/>
        <v>0</v>
      </c>
    </row>
    <row r="147" spans="1:98" ht="13" x14ac:dyDescent="0.3">
      <c r="A147" s="38" t="str">
        <f t="shared" si="192"/>
        <v>Total årlig kostnad NOx</v>
      </c>
      <c r="C147" s="241">
        <f t="shared" ca="1" si="193"/>
        <v>0</v>
      </c>
      <c r="E147" s="239">
        <f t="shared" ref="E147:AJ147" ca="1" si="233">E103-E125</f>
        <v>0</v>
      </c>
      <c r="F147" s="239">
        <f t="shared" ca="1" si="233"/>
        <v>0</v>
      </c>
      <c r="G147" s="239">
        <f t="shared" ca="1" si="233"/>
        <v>0</v>
      </c>
      <c r="H147" s="239">
        <f t="shared" ca="1" si="233"/>
        <v>0</v>
      </c>
      <c r="I147" s="239">
        <f t="shared" ca="1" si="233"/>
        <v>0</v>
      </c>
      <c r="J147" s="239">
        <f t="shared" ca="1" si="233"/>
        <v>0</v>
      </c>
      <c r="K147" s="239">
        <f t="shared" ca="1" si="233"/>
        <v>0</v>
      </c>
      <c r="L147" s="239">
        <f t="shared" ca="1" si="233"/>
        <v>0</v>
      </c>
      <c r="M147" s="239">
        <f t="shared" ca="1" si="233"/>
        <v>0</v>
      </c>
      <c r="N147" s="239">
        <f t="shared" ca="1" si="233"/>
        <v>0</v>
      </c>
      <c r="O147" s="239">
        <f t="shared" ca="1" si="233"/>
        <v>0</v>
      </c>
      <c r="P147" s="239">
        <f t="shared" ca="1" si="233"/>
        <v>0</v>
      </c>
      <c r="Q147" s="239">
        <f t="shared" ca="1" si="233"/>
        <v>0</v>
      </c>
      <c r="R147" s="239">
        <f t="shared" ca="1" si="233"/>
        <v>0</v>
      </c>
      <c r="S147" s="239">
        <f t="shared" ca="1" si="233"/>
        <v>0</v>
      </c>
      <c r="T147" s="239">
        <f t="shared" ca="1" si="233"/>
        <v>0</v>
      </c>
      <c r="U147" s="239">
        <f t="shared" ca="1" si="233"/>
        <v>0</v>
      </c>
      <c r="V147" s="239">
        <f t="shared" ca="1" si="233"/>
        <v>0</v>
      </c>
      <c r="W147" s="239">
        <f t="shared" ca="1" si="233"/>
        <v>0</v>
      </c>
      <c r="X147" s="239">
        <f t="shared" ca="1" si="233"/>
        <v>0</v>
      </c>
      <c r="Y147" s="239">
        <f t="shared" ca="1" si="233"/>
        <v>0</v>
      </c>
      <c r="Z147" s="239">
        <f t="shared" ca="1" si="233"/>
        <v>0</v>
      </c>
      <c r="AA147" s="239">
        <f t="shared" ca="1" si="233"/>
        <v>0</v>
      </c>
      <c r="AB147" s="239">
        <f t="shared" ca="1" si="233"/>
        <v>0</v>
      </c>
      <c r="AC147" s="239">
        <f t="shared" ca="1" si="233"/>
        <v>0</v>
      </c>
      <c r="AD147" s="239">
        <f t="shared" ca="1" si="233"/>
        <v>0</v>
      </c>
      <c r="AE147" s="239">
        <f t="shared" ca="1" si="233"/>
        <v>0</v>
      </c>
      <c r="AF147" s="239">
        <f t="shared" ca="1" si="233"/>
        <v>0</v>
      </c>
      <c r="AG147" s="239">
        <f t="shared" ca="1" si="233"/>
        <v>0</v>
      </c>
      <c r="AH147" s="239">
        <f t="shared" ca="1" si="233"/>
        <v>0</v>
      </c>
      <c r="AI147" s="239">
        <f t="shared" ca="1" si="233"/>
        <v>0</v>
      </c>
      <c r="AJ147" s="239">
        <f t="shared" ca="1" si="233"/>
        <v>0</v>
      </c>
      <c r="AK147" s="239">
        <f t="shared" ref="AK147:BP147" ca="1" si="234">AK103-AK125</f>
        <v>0</v>
      </c>
      <c r="AL147" s="239">
        <f t="shared" ca="1" si="234"/>
        <v>0</v>
      </c>
      <c r="AM147" s="239">
        <f t="shared" ca="1" si="234"/>
        <v>0</v>
      </c>
      <c r="AN147" s="239">
        <f t="shared" ca="1" si="234"/>
        <v>0</v>
      </c>
      <c r="AO147" s="239">
        <f t="shared" ca="1" si="234"/>
        <v>0</v>
      </c>
      <c r="AP147" s="239">
        <f t="shared" ca="1" si="234"/>
        <v>0</v>
      </c>
      <c r="AQ147" s="239">
        <f t="shared" ca="1" si="234"/>
        <v>0</v>
      </c>
      <c r="AR147" s="239">
        <f t="shared" ca="1" si="234"/>
        <v>0</v>
      </c>
      <c r="AS147" s="239">
        <f t="shared" ca="1" si="234"/>
        <v>0</v>
      </c>
      <c r="AT147" s="239">
        <f t="shared" ca="1" si="234"/>
        <v>0</v>
      </c>
      <c r="AU147" s="239">
        <f t="shared" ca="1" si="234"/>
        <v>0</v>
      </c>
      <c r="AV147" s="239">
        <f t="shared" ca="1" si="234"/>
        <v>0</v>
      </c>
      <c r="AW147" s="239">
        <f t="shared" ca="1" si="234"/>
        <v>0</v>
      </c>
      <c r="AX147" s="239">
        <f t="shared" ca="1" si="234"/>
        <v>0</v>
      </c>
      <c r="AY147" s="239">
        <f t="shared" ca="1" si="234"/>
        <v>0</v>
      </c>
      <c r="AZ147" s="239">
        <f t="shared" ca="1" si="234"/>
        <v>0</v>
      </c>
      <c r="BA147" s="239">
        <f t="shared" ca="1" si="234"/>
        <v>0</v>
      </c>
      <c r="BB147" s="239">
        <f t="shared" ca="1" si="234"/>
        <v>0</v>
      </c>
      <c r="BC147" s="239">
        <f t="shared" ca="1" si="234"/>
        <v>0</v>
      </c>
      <c r="BD147" s="239">
        <f t="shared" ca="1" si="234"/>
        <v>0</v>
      </c>
      <c r="BE147" s="239">
        <f t="shared" ca="1" si="234"/>
        <v>0</v>
      </c>
      <c r="BF147" s="239">
        <f t="shared" ca="1" si="234"/>
        <v>0</v>
      </c>
      <c r="BG147" s="239">
        <f t="shared" ca="1" si="234"/>
        <v>0</v>
      </c>
      <c r="BH147" s="239">
        <f t="shared" ca="1" si="234"/>
        <v>0</v>
      </c>
      <c r="BI147" s="239">
        <f t="shared" ca="1" si="234"/>
        <v>0</v>
      </c>
      <c r="BJ147" s="239">
        <f t="shared" ca="1" si="234"/>
        <v>0</v>
      </c>
      <c r="BK147" s="239">
        <f t="shared" ca="1" si="234"/>
        <v>0</v>
      </c>
      <c r="BL147" s="239">
        <f t="shared" ca="1" si="234"/>
        <v>0</v>
      </c>
      <c r="BM147" s="239">
        <f t="shared" ca="1" si="234"/>
        <v>0</v>
      </c>
      <c r="BN147" s="239">
        <f t="shared" ca="1" si="234"/>
        <v>0</v>
      </c>
      <c r="BO147" s="239">
        <f t="shared" ca="1" si="234"/>
        <v>0</v>
      </c>
      <c r="BP147" s="239">
        <f t="shared" ca="1" si="234"/>
        <v>0</v>
      </c>
      <c r="BQ147" s="239">
        <f t="shared" ref="BQ147:CT147" ca="1" si="235">BQ103-BQ125</f>
        <v>0</v>
      </c>
      <c r="BR147" s="239">
        <f t="shared" ca="1" si="235"/>
        <v>0</v>
      </c>
      <c r="BS147" s="239">
        <f t="shared" ca="1" si="235"/>
        <v>0</v>
      </c>
      <c r="BT147" s="239">
        <f t="shared" ca="1" si="235"/>
        <v>0</v>
      </c>
      <c r="BU147" s="239">
        <f t="shared" ca="1" si="235"/>
        <v>0</v>
      </c>
      <c r="BV147" s="239">
        <f t="shared" si="235"/>
        <v>0</v>
      </c>
      <c r="BW147" s="239">
        <f t="shared" si="235"/>
        <v>0</v>
      </c>
      <c r="BX147" s="239">
        <f t="shared" si="235"/>
        <v>0</v>
      </c>
      <c r="BY147" s="239">
        <f t="shared" si="235"/>
        <v>0</v>
      </c>
      <c r="BZ147" s="239">
        <f t="shared" si="235"/>
        <v>0</v>
      </c>
      <c r="CA147" s="239">
        <f t="shared" si="235"/>
        <v>0</v>
      </c>
      <c r="CB147" s="239">
        <f t="shared" si="235"/>
        <v>0</v>
      </c>
      <c r="CC147" s="239">
        <f t="shared" si="235"/>
        <v>0</v>
      </c>
      <c r="CD147" s="239">
        <f t="shared" si="235"/>
        <v>0</v>
      </c>
      <c r="CE147" s="239">
        <f t="shared" si="235"/>
        <v>0</v>
      </c>
      <c r="CF147" s="239">
        <f t="shared" si="235"/>
        <v>0</v>
      </c>
      <c r="CG147" s="239">
        <f t="shared" si="235"/>
        <v>0</v>
      </c>
      <c r="CH147" s="239">
        <f t="shared" si="235"/>
        <v>0</v>
      </c>
      <c r="CI147" s="239">
        <f t="shared" si="235"/>
        <v>0</v>
      </c>
      <c r="CJ147" s="239">
        <f t="shared" si="235"/>
        <v>0</v>
      </c>
      <c r="CK147" s="239">
        <f t="shared" si="235"/>
        <v>0</v>
      </c>
      <c r="CL147" s="239">
        <f t="shared" si="235"/>
        <v>0</v>
      </c>
      <c r="CM147" s="239">
        <f t="shared" si="235"/>
        <v>0</v>
      </c>
      <c r="CN147" s="239">
        <f t="shared" si="235"/>
        <v>0</v>
      </c>
      <c r="CO147" s="239">
        <f t="shared" si="235"/>
        <v>0</v>
      </c>
      <c r="CP147" s="239">
        <f t="shared" si="235"/>
        <v>0</v>
      </c>
      <c r="CQ147" s="239">
        <f t="shared" si="235"/>
        <v>0</v>
      </c>
      <c r="CR147" s="239">
        <f t="shared" si="235"/>
        <v>0</v>
      </c>
      <c r="CS147" s="239">
        <f t="shared" si="235"/>
        <v>0</v>
      </c>
      <c r="CT147" s="239">
        <f t="shared" si="235"/>
        <v>0</v>
      </c>
    </row>
    <row r="148" spans="1:98" ht="13" x14ac:dyDescent="0.3">
      <c r="A148" s="38" t="str">
        <f t="shared" si="192"/>
        <v>Total årlig kostnad VOC</v>
      </c>
      <c r="C148" s="241">
        <f t="shared" ca="1" si="193"/>
        <v>0</v>
      </c>
      <c r="E148" s="239">
        <f t="shared" ref="E148:AJ148" ca="1" si="236">E104-E126</f>
        <v>0</v>
      </c>
      <c r="F148" s="239">
        <f t="shared" ca="1" si="236"/>
        <v>0</v>
      </c>
      <c r="G148" s="239">
        <f t="shared" ca="1" si="236"/>
        <v>0</v>
      </c>
      <c r="H148" s="239">
        <f t="shared" ca="1" si="236"/>
        <v>0</v>
      </c>
      <c r="I148" s="239">
        <f t="shared" ca="1" si="236"/>
        <v>0</v>
      </c>
      <c r="J148" s="239">
        <f t="shared" ca="1" si="236"/>
        <v>0</v>
      </c>
      <c r="K148" s="239">
        <f t="shared" ca="1" si="236"/>
        <v>0</v>
      </c>
      <c r="L148" s="239">
        <f t="shared" ca="1" si="236"/>
        <v>0</v>
      </c>
      <c r="M148" s="239">
        <f t="shared" ca="1" si="236"/>
        <v>0</v>
      </c>
      <c r="N148" s="239">
        <f t="shared" ca="1" si="236"/>
        <v>0</v>
      </c>
      <c r="O148" s="239">
        <f t="shared" ca="1" si="236"/>
        <v>0</v>
      </c>
      <c r="P148" s="239">
        <f t="shared" ca="1" si="236"/>
        <v>0</v>
      </c>
      <c r="Q148" s="239">
        <f t="shared" ca="1" si="236"/>
        <v>0</v>
      </c>
      <c r="R148" s="239">
        <f t="shared" ca="1" si="236"/>
        <v>0</v>
      </c>
      <c r="S148" s="239">
        <f t="shared" ca="1" si="236"/>
        <v>0</v>
      </c>
      <c r="T148" s="239">
        <f t="shared" ca="1" si="236"/>
        <v>0</v>
      </c>
      <c r="U148" s="239">
        <f t="shared" ca="1" si="236"/>
        <v>0</v>
      </c>
      <c r="V148" s="239">
        <f t="shared" ca="1" si="236"/>
        <v>0</v>
      </c>
      <c r="W148" s="239">
        <f t="shared" ca="1" si="236"/>
        <v>0</v>
      </c>
      <c r="X148" s="239">
        <f t="shared" ca="1" si="236"/>
        <v>0</v>
      </c>
      <c r="Y148" s="239">
        <f t="shared" ca="1" si="236"/>
        <v>0</v>
      </c>
      <c r="Z148" s="239">
        <f t="shared" ca="1" si="236"/>
        <v>0</v>
      </c>
      <c r="AA148" s="239">
        <f t="shared" ca="1" si="236"/>
        <v>0</v>
      </c>
      <c r="AB148" s="239">
        <f t="shared" ca="1" si="236"/>
        <v>0</v>
      </c>
      <c r="AC148" s="239">
        <f t="shared" ca="1" si="236"/>
        <v>0</v>
      </c>
      <c r="AD148" s="239">
        <f t="shared" ca="1" si="236"/>
        <v>0</v>
      </c>
      <c r="AE148" s="239">
        <f t="shared" ca="1" si="236"/>
        <v>0</v>
      </c>
      <c r="AF148" s="239">
        <f t="shared" ca="1" si="236"/>
        <v>0</v>
      </c>
      <c r="AG148" s="239">
        <f t="shared" ca="1" si="236"/>
        <v>0</v>
      </c>
      <c r="AH148" s="239">
        <f t="shared" ca="1" si="236"/>
        <v>0</v>
      </c>
      <c r="AI148" s="239">
        <f t="shared" ca="1" si="236"/>
        <v>0</v>
      </c>
      <c r="AJ148" s="239">
        <f t="shared" ca="1" si="236"/>
        <v>0</v>
      </c>
      <c r="AK148" s="239">
        <f t="shared" ref="AK148:BP148" ca="1" si="237">AK104-AK126</f>
        <v>0</v>
      </c>
      <c r="AL148" s="239">
        <f t="shared" ca="1" si="237"/>
        <v>0</v>
      </c>
      <c r="AM148" s="239">
        <f t="shared" ca="1" si="237"/>
        <v>0</v>
      </c>
      <c r="AN148" s="239">
        <f t="shared" ca="1" si="237"/>
        <v>0</v>
      </c>
      <c r="AO148" s="239">
        <f t="shared" ca="1" si="237"/>
        <v>0</v>
      </c>
      <c r="AP148" s="239">
        <f t="shared" ca="1" si="237"/>
        <v>0</v>
      </c>
      <c r="AQ148" s="239">
        <f t="shared" ca="1" si="237"/>
        <v>0</v>
      </c>
      <c r="AR148" s="239">
        <f t="shared" ca="1" si="237"/>
        <v>0</v>
      </c>
      <c r="AS148" s="239">
        <f t="shared" ca="1" si="237"/>
        <v>0</v>
      </c>
      <c r="AT148" s="239">
        <f t="shared" ca="1" si="237"/>
        <v>0</v>
      </c>
      <c r="AU148" s="239">
        <f t="shared" ca="1" si="237"/>
        <v>0</v>
      </c>
      <c r="AV148" s="239">
        <f t="shared" ca="1" si="237"/>
        <v>0</v>
      </c>
      <c r="AW148" s="239">
        <f t="shared" ca="1" si="237"/>
        <v>0</v>
      </c>
      <c r="AX148" s="239">
        <f t="shared" ca="1" si="237"/>
        <v>0</v>
      </c>
      <c r="AY148" s="239">
        <f t="shared" ca="1" si="237"/>
        <v>0</v>
      </c>
      <c r="AZ148" s="239">
        <f t="shared" ca="1" si="237"/>
        <v>0</v>
      </c>
      <c r="BA148" s="239">
        <f t="shared" ca="1" si="237"/>
        <v>0</v>
      </c>
      <c r="BB148" s="239">
        <f t="shared" ca="1" si="237"/>
        <v>0</v>
      </c>
      <c r="BC148" s="239">
        <f t="shared" ca="1" si="237"/>
        <v>0</v>
      </c>
      <c r="BD148" s="239">
        <f t="shared" ca="1" si="237"/>
        <v>0</v>
      </c>
      <c r="BE148" s="239">
        <f t="shared" ca="1" si="237"/>
        <v>0</v>
      </c>
      <c r="BF148" s="239">
        <f t="shared" ca="1" si="237"/>
        <v>0</v>
      </c>
      <c r="BG148" s="239">
        <f t="shared" ca="1" si="237"/>
        <v>0</v>
      </c>
      <c r="BH148" s="239">
        <f t="shared" ca="1" si="237"/>
        <v>0</v>
      </c>
      <c r="BI148" s="239">
        <f t="shared" ca="1" si="237"/>
        <v>0</v>
      </c>
      <c r="BJ148" s="239">
        <f t="shared" ca="1" si="237"/>
        <v>0</v>
      </c>
      <c r="BK148" s="239">
        <f t="shared" ca="1" si="237"/>
        <v>0</v>
      </c>
      <c r="BL148" s="239">
        <f t="shared" ca="1" si="237"/>
        <v>0</v>
      </c>
      <c r="BM148" s="239">
        <f t="shared" ca="1" si="237"/>
        <v>0</v>
      </c>
      <c r="BN148" s="239">
        <f t="shared" ca="1" si="237"/>
        <v>0</v>
      </c>
      <c r="BO148" s="239">
        <f t="shared" ca="1" si="237"/>
        <v>0</v>
      </c>
      <c r="BP148" s="239">
        <f t="shared" ca="1" si="237"/>
        <v>0</v>
      </c>
      <c r="BQ148" s="239">
        <f t="shared" ref="BQ148:CT148" ca="1" si="238">BQ104-BQ126</f>
        <v>0</v>
      </c>
      <c r="BR148" s="239">
        <f t="shared" ca="1" si="238"/>
        <v>0</v>
      </c>
      <c r="BS148" s="239">
        <f t="shared" ca="1" si="238"/>
        <v>0</v>
      </c>
      <c r="BT148" s="239">
        <f t="shared" ca="1" si="238"/>
        <v>0</v>
      </c>
      <c r="BU148" s="239">
        <f t="shared" ca="1" si="238"/>
        <v>0</v>
      </c>
      <c r="BV148" s="239">
        <f t="shared" si="238"/>
        <v>0</v>
      </c>
      <c r="BW148" s="239">
        <f t="shared" si="238"/>
        <v>0</v>
      </c>
      <c r="BX148" s="239">
        <f t="shared" si="238"/>
        <v>0</v>
      </c>
      <c r="BY148" s="239">
        <f t="shared" si="238"/>
        <v>0</v>
      </c>
      <c r="BZ148" s="239">
        <f t="shared" si="238"/>
        <v>0</v>
      </c>
      <c r="CA148" s="239">
        <f t="shared" si="238"/>
        <v>0</v>
      </c>
      <c r="CB148" s="239">
        <f t="shared" si="238"/>
        <v>0</v>
      </c>
      <c r="CC148" s="239">
        <f t="shared" si="238"/>
        <v>0</v>
      </c>
      <c r="CD148" s="239">
        <f t="shared" si="238"/>
        <v>0</v>
      </c>
      <c r="CE148" s="239">
        <f t="shared" si="238"/>
        <v>0</v>
      </c>
      <c r="CF148" s="239">
        <f t="shared" si="238"/>
        <v>0</v>
      </c>
      <c r="CG148" s="239">
        <f t="shared" si="238"/>
        <v>0</v>
      </c>
      <c r="CH148" s="239">
        <f t="shared" si="238"/>
        <v>0</v>
      </c>
      <c r="CI148" s="239">
        <f t="shared" si="238"/>
        <v>0</v>
      </c>
      <c r="CJ148" s="239">
        <f t="shared" si="238"/>
        <v>0</v>
      </c>
      <c r="CK148" s="239">
        <f t="shared" si="238"/>
        <v>0</v>
      </c>
      <c r="CL148" s="239">
        <f t="shared" si="238"/>
        <v>0</v>
      </c>
      <c r="CM148" s="239">
        <f t="shared" si="238"/>
        <v>0</v>
      </c>
      <c r="CN148" s="239">
        <f t="shared" si="238"/>
        <v>0</v>
      </c>
      <c r="CO148" s="239">
        <f t="shared" si="238"/>
        <v>0</v>
      </c>
      <c r="CP148" s="239">
        <f t="shared" si="238"/>
        <v>0</v>
      </c>
      <c r="CQ148" s="239">
        <f t="shared" si="238"/>
        <v>0</v>
      </c>
      <c r="CR148" s="239">
        <f t="shared" si="238"/>
        <v>0</v>
      </c>
      <c r="CS148" s="239">
        <f t="shared" si="238"/>
        <v>0</v>
      </c>
      <c r="CT148" s="239">
        <f t="shared" si="238"/>
        <v>0</v>
      </c>
    </row>
    <row r="149" spans="1:98" ht="13" x14ac:dyDescent="0.3">
      <c r="A149" s="38" t="str">
        <f t="shared" si="192"/>
        <v>Total årlig kostnad SO2</v>
      </c>
      <c r="C149" s="241">
        <f t="shared" ca="1" si="193"/>
        <v>0</v>
      </c>
      <c r="E149" s="239">
        <f t="shared" ref="E149:AJ149" ca="1" si="239">E105-E127</f>
        <v>0</v>
      </c>
      <c r="F149" s="239">
        <f t="shared" ca="1" si="239"/>
        <v>0</v>
      </c>
      <c r="G149" s="239">
        <f t="shared" ca="1" si="239"/>
        <v>0</v>
      </c>
      <c r="H149" s="239">
        <f t="shared" ca="1" si="239"/>
        <v>0</v>
      </c>
      <c r="I149" s="239">
        <f t="shared" ca="1" si="239"/>
        <v>0</v>
      </c>
      <c r="J149" s="239">
        <f t="shared" ca="1" si="239"/>
        <v>0</v>
      </c>
      <c r="K149" s="239">
        <f t="shared" ca="1" si="239"/>
        <v>0</v>
      </c>
      <c r="L149" s="239">
        <f t="shared" ca="1" si="239"/>
        <v>0</v>
      </c>
      <c r="M149" s="239">
        <f t="shared" ca="1" si="239"/>
        <v>0</v>
      </c>
      <c r="N149" s="239">
        <f t="shared" ca="1" si="239"/>
        <v>0</v>
      </c>
      <c r="O149" s="239">
        <f t="shared" ca="1" si="239"/>
        <v>0</v>
      </c>
      <c r="P149" s="239">
        <f t="shared" ca="1" si="239"/>
        <v>0</v>
      </c>
      <c r="Q149" s="239">
        <f t="shared" ca="1" si="239"/>
        <v>0</v>
      </c>
      <c r="R149" s="239">
        <f t="shared" ca="1" si="239"/>
        <v>0</v>
      </c>
      <c r="S149" s="239">
        <f t="shared" ca="1" si="239"/>
        <v>0</v>
      </c>
      <c r="T149" s="239">
        <f t="shared" ca="1" si="239"/>
        <v>0</v>
      </c>
      <c r="U149" s="239">
        <f t="shared" ca="1" si="239"/>
        <v>0</v>
      </c>
      <c r="V149" s="239">
        <f t="shared" ca="1" si="239"/>
        <v>0</v>
      </c>
      <c r="W149" s="239">
        <f t="shared" ca="1" si="239"/>
        <v>0</v>
      </c>
      <c r="X149" s="239">
        <f t="shared" ca="1" si="239"/>
        <v>0</v>
      </c>
      <c r="Y149" s="239">
        <f t="shared" ca="1" si="239"/>
        <v>0</v>
      </c>
      <c r="Z149" s="239">
        <f t="shared" ca="1" si="239"/>
        <v>0</v>
      </c>
      <c r="AA149" s="239">
        <f t="shared" ca="1" si="239"/>
        <v>0</v>
      </c>
      <c r="AB149" s="239">
        <f t="shared" ca="1" si="239"/>
        <v>0</v>
      </c>
      <c r="AC149" s="239">
        <f t="shared" ca="1" si="239"/>
        <v>0</v>
      </c>
      <c r="AD149" s="239">
        <f t="shared" ca="1" si="239"/>
        <v>0</v>
      </c>
      <c r="AE149" s="239">
        <f t="shared" ca="1" si="239"/>
        <v>0</v>
      </c>
      <c r="AF149" s="239">
        <f t="shared" ca="1" si="239"/>
        <v>0</v>
      </c>
      <c r="AG149" s="239">
        <f t="shared" ca="1" si="239"/>
        <v>0</v>
      </c>
      <c r="AH149" s="239">
        <f t="shared" ca="1" si="239"/>
        <v>0</v>
      </c>
      <c r="AI149" s="239">
        <f t="shared" ca="1" si="239"/>
        <v>0</v>
      </c>
      <c r="AJ149" s="239">
        <f t="shared" ca="1" si="239"/>
        <v>0</v>
      </c>
      <c r="AK149" s="239">
        <f t="shared" ref="AK149:BP149" ca="1" si="240">AK105-AK127</f>
        <v>0</v>
      </c>
      <c r="AL149" s="239">
        <f t="shared" ca="1" si="240"/>
        <v>0</v>
      </c>
      <c r="AM149" s="239">
        <f t="shared" ca="1" si="240"/>
        <v>0</v>
      </c>
      <c r="AN149" s="239">
        <f t="shared" ca="1" si="240"/>
        <v>0</v>
      </c>
      <c r="AO149" s="239">
        <f t="shared" ca="1" si="240"/>
        <v>0</v>
      </c>
      <c r="AP149" s="239">
        <f t="shared" ca="1" si="240"/>
        <v>0</v>
      </c>
      <c r="AQ149" s="239">
        <f t="shared" ca="1" si="240"/>
        <v>0</v>
      </c>
      <c r="AR149" s="239">
        <f t="shared" ca="1" si="240"/>
        <v>0</v>
      </c>
      <c r="AS149" s="239">
        <f t="shared" ca="1" si="240"/>
        <v>0</v>
      </c>
      <c r="AT149" s="239">
        <f t="shared" ca="1" si="240"/>
        <v>0</v>
      </c>
      <c r="AU149" s="239">
        <f t="shared" ca="1" si="240"/>
        <v>0</v>
      </c>
      <c r="AV149" s="239">
        <f t="shared" ca="1" si="240"/>
        <v>0</v>
      </c>
      <c r="AW149" s="239">
        <f t="shared" ca="1" si="240"/>
        <v>0</v>
      </c>
      <c r="AX149" s="239">
        <f t="shared" ca="1" si="240"/>
        <v>0</v>
      </c>
      <c r="AY149" s="239">
        <f t="shared" ca="1" si="240"/>
        <v>0</v>
      </c>
      <c r="AZ149" s="239">
        <f t="shared" ca="1" si="240"/>
        <v>0</v>
      </c>
      <c r="BA149" s="239">
        <f t="shared" ca="1" si="240"/>
        <v>0</v>
      </c>
      <c r="BB149" s="239">
        <f t="shared" ca="1" si="240"/>
        <v>0</v>
      </c>
      <c r="BC149" s="239">
        <f t="shared" ca="1" si="240"/>
        <v>0</v>
      </c>
      <c r="BD149" s="239">
        <f t="shared" ca="1" si="240"/>
        <v>0</v>
      </c>
      <c r="BE149" s="239">
        <f t="shared" ca="1" si="240"/>
        <v>0</v>
      </c>
      <c r="BF149" s="239">
        <f t="shared" ca="1" si="240"/>
        <v>0</v>
      </c>
      <c r="BG149" s="239">
        <f t="shared" ca="1" si="240"/>
        <v>0</v>
      </c>
      <c r="BH149" s="239">
        <f t="shared" ca="1" si="240"/>
        <v>0</v>
      </c>
      <c r="BI149" s="239">
        <f t="shared" ca="1" si="240"/>
        <v>0</v>
      </c>
      <c r="BJ149" s="239">
        <f t="shared" ca="1" si="240"/>
        <v>0</v>
      </c>
      <c r="BK149" s="239">
        <f t="shared" ca="1" si="240"/>
        <v>0</v>
      </c>
      <c r="BL149" s="239">
        <f t="shared" ca="1" si="240"/>
        <v>0</v>
      </c>
      <c r="BM149" s="239">
        <f t="shared" ca="1" si="240"/>
        <v>0</v>
      </c>
      <c r="BN149" s="239">
        <f t="shared" ca="1" si="240"/>
        <v>0</v>
      </c>
      <c r="BO149" s="239">
        <f t="shared" ca="1" si="240"/>
        <v>0</v>
      </c>
      <c r="BP149" s="239">
        <f t="shared" ca="1" si="240"/>
        <v>0</v>
      </c>
      <c r="BQ149" s="239">
        <f t="shared" ref="BQ149:CT149" ca="1" si="241">BQ105-BQ127</f>
        <v>0</v>
      </c>
      <c r="BR149" s="239">
        <f t="shared" ca="1" si="241"/>
        <v>0</v>
      </c>
      <c r="BS149" s="239">
        <f t="shared" ca="1" si="241"/>
        <v>0</v>
      </c>
      <c r="BT149" s="239">
        <f t="shared" ca="1" si="241"/>
        <v>0</v>
      </c>
      <c r="BU149" s="239">
        <f t="shared" ca="1" si="241"/>
        <v>0</v>
      </c>
      <c r="BV149" s="239">
        <f t="shared" si="241"/>
        <v>0</v>
      </c>
      <c r="BW149" s="239">
        <f t="shared" si="241"/>
        <v>0</v>
      </c>
      <c r="BX149" s="239">
        <f t="shared" si="241"/>
        <v>0</v>
      </c>
      <c r="BY149" s="239">
        <f t="shared" si="241"/>
        <v>0</v>
      </c>
      <c r="BZ149" s="239">
        <f t="shared" si="241"/>
        <v>0</v>
      </c>
      <c r="CA149" s="239">
        <f t="shared" si="241"/>
        <v>0</v>
      </c>
      <c r="CB149" s="239">
        <f t="shared" si="241"/>
        <v>0</v>
      </c>
      <c r="CC149" s="239">
        <f t="shared" si="241"/>
        <v>0</v>
      </c>
      <c r="CD149" s="239">
        <f t="shared" si="241"/>
        <v>0</v>
      </c>
      <c r="CE149" s="239">
        <f t="shared" si="241"/>
        <v>0</v>
      </c>
      <c r="CF149" s="239">
        <f t="shared" si="241"/>
        <v>0</v>
      </c>
      <c r="CG149" s="239">
        <f t="shared" si="241"/>
        <v>0</v>
      </c>
      <c r="CH149" s="239">
        <f t="shared" si="241"/>
        <v>0</v>
      </c>
      <c r="CI149" s="239">
        <f t="shared" si="241"/>
        <v>0</v>
      </c>
      <c r="CJ149" s="239">
        <f t="shared" si="241"/>
        <v>0</v>
      </c>
      <c r="CK149" s="239">
        <f t="shared" si="241"/>
        <v>0</v>
      </c>
      <c r="CL149" s="239">
        <f t="shared" si="241"/>
        <v>0</v>
      </c>
      <c r="CM149" s="239">
        <f t="shared" si="241"/>
        <v>0</v>
      </c>
      <c r="CN149" s="239">
        <f t="shared" si="241"/>
        <v>0</v>
      </c>
      <c r="CO149" s="239">
        <f t="shared" si="241"/>
        <v>0</v>
      </c>
      <c r="CP149" s="239">
        <f t="shared" si="241"/>
        <v>0</v>
      </c>
      <c r="CQ149" s="239">
        <f t="shared" si="241"/>
        <v>0</v>
      </c>
      <c r="CR149" s="239">
        <f t="shared" si="241"/>
        <v>0</v>
      </c>
      <c r="CS149" s="239">
        <f t="shared" si="241"/>
        <v>0</v>
      </c>
      <c r="CT149" s="239">
        <f t="shared" si="241"/>
        <v>0</v>
      </c>
    </row>
    <row r="150" spans="1:98" ht="13" x14ac:dyDescent="0.3">
      <c r="A150" s="38" t="str">
        <f t="shared" si="192"/>
        <v>Total årlig kostnad NH3</v>
      </c>
      <c r="C150" s="241">
        <f t="shared" ca="1" si="193"/>
        <v>0</v>
      </c>
      <c r="E150" s="239">
        <f t="shared" ref="E150:AJ150" ca="1" si="242">E106-E128</f>
        <v>0</v>
      </c>
      <c r="F150" s="239">
        <f t="shared" ca="1" si="242"/>
        <v>0</v>
      </c>
      <c r="G150" s="239">
        <f t="shared" ca="1" si="242"/>
        <v>0</v>
      </c>
      <c r="H150" s="239">
        <f t="shared" ca="1" si="242"/>
        <v>0</v>
      </c>
      <c r="I150" s="239">
        <f t="shared" ca="1" si="242"/>
        <v>0</v>
      </c>
      <c r="J150" s="239">
        <f t="shared" ca="1" si="242"/>
        <v>0</v>
      </c>
      <c r="K150" s="239">
        <f t="shared" ca="1" si="242"/>
        <v>0</v>
      </c>
      <c r="L150" s="239">
        <f t="shared" ca="1" si="242"/>
        <v>0</v>
      </c>
      <c r="M150" s="239">
        <f t="shared" ca="1" si="242"/>
        <v>0</v>
      </c>
      <c r="N150" s="239">
        <f t="shared" ca="1" si="242"/>
        <v>0</v>
      </c>
      <c r="O150" s="239">
        <f t="shared" ca="1" si="242"/>
        <v>0</v>
      </c>
      <c r="P150" s="239">
        <f t="shared" ca="1" si="242"/>
        <v>0</v>
      </c>
      <c r="Q150" s="239">
        <f t="shared" ca="1" si="242"/>
        <v>0</v>
      </c>
      <c r="R150" s="239">
        <f t="shared" ca="1" si="242"/>
        <v>0</v>
      </c>
      <c r="S150" s="239">
        <f t="shared" ca="1" si="242"/>
        <v>0</v>
      </c>
      <c r="T150" s="239">
        <f t="shared" ca="1" si="242"/>
        <v>0</v>
      </c>
      <c r="U150" s="239">
        <f t="shared" ca="1" si="242"/>
        <v>0</v>
      </c>
      <c r="V150" s="239">
        <f t="shared" ca="1" si="242"/>
        <v>0</v>
      </c>
      <c r="W150" s="239">
        <f t="shared" ca="1" si="242"/>
        <v>0</v>
      </c>
      <c r="X150" s="239">
        <f t="shared" ca="1" si="242"/>
        <v>0</v>
      </c>
      <c r="Y150" s="239">
        <f t="shared" ca="1" si="242"/>
        <v>0</v>
      </c>
      <c r="Z150" s="239">
        <f t="shared" ca="1" si="242"/>
        <v>0</v>
      </c>
      <c r="AA150" s="239">
        <f t="shared" ca="1" si="242"/>
        <v>0</v>
      </c>
      <c r="AB150" s="239">
        <f t="shared" ca="1" si="242"/>
        <v>0</v>
      </c>
      <c r="AC150" s="239">
        <f t="shared" ca="1" si="242"/>
        <v>0</v>
      </c>
      <c r="AD150" s="239">
        <f t="shared" ca="1" si="242"/>
        <v>0</v>
      </c>
      <c r="AE150" s="239">
        <f t="shared" ca="1" si="242"/>
        <v>0</v>
      </c>
      <c r="AF150" s="239">
        <f t="shared" ca="1" si="242"/>
        <v>0</v>
      </c>
      <c r="AG150" s="239">
        <f t="shared" ca="1" si="242"/>
        <v>0</v>
      </c>
      <c r="AH150" s="239">
        <f t="shared" ca="1" si="242"/>
        <v>0</v>
      </c>
      <c r="AI150" s="239">
        <f t="shared" ca="1" si="242"/>
        <v>0</v>
      </c>
      <c r="AJ150" s="239">
        <f t="shared" ca="1" si="242"/>
        <v>0</v>
      </c>
      <c r="AK150" s="239">
        <f t="shared" ref="AK150:BP150" ca="1" si="243">AK106-AK128</f>
        <v>0</v>
      </c>
      <c r="AL150" s="239">
        <f t="shared" ca="1" si="243"/>
        <v>0</v>
      </c>
      <c r="AM150" s="239">
        <f t="shared" ca="1" si="243"/>
        <v>0</v>
      </c>
      <c r="AN150" s="239">
        <f t="shared" ca="1" si="243"/>
        <v>0</v>
      </c>
      <c r="AO150" s="239">
        <f t="shared" ca="1" si="243"/>
        <v>0</v>
      </c>
      <c r="AP150" s="239">
        <f t="shared" ca="1" si="243"/>
        <v>0</v>
      </c>
      <c r="AQ150" s="239">
        <f t="shared" ca="1" si="243"/>
        <v>0</v>
      </c>
      <c r="AR150" s="239">
        <f t="shared" ca="1" si="243"/>
        <v>0</v>
      </c>
      <c r="AS150" s="239">
        <f t="shared" ca="1" si="243"/>
        <v>0</v>
      </c>
      <c r="AT150" s="239">
        <f t="shared" ca="1" si="243"/>
        <v>0</v>
      </c>
      <c r="AU150" s="239">
        <f t="shared" ca="1" si="243"/>
        <v>0</v>
      </c>
      <c r="AV150" s="239">
        <f t="shared" ca="1" si="243"/>
        <v>0</v>
      </c>
      <c r="AW150" s="239">
        <f t="shared" ca="1" si="243"/>
        <v>0</v>
      </c>
      <c r="AX150" s="239">
        <f t="shared" ca="1" si="243"/>
        <v>0</v>
      </c>
      <c r="AY150" s="239">
        <f t="shared" ca="1" si="243"/>
        <v>0</v>
      </c>
      <c r="AZ150" s="239">
        <f t="shared" ca="1" si="243"/>
        <v>0</v>
      </c>
      <c r="BA150" s="239">
        <f t="shared" ca="1" si="243"/>
        <v>0</v>
      </c>
      <c r="BB150" s="239">
        <f t="shared" ca="1" si="243"/>
        <v>0</v>
      </c>
      <c r="BC150" s="239">
        <f t="shared" ca="1" si="243"/>
        <v>0</v>
      </c>
      <c r="BD150" s="239">
        <f t="shared" ca="1" si="243"/>
        <v>0</v>
      </c>
      <c r="BE150" s="239">
        <f t="shared" ca="1" si="243"/>
        <v>0</v>
      </c>
      <c r="BF150" s="239">
        <f t="shared" ca="1" si="243"/>
        <v>0</v>
      </c>
      <c r="BG150" s="239">
        <f t="shared" ca="1" si="243"/>
        <v>0</v>
      </c>
      <c r="BH150" s="239">
        <f t="shared" ca="1" si="243"/>
        <v>0</v>
      </c>
      <c r="BI150" s="239">
        <f t="shared" ca="1" si="243"/>
        <v>0</v>
      </c>
      <c r="BJ150" s="239">
        <f t="shared" ca="1" si="243"/>
        <v>0</v>
      </c>
      <c r="BK150" s="239">
        <f t="shared" ca="1" si="243"/>
        <v>0</v>
      </c>
      <c r="BL150" s="239">
        <f t="shared" ca="1" si="243"/>
        <v>0</v>
      </c>
      <c r="BM150" s="239">
        <f t="shared" ca="1" si="243"/>
        <v>0</v>
      </c>
      <c r="BN150" s="239">
        <f t="shared" ca="1" si="243"/>
        <v>0</v>
      </c>
      <c r="BO150" s="239">
        <f t="shared" ca="1" si="243"/>
        <v>0</v>
      </c>
      <c r="BP150" s="239">
        <f t="shared" ca="1" si="243"/>
        <v>0</v>
      </c>
      <c r="BQ150" s="239">
        <f t="shared" ref="BQ150:CT150" ca="1" si="244">BQ106-BQ128</f>
        <v>0</v>
      </c>
      <c r="BR150" s="239">
        <f t="shared" ca="1" si="244"/>
        <v>0</v>
      </c>
      <c r="BS150" s="239">
        <f t="shared" ca="1" si="244"/>
        <v>0</v>
      </c>
      <c r="BT150" s="239">
        <f t="shared" ca="1" si="244"/>
        <v>0</v>
      </c>
      <c r="BU150" s="239">
        <f t="shared" ca="1" si="244"/>
        <v>0</v>
      </c>
      <c r="BV150" s="239">
        <f t="shared" si="244"/>
        <v>0</v>
      </c>
      <c r="BW150" s="239">
        <f t="shared" si="244"/>
        <v>0</v>
      </c>
      <c r="BX150" s="239">
        <f t="shared" si="244"/>
        <v>0</v>
      </c>
      <c r="BY150" s="239">
        <f t="shared" si="244"/>
        <v>0</v>
      </c>
      <c r="BZ150" s="239">
        <f t="shared" si="244"/>
        <v>0</v>
      </c>
      <c r="CA150" s="239">
        <f t="shared" si="244"/>
        <v>0</v>
      </c>
      <c r="CB150" s="239">
        <f t="shared" si="244"/>
        <v>0</v>
      </c>
      <c r="CC150" s="239">
        <f t="shared" si="244"/>
        <v>0</v>
      </c>
      <c r="CD150" s="239">
        <f t="shared" si="244"/>
        <v>0</v>
      </c>
      <c r="CE150" s="239">
        <f t="shared" si="244"/>
        <v>0</v>
      </c>
      <c r="CF150" s="239">
        <f t="shared" si="244"/>
        <v>0</v>
      </c>
      <c r="CG150" s="239">
        <f t="shared" si="244"/>
        <v>0</v>
      </c>
      <c r="CH150" s="239">
        <f t="shared" si="244"/>
        <v>0</v>
      </c>
      <c r="CI150" s="239">
        <f t="shared" si="244"/>
        <v>0</v>
      </c>
      <c r="CJ150" s="239">
        <f t="shared" si="244"/>
        <v>0</v>
      </c>
      <c r="CK150" s="239">
        <f t="shared" si="244"/>
        <v>0</v>
      </c>
      <c r="CL150" s="239">
        <f t="shared" si="244"/>
        <v>0</v>
      </c>
      <c r="CM150" s="239">
        <f t="shared" si="244"/>
        <v>0</v>
      </c>
      <c r="CN150" s="239">
        <f t="shared" si="244"/>
        <v>0</v>
      </c>
      <c r="CO150" s="239">
        <f t="shared" si="244"/>
        <v>0</v>
      </c>
      <c r="CP150" s="239">
        <f t="shared" si="244"/>
        <v>0</v>
      </c>
      <c r="CQ150" s="239">
        <f t="shared" si="244"/>
        <v>0</v>
      </c>
      <c r="CR150" s="239">
        <f t="shared" si="244"/>
        <v>0</v>
      </c>
      <c r="CS150" s="239">
        <f t="shared" si="244"/>
        <v>0</v>
      </c>
      <c r="CT150" s="239">
        <f t="shared" si="244"/>
        <v>0</v>
      </c>
    </row>
    <row r="151" spans="1:98" s="591" customFormat="1" ht="13" x14ac:dyDescent="0.3">
      <c r="A151" s="593" t="str">
        <f t="shared" si="192"/>
        <v>Total årlig kostnad PM</v>
      </c>
      <c r="C151" s="594">
        <f t="shared" ca="1" si="193"/>
        <v>0</v>
      </c>
      <c r="D151" s="595"/>
      <c r="E151" s="596">
        <f t="shared" ref="E151:AJ151" ca="1" si="245">E107-E129</f>
        <v>0</v>
      </c>
      <c r="F151" s="596">
        <f t="shared" ca="1" si="245"/>
        <v>0</v>
      </c>
      <c r="G151" s="596">
        <f t="shared" ca="1" si="245"/>
        <v>0</v>
      </c>
      <c r="H151" s="596">
        <f t="shared" ca="1" si="245"/>
        <v>0</v>
      </c>
      <c r="I151" s="596">
        <f t="shared" ca="1" si="245"/>
        <v>0</v>
      </c>
      <c r="J151" s="596">
        <f t="shared" ca="1" si="245"/>
        <v>0</v>
      </c>
      <c r="K151" s="596">
        <f t="shared" ca="1" si="245"/>
        <v>0</v>
      </c>
      <c r="L151" s="596">
        <f t="shared" ca="1" si="245"/>
        <v>0</v>
      </c>
      <c r="M151" s="596">
        <f t="shared" ca="1" si="245"/>
        <v>0</v>
      </c>
      <c r="N151" s="596">
        <f t="shared" ca="1" si="245"/>
        <v>0</v>
      </c>
      <c r="O151" s="596">
        <f t="shared" ca="1" si="245"/>
        <v>0</v>
      </c>
      <c r="P151" s="596">
        <f t="shared" ca="1" si="245"/>
        <v>0</v>
      </c>
      <c r="Q151" s="596">
        <f t="shared" ca="1" si="245"/>
        <v>0</v>
      </c>
      <c r="R151" s="596">
        <f t="shared" ca="1" si="245"/>
        <v>0</v>
      </c>
      <c r="S151" s="596">
        <f t="shared" ca="1" si="245"/>
        <v>0</v>
      </c>
      <c r="T151" s="596">
        <f t="shared" ca="1" si="245"/>
        <v>0</v>
      </c>
      <c r="U151" s="596">
        <f t="shared" ca="1" si="245"/>
        <v>0</v>
      </c>
      <c r="V151" s="596">
        <f t="shared" ca="1" si="245"/>
        <v>0</v>
      </c>
      <c r="W151" s="596">
        <f t="shared" ca="1" si="245"/>
        <v>0</v>
      </c>
      <c r="X151" s="596">
        <f t="shared" ca="1" si="245"/>
        <v>0</v>
      </c>
      <c r="Y151" s="596">
        <f t="shared" ca="1" si="245"/>
        <v>0</v>
      </c>
      <c r="Z151" s="596">
        <f t="shared" ca="1" si="245"/>
        <v>0</v>
      </c>
      <c r="AA151" s="596">
        <f t="shared" ca="1" si="245"/>
        <v>0</v>
      </c>
      <c r="AB151" s="596">
        <f t="shared" ca="1" si="245"/>
        <v>0</v>
      </c>
      <c r="AC151" s="596">
        <f t="shared" ca="1" si="245"/>
        <v>0</v>
      </c>
      <c r="AD151" s="596">
        <f t="shared" ca="1" si="245"/>
        <v>0</v>
      </c>
      <c r="AE151" s="596">
        <f t="shared" ca="1" si="245"/>
        <v>0</v>
      </c>
      <c r="AF151" s="596">
        <f t="shared" ca="1" si="245"/>
        <v>0</v>
      </c>
      <c r="AG151" s="596">
        <f t="shared" ca="1" si="245"/>
        <v>0</v>
      </c>
      <c r="AH151" s="596">
        <f t="shared" ca="1" si="245"/>
        <v>0</v>
      </c>
      <c r="AI151" s="596">
        <f t="shared" ca="1" si="245"/>
        <v>0</v>
      </c>
      <c r="AJ151" s="596">
        <f t="shared" ca="1" si="245"/>
        <v>0</v>
      </c>
      <c r="AK151" s="596">
        <f t="shared" ref="AK151:BP151" ca="1" si="246">AK107-AK129</f>
        <v>0</v>
      </c>
      <c r="AL151" s="596">
        <f t="shared" ca="1" si="246"/>
        <v>0</v>
      </c>
      <c r="AM151" s="596">
        <f t="shared" ca="1" si="246"/>
        <v>0</v>
      </c>
      <c r="AN151" s="596">
        <f t="shared" ca="1" si="246"/>
        <v>0</v>
      </c>
      <c r="AO151" s="596">
        <f t="shared" ca="1" si="246"/>
        <v>0</v>
      </c>
      <c r="AP151" s="596">
        <f t="shared" ca="1" si="246"/>
        <v>0</v>
      </c>
      <c r="AQ151" s="596">
        <f t="shared" ca="1" si="246"/>
        <v>0</v>
      </c>
      <c r="AR151" s="596">
        <f t="shared" ca="1" si="246"/>
        <v>0</v>
      </c>
      <c r="AS151" s="596">
        <f t="shared" ca="1" si="246"/>
        <v>0</v>
      </c>
      <c r="AT151" s="596">
        <f t="shared" ca="1" si="246"/>
        <v>0</v>
      </c>
      <c r="AU151" s="596">
        <f t="shared" ca="1" si="246"/>
        <v>0</v>
      </c>
      <c r="AV151" s="596">
        <f t="shared" ca="1" si="246"/>
        <v>0</v>
      </c>
      <c r="AW151" s="596">
        <f t="shared" ca="1" si="246"/>
        <v>0</v>
      </c>
      <c r="AX151" s="596">
        <f t="shared" ca="1" si="246"/>
        <v>0</v>
      </c>
      <c r="AY151" s="596">
        <f t="shared" ca="1" si="246"/>
        <v>0</v>
      </c>
      <c r="AZ151" s="596">
        <f t="shared" ca="1" si="246"/>
        <v>0</v>
      </c>
      <c r="BA151" s="596">
        <f t="shared" ca="1" si="246"/>
        <v>0</v>
      </c>
      <c r="BB151" s="596">
        <f t="shared" ca="1" si="246"/>
        <v>0</v>
      </c>
      <c r="BC151" s="596">
        <f t="shared" ca="1" si="246"/>
        <v>0</v>
      </c>
      <c r="BD151" s="596">
        <f t="shared" ca="1" si="246"/>
        <v>0</v>
      </c>
      <c r="BE151" s="596">
        <f t="shared" ca="1" si="246"/>
        <v>0</v>
      </c>
      <c r="BF151" s="596">
        <f t="shared" ca="1" si="246"/>
        <v>0</v>
      </c>
      <c r="BG151" s="596">
        <f t="shared" ca="1" si="246"/>
        <v>0</v>
      </c>
      <c r="BH151" s="596">
        <f t="shared" ca="1" si="246"/>
        <v>0</v>
      </c>
      <c r="BI151" s="596">
        <f t="shared" ca="1" si="246"/>
        <v>0</v>
      </c>
      <c r="BJ151" s="596">
        <f t="shared" ca="1" si="246"/>
        <v>0</v>
      </c>
      <c r="BK151" s="596">
        <f t="shared" ca="1" si="246"/>
        <v>0</v>
      </c>
      <c r="BL151" s="596">
        <f t="shared" ca="1" si="246"/>
        <v>0</v>
      </c>
      <c r="BM151" s="596">
        <f t="shared" ca="1" si="246"/>
        <v>0</v>
      </c>
      <c r="BN151" s="596">
        <f t="shared" ca="1" si="246"/>
        <v>0</v>
      </c>
      <c r="BO151" s="596">
        <f t="shared" ca="1" si="246"/>
        <v>0</v>
      </c>
      <c r="BP151" s="596">
        <f t="shared" ca="1" si="246"/>
        <v>0</v>
      </c>
      <c r="BQ151" s="596">
        <f t="shared" ref="BQ151:CT151" ca="1" si="247">BQ107-BQ129</f>
        <v>0</v>
      </c>
      <c r="BR151" s="596">
        <f t="shared" ca="1" si="247"/>
        <v>0</v>
      </c>
      <c r="BS151" s="596">
        <f t="shared" ca="1" si="247"/>
        <v>0</v>
      </c>
      <c r="BT151" s="596">
        <f t="shared" ca="1" si="247"/>
        <v>0</v>
      </c>
      <c r="BU151" s="596">
        <f t="shared" ca="1" si="247"/>
        <v>0</v>
      </c>
      <c r="BV151" s="596">
        <f t="shared" si="247"/>
        <v>0</v>
      </c>
      <c r="BW151" s="596">
        <f t="shared" si="247"/>
        <v>0</v>
      </c>
      <c r="BX151" s="596">
        <f t="shared" si="247"/>
        <v>0</v>
      </c>
      <c r="BY151" s="596">
        <f t="shared" si="247"/>
        <v>0</v>
      </c>
      <c r="BZ151" s="596">
        <f t="shared" si="247"/>
        <v>0</v>
      </c>
      <c r="CA151" s="596">
        <f t="shared" si="247"/>
        <v>0</v>
      </c>
      <c r="CB151" s="596">
        <f t="shared" si="247"/>
        <v>0</v>
      </c>
      <c r="CC151" s="596">
        <f t="shared" si="247"/>
        <v>0</v>
      </c>
      <c r="CD151" s="596">
        <f t="shared" si="247"/>
        <v>0</v>
      </c>
      <c r="CE151" s="596">
        <f t="shared" si="247"/>
        <v>0</v>
      </c>
      <c r="CF151" s="596">
        <f t="shared" si="247"/>
        <v>0</v>
      </c>
      <c r="CG151" s="596">
        <f t="shared" si="247"/>
        <v>0</v>
      </c>
      <c r="CH151" s="596">
        <f t="shared" si="247"/>
        <v>0</v>
      </c>
      <c r="CI151" s="596">
        <f t="shared" si="247"/>
        <v>0</v>
      </c>
      <c r="CJ151" s="596">
        <f t="shared" si="247"/>
        <v>0</v>
      </c>
      <c r="CK151" s="596">
        <f t="shared" si="247"/>
        <v>0</v>
      </c>
      <c r="CL151" s="596">
        <f t="shared" si="247"/>
        <v>0</v>
      </c>
      <c r="CM151" s="596">
        <f t="shared" si="247"/>
        <v>0</v>
      </c>
      <c r="CN151" s="596">
        <f t="shared" si="247"/>
        <v>0</v>
      </c>
      <c r="CO151" s="596">
        <f t="shared" si="247"/>
        <v>0</v>
      </c>
      <c r="CP151" s="596">
        <f t="shared" si="247"/>
        <v>0</v>
      </c>
      <c r="CQ151" s="596">
        <f t="shared" si="247"/>
        <v>0</v>
      </c>
      <c r="CR151" s="596">
        <f t="shared" si="247"/>
        <v>0</v>
      </c>
      <c r="CS151" s="596">
        <f t="shared" si="247"/>
        <v>0</v>
      </c>
      <c r="CT151" s="596">
        <f t="shared" si="247"/>
        <v>0</v>
      </c>
    </row>
    <row r="152" spans="1:98" ht="13" x14ac:dyDescent="0.3">
      <c r="B152" s="1263" t="s">
        <v>816</v>
      </c>
      <c r="C152" s="1262">
        <f ca="1">SUM(C141:C151)</f>
        <v>0</v>
      </c>
    </row>
    <row r="153" spans="1:98" ht="13" x14ac:dyDescent="0.3">
      <c r="A153" s="38" t="str">
        <f>A130</f>
        <v>Summa Effekter</v>
      </c>
      <c r="B153" s="388"/>
      <c r="C153" s="242">
        <f ca="1">C152-C146</f>
        <v>0</v>
      </c>
    </row>
  </sheetData>
  <mergeCells count="6">
    <mergeCell ref="A132:C132"/>
    <mergeCell ref="A15:C15"/>
    <mergeCell ref="A38:C38"/>
    <mergeCell ref="A60:C60"/>
    <mergeCell ref="A88:C88"/>
    <mergeCell ref="A110:C11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3">
    <tabColor rgb="FF00B050"/>
  </sheetPr>
  <dimension ref="A1:CS408"/>
  <sheetViews>
    <sheetView topLeftCell="A376" zoomScale="80" zoomScaleNormal="80" workbookViewId="0">
      <selection activeCell="D109" sqref="D109"/>
    </sheetView>
  </sheetViews>
  <sheetFormatPr defaultColWidth="9.1796875" defaultRowHeight="12.5" x14ac:dyDescent="0.25"/>
  <cols>
    <col min="1" max="1" width="23.54296875" style="192" customWidth="1"/>
    <col min="2" max="2" width="18.7265625" style="192" customWidth="1"/>
    <col min="3" max="3" width="13.7265625" style="192" bestFit="1" customWidth="1"/>
    <col min="4" max="93" width="14" style="192" customWidth="1"/>
    <col min="94" max="16384" width="9.1796875" style="192"/>
  </cols>
  <sheetData>
    <row r="1" spans="1:97" s="323" customFormat="1" ht="18" x14ac:dyDescent="0.4">
      <c r="A1" s="322" t="s">
        <v>708</v>
      </c>
      <c r="B1" s="322"/>
    </row>
    <row r="2" spans="1:97" s="323" customFormat="1" x14ac:dyDescent="0.25">
      <c r="A2" s="324" t="str">
        <f>Indata!A20</f>
        <v>Bränsleeffektivisering</v>
      </c>
      <c r="B2" s="325">
        <f>Indata!$B$20</f>
        <v>0.98664717107516975</v>
      </c>
    </row>
    <row r="3" spans="1:97" s="323" customFormat="1" x14ac:dyDescent="0.25">
      <c r="A3" s="324" t="str">
        <f>Indata!A21</f>
        <v>Slutår bränsleeffektivisering</v>
      </c>
      <c r="B3" s="326">
        <f>Indata!$B$21</f>
        <v>2050</v>
      </c>
    </row>
    <row r="4" spans="1:97" s="323" customFormat="1" x14ac:dyDescent="0.25"/>
    <row r="5" spans="1:97" s="323" customFormat="1" ht="14" x14ac:dyDescent="0.3">
      <c r="A5" s="327" t="s">
        <v>312</v>
      </c>
    </row>
    <row r="6" spans="1:97" s="323" customFormat="1" ht="13" x14ac:dyDescent="0.3">
      <c r="B6" s="328">
        <f>Indata!B12</f>
        <v>2019</v>
      </c>
      <c r="C6" s="328">
        <f>Indata!B15</f>
        <v>2028</v>
      </c>
      <c r="D6" s="328">
        <f>Indata!B16</f>
        <v>2045</v>
      </c>
      <c r="E6" s="328">
        <f>Indata!B17</f>
        <v>2065</v>
      </c>
    </row>
    <row r="7" spans="1:97" s="323" customFormat="1" ht="12.75" customHeight="1" x14ac:dyDescent="0.4">
      <c r="B7" s="329" t="str">
        <f>Prognoser!H50</f>
        <v>2019 - 2028</v>
      </c>
      <c r="C7" s="329" t="str">
        <f>Prognoser!I50</f>
        <v>2028 - 2045</v>
      </c>
      <c r="D7" s="329" t="str">
        <f>Prognoser!J50</f>
        <v>2045 - 2065</v>
      </c>
      <c r="E7" s="329" t="str">
        <f>Prognoser!K50</f>
        <v>2065 - 2087</v>
      </c>
      <c r="F7" s="322"/>
    </row>
    <row r="8" spans="1:97" s="323" customFormat="1" x14ac:dyDescent="0.25">
      <c r="A8" s="324" t="s">
        <v>0</v>
      </c>
      <c r="B8" s="335" t="str">
        <f>Prognoser!H51</f>
        <v>-</v>
      </c>
      <c r="C8" s="335" t="str">
        <f>Prognoser!I51</f>
        <v>-</v>
      </c>
      <c r="D8" s="330" t="str">
        <f>Prognoser!J51</f>
        <v>-</v>
      </c>
      <c r="E8" s="330" t="str">
        <f>Prognoser!K51</f>
        <v>-</v>
      </c>
    </row>
    <row r="9" spans="1:97" s="323" customFormat="1" x14ac:dyDescent="0.25">
      <c r="A9" s="324" t="s">
        <v>1</v>
      </c>
      <c r="B9" s="335" t="str">
        <f>Prognoser!H52</f>
        <v>-</v>
      </c>
      <c r="C9" s="335" t="str">
        <f>Prognoser!I52</f>
        <v>-</v>
      </c>
      <c r="D9" s="330" t="str">
        <f>Prognoser!J52</f>
        <v>-</v>
      </c>
      <c r="E9" s="330" t="str">
        <f>Prognoser!K52</f>
        <v>-</v>
      </c>
    </row>
    <row r="10" spans="1:97" s="323" customFormat="1" x14ac:dyDescent="0.25">
      <c r="A10" s="324" t="s">
        <v>2</v>
      </c>
      <c r="B10" s="335" t="str">
        <f>Prognoser!H53</f>
        <v>-</v>
      </c>
      <c r="C10" s="335" t="str">
        <f>Prognoser!I53</f>
        <v>-</v>
      </c>
      <c r="D10" s="330" t="str">
        <f>Prognoser!J53</f>
        <v>-</v>
      </c>
      <c r="E10" s="330" t="str">
        <f>Prognoser!K53</f>
        <v>-</v>
      </c>
    </row>
    <row r="11" spans="1:97" s="323" customFormat="1" x14ac:dyDescent="0.25">
      <c r="A11" s="324" t="s">
        <v>11</v>
      </c>
      <c r="B11" s="335" t="str">
        <f>Prognoser!H54</f>
        <v>-</v>
      </c>
      <c r="C11" s="335" t="str">
        <f>Prognoser!I54</f>
        <v>-</v>
      </c>
      <c r="D11" s="330" t="str">
        <f>Prognoser!J54</f>
        <v>-</v>
      </c>
      <c r="E11" s="330" t="str">
        <f>Prognoser!K54</f>
        <v>-</v>
      </c>
    </row>
    <row r="12" spans="1:97" s="323" customFormat="1" x14ac:dyDescent="0.25">
      <c r="A12" s="324" t="s">
        <v>7</v>
      </c>
      <c r="B12" s="335" t="str">
        <f>Prognoser!H55</f>
        <v>-</v>
      </c>
      <c r="C12" s="335" t="str">
        <f>Prognoser!I55</f>
        <v>-</v>
      </c>
      <c r="D12" s="330" t="str">
        <f>Prognoser!J55</f>
        <v>-</v>
      </c>
      <c r="E12" s="330" t="str">
        <f>Prognoser!K55</f>
        <v>-</v>
      </c>
    </row>
    <row r="13" spans="1:97" s="323" customFormat="1" x14ac:dyDescent="0.25">
      <c r="A13" s="324" t="s">
        <v>3</v>
      </c>
      <c r="B13" s="335" t="str">
        <f>Prognoser!H56</f>
        <v>-</v>
      </c>
      <c r="C13" s="335" t="str">
        <f>Prognoser!I56</f>
        <v>-</v>
      </c>
      <c r="D13" s="330" t="str">
        <f>Prognoser!J56</f>
        <v>-</v>
      </c>
      <c r="E13" s="330" t="str">
        <f>Prognoser!K56</f>
        <v>-</v>
      </c>
      <c r="L13" s="278"/>
    </row>
    <row r="14" spans="1:97" s="323" customFormat="1" x14ac:dyDescent="0.25">
      <c r="A14" s="324" t="s">
        <v>4</v>
      </c>
      <c r="B14" s="335" t="str">
        <f>Prognoser!H57</f>
        <v>-</v>
      </c>
      <c r="C14" s="335" t="str">
        <f>Prognoser!I57</f>
        <v>-</v>
      </c>
      <c r="D14" s="330" t="str">
        <f>Prognoser!J57</f>
        <v>-</v>
      </c>
      <c r="E14" s="330" t="str">
        <f>Prognoser!K57</f>
        <v>-</v>
      </c>
    </row>
    <row r="15" spans="1:97" s="323" customFormat="1" ht="14.5" x14ac:dyDescent="0.35">
      <c r="A15" s="324"/>
      <c r="B15" s="330"/>
      <c r="C15" s="330"/>
      <c r="D15" s="330"/>
      <c r="E15" s="330"/>
      <c r="G15" s="331" t="s">
        <v>323</v>
      </c>
      <c r="W15" s="740" t="s">
        <v>635</v>
      </c>
    </row>
    <row r="16" spans="1:97" s="323" customFormat="1" ht="15.5" x14ac:dyDescent="0.35">
      <c r="A16" s="332" t="s">
        <v>9</v>
      </c>
      <c r="D16" s="323" t="str">
        <f>IFERROR(INDEX(Indata!$A$12:$A$18,MATCH(D17,Indata!$B$12:$B$18,0)),"")</f>
        <v>Basår</v>
      </c>
      <c r="E16" s="323" t="str">
        <f>IFERROR(INDEX(Indata!$A$12:$A$18,MATCH(E17,Indata!$B$12:$B$18,0)),"")</f>
        <v/>
      </c>
      <c r="F16" s="323" t="str">
        <f>IFERROR(INDEX(Indata!$A$12:$A$18,MATCH(F17,Indata!$B$12:$B$18,0)),"")</f>
        <v/>
      </c>
      <c r="G16" s="323" t="str">
        <f>IFERROR(INDEX(Indata!$A$12:$A$18,MATCH(G17,Indata!$B$12:$B$18,0)),"")</f>
        <v/>
      </c>
      <c r="H16" s="323" t="str">
        <f>IFERROR(INDEX(Indata!$A$12:$A$18,MATCH(H17,Indata!$B$12:$B$18,0)),"")</f>
        <v/>
      </c>
      <c r="I16" s="323" t="str">
        <f>IFERROR(INDEX(Indata!$A$12:$A$18,MATCH(I17,Indata!$B$12:$B$18,0)),"")</f>
        <v/>
      </c>
      <c r="J16" s="323" t="str">
        <f>IFERROR(INDEX(Indata!$A$12:$A$18,MATCH(J17,Indata!$B$12:$B$18,0)),"")</f>
        <v/>
      </c>
      <c r="K16" s="323" t="str">
        <f>IFERROR(INDEX(Indata!$A$12:$A$18,MATCH(K17,Indata!$B$12:$B$18,0)),"")</f>
        <v/>
      </c>
      <c r="L16" s="323" t="str">
        <f>IFERROR(INDEX(Indata!$A$12:$A$18,MATCH(L17,Indata!$B$12:$B$18,0)),"")</f>
        <v/>
      </c>
      <c r="M16" s="323" t="str">
        <f>IFERROR(INDEX(Indata!$A$12:$A$18,MATCH(M17,Indata!$B$12:$B$18,0)),"")</f>
        <v>Diskonteringsår</v>
      </c>
      <c r="N16" s="323" t="str">
        <f>IFERROR(INDEX(Indata!$A$12:$A$18,MATCH(N17,Indata!$B$12:$B$18,0)),"")</f>
        <v/>
      </c>
      <c r="O16" s="323" t="str">
        <f>IFERROR(INDEX(Indata!$A$12:$A$18,MATCH(O17,Indata!$B$12:$B$18,0)),"")</f>
        <v/>
      </c>
      <c r="P16" s="323" t="str">
        <f>IFERROR(INDEX(Indata!$A$12:$A$18,MATCH(P17,Indata!$B$12:$B$18,0)),"")</f>
        <v/>
      </c>
      <c r="Q16" s="323" t="str">
        <f>IFERROR(INDEX(Indata!$A$12:$A$18,MATCH(Q17,Indata!$B$12:$B$18,0)),"")</f>
        <v/>
      </c>
      <c r="R16" s="323" t="str">
        <f>IFERROR(INDEX(Indata!$A$12:$A$18,MATCH(R17,Indata!$B$12:$B$18,0)),"")</f>
        <v/>
      </c>
      <c r="S16" s="323" t="str">
        <f>IFERROR(INDEX(Indata!$A$12:$A$18,MATCH(S17,Indata!$B$12:$B$18,0)),"")</f>
        <v/>
      </c>
      <c r="T16" s="323" t="str">
        <f>IFERROR(INDEX(Indata!$A$12:$A$18,MATCH(T17,Indata!$B$12:$B$18,0)),"")</f>
        <v/>
      </c>
      <c r="U16" s="323" t="str">
        <f>IFERROR(INDEX(Indata!$A$12:$A$18,MATCH(U17,Indata!$B$12:$B$18,0)),"")</f>
        <v/>
      </c>
      <c r="V16" s="323" t="str">
        <f>IFERROR(INDEX(Indata!$A$12:$A$18,MATCH(V17,Indata!$B$12:$B$18,0)),"")</f>
        <v/>
      </c>
      <c r="W16" s="323" t="str">
        <f>IFERROR(INDEX(Indata!$A$12:$A$18,MATCH(W17,Indata!$B$12:$B$18,0)),"")</f>
        <v/>
      </c>
      <c r="X16" s="323" t="str">
        <f>IFERROR(INDEX(Indata!$A$12:$A$18,MATCH(X17,Indata!$B$12:$B$18,0)),"")</f>
        <v/>
      </c>
      <c r="Y16" s="323" t="str">
        <f>IFERROR(INDEX(Indata!$A$12:$A$18,MATCH(Y17,Indata!$B$12:$B$18,0)),"")</f>
        <v/>
      </c>
      <c r="Z16" s="323" t="str">
        <f>IFERROR(INDEX(Indata!$A$12:$A$18,MATCH(Z17,Indata!$B$12:$B$18,0)),"")</f>
        <v/>
      </c>
      <c r="AA16" s="323" t="str">
        <f>IFERROR(INDEX(Indata!$A$12:$A$18,MATCH(AA17,Indata!$B$12:$B$18,0)),"")</f>
        <v/>
      </c>
      <c r="AB16" s="323" t="str">
        <f>IFERROR(INDEX(Indata!$A$12:$A$18,MATCH(AB17,Indata!$B$12:$B$18,0)),"")</f>
        <v/>
      </c>
      <c r="AC16" s="323" t="str">
        <f>IFERROR(INDEX(Indata!$A$12:$A$18,MATCH(AC17,Indata!$B$12:$B$18,0)),"")</f>
        <v/>
      </c>
      <c r="AD16" s="323" t="str">
        <f>IFERROR(INDEX(Indata!$A$12:$A$18,MATCH(AD17,Indata!$B$12:$B$18,0)),"")</f>
        <v>Prognosår 1</v>
      </c>
      <c r="AE16" s="323" t="str">
        <f>IFERROR(INDEX(Indata!$A$12:$A$18,MATCH(AE17,Indata!$B$12:$B$18,0)),"")</f>
        <v/>
      </c>
      <c r="AF16" s="323" t="str">
        <f>IFERROR(INDEX(Indata!$A$12:$A$18,MATCH(AF17,Indata!$B$12:$B$18,0)),"")</f>
        <v/>
      </c>
      <c r="AG16" s="323" t="str">
        <f>IFERROR(INDEX(Indata!$A$12:$A$18,MATCH(AG17,Indata!$B$12:$B$18,0)),"")</f>
        <v/>
      </c>
      <c r="AH16" s="323" t="str">
        <f>IFERROR(INDEX(Indata!$A$12:$A$18,MATCH(AH17,Indata!$B$12:$B$18,0)),"")</f>
        <v/>
      </c>
      <c r="AI16" s="323" t="str">
        <f>IFERROR(INDEX(Indata!$A$12:$A$18,MATCH(AI17,Indata!$B$12:$B$18,0)),"")</f>
        <v/>
      </c>
      <c r="AJ16" s="323" t="str">
        <f>IFERROR(INDEX(Indata!$A$12:$A$18,MATCH(AJ17,Indata!$B$12:$B$18,0)),"")</f>
        <v/>
      </c>
      <c r="AK16" s="323" t="str">
        <f>IFERROR(INDEX(Indata!$A$12:$A$18,MATCH(AK17,Indata!$B$12:$B$18,0)),"")</f>
        <v/>
      </c>
      <c r="AL16" s="323" t="str">
        <f>IFERROR(INDEX(Indata!$A$12:$A$18,MATCH(AL17,Indata!$B$12:$B$18,0)),"")</f>
        <v/>
      </c>
      <c r="AM16" s="323" t="str">
        <f>IFERROR(INDEX(Indata!$A$12:$A$18,MATCH(AM17,Indata!$B$12:$B$18,0)),"")</f>
        <v/>
      </c>
      <c r="AN16" s="323" t="str">
        <f>IFERROR(INDEX(Indata!$A$12:$A$18,MATCH(AN17,Indata!$B$12:$B$18,0)),"")</f>
        <v/>
      </c>
      <c r="AO16" s="323" t="str">
        <f>IFERROR(INDEX(Indata!$A$12:$A$18,MATCH(AO17,Indata!$B$12:$B$18,0)),"")</f>
        <v/>
      </c>
      <c r="AP16" s="323" t="str">
        <f>IFERROR(INDEX(Indata!$A$12:$A$18,MATCH(AP17,Indata!$B$12:$B$18,0)),"")</f>
        <v/>
      </c>
      <c r="AQ16" s="323" t="str">
        <f>IFERROR(INDEX(Indata!$A$12:$A$18,MATCH(AQ17,Indata!$B$12:$B$18,0)),"")</f>
        <v/>
      </c>
      <c r="AR16" s="323" t="str">
        <f>IFERROR(INDEX(Indata!$A$12:$A$18,MATCH(AR17,Indata!$B$12:$B$18,0)),"")</f>
        <v/>
      </c>
      <c r="AS16" s="323" t="str">
        <f>IFERROR(INDEX(Indata!$A$12:$A$18,MATCH(AS17,Indata!$B$12:$B$18,0)),"")</f>
        <v/>
      </c>
      <c r="AT16" s="323" t="str">
        <f>IFERROR(INDEX(Indata!$A$12:$A$18,MATCH(AT17,Indata!$B$12:$B$18,0)),"")</f>
        <v/>
      </c>
      <c r="AU16" s="323" t="str">
        <f>IFERROR(INDEX(Indata!$A$12:$A$18,MATCH(AU17,Indata!$B$12:$B$18,0)),"")</f>
        <v/>
      </c>
      <c r="AV16" s="323" t="str">
        <f>IFERROR(INDEX(Indata!$A$12:$A$18,MATCH(AV17,Indata!$B$12:$B$18,0)),"")</f>
        <v/>
      </c>
      <c r="AW16" s="323" t="str">
        <f>IFERROR(INDEX(Indata!$A$12:$A$18,MATCH(AW17,Indata!$B$12:$B$18,0)),"")</f>
        <v/>
      </c>
      <c r="AX16" s="323" t="str">
        <f>IFERROR(INDEX(Indata!$A$12:$A$18,MATCH(AX17,Indata!$B$12:$B$18,0)),"")</f>
        <v>Prognosår 2</v>
      </c>
      <c r="AY16" s="323" t="str">
        <f>IFERROR(INDEX(Indata!$A$12:$A$18,MATCH(AY17,Indata!$B$12:$B$18,0)),"")</f>
        <v/>
      </c>
      <c r="AZ16" s="323" t="str">
        <f>IFERROR(INDEX(Indata!$A$12:$A$18,MATCH(AZ17,Indata!$B$12:$B$18,0)),"")</f>
        <v/>
      </c>
      <c r="BA16" s="323" t="str">
        <f>IFERROR(INDEX(Indata!$A$12:$A$18,MATCH(BA17,Indata!$B$12:$B$18,0)),"")</f>
        <v/>
      </c>
      <c r="BB16" s="323" t="str">
        <f>IFERROR(INDEX(Indata!$A$12:$A$18,MATCH(BB17,Indata!$B$12:$B$18,0)),"")</f>
        <v/>
      </c>
      <c r="BC16" s="323" t="str">
        <f>IFERROR(INDEX(Indata!$A$12:$A$18,MATCH(BC17,Indata!$B$12:$B$18,0)),"")</f>
        <v/>
      </c>
      <c r="BD16" s="323" t="str">
        <f>IFERROR(INDEX(Indata!$A$12:$A$18,MATCH(BD17,Indata!$B$12:$B$18,0)),"")</f>
        <v/>
      </c>
      <c r="BE16" s="323" t="str">
        <f>IFERROR(INDEX(Indata!$A$12:$A$18,MATCH(BE17,Indata!$B$12:$B$18,0)),"")</f>
        <v/>
      </c>
      <c r="BF16" s="323" t="str">
        <f>IFERROR(INDEX(Indata!$A$12:$A$18,MATCH(BF17,Indata!$B$12:$B$18,0)),"")</f>
        <v/>
      </c>
      <c r="BG16" s="323" t="str">
        <f>IFERROR(INDEX(Indata!$A$12:$A$18,MATCH(BG17,Indata!$B$12:$B$18,0)),"")</f>
        <v/>
      </c>
      <c r="BH16" s="323" t="str">
        <f>IFERROR(INDEX(Indata!$A$12:$A$18,MATCH(BH17,Indata!$B$12:$B$18,0)),"")</f>
        <v/>
      </c>
      <c r="BI16" s="323" t="str">
        <f>IFERROR(INDEX(Indata!$A$12:$A$18,MATCH(BI17,Indata!$B$12:$B$18,0)),"")</f>
        <v/>
      </c>
      <c r="BJ16" s="323" t="str">
        <f>IFERROR(INDEX(Indata!$A$12:$A$18,MATCH(BJ17,Indata!$B$12:$B$18,0)),"")</f>
        <v/>
      </c>
      <c r="BK16" s="323" t="str">
        <f>IFERROR(INDEX(Indata!$A$12:$A$18,MATCH(BK17,Indata!$B$12:$B$18,0)),"")</f>
        <v/>
      </c>
      <c r="BL16" s="323" t="str">
        <f>IFERROR(INDEX(Indata!$A$12:$A$18,MATCH(BL17,Indata!$B$12:$B$18,0)),"")</f>
        <v/>
      </c>
      <c r="BM16" s="323" t="str">
        <f>IFERROR(INDEX(Indata!$A$12:$A$18,MATCH(BM17,Indata!$B$12:$B$18,0)),"")</f>
        <v/>
      </c>
      <c r="BN16" s="323" t="str">
        <f>IFERROR(INDEX(Indata!$A$12:$A$18,MATCH(BN17,Indata!$B$12:$B$18,0)),"")</f>
        <v/>
      </c>
      <c r="BO16" s="323" t="str">
        <f>IFERROR(INDEX(Indata!$A$12:$A$18,MATCH(BO17,Indata!$B$12:$B$18,0)),"")</f>
        <v/>
      </c>
      <c r="BP16" s="323" t="str">
        <f>IFERROR(INDEX(Indata!$A$12:$A$18,MATCH(BP17,Indata!$B$12:$B$18,0)),"")</f>
        <v/>
      </c>
      <c r="BQ16" s="323" t="str">
        <f>IF(OR(BP16="Slutår",BP16="beräknas ej"),"beräknas ej",IFERROR(INDEX(Indata!$A$12:$A$18,MATCH(BQ17,Indata!$B$12:$B$18,0)),""))</f>
        <v/>
      </c>
      <c r="BR16" s="323" t="str">
        <f>IF(OR(BQ16="Slutår",BQ16="beräknas ej"),"beräknas ej",IFERROR(INDEX(Indata!$A$12:$A$18,MATCH(BR17,Indata!$B$12:$B$18,0)),""))</f>
        <v/>
      </c>
      <c r="BS16" s="323" t="str">
        <f>IF(OR(BR16="Slutår",BR16="beräknas ej"),"beräknas ej",IFERROR(INDEX(Indata!$A$12:$A$18,MATCH(BS17,Indata!$B$12:$B$18,0)),""))</f>
        <v/>
      </c>
      <c r="BT16" s="323" t="str">
        <f>IF(OR(BS16="Slutår",BS16="beräknas ej"),"beräknas ej",IFERROR(INDEX(Indata!$A$12:$A$18,MATCH(BT17,Indata!$B$12:$B$18,0)),""))</f>
        <v>Slutår</v>
      </c>
      <c r="BU16" s="323" t="str">
        <f>IF(OR(BT16="Slutår",BT16="beräknas ej"),"beräknas ej",IFERROR(INDEX(Indata!$A$12:$A$18,MATCH(BU17,Indata!$B$12:$B$18,0)),""))</f>
        <v>beräknas ej</v>
      </c>
      <c r="BV16" s="323" t="str">
        <f>IF(OR(BU16="Slutår",BU16="beräknas ej"),"beräknas ej",IFERROR(INDEX(Indata!$A$12:$A$18,MATCH(BV17,Indata!$B$12:$B$18,0)),""))</f>
        <v>beräknas ej</v>
      </c>
      <c r="BW16" s="323" t="str">
        <f>IF(OR(BV16="Slutår",BV16="beräknas ej"),"beräknas ej",IFERROR(INDEX(Indata!$A$12:$A$18,MATCH(BW17,Indata!$B$12:$B$18,0)),""))</f>
        <v>beräknas ej</v>
      </c>
      <c r="BX16" s="323" t="str">
        <f>IF(OR(BW16="Slutår",BW16="beräknas ej"),"beräknas ej",IFERROR(INDEX(Indata!$A$12:$A$18,MATCH(BX17,Indata!$B$12:$B$18,0)),""))</f>
        <v>beräknas ej</v>
      </c>
      <c r="BY16" s="323" t="str">
        <f>IF(OR(BX16="Slutår",BX16="beräknas ej"),"beräknas ej",IFERROR(INDEX(Indata!$A$12:$A$18,MATCH(BY17,Indata!$B$12:$B$18,0)),""))</f>
        <v>beräknas ej</v>
      </c>
      <c r="BZ16" s="323" t="str">
        <f>IF(OR(BY16="Slutår",BY16="beräknas ej"),"beräknas ej",IFERROR(INDEX(Indata!$A$12:$A$18,MATCH(BZ17,Indata!$B$12:$B$18,0)),""))</f>
        <v>beräknas ej</v>
      </c>
      <c r="CA16" s="323" t="str">
        <f>IF(OR(BZ16="Slutår",BZ16="beräknas ej"),"beräknas ej",IFERROR(INDEX(Indata!$A$12:$A$18,MATCH(CA17,Indata!$B$12:$B$18,0)),""))</f>
        <v>beräknas ej</v>
      </c>
      <c r="CB16" s="323" t="str">
        <f>IF(OR(CA16="Slutår",CA16="beräknas ej"),"beräknas ej",IFERROR(INDEX(Indata!$A$12:$A$18,MATCH(CB17,Indata!$B$12:$B$18,0)),""))</f>
        <v>beräknas ej</v>
      </c>
      <c r="CC16" s="323" t="str">
        <f>IF(OR(CB16="Slutår",CB16="beräknas ej"),"beräknas ej",IFERROR(INDEX(Indata!$A$12:$A$18,MATCH(CC17,Indata!$B$12:$B$18,0)),""))</f>
        <v>beräknas ej</v>
      </c>
      <c r="CD16" s="323" t="str">
        <f>IF(OR(CC16="Slutår",CC16="beräknas ej"),"beräknas ej",IFERROR(INDEX(Indata!$A$12:$A$18,MATCH(CD17,Indata!$B$12:$B$18,0)),""))</f>
        <v>beräknas ej</v>
      </c>
      <c r="CE16" s="323" t="str">
        <f>IF(OR(CD16="Slutår",CD16="beräknas ej"),"beräknas ej",IFERROR(INDEX(Indata!$A$12:$A$18,MATCH(CE17,Indata!$B$12:$B$18,0)),""))</f>
        <v>beräknas ej</v>
      </c>
      <c r="CF16" s="323" t="str">
        <f>IF(OR(CE16="Slutår",CE16="beräknas ej"),"beräknas ej",IFERROR(INDEX(Indata!$A$12:$A$18,MATCH(CF17,Indata!$B$12:$B$18,0)),""))</f>
        <v>beräknas ej</v>
      </c>
      <c r="CG16" s="323" t="str">
        <f>IF(OR(CF16="Slutår",CF16="beräknas ej"),"beräknas ej",IFERROR(INDEX(Indata!$A$12:$A$18,MATCH(CG17,Indata!$B$12:$B$18,0)),""))</f>
        <v>beräknas ej</v>
      </c>
      <c r="CH16" s="323" t="str">
        <f>IF(OR(CG16="Slutår",CG16="beräknas ej"),"beräknas ej",IFERROR(INDEX(Indata!$A$12:$A$18,MATCH(CH17,Indata!$B$12:$B$18,0)),""))</f>
        <v>beräknas ej</v>
      </c>
      <c r="CI16" s="323" t="str">
        <f>IF(OR(CH16="Slutår",CH16="beräknas ej"),"beräknas ej",IFERROR(INDEX(Indata!$A$12:$A$18,MATCH(CI17,Indata!$B$12:$B$18,0)),""))</f>
        <v>beräknas ej</v>
      </c>
      <c r="CJ16" s="323" t="str">
        <f>IF(OR(CI16="Slutår",CI16="beräknas ej"),"beräknas ej",IFERROR(INDEX(Indata!$A$12:$A$18,MATCH(CJ17,Indata!$B$12:$B$18,0)),""))</f>
        <v>beräknas ej</v>
      </c>
      <c r="CK16" s="323" t="str">
        <f>IF(OR(CJ16="Slutår",CJ16="beräknas ej"),"beräknas ej",IFERROR(INDEX(Indata!$A$12:$A$18,MATCH(CK17,Indata!$B$12:$B$18,0)),""))</f>
        <v>beräknas ej</v>
      </c>
      <c r="CL16" s="323" t="str">
        <f>IF(OR(CK16="Slutår",CK16="beräknas ej"),"beräknas ej",IFERROR(INDEX(Indata!$A$12:$A$18,MATCH(CL17,Indata!$B$12:$B$18,0)),""))</f>
        <v>beräknas ej</v>
      </c>
      <c r="CM16" s="323" t="str">
        <f>IF(OR(CL16="Slutår",CL16="beräknas ej"),"beräknas ej",IFERROR(INDEX(Indata!$A$12:$A$18,MATCH(CM17,Indata!$B$12:$B$18,0)),""))</f>
        <v>beräknas ej</v>
      </c>
      <c r="CN16" s="323" t="str">
        <f>IF(OR(CM16="Slutår",CM16="beräknas ej"),"beräknas ej",IFERROR(INDEX(Indata!$A$12:$A$18,MATCH(CN17,Indata!$B$12:$B$18,0)),""))</f>
        <v>beräknas ej</v>
      </c>
      <c r="CO16" s="323" t="str">
        <f>IF(OR(CN16="Slutår",CN16="beräknas ej"),"beräknas ej",IFERROR(INDEX(Indata!$A$12:$A$18,MATCH(CO17,Indata!$B$12:$B$18,0)),""))</f>
        <v>beräknas ej</v>
      </c>
      <c r="CP16" s="323" t="str">
        <f>IF(OR(CO16="Slutår",CO16="beräknas ej"),"beräknas ej",IFERROR(INDEX(Indata!$A$12:$A$18,MATCH(CP17,Indata!$B$12:$B$18,0)),""))</f>
        <v>beräknas ej</v>
      </c>
      <c r="CQ16" s="323" t="str">
        <f>IF(OR(CP16="Slutår",CP16="beräknas ej"),"beräknas ej",IFERROR(INDEX(Indata!$A$12:$A$18,MATCH(CQ17,Indata!$B$12:$B$18,0)),""))</f>
        <v>beräknas ej</v>
      </c>
      <c r="CR16" s="323" t="str">
        <f>IF(OR(CQ16="Slutår",CQ16="beräknas ej"),"beräknas ej",IFERROR(INDEX(Indata!$A$12:$A$18,MATCH(CR17,Indata!$B$12:$B$18,0)),""))</f>
        <v>beräknas ej</v>
      </c>
      <c r="CS16" s="323" t="str">
        <f>IF(OR(CR16="Slutår",CR16="beräknas ej"),"beräknas ej",IFERROR(INDEX(Indata!$A$12:$A$18,MATCH(CS17,Indata!$B$12:$B$18,0)),""))</f>
        <v>beräknas ej</v>
      </c>
    </row>
    <row r="17" spans="1:97" s="328" customFormat="1" ht="13" x14ac:dyDescent="0.3">
      <c r="A17" s="328" t="s">
        <v>72</v>
      </c>
      <c r="B17" s="328" t="s">
        <v>51</v>
      </c>
      <c r="C17" s="328" t="s">
        <v>73</v>
      </c>
      <c r="D17" s="328">
        <f>Indata!B12</f>
        <v>2019</v>
      </c>
      <c r="E17" s="328">
        <f>D17+1</f>
        <v>2020</v>
      </c>
      <c r="F17" s="328">
        <f t="shared" ref="F17:BQ17" si="0">E17+1</f>
        <v>2021</v>
      </c>
      <c r="G17" s="328">
        <f t="shared" si="0"/>
        <v>2022</v>
      </c>
      <c r="H17" s="328">
        <f t="shared" si="0"/>
        <v>2023</v>
      </c>
      <c r="I17" s="328">
        <f t="shared" si="0"/>
        <v>2024</v>
      </c>
      <c r="J17" s="328">
        <f t="shared" si="0"/>
        <v>2025</v>
      </c>
      <c r="K17" s="328">
        <f t="shared" si="0"/>
        <v>2026</v>
      </c>
      <c r="L17" s="328">
        <f t="shared" si="0"/>
        <v>2027</v>
      </c>
      <c r="M17" s="328">
        <f t="shared" si="0"/>
        <v>2028</v>
      </c>
      <c r="N17" s="328">
        <f t="shared" si="0"/>
        <v>2029</v>
      </c>
      <c r="O17" s="328">
        <f t="shared" si="0"/>
        <v>2030</v>
      </c>
      <c r="P17" s="328">
        <f t="shared" si="0"/>
        <v>2031</v>
      </c>
      <c r="Q17" s="328">
        <f t="shared" si="0"/>
        <v>2032</v>
      </c>
      <c r="R17" s="328">
        <f t="shared" si="0"/>
        <v>2033</v>
      </c>
      <c r="S17" s="328">
        <f t="shared" si="0"/>
        <v>2034</v>
      </c>
      <c r="T17" s="328">
        <f t="shared" si="0"/>
        <v>2035</v>
      </c>
      <c r="U17" s="328">
        <f t="shared" si="0"/>
        <v>2036</v>
      </c>
      <c r="V17" s="328">
        <f t="shared" si="0"/>
        <v>2037</v>
      </c>
      <c r="W17" s="328">
        <f t="shared" si="0"/>
        <v>2038</v>
      </c>
      <c r="X17" s="328">
        <f t="shared" si="0"/>
        <v>2039</v>
      </c>
      <c r="Y17" s="328">
        <f t="shared" si="0"/>
        <v>2040</v>
      </c>
      <c r="Z17" s="328">
        <f t="shared" si="0"/>
        <v>2041</v>
      </c>
      <c r="AA17" s="328">
        <f t="shared" si="0"/>
        <v>2042</v>
      </c>
      <c r="AB17" s="328">
        <f t="shared" si="0"/>
        <v>2043</v>
      </c>
      <c r="AC17" s="328">
        <f t="shared" si="0"/>
        <v>2044</v>
      </c>
      <c r="AD17" s="328">
        <f t="shared" si="0"/>
        <v>2045</v>
      </c>
      <c r="AE17" s="328">
        <f t="shared" si="0"/>
        <v>2046</v>
      </c>
      <c r="AF17" s="328">
        <f t="shared" si="0"/>
        <v>2047</v>
      </c>
      <c r="AG17" s="328">
        <f t="shared" si="0"/>
        <v>2048</v>
      </c>
      <c r="AH17" s="328">
        <f t="shared" si="0"/>
        <v>2049</v>
      </c>
      <c r="AI17" s="328">
        <f t="shared" si="0"/>
        <v>2050</v>
      </c>
      <c r="AJ17" s="328">
        <f t="shared" si="0"/>
        <v>2051</v>
      </c>
      <c r="AK17" s="328">
        <f t="shared" si="0"/>
        <v>2052</v>
      </c>
      <c r="AL17" s="328">
        <f t="shared" si="0"/>
        <v>2053</v>
      </c>
      <c r="AM17" s="328">
        <f t="shared" si="0"/>
        <v>2054</v>
      </c>
      <c r="AN17" s="328">
        <f t="shared" si="0"/>
        <v>2055</v>
      </c>
      <c r="AO17" s="328">
        <f t="shared" si="0"/>
        <v>2056</v>
      </c>
      <c r="AP17" s="328">
        <f t="shared" si="0"/>
        <v>2057</v>
      </c>
      <c r="AQ17" s="328">
        <f t="shared" si="0"/>
        <v>2058</v>
      </c>
      <c r="AR17" s="328">
        <f t="shared" si="0"/>
        <v>2059</v>
      </c>
      <c r="AS17" s="328">
        <f t="shared" si="0"/>
        <v>2060</v>
      </c>
      <c r="AT17" s="328">
        <f t="shared" si="0"/>
        <v>2061</v>
      </c>
      <c r="AU17" s="328">
        <f t="shared" si="0"/>
        <v>2062</v>
      </c>
      <c r="AV17" s="328">
        <f t="shared" si="0"/>
        <v>2063</v>
      </c>
      <c r="AW17" s="328">
        <f t="shared" si="0"/>
        <v>2064</v>
      </c>
      <c r="AX17" s="328">
        <f t="shared" si="0"/>
        <v>2065</v>
      </c>
      <c r="AY17" s="328">
        <f t="shared" si="0"/>
        <v>2066</v>
      </c>
      <c r="AZ17" s="328">
        <f t="shared" si="0"/>
        <v>2067</v>
      </c>
      <c r="BA17" s="328">
        <f t="shared" si="0"/>
        <v>2068</v>
      </c>
      <c r="BB17" s="328">
        <f t="shared" si="0"/>
        <v>2069</v>
      </c>
      <c r="BC17" s="328">
        <f t="shared" si="0"/>
        <v>2070</v>
      </c>
      <c r="BD17" s="328">
        <f t="shared" si="0"/>
        <v>2071</v>
      </c>
      <c r="BE17" s="328">
        <f t="shared" si="0"/>
        <v>2072</v>
      </c>
      <c r="BF17" s="328">
        <f t="shared" si="0"/>
        <v>2073</v>
      </c>
      <c r="BG17" s="328">
        <f t="shared" si="0"/>
        <v>2074</v>
      </c>
      <c r="BH17" s="328">
        <f t="shared" si="0"/>
        <v>2075</v>
      </c>
      <c r="BI17" s="328">
        <f t="shared" si="0"/>
        <v>2076</v>
      </c>
      <c r="BJ17" s="328">
        <f t="shared" si="0"/>
        <v>2077</v>
      </c>
      <c r="BK17" s="328">
        <f t="shared" si="0"/>
        <v>2078</v>
      </c>
      <c r="BL17" s="328">
        <f t="shared" si="0"/>
        <v>2079</v>
      </c>
      <c r="BM17" s="328">
        <f t="shared" si="0"/>
        <v>2080</v>
      </c>
      <c r="BN17" s="328">
        <f t="shared" si="0"/>
        <v>2081</v>
      </c>
      <c r="BO17" s="328">
        <f t="shared" si="0"/>
        <v>2082</v>
      </c>
      <c r="BP17" s="328">
        <f t="shared" si="0"/>
        <v>2083</v>
      </c>
      <c r="BQ17" s="328">
        <f t="shared" si="0"/>
        <v>2084</v>
      </c>
      <c r="BR17" s="328">
        <f t="shared" ref="BR17:CO17" si="1">BQ17+1</f>
        <v>2085</v>
      </c>
      <c r="BS17" s="328">
        <f t="shared" si="1"/>
        <v>2086</v>
      </c>
      <c r="BT17" s="328">
        <f t="shared" si="1"/>
        <v>2087</v>
      </c>
      <c r="BU17" s="328">
        <f t="shared" si="1"/>
        <v>2088</v>
      </c>
      <c r="BV17" s="328">
        <f t="shared" si="1"/>
        <v>2089</v>
      </c>
      <c r="BW17" s="328">
        <f t="shared" si="1"/>
        <v>2090</v>
      </c>
      <c r="BX17" s="328">
        <f t="shared" si="1"/>
        <v>2091</v>
      </c>
      <c r="BY17" s="328">
        <f t="shared" si="1"/>
        <v>2092</v>
      </c>
      <c r="BZ17" s="328">
        <f t="shared" si="1"/>
        <v>2093</v>
      </c>
      <c r="CA17" s="328">
        <f t="shared" si="1"/>
        <v>2094</v>
      </c>
      <c r="CB17" s="328">
        <f t="shared" si="1"/>
        <v>2095</v>
      </c>
      <c r="CC17" s="328">
        <f t="shared" si="1"/>
        <v>2096</v>
      </c>
      <c r="CD17" s="328">
        <f t="shared" si="1"/>
        <v>2097</v>
      </c>
      <c r="CE17" s="328">
        <f t="shared" si="1"/>
        <v>2098</v>
      </c>
      <c r="CF17" s="328">
        <f t="shared" si="1"/>
        <v>2099</v>
      </c>
      <c r="CG17" s="328">
        <f t="shared" si="1"/>
        <v>2100</v>
      </c>
      <c r="CH17" s="328">
        <f t="shared" si="1"/>
        <v>2101</v>
      </c>
      <c r="CI17" s="328">
        <f t="shared" si="1"/>
        <v>2102</v>
      </c>
      <c r="CJ17" s="328">
        <f t="shared" si="1"/>
        <v>2103</v>
      </c>
      <c r="CK17" s="328">
        <f t="shared" si="1"/>
        <v>2104</v>
      </c>
      <c r="CL17" s="328">
        <f t="shared" si="1"/>
        <v>2105</v>
      </c>
      <c r="CM17" s="328">
        <f t="shared" si="1"/>
        <v>2106</v>
      </c>
      <c r="CN17" s="328">
        <f t="shared" si="1"/>
        <v>2107</v>
      </c>
      <c r="CO17" s="328">
        <f t="shared" si="1"/>
        <v>2108</v>
      </c>
      <c r="CP17" s="328">
        <f t="shared" ref="CP17" si="2">CO17+1</f>
        <v>2109</v>
      </c>
      <c r="CQ17" s="328">
        <f t="shared" ref="CQ17" si="3">CP17+1</f>
        <v>2110</v>
      </c>
      <c r="CR17" s="328">
        <f t="shared" ref="CR17" si="4">CQ17+1</f>
        <v>2111</v>
      </c>
      <c r="CS17" s="328">
        <f t="shared" ref="CS17" si="5">CR17+1</f>
        <v>2112</v>
      </c>
    </row>
    <row r="18" spans="1:97" s="323" customFormat="1" x14ac:dyDescent="0.25">
      <c r="A18" s="278">
        <f>Prognoser!C65</f>
        <v>0</v>
      </c>
      <c r="B18" s="278" t="str">
        <f>'JA basår'!B7</f>
        <v>0 0</v>
      </c>
      <c r="C18" s="278">
        <f>Prognoser!D65</f>
        <v>0</v>
      </c>
      <c r="D18" s="278">
        <f ca="1">IFERROR(('JA basår'!$N7+'JA basår'!$N37),0)</f>
        <v>0</v>
      </c>
      <c r="E18" s="278">
        <f ca="1">IFERROR(IF(E$16="beräknas ej",0,D18*IF(E$17&gt;$B$3,1,$B$2)*IFERROR(INDEX($B$8:$E$14,MATCH($A18,$A$8:$A$14,0),MATCH(E$17,$B$6:$E$6,1)),0)),0)</f>
        <v>0</v>
      </c>
      <c r="F18" s="278">
        <f t="shared" ref="F18:BQ19" ca="1" si="6">IFERROR(IF(F$16="beräknas ej",0,E18*IF(F$17&gt;$B$3,1,$B$2)*IFERROR(INDEX($B$8:$E$14,MATCH($A18,$A$8:$A$14,0),MATCH(F$17,$B$6:$E$6,1)),0)),0)</f>
        <v>0</v>
      </c>
      <c r="G18" s="278">
        <f t="shared" ca="1" si="6"/>
        <v>0</v>
      </c>
      <c r="H18" s="278">
        <f t="shared" ca="1" si="6"/>
        <v>0</v>
      </c>
      <c r="I18" s="278">
        <f t="shared" ca="1" si="6"/>
        <v>0</v>
      </c>
      <c r="J18" s="278">
        <f t="shared" ca="1" si="6"/>
        <v>0</v>
      </c>
      <c r="K18" s="278">
        <f t="shared" ca="1" si="6"/>
        <v>0</v>
      </c>
      <c r="L18" s="278">
        <f t="shared" ca="1" si="6"/>
        <v>0</v>
      </c>
      <c r="M18" s="278">
        <f t="shared" ca="1" si="6"/>
        <v>0</v>
      </c>
      <c r="N18" s="278">
        <f t="shared" ca="1" si="6"/>
        <v>0</v>
      </c>
      <c r="O18" s="278">
        <f t="shared" ca="1" si="6"/>
        <v>0</v>
      </c>
      <c r="P18" s="278">
        <f t="shared" ca="1" si="6"/>
        <v>0</v>
      </c>
      <c r="Q18" s="278">
        <f t="shared" ca="1" si="6"/>
        <v>0</v>
      </c>
      <c r="R18" s="278">
        <f t="shared" ca="1" si="6"/>
        <v>0</v>
      </c>
      <c r="S18" s="278">
        <f t="shared" ca="1" si="6"/>
        <v>0</v>
      </c>
      <c r="T18" s="278">
        <f t="shared" ca="1" si="6"/>
        <v>0</v>
      </c>
      <c r="U18" s="278">
        <f t="shared" ca="1" si="6"/>
        <v>0</v>
      </c>
      <c r="V18" s="278">
        <f t="shared" ca="1" si="6"/>
        <v>0</v>
      </c>
      <c r="W18" s="278">
        <f t="shared" ca="1" si="6"/>
        <v>0</v>
      </c>
      <c r="X18" s="278">
        <f t="shared" ca="1" si="6"/>
        <v>0</v>
      </c>
      <c r="Y18" s="278">
        <f t="shared" ca="1" si="6"/>
        <v>0</v>
      </c>
      <c r="Z18" s="278">
        <f t="shared" ca="1" si="6"/>
        <v>0</v>
      </c>
      <c r="AA18" s="278">
        <f t="shared" ca="1" si="6"/>
        <v>0</v>
      </c>
      <c r="AB18" s="278">
        <f t="shared" ca="1" si="6"/>
        <v>0</v>
      </c>
      <c r="AC18" s="278">
        <f t="shared" ca="1" si="6"/>
        <v>0</v>
      </c>
      <c r="AD18" s="278">
        <f t="shared" ca="1" si="6"/>
        <v>0</v>
      </c>
      <c r="AE18" s="278">
        <f t="shared" ca="1" si="6"/>
        <v>0</v>
      </c>
      <c r="AF18" s="278">
        <f t="shared" ca="1" si="6"/>
        <v>0</v>
      </c>
      <c r="AG18" s="278">
        <f t="shared" ca="1" si="6"/>
        <v>0</v>
      </c>
      <c r="AH18" s="278">
        <f t="shared" ca="1" si="6"/>
        <v>0</v>
      </c>
      <c r="AI18" s="278">
        <f t="shared" ca="1" si="6"/>
        <v>0</v>
      </c>
      <c r="AJ18" s="278">
        <f t="shared" ca="1" si="6"/>
        <v>0</v>
      </c>
      <c r="AK18" s="278">
        <f t="shared" ca="1" si="6"/>
        <v>0</v>
      </c>
      <c r="AL18" s="278">
        <f t="shared" ca="1" si="6"/>
        <v>0</v>
      </c>
      <c r="AM18" s="278">
        <f t="shared" ca="1" si="6"/>
        <v>0</v>
      </c>
      <c r="AN18" s="278">
        <f t="shared" ca="1" si="6"/>
        <v>0</v>
      </c>
      <c r="AO18" s="278">
        <f t="shared" ca="1" si="6"/>
        <v>0</v>
      </c>
      <c r="AP18" s="278">
        <f t="shared" ca="1" si="6"/>
        <v>0</v>
      </c>
      <c r="AQ18" s="278">
        <f t="shared" ca="1" si="6"/>
        <v>0</v>
      </c>
      <c r="AR18" s="278">
        <f t="shared" ca="1" si="6"/>
        <v>0</v>
      </c>
      <c r="AS18" s="278">
        <f t="shared" ca="1" si="6"/>
        <v>0</v>
      </c>
      <c r="AT18" s="278">
        <f t="shared" ca="1" si="6"/>
        <v>0</v>
      </c>
      <c r="AU18" s="278">
        <f t="shared" ca="1" si="6"/>
        <v>0</v>
      </c>
      <c r="AV18" s="278">
        <f t="shared" ca="1" si="6"/>
        <v>0</v>
      </c>
      <c r="AW18" s="278">
        <f t="shared" ca="1" si="6"/>
        <v>0</v>
      </c>
      <c r="AX18" s="278">
        <f t="shared" ca="1" si="6"/>
        <v>0</v>
      </c>
      <c r="AY18" s="278">
        <f t="shared" ca="1" si="6"/>
        <v>0</v>
      </c>
      <c r="AZ18" s="278">
        <f t="shared" ca="1" si="6"/>
        <v>0</v>
      </c>
      <c r="BA18" s="278">
        <f t="shared" ca="1" si="6"/>
        <v>0</v>
      </c>
      <c r="BB18" s="278">
        <f t="shared" ca="1" si="6"/>
        <v>0</v>
      </c>
      <c r="BC18" s="278">
        <f t="shared" ca="1" si="6"/>
        <v>0</v>
      </c>
      <c r="BD18" s="278">
        <f t="shared" ca="1" si="6"/>
        <v>0</v>
      </c>
      <c r="BE18" s="278">
        <f t="shared" ca="1" si="6"/>
        <v>0</v>
      </c>
      <c r="BF18" s="278">
        <f t="shared" ca="1" si="6"/>
        <v>0</v>
      </c>
      <c r="BG18" s="278">
        <f t="shared" ca="1" si="6"/>
        <v>0</v>
      </c>
      <c r="BH18" s="278">
        <f t="shared" ca="1" si="6"/>
        <v>0</v>
      </c>
      <c r="BI18" s="278">
        <f t="shared" ca="1" si="6"/>
        <v>0</v>
      </c>
      <c r="BJ18" s="278">
        <f t="shared" ca="1" si="6"/>
        <v>0</v>
      </c>
      <c r="BK18" s="278">
        <f t="shared" ca="1" si="6"/>
        <v>0</v>
      </c>
      <c r="BL18" s="278">
        <f t="shared" ca="1" si="6"/>
        <v>0</v>
      </c>
      <c r="BM18" s="278">
        <f t="shared" ca="1" si="6"/>
        <v>0</v>
      </c>
      <c r="BN18" s="278">
        <f t="shared" ca="1" si="6"/>
        <v>0</v>
      </c>
      <c r="BO18" s="278">
        <f t="shared" ca="1" si="6"/>
        <v>0</v>
      </c>
      <c r="BP18" s="278">
        <f t="shared" ca="1" si="6"/>
        <v>0</v>
      </c>
      <c r="BQ18" s="278">
        <f t="shared" ca="1" si="6"/>
        <v>0</v>
      </c>
      <c r="BR18" s="278">
        <f t="shared" ref="BR18:CS22" ca="1" si="7">IFERROR(IF(BR$16="beräknas ej",0,BQ18*IF(BR$17&gt;$B$3,1,$B$2)*IFERROR(INDEX($B$8:$E$14,MATCH($A18,$A$8:$A$14,0),MATCH(BR$17,$B$6:$E$6,1)),0)),0)</f>
        <v>0</v>
      </c>
      <c r="BS18" s="278">
        <f t="shared" ca="1" si="7"/>
        <v>0</v>
      </c>
      <c r="BT18" s="278">
        <f t="shared" ca="1" si="7"/>
        <v>0</v>
      </c>
      <c r="BU18" s="278">
        <f t="shared" si="7"/>
        <v>0</v>
      </c>
      <c r="BV18" s="278">
        <f t="shared" si="7"/>
        <v>0</v>
      </c>
      <c r="BW18" s="278">
        <f t="shared" si="7"/>
        <v>0</v>
      </c>
      <c r="BX18" s="278">
        <f t="shared" si="7"/>
        <v>0</v>
      </c>
      <c r="BY18" s="278">
        <f t="shared" si="7"/>
        <v>0</v>
      </c>
      <c r="BZ18" s="278">
        <f t="shared" si="7"/>
        <v>0</v>
      </c>
      <c r="CA18" s="278">
        <f t="shared" si="7"/>
        <v>0</v>
      </c>
      <c r="CB18" s="278">
        <f t="shared" si="7"/>
        <v>0</v>
      </c>
      <c r="CC18" s="278">
        <f t="shared" si="7"/>
        <v>0</v>
      </c>
      <c r="CD18" s="278">
        <f t="shared" si="7"/>
        <v>0</v>
      </c>
      <c r="CE18" s="278">
        <f t="shared" si="7"/>
        <v>0</v>
      </c>
      <c r="CF18" s="278">
        <f t="shared" si="7"/>
        <v>0</v>
      </c>
      <c r="CG18" s="278">
        <f t="shared" si="7"/>
        <v>0</v>
      </c>
      <c r="CH18" s="278">
        <f t="shared" si="7"/>
        <v>0</v>
      </c>
      <c r="CI18" s="278">
        <f t="shared" si="7"/>
        <v>0</v>
      </c>
      <c r="CJ18" s="278">
        <f t="shared" si="7"/>
        <v>0</v>
      </c>
      <c r="CK18" s="278">
        <f t="shared" si="7"/>
        <v>0</v>
      </c>
      <c r="CL18" s="278">
        <f t="shared" si="7"/>
        <v>0</v>
      </c>
      <c r="CM18" s="278">
        <f t="shared" si="7"/>
        <v>0</v>
      </c>
      <c r="CN18" s="278">
        <f t="shared" si="7"/>
        <v>0</v>
      </c>
      <c r="CO18" s="278">
        <f t="shared" si="7"/>
        <v>0</v>
      </c>
      <c r="CP18" s="278">
        <f t="shared" si="7"/>
        <v>0</v>
      </c>
      <c r="CQ18" s="278">
        <f t="shared" si="7"/>
        <v>0</v>
      </c>
      <c r="CR18" s="278">
        <f t="shared" si="7"/>
        <v>0</v>
      </c>
      <c r="CS18" s="278">
        <f t="shared" si="7"/>
        <v>0</v>
      </c>
    </row>
    <row r="19" spans="1:97" s="323" customFormat="1" x14ac:dyDescent="0.25">
      <c r="A19" s="278">
        <f>Prognoser!C66</f>
        <v>0</v>
      </c>
      <c r="B19" s="278" t="str">
        <f>'JA basår'!B8</f>
        <v>0 0</v>
      </c>
      <c r="C19" s="278">
        <f>Prognoser!D66</f>
        <v>0</v>
      </c>
      <c r="D19" s="278">
        <f ca="1">IFERROR(('JA basår'!$N8+'JA basår'!$N38),0)</f>
        <v>0</v>
      </c>
      <c r="E19" s="278">
        <f t="shared" ref="E19:T42" ca="1" si="8">IFERROR(IF(E$16="beräknas ej",0,D19*IF(E$17&gt;$B$3,1,$B$2)*IFERROR(INDEX($B$8:$E$14,MATCH($A19,$A$8:$A$14,0),MATCH(E$17,$B$6:$E$6,1)),0)),0)</f>
        <v>0</v>
      </c>
      <c r="F19" s="278">
        <f t="shared" ca="1" si="8"/>
        <v>0</v>
      </c>
      <c r="G19" s="278">
        <f t="shared" ca="1" si="8"/>
        <v>0</v>
      </c>
      <c r="H19" s="278">
        <f t="shared" ca="1" si="8"/>
        <v>0</v>
      </c>
      <c r="I19" s="278">
        <f t="shared" ca="1" si="8"/>
        <v>0</v>
      </c>
      <c r="J19" s="278">
        <f t="shared" ca="1" si="8"/>
        <v>0</v>
      </c>
      <c r="K19" s="278">
        <f t="shared" ca="1" si="8"/>
        <v>0</v>
      </c>
      <c r="L19" s="278">
        <f t="shared" ca="1" si="8"/>
        <v>0</v>
      </c>
      <c r="M19" s="278">
        <f t="shared" ca="1" si="8"/>
        <v>0</v>
      </c>
      <c r="N19" s="278">
        <f t="shared" ca="1" si="8"/>
        <v>0</v>
      </c>
      <c r="O19" s="278">
        <f t="shared" ca="1" si="8"/>
        <v>0</v>
      </c>
      <c r="P19" s="278">
        <f t="shared" ca="1" si="8"/>
        <v>0</v>
      </c>
      <c r="Q19" s="278">
        <f t="shared" ca="1" si="8"/>
        <v>0</v>
      </c>
      <c r="R19" s="278">
        <f t="shared" ca="1" si="8"/>
        <v>0</v>
      </c>
      <c r="S19" s="278">
        <f t="shared" ca="1" si="8"/>
        <v>0</v>
      </c>
      <c r="T19" s="278">
        <f t="shared" ca="1" si="8"/>
        <v>0</v>
      </c>
      <c r="U19" s="278">
        <f t="shared" ca="1" si="6"/>
        <v>0</v>
      </c>
      <c r="V19" s="278">
        <f t="shared" ca="1" si="6"/>
        <v>0</v>
      </c>
      <c r="W19" s="278">
        <f t="shared" ca="1" si="6"/>
        <v>0</v>
      </c>
      <c r="X19" s="278">
        <f t="shared" ca="1" si="6"/>
        <v>0</v>
      </c>
      <c r="Y19" s="278">
        <f t="shared" ca="1" si="6"/>
        <v>0</v>
      </c>
      <c r="Z19" s="278">
        <f t="shared" ca="1" si="6"/>
        <v>0</v>
      </c>
      <c r="AA19" s="278">
        <f t="shared" ca="1" si="6"/>
        <v>0</v>
      </c>
      <c r="AB19" s="278">
        <f t="shared" ca="1" si="6"/>
        <v>0</v>
      </c>
      <c r="AC19" s="278">
        <f t="shared" ca="1" si="6"/>
        <v>0</v>
      </c>
      <c r="AD19" s="278">
        <f t="shared" ca="1" si="6"/>
        <v>0</v>
      </c>
      <c r="AE19" s="278">
        <f t="shared" ca="1" si="6"/>
        <v>0</v>
      </c>
      <c r="AF19" s="278">
        <f t="shared" ca="1" si="6"/>
        <v>0</v>
      </c>
      <c r="AG19" s="278">
        <f t="shared" ca="1" si="6"/>
        <v>0</v>
      </c>
      <c r="AH19" s="278">
        <f t="shared" ca="1" si="6"/>
        <v>0</v>
      </c>
      <c r="AI19" s="278">
        <f t="shared" ca="1" si="6"/>
        <v>0</v>
      </c>
      <c r="AJ19" s="278">
        <f t="shared" ca="1" si="6"/>
        <v>0</v>
      </c>
      <c r="AK19" s="278">
        <f t="shared" ca="1" si="6"/>
        <v>0</v>
      </c>
      <c r="AL19" s="278">
        <f t="shared" ca="1" si="6"/>
        <v>0</v>
      </c>
      <c r="AM19" s="278">
        <f t="shared" ca="1" si="6"/>
        <v>0</v>
      </c>
      <c r="AN19" s="278">
        <f t="shared" ca="1" si="6"/>
        <v>0</v>
      </c>
      <c r="AO19" s="278">
        <f t="shared" ca="1" si="6"/>
        <v>0</v>
      </c>
      <c r="AP19" s="278">
        <f t="shared" ca="1" si="6"/>
        <v>0</v>
      </c>
      <c r="AQ19" s="278">
        <f t="shared" ca="1" si="6"/>
        <v>0</v>
      </c>
      <c r="AR19" s="278">
        <f t="shared" ca="1" si="6"/>
        <v>0</v>
      </c>
      <c r="AS19" s="278">
        <f t="shared" ca="1" si="6"/>
        <v>0</v>
      </c>
      <c r="AT19" s="278">
        <f t="shared" ca="1" si="6"/>
        <v>0</v>
      </c>
      <c r="AU19" s="278">
        <f t="shared" ca="1" si="6"/>
        <v>0</v>
      </c>
      <c r="AV19" s="278">
        <f t="shared" ca="1" si="6"/>
        <v>0</v>
      </c>
      <c r="AW19" s="278">
        <f t="shared" ca="1" si="6"/>
        <v>0</v>
      </c>
      <c r="AX19" s="278">
        <f t="shared" ca="1" si="6"/>
        <v>0</v>
      </c>
      <c r="AY19" s="278">
        <f t="shared" ca="1" si="6"/>
        <v>0</v>
      </c>
      <c r="AZ19" s="278">
        <f t="shared" ca="1" si="6"/>
        <v>0</v>
      </c>
      <c r="BA19" s="278">
        <f t="shared" ca="1" si="6"/>
        <v>0</v>
      </c>
      <c r="BB19" s="278">
        <f t="shared" ca="1" si="6"/>
        <v>0</v>
      </c>
      <c r="BC19" s="278">
        <f t="shared" ca="1" si="6"/>
        <v>0</v>
      </c>
      <c r="BD19" s="278">
        <f t="shared" ca="1" si="6"/>
        <v>0</v>
      </c>
      <c r="BE19" s="278">
        <f t="shared" ca="1" si="6"/>
        <v>0</v>
      </c>
      <c r="BF19" s="278">
        <f t="shared" ca="1" si="6"/>
        <v>0</v>
      </c>
      <c r="BG19" s="278">
        <f t="shared" ca="1" si="6"/>
        <v>0</v>
      </c>
      <c r="BH19" s="278">
        <f t="shared" ca="1" si="6"/>
        <v>0</v>
      </c>
      <c r="BI19" s="278">
        <f t="shared" ca="1" si="6"/>
        <v>0</v>
      </c>
      <c r="BJ19" s="278">
        <f t="shared" ca="1" si="6"/>
        <v>0</v>
      </c>
      <c r="BK19" s="278">
        <f t="shared" ca="1" si="6"/>
        <v>0</v>
      </c>
      <c r="BL19" s="278">
        <f t="shared" ca="1" si="6"/>
        <v>0</v>
      </c>
      <c r="BM19" s="278">
        <f t="shared" ca="1" si="6"/>
        <v>0</v>
      </c>
      <c r="BN19" s="278">
        <f t="shared" ca="1" si="6"/>
        <v>0</v>
      </c>
      <c r="BO19" s="278">
        <f t="shared" ca="1" si="6"/>
        <v>0</v>
      </c>
      <c r="BP19" s="278">
        <f t="shared" ca="1" si="6"/>
        <v>0</v>
      </c>
      <c r="BQ19" s="278">
        <f t="shared" ca="1" si="6"/>
        <v>0</v>
      </c>
      <c r="BR19" s="278">
        <f t="shared" ca="1" si="7"/>
        <v>0</v>
      </c>
      <c r="BS19" s="278">
        <f t="shared" ca="1" si="7"/>
        <v>0</v>
      </c>
      <c r="BT19" s="278">
        <f t="shared" ca="1" si="7"/>
        <v>0</v>
      </c>
      <c r="BU19" s="278">
        <f t="shared" si="7"/>
        <v>0</v>
      </c>
      <c r="BV19" s="278">
        <f t="shared" si="7"/>
        <v>0</v>
      </c>
      <c r="BW19" s="278">
        <f t="shared" si="7"/>
        <v>0</v>
      </c>
      <c r="BX19" s="278">
        <f t="shared" si="7"/>
        <v>0</v>
      </c>
      <c r="BY19" s="278">
        <f t="shared" si="7"/>
        <v>0</v>
      </c>
      <c r="BZ19" s="278">
        <f t="shared" si="7"/>
        <v>0</v>
      </c>
      <c r="CA19" s="278">
        <f t="shared" si="7"/>
        <v>0</v>
      </c>
      <c r="CB19" s="278">
        <f t="shared" si="7"/>
        <v>0</v>
      </c>
      <c r="CC19" s="278">
        <f t="shared" si="7"/>
        <v>0</v>
      </c>
      <c r="CD19" s="278">
        <f t="shared" si="7"/>
        <v>0</v>
      </c>
      <c r="CE19" s="278">
        <f t="shared" si="7"/>
        <v>0</v>
      </c>
      <c r="CF19" s="278">
        <f t="shared" si="7"/>
        <v>0</v>
      </c>
      <c r="CG19" s="278">
        <f t="shared" si="7"/>
        <v>0</v>
      </c>
      <c r="CH19" s="278">
        <f t="shared" si="7"/>
        <v>0</v>
      </c>
      <c r="CI19" s="278">
        <f t="shared" si="7"/>
        <v>0</v>
      </c>
      <c r="CJ19" s="278">
        <f t="shared" si="7"/>
        <v>0</v>
      </c>
      <c r="CK19" s="278">
        <f t="shared" si="7"/>
        <v>0</v>
      </c>
      <c r="CL19" s="278">
        <f t="shared" si="7"/>
        <v>0</v>
      </c>
      <c r="CM19" s="278">
        <f t="shared" si="7"/>
        <v>0</v>
      </c>
      <c r="CN19" s="278">
        <f t="shared" si="7"/>
        <v>0</v>
      </c>
      <c r="CO19" s="278">
        <f t="shared" si="7"/>
        <v>0</v>
      </c>
      <c r="CP19" s="278">
        <f t="shared" si="7"/>
        <v>0</v>
      </c>
      <c r="CQ19" s="278">
        <f t="shared" si="7"/>
        <v>0</v>
      </c>
      <c r="CR19" s="278">
        <f t="shared" si="7"/>
        <v>0</v>
      </c>
      <c r="CS19" s="278">
        <f t="shared" si="7"/>
        <v>0</v>
      </c>
    </row>
    <row r="20" spans="1:97" s="323" customFormat="1" x14ac:dyDescent="0.25">
      <c r="A20" s="278">
        <f>Prognoser!C67</f>
        <v>0</v>
      </c>
      <c r="B20" s="278" t="str">
        <f>'JA basår'!B9</f>
        <v>0 0</v>
      </c>
      <c r="C20" s="278">
        <f>Prognoser!D67</f>
        <v>0</v>
      </c>
      <c r="D20" s="278">
        <f ca="1">IFERROR(('JA basår'!$N9+'JA basår'!$N39),0)</f>
        <v>0</v>
      </c>
      <c r="E20" s="278">
        <f t="shared" ca="1" si="8"/>
        <v>0</v>
      </c>
      <c r="F20" s="278">
        <f t="shared" ref="F20:BQ23" ca="1" si="9">IFERROR(IF(F$16="beräknas ej",0,E20*IF(F$17&gt;$B$3,1,$B$2)*IFERROR(INDEX($B$8:$E$14,MATCH($A20,$A$8:$A$14,0),MATCH(F$17,$B$6:$E$6,1)),0)),0)</f>
        <v>0</v>
      </c>
      <c r="G20" s="278">
        <f t="shared" ca="1" si="9"/>
        <v>0</v>
      </c>
      <c r="H20" s="278">
        <f t="shared" ca="1" si="9"/>
        <v>0</v>
      </c>
      <c r="I20" s="278">
        <f t="shared" ca="1" si="9"/>
        <v>0</v>
      </c>
      <c r="J20" s="278">
        <f t="shared" ca="1" si="9"/>
        <v>0</v>
      </c>
      <c r="K20" s="278">
        <f t="shared" ca="1" si="9"/>
        <v>0</v>
      </c>
      <c r="L20" s="278">
        <f t="shared" ca="1" si="9"/>
        <v>0</v>
      </c>
      <c r="M20" s="278">
        <f t="shared" ca="1" si="9"/>
        <v>0</v>
      </c>
      <c r="N20" s="278">
        <f t="shared" ca="1" si="9"/>
        <v>0</v>
      </c>
      <c r="O20" s="278">
        <f t="shared" ca="1" si="9"/>
        <v>0</v>
      </c>
      <c r="P20" s="278">
        <f t="shared" ca="1" si="9"/>
        <v>0</v>
      </c>
      <c r="Q20" s="278">
        <f t="shared" ca="1" si="9"/>
        <v>0</v>
      </c>
      <c r="R20" s="278">
        <f t="shared" ca="1" si="9"/>
        <v>0</v>
      </c>
      <c r="S20" s="278">
        <f t="shared" ca="1" si="9"/>
        <v>0</v>
      </c>
      <c r="T20" s="278">
        <f t="shared" ca="1" si="9"/>
        <v>0</v>
      </c>
      <c r="U20" s="278">
        <f t="shared" ca="1" si="9"/>
        <v>0</v>
      </c>
      <c r="V20" s="278">
        <f t="shared" ca="1" si="9"/>
        <v>0</v>
      </c>
      <c r="W20" s="278">
        <f t="shared" ca="1" si="9"/>
        <v>0</v>
      </c>
      <c r="X20" s="278">
        <f t="shared" ca="1" si="9"/>
        <v>0</v>
      </c>
      <c r="Y20" s="278">
        <f t="shared" ca="1" si="9"/>
        <v>0</v>
      </c>
      <c r="Z20" s="278">
        <f t="shared" ca="1" si="9"/>
        <v>0</v>
      </c>
      <c r="AA20" s="278">
        <f t="shared" ca="1" si="9"/>
        <v>0</v>
      </c>
      <c r="AB20" s="278">
        <f t="shared" ca="1" si="9"/>
        <v>0</v>
      </c>
      <c r="AC20" s="278">
        <f t="shared" ca="1" si="9"/>
        <v>0</v>
      </c>
      <c r="AD20" s="278">
        <f t="shared" ca="1" si="9"/>
        <v>0</v>
      </c>
      <c r="AE20" s="278">
        <f t="shared" ca="1" si="9"/>
        <v>0</v>
      </c>
      <c r="AF20" s="278">
        <f t="shared" ca="1" si="9"/>
        <v>0</v>
      </c>
      <c r="AG20" s="278">
        <f t="shared" ca="1" si="9"/>
        <v>0</v>
      </c>
      <c r="AH20" s="278">
        <f t="shared" ca="1" si="9"/>
        <v>0</v>
      </c>
      <c r="AI20" s="278">
        <f t="shared" ca="1" si="9"/>
        <v>0</v>
      </c>
      <c r="AJ20" s="278">
        <f t="shared" ca="1" si="9"/>
        <v>0</v>
      </c>
      <c r="AK20" s="278">
        <f t="shared" ca="1" si="9"/>
        <v>0</v>
      </c>
      <c r="AL20" s="278">
        <f t="shared" ca="1" si="9"/>
        <v>0</v>
      </c>
      <c r="AM20" s="278">
        <f t="shared" ca="1" si="9"/>
        <v>0</v>
      </c>
      <c r="AN20" s="278">
        <f t="shared" ca="1" si="9"/>
        <v>0</v>
      </c>
      <c r="AO20" s="278">
        <f t="shared" ca="1" si="9"/>
        <v>0</v>
      </c>
      <c r="AP20" s="278">
        <f t="shared" ca="1" si="9"/>
        <v>0</v>
      </c>
      <c r="AQ20" s="278">
        <f t="shared" ca="1" si="9"/>
        <v>0</v>
      </c>
      <c r="AR20" s="278">
        <f t="shared" ca="1" si="9"/>
        <v>0</v>
      </c>
      <c r="AS20" s="278">
        <f t="shared" ca="1" si="9"/>
        <v>0</v>
      </c>
      <c r="AT20" s="278">
        <f t="shared" ca="1" si="9"/>
        <v>0</v>
      </c>
      <c r="AU20" s="278">
        <f t="shared" ca="1" si="9"/>
        <v>0</v>
      </c>
      <c r="AV20" s="278">
        <f t="shared" ca="1" si="9"/>
        <v>0</v>
      </c>
      <c r="AW20" s="278">
        <f t="shared" ca="1" si="9"/>
        <v>0</v>
      </c>
      <c r="AX20" s="278">
        <f t="shared" ca="1" si="9"/>
        <v>0</v>
      </c>
      <c r="AY20" s="278">
        <f t="shared" ca="1" si="9"/>
        <v>0</v>
      </c>
      <c r="AZ20" s="278">
        <f t="shared" ca="1" si="9"/>
        <v>0</v>
      </c>
      <c r="BA20" s="278">
        <f t="shared" ca="1" si="9"/>
        <v>0</v>
      </c>
      <c r="BB20" s="278">
        <f t="shared" ca="1" si="9"/>
        <v>0</v>
      </c>
      <c r="BC20" s="278">
        <f t="shared" ca="1" si="9"/>
        <v>0</v>
      </c>
      <c r="BD20" s="278">
        <f t="shared" ca="1" si="9"/>
        <v>0</v>
      </c>
      <c r="BE20" s="278">
        <f t="shared" ca="1" si="9"/>
        <v>0</v>
      </c>
      <c r="BF20" s="278">
        <f t="shared" ca="1" si="9"/>
        <v>0</v>
      </c>
      <c r="BG20" s="278">
        <f t="shared" ca="1" si="9"/>
        <v>0</v>
      </c>
      <c r="BH20" s="278">
        <f t="shared" ca="1" si="9"/>
        <v>0</v>
      </c>
      <c r="BI20" s="278">
        <f t="shared" ca="1" si="9"/>
        <v>0</v>
      </c>
      <c r="BJ20" s="278">
        <f t="shared" ca="1" si="9"/>
        <v>0</v>
      </c>
      <c r="BK20" s="278">
        <f t="shared" ca="1" si="9"/>
        <v>0</v>
      </c>
      <c r="BL20" s="278">
        <f t="shared" ca="1" si="9"/>
        <v>0</v>
      </c>
      <c r="BM20" s="278">
        <f t="shared" ca="1" si="9"/>
        <v>0</v>
      </c>
      <c r="BN20" s="278">
        <f t="shared" ca="1" si="9"/>
        <v>0</v>
      </c>
      <c r="BO20" s="278">
        <f t="shared" ca="1" si="9"/>
        <v>0</v>
      </c>
      <c r="BP20" s="278">
        <f t="shared" ca="1" si="9"/>
        <v>0</v>
      </c>
      <c r="BQ20" s="278">
        <f t="shared" ca="1" si="9"/>
        <v>0</v>
      </c>
      <c r="BR20" s="278">
        <f t="shared" ca="1" si="7"/>
        <v>0</v>
      </c>
      <c r="BS20" s="278">
        <f t="shared" ca="1" si="7"/>
        <v>0</v>
      </c>
      <c r="BT20" s="278">
        <f t="shared" ca="1" si="7"/>
        <v>0</v>
      </c>
      <c r="BU20" s="278">
        <f t="shared" si="7"/>
        <v>0</v>
      </c>
      <c r="BV20" s="278">
        <f t="shared" si="7"/>
        <v>0</v>
      </c>
      <c r="BW20" s="278">
        <f t="shared" si="7"/>
        <v>0</v>
      </c>
      <c r="BX20" s="278">
        <f t="shared" si="7"/>
        <v>0</v>
      </c>
      <c r="BY20" s="278">
        <f t="shared" si="7"/>
        <v>0</v>
      </c>
      <c r="BZ20" s="278">
        <f t="shared" si="7"/>
        <v>0</v>
      </c>
      <c r="CA20" s="278">
        <f t="shared" si="7"/>
        <v>0</v>
      </c>
      <c r="CB20" s="278">
        <f t="shared" si="7"/>
        <v>0</v>
      </c>
      <c r="CC20" s="278">
        <f t="shared" si="7"/>
        <v>0</v>
      </c>
      <c r="CD20" s="278">
        <f t="shared" si="7"/>
        <v>0</v>
      </c>
      <c r="CE20" s="278">
        <f t="shared" si="7"/>
        <v>0</v>
      </c>
      <c r="CF20" s="278">
        <f t="shared" si="7"/>
        <v>0</v>
      </c>
      <c r="CG20" s="278">
        <f t="shared" si="7"/>
        <v>0</v>
      </c>
      <c r="CH20" s="278">
        <f t="shared" si="7"/>
        <v>0</v>
      </c>
      <c r="CI20" s="278">
        <f t="shared" si="7"/>
        <v>0</v>
      </c>
      <c r="CJ20" s="278">
        <f t="shared" si="7"/>
        <v>0</v>
      </c>
      <c r="CK20" s="278">
        <f t="shared" si="7"/>
        <v>0</v>
      </c>
      <c r="CL20" s="278">
        <f t="shared" si="7"/>
        <v>0</v>
      </c>
      <c r="CM20" s="278">
        <f t="shared" si="7"/>
        <v>0</v>
      </c>
      <c r="CN20" s="278">
        <f t="shared" si="7"/>
        <v>0</v>
      </c>
      <c r="CO20" s="278">
        <f t="shared" si="7"/>
        <v>0</v>
      </c>
      <c r="CP20" s="278">
        <f t="shared" si="7"/>
        <v>0</v>
      </c>
      <c r="CQ20" s="278">
        <f t="shared" si="7"/>
        <v>0</v>
      </c>
      <c r="CR20" s="278">
        <f t="shared" si="7"/>
        <v>0</v>
      </c>
      <c r="CS20" s="278">
        <f t="shared" si="7"/>
        <v>0</v>
      </c>
    </row>
    <row r="21" spans="1:97" s="323" customFormat="1" x14ac:dyDescent="0.25">
      <c r="A21" s="278">
        <f>Prognoser!C68</f>
        <v>0</v>
      </c>
      <c r="B21" s="278" t="str">
        <f>'JA basår'!B10</f>
        <v>0 0</v>
      </c>
      <c r="C21" s="278">
        <f>Prognoser!D68</f>
        <v>0</v>
      </c>
      <c r="D21" s="278">
        <f ca="1">IFERROR(('JA basår'!$N10+'JA basår'!$N40),0)</f>
        <v>0</v>
      </c>
      <c r="E21" s="278">
        <f t="shared" ca="1" si="8"/>
        <v>0</v>
      </c>
      <c r="F21" s="278">
        <f t="shared" ca="1" si="9"/>
        <v>0</v>
      </c>
      <c r="G21" s="278">
        <f t="shared" ca="1" si="9"/>
        <v>0</v>
      </c>
      <c r="H21" s="278">
        <f t="shared" ca="1" si="9"/>
        <v>0</v>
      </c>
      <c r="I21" s="278">
        <f t="shared" ca="1" si="9"/>
        <v>0</v>
      </c>
      <c r="J21" s="278">
        <f t="shared" ca="1" si="9"/>
        <v>0</v>
      </c>
      <c r="K21" s="278">
        <f t="shared" ca="1" si="9"/>
        <v>0</v>
      </c>
      <c r="L21" s="278">
        <f t="shared" ca="1" si="9"/>
        <v>0</v>
      </c>
      <c r="M21" s="278">
        <f t="shared" ca="1" si="9"/>
        <v>0</v>
      </c>
      <c r="N21" s="278">
        <f t="shared" ca="1" si="9"/>
        <v>0</v>
      </c>
      <c r="O21" s="278">
        <f t="shared" ca="1" si="9"/>
        <v>0</v>
      </c>
      <c r="P21" s="278">
        <f t="shared" ca="1" si="9"/>
        <v>0</v>
      </c>
      <c r="Q21" s="278">
        <f t="shared" ca="1" si="9"/>
        <v>0</v>
      </c>
      <c r="R21" s="278">
        <f t="shared" ca="1" si="9"/>
        <v>0</v>
      </c>
      <c r="S21" s="278">
        <f t="shared" ca="1" si="9"/>
        <v>0</v>
      </c>
      <c r="T21" s="278">
        <f t="shared" ca="1" si="9"/>
        <v>0</v>
      </c>
      <c r="U21" s="278">
        <f t="shared" ca="1" si="9"/>
        <v>0</v>
      </c>
      <c r="V21" s="278">
        <f t="shared" ca="1" si="9"/>
        <v>0</v>
      </c>
      <c r="W21" s="278">
        <f t="shared" ca="1" si="9"/>
        <v>0</v>
      </c>
      <c r="X21" s="278">
        <f t="shared" ca="1" si="9"/>
        <v>0</v>
      </c>
      <c r="Y21" s="278">
        <f t="shared" ca="1" si="9"/>
        <v>0</v>
      </c>
      <c r="Z21" s="278">
        <f t="shared" ca="1" si="9"/>
        <v>0</v>
      </c>
      <c r="AA21" s="278">
        <f t="shared" ca="1" si="9"/>
        <v>0</v>
      </c>
      <c r="AB21" s="278">
        <f t="shared" ca="1" si="9"/>
        <v>0</v>
      </c>
      <c r="AC21" s="278">
        <f t="shared" ca="1" si="9"/>
        <v>0</v>
      </c>
      <c r="AD21" s="278">
        <f t="shared" ca="1" si="9"/>
        <v>0</v>
      </c>
      <c r="AE21" s="278">
        <f t="shared" ca="1" si="9"/>
        <v>0</v>
      </c>
      <c r="AF21" s="278">
        <f t="shared" ca="1" si="9"/>
        <v>0</v>
      </c>
      <c r="AG21" s="278">
        <f t="shared" ca="1" si="9"/>
        <v>0</v>
      </c>
      <c r="AH21" s="278">
        <f t="shared" ca="1" si="9"/>
        <v>0</v>
      </c>
      <c r="AI21" s="278">
        <f t="shared" ca="1" si="9"/>
        <v>0</v>
      </c>
      <c r="AJ21" s="278">
        <f t="shared" ca="1" si="9"/>
        <v>0</v>
      </c>
      <c r="AK21" s="278">
        <f t="shared" ca="1" si="9"/>
        <v>0</v>
      </c>
      <c r="AL21" s="278">
        <f t="shared" ca="1" si="9"/>
        <v>0</v>
      </c>
      <c r="AM21" s="278">
        <f t="shared" ca="1" si="9"/>
        <v>0</v>
      </c>
      <c r="AN21" s="278">
        <f t="shared" ca="1" si="9"/>
        <v>0</v>
      </c>
      <c r="AO21" s="278">
        <f t="shared" ca="1" si="9"/>
        <v>0</v>
      </c>
      <c r="AP21" s="278">
        <f t="shared" ca="1" si="9"/>
        <v>0</v>
      </c>
      <c r="AQ21" s="278">
        <f t="shared" ca="1" si="9"/>
        <v>0</v>
      </c>
      <c r="AR21" s="278">
        <f t="shared" ca="1" si="9"/>
        <v>0</v>
      </c>
      <c r="AS21" s="278">
        <f t="shared" ca="1" si="9"/>
        <v>0</v>
      </c>
      <c r="AT21" s="278">
        <f t="shared" ca="1" si="9"/>
        <v>0</v>
      </c>
      <c r="AU21" s="278">
        <f t="shared" ca="1" si="9"/>
        <v>0</v>
      </c>
      <c r="AV21" s="278">
        <f t="shared" ca="1" si="9"/>
        <v>0</v>
      </c>
      <c r="AW21" s="278">
        <f t="shared" ca="1" si="9"/>
        <v>0</v>
      </c>
      <c r="AX21" s="278">
        <f t="shared" ca="1" si="9"/>
        <v>0</v>
      </c>
      <c r="AY21" s="278">
        <f t="shared" ca="1" si="9"/>
        <v>0</v>
      </c>
      <c r="AZ21" s="278">
        <f t="shared" ca="1" si="9"/>
        <v>0</v>
      </c>
      <c r="BA21" s="278">
        <f t="shared" ca="1" si="9"/>
        <v>0</v>
      </c>
      <c r="BB21" s="278">
        <f t="shared" ca="1" si="9"/>
        <v>0</v>
      </c>
      <c r="BC21" s="278">
        <f t="shared" ca="1" si="9"/>
        <v>0</v>
      </c>
      <c r="BD21" s="278">
        <f t="shared" ca="1" si="9"/>
        <v>0</v>
      </c>
      <c r="BE21" s="278">
        <f t="shared" ca="1" si="9"/>
        <v>0</v>
      </c>
      <c r="BF21" s="278">
        <f t="shared" ca="1" si="9"/>
        <v>0</v>
      </c>
      <c r="BG21" s="278">
        <f t="shared" ca="1" si="9"/>
        <v>0</v>
      </c>
      <c r="BH21" s="278">
        <f t="shared" ca="1" si="9"/>
        <v>0</v>
      </c>
      <c r="BI21" s="278">
        <f t="shared" ca="1" si="9"/>
        <v>0</v>
      </c>
      <c r="BJ21" s="278">
        <f t="shared" ca="1" si="9"/>
        <v>0</v>
      </c>
      <c r="BK21" s="278">
        <f t="shared" ca="1" si="9"/>
        <v>0</v>
      </c>
      <c r="BL21" s="278">
        <f t="shared" ca="1" si="9"/>
        <v>0</v>
      </c>
      <c r="BM21" s="278">
        <f t="shared" ca="1" si="9"/>
        <v>0</v>
      </c>
      <c r="BN21" s="278">
        <f t="shared" ca="1" si="9"/>
        <v>0</v>
      </c>
      <c r="BO21" s="278">
        <f t="shared" ca="1" si="9"/>
        <v>0</v>
      </c>
      <c r="BP21" s="278">
        <f t="shared" ca="1" si="9"/>
        <v>0</v>
      </c>
      <c r="BQ21" s="278">
        <f t="shared" ca="1" si="9"/>
        <v>0</v>
      </c>
      <c r="BR21" s="278">
        <f t="shared" ca="1" si="7"/>
        <v>0</v>
      </c>
      <c r="BS21" s="278">
        <f t="shared" ca="1" si="7"/>
        <v>0</v>
      </c>
      <c r="BT21" s="278">
        <f t="shared" ca="1" si="7"/>
        <v>0</v>
      </c>
      <c r="BU21" s="278">
        <f t="shared" si="7"/>
        <v>0</v>
      </c>
      <c r="BV21" s="278">
        <f t="shared" si="7"/>
        <v>0</v>
      </c>
      <c r="BW21" s="278">
        <f t="shared" si="7"/>
        <v>0</v>
      </c>
      <c r="BX21" s="278">
        <f t="shared" si="7"/>
        <v>0</v>
      </c>
      <c r="BY21" s="278">
        <f t="shared" si="7"/>
        <v>0</v>
      </c>
      <c r="BZ21" s="278">
        <f t="shared" si="7"/>
        <v>0</v>
      </c>
      <c r="CA21" s="278">
        <f t="shared" si="7"/>
        <v>0</v>
      </c>
      <c r="CB21" s="278">
        <f t="shared" si="7"/>
        <v>0</v>
      </c>
      <c r="CC21" s="278">
        <f t="shared" si="7"/>
        <v>0</v>
      </c>
      <c r="CD21" s="278">
        <f t="shared" si="7"/>
        <v>0</v>
      </c>
      <c r="CE21" s="278">
        <f t="shared" si="7"/>
        <v>0</v>
      </c>
      <c r="CF21" s="278">
        <f t="shared" si="7"/>
        <v>0</v>
      </c>
      <c r="CG21" s="278">
        <f t="shared" si="7"/>
        <v>0</v>
      </c>
      <c r="CH21" s="278">
        <f t="shared" si="7"/>
        <v>0</v>
      </c>
      <c r="CI21" s="278">
        <f t="shared" si="7"/>
        <v>0</v>
      </c>
      <c r="CJ21" s="278">
        <f t="shared" si="7"/>
        <v>0</v>
      </c>
      <c r="CK21" s="278">
        <f t="shared" si="7"/>
        <v>0</v>
      </c>
      <c r="CL21" s="278">
        <f t="shared" si="7"/>
        <v>0</v>
      </c>
      <c r="CM21" s="278">
        <f t="shared" si="7"/>
        <v>0</v>
      </c>
      <c r="CN21" s="278">
        <f t="shared" si="7"/>
        <v>0</v>
      </c>
      <c r="CO21" s="278">
        <f t="shared" si="7"/>
        <v>0</v>
      </c>
      <c r="CP21" s="278">
        <f t="shared" si="7"/>
        <v>0</v>
      </c>
      <c r="CQ21" s="278">
        <f t="shared" si="7"/>
        <v>0</v>
      </c>
      <c r="CR21" s="278">
        <f t="shared" si="7"/>
        <v>0</v>
      </c>
      <c r="CS21" s="278">
        <f t="shared" si="7"/>
        <v>0</v>
      </c>
    </row>
    <row r="22" spans="1:97" s="323" customFormat="1" x14ac:dyDescent="0.25">
      <c r="A22" s="278">
        <f>Prognoser!C69</f>
        <v>0</v>
      </c>
      <c r="B22" s="278" t="str">
        <f>'JA basår'!B11</f>
        <v>0 0</v>
      </c>
      <c r="C22" s="278">
        <f>Prognoser!D69</f>
        <v>0</v>
      </c>
      <c r="D22" s="278">
        <f ca="1">IFERROR(('JA basår'!$N11+'JA basår'!$N41),0)</f>
        <v>0</v>
      </c>
      <c r="E22" s="278">
        <f t="shared" ca="1" si="8"/>
        <v>0</v>
      </c>
      <c r="F22" s="278">
        <f t="shared" ca="1" si="9"/>
        <v>0</v>
      </c>
      <c r="G22" s="278">
        <f t="shared" ca="1" si="9"/>
        <v>0</v>
      </c>
      <c r="H22" s="278">
        <f t="shared" ca="1" si="9"/>
        <v>0</v>
      </c>
      <c r="I22" s="278">
        <f t="shared" ca="1" si="9"/>
        <v>0</v>
      </c>
      <c r="J22" s="278">
        <f t="shared" ca="1" si="9"/>
        <v>0</v>
      </c>
      <c r="K22" s="278">
        <f t="shared" ca="1" si="9"/>
        <v>0</v>
      </c>
      <c r="L22" s="278">
        <f t="shared" ca="1" si="9"/>
        <v>0</v>
      </c>
      <c r="M22" s="278">
        <f t="shared" ca="1" si="9"/>
        <v>0</v>
      </c>
      <c r="N22" s="278">
        <f t="shared" ca="1" si="9"/>
        <v>0</v>
      </c>
      <c r="O22" s="278">
        <f t="shared" ca="1" si="9"/>
        <v>0</v>
      </c>
      <c r="P22" s="278">
        <f t="shared" ca="1" si="9"/>
        <v>0</v>
      </c>
      <c r="Q22" s="278">
        <f t="shared" ca="1" si="9"/>
        <v>0</v>
      </c>
      <c r="R22" s="278">
        <f t="shared" ca="1" si="9"/>
        <v>0</v>
      </c>
      <c r="S22" s="278">
        <f t="shared" ca="1" si="9"/>
        <v>0</v>
      </c>
      <c r="T22" s="278">
        <f t="shared" ca="1" si="9"/>
        <v>0</v>
      </c>
      <c r="U22" s="278">
        <f t="shared" ca="1" si="9"/>
        <v>0</v>
      </c>
      <c r="V22" s="278">
        <f t="shared" ca="1" si="9"/>
        <v>0</v>
      </c>
      <c r="W22" s="278">
        <f t="shared" ca="1" si="9"/>
        <v>0</v>
      </c>
      <c r="X22" s="278">
        <f t="shared" ca="1" si="9"/>
        <v>0</v>
      </c>
      <c r="Y22" s="278">
        <f t="shared" ca="1" si="9"/>
        <v>0</v>
      </c>
      <c r="Z22" s="278">
        <f t="shared" ca="1" si="9"/>
        <v>0</v>
      </c>
      <c r="AA22" s="278">
        <f t="shared" ca="1" si="9"/>
        <v>0</v>
      </c>
      <c r="AB22" s="278">
        <f t="shared" ca="1" si="9"/>
        <v>0</v>
      </c>
      <c r="AC22" s="278">
        <f t="shared" ca="1" si="9"/>
        <v>0</v>
      </c>
      <c r="AD22" s="278">
        <f t="shared" ca="1" si="9"/>
        <v>0</v>
      </c>
      <c r="AE22" s="278">
        <f t="shared" ca="1" si="9"/>
        <v>0</v>
      </c>
      <c r="AF22" s="278">
        <f t="shared" ca="1" si="9"/>
        <v>0</v>
      </c>
      <c r="AG22" s="278">
        <f t="shared" ca="1" si="9"/>
        <v>0</v>
      </c>
      <c r="AH22" s="278">
        <f t="shared" ca="1" si="9"/>
        <v>0</v>
      </c>
      <c r="AI22" s="278">
        <f t="shared" ca="1" si="9"/>
        <v>0</v>
      </c>
      <c r="AJ22" s="278">
        <f t="shared" ca="1" si="9"/>
        <v>0</v>
      </c>
      <c r="AK22" s="278">
        <f t="shared" ca="1" si="9"/>
        <v>0</v>
      </c>
      <c r="AL22" s="278">
        <f t="shared" ca="1" si="9"/>
        <v>0</v>
      </c>
      <c r="AM22" s="278">
        <f t="shared" ca="1" si="9"/>
        <v>0</v>
      </c>
      <c r="AN22" s="278">
        <f t="shared" ca="1" si="9"/>
        <v>0</v>
      </c>
      <c r="AO22" s="278">
        <f t="shared" ca="1" si="9"/>
        <v>0</v>
      </c>
      <c r="AP22" s="278">
        <f t="shared" ca="1" si="9"/>
        <v>0</v>
      </c>
      <c r="AQ22" s="278">
        <f t="shared" ca="1" si="9"/>
        <v>0</v>
      </c>
      <c r="AR22" s="278">
        <f t="shared" ca="1" si="9"/>
        <v>0</v>
      </c>
      <c r="AS22" s="278">
        <f t="shared" ca="1" si="9"/>
        <v>0</v>
      </c>
      <c r="AT22" s="278">
        <f t="shared" ca="1" si="9"/>
        <v>0</v>
      </c>
      <c r="AU22" s="278">
        <f t="shared" ca="1" si="9"/>
        <v>0</v>
      </c>
      <c r="AV22" s="278">
        <f t="shared" ca="1" si="9"/>
        <v>0</v>
      </c>
      <c r="AW22" s="278">
        <f t="shared" ca="1" si="9"/>
        <v>0</v>
      </c>
      <c r="AX22" s="278">
        <f t="shared" ca="1" si="9"/>
        <v>0</v>
      </c>
      <c r="AY22" s="278">
        <f t="shared" ca="1" si="9"/>
        <v>0</v>
      </c>
      <c r="AZ22" s="278">
        <f t="shared" ca="1" si="9"/>
        <v>0</v>
      </c>
      <c r="BA22" s="278">
        <f t="shared" ca="1" si="9"/>
        <v>0</v>
      </c>
      <c r="BB22" s="278">
        <f t="shared" ca="1" si="9"/>
        <v>0</v>
      </c>
      <c r="BC22" s="278">
        <f t="shared" ca="1" si="9"/>
        <v>0</v>
      </c>
      <c r="BD22" s="278">
        <f t="shared" ca="1" si="9"/>
        <v>0</v>
      </c>
      <c r="BE22" s="278">
        <f t="shared" ca="1" si="9"/>
        <v>0</v>
      </c>
      <c r="BF22" s="278">
        <f t="shared" ca="1" si="9"/>
        <v>0</v>
      </c>
      <c r="BG22" s="278">
        <f t="shared" ca="1" si="9"/>
        <v>0</v>
      </c>
      <c r="BH22" s="278">
        <f t="shared" ca="1" si="9"/>
        <v>0</v>
      </c>
      <c r="BI22" s="278">
        <f t="shared" ca="1" si="9"/>
        <v>0</v>
      </c>
      <c r="BJ22" s="278">
        <f t="shared" ca="1" si="9"/>
        <v>0</v>
      </c>
      <c r="BK22" s="278">
        <f t="shared" ca="1" si="9"/>
        <v>0</v>
      </c>
      <c r="BL22" s="278">
        <f t="shared" ca="1" si="9"/>
        <v>0</v>
      </c>
      <c r="BM22" s="278">
        <f t="shared" ca="1" si="9"/>
        <v>0</v>
      </c>
      <c r="BN22" s="278">
        <f t="shared" ca="1" si="9"/>
        <v>0</v>
      </c>
      <c r="BO22" s="278">
        <f t="shared" ca="1" si="9"/>
        <v>0</v>
      </c>
      <c r="BP22" s="278">
        <f t="shared" ca="1" si="9"/>
        <v>0</v>
      </c>
      <c r="BQ22" s="278">
        <f t="shared" ca="1" si="9"/>
        <v>0</v>
      </c>
      <c r="BR22" s="278">
        <f t="shared" ca="1" si="7"/>
        <v>0</v>
      </c>
      <c r="BS22" s="278">
        <f t="shared" ca="1" si="7"/>
        <v>0</v>
      </c>
      <c r="BT22" s="278">
        <f t="shared" ca="1" si="7"/>
        <v>0</v>
      </c>
      <c r="BU22" s="278">
        <f t="shared" si="7"/>
        <v>0</v>
      </c>
      <c r="BV22" s="278">
        <f t="shared" si="7"/>
        <v>0</v>
      </c>
      <c r="BW22" s="278">
        <f t="shared" si="7"/>
        <v>0</v>
      </c>
      <c r="BX22" s="278">
        <f t="shared" si="7"/>
        <v>0</v>
      </c>
      <c r="BY22" s="278">
        <f t="shared" si="7"/>
        <v>0</v>
      </c>
      <c r="BZ22" s="278">
        <f t="shared" si="7"/>
        <v>0</v>
      </c>
      <c r="CA22" s="278">
        <f t="shared" si="7"/>
        <v>0</v>
      </c>
      <c r="CB22" s="278">
        <f t="shared" si="7"/>
        <v>0</v>
      </c>
      <c r="CC22" s="278">
        <f t="shared" si="7"/>
        <v>0</v>
      </c>
      <c r="CD22" s="278">
        <f t="shared" si="7"/>
        <v>0</v>
      </c>
      <c r="CE22" s="278">
        <f t="shared" si="7"/>
        <v>0</v>
      </c>
      <c r="CF22" s="278">
        <f t="shared" si="7"/>
        <v>0</v>
      </c>
      <c r="CG22" s="278">
        <f t="shared" si="7"/>
        <v>0</v>
      </c>
      <c r="CH22" s="278">
        <f t="shared" si="7"/>
        <v>0</v>
      </c>
      <c r="CI22" s="278">
        <f t="shared" si="7"/>
        <v>0</v>
      </c>
      <c r="CJ22" s="278">
        <f t="shared" si="7"/>
        <v>0</v>
      </c>
      <c r="CK22" s="278">
        <f t="shared" si="7"/>
        <v>0</v>
      </c>
      <c r="CL22" s="278">
        <f t="shared" si="7"/>
        <v>0</v>
      </c>
      <c r="CM22" s="278">
        <f t="shared" si="7"/>
        <v>0</v>
      </c>
      <c r="CN22" s="278">
        <f t="shared" si="7"/>
        <v>0</v>
      </c>
      <c r="CO22" s="278">
        <f t="shared" si="7"/>
        <v>0</v>
      </c>
      <c r="CP22" s="278">
        <f t="shared" si="7"/>
        <v>0</v>
      </c>
      <c r="CQ22" s="278">
        <f t="shared" si="7"/>
        <v>0</v>
      </c>
      <c r="CR22" s="278">
        <f t="shared" si="7"/>
        <v>0</v>
      </c>
      <c r="CS22" s="278">
        <f t="shared" si="7"/>
        <v>0</v>
      </c>
    </row>
    <row r="23" spans="1:97" s="323" customFormat="1" x14ac:dyDescent="0.25">
      <c r="A23" s="278">
        <f>Prognoser!C70</f>
        <v>0</v>
      </c>
      <c r="B23" s="278" t="str">
        <f>'JA basår'!B12</f>
        <v>0 0</v>
      </c>
      <c r="C23" s="278">
        <f>Prognoser!D70</f>
        <v>0</v>
      </c>
      <c r="D23" s="278">
        <f ca="1">IFERROR(('JA basår'!$N12+'JA basår'!$N42),0)</f>
        <v>0</v>
      </c>
      <c r="E23" s="278">
        <f t="shared" ca="1" si="8"/>
        <v>0</v>
      </c>
      <c r="F23" s="278">
        <f t="shared" ca="1" si="9"/>
        <v>0</v>
      </c>
      <c r="G23" s="278">
        <f t="shared" ca="1" si="9"/>
        <v>0</v>
      </c>
      <c r="H23" s="278">
        <f t="shared" ca="1" si="9"/>
        <v>0</v>
      </c>
      <c r="I23" s="278">
        <f t="shared" ca="1" si="9"/>
        <v>0</v>
      </c>
      <c r="J23" s="278">
        <f t="shared" ca="1" si="9"/>
        <v>0</v>
      </c>
      <c r="K23" s="278">
        <f t="shared" ca="1" si="9"/>
        <v>0</v>
      </c>
      <c r="L23" s="278">
        <f t="shared" ca="1" si="9"/>
        <v>0</v>
      </c>
      <c r="M23" s="278">
        <f t="shared" ca="1" si="9"/>
        <v>0</v>
      </c>
      <c r="N23" s="278">
        <f t="shared" ca="1" si="9"/>
        <v>0</v>
      </c>
      <c r="O23" s="278">
        <f t="shared" ca="1" si="9"/>
        <v>0</v>
      </c>
      <c r="P23" s="278">
        <f t="shared" ca="1" si="9"/>
        <v>0</v>
      </c>
      <c r="Q23" s="278">
        <f t="shared" ca="1" si="9"/>
        <v>0</v>
      </c>
      <c r="R23" s="278">
        <f t="shared" ca="1" si="9"/>
        <v>0</v>
      </c>
      <c r="S23" s="278">
        <f t="shared" ca="1" si="9"/>
        <v>0</v>
      </c>
      <c r="T23" s="278">
        <f t="shared" ca="1" si="9"/>
        <v>0</v>
      </c>
      <c r="U23" s="278">
        <f t="shared" ca="1" si="9"/>
        <v>0</v>
      </c>
      <c r="V23" s="278">
        <f t="shared" ca="1" si="9"/>
        <v>0</v>
      </c>
      <c r="W23" s="278">
        <f t="shared" ca="1" si="9"/>
        <v>0</v>
      </c>
      <c r="X23" s="278">
        <f t="shared" ca="1" si="9"/>
        <v>0</v>
      </c>
      <c r="Y23" s="278">
        <f t="shared" ca="1" si="9"/>
        <v>0</v>
      </c>
      <c r="Z23" s="278">
        <f t="shared" ca="1" si="9"/>
        <v>0</v>
      </c>
      <c r="AA23" s="278">
        <f t="shared" ca="1" si="9"/>
        <v>0</v>
      </c>
      <c r="AB23" s="278">
        <f t="shared" ca="1" si="9"/>
        <v>0</v>
      </c>
      <c r="AC23" s="278">
        <f t="shared" ca="1" si="9"/>
        <v>0</v>
      </c>
      <c r="AD23" s="278">
        <f t="shared" ca="1" si="9"/>
        <v>0</v>
      </c>
      <c r="AE23" s="278">
        <f t="shared" ca="1" si="9"/>
        <v>0</v>
      </c>
      <c r="AF23" s="278">
        <f t="shared" ca="1" si="9"/>
        <v>0</v>
      </c>
      <c r="AG23" s="278">
        <f t="shared" ca="1" si="9"/>
        <v>0</v>
      </c>
      <c r="AH23" s="278">
        <f t="shared" ca="1" si="9"/>
        <v>0</v>
      </c>
      <c r="AI23" s="278">
        <f t="shared" ca="1" si="9"/>
        <v>0</v>
      </c>
      <c r="AJ23" s="278">
        <f t="shared" ca="1" si="9"/>
        <v>0</v>
      </c>
      <c r="AK23" s="278">
        <f t="shared" ca="1" si="9"/>
        <v>0</v>
      </c>
      <c r="AL23" s="278">
        <f t="shared" ca="1" si="9"/>
        <v>0</v>
      </c>
      <c r="AM23" s="278">
        <f t="shared" ca="1" si="9"/>
        <v>0</v>
      </c>
      <c r="AN23" s="278">
        <f t="shared" ca="1" si="9"/>
        <v>0</v>
      </c>
      <c r="AO23" s="278">
        <f t="shared" ca="1" si="9"/>
        <v>0</v>
      </c>
      <c r="AP23" s="278">
        <f t="shared" ca="1" si="9"/>
        <v>0</v>
      </c>
      <c r="AQ23" s="278">
        <f t="shared" ca="1" si="9"/>
        <v>0</v>
      </c>
      <c r="AR23" s="278">
        <f t="shared" ca="1" si="9"/>
        <v>0</v>
      </c>
      <c r="AS23" s="278">
        <f t="shared" ca="1" si="9"/>
        <v>0</v>
      </c>
      <c r="AT23" s="278">
        <f t="shared" ca="1" si="9"/>
        <v>0</v>
      </c>
      <c r="AU23" s="278">
        <f t="shared" ca="1" si="9"/>
        <v>0</v>
      </c>
      <c r="AV23" s="278">
        <f t="shared" ca="1" si="9"/>
        <v>0</v>
      </c>
      <c r="AW23" s="278">
        <f t="shared" ca="1" si="9"/>
        <v>0</v>
      </c>
      <c r="AX23" s="278">
        <f t="shared" ca="1" si="9"/>
        <v>0</v>
      </c>
      <c r="AY23" s="278">
        <f t="shared" ca="1" si="9"/>
        <v>0</v>
      </c>
      <c r="AZ23" s="278">
        <f t="shared" ca="1" si="9"/>
        <v>0</v>
      </c>
      <c r="BA23" s="278">
        <f t="shared" ca="1" si="9"/>
        <v>0</v>
      </c>
      <c r="BB23" s="278">
        <f t="shared" ca="1" si="9"/>
        <v>0</v>
      </c>
      <c r="BC23" s="278">
        <f t="shared" ca="1" si="9"/>
        <v>0</v>
      </c>
      <c r="BD23" s="278">
        <f t="shared" ca="1" si="9"/>
        <v>0</v>
      </c>
      <c r="BE23" s="278">
        <f t="shared" ca="1" si="9"/>
        <v>0</v>
      </c>
      <c r="BF23" s="278">
        <f t="shared" ca="1" si="9"/>
        <v>0</v>
      </c>
      <c r="BG23" s="278">
        <f t="shared" ca="1" si="9"/>
        <v>0</v>
      </c>
      <c r="BH23" s="278">
        <f t="shared" ca="1" si="9"/>
        <v>0</v>
      </c>
      <c r="BI23" s="278">
        <f t="shared" ca="1" si="9"/>
        <v>0</v>
      </c>
      <c r="BJ23" s="278">
        <f t="shared" ca="1" si="9"/>
        <v>0</v>
      </c>
      <c r="BK23" s="278">
        <f t="shared" ca="1" si="9"/>
        <v>0</v>
      </c>
      <c r="BL23" s="278">
        <f t="shared" ca="1" si="9"/>
        <v>0</v>
      </c>
      <c r="BM23" s="278">
        <f t="shared" ca="1" si="9"/>
        <v>0</v>
      </c>
      <c r="BN23" s="278">
        <f t="shared" ca="1" si="9"/>
        <v>0</v>
      </c>
      <c r="BO23" s="278">
        <f t="shared" ca="1" si="9"/>
        <v>0</v>
      </c>
      <c r="BP23" s="278">
        <f t="shared" ca="1" si="9"/>
        <v>0</v>
      </c>
      <c r="BQ23" s="278">
        <f t="shared" ref="BQ23:CS26" ca="1" si="10">IFERROR(IF(BQ$16="beräknas ej",0,BP23*IF(BQ$17&gt;$B$3,1,$B$2)*IFERROR(INDEX($B$8:$E$14,MATCH($A23,$A$8:$A$14,0),MATCH(BQ$17,$B$6:$E$6,1)),0)),0)</f>
        <v>0</v>
      </c>
      <c r="BR23" s="278">
        <f t="shared" ca="1" si="10"/>
        <v>0</v>
      </c>
      <c r="BS23" s="278">
        <f t="shared" ca="1" si="10"/>
        <v>0</v>
      </c>
      <c r="BT23" s="278">
        <f t="shared" ca="1" si="10"/>
        <v>0</v>
      </c>
      <c r="BU23" s="278">
        <f t="shared" si="10"/>
        <v>0</v>
      </c>
      <c r="BV23" s="278">
        <f t="shared" si="10"/>
        <v>0</v>
      </c>
      <c r="BW23" s="278">
        <f t="shared" si="10"/>
        <v>0</v>
      </c>
      <c r="BX23" s="278">
        <f t="shared" si="10"/>
        <v>0</v>
      </c>
      <c r="BY23" s="278">
        <f t="shared" si="10"/>
        <v>0</v>
      </c>
      <c r="BZ23" s="278">
        <f t="shared" si="10"/>
        <v>0</v>
      </c>
      <c r="CA23" s="278">
        <f t="shared" si="10"/>
        <v>0</v>
      </c>
      <c r="CB23" s="278">
        <f t="shared" si="10"/>
        <v>0</v>
      </c>
      <c r="CC23" s="278">
        <f t="shared" si="10"/>
        <v>0</v>
      </c>
      <c r="CD23" s="278">
        <f t="shared" si="10"/>
        <v>0</v>
      </c>
      <c r="CE23" s="278">
        <f t="shared" si="10"/>
        <v>0</v>
      </c>
      <c r="CF23" s="278">
        <f t="shared" si="10"/>
        <v>0</v>
      </c>
      <c r="CG23" s="278">
        <f t="shared" si="10"/>
        <v>0</v>
      </c>
      <c r="CH23" s="278">
        <f t="shared" si="10"/>
        <v>0</v>
      </c>
      <c r="CI23" s="278">
        <f t="shared" si="10"/>
        <v>0</v>
      </c>
      <c r="CJ23" s="278">
        <f t="shared" si="10"/>
        <v>0</v>
      </c>
      <c r="CK23" s="278">
        <f t="shared" si="10"/>
        <v>0</v>
      </c>
      <c r="CL23" s="278">
        <f t="shared" si="10"/>
        <v>0</v>
      </c>
      <c r="CM23" s="278">
        <f t="shared" si="10"/>
        <v>0</v>
      </c>
      <c r="CN23" s="278">
        <f t="shared" si="10"/>
        <v>0</v>
      </c>
      <c r="CO23" s="278">
        <f t="shared" si="10"/>
        <v>0</v>
      </c>
      <c r="CP23" s="278">
        <f t="shared" si="10"/>
        <v>0</v>
      </c>
      <c r="CQ23" s="278">
        <f t="shared" si="10"/>
        <v>0</v>
      </c>
      <c r="CR23" s="278">
        <f t="shared" si="10"/>
        <v>0</v>
      </c>
      <c r="CS23" s="278">
        <f t="shared" si="10"/>
        <v>0</v>
      </c>
    </row>
    <row r="24" spans="1:97" s="323" customFormat="1" x14ac:dyDescent="0.25">
      <c r="A24" s="278">
        <f>Prognoser!C71</f>
        <v>0</v>
      </c>
      <c r="B24" s="278" t="str">
        <f>'JA basår'!B13</f>
        <v>0 0</v>
      </c>
      <c r="C24" s="278">
        <f>Prognoser!D71</f>
        <v>0</v>
      </c>
      <c r="D24" s="278">
        <f ca="1">IFERROR(('JA basår'!$N13+'JA basår'!$N43),0)</f>
        <v>0</v>
      </c>
      <c r="E24" s="278">
        <f t="shared" ca="1" si="8"/>
        <v>0</v>
      </c>
      <c r="F24" s="278">
        <f t="shared" ref="F24:BQ27" ca="1" si="11">IFERROR(IF(F$16="beräknas ej",0,E24*IF(F$17&gt;$B$3,1,$B$2)*IFERROR(INDEX($B$8:$E$14,MATCH($A24,$A$8:$A$14,0),MATCH(F$17,$B$6:$E$6,1)),0)),0)</f>
        <v>0</v>
      </c>
      <c r="G24" s="278">
        <f t="shared" ca="1" si="11"/>
        <v>0</v>
      </c>
      <c r="H24" s="278">
        <f t="shared" ca="1" si="11"/>
        <v>0</v>
      </c>
      <c r="I24" s="278">
        <f t="shared" ca="1" si="11"/>
        <v>0</v>
      </c>
      <c r="J24" s="278">
        <f t="shared" ca="1" si="11"/>
        <v>0</v>
      </c>
      <c r="K24" s="278">
        <f t="shared" ca="1" si="11"/>
        <v>0</v>
      </c>
      <c r="L24" s="278">
        <f t="shared" ca="1" si="11"/>
        <v>0</v>
      </c>
      <c r="M24" s="278">
        <f t="shared" ca="1" si="11"/>
        <v>0</v>
      </c>
      <c r="N24" s="278">
        <f t="shared" ca="1" si="11"/>
        <v>0</v>
      </c>
      <c r="O24" s="278">
        <f t="shared" ca="1" si="11"/>
        <v>0</v>
      </c>
      <c r="P24" s="278">
        <f t="shared" ca="1" si="11"/>
        <v>0</v>
      </c>
      <c r="Q24" s="278">
        <f t="shared" ca="1" si="11"/>
        <v>0</v>
      </c>
      <c r="R24" s="278">
        <f t="shared" ca="1" si="11"/>
        <v>0</v>
      </c>
      <c r="S24" s="278">
        <f t="shared" ca="1" si="11"/>
        <v>0</v>
      </c>
      <c r="T24" s="278">
        <f t="shared" ca="1" si="11"/>
        <v>0</v>
      </c>
      <c r="U24" s="278">
        <f t="shared" ca="1" si="11"/>
        <v>0</v>
      </c>
      <c r="V24" s="278">
        <f t="shared" ca="1" si="11"/>
        <v>0</v>
      </c>
      <c r="W24" s="278">
        <f t="shared" ca="1" si="11"/>
        <v>0</v>
      </c>
      <c r="X24" s="278">
        <f t="shared" ca="1" si="11"/>
        <v>0</v>
      </c>
      <c r="Y24" s="278">
        <f t="shared" ca="1" si="11"/>
        <v>0</v>
      </c>
      <c r="Z24" s="278">
        <f t="shared" ca="1" si="11"/>
        <v>0</v>
      </c>
      <c r="AA24" s="278">
        <f t="shared" ca="1" si="11"/>
        <v>0</v>
      </c>
      <c r="AB24" s="278">
        <f t="shared" ca="1" si="11"/>
        <v>0</v>
      </c>
      <c r="AC24" s="278">
        <f t="shared" ca="1" si="11"/>
        <v>0</v>
      </c>
      <c r="AD24" s="278">
        <f t="shared" ca="1" si="11"/>
        <v>0</v>
      </c>
      <c r="AE24" s="278">
        <f t="shared" ca="1" si="11"/>
        <v>0</v>
      </c>
      <c r="AF24" s="278">
        <f t="shared" ca="1" si="11"/>
        <v>0</v>
      </c>
      <c r="AG24" s="278">
        <f t="shared" ca="1" si="11"/>
        <v>0</v>
      </c>
      <c r="AH24" s="278">
        <f t="shared" ca="1" si="11"/>
        <v>0</v>
      </c>
      <c r="AI24" s="278">
        <f t="shared" ca="1" si="11"/>
        <v>0</v>
      </c>
      <c r="AJ24" s="278">
        <f t="shared" ca="1" si="11"/>
        <v>0</v>
      </c>
      <c r="AK24" s="278">
        <f t="shared" ca="1" si="11"/>
        <v>0</v>
      </c>
      <c r="AL24" s="278">
        <f t="shared" ca="1" si="11"/>
        <v>0</v>
      </c>
      <c r="AM24" s="278">
        <f t="shared" ca="1" si="11"/>
        <v>0</v>
      </c>
      <c r="AN24" s="278">
        <f t="shared" ca="1" si="11"/>
        <v>0</v>
      </c>
      <c r="AO24" s="278">
        <f t="shared" ca="1" si="11"/>
        <v>0</v>
      </c>
      <c r="AP24" s="278">
        <f t="shared" ca="1" si="11"/>
        <v>0</v>
      </c>
      <c r="AQ24" s="278">
        <f t="shared" ca="1" si="11"/>
        <v>0</v>
      </c>
      <c r="AR24" s="278">
        <f t="shared" ca="1" si="11"/>
        <v>0</v>
      </c>
      <c r="AS24" s="278">
        <f t="shared" ca="1" si="11"/>
        <v>0</v>
      </c>
      <c r="AT24" s="278">
        <f t="shared" ca="1" si="11"/>
        <v>0</v>
      </c>
      <c r="AU24" s="278">
        <f t="shared" ca="1" si="11"/>
        <v>0</v>
      </c>
      <c r="AV24" s="278">
        <f t="shared" ca="1" si="11"/>
        <v>0</v>
      </c>
      <c r="AW24" s="278">
        <f t="shared" ca="1" si="11"/>
        <v>0</v>
      </c>
      <c r="AX24" s="278">
        <f t="shared" ca="1" si="11"/>
        <v>0</v>
      </c>
      <c r="AY24" s="278">
        <f t="shared" ca="1" si="11"/>
        <v>0</v>
      </c>
      <c r="AZ24" s="278">
        <f t="shared" ca="1" si="11"/>
        <v>0</v>
      </c>
      <c r="BA24" s="278">
        <f t="shared" ca="1" si="11"/>
        <v>0</v>
      </c>
      <c r="BB24" s="278">
        <f t="shared" ca="1" si="11"/>
        <v>0</v>
      </c>
      <c r="BC24" s="278">
        <f t="shared" ca="1" si="11"/>
        <v>0</v>
      </c>
      <c r="BD24" s="278">
        <f t="shared" ca="1" si="11"/>
        <v>0</v>
      </c>
      <c r="BE24" s="278">
        <f t="shared" ca="1" si="11"/>
        <v>0</v>
      </c>
      <c r="BF24" s="278">
        <f t="shared" ca="1" si="11"/>
        <v>0</v>
      </c>
      <c r="BG24" s="278">
        <f t="shared" ca="1" si="11"/>
        <v>0</v>
      </c>
      <c r="BH24" s="278">
        <f t="shared" ca="1" si="11"/>
        <v>0</v>
      </c>
      <c r="BI24" s="278">
        <f t="shared" ca="1" si="11"/>
        <v>0</v>
      </c>
      <c r="BJ24" s="278">
        <f t="shared" ca="1" si="11"/>
        <v>0</v>
      </c>
      <c r="BK24" s="278">
        <f t="shared" ca="1" si="11"/>
        <v>0</v>
      </c>
      <c r="BL24" s="278">
        <f t="shared" ca="1" si="11"/>
        <v>0</v>
      </c>
      <c r="BM24" s="278">
        <f t="shared" ca="1" si="11"/>
        <v>0</v>
      </c>
      <c r="BN24" s="278">
        <f t="shared" ca="1" si="11"/>
        <v>0</v>
      </c>
      <c r="BO24" s="278">
        <f t="shared" ca="1" si="11"/>
        <v>0</v>
      </c>
      <c r="BP24" s="278">
        <f t="shared" ca="1" si="11"/>
        <v>0</v>
      </c>
      <c r="BQ24" s="278">
        <f t="shared" ca="1" si="11"/>
        <v>0</v>
      </c>
      <c r="BR24" s="278">
        <f t="shared" ca="1" si="10"/>
        <v>0</v>
      </c>
      <c r="BS24" s="278">
        <f t="shared" ca="1" si="10"/>
        <v>0</v>
      </c>
      <c r="BT24" s="278">
        <f t="shared" ca="1" si="10"/>
        <v>0</v>
      </c>
      <c r="BU24" s="278">
        <f t="shared" si="10"/>
        <v>0</v>
      </c>
      <c r="BV24" s="278">
        <f t="shared" si="10"/>
        <v>0</v>
      </c>
      <c r="BW24" s="278">
        <f t="shared" si="10"/>
        <v>0</v>
      </c>
      <c r="BX24" s="278">
        <f t="shared" si="10"/>
        <v>0</v>
      </c>
      <c r="BY24" s="278">
        <f t="shared" si="10"/>
        <v>0</v>
      </c>
      <c r="BZ24" s="278">
        <f t="shared" si="10"/>
        <v>0</v>
      </c>
      <c r="CA24" s="278">
        <f t="shared" si="10"/>
        <v>0</v>
      </c>
      <c r="CB24" s="278">
        <f t="shared" si="10"/>
        <v>0</v>
      </c>
      <c r="CC24" s="278">
        <f t="shared" si="10"/>
        <v>0</v>
      </c>
      <c r="CD24" s="278">
        <f t="shared" si="10"/>
        <v>0</v>
      </c>
      <c r="CE24" s="278">
        <f t="shared" si="10"/>
        <v>0</v>
      </c>
      <c r="CF24" s="278">
        <f t="shared" si="10"/>
        <v>0</v>
      </c>
      <c r="CG24" s="278">
        <f t="shared" si="10"/>
        <v>0</v>
      </c>
      <c r="CH24" s="278">
        <f t="shared" si="10"/>
        <v>0</v>
      </c>
      <c r="CI24" s="278">
        <f t="shared" si="10"/>
        <v>0</v>
      </c>
      <c r="CJ24" s="278">
        <f t="shared" si="10"/>
        <v>0</v>
      </c>
      <c r="CK24" s="278">
        <f t="shared" si="10"/>
        <v>0</v>
      </c>
      <c r="CL24" s="278">
        <f t="shared" si="10"/>
        <v>0</v>
      </c>
      <c r="CM24" s="278">
        <f t="shared" si="10"/>
        <v>0</v>
      </c>
      <c r="CN24" s="278">
        <f t="shared" si="10"/>
        <v>0</v>
      </c>
      <c r="CO24" s="278">
        <f t="shared" si="10"/>
        <v>0</v>
      </c>
      <c r="CP24" s="278">
        <f t="shared" si="10"/>
        <v>0</v>
      </c>
      <c r="CQ24" s="278">
        <f t="shared" si="10"/>
        <v>0</v>
      </c>
      <c r="CR24" s="278">
        <f t="shared" si="10"/>
        <v>0</v>
      </c>
      <c r="CS24" s="278">
        <f t="shared" si="10"/>
        <v>0</v>
      </c>
    </row>
    <row r="25" spans="1:97" s="323" customFormat="1" x14ac:dyDescent="0.25">
      <c r="A25" s="278">
        <f>Prognoser!C72</f>
        <v>0</v>
      </c>
      <c r="B25" s="278" t="str">
        <f>'JA basår'!B14</f>
        <v>0 0</v>
      </c>
      <c r="C25" s="278">
        <f>Prognoser!D72</f>
        <v>0</v>
      </c>
      <c r="D25" s="278">
        <f ca="1">IFERROR(('JA basår'!$N14+'JA basår'!$N44),0)</f>
        <v>0</v>
      </c>
      <c r="E25" s="278">
        <f t="shared" ca="1" si="8"/>
        <v>0</v>
      </c>
      <c r="F25" s="278">
        <f t="shared" ca="1" si="11"/>
        <v>0</v>
      </c>
      <c r="G25" s="278">
        <f t="shared" ca="1" si="11"/>
        <v>0</v>
      </c>
      <c r="H25" s="278">
        <f t="shared" ca="1" si="11"/>
        <v>0</v>
      </c>
      <c r="I25" s="278">
        <f t="shared" ca="1" si="11"/>
        <v>0</v>
      </c>
      <c r="J25" s="278">
        <f t="shared" ca="1" si="11"/>
        <v>0</v>
      </c>
      <c r="K25" s="278">
        <f t="shared" ca="1" si="11"/>
        <v>0</v>
      </c>
      <c r="L25" s="278">
        <f t="shared" ca="1" si="11"/>
        <v>0</v>
      </c>
      <c r="M25" s="278">
        <f t="shared" ca="1" si="11"/>
        <v>0</v>
      </c>
      <c r="N25" s="278">
        <f t="shared" ca="1" si="11"/>
        <v>0</v>
      </c>
      <c r="O25" s="278">
        <f t="shared" ca="1" si="11"/>
        <v>0</v>
      </c>
      <c r="P25" s="278">
        <f t="shared" ca="1" si="11"/>
        <v>0</v>
      </c>
      <c r="Q25" s="278">
        <f t="shared" ca="1" si="11"/>
        <v>0</v>
      </c>
      <c r="R25" s="278">
        <f t="shared" ca="1" si="11"/>
        <v>0</v>
      </c>
      <c r="S25" s="278">
        <f t="shared" ca="1" si="11"/>
        <v>0</v>
      </c>
      <c r="T25" s="278">
        <f t="shared" ca="1" si="11"/>
        <v>0</v>
      </c>
      <c r="U25" s="278">
        <f t="shared" ca="1" si="11"/>
        <v>0</v>
      </c>
      <c r="V25" s="278">
        <f t="shared" ca="1" si="11"/>
        <v>0</v>
      </c>
      <c r="W25" s="278">
        <f t="shared" ca="1" si="11"/>
        <v>0</v>
      </c>
      <c r="X25" s="278">
        <f t="shared" ca="1" si="11"/>
        <v>0</v>
      </c>
      <c r="Y25" s="278">
        <f t="shared" ca="1" si="11"/>
        <v>0</v>
      </c>
      <c r="Z25" s="278">
        <f t="shared" ca="1" si="11"/>
        <v>0</v>
      </c>
      <c r="AA25" s="278">
        <f t="shared" ca="1" si="11"/>
        <v>0</v>
      </c>
      <c r="AB25" s="278">
        <f t="shared" ca="1" si="11"/>
        <v>0</v>
      </c>
      <c r="AC25" s="278">
        <f t="shared" ca="1" si="11"/>
        <v>0</v>
      </c>
      <c r="AD25" s="278">
        <f t="shared" ca="1" si="11"/>
        <v>0</v>
      </c>
      <c r="AE25" s="278">
        <f t="shared" ca="1" si="11"/>
        <v>0</v>
      </c>
      <c r="AF25" s="278">
        <f t="shared" ca="1" si="11"/>
        <v>0</v>
      </c>
      <c r="AG25" s="278">
        <f t="shared" ca="1" si="11"/>
        <v>0</v>
      </c>
      <c r="AH25" s="278">
        <f t="shared" ca="1" si="11"/>
        <v>0</v>
      </c>
      <c r="AI25" s="278">
        <f t="shared" ca="1" si="11"/>
        <v>0</v>
      </c>
      <c r="AJ25" s="278">
        <f t="shared" ca="1" si="11"/>
        <v>0</v>
      </c>
      <c r="AK25" s="278">
        <f t="shared" ca="1" si="11"/>
        <v>0</v>
      </c>
      <c r="AL25" s="278">
        <f t="shared" ca="1" si="11"/>
        <v>0</v>
      </c>
      <c r="AM25" s="278">
        <f t="shared" ca="1" si="11"/>
        <v>0</v>
      </c>
      <c r="AN25" s="278">
        <f t="shared" ca="1" si="11"/>
        <v>0</v>
      </c>
      <c r="AO25" s="278">
        <f t="shared" ca="1" si="11"/>
        <v>0</v>
      </c>
      <c r="AP25" s="278">
        <f t="shared" ca="1" si="11"/>
        <v>0</v>
      </c>
      <c r="AQ25" s="278">
        <f t="shared" ca="1" si="11"/>
        <v>0</v>
      </c>
      <c r="AR25" s="278">
        <f t="shared" ca="1" si="11"/>
        <v>0</v>
      </c>
      <c r="AS25" s="278">
        <f t="shared" ca="1" si="11"/>
        <v>0</v>
      </c>
      <c r="AT25" s="278">
        <f t="shared" ca="1" si="11"/>
        <v>0</v>
      </c>
      <c r="AU25" s="278">
        <f t="shared" ca="1" si="11"/>
        <v>0</v>
      </c>
      <c r="AV25" s="278">
        <f t="shared" ca="1" si="11"/>
        <v>0</v>
      </c>
      <c r="AW25" s="278">
        <f t="shared" ca="1" si="11"/>
        <v>0</v>
      </c>
      <c r="AX25" s="278">
        <f t="shared" ca="1" si="11"/>
        <v>0</v>
      </c>
      <c r="AY25" s="278">
        <f t="shared" ca="1" si="11"/>
        <v>0</v>
      </c>
      <c r="AZ25" s="278">
        <f t="shared" ca="1" si="11"/>
        <v>0</v>
      </c>
      <c r="BA25" s="278">
        <f t="shared" ca="1" si="11"/>
        <v>0</v>
      </c>
      <c r="BB25" s="278">
        <f t="shared" ca="1" si="11"/>
        <v>0</v>
      </c>
      <c r="BC25" s="278">
        <f t="shared" ca="1" si="11"/>
        <v>0</v>
      </c>
      <c r="BD25" s="278">
        <f t="shared" ca="1" si="11"/>
        <v>0</v>
      </c>
      <c r="BE25" s="278">
        <f t="shared" ca="1" si="11"/>
        <v>0</v>
      </c>
      <c r="BF25" s="278">
        <f t="shared" ca="1" si="11"/>
        <v>0</v>
      </c>
      <c r="BG25" s="278">
        <f t="shared" ca="1" si="11"/>
        <v>0</v>
      </c>
      <c r="BH25" s="278">
        <f t="shared" ca="1" si="11"/>
        <v>0</v>
      </c>
      <c r="BI25" s="278">
        <f t="shared" ca="1" si="11"/>
        <v>0</v>
      </c>
      <c r="BJ25" s="278">
        <f t="shared" ca="1" si="11"/>
        <v>0</v>
      </c>
      <c r="BK25" s="278">
        <f t="shared" ca="1" si="11"/>
        <v>0</v>
      </c>
      <c r="BL25" s="278">
        <f t="shared" ca="1" si="11"/>
        <v>0</v>
      </c>
      <c r="BM25" s="278">
        <f t="shared" ca="1" si="11"/>
        <v>0</v>
      </c>
      <c r="BN25" s="278">
        <f t="shared" ca="1" si="11"/>
        <v>0</v>
      </c>
      <c r="BO25" s="278">
        <f t="shared" ca="1" si="11"/>
        <v>0</v>
      </c>
      <c r="BP25" s="278">
        <f t="shared" ca="1" si="11"/>
        <v>0</v>
      </c>
      <c r="BQ25" s="278">
        <f t="shared" ca="1" si="11"/>
        <v>0</v>
      </c>
      <c r="BR25" s="278">
        <f t="shared" ca="1" si="10"/>
        <v>0</v>
      </c>
      <c r="BS25" s="278">
        <f t="shared" ca="1" si="10"/>
        <v>0</v>
      </c>
      <c r="BT25" s="278">
        <f t="shared" ca="1" si="10"/>
        <v>0</v>
      </c>
      <c r="BU25" s="278">
        <f t="shared" si="10"/>
        <v>0</v>
      </c>
      <c r="BV25" s="278">
        <f t="shared" si="10"/>
        <v>0</v>
      </c>
      <c r="BW25" s="278">
        <f t="shared" si="10"/>
        <v>0</v>
      </c>
      <c r="BX25" s="278">
        <f t="shared" si="10"/>
        <v>0</v>
      </c>
      <c r="BY25" s="278">
        <f t="shared" si="10"/>
        <v>0</v>
      </c>
      <c r="BZ25" s="278">
        <f t="shared" si="10"/>
        <v>0</v>
      </c>
      <c r="CA25" s="278">
        <f t="shared" si="10"/>
        <v>0</v>
      </c>
      <c r="CB25" s="278">
        <f t="shared" si="10"/>
        <v>0</v>
      </c>
      <c r="CC25" s="278">
        <f t="shared" si="10"/>
        <v>0</v>
      </c>
      <c r="CD25" s="278">
        <f t="shared" si="10"/>
        <v>0</v>
      </c>
      <c r="CE25" s="278">
        <f t="shared" si="10"/>
        <v>0</v>
      </c>
      <c r="CF25" s="278">
        <f t="shared" si="10"/>
        <v>0</v>
      </c>
      <c r="CG25" s="278">
        <f t="shared" si="10"/>
        <v>0</v>
      </c>
      <c r="CH25" s="278">
        <f t="shared" si="10"/>
        <v>0</v>
      </c>
      <c r="CI25" s="278">
        <f t="shared" si="10"/>
        <v>0</v>
      </c>
      <c r="CJ25" s="278">
        <f t="shared" si="10"/>
        <v>0</v>
      </c>
      <c r="CK25" s="278">
        <f t="shared" si="10"/>
        <v>0</v>
      </c>
      <c r="CL25" s="278">
        <f t="shared" si="10"/>
        <v>0</v>
      </c>
      <c r="CM25" s="278">
        <f t="shared" si="10"/>
        <v>0</v>
      </c>
      <c r="CN25" s="278">
        <f t="shared" si="10"/>
        <v>0</v>
      </c>
      <c r="CO25" s="278">
        <f t="shared" si="10"/>
        <v>0</v>
      </c>
      <c r="CP25" s="278">
        <f t="shared" si="10"/>
        <v>0</v>
      </c>
      <c r="CQ25" s="278">
        <f t="shared" si="10"/>
        <v>0</v>
      </c>
      <c r="CR25" s="278">
        <f t="shared" si="10"/>
        <v>0</v>
      </c>
      <c r="CS25" s="278">
        <f t="shared" si="10"/>
        <v>0</v>
      </c>
    </row>
    <row r="26" spans="1:97" s="323" customFormat="1" x14ac:dyDescent="0.25">
      <c r="A26" s="278">
        <f>Prognoser!C73</f>
        <v>0</v>
      </c>
      <c r="B26" s="278" t="str">
        <f>'JA basår'!B15</f>
        <v>0 0</v>
      </c>
      <c r="C26" s="278">
        <f>Prognoser!D73</f>
        <v>0</v>
      </c>
      <c r="D26" s="278">
        <f ca="1">IFERROR(('JA basår'!$N15+'JA basår'!$N45),0)</f>
        <v>0</v>
      </c>
      <c r="E26" s="278">
        <f t="shared" ca="1" si="8"/>
        <v>0</v>
      </c>
      <c r="F26" s="278">
        <f t="shared" ca="1" si="11"/>
        <v>0</v>
      </c>
      <c r="G26" s="278">
        <f t="shared" ca="1" si="11"/>
        <v>0</v>
      </c>
      <c r="H26" s="278">
        <f t="shared" ca="1" si="11"/>
        <v>0</v>
      </c>
      <c r="I26" s="278">
        <f t="shared" ca="1" si="11"/>
        <v>0</v>
      </c>
      <c r="J26" s="278">
        <f t="shared" ca="1" si="11"/>
        <v>0</v>
      </c>
      <c r="K26" s="278">
        <f t="shared" ca="1" si="11"/>
        <v>0</v>
      </c>
      <c r="L26" s="278">
        <f t="shared" ca="1" si="11"/>
        <v>0</v>
      </c>
      <c r="M26" s="278">
        <f t="shared" ca="1" si="11"/>
        <v>0</v>
      </c>
      <c r="N26" s="278">
        <f t="shared" ca="1" si="11"/>
        <v>0</v>
      </c>
      <c r="O26" s="278">
        <f t="shared" ca="1" si="11"/>
        <v>0</v>
      </c>
      <c r="P26" s="278">
        <f t="shared" ca="1" si="11"/>
        <v>0</v>
      </c>
      <c r="Q26" s="278">
        <f t="shared" ca="1" si="11"/>
        <v>0</v>
      </c>
      <c r="R26" s="278">
        <f t="shared" ca="1" si="11"/>
        <v>0</v>
      </c>
      <c r="S26" s="278">
        <f t="shared" ca="1" si="11"/>
        <v>0</v>
      </c>
      <c r="T26" s="278">
        <f t="shared" ca="1" si="11"/>
        <v>0</v>
      </c>
      <c r="U26" s="278">
        <f t="shared" ca="1" si="11"/>
        <v>0</v>
      </c>
      <c r="V26" s="278">
        <f t="shared" ca="1" si="11"/>
        <v>0</v>
      </c>
      <c r="W26" s="278">
        <f t="shared" ca="1" si="11"/>
        <v>0</v>
      </c>
      <c r="X26" s="278">
        <f t="shared" ca="1" si="11"/>
        <v>0</v>
      </c>
      <c r="Y26" s="278">
        <f t="shared" ca="1" si="11"/>
        <v>0</v>
      </c>
      <c r="Z26" s="278">
        <f t="shared" ca="1" si="11"/>
        <v>0</v>
      </c>
      <c r="AA26" s="278">
        <f t="shared" ca="1" si="11"/>
        <v>0</v>
      </c>
      <c r="AB26" s="278">
        <f t="shared" ca="1" si="11"/>
        <v>0</v>
      </c>
      <c r="AC26" s="278">
        <f t="shared" ca="1" si="11"/>
        <v>0</v>
      </c>
      <c r="AD26" s="278">
        <f t="shared" ca="1" si="11"/>
        <v>0</v>
      </c>
      <c r="AE26" s="278">
        <f t="shared" ca="1" si="11"/>
        <v>0</v>
      </c>
      <c r="AF26" s="278">
        <f t="shared" ca="1" si="11"/>
        <v>0</v>
      </c>
      <c r="AG26" s="278">
        <f t="shared" ca="1" si="11"/>
        <v>0</v>
      </c>
      <c r="AH26" s="278">
        <f t="shared" ca="1" si="11"/>
        <v>0</v>
      </c>
      <c r="AI26" s="278">
        <f t="shared" ca="1" si="11"/>
        <v>0</v>
      </c>
      <c r="AJ26" s="278">
        <f t="shared" ca="1" si="11"/>
        <v>0</v>
      </c>
      <c r="AK26" s="278">
        <f t="shared" ca="1" si="11"/>
        <v>0</v>
      </c>
      <c r="AL26" s="278">
        <f t="shared" ca="1" si="11"/>
        <v>0</v>
      </c>
      <c r="AM26" s="278">
        <f t="shared" ca="1" si="11"/>
        <v>0</v>
      </c>
      <c r="AN26" s="278">
        <f t="shared" ca="1" si="11"/>
        <v>0</v>
      </c>
      <c r="AO26" s="278">
        <f t="shared" ca="1" si="11"/>
        <v>0</v>
      </c>
      <c r="AP26" s="278">
        <f t="shared" ca="1" si="11"/>
        <v>0</v>
      </c>
      <c r="AQ26" s="278">
        <f t="shared" ca="1" si="11"/>
        <v>0</v>
      </c>
      <c r="AR26" s="278">
        <f t="shared" ca="1" si="11"/>
        <v>0</v>
      </c>
      <c r="AS26" s="278">
        <f t="shared" ca="1" si="11"/>
        <v>0</v>
      </c>
      <c r="AT26" s="278">
        <f t="shared" ca="1" si="11"/>
        <v>0</v>
      </c>
      <c r="AU26" s="278">
        <f t="shared" ca="1" si="11"/>
        <v>0</v>
      </c>
      <c r="AV26" s="278">
        <f t="shared" ca="1" si="11"/>
        <v>0</v>
      </c>
      <c r="AW26" s="278">
        <f t="shared" ca="1" si="11"/>
        <v>0</v>
      </c>
      <c r="AX26" s="278">
        <f t="shared" ca="1" si="11"/>
        <v>0</v>
      </c>
      <c r="AY26" s="278">
        <f t="shared" ca="1" si="11"/>
        <v>0</v>
      </c>
      <c r="AZ26" s="278">
        <f t="shared" ca="1" si="11"/>
        <v>0</v>
      </c>
      <c r="BA26" s="278">
        <f t="shared" ca="1" si="11"/>
        <v>0</v>
      </c>
      <c r="BB26" s="278">
        <f t="shared" ca="1" si="11"/>
        <v>0</v>
      </c>
      <c r="BC26" s="278">
        <f t="shared" ca="1" si="11"/>
        <v>0</v>
      </c>
      <c r="BD26" s="278">
        <f t="shared" ca="1" si="11"/>
        <v>0</v>
      </c>
      <c r="BE26" s="278">
        <f t="shared" ca="1" si="11"/>
        <v>0</v>
      </c>
      <c r="BF26" s="278">
        <f t="shared" ca="1" si="11"/>
        <v>0</v>
      </c>
      <c r="BG26" s="278">
        <f t="shared" ca="1" si="11"/>
        <v>0</v>
      </c>
      <c r="BH26" s="278">
        <f t="shared" ca="1" si="11"/>
        <v>0</v>
      </c>
      <c r="BI26" s="278">
        <f t="shared" ca="1" si="11"/>
        <v>0</v>
      </c>
      <c r="BJ26" s="278">
        <f t="shared" ca="1" si="11"/>
        <v>0</v>
      </c>
      <c r="BK26" s="278">
        <f t="shared" ca="1" si="11"/>
        <v>0</v>
      </c>
      <c r="BL26" s="278">
        <f t="shared" ca="1" si="11"/>
        <v>0</v>
      </c>
      <c r="BM26" s="278">
        <f t="shared" ca="1" si="11"/>
        <v>0</v>
      </c>
      <c r="BN26" s="278">
        <f t="shared" ca="1" si="11"/>
        <v>0</v>
      </c>
      <c r="BO26" s="278">
        <f t="shared" ca="1" si="11"/>
        <v>0</v>
      </c>
      <c r="BP26" s="278">
        <f t="shared" ca="1" si="11"/>
        <v>0</v>
      </c>
      <c r="BQ26" s="278">
        <f t="shared" ca="1" si="11"/>
        <v>0</v>
      </c>
      <c r="BR26" s="278">
        <f t="shared" ca="1" si="10"/>
        <v>0</v>
      </c>
      <c r="BS26" s="278">
        <f t="shared" ca="1" si="10"/>
        <v>0</v>
      </c>
      <c r="BT26" s="278">
        <f t="shared" ca="1" si="10"/>
        <v>0</v>
      </c>
      <c r="BU26" s="278">
        <f t="shared" si="10"/>
        <v>0</v>
      </c>
      <c r="BV26" s="278">
        <f t="shared" si="10"/>
        <v>0</v>
      </c>
      <c r="BW26" s="278">
        <f t="shared" si="10"/>
        <v>0</v>
      </c>
      <c r="BX26" s="278">
        <f t="shared" si="10"/>
        <v>0</v>
      </c>
      <c r="BY26" s="278">
        <f t="shared" si="10"/>
        <v>0</v>
      </c>
      <c r="BZ26" s="278">
        <f t="shared" si="10"/>
        <v>0</v>
      </c>
      <c r="CA26" s="278">
        <f t="shared" si="10"/>
        <v>0</v>
      </c>
      <c r="CB26" s="278">
        <f t="shared" si="10"/>
        <v>0</v>
      </c>
      <c r="CC26" s="278">
        <f t="shared" si="10"/>
        <v>0</v>
      </c>
      <c r="CD26" s="278">
        <f t="shared" si="10"/>
        <v>0</v>
      </c>
      <c r="CE26" s="278">
        <f t="shared" si="10"/>
        <v>0</v>
      </c>
      <c r="CF26" s="278">
        <f t="shared" si="10"/>
        <v>0</v>
      </c>
      <c r="CG26" s="278">
        <f t="shared" si="10"/>
        <v>0</v>
      </c>
      <c r="CH26" s="278">
        <f t="shared" si="10"/>
        <v>0</v>
      </c>
      <c r="CI26" s="278">
        <f t="shared" si="10"/>
        <v>0</v>
      </c>
      <c r="CJ26" s="278">
        <f t="shared" si="10"/>
        <v>0</v>
      </c>
      <c r="CK26" s="278">
        <f t="shared" si="10"/>
        <v>0</v>
      </c>
      <c r="CL26" s="278">
        <f t="shared" si="10"/>
        <v>0</v>
      </c>
      <c r="CM26" s="278">
        <f t="shared" si="10"/>
        <v>0</v>
      </c>
      <c r="CN26" s="278">
        <f t="shared" si="10"/>
        <v>0</v>
      </c>
      <c r="CO26" s="278">
        <f t="shared" si="10"/>
        <v>0</v>
      </c>
      <c r="CP26" s="278">
        <f t="shared" si="10"/>
        <v>0</v>
      </c>
      <c r="CQ26" s="278">
        <f t="shared" si="10"/>
        <v>0</v>
      </c>
      <c r="CR26" s="278">
        <f t="shared" si="10"/>
        <v>0</v>
      </c>
      <c r="CS26" s="278">
        <f t="shared" si="10"/>
        <v>0</v>
      </c>
    </row>
    <row r="27" spans="1:97" s="323" customFormat="1" x14ac:dyDescent="0.25">
      <c r="A27" s="278">
        <f>Prognoser!C74</f>
        <v>0</v>
      </c>
      <c r="B27" s="278" t="str">
        <f>'JA basår'!B16</f>
        <v>0 0</v>
      </c>
      <c r="C27" s="278">
        <f>Prognoser!D74</f>
        <v>0</v>
      </c>
      <c r="D27" s="278">
        <f ca="1">IFERROR(('JA basår'!$N16+'JA basår'!$N46),0)</f>
        <v>0</v>
      </c>
      <c r="E27" s="278">
        <f t="shared" ca="1" si="8"/>
        <v>0</v>
      </c>
      <c r="F27" s="278">
        <f t="shared" ca="1" si="11"/>
        <v>0</v>
      </c>
      <c r="G27" s="278">
        <f t="shared" ca="1" si="11"/>
        <v>0</v>
      </c>
      <c r="H27" s="278">
        <f t="shared" ca="1" si="11"/>
        <v>0</v>
      </c>
      <c r="I27" s="278">
        <f t="shared" ca="1" si="11"/>
        <v>0</v>
      </c>
      <c r="J27" s="278">
        <f t="shared" ca="1" si="11"/>
        <v>0</v>
      </c>
      <c r="K27" s="278">
        <f t="shared" ca="1" si="11"/>
        <v>0</v>
      </c>
      <c r="L27" s="278">
        <f t="shared" ca="1" si="11"/>
        <v>0</v>
      </c>
      <c r="M27" s="278">
        <f t="shared" ca="1" si="11"/>
        <v>0</v>
      </c>
      <c r="N27" s="278">
        <f t="shared" ca="1" si="11"/>
        <v>0</v>
      </c>
      <c r="O27" s="278">
        <f t="shared" ca="1" si="11"/>
        <v>0</v>
      </c>
      <c r="P27" s="278">
        <f t="shared" ca="1" si="11"/>
        <v>0</v>
      </c>
      <c r="Q27" s="278">
        <f t="shared" ca="1" si="11"/>
        <v>0</v>
      </c>
      <c r="R27" s="278">
        <f t="shared" ca="1" si="11"/>
        <v>0</v>
      </c>
      <c r="S27" s="278">
        <f t="shared" ca="1" si="11"/>
        <v>0</v>
      </c>
      <c r="T27" s="278">
        <f t="shared" ca="1" si="11"/>
        <v>0</v>
      </c>
      <c r="U27" s="278">
        <f t="shared" ca="1" si="11"/>
        <v>0</v>
      </c>
      <c r="V27" s="278">
        <f t="shared" ca="1" si="11"/>
        <v>0</v>
      </c>
      <c r="W27" s="278">
        <f t="shared" ca="1" si="11"/>
        <v>0</v>
      </c>
      <c r="X27" s="278">
        <f t="shared" ca="1" si="11"/>
        <v>0</v>
      </c>
      <c r="Y27" s="278">
        <f t="shared" ca="1" si="11"/>
        <v>0</v>
      </c>
      <c r="Z27" s="278">
        <f t="shared" ca="1" si="11"/>
        <v>0</v>
      </c>
      <c r="AA27" s="278">
        <f t="shared" ca="1" si="11"/>
        <v>0</v>
      </c>
      <c r="AB27" s="278">
        <f t="shared" ca="1" si="11"/>
        <v>0</v>
      </c>
      <c r="AC27" s="278">
        <f t="shared" ca="1" si="11"/>
        <v>0</v>
      </c>
      <c r="AD27" s="278">
        <f t="shared" ca="1" si="11"/>
        <v>0</v>
      </c>
      <c r="AE27" s="278">
        <f t="shared" ca="1" si="11"/>
        <v>0</v>
      </c>
      <c r="AF27" s="278">
        <f t="shared" ca="1" si="11"/>
        <v>0</v>
      </c>
      <c r="AG27" s="278">
        <f t="shared" ca="1" si="11"/>
        <v>0</v>
      </c>
      <c r="AH27" s="278">
        <f t="shared" ca="1" si="11"/>
        <v>0</v>
      </c>
      <c r="AI27" s="278">
        <f t="shared" ca="1" si="11"/>
        <v>0</v>
      </c>
      <c r="AJ27" s="278">
        <f t="shared" ca="1" si="11"/>
        <v>0</v>
      </c>
      <c r="AK27" s="278">
        <f t="shared" ca="1" si="11"/>
        <v>0</v>
      </c>
      <c r="AL27" s="278">
        <f t="shared" ca="1" si="11"/>
        <v>0</v>
      </c>
      <c r="AM27" s="278">
        <f t="shared" ca="1" si="11"/>
        <v>0</v>
      </c>
      <c r="AN27" s="278">
        <f t="shared" ca="1" si="11"/>
        <v>0</v>
      </c>
      <c r="AO27" s="278">
        <f t="shared" ca="1" si="11"/>
        <v>0</v>
      </c>
      <c r="AP27" s="278">
        <f t="shared" ca="1" si="11"/>
        <v>0</v>
      </c>
      <c r="AQ27" s="278">
        <f t="shared" ca="1" si="11"/>
        <v>0</v>
      </c>
      <c r="AR27" s="278">
        <f t="shared" ca="1" si="11"/>
        <v>0</v>
      </c>
      <c r="AS27" s="278">
        <f t="shared" ca="1" si="11"/>
        <v>0</v>
      </c>
      <c r="AT27" s="278">
        <f t="shared" ca="1" si="11"/>
        <v>0</v>
      </c>
      <c r="AU27" s="278">
        <f t="shared" ca="1" si="11"/>
        <v>0</v>
      </c>
      <c r="AV27" s="278">
        <f t="shared" ca="1" si="11"/>
        <v>0</v>
      </c>
      <c r="AW27" s="278">
        <f t="shared" ca="1" si="11"/>
        <v>0</v>
      </c>
      <c r="AX27" s="278">
        <f t="shared" ca="1" si="11"/>
        <v>0</v>
      </c>
      <c r="AY27" s="278">
        <f t="shared" ca="1" si="11"/>
        <v>0</v>
      </c>
      <c r="AZ27" s="278">
        <f t="shared" ca="1" si="11"/>
        <v>0</v>
      </c>
      <c r="BA27" s="278">
        <f t="shared" ca="1" si="11"/>
        <v>0</v>
      </c>
      <c r="BB27" s="278">
        <f t="shared" ca="1" si="11"/>
        <v>0</v>
      </c>
      <c r="BC27" s="278">
        <f t="shared" ca="1" si="11"/>
        <v>0</v>
      </c>
      <c r="BD27" s="278">
        <f t="shared" ca="1" si="11"/>
        <v>0</v>
      </c>
      <c r="BE27" s="278">
        <f t="shared" ca="1" si="11"/>
        <v>0</v>
      </c>
      <c r="BF27" s="278">
        <f t="shared" ca="1" si="11"/>
        <v>0</v>
      </c>
      <c r="BG27" s="278">
        <f t="shared" ca="1" si="11"/>
        <v>0</v>
      </c>
      <c r="BH27" s="278">
        <f t="shared" ca="1" si="11"/>
        <v>0</v>
      </c>
      <c r="BI27" s="278">
        <f t="shared" ca="1" si="11"/>
        <v>0</v>
      </c>
      <c r="BJ27" s="278">
        <f t="shared" ca="1" si="11"/>
        <v>0</v>
      </c>
      <c r="BK27" s="278">
        <f t="shared" ca="1" si="11"/>
        <v>0</v>
      </c>
      <c r="BL27" s="278">
        <f t="shared" ca="1" si="11"/>
        <v>0</v>
      </c>
      <c r="BM27" s="278">
        <f t="shared" ca="1" si="11"/>
        <v>0</v>
      </c>
      <c r="BN27" s="278">
        <f t="shared" ca="1" si="11"/>
        <v>0</v>
      </c>
      <c r="BO27" s="278">
        <f t="shared" ca="1" si="11"/>
        <v>0</v>
      </c>
      <c r="BP27" s="278">
        <f t="shared" ca="1" si="11"/>
        <v>0</v>
      </c>
      <c r="BQ27" s="278">
        <f t="shared" ref="BQ27:CS30" ca="1" si="12">IFERROR(IF(BQ$16="beräknas ej",0,BP27*IF(BQ$17&gt;$B$3,1,$B$2)*IFERROR(INDEX($B$8:$E$14,MATCH($A27,$A$8:$A$14,0),MATCH(BQ$17,$B$6:$E$6,1)),0)),0)</f>
        <v>0</v>
      </c>
      <c r="BR27" s="278">
        <f t="shared" ca="1" si="12"/>
        <v>0</v>
      </c>
      <c r="BS27" s="278">
        <f t="shared" ca="1" si="12"/>
        <v>0</v>
      </c>
      <c r="BT27" s="278">
        <f t="shared" ca="1" si="12"/>
        <v>0</v>
      </c>
      <c r="BU27" s="278">
        <f t="shared" si="12"/>
        <v>0</v>
      </c>
      <c r="BV27" s="278">
        <f t="shared" si="12"/>
        <v>0</v>
      </c>
      <c r="BW27" s="278">
        <f t="shared" si="12"/>
        <v>0</v>
      </c>
      <c r="BX27" s="278">
        <f t="shared" si="12"/>
        <v>0</v>
      </c>
      <c r="BY27" s="278">
        <f t="shared" si="12"/>
        <v>0</v>
      </c>
      <c r="BZ27" s="278">
        <f t="shared" si="12"/>
        <v>0</v>
      </c>
      <c r="CA27" s="278">
        <f t="shared" si="12"/>
        <v>0</v>
      </c>
      <c r="CB27" s="278">
        <f t="shared" si="12"/>
        <v>0</v>
      </c>
      <c r="CC27" s="278">
        <f t="shared" si="12"/>
        <v>0</v>
      </c>
      <c r="CD27" s="278">
        <f t="shared" si="12"/>
        <v>0</v>
      </c>
      <c r="CE27" s="278">
        <f t="shared" si="12"/>
        <v>0</v>
      </c>
      <c r="CF27" s="278">
        <f t="shared" si="12"/>
        <v>0</v>
      </c>
      <c r="CG27" s="278">
        <f t="shared" si="12"/>
        <v>0</v>
      </c>
      <c r="CH27" s="278">
        <f t="shared" si="12"/>
        <v>0</v>
      </c>
      <c r="CI27" s="278">
        <f t="shared" si="12"/>
        <v>0</v>
      </c>
      <c r="CJ27" s="278">
        <f t="shared" si="12"/>
        <v>0</v>
      </c>
      <c r="CK27" s="278">
        <f t="shared" si="12"/>
        <v>0</v>
      </c>
      <c r="CL27" s="278">
        <f t="shared" si="12"/>
        <v>0</v>
      </c>
      <c r="CM27" s="278">
        <f t="shared" si="12"/>
        <v>0</v>
      </c>
      <c r="CN27" s="278">
        <f t="shared" si="12"/>
        <v>0</v>
      </c>
      <c r="CO27" s="278">
        <f t="shared" si="12"/>
        <v>0</v>
      </c>
      <c r="CP27" s="278">
        <f t="shared" si="12"/>
        <v>0</v>
      </c>
      <c r="CQ27" s="278">
        <f t="shared" si="12"/>
        <v>0</v>
      </c>
      <c r="CR27" s="278">
        <f t="shared" si="12"/>
        <v>0</v>
      </c>
      <c r="CS27" s="278">
        <f t="shared" si="12"/>
        <v>0</v>
      </c>
    </row>
    <row r="28" spans="1:97" s="323" customFormat="1" x14ac:dyDescent="0.25">
      <c r="A28" s="278">
        <f>Prognoser!C75</f>
        <v>0</v>
      </c>
      <c r="B28" s="278" t="str">
        <f>'JA basår'!B17</f>
        <v>0 0</v>
      </c>
      <c r="C28" s="278">
        <f>Prognoser!D75</f>
        <v>0</v>
      </c>
      <c r="D28" s="278">
        <f ca="1">IFERROR(('JA basår'!$N17+'JA basår'!$N47),0)</f>
        <v>0</v>
      </c>
      <c r="E28" s="278">
        <f t="shared" ca="1" si="8"/>
        <v>0</v>
      </c>
      <c r="F28" s="278">
        <f t="shared" ref="F28:BQ31" ca="1" si="13">IFERROR(IF(F$16="beräknas ej",0,E28*IF(F$17&gt;$B$3,1,$B$2)*IFERROR(INDEX($B$8:$E$14,MATCH($A28,$A$8:$A$14,0),MATCH(F$17,$B$6:$E$6,1)),0)),0)</f>
        <v>0</v>
      </c>
      <c r="G28" s="278">
        <f t="shared" ca="1" si="13"/>
        <v>0</v>
      </c>
      <c r="H28" s="278">
        <f t="shared" ca="1" si="13"/>
        <v>0</v>
      </c>
      <c r="I28" s="278">
        <f t="shared" ca="1" si="13"/>
        <v>0</v>
      </c>
      <c r="J28" s="278">
        <f t="shared" ca="1" si="13"/>
        <v>0</v>
      </c>
      <c r="K28" s="278">
        <f t="shared" ca="1" si="13"/>
        <v>0</v>
      </c>
      <c r="L28" s="278">
        <f t="shared" ca="1" si="13"/>
        <v>0</v>
      </c>
      <c r="M28" s="278">
        <f t="shared" ca="1" si="13"/>
        <v>0</v>
      </c>
      <c r="N28" s="278">
        <f t="shared" ca="1" si="13"/>
        <v>0</v>
      </c>
      <c r="O28" s="278">
        <f t="shared" ca="1" si="13"/>
        <v>0</v>
      </c>
      <c r="P28" s="278">
        <f t="shared" ca="1" si="13"/>
        <v>0</v>
      </c>
      <c r="Q28" s="278">
        <f t="shared" ca="1" si="13"/>
        <v>0</v>
      </c>
      <c r="R28" s="278">
        <f t="shared" ca="1" si="13"/>
        <v>0</v>
      </c>
      <c r="S28" s="278">
        <f t="shared" ca="1" si="13"/>
        <v>0</v>
      </c>
      <c r="T28" s="278">
        <f t="shared" ca="1" si="13"/>
        <v>0</v>
      </c>
      <c r="U28" s="278">
        <f t="shared" ca="1" si="13"/>
        <v>0</v>
      </c>
      <c r="V28" s="278">
        <f t="shared" ca="1" si="13"/>
        <v>0</v>
      </c>
      <c r="W28" s="278">
        <f t="shared" ca="1" si="13"/>
        <v>0</v>
      </c>
      <c r="X28" s="278">
        <f t="shared" ca="1" si="13"/>
        <v>0</v>
      </c>
      <c r="Y28" s="278">
        <f t="shared" ca="1" si="13"/>
        <v>0</v>
      </c>
      <c r="Z28" s="278">
        <f t="shared" ca="1" si="13"/>
        <v>0</v>
      </c>
      <c r="AA28" s="278">
        <f t="shared" ca="1" si="13"/>
        <v>0</v>
      </c>
      <c r="AB28" s="278">
        <f t="shared" ca="1" si="13"/>
        <v>0</v>
      </c>
      <c r="AC28" s="278">
        <f t="shared" ca="1" si="13"/>
        <v>0</v>
      </c>
      <c r="AD28" s="278">
        <f t="shared" ca="1" si="13"/>
        <v>0</v>
      </c>
      <c r="AE28" s="278">
        <f t="shared" ca="1" si="13"/>
        <v>0</v>
      </c>
      <c r="AF28" s="278">
        <f t="shared" ca="1" si="13"/>
        <v>0</v>
      </c>
      <c r="AG28" s="278">
        <f t="shared" ca="1" si="13"/>
        <v>0</v>
      </c>
      <c r="AH28" s="278">
        <f t="shared" ca="1" si="13"/>
        <v>0</v>
      </c>
      <c r="AI28" s="278">
        <f t="shared" ca="1" si="13"/>
        <v>0</v>
      </c>
      <c r="AJ28" s="278">
        <f t="shared" ca="1" si="13"/>
        <v>0</v>
      </c>
      <c r="AK28" s="278">
        <f t="shared" ca="1" si="13"/>
        <v>0</v>
      </c>
      <c r="AL28" s="278">
        <f t="shared" ca="1" si="13"/>
        <v>0</v>
      </c>
      <c r="AM28" s="278">
        <f t="shared" ca="1" si="13"/>
        <v>0</v>
      </c>
      <c r="AN28" s="278">
        <f t="shared" ca="1" si="13"/>
        <v>0</v>
      </c>
      <c r="AO28" s="278">
        <f t="shared" ca="1" si="13"/>
        <v>0</v>
      </c>
      <c r="AP28" s="278">
        <f t="shared" ca="1" si="13"/>
        <v>0</v>
      </c>
      <c r="AQ28" s="278">
        <f t="shared" ca="1" si="13"/>
        <v>0</v>
      </c>
      <c r="AR28" s="278">
        <f t="shared" ca="1" si="13"/>
        <v>0</v>
      </c>
      <c r="AS28" s="278">
        <f t="shared" ca="1" si="13"/>
        <v>0</v>
      </c>
      <c r="AT28" s="278">
        <f t="shared" ca="1" si="13"/>
        <v>0</v>
      </c>
      <c r="AU28" s="278">
        <f t="shared" ca="1" si="13"/>
        <v>0</v>
      </c>
      <c r="AV28" s="278">
        <f t="shared" ca="1" si="13"/>
        <v>0</v>
      </c>
      <c r="AW28" s="278">
        <f t="shared" ca="1" si="13"/>
        <v>0</v>
      </c>
      <c r="AX28" s="278">
        <f t="shared" ca="1" si="13"/>
        <v>0</v>
      </c>
      <c r="AY28" s="278">
        <f t="shared" ca="1" si="13"/>
        <v>0</v>
      </c>
      <c r="AZ28" s="278">
        <f t="shared" ca="1" si="13"/>
        <v>0</v>
      </c>
      <c r="BA28" s="278">
        <f t="shared" ca="1" si="13"/>
        <v>0</v>
      </c>
      <c r="BB28" s="278">
        <f t="shared" ca="1" si="13"/>
        <v>0</v>
      </c>
      <c r="BC28" s="278">
        <f t="shared" ca="1" si="13"/>
        <v>0</v>
      </c>
      <c r="BD28" s="278">
        <f t="shared" ca="1" si="13"/>
        <v>0</v>
      </c>
      <c r="BE28" s="278">
        <f t="shared" ca="1" si="13"/>
        <v>0</v>
      </c>
      <c r="BF28" s="278">
        <f t="shared" ca="1" si="13"/>
        <v>0</v>
      </c>
      <c r="BG28" s="278">
        <f t="shared" ca="1" si="13"/>
        <v>0</v>
      </c>
      <c r="BH28" s="278">
        <f t="shared" ca="1" si="13"/>
        <v>0</v>
      </c>
      <c r="BI28" s="278">
        <f t="shared" ca="1" si="13"/>
        <v>0</v>
      </c>
      <c r="BJ28" s="278">
        <f t="shared" ca="1" si="13"/>
        <v>0</v>
      </c>
      <c r="BK28" s="278">
        <f t="shared" ca="1" si="13"/>
        <v>0</v>
      </c>
      <c r="BL28" s="278">
        <f t="shared" ca="1" si="13"/>
        <v>0</v>
      </c>
      <c r="BM28" s="278">
        <f t="shared" ca="1" si="13"/>
        <v>0</v>
      </c>
      <c r="BN28" s="278">
        <f t="shared" ca="1" si="13"/>
        <v>0</v>
      </c>
      <c r="BO28" s="278">
        <f t="shared" ca="1" si="13"/>
        <v>0</v>
      </c>
      <c r="BP28" s="278">
        <f t="shared" ca="1" si="13"/>
        <v>0</v>
      </c>
      <c r="BQ28" s="278">
        <f t="shared" ca="1" si="13"/>
        <v>0</v>
      </c>
      <c r="BR28" s="278">
        <f t="shared" ca="1" si="12"/>
        <v>0</v>
      </c>
      <c r="BS28" s="278">
        <f t="shared" ca="1" si="12"/>
        <v>0</v>
      </c>
      <c r="BT28" s="278">
        <f t="shared" ca="1" si="12"/>
        <v>0</v>
      </c>
      <c r="BU28" s="278">
        <f t="shared" si="12"/>
        <v>0</v>
      </c>
      <c r="BV28" s="278">
        <f t="shared" si="12"/>
        <v>0</v>
      </c>
      <c r="BW28" s="278">
        <f t="shared" si="12"/>
        <v>0</v>
      </c>
      <c r="BX28" s="278">
        <f t="shared" si="12"/>
        <v>0</v>
      </c>
      <c r="BY28" s="278">
        <f t="shared" si="12"/>
        <v>0</v>
      </c>
      <c r="BZ28" s="278">
        <f t="shared" si="12"/>
        <v>0</v>
      </c>
      <c r="CA28" s="278">
        <f t="shared" si="12"/>
        <v>0</v>
      </c>
      <c r="CB28" s="278">
        <f t="shared" si="12"/>
        <v>0</v>
      </c>
      <c r="CC28" s="278">
        <f t="shared" si="12"/>
        <v>0</v>
      </c>
      <c r="CD28" s="278">
        <f t="shared" si="12"/>
        <v>0</v>
      </c>
      <c r="CE28" s="278">
        <f t="shared" si="12"/>
        <v>0</v>
      </c>
      <c r="CF28" s="278">
        <f t="shared" si="12"/>
        <v>0</v>
      </c>
      <c r="CG28" s="278">
        <f t="shared" si="12"/>
        <v>0</v>
      </c>
      <c r="CH28" s="278">
        <f t="shared" si="12"/>
        <v>0</v>
      </c>
      <c r="CI28" s="278">
        <f t="shared" si="12"/>
        <v>0</v>
      </c>
      <c r="CJ28" s="278">
        <f t="shared" si="12"/>
        <v>0</v>
      </c>
      <c r="CK28" s="278">
        <f t="shared" si="12"/>
        <v>0</v>
      </c>
      <c r="CL28" s="278">
        <f t="shared" si="12"/>
        <v>0</v>
      </c>
      <c r="CM28" s="278">
        <f t="shared" si="12"/>
        <v>0</v>
      </c>
      <c r="CN28" s="278">
        <f t="shared" si="12"/>
        <v>0</v>
      </c>
      <c r="CO28" s="278">
        <f t="shared" si="12"/>
        <v>0</v>
      </c>
      <c r="CP28" s="278">
        <f t="shared" si="12"/>
        <v>0</v>
      </c>
      <c r="CQ28" s="278">
        <f t="shared" si="12"/>
        <v>0</v>
      </c>
      <c r="CR28" s="278">
        <f t="shared" si="12"/>
        <v>0</v>
      </c>
      <c r="CS28" s="278">
        <f t="shared" si="12"/>
        <v>0</v>
      </c>
    </row>
    <row r="29" spans="1:97" s="323" customFormat="1" x14ac:dyDescent="0.25">
      <c r="A29" s="278">
        <f>Prognoser!C76</f>
        <v>0</v>
      </c>
      <c r="B29" s="278" t="str">
        <f>'JA basår'!B18</f>
        <v>0 0</v>
      </c>
      <c r="C29" s="278">
        <f>Prognoser!D76</f>
        <v>0</v>
      </c>
      <c r="D29" s="278">
        <f ca="1">IFERROR(('JA basår'!$N18+'JA basår'!$N48),0)</f>
        <v>0</v>
      </c>
      <c r="E29" s="278">
        <f t="shared" ca="1" si="8"/>
        <v>0</v>
      </c>
      <c r="F29" s="278">
        <f t="shared" ca="1" si="13"/>
        <v>0</v>
      </c>
      <c r="G29" s="278">
        <f t="shared" ca="1" si="13"/>
        <v>0</v>
      </c>
      <c r="H29" s="278">
        <f t="shared" ca="1" si="13"/>
        <v>0</v>
      </c>
      <c r="I29" s="278">
        <f t="shared" ca="1" si="13"/>
        <v>0</v>
      </c>
      <c r="J29" s="278">
        <f t="shared" ca="1" si="13"/>
        <v>0</v>
      </c>
      <c r="K29" s="278">
        <f t="shared" ca="1" si="13"/>
        <v>0</v>
      </c>
      <c r="L29" s="278">
        <f t="shared" ca="1" si="13"/>
        <v>0</v>
      </c>
      <c r="M29" s="278">
        <f t="shared" ca="1" si="13"/>
        <v>0</v>
      </c>
      <c r="N29" s="278">
        <f t="shared" ca="1" si="13"/>
        <v>0</v>
      </c>
      <c r="O29" s="278">
        <f t="shared" ca="1" si="13"/>
        <v>0</v>
      </c>
      <c r="P29" s="278">
        <f t="shared" ca="1" si="13"/>
        <v>0</v>
      </c>
      <c r="Q29" s="278">
        <f t="shared" ca="1" si="13"/>
        <v>0</v>
      </c>
      <c r="R29" s="278">
        <f t="shared" ca="1" si="13"/>
        <v>0</v>
      </c>
      <c r="S29" s="278">
        <f t="shared" ca="1" si="13"/>
        <v>0</v>
      </c>
      <c r="T29" s="278">
        <f t="shared" ca="1" si="13"/>
        <v>0</v>
      </c>
      <c r="U29" s="278">
        <f t="shared" ca="1" si="13"/>
        <v>0</v>
      </c>
      <c r="V29" s="278">
        <f t="shared" ca="1" si="13"/>
        <v>0</v>
      </c>
      <c r="W29" s="278">
        <f t="shared" ca="1" si="13"/>
        <v>0</v>
      </c>
      <c r="X29" s="278">
        <f t="shared" ca="1" si="13"/>
        <v>0</v>
      </c>
      <c r="Y29" s="278">
        <f t="shared" ca="1" si="13"/>
        <v>0</v>
      </c>
      <c r="Z29" s="278">
        <f t="shared" ca="1" si="13"/>
        <v>0</v>
      </c>
      <c r="AA29" s="278">
        <f t="shared" ca="1" si="13"/>
        <v>0</v>
      </c>
      <c r="AB29" s="278">
        <f t="shared" ca="1" si="13"/>
        <v>0</v>
      </c>
      <c r="AC29" s="278">
        <f t="shared" ca="1" si="13"/>
        <v>0</v>
      </c>
      <c r="AD29" s="278">
        <f t="shared" ca="1" si="13"/>
        <v>0</v>
      </c>
      <c r="AE29" s="278">
        <f t="shared" ca="1" si="13"/>
        <v>0</v>
      </c>
      <c r="AF29" s="278">
        <f t="shared" ca="1" si="13"/>
        <v>0</v>
      </c>
      <c r="AG29" s="278">
        <f t="shared" ca="1" si="13"/>
        <v>0</v>
      </c>
      <c r="AH29" s="278">
        <f t="shared" ca="1" si="13"/>
        <v>0</v>
      </c>
      <c r="AI29" s="278">
        <f t="shared" ca="1" si="13"/>
        <v>0</v>
      </c>
      <c r="AJ29" s="278">
        <f t="shared" ca="1" si="13"/>
        <v>0</v>
      </c>
      <c r="AK29" s="278">
        <f t="shared" ca="1" si="13"/>
        <v>0</v>
      </c>
      <c r="AL29" s="278">
        <f t="shared" ca="1" si="13"/>
        <v>0</v>
      </c>
      <c r="AM29" s="278">
        <f t="shared" ca="1" si="13"/>
        <v>0</v>
      </c>
      <c r="AN29" s="278">
        <f t="shared" ca="1" si="13"/>
        <v>0</v>
      </c>
      <c r="AO29" s="278">
        <f t="shared" ca="1" si="13"/>
        <v>0</v>
      </c>
      <c r="AP29" s="278">
        <f t="shared" ca="1" si="13"/>
        <v>0</v>
      </c>
      <c r="AQ29" s="278">
        <f t="shared" ca="1" si="13"/>
        <v>0</v>
      </c>
      <c r="AR29" s="278">
        <f t="shared" ca="1" si="13"/>
        <v>0</v>
      </c>
      <c r="AS29" s="278">
        <f t="shared" ca="1" si="13"/>
        <v>0</v>
      </c>
      <c r="AT29" s="278">
        <f t="shared" ca="1" si="13"/>
        <v>0</v>
      </c>
      <c r="AU29" s="278">
        <f t="shared" ca="1" si="13"/>
        <v>0</v>
      </c>
      <c r="AV29" s="278">
        <f t="shared" ca="1" si="13"/>
        <v>0</v>
      </c>
      <c r="AW29" s="278">
        <f t="shared" ca="1" si="13"/>
        <v>0</v>
      </c>
      <c r="AX29" s="278">
        <f t="shared" ca="1" si="13"/>
        <v>0</v>
      </c>
      <c r="AY29" s="278">
        <f t="shared" ca="1" si="13"/>
        <v>0</v>
      </c>
      <c r="AZ29" s="278">
        <f t="shared" ca="1" si="13"/>
        <v>0</v>
      </c>
      <c r="BA29" s="278">
        <f t="shared" ca="1" si="13"/>
        <v>0</v>
      </c>
      <c r="BB29" s="278">
        <f t="shared" ca="1" si="13"/>
        <v>0</v>
      </c>
      <c r="BC29" s="278">
        <f t="shared" ca="1" si="13"/>
        <v>0</v>
      </c>
      <c r="BD29" s="278">
        <f t="shared" ca="1" si="13"/>
        <v>0</v>
      </c>
      <c r="BE29" s="278">
        <f t="shared" ca="1" si="13"/>
        <v>0</v>
      </c>
      <c r="BF29" s="278">
        <f t="shared" ca="1" si="13"/>
        <v>0</v>
      </c>
      <c r="BG29" s="278">
        <f t="shared" ca="1" si="13"/>
        <v>0</v>
      </c>
      <c r="BH29" s="278">
        <f t="shared" ca="1" si="13"/>
        <v>0</v>
      </c>
      <c r="BI29" s="278">
        <f t="shared" ca="1" si="13"/>
        <v>0</v>
      </c>
      <c r="BJ29" s="278">
        <f t="shared" ca="1" si="13"/>
        <v>0</v>
      </c>
      <c r="BK29" s="278">
        <f t="shared" ca="1" si="13"/>
        <v>0</v>
      </c>
      <c r="BL29" s="278">
        <f t="shared" ca="1" si="13"/>
        <v>0</v>
      </c>
      <c r="BM29" s="278">
        <f t="shared" ca="1" si="13"/>
        <v>0</v>
      </c>
      <c r="BN29" s="278">
        <f t="shared" ca="1" si="13"/>
        <v>0</v>
      </c>
      <c r="BO29" s="278">
        <f t="shared" ca="1" si="13"/>
        <v>0</v>
      </c>
      <c r="BP29" s="278">
        <f t="shared" ca="1" si="13"/>
        <v>0</v>
      </c>
      <c r="BQ29" s="278">
        <f t="shared" ca="1" si="13"/>
        <v>0</v>
      </c>
      <c r="BR29" s="278">
        <f t="shared" ca="1" si="12"/>
        <v>0</v>
      </c>
      <c r="BS29" s="278">
        <f t="shared" ca="1" si="12"/>
        <v>0</v>
      </c>
      <c r="BT29" s="278">
        <f t="shared" ca="1" si="12"/>
        <v>0</v>
      </c>
      <c r="BU29" s="278">
        <f t="shared" si="12"/>
        <v>0</v>
      </c>
      <c r="BV29" s="278">
        <f t="shared" si="12"/>
        <v>0</v>
      </c>
      <c r="BW29" s="278">
        <f t="shared" si="12"/>
        <v>0</v>
      </c>
      <c r="BX29" s="278">
        <f t="shared" si="12"/>
        <v>0</v>
      </c>
      <c r="BY29" s="278">
        <f t="shared" si="12"/>
        <v>0</v>
      </c>
      <c r="BZ29" s="278">
        <f t="shared" si="12"/>
        <v>0</v>
      </c>
      <c r="CA29" s="278">
        <f t="shared" si="12"/>
        <v>0</v>
      </c>
      <c r="CB29" s="278">
        <f t="shared" si="12"/>
        <v>0</v>
      </c>
      <c r="CC29" s="278">
        <f t="shared" si="12"/>
        <v>0</v>
      </c>
      <c r="CD29" s="278">
        <f t="shared" si="12"/>
        <v>0</v>
      </c>
      <c r="CE29" s="278">
        <f t="shared" si="12"/>
        <v>0</v>
      </c>
      <c r="CF29" s="278">
        <f t="shared" si="12"/>
        <v>0</v>
      </c>
      <c r="CG29" s="278">
        <f t="shared" si="12"/>
        <v>0</v>
      </c>
      <c r="CH29" s="278">
        <f t="shared" si="12"/>
        <v>0</v>
      </c>
      <c r="CI29" s="278">
        <f t="shared" si="12"/>
        <v>0</v>
      </c>
      <c r="CJ29" s="278">
        <f t="shared" si="12"/>
        <v>0</v>
      </c>
      <c r="CK29" s="278">
        <f t="shared" si="12"/>
        <v>0</v>
      </c>
      <c r="CL29" s="278">
        <f t="shared" si="12"/>
        <v>0</v>
      </c>
      <c r="CM29" s="278">
        <f t="shared" si="12"/>
        <v>0</v>
      </c>
      <c r="CN29" s="278">
        <f t="shared" si="12"/>
        <v>0</v>
      </c>
      <c r="CO29" s="278">
        <f t="shared" si="12"/>
        <v>0</v>
      </c>
      <c r="CP29" s="278">
        <f t="shared" si="12"/>
        <v>0</v>
      </c>
      <c r="CQ29" s="278">
        <f t="shared" si="12"/>
        <v>0</v>
      </c>
      <c r="CR29" s="278">
        <f t="shared" si="12"/>
        <v>0</v>
      </c>
      <c r="CS29" s="278">
        <f t="shared" si="12"/>
        <v>0</v>
      </c>
    </row>
    <row r="30" spans="1:97" s="323" customFormat="1" x14ac:dyDescent="0.25">
      <c r="A30" s="278">
        <f>Prognoser!C77</f>
        <v>0</v>
      </c>
      <c r="B30" s="278" t="str">
        <f>'JA basår'!B19</f>
        <v>0 0</v>
      </c>
      <c r="C30" s="278">
        <f>Prognoser!D77</f>
        <v>0</v>
      </c>
      <c r="D30" s="278">
        <f ca="1">IFERROR(('JA basår'!$N19+'JA basår'!$N49),0)</f>
        <v>0</v>
      </c>
      <c r="E30" s="278">
        <f t="shared" ca="1" si="8"/>
        <v>0</v>
      </c>
      <c r="F30" s="278">
        <f t="shared" ca="1" si="13"/>
        <v>0</v>
      </c>
      <c r="G30" s="278">
        <f t="shared" ca="1" si="13"/>
        <v>0</v>
      </c>
      <c r="H30" s="278">
        <f t="shared" ca="1" si="13"/>
        <v>0</v>
      </c>
      <c r="I30" s="278">
        <f t="shared" ca="1" si="13"/>
        <v>0</v>
      </c>
      <c r="J30" s="278">
        <f t="shared" ca="1" si="13"/>
        <v>0</v>
      </c>
      <c r="K30" s="278">
        <f t="shared" ca="1" si="13"/>
        <v>0</v>
      </c>
      <c r="L30" s="278">
        <f t="shared" ca="1" si="13"/>
        <v>0</v>
      </c>
      <c r="M30" s="278">
        <f t="shared" ca="1" si="13"/>
        <v>0</v>
      </c>
      <c r="N30" s="278">
        <f t="shared" ca="1" si="13"/>
        <v>0</v>
      </c>
      <c r="O30" s="278">
        <f t="shared" ca="1" si="13"/>
        <v>0</v>
      </c>
      <c r="P30" s="278">
        <f t="shared" ca="1" si="13"/>
        <v>0</v>
      </c>
      <c r="Q30" s="278">
        <f t="shared" ca="1" si="13"/>
        <v>0</v>
      </c>
      <c r="R30" s="278">
        <f t="shared" ca="1" si="13"/>
        <v>0</v>
      </c>
      <c r="S30" s="278">
        <f t="shared" ca="1" si="13"/>
        <v>0</v>
      </c>
      <c r="T30" s="278">
        <f t="shared" ca="1" si="13"/>
        <v>0</v>
      </c>
      <c r="U30" s="278">
        <f t="shared" ca="1" si="13"/>
        <v>0</v>
      </c>
      <c r="V30" s="278">
        <f t="shared" ca="1" si="13"/>
        <v>0</v>
      </c>
      <c r="W30" s="278">
        <f t="shared" ca="1" si="13"/>
        <v>0</v>
      </c>
      <c r="X30" s="278">
        <f t="shared" ca="1" si="13"/>
        <v>0</v>
      </c>
      <c r="Y30" s="278">
        <f t="shared" ca="1" si="13"/>
        <v>0</v>
      </c>
      <c r="Z30" s="278">
        <f t="shared" ca="1" si="13"/>
        <v>0</v>
      </c>
      <c r="AA30" s="278">
        <f t="shared" ca="1" si="13"/>
        <v>0</v>
      </c>
      <c r="AB30" s="278">
        <f t="shared" ca="1" si="13"/>
        <v>0</v>
      </c>
      <c r="AC30" s="278">
        <f t="shared" ca="1" si="13"/>
        <v>0</v>
      </c>
      <c r="AD30" s="278">
        <f t="shared" ca="1" si="13"/>
        <v>0</v>
      </c>
      <c r="AE30" s="278">
        <f t="shared" ca="1" si="13"/>
        <v>0</v>
      </c>
      <c r="AF30" s="278">
        <f t="shared" ca="1" si="13"/>
        <v>0</v>
      </c>
      <c r="AG30" s="278">
        <f t="shared" ca="1" si="13"/>
        <v>0</v>
      </c>
      <c r="AH30" s="278">
        <f t="shared" ca="1" si="13"/>
        <v>0</v>
      </c>
      <c r="AI30" s="278">
        <f t="shared" ca="1" si="13"/>
        <v>0</v>
      </c>
      <c r="AJ30" s="278">
        <f t="shared" ca="1" si="13"/>
        <v>0</v>
      </c>
      <c r="AK30" s="278">
        <f t="shared" ca="1" si="13"/>
        <v>0</v>
      </c>
      <c r="AL30" s="278">
        <f t="shared" ca="1" si="13"/>
        <v>0</v>
      </c>
      <c r="AM30" s="278">
        <f t="shared" ca="1" si="13"/>
        <v>0</v>
      </c>
      <c r="AN30" s="278">
        <f t="shared" ca="1" si="13"/>
        <v>0</v>
      </c>
      <c r="AO30" s="278">
        <f t="shared" ca="1" si="13"/>
        <v>0</v>
      </c>
      <c r="AP30" s="278">
        <f t="shared" ca="1" si="13"/>
        <v>0</v>
      </c>
      <c r="AQ30" s="278">
        <f t="shared" ca="1" si="13"/>
        <v>0</v>
      </c>
      <c r="AR30" s="278">
        <f t="shared" ca="1" si="13"/>
        <v>0</v>
      </c>
      <c r="AS30" s="278">
        <f t="shared" ca="1" si="13"/>
        <v>0</v>
      </c>
      <c r="AT30" s="278">
        <f t="shared" ca="1" si="13"/>
        <v>0</v>
      </c>
      <c r="AU30" s="278">
        <f t="shared" ca="1" si="13"/>
        <v>0</v>
      </c>
      <c r="AV30" s="278">
        <f t="shared" ca="1" si="13"/>
        <v>0</v>
      </c>
      <c r="AW30" s="278">
        <f t="shared" ca="1" si="13"/>
        <v>0</v>
      </c>
      <c r="AX30" s="278">
        <f t="shared" ca="1" si="13"/>
        <v>0</v>
      </c>
      <c r="AY30" s="278">
        <f t="shared" ca="1" si="13"/>
        <v>0</v>
      </c>
      <c r="AZ30" s="278">
        <f t="shared" ca="1" si="13"/>
        <v>0</v>
      </c>
      <c r="BA30" s="278">
        <f t="shared" ca="1" si="13"/>
        <v>0</v>
      </c>
      <c r="BB30" s="278">
        <f t="shared" ca="1" si="13"/>
        <v>0</v>
      </c>
      <c r="BC30" s="278">
        <f t="shared" ca="1" si="13"/>
        <v>0</v>
      </c>
      <c r="BD30" s="278">
        <f t="shared" ca="1" si="13"/>
        <v>0</v>
      </c>
      <c r="BE30" s="278">
        <f t="shared" ca="1" si="13"/>
        <v>0</v>
      </c>
      <c r="BF30" s="278">
        <f t="shared" ca="1" si="13"/>
        <v>0</v>
      </c>
      <c r="BG30" s="278">
        <f t="shared" ca="1" si="13"/>
        <v>0</v>
      </c>
      <c r="BH30" s="278">
        <f t="shared" ca="1" si="13"/>
        <v>0</v>
      </c>
      <c r="BI30" s="278">
        <f t="shared" ca="1" si="13"/>
        <v>0</v>
      </c>
      <c r="BJ30" s="278">
        <f t="shared" ca="1" si="13"/>
        <v>0</v>
      </c>
      <c r="BK30" s="278">
        <f t="shared" ca="1" si="13"/>
        <v>0</v>
      </c>
      <c r="BL30" s="278">
        <f t="shared" ca="1" si="13"/>
        <v>0</v>
      </c>
      <c r="BM30" s="278">
        <f t="shared" ca="1" si="13"/>
        <v>0</v>
      </c>
      <c r="BN30" s="278">
        <f t="shared" ca="1" si="13"/>
        <v>0</v>
      </c>
      <c r="BO30" s="278">
        <f t="shared" ca="1" si="13"/>
        <v>0</v>
      </c>
      <c r="BP30" s="278">
        <f t="shared" ca="1" si="13"/>
        <v>0</v>
      </c>
      <c r="BQ30" s="278">
        <f t="shared" ca="1" si="13"/>
        <v>0</v>
      </c>
      <c r="BR30" s="278">
        <f t="shared" ca="1" si="12"/>
        <v>0</v>
      </c>
      <c r="BS30" s="278">
        <f t="shared" ca="1" si="12"/>
        <v>0</v>
      </c>
      <c r="BT30" s="278">
        <f t="shared" ca="1" si="12"/>
        <v>0</v>
      </c>
      <c r="BU30" s="278">
        <f t="shared" si="12"/>
        <v>0</v>
      </c>
      <c r="BV30" s="278">
        <f t="shared" si="12"/>
        <v>0</v>
      </c>
      <c r="BW30" s="278">
        <f t="shared" si="12"/>
        <v>0</v>
      </c>
      <c r="BX30" s="278">
        <f t="shared" si="12"/>
        <v>0</v>
      </c>
      <c r="BY30" s="278">
        <f t="shared" si="12"/>
        <v>0</v>
      </c>
      <c r="BZ30" s="278">
        <f t="shared" si="12"/>
        <v>0</v>
      </c>
      <c r="CA30" s="278">
        <f t="shared" si="12"/>
        <v>0</v>
      </c>
      <c r="CB30" s="278">
        <f t="shared" si="12"/>
        <v>0</v>
      </c>
      <c r="CC30" s="278">
        <f t="shared" si="12"/>
        <v>0</v>
      </c>
      <c r="CD30" s="278">
        <f t="shared" si="12"/>
        <v>0</v>
      </c>
      <c r="CE30" s="278">
        <f t="shared" si="12"/>
        <v>0</v>
      </c>
      <c r="CF30" s="278">
        <f t="shared" si="12"/>
        <v>0</v>
      </c>
      <c r="CG30" s="278">
        <f t="shared" si="12"/>
        <v>0</v>
      </c>
      <c r="CH30" s="278">
        <f t="shared" si="12"/>
        <v>0</v>
      </c>
      <c r="CI30" s="278">
        <f t="shared" si="12"/>
        <v>0</v>
      </c>
      <c r="CJ30" s="278">
        <f t="shared" si="12"/>
        <v>0</v>
      </c>
      <c r="CK30" s="278">
        <f t="shared" si="12"/>
        <v>0</v>
      </c>
      <c r="CL30" s="278">
        <f t="shared" si="12"/>
        <v>0</v>
      </c>
      <c r="CM30" s="278">
        <f t="shared" si="12"/>
        <v>0</v>
      </c>
      <c r="CN30" s="278">
        <f t="shared" si="12"/>
        <v>0</v>
      </c>
      <c r="CO30" s="278">
        <f t="shared" si="12"/>
        <v>0</v>
      </c>
      <c r="CP30" s="278">
        <f t="shared" si="12"/>
        <v>0</v>
      </c>
      <c r="CQ30" s="278">
        <f t="shared" si="12"/>
        <v>0</v>
      </c>
      <c r="CR30" s="278">
        <f t="shared" si="12"/>
        <v>0</v>
      </c>
      <c r="CS30" s="278">
        <f t="shared" si="12"/>
        <v>0</v>
      </c>
    </row>
    <row r="31" spans="1:97" s="323" customFormat="1" x14ac:dyDescent="0.25">
      <c r="A31" s="278">
        <f>Prognoser!C78</f>
        <v>0</v>
      </c>
      <c r="B31" s="278" t="str">
        <f>'JA basår'!B20</f>
        <v>0 0</v>
      </c>
      <c r="C31" s="278">
        <f>Prognoser!D78</f>
        <v>0</v>
      </c>
      <c r="D31" s="278">
        <f ca="1">IFERROR(('JA basår'!$N20+'JA basår'!$N50),0)</f>
        <v>0</v>
      </c>
      <c r="E31" s="278">
        <f t="shared" ca="1" si="8"/>
        <v>0</v>
      </c>
      <c r="F31" s="278">
        <f t="shared" ca="1" si="13"/>
        <v>0</v>
      </c>
      <c r="G31" s="278">
        <f t="shared" ca="1" si="13"/>
        <v>0</v>
      </c>
      <c r="H31" s="278">
        <f t="shared" ca="1" si="13"/>
        <v>0</v>
      </c>
      <c r="I31" s="278">
        <f t="shared" ca="1" si="13"/>
        <v>0</v>
      </c>
      <c r="J31" s="278">
        <f t="shared" ca="1" si="13"/>
        <v>0</v>
      </c>
      <c r="K31" s="278">
        <f t="shared" ca="1" si="13"/>
        <v>0</v>
      </c>
      <c r="L31" s="278">
        <f t="shared" ca="1" si="13"/>
        <v>0</v>
      </c>
      <c r="M31" s="278">
        <f t="shared" ca="1" si="13"/>
        <v>0</v>
      </c>
      <c r="N31" s="278">
        <f t="shared" ca="1" si="13"/>
        <v>0</v>
      </c>
      <c r="O31" s="278">
        <f t="shared" ca="1" si="13"/>
        <v>0</v>
      </c>
      <c r="P31" s="278">
        <f t="shared" ca="1" si="13"/>
        <v>0</v>
      </c>
      <c r="Q31" s="278">
        <f t="shared" ca="1" si="13"/>
        <v>0</v>
      </c>
      <c r="R31" s="278">
        <f t="shared" ca="1" si="13"/>
        <v>0</v>
      </c>
      <c r="S31" s="278">
        <f t="shared" ca="1" si="13"/>
        <v>0</v>
      </c>
      <c r="T31" s="278">
        <f t="shared" ca="1" si="13"/>
        <v>0</v>
      </c>
      <c r="U31" s="278">
        <f t="shared" ca="1" si="13"/>
        <v>0</v>
      </c>
      <c r="V31" s="278">
        <f t="shared" ca="1" si="13"/>
        <v>0</v>
      </c>
      <c r="W31" s="278">
        <f t="shared" ca="1" si="13"/>
        <v>0</v>
      </c>
      <c r="X31" s="278">
        <f t="shared" ca="1" si="13"/>
        <v>0</v>
      </c>
      <c r="Y31" s="278">
        <f t="shared" ca="1" si="13"/>
        <v>0</v>
      </c>
      <c r="Z31" s="278">
        <f t="shared" ca="1" si="13"/>
        <v>0</v>
      </c>
      <c r="AA31" s="278">
        <f t="shared" ca="1" si="13"/>
        <v>0</v>
      </c>
      <c r="AB31" s="278">
        <f t="shared" ca="1" si="13"/>
        <v>0</v>
      </c>
      <c r="AC31" s="278">
        <f t="shared" ca="1" si="13"/>
        <v>0</v>
      </c>
      <c r="AD31" s="278">
        <f t="shared" ca="1" si="13"/>
        <v>0</v>
      </c>
      <c r="AE31" s="278">
        <f t="shared" ca="1" si="13"/>
        <v>0</v>
      </c>
      <c r="AF31" s="278">
        <f t="shared" ca="1" si="13"/>
        <v>0</v>
      </c>
      <c r="AG31" s="278">
        <f t="shared" ca="1" si="13"/>
        <v>0</v>
      </c>
      <c r="AH31" s="278">
        <f t="shared" ca="1" si="13"/>
        <v>0</v>
      </c>
      <c r="AI31" s="278">
        <f t="shared" ca="1" si="13"/>
        <v>0</v>
      </c>
      <c r="AJ31" s="278">
        <f t="shared" ca="1" si="13"/>
        <v>0</v>
      </c>
      <c r="AK31" s="278">
        <f t="shared" ca="1" si="13"/>
        <v>0</v>
      </c>
      <c r="AL31" s="278">
        <f t="shared" ca="1" si="13"/>
        <v>0</v>
      </c>
      <c r="AM31" s="278">
        <f t="shared" ca="1" si="13"/>
        <v>0</v>
      </c>
      <c r="AN31" s="278">
        <f t="shared" ca="1" si="13"/>
        <v>0</v>
      </c>
      <c r="AO31" s="278">
        <f t="shared" ca="1" si="13"/>
        <v>0</v>
      </c>
      <c r="AP31" s="278">
        <f t="shared" ca="1" si="13"/>
        <v>0</v>
      </c>
      <c r="AQ31" s="278">
        <f t="shared" ca="1" si="13"/>
        <v>0</v>
      </c>
      <c r="AR31" s="278">
        <f t="shared" ca="1" si="13"/>
        <v>0</v>
      </c>
      <c r="AS31" s="278">
        <f t="shared" ca="1" si="13"/>
        <v>0</v>
      </c>
      <c r="AT31" s="278">
        <f t="shared" ca="1" si="13"/>
        <v>0</v>
      </c>
      <c r="AU31" s="278">
        <f t="shared" ca="1" si="13"/>
        <v>0</v>
      </c>
      <c r="AV31" s="278">
        <f t="shared" ca="1" si="13"/>
        <v>0</v>
      </c>
      <c r="AW31" s="278">
        <f t="shared" ca="1" si="13"/>
        <v>0</v>
      </c>
      <c r="AX31" s="278">
        <f t="shared" ca="1" si="13"/>
        <v>0</v>
      </c>
      <c r="AY31" s="278">
        <f t="shared" ca="1" si="13"/>
        <v>0</v>
      </c>
      <c r="AZ31" s="278">
        <f t="shared" ca="1" si="13"/>
        <v>0</v>
      </c>
      <c r="BA31" s="278">
        <f t="shared" ca="1" si="13"/>
        <v>0</v>
      </c>
      <c r="BB31" s="278">
        <f t="shared" ca="1" si="13"/>
        <v>0</v>
      </c>
      <c r="BC31" s="278">
        <f t="shared" ca="1" si="13"/>
        <v>0</v>
      </c>
      <c r="BD31" s="278">
        <f t="shared" ca="1" si="13"/>
        <v>0</v>
      </c>
      <c r="BE31" s="278">
        <f t="shared" ca="1" si="13"/>
        <v>0</v>
      </c>
      <c r="BF31" s="278">
        <f t="shared" ca="1" si="13"/>
        <v>0</v>
      </c>
      <c r="BG31" s="278">
        <f t="shared" ca="1" si="13"/>
        <v>0</v>
      </c>
      <c r="BH31" s="278">
        <f t="shared" ca="1" si="13"/>
        <v>0</v>
      </c>
      <c r="BI31" s="278">
        <f t="shared" ca="1" si="13"/>
        <v>0</v>
      </c>
      <c r="BJ31" s="278">
        <f t="shared" ca="1" si="13"/>
        <v>0</v>
      </c>
      <c r="BK31" s="278">
        <f t="shared" ca="1" si="13"/>
        <v>0</v>
      </c>
      <c r="BL31" s="278">
        <f t="shared" ca="1" si="13"/>
        <v>0</v>
      </c>
      <c r="BM31" s="278">
        <f t="shared" ca="1" si="13"/>
        <v>0</v>
      </c>
      <c r="BN31" s="278">
        <f t="shared" ca="1" si="13"/>
        <v>0</v>
      </c>
      <c r="BO31" s="278">
        <f t="shared" ca="1" si="13"/>
        <v>0</v>
      </c>
      <c r="BP31" s="278">
        <f t="shared" ca="1" si="13"/>
        <v>0</v>
      </c>
      <c r="BQ31" s="278">
        <f t="shared" ref="BQ31:CS34" ca="1" si="14">IFERROR(IF(BQ$16="beräknas ej",0,BP31*IF(BQ$17&gt;$B$3,1,$B$2)*IFERROR(INDEX($B$8:$E$14,MATCH($A31,$A$8:$A$14,0),MATCH(BQ$17,$B$6:$E$6,1)),0)),0)</f>
        <v>0</v>
      </c>
      <c r="BR31" s="278">
        <f t="shared" ca="1" si="14"/>
        <v>0</v>
      </c>
      <c r="BS31" s="278">
        <f t="shared" ca="1" si="14"/>
        <v>0</v>
      </c>
      <c r="BT31" s="278">
        <f t="shared" ca="1" si="14"/>
        <v>0</v>
      </c>
      <c r="BU31" s="278">
        <f t="shared" si="14"/>
        <v>0</v>
      </c>
      <c r="BV31" s="278">
        <f t="shared" si="14"/>
        <v>0</v>
      </c>
      <c r="BW31" s="278">
        <f t="shared" si="14"/>
        <v>0</v>
      </c>
      <c r="BX31" s="278">
        <f t="shared" si="14"/>
        <v>0</v>
      </c>
      <c r="BY31" s="278">
        <f t="shared" si="14"/>
        <v>0</v>
      </c>
      <c r="BZ31" s="278">
        <f t="shared" si="14"/>
        <v>0</v>
      </c>
      <c r="CA31" s="278">
        <f t="shared" si="14"/>
        <v>0</v>
      </c>
      <c r="CB31" s="278">
        <f t="shared" si="14"/>
        <v>0</v>
      </c>
      <c r="CC31" s="278">
        <f t="shared" si="14"/>
        <v>0</v>
      </c>
      <c r="CD31" s="278">
        <f t="shared" si="14"/>
        <v>0</v>
      </c>
      <c r="CE31" s="278">
        <f t="shared" si="14"/>
        <v>0</v>
      </c>
      <c r="CF31" s="278">
        <f t="shared" si="14"/>
        <v>0</v>
      </c>
      <c r="CG31" s="278">
        <f t="shared" si="14"/>
        <v>0</v>
      </c>
      <c r="CH31" s="278">
        <f t="shared" si="14"/>
        <v>0</v>
      </c>
      <c r="CI31" s="278">
        <f t="shared" si="14"/>
        <v>0</v>
      </c>
      <c r="CJ31" s="278">
        <f t="shared" si="14"/>
        <v>0</v>
      </c>
      <c r="CK31" s="278">
        <f t="shared" si="14"/>
        <v>0</v>
      </c>
      <c r="CL31" s="278">
        <f t="shared" si="14"/>
        <v>0</v>
      </c>
      <c r="CM31" s="278">
        <f t="shared" si="14"/>
        <v>0</v>
      </c>
      <c r="CN31" s="278">
        <f t="shared" si="14"/>
        <v>0</v>
      </c>
      <c r="CO31" s="278">
        <f t="shared" si="14"/>
        <v>0</v>
      </c>
      <c r="CP31" s="278">
        <f t="shared" si="14"/>
        <v>0</v>
      </c>
      <c r="CQ31" s="278">
        <f t="shared" si="14"/>
        <v>0</v>
      </c>
      <c r="CR31" s="278">
        <f t="shared" si="14"/>
        <v>0</v>
      </c>
      <c r="CS31" s="278">
        <f t="shared" si="14"/>
        <v>0</v>
      </c>
    </row>
    <row r="32" spans="1:97" s="323" customFormat="1" x14ac:dyDescent="0.25">
      <c r="A32" s="278">
        <f>Prognoser!C79</f>
        <v>0</v>
      </c>
      <c r="B32" s="278" t="str">
        <f>'JA basår'!B21</f>
        <v>0 0</v>
      </c>
      <c r="C32" s="278">
        <f>Prognoser!D79</f>
        <v>0</v>
      </c>
      <c r="D32" s="278">
        <f ca="1">IFERROR(('JA basår'!$N21+'JA basår'!$N51),0)</f>
        <v>0</v>
      </c>
      <c r="E32" s="278">
        <f t="shared" ca="1" si="8"/>
        <v>0</v>
      </c>
      <c r="F32" s="278">
        <f t="shared" ref="F32:BQ35" ca="1" si="15">IFERROR(IF(F$16="beräknas ej",0,E32*IF(F$17&gt;$B$3,1,$B$2)*IFERROR(INDEX($B$8:$E$14,MATCH($A32,$A$8:$A$14,0),MATCH(F$17,$B$6:$E$6,1)),0)),0)</f>
        <v>0</v>
      </c>
      <c r="G32" s="278">
        <f t="shared" ca="1" si="15"/>
        <v>0</v>
      </c>
      <c r="H32" s="278">
        <f t="shared" ca="1" si="15"/>
        <v>0</v>
      </c>
      <c r="I32" s="278">
        <f t="shared" ca="1" si="15"/>
        <v>0</v>
      </c>
      <c r="J32" s="278">
        <f t="shared" ca="1" si="15"/>
        <v>0</v>
      </c>
      <c r="K32" s="278">
        <f t="shared" ca="1" si="15"/>
        <v>0</v>
      </c>
      <c r="L32" s="278">
        <f t="shared" ca="1" si="15"/>
        <v>0</v>
      </c>
      <c r="M32" s="278">
        <f t="shared" ca="1" si="15"/>
        <v>0</v>
      </c>
      <c r="N32" s="278">
        <f t="shared" ca="1" si="15"/>
        <v>0</v>
      </c>
      <c r="O32" s="278">
        <f t="shared" ca="1" si="15"/>
        <v>0</v>
      </c>
      <c r="P32" s="278">
        <f t="shared" ca="1" si="15"/>
        <v>0</v>
      </c>
      <c r="Q32" s="278">
        <f t="shared" ca="1" si="15"/>
        <v>0</v>
      </c>
      <c r="R32" s="278">
        <f t="shared" ca="1" si="15"/>
        <v>0</v>
      </c>
      <c r="S32" s="278">
        <f t="shared" ca="1" si="15"/>
        <v>0</v>
      </c>
      <c r="T32" s="278">
        <f t="shared" ca="1" si="15"/>
        <v>0</v>
      </c>
      <c r="U32" s="278">
        <f t="shared" ca="1" si="15"/>
        <v>0</v>
      </c>
      <c r="V32" s="278">
        <f t="shared" ca="1" si="15"/>
        <v>0</v>
      </c>
      <c r="W32" s="278">
        <f t="shared" ca="1" si="15"/>
        <v>0</v>
      </c>
      <c r="X32" s="278">
        <f t="shared" ca="1" si="15"/>
        <v>0</v>
      </c>
      <c r="Y32" s="278">
        <f t="shared" ca="1" si="15"/>
        <v>0</v>
      </c>
      <c r="Z32" s="278">
        <f t="shared" ca="1" si="15"/>
        <v>0</v>
      </c>
      <c r="AA32" s="278">
        <f t="shared" ca="1" si="15"/>
        <v>0</v>
      </c>
      <c r="AB32" s="278">
        <f t="shared" ca="1" si="15"/>
        <v>0</v>
      </c>
      <c r="AC32" s="278">
        <f t="shared" ca="1" si="15"/>
        <v>0</v>
      </c>
      <c r="AD32" s="278">
        <f t="shared" ca="1" si="15"/>
        <v>0</v>
      </c>
      <c r="AE32" s="278">
        <f t="shared" ca="1" si="15"/>
        <v>0</v>
      </c>
      <c r="AF32" s="278">
        <f t="shared" ca="1" si="15"/>
        <v>0</v>
      </c>
      <c r="AG32" s="278">
        <f t="shared" ca="1" si="15"/>
        <v>0</v>
      </c>
      <c r="AH32" s="278">
        <f t="shared" ca="1" si="15"/>
        <v>0</v>
      </c>
      <c r="AI32" s="278">
        <f t="shared" ca="1" si="15"/>
        <v>0</v>
      </c>
      <c r="AJ32" s="278">
        <f t="shared" ca="1" si="15"/>
        <v>0</v>
      </c>
      <c r="AK32" s="278">
        <f t="shared" ca="1" si="15"/>
        <v>0</v>
      </c>
      <c r="AL32" s="278">
        <f t="shared" ca="1" si="15"/>
        <v>0</v>
      </c>
      <c r="AM32" s="278">
        <f t="shared" ca="1" si="15"/>
        <v>0</v>
      </c>
      <c r="AN32" s="278">
        <f t="shared" ca="1" si="15"/>
        <v>0</v>
      </c>
      <c r="AO32" s="278">
        <f t="shared" ca="1" si="15"/>
        <v>0</v>
      </c>
      <c r="AP32" s="278">
        <f t="shared" ca="1" si="15"/>
        <v>0</v>
      </c>
      <c r="AQ32" s="278">
        <f t="shared" ca="1" si="15"/>
        <v>0</v>
      </c>
      <c r="AR32" s="278">
        <f t="shared" ca="1" si="15"/>
        <v>0</v>
      </c>
      <c r="AS32" s="278">
        <f t="shared" ca="1" si="15"/>
        <v>0</v>
      </c>
      <c r="AT32" s="278">
        <f t="shared" ca="1" si="15"/>
        <v>0</v>
      </c>
      <c r="AU32" s="278">
        <f t="shared" ca="1" si="15"/>
        <v>0</v>
      </c>
      <c r="AV32" s="278">
        <f t="shared" ca="1" si="15"/>
        <v>0</v>
      </c>
      <c r="AW32" s="278">
        <f t="shared" ca="1" si="15"/>
        <v>0</v>
      </c>
      <c r="AX32" s="278">
        <f t="shared" ca="1" si="15"/>
        <v>0</v>
      </c>
      <c r="AY32" s="278">
        <f t="shared" ca="1" si="15"/>
        <v>0</v>
      </c>
      <c r="AZ32" s="278">
        <f t="shared" ca="1" si="15"/>
        <v>0</v>
      </c>
      <c r="BA32" s="278">
        <f t="shared" ca="1" si="15"/>
        <v>0</v>
      </c>
      <c r="BB32" s="278">
        <f t="shared" ca="1" si="15"/>
        <v>0</v>
      </c>
      <c r="BC32" s="278">
        <f t="shared" ca="1" si="15"/>
        <v>0</v>
      </c>
      <c r="BD32" s="278">
        <f t="shared" ca="1" si="15"/>
        <v>0</v>
      </c>
      <c r="BE32" s="278">
        <f t="shared" ca="1" si="15"/>
        <v>0</v>
      </c>
      <c r="BF32" s="278">
        <f t="shared" ca="1" si="15"/>
        <v>0</v>
      </c>
      <c r="BG32" s="278">
        <f t="shared" ca="1" si="15"/>
        <v>0</v>
      </c>
      <c r="BH32" s="278">
        <f t="shared" ca="1" si="15"/>
        <v>0</v>
      </c>
      <c r="BI32" s="278">
        <f t="shared" ca="1" si="15"/>
        <v>0</v>
      </c>
      <c r="BJ32" s="278">
        <f t="shared" ca="1" si="15"/>
        <v>0</v>
      </c>
      <c r="BK32" s="278">
        <f t="shared" ca="1" si="15"/>
        <v>0</v>
      </c>
      <c r="BL32" s="278">
        <f t="shared" ca="1" si="15"/>
        <v>0</v>
      </c>
      <c r="BM32" s="278">
        <f t="shared" ca="1" si="15"/>
        <v>0</v>
      </c>
      <c r="BN32" s="278">
        <f t="shared" ca="1" si="15"/>
        <v>0</v>
      </c>
      <c r="BO32" s="278">
        <f t="shared" ca="1" si="15"/>
        <v>0</v>
      </c>
      <c r="BP32" s="278">
        <f t="shared" ca="1" si="15"/>
        <v>0</v>
      </c>
      <c r="BQ32" s="278">
        <f t="shared" ca="1" si="15"/>
        <v>0</v>
      </c>
      <c r="BR32" s="278">
        <f t="shared" ca="1" si="14"/>
        <v>0</v>
      </c>
      <c r="BS32" s="278">
        <f t="shared" ca="1" si="14"/>
        <v>0</v>
      </c>
      <c r="BT32" s="278">
        <f t="shared" ca="1" si="14"/>
        <v>0</v>
      </c>
      <c r="BU32" s="278">
        <f t="shared" si="14"/>
        <v>0</v>
      </c>
      <c r="BV32" s="278">
        <f t="shared" si="14"/>
        <v>0</v>
      </c>
      <c r="BW32" s="278">
        <f t="shared" si="14"/>
        <v>0</v>
      </c>
      <c r="BX32" s="278">
        <f t="shared" si="14"/>
        <v>0</v>
      </c>
      <c r="BY32" s="278">
        <f t="shared" si="14"/>
        <v>0</v>
      </c>
      <c r="BZ32" s="278">
        <f t="shared" si="14"/>
        <v>0</v>
      </c>
      <c r="CA32" s="278">
        <f t="shared" si="14"/>
        <v>0</v>
      </c>
      <c r="CB32" s="278">
        <f t="shared" si="14"/>
        <v>0</v>
      </c>
      <c r="CC32" s="278">
        <f t="shared" si="14"/>
        <v>0</v>
      </c>
      <c r="CD32" s="278">
        <f t="shared" si="14"/>
        <v>0</v>
      </c>
      <c r="CE32" s="278">
        <f t="shared" si="14"/>
        <v>0</v>
      </c>
      <c r="CF32" s="278">
        <f t="shared" si="14"/>
        <v>0</v>
      </c>
      <c r="CG32" s="278">
        <f t="shared" si="14"/>
        <v>0</v>
      </c>
      <c r="CH32" s="278">
        <f t="shared" si="14"/>
        <v>0</v>
      </c>
      <c r="CI32" s="278">
        <f t="shared" si="14"/>
        <v>0</v>
      </c>
      <c r="CJ32" s="278">
        <f t="shared" si="14"/>
        <v>0</v>
      </c>
      <c r="CK32" s="278">
        <f t="shared" si="14"/>
        <v>0</v>
      </c>
      <c r="CL32" s="278">
        <f t="shared" si="14"/>
        <v>0</v>
      </c>
      <c r="CM32" s="278">
        <f t="shared" si="14"/>
        <v>0</v>
      </c>
      <c r="CN32" s="278">
        <f t="shared" si="14"/>
        <v>0</v>
      </c>
      <c r="CO32" s="278">
        <f t="shared" si="14"/>
        <v>0</v>
      </c>
      <c r="CP32" s="278">
        <f t="shared" si="14"/>
        <v>0</v>
      </c>
      <c r="CQ32" s="278">
        <f t="shared" si="14"/>
        <v>0</v>
      </c>
      <c r="CR32" s="278">
        <f t="shared" si="14"/>
        <v>0</v>
      </c>
      <c r="CS32" s="278">
        <f t="shared" si="14"/>
        <v>0</v>
      </c>
    </row>
    <row r="33" spans="1:97" s="323" customFormat="1" x14ac:dyDescent="0.25">
      <c r="A33" s="278">
        <f>Prognoser!C80</f>
        <v>0</v>
      </c>
      <c r="B33" s="278" t="str">
        <f>'JA basår'!B22</f>
        <v>0 0</v>
      </c>
      <c r="C33" s="278">
        <f>Prognoser!D80</f>
        <v>0</v>
      </c>
      <c r="D33" s="278">
        <f ca="1">IFERROR(('JA basår'!$N22+'JA basår'!$N52),0)</f>
        <v>0</v>
      </c>
      <c r="E33" s="278">
        <f t="shared" ca="1" si="8"/>
        <v>0</v>
      </c>
      <c r="F33" s="278">
        <f t="shared" ca="1" si="15"/>
        <v>0</v>
      </c>
      <c r="G33" s="278">
        <f t="shared" ca="1" si="15"/>
        <v>0</v>
      </c>
      <c r="H33" s="278">
        <f t="shared" ca="1" si="15"/>
        <v>0</v>
      </c>
      <c r="I33" s="278">
        <f t="shared" ca="1" si="15"/>
        <v>0</v>
      </c>
      <c r="J33" s="278">
        <f t="shared" ca="1" si="15"/>
        <v>0</v>
      </c>
      <c r="K33" s="278">
        <f t="shared" ca="1" si="15"/>
        <v>0</v>
      </c>
      <c r="L33" s="278">
        <f t="shared" ca="1" si="15"/>
        <v>0</v>
      </c>
      <c r="M33" s="278">
        <f t="shared" ca="1" si="15"/>
        <v>0</v>
      </c>
      <c r="N33" s="278">
        <f t="shared" ca="1" si="15"/>
        <v>0</v>
      </c>
      <c r="O33" s="278">
        <f t="shared" ca="1" si="15"/>
        <v>0</v>
      </c>
      <c r="P33" s="278">
        <f t="shared" ca="1" si="15"/>
        <v>0</v>
      </c>
      <c r="Q33" s="278">
        <f t="shared" ca="1" si="15"/>
        <v>0</v>
      </c>
      <c r="R33" s="278">
        <f t="shared" ca="1" si="15"/>
        <v>0</v>
      </c>
      <c r="S33" s="278">
        <f t="shared" ca="1" si="15"/>
        <v>0</v>
      </c>
      <c r="T33" s="278">
        <f t="shared" ca="1" si="15"/>
        <v>0</v>
      </c>
      <c r="U33" s="278">
        <f t="shared" ca="1" si="15"/>
        <v>0</v>
      </c>
      <c r="V33" s="278">
        <f t="shared" ca="1" si="15"/>
        <v>0</v>
      </c>
      <c r="W33" s="278">
        <f t="shared" ca="1" si="15"/>
        <v>0</v>
      </c>
      <c r="X33" s="278">
        <f t="shared" ca="1" si="15"/>
        <v>0</v>
      </c>
      <c r="Y33" s="278">
        <f t="shared" ca="1" si="15"/>
        <v>0</v>
      </c>
      <c r="Z33" s="278">
        <f t="shared" ca="1" si="15"/>
        <v>0</v>
      </c>
      <c r="AA33" s="278">
        <f t="shared" ca="1" si="15"/>
        <v>0</v>
      </c>
      <c r="AB33" s="278">
        <f t="shared" ca="1" si="15"/>
        <v>0</v>
      </c>
      <c r="AC33" s="278">
        <f t="shared" ca="1" si="15"/>
        <v>0</v>
      </c>
      <c r="AD33" s="278">
        <f t="shared" ca="1" si="15"/>
        <v>0</v>
      </c>
      <c r="AE33" s="278">
        <f t="shared" ca="1" si="15"/>
        <v>0</v>
      </c>
      <c r="AF33" s="278">
        <f t="shared" ca="1" si="15"/>
        <v>0</v>
      </c>
      <c r="AG33" s="278">
        <f t="shared" ca="1" si="15"/>
        <v>0</v>
      </c>
      <c r="AH33" s="278">
        <f t="shared" ca="1" si="15"/>
        <v>0</v>
      </c>
      <c r="AI33" s="278">
        <f t="shared" ca="1" si="15"/>
        <v>0</v>
      </c>
      <c r="AJ33" s="278">
        <f t="shared" ca="1" si="15"/>
        <v>0</v>
      </c>
      <c r="AK33" s="278">
        <f t="shared" ca="1" si="15"/>
        <v>0</v>
      </c>
      <c r="AL33" s="278">
        <f t="shared" ca="1" si="15"/>
        <v>0</v>
      </c>
      <c r="AM33" s="278">
        <f t="shared" ca="1" si="15"/>
        <v>0</v>
      </c>
      <c r="AN33" s="278">
        <f t="shared" ca="1" si="15"/>
        <v>0</v>
      </c>
      <c r="AO33" s="278">
        <f t="shared" ca="1" si="15"/>
        <v>0</v>
      </c>
      <c r="AP33" s="278">
        <f t="shared" ca="1" si="15"/>
        <v>0</v>
      </c>
      <c r="AQ33" s="278">
        <f t="shared" ca="1" si="15"/>
        <v>0</v>
      </c>
      <c r="AR33" s="278">
        <f t="shared" ca="1" si="15"/>
        <v>0</v>
      </c>
      <c r="AS33" s="278">
        <f t="shared" ca="1" si="15"/>
        <v>0</v>
      </c>
      <c r="AT33" s="278">
        <f t="shared" ca="1" si="15"/>
        <v>0</v>
      </c>
      <c r="AU33" s="278">
        <f t="shared" ca="1" si="15"/>
        <v>0</v>
      </c>
      <c r="AV33" s="278">
        <f t="shared" ca="1" si="15"/>
        <v>0</v>
      </c>
      <c r="AW33" s="278">
        <f t="shared" ca="1" si="15"/>
        <v>0</v>
      </c>
      <c r="AX33" s="278">
        <f t="shared" ca="1" si="15"/>
        <v>0</v>
      </c>
      <c r="AY33" s="278">
        <f t="shared" ca="1" si="15"/>
        <v>0</v>
      </c>
      <c r="AZ33" s="278">
        <f t="shared" ca="1" si="15"/>
        <v>0</v>
      </c>
      <c r="BA33" s="278">
        <f t="shared" ca="1" si="15"/>
        <v>0</v>
      </c>
      <c r="BB33" s="278">
        <f t="shared" ca="1" si="15"/>
        <v>0</v>
      </c>
      <c r="BC33" s="278">
        <f t="shared" ca="1" si="15"/>
        <v>0</v>
      </c>
      <c r="BD33" s="278">
        <f t="shared" ca="1" si="15"/>
        <v>0</v>
      </c>
      <c r="BE33" s="278">
        <f t="shared" ca="1" si="15"/>
        <v>0</v>
      </c>
      <c r="BF33" s="278">
        <f t="shared" ca="1" si="15"/>
        <v>0</v>
      </c>
      <c r="BG33" s="278">
        <f t="shared" ca="1" si="15"/>
        <v>0</v>
      </c>
      <c r="BH33" s="278">
        <f t="shared" ca="1" si="15"/>
        <v>0</v>
      </c>
      <c r="BI33" s="278">
        <f t="shared" ca="1" si="15"/>
        <v>0</v>
      </c>
      <c r="BJ33" s="278">
        <f t="shared" ca="1" si="15"/>
        <v>0</v>
      </c>
      <c r="BK33" s="278">
        <f t="shared" ca="1" si="15"/>
        <v>0</v>
      </c>
      <c r="BL33" s="278">
        <f t="shared" ca="1" si="15"/>
        <v>0</v>
      </c>
      <c r="BM33" s="278">
        <f t="shared" ca="1" si="15"/>
        <v>0</v>
      </c>
      <c r="BN33" s="278">
        <f t="shared" ca="1" si="15"/>
        <v>0</v>
      </c>
      <c r="BO33" s="278">
        <f t="shared" ca="1" si="15"/>
        <v>0</v>
      </c>
      <c r="BP33" s="278">
        <f t="shared" ca="1" si="15"/>
        <v>0</v>
      </c>
      <c r="BQ33" s="278">
        <f t="shared" ca="1" si="15"/>
        <v>0</v>
      </c>
      <c r="BR33" s="278">
        <f t="shared" ca="1" si="14"/>
        <v>0</v>
      </c>
      <c r="BS33" s="278">
        <f t="shared" ca="1" si="14"/>
        <v>0</v>
      </c>
      <c r="BT33" s="278">
        <f t="shared" ca="1" si="14"/>
        <v>0</v>
      </c>
      <c r="BU33" s="278">
        <f t="shared" si="14"/>
        <v>0</v>
      </c>
      <c r="BV33" s="278">
        <f t="shared" si="14"/>
        <v>0</v>
      </c>
      <c r="BW33" s="278">
        <f t="shared" si="14"/>
        <v>0</v>
      </c>
      <c r="BX33" s="278">
        <f t="shared" si="14"/>
        <v>0</v>
      </c>
      <c r="BY33" s="278">
        <f t="shared" si="14"/>
        <v>0</v>
      </c>
      <c r="BZ33" s="278">
        <f t="shared" si="14"/>
        <v>0</v>
      </c>
      <c r="CA33" s="278">
        <f t="shared" si="14"/>
        <v>0</v>
      </c>
      <c r="CB33" s="278">
        <f t="shared" si="14"/>
        <v>0</v>
      </c>
      <c r="CC33" s="278">
        <f t="shared" si="14"/>
        <v>0</v>
      </c>
      <c r="CD33" s="278">
        <f t="shared" si="14"/>
        <v>0</v>
      </c>
      <c r="CE33" s="278">
        <f t="shared" si="14"/>
        <v>0</v>
      </c>
      <c r="CF33" s="278">
        <f t="shared" si="14"/>
        <v>0</v>
      </c>
      <c r="CG33" s="278">
        <f t="shared" si="14"/>
        <v>0</v>
      </c>
      <c r="CH33" s="278">
        <f t="shared" si="14"/>
        <v>0</v>
      </c>
      <c r="CI33" s="278">
        <f t="shared" si="14"/>
        <v>0</v>
      </c>
      <c r="CJ33" s="278">
        <f t="shared" si="14"/>
        <v>0</v>
      </c>
      <c r="CK33" s="278">
        <f t="shared" si="14"/>
        <v>0</v>
      </c>
      <c r="CL33" s="278">
        <f t="shared" si="14"/>
        <v>0</v>
      </c>
      <c r="CM33" s="278">
        <f t="shared" si="14"/>
        <v>0</v>
      </c>
      <c r="CN33" s="278">
        <f t="shared" si="14"/>
        <v>0</v>
      </c>
      <c r="CO33" s="278">
        <f t="shared" si="14"/>
        <v>0</v>
      </c>
      <c r="CP33" s="278">
        <f t="shared" si="14"/>
        <v>0</v>
      </c>
      <c r="CQ33" s="278">
        <f t="shared" si="14"/>
        <v>0</v>
      </c>
      <c r="CR33" s="278">
        <f t="shared" si="14"/>
        <v>0</v>
      </c>
      <c r="CS33" s="278">
        <f t="shared" si="14"/>
        <v>0</v>
      </c>
    </row>
    <row r="34" spans="1:97" s="323" customFormat="1" x14ac:dyDescent="0.25">
      <c r="A34" s="278">
        <f>Prognoser!C81</f>
        <v>0</v>
      </c>
      <c r="B34" s="278" t="str">
        <f>'JA basår'!B23</f>
        <v>0 0</v>
      </c>
      <c r="C34" s="278">
        <f>Prognoser!D81</f>
        <v>0</v>
      </c>
      <c r="D34" s="278">
        <f ca="1">IFERROR(('JA basår'!$N23+'JA basår'!$N53),0)</f>
        <v>0</v>
      </c>
      <c r="E34" s="278">
        <f t="shared" ca="1" si="8"/>
        <v>0</v>
      </c>
      <c r="F34" s="278">
        <f t="shared" ca="1" si="15"/>
        <v>0</v>
      </c>
      <c r="G34" s="278">
        <f t="shared" ca="1" si="15"/>
        <v>0</v>
      </c>
      <c r="H34" s="278">
        <f t="shared" ca="1" si="15"/>
        <v>0</v>
      </c>
      <c r="I34" s="278">
        <f t="shared" ca="1" si="15"/>
        <v>0</v>
      </c>
      <c r="J34" s="278">
        <f t="shared" ca="1" si="15"/>
        <v>0</v>
      </c>
      <c r="K34" s="278">
        <f t="shared" ca="1" si="15"/>
        <v>0</v>
      </c>
      <c r="L34" s="278">
        <f t="shared" ca="1" si="15"/>
        <v>0</v>
      </c>
      <c r="M34" s="278">
        <f t="shared" ca="1" si="15"/>
        <v>0</v>
      </c>
      <c r="N34" s="278">
        <f t="shared" ca="1" si="15"/>
        <v>0</v>
      </c>
      <c r="O34" s="278">
        <f t="shared" ca="1" si="15"/>
        <v>0</v>
      </c>
      <c r="P34" s="278">
        <f t="shared" ca="1" si="15"/>
        <v>0</v>
      </c>
      <c r="Q34" s="278">
        <f t="shared" ca="1" si="15"/>
        <v>0</v>
      </c>
      <c r="R34" s="278">
        <f t="shared" ca="1" si="15"/>
        <v>0</v>
      </c>
      <c r="S34" s="278">
        <f t="shared" ca="1" si="15"/>
        <v>0</v>
      </c>
      <c r="T34" s="278">
        <f t="shared" ca="1" si="15"/>
        <v>0</v>
      </c>
      <c r="U34" s="278">
        <f t="shared" ca="1" si="15"/>
        <v>0</v>
      </c>
      <c r="V34" s="278">
        <f t="shared" ca="1" si="15"/>
        <v>0</v>
      </c>
      <c r="W34" s="278">
        <f t="shared" ca="1" si="15"/>
        <v>0</v>
      </c>
      <c r="X34" s="278">
        <f t="shared" ca="1" si="15"/>
        <v>0</v>
      </c>
      <c r="Y34" s="278">
        <f t="shared" ca="1" si="15"/>
        <v>0</v>
      </c>
      <c r="Z34" s="278">
        <f t="shared" ca="1" si="15"/>
        <v>0</v>
      </c>
      <c r="AA34" s="278">
        <f t="shared" ca="1" si="15"/>
        <v>0</v>
      </c>
      <c r="AB34" s="278">
        <f t="shared" ca="1" si="15"/>
        <v>0</v>
      </c>
      <c r="AC34" s="278">
        <f t="shared" ca="1" si="15"/>
        <v>0</v>
      </c>
      <c r="AD34" s="278">
        <f t="shared" ca="1" si="15"/>
        <v>0</v>
      </c>
      <c r="AE34" s="278">
        <f t="shared" ca="1" si="15"/>
        <v>0</v>
      </c>
      <c r="AF34" s="278">
        <f t="shared" ca="1" si="15"/>
        <v>0</v>
      </c>
      <c r="AG34" s="278">
        <f t="shared" ca="1" si="15"/>
        <v>0</v>
      </c>
      <c r="AH34" s="278">
        <f t="shared" ca="1" si="15"/>
        <v>0</v>
      </c>
      <c r="AI34" s="278">
        <f t="shared" ca="1" si="15"/>
        <v>0</v>
      </c>
      <c r="AJ34" s="278">
        <f t="shared" ca="1" si="15"/>
        <v>0</v>
      </c>
      <c r="AK34" s="278">
        <f t="shared" ca="1" si="15"/>
        <v>0</v>
      </c>
      <c r="AL34" s="278">
        <f t="shared" ca="1" si="15"/>
        <v>0</v>
      </c>
      <c r="AM34" s="278">
        <f t="shared" ca="1" si="15"/>
        <v>0</v>
      </c>
      <c r="AN34" s="278">
        <f t="shared" ca="1" si="15"/>
        <v>0</v>
      </c>
      <c r="AO34" s="278">
        <f t="shared" ca="1" si="15"/>
        <v>0</v>
      </c>
      <c r="AP34" s="278">
        <f t="shared" ca="1" si="15"/>
        <v>0</v>
      </c>
      <c r="AQ34" s="278">
        <f t="shared" ca="1" si="15"/>
        <v>0</v>
      </c>
      <c r="AR34" s="278">
        <f t="shared" ca="1" si="15"/>
        <v>0</v>
      </c>
      <c r="AS34" s="278">
        <f t="shared" ca="1" si="15"/>
        <v>0</v>
      </c>
      <c r="AT34" s="278">
        <f t="shared" ca="1" si="15"/>
        <v>0</v>
      </c>
      <c r="AU34" s="278">
        <f t="shared" ca="1" si="15"/>
        <v>0</v>
      </c>
      <c r="AV34" s="278">
        <f t="shared" ca="1" si="15"/>
        <v>0</v>
      </c>
      <c r="AW34" s="278">
        <f t="shared" ca="1" si="15"/>
        <v>0</v>
      </c>
      <c r="AX34" s="278">
        <f t="shared" ca="1" si="15"/>
        <v>0</v>
      </c>
      <c r="AY34" s="278">
        <f t="shared" ca="1" si="15"/>
        <v>0</v>
      </c>
      <c r="AZ34" s="278">
        <f t="shared" ca="1" si="15"/>
        <v>0</v>
      </c>
      <c r="BA34" s="278">
        <f t="shared" ca="1" si="15"/>
        <v>0</v>
      </c>
      <c r="BB34" s="278">
        <f t="shared" ca="1" si="15"/>
        <v>0</v>
      </c>
      <c r="BC34" s="278">
        <f t="shared" ca="1" si="15"/>
        <v>0</v>
      </c>
      <c r="BD34" s="278">
        <f t="shared" ca="1" si="15"/>
        <v>0</v>
      </c>
      <c r="BE34" s="278">
        <f t="shared" ca="1" si="15"/>
        <v>0</v>
      </c>
      <c r="BF34" s="278">
        <f t="shared" ca="1" si="15"/>
        <v>0</v>
      </c>
      <c r="BG34" s="278">
        <f t="shared" ca="1" si="15"/>
        <v>0</v>
      </c>
      <c r="BH34" s="278">
        <f t="shared" ca="1" si="15"/>
        <v>0</v>
      </c>
      <c r="BI34" s="278">
        <f t="shared" ca="1" si="15"/>
        <v>0</v>
      </c>
      <c r="BJ34" s="278">
        <f t="shared" ca="1" si="15"/>
        <v>0</v>
      </c>
      <c r="BK34" s="278">
        <f t="shared" ca="1" si="15"/>
        <v>0</v>
      </c>
      <c r="BL34" s="278">
        <f t="shared" ca="1" si="15"/>
        <v>0</v>
      </c>
      <c r="BM34" s="278">
        <f t="shared" ca="1" si="15"/>
        <v>0</v>
      </c>
      <c r="BN34" s="278">
        <f t="shared" ca="1" si="15"/>
        <v>0</v>
      </c>
      <c r="BO34" s="278">
        <f t="shared" ca="1" si="15"/>
        <v>0</v>
      </c>
      <c r="BP34" s="278">
        <f t="shared" ca="1" si="15"/>
        <v>0</v>
      </c>
      <c r="BQ34" s="278">
        <f t="shared" ca="1" si="15"/>
        <v>0</v>
      </c>
      <c r="BR34" s="278">
        <f t="shared" ca="1" si="14"/>
        <v>0</v>
      </c>
      <c r="BS34" s="278">
        <f t="shared" ca="1" si="14"/>
        <v>0</v>
      </c>
      <c r="BT34" s="278">
        <f t="shared" ca="1" si="14"/>
        <v>0</v>
      </c>
      <c r="BU34" s="278">
        <f t="shared" si="14"/>
        <v>0</v>
      </c>
      <c r="BV34" s="278">
        <f t="shared" si="14"/>
        <v>0</v>
      </c>
      <c r="BW34" s="278">
        <f t="shared" si="14"/>
        <v>0</v>
      </c>
      <c r="BX34" s="278">
        <f t="shared" si="14"/>
        <v>0</v>
      </c>
      <c r="BY34" s="278">
        <f t="shared" si="14"/>
        <v>0</v>
      </c>
      <c r="BZ34" s="278">
        <f t="shared" si="14"/>
        <v>0</v>
      </c>
      <c r="CA34" s="278">
        <f t="shared" si="14"/>
        <v>0</v>
      </c>
      <c r="CB34" s="278">
        <f t="shared" si="14"/>
        <v>0</v>
      </c>
      <c r="CC34" s="278">
        <f t="shared" si="14"/>
        <v>0</v>
      </c>
      <c r="CD34" s="278">
        <f t="shared" si="14"/>
        <v>0</v>
      </c>
      <c r="CE34" s="278">
        <f t="shared" si="14"/>
        <v>0</v>
      </c>
      <c r="CF34" s="278">
        <f t="shared" si="14"/>
        <v>0</v>
      </c>
      <c r="CG34" s="278">
        <f t="shared" si="14"/>
        <v>0</v>
      </c>
      <c r="CH34" s="278">
        <f t="shared" si="14"/>
        <v>0</v>
      </c>
      <c r="CI34" s="278">
        <f t="shared" si="14"/>
        <v>0</v>
      </c>
      <c r="CJ34" s="278">
        <f t="shared" si="14"/>
        <v>0</v>
      </c>
      <c r="CK34" s="278">
        <f t="shared" si="14"/>
        <v>0</v>
      </c>
      <c r="CL34" s="278">
        <f t="shared" si="14"/>
        <v>0</v>
      </c>
      <c r="CM34" s="278">
        <f t="shared" si="14"/>
        <v>0</v>
      </c>
      <c r="CN34" s="278">
        <f t="shared" si="14"/>
        <v>0</v>
      </c>
      <c r="CO34" s="278">
        <f t="shared" si="14"/>
        <v>0</v>
      </c>
      <c r="CP34" s="278">
        <f t="shared" si="14"/>
        <v>0</v>
      </c>
      <c r="CQ34" s="278">
        <f t="shared" si="14"/>
        <v>0</v>
      </c>
      <c r="CR34" s="278">
        <f t="shared" si="14"/>
        <v>0</v>
      </c>
      <c r="CS34" s="278">
        <f t="shared" si="14"/>
        <v>0</v>
      </c>
    </row>
    <row r="35" spans="1:97" s="323" customFormat="1" x14ac:dyDescent="0.25">
      <c r="A35" s="278">
        <f>Prognoser!C82</f>
        <v>0</v>
      </c>
      <c r="B35" s="278" t="str">
        <f>'JA basår'!B24</f>
        <v>0 0</v>
      </c>
      <c r="C35" s="278">
        <f>Prognoser!D82</f>
        <v>0</v>
      </c>
      <c r="D35" s="278">
        <f ca="1">IFERROR(('JA basår'!$N24+'JA basår'!$N54),0)</f>
        <v>0</v>
      </c>
      <c r="E35" s="278">
        <f t="shared" ca="1" si="8"/>
        <v>0</v>
      </c>
      <c r="F35" s="278">
        <f t="shared" ca="1" si="15"/>
        <v>0</v>
      </c>
      <c r="G35" s="278">
        <f t="shared" ca="1" si="15"/>
        <v>0</v>
      </c>
      <c r="H35" s="278">
        <f t="shared" ca="1" si="15"/>
        <v>0</v>
      </c>
      <c r="I35" s="278">
        <f t="shared" ca="1" si="15"/>
        <v>0</v>
      </c>
      <c r="J35" s="278">
        <f t="shared" ca="1" si="15"/>
        <v>0</v>
      </c>
      <c r="K35" s="278">
        <f t="shared" ca="1" si="15"/>
        <v>0</v>
      </c>
      <c r="L35" s="278">
        <f t="shared" ca="1" si="15"/>
        <v>0</v>
      </c>
      <c r="M35" s="278">
        <f t="shared" ca="1" si="15"/>
        <v>0</v>
      </c>
      <c r="N35" s="278">
        <f t="shared" ca="1" si="15"/>
        <v>0</v>
      </c>
      <c r="O35" s="278">
        <f t="shared" ca="1" si="15"/>
        <v>0</v>
      </c>
      <c r="P35" s="278">
        <f t="shared" ca="1" si="15"/>
        <v>0</v>
      </c>
      <c r="Q35" s="278">
        <f t="shared" ca="1" si="15"/>
        <v>0</v>
      </c>
      <c r="R35" s="278">
        <f t="shared" ca="1" si="15"/>
        <v>0</v>
      </c>
      <c r="S35" s="278">
        <f t="shared" ca="1" si="15"/>
        <v>0</v>
      </c>
      <c r="T35" s="278">
        <f t="shared" ca="1" si="15"/>
        <v>0</v>
      </c>
      <c r="U35" s="278">
        <f t="shared" ca="1" si="15"/>
        <v>0</v>
      </c>
      <c r="V35" s="278">
        <f t="shared" ca="1" si="15"/>
        <v>0</v>
      </c>
      <c r="W35" s="278">
        <f t="shared" ca="1" si="15"/>
        <v>0</v>
      </c>
      <c r="X35" s="278">
        <f t="shared" ca="1" si="15"/>
        <v>0</v>
      </c>
      <c r="Y35" s="278">
        <f t="shared" ca="1" si="15"/>
        <v>0</v>
      </c>
      <c r="Z35" s="278">
        <f t="shared" ca="1" si="15"/>
        <v>0</v>
      </c>
      <c r="AA35" s="278">
        <f t="shared" ca="1" si="15"/>
        <v>0</v>
      </c>
      <c r="AB35" s="278">
        <f t="shared" ca="1" si="15"/>
        <v>0</v>
      </c>
      <c r="AC35" s="278">
        <f t="shared" ca="1" si="15"/>
        <v>0</v>
      </c>
      <c r="AD35" s="278">
        <f t="shared" ca="1" si="15"/>
        <v>0</v>
      </c>
      <c r="AE35" s="278">
        <f t="shared" ca="1" si="15"/>
        <v>0</v>
      </c>
      <c r="AF35" s="278">
        <f t="shared" ca="1" si="15"/>
        <v>0</v>
      </c>
      <c r="AG35" s="278">
        <f t="shared" ca="1" si="15"/>
        <v>0</v>
      </c>
      <c r="AH35" s="278">
        <f t="shared" ca="1" si="15"/>
        <v>0</v>
      </c>
      <c r="AI35" s="278">
        <f t="shared" ca="1" si="15"/>
        <v>0</v>
      </c>
      <c r="AJ35" s="278">
        <f t="shared" ca="1" si="15"/>
        <v>0</v>
      </c>
      <c r="AK35" s="278">
        <f t="shared" ca="1" si="15"/>
        <v>0</v>
      </c>
      <c r="AL35" s="278">
        <f t="shared" ca="1" si="15"/>
        <v>0</v>
      </c>
      <c r="AM35" s="278">
        <f t="shared" ca="1" si="15"/>
        <v>0</v>
      </c>
      <c r="AN35" s="278">
        <f t="shared" ca="1" si="15"/>
        <v>0</v>
      </c>
      <c r="AO35" s="278">
        <f t="shared" ca="1" si="15"/>
        <v>0</v>
      </c>
      <c r="AP35" s="278">
        <f t="shared" ca="1" si="15"/>
        <v>0</v>
      </c>
      <c r="AQ35" s="278">
        <f t="shared" ca="1" si="15"/>
        <v>0</v>
      </c>
      <c r="AR35" s="278">
        <f t="shared" ca="1" si="15"/>
        <v>0</v>
      </c>
      <c r="AS35" s="278">
        <f t="shared" ca="1" si="15"/>
        <v>0</v>
      </c>
      <c r="AT35" s="278">
        <f t="shared" ca="1" si="15"/>
        <v>0</v>
      </c>
      <c r="AU35" s="278">
        <f t="shared" ca="1" si="15"/>
        <v>0</v>
      </c>
      <c r="AV35" s="278">
        <f t="shared" ca="1" si="15"/>
        <v>0</v>
      </c>
      <c r="AW35" s="278">
        <f t="shared" ca="1" si="15"/>
        <v>0</v>
      </c>
      <c r="AX35" s="278">
        <f t="shared" ca="1" si="15"/>
        <v>0</v>
      </c>
      <c r="AY35" s="278">
        <f t="shared" ca="1" si="15"/>
        <v>0</v>
      </c>
      <c r="AZ35" s="278">
        <f t="shared" ca="1" si="15"/>
        <v>0</v>
      </c>
      <c r="BA35" s="278">
        <f t="shared" ca="1" si="15"/>
        <v>0</v>
      </c>
      <c r="BB35" s="278">
        <f t="shared" ca="1" si="15"/>
        <v>0</v>
      </c>
      <c r="BC35" s="278">
        <f t="shared" ca="1" si="15"/>
        <v>0</v>
      </c>
      <c r="BD35" s="278">
        <f t="shared" ca="1" si="15"/>
        <v>0</v>
      </c>
      <c r="BE35" s="278">
        <f t="shared" ca="1" si="15"/>
        <v>0</v>
      </c>
      <c r="BF35" s="278">
        <f t="shared" ca="1" si="15"/>
        <v>0</v>
      </c>
      <c r="BG35" s="278">
        <f t="shared" ca="1" si="15"/>
        <v>0</v>
      </c>
      <c r="BH35" s="278">
        <f t="shared" ca="1" si="15"/>
        <v>0</v>
      </c>
      <c r="BI35" s="278">
        <f t="shared" ca="1" si="15"/>
        <v>0</v>
      </c>
      <c r="BJ35" s="278">
        <f t="shared" ca="1" si="15"/>
        <v>0</v>
      </c>
      <c r="BK35" s="278">
        <f t="shared" ca="1" si="15"/>
        <v>0</v>
      </c>
      <c r="BL35" s="278">
        <f t="shared" ca="1" si="15"/>
        <v>0</v>
      </c>
      <c r="BM35" s="278">
        <f t="shared" ca="1" si="15"/>
        <v>0</v>
      </c>
      <c r="BN35" s="278">
        <f t="shared" ca="1" si="15"/>
        <v>0</v>
      </c>
      <c r="BO35" s="278">
        <f t="shared" ca="1" si="15"/>
        <v>0</v>
      </c>
      <c r="BP35" s="278">
        <f t="shared" ca="1" si="15"/>
        <v>0</v>
      </c>
      <c r="BQ35" s="278">
        <f t="shared" ref="BQ35:CS38" ca="1" si="16">IFERROR(IF(BQ$16="beräknas ej",0,BP35*IF(BQ$17&gt;$B$3,1,$B$2)*IFERROR(INDEX($B$8:$E$14,MATCH($A35,$A$8:$A$14,0),MATCH(BQ$17,$B$6:$E$6,1)),0)),0)</f>
        <v>0</v>
      </c>
      <c r="BR35" s="278">
        <f t="shared" ca="1" si="16"/>
        <v>0</v>
      </c>
      <c r="BS35" s="278">
        <f t="shared" ca="1" si="16"/>
        <v>0</v>
      </c>
      <c r="BT35" s="278">
        <f t="shared" ca="1" si="16"/>
        <v>0</v>
      </c>
      <c r="BU35" s="278">
        <f t="shared" si="16"/>
        <v>0</v>
      </c>
      <c r="BV35" s="278">
        <f t="shared" si="16"/>
        <v>0</v>
      </c>
      <c r="BW35" s="278">
        <f t="shared" si="16"/>
        <v>0</v>
      </c>
      <c r="BX35" s="278">
        <f t="shared" si="16"/>
        <v>0</v>
      </c>
      <c r="BY35" s="278">
        <f t="shared" si="16"/>
        <v>0</v>
      </c>
      <c r="BZ35" s="278">
        <f t="shared" si="16"/>
        <v>0</v>
      </c>
      <c r="CA35" s="278">
        <f t="shared" si="16"/>
        <v>0</v>
      </c>
      <c r="CB35" s="278">
        <f t="shared" si="16"/>
        <v>0</v>
      </c>
      <c r="CC35" s="278">
        <f t="shared" si="16"/>
        <v>0</v>
      </c>
      <c r="CD35" s="278">
        <f t="shared" si="16"/>
        <v>0</v>
      </c>
      <c r="CE35" s="278">
        <f t="shared" si="16"/>
        <v>0</v>
      </c>
      <c r="CF35" s="278">
        <f t="shared" si="16"/>
        <v>0</v>
      </c>
      <c r="CG35" s="278">
        <f t="shared" si="16"/>
        <v>0</v>
      </c>
      <c r="CH35" s="278">
        <f t="shared" si="16"/>
        <v>0</v>
      </c>
      <c r="CI35" s="278">
        <f t="shared" si="16"/>
        <v>0</v>
      </c>
      <c r="CJ35" s="278">
        <f t="shared" si="16"/>
        <v>0</v>
      </c>
      <c r="CK35" s="278">
        <f t="shared" si="16"/>
        <v>0</v>
      </c>
      <c r="CL35" s="278">
        <f t="shared" si="16"/>
        <v>0</v>
      </c>
      <c r="CM35" s="278">
        <f t="shared" si="16"/>
        <v>0</v>
      </c>
      <c r="CN35" s="278">
        <f t="shared" si="16"/>
        <v>0</v>
      </c>
      <c r="CO35" s="278">
        <f t="shared" si="16"/>
        <v>0</v>
      </c>
      <c r="CP35" s="278">
        <f t="shared" si="16"/>
        <v>0</v>
      </c>
      <c r="CQ35" s="278">
        <f t="shared" si="16"/>
        <v>0</v>
      </c>
      <c r="CR35" s="278">
        <f t="shared" si="16"/>
        <v>0</v>
      </c>
      <c r="CS35" s="278">
        <f t="shared" si="16"/>
        <v>0</v>
      </c>
    </row>
    <row r="36" spans="1:97" s="323" customFormat="1" x14ac:dyDescent="0.25">
      <c r="A36" s="278">
        <f>Prognoser!C83</f>
        <v>0</v>
      </c>
      <c r="B36" s="278" t="str">
        <f>'JA basår'!B25</f>
        <v>0 0</v>
      </c>
      <c r="C36" s="278">
        <f>Prognoser!D83</f>
        <v>0</v>
      </c>
      <c r="D36" s="278">
        <f ca="1">IFERROR(('JA basår'!$N25+'JA basår'!$N55),0)</f>
        <v>0</v>
      </c>
      <c r="E36" s="278">
        <f t="shared" ca="1" si="8"/>
        <v>0</v>
      </c>
      <c r="F36" s="278">
        <f t="shared" ref="F36:BQ39" ca="1" si="17">IFERROR(IF(F$16="beräknas ej",0,E36*IF(F$17&gt;$B$3,1,$B$2)*IFERROR(INDEX($B$8:$E$14,MATCH($A36,$A$8:$A$14,0),MATCH(F$17,$B$6:$E$6,1)),0)),0)</f>
        <v>0</v>
      </c>
      <c r="G36" s="278">
        <f t="shared" ca="1" si="17"/>
        <v>0</v>
      </c>
      <c r="H36" s="278">
        <f t="shared" ca="1" si="17"/>
        <v>0</v>
      </c>
      <c r="I36" s="278">
        <f t="shared" ca="1" si="17"/>
        <v>0</v>
      </c>
      <c r="J36" s="278">
        <f t="shared" ca="1" si="17"/>
        <v>0</v>
      </c>
      <c r="K36" s="278">
        <f t="shared" ca="1" si="17"/>
        <v>0</v>
      </c>
      <c r="L36" s="278">
        <f t="shared" ca="1" si="17"/>
        <v>0</v>
      </c>
      <c r="M36" s="278">
        <f t="shared" ca="1" si="17"/>
        <v>0</v>
      </c>
      <c r="N36" s="278">
        <f t="shared" ca="1" si="17"/>
        <v>0</v>
      </c>
      <c r="O36" s="278">
        <f t="shared" ca="1" si="17"/>
        <v>0</v>
      </c>
      <c r="P36" s="278">
        <f t="shared" ca="1" si="17"/>
        <v>0</v>
      </c>
      <c r="Q36" s="278">
        <f t="shared" ca="1" si="17"/>
        <v>0</v>
      </c>
      <c r="R36" s="278">
        <f t="shared" ca="1" si="17"/>
        <v>0</v>
      </c>
      <c r="S36" s="278">
        <f t="shared" ca="1" si="17"/>
        <v>0</v>
      </c>
      <c r="T36" s="278">
        <f t="shared" ca="1" si="17"/>
        <v>0</v>
      </c>
      <c r="U36" s="278">
        <f t="shared" ca="1" si="17"/>
        <v>0</v>
      </c>
      <c r="V36" s="278">
        <f t="shared" ca="1" si="17"/>
        <v>0</v>
      </c>
      <c r="W36" s="278">
        <f t="shared" ca="1" si="17"/>
        <v>0</v>
      </c>
      <c r="X36" s="278">
        <f t="shared" ca="1" si="17"/>
        <v>0</v>
      </c>
      <c r="Y36" s="278">
        <f t="shared" ca="1" si="17"/>
        <v>0</v>
      </c>
      <c r="Z36" s="278">
        <f t="shared" ca="1" si="17"/>
        <v>0</v>
      </c>
      <c r="AA36" s="278">
        <f t="shared" ca="1" si="17"/>
        <v>0</v>
      </c>
      <c r="AB36" s="278">
        <f t="shared" ca="1" si="17"/>
        <v>0</v>
      </c>
      <c r="AC36" s="278">
        <f t="shared" ca="1" si="17"/>
        <v>0</v>
      </c>
      <c r="AD36" s="278">
        <f t="shared" ca="1" si="17"/>
        <v>0</v>
      </c>
      <c r="AE36" s="278">
        <f t="shared" ca="1" si="17"/>
        <v>0</v>
      </c>
      <c r="AF36" s="278">
        <f t="shared" ca="1" si="17"/>
        <v>0</v>
      </c>
      <c r="AG36" s="278">
        <f t="shared" ca="1" si="17"/>
        <v>0</v>
      </c>
      <c r="AH36" s="278">
        <f t="shared" ca="1" si="17"/>
        <v>0</v>
      </c>
      <c r="AI36" s="278">
        <f t="shared" ca="1" si="17"/>
        <v>0</v>
      </c>
      <c r="AJ36" s="278">
        <f t="shared" ca="1" si="17"/>
        <v>0</v>
      </c>
      <c r="AK36" s="278">
        <f t="shared" ca="1" si="17"/>
        <v>0</v>
      </c>
      <c r="AL36" s="278">
        <f t="shared" ca="1" si="17"/>
        <v>0</v>
      </c>
      <c r="AM36" s="278">
        <f t="shared" ca="1" si="17"/>
        <v>0</v>
      </c>
      <c r="AN36" s="278">
        <f t="shared" ca="1" si="17"/>
        <v>0</v>
      </c>
      <c r="AO36" s="278">
        <f t="shared" ca="1" si="17"/>
        <v>0</v>
      </c>
      <c r="AP36" s="278">
        <f t="shared" ca="1" si="17"/>
        <v>0</v>
      </c>
      <c r="AQ36" s="278">
        <f t="shared" ca="1" si="17"/>
        <v>0</v>
      </c>
      <c r="AR36" s="278">
        <f t="shared" ca="1" si="17"/>
        <v>0</v>
      </c>
      <c r="AS36" s="278">
        <f t="shared" ca="1" si="17"/>
        <v>0</v>
      </c>
      <c r="AT36" s="278">
        <f t="shared" ca="1" si="17"/>
        <v>0</v>
      </c>
      <c r="AU36" s="278">
        <f t="shared" ca="1" si="17"/>
        <v>0</v>
      </c>
      <c r="AV36" s="278">
        <f t="shared" ca="1" si="17"/>
        <v>0</v>
      </c>
      <c r="AW36" s="278">
        <f t="shared" ca="1" si="17"/>
        <v>0</v>
      </c>
      <c r="AX36" s="278">
        <f t="shared" ca="1" si="17"/>
        <v>0</v>
      </c>
      <c r="AY36" s="278">
        <f t="shared" ca="1" si="17"/>
        <v>0</v>
      </c>
      <c r="AZ36" s="278">
        <f t="shared" ca="1" si="17"/>
        <v>0</v>
      </c>
      <c r="BA36" s="278">
        <f t="shared" ca="1" si="17"/>
        <v>0</v>
      </c>
      <c r="BB36" s="278">
        <f t="shared" ca="1" si="17"/>
        <v>0</v>
      </c>
      <c r="BC36" s="278">
        <f t="shared" ca="1" si="17"/>
        <v>0</v>
      </c>
      <c r="BD36" s="278">
        <f t="shared" ca="1" si="17"/>
        <v>0</v>
      </c>
      <c r="BE36" s="278">
        <f t="shared" ca="1" si="17"/>
        <v>0</v>
      </c>
      <c r="BF36" s="278">
        <f t="shared" ca="1" si="17"/>
        <v>0</v>
      </c>
      <c r="BG36" s="278">
        <f t="shared" ca="1" si="17"/>
        <v>0</v>
      </c>
      <c r="BH36" s="278">
        <f t="shared" ca="1" si="17"/>
        <v>0</v>
      </c>
      <c r="BI36" s="278">
        <f t="shared" ca="1" si="17"/>
        <v>0</v>
      </c>
      <c r="BJ36" s="278">
        <f t="shared" ca="1" si="17"/>
        <v>0</v>
      </c>
      <c r="BK36" s="278">
        <f t="shared" ca="1" si="17"/>
        <v>0</v>
      </c>
      <c r="BL36" s="278">
        <f t="shared" ca="1" si="17"/>
        <v>0</v>
      </c>
      <c r="BM36" s="278">
        <f t="shared" ca="1" si="17"/>
        <v>0</v>
      </c>
      <c r="BN36" s="278">
        <f t="shared" ca="1" si="17"/>
        <v>0</v>
      </c>
      <c r="BO36" s="278">
        <f t="shared" ca="1" si="17"/>
        <v>0</v>
      </c>
      <c r="BP36" s="278">
        <f t="shared" ca="1" si="17"/>
        <v>0</v>
      </c>
      <c r="BQ36" s="278">
        <f t="shared" ca="1" si="17"/>
        <v>0</v>
      </c>
      <c r="BR36" s="278">
        <f t="shared" ca="1" si="16"/>
        <v>0</v>
      </c>
      <c r="BS36" s="278">
        <f t="shared" ca="1" si="16"/>
        <v>0</v>
      </c>
      <c r="BT36" s="278">
        <f t="shared" ca="1" si="16"/>
        <v>0</v>
      </c>
      <c r="BU36" s="278">
        <f t="shared" si="16"/>
        <v>0</v>
      </c>
      <c r="BV36" s="278">
        <f t="shared" si="16"/>
        <v>0</v>
      </c>
      <c r="BW36" s="278">
        <f t="shared" si="16"/>
        <v>0</v>
      </c>
      <c r="BX36" s="278">
        <f t="shared" si="16"/>
        <v>0</v>
      </c>
      <c r="BY36" s="278">
        <f t="shared" si="16"/>
        <v>0</v>
      </c>
      <c r="BZ36" s="278">
        <f t="shared" si="16"/>
        <v>0</v>
      </c>
      <c r="CA36" s="278">
        <f t="shared" si="16"/>
        <v>0</v>
      </c>
      <c r="CB36" s="278">
        <f t="shared" si="16"/>
        <v>0</v>
      </c>
      <c r="CC36" s="278">
        <f t="shared" si="16"/>
        <v>0</v>
      </c>
      <c r="CD36" s="278">
        <f t="shared" si="16"/>
        <v>0</v>
      </c>
      <c r="CE36" s="278">
        <f t="shared" si="16"/>
        <v>0</v>
      </c>
      <c r="CF36" s="278">
        <f t="shared" si="16"/>
        <v>0</v>
      </c>
      <c r="CG36" s="278">
        <f t="shared" si="16"/>
        <v>0</v>
      </c>
      <c r="CH36" s="278">
        <f t="shared" si="16"/>
        <v>0</v>
      </c>
      <c r="CI36" s="278">
        <f t="shared" si="16"/>
        <v>0</v>
      </c>
      <c r="CJ36" s="278">
        <f t="shared" si="16"/>
        <v>0</v>
      </c>
      <c r="CK36" s="278">
        <f t="shared" si="16"/>
        <v>0</v>
      </c>
      <c r="CL36" s="278">
        <f t="shared" si="16"/>
        <v>0</v>
      </c>
      <c r="CM36" s="278">
        <f t="shared" si="16"/>
        <v>0</v>
      </c>
      <c r="CN36" s="278">
        <f t="shared" si="16"/>
        <v>0</v>
      </c>
      <c r="CO36" s="278">
        <f t="shared" si="16"/>
        <v>0</v>
      </c>
      <c r="CP36" s="278">
        <f t="shared" si="16"/>
        <v>0</v>
      </c>
      <c r="CQ36" s="278">
        <f t="shared" si="16"/>
        <v>0</v>
      </c>
      <c r="CR36" s="278">
        <f t="shared" si="16"/>
        <v>0</v>
      </c>
      <c r="CS36" s="278">
        <f t="shared" si="16"/>
        <v>0</v>
      </c>
    </row>
    <row r="37" spans="1:97" s="323" customFormat="1" x14ac:dyDescent="0.25">
      <c r="A37" s="278">
        <f>Prognoser!C84</f>
        <v>0</v>
      </c>
      <c r="B37" s="278" t="str">
        <f>'JA basår'!B26</f>
        <v>0 0</v>
      </c>
      <c r="C37" s="278">
        <f>Prognoser!D84</f>
        <v>0</v>
      </c>
      <c r="D37" s="278">
        <f ca="1">IFERROR(('JA basår'!$N26+'JA basår'!$N56),0)</f>
        <v>0</v>
      </c>
      <c r="E37" s="278">
        <f t="shared" ca="1" si="8"/>
        <v>0</v>
      </c>
      <c r="F37" s="278">
        <f t="shared" ca="1" si="17"/>
        <v>0</v>
      </c>
      <c r="G37" s="278">
        <f t="shared" ca="1" si="17"/>
        <v>0</v>
      </c>
      <c r="H37" s="278">
        <f t="shared" ca="1" si="17"/>
        <v>0</v>
      </c>
      <c r="I37" s="278">
        <f t="shared" ca="1" si="17"/>
        <v>0</v>
      </c>
      <c r="J37" s="278">
        <f t="shared" ca="1" si="17"/>
        <v>0</v>
      </c>
      <c r="K37" s="278">
        <f t="shared" ca="1" si="17"/>
        <v>0</v>
      </c>
      <c r="L37" s="278">
        <f t="shared" ca="1" si="17"/>
        <v>0</v>
      </c>
      <c r="M37" s="278">
        <f t="shared" ca="1" si="17"/>
        <v>0</v>
      </c>
      <c r="N37" s="278">
        <f t="shared" ca="1" si="17"/>
        <v>0</v>
      </c>
      <c r="O37" s="278">
        <f t="shared" ca="1" si="17"/>
        <v>0</v>
      </c>
      <c r="P37" s="278">
        <f t="shared" ca="1" si="17"/>
        <v>0</v>
      </c>
      <c r="Q37" s="278">
        <f t="shared" ca="1" si="17"/>
        <v>0</v>
      </c>
      <c r="R37" s="278">
        <f t="shared" ca="1" si="17"/>
        <v>0</v>
      </c>
      <c r="S37" s="278">
        <f t="shared" ca="1" si="17"/>
        <v>0</v>
      </c>
      <c r="T37" s="278">
        <f t="shared" ca="1" si="17"/>
        <v>0</v>
      </c>
      <c r="U37" s="278">
        <f t="shared" ca="1" si="17"/>
        <v>0</v>
      </c>
      <c r="V37" s="278">
        <f t="shared" ca="1" si="17"/>
        <v>0</v>
      </c>
      <c r="W37" s="278">
        <f t="shared" ca="1" si="17"/>
        <v>0</v>
      </c>
      <c r="X37" s="278">
        <f t="shared" ca="1" si="17"/>
        <v>0</v>
      </c>
      <c r="Y37" s="278">
        <f t="shared" ca="1" si="17"/>
        <v>0</v>
      </c>
      <c r="Z37" s="278">
        <f t="shared" ca="1" si="17"/>
        <v>0</v>
      </c>
      <c r="AA37" s="278">
        <f t="shared" ca="1" si="17"/>
        <v>0</v>
      </c>
      <c r="AB37" s="278">
        <f t="shared" ca="1" si="17"/>
        <v>0</v>
      </c>
      <c r="AC37" s="278">
        <f t="shared" ca="1" si="17"/>
        <v>0</v>
      </c>
      <c r="AD37" s="278">
        <f t="shared" ca="1" si="17"/>
        <v>0</v>
      </c>
      <c r="AE37" s="278">
        <f t="shared" ca="1" si="17"/>
        <v>0</v>
      </c>
      <c r="AF37" s="278">
        <f t="shared" ca="1" si="17"/>
        <v>0</v>
      </c>
      <c r="AG37" s="278">
        <f t="shared" ca="1" si="17"/>
        <v>0</v>
      </c>
      <c r="AH37" s="278">
        <f t="shared" ca="1" si="17"/>
        <v>0</v>
      </c>
      <c r="AI37" s="278">
        <f t="shared" ca="1" si="17"/>
        <v>0</v>
      </c>
      <c r="AJ37" s="278">
        <f t="shared" ca="1" si="17"/>
        <v>0</v>
      </c>
      <c r="AK37" s="278">
        <f t="shared" ca="1" si="17"/>
        <v>0</v>
      </c>
      <c r="AL37" s="278">
        <f t="shared" ca="1" si="17"/>
        <v>0</v>
      </c>
      <c r="AM37" s="278">
        <f t="shared" ca="1" si="17"/>
        <v>0</v>
      </c>
      <c r="AN37" s="278">
        <f t="shared" ca="1" si="17"/>
        <v>0</v>
      </c>
      <c r="AO37" s="278">
        <f t="shared" ca="1" si="17"/>
        <v>0</v>
      </c>
      <c r="AP37" s="278">
        <f t="shared" ca="1" si="17"/>
        <v>0</v>
      </c>
      <c r="AQ37" s="278">
        <f t="shared" ca="1" si="17"/>
        <v>0</v>
      </c>
      <c r="AR37" s="278">
        <f t="shared" ca="1" si="17"/>
        <v>0</v>
      </c>
      <c r="AS37" s="278">
        <f t="shared" ca="1" si="17"/>
        <v>0</v>
      </c>
      <c r="AT37" s="278">
        <f t="shared" ca="1" si="17"/>
        <v>0</v>
      </c>
      <c r="AU37" s="278">
        <f t="shared" ca="1" si="17"/>
        <v>0</v>
      </c>
      <c r="AV37" s="278">
        <f t="shared" ca="1" si="17"/>
        <v>0</v>
      </c>
      <c r="AW37" s="278">
        <f t="shared" ca="1" si="17"/>
        <v>0</v>
      </c>
      <c r="AX37" s="278">
        <f t="shared" ca="1" si="17"/>
        <v>0</v>
      </c>
      <c r="AY37" s="278">
        <f t="shared" ca="1" si="17"/>
        <v>0</v>
      </c>
      <c r="AZ37" s="278">
        <f t="shared" ca="1" si="17"/>
        <v>0</v>
      </c>
      <c r="BA37" s="278">
        <f t="shared" ca="1" si="17"/>
        <v>0</v>
      </c>
      <c r="BB37" s="278">
        <f t="shared" ca="1" si="17"/>
        <v>0</v>
      </c>
      <c r="BC37" s="278">
        <f t="shared" ca="1" si="17"/>
        <v>0</v>
      </c>
      <c r="BD37" s="278">
        <f t="shared" ca="1" si="17"/>
        <v>0</v>
      </c>
      <c r="BE37" s="278">
        <f t="shared" ca="1" si="17"/>
        <v>0</v>
      </c>
      <c r="BF37" s="278">
        <f t="shared" ca="1" si="17"/>
        <v>0</v>
      </c>
      <c r="BG37" s="278">
        <f t="shared" ca="1" si="17"/>
        <v>0</v>
      </c>
      <c r="BH37" s="278">
        <f t="shared" ca="1" si="17"/>
        <v>0</v>
      </c>
      <c r="BI37" s="278">
        <f t="shared" ca="1" si="17"/>
        <v>0</v>
      </c>
      <c r="BJ37" s="278">
        <f t="shared" ca="1" si="17"/>
        <v>0</v>
      </c>
      <c r="BK37" s="278">
        <f t="shared" ca="1" si="17"/>
        <v>0</v>
      </c>
      <c r="BL37" s="278">
        <f t="shared" ca="1" si="17"/>
        <v>0</v>
      </c>
      <c r="BM37" s="278">
        <f t="shared" ca="1" si="17"/>
        <v>0</v>
      </c>
      <c r="BN37" s="278">
        <f t="shared" ca="1" si="17"/>
        <v>0</v>
      </c>
      <c r="BO37" s="278">
        <f t="shared" ca="1" si="17"/>
        <v>0</v>
      </c>
      <c r="BP37" s="278">
        <f t="shared" ca="1" si="17"/>
        <v>0</v>
      </c>
      <c r="BQ37" s="278">
        <f t="shared" ca="1" si="17"/>
        <v>0</v>
      </c>
      <c r="BR37" s="278">
        <f t="shared" ca="1" si="16"/>
        <v>0</v>
      </c>
      <c r="BS37" s="278">
        <f t="shared" ca="1" si="16"/>
        <v>0</v>
      </c>
      <c r="BT37" s="278">
        <f t="shared" ca="1" si="16"/>
        <v>0</v>
      </c>
      <c r="BU37" s="278">
        <f t="shared" si="16"/>
        <v>0</v>
      </c>
      <c r="BV37" s="278">
        <f t="shared" si="16"/>
        <v>0</v>
      </c>
      <c r="BW37" s="278">
        <f t="shared" si="16"/>
        <v>0</v>
      </c>
      <c r="BX37" s="278">
        <f t="shared" si="16"/>
        <v>0</v>
      </c>
      <c r="BY37" s="278">
        <f t="shared" si="16"/>
        <v>0</v>
      </c>
      <c r="BZ37" s="278">
        <f t="shared" si="16"/>
        <v>0</v>
      </c>
      <c r="CA37" s="278">
        <f t="shared" si="16"/>
        <v>0</v>
      </c>
      <c r="CB37" s="278">
        <f t="shared" si="16"/>
        <v>0</v>
      </c>
      <c r="CC37" s="278">
        <f t="shared" si="16"/>
        <v>0</v>
      </c>
      <c r="CD37" s="278">
        <f t="shared" si="16"/>
        <v>0</v>
      </c>
      <c r="CE37" s="278">
        <f t="shared" si="16"/>
        <v>0</v>
      </c>
      <c r="CF37" s="278">
        <f t="shared" si="16"/>
        <v>0</v>
      </c>
      <c r="CG37" s="278">
        <f t="shared" si="16"/>
        <v>0</v>
      </c>
      <c r="CH37" s="278">
        <f t="shared" si="16"/>
        <v>0</v>
      </c>
      <c r="CI37" s="278">
        <f t="shared" si="16"/>
        <v>0</v>
      </c>
      <c r="CJ37" s="278">
        <f t="shared" si="16"/>
        <v>0</v>
      </c>
      <c r="CK37" s="278">
        <f t="shared" si="16"/>
        <v>0</v>
      </c>
      <c r="CL37" s="278">
        <f t="shared" si="16"/>
        <v>0</v>
      </c>
      <c r="CM37" s="278">
        <f t="shared" si="16"/>
        <v>0</v>
      </c>
      <c r="CN37" s="278">
        <f t="shared" si="16"/>
        <v>0</v>
      </c>
      <c r="CO37" s="278">
        <f t="shared" si="16"/>
        <v>0</v>
      </c>
      <c r="CP37" s="278">
        <f t="shared" si="16"/>
        <v>0</v>
      </c>
      <c r="CQ37" s="278">
        <f t="shared" si="16"/>
        <v>0</v>
      </c>
      <c r="CR37" s="278">
        <f t="shared" si="16"/>
        <v>0</v>
      </c>
      <c r="CS37" s="278">
        <f t="shared" si="16"/>
        <v>0</v>
      </c>
    </row>
    <row r="38" spans="1:97" s="323" customFormat="1" x14ac:dyDescent="0.25">
      <c r="A38" s="278">
        <f>Prognoser!C85</f>
        <v>0</v>
      </c>
      <c r="B38" s="278" t="str">
        <f>'JA basår'!B27</f>
        <v>0 0</v>
      </c>
      <c r="C38" s="278">
        <f>Prognoser!D85</f>
        <v>0</v>
      </c>
      <c r="D38" s="278">
        <f ca="1">IFERROR(('JA basår'!$N27+'JA basår'!$N57),0)</f>
        <v>0</v>
      </c>
      <c r="E38" s="278">
        <f t="shared" ca="1" si="8"/>
        <v>0</v>
      </c>
      <c r="F38" s="278">
        <f t="shared" ca="1" si="17"/>
        <v>0</v>
      </c>
      <c r="G38" s="278">
        <f t="shared" ca="1" si="17"/>
        <v>0</v>
      </c>
      <c r="H38" s="278">
        <f t="shared" ca="1" si="17"/>
        <v>0</v>
      </c>
      <c r="I38" s="278">
        <f t="shared" ca="1" si="17"/>
        <v>0</v>
      </c>
      <c r="J38" s="278">
        <f t="shared" ca="1" si="17"/>
        <v>0</v>
      </c>
      <c r="K38" s="278">
        <f t="shared" ca="1" si="17"/>
        <v>0</v>
      </c>
      <c r="L38" s="278">
        <f t="shared" ca="1" si="17"/>
        <v>0</v>
      </c>
      <c r="M38" s="278">
        <f t="shared" ca="1" si="17"/>
        <v>0</v>
      </c>
      <c r="N38" s="278">
        <f t="shared" ca="1" si="17"/>
        <v>0</v>
      </c>
      <c r="O38" s="278">
        <f t="shared" ca="1" si="17"/>
        <v>0</v>
      </c>
      <c r="P38" s="278">
        <f t="shared" ca="1" si="17"/>
        <v>0</v>
      </c>
      <c r="Q38" s="278">
        <f t="shared" ca="1" si="17"/>
        <v>0</v>
      </c>
      <c r="R38" s="278">
        <f t="shared" ca="1" si="17"/>
        <v>0</v>
      </c>
      <c r="S38" s="278">
        <f t="shared" ca="1" si="17"/>
        <v>0</v>
      </c>
      <c r="T38" s="278">
        <f t="shared" ca="1" si="17"/>
        <v>0</v>
      </c>
      <c r="U38" s="278">
        <f t="shared" ca="1" si="17"/>
        <v>0</v>
      </c>
      <c r="V38" s="278">
        <f t="shared" ca="1" si="17"/>
        <v>0</v>
      </c>
      <c r="W38" s="278">
        <f t="shared" ca="1" si="17"/>
        <v>0</v>
      </c>
      <c r="X38" s="278">
        <f t="shared" ca="1" si="17"/>
        <v>0</v>
      </c>
      <c r="Y38" s="278">
        <f t="shared" ca="1" si="17"/>
        <v>0</v>
      </c>
      <c r="Z38" s="278">
        <f t="shared" ca="1" si="17"/>
        <v>0</v>
      </c>
      <c r="AA38" s="278">
        <f t="shared" ca="1" si="17"/>
        <v>0</v>
      </c>
      <c r="AB38" s="278">
        <f t="shared" ca="1" si="17"/>
        <v>0</v>
      </c>
      <c r="AC38" s="278">
        <f t="shared" ca="1" si="17"/>
        <v>0</v>
      </c>
      <c r="AD38" s="278">
        <f t="shared" ca="1" si="17"/>
        <v>0</v>
      </c>
      <c r="AE38" s="278">
        <f t="shared" ca="1" si="17"/>
        <v>0</v>
      </c>
      <c r="AF38" s="278">
        <f t="shared" ca="1" si="17"/>
        <v>0</v>
      </c>
      <c r="AG38" s="278">
        <f t="shared" ca="1" si="17"/>
        <v>0</v>
      </c>
      <c r="AH38" s="278">
        <f t="shared" ca="1" si="17"/>
        <v>0</v>
      </c>
      <c r="AI38" s="278">
        <f t="shared" ca="1" si="17"/>
        <v>0</v>
      </c>
      <c r="AJ38" s="278">
        <f t="shared" ca="1" si="17"/>
        <v>0</v>
      </c>
      <c r="AK38" s="278">
        <f t="shared" ca="1" si="17"/>
        <v>0</v>
      </c>
      <c r="AL38" s="278">
        <f t="shared" ca="1" si="17"/>
        <v>0</v>
      </c>
      <c r="AM38" s="278">
        <f t="shared" ca="1" si="17"/>
        <v>0</v>
      </c>
      <c r="AN38" s="278">
        <f t="shared" ca="1" si="17"/>
        <v>0</v>
      </c>
      <c r="AO38" s="278">
        <f t="shared" ca="1" si="17"/>
        <v>0</v>
      </c>
      <c r="AP38" s="278">
        <f t="shared" ca="1" si="17"/>
        <v>0</v>
      </c>
      <c r="AQ38" s="278">
        <f t="shared" ca="1" si="17"/>
        <v>0</v>
      </c>
      <c r="AR38" s="278">
        <f t="shared" ca="1" si="17"/>
        <v>0</v>
      </c>
      <c r="AS38" s="278">
        <f t="shared" ca="1" si="17"/>
        <v>0</v>
      </c>
      <c r="AT38" s="278">
        <f t="shared" ca="1" si="17"/>
        <v>0</v>
      </c>
      <c r="AU38" s="278">
        <f t="shared" ca="1" si="17"/>
        <v>0</v>
      </c>
      <c r="AV38" s="278">
        <f t="shared" ca="1" si="17"/>
        <v>0</v>
      </c>
      <c r="AW38" s="278">
        <f t="shared" ca="1" si="17"/>
        <v>0</v>
      </c>
      <c r="AX38" s="278">
        <f t="shared" ca="1" si="17"/>
        <v>0</v>
      </c>
      <c r="AY38" s="278">
        <f t="shared" ca="1" si="17"/>
        <v>0</v>
      </c>
      <c r="AZ38" s="278">
        <f t="shared" ca="1" si="17"/>
        <v>0</v>
      </c>
      <c r="BA38" s="278">
        <f t="shared" ca="1" si="17"/>
        <v>0</v>
      </c>
      <c r="BB38" s="278">
        <f t="shared" ca="1" si="17"/>
        <v>0</v>
      </c>
      <c r="BC38" s="278">
        <f t="shared" ca="1" si="17"/>
        <v>0</v>
      </c>
      <c r="BD38" s="278">
        <f t="shared" ca="1" si="17"/>
        <v>0</v>
      </c>
      <c r="BE38" s="278">
        <f t="shared" ca="1" si="17"/>
        <v>0</v>
      </c>
      <c r="BF38" s="278">
        <f t="shared" ca="1" si="17"/>
        <v>0</v>
      </c>
      <c r="BG38" s="278">
        <f t="shared" ca="1" si="17"/>
        <v>0</v>
      </c>
      <c r="BH38" s="278">
        <f t="shared" ca="1" si="17"/>
        <v>0</v>
      </c>
      <c r="BI38" s="278">
        <f t="shared" ca="1" si="17"/>
        <v>0</v>
      </c>
      <c r="BJ38" s="278">
        <f t="shared" ca="1" si="17"/>
        <v>0</v>
      </c>
      <c r="BK38" s="278">
        <f t="shared" ca="1" si="17"/>
        <v>0</v>
      </c>
      <c r="BL38" s="278">
        <f t="shared" ca="1" si="17"/>
        <v>0</v>
      </c>
      <c r="BM38" s="278">
        <f t="shared" ca="1" si="17"/>
        <v>0</v>
      </c>
      <c r="BN38" s="278">
        <f t="shared" ca="1" si="17"/>
        <v>0</v>
      </c>
      <c r="BO38" s="278">
        <f t="shared" ca="1" si="17"/>
        <v>0</v>
      </c>
      <c r="BP38" s="278">
        <f t="shared" ca="1" si="17"/>
        <v>0</v>
      </c>
      <c r="BQ38" s="278">
        <f t="shared" ca="1" si="17"/>
        <v>0</v>
      </c>
      <c r="BR38" s="278">
        <f t="shared" ca="1" si="16"/>
        <v>0</v>
      </c>
      <c r="BS38" s="278">
        <f t="shared" ca="1" si="16"/>
        <v>0</v>
      </c>
      <c r="BT38" s="278">
        <f t="shared" ca="1" si="16"/>
        <v>0</v>
      </c>
      <c r="BU38" s="278">
        <f t="shared" si="16"/>
        <v>0</v>
      </c>
      <c r="BV38" s="278">
        <f t="shared" si="16"/>
        <v>0</v>
      </c>
      <c r="BW38" s="278">
        <f t="shared" si="16"/>
        <v>0</v>
      </c>
      <c r="BX38" s="278">
        <f t="shared" si="16"/>
        <v>0</v>
      </c>
      <c r="BY38" s="278">
        <f t="shared" si="16"/>
        <v>0</v>
      </c>
      <c r="BZ38" s="278">
        <f t="shared" si="16"/>
        <v>0</v>
      </c>
      <c r="CA38" s="278">
        <f t="shared" si="16"/>
        <v>0</v>
      </c>
      <c r="CB38" s="278">
        <f t="shared" si="16"/>
        <v>0</v>
      </c>
      <c r="CC38" s="278">
        <f t="shared" si="16"/>
        <v>0</v>
      </c>
      <c r="CD38" s="278">
        <f t="shared" si="16"/>
        <v>0</v>
      </c>
      <c r="CE38" s="278">
        <f t="shared" si="16"/>
        <v>0</v>
      </c>
      <c r="CF38" s="278">
        <f t="shared" si="16"/>
        <v>0</v>
      </c>
      <c r="CG38" s="278">
        <f t="shared" si="16"/>
        <v>0</v>
      </c>
      <c r="CH38" s="278">
        <f t="shared" si="16"/>
        <v>0</v>
      </c>
      <c r="CI38" s="278">
        <f t="shared" si="16"/>
        <v>0</v>
      </c>
      <c r="CJ38" s="278">
        <f t="shared" si="16"/>
        <v>0</v>
      </c>
      <c r="CK38" s="278">
        <f t="shared" si="16"/>
        <v>0</v>
      </c>
      <c r="CL38" s="278">
        <f t="shared" si="16"/>
        <v>0</v>
      </c>
      <c r="CM38" s="278">
        <f t="shared" si="16"/>
        <v>0</v>
      </c>
      <c r="CN38" s="278">
        <f t="shared" si="16"/>
        <v>0</v>
      </c>
      <c r="CO38" s="278">
        <f t="shared" si="16"/>
        <v>0</v>
      </c>
      <c r="CP38" s="278">
        <f t="shared" si="16"/>
        <v>0</v>
      </c>
      <c r="CQ38" s="278">
        <f t="shared" si="16"/>
        <v>0</v>
      </c>
      <c r="CR38" s="278">
        <f t="shared" si="16"/>
        <v>0</v>
      </c>
      <c r="CS38" s="278">
        <f t="shared" si="16"/>
        <v>0</v>
      </c>
    </row>
    <row r="39" spans="1:97" s="323" customFormat="1" x14ac:dyDescent="0.25">
      <c r="A39" s="278">
        <f>Prognoser!C86</f>
        <v>0</v>
      </c>
      <c r="B39" s="278" t="str">
        <f>'JA basår'!B28</f>
        <v>0 0</v>
      </c>
      <c r="C39" s="278">
        <f>Prognoser!D86</f>
        <v>0</v>
      </c>
      <c r="D39" s="278">
        <f ca="1">IFERROR(('JA basår'!$N28+'JA basår'!$N58),0)</f>
        <v>0</v>
      </c>
      <c r="E39" s="278">
        <f t="shared" ca="1" si="8"/>
        <v>0</v>
      </c>
      <c r="F39" s="278">
        <f t="shared" ca="1" si="17"/>
        <v>0</v>
      </c>
      <c r="G39" s="278">
        <f t="shared" ca="1" si="17"/>
        <v>0</v>
      </c>
      <c r="H39" s="278">
        <f t="shared" ca="1" si="17"/>
        <v>0</v>
      </c>
      <c r="I39" s="278">
        <f t="shared" ca="1" si="17"/>
        <v>0</v>
      </c>
      <c r="J39" s="278">
        <f t="shared" ca="1" si="17"/>
        <v>0</v>
      </c>
      <c r="K39" s="278">
        <f t="shared" ca="1" si="17"/>
        <v>0</v>
      </c>
      <c r="L39" s="278">
        <f t="shared" ca="1" si="17"/>
        <v>0</v>
      </c>
      <c r="M39" s="278">
        <f t="shared" ca="1" si="17"/>
        <v>0</v>
      </c>
      <c r="N39" s="278">
        <f t="shared" ca="1" si="17"/>
        <v>0</v>
      </c>
      <c r="O39" s="278">
        <f t="shared" ca="1" si="17"/>
        <v>0</v>
      </c>
      <c r="P39" s="278">
        <f t="shared" ca="1" si="17"/>
        <v>0</v>
      </c>
      <c r="Q39" s="278">
        <f t="shared" ca="1" si="17"/>
        <v>0</v>
      </c>
      <c r="R39" s="278">
        <f t="shared" ca="1" si="17"/>
        <v>0</v>
      </c>
      <c r="S39" s="278">
        <f t="shared" ca="1" si="17"/>
        <v>0</v>
      </c>
      <c r="T39" s="278">
        <f t="shared" ca="1" si="17"/>
        <v>0</v>
      </c>
      <c r="U39" s="278">
        <f t="shared" ca="1" si="17"/>
        <v>0</v>
      </c>
      <c r="V39" s="278">
        <f t="shared" ca="1" si="17"/>
        <v>0</v>
      </c>
      <c r="W39" s="278">
        <f t="shared" ca="1" si="17"/>
        <v>0</v>
      </c>
      <c r="X39" s="278">
        <f t="shared" ca="1" si="17"/>
        <v>0</v>
      </c>
      <c r="Y39" s="278">
        <f t="shared" ca="1" si="17"/>
        <v>0</v>
      </c>
      <c r="Z39" s="278">
        <f t="shared" ca="1" si="17"/>
        <v>0</v>
      </c>
      <c r="AA39" s="278">
        <f t="shared" ca="1" si="17"/>
        <v>0</v>
      </c>
      <c r="AB39" s="278">
        <f t="shared" ca="1" si="17"/>
        <v>0</v>
      </c>
      <c r="AC39" s="278">
        <f t="shared" ca="1" si="17"/>
        <v>0</v>
      </c>
      <c r="AD39" s="278">
        <f t="shared" ca="1" si="17"/>
        <v>0</v>
      </c>
      <c r="AE39" s="278">
        <f t="shared" ca="1" si="17"/>
        <v>0</v>
      </c>
      <c r="AF39" s="278">
        <f t="shared" ca="1" si="17"/>
        <v>0</v>
      </c>
      <c r="AG39" s="278">
        <f t="shared" ca="1" si="17"/>
        <v>0</v>
      </c>
      <c r="AH39" s="278">
        <f t="shared" ca="1" si="17"/>
        <v>0</v>
      </c>
      <c r="AI39" s="278">
        <f t="shared" ca="1" si="17"/>
        <v>0</v>
      </c>
      <c r="AJ39" s="278">
        <f t="shared" ca="1" si="17"/>
        <v>0</v>
      </c>
      <c r="AK39" s="278">
        <f t="shared" ca="1" si="17"/>
        <v>0</v>
      </c>
      <c r="AL39" s="278">
        <f t="shared" ca="1" si="17"/>
        <v>0</v>
      </c>
      <c r="AM39" s="278">
        <f t="shared" ca="1" si="17"/>
        <v>0</v>
      </c>
      <c r="AN39" s="278">
        <f t="shared" ca="1" si="17"/>
        <v>0</v>
      </c>
      <c r="AO39" s="278">
        <f t="shared" ca="1" si="17"/>
        <v>0</v>
      </c>
      <c r="AP39" s="278">
        <f t="shared" ca="1" si="17"/>
        <v>0</v>
      </c>
      <c r="AQ39" s="278">
        <f t="shared" ca="1" si="17"/>
        <v>0</v>
      </c>
      <c r="AR39" s="278">
        <f t="shared" ca="1" si="17"/>
        <v>0</v>
      </c>
      <c r="AS39" s="278">
        <f t="shared" ca="1" si="17"/>
        <v>0</v>
      </c>
      <c r="AT39" s="278">
        <f t="shared" ca="1" si="17"/>
        <v>0</v>
      </c>
      <c r="AU39" s="278">
        <f t="shared" ca="1" si="17"/>
        <v>0</v>
      </c>
      <c r="AV39" s="278">
        <f t="shared" ca="1" si="17"/>
        <v>0</v>
      </c>
      <c r="AW39" s="278">
        <f t="shared" ca="1" si="17"/>
        <v>0</v>
      </c>
      <c r="AX39" s="278">
        <f t="shared" ca="1" si="17"/>
        <v>0</v>
      </c>
      <c r="AY39" s="278">
        <f t="shared" ca="1" si="17"/>
        <v>0</v>
      </c>
      <c r="AZ39" s="278">
        <f t="shared" ca="1" si="17"/>
        <v>0</v>
      </c>
      <c r="BA39" s="278">
        <f t="shared" ca="1" si="17"/>
        <v>0</v>
      </c>
      <c r="BB39" s="278">
        <f t="shared" ca="1" si="17"/>
        <v>0</v>
      </c>
      <c r="BC39" s="278">
        <f t="shared" ca="1" si="17"/>
        <v>0</v>
      </c>
      <c r="BD39" s="278">
        <f t="shared" ca="1" si="17"/>
        <v>0</v>
      </c>
      <c r="BE39" s="278">
        <f t="shared" ca="1" si="17"/>
        <v>0</v>
      </c>
      <c r="BF39" s="278">
        <f t="shared" ca="1" si="17"/>
        <v>0</v>
      </c>
      <c r="BG39" s="278">
        <f t="shared" ca="1" si="17"/>
        <v>0</v>
      </c>
      <c r="BH39" s="278">
        <f t="shared" ca="1" si="17"/>
        <v>0</v>
      </c>
      <c r="BI39" s="278">
        <f t="shared" ca="1" si="17"/>
        <v>0</v>
      </c>
      <c r="BJ39" s="278">
        <f t="shared" ca="1" si="17"/>
        <v>0</v>
      </c>
      <c r="BK39" s="278">
        <f t="shared" ca="1" si="17"/>
        <v>0</v>
      </c>
      <c r="BL39" s="278">
        <f t="shared" ca="1" si="17"/>
        <v>0</v>
      </c>
      <c r="BM39" s="278">
        <f t="shared" ca="1" si="17"/>
        <v>0</v>
      </c>
      <c r="BN39" s="278">
        <f t="shared" ca="1" si="17"/>
        <v>0</v>
      </c>
      <c r="BO39" s="278">
        <f t="shared" ca="1" si="17"/>
        <v>0</v>
      </c>
      <c r="BP39" s="278">
        <f t="shared" ca="1" si="17"/>
        <v>0</v>
      </c>
      <c r="BQ39" s="278">
        <f t="shared" ref="BQ39:CS42" ca="1" si="18">IFERROR(IF(BQ$16="beräknas ej",0,BP39*IF(BQ$17&gt;$B$3,1,$B$2)*IFERROR(INDEX($B$8:$E$14,MATCH($A39,$A$8:$A$14,0),MATCH(BQ$17,$B$6:$E$6,1)),0)),0)</f>
        <v>0</v>
      </c>
      <c r="BR39" s="278">
        <f t="shared" ca="1" si="18"/>
        <v>0</v>
      </c>
      <c r="BS39" s="278">
        <f t="shared" ca="1" si="18"/>
        <v>0</v>
      </c>
      <c r="BT39" s="278">
        <f t="shared" ca="1" si="18"/>
        <v>0</v>
      </c>
      <c r="BU39" s="278">
        <f t="shared" si="18"/>
        <v>0</v>
      </c>
      <c r="BV39" s="278">
        <f t="shared" si="18"/>
        <v>0</v>
      </c>
      <c r="BW39" s="278">
        <f t="shared" si="18"/>
        <v>0</v>
      </c>
      <c r="BX39" s="278">
        <f t="shared" si="18"/>
        <v>0</v>
      </c>
      <c r="BY39" s="278">
        <f t="shared" si="18"/>
        <v>0</v>
      </c>
      <c r="BZ39" s="278">
        <f t="shared" si="18"/>
        <v>0</v>
      </c>
      <c r="CA39" s="278">
        <f t="shared" si="18"/>
        <v>0</v>
      </c>
      <c r="CB39" s="278">
        <f t="shared" si="18"/>
        <v>0</v>
      </c>
      <c r="CC39" s="278">
        <f t="shared" si="18"/>
        <v>0</v>
      </c>
      <c r="CD39" s="278">
        <f t="shared" si="18"/>
        <v>0</v>
      </c>
      <c r="CE39" s="278">
        <f t="shared" si="18"/>
        <v>0</v>
      </c>
      <c r="CF39" s="278">
        <f t="shared" si="18"/>
        <v>0</v>
      </c>
      <c r="CG39" s="278">
        <f t="shared" si="18"/>
        <v>0</v>
      </c>
      <c r="CH39" s="278">
        <f t="shared" si="18"/>
        <v>0</v>
      </c>
      <c r="CI39" s="278">
        <f t="shared" si="18"/>
        <v>0</v>
      </c>
      <c r="CJ39" s="278">
        <f t="shared" si="18"/>
        <v>0</v>
      </c>
      <c r="CK39" s="278">
        <f t="shared" si="18"/>
        <v>0</v>
      </c>
      <c r="CL39" s="278">
        <f t="shared" si="18"/>
        <v>0</v>
      </c>
      <c r="CM39" s="278">
        <f t="shared" si="18"/>
        <v>0</v>
      </c>
      <c r="CN39" s="278">
        <f t="shared" si="18"/>
        <v>0</v>
      </c>
      <c r="CO39" s="278">
        <f t="shared" si="18"/>
        <v>0</v>
      </c>
      <c r="CP39" s="278">
        <f t="shared" si="18"/>
        <v>0</v>
      </c>
      <c r="CQ39" s="278">
        <f t="shared" si="18"/>
        <v>0</v>
      </c>
      <c r="CR39" s="278">
        <f t="shared" si="18"/>
        <v>0</v>
      </c>
      <c r="CS39" s="278">
        <f t="shared" si="18"/>
        <v>0</v>
      </c>
    </row>
    <row r="40" spans="1:97" s="323" customFormat="1" x14ac:dyDescent="0.25">
      <c r="A40" s="278">
        <f>Prognoser!C87</f>
        <v>0</v>
      </c>
      <c r="B40" s="278" t="str">
        <f>'JA basår'!B29</f>
        <v>0 0</v>
      </c>
      <c r="C40" s="278">
        <f>Prognoser!D87</f>
        <v>0</v>
      </c>
      <c r="D40" s="278">
        <f ca="1">IFERROR(('JA basår'!$N29+'JA basår'!$N59),0)</f>
        <v>0</v>
      </c>
      <c r="E40" s="278">
        <f t="shared" ca="1" si="8"/>
        <v>0</v>
      </c>
      <c r="F40" s="278">
        <f t="shared" ref="F40:BQ42" ca="1" si="19">IFERROR(IF(F$16="beräknas ej",0,E40*IF(F$17&gt;$B$3,1,$B$2)*IFERROR(INDEX($B$8:$E$14,MATCH($A40,$A$8:$A$14,0),MATCH(F$17,$B$6:$E$6,1)),0)),0)</f>
        <v>0</v>
      </c>
      <c r="G40" s="278">
        <f t="shared" ca="1" si="19"/>
        <v>0</v>
      </c>
      <c r="H40" s="278">
        <f t="shared" ca="1" si="19"/>
        <v>0</v>
      </c>
      <c r="I40" s="278">
        <f t="shared" ca="1" si="19"/>
        <v>0</v>
      </c>
      <c r="J40" s="278">
        <f t="shared" ca="1" si="19"/>
        <v>0</v>
      </c>
      <c r="K40" s="278">
        <f t="shared" ca="1" si="19"/>
        <v>0</v>
      </c>
      <c r="L40" s="278">
        <f t="shared" ca="1" si="19"/>
        <v>0</v>
      </c>
      <c r="M40" s="278">
        <f t="shared" ca="1" si="19"/>
        <v>0</v>
      </c>
      <c r="N40" s="278">
        <f t="shared" ca="1" si="19"/>
        <v>0</v>
      </c>
      <c r="O40" s="278">
        <f t="shared" ca="1" si="19"/>
        <v>0</v>
      </c>
      <c r="P40" s="278">
        <f t="shared" ca="1" si="19"/>
        <v>0</v>
      </c>
      <c r="Q40" s="278">
        <f t="shared" ca="1" si="19"/>
        <v>0</v>
      </c>
      <c r="R40" s="278">
        <f t="shared" ca="1" si="19"/>
        <v>0</v>
      </c>
      <c r="S40" s="278">
        <f t="shared" ca="1" si="19"/>
        <v>0</v>
      </c>
      <c r="T40" s="278">
        <f t="shared" ca="1" si="19"/>
        <v>0</v>
      </c>
      <c r="U40" s="278">
        <f t="shared" ca="1" si="19"/>
        <v>0</v>
      </c>
      <c r="V40" s="278">
        <f t="shared" ca="1" si="19"/>
        <v>0</v>
      </c>
      <c r="W40" s="278">
        <f t="shared" ca="1" si="19"/>
        <v>0</v>
      </c>
      <c r="X40" s="278">
        <f t="shared" ca="1" si="19"/>
        <v>0</v>
      </c>
      <c r="Y40" s="278">
        <f t="shared" ca="1" si="19"/>
        <v>0</v>
      </c>
      <c r="Z40" s="278">
        <f t="shared" ca="1" si="19"/>
        <v>0</v>
      </c>
      <c r="AA40" s="278">
        <f t="shared" ca="1" si="19"/>
        <v>0</v>
      </c>
      <c r="AB40" s="278">
        <f t="shared" ca="1" si="19"/>
        <v>0</v>
      </c>
      <c r="AC40" s="278">
        <f t="shared" ca="1" si="19"/>
        <v>0</v>
      </c>
      <c r="AD40" s="278">
        <f t="shared" ca="1" si="19"/>
        <v>0</v>
      </c>
      <c r="AE40" s="278">
        <f t="shared" ca="1" si="19"/>
        <v>0</v>
      </c>
      <c r="AF40" s="278">
        <f t="shared" ca="1" si="19"/>
        <v>0</v>
      </c>
      <c r="AG40" s="278">
        <f t="shared" ca="1" si="19"/>
        <v>0</v>
      </c>
      <c r="AH40" s="278">
        <f t="shared" ca="1" si="19"/>
        <v>0</v>
      </c>
      <c r="AI40" s="278">
        <f t="shared" ca="1" si="19"/>
        <v>0</v>
      </c>
      <c r="AJ40" s="278">
        <f t="shared" ca="1" si="19"/>
        <v>0</v>
      </c>
      <c r="AK40" s="278">
        <f t="shared" ca="1" si="19"/>
        <v>0</v>
      </c>
      <c r="AL40" s="278">
        <f t="shared" ca="1" si="19"/>
        <v>0</v>
      </c>
      <c r="AM40" s="278">
        <f t="shared" ca="1" si="19"/>
        <v>0</v>
      </c>
      <c r="AN40" s="278">
        <f t="shared" ca="1" si="19"/>
        <v>0</v>
      </c>
      <c r="AO40" s="278">
        <f t="shared" ca="1" si="19"/>
        <v>0</v>
      </c>
      <c r="AP40" s="278">
        <f t="shared" ca="1" si="19"/>
        <v>0</v>
      </c>
      <c r="AQ40" s="278">
        <f t="shared" ca="1" si="19"/>
        <v>0</v>
      </c>
      <c r="AR40" s="278">
        <f t="shared" ca="1" si="19"/>
        <v>0</v>
      </c>
      <c r="AS40" s="278">
        <f t="shared" ca="1" si="19"/>
        <v>0</v>
      </c>
      <c r="AT40" s="278">
        <f t="shared" ca="1" si="19"/>
        <v>0</v>
      </c>
      <c r="AU40" s="278">
        <f t="shared" ca="1" si="19"/>
        <v>0</v>
      </c>
      <c r="AV40" s="278">
        <f t="shared" ca="1" si="19"/>
        <v>0</v>
      </c>
      <c r="AW40" s="278">
        <f t="shared" ca="1" si="19"/>
        <v>0</v>
      </c>
      <c r="AX40" s="278">
        <f t="shared" ca="1" si="19"/>
        <v>0</v>
      </c>
      <c r="AY40" s="278">
        <f t="shared" ca="1" si="19"/>
        <v>0</v>
      </c>
      <c r="AZ40" s="278">
        <f t="shared" ca="1" si="19"/>
        <v>0</v>
      </c>
      <c r="BA40" s="278">
        <f t="shared" ca="1" si="19"/>
        <v>0</v>
      </c>
      <c r="BB40" s="278">
        <f t="shared" ca="1" si="19"/>
        <v>0</v>
      </c>
      <c r="BC40" s="278">
        <f t="shared" ca="1" si="19"/>
        <v>0</v>
      </c>
      <c r="BD40" s="278">
        <f t="shared" ca="1" si="19"/>
        <v>0</v>
      </c>
      <c r="BE40" s="278">
        <f t="shared" ca="1" si="19"/>
        <v>0</v>
      </c>
      <c r="BF40" s="278">
        <f t="shared" ca="1" si="19"/>
        <v>0</v>
      </c>
      <c r="BG40" s="278">
        <f t="shared" ca="1" si="19"/>
        <v>0</v>
      </c>
      <c r="BH40" s="278">
        <f t="shared" ca="1" si="19"/>
        <v>0</v>
      </c>
      <c r="BI40" s="278">
        <f t="shared" ca="1" si="19"/>
        <v>0</v>
      </c>
      <c r="BJ40" s="278">
        <f t="shared" ca="1" si="19"/>
        <v>0</v>
      </c>
      <c r="BK40" s="278">
        <f t="shared" ca="1" si="19"/>
        <v>0</v>
      </c>
      <c r="BL40" s="278">
        <f t="shared" ca="1" si="19"/>
        <v>0</v>
      </c>
      <c r="BM40" s="278">
        <f t="shared" ca="1" si="19"/>
        <v>0</v>
      </c>
      <c r="BN40" s="278">
        <f t="shared" ca="1" si="19"/>
        <v>0</v>
      </c>
      <c r="BO40" s="278">
        <f t="shared" ca="1" si="19"/>
        <v>0</v>
      </c>
      <c r="BP40" s="278">
        <f t="shared" ca="1" si="19"/>
        <v>0</v>
      </c>
      <c r="BQ40" s="278">
        <f t="shared" ca="1" si="19"/>
        <v>0</v>
      </c>
      <c r="BR40" s="278">
        <f t="shared" ca="1" si="18"/>
        <v>0</v>
      </c>
      <c r="BS40" s="278">
        <f t="shared" ca="1" si="18"/>
        <v>0</v>
      </c>
      <c r="BT40" s="278">
        <f t="shared" ca="1" si="18"/>
        <v>0</v>
      </c>
      <c r="BU40" s="278">
        <f t="shared" si="18"/>
        <v>0</v>
      </c>
      <c r="BV40" s="278">
        <f t="shared" si="18"/>
        <v>0</v>
      </c>
      <c r="BW40" s="278">
        <f t="shared" si="18"/>
        <v>0</v>
      </c>
      <c r="BX40" s="278">
        <f t="shared" si="18"/>
        <v>0</v>
      </c>
      <c r="BY40" s="278">
        <f t="shared" si="18"/>
        <v>0</v>
      </c>
      <c r="BZ40" s="278">
        <f t="shared" si="18"/>
        <v>0</v>
      </c>
      <c r="CA40" s="278">
        <f t="shared" si="18"/>
        <v>0</v>
      </c>
      <c r="CB40" s="278">
        <f t="shared" si="18"/>
        <v>0</v>
      </c>
      <c r="CC40" s="278">
        <f t="shared" si="18"/>
        <v>0</v>
      </c>
      <c r="CD40" s="278">
        <f t="shared" si="18"/>
        <v>0</v>
      </c>
      <c r="CE40" s="278">
        <f t="shared" si="18"/>
        <v>0</v>
      </c>
      <c r="CF40" s="278">
        <f t="shared" si="18"/>
        <v>0</v>
      </c>
      <c r="CG40" s="278">
        <f t="shared" si="18"/>
        <v>0</v>
      </c>
      <c r="CH40" s="278">
        <f t="shared" si="18"/>
        <v>0</v>
      </c>
      <c r="CI40" s="278">
        <f t="shared" si="18"/>
        <v>0</v>
      </c>
      <c r="CJ40" s="278">
        <f t="shared" si="18"/>
        <v>0</v>
      </c>
      <c r="CK40" s="278">
        <f t="shared" si="18"/>
        <v>0</v>
      </c>
      <c r="CL40" s="278">
        <f t="shared" si="18"/>
        <v>0</v>
      </c>
      <c r="CM40" s="278">
        <f t="shared" si="18"/>
        <v>0</v>
      </c>
      <c r="CN40" s="278">
        <f t="shared" si="18"/>
        <v>0</v>
      </c>
      <c r="CO40" s="278">
        <f t="shared" si="18"/>
        <v>0</v>
      </c>
      <c r="CP40" s="278">
        <f t="shared" si="18"/>
        <v>0</v>
      </c>
      <c r="CQ40" s="278">
        <f t="shared" si="18"/>
        <v>0</v>
      </c>
      <c r="CR40" s="278">
        <f t="shared" si="18"/>
        <v>0</v>
      </c>
      <c r="CS40" s="278">
        <f t="shared" si="18"/>
        <v>0</v>
      </c>
    </row>
    <row r="41" spans="1:97" s="323" customFormat="1" x14ac:dyDescent="0.25">
      <c r="A41" s="278">
        <f>Prognoser!C88</f>
        <v>0</v>
      </c>
      <c r="B41" s="278" t="str">
        <f>'JA basår'!B30</f>
        <v>0 0</v>
      </c>
      <c r="C41" s="278">
        <f>Prognoser!D88</f>
        <v>0</v>
      </c>
      <c r="D41" s="278">
        <f ca="1">IFERROR(('JA basår'!$N30+'JA basår'!$N60),0)</f>
        <v>0</v>
      </c>
      <c r="E41" s="278">
        <f t="shared" ca="1" si="8"/>
        <v>0</v>
      </c>
      <c r="F41" s="278">
        <f t="shared" ca="1" si="19"/>
        <v>0</v>
      </c>
      <c r="G41" s="278">
        <f t="shared" ca="1" si="19"/>
        <v>0</v>
      </c>
      <c r="H41" s="278">
        <f t="shared" ca="1" si="19"/>
        <v>0</v>
      </c>
      <c r="I41" s="278">
        <f t="shared" ca="1" si="19"/>
        <v>0</v>
      </c>
      <c r="J41" s="278">
        <f t="shared" ca="1" si="19"/>
        <v>0</v>
      </c>
      <c r="K41" s="278">
        <f t="shared" ca="1" si="19"/>
        <v>0</v>
      </c>
      <c r="L41" s="278">
        <f t="shared" ca="1" si="19"/>
        <v>0</v>
      </c>
      <c r="M41" s="278">
        <f t="shared" ca="1" si="19"/>
        <v>0</v>
      </c>
      <c r="N41" s="278">
        <f t="shared" ca="1" si="19"/>
        <v>0</v>
      </c>
      <c r="O41" s="278">
        <f t="shared" ca="1" si="19"/>
        <v>0</v>
      </c>
      <c r="P41" s="278">
        <f t="shared" ca="1" si="19"/>
        <v>0</v>
      </c>
      <c r="Q41" s="278">
        <f t="shared" ca="1" si="19"/>
        <v>0</v>
      </c>
      <c r="R41" s="278">
        <f t="shared" ca="1" si="19"/>
        <v>0</v>
      </c>
      <c r="S41" s="278">
        <f t="shared" ca="1" si="19"/>
        <v>0</v>
      </c>
      <c r="T41" s="278">
        <f t="shared" ca="1" si="19"/>
        <v>0</v>
      </c>
      <c r="U41" s="278">
        <f t="shared" ca="1" si="19"/>
        <v>0</v>
      </c>
      <c r="V41" s="278">
        <f t="shared" ca="1" si="19"/>
        <v>0</v>
      </c>
      <c r="W41" s="278">
        <f t="shared" ca="1" si="19"/>
        <v>0</v>
      </c>
      <c r="X41" s="278">
        <f t="shared" ca="1" si="19"/>
        <v>0</v>
      </c>
      <c r="Y41" s="278">
        <f t="shared" ca="1" si="19"/>
        <v>0</v>
      </c>
      <c r="Z41" s="278">
        <f t="shared" ca="1" si="19"/>
        <v>0</v>
      </c>
      <c r="AA41" s="278">
        <f t="shared" ca="1" si="19"/>
        <v>0</v>
      </c>
      <c r="AB41" s="278">
        <f t="shared" ca="1" si="19"/>
        <v>0</v>
      </c>
      <c r="AC41" s="278">
        <f t="shared" ca="1" si="19"/>
        <v>0</v>
      </c>
      <c r="AD41" s="278">
        <f t="shared" ca="1" si="19"/>
        <v>0</v>
      </c>
      <c r="AE41" s="278">
        <f t="shared" ca="1" si="19"/>
        <v>0</v>
      </c>
      <c r="AF41" s="278">
        <f t="shared" ca="1" si="19"/>
        <v>0</v>
      </c>
      <c r="AG41" s="278">
        <f t="shared" ca="1" si="19"/>
        <v>0</v>
      </c>
      <c r="AH41" s="278">
        <f t="shared" ca="1" si="19"/>
        <v>0</v>
      </c>
      <c r="AI41" s="278">
        <f t="shared" ca="1" si="19"/>
        <v>0</v>
      </c>
      <c r="AJ41" s="278">
        <f t="shared" ca="1" si="19"/>
        <v>0</v>
      </c>
      <c r="AK41" s="278">
        <f t="shared" ca="1" si="19"/>
        <v>0</v>
      </c>
      <c r="AL41" s="278">
        <f t="shared" ca="1" si="19"/>
        <v>0</v>
      </c>
      <c r="AM41" s="278">
        <f t="shared" ca="1" si="19"/>
        <v>0</v>
      </c>
      <c r="AN41" s="278">
        <f t="shared" ca="1" si="19"/>
        <v>0</v>
      </c>
      <c r="AO41" s="278">
        <f t="shared" ca="1" si="19"/>
        <v>0</v>
      </c>
      <c r="AP41" s="278">
        <f t="shared" ca="1" si="19"/>
        <v>0</v>
      </c>
      <c r="AQ41" s="278">
        <f t="shared" ca="1" si="19"/>
        <v>0</v>
      </c>
      <c r="AR41" s="278">
        <f t="shared" ca="1" si="19"/>
        <v>0</v>
      </c>
      <c r="AS41" s="278">
        <f t="shared" ca="1" si="19"/>
        <v>0</v>
      </c>
      <c r="AT41" s="278">
        <f t="shared" ca="1" si="19"/>
        <v>0</v>
      </c>
      <c r="AU41" s="278">
        <f t="shared" ca="1" si="19"/>
        <v>0</v>
      </c>
      <c r="AV41" s="278">
        <f t="shared" ca="1" si="19"/>
        <v>0</v>
      </c>
      <c r="AW41" s="278">
        <f t="shared" ca="1" si="19"/>
        <v>0</v>
      </c>
      <c r="AX41" s="278">
        <f t="shared" ca="1" si="19"/>
        <v>0</v>
      </c>
      <c r="AY41" s="278">
        <f t="shared" ca="1" si="19"/>
        <v>0</v>
      </c>
      <c r="AZ41" s="278">
        <f t="shared" ca="1" si="19"/>
        <v>0</v>
      </c>
      <c r="BA41" s="278">
        <f t="shared" ca="1" si="19"/>
        <v>0</v>
      </c>
      <c r="BB41" s="278">
        <f t="shared" ca="1" si="19"/>
        <v>0</v>
      </c>
      <c r="BC41" s="278">
        <f t="shared" ca="1" si="19"/>
        <v>0</v>
      </c>
      <c r="BD41" s="278">
        <f t="shared" ca="1" si="19"/>
        <v>0</v>
      </c>
      <c r="BE41" s="278">
        <f t="shared" ca="1" si="19"/>
        <v>0</v>
      </c>
      <c r="BF41" s="278">
        <f t="shared" ca="1" si="19"/>
        <v>0</v>
      </c>
      <c r="BG41" s="278">
        <f t="shared" ca="1" si="19"/>
        <v>0</v>
      </c>
      <c r="BH41" s="278">
        <f t="shared" ca="1" si="19"/>
        <v>0</v>
      </c>
      <c r="BI41" s="278">
        <f t="shared" ca="1" si="19"/>
        <v>0</v>
      </c>
      <c r="BJ41" s="278">
        <f t="shared" ca="1" si="19"/>
        <v>0</v>
      </c>
      <c r="BK41" s="278">
        <f t="shared" ca="1" si="19"/>
        <v>0</v>
      </c>
      <c r="BL41" s="278">
        <f t="shared" ca="1" si="19"/>
        <v>0</v>
      </c>
      <c r="BM41" s="278">
        <f t="shared" ca="1" si="19"/>
        <v>0</v>
      </c>
      <c r="BN41" s="278">
        <f t="shared" ca="1" si="19"/>
        <v>0</v>
      </c>
      <c r="BO41" s="278">
        <f t="shared" ca="1" si="19"/>
        <v>0</v>
      </c>
      <c r="BP41" s="278">
        <f t="shared" ca="1" si="19"/>
        <v>0</v>
      </c>
      <c r="BQ41" s="278">
        <f t="shared" ca="1" si="19"/>
        <v>0</v>
      </c>
      <c r="BR41" s="278">
        <f t="shared" ca="1" si="18"/>
        <v>0</v>
      </c>
      <c r="BS41" s="278">
        <f t="shared" ca="1" si="18"/>
        <v>0</v>
      </c>
      <c r="BT41" s="278">
        <f t="shared" ca="1" si="18"/>
        <v>0</v>
      </c>
      <c r="BU41" s="278">
        <f t="shared" si="18"/>
        <v>0</v>
      </c>
      <c r="BV41" s="278">
        <f t="shared" si="18"/>
        <v>0</v>
      </c>
      <c r="BW41" s="278">
        <f t="shared" si="18"/>
        <v>0</v>
      </c>
      <c r="BX41" s="278">
        <f t="shared" si="18"/>
        <v>0</v>
      </c>
      <c r="BY41" s="278">
        <f t="shared" si="18"/>
        <v>0</v>
      </c>
      <c r="BZ41" s="278">
        <f t="shared" si="18"/>
        <v>0</v>
      </c>
      <c r="CA41" s="278">
        <f t="shared" si="18"/>
        <v>0</v>
      </c>
      <c r="CB41" s="278">
        <f t="shared" si="18"/>
        <v>0</v>
      </c>
      <c r="CC41" s="278">
        <f t="shared" si="18"/>
        <v>0</v>
      </c>
      <c r="CD41" s="278">
        <f t="shared" si="18"/>
        <v>0</v>
      </c>
      <c r="CE41" s="278">
        <f t="shared" si="18"/>
        <v>0</v>
      </c>
      <c r="CF41" s="278">
        <f t="shared" si="18"/>
        <v>0</v>
      </c>
      <c r="CG41" s="278">
        <f t="shared" si="18"/>
        <v>0</v>
      </c>
      <c r="CH41" s="278">
        <f t="shared" si="18"/>
        <v>0</v>
      </c>
      <c r="CI41" s="278">
        <f t="shared" si="18"/>
        <v>0</v>
      </c>
      <c r="CJ41" s="278">
        <f t="shared" si="18"/>
        <v>0</v>
      </c>
      <c r="CK41" s="278">
        <f t="shared" si="18"/>
        <v>0</v>
      </c>
      <c r="CL41" s="278">
        <f t="shared" si="18"/>
        <v>0</v>
      </c>
      <c r="CM41" s="278">
        <f t="shared" si="18"/>
        <v>0</v>
      </c>
      <c r="CN41" s="278">
        <f t="shared" si="18"/>
        <v>0</v>
      </c>
      <c r="CO41" s="278">
        <f t="shared" si="18"/>
        <v>0</v>
      </c>
      <c r="CP41" s="278">
        <f t="shared" si="18"/>
        <v>0</v>
      </c>
      <c r="CQ41" s="278">
        <f t="shared" si="18"/>
        <v>0</v>
      </c>
      <c r="CR41" s="278">
        <f t="shared" si="18"/>
        <v>0</v>
      </c>
      <c r="CS41" s="278">
        <f t="shared" si="18"/>
        <v>0</v>
      </c>
    </row>
    <row r="42" spans="1:97" s="323" customFormat="1" x14ac:dyDescent="0.25">
      <c r="A42" s="278">
        <f>Prognoser!C89</f>
        <v>0</v>
      </c>
      <c r="B42" s="278" t="str">
        <f>'JA basår'!B31</f>
        <v>0 0</v>
      </c>
      <c r="C42" s="278">
        <f>Prognoser!D89</f>
        <v>0</v>
      </c>
      <c r="D42" s="278">
        <f ca="1">IFERROR(('JA basår'!$N31+'JA basår'!$N61),0)</f>
        <v>0</v>
      </c>
      <c r="E42" s="278">
        <f t="shared" ca="1" si="8"/>
        <v>0</v>
      </c>
      <c r="F42" s="278">
        <f t="shared" ca="1" si="19"/>
        <v>0</v>
      </c>
      <c r="G42" s="278">
        <f t="shared" ca="1" si="19"/>
        <v>0</v>
      </c>
      <c r="H42" s="278">
        <f t="shared" ca="1" si="19"/>
        <v>0</v>
      </c>
      <c r="I42" s="278">
        <f t="shared" ca="1" si="19"/>
        <v>0</v>
      </c>
      <c r="J42" s="278">
        <f t="shared" ca="1" si="19"/>
        <v>0</v>
      </c>
      <c r="K42" s="278">
        <f t="shared" ca="1" si="19"/>
        <v>0</v>
      </c>
      <c r="L42" s="278">
        <f t="shared" ca="1" si="19"/>
        <v>0</v>
      </c>
      <c r="M42" s="278">
        <f t="shared" ca="1" si="19"/>
        <v>0</v>
      </c>
      <c r="N42" s="278">
        <f t="shared" ca="1" si="19"/>
        <v>0</v>
      </c>
      <c r="O42" s="278">
        <f t="shared" ca="1" si="19"/>
        <v>0</v>
      </c>
      <c r="P42" s="278">
        <f t="shared" ca="1" si="19"/>
        <v>0</v>
      </c>
      <c r="Q42" s="278">
        <f t="shared" ca="1" si="19"/>
        <v>0</v>
      </c>
      <c r="R42" s="278">
        <f t="shared" ca="1" si="19"/>
        <v>0</v>
      </c>
      <c r="S42" s="278">
        <f t="shared" ca="1" si="19"/>
        <v>0</v>
      </c>
      <c r="T42" s="278">
        <f t="shared" ca="1" si="19"/>
        <v>0</v>
      </c>
      <c r="U42" s="278">
        <f t="shared" ca="1" si="19"/>
        <v>0</v>
      </c>
      <c r="V42" s="278">
        <f t="shared" ca="1" si="19"/>
        <v>0</v>
      </c>
      <c r="W42" s="278">
        <f t="shared" ca="1" si="19"/>
        <v>0</v>
      </c>
      <c r="X42" s="278">
        <f t="shared" ca="1" si="19"/>
        <v>0</v>
      </c>
      <c r="Y42" s="278">
        <f t="shared" ca="1" si="19"/>
        <v>0</v>
      </c>
      <c r="Z42" s="278">
        <f t="shared" ca="1" si="19"/>
        <v>0</v>
      </c>
      <c r="AA42" s="278">
        <f t="shared" ca="1" si="19"/>
        <v>0</v>
      </c>
      <c r="AB42" s="278">
        <f t="shared" ca="1" si="19"/>
        <v>0</v>
      </c>
      <c r="AC42" s="278">
        <f t="shared" ca="1" si="19"/>
        <v>0</v>
      </c>
      <c r="AD42" s="278">
        <f t="shared" ca="1" si="19"/>
        <v>0</v>
      </c>
      <c r="AE42" s="278">
        <f t="shared" ca="1" si="19"/>
        <v>0</v>
      </c>
      <c r="AF42" s="278">
        <f t="shared" ca="1" si="19"/>
        <v>0</v>
      </c>
      <c r="AG42" s="278">
        <f t="shared" ca="1" si="19"/>
        <v>0</v>
      </c>
      <c r="AH42" s="278">
        <f t="shared" ca="1" si="19"/>
        <v>0</v>
      </c>
      <c r="AI42" s="278">
        <f t="shared" ca="1" si="19"/>
        <v>0</v>
      </c>
      <c r="AJ42" s="278">
        <f t="shared" ca="1" si="19"/>
        <v>0</v>
      </c>
      <c r="AK42" s="278">
        <f t="shared" ca="1" si="19"/>
        <v>0</v>
      </c>
      <c r="AL42" s="278">
        <f t="shared" ca="1" si="19"/>
        <v>0</v>
      </c>
      <c r="AM42" s="278">
        <f t="shared" ca="1" si="19"/>
        <v>0</v>
      </c>
      <c r="AN42" s="278">
        <f t="shared" ca="1" si="19"/>
        <v>0</v>
      </c>
      <c r="AO42" s="278">
        <f t="shared" ca="1" si="19"/>
        <v>0</v>
      </c>
      <c r="AP42" s="278">
        <f t="shared" ca="1" si="19"/>
        <v>0</v>
      </c>
      <c r="AQ42" s="278">
        <f t="shared" ca="1" si="19"/>
        <v>0</v>
      </c>
      <c r="AR42" s="278">
        <f t="shared" ca="1" si="19"/>
        <v>0</v>
      </c>
      <c r="AS42" s="278">
        <f t="shared" ca="1" si="19"/>
        <v>0</v>
      </c>
      <c r="AT42" s="278">
        <f t="shared" ca="1" si="19"/>
        <v>0</v>
      </c>
      <c r="AU42" s="278">
        <f t="shared" ca="1" si="19"/>
        <v>0</v>
      </c>
      <c r="AV42" s="278">
        <f t="shared" ca="1" si="19"/>
        <v>0</v>
      </c>
      <c r="AW42" s="278">
        <f t="shared" ca="1" si="19"/>
        <v>0</v>
      </c>
      <c r="AX42" s="278">
        <f t="shared" ca="1" si="19"/>
        <v>0</v>
      </c>
      <c r="AY42" s="278">
        <f t="shared" ca="1" si="19"/>
        <v>0</v>
      </c>
      <c r="AZ42" s="278">
        <f t="shared" ca="1" si="19"/>
        <v>0</v>
      </c>
      <c r="BA42" s="278">
        <f t="shared" ca="1" si="19"/>
        <v>0</v>
      </c>
      <c r="BB42" s="278">
        <f t="shared" ca="1" si="19"/>
        <v>0</v>
      </c>
      <c r="BC42" s="278">
        <f t="shared" ca="1" si="19"/>
        <v>0</v>
      </c>
      <c r="BD42" s="278">
        <f t="shared" ca="1" si="19"/>
        <v>0</v>
      </c>
      <c r="BE42" s="278">
        <f t="shared" ca="1" si="19"/>
        <v>0</v>
      </c>
      <c r="BF42" s="278">
        <f t="shared" ca="1" si="19"/>
        <v>0</v>
      </c>
      <c r="BG42" s="278">
        <f t="shared" ca="1" si="19"/>
        <v>0</v>
      </c>
      <c r="BH42" s="278">
        <f t="shared" ca="1" si="19"/>
        <v>0</v>
      </c>
      <c r="BI42" s="278">
        <f t="shared" ca="1" si="19"/>
        <v>0</v>
      </c>
      <c r="BJ42" s="278">
        <f t="shared" ca="1" si="19"/>
        <v>0</v>
      </c>
      <c r="BK42" s="278">
        <f t="shared" ca="1" si="19"/>
        <v>0</v>
      </c>
      <c r="BL42" s="278">
        <f t="shared" ca="1" si="19"/>
        <v>0</v>
      </c>
      <c r="BM42" s="278">
        <f t="shared" ca="1" si="19"/>
        <v>0</v>
      </c>
      <c r="BN42" s="278">
        <f t="shared" ca="1" si="19"/>
        <v>0</v>
      </c>
      <c r="BO42" s="278">
        <f t="shared" ca="1" si="19"/>
        <v>0</v>
      </c>
      <c r="BP42" s="278">
        <f t="shared" ca="1" si="19"/>
        <v>0</v>
      </c>
      <c r="BQ42" s="278">
        <f t="shared" ca="1" si="19"/>
        <v>0</v>
      </c>
      <c r="BR42" s="278">
        <f t="shared" ca="1" si="18"/>
        <v>0</v>
      </c>
      <c r="BS42" s="278">
        <f t="shared" ca="1" si="18"/>
        <v>0</v>
      </c>
      <c r="BT42" s="278">
        <f t="shared" ca="1" si="18"/>
        <v>0</v>
      </c>
      <c r="BU42" s="278">
        <f t="shared" si="18"/>
        <v>0</v>
      </c>
      <c r="BV42" s="278">
        <f t="shared" si="18"/>
        <v>0</v>
      </c>
      <c r="BW42" s="278">
        <f t="shared" si="18"/>
        <v>0</v>
      </c>
      <c r="BX42" s="278">
        <f t="shared" si="18"/>
        <v>0</v>
      </c>
      <c r="BY42" s="278">
        <f t="shared" si="18"/>
        <v>0</v>
      </c>
      <c r="BZ42" s="278">
        <f t="shared" si="18"/>
        <v>0</v>
      </c>
      <c r="CA42" s="278">
        <f t="shared" si="18"/>
        <v>0</v>
      </c>
      <c r="CB42" s="278">
        <f t="shared" si="18"/>
        <v>0</v>
      </c>
      <c r="CC42" s="278">
        <f t="shared" si="18"/>
        <v>0</v>
      </c>
      <c r="CD42" s="278">
        <f t="shared" si="18"/>
        <v>0</v>
      </c>
      <c r="CE42" s="278">
        <f t="shared" si="18"/>
        <v>0</v>
      </c>
      <c r="CF42" s="278">
        <f t="shared" si="18"/>
        <v>0</v>
      </c>
      <c r="CG42" s="278">
        <f t="shared" si="18"/>
        <v>0</v>
      </c>
      <c r="CH42" s="278">
        <f t="shared" si="18"/>
        <v>0</v>
      </c>
      <c r="CI42" s="278">
        <f t="shared" si="18"/>
        <v>0</v>
      </c>
      <c r="CJ42" s="278">
        <f t="shared" si="18"/>
        <v>0</v>
      </c>
      <c r="CK42" s="278">
        <f t="shared" si="18"/>
        <v>0</v>
      </c>
      <c r="CL42" s="278">
        <f t="shared" si="18"/>
        <v>0</v>
      </c>
      <c r="CM42" s="278">
        <f t="shared" si="18"/>
        <v>0</v>
      </c>
      <c r="CN42" s="278">
        <f t="shared" si="18"/>
        <v>0</v>
      </c>
      <c r="CO42" s="278">
        <f t="shared" si="18"/>
        <v>0</v>
      </c>
      <c r="CP42" s="278">
        <f t="shared" si="18"/>
        <v>0</v>
      </c>
      <c r="CQ42" s="278">
        <f t="shared" si="18"/>
        <v>0</v>
      </c>
      <c r="CR42" s="278">
        <f t="shared" si="18"/>
        <v>0</v>
      </c>
      <c r="CS42" s="278">
        <f t="shared" si="18"/>
        <v>0</v>
      </c>
    </row>
    <row r="43" spans="1:97" s="328" customFormat="1" ht="13" x14ac:dyDescent="0.3">
      <c r="D43" s="333">
        <f ca="1">SUM(D18:D42)</f>
        <v>0</v>
      </c>
      <c r="E43" s="333">
        <f t="shared" ref="E43:BP43" ca="1" si="20">SUM(E18:E42)</f>
        <v>0</v>
      </c>
      <c r="F43" s="333">
        <f t="shared" ca="1" si="20"/>
        <v>0</v>
      </c>
      <c r="G43" s="333">
        <f t="shared" ca="1" si="20"/>
        <v>0</v>
      </c>
      <c r="H43" s="333">
        <f t="shared" ca="1" si="20"/>
        <v>0</v>
      </c>
      <c r="I43" s="333">
        <f t="shared" ca="1" si="20"/>
        <v>0</v>
      </c>
      <c r="J43" s="333">
        <f t="shared" ca="1" si="20"/>
        <v>0</v>
      </c>
      <c r="K43" s="333">
        <f t="shared" ca="1" si="20"/>
        <v>0</v>
      </c>
      <c r="L43" s="333">
        <f t="shared" ca="1" si="20"/>
        <v>0</v>
      </c>
      <c r="M43" s="333">
        <f t="shared" ca="1" si="20"/>
        <v>0</v>
      </c>
      <c r="N43" s="333">
        <f t="shared" ca="1" si="20"/>
        <v>0</v>
      </c>
      <c r="O43" s="333">
        <f t="shared" ca="1" si="20"/>
        <v>0</v>
      </c>
      <c r="P43" s="333">
        <f t="shared" ca="1" si="20"/>
        <v>0</v>
      </c>
      <c r="Q43" s="333">
        <f t="shared" ca="1" si="20"/>
        <v>0</v>
      </c>
      <c r="R43" s="333">
        <f t="shared" ca="1" si="20"/>
        <v>0</v>
      </c>
      <c r="S43" s="333">
        <f t="shared" ca="1" si="20"/>
        <v>0</v>
      </c>
      <c r="T43" s="333">
        <f t="shared" ca="1" si="20"/>
        <v>0</v>
      </c>
      <c r="U43" s="333">
        <f t="shared" ca="1" si="20"/>
        <v>0</v>
      </c>
      <c r="V43" s="333">
        <f t="shared" ca="1" si="20"/>
        <v>0</v>
      </c>
      <c r="W43" s="333">
        <f t="shared" ca="1" si="20"/>
        <v>0</v>
      </c>
      <c r="X43" s="333">
        <f t="shared" ca="1" si="20"/>
        <v>0</v>
      </c>
      <c r="Y43" s="333">
        <f t="shared" ca="1" si="20"/>
        <v>0</v>
      </c>
      <c r="Z43" s="333">
        <f t="shared" ca="1" si="20"/>
        <v>0</v>
      </c>
      <c r="AA43" s="333">
        <f t="shared" ca="1" si="20"/>
        <v>0</v>
      </c>
      <c r="AB43" s="333">
        <f t="shared" ca="1" si="20"/>
        <v>0</v>
      </c>
      <c r="AC43" s="333">
        <f t="shared" ca="1" si="20"/>
        <v>0</v>
      </c>
      <c r="AD43" s="333">
        <f t="shared" ca="1" si="20"/>
        <v>0</v>
      </c>
      <c r="AE43" s="333">
        <f t="shared" ca="1" si="20"/>
        <v>0</v>
      </c>
      <c r="AF43" s="333">
        <f t="shared" ca="1" si="20"/>
        <v>0</v>
      </c>
      <c r="AG43" s="333">
        <f t="shared" ca="1" si="20"/>
        <v>0</v>
      </c>
      <c r="AH43" s="333">
        <f t="shared" ca="1" si="20"/>
        <v>0</v>
      </c>
      <c r="AI43" s="333">
        <f t="shared" ca="1" si="20"/>
        <v>0</v>
      </c>
      <c r="AJ43" s="333">
        <f t="shared" ca="1" si="20"/>
        <v>0</v>
      </c>
      <c r="AK43" s="333">
        <f t="shared" ca="1" si="20"/>
        <v>0</v>
      </c>
      <c r="AL43" s="333">
        <f t="shared" ca="1" si="20"/>
        <v>0</v>
      </c>
      <c r="AM43" s="333">
        <f t="shared" ca="1" si="20"/>
        <v>0</v>
      </c>
      <c r="AN43" s="333">
        <f t="shared" ca="1" si="20"/>
        <v>0</v>
      </c>
      <c r="AO43" s="333">
        <f t="shared" ca="1" si="20"/>
        <v>0</v>
      </c>
      <c r="AP43" s="333">
        <f t="shared" ca="1" si="20"/>
        <v>0</v>
      </c>
      <c r="AQ43" s="333">
        <f t="shared" ca="1" si="20"/>
        <v>0</v>
      </c>
      <c r="AR43" s="333">
        <f t="shared" ca="1" si="20"/>
        <v>0</v>
      </c>
      <c r="AS43" s="333">
        <f t="shared" ca="1" si="20"/>
        <v>0</v>
      </c>
      <c r="AT43" s="333">
        <f t="shared" ca="1" si="20"/>
        <v>0</v>
      </c>
      <c r="AU43" s="333">
        <f t="shared" ca="1" si="20"/>
        <v>0</v>
      </c>
      <c r="AV43" s="333">
        <f t="shared" ca="1" si="20"/>
        <v>0</v>
      </c>
      <c r="AW43" s="333">
        <f t="shared" ca="1" si="20"/>
        <v>0</v>
      </c>
      <c r="AX43" s="333">
        <f t="shared" ca="1" si="20"/>
        <v>0</v>
      </c>
      <c r="AY43" s="333">
        <f t="shared" ca="1" si="20"/>
        <v>0</v>
      </c>
      <c r="AZ43" s="333">
        <f t="shared" ca="1" si="20"/>
        <v>0</v>
      </c>
      <c r="BA43" s="333">
        <f t="shared" ca="1" si="20"/>
        <v>0</v>
      </c>
      <c r="BB43" s="333">
        <f t="shared" ca="1" si="20"/>
        <v>0</v>
      </c>
      <c r="BC43" s="333">
        <f t="shared" ca="1" si="20"/>
        <v>0</v>
      </c>
      <c r="BD43" s="333">
        <f t="shared" ca="1" si="20"/>
        <v>0</v>
      </c>
      <c r="BE43" s="333">
        <f t="shared" ca="1" si="20"/>
        <v>0</v>
      </c>
      <c r="BF43" s="333">
        <f t="shared" ca="1" si="20"/>
        <v>0</v>
      </c>
      <c r="BG43" s="333">
        <f t="shared" ca="1" si="20"/>
        <v>0</v>
      </c>
      <c r="BH43" s="333">
        <f t="shared" ca="1" si="20"/>
        <v>0</v>
      </c>
      <c r="BI43" s="333">
        <f t="shared" ca="1" si="20"/>
        <v>0</v>
      </c>
      <c r="BJ43" s="333">
        <f t="shared" ca="1" si="20"/>
        <v>0</v>
      </c>
      <c r="BK43" s="333">
        <f t="shared" ca="1" si="20"/>
        <v>0</v>
      </c>
      <c r="BL43" s="333">
        <f t="shared" ca="1" si="20"/>
        <v>0</v>
      </c>
      <c r="BM43" s="333">
        <f t="shared" ca="1" si="20"/>
        <v>0</v>
      </c>
      <c r="BN43" s="333">
        <f t="shared" ca="1" si="20"/>
        <v>0</v>
      </c>
      <c r="BO43" s="333">
        <f t="shared" ca="1" si="20"/>
        <v>0</v>
      </c>
      <c r="BP43" s="333">
        <f t="shared" ca="1" si="20"/>
        <v>0</v>
      </c>
      <c r="BQ43" s="333">
        <f t="shared" ref="BQ43:BY43" ca="1" si="21">SUM(BQ18:BQ42)</f>
        <v>0</v>
      </c>
      <c r="BR43" s="333">
        <f t="shared" ca="1" si="21"/>
        <v>0</v>
      </c>
      <c r="BS43" s="333">
        <f t="shared" ca="1" si="21"/>
        <v>0</v>
      </c>
      <c r="BT43" s="333">
        <f t="shared" ca="1" si="21"/>
        <v>0</v>
      </c>
      <c r="BU43" s="333">
        <f t="shared" si="21"/>
        <v>0</v>
      </c>
      <c r="BV43" s="333">
        <f t="shared" si="21"/>
        <v>0</v>
      </c>
      <c r="BW43" s="333">
        <f t="shared" si="21"/>
        <v>0</v>
      </c>
      <c r="BX43" s="333">
        <f t="shared" si="21"/>
        <v>0</v>
      </c>
      <c r="BY43" s="333">
        <f t="shared" si="21"/>
        <v>0</v>
      </c>
    </row>
    <row r="44" spans="1:97" s="323" customFormat="1" x14ac:dyDescent="0.25"/>
    <row r="45" spans="1:97" s="323" customFormat="1" x14ac:dyDescent="0.25"/>
    <row r="46" spans="1:97" s="323" customFormat="1" ht="15.5" x14ac:dyDescent="0.35">
      <c r="A46" s="332" t="s">
        <v>10</v>
      </c>
      <c r="G46" s="331" t="str">
        <f>G15</f>
        <v>Tabellen visar årlig bränsleförbrukning för respektive fartygsklass. Bränsleförbrukningen är dels nedräknad med antagen bränsleeffektivisering, dels uppräknad med godsprognosen (vilken ökar antalet anlöp per år).</v>
      </c>
    </row>
    <row r="47" spans="1:97" s="328" customFormat="1" ht="13" x14ac:dyDescent="0.3">
      <c r="A47" s="328" t="s">
        <v>72</v>
      </c>
      <c r="B47" s="328" t="s">
        <v>51</v>
      </c>
      <c r="C47" s="328" t="s">
        <v>73</v>
      </c>
      <c r="D47" s="328">
        <f t="shared" ref="D47:AI47" si="22">D17</f>
        <v>2019</v>
      </c>
      <c r="E47" s="328">
        <f t="shared" si="22"/>
        <v>2020</v>
      </c>
      <c r="F47" s="328">
        <f t="shared" si="22"/>
        <v>2021</v>
      </c>
      <c r="G47" s="328">
        <f t="shared" si="22"/>
        <v>2022</v>
      </c>
      <c r="H47" s="328">
        <f t="shared" si="22"/>
        <v>2023</v>
      </c>
      <c r="I47" s="328">
        <f t="shared" si="22"/>
        <v>2024</v>
      </c>
      <c r="J47" s="328">
        <f t="shared" si="22"/>
        <v>2025</v>
      </c>
      <c r="K47" s="328">
        <f t="shared" si="22"/>
        <v>2026</v>
      </c>
      <c r="L47" s="328">
        <f t="shared" si="22"/>
        <v>2027</v>
      </c>
      <c r="M47" s="328">
        <f t="shared" si="22"/>
        <v>2028</v>
      </c>
      <c r="N47" s="328">
        <f t="shared" si="22"/>
        <v>2029</v>
      </c>
      <c r="O47" s="328">
        <f t="shared" si="22"/>
        <v>2030</v>
      </c>
      <c r="P47" s="328">
        <f t="shared" si="22"/>
        <v>2031</v>
      </c>
      <c r="Q47" s="328">
        <f t="shared" si="22"/>
        <v>2032</v>
      </c>
      <c r="R47" s="328">
        <f t="shared" si="22"/>
        <v>2033</v>
      </c>
      <c r="S47" s="328">
        <f t="shared" si="22"/>
        <v>2034</v>
      </c>
      <c r="T47" s="328">
        <f t="shared" si="22"/>
        <v>2035</v>
      </c>
      <c r="U47" s="328">
        <f t="shared" si="22"/>
        <v>2036</v>
      </c>
      <c r="V47" s="328">
        <f t="shared" si="22"/>
        <v>2037</v>
      </c>
      <c r="W47" s="328">
        <f t="shared" si="22"/>
        <v>2038</v>
      </c>
      <c r="X47" s="328">
        <f t="shared" si="22"/>
        <v>2039</v>
      </c>
      <c r="Y47" s="328">
        <f t="shared" si="22"/>
        <v>2040</v>
      </c>
      <c r="Z47" s="328">
        <f t="shared" si="22"/>
        <v>2041</v>
      </c>
      <c r="AA47" s="328">
        <f t="shared" si="22"/>
        <v>2042</v>
      </c>
      <c r="AB47" s="328">
        <f t="shared" si="22"/>
        <v>2043</v>
      </c>
      <c r="AC47" s="328">
        <f t="shared" si="22"/>
        <v>2044</v>
      </c>
      <c r="AD47" s="328">
        <f t="shared" si="22"/>
        <v>2045</v>
      </c>
      <c r="AE47" s="328">
        <f t="shared" si="22"/>
        <v>2046</v>
      </c>
      <c r="AF47" s="328">
        <f t="shared" si="22"/>
        <v>2047</v>
      </c>
      <c r="AG47" s="328">
        <f t="shared" si="22"/>
        <v>2048</v>
      </c>
      <c r="AH47" s="328">
        <f t="shared" si="22"/>
        <v>2049</v>
      </c>
      <c r="AI47" s="328">
        <f t="shared" si="22"/>
        <v>2050</v>
      </c>
      <c r="AJ47" s="328">
        <f t="shared" ref="AJ47:BO47" si="23">AJ17</f>
        <v>2051</v>
      </c>
      <c r="AK47" s="328">
        <f t="shared" si="23"/>
        <v>2052</v>
      </c>
      <c r="AL47" s="328">
        <f t="shared" si="23"/>
        <v>2053</v>
      </c>
      <c r="AM47" s="328">
        <f t="shared" si="23"/>
        <v>2054</v>
      </c>
      <c r="AN47" s="328">
        <f t="shared" si="23"/>
        <v>2055</v>
      </c>
      <c r="AO47" s="328">
        <f t="shared" si="23"/>
        <v>2056</v>
      </c>
      <c r="AP47" s="328">
        <f t="shared" si="23"/>
        <v>2057</v>
      </c>
      <c r="AQ47" s="328">
        <f t="shared" si="23"/>
        <v>2058</v>
      </c>
      <c r="AR47" s="328">
        <f t="shared" si="23"/>
        <v>2059</v>
      </c>
      <c r="AS47" s="328">
        <f t="shared" si="23"/>
        <v>2060</v>
      </c>
      <c r="AT47" s="328">
        <f t="shared" si="23"/>
        <v>2061</v>
      </c>
      <c r="AU47" s="328">
        <f t="shared" si="23"/>
        <v>2062</v>
      </c>
      <c r="AV47" s="328">
        <f t="shared" si="23"/>
        <v>2063</v>
      </c>
      <c r="AW47" s="328">
        <f t="shared" si="23"/>
        <v>2064</v>
      </c>
      <c r="AX47" s="328">
        <f t="shared" si="23"/>
        <v>2065</v>
      </c>
      <c r="AY47" s="328">
        <f t="shared" si="23"/>
        <v>2066</v>
      </c>
      <c r="AZ47" s="328">
        <f t="shared" si="23"/>
        <v>2067</v>
      </c>
      <c r="BA47" s="328">
        <f t="shared" si="23"/>
        <v>2068</v>
      </c>
      <c r="BB47" s="328">
        <f t="shared" si="23"/>
        <v>2069</v>
      </c>
      <c r="BC47" s="328">
        <f t="shared" si="23"/>
        <v>2070</v>
      </c>
      <c r="BD47" s="328">
        <f t="shared" si="23"/>
        <v>2071</v>
      </c>
      <c r="BE47" s="328">
        <f t="shared" si="23"/>
        <v>2072</v>
      </c>
      <c r="BF47" s="328">
        <f t="shared" si="23"/>
        <v>2073</v>
      </c>
      <c r="BG47" s="328">
        <f t="shared" si="23"/>
        <v>2074</v>
      </c>
      <c r="BH47" s="328">
        <f t="shared" si="23"/>
        <v>2075</v>
      </c>
      <c r="BI47" s="328">
        <f t="shared" si="23"/>
        <v>2076</v>
      </c>
      <c r="BJ47" s="328">
        <f t="shared" si="23"/>
        <v>2077</v>
      </c>
      <c r="BK47" s="328">
        <f t="shared" si="23"/>
        <v>2078</v>
      </c>
      <c r="BL47" s="328">
        <f t="shared" si="23"/>
        <v>2079</v>
      </c>
      <c r="BM47" s="328">
        <f t="shared" si="23"/>
        <v>2080</v>
      </c>
      <c r="BN47" s="328">
        <f t="shared" si="23"/>
        <v>2081</v>
      </c>
      <c r="BO47" s="328">
        <f t="shared" si="23"/>
        <v>2082</v>
      </c>
      <c r="BP47" s="328">
        <f t="shared" ref="BP47:CO47" si="24">BP17</f>
        <v>2083</v>
      </c>
      <c r="BQ47" s="328">
        <f t="shared" si="24"/>
        <v>2084</v>
      </c>
      <c r="BR47" s="328">
        <f t="shared" si="24"/>
        <v>2085</v>
      </c>
      <c r="BS47" s="328">
        <f t="shared" si="24"/>
        <v>2086</v>
      </c>
      <c r="BT47" s="328">
        <f t="shared" si="24"/>
        <v>2087</v>
      </c>
      <c r="BU47" s="328">
        <f t="shared" si="24"/>
        <v>2088</v>
      </c>
      <c r="BV47" s="328">
        <f t="shared" si="24"/>
        <v>2089</v>
      </c>
      <c r="BW47" s="328">
        <f t="shared" si="24"/>
        <v>2090</v>
      </c>
      <c r="BX47" s="328">
        <f t="shared" si="24"/>
        <v>2091</v>
      </c>
      <c r="BY47" s="328">
        <f t="shared" si="24"/>
        <v>2092</v>
      </c>
      <c r="BZ47" s="328">
        <f t="shared" si="24"/>
        <v>2093</v>
      </c>
      <c r="CA47" s="328">
        <f t="shared" si="24"/>
        <v>2094</v>
      </c>
      <c r="CB47" s="328">
        <f t="shared" si="24"/>
        <v>2095</v>
      </c>
      <c r="CC47" s="328">
        <f t="shared" si="24"/>
        <v>2096</v>
      </c>
      <c r="CD47" s="328">
        <f t="shared" si="24"/>
        <v>2097</v>
      </c>
      <c r="CE47" s="328">
        <f t="shared" si="24"/>
        <v>2098</v>
      </c>
      <c r="CF47" s="328">
        <f t="shared" si="24"/>
        <v>2099</v>
      </c>
      <c r="CG47" s="328">
        <f t="shared" si="24"/>
        <v>2100</v>
      </c>
      <c r="CH47" s="328">
        <f t="shared" si="24"/>
        <v>2101</v>
      </c>
      <c r="CI47" s="328">
        <f t="shared" si="24"/>
        <v>2102</v>
      </c>
      <c r="CJ47" s="328">
        <f t="shared" si="24"/>
        <v>2103</v>
      </c>
      <c r="CK47" s="328">
        <f t="shared" si="24"/>
        <v>2104</v>
      </c>
      <c r="CL47" s="328">
        <f t="shared" si="24"/>
        <v>2105</v>
      </c>
      <c r="CM47" s="328">
        <f t="shared" si="24"/>
        <v>2106</v>
      </c>
      <c r="CN47" s="328">
        <f t="shared" si="24"/>
        <v>2107</v>
      </c>
      <c r="CO47" s="328">
        <f t="shared" si="24"/>
        <v>2108</v>
      </c>
      <c r="CP47" s="328">
        <f t="shared" ref="CP47:CS47" si="25">CP17</f>
        <v>2109</v>
      </c>
      <c r="CQ47" s="328">
        <f t="shared" si="25"/>
        <v>2110</v>
      </c>
      <c r="CR47" s="328">
        <f t="shared" si="25"/>
        <v>2111</v>
      </c>
      <c r="CS47" s="328">
        <f t="shared" si="25"/>
        <v>2112</v>
      </c>
    </row>
    <row r="48" spans="1:97" s="323" customFormat="1" x14ac:dyDescent="0.25">
      <c r="A48" s="278">
        <f>Prognoser!C94</f>
        <v>0</v>
      </c>
      <c r="B48" s="278" t="str">
        <f>'UA basår'!B7</f>
        <v>0 0</v>
      </c>
      <c r="C48" s="278">
        <f>Prognoser!D94</f>
        <v>0</v>
      </c>
      <c r="D48" s="278">
        <f ca="1">IFERROR(('UA basår'!$N7+'UA basår'!$N37),0)</f>
        <v>0</v>
      </c>
      <c r="E48" s="278">
        <f ca="1">IFERROR(IF(E$16="beräknas ej",0,D48*IF(E$47&gt;$B$3,1,$B$2)*IFERROR(INDEX($B$8:$E$14,MATCH($A48,$A$8:$A$14,0),MATCH(E$47,$B$6:$E$6,1)),0)),0)</f>
        <v>0</v>
      </c>
      <c r="F48" s="278">
        <f t="shared" ref="F48:BQ49" ca="1" si="26">IFERROR(IF(F$16="beräknas ej",0,E48*IF(F$47&gt;$B$3,1,$B$2)*IFERROR(INDEX($B$8:$E$14,MATCH($A48,$A$8:$A$14,0),MATCH(F$47,$B$6:$E$6,1)),0)),0)</f>
        <v>0</v>
      </c>
      <c r="G48" s="278">
        <f t="shared" ca="1" si="26"/>
        <v>0</v>
      </c>
      <c r="H48" s="278">
        <f t="shared" ca="1" si="26"/>
        <v>0</v>
      </c>
      <c r="I48" s="278">
        <f t="shared" ca="1" si="26"/>
        <v>0</v>
      </c>
      <c r="J48" s="278">
        <f t="shared" ca="1" si="26"/>
        <v>0</v>
      </c>
      <c r="K48" s="278">
        <f t="shared" ca="1" si="26"/>
        <v>0</v>
      </c>
      <c r="L48" s="278">
        <f t="shared" ca="1" si="26"/>
        <v>0</v>
      </c>
      <c r="M48" s="278">
        <f t="shared" ca="1" si="26"/>
        <v>0</v>
      </c>
      <c r="N48" s="278">
        <f t="shared" ca="1" si="26"/>
        <v>0</v>
      </c>
      <c r="O48" s="278">
        <f t="shared" ca="1" si="26"/>
        <v>0</v>
      </c>
      <c r="P48" s="278">
        <f t="shared" ca="1" si="26"/>
        <v>0</v>
      </c>
      <c r="Q48" s="278">
        <f t="shared" ca="1" si="26"/>
        <v>0</v>
      </c>
      <c r="R48" s="278">
        <f t="shared" ca="1" si="26"/>
        <v>0</v>
      </c>
      <c r="S48" s="278">
        <f t="shared" ca="1" si="26"/>
        <v>0</v>
      </c>
      <c r="T48" s="278">
        <f t="shared" ca="1" si="26"/>
        <v>0</v>
      </c>
      <c r="U48" s="278">
        <f t="shared" ca="1" si="26"/>
        <v>0</v>
      </c>
      <c r="V48" s="278">
        <f t="shared" ca="1" si="26"/>
        <v>0</v>
      </c>
      <c r="W48" s="278">
        <f t="shared" ca="1" si="26"/>
        <v>0</v>
      </c>
      <c r="X48" s="278">
        <f t="shared" ca="1" si="26"/>
        <v>0</v>
      </c>
      <c r="Y48" s="278">
        <f t="shared" ca="1" si="26"/>
        <v>0</v>
      </c>
      <c r="Z48" s="278">
        <f t="shared" ca="1" si="26"/>
        <v>0</v>
      </c>
      <c r="AA48" s="278">
        <f t="shared" ca="1" si="26"/>
        <v>0</v>
      </c>
      <c r="AB48" s="278">
        <f t="shared" ca="1" si="26"/>
        <v>0</v>
      </c>
      <c r="AC48" s="278">
        <f t="shared" ca="1" si="26"/>
        <v>0</v>
      </c>
      <c r="AD48" s="278">
        <f t="shared" ca="1" si="26"/>
        <v>0</v>
      </c>
      <c r="AE48" s="278">
        <f t="shared" ca="1" si="26"/>
        <v>0</v>
      </c>
      <c r="AF48" s="278">
        <f t="shared" ca="1" si="26"/>
        <v>0</v>
      </c>
      <c r="AG48" s="278">
        <f t="shared" ca="1" si="26"/>
        <v>0</v>
      </c>
      <c r="AH48" s="278">
        <f t="shared" ca="1" si="26"/>
        <v>0</v>
      </c>
      <c r="AI48" s="278">
        <f t="shared" ca="1" si="26"/>
        <v>0</v>
      </c>
      <c r="AJ48" s="278">
        <f t="shared" ca="1" si="26"/>
        <v>0</v>
      </c>
      <c r="AK48" s="278">
        <f t="shared" ca="1" si="26"/>
        <v>0</v>
      </c>
      <c r="AL48" s="278">
        <f t="shared" ca="1" si="26"/>
        <v>0</v>
      </c>
      <c r="AM48" s="278">
        <f t="shared" ca="1" si="26"/>
        <v>0</v>
      </c>
      <c r="AN48" s="278">
        <f t="shared" ca="1" si="26"/>
        <v>0</v>
      </c>
      <c r="AO48" s="278">
        <f t="shared" ca="1" si="26"/>
        <v>0</v>
      </c>
      <c r="AP48" s="278">
        <f t="shared" ca="1" si="26"/>
        <v>0</v>
      </c>
      <c r="AQ48" s="278">
        <f t="shared" ca="1" si="26"/>
        <v>0</v>
      </c>
      <c r="AR48" s="278">
        <f t="shared" ca="1" si="26"/>
        <v>0</v>
      </c>
      <c r="AS48" s="278">
        <f t="shared" ca="1" si="26"/>
        <v>0</v>
      </c>
      <c r="AT48" s="278">
        <f t="shared" ca="1" si="26"/>
        <v>0</v>
      </c>
      <c r="AU48" s="278">
        <f t="shared" ca="1" si="26"/>
        <v>0</v>
      </c>
      <c r="AV48" s="278">
        <f t="shared" ca="1" si="26"/>
        <v>0</v>
      </c>
      <c r="AW48" s="278">
        <f t="shared" ca="1" si="26"/>
        <v>0</v>
      </c>
      <c r="AX48" s="278">
        <f t="shared" ca="1" si="26"/>
        <v>0</v>
      </c>
      <c r="AY48" s="278">
        <f t="shared" ca="1" si="26"/>
        <v>0</v>
      </c>
      <c r="AZ48" s="278">
        <f t="shared" ca="1" si="26"/>
        <v>0</v>
      </c>
      <c r="BA48" s="278">
        <f t="shared" ca="1" si="26"/>
        <v>0</v>
      </c>
      <c r="BB48" s="278">
        <f t="shared" ca="1" si="26"/>
        <v>0</v>
      </c>
      <c r="BC48" s="278">
        <f t="shared" ca="1" si="26"/>
        <v>0</v>
      </c>
      <c r="BD48" s="278">
        <f t="shared" ca="1" si="26"/>
        <v>0</v>
      </c>
      <c r="BE48" s="278">
        <f t="shared" ca="1" si="26"/>
        <v>0</v>
      </c>
      <c r="BF48" s="278">
        <f t="shared" ca="1" si="26"/>
        <v>0</v>
      </c>
      <c r="BG48" s="278">
        <f t="shared" ca="1" si="26"/>
        <v>0</v>
      </c>
      <c r="BH48" s="278">
        <f t="shared" ca="1" si="26"/>
        <v>0</v>
      </c>
      <c r="BI48" s="278">
        <f t="shared" ca="1" si="26"/>
        <v>0</v>
      </c>
      <c r="BJ48" s="278">
        <f t="shared" ca="1" si="26"/>
        <v>0</v>
      </c>
      <c r="BK48" s="278">
        <f t="shared" ca="1" si="26"/>
        <v>0</v>
      </c>
      <c r="BL48" s="278">
        <f t="shared" ca="1" si="26"/>
        <v>0</v>
      </c>
      <c r="BM48" s="278">
        <f t="shared" ca="1" si="26"/>
        <v>0</v>
      </c>
      <c r="BN48" s="278">
        <f t="shared" ca="1" si="26"/>
        <v>0</v>
      </c>
      <c r="BO48" s="278">
        <f t="shared" ca="1" si="26"/>
        <v>0</v>
      </c>
      <c r="BP48" s="278">
        <f t="shared" ca="1" si="26"/>
        <v>0</v>
      </c>
      <c r="BQ48" s="278">
        <f t="shared" ca="1" si="26"/>
        <v>0</v>
      </c>
      <c r="BR48" s="278">
        <f t="shared" ref="BR48:CS52" ca="1" si="27">IFERROR(IF(BR$16="beräknas ej",0,BQ48*IF(BR$47&gt;$B$3,1,$B$2)*IFERROR(INDEX($B$8:$E$14,MATCH($A48,$A$8:$A$14,0),MATCH(BR$47,$B$6:$E$6,1)),0)),0)</f>
        <v>0</v>
      </c>
      <c r="BS48" s="278">
        <f t="shared" ca="1" si="27"/>
        <v>0</v>
      </c>
      <c r="BT48" s="278">
        <f t="shared" ca="1" si="27"/>
        <v>0</v>
      </c>
      <c r="BU48" s="278">
        <f t="shared" si="27"/>
        <v>0</v>
      </c>
      <c r="BV48" s="278">
        <f t="shared" si="27"/>
        <v>0</v>
      </c>
      <c r="BW48" s="278">
        <f t="shared" si="27"/>
        <v>0</v>
      </c>
      <c r="BX48" s="278">
        <f t="shared" si="27"/>
        <v>0</v>
      </c>
      <c r="BY48" s="278">
        <f t="shared" si="27"/>
        <v>0</v>
      </c>
      <c r="BZ48" s="278">
        <f t="shared" si="27"/>
        <v>0</v>
      </c>
      <c r="CA48" s="278">
        <f t="shared" si="27"/>
        <v>0</v>
      </c>
      <c r="CB48" s="278">
        <f t="shared" si="27"/>
        <v>0</v>
      </c>
      <c r="CC48" s="278">
        <f t="shared" si="27"/>
        <v>0</v>
      </c>
      <c r="CD48" s="278">
        <f t="shared" si="27"/>
        <v>0</v>
      </c>
      <c r="CE48" s="278">
        <f t="shared" si="27"/>
        <v>0</v>
      </c>
      <c r="CF48" s="278">
        <f t="shared" si="27"/>
        <v>0</v>
      </c>
      <c r="CG48" s="278">
        <f t="shared" si="27"/>
        <v>0</v>
      </c>
      <c r="CH48" s="278">
        <f t="shared" si="27"/>
        <v>0</v>
      </c>
      <c r="CI48" s="278">
        <f t="shared" si="27"/>
        <v>0</v>
      </c>
      <c r="CJ48" s="278">
        <f t="shared" si="27"/>
        <v>0</v>
      </c>
      <c r="CK48" s="278">
        <f t="shared" si="27"/>
        <v>0</v>
      </c>
      <c r="CL48" s="278">
        <f t="shared" si="27"/>
        <v>0</v>
      </c>
      <c r="CM48" s="278">
        <f t="shared" si="27"/>
        <v>0</v>
      </c>
      <c r="CN48" s="278">
        <f t="shared" si="27"/>
        <v>0</v>
      </c>
      <c r="CO48" s="278">
        <f t="shared" si="27"/>
        <v>0</v>
      </c>
      <c r="CP48" s="278">
        <f t="shared" si="27"/>
        <v>0</v>
      </c>
      <c r="CQ48" s="278">
        <f t="shared" si="27"/>
        <v>0</v>
      </c>
      <c r="CR48" s="278">
        <f t="shared" si="27"/>
        <v>0</v>
      </c>
      <c r="CS48" s="278">
        <f t="shared" si="27"/>
        <v>0</v>
      </c>
    </row>
    <row r="49" spans="1:97" s="323" customFormat="1" x14ac:dyDescent="0.25">
      <c r="A49" s="278">
        <f>Prognoser!C95</f>
        <v>0</v>
      </c>
      <c r="B49" s="278" t="str">
        <f>'UA basår'!B8</f>
        <v>0 0</v>
      </c>
      <c r="C49" s="278">
        <f>Prognoser!D95</f>
        <v>0</v>
      </c>
      <c r="D49" s="278">
        <f ca="1">IFERROR(('UA basår'!$N8+'UA basår'!$N38),0)</f>
        <v>0</v>
      </c>
      <c r="E49" s="278">
        <f t="shared" ref="E49:T72" ca="1" si="28">IFERROR(IF(E$16="beräknas ej",0,D49*IF(E$47&gt;$B$3,1,$B$2)*IFERROR(INDEX($B$8:$E$14,MATCH($A49,$A$8:$A$14,0),MATCH(E$47,$B$6:$E$6,1)),0)),0)</f>
        <v>0</v>
      </c>
      <c r="F49" s="278">
        <f t="shared" ca="1" si="28"/>
        <v>0</v>
      </c>
      <c r="G49" s="278">
        <f t="shared" ca="1" si="28"/>
        <v>0</v>
      </c>
      <c r="H49" s="278">
        <f t="shared" ca="1" si="28"/>
        <v>0</v>
      </c>
      <c r="I49" s="278">
        <f t="shared" ca="1" si="28"/>
        <v>0</v>
      </c>
      <c r="J49" s="278">
        <f t="shared" ca="1" si="28"/>
        <v>0</v>
      </c>
      <c r="K49" s="278">
        <f t="shared" ca="1" si="28"/>
        <v>0</v>
      </c>
      <c r="L49" s="278">
        <f t="shared" ca="1" si="28"/>
        <v>0</v>
      </c>
      <c r="M49" s="278">
        <f t="shared" ca="1" si="28"/>
        <v>0</v>
      </c>
      <c r="N49" s="278">
        <f t="shared" ca="1" si="28"/>
        <v>0</v>
      </c>
      <c r="O49" s="278">
        <f t="shared" ca="1" si="28"/>
        <v>0</v>
      </c>
      <c r="P49" s="278">
        <f t="shared" ca="1" si="28"/>
        <v>0</v>
      </c>
      <c r="Q49" s="278">
        <f t="shared" ca="1" si="28"/>
        <v>0</v>
      </c>
      <c r="R49" s="278">
        <f t="shared" ca="1" si="28"/>
        <v>0</v>
      </c>
      <c r="S49" s="278">
        <f t="shared" ca="1" si="28"/>
        <v>0</v>
      </c>
      <c r="T49" s="278">
        <f t="shared" ca="1" si="28"/>
        <v>0</v>
      </c>
      <c r="U49" s="278">
        <f t="shared" ca="1" si="26"/>
        <v>0</v>
      </c>
      <c r="V49" s="278">
        <f t="shared" ca="1" si="26"/>
        <v>0</v>
      </c>
      <c r="W49" s="278">
        <f t="shared" ca="1" si="26"/>
        <v>0</v>
      </c>
      <c r="X49" s="278">
        <f t="shared" ca="1" si="26"/>
        <v>0</v>
      </c>
      <c r="Y49" s="278">
        <f t="shared" ca="1" si="26"/>
        <v>0</v>
      </c>
      <c r="Z49" s="278">
        <f t="shared" ca="1" si="26"/>
        <v>0</v>
      </c>
      <c r="AA49" s="278">
        <f t="shared" ca="1" si="26"/>
        <v>0</v>
      </c>
      <c r="AB49" s="278">
        <f t="shared" ca="1" si="26"/>
        <v>0</v>
      </c>
      <c r="AC49" s="278">
        <f t="shared" ca="1" si="26"/>
        <v>0</v>
      </c>
      <c r="AD49" s="278">
        <f t="shared" ca="1" si="26"/>
        <v>0</v>
      </c>
      <c r="AE49" s="278">
        <f t="shared" ca="1" si="26"/>
        <v>0</v>
      </c>
      <c r="AF49" s="278">
        <f t="shared" ca="1" si="26"/>
        <v>0</v>
      </c>
      <c r="AG49" s="278">
        <f t="shared" ca="1" si="26"/>
        <v>0</v>
      </c>
      <c r="AH49" s="278">
        <f t="shared" ca="1" si="26"/>
        <v>0</v>
      </c>
      <c r="AI49" s="278">
        <f t="shared" ca="1" si="26"/>
        <v>0</v>
      </c>
      <c r="AJ49" s="278">
        <f t="shared" ca="1" si="26"/>
        <v>0</v>
      </c>
      <c r="AK49" s="278">
        <f t="shared" ca="1" si="26"/>
        <v>0</v>
      </c>
      <c r="AL49" s="278">
        <f t="shared" ca="1" si="26"/>
        <v>0</v>
      </c>
      <c r="AM49" s="278">
        <f t="shared" ca="1" si="26"/>
        <v>0</v>
      </c>
      <c r="AN49" s="278">
        <f t="shared" ca="1" si="26"/>
        <v>0</v>
      </c>
      <c r="AO49" s="278">
        <f t="shared" ca="1" si="26"/>
        <v>0</v>
      </c>
      <c r="AP49" s="278">
        <f t="shared" ca="1" si="26"/>
        <v>0</v>
      </c>
      <c r="AQ49" s="278">
        <f t="shared" ca="1" si="26"/>
        <v>0</v>
      </c>
      <c r="AR49" s="278">
        <f t="shared" ca="1" si="26"/>
        <v>0</v>
      </c>
      <c r="AS49" s="278">
        <f t="shared" ca="1" si="26"/>
        <v>0</v>
      </c>
      <c r="AT49" s="278">
        <f t="shared" ca="1" si="26"/>
        <v>0</v>
      </c>
      <c r="AU49" s="278">
        <f t="shared" ca="1" si="26"/>
        <v>0</v>
      </c>
      <c r="AV49" s="278">
        <f t="shared" ca="1" si="26"/>
        <v>0</v>
      </c>
      <c r="AW49" s="278">
        <f t="shared" ca="1" si="26"/>
        <v>0</v>
      </c>
      <c r="AX49" s="278">
        <f t="shared" ca="1" si="26"/>
        <v>0</v>
      </c>
      <c r="AY49" s="278">
        <f t="shared" ca="1" si="26"/>
        <v>0</v>
      </c>
      <c r="AZ49" s="278">
        <f t="shared" ca="1" si="26"/>
        <v>0</v>
      </c>
      <c r="BA49" s="278">
        <f t="shared" ca="1" si="26"/>
        <v>0</v>
      </c>
      <c r="BB49" s="278">
        <f t="shared" ca="1" si="26"/>
        <v>0</v>
      </c>
      <c r="BC49" s="278">
        <f t="shared" ca="1" si="26"/>
        <v>0</v>
      </c>
      <c r="BD49" s="278">
        <f t="shared" ca="1" si="26"/>
        <v>0</v>
      </c>
      <c r="BE49" s="278">
        <f t="shared" ca="1" si="26"/>
        <v>0</v>
      </c>
      <c r="BF49" s="278">
        <f t="shared" ca="1" si="26"/>
        <v>0</v>
      </c>
      <c r="BG49" s="278">
        <f t="shared" ca="1" si="26"/>
        <v>0</v>
      </c>
      <c r="BH49" s="278">
        <f t="shared" ca="1" si="26"/>
        <v>0</v>
      </c>
      <c r="BI49" s="278">
        <f t="shared" ca="1" si="26"/>
        <v>0</v>
      </c>
      <c r="BJ49" s="278">
        <f t="shared" ca="1" si="26"/>
        <v>0</v>
      </c>
      <c r="BK49" s="278">
        <f t="shared" ca="1" si="26"/>
        <v>0</v>
      </c>
      <c r="BL49" s="278">
        <f t="shared" ca="1" si="26"/>
        <v>0</v>
      </c>
      <c r="BM49" s="278">
        <f t="shared" ca="1" si="26"/>
        <v>0</v>
      </c>
      <c r="BN49" s="278">
        <f t="shared" ca="1" si="26"/>
        <v>0</v>
      </c>
      <c r="BO49" s="278">
        <f t="shared" ca="1" si="26"/>
        <v>0</v>
      </c>
      <c r="BP49" s="278">
        <f t="shared" ca="1" si="26"/>
        <v>0</v>
      </c>
      <c r="BQ49" s="278">
        <f t="shared" ca="1" si="26"/>
        <v>0</v>
      </c>
      <c r="BR49" s="278">
        <f t="shared" ca="1" si="27"/>
        <v>0</v>
      </c>
      <c r="BS49" s="278">
        <f t="shared" ca="1" si="27"/>
        <v>0</v>
      </c>
      <c r="BT49" s="278">
        <f t="shared" ca="1" si="27"/>
        <v>0</v>
      </c>
      <c r="BU49" s="278">
        <f t="shared" si="27"/>
        <v>0</v>
      </c>
      <c r="BV49" s="278">
        <f t="shared" si="27"/>
        <v>0</v>
      </c>
      <c r="BW49" s="278">
        <f t="shared" si="27"/>
        <v>0</v>
      </c>
      <c r="BX49" s="278">
        <f t="shared" si="27"/>
        <v>0</v>
      </c>
      <c r="BY49" s="278">
        <f t="shared" si="27"/>
        <v>0</v>
      </c>
      <c r="BZ49" s="278">
        <f t="shared" si="27"/>
        <v>0</v>
      </c>
      <c r="CA49" s="278">
        <f t="shared" si="27"/>
        <v>0</v>
      </c>
      <c r="CB49" s="278">
        <f t="shared" si="27"/>
        <v>0</v>
      </c>
      <c r="CC49" s="278">
        <f t="shared" si="27"/>
        <v>0</v>
      </c>
      <c r="CD49" s="278">
        <f t="shared" si="27"/>
        <v>0</v>
      </c>
      <c r="CE49" s="278">
        <f t="shared" si="27"/>
        <v>0</v>
      </c>
      <c r="CF49" s="278">
        <f t="shared" si="27"/>
        <v>0</v>
      </c>
      <c r="CG49" s="278">
        <f t="shared" si="27"/>
        <v>0</v>
      </c>
      <c r="CH49" s="278">
        <f t="shared" si="27"/>
        <v>0</v>
      </c>
      <c r="CI49" s="278">
        <f t="shared" si="27"/>
        <v>0</v>
      </c>
      <c r="CJ49" s="278">
        <f t="shared" si="27"/>
        <v>0</v>
      </c>
      <c r="CK49" s="278">
        <f t="shared" si="27"/>
        <v>0</v>
      </c>
      <c r="CL49" s="278">
        <f t="shared" si="27"/>
        <v>0</v>
      </c>
      <c r="CM49" s="278">
        <f t="shared" si="27"/>
        <v>0</v>
      </c>
      <c r="CN49" s="278">
        <f t="shared" si="27"/>
        <v>0</v>
      </c>
      <c r="CO49" s="278">
        <f t="shared" si="27"/>
        <v>0</v>
      </c>
      <c r="CP49" s="278">
        <f t="shared" si="27"/>
        <v>0</v>
      </c>
      <c r="CQ49" s="278">
        <f t="shared" si="27"/>
        <v>0</v>
      </c>
      <c r="CR49" s="278">
        <f t="shared" si="27"/>
        <v>0</v>
      </c>
      <c r="CS49" s="278">
        <f t="shared" si="27"/>
        <v>0</v>
      </c>
    </row>
    <row r="50" spans="1:97" s="323" customFormat="1" x14ac:dyDescent="0.25">
      <c r="A50" s="278">
        <f>Prognoser!C96</f>
        <v>0</v>
      </c>
      <c r="B50" s="278" t="str">
        <f>'UA basår'!B9</f>
        <v>0 0</v>
      </c>
      <c r="C50" s="278">
        <f>Prognoser!D96</f>
        <v>0</v>
      </c>
      <c r="D50" s="278">
        <f ca="1">IFERROR(('UA basår'!$N9+'UA basår'!$N39),0)</f>
        <v>0</v>
      </c>
      <c r="E50" s="278">
        <f t="shared" ca="1" si="28"/>
        <v>0</v>
      </c>
      <c r="F50" s="278">
        <f t="shared" ref="F50:BQ53" ca="1" si="29">IFERROR(IF(F$16="beräknas ej",0,E50*IF(F$47&gt;$B$3,1,$B$2)*IFERROR(INDEX($B$8:$E$14,MATCH($A50,$A$8:$A$14,0),MATCH(F$47,$B$6:$E$6,1)),0)),0)</f>
        <v>0</v>
      </c>
      <c r="G50" s="278">
        <f t="shared" ca="1" si="29"/>
        <v>0</v>
      </c>
      <c r="H50" s="278">
        <f t="shared" ca="1" si="29"/>
        <v>0</v>
      </c>
      <c r="I50" s="278">
        <f t="shared" ca="1" si="29"/>
        <v>0</v>
      </c>
      <c r="J50" s="278">
        <f t="shared" ca="1" si="29"/>
        <v>0</v>
      </c>
      <c r="K50" s="278">
        <f t="shared" ca="1" si="29"/>
        <v>0</v>
      </c>
      <c r="L50" s="278">
        <f t="shared" ca="1" si="29"/>
        <v>0</v>
      </c>
      <c r="M50" s="278">
        <f t="shared" ca="1" si="29"/>
        <v>0</v>
      </c>
      <c r="N50" s="278">
        <f t="shared" ca="1" si="29"/>
        <v>0</v>
      </c>
      <c r="O50" s="278">
        <f t="shared" ca="1" si="29"/>
        <v>0</v>
      </c>
      <c r="P50" s="278">
        <f t="shared" ca="1" si="29"/>
        <v>0</v>
      </c>
      <c r="Q50" s="278">
        <f t="shared" ca="1" si="29"/>
        <v>0</v>
      </c>
      <c r="R50" s="278">
        <f t="shared" ca="1" si="29"/>
        <v>0</v>
      </c>
      <c r="S50" s="278">
        <f t="shared" ca="1" si="29"/>
        <v>0</v>
      </c>
      <c r="T50" s="278">
        <f t="shared" ca="1" si="29"/>
        <v>0</v>
      </c>
      <c r="U50" s="278">
        <f t="shared" ca="1" si="29"/>
        <v>0</v>
      </c>
      <c r="V50" s="278">
        <f t="shared" ca="1" si="29"/>
        <v>0</v>
      </c>
      <c r="W50" s="278">
        <f t="shared" ca="1" si="29"/>
        <v>0</v>
      </c>
      <c r="X50" s="278">
        <f t="shared" ca="1" si="29"/>
        <v>0</v>
      </c>
      <c r="Y50" s="278">
        <f t="shared" ca="1" si="29"/>
        <v>0</v>
      </c>
      <c r="Z50" s="278">
        <f t="shared" ca="1" si="29"/>
        <v>0</v>
      </c>
      <c r="AA50" s="278">
        <f t="shared" ca="1" si="29"/>
        <v>0</v>
      </c>
      <c r="AB50" s="278">
        <f t="shared" ca="1" si="29"/>
        <v>0</v>
      </c>
      <c r="AC50" s="278">
        <f t="shared" ca="1" si="29"/>
        <v>0</v>
      </c>
      <c r="AD50" s="278">
        <f t="shared" ca="1" si="29"/>
        <v>0</v>
      </c>
      <c r="AE50" s="278">
        <f t="shared" ca="1" si="29"/>
        <v>0</v>
      </c>
      <c r="AF50" s="278">
        <f t="shared" ca="1" si="29"/>
        <v>0</v>
      </c>
      <c r="AG50" s="278">
        <f t="shared" ca="1" si="29"/>
        <v>0</v>
      </c>
      <c r="AH50" s="278">
        <f t="shared" ca="1" si="29"/>
        <v>0</v>
      </c>
      <c r="AI50" s="278">
        <f t="shared" ca="1" si="29"/>
        <v>0</v>
      </c>
      <c r="AJ50" s="278">
        <f t="shared" ca="1" si="29"/>
        <v>0</v>
      </c>
      <c r="AK50" s="278">
        <f t="shared" ca="1" si="29"/>
        <v>0</v>
      </c>
      <c r="AL50" s="278">
        <f t="shared" ca="1" si="29"/>
        <v>0</v>
      </c>
      <c r="AM50" s="278">
        <f t="shared" ca="1" si="29"/>
        <v>0</v>
      </c>
      <c r="AN50" s="278">
        <f t="shared" ca="1" si="29"/>
        <v>0</v>
      </c>
      <c r="AO50" s="278">
        <f t="shared" ca="1" si="29"/>
        <v>0</v>
      </c>
      <c r="AP50" s="278">
        <f t="shared" ca="1" si="29"/>
        <v>0</v>
      </c>
      <c r="AQ50" s="278">
        <f t="shared" ca="1" si="29"/>
        <v>0</v>
      </c>
      <c r="AR50" s="278">
        <f t="shared" ca="1" si="29"/>
        <v>0</v>
      </c>
      <c r="AS50" s="278">
        <f t="shared" ca="1" si="29"/>
        <v>0</v>
      </c>
      <c r="AT50" s="278">
        <f t="shared" ca="1" si="29"/>
        <v>0</v>
      </c>
      <c r="AU50" s="278">
        <f t="shared" ca="1" si="29"/>
        <v>0</v>
      </c>
      <c r="AV50" s="278">
        <f t="shared" ca="1" si="29"/>
        <v>0</v>
      </c>
      <c r="AW50" s="278">
        <f t="shared" ca="1" si="29"/>
        <v>0</v>
      </c>
      <c r="AX50" s="278">
        <f t="shared" ca="1" si="29"/>
        <v>0</v>
      </c>
      <c r="AY50" s="278">
        <f t="shared" ca="1" si="29"/>
        <v>0</v>
      </c>
      <c r="AZ50" s="278">
        <f t="shared" ca="1" si="29"/>
        <v>0</v>
      </c>
      <c r="BA50" s="278">
        <f t="shared" ca="1" si="29"/>
        <v>0</v>
      </c>
      <c r="BB50" s="278">
        <f t="shared" ca="1" si="29"/>
        <v>0</v>
      </c>
      <c r="BC50" s="278">
        <f t="shared" ca="1" si="29"/>
        <v>0</v>
      </c>
      <c r="BD50" s="278">
        <f t="shared" ca="1" si="29"/>
        <v>0</v>
      </c>
      <c r="BE50" s="278">
        <f t="shared" ca="1" si="29"/>
        <v>0</v>
      </c>
      <c r="BF50" s="278">
        <f t="shared" ca="1" si="29"/>
        <v>0</v>
      </c>
      <c r="BG50" s="278">
        <f t="shared" ca="1" si="29"/>
        <v>0</v>
      </c>
      <c r="BH50" s="278">
        <f t="shared" ca="1" si="29"/>
        <v>0</v>
      </c>
      <c r="BI50" s="278">
        <f t="shared" ca="1" si="29"/>
        <v>0</v>
      </c>
      <c r="BJ50" s="278">
        <f t="shared" ca="1" si="29"/>
        <v>0</v>
      </c>
      <c r="BK50" s="278">
        <f t="shared" ca="1" si="29"/>
        <v>0</v>
      </c>
      <c r="BL50" s="278">
        <f t="shared" ca="1" si="29"/>
        <v>0</v>
      </c>
      <c r="BM50" s="278">
        <f t="shared" ca="1" si="29"/>
        <v>0</v>
      </c>
      <c r="BN50" s="278">
        <f t="shared" ca="1" si="29"/>
        <v>0</v>
      </c>
      <c r="BO50" s="278">
        <f t="shared" ca="1" si="29"/>
        <v>0</v>
      </c>
      <c r="BP50" s="278">
        <f t="shared" ca="1" si="29"/>
        <v>0</v>
      </c>
      <c r="BQ50" s="278">
        <f t="shared" ca="1" si="29"/>
        <v>0</v>
      </c>
      <c r="BR50" s="278">
        <f t="shared" ca="1" si="27"/>
        <v>0</v>
      </c>
      <c r="BS50" s="278">
        <f t="shared" ca="1" si="27"/>
        <v>0</v>
      </c>
      <c r="BT50" s="278">
        <f t="shared" ca="1" si="27"/>
        <v>0</v>
      </c>
      <c r="BU50" s="278">
        <f t="shared" si="27"/>
        <v>0</v>
      </c>
      <c r="BV50" s="278">
        <f t="shared" si="27"/>
        <v>0</v>
      </c>
      <c r="BW50" s="278">
        <f t="shared" si="27"/>
        <v>0</v>
      </c>
      <c r="BX50" s="278">
        <f t="shared" si="27"/>
        <v>0</v>
      </c>
      <c r="BY50" s="278">
        <f t="shared" si="27"/>
        <v>0</v>
      </c>
      <c r="BZ50" s="278">
        <f t="shared" si="27"/>
        <v>0</v>
      </c>
      <c r="CA50" s="278">
        <f t="shared" si="27"/>
        <v>0</v>
      </c>
      <c r="CB50" s="278">
        <f t="shared" si="27"/>
        <v>0</v>
      </c>
      <c r="CC50" s="278">
        <f t="shared" si="27"/>
        <v>0</v>
      </c>
      <c r="CD50" s="278">
        <f t="shared" si="27"/>
        <v>0</v>
      </c>
      <c r="CE50" s="278">
        <f t="shared" si="27"/>
        <v>0</v>
      </c>
      <c r="CF50" s="278">
        <f t="shared" si="27"/>
        <v>0</v>
      </c>
      <c r="CG50" s="278">
        <f t="shared" si="27"/>
        <v>0</v>
      </c>
      <c r="CH50" s="278">
        <f t="shared" si="27"/>
        <v>0</v>
      </c>
      <c r="CI50" s="278">
        <f t="shared" si="27"/>
        <v>0</v>
      </c>
      <c r="CJ50" s="278">
        <f t="shared" si="27"/>
        <v>0</v>
      </c>
      <c r="CK50" s="278">
        <f t="shared" si="27"/>
        <v>0</v>
      </c>
      <c r="CL50" s="278">
        <f t="shared" si="27"/>
        <v>0</v>
      </c>
      <c r="CM50" s="278">
        <f t="shared" si="27"/>
        <v>0</v>
      </c>
      <c r="CN50" s="278">
        <f t="shared" si="27"/>
        <v>0</v>
      </c>
      <c r="CO50" s="278">
        <f t="shared" si="27"/>
        <v>0</v>
      </c>
      <c r="CP50" s="278">
        <f t="shared" si="27"/>
        <v>0</v>
      </c>
      <c r="CQ50" s="278">
        <f t="shared" si="27"/>
        <v>0</v>
      </c>
      <c r="CR50" s="278">
        <f t="shared" si="27"/>
        <v>0</v>
      </c>
      <c r="CS50" s="278">
        <f t="shared" si="27"/>
        <v>0</v>
      </c>
    </row>
    <row r="51" spans="1:97" s="323" customFormat="1" x14ac:dyDescent="0.25">
      <c r="A51" s="278">
        <f>Prognoser!C97</f>
        <v>0</v>
      </c>
      <c r="B51" s="278" t="str">
        <f>'UA basår'!B10</f>
        <v>0 0</v>
      </c>
      <c r="C51" s="278">
        <f>Prognoser!D97</f>
        <v>0</v>
      </c>
      <c r="D51" s="278">
        <f ca="1">IFERROR(('UA basår'!$N10+'UA basår'!$N40),0)</f>
        <v>0</v>
      </c>
      <c r="E51" s="278">
        <f t="shared" ca="1" si="28"/>
        <v>0</v>
      </c>
      <c r="F51" s="278">
        <f t="shared" ca="1" si="29"/>
        <v>0</v>
      </c>
      <c r="G51" s="278">
        <f t="shared" ca="1" si="29"/>
        <v>0</v>
      </c>
      <c r="H51" s="278">
        <f t="shared" ca="1" si="29"/>
        <v>0</v>
      </c>
      <c r="I51" s="278">
        <f t="shared" ca="1" si="29"/>
        <v>0</v>
      </c>
      <c r="J51" s="278">
        <f t="shared" ca="1" si="29"/>
        <v>0</v>
      </c>
      <c r="K51" s="278">
        <f t="shared" ca="1" si="29"/>
        <v>0</v>
      </c>
      <c r="L51" s="278">
        <f t="shared" ca="1" si="29"/>
        <v>0</v>
      </c>
      <c r="M51" s="278">
        <f t="shared" ca="1" si="29"/>
        <v>0</v>
      </c>
      <c r="N51" s="278">
        <f t="shared" ca="1" si="29"/>
        <v>0</v>
      </c>
      <c r="O51" s="278">
        <f t="shared" ca="1" si="29"/>
        <v>0</v>
      </c>
      <c r="P51" s="278">
        <f t="shared" ca="1" si="29"/>
        <v>0</v>
      </c>
      <c r="Q51" s="278">
        <f t="shared" ca="1" si="29"/>
        <v>0</v>
      </c>
      <c r="R51" s="278">
        <f t="shared" ca="1" si="29"/>
        <v>0</v>
      </c>
      <c r="S51" s="278">
        <f t="shared" ca="1" si="29"/>
        <v>0</v>
      </c>
      <c r="T51" s="278">
        <f t="shared" ca="1" si="29"/>
        <v>0</v>
      </c>
      <c r="U51" s="278">
        <f t="shared" ca="1" si="29"/>
        <v>0</v>
      </c>
      <c r="V51" s="278">
        <f t="shared" ca="1" si="29"/>
        <v>0</v>
      </c>
      <c r="W51" s="278">
        <f t="shared" ca="1" si="29"/>
        <v>0</v>
      </c>
      <c r="X51" s="278">
        <f t="shared" ca="1" si="29"/>
        <v>0</v>
      </c>
      <c r="Y51" s="278">
        <f t="shared" ca="1" si="29"/>
        <v>0</v>
      </c>
      <c r="Z51" s="278">
        <f t="shared" ca="1" si="29"/>
        <v>0</v>
      </c>
      <c r="AA51" s="278">
        <f t="shared" ca="1" si="29"/>
        <v>0</v>
      </c>
      <c r="AB51" s="278">
        <f t="shared" ca="1" si="29"/>
        <v>0</v>
      </c>
      <c r="AC51" s="278">
        <f t="shared" ca="1" si="29"/>
        <v>0</v>
      </c>
      <c r="AD51" s="278">
        <f t="shared" ca="1" si="29"/>
        <v>0</v>
      </c>
      <c r="AE51" s="278">
        <f t="shared" ca="1" si="29"/>
        <v>0</v>
      </c>
      <c r="AF51" s="278">
        <f t="shared" ca="1" si="29"/>
        <v>0</v>
      </c>
      <c r="AG51" s="278">
        <f t="shared" ca="1" si="29"/>
        <v>0</v>
      </c>
      <c r="AH51" s="278">
        <f t="shared" ca="1" si="29"/>
        <v>0</v>
      </c>
      <c r="AI51" s="278">
        <f t="shared" ca="1" si="29"/>
        <v>0</v>
      </c>
      <c r="AJ51" s="278">
        <f t="shared" ca="1" si="29"/>
        <v>0</v>
      </c>
      <c r="AK51" s="278">
        <f t="shared" ca="1" si="29"/>
        <v>0</v>
      </c>
      <c r="AL51" s="278">
        <f t="shared" ca="1" si="29"/>
        <v>0</v>
      </c>
      <c r="AM51" s="278">
        <f t="shared" ca="1" si="29"/>
        <v>0</v>
      </c>
      <c r="AN51" s="278">
        <f t="shared" ca="1" si="29"/>
        <v>0</v>
      </c>
      <c r="AO51" s="278">
        <f t="shared" ca="1" si="29"/>
        <v>0</v>
      </c>
      <c r="AP51" s="278">
        <f t="shared" ca="1" si="29"/>
        <v>0</v>
      </c>
      <c r="AQ51" s="278">
        <f t="shared" ca="1" si="29"/>
        <v>0</v>
      </c>
      <c r="AR51" s="278">
        <f t="shared" ca="1" si="29"/>
        <v>0</v>
      </c>
      <c r="AS51" s="278">
        <f t="shared" ca="1" si="29"/>
        <v>0</v>
      </c>
      <c r="AT51" s="278">
        <f t="shared" ca="1" si="29"/>
        <v>0</v>
      </c>
      <c r="AU51" s="278">
        <f t="shared" ca="1" si="29"/>
        <v>0</v>
      </c>
      <c r="AV51" s="278">
        <f t="shared" ca="1" si="29"/>
        <v>0</v>
      </c>
      <c r="AW51" s="278">
        <f t="shared" ca="1" si="29"/>
        <v>0</v>
      </c>
      <c r="AX51" s="278">
        <f t="shared" ca="1" si="29"/>
        <v>0</v>
      </c>
      <c r="AY51" s="278">
        <f t="shared" ca="1" si="29"/>
        <v>0</v>
      </c>
      <c r="AZ51" s="278">
        <f t="shared" ca="1" si="29"/>
        <v>0</v>
      </c>
      <c r="BA51" s="278">
        <f t="shared" ca="1" si="29"/>
        <v>0</v>
      </c>
      <c r="BB51" s="278">
        <f t="shared" ca="1" si="29"/>
        <v>0</v>
      </c>
      <c r="BC51" s="278">
        <f t="shared" ca="1" si="29"/>
        <v>0</v>
      </c>
      <c r="BD51" s="278">
        <f t="shared" ca="1" si="29"/>
        <v>0</v>
      </c>
      <c r="BE51" s="278">
        <f t="shared" ca="1" si="29"/>
        <v>0</v>
      </c>
      <c r="BF51" s="278">
        <f t="shared" ca="1" si="29"/>
        <v>0</v>
      </c>
      <c r="BG51" s="278">
        <f t="shared" ca="1" si="29"/>
        <v>0</v>
      </c>
      <c r="BH51" s="278">
        <f t="shared" ca="1" si="29"/>
        <v>0</v>
      </c>
      <c r="BI51" s="278">
        <f t="shared" ca="1" si="29"/>
        <v>0</v>
      </c>
      <c r="BJ51" s="278">
        <f t="shared" ca="1" si="29"/>
        <v>0</v>
      </c>
      <c r="BK51" s="278">
        <f t="shared" ca="1" si="29"/>
        <v>0</v>
      </c>
      <c r="BL51" s="278">
        <f t="shared" ca="1" si="29"/>
        <v>0</v>
      </c>
      <c r="BM51" s="278">
        <f t="shared" ca="1" si="29"/>
        <v>0</v>
      </c>
      <c r="BN51" s="278">
        <f t="shared" ca="1" si="29"/>
        <v>0</v>
      </c>
      <c r="BO51" s="278">
        <f t="shared" ca="1" si="29"/>
        <v>0</v>
      </c>
      <c r="BP51" s="278">
        <f t="shared" ca="1" si="29"/>
        <v>0</v>
      </c>
      <c r="BQ51" s="278">
        <f t="shared" ca="1" si="29"/>
        <v>0</v>
      </c>
      <c r="BR51" s="278">
        <f t="shared" ca="1" si="27"/>
        <v>0</v>
      </c>
      <c r="BS51" s="278">
        <f t="shared" ca="1" si="27"/>
        <v>0</v>
      </c>
      <c r="BT51" s="278">
        <f t="shared" ca="1" si="27"/>
        <v>0</v>
      </c>
      <c r="BU51" s="278">
        <f t="shared" si="27"/>
        <v>0</v>
      </c>
      <c r="BV51" s="278">
        <f t="shared" si="27"/>
        <v>0</v>
      </c>
      <c r="BW51" s="278">
        <f t="shared" si="27"/>
        <v>0</v>
      </c>
      <c r="BX51" s="278">
        <f t="shared" si="27"/>
        <v>0</v>
      </c>
      <c r="BY51" s="278">
        <f t="shared" si="27"/>
        <v>0</v>
      </c>
      <c r="BZ51" s="278">
        <f t="shared" si="27"/>
        <v>0</v>
      </c>
      <c r="CA51" s="278">
        <f t="shared" si="27"/>
        <v>0</v>
      </c>
      <c r="CB51" s="278">
        <f t="shared" si="27"/>
        <v>0</v>
      </c>
      <c r="CC51" s="278">
        <f t="shared" si="27"/>
        <v>0</v>
      </c>
      <c r="CD51" s="278">
        <f t="shared" si="27"/>
        <v>0</v>
      </c>
      <c r="CE51" s="278">
        <f t="shared" si="27"/>
        <v>0</v>
      </c>
      <c r="CF51" s="278">
        <f t="shared" si="27"/>
        <v>0</v>
      </c>
      <c r="CG51" s="278">
        <f t="shared" si="27"/>
        <v>0</v>
      </c>
      <c r="CH51" s="278">
        <f t="shared" si="27"/>
        <v>0</v>
      </c>
      <c r="CI51" s="278">
        <f t="shared" si="27"/>
        <v>0</v>
      </c>
      <c r="CJ51" s="278">
        <f t="shared" si="27"/>
        <v>0</v>
      </c>
      <c r="CK51" s="278">
        <f t="shared" si="27"/>
        <v>0</v>
      </c>
      <c r="CL51" s="278">
        <f t="shared" si="27"/>
        <v>0</v>
      </c>
      <c r="CM51" s="278">
        <f t="shared" si="27"/>
        <v>0</v>
      </c>
      <c r="CN51" s="278">
        <f t="shared" si="27"/>
        <v>0</v>
      </c>
      <c r="CO51" s="278">
        <f t="shared" si="27"/>
        <v>0</v>
      </c>
      <c r="CP51" s="278">
        <f t="shared" si="27"/>
        <v>0</v>
      </c>
      <c r="CQ51" s="278">
        <f t="shared" si="27"/>
        <v>0</v>
      </c>
      <c r="CR51" s="278">
        <f t="shared" si="27"/>
        <v>0</v>
      </c>
      <c r="CS51" s="278">
        <f t="shared" si="27"/>
        <v>0</v>
      </c>
    </row>
    <row r="52" spans="1:97" s="323" customFormat="1" x14ac:dyDescent="0.25">
      <c r="A52" s="278">
        <f>Prognoser!C98</f>
        <v>0</v>
      </c>
      <c r="B52" s="278" t="str">
        <f>'UA basår'!B11</f>
        <v>0 0</v>
      </c>
      <c r="C52" s="278">
        <f>Prognoser!D98</f>
        <v>0</v>
      </c>
      <c r="D52" s="278">
        <f ca="1">IFERROR(('UA basår'!$N11+'UA basår'!$N41),0)</f>
        <v>0</v>
      </c>
      <c r="E52" s="278">
        <f t="shared" ca="1" si="28"/>
        <v>0</v>
      </c>
      <c r="F52" s="278">
        <f t="shared" ca="1" si="29"/>
        <v>0</v>
      </c>
      <c r="G52" s="278">
        <f t="shared" ca="1" si="29"/>
        <v>0</v>
      </c>
      <c r="H52" s="278">
        <f t="shared" ca="1" si="29"/>
        <v>0</v>
      </c>
      <c r="I52" s="278">
        <f t="shared" ca="1" si="29"/>
        <v>0</v>
      </c>
      <c r="J52" s="278">
        <f t="shared" ca="1" si="29"/>
        <v>0</v>
      </c>
      <c r="K52" s="278">
        <f t="shared" ca="1" si="29"/>
        <v>0</v>
      </c>
      <c r="L52" s="278">
        <f t="shared" ca="1" si="29"/>
        <v>0</v>
      </c>
      <c r="M52" s="278">
        <f t="shared" ca="1" si="29"/>
        <v>0</v>
      </c>
      <c r="N52" s="278">
        <f t="shared" ca="1" si="29"/>
        <v>0</v>
      </c>
      <c r="O52" s="278">
        <f t="shared" ca="1" si="29"/>
        <v>0</v>
      </c>
      <c r="P52" s="278">
        <f t="shared" ca="1" si="29"/>
        <v>0</v>
      </c>
      <c r="Q52" s="278">
        <f t="shared" ca="1" si="29"/>
        <v>0</v>
      </c>
      <c r="R52" s="278">
        <f t="shared" ca="1" si="29"/>
        <v>0</v>
      </c>
      <c r="S52" s="278">
        <f t="shared" ca="1" si="29"/>
        <v>0</v>
      </c>
      <c r="T52" s="278">
        <f t="shared" ca="1" si="29"/>
        <v>0</v>
      </c>
      <c r="U52" s="278">
        <f t="shared" ca="1" si="29"/>
        <v>0</v>
      </c>
      <c r="V52" s="278">
        <f t="shared" ca="1" si="29"/>
        <v>0</v>
      </c>
      <c r="W52" s="278">
        <f t="shared" ca="1" si="29"/>
        <v>0</v>
      </c>
      <c r="X52" s="278">
        <f t="shared" ca="1" si="29"/>
        <v>0</v>
      </c>
      <c r="Y52" s="278">
        <f t="shared" ca="1" si="29"/>
        <v>0</v>
      </c>
      <c r="Z52" s="278">
        <f t="shared" ca="1" si="29"/>
        <v>0</v>
      </c>
      <c r="AA52" s="278">
        <f t="shared" ca="1" si="29"/>
        <v>0</v>
      </c>
      <c r="AB52" s="278">
        <f t="shared" ca="1" si="29"/>
        <v>0</v>
      </c>
      <c r="AC52" s="278">
        <f t="shared" ca="1" si="29"/>
        <v>0</v>
      </c>
      <c r="AD52" s="278">
        <f t="shared" ca="1" si="29"/>
        <v>0</v>
      </c>
      <c r="AE52" s="278">
        <f t="shared" ca="1" si="29"/>
        <v>0</v>
      </c>
      <c r="AF52" s="278">
        <f t="shared" ca="1" si="29"/>
        <v>0</v>
      </c>
      <c r="AG52" s="278">
        <f t="shared" ca="1" si="29"/>
        <v>0</v>
      </c>
      <c r="AH52" s="278">
        <f t="shared" ca="1" si="29"/>
        <v>0</v>
      </c>
      <c r="AI52" s="278">
        <f t="shared" ca="1" si="29"/>
        <v>0</v>
      </c>
      <c r="AJ52" s="278">
        <f t="shared" ca="1" si="29"/>
        <v>0</v>
      </c>
      <c r="AK52" s="278">
        <f t="shared" ca="1" si="29"/>
        <v>0</v>
      </c>
      <c r="AL52" s="278">
        <f t="shared" ca="1" si="29"/>
        <v>0</v>
      </c>
      <c r="AM52" s="278">
        <f t="shared" ca="1" si="29"/>
        <v>0</v>
      </c>
      <c r="AN52" s="278">
        <f t="shared" ca="1" si="29"/>
        <v>0</v>
      </c>
      <c r="AO52" s="278">
        <f t="shared" ca="1" si="29"/>
        <v>0</v>
      </c>
      <c r="AP52" s="278">
        <f t="shared" ca="1" si="29"/>
        <v>0</v>
      </c>
      <c r="AQ52" s="278">
        <f t="shared" ca="1" si="29"/>
        <v>0</v>
      </c>
      <c r="AR52" s="278">
        <f t="shared" ca="1" si="29"/>
        <v>0</v>
      </c>
      <c r="AS52" s="278">
        <f t="shared" ca="1" si="29"/>
        <v>0</v>
      </c>
      <c r="AT52" s="278">
        <f t="shared" ca="1" si="29"/>
        <v>0</v>
      </c>
      <c r="AU52" s="278">
        <f t="shared" ca="1" si="29"/>
        <v>0</v>
      </c>
      <c r="AV52" s="278">
        <f t="shared" ca="1" si="29"/>
        <v>0</v>
      </c>
      <c r="AW52" s="278">
        <f t="shared" ca="1" si="29"/>
        <v>0</v>
      </c>
      <c r="AX52" s="278">
        <f t="shared" ca="1" si="29"/>
        <v>0</v>
      </c>
      <c r="AY52" s="278">
        <f t="shared" ca="1" si="29"/>
        <v>0</v>
      </c>
      <c r="AZ52" s="278">
        <f t="shared" ca="1" si="29"/>
        <v>0</v>
      </c>
      <c r="BA52" s="278">
        <f t="shared" ca="1" si="29"/>
        <v>0</v>
      </c>
      <c r="BB52" s="278">
        <f t="shared" ca="1" si="29"/>
        <v>0</v>
      </c>
      <c r="BC52" s="278">
        <f t="shared" ca="1" si="29"/>
        <v>0</v>
      </c>
      <c r="BD52" s="278">
        <f t="shared" ca="1" si="29"/>
        <v>0</v>
      </c>
      <c r="BE52" s="278">
        <f t="shared" ca="1" si="29"/>
        <v>0</v>
      </c>
      <c r="BF52" s="278">
        <f t="shared" ca="1" si="29"/>
        <v>0</v>
      </c>
      <c r="BG52" s="278">
        <f t="shared" ca="1" si="29"/>
        <v>0</v>
      </c>
      <c r="BH52" s="278">
        <f t="shared" ca="1" si="29"/>
        <v>0</v>
      </c>
      <c r="BI52" s="278">
        <f t="shared" ca="1" si="29"/>
        <v>0</v>
      </c>
      <c r="BJ52" s="278">
        <f t="shared" ca="1" si="29"/>
        <v>0</v>
      </c>
      <c r="BK52" s="278">
        <f t="shared" ca="1" si="29"/>
        <v>0</v>
      </c>
      <c r="BL52" s="278">
        <f t="shared" ca="1" si="29"/>
        <v>0</v>
      </c>
      <c r="BM52" s="278">
        <f t="shared" ca="1" si="29"/>
        <v>0</v>
      </c>
      <c r="BN52" s="278">
        <f t="shared" ca="1" si="29"/>
        <v>0</v>
      </c>
      <c r="BO52" s="278">
        <f t="shared" ca="1" si="29"/>
        <v>0</v>
      </c>
      <c r="BP52" s="278">
        <f t="shared" ca="1" si="29"/>
        <v>0</v>
      </c>
      <c r="BQ52" s="278">
        <f t="shared" ca="1" si="29"/>
        <v>0</v>
      </c>
      <c r="BR52" s="278">
        <f t="shared" ca="1" si="27"/>
        <v>0</v>
      </c>
      <c r="BS52" s="278">
        <f t="shared" ca="1" si="27"/>
        <v>0</v>
      </c>
      <c r="BT52" s="278">
        <f t="shared" ca="1" si="27"/>
        <v>0</v>
      </c>
      <c r="BU52" s="278">
        <f t="shared" si="27"/>
        <v>0</v>
      </c>
      <c r="BV52" s="278">
        <f t="shared" si="27"/>
        <v>0</v>
      </c>
      <c r="BW52" s="278">
        <f t="shared" si="27"/>
        <v>0</v>
      </c>
      <c r="BX52" s="278">
        <f t="shared" si="27"/>
        <v>0</v>
      </c>
      <c r="BY52" s="278">
        <f t="shared" si="27"/>
        <v>0</v>
      </c>
      <c r="BZ52" s="278">
        <f t="shared" si="27"/>
        <v>0</v>
      </c>
      <c r="CA52" s="278">
        <f t="shared" si="27"/>
        <v>0</v>
      </c>
      <c r="CB52" s="278">
        <f t="shared" si="27"/>
        <v>0</v>
      </c>
      <c r="CC52" s="278">
        <f t="shared" si="27"/>
        <v>0</v>
      </c>
      <c r="CD52" s="278">
        <f t="shared" si="27"/>
        <v>0</v>
      </c>
      <c r="CE52" s="278">
        <f t="shared" si="27"/>
        <v>0</v>
      </c>
      <c r="CF52" s="278">
        <f t="shared" si="27"/>
        <v>0</v>
      </c>
      <c r="CG52" s="278">
        <f t="shared" si="27"/>
        <v>0</v>
      </c>
      <c r="CH52" s="278">
        <f t="shared" si="27"/>
        <v>0</v>
      </c>
      <c r="CI52" s="278">
        <f t="shared" si="27"/>
        <v>0</v>
      </c>
      <c r="CJ52" s="278">
        <f t="shared" si="27"/>
        <v>0</v>
      </c>
      <c r="CK52" s="278">
        <f t="shared" si="27"/>
        <v>0</v>
      </c>
      <c r="CL52" s="278">
        <f t="shared" si="27"/>
        <v>0</v>
      </c>
      <c r="CM52" s="278">
        <f t="shared" si="27"/>
        <v>0</v>
      </c>
      <c r="CN52" s="278">
        <f t="shared" si="27"/>
        <v>0</v>
      </c>
      <c r="CO52" s="278">
        <f t="shared" si="27"/>
        <v>0</v>
      </c>
      <c r="CP52" s="278">
        <f t="shared" si="27"/>
        <v>0</v>
      </c>
      <c r="CQ52" s="278">
        <f t="shared" si="27"/>
        <v>0</v>
      </c>
      <c r="CR52" s="278">
        <f t="shared" si="27"/>
        <v>0</v>
      </c>
      <c r="CS52" s="278">
        <f t="shared" si="27"/>
        <v>0</v>
      </c>
    </row>
    <row r="53" spans="1:97" s="323" customFormat="1" x14ac:dyDescent="0.25">
      <c r="A53" s="278">
        <f>Prognoser!C99</f>
        <v>0</v>
      </c>
      <c r="B53" s="278" t="str">
        <f>'UA basår'!B12</f>
        <v>0 0</v>
      </c>
      <c r="C53" s="278">
        <f>Prognoser!D99</f>
        <v>0</v>
      </c>
      <c r="D53" s="278">
        <f ca="1">IFERROR(('UA basår'!$N12+'UA basår'!$N42),0)</f>
        <v>0</v>
      </c>
      <c r="E53" s="278">
        <f t="shared" ca="1" si="28"/>
        <v>0</v>
      </c>
      <c r="F53" s="278">
        <f t="shared" ca="1" si="29"/>
        <v>0</v>
      </c>
      <c r="G53" s="278">
        <f t="shared" ca="1" si="29"/>
        <v>0</v>
      </c>
      <c r="H53" s="278">
        <f t="shared" ca="1" si="29"/>
        <v>0</v>
      </c>
      <c r="I53" s="278">
        <f t="shared" ca="1" si="29"/>
        <v>0</v>
      </c>
      <c r="J53" s="278">
        <f t="shared" ca="1" si="29"/>
        <v>0</v>
      </c>
      <c r="K53" s="278">
        <f t="shared" ref="K53:K72" ca="1" si="30">IFERROR(IF(K$16="beräknas ej",0,J53*IF(K$47&gt;$B$3,1,$B$2)*IFERROR(INDEX($B$8:$E$14,MATCH($A53,$A$8:$A$14,0),MATCH(K$47,$B$6:$E$6,1)),0)),0)</f>
        <v>0</v>
      </c>
      <c r="L53" s="278">
        <f t="shared" ca="1" si="29"/>
        <v>0</v>
      </c>
      <c r="M53" s="278">
        <f t="shared" ca="1" si="29"/>
        <v>0</v>
      </c>
      <c r="N53" s="278">
        <f t="shared" ca="1" si="29"/>
        <v>0</v>
      </c>
      <c r="O53" s="278">
        <f t="shared" ca="1" si="29"/>
        <v>0</v>
      </c>
      <c r="P53" s="278">
        <f t="shared" ca="1" si="29"/>
        <v>0</v>
      </c>
      <c r="Q53" s="278">
        <f t="shared" ca="1" si="29"/>
        <v>0</v>
      </c>
      <c r="R53" s="278">
        <f t="shared" ca="1" si="29"/>
        <v>0</v>
      </c>
      <c r="S53" s="278">
        <f t="shared" ca="1" si="29"/>
        <v>0</v>
      </c>
      <c r="T53" s="278">
        <f t="shared" ca="1" si="29"/>
        <v>0</v>
      </c>
      <c r="U53" s="278">
        <f t="shared" ca="1" si="29"/>
        <v>0</v>
      </c>
      <c r="V53" s="278">
        <f t="shared" ca="1" si="29"/>
        <v>0</v>
      </c>
      <c r="W53" s="278">
        <f t="shared" ca="1" si="29"/>
        <v>0</v>
      </c>
      <c r="X53" s="278">
        <f t="shared" ca="1" si="29"/>
        <v>0</v>
      </c>
      <c r="Y53" s="278">
        <f t="shared" ca="1" si="29"/>
        <v>0</v>
      </c>
      <c r="Z53" s="278">
        <f t="shared" ca="1" si="29"/>
        <v>0</v>
      </c>
      <c r="AA53" s="278">
        <f t="shared" ca="1" si="29"/>
        <v>0</v>
      </c>
      <c r="AB53" s="278">
        <f t="shared" ca="1" si="29"/>
        <v>0</v>
      </c>
      <c r="AC53" s="278">
        <f t="shared" ca="1" si="29"/>
        <v>0</v>
      </c>
      <c r="AD53" s="278">
        <f t="shared" ca="1" si="29"/>
        <v>0</v>
      </c>
      <c r="AE53" s="278">
        <f t="shared" ca="1" si="29"/>
        <v>0</v>
      </c>
      <c r="AF53" s="278">
        <f t="shared" ca="1" si="29"/>
        <v>0</v>
      </c>
      <c r="AG53" s="278">
        <f t="shared" ca="1" si="29"/>
        <v>0</v>
      </c>
      <c r="AH53" s="278">
        <f t="shared" ca="1" si="29"/>
        <v>0</v>
      </c>
      <c r="AI53" s="278">
        <f t="shared" ca="1" si="29"/>
        <v>0</v>
      </c>
      <c r="AJ53" s="278">
        <f t="shared" ca="1" si="29"/>
        <v>0</v>
      </c>
      <c r="AK53" s="278">
        <f t="shared" ca="1" si="29"/>
        <v>0</v>
      </c>
      <c r="AL53" s="278">
        <f t="shared" ca="1" si="29"/>
        <v>0</v>
      </c>
      <c r="AM53" s="278">
        <f t="shared" ca="1" si="29"/>
        <v>0</v>
      </c>
      <c r="AN53" s="278">
        <f t="shared" ca="1" si="29"/>
        <v>0</v>
      </c>
      <c r="AO53" s="278">
        <f t="shared" ca="1" si="29"/>
        <v>0</v>
      </c>
      <c r="AP53" s="278">
        <f t="shared" ca="1" si="29"/>
        <v>0</v>
      </c>
      <c r="AQ53" s="278">
        <f t="shared" ca="1" si="29"/>
        <v>0</v>
      </c>
      <c r="AR53" s="278">
        <f t="shared" ca="1" si="29"/>
        <v>0</v>
      </c>
      <c r="AS53" s="278">
        <f t="shared" ca="1" si="29"/>
        <v>0</v>
      </c>
      <c r="AT53" s="278">
        <f t="shared" ca="1" si="29"/>
        <v>0</v>
      </c>
      <c r="AU53" s="278">
        <f t="shared" ca="1" si="29"/>
        <v>0</v>
      </c>
      <c r="AV53" s="278">
        <f t="shared" ca="1" si="29"/>
        <v>0</v>
      </c>
      <c r="AW53" s="278">
        <f t="shared" ca="1" si="29"/>
        <v>0</v>
      </c>
      <c r="AX53" s="278">
        <f t="shared" ca="1" si="29"/>
        <v>0</v>
      </c>
      <c r="AY53" s="278">
        <f t="shared" ca="1" si="29"/>
        <v>0</v>
      </c>
      <c r="AZ53" s="278">
        <f t="shared" ca="1" si="29"/>
        <v>0</v>
      </c>
      <c r="BA53" s="278">
        <f t="shared" ca="1" si="29"/>
        <v>0</v>
      </c>
      <c r="BB53" s="278">
        <f t="shared" ca="1" si="29"/>
        <v>0</v>
      </c>
      <c r="BC53" s="278">
        <f t="shared" ca="1" si="29"/>
        <v>0</v>
      </c>
      <c r="BD53" s="278">
        <f t="shared" ca="1" si="29"/>
        <v>0</v>
      </c>
      <c r="BE53" s="278">
        <f t="shared" ca="1" si="29"/>
        <v>0</v>
      </c>
      <c r="BF53" s="278">
        <f t="shared" ca="1" si="29"/>
        <v>0</v>
      </c>
      <c r="BG53" s="278">
        <f t="shared" ca="1" si="29"/>
        <v>0</v>
      </c>
      <c r="BH53" s="278">
        <f t="shared" ca="1" si="29"/>
        <v>0</v>
      </c>
      <c r="BI53" s="278">
        <f t="shared" ca="1" si="29"/>
        <v>0</v>
      </c>
      <c r="BJ53" s="278">
        <f t="shared" ca="1" si="29"/>
        <v>0</v>
      </c>
      <c r="BK53" s="278">
        <f t="shared" ca="1" si="29"/>
        <v>0</v>
      </c>
      <c r="BL53" s="278">
        <f t="shared" ca="1" si="29"/>
        <v>0</v>
      </c>
      <c r="BM53" s="278">
        <f t="shared" ca="1" si="29"/>
        <v>0</v>
      </c>
      <c r="BN53" s="278">
        <f t="shared" ca="1" si="29"/>
        <v>0</v>
      </c>
      <c r="BO53" s="278">
        <f t="shared" ca="1" si="29"/>
        <v>0</v>
      </c>
      <c r="BP53" s="278">
        <f t="shared" ca="1" si="29"/>
        <v>0</v>
      </c>
      <c r="BQ53" s="278">
        <f t="shared" ref="BQ53:CS56" ca="1" si="31">IFERROR(IF(BQ$16="beräknas ej",0,BP53*IF(BQ$47&gt;$B$3,1,$B$2)*IFERROR(INDEX($B$8:$E$14,MATCH($A53,$A$8:$A$14,0),MATCH(BQ$47,$B$6:$E$6,1)),0)),0)</f>
        <v>0</v>
      </c>
      <c r="BR53" s="278">
        <f t="shared" ca="1" si="31"/>
        <v>0</v>
      </c>
      <c r="BS53" s="278">
        <f t="shared" ca="1" si="31"/>
        <v>0</v>
      </c>
      <c r="BT53" s="278">
        <f t="shared" ca="1" si="31"/>
        <v>0</v>
      </c>
      <c r="BU53" s="278">
        <f t="shared" si="31"/>
        <v>0</v>
      </c>
      <c r="BV53" s="278">
        <f t="shared" si="31"/>
        <v>0</v>
      </c>
      <c r="BW53" s="278">
        <f t="shared" si="31"/>
        <v>0</v>
      </c>
      <c r="BX53" s="278">
        <f t="shared" si="31"/>
        <v>0</v>
      </c>
      <c r="BY53" s="278">
        <f t="shared" si="31"/>
        <v>0</v>
      </c>
      <c r="BZ53" s="278">
        <f t="shared" si="31"/>
        <v>0</v>
      </c>
      <c r="CA53" s="278">
        <f t="shared" si="31"/>
        <v>0</v>
      </c>
      <c r="CB53" s="278">
        <f t="shared" si="31"/>
        <v>0</v>
      </c>
      <c r="CC53" s="278">
        <f t="shared" si="31"/>
        <v>0</v>
      </c>
      <c r="CD53" s="278">
        <f t="shared" si="31"/>
        <v>0</v>
      </c>
      <c r="CE53" s="278">
        <f t="shared" si="31"/>
        <v>0</v>
      </c>
      <c r="CF53" s="278">
        <f t="shared" si="31"/>
        <v>0</v>
      </c>
      <c r="CG53" s="278">
        <f t="shared" si="31"/>
        <v>0</v>
      </c>
      <c r="CH53" s="278">
        <f t="shared" si="31"/>
        <v>0</v>
      </c>
      <c r="CI53" s="278">
        <f t="shared" si="31"/>
        <v>0</v>
      </c>
      <c r="CJ53" s="278">
        <f t="shared" si="31"/>
        <v>0</v>
      </c>
      <c r="CK53" s="278">
        <f t="shared" si="31"/>
        <v>0</v>
      </c>
      <c r="CL53" s="278">
        <f t="shared" si="31"/>
        <v>0</v>
      </c>
      <c r="CM53" s="278">
        <f t="shared" si="31"/>
        <v>0</v>
      </c>
      <c r="CN53" s="278">
        <f t="shared" si="31"/>
        <v>0</v>
      </c>
      <c r="CO53" s="278">
        <f t="shared" si="31"/>
        <v>0</v>
      </c>
      <c r="CP53" s="278">
        <f t="shared" si="31"/>
        <v>0</v>
      </c>
      <c r="CQ53" s="278">
        <f t="shared" si="31"/>
        <v>0</v>
      </c>
      <c r="CR53" s="278">
        <f t="shared" si="31"/>
        <v>0</v>
      </c>
      <c r="CS53" s="278">
        <f t="shared" si="31"/>
        <v>0</v>
      </c>
    </row>
    <row r="54" spans="1:97" s="323" customFormat="1" x14ac:dyDescent="0.25">
      <c r="A54" s="278">
        <f>Prognoser!C100</f>
        <v>0</v>
      </c>
      <c r="B54" s="278" t="str">
        <f>'UA basår'!B13</f>
        <v>0 0</v>
      </c>
      <c r="C54" s="278">
        <f>Prognoser!D100</f>
        <v>0</v>
      </c>
      <c r="D54" s="278">
        <f ca="1">IFERROR(('UA basår'!$N13+'UA basår'!$N43),0)</f>
        <v>0</v>
      </c>
      <c r="E54" s="278">
        <f t="shared" ca="1" si="28"/>
        <v>0</v>
      </c>
      <c r="F54" s="278">
        <f t="shared" ref="F54:BQ57" ca="1" si="32">IFERROR(IF(F$16="beräknas ej",0,E54*IF(F$47&gt;$B$3,1,$B$2)*IFERROR(INDEX($B$8:$E$14,MATCH($A54,$A$8:$A$14,0),MATCH(F$47,$B$6:$E$6,1)),0)),0)</f>
        <v>0</v>
      </c>
      <c r="G54" s="278">
        <f t="shared" ca="1" si="32"/>
        <v>0</v>
      </c>
      <c r="H54" s="278">
        <f t="shared" ca="1" si="32"/>
        <v>0</v>
      </c>
      <c r="I54" s="278">
        <f t="shared" ca="1" si="32"/>
        <v>0</v>
      </c>
      <c r="J54" s="278">
        <f t="shared" ca="1" si="32"/>
        <v>0</v>
      </c>
      <c r="K54" s="278">
        <f t="shared" ca="1" si="30"/>
        <v>0</v>
      </c>
      <c r="L54" s="278">
        <f t="shared" ca="1" si="32"/>
        <v>0</v>
      </c>
      <c r="M54" s="278">
        <f t="shared" ca="1" si="32"/>
        <v>0</v>
      </c>
      <c r="N54" s="278">
        <f t="shared" ca="1" si="32"/>
        <v>0</v>
      </c>
      <c r="O54" s="278">
        <f t="shared" ca="1" si="32"/>
        <v>0</v>
      </c>
      <c r="P54" s="278">
        <f t="shared" ca="1" si="32"/>
        <v>0</v>
      </c>
      <c r="Q54" s="278">
        <f t="shared" ca="1" si="32"/>
        <v>0</v>
      </c>
      <c r="R54" s="278">
        <f t="shared" ca="1" si="32"/>
        <v>0</v>
      </c>
      <c r="S54" s="278">
        <f t="shared" ca="1" si="32"/>
        <v>0</v>
      </c>
      <c r="T54" s="278">
        <f t="shared" ca="1" si="32"/>
        <v>0</v>
      </c>
      <c r="U54" s="278">
        <f t="shared" ca="1" si="32"/>
        <v>0</v>
      </c>
      <c r="V54" s="278">
        <f t="shared" ca="1" si="32"/>
        <v>0</v>
      </c>
      <c r="W54" s="278">
        <f t="shared" ca="1" si="32"/>
        <v>0</v>
      </c>
      <c r="X54" s="278">
        <f t="shared" ca="1" si="32"/>
        <v>0</v>
      </c>
      <c r="Y54" s="278">
        <f t="shared" ca="1" si="32"/>
        <v>0</v>
      </c>
      <c r="Z54" s="278">
        <f t="shared" ca="1" si="32"/>
        <v>0</v>
      </c>
      <c r="AA54" s="278">
        <f t="shared" ca="1" si="32"/>
        <v>0</v>
      </c>
      <c r="AB54" s="278">
        <f t="shared" ca="1" si="32"/>
        <v>0</v>
      </c>
      <c r="AC54" s="278">
        <f t="shared" ca="1" si="32"/>
        <v>0</v>
      </c>
      <c r="AD54" s="278">
        <f t="shared" ca="1" si="32"/>
        <v>0</v>
      </c>
      <c r="AE54" s="278">
        <f t="shared" ca="1" si="32"/>
        <v>0</v>
      </c>
      <c r="AF54" s="278">
        <f t="shared" ca="1" si="32"/>
        <v>0</v>
      </c>
      <c r="AG54" s="278">
        <f t="shared" ca="1" si="32"/>
        <v>0</v>
      </c>
      <c r="AH54" s="278">
        <f t="shared" ca="1" si="32"/>
        <v>0</v>
      </c>
      <c r="AI54" s="278">
        <f t="shared" ca="1" si="32"/>
        <v>0</v>
      </c>
      <c r="AJ54" s="278">
        <f t="shared" ca="1" si="32"/>
        <v>0</v>
      </c>
      <c r="AK54" s="278">
        <f t="shared" ca="1" si="32"/>
        <v>0</v>
      </c>
      <c r="AL54" s="278">
        <f t="shared" ca="1" si="32"/>
        <v>0</v>
      </c>
      <c r="AM54" s="278">
        <f t="shared" ca="1" si="32"/>
        <v>0</v>
      </c>
      <c r="AN54" s="278">
        <f t="shared" ca="1" si="32"/>
        <v>0</v>
      </c>
      <c r="AO54" s="278">
        <f t="shared" ca="1" si="32"/>
        <v>0</v>
      </c>
      <c r="AP54" s="278">
        <f t="shared" ca="1" si="32"/>
        <v>0</v>
      </c>
      <c r="AQ54" s="278">
        <f t="shared" ca="1" si="32"/>
        <v>0</v>
      </c>
      <c r="AR54" s="278">
        <f t="shared" ca="1" si="32"/>
        <v>0</v>
      </c>
      <c r="AS54" s="278">
        <f t="shared" ca="1" si="32"/>
        <v>0</v>
      </c>
      <c r="AT54" s="278">
        <f t="shared" ca="1" si="32"/>
        <v>0</v>
      </c>
      <c r="AU54" s="278">
        <f t="shared" ca="1" si="32"/>
        <v>0</v>
      </c>
      <c r="AV54" s="278">
        <f t="shared" ca="1" si="32"/>
        <v>0</v>
      </c>
      <c r="AW54" s="278">
        <f t="shared" ca="1" si="32"/>
        <v>0</v>
      </c>
      <c r="AX54" s="278">
        <f t="shared" ca="1" si="32"/>
        <v>0</v>
      </c>
      <c r="AY54" s="278">
        <f t="shared" ca="1" si="32"/>
        <v>0</v>
      </c>
      <c r="AZ54" s="278">
        <f t="shared" ca="1" si="32"/>
        <v>0</v>
      </c>
      <c r="BA54" s="278">
        <f t="shared" ca="1" si="32"/>
        <v>0</v>
      </c>
      <c r="BB54" s="278">
        <f t="shared" ca="1" si="32"/>
        <v>0</v>
      </c>
      <c r="BC54" s="278">
        <f t="shared" ca="1" si="32"/>
        <v>0</v>
      </c>
      <c r="BD54" s="278">
        <f t="shared" ca="1" si="32"/>
        <v>0</v>
      </c>
      <c r="BE54" s="278">
        <f t="shared" ca="1" si="32"/>
        <v>0</v>
      </c>
      <c r="BF54" s="278">
        <f t="shared" ca="1" si="32"/>
        <v>0</v>
      </c>
      <c r="BG54" s="278">
        <f t="shared" ca="1" si="32"/>
        <v>0</v>
      </c>
      <c r="BH54" s="278">
        <f t="shared" ca="1" si="32"/>
        <v>0</v>
      </c>
      <c r="BI54" s="278">
        <f t="shared" ca="1" si="32"/>
        <v>0</v>
      </c>
      <c r="BJ54" s="278">
        <f t="shared" ca="1" si="32"/>
        <v>0</v>
      </c>
      <c r="BK54" s="278">
        <f t="shared" ca="1" si="32"/>
        <v>0</v>
      </c>
      <c r="BL54" s="278">
        <f t="shared" ca="1" si="32"/>
        <v>0</v>
      </c>
      <c r="BM54" s="278">
        <f t="shared" ca="1" si="32"/>
        <v>0</v>
      </c>
      <c r="BN54" s="278">
        <f t="shared" ca="1" si="32"/>
        <v>0</v>
      </c>
      <c r="BO54" s="278">
        <f t="shared" ca="1" si="32"/>
        <v>0</v>
      </c>
      <c r="BP54" s="278">
        <f t="shared" ca="1" si="32"/>
        <v>0</v>
      </c>
      <c r="BQ54" s="278">
        <f t="shared" ca="1" si="32"/>
        <v>0</v>
      </c>
      <c r="BR54" s="278">
        <f t="shared" ca="1" si="31"/>
        <v>0</v>
      </c>
      <c r="BS54" s="278">
        <f t="shared" ca="1" si="31"/>
        <v>0</v>
      </c>
      <c r="BT54" s="278">
        <f t="shared" ca="1" si="31"/>
        <v>0</v>
      </c>
      <c r="BU54" s="278">
        <f t="shared" si="31"/>
        <v>0</v>
      </c>
      <c r="BV54" s="278">
        <f t="shared" si="31"/>
        <v>0</v>
      </c>
      <c r="BW54" s="278">
        <f t="shared" si="31"/>
        <v>0</v>
      </c>
      <c r="BX54" s="278">
        <f t="shared" si="31"/>
        <v>0</v>
      </c>
      <c r="BY54" s="278">
        <f t="shared" si="31"/>
        <v>0</v>
      </c>
      <c r="BZ54" s="278">
        <f t="shared" si="31"/>
        <v>0</v>
      </c>
      <c r="CA54" s="278">
        <f t="shared" si="31"/>
        <v>0</v>
      </c>
      <c r="CB54" s="278">
        <f t="shared" si="31"/>
        <v>0</v>
      </c>
      <c r="CC54" s="278">
        <f t="shared" si="31"/>
        <v>0</v>
      </c>
      <c r="CD54" s="278">
        <f t="shared" si="31"/>
        <v>0</v>
      </c>
      <c r="CE54" s="278">
        <f t="shared" si="31"/>
        <v>0</v>
      </c>
      <c r="CF54" s="278">
        <f t="shared" si="31"/>
        <v>0</v>
      </c>
      <c r="CG54" s="278">
        <f t="shared" si="31"/>
        <v>0</v>
      </c>
      <c r="CH54" s="278">
        <f t="shared" si="31"/>
        <v>0</v>
      </c>
      <c r="CI54" s="278">
        <f t="shared" si="31"/>
        <v>0</v>
      </c>
      <c r="CJ54" s="278">
        <f t="shared" si="31"/>
        <v>0</v>
      </c>
      <c r="CK54" s="278">
        <f t="shared" si="31"/>
        <v>0</v>
      </c>
      <c r="CL54" s="278">
        <f t="shared" si="31"/>
        <v>0</v>
      </c>
      <c r="CM54" s="278">
        <f t="shared" si="31"/>
        <v>0</v>
      </c>
      <c r="CN54" s="278">
        <f t="shared" si="31"/>
        <v>0</v>
      </c>
      <c r="CO54" s="278">
        <f t="shared" si="31"/>
        <v>0</v>
      </c>
      <c r="CP54" s="278">
        <f t="shared" si="31"/>
        <v>0</v>
      </c>
      <c r="CQ54" s="278">
        <f t="shared" si="31"/>
        <v>0</v>
      </c>
      <c r="CR54" s="278">
        <f t="shared" si="31"/>
        <v>0</v>
      </c>
      <c r="CS54" s="278">
        <f t="shared" si="31"/>
        <v>0</v>
      </c>
    </row>
    <row r="55" spans="1:97" s="323" customFormat="1" x14ac:dyDescent="0.25">
      <c r="A55" s="278">
        <f>Prognoser!C101</f>
        <v>0</v>
      </c>
      <c r="B55" s="278" t="str">
        <f>'UA basår'!B14</f>
        <v>0 0</v>
      </c>
      <c r="C55" s="278">
        <f>Prognoser!D101</f>
        <v>0</v>
      </c>
      <c r="D55" s="278">
        <f ca="1">IFERROR(('UA basår'!$N14+'UA basår'!$N44),0)</f>
        <v>0</v>
      </c>
      <c r="E55" s="278">
        <f t="shared" ca="1" si="28"/>
        <v>0</v>
      </c>
      <c r="F55" s="278">
        <f t="shared" ca="1" si="32"/>
        <v>0</v>
      </c>
      <c r="G55" s="278">
        <f t="shared" ca="1" si="32"/>
        <v>0</v>
      </c>
      <c r="H55" s="278">
        <f t="shared" ca="1" si="32"/>
        <v>0</v>
      </c>
      <c r="I55" s="278">
        <f t="shared" ca="1" si="32"/>
        <v>0</v>
      </c>
      <c r="J55" s="278">
        <f t="shared" ca="1" si="32"/>
        <v>0</v>
      </c>
      <c r="K55" s="278">
        <f t="shared" ca="1" si="30"/>
        <v>0</v>
      </c>
      <c r="L55" s="278">
        <f t="shared" ca="1" si="32"/>
        <v>0</v>
      </c>
      <c r="M55" s="278">
        <f t="shared" ca="1" si="32"/>
        <v>0</v>
      </c>
      <c r="N55" s="278">
        <f t="shared" ca="1" si="32"/>
        <v>0</v>
      </c>
      <c r="O55" s="278">
        <f t="shared" ca="1" si="32"/>
        <v>0</v>
      </c>
      <c r="P55" s="278">
        <f t="shared" ca="1" si="32"/>
        <v>0</v>
      </c>
      <c r="Q55" s="278">
        <f t="shared" ca="1" si="32"/>
        <v>0</v>
      </c>
      <c r="R55" s="278">
        <f t="shared" ca="1" si="32"/>
        <v>0</v>
      </c>
      <c r="S55" s="278">
        <f t="shared" ca="1" si="32"/>
        <v>0</v>
      </c>
      <c r="T55" s="278">
        <f t="shared" ca="1" si="32"/>
        <v>0</v>
      </c>
      <c r="U55" s="278">
        <f t="shared" ca="1" si="32"/>
        <v>0</v>
      </c>
      <c r="V55" s="278">
        <f t="shared" ca="1" si="32"/>
        <v>0</v>
      </c>
      <c r="W55" s="278">
        <f t="shared" ca="1" si="32"/>
        <v>0</v>
      </c>
      <c r="X55" s="278">
        <f t="shared" ca="1" si="32"/>
        <v>0</v>
      </c>
      <c r="Y55" s="278">
        <f t="shared" ca="1" si="32"/>
        <v>0</v>
      </c>
      <c r="Z55" s="278">
        <f t="shared" ca="1" si="32"/>
        <v>0</v>
      </c>
      <c r="AA55" s="278">
        <f t="shared" ca="1" si="32"/>
        <v>0</v>
      </c>
      <c r="AB55" s="278">
        <f t="shared" ca="1" si="32"/>
        <v>0</v>
      </c>
      <c r="AC55" s="278">
        <f t="shared" ca="1" si="32"/>
        <v>0</v>
      </c>
      <c r="AD55" s="278">
        <f t="shared" ca="1" si="32"/>
        <v>0</v>
      </c>
      <c r="AE55" s="278">
        <f t="shared" ca="1" si="32"/>
        <v>0</v>
      </c>
      <c r="AF55" s="278">
        <f t="shared" ca="1" si="32"/>
        <v>0</v>
      </c>
      <c r="AG55" s="278">
        <f t="shared" ca="1" si="32"/>
        <v>0</v>
      </c>
      <c r="AH55" s="278">
        <f t="shared" ca="1" si="32"/>
        <v>0</v>
      </c>
      <c r="AI55" s="278">
        <f t="shared" ca="1" si="32"/>
        <v>0</v>
      </c>
      <c r="AJ55" s="278">
        <f t="shared" ca="1" si="32"/>
        <v>0</v>
      </c>
      <c r="AK55" s="278">
        <f t="shared" ca="1" si="32"/>
        <v>0</v>
      </c>
      <c r="AL55" s="278">
        <f t="shared" ca="1" si="32"/>
        <v>0</v>
      </c>
      <c r="AM55" s="278">
        <f t="shared" ca="1" si="32"/>
        <v>0</v>
      </c>
      <c r="AN55" s="278">
        <f t="shared" ca="1" si="32"/>
        <v>0</v>
      </c>
      <c r="AO55" s="278">
        <f t="shared" ca="1" si="32"/>
        <v>0</v>
      </c>
      <c r="AP55" s="278">
        <f t="shared" ca="1" si="32"/>
        <v>0</v>
      </c>
      <c r="AQ55" s="278">
        <f t="shared" ca="1" si="32"/>
        <v>0</v>
      </c>
      <c r="AR55" s="278">
        <f t="shared" ca="1" si="32"/>
        <v>0</v>
      </c>
      <c r="AS55" s="278">
        <f t="shared" ca="1" si="32"/>
        <v>0</v>
      </c>
      <c r="AT55" s="278">
        <f t="shared" ca="1" si="32"/>
        <v>0</v>
      </c>
      <c r="AU55" s="278">
        <f t="shared" ca="1" si="32"/>
        <v>0</v>
      </c>
      <c r="AV55" s="278">
        <f t="shared" ca="1" si="32"/>
        <v>0</v>
      </c>
      <c r="AW55" s="278">
        <f t="shared" ca="1" si="32"/>
        <v>0</v>
      </c>
      <c r="AX55" s="278">
        <f t="shared" ca="1" si="32"/>
        <v>0</v>
      </c>
      <c r="AY55" s="278">
        <f t="shared" ca="1" si="32"/>
        <v>0</v>
      </c>
      <c r="AZ55" s="278">
        <f t="shared" ca="1" si="32"/>
        <v>0</v>
      </c>
      <c r="BA55" s="278">
        <f t="shared" ca="1" si="32"/>
        <v>0</v>
      </c>
      <c r="BB55" s="278">
        <f t="shared" ca="1" si="32"/>
        <v>0</v>
      </c>
      <c r="BC55" s="278">
        <f t="shared" ca="1" si="32"/>
        <v>0</v>
      </c>
      <c r="BD55" s="278">
        <f t="shared" ca="1" si="32"/>
        <v>0</v>
      </c>
      <c r="BE55" s="278">
        <f t="shared" ca="1" si="32"/>
        <v>0</v>
      </c>
      <c r="BF55" s="278">
        <f t="shared" ca="1" si="32"/>
        <v>0</v>
      </c>
      <c r="BG55" s="278">
        <f t="shared" ca="1" si="32"/>
        <v>0</v>
      </c>
      <c r="BH55" s="278">
        <f t="shared" ca="1" si="32"/>
        <v>0</v>
      </c>
      <c r="BI55" s="278">
        <f t="shared" ca="1" si="32"/>
        <v>0</v>
      </c>
      <c r="BJ55" s="278">
        <f t="shared" ca="1" si="32"/>
        <v>0</v>
      </c>
      <c r="BK55" s="278">
        <f t="shared" ca="1" si="32"/>
        <v>0</v>
      </c>
      <c r="BL55" s="278">
        <f t="shared" ca="1" si="32"/>
        <v>0</v>
      </c>
      <c r="BM55" s="278">
        <f t="shared" ca="1" si="32"/>
        <v>0</v>
      </c>
      <c r="BN55" s="278">
        <f t="shared" ca="1" si="32"/>
        <v>0</v>
      </c>
      <c r="BO55" s="278">
        <f t="shared" ca="1" si="32"/>
        <v>0</v>
      </c>
      <c r="BP55" s="278">
        <f t="shared" ca="1" si="32"/>
        <v>0</v>
      </c>
      <c r="BQ55" s="278">
        <f t="shared" ca="1" si="32"/>
        <v>0</v>
      </c>
      <c r="BR55" s="278">
        <f t="shared" ca="1" si="31"/>
        <v>0</v>
      </c>
      <c r="BS55" s="278">
        <f t="shared" ca="1" si="31"/>
        <v>0</v>
      </c>
      <c r="BT55" s="278">
        <f t="shared" ca="1" si="31"/>
        <v>0</v>
      </c>
      <c r="BU55" s="278">
        <f t="shared" si="31"/>
        <v>0</v>
      </c>
      <c r="BV55" s="278">
        <f t="shared" si="31"/>
        <v>0</v>
      </c>
      <c r="BW55" s="278">
        <f t="shared" si="31"/>
        <v>0</v>
      </c>
      <c r="BX55" s="278">
        <f t="shared" si="31"/>
        <v>0</v>
      </c>
      <c r="BY55" s="278">
        <f t="shared" si="31"/>
        <v>0</v>
      </c>
      <c r="BZ55" s="278">
        <f t="shared" si="31"/>
        <v>0</v>
      </c>
      <c r="CA55" s="278">
        <f t="shared" si="31"/>
        <v>0</v>
      </c>
      <c r="CB55" s="278">
        <f t="shared" si="31"/>
        <v>0</v>
      </c>
      <c r="CC55" s="278">
        <f t="shared" si="31"/>
        <v>0</v>
      </c>
      <c r="CD55" s="278">
        <f t="shared" si="31"/>
        <v>0</v>
      </c>
      <c r="CE55" s="278">
        <f t="shared" si="31"/>
        <v>0</v>
      </c>
      <c r="CF55" s="278">
        <f t="shared" si="31"/>
        <v>0</v>
      </c>
      <c r="CG55" s="278">
        <f t="shared" si="31"/>
        <v>0</v>
      </c>
      <c r="CH55" s="278">
        <f t="shared" si="31"/>
        <v>0</v>
      </c>
      <c r="CI55" s="278">
        <f t="shared" si="31"/>
        <v>0</v>
      </c>
      <c r="CJ55" s="278">
        <f t="shared" si="31"/>
        <v>0</v>
      </c>
      <c r="CK55" s="278">
        <f t="shared" si="31"/>
        <v>0</v>
      </c>
      <c r="CL55" s="278">
        <f t="shared" si="31"/>
        <v>0</v>
      </c>
      <c r="CM55" s="278">
        <f t="shared" si="31"/>
        <v>0</v>
      </c>
      <c r="CN55" s="278">
        <f t="shared" si="31"/>
        <v>0</v>
      </c>
      <c r="CO55" s="278">
        <f t="shared" si="31"/>
        <v>0</v>
      </c>
      <c r="CP55" s="278">
        <f t="shared" si="31"/>
        <v>0</v>
      </c>
      <c r="CQ55" s="278">
        <f t="shared" si="31"/>
        <v>0</v>
      </c>
      <c r="CR55" s="278">
        <f t="shared" si="31"/>
        <v>0</v>
      </c>
      <c r="CS55" s="278">
        <f t="shared" si="31"/>
        <v>0</v>
      </c>
    </row>
    <row r="56" spans="1:97" s="323" customFormat="1" x14ac:dyDescent="0.25">
      <c r="A56" s="278">
        <f>Prognoser!C102</f>
        <v>0</v>
      </c>
      <c r="B56" s="278" t="str">
        <f>'UA basår'!B15</f>
        <v>0 0</v>
      </c>
      <c r="C56" s="278">
        <f>Prognoser!D102</f>
        <v>0</v>
      </c>
      <c r="D56" s="278">
        <f ca="1">IFERROR(('UA basår'!$N15+'UA basår'!$N45),0)</f>
        <v>0</v>
      </c>
      <c r="E56" s="278">
        <f t="shared" ca="1" si="28"/>
        <v>0</v>
      </c>
      <c r="F56" s="278">
        <f t="shared" ca="1" si="32"/>
        <v>0</v>
      </c>
      <c r="G56" s="278">
        <f t="shared" ca="1" si="32"/>
        <v>0</v>
      </c>
      <c r="H56" s="278">
        <f t="shared" ca="1" si="32"/>
        <v>0</v>
      </c>
      <c r="I56" s="278">
        <f t="shared" ca="1" si="32"/>
        <v>0</v>
      </c>
      <c r="J56" s="278">
        <f t="shared" ca="1" si="32"/>
        <v>0</v>
      </c>
      <c r="K56" s="278">
        <f t="shared" ca="1" si="30"/>
        <v>0</v>
      </c>
      <c r="L56" s="278">
        <f t="shared" ca="1" si="32"/>
        <v>0</v>
      </c>
      <c r="M56" s="278">
        <f t="shared" ca="1" si="32"/>
        <v>0</v>
      </c>
      <c r="N56" s="278">
        <f t="shared" ca="1" si="32"/>
        <v>0</v>
      </c>
      <c r="O56" s="278">
        <f t="shared" ca="1" si="32"/>
        <v>0</v>
      </c>
      <c r="P56" s="278">
        <f t="shared" ca="1" si="32"/>
        <v>0</v>
      </c>
      <c r="Q56" s="278">
        <f t="shared" ca="1" si="32"/>
        <v>0</v>
      </c>
      <c r="R56" s="278">
        <f t="shared" ca="1" si="32"/>
        <v>0</v>
      </c>
      <c r="S56" s="278">
        <f t="shared" ca="1" si="32"/>
        <v>0</v>
      </c>
      <c r="T56" s="278">
        <f t="shared" ca="1" si="32"/>
        <v>0</v>
      </c>
      <c r="U56" s="278">
        <f t="shared" ca="1" si="32"/>
        <v>0</v>
      </c>
      <c r="V56" s="278">
        <f t="shared" ca="1" si="32"/>
        <v>0</v>
      </c>
      <c r="W56" s="278">
        <f t="shared" ca="1" si="32"/>
        <v>0</v>
      </c>
      <c r="X56" s="278">
        <f t="shared" ca="1" si="32"/>
        <v>0</v>
      </c>
      <c r="Y56" s="278">
        <f t="shared" ca="1" si="32"/>
        <v>0</v>
      </c>
      <c r="Z56" s="278">
        <f t="shared" ca="1" si="32"/>
        <v>0</v>
      </c>
      <c r="AA56" s="278">
        <f t="shared" ca="1" si="32"/>
        <v>0</v>
      </c>
      <c r="AB56" s="278">
        <f t="shared" ca="1" si="32"/>
        <v>0</v>
      </c>
      <c r="AC56" s="278">
        <f t="shared" ca="1" si="32"/>
        <v>0</v>
      </c>
      <c r="AD56" s="278">
        <f t="shared" ca="1" si="32"/>
        <v>0</v>
      </c>
      <c r="AE56" s="278">
        <f t="shared" ca="1" si="32"/>
        <v>0</v>
      </c>
      <c r="AF56" s="278">
        <f t="shared" ca="1" si="32"/>
        <v>0</v>
      </c>
      <c r="AG56" s="278">
        <f t="shared" ca="1" si="32"/>
        <v>0</v>
      </c>
      <c r="AH56" s="278">
        <f t="shared" ca="1" si="32"/>
        <v>0</v>
      </c>
      <c r="AI56" s="278">
        <f t="shared" ca="1" si="32"/>
        <v>0</v>
      </c>
      <c r="AJ56" s="278">
        <f t="shared" ca="1" si="32"/>
        <v>0</v>
      </c>
      <c r="AK56" s="278">
        <f t="shared" ca="1" si="32"/>
        <v>0</v>
      </c>
      <c r="AL56" s="278">
        <f t="shared" ca="1" si="32"/>
        <v>0</v>
      </c>
      <c r="AM56" s="278">
        <f t="shared" ca="1" si="32"/>
        <v>0</v>
      </c>
      <c r="AN56" s="278">
        <f t="shared" ca="1" si="32"/>
        <v>0</v>
      </c>
      <c r="AO56" s="278">
        <f t="shared" ca="1" si="32"/>
        <v>0</v>
      </c>
      <c r="AP56" s="278">
        <f t="shared" ca="1" si="32"/>
        <v>0</v>
      </c>
      <c r="AQ56" s="278">
        <f t="shared" ca="1" si="32"/>
        <v>0</v>
      </c>
      <c r="AR56" s="278">
        <f t="shared" ca="1" si="32"/>
        <v>0</v>
      </c>
      <c r="AS56" s="278">
        <f t="shared" ca="1" si="32"/>
        <v>0</v>
      </c>
      <c r="AT56" s="278">
        <f t="shared" ca="1" si="32"/>
        <v>0</v>
      </c>
      <c r="AU56" s="278">
        <f t="shared" ca="1" si="32"/>
        <v>0</v>
      </c>
      <c r="AV56" s="278">
        <f t="shared" ca="1" si="32"/>
        <v>0</v>
      </c>
      <c r="AW56" s="278">
        <f t="shared" ca="1" si="32"/>
        <v>0</v>
      </c>
      <c r="AX56" s="278">
        <f t="shared" ca="1" si="32"/>
        <v>0</v>
      </c>
      <c r="AY56" s="278">
        <f t="shared" ca="1" si="32"/>
        <v>0</v>
      </c>
      <c r="AZ56" s="278">
        <f t="shared" ca="1" si="32"/>
        <v>0</v>
      </c>
      <c r="BA56" s="278">
        <f t="shared" ca="1" si="32"/>
        <v>0</v>
      </c>
      <c r="BB56" s="278">
        <f t="shared" ca="1" si="32"/>
        <v>0</v>
      </c>
      <c r="BC56" s="278">
        <f t="shared" ca="1" si="32"/>
        <v>0</v>
      </c>
      <c r="BD56" s="278">
        <f t="shared" ca="1" si="32"/>
        <v>0</v>
      </c>
      <c r="BE56" s="278">
        <f t="shared" ca="1" si="32"/>
        <v>0</v>
      </c>
      <c r="BF56" s="278">
        <f t="shared" ca="1" si="32"/>
        <v>0</v>
      </c>
      <c r="BG56" s="278">
        <f t="shared" ca="1" si="32"/>
        <v>0</v>
      </c>
      <c r="BH56" s="278">
        <f t="shared" ca="1" si="32"/>
        <v>0</v>
      </c>
      <c r="BI56" s="278">
        <f t="shared" ca="1" si="32"/>
        <v>0</v>
      </c>
      <c r="BJ56" s="278">
        <f t="shared" ca="1" si="32"/>
        <v>0</v>
      </c>
      <c r="BK56" s="278">
        <f t="shared" ca="1" si="32"/>
        <v>0</v>
      </c>
      <c r="BL56" s="278">
        <f t="shared" ca="1" si="32"/>
        <v>0</v>
      </c>
      <c r="BM56" s="278">
        <f t="shared" ca="1" si="32"/>
        <v>0</v>
      </c>
      <c r="BN56" s="278">
        <f t="shared" ca="1" si="32"/>
        <v>0</v>
      </c>
      <c r="BO56" s="278">
        <f t="shared" ca="1" si="32"/>
        <v>0</v>
      </c>
      <c r="BP56" s="278">
        <f t="shared" ca="1" si="32"/>
        <v>0</v>
      </c>
      <c r="BQ56" s="278">
        <f t="shared" ca="1" si="32"/>
        <v>0</v>
      </c>
      <c r="BR56" s="278">
        <f t="shared" ca="1" si="31"/>
        <v>0</v>
      </c>
      <c r="BS56" s="278">
        <f t="shared" ca="1" si="31"/>
        <v>0</v>
      </c>
      <c r="BT56" s="278">
        <f t="shared" ca="1" si="31"/>
        <v>0</v>
      </c>
      <c r="BU56" s="278">
        <f t="shared" si="31"/>
        <v>0</v>
      </c>
      <c r="BV56" s="278">
        <f t="shared" si="31"/>
        <v>0</v>
      </c>
      <c r="BW56" s="278">
        <f t="shared" si="31"/>
        <v>0</v>
      </c>
      <c r="BX56" s="278">
        <f t="shared" si="31"/>
        <v>0</v>
      </c>
      <c r="BY56" s="278">
        <f t="shared" si="31"/>
        <v>0</v>
      </c>
      <c r="BZ56" s="278">
        <f t="shared" si="31"/>
        <v>0</v>
      </c>
      <c r="CA56" s="278">
        <f t="shared" si="31"/>
        <v>0</v>
      </c>
      <c r="CB56" s="278">
        <f t="shared" si="31"/>
        <v>0</v>
      </c>
      <c r="CC56" s="278">
        <f t="shared" si="31"/>
        <v>0</v>
      </c>
      <c r="CD56" s="278">
        <f t="shared" si="31"/>
        <v>0</v>
      </c>
      <c r="CE56" s="278">
        <f t="shared" si="31"/>
        <v>0</v>
      </c>
      <c r="CF56" s="278">
        <f t="shared" si="31"/>
        <v>0</v>
      </c>
      <c r="CG56" s="278">
        <f t="shared" si="31"/>
        <v>0</v>
      </c>
      <c r="CH56" s="278">
        <f t="shared" si="31"/>
        <v>0</v>
      </c>
      <c r="CI56" s="278">
        <f t="shared" si="31"/>
        <v>0</v>
      </c>
      <c r="CJ56" s="278">
        <f t="shared" si="31"/>
        <v>0</v>
      </c>
      <c r="CK56" s="278">
        <f t="shared" si="31"/>
        <v>0</v>
      </c>
      <c r="CL56" s="278">
        <f t="shared" si="31"/>
        <v>0</v>
      </c>
      <c r="CM56" s="278">
        <f t="shared" si="31"/>
        <v>0</v>
      </c>
      <c r="CN56" s="278">
        <f t="shared" si="31"/>
        <v>0</v>
      </c>
      <c r="CO56" s="278">
        <f t="shared" si="31"/>
        <v>0</v>
      </c>
      <c r="CP56" s="278">
        <f t="shared" si="31"/>
        <v>0</v>
      </c>
      <c r="CQ56" s="278">
        <f t="shared" si="31"/>
        <v>0</v>
      </c>
      <c r="CR56" s="278">
        <f t="shared" si="31"/>
        <v>0</v>
      </c>
      <c r="CS56" s="278">
        <f t="shared" si="31"/>
        <v>0</v>
      </c>
    </row>
    <row r="57" spans="1:97" s="323" customFormat="1" x14ac:dyDescent="0.25">
      <c r="A57" s="278">
        <f>Prognoser!C103</f>
        <v>0</v>
      </c>
      <c r="B57" s="278" t="str">
        <f>'UA basår'!B16</f>
        <v>0 0</v>
      </c>
      <c r="C57" s="278">
        <f>Prognoser!D103</f>
        <v>0</v>
      </c>
      <c r="D57" s="278">
        <f ca="1">IFERROR(('UA basår'!$N16+'UA basår'!$N46),0)</f>
        <v>0</v>
      </c>
      <c r="E57" s="278">
        <f t="shared" ca="1" si="28"/>
        <v>0</v>
      </c>
      <c r="F57" s="278">
        <f t="shared" ca="1" si="32"/>
        <v>0</v>
      </c>
      <c r="G57" s="278">
        <f t="shared" ca="1" si="32"/>
        <v>0</v>
      </c>
      <c r="H57" s="278">
        <f t="shared" ca="1" si="32"/>
        <v>0</v>
      </c>
      <c r="I57" s="278">
        <f t="shared" ca="1" si="32"/>
        <v>0</v>
      </c>
      <c r="J57" s="278">
        <f t="shared" ca="1" si="32"/>
        <v>0</v>
      </c>
      <c r="K57" s="278">
        <f t="shared" ca="1" si="30"/>
        <v>0</v>
      </c>
      <c r="L57" s="278">
        <f t="shared" ca="1" si="32"/>
        <v>0</v>
      </c>
      <c r="M57" s="278">
        <f t="shared" ca="1" si="32"/>
        <v>0</v>
      </c>
      <c r="N57" s="278">
        <f t="shared" ca="1" si="32"/>
        <v>0</v>
      </c>
      <c r="O57" s="278">
        <f t="shared" ca="1" si="32"/>
        <v>0</v>
      </c>
      <c r="P57" s="278">
        <f t="shared" ca="1" si="32"/>
        <v>0</v>
      </c>
      <c r="Q57" s="278">
        <f t="shared" ca="1" si="32"/>
        <v>0</v>
      </c>
      <c r="R57" s="278">
        <f t="shared" ca="1" si="32"/>
        <v>0</v>
      </c>
      <c r="S57" s="278">
        <f t="shared" ca="1" si="32"/>
        <v>0</v>
      </c>
      <c r="T57" s="278">
        <f t="shared" ca="1" si="32"/>
        <v>0</v>
      </c>
      <c r="U57" s="278">
        <f t="shared" ca="1" si="32"/>
        <v>0</v>
      </c>
      <c r="V57" s="278">
        <f t="shared" ca="1" si="32"/>
        <v>0</v>
      </c>
      <c r="W57" s="278">
        <f t="shared" ca="1" si="32"/>
        <v>0</v>
      </c>
      <c r="X57" s="278">
        <f t="shared" ca="1" si="32"/>
        <v>0</v>
      </c>
      <c r="Y57" s="278">
        <f t="shared" ca="1" si="32"/>
        <v>0</v>
      </c>
      <c r="Z57" s="278">
        <f t="shared" ca="1" si="32"/>
        <v>0</v>
      </c>
      <c r="AA57" s="278">
        <f t="shared" ca="1" si="32"/>
        <v>0</v>
      </c>
      <c r="AB57" s="278">
        <f t="shared" ca="1" si="32"/>
        <v>0</v>
      </c>
      <c r="AC57" s="278">
        <f t="shared" ca="1" si="32"/>
        <v>0</v>
      </c>
      <c r="AD57" s="278">
        <f t="shared" ca="1" si="32"/>
        <v>0</v>
      </c>
      <c r="AE57" s="278">
        <f t="shared" ca="1" si="32"/>
        <v>0</v>
      </c>
      <c r="AF57" s="278">
        <f t="shared" ca="1" si="32"/>
        <v>0</v>
      </c>
      <c r="AG57" s="278">
        <f t="shared" ca="1" si="32"/>
        <v>0</v>
      </c>
      <c r="AH57" s="278">
        <f t="shared" ca="1" si="32"/>
        <v>0</v>
      </c>
      <c r="AI57" s="278">
        <f t="shared" ca="1" si="32"/>
        <v>0</v>
      </c>
      <c r="AJ57" s="278">
        <f t="shared" ca="1" si="32"/>
        <v>0</v>
      </c>
      <c r="AK57" s="278">
        <f t="shared" ca="1" si="32"/>
        <v>0</v>
      </c>
      <c r="AL57" s="278">
        <f t="shared" ca="1" si="32"/>
        <v>0</v>
      </c>
      <c r="AM57" s="278">
        <f t="shared" ca="1" si="32"/>
        <v>0</v>
      </c>
      <c r="AN57" s="278">
        <f t="shared" ca="1" si="32"/>
        <v>0</v>
      </c>
      <c r="AO57" s="278">
        <f t="shared" ca="1" si="32"/>
        <v>0</v>
      </c>
      <c r="AP57" s="278">
        <f t="shared" ca="1" si="32"/>
        <v>0</v>
      </c>
      <c r="AQ57" s="278">
        <f t="shared" ca="1" si="32"/>
        <v>0</v>
      </c>
      <c r="AR57" s="278">
        <f t="shared" ca="1" si="32"/>
        <v>0</v>
      </c>
      <c r="AS57" s="278">
        <f t="shared" ca="1" si="32"/>
        <v>0</v>
      </c>
      <c r="AT57" s="278">
        <f t="shared" ca="1" si="32"/>
        <v>0</v>
      </c>
      <c r="AU57" s="278">
        <f t="shared" ca="1" si="32"/>
        <v>0</v>
      </c>
      <c r="AV57" s="278">
        <f t="shared" ca="1" si="32"/>
        <v>0</v>
      </c>
      <c r="AW57" s="278">
        <f t="shared" ca="1" si="32"/>
        <v>0</v>
      </c>
      <c r="AX57" s="278">
        <f t="shared" ca="1" si="32"/>
        <v>0</v>
      </c>
      <c r="AY57" s="278">
        <f t="shared" ca="1" si="32"/>
        <v>0</v>
      </c>
      <c r="AZ57" s="278">
        <f t="shared" ca="1" si="32"/>
        <v>0</v>
      </c>
      <c r="BA57" s="278">
        <f t="shared" ca="1" si="32"/>
        <v>0</v>
      </c>
      <c r="BB57" s="278">
        <f t="shared" ca="1" si="32"/>
        <v>0</v>
      </c>
      <c r="BC57" s="278">
        <f t="shared" ca="1" si="32"/>
        <v>0</v>
      </c>
      <c r="BD57" s="278">
        <f t="shared" ca="1" si="32"/>
        <v>0</v>
      </c>
      <c r="BE57" s="278">
        <f t="shared" ca="1" si="32"/>
        <v>0</v>
      </c>
      <c r="BF57" s="278">
        <f t="shared" ca="1" si="32"/>
        <v>0</v>
      </c>
      <c r="BG57" s="278">
        <f t="shared" ca="1" si="32"/>
        <v>0</v>
      </c>
      <c r="BH57" s="278">
        <f t="shared" ca="1" si="32"/>
        <v>0</v>
      </c>
      <c r="BI57" s="278">
        <f t="shared" ca="1" si="32"/>
        <v>0</v>
      </c>
      <c r="BJ57" s="278">
        <f t="shared" ca="1" si="32"/>
        <v>0</v>
      </c>
      <c r="BK57" s="278">
        <f t="shared" ca="1" si="32"/>
        <v>0</v>
      </c>
      <c r="BL57" s="278">
        <f t="shared" ca="1" si="32"/>
        <v>0</v>
      </c>
      <c r="BM57" s="278">
        <f t="shared" ca="1" si="32"/>
        <v>0</v>
      </c>
      <c r="BN57" s="278">
        <f t="shared" ca="1" si="32"/>
        <v>0</v>
      </c>
      <c r="BO57" s="278">
        <f t="shared" ca="1" si="32"/>
        <v>0</v>
      </c>
      <c r="BP57" s="278">
        <f t="shared" ca="1" si="32"/>
        <v>0</v>
      </c>
      <c r="BQ57" s="278">
        <f t="shared" ref="BQ57:CS60" ca="1" si="33">IFERROR(IF(BQ$16="beräknas ej",0,BP57*IF(BQ$47&gt;$B$3,1,$B$2)*IFERROR(INDEX($B$8:$E$14,MATCH($A57,$A$8:$A$14,0),MATCH(BQ$47,$B$6:$E$6,1)),0)),0)</f>
        <v>0</v>
      </c>
      <c r="BR57" s="278">
        <f t="shared" ca="1" si="33"/>
        <v>0</v>
      </c>
      <c r="BS57" s="278">
        <f t="shared" ca="1" si="33"/>
        <v>0</v>
      </c>
      <c r="BT57" s="278">
        <f t="shared" ca="1" si="33"/>
        <v>0</v>
      </c>
      <c r="BU57" s="278">
        <f t="shared" si="33"/>
        <v>0</v>
      </c>
      <c r="BV57" s="278">
        <f t="shared" si="33"/>
        <v>0</v>
      </c>
      <c r="BW57" s="278">
        <f t="shared" si="33"/>
        <v>0</v>
      </c>
      <c r="BX57" s="278">
        <f t="shared" si="33"/>
        <v>0</v>
      </c>
      <c r="BY57" s="278">
        <f t="shared" si="33"/>
        <v>0</v>
      </c>
      <c r="BZ57" s="278">
        <f t="shared" si="33"/>
        <v>0</v>
      </c>
      <c r="CA57" s="278">
        <f t="shared" si="33"/>
        <v>0</v>
      </c>
      <c r="CB57" s="278">
        <f t="shared" si="33"/>
        <v>0</v>
      </c>
      <c r="CC57" s="278">
        <f t="shared" si="33"/>
        <v>0</v>
      </c>
      <c r="CD57" s="278">
        <f t="shared" si="33"/>
        <v>0</v>
      </c>
      <c r="CE57" s="278">
        <f t="shared" si="33"/>
        <v>0</v>
      </c>
      <c r="CF57" s="278">
        <f t="shared" si="33"/>
        <v>0</v>
      </c>
      <c r="CG57" s="278">
        <f t="shared" si="33"/>
        <v>0</v>
      </c>
      <c r="CH57" s="278">
        <f t="shared" si="33"/>
        <v>0</v>
      </c>
      <c r="CI57" s="278">
        <f t="shared" si="33"/>
        <v>0</v>
      </c>
      <c r="CJ57" s="278">
        <f t="shared" si="33"/>
        <v>0</v>
      </c>
      <c r="CK57" s="278">
        <f t="shared" si="33"/>
        <v>0</v>
      </c>
      <c r="CL57" s="278">
        <f t="shared" si="33"/>
        <v>0</v>
      </c>
      <c r="CM57" s="278">
        <f t="shared" si="33"/>
        <v>0</v>
      </c>
      <c r="CN57" s="278">
        <f t="shared" si="33"/>
        <v>0</v>
      </c>
      <c r="CO57" s="278">
        <f t="shared" si="33"/>
        <v>0</v>
      </c>
      <c r="CP57" s="278">
        <f t="shared" si="33"/>
        <v>0</v>
      </c>
      <c r="CQ57" s="278">
        <f t="shared" si="33"/>
        <v>0</v>
      </c>
      <c r="CR57" s="278">
        <f t="shared" si="33"/>
        <v>0</v>
      </c>
      <c r="CS57" s="278">
        <f t="shared" si="33"/>
        <v>0</v>
      </c>
    </row>
    <row r="58" spans="1:97" s="323" customFormat="1" x14ac:dyDescent="0.25">
      <c r="A58" s="278">
        <f>Prognoser!C104</f>
        <v>0</v>
      </c>
      <c r="B58" s="278" t="str">
        <f>'UA basår'!B17</f>
        <v>0 0</v>
      </c>
      <c r="C58" s="278">
        <f>Prognoser!D104</f>
        <v>0</v>
      </c>
      <c r="D58" s="278">
        <f ca="1">IFERROR(('UA basår'!$N17+'UA basår'!$N47),0)</f>
        <v>0</v>
      </c>
      <c r="E58" s="278">
        <f t="shared" ca="1" si="28"/>
        <v>0</v>
      </c>
      <c r="F58" s="278">
        <f t="shared" ref="F58:BQ61" ca="1" si="34">IFERROR(IF(F$16="beräknas ej",0,E58*IF(F$47&gt;$B$3,1,$B$2)*IFERROR(INDEX($B$8:$E$14,MATCH($A58,$A$8:$A$14,0),MATCH(F$47,$B$6:$E$6,1)),0)),0)</f>
        <v>0</v>
      </c>
      <c r="G58" s="278">
        <f t="shared" ca="1" si="34"/>
        <v>0</v>
      </c>
      <c r="H58" s="278">
        <f t="shared" ca="1" si="34"/>
        <v>0</v>
      </c>
      <c r="I58" s="278">
        <f t="shared" ca="1" si="34"/>
        <v>0</v>
      </c>
      <c r="J58" s="278">
        <f t="shared" ca="1" si="34"/>
        <v>0</v>
      </c>
      <c r="K58" s="278">
        <f t="shared" ca="1" si="30"/>
        <v>0</v>
      </c>
      <c r="L58" s="278">
        <f t="shared" ca="1" si="34"/>
        <v>0</v>
      </c>
      <c r="M58" s="278">
        <f t="shared" ca="1" si="34"/>
        <v>0</v>
      </c>
      <c r="N58" s="278">
        <f t="shared" ca="1" si="34"/>
        <v>0</v>
      </c>
      <c r="O58" s="278">
        <f t="shared" ca="1" si="34"/>
        <v>0</v>
      </c>
      <c r="P58" s="278">
        <f t="shared" ca="1" si="34"/>
        <v>0</v>
      </c>
      <c r="Q58" s="278">
        <f t="shared" ca="1" si="34"/>
        <v>0</v>
      </c>
      <c r="R58" s="278">
        <f t="shared" ca="1" si="34"/>
        <v>0</v>
      </c>
      <c r="S58" s="278">
        <f t="shared" ca="1" si="34"/>
        <v>0</v>
      </c>
      <c r="T58" s="278">
        <f t="shared" ca="1" si="34"/>
        <v>0</v>
      </c>
      <c r="U58" s="278">
        <f t="shared" ca="1" si="34"/>
        <v>0</v>
      </c>
      <c r="V58" s="278">
        <f t="shared" ca="1" si="34"/>
        <v>0</v>
      </c>
      <c r="W58" s="278">
        <f t="shared" ca="1" si="34"/>
        <v>0</v>
      </c>
      <c r="X58" s="278">
        <f t="shared" ca="1" si="34"/>
        <v>0</v>
      </c>
      <c r="Y58" s="278">
        <f t="shared" ca="1" si="34"/>
        <v>0</v>
      </c>
      <c r="Z58" s="278">
        <f t="shared" ca="1" si="34"/>
        <v>0</v>
      </c>
      <c r="AA58" s="278">
        <f t="shared" ca="1" si="34"/>
        <v>0</v>
      </c>
      <c r="AB58" s="278">
        <f t="shared" ca="1" si="34"/>
        <v>0</v>
      </c>
      <c r="AC58" s="278">
        <f t="shared" ca="1" si="34"/>
        <v>0</v>
      </c>
      <c r="AD58" s="278">
        <f t="shared" ca="1" si="34"/>
        <v>0</v>
      </c>
      <c r="AE58" s="278">
        <f t="shared" ca="1" si="34"/>
        <v>0</v>
      </c>
      <c r="AF58" s="278">
        <f t="shared" ca="1" si="34"/>
        <v>0</v>
      </c>
      <c r="AG58" s="278">
        <f t="shared" ca="1" si="34"/>
        <v>0</v>
      </c>
      <c r="AH58" s="278">
        <f t="shared" ca="1" si="34"/>
        <v>0</v>
      </c>
      <c r="AI58" s="278">
        <f t="shared" ca="1" si="34"/>
        <v>0</v>
      </c>
      <c r="AJ58" s="278">
        <f t="shared" ca="1" si="34"/>
        <v>0</v>
      </c>
      <c r="AK58" s="278">
        <f t="shared" ca="1" si="34"/>
        <v>0</v>
      </c>
      <c r="AL58" s="278">
        <f t="shared" ca="1" si="34"/>
        <v>0</v>
      </c>
      <c r="AM58" s="278">
        <f t="shared" ca="1" si="34"/>
        <v>0</v>
      </c>
      <c r="AN58" s="278">
        <f t="shared" ca="1" si="34"/>
        <v>0</v>
      </c>
      <c r="AO58" s="278">
        <f t="shared" ca="1" si="34"/>
        <v>0</v>
      </c>
      <c r="AP58" s="278">
        <f t="shared" ca="1" si="34"/>
        <v>0</v>
      </c>
      <c r="AQ58" s="278">
        <f t="shared" ca="1" si="34"/>
        <v>0</v>
      </c>
      <c r="AR58" s="278">
        <f t="shared" ca="1" si="34"/>
        <v>0</v>
      </c>
      <c r="AS58" s="278">
        <f t="shared" ca="1" si="34"/>
        <v>0</v>
      </c>
      <c r="AT58" s="278">
        <f t="shared" ca="1" si="34"/>
        <v>0</v>
      </c>
      <c r="AU58" s="278">
        <f t="shared" ca="1" si="34"/>
        <v>0</v>
      </c>
      <c r="AV58" s="278">
        <f t="shared" ca="1" si="34"/>
        <v>0</v>
      </c>
      <c r="AW58" s="278">
        <f t="shared" ca="1" si="34"/>
        <v>0</v>
      </c>
      <c r="AX58" s="278">
        <f t="shared" ca="1" si="34"/>
        <v>0</v>
      </c>
      <c r="AY58" s="278">
        <f t="shared" ca="1" si="34"/>
        <v>0</v>
      </c>
      <c r="AZ58" s="278">
        <f t="shared" ca="1" si="34"/>
        <v>0</v>
      </c>
      <c r="BA58" s="278">
        <f t="shared" ca="1" si="34"/>
        <v>0</v>
      </c>
      <c r="BB58" s="278">
        <f t="shared" ca="1" si="34"/>
        <v>0</v>
      </c>
      <c r="BC58" s="278">
        <f t="shared" ca="1" si="34"/>
        <v>0</v>
      </c>
      <c r="BD58" s="278">
        <f t="shared" ca="1" si="34"/>
        <v>0</v>
      </c>
      <c r="BE58" s="278">
        <f t="shared" ca="1" si="34"/>
        <v>0</v>
      </c>
      <c r="BF58" s="278">
        <f t="shared" ca="1" si="34"/>
        <v>0</v>
      </c>
      <c r="BG58" s="278">
        <f t="shared" ca="1" si="34"/>
        <v>0</v>
      </c>
      <c r="BH58" s="278">
        <f t="shared" ca="1" si="34"/>
        <v>0</v>
      </c>
      <c r="BI58" s="278">
        <f t="shared" ca="1" si="34"/>
        <v>0</v>
      </c>
      <c r="BJ58" s="278">
        <f t="shared" ca="1" si="34"/>
        <v>0</v>
      </c>
      <c r="BK58" s="278">
        <f t="shared" ca="1" si="34"/>
        <v>0</v>
      </c>
      <c r="BL58" s="278">
        <f t="shared" ca="1" si="34"/>
        <v>0</v>
      </c>
      <c r="BM58" s="278">
        <f t="shared" ca="1" si="34"/>
        <v>0</v>
      </c>
      <c r="BN58" s="278">
        <f t="shared" ca="1" si="34"/>
        <v>0</v>
      </c>
      <c r="BO58" s="278">
        <f t="shared" ca="1" si="34"/>
        <v>0</v>
      </c>
      <c r="BP58" s="278">
        <f t="shared" ca="1" si="34"/>
        <v>0</v>
      </c>
      <c r="BQ58" s="278">
        <f t="shared" ca="1" si="34"/>
        <v>0</v>
      </c>
      <c r="BR58" s="278">
        <f t="shared" ca="1" si="33"/>
        <v>0</v>
      </c>
      <c r="BS58" s="278">
        <f t="shared" ca="1" si="33"/>
        <v>0</v>
      </c>
      <c r="BT58" s="278">
        <f t="shared" ca="1" si="33"/>
        <v>0</v>
      </c>
      <c r="BU58" s="278">
        <f t="shared" si="33"/>
        <v>0</v>
      </c>
      <c r="BV58" s="278">
        <f t="shared" si="33"/>
        <v>0</v>
      </c>
      <c r="BW58" s="278">
        <f t="shared" si="33"/>
        <v>0</v>
      </c>
      <c r="BX58" s="278">
        <f t="shared" si="33"/>
        <v>0</v>
      </c>
      <c r="BY58" s="278">
        <f t="shared" si="33"/>
        <v>0</v>
      </c>
      <c r="BZ58" s="278">
        <f t="shared" si="33"/>
        <v>0</v>
      </c>
      <c r="CA58" s="278">
        <f t="shared" si="33"/>
        <v>0</v>
      </c>
      <c r="CB58" s="278">
        <f t="shared" si="33"/>
        <v>0</v>
      </c>
      <c r="CC58" s="278">
        <f t="shared" si="33"/>
        <v>0</v>
      </c>
      <c r="CD58" s="278">
        <f t="shared" si="33"/>
        <v>0</v>
      </c>
      <c r="CE58" s="278">
        <f t="shared" si="33"/>
        <v>0</v>
      </c>
      <c r="CF58" s="278">
        <f t="shared" si="33"/>
        <v>0</v>
      </c>
      <c r="CG58" s="278">
        <f t="shared" si="33"/>
        <v>0</v>
      </c>
      <c r="CH58" s="278">
        <f t="shared" si="33"/>
        <v>0</v>
      </c>
      <c r="CI58" s="278">
        <f t="shared" si="33"/>
        <v>0</v>
      </c>
      <c r="CJ58" s="278">
        <f t="shared" si="33"/>
        <v>0</v>
      </c>
      <c r="CK58" s="278">
        <f t="shared" si="33"/>
        <v>0</v>
      </c>
      <c r="CL58" s="278">
        <f t="shared" si="33"/>
        <v>0</v>
      </c>
      <c r="CM58" s="278">
        <f t="shared" si="33"/>
        <v>0</v>
      </c>
      <c r="CN58" s="278">
        <f t="shared" si="33"/>
        <v>0</v>
      </c>
      <c r="CO58" s="278">
        <f t="shared" si="33"/>
        <v>0</v>
      </c>
      <c r="CP58" s="278">
        <f t="shared" si="33"/>
        <v>0</v>
      </c>
      <c r="CQ58" s="278">
        <f t="shared" si="33"/>
        <v>0</v>
      </c>
      <c r="CR58" s="278">
        <f t="shared" si="33"/>
        <v>0</v>
      </c>
      <c r="CS58" s="278">
        <f t="shared" si="33"/>
        <v>0</v>
      </c>
    </row>
    <row r="59" spans="1:97" s="323" customFormat="1" x14ac:dyDescent="0.25">
      <c r="A59" s="278">
        <f>Prognoser!C105</f>
        <v>0</v>
      </c>
      <c r="B59" s="278" t="str">
        <f>'UA basår'!B18</f>
        <v>0 0</v>
      </c>
      <c r="C59" s="278">
        <f>Prognoser!D105</f>
        <v>0</v>
      </c>
      <c r="D59" s="278">
        <f ca="1">IFERROR(('UA basår'!$N18+'UA basår'!$N48),0)</f>
        <v>0</v>
      </c>
      <c r="E59" s="278">
        <f t="shared" ca="1" si="28"/>
        <v>0</v>
      </c>
      <c r="F59" s="278">
        <f t="shared" ca="1" si="34"/>
        <v>0</v>
      </c>
      <c r="G59" s="278">
        <f t="shared" ca="1" si="34"/>
        <v>0</v>
      </c>
      <c r="H59" s="278">
        <f t="shared" ca="1" si="34"/>
        <v>0</v>
      </c>
      <c r="I59" s="278">
        <f t="shared" ca="1" si="34"/>
        <v>0</v>
      </c>
      <c r="J59" s="278">
        <f t="shared" ca="1" si="34"/>
        <v>0</v>
      </c>
      <c r="K59" s="278">
        <f t="shared" ca="1" si="30"/>
        <v>0</v>
      </c>
      <c r="L59" s="278">
        <f t="shared" ca="1" si="34"/>
        <v>0</v>
      </c>
      <c r="M59" s="278">
        <f t="shared" ca="1" si="34"/>
        <v>0</v>
      </c>
      <c r="N59" s="278">
        <f t="shared" ca="1" si="34"/>
        <v>0</v>
      </c>
      <c r="O59" s="278">
        <f t="shared" ca="1" si="34"/>
        <v>0</v>
      </c>
      <c r="P59" s="278">
        <f t="shared" ca="1" si="34"/>
        <v>0</v>
      </c>
      <c r="Q59" s="278">
        <f t="shared" ca="1" si="34"/>
        <v>0</v>
      </c>
      <c r="R59" s="278">
        <f t="shared" ca="1" si="34"/>
        <v>0</v>
      </c>
      <c r="S59" s="278">
        <f t="shared" ca="1" si="34"/>
        <v>0</v>
      </c>
      <c r="T59" s="278">
        <f t="shared" ca="1" si="34"/>
        <v>0</v>
      </c>
      <c r="U59" s="278">
        <f t="shared" ca="1" si="34"/>
        <v>0</v>
      </c>
      <c r="V59" s="278">
        <f t="shared" ca="1" si="34"/>
        <v>0</v>
      </c>
      <c r="W59" s="278">
        <f t="shared" ca="1" si="34"/>
        <v>0</v>
      </c>
      <c r="X59" s="278">
        <f t="shared" ca="1" si="34"/>
        <v>0</v>
      </c>
      <c r="Y59" s="278">
        <f t="shared" ca="1" si="34"/>
        <v>0</v>
      </c>
      <c r="Z59" s="278">
        <f t="shared" ca="1" si="34"/>
        <v>0</v>
      </c>
      <c r="AA59" s="278">
        <f t="shared" ca="1" si="34"/>
        <v>0</v>
      </c>
      <c r="AB59" s="278">
        <f t="shared" ca="1" si="34"/>
        <v>0</v>
      </c>
      <c r="AC59" s="278">
        <f t="shared" ca="1" si="34"/>
        <v>0</v>
      </c>
      <c r="AD59" s="278">
        <f t="shared" ca="1" si="34"/>
        <v>0</v>
      </c>
      <c r="AE59" s="278">
        <f t="shared" ca="1" si="34"/>
        <v>0</v>
      </c>
      <c r="AF59" s="278">
        <f t="shared" ca="1" si="34"/>
        <v>0</v>
      </c>
      <c r="AG59" s="278">
        <f t="shared" ca="1" si="34"/>
        <v>0</v>
      </c>
      <c r="AH59" s="278">
        <f t="shared" ca="1" si="34"/>
        <v>0</v>
      </c>
      <c r="AI59" s="278">
        <f t="shared" ca="1" si="34"/>
        <v>0</v>
      </c>
      <c r="AJ59" s="278">
        <f t="shared" ca="1" si="34"/>
        <v>0</v>
      </c>
      <c r="AK59" s="278">
        <f t="shared" ca="1" si="34"/>
        <v>0</v>
      </c>
      <c r="AL59" s="278">
        <f t="shared" ca="1" si="34"/>
        <v>0</v>
      </c>
      <c r="AM59" s="278">
        <f t="shared" ca="1" si="34"/>
        <v>0</v>
      </c>
      <c r="AN59" s="278">
        <f t="shared" ca="1" si="34"/>
        <v>0</v>
      </c>
      <c r="AO59" s="278">
        <f t="shared" ca="1" si="34"/>
        <v>0</v>
      </c>
      <c r="AP59" s="278">
        <f t="shared" ca="1" si="34"/>
        <v>0</v>
      </c>
      <c r="AQ59" s="278">
        <f t="shared" ca="1" si="34"/>
        <v>0</v>
      </c>
      <c r="AR59" s="278">
        <f t="shared" ca="1" si="34"/>
        <v>0</v>
      </c>
      <c r="AS59" s="278">
        <f t="shared" ca="1" si="34"/>
        <v>0</v>
      </c>
      <c r="AT59" s="278">
        <f t="shared" ca="1" si="34"/>
        <v>0</v>
      </c>
      <c r="AU59" s="278">
        <f t="shared" ca="1" si="34"/>
        <v>0</v>
      </c>
      <c r="AV59" s="278">
        <f t="shared" ca="1" si="34"/>
        <v>0</v>
      </c>
      <c r="AW59" s="278">
        <f t="shared" ca="1" si="34"/>
        <v>0</v>
      </c>
      <c r="AX59" s="278">
        <f t="shared" ca="1" si="34"/>
        <v>0</v>
      </c>
      <c r="AY59" s="278">
        <f t="shared" ca="1" si="34"/>
        <v>0</v>
      </c>
      <c r="AZ59" s="278">
        <f t="shared" ca="1" si="34"/>
        <v>0</v>
      </c>
      <c r="BA59" s="278">
        <f t="shared" ca="1" si="34"/>
        <v>0</v>
      </c>
      <c r="BB59" s="278">
        <f t="shared" ca="1" si="34"/>
        <v>0</v>
      </c>
      <c r="BC59" s="278">
        <f t="shared" ca="1" si="34"/>
        <v>0</v>
      </c>
      <c r="BD59" s="278">
        <f t="shared" ca="1" si="34"/>
        <v>0</v>
      </c>
      <c r="BE59" s="278">
        <f t="shared" ca="1" si="34"/>
        <v>0</v>
      </c>
      <c r="BF59" s="278">
        <f t="shared" ca="1" si="34"/>
        <v>0</v>
      </c>
      <c r="BG59" s="278">
        <f t="shared" ca="1" si="34"/>
        <v>0</v>
      </c>
      <c r="BH59" s="278">
        <f t="shared" ca="1" si="34"/>
        <v>0</v>
      </c>
      <c r="BI59" s="278">
        <f t="shared" ca="1" si="34"/>
        <v>0</v>
      </c>
      <c r="BJ59" s="278">
        <f t="shared" ca="1" si="34"/>
        <v>0</v>
      </c>
      <c r="BK59" s="278">
        <f t="shared" ca="1" si="34"/>
        <v>0</v>
      </c>
      <c r="BL59" s="278">
        <f t="shared" ca="1" si="34"/>
        <v>0</v>
      </c>
      <c r="BM59" s="278">
        <f t="shared" ca="1" si="34"/>
        <v>0</v>
      </c>
      <c r="BN59" s="278">
        <f t="shared" ca="1" si="34"/>
        <v>0</v>
      </c>
      <c r="BO59" s="278">
        <f t="shared" ca="1" si="34"/>
        <v>0</v>
      </c>
      <c r="BP59" s="278">
        <f t="shared" ca="1" si="34"/>
        <v>0</v>
      </c>
      <c r="BQ59" s="278">
        <f t="shared" ca="1" si="34"/>
        <v>0</v>
      </c>
      <c r="BR59" s="278">
        <f t="shared" ca="1" si="33"/>
        <v>0</v>
      </c>
      <c r="BS59" s="278">
        <f t="shared" ca="1" si="33"/>
        <v>0</v>
      </c>
      <c r="BT59" s="278">
        <f t="shared" ca="1" si="33"/>
        <v>0</v>
      </c>
      <c r="BU59" s="278">
        <f t="shared" si="33"/>
        <v>0</v>
      </c>
      <c r="BV59" s="278">
        <f t="shared" si="33"/>
        <v>0</v>
      </c>
      <c r="BW59" s="278">
        <f t="shared" si="33"/>
        <v>0</v>
      </c>
      <c r="BX59" s="278">
        <f t="shared" si="33"/>
        <v>0</v>
      </c>
      <c r="BY59" s="278">
        <f t="shared" si="33"/>
        <v>0</v>
      </c>
      <c r="BZ59" s="278">
        <f t="shared" si="33"/>
        <v>0</v>
      </c>
      <c r="CA59" s="278">
        <f t="shared" si="33"/>
        <v>0</v>
      </c>
      <c r="CB59" s="278">
        <f t="shared" si="33"/>
        <v>0</v>
      </c>
      <c r="CC59" s="278">
        <f t="shared" si="33"/>
        <v>0</v>
      </c>
      <c r="CD59" s="278">
        <f t="shared" si="33"/>
        <v>0</v>
      </c>
      <c r="CE59" s="278">
        <f t="shared" si="33"/>
        <v>0</v>
      </c>
      <c r="CF59" s="278">
        <f t="shared" si="33"/>
        <v>0</v>
      </c>
      <c r="CG59" s="278">
        <f t="shared" si="33"/>
        <v>0</v>
      </c>
      <c r="CH59" s="278">
        <f t="shared" si="33"/>
        <v>0</v>
      </c>
      <c r="CI59" s="278">
        <f t="shared" si="33"/>
        <v>0</v>
      </c>
      <c r="CJ59" s="278">
        <f t="shared" si="33"/>
        <v>0</v>
      </c>
      <c r="CK59" s="278">
        <f t="shared" si="33"/>
        <v>0</v>
      </c>
      <c r="CL59" s="278">
        <f t="shared" si="33"/>
        <v>0</v>
      </c>
      <c r="CM59" s="278">
        <f t="shared" si="33"/>
        <v>0</v>
      </c>
      <c r="CN59" s="278">
        <f t="shared" si="33"/>
        <v>0</v>
      </c>
      <c r="CO59" s="278">
        <f t="shared" si="33"/>
        <v>0</v>
      </c>
      <c r="CP59" s="278">
        <f t="shared" si="33"/>
        <v>0</v>
      </c>
      <c r="CQ59" s="278">
        <f t="shared" si="33"/>
        <v>0</v>
      </c>
      <c r="CR59" s="278">
        <f t="shared" si="33"/>
        <v>0</v>
      </c>
      <c r="CS59" s="278">
        <f t="shared" si="33"/>
        <v>0</v>
      </c>
    </row>
    <row r="60" spans="1:97" s="323" customFormat="1" x14ac:dyDescent="0.25">
      <c r="A60" s="278">
        <f>Prognoser!C106</f>
        <v>0</v>
      </c>
      <c r="B60" s="278" t="str">
        <f>'UA basår'!B19</f>
        <v>0 0</v>
      </c>
      <c r="C60" s="278">
        <f>Prognoser!D106</f>
        <v>0</v>
      </c>
      <c r="D60" s="278">
        <f ca="1">IFERROR(('UA basår'!$N19+'UA basår'!$N49),0)</f>
        <v>0</v>
      </c>
      <c r="E60" s="278">
        <f t="shared" ca="1" si="28"/>
        <v>0</v>
      </c>
      <c r="F60" s="278">
        <f t="shared" ca="1" si="34"/>
        <v>0</v>
      </c>
      <c r="G60" s="278">
        <f t="shared" ca="1" si="34"/>
        <v>0</v>
      </c>
      <c r="H60" s="278">
        <f t="shared" ca="1" si="34"/>
        <v>0</v>
      </c>
      <c r="I60" s="278">
        <f t="shared" ca="1" si="34"/>
        <v>0</v>
      </c>
      <c r="J60" s="278">
        <f t="shared" ca="1" si="34"/>
        <v>0</v>
      </c>
      <c r="K60" s="278">
        <f t="shared" ca="1" si="30"/>
        <v>0</v>
      </c>
      <c r="L60" s="278">
        <f t="shared" ca="1" si="34"/>
        <v>0</v>
      </c>
      <c r="M60" s="278">
        <f t="shared" ca="1" si="34"/>
        <v>0</v>
      </c>
      <c r="N60" s="278">
        <f t="shared" ca="1" si="34"/>
        <v>0</v>
      </c>
      <c r="O60" s="278">
        <f t="shared" ca="1" si="34"/>
        <v>0</v>
      </c>
      <c r="P60" s="278">
        <f t="shared" ca="1" si="34"/>
        <v>0</v>
      </c>
      <c r="Q60" s="278">
        <f t="shared" ca="1" si="34"/>
        <v>0</v>
      </c>
      <c r="R60" s="278">
        <f t="shared" ca="1" si="34"/>
        <v>0</v>
      </c>
      <c r="S60" s="278">
        <f t="shared" ca="1" si="34"/>
        <v>0</v>
      </c>
      <c r="T60" s="278">
        <f t="shared" ca="1" si="34"/>
        <v>0</v>
      </c>
      <c r="U60" s="278">
        <f t="shared" ca="1" si="34"/>
        <v>0</v>
      </c>
      <c r="V60" s="278">
        <f t="shared" ca="1" si="34"/>
        <v>0</v>
      </c>
      <c r="W60" s="278">
        <f t="shared" ca="1" si="34"/>
        <v>0</v>
      </c>
      <c r="X60" s="278">
        <f t="shared" ca="1" si="34"/>
        <v>0</v>
      </c>
      <c r="Y60" s="278">
        <f t="shared" ca="1" si="34"/>
        <v>0</v>
      </c>
      <c r="Z60" s="278">
        <f t="shared" ca="1" si="34"/>
        <v>0</v>
      </c>
      <c r="AA60" s="278">
        <f t="shared" ca="1" si="34"/>
        <v>0</v>
      </c>
      <c r="AB60" s="278">
        <f t="shared" ca="1" si="34"/>
        <v>0</v>
      </c>
      <c r="AC60" s="278">
        <f t="shared" ca="1" si="34"/>
        <v>0</v>
      </c>
      <c r="AD60" s="278">
        <f t="shared" ca="1" si="34"/>
        <v>0</v>
      </c>
      <c r="AE60" s="278">
        <f t="shared" ca="1" si="34"/>
        <v>0</v>
      </c>
      <c r="AF60" s="278">
        <f t="shared" ca="1" si="34"/>
        <v>0</v>
      </c>
      <c r="AG60" s="278">
        <f t="shared" ca="1" si="34"/>
        <v>0</v>
      </c>
      <c r="AH60" s="278">
        <f t="shared" ca="1" si="34"/>
        <v>0</v>
      </c>
      <c r="AI60" s="278">
        <f t="shared" ca="1" si="34"/>
        <v>0</v>
      </c>
      <c r="AJ60" s="278">
        <f t="shared" ca="1" si="34"/>
        <v>0</v>
      </c>
      <c r="AK60" s="278">
        <f t="shared" ca="1" si="34"/>
        <v>0</v>
      </c>
      <c r="AL60" s="278">
        <f t="shared" ca="1" si="34"/>
        <v>0</v>
      </c>
      <c r="AM60" s="278">
        <f t="shared" ca="1" si="34"/>
        <v>0</v>
      </c>
      <c r="AN60" s="278">
        <f t="shared" ca="1" si="34"/>
        <v>0</v>
      </c>
      <c r="AO60" s="278">
        <f t="shared" ca="1" si="34"/>
        <v>0</v>
      </c>
      <c r="AP60" s="278">
        <f t="shared" ca="1" si="34"/>
        <v>0</v>
      </c>
      <c r="AQ60" s="278">
        <f t="shared" ca="1" si="34"/>
        <v>0</v>
      </c>
      <c r="AR60" s="278">
        <f t="shared" ca="1" si="34"/>
        <v>0</v>
      </c>
      <c r="AS60" s="278">
        <f t="shared" ca="1" si="34"/>
        <v>0</v>
      </c>
      <c r="AT60" s="278">
        <f t="shared" ca="1" si="34"/>
        <v>0</v>
      </c>
      <c r="AU60" s="278">
        <f t="shared" ca="1" si="34"/>
        <v>0</v>
      </c>
      <c r="AV60" s="278">
        <f t="shared" ca="1" si="34"/>
        <v>0</v>
      </c>
      <c r="AW60" s="278">
        <f t="shared" ca="1" si="34"/>
        <v>0</v>
      </c>
      <c r="AX60" s="278">
        <f t="shared" ca="1" si="34"/>
        <v>0</v>
      </c>
      <c r="AY60" s="278">
        <f t="shared" ca="1" si="34"/>
        <v>0</v>
      </c>
      <c r="AZ60" s="278">
        <f t="shared" ca="1" si="34"/>
        <v>0</v>
      </c>
      <c r="BA60" s="278">
        <f t="shared" ca="1" si="34"/>
        <v>0</v>
      </c>
      <c r="BB60" s="278">
        <f t="shared" ca="1" si="34"/>
        <v>0</v>
      </c>
      <c r="BC60" s="278">
        <f t="shared" ca="1" si="34"/>
        <v>0</v>
      </c>
      <c r="BD60" s="278">
        <f t="shared" ca="1" si="34"/>
        <v>0</v>
      </c>
      <c r="BE60" s="278">
        <f t="shared" ca="1" si="34"/>
        <v>0</v>
      </c>
      <c r="BF60" s="278">
        <f t="shared" ca="1" si="34"/>
        <v>0</v>
      </c>
      <c r="BG60" s="278">
        <f t="shared" ca="1" si="34"/>
        <v>0</v>
      </c>
      <c r="BH60" s="278">
        <f t="shared" ca="1" si="34"/>
        <v>0</v>
      </c>
      <c r="BI60" s="278">
        <f t="shared" ca="1" si="34"/>
        <v>0</v>
      </c>
      <c r="BJ60" s="278">
        <f t="shared" ca="1" si="34"/>
        <v>0</v>
      </c>
      <c r="BK60" s="278">
        <f t="shared" ca="1" si="34"/>
        <v>0</v>
      </c>
      <c r="BL60" s="278">
        <f t="shared" ca="1" si="34"/>
        <v>0</v>
      </c>
      <c r="BM60" s="278">
        <f t="shared" ca="1" si="34"/>
        <v>0</v>
      </c>
      <c r="BN60" s="278">
        <f t="shared" ca="1" si="34"/>
        <v>0</v>
      </c>
      <c r="BO60" s="278">
        <f t="shared" ca="1" si="34"/>
        <v>0</v>
      </c>
      <c r="BP60" s="278">
        <f t="shared" ca="1" si="34"/>
        <v>0</v>
      </c>
      <c r="BQ60" s="278">
        <f t="shared" ca="1" si="34"/>
        <v>0</v>
      </c>
      <c r="BR60" s="278">
        <f t="shared" ca="1" si="33"/>
        <v>0</v>
      </c>
      <c r="BS60" s="278">
        <f t="shared" ca="1" si="33"/>
        <v>0</v>
      </c>
      <c r="BT60" s="278">
        <f t="shared" ca="1" si="33"/>
        <v>0</v>
      </c>
      <c r="BU60" s="278">
        <f t="shared" si="33"/>
        <v>0</v>
      </c>
      <c r="BV60" s="278">
        <f t="shared" si="33"/>
        <v>0</v>
      </c>
      <c r="BW60" s="278">
        <f t="shared" si="33"/>
        <v>0</v>
      </c>
      <c r="BX60" s="278">
        <f t="shared" si="33"/>
        <v>0</v>
      </c>
      <c r="BY60" s="278">
        <f t="shared" si="33"/>
        <v>0</v>
      </c>
      <c r="BZ60" s="278">
        <f t="shared" si="33"/>
        <v>0</v>
      </c>
      <c r="CA60" s="278">
        <f t="shared" si="33"/>
        <v>0</v>
      </c>
      <c r="CB60" s="278">
        <f t="shared" si="33"/>
        <v>0</v>
      </c>
      <c r="CC60" s="278">
        <f t="shared" si="33"/>
        <v>0</v>
      </c>
      <c r="CD60" s="278">
        <f t="shared" si="33"/>
        <v>0</v>
      </c>
      <c r="CE60" s="278">
        <f t="shared" si="33"/>
        <v>0</v>
      </c>
      <c r="CF60" s="278">
        <f t="shared" si="33"/>
        <v>0</v>
      </c>
      <c r="CG60" s="278">
        <f t="shared" si="33"/>
        <v>0</v>
      </c>
      <c r="CH60" s="278">
        <f t="shared" si="33"/>
        <v>0</v>
      </c>
      <c r="CI60" s="278">
        <f t="shared" si="33"/>
        <v>0</v>
      </c>
      <c r="CJ60" s="278">
        <f t="shared" si="33"/>
        <v>0</v>
      </c>
      <c r="CK60" s="278">
        <f t="shared" si="33"/>
        <v>0</v>
      </c>
      <c r="CL60" s="278">
        <f t="shared" si="33"/>
        <v>0</v>
      </c>
      <c r="CM60" s="278">
        <f t="shared" si="33"/>
        <v>0</v>
      </c>
      <c r="CN60" s="278">
        <f t="shared" si="33"/>
        <v>0</v>
      </c>
      <c r="CO60" s="278">
        <f t="shared" si="33"/>
        <v>0</v>
      </c>
      <c r="CP60" s="278">
        <f t="shared" si="33"/>
        <v>0</v>
      </c>
      <c r="CQ60" s="278">
        <f t="shared" si="33"/>
        <v>0</v>
      </c>
      <c r="CR60" s="278">
        <f t="shared" si="33"/>
        <v>0</v>
      </c>
      <c r="CS60" s="278">
        <f t="shared" si="33"/>
        <v>0</v>
      </c>
    </row>
    <row r="61" spans="1:97" s="323" customFormat="1" x14ac:dyDescent="0.25">
      <c r="A61" s="278">
        <f>Prognoser!C107</f>
        <v>0</v>
      </c>
      <c r="B61" s="278" t="str">
        <f>'UA basår'!B20</f>
        <v>0 0</v>
      </c>
      <c r="C61" s="278">
        <f>Prognoser!D107</f>
        <v>0</v>
      </c>
      <c r="D61" s="278">
        <f ca="1">IFERROR(('UA basår'!$N20+'UA basår'!$N50),0)</f>
        <v>0</v>
      </c>
      <c r="E61" s="278">
        <f t="shared" ca="1" si="28"/>
        <v>0</v>
      </c>
      <c r="F61" s="278">
        <f t="shared" ca="1" si="34"/>
        <v>0</v>
      </c>
      <c r="G61" s="278">
        <f t="shared" ca="1" si="34"/>
        <v>0</v>
      </c>
      <c r="H61" s="278">
        <f t="shared" ca="1" si="34"/>
        <v>0</v>
      </c>
      <c r="I61" s="278">
        <f t="shared" ca="1" si="34"/>
        <v>0</v>
      </c>
      <c r="J61" s="278">
        <f t="shared" ca="1" si="34"/>
        <v>0</v>
      </c>
      <c r="K61" s="278">
        <f t="shared" ca="1" si="30"/>
        <v>0</v>
      </c>
      <c r="L61" s="278">
        <f t="shared" ca="1" si="34"/>
        <v>0</v>
      </c>
      <c r="M61" s="278">
        <f t="shared" ca="1" si="34"/>
        <v>0</v>
      </c>
      <c r="N61" s="278">
        <f t="shared" ca="1" si="34"/>
        <v>0</v>
      </c>
      <c r="O61" s="278">
        <f t="shared" ca="1" si="34"/>
        <v>0</v>
      </c>
      <c r="P61" s="278">
        <f t="shared" ca="1" si="34"/>
        <v>0</v>
      </c>
      <c r="Q61" s="278">
        <f t="shared" ca="1" si="34"/>
        <v>0</v>
      </c>
      <c r="R61" s="278">
        <f t="shared" ca="1" si="34"/>
        <v>0</v>
      </c>
      <c r="S61" s="278">
        <f t="shared" ca="1" si="34"/>
        <v>0</v>
      </c>
      <c r="T61" s="278">
        <f t="shared" ca="1" si="34"/>
        <v>0</v>
      </c>
      <c r="U61" s="278">
        <f t="shared" ca="1" si="34"/>
        <v>0</v>
      </c>
      <c r="V61" s="278">
        <f t="shared" ca="1" si="34"/>
        <v>0</v>
      </c>
      <c r="W61" s="278">
        <f t="shared" ca="1" si="34"/>
        <v>0</v>
      </c>
      <c r="X61" s="278">
        <f t="shared" ca="1" si="34"/>
        <v>0</v>
      </c>
      <c r="Y61" s="278">
        <f t="shared" ca="1" si="34"/>
        <v>0</v>
      </c>
      <c r="Z61" s="278">
        <f t="shared" ca="1" si="34"/>
        <v>0</v>
      </c>
      <c r="AA61" s="278">
        <f t="shared" ca="1" si="34"/>
        <v>0</v>
      </c>
      <c r="AB61" s="278">
        <f t="shared" ca="1" si="34"/>
        <v>0</v>
      </c>
      <c r="AC61" s="278">
        <f t="shared" ca="1" si="34"/>
        <v>0</v>
      </c>
      <c r="AD61" s="278">
        <f t="shared" ca="1" si="34"/>
        <v>0</v>
      </c>
      <c r="AE61" s="278">
        <f t="shared" ca="1" si="34"/>
        <v>0</v>
      </c>
      <c r="AF61" s="278">
        <f t="shared" ca="1" si="34"/>
        <v>0</v>
      </c>
      <c r="AG61" s="278">
        <f t="shared" ca="1" si="34"/>
        <v>0</v>
      </c>
      <c r="AH61" s="278">
        <f t="shared" ca="1" si="34"/>
        <v>0</v>
      </c>
      <c r="AI61" s="278">
        <f t="shared" ca="1" si="34"/>
        <v>0</v>
      </c>
      <c r="AJ61" s="278">
        <f t="shared" ca="1" si="34"/>
        <v>0</v>
      </c>
      <c r="AK61" s="278">
        <f t="shared" ca="1" si="34"/>
        <v>0</v>
      </c>
      <c r="AL61" s="278">
        <f t="shared" ca="1" si="34"/>
        <v>0</v>
      </c>
      <c r="AM61" s="278">
        <f t="shared" ca="1" si="34"/>
        <v>0</v>
      </c>
      <c r="AN61" s="278">
        <f t="shared" ca="1" si="34"/>
        <v>0</v>
      </c>
      <c r="AO61" s="278">
        <f t="shared" ca="1" si="34"/>
        <v>0</v>
      </c>
      <c r="AP61" s="278">
        <f t="shared" ca="1" si="34"/>
        <v>0</v>
      </c>
      <c r="AQ61" s="278">
        <f t="shared" ca="1" si="34"/>
        <v>0</v>
      </c>
      <c r="AR61" s="278">
        <f t="shared" ca="1" si="34"/>
        <v>0</v>
      </c>
      <c r="AS61" s="278">
        <f t="shared" ca="1" si="34"/>
        <v>0</v>
      </c>
      <c r="AT61" s="278">
        <f t="shared" ca="1" si="34"/>
        <v>0</v>
      </c>
      <c r="AU61" s="278">
        <f t="shared" ca="1" si="34"/>
        <v>0</v>
      </c>
      <c r="AV61" s="278">
        <f t="shared" ca="1" si="34"/>
        <v>0</v>
      </c>
      <c r="AW61" s="278">
        <f t="shared" ca="1" si="34"/>
        <v>0</v>
      </c>
      <c r="AX61" s="278">
        <f t="shared" ca="1" si="34"/>
        <v>0</v>
      </c>
      <c r="AY61" s="278">
        <f t="shared" ca="1" si="34"/>
        <v>0</v>
      </c>
      <c r="AZ61" s="278">
        <f t="shared" ca="1" si="34"/>
        <v>0</v>
      </c>
      <c r="BA61" s="278">
        <f t="shared" ca="1" si="34"/>
        <v>0</v>
      </c>
      <c r="BB61" s="278">
        <f t="shared" ca="1" si="34"/>
        <v>0</v>
      </c>
      <c r="BC61" s="278">
        <f t="shared" ca="1" si="34"/>
        <v>0</v>
      </c>
      <c r="BD61" s="278">
        <f t="shared" ca="1" si="34"/>
        <v>0</v>
      </c>
      <c r="BE61" s="278">
        <f t="shared" ca="1" si="34"/>
        <v>0</v>
      </c>
      <c r="BF61" s="278">
        <f t="shared" ca="1" si="34"/>
        <v>0</v>
      </c>
      <c r="BG61" s="278">
        <f t="shared" ca="1" si="34"/>
        <v>0</v>
      </c>
      <c r="BH61" s="278">
        <f t="shared" ca="1" si="34"/>
        <v>0</v>
      </c>
      <c r="BI61" s="278">
        <f t="shared" ca="1" si="34"/>
        <v>0</v>
      </c>
      <c r="BJ61" s="278">
        <f t="shared" ca="1" si="34"/>
        <v>0</v>
      </c>
      <c r="BK61" s="278">
        <f t="shared" ca="1" si="34"/>
        <v>0</v>
      </c>
      <c r="BL61" s="278">
        <f t="shared" ca="1" si="34"/>
        <v>0</v>
      </c>
      <c r="BM61" s="278">
        <f t="shared" ca="1" si="34"/>
        <v>0</v>
      </c>
      <c r="BN61" s="278">
        <f t="shared" ca="1" si="34"/>
        <v>0</v>
      </c>
      <c r="BO61" s="278">
        <f t="shared" ca="1" si="34"/>
        <v>0</v>
      </c>
      <c r="BP61" s="278">
        <f t="shared" ca="1" si="34"/>
        <v>0</v>
      </c>
      <c r="BQ61" s="278">
        <f t="shared" ref="BQ61:CS64" ca="1" si="35">IFERROR(IF(BQ$16="beräknas ej",0,BP61*IF(BQ$47&gt;$B$3,1,$B$2)*IFERROR(INDEX($B$8:$E$14,MATCH($A61,$A$8:$A$14,0),MATCH(BQ$47,$B$6:$E$6,1)),0)),0)</f>
        <v>0</v>
      </c>
      <c r="BR61" s="278">
        <f t="shared" ca="1" si="35"/>
        <v>0</v>
      </c>
      <c r="BS61" s="278">
        <f t="shared" ca="1" si="35"/>
        <v>0</v>
      </c>
      <c r="BT61" s="278">
        <f t="shared" ca="1" si="35"/>
        <v>0</v>
      </c>
      <c r="BU61" s="278">
        <f t="shared" si="35"/>
        <v>0</v>
      </c>
      <c r="BV61" s="278">
        <f t="shared" si="35"/>
        <v>0</v>
      </c>
      <c r="BW61" s="278">
        <f t="shared" si="35"/>
        <v>0</v>
      </c>
      <c r="BX61" s="278">
        <f t="shared" si="35"/>
        <v>0</v>
      </c>
      <c r="BY61" s="278">
        <f t="shared" si="35"/>
        <v>0</v>
      </c>
      <c r="BZ61" s="278">
        <f t="shared" si="35"/>
        <v>0</v>
      </c>
      <c r="CA61" s="278">
        <f t="shared" si="35"/>
        <v>0</v>
      </c>
      <c r="CB61" s="278">
        <f t="shared" si="35"/>
        <v>0</v>
      </c>
      <c r="CC61" s="278">
        <f t="shared" si="35"/>
        <v>0</v>
      </c>
      <c r="CD61" s="278">
        <f t="shared" si="35"/>
        <v>0</v>
      </c>
      <c r="CE61" s="278">
        <f t="shared" si="35"/>
        <v>0</v>
      </c>
      <c r="CF61" s="278">
        <f t="shared" si="35"/>
        <v>0</v>
      </c>
      <c r="CG61" s="278">
        <f t="shared" si="35"/>
        <v>0</v>
      </c>
      <c r="CH61" s="278">
        <f t="shared" si="35"/>
        <v>0</v>
      </c>
      <c r="CI61" s="278">
        <f t="shared" si="35"/>
        <v>0</v>
      </c>
      <c r="CJ61" s="278">
        <f t="shared" si="35"/>
        <v>0</v>
      </c>
      <c r="CK61" s="278">
        <f t="shared" si="35"/>
        <v>0</v>
      </c>
      <c r="CL61" s="278">
        <f t="shared" si="35"/>
        <v>0</v>
      </c>
      <c r="CM61" s="278">
        <f t="shared" si="35"/>
        <v>0</v>
      </c>
      <c r="CN61" s="278">
        <f t="shared" si="35"/>
        <v>0</v>
      </c>
      <c r="CO61" s="278">
        <f t="shared" si="35"/>
        <v>0</v>
      </c>
      <c r="CP61" s="278">
        <f t="shared" si="35"/>
        <v>0</v>
      </c>
      <c r="CQ61" s="278">
        <f t="shared" si="35"/>
        <v>0</v>
      </c>
      <c r="CR61" s="278">
        <f t="shared" si="35"/>
        <v>0</v>
      </c>
      <c r="CS61" s="278">
        <f t="shared" si="35"/>
        <v>0</v>
      </c>
    </row>
    <row r="62" spans="1:97" s="323" customFormat="1" x14ac:dyDescent="0.25">
      <c r="A62" s="278">
        <f>Prognoser!C108</f>
        <v>0</v>
      </c>
      <c r="B62" s="278" t="str">
        <f>'UA basår'!B21</f>
        <v>0 0</v>
      </c>
      <c r="C62" s="278">
        <f>Prognoser!D108</f>
        <v>0</v>
      </c>
      <c r="D62" s="278">
        <f ca="1">IFERROR(('UA basår'!$N21+'UA basår'!$N51),0)</f>
        <v>0</v>
      </c>
      <c r="E62" s="278">
        <f t="shared" ca="1" si="28"/>
        <v>0</v>
      </c>
      <c r="F62" s="278">
        <f t="shared" ref="F62:BQ65" ca="1" si="36">IFERROR(IF(F$16="beräknas ej",0,E62*IF(F$47&gt;$B$3,1,$B$2)*IFERROR(INDEX($B$8:$E$14,MATCH($A62,$A$8:$A$14,0),MATCH(F$47,$B$6:$E$6,1)),0)),0)</f>
        <v>0</v>
      </c>
      <c r="G62" s="278">
        <f t="shared" ca="1" si="36"/>
        <v>0</v>
      </c>
      <c r="H62" s="278">
        <f t="shared" ca="1" si="36"/>
        <v>0</v>
      </c>
      <c r="I62" s="278">
        <f t="shared" ca="1" si="36"/>
        <v>0</v>
      </c>
      <c r="J62" s="278">
        <f t="shared" ca="1" si="36"/>
        <v>0</v>
      </c>
      <c r="K62" s="278">
        <f t="shared" ca="1" si="30"/>
        <v>0</v>
      </c>
      <c r="L62" s="278">
        <f t="shared" ca="1" si="36"/>
        <v>0</v>
      </c>
      <c r="M62" s="278">
        <f t="shared" ca="1" si="36"/>
        <v>0</v>
      </c>
      <c r="N62" s="278">
        <f t="shared" ca="1" si="36"/>
        <v>0</v>
      </c>
      <c r="O62" s="278">
        <f t="shared" ca="1" si="36"/>
        <v>0</v>
      </c>
      <c r="P62" s="278">
        <f t="shared" ca="1" si="36"/>
        <v>0</v>
      </c>
      <c r="Q62" s="278">
        <f t="shared" ca="1" si="36"/>
        <v>0</v>
      </c>
      <c r="R62" s="278">
        <f t="shared" ca="1" si="36"/>
        <v>0</v>
      </c>
      <c r="S62" s="278">
        <f t="shared" ca="1" si="36"/>
        <v>0</v>
      </c>
      <c r="T62" s="278">
        <f t="shared" ca="1" si="36"/>
        <v>0</v>
      </c>
      <c r="U62" s="278">
        <f t="shared" ca="1" si="36"/>
        <v>0</v>
      </c>
      <c r="V62" s="278">
        <f t="shared" ca="1" si="36"/>
        <v>0</v>
      </c>
      <c r="W62" s="278">
        <f t="shared" ca="1" si="36"/>
        <v>0</v>
      </c>
      <c r="X62" s="278">
        <f t="shared" ca="1" si="36"/>
        <v>0</v>
      </c>
      <c r="Y62" s="278">
        <f t="shared" ca="1" si="36"/>
        <v>0</v>
      </c>
      <c r="Z62" s="278">
        <f t="shared" ca="1" si="36"/>
        <v>0</v>
      </c>
      <c r="AA62" s="278">
        <f t="shared" ca="1" si="36"/>
        <v>0</v>
      </c>
      <c r="AB62" s="278">
        <f t="shared" ca="1" si="36"/>
        <v>0</v>
      </c>
      <c r="AC62" s="278">
        <f t="shared" ca="1" si="36"/>
        <v>0</v>
      </c>
      <c r="AD62" s="278">
        <f t="shared" ca="1" si="36"/>
        <v>0</v>
      </c>
      <c r="AE62" s="278">
        <f t="shared" ca="1" si="36"/>
        <v>0</v>
      </c>
      <c r="AF62" s="278">
        <f t="shared" ca="1" si="36"/>
        <v>0</v>
      </c>
      <c r="AG62" s="278">
        <f t="shared" ca="1" si="36"/>
        <v>0</v>
      </c>
      <c r="AH62" s="278">
        <f t="shared" ca="1" si="36"/>
        <v>0</v>
      </c>
      <c r="AI62" s="278">
        <f t="shared" ca="1" si="36"/>
        <v>0</v>
      </c>
      <c r="AJ62" s="278">
        <f t="shared" ca="1" si="36"/>
        <v>0</v>
      </c>
      <c r="AK62" s="278">
        <f t="shared" ca="1" si="36"/>
        <v>0</v>
      </c>
      <c r="AL62" s="278">
        <f t="shared" ca="1" si="36"/>
        <v>0</v>
      </c>
      <c r="AM62" s="278">
        <f t="shared" ca="1" si="36"/>
        <v>0</v>
      </c>
      <c r="AN62" s="278">
        <f t="shared" ca="1" si="36"/>
        <v>0</v>
      </c>
      <c r="AO62" s="278">
        <f t="shared" ca="1" si="36"/>
        <v>0</v>
      </c>
      <c r="AP62" s="278">
        <f t="shared" ca="1" si="36"/>
        <v>0</v>
      </c>
      <c r="AQ62" s="278">
        <f t="shared" ca="1" si="36"/>
        <v>0</v>
      </c>
      <c r="AR62" s="278">
        <f t="shared" ca="1" si="36"/>
        <v>0</v>
      </c>
      <c r="AS62" s="278">
        <f t="shared" ca="1" si="36"/>
        <v>0</v>
      </c>
      <c r="AT62" s="278">
        <f t="shared" ca="1" si="36"/>
        <v>0</v>
      </c>
      <c r="AU62" s="278">
        <f t="shared" ca="1" si="36"/>
        <v>0</v>
      </c>
      <c r="AV62" s="278">
        <f t="shared" ca="1" si="36"/>
        <v>0</v>
      </c>
      <c r="AW62" s="278">
        <f t="shared" ca="1" si="36"/>
        <v>0</v>
      </c>
      <c r="AX62" s="278">
        <f t="shared" ca="1" si="36"/>
        <v>0</v>
      </c>
      <c r="AY62" s="278">
        <f t="shared" ca="1" si="36"/>
        <v>0</v>
      </c>
      <c r="AZ62" s="278">
        <f t="shared" ca="1" si="36"/>
        <v>0</v>
      </c>
      <c r="BA62" s="278">
        <f t="shared" ca="1" si="36"/>
        <v>0</v>
      </c>
      <c r="BB62" s="278">
        <f t="shared" ca="1" si="36"/>
        <v>0</v>
      </c>
      <c r="BC62" s="278">
        <f t="shared" ca="1" si="36"/>
        <v>0</v>
      </c>
      <c r="BD62" s="278">
        <f t="shared" ca="1" si="36"/>
        <v>0</v>
      </c>
      <c r="BE62" s="278">
        <f t="shared" ca="1" si="36"/>
        <v>0</v>
      </c>
      <c r="BF62" s="278">
        <f t="shared" ca="1" si="36"/>
        <v>0</v>
      </c>
      <c r="BG62" s="278">
        <f t="shared" ca="1" si="36"/>
        <v>0</v>
      </c>
      <c r="BH62" s="278">
        <f t="shared" ca="1" si="36"/>
        <v>0</v>
      </c>
      <c r="BI62" s="278">
        <f t="shared" ca="1" si="36"/>
        <v>0</v>
      </c>
      <c r="BJ62" s="278">
        <f t="shared" ca="1" si="36"/>
        <v>0</v>
      </c>
      <c r="BK62" s="278">
        <f t="shared" ca="1" si="36"/>
        <v>0</v>
      </c>
      <c r="BL62" s="278">
        <f t="shared" ca="1" si="36"/>
        <v>0</v>
      </c>
      <c r="BM62" s="278">
        <f t="shared" ca="1" si="36"/>
        <v>0</v>
      </c>
      <c r="BN62" s="278">
        <f t="shared" ca="1" si="36"/>
        <v>0</v>
      </c>
      <c r="BO62" s="278">
        <f t="shared" ca="1" si="36"/>
        <v>0</v>
      </c>
      <c r="BP62" s="278">
        <f t="shared" ca="1" si="36"/>
        <v>0</v>
      </c>
      <c r="BQ62" s="278">
        <f t="shared" ca="1" si="36"/>
        <v>0</v>
      </c>
      <c r="BR62" s="278">
        <f t="shared" ca="1" si="35"/>
        <v>0</v>
      </c>
      <c r="BS62" s="278">
        <f t="shared" ca="1" si="35"/>
        <v>0</v>
      </c>
      <c r="BT62" s="278">
        <f t="shared" ca="1" si="35"/>
        <v>0</v>
      </c>
      <c r="BU62" s="278">
        <f t="shared" si="35"/>
        <v>0</v>
      </c>
      <c r="BV62" s="278">
        <f t="shared" si="35"/>
        <v>0</v>
      </c>
      <c r="BW62" s="278">
        <f t="shared" si="35"/>
        <v>0</v>
      </c>
      <c r="BX62" s="278">
        <f t="shared" si="35"/>
        <v>0</v>
      </c>
      <c r="BY62" s="278">
        <f t="shared" si="35"/>
        <v>0</v>
      </c>
      <c r="BZ62" s="278">
        <f t="shared" si="35"/>
        <v>0</v>
      </c>
      <c r="CA62" s="278">
        <f t="shared" si="35"/>
        <v>0</v>
      </c>
      <c r="CB62" s="278">
        <f t="shared" si="35"/>
        <v>0</v>
      </c>
      <c r="CC62" s="278">
        <f t="shared" si="35"/>
        <v>0</v>
      </c>
      <c r="CD62" s="278">
        <f t="shared" si="35"/>
        <v>0</v>
      </c>
      <c r="CE62" s="278">
        <f t="shared" si="35"/>
        <v>0</v>
      </c>
      <c r="CF62" s="278">
        <f t="shared" si="35"/>
        <v>0</v>
      </c>
      <c r="CG62" s="278">
        <f t="shared" si="35"/>
        <v>0</v>
      </c>
      <c r="CH62" s="278">
        <f t="shared" si="35"/>
        <v>0</v>
      </c>
      <c r="CI62" s="278">
        <f t="shared" si="35"/>
        <v>0</v>
      </c>
      <c r="CJ62" s="278">
        <f t="shared" si="35"/>
        <v>0</v>
      </c>
      <c r="CK62" s="278">
        <f t="shared" si="35"/>
        <v>0</v>
      </c>
      <c r="CL62" s="278">
        <f t="shared" si="35"/>
        <v>0</v>
      </c>
      <c r="CM62" s="278">
        <f t="shared" si="35"/>
        <v>0</v>
      </c>
      <c r="CN62" s="278">
        <f t="shared" si="35"/>
        <v>0</v>
      </c>
      <c r="CO62" s="278">
        <f t="shared" si="35"/>
        <v>0</v>
      </c>
      <c r="CP62" s="278">
        <f t="shared" si="35"/>
        <v>0</v>
      </c>
      <c r="CQ62" s="278">
        <f t="shared" si="35"/>
        <v>0</v>
      </c>
      <c r="CR62" s="278">
        <f t="shared" si="35"/>
        <v>0</v>
      </c>
      <c r="CS62" s="278">
        <f t="shared" si="35"/>
        <v>0</v>
      </c>
    </row>
    <row r="63" spans="1:97" s="323" customFormat="1" x14ac:dyDescent="0.25">
      <c r="A63" s="278">
        <f>Prognoser!C109</f>
        <v>0</v>
      </c>
      <c r="B63" s="278" t="str">
        <f>'UA basår'!B22</f>
        <v>0 0</v>
      </c>
      <c r="C63" s="278">
        <f>Prognoser!D109</f>
        <v>0</v>
      </c>
      <c r="D63" s="278">
        <f ca="1">IFERROR(('UA basår'!$N22+'UA basår'!$N52),0)</f>
        <v>0</v>
      </c>
      <c r="E63" s="278">
        <f t="shared" ca="1" si="28"/>
        <v>0</v>
      </c>
      <c r="F63" s="278">
        <f t="shared" ca="1" si="36"/>
        <v>0</v>
      </c>
      <c r="G63" s="278">
        <f t="shared" ca="1" si="36"/>
        <v>0</v>
      </c>
      <c r="H63" s="278">
        <f t="shared" ca="1" si="36"/>
        <v>0</v>
      </c>
      <c r="I63" s="278">
        <f t="shared" ca="1" si="36"/>
        <v>0</v>
      </c>
      <c r="J63" s="278">
        <f t="shared" ca="1" si="36"/>
        <v>0</v>
      </c>
      <c r="K63" s="278">
        <f t="shared" ca="1" si="30"/>
        <v>0</v>
      </c>
      <c r="L63" s="278">
        <f t="shared" ca="1" si="36"/>
        <v>0</v>
      </c>
      <c r="M63" s="278">
        <f t="shared" ca="1" si="36"/>
        <v>0</v>
      </c>
      <c r="N63" s="278">
        <f t="shared" ca="1" si="36"/>
        <v>0</v>
      </c>
      <c r="O63" s="278">
        <f t="shared" ca="1" si="36"/>
        <v>0</v>
      </c>
      <c r="P63" s="278">
        <f t="shared" ca="1" si="36"/>
        <v>0</v>
      </c>
      <c r="Q63" s="278">
        <f t="shared" ca="1" si="36"/>
        <v>0</v>
      </c>
      <c r="R63" s="278">
        <f t="shared" ca="1" si="36"/>
        <v>0</v>
      </c>
      <c r="S63" s="278">
        <f t="shared" ca="1" si="36"/>
        <v>0</v>
      </c>
      <c r="T63" s="278">
        <f t="shared" ca="1" si="36"/>
        <v>0</v>
      </c>
      <c r="U63" s="278">
        <f t="shared" ca="1" si="36"/>
        <v>0</v>
      </c>
      <c r="V63" s="278">
        <f t="shared" ca="1" si="36"/>
        <v>0</v>
      </c>
      <c r="W63" s="278">
        <f t="shared" ca="1" si="36"/>
        <v>0</v>
      </c>
      <c r="X63" s="278">
        <f t="shared" ca="1" si="36"/>
        <v>0</v>
      </c>
      <c r="Y63" s="278">
        <f t="shared" ca="1" si="36"/>
        <v>0</v>
      </c>
      <c r="Z63" s="278">
        <f t="shared" ca="1" si="36"/>
        <v>0</v>
      </c>
      <c r="AA63" s="278">
        <f t="shared" ca="1" si="36"/>
        <v>0</v>
      </c>
      <c r="AB63" s="278">
        <f t="shared" ca="1" si="36"/>
        <v>0</v>
      </c>
      <c r="AC63" s="278">
        <f t="shared" ca="1" si="36"/>
        <v>0</v>
      </c>
      <c r="AD63" s="278">
        <f t="shared" ca="1" si="36"/>
        <v>0</v>
      </c>
      <c r="AE63" s="278">
        <f t="shared" ca="1" si="36"/>
        <v>0</v>
      </c>
      <c r="AF63" s="278">
        <f t="shared" ca="1" si="36"/>
        <v>0</v>
      </c>
      <c r="AG63" s="278">
        <f t="shared" ca="1" si="36"/>
        <v>0</v>
      </c>
      <c r="AH63" s="278">
        <f t="shared" ca="1" si="36"/>
        <v>0</v>
      </c>
      <c r="AI63" s="278">
        <f t="shared" ca="1" si="36"/>
        <v>0</v>
      </c>
      <c r="AJ63" s="278">
        <f t="shared" ca="1" si="36"/>
        <v>0</v>
      </c>
      <c r="AK63" s="278">
        <f t="shared" ca="1" si="36"/>
        <v>0</v>
      </c>
      <c r="AL63" s="278">
        <f t="shared" ca="1" si="36"/>
        <v>0</v>
      </c>
      <c r="AM63" s="278">
        <f t="shared" ca="1" si="36"/>
        <v>0</v>
      </c>
      <c r="AN63" s="278">
        <f t="shared" ca="1" si="36"/>
        <v>0</v>
      </c>
      <c r="AO63" s="278">
        <f t="shared" ca="1" si="36"/>
        <v>0</v>
      </c>
      <c r="AP63" s="278">
        <f t="shared" ca="1" si="36"/>
        <v>0</v>
      </c>
      <c r="AQ63" s="278">
        <f t="shared" ca="1" si="36"/>
        <v>0</v>
      </c>
      <c r="AR63" s="278">
        <f t="shared" ca="1" si="36"/>
        <v>0</v>
      </c>
      <c r="AS63" s="278">
        <f t="shared" ca="1" si="36"/>
        <v>0</v>
      </c>
      <c r="AT63" s="278">
        <f t="shared" ca="1" si="36"/>
        <v>0</v>
      </c>
      <c r="AU63" s="278">
        <f t="shared" ca="1" si="36"/>
        <v>0</v>
      </c>
      <c r="AV63" s="278">
        <f t="shared" ca="1" si="36"/>
        <v>0</v>
      </c>
      <c r="AW63" s="278">
        <f t="shared" ca="1" si="36"/>
        <v>0</v>
      </c>
      <c r="AX63" s="278">
        <f t="shared" ca="1" si="36"/>
        <v>0</v>
      </c>
      <c r="AY63" s="278">
        <f t="shared" ca="1" si="36"/>
        <v>0</v>
      </c>
      <c r="AZ63" s="278">
        <f t="shared" ca="1" si="36"/>
        <v>0</v>
      </c>
      <c r="BA63" s="278">
        <f t="shared" ca="1" si="36"/>
        <v>0</v>
      </c>
      <c r="BB63" s="278">
        <f t="shared" ca="1" si="36"/>
        <v>0</v>
      </c>
      <c r="BC63" s="278">
        <f t="shared" ca="1" si="36"/>
        <v>0</v>
      </c>
      <c r="BD63" s="278">
        <f t="shared" ca="1" si="36"/>
        <v>0</v>
      </c>
      <c r="BE63" s="278">
        <f t="shared" ca="1" si="36"/>
        <v>0</v>
      </c>
      <c r="BF63" s="278">
        <f t="shared" ca="1" si="36"/>
        <v>0</v>
      </c>
      <c r="BG63" s="278">
        <f t="shared" ca="1" si="36"/>
        <v>0</v>
      </c>
      <c r="BH63" s="278">
        <f t="shared" ca="1" si="36"/>
        <v>0</v>
      </c>
      <c r="BI63" s="278">
        <f t="shared" ca="1" si="36"/>
        <v>0</v>
      </c>
      <c r="BJ63" s="278">
        <f t="shared" ca="1" si="36"/>
        <v>0</v>
      </c>
      <c r="BK63" s="278">
        <f t="shared" ca="1" si="36"/>
        <v>0</v>
      </c>
      <c r="BL63" s="278">
        <f t="shared" ca="1" si="36"/>
        <v>0</v>
      </c>
      <c r="BM63" s="278">
        <f t="shared" ca="1" si="36"/>
        <v>0</v>
      </c>
      <c r="BN63" s="278">
        <f t="shared" ca="1" si="36"/>
        <v>0</v>
      </c>
      <c r="BO63" s="278">
        <f t="shared" ca="1" si="36"/>
        <v>0</v>
      </c>
      <c r="BP63" s="278">
        <f t="shared" ca="1" si="36"/>
        <v>0</v>
      </c>
      <c r="BQ63" s="278">
        <f t="shared" ca="1" si="36"/>
        <v>0</v>
      </c>
      <c r="BR63" s="278">
        <f t="shared" ca="1" si="35"/>
        <v>0</v>
      </c>
      <c r="BS63" s="278">
        <f t="shared" ca="1" si="35"/>
        <v>0</v>
      </c>
      <c r="BT63" s="278">
        <f t="shared" ca="1" si="35"/>
        <v>0</v>
      </c>
      <c r="BU63" s="278">
        <f t="shared" si="35"/>
        <v>0</v>
      </c>
      <c r="BV63" s="278">
        <f t="shared" si="35"/>
        <v>0</v>
      </c>
      <c r="BW63" s="278">
        <f t="shared" si="35"/>
        <v>0</v>
      </c>
      <c r="BX63" s="278">
        <f t="shared" si="35"/>
        <v>0</v>
      </c>
      <c r="BY63" s="278">
        <f t="shared" si="35"/>
        <v>0</v>
      </c>
      <c r="BZ63" s="278">
        <f t="shared" si="35"/>
        <v>0</v>
      </c>
      <c r="CA63" s="278">
        <f t="shared" si="35"/>
        <v>0</v>
      </c>
      <c r="CB63" s="278">
        <f t="shared" si="35"/>
        <v>0</v>
      </c>
      <c r="CC63" s="278">
        <f t="shared" si="35"/>
        <v>0</v>
      </c>
      <c r="CD63" s="278">
        <f t="shared" si="35"/>
        <v>0</v>
      </c>
      <c r="CE63" s="278">
        <f t="shared" si="35"/>
        <v>0</v>
      </c>
      <c r="CF63" s="278">
        <f t="shared" si="35"/>
        <v>0</v>
      </c>
      <c r="CG63" s="278">
        <f t="shared" si="35"/>
        <v>0</v>
      </c>
      <c r="CH63" s="278">
        <f t="shared" si="35"/>
        <v>0</v>
      </c>
      <c r="CI63" s="278">
        <f t="shared" si="35"/>
        <v>0</v>
      </c>
      <c r="CJ63" s="278">
        <f t="shared" si="35"/>
        <v>0</v>
      </c>
      <c r="CK63" s="278">
        <f t="shared" si="35"/>
        <v>0</v>
      </c>
      <c r="CL63" s="278">
        <f t="shared" si="35"/>
        <v>0</v>
      </c>
      <c r="CM63" s="278">
        <f t="shared" si="35"/>
        <v>0</v>
      </c>
      <c r="CN63" s="278">
        <f t="shared" si="35"/>
        <v>0</v>
      </c>
      <c r="CO63" s="278">
        <f t="shared" si="35"/>
        <v>0</v>
      </c>
      <c r="CP63" s="278">
        <f t="shared" si="35"/>
        <v>0</v>
      </c>
      <c r="CQ63" s="278">
        <f t="shared" si="35"/>
        <v>0</v>
      </c>
      <c r="CR63" s="278">
        <f t="shared" si="35"/>
        <v>0</v>
      </c>
      <c r="CS63" s="278">
        <f t="shared" si="35"/>
        <v>0</v>
      </c>
    </row>
    <row r="64" spans="1:97" s="323" customFormat="1" x14ac:dyDescent="0.25">
      <c r="A64" s="278">
        <f>Prognoser!C110</f>
        <v>0</v>
      </c>
      <c r="B64" s="278" t="str">
        <f>'UA basår'!B23</f>
        <v>0 0</v>
      </c>
      <c r="C64" s="278">
        <f>Prognoser!D110</f>
        <v>0</v>
      </c>
      <c r="D64" s="278">
        <f ca="1">IFERROR(('UA basår'!$N23+'UA basår'!$N53),0)</f>
        <v>0</v>
      </c>
      <c r="E64" s="278">
        <f t="shared" ca="1" si="28"/>
        <v>0</v>
      </c>
      <c r="F64" s="278">
        <f t="shared" ca="1" si="36"/>
        <v>0</v>
      </c>
      <c r="G64" s="278">
        <f t="shared" ca="1" si="36"/>
        <v>0</v>
      </c>
      <c r="H64" s="278">
        <f t="shared" ca="1" si="36"/>
        <v>0</v>
      </c>
      <c r="I64" s="278">
        <f t="shared" ca="1" si="36"/>
        <v>0</v>
      </c>
      <c r="J64" s="278">
        <f t="shared" ca="1" si="36"/>
        <v>0</v>
      </c>
      <c r="K64" s="278">
        <f t="shared" ca="1" si="30"/>
        <v>0</v>
      </c>
      <c r="L64" s="278">
        <f t="shared" ca="1" si="36"/>
        <v>0</v>
      </c>
      <c r="M64" s="278">
        <f t="shared" ca="1" si="36"/>
        <v>0</v>
      </c>
      <c r="N64" s="278">
        <f t="shared" ca="1" si="36"/>
        <v>0</v>
      </c>
      <c r="O64" s="278">
        <f t="shared" ca="1" si="36"/>
        <v>0</v>
      </c>
      <c r="P64" s="278">
        <f t="shared" ca="1" si="36"/>
        <v>0</v>
      </c>
      <c r="Q64" s="278">
        <f t="shared" ca="1" si="36"/>
        <v>0</v>
      </c>
      <c r="R64" s="278">
        <f t="shared" ca="1" si="36"/>
        <v>0</v>
      </c>
      <c r="S64" s="278">
        <f t="shared" ca="1" si="36"/>
        <v>0</v>
      </c>
      <c r="T64" s="278">
        <f t="shared" ca="1" si="36"/>
        <v>0</v>
      </c>
      <c r="U64" s="278">
        <f t="shared" ca="1" si="36"/>
        <v>0</v>
      </c>
      <c r="V64" s="278">
        <f t="shared" ca="1" si="36"/>
        <v>0</v>
      </c>
      <c r="W64" s="278">
        <f t="shared" ca="1" si="36"/>
        <v>0</v>
      </c>
      <c r="X64" s="278">
        <f t="shared" ca="1" si="36"/>
        <v>0</v>
      </c>
      <c r="Y64" s="278">
        <f t="shared" ca="1" si="36"/>
        <v>0</v>
      </c>
      <c r="Z64" s="278">
        <f t="shared" ca="1" si="36"/>
        <v>0</v>
      </c>
      <c r="AA64" s="278">
        <f t="shared" ca="1" si="36"/>
        <v>0</v>
      </c>
      <c r="AB64" s="278">
        <f t="shared" ca="1" si="36"/>
        <v>0</v>
      </c>
      <c r="AC64" s="278">
        <f t="shared" ca="1" si="36"/>
        <v>0</v>
      </c>
      <c r="AD64" s="278">
        <f t="shared" ca="1" si="36"/>
        <v>0</v>
      </c>
      <c r="AE64" s="278">
        <f t="shared" ca="1" si="36"/>
        <v>0</v>
      </c>
      <c r="AF64" s="278">
        <f t="shared" ca="1" si="36"/>
        <v>0</v>
      </c>
      <c r="AG64" s="278">
        <f t="shared" ca="1" si="36"/>
        <v>0</v>
      </c>
      <c r="AH64" s="278">
        <f t="shared" ca="1" si="36"/>
        <v>0</v>
      </c>
      <c r="AI64" s="278">
        <f t="shared" ca="1" si="36"/>
        <v>0</v>
      </c>
      <c r="AJ64" s="278">
        <f t="shared" ca="1" si="36"/>
        <v>0</v>
      </c>
      <c r="AK64" s="278">
        <f t="shared" ca="1" si="36"/>
        <v>0</v>
      </c>
      <c r="AL64" s="278">
        <f t="shared" ca="1" si="36"/>
        <v>0</v>
      </c>
      <c r="AM64" s="278">
        <f t="shared" ca="1" si="36"/>
        <v>0</v>
      </c>
      <c r="AN64" s="278">
        <f t="shared" ca="1" si="36"/>
        <v>0</v>
      </c>
      <c r="AO64" s="278">
        <f t="shared" ca="1" si="36"/>
        <v>0</v>
      </c>
      <c r="AP64" s="278">
        <f t="shared" ca="1" si="36"/>
        <v>0</v>
      </c>
      <c r="AQ64" s="278">
        <f t="shared" ca="1" si="36"/>
        <v>0</v>
      </c>
      <c r="AR64" s="278">
        <f t="shared" ca="1" si="36"/>
        <v>0</v>
      </c>
      <c r="AS64" s="278">
        <f t="shared" ca="1" si="36"/>
        <v>0</v>
      </c>
      <c r="AT64" s="278">
        <f t="shared" ca="1" si="36"/>
        <v>0</v>
      </c>
      <c r="AU64" s="278">
        <f t="shared" ca="1" si="36"/>
        <v>0</v>
      </c>
      <c r="AV64" s="278">
        <f t="shared" ca="1" si="36"/>
        <v>0</v>
      </c>
      <c r="AW64" s="278">
        <f t="shared" ca="1" si="36"/>
        <v>0</v>
      </c>
      <c r="AX64" s="278">
        <f t="shared" ca="1" si="36"/>
        <v>0</v>
      </c>
      <c r="AY64" s="278">
        <f t="shared" ca="1" si="36"/>
        <v>0</v>
      </c>
      <c r="AZ64" s="278">
        <f t="shared" ca="1" si="36"/>
        <v>0</v>
      </c>
      <c r="BA64" s="278">
        <f t="shared" ca="1" si="36"/>
        <v>0</v>
      </c>
      <c r="BB64" s="278">
        <f t="shared" ca="1" si="36"/>
        <v>0</v>
      </c>
      <c r="BC64" s="278">
        <f t="shared" ca="1" si="36"/>
        <v>0</v>
      </c>
      <c r="BD64" s="278">
        <f t="shared" ca="1" si="36"/>
        <v>0</v>
      </c>
      <c r="BE64" s="278">
        <f t="shared" ca="1" si="36"/>
        <v>0</v>
      </c>
      <c r="BF64" s="278">
        <f t="shared" ca="1" si="36"/>
        <v>0</v>
      </c>
      <c r="BG64" s="278">
        <f t="shared" ca="1" si="36"/>
        <v>0</v>
      </c>
      <c r="BH64" s="278">
        <f t="shared" ca="1" si="36"/>
        <v>0</v>
      </c>
      <c r="BI64" s="278">
        <f t="shared" ca="1" si="36"/>
        <v>0</v>
      </c>
      <c r="BJ64" s="278">
        <f t="shared" ca="1" si="36"/>
        <v>0</v>
      </c>
      <c r="BK64" s="278">
        <f t="shared" ca="1" si="36"/>
        <v>0</v>
      </c>
      <c r="BL64" s="278">
        <f t="shared" ca="1" si="36"/>
        <v>0</v>
      </c>
      <c r="BM64" s="278">
        <f t="shared" ca="1" si="36"/>
        <v>0</v>
      </c>
      <c r="BN64" s="278">
        <f t="shared" ca="1" si="36"/>
        <v>0</v>
      </c>
      <c r="BO64" s="278">
        <f t="shared" ca="1" si="36"/>
        <v>0</v>
      </c>
      <c r="BP64" s="278">
        <f t="shared" ca="1" si="36"/>
        <v>0</v>
      </c>
      <c r="BQ64" s="278">
        <f t="shared" ca="1" si="36"/>
        <v>0</v>
      </c>
      <c r="BR64" s="278">
        <f t="shared" ca="1" si="35"/>
        <v>0</v>
      </c>
      <c r="BS64" s="278">
        <f t="shared" ca="1" si="35"/>
        <v>0</v>
      </c>
      <c r="BT64" s="278">
        <f t="shared" ca="1" si="35"/>
        <v>0</v>
      </c>
      <c r="BU64" s="278">
        <f t="shared" si="35"/>
        <v>0</v>
      </c>
      <c r="BV64" s="278">
        <f t="shared" si="35"/>
        <v>0</v>
      </c>
      <c r="BW64" s="278">
        <f t="shared" si="35"/>
        <v>0</v>
      </c>
      <c r="BX64" s="278">
        <f t="shared" si="35"/>
        <v>0</v>
      </c>
      <c r="BY64" s="278">
        <f t="shared" si="35"/>
        <v>0</v>
      </c>
      <c r="BZ64" s="278">
        <f t="shared" si="35"/>
        <v>0</v>
      </c>
      <c r="CA64" s="278">
        <f t="shared" si="35"/>
        <v>0</v>
      </c>
      <c r="CB64" s="278">
        <f t="shared" si="35"/>
        <v>0</v>
      </c>
      <c r="CC64" s="278">
        <f t="shared" si="35"/>
        <v>0</v>
      </c>
      <c r="CD64" s="278">
        <f t="shared" si="35"/>
        <v>0</v>
      </c>
      <c r="CE64" s="278">
        <f t="shared" si="35"/>
        <v>0</v>
      </c>
      <c r="CF64" s="278">
        <f t="shared" si="35"/>
        <v>0</v>
      </c>
      <c r="CG64" s="278">
        <f t="shared" si="35"/>
        <v>0</v>
      </c>
      <c r="CH64" s="278">
        <f t="shared" si="35"/>
        <v>0</v>
      </c>
      <c r="CI64" s="278">
        <f t="shared" si="35"/>
        <v>0</v>
      </c>
      <c r="CJ64" s="278">
        <f t="shared" si="35"/>
        <v>0</v>
      </c>
      <c r="CK64" s="278">
        <f t="shared" si="35"/>
        <v>0</v>
      </c>
      <c r="CL64" s="278">
        <f t="shared" si="35"/>
        <v>0</v>
      </c>
      <c r="CM64" s="278">
        <f t="shared" si="35"/>
        <v>0</v>
      </c>
      <c r="CN64" s="278">
        <f t="shared" si="35"/>
        <v>0</v>
      </c>
      <c r="CO64" s="278">
        <f t="shared" si="35"/>
        <v>0</v>
      </c>
      <c r="CP64" s="278">
        <f t="shared" si="35"/>
        <v>0</v>
      </c>
      <c r="CQ64" s="278">
        <f t="shared" si="35"/>
        <v>0</v>
      </c>
      <c r="CR64" s="278">
        <f t="shared" si="35"/>
        <v>0</v>
      </c>
      <c r="CS64" s="278">
        <f t="shared" si="35"/>
        <v>0</v>
      </c>
    </row>
    <row r="65" spans="1:97" s="323" customFormat="1" x14ac:dyDescent="0.25">
      <c r="A65" s="278">
        <f>Prognoser!C111</f>
        <v>0</v>
      </c>
      <c r="B65" s="278" t="str">
        <f>'UA basår'!B24</f>
        <v>0 0</v>
      </c>
      <c r="C65" s="278">
        <f>Prognoser!D111</f>
        <v>0</v>
      </c>
      <c r="D65" s="278">
        <f ca="1">IFERROR(('UA basår'!$N24+'UA basår'!$N54),0)</f>
        <v>0</v>
      </c>
      <c r="E65" s="278">
        <f t="shared" ca="1" si="28"/>
        <v>0</v>
      </c>
      <c r="F65" s="278">
        <f t="shared" ca="1" si="36"/>
        <v>0</v>
      </c>
      <c r="G65" s="278">
        <f t="shared" ca="1" si="36"/>
        <v>0</v>
      </c>
      <c r="H65" s="278">
        <f t="shared" ca="1" si="36"/>
        <v>0</v>
      </c>
      <c r="I65" s="278">
        <f t="shared" ca="1" si="36"/>
        <v>0</v>
      </c>
      <c r="J65" s="278">
        <f t="shared" ca="1" si="36"/>
        <v>0</v>
      </c>
      <c r="K65" s="278">
        <f t="shared" ca="1" si="30"/>
        <v>0</v>
      </c>
      <c r="L65" s="278">
        <f t="shared" ca="1" si="36"/>
        <v>0</v>
      </c>
      <c r="M65" s="278">
        <f t="shared" ca="1" si="36"/>
        <v>0</v>
      </c>
      <c r="N65" s="278">
        <f t="shared" ca="1" si="36"/>
        <v>0</v>
      </c>
      <c r="O65" s="278">
        <f t="shared" ca="1" si="36"/>
        <v>0</v>
      </c>
      <c r="P65" s="278">
        <f t="shared" ca="1" si="36"/>
        <v>0</v>
      </c>
      <c r="Q65" s="278">
        <f t="shared" ca="1" si="36"/>
        <v>0</v>
      </c>
      <c r="R65" s="278">
        <f t="shared" ca="1" si="36"/>
        <v>0</v>
      </c>
      <c r="S65" s="278">
        <f t="shared" ca="1" si="36"/>
        <v>0</v>
      </c>
      <c r="T65" s="278">
        <f t="shared" ca="1" si="36"/>
        <v>0</v>
      </c>
      <c r="U65" s="278">
        <f t="shared" ca="1" si="36"/>
        <v>0</v>
      </c>
      <c r="V65" s="278">
        <f t="shared" ca="1" si="36"/>
        <v>0</v>
      </c>
      <c r="W65" s="278">
        <f t="shared" ca="1" si="36"/>
        <v>0</v>
      </c>
      <c r="X65" s="278">
        <f t="shared" ca="1" si="36"/>
        <v>0</v>
      </c>
      <c r="Y65" s="278">
        <f t="shared" ca="1" si="36"/>
        <v>0</v>
      </c>
      <c r="Z65" s="278">
        <f t="shared" ca="1" si="36"/>
        <v>0</v>
      </c>
      <c r="AA65" s="278">
        <f t="shared" ca="1" si="36"/>
        <v>0</v>
      </c>
      <c r="AB65" s="278">
        <f t="shared" ca="1" si="36"/>
        <v>0</v>
      </c>
      <c r="AC65" s="278">
        <f t="shared" ca="1" si="36"/>
        <v>0</v>
      </c>
      <c r="AD65" s="278">
        <f t="shared" ca="1" si="36"/>
        <v>0</v>
      </c>
      <c r="AE65" s="278">
        <f t="shared" ca="1" si="36"/>
        <v>0</v>
      </c>
      <c r="AF65" s="278">
        <f t="shared" ca="1" si="36"/>
        <v>0</v>
      </c>
      <c r="AG65" s="278">
        <f t="shared" ca="1" si="36"/>
        <v>0</v>
      </c>
      <c r="AH65" s="278">
        <f t="shared" ca="1" si="36"/>
        <v>0</v>
      </c>
      <c r="AI65" s="278">
        <f t="shared" ca="1" si="36"/>
        <v>0</v>
      </c>
      <c r="AJ65" s="278">
        <f t="shared" ca="1" si="36"/>
        <v>0</v>
      </c>
      <c r="AK65" s="278">
        <f t="shared" ca="1" si="36"/>
        <v>0</v>
      </c>
      <c r="AL65" s="278">
        <f t="shared" ca="1" si="36"/>
        <v>0</v>
      </c>
      <c r="AM65" s="278">
        <f t="shared" ca="1" si="36"/>
        <v>0</v>
      </c>
      <c r="AN65" s="278">
        <f t="shared" ca="1" si="36"/>
        <v>0</v>
      </c>
      <c r="AO65" s="278">
        <f t="shared" ca="1" si="36"/>
        <v>0</v>
      </c>
      <c r="AP65" s="278">
        <f t="shared" ca="1" si="36"/>
        <v>0</v>
      </c>
      <c r="AQ65" s="278">
        <f t="shared" ca="1" si="36"/>
        <v>0</v>
      </c>
      <c r="AR65" s="278">
        <f t="shared" ca="1" si="36"/>
        <v>0</v>
      </c>
      <c r="AS65" s="278">
        <f t="shared" ca="1" si="36"/>
        <v>0</v>
      </c>
      <c r="AT65" s="278">
        <f t="shared" ca="1" si="36"/>
        <v>0</v>
      </c>
      <c r="AU65" s="278">
        <f t="shared" ca="1" si="36"/>
        <v>0</v>
      </c>
      <c r="AV65" s="278">
        <f t="shared" ca="1" si="36"/>
        <v>0</v>
      </c>
      <c r="AW65" s="278">
        <f t="shared" ca="1" si="36"/>
        <v>0</v>
      </c>
      <c r="AX65" s="278">
        <f t="shared" ca="1" si="36"/>
        <v>0</v>
      </c>
      <c r="AY65" s="278">
        <f t="shared" ca="1" si="36"/>
        <v>0</v>
      </c>
      <c r="AZ65" s="278">
        <f t="shared" ca="1" si="36"/>
        <v>0</v>
      </c>
      <c r="BA65" s="278">
        <f t="shared" ca="1" si="36"/>
        <v>0</v>
      </c>
      <c r="BB65" s="278">
        <f t="shared" ca="1" si="36"/>
        <v>0</v>
      </c>
      <c r="BC65" s="278">
        <f t="shared" ca="1" si="36"/>
        <v>0</v>
      </c>
      <c r="BD65" s="278">
        <f t="shared" ca="1" si="36"/>
        <v>0</v>
      </c>
      <c r="BE65" s="278">
        <f t="shared" ca="1" si="36"/>
        <v>0</v>
      </c>
      <c r="BF65" s="278">
        <f t="shared" ca="1" si="36"/>
        <v>0</v>
      </c>
      <c r="BG65" s="278">
        <f t="shared" ca="1" si="36"/>
        <v>0</v>
      </c>
      <c r="BH65" s="278">
        <f t="shared" ca="1" si="36"/>
        <v>0</v>
      </c>
      <c r="BI65" s="278">
        <f t="shared" ca="1" si="36"/>
        <v>0</v>
      </c>
      <c r="BJ65" s="278">
        <f t="shared" ca="1" si="36"/>
        <v>0</v>
      </c>
      <c r="BK65" s="278">
        <f t="shared" ca="1" si="36"/>
        <v>0</v>
      </c>
      <c r="BL65" s="278">
        <f t="shared" ca="1" si="36"/>
        <v>0</v>
      </c>
      <c r="BM65" s="278">
        <f t="shared" ca="1" si="36"/>
        <v>0</v>
      </c>
      <c r="BN65" s="278">
        <f t="shared" ca="1" si="36"/>
        <v>0</v>
      </c>
      <c r="BO65" s="278">
        <f t="shared" ca="1" si="36"/>
        <v>0</v>
      </c>
      <c r="BP65" s="278">
        <f t="shared" ca="1" si="36"/>
        <v>0</v>
      </c>
      <c r="BQ65" s="278">
        <f t="shared" ref="BQ65:CS68" ca="1" si="37">IFERROR(IF(BQ$16="beräknas ej",0,BP65*IF(BQ$47&gt;$B$3,1,$B$2)*IFERROR(INDEX($B$8:$E$14,MATCH($A65,$A$8:$A$14,0),MATCH(BQ$47,$B$6:$E$6,1)),0)),0)</f>
        <v>0</v>
      </c>
      <c r="BR65" s="278">
        <f t="shared" ca="1" si="37"/>
        <v>0</v>
      </c>
      <c r="BS65" s="278">
        <f t="shared" ca="1" si="37"/>
        <v>0</v>
      </c>
      <c r="BT65" s="278">
        <f t="shared" ca="1" si="37"/>
        <v>0</v>
      </c>
      <c r="BU65" s="278">
        <f t="shared" si="37"/>
        <v>0</v>
      </c>
      <c r="BV65" s="278">
        <f t="shared" si="37"/>
        <v>0</v>
      </c>
      <c r="BW65" s="278">
        <f t="shared" si="37"/>
        <v>0</v>
      </c>
      <c r="BX65" s="278">
        <f t="shared" si="37"/>
        <v>0</v>
      </c>
      <c r="BY65" s="278">
        <f t="shared" si="37"/>
        <v>0</v>
      </c>
      <c r="BZ65" s="278">
        <f t="shared" si="37"/>
        <v>0</v>
      </c>
      <c r="CA65" s="278">
        <f t="shared" si="37"/>
        <v>0</v>
      </c>
      <c r="CB65" s="278">
        <f t="shared" si="37"/>
        <v>0</v>
      </c>
      <c r="CC65" s="278">
        <f t="shared" si="37"/>
        <v>0</v>
      </c>
      <c r="CD65" s="278">
        <f t="shared" si="37"/>
        <v>0</v>
      </c>
      <c r="CE65" s="278">
        <f t="shared" si="37"/>
        <v>0</v>
      </c>
      <c r="CF65" s="278">
        <f t="shared" si="37"/>
        <v>0</v>
      </c>
      <c r="CG65" s="278">
        <f t="shared" si="37"/>
        <v>0</v>
      </c>
      <c r="CH65" s="278">
        <f t="shared" si="37"/>
        <v>0</v>
      </c>
      <c r="CI65" s="278">
        <f t="shared" si="37"/>
        <v>0</v>
      </c>
      <c r="CJ65" s="278">
        <f t="shared" si="37"/>
        <v>0</v>
      </c>
      <c r="CK65" s="278">
        <f t="shared" si="37"/>
        <v>0</v>
      </c>
      <c r="CL65" s="278">
        <f t="shared" si="37"/>
        <v>0</v>
      </c>
      <c r="CM65" s="278">
        <f t="shared" si="37"/>
        <v>0</v>
      </c>
      <c r="CN65" s="278">
        <f t="shared" si="37"/>
        <v>0</v>
      </c>
      <c r="CO65" s="278">
        <f t="shared" si="37"/>
        <v>0</v>
      </c>
      <c r="CP65" s="278">
        <f t="shared" si="37"/>
        <v>0</v>
      </c>
      <c r="CQ65" s="278">
        <f t="shared" si="37"/>
        <v>0</v>
      </c>
      <c r="CR65" s="278">
        <f t="shared" si="37"/>
        <v>0</v>
      </c>
      <c r="CS65" s="278">
        <f t="shared" si="37"/>
        <v>0</v>
      </c>
    </row>
    <row r="66" spans="1:97" s="323" customFormat="1" x14ac:dyDescent="0.25">
      <c r="A66" s="278">
        <f>Prognoser!C112</f>
        <v>0</v>
      </c>
      <c r="B66" s="278" t="str">
        <f>'UA basår'!B25</f>
        <v>0 0</v>
      </c>
      <c r="C66" s="278">
        <f>Prognoser!D112</f>
        <v>0</v>
      </c>
      <c r="D66" s="278">
        <f ca="1">IFERROR(('UA basår'!$N25+'UA basår'!$N55),0)</f>
        <v>0</v>
      </c>
      <c r="E66" s="278">
        <f t="shared" ca="1" si="28"/>
        <v>0</v>
      </c>
      <c r="F66" s="278">
        <f t="shared" ref="F66:BQ69" ca="1" si="38">IFERROR(IF(F$16="beräknas ej",0,E66*IF(F$47&gt;$B$3,1,$B$2)*IFERROR(INDEX($B$8:$E$14,MATCH($A66,$A$8:$A$14,0),MATCH(F$47,$B$6:$E$6,1)),0)),0)</f>
        <v>0</v>
      </c>
      <c r="G66" s="278">
        <f t="shared" ca="1" si="38"/>
        <v>0</v>
      </c>
      <c r="H66" s="278">
        <f t="shared" ca="1" si="38"/>
        <v>0</v>
      </c>
      <c r="I66" s="278">
        <f t="shared" ca="1" si="38"/>
        <v>0</v>
      </c>
      <c r="J66" s="278">
        <f t="shared" ca="1" si="38"/>
        <v>0</v>
      </c>
      <c r="K66" s="278">
        <f t="shared" ca="1" si="30"/>
        <v>0</v>
      </c>
      <c r="L66" s="278">
        <f t="shared" ca="1" si="38"/>
        <v>0</v>
      </c>
      <c r="M66" s="278">
        <f t="shared" ca="1" si="38"/>
        <v>0</v>
      </c>
      <c r="N66" s="278">
        <f t="shared" ca="1" si="38"/>
        <v>0</v>
      </c>
      <c r="O66" s="278">
        <f t="shared" ca="1" si="38"/>
        <v>0</v>
      </c>
      <c r="P66" s="278">
        <f t="shared" ca="1" si="38"/>
        <v>0</v>
      </c>
      <c r="Q66" s="278">
        <f t="shared" ca="1" si="38"/>
        <v>0</v>
      </c>
      <c r="R66" s="278">
        <f t="shared" ca="1" si="38"/>
        <v>0</v>
      </c>
      <c r="S66" s="278">
        <f t="shared" ca="1" si="38"/>
        <v>0</v>
      </c>
      <c r="T66" s="278">
        <f t="shared" ca="1" si="38"/>
        <v>0</v>
      </c>
      <c r="U66" s="278">
        <f t="shared" ca="1" si="38"/>
        <v>0</v>
      </c>
      <c r="V66" s="278">
        <f t="shared" ca="1" si="38"/>
        <v>0</v>
      </c>
      <c r="W66" s="278">
        <f t="shared" ca="1" si="38"/>
        <v>0</v>
      </c>
      <c r="X66" s="278">
        <f t="shared" ca="1" si="38"/>
        <v>0</v>
      </c>
      <c r="Y66" s="278">
        <f t="shared" ca="1" si="38"/>
        <v>0</v>
      </c>
      <c r="Z66" s="278">
        <f t="shared" ca="1" si="38"/>
        <v>0</v>
      </c>
      <c r="AA66" s="278">
        <f t="shared" ca="1" si="38"/>
        <v>0</v>
      </c>
      <c r="AB66" s="278">
        <f t="shared" ca="1" si="38"/>
        <v>0</v>
      </c>
      <c r="AC66" s="278">
        <f t="shared" ca="1" si="38"/>
        <v>0</v>
      </c>
      <c r="AD66" s="278">
        <f t="shared" ca="1" si="38"/>
        <v>0</v>
      </c>
      <c r="AE66" s="278">
        <f t="shared" ca="1" si="38"/>
        <v>0</v>
      </c>
      <c r="AF66" s="278">
        <f t="shared" ca="1" si="38"/>
        <v>0</v>
      </c>
      <c r="AG66" s="278">
        <f t="shared" ca="1" si="38"/>
        <v>0</v>
      </c>
      <c r="AH66" s="278">
        <f t="shared" ca="1" si="38"/>
        <v>0</v>
      </c>
      <c r="AI66" s="278">
        <f t="shared" ca="1" si="38"/>
        <v>0</v>
      </c>
      <c r="AJ66" s="278">
        <f t="shared" ca="1" si="38"/>
        <v>0</v>
      </c>
      <c r="AK66" s="278">
        <f t="shared" ca="1" si="38"/>
        <v>0</v>
      </c>
      <c r="AL66" s="278">
        <f t="shared" ca="1" si="38"/>
        <v>0</v>
      </c>
      <c r="AM66" s="278">
        <f t="shared" ca="1" si="38"/>
        <v>0</v>
      </c>
      <c r="AN66" s="278">
        <f t="shared" ca="1" si="38"/>
        <v>0</v>
      </c>
      <c r="AO66" s="278">
        <f t="shared" ca="1" si="38"/>
        <v>0</v>
      </c>
      <c r="AP66" s="278">
        <f t="shared" ca="1" si="38"/>
        <v>0</v>
      </c>
      <c r="AQ66" s="278">
        <f t="shared" ca="1" si="38"/>
        <v>0</v>
      </c>
      <c r="AR66" s="278">
        <f t="shared" ca="1" si="38"/>
        <v>0</v>
      </c>
      <c r="AS66" s="278">
        <f t="shared" ca="1" si="38"/>
        <v>0</v>
      </c>
      <c r="AT66" s="278">
        <f t="shared" ca="1" si="38"/>
        <v>0</v>
      </c>
      <c r="AU66" s="278">
        <f t="shared" ca="1" si="38"/>
        <v>0</v>
      </c>
      <c r="AV66" s="278">
        <f t="shared" ca="1" si="38"/>
        <v>0</v>
      </c>
      <c r="AW66" s="278">
        <f t="shared" ca="1" si="38"/>
        <v>0</v>
      </c>
      <c r="AX66" s="278">
        <f t="shared" ca="1" si="38"/>
        <v>0</v>
      </c>
      <c r="AY66" s="278">
        <f t="shared" ca="1" si="38"/>
        <v>0</v>
      </c>
      <c r="AZ66" s="278">
        <f t="shared" ca="1" si="38"/>
        <v>0</v>
      </c>
      <c r="BA66" s="278">
        <f t="shared" ca="1" si="38"/>
        <v>0</v>
      </c>
      <c r="BB66" s="278">
        <f t="shared" ca="1" si="38"/>
        <v>0</v>
      </c>
      <c r="BC66" s="278">
        <f t="shared" ca="1" si="38"/>
        <v>0</v>
      </c>
      <c r="BD66" s="278">
        <f t="shared" ca="1" si="38"/>
        <v>0</v>
      </c>
      <c r="BE66" s="278">
        <f t="shared" ca="1" si="38"/>
        <v>0</v>
      </c>
      <c r="BF66" s="278">
        <f t="shared" ca="1" si="38"/>
        <v>0</v>
      </c>
      <c r="BG66" s="278">
        <f t="shared" ca="1" si="38"/>
        <v>0</v>
      </c>
      <c r="BH66" s="278">
        <f t="shared" ca="1" si="38"/>
        <v>0</v>
      </c>
      <c r="BI66" s="278">
        <f t="shared" ca="1" si="38"/>
        <v>0</v>
      </c>
      <c r="BJ66" s="278">
        <f t="shared" ca="1" si="38"/>
        <v>0</v>
      </c>
      <c r="BK66" s="278">
        <f t="shared" ca="1" si="38"/>
        <v>0</v>
      </c>
      <c r="BL66" s="278">
        <f t="shared" ca="1" si="38"/>
        <v>0</v>
      </c>
      <c r="BM66" s="278">
        <f t="shared" ca="1" si="38"/>
        <v>0</v>
      </c>
      <c r="BN66" s="278">
        <f t="shared" ca="1" si="38"/>
        <v>0</v>
      </c>
      <c r="BO66" s="278">
        <f t="shared" ca="1" si="38"/>
        <v>0</v>
      </c>
      <c r="BP66" s="278">
        <f t="shared" ca="1" si="38"/>
        <v>0</v>
      </c>
      <c r="BQ66" s="278">
        <f t="shared" ca="1" si="38"/>
        <v>0</v>
      </c>
      <c r="BR66" s="278">
        <f t="shared" ca="1" si="37"/>
        <v>0</v>
      </c>
      <c r="BS66" s="278">
        <f t="shared" ca="1" si="37"/>
        <v>0</v>
      </c>
      <c r="BT66" s="278">
        <f t="shared" ca="1" si="37"/>
        <v>0</v>
      </c>
      <c r="BU66" s="278">
        <f t="shared" si="37"/>
        <v>0</v>
      </c>
      <c r="BV66" s="278">
        <f t="shared" si="37"/>
        <v>0</v>
      </c>
      <c r="BW66" s="278">
        <f t="shared" si="37"/>
        <v>0</v>
      </c>
      <c r="BX66" s="278">
        <f t="shared" si="37"/>
        <v>0</v>
      </c>
      <c r="BY66" s="278">
        <f t="shared" si="37"/>
        <v>0</v>
      </c>
      <c r="BZ66" s="278">
        <f t="shared" si="37"/>
        <v>0</v>
      </c>
      <c r="CA66" s="278">
        <f t="shared" si="37"/>
        <v>0</v>
      </c>
      <c r="CB66" s="278">
        <f t="shared" si="37"/>
        <v>0</v>
      </c>
      <c r="CC66" s="278">
        <f t="shared" si="37"/>
        <v>0</v>
      </c>
      <c r="CD66" s="278">
        <f t="shared" si="37"/>
        <v>0</v>
      </c>
      <c r="CE66" s="278">
        <f t="shared" si="37"/>
        <v>0</v>
      </c>
      <c r="CF66" s="278">
        <f t="shared" si="37"/>
        <v>0</v>
      </c>
      <c r="CG66" s="278">
        <f t="shared" si="37"/>
        <v>0</v>
      </c>
      <c r="CH66" s="278">
        <f t="shared" si="37"/>
        <v>0</v>
      </c>
      <c r="CI66" s="278">
        <f t="shared" si="37"/>
        <v>0</v>
      </c>
      <c r="CJ66" s="278">
        <f t="shared" si="37"/>
        <v>0</v>
      </c>
      <c r="CK66" s="278">
        <f t="shared" si="37"/>
        <v>0</v>
      </c>
      <c r="CL66" s="278">
        <f t="shared" si="37"/>
        <v>0</v>
      </c>
      <c r="CM66" s="278">
        <f t="shared" si="37"/>
        <v>0</v>
      </c>
      <c r="CN66" s="278">
        <f t="shared" si="37"/>
        <v>0</v>
      </c>
      <c r="CO66" s="278">
        <f t="shared" si="37"/>
        <v>0</v>
      </c>
      <c r="CP66" s="278">
        <f t="shared" si="37"/>
        <v>0</v>
      </c>
      <c r="CQ66" s="278">
        <f t="shared" si="37"/>
        <v>0</v>
      </c>
      <c r="CR66" s="278">
        <f t="shared" si="37"/>
        <v>0</v>
      </c>
      <c r="CS66" s="278">
        <f t="shared" si="37"/>
        <v>0</v>
      </c>
    </row>
    <row r="67" spans="1:97" s="323" customFormat="1" x14ac:dyDescent="0.25">
      <c r="A67" s="278">
        <f>Prognoser!C113</f>
        <v>0</v>
      </c>
      <c r="B67" s="278" t="str">
        <f>'UA basår'!B26</f>
        <v>0 0</v>
      </c>
      <c r="C67" s="278">
        <f>Prognoser!D113</f>
        <v>0</v>
      </c>
      <c r="D67" s="278">
        <f ca="1">IFERROR(('UA basår'!$N26+'UA basår'!$N56),0)</f>
        <v>0</v>
      </c>
      <c r="E67" s="278">
        <f t="shared" ca="1" si="28"/>
        <v>0</v>
      </c>
      <c r="F67" s="278">
        <f t="shared" ca="1" si="38"/>
        <v>0</v>
      </c>
      <c r="G67" s="278">
        <f t="shared" ca="1" si="38"/>
        <v>0</v>
      </c>
      <c r="H67" s="278">
        <f t="shared" ca="1" si="38"/>
        <v>0</v>
      </c>
      <c r="I67" s="278">
        <f t="shared" ca="1" si="38"/>
        <v>0</v>
      </c>
      <c r="J67" s="278">
        <f t="shared" ca="1" si="38"/>
        <v>0</v>
      </c>
      <c r="K67" s="278">
        <f t="shared" ca="1" si="30"/>
        <v>0</v>
      </c>
      <c r="L67" s="278">
        <f t="shared" ca="1" si="38"/>
        <v>0</v>
      </c>
      <c r="M67" s="278">
        <f t="shared" ca="1" si="38"/>
        <v>0</v>
      </c>
      <c r="N67" s="278">
        <f t="shared" ca="1" si="38"/>
        <v>0</v>
      </c>
      <c r="O67" s="278">
        <f t="shared" ca="1" si="38"/>
        <v>0</v>
      </c>
      <c r="P67" s="278">
        <f t="shared" ca="1" si="38"/>
        <v>0</v>
      </c>
      <c r="Q67" s="278">
        <f t="shared" ca="1" si="38"/>
        <v>0</v>
      </c>
      <c r="R67" s="278">
        <f t="shared" ca="1" si="38"/>
        <v>0</v>
      </c>
      <c r="S67" s="278">
        <f t="shared" ca="1" si="38"/>
        <v>0</v>
      </c>
      <c r="T67" s="278">
        <f t="shared" ca="1" si="38"/>
        <v>0</v>
      </c>
      <c r="U67" s="278">
        <f t="shared" ca="1" si="38"/>
        <v>0</v>
      </c>
      <c r="V67" s="278">
        <f t="shared" ca="1" si="38"/>
        <v>0</v>
      </c>
      <c r="W67" s="278">
        <f t="shared" ca="1" si="38"/>
        <v>0</v>
      </c>
      <c r="X67" s="278">
        <f t="shared" ca="1" si="38"/>
        <v>0</v>
      </c>
      <c r="Y67" s="278">
        <f t="shared" ca="1" si="38"/>
        <v>0</v>
      </c>
      <c r="Z67" s="278">
        <f t="shared" ca="1" si="38"/>
        <v>0</v>
      </c>
      <c r="AA67" s="278">
        <f t="shared" ca="1" si="38"/>
        <v>0</v>
      </c>
      <c r="AB67" s="278">
        <f t="shared" ca="1" si="38"/>
        <v>0</v>
      </c>
      <c r="AC67" s="278">
        <f t="shared" ca="1" si="38"/>
        <v>0</v>
      </c>
      <c r="AD67" s="278">
        <f t="shared" ca="1" si="38"/>
        <v>0</v>
      </c>
      <c r="AE67" s="278">
        <f t="shared" ca="1" si="38"/>
        <v>0</v>
      </c>
      <c r="AF67" s="278">
        <f t="shared" ca="1" si="38"/>
        <v>0</v>
      </c>
      <c r="AG67" s="278">
        <f t="shared" ca="1" si="38"/>
        <v>0</v>
      </c>
      <c r="AH67" s="278">
        <f t="shared" ca="1" si="38"/>
        <v>0</v>
      </c>
      <c r="AI67" s="278">
        <f t="shared" ca="1" si="38"/>
        <v>0</v>
      </c>
      <c r="AJ67" s="278">
        <f t="shared" ca="1" si="38"/>
        <v>0</v>
      </c>
      <c r="AK67" s="278">
        <f t="shared" ca="1" si="38"/>
        <v>0</v>
      </c>
      <c r="AL67" s="278">
        <f t="shared" ca="1" si="38"/>
        <v>0</v>
      </c>
      <c r="AM67" s="278">
        <f t="shared" ca="1" si="38"/>
        <v>0</v>
      </c>
      <c r="AN67" s="278">
        <f t="shared" ca="1" si="38"/>
        <v>0</v>
      </c>
      <c r="AO67" s="278">
        <f t="shared" ca="1" si="38"/>
        <v>0</v>
      </c>
      <c r="AP67" s="278">
        <f t="shared" ca="1" si="38"/>
        <v>0</v>
      </c>
      <c r="AQ67" s="278">
        <f t="shared" ca="1" si="38"/>
        <v>0</v>
      </c>
      <c r="AR67" s="278">
        <f t="shared" ca="1" si="38"/>
        <v>0</v>
      </c>
      <c r="AS67" s="278">
        <f t="shared" ca="1" si="38"/>
        <v>0</v>
      </c>
      <c r="AT67" s="278">
        <f t="shared" ca="1" si="38"/>
        <v>0</v>
      </c>
      <c r="AU67" s="278">
        <f t="shared" ca="1" si="38"/>
        <v>0</v>
      </c>
      <c r="AV67" s="278">
        <f t="shared" ca="1" si="38"/>
        <v>0</v>
      </c>
      <c r="AW67" s="278">
        <f t="shared" ca="1" si="38"/>
        <v>0</v>
      </c>
      <c r="AX67" s="278">
        <f t="shared" ca="1" si="38"/>
        <v>0</v>
      </c>
      <c r="AY67" s="278">
        <f t="shared" ca="1" si="38"/>
        <v>0</v>
      </c>
      <c r="AZ67" s="278">
        <f t="shared" ca="1" si="38"/>
        <v>0</v>
      </c>
      <c r="BA67" s="278">
        <f t="shared" ca="1" si="38"/>
        <v>0</v>
      </c>
      <c r="BB67" s="278">
        <f t="shared" ca="1" si="38"/>
        <v>0</v>
      </c>
      <c r="BC67" s="278">
        <f t="shared" ca="1" si="38"/>
        <v>0</v>
      </c>
      <c r="BD67" s="278">
        <f t="shared" ca="1" si="38"/>
        <v>0</v>
      </c>
      <c r="BE67" s="278">
        <f t="shared" ca="1" si="38"/>
        <v>0</v>
      </c>
      <c r="BF67" s="278">
        <f t="shared" ca="1" si="38"/>
        <v>0</v>
      </c>
      <c r="BG67" s="278">
        <f t="shared" ca="1" si="38"/>
        <v>0</v>
      </c>
      <c r="BH67" s="278">
        <f t="shared" ca="1" si="38"/>
        <v>0</v>
      </c>
      <c r="BI67" s="278">
        <f t="shared" ca="1" si="38"/>
        <v>0</v>
      </c>
      <c r="BJ67" s="278">
        <f t="shared" ca="1" si="38"/>
        <v>0</v>
      </c>
      <c r="BK67" s="278">
        <f t="shared" ca="1" si="38"/>
        <v>0</v>
      </c>
      <c r="BL67" s="278">
        <f t="shared" ca="1" si="38"/>
        <v>0</v>
      </c>
      <c r="BM67" s="278">
        <f t="shared" ca="1" si="38"/>
        <v>0</v>
      </c>
      <c r="BN67" s="278">
        <f t="shared" ca="1" si="38"/>
        <v>0</v>
      </c>
      <c r="BO67" s="278">
        <f t="shared" ca="1" si="38"/>
        <v>0</v>
      </c>
      <c r="BP67" s="278">
        <f t="shared" ca="1" si="38"/>
        <v>0</v>
      </c>
      <c r="BQ67" s="278">
        <f t="shared" ca="1" si="38"/>
        <v>0</v>
      </c>
      <c r="BR67" s="278">
        <f t="shared" ca="1" si="37"/>
        <v>0</v>
      </c>
      <c r="BS67" s="278">
        <f t="shared" ca="1" si="37"/>
        <v>0</v>
      </c>
      <c r="BT67" s="278">
        <f t="shared" ca="1" si="37"/>
        <v>0</v>
      </c>
      <c r="BU67" s="278">
        <f t="shared" si="37"/>
        <v>0</v>
      </c>
      <c r="BV67" s="278">
        <f t="shared" si="37"/>
        <v>0</v>
      </c>
      <c r="BW67" s="278">
        <f t="shared" si="37"/>
        <v>0</v>
      </c>
      <c r="BX67" s="278">
        <f t="shared" si="37"/>
        <v>0</v>
      </c>
      <c r="BY67" s="278">
        <f t="shared" si="37"/>
        <v>0</v>
      </c>
      <c r="BZ67" s="278">
        <f t="shared" si="37"/>
        <v>0</v>
      </c>
      <c r="CA67" s="278">
        <f t="shared" si="37"/>
        <v>0</v>
      </c>
      <c r="CB67" s="278">
        <f t="shared" si="37"/>
        <v>0</v>
      </c>
      <c r="CC67" s="278">
        <f t="shared" si="37"/>
        <v>0</v>
      </c>
      <c r="CD67" s="278">
        <f t="shared" si="37"/>
        <v>0</v>
      </c>
      <c r="CE67" s="278">
        <f t="shared" si="37"/>
        <v>0</v>
      </c>
      <c r="CF67" s="278">
        <f t="shared" si="37"/>
        <v>0</v>
      </c>
      <c r="CG67" s="278">
        <f t="shared" si="37"/>
        <v>0</v>
      </c>
      <c r="CH67" s="278">
        <f t="shared" si="37"/>
        <v>0</v>
      </c>
      <c r="CI67" s="278">
        <f t="shared" si="37"/>
        <v>0</v>
      </c>
      <c r="CJ67" s="278">
        <f t="shared" si="37"/>
        <v>0</v>
      </c>
      <c r="CK67" s="278">
        <f t="shared" si="37"/>
        <v>0</v>
      </c>
      <c r="CL67" s="278">
        <f t="shared" si="37"/>
        <v>0</v>
      </c>
      <c r="CM67" s="278">
        <f t="shared" si="37"/>
        <v>0</v>
      </c>
      <c r="CN67" s="278">
        <f t="shared" si="37"/>
        <v>0</v>
      </c>
      <c r="CO67" s="278">
        <f t="shared" si="37"/>
        <v>0</v>
      </c>
      <c r="CP67" s="278">
        <f t="shared" si="37"/>
        <v>0</v>
      </c>
      <c r="CQ67" s="278">
        <f t="shared" si="37"/>
        <v>0</v>
      </c>
      <c r="CR67" s="278">
        <f t="shared" si="37"/>
        <v>0</v>
      </c>
      <c r="CS67" s="278">
        <f t="shared" si="37"/>
        <v>0</v>
      </c>
    </row>
    <row r="68" spans="1:97" s="323" customFormat="1" x14ac:dyDescent="0.25">
      <c r="A68" s="278">
        <f>Prognoser!C114</f>
        <v>0</v>
      </c>
      <c r="B68" s="278" t="str">
        <f>'UA basår'!B27</f>
        <v>0 0</v>
      </c>
      <c r="C68" s="278">
        <f>Prognoser!D114</f>
        <v>0</v>
      </c>
      <c r="D68" s="278">
        <f ca="1">IFERROR(('UA basår'!$N27+'UA basår'!$N57),0)</f>
        <v>0</v>
      </c>
      <c r="E68" s="278">
        <f t="shared" ca="1" si="28"/>
        <v>0</v>
      </c>
      <c r="F68" s="278">
        <f t="shared" ca="1" si="38"/>
        <v>0</v>
      </c>
      <c r="G68" s="278">
        <f t="shared" ca="1" si="38"/>
        <v>0</v>
      </c>
      <c r="H68" s="278">
        <f t="shared" ca="1" si="38"/>
        <v>0</v>
      </c>
      <c r="I68" s="278">
        <f t="shared" ca="1" si="38"/>
        <v>0</v>
      </c>
      <c r="J68" s="278">
        <f t="shared" ca="1" si="38"/>
        <v>0</v>
      </c>
      <c r="K68" s="278">
        <f t="shared" ca="1" si="30"/>
        <v>0</v>
      </c>
      <c r="L68" s="278">
        <f t="shared" ca="1" si="38"/>
        <v>0</v>
      </c>
      <c r="M68" s="278">
        <f t="shared" ca="1" si="38"/>
        <v>0</v>
      </c>
      <c r="N68" s="278">
        <f t="shared" ca="1" si="38"/>
        <v>0</v>
      </c>
      <c r="O68" s="278">
        <f t="shared" ca="1" si="38"/>
        <v>0</v>
      </c>
      <c r="P68" s="278">
        <f t="shared" ca="1" si="38"/>
        <v>0</v>
      </c>
      <c r="Q68" s="278">
        <f t="shared" ca="1" si="38"/>
        <v>0</v>
      </c>
      <c r="R68" s="278">
        <f t="shared" ca="1" si="38"/>
        <v>0</v>
      </c>
      <c r="S68" s="278">
        <f t="shared" ca="1" si="38"/>
        <v>0</v>
      </c>
      <c r="T68" s="278">
        <f t="shared" ca="1" si="38"/>
        <v>0</v>
      </c>
      <c r="U68" s="278">
        <f t="shared" ca="1" si="38"/>
        <v>0</v>
      </c>
      <c r="V68" s="278">
        <f t="shared" ca="1" si="38"/>
        <v>0</v>
      </c>
      <c r="W68" s="278">
        <f t="shared" ca="1" si="38"/>
        <v>0</v>
      </c>
      <c r="X68" s="278">
        <f t="shared" ca="1" si="38"/>
        <v>0</v>
      </c>
      <c r="Y68" s="278">
        <f t="shared" ca="1" si="38"/>
        <v>0</v>
      </c>
      <c r="Z68" s="278">
        <f t="shared" ca="1" si="38"/>
        <v>0</v>
      </c>
      <c r="AA68" s="278">
        <f t="shared" ca="1" si="38"/>
        <v>0</v>
      </c>
      <c r="AB68" s="278">
        <f t="shared" ca="1" si="38"/>
        <v>0</v>
      </c>
      <c r="AC68" s="278">
        <f t="shared" ca="1" si="38"/>
        <v>0</v>
      </c>
      <c r="AD68" s="278">
        <f t="shared" ca="1" si="38"/>
        <v>0</v>
      </c>
      <c r="AE68" s="278">
        <f t="shared" ca="1" si="38"/>
        <v>0</v>
      </c>
      <c r="AF68" s="278">
        <f t="shared" ca="1" si="38"/>
        <v>0</v>
      </c>
      <c r="AG68" s="278">
        <f t="shared" ca="1" si="38"/>
        <v>0</v>
      </c>
      <c r="AH68" s="278">
        <f t="shared" ca="1" si="38"/>
        <v>0</v>
      </c>
      <c r="AI68" s="278">
        <f t="shared" ca="1" si="38"/>
        <v>0</v>
      </c>
      <c r="AJ68" s="278">
        <f t="shared" ca="1" si="38"/>
        <v>0</v>
      </c>
      <c r="AK68" s="278">
        <f t="shared" ca="1" si="38"/>
        <v>0</v>
      </c>
      <c r="AL68" s="278">
        <f t="shared" ca="1" si="38"/>
        <v>0</v>
      </c>
      <c r="AM68" s="278">
        <f t="shared" ca="1" si="38"/>
        <v>0</v>
      </c>
      <c r="AN68" s="278">
        <f t="shared" ca="1" si="38"/>
        <v>0</v>
      </c>
      <c r="AO68" s="278">
        <f t="shared" ca="1" si="38"/>
        <v>0</v>
      </c>
      <c r="AP68" s="278">
        <f t="shared" ca="1" si="38"/>
        <v>0</v>
      </c>
      <c r="AQ68" s="278">
        <f t="shared" ca="1" si="38"/>
        <v>0</v>
      </c>
      <c r="AR68" s="278">
        <f t="shared" ca="1" si="38"/>
        <v>0</v>
      </c>
      <c r="AS68" s="278">
        <f t="shared" ca="1" si="38"/>
        <v>0</v>
      </c>
      <c r="AT68" s="278">
        <f t="shared" ca="1" si="38"/>
        <v>0</v>
      </c>
      <c r="AU68" s="278">
        <f t="shared" ca="1" si="38"/>
        <v>0</v>
      </c>
      <c r="AV68" s="278">
        <f t="shared" ca="1" si="38"/>
        <v>0</v>
      </c>
      <c r="AW68" s="278">
        <f t="shared" ca="1" si="38"/>
        <v>0</v>
      </c>
      <c r="AX68" s="278">
        <f t="shared" ca="1" si="38"/>
        <v>0</v>
      </c>
      <c r="AY68" s="278">
        <f t="shared" ca="1" si="38"/>
        <v>0</v>
      </c>
      <c r="AZ68" s="278">
        <f t="shared" ca="1" si="38"/>
        <v>0</v>
      </c>
      <c r="BA68" s="278">
        <f t="shared" ca="1" si="38"/>
        <v>0</v>
      </c>
      <c r="BB68" s="278">
        <f t="shared" ca="1" si="38"/>
        <v>0</v>
      </c>
      <c r="BC68" s="278">
        <f t="shared" ca="1" si="38"/>
        <v>0</v>
      </c>
      <c r="BD68" s="278">
        <f t="shared" ca="1" si="38"/>
        <v>0</v>
      </c>
      <c r="BE68" s="278">
        <f t="shared" ca="1" si="38"/>
        <v>0</v>
      </c>
      <c r="BF68" s="278">
        <f t="shared" ca="1" si="38"/>
        <v>0</v>
      </c>
      <c r="BG68" s="278">
        <f t="shared" ca="1" si="38"/>
        <v>0</v>
      </c>
      <c r="BH68" s="278">
        <f t="shared" ca="1" si="38"/>
        <v>0</v>
      </c>
      <c r="BI68" s="278">
        <f t="shared" ca="1" si="38"/>
        <v>0</v>
      </c>
      <c r="BJ68" s="278">
        <f t="shared" ca="1" si="38"/>
        <v>0</v>
      </c>
      <c r="BK68" s="278">
        <f t="shared" ca="1" si="38"/>
        <v>0</v>
      </c>
      <c r="BL68" s="278">
        <f t="shared" ca="1" si="38"/>
        <v>0</v>
      </c>
      <c r="BM68" s="278">
        <f t="shared" ca="1" si="38"/>
        <v>0</v>
      </c>
      <c r="BN68" s="278">
        <f t="shared" ca="1" si="38"/>
        <v>0</v>
      </c>
      <c r="BO68" s="278">
        <f t="shared" ca="1" si="38"/>
        <v>0</v>
      </c>
      <c r="BP68" s="278">
        <f t="shared" ca="1" si="38"/>
        <v>0</v>
      </c>
      <c r="BQ68" s="278">
        <f t="shared" ca="1" si="38"/>
        <v>0</v>
      </c>
      <c r="BR68" s="278">
        <f t="shared" ca="1" si="37"/>
        <v>0</v>
      </c>
      <c r="BS68" s="278">
        <f t="shared" ca="1" si="37"/>
        <v>0</v>
      </c>
      <c r="BT68" s="278">
        <f t="shared" ca="1" si="37"/>
        <v>0</v>
      </c>
      <c r="BU68" s="278">
        <f t="shared" si="37"/>
        <v>0</v>
      </c>
      <c r="BV68" s="278">
        <f t="shared" si="37"/>
        <v>0</v>
      </c>
      <c r="BW68" s="278">
        <f t="shared" si="37"/>
        <v>0</v>
      </c>
      <c r="BX68" s="278">
        <f t="shared" si="37"/>
        <v>0</v>
      </c>
      <c r="BY68" s="278">
        <f t="shared" si="37"/>
        <v>0</v>
      </c>
      <c r="BZ68" s="278">
        <f t="shared" si="37"/>
        <v>0</v>
      </c>
      <c r="CA68" s="278">
        <f t="shared" si="37"/>
        <v>0</v>
      </c>
      <c r="CB68" s="278">
        <f t="shared" si="37"/>
        <v>0</v>
      </c>
      <c r="CC68" s="278">
        <f t="shared" si="37"/>
        <v>0</v>
      </c>
      <c r="CD68" s="278">
        <f t="shared" si="37"/>
        <v>0</v>
      </c>
      <c r="CE68" s="278">
        <f t="shared" si="37"/>
        <v>0</v>
      </c>
      <c r="CF68" s="278">
        <f t="shared" si="37"/>
        <v>0</v>
      </c>
      <c r="CG68" s="278">
        <f t="shared" si="37"/>
        <v>0</v>
      </c>
      <c r="CH68" s="278">
        <f t="shared" si="37"/>
        <v>0</v>
      </c>
      <c r="CI68" s="278">
        <f t="shared" si="37"/>
        <v>0</v>
      </c>
      <c r="CJ68" s="278">
        <f t="shared" si="37"/>
        <v>0</v>
      </c>
      <c r="CK68" s="278">
        <f t="shared" si="37"/>
        <v>0</v>
      </c>
      <c r="CL68" s="278">
        <f t="shared" si="37"/>
        <v>0</v>
      </c>
      <c r="CM68" s="278">
        <f t="shared" si="37"/>
        <v>0</v>
      </c>
      <c r="CN68" s="278">
        <f t="shared" si="37"/>
        <v>0</v>
      </c>
      <c r="CO68" s="278">
        <f t="shared" si="37"/>
        <v>0</v>
      </c>
      <c r="CP68" s="278">
        <f t="shared" si="37"/>
        <v>0</v>
      </c>
      <c r="CQ68" s="278">
        <f t="shared" si="37"/>
        <v>0</v>
      </c>
      <c r="CR68" s="278">
        <f t="shared" si="37"/>
        <v>0</v>
      </c>
      <c r="CS68" s="278">
        <f t="shared" si="37"/>
        <v>0</v>
      </c>
    </row>
    <row r="69" spans="1:97" s="323" customFormat="1" x14ac:dyDescent="0.25">
      <c r="A69" s="278">
        <f>Prognoser!C115</f>
        <v>0</v>
      </c>
      <c r="B69" s="278" t="str">
        <f>'UA basår'!B28</f>
        <v>0 0</v>
      </c>
      <c r="C69" s="278">
        <f>Prognoser!D115</f>
        <v>0</v>
      </c>
      <c r="D69" s="278">
        <f ca="1">IFERROR(('UA basår'!$N28+'UA basår'!$N58),0)</f>
        <v>0</v>
      </c>
      <c r="E69" s="278">
        <f t="shared" ca="1" si="28"/>
        <v>0</v>
      </c>
      <c r="F69" s="278">
        <f t="shared" ca="1" si="38"/>
        <v>0</v>
      </c>
      <c r="G69" s="278">
        <f t="shared" ca="1" si="38"/>
        <v>0</v>
      </c>
      <c r="H69" s="278">
        <f t="shared" ca="1" si="38"/>
        <v>0</v>
      </c>
      <c r="I69" s="278">
        <f t="shared" ca="1" si="38"/>
        <v>0</v>
      </c>
      <c r="J69" s="278">
        <f t="shared" ca="1" si="38"/>
        <v>0</v>
      </c>
      <c r="K69" s="278">
        <f t="shared" ca="1" si="30"/>
        <v>0</v>
      </c>
      <c r="L69" s="278">
        <f t="shared" ca="1" si="38"/>
        <v>0</v>
      </c>
      <c r="M69" s="278">
        <f t="shared" ca="1" si="38"/>
        <v>0</v>
      </c>
      <c r="N69" s="278">
        <f t="shared" ca="1" si="38"/>
        <v>0</v>
      </c>
      <c r="O69" s="278">
        <f t="shared" ca="1" si="38"/>
        <v>0</v>
      </c>
      <c r="P69" s="278">
        <f t="shared" ca="1" si="38"/>
        <v>0</v>
      </c>
      <c r="Q69" s="278">
        <f t="shared" ca="1" si="38"/>
        <v>0</v>
      </c>
      <c r="R69" s="278">
        <f t="shared" ca="1" si="38"/>
        <v>0</v>
      </c>
      <c r="S69" s="278">
        <f t="shared" ca="1" si="38"/>
        <v>0</v>
      </c>
      <c r="T69" s="278">
        <f t="shared" ca="1" si="38"/>
        <v>0</v>
      </c>
      <c r="U69" s="278">
        <f t="shared" ca="1" si="38"/>
        <v>0</v>
      </c>
      <c r="V69" s="278">
        <f t="shared" ca="1" si="38"/>
        <v>0</v>
      </c>
      <c r="W69" s="278">
        <f t="shared" ca="1" si="38"/>
        <v>0</v>
      </c>
      <c r="X69" s="278">
        <f t="shared" ca="1" si="38"/>
        <v>0</v>
      </c>
      <c r="Y69" s="278">
        <f t="shared" ca="1" si="38"/>
        <v>0</v>
      </c>
      <c r="Z69" s="278">
        <f t="shared" ca="1" si="38"/>
        <v>0</v>
      </c>
      <c r="AA69" s="278">
        <f t="shared" ca="1" si="38"/>
        <v>0</v>
      </c>
      <c r="AB69" s="278">
        <f t="shared" ca="1" si="38"/>
        <v>0</v>
      </c>
      <c r="AC69" s="278">
        <f t="shared" ca="1" si="38"/>
        <v>0</v>
      </c>
      <c r="AD69" s="278">
        <f t="shared" ca="1" si="38"/>
        <v>0</v>
      </c>
      <c r="AE69" s="278">
        <f t="shared" ca="1" si="38"/>
        <v>0</v>
      </c>
      <c r="AF69" s="278">
        <f t="shared" ca="1" si="38"/>
        <v>0</v>
      </c>
      <c r="AG69" s="278">
        <f t="shared" ca="1" si="38"/>
        <v>0</v>
      </c>
      <c r="AH69" s="278">
        <f t="shared" ca="1" si="38"/>
        <v>0</v>
      </c>
      <c r="AI69" s="278">
        <f t="shared" ca="1" si="38"/>
        <v>0</v>
      </c>
      <c r="AJ69" s="278">
        <f t="shared" ca="1" si="38"/>
        <v>0</v>
      </c>
      <c r="AK69" s="278">
        <f t="shared" ca="1" si="38"/>
        <v>0</v>
      </c>
      <c r="AL69" s="278">
        <f t="shared" ca="1" si="38"/>
        <v>0</v>
      </c>
      <c r="AM69" s="278">
        <f t="shared" ca="1" si="38"/>
        <v>0</v>
      </c>
      <c r="AN69" s="278">
        <f t="shared" ca="1" si="38"/>
        <v>0</v>
      </c>
      <c r="AO69" s="278">
        <f t="shared" ca="1" si="38"/>
        <v>0</v>
      </c>
      <c r="AP69" s="278">
        <f t="shared" ca="1" si="38"/>
        <v>0</v>
      </c>
      <c r="AQ69" s="278">
        <f t="shared" ca="1" si="38"/>
        <v>0</v>
      </c>
      <c r="AR69" s="278">
        <f t="shared" ca="1" si="38"/>
        <v>0</v>
      </c>
      <c r="AS69" s="278">
        <f t="shared" ca="1" si="38"/>
        <v>0</v>
      </c>
      <c r="AT69" s="278">
        <f t="shared" ca="1" si="38"/>
        <v>0</v>
      </c>
      <c r="AU69" s="278">
        <f t="shared" ca="1" si="38"/>
        <v>0</v>
      </c>
      <c r="AV69" s="278">
        <f t="shared" ca="1" si="38"/>
        <v>0</v>
      </c>
      <c r="AW69" s="278">
        <f t="shared" ca="1" si="38"/>
        <v>0</v>
      </c>
      <c r="AX69" s="278">
        <f t="shared" ca="1" si="38"/>
        <v>0</v>
      </c>
      <c r="AY69" s="278">
        <f t="shared" ca="1" si="38"/>
        <v>0</v>
      </c>
      <c r="AZ69" s="278">
        <f t="shared" ca="1" si="38"/>
        <v>0</v>
      </c>
      <c r="BA69" s="278">
        <f t="shared" ca="1" si="38"/>
        <v>0</v>
      </c>
      <c r="BB69" s="278">
        <f t="shared" ca="1" si="38"/>
        <v>0</v>
      </c>
      <c r="BC69" s="278">
        <f t="shared" ca="1" si="38"/>
        <v>0</v>
      </c>
      <c r="BD69" s="278">
        <f t="shared" ca="1" si="38"/>
        <v>0</v>
      </c>
      <c r="BE69" s="278">
        <f t="shared" ca="1" si="38"/>
        <v>0</v>
      </c>
      <c r="BF69" s="278">
        <f t="shared" ca="1" si="38"/>
        <v>0</v>
      </c>
      <c r="BG69" s="278">
        <f t="shared" ca="1" si="38"/>
        <v>0</v>
      </c>
      <c r="BH69" s="278">
        <f t="shared" ca="1" si="38"/>
        <v>0</v>
      </c>
      <c r="BI69" s="278">
        <f t="shared" ca="1" si="38"/>
        <v>0</v>
      </c>
      <c r="BJ69" s="278">
        <f t="shared" ca="1" si="38"/>
        <v>0</v>
      </c>
      <c r="BK69" s="278">
        <f t="shared" ca="1" si="38"/>
        <v>0</v>
      </c>
      <c r="BL69" s="278">
        <f t="shared" ca="1" si="38"/>
        <v>0</v>
      </c>
      <c r="BM69" s="278">
        <f t="shared" ca="1" si="38"/>
        <v>0</v>
      </c>
      <c r="BN69" s="278">
        <f t="shared" ca="1" si="38"/>
        <v>0</v>
      </c>
      <c r="BO69" s="278">
        <f t="shared" ca="1" si="38"/>
        <v>0</v>
      </c>
      <c r="BP69" s="278">
        <f t="shared" ca="1" si="38"/>
        <v>0</v>
      </c>
      <c r="BQ69" s="278">
        <f t="shared" ref="BQ69:CS72" ca="1" si="39">IFERROR(IF(BQ$16="beräknas ej",0,BP69*IF(BQ$47&gt;$B$3,1,$B$2)*IFERROR(INDEX($B$8:$E$14,MATCH($A69,$A$8:$A$14,0),MATCH(BQ$47,$B$6:$E$6,1)),0)),0)</f>
        <v>0</v>
      </c>
      <c r="BR69" s="278">
        <f t="shared" ca="1" si="39"/>
        <v>0</v>
      </c>
      <c r="BS69" s="278">
        <f t="shared" ca="1" si="39"/>
        <v>0</v>
      </c>
      <c r="BT69" s="278">
        <f t="shared" ca="1" si="39"/>
        <v>0</v>
      </c>
      <c r="BU69" s="278">
        <f t="shared" si="39"/>
        <v>0</v>
      </c>
      <c r="BV69" s="278">
        <f t="shared" si="39"/>
        <v>0</v>
      </c>
      <c r="BW69" s="278">
        <f t="shared" si="39"/>
        <v>0</v>
      </c>
      <c r="BX69" s="278">
        <f t="shared" si="39"/>
        <v>0</v>
      </c>
      <c r="BY69" s="278">
        <f t="shared" si="39"/>
        <v>0</v>
      </c>
      <c r="BZ69" s="278">
        <f t="shared" si="39"/>
        <v>0</v>
      </c>
      <c r="CA69" s="278">
        <f t="shared" si="39"/>
        <v>0</v>
      </c>
      <c r="CB69" s="278">
        <f t="shared" si="39"/>
        <v>0</v>
      </c>
      <c r="CC69" s="278">
        <f t="shared" si="39"/>
        <v>0</v>
      </c>
      <c r="CD69" s="278">
        <f t="shared" si="39"/>
        <v>0</v>
      </c>
      <c r="CE69" s="278">
        <f t="shared" si="39"/>
        <v>0</v>
      </c>
      <c r="CF69" s="278">
        <f t="shared" si="39"/>
        <v>0</v>
      </c>
      <c r="CG69" s="278">
        <f t="shared" si="39"/>
        <v>0</v>
      </c>
      <c r="CH69" s="278">
        <f t="shared" si="39"/>
        <v>0</v>
      </c>
      <c r="CI69" s="278">
        <f t="shared" si="39"/>
        <v>0</v>
      </c>
      <c r="CJ69" s="278">
        <f t="shared" si="39"/>
        <v>0</v>
      </c>
      <c r="CK69" s="278">
        <f t="shared" si="39"/>
        <v>0</v>
      </c>
      <c r="CL69" s="278">
        <f t="shared" si="39"/>
        <v>0</v>
      </c>
      <c r="CM69" s="278">
        <f t="shared" si="39"/>
        <v>0</v>
      </c>
      <c r="CN69" s="278">
        <f t="shared" si="39"/>
        <v>0</v>
      </c>
      <c r="CO69" s="278">
        <f t="shared" si="39"/>
        <v>0</v>
      </c>
      <c r="CP69" s="278">
        <f t="shared" si="39"/>
        <v>0</v>
      </c>
      <c r="CQ69" s="278">
        <f t="shared" si="39"/>
        <v>0</v>
      </c>
      <c r="CR69" s="278">
        <f t="shared" si="39"/>
        <v>0</v>
      </c>
      <c r="CS69" s="278">
        <f t="shared" si="39"/>
        <v>0</v>
      </c>
    </row>
    <row r="70" spans="1:97" s="323" customFormat="1" x14ac:dyDescent="0.25">
      <c r="A70" s="278">
        <f>Prognoser!C116</f>
        <v>0</v>
      </c>
      <c r="B70" s="278" t="str">
        <f>'UA basår'!B29</f>
        <v>0 0</v>
      </c>
      <c r="C70" s="278">
        <f>Prognoser!D116</f>
        <v>0</v>
      </c>
      <c r="D70" s="278">
        <f ca="1">IFERROR(('UA basår'!$N29+'UA basår'!$N59),0)</f>
        <v>0</v>
      </c>
      <c r="E70" s="278">
        <f t="shared" ca="1" si="28"/>
        <v>0</v>
      </c>
      <c r="F70" s="278">
        <f t="shared" ref="F70:BQ72" ca="1" si="40">IFERROR(IF(F$16="beräknas ej",0,E70*IF(F$47&gt;$B$3,1,$B$2)*IFERROR(INDEX($B$8:$E$14,MATCH($A70,$A$8:$A$14,0),MATCH(F$47,$B$6:$E$6,1)),0)),0)</f>
        <v>0</v>
      </c>
      <c r="G70" s="278">
        <f t="shared" ca="1" si="40"/>
        <v>0</v>
      </c>
      <c r="H70" s="278">
        <f t="shared" ca="1" si="40"/>
        <v>0</v>
      </c>
      <c r="I70" s="278">
        <f t="shared" ca="1" si="40"/>
        <v>0</v>
      </c>
      <c r="J70" s="278">
        <f t="shared" ca="1" si="40"/>
        <v>0</v>
      </c>
      <c r="K70" s="278">
        <f t="shared" ca="1" si="30"/>
        <v>0</v>
      </c>
      <c r="L70" s="278">
        <f t="shared" ca="1" si="40"/>
        <v>0</v>
      </c>
      <c r="M70" s="278">
        <f t="shared" ca="1" si="40"/>
        <v>0</v>
      </c>
      <c r="N70" s="278">
        <f t="shared" ca="1" si="40"/>
        <v>0</v>
      </c>
      <c r="O70" s="278">
        <f t="shared" ca="1" si="40"/>
        <v>0</v>
      </c>
      <c r="P70" s="278">
        <f t="shared" ca="1" si="40"/>
        <v>0</v>
      </c>
      <c r="Q70" s="278">
        <f t="shared" ca="1" si="40"/>
        <v>0</v>
      </c>
      <c r="R70" s="278">
        <f t="shared" ca="1" si="40"/>
        <v>0</v>
      </c>
      <c r="S70" s="278">
        <f t="shared" ca="1" si="40"/>
        <v>0</v>
      </c>
      <c r="T70" s="278">
        <f t="shared" ca="1" si="40"/>
        <v>0</v>
      </c>
      <c r="U70" s="278">
        <f t="shared" ca="1" si="40"/>
        <v>0</v>
      </c>
      <c r="V70" s="278">
        <f t="shared" ca="1" si="40"/>
        <v>0</v>
      </c>
      <c r="W70" s="278">
        <f t="shared" ca="1" si="40"/>
        <v>0</v>
      </c>
      <c r="X70" s="278">
        <f t="shared" ca="1" si="40"/>
        <v>0</v>
      </c>
      <c r="Y70" s="278">
        <f t="shared" ca="1" si="40"/>
        <v>0</v>
      </c>
      <c r="Z70" s="278">
        <f t="shared" ca="1" si="40"/>
        <v>0</v>
      </c>
      <c r="AA70" s="278">
        <f t="shared" ca="1" si="40"/>
        <v>0</v>
      </c>
      <c r="AB70" s="278">
        <f t="shared" ca="1" si="40"/>
        <v>0</v>
      </c>
      <c r="AC70" s="278">
        <f t="shared" ca="1" si="40"/>
        <v>0</v>
      </c>
      <c r="AD70" s="278">
        <f t="shared" ca="1" si="40"/>
        <v>0</v>
      </c>
      <c r="AE70" s="278">
        <f t="shared" ca="1" si="40"/>
        <v>0</v>
      </c>
      <c r="AF70" s="278">
        <f t="shared" ca="1" si="40"/>
        <v>0</v>
      </c>
      <c r="AG70" s="278">
        <f t="shared" ca="1" si="40"/>
        <v>0</v>
      </c>
      <c r="AH70" s="278">
        <f t="shared" ca="1" si="40"/>
        <v>0</v>
      </c>
      <c r="AI70" s="278">
        <f t="shared" ca="1" si="40"/>
        <v>0</v>
      </c>
      <c r="AJ70" s="278">
        <f t="shared" ca="1" si="40"/>
        <v>0</v>
      </c>
      <c r="AK70" s="278">
        <f t="shared" ca="1" si="40"/>
        <v>0</v>
      </c>
      <c r="AL70" s="278">
        <f t="shared" ca="1" si="40"/>
        <v>0</v>
      </c>
      <c r="AM70" s="278">
        <f t="shared" ca="1" si="40"/>
        <v>0</v>
      </c>
      <c r="AN70" s="278">
        <f t="shared" ca="1" si="40"/>
        <v>0</v>
      </c>
      <c r="AO70" s="278">
        <f t="shared" ca="1" si="40"/>
        <v>0</v>
      </c>
      <c r="AP70" s="278">
        <f t="shared" ca="1" si="40"/>
        <v>0</v>
      </c>
      <c r="AQ70" s="278">
        <f t="shared" ca="1" si="40"/>
        <v>0</v>
      </c>
      <c r="AR70" s="278">
        <f t="shared" ca="1" si="40"/>
        <v>0</v>
      </c>
      <c r="AS70" s="278">
        <f t="shared" ca="1" si="40"/>
        <v>0</v>
      </c>
      <c r="AT70" s="278">
        <f t="shared" ca="1" si="40"/>
        <v>0</v>
      </c>
      <c r="AU70" s="278">
        <f t="shared" ca="1" si="40"/>
        <v>0</v>
      </c>
      <c r="AV70" s="278">
        <f t="shared" ca="1" si="40"/>
        <v>0</v>
      </c>
      <c r="AW70" s="278">
        <f t="shared" ca="1" si="40"/>
        <v>0</v>
      </c>
      <c r="AX70" s="278">
        <f t="shared" ca="1" si="40"/>
        <v>0</v>
      </c>
      <c r="AY70" s="278">
        <f t="shared" ca="1" si="40"/>
        <v>0</v>
      </c>
      <c r="AZ70" s="278">
        <f t="shared" ca="1" si="40"/>
        <v>0</v>
      </c>
      <c r="BA70" s="278">
        <f t="shared" ca="1" si="40"/>
        <v>0</v>
      </c>
      <c r="BB70" s="278">
        <f t="shared" ca="1" si="40"/>
        <v>0</v>
      </c>
      <c r="BC70" s="278">
        <f t="shared" ca="1" si="40"/>
        <v>0</v>
      </c>
      <c r="BD70" s="278">
        <f t="shared" ca="1" si="40"/>
        <v>0</v>
      </c>
      <c r="BE70" s="278">
        <f t="shared" ca="1" si="40"/>
        <v>0</v>
      </c>
      <c r="BF70" s="278">
        <f t="shared" ca="1" si="40"/>
        <v>0</v>
      </c>
      <c r="BG70" s="278">
        <f t="shared" ca="1" si="40"/>
        <v>0</v>
      </c>
      <c r="BH70" s="278">
        <f t="shared" ca="1" si="40"/>
        <v>0</v>
      </c>
      <c r="BI70" s="278">
        <f t="shared" ca="1" si="40"/>
        <v>0</v>
      </c>
      <c r="BJ70" s="278">
        <f t="shared" ca="1" si="40"/>
        <v>0</v>
      </c>
      <c r="BK70" s="278">
        <f t="shared" ca="1" si="40"/>
        <v>0</v>
      </c>
      <c r="BL70" s="278">
        <f t="shared" ca="1" si="40"/>
        <v>0</v>
      </c>
      <c r="BM70" s="278">
        <f t="shared" ca="1" si="40"/>
        <v>0</v>
      </c>
      <c r="BN70" s="278">
        <f t="shared" ca="1" si="40"/>
        <v>0</v>
      </c>
      <c r="BO70" s="278">
        <f t="shared" ca="1" si="40"/>
        <v>0</v>
      </c>
      <c r="BP70" s="278">
        <f t="shared" ca="1" si="40"/>
        <v>0</v>
      </c>
      <c r="BQ70" s="278">
        <f t="shared" ca="1" si="40"/>
        <v>0</v>
      </c>
      <c r="BR70" s="278">
        <f t="shared" ca="1" si="39"/>
        <v>0</v>
      </c>
      <c r="BS70" s="278">
        <f t="shared" ca="1" si="39"/>
        <v>0</v>
      </c>
      <c r="BT70" s="278">
        <f t="shared" ca="1" si="39"/>
        <v>0</v>
      </c>
      <c r="BU70" s="278">
        <f t="shared" si="39"/>
        <v>0</v>
      </c>
      <c r="BV70" s="278">
        <f t="shared" si="39"/>
        <v>0</v>
      </c>
      <c r="BW70" s="278">
        <f t="shared" si="39"/>
        <v>0</v>
      </c>
      <c r="BX70" s="278">
        <f t="shared" si="39"/>
        <v>0</v>
      </c>
      <c r="BY70" s="278">
        <f t="shared" si="39"/>
        <v>0</v>
      </c>
      <c r="BZ70" s="278">
        <f t="shared" si="39"/>
        <v>0</v>
      </c>
      <c r="CA70" s="278">
        <f t="shared" si="39"/>
        <v>0</v>
      </c>
      <c r="CB70" s="278">
        <f t="shared" si="39"/>
        <v>0</v>
      </c>
      <c r="CC70" s="278">
        <f t="shared" si="39"/>
        <v>0</v>
      </c>
      <c r="CD70" s="278">
        <f t="shared" si="39"/>
        <v>0</v>
      </c>
      <c r="CE70" s="278">
        <f t="shared" si="39"/>
        <v>0</v>
      </c>
      <c r="CF70" s="278">
        <f t="shared" si="39"/>
        <v>0</v>
      </c>
      <c r="CG70" s="278">
        <f t="shared" si="39"/>
        <v>0</v>
      </c>
      <c r="CH70" s="278">
        <f t="shared" si="39"/>
        <v>0</v>
      </c>
      <c r="CI70" s="278">
        <f t="shared" si="39"/>
        <v>0</v>
      </c>
      <c r="CJ70" s="278">
        <f t="shared" si="39"/>
        <v>0</v>
      </c>
      <c r="CK70" s="278">
        <f t="shared" si="39"/>
        <v>0</v>
      </c>
      <c r="CL70" s="278">
        <f t="shared" si="39"/>
        <v>0</v>
      </c>
      <c r="CM70" s="278">
        <f t="shared" si="39"/>
        <v>0</v>
      </c>
      <c r="CN70" s="278">
        <f t="shared" si="39"/>
        <v>0</v>
      </c>
      <c r="CO70" s="278">
        <f t="shared" si="39"/>
        <v>0</v>
      </c>
      <c r="CP70" s="278">
        <f t="shared" si="39"/>
        <v>0</v>
      </c>
      <c r="CQ70" s="278">
        <f t="shared" si="39"/>
        <v>0</v>
      </c>
      <c r="CR70" s="278">
        <f t="shared" si="39"/>
        <v>0</v>
      </c>
      <c r="CS70" s="278">
        <f t="shared" si="39"/>
        <v>0</v>
      </c>
    </row>
    <row r="71" spans="1:97" s="323" customFormat="1" x14ac:dyDescent="0.25">
      <c r="A71" s="278">
        <f>Prognoser!C117</f>
        <v>0</v>
      </c>
      <c r="B71" s="278" t="str">
        <f>'UA basår'!B30</f>
        <v>0 0</v>
      </c>
      <c r="C71" s="278">
        <f>Prognoser!D117</f>
        <v>0</v>
      </c>
      <c r="D71" s="278">
        <f ca="1">IFERROR(('UA basår'!$N30+'UA basår'!$N60),0)</f>
        <v>0</v>
      </c>
      <c r="E71" s="278">
        <f t="shared" ca="1" si="28"/>
        <v>0</v>
      </c>
      <c r="F71" s="278">
        <f t="shared" ca="1" si="40"/>
        <v>0</v>
      </c>
      <c r="G71" s="278">
        <f t="shared" ca="1" si="40"/>
        <v>0</v>
      </c>
      <c r="H71" s="278">
        <f t="shared" ca="1" si="40"/>
        <v>0</v>
      </c>
      <c r="I71" s="278">
        <f t="shared" ca="1" si="40"/>
        <v>0</v>
      </c>
      <c r="J71" s="278">
        <f t="shared" ca="1" si="40"/>
        <v>0</v>
      </c>
      <c r="K71" s="278">
        <f t="shared" ca="1" si="30"/>
        <v>0</v>
      </c>
      <c r="L71" s="278">
        <f t="shared" ca="1" si="40"/>
        <v>0</v>
      </c>
      <c r="M71" s="278">
        <f t="shared" ca="1" si="40"/>
        <v>0</v>
      </c>
      <c r="N71" s="278">
        <f t="shared" ca="1" si="40"/>
        <v>0</v>
      </c>
      <c r="O71" s="278">
        <f t="shared" ca="1" si="40"/>
        <v>0</v>
      </c>
      <c r="P71" s="278">
        <f t="shared" ca="1" si="40"/>
        <v>0</v>
      </c>
      <c r="Q71" s="278">
        <f t="shared" ca="1" si="40"/>
        <v>0</v>
      </c>
      <c r="R71" s="278">
        <f t="shared" ca="1" si="40"/>
        <v>0</v>
      </c>
      <c r="S71" s="278">
        <f t="shared" ca="1" si="40"/>
        <v>0</v>
      </c>
      <c r="T71" s="278">
        <f t="shared" ca="1" si="40"/>
        <v>0</v>
      </c>
      <c r="U71" s="278">
        <f t="shared" ca="1" si="40"/>
        <v>0</v>
      </c>
      <c r="V71" s="278">
        <f t="shared" ca="1" si="40"/>
        <v>0</v>
      </c>
      <c r="W71" s="278">
        <f t="shared" ca="1" si="40"/>
        <v>0</v>
      </c>
      <c r="X71" s="278">
        <f t="shared" ca="1" si="40"/>
        <v>0</v>
      </c>
      <c r="Y71" s="278">
        <f t="shared" ca="1" si="40"/>
        <v>0</v>
      </c>
      <c r="Z71" s="278">
        <f t="shared" ca="1" si="40"/>
        <v>0</v>
      </c>
      <c r="AA71" s="278">
        <f t="shared" ca="1" si="40"/>
        <v>0</v>
      </c>
      <c r="AB71" s="278">
        <f t="shared" ca="1" si="40"/>
        <v>0</v>
      </c>
      <c r="AC71" s="278">
        <f t="shared" ca="1" si="40"/>
        <v>0</v>
      </c>
      <c r="AD71" s="278">
        <f t="shared" ca="1" si="40"/>
        <v>0</v>
      </c>
      <c r="AE71" s="278">
        <f t="shared" ca="1" si="40"/>
        <v>0</v>
      </c>
      <c r="AF71" s="278">
        <f t="shared" ca="1" si="40"/>
        <v>0</v>
      </c>
      <c r="AG71" s="278">
        <f t="shared" ca="1" si="40"/>
        <v>0</v>
      </c>
      <c r="AH71" s="278">
        <f t="shared" ca="1" si="40"/>
        <v>0</v>
      </c>
      <c r="AI71" s="278">
        <f t="shared" ca="1" si="40"/>
        <v>0</v>
      </c>
      <c r="AJ71" s="278">
        <f t="shared" ca="1" si="40"/>
        <v>0</v>
      </c>
      <c r="AK71" s="278">
        <f t="shared" ca="1" si="40"/>
        <v>0</v>
      </c>
      <c r="AL71" s="278">
        <f t="shared" ca="1" si="40"/>
        <v>0</v>
      </c>
      <c r="AM71" s="278">
        <f t="shared" ca="1" si="40"/>
        <v>0</v>
      </c>
      <c r="AN71" s="278">
        <f t="shared" ca="1" si="40"/>
        <v>0</v>
      </c>
      <c r="AO71" s="278">
        <f t="shared" ca="1" si="40"/>
        <v>0</v>
      </c>
      <c r="AP71" s="278">
        <f t="shared" ca="1" si="40"/>
        <v>0</v>
      </c>
      <c r="AQ71" s="278">
        <f t="shared" ca="1" si="40"/>
        <v>0</v>
      </c>
      <c r="AR71" s="278">
        <f t="shared" ca="1" si="40"/>
        <v>0</v>
      </c>
      <c r="AS71" s="278">
        <f t="shared" ca="1" si="40"/>
        <v>0</v>
      </c>
      <c r="AT71" s="278">
        <f t="shared" ca="1" si="40"/>
        <v>0</v>
      </c>
      <c r="AU71" s="278">
        <f t="shared" ca="1" si="40"/>
        <v>0</v>
      </c>
      <c r="AV71" s="278">
        <f t="shared" ca="1" si="40"/>
        <v>0</v>
      </c>
      <c r="AW71" s="278">
        <f t="shared" ca="1" si="40"/>
        <v>0</v>
      </c>
      <c r="AX71" s="278">
        <f t="shared" ca="1" si="40"/>
        <v>0</v>
      </c>
      <c r="AY71" s="278">
        <f t="shared" ca="1" si="40"/>
        <v>0</v>
      </c>
      <c r="AZ71" s="278">
        <f t="shared" ca="1" si="40"/>
        <v>0</v>
      </c>
      <c r="BA71" s="278">
        <f t="shared" ca="1" si="40"/>
        <v>0</v>
      </c>
      <c r="BB71" s="278">
        <f t="shared" ca="1" si="40"/>
        <v>0</v>
      </c>
      <c r="BC71" s="278">
        <f t="shared" ca="1" si="40"/>
        <v>0</v>
      </c>
      <c r="BD71" s="278">
        <f t="shared" ca="1" si="40"/>
        <v>0</v>
      </c>
      <c r="BE71" s="278">
        <f t="shared" ca="1" si="40"/>
        <v>0</v>
      </c>
      <c r="BF71" s="278">
        <f t="shared" ca="1" si="40"/>
        <v>0</v>
      </c>
      <c r="BG71" s="278">
        <f t="shared" ca="1" si="40"/>
        <v>0</v>
      </c>
      <c r="BH71" s="278">
        <f t="shared" ca="1" si="40"/>
        <v>0</v>
      </c>
      <c r="BI71" s="278">
        <f t="shared" ca="1" si="40"/>
        <v>0</v>
      </c>
      <c r="BJ71" s="278">
        <f t="shared" ca="1" si="40"/>
        <v>0</v>
      </c>
      <c r="BK71" s="278">
        <f t="shared" ca="1" si="40"/>
        <v>0</v>
      </c>
      <c r="BL71" s="278">
        <f t="shared" ca="1" si="40"/>
        <v>0</v>
      </c>
      <c r="BM71" s="278">
        <f t="shared" ca="1" si="40"/>
        <v>0</v>
      </c>
      <c r="BN71" s="278">
        <f t="shared" ca="1" si="40"/>
        <v>0</v>
      </c>
      <c r="BO71" s="278">
        <f t="shared" ca="1" si="40"/>
        <v>0</v>
      </c>
      <c r="BP71" s="278">
        <f t="shared" ca="1" si="40"/>
        <v>0</v>
      </c>
      <c r="BQ71" s="278">
        <f t="shared" ca="1" si="40"/>
        <v>0</v>
      </c>
      <c r="BR71" s="278">
        <f t="shared" ca="1" si="39"/>
        <v>0</v>
      </c>
      <c r="BS71" s="278">
        <f t="shared" ca="1" si="39"/>
        <v>0</v>
      </c>
      <c r="BT71" s="278">
        <f t="shared" ca="1" si="39"/>
        <v>0</v>
      </c>
      <c r="BU71" s="278">
        <f t="shared" si="39"/>
        <v>0</v>
      </c>
      <c r="BV71" s="278">
        <f t="shared" si="39"/>
        <v>0</v>
      </c>
      <c r="BW71" s="278">
        <f t="shared" si="39"/>
        <v>0</v>
      </c>
      <c r="BX71" s="278">
        <f t="shared" si="39"/>
        <v>0</v>
      </c>
      <c r="BY71" s="278">
        <f t="shared" si="39"/>
        <v>0</v>
      </c>
      <c r="BZ71" s="278">
        <f t="shared" si="39"/>
        <v>0</v>
      </c>
      <c r="CA71" s="278">
        <f t="shared" si="39"/>
        <v>0</v>
      </c>
      <c r="CB71" s="278">
        <f t="shared" si="39"/>
        <v>0</v>
      </c>
      <c r="CC71" s="278">
        <f t="shared" si="39"/>
        <v>0</v>
      </c>
      <c r="CD71" s="278">
        <f t="shared" si="39"/>
        <v>0</v>
      </c>
      <c r="CE71" s="278">
        <f t="shared" si="39"/>
        <v>0</v>
      </c>
      <c r="CF71" s="278">
        <f t="shared" si="39"/>
        <v>0</v>
      </c>
      <c r="CG71" s="278">
        <f t="shared" si="39"/>
        <v>0</v>
      </c>
      <c r="CH71" s="278">
        <f t="shared" si="39"/>
        <v>0</v>
      </c>
      <c r="CI71" s="278">
        <f t="shared" si="39"/>
        <v>0</v>
      </c>
      <c r="CJ71" s="278">
        <f t="shared" si="39"/>
        <v>0</v>
      </c>
      <c r="CK71" s="278">
        <f t="shared" si="39"/>
        <v>0</v>
      </c>
      <c r="CL71" s="278">
        <f t="shared" si="39"/>
        <v>0</v>
      </c>
      <c r="CM71" s="278">
        <f t="shared" si="39"/>
        <v>0</v>
      </c>
      <c r="CN71" s="278">
        <f t="shared" si="39"/>
        <v>0</v>
      </c>
      <c r="CO71" s="278">
        <f t="shared" si="39"/>
        <v>0</v>
      </c>
      <c r="CP71" s="278">
        <f t="shared" si="39"/>
        <v>0</v>
      </c>
      <c r="CQ71" s="278">
        <f t="shared" si="39"/>
        <v>0</v>
      </c>
      <c r="CR71" s="278">
        <f t="shared" si="39"/>
        <v>0</v>
      </c>
      <c r="CS71" s="278">
        <f t="shared" si="39"/>
        <v>0</v>
      </c>
    </row>
    <row r="72" spans="1:97" s="323" customFormat="1" x14ac:dyDescent="0.25">
      <c r="A72" s="278">
        <f>Prognoser!C118</f>
        <v>0</v>
      </c>
      <c r="B72" s="278" t="str">
        <f>'UA basår'!B31</f>
        <v>0 0</v>
      </c>
      <c r="C72" s="278">
        <f>Prognoser!D118</f>
        <v>0</v>
      </c>
      <c r="D72" s="278">
        <f ca="1">IFERROR(('UA basår'!$N31+'UA basår'!$N61),0)</f>
        <v>0</v>
      </c>
      <c r="E72" s="278">
        <f t="shared" ca="1" si="28"/>
        <v>0</v>
      </c>
      <c r="F72" s="278">
        <f t="shared" ca="1" si="40"/>
        <v>0</v>
      </c>
      <c r="G72" s="278">
        <f t="shared" ca="1" si="40"/>
        <v>0</v>
      </c>
      <c r="H72" s="278">
        <f t="shared" ca="1" si="40"/>
        <v>0</v>
      </c>
      <c r="I72" s="278">
        <f t="shared" ca="1" si="40"/>
        <v>0</v>
      </c>
      <c r="J72" s="278">
        <f t="shared" ca="1" si="40"/>
        <v>0</v>
      </c>
      <c r="K72" s="278">
        <f t="shared" ca="1" si="30"/>
        <v>0</v>
      </c>
      <c r="L72" s="278">
        <f t="shared" ca="1" si="40"/>
        <v>0</v>
      </c>
      <c r="M72" s="278">
        <f t="shared" ca="1" si="40"/>
        <v>0</v>
      </c>
      <c r="N72" s="278">
        <f t="shared" ca="1" si="40"/>
        <v>0</v>
      </c>
      <c r="O72" s="278">
        <f t="shared" ca="1" si="40"/>
        <v>0</v>
      </c>
      <c r="P72" s="278">
        <f t="shared" ca="1" si="40"/>
        <v>0</v>
      </c>
      <c r="Q72" s="278">
        <f t="shared" ca="1" si="40"/>
        <v>0</v>
      </c>
      <c r="R72" s="278">
        <f t="shared" ca="1" si="40"/>
        <v>0</v>
      </c>
      <c r="S72" s="278">
        <f t="shared" ca="1" si="40"/>
        <v>0</v>
      </c>
      <c r="T72" s="278">
        <f t="shared" ca="1" si="40"/>
        <v>0</v>
      </c>
      <c r="U72" s="278">
        <f t="shared" ca="1" si="40"/>
        <v>0</v>
      </c>
      <c r="V72" s="278">
        <f t="shared" ca="1" si="40"/>
        <v>0</v>
      </c>
      <c r="W72" s="278">
        <f t="shared" ca="1" si="40"/>
        <v>0</v>
      </c>
      <c r="X72" s="278">
        <f t="shared" ca="1" si="40"/>
        <v>0</v>
      </c>
      <c r="Y72" s="278">
        <f t="shared" ca="1" si="40"/>
        <v>0</v>
      </c>
      <c r="Z72" s="278">
        <f t="shared" ca="1" si="40"/>
        <v>0</v>
      </c>
      <c r="AA72" s="278">
        <f t="shared" ca="1" si="40"/>
        <v>0</v>
      </c>
      <c r="AB72" s="278">
        <f t="shared" ca="1" si="40"/>
        <v>0</v>
      </c>
      <c r="AC72" s="278">
        <f t="shared" ca="1" si="40"/>
        <v>0</v>
      </c>
      <c r="AD72" s="278">
        <f t="shared" ca="1" si="40"/>
        <v>0</v>
      </c>
      <c r="AE72" s="278">
        <f t="shared" ca="1" si="40"/>
        <v>0</v>
      </c>
      <c r="AF72" s="278">
        <f t="shared" ca="1" si="40"/>
        <v>0</v>
      </c>
      <c r="AG72" s="278">
        <f t="shared" ca="1" si="40"/>
        <v>0</v>
      </c>
      <c r="AH72" s="278">
        <f t="shared" ca="1" si="40"/>
        <v>0</v>
      </c>
      <c r="AI72" s="278">
        <f t="shared" ca="1" si="40"/>
        <v>0</v>
      </c>
      <c r="AJ72" s="278">
        <f t="shared" ca="1" si="40"/>
        <v>0</v>
      </c>
      <c r="AK72" s="278">
        <f t="shared" ca="1" si="40"/>
        <v>0</v>
      </c>
      <c r="AL72" s="278">
        <f t="shared" ca="1" si="40"/>
        <v>0</v>
      </c>
      <c r="AM72" s="278">
        <f t="shared" ca="1" si="40"/>
        <v>0</v>
      </c>
      <c r="AN72" s="278">
        <f t="shared" ca="1" si="40"/>
        <v>0</v>
      </c>
      <c r="AO72" s="278">
        <f t="shared" ca="1" si="40"/>
        <v>0</v>
      </c>
      <c r="AP72" s="278">
        <f t="shared" ca="1" si="40"/>
        <v>0</v>
      </c>
      <c r="AQ72" s="278">
        <f t="shared" ca="1" si="40"/>
        <v>0</v>
      </c>
      <c r="AR72" s="278">
        <f t="shared" ca="1" si="40"/>
        <v>0</v>
      </c>
      <c r="AS72" s="278">
        <f t="shared" ca="1" si="40"/>
        <v>0</v>
      </c>
      <c r="AT72" s="278">
        <f t="shared" ca="1" si="40"/>
        <v>0</v>
      </c>
      <c r="AU72" s="278">
        <f t="shared" ca="1" si="40"/>
        <v>0</v>
      </c>
      <c r="AV72" s="278">
        <f t="shared" ca="1" si="40"/>
        <v>0</v>
      </c>
      <c r="AW72" s="278">
        <f t="shared" ca="1" si="40"/>
        <v>0</v>
      </c>
      <c r="AX72" s="278">
        <f t="shared" ca="1" si="40"/>
        <v>0</v>
      </c>
      <c r="AY72" s="278">
        <f t="shared" ca="1" si="40"/>
        <v>0</v>
      </c>
      <c r="AZ72" s="278">
        <f t="shared" ca="1" si="40"/>
        <v>0</v>
      </c>
      <c r="BA72" s="278">
        <f t="shared" ca="1" si="40"/>
        <v>0</v>
      </c>
      <c r="BB72" s="278">
        <f t="shared" ca="1" si="40"/>
        <v>0</v>
      </c>
      <c r="BC72" s="278">
        <f t="shared" ca="1" si="40"/>
        <v>0</v>
      </c>
      <c r="BD72" s="278">
        <f t="shared" ca="1" si="40"/>
        <v>0</v>
      </c>
      <c r="BE72" s="278">
        <f t="shared" ca="1" si="40"/>
        <v>0</v>
      </c>
      <c r="BF72" s="278">
        <f t="shared" ca="1" si="40"/>
        <v>0</v>
      </c>
      <c r="BG72" s="278">
        <f t="shared" ca="1" si="40"/>
        <v>0</v>
      </c>
      <c r="BH72" s="278">
        <f t="shared" ca="1" si="40"/>
        <v>0</v>
      </c>
      <c r="BI72" s="278">
        <f t="shared" ca="1" si="40"/>
        <v>0</v>
      </c>
      <c r="BJ72" s="278">
        <f t="shared" ca="1" si="40"/>
        <v>0</v>
      </c>
      <c r="BK72" s="278">
        <f t="shared" ca="1" si="40"/>
        <v>0</v>
      </c>
      <c r="BL72" s="278">
        <f t="shared" ca="1" si="40"/>
        <v>0</v>
      </c>
      <c r="BM72" s="278">
        <f t="shared" ca="1" si="40"/>
        <v>0</v>
      </c>
      <c r="BN72" s="278">
        <f t="shared" ca="1" si="40"/>
        <v>0</v>
      </c>
      <c r="BO72" s="278">
        <f t="shared" ca="1" si="40"/>
        <v>0</v>
      </c>
      <c r="BP72" s="278">
        <f t="shared" ca="1" si="40"/>
        <v>0</v>
      </c>
      <c r="BQ72" s="278">
        <f t="shared" ca="1" si="40"/>
        <v>0</v>
      </c>
      <c r="BR72" s="278">
        <f t="shared" ca="1" si="39"/>
        <v>0</v>
      </c>
      <c r="BS72" s="278">
        <f t="shared" ca="1" si="39"/>
        <v>0</v>
      </c>
      <c r="BT72" s="278">
        <f t="shared" ca="1" si="39"/>
        <v>0</v>
      </c>
      <c r="BU72" s="278">
        <f t="shared" si="39"/>
        <v>0</v>
      </c>
      <c r="BV72" s="278">
        <f t="shared" si="39"/>
        <v>0</v>
      </c>
      <c r="BW72" s="278">
        <f t="shared" si="39"/>
        <v>0</v>
      </c>
      <c r="BX72" s="278">
        <f t="shared" si="39"/>
        <v>0</v>
      </c>
      <c r="BY72" s="278">
        <f t="shared" si="39"/>
        <v>0</v>
      </c>
      <c r="BZ72" s="278">
        <f t="shared" si="39"/>
        <v>0</v>
      </c>
      <c r="CA72" s="278">
        <f t="shared" si="39"/>
        <v>0</v>
      </c>
      <c r="CB72" s="278">
        <f t="shared" si="39"/>
        <v>0</v>
      </c>
      <c r="CC72" s="278">
        <f t="shared" si="39"/>
        <v>0</v>
      </c>
      <c r="CD72" s="278">
        <f t="shared" si="39"/>
        <v>0</v>
      </c>
      <c r="CE72" s="278">
        <f t="shared" si="39"/>
        <v>0</v>
      </c>
      <c r="CF72" s="278">
        <f t="shared" si="39"/>
        <v>0</v>
      </c>
      <c r="CG72" s="278">
        <f t="shared" si="39"/>
        <v>0</v>
      </c>
      <c r="CH72" s="278">
        <f t="shared" si="39"/>
        <v>0</v>
      </c>
      <c r="CI72" s="278">
        <f t="shared" si="39"/>
        <v>0</v>
      </c>
      <c r="CJ72" s="278">
        <f t="shared" si="39"/>
        <v>0</v>
      </c>
      <c r="CK72" s="278">
        <f t="shared" si="39"/>
        <v>0</v>
      </c>
      <c r="CL72" s="278">
        <f t="shared" si="39"/>
        <v>0</v>
      </c>
      <c r="CM72" s="278">
        <f t="shared" si="39"/>
        <v>0</v>
      </c>
      <c r="CN72" s="278">
        <f t="shared" si="39"/>
        <v>0</v>
      </c>
      <c r="CO72" s="278">
        <f t="shared" si="39"/>
        <v>0</v>
      </c>
      <c r="CP72" s="278">
        <f t="shared" si="39"/>
        <v>0</v>
      </c>
      <c r="CQ72" s="278">
        <f t="shared" si="39"/>
        <v>0</v>
      </c>
      <c r="CR72" s="278">
        <f t="shared" si="39"/>
        <v>0</v>
      </c>
      <c r="CS72" s="278">
        <f t="shared" si="39"/>
        <v>0</v>
      </c>
    </row>
    <row r="73" spans="1:97" s="328" customFormat="1" ht="13" x14ac:dyDescent="0.3">
      <c r="D73" s="333">
        <f ca="1">SUM(D48:D72)</f>
        <v>0</v>
      </c>
      <c r="E73" s="333">
        <f t="shared" ref="E73:BP73" ca="1" si="41">SUM(E48:E72)</f>
        <v>0</v>
      </c>
      <c r="F73" s="333">
        <f t="shared" ca="1" si="41"/>
        <v>0</v>
      </c>
      <c r="G73" s="333">
        <f t="shared" ca="1" si="41"/>
        <v>0</v>
      </c>
      <c r="H73" s="333">
        <f t="shared" ca="1" si="41"/>
        <v>0</v>
      </c>
      <c r="I73" s="333">
        <f t="shared" ca="1" si="41"/>
        <v>0</v>
      </c>
      <c r="J73" s="333">
        <f t="shared" ca="1" si="41"/>
        <v>0</v>
      </c>
      <c r="K73" s="333">
        <f t="shared" ca="1" si="41"/>
        <v>0</v>
      </c>
      <c r="L73" s="333">
        <f t="shared" ca="1" si="41"/>
        <v>0</v>
      </c>
      <c r="M73" s="333">
        <f t="shared" ca="1" si="41"/>
        <v>0</v>
      </c>
      <c r="N73" s="333">
        <f t="shared" ca="1" si="41"/>
        <v>0</v>
      </c>
      <c r="O73" s="333">
        <f t="shared" ca="1" si="41"/>
        <v>0</v>
      </c>
      <c r="P73" s="333">
        <f t="shared" ca="1" si="41"/>
        <v>0</v>
      </c>
      <c r="Q73" s="333">
        <f t="shared" ca="1" si="41"/>
        <v>0</v>
      </c>
      <c r="R73" s="333">
        <f t="shared" ca="1" si="41"/>
        <v>0</v>
      </c>
      <c r="S73" s="333">
        <f t="shared" ca="1" si="41"/>
        <v>0</v>
      </c>
      <c r="T73" s="333">
        <f t="shared" ca="1" si="41"/>
        <v>0</v>
      </c>
      <c r="U73" s="333">
        <f t="shared" ca="1" si="41"/>
        <v>0</v>
      </c>
      <c r="V73" s="333">
        <f t="shared" ca="1" si="41"/>
        <v>0</v>
      </c>
      <c r="W73" s="333">
        <f t="shared" ca="1" si="41"/>
        <v>0</v>
      </c>
      <c r="X73" s="333">
        <f t="shared" ca="1" si="41"/>
        <v>0</v>
      </c>
      <c r="Y73" s="333">
        <f t="shared" ca="1" si="41"/>
        <v>0</v>
      </c>
      <c r="Z73" s="333">
        <f t="shared" ca="1" si="41"/>
        <v>0</v>
      </c>
      <c r="AA73" s="333">
        <f t="shared" ca="1" si="41"/>
        <v>0</v>
      </c>
      <c r="AB73" s="333">
        <f t="shared" ca="1" si="41"/>
        <v>0</v>
      </c>
      <c r="AC73" s="333">
        <f t="shared" ca="1" si="41"/>
        <v>0</v>
      </c>
      <c r="AD73" s="333">
        <f t="shared" ca="1" si="41"/>
        <v>0</v>
      </c>
      <c r="AE73" s="333">
        <f t="shared" ca="1" si="41"/>
        <v>0</v>
      </c>
      <c r="AF73" s="333">
        <f t="shared" ca="1" si="41"/>
        <v>0</v>
      </c>
      <c r="AG73" s="333">
        <f t="shared" ca="1" si="41"/>
        <v>0</v>
      </c>
      <c r="AH73" s="333">
        <f t="shared" ca="1" si="41"/>
        <v>0</v>
      </c>
      <c r="AI73" s="333">
        <f t="shared" ca="1" si="41"/>
        <v>0</v>
      </c>
      <c r="AJ73" s="333">
        <f t="shared" ca="1" si="41"/>
        <v>0</v>
      </c>
      <c r="AK73" s="333">
        <f t="shared" ca="1" si="41"/>
        <v>0</v>
      </c>
      <c r="AL73" s="333">
        <f t="shared" ca="1" si="41"/>
        <v>0</v>
      </c>
      <c r="AM73" s="333">
        <f t="shared" ca="1" si="41"/>
        <v>0</v>
      </c>
      <c r="AN73" s="333">
        <f t="shared" ca="1" si="41"/>
        <v>0</v>
      </c>
      <c r="AO73" s="333">
        <f t="shared" ca="1" si="41"/>
        <v>0</v>
      </c>
      <c r="AP73" s="333">
        <f t="shared" ca="1" si="41"/>
        <v>0</v>
      </c>
      <c r="AQ73" s="333">
        <f t="shared" ca="1" si="41"/>
        <v>0</v>
      </c>
      <c r="AR73" s="333">
        <f t="shared" ca="1" si="41"/>
        <v>0</v>
      </c>
      <c r="AS73" s="333">
        <f t="shared" ca="1" si="41"/>
        <v>0</v>
      </c>
      <c r="AT73" s="333">
        <f t="shared" ca="1" si="41"/>
        <v>0</v>
      </c>
      <c r="AU73" s="333">
        <f t="shared" ca="1" si="41"/>
        <v>0</v>
      </c>
      <c r="AV73" s="333">
        <f t="shared" ca="1" si="41"/>
        <v>0</v>
      </c>
      <c r="AW73" s="333">
        <f t="shared" ca="1" si="41"/>
        <v>0</v>
      </c>
      <c r="AX73" s="333">
        <f t="shared" ca="1" si="41"/>
        <v>0</v>
      </c>
      <c r="AY73" s="333">
        <f t="shared" ca="1" si="41"/>
        <v>0</v>
      </c>
      <c r="AZ73" s="333">
        <f t="shared" ca="1" si="41"/>
        <v>0</v>
      </c>
      <c r="BA73" s="333">
        <f t="shared" ca="1" si="41"/>
        <v>0</v>
      </c>
      <c r="BB73" s="333">
        <f t="shared" ca="1" si="41"/>
        <v>0</v>
      </c>
      <c r="BC73" s="333">
        <f t="shared" ca="1" si="41"/>
        <v>0</v>
      </c>
      <c r="BD73" s="333">
        <f t="shared" ca="1" si="41"/>
        <v>0</v>
      </c>
      <c r="BE73" s="333">
        <f t="shared" ca="1" si="41"/>
        <v>0</v>
      </c>
      <c r="BF73" s="333">
        <f t="shared" ca="1" si="41"/>
        <v>0</v>
      </c>
      <c r="BG73" s="333">
        <f t="shared" ca="1" si="41"/>
        <v>0</v>
      </c>
      <c r="BH73" s="333">
        <f t="shared" ca="1" si="41"/>
        <v>0</v>
      </c>
      <c r="BI73" s="333">
        <f t="shared" ca="1" si="41"/>
        <v>0</v>
      </c>
      <c r="BJ73" s="333">
        <f t="shared" ca="1" si="41"/>
        <v>0</v>
      </c>
      <c r="BK73" s="333">
        <f t="shared" ca="1" si="41"/>
        <v>0</v>
      </c>
      <c r="BL73" s="333">
        <f t="shared" ca="1" si="41"/>
        <v>0</v>
      </c>
      <c r="BM73" s="333">
        <f t="shared" ca="1" si="41"/>
        <v>0</v>
      </c>
      <c r="BN73" s="333">
        <f t="shared" ca="1" si="41"/>
        <v>0</v>
      </c>
      <c r="BO73" s="333">
        <f t="shared" ca="1" si="41"/>
        <v>0</v>
      </c>
      <c r="BP73" s="333">
        <f t="shared" ca="1" si="41"/>
        <v>0</v>
      </c>
      <c r="BQ73" s="333">
        <f t="shared" ref="BQ73:BY73" ca="1" si="42">SUM(BQ48:BQ72)</f>
        <v>0</v>
      </c>
      <c r="BR73" s="333">
        <f t="shared" ca="1" si="42"/>
        <v>0</v>
      </c>
      <c r="BS73" s="333">
        <f t="shared" ca="1" si="42"/>
        <v>0</v>
      </c>
      <c r="BT73" s="333">
        <f t="shared" ca="1" si="42"/>
        <v>0</v>
      </c>
      <c r="BU73" s="333">
        <f t="shared" si="42"/>
        <v>0</v>
      </c>
      <c r="BV73" s="333">
        <f t="shared" si="42"/>
        <v>0</v>
      </c>
      <c r="BW73" s="333">
        <f t="shared" si="42"/>
        <v>0</v>
      </c>
      <c r="BX73" s="333">
        <f t="shared" si="42"/>
        <v>0</v>
      </c>
      <c r="BY73" s="333">
        <f t="shared" si="42"/>
        <v>0</v>
      </c>
    </row>
    <row r="74" spans="1:97" s="323" customFormat="1" x14ac:dyDescent="0.25"/>
    <row r="75" spans="1:97" s="323" customFormat="1" x14ac:dyDescent="0.25"/>
    <row r="76" spans="1:97" s="323" customFormat="1" ht="18" x14ac:dyDescent="0.4">
      <c r="A76" s="334" t="s">
        <v>301</v>
      </c>
    </row>
    <row r="77" spans="1:97" s="323" customFormat="1" ht="15.5" x14ac:dyDescent="0.35">
      <c r="A77" s="332" t="s">
        <v>9</v>
      </c>
      <c r="D77" s="331" t="s">
        <v>322</v>
      </c>
    </row>
    <row r="78" spans="1:97" s="328" customFormat="1" ht="13" x14ac:dyDescent="0.3">
      <c r="A78" s="328" t="s">
        <v>72</v>
      </c>
      <c r="B78" s="328" t="s">
        <v>51</v>
      </c>
      <c r="C78" s="328" t="s">
        <v>73</v>
      </c>
      <c r="D78" s="328">
        <f t="shared" ref="D78:AI78" si="43">D47</f>
        <v>2019</v>
      </c>
      <c r="E78" s="328">
        <f t="shared" si="43"/>
        <v>2020</v>
      </c>
      <c r="F78" s="328">
        <f t="shared" si="43"/>
        <v>2021</v>
      </c>
      <c r="G78" s="328">
        <f t="shared" si="43"/>
        <v>2022</v>
      </c>
      <c r="H78" s="328">
        <f t="shared" si="43"/>
        <v>2023</v>
      </c>
      <c r="I78" s="328">
        <f t="shared" si="43"/>
        <v>2024</v>
      </c>
      <c r="J78" s="328">
        <f t="shared" si="43"/>
        <v>2025</v>
      </c>
      <c r="K78" s="328">
        <f t="shared" si="43"/>
        <v>2026</v>
      </c>
      <c r="L78" s="328">
        <f t="shared" si="43"/>
        <v>2027</v>
      </c>
      <c r="M78" s="328">
        <f t="shared" si="43"/>
        <v>2028</v>
      </c>
      <c r="N78" s="328">
        <f t="shared" si="43"/>
        <v>2029</v>
      </c>
      <c r="O78" s="328">
        <f t="shared" si="43"/>
        <v>2030</v>
      </c>
      <c r="P78" s="328">
        <f t="shared" si="43"/>
        <v>2031</v>
      </c>
      <c r="Q78" s="328">
        <f t="shared" si="43"/>
        <v>2032</v>
      </c>
      <c r="R78" s="328">
        <f t="shared" si="43"/>
        <v>2033</v>
      </c>
      <c r="S78" s="328">
        <f t="shared" si="43"/>
        <v>2034</v>
      </c>
      <c r="T78" s="328">
        <f t="shared" si="43"/>
        <v>2035</v>
      </c>
      <c r="U78" s="328">
        <f t="shared" si="43"/>
        <v>2036</v>
      </c>
      <c r="V78" s="328">
        <f t="shared" si="43"/>
        <v>2037</v>
      </c>
      <c r="W78" s="328">
        <f t="shared" si="43"/>
        <v>2038</v>
      </c>
      <c r="X78" s="328">
        <f t="shared" si="43"/>
        <v>2039</v>
      </c>
      <c r="Y78" s="328">
        <f t="shared" si="43"/>
        <v>2040</v>
      </c>
      <c r="Z78" s="328">
        <f t="shared" si="43"/>
        <v>2041</v>
      </c>
      <c r="AA78" s="328">
        <f t="shared" si="43"/>
        <v>2042</v>
      </c>
      <c r="AB78" s="328">
        <f t="shared" si="43"/>
        <v>2043</v>
      </c>
      <c r="AC78" s="328">
        <f t="shared" si="43"/>
        <v>2044</v>
      </c>
      <c r="AD78" s="328">
        <f t="shared" si="43"/>
        <v>2045</v>
      </c>
      <c r="AE78" s="328">
        <f t="shared" si="43"/>
        <v>2046</v>
      </c>
      <c r="AF78" s="328">
        <f t="shared" si="43"/>
        <v>2047</v>
      </c>
      <c r="AG78" s="328">
        <f t="shared" si="43"/>
        <v>2048</v>
      </c>
      <c r="AH78" s="328">
        <f t="shared" si="43"/>
        <v>2049</v>
      </c>
      <c r="AI78" s="328">
        <f t="shared" si="43"/>
        <v>2050</v>
      </c>
      <c r="AJ78" s="328">
        <f t="shared" ref="AJ78:BO78" si="44">AJ47</f>
        <v>2051</v>
      </c>
      <c r="AK78" s="328">
        <f t="shared" si="44"/>
        <v>2052</v>
      </c>
      <c r="AL78" s="328">
        <f t="shared" si="44"/>
        <v>2053</v>
      </c>
      <c r="AM78" s="328">
        <f t="shared" si="44"/>
        <v>2054</v>
      </c>
      <c r="AN78" s="328">
        <f t="shared" si="44"/>
        <v>2055</v>
      </c>
      <c r="AO78" s="328">
        <f t="shared" si="44"/>
        <v>2056</v>
      </c>
      <c r="AP78" s="328">
        <f t="shared" si="44"/>
        <v>2057</v>
      </c>
      <c r="AQ78" s="328">
        <f t="shared" si="44"/>
        <v>2058</v>
      </c>
      <c r="AR78" s="328">
        <f t="shared" si="44"/>
        <v>2059</v>
      </c>
      <c r="AS78" s="328">
        <f t="shared" si="44"/>
        <v>2060</v>
      </c>
      <c r="AT78" s="328">
        <f t="shared" si="44"/>
        <v>2061</v>
      </c>
      <c r="AU78" s="328">
        <f t="shared" si="44"/>
        <v>2062</v>
      </c>
      <c r="AV78" s="328">
        <f t="shared" si="44"/>
        <v>2063</v>
      </c>
      <c r="AW78" s="328">
        <f t="shared" si="44"/>
        <v>2064</v>
      </c>
      <c r="AX78" s="328">
        <f t="shared" si="44"/>
        <v>2065</v>
      </c>
      <c r="AY78" s="328">
        <f t="shared" si="44"/>
        <v>2066</v>
      </c>
      <c r="AZ78" s="328">
        <f t="shared" si="44"/>
        <v>2067</v>
      </c>
      <c r="BA78" s="328">
        <f t="shared" si="44"/>
        <v>2068</v>
      </c>
      <c r="BB78" s="328">
        <f t="shared" si="44"/>
        <v>2069</v>
      </c>
      <c r="BC78" s="328">
        <f t="shared" si="44"/>
        <v>2070</v>
      </c>
      <c r="BD78" s="328">
        <f t="shared" si="44"/>
        <v>2071</v>
      </c>
      <c r="BE78" s="328">
        <f t="shared" si="44"/>
        <v>2072</v>
      </c>
      <c r="BF78" s="328">
        <f t="shared" si="44"/>
        <v>2073</v>
      </c>
      <c r="BG78" s="328">
        <f t="shared" si="44"/>
        <v>2074</v>
      </c>
      <c r="BH78" s="328">
        <f t="shared" si="44"/>
        <v>2075</v>
      </c>
      <c r="BI78" s="328">
        <f t="shared" si="44"/>
        <v>2076</v>
      </c>
      <c r="BJ78" s="328">
        <f t="shared" si="44"/>
        <v>2077</v>
      </c>
      <c r="BK78" s="328">
        <f t="shared" si="44"/>
        <v>2078</v>
      </c>
      <c r="BL78" s="328">
        <f t="shared" si="44"/>
        <v>2079</v>
      </c>
      <c r="BM78" s="328">
        <f t="shared" si="44"/>
        <v>2080</v>
      </c>
      <c r="BN78" s="328">
        <f t="shared" si="44"/>
        <v>2081</v>
      </c>
      <c r="BO78" s="328">
        <f t="shared" si="44"/>
        <v>2082</v>
      </c>
      <c r="BP78" s="328">
        <f t="shared" ref="BP78:CO78" si="45">BP47</f>
        <v>2083</v>
      </c>
      <c r="BQ78" s="328">
        <f t="shared" si="45"/>
        <v>2084</v>
      </c>
      <c r="BR78" s="328">
        <f t="shared" si="45"/>
        <v>2085</v>
      </c>
      <c r="BS78" s="328">
        <f t="shared" si="45"/>
        <v>2086</v>
      </c>
      <c r="BT78" s="328">
        <f t="shared" si="45"/>
        <v>2087</v>
      </c>
      <c r="BU78" s="328">
        <f t="shared" si="45"/>
        <v>2088</v>
      </c>
      <c r="BV78" s="328">
        <f t="shared" si="45"/>
        <v>2089</v>
      </c>
      <c r="BW78" s="328">
        <f t="shared" si="45"/>
        <v>2090</v>
      </c>
      <c r="BX78" s="328">
        <f t="shared" si="45"/>
        <v>2091</v>
      </c>
      <c r="BY78" s="328">
        <f t="shared" si="45"/>
        <v>2092</v>
      </c>
      <c r="BZ78" s="328">
        <f t="shared" si="45"/>
        <v>2093</v>
      </c>
      <c r="CA78" s="328">
        <f t="shared" si="45"/>
        <v>2094</v>
      </c>
      <c r="CB78" s="328">
        <f t="shared" si="45"/>
        <v>2095</v>
      </c>
      <c r="CC78" s="328">
        <f t="shared" si="45"/>
        <v>2096</v>
      </c>
      <c r="CD78" s="328">
        <f t="shared" si="45"/>
        <v>2097</v>
      </c>
      <c r="CE78" s="328">
        <f t="shared" si="45"/>
        <v>2098</v>
      </c>
      <c r="CF78" s="328">
        <f t="shared" si="45"/>
        <v>2099</v>
      </c>
      <c r="CG78" s="328">
        <f t="shared" si="45"/>
        <v>2100</v>
      </c>
      <c r="CH78" s="328">
        <f t="shared" si="45"/>
        <v>2101</v>
      </c>
      <c r="CI78" s="328">
        <f t="shared" si="45"/>
        <v>2102</v>
      </c>
      <c r="CJ78" s="328">
        <f t="shared" si="45"/>
        <v>2103</v>
      </c>
      <c r="CK78" s="328">
        <f t="shared" si="45"/>
        <v>2104</v>
      </c>
      <c r="CL78" s="328">
        <f t="shared" si="45"/>
        <v>2105</v>
      </c>
      <c r="CM78" s="328">
        <f t="shared" si="45"/>
        <v>2106</v>
      </c>
      <c r="CN78" s="328">
        <f t="shared" si="45"/>
        <v>2107</v>
      </c>
      <c r="CO78" s="328">
        <f t="shared" si="45"/>
        <v>2108</v>
      </c>
      <c r="CP78" s="328">
        <f t="shared" ref="CP78:CS78" si="46">CP47</f>
        <v>2109</v>
      </c>
      <c r="CQ78" s="328">
        <f t="shared" si="46"/>
        <v>2110</v>
      </c>
      <c r="CR78" s="328">
        <f t="shared" si="46"/>
        <v>2111</v>
      </c>
      <c r="CS78" s="328">
        <f t="shared" si="46"/>
        <v>2112</v>
      </c>
    </row>
    <row r="79" spans="1:97" s="323" customFormat="1" x14ac:dyDescent="0.25">
      <c r="A79" s="278">
        <f t="shared" ref="A79" si="47">A18</f>
        <v>0</v>
      </c>
      <c r="B79" s="278" t="str">
        <f>'JA basår'!B7</f>
        <v>0 0</v>
      </c>
      <c r="C79" s="278">
        <f t="shared" ref="C79" si="48">C18</f>
        <v>0</v>
      </c>
      <c r="D79" s="335">
        <f>INDEX('NOx &amp; CO2'!$E$6:$I$10,MATCH($C79,'NOx &amp; CO2'!$C$6:$C$10,1),MATCH(D$78,'NOx &amp; CO2'!$E$5:$H$5,1))</f>
        <v>7.17E-2</v>
      </c>
      <c r="E79" s="335">
        <f>INDEX('NOx &amp; CO2'!$T$6:$W$10,MATCH($C79,'NOx &amp; CO2'!$R$6:$R$10,1),MATCH(E$78,'NOx &amp; CO2'!$T$5:$W$5,1))*D79</f>
        <v>6.8558723496039697E-2</v>
      </c>
      <c r="F79" s="335">
        <f>INDEX('NOx &amp; CO2'!$T$6:$W$10,MATCH($C79,'NOx &amp; CO2'!$R$6:$R$10,1),MATCH(F$78,'NOx &amp; CO2'!$T$5:$W$5,1))*E79</f>
        <v>6.5555070675124491E-2</v>
      </c>
      <c r="G79" s="335">
        <f>INDEX('NOx &amp; CO2'!$T$6:$W$10,MATCH($C79,'NOx &amp; CO2'!$R$6:$R$10,1),MATCH(G$78,'NOx &amp; CO2'!$T$5:$W$5,1))*F79</f>
        <v>6.2683012052708514E-2</v>
      </c>
      <c r="H79" s="335">
        <f>INDEX('NOx &amp; CO2'!$T$6:$W$10,MATCH($C79,'NOx &amp; CO2'!$R$6:$R$10,1),MATCH(H$78,'NOx &amp; CO2'!$T$5:$W$5,1))*G79</f>
        <v>5.9936782304331478E-2</v>
      </c>
      <c r="I79" s="335">
        <f>INDEX('NOx &amp; CO2'!$T$6:$W$10,MATCH($C79,'NOx &amp; CO2'!$R$6:$R$10,1),MATCH(I$78,'NOx &amp; CO2'!$T$5:$W$5,1))*H79</f>
        <v>5.7310868692398702E-2</v>
      </c>
      <c r="J79" s="335">
        <f>INDEX('NOx &amp; CO2'!$T$6:$W$10,MATCH($C79,'NOx &amp; CO2'!$R$6:$R$10,1),MATCH(J$78,'NOx &amp; CO2'!$T$5:$W$5,1))*I79</f>
        <v>5.4800000000000008E-2</v>
      </c>
      <c r="K79" s="335">
        <f>INDEX('NOx &amp; CO2'!$T$6:$W$10,MATCH($C79,'NOx &amp; CO2'!$R$6:$R$10,1),MATCH(K$78,'NOx &amp; CO2'!$T$5:$W$5,1))*J79</f>
        <v>5.268069525177068E-2</v>
      </c>
      <c r="L79" s="335">
        <f>INDEX('NOx &amp; CO2'!$T$6:$W$10,MATCH($C79,'NOx &amp; CO2'!$R$6:$R$10,1),MATCH(L$78,'NOx &amp; CO2'!$T$5:$W$5,1))*K79</f>
        <v>5.0643351317699516E-2</v>
      </c>
      <c r="M79" s="335">
        <f>INDEX('NOx &amp; CO2'!$T$6:$W$10,MATCH($C79,'NOx &amp; CO2'!$R$6:$R$10,1),MATCH(M$78,'NOx &amp; CO2'!$T$5:$W$5,1))*L79</f>
        <v>4.8684798490804503E-2</v>
      </c>
      <c r="N79" s="335">
        <f>INDEX('NOx &amp; CO2'!$T$6:$W$10,MATCH($C79,'NOx &amp; CO2'!$R$6:$R$10,1),MATCH(N$78,'NOx &amp; CO2'!$T$5:$W$5,1))*M79</f>
        <v>4.6801989647590088E-2</v>
      </c>
      <c r="O79" s="335">
        <f>INDEX('NOx &amp; CO2'!$T$6:$W$10,MATCH($C79,'NOx &amp; CO2'!$R$6:$R$10,1),MATCH(O$78,'NOx &amp; CO2'!$T$5:$W$5,1))*N79</f>
        <v>4.4991995507321518E-2</v>
      </c>
      <c r="P79" s="335">
        <f>INDEX('NOx &amp; CO2'!$T$6:$W$10,MATCH($C79,'NOx &amp; CO2'!$R$6:$R$10,1),MATCH(P$78,'NOx &amp; CO2'!$T$5:$W$5,1))*O79</f>
        <v>4.3252000074639418E-2</v>
      </c>
      <c r="Q79" s="335">
        <f>INDEX('NOx &amp; CO2'!$T$6:$W$10,MATCH($C79,'NOx &amp; CO2'!$R$6:$R$10,1),MATCH(Q$78,'NOx &amp; CO2'!$T$5:$W$5,1))*P79</f>
        <v>4.1579296258424117E-2</v>
      </c>
      <c r="R79" s="335">
        <f>INDEX('NOx &amp; CO2'!$T$6:$W$10,MATCH($C79,'NOx &amp; CO2'!$R$6:$R$10,1),MATCH(R$78,'NOx &amp; CO2'!$T$5:$W$5,1))*Q79</f>
        <v>3.9971281660093602E-2</v>
      </c>
      <c r="S79" s="335">
        <f>INDEX('NOx &amp; CO2'!$T$6:$W$10,MATCH($C79,'NOx &amp; CO2'!$R$6:$R$10,1),MATCH(S$78,'NOx &amp; CO2'!$T$5:$W$5,1))*R79</f>
        <v>3.8425454524782507E-2</v>
      </c>
      <c r="T79" s="335">
        <f>INDEX('NOx &amp; CO2'!$T$6:$W$10,MATCH($C79,'NOx &amp; CO2'!$R$6:$R$10,1),MATCH(T$78,'NOx &amp; CO2'!$T$5:$W$5,1))*S79</f>
        <v>3.6939409849102912E-2</v>
      </c>
      <c r="U79" s="335">
        <f>INDEX('NOx &amp; CO2'!$T$6:$W$10,MATCH($C79,'NOx &amp; CO2'!$R$6:$R$10,1),MATCH(U$78,'NOx &amp; CO2'!$T$5:$W$5,1))*T79</f>
        <v>3.5510835639431505E-2</v>
      </c>
      <c r="V79" s="335">
        <f>INDEX('NOx &amp; CO2'!$T$6:$W$10,MATCH($C79,'NOx &amp; CO2'!$R$6:$R$10,1),MATCH(V$78,'NOx &amp; CO2'!$T$5:$W$5,1))*U79</f>
        <v>3.4137509314901608E-2</v>
      </c>
      <c r="W79" s="335">
        <f>INDEX('NOx &amp; CO2'!$T$6:$W$10,MATCH($C79,'NOx &amp; CO2'!$R$6:$R$10,1),MATCH(W$78,'NOx &amp; CO2'!$T$5:$W$5,1))*V79</f>
        <v>3.2817294249503907E-2</v>
      </c>
      <c r="X79" s="335">
        <f>INDEX('NOx &amp; CO2'!$T$6:$W$10,MATCH($C79,'NOx &amp; CO2'!$R$6:$R$10,1),MATCH(X$78,'NOx &amp; CO2'!$T$5:$W$5,1))*W79</f>
        <v>3.1548136447916084E-2</v>
      </c>
      <c r="Y79" s="335">
        <f>INDEX('NOx &amp; CO2'!$T$6:$W$10,MATCH($C79,'NOx &amp; CO2'!$R$6:$R$10,1),MATCH(Y$78,'NOx &amp; CO2'!$T$5:$W$5,1))*X79</f>
        <v>3.0328061349889527E-2</v>
      </c>
      <c r="Z79" s="335">
        <f>INDEX('NOx &amp; CO2'!$T$6:$W$10,MATCH($C79,'NOx &amp; CO2'!$R$6:$R$10,1),MATCH(Z$78,'NOx &amp; CO2'!$T$5:$W$5,1))*Y79</f>
        <v>2.9155170758221438E-2</v>
      </c>
      <c r="AA79" s="335">
        <f>INDEX('NOx &amp; CO2'!$T$6:$W$10,MATCH($C79,'NOx &amp; CO2'!$R$6:$R$10,1),MATCH(AA$78,'NOx &amp; CO2'!$T$5:$W$5,1))*Z79</f>
        <v>2.8027639885532835E-2</v>
      </c>
      <c r="AB79" s="335">
        <f>INDEX('NOx &amp; CO2'!$T$6:$W$10,MATCH($C79,'NOx &amp; CO2'!$R$6:$R$10,1),MATCH(AB$78,'NOx &amp; CO2'!$T$5:$W$5,1))*AA79</f>
        <v>2.6943714515257809E-2</v>
      </c>
      <c r="AC79" s="335">
        <f>INDEX('NOx &amp; CO2'!$T$6:$W$10,MATCH($C79,'NOx &amp; CO2'!$R$6:$R$10,1),MATCH(AC$78,'NOx &amp; CO2'!$T$5:$W$5,1))*AB79</f>
        <v>2.5901708272427128E-2</v>
      </c>
      <c r="AD79" s="335">
        <f>INDEX('NOx &amp; CO2'!$T$6:$W$10,MATCH($C79,'NOx &amp; CO2'!$R$6:$R$10,1),MATCH(AD$78,'NOx &amp; CO2'!$T$5:$W$5,1))*AC79</f>
        <v>2.4900000000000019E-2</v>
      </c>
      <c r="AE79" s="335">
        <f>INDEX('NOx &amp; CO2'!$T$6:$W$10,MATCH($C79,'NOx &amp; CO2'!$R$6:$R$10,1),MATCH(AE$78,'NOx &amp; CO2'!$T$5:$W$5,1))*AD79</f>
        <v>2.4210502134589099E-2</v>
      </c>
      <c r="AF79" s="335">
        <f>INDEX('NOx &amp; CO2'!$T$6:$W$10,MATCH($C79,'NOx &amp; CO2'!$R$6:$R$10,1),MATCH(AF$78,'NOx &amp; CO2'!$T$5:$W$5,1))*AE79</f>
        <v>2.3540096932086061E-2</v>
      </c>
      <c r="AG79" s="335">
        <f>INDEX('NOx &amp; CO2'!$T$6:$W$10,MATCH($C79,'NOx &amp; CO2'!$R$6:$R$10,1),MATCH(AG$78,'NOx &amp; CO2'!$T$5:$W$5,1))*AF79</f>
        <v>2.2888255703723031E-2</v>
      </c>
      <c r="AH79" s="335">
        <f>INDEX('NOx &amp; CO2'!$T$6:$W$10,MATCH($C79,'NOx &amp; CO2'!$R$6:$R$10,1),MATCH(AH$78,'NOx &amp; CO2'!$T$5:$W$5,1))*AG79</f>
        <v>2.2254464400482215E-2</v>
      </c>
      <c r="AI79" s="335">
        <f>INDEX('NOx &amp; CO2'!$T$6:$W$10,MATCH($C79,'NOx &amp; CO2'!$R$6:$R$10,1),MATCH(AI$78,'NOx &amp; CO2'!$T$5:$W$5,1))*AH79</f>
        <v>2.1638223207711301E-2</v>
      </c>
      <c r="AJ79" s="335">
        <f>INDEX('NOx &amp; CO2'!$T$6:$W$10,MATCH($C79,'NOx &amp; CO2'!$R$6:$R$10,1),MATCH(AJ$78,'NOx &amp; CO2'!$T$5:$W$5,1))*AI79</f>
        <v>2.1039046150964236E-2</v>
      </c>
      <c r="AK79" s="335">
        <f>INDEX('NOx &amp; CO2'!$T$6:$W$10,MATCH($C79,'NOx &amp; CO2'!$R$6:$R$10,1),MATCH(AK$78,'NOx &amp; CO2'!$T$5:$W$5,1))*AJ79</f>
        <v>2.0456460712756541E-2</v>
      </c>
      <c r="AL79" s="335">
        <f>INDEX('NOx &amp; CO2'!$T$6:$W$10,MATCH($C79,'NOx &amp; CO2'!$R$6:$R$10,1),MATCH(AL$78,'NOx &amp; CO2'!$T$5:$W$5,1))*AK79</f>
        <v>1.9890007459932926E-2</v>
      </c>
      <c r="AM79" s="335">
        <f>INDEX('NOx &amp; CO2'!$T$6:$W$10,MATCH($C79,'NOx &amp; CO2'!$R$6:$R$10,1),MATCH(AM$78,'NOx &amp; CO2'!$T$5:$W$5,1))*AL79</f>
        <v>1.9339239681353367E-2</v>
      </c>
      <c r="AN79" s="335">
        <f>INDEX('NOx &amp; CO2'!$T$6:$W$10,MATCH($C79,'NOx &amp; CO2'!$R$6:$R$10,1),MATCH(AN$78,'NOx &amp; CO2'!$T$5:$W$5,1))*AM79</f>
        <v>1.8803723035611869E-2</v>
      </c>
      <c r="AO79" s="335">
        <f>INDEX('NOx &amp; CO2'!$T$6:$W$10,MATCH($C79,'NOx &amp; CO2'!$R$6:$R$10,1),MATCH(AO$78,'NOx &amp; CO2'!$T$5:$W$5,1))*AN79</f>
        <v>1.8283035208510164E-2</v>
      </c>
      <c r="AP79" s="335">
        <f>INDEX('NOx &amp; CO2'!$T$6:$W$10,MATCH($C79,'NOx &amp; CO2'!$R$6:$R$10,1),MATCH(AP$78,'NOx &amp; CO2'!$T$5:$W$5,1))*AO79</f>
        <v>1.777676558001617E-2</v>
      </c>
      <c r="AQ79" s="335">
        <f>INDEX('NOx &amp; CO2'!$T$6:$W$10,MATCH($C79,'NOx &amp; CO2'!$R$6:$R$10,1),MATCH(AQ$78,'NOx &amp; CO2'!$T$5:$W$5,1))*AP79</f>
        <v>1.7284514900444626E-2</v>
      </c>
      <c r="AR79" s="335">
        <f>INDEX('NOx &amp; CO2'!$T$6:$W$10,MATCH($C79,'NOx &amp; CO2'!$R$6:$R$10,1),MATCH(AR$78,'NOx &amp; CO2'!$T$5:$W$5,1))*AQ79</f>
        <v>1.6805894975604474E-2</v>
      </c>
      <c r="AS79" s="335">
        <f>INDEX('NOx &amp; CO2'!$T$6:$W$10,MATCH($C79,'NOx &amp; CO2'!$R$6:$R$10,1),MATCH(AS$78,'NOx &amp; CO2'!$T$5:$W$5,1))*AR79</f>
        <v>1.6340528360664741E-2</v>
      </c>
      <c r="AT79" s="335">
        <f>INDEX('NOx &amp; CO2'!$T$6:$W$10,MATCH($C79,'NOx &amp; CO2'!$R$6:$R$10,1),MATCH(AT$78,'NOx &amp; CO2'!$T$5:$W$5,1))*AS79</f>
        <v>1.5888048062497474E-2</v>
      </c>
      <c r="AU79" s="335">
        <f>INDEX('NOx &amp; CO2'!$T$6:$W$10,MATCH($C79,'NOx &amp; CO2'!$R$6:$R$10,1),MATCH(AU$78,'NOx &amp; CO2'!$T$5:$W$5,1))*AT79</f>
        <v>1.5448097250263013E-2</v>
      </c>
      <c r="AV79" s="335">
        <f>INDEX('NOx &amp; CO2'!$T$6:$W$10,MATCH($C79,'NOx &amp; CO2'!$R$6:$R$10,1),MATCH(AV$78,'NOx &amp; CO2'!$T$5:$W$5,1))*AU79</f>
        <v>1.5020328974009333E-2</v>
      </c>
      <c r="AW79" s="335">
        <f>INDEX('NOx &amp; CO2'!$T$6:$W$10,MATCH($C79,'NOx &amp; CO2'!$R$6:$R$10,1),MATCH(AW$78,'NOx &amp; CO2'!$T$5:$W$5,1))*AV79</f>
        <v>1.4604405891063581E-2</v>
      </c>
      <c r="AX79" s="335">
        <f>INDEX('NOx &amp; CO2'!$T$6:$W$10,MATCH($C79,'NOx &amp; CO2'!$R$6:$R$10,1),MATCH(AX$78,'NOx &amp; CO2'!$T$5:$W$5,1))*AW79</f>
        <v>1.4200000000000008E-2</v>
      </c>
      <c r="AY79" s="335">
        <f>INDEX('NOx &amp; CO2'!$T$6:$W$10,MATCH($C79,'NOx &amp; CO2'!$R$6:$R$10,1),MATCH(AY$78,'NOx &amp; CO2'!$T$5:$W$5,1))*AX79</f>
        <v>1.4200000000000008E-2</v>
      </c>
      <c r="AZ79" s="335">
        <f>INDEX('NOx &amp; CO2'!$T$6:$W$10,MATCH($C79,'NOx &amp; CO2'!$R$6:$R$10,1),MATCH(AZ$78,'NOx &amp; CO2'!$T$5:$W$5,1))*AY79</f>
        <v>1.4200000000000008E-2</v>
      </c>
      <c r="BA79" s="335">
        <f>INDEX('NOx &amp; CO2'!$T$6:$W$10,MATCH($C79,'NOx &amp; CO2'!$R$6:$R$10,1),MATCH(BA$78,'NOx &amp; CO2'!$T$5:$W$5,1))*AZ79</f>
        <v>1.4200000000000008E-2</v>
      </c>
      <c r="BB79" s="335">
        <f>INDEX('NOx &amp; CO2'!$T$6:$W$10,MATCH($C79,'NOx &amp; CO2'!$R$6:$R$10,1),MATCH(BB$78,'NOx &amp; CO2'!$T$5:$W$5,1))*BA79</f>
        <v>1.4200000000000008E-2</v>
      </c>
      <c r="BC79" s="335">
        <f>INDEX('NOx &amp; CO2'!$T$6:$W$10,MATCH($C79,'NOx &amp; CO2'!$R$6:$R$10,1),MATCH(BC$78,'NOx &amp; CO2'!$T$5:$W$5,1))*BB79</f>
        <v>1.4200000000000008E-2</v>
      </c>
      <c r="BD79" s="335">
        <f>INDEX('NOx &amp; CO2'!$T$6:$W$10,MATCH($C79,'NOx &amp; CO2'!$R$6:$R$10,1),MATCH(BD$78,'NOx &amp; CO2'!$T$5:$W$5,1))*BC79</f>
        <v>1.4200000000000008E-2</v>
      </c>
      <c r="BE79" s="335">
        <f>INDEX('NOx &amp; CO2'!$T$6:$W$10,MATCH($C79,'NOx &amp; CO2'!$R$6:$R$10,1),MATCH(BE$78,'NOx &amp; CO2'!$T$5:$W$5,1))*BD79</f>
        <v>1.4200000000000008E-2</v>
      </c>
      <c r="BF79" s="335">
        <f>INDEX('NOx &amp; CO2'!$T$6:$W$10,MATCH($C79,'NOx &amp; CO2'!$R$6:$R$10,1),MATCH(BF$78,'NOx &amp; CO2'!$T$5:$W$5,1))*BE79</f>
        <v>1.4200000000000008E-2</v>
      </c>
      <c r="BG79" s="335">
        <f>INDEX('NOx &amp; CO2'!$T$6:$W$10,MATCH($C79,'NOx &amp; CO2'!$R$6:$R$10,1),MATCH(BG$78,'NOx &amp; CO2'!$T$5:$W$5,1))*BF79</f>
        <v>1.4200000000000008E-2</v>
      </c>
      <c r="BH79" s="335">
        <f>INDEX('NOx &amp; CO2'!$T$6:$W$10,MATCH($C79,'NOx &amp; CO2'!$R$6:$R$10,1),MATCH(BH$78,'NOx &amp; CO2'!$T$5:$W$5,1))*BG79</f>
        <v>1.4200000000000008E-2</v>
      </c>
      <c r="BI79" s="335">
        <f>INDEX('NOx &amp; CO2'!$T$6:$W$10,MATCH($C79,'NOx &amp; CO2'!$R$6:$R$10,1),MATCH(BI$78,'NOx &amp; CO2'!$T$5:$W$5,1))*BH79</f>
        <v>1.4200000000000008E-2</v>
      </c>
      <c r="BJ79" s="335">
        <f>INDEX('NOx &amp; CO2'!$T$6:$W$10,MATCH($C79,'NOx &amp; CO2'!$R$6:$R$10,1),MATCH(BJ$78,'NOx &amp; CO2'!$T$5:$W$5,1))*BI79</f>
        <v>1.4200000000000008E-2</v>
      </c>
      <c r="BK79" s="335">
        <f>INDEX('NOx &amp; CO2'!$T$6:$W$10,MATCH($C79,'NOx &amp; CO2'!$R$6:$R$10,1),MATCH(BK$78,'NOx &amp; CO2'!$T$5:$W$5,1))*BJ79</f>
        <v>1.4200000000000008E-2</v>
      </c>
      <c r="BL79" s="335">
        <f>INDEX('NOx &amp; CO2'!$T$6:$W$10,MATCH($C79,'NOx &amp; CO2'!$R$6:$R$10,1),MATCH(BL$78,'NOx &amp; CO2'!$T$5:$W$5,1))*BK79</f>
        <v>1.4200000000000008E-2</v>
      </c>
      <c r="BM79" s="335">
        <f>INDEX('NOx &amp; CO2'!$T$6:$W$10,MATCH($C79,'NOx &amp; CO2'!$R$6:$R$10,1),MATCH(BM$78,'NOx &amp; CO2'!$T$5:$W$5,1))*BL79</f>
        <v>1.4200000000000008E-2</v>
      </c>
      <c r="BN79" s="335">
        <f>INDEX('NOx &amp; CO2'!$T$6:$W$10,MATCH($C79,'NOx &amp; CO2'!$R$6:$R$10,1),MATCH(BN$78,'NOx &amp; CO2'!$T$5:$W$5,1))*BM79</f>
        <v>1.4200000000000008E-2</v>
      </c>
      <c r="BO79" s="335">
        <f>INDEX('NOx &amp; CO2'!$T$6:$W$10,MATCH($C79,'NOx &amp; CO2'!$R$6:$R$10,1),MATCH(BO$78,'NOx &amp; CO2'!$T$5:$W$5,1))*BN79</f>
        <v>1.4200000000000008E-2</v>
      </c>
      <c r="BP79" s="335">
        <f>INDEX('NOx &amp; CO2'!$T$6:$W$10,MATCH($C79,'NOx &amp; CO2'!$R$6:$R$10,1),MATCH(BP$78,'NOx &amp; CO2'!$T$5:$W$5,1))*BO79</f>
        <v>1.4200000000000008E-2</v>
      </c>
      <c r="BQ79" s="335">
        <f>INDEX('NOx &amp; CO2'!$T$6:$W$10,MATCH($C79,'NOx &amp; CO2'!$R$6:$R$10,1),MATCH(BQ$78,'NOx &amp; CO2'!$T$5:$W$5,1))*BP79</f>
        <v>1.4200000000000008E-2</v>
      </c>
      <c r="BR79" s="335">
        <f>INDEX('NOx &amp; CO2'!$T$6:$W$10,MATCH($C79,'NOx &amp; CO2'!$R$6:$R$10,1),MATCH(BR$78,'NOx &amp; CO2'!$T$5:$W$5,1))*BQ79</f>
        <v>1.4200000000000008E-2</v>
      </c>
      <c r="BS79" s="335">
        <f>INDEX('NOx &amp; CO2'!$T$6:$W$10,MATCH($C79,'NOx &amp; CO2'!$R$6:$R$10,1),MATCH(BS$78,'NOx &amp; CO2'!$T$5:$W$5,1))*BR79</f>
        <v>1.4200000000000008E-2</v>
      </c>
      <c r="BT79" s="335">
        <f>INDEX('NOx &amp; CO2'!$T$6:$W$10,MATCH($C79,'NOx &amp; CO2'!$R$6:$R$10,1),MATCH(BT$78,'NOx &amp; CO2'!$T$5:$W$5,1))*BS79</f>
        <v>1.4200000000000008E-2</v>
      </c>
      <c r="BU79" s="335">
        <f>INDEX('NOx &amp; CO2'!$T$6:$W$10,MATCH($C79,'NOx &amp; CO2'!$R$6:$R$10,1),MATCH(BU$78,'NOx &amp; CO2'!$T$5:$W$5,1))*BT79</f>
        <v>1.4200000000000008E-2</v>
      </c>
      <c r="BV79" s="335">
        <f>INDEX('NOx &amp; CO2'!$T$6:$W$10,MATCH($C79,'NOx &amp; CO2'!$R$6:$R$10,1),MATCH(BV$78,'NOx &amp; CO2'!$T$5:$W$5,1))*BU79</f>
        <v>1.4200000000000008E-2</v>
      </c>
      <c r="BW79" s="335">
        <f>INDEX('NOx &amp; CO2'!$T$6:$W$10,MATCH($C79,'NOx &amp; CO2'!$R$6:$R$10,1),MATCH(BW$78,'NOx &amp; CO2'!$T$5:$W$5,1))*BV79</f>
        <v>1.4200000000000008E-2</v>
      </c>
      <c r="BX79" s="335">
        <f>INDEX('NOx &amp; CO2'!$T$6:$W$10,MATCH($C79,'NOx &amp; CO2'!$R$6:$R$10,1),MATCH(BX$78,'NOx &amp; CO2'!$T$5:$W$5,1))*BW79</f>
        <v>1.4200000000000008E-2</v>
      </c>
      <c r="BY79" s="335">
        <f>INDEX('NOx &amp; CO2'!$T$6:$W$10,MATCH($C79,'NOx &amp; CO2'!$R$6:$R$10,1),MATCH(BY$78,'NOx &amp; CO2'!$T$5:$W$5,1))*BX79</f>
        <v>1.4200000000000008E-2</v>
      </c>
      <c r="BZ79" s="335">
        <f>INDEX('NOx &amp; CO2'!$T$6:$W$10,MATCH($C79,'NOx &amp; CO2'!$R$6:$R$10,1),MATCH(BZ$78,'NOx &amp; CO2'!$T$5:$W$5,1))*BY79</f>
        <v>1.4200000000000008E-2</v>
      </c>
      <c r="CA79" s="335">
        <f>INDEX('NOx &amp; CO2'!$T$6:$W$10,MATCH($C79,'NOx &amp; CO2'!$R$6:$R$10,1),MATCH(CA$78,'NOx &amp; CO2'!$T$5:$W$5,1))*BZ79</f>
        <v>1.4200000000000008E-2</v>
      </c>
      <c r="CB79" s="335">
        <f>INDEX('NOx &amp; CO2'!$T$6:$W$10,MATCH($C79,'NOx &amp; CO2'!$R$6:$R$10,1),MATCH(CB$78,'NOx &amp; CO2'!$T$5:$W$5,1))*CA79</f>
        <v>1.4200000000000008E-2</v>
      </c>
      <c r="CC79" s="335">
        <f>INDEX('NOx &amp; CO2'!$T$6:$W$10,MATCH($C79,'NOx &amp; CO2'!$R$6:$R$10,1),MATCH(CC$78,'NOx &amp; CO2'!$T$5:$W$5,1))*CB79</f>
        <v>1.4200000000000008E-2</v>
      </c>
      <c r="CD79" s="335">
        <f>INDEX('NOx &amp; CO2'!$T$6:$W$10,MATCH($C79,'NOx &amp; CO2'!$R$6:$R$10,1),MATCH(CD$78,'NOx &amp; CO2'!$T$5:$W$5,1))*CC79</f>
        <v>1.4200000000000008E-2</v>
      </c>
      <c r="CE79" s="335">
        <f>INDEX('NOx &amp; CO2'!$T$6:$W$10,MATCH($C79,'NOx &amp; CO2'!$R$6:$R$10,1),MATCH(CE$78,'NOx &amp; CO2'!$T$5:$W$5,1))*CD79</f>
        <v>1.4200000000000008E-2</v>
      </c>
      <c r="CF79" s="335">
        <f>INDEX('NOx &amp; CO2'!$T$6:$W$10,MATCH($C79,'NOx &amp; CO2'!$R$6:$R$10,1),MATCH(CF$78,'NOx &amp; CO2'!$T$5:$W$5,1))*CE79</f>
        <v>1.4200000000000008E-2</v>
      </c>
      <c r="CG79" s="335">
        <f>INDEX('NOx &amp; CO2'!$T$6:$W$10,MATCH($C79,'NOx &amp; CO2'!$R$6:$R$10,1),MATCH(CG$78,'NOx &amp; CO2'!$T$5:$W$5,1))*CF79</f>
        <v>1.4200000000000008E-2</v>
      </c>
      <c r="CH79" s="335">
        <f>INDEX('NOx &amp; CO2'!$T$6:$W$10,MATCH($C79,'NOx &amp; CO2'!$R$6:$R$10,1),MATCH(CH$78,'NOx &amp; CO2'!$T$5:$W$5,1))*CG79</f>
        <v>1.4200000000000008E-2</v>
      </c>
      <c r="CI79" s="335">
        <f>INDEX('NOx &amp; CO2'!$T$6:$W$10,MATCH($C79,'NOx &amp; CO2'!$R$6:$R$10,1),MATCH(CI$78,'NOx &amp; CO2'!$T$5:$W$5,1))*CH79</f>
        <v>1.4200000000000008E-2</v>
      </c>
      <c r="CJ79" s="335">
        <f>INDEX('NOx &amp; CO2'!$T$6:$W$10,MATCH($C79,'NOx &amp; CO2'!$R$6:$R$10,1),MATCH(CJ$78,'NOx &amp; CO2'!$T$5:$W$5,1))*CI79</f>
        <v>1.4200000000000008E-2</v>
      </c>
      <c r="CK79" s="335">
        <f>INDEX('NOx &amp; CO2'!$T$6:$W$10,MATCH($C79,'NOx &amp; CO2'!$R$6:$R$10,1),MATCH(CK$78,'NOx &amp; CO2'!$T$5:$W$5,1))*CJ79</f>
        <v>1.4200000000000008E-2</v>
      </c>
      <c r="CL79" s="335">
        <f>INDEX('NOx &amp; CO2'!$T$6:$W$10,MATCH($C79,'NOx &amp; CO2'!$R$6:$R$10,1),MATCH(CL$78,'NOx &amp; CO2'!$T$5:$W$5,1))*CK79</f>
        <v>1.4200000000000008E-2</v>
      </c>
      <c r="CM79" s="335">
        <f>INDEX('NOx &amp; CO2'!$T$6:$W$10,MATCH($C79,'NOx &amp; CO2'!$R$6:$R$10,1),MATCH(CM$78,'NOx &amp; CO2'!$T$5:$W$5,1))*CL79</f>
        <v>1.4200000000000008E-2</v>
      </c>
      <c r="CN79" s="335">
        <f>INDEX('NOx &amp; CO2'!$T$6:$W$10,MATCH($C79,'NOx &amp; CO2'!$R$6:$R$10,1),MATCH(CN$78,'NOx &amp; CO2'!$T$5:$W$5,1))*CM79</f>
        <v>1.4200000000000008E-2</v>
      </c>
      <c r="CO79" s="335">
        <f>INDEX('NOx &amp; CO2'!$T$6:$W$10,MATCH($C79,'NOx &amp; CO2'!$R$6:$R$10,1),MATCH(CO$78,'NOx &amp; CO2'!$T$5:$W$5,1))*CN79</f>
        <v>1.4200000000000008E-2</v>
      </c>
      <c r="CP79" s="335">
        <f>INDEX('NOx &amp; CO2'!$T$6:$W$10,MATCH($C79,'NOx &amp; CO2'!$R$6:$R$10,1),MATCH(CP$78,'NOx &amp; CO2'!$T$5:$W$5,1))*CO79</f>
        <v>1.4200000000000008E-2</v>
      </c>
      <c r="CQ79" s="335">
        <f>INDEX('NOx &amp; CO2'!$T$6:$W$10,MATCH($C79,'NOx &amp; CO2'!$R$6:$R$10,1),MATCH(CQ$78,'NOx &amp; CO2'!$T$5:$W$5,1))*CP79</f>
        <v>1.4200000000000008E-2</v>
      </c>
      <c r="CR79" s="335">
        <f>INDEX('NOx &amp; CO2'!$T$6:$W$10,MATCH($C79,'NOx &amp; CO2'!$R$6:$R$10,1),MATCH(CR$78,'NOx &amp; CO2'!$T$5:$W$5,1))*CQ79</f>
        <v>1.4200000000000008E-2</v>
      </c>
      <c r="CS79" s="335">
        <f>INDEX('NOx &amp; CO2'!$T$6:$W$10,MATCH($C79,'NOx &amp; CO2'!$R$6:$R$10,1),MATCH(CS$78,'NOx &amp; CO2'!$T$5:$W$5,1))*CR79</f>
        <v>1.4200000000000008E-2</v>
      </c>
    </row>
    <row r="80" spans="1:97" s="323" customFormat="1" x14ac:dyDescent="0.25">
      <c r="A80" s="278">
        <f t="shared" ref="A80" si="49">A19</f>
        <v>0</v>
      </c>
      <c r="B80" s="278" t="str">
        <f>'JA basår'!B8</f>
        <v>0 0</v>
      </c>
      <c r="C80" s="278">
        <f t="shared" ref="C80" si="50">C19</f>
        <v>0</v>
      </c>
      <c r="D80" s="335">
        <f>INDEX('NOx &amp; CO2'!$E$6:$I$10,MATCH($C80,'NOx &amp; CO2'!$C$6:$C$10,1),MATCH(D$78,'NOx &amp; CO2'!$E$5:$H$5,1))</f>
        <v>7.17E-2</v>
      </c>
      <c r="E80" s="335">
        <f>INDEX('NOx &amp; CO2'!$T$6:$W$10,MATCH($C80,'NOx &amp; CO2'!$R$6:$R$10,1),MATCH(E$78,'NOx &amp; CO2'!$T$5:$W$5,1))*D80</f>
        <v>6.8558723496039697E-2</v>
      </c>
      <c r="F80" s="335">
        <f>INDEX('NOx &amp; CO2'!$T$6:$W$10,MATCH($C80,'NOx &amp; CO2'!$R$6:$R$10,1),MATCH(F$78,'NOx &amp; CO2'!$T$5:$W$5,1))*E80</f>
        <v>6.5555070675124491E-2</v>
      </c>
      <c r="G80" s="335">
        <f>INDEX('NOx &amp; CO2'!$T$6:$W$10,MATCH($C80,'NOx &amp; CO2'!$R$6:$R$10,1),MATCH(G$78,'NOx &amp; CO2'!$T$5:$W$5,1))*F80</f>
        <v>6.2683012052708514E-2</v>
      </c>
      <c r="H80" s="335">
        <f>INDEX('NOx &amp; CO2'!$T$6:$W$10,MATCH($C80,'NOx &amp; CO2'!$R$6:$R$10,1),MATCH(H$78,'NOx &amp; CO2'!$T$5:$W$5,1))*G80</f>
        <v>5.9936782304331478E-2</v>
      </c>
      <c r="I80" s="335">
        <f>INDEX('NOx &amp; CO2'!$T$6:$W$10,MATCH($C80,'NOx &amp; CO2'!$R$6:$R$10,1),MATCH(I$78,'NOx &amp; CO2'!$T$5:$W$5,1))*H80</f>
        <v>5.7310868692398702E-2</v>
      </c>
      <c r="J80" s="335">
        <f>INDEX('NOx &amp; CO2'!$T$6:$W$10,MATCH($C80,'NOx &amp; CO2'!$R$6:$R$10,1),MATCH(J$78,'NOx &amp; CO2'!$T$5:$W$5,1))*I80</f>
        <v>5.4800000000000008E-2</v>
      </c>
      <c r="K80" s="335">
        <f>INDEX('NOx &amp; CO2'!$T$6:$W$10,MATCH($C80,'NOx &amp; CO2'!$R$6:$R$10,1),MATCH(K$78,'NOx &amp; CO2'!$T$5:$W$5,1))*J80</f>
        <v>5.268069525177068E-2</v>
      </c>
      <c r="L80" s="335">
        <f>INDEX('NOx &amp; CO2'!$T$6:$W$10,MATCH($C80,'NOx &amp; CO2'!$R$6:$R$10,1),MATCH(L$78,'NOx &amp; CO2'!$T$5:$W$5,1))*K80</f>
        <v>5.0643351317699516E-2</v>
      </c>
      <c r="M80" s="335">
        <f>INDEX('NOx &amp; CO2'!$T$6:$W$10,MATCH($C80,'NOx &amp; CO2'!$R$6:$R$10,1),MATCH(M$78,'NOx &amp; CO2'!$T$5:$W$5,1))*L80</f>
        <v>4.8684798490804503E-2</v>
      </c>
      <c r="N80" s="335">
        <f>INDEX('NOx &amp; CO2'!$T$6:$W$10,MATCH($C80,'NOx &amp; CO2'!$R$6:$R$10,1),MATCH(N$78,'NOx &amp; CO2'!$T$5:$W$5,1))*M80</f>
        <v>4.6801989647590088E-2</v>
      </c>
      <c r="O80" s="335">
        <f>INDEX('NOx &amp; CO2'!$T$6:$W$10,MATCH($C80,'NOx &amp; CO2'!$R$6:$R$10,1),MATCH(O$78,'NOx &amp; CO2'!$T$5:$W$5,1))*N80</f>
        <v>4.4991995507321518E-2</v>
      </c>
      <c r="P80" s="335">
        <f>INDEX('NOx &amp; CO2'!$T$6:$W$10,MATCH($C80,'NOx &amp; CO2'!$R$6:$R$10,1),MATCH(P$78,'NOx &amp; CO2'!$T$5:$W$5,1))*O80</f>
        <v>4.3252000074639418E-2</v>
      </c>
      <c r="Q80" s="335">
        <f>INDEX('NOx &amp; CO2'!$T$6:$W$10,MATCH($C80,'NOx &amp; CO2'!$R$6:$R$10,1),MATCH(Q$78,'NOx &amp; CO2'!$T$5:$W$5,1))*P80</f>
        <v>4.1579296258424117E-2</v>
      </c>
      <c r="R80" s="335">
        <f>INDEX('NOx &amp; CO2'!$T$6:$W$10,MATCH($C80,'NOx &amp; CO2'!$R$6:$R$10,1),MATCH(R$78,'NOx &amp; CO2'!$T$5:$W$5,1))*Q80</f>
        <v>3.9971281660093602E-2</v>
      </c>
      <c r="S80" s="335">
        <f>INDEX('NOx &amp; CO2'!$T$6:$W$10,MATCH($C80,'NOx &amp; CO2'!$R$6:$R$10,1),MATCH(S$78,'NOx &amp; CO2'!$T$5:$W$5,1))*R80</f>
        <v>3.8425454524782507E-2</v>
      </c>
      <c r="T80" s="335">
        <f>INDEX('NOx &amp; CO2'!$T$6:$W$10,MATCH($C80,'NOx &amp; CO2'!$R$6:$R$10,1),MATCH(T$78,'NOx &amp; CO2'!$T$5:$W$5,1))*S80</f>
        <v>3.6939409849102912E-2</v>
      </c>
      <c r="U80" s="335">
        <f>INDEX('NOx &amp; CO2'!$T$6:$W$10,MATCH($C80,'NOx &amp; CO2'!$R$6:$R$10,1),MATCH(U$78,'NOx &amp; CO2'!$T$5:$W$5,1))*T80</f>
        <v>3.5510835639431505E-2</v>
      </c>
      <c r="V80" s="335">
        <f>INDEX('NOx &amp; CO2'!$T$6:$W$10,MATCH($C80,'NOx &amp; CO2'!$R$6:$R$10,1),MATCH(V$78,'NOx &amp; CO2'!$T$5:$W$5,1))*U80</f>
        <v>3.4137509314901608E-2</v>
      </c>
      <c r="W80" s="335">
        <f>INDEX('NOx &amp; CO2'!$T$6:$W$10,MATCH($C80,'NOx &amp; CO2'!$R$6:$R$10,1),MATCH(W$78,'NOx &amp; CO2'!$T$5:$W$5,1))*V80</f>
        <v>3.2817294249503907E-2</v>
      </c>
      <c r="X80" s="335">
        <f>INDEX('NOx &amp; CO2'!$T$6:$W$10,MATCH($C80,'NOx &amp; CO2'!$R$6:$R$10,1),MATCH(X$78,'NOx &amp; CO2'!$T$5:$W$5,1))*W80</f>
        <v>3.1548136447916084E-2</v>
      </c>
      <c r="Y80" s="335">
        <f>INDEX('NOx &amp; CO2'!$T$6:$W$10,MATCH($C80,'NOx &amp; CO2'!$R$6:$R$10,1),MATCH(Y$78,'NOx &amp; CO2'!$T$5:$W$5,1))*X80</f>
        <v>3.0328061349889527E-2</v>
      </c>
      <c r="Z80" s="335">
        <f>INDEX('NOx &amp; CO2'!$T$6:$W$10,MATCH($C80,'NOx &amp; CO2'!$R$6:$R$10,1),MATCH(Z$78,'NOx &amp; CO2'!$T$5:$W$5,1))*Y80</f>
        <v>2.9155170758221438E-2</v>
      </c>
      <c r="AA80" s="335">
        <f>INDEX('NOx &amp; CO2'!$T$6:$W$10,MATCH($C80,'NOx &amp; CO2'!$R$6:$R$10,1),MATCH(AA$78,'NOx &amp; CO2'!$T$5:$W$5,1))*Z80</f>
        <v>2.8027639885532835E-2</v>
      </c>
      <c r="AB80" s="335">
        <f>INDEX('NOx &amp; CO2'!$T$6:$W$10,MATCH($C80,'NOx &amp; CO2'!$R$6:$R$10,1),MATCH(AB$78,'NOx &amp; CO2'!$T$5:$W$5,1))*AA80</f>
        <v>2.6943714515257809E-2</v>
      </c>
      <c r="AC80" s="335">
        <f>INDEX('NOx &amp; CO2'!$T$6:$W$10,MATCH($C80,'NOx &amp; CO2'!$R$6:$R$10,1),MATCH(AC$78,'NOx &amp; CO2'!$T$5:$W$5,1))*AB80</f>
        <v>2.5901708272427128E-2</v>
      </c>
      <c r="AD80" s="335">
        <f>INDEX('NOx &amp; CO2'!$T$6:$W$10,MATCH($C80,'NOx &amp; CO2'!$R$6:$R$10,1),MATCH(AD$78,'NOx &amp; CO2'!$T$5:$W$5,1))*AC80</f>
        <v>2.4900000000000019E-2</v>
      </c>
      <c r="AE80" s="335">
        <f>INDEX('NOx &amp; CO2'!$T$6:$W$10,MATCH($C80,'NOx &amp; CO2'!$R$6:$R$10,1),MATCH(AE$78,'NOx &amp; CO2'!$T$5:$W$5,1))*AD80</f>
        <v>2.4210502134589099E-2</v>
      </c>
      <c r="AF80" s="335">
        <f>INDEX('NOx &amp; CO2'!$T$6:$W$10,MATCH($C80,'NOx &amp; CO2'!$R$6:$R$10,1),MATCH(AF$78,'NOx &amp; CO2'!$T$5:$W$5,1))*AE80</f>
        <v>2.3540096932086061E-2</v>
      </c>
      <c r="AG80" s="335">
        <f>INDEX('NOx &amp; CO2'!$T$6:$W$10,MATCH($C80,'NOx &amp; CO2'!$R$6:$R$10,1),MATCH(AG$78,'NOx &amp; CO2'!$T$5:$W$5,1))*AF80</f>
        <v>2.2888255703723031E-2</v>
      </c>
      <c r="AH80" s="335">
        <f>INDEX('NOx &amp; CO2'!$T$6:$W$10,MATCH($C80,'NOx &amp; CO2'!$R$6:$R$10,1),MATCH(AH$78,'NOx &amp; CO2'!$T$5:$W$5,1))*AG80</f>
        <v>2.2254464400482215E-2</v>
      </c>
      <c r="AI80" s="335">
        <f>INDEX('NOx &amp; CO2'!$T$6:$W$10,MATCH($C80,'NOx &amp; CO2'!$R$6:$R$10,1),MATCH(AI$78,'NOx &amp; CO2'!$T$5:$W$5,1))*AH80</f>
        <v>2.1638223207711301E-2</v>
      </c>
      <c r="AJ80" s="335">
        <f>INDEX('NOx &amp; CO2'!$T$6:$W$10,MATCH($C80,'NOx &amp; CO2'!$R$6:$R$10,1),MATCH(AJ$78,'NOx &amp; CO2'!$T$5:$W$5,1))*AI80</f>
        <v>2.1039046150964236E-2</v>
      </c>
      <c r="AK80" s="335">
        <f>INDEX('NOx &amp; CO2'!$T$6:$W$10,MATCH($C80,'NOx &amp; CO2'!$R$6:$R$10,1),MATCH(AK$78,'NOx &amp; CO2'!$T$5:$W$5,1))*AJ80</f>
        <v>2.0456460712756541E-2</v>
      </c>
      <c r="AL80" s="335">
        <f>INDEX('NOx &amp; CO2'!$T$6:$W$10,MATCH($C80,'NOx &amp; CO2'!$R$6:$R$10,1),MATCH(AL$78,'NOx &amp; CO2'!$T$5:$W$5,1))*AK80</f>
        <v>1.9890007459932926E-2</v>
      </c>
      <c r="AM80" s="335">
        <f>INDEX('NOx &amp; CO2'!$T$6:$W$10,MATCH($C80,'NOx &amp; CO2'!$R$6:$R$10,1),MATCH(AM$78,'NOx &amp; CO2'!$T$5:$W$5,1))*AL80</f>
        <v>1.9339239681353367E-2</v>
      </c>
      <c r="AN80" s="335">
        <f>INDEX('NOx &amp; CO2'!$T$6:$W$10,MATCH($C80,'NOx &amp; CO2'!$R$6:$R$10,1),MATCH(AN$78,'NOx &amp; CO2'!$T$5:$W$5,1))*AM80</f>
        <v>1.8803723035611869E-2</v>
      </c>
      <c r="AO80" s="335">
        <f>INDEX('NOx &amp; CO2'!$T$6:$W$10,MATCH($C80,'NOx &amp; CO2'!$R$6:$R$10,1),MATCH(AO$78,'NOx &amp; CO2'!$T$5:$W$5,1))*AN80</f>
        <v>1.8283035208510164E-2</v>
      </c>
      <c r="AP80" s="335">
        <f>INDEX('NOx &amp; CO2'!$T$6:$W$10,MATCH($C80,'NOx &amp; CO2'!$R$6:$R$10,1),MATCH(AP$78,'NOx &amp; CO2'!$T$5:$W$5,1))*AO80</f>
        <v>1.777676558001617E-2</v>
      </c>
      <c r="AQ80" s="335">
        <f>INDEX('NOx &amp; CO2'!$T$6:$W$10,MATCH($C80,'NOx &amp; CO2'!$R$6:$R$10,1),MATCH(AQ$78,'NOx &amp; CO2'!$T$5:$W$5,1))*AP80</f>
        <v>1.7284514900444626E-2</v>
      </c>
      <c r="AR80" s="335">
        <f>INDEX('NOx &amp; CO2'!$T$6:$W$10,MATCH($C80,'NOx &amp; CO2'!$R$6:$R$10,1),MATCH(AR$78,'NOx &amp; CO2'!$T$5:$W$5,1))*AQ80</f>
        <v>1.6805894975604474E-2</v>
      </c>
      <c r="AS80" s="335">
        <f>INDEX('NOx &amp; CO2'!$T$6:$W$10,MATCH($C80,'NOx &amp; CO2'!$R$6:$R$10,1),MATCH(AS$78,'NOx &amp; CO2'!$T$5:$W$5,1))*AR80</f>
        <v>1.6340528360664741E-2</v>
      </c>
      <c r="AT80" s="335">
        <f>INDEX('NOx &amp; CO2'!$T$6:$W$10,MATCH($C80,'NOx &amp; CO2'!$R$6:$R$10,1),MATCH(AT$78,'NOx &amp; CO2'!$T$5:$W$5,1))*AS80</f>
        <v>1.5888048062497474E-2</v>
      </c>
      <c r="AU80" s="335">
        <f>INDEX('NOx &amp; CO2'!$T$6:$W$10,MATCH($C80,'NOx &amp; CO2'!$R$6:$R$10,1),MATCH(AU$78,'NOx &amp; CO2'!$T$5:$W$5,1))*AT80</f>
        <v>1.5448097250263013E-2</v>
      </c>
      <c r="AV80" s="335">
        <f>INDEX('NOx &amp; CO2'!$T$6:$W$10,MATCH($C80,'NOx &amp; CO2'!$R$6:$R$10,1),MATCH(AV$78,'NOx &amp; CO2'!$T$5:$W$5,1))*AU80</f>
        <v>1.5020328974009333E-2</v>
      </c>
      <c r="AW80" s="335">
        <f>INDEX('NOx &amp; CO2'!$T$6:$W$10,MATCH($C80,'NOx &amp; CO2'!$R$6:$R$10,1),MATCH(AW$78,'NOx &amp; CO2'!$T$5:$W$5,1))*AV80</f>
        <v>1.4604405891063581E-2</v>
      </c>
      <c r="AX80" s="335">
        <f>INDEX('NOx &amp; CO2'!$T$6:$W$10,MATCH($C80,'NOx &amp; CO2'!$R$6:$R$10,1),MATCH(AX$78,'NOx &amp; CO2'!$T$5:$W$5,1))*AW80</f>
        <v>1.4200000000000008E-2</v>
      </c>
      <c r="AY80" s="335">
        <f>INDEX('NOx &amp; CO2'!$T$6:$W$10,MATCH($C80,'NOx &amp; CO2'!$R$6:$R$10,1),MATCH(AY$78,'NOx &amp; CO2'!$T$5:$W$5,1))*AX80</f>
        <v>1.4200000000000008E-2</v>
      </c>
      <c r="AZ80" s="335">
        <f>INDEX('NOx &amp; CO2'!$T$6:$W$10,MATCH($C80,'NOx &amp; CO2'!$R$6:$R$10,1),MATCH(AZ$78,'NOx &amp; CO2'!$T$5:$W$5,1))*AY80</f>
        <v>1.4200000000000008E-2</v>
      </c>
      <c r="BA80" s="335">
        <f>INDEX('NOx &amp; CO2'!$T$6:$W$10,MATCH($C80,'NOx &amp; CO2'!$R$6:$R$10,1),MATCH(BA$78,'NOx &amp; CO2'!$T$5:$W$5,1))*AZ80</f>
        <v>1.4200000000000008E-2</v>
      </c>
      <c r="BB80" s="335">
        <f>INDEX('NOx &amp; CO2'!$T$6:$W$10,MATCH($C80,'NOx &amp; CO2'!$R$6:$R$10,1),MATCH(BB$78,'NOx &amp; CO2'!$T$5:$W$5,1))*BA80</f>
        <v>1.4200000000000008E-2</v>
      </c>
      <c r="BC80" s="335">
        <f>INDEX('NOx &amp; CO2'!$T$6:$W$10,MATCH($C80,'NOx &amp; CO2'!$R$6:$R$10,1),MATCH(BC$78,'NOx &amp; CO2'!$T$5:$W$5,1))*BB80</f>
        <v>1.4200000000000008E-2</v>
      </c>
      <c r="BD80" s="335">
        <f>INDEX('NOx &amp; CO2'!$T$6:$W$10,MATCH($C80,'NOx &amp; CO2'!$R$6:$R$10,1),MATCH(BD$78,'NOx &amp; CO2'!$T$5:$W$5,1))*BC80</f>
        <v>1.4200000000000008E-2</v>
      </c>
      <c r="BE80" s="335">
        <f>INDEX('NOx &amp; CO2'!$T$6:$W$10,MATCH($C80,'NOx &amp; CO2'!$R$6:$R$10,1),MATCH(BE$78,'NOx &amp; CO2'!$T$5:$W$5,1))*BD80</f>
        <v>1.4200000000000008E-2</v>
      </c>
      <c r="BF80" s="335">
        <f>INDEX('NOx &amp; CO2'!$T$6:$W$10,MATCH($C80,'NOx &amp; CO2'!$R$6:$R$10,1),MATCH(BF$78,'NOx &amp; CO2'!$T$5:$W$5,1))*BE80</f>
        <v>1.4200000000000008E-2</v>
      </c>
      <c r="BG80" s="335">
        <f>INDEX('NOx &amp; CO2'!$T$6:$W$10,MATCH($C80,'NOx &amp; CO2'!$R$6:$R$10,1),MATCH(BG$78,'NOx &amp; CO2'!$T$5:$W$5,1))*BF80</f>
        <v>1.4200000000000008E-2</v>
      </c>
      <c r="BH80" s="335">
        <f>INDEX('NOx &amp; CO2'!$T$6:$W$10,MATCH($C80,'NOx &amp; CO2'!$R$6:$R$10,1),MATCH(BH$78,'NOx &amp; CO2'!$T$5:$W$5,1))*BG80</f>
        <v>1.4200000000000008E-2</v>
      </c>
      <c r="BI80" s="335">
        <f>INDEX('NOx &amp; CO2'!$T$6:$W$10,MATCH($C80,'NOx &amp; CO2'!$R$6:$R$10,1),MATCH(BI$78,'NOx &amp; CO2'!$T$5:$W$5,1))*BH80</f>
        <v>1.4200000000000008E-2</v>
      </c>
      <c r="BJ80" s="335">
        <f>INDEX('NOx &amp; CO2'!$T$6:$W$10,MATCH($C80,'NOx &amp; CO2'!$R$6:$R$10,1),MATCH(BJ$78,'NOx &amp; CO2'!$T$5:$W$5,1))*BI80</f>
        <v>1.4200000000000008E-2</v>
      </c>
      <c r="BK80" s="335">
        <f>INDEX('NOx &amp; CO2'!$T$6:$W$10,MATCH($C80,'NOx &amp; CO2'!$R$6:$R$10,1),MATCH(BK$78,'NOx &amp; CO2'!$T$5:$W$5,1))*BJ80</f>
        <v>1.4200000000000008E-2</v>
      </c>
      <c r="BL80" s="335">
        <f>INDEX('NOx &amp; CO2'!$T$6:$W$10,MATCH($C80,'NOx &amp; CO2'!$R$6:$R$10,1),MATCH(BL$78,'NOx &amp; CO2'!$T$5:$W$5,1))*BK80</f>
        <v>1.4200000000000008E-2</v>
      </c>
      <c r="BM80" s="335">
        <f>INDEX('NOx &amp; CO2'!$T$6:$W$10,MATCH($C80,'NOx &amp; CO2'!$R$6:$R$10,1),MATCH(BM$78,'NOx &amp; CO2'!$T$5:$W$5,1))*BL80</f>
        <v>1.4200000000000008E-2</v>
      </c>
      <c r="BN80" s="335">
        <f>INDEX('NOx &amp; CO2'!$T$6:$W$10,MATCH($C80,'NOx &amp; CO2'!$R$6:$R$10,1),MATCH(BN$78,'NOx &amp; CO2'!$T$5:$W$5,1))*BM80</f>
        <v>1.4200000000000008E-2</v>
      </c>
      <c r="BO80" s="335">
        <f>INDEX('NOx &amp; CO2'!$T$6:$W$10,MATCH($C80,'NOx &amp; CO2'!$R$6:$R$10,1),MATCH(BO$78,'NOx &amp; CO2'!$T$5:$W$5,1))*BN80</f>
        <v>1.4200000000000008E-2</v>
      </c>
      <c r="BP80" s="335">
        <f>INDEX('NOx &amp; CO2'!$T$6:$W$10,MATCH($C80,'NOx &amp; CO2'!$R$6:$R$10,1),MATCH(BP$78,'NOx &amp; CO2'!$T$5:$W$5,1))*BO80</f>
        <v>1.4200000000000008E-2</v>
      </c>
      <c r="BQ80" s="335">
        <f>INDEX('NOx &amp; CO2'!$T$6:$W$10,MATCH($C80,'NOx &amp; CO2'!$R$6:$R$10,1),MATCH(BQ$78,'NOx &amp; CO2'!$T$5:$W$5,1))*BP80</f>
        <v>1.4200000000000008E-2</v>
      </c>
      <c r="BR80" s="335">
        <f>INDEX('NOx &amp; CO2'!$T$6:$W$10,MATCH($C80,'NOx &amp; CO2'!$R$6:$R$10,1),MATCH(BR$78,'NOx &amp; CO2'!$T$5:$W$5,1))*BQ80</f>
        <v>1.4200000000000008E-2</v>
      </c>
      <c r="BS80" s="335">
        <f>INDEX('NOx &amp; CO2'!$T$6:$W$10,MATCH($C80,'NOx &amp; CO2'!$R$6:$R$10,1),MATCH(BS$78,'NOx &amp; CO2'!$T$5:$W$5,1))*BR80</f>
        <v>1.4200000000000008E-2</v>
      </c>
      <c r="BT80" s="335">
        <f>INDEX('NOx &amp; CO2'!$T$6:$W$10,MATCH($C80,'NOx &amp; CO2'!$R$6:$R$10,1),MATCH(BT$78,'NOx &amp; CO2'!$T$5:$W$5,1))*BS80</f>
        <v>1.4200000000000008E-2</v>
      </c>
      <c r="BU80" s="335">
        <f>INDEX('NOx &amp; CO2'!$T$6:$W$10,MATCH($C80,'NOx &amp; CO2'!$R$6:$R$10,1),MATCH(BU$78,'NOx &amp; CO2'!$T$5:$W$5,1))*BT80</f>
        <v>1.4200000000000008E-2</v>
      </c>
      <c r="BV80" s="335">
        <f>INDEX('NOx &amp; CO2'!$T$6:$W$10,MATCH($C80,'NOx &amp; CO2'!$R$6:$R$10,1),MATCH(BV$78,'NOx &amp; CO2'!$T$5:$W$5,1))*BU80</f>
        <v>1.4200000000000008E-2</v>
      </c>
      <c r="BW80" s="335">
        <f>INDEX('NOx &amp; CO2'!$T$6:$W$10,MATCH($C80,'NOx &amp; CO2'!$R$6:$R$10,1),MATCH(BW$78,'NOx &amp; CO2'!$T$5:$W$5,1))*BV80</f>
        <v>1.4200000000000008E-2</v>
      </c>
      <c r="BX80" s="335">
        <f>INDEX('NOx &amp; CO2'!$T$6:$W$10,MATCH($C80,'NOx &amp; CO2'!$R$6:$R$10,1),MATCH(BX$78,'NOx &amp; CO2'!$T$5:$W$5,1))*BW80</f>
        <v>1.4200000000000008E-2</v>
      </c>
      <c r="BY80" s="335">
        <f>INDEX('NOx &amp; CO2'!$T$6:$W$10,MATCH($C80,'NOx &amp; CO2'!$R$6:$R$10,1),MATCH(BY$78,'NOx &amp; CO2'!$T$5:$W$5,1))*BX80</f>
        <v>1.4200000000000008E-2</v>
      </c>
      <c r="BZ80" s="335">
        <f>INDEX('NOx &amp; CO2'!$T$6:$W$10,MATCH($C80,'NOx &amp; CO2'!$R$6:$R$10,1),MATCH(BZ$78,'NOx &amp; CO2'!$T$5:$W$5,1))*BY80</f>
        <v>1.4200000000000008E-2</v>
      </c>
      <c r="CA80" s="335">
        <f>INDEX('NOx &amp; CO2'!$T$6:$W$10,MATCH($C80,'NOx &amp; CO2'!$R$6:$R$10,1),MATCH(CA$78,'NOx &amp; CO2'!$T$5:$W$5,1))*BZ80</f>
        <v>1.4200000000000008E-2</v>
      </c>
      <c r="CB80" s="335">
        <f>INDEX('NOx &amp; CO2'!$T$6:$W$10,MATCH($C80,'NOx &amp; CO2'!$R$6:$R$10,1),MATCH(CB$78,'NOx &amp; CO2'!$T$5:$W$5,1))*CA80</f>
        <v>1.4200000000000008E-2</v>
      </c>
      <c r="CC80" s="335">
        <f>INDEX('NOx &amp; CO2'!$T$6:$W$10,MATCH($C80,'NOx &amp; CO2'!$R$6:$R$10,1),MATCH(CC$78,'NOx &amp; CO2'!$T$5:$W$5,1))*CB80</f>
        <v>1.4200000000000008E-2</v>
      </c>
      <c r="CD80" s="335">
        <f>INDEX('NOx &amp; CO2'!$T$6:$W$10,MATCH($C80,'NOx &amp; CO2'!$R$6:$R$10,1),MATCH(CD$78,'NOx &amp; CO2'!$T$5:$W$5,1))*CC80</f>
        <v>1.4200000000000008E-2</v>
      </c>
      <c r="CE80" s="335">
        <f>INDEX('NOx &amp; CO2'!$T$6:$W$10,MATCH($C80,'NOx &amp; CO2'!$R$6:$R$10,1),MATCH(CE$78,'NOx &amp; CO2'!$T$5:$W$5,1))*CD80</f>
        <v>1.4200000000000008E-2</v>
      </c>
      <c r="CF80" s="335">
        <f>INDEX('NOx &amp; CO2'!$T$6:$W$10,MATCH($C80,'NOx &amp; CO2'!$R$6:$R$10,1),MATCH(CF$78,'NOx &amp; CO2'!$T$5:$W$5,1))*CE80</f>
        <v>1.4200000000000008E-2</v>
      </c>
      <c r="CG80" s="335">
        <f>INDEX('NOx &amp; CO2'!$T$6:$W$10,MATCH($C80,'NOx &amp; CO2'!$R$6:$R$10,1),MATCH(CG$78,'NOx &amp; CO2'!$T$5:$W$5,1))*CF80</f>
        <v>1.4200000000000008E-2</v>
      </c>
      <c r="CH80" s="335">
        <f>INDEX('NOx &amp; CO2'!$T$6:$W$10,MATCH($C80,'NOx &amp; CO2'!$R$6:$R$10,1),MATCH(CH$78,'NOx &amp; CO2'!$T$5:$W$5,1))*CG80</f>
        <v>1.4200000000000008E-2</v>
      </c>
      <c r="CI80" s="335">
        <f>INDEX('NOx &amp; CO2'!$T$6:$W$10,MATCH($C80,'NOx &amp; CO2'!$R$6:$R$10,1),MATCH(CI$78,'NOx &amp; CO2'!$T$5:$W$5,1))*CH80</f>
        <v>1.4200000000000008E-2</v>
      </c>
      <c r="CJ80" s="335">
        <f>INDEX('NOx &amp; CO2'!$T$6:$W$10,MATCH($C80,'NOx &amp; CO2'!$R$6:$R$10,1),MATCH(CJ$78,'NOx &amp; CO2'!$T$5:$W$5,1))*CI80</f>
        <v>1.4200000000000008E-2</v>
      </c>
      <c r="CK80" s="335">
        <f>INDEX('NOx &amp; CO2'!$T$6:$W$10,MATCH($C80,'NOx &amp; CO2'!$R$6:$R$10,1),MATCH(CK$78,'NOx &amp; CO2'!$T$5:$W$5,1))*CJ80</f>
        <v>1.4200000000000008E-2</v>
      </c>
      <c r="CL80" s="335">
        <f>INDEX('NOx &amp; CO2'!$T$6:$W$10,MATCH($C80,'NOx &amp; CO2'!$R$6:$R$10,1),MATCH(CL$78,'NOx &amp; CO2'!$T$5:$W$5,1))*CK80</f>
        <v>1.4200000000000008E-2</v>
      </c>
      <c r="CM80" s="335">
        <f>INDEX('NOx &amp; CO2'!$T$6:$W$10,MATCH($C80,'NOx &amp; CO2'!$R$6:$R$10,1),MATCH(CM$78,'NOx &amp; CO2'!$T$5:$W$5,1))*CL80</f>
        <v>1.4200000000000008E-2</v>
      </c>
      <c r="CN80" s="335">
        <f>INDEX('NOx &amp; CO2'!$T$6:$W$10,MATCH($C80,'NOx &amp; CO2'!$R$6:$R$10,1),MATCH(CN$78,'NOx &amp; CO2'!$T$5:$W$5,1))*CM80</f>
        <v>1.4200000000000008E-2</v>
      </c>
      <c r="CO80" s="335">
        <f>INDEX('NOx &amp; CO2'!$T$6:$W$10,MATCH($C80,'NOx &amp; CO2'!$R$6:$R$10,1),MATCH(CO$78,'NOx &amp; CO2'!$T$5:$W$5,1))*CN80</f>
        <v>1.4200000000000008E-2</v>
      </c>
      <c r="CP80" s="335">
        <f>INDEX('NOx &amp; CO2'!$T$6:$W$10,MATCH($C80,'NOx &amp; CO2'!$R$6:$R$10,1),MATCH(CP$78,'NOx &amp; CO2'!$T$5:$W$5,1))*CO80</f>
        <v>1.4200000000000008E-2</v>
      </c>
      <c r="CQ80" s="335">
        <f>INDEX('NOx &amp; CO2'!$T$6:$W$10,MATCH($C80,'NOx &amp; CO2'!$R$6:$R$10,1),MATCH(CQ$78,'NOx &amp; CO2'!$T$5:$W$5,1))*CP80</f>
        <v>1.4200000000000008E-2</v>
      </c>
      <c r="CR80" s="335">
        <f>INDEX('NOx &amp; CO2'!$T$6:$W$10,MATCH($C80,'NOx &amp; CO2'!$R$6:$R$10,1),MATCH(CR$78,'NOx &amp; CO2'!$T$5:$W$5,1))*CQ80</f>
        <v>1.4200000000000008E-2</v>
      </c>
      <c r="CS80" s="335">
        <f>INDEX('NOx &amp; CO2'!$T$6:$W$10,MATCH($C80,'NOx &amp; CO2'!$R$6:$R$10,1),MATCH(CS$78,'NOx &amp; CO2'!$T$5:$W$5,1))*CR80</f>
        <v>1.4200000000000008E-2</v>
      </c>
    </row>
    <row r="81" spans="1:97" s="323" customFormat="1" x14ac:dyDescent="0.25">
      <c r="A81" s="278">
        <f t="shared" ref="A81" si="51">A20</f>
        <v>0</v>
      </c>
      <c r="B81" s="278" t="str">
        <f>'JA basår'!B9</f>
        <v>0 0</v>
      </c>
      <c r="C81" s="278">
        <f t="shared" ref="C81" si="52">C20</f>
        <v>0</v>
      </c>
      <c r="D81" s="335">
        <f>INDEX('NOx &amp; CO2'!$E$6:$I$10,MATCH($C81,'NOx &amp; CO2'!$C$6:$C$10,1),MATCH(D$78,'NOx &amp; CO2'!$E$5:$H$5,1))</f>
        <v>7.17E-2</v>
      </c>
      <c r="E81" s="335">
        <f>INDEX('NOx &amp; CO2'!$T$6:$W$10,MATCH($C81,'NOx &amp; CO2'!$R$6:$R$10,1),MATCH(E$78,'NOx &amp; CO2'!$T$5:$W$5,1))*D81</f>
        <v>6.8558723496039697E-2</v>
      </c>
      <c r="F81" s="335">
        <f>INDEX('NOx &amp; CO2'!$T$6:$W$10,MATCH($C81,'NOx &amp; CO2'!$R$6:$R$10,1),MATCH(F$78,'NOx &amp; CO2'!$T$5:$W$5,1))*E81</f>
        <v>6.5555070675124491E-2</v>
      </c>
      <c r="G81" s="335">
        <f>INDEX('NOx &amp; CO2'!$T$6:$W$10,MATCH($C81,'NOx &amp; CO2'!$R$6:$R$10,1),MATCH(G$78,'NOx &amp; CO2'!$T$5:$W$5,1))*F81</f>
        <v>6.2683012052708514E-2</v>
      </c>
      <c r="H81" s="335">
        <f>INDEX('NOx &amp; CO2'!$T$6:$W$10,MATCH($C81,'NOx &amp; CO2'!$R$6:$R$10,1),MATCH(H$78,'NOx &amp; CO2'!$T$5:$W$5,1))*G81</f>
        <v>5.9936782304331478E-2</v>
      </c>
      <c r="I81" s="335">
        <f>INDEX('NOx &amp; CO2'!$T$6:$W$10,MATCH($C81,'NOx &amp; CO2'!$R$6:$R$10,1),MATCH(I$78,'NOx &amp; CO2'!$T$5:$W$5,1))*H81</f>
        <v>5.7310868692398702E-2</v>
      </c>
      <c r="J81" s="335">
        <f>INDEX('NOx &amp; CO2'!$T$6:$W$10,MATCH($C81,'NOx &amp; CO2'!$R$6:$R$10,1),MATCH(J$78,'NOx &amp; CO2'!$T$5:$W$5,1))*I81</f>
        <v>5.4800000000000008E-2</v>
      </c>
      <c r="K81" s="335">
        <f>INDEX('NOx &amp; CO2'!$T$6:$W$10,MATCH($C81,'NOx &amp; CO2'!$R$6:$R$10,1),MATCH(K$78,'NOx &amp; CO2'!$T$5:$W$5,1))*J81</f>
        <v>5.268069525177068E-2</v>
      </c>
      <c r="L81" s="335">
        <f>INDEX('NOx &amp; CO2'!$T$6:$W$10,MATCH($C81,'NOx &amp; CO2'!$R$6:$R$10,1),MATCH(L$78,'NOx &amp; CO2'!$T$5:$W$5,1))*K81</f>
        <v>5.0643351317699516E-2</v>
      </c>
      <c r="M81" s="335">
        <f>INDEX('NOx &amp; CO2'!$T$6:$W$10,MATCH($C81,'NOx &amp; CO2'!$R$6:$R$10,1),MATCH(M$78,'NOx &amp; CO2'!$T$5:$W$5,1))*L81</f>
        <v>4.8684798490804503E-2</v>
      </c>
      <c r="N81" s="335">
        <f>INDEX('NOx &amp; CO2'!$T$6:$W$10,MATCH($C81,'NOx &amp; CO2'!$R$6:$R$10,1),MATCH(N$78,'NOx &amp; CO2'!$T$5:$W$5,1))*M81</f>
        <v>4.6801989647590088E-2</v>
      </c>
      <c r="O81" s="335">
        <f>INDEX('NOx &amp; CO2'!$T$6:$W$10,MATCH($C81,'NOx &amp; CO2'!$R$6:$R$10,1),MATCH(O$78,'NOx &amp; CO2'!$T$5:$W$5,1))*N81</f>
        <v>4.4991995507321518E-2</v>
      </c>
      <c r="P81" s="335">
        <f>INDEX('NOx &amp; CO2'!$T$6:$W$10,MATCH($C81,'NOx &amp; CO2'!$R$6:$R$10,1),MATCH(P$78,'NOx &amp; CO2'!$T$5:$W$5,1))*O81</f>
        <v>4.3252000074639418E-2</v>
      </c>
      <c r="Q81" s="335">
        <f>INDEX('NOx &amp; CO2'!$T$6:$W$10,MATCH($C81,'NOx &amp; CO2'!$R$6:$R$10,1),MATCH(Q$78,'NOx &amp; CO2'!$T$5:$W$5,1))*P81</f>
        <v>4.1579296258424117E-2</v>
      </c>
      <c r="R81" s="335">
        <f>INDEX('NOx &amp; CO2'!$T$6:$W$10,MATCH($C81,'NOx &amp; CO2'!$R$6:$R$10,1),MATCH(R$78,'NOx &amp; CO2'!$T$5:$W$5,1))*Q81</f>
        <v>3.9971281660093602E-2</v>
      </c>
      <c r="S81" s="335">
        <f>INDEX('NOx &amp; CO2'!$T$6:$W$10,MATCH($C81,'NOx &amp; CO2'!$R$6:$R$10,1),MATCH(S$78,'NOx &amp; CO2'!$T$5:$W$5,1))*R81</f>
        <v>3.8425454524782507E-2</v>
      </c>
      <c r="T81" s="335">
        <f>INDEX('NOx &amp; CO2'!$T$6:$W$10,MATCH($C81,'NOx &amp; CO2'!$R$6:$R$10,1),MATCH(T$78,'NOx &amp; CO2'!$T$5:$W$5,1))*S81</f>
        <v>3.6939409849102912E-2</v>
      </c>
      <c r="U81" s="335">
        <f>INDEX('NOx &amp; CO2'!$T$6:$W$10,MATCH($C81,'NOx &amp; CO2'!$R$6:$R$10,1),MATCH(U$78,'NOx &amp; CO2'!$T$5:$W$5,1))*T81</f>
        <v>3.5510835639431505E-2</v>
      </c>
      <c r="V81" s="335">
        <f>INDEX('NOx &amp; CO2'!$T$6:$W$10,MATCH($C81,'NOx &amp; CO2'!$R$6:$R$10,1),MATCH(V$78,'NOx &amp; CO2'!$T$5:$W$5,1))*U81</f>
        <v>3.4137509314901608E-2</v>
      </c>
      <c r="W81" s="335">
        <f>INDEX('NOx &amp; CO2'!$T$6:$W$10,MATCH($C81,'NOx &amp; CO2'!$R$6:$R$10,1),MATCH(W$78,'NOx &amp; CO2'!$T$5:$W$5,1))*V81</f>
        <v>3.2817294249503907E-2</v>
      </c>
      <c r="X81" s="335">
        <f>INDEX('NOx &amp; CO2'!$T$6:$W$10,MATCH($C81,'NOx &amp; CO2'!$R$6:$R$10,1),MATCH(X$78,'NOx &amp; CO2'!$T$5:$W$5,1))*W81</f>
        <v>3.1548136447916084E-2</v>
      </c>
      <c r="Y81" s="335">
        <f>INDEX('NOx &amp; CO2'!$T$6:$W$10,MATCH($C81,'NOx &amp; CO2'!$R$6:$R$10,1),MATCH(Y$78,'NOx &amp; CO2'!$T$5:$W$5,1))*X81</f>
        <v>3.0328061349889527E-2</v>
      </c>
      <c r="Z81" s="335">
        <f>INDEX('NOx &amp; CO2'!$T$6:$W$10,MATCH($C81,'NOx &amp; CO2'!$R$6:$R$10,1),MATCH(Z$78,'NOx &amp; CO2'!$T$5:$W$5,1))*Y81</f>
        <v>2.9155170758221438E-2</v>
      </c>
      <c r="AA81" s="335">
        <f>INDEX('NOx &amp; CO2'!$T$6:$W$10,MATCH($C81,'NOx &amp; CO2'!$R$6:$R$10,1),MATCH(AA$78,'NOx &amp; CO2'!$T$5:$W$5,1))*Z81</f>
        <v>2.8027639885532835E-2</v>
      </c>
      <c r="AB81" s="335">
        <f>INDEX('NOx &amp; CO2'!$T$6:$W$10,MATCH($C81,'NOx &amp; CO2'!$R$6:$R$10,1),MATCH(AB$78,'NOx &amp; CO2'!$T$5:$W$5,1))*AA81</f>
        <v>2.6943714515257809E-2</v>
      </c>
      <c r="AC81" s="335">
        <f>INDEX('NOx &amp; CO2'!$T$6:$W$10,MATCH($C81,'NOx &amp; CO2'!$R$6:$R$10,1),MATCH(AC$78,'NOx &amp; CO2'!$T$5:$W$5,1))*AB81</f>
        <v>2.5901708272427128E-2</v>
      </c>
      <c r="AD81" s="335">
        <f>INDEX('NOx &amp; CO2'!$T$6:$W$10,MATCH($C81,'NOx &amp; CO2'!$R$6:$R$10,1),MATCH(AD$78,'NOx &amp; CO2'!$T$5:$W$5,1))*AC81</f>
        <v>2.4900000000000019E-2</v>
      </c>
      <c r="AE81" s="335">
        <f>INDEX('NOx &amp; CO2'!$T$6:$W$10,MATCH($C81,'NOx &amp; CO2'!$R$6:$R$10,1),MATCH(AE$78,'NOx &amp; CO2'!$T$5:$W$5,1))*AD81</f>
        <v>2.4210502134589099E-2</v>
      </c>
      <c r="AF81" s="335">
        <f>INDEX('NOx &amp; CO2'!$T$6:$W$10,MATCH($C81,'NOx &amp; CO2'!$R$6:$R$10,1),MATCH(AF$78,'NOx &amp; CO2'!$T$5:$W$5,1))*AE81</f>
        <v>2.3540096932086061E-2</v>
      </c>
      <c r="AG81" s="335">
        <f>INDEX('NOx &amp; CO2'!$T$6:$W$10,MATCH($C81,'NOx &amp; CO2'!$R$6:$R$10,1),MATCH(AG$78,'NOx &amp; CO2'!$T$5:$W$5,1))*AF81</f>
        <v>2.2888255703723031E-2</v>
      </c>
      <c r="AH81" s="335">
        <f>INDEX('NOx &amp; CO2'!$T$6:$W$10,MATCH($C81,'NOx &amp; CO2'!$R$6:$R$10,1),MATCH(AH$78,'NOx &amp; CO2'!$T$5:$W$5,1))*AG81</f>
        <v>2.2254464400482215E-2</v>
      </c>
      <c r="AI81" s="335">
        <f>INDEX('NOx &amp; CO2'!$T$6:$W$10,MATCH($C81,'NOx &amp; CO2'!$R$6:$R$10,1),MATCH(AI$78,'NOx &amp; CO2'!$T$5:$W$5,1))*AH81</f>
        <v>2.1638223207711301E-2</v>
      </c>
      <c r="AJ81" s="335">
        <f>INDEX('NOx &amp; CO2'!$T$6:$W$10,MATCH($C81,'NOx &amp; CO2'!$R$6:$R$10,1),MATCH(AJ$78,'NOx &amp; CO2'!$T$5:$W$5,1))*AI81</f>
        <v>2.1039046150964236E-2</v>
      </c>
      <c r="AK81" s="335">
        <f>INDEX('NOx &amp; CO2'!$T$6:$W$10,MATCH($C81,'NOx &amp; CO2'!$R$6:$R$10,1),MATCH(AK$78,'NOx &amp; CO2'!$T$5:$W$5,1))*AJ81</f>
        <v>2.0456460712756541E-2</v>
      </c>
      <c r="AL81" s="335">
        <f>INDEX('NOx &amp; CO2'!$T$6:$W$10,MATCH($C81,'NOx &amp; CO2'!$R$6:$R$10,1),MATCH(AL$78,'NOx &amp; CO2'!$T$5:$W$5,1))*AK81</f>
        <v>1.9890007459932926E-2</v>
      </c>
      <c r="AM81" s="335">
        <f>INDEX('NOx &amp; CO2'!$T$6:$W$10,MATCH($C81,'NOx &amp; CO2'!$R$6:$R$10,1),MATCH(AM$78,'NOx &amp; CO2'!$T$5:$W$5,1))*AL81</f>
        <v>1.9339239681353367E-2</v>
      </c>
      <c r="AN81" s="335">
        <f>INDEX('NOx &amp; CO2'!$T$6:$W$10,MATCH($C81,'NOx &amp; CO2'!$R$6:$R$10,1),MATCH(AN$78,'NOx &amp; CO2'!$T$5:$W$5,1))*AM81</f>
        <v>1.8803723035611869E-2</v>
      </c>
      <c r="AO81" s="335">
        <f>INDEX('NOx &amp; CO2'!$T$6:$W$10,MATCH($C81,'NOx &amp; CO2'!$R$6:$R$10,1),MATCH(AO$78,'NOx &amp; CO2'!$T$5:$W$5,1))*AN81</f>
        <v>1.8283035208510164E-2</v>
      </c>
      <c r="AP81" s="335">
        <f>INDEX('NOx &amp; CO2'!$T$6:$W$10,MATCH($C81,'NOx &amp; CO2'!$R$6:$R$10,1),MATCH(AP$78,'NOx &amp; CO2'!$T$5:$W$5,1))*AO81</f>
        <v>1.777676558001617E-2</v>
      </c>
      <c r="AQ81" s="335">
        <f>INDEX('NOx &amp; CO2'!$T$6:$W$10,MATCH($C81,'NOx &amp; CO2'!$R$6:$R$10,1),MATCH(AQ$78,'NOx &amp; CO2'!$T$5:$W$5,1))*AP81</f>
        <v>1.7284514900444626E-2</v>
      </c>
      <c r="AR81" s="335">
        <f>INDEX('NOx &amp; CO2'!$T$6:$W$10,MATCH($C81,'NOx &amp; CO2'!$R$6:$R$10,1),MATCH(AR$78,'NOx &amp; CO2'!$T$5:$W$5,1))*AQ81</f>
        <v>1.6805894975604474E-2</v>
      </c>
      <c r="AS81" s="335">
        <f>INDEX('NOx &amp; CO2'!$T$6:$W$10,MATCH($C81,'NOx &amp; CO2'!$R$6:$R$10,1),MATCH(AS$78,'NOx &amp; CO2'!$T$5:$W$5,1))*AR81</f>
        <v>1.6340528360664741E-2</v>
      </c>
      <c r="AT81" s="335">
        <f>INDEX('NOx &amp; CO2'!$T$6:$W$10,MATCH($C81,'NOx &amp; CO2'!$R$6:$R$10,1),MATCH(AT$78,'NOx &amp; CO2'!$T$5:$W$5,1))*AS81</f>
        <v>1.5888048062497474E-2</v>
      </c>
      <c r="AU81" s="335">
        <f>INDEX('NOx &amp; CO2'!$T$6:$W$10,MATCH($C81,'NOx &amp; CO2'!$R$6:$R$10,1),MATCH(AU$78,'NOx &amp; CO2'!$T$5:$W$5,1))*AT81</f>
        <v>1.5448097250263013E-2</v>
      </c>
      <c r="AV81" s="335">
        <f>INDEX('NOx &amp; CO2'!$T$6:$W$10,MATCH($C81,'NOx &amp; CO2'!$R$6:$R$10,1),MATCH(AV$78,'NOx &amp; CO2'!$T$5:$W$5,1))*AU81</f>
        <v>1.5020328974009333E-2</v>
      </c>
      <c r="AW81" s="335">
        <f>INDEX('NOx &amp; CO2'!$T$6:$W$10,MATCH($C81,'NOx &amp; CO2'!$R$6:$R$10,1),MATCH(AW$78,'NOx &amp; CO2'!$T$5:$W$5,1))*AV81</f>
        <v>1.4604405891063581E-2</v>
      </c>
      <c r="AX81" s="335">
        <f>INDEX('NOx &amp; CO2'!$T$6:$W$10,MATCH($C81,'NOx &amp; CO2'!$R$6:$R$10,1),MATCH(AX$78,'NOx &amp; CO2'!$T$5:$W$5,1))*AW81</f>
        <v>1.4200000000000008E-2</v>
      </c>
      <c r="AY81" s="335">
        <f>INDEX('NOx &amp; CO2'!$T$6:$W$10,MATCH($C81,'NOx &amp; CO2'!$R$6:$R$10,1),MATCH(AY$78,'NOx &amp; CO2'!$T$5:$W$5,1))*AX81</f>
        <v>1.4200000000000008E-2</v>
      </c>
      <c r="AZ81" s="335">
        <f>INDEX('NOx &amp; CO2'!$T$6:$W$10,MATCH($C81,'NOx &amp; CO2'!$R$6:$R$10,1),MATCH(AZ$78,'NOx &amp; CO2'!$T$5:$W$5,1))*AY81</f>
        <v>1.4200000000000008E-2</v>
      </c>
      <c r="BA81" s="335">
        <f>INDEX('NOx &amp; CO2'!$T$6:$W$10,MATCH($C81,'NOx &amp; CO2'!$R$6:$R$10,1),MATCH(BA$78,'NOx &amp; CO2'!$T$5:$W$5,1))*AZ81</f>
        <v>1.4200000000000008E-2</v>
      </c>
      <c r="BB81" s="335">
        <f>INDEX('NOx &amp; CO2'!$T$6:$W$10,MATCH($C81,'NOx &amp; CO2'!$R$6:$R$10,1),MATCH(BB$78,'NOx &amp; CO2'!$T$5:$W$5,1))*BA81</f>
        <v>1.4200000000000008E-2</v>
      </c>
      <c r="BC81" s="335">
        <f>INDEX('NOx &amp; CO2'!$T$6:$W$10,MATCH($C81,'NOx &amp; CO2'!$R$6:$R$10,1),MATCH(BC$78,'NOx &amp; CO2'!$T$5:$W$5,1))*BB81</f>
        <v>1.4200000000000008E-2</v>
      </c>
      <c r="BD81" s="335">
        <f>INDEX('NOx &amp; CO2'!$T$6:$W$10,MATCH($C81,'NOx &amp; CO2'!$R$6:$R$10,1),MATCH(BD$78,'NOx &amp; CO2'!$T$5:$W$5,1))*BC81</f>
        <v>1.4200000000000008E-2</v>
      </c>
      <c r="BE81" s="335">
        <f>INDEX('NOx &amp; CO2'!$T$6:$W$10,MATCH($C81,'NOx &amp; CO2'!$R$6:$R$10,1),MATCH(BE$78,'NOx &amp; CO2'!$T$5:$W$5,1))*BD81</f>
        <v>1.4200000000000008E-2</v>
      </c>
      <c r="BF81" s="335">
        <f>INDEX('NOx &amp; CO2'!$T$6:$W$10,MATCH($C81,'NOx &amp; CO2'!$R$6:$R$10,1),MATCH(BF$78,'NOx &amp; CO2'!$T$5:$W$5,1))*BE81</f>
        <v>1.4200000000000008E-2</v>
      </c>
      <c r="BG81" s="335">
        <f>INDEX('NOx &amp; CO2'!$T$6:$W$10,MATCH($C81,'NOx &amp; CO2'!$R$6:$R$10,1),MATCH(BG$78,'NOx &amp; CO2'!$T$5:$W$5,1))*BF81</f>
        <v>1.4200000000000008E-2</v>
      </c>
      <c r="BH81" s="335">
        <f>INDEX('NOx &amp; CO2'!$T$6:$W$10,MATCH($C81,'NOx &amp; CO2'!$R$6:$R$10,1),MATCH(BH$78,'NOx &amp; CO2'!$T$5:$W$5,1))*BG81</f>
        <v>1.4200000000000008E-2</v>
      </c>
      <c r="BI81" s="335">
        <f>INDEX('NOx &amp; CO2'!$T$6:$W$10,MATCH($C81,'NOx &amp; CO2'!$R$6:$R$10,1),MATCH(BI$78,'NOx &amp; CO2'!$T$5:$W$5,1))*BH81</f>
        <v>1.4200000000000008E-2</v>
      </c>
      <c r="BJ81" s="335">
        <f>INDEX('NOx &amp; CO2'!$T$6:$W$10,MATCH($C81,'NOx &amp; CO2'!$R$6:$R$10,1),MATCH(BJ$78,'NOx &amp; CO2'!$T$5:$W$5,1))*BI81</f>
        <v>1.4200000000000008E-2</v>
      </c>
      <c r="BK81" s="335">
        <f>INDEX('NOx &amp; CO2'!$T$6:$W$10,MATCH($C81,'NOx &amp; CO2'!$R$6:$R$10,1),MATCH(BK$78,'NOx &amp; CO2'!$T$5:$W$5,1))*BJ81</f>
        <v>1.4200000000000008E-2</v>
      </c>
      <c r="BL81" s="335">
        <f>INDEX('NOx &amp; CO2'!$T$6:$W$10,MATCH($C81,'NOx &amp; CO2'!$R$6:$R$10,1),MATCH(BL$78,'NOx &amp; CO2'!$T$5:$W$5,1))*BK81</f>
        <v>1.4200000000000008E-2</v>
      </c>
      <c r="BM81" s="335">
        <f>INDEX('NOx &amp; CO2'!$T$6:$W$10,MATCH($C81,'NOx &amp; CO2'!$R$6:$R$10,1),MATCH(BM$78,'NOx &amp; CO2'!$T$5:$W$5,1))*BL81</f>
        <v>1.4200000000000008E-2</v>
      </c>
      <c r="BN81" s="335">
        <f>INDEX('NOx &amp; CO2'!$T$6:$W$10,MATCH($C81,'NOx &amp; CO2'!$R$6:$R$10,1),MATCH(BN$78,'NOx &amp; CO2'!$T$5:$W$5,1))*BM81</f>
        <v>1.4200000000000008E-2</v>
      </c>
      <c r="BO81" s="335">
        <f>INDEX('NOx &amp; CO2'!$T$6:$W$10,MATCH($C81,'NOx &amp; CO2'!$R$6:$R$10,1),MATCH(BO$78,'NOx &amp; CO2'!$T$5:$W$5,1))*BN81</f>
        <v>1.4200000000000008E-2</v>
      </c>
      <c r="BP81" s="335">
        <f>INDEX('NOx &amp; CO2'!$T$6:$W$10,MATCH($C81,'NOx &amp; CO2'!$R$6:$R$10,1),MATCH(BP$78,'NOx &amp; CO2'!$T$5:$W$5,1))*BO81</f>
        <v>1.4200000000000008E-2</v>
      </c>
      <c r="BQ81" s="335">
        <f>INDEX('NOx &amp; CO2'!$T$6:$W$10,MATCH($C81,'NOx &amp; CO2'!$R$6:$R$10,1),MATCH(BQ$78,'NOx &amp; CO2'!$T$5:$W$5,1))*BP81</f>
        <v>1.4200000000000008E-2</v>
      </c>
      <c r="BR81" s="335">
        <f>INDEX('NOx &amp; CO2'!$T$6:$W$10,MATCH($C81,'NOx &amp; CO2'!$R$6:$R$10,1),MATCH(BR$78,'NOx &amp; CO2'!$T$5:$W$5,1))*BQ81</f>
        <v>1.4200000000000008E-2</v>
      </c>
      <c r="BS81" s="335">
        <f>INDEX('NOx &amp; CO2'!$T$6:$W$10,MATCH($C81,'NOx &amp; CO2'!$R$6:$R$10,1),MATCH(BS$78,'NOx &amp; CO2'!$T$5:$W$5,1))*BR81</f>
        <v>1.4200000000000008E-2</v>
      </c>
      <c r="BT81" s="335">
        <f>INDEX('NOx &amp; CO2'!$T$6:$W$10,MATCH($C81,'NOx &amp; CO2'!$R$6:$R$10,1),MATCH(BT$78,'NOx &amp; CO2'!$T$5:$W$5,1))*BS81</f>
        <v>1.4200000000000008E-2</v>
      </c>
      <c r="BU81" s="335">
        <f>INDEX('NOx &amp; CO2'!$T$6:$W$10,MATCH($C81,'NOx &amp; CO2'!$R$6:$R$10,1),MATCH(BU$78,'NOx &amp; CO2'!$T$5:$W$5,1))*BT81</f>
        <v>1.4200000000000008E-2</v>
      </c>
      <c r="BV81" s="335">
        <f>INDEX('NOx &amp; CO2'!$T$6:$W$10,MATCH($C81,'NOx &amp; CO2'!$R$6:$R$10,1),MATCH(BV$78,'NOx &amp; CO2'!$T$5:$W$5,1))*BU81</f>
        <v>1.4200000000000008E-2</v>
      </c>
      <c r="BW81" s="335">
        <f>INDEX('NOx &amp; CO2'!$T$6:$W$10,MATCH($C81,'NOx &amp; CO2'!$R$6:$R$10,1),MATCH(BW$78,'NOx &amp; CO2'!$T$5:$W$5,1))*BV81</f>
        <v>1.4200000000000008E-2</v>
      </c>
      <c r="BX81" s="335">
        <f>INDEX('NOx &amp; CO2'!$T$6:$W$10,MATCH($C81,'NOx &amp; CO2'!$R$6:$R$10,1),MATCH(BX$78,'NOx &amp; CO2'!$T$5:$W$5,1))*BW81</f>
        <v>1.4200000000000008E-2</v>
      </c>
      <c r="BY81" s="335">
        <f>INDEX('NOx &amp; CO2'!$T$6:$W$10,MATCH($C81,'NOx &amp; CO2'!$R$6:$R$10,1),MATCH(BY$78,'NOx &amp; CO2'!$T$5:$W$5,1))*BX81</f>
        <v>1.4200000000000008E-2</v>
      </c>
      <c r="BZ81" s="335">
        <f>INDEX('NOx &amp; CO2'!$T$6:$W$10,MATCH($C81,'NOx &amp; CO2'!$R$6:$R$10,1),MATCH(BZ$78,'NOx &amp; CO2'!$T$5:$W$5,1))*BY81</f>
        <v>1.4200000000000008E-2</v>
      </c>
      <c r="CA81" s="335">
        <f>INDEX('NOx &amp; CO2'!$T$6:$W$10,MATCH($C81,'NOx &amp; CO2'!$R$6:$R$10,1),MATCH(CA$78,'NOx &amp; CO2'!$T$5:$W$5,1))*BZ81</f>
        <v>1.4200000000000008E-2</v>
      </c>
      <c r="CB81" s="335">
        <f>INDEX('NOx &amp; CO2'!$T$6:$W$10,MATCH($C81,'NOx &amp; CO2'!$R$6:$R$10,1),MATCH(CB$78,'NOx &amp; CO2'!$T$5:$W$5,1))*CA81</f>
        <v>1.4200000000000008E-2</v>
      </c>
      <c r="CC81" s="335">
        <f>INDEX('NOx &amp; CO2'!$T$6:$W$10,MATCH($C81,'NOx &amp; CO2'!$R$6:$R$10,1),MATCH(CC$78,'NOx &amp; CO2'!$T$5:$W$5,1))*CB81</f>
        <v>1.4200000000000008E-2</v>
      </c>
      <c r="CD81" s="335">
        <f>INDEX('NOx &amp; CO2'!$T$6:$W$10,MATCH($C81,'NOx &amp; CO2'!$R$6:$R$10,1),MATCH(CD$78,'NOx &amp; CO2'!$T$5:$W$5,1))*CC81</f>
        <v>1.4200000000000008E-2</v>
      </c>
      <c r="CE81" s="335">
        <f>INDEX('NOx &amp; CO2'!$T$6:$W$10,MATCH($C81,'NOx &amp; CO2'!$R$6:$R$10,1),MATCH(CE$78,'NOx &amp; CO2'!$T$5:$W$5,1))*CD81</f>
        <v>1.4200000000000008E-2</v>
      </c>
      <c r="CF81" s="335">
        <f>INDEX('NOx &amp; CO2'!$T$6:$W$10,MATCH($C81,'NOx &amp; CO2'!$R$6:$R$10,1),MATCH(CF$78,'NOx &amp; CO2'!$T$5:$W$5,1))*CE81</f>
        <v>1.4200000000000008E-2</v>
      </c>
      <c r="CG81" s="335">
        <f>INDEX('NOx &amp; CO2'!$T$6:$W$10,MATCH($C81,'NOx &amp; CO2'!$R$6:$R$10,1),MATCH(CG$78,'NOx &amp; CO2'!$T$5:$W$5,1))*CF81</f>
        <v>1.4200000000000008E-2</v>
      </c>
      <c r="CH81" s="335">
        <f>INDEX('NOx &amp; CO2'!$T$6:$W$10,MATCH($C81,'NOx &amp; CO2'!$R$6:$R$10,1),MATCH(CH$78,'NOx &amp; CO2'!$T$5:$W$5,1))*CG81</f>
        <v>1.4200000000000008E-2</v>
      </c>
      <c r="CI81" s="335">
        <f>INDEX('NOx &amp; CO2'!$T$6:$W$10,MATCH($C81,'NOx &amp; CO2'!$R$6:$R$10,1),MATCH(CI$78,'NOx &amp; CO2'!$T$5:$W$5,1))*CH81</f>
        <v>1.4200000000000008E-2</v>
      </c>
      <c r="CJ81" s="335">
        <f>INDEX('NOx &amp; CO2'!$T$6:$W$10,MATCH($C81,'NOx &amp; CO2'!$R$6:$R$10,1),MATCH(CJ$78,'NOx &amp; CO2'!$T$5:$W$5,1))*CI81</f>
        <v>1.4200000000000008E-2</v>
      </c>
      <c r="CK81" s="335">
        <f>INDEX('NOx &amp; CO2'!$T$6:$W$10,MATCH($C81,'NOx &amp; CO2'!$R$6:$R$10,1),MATCH(CK$78,'NOx &amp; CO2'!$T$5:$W$5,1))*CJ81</f>
        <v>1.4200000000000008E-2</v>
      </c>
      <c r="CL81" s="335">
        <f>INDEX('NOx &amp; CO2'!$T$6:$W$10,MATCH($C81,'NOx &amp; CO2'!$R$6:$R$10,1),MATCH(CL$78,'NOx &amp; CO2'!$T$5:$W$5,1))*CK81</f>
        <v>1.4200000000000008E-2</v>
      </c>
      <c r="CM81" s="335">
        <f>INDEX('NOx &amp; CO2'!$T$6:$W$10,MATCH($C81,'NOx &amp; CO2'!$R$6:$R$10,1),MATCH(CM$78,'NOx &amp; CO2'!$T$5:$W$5,1))*CL81</f>
        <v>1.4200000000000008E-2</v>
      </c>
      <c r="CN81" s="335">
        <f>INDEX('NOx &amp; CO2'!$T$6:$W$10,MATCH($C81,'NOx &amp; CO2'!$R$6:$R$10,1),MATCH(CN$78,'NOx &amp; CO2'!$T$5:$W$5,1))*CM81</f>
        <v>1.4200000000000008E-2</v>
      </c>
      <c r="CO81" s="335">
        <f>INDEX('NOx &amp; CO2'!$T$6:$W$10,MATCH($C81,'NOx &amp; CO2'!$R$6:$R$10,1),MATCH(CO$78,'NOx &amp; CO2'!$T$5:$W$5,1))*CN81</f>
        <v>1.4200000000000008E-2</v>
      </c>
      <c r="CP81" s="335">
        <f>INDEX('NOx &amp; CO2'!$T$6:$W$10,MATCH($C81,'NOx &amp; CO2'!$R$6:$R$10,1),MATCH(CP$78,'NOx &amp; CO2'!$T$5:$W$5,1))*CO81</f>
        <v>1.4200000000000008E-2</v>
      </c>
      <c r="CQ81" s="335">
        <f>INDEX('NOx &amp; CO2'!$T$6:$W$10,MATCH($C81,'NOx &amp; CO2'!$R$6:$R$10,1),MATCH(CQ$78,'NOx &amp; CO2'!$T$5:$W$5,1))*CP81</f>
        <v>1.4200000000000008E-2</v>
      </c>
      <c r="CR81" s="335">
        <f>INDEX('NOx &amp; CO2'!$T$6:$W$10,MATCH($C81,'NOx &amp; CO2'!$R$6:$R$10,1),MATCH(CR$78,'NOx &amp; CO2'!$T$5:$W$5,1))*CQ81</f>
        <v>1.4200000000000008E-2</v>
      </c>
      <c r="CS81" s="335">
        <f>INDEX('NOx &amp; CO2'!$T$6:$W$10,MATCH($C81,'NOx &amp; CO2'!$R$6:$R$10,1),MATCH(CS$78,'NOx &amp; CO2'!$T$5:$W$5,1))*CR81</f>
        <v>1.4200000000000008E-2</v>
      </c>
    </row>
    <row r="82" spans="1:97" s="323" customFormat="1" x14ac:dyDescent="0.25">
      <c r="A82" s="278">
        <f t="shared" ref="A82" si="53">A21</f>
        <v>0</v>
      </c>
      <c r="B82" s="278" t="str">
        <f>'JA basår'!B10</f>
        <v>0 0</v>
      </c>
      <c r="C82" s="278">
        <f t="shared" ref="C82" si="54">C21</f>
        <v>0</v>
      </c>
      <c r="D82" s="335">
        <f>INDEX('NOx &amp; CO2'!$E$6:$I$10,MATCH($C82,'NOx &amp; CO2'!$C$6:$C$10,1),MATCH(D$78,'NOx &amp; CO2'!$E$5:$H$5,1))</f>
        <v>7.17E-2</v>
      </c>
      <c r="E82" s="335">
        <f>INDEX('NOx &amp; CO2'!$T$6:$W$10,MATCH($C82,'NOx &amp; CO2'!$R$6:$R$10,1),MATCH(E$78,'NOx &amp; CO2'!$T$5:$W$5,1))*D82</f>
        <v>6.8558723496039697E-2</v>
      </c>
      <c r="F82" s="335">
        <f>INDEX('NOx &amp; CO2'!$T$6:$W$10,MATCH($C82,'NOx &amp; CO2'!$R$6:$R$10,1),MATCH(F$78,'NOx &amp; CO2'!$T$5:$W$5,1))*E82</f>
        <v>6.5555070675124491E-2</v>
      </c>
      <c r="G82" s="335">
        <f>INDEX('NOx &amp; CO2'!$T$6:$W$10,MATCH($C82,'NOx &amp; CO2'!$R$6:$R$10,1),MATCH(G$78,'NOx &amp; CO2'!$T$5:$W$5,1))*F82</f>
        <v>6.2683012052708514E-2</v>
      </c>
      <c r="H82" s="335">
        <f>INDEX('NOx &amp; CO2'!$T$6:$W$10,MATCH($C82,'NOx &amp; CO2'!$R$6:$R$10,1),MATCH(H$78,'NOx &amp; CO2'!$T$5:$W$5,1))*G82</f>
        <v>5.9936782304331478E-2</v>
      </c>
      <c r="I82" s="335">
        <f>INDEX('NOx &amp; CO2'!$T$6:$W$10,MATCH($C82,'NOx &amp; CO2'!$R$6:$R$10,1),MATCH(I$78,'NOx &amp; CO2'!$T$5:$W$5,1))*H82</f>
        <v>5.7310868692398702E-2</v>
      </c>
      <c r="J82" s="335">
        <f>INDEX('NOx &amp; CO2'!$T$6:$W$10,MATCH($C82,'NOx &amp; CO2'!$R$6:$R$10,1),MATCH(J$78,'NOx &amp; CO2'!$T$5:$W$5,1))*I82</f>
        <v>5.4800000000000008E-2</v>
      </c>
      <c r="K82" s="335">
        <f>INDEX('NOx &amp; CO2'!$T$6:$W$10,MATCH($C82,'NOx &amp; CO2'!$R$6:$R$10,1),MATCH(K$78,'NOx &amp; CO2'!$T$5:$W$5,1))*J82</f>
        <v>5.268069525177068E-2</v>
      </c>
      <c r="L82" s="335">
        <f>INDEX('NOx &amp; CO2'!$T$6:$W$10,MATCH($C82,'NOx &amp; CO2'!$R$6:$R$10,1),MATCH(L$78,'NOx &amp; CO2'!$T$5:$W$5,1))*K82</f>
        <v>5.0643351317699516E-2</v>
      </c>
      <c r="M82" s="335">
        <f>INDEX('NOx &amp; CO2'!$T$6:$W$10,MATCH($C82,'NOx &amp; CO2'!$R$6:$R$10,1),MATCH(M$78,'NOx &amp; CO2'!$T$5:$W$5,1))*L82</f>
        <v>4.8684798490804503E-2</v>
      </c>
      <c r="N82" s="335">
        <f>INDEX('NOx &amp; CO2'!$T$6:$W$10,MATCH($C82,'NOx &amp; CO2'!$R$6:$R$10,1),MATCH(N$78,'NOx &amp; CO2'!$T$5:$W$5,1))*M82</f>
        <v>4.6801989647590088E-2</v>
      </c>
      <c r="O82" s="335">
        <f>INDEX('NOx &amp; CO2'!$T$6:$W$10,MATCH($C82,'NOx &amp; CO2'!$R$6:$R$10,1),MATCH(O$78,'NOx &amp; CO2'!$T$5:$W$5,1))*N82</f>
        <v>4.4991995507321518E-2</v>
      </c>
      <c r="P82" s="335">
        <f>INDEX('NOx &amp; CO2'!$T$6:$W$10,MATCH($C82,'NOx &amp; CO2'!$R$6:$R$10,1),MATCH(P$78,'NOx &amp; CO2'!$T$5:$W$5,1))*O82</f>
        <v>4.3252000074639418E-2</v>
      </c>
      <c r="Q82" s="335">
        <f>INDEX('NOx &amp; CO2'!$T$6:$W$10,MATCH($C82,'NOx &amp; CO2'!$R$6:$R$10,1),MATCH(Q$78,'NOx &amp; CO2'!$T$5:$W$5,1))*P82</f>
        <v>4.1579296258424117E-2</v>
      </c>
      <c r="R82" s="335">
        <f>INDEX('NOx &amp; CO2'!$T$6:$W$10,MATCH($C82,'NOx &amp; CO2'!$R$6:$R$10,1),MATCH(R$78,'NOx &amp; CO2'!$T$5:$W$5,1))*Q82</f>
        <v>3.9971281660093602E-2</v>
      </c>
      <c r="S82" s="335">
        <f>INDEX('NOx &amp; CO2'!$T$6:$W$10,MATCH($C82,'NOx &amp; CO2'!$R$6:$R$10,1),MATCH(S$78,'NOx &amp; CO2'!$T$5:$W$5,1))*R82</f>
        <v>3.8425454524782507E-2</v>
      </c>
      <c r="T82" s="335">
        <f>INDEX('NOx &amp; CO2'!$T$6:$W$10,MATCH($C82,'NOx &amp; CO2'!$R$6:$R$10,1),MATCH(T$78,'NOx &amp; CO2'!$T$5:$W$5,1))*S82</f>
        <v>3.6939409849102912E-2</v>
      </c>
      <c r="U82" s="335">
        <f>INDEX('NOx &amp; CO2'!$T$6:$W$10,MATCH($C82,'NOx &amp; CO2'!$R$6:$R$10,1),MATCH(U$78,'NOx &amp; CO2'!$T$5:$W$5,1))*T82</f>
        <v>3.5510835639431505E-2</v>
      </c>
      <c r="V82" s="335">
        <f>INDEX('NOx &amp; CO2'!$T$6:$W$10,MATCH($C82,'NOx &amp; CO2'!$R$6:$R$10,1),MATCH(V$78,'NOx &amp; CO2'!$T$5:$W$5,1))*U82</f>
        <v>3.4137509314901608E-2</v>
      </c>
      <c r="W82" s="335">
        <f>INDEX('NOx &amp; CO2'!$T$6:$W$10,MATCH($C82,'NOx &amp; CO2'!$R$6:$R$10,1),MATCH(W$78,'NOx &amp; CO2'!$T$5:$W$5,1))*V82</f>
        <v>3.2817294249503907E-2</v>
      </c>
      <c r="X82" s="335">
        <f>INDEX('NOx &amp; CO2'!$T$6:$W$10,MATCH($C82,'NOx &amp; CO2'!$R$6:$R$10,1),MATCH(X$78,'NOx &amp; CO2'!$T$5:$W$5,1))*W82</f>
        <v>3.1548136447916084E-2</v>
      </c>
      <c r="Y82" s="335">
        <f>INDEX('NOx &amp; CO2'!$T$6:$W$10,MATCH($C82,'NOx &amp; CO2'!$R$6:$R$10,1),MATCH(Y$78,'NOx &amp; CO2'!$T$5:$W$5,1))*X82</f>
        <v>3.0328061349889527E-2</v>
      </c>
      <c r="Z82" s="335">
        <f>INDEX('NOx &amp; CO2'!$T$6:$W$10,MATCH($C82,'NOx &amp; CO2'!$R$6:$R$10,1),MATCH(Z$78,'NOx &amp; CO2'!$T$5:$W$5,1))*Y82</f>
        <v>2.9155170758221438E-2</v>
      </c>
      <c r="AA82" s="335">
        <f>INDEX('NOx &amp; CO2'!$T$6:$W$10,MATCH($C82,'NOx &amp; CO2'!$R$6:$R$10,1),MATCH(AA$78,'NOx &amp; CO2'!$T$5:$W$5,1))*Z82</f>
        <v>2.8027639885532835E-2</v>
      </c>
      <c r="AB82" s="335">
        <f>INDEX('NOx &amp; CO2'!$T$6:$W$10,MATCH($C82,'NOx &amp; CO2'!$R$6:$R$10,1),MATCH(AB$78,'NOx &amp; CO2'!$T$5:$W$5,1))*AA82</f>
        <v>2.6943714515257809E-2</v>
      </c>
      <c r="AC82" s="335">
        <f>INDEX('NOx &amp; CO2'!$T$6:$W$10,MATCH($C82,'NOx &amp; CO2'!$R$6:$R$10,1),MATCH(AC$78,'NOx &amp; CO2'!$T$5:$W$5,1))*AB82</f>
        <v>2.5901708272427128E-2</v>
      </c>
      <c r="AD82" s="335">
        <f>INDEX('NOx &amp; CO2'!$T$6:$W$10,MATCH($C82,'NOx &amp; CO2'!$R$6:$R$10,1),MATCH(AD$78,'NOx &amp; CO2'!$T$5:$W$5,1))*AC82</f>
        <v>2.4900000000000019E-2</v>
      </c>
      <c r="AE82" s="335">
        <f>INDEX('NOx &amp; CO2'!$T$6:$W$10,MATCH($C82,'NOx &amp; CO2'!$R$6:$R$10,1),MATCH(AE$78,'NOx &amp; CO2'!$T$5:$W$5,1))*AD82</f>
        <v>2.4210502134589099E-2</v>
      </c>
      <c r="AF82" s="335">
        <f>INDEX('NOx &amp; CO2'!$T$6:$W$10,MATCH($C82,'NOx &amp; CO2'!$R$6:$R$10,1),MATCH(AF$78,'NOx &amp; CO2'!$T$5:$W$5,1))*AE82</f>
        <v>2.3540096932086061E-2</v>
      </c>
      <c r="AG82" s="335">
        <f>INDEX('NOx &amp; CO2'!$T$6:$W$10,MATCH($C82,'NOx &amp; CO2'!$R$6:$R$10,1),MATCH(AG$78,'NOx &amp; CO2'!$T$5:$W$5,1))*AF82</f>
        <v>2.2888255703723031E-2</v>
      </c>
      <c r="AH82" s="335">
        <f>INDEX('NOx &amp; CO2'!$T$6:$W$10,MATCH($C82,'NOx &amp; CO2'!$R$6:$R$10,1),MATCH(AH$78,'NOx &amp; CO2'!$T$5:$W$5,1))*AG82</f>
        <v>2.2254464400482215E-2</v>
      </c>
      <c r="AI82" s="335">
        <f>INDEX('NOx &amp; CO2'!$T$6:$W$10,MATCH($C82,'NOx &amp; CO2'!$R$6:$R$10,1),MATCH(AI$78,'NOx &amp; CO2'!$T$5:$W$5,1))*AH82</f>
        <v>2.1638223207711301E-2</v>
      </c>
      <c r="AJ82" s="335">
        <f>INDEX('NOx &amp; CO2'!$T$6:$W$10,MATCH($C82,'NOx &amp; CO2'!$R$6:$R$10,1),MATCH(AJ$78,'NOx &amp; CO2'!$T$5:$W$5,1))*AI82</f>
        <v>2.1039046150964236E-2</v>
      </c>
      <c r="AK82" s="335">
        <f>INDEX('NOx &amp; CO2'!$T$6:$W$10,MATCH($C82,'NOx &amp; CO2'!$R$6:$R$10,1),MATCH(AK$78,'NOx &amp; CO2'!$T$5:$W$5,1))*AJ82</f>
        <v>2.0456460712756541E-2</v>
      </c>
      <c r="AL82" s="335">
        <f>INDEX('NOx &amp; CO2'!$T$6:$W$10,MATCH($C82,'NOx &amp; CO2'!$R$6:$R$10,1),MATCH(AL$78,'NOx &amp; CO2'!$T$5:$W$5,1))*AK82</f>
        <v>1.9890007459932926E-2</v>
      </c>
      <c r="AM82" s="335">
        <f>INDEX('NOx &amp; CO2'!$T$6:$W$10,MATCH($C82,'NOx &amp; CO2'!$R$6:$R$10,1),MATCH(AM$78,'NOx &amp; CO2'!$T$5:$W$5,1))*AL82</f>
        <v>1.9339239681353367E-2</v>
      </c>
      <c r="AN82" s="335">
        <f>INDEX('NOx &amp; CO2'!$T$6:$W$10,MATCH($C82,'NOx &amp; CO2'!$R$6:$R$10,1),MATCH(AN$78,'NOx &amp; CO2'!$T$5:$W$5,1))*AM82</f>
        <v>1.8803723035611869E-2</v>
      </c>
      <c r="AO82" s="335">
        <f>INDEX('NOx &amp; CO2'!$T$6:$W$10,MATCH($C82,'NOx &amp; CO2'!$R$6:$R$10,1),MATCH(AO$78,'NOx &amp; CO2'!$T$5:$W$5,1))*AN82</f>
        <v>1.8283035208510164E-2</v>
      </c>
      <c r="AP82" s="335">
        <f>INDEX('NOx &amp; CO2'!$T$6:$W$10,MATCH($C82,'NOx &amp; CO2'!$R$6:$R$10,1),MATCH(AP$78,'NOx &amp; CO2'!$T$5:$W$5,1))*AO82</f>
        <v>1.777676558001617E-2</v>
      </c>
      <c r="AQ82" s="335">
        <f>INDEX('NOx &amp; CO2'!$T$6:$W$10,MATCH($C82,'NOx &amp; CO2'!$R$6:$R$10,1),MATCH(AQ$78,'NOx &amp; CO2'!$T$5:$W$5,1))*AP82</f>
        <v>1.7284514900444626E-2</v>
      </c>
      <c r="AR82" s="335">
        <f>INDEX('NOx &amp; CO2'!$T$6:$W$10,MATCH($C82,'NOx &amp; CO2'!$R$6:$R$10,1),MATCH(AR$78,'NOx &amp; CO2'!$T$5:$W$5,1))*AQ82</f>
        <v>1.6805894975604474E-2</v>
      </c>
      <c r="AS82" s="335">
        <f>INDEX('NOx &amp; CO2'!$T$6:$W$10,MATCH($C82,'NOx &amp; CO2'!$R$6:$R$10,1),MATCH(AS$78,'NOx &amp; CO2'!$T$5:$W$5,1))*AR82</f>
        <v>1.6340528360664741E-2</v>
      </c>
      <c r="AT82" s="335">
        <f>INDEX('NOx &amp; CO2'!$T$6:$W$10,MATCH($C82,'NOx &amp; CO2'!$R$6:$R$10,1),MATCH(AT$78,'NOx &amp; CO2'!$T$5:$W$5,1))*AS82</f>
        <v>1.5888048062497474E-2</v>
      </c>
      <c r="AU82" s="335">
        <f>INDEX('NOx &amp; CO2'!$T$6:$W$10,MATCH($C82,'NOx &amp; CO2'!$R$6:$R$10,1),MATCH(AU$78,'NOx &amp; CO2'!$T$5:$W$5,1))*AT82</f>
        <v>1.5448097250263013E-2</v>
      </c>
      <c r="AV82" s="335">
        <f>INDEX('NOx &amp; CO2'!$T$6:$W$10,MATCH($C82,'NOx &amp; CO2'!$R$6:$R$10,1),MATCH(AV$78,'NOx &amp; CO2'!$T$5:$W$5,1))*AU82</f>
        <v>1.5020328974009333E-2</v>
      </c>
      <c r="AW82" s="335">
        <f>INDEX('NOx &amp; CO2'!$T$6:$W$10,MATCH($C82,'NOx &amp; CO2'!$R$6:$R$10,1),MATCH(AW$78,'NOx &amp; CO2'!$T$5:$W$5,1))*AV82</f>
        <v>1.4604405891063581E-2</v>
      </c>
      <c r="AX82" s="335">
        <f>INDEX('NOx &amp; CO2'!$T$6:$W$10,MATCH($C82,'NOx &amp; CO2'!$R$6:$R$10,1),MATCH(AX$78,'NOx &amp; CO2'!$T$5:$W$5,1))*AW82</f>
        <v>1.4200000000000008E-2</v>
      </c>
      <c r="AY82" s="335">
        <f>INDEX('NOx &amp; CO2'!$T$6:$W$10,MATCH($C82,'NOx &amp; CO2'!$R$6:$R$10,1),MATCH(AY$78,'NOx &amp; CO2'!$T$5:$W$5,1))*AX82</f>
        <v>1.4200000000000008E-2</v>
      </c>
      <c r="AZ82" s="335">
        <f>INDEX('NOx &amp; CO2'!$T$6:$W$10,MATCH($C82,'NOx &amp; CO2'!$R$6:$R$10,1),MATCH(AZ$78,'NOx &amp; CO2'!$T$5:$W$5,1))*AY82</f>
        <v>1.4200000000000008E-2</v>
      </c>
      <c r="BA82" s="335">
        <f>INDEX('NOx &amp; CO2'!$T$6:$W$10,MATCH($C82,'NOx &amp; CO2'!$R$6:$R$10,1),MATCH(BA$78,'NOx &amp; CO2'!$T$5:$W$5,1))*AZ82</f>
        <v>1.4200000000000008E-2</v>
      </c>
      <c r="BB82" s="335">
        <f>INDEX('NOx &amp; CO2'!$T$6:$W$10,MATCH($C82,'NOx &amp; CO2'!$R$6:$R$10,1),MATCH(BB$78,'NOx &amp; CO2'!$T$5:$W$5,1))*BA82</f>
        <v>1.4200000000000008E-2</v>
      </c>
      <c r="BC82" s="335">
        <f>INDEX('NOx &amp; CO2'!$T$6:$W$10,MATCH($C82,'NOx &amp; CO2'!$R$6:$R$10,1),MATCH(BC$78,'NOx &amp; CO2'!$T$5:$W$5,1))*BB82</f>
        <v>1.4200000000000008E-2</v>
      </c>
      <c r="BD82" s="335">
        <f>INDEX('NOx &amp; CO2'!$T$6:$W$10,MATCH($C82,'NOx &amp; CO2'!$R$6:$R$10,1),MATCH(BD$78,'NOx &amp; CO2'!$T$5:$W$5,1))*BC82</f>
        <v>1.4200000000000008E-2</v>
      </c>
      <c r="BE82" s="335">
        <f>INDEX('NOx &amp; CO2'!$T$6:$W$10,MATCH($C82,'NOx &amp; CO2'!$R$6:$R$10,1),MATCH(BE$78,'NOx &amp; CO2'!$T$5:$W$5,1))*BD82</f>
        <v>1.4200000000000008E-2</v>
      </c>
      <c r="BF82" s="335">
        <f>INDEX('NOx &amp; CO2'!$T$6:$W$10,MATCH($C82,'NOx &amp; CO2'!$R$6:$R$10,1),MATCH(BF$78,'NOx &amp; CO2'!$T$5:$W$5,1))*BE82</f>
        <v>1.4200000000000008E-2</v>
      </c>
      <c r="BG82" s="335">
        <f>INDEX('NOx &amp; CO2'!$T$6:$W$10,MATCH($C82,'NOx &amp; CO2'!$R$6:$R$10,1),MATCH(BG$78,'NOx &amp; CO2'!$T$5:$W$5,1))*BF82</f>
        <v>1.4200000000000008E-2</v>
      </c>
      <c r="BH82" s="335">
        <f>INDEX('NOx &amp; CO2'!$T$6:$W$10,MATCH($C82,'NOx &amp; CO2'!$R$6:$R$10,1),MATCH(BH$78,'NOx &amp; CO2'!$T$5:$W$5,1))*BG82</f>
        <v>1.4200000000000008E-2</v>
      </c>
      <c r="BI82" s="335">
        <f>INDEX('NOx &amp; CO2'!$T$6:$W$10,MATCH($C82,'NOx &amp; CO2'!$R$6:$R$10,1),MATCH(BI$78,'NOx &amp; CO2'!$T$5:$W$5,1))*BH82</f>
        <v>1.4200000000000008E-2</v>
      </c>
      <c r="BJ82" s="335">
        <f>INDEX('NOx &amp; CO2'!$T$6:$W$10,MATCH($C82,'NOx &amp; CO2'!$R$6:$R$10,1),MATCH(BJ$78,'NOx &amp; CO2'!$T$5:$W$5,1))*BI82</f>
        <v>1.4200000000000008E-2</v>
      </c>
      <c r="BK82" s="335">
        <f>INDEX('NOx &amp; CO2'!$T$6:$W$10,MATCH($C82,'NOx &amp; CO2'!$R$6:$R$10,1),MATCH(BK$78,'NOx &amp; CO2'!$T$5:$W$5,1))*BJ82</f>
        <v>1.4200000000000008E-2</v>
      </c>
      <c r="BL82" s="335">
        <f>INDEX('NOx &amp; CO2'!$T$6:$W$10,MATCH($C82,'NOx &amp; CO2'!$R$6:$R$10,1),MATCH(BL$78,'NOx &amp; CO2'!$T$5:$W$5,1))*BK82</f>
        <v>1.4200000000000008E-2</v>
      </c>
      <c r="BM82" s="335">
        <f>INDEX('NOx &amp; CO2'!$T$6:$W$10,MATCH($C82,'NOx &amp; CO2'!$R$6:$R$10,1),MATCH(BM$78,'NOx &amp; CO2'!$T$5:$W$5,1))*BL82</f>
        <v>1.4200000000000008E-2</v>
      </c>
      <c r="BN82" s="335">
        <f>INDEX('NOx &amp; CO2'!$T$6:$W$10,MATCH($C82,'NOx &amp; CO2'!$R$6:$R$10,1),MATCH(BN$78,'NOx &amp; CO2'!$T$5:$W$5,1))*BM82</f>
        <v>1.4200000000000008E-2</v>
      </c>
      <c r="BO82" s="335">
        <f>INDEX('NOx &amp; CO2'!$T$6:$W$10,MATCH($C82,'NOx &amp; CO2'!$R$6:$R$10,1),MATCH(BO$78,'NOx &amp; CO2'!$T$5:$W$5,1))*BN82</f>
        <v>1.4200000000000008E-2</v>
      </c>
      <c r="BP82" s="335">
        <f>INDEX('NOx &amp; CO2'!$T$6:$W$10,MATCH($C82,'NOx &amp; CO2'!$R$6:$R$10,1),MATCH(BP$78,'NOx &amp; CO2'!$T$5:$W$5,1))*BO82</f>
        <v>1.4200000000000008E-2</v>
      </c>
      <c r="BQ82" s="335">
        <f>INDEX('NOx &amp; CO2'!$T$6:$W$10,MATCH($C82,'NOx &amp; CO2'!$R$6:$R$10,1),MATCH(BQ$78,'NOx &amp; CO2'!$T$5:$W$5,1))*BP82</f>
        <v>1.4200000000000008E-2</v>
      </c>
      <c r="BR82" s="335">
        <f>INDEX('NOx &amp; CO2'!$T$6:$W$10,MATCH($C82,'NOx &amp; CO2'!$R$6:$R$10,1),MATCH(BR$78,'NOx &amp; CO2'!$T$5:$W$5,1))*BQ82</f>
        <v>1.4200000000000008E-2</v>
      </c>
      <c r="BS82" s="335">
        <f>INDEX('NOx &amp; CO2'!$T$6:$W$10,MATCH($C82,'NOx &amp; CO2'!$R$6:$R$10,1),MATCH(BS$78,'NOx &amp; CO2'!$T$5:$W$5,1))*BR82</f>
        <v>1.4200000000000008E-2</v>
      </c>
      <c r="BT82" s="335">
        <f>INDEX('NOx &amp; CO2'!$T$6:$W$10,MATCH($C82,'NOx &amp; CO2'!$R$6:$R$10,1),MATCH(BT$78,'NOx &amp; CO2'!$T$5:$W$5,1))*BS82</f>
        <v>1.4200000000000008E-2</v>
      </c>
      <c r="BU82" s="335">
        <f>INDEX('NOx &amp; CO2'!$T$6:$W$10,MATCH($C82,'NOx &amp; CO2'!$R$6:$R$10,1),MATCH(BU$78,'NOx &amp; CO2'!$T$5:$W$5,1))*BT82</f>
        <v>1.4200000000000008E-2</v>
      </c>
      <c r="BV82" s="335">
        <f>INDEX('NOx &amp; CO2'!$T$6:$W$10,MATCH($C82,'NOx &amp; CO2'!$R$6:$R$10,1),MATCH(BV$78,'NOx &amp; CO2'!$T$5:$W$5,1))*BU82</f>
        <v>1.4200000000000008E-2</v>
      </c>
      <c r="BW82" s="335">
        <f>INDEX('NOx &amp; CO2'!$T$6:$W$10,MATCH($C82,'NOx &amp; CO2'!$R$6:$R$10,1),MATCH(BW$78,'NOx &amp; CO2'!$T$5:$W$5,1))*BV82</f>
        <v>1.4200000000000008E-2</v>
      </c>
      <c r="BX82" s="335">
        <f>INDEX('NOx &amp; CO2'!$T$6:$W$10,MATCH($C82,'NOx &amp; CO2'!$R$6:$R$10,1),MATCH(BX$78,'NOx &amp; CO2'!$T$5:$W$5,1))*BW82</f>
        <v>1.4200000000000008E-2</v>
      </c>
      <c r="BY82" s="335">
        <f>INDEX('NOx &amp; CO2'!$T$6:$W$10,MATCH($C82,'NOx &amp; CO2'!$R$6:$R$10,1),MATCH(BY$78,'NOx &amp; CO2'!$T$5:$W$5,1))*BX82</f>
        <v>1.4200000000000008E-2</v>
      </c>
      <c r="BZ82" s="335">
        <f>INDEX('NOx &amp; CO2'!$T$6:$W$10,MATCH($C82,'NOx &amp; CO2'!$R$6:$R$10,1),MATCH(BZ$78,'NOx &amp; CO2'!$T$5:$W$5,1))*BY82</f>
        <v>1.4200000000000008E-2</v>
      </c>
      <c r="CA82" s="335">
        <f>INDEX('NOx &amp; CO2'!$T$6:$W$10,MATCH($C82,'NOx &amp; CO2'!$R$6:$R$10,1),MATCH(CA$78,'NOx &amp; CO2'!$T$5:$W$5,1))*BZ82</f>
        <v>1.4200000000000008E-2</v>
      </c>
      <c r="CB82" s="335">
        <f>INDEX('NOx &amp; CO2'!$T$6:$W$10,MATCH($C82,'NOx &amp; CO2'!$R$6:$R$10,1),MATCH(CB$78,'NOx &amp; CO2'!$T$5:$W$5,1))*CA82</f>
        <v>1.4200000000000008E-2</v>
      </c>
      <c r="CC82" s="335">
        <f>INDEX('NOx &amp; CO2'!$T$6:$W$10,MATCH($C82,'NOx &amp; CO2'!$R$6:$R$10,1),MATCH(CC$78,'NOx &amp; CO2'!$T$5:$W$5,1))*CB82</f>
        <v>1.4200000000000008E-2</v>
      </c>
      <c r="CD82" s="335">
        <f>INDEX('NOx &amp; CO2'!$T$6:$W$10,MATCH($C82,'NOx &amp; CO2'!$R$6:$R$10,1),MATCH(CD$78,'NOx &amp; CO2'!$T$5:$W$5,1))*CC82</f>
        <v>1.4200000000000008E-2</v>
      </c>
      <c r="CE82" s="335">
        <f>INDEX('NOx &amp; CO2'!$T$6:$W$10,MATCH($C82,'NOx &amp; CO2'!$R$6:$R$10,1),MATCH(CE$78,'NOx &amp; CO2'!$T$5:$W$5,1))*CD82</f>
        <v>1.4200000000000008E-2</v>
      </c>
      <c r="CF82" s="335">
        <f>INDEX('NOx &amp; CO2'!$T$6:$W$10,MATCH($C82,'NOx &amp; CO2'!$R$6:$R$10,1),MATCH(CF$78,'NOx &amp; CO2'!$T$5:$W$5,1))*CE82</f>
        <v>1.4200000000000008E-2</v>
      </c>
      <c r="CG82" s="335">
        <f>INDEX('NOx &amp; CO2'!$T$6:$W$10,MATCH($C82,'NOx &amp; CO2'!$R$6:$R$10,1),MATCH(CG$78,'NOx &amp; CO2'!$T$5:$W$5,1))*CF82</f>
        <v>1.4200000000000008E-2</v>
      </c>
      <c r="CH82" s="335">
        <f>INDEX('NOx &amp; CO2'!$T$6:$W$10,MATCH($C82,'NOx &amp; CO2'!$R$6:$R$10,1),MATCH(CH$78,'NOx &amp; CO2'!$T$5:$W$5,1))*CG82</f>
        <v>1.4200000000000008E-2</v>
      </c>
      <c r="CI82" s="335">
        <f>INDEX('NOx &amp; CO2'!$T$6:$W$10,MATCH($C82,'NOx &amp; CO2'!$R$6:$R$10,1),MATCH(CI$78,'NOx &amp; CO2'!$T$5:$W$5,1))*CH82</f>
        <v>1.4200000000000008E-2</v>
      </c>
      <c r="CJ82" s="335">
        <f>INDEX('NOx &amp; CO2'!$T$6:$W$10,MATCH($C82,'NOx &amp; CO2'!$R$6:$R$10,1),MATCH(CJ$78,'NOx &amp; CO2'!$T$5:$W$5,1))*CI82</f>
        <v>1.4200000000000008E-2</v>
      </c>
      <c r="CK82" s="335">
        <f>INDEX('NOx &amp; CO2'!$T$6:$W$10,MATCH($C82,'NOx &amp; CO2'!$R$6:$R$10,1),MATCH(CK$78,'NOx &amp; CO2'!$T$5:$W$5,1))*CJ82</f>
        <v>1.4200000000000008E-2</v>
      </c>
      <c r="CL82" s="335">
        <f>INDEX('NOx &amp; CO2'!$T$6:$W$10,MATCH($C82,'NOx &amp; CO2'!$R$6:$R$10,1),MATCH(CL$78,'NOx &amp; CO2'!$T$5:$W$5,1))*CK82</f>
        <v>1.4200000000000008E-2</v>
      </c>
      <c r="CM82" s="335">
        <f>INDEX('NOx &amp; CO2'!$T$6:$W$10,MATCH($C82,'NOx &amp; CO2'!$R$6:$R$10,1),MATCH(CM$78,'NOx &amp; CO2'!$T$5:$W$5,1))*CL82</f>
        <v>1.4200000000000008E-2</v>
      </c>
      <c r="CN82" s="335">
        <f>INDEX('NOx &amp; CO2'!$T$6:$W$10,MATCH($C82,'NOx &amp; CO2'!$R$6:$R$10,1),MATCH(CN$78,'NOx &amp; CO2'!$T$5:$W$5,1))*CM82</f>
        <v>1.4200000000000008E-2</v>
      </c>
      <c r="CO82" s="335">
        <f>INDEX('NOx &amp; CO2'!$T$6:$W$10,MATCH($C82,'NOx &amp; CO2'!$R$6:$R$10,1),MATCH(CO$78,'NOx &amp; CO2'!$T$5:$W$5,1))*CN82</f>
        <v>1.4200000000000008E-2</v>
      </c>
      <c r="CP82" s="335">
        <f>INDEX('NOx &amp; CO2'!$T$6:$W$10,MATCH($C82,'NOx &amp; CO2'!$R$6:$R$10,1),MATCH(CP$78,'NOx &amp; CO2'!$T$5:$W$5,1))*CO82</f>
        <v>1.4200000000000008E-2</v>
      </c>
      <c r="CQ82" s="335">
        <f>INDEX('NOx &amp; CO2'!$T$6:$W$10,MATCH($C82,'NOx &amp; CO2'!$R$6:$R$10,1),MATCH(CQ$78,'NOx &amp; CO2'!$T$5:$W$5,1))*CP82</f>
        <v>1.4200000000000008E-2</v>
      </c>
      <c r="CR82" s="335">
        <f>INDEX('NOx &amp; CO2'!$T$6:$W$10,MATCH($C82,'NOx &amp; CO2'!$R$6:$R$10,1),MATCH(CR$78,'NOx &amp; CO2'!$T$5:$W$5,1))*CQ82</f>
        <v>1.4200000000000008E-2</v>
      </c>
      <c r="CS82" s="335">
        <f>INDEX('NOx &amp; CO2'!$T$6:$W$10,MATCH($C82,'NOx &amp; CO2'!$R$6:$R$10,1),MATCH(CS$78,'NOx &amp; CO2'!$T$5:$W$5,1))*CR82</f>
        <v>1.4200000000000008E-2</v>
      </c>
    </row>
    <row r="83" spans="1:97" s="323" customFormat="1" x14ac:dyDescent="0.25">
      <c r="A83" s="278">
        <f t="shared" ref="A83" si="55">A22</f>
        <v>0</v>
      </c>
      <c r="B83" s="278" t="str">
        <f>'JA basår'!B11</f>
        <v>0 0</v>
      </c>
      <c r="C83" s="278">
        <f t="shared" ref="C83" si="56">C22</f>
        <v>0</v>
      </c>
      <c r="D83" s="335">
        <f>INDEX('NOx &amp; CO2'!$E$6:$I$10,MATCH($C83,'NOx &amp; CO2'!$C$6:$C$10,1),MATCH(D$78,'NOx &amp; CO2'!$E$5:$H$5,1))</f>
        <v>7.17E-2</v>
      </c>
      <c r="E83" s="335">
        <f>INDEX('NOx &amp; CO2'!$T$6:$W$10,MATCH($C83,'NOx &amp; CO2'!$R$6:$R$10,1),MATCH(E$78,'NOx &amp; CO2'!$T$5:$W$5,1))*D83</f>
        <v>6.8558723496039697E-2</v>
      </c>
      <c r="F83" s="335">
        <f>INDEX('NOx &amp; CO2'!$T$6:$W$10,MATCH($C83,'NOx &amp; CO2'!$R$6:$R$10,1),MATCH(F$78,'NOx &amp; CO2'!$T$5:$W$5,1))*E83</f>
        <v>6.5555070675124491E-2</v>
      </c>
      <c r="G83" s="335">
        <f>INDEX('NOx &amp; CO2'!$T$6:$W$10,MATCH($C83,'NOx &amp; CO2'!$R$6:$R$10,1),MATCH(G$78,'NOx &amp; CO2'!$T$5:$W$5,1))*F83</f>
        <v>6.2683012052708514E-2</v>
      </c>
      <c r="H83" s="335">
        <f>INDEX('NOx &amp; CO2'!$T$6:$W$10,MATCH($C83,'NOx &amp; CO2'!$R$6:$R$10,1),MATCH(H$78,'NOx &amp; CO2'!$T$5:$W$5,1))*G83</f>
        <v>5.9936782304331478E-2</v>
      </c>
      <c r="I83" s="335">
        <f>INDEX('NOx &amp; CO2'!$T$6:$W$10,MATCH($C83,'NOx &amp; CO2'!$R$6:$R$10,1),MATCH(I$78,'NOx &amp; CO2'!$T$5:$W$5,1))*H83</f>
        <v>5.7310868692398702E-2</v>
      </c>
      <c r="J83" s="335">
        <f>INDEX('NOx &amp; CO2'!$T$6:$W$10,MATCH($C83,'NOx &amp; CO2'!$R$6:$R$10,1),MATCH(J$78,'NOx &amp; CO2'!$T$5:$W$5,1))*I83</f>
        <v>5.4800000000000008E-2</v>
      </c>
      <c r="K83" s="335">
        <f>INDEX('NOx &amp; CO2'!$T$6:$W$10,MATCH($C83,'NOx &amp; CO2'!$R$6:$R$10,1),MATCH(K$78,'NOx &amp; CO2'!$T$5:$W$5,1))*J83</f>
        <v>5.268069525177068E-2</v>
      </c>
      <c r="L83" s="335">
        <f>INDEX('NOx &amp; CO2'!$T$6:$W$10,MATCH($C83,'NOx &amp; CO2'!$R$6:$R$10,1),MATCH(L$78,'NOx &amp; CO2'!$T$5:$W$5,1))*K83</f>
        <v>5.0643351317699516E-2</v>
      </c>
      <c r="M83" s="335">
        <f>INDEX('NOx &amp; CO2'!$T$6:$W$10,MATCH($C83,'NOx &amp; CO2'!$R$6:$R$10,1),MATCH(M$78,'NOx &amp; CO2'!$T$5:$W$5,1))*L83</f>
        <v>4.8684798490804503E-2</v>
      </c>
      <c r="N83" s="335">
        <f>INDEX('NOx &amp; CO2'!$T$6:$W$10,MATCH($C83,'NOx &amp; CO2'!$R$6:$R$10,1),MATCH(N$78,'NOx &amp; CO2'!$T$5:$W$5,1))*M83</f>
        <v>4.6801989647590088E-2</v>
      </c>
      <c r="O83" s="335">
        <f>INDEX('NOx &amp; CO2'!$T$6:$W$10,MATCH($C83,'NOx &amp; CO2'!$R$6:$R$10,1),MATCH(O$78,'NOx &amp; CO2'!$T$5:$W$5,1))*N83</f>
        <v>4.4991995507321518E-2</v>
      </c>
      <c r="P83" s="335">
        <f>INDEX('NOx &amp; CO2'!$T$6:$W$10,MATCH($C83,'NOx &amp; CO2'!$R$6:$R$10,1),MATCH(P$78,'NOx &amp; CO2'!$T$5:$W$5,1))*O83</f>
        <v>4.3252000074639418E-2</v>
      </c>
      <c r="Q83" s="335">
        <f>INDEX('NOx &amp; CO2'!$T$6:$W$10,MATCH($C83,'NOx &amp; CO2'!$R$6:$R$10,1),MATCH(Q$78,'NOx &amp; CO2'!$T$5:$W$5,1))*P83</f>
        <v>4.1579296258424117E-2</v>
      </c>
      <c r="R83" s="335">
        <f>INDEX('NOx &amp; CO2'!$T$6:$W$10,MATCH($C83,'NOx &amp; CO2'!$R$6:$R$10,1),MATCH(R$78,'NOx &amp; CO2'!$T$5:$W$5,1))*Q83</f>
        <v>3.9971281660093602E-2</v>
      </c>
      <c r="S83" s="335">
        <f>INDEX('NOx &amp; CO2'!$T$6:$W$10,MATCH($C83,'NOx &amp; CO2'!$R$6:$R$10,1),MATCH(S$78,'NOx &amp; CO2'!$T$5:$W$5,1))*R83</f>
        <v>3.8425454524782507E-2</v>
      </c>
      <c r="T83" s="335">
        <f>INDEX('NOx &amp; CO2'!$T$6:$W$10,MATCH($C83,'NOx &amp; CO2'!$R$6:$R$10,1),MATCH(T$78,'NOx &amp; CO2'!$T$5:$W$5,1))*S83</f>
        <v>3.6939409849102912E-2</v>
      </c>
      <c r="U83" s="335">
        <f>INDEX('NOx &amp; CO2'!$T$6:$W$10,MATCH($C83,'NOx &amp; CO2'!$R$6:$R$10,1),MATCH(U$78,'NOx &amp; CO2'!$T$5:$W$5,1))*T83</f>
        <v>3.5510835639431505E-2</v>
      </c>
      <c r="V83" s="335">
        <f>INDEX('NOx &amp; CO2'!$T$6:$W$10,MATCH($C83,'NOx &amp; CO2'!$R$6:$R$10,1),MATCH(V$78,'NOx &amp; CO2'!$T$5:$W$5,1))*U83</f>
        <v>3.4137509314901608E-2</v>
      </c>
      <c r="W83" s="335">
        <f>INDEX('NOx &amp; CO2'!$T$6:$W$10,MATCH($C83,'NOx &amp; CO2'!$R$6:$R$10,1),MATCH(W$78,'NOx &amp; CO2'!$T$5:$W$5,1))*V83</f>
        <v>3.2817294249503907E-2</v>
      </c>
      <c r="X83" s="335">
        <f>INDEX('NOx &amp; CO2'!$T$6:$W$10,MATCH($C83,'NOx &amp; CO2'!$R$6:$R$10,1),MATCH(X$78,'NOx &amp; CO2'!$T$5:$W$5,1))*W83</f>
        <v>3.1548136447916084E-2</v>
      </c>
      <c r="Y83" s="335">
        <f>INDEX('NOx &amp; CO2'!$T$6:$W$10,MATCH($C83,'NOx &amp; CO2'!$R$6:$R$10,1),MATCH(Y$78,'NOx &amp; CO2'!$T$5:$W$5,1))*X83</f>
        <v>3.0328061349889527E-2</v>
      </c>
      <c r="Z83" s="335">
        <f>INDEX('NOx &amp; CO2'!$T$6:$W$10,MATCH($C83,'NOx &amp; CO2'!$R$6:$R$10,1),MATCH(Z$78,'NOx &amp; CO2'!$T$5:$W$5,1))*Y83</f>
        <v>2.9155170758221438E-2</v>
      </c>
      <c r="AA83" s="335">
        <f>INDEX('NOx &amp; CO2'!$T$6:$W$10,MATCH($C83,'NOx &amp; CO2'!$R$6:$R$10,1),MATCH(AA$78,'NOx &amp; CO2'!$T$5:$W$5,1))*Z83</f>
        <v>2.8027639885532835E-2</v>
      </c>
      <c r="AB83" s="335">
        <f>INDEX('NOx &amp; CO2'!$T$6:$W$10,MATCH($C83,'NOx &amp; CO2'!$R$6:$R$10,1),MATCH(AB$78,'NOx &amp; CO2'!$T$5:$W$5,1))*AA83</f>
        <v>2.6943714515257809E-2</v>
      </c>
      <c r="AC83" s="335">
        <f>INDEX('NOx &amp; CO2'!$T$6:$W$10,MATCH($C83,'NOx &amp; CO2'!$R$6:$R$10,1),MATCH(AC$78,'NOx &amp; CO2'!$T$5:$W$5,1))*AB83</f>
        <v>2.5901708272427128E-2</v>
      </c>
      <c r="AD83" s="335">
        <f>INDEX('NOx &amp; CO2'!$T$6:$W$10,MATCH($C83,'NOx &amp; CO2'!$R$6:$R$10,1),MATCH(AD$78,'NOx &amp; CO2'!$T$5:$W$5,1))*AC83</f>
        <v>2.4900000000000019E-2</v>
      </c>
      <c r="AE83" s="335">
        <f>INDEX('NOx &amp; CO2'!$T$6:$W$10,MATCH($C83,'NOx &amp; CO2'!$R$6:$R$10,1),MATCH(AE$78,'NOx &amp; CO2'!$T$5:$W$5,1))*AD83</f>
        <v>2.4210502134589099E-2</v>
      </c>
      <c r="AF83" s="335">
        <f>INDEX('NOx &amp; CO2'!$T$6:$W$10,MATCH($C83,'NOx &amp; CO2'!$R$6:$R$10,1),MATCH(AF$78,'NOx &amp; CO2'!$T$5:$W$5,1))*AE83</f>
        <v>2.3540096932086061E-2</v>
      </c>
      <c r="AG83" s="335">
        <f>INDEX('NOx &amp; CO2'!$T$6:$W$10,MATCH($C83,'NOx &amp; CO2'!$R$6:$R$10,1),MATCH(AG$78,'NOx &amp; CO2'!$T$5:$W$5,1))*AF83</f>
        <v>2.2888255703723031E-2</v>
      </c>
      <c r="AH83" s="335">
        <f>INDEX('NOx &amp; CO2'!$T$6:$W$10,MATCH($C83,'NOx &amp; CO2'!$R$6:$R$10,1),MATCH(AH$78,'NOx &amp; CO2'!$T$5:$W$5,1))*AG83</f>
        <v>2.2254464400482215E-2</v>
      </c>
      <c r="AI83" s="335">
        <f>INDEX('NOx &amp; CO2'!$T$6:$W$10,MATCH($C83,'NOx &amp; CO2'!$R$6:$R$10,1),MATCH(AI$78,'NOx &amp; CO2'!$T$5:$W$5,1))*AH83</f>
        <v>2.1638223207711301E-2</v>
      </c>
      <c r="AJ83" s="335">
        <f>INDEX('NOx &amp; CO2'!$T$6:$W$10,MATCH($C83,'NOx &amp; CO2'!$R$6:$R$10,1),MATCH(AJ$78,'NOx &amp; CO2'!$T$5:$W$5,1))*AI83</f>
        <v>2.1039046150964236E-2</v>
      </c>
      <c r="AK83" s="335">
        <f>INDEX('NOx &amp; CO2'!$T$6:$W$10,MATCH($C83,'NOx &amp; CO2'!$R$6:$R$10,1),MATCH(AK$78,'NOx &amp; CO2'!$T$5:$W$5,1))*AJ83</f>
        <v>2.0456460712756541E-2</v>
      </c>
      <c r="AL83" s="335">
        <f>INDEX('NOx &amp; CO2'!$T$6:$W$10,MATCH($C83,'NOx &amp; CO2'!$R$6:$R$10,1),MATCH(AL$78,'NOx &amp; CO2'!$T$5:$W$5,1))*AK83</f>
        <v>1.9890007459932926E-2</v>
      </c>
      <c r="AM83" s="335">
        <f>INDEX('NOx &amp; CO2'!$T$6:$W$10,MATCH($C83,'NOx &amp; CO2'!$R$6:$R$10,1),MATCH(AM$78,'NOx &amp; CO2'!$T$5:$W$5,1))*AL83</f>
        <v>1.9339239681353367E-2</v>
      </c>
      <c r="AN83" s="335">
        <f>INDEX('NOx &amp; CO2'!$T$6:$W$10,MATCH($C83,'NOx &amp; CO2'!$R$6:$R$10,1),MATCH(AN$78,'NOx &amp; CO2'!$T$5:$W$5,1))*AM83</f>
        <v>1.8803723035611869E-2</v>
      </c>
      <c r="AO83" s="335">
        <f>INDEX('NOx &amp; CO2'!$T$6:$W$10,MATCH($C83,'NOx &amp; CO2'!$R$6:$R$10,1),MATCH(AO$78,'NOx &amp; CO2'!$T$5:$W$5,1))*AN83</f>
        <v>1.8283035208510164E-2</v>
      </c>
      <c r="AP83" s="335">
        <f>INDEX('NOx &amp; CO2'!$T$6:$W$10,MATCH($C83,'NOx &amp; CO2'!$R$6:$R$10,1),MATCH(AP$78,'NOx &amp; CO2'!$T$5:$W$5,1))*AO83</f>
        <v>1.777676558001617E-2</v>
      </c>
      <c r="AQ83" s="335">
        <f>INDEX('NOx &amp; CO2'!$T$6:$W$10,MATCH($C83,'NOx &amp; CO2'!$R$6:$R$10,1),MATCH(AQ$78,'NOx &amp; CO2'!$T$5:$W$5,1))*AP83</f>
        <v>1.7284514900444626E-2</v>
      </c>
      <c r="AR83" s="335">
        <f>INDEX('NOx &amp; CO2'!$T$6:$W$10,MATCH($C83,'NOx &amp; CO2'!$R$6:$R$10,1),MATCH(AR$78,'NOx &amp; CO2'!$T$5:$W$5,1))*AQ83</f>
        <v>1.6805894975604474E-2</v>
      </c>
      <c r="AS83" s="335">
        <f>INDEX('NOx &amp; CO2'!$T$6:$W$10,MATCH($C83,'NOx &amp; CO2'!$R$6:$R$10,1),MATCH(AS$78,'NOx &amp; CO2'!$T$5:$W$5,1))*AR83</f>
        <v>1.6340528360664741E-2</v>
      </c>
      <c r="AT83" s="335">
        <f>INDEX('NOx &amp; CO2'!$T$6:$W$10,MATCH($C83,'NOx &amp; CO2'!$R$6:$R$10,1),MATCH(AT$78,'NOx &amp; CO2'!$T$5:$W$5,1))*AS83</f>
        <v>1.5888048062497474E-2</v>
      </c>
      <c r="AU83" s="335">
        <f>INDEX('NOx &amp; CO2'!$T$6:$W$10,MATCH($C83,'NOx &amp; CO2'!$R$6:$R$10,1),MATCH(AU$78,'NOx &amp; CO2'!$T$5:$W$5,1))*AT83</f>
        <v>1.5448097250263013E-2</v>
      </c>
      <c r="AV83" s="335">
        <f>INDEX('NOx &amp; CO2'!$T$6:$W$10,MATCH($C83,'NOx &amp; CO2'!$R$6:$R$10,1),MATCH(AV$78,'NOx &amp; CO2'!$T$5:$W$5,1))*AU83</f>
        <v>1.5020328974009333E-2</v>
      </c>
      <c r="AW83" s="335">
        <f>INDEX('NOx &amp; CO2'!$T$6:$W$10,MATCH($C83,'NOx &amp; CO2'!$R$6:$R$10,1),MATCH(AW$78,'NOx &amp; CO2'!$T$5:$W$5,1))*AV83</f>
        <v>1.4604405891063581E-2</v>
      </c>
      <c r="AX83" s="335">
        <f>INDEX('NOx &amp; CO2'!$T$6:$W$10,MATCH($C83,'NOx &amp; CO2'!$R$6:$R$10,1),MATCH(AX$78,'NOx &amp; CO2'!$T$5:$W$5,1))*AW83</f>
        <v>1.4200000000000008E-2</v>
      </c>
      <c r="AY83" s="335">
        <f>INDEX('NOx &amp; CO2'!$T$6:$W$10,MATCH($C83,'NOx &amp; CO2'!$R$6:$R$10,1),MATCH(AY$78,'NOx &amp; CO2'!$T$5:$W$5,1))*AX83</f>
        <v>1.4200000000000008E-2</v>
      </c>
      <c r="AZ83" s="335">
        <f>INDEX('NOx &amp; CO2'!$T$6:$W$10,MATCH($C83,'NOx &amp; CO2'!$R$6:$R$10,1),MATCH(AZ$78,'NOx &amp; CO2'!$T$5:$W$5,1))*AY83</f>
        <v>1.4200000000000008E-2</v>
      </c>
      <c r="BA83" s="335">
        <f>INDEX('NOx &amp; CO2'!$T$6:$W$10,MATCH($C83,'NOx &amp; CO2'!$R$6:$R$10,1),MATCH(BA$78,'NOx &amp; CO2'!$T$5:$W$5,1))*AZ83</f>
        <v>1.4200000000000008E-2</v>
      </c>
      <c r="BB83" s="335">
        <f>INDEX('NOx &amp; CO2'!$T$6:$W$10,MATCH($C83,'NOx &amp; CO2'!$R$6:$R$10,1),MATCH(BB$78,'NOx &amp; CO2'!$T$5:$W$5,1))*BA83</f>
        <v>1.4200000000000008E-2</v>
      </c>
      <c r="BC83" s="335">
        <f>INDEX('NOx &amp; CO2'!$T$6:$W$10,MATCH($C83,'NOx &amp; CO2'!$R$6:$R$10,1),MATCH(BC$78,'NOx &amp; CO2'!$T$5:$W$5,1))*BB83</f>
        <v>1.4200000000000008E-2</v>
      </c>
      <c r="BD83" s="335">
        <f>INDEX('NOx &amp; CO2'!$T$6:$W$10,MATCH($C83,'NOx &amp; CO2'!$R$6:$R$10,1),MATCH(BD$78,'NOx &amp; CO2'!$T$5:$W$5,1))*BC83</f>
        <v>1.4200000000000008E-2</v>
      </c>
      <c r="BE83" s="335">
        <f>INDEX('NOx &amp; CO2'!$T$6:$W$10,MATCH($C83,'NOx &amp; CO2'!$R$6:$R$10,1),MATCH(BE$78,'NOx &amp; CO2'!$T$5:$W$5,1))*BD83</f>
        <v>1.4200000000000008E-2</v>
      </c>
      <c r="BF83" s="335">
        <f>INDEX('NOx &amp; CO2'!$T$6:$W$10,MATCH($C83,'NOx &amp; CO2'!$R$6:$R$10,1),MATCH(BF$78,'NOx &amp; CO2'!$T$5:$W$5,1))*BE83</f>
        <v>1.4200000000000008E-2</v>
      </c>
      <c r="BG83" s="335">
        <f>INDEX('NOx &amp; CO2'!$T$6:$W$10,MATCH($C83,'NOx &amp; CO2'!$R$6:$R$10,1),MATCH(BG$78,'NOx &amp; CO2'!$T$5:$W$5,1))*BF83</f>
        <v>1.4200000000000008E-2</v>
      </c>
      <c r="BH83" s="335">
        <f>INDEX('NOx &amp; CO2'!$T$6:$W$10,MATCH($C83,'NOx &amp; CO2'!$R$6:$R$10,1),MATCH(BH$78,'NOx &amp; CO2'!$T$5:$W$5,1))*BG83</f>
        <v>1.4200000000000008E-2</v>
      </c>
      <c r="BI83" s="335">
        <f>INDEX('NOx &amp; CO2'!$T$6:$W$10,MATCH($C83,'NOx &amp; CO2'!$R$6:$R$10,1),MATCH(BI$78,'NOx &amp; CO2'!$T$5:$W$5,1))*BH83</f>
        <v>1.4200000000000008E-2</v>
      </c>
      <c r="BJ83" s="335">
        <f>INDEX('NOx &amp; CO2'!$T$6:$W$10,MATCH($C83,'NOx &amp; CO2'!$R$6:$R$10,1),MATCH(BJ$78,'NOx &amp; CO2'!$T$5:$W$5,1))*BI83</f>
        <v>1.4200000000000008E-2</v>
      </c>
      <c r="BK83" s="335">
        <f>INDEX('NOx &amp; CO2'!$T$6:$W$10,MATCH($C83,'NOx &amp; CO2'!$R$6:$R$10,1),MATCH(BK$78,'NOx &amp; CO2'!$T$5:$W$5,1))*BJ83</f>
        <v>1.4200000000000008E-2</v>
      </c>
      <c r="BL83" s="335">
        <f>INDEX('NOx &amp; CO2'!$T$6:$W$10,MATCH($C83,'NOx &amp; CO2'!$R$6:$R$10,1),MATCH(BL$78,'NOx &amp; CO2'!$T$5:$W$5,1))*BK83</f>
        <v>1.4200000000000008E-2</v>
      </c>
      <c r="BM83" s="335">
        <f>INDEX('NOx &amp; CO2'!$T$6:$W$10,MATCH($C83,'NOx &amp; CO2'!$R$6:$R$10,1),MATCH(BM$78,'NOx &amp; CO2'!$T$5:$W$5,1))*BL83</f>
        <v>1.4200000000000008E-2</v>
      </c>
      <c r="BN83" s="335">
        <f>INDEX('NOx &amp; CO2'!$T$6:$W$10,MATCH($C83,'NOx &amp; CO2'!$R$6:$R$10,1),MATCH(BN$78,'NOx &amp; CO2'!$T$5:$W$5,1))*BM83</f>
        <v>1.4200000000000008E-2</v>
      </c>
      <c r="BO83" s="335">
        <f>INDEX('NOx &amp; CO2'!$T$6:$W$10,MATCH($C83,'NOx &amp; CO2'!$R$6:$R$10,1),MATCH(BO$78,'NOx &amp; CO2'!$T$5:$W$5,1))*BN83</f>
        <v>1.4200000000000008E-2</v>
      </c>
      <c r="BP83" s="335">
        <f>INDEX('NOx &amp; CO2'!$T$6:$W$10,MATCH($C83,'NOx &amp; CO2'!$R$6:$R$10,1),MATCH(BP$78,'NOx &amp; CO2'!$T$5:$W$5,1))*BO83</f>
        <v>1.4200000000000008E-2</v>
      </c>
      <c r="BQ83" s="335">
        <f>INDEX('NOx &amp; CO2'!$T$6:$W$10,MATCH($C83,'NOx &amp; CO2'!$R$6:$R$10,1),MATCH(BQ$78,'NOx &amp; CO2'!$T$5:$W$5,1))*BP83</f>
        <v>1.4200000000000008E-2</v>
      </c>
      <c r="BR83" s="335">
        <f>INDEX('NOx &amp; CO2'!$T$6:$W$10,MATCH($C83,'NOx &amp; CO2'!$R$6:$R$10,1),MATCH(BR$78,'NOx &amp; CO2'!$T$5:$W$5,1))*BQ83</f>
        <v>1.4200000000000008E-2</v>
      </c>
      <c r="BS83" s="335">
        <f>INDEX('NOx &amp; CO2'!$T$6:$W$10,MATCH($C83,'NOx &amp; CO2'!$R$6:$R$10,1),MATCH(BS$78,'NOx &amp; CO2'!$T$5:$W$5,1))*BR83</f>
        <v>1.4200000000000008E-2</v>
      </c>
      <c r="BT83" s="335">
        <f>INDEX('NOx &amp; CO2'!$T$6:$W$10,MATCH($C83,'NOx &amp; CO2'!$R$6:$R$10,1),MATCH(BT$78,'NOx &amp; CO2'!$T$5:$W$5,1))*BS83</f>
        <v>1.4200000000000008E-2</v>
      </c>
      <c r="BU83" s="335">
        <f>INDEX('NOx &amp; CO2'!$T$6:$W$10,MATCH($C83,'NOx &amp; CO2'!$R$6:$R$10,1),MATCH(BU$78,'NOx &amp; CO2'!$T$5:$W$5,1))*BT83</f>
        <v>1.4200000000000008E-2</v>
      </c>
      <c r="BV83" s="335">
        <f>INDEX('NOx &amp; CO2'!$T$6:$W$10,MATCH($C83,'NOx &amp; CO2'!$R$6:$R$10,1),MATCH(BV$78,'NOx &amp; CO2'!$T$5:$W$5,1))*BU83</f>
        <v>1.4200000000000008E-2</v>
      </c>
      <c r="BW83" s="335">
        <f>INDEX('NOx &amp; CO2'!$T$6:$W$10,MATCH($C83,'NOx &amp; CO2'!$R$6:$R$10,1),MATCH(BW$78,'NOx &amp; CO2'!$T$5:$W$5,1))*BV83</f>
        <v>1.4200000000000008E-2</v>
      </c>
      <c r="BX83" s="335">
        <f>INDEX('NOx &amp; CO2'!$T$6:$W$10,MATCH($C83,'NOx &amp; CO2'!$R$6:$R$10,1),MATCH(BX$78,'NOx &amp; CO2'!$T$5:$W$5,1))*BW83</f>
        <v>1.4200000000000008E-2</v>
      </c>
      <c r="BY83" s="335">
        <f>INDEX('NOx &amp; CO2'!$T$6:$W$10,MATCH($C83,'NOx &amp; CO2'!$R$6:$R$10,1),MATCH(BY$78,'NOx &amp; CO2'!$T$5:$W$5,1))*BX83</f>
        <v>1.4200000000000008E-2</v>
      </c>
      <c r="BZ83" s="335">
        <f>INDEX('NOx &amp; CO2'!$T$6:$W$10,MATCH($C83,'NOx &amp; CO2'!$R$6:$R$10,1),MATCH(BZ$78,'NOx &amp; CO2'!$T$5:$W$5,1))*BY83</f>
        <v>1.4200000000000008E-2</v>
      </c>
      <c r="CA83" s="335">
        <f>INDEX('NOx &amp; CO2'!$T$6:$W$10,MATCH($C83,'NOx &amp; CO2'!$R$6:$R$10,1),MATCH(CA$78,'NOx &amp; CO2'!$T$5:$W$5,1))*BZ83</f>
        <v>1.4200000000000008E-2</v>
      </c>
      <c r="CB83" s="335">
        <f>INDEX('NOx &amp; CO2'!$T$6:$W$10,MATCH($C83,'NOx &amp; CO2'!$R$6:$R$10,1),MATCH(CB$78,'NOx &amp; CO2'!$T$5:$W$5,1))*CA83</f>
        <v>1.4200000000000008E-2</v>
      </c>
      <c r="CC83" s="335">
        <f>INDEX('NOx &amp; CO2'!$T$6:$W$10,MATCH($C83,'NOx &amp; CO2'!$R$6:$R$10,1),MATCH(CC$78,'NOx &amp; CO2'!$T$5:$W$5,1))*CB83</f>
        <v>1.4200000000000008E-2</v>
      </c>
      <c r="CD83" s="335">
        <f>INDEX('NOx &amp; CO2'!$T$6:$W$10,MATCH($C83,'NOx &amp; CO2'!$R$6:$R$10,1),MATCH(CD$78,'NOx &amp; CO2'!$T$5:$W$5,1))*CC83</f>
        <v>1.4200000000000008E-2</v>
      </c>
      <c r="CE83" s="335">
        <f>INDEX('NOx &amp; CO2'!$T$6:$W$10,MATCH($C83,'NOx &amp; CO2'!$R$6:$R$10,1),MATCH(CE$78,'NOx &amp; CO2'!$T$5:$W$5,1))*CD83</f>
        <v>1.4200000000000008E-2</v>
      </c>
      <c r="CF83" s="335">
        <f>INDEX('NOx &amp; CO2'!$T$6:$W$10,MATCH($C83,'NOx &amp; CO2'!$R$6:$R$10,1),MATCH(CF$78,'NOx &amp; CO2'!$T$5:$W$5,1))*CE83</f>
        <v>1.4200000000000008E-2</v>
      </c>
      <c r="CG83" s="335">
        <f>INDEX('NOx &amp; CO2'!$T$6:$W$10,MATCH($C83,'NOx &amp; CO2'!$R$6:$R$10,1),MATCH(CG$78,'NOx &amp; CO2'!$T$5:$W$5,1))*CF83</f>
        <v>1.4200000000000008E-2</v>
      </c>
      <c r="CH83" s="335">
        <f>INDEX('NOx &amp; CO2'!$T$6:$W$10,MATCH($C83,'NOx &amp; CO2'!$R$6:$R$10,1),MATCH(CH$78,'NOx &amp; CO2'!$T$5:$W$5,1))*CG83</f>
        <v>1.4200000000000008E-2</v>
      </c>
      <c r="CI83" s="335">
        <f>INDEX('NOx &amp; CO2'!$T$6:$W$10,MATCH($C83,'NOx &amp; CO2'!$R$6:$R$10,1),MATCH(CI$78,'NOx &amp; CO2'!$T$5:$W$5,1))*CH83</f>
        <v>1.4200000000000008E-2</v>
      </c>
      <c r="CJ83" s="335">
        <f>INDEX('NOx &amp; CO2'!$T$6:$W$10,MATCH($C83,'NOx &amp; CO2'!$R$6:$R$10,1),MATCH(CJ$78,'NOx &amp; CO2'!$T$5:$W$5,1))*CI83</f>
        <v>1.4200000000000008E-2</v>
      </c>
      <c r="CK83" s="335">
        <f>INDEX('NOx &amp; CO2'!$T$6:$W$10,MATCH($C83,'NOx &amp; CO2'!$R$6:$R$10,1),MATCH(CK$78,'NOx &amp; CO2'!$T$5:$W$5,1))*CJ83</f>
        <v>1.4200000000000008E-2</v>
      </c>
      <c r="CL83" s="335">
        <f>INDEX('NOx &amp; CO2'!$T$6:$W$10,MATCH($C83,'NOx &amp; CO2'!$R$6:$R$10,1),MATCH(CL$78,'NOx &amp; CO2'!$T$5:$W$5,1))*CK83</f>
        <v>1.4200000000000008E-2</v>
      </c>
      <c r="CM83" s="335">
        <f>INDEX('NOx &amp; CO2'!$T$6:$W$10,MATCH($C83,'NOx &amp; CO2'!$R$6:$R$10,1),MATCH(CM$78,'NOx &amp; CO2'!$T$5:$W$5,1))*CL83</f>
        <v>1.4200000000000008E-2</v>
      </c>
      <c r="CN83" s="335">
        <f>INDEX('NOx &amp; CO2'!$T$6:$W$10,MATCH($C83,'NOx &amp; CO2'!$R$6:$R$10,1),MATCH(CN$78,'NOx &amp; CO2'!$T$5:$W$5,1))*CM83</f>
        <v>1.4200000000000008E-2</v>
      </c>
      <c r="CO83" s="335">
        <f>INDEX('NOx &amp; CO2'!$T$6:$W$10,MATCH($C83,'NOx &amp; CO2'!$R$6:$R$10,1),MATCH(CO$78,'NOx &amp; CO2'!$T$5:$W$5,1))*CN83</f>
        <v>1.4200000000000008E-2</v>
      </c>
      <c r="CP83" s="335">
        <f>INDEX('NOx &amp; CO2'!$T$6:$W$10,MATCH($C83,'NOx &amp; CO2'!$R$6:$R$10,1),MATCH(CP$78,'NOx &amp; CO2'!$T$5:$W$5,1))*CO83</f>
        <v>1.4200000000000008E-2</v>
      </c>
      <c r="CQ83" s="335">
        <f>INDEX('NOx &amp; CO2'!$T$6:$W$10,MATCH($C83,'NOx &amp; CO2'!$R$6:$R$10,1),MATCH(CQ$78,'NOx &amp; CO2'!$T$5:$W$5,1))*CP83</f>
        <v>1.4200000000000008E-2</v>
      </c>
      <c r="CR83" s="335">
        <f>INDEX('NOx &amp; CO2'!$T$6:$W$10,MATCH($C83,'NOx &amp; CO2'!$R$6:$R$10,1),MATCH(CR$78,'NOx &amp; CO2'!$T$5:$W$5,1))*CQ83</f>
        <v>1.4200000000000008E-2</v>
      </c>
      <c r="CS83" s="335">
        <f>INDEX('NOx &amp; CO2'!$T$6:$W$10,MATCH($C83,'NOx &amp; CO2'!$R$6:$R$10,1),MATCH(CS$78,'NOx &amp; CO2'!$T$5:$W$5,1))*CR83</f>
        <v>1.4200000000000008E-2</v>
      </c>
    </row>
    <row r="84" spans="1:97" s="323" customFormat="1" x14ac:dyDescent="0.25">
      <c r="A84" s="278">
        <f t="shared" ref="A84" si="57">A23</f>
        <v>0</v>
      </c>
      <c r="B84" s="278" t="str">
        <f>'JA basår'!B12</f>
        <v>0 0</v>
      </c>
      <c r="C84" s="278">
        <f t="shared" ref="C84" si="58">C23</f>
        <v>0</v>
      </c>
      <c r="D84" s="335">
        <f>INDEX('NOx &amp; CO2'!$E$6:$I$10,MATCH($C84,'NOx &amp; CO2'!$C$6:$C$10,1),MATCH(D$78,'NOx &amp; CO2'!$E$5:$H$5,1))</f>
        <v>7.17E-2</v>
      </c>
      <c r="E84" s="335">
        <f>INDEX('NOx &amp; CO2'!$T$6:$W$10,MATCH($C84,'NOx &amp; CO2'!$R$6:$R$10,1),MATCH(E$78,'NOx &amp; CO2'!$T$5:$W$5,1))*D84</f>
        <v>6.8558723496039697E-2</v>
      </c>
      <c r="F84" s="335">
        <f>INDEX('NOx &amp; CO2'!$T$6:$W$10,MATCH($C84,'NOx &amp; CO2'!$R$6:$R$10,1),MATCH(F$78,'NOx &amp; CO2'!$T$5:$W$5,1))*E84</f>
        <v>6.5555070675124491E-2</v>
      </c>
      <c r="G84" s="335">
        <f>INDEX('NOx &amp; CO2'!$T$6:$W$10,MATCH($C84,'NOx &amp; CO2'!$R$6:$R$10,1),MATCH(G$78,'NOx &amp; CO2'!$T$5:$W$5,1))*F84</f>
        <v>6.2683012052708514E-2</v>
      </c>
      <c r="H84" s="335">
        <f>INDEX('NOx &amp; CO2'!$T$6:$W$10,MATCH($C84,'NOx &amp; CO2'!$R$6:$R$10,1),MATCH(H$78,'NOx &amp; CO2'!$T$5:$W$5,1))*G84</f>
        <v>5.9936782304331478E-2</v>
      </c>
      <c r="I84" s="335">
        <f>INDEX('NOx &amp; CO2'!$T$6:$W$10,MATCH($C84,'NOx &amp; CO2'!$R$6:$R$10,1),MATCH(I$78,'NOx &amp; CO2'!$T$5:$W$5,1))*H84</f>
        <v>5.7310868692398702E-2</v>
      </c>
      <c r="J84" s="335">
        <f>INDEX('NOx &amp; CO2'!$T$6:$W$10,MATCH($C84,'NOx &amp; CO2'!$R$6:$R$10,1),MATCH(J$78,'NOx &amp; CO2'!$T$5:$W$5,1))*I84</f>
        <v>5.4800000000000008E-2</v>
      </c>
      <c r="K84" s="335">
        <f>INDEX('NOx &amp; CO2'!$T$6:$W$10,MATCH($C84,'NOx &amp; CO2'!$R$6:$R$10,1),MATCH(K$78,'NOx &amp; CO2'!$T$5:$W$5,1))*J84</f>
        <v>5.268069525177068E-2</v>
      </c>
      <c r="L84" s="335">
        <f>INDEX('NOx &amp; CO2'!$T$6:$W$10,MATCH($C84,'NOx &amp; CO2'!$R$6:$R$10,1),MATCH(L$78,'NOx &amp; CO2'!$T$5:$W$5,1))*K84</f>
        <v>5.0643351317699516E-2</v>
      </c>
      <c r="M84" s="335">
        <f>INDEX('NOx &amp; CO2'!$T$6:$W$10,MATCH($C84,'NOx &amp; CO2'!$R$6:$R$10,1),MATCH(M$78,'NOx &amp; CO2'!$T$5:$W$5,1))*L84</f>
        <v>4.8684798490804503E-2</v>
      </c>
      <c r="N84" s="335">
        <f>INDEX('NOx &amp; CO2'!$T$6:$W$10,MATCH($C84,'NOx &amp; CO2'!$R$6:$R$10,1),MATCH(N$78,'NOx &amp; CO2'!$T$5:$W$5,1))*M84</f>
        <v>4.6801989647590088E-2</v>
      </c>
      <c r="O84" s="335">
        <f>INDEX('NOx &amp; CO2'!$T$6:$W$10,MATCH($C84,'NOx &amp; CO2'!$R$6:$R$10,1),MATCH(O$78,'NOx &amp; CO2'!$T$5:$W$5,1))*N84</f>
        <v>4.4991995507321518E-2</v>
      </c>
      <c r="P84" s="335">
        <f>INDEX('NOx &amp; CO2'!$T$6:$W$10,MATCH($C84,'NOx &amp; CO2'!$R$6:$R$10,1),MATCH(P$78,'NOx &amp; CO2'!$T$5:$W$5,1))*O84</f>
        <v>4.3252000074639418E-2</v>
      </c>
      <c r="Q84" s="335">
        <f>INDEX('NOx &amp; CO2'!$T$6:$W$10,MATCH($C84,'NOx &amp; CO2'!$R$6:$R$10,1),MATCH(Q$78,'NOx &amp; CO2'!$T$5:$W$5,1))*P84</f>
        <v>4.1579296258424117E-2</v>
      </c>
      <c r="R84" s="335">
        <f>INDEX('NOx &amp; CO2'!$T$6:$W$10,MATCH($C84,'NOx &amp; CO2'!$R$6:$R$10,1),MATCH(R$78,'NOx &amp; CO2'!$T$5:$W$5,1))*Q84</f>
        <v>3.9971281660093602E-2</v>
      </c>
      <c r="S84" s="335">
        <f>INDEX('NOx &amp; CO2'!$T$6:$W$10,MATCH($C84,'NOx &amp; CO2'!$R$6:$R$10,1),MATCH(S$78,'NOx &amp; CO2'!$T$5:$W$5,1))*R84</f>
        <v>3.8425454524782507E-2</v>
      </c>
      <c r="T84" s="335">
        <f>INDEX('NOx &amp; CO2'!$T$6:$W$10,MATCH($C84,'NOx &amp; CO2'!$R$6:$R$10,1),MATCH(T$78,'NOx &amp; CO2'!$T$5:$W$5,1))*S84</f>
        <v>3.6939409849102912E-2</v>
      </c>
      <c r="U84" s="335">
        <f>INDEX('NOx &amp; CO2'!$T$6:$W$10,MATCH($C84,'NOx &amp; CO2'!$R$6:$R$10,1),MATCH(U$78,'NOx &amp; CO2'!$T$5:$W$5,1))*T84</f>
        <v>3.5510835639431505E-2</v>
      </c>
      <c r="V84" s="335">
        <f>INDEX('NOx &amp; CO2'!$T$6:$W$10,MATCH($C84,'NOx &amp; CO2'!$R$6:$R$10,1),MATCH(V$78,'NOx &amp; CO2'!$T$5:$W$5,1))*U84</f>
        <v>3.4137509314901608E-2</v>
      </c>
      <c r="W84" s="335">
        <f>INDEX('NOx &amp; CO2'!$T$6:$W$10,MATCH($C84,'NOx &amp; CO2'!$R$6:$R$10,1),MATCH(W$78,'NOx &amp; CO2'!$T$5:$W$5,1))*V84</f>
        <v>3.2817294249503907E-2</v>
      </c>
      <c r="X84" s="335">
        <f>INDEX('NOx &amp; CO2'!$T$6:$W$10,MATCH($C84,'NOx &amp; CO2'!$R$6:$R$10,1),MATCH(X$78,'NOx &amp; CO2'!$T$5:$W$5,1))*W84</f>
        <v>3.1548136447916084E-2</v>
      </c>
      <c r="Y84" s="335">
        <f>INDEX('NOx &amp; CO2'!$T$6:$W$10,MATCH($C84,'NOx &amp; CO2'!$R$6:$R$10,1),MATCH(Y$78,'NOx &amp; CO2'!$T$5:$W$5,1))*X84</f>
        <v>3.0328061349889527E-2</v>
      </c>
      <c r="Z84" s="335">
        <f>INDEX('NOx &amp; CO2'!$T$6:$W$10,MATCH($C84,'NOx &amp; CO2'!$R$6:$R$10,1),MATCH(Z$78,'NOx &amp; CO2'!$T$5:$W$5,1))*Y84</f>
        <v>2.9155170758221438E-2</v>
      </c>
      <c r="AA84" s="335">
        <f>INDEX('NOx &amp; CO2'!$T$6:$W$10,MATCH($C84,'NOx &amp; CO2'!$R$6:$R$10,1),MATCH(AA$78,'NOx &amp; CO2'!$T$5:$W$5,1))*Z84</f>
        <v>2.8027639885532835E-2</v>
      </c>
      <c r="AB84" s="335">
        <f>INDEX('NOx &amp; CO2'!$T$6:$W$10,MATCH($C84,'NOx &amp; CO2'!$R$6:$R$10,1),MATCH(AB$78,'NOx &amp; CO2'!$T$5:$W$5,1))*AA84</f>
        <v>2.6943714515257809E-2</v>
      </c>
      <c r="AC84" s="335">
        <f>INDEX('NOx &amp; CO2'!$T$6:$W$10,MATCH($C84,'NOx &amp; CO2'!$R$6:$R$10,1),MATCH(AC$78,'NOx &amp; CO2'!$T$5:$W$5,1))*AB84</f>
        <v>2.5901708272427128E-2</v>
      </c>
      <c r="AD84" s="335">
        <f>INDEX('NOx &amp; CO2'!$T$6:$W$10,MATCH($C84,'NOx &amp; CO2'!$R$6:$R$10,1),MATCH(AD$78,'NOx &amp; CO2'!$T$5:$W$5,1))*AC84</f>
        <v>2.4900000000000019E-2</v>
      </c>
      <c r="AE84" s="335">
        <f>INDEX('NOx &amp; CO2'!$T$6:$W$10,MATCH($C84,'NOx &amp; CO2'!$R$6:$R$10,1),MATCH(AE$78,'NOx &amp; CO2'!$T$5:$W$5,1))*AD84</f>
        <v>2.4210502134589099E-2</v>
      </c>
      <c r="AF84" s="335">
        <f>INDEX('NOx &amp; CO2'!$T$6:$W$10,MATCH($C84,'NOx &amp; CO2'!$R$6:$R$10,1),MATCH(AF$78,'NOx &amp; CO2'!$T$5:$W$5,1))*AE84</f>
        <v>2.3540096932086061E-2</v>
      </c>
      <c r="AG84" s="335">
        <f>INDEX('NOx &amp; CO2'!$T$6:$W$10,MATCH($C84,'NOx &amp; CO2'!$R$6:$R$10,1),MATCH(AG$78,'NOx &amp; CO2'!$T$5:$W$5,1))*AF84</f>
        <v>2.2888255703723031E-2</v>
      </c>
      <c r="AH84" s="335">
        <f>INDEX('NOx &amp; CO2'!$T$6:$W$10,MATCH($C84,'NOx &amp; CO2'!$R$6:$R$10,1),MATCH(AH$78,'NOx &amp; CO2'!$T$5:$W$5,1))*AG84</f>
        <v>2.2254464400482215E-2</v>
      </c>
      <c r="AI84" s="335">
        <f>INDEX('NOx &amp; CO2'!$T$6:$W$10,MATCH($C84,'NOx &amp; CO2'!$R$6:$R$10,1),MATCH(AI$78,'NOx &amp; CO2'!$T$5:$W$5,1))*AH84</f>
        <v>2.1638223207711301E-2</v>
      </c>
      <c r="AJ84" s="335">
        <f>INDEX('NOx &amp; CO2'!$T$6:$W$10,MATCH($C84,'NOx &amp; CO2'!$R$6:$R$10,1),MATCH(AJ$78,'NOx &amp; CO2'!$T$5:$W$5,1))*AI84</f>
        <v>2.1039046150964236E-2</v>
      </c>
      <c r="AK84" s="335">
        <f>INDEX('NOx &amp; CO2'!$T$6:$W$10,MATCH($C84,'NOx &amp; CO2'!$R$6:$R$10,1),MATCH(AK$78,'NOx &amp; CO2'!$T$5:$W$5,1))*AJ84</f>
        <v>2.0456460712756541E-2</v>
      </c>
      <c r="AL84" s="335">
        <f>INDEX('NOx &amp; CO2'!$T$6:$W$10,MATCH($C84,'NOx &amp; CO2'!$R$6:$R$10,1),MATCH(AL$78,'NOx &amp; CO2'!$T$5:$W$5,1))*AK84</f>
        <v>1.9890007459932926E-2</v>
      </c>
      <c r="AM84" s="335">
        <f>INDEX('NOx &amp; CO2'!$T$6:$W$10,MATCH($C84,'NOx &amp; CO2'!$R$6:$R$10,1),MATCH(AM$78,'NOx &amp; CO2'!$T$5:$W$5,1))*AL84</f>
        <v>1.9339239681353367E-2</v>
      </c>
      <c r="AN84" s="335">
        <f>INDEX('NOx &amp; CO2'!$T$6:$W$10,MATCH($C84,'NOx &amp; CO2'!$R$6:$R$10,1),MATCH(AN$78,'NOx &amp; CO2'!$T$5:$W$5,1))*AM84</f>
        <v>1.8803723035611869E-2</v>
      </c>
      <c r="AO84" s="335">
        <f>INDEX('NOx &amp; CO2'!$T$6:$W$10,MATCH($C84,'NOx &amp; CO2'!$R$6:$R$10,1),MATCH(AO$78,'NOx &amp; CO2'!$T$5:$W$5,1))*AN84</f>
        <v>1.8283035208510164E-2</v>
      </c>
      <c r="AP84" s="335">
        <f>INDEX('NOx &amp; CO2'!$T$6:$W$10,MATCH($C84,'NOx &amp; CO2'!$R$6:$R$10,1),MATCH(AP$78,'NOx &amp; CO2'!$T$5:$W$5,1))*AO84</f>
        <v>1.777676558001617E-2</v>
      </c>
      <c r="AQ84" s="335">
        <f>INDEX('NOx &amp; CO2'!$T$6:$W$10,MATCH($C84,'NOx &amp; CO2'!$R$6:$R$10,1),MATCH(AQ$78,'NOx &amp; CO2'!$T$5:$W$5,1))*AP84</f>
        <v>1.7284514900444626E-2</v>
      </c>
      <c r="AR84" s="335">
        <f>INDEX('NOx &amp; CO2'!$T$6:$W$10,MATCH($C84,'NOx &amp; CO2'!$R$6:$R$10,1),MATCH(AR$78,'NOx &amp; CO2'!$T$5:$W$5,1))*AQ84</f>
        <v>1.6805894975604474E-2</v>
      </c>
      <c r="AS84" s="335">
        <f>INDEX('NOx &amp; CO2'!$T$6:$W$10,MATCH($C84,'NOx &amp; CO2'!$R$6:$R$10,1),MATCH(AS$78,'NOx &amp; CO2'!$T$5:$W$5,1))*AR84</f>
        <v>1.6340528360664741E-2</v>
      </c>
      <c r="AT84" s="335">
        <f>INDEX('NOx &amp; CO2'!$T$6:$W$10,MATCH($C84,'NOx &amp; CO2'!$R$6:$R$10,1),MATCH(AT$78,'NOx &amp; CO2'!$T$5:$W$5,1))*AS84</f>
        <v>1.5888048062497474E-2</v>
      </c>
      <c r="AU84" s="335">
        <f>INDEX('NOx &amp; CO2'!$T$6:$W$10,MATCH($C84,'NOx &amp; CO2'!$R$6:$R$10,1),MATCH(AU$78,'NOx &amp; CO2'!$T$5:$W$5,1))*AT84</f>
        <v>1.5448097250263013E-2</v>
      </c>
      <c r="AV84" s="335">
        <f>INDEX('NOx &amp; CO2'!$T$6:$W$10,MATCH($C84,'NOx &amp; CO2'!$R$6:$R$10,1),MATCH(AV$78,'NOx &amp; CO2'!$T$5:$W$5,1))*AU84</f>
        <v>1.5020328974009333E-2</v>
      </c>
      <c r="AW84" s="335">
        <f>INDEX('NOx &amp; CO2'!$T$6:$W$10,MATCH($C84,'NOx &amp; CO2'!$R$6:$R$10,1),MATCH(AW$78,'NOx &amp; CO2'!$T$5:$W$5,1))*AV84</f>
        <v>1.4604405891063581E-2</v>
      </c>
      <c r="AX84" s="335">
        <f>INDEX('NOx &amp; CO2'!$T$6:$W$10,MATCH($C84,'NOx &amp; CO2'!$R$6:$R$10,1),MATCH(AX$78,'NOx &amp; CO2'!$T$5:$W$5,1))*AW84</f>
        <v>1.4200000000000008E-2</v>
      </c>
      <c r="AY84" s="335">
        <f>INDEX('NOx &amp; CO2'!$T$6:$W$10,MATCH($C84,'NOx &amp; CO2'!$R$6:$R$10,1),MATCH(AY$78,'NOx &amp; CO2'!$T$5:$W$5,1))*AX84</f>
        <v>1.4200000000000008E-2</v>
      </c>
      <c r="AZ84" s="335">
        <f>INDEX('NOx &amp; CO2'!$T$6:$W$10,MATCH($C84,'NOx &amp; CO2'!$R$6:$R$10,1),MATCH(AZ$78,'NOx &amp; CO2'!$T$5:$W$5,1))*AY84</f>
        <v>1.4200000000000008E-2</v>
      </c>
      <c r="BA84" s="335">
        <f>INDEX('NOx &amp; CO2'!$T$6:$W$10,MATCH($C84,'NOx &amp; CO2'!$R$6:$R$10,1),MATCH(BA$78,'NOx &amp; CO2'!$T$5:$W$5,1))*AZ84</f>
        <v>1.4200000000000008E-2</v>
      </c>
      <c r="BB84" s="335">
        <f>INDEX('NOx &amp; CO2'!$T$6:$W$10,MATCH($C84,'NOx &amp; CO2'!$R$6:$R$10,1),MATCH(BB$78,'NOx &amp; CO2'!$T$5:$W$5,1))*BA84</f>
        <v>1.4200000000000008E-2</v>
      </c>
      <c r="BC84" s="335">
        <f>INDEX('NOx &amp; CO2'!$T$6:$W$10,MATCH($C84,'NOx &amp; CO2'!$R$6:$R$10,1),MATCH(BC$78,'NOx &amp; CO2'!$T$5:$W$5,1))*BB84</f>
        <v>1.4200000000000008E-2</v>
      </c>
      <c r="BD84" s="335">
        <f>INDEX('NOx &amp; CO2'!$T$6:$W$10,MATCH($C84,'NOx &amp; CO2'!$R$6:$R$10,1),MATCH(BD$78,'NOx &amp; CO2'!$T$5:$W$5,1))*BC84</f>
        <v>1.4200000000000008E-2</v>
      </c>
      <c r="BE84" s="335">
        <f>INDEX('NOx &amp; CO2'!$T$6:$W$10,MATCH($C84,'NOx &amp; CO2'!$R$6:$R$10,1),MATCH(BE$78,'NOx &amp; CO2'!$T$5:$W$5,1))*BD84</f>
        <v>1.4200000000000008E-2</v>
      </c>
      <c r="BF84" s="335">
        <f>INDEX('NOx &amp; CO2'!$T$6:$W$10,MATCH($C84,'NOx &amp; CO2'!$R$6:$R$10,1),MATCH(BF$78,'NOx &amp; CO2'!$T$5:$W$5,1))*BE84</f>
        <v>1.4200000000000008E-2</v>
      </c>
      <c r="BG84" s="335">
        <f>INDEX('NOx &amp; CO2'!$T$6:$W$10,MATCH($C84,'NOx &amp; CO2'!$R$6:$R$10,1),MATCH(BG$78,'NOx &amp; CO2'!$T$5:$W$5,1))*BF84</f>
        <v>1.4200000000000008E-2</v>
      </c>
      <c r="BH84" s="335">
        <f>INDEX('NOx &amp; CO2'!$T$6:$W$10,MATCH($C84,'NOx &amp; CO2'!$R$6:$R$10,1),MATCH(BH$78,'NOx &amp; CO2'!$T$5:$W$5,1))*BG84</f>
        <v>1.4200000000000008E-2</v>
      </c>
      <c r="BI84" s="335">
        <f>INDEX('NOx &amp; CO2'!$T$6:$W$10,MATCH($C84,'NOx &amp; CO2'!$R$6:$R$10,1),MATCH(BI$78,'NOx &amp; CO2'!$T$5:$W$5,1))*BH84</f>
        <v>1.4200000000000008E-2</v>
      </c>
      <c r="BJ84" s="335">
        <f>INDEX('NOx &amp; CO2'!$T$6:$W$10,MATCH($C84,'NOx &amp; CO2'!$R$6:$R$10,1),MATCH(BJ$78,'NOx &amp; CO2'!$T$5:$W$5,1))*BI84</f>
        <v>1.4200000000000008E-2</v>
      </c>
      <c r="BK84" s="335">
        <f>INDEX('NOx &amp; CO2'!$T$6:$W$10,MATCH($C84,'NOx &amp; CO2'!$R$6:$R$10,1),MATCH(BK$78,'NOx &amp; CO2'!$T$5:$W$5,1))*BJ84</f>
        <v>1.4200000000000008E-2</v>
      </c>
      <c r="BL84" s="335">
        <f>INDEX('NOx &amp; CO2'!$T$6:$W$10,MATCH($C84,'NOx &amp; CO2'!$R$6:$R$10,1),MATCH(BL$78,'NOx &amp; CO2'!$T$5:$W$5,1))*BK84</f>
        <v>1.4200000000000008E-2</v>
      </c>
      <c r="BM84" s="335">
        <f>INDEX('NOx &amp; CO2'!$T$6:$W$10,MATCH($C84,'NOx &amp; CO2'!$R$6:$R$10,1),MATCH(BM$78,'NOx &amp; CO2'!$T$5:$W$5,1))*BL84</f>
        <v>1.4200000000000008E-2</v>
      </c>
      <c r="BN84" s="335">
        <f>INDEX('NOx &amp; CO2'!$T$6:$W$10,MATCH($C84,'NOx &amp; CO2'!$R$6:$R$10,1),MATCH(BN$78,'NOx &amp; CO2'!$T$5:$W$5,1))*BM84</f>
        <v>1.4200000000000008E-2</v>
      </c>
      <c r="BO84" s="335">
        <f>INDEX('NOx &amp; CO2'!$T$6:$W$10,MATCH($C84,'NOx &amp; CO2'!$R$6:$R$10,1),MATCH(BO$78,'NOx &amp; CO2'!$T$5:$W$5,1))*BN84</f>
        <v>1.4200000000000008E-2</v>
      </c>
      <c r="BP84" s="335">
        <f>INDEX('NOx &amp; CO2'!$T$6:$W$10,MATCH($C84,'NOx &amp; CO2'!$R$6:$R$10,1),MATCH(BP$78,'NOx &amp; CO2'!$T$5:$W$5,1))*BO84</f>
        <v>1.4200000000000008E-2</v>
      </c>
      <c r="BQ84" s="335">
        <f>INDEX('NOx &amp; CO2'!$T$6:$W$10,MATCH($C84,'NOx &amp; CO2'!$R$6:$R$10,1),MATCH(BQ$78,'NOx &amp; CO2'!$T$5:$W$5,1))*BP84</f>
        <v>1.4200000000000008E-2</v>
      </c>
      <c r="BR84" s="335">
        <f>INDEX('NOx &amp; CO2'!$T$6:$W$10,MATCH($C84,'NOx &amp; CO2'!$R$6:$R$10,1),MATCH(BR$78,'NOx &amp; CO2'!$T$5:$W$5,1))*BQ84</f>
        <v>1.4200000000000008E-2</v>
      </c>
      <c r="BS84" s="335">
        <f>INDEX('NOx &amp; CO2'!$T$6:$W$10,MATCH($C84,'NOx &amp; CO2'!$R$6:$R$10,1),MATCH(BS$78,'NOx &amp; CO2'!$T$5:$W$5,1))*BR84</f>
        <v>1.4200000000000008E-2</v>
      </c>
      <c r="BT84" s="335">
        <f>INDEX('NOx &amp; CO2'!$T$6:$W$10,MATCH($C84,'NOx &amp; CO2'!$R$6:$R$10,1),MATCH(BT$78,'NOx &amp; CO2'!$T$5:$W$5,1))*BS84</f>
        <v>1.4200000000000008E-2</v>
      </c>
      <c r="BU84" s="335">
        <f>INDEX('NOx &amp; CO2'!$T$6:$W$10,MATCH($C84,'NOx &amp; CO2'!$R$6:$R$10,1),MATCH(BU$78,'NOx &amp; CO2'!$T$5:$W$5,1))*BT84</f>
        <v>1.4200000000000008E-2</v>
      </c>
      <c r="BV84" s="335">
        <f>INDEX('NOx &amp; CO2'!$T$6:$W$10,MATCH($C84,'NOx &amp; CO2'!$R$6:$R$10,1),MATCH(BV$78,'NOx &amp; CO2'!$T$5:$W$5,1))*BU84</f>
        <v>1.4200000000000008E-2</v>
      </c>
      <c r="BW84" s="335">
        <f>INDEX('NOx &amp; CO2'!$T$6:$W$10,MATCH($C84,'NOx &amp; CO2'!$R$6:$R$10,1),MATCH(BW$78,'NOx &amp; CO2'!$T$5:$W$5,1))*BV84</f>
        <v>1.4200000000000008E-2</v>
      </c>
      <c r="BX84" s="335">
        <f>INDEX('NOx &amp; CO2'!$T$6:$W$10,MATCH($C84,'NOx &amp; CO2'!$R$6:$R$10,1),MATCH(BX$78,'NOx &amp; CO2'!$T$5:$W$5,1))*BW84</f>
        <v>1.4200000000000008E-2</v>
      </c>
      <c r="BY84" s="335">
        <f>INDEX('NOx &amp; CO2'!$T$6:$W$10,MATCH($C84,'NOx &amp; CO2'!$R$6:$R$10,1),MATCH(BY$78,'NOx &amp; CO2'!$T$5:$W$5,1))*BX84</f>
        <v>1.4200000000000008E-2</v>
      </c>
      <c r="BZ84" s="335">
        <f>INDEX('NOx &amp; CO2'!$T$6:$W$10,MATCH($C84,'NOx &amp; CO2'!$R$6:$R$10,1),MATCH(BZ$78,'NOx &amp; CO2'!$T$5:$W$5,1))*BY84</f>
        <v>1.4200000000000008E-2</v>
      </c>
      <c r="CA84" s="335">
        <f>INDEX('NOx &amp; CO2'!$T$6:$W$10,MATCH($C84,'NOx &amp; CO2'!$R$6:$R$10,1),MATCH(CA$78,'NOx &amp; CO2'!$T$5:$W$5,1))*BZ84</f>
        <v>1.4200000000000008E-2</v>
      </c>
      <c r="CB84" s="335">
        <f>INDEX('NOx &amp; CO2'!$T$6:$W$10,MATCH($C84,'NOx &amp; CO2'!$R$6:$R$10,1),MATCH(CB$78,'NOx &amp; CO2'!$T$5:$W$5,1))*CA84</f>
        <v>1.4200000000000008E-2</v>
      </c>
      <c r="CC84" s="335">
        <f>INDEX('NOx &amp; CO2'!$T$6:$W$10,MATCH($C84,'NOx &amp; CO2'!$R$6:$R$10,1),MATCH(CC$78,'NOx &amp; CO2'!$T$5:$W$5,1))*CB84</f>
        <v>1.4200000000000008E-2</v>
      </c>
      <c r="CD84" s="335">
        <f>INDEX('NOx &amp; CO2'!$T$6:$W$10,MATCH($C84,'NOx &amp; CO2'!$R$6:$R$10,1),MATCH(CD$78,'NOx &amp; CO2'!$T$5:$W$5,1))*CC84</f>
        <v>1.4200000000000008E-2</v>
      </c>
      <c r="CE84" s="335">
        <f>INDEX('NOx &amp; CO2'!$T$6:$W$10,MATCH($C84,'NOx &amp; CO2'!$R$6:$R$10,1),MATCH(CE$78,'NOx &amp; CO2'!$T$5:$W$5,1))*CD84</f>
        <v>1.4200000000000008E-2</v>
      </c>
      <c r="CF84" s="335">
        <f>INDEX('NOx &amp; CO2'!$T$6:$W$10,MATCH($C84,'NOx &amp; CO2'!$R$6:$R$10,1),MATCH(CF$78,'NOx &amp; CO2'!$T$5:$W$5,1))*CE84</f>
        <v>1.4200000000000008E-2</v>
      </c>
      <c r="CG84" s="335">
        <f>INDEX('NOx &amp; CO2'!$T$6:$W$10,MATCH($C84,'NOx &amp; CO2'!$R$6:$R$10,1),MATCH(CG$78,'NOx &amp; CO2'!$T$5:$W$5,1))*CF84</f>
        <v>1.4200000000000008E-2</v>
      </c>
      <c r="CH84" s="335">
        <f>INDEX('NOx &amp; CO2'!$T$6:$W$10,MATCH($C84,'NOx &amp; CO2'!$R$6:$R$10,1),MATCH(CH$78,'NOx &amp; CO2'!$T$5:$W$5,1))*CG84</f>
        <v>1.4200000000000008E-2</v>
      </c>
      <c r="CI84" s="335">
        <f>INDEX('NOx &amp; CO2'!$T$6:$W$10,MATCH($C84,'NOx &amp; CO2'!$R$6:$R$10,1),MATCH(CI$78,'NOx &amp; CO2'!$T$5:$W$5,1))*CH84</f>
        <v>1.4200000000000008E-2</v>
      </c>
      <c r="CJ84" s="335">
        <f>INDEX('NOx &amp; CO2'!$T$6:$W$10,MATCH($C84,'NOx &amp; CO2'!$R$6:$R$10,1),MATCH(CJ$78,'NOx &amp; CO2'!$T$5:$W$5,1))*CI84</f>
        <v>1.4200000000000008E-2</v>
      </c>
      <c r="CK84" s="335">
        <f>INDEX('NOx &amp; CO2'!$T$6:$W$10,MATCH($C84,'NOx &amp; CO2'!$R$6:$R$10,1),MATCH(CK$78,'NOx &amp; CO2'!$T$5:$W$5,1))*CJ84</f>
        <v>1.4200000000000008E-2</v>
      </c>
      <c r="CL84" s="335">
        <f>INDEX('NOx &amp; CO2'!$T$6:$W$10,MATCH($C84,'NOx &amp; CO2'!$R$6:$R$10,1),MATCH(CL$78,'NOx &amp; CO2'!$T$5:$W$5,1))*CK84</f>
        <v>1.4200000000000008E-2</v>
      </c>
      <c r="CM84" s="335">
        <f>INDEX('NOx &amp; CO2'!$T$6:$W$10,MATCH($C84,'NOx &amp; CO2'!$R$6:$R$10,1),MATCH(CM$78,'NOx &amp; CO2'!$T$5:$W$5,1))*CL84</f>
        <v>1.4200000000000008E-2</v>
      </c>
      <c r="CN84" s="335">
        <f>INDEX('NOx &amp; CO2'!$T$6:$W$10,MATCH($C84,'NOx &amp; CO2'!$R$6:$R$10,1),MATCH(CN$78,'NOx &amp; CO2'!$T$5:$W$5,1))*CM84</f>
        <v>1.4200000000000008E-2</v>
      </c>
      <c r="CO84" s="335">
        <f>INDEX('NOx &amp; CO2'!$T$6:$W$10,MATCH($C84,'NOx &amp; CO2'!$R$6:$R$10,1),MATCH(CO$78,'NOx &amp; CO2'!$T$5:$W$5,1))*CN84</f>
        <v>1.4200000000000008E-2</v>
      </c>
      <c r="CP84" s="335">
        <f>INDEX('NOx &amp; CO2'!$T$6:$W$10,MATCH($C84,'NOx &amp; CO2'!$R$6:$R$10,1),MATCH(CP$78,'NOx &amp; CO2'!$T$5:$W$5,1))*CO84</f>
        <v>1.4200000000000008E-2</v>
      </c>
      <c r="CQ84" s="335">
        <f>INDEX('NOx &amp; CO2'!$T$6:$W$10,MATCH($C84,'NOx &amp; CO2'!$R$6:$R$10,1),MATCH(CQ$78,'NOx &amp; CO2'!$T$5:$W$5,1))*CP84</f>
        <v>1.4200000000000008E-2</v>
      </c>
      <c r="CR84" s="335">
        <f>INDEX('NOx &amp; CO2'!$T$6:$W$10,MATCH($C84,'NOx &amp; CO2'!$R$6:$R$10,1),MATCH(CR$78,'NOx &amp; CO2'!$T$5:$W$5,1))*CQ84</f>
        <v>1.4200000000000008E-2</v>
      </c>
      <c r="CS84" s="335">
        <f>INDEX('NOx &amp; CO2'!$T$6:$W$10,MATCH($C84,'NOx &amp; CO2'!$R$6:$R$10,1),MATCH(CS$78,'NOx &amp; CO2'!$T$5:$W$5,1))*CR84</f>
        <v>1.4200000000000008E-2</v>
      </c>
    </row>
    <row r="85" spans="1:97" s="323" customFormat="1" x14ac:dyDescent="0.25">
      <c r="A85" s="278">
        <f t="shared" ref="A85" si="59">A24</f>
        <v>0</v>
      </c>
      <c r="B85" s="278" t="str">
        <f>'JA basår'!B13</f>
        <v>0 0</v>
      </c>
      <c r="C85" s="278">
        <f t="shared" ref="C85" si="60">C24</f>
        <v>0</v>
      </c>
      <c r="D85" s="335">
        <f>INDEX('NOx &amp; CO2'!$E$6:$I$10,MATCH($C85,'NOx &amp; CO2'!$C$6:$C$10,1),MATCH(D$78,'NOx &amp; CO2'!$E$5:$H$5,1))</f>
        <v>7.17E-2</v>
      </c>
      <c r="E85" s="335">
        <f>INDEX('NOx &amp; CO2'!$T$6:$W$10,MATCH($C85,'NOx &amp; CO2'!$R$6:$R$10,1),MATCH(E$78,'NOx &amp; CO2'!$T$5:$W$5,1))*D85</f>
        <v>6.8558723496039697E-2</v>
      </c>
      <c r="F85" s="335">
        <f>INDEX('NOx &amp; CO2'!$T$6:$W$10,MATCH($C85,'NOx &amp; CO2'!$R$6:$R$10,1),MATCH(F$78,'NOx &amp; CO2'!$T$5:$W$5,1))*E85</f>
        <v>6.5555070675124491E-2</v>
      </c>
      <c r="G85" s="335">
        <f>INDEX('NOx &amp; CO2'!$T$6:$W$10,MATCH($C85,'NOx &amp; CO2'!$R$6:$R$10,1),MATCH(G$78,'NOx &amp; CO2'!$T$5:$W$5,1))*F85</f>
        <v>6.2683012052708514E-2</v>
      </c>
      <c r="H85" s="335">
        <f>INDEX('NOx &amp; CO2'!$T$6:$W$10,MATCH($C85,'NOx &amp; CO2'!$R$6:$R$10,1),MATCH(H$78,'NOx &amp; CO2'!$T$5:$W$5,1))*G85</f>
        <v>5.9936782304331478E-2</v>
      </c>
      <c r="I85" s="335">
        <f>INDEX('NOx &amp; CO2'!$T$6:$W$10,MATCH($C85,'NOx &amp; CO2'!$R$6:$R$10,1),MATCH(I$78,'NOx &amp; CO2'!$T$5:$W$5,1))*H85</f>
        <v>5.7310868692398702E-2</v>
      </c>
      <c r="J85" s="335">
        <f>INDEX('NOx &amp; CO2'!$T$6:$W$10,MATCH($C85,'NOx &amp; CO2'!$R$6:$R$10,1),MATCH(J$78,'NOx &amp; CO2'!$T$5:$W$5,1))*I85</f>
        <v>5.4800000000000008E-2</v>
      </c>
      <c r="K85" s="335">
        <f>INDEX('NOx &amp; CO2'!$T$6:$W$10,MATCH($C85,'NOx &amp; CO2'!$R$6:$R$10,1),MATCH(K$78,'NOx &amp; CO2'!$T$5:$W$5,1))*J85</f>
        <v>5.268069525177068E-2</v>
      </c>
      <c r="L85" s="335">
        <f>INDEX('NOx &amp; CO2'!$T$6:$W$10,MATCH($C85,'NOx &amp; CO2'!$R$6:$R$10,1),MATCH(L$78,'NOx &amp; CO2'!$T$5:$W$5,1))*K85</f>
        <v>5.0643351317699516E-2</v>
      </c>
      <c r="M85" s="335">
        <f>INDEX('NOx &amp; CO2'!$T$6:$W$10,MATCH($C85,'NOx &amp; CO2'!$R$6:$R$10,1),MATCH(M$78,'NOx &amp; CO2'!$T$5:$W$5,1))*L85</f>
        <v>4.8684798490804503E-2</v>
      </c>
      <c r="N85" s="335">
        <f>INDEX('NOx &amp; CO2'!$T$6:$W$10,MATCH($C85,'NOx &amp; CO2'!$R$6:$R$10,1),MATCH(N$78,'NOx &amp; CO2'!$T$5:$W$5,1))*M85</f>
        <v>4.6801989647590088E-2</v>
      </c>
      <c r="O85" s="335">
        <f>INDEX('NOx &amp; CO2'!$T$6:$W$10,MATCH($C85,'NOx &amp; CO2'!$R$6:$R$10,1),MATCH(O$78,'NOx &amp; CO2'!$T$5:$W$5,1))*N85</f>
        <v>4.4991995507321518E-2</v>
      </c>
      <c r="P85" s="335">
        <f>INDEX('NOx &amp; CO2'!$T$6:$W$10,MATCH($C85,'NOx &amp; CO2'!$R$6:$R$10,1),MATCH(P$78,'NOx &amp; CO2'!$T$5:$W$5,1))*O85</f>
        <v>4.3252000074639418E-2</v>
      </c>
      <c r="Q85" s="335">
        <f>INDEX('NOx &amp; CO2'!$T$6:$W$10,MATCH($C85,'NOx &amp; CO2'!$R$6:$R$10,1),MATCH(Q$78,'NOx &amp; CO2'!$T$5:$W$5,1))*P85</f>
        <v>4.1579296258424117E-2</v>
      </c>
      <c r="R85" s="335">
        <f>INDEX('NOx &amp; CO2'!$T$6:$W$10,MATCH($C85,'NOx &amp; CO2'!$R$6:$R$10,1),MATCH(R$78,'NOx &amp; CO2'!$T$5:$W$5,1))*Q85</f>
        <v>3.9971281660093602E-2</v>
      </c>
      <c r="S85" s="335">
        <f>INDEX('NOx &amp; CO2'!$T$6:$W$10,MATCH($C85,'NOx &amp; CO2'!$R$6:$R$10,1),MATCH(S$78,'NOx &amp; CO2'!$T$5:$W$5,1))*R85</f>
        <v>3.8425454524782507E-2</v>
      </c>
      <c r="T85" s="335">
        <f>INDEX('NOx &amp; CO2'!$T$6:$W$10,MATCH($C85,'NOx &amp; CO2'!$R$6:$R$10,1),MATCH(T$78,'NOx &amp; CO2'!$T$5:$W$5,1))*S85</f>
        <v>3.6939409849102912E-2</v>
      </c>
      <c r="U85" s="335">
        <f>INDEX('NOx &amp; CO2'!$T$6:$W$10,MATCH($C85,'NOx &amp; CO2'!$R$6:$R$10,1),MATCH(U$78,'NOx &amp; CO2'!$T$5:$W$5,1))*T85</f>
        <v>3.5510835639431505E-2</v>
      </c>
      <c r="V85" s="335">
        <f>INDEX('NOx &amp; CO2'!$T$6:$W$10,MATCH($C85,'NOx &amp; CO2'!$R$6:$R$10,1),MATCH(V$78,'NOx &amp; CO2'!$T$5:$W$5,1))*U85</f>
        <v>3.4137509314901608E-2</v>
      </c>
      <c r="W85" s="335">
        <f>INDEX('NOx &amp; CO2'!$T$6:$W$10,MATCH($C85,'NOx &amp; CO2'!$R$6:$R$10,1),MATCH(W$78,'NOx &amp; CO2'!$T$5:$W$5,1))*V85</f>
        <v>3.2817294249503907E-2</v>
      </c>
      <c r="X85" s="335">
        <f>INDEX('NOx &amp; CO2'!$T$6:$W$10,MATCH($C85,'NOx &amp; CO2'!$R$6:$R$10,1),MATCH(X$78,'NOx &amp; CO2'!$T$5:$W$5,1))*W85</f>
        <v>3.1548136447916084E-2</v>
      </c>
      <c r="Y85" s="335">
        <f>INDEX('NOx &amp; CO2'!$T$6:$W$10,MATCH($C85,'NOx &amp; CO2'!$R$6:$R$10,1),MATCH(Y$78,'NOx &amp; CO2'!$T$5:$W$5,1))*X85</f>
        <v>3.0328061349889527E-2</v>
      </c>
      <c r="Z85" s="335">
        <f>INDEX('NOx &amp; CO2'!$T$6:$W$10,MATCH($C85,'NOx &amp; CO2'!$R$6:$R$10,1),MATCH(Z$78,'NOx &amp; CO2'!$T$5:$W$5,1))*Y85</f>
        <v>2.9155170758221438E-2</v>
      </c>
      <c r="AA85" s="335">
        <f>INDEX('NOx &amp; CO2'!$T$6:$W$10,MATCH($C85,'NOx &amp; CO2'!$R$6:$R$10,1),MATCH(AA$78,'NOx &amp; CO2'!$T$5:$W$5,1))*Z85</f>
        <v>2.8027639885532835E-2</v>
      </c>
      <c r="AB85" s="335">
        <f>INDEX('NOx &amp; CO2'!$T$6:$W$10,MATCH($C85,'NOx &amp; CO2'!$R$6:$R$10,1),MATCH(AB$78,'NOx &amp; CO2'!$T$5:$W$5,1))*AA85</f>
        <v>2.6943714515257809E-2</v>
      </c>
      <c r="AC85" s="335">
        <f>INDEX('NOx &amp; CO2'!$T$6:$W$10,MATCH($C85,'NOx &amp; CO2'!$R$6:$R$10,1),MATCH(AC$78,'NOx &amp; CO2'!$T$5:$W$5,1))*AB85</f>
        <v>2.5901708272427128E-2</v>
      </c>
      <c r="AD85" s="335">
        <f>INDEX('NOx &amp; CO2'!$T$6:$W$10,MATCH($C85,'NOx &amp; CO2'!$R$6:$R$10,1),MATCH(AD$78,'NOx &amp; CO2'!$T$5:$W$5,1))*AC85</f>
        <v>2.4900000000000019E-2</v>
      </c>
      <c r="AE85" s="335">
        <f>INDEX('NOx &amp; CO2'!$T$6:$W$10,MATCH($C85,'NOx &amp; CO2'!$R$6:$R$10,1),MATCH(AE$78,'NOx &amp; CO2'!$T$5:$W$5,1))*AD85</f>
        <v>2.4210502134589099E-2</v>
      </c>
      <c r="AF85" s="335">
        <f>INDEX('NOx &amp; CO2'!$T$6:$W$10,MATCH($C85,'NOx &amp; CO2'!$R$6:$R$10,1),MATCH(AF$78,'NOx &amp; CO2'!$T$5:$W$5,1))*AE85</f>
        <v>2.3540096932086061E-2</v>
      </c>
      <c r="AG85" s="335">
        <f>INDEX('NOx &amp; CO2'!$T$6:$W$10,MATCH($C85,'NOx &amp; CO2'!$R$6:$R$10,1),MATCH(AG$78,'NOx &amp; CO2'!$T$5:$W$5,1))*AF85</f>
        <v>2.2888255703723031E-2</v>
      </c>
      <c r="AH85" s="335">
        <f>INDEX('NOx &amp; CO2'!$T$6:$W$10,MATCH($C85,'NOx &amp; CO2'!$R$6:$R$10,1),MATCH(AH$78,'NOx &amp; CO2'!$T$5:$W$5,1))*AG85</f>
        <v>2.2254464400482215E-2</v>
      </c>
      <c r="AI85" s="335">
        <f>INDEX('NOx &amp; CO2'!$T$6:$W$10,MATCH($C85,'NOx &amp; CO2'!$R$6:$R$10,1),MATCH(AI$78,'NOx &amp; CO2'!$T$5:$W$5,1))*AH85</f>
        <v>2.1638223207711301E-2</v>
      </c>
      <c r="AJ85" s="335">
        <f>INDEX('NOx &amp; CO2'!$T$6:$W$10,MATCH($C85,'NOx &amp; CO2'!$R$6:$R$10,1),MATCH(AJ$78,'NOx &amp; CO2'!$T$5:$W$5,1))*AI85</f>
        <v>2.1039046150964236E-2</v>
      </c>
      <c r="AK85" s="335">
        <f>INDEX('NOx &amp; CO2'!$T$6:$W$10,MATCH($C85,'NOx &amp; CO2'!$R$6:$R$10,1),MATCH(AK$78,'NOx &amp; CO2'!$T$5:$W$5,1))*AJ85</f>
        <v>2.0456460712756541E-2</v>
      </c>
      <c r="AL85" s="335">
        <f>INDEX('NOx &amp; CO2'!$T$6:$W$10,MATCH($C85,'NOx &amp; CO2'!$R$6:$R$10,1),MATCH(AL$78,'NOx &amp; CO2'!$T$5:$W$5,1))*AK85</f>
        <v>1.9890007459932926E-2</v>
      </c>
      <c r="AM85" s="335">
        <f>INDEX('NOx &amp; CO2'!$T$6:$W$10,MATCH($C85,'NOx &amp; CO2'!$R$6:$R$10,1),MATCH(AM$78,'NOx &amp; CO2'!$T$5:$W$5,1))*AL85</f>
        <v>1.9339239681353367E-2</v>
      </c>
      <c r="AN85" s="335">
        <f>INDEX('NOx &amp; CO2'!$T$6:$W$10,MATCH($C85,'NOx &amp; CO2'!$R$6:$R$10,1),MATCH(AN$78,'NOx &amp; CO2'!$T$5:$W$5,1))*AM85</f>
        <v>1.8803723035611869E-2</v>
      </c>
      <c r="AO85" s="335">
        <f>INDEX('NOx &amp; CO2'!$T$6:$W$10,MATCH($C85,'NOx &amp; CO2'!$R$6:$R$10,1),MATCH(AO$78,'NOx &amp; CO2'!$T$5:$W$5,1))*AN85</f>
        <v>1.8283035208510164E-2</v>
      </c>
      <c r="AP85" s="335">
        <f>INDEX('NOx &amp; CO2'!$T$6:$W$10,MATCH($C85,'NOx &amp; CO2'!$R$6:$R$10,1),MATCH(AP$78,'NOx &amp; CO2'!$T$5:$W$5,1))*AO85</f>
        <v>1.777676558001617E-2</v>
      </c>
      <c r="AQ85" s="335">
        <f>INDEX('NOx &amp; CO2'!$T$6:$W$10,MATCH($C85,'NOx &amp; CO2'!$R$6:$R$10,1),MATCH(AQ$78,'NOx &amp; CO2'!$T$5:$W$5,1))*AP85</f>
        <v>1.7284514900444626E-2</v>
      </c>
      <c r="AR85" s="335">
        <f>INDEX('NOx &amp; CO2'!$T$6:$W$10,MATCH($C85,'NOx &amp; CO2'!$R$6:$R$10,1),MATCH(AR$78,'NOx &amp; CO2'!$T$5:$W$5,1))*AQ85</f>
        <v>1.6805894975604474E-2</v>
      </c>
      <c r="AS85" s="335">
        <f>INDEX('NOx &amp; CO2'!$T$6:$W$10,MATCH($C85,'NOx &amp; CO2'!$R$6:$R$10,1),MATCH(AS$78,'NOx &amp; CO2'!$T$5:$W$5,1))*AR85</f>
        <v>1.6340528360664741E-2</v>
      </c>
      <c r="AT85" s="335">
        <f>INDEX('NOx &amp; CO2'!$T$6:$W$10,MATCH($C85,'NOx &amp; CO2'!$R$6:$R$10,1),MATCH(AT$78,'NOx &amp; CO2'!$T$5:$W$5,1))*AS85</f>
        <v>1.5888048062497474E-2</v>
      </c>
      <c r="AU85" s="335">
        <f>INDEX('NOx &amp; CO2'!$T$6:$W$10,MATCH($C85,'NOx &amp; CO2'!$R$6:$R$10,1),MATCH(AU$78,'NOx &amp; CO2'!$T$5:$W$5,1))*AT85</f>
        <v>1.5448097250263013E-2</v>
      </c>
      <c r="AV85" s="335">
        <f>INDEX('NOx &amp; CO2'!$T$6:$W$10,MATCH($C85,'NOx &amp; CO2'!$R$6:$R$10,1),MATCH(AV$78,'NOx &amp; CO2'!$T$5:$W$5,1))*AU85</f>
        <v>1.5020328974009333E-2</v>
      </c>
      <c r="AW85" s="335">
        <f>INDEX('NOx &amp; CO2'!$T$6:$W$10,MATCH($C85,'NOx &amp; CO2'!$R$6:$R$10,1),MATCH(AW$78,'NOx &amp; CO2'!$T$5:$W$5,1))*AV85</f>
        <v>1.4604405891063581E-2</v>
      </c>
      <c r="AX85" s="335">
        <f>INDEX('NOx &amp; CO2'!$T$6:$W$10,MATCH($C85,'NOx &amp; CO2'!$R$6:$R$10,1),MATCH(AX$78,'NOx &amp; CO2'!$T$5:$W$5,1))*AW85</f>
        <v>1.4200000000000008E-2</v>
      </c>
      <c r="AY85" s="335">
        <f>INDEX('NOx &amp; CO2'!$T$6:$W$10,MATCH($C85,'NOx &amp; CO2'!$R$6:$R$10,1),MATCH(AY$78,'NOx &amp; CO2'!$T$5:$W$5,1))*AX85</f>
        <v>1.4200000000000008E-2</v>
      </c>
      <c r="AZ85" s="335">
        <f>INDEX('NOx &amp; CO2'!$T$6:$W$10,MATCH($C85,'NOx &amp; CO2'!$R$6:$R$10,1),MATCH(AZ$78,'NOx &amp; CO2'!$T$5:$W$5,1))*AY85</f>
        <v>1.4200000000000008E-2</v>
      </c>
      <c r="BA85" s="335">
        <f>INDEX('NOx &amp; CO2'!$T$6:$W$10,MATCH($C85,'NOx &amp; CO2'!$R$6:$R$10,1),MATCH(BA$78,'NOx &amp; CO2'!$T$5:$W$5,1))*AZ85</f>
        <v>1.4200000000000008E-2</v>
      </c>
      <c r="BB85" s="335">
        <f>INDEX('NOx &amp; CO2'!$T$6:$W$10,MATCH($C85,'NOx &amp; CO2'!$R$6:$R$10,1),MATCH(BB$78,'NOx &amp; CO2'!$T$5:$W$5,1))*BA85</f>
        <v>1.4200000000000008E-2</v>
      </c>
      <c r="BC85" s="335">
        <f>INDEX('NOx &amp; CO2'!$T$6:$W$10,MATCH($C85,'NOx &amp; CO2'!$R$6:$R$10,1),MATCH(BC$78,'NOx &amp; CO2'!$T$5:$W$5,1))*BB85</f>
        <v>1.4200000000000008E-2</v>
      </c>
      <c r="BD85" s="335">
        <f>INDEX('NOx &amp; CO2'!$T$6:$W$10,MATCH($C85,'NOx &amp; CO2'!$R$6:$R$10,1),MATCH(BD$78,'NOx &amp; CO2'!$T$5:$W$5,1))*BC85</f>
        <v>1.4200000000000008E-2</v>
      </c>
      <c r="BE85" s="335">
        <f>INDEX('NOx &amp; CO2'!$T$6:$W$10,MATCH($C85,'NOx &amp; CO2'!$R$6:$R$10,1),MATCH(BE$78,'NOx &amp; CO2'!$T$5:$W$5,1))*BD85</f>
        <v>1.4200000000000008E-2</v>
      </c>
      <c r="BF85" s="335">
        <f>INDEX('NOx &amp; CO2'!$T$6:$W$10,MATCH($C85,'NOx &amp; CO2'!$R$6:$R$10,1),MATCH(BF$78,'NOx &amp; CO2'!$T$5:$W$5,1))*BE85</f>
        <v>1.4200000000000008E-2</v>
      </c>
      <c r="BG85" s="335">
        <f>INDEX('NOx &amp; CO2'!$T$6:$W$10,MATCH($C85,'NOx &amp; CO2'!$R$6:$R$10,1),MATCH(BG$78,'NOx &amp; CO2'!$T$5:$W$5,1))*BF85</f>
        <v>1.4200000000000008E-2</v>
      </c>
      <c r="BH85" s="335">
        <f>INDEX('NOx &amp; CO2'!$T$6:$W$10,MATCH($C85,'NOx &amp; CO2'!$R$6:$R$10,1),MATCH(BH$78,'NOx &amp; CO2'!$T$5:$W$5,1))*BG85</f>
        <v>1.4200000000000008E-2</v>
      </c>
      <c r="BI85" s="335">
        <f>INDEX('NOx &amp; CO2'!$T$6:$W$10,MATCH($C85,'NOx &amp; CO2'!$R$6:$R$10,1),MATCH(BI$78,'NOx &amp; CO2'!$T$5:$W$5,1))*BH85</f>
        <v>1.4200000000000008E-2</v>
      </c>
      <c r="BJ85" s="335">
        <f>INDEX('NOx &amp; CO2'!$T$6:$W$10,MATCH($C85,'NOx &amp; CO2'!$R$6:$R$10,1),MATCH(BJ$78,'NOx &amp; CO2'!$T$5:$W$5,1))*BI85</f>
        <v>1.4200000000000008E-2</v>
      </c>
      <c r="BK85" s="335">
        <f>INDEX('NOx &amp; CO2'!$T$6:$W$10,MATCH($C85,'NOx &amp; CO2'!$R$6:$R$10,1),MATCH(BK$78,'NOx &amp; CO2'!$T$5:$W$5,1))*BJ85</f>
        <v>1.4200000000000008E-2</v>
      </c>
      <c r="BL85" s="335">
        <f>INDEX('NOx &amp; CO2'!$T$6:$W$10,MATCH($C85,'NOx &amp; CO2'!$R$6:$R$10,1),MATCH(BL$78,'NOx &amp; CO2'!$T$5:$W$5,1))*BK85</f>
        <v>1.4200000000000008E-2</v>
      </c>
      <c r="BM85" s="335">
        <f>INDEX('NOx &amp; CO2'!$T$6:$W$10,MATCH($C85,'NOx &amp; CO2'!$R$6:$R$10,1),MATCH(BM$78,'NOx &amp; CO2'!$T$5:$W$5,1))*BL85</f>
        <v>1.4200000000000008E-2</v>
      </c>
      <c r="BN85" s="335">
        <f>INDEX('NOx &amp; CO2'!$T$6:$W$10,MATCH($C85,'NOx &amp; CO2'!$R$6:$R$10,1),MATCH(BN$78,'NOx &amp; CO2'!$T$5:$W$5,1))*BM85</f>
        <v>1.4200000000000008E-2</v>
      </c>
      <c r="BO85" s="335">
        <f>INDEX('NOx &amp; CO2'!$T$6:$W$10,MATCH($C85,'NOx &amp; CO2'!$R$6:$R$10,1),MATCH(BO$78,'NOx &amp; CO2'!$T$5:$W$5,1))*BN85</f>
        <v>1.4200000000000008E-2</v>
      </c>
      <c r="BP85" s="335">
        <f>INDEX('NOx &amp; CO2'!$T$6:$W$10,MATCH($C85,'NOx &amp; CO2'!$R$6:$R$10,1),MATCH(BP$78,'NOx &amp; CO2'!$T$5:$W$5,1))*BO85</f>
        <v>1.4200000000000008E-2</v>
      </c>
      <c r="BQ85" s="335">
        <f>INDEX('NOx &amp; CO2'!$T$6:$W$10,MATCH($C85,'NOx &amp; CO2'!$R$6:$R$10,1),MATCH(BQ$78,'NOx &amp; CO2'!$T$5:$W$5,1))*BP85</f>
        <v>1.4200000000000008E-2</v>
      </c>
      <c r="BR85" s="335">
        <f>INDEX('NOx &amp; CO2'!$T$6:$W$10,MATCH($C85,'NOx &amp; CO2'!$R$6:$R$10,1),MATCH(BR$78,'NOx &amp; CO2'!$T$5:$W$5,1))*BQ85</f>
        <v>1.4200000000000008E-2</v>
      </c>
      <c r="BS85" s="335">
        <f>INDEX('NOx &amp; CO2'!$T$6:$W$10,MATCH($C85,'NOx &amp; CO2'!$R$6:$R$10,1),MATCH(BS$78,'NOx &amp; CO2'!$T$5:$W$5,1))*BR85</f>
        <v>1.4200000000000008E-2</v>
      </c>
      <c r="BT85" s="335">
        <f>INDEX('NOx &amp; CO2'!$T$6:$W$10,MATCH($C85,'NOx &amp; CO2'!$R$6:$R$10,1),MATCH(BT$78,'NOx &amp; CO2'!$T$5:$W$5,1))*BS85</f>
        <v>1.4200000000000008E-2</v>
      </c>
      <c r="BU85" s="335">
        <f>INDEX('NOx &amp; CO2'!$T$6:$W$10,MATCH($C85,'NOx &amp; CO2'!$R$6:$R$10,1),MATCH(BU$78,'NOx &amp; CO2'!$T$5:$W$5,1))*BT85</f>
        <v>1.4200000000000008E-2</v>
      </c>
      <c r="BV85" s="335">
        <f>INDEX('NOx &amp; CO2'!$T$6:$W$10,MATCH($C85,'NOx &amp; CO2'!$R$6:$R$10,1),MATCH(BV$78,'NOx &amp; CO2'!$T$5:$W$5,1))*BU85</f>
        <v>1.4200000000000008E-2</v>
      </c>
      <c r="BW85" s="335">
        <f>INDEX('NOx &amp; CO2'!$T$6:$W$10,MATCH($C85,'NOx &amp; CO2'!$R$6:$R$10,1),MATCH(BW$78,'NOx &amp; CO2'!$T$5:$W$5,1))*BV85</f>
        <v>1.4200000000000008E-2</v>
      </c>
      <c r="BX85" s="335">
        <f>INDEX('NOx &amp; CO2'!$T$6:$W$10,MATCH($C85,'NOx &amp; CO2'!$R$6:$R$10,1),MATCH(BX$78,'NOx &amp; CO2'!$T$5:$W$5,1))*BW85</f>
        <v>1.4200000000000008E-2</v>
      </c>
      <c r="BY85" s="335">
        <f>INDEX('NOx &amp; CO2'!$T$6:$W$10,MATCH($C85,'NOx &amp; CO2'!$R$6:$R$10,1),MATCH(BY$78,'NOx &amp; CO2'!$T$5:$W$5,1))*BX85</f>
        <v>1.4200000000000008E-2</v>
      </c>
      <c r="BZ85" s="335">
        <f>INDEX('NOx &amp; CO2'!$T$6:$W$10,MATCH($C85,'NOx &amp; CO2'!$R$6:$R$10,1),MATCH(BZ$78,'NOx &amp; CO2'!$T$5:$W$5,1))*BY85</f>
        <v>1.4200000000000008E-2</v>
      </c>
      <c r="CA85" s="335">
        <f>INDEX('NOx &amp; CO2'!$T$6:$W$10,MATCH($C85,'NOx &amp; CO2'!$R$6:$R$10,1),MATCH(CA$78,'NOx &amp; CO2'!$T$5:$W$5,1))*BZ85</f>
        <v>1.4200000000000008E-2</v>
      </c>
      <c r="CB85" s="335">
        <f>INDEX('NOx &amp; CO2'!$T$6:$W$10,MATCH($C85,'NOx &amp; CO2'!$R$6:$R$10,1),MATCH(CB$78,'NOx &amp; CO2'!$T$5:$W$5,1))*CA85</f>
        <v>1.4200000000000008E-2</v>
      </c>
      <c r="CC85" s="335">
        <f>INDEX('NOx &amp; CO2'!$T$6:$W$10,MATCH($C85,'NOx &amp; CO2'!$R$6:$R$10,1),MATCH(CC$78,'NOx &amp; CO2'!$T$5:$W$5,1))*CB85</f>
        <v>1.4200000000000008E-2</v>
      </c>
      <c r="CD85" s="335">
        <f>INDEX('NOx &amp; CO2'!$T$6:$W$10,MATCH($C85,'NOx &amp; CO2'!$R$6:$R$10,1),MATCH(CD$78,'NOx &amp; CO2'!$T$5:$W$5,1))*CC85</f>
        <v>1.4200000000000008E-2</v>
      </c>
      <c r="CE85" s="335">
        <f>INDEX('NOx &amp; CO2'!$T$6:$W$10,MATCH($C85,'NOx &amp; CO2'!$R$6:$R$10,1),MATCH(CE$78,'NOx &amp; CO2'!$T$5:$W$5,1))*CD85</f>
        <v>1.4200000000000008E-2</v>
      </c>
      <c r="CF85" s="335">
        <f>INDEX('NOx &amp; CO2'!$T$6:$W$10,MATCH($C85,'NOx &amp; CO2'!$R$6:$R$10,1),MATCH(CF$78,'NOx &amp; CO2'!$T$5:$W$5,1))*CE85</f>
        <v>1.4200000000000008E-2</v>
      </c>
      <c r="CG85" s="335">
        <f>INDEX('NOx &amp; CO2'!$T$6:$W$10,MATCH($C85,'NOx &amp; CO2'!$R$6:$R$10,1),MATCH(CG$78,'NOx &amp; CO2'!$T$5:$W$5,1))*CF85</f>
        <v>1.4200000000000008E-2</v>
      </c>
      <c r="CH85" s="335">
        <f>INDEX('NOx &amp; CO2'!$T$6:$W$10,MATCH($C85,'NOx &amp; CO2'!$R$6:$R$10,1),MATCH(CH$78,'NOx &amp; CO2'!$T$5:$W$5,1))*CG85</f>
        <v>1.4200000000000008E-2</v>
      </c>
      <c r="CI85" s="335">
        <f>INDEX('NOx &amp; CO2'!$T$6:$W$10,MATCH($C85,'NOx &amp; CO2'!$R$6:$R$10,1),MATCH(CI$78,'NOx &amp; CO2'!$T$5:$W$5,1))*CH85</f>
        <v>1.4200000000000008E-2</v>
      </c>
      <c r="CJ85" s="335">
        <f>INDEX('NOx &amp; CO2'!$T$6:$W$10,MATCH($C85,'NOx &amp; CO2'!$R$6:$R$10,1),MATCH(CJ$78,'NOx &amp; CO2'!$T$5:$W$5,1))*CI85</f>
        <v>1.4200000000000008E-2</v>
      </c>
      <c r="CK85" s="335">
        <f>INDEX('NOx &amp; CO2'!$T$6:$W$10,MATCH($C85,'NOx &amp; CO2'!$R$6:$R$10,1),MATCH(CK$78,'NOx &amp; CO2'!$T$5:$W$5,1))*CJ85</f>
        <v>1.4200000000000008E-2</v>
      </c>
      <c r="CL85" s="335">
        <f>INDEX('NOx &amp; CO2'!$T$6:$W$10,MATCH($C85,'NOx &amp; CO2'!$R$6:$R$10,1),MATCH(CL$78,'NOx &amp; CO2'!$T$5:$W$5,1))*CK85</f>
        <v>1.4200000000000008E-2</v>
      </c>
      <c r="CM85" s="335">
        <f>INDEX('NOx &amp; CO2'!$T$6:$W$10,MATCH($C85,'NOx &amp; CO2'!$R$6:$R$10,1),MATCH(CM$78,'NOx &amp; CO2'!$T$5:$W$5,1))*CL85</f>
        <v>1.4200000000000008E-2</v>
      </c>
      <c r="CN85" s="335">
        <f>INDEX('NOx &amp; CO2'!$T$6:$W$10,MATCH($C85,'NOx &amp; CO2'!$R$6:$R$10,1),MATCH(CN$78,'NOx &amp; CO2'!$T$5:$W$5,1))*CM85</f>
        <v>1.4200000000000008E-2</v>
      </c>
      <c r="CO85" s="335">
        <f>INDEX('NOx &amp; CO2'!$T$6:$W$10,MATCH($C85,'NOx &amp; CO2'!$R$6:$R$10,1),MATCH(CO$78,'NOx &amp; CO2'!$T$5:$W$5,1))*CN85</f>
        <v>1.4200000000000008E-2</v>
      </c>
      <c r="CP85" s="335">
        <f>INDEX('NOx &amp; CO2'!$T$6:$W$10,MATCH($C85,'NOx &amp; CO2'!$R$6:$R$10,1),MATCH(CP$78,'NOx &amp; CO2'!$T$5:$W$5,1))*CO85</f>
        <v>1.4200000000000008E-2</v>
      </c>
      <c r="CQ85" s="335">
        <f>INDEX('NOx &amp; CO2'!$T$6:$W$10,MATCH($C85,'NOx &amp; CO2'!$R$6:$R$10,1),MATCH(CQ$78,'NOx &amp; CO2'!$T$5:$W$5,1))*CP85</f>
        <v>1.4200000000000008E-2</v>
      </c>
      <c r="CR85" s="335">
        <f>INDEX('NOx &amp; CO2'!$T$6:$W$10,MATCH($C85,'NOx &amp; CO2'!$R$6:$R$10,1),MATCH(CR$78,'NOx &amp; CO2'!$T$5:$W$5,1))*CQ85</f>
        <v>1.4200000000000008E-2</v>
      </c>
      <c r="CS85" s="335">
        <f>INDEX('NOx &amp; CO2'!$T$6:$W$10,MATCH($C85,'NOx &amp; CO2'!$R$6:$R$10,1),MATCH(CS$78,'NOx &amp; CO2'!$T$5:$W$5,1))*CR85</f>
        <v>1.4200000000000008E-2</v>
      </c>
    </row>
    <row r="86" spans="1:97" s="323" customFormat="1" x14ac:dyDescent="0.25">
      <c r="A86" s="278">
        <f t="shared" ref="A86" si="61">A25</f>
        <v>0</v>
      </c>
      <c r="B86" s="278" t="str">
        <f>'JA basår'!B14</f>
        <v>0 0</v>
      </c>
      <c r="C86" s="278">
        <f t="shared" ref="C86" si="62">C25</f>
        <v>0</v>
      </c>
      <c r="D86" s="565">
        <f>INDEX('NOx &amp; CO2'!$E$6:$I$10,MATCH($C86,'NOx &amp; CO2'!$C$6:$C$10,1),MATCH(D$78,'NOx &amp; CO2'!$E$5:$H$5,1))</f>
        <v>7.17E-2</v>
      </c>
      <c r="E86" s="565">
        <f>INDEX('NOx &amp; CO2'!$T$6:$W$10,MATCH($C86,'NOx &amp; CO2'!$R$6:$R$10,1),MATCH(E$78,'NOx &amp; CO2'!$T$5:$W$5,1))*D86</f>
        <v>6.8558723496039697E-2</v>
      </c>
      <c r="F86" s="565">
        <f>INDEX('NOx &amp; CO2'!$T$6:$W$10,MATCH($C86,'NOx &amp; CO2'!$R$6:$R$10,1),MATCH(F$78,'NOx &amp; CO2'!$T$5:$W$5,1))*E86</f>
        <v>6.5555070675124491E-2</v>
      </c>
      <c r="G86" s="565">
        <f>INDEX('NOx &amp; CO2'!$T$6:$W$10,MATCH($C86,'NOx &amp; CO2'!$R$6:$R$10,1),MATCH(G$78,'NOx &amp; CO2'!$T$5:$W$5,1))*F86</f>
        <v>6.2683012052708514E-2</v>
      </c>
      <c r="H86" s="565">
        <f>INDEX('NOx &amp; CO2'!$T$6:$W$10,MATCH($C86,'NOx &amp; CO2'!$R$6:$R$10,1),MATCH(H$78,'NOx &amp; CO2'!$T$5:$W$5,1))*G86</f>
        <v>5.9936782304331478E-2</v>
      </c>
      <c r="I86" s="565">
        <f>INDEX('NOx &amp; CO2'!$T$6:$W$10,MATCH($C86,'NOx &amp; CO2'!$R$6:$R$10,1),MATCH(I$78,'NOx &amp; CO2'!$T$5:$W$5,1))*H86</f>
        <v>5.7310868692398702E-2</v>
      </c>
      <c r="J86" s="565">
        <f>INDEX('NOx &amp; CO2'!$T$6:$W$10,MATCH($C86,'NOx &amp; CO2'!$R$6:$R$10,1),MATCH(J$78,'NOx &amp; CO2'!$T$5:$W$5,1))*I86</f>
        <v>5.4800000000000008E-2</v>
      </c>
      <c r="K86" s="565">
        <f>INDEX('NOx &amp; CO2'!$T$6:$W$10,MATCH($C86,'NOx &amp; CO2'!$R$6:$R$10,1),MATCH(K$78,'NOx &amp; CO2'!$T$5:$W$5,1))*J86</f>
        <v>5.268069525177068E-2</v>
      </c>
      <c r="L86" s="565">
        <f>INDEX('NOx &amp; CO2'!$T$6:$W$10,MATCH($C86,'NOx &amp; CO2'!$R$6:$R$10,1),MATCH(L$78,'NOx &amp; CO2'!$T$5:$W$5,1))*K86</f>
        <v>5.0643351317699516E-2</v>
      </c>
      <c r="M86" s="565">
        <f>INDEX('NOx &amp; CO2'!$T$6:$W$10,MATCH($C86,'NOx &amp; CO2'!$R$6:$R$10,1),MATCH(M$78,'NOx &amp; CO2'!$T$5:$W$5,1))*L86</f>
        <v>4.8684798490804503E-2</v>
      </c>
      <c r="N86" s="565">
        <f>INDEX('NOx &amp; CO2'!$T$6:$W$10,MATCH($C86,'NOx &amp; CO2'!$R$6:$R$10,1),MATCH(N$78,'NOx &amp; CO2'!$T$5:$W$5,1))*M86</f>
        <v>4.6801989647590088E-2</v>
      </c>
      <c r="O86" s="565">
        <f>INDEX('NOx &amp; CO2'!$T$6:$W$10,MATCH($C86,'NOx &amp; CO2'!$R$6:$R$10,1),MATCH(O$78,'NOx &amp; CO2'!$T$5:$W$5,1))*N86</f>
        <v>4.4991995507321518E-2</v>
      </c>
      <c r="P86" s="565">
        <f>INDEX('NOx &amp; CO2'!$T$6:$W$10,MATCH($C86,'NOx &amp; CO2'!$R$6:$R$10,1),MATCH(P$78,'NOx &amp; CO2'!$T$5:$W$5,1))*O86</f>
        <v>4.3252000074639418E-2</v>
      </c>
      <c r="Q86" s="565">
        <f>INDEX('NOx &amp; CO2'!$T$6:$W$10,MATCH($C86,'NOx &amp; CO2'!$R$6:$R$10,1),MATCH(Q$78,'NOx &amp; CO2'!$T$5:$W$5,1))*P86</f>
        <v>4.1579296258424117E-2</v>
      </c>
      <c r="R86" s="565">
        <f>INDEX('NOx &amp; CO2'!$T$6:$W$10,MATCH($C86,'NOx &amp; CO2'!$R$6:$R$10,1),MATCH(R$78,'NOx &amp; CO2'!$T$5:$W$5,1))*Q86</f>
        <v>3.9971281660093602E-2</v>
      </c>
      <c r="S86" s="565">
        <f>INDEX('NOx &amp; CO2'!$T$6:$W$10,MATCH($C86,'NOx &amp; CO2'!$R$6:$R$10,1),MATCH(S$78,'NOx &amp; CO2'!$T$5:$W$5,1))*R86</f>
        <v>3.8425454524782507E-2</v>
      </c>
      <c r="T86" s="565">
        <f>INDEX('NOx &amp; CO2'!$T$6:$W$10,MATCH($C86,'NOx &amp; CO2'!$R$6:$R$10,1),MATCH(T$78,'NOx &amp; CO2'!$T$5:$W$5,1))*S86</f>
        <v>3.6939409849102912E-2</v>
      </c>
      <c r="U86" s="565">
        <f>INDEX('NOx &amp; CO2'!$T$6:$W$10,MATCH($C86,'NOx &amp; CO2'!$R$6:$R$10,1),MATCH(U$78,'NOx &amp; CO2'!$T$5:$W$5,1))*T86</f>
        <v>3.5510835639431505E-2</v>
      </c>
      <c r="V86" s="565">
        <f>INDEX('NOx &amp; CO2'!$T$6:$W$10,MATCH($C86,'NOx &amp; CO2'!$R$6:$R$10,1),MATCH(V$78,'NOx &amp; CO2'!$T$5:$W$5,1))*U86</f>
        <v>3.4137509314901608E-2</v>
      </c>
      <c r="W86" s="565">
        <f>INDEX('NOx &amp; CO2'!$T$6:$W$10,MATCH($C86,'NOx &amp; CO2'!$R$6:$R$10,1),MATCH(W$78,'NOx &amp; CO2'!$T$5:$W$5,1))*V86</f>
        <v>3.2817294249503907E-2</v>
      </c>
      <c r="X86" s="565">
        <f>INDEX('NOx &amp; CO2'!$T$6:$W$10,MATCH($C86,'NOx &amp; CO2'!$R$6:$R$10,1),MATCH(X$78,'NOx &amp; CO2'!$T$5:$W$5,1))*W86</f>
        <v>3.1548136447916084E-2</v>
      </c>
      <c r="Y86" s="565">
        <f>INDEX('NOx &amp; CO2'!$T$6:$W$10,MATCH($C86,'NOx &amp; CO2'!$R$6:$R$10,1),MATCH(Y$78,'NOx &amp; CO2'!$T$5:$W$5,1))*X86</f>
        <v>3.0328061349889527E-2</v>
      </c>
      <c r="Z86" s="565">
        <f>INDEX('NOx &amp; CO2'!$T$6:$W$10,MATCH($C86,'NOx &amp; CO2'!$R$6:$R$10,1),MATCH(Z$78,'NOx &amp; CO2'!$T$5:$W$5,1))*Y86</f>
        <v>2.9155170758221438E-2</v>
      </c>
      <c r="AA86" s="335">
        <f>INDEX('NOx &amp; CO2'!$T$6:$W$10,MATCH($C86,'NOx &amp; CO2'!$R$6:$R$10,1),MATCH(AA$78,'NOx &amp; CO2'!$T$5:$W$5,1))*Z86</f>
        <v>2.8027639885532835E-2</v>
      </c>
      <c r="AB86" s="335">
        <f>INDEX('NOx &amp; CO2'!$T$6:$W$10,MATCH($C86,'NOx &amp; CO2'!$R$6:$R$10,1),MATCH(AB$78,'NOx &amp; CO2'!$T$5:$W$5,1))*AA86</f>
        <v>2.6943714515257809E-2</v>
      </c>
      <c r="AC86" s="335">
        <f>INDEX('NOx &amp; CO2'!$T$6:$W$10,MATCH($C86,'NOx &amp; CO2'!$R$6:$R$10,1),MATCH(AC$78,'NOx &amp; CO2'!$T$5:$W$5,1))*AB86</f>
        <v>2.5901708272427128E-2</v>
      </c>
      <c r="AD86" s="335">
        <f>INDEX('NOx &amp; CO2'!$T$6:$W$10,MATCH($C86,'NOx &amp; CO2'!$R$6:$R$10,1),MATCH(AD$78,'NOx &amp; CO2'!$T$5:$W$5,1))*AC86</f>
        <v>2.4900000000000019E-2</v>
      </c>
      <c r="AE86" s="335">
        <f>INDEX('NOx &amp; CO2'!$T$6:$W$10,MATCH($C86,'NOx &amp; CO2'!$R$6:$R$10,1),MATCH(AE$78,'NOx &amp; CO2'!$T$5:$W$5,1))*AD86</f>
        <v>2.4210502134589099E-2</v>
      </c>
      <c r="AF86" s="335">
        <f>INDEX('NOx &amp; CO2'!$T$6:$W$10,MATCH($C86,'NOx &amp; CO2'!$R$6:$R$10,1),MATCH(AF$78,'NOx &amp; CO2'!$T$5:$W$5,1))*AE86</f>
        <v>2.3540096932086061E-2</v>
      </c>
      <c r="AG86" s="335">
        <f>INDEX('NOx &amp; CO2'!$T$6:$W$10,MATCH($C86,'NOx &amp; CO2'!$R$6:$R$10,1),MATCH(AG$78,'NOx &amp; CO2'!$T$5:$W$5,1))*AF86</f>
        <v>2.2888255703723031E-2</v>
      </c>
      <c r="AH86" s="335">
        <f>INDEX('NOx &amp; CO2'!$T$6:$W$10,MATCH($C86,'NOx &amp; CO2'!$R$6:$R$10,1),MATCH(AH$78,'NOx &amp; CO2'!$T$5:$W$5,1))*AG86</f>
        <v>2.2254464400482215E-2</v>
      </c>
      <c r="AI86" s="335">
        <f>INDEX('NOx &amp; CO2'!$T$6:$W$10,MATCH($C86,'NOx &amp; CO2'!$R$6:$R$10,1),MATCH(AI$78,'NOx &amp; CO2'!$T$5:$W$5,1))*AH86</f>
        <v>2.1638223207711301E-2</v>
      </c>
      <c r="AJ86" s="335">
        <f>INDEX('NOx &amp; CO2'!$T$6:$W$10,MATCH($C86,'NOx &amp; CO2'!$R$6:$R$10,1),MATCH(AJ$78,'NOx &amp; CO2'!$T$5:$W$5,1))*AI86</f>
        <v>2.1039046150964236E-2</v>
      </c>
      <c r="AK86" s="335">
        <f>INDEX('NOx &amp; CO2'!$T$6:$W$10,MATCH($C86,'NOx &amp; CO2'!$R$6:$R$10,1),MATCH(AK$78,'NOx &amp; CO2'!$T$5:$W$5,1))*AJ86</f>
        <v>2.0456460712756541E-2</v>
      </c>
      <c r="AL86" s="335">
        <f>INDEX('NOx &amp; CO2'!$T$6:$W$10,MATCH($C86,'NOx &amp; CO2'!$R$6:$R$10,1),MATCH(AL$78,'NOx &amp; CO2'!$T$5:$W$5,1))*AK86</f>
        <v>1.9890007459932926E-2</v>
      </c>
      <c r="AM86" s="335">
        <f>INDEX('NOx &amp; CO2'!$T$6:$W$10,MATCH($C86,'NOx &amp; CO2'!$R$6:$R$10,1),MATCH(AM$78,'NOx &amp; CO2'!$T$5:$W$5,1))*AL86</f>
        <v>1.9339239681353367E-2</v>
      </c>
      <c r="AN86" s="335">
        <f>INDEX('NOx &amp; CO2'!$T$6:$W$10,MATCH($C86,'NOx &amp; CO2'!$R$6:$R$10,1),MATCH(AN$78,'NOx &amp; CO2'!$T$5:$W$5,1))*AM86</f>
        <v>1.8803723035611869E-2</v>
      </c>
      <c r="AO86" s="335">
        <f>INDEX('NOx &amp; CO2'!$T$6:$W$10,MATCH($C86,'NOx &amp; CO2'!$R$6:$R$10,1),MATCH(AO$78,'NOx &amp; CO2'!$T$5:$W$5,1))*AN86</f>
        <v>1.8283035208510164E-2</v>
      </c>
      <c r="AP86" s="335">
        <f>INDEX('NOx &amp; CO2'!$T$6:$W$10,MATCH($C86,'NOx &amp; CO2'!$R$6:$R$10,1),MATCH(AP$78,'NOx &amp; CO2'!$T$5:$W$5,1))*AO86</f>
        <v>1.777676558001617E-2</v>
      </c>
      <c r="AQ86" s="335">
        <f>INDEX('NOx &amp; CO2'!$T$6:$W$10,MATCH($C86,'NOx &amp; CO2'!$R$6:$R$10,1),MATCH(AQ$78,'NOx &amp; CO2'!$T$5:$W$5,1))*AP86</f>
        <v>1.7284514900444626E-2</v>
      </c>
      <c r="AR86" s="335">
        <f>INDEX('NOx &amp; CO2'!$T$6:$W$10,MATCH($C86,'NOx &amp; CO2'!$R$6:$R$10,1),MATCH(AR$78,'NOx &amp; CO2'!$T$5:$W$5,1))*AQ86</f>
        <v>1.6805894975604474E-2</v>
      </c>
      <c r="AS86" s="335">
        <f>INDEX('NOx &amp; CO2'!$T$6:$W$10,MATCH($C86,'NOx &amp; CO2'!$R$6:$R$10,1),MATCH(AS$78,'NOx &amp; CO2'!$T$5:$W$5,1))*AR86</f>
        <v>1.6340528360664741E-2</v>
      </c>
      <c r="AT86" s="335">
        <f>INDEX('NOx &amp; CO2'!$T$6:$W$10,MATCH($C86,'NOx &amp; CO2'!$R$6:$R$10,1),MATCH(AT$78,'NOx &amp; CO2'!$T$5:$W$5,1))*AS86</f>
        <v>1.5888048062497474E-2</v>
      </c>
      <c r="AU86" s="335">
        <f>INDEX('NOx &amp; CO2'!$T$6:$W$10,MATCH($C86,'NOx &amp; CO2'!$R$6:$R$10,1),MATCH(AU$78,'NOx &amp; CO2'!$T$5:$W$5,1))*AT86</f>
        <v>1.5448097250263013E-2</v>
      </c>
      <c r="AV86" s="335">
        <f>INDEX('NOx &amp; CO2'!$T$6:$W$10,MATCH($C86,'NOx &amp; CO2'!$R$6:$R$10,1),MATCH(AV$78,'NOx &amp; CO2'!$T$5:$W$5,1))*AU86</f>
        <v>1.5020328974009333E-2</v>
      </c>
      <c r="AW86" s="335">
        <f>INDEX('NOx &amp; CO2'!$T$6:$W$10,MATCH($C86,'NOx &amp; CO2'!$R$6:$R$10,1),MATCH(AW$78,'NOx &amp; CO2'!$T$5:$W$5,1))*AV86</f>
        <v>1.4604405891063581E-2</v>
      </c>
      <c r="AX86" s="335">
        <f>INDEX('NOx &amp; CO2'!$T$6:$W$10,MATCH($C86,'NOx &amp; CO2'!$R$6:$R$10,1),MATCH(AX$78,'NOx &amp; CO2'!$T$5:$W$5,1))*AW86</f>
        <v>1.4200000000000008E-2</v>
      </c>
      <c r="AY86" s="335">
        <f>INDEX('NOx &amp; CO2'!$T$6:$W$10,MATCH($C86,'NOx &amp; CO2'!$R$6:$R$10,1),MATCH(AY$78,'NOx &amp; CO2'!$T$5:$W$5,1))*AX86</f>
        <v>1.4200000000000008E-2</v>
      </c>
      <c r="AZ86" s="335">
        <f>INDEX('NOx &amp; CO2'!$T$6:$W$10,MATCH($C86,'NOx &amp; CO2'!$R$6:$R$10,1),MATCH(AZ$78,'NOx &amp; CO2'!$T$5:$W$5,1))*AY86</f>
        <v>1.4200000000000008E-2</v>
      </c>
      <c r="BA86" s="335">
        <f>INDEX('NOx &amp; CO2'!$T$6:$W$10,MATCH($C86,'NOx &amp; CO2'!$R$6:$R$10,1),MATCH(BA$78,'NOx &amp; CO2'!$T$5:$W$5,1))*AZ86</f>
        <v>1.4200000000000008E-2</v>
      </c>
      <c r="BB86" s="335">
        <f>INDEX('NOx &amp; CO2'!$T$6:$W$10,MATCH($C86,'NOx &amp; CO2'!$R$6:$R$10,1),MATCH(BB$78,'NOx &amp; CO2'!$T$5:$W$5,1))*BA86</f>
        <v>1.4200000000000008E-2</v>
      </c>
      <c r="BC86" s="335">
        <f>INDEX('NOx &amp; CO2'!$T$6:$W$10,MATCH($C86,'NOx &amp; CO2'!$R$6:$R$10,1),MATCH(BC$78,'NOx &amp; CO2'!$T$5:$W$5,1))*BB86</f>
        <v>1.4200000000000008E-2</v>
      </c>
      <c r="BD86" s="335">
        <f>INDEX('NOx &amp; CO2'!$T$6:$W$10,MATCH($C86,'NOx &amp; CO2'!$R$6:$R$10,1),MATCH(BD$78,'NOx &amp; CO2'!$T$5:$W$5,1))*BC86</f>
        <v>1.4200000000000008E-2</v>
      </c>
      <c r="BE86" s="335">
        <f>INDEX('NOx &amp; CO2'!$T$6:$W$10,MATCH($C86,'NOx &amp; CO2'!$R$6:$R$10,1),MATCH(BE$78,'NOx &amp; CO2'!$T$5:$W$5,1))*BD86</f>
        <v>1.4200000000000008E-2</v>
      </c>
      <c r="BF86" s="335">
        <f>INDEX('NOx &amp; CO2'!$T$6:$W$10,MATCH($C86,'NOx &amp; CO2'!$R$6:$R$10,1),MATCH(BF$78,'NOx &amp; CO2'!$T$5:$W$5,1))*BE86</f>
        <v>1.4200000000000008E-2</v>
      </c>
      <c r="BG86" s="335">
        <f>INDEX('NOx &amp; CO2'!$T$6:$W$10,MATCH($C86,'NOx &amp; CO2'!$R$6:$R$10,1),MATCH(BG$78,'NOx &amp; CO2'!$T$5:$W$5,1))*BF86</f>
        <v>1.4200000000000008E-2</v>
      </c>
      <c r="BH86" s="335">
        <f>INDEX('NOx &amp; CO2'!$T$6:$W$10,MATCH($C86,'NOx &amp; CO2'!$R$6:$R$10,1),MATCH(BH$78,'NOx &amp; CO2'!$T$5:$W$5,1))*BG86</f>
        <v>1.4200000000000008E-2</v>
      </c>
      <c r="BI86" s="335">
        <f>INDEX('NOx &amp; CO2'!$T$6:$W$10,MATCH($C86,'NOx &amp; CO2'!$R$6:$R$10,1),MATCH(BI$78,'NOx &amp; CO2'!$T$5:$W$5,1))*BH86</f>
        <v>1.4200000000000008E-2</v>
      </c>
      <c r="BJ86" s="335">
        <f>INDEX('NOx &amp; CO2'!$T$6:$W$10,MATCH($C86,'NOx &amp; CO2'!$R$6:$R$10,1),MATCH(BJ$78,'NOx &amp; CO2'!$T$5:$W$5,1))*BI86</f>
        <v>1.4200000000000008E-2</v>
      </c>
      <c r="BK86" s="335">
        <f>INDEX('NOx &amp; CO2'!$T$6:$W$10,MATCH($C86,'NOx &amp; CO2'!$R$6:$R$10,1),MATCH(BK$78,'NOx &amp; CO2'!$T$5:$W$5,1))*BJ86</f>
        <v>1.4200000000000008E-2</v>
      </c>
      <c r="BL86" s="335">
        <f>INDEX('NOx &amp; CO2'!$T$6:$W$10,MATCH($C86,'NOx &amp; CO2'!$R$6:$R$10,1),MATCH(BL$78,'NOx &amp; CO2'!$T$5:$W$5,1))*BK86</f>
        <v>1.4200000000000008E-2</v>
      </c>
      <c r="BM86" s="335">
        <f>INDEX('NOx &amp; CO2'!$T$6:$W$10,MATCH($C86,'NOx &amp; CO2'!$R$6:$R$10,1),MATCH(BM$78,'NOx &amp; CO2'!$T$5:$W$5,1))*BL86</f>
        <v>1.4200000000000008E-2</v>
      </c>
      <c r="BN86" s="335">
        <f>INDEX('NOx &amp; CO2'!$T$6:$W$10,MATCH($C86,'NOx &amp; CO2'!$R$6:$R$10,1),MATCH(BN$78,'NOx &amp; CO2'!$T$5:$W$5,1))*BM86</f>
        <v>1.4200000000000008E-2</v>
      </c>
      <c r="BO86" s="335">
        <f>INDEX('NOx &amp; CO2'!$T$6:$W$10,MATCH($C86,'NOx &amp; CO2'!$R$6:$R$10,1),MATCH(BO$78,'NOx &amp; CO2'!$T$5:$W$5,1))*BN86</f>
        <v>1.4200000000000008E-2</v>
      </c>
      <c r="BP86" s="335">
        <f>INDEX('NOx &amp; CO2'!$T$6:$W$10,MATCH($C86,'NOx &amp; CO2'!$R$6:$R$10,1),MATCH(BP$78,'NOx &amp; CO2'!$T$5:$W$5,1))*BO86</f>
        <v>1.4200000000000008E-2</v>
      </c>
      <c r="BQ86" s="335">
        <f>INDEX('NOx &amp; CO2'!$T$6:$W$10,MATCH($C86,'NOx &amp; CO2'!$R$6:$R$10,1),MATCH(BQ$78,'NOx &amp; CO2'!$T$5:$W$5,1))*BP86</f>
        <v>1.4200000000000008E-2</v>
      </c>
      <c r="BR86" s="335">
        <f>INDEX('NOx &amp; CO2'!$T$6:$W$10,MATCH($C86,'NOx &amp; CO2'!$R$6:$R$10,1),MATCH(BR$78,'NOx &amp; CO2'!$T$5:$W$5,1))*BQ86</f>
        <v>1.4200000000000008E-2</v>
      </c>
      <c r="BS86" s="335">
        <f>INDEX('NOx &amp; CO2'!$T$6:$W$10,MATCH($C86,'NOx &amp; CO2'!$R$6:$R$10,1),MATCH(BS$78,'NOx &amp; CO2'!$T$5:$W$5,1))*BR86</f>
        <v>1.4200000000000008E-2</v>
      </c>
      <c r="BT86" s="335">
        <f>INDEX('NOx &amp; CO2'!$T$6:$W$10,MATCH($C86,'NOx &amp; CO2'!$R$6:$R$10,1),MATCH(BT$78,'NOx &amp; CO2'!$T$5:$W$5,1))*BS86</f>
        <v>1.4200000000000008E-2</v>
      </c>
      <c r="BU86" s="335">
        <f>INDEX('NOx &amp; CO2'!$T$6:$W$10,MATCH($C86,'NOx &amp; CO2'!$R$6:$R$10,1),MATCH(BU$78,'NOx &amp; CO2'!$T$5:$W$5,1))*BT86</f>
        <v>1.4200000000000008E-2</v>
      </c>
      <c r="BV86" s="335">
        <f>INDEX('NOx &amp; CO2'!$T$6:$W$10,MATCH($C86,'NOx &amp; CO2'!$R$6:$R$10,1),MATCH(BV$78,'NOx &amp; CO2'!$T$5:$W$5,1))*BU86</f>
        <v>1.4200000000000008E-2</v>
      </c>
      <c r="BW86" s="335">
        <f>INDEX('NOx &amp; CO2'!$T$6:$W$10,MATCH($C86,'NOx &amp; CO2'!$R$6:$R$10,1),MATCH(BW$78,'NOx &amp; CO2'!$T$5:$W$5,1))*BV86</f>
        <v>1.4200000000000008E-2</v>
      </c>
      <c r="BX86" s="335">
        <f>INDEX('NOx &amp; CO2'!$T$6:$W$10,MATCH($C86,'NOx &amp; CO2'!$R$6:$R$10,1),MATCH(BX$78,'NOx &amp; CO2'!$T$5:$W$5,1))*BW86</f>
        <v>1.4200000000000008E-2</v>
      </c>
      <c r="BY86" s="335">
        <f>INDEX('NOx &amp; CO2'!$T$6:$W$10,MATCH($C86,'NOx &amp; CO2'!$R$6:$R$10,1),MATCH(BY$78,'NOx &amp; CO2'!$T$5:$W$5,1))*BX86</f>
        <v>1.4200000000000008E-2</v>
      </c>
      <c r="BZ86" s="335">
        <f>INDEX('NOx &amp; CO2'!$T$6:$W$10,MATCH($C86,'NOx &amp; CO2'!$R$6:$R$10,1),MATCH(BZ$78,'NOx &amp; CO2'!$T$5:$W$5,1))*BY86</f>
        <v>1.4200000000000008E-2</v>
      </c>
      <c r="CA86" s="335">
        <f>INDEX('NOx &amp; CO2'!$T$6:$W$10,MATCH($C86,'NOx &amp; CO2'!$R$6:$R$10,1),MATCH(CA$78,'NOx &amp; CO2'!$T$5:$W$5,1))*BZ86</f>
        <v>1.4200000000000008E-2</v>
      </c>
      <c r="CB86" s="335">
        <f>INDEX('NOx &amp; CO2'!$T$6:$W$10,MATCH($C86,'NOx &amp; CO2'!$R$6:$R$10,1),MATCH(CB$78,'NOx &amp; CO2'!$T$5:$W$5,1))*CA86</f>
        <v>1.4200000000000008E-2</v>
      </c>
      <c r="CC86" s="335">
        <f>INDEX('NOx &amp; CO2'!$T$6:$W$10,MATCH($C86,'NOx &amp; CO2'!$R$6:$R$10,1),MATCH(CC$78,'NOx &amp; CO2'!$T$5:$W$5,1))*CB86</f>
        <v>1.4200000000000008E-2</v>
      </c>
      <c r="CD86" s="335">
        <f>INDEX('NOx &amp; CO2'!$T$6:$W$10,MATCH($C86,'NOx &amp; CO2'!$R$6:$R$10,1),MATCH(CD$78,'NOx &amp; CO2'!$T$5:$W$5,1))*CC86</f>
        <v>1.4200000000000008E-2</v>
      </c>
      <c r="CE86" s="335">
        <f>INDEX('NOx &amp; CO2'!$T$6:$W$10,MATCH($C86,'NOx &amp; CO2'!$R$6:$R$10,1),MATCH(CE$78,'NOx &amp; CO2'!$T$5:$W$5,1))*CD86</f>
        <v>1.4200000000000008E-2</v>
      </c>
      <c r="CF86" s="335">
        <f>INDEX('NOx &amp; CO2'!$T$6:$W$10,MATCH($C86,'NOx &amp; CO2'!$R$6:$R$10,1),MATCH(CF$78,'NOx &amp; CO2'!$T$5:$W$5,1))*CE86</f>
        <v>1.4200000000000008E-2</v>
      </c>
      <c r="CG86" s="335">
        <f>INDEX('NOx &amp; CO2'!$T$6:$W$10,MATCH($C86,'NOx &amp; CO2'!$R$6:$R$10,1),MATCH(CG$78,'NOx &amp; CO2'!$T$5:$W$5,1))*CF86</f>
        <v>1.4200000000000008E-2</v>
      </c>
      <c r="CH86" s="335">
        <f>INDEX('NOx &amp; CO2'!$T$6:$W$10,MATCH($C86,'NOx &amp; CO2'!$R$6:$R$10,1),MATCH(CH$78,'NOx &amp; CO2'!$T$5:$W$5,1))*CG86</f>
        <v>1.4200000000000008E-2</v>
      </c>
      <c r="CI86" s="335">
        <f>INDEX('NOx &amp; CO2'!$T$6:$W$10,MATCH($C86,'NOx &amp; CO2'!$R$6:$R$10,1),MATCH(CI$78,'NOx &amp; CO2'!$T$5:$W$5,1))*CH86</f>
        <v>1.4200000000000008E-2</v>
      </c>
      <c r="CJ86" s="335">
        <f>INDEX('NOx &amp; CO2'!$T$6:$W$10,MATCH($C86,'NOx &amp; CO2'!$R$6:$R$10,1),MATCH(CJ$78,'NOx &amp; CO2'!$T$5:$W$5,1))*CI86</f>
        <v>1.4200000000000008E-2</v>
      </c>
      <c r="CK86" s="335">
        <f>INDEX('NOx &amp; CO2'!$T$6:$W$10,MATCH($C86,'NOx &amp; CO2'!$R$6:$R$10,1),MATCH(CK$78,'NOx &amp; CO2'!$T$5:$W$5,1))*CJ86</f>
        <v>1.4200000000000008E-2</v>
      </c>
      <c r="CL86" s="335">
        <f>INDEX('NOx &amp; CO2'!$T$6:$W$10,MATCH($C86,'NOx &amp; CO2'!$R$6:$R$10,1),MATCH(CL$78,'NOx &amp; CO2'!$T$5:$W$5,1))*CK86</f>
        <v>1.4200000000000008E-2</v>
      </c>
      <c r="CM86" s="335">
        <f>INDEX('NOx &amp; CO2'!$T$6:$W$10,MATCH($C86,'NOx &amp; CO2'!$R$6:$R$10,1),MATCH(CM$78,'NOx &amp; CO2'!$T$5:$W$5,1))*CL86</f>
        <v>1.4200000000000008E-2</v>
      </c>
      <c r="CN86" s="335">
        <f>INDEX('NOx &amp; CO2'!$T$6:$W$10,MATCH($C86,'NOx &amp; CO2'!$R$6:$R$10,1),MATCH(CN$78,'NOx &amp; CO2'!$T$5:$W$5,1))*CM86</f>
        <v>1.4200000000000008E-2</v>
      </c>
      <c r="CO86" s="335">
        <f>INDEX('NOx &amp; CO2'!$T$6:$W$10,MATCH($C86,'NOx &amp; CO2'!$R$6:$R$10,1),MATCH(CO$78,'NOx &amp; CO2'!$T$5:$W$5,1))*CN86</f>
        <v>1.4200000000000008E-2</v>
      </c>
      <c r="CP86" s="335">
        <f>INDEX('NOx &amp; CO2'!$T$6:$W$10,MATCH($C86,'NOx &amp; CO2'!$R$6:$R$10,1),MATCH(CP$78,'NOx &amp; CO2'!$T$5:$W$5,1))*CO86</f>
        <v>1.4200000000000008E-2</v>
      </c>
      <c r="CQ86" s="335">
        <f>INDEX('NOx &amp; CO2'!$T$6:$W$10,MATCH($C86,'NOx &amp; CO2'!$R$6:$R$10,1),MATCH(CQ$78,'NOx &amp; CO2'!$T$5:$W$5,1))*CP86</f>
        <v>1.4200000000000008E-2</v>
      </c>
      <c r="CR86" s="335">
        <f>INDEX('NOx &amp; CO2'!$T$6:$W$10,MATCH($C86,'NOx &amp; CO2'!$R$6:$R$10,1),MATCH(CR$78,'NOx &amp; CO2'!$T$5:$W$5,1))*CQ86</f>
        <v>1.4200000000000008E-2</v>
      </c>
      <c r="CS86" s="335">
        <f>INDEX('NOx &amp; CO2'!$T$6:$W$10,MATCH($C86,'NOx &amp; CO2'!$R$6:$R$10,1),MATCH(CS$78,'NOx &amp; CO2'!$T$5:$W$5,1))*CR86</f>
        <v>1.4200000000000008E-2</v>
      </c>
    </row>
    <row r="87" spans="1:97" s="323" customFormat="1" x14ac:dyDescent="0.25">
      <c r="A87" s="278">
        <f t="shared" ref="A87" si="63">A26</f>
        <v>0</v>
      </c>
      <c r="B87" s="278" t="str">
        <f>'JA basår'!B15</f>
        <v>0 0</v>
      </c>
      <c r="C87" s="278">
        <f t="shared" ref="C87" si="64">C26</f>
        <v>0</v>
      </c>
      <c r="D87" s="565">
        <f>INDEX('NOx &amp; CO2'!$E$6:$I$10,MATCH($C87,'NOx &amp; CO2'!$C$6:$C$10,1),MATCH(D$78,'NOx &amp; CO2'!$E$5:$H$5,1))</f>
        <v>7.17E-2</v>
      </c>
      <c r="E87" s="565">
        <f>INDEX('NOx &amp; CO2'!$T$6:$W$10,MATCH($C87,'NOx &amp; CO2'!$R$6:$R$10,1),MATCH(E$78,'NOx &amp; CO2'!$T$5:$W$5,1))*D87</f>
        <v>6.8558723496039697E-2</v>
      </c>
      <c r="F87" s="565">
        <f>INDEX('NOx &amp; CO2'!$T$6:$W$10,MATCH($C87,'NOx &amp; CO2'!$R$6:$R$10,1),MATCH(F$78,'NOx &amp; CO2'!$T$5:$W$5,1))*E87</f>
        <v>6.5555070675124491E-2</v>
      </c>
      <c r="G87" s="565">
        <f>INDEX('NOx &amp; CO2'!$T$6:$W$10,MATCH($C87,'NOx &amp; CO2'!$R$6:$R$10,1),MATCH(G$78,'NOx &amp; CO2'!$T$5:$W$5,1))*F87</f>
        <v>6.2683012052708514E-2</v>
      </c>
      <c r="H87" s="565">
        <f>INDEX('NOx &amp; CO2'!$T$6:$W$10,MATCH($C87,'NOx &amp; CO2'!$R$6:$R$10,1),MATCH(H$78,'NOx &amp; CO2'!$T$5:$W$5,1))*G87</f>
        <v>5.9936782304331478E-2</v>
      </c>
      <c r="I87" s="565">
        <f>INDEX('NOx &amp; CO2'!$T$6:$W$10,MATCH($C87,'NOx &amp; CO2'!$R$6:$R$10,1),MATCH(I$78,'NOx &amp; CO2'!$T$5:$W$5,1))*H87</f>
        <v>5.7310868692398702E-2</v>
      </c>
      <c r="J87" s="565">
        <f>INDEX('NOx &amp; CO2'!$T$6:$W$10,MATCH($C87,'NOx &amp; CO2'!$R$6:$R$10,1),MATCH(J$78,'NOx &amp; CO2'!$T$5:$W$5,1))*I87</f>
        <v>5.4800000000000008E-2</v>
      </c>
      <c r="K87" s="565">
        <f>INDEX('NOx &amp; CO2'!$T$6:$W$10,MATCH($C87,'NOx &amp; CO2'!$R$6:$R$10,1),MATCH(K$78,'NOx &amp; CO2'!$T$5:$W$5,1))*J87</f>
        <v>5.268069525177068E-2</v>
      </c>
      <c r="L87" s="565">
        <f>INDEX('NOx &amp; CO2'!$T$6:$W$10,MATCH($C87,'NOx &amp; CO2'!$R$6:$R$10,1),MATCH(L$78,'NOx &amp; CO2'!$T$5:$W$5,1))*K87</f>
        <v>5.0643351317699516E-2</v>
      </c>
      <c r="M87" s="565">
        <f>INDEX('NOx &amp; CO2'!$T$6:$W$10,MATCH($C87,'NOx &amp; CO2'!$R$6:$R$10,1),MATCH(M$78,'NOx &amp; CO2'!$T$5:$W$5,1))*L87</f>
        <v>4.8684798490804503E-2</v>
      </c>
      <c r="N87" s="565">
        <f>INDEX('NOx &amp; CO2'!$T$6:$W$10,MATCH($C87,'NOx &amp; CO2'!$R$6:$R$10,1),MATCH(N$78,'NOx &amp; CO2'!$T$5:$W$5,1))*M87</f>
        <v>4.6801989647590088E-2</v>
      </c>
      <c r="O87" s="565">
        <f>INDEX('NOx &amp; CO2'!$T$6:$W$10,MATCH($C87,'NOx &amp; CO2'!$R$6:$R$10,1),MATCH(O$78,'NOx &amp; CO2'!$T$5:$W$5,1))*N87</f>
        <v>4.4991995507321518E-2</v>
      </c>
      <c r="P87" s="565">
        <f>INDEX('NOx &amp; CO2'!$T$6:$W$10,MATCH($C87,'NOx &amp; CO2'!$R$6:$R$10,1),MATCH(P$78,'NOx &amp; CO2'!$T$5:$W$5,1))*O87</f>
        <v>4.3252000074639418E-2</v>
      </c>
      <c r="Q87" s="565">
        <f>INDEX('NOx &amp; CO2'!$T$6:$W$10,MATCH($C87,'NOx &amp; CO2'!$R$6:$R$10,1),MATCH(Q$78,'NOx &amp; CO2'!$T$5:$W$5,1))*P87</f>
        <v>4.1579296258424117E-2</v>
      </c>
      <c r="R87" s="565">
        <f>INDEX('NOx &amp; CO2'!$T$6:$W$10,MATCH($C87,'NOx &amp; CO2'!$R$6:$R$10,1),MATCH(R$78,'NOx &amp; CO2'!$T$5:$W$5,1))*Q87</f>
        <v>3.9971281660093602E-2</v>
      </c>
      <c r="S87" s="565">
        <f>INDEX('NOx &amp; CO2'!$T$6:$W$10,MATCH($C87,'NOx &amp; CO2'!$R$6:$R$10,1),MATCH(S$78,'NOx &amp; CO2'!$T$5:$W$5,1))*R87</f>
        <v>3.8425454524782507E-2</v>
      </c>
      <c r="T87" s="565">
        <f>INDEX('NOx &amp; CO2'!$T$6:$W$10,MATCH($C87,'NOx &amp; CO2'!$R$6:$R$10,1),MATCH(T$78,'NOx &amp; CO2'!$T$5:$W$5,1))*S87</f>
        <v>3.6939409849102912E-2</v>
      </c>
      <c r="U87" s="565">
        <f>INDEX('NOx &amp; CO2'!$T$6:$W$10,MATCH($C87,'NOx &amp; CO2'!$R$6:$R$10,1),MATCH(U$78,'NOx &amp; CO2'!$T$5:$W$5,1))*T87</f>
        <v>3.5510835639431505E-2</v>
      </c>
      <c r="V87" s="565">
        <f>INDEX('NOx &amp; CO2'!$T$6:$W$10,MATCH($C87,'NOx &amp; CO2'!$R$6:$R$10,1),MATCH(V$78,'NOx &amp; CO2'!$T$5:$W$5,1))*U87</f>
        <v>3.4137509314901608E-2</v>
      </c>
      <c r="W87" s="565">
        <f>INDEX('NOx &amp; CO2'!$T$6:$W$10,MATCH($C87,'NOx &amp; CO2'!$R$6:$R$10,1),MATCH(W$78,'NOx &amp; CO2'!$T$5:$W$5,1))*V87</f>
        <v>3.2817294249503907E-2</v>
      </c>
      <c r="X87" s="565">
        <f>INDEX('NOx &amp; CO2'!$T$6:$W$10,MATCH($C87,'NOx &amp; CO2'!$R$6:$R$10,1),MATCH(X$78,'NOx &amp; CO2'!$T$5:$W$5,1))*W87</f>
        <v>3.1548136447916084E-2</v>
      </c>
      <c r="Y87" s="565">
        <f>INDEX('NOx &amp; CO2'!$T$6:$W$10,MATCH($C87,'NOx &amp; CO2'!$R$6:$R$10,1),MATCH(Y$78,'NOx &amp; CO2'!$T$5:$W$5,1))*X87</f>
        <v>3.0328061349889527E-2</v>
      </c>
      <c r="Z87" s="565">
        <f>INDEX('NOx &amp; CO2'!$T$6:$W$10,MATCH($C87,'NOx &amp; CO2'!$R$6:$R$10,1),MATCH(Z$78,'NOx &amp; CO2'!$T$5:$W$5,1))*Y87</f>
        <v>2.9155170758221438E-2</v>
      </c>
      <c r="AA87" s="335">
        <f>INDEX('NOx &amp; CO2'!$T$6:$W$10,MATCH($C87,'NOx &amp; CO2'!$R$6:$R$10,1),MATCH(AA$78,'NOx &amp; CO2'!$T$5:$W$5,1))*Z87</f>
        <v>2.8027639885532835E-2</v>
      </c>
      <c r="AB87" s="335">
        <f>INDEX('NOx &amp; CO2'!$T$6:$W$10,MATCH($C87,'NOx &amp; CO2'!$R$6:$R$10,1),MATCH(AB$78,'NOx &amp; CO2'!$T$5:$W$5,1))*AA87</f>
        <v>2.6943714515257809E-2</v>
      </c>
      <c r="AC87" s="335">
        <f>INDEX('NOx &amp; CO2'!$T$6:$W$10,MATCH($C87,'NOx &amp; CO2'!$R$6:$R$10,1),MATCH(AC$78,'NOx &amp; CO2'!$T$5:$W$5,1))*AB87</f>
        <v>2.5901708272427128E-2</v>
      </c>
      <c r="AD87" s="335">
        <f>INDEX('NOx &amp; CO2'!$T$6:$W$10,MATCH($C87,'NOx &amp; CO2'!$R$6:$R$10,1),MATCH(AD$78,'NOx &amp; CO2'!$T$5:$W$5,1))*AC87</f>
        <v>2.4900000000000019E-2</v>
      </c>
      <c r="AE87" s="335">
        <f>INDEX('NOx &amp; CO2'!$T$6:$W$10,MATCH($C87,'NOx &amp; CO2'!$R$6:$R$10,1),MATCH(AE$78,'NOx &amp; CO2'!$T$5:$W$5,1))*AD87</f>
        <v>2.4210502134589099E-2</v>
      </c>
      <c r="AF87" s="335">
        <f>INDEX('NOx &amp; CO2'!$T$6:$W$10,MATCH($C87,'NOx &amp; CO2'!$R$6:$R$10,1),MATCH(AF$78,'NOx &amp; CO2'!$T$5:$W$5,1))*AE87</f>
        <v>2.3540096932086061E-2</v>
      </c>
      <c r="AG87" s="335">
        <f>INDEX('NOx &amp; CO2'!$T$6:$W$10,MATCH($C87,'NOx &amp; CO2'!$R$6:$R$10,1),MATCH(AG$78,'NOx &amp; CO2'!$T$5:$W$5,1))*AF87</f>
        <v>2.2888255703723031E-2</v>
      </c>
      <c r="AH87" s="335">
        <f>INDEX('NOx &amp; CO2'!$T$6:$W$10,MATCH($C87,'NOx &amp; CO2'!$R$6:$R$10,1),MATCH(AH$78,'NOx &amp; CO2'!$T$5:$W$5,1))*AG87</f>
        <v>2.2254464400482215E-2</v>
      </c>
      <c r="AI87" s="335">
        <f>INDEX('NOx &amp; CO2'!$T$6:$W$10,MATCH($C87,'NOx &amp; CO2'!$R$6:$R$10,1),MATCH(AI$78,'NOx &amp; CO2'!$T$5:$W$5,1))*AH87</f>
        <v>2.1638223207711301E-2</v>
      </c>
      <c r="AJ87" s="335">
        <f>INDEX('NOx &amp; CO2'!$T$6:$W$10,MATCH($C87,'NOx &amp; CO2'!$R$6:$R$10,1),MATCH(AJ$78,'NOx &amp; CO2'!$T$5:$W$5,1))*AI87</f>
        <v>2.1039046150964236E-2</v>
      </c>
      <c r="AK87" s="335">
        <f>INDEX('NOx &amp; CO2'!$T$6:$W$10,MATCH($C87,'NOx &amp; CO2'!$R$6:$R$10,1),MATCH(AK$78,'NOx &amp; CO2'!$T$5:$W$5,1))*AJ87</f>
        <v>2.0456460712756541E-2</v>
      </c>
      <c r="AL87" s="335">
        <f>INDEX('NOx &amp; CO2'!$T$6:$W$10,MATCH($C87,'NOx &amp; CO2'!$R$6:$R$10,1),MATCH(AL$78,'NOx &amp; CO2'!$T$5:$W$5,1))*AK87</f>
        <v>1.9890007459932926E-2</v>
      </c>
      <c r="AM87" s="335">
        <f>INDEX('NOx &amp; CO2'!$T$6:$W$10,MATCH($C87,'NOx &amp; CO2'!$R$6:$R$10,1),MATCH(AM$78,'NOx &amp; CO2'!$T$5:$W$5,1))*AL87</f>
        <v>1.9339239681353367E-2</v>
      </c>
      <c r="AN87" s="335">
        <f>INDEX('NOx &amp; CO2'!$T$6:$W$10,MATCH($C87,'NOx &amp; CO2'!$R$6:$R$10,1),MATCH(AN$78,'NOx &amp; CO2'!$T$5:$W$5,1))*AM87</f>
        <v>1.8803723035611869E-2</v>
      </c>
      <c r="AO87" s="335">
        <f>INDEX('NOx &amp; CO2'!$T$6:$W$10,MATCH($C87,'NOx &amp; CO2'!$R$6:$R$10,1),MATCH(AO$78,'NOx &amp; CO2'!$T$5:$W$5,1))*AN87</f>
        <v>1.8283035208510164E-2</v>
      </c>
      <c r="AP87" s="335">
        <f>INDEX('NOx &amp; CO2'!$T$6:$W$10,MATCH($C87,'NOx &amp; CO2'!$R$6:$R$10,1),MATCH(AP$78,'NOx &amp; CO2'!$T$5:$W$5,1))*AO87</f>
        <v>1.777676558001617E-2</v>
      </c>
      <c r="AQ87" s="335">
        <f>INDEX('NOx &amp; CO2'!$T$6:$W$10,MATCH($C87,'NOx &amp; CO2'!$R$6:$R$10,1),MATCH(AQ$78,'NOx &amp; CO2'!$T$5:$W$5,1))*AP87</f>
        <v>1.7284514900444626E-2</v>
      </c>
      <c r="AR87" s="335">
        <f>INDEX('NOx &amp; CO2'!$T$6:$W$10,MATCH($C87,'NOx &amp; CO2'!$R$6:$R$10,1),MATCH(AR$78,'NOx &amp; CO2'!$T$5:$W$5,1))*AQ87</f>
        <v>1.6805894975604474E-2</v>
      </c>
      <c r="AS87" s="335">
        <f>INDEX('NOx &amp; CO2'!$T$6:$W$10,MATCH($C87,'NOx &amp; CO2'!$R$6:$R$10,1),MATCH(AS$78,'NOx &amp; CO2'!$T$5:$W$5,1))*AR87</f>
        <v>1.6340528360664741E-2</v>
      </c>
      <c r="AT87" s="335">
        <f>INDEX('NOx &amp; CO2'!$T$6:$W$10,MATCH($C87,'NOx &amp; CO2'!$R$6:$R$10,1),MATCH(AT$78,'NOx &amp; CO2'!$T$5:$W$5,1))*AS87</f>
        <v>1.5888048062497474E-2</v>
      </c>
      <c r="AU87" s="335">
        <f>INDEX('NOx &amp; CO2'!$T$6:$W$10,MATCH($C87,'NOx &amp; CO2'!$R$6:$R$10,1),MATCH(AU$78,'NOx &amp; CO2'!$T$5:$W$5,1))*AT87</f>
        <v>1.5448097250263013E-2</v>
      </c>
      <c r="AV87" s="335">
        <f>INDEX('NOx &amp; CO2'!$T$6:$W$10,MATCH($C87,'NOx &amp; CO2'!$R$6:$R$10,1),MATCH(AV$78,'NOx &amp; CO2'!$T$5:$W$5,1))*AU87</f>
        <v>1.5020328974009333E-2</v>
      </c>
      <c r="AW87" s="335">
        <f>INDEX('NOx &amp; CO2'!$T$6:$W$10,MATCH($C87,'NOx &amp; CO2'!$R$6:$R$10,1),MATCH(AW$78,'NOx &amp; CO2'!$T$5:$W$5,1))*AV87</f>
        <v>1.4604405891063581E-2</v>
      </c>
      <c r="AX87" s="335">
        <f>INDEX('NOx &amp; CO2'!$T$6:$W$10,MATCH($C87,'NOx &amp; CO2'!$R$6:$R$10,1),MATCH(AX$78,'NOx &amp; CO2'!$T$5:$W$5,1))*AW87</f>
        <v>1.4200000000000008E-2</v>
      </c>
      <c r="AY87" s="335">
        <f>INDEX('NOx &amp; CO2'!$T$6:$W$10,MATCH($C87,'NOx &amp; CO2'!$R$6:$R$10,1),MATCH(AY$78,'NOx &amp; CO2'!$T$5:$W$5,1))*AX87</f>
        <v>1.4200000000000008E-2</v>
      </c>
      <c r="AZ87" s="335">
        <f>INDEX('NOx &amp; CO2'!$T$6:$W$10,MATCH($C87,'NOx &amp; CO2'!$R$6:$R$10,1),MATCH(AZ$78,'NOx &amp; CO2'!$T$5:$W$5,1))*AY87</f>
        <v>1.4200000000000008E-2</v>
      </c>
      <c r="BA87" s="335">
        <f>INDEX('NOx &amp; CO2'!$T$6:$W$10,MATCH($C87,'NOx &amp; CO2'!$R$6:$R$10,1),MATCH(BA$78,'NOx &amp; CO2'!$T$5:$W$5,1))*AZ87</f>
        <v>1.4200000000000008E-2</v>
      </c>
      <c r="BB87" s="335">
        <f>INDEX('NOx &amp; CO2'!$T$6:$W$10,MATCH($C87,'NOx &amp; CO2'!$R$6:$R$10,1),MATCH(BB$78,'NOx &amp; CO2'!$T$5:$W$5,1))*BA87</f>
        <v>1.4200000000000008E-2</v>
      </c>
      <c r="BC87" s="335">
        <f>INDEX('NOx &amp; CO2'!$T$6:$W$10,MATCH($C87,'NOx &amp; CO2'!$R$6:$R$10,1),MATCH(BC$78,'NOx &amp; CO2'!$T$5:$W$5,1))*BB87</f>
        <v>1.4200000000000008E-2</v>
      </c>
      <c r="BD87" s="335">
        <f>INDEX('NOx &amp; CO2'!$T$6:$W$10,MATCH($C87,'NOx &amp; CO2'!$R$6:$R$10,1),MATCH(BD$78,'NOx &amp; CO2'!$T$5:$W$5,1))*BC87</f>
        <v>1.4200000000000008E-2</v>
      </c>
      <c r="BE87" s="335">
        <f>INDEX('NOx &amp; CO2'!$T$6:$W$10,MATCH($C87,'NOx &amp; CO2'!$R$6:$R$10,1),MATCH(BE$78,'NOx &amp; CO2'!$T$5:$W$5,1))*BD87</f>
        <v>1.4200000000000008E-2</v>
      </c>
      <c r="BF87" s="335">
        <f>INDEX('NOx &amp; CO2'!$T$6:$W$10,MATCH($C87,'NOx &amp; CO2'!$R$6:$R$10,1),MATCH(BF$78,'NOx &amp; CO2'!$T$5:$W$5,1))*BE87</f>
        <v>1.4200000000000008E-2</v>
      </c>
      <c r="BG87" s="335">
        <f>INDEX('NOx &amp; CO2'!$T$6:$W$10,MATCH($C87,'NOx &amp; CO2'!$R$6:$R$10,1),MATCH(BG$78,'NOx &amp; CO2'!$T$5:$W$5,1))*BF87</f>
        <v>1.4200000000000008E-2</v>
      </c>
      <c r="BH87" s="335">
        <f>INDEX('NOx &amp; CO2'!$T$6:$W$10,MATCH($C87,'NOx &amp; CO2'!$R$6:$R$10,1),MATCH(BH$78,'NOx &amp; CO2'!$T$5:$W$5,1))*BG87</f>
        <v>1.4200000000000008E-2</v>
      </c>
      <c r="BI87" s="335">
        <f>INDEX('NOx &amp; CO2'!$T$6:$W$10,MATCH($C87,'NOx &amp; CO2'!$R$6:$R$10,1),MATCH(BI$78,'NOx &amp; CO2'!$T$5:$W$5,1))*BH87</f>
        <v>1.4200000000000008E-2</v>
      </c>
      <c r="BJ87" s="335">
        <f>INDEX('NOx &amp; CO2'!$T$6:$W$10,MATCH($C87,'NOx &amp; CO2'!$R$6:$R$10,1),MATCH(BJ$78,'NOx &amp; CO2'!$T$5:$W$5,1))*BI87</f>
        <v>1.4200000000000008E-2</v>
      </c>
      <c r="BK87" s="335">
        <f>INDEX('NOx &amp; CO2'!$T$6:$W$10,MATCH($C87,'NOx &amp; CO2'!$R$6:$R$10,1),MATCH(BK$78,'NOx &amp; CO2'!$T$5:$W$5,1))*BJ87</f>
        <v>1.4200000000000008E-2</v>
      </c>
      <c r="BL87" s="335">
        <f>INDEX('NOx &amp; CO2'!$T$6:$W$10,MATCH($C87,'NOx &amp; CO2'!$R$6:$R$10,1),MATCH(BL$78,'NOx &amp; CO2'!$T$5:$W$5,1))*BK87</f>
        <v>1.4200000000000008E-2</v>
      </c>
      <c r="BM87" s="335">
        <f>INDEX('NOx &amp; CO2'!$T$6:$W$10,MATCH($C87,'NOx &amp; CO2'!$R$6:$R$10,1),MATCH(BM$78,'NOx &amp; CO2'!$T$5:$W$5,1))*BL87</f>
        <v>1.4200000000000008E-2</v>
      </c>
      <c r="BN87" s="335">
        <f>INDEX('NOx &amp; CO2'!$T$6:$W$10,MATCH($C87,'NOx &amp; CO2'!$R$6:$R$10,1),MATCH(BN$78,'NOx &amp; CO2'!$T$5:$W$5,1))*BM87</f>
        <v>1.4200000000000008E-2</v>
      </c>
      <c r="BO87" s="335">
        <f>INDEX('NOx &amp; CO2'!$T$6:$W$10,MATCH($C87,'NOx &amp; CO2'!$R$6:$R$10,1),MATCH(BO$78,'NOx &amp; CO2'!$T$5:$W$5,1))*BN87</f>
        <v>1.4200000000000008E-2</v>
      </c>
      <c r="BP87" s="335">
        <f>INDEX('NOx &amp; CO2'!$T$6:$W$10,MATCH($C87,'NOx &amp; CO2'!$R$6:$R$10,1),MATCH(BP$78,'NOx &amp; CO2'!$T$5:$W$5,1))*BO87</f>
        <v>1.4200000000000008E-2</v>
      </c>
      <c r="BQ87" s="335">
        <f>INDEX('NOx &amp; CO2'!$T$6:$W$10,MATCH($C87,'NOx &amp; CO2'!$R$6:$R$10,1),MATCH(BQ$78,'NOx &amp; CO2'!$T$5:$W$5,1))*BP87</f>
        <v>1.4200000000000008E-2</v>
      </c>
      <c r="BR87" s="335">
        <f>INDEX('NOx &amp; CO2'!$T$6:$W$10,MATCH($C87,'NOx &amp; CO2'!$R$6:$R$10,1),MATCH(BR$78,'NOx &amp; CO2'!$T$5:$W$5,1))*BQ87</f>
        <v>1.4200000000000008E-2</v>
      </c>
      <c r="BS87" s="335">
        <f>INDEX('NOx &amp; CO2'!$T$6:$W$10,MATCH($C87,'NOx &amp; CO2'!$R$6:$R$10,1),MATCH(BS$78,'NOx &amp; CO2'!$T$5:$W$5,1))*BR87</f>
        <v>1.4200000000000008E-2</v>
      </c>
      <c r="BT87" s="335">
        <f>INDEX('NOx &amp; CO2'!$T$6:$W$10,MATCH($C87,'NOx &amp; CO2'!$R$6:$R$10,1),MATCH(BT$78,'NOx &amp; CO2'!$T$5:$W$5,1))*BS87</f>
        <v>1.4200000000000008E-2</v>
      </c>
      <c r="BU87" s="335">
        <f>INDEX('NOx &amp; CO2'!$T$6:$W$10,MATCH($C87,'NOx &amp; CO2'!$R$6:$R$10,1),MATCH(BU$78,'NOx &amp; CO2'!$T$5:$W$5,1))*BT87</f>
        <v>1.4200000000000008E-2</v>
      </c>
      <c r="BV87" s="335">
        <f>INDEX('NOx &amp; CO2'!$T$6:$W$10,MATCH($C87,'NOx &amp; CO2'!$R$6:$R$10,1),MATCH(BV$78,'NOx &amp; CO2'!$T$5:$W$5,1))*BU87</f>
        <v>1.4200000000000008E-2</v>
      </c>
      <c r="BW87" s="335">
        <f>INDEX('NOx &amp; CO2'!$T$6:$W$10,MATCH($C87,'NOx &amp; CO2'!$R$6:$R$10,1),MATCH(BW$78,'NOx &amp; CO2'!$T$5:$W$5,1))*BV87</f>
        <v>1.4200000000000008E-2</v>
      </c>
      <c r="BX87" s="335">
        <f>INDEX('NOx &amp; CO2'!$T$6:$W$10,MATCH($C87,'NOx &amp; CO2'!$R$6:$R$10,1),MATCH(BX$78,'NOx &amp; CO2'!$T$5:$W$5,1))*BW87</f>
        <v>1.4200000000000008E-2</v>
      </c>
      <c r="BY87" s="335">
        <f>INDEX('NOx &amp; CO2'!$T$6:$W$10,MATCH($C87,'NOx &amp; CO2'!$R$6:$R$10,1),MATCH(BY$78,'NOx &amp; CO2'!$T$5:$W$5,1))*BX87</f>
        <v>1.4200000000000008E-2</v>
      </c>
      <c r="BZ87" s="335">
        <f>INDEX('NOx &amp; CO2'!$T$6:$W$10,MATCH($C87,'NOx &amp; CO2'!$R$6:$R$10,1),MATCH(BZ$78,'NOx &amp; CO2'!$T$5:$W$5,1))*BY87</f>
        <v>1.4200000000000008E-2</v>
      </c>
      <c r="CA87" s="335">
        <f>INDEX('NOx &amp; CO2'!$T$6:$W$10,MATCH($C87,'NOx &amp; CO2'!$R$6:$R$10,1),MATCH(CA$78,'NOx &amp; CO2'!$T$5:$W$5,1))*BZ87</f>
        <v>1.4200000000000008E-2</v>
      </c>
      <c r="CB87" s="335">
        <f>INDEX('NOx &amp; CO2'!$T$6:$W$10,MATCH($C87,'NOx &amp; CO2'!$R$6:$R$10,1),MATCH(CB$78,'NOx &amp; CO2'!$T$5:$W$5,1))*CA87</f>
        <v>1.4200000000000008E-2</v>
      </c>
      <c r="CC87" s="335">
        <f>INDEX('NOx &amp; CO2'!$T$6:$W$10,MATCH($C87,'NOx &amp; CO2'!$R$6:$R$10,1),MATCH(CC$78,'NOx &amp; CO2'!$T$5:$W$5,1))*CB87</f>
        <v>1.4200000000000008E-2</v>
      </c>
      <c r="CD87" s="335">
        <f>INDEX('NOx &amp; CO2'!$T$6:$W$10,MATCH($C87,'NOx &amp; CO2'!$R$6:$R$10,1),MATCH(CD$78,'NOx &amp; CO2'!$T$5:$W$5,1))*CC87</f>
        <v>1.4200000000000008E-2</v>
      </c>
      <c r="CE87" s="335">
        <f>INDEX('NOx &amp; CO2'!$T$6:$W$10,MATCH($C87,'NOx &amp; CO2'!$R$6:$R$10,1),MATCH(CE$78,'NOx &amp; CO2'!$T$5:$W$5,1))*CD87</f>
        <v>1.4200000000000008E-2</v>
      </c>
      <c r="CF87" s="335">
        <f>INDEX('NOx &amp; CO2'!$T$6:$W$10,MATCH($C87,'NOx &amp; CO2'!$R$6:$R$10,1),MATCH(CF$78,'NOx &amp; CO2'!$T$5:$W$5,1))*CE87</f>
        <v>1.4200000000000008E-2</v>
      </c>
      <c r="CG87" s="335">
        <f>INDEX('NOx &amp; CO2'!$T$6:$W$10,MATCH($C87,'NOx &amp; CO2'!$R$6:$R$10,1),MATCH(CG$78,'NOx &amp; CO2'!$T$5:$W$5,1))*CF87</f>
        <v>1.4200000000000008E-2</v>
      </c>
      <c r="CH87" s="335">
        <f>INDEX('NOx &amp; CO2'!$T$6:$W$10,MATCH($C87,'NOx &amp; CO2'!$R$6:$R$10,1),MATCH(CH$78,'NOx &amp; CO2'!$T$5:$W$5,1))*CG87</f>
        <v>1.4200000000000008E-2</v>
      </c>
      <c r="CI87" s="335">
        <f>INDEX('NOx &amp; CO2'!$T$6:$W$10,MATCH($C87,'NOx &amp; CO2'!$R$6:$R$10,1),MATCH(CI$78,'NOx &amp; CO2'!$T$5:$W$5,1))*CH87</f>
        <v>1.4200000000000008E-2</v>
      </c>
      <c r="CJ87" s="335">
        <f>INDEX('NOx &amp; CO2'!$T$6:$W$10,MATCH($C87,'NOx &amp; CO2'!$R$6:$R$10,1),MATCH(CJ$78,'NOx &amp; CO2'!$T$5:$W$5,1))*CI87</f>
        <v>1.4200000000000008E-2</v>
      </c>
      <c r="CK87" s="335">
        <f>INDEX('NOx &amp; CO2'!$T$6:$W$10,MATCH($C87,'NOx &amp; CO2'!$R$6:$R$10,1),MATCH(CK$78,'NOx &amp; CO2'!$T$5:$W$5,1))*CJ87</f>
        <v>1.4200000000000008E-2</v>
      </c>
      <c r="CL87" s="335">
        <f>INDEX('NOx &amp; CO2'!$T$6:$W$10,MATCH($C87,'NOx &amp; CO2'!$R$6:$R$10,1),MATCH(CL$78,'NOx &amp; CO2'!$T$5:$W$5,1))*CK87</f>
        <v>1.4200000000000008E-2</v>
      </c>
      <c r="CM87" s="335">
        <f>INDEX('NOx &amp; CO2'!$T$6:$W$10,MATCH($C87,'NOx &amp; CO2'!$R$6:$R$10,1),MATCH(CM$78,'NOx &amp; CO2'!$T$5:$W$5,1))*CL87</f>
        <v>1.4200000000000008E-2</v>
      </c>
      <c r="CN87" s="335">
        <f>INDEX('NOx &amp; CO2'!$T$6:$W$10,MATCH($C87,'NOx &amp; CO2'!$R$6:$R$10,1),MATCH(CN$78,'NOx &amp; CO2'!$T$5:$W$5,1))*CM87</f>
        <v>1.4200000000000008E-2</v>
      </c>
      <c r="CO87" s="335">
        <f>INDEX('NOx &amp; CO2'!$T$6:$W$10,MATCH($C87,'NOx &amp; CO2'!$R$6:$R$10,1),MATCH(CO$78,'NOx &amp; CO2'!$T$5:$W$5,1))*CN87</f>
        <v>1.4200000000000008E-2</v>
      </c>
      <c r="CP87" s="335">
        <f>INDEX('NOx &amp; CO2'!$T$6:$W$10,MATCH($C87,'NOx &amp; CO2'!$R$6:$R$10,1),MATCH(CP$78,'NOx &amp; CO2'!$T$5:$W$5,1))*CO87</f>
        <v>1.4200000000000008E-2</v>
      </c>
      <c r="CQ87" s="335">
        <f>INDEX('NOx &amp; CO2'!$T$6:$W$10,MATCH($C87,'NOx &amp; CO2'!$R$6:$R$10,1),MATCH(CQ$78,'NOx &amp; CO2'!$T$5:$W$5,1))*CP87</f>
        <v>1.4200000000000008E-2</v>
      </c>
      <c r="CR87" s="335">
        <f>INDEX('NOx &amp; CO2'!$T$6:$W$10,MATCH($C87,'NOx &amp; CO2'!$R$6:$R$10,1),MATCH(CR$78,'NOx &amp; CO2'!$T$5:$W$5,1))*CQ87</f>
        <v>1.4200000000000008E-2</v>
      </c>
      <c r="CS87" s="335">
        <f>INDEX('NOx &amp; CO2'!$T$6:$W$10,MATCH($C87,'NOx &amp; CO2'!$R$6:$R$10,1),MATCH(CS$78,'NOx &amp; CO2'!$T$5:$W$5,1))*CR87</f>
        <v>1.4200000000000008E-2</v>
      </c>
    </row>
    <row r="88" spans="1:97" s="323" customFormat="1" x14ac:dyDescent="0.25">
      <c r="A88" s="278">
        <f t="shared" ref="A88" si="65">A27</f>
        <v>0</v>
      </c>
      <c r="B88" s="278" t="str">
        <f>'JA basår'!B16</f>
        <v>0 0</v>
      </c>
      <c r="C88" s="278">
        <f t="shared" ref="C88" si="66">C27</f>
        <v>0</v>
      </c>
      <c r="D88" s="565">
        <f>INDEX('NOx &amp; CO2'!$E$6:$I$10,MATCH($C88,'NOx &amp; CO2'!$C$6:$C$10,1),MATCH(D$78,'NOx &amp; CO2'!$E$5:$H$5,1))</f>
        <v>7.17E-2</v>
      </c>
      <c r="E88" s="565">
        <f>INDEX('NOx &amp; CO2'!$T$6:$W$10,MATCH($C88,'NOx &amp; CO2'!$R$6:$R$10,1),MATCH(E$78,'NOx &amp; CO2'!$T$5:$W$5,1))*D88</f>
        <v>6.8558723496039697E-2</v>
      </c>
      <c r="F88" s="565">
        <f>INDEX('NOx &amp; CO2'!$T$6:$W$10,MATCH($C88,'NOx &amp; CO2'!$R$6:$R$10,1),MATCH(F$78,'NOx &amp; CO2'!$T$5:$W$5,1))*E88</f>
        <v>6.5555070675124491E-2</v>
      </c>
      <c r="G88" s="565">
        <f>INDEX('NOx &amp; CO2'!$T$6:$W$10,MATCH($C88,'NOx &amp; CO2'!$R$6:$R$10,1),MATCH(G$78,'NOx &amp; CO2'!$T$5:$W$5,1))*F88</f>
        <v>6.2683012052708514E-2</v>
      </c>
      <c r="H88" s="565">
        <f>INDEX('NOx &amp; CO2'!$T$6:$W$10,MATCH($C88,'NOx &amp; CO2'!$R$6:$R$10,1),MATCH(H$78,'NOx &amp; CO2'!$T$5:$W$5,1))*G88</f>
        <v>5.9936782304331478E-2</v>
      </c>
      <c r="I88" s="565">
        <f>INDEX('NOx &amp; CO2'!$T$6:$W$10,MATCH($C88,'NOx &amp; CO2'!$R$6:$R$10,1),MATCH(I$78,'NOx &amp; CO2'!$T$5:$W$5,1))*H88</f>
        <v>5.7310868692398702E-2</v>
      </c>
      <c r="J88" s="565">
        <f>INDEX('NOx &amp; CO2'!$T$6:$W$10,MATCH($C88,'NOx &amp; CO2'!$R$6:$R$10,1),MATCH(J$78,'NOx &amp; CO2'!$T$5:$W$5,1))*I88</f>
        <v>5.4800000000000008E-2</v>
      </c>
      <c r="K88" s="565">
        <f>INDEX('NOx &amp; CO2'!$T$6:$W$10,MATCH($C88,'NOx &amp; CO2'!$R$6:$R$10,1),MATCH(K$78,'NOx &amp; CO2'!$T$5:$W$5,1))*J88</f>
        <v>5.268069525177068E-2</v>
      </c>
      <c r="L88" s="565">
        <f>INDEX('NOx &amp; CO2'!$T$6:$W$10,MATCH($C88,'NOx &amp; CO2'!$R$6:$R$10,1),MATCH(L$78,'NOx &amp; CO2'!$T$5:$W$5,1))*K88</f>
        <v>5.0643351317699516E-2</v>
      </c>
      <c r="M88" s="565">
        <f>INDEX('NOx &amp; CO2'!$T$6:$W$10,MATCH($C88,'NOx &amp; CO2'!$R$6:$R$10,1),MATCH(M$78,'NOx &amp; CO2'!$T$5:$W$5,1))*L88</f>
        <v>4.8684798490804503E-2</v>
      </c>
      <c r="N88" s="565">
        <f>INDEX('NOx &amp; CO2'!$T$6:$W$10,MATCH($C88,'NOx &amp; CO2'!$R$6:$R$10,1),MATCH(N$78,'NOx &amp; CO2'!$T$5:$W$5,1))*M88</f>
        <v>4.6801989647590088E-2</v>
      </c>
      <c r="O88" s="565">
        <f>INDEX('NOx &amp; CO2'!$T$6:$W$10,MATCH($C88,'NOx &amp; CO2'!$R$6:$R$10,1),MATCH(O$78,'NOx &amp; CO2'!$T$5:$W$5,1))*N88</f>
        <v>4.4991995507321518E-2</v>
      </c>
      <c r="P88" s="565">
        <f>INDEX('NOx &amp; CO2'!$T$6:$W$10,MATCH($C88,'NOx &amp; CO2'!$R$6:$R$10,1),MATCH(P$78,'NOx &amp; CO2'!$T$5:$W$5,1))*O88</f>
        <v>4.3252000074639418E-2</v>
      </c>
      <c r="Q88" s="565">
        <f>INDEX('NOx &amp; CO2'!$T$6:$W$10,MATCH($C88,'NOx &amp; CO2'!$R$6:$R$10,1),MATCH(Q$78,'NOx &amp; CO2'!$T$5:$W$5,1))*P88</f>
        <v>4.1579296258424117E-2</v>
      </c>
      <c r="R88" s="565">
        <f>INDEX('NOx &amp; CO2'!$T$6:$W$10,MATCH($C88,'NOx &amp; CO2'!$R$6:$R$10,1),MATCH(R$78,'NOx &amp; CO2'!$T$5:$W$5,1))*Q88</f>
        <v>3.9971281660093602E-2</v>
      </c>
      <c r="S88" s="565">
        <f>INDEX('NOx &amp; CO2'!$T$6:$W$10,MATCH($C88,'NOx &amp; CO2'!$R$6:$R$10,1),MATCH(S$78,'NOx &amp; CO2'!$T$5:$W$5,1))*R88</f>
        <v>3.8425454524782507E-2</v>
      </c>
      <c r="T88" s="565">
        <f>INDEX('NOx &amp; CO2'!$T$6:$W$10,MATCH($C88,'NOx &amp; CO2'!$R$6:$R$10,1),MATCH(T$78,'NOx &amp; CO2'!$T$5:$W$5,1))*S88</f>
        <v>3.6939409849102912E-2</v>
      </c>
      <c r="U88" s="565">
        <f>INDEX('NOx &amp; CO2'!$T$6:$W$10,MATCH($C88,'NOx &amp; CO2'!$R$6:$R$10,1),MATCH(U$78,'NOx &amp; CO2'!$T$5:$W$5,1))*T88</f>
        <v>3.5510835639431505E-2</v>
      </c>
      <c r="V88" s="565">
        <f>INDEX('NOx &amp; CO2'!$T$6:$W$10,MATCH($C88,'NOx &amp; CO2'!$R$6:$R$10,1),MATCH(V$78,'NOx &amp; CO2'!$T$5:$W$5,1))*U88</f>
        <v>3.4137509314901608E-2</v>
      </c>
      <c r="W88" s="565">
        <f>INDEX('NOx &amp; CO2'!$T$6:$W$10,MATCH($C88,'NOx &amp; CO2'!$R$6:$R$10,1),MATCH(W$78,'NOx &amp; CO2'!$T$5:$W$5,1))*V88</f>
        <v>3.2817294249503907E-2</v>
      </c>
      <c r="X88" s="565">
        <f>INDEX('NOx &amp; CO2'!$T$6:$W$10,MATCH($C88,'NOx &amp; CO2'!$R$6:$R$10,1),MATCH(X$78,'NOx &amp; CO2'!$T$5:$W$5,1))*W88</f>
        <v>3.1548136447916084E-2</v>
      </c>
      <c r="Y88" s="565">
        <f>INDEX('NOx &amp; CO2'!$T$6:$W$10,MATCH($C88,'NOx &amp; CO2'!$R$6:$R$10,1),MATCH(Y$78,'NOx &amp; CO2'!$T$5:$W$5,1))*X88</f>
        <v>3.0328061349889527E-2</v>
      </c>
      <c r="Z88" s="565">
        <f>INDEX('NOx &amp; CO2'!$T$6:$W$10,MATCH($C88,'NOx &amp; CO2'!$R$6:$R$10,1),MATCH(Z$78,'NOx &amp; CO2'!$T$5:$W$5,1))*Y88</f>
        <v>2.9155170758221438E-2</v>
      </c>
      <c r="AA88" s="335">
        <f>INDEX('NOx &amp; CO2'!$T$6:$W$10,MATCH($C88,'NOx &amp; CO2'!$R$6:$R$10,1),MATCH(AA$78,'NOx &amp; CO2'!$T$5:$W$5,1))*Z88</f>
        <v>2.8027639885532835E-2</v>
      </c>
      <c r="AB88" s="335">
        <f>INDEX('NOx &amp; CO2'!$T$6:$W$10,MATCH($C88,'NOx &amp; CO2'!$R$6:$R$10,1),MATCH(AB$78,'NOx &amp; CO2'!$T$5:$W$5,1))*AA88</f>
        <v>2.6943714515257809E-2</v>
      </c>
      <c r="AC88" s="335">
        <f>INDEX('NOx &amp; CO2'!$T$6:$W$10,MATCH($C88,'NOx &amp; CO2'!$R$6:$R$10,1),MATCH(AC$78,'NOx &amp; CO2'!$T$5:$W$5,1))*AB88</f>
        <v>2.5901708272427128E-2</v>
      </c>
      <c r="AD88" s="335">
        <f>INDEX('NOx &amp; CO2'!$T$6:$W$10,MATCH($C88,'NOx &amp; CO2'!$R$6:$R$10,1),MATCH(AD$78,'NOx &amp; CO2'!$T$5:$W$5,1))*AC88</f>
        <v>2.4900000000000019E-2</v>
      </c>
      <c r="AE88" s="335">
        <f>INDEX('NOx &amp; CO2'!$T$6:$W$10,MATCH($C88,'NOx &amp; CO2'!$R$6:$R$10,1),MATCH(AE$78,'NOx &amp; CO2'!$T$5:$W$5,1))*AD88</f>
        <v>2.4210502134589099E-2</v>
      </c>
      <c r="AF88" s="335">
        <f>INDEX('NOx &amp; CO2'!$T$6:$W$10,MATCH($C88,'NOx &amp; CO2'!$R$6:$R$10,1),MATCH(AF$78,'NOx &amp; CO2'!$T$5:$W$5,1))*AE88</f>
        <v>2.3540096932086061E-2</v>
      </c>
      <c r="AG88" s="335">
        <f>INDEX('NOx &amp; CO2'!$T$6:$W$10,MATCH($C88,'NOx &amp; CO2'!$R$6:$R$10,1),MATCH(AG$78,'NOx &amp; CO2'!$T$5:$W$5,1))*AF88</f>
        <v>2.2888255703723031E-2</v>
      </c>
      <c r="AH88" s="335">
        <f>INDEX('NOx &amp; CO2'!$T$6:$W$10,MATCH($C88,'NOx &amp; CO2'!$R$6:$R$10,1),MATCH(AH$78,'NOx &amp; CO2'!$T$5:$W$5,1))*AG88</f>
        <v>2.2254464400482215E-2</v>
      </c>
      <c r="AI88" s="335">
        <f>INDEX('NOx &amp; CO2'!$T$6:$W$10,MATCH($C88,'NOx &amp; CO2'!$R$6:$R$10,1),MATCH(AI$78,'NOx &amp; CO2'!$T$5:$W$5,1))*AH88</f>
        <v>2.1638223207711301E-2</v>
      </c>
      <c r="AJ88" s="335">
        <f>INDEX('NOx &amp; CO2'!$T$6:$W$10,MATCH($C88,'NOx &amp; CO2'!$R$6:$R$10,1),MATCH(AJ$78,'NOx &amp; CO2'!$T$5:$W$5,1))*AI88</f>
        <v>2.1039046150964236E-2</v>
      </c>
      <c r="AK88" s="335">
        <f>INDEX('NOx &amp; CO2'!$T$6:$W$10,MATCH($C88,'NOx &amp; CO2'!$R$6:$R$10,1),MATCH(AK$78,'NOx &amp; CO2'!$T$5:$W$5,1))*AJ88</f>
        <v>2.0456460712756541E-2</v>
      </c>
      <c r="AL88" s="335">
        <f>INDEX('NOx &amp; CO2'!$T$6:$W$10,MATCH($C88,'NOx &amp; CO2'!$R$6:$R$10,1),MATCH(AL$78,'NOx &amp; CO2'!$T$5:$W$5,1))*AK88</f>
        <v>1.9890007459932926E-2</v>
      </c>
      <c r="AM88" s="335">
        <f>INDEX('NOx &amp; CO2'!$T$6:$W$10,MATCH($C88,'NOx &amp; CO2'!$R$6:$R$10,1),MATCH(AM$78,'NOx &amp; CO2'!$T$5:$W$5,1))*AL88</f>
        <v>1.9339239681353367E-2</v>
      </c>
      <c r="AN88" s="335">
        <f>INDEX('NOx &amp; CO2'!$T$6:$W$10,MATCH($C88,'NOx &amp; CO2'!$R$6:$R$10,1),MATCH(AN$78,'NOx &amp; CO2'!$T$5:$W$5,1))*AM88</f>
        <v>1.8803723035611869E-2</v>
      </c>
      <c r="AO88" s="335">
        <f>INDEX('NOx &amp; CO2'!$T$6:$W$10,MATCH($C88,'NOx &amp; CO2'!$R$6:$R$10,1),MATCH(AO$78,'NOx &amp; CO2'!$T$5:$W$5,1))*AN88</f>
        <v>1.8283035208510164E-2</v>
      </c>
      <c r="AP88" s="335">
        <f>INDEX('NOx &amp; CO2'!$T$6:$W$10,MATCH($C88,'NOx &amp; CO2'!$R$6:$R$10,1),MATCH(AP$78,'NOx &amp; CO2'!$T$5:$W$5,1))*AO88</f>
        <v>1.777676558001617E-2</v>
      </c>
      <c r="AQ88" s="335">
        <f>INDEX('NOx &amp; CO2'!$T$6:$W$10,MATCH($C88,'NOx &amp; CO2'!$R$6:$R$10,1),MATCH(AQ$78,'NOx &amp; CO2'!$T$5:$W$5,1))*AP88</f>
        <v>1.7284514900444626E-2</v>
      </c>
      <c r="AR88" s="335">
        <f>INDEX('NOx &amp; CO2'!$T$6:$W$10,MATCH($C88,'NOx &amp; CO2'!$R$6:$R$10,1),MATCH(AR$78,'NOx &amp; CO2'!$T$5:$W$5,1))*AQ88</f>
        <v>1.6805894975604474E-2</v>
      </c>
      <c r="AS88" s="335">
        <f>INDEX('NOx &amp; CO2'!$T$6:$W$10,MATCH($C88,'NOx &amp; CO2'!$R$6:$R$10,1),MATCH(AS$78,'NOx &amp; CO2'!$T$5:$W$5,1))*AR88</f>
        <v>1.6340528360664741E-2</v>
      </c>
      <c r="AT88" s="335">
        <f>INDEX('NOx &amp; CO2'!$T$6:$W$10,MATCH($C88,'NOx &amp; CO2'!$R$6:$R$10,1),MATCH(AT$78,'NOx &amp; CO2'!$T$5:$W$5,1))*AS88</f>
        <v>1.5888048062497474E-2</v>
      </c>
      <c r="AU88" s="335">
        <f>INDEX('NOx &amp; CO2'!$T$6:$W$10,MATCH($C88,'NOx &amp; CO2'!$R$6:$R$10,1),MATCH(AU$78,'NOx &amp; CO2'!$T$5:$W$5,1))*AT88</f>
        <v>1.5448097250263013E-2</v>
      </c>
      <c r="AV88" s="335">
        <f>INDEX('NOx &amp; CO2'!$T$6:$W$10,MATCH($C88,'NOx &amp; CO2'!$R$6:$R$10,1),MATCH(AV$78,'NOx &amp; CO2'!$T$5:$W$5,1))*AU88</f>
        <v>1.5020328974009333E-2</v>
      </c>
      <c r="AW88" s="335">
        <f>INDEX('NOx &amp; CO2'!$T$6:$W$10,MATCH($C88,'NOx &amp; CO2'!$R$6:$R$10,1),MATCH(AW$78,'NOx &amp; CO2'!$T$5:$W$5,1))*AV88</f>
        <v>1.4604405891063581E-2</v>
      </c>
      <c r="AX88" s="335">
        <f>INDEX('NOx &amp; CO2'!$T$6:$W$10,MATCH($C88,'NOx &amp; CO2'!$R$6:$R$10,1),MATCH(AX$78,'NOx &amp; CO2'!$T$5:$W$5,1))*AW88</f>
        <v>1.4200000000000008E-2</v>
      </c>
      <c r="AY88" s="335">
        <f>INDEX('NOx &amp; CO2'!$T$6:$W$10,MATCH($C88,'NOx &amp; CO2'!$R$6:$R$10,1),MATCH(AY$78,'NOx &amp; CO2'!$T$5:$W$5,1))*AX88</f>
        <v>1.4200000000000008E-2</v>
      </c>
      <c r="AZ88" s="335">
        <f>INDEX('NOx &amp; CO2'!$T$6:$W$10,MATCH($C88,'NOx &amp; CO2'!$R$6:$R$10,1),MATCH(AZ$78,'NOx &amp; CO2'!$T$5:$W$5,1))*AY88</f>
        <v>1.4200000000000008E-2</v>
      </c>
      <c r="BA88" s="335">
        <f>INDEX('NOx &amp; CO2'!$T$6:$W$10,MATCH($C88,'NOx &amp; CO2'!$R$6:$R$10,1),MATCH(BA$78,'NOx &amp; CO2'!$T$5:$W$5,1))*AZ88</f>
        <v>1.4200000000000008E-2</v>
      </c>
      <c r="BB88" s="335">
        <f>INDEX('NOx &amp; CO2'!$T$6:$W$10,MATCH($C88,'NOx &amp; CO2'!$R$6:$R$10,1),MATCH(BB$78,'NOx &amp; CO2'!$T$5:$W$5,1))*BA88</f>
        <v>1.4200000000000008E-2</v>
      </c>
      <c r="BC88" s="335">
        <f>INDEX('NOx &amp; CO2'!$T$6:$W$10,MATCH($C88,'NOx &amp; CO2'!$R$6:$R$10,1),MATCH(BC$78,'NOx &amp; CO2'!$T$5:$W$5,1))*BB88</f>
        <v>1.4200000000000008E-2</v>
      </c>
      <c r="BD88" s="335">
        <f>INDEX('NOx &amp; CO2'!$T$6:$W$10,MATCH($C88,'NOx &amp; CO2'!$R$6:$R$10,1),MATCH(BD$78,'NOx &amp; CO2'!$T$5:$W$5,1))*BC88</f>
        <v>1.4200000000000008E-2</v>
      </c>
      <c r="BE88" s="335">
        <f>INDEX('NOx &amp; CO2'!$T$6:$W$10,MATCH($C88,'NOx &amp; CO2'!$R$6:$R$10,1),MATCH(BE$78,'NOx &amp; CO2'!$T$5:$W$5,1))*BD88</f>
        <v>1.4200000000000008E-2</v>
      </c>
      <c r="BF88" s="335">
        <f>INDEX('NOx &amp; CO2'!$T$6:$W$10,MATCH($C88,'NOx &amp; CO2'!$R$6:$R$10,1),MATCH(BF$78,'NOx &amp; CO2'!$T$5:$W$5,1))*BE88</f>
        <v>1.4200000000000008E-2</v>
      </c>
      <c r="BG88" s="335">
        <f>INDEX('NOx &amp; CO2'!$T$6:$W$10,MATCH($C88,'NOx &amp; CO2'!$R$6:$R$10,1),MATCH(BG$78,'NOx &amp; CO2'!$T$5:$W$5,1))*BF88</f>
        <v>1.4200000000000008E-2</v>
      </c>
      <c r="BH88" s="335">
        <f>INDEX('NOx &amp; CO2'!$T$6:$W$10,MATCH($C88,'NOx &amp; CO2'!$R$6:$R$10,1),MATCH(BH$78,'NOx &amp; CO2'!$T$5:$W$5,1))*BG88</f>
        <v>1.4200000000000008E-2</v>
      </c>
      <c r="BI88" s="335">
        <f>INDEX('NOx &amp; CO2'!$T$6:$W$10,MATCH($C88,'NOx &amp; CO2'!$R$6:$R$10,1),MATCH(BI$78,'NOx &amp; CO2'!$T$5:$W$5,1))*BH88</f>
        <v>1.4200000000000008E-2</v>
      </c>
      <c r="BJ88" s="335">
        <f>INDEX('NOx &amp; CO2'!$T$6:$W$10,MATCH($C88,'NOx &amp; CO2'!$R$6:$R$10,1),MATCH(BJ$78,'NOx &amp; CO2'!$T$5:$W$5,1))*BI88</f>
        <v>1.4200000000000008E-2</v>
      </c>
      <c r="BK88" s="335">
        <f>INDEX('NOx &amp; CO2'!$T$6:$W$10,MATCH($C88,'NOx &amp; CO2'!$R$6:$R$10,1),MATCH(BK$78,'NOx &amp; CO2'!$T$5:$W$5,1))*BJ88</f>
        <v>1.4200000000000008E-2</v>
      </c>
      <c r="BL88" s="335">
        <f>INDEX('NOx &amp; CO2'!$T$6:$W$10,MATCH($C88,'NOx &amp; CO2'!$R$6:$R$10,1),MATCH(BL$78,'NOx &amp; CO2'!$T$5:$W$5,1))*BK88</f>
        <v>1.4200000000000008E-2</v>
      </c>
      <c r="BM88" s="335">
        <f>INDEX('NOx &amp; CO2'!$T$6:$W$10,MATCH($C88,'NOx &amp; CO2'!$R$6:$R$10,1),MATCH(BM$78,'NOx &amp; CO2'!$T$5:$W$5,1))*BL88</f>
        <v>1.4200000000000008E-2</v>
      </c>
      <c r="BN88" s="335">
        <f>INDEX('NOx &amp; CO2'!$T$6:$W$10,MATCH($C88,'NOx &amp; CO2'!$R$6:$R$10,1),MATCH(BN$78,'NOx &amp; CO2'!$T$5:$W$5,1))*BM88</f>
        <v>1.4200000000000008E-2</v>
      </c>
      <c r="BO88" s="335">
        <f>INDEX('NOx &amp; CO2'!$T$6:$W$10,MATCH($C88,'NOx &amp; CO2'!$R$6:$R$10,1),MATCH(BO$78,'NOx &amp; CO2'!$T$5:$W$5,1))*BN88</f>
        <v>1.4200000000000008E-2</v>
      </c>
      <c r="BP88" s="335">
        <f>INDEX('NOx &amp; CO2'!$T$6:$W$10,MATCH($C88,'NOx &amp; CO2'!$R$6:$R$10,1),MATCH(BP$78,'NOx &amp; CO2'!$T$5:$W$5,1))*BO88</f>
        <v>1.4200000000000008E-2</v>
      </c>
      <c r="BQ88" s="335">
        <f>INDEX('NOx &amp; CO2'!$T$6:$W$10,MATCH($C88,'NOx &amp; CO2'!$R$6:$R$10,1),MATCH(BQ$78,'NOx &amp; CO2'!$T$5:$W$5,1))*BP88</f>
        <v>1.4200000000000008E-2</v>
      </c>
      <c r="BR88" s="335">
        <f>INDEX('NOx &amp; CO2'!$T$6:$W$10,MATCH($C88,'NOx &amp; CO2'!$R$6:$R$10,1),MATCH(BR$78,'NOx &amp; CO2'!$T$5:$W$5,1))*BQ88</f>
        <v>1.4200000000000008E-2</v>
      </c>
      <c r="BS88" s="335">
        <f>INDEX('NOx &amp; CO2'!$T$6:$W$10,MATCH($C88,'NOx &amp; CO2'!$R$6:$R$10,1),MATCH(BS$78,'NOx &amp; CO2'!$T$5:$W$5,1))*BR88</f>
        <v>1.4200000000000008E-2</v>
      </c>
      <c r="BT88" s="335">
        <f>INDEX('NOx &amp; CO2'!$T$6:$W$10,MATCH($C88,'NOx &amp; CO2'!$R$6:$R$10,1),MATCH(BT$78,'NOx &amp; CO2'!$T$5:$W$5,1))*BS88</f>
        <v>1.4200000000000008E-2</v>
      </c>
      <c r="BU88" s="335">
        <f>INDEX('NOx &amp; CO2'!$T$6:$W$10,MATCH($C88,'NOx &amp; CO2'!$R$6:$R$10,1),MATCH(BU$78,'NOx &amp; CO2'!$T$5:$W$5,1))*BT88</f>
        <v>1.4200000000000008E-2</v>
      </c>
      <c r="BV88" s="335">
        <f>INDEX('NOx &amp; CO2'!$T$6:$W$10,MATCH($C88,'NOx &amp; CO2'!$R$6:$R$10,1),MATCH(BV$78,'NOx &amp; CO2'!$T$5:$W$5,1))*BU88</f>
        <v>1.4200000000000008E-2</v>
      </c>
      <c r="BW88" s="335">
        <f>INDEX('NOx &amp; CO2'!$T$6:$W$10,MATCH($C88,'NOx &amp; CO2'!$R$6:$R$10,1),MATCH(BW$78,'NOx &amp; CO2'!$T$5:$W$5,1))*BV88</f>
        <v>1.4200000000000008E-2</v>
      </c>
      <c r="BX88" s="335">
        <f>INDEX('NOx &amp; CO2'!$T$6:$W$10,MATCH($C88,'NOx &amp; CO2'!$R$6:$R$10,1),MATCH(BX$78,'NOx &amp; CO2'!$T$5:$W$5,1))*BW88</f>
        <v>1.4200000000000008E-2</v>
      </c>
      <c r="BY88" s="335">
        <f>INDEX('NOx &amp; CO2'!$T$6:$W$10,MATCH($C88,'NOx &amp; CO2'!$R$6:$R$10,1),MATCH(BY$78,'NOx &amp; CO2'!$T$5:$W$5,1))*BX88</f>
        <v>1.4200000000000008E-2</v>
      </c>
      <c r="BZ88" s="335">
        <f>INDEX('NOx &amp; CO2'!$T$6:$W$10,MATCH($C88,'NOx &amp; CO2'!$R$6:$R$10,1),MATCH(BZ$78,'NOx &amp; CO2'!$T$5:$W$5,1))*BY88</f>
        <v>1.4200000000000008E-2</v>
      </c>
      <c r="CA88" s="335">
        <f>INDEX('NOx &amp; CO2'!$T$6:$W$10,MATCH($C88,'NOx &amp; CO2'!$R$6:$R$10,1),MATCH(CA$78,'NOx &amp; CO2'!$T$5:$W$5,1))*BZ88</f>
        <v>1.4200000000000008E-2</v>
      </c>
      <c r="CB88" s="335">
        <f>INDEX('NOx &amp; CO2'!$T$6:$W$10,MATCH($C88,'NOx &amp; CO2'!$R$6:$R$10,1),MATCH(CB$78,'NOx &amp; CO2'!$T$5:$W$5,1))*CA88</f>
        <v>1.4200000000000008E-2</v>
      </c>
      <c r="CC88" s="335">
        <f>INDEX('NOx &amp; CO2'!$T$6:$W$10,MATCH($C88,'NOx &amp; CO2'!$R$6:$R$10,1),MATCH(CC$78,'NOx &amp; CO2'!$T$5:$W$5,1))*CB88</f>
        <v>1.4200000000000008E-2</v>
      </c>
      <c r="CD88" s="335">
        <f>INDEX('NOx &amp; CO2'!$T$6:$W$10,MATCH($C88,'NOx &amp; CO2'!$R$6:$R$10,1),MATCH(CD$78,'NOx &amp; CO2'!$T$5:$W$5,1))*CC88</f>
        <v>1.4200000000000008E-2</v>
      </c>
      <c r="CE88" s="335">
        <f>INDEX('NOx &amp; CO2'!$T$6:$W$10,MATCH($C88,'NOx &amp; CO2'!$R$6:$R$10,1),MATCH(CE$78,'NOx &amp; CO2'!$T$5:$W$5,1))*CD88</f>
        <v>1.4200000000000008E-2</v>
      </c>
      <c r="CF88" s="335">
        <f>INDEX('NOx &amp; CO2'!$T$6:$W$10,MATCH($C88,'NOx &amp; CO2'!$R$6:$R$10,1),MATCH(CF$78,'NOx &amp; CO2'!$T$5:$W$5,1))*CE88</f>
        <v>1.4200000000000008E-2</v>
      </c>
      <c r="CG88" s="335">
        <f>INDEX('NOx &amp; CO2'!$T$6:$W$10,MATCH($C88,'NOx &amp; CO2'!$R$6:$R$10,1),MATCH(CG$78,'NOx &amp; CO2'!$T$5:$W$5,1))*CF88</f>
        <v>1.4200000000000008E-2</v>
      </c>
      <c r="CH88" s="335">
        <f>INDEX('NOx &amp; CO2'!$T$6:$W$10,MATCH($C88,'NOx &amp; CO2'!$R$6:$R$10,1),MATCH(CH$78,'NOx &amp; CO2'!$T$5:$W$5,1))*CG88</f>
        <v>1.4200000000000008E-2</v>
      </c>
      <c r="CI88" s="335">
        <f>INDEX('NOx &amp; CO2'!$T$6:$W$10,MATCH($C88,'NOx &amp; CO2'!$R$6:$R$10,1),MATCH(CI$78,'NOx &amp; CO2'!$T$5:$W$5,1))*CH88</f>
        <v>1.4200000000000008E-2</v>
      </c>
      <c r="CJ88" s="335">
        <f>INDEX('NOx &amp; CO2'!$T$6:$W$10,MATCH($C88,'NOx &amp; CO2'!$R$6:$R$10,1),MATCH(CJ$78,'NOx &amp; CO2'!$T$5:$W$5,1))*CI88</f>
        <v>1.4200000000000008E-2</v>
      </c>
      <c r="CK88" s="335">
        <f>INDEX('NOx &amp; CO2'!$T$6:$W$10,MATCH($C88,'NOx &amp; CO2'!$R$6:$R$10,1),MATCH(CK$78,'NOx &amp; CO2'!$T$5:$W$5,1))*CJ88</f>
        <v>1.4200000000000008E-2</v>
      </c>
      <c r="CL88" s="335">
        <f>INDEX('NOx &amp; CO2'!$T$6:$W$10,MATCH($C88,'NOx &amp; CO2'!$R$6:$R$10,1),MATCH(CL$78,'NOx &amp; CO2'!$T$5:$W$5,1))*CK88</f>
        <v>1.4200000000000008E-2</v>
      </c>
      <c r="CM88" s="335">
        <f>INDEX('NOx &amp; CO2'!$T$6:$W$10,MATCH($C88,'NOx &amp; CO2'!$R$6:$R$10,1),MATCH(CM$78,'NOx &amp; CO2'!$T$5:$W$5,1))*CL88</f>
        <v>1.4200000000000008E-2</v>
      </c>
      <c r="CN88" s="335">
        <f>INDEX('NOx &amp; CO2'!$T$6:$W$10,MATCH($C88,'NOx &amp; CO2'!$R$6:$R$10,1),MATCH(CN$78,'NOx &amp; CO2'!$T$5:$W$5,1))*CM88</f>
        <v>1.4200000000000008E-2</v>
      </c>
      <c r="CO88" s="335">
        <f>INDEX('NOx &amp; CO2'!$T$6:$W$10,MATCH($C88,'NOx &amp; CO2'!$R$6:$R$10,1),MATCH(CO$78,'NOx &amp; CO2'!$T$5:$W$5,1))*CN88</f>
        <v>1.4200000000000008E-2</v>
      </c>
      <c r="CP88" s="335">
        <f>INDEX('NOx &amp; CO2'!$T$6:$W$10,MATCH($C88,'NOx &amp; CO2'!$R$6:$R$10,1),MATCH(CP$78,'NOx &amp; CO2'!$T$5:$W$5,1))*CO88</f>
        <v>1.4200000000000008E-2</v>
      </c>
      <c r="CQ88" s="335">
        <f>INDEX('NOx &amp; CO2'!$T$6:$W$10,MATCH($C88,'NOx &amp; CO2'!$R$6:$R$10,1),MATCH(CQ$78,'NOx &amp; CO2'!$T$5:$W$5,1))*CP88</f>
        <v>1.4200000000000008E-2</v>
      </c>
      <c r="CR88" s="335">
        <f>INDEX('NOx &amp; CO2'!$T$6:$W$10,MATCH($C88,'NOx &amp; CO2'!$R$6:$R$10,1),MATCH(CR$78,'NOx &amp; CO2'!$T$5:$W$5,1))*CQ88</f>
        <v>1.4200000000000008E-2</v>
      </c>
      <c r="CS88" s="335">
        <f>INDEX('NOx &amp; CO2'!$T$6:$W$10,MATCH($C88,'NOx &amp; CO2'!$R$6:$R$10,1),MATCH(CS$78,'NOx &amp; CO2'!$T$5:$W$5,1))*CR88</f>
        <v>1.4200000000000008E-2</v>
      </c>
    </row>
    <row r="89" spans="1:97" s="323" customFormat="1" x14ac:dyDescent="0.25">
      <c r="A89" s="278">
        <f t="shared" ref="A89" si="67">A28</f>
        <v>0</v>
      </c>
      <c r="B89" s="278" t="str">
        <f>'JA basår'!B17</f>
        <v>0 0</v>
      </c>
      <c r="C89" s="278">
        <f t="shared" ref="C89" si="68">C28</f>
        <v>0</v>
      </c>
      <c r="D89" s="565">
        <f>INDEX('NOx &amp; CO2'!$E$6:$I$10,MATCH($C89,'NOx &amp; CO2'!$C$6:$C$10,1),MATCH(D$78,'NOx &amp; CO2'!$E$5:$H$5,1))</f>
        <v>7.17E-2</v>
      </c>
      <c r="E89" s="565">
        <f>INDEX('NOx &amp; CO2'!$T$6:$W$10,MATCH($C89,'NOx &amp; CO2'!$R$6:$R$10,1),MATCH(E$78,'NOx &amp; CO2'!$T$5:$W$5,1))*D89</f>
        <v>6.8558723496039697E-2</v>
      </c>
      <c r="F89" s="565">
        <f>INDEX('NOx &amp; CO2'!$T$6:$W$10,MATCH($C89,'NOx &amp; CO2'!$R$6:$R$10,1),MATCH(F$78,'NOx &amp; CO2'!$T$5:$W$5,1))*E89</f>
        <v>6.5555070675124491E-2</v>
      </c>
      <c r="G89" s="565">
        <f>INDEX('NOx &amp; CO2'!$T$6:$W$10,MATCH($C89,'NOx &amp; CO2'!$R$6:$R$10,1),MATCH(G$78,'NOx &amp; CO2'!$T$5:$W$5,1))*F89</f>
        <v>6.2683012052708514E-2</v>
      </c>
      <c r="H89" s="565">
        <f>INDEX('NOx &amp; CO2'!$T$6:$W$10,MATCH($C89,'NOx &amp; CO2'!$R$6:$R$10,1),MATCH(H$78,'NOx &amp; CO2'!$T$5:$W$5,1))*G89</f>
        <v>5.9936782304331478E-2</v>
      </c>
      <c r="I89" s="565">
        <f>INDEX('NOx &amp; CO2'!$T$6:$W$10,MATCH($C89,'NOx &amp; CO2'!$R$6:$R$10,1),MATCH(I$78,'NOx &amp; CO2'!$T$5:$W$5,1))*H89</f>
        <v>5.7310868692398702E-2</v>
      </c>
      <c r="J89" s="565">
        <f>INDEX('NOx &amp; CO2'!$T$6:$W$10,MATCH($C89,'NOx &amp; CO2'!$R$6:$R$10,1),MATCH(J$78,'NOx &amp; CO2'!$T$5:$W$5,1))*I89</f>
        <v>5.4800000000000008E-2</v>
      </c>
      <c r="K89" s="565">
        <f>INDEX('NOx &amp; CO2'!$T$6:$W$10,MATCH($C89,'NOx &amp; CO2'!$R$6:$R$10,1),MATCH(K$78,'NOx &amp; CO2'!$T$5:$W$5,1))*J89</f>
        <v>5.268069525177068E-2</v>
      </c>
      <c r="L89" s="565">
        <f>INDEX('NOx &amp; CO2'!$T$6:$W$10,MATCH($C89,'NOx &amp; CO2'!$R$6:$R$10,1),MATCH(L$78,'NOx &amp; CO2'!$T$5:$W$5,1))*K89</f>
        <v>5.0643351317699516E-2</v>
      </c>
      <c r="M89" s="565">
        <f>INDEX('NOx &amp; CO2'!$T$6:$W$10,MATCH($C89,'NOx &amp; CO2'!$R$6:$R$10,1),MATCH(M$78,'NOx &amp; CO2'!$T$5:$W$5,1))*L89</f>
        <v>4.8684798490804503E-2</v>
      </c>
      <c r="N89" s="565">
        <f>INDEX('NOx &amp; CO2'!$T$6:$W$10,MATCH($C89,'NOx &amp; CO2'!$R$6:$R$10,1),MATCH(N$78,'NOx &amp; CO2'!$T$5:$W$5,1))*M89</f>
        <v>4.6801989647590088E-2</v>
      </c>
      <c r="O89" s="565">
        <f>INDEX('NOx &amp; CO2'!$T$6:$W$10,MATCH($C89,'NOx &amp; CO2'!$R$6:$R$10,1),MATCH(O$78,'NOx &amp; CO2'!$T$5:$W$5,1))*N89</f>
        <v>4.4991995507321518E-2</v>
      </c>
      <c r="P89" s="565">
        <f>INDEX('NOx &amp; CO2'!$T$6:$W$10,MATCH($C89,'NOx &amp; CO2'!$R$6:$R$10,1),MATCH(P$78,'NOx &amp; CO2'!$T$5:$W$5,1))*O89</f>
        <v>4.3252000074639418E-2</v>
      </c>
      <c r="Q89" s="565">
        <f>INDEX('NOx &amp; CO2'!$T$6:$W$10,MATCH($C89,'NOx &amp; CO2'!$R$6:$R$10,1),MATCH(Q$78,'NOx &amp; CO2'!$T$5:$W$5,1))*P89</f>
        <v>4.1579296258424117E-2</v>
      </c>
      <c r="R89" s="565">
        <f>INDEX('NOx &amp; CO2'!$T$6:$W$10,MATCH($C89,'NOx &amp; CO2'!$R$6:$R$10,1),MATCH(R$78,'NOx &amp; CO2'!$T$5:$W$5,1))*Q89</f>
        <v>3.9971281660093602E-2</v>
      </c>
      <c r="S89" s="565">
        <f>INDEX('NOx &amp; CO2'!$T$6:$W$10,MATCH($C89,'NOx &amp; CO2'!$R$6:$R$10,1),MATCH(S$78,'NOx &amp; CO2'!$T$5:$W$5,1))*R89</f>
        <v>3.8425454524782507E-2</v>
      </c>
      <c r="T89" s="565">
        <f>INDEX('NOx &amp; CO2'!$T$6:$W$10,MATCH($C89,'NOx &amp; CO2'!$R$6:$R$10,1),MATCH(T$78,'NOx &amp; CO2'!$T$5:$W$5,1))*S89</f>
        <v>3.6939409849102912E-2</v>
      </c>
      <c r="U89" s="565">
        <f>INDEX('NOx &amp; CO2'!$T$6:$W$10,MATCH($C89,'NOx &amp; CO2'!$R$6:$R$10,1),MATCH(U$78,'NOx &amp; CO2'!$T$5:$W$5,1))*T89</f>
        <v>3.5510835639431505E-2</v>
      </c>
      <c r="V89" s="565">
        <f>INDEX('NOx &amp; CO2'!$T$6:$W$10,MATCH($C89,'NOx &amp; CO2'!$R$6:$R$10,1),MATCH(V$78,'NOx &amp; CO2'!$T$5:$W$5,1))*U89</f>
        <v>3.4137509314901608E-2</v>
      </c>
      <c r="W89" s="565">
        <f>INDEX('NOx &amp; CO2'!$T$6:$W$10,MATCH($C89,'NOx &amp; CO2'!$R$6:$R$10,1),MATCH(W$78,'NOx &amp; CO2'!$T$5:$W$5,1))*V89</f>
        <v>3.2817294249503907E-2</v>
      </c>
      <c r="X89" s="565">
        <f>INDEX('NOx &amp; CO2'!$T$6:$W$10,MATCH($C89,'NOx &amp; CO2'!$R$6:$R$10,1),MATCH(X$78,'NOx &amp; CO2'!$T$5:$W$5,1))*W89</f>
        <v>3.1548136447916084E-2</v>
      </c>
      <c r="Y89" s="565">
        <f>INDEX('NOx &amp; CO2'!$T$6:$W$10,MATCH($C89,'NOx &amp; CO2'!$R$6:$R$10,1),MATCH(Y$78,'NOx &amp; CO2'!$T$5:$W$5,1))*X89</f>
        <v>3.0328061349889527E-2</v>
      </c>
      <c r="Z89" s="565">
        <f>INDEX('NOx &amp; CO2'!$T$6:$W$10,MATCH($C89,'NOx &amp; CO2'!$R$6:$R$10,1),MATCH(Z$78,'NOx &amp; CO2'!$T$5:$W$5,1))*Y89</f>
        <v>2.9155170758221438E-2</v>
      </c>
      <c r="AA89" s="335">
        <f>INDEX('NOx &amp; CO2'!$T$6:$W$10,MATCH($C89,'NOx &amp; CO2'!$R$6:$R$10,1),MATCH(AA$78,'NOx &amp; CO2'!$T$5:$W$5,1))*Z89</f>
        <v>2.8027639885532835E-2</v>
      </c>
      <c r="AB89" s="335">
        <f>INDEX('NOx &amp; CO2'!$T$6:$W$10,MATCH($C89,'NOx &amp; CO2'!$R$6:$R$10,1),MATCH(AB$78,'NOx &amp; CO2'!$T$5:$W$5,1))*AA89</f>
        <v>2.6943714515257809E-2</v>
      </c>
      <c r="AC89" s="335">
        <f>INDEX('NOx &amp; CO2'!$T$6:$W$10,MATCH($C89,'NOx &amp; CO2'!$R$6:$R$10,1),MATCH(AC$78,'NOx &amp; CO2'!$T$5:$W$5,1))*AB89</f>
        <v>2.5901708272427128E-2</v>
      </c>
      <c r="AD89" s="335">
        <f>INDEX('NOx &amp; CO2'!$T$6:$W$10,MATCH($C89,'NOx &amp; CO2'!$R$6:$R$10,1),MATCH(AD$78,'NOx &amp; CO2'!$T$5:$W$5,1))*AC89</f>
        <v>2.4900000000000019E-2</v>
      </c>
      <c r="AE89" s="335">
        <f>INDEX('NOx &amp; CO2'!$T$6:$W$10,MATCH($C89,'NOx &amp; CO2'!$R$6:$R$10,1),MATCH(AE$78,'NOx &amp; CO2'!$T$5:$W$5,1))*AD89</f>
        <v>2.4210502134589099E-2</v>
      </c>
      <c r="AF89" s="335">
        <f>INDEX('NOx &amp; CO2'!$T$6:$W$10,MATCH($C89,'NOx &amp; CO2'!$R$6:$R$10,1),MATCH(AF$78,'NOx &amp; CO2'!$T$5:$W$5,1))*AE89</f>
        <v>2.3540096932086061E-2</v>
      </c>
      <c r="AG89" s="335">
        <f>INDEX('NOx &amp; CO2'!$T$6:$W$10,MATCH($C89,'NOx &amp; CO2'!$R$6:$R$10,1),MATCH(AG$78,'NOx &amp; CO2'!$T$5:$W$5,1))*AF89</f>
        <v>2.2888255703723031E-2</v>
      </c>
      <c r="AH89" s="335">
        <f>INDEX('NOx &amp; CO2'!$T$6:$W$10,MATCH($C89,'NOx &amp; CO2'!$R$6:$R$10,1),MATCH(AH$78,'NOx &amp; CO2'!$T$5:$W$5,1))*AG89</f>
        <v>2.2254464400482215E-2</v>
      </c>
      <c r="AI89" s="335">
        <f>INDEX('NOx &amp; CO2'!$T$6:$W$10,MATCH($C89,'NOx &amp; CO2'!$R$6:$R$10,1),MATCH(AI$78,'NOx &amp; CO2'!$T$5:$W$5,1))*AH89</f>
        <v>2.1638223207711301E-2</v>
      </c>
      <c r="AJ89" s="335">
        <f>INDEX('NOx &amp; CO2'!$T$6:$W$10,MATCH($C89,'NOx &amp; CO2'!$R$6:$R$10,1),MATCH(AJ$78,'NOx &amp; CO2'!$T$5:$W$5,1))*AI89</f>
        <v>2.1039046150964236E-2</v>
      </c>
      <c r="AK89" s="335">
        <f>INDEX('NOx &amp; CO2'!$T$6:$W$10,MATCH($C89,'NOx &amp; CO2'!$R$6:$R$10,1),MATCH(AK$78,'NOx &amp; CO2'!$T$5:$W$5,1))*AJ89</f>
        <v>2.0456460712756541E-2</v>
      </c>
      <c r="AL89" s="335">
        <f>INDEX('NOx &amp; CO2'!$T$6:$W$10,MATCH($C89,'NOx &amp; CO2'!$R$6:$R$10,1),MATCH(AL$78,'NOx &amp; CO2'!$T$5:$W$5,1))*AK89</f>
        <v>1.9890007459932926E-2</v>
      </c>
      <c r="AM89" s="335">
        <f>INDEX('NOx &amp; CO2'!$T$6:$W$10,MATCH($C89,'NOx &amp; CO2'!$R$6:$R$10,1),MATCH(AM$78,'NOx &amp; CO2'!$T$5:$W$5,1))*AL89</f>
        <v>1.9339239681353367E-2</v>
      </c>
      <c r="AN89" s="335">
        <f>INDEX('NOx &amp; CO2'!$T$6:$W$10,MATCH($C89,'NOx &amp; CO2'!$R$6:$R$10,1),MATCH(AN$78,'NOx &amp; CO2'!$T$5:$W$5,1))*AM89</f>
        <v>1.8803723035611869E-2</v>
      </c>
      <c r="AO89" s="335">
        <f>INDEX('NOx &amp; CO2'!$T$6:$W$10,MATCH($C89,'NOx &amp; CO2'!$R$6:$R$10,1),MATCH(AO$78,'NOx &amp; CO2'!$T$5:$W$5,1))*AN89</f>
        <v>1.8283035208510164E-2</v>
      </c>
      <c r="AP89" s="335">
        <f>INDEX('NOx &amp; CO2'!$T$6:$W$10,MATCH($C89,'NOx &amp; CO2'!$R$6:$R$10,1),MATCH(AP$78,'NOx &amp; CO2'!$T$5:$W$5,1))*AO89</f>
        <v>1.777676558001617E-2</v>
      </c>
      <c r="AQ89" s="335">
        <f>INDEX('NOx &amp; CO2'!$T$6:$W$10,MATCH($C89,'NOx &amp; CO2'!$R$6:$R$10,1),MATCH(AQ$78,'NOx &amp; CO2'!$T$5:$W$5,1))*AP89</f>
        <v>1.7284514900444626E-2</v>
      </c>
      <c r="AR89" s="335">
        <f>INDEX('NOx &amp; CO2'!$T$6:$W$10,MATCH($C89,'NOx &amp; CO2'!$R$6:$R$10,1),MATCH(AR$78,'NOx &amp; CO2'!$T$5:$W$5,1))*AQ89</f>
        <v>1.6805894975604474E-2</v>
      </c>
      <c r="AS89" s="335">
        <f>INDEX('NOx &amp; CO2'!$T$6:$W$10,MATCH($C89,'NOx &amp; CO2'!$R$6:$R$10,1),MATCH(AS$78,'NOx &amp; CO2'!$T$5:$W$5,1))*AR89</f>
        <v>1.6340528360664741E-2</v>
      </c>
      <c r="AT89" s="335">
        <f>INDEX('NOx &amp; CO2'!$T$6:$W$10,MATCH($C89,'NOx &amp; CO2'!$R$6:$R$10,1),MATCH(AT$78,'NOx &amp; CO2'!$T$5:$W$5,1))*AS89</f>
        <v>1.5888048062497474E-2</v>
      </c>
      <c r="AU89" s="335">
        <f>INDEX('NOx &amp; CO2'!$T$6:$W$10,MATCH($C89,'NOx &amp; CO2'!$R$6:$R$10,1),MATCH(AU$78,'NOx &amp; CO2'!$T$5:$W$5,1))*AT89</f>
        <v>1.5448097250263013E-2</v>
      </c>
      <c r="AV89" s="335">
        <f>INDEX('NOx &amp; CO2'!$T$6:$W$10,MATCH($C89,'NOx &amp; CO2'!$R$6:$R$10,1),MATCH(AV$78,'NOx &amp; CO2'!$T$5:$W$5,1))*AU89</f>
        <v>1.5020328974009333E-2</v>
      </c>
      <c r="AW89" s="335">
        <f>INDEX('NOx &amp; CO2'!$T$6:$W$10,MATCH($C89,'NOx &amp; CO2'!$R$6:$R$10,1),MATCH(AW$78,'NOx &amp; CO2'!$T$5:$W$5,1))*AV89</f>
        <v>1.4604405891063581E-2</v>
      </c>
      <c r="AX89" s="335">
        <f>INDEX('NOx &amp; CO2'!$T$6:$W$10,MATCH($C89,'NOx &amp; CO2'!$R$6:$R$10,1),MATCH(AX$78,'NOx &amp; CO2'!$T$5:$W$5,1))*AW89</f>
        <v>1.4200000000000008E-2</v>
      </c>
      <c r="AY89" s="335">
        <f>INDEX('NOx &amp; CO2'!$T$6:$W$10,MATCH($C89,'NOx &amp; CO2'!$R$6:$R$10,1),MATCH(AY$78,'NOx &amp; CO2'!$T$5:$W$5,1))*AX89</f>
        <v>1.4200000000000008E-2</v>
      </c>
      <c r="AZ89" s="335">
        <f>INDEX('NOx &amp; CO2'!$T$6:$W$10,MATCH($C89,'NOx &amp; CO2'!$R$6:$R$10,1),MATCH(AZ$78,'NOx &amp; CO2'!$T$5:$W$5,1))*AY89</f>
        <v>1.4200000000000008E-2</v>
      </c>
      <c r="BA89" s="335">
        <f>INDEX('NOx &amp; CO2'!$T$6:$W$10,MATCH($C89,'NOx &amp; CO2'!$R$6:$R$10,1),MATCH(BA$78,'NOx &amp; CO2'!$T$5:$W$5,1))*AZ89</f>
        <v>1.4200000000000008E-2</v>
      </c>
      <c r="BB89" s="335">
        <f>INDEX('NOx &amp; CO2'!$T$6:$W$10,MATCH($C89,'NOx &amp; CO2'!$R$6:$R$10,1),MATCH(BB$78,'NOx &amp; CO2'!$T$5:$W$5,1))*BA89</f>
        <v>1.4200000000000008E-2</v>
      </c>
      <c r="BC89" s="335">
        <f>INDEX('NOx &amp; CO2'!$T$6:$W$10,MATCH($C89,'NOx &amp; CO2'!$R$6:$R$10,1),MATCH(BC$78,'NOx &amp; CO2'!$T$5:$W$5,1))*BB89</f>
        <v>1.4200000000000008E-2</v>
      </c>
      <c r="BD89" s="335">
        <f>INDEX('NOx &amp; CO2'!$T$6:$W$10,MATCH($C89,'NOx &amp; CO2'!$R$6:$R$10,1),MATCH(BD$78,'NOx &amp; CO2'!$T$5:$W$5,1))*BC89</f>
        <v>1.4200000000000008E-2</v>
      </c>
      <c r="BE89" s="335">
        <f>INDEX('NOx &amp; CO2'!$T$6:$W$10,MATCH($C89,'NOx &amp; CO2'!$R$6:$R$10,1),MATCH(BE$78,'NOx &amp; CO2'!$T$5:$W$5,1))*BD89</f>
        <v>1.4200000000000008E-2</v>
      </c>
      <c r="BF89" s="335">
        <f>INDEX('NOx &amp; CO2'!$T$6:$W$10,MATCH($C89,'NOx &amp; CO2'!$R$6:$R$10,1),MATCH(BF$78,'NOx &amp; CO2'!$T$5:$W$5,1))*BE89</f>
        <v>1.4200000000000008E-2</v>
      </c>
      <c r="BG89" s="335">
        <f>INDEX('NOx &amp; CO2'!$T$6:$W$10,MATCH($C89,'NOx &amp; CO2'!$R$6:$R$10,1),MATCH(BG$78,'NOx &amp; CO2'!$T$5:$W$5,1))*BF89</f>
        <v>1.4200000000000008E-2</v>
      </c>
      <c r="BH89" s="335">
        <f>INDEX('NOx &amp; CO2'!$T$6:$W$10,MATCH($C89,'NOx &amp; CO2'!$R$6:$R$10,1),MATCH(BH$78,'NOx &amp; CO2'!$T$5:$W$5,1))*BG89</f>
        <v>1.4200000000000008E-2</v>
      </c>
      <c r="BI89" s="335">
        <f>INDEX('NOx &amp; CO2'!$T$6:$W$10,MATCH($C89,'NOx &amp; CO2'!$R$6:$R$10,1),MATCH(BI$78,'NOx &amp; CO2'!$T$5:$W$5,1))*BH89</f>
        <v>1.4200000000000008E-2</v>
      </c>
      <c r="BJ89" s="335">
        <f>INDEX('NOx &amp; CO2'!$T$6:$W$10,MATCH($C89,'NOx &amp; CO2'!$R$6:$R$10,1),MATCH(BJ$78,'NOx &amp; CO2'!$T$5:$W$5,1))*BI89</f>
        <v>1.4200000000000008E-2</v>
      </c>
      <c r="BK89" s="335">
        <f>INDEX('NOx &amp; CO2'!$T$6:$W$10,MATCH($C89,'NOx &amp; CO2'!$R$6:$R$10,1),MATCH(BK$78,'NOx &amp; CO2'!$T$5:$W$5,1))*BJ89</f>
        <v>1.4200000000000008E-2</v>
      </c>
      <c r="BL89" s="335">
        <f>INDEX('NOx &amp; CO2'!$T$6:$W$10,MATCH($C89,'NOx &amp; CO2'!$R$6:$R$10,1),MATCH(BL$78,'NOx &amp; CO2'!$T$5:$W$5,1))*BK89</f>
        <v>1.4200000000000008E-2</v>
      </c>
      <c r="BM89" s="335">
        <f>INDEX('NOx &amp; CO2'!$T$6:$W$10,MATCH($C89,'NOx &amp; CO2'!$R$6:$R$10,1),MATCH(BM$78,'NOx &amp; CO2'!$T$5:$W$5,1))*BL89</f>
        <v>1.4200000000000008E-2</v>
      </c>
      <c r="BN89" s="335">
        <f>INDEX('NOx &amp; CO2'!$T$6:$W$10,MATCH($C89,'NOx &amp; CO2'!$R$6:$R$10,1),MATCH(BN$78,'NOx &amp; CO2'!$T$5:$W$5,1))*BM89</f>
        <v>1.4200000000000008E-2</v>
      </c>
      <c r="BO89" s="335">
        <f>INDEX('NOx &amp; CO2'!$T$6:$W$10,MATCH($C89,'NOx &amp; CO2'!$R$6:$R$10,1),MATCH(BO$78,'NOx &amp; CO2'!$T$5:$W$5,1))*BN89</f>
        <v>1.4200000000000008E-2</v>
      </c>
      <c r="BP89" s="335">
        <f>INDEX('NOx &amp; CO2'!$T$6:$W$10,MATCH($C89,'NOx &amp; CO2'!$R$6:$R$10,1),MATCH(BP$78,'NOx &amp; CO2'!$T$5:$W$5,1))*BO89</f>
        <v>1.4200000000000008E-2</v>
      </c>
      <c r="BQ89" s="335">
        <f>INDEX('NOx &amp; CO2'!$T$6:$W$10,MATCH($C89,'NOx &amp; CO2'!$R$6:$R$10,1),MATCH(BQ$78,'NOx &amp; CO2'!$T$5:$W$5,1))*BP89</f>
        <v>1.4200000000000008E-2</v>
      </c>
      <c r="BR89" s="335">
        <f>INDEX('NOx &amp; CO2'!$T$6:$W$10,MATCH($C89,'NOx &amp; CO2'!$R$6:$R$10,1),MATCH(BR$78,'NOx &amp; CO2'!$T$5:$W$5,1))*BQ89</f>
        <v>1.4200000000000008E-2</v>
      </c>
      <c r="BS89" s="335">
        <f>INDEX('NOx &amp; CO2'!$T$6:$W$10,MATCH($C89,'NOx &amp; CO2'!$R$6:$R$10,1),MATCH(BS$78,'NOx &amp; CO2'!$T$5:$W$5,1))*BR89</f>
        <v>1.4200000000000008E-2</v>
      </c>
      <c r="BT89" s="335">
        <f>INDEX('NOx &amp; CO2'!$T$6:$W$10,MATCH($C89,'NOx &amp; CO2'!$R$6:$R$10,1),MATCH(BT$78,'NOx &amp; CO2'!$T$5:$W$5,1))*BS89</f>
        <v>1.4200000000000008E-2</v>
      </c>
      <c r="BU89" s="335">
        <f>INDEX('NOx &amp; CO2'!$T$6:$W$10,MATCH($C89,'NOx &amp; CO2'!$R$6:$R$10,1),MATCH(BU$78,'NOx &amp; CO2'!$T$5:$W$5,1))*BT89</f>
        <v>1.4200000000000008E-2</v>
      </c>
      <c r="BV89" s="335">
        <f>INDEX('NOx &amp; CO2'!$T$6:$W$10,MATCH($C89,'NOx &amp; CO2'!$R$6:$R$10,1),MATCH(BV$78,'NOx &amp; CO2'!$T$5:$W$5,1))*BU89</f>
        <v>1.4200000000000008E-2</v>
      </c>
      <c r="BW89" s="335">
        <f>INDEX('NOx &amp; CO2'!$T$6:$W$10,MATCH($C89,'NOx &amp; CO2'!$R$6:$R$10,1),MATCH(BW$78,'NOx &amp; CO2'!$T$5:$W$5,1))*BV89</f>
        <v>1.4200000000000008E-2</v>
      </c>
      <c r="BX89" s="335">
        <f>INDEX('NOx &amp; CO2'!$T$6:$W$10,MATCH($C89,'NOx &amp; CO2'!$R$6:$R$10,1),MATCH(BX$78,'NOx &amp; CO2'!$T$5:$W$5,1))*BW89</f>
        <v>1.4200000000000008E-2</v>
      </c>
      <c r="BY89" s="335">
        <f>INDEX('NOx &amp; CO2'!$T$6:$W$10,MATCH($C89,'NOx &amp; CO2'!$R$6:$R$10,1),MATCH(BY$78,'NOx &amp; CO2'!$T$5:$W$5,1))*BX89</f>
        <v>1.4200000000000008E-2</v>
      </c>
      <c r="BZ89" s="335">
        <f>INDEX('NOx &amp; CO2'!$T$6:$W$10,MATCH($C89,'NOx &amp; CO2'!$R$6:$R$10,1),MATCH(BZ$78,'NOx &amp; CO2'!$T$5:$W$5,1))*BY89</f>
        <v>1.4200000000000008E-2</v>
      </c>
      <c r="CA89" s="335">
        <f>INDEX('NOx &amp; CO2'!$T$6:$W$10,MATCH($C89,'NOx &amp; CO2'!$R$6:$R$10,1),MATCH(CA$78,'NOx &amp; CO2'!$T$5:$W$5,1))*BZ89</f>
        <v>1.4200000000000008E-2</v>
      </c>
      <c r="CB89" s="335">
        <f>INDEX('NOx &amp; CO2'!$T$6:$W$10,MATCH($C89,'NOx &amp; CO2'!$R$6:$R$10,1),MATCH(CB$78,'NOx &amp; CO2'!$T$5:$W$5,1))*CA89</f>
        <v>1.4200000000000008E-2</v>
      </c>
      <c r="CC89" s="335">
        <f>INDEX('NOx &amp; CO2'!$T$6:$W$10,MATCH($C89,'NOx &amp; CO2'!$R$6:$R$10,1),MATCH(CC$78,'NOx &amp; CO2'!$T$5:$W$5,1))*CB89</f>
        <v>1.4200000000000008E-2</v>
      </c>
      <c r="CD89" s="335">
        <f>INDEX('NOx &amp; CO2'!$T$6:$W$10,MATCH($C89,'NOx &amp; CO2'!$R$6:$R$10,1),MATCH(CD$78,'NOx &amp; CO2'!$T$5:$W$5,1))*CC89</f>
        <v>1.4200000000000008E-2</v>
      </c>
      <c r="CE89" s="335">
        <f>INDEX('NOx &amp; CO2'!$T$6:$W$10,MATCH($C89,'NOx &amp; CO2'!$R$6:$R$10,1),MATCH(CE$78,'NOx &amp; CO2'!$T$5:$W$5,1))*CD89</f>
        <v>1.4200000000000008E-2</v>
      </c>
      <c r="CF89" s="335">
        <f>INDEX('NOx &amp; CO2'!$T$6:$W$10,MATCH($C89,'NOx &amp; CO2'!$R$6:$R$10,1),MATCH(CF$78,'NOx &amp; CO2'!$T$5:$W$5,1))*CE89</f>
        <v>1.4200000000000008E-2</v>
      </c>
      <c r="CG89" s="335">
        <f>INDEX('NOx &amp; CO2'!$T$6:$W$10,MATCH($C89,'NOx &amp; CO2'!$R$6:$R$10,1),MATCH(CG$78,'NOx &amp; CO2'!$T$5:$W$5,1))*CF89</f>
        <v>1.4200000000000008E-2</v>
      </c>
      <c r="CH89" s="335">
        <f>INDEX('NOx &amp; CO2'!$T$6:$W$10,MATCH($C89,'NOx &amp; CO2'!$R$6:$R$10,1),MATCH(CH$78,'NOx &amp; CO2'!$T$5:$W$5,1))*CG89</f>
        <v>1.4200000000000008E-2</v>
      </c>
      <c r="CI89" s="335">
        <f>INDEX('NOx &amp; CO2'!$T$6:$W$10,MATCH($C89,'NOx &amp; CO2'!$R$6:$R$10,1),MATCH(CI$78,'NOx &amp; CO2'!$T$5:$W$5,1))*CH89</f>
        <v>1.4200000000000008E-2</v>
      </c>
      <c r="CJ89" s="335">
        <f>INDEX('NOx &amp; CO2'!$T$6:$W$10,MATCH($C89,'NOx &amp; CO2'!$R$6:$R$10,1),MATCH(CJ$78,'NOx &amp; CO2'!$T$5:$W$5,1))*CI89</f>
        <v>1.4200000000000008E-2</v>
      </c>
      <c r="CK89" s="335">
        <f>INDEX('NOx &amp; CO2'!$T$6:$W$10,MATCH($C89,'NOx &amp; CO2'!$R$6:$R$10,1),MATCH(CK$78,'NOx &amp; CO2'!$T$5:$W$5,1))*CJ89</f>
        <v>1.4200000000000008E-2</v>
      </c>
      <c r="CL89" s="335">
        <f>INDEX('NOx &amp; CO2'!$T$6:$W$10,MATCH($C89,'NOx &amp; CO2'!$R$6:$R$10,1),MATCH(CL$78,'NOx &amp; CO2'!$T$5:$W$5,1))*CK89</f>
        <v>1.4200000000000008E-2</v>
      </c>
      <c r="CM89" s="335">
        <f>INDEX('NOx &amp; CO2'!$T$6:$W$10,MATCH($C89,'NOx &amp; CO2'!$R$6:$R$10,1),MATCH(CM$78,'NOx &amp; CO2'!$T$5:$W$5,1))*CL89</f>
        <v>1.4200000000000008E-2</v>
      </c>
      <c r="CN89" s="335">
        <f>INDEX('NOx &amp; CO2'!$T$6:$W$10,MATCH($C89,'NOx &amp; CO2'!$R$6:$R$10,1),MATCH(CN$78,'NOx &amp; CO2'!$T$5:$W$5,1))*CM89</f>
        <v>1.4200000000000008E-2</v>
      </c>
      <c r="CO89" s="335">
        <f>INDEX('NOx &amp; CO2'!$T$6:$W$10,MATCH($C89,'NOx &amp; CO2'!$R$6:$R$10,1),MATCH(CO$78,'NOx &amp; CO2'!$T$5:$W$5,1))*CN89</f>
        <v>1.4200000000000008E-2</v>
      </c>
      <c r="CP89" s="335">
        <f>INDEX('NOx &amp; CO2'!$T$6:$W$10,MATCH($C89,'NOx &amp; CO2'!$R$6:$R$10,1),MATCH(CP$78,'NOx &amp; CO2'!$T$5:$W$5,1))*CO89</f>
        <v>1.4200000000000008E-2</v>
      </c>
      <c r="CQ89" s="335">
        <f>INDEX('NOx &amp; CO2'!$T$6:$W$10,MATCH($C89,'NOx &amp; CO2'!$R$6:$R$10,1),MATCH(CQ$78,'NOx &amp; CO2'!$T$5:$W$5,1))*CP89</f>
        <v>1.4200000000000008E-2</v>
      </c>
      <c r="CR89" s="335">
        <f>INDEX('NOx &amp; CO2'!$T$6:$W$10,MATCH($C89,'NOx &amp; CO2'!$R$6:$R$10,1),MATCH(CR$78,'NOx &amp; CO2'!$T$5:$W$5,1))*CQ89</f>
        <v>1.4200000000000008E-2</v>
      </c>
      <c r="CS89" s="335">
        <f>INDEX('NOx &amp; CO2'!$T$6:$W$10,MATCH($C89,'NOx &amp; CO2'!$R$6:$R$10,1),MATCH(CS$78,'NOx &amp; CO2'!$T$5:$W$5,1))*CR89</f>
        <v>1.4200000000000008E-2</v>
      </c>
    </row>
    <row r="90" spans="1:97" s="323" customFormat="1" x14ac:dyDescent="0.25">
      <c r="A90" s="278">
        <f t="shared" ref="A90" si="69">A29</f>
        <v>0</v>
      </c>
      <c r="B90" s="278" t="str">
        <f>'JA basår'!B18</f>
        <v>0 0</v>
      </c>
      <c r="C90" s="278">
        <f t="shared" ref="C90" si="70">C29</f>
        <v>0</v>
      </c>
      <c r="D90" s="565">
        <f>INDEX('NOx &amp; CO2'!$E$6:$I$10,MATCH($C90,'NOx &amp; CO2'!$C$6:$C$10,1),MATCH(D$78,'NOx &amp; CO2'!$E$5:$H$5,1))</f>
        <v>7.17E-2</v>
      </c>
      <c r="E90" s="565">
        <f>INDEX('NOx &amp; CO2'!$T$6:$W$10,MATCH($C90,'NOx &amp; CO2'!$R$6:$R$10,1),MATCH(E$78,'NOx &amp; CO2'!$T$5:$W$5,1))*D90</f>
        <v>6.8558723496039697E-2</v>
      </c>
      <c r="F90" s="565">
        <f>INDEX('NOx &amp; CO2'!$T$6:$W$10,MATCH($C90,'NOx &amp; CO2'!$R$6:$R$10,1),MATCH(F$78,'NOx &amp; CO2'!$T$5:$W$5,1))*E90</f>
        <v>6.5555070675124491E-2</v>
      </c>
      <c r="G90" s="565">
        <f>INDEX('NOx &amp; CO2'!$T$6:$W$10,MATCH($C90,'NOx &amp; CO2'!$R$6:$R$10,1),MATCH(G$78,'NOx &amp; CO2'!$T$5:$W$5,1))*F90</f>
        <v>6.2683012052708514E-2</v>
      </c>
      <c r="H90" s="565">
        <f>INDEX('NOx &amp; CO2'!$T$6:$W$10,MATCH($C90,'NOx &amp; CO2'!$R$6:$R$10,1),MATCH(H$78,'NOx &amp; CO2'!$T$5:$W$5,1))*G90</f>
        <v>5.9936782304331478E-2</v>
      </c>
      <c r="I90" s="565">
        <f>INDEX('NOx &amp; CO2'!$T$6:$W$10,MATCH($C90,'NOx &amp; CO2'!$R$6:$R$10,1),MATCH(I$78,'NOx &amp; CO2'!$T$5:$W$5,1))*H90</f>
        <v>5.7310868692398702E-2</v>
      </c>
      <c r="J90" s="565">
        <f>INDEX('NOx &amp; CO2'!$T$6:$W$10,MATCH($C90,'NOx &amp; CO2'!$R$6:$R$10,1),MATCH(J$78,'NOx &amp; CO2'!$T$5:$W$5,1))*I90</f>
        <v>5.4800000000000008E-2</v>
      </c>
      <c r="K90" s="565">
        <f>INDEX('NOx &amp; CO2'!$T$6:$W$10,MATCH($C90,'NOx &amp; CO2'!$R$6:$R$10,1),MATCH(K$78,'NOx &amp; CO2'!$T$5:$W$5,1))*J90</f>
        <v>5.268069525177068E-2</v>
      </c>
      <c r="L90" s="565">
        <f>INDEX('NOx &amp; CO2'!$T$6:$W$10,MATCH($C90,'NOx &amp; CO2'!$R$6:$R$10,1),MATCH(L$78,'NOx &amp; CO2'!$T$5:$W$5,1))*K90</f>
        <v>5.0643351317699516E-2</v>
      </c>
      <c r="M90" s="565">
        <f>INDEX('NOx &amp; CO2'!$T$6:$W$10,MATCH($C90,'NOx &amp; CO2'!$R$6:$R$10,1),MATCH(M$78,'NOx &amp; CO2'!$T$5:$W$5,1))*L90</f>
        <v>4.8684798490804503E-2</v>
      </c>
      <c r="N90" s="565">
        <f>INDEX('NOx &amp; CO2'!$T$6:$W$10,MATCH($C90,'NOx &amp; CO2'!$R$6:$R$10,1),MATCH(N$78,'NOx &amp; CO2'!$T$5:$W$5,1))*M90</f>
        <v>4.6801989647590088E-2</v>
      </c>
      <c r="O90" s="565">
        <f>INDEX('NOx &amp; CO2'!$T$6:$W$10,MATCH($C90,'NOx &amp; CO2'!$R$6:$R$10,1),MATCH(O$78,'NOx &amp; CO2'!$T$5:$W$5,1))*N90</f>
        <v>4.4991995507321518E-2</v>
      </c>
      <c r="P90" s="565">
        <f>INDEX('NOx &amp; CO2'!$T$6:$W$10,MATCH($C90,'NOx &amp; CO2'!$R$6:$R$10,1),MATCH(P$78,'NOx &amp; CO2'!$T$5:$W$5,1))*O90</f>
        <v>4.3252000074639418E-2</v>
      </c>
      <c r="Q90" s="565">
        <f>INDEX('NOx &amp; CO2'!$T$6:$W$10,MATCH($C90,'NOx &amp; CO2'!$R$6:$R$10,1),MATCH(Q$78,'NOx &amp; CO2'!$T$5:$W$5,1))*P90</f>
        <v>4.1579296258424117E-2</v>
      </c>
      <c r="R90" s="565">
        <f>INDEX('NOx &amp; CO2'!$T$6:$W$10,MATCH($C90,'NOx &amp; CO2'!$R$6:$R$10,1),MATCH(R$78,'NOx &amp; CO2'!$T$5:$W$5,1))*Q90</f>
        <v>3.9971281660093602E-2</v>
      </c>
      <c r="S90" s="565">
        <f>INDEX('NOx &amp; CO2'!$T$6:$W$10,MATCH($C90,'NOx &amp; CO2'!$R$6:$R$10,1),MATCH(S$78,'NOx &amp; CO2'!$T$5:$W$5,1))*R90</f>
        <v>3.8425454524782507E-2</v>
      </c>
      <c r="T90" s="565">
        <f>INDEX('NOx &amp; CO2'!$T$6:$W$10,MATCH($C90,'NOx &amp; CO2'!$R$6:$R$10,1),MATCH(T$78,'NOx &amp; CO2'!$T$5:$W$5,1))*S90</f>
        <v>3.6939409849102912E-2</v>
      </c>
      <c r="U90" s="565">
        <f>INDEX('NOx &amp; CO2'!$T$6:$W$10,MATCH($C90,'NOx &amp; CO2'!$R$6:$R$10,1),MATCH(U$78,'NOx &amp; CO2'!$T$5:$W$5,1))*T90</f>
        <v>3.5510835639431505E-2</v>
      </c>
      <c r="V90" s="565">
        <f>INDEX('NOx &amp; CO2'!$T$6:$W$10,MATCH($C90,'NOx &amp; CO2'!$R$6:$R$10,1),MATCH(V$78,'NOx &amp; CO2'!$T$5:$W$5,1))*U90</f>
        <v>3.4137509314901608E-2</v>
      </c>
      <c r="W90" s="565">
        <f>INDEX('NOx &amp; CO2'!$T$6:$W$10,MATCH($C90,'NOx &amp; CO2'!$R$6:$R$10,1),MATCH(W$78,'NOx &amp; CO2'!$T$5:$W$5,1))*V90</f>
        <v>3.2817294249503907E-2</v>
      </c>
      <c r="X90" s="565">
        <f>INDEX('NOx &amp; CO2'!$T$6:$W$10,MATCH($C90,'NOx &amp; CO2'!$R$6:$R$10,1),MATCH(X$78,'NOx &amp; CO2'!$T$5:$W$5,1))*W90</f>
        <v>3.1548136447916084E-2</v>
      </c>
      <c r="Y90" s="565">
        <f>INDEX('NOx &amp; CO2'!$T$6:$W$10,MATCH($C90,'NOx &amp; CO2'!$R$6:$R$10,1),MATCH(Y$78,'NOx &amp; CO2'!$T$5:$W$5,1))*X90</f>
        <v>3.0328061349889527E-2</v>
      </c>
      <c r="Z90" s="565">
        <f>INDEX('NOx &amp; CO2'!$T$6:$W$10,MATCH($C90,'NOx &amp; CO2'!$R$6:$R$10,1),MATCH(Z$78,'NOx &amp; CO2'!$T$5:$W$5,1))*Y90</f>
        <v>2.9155170758221438E-2</v>
      </c>
      <c r="AA90" s="335">
        <f>INDEX('NOx &amp; CO2'!$T$6:$W$10,MATCH($C90,'NOx &amp; CO2'!$R$6:$R$10,1),MATCH(AA$78,'NOx &amp; CO2'!$T$5:$W$5,1))*Z90</f>
        <v>2.8027639885532835E-2</v>
      </c>
      <c r="AB90" s="335">
        <f>INDEX('NOx &amp; CO2'!$T$6:$W$10,MATCH($C90,'NOx &amp; CO2'!$R$6:$R$10,1),MATCH(AB$78,'NOx &amp; CO2'!$T$5:$W$5,1))*AA90</f>
        <v>2.6943714515257809E-2</v>
      </c>
      <c r="AC90" s="335">
        <f>INDEX('NOx &amp; CO2'!$T$6:$W$10,MATCH($C90,'NOx &amp; CO2'!$R$6:$R$10,1),MATCH(AC$78,'NOx &amp; CO2'!$T$5:$W$5,1))*AB90</f>
        <v>2.5901708272427128E-2</v>
      </c>
      <c r="AD90" s="335">
        <f>INDEX('NOx &amp; CO2'!$T$6:$W$10,MATCH($C90,'NOx &amp; CO2'!$R$6:$R$10,1),MATCH(AD$78,'NOx &amp; CO2'!$T$5:$W$5,1))*AC90</f>
        <v>2.4900000000000019E-2</v>
      </c>
      <c r="AE90" s="335">
        <f>INDEX('NOx &amp; CO2'!$T$6:$W$10,MATCH($C90,'NOx &amp; CO2'!$R$6:$R$10,1),MATCH(AE$78,'NOx &amp; CO2'!$T$5:$W$5,1))*AD90</f>
        <v>2.4210502134589099E-2</v>
      </c>
      <c r="AF90" s="335">
        <f>INDEX('NOx &amp; CO2'!$T$6:$W$10,MATCH($C90,'NOx &amp; CO2'!$R$6:$R$10,1),MATCH(AF$78,'NOx &amp; CO2'!$T$5:$W$5,1))*AE90</f>
        <v>2.3540096932086061E-2</v>
      </c>
      <c r="AG90" s="335">
        <f>INDEX('NOx &amp; CO2'!$T$6:$W$10,MATCH($C90,'NOx &amp; CO2'!$R$6:$R$10,1),MATCH(AG$78,'NOx &amp; CO2'!$T$5:$W$5,1))*AF90</f>
        <v>2.2888255703723031E-2</v>
      </c>
      <c r="AH90" s="335">
        <f>INDEX('NOx &amp; CO2'!$T$6:$W$10,MATCH($C90,'NOx &amp; CO2'!$R$6:$R$10,1),MATCH(AH$78,'NOx &amp; CO2'!$T$5:$W$5,1))*AG90</f>
        <v>2.2254464400482215E-2</v>
      </c>
      <c r="AI90" s="335">
        <f>INDEX('NOx &amp; CO2'!$T$6:$W$10,MATCH($C90,'NOx &amp; CO2'!$R$6:$R$10,1),MATCH(AI$78,'NOx &amp; CO2'!$T$5:$W$5,1))*AH90</f>
        <v>2.1638223207711301E-2</v>
      </c>
      <c r="AJ90" s="335">
        <f>INDEX('NOx &amp; CO2'!$T$6:$W$10,MATCH($C90,'NOx &amp; CO2'!$R$6:$R$10,1),MATCH(AJ$78,'NOx &amp; CO2'!$T$5:$W$5,1))*AI90</f>
        <v>2.1039046150964236E-2</v>
      </c>
      <c r="AK90" s="335">
        <f>INDEX('NOx &amp; CO2'!$T$6:$W$10,MATCH($C90,'NOx &amp; CO2'!$R$6:$R$10,1),MATCH(AK$78,'NOx &amp; CO2'!$T$5:$W$5,1))*AJ90</f>
        <v>2.0456460712756541E-2</v>
      </c>
      <c r="AL90" s="335">
        <f>INDEX('NOx &amp; CO2'!$T$6:$W$10,MATCH($C90,'NOx &amp; CO2'!$R$6:$R$10,1),MATCH(AL$78,'NOx &amp; CO2'!$T$5:$W$5,1))*AK90</f>
        <v>1.9890007459932926E-2</v>
      </c>
      <c r="AM90" s="335">
        <f>INDEX('NOx &amp; CO2'!$T$6:$W$10,MATCH($C90,'NOx &amp; CO2'!$R$6:$R$10,1),MATCH(AM$78,'NOx &amp; CO2'!$T$5:$W$5,1))*AL90</f>
        <v>1.9339239681353367E-2</v>
      </c>
      <c r="AN90" s="335">
        <f>INDEX('NOx &amp; CO2'!$T$6:$W$10,MATCH($C90,'NOx &amp; CO2'!$R$6:$R$10,1),MATCH(AN$78,'NOx &amp; CO2'!$T$5:$W$5,1))*AM90</f>
        <v>1.8803723035611869E-2</v>
      </c>
      <c r="AO90" s="335">
        <f>INDEX('NOx &amp; CO2'!$T$6:$W$10,MATCH($C90,'NOx &amp; CO2'!$R$6:$R$10,1),MATCH(AO$78,'NOx &amp; CO2'!$T$5:$W$5,1))*AN90</f>
        <v>1.8283035208510164E-2</v>
      </c>
      <c r="AP90" s="335">
        <f>INDEX('NOx &amp; CO2'!$T$6:$W$10,MATCH($C90,'NOx &amp; CO2'!$R$6:$R$10,1),MATCH(AP$78,'NOx &amp; CO2'!$T$5:$W$5,1))*AO90</f>
        <v>1.777676558001617E-2</v>
      </c>
      <c r="AQ90" s="335">
        <f>INDEX('NOx &amp; CO2'!$T$6:$W$10,MATCH($C90,'NOx &amp; CO2'!$R$6:$R$10,1),MATCH(AQ$78,'NOx &amp; CO2'!$T$5:$W$5,1))*AP90</f>
        <v>1.7284514900444626E-2</v>
      </c>
      <c r="AR90" s="335">
        <f>INDEX('NOx &amp; CO2'!$T$6:$W$10,MATCH($C90,'NOx &amp; CO2'!$R$6:$R$10,1),MATCH(AR$78,'NOx &amp; CO2'!$T$5:$W$5,1))*AQ90</f>
        <v>1.6805894975604474E-2</v>
      </c>
      <c r="AS90" s="335">
        <f>INDEX('NOx &amp; CO2'!$T$6:$W$10,MATCH($C90,'NOx &amp; CO2'!$R$6:$R$10,1),MATCH(AS$78,'NOx &amp; CO2'!$T$5:$W$5,1))*AR90</f>
        <v>1.6340528360664741E-2</v>
      </c>
      <c r="AT90" s="335">
        <f>INDEX('NOx &amp; CO2'!$T$6:$W$10,MATCH($C90,'NOx &amp; CO2'!$R$6:$R$10,1),MATCH(AT$78,'NOx &amp; CO2'!$T$5:$W$5,1))*AS90</f>
        <v>1.5888048062497474E-2</v>
      </c>
      <c r="AU90" s="335">
        <f>INDEX('NOx &amp; CO2'!$T$6:$W$10,MATCH($C90,'NOx &amp; CO2'!$R$6:$R$10,1),MATCH(AU$78,'NOx &amp; CO2'!$T$5:$W$5,1))*AT90</f>
        <v>1.5448097250263013E-2</v>
      </c>
      <c r="AV90" s="335">
        <f>INDEX('NOx &amp; CO2'!$T$6:$W$10,MATCH($C90,'NOx &amp; CO2'!$R$6:$R$10,1),MATCH(AV$78,'NOx &amp; CO2'!$T$5:$W$5,1))*AU90</f>
        <v>1.5020328974009333E-2</v>
      </c>
      <c r="AW90" s="335">
        <f>INDEX('NOx &amp; CO2'!$T$6:$W$10,MATCH($C90,'NOx &amp; CO2'!$R$6:$R$10,1),MATCH(AW$78,'NOx &amp; CO2'!$T$5:$W$5,1))*AV90</f>
        <v>1.4604405891063581E-2</v>
      </c>
      <c r="AX90" s="335">
        <f>INDEX('NOx &amp; CO2'!$T$6:$W$10,MATCH($C90,'NOx &amp; CO2'!$R$6:$R$10,1),MATCH(AX$78,'NOx &amp; CO2'!$T$5:$W$5,1))*AW90</f>
        <v>1.4200000000000008E-2</v>
      </c>
      <c r="AY90" s="335">
        <f>INDEX('NOx &amp; CO2'!$T$6:$W$10,MATCH($C90,'NOx &amp; CO2'!$R$6:$R$10,1),MATCH(AY$78,'NOx &amp; CO2'!$T$5:$W$5,1))*AX90</f>
        <v>1.4200000000000008E-2</v>
      </c>
      <c r="AZ90" s="335">
        <f>INDEX('NOx &amp; CO2'!$T$6:$W$10,MATCH($C90,'NOx &amp; CO2'!$R$6:$R$10,1),MATCH(AZ$78,'NOx &amp; CO2'!$T$5:$W$5,1))*AY90</f>
        <v>1.4200000000000008E-2</v>
      </c>
      <c r="BA90" s="335">
        <f>INDEX('NOx &amp; CO2'!$T$6:$W$10,MATCH($C90,'NOx &amp; CO2'!$R$6:$R$10,1),MATCH(BA$78,'NOx &amp; CO2'!$T$5:$W$5,1))*AZ90</f>
        <v>1.4200000000000008E-2</v>
      </c>
      <c r="BB90" s="335">
        <f>INDEX('NOx &amp; CO2'!$T$6:$W$10,MATCH($C90,'NOx &amp; CO2'!$R$6:$R$10,1),MATCH(BB$78,'NOx &amp; CO2'!$T$5:$W$5,1))*BA90</f>
        <v>1.4200000000000008E-2</v>
      </c>
      <c r="BC90" s="335">
        <f>INDEX('NOx &amp; CO2'!$T$6:$W$10,MATCH($C90,'NOx &amp; CO2'!$R$6:$R$10,1),MATCH(BC$78,'NOx &amp; CO2'!$T$5:$W$5,1))*BB90</f>
        <v>1.4200000000000008E-2</v>
      </c>
      <c r="BD90" s="335">
        <f>INDEX('NOx &amp; CO2'!$T$6:$W$10,MATCH($C90,'NOx &amp; CO2'!$R$6:$R$10,1),MATCH(BD$78,'NOx &amp; CO2'!$T$5:$W$5,1))*BC90</f>
        <v>1.4200000000000008E-2</v>
      </c>
      <c r="BE90" s="335">
        <f>INDEX('NOx &amp; CO2'!$T$6:$W$10,MATCH($C90,'NOx &amp; CO2'!$R$6:$R$10,1),MATCH(BE$78,'NOx &amp; CO2'!$T$5:$W$5,1))*BD90</f>
        <v>1.4200000000000008E-2</v>
      </c>
      <c r="BF90" s="335">
        <f>INDEX('NOx &amp; CO2'!$T$6:$W$10,MATCH($C90,'NOx &amp; CO2'!$R$6:$R$10,1),MATCH(BF$78,'NOx &amp; CO2'!$T$5:$W$5,1))*BE90</f>
        <v>1.4200000000000008E-2</v>
      </c>
      <c r="BG90" s="335">
        <f>INDEX('NOx &amp; CO2'!$T$6:$W$10,MATCH($C90,'NOx &amp; CO2'!$R$6:$R$10,1),MATCH(BG$78,'NOx &amp; CO2'!$T$5:$W$5,1))*BF90</f>
        <v>1.4200000000000008E-2</v>
      </c>
      <c r="BH90" s="335">
        <f>INDEX('NOx &amp; CO2'!$T$6:$W$10,MATCH($C90,'NOx &amp; CO2'!$R$6:$R$10,1),MATCH(BH$78,'NOx &amp; CO2'!$T$5:$W$5,1))*BG90</f>
        <v>1.4200000000000008E-2</v>
      </c>
      <c r="BI90" s="335">
        <f>INDEX('NOx &amp; CO2'!$T$6:$W$10,MATCH($C90,'NOx &amp; CO2'!$R$6:$R$10,1),MATCH(BI$78,'NOx &amp; CO2'!$T$5:$W$5,1))*BH90</f>
        <v>1.4200000000000008E-2</v>
      </c>
      <c r="BJ90" s="335">
        <f>INDEX('NOx &amp; CO2'!$T$6:$W$10,MATCH($C90,'NOx &amp; CO2'!$R$6:$R$10,1),MATCH(BJ$78,'NOx &amp; CO2'!$T$5:$W$5,1))*BI90</f>
        <v>1.4200000000000008E-2</v>
      </c>
      <c r="BK90" s="335">
        <f>INDEX('NOx &amp; CO2'!$T$6:$W$10,MATCH($C90,'NOx &amp; CO2'!$R$6:$R$10,1),MATCH(BK$78,'NOx &amp; CO2'!$T$5:$W$5,1))*BJ90</f>
        <v>1.4200000000000008E-2</v>
      </c>
      <c r="BL90" s="335">
        <f>INDEX('NOx &amp; CO2'!$T$6:$W$10,MATCH($C90,'NOx &amp; CO2'!$R$6:$R$10,1),MATCH(BL$78,'NOx &amp; CO2'!$T$5:$W$5,1))*BK90</f>
        <v>1.4200000000000008E-2</v>
      </c>
      <c r="BM90" s="335">
        <f>INDEX('NOx &amp; CO2'!$T$6:$W$10,MATCH($C90,'NOx &amp; CO2'!$R$6:$R$10,1),MATCH(BM$78,'NOx &amp; CO2'!$T$5:$W$5,1))*BL90</f>
        <v>1.4200000000000008E-2</v>
      </c>
      <c r="BN90" s="335">
        <f>INDEX('NOx &amp; CO2'!$T$6:$W$10,MATCH($C90,'NOx &amp; CO2'!$R$6:$R$10,1),MATCH(BN$78,'NOx &amp; CO2'!$T$5:$W$5,1))*BM90</f>
        <v>1.4200000000000008E-2</v>
      </c>
      <c r="BO90" s="335">
        <f>INDEX('NOx &amp; CO2'!$T$6:$W$10,MATCH($C90,'NOx &amp; CO2'!$R$6:$R$10,1),MATCH(BO$78,'NOx &amp; CO2'!$T$5:$W$5,1))*BN90</f>
        <v>1.4200000000000008E-2</v>
      </c>
      <c r="BP90" s="335">
        <f>INDEX('NOx &amp; CO2'!$T$6:$W$10,MATCH($C90,'NOx &amp; CO2'!$R$6:$R$10,1),MATCH(BP$78,'NOx &amp; CO2'!$T$5:$W$5,1))*BO90</f>
        <v>1.4200000000000008E-2</v>
      </c>
      <c r="BQ90" s="335">
        <f>INDEX('NOx &amp; CO2'!$T$6:$W$10,MATCH($C90,'NOx &amp; CO2'!$R$6:$R$10,1),MATCH(BQ$78,'NOx &amp; CO2'!$T$5:$W$5,1))*BP90</f>
        <v>1.4200000000000008E-2</v>
      </c>
      <c r="BR90" s="335">
        <f>INDEX('NOx &amp; CO2'!$T$6:$W$10,MATCH($C90,'NOx &amp; CO2'!$R$6:$R$10,1),MATCH(BR$78,'NOx &amp; CO2'!$T$5:$W$5,1))*BQ90</f>
        <v>1.4200000000000008E-2</v>
      </c>
      <c r="BS90" s="335">
        <f>INDEX('NOx &amp; CO2'!$T$6:$W$10,MATCH($C90,'NOx &amp; CO2'!$R$6:$R$10,1),MATCH(BS$78,'NOx &amp; CO2'!$T$5:$W$5,1))*BR90</f>
        <v>1.4200000000000008E-2</v>
      </c>
      <c r="BT90" s="335">
        <f>INDEX('NOx &amp; CO2'!$T$6:$W$10,MATCH($C90,'NOx &amp; CO2'!$R$6:$R$10,1),MATCH(BT$78,'NOx &amp; CO2'!$T$5:$W$5,1))*BS90</f>
        <v>1.4200000000000008E-2</v>
      </c>
      <c r="BU90" s="335">
        <f>INDEX('NOx &amp; CO2'!$T$6:$W$10,MATCH($C90,'NOx &amp; CO2'!$R$6:$R$10,1),MATCH(BU$78,'NOx &amp; CO2'!$T$5:$W$5,1))*BT90</f>
        <v>1.4200000000000008E-2</v>
      </c>
      <c r="BV90" s="335">
        <f>INDEX('NOx &amp; CO2'!$T$6:$W$10,MATCH($C90,'NOx &amp; CO2'!$R$6:$R$10,1),MATCH(BV$78,'NOx &amp; CO2'!$T$5:$W$5,1))*BU90</f>
        <v>1.4200000000000008E-2</v>
      </c>
      <c r="BW90" s="335">
        <f>INDEX('NOx &amp; CO2'!$T$6:$W$10,MATCH($C90,'NOx &amp; CO2'!$R$6:$R$10,1),MATCH(BW$78,'NOx &amp; CO2'!$T$5:$W$5,1))*BV90</f>
        <v>1.4200000000000008E-2</v>
      </c>
      <c r="BX90" s="335">
        <f>INDEX('NOx &amp; CO2'!$T$6:$W$10,MATCH($C90,'NOx &amp; CO2'!$R$6:$R$10,1),MATCH(BX$78,'NOx &amp; CO2'!$T$5:$W$5,1))*BW90</f>
        <v>1.4200000000000008E-2</v>
      </c>
      <c r="BY90" s="335">
        <f>INDEX('NOx &amp; CO2'!$T$6:$W$10,MATCH($C90,'NOx &amp; CO2'!$R$6:$R$10,1),MATCH(BY$78,'NOx &amp; CO2'!$T$5:$W$5,1))*BX90</f>
        <v>1.4200000000000008E-2</v>
      </c>
      <c r="BZ90" s="335">
        <f>INDEX('NOx &amp; CO2'!$T$6:$W$10,MATCH($C90,'NOx &amp; CO2'!$R$6:$R$10,1),MATCH(BZ$78,'NOx &amp; CO2'!$T$5:$W$5,1))*BY90</f>
        <v>1.4200000000000008E-2</v>
      </c>
      <c r="CA90" s="335">
        <f>INDEX('NOx &amp; CO2'!$T$6:$W$10,MATCH($C90,'NOx &amp; CO2'!$R$6:$R$10,1),MATCH(CA$78,'NOx &amp; CO2'!$T$5:$W$5,1))*BZ90</f>
        <v>1.4200000000000008E-2</v>
      </c>
      <c r="CB90" s="335">
        <f>INDEX('NOx &amp; CO2'!$T$6:$W$10,MATCH($C90,'NOx &amp; CO2'!$R$6:$R$10,1),MATCH(CB$78,'NOx &amp; CO2'!$T$5:$W$5,1))*CA90</f>
        <v>1.4200000000000008E-2</v>
      </c>
      <c r="CC90" s="335">
        <f>INDEX('NOx &amp; CO2'!$T$6:$W$10,MATCH($C90,'NOx &amp; CO2'!$R$6:$R$10,1),MATCH(CC$78,'NOx &amp; CO2'!$T$5:$W$5,1))*CB90</f>
        <v>1.4200000000000008E-2</v>
      </c>
      <c r="CD90" s="335">
        <f>INDEX('NOx &amp; CO2'!$T$6:$W$10,MATCH($C90,'NOx &amp; CO2'!$R$6:$R$10,1),MATCH(CD$78,'NOx &amp; CO2'!$T$5:$W$5,1))*CC90</f>
        <v>1.4200000000000008E-2</v>
      </c>
      <c r="CE90" s="335">
        <f>INDEX('NOx &amp; CO2'!$T$6:$W$10,MATCH($C90,'NOx &amp; CO2'!$R$6:$R$10,1),MATCH(CE$78,'NOx &amp; CO2'!$T$5:$W$5,1))*CD90</f>
        <v>1.4200000000000008E-2</v>
      </c>
      <c r="CF90" s="335">
        <f>INDEX('NOx &amp; CO2'!$T$6:$W$10,MATCH($C90,'NOx &amp; CO2'!$R$6:$R$10,1),MATCH(CF$78,'NOx &amp; CO2'!$T$5:$W$5,1))*CE90</f>
        <v>1.4200000000000008E-2</v>
      </c>
      <c r="CG90" s="335">
        <f>INDEX('NOx &amp; CO2'!$T$6:$W$10,MATCH($C90,'NOx &amp; CO2'!$R$6:$R$10,1),MATCH(CG$78,'NOx &amp; CO2'!$T$5:$W$5,1))*CF90</f>
        <v>1.4200000000000008E-2</v>
      </c>
      <c r="CH90" s="335">
        <f>INDEX('NOx &amp; CO2'!$T$6:$W$10,MATCH($C90,'NOx &amp; CO2'!$R$6:$R$10,1),MATCH(CH$78,'NOx &amp; CO2'!$T$5:$W$5,1))*CG90</f>
        <v>1.4200000000000008E-2</v>
      </c>
      <c r="CI90" s="335">
        <f>INDEX('NOx &amp; CO2'!$T$6:$W$10,MATCH($C90,'NOx &amp; CO2'!$R$6:$R$10,1),MATCH(CI$78,'NOx &amp; CO2'!$T$5:$W$5,1))*CH90</f>
        <v>1.4200000000000008E-2</v>
      </c>
      <c r="CJ90" s="335">
        <f>INDEX('NOx &amp; CO2'!$T$6:$W$10,MATCH($C90,'NOx &amp; CO2'!$R$6:$R$10,1),MATCH(CJ$78,'NOx &amp; CO2'!$T$5:$W$5,1))*CI90</f>
        <v>1.4200000000000008E-2</v>
      </c>
      <c r="CK90" s="335">
        <f>INDEX('NOx &amp; CO2'!$T$6:$W$10,MATCH($C90,'NOx &amp; CO2'!$R$6:$R$10,1),MATCH(CK$78,'NOx &amp; CO2'!$T$5:$W$5,1))*CJ90</f>
        <v>1.4200000000000008E-2</v>
      </c>
      <c r="CL90" s="335">
        <f>INDEX('NOx &amp; CO2'!$T$6:$W$10,MATCH($C90,'NOx &amp; CO2'!$R$6:$R$10,1),MATCH(CL$78,'NOx &amp; CO2'!$T$5:$W$5,1))*CK90</f>
        <v>1.4200000000000008E-2</v>
      </c>
      <c r="CM90" s="335">
        <f>INDEX('NOx &amp; CO2'!$T$6:$W$10,MATCH($C90,'NOx &amp; CO2'!$R$6:$R$10,1),MATCH(CM$78,'NOx &amp; CO2'!$T$5:$W$5,1))*CL90</f>
        <v>1.4200000000000008E-2</v>
      </c>
      <c r="CN90" s="335">
        <f>INDEX('NOx &amp; CO2'!$T$6:$W$10,MATCH($C90,'NOx &amp; CO2'!$R$6:$R$10,1),MATCH(CN$78,'NOx &amp; CO2'!$T$5:$W$5,1))*CM90</f>
        <v>1.4200000000000008E-2</v>
      </c>
      <c r="CO90" s="335">
        <f>INDEX('NOx &amp; CO2'!$T$6:$W$10,MATCH($C90,'NOx &amp; CO2'!$R$6:$R$10,1),MATCH(CO$78,'NOx &amp; CO2'!$T$5:$W$5,1))*CN90</f>
        <v>1.4200000000000008E-2</v>
      </c>
      <c r="CP90" s="335">
        <f>INDEX('NOx &amp; CO2'!$T$6:$W$10,MATCH($C90,'NOx &amp; CO2'!$R$6:$R$10,1),MATCH(CP$78,'NOx &amp; CO2'!$T$5:$W$5,1))*CO90</f>
        <v>1.4200000000000008E-2</v>
      </c>
      <c r="CQ90" s="335">
        <f>INDEX('NOx &amp; CO2'!$T$6:$W$10,MATCH($C90,'NOx &amp; CO2'!$R$6:$R$10,1),MATCH(CQ$78,'NOx &amp; CO2'!$T$5:$W$5,1))*CP90</f>
        <v>1.4200000000000008E-2</v>
      </c>
      <c r="CR90" s="335">
        <f>INDEX('NOx &amp; CO2'!$T$6:$W$10,MATCH($C90,'NOx &amp; CO2'!$R$6:$R$10,1),MATCH(CR$78,'NOx &amp; CO2'!$T$5:$W$5,1))*CQ90</f>
        <v>1.4200000000000008E-2</v>
      </c>
      <c r="CS90" s="335">
        <f>INDEX('NOx &amp; CO2'!$T$6:$W$10,MATCH($C90,'NOx &amp; CO2'!$R$6:$R$10,1),MATCH(CS$78,'NOx &amp; CO2'!$T$5:$W$5,1))*CR90</f>
        <v>1.4200000000000008E-2</v>
      </c>
    </row>
    <row r="91" spans="1:97" s="323" customFormat="1" x14ac:dyDescent="0.25">
      <c r="A91" s="278">
        <f t="shared" ref="A91" si="71">A30</f>
        <v>0</v>
      </c>
      <c r="B91" s="278" t="str">
        <f>'JA basår'!B19</f>
        <v>0 0</v>
      </c>
      <c r="C91" s="278">
        <f t="shared" ref="C91" si="72">C30</f>
        <v>0</v>
      </c>
      <c r="D91" s="565">
        <f>INDEX('NOx &amp; CO2'!$E$6:$I$10,MATCH($C91,'NOx &amp; CO2'!$C$6:$C$10,1),MATCH(D$78,'NOx &amp; CO2'!$E$5:$H$5,1))</f>
        <v>7.17E-2</v>
      </c>
      <c r="E91" s="565">
        <f>INDEX('NOx &amp; CO2'!$T$6:$W$10,MATCH($C91,'NOx &amp; CO2'!$R$6:$R$10,1),MATCH(E$78,'NOx &amp; CO2'!$T$5:$W$5,1))*D91</f>
        <v>6.8558723496039697E-2</v>
      </c>
      <c r="F91" s="565">
        <f>INDEX('NOx &amp; CO2'!$T$6:$W$10,MATCH($C91,'NOx &amp; CO2'!$R$6:$R$10,1),MATCH(F$78,'NOx &amp; CO2'!$T$5:$W$5,1))*E91</f>
        <v>6.5555070675124491E-2</v>
      </c>
      <c r="G91" s="565">
        <f>INDEX('NOx &amp; CO2'!$T$6:$W$10,MATCH($C91,'NOx &amp; CO2'!$R$6:$R$10,1),MATCH(G$78,'NOx &amp; CO2'!$T$5:$W$5,1))*F91</f>
        <v>6.2683012052708514E-2</v>
      </c>
      <c r="H91" s="565">
        <f>INDEX('NOx &amp; CO2'!$T$6:$W$10,MATCH($C91,'NOx &amp; CO2'!$R$6:$R$10,1),MATCH(H$78,'NOx &amp; CO2'!$T$5:$W$5,1))*G91</f>
        <v>5.9936782304331478E-2</v>
      </c>
      <c r="I91" s="565">
        <f>INDEX('NOx &amp; CO2'!$T$6:$W$10,MATCH($C91,'NOx &amp; CO2'!$R$6:$R$10,1),MATCH(I$78,'NOx &amp; CO2'!$T$5:$W$5,1))*H91</f>
        <v>5.7310868692398702E-2</v>
      </c>
      <c r="J91" s="565">
        <f>INDEX('NOx &amp; CO2'!$T$6:$W$10,MATCH($C91,'NOx &amp; CO2'!$R$6:$R$10,1),MATCH(J$78,'NOx &amp; CO2'!$T$5:$W$5,1))*I91</f>
        <v>5.4800000000000008E-2</v>
      </c>
      <c r="K91" s="565">
        <f>INDEX('NOx &amp; CO2'!$T$6:$W$10,MATCH($C91,'NOx &amp; CO2'!$R$6:$R$10,1),MATCH(K$78,'NOx &amp; CO2'!$T$5:$W$5,1))*J91</f>
        <v>5.268069525177068E-2</v>
      </c>
      <c r="L91" s="565">
        <f>INDEX('NOx &amp; CO2'!$T$6:$W$10,MATCH($C91,'NOx &amp; CO2'!$R$6:$R$10,1),MATCH(L$78,'NOx &amp; CO2'!$T$5:$W$5,1))*K91</f>
        <v>5.0643351317699516E-2</v>
      </c>
      <c r="M91" s="565">
        <f>INDEX('NOx &amp; CO2'!$T$6:$W$10,MATCH($C91,'NOx &amp; CO2'!$R$6:$R$10,1),MATCH(M$78,'NOx &amp; CO2'!$T$5:$W$5,1))*L91</f>
        <v>4.8684798490804503E-2</v>
      </c>
      <c r="N91" s="565">
        <f>INDEX('NOx &amp; CO2'!$T$6:$W$10,MATCH($C91,'NOx &amp; CO2'!$R$6:$R$10,1),MATCH(N$78,'NOx &amp; CO2'!$T$5:$W$5,1))*M91</f>
        <v>4.6801989647590088E-2</v>
      </c>
      <c r="O91" s="565">
        <f>INDEX('NOx &amp; CO2'!$T$6:$W$10,MATCH($C91,'NOx &amp; CO2'!$R$6:$R$10,1),MATCH(O$78,'NOx &amp; CO2'!$T$5:$W$5,1))*N91</f>
        <v>4.4991995507321518E-2</v>
      </c>
      <c r="P91" s="565">
        <f>INDEX('NOx &amp; CO2'!$T$6:$W$10,MATCH($C91,'NOx &amp; CO2'!$R$6:$R$10,1),MATCH(P$78,'NOx &amp; CO2'!$T$5:$W$5,1))*O91</f>
        <v>4.3252000074639418E-2</v>
      </c>
      <c r="Q91" s="565">
        <f>INDEX('NOx &amp; CO2'!$T$6:$W$10,MATCH($C91,'NOx &amp; CO2'!$R$6:$R$10,1),MATCH(Q$78,'NOx &amp; CO2'!$T$5:$W$5,1))*P91</f>
        <v>4.1579296258424117E-2</v>
      </c>
      <c r="R91" s="565">
        <f>INDEX('NOx &amp; CO2'!$T$6:$W$10,MATCH($C91,'NOx &amp; CO2'!$R$6:$R$10,1),MATCH(R$78,'NOx &amp; CO2'!$T$5:$W$5,1))*Q91</f>
        <v>3.9971281660093602E-2</v>
      </c>
      <c r="S91" s="565">
        <f>INDEX('NOx &amp; CO2'!$T$6:$W$10,MATCH($C91,'NOx &amp; CO2'!$R$6:$R$10,1),MATCH(S$78,'NOx &amp; CO2'!$T$5:$W$5,1))*R91</f>
        <v>3.8425454524782507E-2</v>
      </c>
      <c r="T91" s="565">
        <f>INDEX('NOx &amp; CO2'!$T$6:$W$10,MATCH($C91,'NOx &amp; CO2'!$R$6:$R$10,1),MATCH(T$78,'NOx &amp; CO2'!$T$5:$W$5,1))*S91</f>
        <v>3.6939409849102912E-2</v>
      </c>
      <c r="U91" s="565">
        <f>INDEX('NOx &amp; CO2'!$T$6:$W$10,MATCH($C91,'NOx &amp; CO2'!$R$6:$R$10,1),MATCH(U$78,'NOx &amp; CO2'!$T$5:$W$5,1))*T91</f>
        <v>3.5510835639431505E-2</v>
      </c>
      <c r="V91" s="565">
        <f>INDEX('NOx &amp; CO2'!$T$6:$W$10,MATCH($C91,'NOx &amp; CO2'!$R$6:$R$10,1),MATCH(V$78,'NOx &amp; CO2'!$T$5:$W$5,1))*U91</f>
        <v>3.4137509314901608E-2</v>
      </c>
      <c r="W91" s="565">
        <f>INDEX('NOx &amp; CO2'!$T$6:$W$10,MATCH($C91,'NOx &amp; CO2'!$R$6:$R$10,1),MATCH(W$78,'NOx &amp; CO2'!$T$5:$W$5,1))*V91</f>
        <v>3.2817294249503907E-2</v>
      </c>
      <c r="X91" s="565">
        <f>INDEX('NOx &amp; CO2'!$T$6:$W$10,MATCH($C91,'NOx &amp; CO2'!$R$6:$R$10,1),MATCH(X$78,'NOx &amp; CO2'!$T$5:$W$5,1))*W91</f>
        <v>3.1548136447916084E-2</v>
      </c>
      <c r="Y91" s="565">
        <f>INDEX('NOx &amp; CO2'!$T$6:$W$10,MATCH($C91,'NOx &amp; CO2'!$R$6:$R$10,1),MATCH(Y$78,'NOx &amp; CO2'!$T$5:$W$5,1))*X91</f>
        <v>3.0328061349889527E-2</v>
      </c>
      <c r="Z91" s="565">
        <f>INDEX('NOx &amp; CO2'!$T$6:$W$10,MATCH($C91,'NOx &amp; CO2'!$R$6:$R$10,1),MATCH(Z$78,'NOx &amp; CO2'!$T$5:$W$5,1))*Y91</f>
        <v>2.9155170758221438E-2</v>
      </c>
      <c r="AA91" s="335">
        <f>INDEX('NOx &amp; CO2'!$T$6:$W$10,MATCH($C91,'NOx &amp; CO2'!$R$6:$R$10,1),MATCH(AA$78,'NOx &amp; CO2'!$T$5:$W$5,1))*Z91</f>
        <v>2.8027639885532835E-2</v>
      </c>
      <c r="AB91" s="335">
        <f>INDEX('NOx &amp; CO2'!$T$6:$W$10,MATCH($C91,'NOx &amp; CO2'!$R$6:$R$10,1),MATCH(AB$78,'NOx &amp; CO2'!$T$5:$W$5,1))*AA91</f>
        <v>2.6943714515257809E-2</v>
      </c>
      <c r="AC91" s="335">
        <f>INDEX('NOx &amp; CO2'!$T$6:$W$10,MATCH($C91,'NOx &amp; CO2'!$R$6:$R$10,1),MATCH(AC$78,'NOx &amp; CO2'!$T$5:$W$5,1))*AB91</f>
        <v>2.5901708272427128E-2</v>
      </c>
      <c r="AD91" s="335">
        <f>INDEX('NOx &amp; CO2'!$T$6:$W$10,MATCH($C91,'NOx &amp; CO2'!$R$6:$R$10,1),MATCH(AD$78,'NOx &amp; CO2'!$T$5:$W$5,1))*AC91</f>
        <v>2.4900000000000019E-2</v>
      </c>
      <c r="AE91" s="335">
        <f>INDEX('NOx &amp; CO2'!$T$6:$W$10,MATCH($C91,'NOx &amp; CO2'!$R$6:$R$10,1),MATCH(AE$78,'NOx &amp; CO2'!$T$5:$W$5,1))*AD91</f>
        <v>2.4210502134589099E-2</v>
      </c>
      <c r="AF91" s="335">
        <f>INDEX('NOx &amp; CO2'!$T$6:$W$10,MATCH($C91,'NOx &amp; CO2'!$R$6:$R$10,1),MATCH(AF$78,'NOx &amp; CO2'!$T$5:$W$5,1))*AE91</f>
        <v>2.3540096932086061E-2</v>
      </c>
      <c r="AG91" s="335">
        <f>INDEX('NOx &amp; CO2'!$T$6:$W$10,MATCH($C91,'NOx &amp; CO2'!$R$6:$R$10,1),MATCH(AG$78,'NOx &amp; CO2'!$T$5:$W$5,1))*AF91</f>
        <v>2.2888255703723031E-2</v>
      </c>
      <c r="AH91" s="335">
        <f>INDEX('NOx &amp; CO2'!$T$6:$W$10,MATCH($C91,'NOx &amp; CO2'!$R$6:$R$10,1),MATCH(AH$78,'NOx &amp; CO2'!$T$5:$W$5,1))*AG91</f>
        <v>2.2254464400482215E-2</v>
      </c>
      <c r="AI91" s="335">
        <f>INDEX('NOx &amp; CO2'!$T$6:$W$10,MATCH($C91,'NOx &amp; CO2'!$R$6:$R$10,1),MATCH(AI$78,'NOx &amp; CO2'!$T$5:$W$5,1))*AH91</f>
        <v>2.1638223207711301E-2</v>
      </c>
      <c r="AJ91" s="335">
        <f>INDEX('NOx &amp; CO2'!$T$6:$W$10,MATCH($C91,'NOx &amp; CO2'!$R$6:$R$10,1),MATCH(AJ$78,'NOx &amp; CO2'!$T$5:$W$5,1))*AI91</f>
        <v>2.1039046150964236E-2</v>
      </c>
      <c r="AK91" s="335">
        <f>INDEX('NOx &amp; CO2'!$T$6:$W$10,MATCH($C91,'NOx &amp; CO2'!$R$6:$R$10,1),MATCH(AK$78,'NOx &amp; CO2'!$T$5:$W$5,1))*AJ91</f>
        <v>2.0456460712756541E-2</v>
      </c>
      <c r="AL91" s="335">
        <f>INDEX('NOx &amp; CO2'!$T$6:$W$10,MATCH($C91,'NOx &amp; CO2'!$R$6:$R$10,1),MATCH(AL$78,'NOx &amp; CO2'!$T$5:$W$5,1))*AK91</f>
        <v>1.9890007459932926E-2</v>
      </c>
      <c r="AM91" s="335">
        <f>INDEX('NOx &amp; CO2'!$T$6:$W$10,MATCH($C91,'NOx &amp; CO2'!$R$6:$R$10,1),MATCH(AM$78,'NOx &amp; CO2'!$T$5:$W$5,1))*AL91</f>
        <v>1.9339239681353367E-2</v>
      </c>
      <c r="AN91" s="335">
        <f>INDEX('NOx &amp; CO2'!$T$6:$W$10,MATCH($C91,'NOx &amp; CO2'!$R$6:$R$10,1),MATCH(AN$78,'NOx &amp; CO2'!$T$5:$W$5,1))*AM91</f>
        <v>1.8803723035611869E-2</v>
      </c>
      <c r="AO91" s="335">
        <f>INDEX('NOx &amp; CO2'!$T$6:$W$10,MATCH($C91,'NOx &amp; CO2'!$R$6:$R$10,1),MATCH(AO$78,'NOx &amp; CO2'!$T$5:$W$5,1))*AN91</f>
        <v>1.8283035208510164E-2</v>
      </c>
      <c r="AP91" s="335">
        <f>INDEX('NOx &amp; CO2'!$T$6:$W$10,MATCH($C91,'NOx &amp; CO2'!$R$6:$R$10,1),MATCH(AP$78,'NOx &amp; CO2'!$T$5:$W$5,1))*AO91</f>
        <v>1.777676558001617E-2</v>
      </c>
      <c r="AQ91" s="335">
        <f>INDEX('NOx &amp; CO2'!$T$6:$W$10,MATCH($C91,'NOx &amp; CO2'!$R$6:$R$10,1),MATCH(AQ$78,'NOx &amp; CO2'!$T$5:$W$5,1))*AP91</f>
        <v>1.7284514900444626E-2</v>
      </c>
      <c r="AR91" s="335">
        <f>INDEX('NOx &amp; CO2'!$T$6:$W$10,MATCH($C91,'NOx &amp; CO2'!$R$6:$R$10,1),MATCH(AR$78,'NOx &amp; CO2'!$T$5:$W$5,1))*AQ91</f>
        <v>1.6805894975604474E-2</v>
      </c>
      <c r="AS91" s="335">
        <f>INDEX('NOx &amp; CO2'!$T$6:$W$10,MATCH($C91,'NOx &amp; CO2'!$R$6:$R$10,1),MATCH(AS$78,'NOx &amp; CO2'!$T$5:$W$5,1))*AR91</f>
        <v>1.6340528360664741E-2</v>
      </c>
      <c r="AT91" s="335">
        <f>INDEX('NOx &amp; CO2'!$T$6:$W$10,MATCH($C91,'NOx &amp; CO2'!$R$6:$R$10,1),MATCH(AT$78,'NOx &amp; CO2'!$T$5:$W$5,1))*AS91</f>
        <v>1.5888048062497474E-2</v>
      </c>
      <c r="AU91" s="335">
        <f>INDEX('NOx &amp; CO2'!$T$6:$W$10,MATCH($C91,'NOx &amp; CO2'!$R$6:$R$10,1),MATCH(AU$78,'NOx &amp; CO2'!$T$5:$W$5,1))*AT91</f>
        <v>1.5448097250263013E-2</v>
      </c>
      <c r="AV91" s="335">
        <f>INDEX('NOx &amp; CO2'!$T$6:$W$10,MATCH($C91,'NOx &amp; CO2'!$R$6:$R$10,1),MATCH(AV$78,'NOx &amp; CO2'!$T$5:$W$5,1))*AU91</f>
        <v>1.5020328974009333E-2</v>
      </c>
      <c r="AW91" s="335">
        <f>INDEX('NOx &amp; CO2'!$T$6:$W$10,MATCH($C91,'NOx &amp; CO2'!$R$6:$R$10,1),MATCH(AW$78,'NOx &amp; CO2'!$T$5:$W$5,1))*AV91</f>
        <v>1.4604405891063581E-2</v>
      </c>
      <c r="AX91" s="335">
        <f>INDEX('NOx &amp; CO2'!$T$6:$W$10,MATCH($C91,'NOx &amp; CO2'!$R$6:$R$10,1),MATCH(AX$78,'NOx &amp; CO2'!$T$5:$W$5,1))*AW91</f>
        <v>1.4200000000000008E-2</v>
      </c>
      <c r="AY91" s="335">
        <f>INDEX('NOx &amp; CO2'!$T$6:$W$10,MATCH($C91,'NOx &amp; CO2'!$R$6:$R$10,1),MATCH(AY$78,'NOx &amp; CO2'!$T$5:$W$5,1))*AX91</f>
        <v>1.4200000000000008E-2</v>
      </c>
      <c r="AZ91" s="335">
        <f>INDEX('NOx &amp; CO2'!$T$6:$W$10,MATCH($C91,'NOx &amp; CO2'!$R$6:$R$10,1),MATCH(AZ$78,'NOx &amp; CO2'!$T$5:$W$5,1))*AY91</f>
        <v>1.4200000000000008E-2</v>
      </c>
      <c r="BA91" s="335">
        <f>INDEX('NOx &amp; CO2'!$T$6:$W$10,MATCH($C91,'NOx &amp; CO2'!$R$6:$R$10,1),MATCH(BA$78,'NOx &amp; CO2'!$T$5:$W$5,1))*AZ91</f>
        <v>1.4200000000000008E-2</v>
      </c>
      <c r="BB91" s="335">
        <f>INDEX('NOx &amp; CO2'!$T$6:$W$10,MATCH($C91,'NOx &amp; CO2'!$R$6:$R$10,1),MATCH(BB$78,'NOx &amp; CO2'!$T$5:$W$5,1))*BA91</f>
        <v>1.4200000000000008E-2</v>
      </c>
      <c r="BC91" s="335">
        <f>INDEX('NOx &amp; CO2'!$T$6:$W$10,MATCH($C91,'NOx &amp; CO2'!$R$6:$R$10,1),MATCH(BC$78,'NOx &amp; CO2'!$T$5:$W$5,1))*BB91</f>
        <v>1.4200000000000008E-2</v>
      </c>
      <c r="BD91" s="335">
        <f>INDEX('NOx &amp; CO2'!$T$6:$W$10,MATCH($C91,'NOx &amp; CO2'!$R$6:$R$10,1),MATCH(BD$78,'NOx &amp; CO2'!$T$5:$W$5,1))*BC91</f>
        <v>1.4200000000000008E-2</v>
      </c>
      <c r="BE91" s="335">
        <f>INDEX('NOx &amp; CO2'!$T$6:$W$10,MATCH($C91,'NOx &amp; CO2'!$R$6:$R$10,1),MATCH(BE$78,'NOx &amp; CO2'!$T$5:$W$5,1))*BD91</f>
        <v>1.4200000000000008E-2</v>
      </c>
      <c r="BF91" s="335">
        <f>INDEX('NOx &amp; CO2'!$T$6:$W$10,MATCH($C91,'NOx &amp; CO2'!$R$6:$R$10,1),MATCH(BF$78,'NOx &amp; CO2'!$T$5:$W$5,1))*BE91</f>
        <v>1.4200000000000008E-2</v>
      </c>
      <c r="BG91" s="335">
        <f>INDEX('NOx &amp; CO2'!$T$6:$W$10,MATCH($C91,'NOx &amp; CO2'!$R$6:$R$10,1),MATCH(BG$78,'NOx &amp; CO2'!$T$5:$W$5,1))*BF91</f>
        <v>1.4200000000000008E-2</v>
      </c>
      <c r="BH91" s="335">
        <f>INDEX('NOx &amp; CO2'!$T$6:$W$10,MATCH($C91,'NOx &amp; CO2'!$R$6:$R$10,1),MATCH(BH$78,'NOx &amp; CO2'!$T$5:$W$5,1))*BG91</f>
        <v>1.4200000000000008E-2</v>
      </c>
      <c r="BI91" s="335">
        <f>INDEX('NOx &amp; CO2'!$T$6:$W$10,MATCH($C91,'NOx &amp; CO2'!$R$6:$R$10,1),MATCH(BI$78,'NOx &amp; CO2'!$T$5:$W$5,1))*BH91</f>
        <v>1.4200000000000008E-2</v>
      </c>
      <c r="BJ91" s="335">
        <f>INDEX('NOx &amp; CO2'!$T$6:$W$10,MATCH($C91,'NOx &amp; CO2'!$R$6:$R$10,1),MATCH(BJ$78,'NOx &amp; CO2'!$T$5:$W$5,1))*BI91</f>
        <v>1.4200000000000008E-2</v>
      </c>
      <c r="BK91" s="335">
        <f>INDEX('NOx &amp; CO2'!$T$6:$W$10,MATCH($C91,'NOx &amp; CO2'!$R$6:$R$10,1),MATCH(BK$78,'NOx &amp; CO2'!$T$5:$W$5,1))*BJ91</f>
        <v>1.4200000000000008E-2</v>
      </c>
      <c r="BL91" s="335">
        <f>INDEX('NOx &amp; CO2'!$T$6:$W$10,MATCH($C91,'NOx &amp; CO2'!$R$6:$R$10,1),MATCH(BL$78,'NOx &amp; CO2'!$T$5:$W$5,1))*BK91</f>
        <v>1.4200000000000008E-2</v>
      </c>
      <c r="BM91" s="335">
        <f>INDEX('NOx &amp; CO2'!$T$6:$W$10,MATCH($C91,'NOx &amp; CO2'!$R$6:$R$10,1),MATCH(BM$78,'NOx &amp; CO2'!$T$5:$W$5,1))*BL91</f>
        <v>1.4200000000000008E-2</v>
      </c>
      <c r="BN91" s="335">
        <f>INDEX('NOx &amp; CO2'!$T$6:$W$10,MATCH($C91,'NOx &amp; CO2'!$R$6:$R$10,1),MATCH(BN$78,'NOx &amp; CO2'!$T$5:$W$5,1))*BM91</f>
        <v>1.4200000000000008E-2</v>
      </c>
      <c r="BO91" s="335">
        <f>INDEX('NOx &amp; CO2'!$T$6:$W$10,MATCH($C91,'NOx &amp; CO2'!$R$6:$R$10,1),MATCH(BO$78,'NOx &amp; CO2'!$T$5:$W$5,1))*BN91</f>
        <v>1.4200000000000008E-2</v>
      </c>
      <c r="BP91" s="335">
        <f>INDEX('NOx &amp; CO2'!$T$6:$W$10,MATCH($C91,'NOx &amp; CO2'!$R$6:$R$10,1),MATCH(BP$78,'NOx &amp; CO2'!$T$5:$W$5,1))*BO91</f>
        <v>1.4200000000000008E-2</v>
      </c>
      <c r="BQ91" s="335">
        <f>INDEX('NOx &amp; CO2'!$T$6:$W$10,MATCH($C91,'NOx &amp; CO2'!$R$6:$R$10,1),MATCH(BQ$78,'NOx &amp; CO2'!$T$5:$W$5,1))*BP91</f>
        <v>1.4200000000000008E-2</v>
      </c>
      <c r="BR91" s="335">
        <f>INDEX('NOx &amp; CO2'!$T$6:$W$10,MATCH($C91,'NOx &amp; CO2'!$R$6:$R$10,1),MATCH(BR$78,'NOx &amp; CO2'!$T$5:$W$5,1))*BQ91</f>
        <v>1.4200000000000008E-2</v>
      </c>
      <c r="BS91" s="335">
        <f>INDEX('NOx &amp; CO2'!$T$6:$W$10,MATCH($C91,'NOx &amp; CO2'!$R$6:$R$10,1),MATCH(BS$78,'NOx &amp; CO2'!$T$5:$W$5,1))*BR91</f>
        <v>1.4200000000000008E-2</v>
      </c>
      <c r="BT91" s="335">
        <f>INDEX('NOx &amp; CO2'!$T$6:$W$10,MATCH($C91,'NOx &amp; CO2'!$R$6:$R$10,1),MATCH(BT$78,'NOx &amp; CO2'!$T$5:$W$5,1))*BS91</f>
        <v>1.4200000000000008E-2</v>
      </c>
      <c r="BU91" s="335">
        <f>INDEX('NOx &amp; CO2'!$T$6:$W$10,MATCH($C91,'NOx &amp; CO2'!$R$6:$R$10,1),MATCH(BU$78,'NOx &amp; CO2'!$T$5:$W$5,1))*BT91</f>
        <v>1.4200000000000008E-2</v>
      </c>
      <c r="BV91" s="335">
        <f>INDEX('NOx &amp; CO2'!$T$6:$W$10,MATCH($C91,'NOx &amp; CO2'!$R$6:$R$10,1),MATCH(BV$78,'NOx &amp; CO2'!$T$5:$W$5,1))*BU91</f>
        <v>1.4200000000000008E-2</v>
      </c>
      <c r="BW91" s="335">
        <f>INDEX('NOx &amp; CO2'!$T$6:$W$10,MATCH($C91,'NOx &amp; CO2'!$R$6:$R$10,1),MATCH(BW$78,'NOx &amp; CO2'!$T$5:$W$5,1))*BV91</f>
        <v>1.4200000000000008E-2</v>
      </c>
      <c r="BX91" s="335">
        <f>INDEX('NOx &amp; CO2'!$T$6:$W$10,MATCH($C91,'NOx &amp; CO2'!$R$6:$R$10,1),MATCH(BX$78,'NOx &amp; CO2'!$T$5:$W$5,1))*BW91</f>
        <v>1.4200000000000008E-2</v>
      </c>
      <c r="BY91" s="335">
        <f>INDEX('NOx &amp; CO2'!$T$6:$W$10,MATCH($C91,'NOx &amp; CO2'!$R$6:$R$10,1),MATCH(BY$78,'NOx &amp; CO2'!$T$5:$W$5,1))*BX91</f>
        <v>1.4200000000000008E-2</v>
      </c>
      <c r="BZ91" s="335">
        <f>INDEX('NOx &amp; CO2'!$T$6:$W$10,MATCH($C91,'NOx &amp; CO2'!$R$6:$R$10,1),MATCH(BZ$78,'NOx &amp; CO2'!$T$5:$W$5,1))*BY91</f>
        <v>1.4200000000000008E-2</v>
      </c>
      <c r="CA91" s="335">
        <f>INDEX('NOx &amp; CO2'!$T$6:$W$10,MATCH($C91,'NOx &amp; CO2'!$R$6:$R$10,1),MATCH(CA$78,'NOx &amp; CO2'!$T$5:$W$5,1))*BZ91</f>
        <v>1.4200000000000008E-2</v>
      </c>
      <c r="CB91" s="335">
        <f>INDEX('NOx &amp; CO2'!$T$6:$W$10,MATCH($C91,'NOx &amp; CO2'!$R$6:$R$10,1),MATCH(CB$78,'NOx &amp; CO2'!$T$5:$W$5,1))*CA91</f>
        <v>1.4200000000000008E-2</v>
      </c>
      <c r="CC91" s="335">
        <f>INDEX('NOx &amp; CO2'!$T$6:$W$10,MATCH($C91,'NOx &amp; CO2'!$R$6:$R$10,1),MATCH(CC$78,'NOx &amp; CO2'!$T$5:$W$5,1))*CB91</f>
        <v>1.4200000000000008E-2</v>
      </c>
      <c r="CD91" s="335">
        <f>INDEX('NOx &amp; CO2'!$T$6:$W$10,MATCH($C91,'NOx &amp; CO2'!$R$6:$R$10,1),MATCH(CD$78,'NOx &amp; CO2'!$T$5:$W$5,1))*CC91</f>
        <v>1.4200000000000008E-2</v>
      </c>
      <c r="CE91" s="335">
        <f>INDEX('NOx &amp; CO2'!$T$6:$W$10,MATCH($C91,'NOx &amp; CO2'!$R$6:$R$10,1),MATCH(CE$78,'NOx &amp; CO2'!$T$5:$W$5,1))*CD91</f>
        <v>1.4200000000000008E-2</v>
      </c>
      <c r="CF91" s="335">
        <f>INDEX('NOx &amp; CO2'!$T$6:$W$10,MATCH($C91,'NOx &amp; CO2'!$R$6:$R$10,1),MATCH(CF$78,'NOx &amp; CO2'!$T$5:$W$5,1))*CE91</f>
        <v>1.4200000000000008E-2</v>
      </c>
      <c r="CG91" s="335">
        <f>INDEX('NOx &amp; CO2'!$T$6:$W$10,MATCH($C91,'NOx &amp; CO2'!$R$6:$R$10,1),MATCH(CG$78,'NOx &amp; CO2'!$T$5:$W$5,1))*CF91</f>
        <v>1.4200000000000008E-2</v>
      </c>
      <c r="CH91" s="335">
        <f>INDEX('NOx &amp; CO2'!$T$6:$W$10,MATCH($C91,'NOx &amp; CO2'!$R$6:$R$10,1),MATCH(CH$78,'NOx &amp; CO2'!$T$5:$W$5,1))*CG91</f>
        <v>1.4200000000000008E-2</v>
      </c>
      <c r="CI91" s="335">
        <f>INDEX('NOx &amp; CO2'!$T$6:$W$10,MATCH($C91,'NOx &amp; CO2'!$R$6:$R$10,1),MATCH(CI$78,'NOx &amp; CO2'!$T$5:$W$5,1))*CH91</f>
        <v>1.4200000000000008E-2</v>
      </c>
      <c r="CJ91" s="335">
        <f>INDEX('NOx &amp; CO2'!$T$6:$W$10,MATCH($C91,'NOx &amp; CO2'!$R$6:$R$10,1),MATCH(CJ$78,'NOx &amp; CO2'!$T$5:$W$5,1))*CI91</f>
        <v>1.4200000000000008E-2</v>
      </c>
      <c r="CK91" s="335">
        <f>INDEX('NOx &amp; CO2'!$T$6:$W$10,MATCH($C91,'NOx &amp; CO2'!$R$6:$R$10,1),MATCH(CK$78,'NOx &amp; CO2'!$T$5:$W$5,1))*CJ91</f>
        <v>1.4200000000000008E-2</v>
      </c>
      <c r="CL91" s="335">
        <f>INDEX('NOx &amp; CO2'!$T$6:$W$10,MATCH($C91,'NOx &amp; CO2'!$R$6:$R$10,1),MATCH(CL$78,'NOx &amp; CO2'!$T$5:$W$5,1))*CK91</f>
        <v>1.4200000000000008E-2</v>
      </c>
      <c r="CM91" s="335">
        <f>INDEX('NOx &amp; CO2'!$T$6:$W$10,MATCH($C91,'NOx &amp; CO2'!$R$6:$R$10,1),MATCH(CM$78,'NOx &amp; CO2'!$T$5:$W$5,1))*CL91</f>
        <v>1.4200000000000008E-2</v>
      </c>
      <c r="CN91" s="335">
        <f>INDEX('NOx &amp; CO2'!$T$6:$W$10,MATCH($C91,'NOx &amp; CO2'!$R$6:$R$10,1),MATCH(CN$78,'NOx &amp; CO2'!$T$5:$W$5,1))*CM91</f>
        <v>1.4200000000000008E-2</v>
      </c>
      <c r="CO91" s="335">
        <f>INDEX('NOx &amp; CO2'!$T$6:$W$10,MATCH($C91,'NOx &amp; CO2'!$R$6:$R$10,1),MATCH(CO$78,'NOx &amp; CO2'!$T$5:$W$5,1))*CN91</f>
        <v>1.4200000000000008E-2</v>
      </c>
      <c r="CP91" s="335">
        <f>INDEX('NOx &amp; CO2'!$T$6:$W$10,MATCH($C91,'NOx &amp; CO2'!$R$6:$R$10,1),MATCH(CP$78,'NOx &amp; CO2'!$T$5:$W$5,1))*CO91</f>
        <v>1.4200000000000008E-2</v>
      </c>
      <c r="CQ91" s="335">
        <f>INDEX('NOx &amp; CO2'!$T$6:$W$10,MATCH($C91,'NOx &amp; CO2'!$R$6:$R$10,1),MATCH(CQ$78,'NOx &amp; CO2'!$T$5:$W$5,1))*CP91</f>
        <v>1.4200000000000008E-2</v>
      </c>
      <c r="CR91" s="335">
        <f>INDEX('NOx &amp; CO2'!$T$6:$W$10,MATCH($C91,'NOx &amp; CO2'!$R$6:$R$10,1),MATCH(CR$78,'NOx &amp; CO2'!$T$5:$W$5,1))*CQ91</f>
        <v>1.4200000000000008E-2</v>
      </c>
      <c r="CS91" s="335">
        <f>INDEX('NOx &amp; CO2'!$T$6:$W$10,MATCH($C91,'NOx &amp; CO2'!$R$6:$R$10,1),MATCH(CS$78,'NOx &amp; CO2'!$T$5:$W$5,1))*CR91</f>
        <v>1.4200000000000008E-2</v>
      </c>
    </row>
    <row r="92" spans="1:97" s="323" customFormat="1" x14ac:dyDescent="0.25">
      <c r="A92" s="278">
        <f t="shared" ref="A92" si="73">A31</f>
        <v>0</v>
      </c>
      <c r="B92" s="278" t="str">
        <f>'JA basår'!B20</f>
        <v>0 0</v>
      </c>
      <c r="C92" s="278">
        <f t="shared" ref="C92" si="74">C31</f>
        <v>0</v>
      </c>
      <c r="D92" s="565">
        <f>INDEX('NOx &amp; CO2'!$E$6:$I$10,MATCH($C92,'NOx &amp; CO2'!$C$6:$C$10,1),MATCH(D$78,'NOx &amp; CO2'!$E$5:$H$5,1))</f>
        <v>7.17E-2</v>
      </c>
      <c r="E92" s="565">
        <f>INDEX('NOx &amp; CO2'!$T$6:$W$10,MATCH($C92,'NOx &amp; CO2'!$R$6:$R$10,1),MATCH(E$78,'NOx &amp; CO2'!$T$5:$W$5,1))*D92</f>
        <v>6.8558723496039697E-2</v>
      </c>
      <c r="F92" s="565">
        <f>INDEX('NOx &amp; CO2'!$T$6:$W$10,MATCH($C92,'NOx &amp; CO2'!$R$6:$R$10,1),MATCH(F$78,'NOx &amp; CO2'!$T$5:$W$5,1))*E92</f>
        <v>6.5555070675124491E-2</v>
      </c>
      <c r="G92" s="565">
        <f>INDEX('NOx &amp; CO2'!$T$6:$W$10,MATCH($C92,'NOx &amp; CO2'!$R$6:$R$10,1),MATCH(G$78,'NOx &amp; CO2'!$T$5:$W$5,1))*F92</f>
        <v>6.2683012052708514E-2</v>
      </c>
      <c r="H92" s="565">
        <f>INDEX('NOx &amp; CO2'!$T$6:$W$10,MATCH($C92,'NOx &amp; CO2'!$R$6:$R$10,1),MATCH(H$78,'NOx &amp; CO2'!$T$5:$W$5,1))*G92</f>
        <v>5.9936782304331478E-2</v>
      </c>
      <c r="I92" s="565">
        <f>INDEX('NOx &amp; CO2'!$T$6:$W$10,MATCH($C92,'NOx &amp; CO2'!$R$6:$R$10,1),MATCH(I$78,'NOx &amp; CO2'!$T$5:$W$5,1))*H92</f>
        <v>5.7310868692398702E-2</v>
      </c>
      <c r="J92" s="565">
        <f>INDEX('NOx &amp; CO2'!$T$6:$W$10,MATCH($C92,'NOx &amp; CO2'!$R$6:$R$10,1),MATCH(J$78,'NOx &amp; CO2'!$T$5:$W$5,1))*I92</f>
        <v>5.4800000000000008E-2</v>
      </c>
      <c r="K92" s="565">
        <f>INDEX('NOx &amp; CO2'!$T$6:$W$10,MATCH($C92,'NOx &amp; CO2'!$R$6:$R$10,1),MATCH(K$78,'NOx &amp; CO2'!$T$5:$W$5,1))*J92</f>
        <v>5.268069525177068E-2</v>
      </c>
      <c r="L92" s="565">
        <f>INDEX('NOx &amp; CO2'!$T$6:$W$10,MATCH($C92,'NOx &amp; CO2'!$R$6:$R$10,1),MATCH(L$78,'NOx &amp; CO2'!$T$5:$W$5,1))*K92</f>
        <v>5.0643351317699516E-2</v>
      </c>
      <c r="M92" s="565">
        <f>INDEX('NOx &amp; CO2'!$T$6:$W$10,MATCH($C92,'NOx &amp; CO2'!$R$6:$R$10,1),MATCH(M$78,'NOx &amp; CO2'!$T$5:$W$5,1))*L92</f>
        <v>4.8684798490804503E-2</v>
      </c>
      <c r="N92" s="565">
        <f>INDEX('NOx &amp; CO2'!$T$6:$W$10,MATCH($C92,'NOx &amp; CO2'!$R$6:$R$10,1),MATCH(N$78,'NOx &amp; CO2'!$T$5:$W$5,1))*M92</f>
        <v>4.6801989647590088E-2</v>
      </c>
      <c r="O92" s="565">
        <f>INDEX('NOx &amp; CO2'!$T$6:$W$10,MATCH($C92,'NOx &amp; CO2'!$R$6:$R$10,1),MATCH(O$78,'NOx &amp; CO2'!$T$5:$W$5,1))*N92</f>
        <v>4.4991995507321518E-2</v>
      </c>
      <c r="P92" s="565">
        <f>INDEX('NOx &amp; CO2'!$T$6:$W$10,MATCH($C92,'NOx &amp; CO2'!$R$6:$R$10,1),MATCH(P$78,'NOx &amp; CO2'!$T$5:$W$5,1))*O92</f>
        <v>4.3252000074639418E-2</v>
      </c>
      <c r="Q92" s="565">
        <f>INDEX('NOx &amp; CO2'!$T$6:$W$10,MATCH($C92,'NOx &amp; CO2'!$R$6:$R$10,1),MATCH(Q$78,'NOx &amp; CO2'!$T$5:$W$5,1))*P92</f>
        <v>4.1579296258424117E-2</v>
      </c>
      <c r="R92" s="565">
        <f>INDEX('NOx &amp; CO2'!$T$6:$W$10,MATCH($C92,'NOx &amp; CO2'!$R$6:$R$10,1),MATCH(R$78,'NOx &amp; CO2'!$T$5:$W$5,1))*Q92</f>
        <v>3.9971281660093602E-2</v>
      </c>
      <c r="S92" s="565">
        <f>INDEX('NOx &amp; CO2'!$T$6:$W$10,MATCH($C92,'NOx &amp; CO2'!$R$6:$R$10,1),MATCH(S$78,'NOx &amp; CO2'!$T$5:$W$5,1))*R92</f>
        <v>3.8425454524782507E-2</v>
      </c>
      <c r="T92" s="565">
        <f>INDEX('NOx &amp; CO2'!$T$6:$W$10,MATCH($C92,'NOx &amp; CO2'!$R$6:$R$10,1),MATCH(T$78,'NOx &amp; CO2'!$T$5:$W$5,1))*S92</f>
        <v>3.6939409849102912E-2</v>
      </c>
      <c r="U92" s="565">
        <f>INDEX('NOx &amp; CO2'!$T$6:$W$10,MATCH($C92,'NOx &amp; CO2'!$R$6:$R$10,1),MATCH(U$78,'NOx &amp; CO2'!$T$5:$W$5,1))*T92</f>
        <v>3.5510835639431505E-2</v>
      </c>
      <c r="V92" s="565">
        <f>INDEX('NOx &amp; CO2'!$T$6:$W$10,MATCH($C92,'NOx &amp; CO2'!$R$6:$R$10,1),MATCH(V$78,'NOx &amp; CO2'!$T$5:$W$5,1))*U92</f>
        <v>3.4137509314901608E-2</v>
      </c>
      <c r="W92" s="565">
        <f>INDEX('NOx &amp; CO2'!$T$6:$W$10,MATCH($C92,'NOx &amp; CO2'!$R$6:$R$10,1),MATCH(W$78,'NOx &amp; CO2'!$T$5:$W$5,1))*V92</f>
        <v>3.2817294249503907E-2</v>
      </c>
      <c r="X92" s="565">
        <f>INDEX('NOx &amp; CO2'!$T$6:$W$10,MATCH($C92,'NOx &amp; CO2'!$R$6:$R$10,1),MATCH(X$78,'NOx &amp; CO2'!$T$5:$W$5,1))*W92</f>
        <v>3.1548136447916084E-2</v>
      </c>
      <c r="Y92" s="565">
        <f>INDEX('NOx &amp; CO2'!$T$6:$W$10,MATCH($C92,'NOx &amp; CO2'!$R$6:$R$10,1),MATCH(Y$78,'NOx &amp; CO2'!$T$5:$W$5,1))*X92</f>
        <v>3.0328061349889527E-2</v>
      </c>
      <c r="Z92" s="565">
        <f>INDEX('NOx &amp; CO2'!$T$6:$W$10,MATCH($C92,'NOx &amp; CO2'!$R$6:$R$10,1),MATCH(Z$78,'NOx &amp; CO2'!$T$5:$W$5,1))*Y92</f>
        <v>2.9155170758221438E-2</v>
      </c>
      <c r="AA92" s="335">
        <f>INDEX('NOx &amp; CO2'!$T$6:$W$10,MATCH($C92,'NOx &amp; CO2'!$R$6:$R$10,1),MATCH(AA$78,'NOx &amp; CO2'!$T$5:$W$5,1))*Z92</f>
        <v>2.8027639885532835E-2</v>
      </c>
      <c r="AB92" s="335">
        <f>INDEX('NOx &amp; CO2'!$T$6:$W$10,MATCH($C92,'NOx &amp; CO2'!$R$6:$R$10,1),MATCH(AB$78,'NOx &amp; CO2'!$T$5:$W$5,1))*AA92</f>
        <v>2.6943714515257809E-2</v>
      </c>
      <c r="AC92" s="335">
        <f>INDEX('NOx &amp; CO2'!$T$6:$W$10,MATCH($C92,'NOx &amp; CO2'!$R$6:$R$10,1),MATCH(AC$78,'NOx &amp; CO2'!$T$5:$W$5,1))*AB92</f>
        <v>2.5901708272427128E-2</v>
      </c>
      <c r="AD92" s="335">
        <f>INDEX('NOx &amp; CO2'!$T$6:$W$10,MATCH($C92,'NOx &amp; CO2'!$R$6:$R$10,1),MATCH(AD$78,'NOx &amp; CO2'!$T$5:$W$5,1))*AC92</f>
        <v>2.4900000000000019E-2</v>
      </c>
      <c r="AE92" s="335">
        <f>INDEX('NOx &amp; CO2'!$T$6:$W$10,MATCH($C92,'NOx &amp; CO2'!$R$6:$R$10,1),MATCH(AE$78,'NOx &amp; CO2'!$T$5:$W$5,1))*AD92</f>
        <v>2.4210502134589099E-2</v>
      </c>
      <c r="AF92" s="335">
        <f>INDEX('NOx &amp; CO2'!$T$6:$W$10,MATCH($C92,'NOx &amp; CO2'!$R$6:$R$10,1),MATCH(AF$78,'NOx &amp; CO2'!$T$5:$W$5,1))*AE92</f>
        <v>2.3540096932086061E-2</v>
      </c>
      <c r="AG92" s="335">
        <f>INDEX('NOx &amp; CO2'!$T$6:$W$10,MATCH($C92,'NOx &amp; CO2'!$R$6:$R$10,1),MATCH(AG$78,'NOx &amp; CO2'!$T$5:$W$5,1))*AF92</f>
        <v>2.2888255703723031E-2</v>
      </c>
      <c r="AH92" s="335">
        <f>INDEX('NOx &amp; CO2'!$T$6:$W$10,MATCH($C92,'NOx &amp; CO2'!$R$6:$R$10,1),MATCH(AH$78,'NOx &amp; CO2'!$T$5:$W$5,1))*AG92</f>
        <v>2.2254464400482215E-2</v>
      </c>
      <c r="AI92" s="335">
        <f>INDEX('NOx &amp; CO2'!$T$6:$W$10,MATCH($C92,'NOx &amp; CO2'!$R$6:$R$10,1),MATCH(AI$78,'NOx &amp; CO2'!$T$5:$W$5,1))*AH92</f>
        <v>2.1638223207711301E-2</v>
      </c>
      <c r="AJ92" s="335">
        <f>INDEX('NOx &amp; CO2'!$T$6:$W$10,MATCH($C92,'NOx &amp; CO2'!$R$6:$R$10,1),MATCH(AJ$78,'NOx &amp; CO2'!$T$5:$W$5,1))*AI92</f>
        <v>2.1039046150964236E-2</v>
      </c>
      <c r="AK92" s="335">
        <f>INDEX('NOx &amp; CO2'!$T$6:$W$10,MATCH($C92,'NOx &amp; CO2'!$R$6:$R$10,1),MATCH(AK$78,'NOx &amp; CO2'!$T$5:$W$5,1))*AJ92</f>
        <v>2.0456460712756541E-2</v>
      </c>
      <c r="AL92" s="335">
        <f>INDEX('NOx &amp; CO2'!$T$6:$W$10,MATCH($C92,'NOx &amp; CO2'!$R$6:$R$10,1),MATCH(AL$78,'NOx &amp; CO2'!$T$5:$W$5,1))*AK92</f>
        <v>1.9890007459932926E-2</v>
      </c>
      <c r="AM92" s="335">
        <f>INDEX('NOx &amp; CO2'!$T$6:$W$10,MATCH($C92,'NOx &amp; CO2'!$R$6:$R$10,1),MATCH(AM$78,'NOx &amp; CO2'!$T$5:$W$5,1))*AL92</f>
        <v>1.9339239681353367E-2</v>
      </c>
      <c r="AN92" s="335">
        <f>INDEX('NOx &amp; CO2'!$T$6:$W$10,MATCH($C92,'NOx &amp; CO2'!$R$6:$R$10,1),MATCH(AN$78,'NOx &amp; CO2'!$T$5:$W$5,1))*AM92</f>
        <v>1.8803723035611869E-2</v>
      </c>
      <c r="AO92" s="335">
        <f>INDEX('NOx &amp; CO2'!$T$6:$W$10,MATCH($C92,'NOx &amp; CO2'!$R$6:$R$10,1),MATCH(AO$78,'NOx &amp; CO2'!$T$5:$W$5,1))*AN92</f>
        <v>1.8283035208510164E-2</v>
      </c>
      <c r="AP92" s="335">
        <f>INDEX('NOx &amp; CO2'!$T$6:$W$10,MATCH($C92,'NOx &amp; CO2'!$R$6:$R$10,1),MATCH(AP$78,'NOx &amp; CO2'!$T$5:$W$5,1))*AO92</f>
        <v>1.777676558001617E-2</v>
      </c>
      <c r="AQ92" s="335">
        <f>INDEX('NOx &amp; CO2'!$T$6:$W$10,MATCH($C92,'NOx &amp; CO2'!$R$6:$R$10,1),MATCH(AQ$78,'NOx &amp; CO2'!$T$5:$W$5,1))*AP92</f>
        <v>1.7284514900444626E-2</v>
      </c>
      <c r="AR92" s="335">
        <f>INDEX('NOx &amp; CO2'!$T$6:$W$10,MATCH($C92,'NOx &amp; CO2'!$R$6:$R$10,1),MATCH(AR$78,'NOx &amp; CO2'!$T$5:$W$5,1))*AQ92</f>
        <v>1.6805894975604474E-2</v>
      </c>
      <c r="AS92" s="335">
        <f>INDEX('NOx &amp; CO2'!$T$6:$W$10,MATCH($C92,'NOx &amp; CO2'!$R$6:$R$10,1),MATCH(AS$78,'NOx &amp; CO2'!$T$5:$W$5,1))*AR92</f>
        <v>1.6340528360664741E-2</v>
      </c>
      <c r="AT92" s="335">
        <f>INDEX('NOx &amp; CO2'!$T$6:$W$10,MATCH($C92,'NOx &amp; CO2'!$R$6:$R$10,1),MATCH(AT$78,'NOx &amp; CO2'!$T$5:$W$5,1))*AS92</f>
        <v>1.5888048062497474E-2</v>
      </c>
      <c r="AU92" s="335">
        <f>INDEX('NOx &amp; CO2'!$T$6:$W$10,MATCH($C92,'NOx &amp; CO2'!$R$6:$R$10,1),MATCH(AU$78,'NOx &amp; CO2'!$T$5:$W$5,1))*AT92</f>
        <v>1.5448097250263013E-2</v>
      </c>
      <c r="AV92" s="335">
        <f>INDEX('NOx &amp; CO2'!$T$6:$W$10,MATCH($C92,'NOx &amp; CO2'!$R$6:$R$10,1),MATCH(AV$78,'NOx &amp; CO2'!$T$5:$W$5,1))*AU92</f>
        <v>1.5020328974009333E-2</v>
      </c>
      <c r="AW92" s="335">
        <f>INDEX('NOx &amp; CO2'!$T$6:$W$10,MATCH($C92,'NOx &amp; CO2'!$R$6:$R$10,1),MATCH(AW$78,'NOx &amp; CO2'!$T$5:$W$5,1))*AV92</f>
        <v>1.4604405891063581E-2</v>
      </c>
      <c r="AX92" s="335">
        <f>INDEX('NOx &amp; CO2'!$T$6:$W$10,MATCH($C92,'NOx &amp; CO2'!$R$6:$R$10,1),MATCH(AX$78,'NOx &amp; CO2'!$T$5:$W$5,1))*AW92</f>
        <v>1.4200000000000008E-2</v>
      </c>
      <c r="AY92" s="335">
        <f>INDEX('NOx &amp; CO2'!$T$6:$W$10,MATCH($C92,'NOx &amp; CO2'!$R$6:$R$10,1),MATCH(AY$78,'NOx &amp; CO2'!$T$5:$W$5,1))*AX92</f>
        <v>1.4200000000000008E-2</v>
      </c>
      <c r="AZ92" s="335">
        <f>INDEX('NOx &amp; CO2'!$T$6:$W$10,MATCH($C92,'NOx &amp; CO2'!$R$6:$R$10,1),MATCH(AZ$78,'NOx &amp; CO2'!$T$5:$W$5,1))*AY92</f>
        <v>1.4200000000000008E-2</v>
      </c>
      <c r="BA92" s="335">
        <f>INDEX('NOx &amp; CO2'!$T$6:$W$10,MATCH($C92,'NOx &amp; CO2'!$R$6:$R$10,1),MATCH(BA$78,'NOx &amp; CO2'!$T$5:$W$5,1))*AZ92</f>
        <v>1.4200000000000008E-2</v>
      </c>
      <c r="BB92" s="335">
        <f>INDEX('NOx &amp; CO2'!$T$6:$W$10,MATCH($C92,'NOx &amp; CO2'!$R$6:$R$10,1),MATCH(BB$78,'NOx &amp; CO2'!$T$5:$W$5,1))*BA92</f>
        <v>1.4200000000000008E-2</v>
      </c>
      <c r="BC92" s="335">
        <f>INDEX('NOx &amp; CO2'!$T$6:$W$10,MATCH($C92,'NOx &amp; CO2'!$R$6:$R$10,1),MATCH(BC$78,'NOx &amp; CO2'!$T$5:$W$5,1))*BB92</f>
        <v>1.4200000000000008E-2</v>
      </c>
      <c r="BD92" s="335">
        <f>INDEX('NOx &amp; CO2'!$T$6:$W$10,MATCH($C92,'NOx &amp; CO2'!$R$6:$R$10,1),MATCH(BD$78,'NOx &amp; CO2'!$T$5:$W$5,1))*BC92</f>
        <v>1.4200000000000008E-2</v>
      </c>
      <c r="BE92" s="335">
        <f>INDEX('NOx &amp; CO2'!$T$6:$W$10,MATCH($C92,'NOx &amp; CO2'!$R$6:$R$10,1),MATCH(BE$78,'NOx &amp; CO2'!$T$5:$W$5,1))*BD92</f>
        <v>1.4200000000000008E-2</v>
      </c>
      <c r="BF92" s="335">
        <f>INDEX('NOx &amp; CO2'!$T$6:$W$10,MATCH($C92,'NOx &amp; CO2'!$R$6:$R$10,1),MATCH(BF$78,'NOx &amp; CO2'!$T$5:$W$5,1))*BE92</f>
        <v>1.4200000000000008E-2</v>
      </c>
      <c r="BG92" s="335">
        <f>INDEX('NOx &amp; CO2'!$T$6:$W$10,MATCH($C92,'NOx &amp; CO2'!$R$6:$R$10,1),MATCH(BG$78,'NOx &amp; CO2'!$T$5:$W$5,1))*BF92</f>
        <v>1.4200000000000008E-2</v>
      </c>
      <c r="BH92" s="335">
        <f>INDEX('NOx &amp; CO2'!$T$6:$W$10,MATCH($C92,'NOx &amp; CO2'!$R$6:$R$10,1),MATCH(BH$78,'NOx &amp; CO2'!$T$5:$W$5,1))*BG92</f>
        <v>1.4200000000000008E-2</v>
      </c>
      <c r="BI92" s="335">
        <f>INDEX('NOx &amp; CO2'!$T$6:$W$10,MATCH($C92,'NOx &amp; CO2'!$R$6:$R$10,1),MATCH(BI$78,'NOx &amp; CO2'!$T$5:$W$5,1))*BH92</f>
        <v>1.4200000000000008E-2</v>
      </c>
      <c r="BJ92" s="335">
        <f>INDEX('NOx &amp; CO2'!$T$6:$W$10,MATCH($C92,'NOx &amp; CO2'!$R$6:$R$10,1),MATCH(BJ$78,'NOx &amp; CO2'!$T$5:$W$5,1))*BI92</f>
        <v>1.4200000000000008E-2</v>
      </c>
      <c r="BK92" s="335">
        <f>INDEX('NOx &amp; CO2'!$T$6:$W$10,MATCH($C92,'NOx &amp; CO2'!$R$6:$R$10,1),MATCH(BK$78,'NOx &amp; CO2'!$T$5:$W$5,1))*BJ92</f>
        <v>1.4200000000000008E-2</v>
      </c>
      <c r="BL92" s="335">
        <f>INDEX('NOx &amp; CO2'!$T$6:$W$10,MATCH($C92,'NOx &amp; CO2'!$R$6:$R$10,1),MATCH(BL$78,'NOx &amp; CO2'!$T$5:$W$5,1))*BK92</f>
        <v>1.4200000000000008E-2</v>
      </c>
      <c r="BM92" s="335">
        <f>INDEX('NOx &amp; CO2'!$T$6:$W$10,MATCH($C92,'NOx &amp; CO2'!$R$6:$R$10,1),MATCH(BM$78,'NOx &amp; CO2'!$T$5:$W$5,1))*BL92</f>
        <v>1.4200000000000008E-2</v>
      </c>
      <c r="BN92" s="335">
        <f>INDEX('NOx &amp; CO2'!$T$6:$W$10,MATCH($C92,'NOx &amp; CO2'!$R$6:$R$10,1),MATCH(BN$78,'NOx &amp; CO2'!$T$5:$W$5,1))*BM92</f>
        <v>1.4200000000000008E-2</v>
      </c>
      <c r="BO92" s="335">
        <f>INDEX('NOx &amp; CO2'!$T$6:$W$10,MATCH($C92,'NOx &amp; CO2'!$R$6:$R$10,1),MATCH(BO$78,'NOx &amp; CO2'!$T$5:$W$5,1))*BN92</f>
        <v>1.4200000000000008E-2</v>
      </c>
      <c r="BP92" s="335">
        <f>INDEX('NOx &amp; CO2'!$T$6:$W$10,MATCH($C92,'NOx &amp; CO2'!$R$6:$R$10,1),MATCH(BP$78,'NOx &amp; CO2'!$T$5:$W$5,1))*BO92</f>
        <v>1.4200000000000008E-2</v>
      </c>
      <c r="BQ92" s="335">
        <f>INDEX('NOx &amp; CO2'!$T$6:$W$10,MATCH($C92,'NOx &amp; CO2'!$R$6:$R$10,1),MATCH(BQ$78,'NOx &amp; CO2'!$T$5:$W$5,1))*BP92</f>
        <v>1.4200000000000008E-2</v>
      </c>
      <c r="BR92" s="335">
        <f>INDEX('NOx &amp; CO2'!$T$6:$W$10,MATCH($C92,'NOx &amp; CO2'!$R$6:$R$10,1),MATCH(BR$78,'NOx &amp; CO2'!$T$5:$W$5,1))*BQ92</f>
        <v>1.4200000000000008E-2</v>
      </c>
      <c r="BS92" s="335">
        <f>INDEX('NOx &amp; CO2'!$T$6:$W$10,MATCH($C92,'NOx &amp; CO2'!$R$6:$R$10,1),MATCH(BS$78,'NOx &amp; CO2'!$T$5:$W$5,1))*BR92</f>
        <v>1.4200000000000008E-2</v>
      </c>
      <c r="BT92" s="335">
        <f>INDEX('NOx &amp; CO2'!$T$6:$W$10,MATCH($C92,'NOx &amp; CO2'!$R$6:$R$10,1),MATCH(BT$78,'NOx &amp; CO2'!$T$5:$W$5,1))*BS92</f>
        <v>1.4200000000000008E-2</v>
      </c>
      <c r="BU92" s="335">
        <f>INDEX('NOx &amp; CO2'!$T$6:$W$10,MATCH($C92,'NOx &amp; CO2'!$R$6:$R$10,1),MATCH(BU$78,'NOx &amp; CO2'!$T$5:$W$5,1))*BT92</f>
        <v>1.4200000000000008E-2</v>
      </c>
      <c r="BV92" s="335">
        <f>INDEX('NOx &amp; CO2'!$T$6:$W$10,MATCH($C92,'NOx &amp; CO2'!$R$6:$R$10,1),MATCH(BV$78,'NOx &amp; CO2'!$T$5:$W$5,1))*BU92</f>
        <v>1.4200000000000008E-2</v>
      </c>
      <c r="BW92" s="335">
        <f>INDEX('NOx &amp; CO2'!$T$6:$W$10,MATCH($C92,'NOx &amp; CO2'!$R$6:$R$10,1),MATCH(BW$78,'NOx &amp; CO2'!$T$5:$W$5,1))*BV92</f>
        <v>1.4200000000000008E-2</v>
      </c>
      <c r="BX92" s="335">
        <f>INDEX('NOx &amp; CO2'!$T$6:$W$10,MATCH($C92,'NOx &amp; CO2'!$R$6:$R$10,1),MATCH(BX$78,'NOx &amp; CO2'!$T$5:$W$5,1))*BW92</f>
        <v>1.4200000000000008E-2</v>
      </c>
      <c r="BY92" s="335">
        <f>INDEX('NOx &amp; CO2'!$T$6:$W$10,MATCH($C92,'NOx &amp; CO2'!$R$6:$R$10,1),MATCH(BY$78,'NOx &amp; CO2'!$T$5:$W$5,1))*BX92</f>
        <v>1.4200000000000008E-2</v>
      </c>
      <c r="BZ92" s="335">
        <f>INDEX('NOx &amp; CO2'!$T$6:$W$10,MATCH($C92,'NOx &amp; CO2'!$R$6:$R$10,1),MATCH(BZ$78,'NOx &amp; CO2'!$T$5:$W$5,1))*BY92</f>
        <v>1.4200000000000008E-2</v>
      </c>
      <c r="CA92" s="335">
        <f>INDEX('NOx &amp; CO2'!$T$6:$W$10,MATCH($C92,'NOx &amp; CO2'!$R$6:$R$10,1),MATCH(CA$78,'NOx &amp; CO2'!$T$5:$W$5,1))*BZ92</f>
        <v>1.4200000000000008E-2</v>
      </c>
      <c r="CB92" s="335">
        <f>INDEX('NOx &amp; CO2'!$T$6:$W$10,MATCH($C92,'NOx &amp; CO2'!$R$6:$R$10,1),MATCH(CB$78,'NOx &amp; CO2'!$T$5:$W$5,1))*CA92</f>
        <v>1.4200000000000008E-2</v>
      </c>
      <c r="CC92" s="335">
        <f>INDEX('NOx &amp; CO2'!$T$6:$W$10,MATCH($C92,'NOx &amp; CO2'!$R$6:$R$10,1),MATCH(CC$78,'NOx &amp; CO2'!$T$5:$W$5,1))*CB92</f>
        <v>1.4200000000000008E-2</v>
      </c>
      <c r="CD92" s="335">
        <f>INDEX('NOx &amp; CO2'!$T$6:$W$10,MATCH($C92,'NOx &amp; CO2'!$R$6:$R$10,1),MATCH(CD$78,'NOx &amp; CO2'!$T$5:$W$5,1))*CC92</f>
        <v>1.4200000000000008E-2</v>
      </c>
      <c r="CE92" s="335">
        <f>INDEX('NOx &amp; CO2'!$T$6:$W$10,MATCH($C92,'NOx &amp; CO2'!$R$6:$R$10,1),MATCH(CE$78,'NOx &amp; CO2'!$T$5:$W$5,1))*CD92</f>
        <v>1.4200000000000008E-2</v>
      </c>
      <c r="CF92" s="335">
        <f>INDEX('NOx &amp; CO2'!$T$6:$W$10,MATCH($C92,'NOx &amp; CO2'!$R$6:$R$10,1),MATCH(CF$78,'NOx &amp; CO2'!$T$5:$W$5,1))*CE92</f>
        <v>1.4200000000000008E-2</v>
      </c>
      <c r="CG92" s="335">
        <f>INDEX('NOx &amp; CO2'!$T$6:$W$10,MATCH($C92,'NOx &amp; CO2'!$R$6:$R$10,1),MATCH(CG$78,'NOx &amp; CO2'!$T$5:$W$5,1))*CF92</f>
        <v>1.4200000000000008E-2</v>
      </c>
      <c r="CH92" s="335">
        <f>INDEX('NOx &amp; CO2'!$T$6:$W$10,MATCH($C92,'NOx &amp; CO2'!$R$6:$R$10,1),MATCH(CH$78,'NOx &amp; CO2'!$T$5:$W$5,1))*CG92</f>
        <v>1.4200000000000008E-2</v>
      </c>
      <c r="CI92" s="335">
        <f>INDEX('NOx &amp; CO2'!$T$6:$W$10,MATCH($C92,'NOx &amp; CO2'!$R$6:$R$10,1),MATCH(CI$78,'NOx &amp; CO2'!$T$5:$W$5,1))*CH92</f>
        <v>1.4200000000000008E-2</v>
      </c>
      <c r="CJ92" s="335">
        <f>INDEX('NOx &amp; CO2'!$T$6:$W$10,MATCH($C92,'NOx &amp; CO2'!$R$6:$R$10,1),MATCH(CJ$78,'NOx &amp; CO2'!$T$5:$W$5,1))*CI92</f>
        <v>1.4200000000000008E-2</v>
      </c>
      <c r="CK92" s="335">
        <f>INDEX('NOx &amp; CO2'!$T$6:$W$10,MATCH($C92,'NOx &amp; CO2'!$R$6:$R$10,1),MATCH(CK$78,'NOx &amp; CO2'!$T$5:$W$5,1))*CJ92</f>
        <v>1.4200000000000008E-2</v>
      </c>
      <c r="CL92" s="335">
        <f>INDEX('NOx &amp; CO2'!$T$6:$W$10,MATCH($C92,'NOx &amp; CO2'!$R$6:$R$10,1),MATCH(CL$78,'NOx &amp; CO2'!$T$5:$W$5,1))*CK92</f>
        <v>1.4200000000000008E-2</v>
      </c>
      <c r="CM92" s="335">
        <f>INDEX('NOx &amp; CO2'!$T$6:$W$10,MATCH($C92,'NOx &amp; CO2'!$R$6:$R$10,1),MATCH(CM$78,'NOx &amp; CO2'!$T$5:$W$5,1))*CL92</f>
        <v>1.4200000000000008E-2</v>
      </c>
      <c r="CN92" s="335">
        <f>INDEX('NOx &amp; CO2'!$T$6:$W$10,MATCH($C92,'NOx &amp; CO2'!$R$6:$R$10,1),MATCH(CN$78,'NOx &amp; CO2'!$T$5:$W$5,1))*CM92</f>
        <v>1.4200000000000008E-2</v>
      </c>
      <c r="CO92" s="335">
        <f>INDEX('NOx &amp; CO2'!$T$6:$W$10,MATCH($C92,'NOx &amp; CO2'!$R$6:$R$10,1),MATCH(CO$78,'NOx &amp; CO2'!$T$5:$W$5,1))*CN92</f>
        <v>1.4200000000000008E-2</v>
      </c>
      <c r="CP92" s="335">
        <f>INDEX('NOx &amp; CO2'!$T$6:$W$10,MATCH($C92,'NOx &amp; CO2'!$R$6:$R$10,1),MATCH(CP$78,'NOx &amp; CO2'!$T$5:$W$5,1))*CO92</f>
        <v>1.4200000000000008E-2</v>
      </c>
      <c r="CQ92" s="335">
        <f>INDEX('NOx &amp; CO2'!$T$6:$W$10,MATCH($C92,'NOx &amp; CO2'!$R$6:$R$10,1),MATCH(CQ$78,'NOx &amp; CO2'!$T$5:$W$5,1))*CP92</f>
        <v>1.4200000000000008E-2</v>
      </c>
      <c r="CR92" s="335">
        <f>INDEX('NOx &amp; CO2'!$T$6:$W$10,MATCH($C92,'NOx &amp; CO2'!$R$6:$R$10,1),MATCH(CR$78,'NOx &amp; CO2'!$T$5:$W$5,1))*CQ92</f>
        <v>1.4200000000000008E-2</v>
      </c>
      <c r="CS92" s="335">
        <f>INDEX('NOx &amp; CO2'!$T$6:$W$10,MATCH($C92,'NOx &amp; CO2'!$R$6:$R$10,1),MATCH(CS$78,'NOx &amp; CO2'!$T$5:$W$5,1))*CR92</f>
        <v>1.4200000000000008E-2</v>
      </c>
    </row>
    <row r="93" spans="1:97" s="323" customFormat="1" x14ac:dyDescent="0.25">
      <c r="A93" s="278">
        <f t="shared" ref="A93" si="75">A32</f>
        <v>0</v>
      </c>
      <c r="B93" s="278" t="str">
        <f>'JA basår'!B21</f>
        <v>0 0</v>
      </c>
      <c r="C93" s="278">
        <f t="shared" ref="C93" si="76">C32</f>
        <v>0</v>
      </c>
      <c r="D93" s="565">
        <f>INDEX('NOx &amp; CO2'!$E$6:$I$10,MATCH($C93,'NOx &amp; CO2'!$C$6:$C$10,1),MATCH(D$78,'NOx &amp; CO2'!$E$5:$H$5,1))</f>
        <v>7.17E-2</v>
      </c>
      <c r="E93" s="565">
        <f>INDEX('NOx &amp; CO2'!$T$6:$W$10,MATCH($C93,'NOx &amp; CO2'!$R$6:$R$10,1),MATCH(E$78,'NOx &amp; CO2'!$T$5:$W$5,1))*D93</f>
        <v>6.8558723496039697E-2</v>
      </c>
      <c r="F93" s="565">
        <f>INDEX('NOx &amp; CO2'!$T$6:$W$10,MATCH($C93,'NOx &amp; CO2'!$R$6:$R$10,1),MATCH(F$78,'NOx &amp; CO2'!$T$5:$W$5,1))*E93</f>
        <v>6.5555070675124491E-2</v>
      </c>
      <c r="G93" s="565">
        <f>INDEX('NOx &amp; CO2'!$T$6:$W$10,MATCH($C93,'NOx &amp; CO2'!$R$6:$R$10,1),MATCH(G$78,'NOx &amp; CO2'!$T$5:$W$5,1))*F93</f>
        <v>6.2683012052708514E-2</v>
      </c>
      <c r="H93" s="565">
        <f>INDEX('NOx &amp; CO2'!$T$6:$W$10,MATCH($C93,'NOx &amp; CO2'!$R$6:$R$10,1),MATCH(H$78,'NOx &amp; CO2'!$T$5:$W$5,1))*G93</f>
        <v>5.9936782304331478E-2</v>
      </c>
      <c r="I93" s="565">
        <f>INDEX('NOx &amp; CO2'!$T$6:$W$10,MATCH($C93,'NOx &amp; CO2'!$R$6:$R$10,1),MATCH(I$78,'NOx &amp; CO2'!$T$5:$W$5,1))*H93</f>
        <v>5.7310868692398702E-2</v>
      </c>
      <c r="J93" s="565">
        <f>INDEX('NOx &amp; CO2'!$T$6:$W$10,MATCH($C93,'NOx &amp; CO2'!$R$6:$R$10,1),MATCH(J$78,'NOx &amp; CO2'!$T$5:$W$5,1))*I93</f>
        <v>5.4800000000000008E-2</v>
      </c>
      <c r="K93" s="565">
        <f>INDEX('NOx &amp; CO2'!$T$6:$W$10,MATCH($C93,'NOx &amp; CO2'!$R$6:$R$10,1),MATCH(K$78,'NOx &amp; CO2'!$T$5:$W$5,1))*J93</f>
        <v>5.268069525177068E-2</v>
      </c>
      <c r="L93" s="565">
        <f>INDEX('NOx &amp; CO2'!$T$6:$W$10,MATCH($C93,'NOx &amp; CO2'!$R$6:$R$10,1),MATCH(L$78,'NOx &amp; CO2'!$T$5:$W$5,1))*K93</f>
        <v>5.0643351317699516E-2</v>
      </c>
      <c r="M93" s="565">
        <f>INDEX('NOx &amp; CO2'!$T$6:$W$10,MATCH($C93,'NOx &amp; CO2'!$R$6:$R$10,1),MATCH(M$78,'NOx &amp; CO2'!$T$5:$W$5,1))*L93</f>
        <v>4.8684798490804503E-2</v>
      </c>
      <c r="N93" s="565">
        <f>INDEX('NOx &amp; CO2'!$T$6:$W$10,MATCH($C93,'NOx &amp; CO2'!$R$6:$R$10,1),MATCH(N$78,'NOx &amp; CO2'!$T$5:$W$5,1))*M93</f>
        <v>4.6801989647590088E-2</v>
      </c>
      <c r="O93" s="565">
        <f>INDEX('NOx &amp; CO2'!$T$6:$W$10,MATCH($C93,'NOx &amp; CO2'!$R$6:$R$10,1),MATCH(O$78,'NOx &amp; CO2'!$T$5:$W$5,1))*N93</f>
        <v>4.4991995507321518E-2</v>
      </c>
      <c r="P93" s="565">
        <f>INDEX('NOx &amp; CO2'!$T$6:$W$10,MATCH($C93,'NOx &amp; CO2'!$R$6:$R$10,1),MATCH(P$78,'NOx &amp; CO2'!$T$5:$W$5,1))*O93</f>
        <v>4.3252000074639418E-2</v>
      </c>
      <c r="Q93" s="565">
        <f>INDEX('NOx &amp; CO2'!$T$6:$W$10,MATCH($C93,'NOx &amp; CO2'!$R$6:$R$10,1),MATCH(Q$78,'NOx &amp; CO2'!$T$5:$W$5,1))*P93</f>
        <v>4.1579296258424117E-2</v>
      </c>
      <c r="R93" s="565">
        <f>INDEX('NOx &amp; CO2'!$T$6:$W$10,MATCH($C93,'NOx &amp; CO2'!$R$6:$R$10,1),MATCH(R$78,'NOx &amp; CO2'!$T$5:$W$5,1))*Q93</f>
        <v>3.9971281660093602E-2</v>
      </c>
      <c r="S93" s="565">
        <f>INDEX('NOx &amp; CO2'!$T$6:$W$10,MATCH($C93,'NOx &amp; CO2'!$R$6:$R$10,1),MATCH(S$78,'NOx &amp; CO2'!$T$5:$W$5,1))*R93</f>
        <v>3.8425454524782507E-2</v>
      </c>
      <c r="T93" s="565">
        <f>INDEX('NOx &amp; CO2'!$T$6:$W$10,MATCH($C93,'NOx &amp; CO2'!$R$6:$R$10,1),MATCH(T$78,'NOx &amp; CO2'!$T$5:$W$5,1))*S93</f>
        <v>3.6939409849102912E-2</v>
      </c>
      <c r="U93" s="565">
        <f>INDEX('NOx &amp; CO2'!$T$6:$W$10,MATCH($C93,'NOx &amp; CO2'!$R$6:$R$10,1),MATCH(U$78,'NOx &amp; CO2'!$T$5:$W$5,1))*T93</f>
        <v>3.5510835639431505E-2</v>
      </c>
      <c r="V93" s="565">
        <f>INDEX('NOx &amp; CO2'!$T$6:$W$10,MATCH($C93,'NOx &amp; CO2'!$R$6:$R$10,1),MATCH(V$78,'NOx &amp; CO2'!$T$5:$W$5,1))*U93</f>
        <v>3.4137509314901608E-2</v>
      </c>
      <c r="W93" s="565">
        <f>INDEX('NOx &amp; CO2'!$T$6:$W$10,MATCH($C93,'NOx &amp; CO2'!$R$6:$R$10,1),MATCH(W$78,'NOx &amp; CO2'!$T$5:$W$5,1))*V93</f>
        <v>3.2817294249503907E-2</v>
      </c>
      <c r="X93" s="565">
        <f>INDEX('NOx &amp; CO2'!$T$6:$W$10,MATCH($C93,'NOx &amp; CO2'!$R$6:$R$10,1),MATCH(X$78,'NOx &amp; CO2'!$T$5:$W$5,1))*W93</f>
        <v>3.1548136447916084E-2</v>
      </c>
      <c r="Y93" s="565">
        <f>INDEX('NOx &amp; CO2'!$T$6:$W$10,MATCH($C93,'NOx &amp; CO2'!$R$6:$R$10,1),MATCH(Y$78,'NOx &amp; CO2'!$T$5:$W$5,1))*X93</f>
        <v>3.0328061349889527E-2</v>
      </c>
      <c r="Z93" s="565">
        <f>INDEX('NOx &amp; CO2'!$T$6:$W$10,MATCH($C93,'NOx &amp; CO2'!$R$6:$R$10,1),MATCH(Z$78,'NOx &amp; CO2'!$T$5:$W$5,1))*Y93</f>
        <v>2.9155170758221438E-2</v>
      </c>
      <c r="AA93" s="335">
        <f>INDEX('NOx &amp; CO2'!$T$6:$W$10,MATCH($C93,'NOx &amp; CO2'!$R$6:$R$10,1),MATCH(AA$78,'NOx &amp; CO2'!$T$5:$W$5,1))*Z93</f>
        <v>2.8027639885532835E-2</v>
      </c>
      <c r="AB93" s="335">
        <f>INDEX('NOx &amp; CO2'!$T$6:$W$10,MATCH($C93,'NOx &amp; CO2'!$R$6:$R$10,1),MATCH(AB$78,'NOx &amp; CO2'!$T$5:$W$5,1))*AA93</f>
        <v>2.6943714515257809E-2</v>
      </c>
      <c r="AC93" s="335">
        <f>INDEX('NOx &amp; CO2'!$T$6:$W$10,MATCH($C93,'NOx &amp; CO2'!$R$6:$R$10,1),MATCH(AC$78,'NOx &amp; CO2'!$T$5:$W$5,1))*AB93</f>
        <v>2.5901708272427128E-2</v>
      </c>
      <c r="AD93" s="335">
        <f>INDEX('NOx &amp; CO2'!$T$6:$W$10,MATCH($C93,'NOx &amp; CO2'!$R$6:$R$10,1),MATCH(AD$78,'NOx &amp; CO2'!$T$5:$W$5,1))*AC93</f>
        <v>2.4900000000000019E-2</v>
      </c>
      <c r="AE93" s="335">
        <f>INDEX('NOx &amp; CO2'!$T$6:$W$10,MATCH($C93,'NOx &amp; CO2'!$R$6:$R$10,1),MATCH(AE$78,'NOx &amp; CO2'!$T$5:$W$5,1))*AD93</f>
        <v>2.4210502134589099E-2</v>
      </c>
      <c r="AF93" s="335">
        <f>INDEX('NOx &amp; CO2'!$T$6:$W$10,MATCH($C93,'NOx &amp; CO2'!$R$6:$R$10,1),MATCH(AF$78,'NOx &amp; CO2'!$T$5:$W$5,1))*AE93</f>
        <v>2.3540096932086061E-2</v>
      </c>
      <c r="AG93" s="335">
        <f>INDEX('NOx &amp; CO2'!$T$6:$W$10,MATCH($C93,'NOx &amp; CO2'!$R$6:$R$10,1),MATCH(AG$78,'NOx &amp; CO2'!$T$5:$W$5,1))*AF93</f>
        <v>2.2888255703723031E-2</v>
      </c>
      <c r="AH93" s="335">
        <f>INDEX('NOx &amp; CO2'!$T$6:$W$10,MATCH($C93,'NOx &amp; CO2'!$R$6:$R$10,1),MATCH(AH$78,'NOx &amp; CO2'!$T$5:$W$5,1))*AG93</f>
        <v>2.2254464400482215E-2</v>
      </c>
      <c r="AI93" s="335">
        <f>INDEX('NOx &amp; CO2'!$T$6:$W$10,MATCH($C93,'NOx &amp; CO2'!$R$6:$R$10,1),MATCH(AI$78,'NOx &amp; CO2'!$T$5:$W$5,1))*AH93</f>
        <v>2.1638223207711301E-2</v>
      </c>
      <c r="AJ93" s="335">
        <f>INDEX('NOx &amp; CO2'!$T$6:$W$10,MATCH($C93,'NOx &amp; CO2'!$R$6:$R$10,1),MATCH(AJ$78,'NOx &amp; CO2'!$T$5:$W$5,1))*AI93</f>
        <v>2.1039046150964236E-2</v>
      </c>
      <c r="AK93" s="335">
        <f>INDEX('NOx &amp; CO2'!$T$6:$W$10,MATCH($C93,'NOx &amp; CO2'!$R$6:$R$10,1),MATCH(AK$78,'NOx &amp; CO2'!$T$5:$W$5,1))*AJ93</f>
        <v>2.0456460712756541E-2</v>
      </c>
      <c r="AL93" s="335">
        <f>INDEX('NOx &amp; CO2'!$T$6:$W$10,MATCH($C93,'NOx &amp; CO2'!$R$6:$R$10,1),MATCH(AL$78,'NOx &amp; CO2'!$T$5:$W$5,1))*AK93</f>
        <v>1.9890007459932926E-2</v>
      </c>
      <c r="AM93" s="335">
        <f>INDEX('NOx &amp; CO2'!$T$6:$W$10,MATCH($C93,'NOx &amp; CO2'!$R$6:$R$10,1),MATCH(AM$78,'NOx &amp; CO2'!$T$5:$W$5,1))*AL93</f>
        <v>1.9339239681353367E-2</v>
      </c>
      <c r="AN93" s="335">
        <f>INDEX('NOx &amp; CO2'!$T$6:$W$10,MATCH($C93,'NOx &amp; CO2'!$R$6:$R$10,1),MATCH(AN$78,'NOx &amp; CO2'!$T$5:$W$5,1))*AM93</f>
        <v>1.8803723035611869E-2</v>
      </c>
      <c r="AO93" s="335">
        <f>INDEX('NOx &amp; CO2'!$T$6:$W$10,MATCH($C93,'NOx &amp; CO2'!$R$6:$R$10,1),MATCH(AO$78,'NOx &amp; CO2'!$T$5:$W$5,1))*AN93</f>
        <v>1.8283035208510164E-2</v>
      </c>
      <c r="AP93" s="335">
        <f>INDEX('NOx &amp; CO2'!$T$6:$W$10,MATCH($C93,'NOx &amp; CO2'!$R$6:$R$10,1),MATCH(AP$78,'NOx &amp; CO2'!$T$5:$W$5,1))*AO93</f>
        <v>1.777676558001617E-2</v>
      </c>
      <c r="AQ93" s="335">
        <f>INDEX('NOx &amp; CO2'!$T$6:$W$10,MATCH($C93,'NOx &amp; CO2'!$R$6:$R$10,1),MATCH(AQ$78,'NOx &amp; CO2'!$T$5:$W$5,1))*AP93</f>
        <v>1.7284514900444626E-2</v>
      </c>
      <c r="AR93" s="335">
        <f>INDEX('NOx &amp; CO2'!$T$6:$W$10,MATCH($C93,'NOx &amp; CO2'!$R$6:$R$10,1),MATCH(AR$78,'NOx &amp; CO2'!$T$5:$W$5,1))*AQ93</f>
        <v>1.6805894975604474E-2</v>
      </c>
      <c r="AS93" s="335">
        <f>INDEX('NOx &amp; CO2'!$T$6:$W$10,MATCH($C93,'NOx &amp; CO2'!$R$6:$R$10,1),MATCH(AS$78,'NOx &amp; CO2'!$T$5:$W$5,1))*AR93</f>
        <v>1.6340528360664741E-2</v>
      </c>
      <c r="AT93" s="335">
        <f>INDEX('NOx &amp; CO2'!$T$6:$W$10,MATCH($C93,'NOx &amp; CO2'!$R$6:$R$10,1),MATCH(AT$78,'NOx &amp; CO2'!$T$5:$W$5,1))*AS93</f>
        <v>1.5888048062497474E-2</v>
      </c>
      <c r="AU93" s="335">
        <f>INDEX('NOx &amp; CO2'!$T$6:$W$10,MATCH($C93,'NOx &amp; CO2'!$R$6:$R$10,1),MATCH(AU$78,'NOx &amp; CO2'!$T$5:$W$5,1))*AT93</f>
        <v>1.5448097250263013E-2</v>
      </c>
      <c r="AV93" s="335">
        <f>INDEX('NOx &amp; CO2'!$T$6:$W$10,MATCH($C93,'NOx &amp; CO2'!$R$6:$R$10,1),MATCH(AV$78,'NOx &amp; CO2'!$T$5:$W$5,1))*AU93</f>
        <v>1.5020328974009333E-2</v>
      </c>
      <c r="AW93" s="335">
        <f>INDEX('NOx &amp; CO2'!$T$6:$W$10,MATCH($C93,'NOx &amp; CO2'!$R$6:$R$10,1),MATCH(AW$78,'NOx &amp; CO2'!$T$5:$W$5,1))*AV93</f>
        <v>1.4604405891063581E-2</v>
      </c>
      <c r="AX93" s="335">
        <f>INDEX('NOx &amp; CO2'!$T$6:$W$10,MATCH($C93,'NOx &amp; CO2'!$R$6:$R$10,1),MATCH(AX$78,'NOx &amp; CO2'!$T$5:$W$5,1))*AW93</f>
        <v>1.4200000000000008E-2</v>
      </c>
      <c r="AY93" s="335">
        <f>INDEX('NOx &amp; CO2'!$T$6:$W$10,MATCH($C93,'NOx &amp; CO2'!$R$6:$R$10,1),MATCH(AY$78,'NOx &amp; CO2'!$T$5:$W$5,1))*AX93</f>
        <v>1.4200000000000008E-2</v>
      </c>
      <c r="AZ93" s="335">
        <f>INDEX('NOx &amp; CO2'!$T$6:$W$10,MATCH($C93,'NOx &amp; CO2'!$R$6:$R$10,1),MATCH(AZ$78,'NOx &amp; CO2'!$T$5:$W$5,1))*AY93</f>
        <v>1.4200000000000008E-2</v>
      </c>
      <c r="BA93" s="335">
        <f>INDEX('NOx &amp; CO2'!$T$6:$W$10,MATCH($C93,'NOx &amp; CO2'!$R$6:$R$10,1),MATCH(BA$78,'NOx &amp; CO2'!$T$5:$W$5,1))*AZ93</f>
        <v>1.4200000000000008E-2</v>
      </c>
      <c r="BB93" s="335">
        <f>INDEX('NOx &amp; CO2'!$T$6:$W$10,MATCH($C93,'NOx &amp; CO2'!$R$6:$R$10,1),MATCH(BB$78,'NOx &amp; CO2'!$T$5:$W$5,1))*BA93</f>
        <v>1.4200000000000008E-2</v>
      </c>
      <c r="BC93" s="335">
        <f>INDEX('NOx &amp; CO2'!$T$6:$W$10,MATCH($C93,'NOx &amp; CO2'!$R$6:$R$10,1),MATCH(BC$78,'NOx &amp; CO2'!$T$5:$W$5,1))*BB93</f>
        <v>1.4200000000000008E-2</v>
      </c>
      <c r="BD93" s="335">
        <f>INDEX('NOx &amp; CO2'!$T$6:$W$10,MATCH($C93,'NOx &amp; CO2'!$R$6:$R$10,1),MATCH(BD$78,'NOx &amp; CO2'!$T$5:$W$5,1))*BC93</f>
        <v>1.4200000000000008E-2</v>
      </c>
      <c r="BE93" s="335">
        <f>INDEX('NOx &amp; CO2'!$T$6:$W$10,MATCH($C93,'NOx &amp; CO2'!$R$6:$R$10,1),MATCH(BE$78,'NOx &amp; CO2'!$T$5:$W$5,1))*BD93</f>
        <v>1.4200000000000008E-2</v>
      </c>
      <c r="BF93" s="335">
        <f>INDEX('NOx &amp; CO2'!$T$6:$W$10,MATCH($C93,'NOx &amp; CO2'!$R$6:$R$10,1),MATCH(BF$78,'NOx &amp; CO2'!$T$5:$W$5,1))*BE93</f>
        <v>1.4200000000000008E-2</v>
      </c>
      <c r="BG93" s="335">
        <f>INDEX('NOx &amp; CO2'!$T$6:$W$10,MATCH($C93,'NOx &amp; CO2'!$R$6:$R$10,1),MATCH(BG$78,'NOx &amp; CO2'!$T$5:$W$5,1))*BF93</f>
        <v>1.4200000000000008E-2</v>
      </c>
      <c r="BH93" s="335">
        <f>INDEX('NOx &amp; CO2'!$T$6:$W$10,MATCH($C93,'NOx &amp; CO2'!$R$6:$R$10,1),MATCH(BH$78,'NOx &amp; CO2'!$T$5:$W$5,1))*BG93</f>
        <v>1.4200000000000008E-2</v>
      </c>
      <c r="BI93" s="335">
        <f>INDEX('NOx &amp; CO2'!$T$6:$W$10,MATCH($C93,'NOx &amp; CO2'!$R$6:$R$10,1),MATCH(BI$78,'NOx &amp; CO2'!$T$5:$W$5,1))*BH93</f>
        <v>1.4200000000000008E-2</v>
      </c>
      <c r="BJ93" s="335">
        <f>INDEX('NOx &amp; CO2'!$T$6:$W$10,MATCH($C93,'NOx &amp; CO2'!$R$6:$R$10,1),MATCH(BJ$78,'NOx &amp; CO2'!$T$5:$W$5,1))*BI93</f>
        <v>1.4200000000000008E-2</v>
      </c>
      <c r="BK93" s="335">
        <f>INDEX('NOx &amp; CO2'!$T$6:$W$10,MATCH($C93,'NOx &amp; CO2'!$R$6:$R$10,1),MATCH(BK$78,'NOx &amp; CO2'!$T$5:$W$5,1))*BJ93</f>
        <v>1.4200000000000008E-2</v>
      </c>
      <c r="BL93" s="335">
        <f>INDEX('NOx &amp; CO2'!$T$6:$W$10,MATCH($C93,'NOx &amp; CO2'!$R$6:$R$10,1),MATCH(BL$78,'NOx &amp; CO2'!$T$5:$W$5,1))*BK93</f>
        <v>1.4200000000000008E-2</v>
      </c>
      <c r="BM93" s="335">
        <f>INDEX('NOx &amp; CO2'!$T$6:$W$10,MATCH($C93,'NOx &amp; CO2'!$R$6:$R$10,1),MATCH(BM$78,'NOx &amp; CO2'!$T$5:$W$5,1))*BL93</f>
        <v>1.4200000000000008E-2</v>
      </c>
      <c r="BN93" s="335">
        <f>INDEX('NOx &amp; CO2'!$T$6:$W$10,MATCH($C93,'NOx &amp; CO2'!$R$6:$R$10,1),MATCH(BN$78,'NOx &amp; CO2'!$T$5:$W$5,1))*BM93</f>
        <v>1.4200000000000008E-2</v>
      </c>
      <c r="BO93" s="335">
        <f>INDEX('NOx &amp; CO2'!$T$6:$W$10,MATCH($C93,'NOx &amp; CO2'!$R$6:$R$10,1),MATCH(BO$78,'NOx &amp; CO2'!$T$5:$W$5,1))*BN93</f>
        <v>1.4200000000000008E-2</v>
      </c>
      <c r="BP93" s="335">
        <f>INDEX('NOx &amp; CO2'!$T$6:$W$10,MATCH($C93,'NOx &amp; CO2'!$R$6:$R$10,1),MATCH(BP$78,'NOx &amp; CO2'!$T$5:$W$5,1))*BO93</f>
        <v>1.4200000000000008E-2</v>
      </c>
      <c r="BQ93" s="335">
        <f>INDEX('NOx &amp; CO2'!$T$6:$W$10,MATCH($C93,'NOx &amp; CO2'!$R$6:$R$10,1),MATCH(BQ$78,'NOx &amp; CO2'!$T$5:$W$5,1))*BP93</f>
        <v>1.4200000000000008E-2</v>
      </c>
      <c r="BR93" s="335">
        <f>INDEX('NOx &amp; CO2'!$T$6:$W$10,MATCH($C93,'NOx &amp; CO2'!$R$6:$R$10,1),MATCH(BR$78,'NOx &amp; CO2'!$T$5:$W$5,1))*BQ93</f>
        <v>1.4200000000000008E-2</v>
      </c>
      <c r="BS93" s="335">
        <f>INDEX('NOx &amp; CO2'!$T$6:$W$10,MATCH($C93,'NOx &amp; CO2'!$R$6:$R$10,1),MATCH(BS$78,'NOx &amp; CO2'!$T$5:$W$5,1))*BR93</f>
        <v>1.4200000000000008E-2</v>
      </c>
      <c r="BT93" s="335">
        <f>INDEX('NOx &amp; CO2'!$T$6:$W$10,MATCH($C93,'NOx &amp; CO2'!$R$6:$R$10,1),MATCH(BT$78,'NOx &amp; CO2'!$T$5:$W$5,1))*BS93</f>
        <v>1.4200000000000008E-2</v>
      </c>
      <c r="BU93" s="335">
        <f>INDEX('NOx &amp; CO2'!$T$6:$W$10,MATCH($C93,'NOx &amp; CO2'!$R$6:$R$10,1),MATCH(BU$78,'NOx &amp; CO2'!$T$5:$W$5,1))*BT93</f>
        <v>1.4200000000000008E-2</v>
      </c>
      <c r="BV93" s="335">
        <f>INDEX('NOx &amp; CO2'!$T$6:$W$10,MATCH($C93,'NOx &amp; CO2'!$R$6:$R$10,1),MATCH(BV$78,'NOx &amp; CO2'!$T$5:$W$5,1))*BU93</f>
        <v>1.4200000000000008E-2</v>
      </c>
      <c r="BW93" s="335">
        <f>INDEX('NOx &amp; CO2'!$T$6:$W$10,MATCH($C93,'NOx &amp; CO2'!$R$6:$R$10,1),MATCH(BW$78,'NOx &amp; CO2'!$T$5:$W$5,1))*BV93</f>
        <v>1.4200000000000008E-2</v>
      </c>
      <c r="BX93" s="335">
        <f>INDEX('NOx &amp; CO2'!$T$6:$W$10,MATCH($C93,'NOx &amp; CO2'!$R$6:$R$10,1),MATCH(BX$78,'NOx &amp; CO2'!$T$5:$W$5,1))*BW93</f>
        <v>1.4200000000000008E-2</v>
      </c>
      <c r="BY93" s="335">
        <f>INDEX('NOx &amp; CO2'!$T$6:$W$10,MATCH($C93,'NOx &amp; CO2'!$R$6:$R$10,1),MATCH(BY$78,'NOx &amp; CO2'!$T$5:$W$5,1))*BX93</f>
        <v>1.4200000000000008E-2</v>
      </c>
      <c r="BZ93" s="335">
        <f>INDEX('NOx &amp; CO2'!$T$6:$W$10,MATCH($C93,'NOx &amp; CO2'!$R$6:$R$10,1),MATCH(BZ$78,'NOx &amp; CO2'!$T$5:$W$5,1))*BY93</f>
        <v>1.4200000000000008E-2</v>
      </c>
      <c r="CA93" s="335">
        <f>INDEX('NOx &amp; CO2'!$T$6:$W$10,MATCH($C93,'NOx &amp; CO2'!$R$6:$R$10,1),MATCH(CA$78,'NOx &amp; CO2'!$T$5:$W$5,1))*BZ93</f>
        <v>1.4200000000000008E-2</v>
      </c>
      <c r="CB93" s="335">
        <f>INDEX('NOx &amp; CO2'!$T$6:$W$10,MATCH($C93,'NOx &amp; CO2'!$R$6:$R$10,1),MATCH(CB$78,'NOx &amp; CO2'!$T$5:$W$5,1))*CA93</f>
        <v>1.4200000000000008E-2</v>
      </c>
      <c r="CC93" s="335">
        <f>INDEX('NOx &amp; CO2'!$T$6:$W$10,MATCH($C93,'NOx &amp; CO2'!$R$6:$R$10,1),MATCH(CC$78,'NOx &amp; CO2'!$T$5:$W$5,1))*CB93</f>
        <v>1.4200000000000008E-2</v>
      </c>
      <c r="CD93" s="335">
        <f>INDEX('NOx &amp; CO2'!$T$6:$W$10,MATCH($C93,'NOx &amp; CO2'!$R$6:$R$10,1),MATCH(CD$78,'NOx &amp; CO2'!$T$5:$W$5,1))*CC93</f>
        <v>1.4200000000000008E-2</v>
      </c>
      <c r="CE93" s="335">
        <f>INDEX('NOx &amp; CO2'!$T$6:$W$10,MATCH($C93,'NOx &amp; CO2'!$R$6:$R$10,1),MATCH(CE$78,'NOx &amp; CO2'!$T$5:$W$5,1))*CD93</f>
        <v>1.4200000000000008E-2</v>
      </c>
      <c r="CF93" s="335">
        <f>INDEX('NOx &amp; CO2'!$T$6:$W$10,MATCH($C93,'NOx &amp; CO2'!$R$6:$R$10,1),MATCH(CF$78,'NOx &amp; CO2'!$T$5:$W$5,1))*CE93</f>
        <v>1.4200000000000008E-2</v>
      </c>
      <c r="CG93" s="335">
        <f>INDEX('NOx &amp; CO2'!$T$6:$W$10,MATCH($C93,'NOx &amp; CO2'!$R$6:$R$10,1),MATCH(CG$78,'NOx &amp; CO2'!$T$5:$W$5,1))*CF93</f>
        <v>1.4200000000000008E-2</v>
      </c>
      <c r="CH93" s="335">
        <f>INDEX('NOx &amp; CO2'!$T$6:$W$10,MATCH($C93,'NOx &amp; CO2'!$R$6:$R$10,1),MATCH(CH$78,'NOx &amp; CO2'!$T$5:$W$5,1))*CG93</f>
        <v>1.4200000000000008E-2</v>
      </c>
      <c r="CI93" s="335">
        <f>INDEX('NOx &amp; CO2'!$T$6:$W$10,MATCH($C93,'NOx &amp; CO2'!$R$6:$R$10,1),MATCH(CI$78,'NOx &amp; CO2'!$T$5:$W$5,1))*CH93</f>
        <v>1.4200000000000008E-2</v>
      </c>
      <c r="CJ93" s="335">
        <f>INDEX('NOx &amp; CO2'!$T$6:$W$10,MATCH($C93,'NOx &amp; CO2'!$R$6:$R$10,1),MATCH(CJ$78,'NOx &amp; CO2'!$T$5:$W$5,1))*CI93</f>
        <v>1.4200000000000008E-2</v>
      </c>
      <c r="CK93" s="335">
        <f>INDEX('NOx &amp; CO2'!$T$6:$W$10,MATCH($C93,'NOx &amp; CO2'!$R$6:$R$10,1),MATCH(CK$78,'NOx &amp; CO2'!$T$5:$W$5,1))*CJ93</f>
        <v>1.4200000000000008E-2</v>
      </c>
      <c r="CL93" s="335">
        <f>INDEX('NOx &amp; CO2'!$T$6:$W$10,MATCH($C93,'NOx &amp; CO2'!$R$6:$R$10,1),MATCH(CL$78,'NOx &amp; CO2'!$T$5:$W$5,1))*CK93</f>
        <v>1.4200000000000008E-2</v>
      </c>
      <c r="CM93" s="335">
        <f>INDEX('NOx &amp; CO2'!$T$6:$W$10,MATCH($C93,'NOx &amp; CO2'!$R$6:$R$10,1),MATCH(CM$78,'NOx &amp; CO2'!$T$5:$W$5,1))*CL93</f>
        <v>1.4200000000000008E-2</v>
      </c>
      <c r="CN93" s="335">
        <f>INDEX('NOx &amp; CO2'!$T$6:$W$10,MATCH($C93,'NOx &amp; CO2'!$R$6:$R$10,1),MATCH(CN$78,'NOx &amp; CO2'!$T$5:$W$5,1))*CM93</f>
        <v>1.4200000000000008E-2</v>
      </c>
      <c r="CO93" s="335">
        <f>INDEX('NOx &amp; CO2'!$T$6:$W$10,MATCH($C93,'NOx &amp; CO2'!$R$6:$R$10,1),MATCH(CO$78,'NOx &amp; CO2'!$T$5:$W$5,1))*CN93</f>
        <v>1.4200000000000008E-2</v>
      </c>
      <c r="CP93" s="335">
        <f>INDEX('NOx &amp; CO2'!$T$6:$W$10,MATCH($C93,'NOx &amp; CO2'!$R$6:$R$10,1),MATCH(CP$78,'NOx &amp; CO2'!$T$5:$W$5,1))*CO93</f>
        <v>1.4200000000000008E-2</v>
      </c>
      <c r="CQ93" s="335">
        <f>INDEX('NOx &amp; CO2'!$T$6:$W$10,MATCH($C93,'NOx &amp; CO2'!$R$6:$R$10,1),MATCH(CQ$78,'NOx &amp; CO2'!$T$5:$W$5,1))*CP93</f>
        <v>1.4200000000000008E-2</v>
      </c>
      <c r="CR93" s="335">
        <f>INDEX('NOx &amp; CO2'!$T$6:$W$10,MATCH($C93,'NOx &amp; CO2'!$R$6:$R$10,1),MATCH(CR$78,'NOx &amp; CO2'!$T$5:$W$5,1))*CQ93</f>
        <v>1.4200000000000008E-2</v>
      </c>
      <c r="CS93" s="335">
        <f>INDEX('NOx &amp; CO2'!$T$6:$W$10,MATCH($C93,'NOx &amp; CO2'!$R$6:$R$10,1),MATCH(CS$78,'NOx &amp; CO2'!$T$5:$W$5,1))*CR93</f>
        <v>1.4200000000000008E-2</v>
      </c>
    </row>
    <row r="94" spans="1:97" s="323" customFormat="1" x14ac:dyDescent="0.25">
      <c r="A94" s="278">
        <f t="shared" ref="A94" si="77">A33</f>
        <v>0</v>
      </c>
      <c r="B94" s="278" t="str">
        <f>'JA basår'!B22</f>
        <v>0 0</v>
      </c>
      <c r="C94" s="278">
        <f t="shared" ref="C94" si="78">C33</f>
        <v>0</v>
      </c>
      <c r="D94" s="565">
        <f>INDEX('NOx &amp; CO2'!$E$6:$I$10,MATCH($C94,'NOx &amp; CO2'!$C$6:$C$10,1),MATCH(D$78,'NOx &amp; CO2'!$E$5:$H$5,1))</f>
        <v>7.17E-2</v>
      </c>
      <c r="E94" s="565">
        <f>INDEX('NOx &amp; CO2'!$T$6:$W$10,MATCH($C94,'NOx &amp; CO2'!$R$6:$R$10,1),MATCH(E$78,'NOx &amp; CO2'!$T$5:$W$5,1))*D94</f>
        <v>6.8558723496039697E-2</v>
      </c>
      <c r="F94" s="565">
        <f>INDEX('NOx &amp; CO2'!$T$6:$W$10,MATCH($C94,'NOx &amp; CO2'!$R$6:$R$10,1),MATCH(F$78,'NOx &amp; CO2'!$T$5:$W$5,1))*E94</f>
        <v>6.5555070675124491E-2</v>
      </c>
      <c r="G94" s="565">
        <f>INDEX('NOx &amp; CO2'!$T$6:$W$10,MATCH($C94,'NOx &amp; CO2'!$R$6:$R$10,1),MATCH(G$78,'NOx &amp; CO2'!$T$5:$W$5,1))*F94</f>
        <v>6.2683012052708514E-2</v>
      </c>
      <c r="H94" s="565">
        <f>INDEX('NOx &amp; CO2'!$T$6:$W$10,MATCH($C94,'NOx &amp; CO2'!$R$6:$R$10,1),MATCH(H$78,'NOx &amp; CO2'!$T$5:$W$5,1))*G94</f>
        <v>5.9936782304331478E-2</v>
      </c>
      <c r="I94" s="565">
        <f>INDEX('NOx &amp; CO2'!$T$6:$W$10,MATCH($C94,'NOx &amp; CO2'!$R$6:$R$10,1),MATCH(I$78,'NOx &amp; CO2'!$T$5:$W$5,1))*H94</f>
        <v>5.7310868692398702E-2</v>
      </c>
      <c r="J94" s="565">
        <f>INDEX('NOx &amp; CO2'!$T$6:$W$10,MATCH($C94,'NOx &amp; CO2'!$R$6:$R$10,1),MATCH(J$78,'NOx &amp; CO2'!$T$5:$W$5,1))*I94</f>
        <v>5.4800000000000008E-2</v>
      </c>
      <c r="K94" s="565">
        <f>INDEX('NOx &amp; CO2'!$T$6:$W$10,MATCH($C94,'NOx &amp; CO2'!$R$6:$R$10,1),MATCH(K$78,'NOx &amp; CO2'!$T$5:$W$5,1))*J94</f>
        <v>5.268069525177068E-2</v>
      </c>
      <c r="L94" s="565">
        <f>INDEX('NOx &amp; CO2'!$T$6:$W$10,MATCH($C94,'NOx &amp; CO2'!$R$6:$R$10,1),MATCH(L$78,'NOx &amp; CO2'!$T$5:$W$5,1))*K94</f>
        <v>5.0643351317699516E-2</v>
      </c>
      <c r="M94" s="565">
        <f>INDEX('NOx &amp; CO2'!$T$6:$W$10,MATCH($C94,'NOx &amp; CO2'!$R$6:$R$10,1),MATCH(M$78,'NOx &amp; CO2'!$T$5:$W$5,1))*L94</f>
        <v>4.8684798490804503E-2</v>
      </c>
      <c r="N94" s="565">
        <f>INDEX('NOx &amp; CO2'!$T$6:$W$10,MATCH($C94,'NOx &amp; CO2'!$R$6:$R$10,1),MATCH(N$78,'NOx &amp; CO2'!$T$5:$W$5,1))*M94</f>
        <v>4.6801989647590088E-2</v>
      </c>
      <c r="O94" s="565">
        <f>INDEX('NOx &amp; CO2'!$T$6:$W$10,MATCH($C94,'NOx &amp; CO2'!$R$6:$R$10,1),MATCH(O$78,'NOx &amp; CO2'!$T$5:$W$5,1))*N94</f>
        <v>4.4991995507321518E-2</v>
      </c>
      <c r="P94" s="565">
        <f>INDEX('NOx &amp; CO2'!$T$6:$W$10,MATCH($C94,'NOx &amp; CO2'!$R$6:$R$10,1),MATCH(P$78,'NOx &amp; CO2'!$T$5:$W$5,1))*O94</f>
        <v>4.3252000074639418E-2</v>
      </c>
      <c r="Q94" s="565">
        <f>INDEX('NOx &amp; CO2'!$T$6:$W$10,MATCH($C94,'NOx &amp; CO2'!$R$6:$R$10,1),MATCH(Q$78,'NOx &amp; CO2'!$T$5:$W$5,1))*P94</f>
        <v>4.1579296258424117E-2</v>
      </c>
      <c r="R94" s="565">
        <f>INDEX('NOx &amp; CO2'!$T$6:$W$10,MATCH($C94,'NOx &amp; CO2'!$R$6:$R$10,1),MATCH(R$78,'NOx &amp; CO2'!$T$5:$W$5,1))*Q94</f>
        <v>3.9971281660093602E-2</v>
      </c>
      <c r="S94" s="565">
        <f>INDEX('NOx &amp; CO2'!$T$6:$W$10,MATCH($C94,'NOx &amp; CO2'!$R$6:$R$10,1),MATCH(S$78,'NOx &amp; CO2'!$T$5:$W$5,1))*R94</f>
        <v>3.8425454524782507E-2</v>
      </c>
      <c r="T94" s="565">
        <f>INDEX('NOx &amp; CO2'!$T$6:$W$10,MATCH($C94,'NOx &amp; CO2'!$R$6:$R$10,1),MATCH(T$78,'NOx &amp; CO2'!$T$5:$W$5,1))*S94</f>
        <v>3.6939409849102912E-2</v>
      </c>
      <c r="U94" s="565">
        <f>INDEX('NOx &amp; CO2'!$T$6:$W$10,MATCH($C94,'NOx &amp; CO2'!$R$6:$R$10,1),MATCH(U$78,'NOx &amp; CO2'!$T$5:$W$5,1))*T94</f>
        <v>3.5510835639431505E-2</v>
      </c>
      <c r="V94" s="565">
        <f>INDEX('NOx &amp; CO2'!$T$6:$W$10,MATCH($C94,'NOx &amp; CO2'!$R$6:$R$10,1),MATCH(V$78,'NOx &amp; CO2'!$T$5:$W$5,1))*U94</f>
        <v>3.4137509314901608E-2</v>
      </c>
      <c r="W94" s="565">
        <f>INDEX('NOx &amp; CO2'!$T$6:$W$10,MATCH($C94,'NOx &amp; CO2'!$R$6:$R$10,1),MATCH(W$78,'NOx &amp; CO2'!$T$5:$W$5,1))*V94</f>
        <v>3.2817294249503907E-2</v>
      </c>
      <c r="X94" s="565">
        <f>INDEX('NOx &amp; CO2'!$T$6:$W$10,MATCH($C94,'NOx &amp; CO2'!$R$6:$R$10,1),MATCH(X$78,'NOx &amp; CO2'!$T$5:$W$5,1))*W94</f>
        <v>3.1548136447916084E-2</v>
      </c>
      <c r="Y94" s="565">
        <f>INDEX('NOx &amp; CO2'!$T$6:$W$10,MATCH($C94,'NOx &amp; CO2'!$R$6:$R$10,1),MATCH(Y$78,'NOx &amp; CO2'!$T$5:$W$5,1))*X94</f>
        <v>3.0328061349889527E-2</v>
      </c>
      <c r="Z94" s="565">
        <f>INDEX('NOx &amp; CO2'!$T$6:$W$10,MATCH($C94,'NOx &amp; CO2'!$R$6:$R$10,1),MATCH(Z$78,'NOx &amp; CO2'!$T$5:$W$5,1))*Y94</f>
        <v>2.9155170758221438E-2</v>
      </c>
      <c r="AA94" s="335">
        <f>INDEX('NOx &amp; CO2'!$T$6:$W$10,MATCH($C94,'NOx &amp; CO2'!$R$6:$R$10,1),MATCH(AA$78,'NOx &amp; CO2'!$T$5:$W$5,1))*Z94</f>
        <v>2.8027639885532835E-2</v>
      </c>
      <c r="AB94" s="335">
        <f>INDEX('NOx &amp; CO2'!$T$6:$W$10,MATCH($C94,'NOx &amp; CO2'!$R$6:$R$10,1),MATCH(AB$78,'NOx &amp; CO2'!$T$5:$W$5,1))*AA94</f>
        <v>2.6943714515257809E-2</v>
      </c>
      <c r="AC94" s="335">
        <f>INDEX('NOx &amp; CO2'!$T$6:$W$10,MATCH($C94,'NOx &amp; CO2'!$R$6:$R$10,1),MATCH(AC$78,'NOx &amp; CO2'!$T$5:$W$5,1))*AB94</f>
        <v>2.5901708272427128E-2</v>
      </c>
      <c r="AD94" s="335">
        <f>INDEX('NOx &amp; CO2'!$T$6:$W$10,MATCH($C94,'NOx &amp; CO2'!$R$6:$R$10,1),MATCH(AD$78,'NOx &amp; CO2'!$T$5:$W$5,1))*AC94</f>
        <v>2.4900000000000019E-2</v>
      </c>
      <c r="AE94" s="335">
        <f>INDEX('NOx &amp; CO2'!$T$6:$W$10,MATCH($C94,'NOx &amp; CO2'!$R$6:$R$10,1),MATCH(AE$78,'NOx &amp; CO2'!$T$5:$W$5,1))*AD94</f>
        <v>2.4210502134589099E-2</v>
      </c>
      <c r="AF94" s="335">
        <f>INDEX('NOx &amp; CO2'!$T$6:$W$10,MATCH($C94,'NOx &amp; CO2'!$R$6:$R$10,1),MATCH(AF$78,'NOx &amp; CO2'!$T$5:$W$5,1))*AE94</f>
        <v>2.3540096932086061E-2</v>
      </c>
      <c r="AG94" s="335">
        <f>INDEX('NOx &amp; CO2'!$T$6:$W$10,MATCH($C94,'NOx &amp; CO2'!$R$6:$R$10,1),MATCH(AG$78,'NOx &amp; CO2'!$T$5:$W$5,1))*AF94</f>
        <v>2.2888255703723031E-2</v>
      </c>
      <c r="AH94" s="335">
        <f>INDEX('NOx &amp; CO2'!$T$6:$W$10,MATCH($C94,'NOx &amp; CO2'!$R$6:$R$10,1),MATCH(AH$78,'NOx &amp; CO2'!$T$5:$W$5,1))*AG94</f>
        <v>2.2254464400482215E-2</v>
      </c>
      <c r="AI94" s="335">
        <f>INDEX('NOx &amp; CO2'!$T$6:$W$10,MATCH($C94,'NOx &amp; CO2'!$R$6:$R$10,1),MATCH(AI$78,'NOx &amp; CO2'!$T$5:$W$5,1))*AH94</f>
        <v>2.1638223207711301E-2</v>
      </c>
      <c r="AJ94" s="335">
        <f>INDEX('NOx &amp; CO2'!$T$6:$W$10,MATCH($C94,'NOx &amp; CO2'!$R$6:$R$10,1),MATCH(AJ$78,'NOx &amp; CO2'!$T$5:$W$5,1))*AI94</f>
        <v>2.1039046150964236E-2</v>
      </c>
      <c r="AK94" s="335">
        <f>INDEX('NOx &amp; CO2'!$T$6:$W$10,MATCH($C94,'NOx &amp; CO2'!$R$6:$R$10,1),MATCH(AK$78,'NOx &amp; CO2'!$T$5:$W$5,1))*AJ94</f>
        <v>2.0456460712756541E-2</v>
      </c>
      <c r="AL94" s="335">
        <f>INDEX('NOx &amp; CO2'!$T$6:$W$10,MATCH($C94,'NOx &amp; CO2'!$R$6:$R$10,1),MATCH(AL$78,'NOx &amp; CO2'!$T$5:$W$5,1))*AK94</f>
        <v>1.9890007459932926E-2</v>
      </c>
      <c r="AM94" s="335">
        <f>INDEX('NOx &amp; CO2'!$T$6:$W$10,MATCH($C94,'NOx &amp; CO2'!$R$6:$R$10,1),MATCH(AM$78,'NOx &amp; CO2'!$T$5:$W$5,1))*AL94</f>
        <v>1.9339239681353367E-2</v>
      </c>
      <c r="AN94" s="335">
        <f>INDEX('NOx &amp; CO2'!$T$6:$W$10,MATCH($C94,'NOx &amp; CO2'!$R$6:$R$10,1),MATCH(AN$78,'NOx &amp; CO2'!$T$5:$W$5,1))*AM94</f>
        <v>1.8803723035611869E-2</v>
      </c>
      <c r="AO94" s="335">
        <f>INDEX('NOx &amp; CO2'!$T$6:$W$10,MATCH($C94,'NOx &amp; CO2'!$R$6:$R$10,1),MATCH(AO$78,'NOx &amp; CO2'!$T$5:$W$5,1))*AN94</f>
        <v>1.8283035208510164E-2</v>
      </c>
      <c r="AP94" s="335">
        <f>INDEX('NOx &amp; CO2'!$T$6:$W$10,MATCH($C94,'NOx &amp; CO2'!$R$6:$R$10,1),MATCH(AP$78,'NOx &amp; CO2'!$T$5:$W$5,1))*AO94</f>
        <v>1.777676558001617E-2</v>
      </c>
      <c r="AQ94" s="335">
        <f>INDEX('NOx &amp; CO2'!$T$6:$W$10,MATCH($C94,'NOx &amp; CO2'!$R$6:$R$10,1),MATCH(AQ$78,'NOx &amp; CO2'!$T$5:$W$5,1))*AP94</f>
        <v>1.7284514900444626E-2</v>
      </c>
      <c r="AR94" s="335">
        <f>INDEX('NOx &amp; CO2'!$T$6:$W$10,MATCH($C94,'NOx &amp; CO2'!$R$6:$R$10,1),MATCH(AR$78,'NOx &amp; CO2'!$T$5:$W$5,1))*AQ94</f>
        <v>1.6805894975604474E-2</v>
      </c>
      <c r="AS94" s="335">
        <f>INDEX('NOx &amp; CO2'!$T$6:$W$10,MATCH($C94,'NOx &amp; CO2'!$R$6:$R$10,1),MATCH(AS$78,'NOx &amp; CO2'!$T$5:$W$5,1))*AR94</f>
        <v>1.6340528360664741E-2</v>
      </c>
      <c r="AT94" s="335">
        <f>INDEX('NOx &amp; CO2'!$T$6:$W$10,MATCH($C94,'NOx &amp; CO2'!$R$6:$R$10,1),MATCH(AT$78,'NOx &amp; CO2'!$T$5:$W$5,1))*AS94</f>
        <v>1.5888048062497474E-2</v>
      </c>
      <c r="AU94" s="335">
        <f>INDEX('NOx &amp; CO2'!$T$6:$W$10,MATCH($C94,'NOx &amp; CO2'!$R$6:$R$10,1),MATCH(AU$78,'NOx &amp; CO2'!$T$5:$W$5,1))*AT94</f>
        <v>1.5448097250263013E-2</v>
      </c>
      <c r="AV94" s="335">
        <f>INDEX('NOx &amp; CO2'!$T$6:$W$10,MATCH($C94,'NOx &amp; CO2'!$R$6:$R$10,1),MATCH(AV$78,'NOx &amp; CO2'!$T$5:$W$5,1))*AU94</f>
        <v>1.5020328974009333E-2</v>
      </c>
      <c r="AW94" s="335">
        <f>INDEX('NOx &amp; CO2'!$T$6:$W$10,MATCH($C94,'NOx &amp; CO2'!$R$6:$R$10,1),MATCH(AW$78,'NOx &amp; CO2'!$T$5:$W$5,1))*AV94</f>
        <v>1.4604405891063581E-2</v>
      </c>
      <c r="AX94" s="335">
        <f>INDEX('NOx &amp; CO2'!$T$6:$W$10,MATCH($C94,'NOx &amp; CO2'!$R$6:$R$10,1),MATCH(AX$78,'NOx &amp; CO2'!$T$5:$W$5,1))*AW94</f>
        <v>1.4200000000000008E-2</v>
      </c>
      <c r="AY94" s="335">
        <f>INDEX('NOx &amp; CO2'!$T$6:$W$10,MATCH($C94,'NOx &amp; CO2'!$R$6:$R$10,1),MATCH(AY$78,'NOx &amp; CO2'!$T$5:$W$5,1))*AX94</f>
        <v>1.4200000000000008E-2</v>
      </c>
      <c r="AZ94" s="335">
        <f>INDEX('NOx &amp; CO2'!$T$6:$W$10,MATCH($C94,'NOx &amp; CO2'!$R$6:$R$10,1),MATCH(AZ$78,'NOx &amp; CO2'!$T$5:$W$5,1))*AY94</f>
        <v>1.4200000000000008E-2</v>
      </c>
      <c r="BA94" s="335">
        <f>INDEX('NOx &amp; CO2'!$T$6:$W$10,MATCH($C94,'NOx &amp; CO2'!$R$6:$R$10,1),MATCH(BA$78,'NOx &amp; CO2'!$T$5:$W$5,1))*AZ94</f>
        <v>1.4200000000000008E-2</v>
      </c>
      <c r="BB94" s="335">
        <f>INDEX('NOx &amp; CO2'!$T$6:$W$10,MATCH($C94,'NOx &amp; CO2'!$R$6:$R$10,1),MATCH(BB$78,'NOx &amp; CO2'!$T$5:$W$5,1))*BA94</f>
        <v>1.4200000000000008E-2</v>
      </c>
      <c r="BC94" s="335">
        <f>INDEX('NOx &amp; CO2'!$T$6:$W$10,MATCH($C94,'NOx &amp; CO2'!$R$6:$R$10,1),MATCH(BC$78,'NOx &amp; CO2'!$T$5:$W$5,1))*BB94</f>
        <v>1.4200000000000008E-2</v>
      </c>
      <c r="BD94" s="335">
        <f>INDEX('NOx &amp; CO2'!$T$6:$W$10,MATCH($C94,'NOx &amp; CO2'!$R$6:$R$10,1),MATCH(BD$78,'NOx &amp; CO2'!$T$5:$W$5,1))*BC94</f>
        <v>1.4200000000000008E-2</v>
      </c>
      <c r="BE94" s="335">
        <f>INDEX('NOx &amp; CO2'!$T$6:$W$10,MATCH($C94,'NOx &amp; CO2'!$R$6:$R$10,1),MATCH(BE$78,'NOx &amp; CO2'!$T$5:$W$5,1))*BD94</f>
        <v>1.4200000000000008E-2</v>
      </c>
      <c r="BF94" s="335">
        <f>INDEX('NOx &amp; CO2'!$T$6:$W$10,MATCH($C94,'NOx &amp; CO2'!$R$6:$R$10,1),MATCH(BF$78,'NOx &amp; CO2'!$T$5:$W$5,1))*BE94</f>
        <v>1.4200000000000008E-2</v>
      </c>
      <c r="BG94" s="335">
        <f>INDEX('NOx &amp; CO2'!$T$6:$W$10,MATCH($C94,'NOx &amp; CO2'!$R$6:$R$10,1),MATCH(BG$78,'NOx &amp; CO2'!$T$5:$W$5,1))*BF94</f>
        <v>1.4200000000000008E-2</v>
      </c>
      <c r="BH94" s="335">
        <f>INDEX('NOx &amp; CO2'!$T$6:$W$10,MATCH($C94,'NOx &amp; CO2'!$R$6:$R$10,1),MATCH(BH$78,'NOx &amp; CO2'!$T$5:$W$5,1))*BG94</f>
        <v>1.4200000000000008E-2</v>
      </c>
      <c r="BI94" s="335">
        <f>INDEX('NOx &amp; CO2'!$T$6:$W$10,MATCH($C94,'NOx &amp; CO2'!$R$6:$R$10,1),MATCH(BI$78,'NOx &amp; CO2'!$T$5:$W$5,1))*BH94</f>
        <v>1.4200000000000008E-2</v>
      </c>
      <c r="BJ94" s="335">
        <f>INDEX('NOx &amp; CO2'!$T$6:$W$10,MATCH($C94,'NOx &amp; CO2'!$R$6:$R$10,1),MATCH(BJ$78,'NOx &amp; CO2'!$T$5:$W$5,1))*BI94</f>
        <v>1.4200000000000008E-2</v>
      </c>
      <c r="BK94" s="335">
        <f>INDEX('NOx &amp; CO2'!$T$6:$W$10,MATCH($C94,'NOx &amp; CO2'!$R$6:$R$10,1),MATCH(BK$78,'NOx &amp; CO2'!$T$5:$W$5,1))*BJ94</f>
        <v>1.4200000000000008E-2</v>
      </c>
      <c r="BL94" s="335">
        <f>INDEX('NOx &amp; CO2'!$T$6:$W$10,MATCH($C94,'NOx &amp; CO2'!$R$6:$R$10,1),MATCH(BL$78,'NOx &amp; CO2'!$T$5:$W$5,1))*BK94</f>
        <v>1.4200000000000008E-2</v>
      </c>
      <c r="BM94" s="335">
        <f>INDEX('NOx &amp; CO2'!$T$6:$W$10,MATCH($C94,'NOx &amp; CO2'!$R$6:$R$10,1),MATCH(BM$78,'NOx &amp; CO2'!$T$5:$W$5,1))*BL94</f>
        <v>1.4200000000000008E-2</v>
      </c>
      <c r="BN94" s="335">
        <f>INDEX('NOx &amp; CO2'!$T$6:$W$10,MATCH($C94,'NOx &amp; CO2'!$R$6:$R$10,1),MATCH(BN$78,'NOx &amp; CO2'!$T$5:$W$5,1))*BM94</f>
        <v>1.4200000000000008E-2</v>
      </c>
      <c r="BO94" s="335">
        <f>INDEX('NOx &amp; CO2'!$T$6:$W$10,MATCH($C94,'NOx &amp; CO2'!$R$6:$R$10,1),MATCH(BO$78,'NOx &amp; CO2'!$T$5:$W$5,1))*BN94</f>
        <v>1.4200000000000008E-2</v>
      </c>
      <c r="BP94" s="335">
        <f>INDEX('NOx &amp; CO2'!$T$6:$W$10,MATCH($C94,'NOx &amp; CO2'!$R$6:$R$10,1),MATCH(BP$78,'NOx &amp; CO2'!$T$5:$W$5,1))*BO94</f>
        <v>1.4200000000000008E-2</v>
      </c>
      <c r="BQ94" s="335">
        <f>INDEX('NOx &amp; CO2'!$T$6:$W$10,MATCH($C94,'NOx &amp; CO2'!$R$6:$R$10,1),MATCH(BQ$78,'NOx &amp; CO2'!$T$5:$W$5,1))*BP94</f>
        <v>1.4200000000000008E-2</v>
      </c>
      <c r="BR94" s="335">
        <f>INDEX('NOx &amp; CO2'!$T$6:$W$10,MATCH($C94,'NOx &amp; CO2'!$R$6:$R$10,1),MATCH(BR$78,'NOx &amp; CO2'!$T$5:$W$5,1))*BQ94</f>
        <v>1.4200000000000008E-2</v>
      </c>
      <c r="BS94" s="335">
        <f>INDEX('NOx &amp; CO2'!$T$6:$W$10,MATCH($C94,'NOx &amp; CO2'!$R$6:$R$10,1),MATCH(BS$78,'NOx &amp; CO2'!$T$5:$W$5,1))*BR94</f>
        <v>1.4200000000000008E-2</v>
      </c>
      <c r="BT94" s="335">
        <f>INDEX('NOx &amp; CO2'!$T$6:$W$10,MATCH($C94,'NOx &amp; CO2'!$R$6:$R$10,1),MATCH(BT$78,'NOx &amp; CO2'!$T$5:$W$5,1))*BS94</f>
        <v>1.4200000000000008E-2</v>
      </c>
      <c r="BU94" s="335">
        <f>INDEX('NOx &amp; CO2'!$T$6:$W$10,MATCH($C94,'NOx &amp; CO2'!$R$6:$R$10,1),MATCH(BU$78,'NOx &amp; CO2'!$T$5:$W$5,1))*BT94</f>
        <v>1.4200000000000008E-2</v>
      </c>
      <c r="BV94" s="335">
        <f>INDEX('NOx &amp; CO2'!$T$6:$W$10,MATCH($C94,'NOx &amp; CO2'!$R$6:$R$10,1),MATCH(BV$78,'NOx &amp; CO2'!$T$5:$W$5,1))*BU94</f>
        <v>1.4200000000000008E-2</v>
      </c>
      <c r="BW94" s="335">
        <f>INDEX('NOx &amp; CO2'!$T$6:$W$10,MATCH($C94,'NOx &amp; CO2'!$R$6:$R$10,1),MATCH(BW$78,'NOx &amp; CO2'!$T$5:$W$5,1))*BV94</f>
        <v>1.4200000000000008E-2</v>
      </c>
      <c r="BX94" s="335">
        <f>INDEX('NOx &amp; CO2'!$T$6:$W$10,MATCH($C94,'NOx &amp; CO2'!$R$6:$R$10,1),MATCH(BX$78,'NOx &amp; CO2'!$T$5:$W$5,1))*BW94</f>
        <v>1.4200000000000008E-2</v>
      </c>
      <c r="BY94" s="335">
        <f>INDEX('NOx &amp; CO2'!$T$6:$W$10,MATCH($C94,'NOx &amp; CO2'!$R$6:$R$10,1),MATCH(BY$78,'NOx &amp; CO2'!$T$5:$W$5,1))*BX94</f>
        <v>1.4200000000000008E-2</v>
      </c>
      <c r="BZ94" s="335">
        <f>INDEX('NOx &amp; CO2'!$T$6:$W$10,MATCH($C94,'NOx &amp; CO2'!$R$6:$R$10,1),MATCH(BZ$78,'NOx &amp; CO2'!$T$5:$W$5,1))*BY94</f>
        <v>1.4200000000000008E-2</v>
      </c>
      <c r="CA94" s="335">
        <f>INDEX('NOx &amp; CO2'!$T$6:$W$10,MATCH($C94,'NOx &amp; CO2'!$R$6:$R$10,1),MATCH(CA$78,'NOx &amp; CO2'!$T$5:$W$5,1))*BZ94</f>
        <v>1.4200000000000008E-2</v>
      </c>
      <c r="CB94" s="335">
        <f>INDEX('NOx &amp; CO2'!$T$6:$W$10,MATCH($C94,'NOx &amp; CO2'!$R$6:$R$10,1),MATCH(CB$78,'NOx &amp; CO2'!$T$5:$W$5,1))*CA94</f>
        <v>1.4200000000000008E-2</v>
      </c>
      <c r="CC94" s="335">
        <f>INDEX('NOx &amp; CO2'!$T$6:$W$10,MATCH($C94,'NOx &amp; CO2'!$R$6:$R$10,1),MATCH(CC$78,'NOx &amp; CO2'!$T$5:$W$5,1))*CB94</f>
        <v>1.4200000000000008E-2</v>
      </c>
      <c r="CD94" s="335">
        <f>INDEX('NOx &amp; CO2'!$T$6:$W$10,MATCH($C94,'NOx &amp; CO2'!$R$6:$R$10,1),MATCH(CD$78,'NOx &amp; CO2'!$T$5:$W$5,1))*CC94</f>
        <v>1.4200000000000008E-2</v>
      </c>
      <c r="CE94" s="335">
        <f>INDEX('NOx &amp; CO2'!$T$6:$W$10,MATCH($C94,'NOx &amp; CO2'!$R$6:$R$10,1),MATCH(CE$78,'NOx &amp; CO2'!$T$5:$W$5,1))*CD94</f>
        <v>1.4200000000000008E-2</v>
      </c>
      <c r="CF94" s="335">
        <f>INDEX('NOx &amp; CO2'!$T$6:$W$10,MATCH($C94,'NOx &amp; CO2'!$R$6:$R$10,1),MATCH(CF$78,'NOx &amp; CO2'!$T$5:$W$5,1))*CE94</f>
        <v>1.4200000000000008E-2</v>
      </c>
      <c r="CG94" s="335">
        <f>INDEX('NOx &amp; CO2'!$T$6:$W$10,MATCH($C94,'NOx &amp; CO2'!$R$6:$R$10,1),MATCH(CG$78,'NOx &amp; CO2'!$T$5:$W$5,1))*CF94</f>
        <v>1.4200000000000008E-2</v>
      </c>
      <c r="CH94" s="335">
        <f>INDEX('NOx &amp; CO2'!$T$6:$W$10,MATCH($C94,'NOx &amp; CO2'!$R$6:$R$10,1),MATCH(CH$78,'NOx &amp; CO2'!$T$5:$W$5,1))*CG94</f>
        <v>1.4200000000000008E-2</v>
      </c>
      <c r="CI94" s="335">
        <f>INDEX('NOx &amp; CO2'!$T$6:$W$10,MATCH($C94,'NOx &amp; CO2'!$R$6:$R$10,1),MATCH(CI$78,'NOx &amp; CO2'!$T$5:$W$5,1))*CH94</f>
        <v>1.4200000000000008E-2</v>
      </c>
      <c r="CJ94" s="335">
        <f>INDEX('NOx &amp; CO2'!$T$6:$W$10,MATCH($C94,'NOx &amp; CO2'!$R$6:$R$10,1),MATCH(CJ$78,'NOx &amp; CO2'!$T$5:$W$5,1))*CI94</f>
        <v>1.4200000000000008E-2</v>
      </c>
      <c r="CK94" s="335">
        <f>INDEX('NOx &amp; CO2'!$T$6:$W$10,MATCH($C94,'NOx &amp; CO2'!$R$6:$R$10,1),MATCH(CK$78,'NOx &amp; CO2'!$T$5:$W$5,1))*CJ94</f>
        <v>1.4200000000000008E-2</v>
      </c>
      <c r="CL94" s="335">
        <f>INDEX('NOx &amp; CO2'!$T$6:$W$10,MATCH($C94,'NOx &amp; CO2'!$R$6:$R$10,1),MATCH(CL$78,'NOx &amp; CO2'!$T$5:$W$5,1))*CK94</f>
        <v>1.4200000000000008E-2</v>
      </c>
      <c r="CM94" s="335">
        <f>INDEX('NOx &amp; CO2'!$T$6:$W$10,MATCH($C94,'NOx &amp; CO2'!$R$6:$R$10,1),MATCH(CM$78,'NOx &amp; CO2'!$T$5:$W$5,1))*CL94</f>
        <v>1.4200000000000008E-2</v>
      </c>
      <c r="CN94" s="335">
        <f>INDEX('NOx &amp; CO2'!$T$6:$W$10,MATCH($C94,'NOx &amp; CO2'!$R$6:$R$10,1),MATCH(CN$78,'NOx &amp; CO2'!$T$5:$W$5,1))*CM94</f>
        <v>1.4200000000000008E-2</v>
      </c>
      <c r="CO94" s="335">
        <f>INDEX('NOx &amp; CO2'!$T$6:$W$10,MATCH($C94,'NOx &amp; CO2'!$R$6:$R$10,1),MATCH(CO$78,'NOx &amp; CO2'!$T$5:$W$5,1))*CN94</f>
        <v>1.4200000000000008E-2</v>
      </c>
      <c r="CP94" s="335">
        <f>INDEX('NOx &amp; CO2'!$T$6:$W$10,MATCH($C94,'NOx &amp; CO2'!$R$6:$R$10,1),MATCH(CP$78,'NOx &amp; CO2'!$T$5:$W$5,1))*CO94</f>
        <v>1.4200000000000008E-2</v>
      </c>
      <c r="CQ94" s="335">
        <f>INDEX('NOx &amp; CO2'!$T$6:$W$10,MATCH($C94,'NOx &amp; CO2'!$R$6:$R$10,1),MATCH(CQ$78,'NOx &amp; CO2'!$T$5:$W$5,1))*CP94</f>
        <v>1.4200000000000008E-2</v>
      </c>
      <c r="CR94" s="335">
        <f>INDEX('NOx &amp; CO2'!$T$6:$W$10,MATCH($C94,'NOx &amp; CO2'!$R$6:$R$10,1),MATCH(CR$78,'NOx &amp; CO2'!$T$5:$W$5,1))*CQ94</f>
        <v>1.4200000000000008E-2</v>
      </c>
      <c r="CS94" s="335">
        <f>INDEX('NOx &amp; CO2'!$T$6:$W$10,MATCH($C94,'NOx &amp; CO2'!$R$6:$R$10,1),MATCH(CS$78,'NOx &amp; CO2'!$T$5:$W$5,1))*CR94</f>
        <v>1.4200000000000008E-2</v>
      </c>
    </row>
    <row r="95" spans="1:97" s="323" customFormat="1" x14ac:dyDescent="0.25">
      <c r="A95" s="278">
        <f t="shared" ref="A95" si="79">A34</f>
        <v>0</v>
      </c>
      <c r="B95" s="278" t="str">
        <f>'JA basår'!B23</f>
        <v>0 0</v>
      </c>
      <c r="C95" s="278">
        <f t="shared" ref="C95" si="80">C34</f>
        <v>0</v>
      </c>
      <c r="D95" s="565">
        <f>INDEX('NOx &amp; CO2'!$E$6:$I$10,MATCH($C95,'NOx &amp; CO2'!$C$6:$C$10,1),MATCH(D$78,'NOx &amp; CO2'!$E$5:$H$5,1))</f>
        <v>7.17E-2</v>
      </c>
      <c r="E95" s="565">
        <f>INDEX('NOx &amp; CO2'!$T$6:$W$10,MATCH($C95,'NOx &amp; CO2'!$R$6:$R$10,1),MATCH(E$78,'NOx &amp; CO2'!$T$5:$W$5,1))*D95</f>
        <v>6.8558723496039697E-2</v>
      </c>
      <c r="F95" s="565">
        <f>INDEX('NOx &amp; CO2'!$T$6:$W$10,MATCH($C95,'NOx &amp; CO2'!$R$6:$R$10,1),MATCH(F$78,'NOx &amp; CO2'!$T$5:$W$5,1))*E95</f>
        <v>6.5555070675124491E-2</v>
      </c>
      <c r="G95" s="565">
        <f>INDEX('NOx &amp; CO2'!$T$6:$W$10,MATCH($C95,'NOx &amp; CO2'!$R$6:$R$10,1),MATCH(G$78,'NOx &amp; CO2'!$T$5:$W$5,1))*F95</f>
        <v>6.2683012052708514E-2</v>
      </c>
      <c r="H95" s="565">
        <f>INDEX('NOx &amp; CO2'!$T$6:$W$10,MATCH($C95,'NOx &amp; CO2'!$R$6:$R$10,1),MATCH(H$78,'NOx &amp; CO2'!$T$5:$W$5,1))*G95</f>
        <v>5.9936782304331478E-2</v>
      </c>
      <c r="I95" s="565">
        <f>INDEX('NOx &amp; CO2'!$T$6:$W$10,MATCH($C95,'NOx &amp; CO2'!$R$6:$R$10,1),MATCH(I$78,'NOx &amp; CO2'!$T$5:$W$5,1))*H95</f>
        <v>5.7310868692398702E-2</v>
      </c>
      <c r="J95" s="565">
        <f>INDEX('NOx &amp; CO2'!$T$6:$W$10,MATCH($C95,'NOx &amp; CO2'!$R$6:$R$10,1),MATCH(J$78,'NOx &amp; CO2'!$T$5:$W$5,1))*I95</f>
        <v>5.4800000000000008E-2</v>
      </c>
      <c r="K95" s="565">
        <f>INDEX('NOx &amp; CO2'!$T$6:$W$10,MATCH($C95,'NOx &amp; CO2'!$R$6:$R$10,1),MATCH(K$78,'NOx &amp; CO2'!$T$5:$W$5,1))*J95</f>
        <v>5.268069525177068E-2</v>
      </c>
      <c r="L95" s="565">
        <f>INDEX('NOx &amp; CO2'!$T$6:$W$10,MATCH($C95,'NOx &amp; CO2'!$R$6:$R$10,1),MATCH(L$78,'NOx &amp; CO2'!$T$5:$W$5,1))*K95</f>
        <v>5.0643351317699516E-2</v>
      </c>
      <c r="M95" s="565">
        <f>INDEX('NOx &amp; CO2'!$T$6:$W$10,MATCH($C95,'NOx &amp; CO2'!$R$6:$R$10,1),MATCH(M$78,'NOx &amp; CO2'!$T$5:$W$5,1))*L95</f>
        <v>4.8684798490804503E-2</v>
      </c>
      <c r="N95" s="565">
        <f>INDEX('NOx &amp; CO2'!$T$6:$W$10,MATCH($C95,'NOx &amp; CO2'!$R$6:$R$10,1),MATCH(N$78,'NOx &amp; CO2'!$T$5:$W$5,1))*M95</f>
        <v>4.6801989647590088E-2</v>
      </c>
      <c r="O95" s="565">
        <f>INDEX('NOx &amp; CO2'!$T$6:$W$10,MATCH($C95,'NOx &amp; CO2'!$R$6:$R$10,1),MATCH(O$78,'NOx &amp; CO2'!$T$5:$W$5,1))*N95</f>
        <v>4.4991995507321518E-2</v>
      </c>
      <c r="P95" s="565">
        <f>INDEX('NOx &amp; CO2'!$T$6:$W$10,MATCH($C95,'NOx &amp; CO2'!$R$6:$R$10,1),MATCH(P$78,'NOx &amp; CO2'!$T$5:$W$5,1))*O95</f>
        <v>4.3252000074639418E-2</v>
      </c>
      <c r="Q95" s="565">
        <f>INDEX('NOx &amp; CO2'!$T$6:$W$10,MATCH($C95,'NOx &amp; CO2'!$R$6:$R$10,1),MATCH(Q$78,'NOx &amp; CO2'!$T$5:$W$5,1))*P95</f>
        <v>4.1579296258424117E-2</v>
      </c>
      <c r="R95" s="565">
        <f>INDEX('NOx &amp; CO2'!$T$6:$W$10,MATCH($C95,'NOx &amp; CO2'!$R$6:$R$10,1),MATCH(R$78,'NOx &amp; CO2'!$T$5:$W$5,1))*Q95</f>
        <v>3.9971281660093602E-2</v>
      </c>
      <c r="S95" s="565">
        <f>INDEX('NOx &amp; CO2'!$T$6:$W$10,MATCH($C95,'NOx &amp; CO2'!$R$6:$R$10,1),MATCH(S$78,'NOx &amp; CO2'!$T$5:$W$5,1))*R95</f>
        <v>3.8425454524782507E-2</v>
      </c>
      <c r="T95" s="565">
        <f>INDEX('NOx &amp; CO2'!$T$6:$W$10,MATCH($C95,'NOx &amp; CO2'!$R$6:$R$10,1),MATCH(T$78,'NOx &amp; CO2'!$T$5:$W$5,1))*S95</f>
        <v>3.6939409849102912E-2</v>
      </c>
      <c r="U95" s="565">
        <f>INDEX('NOx &amp; CO2'!$T$6:$W$10,MATCH($C95,'NOx &amp; CO2'!$R$6:$R$10,1),MATCH(U$78,'NOx &amp; CO2'!$T$5:$W$5,1))*T95</f>
        <v>3.5510835639431505E-2</v>
      </c>
      <c r="V95" s="565">
        <f>INDEX('NOx &amp; CO2'!$T$6:$W$10,MATCH($C95,'NOx &amp; CO2'!$R$6:$R$10,1),MATCH(V$78,'NOx &amp; CO2'!$T$5:$W$5,1))*U95</f>
        <v>3.4137509314901608E-2</v>
      </c>
      <c r="W95" s="565">
        <f>INDEX('NOx &amp; CO2'!$T$6:$W$10,MATCH($C95,'NOx &amp; CO2'!$R$6:$R$10,1),MATCH(W$78,'NOx &amp; CO2'!$T$5:$W$5,1))*V95</f>
        <v>3.2817294249503907E-2</v>
      </c>
      <c r="X95" s="565">
        <f>INDEX('NOx &amp; CO2'!$T$6:$W$10,MATCH($C95,'NOx &amp; CO2'!$R$6:$R$10,1),MATCH(X$78,'NOx &amp; CO2'!$T$5:$W$5,1))*W95</f>
        <v>3.1548136447916084E-2</v>
      </c>
      <c r="Y95" s="565">
        <f>INDEX('NOx &amp; CO2'!$T$6:$W$10,MATCH($C95,'NOx &amp; CO2'!$R$6:$R$10,1),MATCH(Y$78,'NOx &amp; CO2'!$T$5:$W$5,1))*X95</f>
        <v>3.0328061349889527E-2</v>
      </c>
      <c r="Z95" s="565">
        <f>INDEX('NOx &amp; CO2'!$T$6:$W$10,MATCH($C95,'NOx &amp; CO2'!$R$6:$R$10,1),MATCH(Z$78,'NOx &amp; CO2'!$T$5:$W$5,1))*Y95</f>
        <v>2.9155170758221438E-2</v>
      </c>
      <c r="AA95" s="335">
        <f>INDEX('NOx &amp; CO2'!$T$6:$W$10,MATCH($C95,'NOx &amp; CO2'!$R$6:$R$10,1),MATCH(AA$78,'NOx &amp; CO2'!$T$5:$W$5,1))*Z95</f>
        <v>2.8027639885532835E-2</v>
      </c>
      <c r="AB95" s="335">
        <f>INDEX('NOx &amp; CO2'!$T$6:$W$10,MATCH($C95,'NOx &amp; CO2'!$R$6:$R$10,1),MATCH(AB$78,'NOx &amp; CO2'!$T$5:$W$5,1))*AA95</f>
        <v>2.6943714515257809E-2</v>
      </c>
      <c r="AC95" s="335">
        <f>INDEX('NOx &amp; CO2'!$T$6:$W$10,MATCH($C95,'NOx &amp; CO2'!$R$6:$R$10,1),MATCH(AC$78,'NOx &amp; CO2'!$T$5:$W$5,1))*AB95</f>
        <v>2.5901708272427128E-2</v>
      </c>
      <c r="AD95" s="335">
        <f>INDEX('NOx &amp; CO2'!$T$6:$W$10,MATCH($C95,'NOx &amp; CO2'!$R$6:$R$10,1),MATCH(AD$78,'NOx &amp; CO2'!$T$5:$W$5,1))*AC95</f>
        <v>2.4900000000000019E-2</v>
      </c>
      <c r="AE95" s="335">
        <f>INDEX('NOx &amp; CO2'!$T$6:$W$10,MATCH($C95,'NOx &amp; CO2'!$R$6:$R$10,1),MATCH(AE$78,'NOx &amp; CO2'!$T$5:$W$5,1))*AD95</f>
        <v>2.4210502134589099E-2</v>
      </c>
      <c r="AF95" s="335">
        <f>INDEX('NOx &amp; CO2'!$T$6:$W$10,MATCH($C95,'NOx &amp; CO2'!$R$6:$R$10,1),MATCH(AF$78,'NOx &amp; CO2'!$T$5:$W$5,1))*AE95</f>
        <v>2.3540096932086061E-2</v>
      </c>
      <c r="AG95" s="335">
        <f>INDEX('NOx &amp; CO2'!$T$6:$W$10,MATCH($C95,'NOx &amp; CO2'!$R$6:$R$10,1),MATCH(AG$78,'NOx &amp; CO2'!$T$5:$W$5,1))*AF95</f>
        <v>2.2888255703723031E-2</v>
      </c>
      <c r="AH95" s="335">
        <f>INDEX('NOx &amp; CO2'!$T$6:$W$10,MATCH($C95,'NOx &amp; CO2'!$R$6:$R$10,1),MATCH(AH$78,'NOx &amp; CO2'!$T$5:$W$5,1))*AG95</f>
        <v>2.2254464400482215E-2</v>
      </c>
      <c r="AI95" s="335">
        <f>INDEX('NOx &amp; CO2'!$T$6:$W$10,MATCH($C95,'NOx &amp; CO2'!$R$6:$R$10,1),MATCH(AI$78,'NOx &amp; CO2'!$T$5:$W$5,1))*AH95</f>
        <v>2.1638223207711301E-2</v>
      </c>
      <c r="AJ95" s="335">
        <f>INDEX('NOx &amp; CO2'!$T$6:$W$10,MATCH($C95,'NOx &amp; CO2'!$R$6:$R$10,1),MATCH(AJ$78,'NOx &amp; CO2'!$T$5:$W$5,1))*AI95</f>
        <v>2.1039046150964236E-2</v>
      </c>
      <c r="AK95" s="335">
        <f>INDEX('NOx &amp; CO2'!$T$6:$W$10,MATCH($C95,'NOx &amp; CO2'!$R$6:$R$10,1),MATCH(AK$78,'NOx &amp; CO2'!$T$5:$W$5,1))*AJ95</f>
        <v>2.0456460712756541E-2</v>
      </c>
      <c r="AL95" s="335">
        <f>INDEX('NOx &amp; CO2'!$T$6:$W$10,MATCH($C95,'NOx &amp; CO2'!$R$6:$R$10,1),MATCH(AL$78,'NOx &amp; CO2'!$T$5:$W$5,1))*AK95</f>
        <v>1.9890007459932926E-2</v>
      </c>
      <c r="AM95" s="335">
        <f>INDEX('NOx &amp; CO2'!$T$6:$W$10,MATCH($C95,'NOx &amp; CO2'!$R$6:$R$10,1),MATCH(AM$78,'NOx &amp; CO2'!$T$5:$W$5,1))*AL95</f>
        <v>1.9339239681353367E-2</v>
      </c>
      <c r="AN95" s="335">
        <f>INDEX('NOx &amp; CO2'!$T$6:$W$10,MATCH($C95,'NOx &amp; CO2'!$R$6:$R$10,1),MATCH(AN$78,'NOx &amp; CO2'!$T$5:$W$5,1))*AM95</f>
        <v>1.8803723035611869E-2</v>
      </c>
      <c r="AO95" s="335">
        <f>INDEX('NOx &amp; CO2'!$T$6:$W$10,MATCH($C95,'NOx &amp; CO2'!$R$6:$R$10,1),MATCH(AO$78,'NOx &amp; CO2'!$T$5:$W$5,1))*AN95</f>
        <v>1.8283035208510164E-2</v>
      </c>
      <c r="AP95" s="335">
        <f>INDEX('NOx &amp; CO2'!$T$6:$W$10,MATCH($C95,'NOx &amp; CO2'!$R$6:$R$10,1),MATCH(AP$78,'NOx &amp; CO2'!$T$5:$W$5,1))*AO95</f>
        <v>1.777676558001617E-2</v>
      </c>
      <c r="AQ95" s="335">
        <f>INDEX('NOx &amp; CO2'!$T$6:$W$10,MATCH($C95,'NOx &amp; CO2'!$R$6:$R$10,1),MATCH(AQ$78,'NOx &amp; CO2'!$T$5:$W$5,1))*AP95</f>
        <v>1.7284514900444626E-2</v>
      </c>
      <c r="AR95" s="335">
        <f>INDEX('NOx &amp; CO2'!$T$6:$W$10,MATCH($C95,'NOx &amp; CO2'!$R$6:$R$10,1),MATCH(AR$78,'NOx &amp; CO2'!$T$5:$W$5,1))*AQ95</f>
        <v>1.6805894975604474E-2</v>
      </c>
      <c r="AS95" s="335">
        <f>INDEX('NOx &amp; CO2'!$T$6:$W$10,MATCH($C95,'NOx &amp; CO2'!$R$6:$R$10,1),MATCH(AS$78,'NOx &amp; CO2'!$T$5:$W$5,1))*AR95</f>
        <v>1.6340528360664741E-2</v>
      </c>
      <c r="AT95" s="335">
        <f>INDEX('NOx &amp; CO2'!$T$6:$W$10,MATCH($C95,'NOx &amp; CO2'!$R$6:$R$10,1),MATCH(AT$78,'NOx &amp; CO2'!$T$5:$W$5,1))*AS95</f>
        <v>1.5888048062497474E-2</v>
      </c>
      <c r="AU95" s="335">
        <f>INDEX('NOx &amp; CO2'!$T$6:$W$10,MATCH($C95,'NOx &amp; CO2'!$R$6:$R$10,1),MATCH(AU$78,'NOx &amp; CO2'!$T$5:$W$5,1))*AT95</f>
        <v>1.5448097250263013E-2</v>
      </c>
      <c r="AV95" s="335">
        <f>INDEX('NOx &amp; CO2'!$T$6:$W$10,MATCH($C95,'NOx &amp; CO2'!$R$6:$R$10,1),MATCH(AV$78,'NOx &amp; CO2'!$T$5:$W$5,1))*AU95</f>
        <v>1.5020328974009333E-2</v>
      </c>
      <c r="AW95" s="335">
        <f>INDEX('NOx &amp; CO2'!$T$6:$W$10,MATCH($C95,'NOx &amp; CO2'!$R$6:$R$10,1),MATCH(AW$78,'NOx &amp; CO2'!$T$5:$W$5,1))*AV95</f>
        <v>1.4604405891063581E-2</v>
      </c>
      <c r="AX95" s="335">
        <f>INDEX('NOx &amp; CO2'!$T$6:$W$10,MATCH($C95,'NOx &amp; CO2'!$R$6:$R$10,1),MATCH(AX$78,'NOx &amp; CO2'!$T$5:$W$5,1))*AW95</f>
        <v>1.4200000000000008E-2</v>
      </c>
      <c r="AY95" s="335">
        <f>INDEX('NOx &amp; CO2'!$T$6:$W$10,MATCH($C95,'NOx &amp; CO2'!$R$6:$R$10,1),MATCH(AY$78,'NOx &amp; CO2'!$T$5:$W$5,1))*AX95</f>
        <v>1.4200000000000008E-2</v>
      </c>
      <c r="AZ95" s="335">
        <f>INDEX('NOx &amp; CO2'!$T$6:$W$10,MATCH($C95,'NOx &amp; CO2'!$R$6:$R$10,1),MATCH(AZ$78,'NOx &amp; CO2'!$T$5:$W$5,1))*AY95</f>
        <v>1.4200000000000008E-2</v>
      </c>
      <c r="BA95" s="335">
        <f>INDEX('NOx &amp; CO2'!$T$6:$W$10,MATCH($C95,'NOx &amp; CO2'!$R$6:$R$10,1),MATCH(BA$78,'NOx &amp; CO2'!$T$5:$W$5,1))*AZ95</f>
        <v>1.4200000000000008E-2</v>
      </c>
      <c r="BB95" s="335">
        <f>INDEX('NOx &amp; CO2'!$T$6:$W$10,MATCH($C95,'NOx &amp; CO2'!$R$6:$R$10,1),MATCH(BB$78,'NOx &amp; CO2'!$T$5:$W$5,1))*BA95</f>
        <v>1.4200000000000008E-2</v>
      </c>
      <c r="BC95" s="335">
        <f>INDEX('NOx &amp; CO2'!$T$6:$W$10,MATCH($C95,'NOx &amp; CO2'!$R$6:$R$10,1),MATCH(BC$78,'NOx &amp; CO2'!$T$5:$W$5,1))*BB95</f>
        <v>1.4200000000000008E-2</v>
      </c>
      <c r="BD95" s="335">
        <f>INDEX('NOx &amp; CO2'!$T$6:$W$10,MATCH($C95,'NOx &amp; CO2'!$R$6:$R$10,1),MATCH(BD$78,'NOx &amp; CO2'!$T$5:$W$5,1))*BC95</f>
        <v>1.4200000000000008E-2</v>
      </c>
      <c r="BE95" s="335">
        <f>INDEX('NOx &amp; CO2'!$T$6:$W$10,MATCH($C95,'NOx &amp; CO2'!$R$6:$R$10,1),MATCH(BE$78,'NOx &amp; CO2'!$T$5:$W$5,1))*BD95</f>
        <v>1.4200000000000008E-2</v>
      </c>
      <c r="BF95" s="335">
        <f>INDEX('NOx &amp; CO2'!$T$6:$W$10,MATCH($C95,'NOx &amp; CO2'!$R$6:$R$10,1),MATCH(BF$78,'NOx &amp; CO2'!$T$5:$W$5,1))*BE95</f>
        <v>1.4200000000000008E-2</v>
      </c>
      <c r="BG95" s="335">
        <f>INDEX('NOx &amp; CO2'!$T$6:$W$10,MATCH($C95,'NOx &amp; CO2'!$R$6:$R$10,1),MATCH(BG$78,'NOx &amp; CO2'!$T$5:$W$5,1))*BF95</f>
        <v>1.4200000000000008E-2</v>
      </c>
      <c r="BH95" s="335">
        <f>INDEX('NOx &amp; CO2'!$T$6:$W$10,MATCH($C95,'NOx &amp; CO2'!$R$6:$R$10,1),MATCH(BH$78,'NOx &amp; CO2'!$T$5:$W$5,1))*BG95</f>
        <v>1.4200000000000008E-2</v>
      </c>
      <c r="BI95" s="335">
        <f>INDEX('NOx &amp; CO2'!$T$6:$W$10,MATCH($C95,'NOx &amp; CO2'!$R$6:$R$10,1),MATCH(BI$78,'NOx &amp; CO2'!$T$5:$W$5,1))*BH95</f>
        <v>1.4200000000000008E-2</v>
      </c>
      <c r="BJ95" s="335">
        <f>INDEX('NOx &amp; CO2'!$T$6:$W$10,MATCH($C95,'NOx &amp; CO2'!$R$6:$R$10,1),MATCH(BJ$78,'NOx &amp; CO2'!$T$5:$W$5,1))*BI95</f>
        <v>1.4200000000000008E-2</v>
      </c>
      <c r="BK95" s="335">
        <f>INDEX('NOx &amp; CO2'!$T$6:$W$10,MATCH($C95,'NOx &amp; CO2'!$R$6:$R$10,1),MATCH(BK$78,'NOx &amp; CO2'!$T$5:$W$5,1))*BJ95</f>
        <v>1.4200000000000008E-2</v>
      </c>
      <c r="BL95" s="335">
        <f>INDEX('NOx &amp; CO2'!$T$6:$W$10,MATCH($C95,'NOx &amp; CO2'!$R$6:$R$10,1),MATCH(BL$78,'NOx &amp; CO2'!$T$5:$W$5,1))*BK95</f>
        <v>1.4200000000000008E-2</v>
      </c>
      <c r="BM95" s="335">
        <f>INDEX('NOx &amp; CO2'!$T$6:$W$10,MATCH($C95,'NOx &amp; CO2'!$R$6:$R$10,1),MATCH(BM$78,'NOx &amp; CO2'!$T$5:$W$5,1))*BL95</f>
        <v>1.4200000000000008E-2</v>
      </c>
      <c r="BN95" s="335">
        <f>INDEX('NOx &amp; CO2'!$T$6:$W$10,MATCH($C95,'NOx &amp; CO2'!$R$6:$R$10,1),MATCH(BN$78,'NOx &amp; CO2'!$T$5:$W$5,1))*BM95</f>
        <v>1.4200000000000008E-2</v>
      </c>
      <c r="BO95" s="335">
        <f>INDEX('NOx &amp; CO2'!$T$6:$W$10,MATCH($C95,'NOx &amp; CO2'!$R$6:$R$10,1),MATCH(BO$78,'NOx &amp; CO2'!$T$5:$W$5,1))*BN95</f>
        <v>1.4200000000000008E-2</v>
      </c>
      <c r="BP95" s="335">
        <f>INDEX('NOx &amp; CO2'!$T$6:$W$10,MATCH($C95,'NOx &amp; CO2'!$R$6:$R$10,1),MATCH(BP$78,'NOx &amp; CO2'!$T$5:$W$5,1))*BO95</f>
        <v>1.4200000000000008E-2</v>
      </c>
      <c r="BQ95" s="335">
        <f>INDEX('NOx &amp; CO2'!$T$6:$W$10,MATCH($C95,'NOx &amp; CO2'!$R$6:$R$10,1),MATCH(BQ$78,'NOx &amp; CO2'!$T$5:$W$5,1))*BP95</f>
        <v>1.4200000000000008E-2</v>
      </c>
      <c r="BR95" s="335">
        <f>INDEX('NOx &amp; CO2'!$T$6:$W$10,MATCH($C95,'NOx &amp; CO2'!$R$6:$R$10,1),MATCH(BR$78,'NOx &amp; CO2'!$T$5:$W$5,1))*BQ95</f>
        <v>1.4200000000000008E-2</v>
      </c>
      <c r="BS95" s="335">
        <f>INDEX('NOx &amp; CO2'!$T$6:$W$10,MATCH($C95,'NOx &amp; CO2'!$R$6:$R$10,1),MATCH(BS$78,'NOx &amp; CO2'!$T$5:$W$5,1))*BR95</f>
        <v>1.4200000000000008E-2</v>
      </c>
      <c r="BT95" s="335">
        <f>INDEX('NOx &amp; CO2'!$T$6:$W$10,MATCH($C95,'NOx &amp; CO2'!$R$6:$R$10,1),MATCH(BT$78,'NOx &amp; CO2'!$T$5:$W$5,1))*BS95</f>
        <v>1.4200000000000008E-2</v>
      </c>
      <c r="BU95" s="335">
        <f>INDEX('NOx &amp; CO2'!$T$6:$W$10,MATCH($C95,'NOx &amp; CO2'!$R$6:$R$10,1),MATCH(BU$78,'NOx &amp; CO2'!$T$5:$W$5,1))*BT95</f>
        <v>1.4200000000000008E-2</v>
      </c>
      <c r="BV95" s="335">
        <f>INDEX('NOx &amp; CO2'!$T$6:$W$10,MATCH($C95,'NOx &amp; CO2'!$R$6:$R$10,1),MATCH(BV$78,'NOx &amp; CO2'!$T$5:$W$5,1))*BU95</f>
        <v>1.4200000000000008E-2</v>
      </c>
      <c r="BW95" s="335">
        <f>INDEX('NOx &amp; CO2'!$T$6:$W$10,MATCH($C95,'NOx &amp; CO2'!$R$6:$R$10,1),MATCH(BW$78,'NOx &amp; CO2'!$T$5:$W$5,1))*BV95</f>
        <v>1.4200000000000008E-2</v>
      </c>
      <c r="BX95" s="335">
        <f>INDEX('NOx &amp; CO2'!$T$6:$W$10,MATCH($C95,'NOx &amp; CO2'!$R$6:$R$10,1),MATCH(BX$78,'NOx &amp; CO2'!$T$5:$W$5,1))*BW95</f>
        <v>1.4200000000000008E-2</v>
      </c>
      <c r="BY95" s="335">
        <f>INDEX('NOx &amp; CO2'!$T$6:$W$10,MATCH($C95,'NOx &amp; CO2'!$R$6:$R$10,1),MATCH(BY$78,'NOx &amp; CO2'!$T$5:$W$5,1))*BX95</f>
        <v>1.4200000000000008E-2</v>
      </c>
      <c r="BZ95" s="335">
        <f>INDEX('NOx &amp; CO2'!$T$6:$W$10,MATCH($C95,'NOx &amp; CO2'!$R$6:$R$10,1),MATCH(BZ$78,'NOx &amp; CO2'!$T$5:$W$5,1))*BY95</f>
        <v>1.4200000000000008E-2</v>
      </c>
      <c r="CA95" s="335">
        <f>INDEX('NOx &amp; CO2'!$T$6:$W$10,MATCH($C95,'NOx &amp; CO2'!$R$6:$R$10,1),MATCH(CA$78,'NOx &amp; CO2'!$T$5:$W$5,1))*BZ95</f>
        <v>1.4200000000000008E-2</v>
      </c>
      <c r="CB95" s="335">
        <f>INDEX('NOx &amp; CO2'!$T$6:$W$10,MATCH($C95,'NOx &amp; CO2'!$R$6:$R$10,1),MATCH(CB$78,'NOx &amp; CO2'!$T$5:$W$5,1))*CA95</f>
        <v>1.4200000000000008E-2</v>
      </c>
      <c r="CC95" s="335">
        <f>INDEX('NOx &amp; CO2'!$T$6:$W$10,MATCH($C95,'NOx &amp; CO2'!$R$6:$R$10,1),MATCH(CC$78,'NOx &amp; CO2'!$T$5:$W$5,1))*CB95</f>
        <v>1.4200000000000008E-2</v>
      </c>
      <c r="CD95" s="335">
        <f>INDEX('NOx &amp; CO2'!$T$6:$W$10,MATCH($C95,'NOx &amp; CO2'!$R$6:$R$10,1),MATCH(CD$78,'NOx &amp; CO2'!$T$5:$W$5,1))*CC95</f>
        <v>1.4200000000000008E-2</v>
      </c>
      <c r="CE95" s="335">
        <f>INDEX('NOx &amp; CO2'!$T$6:$W$10,MATCH($C95,'NOx &amp; CO2'!$R$6:$R$10,1),MATCH(CE$78,'NOx &amp; CO2'!$T$5:$W$5,1))*CD95</f>
        <v>1.4200000000000008E-2</v>
      </c>
      <c r="CF95" s="335">
        <f>INDEX('NOx &amp; CO2'!$T$6:$W$10,MATCH($C95,'NOx &amp; CO2'!$R$6:$R$10,1),MATCH(CF$78,'NOx &amp; CO2'!$T$5:$W$5,1))*CE95</f>
        <v>1.4200000000000008E-2</v>
      </c>
      <c r="CG95" s="335">
        <f>INDEX('NOx &amp; CO2'!$T$6:$W$10,MATCH($C95,'NOx &amp; CO2'!$R$6:$R$10,1),MATCH(CG$78,'NOx &amp; CO2'!$T$5:$W$5,1))*CF95</f>
        <v>1.4200000000000008E-2</v>
      </c>
      <c r="CH95" s="335">
        <f>INDEX('NOx &amp; CO2'!$T$6:$W$10,MATCH($C95,'NOx &amp; CO2'!$R$6:$R$10,1),MATCH(CH$78,'NOx &amp; CO2'!$T$5:$W$5,1))*CG95</f>
        <v>1.4200000000000008E-2</v>
      </c>
      <c r="CI95" s="335">
        <f>INDEX('NOx &amp; CO2'!$T$6:$W$10,MATCH($C95,'NOx &amp; CO2'!$R$6:$R$10,1),MATCH(CI$78,'NOx &amp; CO2'!$T$5:$W$5,1))*CH95</f>
        <v>1.4200000000000008E-2</v>
      </c>
      <c r="CJ95" s="335">
        <f>INDEX('NOx &amp; CO2'!$T$6:$W$10,MATCH($C95,'NOx &amp; CO2'!$R$6:$R$10,1),MATCH(CJ$78,'NOx &amp; CO2'!$T$5:$W$5,1))*CI95</f>
        <v>1.4200000000000008E-2</v>
      </c>
      <c r="CK95" s="335">
        <f>INDEX('NOx &amp; CO2'!$T$6:$W$10,MATCH($C95,'NOx &amp; CO2'!$R$6:$R$10,1),MATCH(CK$78,'NOx &amp; CO2'!$T$5:$W$5,1))*CJ95</f>
        <v>1.4200000000000008E-2</v>
      </c>
      <c r="CL95" s="335">
        <f>INDEX('NOx &amp; CO2'!$T$6:$W$10,MATCH($C95,'NOx &amp; CO2'!$R$6:$R$10,1),MATCH(CL$78,'NOx &amp; CO2'!$T$5:$W$5,1))*CK95</f>
        <v>1.4200000000000008E-2</v>
      </c>
      <c r="CM95" s="335">
        <f>INDEX('NOx &amp; CO2'!$T$6:$W$10,MATCH($C95,'NOx &amp; CO2'!$R$6:$R$10,1),MATCH(CM$78,'NOx &amp; CO2'!$T$5:$W$5,1))*CL95</f>
        <v>1.4200000000000008E-2</v>
      </c>
      <c r="CN95" s="335">
        <f>INDEX('NOx &amp; CO2'!$T$6:$W$10,MATCH($C95,'NOx &amp; CO2'!$R$6:$R$10,1),MATCH(CN$78,'NOx &amp; CO2'!$T$5:$W$5,1))*CM95</f>
        <v>1.4200000000000008E-2</v>
      </c>
      <c r="CO95" s="335">
        <f>INDEX('NOx &amp; CO2'!$T$6:$W$10,MATCH($C95,'NOx &amp; CO2'!$R$6:$R$10,1),MATCH(CO$78,'NOx &amp; CO2'!$T$5:$W$5,1))*CN95</f>
        <v>1.4200000000000008E-2</v>
      </c>
      <c r="CP95" s="335">
        <f>INDEX('NOx &amp; CO2'!$T$6:$W$10,MATCH($C95,'NOx &amp; CO2'!$R$6:$R$10,1),MATCH(CP$78,'NOx &amp; CO2'!$T$5:$W$5,1))*CO95</f>
        <v>1.4200000000000008E-2</v>
      </c>
      <c r="CQ95" s="335">
        <f>INDEX('NOx &amp; CO2'!$T$6:$W$10,MATCH($C95,'NOx &amp; CO2'!$R$6:$R$10,1),MATCH(CQ$78,'NOx &amp; CO2'!$T$5:$W$5,1))*CP95</f>
        <v>1.4200000000000008E-2</v>
      </c>
      <c r="CR95" s="335">
        <f>INDEX('NOx &amp; CO2'!$T$6:$W$10,MATCH($C95,'NOx &amp; CO2'!$R$6:$R$10,1),MATCH(CR$78,'NOx &amp; CO2'!$T$5:$W$5,1))*CQ95</f>
        <v>1.4200000000000008E-2</v>
      </c>
      <c r="CS95" s="335">
        <f>INDEX('NOx &amp; CO2'!$T$6:$W$10,MATCH($C95,'NOx &amp; CO2'!$R$6:$R$10,1),MATCH(CS$78,'NOx &amp; CO2'!$T$5:$W$5,1))*CR95</f>
        <v>1.4200000000000008E-2</v>
      </c>
    </row>
    <row r="96" spans="1:97" s="323" customFormat="1" x14ac:dyDescent="0.25">
      <c r="A96" s="278">
        <f t="shared" ref="A96" si="81">A35</f>
        <v>0</v>
      </c>
      <c r="B96" s="278" t="str">
        <f>'JA basår'!B24</f>
        <v>0 0</v>
      </c>
      <c r="C96" s="278">
        <f t="shared" ref="C96" si="82">C35</f>
        <v>0</v>
      </c>
      <c r="D96" s="565">
        <f>INDEX('NOx &amp; CO2'!$E$6:$I$10,MATCH($C96,'NOx &amp; CO2'!$C$6:$C$10,1),MATCH(D$78,'NOx &amp; CO2'!$E$5:$H$5,1))</f>
        <v>7.17E-2</v>
      </c>
      <c r="E96" s="565">
        <f>INDEX('NOx &amp; CO2'!$T$6:$W$10,MATCH($C96,'NOx &amp; CO2'!$R$6:$R$10,1),MATCH(E$78,'NOx &amp; CO2'!$T$5:$W$5,1))*D96</f>
        <v>6.8558723496039697E-2</v>
      </c>
      <c r="F96" s="565">
        <f>INDEX('NOx &amp; CO2'!$T$6:$W$10,MATCH($C96,'NOx &amp; CO2'!$R$6:$R$10,1),MATCH(F$78,'NOx &amp; CO2'!$T$5:$W$5,1))*E96</f>
        <v>6.5555070675124491E-2</v>
      </c>
      <c r="G96" s="565">
        <f>INDEX('NOx &amp; CO2'!$T$6:$W$10,MATCH($C96,'NOx &amp; CO2'!$R$6:$R$10,1),MATCH(G$78,'NOx &amp; CO2'!$T$5:$W$5,1))*F96</f>
        <v>6.2683012052708514E-2</v>
      </c>
      <c r="H96" s="565">
        <f>INDEX('NOx &amp; CO2'!$T$6:$W$10,MATCH($C96,'NOx &amp; CO2'!$R$6:$R$10,1),MATCH(H$78,'NOx &amp; CO2'!$T$5:$W$5,1))*G96</f>
        <v>5.9936782304331478E-2</v>
      </c>
      <c r="I96" s="565">
        <f>INDEX('NOx &amp; CO2'!$T$6:$W$10,MATCH($C96,'NOx &amp; CO2'!$R$6:$R$10,1),MATCH(I$78,'NOx &amp; CO2'!$T$5:$W$5,1))*H96</f>
        <v>5.7310868692398702E-2</v>
      </c>
      <c r="J96" s="565">
        <f>INDEX('NOx &amp; CO2'!$T$6:$W$10,MATCH($C96,'NOx &amp; CO2'!$R$6:$R$10,1),MATCH(J$78,'NOx &amp; CO2'!$T$5:$W$5,1))*I96</f>
        <v>5.4800000000000008E-2</v>
      </c>
      <c r="K96" s="565">
        <f>INDEX('NOx &amp; CO2'!$T$6:$W$10,MATCH($C96,'NOx &amp; CO2'!$R$6:$R$10,1),MATCH(K$78,'NOx &amp; CO2'!$T$5:$W$5,1))*J96</f>
        <v>5.268069525177068E-2</v>
      </c>
      <c r="L96" s="565">
        <f>INDEX('NOx &amp; CO2'!$T$6:$W$10,MATCH($C96,'NOx &amp; CO2'!$R$6:$R$10,1),MATCH(L$78,'NOx &amp; CO2'!$T$5:$W$5,1))*K96</f>
        <v>5.0643351317699516E-2</v>
      </c>
      <c r="M96" s="565">
        <f>INDEX('NOx &amp; CO2'!$T$6:$W$10,MATCH($C96,'NOx &amp; CO2'!$R$6:$R$10,1),MATCH(M$78,'NOx &amp; CO2'!$T$5:$W$5,1))*L96</f>
        <v>4.8684798490804503E-2</v>
      </c>
      <c r="N96" s="565">
        <f>INDEX('NOx &amp; CO2'!$T$6:$W$10,MATCH($C96,'NOx &amp; CO2'!$R$6:$R$10,1),MATCH(N$78,'NOx &amp; CO2'!$T$5:$W$5,1))*M96</f>
        <v>4.6801989647590088E-2</v>
      </c>
      <c r="O96" s="565">
        <f>INDEX('NOx &amp; CO2'!$T$6:$W$10,MATCH($C96,'NOx &amp; CO2'!$R$6:$R$10,1),MATCH(O$78,'NOx &amp; CO2'!$T$5:$W$5,1))*N96</f>
        <v>4.4991995507321518E-2</v>
      </c>
      <c r="P96" s="565">
        <f>INDEX('NOx &amp; CO2'!$T$6:$W$10,MATCH($C96,'NOx &amp; CO2'!$R$6:$R$10,1),MATCH(P$78,'NOx &amp; CO2'!$T$5:$W$5,1))*O96</f>
        <v>4.3252000074639418E-2</v>
      </c>
      <c r="Q96" s="565">
        <f>INDEX('NOx &amp; CO2'!$T$6:$W$10,MATCH($C96,'NOx &amp; CO2'!$R$6:$R$10,1),MATCH(Q$78,'NOx &amp; CO2'!$T$5:$W$5,1))*P96</f>
        <v>4.1579296258424117E-2</v>
      </c>
      <c r="R96" s="565">
        <f>INDEX('NOx &amp; CO2'!$T$6:$W$10,MATCH($C96,'NOx &amp; CO2'!$R$6:$R$10,1),MATCH(R$78,'NOx &amp; CO2'!$T$5:$W$5,1))*Q96</f>
        <v>3.9971281660093602E-2</v>
      </c>
      <c r="S96" s="565">
        <f>INDEX('NOx &amp; CO2'!$T$6:$W$10,MATCH($C96,'NOx &amp; CO2'!$R$6:$R$10,1),MATCH(S$78,'NOx &amp; CO2'!$T$5:$W$5,1))*R96</f>
        <v>3.8425454524782507E-2</v>
      </c>
      <c r="T96" s="565">
        <f>INDEX('NOx &amp; CO2'!$T$6:$W$10,MATCH($C96,'NOx &amp; CO2'!$R$6:$R$10,1),MATCH(T$78,'NOx &amp; CO2'!$T$5:$W$5,1))*S96</f>
        <v>3.6939409849102912E-2</v>
      </c>
      <c r="U96" s="565">
        <f>INDEX('NOx &amp; CO2'!$T$6:$W$10,MATCH($C96,'NOx &amp; CO2'!$R$6:$R$10,1),MATCH(U$78,'NOx &amp; CO2'!$T$5:$W$5,1))*T96</f>
        <v>3.5510835639431505E-2</v>
      </c>
      <c r="V96" s="565">
        <f>INDEX('NOx &amp; CO2'!$T$6:$W$10,MATCH($C96,'NOx &amp; CO2'!$R$6:$R$10,1),MATCH(V$78,'NOx &amp; CO2'!$T$5:$W$5,1))*U96</f>
        <v>3.4137509314901608E-2</v>
      </c>
      <c r="W96" s="565">
        <f>INDEX('NOx &amp; CO2'!$T$6:$W$10,MATCH($C96,'NOx &amp; CO2'!$R$6:$R$10,1),MATCH(W$78,'NOx &amp; CO2'!$T$5:$W$5,1))*V96</f>
        <v>3.2817294249503907E-2</v>
      </c>
      <c r="X96" s="565">
        <f>INDEX('NOx &amp; CO2'!$T$6:$W$10,MATCH($C96,'NOx &amp; CO2'!$R$6:$R$10,1),MATCH(X$78,'NOx &amp; CO2'!$T$5:$W$5,1))*W96</f>
        <v>3.1548136447916084E-2</v>
      </c>
      <c r="Y96" s="565">
        <f>INDEX('NOx &amp; CO2'!$T$6:$W$10,MATCH($C96,'NOx &amp; CO2'!$R$6:$R$10,1),MATCH(Y$78,'NOx &amp; CO2'!$T$5:$W$5,1))*X96</f>
        <v>3.0328061349889527E-2</v>
      </c>
      <c r="Z96" s="565">
        <f>INDEX('NOx &amp; CO2'!$T$6:$W$10,MATCH($C96,'NOx &amp; CO2'!$R$6:$R$10,1),MATCH(Z$78,'NOx &amp; CO2'!$T$5:$W$5,1))*Y96</f>
        <v>2.9155170758221438E-2</v>
      </c>
      <c r="AA96" s="335">
        <f>INDEX('NOx &amp; CO2'!$T$6:$W$10,MATCH($C96,'NOx &amp; CO2'!$R$6:$R$10,1),MATCH(AA$78,'NOx &amp; CO2'!$T$5:$W$5,1))*Z96</f>
        <v>2.8027639885532835E-2</v>
      </c>
      <c r="AB96" s="335">
        <f>INDEX('NOx &amp; CO2'!$T$6:$W$10,MATCH($C96,'NOx &amp; CO2'!$R$6:$R$10,1),MATCH(AB$78,'NOx &amp; CO2'!$T$5:$W$5,1))*AA96</f>
        <v>2.6943714515257809E-2</v>
      </c>
      <c r="AC96" s="335">
        <f>INDEX('NOx &amp; CO2'!$T$6:$W$10,MATCH($C96,'NOx &amp; CO2'!$R$6:$R$10,1),MATCH(AC$78,'NOx &amp; CO2'!$T$5:$W$5,1))*AB96</f>
        <v>2.5901708272427128E-2</v>
      </c>
      <c r="AD96" s="335">
        <f>INDEX('NOx &amp; CO2'!$T$6:$W$10,MATCH($C96,'NOx &amp; CO2'!$R$6:$R$10,1),MATCH(AD$78,'NOx &amp; CO2'!$T$5:$W$5,1))*AC96</f>
        <v>2.4900000000000019E-2</v>
      </c>
      <c r="AE96" s="335">
        <f>INDEX('NOx &amp; CO2'!$T$6:$W$10,MATCH($C96,'NOx &amp; CO2'!$R$6:$R$10,1),MATCH(AE$78,'NOx &amp; CO2'!$T$5:$W$5,1))*AD96</f>
        <v>2.4210502134589099E-2</v>
      </c>
      <c r="AF96" s="335">
        <f>INDEX('NOx &amp; CO2'!$T$6:$W$10,MATCH($C96,'NOx &amp; CO2'!$R$6:$R$10,1),MATCH(AF$78,'NOx &amp; CO2'!$T$5:$W$5,1))*AE96</f>
        <v>2.3540096932086061E-2</v>
      </c>
      <c r="AG96" s="335">
        <f>INDEX('NOx &amp; CO2'!$T$6:$W$10,MATCH($C96,'NOx &amp; CO2'!$R$6:$R$10,1),MATCH(AG$78,'NOx &amp; CO2'!$T$5:$W$5,1))*AF96</f>
        <v>2.2888255703723031E-2</v>
      </c>
      <c r="AH96" s="335">
        <f>INDEX('NOx &amp; CO2'!$T$6:$W$10,MATCH($C96,'NOx &amp; CO2'!$R$6:$R$10,1),MATCH(AH$78,'NOx &amp; CO2'!$T$5:$W$5,1))*AG96</f>
        <v>2.2254464400482215E-2</v>
      </c>
      <c r="AI96" s="335">
        <f>INDEX('NOx &amp; CO2'!$T$6:$W$10,MATCH($C96,'NOx &amp; CO2'!$R$6:$R$10,1),MATCH(AI$78,'NOx &amp; CO2'!$T$5:$W$5,1))*AH96</f>
        <v>2.1638223207711301E-2</v>
      </c>
      <c r="AJ96" s="335">
        <f>INDEX('NOx &amp; CO2'!$T$6:$W$10,MATCH($C96,'NOx &amp; CO2'!$R$6:$R$10,1),MATCH(AJ$78,'NOx &amp; CO2'!$T$5:$W$5,1))*AI96</f>
        <v>2.1039046150964236E-2</v>
      </c>
      <c r="AK96" s="335">
        <f>INDEX('NOx &amp; CO2'!$T$6:$W$10,MATCH($C96,'NOx &amp; CO2'!$R$6:$R$10,1),MATCH(AK$78,'NOx &amp; CO2'!$T$5:$W$5,1))*AJ96</f>
        <v>2.0456460712756541E-2</v>
      </c>
      <c r="AL96" s="335">
        <f>INDEX('NOx &amp; CO2'!$T$6:$W$10,MATCH($C96,'NOx &amp; CO2'!$R$6:$R$10,1),MATCH(AL$78,'NOx &amp; CO2'!$T$5:$W$5,1))*AK96</f>
        <v>1.9890007459932926E-2</v>
      </c>
      <c r="AM96" s="335">
        <f>INDEX('NOx &amp; CO2'!$T$6:$W$10,MATCH($C96,'NOx &amp; CO2'!$R$6:$R$10,1),MATCH(AM$78,'NOx &amp; CO2'!$T$5:$W$5,1))*AL96</f>
        <v>1.9339239681353367E-2</v>
      </c>
      <c r="AN96" s="335">
        <f>INDEX('NOx &amp; CO2'!$T$6:$W$10,MATCH($C96,'NOx &amp; CO2'!$R$6:$R$10,1),MATCH(AN$78,'NOx &amp; CO2'!$T$5:$W$5,1))*AM96</f>
        <v>1.8803723035611869E-2</v>
      </c>
      <c r="AO96" s="335">
        <f>INDEX('NOx &amp; CO2'!$T$6:$W$10,MATCH($C96,'NOx &amp; CO2'!$R$6:$R$10,1),MATCH(AO$78,'NOx &amp; CO2'!$T$5:$W$5,1))*AN96</f>
        <v>1.8283035208510164E-2</v>
      </c>
      <c r="AP96" s="335">
        <f>INDEX('NOx &amp; CO2'!$T$6:$W$10,MATCH($C96,'NOx &amp; CO2'!$R$6:$R$10,1),MATCH(AP$78,'NOx &amp; CO2'!$T$5:$W$5,1))*AO96</f>
        <v>1.777676558001617E-2</v>
      </c>
      <c r="AQ96" s="335">
        <f>INDEX('NOx &amp; CO2'!$T$6:$W$10,MATCH($C96,'NOx &amp; CO2'!$R$6:$R$10,1),MATCH(AQ$78,'NOx &amp; CO2'!$T$5:$W$5,1))*AP96</f>
        <v>1.7284514900444626E-2</v>
      </c>
      <c r="AR96" s="335">
        <f>INDEX('NOx &amp; CO2'!$T$6:$W$10,MATCH($C96,'NOx &amp; CO2'!$R$6:$R$10,1),MATCH(AR$78,'NOx &amp; CO2'!$T$5:$W$5,1))*AQ96</f>
        <v>1.6805894975604474E-2</v>
      </c>
      <c r="AS96" s="335">
        <f>INDEX('NOx &amp; CO2'!$T$6:$W$10,MATCH($C96,'NOx &amp; CO2'!$R$6:$R$10,1),MATCH(AS$78,'NOx &amp; CO2'!$T$5:$W$5,1))*AR96</f>
        <v>1.6340528360664741E-2</v>
      </c>
      <c r="AT96" s="335">
        <f>INDEX('NOx &amp; CO2'!$T$6:$W$10,MATCH($C96,'NOx &amp; CO2'!$R$6:$R$10,1),MATCH(AT$78,'NOx &amp; CO2'!$T$5:$W$5,1))*AS96</f>
        <v>1.5888048062497474E-2</v>
      </c>
      <c r="AU96" s="335">
        <f>INDEX('NOx &amp; CO2'!$T$6:$W$10,MATCH($C96,'NOx &amp; CO2'!$R$6:$R$10,1),MATCH(AU$78,'NOx &amp; CO2'!$T$5:$W$5,1))*AT96</f>
        <v>1.5448097250263013E-2</v>
      </c>
      <c r="AV96" s="335">
        <f>INDEX('NOx &amp; CO2'!$T$6:$W$10,MATCH($C96,'NOx &amp; CO2'!$R$6:$R$10,1),MATCH(AV$78,'NOx &amp; CO2'!$T$5:$W$5,1))*AU96</f>
        <v>1.5020328974009333E-2</v>
      </c>
      <c r="AW96" s="335">
        <f>INDEX('NOx &amp; CO2'!$T$6:$W$10,MATCH($C96,'NOx &amp; CO2'!$R$6:$R$10,1),MATCH(AW$78,'NOx &amp; CO2'!$T$5:$W$5,1))*AV96</f>
        <v>1.4604405891063581E-2</v>
      </c>
      <c r="AX96" s="335">
        <f>INDEX('NOx &amp; CO2'!$T$6:$W$10,MATCH($C96,'NOx &amp; CO2'!$R$6:$R$10,1),MATCH(AX$78,'NOx &amp; CO2'!$T$5:$W$5,1))*AW96</f>
        <v>1.4200000000000008E-2</v>
      </c>
      <c r="AY96" s="335">
        <f>INDEX('NOx &amp; CO2'!$T$6:$W$10,MATCH($C96,'NOx &amp; CO2'!$R$6:$R$10,1),MATCH(AY$78,'NOx &amp; CO2'!$T$5:$W$5,1))*AX96</f>
        <v>1.4200000000000008E-2</v>
      </c>
      <c r="AZ96" s="335">
        <f>INDEX('NOx &amp; CO2'!$T$6:$W$10,MATCH($C96,'NOx &amp; CO2'!$R$6:$R$10,1),MATCH(AZ$78,'NOx &amp; CO2'!$T$5:$W$5,1))*AY96</f>
        <v>1.4200000000000008E-2</v>
      </c>
      <c r="BA96" s="335">
        <f>INDEX('NOx &amp; CO2'!$T$6:$W$10,MATCH($C96,'NOx &amp; CO2'!$R$6:$R$10,1),MATCH(BA$78,'NOx &amp; CO2'!$T$5:$W$5,1))*AZ96</f>
        <v>1.4200000000000008E-2</v>
      </c>
      <c r="BB96" s="335">
        <f>INDEX('NOx &amp; CO2'!$T$6:$W$10,MATCH($C96,'NOx &amp; CO2'!$R$6:$R$10,1),MATCH(BB$78,'NOx &amp; CO2'!$T$5:$W$5,1))*BA96</f>
        <v>1.4200000000000008E-2</v>
      </c>
      <c r="BC96" s="335">
        <f>INDEX('NOx &amp; CO2'!$T$6:$W$10,MATCH($C96,'NOx &amp; CO2'!$R$6:$R$10,1),MATCH(BC$78,'NOx &amp; CO2'!$T$5:$W$5,1))*BB96</f>
        <v>1.4200000000000008E-2</v>
      </c>
      <c r="BD96" s="335">
        <f>INDEX('NOx &amp; CO2'!$T$6:$W$10,MATCH($C96,'NOx &amp; CO2'!$R$6:$R$10,1),MATCH(BD$78,'NOx &amp; CO2'!$T$5:$W$5,1))*BC96</f>
        <v>1.4200000000000008E-2</v>
      </c>
      <c r="BE96" s="335">
        <f>INDEX('NOx &amp; CO2'!$T$6:$W$10,MATCH($C96,'NOx &amp; CO2'!$R$6:$R$10,1),MATCH(BE$78,'NOx &amp; CO2'!$T$5:$W$5,1))*BD96</f>
        <v>1.4200000000000008E-2</v>
      </c>
      <c r="BF96" s="335">
        <f>INDEX('NOx &amp; CO2'!$T$6:$W$10,MATCH($C96,'NOx &amp; CO2'!$R$6:$R$10,1),MATCH(BF$78,'NOx &amp; CO2'!$T$5:$W$5,1))*BE96</f>
        <v>1.4200000000000008E-2</v>
      </c>
      <c r="BG96" s="335">
        <f>INDEX('NOx &amp; CO2'!$T$6:$W$10,MATCH($C96,'NOx &amp; CO2'!$R$6:$R$10,1),MATCH(BG$78,'NOx &amp; CO2'!$T$5:$W$5,1))*BF96</f>
        <v>1.4200000000000008E-2</v>
      </c>
      <c r="BH96" s="335">
        <f>INDEX('NOx &amp; CO2'!$T$6:$W$10,MATCH($C96,'NOx &amp; CO2'!$R$6:$R$10,1),MATCH(BH$78,'NOx &amp; CO2'!$T$5:$W$5,1))*BG96</f>
        <v>1.4200000000000008E-2</v>
      </c>
      <c r="BI96" s="335">
        <f>INDEX('NOx &amp; CO2'!$T$6:$W$10,MATCH($C96,'NOx &amp; CO2'!$R$6:$R$10,1),MATCH(BI$78,'NOx &amp; CO2'!$T$5:$W$5,1))*BH96</f>
        <v>1.4200000000000008E-2</v>
      </c>
      <c r="BJ96" s="335">
        <f>INDEX('NOx &amp; CO2'!$T$6:$W$10,MATCH($C96,'NOx &amp; CO2'!$R$6:$R$10,1),MATCH(BJ$78,'NOx &amp; CO2'!$T$5:$W$5,1))*BI96</f>
        <v>1.4200000000000008E-2</v>
      </c>
      <c r="BK96" s="335">
        <f>INDEX('NOx &amp; CO2'!$T$6:$W$10,MATCH($C96,'NOx &amp; CO2'!$R$6:$R$10,1),MATCH(BK$78,'NOx &amp; CO2'!$T$5:$W$5,1))*BJ96</f>
        <v>1.4200000000000008E-2</v>
      </c>
      <c r="BL96" s="335">
        <f>INDEX('NOx &amp; CO2'!$T$6:$W$10,MATCH($C96,'NOx &amp; CO2'!$R$6:$R$10,1),MATCH(BL$78,'NOx &amp; CO2'!$T$5:$W$5,1))*BK96</f>
        <v>1.4200000000000008E-2</v>
      </c>
      <c r="BM96" s="335">
        <f>INDEX('NOx &amp; CO2'!$T$6:$W$10,MATCH($C96,'NOx &amp; CO2'!$R$6:$R$10,1),MATCH(BM$78,'NOx &amp; CO2'!$T$5:$W$5,1))*BL96</f>
        <v>1.4200000000000008E-2</v>
      </c>
      <c r="BN96" s="335">
        <f>INDEX('NOx &amp; CO2'!$T$6:$W$10,MATCH($C96,'NOx &amp; CO2'!$R$6:$R$10,1),MATCH(BN$78,'NOx &amp; CO2'!$T$5:$W$5,1))*BM96</f>
        <v>1.4200000000000008E-2</v>
      </c>
      <c r="BO96" s="335">
        <f>INDEX('NOx &amp; CO2'!$T$6:$W$10,MATCH($C96,'NOx &amp; CO2'!$R$6:$R$10,1),MATCH(BO$78,'NOx &amp; CO2'!$T$5:$W$5,1))*BN96</f>
        <v>1.4200000000000008E-2</v>
      </c>
      <c r="BP96" s="335">
        <f>INDEX('NOx &amp; CO2'!$T$6:$W$10,MATCH($C96,'NOx &amp; CO2'!$R$6:$R$10,1),MATCH(BP$78,'NOx &amp; CO2'!$T$5:$W$5,1))*BO96</f>
        <v>1.4200000000000008E-2</v>
      </c>
      <c r="BQ96" s="335">
        <f>INDEX('NOx &amp; CO2'!$T$6:$W$10,MATCH($C96,'NOx &amp; CO2'!$R$6:$R$10,1),MATCH(BQ$78,'NOx &amp; CO2'!$T$5:$W$5,1))*BP96</f>
        <v>1.4200000000000008E-2</v>
      </c>
      <c r="BR96" s="335">
        <f>INDEX('NOx &amp; CO2'!$T$6:$W$10,MATCH($C96,'NOx &amp; CO2'!$R$6:$R$10,1),MATCH(BR$78,'NOx &amp; CO2'!$T$5:$W$5,1))*BQ96</f>
        <v>1.4200000000000008E-2</v>
      </c>
      <c r="BS96" s="335">
        <f>INDEX('NOx &amp; CO2'!$T$6:$W$10,MATCH($C96,'NOx &amp; CO2'!$R$6:$R$10,1),MATCH(BS$78,'NOx &amp; CO2'!$T$5:$W$5,1))*BR96</f>
        <v>1.4200000000000008E-2</v>
      </c>
      <c r="BT96" s="335">
        <f>INDEX('NOx &amp; CO2'!$T$6:$W$10,MATCH($C96,'NOx &amp; CO2'!$R$6:$R$10,1),MATCH(BT$78,'NOx &amp; CO2'!$T$5:$W$5,1))*BS96</f>
        <v>1.4200000000000008E-2</v>
      </c>
      <c r="BU96" s="335">
        <f>INDEX('NOx &amp; CO2'!$T$6:$W$10,MATCH($C96,'NOx &amp; CO2'!$R$6:$R$10,1),MATCH(BU$78,'NOx &amp; CO2'!$T$5:$W$5,1))*BT96</f>
        <v>1.4200000000000008E-2</v>
      </c>
      <c r="BV96" s="335">
        <f>INDEX('NOx &amp; CO2'!$T$6:$W$10,MATCH($C96,'NOx &amp; CO2'!$R$6:$R$10,1),MATCH(BV$78,'NOx &amp; CO2'!$T$5:$W$5,1))*BU96</f>
        <v>1.4200000000000008E-2</v>
      </c>
      <c r="BW96" s="335">
        <f>INDEX('NOx &amp; CO2'!$T$6:$W$10,MATCH($C96,'NOx &amp; CO2'!$R$6:$R$10,1),MATCH(BW$78,'NOx &amp; CO2'!$T$5:$W$5,1))*BV96</f>
        <v>1.4200000000000008E-2</v>
      </c>
      <c r="BX96" s="335">
        <f>INDEX('NOx &amp; CO2'!$T$6:$W$10,MATCH($C96,'NOx &amp; CO2'!$R$6:$R$10,1),MATCH(BX$78,'NOx &amp; CO2'!$T$5:$W$5,1))*BW96</f>
        <v>1.4200000000000008E-2</v>
      </c>
      <c r="BY96" s="335">
        <f>INDEX('NOx &amp; CO2'!$T$6:$W$10,MATCH($C96,'NOx &amp; CO2'!$R$6:$R$10,1),MATCH(BY$78,'NOx &amp; CO2'!$T$5:$W$5,1))*BX96</f>
        <v>1.4200000000000008E-2</v>
      </c>
      <c r="BZ96" s="335">
        <f>INDEX('NOx &amp; CO2'!$T$6:$W$10,MATCH($C96,'NOx &amp; CO2'!$R$6:$R$10,1),MATCH(BZ$78,'NOx &amp; CO2'!$T$5:$W$5,1))*BY96</f>
        <v>1.4200000000000008E-2</v>
      </c>
      <c r="CA96" s="335">
        <f>INDEX('NOx &amp; CO2'!$T$6:$W$10,MATCH($C96,'NOx &amp; CO2'!$R$6:$R$10,1),MATCH(CA$78,'NOx &amp; CO2'!$T$5:$W$5,1))*BZ96</f>
        <v>1.4200000000000008E-2</v>
      </c>
      <c r="CB96" s="335">
        <f>INDEX('NOx &amp; CO2'!$T$6:$W$10,MATCH($C96,'NOx &amp; CO2'!$R$6:$R$10,1),MATCH(CB$78,'NOx &amp; CO2'!$T$5:$W$5,1))*CA96</f>
        <v>1.4200000000000008E-2</v>
      </c>
      <c r="CC96" s="335">
        <f>INDEX('NOx &amp; CO2'!$T$6:$W$10,MATCH($C96,'NOx &amp; CO2'!$R$6:$R$10,1),MATCH(CC$78,'NOx &amp; CO2'!$T$5:$W$5,1))*CB96</f>
        <v>1.4200000000000008E-2</v>
      </c>
      <c r="CD96" s="335">
        <f>INDEX('NOx &amp; CO2'!$T$6:$W$10,MATCH($C96,'NOx &amp; CO2'!$R$6:$R$10,1),MATCH(CD$78,'NOx &amp; CO2'!$T$5:$W$5,1))*CC96</f>
        <v>1.4200000000000008E-2</v>
      </c>
      <c r="CE96" s="335">
        <f>INDEX('NOx &amp; CO2'!$T$6:$W$10,MATCH($C96,'NOx &amp; CO2'!$R$6:$R$10,1),MATCH(CE$78,'NOx &amp; CO2'!$T$5:$W$5,1))*CD96</f>
        <v>1.4200000000000008E-2</v>
      </c>
      <c r="CF96" s="335">
        <f>INDEX('NOx &amp; CO2'!$T$6:$W$10,MATCH($C96,'NOx &amp; CO2'!$R$6:$R$10,1),MATCH(CF$78,'NOx &amp; CO2'!$T$5:$W$5,1))*CE96</f>
        <v>1.4200000000000008E-2</v>
      </c>
      <c r="CG96" s="335">
        <f>INDEX('NOx &amp; CO2'!$T$6:$W$10,MATCH($C96,'NOx &amp; CO2'!$R$6:$R$10,1),MATCH(CG$78,'NOx &amp; CO2'!$T$5:$W$5,1))*CF96</f>
        <v>1.4200000000000008E-2</v>
      </c>
      <c r="CH96" s="335">
        <f>INDEX('NOx &amp; CO2'!$T$6:$W$10,MATCH($C96,'NOx &amp; CO2'!$R$6:$R$10,1),MATCH(CH$78,'NOx &amp; CO2'!$T$5:$W$5,1))*CG96</f>
        <v>1.4200000000000008E-2</v>
      </c>
      <c r="CI96" s="335">
        <f>INDEX('NOx &amp; CO2'!$T$6:$W$10,MATCH($C96,'NOx &amp; CO2'!$R$6:$R$10,1),MATCH(CI$78,'NOx &amp; CO2'!$T$5:$W$5,1))*CH96</f>
        <v>1.4200000000000008E-2</v>
      </c>
      <c r="CJ96" s="335">
        <f>INDEX('NOx &amp; CO2'!$T$6:$W$10,MATCH($C96,'NOx &amp; CO2'!$R$6:$R$10,1),MATCH(CJ$78,'NOx &amp; CO2'!$T$5:$W$5,1))*CI96</f>
        <v>1.4200000000000008E-2</v>
      </c>
      <c r="CK96" s="335">
        <f>INDEX('NOx &amp; CO2'!$T$6:$W$10,MATCH($C96,'NOx &amp; CO2'!$R$6:$R$10,1),MATCH(CK$78,'NOx &amp; CO2'!$T$5:$W$5,1))*CJ96</f>
        <v>1.4200000000000008E-2</v>
      </c>
      <c r="CL96" s="335">
        <f>INDEX('NOx &amp; CO2'!$T$6:$W$10,MATCH($C96,'NOx &amp; CO2'!$R$6:$R$10,1),MATCH(CL$78,'NOx &amp; CO2'!$T$5:$W$5,1))*CK96</f>
        <v>1.4200000000000008E-2</v>
      </c>
      <c r="CM96" s="335">
        <f>INDEX('NOx &amp; CO2'!$T$6:$W$10,MATCH($C96,'NOx &amp; CO2'!$R$6:$R$10,1),MATCH(CM$78,'NOx &amp; CO2'!$T$5:$W$5,1))*CL96</f>
        <v>1.4200000000000008E-2</v>
      </c>
      <c r="CN96" s="335">
        <f>INDEX('NOx &amp; CO2'!$T$6:$W$10,MATCH($C96,'NOx &amp; CO2'!$R$6:$R$10,1),MATCH(CN$78,'NOx &amp; CO2'!$T$5:$W$5,1))*CM96</f>
        <v>1.4200000000000008E-2</v>
      </c>
      <c r="CO96" s="335">
        <f>INDEX('NOx &amp; CO2'!$T$6:$W$10,MATCH($C96,'NOx &amp; CO2'!$R$6:$R$10,1),MATCH(CO$78,'NOx &amp; CO2'!$T$5:$W$5,1))*CN96</f>
        <v>1.4200000000000008E-2</v>
      </c>
      <c r="CP96" s="335">
        <f>INDEX('NOx &amp; CO2'!$T$6:$W$10,MATCH($C96,'NOx &amp; CO2'!$R$6:$R$10,1),MATCH(CP$78,'NOx &amp; CO2'!$T$5:$W$5,1))*CO96</f>
        <v>1.4200000000000008E-2</v>
      </c>
      <c r="CQ96" s="335">
        <f>INDEX('NOx &amp; CO2'!$T$6:$W$10,MATCH($C96,'NOx &amp; CO2'!$R$6:$R$10,1),MATCH(CQ$78,'NOx &amp; CO2'!$T$5:$W$5,1))*CP96</f>
        <v>1.4200000000000008E-2</v>
      </c>
      <c r="CR96" s="335">
        <f>INDEX('NOx &amp; CO2'!$T$6:$W$10,MATCH($C96,'NOx &amp; CO2'!$R$6:$R$10,1),MATCH(CR$78,'NOx &amp; CO2'!$T$5:$W$5,1))*CQ96</f>
        <v>1.4200000000000008E-2</v>
      </c>
      <c r="CS96" s="335">
        <f>INDEX('NOx &amp; CO2'!$T$6:$W$10,MATCH($C96,'NOx &amp; CO2'!$R$6:$R$10,1),MATCH(CS$78,'NOx &amp; CO2'!$T$5:$W$5,1))*CR96</f>
        <v>1.4200000000000008E-2</v>
      </c>
    </row>
    <row r="97" spans="1:97" s="323" customFormat="1" x14ac:dyDescent="0.25">
      <c r="A97" s="278">
        <f t="shared" ref="A97" si="83">A36</f>
        <v>0</v>
      </c>
      <c r="B97" s="278" t="str">
        <f>'JA basår'!B25</f>
        <v>0 0</v>
      </c>
      <c r="C97" s="278">
        <f t="shared" ref="C97" si="84">C36</f>
        <v>0</v>
      </c>
      <c r="D97" s="565">
        <f>INDEX('NOx &amp; CO2'!$E$6:$I$10,MATCH($C97,'NOx &amp; CO2'!$C$6:$C$10,1),MATCH(D$78,'NOx &amp; CO2'!$E$5:$H$5,1))</f>
        <v>7.17E-2</v>
      </c>
      <c r="E97" s="565">
        <f>INDEX('NOx &amp; CO2'!$T$6:$W$10,MATCH($C97,'NOx &amp; CO2'!$R$6:$R$10,1),MATCH(E$78,'NOx &amp; CO2'!$T$5:$W$5,1))*D97</f>
        <v>6.8558723496039697E-2</v>
      </c>
      <c r="F97" s="565">
        <f>INDEX('NOx &amp; CO2'!$T$6:$W$10,MATCH($C97,'NOx &amp; CO2'!$R$6:$R$10,1),MATCH(F$78,'NOx &amp; CO2'!$T$5:$W$5,1))*E97</f>
        <v>6.5555070675124491E-2</v>
      </c>
      <c r="G97" s="565">
        <f>INDEX('NOx &amp; CO2'!$T$6:$W$10,MATCH($C97,'NOx &amp; CO2'!$R$6:$R$10,1),MATCH(G$78,'NOx &amp; CO2'!$T$5:$W$5,1))*F97</f>
        <v>6.2683012052708514E-2</v>
      </c>
      <c r="H97" s="565">
        <f>INDEX('NOx &amp; CO2'!$T$6:$W$10,MATCH($C97,'NOx &amp; CO2'!$R$6:$R$10,1),MATCH(H$78,'NOx &amp; CO2'!$T$5:$W$5,1))*G97</f>
        <v>5.9936782304331478E-2</v>
      </c>
      <c r="I97" s="565">
        <f>INDEX('NOx &amp; CO2'!$T$6:$W$10,MATCH($C97,'NOx &amp; CO2'!$R$6:$R$10,1),MATCH(I$78,'NOx &amp; CO2'!$T$5:$W$5,1))*H97</f>
        <v>5.7310868692398702E-2</v>
      </c>
      <c r="J97" s="565">
        <f>INDEX('NOx &amp; CO2'!$T$6:$W$10,MATCH($C97,'NOx &amp; CO2'!$R$6:$R$10,1),MATCH(J$78,'NOx &amp; CO2'!$T$5:$W$5,1))*I97</f>
        <v>5.4800000000000008E-2</v>
      </c>
      <c r="K97" s="565">
        <f>INDEX('NOx &amp; CO2'!$T$6:$W$10,MATCH($C97,'NOx &amp; CO2'!$R$6:$R$10,1),MATCH(K$78,'NOx &amp; CO2'!$T$5:$W$5,1))*J97</f>
        <v>5.268069525177068E-2</v>
      </c>
      <c r="L97" s="565">
        <f>INDEX('NOx &amp; CO2'!$T$6:$W$10,MATCH($C97,'NOx &amp; CO2'!$R$6:$R$10,1),MATCH(L$78,'NOx &amp; CO2'!$T$5:$W$5,1))*K97</f>
        <v>5.0643351317699516E-2</v>
      </c>
      <c r="M97" s="565">
        <f>INDEX('NOx &amp; CO2'!$T$6:$W$10,MATCH($C97,'NOx &amp; CO2'!$R$6:$R$10,1),MATCH(M$78,'NOx &amp; CO2'!$T$5:$W$5,1))*L97</f>
        <v>4.8684798490804503E-2</v>
      </c>
      <c r="N97" s="565">
        <f>INDEX('NOx &amp; CO2'!$T$6:$W$10,MATCH($C97,'NOx &amp; CO2'!$R$6:$R$10,1),MATCH(N$78,'NOx &amp; CO2'!$T$5:$W$5,1))*M97</f>
        <v>4.6801989647590088E-2</v>
      </c>
      <c r="O97" s="565">
        <f>INDEX('NOx &amp; CO2'!$T$6:$W$10,MATCH($C97,'NOx &amp; CO2'!$R$6:$R$10,1),MATCH(O$78,'NOx &amp; CO2'!$T$5:$W$5,1))*N97</f>
        <v>4.4991995507321518E-2</v>
      </c>
      <c r="P97" s="565">
        <f>INDEX('NOx &amp; CO2'!$T$6:$W$10,MATCH($C97,'NOx &amp; CO2'!$R$6:$R$10,1),MATCH(P$78,'NOx &amp; CO2'!$T$5:$W$5,1))*O97</f>
        <v>4.3252000074639418E-2</v>
      </c>
      <c r="Q97" s="565">
        <f>INDEX('NOx &amp; CO2'!$T$6:$W$10,MATCH($C97,'NOx &amp; CO2'!$R$6:$R$10,1),MATCH(Q$78,'NOx &amp; CO2'!$T$5:$W$5,1))*P97</f>
        <v>4.1579296258424117E-2</v>
      </c>
      <c r="R97" s="565">
        <f>INDEX('NOx &amp; CO2'!$T$6:$W$10,MATCH($C97,'NOx &amp; CO2'!$R$6:$R$10,1),MATCH(R$78,'NOx &amp; CO2'!$T$5:$W$5,1))*Q97</f>
        <v>3.9971281660093602E-2</v>
      </c>
      <c r="S97" s="565">
        <f>INDEX('NOx &amp; CO2'!$T$6:$W$10,MATCH($C97,'NOx &amp; CO2'!$R$6:$R$10,1),MATCH(S$78,'NOx &amp; CO2'!$T$5:$W$5,1))*R97</f>
        <v>3.8425454524782507E-2</v>
      </c>
      <c r="T97" s="565">
        <f>INDEX('NOx &amp; CO2'!$T$6:$W$10,MATCH($C97,'NOx &amp; CO2'!$R$6:$R$10,1),MATCH(T$78,'NOx &amp; CO2'!$T$5:$W$5,1))*S97</f>
        <v>3.6939409849102912E-2</v>
      </c>
      <c r="U97" s="565">
        <f>INDEX('NOx &amp; CO2'!$T$6:$W$10,MATCH($C97,'NOx &amp; CO2'!$R$6:$R$10,1),MATCH(U$78,'NOx &amp; CO2'!$T$5:$W$5,1))*T97</f>
        <v>3.5510835639431505E-2</v>
      </c>
      <c r="V97" s="565">
        <f>INDEX('NOx &amp; CO2'!$T$6:$W$10,MATCH($C97,'NOx &amp; CO2'!$R$6:$R$10,1),MATCH(V$78,'NOx &amp; CO2'!$T$5:$W$5,1))*U97</f>
        <v>3.4137509314901608E-2</v>
      </c>
      <c r="W97" s="565">
        <f>INDEX('NOx &amp; CO2'!$T$6:$W$10,MATCH($C97,'NOx &amp; CO2'!$R$6:$R$10,1),MATCH(W$78,'NOx &amp; CO2'!$T$5:$W$5,1))*V97</f>
        <v>3.2817294249503907E-2</v>
      </c>
      <c r="X97" s="565">
        <f>INDEX('NOx &amp; CO2'!$T$6:$W$10,MATCH($C97,'NOx &amp; CO2'!$R$6:$R$10,1),MATCH(X$78,'NOx &amp; CO2'!$T$5:$W$5,1))*W97</f>
        <v>3.1548136447916084E-2</v>
      </c>
      <c r="Y97" s="565">
        <f>INDEX('NOx &amp; CO2'!$T$6:$W$10,MATCH($C97,'NOx &amp; CO2'!$R$6:$R$10,1),MATCH(Y$78,'NOx &amp; CO2'!$T$5:$W$5,1))*X97</f>
        <v>3.0328061349889527E-2</v>
      </c>
      <c r="Z97" s="565">
        <f>INDEX('NOx &amp; CO2'!$T$6:$W$10,MATCH($C97,'NOx &amp; CO2'!$R$6:$R$10,1),MATCH(Z$78,'NOx &amp; CO2'!$T$5:$W$5,1))*Y97</f>
        <v>2.9155170758221438E-2</v>
      </c>
      <c r="AA97" s="335">
        <f>INDEX('NOx &amp; CO2'!$T$6:$W$10,MATCH($C97,'NOx &amp; CO2'!$R$6:$R$10,1),MATCH(AA$78,'NOx &amp; CO2'!$T$5:$W$5,1))*Z97</f>
        <v>2.8027639885532835E-2</v>
      </c>
      <c r="AB97" s="335">
        <f>INDEX('NOx &amp; CO2'!$T$6:$W$10,MATCH($C97,'NOx &amp; CO2'!$R$6:$R$10,1),MATCH(AB$78,'NOx &amp; CO2'!$T$5:$W$5,1))*AA97</f>
        <v>2.6943714515257809E-2</v>
      </c>
      <c r="AC97" s="335">
        <f>INDEX('NOx &amp; CO2'!$T$6:$W$10,MATCH($C97,'NOx &amp; CO2'!$R$6:$R$10,1),MATCH(AC$78,'NOx &amp; CO2'!$T$5:$W$5,1))*AB97</f>
        <v>2.5901708272427128E-2</v>
      </c>
      <c r="AD97" s="335">
        <f>INDEX('NOx &amp; CO2'!$T$6:$W$10,MATCH($C97,'NOx &amp; CO2'!$R$6:$R$10,1),MATCH(AD$78,'NOx &amp; CO2'!$T$5:$W$5,1))*AC97</f>
        <v>2.4900000000000019E-2</v>
      </c>
      <c r="AE97" s="335">
        <f>INDEX('NOx &amp; CO2'!$T$6:$W$10,MATCH($C97,'NOx &amp; CO2'!$R$6:$R$10,1),MATCH(AE$78,'NOx &amp; CO2'!$T$5:$W$5,1))*AD97</f>
        <v>2.4210502134589099E-2</v>
      </c>
      <c r="AF97" s="335">
        <f>INDEX('NOx &amp; CO2'!$T$6:$W$10,MATCH($C97,'NOx &amp; CO2'!$R$6:$R$10,1),MATCH(AF$78,'NOx &amp; CO2'!$T$5:$W$5,1))*AE97</f>
        <v>2.3540096932086061E-2</v>
      </c>
      <c r="AG97" s="335">
        <f>INDEX('NOx &amp; CO2'!$T$6:$W$10,MATCH($C97,'NOx &amp; CO2'!$R$6:$R$10,1),MATCH(AG$78,'NOx &amp; CO2'!$T$5:$W$5,1))*AF97</f>
        <v>2.2888255703723031E-2</v>
      </c>
      <c r="AH97" s="335">
        <f>INDEX('NOx &amp; CO2'!$T$6:$W$10,MATCH($C97,'NOx &amp; CO2'!$R$6:$R$10,1),MATCH(AH$78,'NOx &amp; CO2'!$T$5:$W$5,1))*AG97</f>
        <v>2.2254464400482215E-2</v>
      </c>
      <c r="AI97" s="335">
        <f>INDEX('NOx &amp; CO2'!$T$6:$W$10,MATCH($C97,'NOx &amp; CO2'!$R$6:$R$10,1),MATCH(AI$78,'NOx &amp; CO2'!$T$5:$W$5,1))*AH97</f>
        <v>2.1638223207711301E-2</v>
      </c>
      <c r="AJ97" s="335">
        <f>INDEX('NOx &amp; CO2'!$T$6:$W$10,MATCH($C97,'NOx &amp; CO2'!$R$6:$R$10,1),MATCH(AJ$78,'NOx &amp; CO2'!$T$5:$W$5,1))*AI97</f>
        <v>2.1039046150964236E-2</v>
      </c>
      <c r="AK97" s="335">
        <f>INDEX('NOx &amp; CO2'!$T$6:$W$10,MATCH($C97,'NOx &amp; CO2'!$R$6:$R$10,1),MATCH(AK$78,'NOx &amp; CO2'!$T$5:$W$5,1))*AJ97</f>
        <v>2.0456460712756541E-2</v>
      </c>
      <c r="AL97" s="335">
        <f>INDEX('NOx &amp; CO2'!$T$6:$W$10,MATCH($C97,'NOx &amp; CO2'!$R$6:$R$10,1),MATCH(AL$78,'NOx &amp; CO2'!$T$5:$W$5,1))*AK97</f>
        <v>1.9890007459932926E-2</v>
      </c>
      <c r="AM97" s="335">
        <f>INDEX('NOx &amp; CO2'!$T$6:$W$10,MATCH($C97,'NOx &amp; CO2'!$R$6:$R$10,1),MATCH(AM$78,'NOx &amp; CO2'!$T$5:$W$5,1))*AL97</f>
        <v>1.9339239681353367E-2</v>
      </c>
      <c r="AN97" s="335">
        <f>INDEX('NOx &amp; CO2'!$T$6:$W$10,MATCH($C97,'NOx &amp; CO2'!$R$6:$R$10,1),MATCH(AN$78,'NOx &amp; CO2'!$T$5:$W$5,1))*AM97</f>
        <v>1.8803723035611869E-2</v>
      </c>
      <c r="AO97" s="335">
        <f>INDEX('NOx &amp; CO2'!$T$6:$W$10,MATCH($C97,'NOx &amp; CO2'!$R$6:$R$10,1),MATCH(AO$78,'NOx &amp; CO2'!$T$5:$W$5,1))*AN97</f>
        <v>1.8283035208510164E-2</v>
      </c>
      <c r="AP97" s="335">
        <f>INDEX('NOx &amp; CO2'!$T$6:$W$10,MATCH($C97,'NOx &amp; CO2'!$R$6:$R$10,1),MATCH(AP$78,'NOx &amp; CO2'!$T$5:$W$5,1))*AO97</f>
        <v>1.777676558001617E-2</v>
      </c>
      <c r="AQ97" s="335">
        <f>INDEX('NOx &amp; CO2'!$T$6:$W$10,MATCH($C97,'NOx &amp; CO2'!$R$6:$R$10,1),MATCH(AQ$78,'NOx &amp; CO2'!$T$5:$W$5,1))*AP97</f>
        <v>1.7284514900444626E-2</v>
      </c>
      <c r="AR97" s="335">
        <f>INDEX('NOx &amp; CO2'!$T$6:$W$10,MATCH($C97,'NOx &amp; CO2'!$R$6:$R$10,1),MATCH(AR$78,'NOx &amp; CO2'!$T$5:$W$5,1))*AQ97</f>
        <v>1.6805894975604474E-2</v>
      </c>
      <c r="AS97" s="335">
        <f>INDEX('NOx &amp; CO2'!$T$6:$W$10,MATCH($C97,'NOx &amp; CO2'!$R$6:$R$10,1),MATCH(AS$78,'NOx &amp; CO2'!$T$5:$W$5,1))*AR97</f>
        <v>1.6340528360664741E-2</v>
      </c>
      <c r="AT97" s="335">
        <f>INDEX('NOx &amp; CO2'!$T$6:$W$10,MATCH($C97,'NOx &amp; CO2'!$R$6:$R$10,1),MATCH(AT$78,'NOx &amp; CO2'!$T$5:$W$5,1))*AS97</f>
        <v>1.5888048062497474E-2</v>
      </c>
      <c r="AU97" s="335">
        <f>INDEX('NOx &amp; CO2'!$T$6:$W$10,MATCH($C97,'NOx &amp; CO2'!$R$6:$R$10,1),MATCH(AU$78,'NOx &amp; CO2'!$T$5:$W$5,1))*AT97</f>
        <v>1.5448097250263013E-2</v>
      </c>
      <c r="AV97" s="335">
        <f>INDEX('NOx &amp; CO2'!$T$6:$W$10,MATCH($C97,'NOx &amp; CO2'!$R$6:$R$10,1),MATCH(AV$78,'NOx &amp; CO2'!$T$5:$W$5,1))*AU97</f>
        <v>1.5020328974009333E-2</v>
      </c>
      <c r="AW97" s="335">
        <f>INDEX('NOx &amp; CO2'!$T$6:$W$10,MATCH($C97,'NOx &amp; CO2'!$R$6:$R$10,1),MATCH(AW$78,'NOx &amp; CO2'!$T$5:$W$5,1))*AV97</f>
        <v>1.4604405891063581E-2</v>
      </c>
      <c r="AX97" s="335">
        <f>INDEX('NOx &amp; CO2'!$T$6:$W$10,MATCH($C97,'NOx &amp; CO2'!$R$6:$R$10,1),MATCH(AX$78,'NOx &amp; CO2'!$T$5:$W$5,1))*AW97</f>
        <v>1.4200000000000008E-2</v>
      </c>
      <c r="AY97" s="335">
        <f>INDEX('NOx &amp; CO2'!$T$6:$W$10,MATCH($C97,'NOx &amp; CO2'!$R$6:$R$10,1),MATCH(AY$78,'NOx &amp; CO2'!$T$5:$W$5,1))*AX97</f>
        <v>1.4200000000000008E-2</v>
      </c>
      <c r="AZ97" s="335">
        <f>INDEX('NOx &amp; CO2'!$T$6:$W$10,MATCH($C97,'NOx &amp; CO2'!$R$6:$R$10,1),MATCH(AZ$78,'NOx &amp; CO2'!$T$5:$W$5,1))*AY97</f>
        <v>1.4200000000000008E-2</v>
      </c>
      <c r="BA97" s="335">
        <f>INDEX('NOx &amp; CO2'!$T$6:$W$10,MATCH($C97,'NOx &amp; CO2'!$R$6:$R$10,1),MATCH(BA$78,'NOx &amp; CO2'!$T$5:$W$5,1))*AZ97</f>
        <v>1.4200000000000008E-2</v>
      </c>
      <c r="BB97" s="335">
        <f>INDEX('NOx &amp; CO2'!$T$6:$W$10,MATCH($C97,'NOx &amp; CO2'!$R$6:$R$10,1),MATCH(BB$78,'NOx &amp; CO2'!$T$5:$W$5,1))*BA97</f>
        <v>1.4200000000000008E-2</v>
      </c>
      <c r="BC97" s="335">
        <f>INDEX('NOx &amp; CO2'!$T$6:$W$10,MATCH($C97,'NOx &amp; CO2'!$R$6:$R$10,1),MATCH(BC$78,'NOx &amp; CO2'!$T$5:$W$5,1))*BB97</f>
        <v>1.4200000000000008E-2</v>
      </c>
      <c r="BD97" s="335">
        <f>INDEX('NOx &amp; CO2'!$T$6:$W$10,MATCH($C97,'NOx &amp; CO2'!$R$6:$R$10,1),MATCH(BD$78,'NOx &amp; CO2'!$T$5:$W$5,1))*BC97</f>
        <v>1.4200000000000008E-2</v>
      </c>
      <c r="BE97" s="335">
        <f>INDEX('NOx &amp; CO2'!$T$6:$W$10,MATCH($C97,'NOx &amp; CO2'!$R$6:$R$10,1),MATCH(BE$78,'NOx &amp; CO2'!$T$5:$W$5,1))*BD97</f>
        <v>1.4200000000000008E-2</v>
      </c>
      <c r="BF97" s="335">
        <f>INDEX('NOx &amp; CO2'!$T$6:$W$10,MATCH($C97,'NOx &amp; CO2'!$R$6:$R$10,1),MATCH(BF$78,'NOx &amp; CO2'!$T$5:$W$5,1))*BE97</f>
        <v>1.4200000000000008E-2</v>
      </c>
      <c r="BG97" s="335">
        <f>INDEX('NOx &amp; CO2'!$T$6:$W$10,MATCH($C97,'NOx &amp; CO2'!$R$6:$R$10,1),MATCH(BG$78,'NOx &amp; CO2'!$T$5:$W$5,1))*BF97</f>
        <v>1.4200000000000008E-2</v>
      </c>
      <c r="BH97" s="335">
        <f>INDEX('NOx &amp; CO2'!$T$6:$W$10,MATCH($C97,'NOx &amp; CO2'!$R$6:$R$10,1),MATCH(BH$78,'NOx &amp; CO2'!$T$5:$W$5,1))*BG97</f>
        <v>1.4200000000000008E-2</v>
      </c>
      <c r="BI97" s="335">
        <f>INDEX('NOx &amp; CO2'!$T$6:$W$10,MATCH($C97,'NOx &amp; CO2'!$R$6:$R$10,1),MATCH(BI$78,'NOx &amp; CO2'!$T$5:$W$5,1))*BH97</f>
        <v>1.4200000000000008E-2</v>
      </c>
      <c r="BJ97" s="335">
        <f>INDEX('NOx &amp; CO2'!$T$6:$W$10,MATCH($C97,'NOx &amp; CO2'!$R$6:$R$10,1),MATCH(BJ$78,'NOx &amp; CO2'!$T$5:$W$5,1))*BI97</f>
        <v>1.4200000000000008E-2</v>
      </c>
      <c r="BK97" s="335">
        <f>INDEX('NOx &amp; CO2'!$T$6:$W$10,MATCH($C97,'NOx &amp; CO2'!$R$6:$R$10,1),MATCH(BK$78,'NOx &amp; CO2'!$T$5:$W$5,1))*BJ97</f>
        <v>1.4200000000000008E-2</v>
      </c>
      <c r="BL97" s="335">
        <f>INDEX('NOx &amp; CO2'!$T$6:$W$10,MATCH($C97,'NOx &amp; CO2'!$R$6:$R$10,1),MATCH(BL$78,'NOx &amp; CO2'!$T$5:$W$5,1))*BK97</f>
        <v>1.4200000000000008E-2</v>
      </c>
      <c r="BM97" s="335">
        <f>INDEX('NOx &amp; CO2'!$T$6:$W$10,MATCH($C97,'NOx &amp; CO2'!$R$6:$R$10,1),MATCH(BM$78,'NOx &amp; CO2'!$T$5:$W$5,1))*BL97</f>
        <v>1.4200000000000008E-2</v>
      </c>
      <c r="BN97" s="335">
        <f>INDEX('NOx &amp; CO2'!$T$6:$W$10,MATCH($C97,'NOx &amp; CO2'!$R$6:$R$10,1),MATCH(BN$78,'NOx &amp; CO2'!$T$5:$W$5,1))*BM97</f>
        <v>1.4200000000000008E-2</v>
      </c>
      <c r="BO97" s="335">
        <f>INDEX('NOx &amp; CO2'!$T$6:$W$10,MATCH($C97,'NOx &amp; CO2'!$R$6:$R$10,1),MATCH(BO$78,'NOx &amp; CO2'!$T$5:$W$5,1))*BN97</f>
        <v>1.4200000000000008E-2</v>
      </c>
      <c r="BP97" s="335">
        <f>INDEX('NOx &amp; CO2'!$T$6:$W$10,MATCH($C97,'NOx &amp; CO2'!$R$6:$R$10,1),MATCH(BP$78,'NOx &amp; CO2'!$T$5:$W$5,1))*BO97</f>
        <v>1.4200000000000008E-2</v>
      </c>
      <c r="BQ97" s="335">
        <f>INDEX('NOx &amp; CO2'!$T$6:$W$10,MATCH($C97,'NOx &amp; CO2'!$R$6:$R$10,1),MATCH(BQ$78,'NOx &amp; CO2'!$T$5:$W$5,1))*BP97</f>
        <v>1.4200000000000008E-2</v>
      </c>
      <c r="BR97" s="335">
        <f>INDEX('NOx &amp; CO2'!$T$6:$W$10,MATCH($C97,'NOx &amp; CO2'!$R$6:$R$10,1),MATCH(BR$78,'NOx &amp; CO2'!$T$5:$W$5,1))*BQ97</f>
        <v>1.4200000000000008E-2</v>
      </c>
      <c r="BS97" s="335">
        <f>INDEX('NOx &amp; CO2'!$T$6:$W$10,MATCH($C97,'NOx &amp; CO2'!$R$6:$R$10,1),MATCH(BS$78,'NOx &amp; CO2'!$T$5:$W$5,1))*BR97</f>
        <v>1.4200000000000008E-2</v>
      </c>
      <c r="BT97" s="335">
        <f>INDEX('NOx &amp; CO2'!$T$6:$W$10,MATCH($C97,'NOx &amp; CO2'!$R$6:$R$10,1),MATCH(BT$78,'NOx &amp; CO2'!$T$5:$W$5,1))*BS97</f>
        <v>1.4200000000000008E-2</v>
      </c>
      <c r="BU97" s="335">
        <f>INDEX('NOx &amp; CO2'!$T$6:$W$10,MATCH($C97,'NOx &amp; CO2'!$R$6:$R$10,1),MATCH(BU$78,'NOx &amp; CO2'!$T$5:$W$5,1))*BT97</f>
        <v>1.4200000000000008E-2</v>
      </c>
      <c r="BV97" s="335">
        <f>INDEX('NOx &amp; CO2'!$T$6:$W$10,MATCH($C97,'NOx &amp; CO2'!$R$6:$R$10,1),MATCH(BV$78,'NOx &amp; CO2'!$T$5:$W$5,1))*BU97</f>
        <v>1.4200000000000008E-2</v>
      </c>
      <c r="BW97" s="335">
        <f>INDEX('NOx &amp; CO2'!$T$6:$W$10,MATCH($C97,'NOx &amp; CO2'!$R$6:$R$10,1),MATCH(BW$78,'NOx &amp; CO2'!$T$5:$W$5,1))*BV97</f>
        <v>1.4200000000000008E-2</v>
      </c>
      <c r="BX97" s="335">
        <f>INDEX('NOx &amp; CO2'!$T$6:$W$10,MATCH($C97,'NOx &amp; CO2'!$R$6:$R$10,1),MATCH(BX$78,'NOx &amp; CO2'!$T$5:$W$5,1))*BW97</f>
        <v>1.4200000000000008E-2</v>
      </c>
      <c r="BY97" s="335">
        <f>INDEX('NOx &amp; CO2'!$T$6:$W$10,MATCH($C97,'NOx &amp; CO2'!$R$6:$R$10,1),MATCH(BY$78,'NOx &amp; CO2'!$T$5:$W$5,1))*BX97</f>
        <v>1.4200000000000008E-2</v>
      </c>
      <c r="BZ97" s="335">
        <f>INDEX('NOx &amp; CO2'!$T$6:$W$10,MATCH($C97,'NOx &amp; CO2'!$R$6:$R$10,1),MATCH(BZ$78,'NOx &amp; CO2'!$T$5:$W$5,1))*BY97</f>
        <v>1.4200000000000008E-2</v>
      </c>
      <c r="CA97" s="335">
        <f>INDEX('NOx &amp; CO2'!$T$6:$W$10,MATCH($C97,'NOx &amp; CO2'!$R$6:$R$10,1),MATCH(CA$78,'NOx &amp; CO2'!$T$5:$W$5,1))*BZ97</f>
        <v>1.4200000000000008E-2</v>
      </c>
      <c r="CB97" s="335">
        <f>INDEX('NOx &amp; CO2'!$T$6:$W$10,MATCH($C97,'NOx &amp; CO2'!$R$6:$R$10,1),MATCH(CB$78,'NOx &amp; CO2'!$T$5:$W$5,1))*CA97</f>
        <v>1.4200000000000008E-2</v>
      </c>
      <c r="CC97" s="335">
        <f>INDEX('NOx &amp; CO2'!$T$6:$W$10,MATCH($C97,'NOx &amp; CO2'!$R$6:$R$10,1),MATCH(CC$78,'NOx &amp; CO2'!$T$5:$W$5,1))*CB97</f>
        <v>1.4200000000000008E-2</v>
      </c>
      <c r="CD97" s="335">
        <f>INDEX('NOx &amp; CO2'!$T$6:$W$10,MATCH($C97,'NOx &amp; CO2'!$R$6:$R$10,1),MATCH(CD$78,'NOx &amp; CO2'!$T$5:$W$5,1))*CC97</f>
        <v>1.4200000000000008E-2</v>
      </c>
      <c r="CE97" s="335">
        <f>INDEX('NOx &amp; CO2'!$T$6:$W$10,MATCH($C97,'NOx &amp; CO2'!$R$6:$R$10,1),MATCH(CE$78,'NOx &amp; CO2'!$T$5:$W$5,1))*CD97</f>
        <v>1.4200000000000008E-2</v>
      </c>
      <c r="CF97" s="335">
        <f>INDEX('NOx &amp; CO2'!$T$6:$W$10,MATCH($C97,'NOx &amp; CO2'!$R$6:$R$10,1),MATCH(CF$78,'NOx &amp; CO2'!$T$5:$W$5,1))*CE97</f>
        <v>1.4200000000000008E-2</v>
      </c>
      <c r="CG97" s="335">
        <f>INDEX('NOx &amp; CO2'!$T$6:$W$10,MATCH($C97,'NOx &amp; CO2'!$R$6:$R$10,1),MATCH(CG$78,'NOx &amp; CO2'!$T$5:$W$5,1))*CF97</f>
        <v>1.4200000000000008E-2</v>
      </c>
      <c r="CH97" s="335">
        <f>INDEX('NOx &amp; CO2'!$T$6:$W$10,MATCH($C97,'NOx &amp; CO2'!$R$6:$R$10,1),MATCH(CH$78,'NOx &amp; CO2'!$T$5:$W$5,1))*CG97</f>
        <v>1.4200000000000008E-2</v>
      </c>
      <c r="CI97" s="335">
        <f>INDEX('NOx &amp; CO2'!$T$6:$W$10,MATCH($C97,'NOx &amp; CO2'!$R$6:$R$10,1),MATCH(CI$78,'NOx &amp; CO2'!$T$5:$W$5,1))*CH97</f>
        <v>1.4200000000000008E-2</v>
      </c>
      <c r="CJ97" s="335">
        <f>INDEX('NOx &amp; CO2'!$T$6:$W$10,MATCH($C97,'NOx &amp; CO2'!$R$6:$R$10,1),MATCH(CJ$78,'NOx &amp; CO2'!$T$5:$W$5,1))*CI97</f>
        <v>1.4200000000000008E-2</v>
      </c>
      <c r="CK97" s="335">
        <f>INDEX('NOx &amp; CO2'!$T$6:$W$10,MATCH($C97,'NOx &amp; CO2'!$R$6:$R$10,1),MATCH(CK$78,'NOx &amp; CO2'!$T$5:$W$5,1))*CJ97</f>
        <v>1.4200000000000008E-2</v>
      </c>
      <c r="CL97" s="335">
        <f>INDEX('NOx &amp; CO2'!$T$6:$W$10,MATCH($C97,'NOx &amp; CO2'!$R$6:$R$10,1),MATCH(CL$78,'NOx &amp; CO2'!$T$5:$W$5,1))*CK97</f>
        <v>1.4200000000000008E-2</v>
      </c>
      <c r="CM97" s="335">
        <f>INDEX('NOx &amp; CO2'!$T$6:$W$10,MATCH($C97,'NOx &amp; CO2'!$R$6:$R$10,1),MATCH(CM$78,'NOx &amp; CO2'!$T$5:$W$5,1))*CL97</f>
        <v>1.4200000000000008E-2</v>
      </c>
      <c r="CN97" s="335">
        <f>INDEX('NOx &amp; CO2'!$T$6:$W$10,MATCH($C97,'NOx &amp; CO2'!$R$6:$R$10,1),MATCH(CN$78,'NOx &amp; CO2'!$T$5:$W$5,1))*CM97</f>
        <v>1.4200000000000008E-2</v>
      </c>
      <c r="CO97" s="335">
        <f>INDEX('NOx &amp; CO2'!$T$6:$W$10,MATCH($C97,'NOx &amp; CO2'!$R$6:$R$10,1),MATCH(CO$78,'NOx &amp; CO2'!$T$5:$W$5,1))*CN97</f>
        <v>1.4200000000000008E-2</v>
      </c>
      <c r="CP97" s="335">
        <f>INDEX('NOx &amp; CO2'!$T$6:$W$10,MATCH($C97,'NOx &amp; CO2'!$R$6:$R$10,1),MATCH(CP$78,'NOx &amp; CO2'!$T$5:$W$5,1))*CO97</f>
        <v>1.4200000000000008E-2</v>
      </c>
      <c r="CQ97" s="335">
        <f>INDEX('NOx &amp; CO2'!$T$6:$W$10,MATCH($C97,'NOx &amp; CO2'!$R$6:$R$10,1),MATCH(CQ$78,'NOx &amp; CO2'!$T$5:$W$5,1))*CP97</f>
        <v>1.4200000000000008E-2</v>
      </c>
      <c r="CR97" s="335">
        <f>INDEX('NOx &amp; CO2'!$T$6:$W$10,MATCH($C97,'NOx &amp; CO2'!$R$6:$R$10,1),MATCH(CR$78,'NOx &amp; CO2'!$T$5:$W$5,1))*CQ97</f>
        <v>1.4200000000000008E-2</v>
      </c>
      <c r="CS97" s="335">
        <f>INDEX('NOx &amp; CO2'!$T$6:$W$10,MATCH($C97,'NOx &amp; CO2'!$R$6:$R$10,1),MATCH(CS$78,'NOx &amp; CO2'!$T$5:$W$5,1))*CR97</f>
        <v>1.4200000000000008E-2</v>
      </c>
    </row>
    <row r="98" spans="1:97" s="323" customFormat="1" x14ac:dyDescent="0.25">
      <c r="A98" s="278">
        <f t="shared" ref="A98" si="85">A37</f>
        <v>0</v>
      </c>
      <c r="B98" s="278" t="str">
        <f>'JA basår'!B26</f>
        <v>0 0</v>
      </c>
      <c r="C98" s="278">
        <f t="shared" ref="C98" si="86">C37</f>
        <v>0</v>
      </c>
      <c r="D98" s="565">
        <f>INDEX('NOx &amp; CO2'!$E$6:$I$10,MATCH($C98,'NOx &amp; CO2'!$C$6:$C$10,1),MATCH(D$78,'NOx &amp; CO2'!$E$5:$H$5,1))</f>
        <v>7.17E-2</v>
      </c>
      <c r="E98" s="565">
        <f>INDEX('NOx &amp; CO2'!$T$6:$W$10,MATCH($C98,'NOx &amp; CO2'!$R$6:$R$10,1),MATCH(E$78,'NOx &amp; CO2'!$T$5:$W$5,1))*D98</f>
        <v>6.8558723496039697E-2</v>
      </c>
      <c r="F98" s="565">
        <f>INDEX('NOx &amp; CO2'!$T$6:$W$10,MATCH($C98,'NOx &amp; CO2'!$R$6:$R$10,1),MATCH(F$78,'NOx &amp; CO2'!$T$5:$W$5,1))*E98</f>
        <v>6.5555070675124491E-2</v>
      </c>
      <c r="G98" s="565">
        <f>INDEX('NOx &amp; CO2'!$T$6:$W$10,MATCH($C98,'NOx &amp; CO2'!$R$6:$R$10,1),MATCH(G$78,'NOx &amp; CO2'!$T$5:$W$5,1))*F98</f>
        <v>6.2683012052708514E-2</v>
      </c>
      <c r="H98" s="565">
        <f>INDEX('NOx &amp; CO2'!$T$6:$W$10,MATCH($C98,'NOx &amp; CO2'!$R$6:$R$10,1),MATCH(H$78,'NOx &amp; CO2'!$T$5:$W$5,1))*G98</f>
        <v>5.9936782304331478E-2</v>
      </c>
      <c r="I98" s="565">
        <f>INDEX('NOx &amp; CO2'!$T$6:$W$10,MATCH($C98,'NOx &amp; CO2'!$R$6:$R$10,1),MATCH(I$78,'NOx &amp; CO2'!$T$5:$W$5,1))*H98</f>
        <v>5.7310868692398702E-2</v>
      </c>
      <c r="J98" s="565">
        <f>INDEX('NOx &amp; CO2'!$T$6:$W$10,MATCH($C98,'NOx &amp; CO2'!$R$6:$R$10,1),MATCH(J$78,'NOx &amp; CO2'!$T$5:$W$5,1))*I98</f>
        <v>5.4800000000000008E-2</v>
      </c>
      <c r="K98" s="565">
        <f>INDEX('NOx &amp; CO2'!$T$6:$W$10,MATCH($C98,'NOx &amp; CO2'!$R$6:$R$10,1),MATCH(K$78,'NOx &amp; CO2'!$T$5:$W$5,1))*J98</f>
        <v>5.268069525177068E-2</v>
      </c>
      <c r="L98" s="565">
        <f>INDEX('NOx &amp; CO2'!$T$6:$W$10,MATCH($C98,'NOx &amp; CO2'!$R$6:$R$10,1),MATCH(L$78,'NOx &amp; CO2'!$T$5:$W$5,1))*K98</f>
        <v>5.0643351317699516E-2</v>
      </c>
      <c r="M98" s="565">
        <f>INDEX('NOx &amp; CO2'!$T$6:$W$10,MATCH($C98,'NOx &amp; CO2'!$R$6:$R$10,1),MATCH(M$78,'NOx &amp; CO2'!$T$5:$W$5,1))*L98</f>
        <v>4.8684798490804503E-2</v>
      </c>
      <c r="N98" s="565">
        <f>INDEX('NOx &amp; CO2'!$T$6:$W$10,MATCH($C98,'NOx &amp; CO2'!$R$6:$R$10,1),MATCH(N$78,'NOx &amp; CO2'!$T$5:$W$5,1))*M98</f>
        <v>4.6801989647590088E-2</v>
      </c>
      <c r="O98" s="565">
        <f>INDEX('NOx &amp; CO2'!$T$6:$W$10,MATCH($C98,'NOx &amp; CO2'!$R$6:$R$10,1),MATCH(O$78,'NOx &amp; CO2'!$T$5:$W$5,1))*N98</f>
        <v>4.4991995507321518E-2</v>
      </c>
      <c r="P98" s="565">
        <f>INDEX('NOx &amp; CO2'!$T$6:$W$10,MATCH($C98,'NOx &amp; CO2'!$R$6:$R$10,1),MATCH(P$78,'NOx &amp; CO2'!$T$5:$W$5,1))*O98</f>
        <v>4.3252000074639418E-2</v>
      </c>
      <c r="Q98" s="565">
        <f>INDEX('NOx &amp; CO2'!$T$6:$W$10,MATCH($C98,'NOx &amp; CO2'!$R$6:$R$10,1),MATCH(Q$78,'NOx &amp; CO2'!$T$5:$W$5,1))*P98</f>
        <v>4.1579296258424117E-2</v>
      </c>
      <c r="R98" s="565">
        <f>INDEX('NOx &amp; CO2'!$T$6:$W$10,MATCH($C98,'NOx &amp; CO2'!$R$6:$R$10,1),MATCH(R$78,'NOx &amp; CO2'!$T$5:$W$5,1))*Q98</f>
        <v>3.9971281660093602E-2</v>
      </c>
      <c r="S98" s="565">
        <f>INDEX('NOx &amp; CO2'!$T$6:$W$10,MATCH($C98,'NOx &amp; CO2'!$R$6:$R$10,1),MATCH(S$78,'NOx &amp; CO2'!$T$5:$W$5,1))*R98</f>
        <v>3.8425454524782507E-2</v>
      </c>
      <c r="T98" s="565">
        <f>INDEX('NOx &amp; CO2'!$T$6:$W$10,MATCH($C98,'NOx &amp; CO2'!$R$6:$R$10,1),MATCH(T$78,'NOx &amp; CO2'!$T$5:$W$5,1))*S98</f>
        <v>3.6939409849102912E-2</v>
      </c>
      <c r="U98" s="565">
        <f>INDEX('NOx &amp; CO2'!$T$6:$W$10,MATCH($C98,'NOx &amp; CO2'!$R$6:$R$10,1),MATCH(U$78,'NOx &amp; CO2'!$T$5:$W$5,1))*T98</f>
        <v>3.5510835639431505E-2</v>
      </c>
      <c r="V98" s="565">
        <f>INDEX('NOx &amp; CO2'!$T$6:$W$10,MATCH($C98,'NOx &amp; CO2'!$R$6:$R$10,1),MATCH(V$78,'NOx &amp; CO2'!$T$5:$W$5,1))*U98</f>
        <v>3.4137509314901608E-2</v>
      </c>
      <c r="W98" s="565">
        <f>INDEX('NOx &amp; CO2'!$T$6:$W$10,MATCH($C98,'NOx &amp; CO2'!$R$6:$R$10,1),MATCH(W$78,'NOx &amp; CO2'!$T$5:$W$5,1))*V98</f>
        <v>3.2817294249503907E-2</v>
      </c>
      <c r="X98" s="565">
        <f>INDEX('NOx &amp; CO2'!$T$6:$W$10,MATCH($C98,'NOx &amp; CO2'!$R$6:$R$10,1),MATCH(X$78,'NOx &amp; CO2'!$T$5:$W$5,1))*W98</f>
        <v>3.1548136447916084E-2</v>
      </c>
      <c r="Y98" s="565">
        <f>INDEX('NOx &amp; CO2'!$T$6:$W$10,MATCH($C98,'NOx &amp; CO2'!$R$6:$R$10,1),MATCH(Y$78,'NOx &amp; CO2'!$T$5:$W$5,1))*X98</f>
        <v>3.0328061349889527E-2</v>
      </c>
      <c r="Z98" s="565">
        <f>INDEX('NOx &amp; CO2'!$T$6:$W$10,MATCH($C98,'NOx &amp; CO2'!$R$6:$R$10,1),MATCH(Z$78,'NOx &amp; CO2'!$T$5:$W$5,1))*Y98</f>
        <v>2.9155170758221438E-2</v>
      </c>
      <c r="AA98" s="335">
        <f>INDEX('NOx &amp; CO2'!$T$6:$W$10,MATCH($C98,'NOx &amp; CO2'!$R$6:$R$10,1),MATCH(AA$78,'NOx &amp; CO2'!$T$5:$W$5,1))*Z98</f>
        <v>2.8027639885532835E-2</v>
      </c>
      <c r="AB98" s="335">
        <f>INDEX('NOx &amp; CO2'!$T$6:$W$10,MATCH($C98,'NOx &amp; CO2'!$R$6:$R$10,1),MATCH(AB$78,'NOx &amp; CO2'!$T$5:$W$5,1))*AA98</f>
        <v>2.6943714515257809E-2</v>
      </c>
      <c r="AC98" s="335">
        <f>INDEX('NOx &amp; CO2'!$T$6:$W$10,MATCH($C98,'NOx &amp; CO2'!$R$6:$R$10,1),MATCH(AC$78,'NOx &amp; CO2'!$T$5:$W$5,1))*AB98</f>
        <v>2.5901708272427128E-2</v>
      </c>
      <c r="AD98" s="335">
        <f>INDEX('NOx &amp; CO2'!$T$6:$W$10,MATCH($C98,'NOx &amp; CO2'!$R$6:$R$10,1),MATCH(AD$78,'NOx &amp; CO2'!$T$5:$W$5,1))*AC98</f>
        <v>2.4900000000000019E-2</v>
      </c>
      <c r="AE98" s="335">
        <f>INDEX('NOx &amp; CO2'!$T$6:$W$10,MATCH($C98,'NOx &amp; CO2'!$R$6:$R$10,1),MATCH(AE$78,'NOx &amp; CO2'!$T$5:$W$5,1))*AD98</f>
        <v>2.4210502134589099E-2</v>
      </c>
      <c r="AF98" s="335">
        <f>INDEX('NOx &amp; CO2'!$T$6:$W$10,MATCH($C98,'NOx &amp; CO2'!$R$6:$R$10,1),MATCH(AF$78,'NOx &amp; CO2'!$T$5:$W$5,1))*AE98</f>
        <v>2.3540096932086061E-2</v>
      </c>
      <c r="AG98" s="335">
        <f>INDEX('NOx &amp; CO2'!$T$6:$W$10,MATCH($C98,'NOx &amp; CO2'!$R$6:$R$10,1),MATCH(AG$78,'NOx &amp; CO2'!$T$5:$W$5,1))*AF98</f>
        <v>2.2888255703723031E-2</v>
      </c>
      <c r="AH98" s="335">
        <f>INDEX('NOx &amp; CO2'!$T$6:$W$10,MATCH($C98,'NOx &amp; CO2'!$R$6:$R$10,1),MATCH(AH$78,'NOx &amp; CO2'!$T$5:$W$5,1))*AG98</f>
        <v>2.2254464400482215E-2</v>
      </c>
      <c r="AI98" s="335">
        <f>INDEX('NOx &amp; CO2'!$T$6:$W$10,MATCH($C98,'NOx &amp; CO2'!$R$6:$R$10,1),MATCH(AI$78,'NOx &amp; CO2'!$T$5:$W$5,1))*AH98</f>
        <v>2.1638223207711301E-2</v>
      </c>
      <c r="AJ98" s="335">
        <f>INDEX('NOx &amp; CO2'!$T$6:$W$10,MATCH($C98,'NOx &amp; CO2'!$R$6:$R$10,1),MATCH(AJ$78,'NOx &amp; CO2'!$T$5:$W$5,1))*AI98</f>
        <v>2.1039046150964236E-2</v>
      </c>
      <c r="AK98" s="335">
        <f>INDEX('NOx &amp; CO2'!$T$6:$W$10,MATCH($C98,'NOx &amp; CO2'!$R$6:$R$10,1),MATCH(AK$78,'NOx &amp; CO2'!$T$5:$W$5,1))*AJ98</f>
        <v>2.0456460712756541E-2</v>
      </c>
      <c r="AL98" s="335">
        <f>INDEX('NOx &amp; CO2'!$T$6:$W$10,MATCH($C98,'NOx &amp; CO2'!$R$6:$R$10,1),MATCH(AL$78,'NOx &amp; CO2'!$T$5:$W$5,1))*AK98</f>
        <v>1.9890007459932926E-2</v>
      </c>
      <c r="AM98" s="335">
        <f>INDEX('NOx &amp; CO2'!$T$6:$W$10,MATCH($C98,'NOx &amp; CO2'!$R$6:$R$10,1),MATCH(AM$78,'NOx &amp; CO2'!$T$5:$W$5,1))*AL98</f>
        <v>1.9339239681353367E-2</v>
      </c>
      <c r="AN98" s="335">
        <f>INDEX('NOx &amp; CO2'!$T$6:$W$10,MATCH($C98,'NOx &amp; CO2'!$R$6:$R$10,1),MATCH(AN$78,'NOx &amp; CO2'!$T$5:$W$5,1))*AM98</f>
        <v>1.8803723035611869E-2</v>
      </c>
      <c r="AO98" s="335">
        <f>INDEX('NOx &amp; CO2'!$T$6:$W$10,MATCH($C98,'NOx &amp; CO2'!$R$6:$R$10,1),MATCH(AO$78,'NOx &amp; CO2'!$T$5:$W$5,1))*AN98</f>
        <v>1.8283035208510164E-2</v>
      </c>
      <c r="AP98" s="335">
        <f>INDEX('NOx &amp; CO2'!$T$6:$W$10,MATCH($C98,'NOx &amp; CO2'!$R$6:$R$10,1),MATCH(AP$78,'NOx &amp; CO2'!$T$5:$W$5,1))*AO98</f>
        <v>1.777676558001617E-2</v>
      </c>
      <c r="AQ98" s="335">
        <f>INDEX('NOx &amp; CO2'!$T$6:$W$10,MATCH($C98,'NOx &amp; CO2'!$R$6:$R$10,1),MATCH(AQ$78,'NOx &amp; CO2'!$T$5:$W$5,1))*AP98</f>
        <v>1.7284514900444626E-2</v>
      </c>
      <c r="AR98" s="335">
        <f>INDEX('NOx &amp; CO2'!$T$6:$W$10,MATCH($C98,'NOx &amp; CO2'!$R$6:$R$10,1),MATCH(AR$78,'NOx &amp; CO2'!$T$5:$W$5,1))*AQ98</f>
        <v>1.6805894975604474E-2</v>
      </c>
      <c r="AS98" s="335">
        <f>INDEX('NOx &amp; CO2'!$T$6:$W$10,MATCH($C98,'NOx &amp; CO2'!$R$6:$R$10,1),MATCH(AS$78,'NOx &amp; CO2'!$T$5:$W$5,1))*AR98</f>
        <v>1.6340528360664741E-2</v>
      </c>
      <c r="AT98" s="335">
        <f>INDEX('NOx &amp; CO2'!$T$6:$W$10,MATCH($C98,'NOx &amp; CO2'!$R$6:$R$10,1),MATCH(AT$78,'NOx &amp; CO2'!$T$5:$W$5,1))*AS98</f>
        <v>1.5888048062497474E-2</v>
      </c>
      <c r="AU98" s="335">
        <f>INDEX('NOx &amp; CO2'!$T$6:$W$10,MATCH($C98,'NOx &amp; CO2'!$R$6:$R$10,1),MATCH(AU$78,'NOx &amp; CO2'!$T$5:$W$5,1))*AT98</f>
        <v>1.5448097250263013E-2</v>
      </c>
      <c r="AV98" s="335">
        <f>INDEX('NOx &amp; CO2'!$T$6:$W$10,MATCH($C98,'NOx &amp; CO2'!$R$6:$R$10,1),MATCH(AV$78,'NOx &amp; CO2'!$T$5:$W$5,1))*AU98</f>
        <v>1.5020328974009333E-2</v>
      </c>
      <c r="AW98" s="335">
        <f>INDEX('NOx &amp; CO2'!$T$6:$W$10,MATCH($C98,'NOx &amp; CO2'!$R$6:$R$10,1),MATCH(AW$78,'NOx &amp; CO2'!$T$5:$W$5,1))*AV98</f>
        <v>1.4604405891063581E-2</v>
      </c>
      <c r="AX98" s="335">
        <f>INDEX('NOx &amp; CO2'!$T$6:$W$10,MATCH($C98,'NOx &amp; CO2'!$R$6:$R$10,1),MATCH(AX$78,'NOx &amp; CO2'!$T$5:$W$5,1))*AW98</f>
        <v>1.4200000000000008E-2</v>
      </c>
      <c r="AY98" s="335">
        <f>INDEX('NOx &amp; CO2'!$T$6:$W$10,MATCH($C98,'NOx &amp; CO2'!$R$6:$R$10,1),MATCH(AY$78,'NOx &amp; CO2'!$T$5:$W$5,1))*AX98</f>
        <v>1.4200000000000008E-2</v>
      </c>
      <c r="AZ98" s="335">
        <f>INDEX('NOx &amp; CO2'!$T$6:$W$10,MATCH($C98,'NOx &amp; CO2'!$R$6:$R$10,1),MATCH(AZ$78,'NOx &amp; CO2'!$T$5:$W$5,1))*AY98</f>
        <v>1.4200000000000008E-2</v>
      </c>
      <c r="BA98" s="335">
        <f>INDEX('NOx &amp; CO2'!$T$6:$W$10,MATCH($C98,'NOx &amp; CO2'!$R$6:$R$10,1),MATCH(BA$78,'NOx &amp; CO2'!$T$5:$W$5,1))*AZ98</f>
        <v>1.4200000000000008E-2</v>
      </c>
      <c r="BB98" s="335">
        <f>INDEX('NOx &amp; CO2'!$T$6:$W$10,MATCH($C98,'NOx &amp; CO2'!$R$6:$R$10,1),MATCH(BB$78,'NOx &amp; CO2'!$T$5:$W$5,1))*BA98</f>
        <v>1.4200000000000008E-2</v>
      </c>
      <c r="BC98" s="335">
        <f>INDEX('NOx &amp; CO2'!$T$6:$W$10,MATCH($C98,'NOx &amp; CO2'!$R$6:$R$10,1),MATCH(BC$78,'NOx &amp; CO2'!$T$5:$W$5,1))*BB98</f>
        <v>1.4200000000000008E-2</v>
      </c>
      <c r="BD98" s="335">
        <f>INDEX('NOx &amp; CO2'!$T$6:$W$10,MATCH($C98,'NOx &amp; CO2'!$R$6:$R$10,1),MATCH(BD$78,'NOx &amp; CO2'!$T$5:$W$5,1))*BC98</f>
        <v>1.4200000000000008E-2</v>
      </c>
      <c r="BE98" s="335">
        <f>INDEX('NOx &amp; CO2'!$T$6:$W$10,MATCH($C98,'NOx &amp; CO2'!$R$6:$R$10,1),MATCH(BE$78,'NOx &amp; CO2'!$T$5:$W$5,1))*BD98</f>
        <v>1.4200000000000008E-2</v>
      </c>
      <c r="BF98" s="335">
        <f>INDEX('NOx &amp; CO2'!$T$6:$W$10,MATCH($C98,'NOx &amp; CO2'!$R$6:$R$10,1),MATCH(BF$78,'NOx &amp; CO2'!$T$5:$W$5,1))*BE98</f>
        <v>1.4200000000000008E-2</v>
      </c>
      <c r="BG98" s="335">
        <f>INDEX('NOx &amp; CO2'!$T$6:$W$10,MATCH($C98,'NOx &amp; CO2'!$R$6:$R$10,1),MATCH(BG$78,'NOx &amp; CO2'!$T$5:$W$5,1))*BF98</f>
        <v>1.4200000000000008E-2</v>
      </c>
      <c r="BH98" s="335">
        <f>INDEX('NOx &amp; CO2'!$T$6:$W$10,MATCH($C98,'NOx &amp; CO2'!$R$6:$R$10,1),MATCH(BH$78,'NOx &amp; CO2'!$T$5:$W$5,1))*BG98</f>
        <v>1.4200000000000008E-2</v>
      </c>
      <c r="BI98" s="335">
        <f>INDEX('NOx &amp; CO2'!$T$6:$W$10,MATCH($C98,'NOx &amp; CO2'!$R$6:$R$10,1),MATCH(BI$78,'NOx &amp; CO2'!$T$5:$W$5,1))*BH98</f>
        <v>1.4200000000000008E-2</v>
      </c>
      <c r="BJ98" s="335">
        <f>INDEX('NOx &amp; CO2'!$T$6:$W$10,MATCH($C98,'NOx &amp; CO2'!$R$6:$R$10,1),MATCH(BJ$78,'NOx &amp; CO2'!$T$5:$W$5,1))*BI98</f>
        <v>1.4200000000000008E-2</v>
      </c>
      <c r="BK98" s="335">
        <f>INDEX('NOx &amp; CO2'!$T$6:$W$10,MATCH($C98,'NOx &amp; CO2'!$R$6:$R$10,1),MATCH(BK$78,'NOx &amp; CO2'!$T$5:$W$5,1))*BJ98</f>
        <v>1.4200000000000008E-2</v>
      </c>
      <c r="BL98" s="335">
        <f>INDEX('NOx &amp; CO2'!$T$6:$W$10,MATCH($C98,'NOx &amp; CO2'!$R$6:$R$10,1),MATCH(BL$78,'NOx &amp; CO2'!$T$5:$W$5,1))*BK98</f>
        <v>1.4200000000000008E-2</v>
      </c>
      <c r="BM98" s="335">
        <f>INDEX('NOx &amp; CO2'!$T$6:$W$10,MATCH($C98,'NOx &amp; CO2'!$R$6:$R$10,1),MATCH(BM$78,'NOx &amp; CO2'!$T$5:$W$5,1))*BL98</f>
        <v>1.4200000000000008E-2</v>
      </c>
      <c r="BN98" s="335">
        <f>INDEX('NOx &amp; CO2'!$T$6:$W$10,MATCH($C98,'NOx &amp; CO2'!$R$6:$R$10,1),MATCH(BN$78,'NOx &amp; CO2'!$T$5:$W$5,1))*BM98</f>
        <v>1.4200000000000008E-2</v>
      </c>
      <c r="BO98" s="335">
        <f>INDEX('NOx &amp; CO2'!$T$6:$W$10,MATCH($C98,'NOx &amp; CO2'!$R$6:$R$10,1),MATCH(BO$78,'NOx &amp; CO2'!$T$5:$W$5,1))*BN98</f>
        <v>1.4200000000000008E-2</v>
      </c>
      <c r="BP98" s="335">
        <f>INDEX('NOx &amp; CO2'!$T$6:$W$10,MATCH($C98,'NOx &amp; CO2'!$R$6:$R$10,1),MATCH(BP$78,'NOx &amp; CO2'!$T$5:$W$5,1))*BO98</f>
        <v>1.4200000000000008E-2</v>
      </c>
      <c r="BQ98" s="335">
        <f>INDEX('NOx &amp; CO2'!$T$6:$W$10,MATCH($C98,'NOx &amp; CO2'!$R$6:$R$10,1),MATCH(BQ$78,'NOx &amp; CO2'!$T$5:$W$5,1))*BP98</f>
        <v>1.4200000000000008E-2</v>
      </c>
      <c r="BR98" s="335">
        <f>INDEX('NOx &amp; CO2'!$T$6:$W$10,MATCH($C98,'NOx &amp; CO2'!$R$6:$R$10,1),MATCH(BR$78,'NOx &amp; CO2'!$T$5:$W$5,1))*BQ98</f>
        <v>1.4200000000000008E-2</v>
      </c>
      <c r="BS98" s="335">
        <f>INDEX('NOx &amp; CO2'!$T$6:$W$10,MATCH($C98,'NOx &amp; CO2'!$R$6:$R$10,1),MATCH(BS$78,'NOx &amp; CO2'!$T$5:$W$5,1))*BR98</f>
        <v>1.4200000000000008E-2</v>
      </c>
      <c r="BT98" s="335">
        <f>INDEX('NOx &amp; CO2'!$T$6:$W$10,MATCH($C98,'NOx &amp; CO2'!$R$6:$R$10,1),MATCH(BT$78,'NOx &amp; CO2'!$T$5:$W$5,1))*BS98</f>
        <v>1.4200000000000008E-2</v>
      </c>
      <c r="BU98" s="335">
        <f>INDEX('NOx &amp; CO2'!$T$6:$W$10,MATCH($C98,'NOx &amp; CO2'!$R$6:$R$10,1),MATCH(BU$78,'NOx &amp; CO2'!$T$5:$W$5,1))*BT98</f>
        <v>1.4200000000000008E-2</v>
      </c>
      <c r="BV98" s="335">
        <f>INDEX('NOx &amp; CO2'!$T$6:$W$10,MATCH($C98,'NOx &amp; CO2'!$R$6:$R$10,1),MATCH(BV$78,'NOx &amp; CO2'!$T$5:$W$5,1))*BU98</f>
        <v>1.4200000000000008E-2</v>
      </c>
      <c r="BW98" s="335">
        <f>INDEX('NOx &amp; CO2'!$T$6:$W$10,MATCH($C98,'NOx &amp; CO2'!$R$6:$R$10,1),MATCH(BW$78,'NOx &amp; CO2'!$T$5:$W$5,1))*BV98</f>
        <v>1.4200000000000008E-2</v>
      </c>
      <c r="BX98" s="335">
        <f>INDEX('NOx &amp; CO2'!$T$6:$W$10,MATCH($C98,'NOx &amp; CO2'!$R$6:$R$10,1),MATCH(BX$78,'NOx &amp; CO2'!$T$5:$W$5,1))*BW98</f>
        <v>1.4200000000000008E-2</v>
      </c>
      <c r="BY98" s="335">
        <f>INDEX('NOx &amp; CO2'!$T$6:$W$10,MATCH($C98,'NOx &amp; CO2'!$R$6:$R$10,1),MATCH(BY$78,'NOx &amp; CO2'!$T$5:$W$5,1))*BX98</f>
        <v>1.4200000000000008E-2</v>
      </c>
      <c r="BZ98" s="335">
        <f>INDEX('NOx &amp; CO2'!$T$6:$W$10,MATCH($C98,'NOx &amp; CO2'!$R$6:$R$10,1),MATCH(BZ$78,'NOx &amp; CO2'!$T$5:$W$5,1))*BY98</f>
        <v>1.4200000000000008E-2</v>
      </c>
      <c r="CA98" s="335">
        <f>INDEX('NOx &amp; CO2'!$T$6:$W$10,MATCH($C98,'NOx &amp; CO2'!$R$6:$R$10,1),MATCH(CA$78,'NOx &amp; CO2'!$T$5:$W$5,1))*BZ98</f>
        <v>1.4200000000000008E-2</v>
      </c>
      <c r="CB98" s="335">
        <f>INDEX('NOx &amp; CO2'!$T$6:$W$10,MATCH($C98,'NOx &amp; CO2'!$R$6:$R$10,1),MATCH(CB$78,'NOx &amp; CO2'!$T$5:$W$5,1))*CA98</f>
        <v>1.4200000000000008E-2</v>
      </c>
      <c r="CC98" s="335">
        <f>INDEX('NOx &amp; CO2'!$T$6:$W$10,MATCH($C98,'NOx &amp; CO2'!$R$6:$R$10,1),MATCH(CC$78,'NOx &amp; CO2'!$T$5:$W$5,1))*CB98</f>
        <v>1.4200000000000008E-2</v>
      </c>
      <c r="CD98" s="335">
        <f>INDEX('NOx &amp; CO2'!$T$6:$W$10,MATCH($C98,'NOx &amp; CO2'!$R$6:$R$10,1),MATCH(CD$78,'NOx &amp; CO2'!$T$5:$W$5,1))*CC98</f>
        <v>1.4200000000000008E-2</v>
      </c>
      <c r="CE98" s="335">
        <f>INDEX('NOx &amp; CO2'!$T$6:$W$10,MATCH($C98,'NOx &amp; CO2'!$R$6:$R$10,1),MATCH(CE$78,'NOx &amp; CO2'!$T$5:$W$5,1))*CD98</f>
        <v>1.4200000000000008E-2</v>
      </c>
      <c r="CF98" s="335">
        <f>INDEX('NOx &amp; CO2'!$T$6:$W$10,MATCH($C98,'NOx &amp; CO2'!$R$6:$R$10,1),MATCH(CF$78,'NOx &amp; CO2'!$T$5:$W$5,1))*CE98</f>
        <v>1.4200000000000008E-2</v>
      </c>
      <c r="CG98" s="335">
        <f>INDEX('NOx &amp; CO2'!$T$6:$W$10,MATCH($C98,'NOx &amp; CO2'!$R$6:$R$10,1),MATCH(CG$78,'NOx &amp; CO2'!$T$5:$W$5,1))*CF98</f>
        <v>1.4200000000000008E-2</v>
      </c>
      <c r="CH98" s="335">
        <f>INDEX('NOx &amp; CO2'!$T$6:$W$10,MATCH($C98,'NOx &amp; CO2'!$R$6:$R$10,1),MATCH(CH$78,'NOx &amp; CO2'!$T$5:$W$5,1))*CG98</f>
        <v>1.4200000000000008E-2</v>
      </c>
      <c r="CI98" s="335">
        <f>INDEX('NOx &amp; CO2'!$T$6:$W$10,MATCH($C98,'NOx &amp; CO2'!$R$6:$R$10,1),MATCH(CI$78,'NOx &amp; CO2'!$T$5:$W$5,1))*CH98</f>
        <v>1.4200000000000008E-2</v>
      </c>
      <c r="CJ98" s="335">
        <f>INDEX('NOx &amp; CO2'!$T$6:$W$10,MATCH($C98,'NOx &amp; CO2'!$R$6:$R$10,1),MATCH(CJ$78,'NOx &amp; CO2'!$T$5:$W$5,1))*CI98</f>
        <v>1.4200000000000008E-2</v>
      </c>
      <c r="CK98" s="335">
        <f>INDEX('NOx &amp; CO2'!$T$6:$W$10,MATCH($C98,'NOx &amp; CO2'!$R$6:$R$10,1),MATCH(CK$78,'NOx &amp; CO2'!$T$5:$W$5,1))*CJ98</f>
        <v>1.4200000000000008E-2</v>
      </c>
      <c r="CL98" s="335">
        <f>INDEX('NOx &amp; CO2'!$T$6:$W$10,MATCH($C98,'NOx &amp; CO2'!$R$6:$R$10,1),MATCH(CL$78,'NOx &amp; CO2'!$T$5:$W$5,1))*CK98</f>
        <v>1.4200000000000008E-2</v>
      </c>
      <c r="CM98" s="335">
        <f>INDEX('NOx &amp; CO2'!$T$6:$W$10,MATCH($C98,'NOx &amp; CO2'!$R$6:$R$10,1),MATCH(CM$78,'NOx &amp; CO2'!$T$5:$W$5,1))*CL98</f>
        <v>1.4200000000000008E-2</v>
      </c>
      <c r="CN98" s="335">
        <f>INDEX('NOx &amp; CO2'!$T$6:$W$10,MATCH($C98,'NOx &amp; CO2'!$R$6:$R$10,1),MATCH(CN$78,'NOx &amp; CO2'!$T$5:$W$5,1))*CM98</f>
        <v>1.4200000000000008E-2</v>
      </c>
      <c r="CO98" s="335">
        <f>INDEX('NOx &amp; CO2'!$T$6:$W$10,MATCH($C98,'NOx &amp; CO2'!$R$6:$R$10,1),MATCH(CO$78,'NOx &amp; CO2'!$T$5:$W$5,1))*CN98</f>
        <v>1.4200000000000008E-2</v>
      </c>
      <c r="CP98" s="335">
        <f>INDEX('NOx &amp; CO2'!$T$6:$W$10,MATCH($C98,'NOx &amp; CO2'!$R$6:$R$10,1),MATCH(CP$78,'NOx &amp; CO2'!$T$5:$W$5,1))*CO98</f>
        <v>1.4200000000000008E-2</v>
      </c>
      <c r="CQ98" s="335">
        <f>INDEX('NOx &amp; CO2'!$T$6:$W$10,MATCH($C98,'NOx &amp; CO2'!$R$6:$R$10,1),MATCH(CQ$78,'NOx &amp; CO2'!$T$5:$W$5,1))*CP98</f>
        <v>1.4200000000000008E-2</v>
      </c>
      <c r="CR98" s="335">
        <f>INDEX('NOx &amp; CO2'!$T$6:$W$10,MATCH($C98,'NOx &amp; CO2'!$R$6:$R$10,1),MATCH(CR$78,'NOx &amp; CO2'!$T$5:$W$5,1))*CQ98</f>
        <v>1.4200000000000008E-2</v>
      </c>
      <c r="CS98" s="335">
        <f>INDEX('NOx &amp; CO2'!$T$6:$W$10,MATCH($C98,'NOx &amp; CO2'!$R$6:$R$10,1),MATCH(CS$78,'NOx &amp; CO2'!$T$5:$W$5,1))*CR98</f>
        <v>1.4200000000000008E-2</v>
      </c>
    </row>
    <row r="99" spans="1:97" s="323" customFormat="1" x14ac:dyDescent="0.25">
      <c r="A99" s="278">
        <f t="shared" ref="A99" si="87">A38</f>
        <v>0</v>
      </c>
      <c r="B99" s="278" t="str">
        <f>'JA basår'!B27</f>
        <v>0 0</v>
      </c>
      <c r="C99" s="278">
        <f t="shared" ref="C99" si="88">C38</f>
        <v>0</v>
      </c>
      <c r="D99" s="565">
        <f>INDEX('NOx &amp; CO2'!$E$6:$I$10,MATCH($C99,'NOx &amp; CO2'!$C$6:$C$10,1),MATCH(D$78,'NOx &amp; CO2'!$E$5:$H$5,1))</f>
        <v>7.17E-2</v>
      </c>
      <c r="E99" s="565">
        <f>INDEX('NOx &amp; CO2'!$T$6:$W$10,MATCH($C99,'NOx &amp; CO2'!$R$6:$R$10,1),MATCH(E$78,'NOx &amp; CO2'!$T$5:$W$5,1))*D99</f>
        <v>6.8558723496039697E-2</v>
      </c>
      <c r="F99" s="565">
        <f>INDEX('NOx &amp; CO2'!$T$6:$W$10,MATCH($C99,'NOx &amp; CO2'!$R$6:$R$10,1),MATCH(F$78,'NOx &amp; CO2'!$T$5:$W$5,1))*E99</f>
        <v>6.5555070675124491E-2</v>
      </c>
      <c r="G99" s="565">
        <f>INDEX('NOx &amp; CO2'!$T$6:$W$10,MATCH($C99,'NOx &amp; CO2'!$R$6:$R$10,1),MATCH(G$78,'NOx &amp; CO2'!$T$5:$W$5,1))*F99</f>
        <v>6.2683012052708514E-2</v>
      </c>
      <c r="H99" s="565">
        <f>INDEX('NOx &amp; CO2'!$T$6:$W$10,MATCH($C99,'NOx &amp; CO2'!$R$6:$R$10,1),MATCH(H$78,'NOx &amp; CO2'!$T$5:$W$5,1))*G99</f>
        <v>5.9936782304331478E-2</v>
      </c>
      <c r="I99" s="565">
        <f>INDEX('NOx &amp; CO2'!$T$6:$W$10,MATCH($C99,'NOx &amp; CO2'!$R$6:$R$10,1),MATCH(I$78,'NOx &amp; CO2'!$T$5:$W$5,1))*H99</f>
        <v>5.7310868692398702E-2</v>
      </c>
      <c r="J99" s="565">
        <f>INDEX('NOx &amp; CO2'!$T$6:$W$10,MATCH($C99,'NOx &amp; CO2'!$R$6:$R$10,1),MATCH(J$78,'NOx &amp; CO2'!$T$5:$W$5,1))*I99</f>
        <v>5.4800000000000008E-2</v>
      </c>
      <c r="K99" s="565">
        <f>INDEX('NOx &amp; CO2'!$T$6:$W$10,MATCH($C99,'NOx &amp; CO2'!$R$6:$R$10,1),MATCH(K$78,'NOx &amp; CO2'!$T$5:$W$5,1))*J99</f>
        <v>5.268069525177068E-2</v>
      </c>
      <c r="L99" s="565">
        <f>INDEX('NOx &amp; CO2'!$T$6:$W$10,MATCH($C99,'NOx &amp; CO2'!$R$6:$R$10,1),MATCH(L$78,'NOx &amp; CO2'!$T$5:$W$5,1))*K99</f>
        <v>5.0643351317699516E-2</v>
      </c>
      <c r="M99" s="565">
        <f>INDEX('NOx &amp; CO2'!$T$6:$W$10,MATCH($C99,'NOx &amp; CO2'!$R$6:$R$10,1),MATCH(M$78,'NOx &amp; CO2'!$T$5:$W$5,1))*L99</f>
        <v>4.8684798490804503E-2</v>
      </c>
      <c r="N99" s="565">
        <f>INDEX('NOx &amp; CO2'!$T$6:$W$10,MATCH($C99,'NOx &amp; CO2'!$R$6:$R$10,1),MATCH(N$78,'NOx &amp; CO2'!$T$5:$W$5,1))*M99</f>
        <v>4.6801989647590088E-2</v>
      </c>
      <c r="O99" s="565">
        <f>INDEX('NOx &amp; CO2'!$T$6:$W$10,MATCH($C99,'NOx &amp; CO2'!$R$6:$R$10,1),MATCH(O$78,'NOx &amp; CO2'!$T$5:$W$5,1))*N99</f>
        <v>4.4991995507321518E-2</v>
      </c>
      <c r="P99" s="565">
        <f>INDEX('NOx &amp; CO2'!$T$6:$W$10,MATCH($C99,'NOx &amp; CO2'!$R$6:$R$10,1),MATCH(P$78,'NOx &amp; CO2'!$T$5:$W$5,1))*O99</f>
        <v>4.3252000074639418E-2</v>
      </c>
      <c r="Q99" s="565">
        <f>INDEX('NOx &amp; CO2'!$T$6:$W$10,MATCH($C99,'NOx &amp; CO2'!$R$6:$R$10,1),MATCH(Q$78,'NOx &amp; CO2'!$T$5:$W$5,1))*P99</f>
        <v>4.1579296258424117E-2</v>
      </c>
      <c r="R99" s="565">
        <f>INDEX('NOx &amp; CO2'!$T$6:$W$10,MATCH($C99,'NOx &amp; CO2'!$R$6:$R$10,1),MATCH(R$78,'NOx &amp; CO2'!$T$5:$W$5,1))*Q99</f>
        <v>3.9971281660093602E-2</v>
      </c>
      <c r="S99" s="565">
        <f>INDEX('NOx &amp; CO2'!$T$6:$W$10,MATCH($C99,'NOx &amp; CO2'!$R$6:$R$10,1),MATCH(S$78,'NOx &amp; CO2'!$T$5:$W$5,1))*R99</f>
        <v>3.8425454524782507E-2</v>
      </c>
      <c r="T99" s="565">
        <f>INDEX('NOx &amp; CO2'!$T$6:$W$10,MATCH($C99,'NOx &amp; CO2'!$R$6:$R$10,1),MATCH(T$78,'NOx &amp; CO2'!$T$5:$W$5,1))*S99</f>
        <v>3.6939409849102912E-2</v>
      </c>
      <c r="U99" s="565">
        <f>INDEX('NOx &amp; CO2'!$T$6:$W$10,MATCH($C99,'NOx &amp; CO2'!$R$6:$R$10,1),MATCH(U$78,'NOx &amp; CO2'!$T$5:$W$5,1))*T99</f>
        <v>3.5510835639431505E-2</v>
      </c>
      <c r="V99" s="565">
        <f>INDEX('NOx &amp; CO2'!$T$6:$W$10,MATCH($C99,'NOx &amp; CO2'!$R$6:$R$10,1),MATCH(V$78,'NOx &amp; CO2'!$T$5:$W$5,1))*U99</f>
        <v>3.4137509314901608E-2</v>
      </c>
      <c r="W99" s="565">
        <f>INDEX('NOx &amp; CO2'!$T$6:$W$10,MATCH($C99,'NOx &amp; CO2'!$R$6:$R$10,1),MATCH(W$78,'NOx &amp; CO2'!$T$5:$W$5,1))*V99</f>
        <v>3.2817294249503907E-2</v>
      </c>
      <c r="X99" s="565">
        <f>INDEX('NOx &amp; CO2'!$T$6:$W$10,MATCH($C99,'NOx &amp; CO2'!$R$6:$R$10,1),MATCH(X$78,'NOx &amp; CO2'!$T$5:$W$5,1))*W99</f>
        <v>3.1548136447916084E-2</v>
      </c>
      <c r="Y99" s="565">
        <f>INDEX('NOx &amp; CO2'!$T$6:$W$10,MATCH($C99,'NOx &amp; CO2'!$R$6:$R$10,1),MATCH(Y$78,'NOx &amp; CO2'!$T$5:$W$5,1))*X99</f>
        <v>3.0328061349889527E-2</v>
      </c>
      <c r="Z99" s="565">
        <f>INDEX('NOx &amp; CO2'!$T$6:$W$10,MATCH($C99,'NOx &amp; CO2'!$R$6:$R$10,1),MATCH(Z$78,'NOx &amp; CO2'!$T$5:$W$5,1))*Y99</f>
        <v>2.9155170758221438E-2</v>
      </c>
      <c r="AA99" s="335">
        <f>INDEX('NOx &amp; CO2'!$T$6:$W$10,MATCH($C99,'NOx &amp; CO2'!$R$6:$R$10,1),MATCH(AA$78,'NOx &amp; CO2'!$T$5:$W$5,1))*Z99</f>
        <v>2.8027639885532835E-2</v>
      </c>
      <c r="AB99" s="335">
        <f>INDEX('NOx &amp; CO2'!$T$6:$W$10,MATCH($C99,'NOx &amp; CO2'!$R$6:$R$10,1),MATCH(AB$78,'NOx &amp; CO2'!$T$5:$W$5,1))*AA99</f>
        <v>2.6943714515257809E-2</v>
      </c>
      <c r="AC99" s="335">
        <f>INDEX('NOx &amp; CO2'!$T$6:$W$10,MATCH($C99,'NOx &amp; CO2'!$R$6:$R$10,1),MATCH(AC$78,'NOx &amp; CO2'!$T$5:$W$5,1))*AB99</f>
        <v>2.5901708272427128E-2</v>
      </c>
      <c r="AD99" s="335">
        <f>INDEX('NOx &amp; CO2'!$T$6:$W$10,MATCH($C99,'NOx &amp; CO2'!$R$6:$R$10,1),MATCH(AD$78,'NOx &amp; CO2'!$T$5:$W$5,1))*AC99</f>
        <v>2.4900000000000019E-2</v>
      </c>
      <c r="AE99" s="335">
        <f>INDEX('NOx &amp; CO2'!$T$6:$W$10,MATCH($C99,'NOx &amp; CO2'!$R$6:$R$10,1),MATCH(AE$78,'NOx &amp; CO2'!$T$5:$W$5,1))*AD99</f>
        <v>2.4210502134589099E-2</v>
      </c>
      <c r="AF99" s="335">
        <f>INDEX('NOx &amp; CO2'!$T$6:$W$10,MATCH($C99,'NOx &amp; CO2'!$R$6:$R$10,1),MATCH(AF$78,'NOx &amp; CO2'!$T$5:$W$5,1))*AE99</f>
        <v>2.3540096932086061E-2</v>
      </c>
      <c r="AG99" s="335">
        <f>INDEX('NOx &amp; CO2'!$T$6:$W$10,MATCH($C99,'NOx &amp; CO2'!$R$6:$R$10,1),MATCH(AG$78,'NOx &amp; CO2'!$T$5:$W$5,1))*AF99</f>
        <v>2.2888255703723031E-2</v>
      </c>
      <c r="AH99" s="335">
        <f>INDEX('NOx &amp; CO2'!$T$6:$W$10,MATCH($C99,'NOx &amp; CO2'!$R$6:$R$10,1),MATCH(AH$78,'NOx &amp; CO2'!$T$5:$W$5,1))*AG99</f>
        <v>2.2254464400482215E-2</v>
      </c>
      <c r="AI99" s="335">
        <f>INDEX('NOx &amp; CO2'!$T$6:$W$10,MATCH($C99,'NOx &amp; CO2'!$R$6:$R$10,1),MATCH(AI$78,'NOx &amp; CO2'!$T$5:$W$5,1))*AH99</f>
        <v>2.1638223207711301E-2</v>
      </c>
      <c r="AJ99" s="335">
        <f>INDEX('NOx &amp; CO2'!$T$6:$W$10,MATCH($C99,'NOx &amp; CO2'!$R$6:$R$10,1),MATCH(AJ$78,'NOx &amp; CO2'!$T$5:$W$5,1))*AI99</f>
        <v>2.1039046150964236E-2</v>
      </c>
      <c r="AK99" s="335">
        <f>INDEX('NOx &amp; CO2'!$T$6:$W$10,MATCH($C99,'NOx &amp; CO2'!$R$6:$R$10,1),MATCH(AK$78,'NOx &amp; CO2'!$T$5:$W$5,1))*AJ99</f>
        <v>2.0456460712756541E-2</v>
      </c>
      <c r="AL99" s="335">
        <f>INDEX('NOx &amp; CO2'!$T$6:$W$10,MATCH($C99,'NOx &amp; CO2'!$R$6:$R$10,1),MATCH(AL$78,'NOx &amp; CO2'!$T$5:$W$5,1))*AK99</f>
        <v>1.9890007459932926E-2</v>
      </c>
      <c r="AM99" s="335">
        <f>INDEX('NOx &amp; CO2'!$T$6:$W$10,MATCH($C99,'NOx &amp; CO2'!$R$6:$R$10,1),MATCH(AM$78,'NOx &amp; CO2'!$T$5:$W$5,1))*AL99</f>
        <v>1.9339239681353367E-2</v>
      </c>
      <c r="AN99" s="335">
        <f>INDEX('NOx &amp; CO2'!$T$6:$W$10,MATCH($C99,'NOx &amp; CO2'!$R$6:$R$10,1),MATCH(AN$78,'NOx &amp; CO2'!$T$5:$W$5,1))*AM99</f>
        <v>1.8803723035611869E-2</v>
      </c>
      <c r="AO99" s="335">
        <f>INDEX('NOx &amp; CO2'!$T$6:$W$10,MATCH($C99,'NOx &amp; CO2'!$R$6:$R$10,1),MATCH(AO$78,'NOx &amp; CO2'!$T$5:$W$5,1))*AN99</f>
        <v>1.8283035208510164E-2</v>
      </c>
      <c r="AP99" s="335">
        <f>INDEX('NOx &amp; CO2'!$T$6:$W$10,MATCH($C99,'NOx &amp; CO2'!$R$6:$R$10,1),MATCH(AP$78,'NOx &amp; CO2'!$T$5:$W$5,1))*AO99</f>
        <v>1.777676558001617E-2</v>
      </c>
      <c r="AQ99" s="335">
        <f>INDEX('NOx &amp; CO2'!$T$6:$W$10,MATCH($C99,'NOx &amp; CO2'!$R$6:$R$10,1),MATCH(AQ$78,'NOx &amp; CO2'!$T$5:$W$5,1))*AP99</f>
        <v>1.7284514900444626E-2</v>
      </c>
      <c r="AR99" s="335">
        <f>INDEX('NOx &amp; CO2'!$T$6:$W$10,MATCH($C99,'NOx &amp; CO2'!$R$6:$R$10,1),MATCH(AR$78,'NOx &amp; CO2'!$T$5:$W$5,1))*AQ99</f>
        <v>1.6805894975604474E-2</v>
      </c>
      <c r="AS99" s="335">
        <f>INDEX('NOx &amp; CO2'!$T$6:$W$10,MATCH($C99,'NOx &amp; CO2'!$R$6:$R$10,1),MATCH(AS$78,'NOx &amp; CO2'!$T$5:$W$5,1))*AR99</f>
        <v>1.6340528360664741E-2</v>
      </c>
      <c r="AT99" s="335">
        <f>INDEX('NOx &amp; CO2'!$T$6:$W$10,MATCH($C99,'NOx &amp; CO2'!$R$6:$R$10,1),MATCH(AT$78,'NOx &amp; CO2'!$T$5:$W$5,1))*AS99</f>
        <v>1.5888048062497474E-2</v>
      </c>
      <c r="AU99" s="335">
        <f>INDEX('NOx &amp; CO2'!$T$6:$W$10,MATCH($C99,'NOx &amp; CO2'!$R$6:$R$10,1),MATCH(AU$78,'NOx &amp; CO2'!$T$5:$W$5,1))*AT99</f>
        <v>1.5448097250263013E-2</v>
      </c>
      <c r="AV99" s="335">
        <f>INDEX('NOx &amp; CO2'!$T$6:$W$10,MATCH($C99,'NOx &amp; CO2'!$R$6:$R$10,1),MATCH(AV$78,'NOx &amp; CO2'!$T$5:$W$5,1))*AU99</f>
        <v>1.5020328974009333E-2</v>
      </c>
      <c r="AW99" s="335">
        <f>INDEX('NOx &amp; CO2'!$T$6:$W$10,MATCH($C99,'NOx &amp; CO2'!$R$6:$R$10,1),MATCH(AW$78,'NOx &amp; CO2'!$T$5:$W$5,1))*AV99</f>
        <v>1.4604405891063581E-2</v>
      </c>
      <c r="AX99" s="335">
        <f>INDEX('NOx &amp; CO2'!$T$6:$W$10,MATCH($C99,'NOx &amp; CO2'!$R$6:$R$10,1),MATCH(AX$78,'NOx &amp; CO2'!$T$5:$W$5,1))*AW99</f>
        <v>1.4200000000000008E-2</v>
      </c>
      <c r="AY99" s="335">
        <f>INDEX('NOx &amp; CO2'!$T$6:$W$10,MATCH($C99,'NOx &amp; CO2'!$R$6:$R$10,1),MATCH(AY$78,'NOx &amp; CO2'!$T$5:$W$5,1))*AX99</f>
        <v>1.4200000000000008E-2</v>
      </c>
      <c r="AZ99" s="335">
        <f>INDEX('NOx &amp; CO2'!$T$6:$W$10,MATCH($C99,'NOx &amp; CO2'!$R$6:$R$10,1),MATCH(AZ$78,'NOx &amp; CO2'!$T$5:$W$5,1))*AY99</f>
        <v>1.4200000000000008E-2</v>
      </c>
      <c r="BA99" s="335">
        <f>INDEX('NOx &amp; CO2'!$T$6:$W$10,MATCH($C99,'NOx &amp; CO2'!$R$6:$R$10,1),MATCH(BA$78,'NOx &amp; CO2'!$T$5:$W$5,1))*AZ99</f>
        <v>1.4200000000000008E-2</v>
      </c>
      <c r="BB99" s="335">
        <f>INDEX('NOx &amp; CO2'!$T$6:$W$10,MATCH($C99,'NOx &amp; CO2'!$R$6:$R$10,1),MATCH(BB$78,'NOx &amp; CO2'!$T$5:$W$5,1))*BA99</f>
        <v>1.4200000000000008E-2</v>
      </c>
      <c r="BC99" s="335">
        <f>INDEX('NOx &amp; CO2'!$T$6:$W$10,MATCH($C99,'NOx &amp; CO2'!$R$6:$R$10,1),MATCH(BC$78,'NOx &amp; CO2'!$T$5:$W$5,1))*BB99</f>
        <v>1.4200000000000008E-2</v>
      </c>
      <c r="BD99" s="335">
        <f>INDEX('NOx &amp; CO2'!$T$6:$W$10,MATCH($C99,'NOx &amp; CO2'!$R$6:$R$10,1),MATCH(BD$78,'NOx &amp; CO2'!$T$5:$W$5,1))*BC99</f>
        <v>1.4200000000000008E-2</v>
      </c>
      <c r="BE99" s="335">
        <f>INDEX('NOx &amp; CO2'!$T$6:$W$10,MATCH($C99,'NOx &amp; CO2'!$R$6:$R$10,1),MATCH(BE$78,'NOx &amp; CO2'!$T$5:$W$5,1))*BD99</f>
        <v>1.4200000000000008E-2</v>
      </c>
      <c r="BF99" s="335">
        <f>INDEX('NOx &amp; CO2'!$T$6:$W$10,MATCH($C99,'NOx &amp; CO2'!$R$6:$R$10,1),MATCH(BF$78,'NOx &amp; CO2'!$T$5:$W$5,1))*BE99</f>
        <v>1.4200000000000008E-2</v>
      </c>
      <c r="BG99" s="335">
        <f>INDEX('NOx &amp; CO2'!$T$6:$W$10,MATCH($C99,'NOx &amp; CO2'!$R$6:$R$10,1),MATCH(BG$78,'NOx &amp; CO2'!$T$5:$W$5,1))*BF99</f>
        <v>1.4200000000000008E-2</v>
      </c>
      <c r="BH99" s="335">
        <f>INDEX('NOx &amp; CO2'!$T$6:$W$10,MATCH($C99,'NOx &amp; CO2'!$R$6:$R$10,1),MATCH(BH$78,'NOx &amp; CO2'!$T$5:$W$5,1))*BG99</f>
        <v>1.4200000000000008E-2</v>
      </c>
      <c r="BI99" s="335">
        <f>INDEX('NOx &amp; CO2'!$T$6:$W$10,MATCH($C99,'NOx &amp; CO2'!$R$6:$R$10,1),MATCH(BI$78,'NOx &amp; CO2'!$T$5:$W$5,1))*BH99</f>
        <v>1.4200000000000008E-2</v>
      </c>
      <c r="BJ99" s="335">
        <f>INDEX('NOx &amp; CO2'!$T$6:$W$10,MATCH($C99,'NOx &amp; CO2'!$R$6:$R$10,1),MATCH(BJ$78,'NOx &amp; CO2'!$T$5:$W$5,1))*BI99</f>
        <v>1.4200000000000008E-2</v>
      </c>
      <c r="BK99" s="335">
        <f>INDEX('NOx &amp; CO2'!$T$6:$W$10,MATCH($C99,'NOx &amp; CO2'!$R$6:$R$10,1),MATCH(BK$78,'NOx &amp; CO2'!$T$5:$W$5,1))*BJ99</f>
        <v>1.4200000000000008E-2</v>
      </c>
      <c r="BL99" s="335">
        <f>INDEX('NOx &amp; CO2'!$T$6:$W$10,MATCH($C99,'NOx &amp; CO2'!$R$6:$R$10,1),MATCH(BL$78,'NOx &amp; CO2'!$T$5:$W$5,1))*BK99</f>
        <v>1.4200000000000008E-2</v>
      </c>
      <c r="BM99" s="335">
        <f>INDEX('NOx &amp; CO2'!$T$6:$W$10,MATCH($C99,'NOx &amp; CO2'!$R$6:$R$10,1),MATCH(BM$78,'NOx &amp; CO2'!$T$5:$W$5,1))*BL99</f>
        <v>1.4200000000000008E-2</v>
      </c>
      <c r="BN99" s="335">
        <f>INDEX('NOx &amp; CO2'!$T$6:$W$10,MATCH($C99,'NOx &amp; CO2'!$R$6:$R$10,1),MATCH(BN$78,'NOx &amp; CO2'!$T$5:$W$5,1))*BM99</f>
        <v>1.4200000000000008E-2</v>
      </c>
      <c r="BO99" s="335">
        <f>INDEX('NOx &amp; CO2'!$T$6:$W$10,MATCH($C99,'NOx &amp; CO2'!$R$6:$R$10,1),MATCH(BO$78,'NOx &amp; CO2'!$T$5:$W$5,1))*BN99</f>
        <v>1.4200000000000008E-2</v>
      </c>
      <c r="BP99" s="335">
        <f>INDEX('NOx &amp; CO2'!$T$6:$W$10,MATCH($C99,'NOx &amp; CO2'!$R$6:$R$10,1),MATCH(BP$78,'NOx &amp; CO2'!$T$5:$W$5,1))*BO99</f>
        <v>1.4200000000000008E-2</v>
      </c>
      <c r="BQ99" s="335">
        <f>INDEX('NOx &amp; CO2'!$T$6:$W$10,MATCH($C99,'NOx &amp; CO2'!$R$6:$R$10,1),MATCH(BQ$78,'NOx &amp; CO2'!$T$5:$W$5,1))*BP99</f>
        <v>1.4200000000000008E-2</v>
      </c>
      <c r="BR99" s="335">
        <f>INDEX('NOx &amp; CO2'!$T$6:$W$10,MATCH($C99,'NOx &amp; CO2'!$R$6:$R$10,1),MATCH(BR$78,'NOx &amp; CO2'!$T$5:$W$5,1))*BQ99</f>
        <v>1.4200000000000008E-2</v>
      </c>
      <c r="BS99" s="335">
        <f>INDEX('NOx &amp; CO2'!$T$6:$W$10,MATCH($C99,'NOx &amp; CO2'!$R$6:$R$10,1),MATCH(BS$78,'NOx &amp; CO2'!$T$5:$W$5,1))*BR99</f>
        <v>1.4200000000000008E-2</v>
      </c>
      <c r="BT99" s="335">
        <f>INDEX('NOx &amp; CO2'!$T$6:$W$10,MATCH($C99,'NOx &amp; CO2'!$R$6:$R$10,1),MATCH(BT$78,'NOx &amp; CO2'!$T$5:$W$5,1))*BS99</f>
        <v>1.4200000000000008E-2</v>
      </c>
      <c r="BU99" s="335">
        <f>INDEX('NOx &amp; CO2'!$T$6:$W$10,MATCH($C99,'NOx &amp; CO2'!$R$6:$R$10,1),MATCH(BU$78,'NOx &amp; CO2'!$T$5:$W$5,1))*BT99</f>
        <v>1.4200000000000008E-2</v>
      </c>
      <c r="BV99" s="335">
        <f>INDEX('NOx &amp; CO2'!$T$6:$W$10,MATCH($C99,'NOx &amp; CO2'!$R$6:$R$10,1),MATCH(BV$78,'NOx &amp; CO2'!$T$5:$W$5,1))*BU99</f>
        <v>1.4200000000000008E-2</v>
      </c>
      <c r="BW99" s="335">
        <f>INDEX('NOx &amp; CO2'!$T$6:$W$10,MATCH($C99,'NOx &amp; CO2'!$R$6:$R$10,1),MATCH(BW$78,'NOx &amp; CO2'!$T$5:$W$5,1))*BV99</f>
        <v>1.4200000000000008E-2</v>
      </c>
      <c r="BX99" s="335">
        <f>INDEX('NOx &amp; CO2'!$T$6:$W$10,MATCH($C99,'NOx &amp; CO2'!$R$6:$R$10,1),MATCH(BX$78,'NOx &amp; CO2'!$T$5:$W$5,1))*BW99</f>
        <v>1.4200000000000008E-2</v>
      </c>
      <c r="BY99" s="335">
        <f>INDEX('NOx &amp; CO2'!$T$6:$W$10,MATCH($C99,'NOx &amp; CO2'!$R$6:$R$10,1),MATCH(BY$78,'NOx &amp; CO2'!$T$5:$W$5,1))*BX99</f>
        <v>1.4200000000000008E-2</v>
      </c>
      <c r="BZ99" s="335">
        <f>INDEX('NOx &amp; CO2'!$T$6:$W$10,MATCH($C99,'NOx &amp; CO2'!$R$6:$R$10,1),MATCH(BZ$78,'NOx &amp; CO2'!$T$5:$W$5,1))*BY99</f>
        <v>1.4200000000000008E-2</v>
      </c>
      <c r="CA99" s="335">
        <f>INDEX('NOx &amp; CO2'!$T$6:$W$10,MATCH($C99,'NOx &amp; CO2'!$R$6:$R$10,1),MATCH(CA$78,'NOx &amp; CO2'!$T$5:$W$5,1))*BZ99</f>
        <v>1.4200000000000008E-2</v>
      </c>
      <c r="CB99" s="335">
        <f>INDEX('NOx &amp; CO2'!$T$6:$W$10,MATCH($C99,'NOx &amp; CO2'!$R$6:$R$10,1),MATCH(CB$78,'NOx &amp; CO2'!$T$5:$W$5,1))*CA99</f>
        <v>1.4200000000000008E-2</v>
      </c>
      <c r="CC99" s="335">
        <f>INDEX('NOx &amp; CO2'!$T$6:$W$10,MATCH($C99,'NOx &amp; CO2'!$R$6:$R$10,1),MATCH(CC$78,'NOx &amp; CO2'!$T$5:$W$5,1))*CB99</f>
        <v>1.4200000000000008E-2</v>
      </c>
      <c r="CD99" s="335">
        <f>INDEX('NOx &amp; CO2'!$T$6:$W$10,MATCH($C99,'NOx &amp; CO2'!$R$6:$R$10,1),MATCH(CD$78,'NOx &amp; CO2'!$T$5:$W$5,1))*CC99</f>
        <v>1.4200000000000008E-2</v>
      </c>
      <c r="CE99" s="335">
        <f>INDEX('NOx &amp; CO2'!$T$6:$W$10,MATCH($C99,'NOx &amp; CO2'!$R$6:$R$10,1),MATCH(CE$78,'NOx &amp; CO2'!$T$5:$W$5,1))*CD99</f>
        <v>1.4200000000000008E-2</v>
      </c>
      <c r="CF99" s="335">
        <f>INDEX('NOx &amp; CO2'!$T$6:$W$10,MATCH($C99,'NOx &amp; CO2'!$R$6:$R$10,1),MATCH(CF$78,'NOx &amp; CO2'!$T$5:$W$5,1))*CE99</f>
        <v>1.4200000000000008E-2</v>
      </c>
      <c r="CG99" s="335">
        <f>INDEX('NOx &amp; CO2'!$T$6:$W$10,MATCH($C99,'NOx &amp; CO2'!$R$6:$R$10,1),MATCH(CG$78,'NOx &amp; CO2'!$T$5:$W$5,1))*CF99</f>
        <v>1.4200000000000008E-2</v>
      </c>
      <c r="CH99" s="335">
        <f>INDEX('NOx &amp; CO2'!$T$6:$W$10,MATCH($C99,'NOx &amp; CO2'!$R$6:$R$10,1),MATCH(CH$78,'NOx &amp; CO2'!$T$5:$W$5,1))*CG99</f>
        <v>1.4200000000000008E-2</v>
      </c>
      <c r="CI99" s="335">
        <f>INDEX('NOx &amp; CO2'!$T$6:$W$10,MATCH($C99,'NOx &amp; CO2'!$R$6:$R$10,1),MATCH(CI$78,'NOx &amp; CO2'!$T$5:$W$5,1))*CH99</f>
        <v>1.4200000000000008E-2</v>
      </c>
      <c r="CJ99" s="335">
        <f>INDEX('NOx &amp; CO2'!$T$6:$W$10,MATCH($C99,'NOx &amp; CO2'!$R$6:$R$10,1),MATCH(CJ$78,'NOx &amp; CO2'!$T$5:$W$5,1))*CI99</f>
        <v>1.4200000000000008E-2</v>
      </c>
      <c r="CK99" s="335">
        <f>INDEX('NOx &amp; CO2'!$T$6:$W$10,MATCH($C99,'NOx &amp; CO2'!$R$6:$R$10,1),MATCH(CK$78,'NOx &amp; CO2'!$T$5:$W$5,1))*CJ99</f>
        <v>1.4200000000000008E-2</v>
      </c>
      <c r="CL99" s="335">
        <f>INDEX('NOx &amp; CO2'!$T$6:$W$10,MATCH($C99,'NOx &amp; CO2'!$R$6:$R$10,1),MATCH(CL$78,'NOx &amp; CO2'!$T$5:$W$5,1))*CK99</f>
        <v>1.4200000000000008E-2</v>
      </c>
      <c r="CM99" s="335">
        <f>INDEX('NOx &amp; CO2'!$T$6:$W$10,MATCH($C99,'NOx &amp; CO2'!$R$6:$R$10,1),MATCH(CM$78,'NOx &amp; CO2'!$T$5:$W$5,1))*CL99</f>
        <v>1.4200000000000008E-2</v>
      </c>
      <c r="CN99" s="335">
        <f>INDEX('NOx &amp; CO2'!$T$6:$W$10,MATCH($C99,'NOx &amp; CO2'!$R$6:$R$10,1),MATCH(CN$78,'NOx &amp; CO2'!$T$5:$W$5,1))*CM99</f>
        <v>1.4200000000000008E-2</v>
      </c>
      <c r="CO99" s="335">
        <f>INDEX('NOx &amp; CO2'!$T$6:$W$10,MATCH($C99,'NOx &amp; CO2'!$R$6:$R$10,1),MATCH(CO$78,'NOx &amp; CO2'!$T$5:$W$5,1))*CN99</f>
        <v>1.4200000000000008E-2</v>
      </c>
      <c r="CP99" s="335">
        <f>INDEX('NOx &amp; CO2'!$T$6:$W$10,MATCH($C99,'NOx &amp; CO2'!$R$6:$R$10,1),MATCH(CP$78,'NOx &amp; CO2'!$T$5:$W$5,1))*CO99</f>
        <v>1.4200000000000008E-2</v>
      </c>
      <c r="CQ99" s="335">
        <f>INDEX('NOx &amp; CO2'!$T$6:$W$10,MATCH($C99,'NOx &amp; CO2'!$R$6:$R$10,1),MATCH(CQ$78,'NOx &amp; CO2'!$T$5:$W$5,1))*CP99</f>
        <v>1.4200000000000008E-2</v>
      </c>
      <c r="CR99" s="335">
        <f>INDEX('NOx &amp; CO2'!$T$6:$W$10,MATCH($C99,'NOx &amp; CO2'!$R$6:$R$10,1),MATCH(CR$78,'NOx &amp; CO2'!$T$5:$W$5,1))*CQ99</f>
        <v>1.4200000000000008E-2</v>
      </c>
      <c r="CS99" s="335">
        <f>INDEX('NOx &amp; CO2'!$T$6:$W$10,MATCH($C99,'NOx &amp; CO2'!$R$6:$R$10,1),MATCH(CS$78,'NOx &amp; CO2'!$T$5:$W$5,1))*CR99</f>
        <v>1.4200000000000008E-2</v>
      </c>
    </row>
    <row r="100" spans="1:97" s="323" customFormat="1" x14ac:dyDescent="0.25">
      <c r="A100" s="278">
        <f t="shared" ref="A100" si="89">A39</f>
        <v>0</v>
      </c>
      <c r="B100" s="278" t="str">
        <f>'JA basår'!B28</f>
        <v>0 0</v>
      </c>
      <c r="C100" s="278">
        <f t="shared" ref="C100" si="90">C39</f>
        <v>0</v>
      </c>
      <c r="D100" s="565">
        <f>INDEX('NOx &amp; CO2'!$E$6:$I$10,MATCH($C100,'NOx &amp; CO2'!$C$6:$C$10,1),MATCH(D$78,'NOx &amp; CO2'!$E$5:$H$5,1))</f>
        <v>7.17E-2</v>
      </c>
      <c r="E100" s="565">
        <f>INDEX('NOx &amp; CO2'!$T$6:$W$10,MATCH($C100,'NOx &amp; CO2'!$R$6:$R$10,1),MATCH(E$78,'NOx &amp; CO2'!$T$5:$W$5,1))*D100</f>
        <v>6.8558723496039697E-2</v>
      </c>
      <c r="F100" s="565">
        <f>INDEX('NOx &amp; CO2'!$T$6:$W$10,MATCH($C100,'NOx &amp; CO2'!$R$6:$R$10,1),MATCH(F$78,'NOx &amp; CO2'!$T$5:$W$5,1))*E100</f>
        <v>6.5555070675124491E-2</v>
      </c>
      <c r="G100" s="565">
        <f>INDEX('NOx &amp; CO2'!$T$6:$W$10,MATCH($C100,'NOx &amp; CO2'!$R$6:$R$10,1),MATCH(G$78,'NOx &amp; CO2'!$T$5:$W$5,1))*F100</f>
        <v>6.2683012052708514E-2</v>
      </c>
      <c r="H100" s="565">
        <f>INDEX('NOx &amp; CO2'!$T$6:$W$10,MATCH($C100,'NOx &amp; CO2'!$R$6:$R$10,1),MATCH(H$78,'NOx &amp; CO2'!$T$5:$W$5,1))*G100</f>
        <v>5.9936782304331478E-2</v>
      </c>
      <c r="I100" s="565">
        <f>INDEX('NOx &amp; CO2'!$T$6:$W$10,MATCH($C100,'NOx &amp; CO2'!$R$6:$R$10,1),MATCH(I$78,'NOx &amp; CO2'!$T$5:$W$5,1))*H100</f>
        <v>5.7310868692398702E-2</v>
      </c>
      <c r="J100" s="565">
        <f>INDEX('NOx &amp; CO2'!$T$6:$W$10,MATCH($C100,'NOx &amp; CO2'!$R$6:$R$10,1),MATCH(J$78,'NOx &amp; CO2'!$T$5:$W$5,1))*I100</f>
        <v>5.4800000000000008E-2</v>
      </c>
      <c r="K100" s="565">
        <f>INDEX('NOx &amp; CO2'!$T$6:$W$10,MATCH($C100,'NOx &amp; CO2'!$R$6:$R$10,1),MATCH(K$78,'NOx &amp; CO2'!$T$5:$W$5,1))*J100</f>
        <v>5.268069525177068E-2</v>
      </c>
      <c r="L100" s="565">
        <f>INDEX('NOx &amp; CO2'!$T$6:$W$10,MATCH($C100,'NOx &amp; CO2'!$R$6:$R$10,1),MATCH(L$78,'NOx &amp; CO2'!$T$5:$W$5,1))*K100</f>
        <v>5.0643351317699516E-2</v>
      </c>
      <c r="M100" s="565">
        <f>INDEX('NOx &amp; CO2'!$T$6:$W$10,MATCH($C100,'NOx &amp; CO2'!$R$6:$R$10,1),MATCH(M$78,'NOx &amp; CO2'!$T$5:$W$5,1))*L100</f>
        <v>4.8684798490804503E-2</v>
      </c>
      <c r="N100" s="565">
        <f>INDEX('NOx &amp; CO2'!$T$6:$W$10,MATCH($C100,'NOx &amp; CO2'!$R$6:$R$10,1),MATCH(N$78,'NOx &amp; CO2'!$T$5:$W$5,1))*M100</f>
        <v>4.6801989647590088E-2</v>
      </c>
      <c r="O100" s="565">
        <f>INDEX('NOx &amp; CO2'!$T$6:$W$10,MATCH($C100,'NOx &amp; CO2'!$R$6:$R$10,1),MATCH(O$78,'NOx &amp; CO2'!$T$5:$W$5,1))*N100</f>
        <v>4.4991995507321518E-2</v>
      </c>
      <c r="P100" s="565">
        <f>INDEX('NOx &amp; CO2'!$T$6:$W$10,MATCH($C100,'NOx &amp; CO2'!$R$6:$R$10,1),MATCH(P$78,'NOx &amp; CO2'!$T$5:$W$5,1))*O100</f>
        <v>4.3252000074639418E-2</v>
      </c>
      <c r="Q100" s="565">
        <f>INDEX('NOx &amp; CO2'!$T$6:$W$10,MATCH($C100,'NOx &amp; CO2'!$R$6:$R$10,1),MATCH(Q$78,'NOx &amp; CO2'!$T$5:$W$5,1))*P100</f>
        <v>4.1579296258424117E-2</v>
      </c>
      <c r="R100" s="565">
        <f>INDEX('NOx &amp; CO2'!$T$6:$W$10,MATCH($C100,'NOx &amp; CO2'!$R$6:$R$10,1),MATCH(R$78,'NOx &amp; CO2'!$T$5:$W$5,1))*Q100</f>
        <v>3.9971281660093602E-2</v>
      </c>
      <c r="S100" s="565">
        <f>INDEX('NOx &amp; CO2'!$T$6:$W$10,MATCH($C100,'NOx &amp; CO2'!$R$6:$R$10,1),MATCH(S$78,'NOx &amp; CO2'!$T$5:$W$5,1))*R100</f>
        <v>3.8425454524782507E-2</v>
      </c>
      <c r="T100" s="565">
        <f>INDEX('NOx &amp; CO2'!$T$6:$W$10,MATCH($C100,'NOx &amp; CO2'!$R$6:$R$10,1),MATCH(T$78,'NOx &amp; CO2'!$T$5:$W$5,1))*S100</f>
        <v>3.6939409849102912E-2</v>
      </c>
      <c r="U100" s="565">
        <f>INDEX('NOx &amp; CO2'!$T$6:$W$10,MATCH($C100,'NOx &amp; CO2'!$R$6:$R$10,1),MATCH(U$78,'NOx &amp; CO2'!$T$5:$W$5,1))*T100</f>
        <v>3.5510835639431505E-2</v>
      </c>
      <c r="V100" s="565">
        <f>INDEX('NOx &amp; CO2'!$T$6:$W$10,MATCH($C100,'NOx &amp; CO2'!$R$6:$R$10,1),MATCH(V$78,'NOx &amp; CO2'!$T$5:$W$5,1))*U100</f>
        <v>3.4137509314901608E-2</v>
      </c>
      <c r="W100" s="565">
        <f>INDEX('NOx &amp; CO2'!$T$6:$W$10,MATCH($C100,'NOx &amp; CO2'!$R$6:$R$10,1),MATCH(W$78,'NOx &amp; CO2'!$T$5:$W$5,1))*V100</f>
        <v>3.2817294249503907E-2</v>
      </c>
      <c r="X100" s="565">
        <f>INDEX('NOx &amp; CO2'!$T$6:$W$10,MATCH($C100,'NOx &amp; CO2'!$R$6:$R$10,1),MATCH(X$78,'NOx &amp; CO2'!$T$5:$W$5,1))*W100</f>
        <v>3.1548136447916084E-2</v>
      </c>
      <c r="Y100" s="565">
        <f>INDEX('NOx &amp; CO2'!$T$6:$W$10,MATCH($C100,'NOx &amp; CO2'!$R$6:$R$10,1),MATCH(Y$78,'NOx &amp; CO2'!$T$5:$W$5,1))*X100</f>
        <v>3.0328061349889527E-2</v>
      </c>
      <c r="Z100" s="565">
        <f>INDEX('NOx &amp; CO2'!$T$6:$W$10,MATCH($C100,'NOx &amp; CO2'!$R$6:$R$10,1),MATCH(Z$78,'NOx &amp; CO2'!$T$5:$W$5,1))*Y100</f>
        <v>2.9155170758221438E-2</v>
      </c>
      <c r="AA100" s="335">
        <f>INDEX('NOx &amp; CO2'!$T$6:$W$10,MATCH($C100,'NOx &amp; CO2'!$R$6:$R$10,1),MATCH(AA$78,'NOx &amp; CO2'!$T$5:$W$5,1))*Z100</f>
        <v>2.8027639885532835E-2</v>
      </c>
      <c r="AB100" s="335">
        <f>INDEX('NOx &amp; CO2'!$T$6:$W$10,MATCH($C100,'NOx &amp; CO2'!$R$6:$R$10,1),MATCH(AB$78,'NOx &amp; CO2'!$T$5:$W$5,1))*AA100</f>
        <v>2.6943714515257809E-2</v>
      </c>
      <c r="AC100" s="335">
        <f>INDEX('NOx &amp; CO2'!$T$6:$W$10,MATCH($C100,'NOx &amp; CO2'!$R$6:$R$10,1),MATCH(AC$78,'NOx &amp; CO2'!$T$5:$W$5,1))*AB100</f>
        <v>2.5901708272427128E-2</v>
      </c>
      <c r="AD100" s="335">
        <f>INDEX('NOx &amp; CO2'!$T$6:$W$10,MATCH($C100,'NOx &amp; CO2'!$R$6:$R$10,1),MATCH(AD$78,'NOx &amp; CO2'!$T$5:$W$5,1))*AC100</f>
        <v>2.4900000000000019E-2</v>
      </c>
      <c r="AE100" s="335">
        <f>INDEX('NOx &amp; CO2'!$T$6:$W$10,MATCH($C100,'NOx &amp; CO2'!$R$6:$R$10,1),MATCH(AE$78,'NOx &amp; CO2'!$T$5:$W$5,1))*AD100</f>
        <v>2.4210502134589099E-2</v>
      </c>
      <c r="AF100" s="335">
        <f>INDEX('NOx &amp; CO2'!$T$6:$W$10,MATCH($C100,'NOx &amp; CO2'!$R$6:$R$10,1),MATCH(AF$78,'NOx &amp; CO2'!$T$5:$W$5,1))*AE100</f>
        <v>2.3540096932086061E-2</v>
      </c>
      <c r="AG100" s="335">
        <f>INDEX('NOx &amp; CO2'!$T$6:$W$10,MATCH($C100,'NOx &amp; CO2'!$R$6:$R$10,1),MATCH(AG$78,'NOx &amp; CO2'!$T$5:$W$5,1))*AF100</f>
        <v>2.2888255703723031E-2</v>
      </c>
      <c r="AH100" s="335">
        <f>INDEX('NOx &amp; CO2'!$T$6:$W$10,MATCH($C100,'NOx &amp; CO2'!$R$6:$R$10,1),MATCH(AH$78,'NOx &amp; CO2'!$T$5:$W$5,1))*AG100</f>
        <v>2.2254464400482215E-2</v>
      </c>
      <c r="AI100" s="335">
        <f>INDEX('NOx &amp; CO2'!$T$6:$W$10,MATCH($C100,'NOx &amp; CO2'!$R$6:$R$10,1),MATCH(AI$78,'NOx &amp; CO2'!$T$5:$W$5,1))*AH100</f>
        <v>2.1638223207711301E-2</v>
      </c>
      <c r="AJ100" s="335">
        <f>INDEX('NOx &amp; CO2'!$T$6:$W$10,MATCH($C100,'NOx &amp; CO2'!$R$6:$R$10,1),MATCH(AJ$78,'NOx &amp; CO2'!$T$5:$W$5,1))*AI100</f>
        <v>2.1039046150964236E-2</v>
      </c>
      <c r="AK100" s="335">
        <f>INDEX('NOx &amp; CO2'!$T$6:$W$10,MATCH($C100,'NOx &amp; CO2'!$R$6:$R$10,1),MATCH(AK$78,'NOx &amp; CO2'!$T$5:$W$5,1))*AJ100</f>
        <v>2.0456460712756541E-2</v>
      </c>
      <c r="AL100" s="335">
        <f>INDEX('NOx &amp; CO2'!$T$6:$W$10,MATCH($C100,'NOx &amp; CO2'!$R$6:$R$10,1),MATCH(AL$78,'NOx &amp; CO2'!$T$5:$W$5,1))*AK100</f>
        <v>1.9890007459932926E-2</v>
      </c>
      <c r="AM100" s="335">
        <f>INDEX('NOx &amp; CO2'!$T$6:$W$10,MATCH($C100,'NOx &amp; CO2'!$R$6:$R$10,1),MATCH(AM$78,'NOx &amp; CO2'!$T$5:$W$5,1))*AL100</f>
        <v>1.9339239681353367E-2</v>
      </c>
      <c r="AN100" s="335">
        <f>INDEX('NOx &amp; CO2'!$T$6:$W$10,MATCH($C100,'NOx &amp; CO2'!$R$6:$R$10,1),MATCH(AN$78,'NOx &amp; CO2'!$T$5:$W$5,1))*AM100</f>
        <v>1.8803723035611869E-2</v>
      </c>
      <c r="AO100" s="335">
        <f>INDEX('NOx &amp; CO2'!$T$6:$W$10,MATCH($C100,'NOx &amp; CO2'!$R$6:$R$10,1),MATCH(AO$78,'NOx &amp; CO2'!$T$5:$W$5,1))*AN100</f>
        <v>1.8283035208510164E-2</v>
      </c>
      <c r="AP100" s="335">
        <f>INDEX('NOx &amp; CO2'!$T$6:$W$10,MATCH($C100,'NOx &amp; CO2'!$R$6:$R$10,1),MATCH(AP$78,'NOx &amp; CO2'!$T$5:$W$5,1))*AO100</f>
        <v>1.777676558001617E-2</v>
      </c>
      <c r="AQ100" s="335">
        <f>INDEX('NOx &amp; CO2'!$T$6:$W$10,MATCH($C100,'NOx &amp; CO2'!$R$6:$R$10,1),MATCH(AQ$78,'NOx &amp; CO2'!$T$5:$W$5,1))*AP100</f>
        <v>1.7284514900444626E-2</v>
      </c>
      <c r="AR100" s="335">
        <f>INDEX('NOx &amp; CO2'!$T$6:$W$10,MATCH($C100,'NOx &amp; CO2'!$R$6:$R$10,1),MATCH(AR$78,'NOx &amp; CO2'!$T$5:$W$5,1))*AQ100</f>
        <v>1.6805894975604474E-2</v>
      </c>
      <c r="AS100" s="335">
        <f>INDEX('NOx &amp; CO2'!$T$6:$W$10,MATCH($C100,'NOx &amp; CO2'!$R$6:$R$10,1),MATCH(AS$78,'NOx &amp; CO2'!$T$5:$W$5,1))*AR100</f>
        <v>1.6340528360664741E-2</v>
      </c>
      <c r="AT100" s="335">
        <f>INDEX('NOx &amp; CO2'!$T$6:$W$10,MATCH($C100,'NOx &amp; CO2'!$R$6:$R$10,1),MATCH(AT$78,'NOx &amp; CO2'!$T$5:$W$5,1))*AS100</f>
        <v>1.5888048062497474E-2</v>
      </c>
      <c r="AU100" s="335">
        <f>INDEX('NOx &amp; CO2'!$T$6:$W$10,MATCH($C100,'NOx &amp; CO2'!$R$6:$R$10,1),MATCH(AU$78,'NOx &amp; CO2'!$T$5:$W$5,1))*AT100</f>
        <v>1.5448097250263013E-2</v>
      </c>
      <c r="AV100" s="335">
        <f>INDEX('NOx &amp; CO2'!$T$6:$W$10,MATCH($C100,'NOx &amp; CO2'!$R$6:$R$10,1),MATCH(AV$78,'NOx &amp; CO2'!$T$5:$W$5,1))*AU100</f>
        <v>1.5020328974009333E-2</v>
      </c>
      <c r="AW100" s="335">
        <f>INDEX('NOx &amp; CO2'!$T$6:$W$10,MATCH($C100,'NOx &amp; CO2'!$R$6:$R$10,1),MATCH(AW$78,'NOx &amp; CO2'!$T$5:$W$5,1))*AV100</f>
        <v>1.4604405891063581E-2</v>
      </c>
      <c r="AX100" s="335">
        <f>INDEX('NOx &amp; CO2'!$T$6:$W$10,MATCH($C100,'NOx &amp; CO2'!$R$6:$R$10,1),MATCH(AX$78,'NOx &amp; CO2'!$T$5:$W$5,1))*AW100</f>
        <v>1.4200000000000008E-2</v>
      </c>
      <c r="AY100" s="335">
        <f>INDEX('NOx &amp; CO2'!$T$6:$W$10,MATCH($C100,'NOx &amp; CO2'!$R$6:$R$10,1),MATCH(AY$78,'NOx &amp; CO2'!$T$5:$W$5,1))*AX100</f>
        <v>1.4200000000000008E-2</v>
      </c>
      <c r="AZ100" s="335">
        <f>INDEX('NOx &amp; CO2'!$T$6:$W$10,MATCH($C100,'NOx &amp; CO2'!$R$6:$R$10,1),MATCH(AZ$78,'NOx &amp; CO2'!$T$5:$W$5,1))*AY100</f>
        <v>1.4200000000000008E-2</v>
      </c>
      <c r="BA100" s="335">
        <f>INDEX('NOx &amp; CO2'!$T$6:$W$10,MATCH($C100,'NOx &amp; CO2'!$R$6:$R$10,1),MATCH(BA$78,'NOx &amp; CO2'!$T$5:$W$5,1))*AZ100</f>
        <v>1.4200000000000008E-2</v>
      </c>
      <c r="BB100" s="335">
        <f>INDEX('NOx &amp; CO2'!$T$6:$W$10,MATCH($C100,'NOx &amp; CO2'!$R$6:$R$10,1),MATCH(BB$78,'NOx &amp; CO2'!$T$5:$W$5,1))*BA100</f>
        <v>1.4200000000000008E-2</v>
      </c>
      <c r="BC100" s="335">
        <f>INDEX('NOx &amp; CO2'!$T$6:$W$10,MATCH($C100,'NOx &amp; CO2'!$R$6:$R$10,1),MATCH(BC$78,'NOx &amp; CO2'!$T$5:$W$5,1))*BB100</f>
        <v>1.4200000000000008E-2</v>
      </c>
      <c r="BD100" s="335">
        <f>INDEX('NOx &amp; CO2'!$T$6:$W$10,MATCH($C100,'NOx &amp; CO2'!$R$6:$R$10,1),MATCH(BD$78,'NOx &amp; CO2'!$T$5:$W$5,1))*BC100</f>
        <v>1.4200000000000008E-2</v>
      </c>
      <c r="BE100" s="335">
        <f>INDEX('NOx &amp; CO2'!$T$6:$W$10,MATCH($C100,'NOx &amp; CO2'!$R$6:$R$10,1),MATCH(BE$78,'NOx &amp; CO2'!$T$5:$W$5,1))*BD100</f>
        <v>1.4200000000000008E-2</v>
      </c>
      <c r="BF100" s="335">
        <f>INDEX('NOx &amp; CO2'!$T$6:$W$10,MATCH($C100,'NOx &amp; CO2'!$R$6:$R$10,1),MATCH(BF$78,'NOx &amp; CO2'!$T$5:$W$5,1))*BE100</f>
        <v>1.4200000000000008E-2</v>
      </c>
      <c r="BG100" s="335">
        <f>INDEX('NOx &amp; CO2'!$T$6:$W$10,MATCH($C100,'NOx &amp; CO2'!$R$6:$R$10,1),MATCH(BG$78,'NOx &amp; CO2'!$T$5:$W$5,1))*BF100</f>
        <v>1.4200000000000008E-2</v>
      </c>
      <c r="BH100" s="335">
        <f>INDEX('NOx &amp; CO2'!$T$6:$W$10,MATCH($C100,'NOx &amp; CO2'!$R$6:$R$10,1),MATCH(BH$78,'NOx &amp; CO2'!$T$5:$W$5,1))*BG100</f>
        <v>1.4200000000000008E-2</v>
      </c>
      <c r="BI100" s="335">
        <f>INDEX('NOx &amp; CO2'!$T$6:$W$10,MATCH($C100,'NOx &amp; CO2'!$R$6:$R$10,1),MATCH(BI$78,'NOx &amp; CO2'!$T$5:$W$5,1))*BH100</f>
        <v>1.4200000000000008E-2</v>
      </c>
      <c r="BJ100" s="335">
        <f>INDEX('NOx &amp; CO2'!$T$6:$W$10,MATCH($C100,'NOx &amp; CO2'!$R$6:$R$10,1),MATCH(BJ$78,'NOx &amp; CO2'!$T$5:$W$5,1))*BI100</f>
        <v>1.4200000000000008E-2</v>
      </c>
      <c r="BK100" s="335">
        <f>INDEX('NOx &amp; CO2'!$T$6:$W$10,MATCH($C100,'NOx &amp; CO2'!$R$6:$R$10,1),MATCH(BK$78,'NOx &amp; CO2'!$T$5:$W$5,1))*BJ100</f>
        <v>1.4200000000000008E-2</v>
      </c>
      <c r="BL100" s="335">
        <f>INDEX('NOx &amp; CO2'!$T$6:$W$10,MATCH($C100,'NOx &amp; CO2'!$R$6:$R$10,1),MATCH(BL$78,'NOx &amp; CO2'!$T$5:$W$5,1))*BK100</f>
        <v>1.4200000000000008E-2</v>
      </c>
      <c r="BM100" s="335">
        <f>INDEX('NOx &amp; CO2'!$T$6:$W$10,MATCH($C100,'NOx &amp; CO2'!$R$6:$R$10,1),MATCH(BM$78,'NOx &amp; CO2'!$T$5:$W$5,1))*BL100</f>
        <v>1.4200000000000008E-2</v>
      </c>
      <c r="BN100" s="335">
        <f>INDEX('NOx &amp; CO2'!$T$6:$W$10,MATCH($C100,'NOx &amp; CO2'!$R$6:$R$10,1),MATCH(BN$78,'NOx &amp; CO2'!$T$5:$W$5,1))*BM100</f>
        <v>1.4200000000000008E-2</v>
      </c>
      <c r="BO100" s="335">
        <f>INDEX('NOx &amp; CO2'!$T$6:$W$10,MATCH($C100,'NOx &amp; CO2'!$R$6:$R$10,1),MATCH(BO$78,'NOx &amp; CO2'!$T$5:$W$5,1))*BN100</f>
        <v>1.4200000000000008E-2</v>
      </c>
      <c r="BP100" s="335">
        <f>INDEX('NOx &amp; CO2'!$T$6:$W$10,MATCH($C100,'NOx &amp; CO2'!$R$6:$R$10,1),MATCH(BP$78,'NOx &amp; CO2'!$T$5:$W$5,1))*BO100</f>
        <v>1.4200000000000008E-2</v>
      </c>
      <c r="BQ100" s="335">
        <f>INDEX('NOx &amp; CO2'!$T$6:$W$10,MATCH($C100,'NOx &amp; CO2'!$R$6:$R$10,1),MATCH(BQ$78,'NOx &amp; CO2'!$T$5:$W$5,1))*BP100</f>
        <v>1.4200000000000008E-2</v>
      </c>
      <c r="BR100" s="335">
        <f>INDEX('NOx &amp; CO2'!$T$6:$W$10,MATCH($C100,'NOx &amp; CO2'!$R$6:$R$10,1),MATCH(BR$78,'NOx &amp; CO2'!$T$5:$W$5,1))*BQ100</f>
        <v>1.4200000000000008E-2</v>
      </c>
      <c r="BS100" s="335">
        <f>INDEX('NOx &amp; CO2'!$T$6:$W$10,MATCH($C100,'NOx &amp; CO2'!$R$6:$R$10,1),MATCH(BS$78,'NOx &amp; CO2'!$T$5:$W$5,1))*BR100</f>
        <v>1.4200000000000008E-2</v>
      </c>
      <c r="BT100" s="335">
        <f>INDEX('NOx &amp; CO2'!$T$6:$W$10,MATCH($C100,'NOx &amp; CO2'!$R$6:$R$10,1),MATCH(BT$78,'NOx &amp; CO2'!$T$5:$W$5,1))*BS100</f>
        <v>1.4200000000000008E-2</v>
      </c>
      <c r="BU100" s="335">
        <f>INDEX('NOx &amp; CO2'!$T$6:$W$10,MATCH($C100,'NOx &amp; CO2'!$R$6:$R$10,1),MATCH(BU$78,'NOx &amp; CO2'!$T$5:$W$5,1))*BT100</f>
        <v>1.4200000000000008E-2</v>
      </c>
      <c r="BV100" s="335">
        <f>INDEX('NOx &amp; CO2'!$T$6:$W$10,MATCH($C100,'NOx &amp; CO2'!$R$6:$R$10,1),MATCH(BV$78,'NOx &amp; CO2'!$T$5:$W$5,1))*BU100</f>
        <v>1.4200000000000008E-2</v>
      </c>
      <c r="BW100" s="335">
        <f>INDEX('NOx &amp; CO2'!$T$6:$W$10,MATCH($C100,'NOx &amp; CO2'!$R$6:$R$10,1),MATCH(BW$78,'NOx &amp; CO2'!$T$5:$W$5,1))*BV100</f>
        <v>1.4200000000000008E-2</v>
      </c>
      <c r="BX100" s="335">
        <f>INDEX('NOx &amp; CO2'!$T$6:$W$10,MATCH($C100,'NOx &amp; CO2'!$R$6:$R$10,1),MATCH(BX$78,'NOx &amp; CO2'!$T$5:$W$5,1))*BW100</f>
        <v>1.4200000000000008E-2</v>
      </c>
      <c r="BY100" s="335">
        <f>INDEX('NOx &amp; CO2'!$T$6:$W$10,MATCH($C100,'NOx &amp; CO2'!$R$6:$R$10,1),MATCH(BY$78,'NOx &amp; CO2'!$T$5:$W$5,1))*BX100</f>
        <v>1.4200000000000008E-2</v>
      </c>
      <c r="BZ100" s="335">
        <f>INDEX('NOx &amp; CO2'!$T$6:$W$10,MATCH($C100,'NOx &amp; CO2'!$R$6:$R$10,1),MATCH(BZ$78,'NOx &amp; CO2'!$T$5:$W$5,1))*BY100</f>
        <v>1.4200000000000008E-2</v>
      </c>
      <c r="CA100" s="335">
        <f>INDEX('NOx &amp; CO2'!$T$6:$W$10,MATCH($C100,'NOx &amp; CO2'!$R$6:$R$10,1),MATCH(CA$78,'NOx &amp; CO2'!$T$5:$W$5,1))*BZ100</f>
        <v>1.4200000000000008E-2</v>
      </c>
      <c r="CB100" s="335">
        <f>INDEX('NOx &amp; CO2'!$T$6:$W$10,MATCH($C100,'NOx &amp; CO2'!$R$6:$R$10,1),MATCH(CB$78,'NOx &amp; CO2'!$T$5:$W$5,1))*CA100</f>
        <v>1.4200000000000008E-2</v>
      </c>
      <c r="CC100" s="335">
        <f>INDEX('NOx &amp; CO2'!$T$6:$W$10,MATCH($C100,'NOx &amp; CO2'!$R$6:$R$10,1),MATCH(CC$78,'NOx &amp; CO2'!$T$5:$W$5,1))*CB100</f>
        <v>1.4200000000000008E-2</v>
      </c>
      <c r="CD100" s="335">
        <f>INDEX('NOx &amp; CO2'!$T$6:$W$10,MATCH($C100,'NOx &amp; CO2'!$R$6:$R$10,1),MATCH(CD$78,'NOx &amp; CO2'!$T$5:$W$5,1))*CC100</f>
        <v>1.4200000000000008E-2</v>
      </c>
      <c r="CE100" s="335">
        <f>INDEX('NOx &amp; CO2'!$T$6:$W$10,MATCH($C100,'NOx &amp; CO2'!$R$6:$R$10,1),MATCH(CE$78,'NOx &amp; CO2'!$T$5:$W$5,1))*CD100</f>
        <v>1.4200000000000008E-2</v>
      </c>
      <c r="CF100" s="335">
        <f>INDEX('NOx &amp; CO2'!$T$6:$W$10,MATCH($C100,'NOx &amp; CO2'!$R$6:$R$10,1),MATCH(CF$78,'NOx &amp; CO2'!$T$5:$W$5,1))*CE100</f>
        <v>1.4200000000000008E-2</v>
      </c>
      <c r="CG100" s="335">
        <f>INDEX('NOx &amp; CO2'!$T$6:$W$10,MATCH($C100,'NOx &amp; CO2'!$R$6:$R$10,1),MATCH(CG$78,'NOx &amp; CO2'!$T$5:$W$5,1))*CF100</f>
        <v>1.4200000000000008E-2</v>
      </c>
      <c r="CH100" s="335">
        <f>INDEX('NOx &amp; CO2'!$T$6:$W$10,MATCH($C100,'NOx &amp; CO2'!$R$6:$R$10,1),MATCH(CH$78,'NOx &amp; CO2'!$T$5:$W$5,1))*CG100</f>
        <v>1.4200000000000008E-2</v>
      </c>
      <c r="CI100" s="335">
        <f>INDEX('NOx &amp; CO2'!$T$6:$W$10,MATCH($C100,'NOx &amp; CO2'!$R$6:$R$10,1),MATCH(CI$78,'NOx &amp; CO2'!$T$5:$W$5,1))*CH100</f>
        <v>1.4200000000000008E-2</v>
      </c>
      <c r="CJ100" s="335">
        <f>INDEX('NOx &amp; CO2'!$T$6:$W$10,MATCH($C100,'NOx &amp; CO2'!$R$6:$R$10,1),MATCH(CJ$78,'NOx &amp; CO2'!$T$5:$W$5,1))*CI100</f>
        <v>1.4200000000000008E-2</v>
      </c>
      <c r="CK100" s="335">
        <f>INDEX('NOx &amp; CO2'!$T$6:$W$10,MATCH($C100,'NOx &amp; CO2'!$R$6:$R$10,1),MATCH(CK$78,'NOx &amp; CO2'!$T$5:$W$5,1))*CJ100</f>
        <v>1.4200000000000008E-2</v>
      </c>
      <c r="CL100" s="335">
        <f>INDEX('NOx &amp; CO2'!$T$6:$W$10,MATCH($C100,'NOx &amp; CO2'!$R$6:$R$10,1),MATCH(CL$78,'NOx &amp; CO2'!$T$5:$W$5,1))*CK100</f>
        <v>1.4200000000000008E-2</v>
      </c>
      <c r="CM100" s="335">
        <f>INDEX('NOx &amp; CO2'!$T$6:$W$10,MATCH($C100,'NOx &amp; CO2'!$R$6:$R$10,1),MATCH(CM$78,'NOx &amp; CO2'!$T$5:$W$5,1))*CL100</f>
        <v>1.4200000000000008E-2</v>
      </c>
      <c r="CN100" s="335">
        <f>INDEX('NOx &amp; CO2'!$T$6:$W$10,MATCH($C100,'NOx &amp; CO2'!$R$6:$R$10,1),MATCH(CN$78,'NOx &amp; CO2'!$T$5:$W$5,1))*CM100</f>
        <v>1.4200000000000008E-2</v>
      </c>
      <c r="CO100" s="335">
        <f>INDEX('NOx &amp; CO2'!$T$6:$W$10,MATCH($C100,'NOx &amp; CO2'!$R$6:$R$10,1),MATCH(CO$78,'NOx &amp; CO2'!$T$5:$W$5,1))*CN100</f>
        <v>1.4200000000000008E-2</v>
      </c>
      <c r="CP100" s="335">
        <f>INDEX('NOx &amp; CO2'!$T$6:$W$10,MATCH($C100,'NOx &amp; CO2'!$R$6:$R$10,1),MATCH(CP$78,'NOx &amp; CO2'!$T$5:$W$5,1))*CO100</f>
        <v>1.4200000000000008E-2</v>
      </c>
      <c r="CQ100" s="335">
        <f>INDEX('NOx &amp; CO2'!$T$6:$W$10,MATCH($C100,'NOx &amp; CO2'!$R$6:$R$10,1),MATCH(CQ$78,'NOx &amp; CO2'!$T$5:$W$5,1))*CP100</f>
        <v>1.4200000000000008E-2</v>
      </c>
      <c r="CR100" s="335">
        <f>INDEX('NOx &amp; CO2'!$T$6:$W$10,MATCH($C100,'NOx &amp; CO2'!$R$6:$R$10,1),MATCH(CR$78,'NOx &amp; CO2'!$T$5:$W$5,1))*CQ100</f>
        <v>1.4200000000000008E-2</v>
      </c>
      <c r="CS100" s="335">
        <f>INDEX('NOx &amp; CO2'!$T$6:$W$10,MATCH($C100,'NOx &amp; CO2'!$R$6:$R$10,1),MATCH(CS$78,'NOx &amp; CO2'!$T$5:$W$5,1))*CR100</f>
        <v>1.4200000000000008E-2</v>
      </c>
    </row>
    <row r="101" spans="1:97" s="323" customFormat="1" x14ac:dyDescent="0.25">
      <c r="A101" s="278">
        <f t="shared" ref="A101" si="91">A40</f>
        <v>0</v>
      </c>
      <c r="B101" s="278" t="str">
        <f>'JA basår'!B29</f>
        <v>0 0</v>
      </c>
      <c r="C101" s="278">
        <f t="shared" ref="C101" si="92">C40</f>
        <v>0</v>
      </c>
      <c r="D101" s="565">
        <f>INDEX('NOx &amp; CO2'!$E$6:$I$10,MATCH($C101,'NOx &amp; CO2'!$C$6:$C$10,1),MATCH(D$78,'NOx &amp; CO2'!$E$5:$H$5,1))</f>
        <v>7.17E-2</v>
      </c>
      <c r="E101" s="565">
        <f>INDEX('NOx &amp; CO2'!$T$6:$W$10,MATCH($C101,'NOx &amp; CO2'!$R$6:$R$10,1),MATCH(E$78,'NOx &amp; CO2'!$T$5:$W$5,1))*D101</f>
        <v>6.8558723496039697E-2</v>
      </c>
      <c r="F101" s="565">
        <f>INDEX('NOx &amp; CO2'!$T$6:$W$10,MATCH($C101,'NOx &amp; CO2'!$R$6:$R$10,1),MATCH(F$78,'NOx &amp; CO2'!$T$5:$W$5,1))*E101</f>
        <v>6.5555070675124491E-2</v>
      </c>
      <c r="G101" s="565">
        <f>INDEX('NOx &amp; CO2'!$T$6:$W$10,MATCH($C101,'NOx &amp; CO2'!$R$6:$R$10,1),MATCH(G$78,'NOx &amp; CO2'!$T$5:$W$5,1))*F101</f>
        <v>6.2683012052708514E-2</v>
      </c>
      <c r="H101" s="565">
        <f>INDEX('NOx &amp; CO2'!$T$6:$W$10,MATCH($C101,'NOx &amp; CO2'!$R$6:$R$10,1),MATCH(H$78,'NOx &amp; CO2'!$T$5:$W$5,1))*G101</f>
        <v>5.9936782304331478E-2</v>
      </c>
      <c r="I101" s="565">
        <f>INDEX('NOx &amp; CO2'!$T$6:$W$10,MATCH($C101,'NOx &amp; CO2'!$R$6:$R$10,1),MATCH(I$78,'NOx &amp; CO2'!$T$5:$W$5,1))*H101</f>
        <v>5.7310868692398702E-2</v>
      </c>
      <c r="J101" s="565">
        <f>INDEX('NOx &amp; CO2'!$T$6:$W$10,MATCH($C101,'NOx &amp; CO2'!$R$6:$R$10,1),MATCH(J$78,'NOx &amp; CO2'!$T$5:$W$5,1))*I101</f>
        <v>5.4800000000000008E-2</v>
      </c>
      <c r="K101" s="565">
        <f>INDEX('NOx &amp; CO2'!$T$6:$W$10,MATCH($C101,'NOx &amp; CO2'!$R$6:$R$10,1),MATCH(K$78,'NOx &amp; CO2'!$T$5:$W$5,1))*J101</f>
        <v>5.268069525177068E-2</v>
      </c>
      <c r="L101" s="565">
        <f>INDEX('NOx &amp; CO2'!$T$6:$W$10,MATCH($C101,'NOx &amp; CO2'!$R$6:$R$10,1),MATCH(L$78,'NOx &amp; CO2'!$T$5:$W$5,1))*K101</f>
        <v>5.0643351317699516E-2</v>
      </c>
      <c r="M101" s="565">
        <f>INDEX('NOx &amp; CO2'!$T$6:$W$10,MATCH($C101,'NOx &amp; CO2'!$R$6:$R$10,1),MATCH(M$78,'NOx &amp; CO2'!$T$5:$W$5,1))*L101</f>
        <v>4.8684798490804503E-2</v>
      </c>
      <c r="N101" s="565">
        <f>INDEX('NOx &amp; CO2'!$T$6:$W$10,MATCH($C101,'NOx &amp; CO2'!$R$6:$R$10,1),MATCH(N$78,'NOx &amp; CO2'!$T$5:$W$5,1))*M101</f>
        <v>4.6801989647590088E-2</v>
      </c>
      <c r="O101" s="565">
        <f>INDEX('NOx &amp; CO2'!$T$6:$W$10,MATCH($C101,'NOx &amp; CO2'!$R$6:$R$10,1),MATCH(O$78,'NOx &amp; CO2'!$T$5:$W$5,1))*N101</f>
        <v>4.4991995507321518E-2</v>
      </c>
      <c r="P101" s="565">
        <f>INDEX('NOx &amp; CO2'!$T$6:$W$10,MATCH($C101,'NOx &amp; CO2'!$R$6:$R$10,1),MATCH(P$78,'NOx &amp; CO2'!$T$5:$W$5,1))*O101</f>
        <v>4.3252000074639418E-2</v>
      </c>
      <c r="Q101" s="565">
        <f>INDEX('NOx &amp; CO2'!$T$6:$W$10,MATCH($C101,'NOx &amp; CO2'!$R$6:$R$10,1),MATCH(Q$78,'NOx &amp; CO2'!$T$5:$W$5,1))*P101</f>
        <v>4.1579296258424117E-2</v>
      </c>
      <c r="R101" s="565">
        <f>INDEX('NOx &amp; CO2'!$T$6:$W$10,MATCH($C101,'NOx &amp; CO2'!$R$6:$R$10,1),MATCH(R$78,'NOx &amp; CO2'!$T$5:$W$5,1))*Q101</f>
        <v>3.9971281660093602E-2</v>
      </c>
      <c r="S101" s="565">
        <f>INDEX('NOx &amp; CO2'!$T$6:$W$10,MATCH($C101,'NOx &amp; CO2'!$R$6:$R$10,1),MATCH(S$78,'NOx &amp; CO2'!$T$5:$W$5,1))*R101</f>
        <v>3.8425454524782507E-2</v>
      </c>
      <c r="T101" s="565">
        <f>INDEX('NOx &amp; CO2'!$T$6:$W$10,MATCH($C101,'NOx &amp; CO2'!$R$6:$R$10,1),MATCH(T$78,'NOx &amp; CO2'!$T$5:$W$5,1))*S101</f>
        <v>3.6939409849102912E-2</v>
      </c>
      <c r="U101" s="565">
        <f>INDEX('NOx &amp; CO2'!$T$6:$W$10,MATCH($C101,'NOx &amp; CO2'!$R$6:$R$10,1),MATCH(U$78,'NOx &amp; CO2'!$T$5:$W$5,1))*T101</f>
        <v>3.5510835639431505E-2</v>
      </c>
      <c r="V101" s="565">
        <f>INDEX('NOx &amp; CO2'!$T$6:$W$10,MATCH($C101,'NOx &amp; CO2'!$R$6:$R$10,1),MATCH(V$78,'NOx &amp; CO2'!$T$5:$W$5,1))*U101</f>
        <v>3.4137509314901608E-2</v>
      </c>
      <c r="W101" s="565">
        <f>INDEX('NOx &amp; CO2'!$T$6:$W$10,MATCH($C101,'NOx &amp; CO2'!$R$6:$R$10,1),MATCH(W$78,'NOx &amp; CO2'!$T$5:$W$5,1))*V101</f>
        <v>3.2817294249503907E-2</v>
      </c>
      <c r="X101" s="565">
        <f>INDEX('NOx &amp; CO2'!$T$6:$W$10,MATCH($C101,'NOx &amp; CO2'!$R$6:$R$10,1),MATCH(X$78,'NOx &amp; CO2'!$T$5:$W$5,1))*W101</f>
        <v>3.1548136447916084E-2</v>
      </c>
      <c r="Y101" s="565">
        <f>INDEX('NOx &amp; CO2'!$T$6:$W$10,MATCH($C101,'NOx &amp; CO2'!$R$6:$R$10,1),MATCH(Y$78,'NOx &amp; CO2'!$T$5:$W$5,1))*X101</f>
        <v>3.0328061349889527E-2</v>
      </c>
      <c r="Z101" s="565">
        <f>INDEX('NOx &amp; CO2'!$T$6:$W$10,MATCH($C101,'NOx &amp; CO2'!$R$6:$R$10,1),MATCH(Z$78,'NOx &amp; CO2'!$T$5:$W$5,1))*Y101</f>
        <v>2.9155170758221438E-2</v>
      </c>
      <c r="AA101" s="335">
        <f>INDEX('NOx &amp; CO2'!$T$6:$W$10,MATCH($C101,'NOx &amp; CO2'!$R$6:$R$10,1),MATCH(AA$78,'NOx &amp; CO2'!$T$5:$W$5,1))*Z101</f>
        <v>2.8027639885532835E-2</v>
      </c>
      <c r="AB101" s="335">
        <f>INDEX('NOx &amp; CO2'!$T$6:$W$10,MATCH($C101,'NOx &amp; CO2'!$R$6:$R$10,1),MATCH(AB$78,'NOx &amp; CO2'!$T$5:$W$5,1))*AA101</f>
        <v>2.6943714515257809E-2</v>
      </c>
      <c r="AC101" s="335">
        <f>INDEX('NOx &amp; CO2'!$T$6:$W$10,MATCH($C101,'NOx &amp; CO2'!$R$6:$R$10,1),MATCH(AC$78,'NOx &amp; CO2'!$T$5:$W$5,1))*AB101</f>
        <v>2.5901708272427128E-2</v>
      </c>
      <c r="AD101" s="335">
        <f>INDEX('NOx &amp; CO2'!$T$6:$W$10,MATCH($C101,'NOx &amp; CO2'!$R$6:$R$10,1),MATCH(AD$78,'NOx &amp; CO2'!$T$5:$W$5,1))*AC101</f>
        <v>2.4900000000000019E-2</v>
      </c>
      <c r="AE101" s="335">
        <f>INDEX('NOx &amp; CO2'!$T$6:$W$10,MATCH($C101,'NOx &amp; CO2'!$R$6:$R$10,1),MATCH(AE$78,'NOx &amp; CO2'!$T$5:$W$5,1))*AD101</f>
        <v>2.4210502134589099E-2</v>
      </c>
      <c r="AF101" s="335">
        <f>INDEX('NOx &amp; CO2'!$T$6:$W$10,MATCH($C101,'NOx &amp; CO2'!$R$6:$R$10,1),MATCH(AF$78,'NOx &amp; CO2'!$T$5:$W$5,1))*AE101</f>
        <v>2.3540096932086061E-2</v>
      </c>
      <c r="AG101" s="335">
        <f>INDEX('NOx &amp; CO2'!$T$6:$W$10,MATCH($C101,'NOx &amp; CO2'!$R$6:$R$10,1),MATCH(AG$78,'NOx &amp; CO2'!$T$5:$W$5,1))*AF101</f>
        <v>2.2888255703723031E-2</v>
      </c>
      <c r="AH101" s="335">
        <f>INDEX('NOx &amp; CO2'!$T$6:$W$10,MATCH($C101,'NOx &amp; CO2'!$R$6:$R$10,1),MATCH(AH$78,'NOx &amp; CO2'!$T$5:$W$5,1))*AG101</f>
        <v>2.2254464400482215E-2</v>
      </c>
      <c r="AI101" s="335">
        <f>INDEX('NOx &amp; CO2'!$T$6:$W$10,MATCH($C101,'NOx &amp; CO2'!$R$6:$R$10,1),MATCH(AI$78,'NOx &amp; CO2'!$T$5:$W$5,1))*AH101</f>
        <v>2.1638223207711301E-2</v>
      </c>
      <c r="AJ101" s="335">
        <f>INDEX('NOx &amp; CO2'!$T$6:$W$10,MATCH($C101,'NOx &amp; CO2'!$R$6:$R$10,1),MATCH(AJ$78,'NOx &amp; CO2'!$T$5:$W$5,1))*AI101</f>
        <v>2.1039046150964236E-2</v>
      </c>
      <c r="AK101" s="335">
        <f>INDEX('NOx &amp; CO2'!$T$6:$W$10,MATCH($C101,'NOx &amp; CO2'!$R$6:$R$10,1),MATCH(AK$78,'NOx &amp; CO2'!$T$5:$W$5,1))*AJ101</f>
        <v>2.0456460712756541E-2</v>
      </c>
      <c r="AL101" s="335">
        <f>INDEX('NOx &amp; CO2'!$T$6:$W$10,MATCH($C101,'NOx &amp; CO2'!$R$6:$R$10,1),MATCH(AL$78,'NOx &amp; CO2'!$T$5:$W$5,1))*AK101</f>
        <v>1.9890007459932926E-2</v>
      </c>
      <c r="AM101" s="335">
        <f>INDEX('NOx &amp; CO2'!$T$6:$W$10,MATCH($C101,'NOx &amp; CO2'!$R$6:$R$10,1),MATCH(AM$78,'NOx &amp; CO2'!$T$5:$W$5,1))*AL101</f>
        <v>1.9339239681353367E-2</v>
      </c>
      <c r="AN101" s="335">
        <f>INDEX('NOx &amp; CO2'!$T$6:$W$10,MATCH($C101,'NOx &amp; CO2'!$R$6:$R$10,1),MATCH(AN$78,'NOx &amp; CO2'!$T$5:$W$5,1))*AM101</f>
        <v>1.8803723035611869E-2</v>
      </c>
      <c r="AO101" s="335">
        <f>INDEX('NOx &amp; CO2'!$T$6:$W$10,MATCH($C101,'NOx &amp; CO2'!$R$6:$R$10,1),MATCH(AO$78,'NOx &amp; CO2'!$T$5:$W$5,1))*AN101</f>
        <v>1.8283035208510164E-2</v>
      </c>
      <c r="AP101" s="335">
        <f>INDEX('NOx &amp; CO2'!$T$6:$W$10,MATCH($C101,'NOx &amp; CO2'!$R$6:$R$10,1),MATCH(AP$78,'NOx &amp; CO2'!$T$5:$W$5,1))*AO101</f>
        <v>1.777676558001617E-2</v>
      </c>
      <c r="AQ101" s="335">
        <f>INDEX('NOx &amp; CO2'!$T$6:$W$10,MATCH($C101,'NOx &amp; CO2'!$R$6:$R$10,1),MATCH(AQ$78,'NOx &amp; CO2'!$T$5:$W$5,1))*AP101</f>
        <v>1.7284514900444626E-2</v>
      </c>
      <c r="AR101" s="335">
        <f>INDEX('NOx &amp; CO2'!$T$6:$W$10,MATCH($C101,'NOx &amp; CO2'!$R$6:$R$10,1),MATCH(AR$78,'NOx &amp; CO2'!$T$5:$W$5,1))*AQ101</f>
        <v>1.6805894975604474E-2</v>
      </c>
      <c r="AS101" s="335">
        <f>INDEX('NOx &amp; CO2'!$T$6:$W$10,MATCH($C101,'NOx &amp; CO2'!$R$6:$R$10,1),MATCH(AS$78,'NOx &amp; CO2'!$T$5:$W$5,1))*AR101</f>
        <v>1.6340528360664741E-2</v>
      </c>
      <c r="AT101" s="335">
        <f>INDEX('NOx &amp; CO2'!$T$6:$W$10,MATCH($C101,'NOx &amp; CO2'!$R$6:$R$10,1),MATCH(AT$78,'NOx &amp; CO2'!$T$5:$W$5,1))*AS101</f>
        <v>1.5888048062497474E-2</v>
      </c>
      <c r="AU101" s="335">
        <f>INDEX('NOx &amp; CO2'!$T$6:$W$10,MATCH($C101,'NOx &amp; CO2'!$R$6:$R$10,1),MATCH(AU$78,'NOx &amp; CO2'!$T$5:$W$5,1))*AT101</f>
        <v>1.5448097250263013E-2</v>
      </c>
      <c r="AV101" s="335">
        <f>INDEX('NOx &amp; CO2'!$T$6:$W$10,MATCH($C101,'NOx &amp; CO2'!$R$6:$R$10,1),MATCH(AV$78,'NOx &amp; CO2'!$T$5:$W$5,1))*AU101</f>
        <v>1.5020328974009333E-2</v>
      </c>
      <c r="AW101" s="335">
        <f>INDEX('NOx &amp; CO2'!$T$6:$W$10,MATCH($C101,'NOx &amp; CO2'!$R$6:$R$10,1),MATCH(AW$78,'NOx &amp; CO2'!$T$5:$W$5,1))*AV101</f>
        <v>1.4604405891063581E-2</v>
      </c>
      <c r="AX101" s="335">
        <f>INDEX('NOx &amp; CO2'!$T$6:$W$10,MATCH($C101,'NOx &amp; CO2'!$R$6:$R$10,1),MATCH(AX$78,'NOx &amp; CO2'!$T$5:$W$5,1))*AW101</f>
        <v>1.4200000000000008E-2</v>
      </c>
      <c r="AY101" s="335">
        <f>INDEX('NOx &amp; CO2'!$T$6:$W$10,MATCH($C101,'NOx &amp; CO2'!$R$6:$R$10,1),MATCH(AY$78,'NOx &amp; CO2'!$T$5:$W$5,1))*AX101</f>
        <v>1.4200000000000008E-2</v>
      </c>
      <c r="AZ101" s="335">
        <f>INDEX('NOx &amp; CO2'!$T$6:$W$10,MATCH($C101,'NOx &amp; CO2'!$R$6:$R$10,1),MATCH(AZ$78,'NOx &amp; CO2'!$T$5:$W$5,1))*AY101</f>
        <v>1.4200000000000008E-2</v>
      </c>
      <c r="BA101" s="335">
        <f>INDEX('NOx &amp; CO2'!$T$6:$W$10,MATCH($C101,'NOx &amp; CO2'!$R$6:$R$10,1),MATCH(BA$78,'NOx &amp; CO2'!$T$5:$W$5,1))*AZ101</f>
        <v>1.4200000000000008E-2</v>
      </c>
      <c r="BB101" s="335">
        <f>INDEX('NOx &amp; CO2'!$T$6:$W$10,MATCH($C101,'NOx &amp; CO2'!$R$6:$R$10,1),MATCH(BB$78,'NOx &amp; CO2'!$T$5:$W$5,1))*BA101</f>
        <v>1.4200000000000008E-2</v>
      </c>
      <c r="BC101" s="335">
        <f>INDEX('NOx &amp; CO2'!$T$6:$W$10,MATCH($C101,'NOx &amp; CO2'!$R$6:$R$10,1),MATCH(BC$78,'NOx &amp; CO2'!$T$5:$W$5,1))*BB101</f>
        <v>1.4200000000000008E-2</v>
      </c>
      <c r="BD101" s="335">
        <f>INDEX('NOx &amp; CO2'!$T$6:$W$10,MATCH($C101,'NOx &amp; CO2'!$R$6:$R$10,1),MATCH(BD$78,'NOx &amp; CO2'!$T$5:$W$5,1))*BC101</f>
        <v>1.4200000000000008E-2</v>
      </c>
      <c r="BE101" s="335">
        <f>INDEX('NOx &amp; CO2'!$T$6:$W$10,MATCH($C101,'NOx &amp; CO2'!$R$6:$R$10,1),MATCH(BE$78,'NOx &amp; CO2'!$T$5:$W$5,1))*BD101</f>
        <v>1.4200000000000008E-2</v>
      </c>
      <c r="BF101" s="335">
        <f>INDEX('NOx &amp; CO2'!$T$6:$W$10,MATCH($C101,'NOx &amp; CO2'!$R$6:$R$10,1),MATCH(BF$78,'NOx &amp; CO2'!$T$5:$W$5,1))*BE101</f>
        <v>1.4200000000000008E-2</v>
      </c>
      <c r="BG101" s="335">
        <f>INDEX('NOx &amp; CO2'!$T$6:$W$10,MATCH($C101,'NOx &amp; CO2'!$R$6:$R$10,1),MATCH(BG$78,'NOx &amp; CO2'!$T$5:$W$5,1))*BF101</f>
        <v>1.4200000000000008E-2</v>
      </c>
      <c r="BH101" s="335">
        <f>INDEX('NOx &amp; CO2'!$T$6:$W$10,MATCH($C101,'NOx &amp; CO2'!$R$6:$R$10,1),MATCH(BH$78,'NOx &amp; CO2'!$T$5:$W$5,1))*BG101</f>
        <v>1.4200000000000008E-2</v>
      </c>
      <c r="BI101" s="335">
        <f>INDEX('NOx &amp; CO2'!$T$6:$W$10,MATCH($C101,'NOx &amp; CO2'!$R$6:$R$10,1),MATCH(BI$78,'NOx &amp; CO2'!$T$5:$W$5,1))*BH101</f>
        <v>1.4200000000000008E-2</v>
      </c>
      <c r="BJ101" s="335">
        <f>INDEX('NOx &amp; CO2'!$T$6:$W$10,MATCH($C101,'NOx &amp; CO2'!$R$6:$R$10,1),MATCH(BJ$78,'NOx &amp; CO2'!$T$5:$W$5,1))*BI101</f>
        <v>1.4200000000000008E-2</v>
      </c>
      <c r="BK101" s="335">
        <f>INDEX('NOx &amp; CO2'!$T$6:$W$10,MATCH($C101,'NOx &amp; CO2'!$R$6:$R$10,1),MATCH(BK$78,'NOx &amp; CO2'!$T$5:$W$5,1))*BJ101</f>
        <v>1.4200000000000008E-2</v>
      </c>
      <c r="BL101" s="335">
        <f>INDEX('NOx &amp; CO2'!$T$6:$W$10,MATCH($C101,'NOx &amp; CO2'!$R$6:$R$10,1),MATCH(BL$78,'NOx &amp; CO2'!$T$5:$W$5,1))*BK101</f>
        <v>1.4200000000000008E-2</v>
      </c>
      <c r="BM101" s="335">
        <f>INDEX('NOx &amp; CO2'!$T$6:$W$10,MATCH($C101,'NOx &amp; CO2'!$R$6:$R$10,1),MATCH(BM$78,'NOx &amp; CO2'!$T$5:$W$5,1))*BL101</f>
        <v>1.4200000000000008E-2</v>
      </c>
      <c r="BN101" s="335">
        <f>INDEX('NOx &amp; CO2'!$T$6:$W$10,MATCH($C101,'NOx &amp; CO2'!$R$6:$R$10,1),MATCH(BN$78,'NOx &amp; CO2'!$T$5:$W$5,1))*BM101</f>
        <v>1.4200000000000008E-2</v>
      </c>
      <c r="BO101" s="335">
        <f>INDEX('NOx &amp; CO2'!$T$6:$W$10,MATCH($C101,'NOx &amp; CO2'!$R$6:$R$10,1),MATCH(BO$78,'NOx &amp; CO2'!$T$5:$W$5,1))*BN101</f>
        <v>1.4200000000000008E-2</v>
      </c>
      <c r="BP101" s="335">
        <f>INDEX('NOx &amp; CO2'!$T$6:$W$10,MATCH($C101,'NOx &amp; CO2'!$R$6:$R$10,1),MATCH(BP$78,'NOx &amp; CO2'!$T$5:$W$5,1))*BO101</f>
        <v>1.4200000000000008E-2</v>
      </c>
      <c r="BQ101" s="335">
        <f>INDEX('NOx &amp; CO2'!$T$6:$W$10,MATCH($C101,'NOx &amp; CO2'!$R$6:$R$10,1),MATCH(BQ$78,'NOx &amp; CO2'!$T$5:$W$5,1))*BP101</f>
        <v>1.4200000000000008E-2</v>
      </c>
      <c r="BR101" s="335">
        <f>INDEX('NOx &amp; CO2'!$T$6:$W$10,MATCH($C101,'NOx &amp; CO2'!$R$6:$R$10,1),MATCH(BR$78,'NOx &amp; CO2'!$T$5:$W$5,1))*BQ101</f>
        <v>1.4200000000000008E-2</v>
      </c>
      <c r="BS101" s="335">
        <f>INDEX('NOx &amp; CO2'!$T$6:$W$10,MATCH($C101,'NOx &amp; CO2'!$R$6:$R$10,1),MATCH(BS$78,'NOx &amp; CO2'!$T$5:$W$5,1))*BR101</f>
        <v>1.4200000000000008E-2</v>
      </c>
      <c r="BT101" s="335">
        <f>INDEX('NOx &amp; CO2'!$T$6:$W$10,MATCH($C101,'NOx &amp; CO2'!$R$6:$R$10,1),MATCH(BT$78,'NOx &amp; CO2'!$T$5:$W$5,1))*BS101</f>
        <v>1.4200000000000008E-2</v>
      </c>
      <c r="BU101" s="335">
        <f>INDEX('NOx &amp; CO2'!$T$6:$W$10,MATCH($C101,'NOx &amp; CO2'!$R$6:$R$10,1),MATCH(BU$78,'NOx &amp; CO2'!$T$5:$W$5,1))*BT101</f>
        <v>1.4200000000000008E-2</v>
      </c>
      <c r="BV101" s="335">
        <f>INDEX('NOx &amp; CO2'!$T$6:$W$10,MATCH($C101,'NOx &amp; CO2'!$R$6:$R$10,1),MATCH(BV$78,'NOx &amp; CO2'!$T$5:$W$5,1))*BU101</f>
        <v>1.4200000000000008E-2</v>
      </c>
      <c r="BW101" s="335">
        <f>INDEX('NOx &amp; CO2'!$T$6:$W$10,MATCH($C101,'NOx &amp; CO2'!$R$6:$R$10,1),MATCH(BW$78,'NOx &amp; CO2'!$T$5:$W$5,1))*BV101</f>
        <v>1.4200000000000008E-2</v>
      </c>
      <c r="BX101" s="335">
        <f>INDEX('NOx &amp; CO2'!$T$6:$W$10,MATCH($C101,'NOx &amp; CO2'!$R$6:$R$10,1),MATCH(BX$78,'NOx &amp; CO2'!$T$5:$W$5,1))*BW101</f>
        <v>1.4200000000000008E-2</v>
      </c>
      <c r="BY101" s="335">
        <f>INDEX('NOx &amp; CO2'!$T$6:$W$10,MATCH($C101,'NOx &amp; CO2'!$R$6:$R$10,1),MATCH(BY$78,'NOx &amp; CO2'!$T$5:$W$5,1))*BX101</f>
        <v>1.4200000000000008E-2</v>
      </c>
      <c r="BZ101" s="335">
        <f>INDEX('NOx &amp; CO2'!$T$6:$W$10,MATCH($C101,'NOx &amp; CO2'!$R$6:$R$10,1),MATCH(BZ$78,'NOx &amp; CO2'!$T$5:$W$5,1))*BY101</f>
        <v>1.4200000000000008E-2</v>
      </c>
      <c r="CA101" s="335">
        <f>INDEX('NOx &amp; CO2'!$T$6:$W$10,MATCH($C101,'NOx &amp; CO2'!$R$6:$R$10,1),MATCH(CA$78,'NOx &amp; CO2'!$T$5:$W$5,1))*BZ101</f>
        <v>1.4200000000000008E-2</v>
      </c>
      <c r="CB101" s="335">
        <f>INDEX('NOx &amp; CO2'!$T$6:$W$10,MATCH($C101,'NOx &amp; CO2'!$R$6:$R$10,1),MATCH(CB$78,'NOx &amp; CO2'!$T$5:$W$5,1))*CA101</f>
        <v>1.4200000000000008E-2</v>
      </c>
      <c r="CC101" s="335">
        <f>INDEX('NOx &amp; CO2'!$T$6:$W$10,MATCH($C101,'NOx &amp; CO2'!$R$6:$R$10,1),MATCH(CC$78,'NOx &amp; CO2'!$T$5:$W$5,1))*CB101</f>
        <v>1.4200000000000008E-2</v>
      </c>
      <c r="CD101" s="335">
        <f>INDEX('NOx &amp; CO2'!$T$6:$W$10,MATCH($C101,'NOx &amp; CO2'!$R$6:$R$10,1),MATCH(CD$78,'NOx &amp; CO2'!$T$5:$W$5,1))*CC101</f>
        <v>1.4200000000000008E-2</v>
      </c>
      <c r="CE101" s="335">
        <f>INDEX('NOx &amp; CO2'!$T$6:$W$10,MATCH($C101,'NOx &amp; CO2'!$R$6:$R$10,1),MATCH(CE$78,'NOx &amp; CO2'!$T$5:$W$5,1))*CD101</f>
        <v>1.4200000000000008E-2</v>
      </c>
      <c r="CF101" s="335">
        <f>INDEX('NOx &amp; CO2'!$T$6:$W$10,MATCH($C101,'NOx &amp; CO2'!$R$6:$R$10,1),MATCH(CF$78,'NOx &amp; CO2'!$T$5:$W$5,1))*CE101</f>
        <v>1.4200000000000008E-2</v>
      </c>
      <c r="CG101" s="335">
        <f>INDEX('NOx &amp; CO2'!$T$6:$W$10,MATCH($C101,'NOx &amp; CO2'!$R$6:$R$10,1),MATCH(CG$78,'NOx &amp; CO2'!$T$5:$W$5,1))*CF101</f>
        <v>1.4200000000000008E-2</v>
      </c>
      <c r="CH101" s="335">
        <f>INDEX('NOx &amp; CO2'!$T$6:$W$10,MATCH($C101,'NOx &amp; CO2'!$R$6:$R$10,1),MATCH(CH$78,'NOx &amp; CO2'!$T$5:$W$5,1))*CG101</f>
        <v>1.4200000000000008E-2</v>
      </c>
      <c r="CI101" s="335">
        <f>INDEX('NOx &amp; CO2'!$T$6:$W$10,MATCH($C101,'NOx &amp; CO2'!$R$6:$R$10,1),MATCH(CI$78,'NOx &amp; CO2'!$T$5:$W$5,1))*CH101</f>
        <v>1.4200000000000008E-2</v>
      </c>
      <c r="CJ101" s="335">
        <f>INDEX('NOx &amp; CO2'!$T$6:$W$10,MATCH($C101,'NOx &amp; CO2'!$R$6:$R$10,1),MATCH(CJ$78,'NOx &amp; CO2'!$T$5:$W$5,1))*CI101</f>
        <v>1.4200000000000008E-2</v>
      </c>
      <c r="CK101" s="335">
        <f>INDEX('NOx &amp; CO2'!$T$6:$W$10,MATCH($C101,'NOx &amp; CO2'!$R$6:$R$10,1),MATCH(CK$78,'NOx &amp; CO2'!$T$5:$W$5,1))*CJ101</f>
        <v>1.4200000000000008E-2</v>
      </c>
      <c r="CL101" s="335">
        <f>INDEX('NOx &amp; CO2'!$T$6:$W$10,MATCH($C101,'NOx &amp; CO2'!$R$6:$R$10,1),MATCH(CL$78,'NOx &amp; CO2'!$T$5:$W$5,1))*CK101</f>
        <v>1.4200000000000008E-2</v>
      </c>
      <c r="CM101" s="335">
        <f>INDEX('NOx &amp; CO2'!$T$6:$W$10,MATCH($C101,'NOx &amp; CO2'!$R$6:$R$10,1),MATCH(CM$78,'NOx &amp; CO2'!$T$5:$W$5,1))*CL101</f>
        <v>1.4200000000000008E-2</v>
      </c>
      <c r="CN101" s="335">
        <f>INDEX('NOx &amp; CO2'!$T$6:$W$10,MATCH($C101,'NOx &amp; CO2'!$R$6:$R$10,1),MATCH(CN$78,'NOx &amp; CO2'!$T$5:$W$5,1))*CM101</f>
        <v>1.4200000000000008E-2</v>
      </c>
      <c r="CO101" s="335">
        <f>INDEX('NOx &amp; CO2'!$T$6:$W$10,MATCH($C101,'NOx &amp; CO2'!$R$6:$R$10,1),MATCH(CO$78,'NOx &amp; CO2'!$T$5:$W$5,1))*CN101</f>
        <v>1.4200000000000008E-2</v>
      </c>
      <c r="CP101" s="335">
        <f>INDEX('NOx &amp; CO2'!$T$6:$W$10,MATCH($C101,'NOx &amp; CO2'!$R$6:$R$10,1),MATCH(CP$78,'NOx &amp; CO2'!$T$5:$W$5,1))*CO101</f>
        <v>1.4200000000000008E-2</v>
      </c>
      <c r="CQ101" s="335">
        <f>INDEX('NOx &amp; CO2'!$T$6:$W$10,MATCH($C101,'NOx &amp; CO2'!$R$6:$R$10,1),MATCH(CQ$78,'NOx &amp; CO2'!$T$5:$W$5,1))*CP101</f>
        <v>1.4200000000000008E-2</v>
      </c>
      <c r="CR101" s="335">
        <f>INDEX('NOx &amp; CO2'!$T$6:$W$10,MATCH($C101,'NOx &amp; CO2'!$R$6:$R$10,1),MATCH(CR$78,'NOx &amp; CO2'!$T$5:$W$5,1))*CQ101</f>
        <v>1.4200000000000008E-2</v>
      </c>
      <c r="CS101" s="335">
        <f>INDEX('NOx &amp; CO2'!$T$6:$W$10,MATCH($C101,'NOx &amp; CO2'!$R$6:$R$10,1),MATCH(CS$78,'NOx &amp; CO2'!$T$5:$W$5,1))*CR101</f>
        <v>1.4200000000000008E-2</v>
      </c>
    </row>
    <row r="102" spans="1:97" s="323" customFormat="1" x14ac:dyDescent="0.25">
      <c r="A102" s="278">
        <f t="shared" ref="A102" si="93">A41</f>
        <v>0</v>
      </c>
      <c r="B102" s="278" t="str">
        <f>'JA basår'!B30</f>
        <v>0 0</v>
      </c>
      <c r="C102" s="278">
        <f t="shared" ref="C102" si="94">C41</f>
        <v>0</v>
      </c>
      <c r="D102" s="565">
        <f>INDEX('NOx &amp; CO2'!$E$6:$I$10,MATCH($C102,'NOx &amp; CO2'!$C$6:$C$10,1),MATCH(D$78,'NOx &amp; CO2'!$E$5:$H$5,1))</f>
        <v>7.17E-2</v>
      </c>
      <c r="E102" s="565">
        <f>INDEX('NOx &amp; CO2'!$T$6:$W$10,MATCH($C102,'NOx &amp; CO2'!$R$6:$R$10,1),MATCH(E$78,'NOx &amp; CO2'!$T$5:$W$5,1))*D102</f>
        <v>6.8558723496039697E-2</v>
      </c>
      <c r="F102" s="565">
        <f>INDEX('NOx &amp; CO2'!$T$6:$W$10,MATCH($C102,'NOx &amp; CO2'!$R$6:$R$10,1),MATCH(F$78,'NOx &amp; CO2'!$T$5:$W$5,1))*E102</f>
        <v>6.5555070675124491E-2</v>
      </c>
      <c r="G102" s="565">
        <f>INDEX('NOx &amp; CO2'!$T$6:$W$10,MATCH($C102,'NOx &amp; CO2'!$R$6:$R$10,1),MATCH(G$78,'NOx &amp; CO2'!$T$5:$W$5,1))*F102</f>
        <v>6.2683012052708514E-2</v>
      </c>
      <c r="H102" s="565">
        <f>INDEX('NOx &amp; CO2'!$T$6:$W$10,MATCH($C102,'NOx &amp; CO2'!$R$6:$R$10,1),MATCH(H$78,'NOx &amp; CO2'!$T$5:$W$5,1))*G102</f>
        <v>5.9936782304331478E-2</v>
      </c>
      <c r="I102" s="565">
        <f>INDEX('NOx &amp; CO2'!$T$6:$W$10,MATCH($C102,'NOx &amp; CO2'!$R$6:$R$10,1),MATCH(I$78,'NOx &amp; CO2'!$T$5:$W$5,1))*H102</f>
        <v>5.7310868692398702E-2</v>
      </c>
      <c r="J102" s="565">
        <f>INDEX('NOx &amp; CO2'!$T$6:$W$10,MATCH($C102,'NOx &amp; CO2'!$R$6:$R$10,1),MATCH(J$78,'NOx &amp; CO2'!$T$5:$W$5,1))*I102</f>
        <v>5.4800000000000008E-2</v>
      </c>
      <c r="K102" s="565">
        <f>INDEX('NOx &amp; CO2'!$T$6:$W$10,MATCH($C102,'NOx &amp; CO2'!$R$6:$R$10,1),MATCH(K$78,'NOx &amp; CO2'!$T$5:$W$5,1))*J102</f>
        <v>5.268069525177068E-2</v>
      </c>
      <c r="L102" s="565">
        <f>INDEX('NOx &amp; CO2'!$T$6:$W$10,MATCH($C102,'NOx &amp; CO2'!$R$6:$R$10,1),MATCH(L$78,'NOx &amp; CO2'!$T$5:$W$5,1))*K102</f>
        <v>5.0643351317699516E-2</v>
      </c>
      <c r="M102" s="565">
        <f>INDEX('NOx &amp; CO2'!$T$6:$W$10,MATCH($C102,'NOx &amp; CO2'!$R$6:$R$10,1),MATCH(M$78,'NOx &amp; CO2'!$T$5:$W$5,1))*L102</f>
        <v>4.8684798490804503E-2</v>
      </c>
      <c r="N102" s="565">
        <f>INDEX('NOx &amp; CO2'!$T$6:$W$10,MATCH($C102,'NOx &amp; CO2'!$R$6:$R$10,1),MATCH(N$78,'NOx &amp; CO2'!$T$5:$W$5,1))*M102</f>
        <v>4.6801989647590088E-2</v>
      </c>
      <c r="O102" s="565">
        <f>INDEX('NOx &amp; CO2'!$T$6:$W$10,MATCH($C102,'NOx &amp; CO2'!$R$6:$R$10,1),MATCH(O$78,'NOx &amp; CO2'!$T$5:$W$5,1))*N102</f>
        <v>4.4991995507321518E-2</v>
      </c>
      <c r="P102" s="565">
        <f>INDEX('NOx &amp; CO2'!$T$6:$W$10,MATCH($C102,'NOx &amp; CO2'!$R$6:$R$10,1),MATCH(P$78,'NOx &amp; CO2'!$T$5:$W$5,1))*O102</f>
        <v>4.3252000074639418E-2</v>
      </c>
      <c r="Q102" s="565">
        <f>INDEX('NOx &amp; CO2'!$T$6:$W$10,MATCH($C102,'NOx &amp; CO2'!$R$6:$R$10,1),MATCH(Q$78,'NOx &amp; CO2'!$T$5:$W$5,1))*P102</f>
        <v>4.1579296258424117E-2</v>
      </c>
      <c r="R102" s="565">
        <f>INDEX('NOx &amp; CO2'!$T$6:$W$10,MATCH($C102,'NOx &amp; CO2'!$R$6:$R$10,1),MATCH(R$78,'NOx &amp; CO2'!$T$5:$W$5,1))*Q102</f>
        <v>3.9971281660093602E-2</v>
      </c>
      <c r="S102" s="565">
        <f>INDEX('NOx &amp; CO2'!$T$6:$W$10,MATCH($C102,'NOx &amp; CO2'!$R$6:$R$10,1),MATCH(S$78,'NOx &amp; CO2'!$T$5:$W$5,1))*R102</f>
        <v>3.8425454524782507E-2</v>
      </c>
      <c r="T102" s="565">
        <f>INDEX('NOx &amp; CO2'!$T$6:$W$10,MATCH($C102,'NOx &amp; CO2'!$R$6:$R$10,1),MATCH(T$78,'NOx &amp; CO2'!$T$5:$W$5,1))*S102</f>
        <v>3.6939409849102912E-2</v>
      </c>
      <c r="U102" s="565">
        <f>INDEX('NOx &amp; CO2'!$T$6:$W$10,MATCH($C102,'NOx &amp; CO2'!$R$6:$R$10,1),MATCH(U$78,'NOx &amp; CO2'!$T$5:$W$5,1))*T102</f>
        <v>3.5510835639431505E-2</v>
      </c>
      <c r="V102" s="565">
        <f>INDEX('NOx &amp; CO2'!$T$6:$W$10,MATCH($C102,'NOx &amp; CO2'!$R$6:$R$10,1),MATCH(V$78,'NOx &amp; CO2'!$T$5:$W$5,1))*U102</f>
        <v>3.4137509314901608E-2</v>
      </c>
      <c r="W102" s="565">
        <f>INDEX('NOx &amp; CO2'!$T$6:$W$10,MATCH($C102,'NOx &amp; CO2'!$R$6:$R$10,1),MATCH(W$78,'NOx &amp; CO2'!$T$5:$W$5,1))*V102</f>
        <v>3.2817294249503907E-2</v>
      </c>
      <c r="X102" s="565">
        <f>INDEX('NOx &amp; CO2'!$T$6:$W$10,MATCH($C102,'NOx &amp; CO2'!$R$6:$R$10,1),MATCH(X$78,'NOx &amp; CO2'!$T$5:$W$5,1))*W102</f>
        <v>3.1548136447916084E-2</v>
      </c>
      <c r="Y102" s="565">
        <f>INDEX('NOx &amp; CO2'!$T$6:$W$10,MATCH($C102,'NOx &amp; CO2'!$R$6:$R$10,1),MATCH(Y$78,'NOx &amp; CO2'!$T$5:$W$5,1))*X102</f>
        <v>3.0328061349889527E-2</v>
      </c>
      <c r="Z102" s="565">
        <f>INDEX('NOx &amp; CO2'!$T$6:$W$10,MATCH($C102,'NOx &amp; CO2'!$R$6:$R$10,1),MATCH(Z$78,'NOx &amp; CO2'!$T$5:$W$5,1))*Y102</f>
        <v>2.9155170758221438E-2</v>
      </c>
      <c r="AA102" s="335">
        <f>INDEX('NOx &amp; CO2'!$T$6:$W$10,MATCH($C102,'NOx &amp; CO2'!$R$6:$R$10,1),MATCH(AA$78,'NOx &amp; CO2'!$T$5:$W$5,1))*Z102</f>
        <v>2.8027639885532835E-2</v>
      </c>
      <c r="AB102" s="335">
        <f>INDEX('NOx &amp; CO2'!$T$6:$W$10,MATCH($C102,'NOx &amp; CO2'!$R$6:$R$10,1),MATCH(AB$78,'NOx &amp; CO2'!$T$5:$W$5,1))*AA102</f>
        <v>2.6943714515257809E-2</v>
      </c>
      <c r="AC102" s="335">
        <f>INDEX('NOx &amp; CO2'!$T$6:$W$10,MATCH($C102,'NOx &amp; CO2'!$R$6:$R$10,1),MATCH(AC$78,'NOx &amp; CO2'!$T$5:$W$5,1))*AB102</f>
        <v>2.5901708272427128E-2</v>
      </c>
      <c r="AD102" s="335">
        <f>INDEX('NOx &amp; CO2'!$T$6:$W$10,MATCH($C102,'NOx &amp; CO2'!$R$6:$R$10,1),MATCH(AD$78,'NOx &amp; CO2'!$T$5:$W$5,1))*AC102</f>
        <v>2.4900000000000019E-2</v>
      </c>
      <c r="AE102" s="335">
        <f>INDEX('NOx &amp; CO2'!$T$6:$W$10,MATCH($C102,'NOx &amp; CO2'!$R$6:$R$10,1),MATCH(AE$78,'NOx &amp; CO2'!$T$5:$W$5,1))*AD102</f>
        <v>2.4210502134589099E-2</v>
      </c>
      <c r="AF102" s="335">
        <f>INDEX('NOx &amp; CO2'!$T$6:$W$10,MATCH($C102,'NOx &amp; CO2'!$R$6:$R$10,1),MATCH(AF$78,'NOx &amp; CO2'!$T$5:$W$5,1))*AE102</f>
        <v>2.3540096932086061E-2</v>
      </c>
      <c r="AG102" s="335">
        <f>INDEX('NOx &amp; CO2'!$T$6:$W$10,MATCH($C102,'NOx &amp; CO2'!$R$6:$R$10,1),MATCH(AG$78,'NOx &amp; CO2'!$T$5:$W$5,1))*AF102</f>
        <v>2.2888255703723031E-2</v>
      </c>
      <c r="AH102" s="335">
        <f>INDEX('NOx &amp; CO2'!$T$6:$W$10,MATCH($C102,'NOx &amp; CO2'!$R$6:$R$10,1),MATCH(AH$78,'NOx &amp; CO2'!$T$5:$W$5,1))*AG102</f>
        <v>2.2254464400482215E-2</v>
      </c>
      <c r="AI102" s="335">
        <f>INDEX('NOx &amp; CO2'!$T$6:$W$10,MATCH($C102,'NOx &amp; CO2'!$R$6:$R$10,1),MATCH(AI$78,'NOx &amp; CO2'!$T$5:$W$5,1))*AH102</f>
        <v>2.1638223207711301E-2</v>
      </c>
      <c r="AJ102" s="335">
        <f>INDEX('NOx &amp; CO2'!$T$6:$W$10,MATCH($C102,'NOx &amp; CO2'!$R$6:$R$10,1),MATCH(AJ$78,'NOx &amp; CO2'!$T$5:$W$5,1))*AI102</f>
        <v>2.1039046150964236E-2</v>
      </c>
      <c r="AK102" s="335">
        <f>INDEX('NOx &amp; CO2'!$T$6:$W$10,MATCH($C102,'NOx &amp; CO2'!$R$6:$R$10,1),MATCH(AK$78,'NOx &amp; CO2'!$T$5:$W$5,1))*AJ102</f>
        <v>2.0456460712756541E-2</v>
      </c>
      <c r="AL102" s="335">
        <f>INDEX('NOx &amp; CO2'!$T$6:$W$10,MATCH($C102,'NOx &amp; CO2'!$R$6:$R$10,1),MATCH(AL$78,'NOx &amp; CO2'!$T$5:$W$5,1))*AK102</f>
        <v>1.9890007459932926E-2</v>
      </c>
      <c r="AM102" s="335">
        <f>INDEX('NOx &amp; CO2'!$T$6:$W$10,MATCH($C102,'NOx &amp; CO2'!$R$6:$R$10,1),MATCH(AM$78,'NOx &amp; CO2'!$T$5:$W$5,1))*AL102</f>
        <v>1.9339239681353367E-2</v>
      </c>
      <c r="AN102" s="335">
        <f>INDEX('NOx &amp; CO2'!$T$6:$W$10,MATCH($C102,'NOx &amp; CO2'!$R$6:$R$10,1),MATCH(AN$78,'NOx &amp; CO2'!$T$5:$W$5,1))*AM102</f>
        <v>1.8803723035611869E-2</v>
      </c>
      <c r="AO102" s="335">
        <f>INDEX('NOx &amp; CO2'!$T$6:$W$10,MATCH($C102,'NOx &amp; CO2'!$R$6:$R$10,1),MATCH(AO$78,'NOx &amp; CO2'!$T$5:$W$5,1))*AN102</f>
        <v>1.8283035208510164E-2</v>
      </c>
      <c r="AP102" s="335">
        <f>INDEX('NOx &amp; CO2'!$T$6:$W$10,MATCH($C102,'NOx &amp; CO2'!$R$6:$R$10,1),MATCH(AP$78,'NOx &amp; CO2'!$T$5:$W$5,1))*AO102</f>
        <v>1.777676558001617E-2</v>
      </c>
      <c r="AQ102" s="335">
        <f>INDEX('NOx &amp; CO2'!$T$6:$W$10,MATCH($C102,'NOx &amp; CO2'!$R$6:$R$10,1),MATCH(AQ$78,'NOx &amp; CO2'!$T$5:$W$5,1))*AP102</f>
        <v>1.7284514900444626E-2</v>
      </c>
      <c r="AR102" s="335">
        <f>INDEX('NOx &amp; CO2'!$T$6:$W$10,MATCH($C102,'NOx &amp; CO2'!$R$6:$R$10,1),MATCH(AR$78,'NOx &amp; CO2'!$T$5:$W$5,1))*AQ102</f>
        <v>1.6805894975604474E-2</v>
      </c>
      <c r="AS102" s="335">
        <f>INDEX('NOx &amp; CO2'!$T$6:$W$10,MATCH($C102,'NOx &amp; CO2'!$R$6:$R$10,1),MATCH(AS$78,'NOx &amp; CO2'!$T$5:$W$5,1))*AR102</f>
        <v>1.6340528360664741E-2</v>
      </c>
      <c r="AT102" s="335">
        <f>INDEX('NOx &amp; CO2'!$T$6:$W$10,MATCH($C102,'NOx &amp; CO2'!$R$6:$R$10,1),MATCH(AT$78,'NOx &amp; CO2'!$T$5:$W$5,1))*AS102</f>
        <v>1.5888048062497474E-2</v>
      </c>
      <c r="AU102" s="335">
        <f>INDEX('NOx &amp; CO2'!$T$6:$W$10,MATCH($C102,'NOx &amp; CO2'!$R$6:$R$10,1),MATCH(AU$78,'NOx &amp; CO2'!$T$5:$W$5,1))*AT102</f>
        <v>1.5448097250263013E-2</v>
      </c>
      <c r="AV102" s="335">
        <f>INDEX('NOx &amp; CO2'!$T$6:$W$10,MATCH($C102,'NOx &amp; CO2'!$R$6:$R$10,1),MATCH(AV$78,'NOx &amp; CO2'!$T$5:$W$5,1))*AU102</f>
        <v>1.5020328974009333E-2</v>
      </c>
      <c r="AW102" s="335">
        <f>INDEX('NOx &amp; CO2'!$T$6:$W$10,MATCH($C102,'NOx &amp; CO2'!$R$6:$R$10,1),MATCH(AW$78,'NOx &amp; CO2'!$T$5:$W$5,1))*AV102</f>
        <v>1.4604405891063581E-2</v>
      </c>
      <c r="AX102" s="335">
        <f>INDEX('NOx &amp; CO2'!$T$6:$W$10,MATCH($C102,'NOx &amp; CO2'!$R$6:$R$10,1),MATCH(AX$78,'NOx &amp; CO2'!$T$5:$W$5,1))*AW102</f>
        <v>1.4200000000000008E-2</v>
      </c>
      <c r="AY102" s="335">
        <f>INDEX('NOx &amp; CO2'!$T$6:$W$10,MATCH($C102,'NOx &amp; CO2'!$R$6:$R$10,1),MATCH(AY$78,'NOx &amp; CO2'!$T$5:$W$5,1))*AX102</f>
        <v>1.4200000000000008E-2</v>
      </c>
      <c r="AZ102" s="335">
        <f>INDEX('NOx &amp; CO2'!$T$6:$W$10,MATCH($C102,'NOx &amp; CO2'!$R$6:$R$10,1),MATCH(AZ$78,'NOx &amp; CO2'!$T$5:$W$5,1))*AY102</f>
        <v>1.4200000000000008E-2</v>
      </c>
      <c r="BA102" s="335">
        <f>INDEX('NOx &amp; CO2'!$T$6:$W$10,MATCH($C102,'NOx &amp; CO2'!$R$6:$R$10,1),MATCH(BA$78,'NOx &amp; CO2'!$T$5:$W$5,1))*AZ102</f>
        <v>1.4200000000000008E-2</v>
      </c>
      <c r="BB102" s="335">
        <f>INDEX('NOx &amp; CO2'!$T$6:$W$10,MATCH($C102,'NOx &amp; CO2'!$R$6:$R$10,1),MATCH(BB$78,'NOx &amp; CO2'!$T$5:$W$5,1))*BA102</f>
        <v>1.4200000000000008E-2</v>
      </c>
      <c r="BC102" s="335">
        <f>INDEX('NOx &amp; CO2'!$T$6:$W$10,MATCH($C102,'NOx &amp; CO2'!$R$6:$R$10,1),MATCH(BC$78,'NOx &amp; CO2'!$T$5:$W$5,1))*BB102</f>
        <v>1.4200000000000008E-2</v>
      </c>
      <c r="BD102" s="335">
        <f>INDEX('NOx &amp; CO2'!$T$6:$W$10,MATCH($C102,'NOx &amp; CO2'!$R$6:$R$10,1),MATCH(BD$78,'NOx &amp; CO2'!$T$5:$W$5,1))*BC102</f>
        <v>1.4200000000000008E-2</v>
      </c>
      <c r="BE102" s="335">
        <f>INDEX('NOx &amp; CO2'!$T$6:$W$10,MATCH($C102,'NOx &amp; CO2'!$R$6:$R$10,1),MATCH(BE$78,'NOx &amp; CO2'!$T$5:$W$5,1))*BD102</f>
        <v>1.4200000000000008E-2</v>
      </c>
      <c r="BF102" s="335">
        <f>INDEX('NOx &amp; CO2'!$T$6:$W$10,MATCH($C102,'NOx &amp; CO2'!$R$6:$R$10,1),MATCH(BF$78,'NOx &amp; CO2'!$T$5:$W$5,1))*BE102</f>
        <v>1.4200000000000008E-2</v>
      </c>
      <c r="BG102" s="335">
        <f>INDEX('NOx &amp; CO2'!$T$6:$W$10,MATCH($C102,'NOx &amp; CO2'!$R$6:$R$10,1),MATCH(BG$78,'NOx &amp; CO2'!$T$5:$W$5,1))*BF102</f>
        <v>1.4200000000000008E-2</v>
      </c>
      <c r="BH102" s="335">
        <f>INDEX('NOx &amp; CO2'!$T$6:$W$10,MATCH($C102,'NOx &amp; CO2'!$R$6:$R$10,1),MATCH(BH$78,'NOx &amp; CO2'!$T$5:$W$5,1))*BG102</f>
        <v>1.4200000000000008E-2</v>
      </c>
      <c r="BI102" s="335">
        <f>INDEX('NOx &amp; CO2'!$T$6:$W$10,MATCH($C102,'NOx &amp; CO2'!$R$6:$R$10,1),MATCH(BI$78,'NOx &amp; CO2'!$T$5:$W$5,1))*BH102</f>
        <v>1.4200000000000008E-2</v>
      </c>
      <c r="BJ102" s="335">
        <f>INDEX('NOx &amp; CO2'!$T$6:$W$10,MATCH($C102,'NOx &amp; CO2'!$R$6:$R$10,1),MATCH(BJ$78,'NOx &amp; CO2'!$T$5:$W$5,1))*BI102</f>
        <v>1.4200000000000008E-2</v>
      </c>
      <c r="BK102" s="335">
        <f>INDEX('NOx &amp; CO2'!$T$6:$W$10,MATCH($C102,'NOx &amp; CO2'!$R$6:$R$10,1),MATCH(BK$78,'NOx &amp; CO2'!$T$5:$W$5,1))*BJ102</f>
        <v>1.4200000000000008E-2</v>
      </c>
      <c r="BL102" s="335">
        <f>INDEX('NOx &amp; CO2'!$T$6:$W$10,MATCH($C102,'NOx &amp; CO2'!$R$6:$R$10,1),MATCH(BL$78,'NOx &amp; CO2'!$T$5:$W$5,1))*BK102</f>
        <v>1.4200000000000008E-2</v>
      </c>
      <c r="BM102" s="335">
        <f>INDEX('NOx &amp; CO2'!$T$6:$W$10,MATCH($C102,'NOx &amp; CO2'!$R$6:$R$10,1),MATCH(BM$78,'NOx &amp; CO2'!$T$5:$W$5,1))*BL102</f>
        <v>1.4200000000000008E-2</v>
      </c>
      <c r="BN102" s="335">
        <f>INDEX('NOx &amp; CO2'!$T$6:$W$10,MATCH($C102,'NOx &amp; CO2'!$R$6:$R$10,1),MATCH(BN$78,'NOx &amp; CO2'!$T$5:$W$5,1))*BM102</f>
        <v>1.4200000000000008E-2</v>
      </c>
      <c r="BO102" s="335">
        <f>INDEX('NOx &amp; CO2'!$T$6:$W$10,MATCH($C102,'NOx &amp; CO2'!$R$6:$R$10,1),MATCH(BO$78,'NOx &amp; CO2'!$T$5:$W$5,1))*BN102</f>
        <v>1.4200000000000008E-2</v>
      </c>
      <c r="BP102" s="335">
        <f>INDEX('NOx &amp; CO2'!$T$6:$W$10,MATCH($C102,'NOx &amp; CO2'!$R$6:$R$10,1),MATCH(BP$78,'NOx &amp; CO2'!$T$5:$W$5,1))*BO102</f>
        <v>1.4200000000000008E-2</v>
      </c>
      <c r="BQ102" s="335">
        <f>INDEX('NOx &amp; CO2'!$T$6:$W$10,MATCH($C102,'NOx &amp; CO2'!$R$6:$R$10,1),MATCH(BQ$78,'NOx &amp; CO2'!$T$5:$W$5,1))*BP102</f>
        <v>1.4200000000000008E-2</v>
      </c>
      <c r="BR102" s="335">
        <f>INDEX('NOx &amp; CO2'!$T$6:$W$10,MATCH($C102,'NOx &amp; CO2'!$R$6:$R$10,1),MATCH(BR$78,'NOx &amp; CO2'!$T$5:$W$5,1))*BQ102</f>
        <v>1.4200000000000008E-2</v>
      </c>
      <c r="BS102" s="335">
        <f>INDEX('NOx &amp; CO2'!$T$6:$W$10,MATCH($C102,'NOx &amp; CO2'!$R$6:$R$10,1),MATCH(BS$78,'NOx &amp; CO2'!$T$5:$W$5,1))*BR102</f>
        <v>1.4200000000000008E-2</v>
      </c>
      <c r="BT102" s="335">
        <f>INDEX('NOx &amp; CO2'!$T$6:$W$10,MATCH($C102,'NOx &amp; CO2'!$R$6:$R$10,1),MATCH(BT$78,'NOx &amp; CO2'!$T$5:$W$5,1))*BS102</f>
        <v>1.4200000000000008E-2</v>
      </c>
      <c r="BU102" s="335">
        <f>INDEX('NOx &amp; CO2'!$T$6:$W$10,MATCH($C102,'NOx &amp; CO2'!$R$6:$R$10,1),MATCH(BU$78,'NOx &amp; CO2'!$T$5:$W$5,1))*BT102</f>
        <v>1.4200000000000008E-2</v>
      </c>
      <c r="BV102" s="335">
        <f>INDEX('NOx &amp; CO2'!$T$6:$W$10,MATCH($C102,'NOx &amp; CO2'!$R$6:$R$10,1),MATCH(BV$78,'NOx &amp; CO2'!$T$5:$W$5,1))*BU102</f>
        <v>1.4200000000000008E-2</v>
      </c>
      <c r="BW102" s="335">
        <f>INDEX('NOx &amp; CO2'!$T$6:$W$10,MATCH($C102,'NOx &amp; CO2'!$R$6:$R$10,1),MATCH(BW$78,'NOx &amp; CO2'!$T$5:$W$5,1))*BV102</f>
        <v>1.4200000000000008E-2</v>
      </c>
      <c r="BX102" s="335">
        <f>INDEX('NOx &amp; CO2'!$T$6:$W$10,MATCH($C102,'NOx &amp; CO2'!$R$6:$R$10,1),MATCH(BX$78,'NOx &amp; CO2'!$T$5:$W$5,1))*BW102</f>
        <v>1.4200000000000008E-2</v>
      </c>
      <c r="BY102" s="335">
        <f>INDEX('NOx &amp; CO2'!$T$6:$W$10,MATCH($C102,'NOx &amp; CO2'!$R$6:$R$10,1),MATCH(BY$78,'NOx &amp; CO2'!$T$5:$W$5,1))*BX102</f>
        <v>1.4200000000000008E-2</v>
      </c>
      <c r="BZ102" s="335">
        <f>INDEX('NOx &amp; CO2'!$T$6:$W$10,MATCH($C102,'NOx &amp; CO2'!$R$6:$R$10,1),MATCH(BZ$78,'NOx &amp; CO2'!$T$5:$W$5,1))*BY102</f>
        <v>1.4200000000000008E-2</v>
      </c>
      <c r="CA102" s="335">
        <f>INDEX('NOx &amp; CO2'!$T$6:$W$10,MATCH($C102,'NOx &amp; CO2'!$R$6:$R$10,1),MATCH(CA$78,'NOx &amp; CO2'!$T$5:$W$5,1))*BZ102</f>
        <v>1.4200000000000008E-2</v>
      </c>
      <c r="CB102" s="335">
        <f>INDEX('NOx &amp; CO2'!$T$6:$W$10,MATCH($C102,'NOx &amp; CO2'!$R$6:$R$10,1),MATCH(CB$78,'NOx &amp; CO2'!$T$5:$W$5,1))*CA102</f>
        <v>1.4200000000000008E-2</v>
      </c>
      <c r="CC102" s="335">
        <f>INDEX('NOx &amp; CO2'!$T$6:$W$10,MATCH($C102,'NOx &amp; CO2'!$R$6:$R$10,1),MATCH(CC$78,'NOx &amp; CO2'!$T$5:$W$5,1))*CB102</f>
        <v>1.4200000000000008E-2</v>
      </c>
      <c r="CD102" s="335">
        <f>INDEX('NOx &amp; CO2'!$T$6:$W$10,MATCH($C102,'NOx &amp; CO2'!$R$6:$R$10,1),MATCH(CD$78,'NOx &amp; CO2'!$T$5:$W$5,1))*CC102</f>
        <v>1.4200000000000008E-2</v>
      </c>
      <c r="CE102" s="335">
        <f>INDEX('NOx &amp; CO2'!$T$6:$W$10,MATCH($C102,'NOx &amp; CO2'!$R$6:$R$10,1),MATCH(CE$78,'NOx &amp; CO2'!$T$5:$W$5,1))*CD102</f>
        <v>1.4200000000000008E-2</v>
      </c>
      <c r="CF102" s="335">
        <f>INDEX('NOx &amp; CO2'!$T$6:$W$10,MATCH($C102,'NOx &amp; CO2'!$R$6:$R$10,1),MATCH(CF$78,'NOx &amp; CO2'!$T$5:$W$5,1))*CE102</f>
        <v>1.4200000000000008E-2</v>
      </c>
      <c r="CG102" s="335">
        <f>INDEX('NOx &amp; CO2'!$T$6:$W$10,MATCH($C102,'NOx &amp; CO2'!$R$6:$R$10,1),MATCH(CG$78,'NOx &amp; CO2'!$T$5:$W$5,1))*CF102</f>
        <v>1.4200000000000008E-2</v>
      </c>
      <c r="CH102" s="335">
        <f>INDEX('NOx &amp; CO2'!$T$6:$W$10,MATCH($C102,'NOx &amp; CO2'!$R$6:$R$10,1),MATCH(CH$78,'NOx &amp; CO2'!$T$5:$W$5,1))*CG102</f>
        <v>1.4200000000000008E-2</v>
      </c>
      <c r="CI102" s="335">
        <f>INDEX('NOx &amp; CO2'!$T$6:$W$10,MATCH($C102,'NOx &amp; CO2'!$R$6:$R$10,1),MATCH(CI$78,'NOx &amp; CO2'!$T$5:$W$5,1))*CH102</f>
        <v>1.4200000000000008E-2</v>
      </c>
      <c r="CJ102" s="335">
        <f>INDEX('NOx &amp; CO2'!$T$6:$W$10,MATCH($C102,'NOx &amp; CO2'!$R$6:$R$10,1),MATCH(CJ$78,'NOx &amp; CO2'!$T$5:$W$5,1))*CI102</f>
        <v>1.4200000000000008E-2</v>
      </c>
      <c r="CK102" s="335">
        <f>INDEX('NOx &amp; CO2'!$T$6:$W$10,MATCH($C102,'NOx &amp; CO2'!$R$6:$R$10,1),MATCH(CK$78,'NOx &amp; CO2'!$T$5:$W$5,1))*CJ102</f>
        <v>1.4200000000000008E-2</v>
      </c>
      <c r="CL102" s="335">
        <f>INDEX('NOx &amp; CO2'!$T$6:$W$10,MATCH($C102,'NOx &amp; CO2'!$R$6:$R$10,1),MATCH(CL$78,'NOx &amp; CO2'!$T$5:$W$5,1))*CK102</f>
        <v>1.4200000000000008E-2</v>
      </c>
      <c r="CM102" s="335">
        <f>INDEX('NOx &amp; CO2'!$T$6:$W$10,MATCH($C102,'NOx &amp; CO2'!$R$6:$R$10,1),MATCH(CM$78,'NOx &amp; CO2'!$T$5:$W$5,1))*CL102</f>
        <v>1.4200000000000008E-2</v>
      </c>
      <c r="CN102" s="335">
        <f>INDEX('NOx &amp; CO2'!$T$6:$W$10,MATCH($C102,'NOx &amp; CO2'!$R$6:$R$10,1),MATCH(CN$78,'NOx &amp; CO2'!$T$5:$W$5,1))*CM102</f>
        <v>1.4200000000000008E-2</v>
      </c>
      <c r="CO102" s="335">
        <f>INDEX('NOx &amp; CO2'!$T$6:$W$10,MATCH($C102,'NOx &amp; CO2'!$R$6:$R$10,1),MATCH(CO$78,'NOx &amp; CO2'!$T$5:$W$5,1))*CN102</f>
        <v>1.4200000000000008E-2</v>
      </c>
      <c r="CP102" s="335">
        <f>INDEX('NOx &amp; CO2'!$T$6:$W$10,MATCH($C102,'NOx &amp; CO2'!$R$6:$R$10,1),MATCH(CP$78,'NOx &amp; CO2'!$T$5:$W$5,1))*CO102</f>
        <v>1.4200000000000008E-2</v>
      </c>
      <c r="CQ102" s="335">
        <f>INDEX('NOx &amp; CO2'!$T$6:$W$10,MATCH($C102,'NOx &amp; CO2'!$R$6:$R$10,1),MATCH(CQ$78,'NOx &amp; CO2'!$T$5:$W$5,1))*CP102</f>
        <v>1.4200000000000008E-2</v>
      </c>
      <c r="CR102" s="335">
        <f>INDEX('NOx &amp; CO2'!$T$6:$W$10,MATCH($C102,'NOx &amp; CO2'!$R$6:$R$10,1),MATCH(CR$78,'NOx &amp; CO2'!$T$5:$W$5,1))*CQ102</f>
        <v>1.4200000000000008E-2</v>
      </c>
      <c r="CS102" s="335">
        <f>INDEX('NOx &amp; CO2'!$T$6:$W$10,MATCH($C102,'NOx &amp; CO2'!$R$6:$R$10,1),MATCH(CS$78,'NOx &amp; CO2'!$T$5:$W$5,1))*CR102</f>
        <v>1.4200000000000008E-2</v>
      </c>
    </row>
    <row r="103" spans="1:97" s="323" customFormat="1" x14ac:dyDescent="0.25">
      <c r="A103" s="278">
        <f t="shared" ref="A103" si="95">A42</f>
        <v>0</v>
      </c>
      <c r="B103" s="278" t="str">
        <f>'JA basår'!B31</f>
        <v>0 0</v>
      </c>
      <c r="C103" s="278">
        <f>C42</f>
        <v>0</v>
      </c>
      <c r="D103" s="565">
        <f>INDEX('NOx &amp; CO2'!$E$6:$I$10,MATCH($C103,'NOx &amp; CO2'!$C$6:$C$10,1),MATCH(D$78,'NOx &amp; CO2'!$E$5:$H$5,1))</f>
        <v>7.17E-2</v>
      </c>
      <c r="E103" s="565">
        <f>INDEX('NOx &amp; CO2'!$T$6:$W$10,MATCH($C103,'NOx &amp; CO2'!$R$6:$R$10,1),MATCH(E$78,'NOx &amp; CO2'!$T$5:$W$5,1))*D103</f>
        <v>6.8558723496039697E-2</v>
      </c>
      <c r="F103" s="565">
        <f>INDEX('NOx &amp; CO2'!$T$6:$W$10,MATCH($C103,'NOx &amp; CO2'!$R$6:$R$10,1),MATCH(F$78,'NOx &amp; CO2'!$T$5:$W$5,1))*E103</f>
        <v>6.5555070675124491E-2</v>
      </c>
      <c r="G103" s="565">
        <f>INDEX('NOx &amp; CO2'!$T$6:$W$10,MATCH($C103,'NOx &amp; CO2'!$R$6:$R$10,1),MATCH(G$78,'NOx &amp; CO2'!$T$5:$W$5,1))*F103</f>
        <v>6.2683012052708514E-2</v>
      </c>
      <c r="H103" s="565">
        <f>INDEX('NOx &amp; CO2'!$T$6:$W$10,MATCH($C103,'NOx &amp; CO2'!$R$6:$R$10,1),MATCH(H$78,'NOx &amp; CO2'!$T$5:$W$5,1))*G103</f>
        <v>5.9936782304331478E-2</v>
      </c>
      <c r="I103" s="565">
        <f>INDEX('NOx &amp; CO2'!$T$6:$W$10,MATCH($C103,'NOx &amp; CO2'!$R$6:$R$10,1),MATCH(I$78,'NOx &amp; CO2'!$T$5:$W$5,1))*H103</f>
        <v>5.7310868692398702E-2</v>
      </c>
      <c r="J103" s="565">
        <f>INDEX('NOx &amp; CO2'!$T$6:$W$10,MATCH($C103,'NOx &amp; CO2'!$R$6:$R$10,1),MATCH(J$78,'NOx &amp; CO2'!$T$5:$W$5,1))*I103</f>
        <v>5.4800000000000008E-2</v>
      </c>
      <c r="K103" s="565">
        <f>INDEX('NOx &amp; CO2'!$T$6:$W$10,MATCH($C103,'NOx &amp; CO2'!$R$6:$R$10,1),MATCH(K$78,'NOx &amp; CO2'!$T$5:$W$5,1))*J103</f>
        <v>5.268069525177068E-2</v>
      </c>
      <c r="L103" s="565">
        <f>INDEX('NOx &amp; CO2'!$T$6:$W$10,MATCH($C103,'NOx &amp; CO2'!$R$6:$R$10,1),MATCH(L$78,'NOx &amp; CO2'!$T$5:$W$5,1))*K103</f>
        <v>5.0643351317699516E-2</v>
      </c>
      <c r="M103" s="565">
        <f>INDEX('NOx &amp; CO2'!$T$6:$W$10,MATCH($C103,'NOx &amp; CO2'!$R$6:$R$10,1),MATCH(M$78,'NOx &amp; CO2'!$T$5:$W$5,1))*L103</f>
        <v>4.8684798490804503E-2</v>
      </c>
      <c r="N103" s="565">
        <f>INDEX('NOx &amp; CO2'!$T$6:$W$10,MATCH($C103,'NOx &amp; CO2'!$R$6:$R$10,1),MATCH(N$78,'NOx &amp; CO2'!$T$5:$W$5,1))*M103</f>
        <v>4.6801989647590088E-2</v>
      </c>
      <c r="O103" s="565">
        <f>INDEX('NOx &amp; CO2'!$T$6:$W$10,MATCH($C103,'NOx &amp; CO2'!$R$6:$R$10,1),MATCH(O$78,'NOx &amp; CO2'!$T$5:$W$5,1))*N103</f>
        <v>4.4991995507321518E-2</v>
      </c>
      <c r="P103" s="565">
        <f>INDEX('NOx &amp; CO2'!$T$6:$W$10,MATCH($C103,'NOx &amp; CO2'!$R$6:$R$10,1),MATCH(P$78,'NOx &amp; CO2'!$T$5:$W$5,1))*O103</f>
        <v>4.3252000074639418E-2</v>
      </c>
      <c r="Q103" s="565">
        <f>INDEX('NOx &amp; CO2'!$T$6:$W$10,MATCH($C103,'NOx &amp; CO2'!$R$6:$R$10,1),MATCH(Q$78,'NOx &amp; CO2'!$T$5:$W$5,1))*P103</f>
        <v>4.1579296258424117E-2</v>
      </c>
      <c r="R103" s="565">
        <f>INDEX('NOx &amp; CO2'!$T$6:$W$10,MATCH($C103,'NOx &amp; CO2'!$R$6:$R$10,1),MATCH(R$78,'NOx &amp; CO2'!$T$5:$W$5,1))*Q103</f>
        <v>3.9971281660093602E-2</v>
      </c>
      <c r="S103" s="565">
        <f>INDEX('NOx &amp; CO2'!$T$6:$W$10,MATCH($C103,'NOx &amp; CO2'!$R$6:$R$10,1),MATCH(S$78,'NOx &amp; CO2'!$T$5:$W$5,1))*R103</f>
        <v>3.8425454524782507E-2</v>
      </c>
      <c r="T103" s="565">
        <f>INDEX('NOx &amp; CO2'!$T$6:$W$10,MATCH($C103,'NOx &amp; CO2'!$R$6:$R$10,1),MATCH(T$78,'NOx &amp; CO2'!$T$5:$W$5,1))*S103</f>
        <v>3.6939409849102912E-2</v>
      </c>
      <c r="U103" s="565">
        <f>INDEX('NOx &amp; CO2'!$T$6:$W$10,MATCH($C103,'NOx &amp; CO2'!$R$6:$R$10,1),MATCH(U$78,'NOx &amp; CO2'!$T$5:$W$5,1))*T103</f>
        <v>3.5510835639431505E-2</v>
      </c>
      <c r="V103" s="565">
        <f>INDEX('NOx &amp; CO2'!$T$6:$W$10,MATCH($C103,'NOx &amp; CO2'!$R$6:$R$10,1),MATCH(V$78,'NOx &amp; CO2'!$T$5:$W$5,1))*U103</f>
        <v>3.4137509314901608E-2</v>
      </c>
      <c r="W103" s="565">
        <f>INDEX('NOx &amp; CO2'!$T$6:$W$10,MATCH($C103,'NOx &amp; CO2'!$R$6:$R$10,1),MATCH(W$78,'NOx &amp; CO2'!$T$5:$W$5,1))*V103</f>
        <v>3.2817294249503907E-2</v>
      </c>
      <c r="X103" s="565">
        <f>INDEX('NOx &amp; CO2'!$T$6:$W$10,MATCH($C103,'NOx &amp; CO2'!$R$6:$R$10,1),MATCH(X$78,'NOx &amp; CO2'!$T$5:$W$5,1))*W103</f>
        <v>3.1548136447916084E-2</v>
      </c>
      <c r="Y103" s="565">
        <f>INDEX('NOx &amp; CO2'!$T$6:$W$10,MATCH($C103,'NOx &amp; CO2'!$R$6:$R$10,1),MATCH(Y$78,'NOx &amp; CO2'!$T$5:$W$5,1))*X103</f>
        <v>3.0328061349889527E-2</v>
      </c>
      <c r="Z103" s="565">
        <f>INDEX('NOx &amp; CO2'!$T$6:$W$10,MATCH($C103,'NOx &amp; CO2'!$R$6:$R$10,1),MATCH(Z$78,'NOx &amp; CO2'!$T$5:$W$5,1))*Y103</f>
        <v>2.9155170758221438E-2</v>
      </c>
      <c r="AA103" s="335">
        <f>INDEX('NOx &amp; CO2'!$T$6:$W$10,MATCH($C103,'NOx &amp; CO2'!$R$6:$R$10,1),MATCH(AA$78,'NOx &amp; CO2'!$T$5:$W$5,1))*Z103</f>
        <v>2.8027639885532835E-2</v>
      </c>
      <c r="AB103" s="335">
        <f>INDEX('NOx &amp; CO2'!$T$6:$W$10,MATCH($C103,'NOx &amp; CO2'!$R$6:$R$10,1),MATCH(AB$78,'NOx &amp; CO2'!$T$5:$W$5,1))*AA103</f>
        <v>2.6943714515257809E-2</v>
      </c>
      <c r="AC103" s="335">
        <f>INDEX('NOx &amp; CO2'!$T$6:$W$10,MATCH($C103,'NOx &amp; CO2'!$R$6:$R$10,1),MATCH(AC$78,'NOx &amp; CO2'!$T$5:$W$5,1))*AB103</f>
        <v>2.5901708272427128E-2</v>
      </c>
      <c r="AD103" s="335">
        <f>INDEX('NOx &amp; CO2'!$T$6:$W$10,MATCH($C103,'NOx &amp; CO2'!$R$6:$R$10,1),MATCH(AD$78,'NOx &amp; CO2'!$T$5:$W$5,1))*AC103</f>
        <v>2.4900000000000019E-2</v>
      </c>
      <c r="AE103" s="335">
        <f>INDEX('NOx &amp; CO2'!$T$6:$W$10,MATCH($C103,'NOx &amp; CO2'!$R$6:$R$10,1),MATCH(AE$78,'NOx &amp; CO2'!$T$5:$W$5,1))*AD103</f>
        <v>2.4210502134589099E-2</v>
      </c>
      <c r="AF103" s="335">
        <f>INDEX('NOx &amp; CO2'!$T$6:$W$10,MATCH($C103,'NOx &amp; CO2'!$R$6:$R$10,1),MATCH(AF$78,'NOx &amp; CO2'!$T$5:$W$5,1))*AE103</f>
        <v>2.3540096932086061E-2</v>
      </c>
      <c r="AG103" s="335">
        <f>INDEX('NOx &amp; CO2'!$T$6:$W$10,MATCH($C103,'NOx &amp; CO2'!$R$6:$R$10,1),MATCH(AG$78,'NOx &amp; CO2'!$T$5:$W$5,1))*AF103</f>
        <v>2.2888255703723031E-2</v>
      </c>
      <c r="AH103" s="335">
        <f>INDEX('NOx &amp; CO2'!$T$6:$W$10,MATCH($C103,'NOx &amp; CO2'!$R$6:$R$10,1),MATCH(AH$78,'NOx &amp; CO2'!$T$5:$W$5,1))*AG103</f>
        <v>2.2254464400482215E-2</v>
      </c>
      <c r="AI103" s="335">
        <f>INDEX('NOx &amp; CO2'!$T$6:$W$10,MATCH($C103,'NOx &amp; CO2'!$R$6:$R$10,1),MATCH(AI$78,'NOx &amp; CO2'!$T$5:$W$5,1))*AH103</f>
        <v>2.1638223207711301E-2</v>
      </c>
      <c r="AJ103" s="335">
        <f>INDEX('NOx &amp; CO2'!$T$6:$W$10,MATCH($C103,'NOx &amp; CO2'!$R$6:$R$10,1),MATCH(AJ$78,'NOx &amp; CO2'!$T$5:$W$5,1))*AI103</f>
        <v>2.1039046150964236E-2</v>
      </c>
      <c r="AK103" s="335">
        <f>INDEX('NOx &amp; CO2'!$T$6:$W$10,MATCH($C103,'NOx &amp; CO2'!$R$6:$R$10,1),MATCH(AK$78,'NOx &amp; CO2'!$T$5:$W$5,1))*AJ103</f>
        <v>2.0456460712756541E-2</v>
      </c>
      <c r="AL103" s="335">
        <f>INDEX('NOx &amp; CO2'!$T$6:$W$10,MATCH($C103,'NOx &amp; CO2'!$R$6:$R$10,1),MATCH(AL$78,'NOx &amp; CO2'!$T$5:$W$5,1))*AK103</f>
        <v>1.9890007459932926E-2</v>
      </c>
      <c r="AM103" s="335">
        <f>INDEX('NOx &amp; CO2'!$T$6:$W$10,MATCH($C103,'NOx &amp; CO2'!$R$6:$R$10,1),MATCH(AM$78,'NOx &amp; CO2'!$T$5:$W$5,1))*AL103</f>
        <v>1.9339239681353367E-2</v>
      </c>
      <c r="AN103" s="335">
        <f>INDEX('NOx &amp; CO2'!$T$6:$W$10,MATCH($C103,'NOx &amp; CO2'!$R$6:$R$10,1),MATCH(AN$78,'NOx &amp; CO2'!$T$5:$W$5,1))*AM103</f>
        <v>1.8803723035611869E-2</v>
      </c>
      <c r="AO103" s="335">
        <f>INDEX('NOx &amp; CO2'!$T$6:$W$10,MATCH($C103,'NOx &amp; CO2'!$R$6:$R$10,1),MATCH(AO$78,'NOx &amp; CO2'!$T$5:$W$5,1))*AN103</f>
        <v>1.8283035208510164E-2</v>
      </c>
      <c r="AP103" s="335">
        <f>INDEX('NOx &amp; CO2'!$T$6:$W$10,MATCH($C103,'NOx &amp; CO2'!$R$6:$R$10,1),MATCH(AP$78,'NOx &amp; CO2'!$T$5:$W$5,1))*AO103</f>
        <v>1.777676558001617E-2</v>
      </c>
      <c r="AQ103" s="335">
        <f>INDEX('NOx &amp; CO2'!$T$6:$W$10,MATCH($C103,'NOx &amp; CO2'!$R$6:$R$10,1),MATCH(AQ$78,'NOx &amp; CO2'!$T$5:$W$5,1))*AP103</f>
        <v>1.7284514900444626E-2</v>
      </c>
      <c r="AR103" s="335">
        <f>INDEX('NOx &amp; CO2'!$T$6:$W$10,MATCH($C103,'NOx &amp; CO2'!$R$6:$R$10,1),MATCH(AR$78,'NOx &amp; CO2'!$T$5:$W$5,1))*AQ103</f>
        <v>1.6805894975604474E-2</v>
      </c>
      <c r="AS103" s="335">
        <f>INDEX('NOx &amp; CO2'!$T$6:$W$10,MATCH($C103,'NOx &amp; CO2'!$R$6:$R$10,1),MATCH(AS$78,'NOx &amp; CO2'!$T$5:$W$5,1))*AR103</f>
        <v>1.6340528360664741E-2</v>
      </c>
      <c r="AT103" s="335">
        <f>INDEX('NOx &amp; CO2'!$T$6:$W$10,MATCH($C103,'NOx &amp; CO2'!$R$6:$R$10,1),MATCH(AT$78,'NOx &amp; CO2'!$T$5:$W$5,1))*AS103</f>
        <v>1.5888048062497474E-2</v>
      </c>
      <c r="AU103" s="335">
        <f>INDEX('NOx &amp; CO2'!$T$6:$W$10,MATCH($C103,'NOx &amp; CO2'!$R$6:$R$10,1),MATCH(AU$78,'NOx &amp; CO2'!$T$5:$W$5,1))*AT103</f>
        <v>1.5448097250263013E-2</v>
      </c>
      <c r="AV103" s="335">
        <f>INDEX('NOx &amp; CO2'!$T$6:$W$10,MATCH($C103,'NOx &amp; CO2'!$R$6:$R$10,1),MATCH(AV$78,'NOx &amp; CO2'!$T$5:$W$5,1))*AU103</f>
        <v>1.5020328974009333E-2</v>
      </c>
      <c r="AW103" s="335">
        <f>INDEX('NOx &amp; CO2'!$T$6:$W$10,MATCH($C103,'NOx &amp; CO2'!$R$6:$R$10,1),MATCH(AW$78,'NOx &amp; CO2'!$T$5:$W$5,1))*AV103</f>
        <v>1.4604405891063581E-2</v>
      </c>
      <c r="AX103" s="335">
        <f>INDEX('NOx &amp; CO2'!$T$6:$W$10,MATCH($C103,'NOx &amp; CO2'!$R$6:$R$10,1),MATCH(AX$78,'NOx &amp; CO2'!$T$5:$W$5,1))*AW103</f>
        <v>1.4200000000000008E-2</v>
      </c>
      <c r="AY103" s="335">
        <f>INDEX('NOx &amp; CO2'!$T$6:$W$10,MATCH($C103,'NOx &amp; CO2'!$R$6:$R$10,1),MATCH(AY$78,'NOx &amp; CO2'!$T$5:$W$5,1))*AX103</f>
        <v>1.4200000000000008E-2</v>
      </c>
      <c r="AZ103" s="335">
        <f>INDEX('NOx &amp; CO2'!$T$6:$W$10,MATCH($C103,'NOx &amp; CO2'!$R$6:$R$10,1),MATCH(AZ$78,'NOx &amp; CO2'!$T$5:$W$5,1))*AY103</f>
        <v>1.4200000000000008E-2</v>
      </c>
      <c r="BA103" s="335">
        <f>INDEX('NOx &amp; CO2'!$T$6:$W$10,MATCH($C103,'NOx &amp; CO2'!$R$6:$R$10,1),MATCH(BA$78,'NOx &amp; CO2'!$T$5:$W$5,1))*AZ103</f>
        <v>1.4200000000000008E-2</v>
      </c>
      <c r="BB103" s="335">
        <f>INDEX('NOx &amp; CO2'!$T$6:$W$10,MATCH($C103,'NOx &amp; CO2'!$R$6:$R$10,1),MATCH(BB$78,'NOx &amp; CO2'!$T$5:$W$5,1))*BA103</f>
        <v>1.4200000000000008E-2</v>
      </c>
      <c r="BC103" s="335">
        <f>INDEX('NOx &amp; CO2'!$T$6:$W$10,MATCH($C103,'NOx &amp; CO2'!$R$6:$R$10,1),MATCH(BC$78,'NOx &amp; CO2'!$T$5:$W$5,1))*BB103</f>
        <v>1.4200000000000008E-2</v>
      </c>
      <c r="BD103" s="335">
        <f>INDEX('NOx &amp; CO2'!$T$6:$W$10,MATCH($C103,'NOx &amp; CO2'!$R$6:$R$10,1),MATCH(BD$78,'NOx &amp; CO2'!$T$5:$W$5,1))*BC103</f>
        <v>1.4200000000000008E-2</v>
      </c>
      <c r="BE103" s="335">
        <f>INDEX('NOx &amp; CO2'!$T$6:$W$10,MATCH($C103,'NOx &amp; CO2'!$R$6:$R$10,1),MATCH(BE$78,'NOx &amp; CO2'!$T$5:$W$5,1))*BD103</f>
        <v>1.4200000000000008E-2</v>
      </c>
      <c r="BF103" s="335">
        <f>INDEX('NOx &amp; CO2'!$T$6:$W$10,MATCH($C103,'NOx &amp; CO2'!$R$6:$R$10,1),MATCH(BF$78,'NOx &amp; CO2'!$T$5:$W$5,1))*BE103</f>
        <v>1.4200000000000008E-2</v>
      </c>
      <c r="BG103" s="335">
        <f>INDEX('NOx &amp; CO2'!$T$6:$W$10,MATCH($C103,'NOx &amp; CO2'!$R$6:$R$10,1),MATCH(BG$78,'NOx &amp; CO2'!$T$5:$W$5,1))*BF103</f>
        <v>1.4200000000000008E-2</v>
      </c>
      <c r="BH103" s="335">
        <f>INDEX('NOx &amp; CO2'!$T$6:$W$10,MATCH($C103,'NOx &amp; CO2'!$R$6:$R$10,1),MATCH(BH$78,'NOx &amp; CO2'!$T$5:$W$5,1))*BG103</f>
        <v>1.4200000000000008E-2</v>
      </c>
      <c r="BI103" s="335">
        <f>INDEX('NOx &amp; CO2'!$T$6:$W$10,MATCH($C103,'NOx &amp; CO2'!$R$6:$R$10,1),MATCH(BI$78,'NOx &amp; CO2'!$T$5:$W$5,1))*BH103</f>
        <v>1.4200000000000008E-2</v>
      </c>
      <c r="BJ103" s="335">
        <f>INDEX('NOx &amp; CO2'!$T$6:$W$10,MATCH($C103,'NOx &amp; CO2'!$R$6:$R$10,1),MATCH(BJ$78,'NOx &amp; CO2'!$T$5:$W$5,1))*BI103</f>
        <v>1.4200000000000008E-2</v>
      </c>
      <c r="BK103" s="335">
        <f>INDEX('NOx &amp; CO2'!$T$6:$W$10,MATCH($C103,'NOx &amp; CO2'!$R$6:$R$10,1),MATCH(BK$78,'NOx &amp; CO2'!$T$5:$W$5,1))*BJ103</f>
        <v>1.4200000000000008E-2</v>
      </c>
      <c r="BL103" s="335">
        <f>INDEX('NOx &amp; CO2'!$T$6:$W$10,MATCH($C103,'NOx &amp; CO2'!$R$6:$R$10,1),MATCH(BL$78,'NOx &amp; CO2'!$T$5:$W$5,1))*BK103</f>
        <v>1.4200000000000008E-2</v>
      </c>
      <c r="BM103" s="335">
        <f>INDEX('NOx &amp; CO2'!$T$6:$W$10,MATCH($C103,'NOx &amp; CO2'!$R$6:$R$10,1),MATCH(BM$78,'NOx &amp; CO2'!$T$5:$W$5,1))*BL103</f>
        <v>1.4200000000000008E-2</v>
      </c>
      <c r="BN103" s="335">
        <f>INDEX('NOx &amp; CO2'!$T$6:$W$10,MATCH($C103,'NOx &amp; CO2'!$R$6:$R$10,1),MATCH(BN$78,'NOx &amp; CO2'!$T$5:$W$5,1))*BM103</f>
        <v>1.4200000000000008E-2</v>
      </c>
      <c r="BO103" s="335">
        <f>INDEX('NOx &amp; CO2'!$T$6:$W$10,MATCH($C103,'NOx &amp; CO2'!$R$6:$R$10,1),MATCH(BO$78,'NOx &amp; CO2'!$T$5:$W$5,1))*BN103</f>
        <v>1.4200000000000008E-2</v>
      </c>
      <c r="BP103" s="335">
        <f>INDEX('NOx &amp; CO2'!$T$6:$W$10,MATCH($C103,'NOx &amp; CO2'!$R$6:$R$10,1),MATCH(BP$78,'NOx &amp; CO2'!$T$5:$W$5,1))*BO103</f>
        <v>1.4200000000000008E-2</v>
      </c>
      <c r="BQ103" s="335">
        <f>INDEX('NOx &amp; CO2'!$T$6:$W$10,MATCH($C103,'NOx &amp; CO2'!$R$6:$R$10,1),MATCH(BQ$78,'NOx &amp; CO2'!$T$5:$W$5,1))*BP103</f>
        <v>1.4200000000000008E-2</v>
      </c>
      <c r="BR103" s="335">
        <f>INDEX('NOx &amp; CO2'!$T$6:$W$10,MATCH($C103,'NOx &amp; CO2'!$R$6:$R$10,1),MATCH(BR$78,'NOx &amp; CO2'!$T$5:$W$5,1))*BQ103</f>
        <v>1.4200000000000008E-2</v>
      </c>
      <c r="BS103" s="335">
        <f>INDEX('NOx &amp; CO2'!$T$6:$W$10,MATCH($C103,'NOx &amp; CO2'!$R$6:$R$10,1),MATCH(BS$78,'NOx &amp; CO2'!$T$5:$W$5,1))*BR103</f>
        <v>1.4200000000000008E-2</v>
      </c>
      <c r="BT103" s="335">
        <f>INDEX('NOx &amp; CO2'!$T$6:$W$10,MATCH($C103,'NOx &amp; CO2'!$R$6:$R$10,1),MATCH(BT$78,'NOx &amp; CO2'!$T$5:$W$5,1))*BS103</f>
        <v>1.4200000000000008E-2</v>
      </c>
      <c r="BU103" s="335">
        <f>INDEX('NOx &amp; CO2'!$T$6:$W$10,MATCH($C103,'NOx &amp; CO2'!$R$6:$R$10,1),MATCH(BU$78,'NOx &amp; CO2'!$T$5:$W$5,1))*BT103</f>
        <v>1.4200000000000008E-2</v>
      </c>
      <c r="BV103" s="335">
        <f>INDEX('NOx &amp; CO2'!$T$6:$W$10,MATCH($C103,'NOx &amp; CO2'!$R$6:$R$10,1),MATCH(BV$78,'NOx &amp; CO2'!$T$5:$W$5,1))*BU103</f>
        <v>1.4200000000000008E-2</v>
      </c>
      <c r="BW103" s="335">
        <f>INDEX('NOx &amp; CO2'!$T$6:$W$10,MATCH($C103,'NOx &amp; CO2'!$R$6:$R$10,1),MATCH(BW$78,'NOx &amp; CO2'!$T$5:$W$5,1))*BV103</f>
        <v>1.4200000000000008E-2</v>
      </c>
      <c r="BX103" s="335">
        <f>INDEX('NOx &amp; CO2'!$T$6:$W$10,MATCH($C103,'NOx &amp; CO2'!$R$6:$R$10,1),MATCH(BX$78,'NOx &amp; CO2'!$T$5:$W$5,1))*BW103</f>
        <v>1.4200000000000008E-2</v>
      </c>
      <c r="BY103" s="335">
        <f>INDEX('NOx &amp; CO2'!$T$6:$W$10,MATCH($C103,'NOx &amp; CO2'!$R$6:$R$10,1),MATCH(BY$78,'NOx &amp; CO2'!$T$5:$W$5,1))*BX103</f>
        <v>1.4200000000000008E-2</v>
      </c>
      <c r="BZ103" s="335">
        <f>INDEX('NOx &amp; CO2'!$T$6:$W$10,MATCH($C103,'NOx &amp; CO2'!$R$6:$R$10,1),MATCH(BZ$78,'NOx &amp; CO2'!$T$5:$W$5,1))*BY103</f>
        <v>1.4200000000000008E-2</v>
      </c>
      <c r="CA103" s="335">
        <f>INDEX('NOx &amp; CO2'!$T$6:$W$10,MATCH($C103,'NOx &amp; CO2'!$R$6:$R$10,1),MATCH(CA$78,'NOx &amp; CO2'!$T$5:$W$5,1))*BZ103</f>
        <v>1.4200000000000008E-2</v>
      </c>
      <c r="CB103" s="335">
        <f>INDEX('NOx &amp; CO2'!$T$6:$W$10,MATCH($C103,'NOx &amp; CO2'!$R$6:$R$10,1),MATCH(CB$78,'NOx &amp; CO2'!$T$5:$W$5,1))*CA103</f>
        <v>1.4200000000000008E-2</v>
      </c>
      <c r="CC103" s="335">
        <f>INDEX('NOx &amp; CO2'!$T$6:$W$10,MATCH($C103,'NOx &amp; CO2'!$R$6:$R$10,1),MATCH(CC$78,'NOx &amp; CO2'!$T$5:$W$5,1))*CB103</f>
        <v>1.4200000000000008E-2</v>
      </c>
      <c r="CD103" s="335">
        <f>INDEX('NOx &amp; CO2'!$T$6:$W$10,MATCH($C103,'NOx &amp; CO2'!$R$6:$R$10,1),MATCH(CD$78,'NOx &amp; CO2'!$T$5:$W$5,1))*CC103</f>
        <v>1.4200000000000008E-2</v>
      </c>
      <c r="CE103" s="335">
        <f>INDEX('NOx &amp; CO2'!$T$6:$W$10,MATCH($C103,'NOx &amp; CO2'!$R$6:$R$10,1),MATCH(CE$78,'NOx &amp; CO2'!$T$5:$W$5,1))*CD103</f>
        <v>1.4200000000000008E-2</v>
      </c>
      <c r="CF103" s="335">
        <f>INDEX('NOx &amp; CO2'!$T$6:$W$10,MATCH($C103,'NOx &amp; CO2'!$R$6:$R$10,1),MATCH(CF$78,'NOx &amp; CO2'!$T$5:$W$5,1))*CE103</f>
        <v>1.4200000000000008E-2</v>
      </c>
      <c r="CG103" s="335">
        <f>INDEX('NOx &amp; CO2'!$T$6:$W$10,MATCH($C103,'NOx &amp; CO2'!$R$6:$R$10,1),MATCH(CG$78,'NOx &amp; CO2'!$T$5:$W$5,1))*CF103</f>
        <v>1.4200000000000008E-2</v>
      </c>
      <c r="CH103" s="335">
        <f>INDEX('NOx &amp; CO2'!$T$6:$W$10,MATCH($C103,'NOx &amp; CO2'!$R$6:$R$10,1),MATCH(CH$78,'NOx &amp; CO2'!$T$5:$W$5,1))*CG103</f>
        <v>1.4200000000000008E-2</v>
      </c>
      <c r="CI103" s="335">
        <f>INDEX('NOx &amp; CO2'!$T$6:$W$10,MATCH($C103,'NOx &amp; CO2'!$R$6:$R$10,1),MATCH(CI$78,'NOx &amp; CO2'!$T$5:$W$5,1))*CH103</f>
        <v>1.4200000000000008E-2</v>
      </c>
      <c r="CJ103" s="335">
        <f>INDEX('NOx &amp; CO2'!$T$6:$W$10,MATCH($C103,'NOx &amp; CO2'!$R$6:$R$10,1),MATCH(CJ$78,'NOx &amp; CO2'!$T$5:$W$5,1))*CI103</f>
        <v>1.4200000000000008E-2</v>
      </c>
      <c r="CK103" s="335">
        <f>INDEX('NOx &amp; CO2'!$T$6:$W$10,MATCH($C103,'NOx &amp; CO2'!$R$6:$R$10,1),MATCH(CK$78,'NOx &amp; CO2'!$T$5:$W$5,1))*CJ103</f>
        <v>1.4200000000000008E-2</v>
      </c>
      <c r="CL103" s="335">
        <f>INDEX('NOx &amp; CO2'!$T$6:$W$10,MATCH($C103,'NOx &amp; CO2'!$R$6:$R$10,1),MATCH(CL$78,'NOx &amp; CO2'!$T$5:$W$5,1))*CK103</f>
        <v>1.4200000000000008E-2</v>
      </c>
      <c r="CM103" s="335">
        <f>INDEX('NOx &amp; CO2'!$T$6:$W$10,MATCH($C103,'NOx &amp; CO2'!$R$6:$R$10,1),MATCH(CM$78,'NOx &amp; CO2'!$T$5:$W$5,1))*CL103</f>
        <v>1.4200000000000008E-2</v>
      </c>
      <c r="CN103" s="335">
        <f>INDEX('NOx &amp; CO2'!$T$6:$W$10,MATCH($C103,'NOx &amp; CO2'!$R$6:$R$10,1),MATCH(CN$78,'NOx &amp; CO2'!$T$5:$W$5,1))*CM103</f>
        <v>1.4200000000000008E-2</v>
      </c>
      <c r="CO103" s="335">
        <f>INDEX('NOx &amp; CO2'!$T$6:$W$10,MATCH($C103,'NOx &amp; CO2'!$R$6:$R$10,1),MATCH(CO$78,'NOx &amp; CO2'!$T$5:$W$5,1))*CN103</f>
        <v>1.4200000000000008E-2</v>
      </c>
      <c r="CP103" s="335">
        <f>INDEX('NOx &amp; CO2'!$T$6:$W$10,MATCH($C103,'NOx &amp; CO2'!$R$6:$R$10,1),MATCH(CP$78,'NOx &amp; CO2'!$T$5:$W$5,1))*CO103</f>
        <v>1.4200000000000008E-2</v>
      </c>
      <c r="CQ103" s="335">
        <f>INDEX('NOx &amp; CO2'!$T$6:$W$10,MATCH($C103,'NOx &amp; CO2'!$R$6:$R$10,1),MATCH(CQ$78,'NOx &amp; CO2'!$T$5:$W$5,1))*CP103</f>
        <v>1.4200000000000008E-2</v>
      </c>
      <c r="CR103" s="335">
        <f>INDEX('NOx &amp; CO2'!$T$6:$W$10,MATCH($C103,'NOx &amp; CO2'!$R$6:$R$10,1),MATCH(CR$78,'NOx &amp; CO2'!$T$5:$W$5,1))*CQ103</f>
        <v>1.4200000000000008E-2</v>
      </c>
      <c r="CS103" s="335">
        <f>INDEX('NOx &amp; CO2'!$T$6:$W$10,MATCH($C103,'NOx &amp; CO2'!$R$6:$R$10,1),MATCH(CS$78,'NOx &amp; CO2'!$T$5:$W$5,1))*CR103</f>
        <v>1.4200000000000008E-2</v>
      </c>
    </row>
    <row r="104" spans="1:97" s="328" customFormat="1" ht="13" x14ac:dyDescent="0.3">
      <c r="C104" s="336" t="s">
        <v>315</v>
      </c>
      <c r="D104" s="566">
        <f t="shared" ref="D104:AI104" ca="1" si="96">SUMPRODUCT(D79:D103,D18:D42)</f>
        <v>0</v>
      </c>
      <c r="E104" s="566">
        <f t="shared" ca="1" si="96"/>
        <v>0</v>
      </c>
      <c r="F104" s="566">
        <f t="shared" ca="1" si="96"/>
        <v>0</v>
      </c>
      <c r="G104" s="566">
        <f t="shared" ca="1" si="96"/>
        <v>0</v>
      </c>
      <c r="H104" s="566">
        <f t="shared" ca="1" si="96"/>
        <v>0</v>
      </c>
      <c r="I104" s="566">
        <f t="shared" ca="1" si="96"/>
        <v>0</v>
      </c>
      <c r="J104" s="566">
        <f t="shared" ca="1" si="96"/>
        <v>0</v>
      </c>
      <c r="K104" s="566">
        <f t="shared" ca="1" si="96"/>
        <v>0</v>
      </c>
      <c r="L104" s="566">
        <f t="shared" ca="1" si="96"/>
        <v>0</v>
      </c>
      <c r="M104" s="566">
        <f t="shared" ca="1" si="96"/>
        <v>0</v>
      </c>
      <c r="N104" s="566">
        <f t="shared" ca="1" si="96"/>
        <v>0</v>
      </c>
      <c r="O104" s="566">
        <f t="shared" ca="1" si="96"/>
        <v>0</v>
      </c>
      <c r="P104" s="566">
        <f t="shared" ca="1" si="96"/>
        <v>0</v>
      </c>
      <c r="Q104" s="566">
        <f t="shared" ca="1" si="96"/>
        <v>0</v>
      </c>
      <c r="R104" s="566">
        <f t="shared" ca="1" si="96"/>
        <v>0</v>
      </c>
      <c r="S104" s="566">
        <f t="shared" ca="1" si="96"/>
        <v>0</v>
      </c>
      <c r="T104" s="566">
        <f t="shared" ca="1" si="96"/>
        <v>0</v>
      </c>
      <c r="U104" s="566">
        <f t="shared" ca="1" si="96"/>
        <v>0</v>
      </c>
      <c r="V104" s="566">
        <f t="shared" ca="1" si="96"/>
        <v>0</v>
      </c>
      <c r="W104" s="566">
        <f t="shared" ca="1" si="96"/>
        <v>0</v>
      </c>
      <c r="X104" s="566">
        <f t="shared" ca="1" si="96"/>
        <v>0</v>
      </c>
      <c r="Y104" s="566">
        <f t="shared" ca="1" si="96"/>
        <v>0</v>
      </c>
      <c r="Z104" s="566">
        <f t="shared" ca="1" si="96"/>
        <v>0</v>
      </c>
      <c r="AA104" s="333">
        <f t="shared" ca="1" si="96"/>
        <v>0</v>
      </c>
      <c r="AB104" s="333">
        <f t="shared" ca="1" si="96"/>
        <v>0</v>
      </c>
      <c r="AC104" s="333">
        <f t="shared" ca="1" si="96"/>
        <v>0</v>
      </c>
      <c r="AD104" s="333">
        <f t="shared" ca="1" si="96"/>
        <v>0</v>
      </c>
      <c r="AE104" s="333">
        <f t="shared" ca="1" si="96"/>
        <v>0</v>
      </c>
      <c r="AF104" s="333">
        <f t="shared" ca="1" si="96"/>
        <v>0</v>
      </c>
      <c r="AG104" s="333">
        <f t="shared" ca="1" si="96"/>
        <v>0</v>
      </c>
      <c r="AH104" s="333">
        <f t="shared" ca="1" si="96"/>
        <v>0</v>
      </c>
      <c r="AI104" s="333">
        <f t="shared" ca="1" si="96"/>
        <v>0</v>
      </c>
      <c r="AJ104" s="333">
        <f t="shared" ref="AJ104:BO104" ca="1" si="97">SUMPRODUCT(AJ79:AJ103,AJ18:AJ42)</f>
        <v>0</v>
      </c>
      <c r="AK104" s="333">
        <f t="shared" ca="1" si="97"/>
        <v>0</v>
      </c>
      <c r="AL104" s="333">
        <f t="shared" ca="1" si="97"/>
        <v>0</v>
      </c>
      <c r="AM104" s="333">
        <f t="shared" ca="1" si="97"/>
        <v>0</v>
      </c>
      <c r="AN104" s="333">
        <f t="shared" ca="1" si="97"/>
        <v>0</v>
      </c>
      <c r="AO104" s="333">
        <f t="shared" ca="1" si="97"/>
        <v>0</v>
      </c>
      <c r="AP104" s="333">
        <f t="shared" ca="1" si="97"/>
        <v>0</v>
      </c>
      <c r="AQ104" s="333">
        <f t="shared" ca="1" si="97"/>
        <v>0</v>
      </c>
      <c r="AR104" s="333">
        <f t="shared" ca="1" si="97"/>
        <v>0</v>
      </c>
      <c r="AS104" s="333">
        <f t="shared" ca="1" si="97"/>
        <v>0</v>
      </c>
      <c r="AT104" s="333">
        <f t="shared" ca="1" si="97"/>
        <v>0</v>
      </c>
      <c r="AU104" s="333">
        <f t="shared" ca="1" si="97"/>
        <v>0</v>
      </c>
      <c r="AV104" s="333">
        <f t="shared" ca="1" si="97"/>
        <v>0</v>
      </c>
      <c r="AW104" s="333">
        <f t="shared" ca="1" si="97"/>
        <v>0</v>
      </c>
      <c r="AX104" s="333">
        <f t="shared" ca="1" si="97"/>
        <v>0</v>
      </c>
      <c r="AY104" s="333">
        <f t="shared" ca="1" si="97"/>
        <v>0</v>
      </c>
      <c r="AZ104" s="333">
        <f t="shared" ca="1" si="97"/>
        <v>0</v>
      </c>
      <c r="BA104" s="333">
        <f t="shared" ca="1" si="97"/>
        <v>0</v>
      </c>
      <c r="BB104" s="333">
        <f t="shared" ca="1" si="97"/>
        <v>0</v>
      </c>
      <c r="BC104" s="333">
        <f t="shared" ca="1" si="97"/>
        <v>0</v>
      </c>
      <c r="BD104" s="333">
        <f t="shared" ca="1" si="97"/>
        <v>0</v>
      </c>
      <c r="BE104" s="333">
        <f t="shared" ca="1" si="97"/>
        <v>0</v>
      </c>
      <c r="BF104" s="333">
        <f t="shared" ca="1" si="97"/>
        <v>0</v>
      </c>
      <c r="BG104" s="333">
        <f t="shared" ca="1" si="97"/>
        <v>0</v>
      </c>
      <c r="BH104" s="333">
        <f t="shared" ca="1" si="97"/>
        <v>0</v>
      </c>
      <c r="BI104" s="333">
        <f t="shared" ca="1" si="97"/>
        <v>0</v>
      </c>
      <c r="BJ104" s="333">
        <f t="shared" ca="1" si="97"/>
        <v>0</v>
      </c>
      <c r="BK104" s="333">
        <f t="shared" ca="1" si="97"/>
        <v>0</v>
      </c>
      <c r="BL104" s="333">
        <f t="shared" ca="1" si="97"/>
        <v>0</v>
      </c>
      <c r="BM104" s="333">
        <f t="shared" ca="1" si="97"/>
        <v>0</v>
      </c>
      <c r="BN104" s="333">
        <f t="shared" ca="1" si="97"/>
        <v>0</v>
      </c>
      <c r="BO104" s="333">
        <f t="shared" ca="1" si="97"/>
        <v>0</v>
      </c>
      <c r="BP104" s="333">
        <f t="shared" ref="BP104:CO104" ca="1" si="98">SUMPRODUCT(BP79:BP103,BP18:BP42)</f>
        <v>0</v>
      </c>
      <c r="BQ104" s="333">
        <f t="shared" ca="1" si="98"/>
        <v>0</v>
      </c>
      <c r="BR104" s="333">
        <f t="shared" ca="1" si="98"/>
        <v>0</v>
      </c>
      <c r="BS104" s="333">
        <f t="shared" ca="1" si="98"/>
        <v>0</v>
      </c>
      <c r="BT104" s="333">
        <f t="shared" ca="1" si="98"/>
        <v>0</v>
      </c>
      <c r="BU104" s="333">
        <f t="shared" si="98"/>
        <v>0</v>
      </c>
      <c r="BV104" s="333">
        <f t="shared" si="98"/>
        <v>0</v>
      </c>
      <c r="BW104" s="333">
        <f t="shared" si="98"/>
        <v>0</v>
      </c>
      <c r="BX104" s="333">
        <f t="shared" si="98"/>
        <v>0</v>
      </c>
      <c r="BY104" s="333">
        <f t="shared" si="98"/>
        <v>0</v>
      </c>
      <c r="BZ104" s="333">
        <f t="shared" si="98"/>
        <v>0</v>
      </c>
      <c r="CA104" s="333">
        <f t="shared" si="98"/>
        <v>0</v>
      </c>
      <c r="CB104" s="333">
        <f t="shared" si="98"/>
        <v>0</v>
      </c>
      <c r="CC104" s="333">
        <f t="shared" si="98"/>
        <v>0</v>
      </c>
      <c r="CD104" s="333">
        <f t="shared" si="98"/>
        <v>0</v>
      </c>
      <c r="CE104" s="333">
        <f t="shared" si="98"/>
        <v>0</v>
      </c>
      <c r="CF104" s="333">
        <f t="shared" si="98"/>
        <v>0</v>
      </c>
      <c r="CG104" s="333">
        <f t="shared" si="98"/>
        <v>0</v>
      </c>
      <c r="CH104" s="333">
        <f t="shared" si="98"/>
        <v>0</v>
      </c>
      <c r="CI104" s="333">
        <f t="shared" si="98"/>
        <v>0</v>
      </c>
      <c r="CJ104" s="333">
        <f t="shared" si="98"/>
        <v>0</v>
      </c>
      <c r="CK104" s="333">
        <f t="shared" si="98"/>
        <v>0</v>
      </c>
      <c r="CL104" s="333">
        <f t="shared" si="98"/>
        <v>0</v>
      </c>
      <c r="CM104" s="333">
        <f t="shared" si="98"/>
        <v>0</v>
      </c>
      <c r="CN104" s="333">
        <f t="shared" si="98"/>
        <v>0</v>
      </c>
      <c r="CO104" s="333">
        <f t="shared" si="98"/>
        <v>0</v>
      </c>
      <c r="CP104" s="333">
        <f t="shared" ref="CP104:CS104" si="99">SUMPRODUCT(CP79:CP103,CP18:CP42)</f>
        <v>0</v>
      </c>
      <c r="CQ104" s="333">
        <f t="shared" si="99"/>
        <v>0</v>
      </c>
      <c r="CR104" s="333">
        <f t="shared" si="99"/>
        <v>0</v>
      </c>
      <c r="CS104" s="333">
        <f t="shared" si="99"/>
        <v>0</v>
      </c>
    </row>
    <row r="105" spans="1:97" s="323" customFormat="1" x14ac:dyDescent="0.25">
      <c r="D105" s="378"/>
      <c r="E105" s="378"/>
      <c r="F105" s="378"/>
      <c r="G105" s="378"/>
      <c r="H105" s="378"/>
      <c r="I105" s="378"/>
      <c r="J105" s="378"/>
      <c r="K105" s="378"/>
      <c r="L105" s="378"/>
      <c r="M105" s="378"/>
      <c r="N105" s="378"/>
      <c r="O105" s="378"/>
      <c r="P105" s="378"/>
      <c r="Q105" s="378"/>
      <c r="R105" s="378"/>
      <c r="S105" s="378"/>
      <c r="T105" s="378"/>
      <c r="U105" s="378"/>
      <c r="V105" s="378"/>
      <c r="W105" s="378"/>
      <c r="X105" s="378"/>
      <c r="Y105" s="378"/>
      <c r="Z105" s="378"/>
    </row>
    <row r="106" spans="1:97" s="323" customFormat="1" x14ac:dyDescent="0.25"/>
    <row r="107" spans="1:97" s="323" customFormat="1" ht="15.5" x14ac:dyDescent="0.35">
      <c r="A107" s="332" t="s">
        <v>10</v>
      </c>
      <c r="D107" s="331" t="str">
        <f>D77</f>
        <v>Tabellen visar emissionsfaktorer för NOx per år för respektive fartygsklass och år. Summaraden visar däremot mängden utsläpp av NOx för respektive år</v>
      </c>
    </row>
    <row r="108" spans="1:97" s="328" customFormat="1" ht="13" x14ac:dyDescent="0.3">
      <c r="A108" s="328" t="s">
        <v>72</v>
      </c>
      <c r="B108" s="328" t="s">
        <v>51</v>
      </c>
      <c r="C108" s="328" t="s">
        <v>73</v>
      </c>
      <c r="D108" s="328">
        <f>D78</f>
        <v>2019</v>
      </c>
      <c r="E108" s="328">
        <f t="shared" ref="E108:BP108" si="100">E78</f>
        <v>2020</v>
      </c>
      <c r="F108" s="328">
        <f t="shared" si="100"/>
        <v>2021</v>
      </c>
      <c r="G108" s="328">
        <f t="shared" si="100"/>
        <v>2022</v>
      </c>
      <c r="H108" s="328">
        <f t="shared" si="100"/>
        <v>2023</v>
      </c>
      <c r="I108" s="328">
        <f t="shared" si="100"/>
        <v>2024</v>
      </c>
      <c r="J108" s="328">
        <f t="shared" si="100"/>
        <v>2025</v>
      </c>
      <c r="K108" s="328">
        <f t="shared" si="100"/>
        <v>2026</v>
      </c>
      <c r="L108" s="328">
        <f t="shared" si="100"/>
        <v>2027</v>
      </c>
      <c r="M108" s="328">
        <f t="shared" si="100"/>
        <v>2028</v>
      </c>
      <c r="N108" s="328">
        <f t="shared" si="100"/>
        <v>2029</v>
      </c>
      <c r="O108" s="328">
        <f t="shared" si="100"/>
        <v>2030</v>
      </c>
      <c r="P108" s="328">
        <f t="shared" si="100"/>
        <v>2031</v>
      </c>
      <c r="Q108" s="328">
        <f t="shared" si="100"/>
        <v>2032</v>
      </c>
      <c r="R108" s="328">
        <f t="shared" si="100"/>
        <v>2033</v>
      </c>
      <c r="S108" s="328">
        <f t="shared" si="100"/>
        <v>2034</v>
      </c>
      <c r="T108" s="328">
        <f t="shared" si="100"/>
        <v>2035</v>
      </c>
      <c r="U108" s="328">
        <f t="shared" si="100"/>
        <v>2036</v>
      </c>
      <c r="V108" s="328">
        <f t="shared" si="100"/>
        <v>2037</v>
      </c>
      <c r="W108" s="328">
        <f t="shared" si="100"/>
        <v>2038</v>
      </c>
      <c r="X108" s="328">
        <f t="shared" si="100"/>
        <v>2039</v>
      </c>
      <c r="Y108" s="328">
        <f t="shared" si="100"/>
        <v>2040</v>
      </c>
      <c r="Z108" s="328">
        <f t="shared" si="100"/>
        <v>2041</v>
      </c>
      <c r="AA108" s="328">
        <f t="shared" si="100"/>
        <v>2042</v>
      </c>
      <c r="AB108" s="328">
        <f t="shared" si="100"/>
        <v>2043</v>
      </c>
      <c r="AC108" s="328">
        <f t="shared" si="100"/>
        <v>2044</v>
      </c>
      <c r="AD108" s="328">
        <f t="shared" si="100"/>
        <v>2045</v>
      </c>
      <c r="AE108" s="328">
        <f t="shared" si="100"/>
        <v>2046</v>
      </c>
      <c r="AF108" s="328">
        <f t="shared" si="100"/>
        <v>2047</v>
      </c>
      <c r="AG108" s="328">
        <f t="shared" si="100"/>
        <v>2048</v>
      </c>
      <c r="AH108" s="328">
        <f t="shared" si="100"/>
        <v>2049</v>
      </c>
      <c r="AI108" s="328">
        <f t="shared" si="100"/>
        <v>2050</v>
      </c>
      <c r="AJ108" s="328">
        <f t="shared" si="100"/>
        <v>2051</v>
      </c>
      <c r="AK108" s="328">
        <f t="shared" si="100"/>
        <v>2052</v>
      </c>
      <c r="AL108" s="328">
        <f t="shared" si="100"/>
        <v>2053</v>
      </c>
      <c r="AM108" s="328">
        <f t="shared" si="100"/>
        <v>2054</v>
      </c>
      <c r="AN108" s="328">
        <f t="shared" si="100"/>
        <v>2055</v>
      </c>
      <c r="AO108" s="328">
        <f t="shared" si="100"/>
        <v>2056</v>
      </c>
      <c r="AP108" s="328">
        <f t="shared" si="100"/>
        <v>2057</v>
      </c>
      <c r="AQ108" s="328">
        <f t="shared" si="100"/>
        <v>2058</v>
      </c>
      <c r="AR108" s="328">
        <f t="shared" si="100"/>
        <v>2059</v>
      </c>
      <c r="AS108" s="328">
        <f t="shared" si="100"/>
        <v>2060</v>
      </c>
      <c r="AT108" s="328">
        <f t="shared" si="100"/>
        <v>2061</v>
      </c>
      <c r="AU108" s="328">
        <f t="shared" si="100"/>
        <v>2062</v>
      </c>
      <c r="AV108" s="328">
        <f t="shared" si="100"/>
        <v>2063</v>
      </c>
      <c r="AW108" s="328">
        <f t="shared" si="100"/>
        <v>2064</v>
      </c>
      <c r="AX108" s="328">
        <f t="shared" si="100"/>
        <v>2065</v>
      </c>
      <c r="AY108" s="328">
        <f t="shared" si="100"/>
        <v>2066</v>
      </c>
      <c r="AZ108" s="328">
        <f t="shared" si="100"/>
        <v>2067</v>
      </c>
      <c r="BA108" s="328">
        <f t="shared" si="100"/>
        <v>2068</v>
      </c>
      <c r="BB108" s="328">
        <f t="shared" si="100"/>
        <v>2069</v>
      </c>
      <c r="BC108" s="328">
        <f t="shared" si="100"/>
        <v>2070</v>
      </c>
      <c r="BD108" s="328">
        <f t="shared" si="100"/>
        <v>2071</v>
      </c>
      <c r="BE108" s="328">
        <f t="shared" si="100"/>
        <v>2072</v>
      </c>
      <c r="BF108" s="328">
        <f t="shared" si="100"/>
        <v>2073</v>
      </c>
      <c r="BG108" s="328">
        <f t="shared" si="100"/>
        <v>2074</v>
      </c>
      <c r="BH108" s="328">
        <f t="shared" si="100"/>
        <v>2075</v>
      </c>
      <c r="BI108" s="328">
        <f t="shared" si="100"/>
        <v>2076</v>
      </c>
      <c r="BJ108" s="328">
        <f t="shared" si="100"/>
        <v>2077</v>
      </c>
      <c r="BK108" s="328">
        <f t="shared" si="100"/>
        <v>2078</v>
      </c>
      <c r="BL108" s="328">
        <f t="shared" si="100"/>
        <v>2079</v>
      </c>
      <c r="BM108" s="328">
        <f t="shared" si="100"/>
        <v>2080</v>
      </c>
      <c r="BN108" s="328">
        <f t="shared" si="100"/>
        <v>2081</v>
      </c>
      <c r="BO108" s="328">
        <f t="shared" si="100"/>
        <v>2082</v>
      </c>
      <c r="BP108" s="328">
        <f t="shared" si="100"/>
        <v>2083</v>
      </c>
      <c r="BQ108" s="328">
        <f t="shared" ref="BQ108:BY108" si="101">BQ78</f>
        <v>2084</v>
      </c>
      <c r="BR108" s="328">
        <f t="shared" si="101"/>
        <v>2085</v>
      </c>
      <c r="BS108" s="328">
        <f t="shared" si="101"/>
        <v>2086</v>
      </c>
      <c r="BT108" s="328">
        <f t="shared" si="101"/>
        <v>2087</v>
      </c>
      <c r="BU108" s="328">
        <f t="shared" si="101"/>
        <v>2088</v>
      </c>
      <c r="BV108" s="328">
        <f t="shared" si="101"/>
        <v>2089</v>
      </c>
      <c r="BW108" s="328">
        <f t="shared" si="101"/>
        <v>2090</v>
      </c>
      <c r="BX108" s="328">
        <f t="shared" si="101"/>
        <v>2091</v>
      </c>
      <c r="BY108" s="328">
        <f t="shared" si="101"/>
        <v>2092</v>
      </c>
      <c r="BZ108" s="328">
        <f>BZ78</f>
        <v>2093</v>
      </c>
      <c r="CA108" s="328">
        <f t="shared" ref="CA108:CO108" si="102">CA78</f>
        <v>2094</v>
      </c>
      <c r="CB108" s="328">
        <f t="shared" si="102"/>
        <v>2095</v>
      </c>
      <c r="CC108" s="328">
        <f t="shared" si="102"/>
        <v>2096</v>
      </c>
      <c r="CD108" s="328">
        <f t="shared" si="102"/>
        <v>2097</v>
      </c>
      <c r="CE108" s="328">
        <f t="shared" si="102"/>
        <v>2098</v>
      </c>
      <c r="CF108" s="328">
        <f t="shared" si="102"/>
        <v>2099</v>
      </c>
      <c r="CG108" s="328">
        <f t="shared" si="102"/>
        <v>2100</v>
      </c>
      <c r="CH108" s="328">
        <f t="shared" si="102"/>
        <v>2101</v>
      </c>
      <c r="CI108" s="328">
        <f t="shared" si="102"/>
        <v>2102</v>
      </c>
      <c r="CJ108" s="328">
        <f t="shared" si="102"/>
        <v>2103</v>
      </c>
      <c r="CK108" s="328">
        <f t="shared" si="102"/>
        <v>2104</v>
      </c>
      <c r="CL108" s="328">
        <f t="shared" si="102"/>
        <v>2105</v>
      </c>
      <c r="CM108" s="328">
        <f t="shared" si="102"/>
        <v>2106</v>
      </c>
      <c r="CN108" s="328">
        <f t="shared" si="102"/>
        <v>2107</v>
      </c>
      <c r="CO108" s="328">
        <f t="shared" si="102"/>
        <v>2108</v>
      </c>
      <c r="CP108" s="328">
        <f t="shared" ref="CP108:CS108" si="103">CP78</f>
        <v>2109</v>
      </c>
      <c r="CQ108" s="328">
        <f t="shared" si="103"/>
        <v>2110</v>
      </c>
      <c r="CR108" s="328">
        <f t="shared" si="103"/>
        <v>2111</v>
      </c>
      <c r="CS108" s="328">
        <f t="shared" si="103"/>
        <v>2112</v>
      </c>
    </row>
    <row r="109" spans="1:97" s="323" customFormat="1" x14ac:dyDescent="0.25">
      <c r="A109" s="278">
        <f t="shared" ref="A109" si="104">A48</f>
        <v>0</v>
      </c>
      <c r="B109" s="278" t="str">
        <f>'UA basår'!B7</f>
        <v>0 0</v>
      </c>
      <c r="C109" s="278">
        <f t="shared" ref="C109" si="105">C48</f>
        <v>0</v>
      </c>
      <c r="D109" s="335">
        <f>INDEX('NOx &amp; CO2'!$E$6:$I$10,MATCH($C109,'NOx &amp; CO2'!$C$6:$C$10,1),MATCH(D$108,'NOx &amp; CO2'!$E$5:$H$5,1))</f>
        <v>7.17E-2</v>
      </c>
      <c r="E109" s="335">
        <f>INDEX('NOx &amp; CO2'!$T$6:$W$10,MATCH($C109,'NOx &amp; CO2'!$R$6:$R$10,1),MATCH(E$108,'NOx &amp; CO2'!$T$5:$W$5,1))*D109</f>
        <v>6.8558723496039697E-2</v>
      </c>
      <c r="F109" s="335">
        <f>INDEX('NOx &amp; CO2'!$T$6:$W$10,MATCH($C109,'NOx &amp; CO2'!$R$6:$R$10,1),MATCH(F$108,'NOx &amp; CO2'!$T$5:$W$5,1))*E109</f>
        <v>6.5555070675124491E-2</v>
      </c>
      <c r="G109" s="335">
        <f>INDEX('NOx &amp; CO2'!$T$6:$W$10,MATCH($C109,'NOx &amp; CO2'!$R$6:$R$10,1),MATCH(G$108,'NOx &amp; CO2'!$T$5:$W$5,1))*F109</f>
        <v>6.2683012052708514E-2</v>
      </c>
      <c r="H109" s="335">
        <f>INDEX('NOx &amp; CO2'!$T$6:$W$10,MATCH($C109,'NOx &amp; CO2'!$R$6:$R$10,1),MATCH(H$108,'NOx &amp; CO2'!$T$5:$W$5,1))*G109</f>
        <v>5.9936782304331478E-2</v>
      </c>
      <c r="I109" s="335">
        <f>INDEX('NOx &amp; CO2'!$T$6:$W$10,MATCH($C109,'NOx &amp; CO2'!$R$6:$R$10,1),MATCH(I$108,'NOx &amp; CO2'!$T$5:$W$5,1))*H109</f>
        <v>5.7310868692398702E-2</v>
      </c>
      <c r="J109" s="335">
        <f>INDEX('NOx &amp; CO2'!$T$6:$W$10,MATCH($C109,'NOx &amp; CO2'!$R$6:$R$10,1),MATCH(J$108,'NOx &amp; CO2'!$T$5:$W$5,1))*I109</f>
        <v>5.4800000000000008E-2</v>
      </c>
      <c r="K109" s="335">
        <f>INDEX('NOx &amp; CO2'!$T$6:$W$10,MATCH($C109,'NOx &amp; CO2'!$R$6:$R$10,1),MATCH(K$108,'NOx &amp; CO2'!$T$5:$W$5,1))*J109</f>
        <v>5.268069525177068E-2</v>
      </c>
      <c r="L109" s="335">
        <f>INDEX('NOx &amp; CO2'!$T$6:$W$10,MATCH($C109,'NOx &amp; CO2'!$R$6:$R$10,1),MATCH(L$108,'NOx &amp; CO2'!$T$5:$W$5,1))*K109</f>
        <v>5.0643351317699516E-2</v>
      </c>
      <c r="M109" s="335">
        <f>INDEX('NOx &amp; CO2'!$T$6:$W$10,MATCH($C109,'NOx &amp; CO2'!$R$6:$R$10,1),MATCH(M$108,'NOx &amp; CO2'!$T$5:$W$5,1))*L109</f>
        <v>4.8684798490804503E-2</v>
      </c>
      <c r="N109" s="335">
        <f>INDEX('NOx &amp; CO2'!$T$6:$W$10,MATCH($C109,'NOx &amp; CO2'!$R$6:$R$10,1),MATCH(N$108,'NOx &amp; CO2'!$T$5:$W$5,1))*M109</f>
        <v>4.6801989647590088E-2</v>
      </c>
      <c r="O109" s="335">
        <f>INDEX('NOx &amp; CO2'!$T$6:$W$10,MATCH($C109,'NOx &amp; CO2'!$R$6:$R$10,1),MATCH(O$108,'NOx &amp; CO2'!$T$5:$W$5,1))*N109</f>
        <v>4.4991995507321518E-2</v>
      </c>
      <c r="P109" s="335">
        <f>INDEX('NOx &amp; CO2'!$T$6:$W$10,MATCH($C109,'NOx &amp; CO2'!$R$6:$R$10,1),MATCH(P$108,'NOx &amp; CO2'!$T$5:$W$5,1))*O109</f>
        <v>4.3252000074639418E-2</v>
      </c>
      <c r="Q109" s="335">
        <f>INDEX('NOx &amp; CO2'!$T$6:$W$10,MATCH($C109,'NOx &amp; CO2'!$R$6:$R$10,1),MATCH(Q$108,'NOx &amp; CO2'!$T$5:$W$5,1))*P109</f>
        <v>4.1579296258424117E-2</v>
      </c>
      <c r="R109" s="335">
        <f>INDEX('NOx &amp; CO2'!$T$6:$W$10,MATCH($C109,'NOx &amp; CO2'!$R$6:$R$10,1),MATCH(R$108,'NOx &amp; CO2'!$T$5:$W$5,1))*Q109</f>
        <v>3.9971281660093602E-2</v>
      </c>
      <c r="S109" s="335">
        <f>INDEX('NOx &amp; CO2'!$T$6:$W$10,MATCH($C109,'NOx &amp; CO2'!$R$6:$R$10,1),MATCH(S$108,'NOx &amp; CO2'!$T$5:$W$5,1))*R109</f>
        <v>3.8425454524782507E-2</v>
      </c>
      <c r="T109" s="335">
        <f>INDEX('NOx &amp; CO2'!$T$6:$W$10,MATCH($C109,'NOx &amp; CO2'!$R$6:$R$10,1),MATCH(T$108,'NOx &amp; CO2'!$T$5:$W$5,1))*S109</f>
        <v>3.6939409849102912E-2</v>
      </c>
      <c r="U109" s="335">
        <f>INDEX('NOx &amp; CO2'!$T$6:$W$10,MATCH($C109,'NOx &amp; CO2'!$R$6:$R$10,1),MATCH(U$108,'NOx &amp; CO2'!$T$5:$W$5,1))*T109</f>
        <v>3.5510835639431505E-2</v>
      </c>
      <c r="V109" s="335">
        <f>INDEX('NOx &amp; CO2'!$T$6:$W$10,MATCH($C109,'NOx &amp; CO2'!$R$6:$R$10,1),MATCH(V$108,'NOx &amp; CO2'!$T$5:$W$5,1))*U109</f>
        <v>3.4137509314901608E-2</v>
      </c>
      <c r="W109" s="335">
        <f>INDEX('NOx &amp; CO2'!$T$6:$W$10,MATCH($C109,'NOx &amp; CO2'!$R$6:$R$10,1),MATCH(W$108,'NOx &amp; CO2'!$T$5:$W$5,1))*V109</f>
        <v>3.2817294249503907E-2</v>
      </c>
      <c r="X109" s="335">
        <f>INDEX('NOx &amp; CO2'!$T$6:$W$10,MATCH($C109,'NOx &amp; CO2'!$R$6:$R$10,1),MATCH(X$108,'NOx &amp; CO2'!$T$5:$W$5,1))*W109</f>
        <v>3.1548136447916084E-2</v>
      </c>
      <c r="Y109" s="335">
        <f>INDEX('NOx &amp; CO2'!$T$6:$W$10,MATCH($C109,'NOx &amp; CO2'!$R$6:$R$10,1),MATCH(Y$108,'NOx &amp; CO2'!$T$5:$W$5,1))*X109</f>
        <v>3.0328061349889527E-2</v>
      </c>
      <c r="Z109" s="335">
        <f>INDEX('NOx &amp; CO2'!$T$6:$W$10,MATCH($C109,'NOx &amp; CO2'!$R$6:$R$10,1),MATCH(Z$108,'NOx &amp; CO2'!$T$5:$W$5,1))*Y109</f>
        <v>2.9155170758221438E-2</v>
      </c>
      <c r="AA109" s="335">
        <f>INDEX('NOx &amp; CO2'!$T$6:$W$10,MATCH($C109,'NOx &amp; CO2'!$R$6:$R$10,1),MATCH(AA$108,'NOx &amp; CO2'!$T$5:$W$5,1))*Z109</f>
        <v>2.8027639885532835E-2</v>
      </c>
      <c r="AB109" s="335">
        <f>INDEX('NOx &amp; CO2'!$T$6:$W$10,MATCH($C109,'NOx &amp; CO2'!$R$6:$R$10,1),MATCH(AB$108,'NOx &amp; CO2'!$T$5:$W$5,1))*AA109</f>
        <v>2.6943714515257809E-2</v>
      </c>
      <c r="AC109" s="335">
        <f>INDEX('NOx &amp; CO2'!$T$6:$W$10,MATCH($C109,'NOx &amp; CO2'!$R$6:$R$10,1),MATCH(AC$108,'NOx &amp; CO2'!$T$5:$W$5,1))*AB109</f>
        <v>2.5901708272427128E-2</v>
      </c>
      <c r="AD109" s="335">
        <f>INDEX('NOx &amp; CO2'!$T$6:$W$10,MATCH($C109,'NOx &amp; CO2'!$R$6:$R$10,1),MATCH(AD$108,'NOx &amp; CO2'!$T$5:$W$5,1))*AC109</f>
        <v>2.4900000000000019E-2</v>
      </c>
      <c r="AE109" s="335">
        <f>INDEX('NOx &amp; CO2'!$T$6:$W$10,MATCH($C109,'NOx &amp; CO2'!$R$6:$R$10,1),MATCH(AE$108,'NOx &amp; CO2'!$T$5:$W$5,1))*AD109</f>
        <v>2.4210502134589099E-2</v>
      </c>
      <c r="AF109" s="335">
        <f>INDEX('NOx &amp; CO2'!$T$6:$W$10,MATCH($C109,'NOx &amp; CO2'!$R$6:$R$10,1),MATCH(AF$108,'NOx &amp; CO2'!$T$5:$W$5,1))*AE109</f>
        <v>2.3540096932086061E-2</v>
      </c>
      <c r="AG109" s="335">
        <f>INDEX('NOx &amp; CO2'!$T$6:$W$10,MATCH($C109,'NOx &amp; CO2'!$R$6:$R$10,1),MATCH(AG$108,'NOx &amp; CO2'!$T$5:$W$5,1))*AF109</f>
        <v>2.2888255703723031E-2</v>
      </c>
      <c r="AH109" s="335">
        <f>INDEX('NOx &amp; CO2'!$T$6:$W$10,MATCH($C109,'NOx &amp; CO2'!$R$6:$R$10,1),MATCH(AH$108,'NOx &amp; CO2'!$T$5:$W$5,1))*AG109</f>
        <v>2.2254464400482215E-2</v>
      </c>
      <c r="AI109" s="335">
        <f>INDEX('NOx &amp; CO2'!$T$6:$W$10,MATCH($C109,'NOx &amp; CO2'!$R$6:$R$10,1),MATCH(AI$108,'NOx &amp; CO2'!$T$5:$W$5,1))*AH109</f>
        <v>2.1638223207711301E-2</v>
      </c>
      <c r="AJ109" s="335">
        <f>INDEX('NOx &amp; CO2'!$T$6:$W$10,MATCH($C109,'NOx &amp; CO2'!$R$6:$R$10,1),MATCH(AJ$108,'NOx &amp; CO2'!$T$5:$W$5,1))*AI109</f>
        <v>2.1039046150964236E-2</v>
      </c>
      <c r="AK109" s="335">
        <f>INDEX('NOx &amp; CO2'!$T$6:$W$10,MATCH($C109,'NOx &amp; CO2'!$R$6:$R$10,1),MATCH(AK$108,'NOx &amp; CO2'!$T$5:$W$5,1))*AJ109</f>
        <v>2.0456460712756541E-2</v>
      </c>
      <c r="AL109" s="335">
        <f>INDEX('NOx &amp; CO2'!$T$6:$W$10,MATCH($C109,'NOx &amp; CO2'!$R$6:$R$10,1),MATCH(AL$108,'NOx &amp; CO2'!$T$5:$W$5,1))*AK109</f>
        <v>1.9890007459932926E-2</v>
      </c>
      <c r="AM109" s="335">
        <f>INDEX('NOx &amp; CO2'!$T$6:$W$10,MATCH($C109,'NOx &amp; CO2'!$R$6:$R$10,1),MATCH(AM$108,'NOx &amp; CO2'!$T$5:$W$5,1))*AL109</f>
        <v>1.9339239681353367E-2</v>
      </c>
      <c r="AN109" s="335">
        <f>INDEX('NOx &amp; CO2'!$T$6:$W$10,MATCH($C109,'NOx &amp; CO2'!$R$6:$R$10,1),MATCH(AN$108,'NOx &amp; CO2'!$T$5:$W$5,1))*AM109</f>
        <v>1.8803723035611869E-2</v>
      </c>
      <c r="AO109" s="335">
        <f>INDEX('NOx &amp; CO2'!$T$6:$W$10,MATCH($C109,'NOx &amp; CO2'!$R$6:$R$10,1),MATCH(AO$108,'NOx &amp; CO2'!$T$5:$W$5,1))*AN109</f>
        <v>1.8283035208510164E-2</v>
      </c>
      <c r="AP109" s="335">
        <f>INDEX('NOx &amp; CO2'!$T$6:$W$10,MATCH($C109,'NOx &amp; CO2'!$R$6:$R$10,1),MATCH(AP$108,'NOx &amp; CO2'!$T$5:$W$5,1))*AO109</f>
        <v>1.777676558001617E-2</v>
      </c>
      <c r="AQ109" s="335">
        <f>INDEX('NOx &amp; CO2'!$T$6:$W$10,MATCH($C109,'NOx &amp; CO2'!$R$6:$R$10,1),MATCH(AQ$108,'NOx &amp; CO2'!$T$5:$W$5,1))*AP109</f>
        <v>1.7284514900444626E-2</v>
      </c>
      <c r="AR109" s="335">
        <f>INDEX('NOx &amp; CO2'!$T$6:$W$10,MATCH($C109,'NOx &amp; CO2'!$R$6:$R$10,1),MATCH(AR$108,'NOx &amp; CO2'!$T$5:$W$5,1))*AQ109</f>
        <v>1.6805894975604474E-2</v>
      </c>
      <c r="AS109" s="335">
        <f>INDEX('NOx &amp; CO2'!$T$6:$W$10,MATCH($C109,'NOx &amp; CO2'!$R$6:$R$10,1),MATCH(AS$108,'NOx &amp; CO2'!$T$5:$W$5,1))*AR109</f>
        <v>1.6340528360664741E-2</v>
      </c>
      <c r="AT109" s="335">
        <f>INDEX('NOx &amp; CO2'!$T$6:$W$10,MATCH($C109,'NOx &amp; CO2'!$R$6:$R$10,1),MATCH(AT$108,'NOx &amp; CO2'!$T$5:$W$5,1))*AS109</f>
        <v>1.5888048062497474E-2</v>
      </c>
      <c r="AU109" s="335">
        <f>INDEX('NOx &amp; CO2'!$T$6:$W$10,MATCH($C109,'NOx &amp; CO2'!$R$6:$R$10,1),MATCH(AU$108,'NOx &amp; CO2'!$T$5:$W$5,1))*AT109</f>
        <v>1.5448097250263013E-2</v>
      </c>
      <c r="AV109" s="335">
        <f>INDEX('NOx &amp; CO2'!$T$6:$W$10,MATCH($C109,'NOx &amp; CO2'!$R$6:$R$10,1),MATCH(AV$108,'NOx &amp; CO2'!$T$5:$W$5,1))*AU109</f>
        <v>1.5020328974009333E-2</v>
      </c>
      <c r="AW109" s="335">
        <f>INDEX('NOx &amp; CO2'!$T$6:$W$10,MATCH($C109,'NOx &amp; CO2'!$R$6:$R$10,1),MATCH(AW$108,'NOx &amp; CO2'!$T$5:$W$5,1))*AV109</f>
        <v>1.4604405891063581E-2</v>
      </c>
      <c r="AX109" s="335">
        <f>INDEX('NOx &amp; CO2'!$T$6:$W$10,MATCH($C109,'NOx &amp; CO2'!$R$6:$R$10,1),MATCH(AX$108,'NOx &amp; CO2'!$T$5:$W$5,1))*AW109</f>
        <v>1.4200000000000008E-2</v>
      </c>
      <c r="AY109" s="335">
        <f>INDEX('NOx &amp; CO2'!$T$6:$W$10,MATCH($C109,'NOx &amp; CO2'!$R$6:$R$10,1),MATCH(AY$108,'NOx &amp; CO2'!$T$5:$W$5,1))*AX109</f>
        <v>1.4200000000000008E-2</v>
      </c>
      <c r="AZ109" s="335">
        <f>INDEX('NOx &amp; CO2'!$T$6:$W$10,MATCH($C109,'NOx &amp; CO2'!$R$6:$R$10,1),MATCH(AZ$108,'NOx &amp; CO2'!$T$5:$W$5,1))*AY109</f>
        <v>1.4200000000000008E-2</v>
      </c>
      <c r="BA109" s="335">
        <f>INDEX('NOx &amp; CO2'!$T$6:$W$10,MATCH($C109,'NOx &amp; CO2'!$R$6:$R$10,1),MATCH(BA$108,'NOx &amp; CO2'!$T$5:$W$5,1))*AZ109</f>
        <v>1.4200000000000008E-2</v>
      </c>
      <c r="BB109" s="335">
        <f>INDEX('NOx &amp; CO2'!$T$6:$W$10,MATCH($C109,'NOx &amp; CO2'!$R$6:$R$10,1),MATCH(BB$108,'NOx &amp; CO2'!$T$5:$W$5,1))*BA109</f>
        <v>1.4200000000000008E-2</v>
      </c>
      <c r="BC109" s="335">
        <f>INDEX('NOx &amp; CO2'!$T$6:$W$10,MATCH($C109,'NOx &amp; CO2'!$R$6:$R$10,1),MATCH(BC$108,'NOx &amp; CO2'!$T$5:$W$5,1))*BB109</f>
        <v>1.4200000000000008E-2</v>
      </c>
      <c r="BD109" s="335">
        <f>INDEX('NOx &amp; CO2'!$T$6:$W$10,MATCH($C109,'NOx &amp; CO2'!$R$6:$R$10,1),MATCH(BD$108,'NOx &amp; CO2'!$T$5:$W$5,1))*BC109</f>
        <v>1.4200000000000008E-2</v>
      </c>
      <c r="BE109" s="335">
        <f>INDEX('NOx &amp; CO2'!$T$6:$W$10,MATCH($C109,'NOx &amp; CO2'!$R$6:$R$10,1),MATCH(BE$108,'NOx &amp; CO2'!$T$5:$W$5,1))*BD109</f>
        <v>1.4200000000000008E-2</v>
      </c>
      <c r="BF109" s="335">
        <f>INDEX('NOx &amp; CO2'!$T$6:$W$10,MATCH($C109,'NOx &amp; CO2'!$R$6:$R$10,1),MATCH(BF$108,'NOx &amp; CO2'!$T$5:$W$5,1))*BE109</f>
        <v>1.4200000000000008E-2</v>
      </c>
      <c r="BG109" s="335">
        <f>INDEX('NOx &amp; CO2'!$T$6:$W$10,MATCH($C109,'NOx &amp; CO2'!$R$6:$R$10,1),MATCH(BG$108,'NOx &amp; CO2'!$T$5:$W$5,1))*BF109</f>
        <v>1.4200000000000008E-2</v>
      </c>
      <c r="BH109" s="335">
        <f>INDEX('NOx &amp; CO2'!$T$6:$W$10,MATCH($C109,'NOx &amp; CO2'!$R$6:$R$10,1),MATCH(BH$108,'NOx &amp; CO2'!$T$5:$W$5,1))*BG109</f>
        <v>1.4200000000000008E-2</v>
      </c>
      <c r="BI109" s="335">
        <f>INDEX('NOx &amp; CO2'!$T$6:$W$10,MATCH($C109,'NOx &amp; CO2'!$R$6:$R$10,1),MATCH(BI$108,'NOx &amp; CO2'!$T$5:$W$5,1))*BH109</f>
        <v>1.4200000000000008E-2</v>
      </c>
      <c r="BJ109" s="335">
        <f>INDEX('NOx &amp; CO2'!$T$6:$W$10,MATCH($C109,'NOx &amp; CO2'!$R$6:$R$10,1),MATCH(BJ$108,'NOx &amp; CO2'!$T$5:$W$5,1))*BI109</f>
        <v>1.4200000000000008E-2</v>
      </c>
      <c r="BK109" s="335">
        <f>INDEX('NOx &amp; CO2'!$T$6:$W$10,MATCH($C109,'NOx &amp; CO2'!$R$6:$R$10,1),MATCH(BK$108,'NOx &amp; CO2'!$T$5:$W$5,1))*BJ109</f>
        <v>1.4200000000000008E-2</v>
      </c>
      <c r="BL109" s="335">
        <f>INDEX('NOx &amp; CO2'!$T$6:$W$10,MATCH($C109,'NOx &amp; CO2'!$R$6:$R$10,1),MATCH(BL$108,'NOx &amp; CO2'!$T$5:$W$5,1))*BK109</f>
        <v>1.4200000000000008E-2</v>
      </c>
      <c r="BM109" s="335">
        <f>INDEX('NOx &amp; CO2'!$T$6:$W$10,MATCH($C109,'NOx &amp; CO2'!$R$6:$R$10,1),MATCH(BM$108,'NOx &amp; CO2'!$T$5:$W$5,1))*BL109</f>
        <v>1.4200000000000008E-2</v>
      </c>
      <c r="BN109" s="335">
        <f>INDEX('NOx &amp; CO2'!$T$6:$W$10,MATCH($C109,'NOx &amp; CO2'!$R$6:$R$10,1),MATCH(BN$108,'NOx &amp; CO2'!$T$5:$W$5,1))*BM109</f>
        <v>1.4200000000000008E-2</v>
      </c>
      <c r="BO109" s="335">
        <f>INDEX('NOx &amp; CO2'!$T$6:$W$10,MATCH($C109,'NOx &amp; CO2'!$R$6:$R$10,1),MATCH(BO$108,'NOx &amp; CO2'!$T$5:$W$5,1))*BN109</f>
        <v>1.4200000000000008E-2</v>
      </c>
      <c r="BP109" s="335">
        <f>INDEX('NOx &amp; CO2'!$T$6:$W$10,MATCH($C109,'NOx &amp; CO2'!$R$6:$R$10,1),MATCH(BP$108,'NOx &amp; CO2'!$T$5:$W$5,1))*BO109</f>
        <v>1.4200000000000008E-2</v>
      </c>
      <c r="BQ109" s="335">
        <f>INDEX('NOx &amp; CO2'!$T$6:$W$10,MATCH($C109,'NOx &amp; CO2'!$R$6:$R$10,1),MATCH(BQ$108,'NOx &amp; CO2'!$T$5:$W$5,1))*BP109</f>
        <v>1.4200000000000008E-2</v>
      </c>
      <c r="BR109" s="335">
        <f>INDEX('NOx &amp; CO2'!$T$6:$W$10,MATCH($C109,'NOx &amp; CO2'!$R$6:$R$10,1),MATCH(BR$108,'NOx &amp; CO2'!$T$5:$W$5,1))*BQ109</f>
        <v>1.4200000000000008E-2</v>
      </c>
      <c r="BS109" s="335">
        <f>INDEX('NOx &amp; CO2'!$T$6:$W$10,MATCH($C109,'NOx &amp; CO2'!$R$6:$R$10,1),MATCH(BS$108,'NOx &amp; CO2'!$T$5:$W$5,1))*BR109</f>
        <v>1.4200000000000008E-2</v>
      </c>
      <c r="BT109" s="335">
        <f>INDEX('NOx &amp; CO2'!$T$6:$W$10,MATCH($C109,'NOx &amp; CO2'!$R$6:$R$10,1),MATCH(BT$108,'NOx &amp; CO2'!$T$5:$W$5,1))*BS109</f>
        <v>1.4200000000000008E-2</v>
      </c>
      <c r="BU109" s="335">
        <f>INDEX('NOx &amp; CO2'!$T$6:$W$10,MATCH($C109,'NOx &amp; CO2'!$R$6:$R$10,1),MATCH(BU$108,'NOx &amp; CO2'!$T$5:$W$5,1))*BT109</f>
        <v>1.4200000000000008E-2</v>
      </c>
      <c r="BV109" s="335">
        <f>INDEX('NOx &amp; CO2'!$T$6:$W$10,MATCH($C109,'NOx &amp; CO2'!$R$6:$R$10,1),MATCH(BV$108,'NOx &amp; CO2'!$T$5:$W$5,1))*BU109</f>
        <v>1.4200000000000008E-2</v>
      </c>
      <c r="BW109" s="335">
        <f>INDEX('NOx &amp; CO2'!$T$6:$W$10,MATCH($C109,'NOx &amp; CO2'!$R$6:$R$10,1),MATCH(BW$108,'NOx &amp; CO2'!$T$5:$W$5,1))*BV109</f>
        <v>1.4200000000000008E-2</v>
      </c>
      <c r="BX109" s="335">
        <f>INDEX('NOx &amp; CO2'!$T$6:$W$10,MATCH($C109,'NOx &amp; CO2'!$R$6:$R$10,1),MATCH(BX$108,'NOx &amp; CO2'!$T$5:$W$5,1))*BW109</f>
        <v>1.4200000000000008E-2</v>
      </c>
      <c r="BY109" s="335">
        <f>INDEX('NOx &amp; CO2'!$T$6:$W$10,MATCH($C109,'NOx &amp; CO2'!$R$6:$R$10,1),MATCH(BY$108,'NOx &amp; CO2'!$T$5:$W$5,1))*BX109</f>
        <v>1.4200000000000008E-2</v>
      </c>
      <c r="BZ109" s="335">
        <f>INDEX('NOx &amp; CO2'!$T$6:$W$10,MATCH($C109,'NOx &amp; CO2'!$R$6:$R$10,1),MATCH(BZ$108,'NOx &amp; CO2'!$T$5:$W$5,1))*BY109</f>
        <v>1.4200000000000008E-2</v>
      </c>
      <c r="CA109" s="335">
        <f>INDEX('NOx &amp; CO2'!$T$6:$W$10,MATCH($C109,'NOx &amp; CO2'!$R$6:$R$10,1),MATCH(CA$108,'NOx &amp; CO2'!$T$5:$W$5,1))*BZ109</f>
        <v>1.4200000000000008E-2</v>
      </c>
      <c r="CB109" s="335">
        <f>INDEX('NOx &amp; CO2'!$T$6:$W$10,MATCH($C109,'NOx &amp; CO2'!$R$6:$R$10,1),MATCH(CB$108,'NOx &amp; CO2'!$T$5:$W$5,1))*CA109</f>
        <v>1.4200000000000008E-2</v>
      </c>
      <c r="CC109" s="335">
        <f>INDEX('NOx &amp; CO2'!$T$6:$W$10,MATCH($C109,'NOx &amp; CO2'!$R$6:$R$10,1),MATCH(CC$108,'NOx &amp; CO2'!$T$5:$W$5,1))*CB109</f>
        <v>1.4200000000000008E-2</v>
      </c>
      <c r="CD109" s="335">
        <f>INDEX('NOx &amp; CO2'!$T$6:$W$10,MATCH($C109,'NOx &amp; CO2'!$R$6:$R$10,1),MATCH(CD$108,'NOx &amp; CO2'!$T$5:$W$5,1))*CC109</f>
        <v>1.4200000000000008E-2</v>
      </c>
      <c r="CE109" s="335">
        <f>INDEX('NOx &amp; CO2'!$T$6:$W$10,MATCH($C109,'NOx &amp; CO2'!$R$6:$R$10,1),MATCH(CE$108,'NOx &amp; CO2'!$T$5:$W$5,1))*CD109</f>
        <v>1.4200000000000008E-2</v>
      </c>
      <c r="CF109" s="335">
        <f>INDEX('NOx &amp; CO2'!$T$6:$W$10,MATCH($C109,'NOx &amp; CO2'!$R$6:$R$10,1),MATCH(CF$108,'NOx &amp; CO2'!$T$5:$W$5,1))*CE109</f>
        <v>1.4200000000000008E-2</v>
      </c>
      <c r="CG109" s="335">
        <f>INDEX('NOx &amp; CO2'!$T$6:$W$10,MATCH($C109,'NOx &amp; CO2'!$R$6:$R$10,1),MATCH(CG$108,'NOx &amp; CO2'!$T$5:$W$5,1))*CF109</f>
        <v>1.4200000000000008E-2</v>
      </c>
      <c r="CH109" s="335">
        <f>INDEX('NOx &amp; CO2'!$T$6:$W$10,MATCH($C109,'NOx &amp; CO2'!$R$6:$R$10,1),MATCH(CH$108,'NOx &amp; CO2'!$T$5:$W$5,1))*CG109</f>
        <v>1.4200000000000008E-2</v>
      </c>
      <c r="CI109" s="335">
        <f>INDEX('NOx &amp; CO2'!$T$6:$W$10,MATCH($C109,'NOx &amp; CO2'!$R$6:$R$10,1),MATCH(CI$108,'NOx &amp; CO2'!$T$5:$W$5,1))*CH109</f>
        <v>1.4200000000000008E-2</v>
      </c>
      <c r="CJ109" s="335">
        <f>INDEX('NOx &amp; CO2'!$T$6:$W$10,MATCH($C109,'NOx &amp; CO2'!$R$6:$R$10,1),MATCH(CJ$108,'NOx &amp; CO2'!$T$5:$W$5,1))*CI109</f>
        <v>1.4200000000000008E-2</v>
      </c>
      <c r="CK109" s="335">
        <f>INDEX('NOx &amp; CO2'!$T$6:$W$10,MATCH($C109,'NOx &amp; CO2'!$R$6:$R$10,1),MATCH(CK$108,'NOx &amp; CO2'!$T$5:$W$5,1))*CJ109</f>
        <v>1.4200000000000008E-2</v>
      </c>
      <c r="CL109" s="335">
        <f>INDEX('NOx &amp; CO2'!$T$6:$W$10,MATCH($C109,'NOx &amp; CO2'!$R$6:$R$10,1),MATCH(CL$108,'NOx &amp; CO2'!$T$5:$W$5,1))*CK109</f>
        <v>1.4200000000000008E-2</v>
      </c>
      <c r="CM109" s="335">
        <f>INDEX('NOx &amp; CO2'!$T$6:$W$10,MATCH($C109,'NOx &amp; CO2'!$R$6:$R$10,1),MATCH(CM$108,'NOx &amp; CO2'!$T$5:$W$5,1))*CL109</f>
        <v>1.4200000000000008E-2</v>
      </c>
      <c r="CN109" s="335">
        <f>INDEX('NOx &amp; CO2'!$T$6:$W$10,MATCH($C109,'NOx &amp; CO2'!$R$6:$R$10,1),MATCH(CN$108,'NOx &amp; CO2'!$T$5:$W$5,1))*CM109</f>
        <v>1.4200000000000008E-2</v>
      </c>
      <c r="CO109" s="335">
        <f>INDEX('NOx &amp; CO2'!$T$6:$W$10,MATCH($C109,'NOx &amp; CO2'!$R$6:$R$10,1),MATCH(CO$108,'NOx &amp; CO2'!$T$5:$W$5,1))*CN109</f>
        <v>1.4200000000000008E-2</v>
      </c>
      <c r="CP109" s="335">
        <f>INDEX('NOx &amp; CO2'!$T$6:$W$10,MATCH($C109,'NOx &amp; CO2'!$R$6:$R$10,1),MATCH(CP$108,'NOx &amp; CO2'!$T$5:$W$5,1))*CO109</f>
        <v>1.4200000000000008E-2</v>
      </c>
      <c r="CQ109" s="335">
        <f>INDEX('NOx &amp; CO2'!$T$6:$W$10,MATCH($C109,'NOx &amp; CO2'!$R$6:$R$10,1),MATCH(CQ$108,'NOx &amp; CO2'!$T$5:$W$5,1))*CP109</f>
        <v>1.4200000000000008E-2</v>
      </c>
      <c r="CR109" s="335">
        <f>INDEX('NOx &amp; CO2'!$T$6:$W$10,MATCH($C109,'NOx &amp; CO2'!$R$6:$R$10,1),MATCH(CR$108,'NOx &amp; CO2'!$T$5:$W$5,1))*CQ109</f>
        <v>1.4200000000000008E-2</v>
      </c>
      <c r="CS109" s="335">
        <f>INDEX('NOx &amp; CO2'!$T$6:$W$10,MATCH($C109,'NOx &amp; CO2'!$R$6:$R$10,1),MATCH(CS$108,'NOx &amp; CO2'!$T$5:$W$5,1))*CR109</f>
        <v>1.4200000000000008E-2</v>
      </c>
    </row>
    <row r="110" spans="1:97" s="323" customFormat="1" x14ac:dyDescent="0.25">
      <c r="A110" s="278">
        <f t="shared" ref="A110" si="106">A49</f>
        <v>0</v>
      </c>
      <c r="B110" s="278" t="str">
        <f>'UA basår'!B8</f>
        <v>0 0</v>
      </c>
      <c r="C110" s="278">
        <f t="shared" ref="C110" si="107">C49</f>
        <v>0</v>
      </c>
      <c r="D110" s="335">
        <f>INDEX('NOx &amp; CO2'!$E$6:$I$10,MATCH($C110,'NOx &amp; CO2'!$C$6:$C$10,1),MATCH(D$108,'NOx &amp; CO2'!$E$5:$H$5,1))</f>
        <v>7.17E-2</v>
      </c>
      <c r="E110" s="335">
        <f>INDEX('NOx &amp; CO2'!$T$6:$W$10,MATCH($C110,'NOx &amp; CO2'!$R$6:$R$10,1),MATCH(E$108,'NOx &amp; CO2'!$T$5:$W$5,1))*D110</f>
        <v>6.8558723496039697E-2</v>
      </c>
      <c r="F110" s="335">
        <f>INDEX('NOx &amp; CO2'!$T$6:$W$10,MATCH($C110,'NOx &amp; CO2'!$R$6:$R$10,1),MATCH(F$108,'NOx &amp; CO2'!$T$5:$W$5,1))*E110</f>
        <v>6.5555070675124491E-2</v>
      </c>
      <c r="G110" s="335">
        <f>INDEX('NOx &amp; CO2'!$T$6:$W$10,MATCH($C110,'NOx &amp; CO2'!$R$6:$R$10,1),MATCH(G$108,'NOx &amp; CO2'!$T$5:$W$5,1))*F110</f>
        <v>6.2683012052708514E-2</v>
      </c>
      <c r="H110" s="335">
        <f>INDEX('NOx &amp; CO2'!$T$6:$W$10,MATCH($C110,'NOx &amp; CO2'!$R$6:$R$10,1),MATCH(H$108,'NOx &amp; CO2'!$T$5:$W$5,1))*G110</f>
        <v>5.9936782304331478E-2</v>
      </c>
      <c r="I110" s="335">
        <f>INDEX('NOx &amp; CO2'!$T$6:$W$10,MATCH($C110,'NOx &amp; CO2'!$R$6:$R$10,1),MATCH(I$108,'NOx &amp; CO2'!$T$5:$W$5,1))*H110</f>
        <v>5.7310868692398702E-2</v>
      </c>
      <c r="J110" s="335">
        <f>INDEX('NOx &amp; CO2'!$T$6:$W$10,MATCH($C110,'NOx &amp; CO2'!$R$6:$R$10,1),MATCH(J$108,'NOx &amp; CO2'!$T$5:$W$5,1))*I110</f>
        <v>5.4800000000000008E-2</v>
      </c>
      <c r="K110" s="335">
        <f>INDEX('NOx &amp; CO2'!$T$6:$W$10,MATCH($C110,'NOx &amp; CO2'!$R$6:$R$10,1),MATCH(K$108,'NOx &amp; CO2'!$T$5:$W$5,1))*J110</f>
        <v>5.268069525177068E-2</v>
      </c>
      <c r="L110" s="335">
        <f>INDEX('NOx &amp; CO2'!$T$6:$W$10,MATCH($C110,'NOx &amp; CO2'!$R$6:$R$10,1),MATCH(L$108,'NOx &amp; CO2'!$T$5:$W$5,1))*K110</f>
        <v>5.0643351317699516E-2</v>
      </c>
      <c r="M110" s="335">
        <f>INDEX('NOx &amp; CO2'!$T$6:$W$10,MATCH($C110,'NOx &amp; CO2'!$R$6:$R$10,1),MATCH(M$108,'NOx &amp; CO2'!$T$5:$W$5,1))*L110</f>
        <v>4.8684798490804503E-2</v>
      </c>
      <c r="N110" s="335">
        <f>INDEX('NOx &amp; CO2'!$T$6:$W$10,MATCH($C110,'NOx &amp; CO2'!$R$6:$R$10,1),MATCH(N$108,'NOx &amp; CO2'!$T$5:$W$5,1))*M110</f>
        <v>4.6801989647590088E-2</v>
      </c>
      <c r="O110" s="335">
        <f>INDEX('NOx &amp; CO2'!$T$6:$W$10,MATCH($C110,'NOx &amp; CO2'!$R$6:$R$10,1),MATCH(O$108,'NOx &amp; CO2'!$T$5:$W$5,1))*N110</f>
        <v>4.4991995507321518E-2</v>
      </c>
      <c r="P110" s="335">
        <f>INDEX('NOx &amp; CO2'!$T$6:$W$10,MATCH($C110,'NOx &amp; CO2'!$R$6:$R$10,1),MATCH(P$108,'NOx &amp; CO2'!$T$5:$W$5,1))*O110</f>
        <v>4.3252000074639418E-2</v>
      </c>
      <c r="Q110" s="335">
        <f>INDEX('NOx &amp; CO2'!$T$6:$W$10,MATCH($C110,'NOx &amp; CO2'!$R$6:$R$10,1),MATCH(Q$108,'NOx &amp; CO2'!$T$5:$W$5,1))*P110</f>
        <v>4.1579296258424117E-2</v>
      </c>
      <c r="R110" s="335">
        <f>INDEX('NOx &amp; CO2'!$T$6:$W$10,MATCH($C110,'NOx &amp; CO2'!$R$6:$R$10,1),MATCH(R$108,'NOx &amp; CO2'!$T$5:$W$5,1))*Q110</f>
        <v>3.9971281660093602E-2</v>
      </c>
      <c r="S110" s="335">
        <f>INDEX('NOx &amp; CO2'!$T$6:$W$10,MATCH($C110,'NOx &amp; CO2'!$R$6:$R$10,1),MATCH(S$108,'NOx &amp; CO2'!$T$5:$W$5,1))*R110</f>
        <v>3.8425454524782507E-2</v>
      </c>
      <c r="T110" s="335">
        <f>INDEX('NOx &amp; CO2'!$T$6:$W$10,MATCH($C110,'NOx &amp; CO2'!$R$6:$R$10,1),MATCH(T$108,'NOx &amp; CO2'!$T$5:$W$5,1))*S110</f>
        <v>3.6939409849102912E-2</v>
      </c>
      <c r="U110" s="335">
        <f>INDEX('NOx &amp; CO2'!$T$6:$W$10,MATCH($C110,'NOx &amp; CO2'!$R$6:$R$10,1),MATCH(U$108,'NOx &amp; CO2'!$T$5:$W$5,1))*T110</f>
        <v>3.5510835639431505E-2</v>
      </c>
      <c r="V110" s="335">
        <f>INDEX('NOx &amp; CO2'!$T$6:$W$10,MATCH($C110,'NOx &amp; CO2'!$R$6:$R$10,1),MATCH(V$108,'NOx &amp; CO2'!$T$5:$W$5,1))*U110</f>
        <v>3.4137509314901608E-2</v>
      </c>
      <c r="W110" s="335">
        <f>INDEX('NOx &amp; CO2'!$T$6:$W$10,MATCH($C110,'NOx &amp; CO2'!$R$6:$R$10,1),MATCH(W$108,'NOx &amp; CO2'!$T$5:$W$5,1))*V110</f>
        <v>3.2817294249503907E-2</v>
      </c>
      <c r="X110" s="335">
        <f>INDEX('NOx &amp; CO2'!$T$6:$W$10,MATCH($C110,'NOx &amp; CO2'!$R$6:$R$10,1),MATCH(X$108,'NOx &amp; CO2'!$T$5:$W$5,1))*W110</f>
        <v>3.1548136447916084E-2</v>
      </c>
      <c r="Y110" s="335">
        <f>INDEX('NOx &amp; CO2'!$T$6:$W$10,MATCH($C110,'NOx &amp; CO2'!$R$6:$R$10,1),MATCH(Y$108,'NOx &amp; CO2'!$T$5:$W$5,1))*X110</f>
        <v>3.0328061349889527E-2</v>
      </c>
      <c r="Z110" s="335">
        <f>INDEX('NOx &amp; CO2'!$T$6:$W$10,MATCH($C110,'NOx &amp; CO2'!$R$6:$R$10,1),MATCH(Z$108,'NOx &amp; CO2'!$T$5:$W$5,1))*Y110</f>
        <v>2.9155170758221438E-2</v>
      </c>
      <c r="AA110" s="335">
        <f>INDEX('NOx &amp; CO2'!$T$6:$W$10,MATCH($C110,'NOx &amp; CO2'!$R$6:$R$10,1),MATCH(AA$108,'NOx &amp; CO2'!$T$5:$W$5,1))*Z110</f>
        <v>2.8027639885532835E-2</v>
      </c>
      <c r="AB110" s="335">
        <f>INDEX('NOx &amp; CO2'!$T$6:$W$10,MATCH($C110,'NOx &amp; CO2'!$R$6:$R$10,1),MATCH(AB$108,'NOx &amp; CO2'!$T$5:$W$5,1))*AA110</f>
        <v>2.6943714515257809E-2</v>
      </c>
      <c r="AC110" s="335">
        <f>INDEX('NOx &amp; CO2'!$T$6:$W$10,MATCH($C110,'NOx &amp; CO2'!$R$6:$R$10,1),MATCH(AC$108,'NOx &amp; CO2'!$T$5:$W$5,1))*AB110</f>
        <v>2.5901708272427128E-2</v>
      </c>
      <c r="AD110" s="335">
        <f>INDEX('NOx &amp; CO2'!$T$6:$W$10,MATCH($C110,'NOx &amp; CO2'!$R$6:$R$10,1),MATCH(AD$108,'NOx &amp; CO2'!$T$5:$W$5,1))*AC110</f>
        <v>2.4900000000000019E-2</v>
      </c>
      <c r="AE110" s="335">
        <f>INDEX('NOx &amp; CO2'!$T$6:$W$10,MATCH($C110,'NOx &amp; CO2'!$R$6:$R$10,1),MATCH(AE$108,'NOx &amp; CO2'!$T$5:$W$5,1))*AD110</f>
        <v>2.4210502134589099E-2</v>
      </c>
      <c r="AF110" s="335">
        <f>INDEX('NOx &amp; CO2'!$T$6:$W$10,MATCH($C110,'NOx &amp; CO2'!$R$6:$R$10,1),MATCH(AF$108,'NOx &amp; CO2'!$T$5:$W$5,1))*AE110</f>
        <v>2.3540096932086061E-2</v>
      </c>
      <c r="AG110" s="335">
        <f>INDEX('NOx &amp; CO2'!$T$6:$W$10,MATCH($C110,'NOx &amp; CO2'!$R$6:$R$10,1),MATCH(AG$108,'NOx &amp; CO2'!$T$5:$W$5,1))*AF110</f>
        <v>2.2888255703723031E-2</v>
      </c>
      <c r="AH110" s="335">
        <f>INDEX('NOx &amp; CO2'!$T$6:$W$10,MATCH($C110,'NOx &amp; CO2'!$R$6:$R$10,1),MATCH(AH$108,'NOx &amp; CO2'!$T$5:$W$5,1))*AG110</f>
        <v>2.2254464400482215E-2</v>
      </c>
      <c r="AI110" s="335">
        <f>INDEX('NOx &amp; CO2'!$T$6:$W$10,MATCH($C110,'NOx &amp; CO2'!$R$6:$R$10,1),MATCH(AI$108,'NOx &amp; CO2'!$T$5:$W$5,1))*AH110</f>
        <v>2.1638223207711301E-2</v>
      </c>
      <c r="AJ110" s="335">
        <f>INDEX('NOx &amp; CO2'!$T$6:$W$10,MATCH($C110,'NOx &amp; CO2'!$R$6:$R$10,1),MATCH(AJ$108,'NOx &amp; CO2'!$T$5:$W$5,1))*AI110</f>
        <v>2.1039046150964236E-2</v>
      </c>
      <c r="AK110" s="335">
        <f>INDEX('NOx &amp; CO2'!$T$6:$W$10,MATCH($C110,'NOx &amp; CO2'!$R$6:$R$10,1),MATCH(AK$108,'NOx &amp; CO2'!$T$5:$W$5,1))*AJ110</f>
        <v>2.0456460712756541E-2</v>
      </c>
      <c r="AL110" s="335">
        <f>INDEX('NOx &amp; CO2'!$T$6:$W$10,MATCH($C110,'NOx &amp; CO2'!$R$6:$R$10,1),MATCH(AL$108,'NOx &amp; CO2'!$T$5:$W$5,1))*AK110</f>
        <v>1.9890007459932926E-2</v>
      </c>
      <c r="AM110" s="335">
        <f>INDEX('NOx &amp; CO2'!$T$6:$W$10,MATCH($C110,'NOx &amp; CO2'!$R$6:$R$10,1),MATCH(AM$108,'NOx &amp; CO2'!$T$5:$W$5,1))*AL110</f>
        <v>1.9339239681353367E-2</v>
      </c>
      <c r="AN110" s="335">
        <f>INDEX('NOx &amp; CO2'!$T$6:$W$10,MATCH($C110,'NOx &amp; CO2'!$R$6:$R$10,1),MATCH(AN$108,'NOx &amp; CO2'!$T$5:$W$5,1))*AM110</f>
        <v>1.8803723035611869E-2</v>
      </c>
      <c r="AO110" s="335">
        <f>INDEX('NOx &amp; CO2'!$T$6:$W$10,MATCH($C110,'NOx &amp; CO2'!$R$6:$R$10,1),MATCH(AO$108,'NOx &amp; CO2'!$T$5:$W$5,1))*AN110</f>
        <v>1.8283035208510164E-2</v>
      </c>
      <c r="AP110" s="335">
        <f>INDEX('NOx &amp; CO2'!$T$6:$W$10,MATCH($C110,'NOx &amp; CO2'!$R$6:$R$10,1),MATCH(AP$108,'NOx &amp; CO2'!$T$5:$W$5,1))*AO110</f>
        <v>1.777676558001617E-2</v>
      </c>
      <c r="AQ110" s="335">
        <f>INDEX('NOx &amp; CO2'!$T$6:$W$10,MATCH($C110,'NOx &amp; CO2'!$R$6:$R$10,1),MATCH(AQ$108,'NOx &amp; CO2'!$T$5:$W$5,1))*AP110</f>
        <v>1.7284514900444626E-2</v>
      </c>
      <c r="AR110" s="335">
        <f>INDEX('NOx &amp; CO2'!$T$6:$W$10,MATCH($C110,'NOx &amp; CO2'!$R$6:$R$10,1),MATCH(AR$108,'NOx &amp; CO2'!$T$5:$W$5,1))*AQ110</f>
        <v>1.6805894975604474E-2</v>
      </c>
      <c r="AS110" s="335">
        <f>INDEX('NOx &amp; CO2'!$T$6:$W$10,MATCH($C110,'NOx &amp; CO2'!$R$6:$R$10,1),MATCH(AS$108,'NOx &amp; CO2'!$T$5:$W$5,1))*AR110</f>
        <v>1.6340528360664741E-2</v>
      </c>
      <c r="AT110" s="335">
        <f>INDEX('NOx &amp; CO2'!$T$6:$W$10,MATCH($C110,'NOx &amp; CO2'!$R$6:$R$10,1),MATCH(AT$108,'NOx &amp; CO2'!$T$5:$W$5,1))*AS110</f>
        <v>1.5888048062497474E-2</v>
      </c>
      <c r="AU110" s="335">
        <f>INDEX('NOx &amp; CO2'!$T$6:$W$10,MATCH($C110,'NOx &amp; CO2'!$R$6:$R$10,1),MATCH(AU$108,'NOx &amp; CO2'!$T$5:$W$5,1))*AT110</f>
        <v>1.5448097250263013E-2</v>
      </c>
      <c r="AV110" s="335">
        <f>INDEX('NOx &amp; CO2'!$T$6:$W$10,MATCH($C110,'NOx &amp; CO2'!$R$6:$R$10,1),MATCH(AV$108,'NOx &amp; CO2'!$T$5:$W$5,1))*AU110</f>
        <v>1.5020328974009333E-2</v>
      </c>
      <c r="AW110" s="335">
        <f>INDEX('NOx &amp; CO2'!$T$6:$W$10,MATCH($C110,'NOx &amp; CO2'!$R$6:$R$10,1),MATCH(AW$108,'NOx &amp; CO2'!$T$5:$W$5,1))*AV110</f>
        <v>1.4604405891063581E-2</v>
      </c>
      <c r="AX110" s="335">
        <f>INDEX('NOx &amp; CO2'!$T$6:$W$10,MATCH($C110,'NOx &amp; CO2'!$R$6:$R$10,1),MATCH(AX$108,'NOx &amp; CO2'!$T$5:$W$5,1))*AW110</f>
        <v>1.4200000000000008E-2</v>
      </c>
      <c r="AY110" s="335">
        <f>INDEX('NOx &amp; CO2'!$T$6:$W$10,MATCH($C110,'NOx &amp; CO2'!$R$6:$R$10,1),MATCH(AY$108,'NOx &amp; CO2'!$T$5:$W$5,1))*AX110</f>
        <v>1.4200000000000008E-2</v>
      </c>
      <c r="AZ110" s="335">
        <f>INDEX('NOx &amp; CO2'!$T$6:$W$10,MATCH($C110,'NOx &amp; CO2'!$R$6:$R$10,1),MATCH(AZ$108,'NOx &amp; CO2'!$T$5:$W$5,1))*AY110</f>
        <v>1.4200000000000008E-2</v>
      </c>
      <c r="BA110" s="335">
        <f>INDEX('NOx &amp; CO2'!$T$6:$W$10,MATCH($C110,'NOx &amp; CO2'!$R$6:$R$10,1),MATCH(BA$108,'NOx &amp; CO2'!$T$5:$W$5,1))*AZ110</f>
        <v>1.4200000000000008E-2</v>
      </c>
      <c r="BB110" s="335">
        <f>INDEX('NOx &amp; CO2'!$T$6:$W$10,MATCH($C110,'NOx &amp; CO2'!$R$6:$R$10,1),MATCH(BB$108,'NOx &amp; CO2'!$T$5:$W$5,1))*BA110</f>
        <v>1.4200000000000008E-2</v>
      </c>
      <c r="BC110" s="335">
        <f>INDEX('NOx &amp; CO2'!$T$6:$W$10,MATCH($C110,'NOx &amp; CO2'!$R$6:$R$10,1),MATCH(BC$108,'NOx &amp; CO2'!$T$5:$W$5,1))*BB110</f>
        <v>1.4200000000000008E-2</v>
      </c>
      <c r="BD110" s="335">
        <f>INDEX('NOx &amp; CO2'!$T$6:$W$10,MATCH($C110,'NOx &amp; CO2'!$R$6:$R$10,1),MATCH(BD$108,'NOx &amp; CO2'!$T$5:$W$5,1))*BC110</f>
        <v>1.4200000000000008E-2</v>
      </c>
      <c r="BE110" s="335">
        <f>INDEX('NOx &amp; CO2'!$T$6:$W$10,MATCH($C110,'NOx &amp; CO2'!$R$6:$R$10,1),MATCH(BE$108,'NOx &amp; CO2'!$T$5:$W$5,1))*BD110</f>
        <v>1.4200000000000008E-2</v>
      </c>
      <c r="BF110" s="335">
        <f>INDEX('NOx &amp; CO2'!$T$6:$W$10,MATCH($C110,'NOx &amp; CO2'!$R$6:$R$10,1),MATCH(BF$108,'NOx &amp; CO2'!$T$5:$W$5,1))*BE110</f>
        <v>1.4200000000000008E-2</v>
      </c>
      <c r="BG110" s="335">
        <f>INDEX('NOx &amp; CO2'!$T$6:$W$10,MATCH($C110,'NOx &amp; CO2'!$R$6:$R$10,1),MATCH(BG$108,'NOx &amp; CO2'!$T$5:$W$5,1))*BF110</f>
        <v>1.4200000000000008E-2</v>
      </c>
      <c r="BH110" s="335">
        <f>INDEX('NOx &amp; CO2'!$T$6:$W$10,MATCH($C110,'NOx &amp; CO2'!$R$6:$R$10,1),MATCH(BH$108,'NOx &amp; CO2'!$T$5:$W$5,1))*BG110</f>
        <v>1.4200000000000008E-2</v>
      </c>
      <c r="BI110" s="335">
        <f>INDEX('NOx &amp; CO2'!$T$6:$W$10,MATCH($C110,'NOx &amp; CO2'!$R$6:$R$10,1),MATCH(BI$108,'NOx &amp; CO2'!$T$5:$W$5,1))*BH110</f>
        <v>1.4200000000000008E-2</v>
      </c>
      <c r="BJ110" s="335">
        <f>INDEX('NOx &amp; CO2'!$T$6:$W$10,MATCH($C110,'NOx &amp; CO2'!$R$6:$R$10,1),MATCH(BJ$108,'NOx &amp; CO2'!$T$5:$W$5,1))*BI110</f>
        <v>1.4200000000000008E-2</v>
      </c>
      <c r="BK110" s="335">
        <f>INDEX('NOx &amp; CO2'!$T$6:$W$10,MATCH($C110,'NOx &amp; CO2'!$R$6:$R$10,1),MATCH(BK$108,'NOx &amp; CO2'!$T$5:$W$5,1))*BJ110</f>
        <v>1.4200000000000008E-2</v>
      </c>
      <c r="BL110" s="335">
        <f>INDEX('NOx &amp; CO2'!$T$6:$W$10,MATCH($C110,'NOx &amp; CO2'!$R$6:$R$10,1),MATCH(BL$108,'NOx &amp; CO2'!$T$5:$W$5,1))*BK110</f>
        <v>1.4200000000000008E-2</v>
      </c>
      <c r="BM110" s="335">
        <f>INDEX('NOx &amp; CO2'!$T$6:$W$10,MATCH($C110,'NOx &amp; CO2'!$R$6:$R$10,1),MATCH(BM$108,'NOx &amp; CO2'!$T$5:$W$5,1))*BL110</f>
        <v>1.4200000000000008E-2</v>
      </c>
      <c r="BN110" s="335">
        <f>INDEX('NOx &amp; CO2'!$T$6:$W$10,MATCH($C110,'NOx &amp; CO2'!$R$6:$R$10,1),MATCH(BN$108,'NOx &amp; CO2'!$T$5:$W$5,1))*BM110</f>
        <v>1.4200000000000008E-2</v>
      </c>
      <c r="BO110" s="335">
        <f>INDEX('NOx &amp; CO2'!$T$6:$W$10,MATCH($C110,'NOx &amp; CO2'!$R$6:$R$10,1),MATCH(BO$108,'NOx &amp; CO2'!$T$5:$W$5,1))*BN110</f>
        <v>1.4200000000000008E-2</v>
      </c>
      <c r="BP110" s="335">
        <f>INDEX('NOx &amp; CO2'!$T$6:$W$10,MATCH($C110,'NOx &amp; CO2'!$R$6:$R$10,1),MATCH(BP$108,'NOx &amp; CO2'!$T$5:$W$5,1))*BO110</f>
        <v>1.4200000000000008E-2</v>
      </c>
      <c r="BQ110" s="335">
        <f>INDEX('NOx &amp; CO2'!$T$6:$W$10,MATCH($C110,'NOx &amp; CO2'!$R$6:$R$10,1),MATCH(BQ$108,'NOx &amp; CO2'!$T$5:$W$5,1))*BP110</f>
        <v>1.4200000000000008E-2</v>
      </c>
      <c r="BR110" s="335">
        <f>INDEX('NOx &amp; CO2'!$T$6:$W$10,MATCH($C110,'NOx &amp; CO2'!$R$6:$R$10,1),MATCH(BR$108,'NOx &amp; CO2'!$T$5:$W$5,1))*BQ110</f>
        <v>1.4200000000000008E-2</v>
      </c>
      <c r="BS110" s="335">
        <f>INDEX('NOx &amp; CO2'!$T$6:$W$10,MATCH($C110,'NOx &amp; CO2'!$R$6:$R$10,1),MATCH(BS$108,'NOx &amp; CO2'!$T$5:$W$5,1))*BR110</f>
        <v>1.4200000000000008E-2</v>
      </c>
      <c r="BT110" s="335">
        <f>INDEX('NOx &amp; CO2'!$T$6:$W$10,MATCH($C110,'NOx &amp; CO2'!$R$6:$R$10,1),MATCH(BT$108,'NOx &amp; CO2'!$T$5:$W$5,1))*BS110</f>
        <v>1.4200000000000008E-2</v>
      </c>
      <c r="BU110" s="335">
        <f>INDEX('NOx &amp; CO2'!$T$6:$W$10,MATCH($C110,'NOx &amp; CO2'!$R$6:$R$10,1),MATCH(BU$108,'NOx &amp; CO2'!$T$5:$W$5,1))*BT110</f>
        <v>1.4200000000000008E-2</v>
      </c>
      <c r="BV110" s="335">
        <f>INDEX('NOx &amp; CO2'!$T$6:$W$10,MATCH($C110,'NOx &amp; CO2'!$R$6:$R$10,1),MATCH(BV$108,'NOx &amp; CO2'!$T$5:$W$5,1))*BU110</f>
        <v>1.4200000000000008E-2</v>
      </c>
      <c r="BW110" s="335">
        <f>INDEX('NOx &amp; CO2'!$T$6:$W$10,MATCH($C110,'NOx &amp; CO2'!$R$6:$R$10,1),MATCH(BW$108,'NOx &amp; CO2'!$T$5:$W$5,1))*BV110</f>
        <v>1.4200000000000008E-2</v>
      </c>
      <c r="BX110" s="335">
        <f>INDEX('NOx &amp; CO2'!$T$6:$W$10,MATCH($C110,'NOx &amp; CO2'!$R$6:$R$10,1),MATCH(BX$108,'NOx &amp; CO2'!$T$5:$W$5,1))*BW110</f>
        <v>1.4200000000000008E-2</v>
      </c>
      <c r="BY110" s="335">
        <f>INDEX('NOx &amp; CO2'!$T$6:$W$10,MATCH($C110,'NOx &amp; CO2'!$R$6:$R$10,1),MATCH(BY$108,'NOx &amp; CO2'!$T$5:$W$5,1))*BX110</f>
        <v>1.4200000000000008E-2</v>
      </c>
      <c r="BZ110" s="335">
        <f>INDEX('NOx &amp; CO2'!$T$6:$W$10,MATCH($C110,'NOx &amp; CO2'!$R$6:$R$10,1),MATCH(BZ$108,'NOx &amp; CO2'!$T$5:$W$5,1))*BY110</f>
        <v>1.4200000000000008E-2</v>
      </c>
      <c r="CA110" s="335">
        <f>INDEX('NOx &amp; CO2'!$T$6:$W$10,MATCH($C110,'NOx &amp; CO2'!$R$6:$R$10,1),MATCH(CA$108,'NOx &amp; CO2'!$T$5:$W$5,1))*BZ110</f>
        <v>1.4200000000000008E-2</v>
      </c>
      <c r="CB110" s="335">
        <f>INDEX('NOx &amp; CO2'!$T$6:$W$10,MATCH($C110,'NOx &amp; CO2'!$R$6:$R$10,1),MATCH(CB$108,'NOx &amp; CO2'!$T$5:$W$5,1))*CA110</f>
        <v>1.4200000000000008E-2</v>
      </c>
      <c r="CC110" s="335">
        <f>INDEX('NOx &amp; CO2'!$T$6:$W$10,MATCH($C110,'NOx &amp; CO2'!$R$6:$R$10,1),MATCH(CC$108,'NOx &amp; CO2'!$T$5:$W$5,1))*CB110</f>
        <v>1.4200000000000008E-2</v>
      </c>
      <c r="CD110" s="335">
        <f>INDEX('NOx &amp; CO2'!$T$6:$W$10,MATCH($C110,'NOx &amp; CO2'!$R$6:$R$10,1),MATCH(CD$108,'NOx &amp; CO2'!$T$5:$W$5,1))*CC110</f>
        <v>1.4200000000000008E-2</v>
      </c>
      <c r="CE110" s="335">
        <f>INDEX('NOx &amp; CO2'!$T$6:$W$10,MATCH($C110,'NOx &amp; CO2'!$R$6:$R$10,1),MATCH(CE$108,'NOx &amp; CO2'!$T$5:$W$5,1))*CD110</f>
        <v>1.4200000000000008E-2</v>
      </c>
      <c r="CF110" s="335">
        <f>INDEX('NOx &amp; CO2'!$T$6:$W$10,MATCH($C110,'NOx &amp; CO2'!$R$6:$R$10,1),MATCH(CF$108,'NOx &amp; CO2'!$T$5:$W$5,1))*CE110</f>
        <v>1.4200000000000008E-2</v>
      </c>
      <c r="CG110" s="335">
        <f>INDEX('NOx &amp; CO2'!$T$6:$W$10,MATCH($C110,'NOx &amp; CO2'!$R$6:$R$10,1),MATCH(CG$108,'NOx &amp; CO2'!$T$5:$W$5,1))*CF110</f>
        <v>1.4200000000000008E-2</v>
      </c>
      <c r="CH110" s="335">
        <f>INDEX('NOx &amp; CO2'!$T$6:$W$10,MATCH($C110,'NOx &amp; CO2'!$R$6:$R$10,1),MATCH(CH$108,'NOx &amp; CO2'!$T$5:$W$5,1))*CG110</f>
        <v>1.4200000000000008E-2</v>
      </c>
      <c r="CI110" s="335">
        <f>INDEX('NOx &amp; CO2'!$T$6:$W$10,MATCH($C110,'NOx &amp; CO2'!$R$6:$R$10,1),MATCH(CI$108,'NOx &amp; CO2'!$T$5:$W$5,1))*CH110</f>
        <v>1.4200000000000008E-2</v>
      </c>
      <c r="CJ110" s="335">
        <f>INDEX('NOx &amp; CO2'!$T$6:$W$10,MATCH($C110,'NOx &amp; CO2'!$R$6:$R$10,1),MATCH(CJ$108,'NOx &amp; CO2'!$T$5:$W$5,1))*CI110</f>
        <v>1.4200000000000008E-2</v>
      </c>
      <c r="CK110" s="335">
        <f>INDEX('NOx &amp; CO2'!$T$6:$W$10,MATCH($C110,'NOx &amp; CO2'!$R$6:$R$10,1),MATCH(CK$108,'NOx &amp; CO2'!$T$5:$W$5,1))*CJ110</f>
        <v>1.4200000000000008E-2</v>
      </c>
      <c r="CL110" s="335">
        <f>INDEX('NOx &amp; CO2'!$T$6:$W$10,MATCH($C110,'NOx &amp; CO2'!$R$6:$R$10,1),MATCH(CL$108,'NOx &amp; CO2'!$T$5:$W$5,1))*CK110</f>
        <v>1.4200000000000008E-2</v>
      </c>
      <c r="CM110" s="335">
        <f>INDEX('NOx &amp; CO2'!$T$6:$W$10,MATCH($C110,'NOx &amp; CO2'!$R$6:$R$10,1),MATCH(CM$108,'NOx &amp; CO2'!$T$5:$W$5,1))*CL110</f>
        <v>1.4200000000000008E-2</v>
      </c>
      <c r="CN110" s="335">
        <f>INDEX('NOx &amp; CO2'!$T$6:$W$10,MATCH($C110,'NOx &amp; CO2'!$R$6:$R$10,1),MATCH(CN$108,'NOx &amp; CO2'!$T$5:$W$5,1))*CM110</f>
        <v>1.4200000000000008E-2</v>
      </c>
      <c r="CO110" s="335">
        <f>INDEX('NOx &amp; CO2'!$T$6:$W$10,MATCH($C110,'NOx &amp; CO2'!$R$6:$R$10,1),MATCH(CO$108,'NOx &amp; CO2'!$T$5:$W$5,1))*CN110</f>
        <v>1.4200000000000008E-2</v>
      </c>
      <c r="CP110" s="335">
        <f>INDEX('NOx &amp; CO2'!$T$6:$W$10,MATCH($C110,'NOx &amp; CO2'!$R$6:$R$10,1),MATCH(CP$108,'NOx &amp; CO2'!$T$5:$W$5,1))*CO110</f>
        <v>1.4200000000000008E-2</v>
      </c>
      <c r="CQ110" s="335">
        <f>INDEX('NOx &amp; CO2'!$T$6:$W$10,MATCH($C110,'NOx &amp; CO2'!$R$6:$R$10,1),MATCH(CQ$108,'NOx &amp; CO2'!$T$5:$W$5,1))*CP110</f>
        <v>1.4200000000000008E-2</v>
      </c>
      <c r="CR110" s="335">
        <f>INDEX('NOx &amp; CO2'!$T$6:$W$10,MATCH($C110,'NOx &amp; CO2'!$R$6:$R$10,1),MATCH(CR$108,'NOx &amp; CO2'!$T$5:$W$5,1))*CQ110</f>
        <v>1.4200000000000008E-2</v>
      </c>
      <c r="CS110" s="335">
        <f>INDEX('NOx &amp; CO2'!$T$6:$W$10,MATCH($C110,'NOx &amp; CO2'!$R$6:$R$10,1),MATCH(CS$108,'NOx &amp; CO2'!$T$5:$W$5,1))*CR110</f>
        <v>1.4200000000000008E-2</v>
      </c>
    </row>
    <row r="111" spans="1:97" s="323" customFormat="1" x14ac:dyDescent="0.25">
      <c r="A111" s="278">
        <f t="shared" ref="A111" si="108">A50</f>
        <v>0</v>
      </c>
      <c r="B111" s="278" t="str">
        <f>'UA basår'!B9</f>
        <v>0 0</v>
      </c>
      <c r="C111" s="278">
        <f t="shared" ref="C111" si="109">C50</f>
        <v>0</v>
      </c>
      <c r="D111" s="335">
        <f>INDEX('NOx &amp; CO2'!$E$6:$I$10,MATCH($C111,'NOx &amp; CO2'!$C$6:$C$10,1),MATCH(D$108,'NOx &amp; CO2'!$E$5:$H$5,1))</f>
        <v>7.17E-2</v>
      </c>
      <c r="E111" s="335">
        <f>INDEX('NOx &amp; CO2'!$T$6:$W$10,MATCH($C111,'NOx &amp; CO2'!$R$6:$R$10,1),MATCH(E$108,'NOx &amp; CO2'!$T$5:$W$5,1))*D111</f>
        <v>6.8558723496039697E-2</v>
      </c>
      <c r="F111" s="335">
        <f>INDEX('NOx &amp; CO2'!$T$6:$W$10,MATCH($C111,'NOx &amp; CO2'!$R$6:$R$10,1),MATCH(F$108,'NOx &amp; CO2'!$T$5:$W$5,1))*E111</f>
        <v>6.5555070675124491E-2</v>
      </c>
      <c r="G111" s="335">
        <f>INDEX('NOx &amp; CO2'!$T$6:$W$10,MATCH($C111,'NOx &amp; CO2'!$R$6:$R$10,1),MATCH(G$108,'NOx &amp; CO2'!$T$5:$W$5,1))*F111</f>
        <v>6.2683012052708514E-2</v>
      </c>
      <c r="H111" s="335">
        <f>INDEX('NOx &amp; CO2'!$T$6:$W$10,MATCH($C111,'NOx &amp; CO2'!$R$6:$R$10,1),MATCH(H$108,'NOx &amp; CO2'!$T$5:$W$5,1))*G111</f>
        <v>5.9936782304331478E-2</v>
      </c>
      <c r="I111" s="335">
        <f>INDEX('NOx &amp; CO2'!$T$6:$W$10,MATCH($C111,'NOx &amp; CO2'!$R$6:$R$10,1),MATCH(I$108,'NOx &amp; CO2'!$T$5:$W$5,1))*H111</f>
        <v>5.7310868692398702E-2</v>
      </c>
      <c r="J111" s="335">
        <f>INDEX('NOx &amp; CO2'!$T$6:$W$10,MATCH($C111,'NOx &amp; CO2'!$R$6:$R$10,1),MATCH(J$108,'NOx &amp; CO2'!$T$5:$W$5,1))*I111</f>
        <v>5.4800000000000008E-2</v>
      </c>
      <c r="K111" s="335">
        <f>INDEX('NOx &amp; CO2'!$T$6:$W$10,MATCH($C111,'NOx &amp; CO2'!$R$6:$R$10,1),MATCH(K$108,'NOx &amp; CO2'!$T$5:$W$5,1))*J111</f>
        <v>5.268069525177068E-2</v>
      </c>
      <c r="L111" s="335">
        <f>INDEX('NOx &amp; CO2'!$T$6:$W$10,MATCH($C111,'NOx &amp; CO2'!$R$6:$R$10,1),MATCH(L$108,'NOx &amp; CO2'!$T$5:$W$5,1))*K111</f>
        <v>5.0643351317699516E-2</v>
      </c>
      <c r="M111" s="335">
        <f>INDEX('NOx &amp; CO2'!$T$6:$W$10,MATCH($C111,'NOx &amp; CO2'!$R$6:$R$10,1),MATCH(M$108,'NOx &amp; CO2'!$T$5:$W$5,1))*L111</f>
        <v>4.8684798490804503E-2</v>
      </c>
      <c r="N111" s="335">
        <f>INDEX('NOx &amp; CO2'!$T$6:$W$10,MATCH($C111,'NOx &amp; CO2'!$R$6:$R$10,1),MATCH(N$108,'NOx &amp; CO2'!$T$5:$W$5,1))*M111</f>
        <v>4.6801989647590088E-2</v>
      </c>
      <c r="O111" s="335">
        <f>INDEX('NOx &amp; CO2'!$T$6:$W$10,MATCH($C111,'NOx &amp; CO2'!$R$6:$R$10,1),MATCH(O$108,'NOx &amp; CO2'!$T$5:$W$5,1))*N111</f>
        <v>4.4991995507321518E-2</v>
      </c>
      <c r="P111" s="335">
        <f>INDEX('NOx &amp; CO2'!$T$6:$W$10,MATCH($C111,'NOx &amp; CO2'!$R$6:$R$10,1),MATCH(P$108,'NOx &amp; CO2'!$T$5:$W$5,1))*O111</f>
        <v>4.3252000074639418E-2</v>
      </c>
      <c r="Q111" s="335">
        <f>INDEX('NOx &amp; CO2'!$T$6:$W$10,MATCH($C111,'NOx &amp; CO2'!$R$6:$R$10,1),MATCH(Q$108,'NOx &amp; CO2'!$T$5:$W$5,1))*P111</f>
        <v>4.1579296258424117E-2</v>
      </c>
      <c r="R111" s="335">
        <f>INDEX('NOx &amp; CO2'!$T$6:$W$10,MATCH($C111,'NOx &amp; CO2'!$R$6:$R$10,1),MATCH(R$108,'NOx &amp; CO2'!$T$5:$W$5,1))*Q111</f>
        <v>3.9971281660093602E-2</v>
      </c>
      <c r="S111" s="335">
        <f>INDEX('NOx &amp; CO2'!$T$6:$W$10,MATCH($C111,'NOx &amp; CO2'!$R$6:$R$10,1),MATCH(S$108,'NOx &amp; CO2'!$T$5:$W$5,1))*R111</f>
        <v>3.8425454524782507E-2</v>
      </c>
      <c r="T111" s="335">
        <f>INDEX('NOx &amp; CO2'!$T$6:$W$10,MATCH($C111,'NOx &amp; CO2'!$R$6:$R$10,1),MATCH(T$108,'NOx &amp; CO2'!$T$5:$W$5,1))*S111</f>
        <v>3.6939409849102912E-2</v>
      </c>
      <c r="U111" s="335">
        <f>INDEX('NOx &amp; CO2'!$T$6:$W$10,MATCH($C111,'NOx &amp; CO2'!$R$6:$R$10,1),MATCH(U$108,'NOx &amp; CO2'!$T$5:$W$5,1))*T111</f>
        <v>3.5510835639431505E-2</v>
      </c>
      <c r="V111" s="335">
        <f>INDEX('NOx &amp; CO2'!$T$6:$W$10,MATCH($C111,'NOx &amp; CO2'!$R$6:$R$10,1),MATCH(V$108,'NOx &amp; CO2'!$T$5:$W$5,1))*U111</f>
        <v>3.4137509314901608E-2</v>
      </c>
      <c r="W111" s="335">
        <f>INDEX('NOx &amp; CO2'!$T$6:$W$10,MATCH($C111,'NOx &amp; CO2'!$R$6:$R$10,1),MATCH(W$108,'NOx &amp; CO2'!$T$5:$W$5,1))*V111</f>
        <v>3.2817294249503907E-2</v>
      </c>
      <c r="X111" s="335">
        <f>INDEX('NOx &amp; CO2'!$T$6:$W$10,MATCH($C111,'NOx &amp; CO2'!$R$6:$R$10,1),MATCH(X$108,'NOx &amp; CO2'!$T$5:$W$5,1))*W111</f>
        <v>3.1548136447916084E-2</v>
      </c>
      <c r="Y111" s="335">
        <f>INDEX('NOx &amp; CO2'!$T$6:$W$10,MATCH($C111,'NOx &amp; CO2'!$R$6:$R$10,1),MATCH(Y$108,'NOx &amp; CO2'!$T$5:$W$5,1))*X111</f>
        <v>3.0328061349889527E-2</v>
      </c>
      <c r="Z111" s="335">
        <f>INDEX('NOx &amp; CO2'!$T$6:$W$10,MATCH($C111,'NOx &amp; CO2'!$R$6:$R$10,1),MATCH(Z$108,'NOx &amp; CO2'!$T$5:$W$5,1))*Y111</f>
        <v>2.9155170758221438E-2</v>
      </c>
      <c r="AA111" s="335">
        <f>INDEX('NOx &amp; CO2'!$T$6:$W$10,MATCH($C111,'NOx &amp; CO2'!$R$6:$R$10,1),MATCH(AA$108,'NOx &amp; CO2'!$T$5:$W$5,1))*Z111</f>
        <v>2.8027639885532835E-2</v>
      </c>
      <c r="AB111" s="335">
        <f>INDEX('NOx &amp; CO2'!$T$6:$W$10,MATCH($C111,'NOx &amp; CO2'!$R$6:$R$10,1),MATCH(AB$108,'NOx &amp; CO2'!$T$5:$W$5,1))*AA111</f>
        <v>2.6943714515257809E-2</v>
      </c>
      <c r="AC111" s="335">
        <f>INDEX('NOx &amp; CO2'!$T$6:$W$10,MATCH($C111,'NOx &amp; CO2'!$R$6:$R$10,1),MATCH(AC$108,'NOx &amp; CO2'!$T$5:$W$5,1))*AB111</f>
        <v>2.5901708272427128E-2</v>
      </c>
      <c r="AD111" s="335">
        <f>INDEX('NOx &amp; CO2'!$T$6:$W$10,MATCH($C111,'NOx &amp; CO2'!$R$6:$R$10,1),MATCH(AD$108,'NOx &amp; CO2'!$T$5:$W$5,1))*AC111</f>
        <v>2.4900000000000019E-2</v>
      </c>
      <c r="AE111" s="335">
        <f>INDEX('NOx &amp; CO2'!$T$6:$W$10,MATCH($C111,'NOx &amp; CO2'!$R$6:$R$10,1),MATCH(AE$108,'NOx &amp; CO2'!$T$5:$W$5,1))*AD111</f>
        <v>2.4210502134589099E-2</v>
      </c>
      <c r="AF111" s="335">
        <f>INDEX('NOx &amp; CO2'!$T$6:$W$10,MATCH($C111,'NOx &amp; CO2'!$R$6:$R$10,1),MATCH(AF$108,'NOx &amp; CO2'!$T$5:$W$5,1))*AE111</f>
        <v>2.3540096932086061E-2</v>
      </c>
      <c r="AG111" s="335">
        <f>INDEX('NOx &amp; CO2'!$T$6:$W$10,MATCH($C111,'NOx &amp; CO2'!$R$6:$R$10,1),MATCH(AG$108,'NOx &amp; CO2'!$T$5:$W$5,1))*AF111</f>
        <v>2.2888255703723031E-2</v>
      </c>
      <c r="AH111" s="335">
        <f>INDEX('NOx &amp; CO2'!$T$6:$W$10,MATCH($C111,'NOx &amp; CO2'!$R$6:$R$10,1),MATCH(AH$108,'NOx &amp; CO2'!$T$5:$W$5,1))*AG111</f>
        <v>2.2254464400482215E-2</v>
      </c>
      <c r="AI111" s="335">
        <f>INDEX('NOx &amp; CO2'!$T$6:$W$10,MATCH($C111,'NOx &amp; CO2'!$R$6:$R$10,1),MATCH(AI$108,'NOx &amp; CO2'!$T$5:$W$5,1))*AH111</f>
        <v>2.1638223207711301E-2</v>
      </c>
      <c r="AJ111" s="335">
        <f>INDEX('NOx &amp; CO2'!$T$6:$W$10,MATCH($C111,'NOx &amp; CO2'!$R$6:$R$10,1),MATCH(AJ$108,'NOx &amp; CO2'!$T$5:$W$5,1))*AI111</f>
        <v>2.1039046150964236E-2</v>
      </c>
      <c r="AK111" s="335">
        <f>INDEX('NOx &amp; CO2'!$T$6:$W$10,MATCH($C111,'NOx &amp; CO2'!$R$6:$R$10,1),MATCH(AK$108,'NOx &amp; CO2'!$T$5:$W$5,1))*AJ111</f>
        <v>2.0456460712756541E-2</v>
      </c>
      <c r="AL111" s="335">
        <f>INDEX('NOx &amp; CO2'!$T$6:$W$10,MATCH($C111,'NOx &amp; CO2'!$R$6:$R$10,1),MATCH(AL$108,'NOx &amp; CO2'!$T$5:$W$5,1))*AK111</f>
        <v>1.9890007459932926E-2</v>
      </c>
      <c r="AM111" s="335">
        <f>INDEX('NOx &amp; CO2'!$T$6:$W$10,MATCH($C111,'NOx &amp; CO2'!$R$6:$R$10,1),MATCH(AM$108,'NOx &amp; CO2'!$T$5:$W$5,1))*AL111</f>
        <v>1.9339239681353367E-2</v>
      </c>
      <c r="AN111" s="335">
        <f>INDEX('NOx &amp; CO2'!$T$6:$W$10,MATCH($C111,'NOx &amp; CO2'!$R$6:$R$10,1),MATCH(AN$108,'NOx &amp; CO2'!$T$5:$W$5,1))*AM111</f>
        <v>1.8803723035611869E-2</v>
      </c>
      <c r="AO111" s="335">
        <f>INDEX('NOx &amp; CO2'!$T$6:$W$10,MATCH($C111,'NOx &amp; CO2'!$R$6:$R$10,1),MATCH(AO$108,'NOx &amp; CO2'!$T$5:$W$5,1))*AN111</f>
        <v>1.8283035208510164E-2</v>
      </c>
      <c r="AP111" s="335">
        <f>INDEX('NOx &amp; CO2'!$T$6:$W$10,MATCH($C111,'NOx &amp; CO2'!$R$6:$R$10,1),MATCH(AP$108,'NOx &amp; CO2'!$T$5:$W$5,1))*AO111</f>
        <v>1.777676558001617E-2</v>
      </c>
      <c r="AQ111" s="335">
        <f>INDEX('NOx &amp; CO2'!$T$6:$W$10,MATCH($C111,'NOx &amp; CO2'!$R$6:$R$10,1),MATCH(AQ$108,'NOx &amp; CO2'!$T$5:$W$5,1))*AP111</f>
        <v>1.7284514900444626E-2</v>
      </c>
      <c r="AR111" s="335">
        <f>INDEX('NOx &amp; CO2'!$T$6:$W$10,MATCH($C111,'NOx &amp; CO2'!$R$6:$R$10,1),MATCH(AR$108,'NOx &amp; CO2'!$T$5:$W$5,1))*AQ111</f>
        <v>1.6805894975604474E-2</v>
      </c>
      <c r="AS111" s="335">
        <f>INDEX('NOx &amp; CO2'!$T$6:$W$10,MATCH($C111,'NOx &amp; CO2'!$R$6:$R$10,1),MATCH(AS$108,'NOx &amp; CO2'!$T$5:$W$5,1))*AR111</f>
        <v>1.6340528360664741E-2</v>
      </c>
      <c r="AT111" s="335">
        <f>INDEX('NOx &amp; CO2'!$T$6:$W$10,MATCH($C111,'NOx &amp; CO2'!$R$6:$R$10,1),MATCH(AT$108,'NOx &amp; CO2'!$T$5:$W$5,1))*AS111</f>
        <v>1.5888048062497474E-2</v>
      </c>
      <c r="AU111" s="335">
        <f>INDEX('NOx &amp; CO2'!$T$6:$W$10,MATCH($C111,'NOx &amp; CO2'!$R$6:$R$10,1),MATCH(AU$108,'NOx &amp; CO2'!$T$5:$W$5,1))*AT111</f>
        <v>1.5448097250263013E-2</v>
      </c>
      <c r="AV111" s="335">
        <f>INDEX('NOx &amp; CO2'!$T$6:$W$10,MATCH($C111,'NOx &amp; CO2'!$R$6:$R$10,1),MATCH(AV$108,'NOx &amp; CO2'!$T$5:$W$5,1))*AU111</f>
        <v>1.5020328974009333E-2</v>
      </c>
      <c r="AW111" s="335">
        <f>INDEX('NOx &amp; CO2'!$T$6:$W$10,MATCH($C111,'NOx &amp; CO2'!$R$6:$R$10,1),MATCH(AW$108,'NOx &amp; CO2'!$T$5:$W$5,1))*AV111</f>
        <v>1.4604405891063581E-2</v>
      </c>
      <c r="AX111" s="335">
        <f>INDEX('NOx &amp; CO2'!$T$6:$W$10,MATCH($C111,'NOx &amp; CO2'!$R$6:$R$10,1),MATCH(AX$108,'NOx &amp; CO2'!$T$5:$W$5,1))*AW111</f>
        <v>1.4200000000000008E-2</v>
      </c>
      <c r="AY111" s="335">
        <f>INDEX('NOx &amp; CO2'!$T$6:$W$10,MATCH($C111,'NOx &amp; CO2'!$R$6:$R$10,1),MATCH(AY$108,'NOx &amp; CO2'!$T$5:$W$5,1))*AX111</f>
        <v>1.4200000000000008E-2</v>
      </c>
      <c r="AZ111" s="335">
        <f>INDEX('NOx &amp; CO2'!$T$6:$W$10,MATCH($C111,'NOx &amp; CO2'!$R$6:$R$10,1),MATCH(AZ$108,'NOx &amp; CO2'!$T$5:$W$5,1))*AY111</f>
        <v>1.4200000000000008E-2</v>
      </c>
      <c r="BA111" s="335">
        <f>INDEX('NOx &amp; CO2'!$T$6:$W$10,MATCH($C111,'NOx &amp; CO2'!$R$6:$R$10,1),MATCH(BA$108,'NOx &amp; CO2'!$T$5:$W$5,1))*AZ111</f>
        <v>1.4200000000000008E-2</v>
      </c>
      <c r="BB111" s="335">
        <f>INDEX('NOx &amp; CO2'!$T$6:$W$10,MATCH($C111,'NOx &amp; CO2'!$R$6:$R$10,1),MATCH(BB$108,'NOx &amp; CO2'!$T$5:$W$5,1))*BA111</f>
        <v>1.4200000000000008E-2</v>
      </c>
      <c r="BC111" s="335">
        <f>INDEX('NOx &amp; CO2'!$T$6:$W$10,MATCH($C111,'NOx &amp; CO2'!$R$6:$R$10,1),MATCH(BC$108,'NOx &amp; CO2'!$T$5:$W$5,1))*BB111</f>
        <v>1.4200000000000008E-2</v>
      </c>
      <c r="BD111" s="335">
        <f>INDEX('NOx &amp; CO2'!$T$6:$W$10,MATCH($C111,'NOx &amp; CO2'!$R$6:$R$10,1),MATCH(BD$108,'NOx &amp; CO2'!$T$5:$W$5,1))*BC111</f>
        <v>1.4200000000000008E-2</v>
      </c>
      <c r="BE111" s="335">
        <f>INDEX('NOx &amp; CO2'!$T$6:$W$10,MATCH($C111,'NOx &amp; CO2'!$R$6:$R$10,1),MATCH(BE$108,'NOx &amp; CO2'!$T$5:$W$5,1))*BD111</f>
        <v>1.4200000000000008E-2</v>
      </c>
      <c r="BF111" s="335">
        <f>INDEX('NOx &amp; CO2'!$T$6:$W$10,MATCH($C111,'NOx &amp; CO2'!$R$6:$R$10,1),MATCH(BF$108,'NOx &amp; CO2'!$T$5:$W$5,1))*BE111</f>
        <v>1.4200000000000008E-2</v>
      </c>
      <c r="BG111" s="335">
        <f>INDEX('NOx &amp; CO2'!$T$6:$W$10,MATCH($C111,'NOx &amp; CO2'!$R$6:$R$10,1),MATCH(BG$108,'NOx &amp; CO2'!$T$5:$W$5,1))*BF111</f>
        <v>1.4200000000000008E-2</v>
      </c>
      <c r="BH111" s="335">
        <f>INDEX('NOx &amp; CO2'!$T$6:$W$10,MATCH($C111,'NOx &amp; CO2'!$R$6:$R$10,1),MATCH(BH$108,'NOx &amp; CO2'!$T$5:$W$5,1))*BG111</f>
        <v>1.4200000000000008E-2</v>
      </c>
      <c r="BI111" s="335">
        <f>INDEX('NOx &amp; CO2'!$T$6:$W$10,MATCH($C111,'NOx &amp; CO2'!$R$6:$R$10,1),MATCH(BI$108,'NOx &amp; CO2'!$T$5:$W$5,1))*BH111</f>
        <v>1.4200000000000008E-2</v>
      </c>
      <c r="BJ111" s="335">
        <f>INDEX('NOx &amp; CO2'!$T$6:$W$10,MATCH($C111,'NOx &amp; CO2'!$R$6:$R$10,1),MATCH(BJ$108,'NOx &amp; CO2'!$T$5:$W$5,1))*BI111</f>
        <v>1.4200000000000008E-2</v>
      </c>
      <c r="BK111" s="335">
        <f>INDEX('NOx &amp; CO2'!$T$6:$W$10,MATCH($C111,'NOx &amp; CO2'!$R$6:$R$10,1),MATCH(BK$108,'NOx &amp; CO2'!$T$5:$W$5,1))*BJ111</f>
        <v>1.4200000000000008E-2</v>
      </c>
      <c r="BL111" s="335">
        <f>INDEX('NOx &amp; CO2'!$T$6:$W$10,MATCH($C111,'NOx &amp; CO2'!$R$6:$R$10,1),MATCH(BL$108,'NOx &amp; CO2'!$T$5:$W$5,1))*BK111</f>
        <v>1.4200000000000008E-2</v>
      </c>
      <c r="BM111" s="335">
        <f>INDEX('NOx &amp; CO2'!$T$6:$W$10,MATCH($C111,'NOx &amp; CO2'!$R$6:$R$10,1),MATCH(BM$108,'NOx &amp; CO2'!$T$5:$W$5,1))*BL111</f>
        <v>1.4200000000000008E-2</v>
      </c>
      <c r="BN111" s="335">
        <f>INDEX('NOx &amp; CO2'!$T$6:$W$10,MATCH($C111,'NOx &amp; CO2'!$R$6:$R$10,1),MATCH(BN$108,'NOx &amp; CO2'!$T$5:$W$5,1))*BM111</f>
        <v>1.4200000000000008E-2</v>
      </c>
      <c r="BO111" s="335">
        <f>INDEX('NOx &amp; CO2'!$T$6:$W$10,MATCH($C111,'NOx &amp; CO2'!$R$6:$R$10,1),MATCH(BO$108,'NOx &amp; CO2'!$T$5:$W$5,1))*BN111</f>
        <v>1.4200000000000008E-2</v>
      </c>
      <c r="BP111" s="335">
        <f>INDEX('NOx &amp; CO2'!$T$6:$W$10,MATCH($C111,'NOx &amp; CO2'!$R$6:$R$10,1),MATCH(BP$108,'NOx &amp; CO2'!$T$5:$W$5,1))*BO111</f>
        <v>1.4200000000000008E-2</v>
      </c>
      <c r="BQ111" s="335">
        <f>INDEX('NOx &amp; CO2'!$T$6:$W$10,MATCH($C111,'NOx &amp; CO2'!$R$6:$R$10,1),MATCH(BQ$108,'NOx &amp; CO2'!$T$5:$W$5,1))*BP111</f>
        <v>1.4200000000000008E-2</v>
      </c>
      <c r="BR111" s="335">
        <f>INDEX('NOx &amp; CO2'!$T$6:$W$10,MATCH($C111,'NOx &amp; CO2'!$R$6:$R$10,1),MATCH(BR$108,'NOx &amp; CO2'!$T$5:$W$5,1))*BQ111</f>
        <v>1.4200000000000008E-2</v>
      </c>
      <c r="BS111" s="335">
        <f>INDEX('NOx &amp; CO2'!$T$6:$W$10,MATCH($C111,'NOx &amp; CO2'!$R$6:$R$10,1),MATCH(BS$108,'NOx &amp; CO2'!$T$5:$W$5,1))*BR111</f>
        <v>1.4200000000000008E-2</v>
      </c>
      <c r="BT111" s="335">
        <f>INDEX('NOx &amp; CO2'!$T$6:$W$10,MATCH($C111,'NOx &amp; CO2'!$R$6:$R$10,1),MATCH(BT$108,'NOx &amp; CO2'!$T$5:$W$5,1))*BS111</f>
        <v>1.4200000000000008E-2</v>
      </c>
      <c r="BU111" s="335">
        <f>INDEX('NOx &amp; CO2'!$T$6:$W$10,MATCH($C111,'NOx &amp; CO2'!$R$6:$R$10,1),MATCH(BU$108,'NOx &amp; CO2'!$T$5:$W$5,1))*BT111</f>
        <v>1.4200000000000008E-2</v>
      </c>
      <c r="BV111" s="335">
        <f>INDEX('NOx &amp; CO2'!$T$6:$W$10,MATCH($C111,'NOx &amp; CO2'!$R$6:$R$10,1),MATCH(BV$108,'NOx &amp; CO2'!$T$5:$W$5,1))*BU111</f>
        <v>1.4200000000000008E-2</v>
      </c>
      <c r="BW111" s="335">
        <f>INDEX('NOx &amp; CO2'!$T$6:$W$10,MATCH($C111,'NOx &amp; CO2'!$R$6:$R$10,1),MATCH(BW$108,'NOx &amp; CO2'!$T$5:$W$5,1))*BV111</f>
        <v>1.4200000000000008E-2</v>
      </c>
      <c r="BX111" s="335">
        <f>INDEX('NOx &amp; CO2'!$T$6:$W$10,MATCH($C111,'NOx &amp; CO2'!$R$6:$R$10,1),MATCH(BX$108,'NOx &amp; CO2'!$T$5:$W$5,1))*BW111</f>
        <v>1.4200000000000008E-2</v>
      </c>
      <c r="BY111" s="335">
        <f>INDEX('NOx &amp; CO2'!$T$6:$W$10,MATCH($C111,'NOx &amp; CO2'!$R$6:$R$10,1),MATCH(BY$108,'NOx &amp; CO2'!$T$5:$W$5,1))*BX111</f>
        <v>1.4200000000000008E-2</v>
      </c>
      <c r="BZ111" s="335">
        <f>INDEX('NOx &amp; CO2'!$T$6:$W$10,MATCH($C111,'NOx &amp; CO2'!$R$6:$R$10,1),MATCH(BZ$108,'NOx &amp; CO2'!$T$5:$W$5,1))*BY111</f>
        <v>1.4200000000000008E-2</v>
      </c>
      <c r="CA111" s="335">
        <f>INDEX('NOx &amp; CO2'!$T$6:$W$10,MATCH($C111,'NOx &amp; CO2'!$R$6:$R$10,1),MATCH(CA$108,'NOx &amp; CO2'!$T$5:$W$5,1))*BZ111</f>
        <v>1.4200000000000008E-2</v>
      </c>
      <c r="CB111" s="335">
        <f>INDEX('NOx &amp; CO2'!$T$6:$W$10,MATCH($C111,'NOx &amp; CO2'!$R$6:$R$10,1),MATCH(CB$108,'NOx &amp; CO2'!$T$5:$W$5,1))*CA111</f>
        <v>1.4200000000000008E-2</v>
      </c>
      <c r="CC111" s="335">
        <f>INDEX('NOx &amp; CO2'!$T$6:$W$10,MATCH($C111,'NOx &amp; CO2'!$R$6:$R$10,1),MATCH(CC$108,'NOx &amp; CO2'!$T$5:$W$5,1))*CB111</f>
        <v>1.4200000000000008E-2</v>
      </c>
      <c r="CD111" s="335">
        <f>INDEX('NOx &amp; CO2'!$T$6:$W$10,MATCH($C111,'NOx &amp; CO2'!$R$6:$R$10,1),MATCH(CD$108,'NOx &amp; CO2'!$T$5:$W$5,1))*CC111</f>
        <v>1.4200000000000008E-2</v>
      </c>
      <c r="CE111" s="335">
        <f>INDEX('NOx &amp; CO2'!$T$6:$W$10,MATCH($C111,'NOx &amp; CO2'!$R$6:$R$10,1),MATCH(CE$108,'NOx &amp; CO2'!$T$5:$W$5,1))*CD111</f>
        <v>1.4200000000000008E-2</v>
      </c>
      <c r="CF111" s="335">
        <f>INDEX('NOx &amp; CO2'!$T$6:$W$10,MATCH($C111,'NOx &amp; CO2'!$R$6:$R$10,1),MATCH(CF$108,'NOx &amp; CO2'!$T$5:$W$5,1))*CE111</f>
        <v>1.4200000000000008E-2</v>
      </c>
      <c r="CG111" s="335">
        <f>INDEX('NOx &amp; CO2'!$T$6:$W$10,MATCH($C111,'NOx &amp; CO2'!$R$6:$R$10,1),MATCH(CG$108,'NOx &amp; CO2'!$T$5:$W$5,1))*CF111</f>
        <v>1.4200000000000008E-2</v>
      </c>
      <c r="CH111" s="335">
        <f>INDEX('NOx &amp; CO2'!$T$6:$W$10,MATCH($C111,'NOx &amp; CO2'!$R$6:$R$10,1),MATCH(CH$108,'NOx &amp; CO2'!$T$5:$W$5,1))*CG111</f>
        <v>1.4200000000000008E-2</v>
      </c>
      <c r="CI111" s="335">
        <f>INDEX('NOx &amp; CO2'!$T$6:$W$10,MATCH($C111,'NOx &amp; CO2'!$R$6:$R$10,1),MATCH(CI$108,'NOx &amp; CO2'!$T$5:$W$5,1))*CH111</f>
        <v>1.4200000000000008E-2</v>
      </c>
      <c r="CJ111" s="335">
        <f>INDEX('NOx &amp; CO2'!$T$6:$W$10,MATCH($C111,'NOx &amp; CO2'!$R$6:$R$10,1),MATCH(CJ$108,'NOx &amp; CO2'!$T$5:$W$5,1))*CI111</f>
        <v>1.4200000000000008E-2</v>
      </c>
      <c r="CK111" s="335">
        <f>INDEX('NOx &amp; CO2'!$T$6:$W$10,MATCH($C111,'NOx &amp; CO2'!$R$6:$R$10,1),MATCH(CK$108,'NOx &amp; CO2'!$T$5:$W$5,1))*CJ111</f>
        <v>1.4200000000000008E-2</v>
      </c>
      <c r="CL111" s="335">
        <f>INDEX('NOx &amp; CO2'!$T$6:$W$10,MATCH($C111,'NOx &amp; CO2'!$R$6:$R$10,1),MATCH(CL$108,'NOx &amp; CO2'!$T$5:$W$5,1))*CK111</f>
        <v>1.4200000000000008E-2</v>
      </c>
      <c r="CM111" s="335">
        <f>INDEX('NOx &amp; CO2'!$T$6:$W$10,MATCH($C111,'NOx &amp; CO2'!$R$6:$R$10,1),MATCH(CM$108,'NOx &amp; CO2'!$T$5:$W$5,1))*CL111</f>
        <v>1.4200000000000008E-2</v>
      </c>
      <c r="CN111" s="335">
        <f>INDEX('NOx &amp; CO2'!$T$6:$W$10,MATCH($C111,'NOx &amp; CO2'!$R$6:$R$10,1),MATCH(CN$108,'NOx &amp; CO2'!$T$5:$W$5,1))*CM111</f>
        <v>1.4200000000000008E-2</v>
      </c>
      <c r="CO111" s="335">
        <f>INDEX('NOx &amp; CO2'!$T$6:$W$10,MATCH($C111,'NOx &amp; CO2'!$R$6:$R$10,1),MATCH(CO$108,'NOx &amp; CO2'!$T$5:$W$5,1))*CN111</f>
        <v>1.4200000000000008E-2</v>
      </c>
      <c r="CP111" s="335">
        <f>INDEX('NOx &amp; CO2'!$T$6:$W$10,MATCH($C111,'NOx &amp; CO2'!$R$6:$R$10,1),MATCH(CP$108,'NOx &amp; CO2'!$T$5:$W$5,1))*CO111</f>
        <v>1.4200000000000008E-2</v>
      </c>
      <c r="CQ111" s="335">
        <f>INDEX('NOx &amp; CO2'!$T$6:$W$10,MATCH($C111,'NOx &amp; CO2'!$R$6:$R$10,1),MATCH(CQ$108,'NOx &amp; CO2'!$T$5:$W$5,1))*CP111</f>
        <v>1.4200000000000008E-2</v>
      </c>
      <c r="CR111" s="335">
        <f>INDEX('NOx &amp; CO2'!$T$6:$W$10,MATCH($C111,'NOx &amp; CO2'!$R$6:$R$10,1),MATCH(CR$108,'NOx &amp; CO2'!$T$5:$W$5,1))*CQ111</f>
        <v>1.4200000000000008E-2</v>
      </c>
      <c r="CS111" s="335">
        <f>INDEX('NOx &amp; CO2'!$T$6:$W$10,MATCH($C111,'NOx &amp; CO2'!$R$6:$R$10,1),MATCH(CS$108,'NOx &amp; CO2'!$T$5:$W$5,1))*CR111</f>
        <v>1.4200000000000008E-2</v>
      </c>
    </row>
    <row r="112" spans="1:97" s="323" customFormat="1" x14ac:dyDescent="0.25">
      <c r="A112" s="278">
        <f t="shared" ref="A112" si="110">A51</f>
        <v>0</v>
      </c>
      <c r="B112" s="278" t="str">
        <f>'UA basår'!B10</f>
        <v>0 0</v>
      </c>
      <c r="C112" s="278">
        <f t="shared" ref="C112" si="111">C51</f>
        <v>0</v>
      </c>
      <c r="D112" s="335">
        <f>INDEX('NOx &amp; CO2'!$E$6:$I$10,MATCH($C112,'NOx &amp; CO2'!$C$6:$C$10,1),MATCH(D$108,'NOx &amp; CO2'!$E$5:$H$5,1))</f>
        <v>7.17E-2</v>
      </c>
      <c r="E112" s="335">
        <f>INDEX('NOx &amp; CO2'!$T$6:$W$10,MATCH($C112,'NOx &amp; CO2'!$R$6:$R$10,1),MATCH(E$108,'NOx &amp; CO2'!$T$5:$W$5,1))*D112</f>
        <v>6.8558723496039697E-2</v>
      </c>
      <c r="F112" s="335">
        <f>INDEX('NOx &amp; CO2'!$T$6:$W$10,MATCH($C112,'NOx &amp; CO2'!$R$6:$R$10,1),MATCH(F$108,'NOx &amp; CO2'!$T$5:$W$5,1))*E112</f>
        <v>6.5555070675124491E-2</v>
      </c>
      <c r="G112" s="335">
        <f>INDEX('NOx &amp; CO2'!$T$6:$W$10,MATCH($C112,'NOx &amp; CO2'!$R$6:$R$10,1),MATCH(G$108,'NOx &amp; CO2'!$T$5:$W$5,1))*F112</f>
        <v>6.2683012052708514E-2</v>
      </c>
      <c r="H112" s="335">
        <f>INDEX('NOx &amp; CO2'!$T$6:$W$10,MATCH($C112,'NOx &amp; CO2'!$R$6:$R$10,1),MATCH(H$108,'NOx &amp; CO2'!$T$5:$W$5,1))*G112</f>
        <v>5.9936782304331478E-2</v>
      </c>
      <c r="I112" s="335">
        <f>INDEX('NOx &amp; CO2'!$T$6:$W$10,MATCH($C112,'NOx &amp; CO2'!$R$6:$R$10,1),MATCH(I$108,'NOx &amp; CO2'!$T$5:$W$5,1))*H112</f>
        <v>5.7310868692398702E-2</v>
      </c>
      <c r="J112" s="335">
        <f>INDEX('NOx &amp; CO2'!$T$6:$W$10,MATCH($C112,'NOx &amp; CO2'!$R$6:$R$10,1),MATCH(J$108,'NOx &amp; CO2'!$T$5:$W$5,1))*I112</f>
        <v>5.4800000000000008E-2</v>
      </c>
      <c r="K112" s="335">
        <f>INDEX('NOx &amp; CO2'!$T$6:$W$10,MATCH($C112,'NOx &amp; CO2'!$R$6:$R$10,1),MATCH(K$108,'NOx &amp; CO2'!$T$5:$W$5,1))*J112</f>
        <v>5.268069525177068E-2</v>
      </c>
      <c r="L112" s="335">
        <f>INDEX('NOx &amp; CO2'!$T$6:$W$10,MATCH($C112,'NOx &amp; CO2'!$R$6:$R$10,1),MATCH(L$108,'NOx &amp; CO2'!$T$5:$W$5,1))*K112</f>
        <v>5.0643351317699516E-2</v>
      </c>
      <c r="M112" s="335">
        <f>INDEX('NOx &amp; CO2'!$T$6:$W$10,MATCH($C112,'NOx &amp; CO2'!$R$6:$R$10,1),MATCH(M$108,'NOx &amp; CO2'!$T$5:$W$5,1))*L112</f>
        <v>4.8684798490804503E-2</v>
      </c>
      <c r="N112" s="335">
        <f>INDEX('NOx &amp; CO2'!$T$6:$W$10,MATCH($C112,'NOx &amp; CO2'!$R$6:$R$10,1),MATCH(N$108,'NOx &amp; CO2'!$T$5:$W$5,1))*M112</f>
        <v>4.6801989647590088E-2</v>
      </c>
      <c r="O112" s="335">
        <f>INDEX('NOx &amp; CO2'!$T$6:$W$10,MATCH($C112,'NOx &amp; CO2'!$R$6:$R$10,1),MATCH(O$108,'NOx &amp; CO2'!$T$5:$W$5,1))*N112</f>
        <v>4.4991995507321518E-2</v>
      </c>
      <c r="P112" s="335">
        <f>INDEX('NOx &amp; CO2'!$T$6:$W$10,MATCH($C112,'NOx &amp; CO2'!$R$6:$R$10,1),MATCH(P$108,'NOx &amp; CO2'!$T$5:$W$5,1))*O112</f>
        <v>4.3252000074639418E-2</v>
      </c>
      <c r="Q112" s="335">
        <f>INDEX('NOx &amp; CO2'!$T$6:$W$10,MATCH($C112,'NOx &amp; CO2'!$R$6:$R$10,1),MATCH(Q$108,'NOx &amp; CO2'!$T$5:$W$5,1))*P112</f>
        <v>4.1579296258424117E-2</v>
      </c>
      <c r="R112" s="335">
        <f>INDEX('NOx &amp; CO2'!$T$6:$W$10,MATCH($C112,'NOx &amp; CO2'!$R$6:$R$10,1),MATCH(R$108,'NOx &amp; CO2'!$T$5:$W$5,1))*Q112</f>
        <v>3.9971281660093602E-2</v>
      </c>
      <c r="S112" s="335">
        <f>INDEX('NOx &amp; CO2'!$T$6:$W$10,MATCH($C112,'NOx &amp; CO2'!$R$6:$R$10,1),MATCH(S$108,'NOx &amp; CO2'!$T$5:$W$5,1))*R112</f>
        <v>3.8425454524782507E-2</v>
      </c>
      <c r="T112" s="335">
        <f>INDEX('NOx &amp; CO2'!$T$6:$W$10,MATCH($C112,'NOx &amp; CO2'!$R$6:$R$10,1),MATCH(T$108,'NOx &amp; CO2'!$T$5:$W$5,1))*S112</f>
        <v>3.6939409849102912E-2</v>
      </c>
      <c r="U112" s="335">
        <f>INDEX('NOx &amp; CO2'!$T$6:$W$10,MATCH($C112,'NOx &amp; CO2'!$R$6:$R$10,1),MATCH(U$108,'NOx &amp; CO2'!$T$5:$W$5,1))*T112</f>
        <v>3.5510835639431505E-2</v>
      </c>
      <c r="V112" s="335">
        <f>INDEX('NOx &amp; CO2'!$T$6:$W$10,MATCH($C112,'NOx &amp; CO2'!$R$6:$R$10,1),MATCH(V$108,'NOx &amp; CO2'!$T$5:$W$5,1))*U112</f>
        <v>3.4137509314901608E-2</v>
      </c>
      <c r="W112" s="335">
        <f>INDEX('NOx &amp; CO2'!$T$6:$W$10,MATCH($C112,'NOx &amp; CO2'!$R$6:$R$10,1),MATCH(W$108,'NOx &amp; CO2'!$T$5:$W$5,1))*V112</f>
        <v>3.2817294249503907E-2</v>
      </c>
      <c r="X112" s="335">
        <f>INDEX('NOx &amp; CO2'!$T$6:$W$10,MATCH($C112,'NOx &amp; CO2'!$R$6:$R$10,1),MATCH(X$108,'NOx &amp; CO2'!$T$5:$W$5,1))*W112</f>
        <v>3.1548136447916084E-2</v>
      </c>
      <c r="Y112" s="335">
        <f>INDEX('NOx &amp; CO2'!$T$6:$W$10,MATCH($C112,'NOx &amp; CO2'!$R$6:$R$10,1),MATCH(Y$108,'NOx &amp; CO2'!$T$5:$W$5,1))*X112</f>
        <v>3.0328061349889527E-2</v>
      </c>
      <c r="Z112" s="335">
        <f>INDEX('NOx &amp; CO2'!$T$6:$W$10,MATCH($C112,'NOx &amp; CO2'!$R$6:$R$10,1),MATCH(Z$108,'NOx &amp; CO2'!$T$5:$W$5,1))*Y112</f>
        <v>2.9155170758221438E-2</v>
      </c>
      <c r="AA112" s="335">
        <f>INDEX('NOx &amp; CO2'!$T$6:$W$10,MATCH($C112,'NOx &amp; CO2'!$R$6:$R$10,1),MATCH(AA$108,'NOx &amp; CO2'!$T$5:$W$5,1))*Z112</f>
        <v>2.8027639885532835E-2</v>
      </c>
      <c r="AB112" s="335">
        <f>INDEX('NOx &amp; CO2'!$T$6:$W$10,MATCH($C112,'NOx &amp; CO2'!$R$6:$R$10,1),MATCH(AB$108,'NOx &amp; CO2'!$T$5:$W$5,1))*AA112</f>
        <v>2.6943714515257809E-2</v>
      </c>
      <c r="AC112" s="335">
        <f>INDEX('NOx &amp; CO2'!$T$6:$W$10,MATCH($C112,'NOx &amp; CO2'!$R$6:$R$10,1),MATCH(AC$108,'NOx &amp; CO2'!$T$5:$W$5,1))*AB112</f>
        <v>2.5901708272427128E-2</v>
      </c>
      <c r="AD112" s="335">
        <f>INDEX('NOx &amp; CO2'!$T$6:$W$10,MATCH($C112,'NOx &amp; CO2'!$R$6:$R$10,1),MATCH(AD$108,'NOx &amp; CO2'!$T$5:$W$5,1))*AC112</f>
        <v>2.4900000000000019E-2</v>
      </c>
      <c r="AE112" s="335">
        <f>INDEX('NOx &amp; CO2'!$T$6:$W$10,MATCH($C112,'NOx &amp; CO2'!$R$6:$R$10,1),MATCH(AE$108,'NOx &amp; CO2'!$T$5:$W$5,1))*AD112</f>
        <v>2.4210502134589099E-2</v>
      </c>
      <c r="AF112" s="335">
        <f>INDEX('NOx &amp; CO2'!$T$6:$W$10,MATCH($C112,'NOx &amp; CO2'!$R$6:$R$10,1),MATCH(AF$108,'NOx &amp; CO2'!$T$5:$W$5,1))*AE112</f>
        <v>2.3540096932086061E-2</v>
      </c>
      <c r="AG112" s="335">
        <f>INDEX('NOx &amp; CO2'!$T$6:$W$10,MATCH($C112,'NOx &amp; CO2'!$R$6:$R$10,1),MATCH(AG$108,'NOx &amp; CO2'!$T$5:$W$5,1))*AF112</f>
        <v>2.2888255703723031E-2</v>
      </c>
      <c r="AH112" s="335">
        <f>INDEX('NOx &amp; CO2'!$T$6:$W$10,MATCH($C112,'NOx &amp; CO2'!$R$6:$R$10,1),MATCH(AH$108,'NOx &amp; CO2'!$T$5:$W$5,1))*AG112</f>
        <v>2.2254464400482215E-2</v>
      </c>
      <c r="AI112" s="335">
        <f>INDEX('NOx &amp; CO2'!$T$6:$W$10,MATCH($C112,'NOx &amp; CO2'!$R$6:$R$10,1),MATCH(AI$108,'NOx &amp; CO2'!$T$5:$W$5,1))*AH112</f>
        <v>2.1638223207711301E-2</v>
      </c>
      <c r="AJ112" s="335">
        <f>INDEX('NOx &amp; CO2'!$T$6:$W$10,MATCH($C112,'NOx &amp; CO2'!$R$6:$R$10,1),MATCH(AJ$108,'NOx &amp; CO2'!$T$5:$W$5,1))*AI112</f>
        <v>2.1039046150964236E-2</v>
      </c>
      <c r="AK112" s="335">
        <f>INDEX('NOx &amp; CO2'!$T$6:$W$10,MATCH($C112,'NOx &amp; CO2'!$R$6:$R$10,1),MATCH(AK$108,'NOx &amp; CO2'!$T$5:$W$5,1))*AJ112</f>
        <v>2.0456460712756541E-2</v>
      </c>
      <c r="AL112" s="335">
        <f>INDEX('NOx &amp; CO2'!$T$6:$W$10,MATCH($C112,'NOx &amp; CO2'!$R$6:$R$10,1),MATCH(AL$108,'NOx &amp; CO2'!$T$5:$W$5,1))*AK112</f>
        <v>1.9890007459932926E-2</v>
      </c>
      <c r="AM112" s="335">
        <f>INDEX('NOx &amp; CO2'!$T$6:$W$10,MATCH($C112,'NOx &amp; CO2'!$R$6:$R$10,1),MATCH(AM$108,'NOx &amp; CO2'!$T$5:$W$5,1))*AL112</f>
        <v>1.9339239681353367E-2</v>
      </c>
      <c r="AN112" s="335">
        <f>INDEX('NOx &amp; CO2'!$T$6:$W$10,MATCH($C112,'NOx &amp; CO2'!$R$6:$R$10,1),MATCH(AN$108,'NOx &amp; CO2'!$T$5:$W$5,1))*AM112</f>
        <v>1.8803723035611869E-2</v>
      </c>
      <c r="AO112" s="335">
        <f>INDEX('NOx &amp; CO2'!$T$6:$W$10,MATCH($C112,'NOx &amp; CO2'!$R$6:$R$10,1),MATCH(AO$108,'NOx &amp; CO2'!$T$5:$W$5,1))*AN112</f>
        <v>1.8283035208510164E-2</v>
      </c>
      <c r="AP112" s="335">
        <f>INDEX('NOx &amp; CO2'!$T$6:$W$10,MATCH($C112,'NOx &amp; CO2'!$R$6:$R$10,1),MATCH(AP$108,'NOx &amp; CO2'!$T$5:$W$5,1))*AO112</f>
        <v>1.777676558001617E-2</v>
      </c>
      <c r="AQ112" s="335">
        <f>INDEX('NOx &amp; CO2'!$T$6:$W$10,MATCH($C112,'NOx &amp; CO2'!$R$6:$R$10,1),MATCH(AQ$108,'NOx &amp; CO2'!$T$5:$W$5,1))*AP112</f>
        <v>1.7284514900444626E-2</v>
      </c>
      <c r="AR112" s="335">
        <f>INDEX('NOx &amp; CO2'!$T$6:$W$10,MATCH($C112,'NOx &amp; CO2'!$R$6:$R$10,1),MATCH(AR$108,'NOx &amp; CO2'!$T$5:$W$5,1))*AQ112</f>
        <v>1.6805894975604474E-2</v>
      </c>
      <c r="AS112" s="335">
        <f>INDEX('NOx &amp; CO2'!$T$6:$W$10,MATCH($C112,'NOx &amp; CO2'!$R$6:$R$10,1),MATCH(AS$108,'NOx &amp; CO2'!$T$5:$W$5,1))*AR112</f>
        <v>1.6340528360664741E-2</v>
      </c>
      <c r="AT112" s="335">
        <f>INDEX('NOx &amp; CO2'!$T$6:$W$10,MATCH($C112,'NOx &amp; CO2'!$R$6:$R$10,1),MATCH(AT$108,'NOx &amp; CO2'!$T$5:$W$5,1))*AS112</f>
        <v>1.5888048062497474E-2</v>
      </c>
      <c r="AU112" s="335">
        <f>INDEX('NOx &amp; CO2'!$T$6:$W$10,MATCH($C112,'NOx &amp; CO2'!$R$6:$R$10,1),MATCH(AU$108,'NOx &amp; CO2'!$T$5:$W$5,1))*AT112</f>
        <v>1.5448097250263013E-2</v>
      </c>
      <c r="AV112" s="335">
        <f>INDEX('NOx &amp; CO2'!$T$6:$W$10,MATCH($C112,'NOx &amp; CO2'!$R$6:$R$10,1),MATCH(AV$108,'NOx &amp; CO2'!$T$5:$W$5,1))*AU112</f>
        <v>1.5020328974009333E-2</v>
      </c>
      <c r="AW112" s="335">
        <f>INDEX('NOx &amp; CO2'!$T$6:$W$10,MATCH($C112,'NOx &amp; CO2'!$R$6:$R$10,1),MATCH(AW$108,'NOx &amp; CO2'!$T$5:$W$5,1))*AV112</f>
        <v>1.4604405891063581E-2</v>
      </c>
      <c r="AX112" s="335">
        <f>INDEX('NOx &amp; CO2'!$T$6:$W$10,MATCH($C112,'NOx &amp; CO2'!$R$6:$R$10,1),MATCH(AX$108,'NOx &amp; CO2'!$T$5:$W$5,1))*AW112</f>
        <v>1.4200000000000008E-2</v>
      </c>
      <c r="AY112" s="335">
        <f>INDEX('NOx &amp; CO2'!$T$6:$W$10,MATCH($C112,'NOx &amp; CO2'!$R$6:$R$10,1),MATCH(AY$108,'NOx &amp; CO2'!$T$5:$W$5,1))*AX112</f>
        <v>1.4200000000000008E-2</v>
      </c>
      <c r="AZ112" s="335">
        <f>INDEX('NOx &amp; CO2'!$T$6:$W$10,MATCH($C112,'NOx &amp; CO2'!$R$6:$R$10,1),MATCH(AZ$108,'NOx &amp; CO2'!$T$5:$W$5,1))*AY112</f>
        <v>1.4200000000000008E-2</v>
      </c>
      <c r="BA112" s="335">
        <f>INDEX('NOx &amp; CO2'!$T$6:$W$10,MATCH($C112,'NOx &amp; CO2'!$R$6:$R$10,1),MATCH(BA$108,'NOx &amp; CO2'!$T$5:$W$5,1))*AZ112</f>
        <v>1.4200000000000008E-2</v>
      </c>
      <c r="BB112" s="335">
        <f>INDEX('NOx &amp; CO2'!$T$6:$W$10,MATCH($C112,'NOx &amp; CO2'!$R$6:$R$10,1),MATCH(BB$108,'NOx &amp; CO2'!$T$5:$W$5,1))*BA112</f>
        <v>1.4200000000000008E-2</v>
      </c>
      <c r="BC112" s="335">
        <f>INDEX('NOx &amp; CO2'!$T$6:$W$10,MATCH($C112,'NOx &amp; CO2'!$R$6:$R$10,1),MATCH(BC$108,'NOx &amp; CO2'!$T$5:$W$5,1))*BB112</f>
        <v>1.4200000000000008E-2</v>
      </c>
      <c r="BD112" s="335">
        <f>INDEX('NOx &amp; CO2'!$T$6:$W$10,MATCH($C112,'NOx &amp; CO2'!$R$6:$R$10,1),MATCH(BD$108,'NOx &amp; CO2'!$T$5:$W$5,1))*BC112</f>
        <v>1.4200000000000008E-2</v>
      </c>
      <c r="BE112" s="335">
        <f>INDEX('NOx &amp; CO2'!$T$6:$W$10,MATCH($C112,'NOx &amp; CO2'!$R$6:$R$10,1),MATCH(BE$108,'NOx &amp; CO2'!$T$5:$W$5,1))*BD112</f>
        <v>1.4200000000000008E-2</v>
      </c>
      <c r="BF112" s="335">
        <f>INDEX('NOx &amp; CO2'!$T$6:$W$10,MATCH($C112,'NOx &amp; CO2'!$R$6:$R$10,1),MATCH(BF$108,'NOx &amp; CO2'!$T$5:$W$5,1))*BE112</f>
        <v>1.4200000000000008E-2</v>
      </c>
      <c r="BG112" s="335">
        <f>INDEX('NOx &amp; CO2'!$T$6:$W$10,MATCH($C112,'NOx &amp; CO2'!$R$6:$R$10,1),MATCH(BG$108,'NOx &amp; CO2'!$T$5:$W$5,1))*BF112</f>
        <v>1.4200000000000008E-2</v>
      </c>
      <c r="BH112" s="335">
        <f>INDEX('NOx &amp; CO2'!$T$6:$W$10,MATCH($C112,'NOx &amp; CO2'!$R$6:$R$10,1),MATCH(BH$108,'NOx &amp; CO2'!$T$5:$W$5,1))*BG112</f>
        <v>1.4200000000000008E-2</v>
      </c>
      <c r="BI112" s="335">
        <f>INDEX('NOx &amp; CO2'!$T$6:$W$10,MATCH($C112,'NOx &amp; CO2'!$R$6:$R$10,1),MATCH(BI$108,'NOx &amp; CO2'!$T$5:$W$5,1))*BH112</f>
        <v>1.4200000000000008E-2</v>
      </c>
      <c r="BJ112" s="335">
        <f>INDEX('NOx &amp; CO2'!$T$6:$W$10,MATCH($C112,'NOx &amp; CO2'!$R$6:$R$10,1),MATCH(BJ$108,'NOx &amp; CO2'!$T$5:$W$5,1))*BI112</f>
        <v>1.4200000000000008E-2</v>
      </c>
      <c r="BK112" s="335">
        <f>INDEX('NOx &amp; CO2'!$T$6:$W$10,MATCH($C112,'NOx &amp; CO2'!$R$6:$R$10,1),MATCH(BK$108,'NOx &amp; CO2'!$T$5:$W$5,1))*BJ112</f>
        <v>1.4200000000000008E-2</v>
      </c>
      <c r="BL112" s="335">
        <f>INDEX('NOx &amp; CO2'!$T$6:$W$10,MATCH($C112,'NOx &amp; CO2'!$R$6:$R$10,1),MATCH(BL$108,'NOx &amp; CO2'!$T$5:$W$5,1))*BK112</f>
        <v>1.4200000000000008E-2</v>
      </c>
      <c r="BM112" s="335">
        <f>INDEX('NOx &amp; CO2'!$T$6:$W$10,MATCH($C112,'NOx &amp; CO2'!$R$6:$R$10,1),MATCH(BM$108,'NOx &amp; CO2'!$T$5:$W$5,1))*BL112</f>
        <v>1.4200000000000008E-2</v>
      </c>
      <c r="BN112" s="335">
        <f>INDEX('NOx &amp; CO2'!$T$6:$W$10,MATCH($C112,'NOx &amp; CO2'!$R$6:$R$10,1),MATCH(BN$108,'NOx &amp; CO2'!$T$5:$W$5,1))*BM112</f>
        <v>1.4200000000000008E-2</v>
      </c>
      <c r="BO112" s="335">
        <f>INDEX('NOx &amp; CO2'!$T$6:$W$10,MATCH($C112,'NOx &amp; CO2'!$R$6:$R$10,1),MATCH(BO$108,'NOx &amp; CO2'!$T$5:$W$5,1))*BN112</f>
        <v>1.4200000000000008E-2</v>
      </c>
      <c r="BP112" s="335">
        <f>INDEX('NOx &amp; CO2'!$T$6:$W$10,MATCH($C112,'NOx &amp; CO2'!$R$6:$R$10,1),MATCH(BP$108,'NOx &amp; CO2'!$T$5:$W$5,1))*BO112</f>
        <v>1.4200000000000008E-2</v>
      </c>
      <c r="BQ112" s="335">
        <f>INDEX('NOx &amp; CO2'!$T$6:$W$10,MATCH($C112,'NOx &amp; CO2'!$R$6:$R$10,1),MATCH(BQ$108,'NOx &amp; CO2'!$T$5:$W$5,1))*BP112</f>
        <v>1.4200000000000008E-2</v>
      </c>
      <c r="BR112" s="335">
        <f>INDEX('NOx &amp; CO2'!$T$6:$W$10,MATCH($C112,'NOx &amp; CO2'!$R$6:$R$10,1),MATCH(BR$108,'NOx &amp; CO2'!$T$5:$W$5,1))*BQ112</f>
        <v>1.4200000000000008E-2</v>
      </c>
      <c r="BS112" s="335">
        <f>INDEX('NOx &amp; CO2'!$T$6:$W$10,MATCH($C112,'NOx &amp; CO2'!$R$6:$R$10,1),MATCH(BS$108,'NOx &amp; CO2'!$T$5:$W$5,1))*BR112</f>
        <v>1.4200000000000008E-2</v>
      </c>
      <c r="BT112" s="335">
        <f>INDEX('NOx &amp; CO2'!$T$6:$W$10,MATCH($C112,'NOx &amp; CO2'!$R$6:$R$10,1),MATCH(BT$108,'NOx &amp; CO2'!$T$5:$W$5,1))*BS112</f>
        <v>1.4200000000000008E-2</v>
      </c>
      <c r="BU112" s="335">
        <f>INDEX('NOx &amp; CO2'!$T$6:$W$10,MATCH($C112,'NOx &amp; CO2'!$R$6:$R$10,1),MATCH(BU$108,'NOx &amp; CO2'!$T$5:$W$5,1))*BT112</f>
        <v>1.4200000000000008E-2</v>
      </c>
      <c r="BV112" s="335">
        <f>INDEX('NOx &amp; CO2'!$T$6:$W$10,MATCH($C112,'NOx &amp; CO2'!$R$6:$R$10,1),MATCH(BV$108,'NOx &amp; CO2'!$T$5:$W$5,1))*BU112</f>
        <v>1.4200000000000008E-2</v>
      </c>
      <c r="BW112" s="335">
        <f>INDEX('NOx &amp; CO2'!$T$6:$W$10,MATCH($C112,'NOx &amp; CO2'!$R$6:$R$10,1),MATCH(BW$108,'NOx &amp; CO2'!$T$5:$W$5,1))*BV112</f>
        <v>1.4200000000000008E-2</v>
      </c>
      <c r="BX112" s="335">
        <f>INDEX('NOx &amp; CO2'!$T$6:$W$10,MATCH($C112,'NOx &amp; CO2'!$R$6:$R$10,1),MATCH(BX$108,'NOx &amp; CO2'!$T$5:$W$5,1))*BW112</f>
        <v>1.4200000000000008E-2</v>
      </c>
      <c r="BY112" s="335">
        <f>INDEX('NOx &amp; CO2'!$T$6:$W$10,MATCH($C112,'NOx &amp; CO2'!$R$6:$R$10,1),MATCH(BY$108,'NOx &amp; CO2'!$T$5:$W$5,1))*BX112</f>
        <v>1.4200000000000008E-2</v>
      </c>
      <c r="BZ112" s="335">
        <f>INDEX('NOx &amp; CO2'!$T$6:$W$10,MATCH($C112,'NOx &amp; CO2'!$R$6:$R$10,1),MATCH(BZ$108,'NOx &amp; CO2'!$T$5:$W$5,1))*BY112</f>
        <v>1.4200000000000008E-2</v>
      </c>
      <c r="CA112" s="335">
        <f>INDEX('NOx &amp; CO2'!$T$6:$W$10,MATCH($C112,'NOx &amp; CO2'!$R$6:$R$10,1),MATCH(CA$108,'NOx &amp; CO2'!$T$5:$W$5,1))*BZ112</f>
        <v>1.4200000000000008E-2</v>
      </c>
      <c r="CB112" s="335">
        <f>INDEX('NOx &amp; CO2'!$T$6:$W$10,MATCH($C112,'NOx &amp; CO2'!$R$6:$R$10,1),MATCH(CB$108,'NOx &amp; CO2'!$T$5:$W$5,1))*CA112</f>
        <v>1.4200000000000008E-2</v>
      </c>
      <c r="CC112" s="335">
        <f>INDEX('NOx &amp; CO2'!$T$6:$W$10,MATCH($C112,'NOx &amp; CO2'!$R$6:$R$10,1),MATCH(CC$108,'NOx &amp; CO2'!$T$5:$W$5,1))*CB112</f>
        <v>1.4200000000000008E-2</v>
      </c>
      <c r="CD112" s="335">
        <f>INDEX('NOx &amp; CO2'!$T$6:$W$10,MATCH($C112,'NOx &amp; CO2'!$R$6:$R$10,1),MATCH(CD$108,'NOx &amp; CO2'!$T$5:$W$5,1))*CC112</f>
        <v>1.4200000000000008E-2</v>
      </c>
      <c r="CE112" s="335">
        <f>INDEX('NOx &amp; CO2'!$T$6:$W$10,MATCH($C112,'NOx &amp; CO2'!$R$6:$R$10,1),MATCH(CE$108,'NOx &amp; CO2'!$T$5:$W$5,1))*CD112</f>
        <v>1.4200000000000008E-2</v>
      </c>
      <c r="CF112" s="335">
        <f>INDEX('NOx &amp; CO2'!$T$6:$W$10,MATCH($C112,'NOx &amp; CO2'!$R$6:$R$10,1),MATCH(CF$108,'NOx &amp; CO2'!$T$5:$W$5,1))*CE112</f>
        <v>1.4200000000000008E-2</v>
      </c>
      <c r="CG112" s="335">
        <f>INDEX('NOx &amp; CO2'!$T$6:$W$10,MATCH($C112,'NOx &amp; CO2'!$R$6:$R$10,1),MATCH(CG$108,'NOx &amp; CO2'!$T$5:$W$5,1))*CF112</f>
        <v>1.4200000000000008E-2</v>
      </c>
      <c r="CH112" s="335">
        <f>INDEX('NOx &amp; CO2'!$T$6:$W$10,MATCH($C112,'NOx &amp; CO2'!$R$6:$R$10,1),MATCH(CH$108,'NOx &amp; CO2'!$T$5:$W$5,1))*CG112</f>
        <v>1.4200000000000008E-2</v>
      </c>
      <c r="CI112" s="335">
        <f>INDEX('NOx &amp; CO2'!$T$6:$W$10,MATCH($C112,'NOx &amp; CO2'!$R$6:$R$10,1),MATCH(CI$108,'NOx &amp; CO2'!$T$5:$W$5,1))*CH112</f>
        <v>1.4200000000000008E-2</v>
      </c>
      <c r="CJ112" s="335">
        <f>INDEX('NOx &amp; CO2'!$T$6:$W$10,MATCH($C112,'NOx &amp; CO2'!$R$6:$R$10,1),MATCH(CJ$108,'NOx &amp; CO2'!$T$5:$W$5,1))*CI112</f>
        <v>1.4200000000000008E-2</v>
      </c>
      <c r="CK112" s="335">
        <f>INDEX('NOx &amp; CO2'!$T$6:$W$10,MATCH($C112,'NOx &amp; CO2'!$R$6:$R$10,1),MATCH(CK$108,'NOx &amp; CO2'!$T$5:$W$5,1))*CJ112</f>
        <v>1.4200000000000008E-2</v>
      </c>
      <c r="CL112" s="335">
        <f>INDEX('NOx &amp; CO2'!$T$6:$W$10,MATCH($C112,'NOx &amp; CO2'!$R$6:$R$10,1),MATCH(CL$108,'NOx &amp; CO2'!$T$5:$W$5,1))*CK112</f>
        <v>1.4200000000000008E-2</v>
      </c>
      <c r="CM112" s="335">
        <f>INDEX('NOx &amp; CO2'!$T$6:$W$10,MATCH($C112,'NOx &amp; CO2'!$R$6:$R$10,1),MATCH(CM$108,'NOx &amp; CO2'!$T$5:$W$5,1))*CL112</f>
        <v>1.4200000000000008E-2</v>
      </c>
      <c r="CN112" s="335">
        <f>INDEX('NOx &amp; CO2'!$T$6:$W$10,MATCH($C112,'NOx &amp; CO2'!$R$6:$R$10,1),MATCH(CN$108,'NOx &amp; CO2'!$T$5:$W$5,1))*CM112</f>
        <v>1.4200000000000008E-2</v>
      </c>
      <c r="CO112" s="335">
        <f>INDEX('NOx &amp; CO2'!$T$6:$W$10,MATCH($C112,'NOx &amp; CO2'!$R$6:$R$10,1),MATCH(CO$108,'NOx &amp; CO2'!$T$5:$W$5,1))*CN112</f>
        <v>1.4200000000000008E-2</v>
      </c>
      <c r="CP112" s="335">
        <f>INDEX('NOx &amp; CO2'!$T$6:$W$10,MATCH($C112,'NOx &amp; CO2'!$R$6:$R$10,1),MATCH(CP$108,'NOx &amp; CO2'!$T$5:$W$5,1))*CO112</f>
        <v>1.4200000000000008E-2</v>
      </c>
      <c r="CQ112" s="335">
        <f>INDEX('NOx &amp; CO2'!$T$6:$W$10,MATCH($C112,'NOx &amp; CO2'!$R$6:$R$10,1),MATCH(CQ$108,'NOx &amp; CO2'!$T$5:$W$5,1))*CP112</f>
        <v>1.4200000000000008E-2</v>
      </c>
      <c r="CR112" s="335">
        <f>INDEX('NOx &amp; CO2'!$T$6:$W$10,MATCH($C112,'NOx &amp; CO2'!$R$6:$R$10,1),MATCH(CR$108,'NOx &amp; CO2'!$T$5:$W$5,1))*CQ112</f>
        <v>1.4200000000000008E-2</v>
      </c>
      <c r="CS112" s="335">
        <f>INDEX('NOx &amp; CO2'!$T$6:$W$10,MATCH($C112,'NOx &amp; CO2'!$R$6:$R$10,1),MATCH(CS$108,'NOx &amp; CO2'!$T$5:$W$5,1))*CR112</f>
        <v>1.4200000000000008E-2</v>
      </c>
    </row>
    <row r="113" spans="1:97" s="323" customFormat="1" x14ac:dyDescent="0.25">
      <c r="A113" s="278">
        <f t="shared" ref="A113" si="112">A52</f>
        <v>0</v>
      </c>
      <c r="B113" s="278" t="str">
        <f>'UA basår'!B11</f>
        <v>0 0</v>
      </c>
      <c r="C113" s="278">
        <f t="shared" ref="C113" si="113">C52</f>
        <v>0</v>
      </c>
      <c r="D113" s="335">
        <f>INDEX('NOx &amp; CO2'!$E$6:$I$10,MATCH($C113,'NOx &amp; CO2'!$C$6:$C$10,1),MATCH(D$108,'NOx &amp; CO2'!$E$5:$H$5,1))</f>
        <v>7.17E-2</v>
      </c>
      <c r="E113" s="335">
        <f>INDEX('NOx &amp; CO2'!$T$6:$W$10,MATCH($C113,'NOx &amp; CO2'!$R$6:$R$10,1),MATCH(E$108,'NOx &amp; CO2'!$T$5:$W$5,1))*D113</f>
        <v>6.8558723496039697E-2</v>
      </c>
      <c r="F113" s="335">
        <f>INDEX('NOx &amp; CO2'!$T$6:$W$10,MATCH($C113,'NOx &amp; CO2'!$R$6:$R$10,1),MATCH(F$108,'NOx &amp; CO2'!$T$5:$W$5,1))*E113</f>
        <v>6.5555070675124491E-2</v>
      </c>
      <c r="G113" s="335">
        <f>INDEX('NOx &amp; CO2'!$T$6:$W$10,MATCH($C113,'NOx &amp; CO2'!$R$6:$R$10,1),MATCH(G$108,'NOx &amp; CO2'!$T$5:$W$5,1))*F113</f>
        <v>6.2683012052708514E-2</v>
      </c>
      <c r="H113" s="335">
        <f>INDEX('NOx &amp; CO2'!$T$6:$W$10,MATCH($C113,'NOx &amp; CO2'!$R$6:$R$10,1),MATCH(H$108,'NOx &amp; CO2'!$T$5:$W$5,1))*G113</f>
        <v>5.9936782304331478E-2</v>
      </c>
      <c r="I113" s="335">
        <f>INDEX('NOx &amp; CO2'!$T$6:$W$10,MATCH($C113,'NOx &amp; CO2'!$R$6:$R$10,1),MATCH(I$108,'NOx &amp; CO2'!$T$5:$W$5,1))*H113</f>
        <v>5.7310868692398702E-2</v>
      </c>
      <c r="J113" s="335">
        <f>INDEX('NOx &amp; CO2'!$T$6:$W$10,MATCH($C113,'NOx &amp; CO2'!$R$6:$R$10,1),MATCH(J$108,'NOx &amp; CO2'!$T$5:$W$5,1))*I113</f>
        <v>5.4800000000000008E-2</v>
      </c>
      <c r="K113" s="335">
        <f>INDEX('NOx &amp; CO2'!$T$6:$W$10,MATCH($C113,'NOx &amp; CO2'!$R$6:$R$10,1),MATCH(K$108,'NOx &amp; CO2'!$T$5:$W$5,1))*J113</f>
        <v>5.268069525177068E-2</v>
      </c>
      <c r="L113" s="335">
        <f>INDEX('NOx &amp; CO2'!$T$6:$W$10,MATCH($C113,'NOx &amp; CO2'!$R$6:$R$10,1),MATCH(L$108,'NOx &amp; CO2'!$T$5:$W$5,1))*K113</f>
        <v>5.0643351317699516E-2</v>
      </c>
      <c r="M113" s="335">
        <f>INDEX('NOx &amp; CO2'!$T$6:$W$10,MATCH($C113,'NOx &amp; CO2'!$R$6:$R$10,1),MATCH(M$108,'NOx &amp; CO2'!$T$5:$W$5,1))*L113</f>
        <v>4.8684798490804503E-2</v>
      </c>
      <c r="N113" s="335">
        <f>INDEX('NOx &amp; CO2'!$T$6:$W$10,MATCH($C113,'NOx &amp; CO2'!$R$6:$R$10,1),MATCH(N$108,'NOx &amp; CO2'!$T$5:$W$5,1))*M113</f>
        <v>4.6801989647590088E-2</v>
      </c>
      <c r="O113" s="335">
        <f>INDEX('NOx &amp; CO2'!$T$6:$W$10,MATCH($C113,'NOx &amp; CO2'!$R$6:$R$10,1),MATCH(O$108,'NOx &amp; CO2'!$T$5:$W$5,1))*N113</f>
        <v>4.4991995507321518E-2</v>
      </c>
      <c r="P113" s="335">
        <f>INDEX('NOx &amp; CO2'!$T$6:$W$10,MATCH($C113,'NOx &amp; CO2'!$R$6:$R$10,1),MATCH(P$108,'NOx &amp; CO2'!$T$5:$W$5,1))*O113</f>
        <v>4.3252000074639418E-2</v>
      </c>
      <c r="Q113" s="335">
        <f>INDEX('NOx &amp; CO2'!$T$6:$W$10,MATCH($C113,'NOx &amp; CO2'!$R$6:$R$10,1),MATCH(Q$108,'NOx &amp; CO2'!$T$5:$W$5,1))*P113</f>
        <v>4.1579296258424117E-2</v>
      </c>
      <c r="R113" s="335">
        <f>INDEX('NOx &amp; CO2'!$T$6:$W$10,MATCH($C113,'NOx &amp; CO2'!$R$6:$R$10,1),MATCH(R$108,'NOx &amp; CO2'!$T$5:$W$5,1))*Q113</f>
        <v>3.9971281660093602E-2</v>
      </c>
      <c r="S113" s="335">
        <f>INDEX('NOx &amp; CO2'!$T$6:$W$10,MATCH($C113,'NOx &amp; CO2'!$R$6:$R$10,1),MATCH(S$108,'NOx &amp; CO2'!$T$5:$W$5,1))*R113</f>
        <v>3.8425454524782507E-2</v>
      </c>
      <c r="T113" s="335">
        <f>INDEX('NOx &amp; CO2'!$T$6:$W$10,MATCH($C113,'NOx &amp; CO2'!$R$6:$R$10,1),MATCH(T$108,'NOx &amp; CO2'!$T$5:$W$5,1))*S113</f>
        <v>3.6939409849102912E-2</v>
      </c>
      <c r="U113" s="335">
        <f>INDEX('NOx &amp; CO2'!$T$6:$W$10,MATCH($C113,'NOx &amp; CO2'!$R$6:$R$10,1),MATCH(U$108,'NOx &amp; CO2'!$T$5:$W$5,1))*T113</f>
        <v>3.5510835639431505E-2</v>
      </c>
      <c r="V113" s="335">
        <f>INDEX('NOx &amp; CO2'!$T$6:$W$10,MATCH($C113,'NOx &amp; CO2'!$R$6:$R$10,1),MATCH(V$108,'NOx &amp; CO2'!$T$5:$W$5,1))*U113</f>
        <v>3.4137509314901608E-2</v>
      </c>
      <c r="W113" s="335">
        <f>INDEX('NOx &amp; CO2'!$T$6:$W$10,MATCH($C113,'NOx &amp; CO2'!$R$6:$R$10,1),MATCH(W$108,'NOx &amp; CO2'!$T$5:$W$5,1))*V113</f>
        <v>3.2817294249503907E-2</v>
      </c>
      <c r="X113" s="335">
        <f>INDEX('NOx &amp; CO2'!$T$6:$W$10,MATCH($C113,'NOx &amp; CO2'!$R$6:$R$10,1),MATCH(X$108,'NOx &amp; CO2'!$T$5:$W$5,1))*W113</f>
        <v>3.1548136447916084E-2</v>
      </c>
      <c r="Y113" s="335">
        <f>INDEX('NOx &amp; CO2'!$T$6:$W$10,MATCH($C113,'NOx &amp; CO2'!$R$6:$R$10,1),MATCH(Y$108,'NOx &amp; CO2'!$T$5:$W$5,1))*X113</f>
        <v>3.0328061349889527E-2</v>
      </c>
      <c r="Z113" s="335">
        <f>INDEX('NOx &amp; CO2'!$T$6:$W$10,MATCH($C113,'NOx &amp; CO2'!$R$6:$R$10,1),MATCH(Z$108,'NOx &amp; CO2'!$T$5:$W$5,1))*Y113</f>
        <v>2.9155170758221438E-2</v>
      </c>
      <c r="AA113" s="335">
        <f>INDEX('NOx &amp; CO2'!$T$6:$W$10,MATCH($C113,'NOx &amp; CO2'!$R$6:$R$10,1),MATCH(AA$108,'NOx &amp; CO2'!$T$5:$W$5,1))*Z113</f>
        <v>2.8027639885532835E-2</v>
      </c>
      <c r="AB113" s="335">
        <f>INDEX('NOx &amp; CO2'!$T$6:$W$10,MATCH($C113,'NOx &amp; CO2'!$R$6:$R$10,1),MATCH(AB$108,'NOx &amp; CO2'!$T$5:$W$5,1))*AA113</f>
        <v>2.6943714515257809E-2</v>
      </c>
      <c r="AC113" s="335">
        <f>INDEX('NOx &amp; CO2'!$T$6:$W$10,MATCH($C113,'NOx &amp; CO2'!$R$6:$R$10,1),MATCH(AC$108,'NOx &amp; CO2'!$T$5:$W$5,1))*AB113</f>
        <v>2.5901708272427128E-2</v>
      </c>
      <c r="AD113" s="335">
        <f>INDEX('NOx &amp; CO2'!$T$6:$W$10,MATCH($C113,'NOx &amp; CO2'!$R$6:$R$10,1),MATCH(AD$108,'NOx &amp; CO2'!$T$5:$W$5,1))*AC113</f>
        <v>2.4900000000000019E-2</v>
      </c>
      <c r="AE113" s="335">
        <f>INDEX('NOx &amp; CO2'!$T$6:$W$10,MATCH($C113,'NOx &amp; CO2'!$R$6:$R$10,1),MATCH(AE$108,'NOx &amp; CO2'!$T$5:$W$5,1))*AD113</f>
        <v>2.4210502134589099E-2</v>
      </c>
      <c r="AF113" s="335">
        <f>INDEX('NOx &amp; CO2'!$T$6:$W$10,MATCH($C113,'NOx &amp; CO2'!$R$6:$R$10,1),MATCH(AF$108,'NOx &amp; CO2'!$T$5:$W$5,1))*AE113</f>
        <v>2.3540096932086061E-2</v>
      </c>
      <c r="AG113" s="335">
        <f>INDEX('NOx &amp; CO2'!$T$6:$W$10,MATCH($C113,'NOx &amp; CO2'!$R$6:$R$10,1),MATCH(AG$108,'NOx &amp; CO2'!$T$5:$W$5,1))*AF113</f>
        <v>2.2888255703723031E-2</v>
      </c>
      <c r="AH113" s="335">
        <f>INDEX('NOx &amp; CO2'!$T$6:$W$10,MATCH($C113,'NOx &amp; CO2'!$R$6:$R$10,1),MATCH(AH$108,'NOx &amp; CO2'!$T$5:$W$5,1))*AG113</f>
        <v>2.2254464400482215E-2</v>
      </c>
      <c r="AI113" s="335">
        <f>INDEX('NOx &amp; CO2'!$T$6:$W$10,MATCH($C113,'NOx &amp; CO2'!$R$6:$R$10,1),MATCH(AI$108,'NOx &amp; CO2'!$T$5:$W$5,1))*AH113</f>
        <v>2.1638223207711301E-2</v>
      </c>
      <c r="AJ113" s="335">
        <f>INDEX('NOx &amp; CO2'!$T$6:$W$10,MATCH($C113,'NOx &amp; CO2'!$R$6:$R$10,1),MATCH(AJ$108,'NOx &amp; CO2'!$T$5:$W$5,1))*AI113</f>
        <v>2.1039046150964236E-2</v>
      </c>
      <c r="AK113" s="335">
        <f>INDEX('NOx &amp; CO2'!$T$6:$W$10,MATCH($C113,'NOx &amp; CO2'!$R$6:$R$10,1),MATCH(AK$108,'NOx &amp; CO2'!$T$5:$W$5,1))*AJ113</f>
        <v>2.0456460712756541E-2</v>
      </c>
      <c r="AL113" s="335">
        <f>INDEX('NOx &amp; CO2'!$T$6:$W$10,MATCH($C113,'NOx &amp; CO2'!$R$6:$R$10,1),MATCH(AL$108,'NOx &amp; CO2'!$T$5:$W$5,1))*AK113</f>
        <v>1.9890007459932926E-2</v>
      </c>
      <c r="AM113" s="335">
        <f>INDEX('NOx &amp; CO2'!$T$6:$W$10,MATCH($C113,'NOx &amp; CO2'!$R$6:$R$10,1),MATCH(AM$108,'NOx &amp; CO2'!$T$5:$W$5,1))*AL113</f>
        <v>1.9339239681353367E-2</v>
      </c>
      <c r="AN113" s="335">
        <f>INDEX('NOx &amp; CO2'!$T$6:$W$10,MATCH($C113,'NOx &amp; CO2'!$R$6:$R$10,1),MATCH(AN$108,'NOx &amp; CO2'!$T$5:$W$5,1))*AM113</f>
        <v>1.8803723035611869E-2</v>
      </c>
      <c r="AO113" s="335">
        <f>INDEX('NOx &amp; CO2'!$T$6:$W$10,MATCH($C113,'NOx &amp; CO2'!$R$6:$R$10,1),MATCH(AO$108,'NOx &amp; CO2'!$T$5:$W$5,1))*AN113</f>
        <v>1.8283035208510164E-2</v>
      </c>
      <c r="AP113" s="335">
        <f>INDEX('NOx &amp; CO2'!$T$6:$W$10,MATCH($C113,'NOx &amp; CO2'!$R$6:$R$10,1),MATCH(AP$108,'NOx &amp; CO2'!$T$5:$W$5,1))*AO113</f>
        <v>1.777676558001617E-2</v>
      </c>
      <c r="AQ113" s="335">
        <f>INDEX('NOx &amp; CO2'!$T$6:$W$10,MATCH($C113,'NOx &amp; CO2'!$R$6:$R$10,1),MATCH(AQ$108,'NOx &amp; CO2'!$T$5:$W$5,1))*AP113</f>
        <v>1.7284514900444626E-2</v>
      </c>
      <c r="AR113" s="335">
        <f>INDEX('NOx &amp; CO2'!$T$6:$W$10,MATCH($C113,'NOx &amp; CO2'!$R$6:$R$10,1),MATCH(AR$108,'NOx &amp; CO2'!$T$5:$W$5,1))*AQ113</f>
        <v>1.6805894975604474E-2</v>
      </c>
      <c r="AS113" s="335">
        <f>INDEX('NOx &amp; CO2'!$T$6:$W$10,MATCH($C113,'NOx &amp; CO2'!$R$6:$R$10,1),MATCH(AS$108,'NOx &amp; CO2'!$T$5:$W$5,1))*AR113</f>
        <v>1.6340528360664741E-2</v>
      </c>
      <c r="AT113" s="335">
        <f>INDEX('NOx &amp; CO2'!$T$6:$W$10,MATCH($C113,'NOx &amp; CO2'!$R$6:$R$10,1),MATCH(AT$108,'NOx &amp; CO2'!$T$5:$W$5,1))*AS113</f>
        <v>1.5888048062497474E-2</v>
      </c>
      <c r="AU113" s="335">
        <f>INDEX('NOx &amp; CO2'!$T$6:$W$10,MATCH($C113,'NOx &amp; CO2'!$R$6:$R$10,1),MATCH(AU$108,'NOx &amp; CO2'!$T$5:$W$5,1))*AT113</f>
        <v>1.5448097250263013E-2</v>
      </c>
      <c r="AV113" s="335">
        <f>INDEX('NOx &amp; CO2'!$T$6:$W$10,MATCH($C113,'NOx &amp; CO2'!$R$6:$R$10,1),MATCH(AV$108,'NOx &amp; CO2'!$T$5:$W$5,1))*AU113</f>
        <v>1.5020328974009333E-2</v>
      </c>
      <c r="AW113" s="335">
        <f>INDEX('NOx &amp; CO2'!$T$6:$W$10,MATCH($C113,'NOx &amp; CO2'!$R$6:$R$10,1),MATCH(AW$108,'NOx &amp; CO2'!$T$5:$W$5,1))*AV113</f>
        <v>1.4604405891063581E-2</v>
      </c>
      <c r="AX113" s="335">
        <f>INDEX('NOx &amp; CO2'!$T$6:$W$10,MATCH($C113,'NOx &amp; CO2'!$R$6:$R$10,1),MATCH(AX$108,'NOx &amp; CO2'!$T$5:$W$5,1))*AW113</f>
        <v>1.4200000000000008E-2</v>
      </c>
      <c r="AY113" s="335">
        <f>INDEX('NOx &amp; CO2'!$T$6:$W$10,MATCH($C113,'NOx &amp; CO2'!$R$6:$R$10,1),MATCH(AY$108,'NOx &amp; CO2'!$T$5:$W$5,1))*AX113</f>
        <v>1.4200000000000008E-2</v>
      </c>
      <c r="AZ113" s="335">
        <f>INDEX('NOx &amp; CO2'!$T$6:$W$10,MATCH($C113,'NOx &amp; CO2'!$R$6:$R$10,1),MATCH(AZ$108,'NOx &amp; CO2'!$T$5:$W$5,1))*AY113</f>
        <v>1.4200000000000008E-2</v>
      </c>
      <c r="BA113" s="335">
        <f>INDEX('NOx &amp; CO2'!$T$6:$W$10,MATCH($C113,'NOx &amp; CO2'!$R$6:$R$10,1),MATCH(BA$108,'NOx &amp; CO2'!$T$5:$W$5,1))*AZ113</f>
        <v>1.4200000000000008E-2</v>
      </c>
      <c r="BB113" s="335">
        <f>INDEX('NOx &amp; CO2'!$T$6:$W$10,MATCH($C113,'NOx &amp; CO2'!$R$6:$R$10,1),MATCH(BB$108,'NOx &amp; CO2'!$T$5:$W$5,1))*BA113</f>
        <v>1.4200000000000008E-2</v>
      </c>
      <c r="BC113" s="335">
        <f>INDEX('NOx &amp; CO2'!$T$6:$W$10,MATCH($C113,'NOx &amp; CO2'!$R$6:$R$10,1),MATCH(BC$108,'NOx &amp; CO2'!$T$5:$W$5,1))*BB113</f>
        <v>1.4200000000000008E-2</v>
      </c>
      <c r="BD113" s="335">
        <f>INDEX('NOx &amp; CO2'!$T$6:$W$10,MATCH($C113,'NOx &amp; CO2'!$R$6:$R$10,1),MATCH(BD$108,'NOx &amp; CO2'!$T$5:$W$5,1))*BC113</f>
        <v>1.4200000000000008E-2</v>
      </c>
      <c r="BE113" s="335">
        <f>INDEX('NOx &amp; CO2'!$T$6:$W$10,MATCH($C113,'NOx &amp; CO2'!$R$6:$R$10,1),MATCH(BE$108,'NOx &amp; CO2'!$T$5:$W$5,1))*BD113</f>
        <v>1.4200000000000008E-2</v>
      </c>
      <c r="BF113" s="335">
        <f>INDEX('NOx &amp; CO2'!$T$6:$W$10,MATCH($C113,'NOx &amp; CO2'!$R$6:$R$10,1),MATCH(BF$108,'NOx &amp; CO2'!$T$5:$W$5,1))*BE113</f>
        <v>1.4200000000000008E-2</v>
      </c>
      <c r="BG113" s="335">
        <f>INDEX('NOx &amp; CO2'!$T$6:$W$10,MATCH($C113,'NOx &amp; CO2'!$R$6:$R$10,1),MATCH(BG$108,'NOx &amp; CO2'!$T$5:$W$5,1))*BF113</f>
        <v>1.4200000000000008E-2</v>
      </c>
      <c r="BH113" s="335">
        <f>INDEX('NOx &amp; CO2'!$T$6:$W$10,MATCH($C113,'NOx &amp; CO2'!$R$6:$R$10,1),MATCH(BH$108,'NOx &amp; CO2'!$T$5:$W$5,1))*BG113</f>
        <v>1.4200000000000008E-2</v>
      </c>
      <c r="BI113" s="335">
        <f>INDEX('NOx &amp; CO2'!$T$6:$W$10,MATCH($C113,'NOx &amp; CO2'!$R$6:$R$10,1),MATCH(BI$108,'NOx &amp; CO2'!$T$5:$W$5,1))*BH113</f>
        <v>1.4200000000000008E-2</v>
      </c>
      <c r="BJ113" s="335">
        <f>INDEX('NOx &amp; CO2'!$T$6:$W$10,MATCH($C113,'NOx &amp; CO2'!$R$6:$R$10,1),MATCH(BJ$108,'NOx &amp; CO2'!$T$5:$W$5,1))*BI113</f>
        <v>1.4200000000000008E-2</v>
      </c>
      <c r="BK113" s="335">
        <f>INDEX('NOx &amp; CO2'!$T$6:$W$10,MATCH($C113,'NOx &amp; CO2'!$R$6:$R$10,1),MATCH(BK$108,'NOx &amp; CO2'!$T$5:$W$5,1))*BJ113</f>
        <v>1.4200000000000008E-2</v>
      </c>
      <c r="BL113" s="335">
        <f>INDEX('NOx &amp; CO2'!$T$6:$W$10,MATCH($C113,'NOx &amp; CO2'!$R$6:$R$10,1),MATCH(BL$108,'NOx &amp; CO2'!$T$5:$W$5,1))*BK113</f>
        <v>1.4200000000000008E-2</v>
      </c>
      <c r="BM113" s="335">
        <f>INDEX('NOx &amp; CO2'!$T$6:$W$10,MATCH($C113,'NOx &amp; CO2'!$R$6:$R$10,1),MATCH(BM$108,'NOx &amp; CO2'!$T$5:$W$5,1))*BL113</f>
        <v>1.4200000000000008E-2</v>
      </c>
      <c r="BN113" s="335">
        <f>INDEX('NOx &amp; CO2'!$T$6:$W$10,MATCH($C113,'NOx &amp; CO2'!$R$6:$R$10,1),MATCH(BN$108,'NOx &amp; CO2'!$T$5:$W$5,1))*BM113</f>
        <v>1.4200000000000008E-2</v>
      </c>
      <c r="BO113" s="335">
        <f>INDEX('NOx &amp; CO2'!$T$6:$W$10,MATCH($C113,'NOx &amp; CO2'!$R$6:$R$10,1),MATCH(BO$108,'NOx &amp; CO2'!$T$5:$W$5,1))*BN113</f>
        <v>1.4200000000000008E-2</v>
      </c>
      <c r="BP113" s="335">
        <f>INDEX('NOx &amp; CO2'!$T$6:$W$10,MATCH($C113,'NOx &amp; CO2'!$R$6:$R$10,1),MATCH(BP$108,'NOx &amp; CO2'!$T$5:$W$5,1))*BO113</f>
        <v>1.4200000000000008E-2</v>
      </c>
      <c r="BQ113" s="335">
        <f>INDEX('NOx &amp; CO2'!$T$6:$W$10,MATCH($C113,'NOx &amp; CO2'!$R$6:$R$10,1),MATCH(BQ$108,'NOx &amp; CO2'!$T$5:$W$5,1))*BP113</f>
        <v>1.4200000000000008E-2</v>
      </c>
      <c r="BR113" s="335">
        <f>INDEX('NOx &amp; CO2'!$T$6:$W$10,MATCH($C113,'NOx &amp; CO2'!$R$6:$R$10,1),MATCH(BR$108,'NOx &amp; CO2'!$T$5:$W$5,1))*BQ113</f>
        <v>1.4200000000000008E-2</v>
      </c>
      <c r="BS113" s="335">
        <f>INDEX('NOx &amp; CO2'!$T$6:$W$10,MATCH($C113,'NOx &amp; CO2'!$R$6:$R$10,1),MATCH(BS$108,'NOx &amp; CO2'!$T$5:$W$5,1))*BR113</f>
        <v>1.4200000000000008E-2</v>
      </c>
      <c r="BT113" s="335">
        <f>INDEX('NOx &amp; CO2'!$T$6:$W$10,MATCH($C113,'NOx &amp; CO2'!$R$6:$R$10,1),MATCH(BT$108,'NOx &amp; CO2'!$T$5:$W$5,1))*BS113</f>
        <v>1.4200000000000008E-2</v>
      </c>
      <c r="BU113" s="335">
        <f>INDEX('NOx &amp; CO2'!$T$6:$W$10,MATCH($C113,'NOx &amp; CO2'!$R$6:$R$10,1),MATCH(BU$108,'NOx &amp; CO2'!$T$5:$W$5,1))*BT113</f>
        <v>1.4200000000000008E-2</v>
      </c>
      <c r="BV113" s="335">
        <f>INDEX('NOx &amp; CO2'!$T$6:$W$10,MATCH($C113,'NOx &amp; CO2'!$R$6:$R$10,1),MATCH(BV$108,'NOx &amp; CO2'!$T$5:$W$5,1))*BU113</f>
        <v>1.4200000000000008E-2</v>
      </c>
      <c r="BW113" s="335">
        <f>INDEX('NOx &amp; CO2'!$T$6:$W$10,MATCH($C113,'NOx &amp; CO2'!$R$6:$R$10,1),MATCH(BW$108,'NOx &amp; CO2'!$T$5:$W$5,1))*BV113</f>
        <v>1.4200000000000008E-2</v>
      </c>
      <c r="BX113" s="335">
        <f>INDEX('NOx &amp; CO2'!$T$6:$W$10,MATCH($C113,'NOx &amp; CO2'!$R$6:$R$10,1),MATCH(BX$108,'NOx &amp; CO2'!$T$5:$W$5,1))*BW113</f>
        <v>1.4200000000000008E-2</v>
      </c>
      <c r="BY113" s="335">
        <f>INDEX('NOx &amp; CO2'!$T$6:$W$10,MATCH($C113,'NOx &amp; CO2'!$R$6:$R$10,1),MATCH(BY$108,'NOx &amp; CO2'!$T$5:$W$5,1))*BX113</f>
        <v>1.4200000000000008E-2</v>
      </c>
      <c r="BZ113" s="335">
        <f>INDEX('NOx &amp; CO2'!$T$6:$W$10,MATCH($C113,'NOx &amp; CO2'!$R$6:$R$10,1),MATCH(BZ$108,'NOx &amp; CO2'!$T$5:$W$5,1))*BY113</f>
        <v>1.4200000000000008E-2</v>
      </c>
      <c r="CA113" s="335">
        <f>INDEX('NOx &amp; CO2'!$T$6:$W$10,MATCH($C113,'NOx &amp; CO2'!$R$6:$R$10,1),MATCH(CA$108,'NOx &amp; CO2'!$T$5:$W$5,1))*BZ113</f>
        <v>1.4200000000000008E-2</v>
      </c>
      <c r="CB113" s="335">
        <f>INDEX('NOx &amp; CO2'!$T$6:$W$10,MATCH($C113,'NOx &amp; CO2'!$R$6:$R$10,1),MATCH(CB$108,'NOx &amp; CO2'!$T$5:$W$5,1))*CA113</f>
        <v>1.4200000000000008E-2</v>
      </c>
      <c r="CC113" s="335">
        <f>INDEX('NOx &amp; CO2'!$T$6:$W$10,MATCH($C113,'NOx &amp; CO2'!$R$6:$R$10,1),MATCH(CC$108,'NOx &amp; CO2'!$T$5:$W$5,1))*CB113</f>
        <v>1.4200000000000008E-2</v>
      </c>
      <c r="CD113" s="335">
        <f>INDEX('NOx &amp; CO2'!$T$6:$W$10,MATCH($C113,'NOx &amp; CO2'!$R$6:$R$10,1),MATCH(CD$108,'NOx &amp; CO2'!$T$5:$W$5,1))*CC113</f>
        <v>1.4200000000000008E-2</v>
      </c>
      <c r="CE113" s="335">
        <f>INDEX('NOx &amp; CO2'!$T$6:$W$10,MATCH($C113,'NOx &amp; CO2'!$R$6:$R$10,1),MATCH(CE$108,'NOx &amp; CO2'!$T$5:$W$5,1))*CD113</f>
        <v>1.4200000000000008E-2</v>
      </c>
      <c r="CF113" s="335">
        <f>INDEX('NOx &amp; CO2'!$T$6:$W$10,MATCH($C113,'NOx &amp; CO2'!$R$6:$R$10,1),MATCH(CF$108,'NOx &amp; CO2'!$T$5:$W$5,1))*CE113</f>
        <v>1.4200000000000008E-2</v>
      </c>
      <c r="CG113" s="335">
        <f>INDEX('NOx &amp; CO2'!$T$6:$W$10,MATCH($C113,'NOx &amp; CO2'!$R$6:$R$10,1),MATCH(CG$108,'NOx &amp; CO2'!$T$5:$W$5,1))*CF113</f>
        <v>1.4200000000000008E-2</v>
      </c>
      <c r="CH113" s="335">
        <f>INDEX('NOx &amp; CO2'!$T$6:$W$10,MATCH($C113,'NOx &amp; CO2'!$R$6:$R$10,1),MATCH(CH$108,'NOx &amp; CO2'!$T$5:$W$5,1))*CG113</f>
        <v>1.4200000000000008E-2</v>
      </c>
      <c r="CI113" s="335">
        <f>INDEX('NOx &amp; CO2'!$T$6:$W$10,MATCH($C113,'NOx &amp; CO2'!$R$6:$R$10,1),MATCH(CI$108,'NOx &amp; CO2'!$T$5:$W$5,1))*CH113</f>
        <v>1.4200000000000008E-2</v>
      </c>
      <c r="CJ113" s="335">
        <f>INDEX('NOx &amp; CO2'!$T$6:$W$10,MATCH($C113,'NOx &amp; CO2'!$R$6:$R$10,1),MATCH(CJ$108,'NOx &amp; CO2'!$T$5:$W$5,1))*CI113</f>
        <v>1.4200000000000008E-2</v>
      </c>
      <c r="CK113" s="335">
        <f>INDEX('NOx &amp; CO2'!$T$6:$W$10,MATCH($C113,'NOx &amp; CO2'!$R$6:$R$10,1),MATCH(CK$108,'NOx &amp; CO2'!$T$5:$W$5,1))*CJ113</f>
        <v>1.4200000000000008E-2</v>
      </c>
      <c r="CL113" s="335">
        <f>INDEX('NOx &amp; CO2'!$T$6:$W$10,MATCH($C113,'NOx &amp; CO2'!$R$6:$R$10,1),MATCH(CL$108,'NOx &amp; CO2'!$T$5:$W$5,1))*CK113</f>
        <v>1.4200000000000008E-2</v>
      </c>
      <c r="CM113" s="335">
        <f>INDEX('NOx &amp; CO2'!$T$6:$W$10,MATCH($C113,'NOx &amp; CO2'!$R$6:$R$10,1),MATCH(CM$108,'NOx &amp; CO2'!$T$5:$W$5,1))*CL113</f>
        <v>1.4200000000000008E-2</v>
      </c>
      <c r="CN113" s="335">
        <f>INDEX('NOx &amp; CO2'!$T$6:$W$10,MATCH($C113,'NOx &amp; CO2'!$R$6:$R$10,1),MATCH(CN$108,'NOx &amp; CO2'!$T$5:$W$5,1))*CM113</f>
        <v>1.4200000000000008E-2</v>
      </c>
      <c r="CO113" s="335">
        <f>INDEX('NOx &amp; CO2'!$T$6:$W$10,MATCH($C113,'NOx &amp; CO2'!$R$6:$R$10,1),MATCH(CO$108,'NOx &amp; CO2'!$T$5:$W$5,1))*CN113</f>
        <v>1.4200000000000008E-2</v>
      </c>
      <c r="CP113" s="335">
        <f>INDEX('NOx &amp; CO2'!$T$6:$W$10,MATCH($C113,'NOx &amp; CO2'!$R$6:$R$10,1),MATCH(CP$108,'NOx &amp; CO2'!$T$5:$W$5,1))*CO113</f>
        <v>1.4200000000000008E-2</v>
      </c>
      <c r="CQ113" s="335">
        <f>INDEX('NOx &amp; CO2'!$T$6:$W$10,MATCH($C113,'NOx &amp; CO2'!$R$6:$R$10,1),MATCH(CQ$108,'NOx &amp; CO2'!$T$5:$W$5,1))*CP113</f>
        <v>1.4200000000000008E-2</v>
      </c>
      <c r="CR113" s="335">
        <f>INDEX('NOx &amp; CO2'!$T$6:$W$10,MATCH($C113,'NOx &amp; CO2'!$R$6:$R$10,1),MATCH(CR$108,'NOx &amp; CO2'!$T$5:$W$5,1))*CQ113</f>
        <v>1.4200000000000008E-2</v>
      </c>
      <c r="CS113" s="335">
        <f>INDEX('NOx &amp; CO2'!$T$6:$W$10,MATCH($C113,'NOx &amp; CO2'!$R$6:$R$10,1),MATCH(CS$108,'NOx &amp; CO2'!$T$5:$W$5,1))*CR113</f>
        <v>1.4200000000000008E-2</v>
      </c>
    </row>
    <row r="114" spans="1:97" s="323" customFormat="1" x14ac:dyDescent="0.25">
      <c r="A114" s="278">
        <f t="shared" ref="A114" si="114">A53</f>
        <v>0</v>
      </c>
      <c r="B114" s="278" t="str">
        <f>'UA basår'!B12</f>
        <v>0 0</v>
      </c>
      <c r="C114" s="278">
        <f t="shared" ref="C114" si="115">C53</f>
        <v>0</v>
      </c>
      <c r="D114" s="335">
        <f>INDEX('NOx &amp; CO2'!$E$6:$I$10,MATCH($C114,'NOx &amp; CO2'!$C$6:$C$10,1),MATCH(D$108,'NOx &amp; CO2'!$E$5:$H$5,1))</f>
        <v>7.17E-2</v>
      </c>
      <c r="E114" s="335">
        <f>INDEX('NOx &amp; CO2'!$T$6:$W$10,MATCH($C114,'NOx &amp; CO2'!$R$6:$R$10,1),MATCH(E$108,'NOx &amp; CO2'!$T$5:$W$5,1))*D114</f>
        <v>6.8558723496039697E-2</v>
      </c>
      <c r="F114" s="335">
        <f>INDEX('NOx &amp; CO2'!$T$6:$W$10,MATCH($C114,'NOx &amp; CO2'!$R$6:$R$10,1),MATCH(F$108,'NOx &amp; CO2'!$T$5:$W$5,1))*E114</f>
        <v>6.5555070675124491E-2</v>
      </c>
      <c r="G114" s="335">
        <f>INDEX('NOx &amp; CO2'!$T$6:$W$10,MATCH($C114,'NOx &amp; CO2'!$R$6:$R$10,1),MATCH(G$108,'NOx &amp; CO2'!$T$5:$W$5,1))*F114</f>
        <v>6.2683012052708514E-2</v>
      </c>
      <c r="H114" s="335">
        <f>INDEX('NOx &amp; CO2'!$T$6:$W$10,MATCH($C114,'NOx &amp; CO2'!$R$6:$R$10,1),MATCH(H$108,'NOx &amp; CO2'!$T$5:$W$5,1))*G114</f>
        <v>5.9936782304331478E-2</v>
      </c>
      <c r="I114" s="335">
        <f>INDEX('NOx &amp; CO2'!$T$6:$W$10,MATCH($C114,'NOx &amp; CO2'!$R$6:$R$10,1),MATCH(I$108,'NOx &amp; CO2'!$T$5:$W$5,1))*H114</f>
        <v>5.7310868692398702E-2</v>
      </c>
      <c r="J114" s="335">
        <f>INDEX('NOx &amp; CO2'!$T$6:$W$10,MATCH($C114,'NOx &amp; CO2'!$R$6:$R$10,1),MATCH(J$108,'NOx &amp; CO2'!$T$5:$W$5,1))*I114</f>
        <v>5.4800000000000008E-2</v>
      </c>
      <c r="K114" s="335">
        <f>INDEX('NOx &amp; CO2'!$T$6:$W$10,MATCH($C114,'NOx &amp; CO2'!$R$6:$R$10,1),MATCH(K$108,'NOx &amp; CO2'!$T$5:$W$5,1))*J114</f>
        <v>5.268069525177068E-2</v>
      </c>
      <c r="L114" s="335">
        <f>INDEX('NOx &amp; CO2'!$T$6:$W$10,MATCH($C114,'NOx &amp; CO2'!$R$6:$R$10,1),MATCH(L$108,'NOx &amp; CO2'!$T$5:$W$5,1))*K114</f>
        <v>5.0643351317699516E-2</v>
      </c>
      <c r="M114" s="335">
        <f>INDEX('NOx &amp; CO2'!$T$6:$W$10,MATCH($C114,'NOx &amp; CO2'!$R$6:$R$10,1),MATCH(M$108,'NOx &amp; CO2'!$T$5:$W$5,1))*L114</f>
        <v>4.8684798490804503E-2</v>
      </c>
      <c r="N114" s="335">
        <f>INDEX('NOx &amp; CO2'!$T$6:$W$10,MATCH($C114,'NOx &amp; CO2'!$R$6:$R$10,1),MATCH(N$108,'NOx &amp; CO2'!$T$5:$W$5,1))*M114</f>
        <v>4.6801989647590088E-2</v>
      </c>
      <c r="O114" s="335">
        <f>INDEX('NOx &amp; CO2'!$T$6:$W$10,MATCH($C114,'NOx &amp; CO2'!$R$6:$R$10,1),MATCH(O$108,'NOx &amp; CO2'!$T$5:$W$5,1))*N114</f>
        <v>4.4991995507321518E-2</v>
      </c>
      <c r="P114" s="335">
        <f>INDEX('NOx &amp; CO2'!$T$6:$W$10,MATCH($C114,'NOx &amp; CO2'!$R$6:$R$10,1),MATCH(P$108,'NOx &amp; CO2'!$T$5:$W$5,1))*O114</f>
        <v>4.3252000074639418E-2</v>
      </c>
      <c r="Q114" s="335">
        <f>INDEX('NOx &amp; CO2'!$T$6:$W$10,MATCH($C114,'NOx &amp; CO2'!$R$6:$R$10,1),MATCH(Q$108,'NOx &amp; CO2'!$T$5:$W$5,1))*P114</f>
        <v>4.1579296258424117E-2</v>
      </c>
      <c r="R114" s="335">
        <f>INDEX('NOx &amp; CO2'!$T$6:$W$10,MATCH($C114,'NOx &amp; CO2'!$R$6:$R$10,1),MATCH(R$108,'NOx &amp; CO2'!$T$5:$W$5,1))*Q114</f>
        <v>3.9971281660093602E-2</v>
      </c>
      <c r="S114" s="335">
        <f>INDEX('NOx &amp; CO2'!$T$6:$W$10,MATCH($C114,'NOx &amp; CO2'!$R$6:$R$10,1),MATCH(S$108,'NOx &amp; CO2'!$T$5:$W$5,1))*R114</f>
        <v>3.8425454524782507E-2</v>
      </c>
      <c r="T114" s="335">
        <f>INDEX('NOx &amp; CO2'!$T$6:$W$10,MATCH($C114,'NOx &amp; CO2'!$R$6:$R$10,1),MATCH(T$108,'NOx &amp; CO2'!$T$5:$W$5,1))*S114</f>
        <v>3.6939409849102912E-2</v>
      </c>
      <c r="U114" s="335">
        <f>INDEX('NOx &amp; CO2'!$T$6:$W$10,MATCH($C114,'NOx &amp; CO2'!$R$6:$R$10,1),MATCH(U$108,'NOx &amp; CO2'!$T$5:$W$5,1))*T114</f>
        <v>3.5510835639431505E-2</v>
      </c>
      <c r="V114" s="335">
        <f>INDEX('NOx &amp; CO2'!$T$6:$W$10,MATCH($C114,'NOx &amp; CO2'!$R$6:$R$10,1),MATCH(V$108,'NOx &amp; CO2'!$T$5:$W$5,1))*U114</f>
        <v>3.4137509314901608E-2</v>
      </c>
      <c r="W114" s="335">
        <f>INDEX('NOx &amp; CO2'!$T$6:$W$10,MATCH($C114,'NOx &amp; CO2'!$R$6:$R$10,1),MATCH(W$108,'NOx &amp; CO2'!$T$5:$W$5,1))*V114</f>
        <v>3.2817294249503907E-2</v>
      </c>
      <c r="X114" s="335">
        <f>INDEX('NOx &amp; CO2'!$T$6:$W$10,MATCH($C114,'NOx &amp; CO2'!$R$6:$R$10,1),MATCH(X$108,'NOx &amp; CO2'!$T$5:$W$5,1))*W114</f>
        <v>3.1548136447916084E-2</v>
      </c>
      <c r="Y114" s="335">
        <f>INDEX('NOx &amp; CO2'!$T$6:$W$10,MATCH($C114,'NOx &amp; CO2'!$R$6:$R$10,1),MATCH(Y$108,'NOx &amp; CO2'!$T$5:$W$5,1))*X114</f>
        <v>3.0328061349889527E-2</v>
      </c>
      <c r="Z114" s="335">
        <f>INDEX('NOx &amp; CO2'!$T$6:$W$10,MATCH($C114,'NOx &amp; CO2'!$R$6:$R$10,1),MATCH(Z$108,'NOx &amp; CO2'!$T$5:$W$5,1))*Y114</f>
        <v>2.9155170758221438E-2</v>
      </c>
      <c r="AA114" s="335">
        <f>INDEX('NOx &amp; CO2'!$T$6:$W$10,MATCH($C114,'NOx &amp; CO2'!$R$6:$R$10,1),MATCH(AA$108,'NOx &amp; CO2'!$T$5:$W$5,1))*Z114</f>
        <v>2.8027639885532835E-2</v>
      </c>
      <c r="AB114" s="335">
        <f>INDEX('NOx &amp; CO2'!$T$6:$W$10,MATCH($C114,'NOx &amp; CO2'!$R$6:$R$10,1),MATCH(AB$108,'NOx &amp; CO2'!$T$5:$W$5,1))*AA114</f>
        <v>2.6943714515257809E-2</v>
      </c>
      <c r="AC114" s="335">
        <f>INDEX('NOx &amp; CO2'!$T$6:$W$10,MATCH($C114,'NOx &amp; CO2'!$R$6:$R$10,1),MATCH(AC$108,'NOx &amp; CO2'!$T$5:$W$5,1))*AB114</f>
        <v>2.5901708272427128E-2</v>
      </c>
      <c r="AD114" s="335">
        <f>INDEX('NOx &amp; CO2'!$T$6:$W$10,MATCH($C114,'NOx &amp; CO2'!$R$6:$R$10,1),MATCH(AD$108,'NOx &amp; CO2'!$T$5:$W$5,1))*AC114</f>
        <v>2.4900000000000019E-2</v>
      </c>
      <c r="AE114" s="335">
        <f>INDEX('NOx &amp; CO2'!$T$6:$W$10,MATCH($C114,'NOx &amp; CO2'!$R$6:$R$10,1),MATCH(AE$108,'NOx &amp; CO2'!$T$5:$W$5,1))*AD114</f>
        <v>2.4210502134589099E-2</v>
      </c>
      <c r="AF114" s="335">
        <f>INDEX('NOx &amp; CO2'!$T$6:$W$10,MATCH($C114,'NOx &amp; CO2'!$R$6:$R$10,1),MATCH(AF$108,'NOx &amp; CO2'!$T$5:$W$5,1))*AE114</f>
        <v>2.3540096932086061E-2</v>
      </c>
      <c r="AG114" s="335">
        <f>INDEX('NOx &amp; CO2'!$T$6:$W$10,MATCH($C114,'NOx &amp; CO2'!$R$6:$R$10,1),MATCH(AG$108,'NOx &amp; CO2'!$T$5:$W$5,1))*AF114</f>
        <v>2.2888255703723031E-2</v>
      </c>
      <c r="AH114" s="335">
        <f>INDEX('NOx &amp; CO2'!$T$6:$W$10,MATCH($C114,'NOx &amp; CO2'!$R$6:$R$10,1),MATCH(AH$108,'NOx &amp; CO2'!$T$5:$W$5,1))*AG114</f>
        <v>2.2254464400482215E-2</v>
      </c>
      <c r="AI114" s="335">
        <f>INDEX('NOx &amp; CO2'!$T$6:$W$10,MATCH($C114,'NOx &amp; CO2'!$R$6:$R$10,1),MATCH(AI$108,'NOx &amp; CO2'!$T$5:$W$5,1))*AH114</f>
        <v>2.1638223207711301E-2</v>
      </c>
      <c r="AJ114" s="335">
        <f>INDEX('NOx &amp; CO2'!$T$6:$W$10,MATCH($C114,'NOx &amp; CO2'!$R$6:$R$10,1),MATCH(AJ$108,'NOx &amp; CO2'!$T$5:$W$5,1))*AI114</f>
        <v>2.1039046150964236E-2</v>
      </c>
      <c r="AK114" s="335">
        <f>INDEX('NOx &amp; CO2'!$T$6:$W$10,MATCH($C114,'NOx &amp; CO2'!$R$6:$R$10,1),MATCH(AK$108,'NOx &amp; CO2'!$T$5:$W$5,1))*AJ114</f>
        <v>2.0456460712756541E-2</v>
      </c>
      <c r="AL114" s="335">
        <f>INDEX('NOx &amp; CO2'!$T$6:$W$10,MATCH($C114,'NOx &amp; CO2'!$R$6:$R$10,1),MATCH(AL$108,'NOx &amp; CO2'!$T$5:$W$5,1))*AK114</f>
        <v>1.9890007459932926E-2</v>
      </c>
      <c r="AM114" s="335">
        <f>INDEX('NOx &amp; CO2'!$T$6:$W$10,MATCH($C114,'NOx &amp; CO2'!$R$6:$R$10,1),MATCH(AM$108,'NOx &amp; CO2'!$T$5:$W$5,1))*AL114</f>
        <v>1.9339239681353367E-2</v>
      </c>
      <c r="AN114" s="335">
        <f>INDEX('NOx &amp; CO2'!$T$6:$W$10,MATCH($C114,'NOx &amp; CO2'!$R$6:$R$10,1),MATCH(AN$108,'NOx &amp; CO2'!$T$5:$W$5,1))*AM114</f>
        <v>1.8803723035611869E-2</v>
      </c>
      <c r="AO114" s="335">
        <f>INDEX('NOx &amp; CO2'!$T$6:$W$10,MATCH($C114,'NOx &amp; CO2'!$R$6:$R$10,1),MATCH(AO$108,'NOx &amp; CO2'!$T$5:$W$5,1))*AN114</f>
        <v>1.8283035208510164E-2</v>
      </c>
      <c r="AP114" s="335">
        <f>INDEX('NOx &amp; CO2'!$T$6:$W$10,MATCH($C114,'NOx &amp; CO2'!$R$6:$R$10,1),MATCH(AP$108,'NOx &amp; CO2'!$T$5:$W$5,1))*AO114</f>
        <v>1.777676558001617E-2</v>
      </c>
      <c r="AQ114" s="335">
        <f>INDEX('NOx &amp; CO2'!$T$6:$W$10,MATCH($C114,'NOx &amp; CO2'!$R$6:$R$10,1),MATCH(AQ$108,'NOx &amp; CO2'!$T$5:$W$5,1))*AP114</f>
        <v>1.7284514900444626E-2</v>
      </c>
      <c r="AR114" s="335">
        <f>INDEX('NOx &amp; CO2'!$T$6:$W$10,MATCH($C114,'NOx &amp; CO2'!$R$6:$R$10,1),MATCH(AR$108,'NOx &amp; CO2'!$T$5:$W$5,1))*AQ114</f>
        <v>1.6805894975604474E-2</v>
      </c>
      <c r="AS114" s="335">
        <f>INDEX('NOx &amp; CO2'!$T$6:$W$10,MATCH($C114,'NOx &amp; CO2'!$R$6:$R$10,1),MATCH(AS$108,'NOx &amp; CO2'!$T$5:$W$5,1))*AR114</f>
        <v>1.6340528360664741E-2</v>
      </c>
      <c r="AT114" s="335">
        <f>INDEX('NOx &amp; CO2'!$T$6:$W$10,MATCH($C114,'NOx &amp; CO2'!$R$6:$R$10,1),MATCH(AT$108,'NOx &amp; CO2'!$T$5:$W$5,1))*AS114</f>
        <v>1.5888048062497474E-2</v>
      </c>
      <c r="AU114" s="335">
        <f>INDEX('NOx &amp; CO2'!$T$6:$W$10,MATCH($C114,'NOx &amp; CO2'!$R$6:$R$10,1),MATCH(AU$108,'NOx &amp; CO2'!$T$5:$W$5,1))*AT114</f>
        <v>1.5448097250263013E-2</v>
      </c>
      <c r="AV114" s="335">
        <f>INDEX('NOx &amp; CO2'!$T$6:$W$10,MATCH($C114,'NOx &amp; CO2'!$R$6:$R$10,1),MATCH(AV$108,'NOx &amp; CO2'!$T$5:$W$5,1))*AU114</f>
        <v>1.5020328974009333E-2</v>
      </c>
      <c r="AW114" s="335">
        <f>INDEX('NOx &amp; CO2'!$T$6:$W$10,MATCH($C114,'NOx &amp; CO2'!$R$6:$R$10,1),MATCH(AW$108,'NOx &amp; CO2'!$T$5:$W$5,1))*AV114</f>
        <v>1.4604405891063581E-2</v>
      </c>
      <c r="AX114" s="335">
        <f>INDEX('NOx &amp; CO2'!$T$6:$W$10,MATCH($C114,'NOx &amp; CO2'!$R$6:$R$10,1),MATCH(AX$108,'NOx &amp; CO2'!$T$5:$W$5,1))*AW114</f>
        <v>1.4200000000000008E-2</v>
      </c>
      <c r="AY114" s="335">
        <f>INDEX('NOx &amp; CO2'!$T$6:$W$10,MATCH($C114,'NOx &amp; CO2'!$R$6:$R$10,1),MATCH(AY$108,'NOx &amp; CO2'!$T$5:$W$5,1))*AX114</f>
        <v>1.4200000000000008E-2</v>
      </c>
      <c r="AZ114" s="335">
        <f>INDEX('NOx &amp; CO2'!$T$6:$W$10,MATCH($C114,'NOx &amp; CO2'!$R$6:$R$10,1),MATCH(AZ$108,'NOx &amp; CO2'!$T$5:$W$5,1))*AY114</f>
        <v>1.4200000000000008E-2</v>
      </c>
      <c r="BA114" s="335">
        <f>INDEX('NOx &amp; CO2'!$T$6:$W$10,MATCH($C114,'NOx &amp; CO2'!$R$6:$R$10,1),MATCH(BA$108,'NOx &amp; CO2'!$T$5:$W$5,1))*AZ114</f>
        <v>1.4200000000000008E-2</v>
      </c>
      <c r="BB114" s="335">
        <f>INDEX('NOx &amp; CO2'!$T$6:$W$10,MATCH($C114,'NOx &amp; CO2'!$R$6:$R$10,1),MATCH(BB$108,'NOx &amp; CO2'!$T$5:$W$5,1))*BA114</f>
        <v>1.4200000000000008E-2</v>
      </c>
      <c r="BC114" s="335">
        <f>INDEX('NOx &amp; CO2'!$T$6:$W$10,MATCH($C114,'NOx &amp; CO2'!$R$6:$R$10,1),MATCH(BC$108,'NOx &amp; CO2'!$T$5:$W$5,1))*BB114</f>
        <v>1.4200000000000008E-2</v>
      </c>
      <c r="BD114" s="335">
        <f>INDEX('NOx &amp; CO2'!$T$6:$W$10,MATCH($C114,'NOx &amp; CO2'!$R$6:$R$10,1),MATCH(BD$108,'NOx &amp; CO2'!$T$5:$W$5,1))*BC114</f>
        <v>1.4200000000000008E-2</v>
      </c>
      <c r="BE114" s="335">
        <f>INDEX('NOx &amp; CO2'!$T$6:$W$10,MATCH($C114,'NOx &amp; CO2'!$R$6:$R$10,1),MATCH(BE$108,'NOx &amp; CO2'!$T$5:$W$5,1))*BD114</f>
        <v>1.4200000000000008E-2</v>
      </c>
      <c r="BF114" s="335">
        <f>INDEX('NOx &amp; CO2'!$T$6:$W$10,MATCH($C114,'NOx &amp; CO2'!$R$6:$R$10,1),MATCH(BF$108,'NOx &amp; CO2'!$T$5:$W$5,1))*BE114</f>
        <v>1.4200000000000008E-2</v>
      </c>
      <c r="BG114" s="335">
        <f>INDEX('NOx &amp; CO2'!$T$6:$W$10,MATCH($C114,'NOx &amp; CO2'!$R$6:$R$10,1),MATCH(BG$108,'NOx &amp; CO2'!$T$5:$W$5,1))*BF114</f>
        <v>1.4200000000000008E-2</v>
      </c>
      <c r="BH114" s="335">
        <f>INDEX('NOx &amp; CO2'!$T$6:$W$10,MATCH($C114,'NOx &amp; CO2'!$R$6:$R$10,1),MATCH(BH$108,'NOx &amp; CO2'!$T$5:$W$5,1))*BG114</f>
        <v>1.4200000000000008E-2</v>
      </c>
      <c r="BI114" s="335">
        <f>INDEX('NOx &amp; CO2'!$T$6:$W$10,MATCH($C114,'NOx &amp; CO2'!$R$6:$R$10,1),MATCH(BI$108,'NOx &amp; CO2'!$T$5:$W$5,1))*BH114</f>
        <v>1.4200000000000008E-2</v>
      </c>
      <c r="BJ114" s="335">
        <f>INDEX('NOx &amp; CO2'!$T$6:$W$10,MATCH($C114,'NOx &amp; CO2'!$R$6:$R$10,1),MATCH(BJ$108,'NOx &amp; CO2'!$T$5:$W$5,1))*BI114</f>
        <v>1.4200000000000008E-2</v>
      </c>
      <c r="BK114" s="335">
        <f>INDEX('NOx &amp; CO2'!$T$6:$W$10,MATCH($C114,'NOx &amp; CO2'!$R$6:$R$10,1),MATCH(BK$108,'NOx &amp; CO2'!$T$5:$W$5,1))*BJ114</f>
        <v>1.4200000000000008E-2</v>
      </c>
      <c r="BL114" s="335">
        <f>INDEX('NOx &amp; CO2'!$T$6:$W$10,MATCH($C114,'NOx &amp; CO2'!$R$6:$R$10,1),MATCH(BL$108,'NOx &amp; CO2'!$T$5:$W$5,1))*BK114</f>
        <v>1.4200000000000008E-2</v>
      </c>
      <c r="BM114" s="335">
        <f>INDEX('NOx &amp; CO2'!$T$6:$W$10,MATCH($C114,'NOx &amp; CO2'!$R$6:$R$10,1),MATCH(BM$108,'NOx &amp; CO2'!$T$5:$W$5,1))*BL114</f>
        <v>1.4200000000000008E-2</v>
      </c>
      <c r="BN114" s="335">
        <f>INDEX('NOx &amp; CO2'!$T$6:$W$10,MATCH($C114,'NOx &amp; CO2'!$R$6:$R$10,1),MATCH(BN$108,'NOx &amp; CO2'!$T$5:$W$5,1))*BM114</f>
        <v>1.4200000000000008E-2</v>
      </c>
      <c r="BO114" s="335">
        <f>INDEX('NOx &amp; CO2'!$T$6:$W$10,MATCH($C114,'NOx &amp; CO2'!$R$6:$R$10,1),MATCH(BO$108,'NOx &amp; CO2'!$T$5:$W$5,1))*BN114</f>
        <v>1.4200000000000008E-2</v>
      </c>
      <c r="BP114" s="335">
        <f>INDEX('NOx &amp; CO2'!$T$6:$W$10,MATCH($C114,'NOx &amp; CO2'!$R$6:$R$10,1),MATCH(BP$108,'NOx &amp; CO2'!$T$5:$W$5,1))*BO114</f>
        <v>1.4200000000000008E-2</v>
      </c>
      <c r="BQ114" s="335">
        <f>INDEX('NOx &amp; CO2'!$T$6:$W$10,MATCH($C114,'NOx &amp; CO2'!$R$6:$R$10,1),MATCH(BQ$108,'NOx &amp; CO2'!$T$5:$W$5,1))*BP114</f>
        <v>1.4200000000000008E-2</v>
      </c>
      <c r="BR114" s="335">
        <f>INDEX('NOx &amp; CO2'!$T$6:$W$10,MATCH($C114,'NOx &amp; CO2'!$R$6:$R$10,1),MATCH(BR$108,'NOx &amp; CO2'!$T$5:$W$5,1))*BQ114</f>
        <v>1.4200000000000008E-2</v>
      </c>
      <c r="BS114" s="335">
        <f>INDEX('NOx &amp; CO2'!$T$6:$W$10,MATCH($C114,'NOx &amp; CO2'!$R$6:$R$10,1),MATCH(BS$108,'NOx &amp; CO2'!$T$5:$W$5,1))*BR114</f>
        <v>1.4200000000000008E-2</v>
      </c>
      <c r="BT114" s="335">
        <f>INDEX('NOx &amp; CO2'!$T$6:$W$10,MATCH($C114,'NOx &amp; CO2'!$R$6:$R$10,1),MATCH(BT$108,'NOx &amp; CO2'!$T$5:$W$5,1))*BS114</f>
        <v>1.4200000000000008E-2</v>
      </c>
      <c r="BU114" s="335">
        <f>INDEX('NOx &amp; CO2'!$T$6:$W$10,MATCH($C114,'NOx &amp; CO2'!$R$6:$R$10,1),MATCH(BU$108,'NOx &amp; CO2'!$T$5:$W$5,1))*BT114</f>
        <v>1.4200000000000008E-2</v>
      </c>
      <c r="BV114" s="335">
        <f>INDEX('NOx &amp; CO2'!$T$6:$W$10,MATCH($C114,'NOx &amp; CO2'!$R$6:$R$10,1),MATCH(BV$108,'NOx &amp; CO2'!$T$5:$W$5,1))*BU114</f>
        <v>1.4200000000000008E-2</v>
      </c>
      <c r="BW114" s="335">
        <f>INDEX('NOx &amp; CO2'!$T$6:$W$10,MATCH($C114,'NOx &amp; CO2'!$R$6:$R$10,1),MATCH(BW$108,'NOx &amp; CO2'!$T$5:$W$5,1))*BV114</f>
        <v>1.4200000000000008E-2</v>
      </c>
      <c r="BX114" s="335">
        <f>INDEX('NOx &amp; CO2'!$T$6:$W$10,MATCH($C114,'NOx &amp; CO2'!$R$6:$R$10,1),MATCH(BX$108,'NOx &amp; CO2'!$T$5:$W$5,1))*BW114</f>
        <v>1.4200000000000008E-2</v>
      </c>
      <c r="BY114" s="335">
        <f>INDEX('NOx &amp; CO2'!$T$6:$W$10,MATCH($C114,'NOx &amp; CO2'!$R$6:$R$10,1),MATCH(BY$108,'NOx &amp; CO2'!$T$5:$W$5,1))*BX114</f>
        <v>1.4200000000000008E-2</v>
      </c>
      <c r="BZ114" s="335">
        <f>INDEX('NOx &amp; CO2'!$T$6:$W$10,MATCH($C114,'NOx &amp; CO2'!$R$6:$R$10,1),MATCH(BZ$108,'NOx &amp; CO2'!$T$5:$W$5,1))*BY114</f>
        <v>1.4200000000000008E-2</v>
      </c>
      <c r="CA114" s="335">
        <f>INDEX('NOx &amp; CO2'!$T$6:$W$10,MATCH($C114,'NOx &amp; CO2'!$R$6:$R$10,1),MATCH(CA$108,'NOx &amp; CO2'!$T$5:$W$5,1))*BZ114</f>
        <v>1.4200000000000008E-2</v>
      </c>
      <c r="CB114" s="335">
        <f>INDEX('NOx &amp; CO2'!$T$6:$W$10,MATCH($C114,'NOx &amp; CO2'!$R$6:$R$10,1),MATCH(CB$108,'NOx &amp; CO2'!$T$5:$W$5,1))*CA114</f>
        <v>1.4200000000000008E-2</v>
      </c>
      <c r="CC114" s="335">
        <f>INDEX('NOx &amp; CO2'!$T$6:$W$10,MATCH($C114,'NOx &amp; CO2'!$R$6:$R$10,1),MATCH(CC$108,'NOx &amp; CO2'!$T$5:$W$5,1))*CB114</f>
        <v>1.4200000000000008E-2</v>
      </c>
      <c r="CD114" s="335">
        <f>INDEX('NOx &amp; CO2'!$T$6:$W$10,MATCH($C114,'NOx &amp; CO2'!$R$6:$R$10,1),MATCH(CD$108,'NOx &amp; CO2'!$T$5:$W$5,1))*CC114</f>
        <v>1.4200000000000008E-2</v>
      </c>
      <c r="CE114" s="335">
        <f>INDEX('NOx &amp; CO2'!$T$6:$W$10,MATCH($C114,'NOx &amp; CO2'!$R$6:$R$10,1),MATCH(CE$108,'NOx &amp; CO2'!$T$5:$W$5,1))*CD114</f>
        <v>1.4200000000000008E-2</v>
      </c>
      <c r="CF114" s="335">
        <f>INDEX('NOx &amp; CO2'!$T$6:$W$10,MATCH($C114,'NOx &amp; CO2'!$R$6:$R$10,1),MATCH(CF$108,'NOx &amp; CO2'!$T$5:$W$5,1))*CE114</f>
        <v>1.4200000000000008E-2</v>
      </c>
      <c r="CG114" s="335">
        <f>INDEX('NOx &amp; CO2'!$T$6:$W$10,MATCH($C114,'NOx &amp; CO2'!$R$6:$R$10,1),MATCH(CG$108,'NOx &amp; CO2'!$T$5:$W$5,1))*CF114</f>
        <v>1.4200000000000008E-2</v>
      </c>
      <c r="CH114" s="335">
        <f>INDEX('NOx &amp; CO2'!$T$6:$W$10,MATCH($C114,'NOx &amp; CO2'!$R$6:$R$10,1),MATCH(CH$108,'NOx &amp; CO2'!$T$5:$W$5,1))*CG114</f>
        <v>1.4200000000000008E-2</v>
      </c>
      <c r="CI114" s="335">
        <f>INDEX('NOx &amp; CO2'!$T$6:$W$10,MATCH($C114,'NOx &amp; CO2'!$R$6:$R$10,1),MATCH(CI$108,'NOx &amp; CO2'!$T$5:$W$5,1))*CH114</f>
        <v>1.4200000000000008E-2</v>
      </c>
      <c r="CJ114" s="335">
        <f>INDEX('NOx &amp; CO2'!$T$6:$W$10,MATCH($C114,'NOx &amp; CO2'!$R$6:$R$10,1),MATCH(CJ$108,'NOx &amp; CO2'!$T$5:$W$5,1))*CI114</f>
        <v>1.4200000000000008E-2</v>
      </c>
      <c r="CK114" s="335">
        <f>INDEX('NOx &amp; CO2'!$T$6:$W$10,MATCH($C114,'NOx &amp; CO2'!$R$6:$R$10,1),MATCH(CK$108,'NOx &amp; CO2'!$T$5:$W$5,1))*CJ114</f>
        <v>1.4200000000000008E-2</v>
      </c>
      <c r="CL114" s="335">
        <f>INDEX('NOx &amp; CO2'!$T$6:$W$10,MATCH($C114,'NOx &amp; CO2'!$R$6:$R$10,1),MATCH(CL$108,'NOx &amp; CO2'!$T$5:$W$5,1))*CK114</f>
        <v>1.4200000000000008E-2</v>
      </c>
      <c r="CM114" s="335">
        <f>INDEX('NOx &amp; CO2'!$T$6:$W$10,MATCH($C114,'NOx &amp; CO2'!$R$6:$R$10,1),MATCH(CM$108,'NOx &amp; CO2'!$T$5:$W$5,1))*CL114</f>
        <v>1.4200000000000008E-2</v>
      </c>
      <c r="CN114" s="335">
        <f>INDEX('NOx &amp; CO2'!$T$6:$W$10,MATCH($C114,'NOx &amp; CO2'!$R$6:$R$10,1),MATCH(CN$108,'NOx &amp; CO2'!$T$5:$W$5,1))*CM114</f>
        <v>1.4200000000000008E-2</v>
      </c>
      <c r="CO114" s="335">
        <f>INDEX('NOx &amp; CO2'!$T$6:$W$10,MATCH($C114,'NOx &amp; CO2'!$R$6:$R$10,1),MATCH(CO$108,'NOx &amp; CO2'!$T$5:$W$5,1))*CN114</f>
        <v>1.4200000000000008E-2</v>
      </c>
      <c r="CP114" s="335">
        <f>INDEX('NOx &amp; CO2'!$T$6:$W$10,MATCH($C114,'NOx &amp; CO2'!$R$6:$R$10,1),MATCH(CP$108,'NOx &amp; CO2'!$T$5:$W$5,1))*CO114</f>
        <v>1.4200000000000008E-2</v>
      </c>
      <c r="CQ114" s="335">
        <f>INDEX('NOx &amp; CO2'!$T$6:$W$10,MATCH($C114,'NOx &amp; CO2'!$R$6:$R$10,1),MATCH(CQ$108,'NOx &amp; CO2'!$T$5:$W$5,1))*CP114</f>
        <v>1.4200000000000008E-2</v>
      </c>
      <c r="CR114" s="335">
        <f>INDEX('NOx &amp; CO2'!$T$6:$W$10,MATCH($C114,'NOx &amp; CO2'!$R$6:$R$10,1),MATCH(CR$108,'NOx &amp; CO2'!$T$5:$W$5,1))*CQ114</f>
        <v>1.4200000000000008E-2</v>
      </c>
      <c r="CS114" s="335">
        <f>INDEX('NOx &amp; CO2'!$T$6:$W$10,MATCH($C114,'NOx &amp; CO2'!$R$6:$R$10,1),MATCH(CS$108,'NOx &amp; CO2'!$T$5:$W$5,1))*CR114</f>
        <v>1.4200000000000008E-2</v>
      </c>
    </row>
    <row r="115" spans="1:97" s="323" customFormat="1" x14ac:dyDescent="0.25">
      <c r="A115" s="278">
        <f t="shared" ref="A115" si="116">A54</f>
        <v>0</v>
      </c>
      <c r="B115" s="278" t="str">
        <f>'UA basår'!B13</f>
        <v>0 0</v>
      </c>
      <c r="C115" s="278">
        <f t="shared" ref="C115" si="117">C54</f>
        <v>0</v>
      </c>
      <c r="D115" s="335">
        <f>INDEX('NOx &amp; CO2'!$E$6:$I$10,MATCH($C115,'NOx &amp; CO2'!$C$6:$C$10,1),MATCH(D$108,'NOx &amp; CO2'!$E$5:$H$5,1))</f>
        <v>7.17E-2</v>
      </c>
      <c r="E115" s="335">
        <f>INDEX('NOx &amp; CO2'!$T$6:$W$10,MATCH($C115,'NOx &amp; CO2'!$R$6:$R$10,1),MATCH(E$108,'NOx &amp; CO2'!$T$5:$W$5,1))*D115</f>
        <v>6.8558723496039697E-2</v>
      </c>
      <c r="F115" s="335">
        <f>INDEX('NOx &amp; CO2'!$T$6:$W$10,MATCH($C115,'NOx &amp; CO2'!$R$6:$R$10,1),MATCH(F$108,'NOx &amp; CO2'!$T$5:$W$5,1))*E115</f>
        <v>6.5555070675124491E-2</v>
      </c>
      <c r="G115" s="335">
        <f>INDEX('NOx &amp; CO2'!$T$6:$W$10,MATCH($C115,'NOx &amp; CO2'!$R$6:$R$10,1),MATCH(G$108,'NOx &amp; CO2'!$T$5:$W$5,1))*F115</f>
        <v>6.2683012052708514E-2</v>
      </c>
      <c r="H115" s="335">
        <f>INDEX('NOx &amp; CO2'!$T$6:$W$10,MATCH($C115,'NOx &amp; CO2'!$R$6:$R$10,1),MATCH(H$108,'NOx &amp; CO2'!$T$5:$W$5,1))*G115</f>
        <v>5.9936782304331478E-2</v>
      </c>
      <c r="I115" s="335">
        <f>INDEX('NOx &amp; CO2'!$T$6:$W$10,MATCH($C115,'NOx &amp; CO2'!$R$6:$R$10,1),MATCH(I$108,'NOx &amp; CO2'!$T$5:$W$5,1))*H115</f>
        <v>5.7310868692398702E-2</v>
      </c>
      <c r="J115" s="335">
        <f>INDEX('NOx &amp; CO2'!$T$6:$W$10,MATCH($C115,'NOx &amp; CO2'!$R$6:$R$10,1),MATCH(J$108,'NOx &amp; CO2'!$T$5:$W$5,1))*I115</f>
        <v>5.4800000000000008E-2</v>
      </c>
      <c r="K115" s="335">
        <f>INDEX('NOx &amp; CO2'!$T$6:$W$10,MATCH($C115,'NOx &amp; CO2'!$R$6:$R$10,1),MATCH(K$108,'NOx &amp; CO2'!$T$5:$W$5,1))*J115</f>
        <v>5.268069525177068E-2</v>
      </c>
      <c r="L115" s="335">
        <f>INDEX('NOx &amp; CO2'!$T$6:$W$10,MATCH($C115,'NOx &amp; CO2'!$R$6:$R$10,1),MATCH(L$108,'NOx &amp; CO2'!$T$5:$W$5,1))*K115</f>
        <v>5.0643351317699516E-2</v>
      </c>
      <c r="M115" s="335">
        <f>INDEX('NOx &amp; CO2'!$T$6:$W$10,MATCH($C115,'NOx &amp; CO2'!$R$6:$R$10,1),MATCH(M$108,'NOx &amp; CO2'!$T$5:$W$5,1))*L115</f>
        <v>4.8684798490804503E-2</v>
      </c>
      <c r="N115" s="335">
        <f>INDEX('NOx &amp; CO2'!$T$6:$W$10,MATCH($C115,'NOx &amp; CO2'!$R$6:$R$10,1),MATCH(N$108,'NOx &amp; CO2'!$T$5:$W$5,1))*M115</f>
        <v>4.6801989647590088E-2</v>
      </c>
      <c r="O115" s="335">
        <f>INDEX('NOx &amp; CO2'!$T$6:$W$10,MATCH($C115,'NOx &amp; CO2'!$R$6:$R$10,1),MATCH(O$108,'NOx &amp; CO2'!$T$5:$W$5,1))*N115</f>
        <v>4.4991995507321518E-2</v>
      </c>
      <c r="P115" s="335">
        <f>INDEX('NOx &amp; CO2'!$T$6:$W$10,MATCH($C115,'NOx &amp; CO2'!$R$6:$R$10,1),MATCH(P$108,'NOx &amp; CO2'!$T$5:$W$5,1))*O115</f>
        <v>4.3252000074639418E-2</v>
      </c>
      <c r="Q115" s="335">
        <f>INDEX('NOx &amp; CO2'!$T$6:$W$10,MATCH($C115,'NOx &amp; CO2'!$R$6:$R$10,1),MATCH(Q$108,'NOx &amp; CO2'!$T$5:$W$5,1))*P115</f>
        <v>4.1579296258424117E-2</v>
      </c>
      <c r="R115" s="335">
        <f>INDEX('NOx &amp; CO2'!$T$6:$W$10,MATCH($C115,'NOx &amp; CO2'!$R$6:$R$10,1),MATCH(R$108,'NOx &amp; CO2'!$T$5:$W$5,1))*Q115</f>
        <v>3.9971281660093602E-2</v>
      </c>
      <c r="S115" s="335">
        <f>INDEX('NOx &amp; CO2'!$T$6:$W$10,MATCH($C115,'NOx &amp; CO2'!$R$6:$R$10,1),MATCH(S$108,'NOx &amp; CO2'!$T$5:$W$5,1))*R115</f>
        <v>3.8425454524782507E-2</v>
      </c>
      <c r="T115" s="335">
        <f>INDEX('NOx &amp; CO2'!$T$6:$W$10,MATCH($C115,'NOx &amp; CO2'!$R$6:$R$10,1),MATCH(T$108,'NOx &amp; CO2'!$T$5:$W$5,1))*S115</f>
        <v>3.6939409849102912E-2</v>
      </c>
      <c r="U115" s="335">
        <f>INDEX('NOx &amp; CO2'!$T$6:$W$10,MATCH($C115,'NOx &amp; CO2'!$R$6:$R$10,1),MATCH(U$108,'NOx &amp; CO2'!$T$5:$W$5,1))*T115</f>
        <v>3.5510835639431505E-2</v>
      </c>
      <c r="V115" s="335">
        <f>INDEX('NOx &amp; CO2'!$T$6:$W$10,MATCH($C115,'NOx &amp; CO2'!$R$6:$R$10,1),MATCH(V$108,'NOx &amp; CO2'!$T$5:$W$5,1))*U115</f>
        <v>3.4137509314901608E-2</v>
      </c>
      <c r="W115" s="335">
        <f>INDEX('NOx &amp; CO2'!$T$6:$W$10,MATCH($C115,'NOx &amp; CO2'!$R$6:$R$10,1),MATCH(W$108,'NOx &amp; CO2'!$T$5:$W$5,1))*V115</f>
        <v>3.2817294249503907E-2</v>
      </c>
      <c r="X115" s="335">
        <f>INDEX('NOx &amp; CO2'!$T$6:$W$10,MATCH($C115,'NOx &amp; CO2'!$R$6:$R$10,1),MATCH(X$108,'NOx &amp; CO2'!$T$5:$W$5,1))*W115</f>
        <v>3.1548136447916084E-2</v>
      </c>
      <c r="Y115" s="335">
        <f>INDEX('NOx &amp; CO2'!$T$6:$W$10,MATCH($C115,'NOx &amp; CO2'!$R$6:$R$10,1),MATCH(Y$108,'NOx &amp; CO2'!$T$5:$W$5,1))*X115</f>
        <v>3.0328061349889527E-2</v>
      </c>
      <c r="Z115" s="335">
        <f>INDEX('NOx &amp; CO2'!$T$6:$W$10,MATCH($C115,'NOx &amp; CO2'!$R$6:$R$10,1),MATCH(Z$108,'NOx &amp; CO2'!$T$5:$W$5,1))*Y115</f>
        <v>2.9155170758221438E-2</v>
      </c>
      <c r="AA115" s="335">
        <f>INDEX('NOx &amp; CO2'!$T$6:$W$10,MATCH($C115,'NOx &amp; CO2'!$R$6:$R$10,1),MATCH(AA$108,'NOx &amp; CO2'!$T$5:$W$5,1))*Z115</f>
        <v>2.8027639885532835E-2</v>
      </c>
      <c r="AB115" s="335">
        <f>INDEX('NOx &amp; CO2'!$T$6:$W$10,MATCH($C115,'NOx &amp; CO2'!$R$6:$R$10,1),MATCH(AB$108,'NOx &amp; CO2'!$T$5:$W$5,1))*AA115</f>
        <v>2.6943714515257809E-2</v>
      </c>
      <c r="AC115" s="335">
        <f>INDEX('NOx &amp; CO2'!$T$6:$W$10,MATCH($C115,'NOx &amp; CO2'!$R$6:$R$10,1),MATCH(AC$108,'NOx &amp; CO2'!$T$5:$W$5,1))*AB115</f>
        <v>2.5901708272427128E-2</v>
      </c>
      <c r="AD115" s="335">
        <f>INDEX('NOx &amp; CO2'!$T$6:$W$10,MATCH($C115,'NOx &amp; CO2'!$R$6:$R$10,1),MATCH(AD$108,'NOx &amp; CO2'!$T$5:$W$5,1))*AC115</f>
        <v>2.4900000000000019E-2</v>
      </c>
      <c r="AE115" s="335">
        <f>INDEX('NOx &amp; CO2'!$T$6:$W$10,MATCH($C115,'NOx &amp; CO2'!$R$6:$R$10,1),MATCH(AE$108,'NOx &amp; CO2'!$T$5:$W$5,1))*AD115</f>
        <v>2.4210502134589099E-2</v>
      </c>
      <c r="AF115" s="335">
        <f>INDEX('NOx &amp; CO2'!$T$6:$W$10,MATCH($C115,'NOx &amp; CO2'!$R$6:$R$10,1),MATCH(AF$108,'NOx &amp; CO2'!$T$5:$W$5,1))*AE115</f>
        <v>2.3540096932086061E-2</v>
      </c>
      <c r="AG115" s="335">
        <f>INDEX('NOx &amp; CO2'!$T$6:$W$10,MATCH($C115,'NOx &amp; CO2'!$R$6:$R$10,1),MATCH(AG$108,'NOx &amp; CO2'!$T$5:$W$5,1))*AF115</f>
        <v>2.2888255703723031E-2</v>
      </c>
      <c r="AH115" s="335">
        <f>INDEX('NOx &amp; CO2'!$T$6:$W$10,MATCH($C115,'NOx &amp; CO2'!$R$6:$R$10,1),MATCH(AH$108,'NOx &amp; CO2'!$T$5:$W$5,1))*AG115</f>
        <v>2.2254464400482215E-2</v>
      </c>
      <c r="AI115" s="335">
        <f>INDEX('NOx &amp; CO2'!$T$6:$W$10,MATCH($C115,'NOx &amp; CO2'!$R$6:$R$10,1),MATCH(AI$108,'NOx &amp; CO2'!$T$5:$W$5,1))*AH115</f>
        <v>2.1638223207711301E-2</v>
      </c>
      <c r="AJ115" s="335">
        <f>INDEX('NOx &amp; CO2'!$T$6:$W$10,MATCH($C115,'NOx &amp; CO2'!$R$6:$R$10,1),MATCH(AJ$108,'NOx &amp; CO2'!$T$5:$W$5,1))*AI115</f>
        <v>2.1039046150964236E-2</v>
      </c>
      <c r="AK115" s="335">
        <f>INDEX('NOx &amp; CO2'!$T$6:$W$10,MATCH($C115,'NOx &amp; CO2'!$R$6:$R$10,1),MATCH(AK$108,'NOx &amp; CO2'!$T$5:$W$5,1))*AJ115</f>
        <v>2.0456460712756541E-2</v>
      </c>
      <c r="AL115" s="335">
        <f>INDEX('NOx &amp; CO2'!$T$6:$W$10,MATCH($C115,'NOx &amp; CO2'!$R$6:$R$10,1),MATCH(AL$108,'NOx &amp; CO2'!$T$5:$W$5,1))*AK115</f>
        <v>1.9890007459932926E-2</v>
      </c>
      <c r="AM115" s="335">
        <f>INDEX('NOx &amp; CO2'!$T$6:$W$10,MATCH($C115,'NOx &amp; CO2'!$R$6:$R$10,1),MATCH(AM$108,'NOx &amp; CO2'!$T$5:$W$5,1))*AL115</f>
        <v>1.9339239681353367E-2</v>
      </c>
      <c r="AN115" s="335">
        <f>INDEX('NOx &amp; CO2'!$T$6:$W$10,MATCH($C115,'NOx &amp; CO2'!$R$6:$R$10,1),MATCH(AN$108,'NOx &amp; CO2'!$T$5:$W$5,1))*AM115</f>
        <v>1.8803723035611869E-2</v>
      </c>
      <c r="AO115" s="335">
        <f>INDEX('NOx &amp; CO2'!$T$6:$W$10,MATCH($C115,'NOx &amp; CO2'!$R$6:$R$10,1),MATCH(AO$108,'NOx &amp; CO2'!$T$5:$W$5,1))*AN115</f>
        <v>1.8283035208510164E-2</v>
      </c>
      <c r="AP115" s="335">
        <f>INDEX('NOx &amp; CO2'!$T$6:$W$10,MATCH($C115,'NOx &amp; CO2'!$R$6:$R$10,1),MATCH(AP$108,'NOx &amp; CO2'!$T$5:$W$5,1))*AO115</f>
        <v>1.777676558001617E-2</v>
      </c>
      <c r="AQ115" s="335">
        <f>INDEX('NOx &amp; CO2'!$T$6:$W$10,MATCH($C115,'NOx &amp; CO2'!$R$6:$R$10,1),MATCH(AQ$108,'NOx &amp; CO2'!$T$5:$W$5,1))*AP115</f>
        <v>1.7284514900444626E-2</v>
      </c>
      <c r="AR115" s="335">
        <f>INDEX('NOx &amp; CO2'!$T$6:$W$10,MATCH($C115,'NOx &amp; CO2'!$R$6:$R$10,1),MATCH(AR$108,'NOx &amp; CO2'!$T$5:$W$5,1))*AQ115</f>
        <v>1.6805894975604474E-2</v>
      </c>
      <c r="AS115" s="335">
        <f>INDEX('NOx &amp; CO2'!$T$6:$W$10,MATCH($C115,'NOx &amp; CO2'!$R$6:$R$10,1),MATCH(AS$108,'NOx &amp; CO2'!$T$5:$W$5,1))*AR115</f>
        <v>1.6340528360664741E-2</v>
      </c>
      <c r="AT115" s="335">
        <f>INDEX('NOx &amp; CO2'!$T$6:$W$10,MATCH($C115,'NOx &amp; CO2'!$R$6:$R$10,1),MATCH(AT$108,'NOx &amp; CO2'!$T$5:$W$5,1))*AS115</f>
        <v>1.5888048062497474E-2</v>
      </c>
      <c r="AU115" s="335">
        <f>INDEX('NOx &amp; CO2'!$T$6:$W$10,MATCH($C115,'NOx &amp; CO2'!$R$6:$R$10,1),MATCH(AU$108,'NOx &amp; CO2'!$T$5:$W$5,1))*AT115</f>
        <v>1.5448097250263013E-2</v>
      </c>
      <c r="AV115" s="335">
        <f>INDEX('NOx &amp; CO2'!$T$6:$W$10,MATCH($C115,'NOx &amp; CO2'!$R$6:$R$10,1),MATCH(AV$108,'NOx &amp; CO2'!$T$5:$W$5,1))*AU115</f>
        <v>1.5020328974009333E-2</v>
      </c>
      <c r="AW115" s="335">
        <f>INDEX('NOx &amp; CO2'!$T$6:$W$10,MATCH($C115,'NOx &amp; CO2'!$R$6:$R$10,1),MATCH(AW$108,'NOx &amp; CO2'!$T$5:$W$5,1))*AV115</f>
        <v>1.4604405891063581E-2</v>
      </c>
      <c r="AX115" s="335">
        <f>INDEX('NOx &amp; CO2'!$T$6:$W$10,MATCH($C115,'NOx &amp; CO2'!$R$6:$R$10,1),MATCH(AX$108,'NOx &amp; CO2'!$T$5:$W$5,1))*AW115</f>
        <v>1.4200000000000008E-2</v>
      </c>
      <c r="AY115" s="335">
        <f>INDEX('NOx &amp; CO2'!$T$6:$W$10,MATCH($C115,'NOx &amp; CO2'!$R$6:$R$10,1),MATCH(AY$108,'NOx &amp; CO2'!$T$5:$W$5,1))*AX115</f>
        <v>1.4200000000000008E-2</v>
      </c>
      <c r="AZ115" s="335">
        <f>INDEX('NOx &amp; CO2'!$T$6:$W$10,MATCH($C115,'NOx &amp; CO2'!$R$6:$R$10,1),MATCH(AZ$108,'NOx &amp; CO2'!$T$5:$W$5,1))*AY115</f>
        <v>1.4200000000000008E-2</v>
      </c>
      <c r="BA115" s="335">
        <f>INDEX('NOx &amp; CO2'!$T$6:$W$10,MATCH($C115,'NOx &amp; CO2'!$R$6:$R$10,1),MATCH(BA$108,'NOx &amp; CO2'!$T$5:$W$5,1))*AZ115</f>
        <v>1.4200000000000008E-2</v>
      </c>
      <c r="BB115" s="335">
        <f>INDEX('NOx &amp; CO2'!$T$6:$W$10,MATCH($C115,'NOx &amp; CO2'!$R$6:$R$10,1),MATCH(BB$108,'NOx &amp; CO2'!$T$5:$W$5,1))*BA115</f>
        <v>1.4200000000000008E-2</v>
      </c>
      <c r="BC115" s="335">
        <f>INDEX('NOx &amp; CO2'!$T$6:$W$10,MATCH($C115,'NOx &amp; CO2'!$R$6:$R$10,1),MATCH(BC$108,'NOx &amp; CO2'!$T$5:$W$5,1))*BB115</f>
        <v>1.4200000000000008E-2</v>
      </c>
      <c r="BD115" s="335">
        <f>INDEX('NOx &amp; CO2'!$T$6:$W$10,MATCH($C115,'NOx &amp; CO2'!$R$6:$R$10,1),MATCH(BD$108,'NOx &amp; CO2'!$T$5:$W$5,1))*BC115</f>
        <v>1.4200000000000008E-2</v>
      </c>
      <c r="BE115" s="335">
        <f>INDEX('NOx &amp; CO2'!$T$6:$W$10,MATCH($C115,'NOx &amp; CO2'!$R$6:$R$10,1),MATCH(BE$108,'NOx &amp; CO2'!$T$5:$W$5,1))*BD115</f>
        <v>1.4200000000000008E-2</v>
      </c>
      <c r="BF115" s="335">
        <f>INDEX('NOx &amp; CO2'!$T$6:$W$10,MATCH($C115,'NOx &amp; CO2'!$R$6:$R$10,1),MATCH(BF$108,'NOx &amp; CO2'!$T$5:$W$5,1))*BE115</f>
        <v>1.4200000000000008E-2</v>
      </c>
      <c r="BG115" s="335">
        <f>INDEX('NOx &amp; CO2'!$T$6:$W$10,MATCH($C115,'NOx &amp; CO2'!$R$6:$R$10,1),MATCH(BG$108,'NOx &amp; CO2'!$T$5:$W$5,1))*BF115</f>
        <v>1.4200000000000008E-2</v>
      </c>
      <c r="BH115" s="335">
        <f>INDEX('NOx &amp; CO2'!$T$6:$W$10,MATCH($C115,'NOx &amp; CO2'!$R$6:$R$10,1),MATCH(BH$108,'NOx &amp; CO2'!$T$5:$W$5,1))*BG115</f>
        <v>1.4200000000000008E-2</v>
      </c>
      <c r="BI115" s="335">
        <f>INDEX('NOx &amp; CO2'!$T$6:$W$10,MATCH($C115,'NOx &amp; CO2'!$R$6:$R$10,1),MATCH(BI$108,'NOx &amp; CO2'!$T$5:$W$5,1))*BH115</f>
        <v>1.4200000000000008E-2</v>
      </c>
      <c r="BJ115" s="335">
        <f>INDEX('NOx &amp; CO2'!$T$6:$W$10,MATCH($C115,'NOx &amp; CO2'!$R$6:$R$10,1),MATCH(BJ$108,'NOx &amp; CO2'!$T$5:$W$5,1))*BI115</f>
        <v>1.4200000000000008E-2</v>
      </c>
      <c r="BK115" s="335">
        <f>INDEX('NOx &amp; CO2'!$T$6:$W$10,MATCH($C115,'NOx &amp; CO2'!$R$6:$R$10,1),MATCH(BK$108,'NOx &amp; CO2'!$T$5:$W$5,1))*BJ115</f>
        <v>1.4200000000000008E-2</v>
      </c>
      <c r="BL115" s="335">
        <f>INDEX('NOx &amp; CO2'!$T$6:$W$10,MATCH($C115,'NOx &amp; CO2'!$R$6:$R$10,1),MATCH(BL$108,'NOx &amp; CO2'!$T$5:$W$5,1))*BK115</f>
        <v>1.4200000000000008E-2</v>
      </c>
      <c r="BM115" s="335">
        <f>INDEX('NOx &amp; CO2'!$T$6:$W$10,MATCH($C115,'NOx &amp; CO2'!$R$6:$R$10,1),MATCH(BM$108,'NOx &amp; CO2'!$T$5:$W$5,1))*BL115</f>
        <v>1.4200000000000008E-2</v>
      </c>
      <c r="BN115" s="335">
        <f>INDEX('NOx &amp; CO2'!$T$6:$W$10,MATCH($C115,'NOx &amp; CO2'!$R$6:$R$10,1),MATCH(BN$108,'NOx &amp; CO2'!$T$5:$W$5,1))*BM115</f>
        <v>1.4200000000000008E-2</v>
      </c>
      <c r="BO115" s="335">
        <f>INDEX('NOx &amp; CO2'!$T$6:$W$10,MATCH($C115,'NOx &amp; CO2'!$R$6:$R$10,1),MATCH(BO$108,'NOx &amp; CO2'!$T$5:$W$5,1))*BN115</f>
        <v>1.4200000000000008E-2</v>
      </c>
      <c r="BP115" s="335">
        <f>INDEX('NOx &amp; CO2'!$T$6:$W$10,MATCH($C115,'NOx &amp; CO2'!$R$6:$R$10,1),MATCH(BP$108,'NOx &amp; CO2'!$T$5:$W$5,1))*BO115</f>
        <v>1.4200000000000008E-2</v>
      </c>
      <c r="BQ115" s="335">
        <f>INDEX('NOx &amp; CO2'!$T$6:$W$10,MATCH($C115,'NOx &amp; CO2'!$R$6:$R$10,1),MATCH(BQ$108,'NOx &amp; CO2'!$T$5:$W$5,1))*BP115</f>
        <v>1.4200000000000008E-2</v>
      </c>
      <c r="BR115" s="335">
        <f>INDEX('NOx &amp; CO2'!$T$6:$W$10,MATCH($C115,'NOx &amp; CO2'!$R$6:$R$10,1),MATCH(BR$108,'NOx &amp; CO2'!$T$5:$W$5,1))*BQ115</f>
        <v>1.4200000000000008E-2</v>
      </c>
      <c r="BS115" s="335">
        <f>INDEX('NOx &amp; CO2'!$T$6:$W$10,MATCH($C115,'NOx &amp; CO2'!$R$6:$R$10,1),MATCH(BS$108,'NOx &amp; CO2'!$T$5:$W$5,1))*BR115</f>
        <v>1.4200000000000008E-2</v>
      </c>
      <c r="BT115" s="335">
        <f>INDEX('NOx &amp; CO2'!$T$6:$W$10,MATCH($C115,'NOx &amp; CO2'!$R$6:$R$10,1),MATCH(BT$108,'NOx &amp; CO2'!$T$5:$W$5,1))*BS115</f>
        <v>1.4200000000000008E-2</v>
      </c>
      <c r="BU115" s="335">
        <f>INDEX('NOx &amp; CO2'!$T$6:$W$10,MATCH($C115,'NOx &amp; CO2'!$R$6:$R$10,1),MATCH(BU$108,'NOx &amp; CO2'!$T$5:$W$5,1))*BT115</f>
        <v>1.4200000000000008E-2</v>
      </c>
      <c r="BV115" s="335">
        <f>INDEX('NOx &amp; CO2'!$T$6:$W$10,MATCH($C115,'NOx &amp; CO2'!$R$6:$R$10,1),MATCH(BV$108,'NOx &amp; CO2'!$T$5:$W$5,1))*BU115</f>
        <v>1.4200000000000008E-2</v>
      </c>
      <c r="BW115" s="335">
        <f>INDEX('NOx &amp; CO2'!$T$6:$W$10,MATCH($C115,'NOx &amp; CO2'!$R$6:$R$10,1),MATCH(BW$108,'NOx &amp; CO2'!$T$5:$W$5,1))*BV115</f>
        <v>1.4200000000000008E-2</v>
      </c>
      <c r="BX115" s="335">
        <f>INDEX('NOx &amp; CO2'!$T$6:$W$10,MATCH($C115,'NOx &amp; CO2'!$R$6:$R$10,1),MATCH(BX$108,'NOx &amp; CO2'!$T$5:$W$5,1))*BW115</f>
        <v>1.4200000000000008E-2</v>
      </c>
      <c r="BY115" s="335">
        <f>INDEX('NOx &amp; CO2'!$T$6:$W$10,MATCH($C115,'NOx &amp; CO2'!$R$6:$R$10,1),MATCH(BY$108,'NOx &amp; CO2'!$T$5:$W$5,1))*BX115</f>
        <v>1.4200000000000008E-2</v>
      </c>
      <c r="BZ115" s="335">
        <f>INDEX('NOx &amp; CO2'!$T$6:$W$10,MATCH($C115,'NOx &amp; CO2'!$R$6:$R$10,1),MATCH(BZ$108,'NOx &amp; CO2'!$T$5:$W$5,1))*BY115</f>
        <v>1.4200000000000008E-2</v>
      </c>
      <c r="CA115" s="335">
        <f>INDEX('NOx &amp; CO2'!$T$6:$W$10,MATCH($C115,'NOx &amp; CO2'!$R$6:$R$10,1),MATCH(CA$108,'NOx &amp; CO2'!$T$5:$W$5,1))*BZ115</f>
        <v>1.4200000000000008E-2</v>
      </c>
      <c r="CB115" s="335">
        <f>INDEX('NOx &amp; CO2'!$T$6:$W$10,MATCH($C115,'NOx &amp; CO2'!$R$6:$R$10,1),MATCH(CB$108,'NOx &amp; CO2'!$T$5:$W$5,1))*CA115</f>
        <v>1.4200000000000008E-2</v>
      </c>
      <c r="CC115" s="335">
        <f>INDEX('NOx &amp; CO2'!$T$6:$W$10,MATCH($C115,'NOx &amp; CO2'!$R$6:$R$10,1),MATCH(CC$108,'NOx &amp; CO2'!$T$5:$W$5,1))*CB115</f>
        <v>1.4200000000000008E-2</v>
      </c>
      <c r="CD115" s="335">
        <f>INDEX('NOx &amp; CO2'!$T$6:$W$10,MATCH($C115,'NOx &amp; CO2'!$R$6:$R$10,1),MATCH(CD$108,'NOx &amp; CO2'!$T$5:$W$5,1))*CC115</f>
        <v>1.4200000000000008E-2</v>
      </c>
      <c r="CE115" s="335">
        <f>INDEX('NOx &amp; CO2'!$T$6:$W$10,MATCH($C115,'NOx &amp; CO2'!$R$6:$R$10,1),MATCH(CE$108,'NOx &amp; CO2'!$T$5:$W$5,1))*CD115</f>
        <v>1.4200000000000008E-2</v>
      </c>
      <c r="CF115" s="335">
        <f>INDEX('NOx &amp; CO2'!$T$6:$W$10,MATCH($C115,'NOx &amp; CO2'!$R$6:$R$10,1),MATCH(CF$108,'NOx &amp; CO2'!$T$5:$W$5,1))*CE115</f>
        <v>1.4200000000000008E-2</v>
      </c>
      <c r="CG115" s="335">
        <f>INDEX('NOx &amp; CO2'!$T$6:$W$10,MATCH($C115,'NOx &amp; CO2'!$R$6:$R$10,1),MATCH(CG$108,'NOx &amp; CO2'!$T$5:$W$5,1))*CF115</f>
        <v>1.4200000000000008E-2</v>
      </c>
      <c r="CH115" s="335">
        <f>INDEX('NOx &amp; CO2'!$T$6:$W$10,MATCH($C115,'NOx &amp; CO2'!$R$6:$R$10,1),MATCH(CH$108,'NOx &amp; CO2'!$T$5:$W$5,1))*CG115</f>
        <v>1.4200000000000008E-2</v>
      </c>
      <c r="CI115" s="335">
        <f>INDEX('NOx &amp; CO2'!$T$6:$W$10,MATCH($C115,'NOx &amp; CO2'!$R$6:$R$10,1),MATCH(CI$108,'NOx &amp; CO2'!$T$5:$W$5,1))*CH115</f>
        <v>1.4200000000000008E-2</v>
      </c>
      <c r="CJ115" s="335">
        <f>INDEX('NOx &amp; CO2'!$T$6:$W$10,MATCH($C115,'NOx &amp; CO2'!$R$6:$R$10,1),MATCH(CJ$108,'NOx &amp; CO2'!$T$5:$W$5,1))*CI115</f>
        <v>1.4200000000000008E-2</v>
      </c>
      <c r="CK115" s="335">
        <f>INDEX('NOx &amp; CO2'!$T$6:$W$10,MATCH($C115,'NOx &amp; CO2'!$R$6:$R$10,1),MATCH(CK$108,'NOx &amp; CO2'!$T$5:$W$5,1))*CJ115</f>
        <v>1.4200000000000008E-2</v>
      </c>
      <c r="CL115" s="335">
        <f>INDEX('NOx &amp; CO2'!$T$6:$W$10,MATCH($C115,'NOx &amp; CO2'!$R$6:$R$10,1),MATCH(CL$108,'NOx &amp; CO2'!$T$5:$W$5,1))*CK115</f>
        <v>1.4200000000000008E-2</v>
      </c>
      <c r="CM115" s="335">
        <f>INDEX('NOx &amp; CO2'!$T$6:$W$10,MATCH($C115,'NOx &amp; CO2'!$R$6:$R$10,1),MATCH(CM$108,'NOx &amp; CO2'!$T$5:$W$5,1))*CL115</f>
        <v>1.4200000000000008E-2</v>
      </c>
      <c r="CN115" s="335">
        <f>INDEX('NOx &amp; CO2'!$T$6:$W$10,MATCH($C115,'NOx &amp; CO2'!$R$6:$R$10,1),MATCH(CN$108,'NOx &amp; CO2'!$T$5:$W$5,1))*CM115</f>
        <v>1.4200000000000008E-2</v>
      </c>
      <c r="CO115" s="335">
        <f>INDEX('NOx &amp; CO2'!$T$6:$W$10,MATCH($C115,'NOx &amp; CO2'!$R$6:$R$10,1),MATCH(CO$108,'NOx &amp; CO2'!$T$5:$W$5,1))*CN115</f>
        <v>1.4200000000000008E-2</v>
      </c>
      <c r="CP115" s="335">
        <f>INDEX('NOx &amp; CO2'!$T$6:$W$10,MATCH($C115,'NOx &amp; CO2'!$R$6:$R$10,1),MATCH(CP$108,'NOx &amp; CO2'!$T$5:$W$5,1))*CO115</f>
        <v>1.4200000000000008E-2</v>
      </c>
      <c r="CQ115" s="335">
        <f>INDEX('NOx &amp; CO2'!$T$6:$W$10,MATCH($C115,'NOx &amp; CO2'!$R$6:$R$10,1),MATCH(CQ$108,'NOx &amp; CO2'!$T$5:$W$5,1))*CP115</f>
        <v>1.4200000000000008E-2</v>
      </c>
      <c r="CR115" s="335">
        <f>INDEX('NOx &amp; CO2'!$T$6:$W$10,MATCH($C115,'NOx &amp; CO2'!$R$6:$R$10,1),MATCH(CR$108,'NOx &amp; CO2'!$T$5:$W$5,1))*CQ115</f>
        <v>1.4200000000000008E-2</v>
      </c>
      <c r="CS115" s="335">
        <f>INDEX('NOx &amp; CO2'!$T$6:$W$10,MATCH($C115,'NOx &amp; CO2'!$R$6:$R$10,1),MATCH(CS$108,'NOx &amp; CO2'!$T$5:$W$5,1))*CR115</f>
        <v>1.4200000000000008E-2</v>
      </c>
    </row>
    <row r="116" spans="1:97" s="323" customFormat="1" x14ac:dyDescent="0.25">
      <c r="A116" s="278">
        <f t="shared" ref="A116" si="118">A55</f>
        <v>0</v>
      </c>
      <c r="B116" s="278" t="str">
        <f>'UA basår'!B14</f>
        <v>0 0</v>
      </c>
      <c r="C116" s="278">
        <f t="shared" ref="C116" si="119">C55</f>
        <v>0</v>
      </c>
      <c r="D116" s="565">
        <f>INDEX('NOx &amp; CO2'!$E$6:$I$10,MATCH($C116,'NOx &amp; CO2'!$C$6:$C$10,1),MATCH(D$108,'NOx &amp; CO2'!$E$5:$H$5,1))</f>
        <v>7.17E-2</v>
      </c>
      <c r="E116" s="565">
        <f>INDEX('NOx &amp; CO2'!$T$6:$W$10,MATCH($C116,'NOx &amp; CO2'!$R$6:$R$10,1),MATCH(E$108,'NOx &amp; CO2'!$T$5:$W$5,1))*D116</f>
        <v>6.8558723496039697E-2</v>
      </c>
      <c r="F116" s="565">
        <f>INDEX('NOx &amp; CO2'!$T$6:$W$10,MATCH($C116,'NOx &amp; CO2'!$R$6:$R$10,1),MATCH(F$108,'NOx &amp; CO2'!$T$5:$W$5,1))*E116</f>
        <v>6.5555070675124491E-2</v>
      </c>
      <c r="G116" s="565">
        <f>INDEX('NOx &amp; CO2'!$T$6:$W$10,MATCH($C116,'NOx &amp; CO2'!$R$6:$R$10,1),MATCH(G$108,'NOx &amp; CO2'!$T$5:$W$5,1))*F116</f>
        <v>6.2683012052708514E-2</v>
      </c>
      <c r="H116" s="565">
        <f>INDEX('NOx &amp; CO2'!$T$6:$W$10,MATCH($C116,'NOx &amp; CO2'!$R$6:$R$10,1),MATCH(H$108,'NOx &amp; CO2'!$T$5:$W$5,1))*G116</f>
        <v>5.9936782304331478E-2</v>
      </c>
      <c r="I116" s="565">
        <f>INDEX('NOx &amp; CO2'!$T$6:$W$10,MATCH($C116,'NOx &amp; CO2'!$R$6:$R$10,1),MATCH(I$108,'NOx &amp; CO2'!$T$5:$W$5,1))*H116</f>
        <v>5.7310868692398702E-2</v>
      </c>
      <c r="J116" s="565">
        <f>INDEX('NOx &amp; CO2'!$T$6:$W$10,MATCH($C116,'NOx &amp; CO2'!$R$6:$R$10,1),MATCH(J$108,'NOx &amp; CO2'!$T$5:$W$5,1))*I116</f>
        <v>5.4800000000000008E-2</v>
      </c>
      <c r="K116" s="565">
        <f>INDEX('NOx &amp; CO2'!$T$6:$W$10,MATCH($C116,'NOx &amp; CO2'!$R$6:$R$10,1),MATCH(K$108,'NOx &amp; CO2'!$T$5:$W$5,1))*J116</f>
        <v>5.268069525177068E-2</v>
      </c>
      <c r="L116" s="565">
        <f>INDEX('NOx &amp; CO2'!$T$6:$W$10,MATCH($C116,'NOx &amp; CO2'!$R$6:$R$10,1),MATCH(L$108,'NOx &amp; CO2'!$T$5:$W$5,1))*K116</f>
        <v>5.0643351317699516E-2</v>
      </c>
      <c r="M116" s="565">
        <f>INDEX('NOx &amp; CO2'!$T$6:$W$10,MATCH($C116,'NOx &amp; CO2'!$R$6:$R$10,1),MATCH(M$108,'NOx &amp; CO2'!$T$5:$W$5,1))*L116</f>
        <v>4.8684798490804503E-2</v>
      </c>
      <c r="N116" s="565">
        <f>INDEX('NOx &amp; CO2'!$T$6:$W$10,MATCH($C116,'NOx &amp; CO2'!$R$6:$R$10,1),MATCH(N$108,'NOx &amp; CO2'!$T$5:$W$5,1))*M116</f>
        <v>4.6801989647590088E-2</v>
      </c>
      <c r="O116" s="565">
        <f>INDEX('NOx &amp; CO2'!$T$6:$W$10,MATCH($C116,'NOx &amp; CO2'!$R$6:$R$10,1),MATCH(O$108,'NOx &amp; CO2'!$T$5:$W$5,1))*N116</f>
        <v>4.4991995507321518E-2</v>
      </c>
      <c r="P116" s="565">
        <f>INDEX('NOx &amp; CO2'!$T$6:$W$10,MATCH($C116,'NOx &amp; CO2'!$R$6:$R$10,1),MATCH(P$108,'NOx &amp; CO2'!$T$5:$W$5,1))*O116</f>
        <v>4.3252000074639418E-2</v>
      </c>
      <c r="Q116" s="565">
        <f>INDEX('NOx &amp; CO2'!$T$6:$W$10,MATCH($C116,'NOx &amp; CO2'!$R$6:$R$10,1),MATCH(Q$108,'NOx &amp; CO2'!$T$5:$W$5,1))*P116</f>
        <v>4.1579296258424117E-2</v>
      </c>
      <c r="R116" s="565">
        <f>INDEX('NOx &amp; CO2'!$T$6:$W$10,MATCH($C116,'NOx &amp; CO2'!$R$6:$R$10,1),MATCH(R$108,'NOx &amp; CO2'!$T$5:$W$5,1))*Q116</f>
        <v>3.9971281660093602E-2</v>
      </c>
      <c r="S116" s="565">
        <f>INDEX('NOx &amp; CO2'!$T$6:$W$10,MATCH($C116,'NOx &amp; CO2'!$R$6:$R$10,1),MATCH(S$108,'NOx &amp; CO2'!$T$5:$W$5,1))*R116</f>
        <v>3.8425454524782507E-2</v>
      </c>
      <c r="T116" s="565">
        <f>INDEX('NOx &amp; CO2'!$T$6:$W$10,MATCH($C116,'NOx &amp; CO2'!$R$6:$R$10,1),MATCH(T$108,'NOx &amp; CO2'!$T$5:$W$5,1))*S116</f>
        <v>3.6939409849102912E-2</v>
      </c>
      <c r="U116" s="565">
        <f>INDEX('NOx &amp; CO2'!$T$6:$W$10,MATCH($C116,'NOx &amp; CO2'!$R$6:$R$10,1),MATCH(U$108,'NOx &amp; CO2'!$T$5:$W$5,1))*T116</f>
        <v>3.5510835639431505E-2</v>
      </c>
      <c r="V116" s="565">
        <f>INDEX('NOx &amp; CO2'!$T$6:$W$10,MATCH($C116,'NOx &amp; CO2'!$R$6:$R$10,1),MATCH(V$108,'NOx &amp; CO2'!$T$5:$W$5,1))*U116</f>
        <v>3.4137509314901608E-2</v>
      </c>
      <c r="W116" s="565">
        <f>INDEX('NOx &amp; CO2'!$T$6:$W$10,MATCH($C116,'NOx &amp; CO2'!$R$6:$R$10,1),MATCH(W$108,'NOx &amp; CO2'!$T$5:$W$5,1))*V116</f>
        <v>3.2817294249503907E-2</v>
      </c>
      <c r="X116" s="565">
        <f>INDEX('NOx &amp; CO2'!$T$6:$W$10,MATCH($C116,'NOx &amp; CO2'!$R$6:$R$10,1),MATCH(X$108,'NOx &amp; CO2'!$T$5:$W$5,1))*W116</f>
        <v>3.1548136447916084E-2</v>
      </c>
      <c r="Y116" s="565">
        <f>INDEX('NOx &amp; CO2'!$T$6:$W$10,MATCH($C116,'NOx &amp; CO2'!$R$6:$R$10,1),MATCH(Y$108,'NOx &amp; CO2'!$T$5:$W$5,1))*X116</f>
        <v>3.0328061349889527E-2</v>
      </c>
      <c r="Z116" s="565">
        <f>INDEX('NOx &amp; CO2'!$T$6:$W$10,MATCH($C116,'NOx &amp; CO2'!$R$6:$R$10,1),MATCH(Z$108,'NOx &amp; CO2'!$T$5:$W$5,1))*Y116</f>
        <v>2.9155170758221438E-2</v>
      </c>
      <c r="AA116" s="335">
        <f>INDEX('NOx &amp; CO2'!$T$6:$W$10,MATCH($C116,'NOx &amp; CO2'!$R$6:$R$10,1),MATCH(AA$108,'NOx &amp; CO2'!$T$5:$W$5,1))*Z116</f>
        <v>2.8027639885532835E-2</v>
      </c>
      <c r="AB116" s="335">
        <f>INDEX('NOx &amp; CO2'!$T$6:$W$10,MATCH($C116,'NOx &amp; CO2'!$R$6:$R$10,1),MATCH(AB$108,'NOx &amp; CO2'!$T$5:$W$5,1))*AA116</f>
        <v>2.6943714515257809E-2</v>
      </c>
      <c r="AC116" s="335">
        <f>INDEX('NOx &amp; CO2'!$T$6:$W$10,MATCH($C116,'NOx &amp; CO2'!$R$6:$R$10,1),MATCH(AC$108,'NOx &amp; CO2'!$T$5:$W$5,1))*AB116</f>
        <v>2.5901708272427128E-2</v>
      </c>
      <c r="AD116" s="335">
        <f>INDEX('NOx &amp; CO2'!$T$6:$W$10,MATCH($C116,'NOx &amp; CO2'!$R$6:$R$10,1),MATCH(AD$108,'NOx &amp; CO2'!$T$5:$W$5,1))*AC116</f>
        <v>2.4900000000000019E-2</v>
      </c>
      <c r="AE116" s="335">
        <f>INDEX('NOx &amp; CO2'!$T$6:$W$10,MATCH($C116,'NOx &amp; CO2'!$R$6:$R$10,1),MATCH(AE$108,'NOx &amp; CO2'!$T$5:$W$5,1))*AD116</f>
        <v>2.4210502134589099E-2</v>
      </c>
      <c r="AF116" s="335">
        <f>INDEX('NOx &amp; CO2'!$T$6:$W$10,MATCH($C116,'NOx &amp; CO2'!$R$6:$R$10,1),MATCH(AF$108,'NOx &amp; CO2'!$T$5:$W$5,1))*AE116</f>
        <v>2.3540096932086061E-2</v>
      </c>
      <c r="AG116" s="335">
        <f>INDEX('NOx &amp; CO2'!$T$6:$W$10,MATCH($C116,'NOx &amp; CO2'!$R$6:$R$10,1),MATCH(AG$108,'NOx &amp; CO2'!$T$5:$W$5,1))*AF116</f>
        <v>2.2888255703723031E-2</v>
      </c>
      <c r="AH116" s="335">
        <f>INDEX('NOx &amp; CO2'!$T$6:$W$10,MATCH($C116,'NOx &amp; CO2'!$R$6:$R$10,1),MATCH(AH$108,'NOx &amp; CO2'!$T$5:$W$5,1))*AG116</f>
        <v>2.2254464400482215E-2</v>
      </c>
      <c r="AI116" s="335">
        <f>INDEX('NOx &amp; CO2'!$T$6:$W$10,MATCH($C116,'NOx &amp; CO2'!$R$6:$R$10,1),MATCH(AI$108,'NOx &amp; CO2'!$T$5:$W$5,1))*AH116</f>
        <v>2.1638223207711301E-2</v>
      </c>
      <c r="AJ116" s="335">
        <f>INDEX('NOx &amp; CO2'!$T$6:$W$10,MATCH($C116,'NOx &amp; CO2'!$R$6:$R$10,1),MATCH(AJ$108,'NOx &amp; CO2'!$T$5:$W$5,1))*AI116</f>
        <v>2.1039046150964236E-2</v>
      </c>
      <c r="AK116" s="335">
        <f>INDEX('NOx &amp; CO2'!$T$6:$W$10,MATCH($C116,'NOx &amp; CO2'!$R$6:$R$10,1),MATCH(AK$108,'NOx &amp; CO2'!$T$5:$W$5,1))*AJ116</f>
        <v>2.0456460712756541E-2</v>
      </c>
      <c r="AL116" s="335">
        <f>INDEX('NOx &amp; CO2'!$T$6:$W$10,MATCH($C116,'NOx &amp; CO2'!$R$6:$R$10,1),MATCH(AL$108,'NOx &amp; CO2'!$T$5:$W$5,1))*AK116</f>
        <v>1.9890007459932926E-2</v>
      </c>
      <c r="AM116" s="335">
        <f>INDEX('NOx &amp; CO2'!$T$6:$W$10,MATCH($C116,'NOx &amp; CO2'!$R$6:$R$10,1),MATCH(AM$108,'NOx &amp; CO2'!$T$5:$W$5,1))*AL116</f>
        <v>1.9339239681353367E-2</v>
      </c>
      <c r="AN116" s="335">
        <f>INDEX('NOx &amp; CO2'!$T$6:$W$10,MATCH($C116,'NOx &amp; CO2'!$R$6:$R$10,1),MATCH(AN$108,'NOx &amp; CO2'!$T$5:$W$5,1))*AM116</f>
        <v>1.8803723035611869E-2</v>
      </c>
      <c r="AO116" s="335">
        <f>INDEX('NOx &amp; CO2'!$T$6:$W$10,MATCH($C116,'NOx &amp; CO2'!$R$6:$R$10,1),MATCH(AO$108,'NOx &amp; CO2'!$T$5:$W$5,1))*AN116</f>
        <v>1.8283035208510164E-2</v>
      </c>
      <c r="AP116" s="335">
        <f>INDEX('NOx &amp; CO2'!$T$6:$W$10,MATCH($C116,'NOx &amp; CO2'!$R$6:$R$10,1),MATCH(AP$108,'NOx &amp; CO2'!$T$5:$W$5,1))*AO116</f>
        <v>1.777676558001617E-2</v>
      </c>
      <c r="AQ116" s="335">
        <f>INDEX('NOx &amp; CO2'!$T$6:$W$10,MATCH($C116,'NOx &amp; CO2'!$R$6:$R$10,1),MATCH(AQ$108,'NOx &amp; CO2'!$T$5:$W$5,1))*AP116</f>
        <v>1.7284514900444626E-2</v>
      </c>
      <c r="AR116" s="335">
        <f>INDEX('NOx &amp; CO2'!$T$6:$W$10,MATCH($C116,'NOx &amp; CO2'!$R$6:$R$10,1),MATCH(AR$108,'NOx &amp; CO2'!$T$5:$W$5,1))*AQ116</f>
        <v>1.6805894975604474E-2</v>
      </c>
      <c r="AS116" s="335">
        <f>INDEX('NOx &amp; CO2'!$T$6:$W$10,MATCH($C116,'NOx &amp; CO2'!$R$6:$R$10,1),MATCH(AS$108,'NOx &amp; CO2'!$T$5:$W$5,1))*AR116</f>
        <v>1.6340528360664741E-2</v>
      </c>
      <c r="AT116" s="335">
        <f>INDEX('NOx &amp; CO2'!$T$6:$W$10,MATCH($C116,'NOx &amp; CO2'!$R$6:$R$10,1),MATCH(AT$108,'NOx &amp; CO2'!$T$5:$W$5,1))*AS116</f>
        <v>1.5888048062497474E-2</v>
      </c>
      <c r="AU116" s="335">
        <f>INDEX('NOx &amp; CO2'!$T$6:$W$10,MATCH($C116,'NOx &amp; CO2'!$R$6:$R$10,1),MATCH(AU$108,'NOx &amp; CO2'!$T$5:$W$5,1))*AT116</f>
        <v>1.5448097250263013E-2</v>
      </c>
      <c r="AV116" s="335">
        <f>INDEX('NOx &amp; CO2'!$T$6:$W$10,MATCH($C116,'NOx &amp; CO2'!$R$6:$R$10,1),MATCH(AV$108,'NOx &amp; CO2'!$T$5:$W$5,1))*AU116</f>
        <v>1.5020328974009333E-2</v>
      </c>
      <c r="AW116" s="335">
        <f>INDEX('NOx &amp; CO2'!$T$6:$W$10,MATCH($C116,'NOx &amp; CO2'!$R$6:$R$10,1),MATCH(AW$108,'NOx &amp; CO2'!$T$5:$W$5,1))*AV116</f>
        <v>1.4604405891063581E-2</v>
      </c>
      <c r="AX116" s="335">
        <f>INDEX('NOx &amp; CO2'!$T$6:$W$10,MATCH($C116,'NOx &amp; CO2'!$R$6:$R$10,1),MATCH(AX$108,'NOx &amp; CO2'!$T$5:$W$5,1))*AW116</f>
        <v>1.4200000000000008E-2</v>
      </c>
      <c r="AY116" s="335">
        <f>INDEX('NOx &amp; CO2'!$T$6:$W$10,MATCH($C116,'NOx &amp; CO2'!$R$6:$R$10,1),MATCH(AY$108,'NOx &amp; CO2'!$T$5:$W$5,1))*AX116</f>
        <v>1.4200000000000008E-2</v>
      </c>
      <c r="AZ116" s="335">
        <f>INDEX('NOx &amp; CO2'!$T$6:$W$10,MATCH($C116,'NOx &amp; CO2'!$R$6:$R$10,1),MATCH(AZ$108,'NOx &amp; CO2'!$T$5:$W$5,1))*AY116</f>
        <v>1.4200000000000008E-2</v>
      </c>
      <c r="BA116" s="335">
        <f>INDEX('NOx &amp; CO2'!$T$6:$W$10,MATCH($C116,'NOx &amp; CO2'!$R$6:$R$10,1),MATCH(BA$108,'NOx &amp; CO2'!$T$5:$W$5,1))*AZ116</f>
        <v>1.4200000000000008E-2</v>
      </c>
      <c r="BB116" s="335">
        <f>INDEX('NOx &amp; CO2'!$T$6:$W$10,MATCH($C116,'NOx &amp; CO2'!$R$6:$R$10,1),MATCH(BB$108,'NOx &amp; CO2'!$T$5:$W$5,1))*BA116</f>
        <v>1.4200000000000008E-2</v>
      </c>
      <c r="BC116" s="335">
        <f>INDEX('NOx &amp; CO2'!$T$6:$W$10,MATCH($C116,'NOx &amp; CO2'!$R$6:$R$10,1),MATCH(BC$108,'NOx &amp; CO2'!$T$5:$W$5,1))*BB116</f>
        <v>1.4200000000000008E-2</v>
      </c>
      <c r="BD116" s="335">
        <f>INDEX('NOx &amp; CO2'!$T$6:$W$10,MATCH($C116,'NOx &amp; CO2'!$R$6:$R$10,1),MATCH(BD$108,'NOx &amp; CO2'!$T$5:$W$5,1))*BC116</f>
        <v>1.4200000000000008E-2</v>
      </c>
      <c r="BE116" s="335">
        <f>INDEX('NOx &amp; CO2'!$T$6:$W$10,MATCH($C116,'NOx &amp; CO2'!$R$6:$R$10,1),MATCH(BE$108,'NOx &amp; CO2'!$T$5:$W$5,1))*BD116</f>
        <v>1.4200000000000008E-2</v>
      </c>
      <c r="BF116" s="335">
        <f>INDEX('NOx &amp; CO2'!$T$6:$W$10,MATCH($C116,'NOx &amp; CO2'!$R$6:$R$10,1),MATCH(BF$108,'NOx &amp; CO2'!$T$5:$W$5,1))*BE116</f>
        <v>1.4200000000000008E-2</v>
      </c>
      <c r="BG116" s="335">
        <f>INDEX('NOx &amp; CO2'!$T$6:$W$10,MATCH($C116,'NOx &amp; CO2'!$R$6:$R$10,1),MATCH(BG$108,'NOx &amp; CO2'!$T$5:$W$5,1))*BF116</f>
        <v>1.4200000000000008E-2</v>
      </c>
      <c r="BH116" s="335">
        <f>INDEX('NOx &amp; CO2'!$T$6:$W$10,MATCH($C116,'NOx &amp; CO2'!$R$6:$R$10,1),MATCH(BH$108,'NOx &amp; CO2'!$T$5:$W$5,1))*BG116</f>
        <v>1.4200000000000008E-2</v>
      </c>
      <c r="BI116" s="335">
        <f>INDEX('NOx &amp; CO2'!$T$6:$W$10,MATCH($C116,'NOx &amp; CO2'!$R$6:$R$10,1),MATCH(BI$108,'NOx &amp; CO2'!$T$5:$W$5,1))*BH116</f>
        <v>1.4200000000000008E-2</v>
      </c>
      <c r="BJ116" s="335">
        <f>INDEX('NOx &amp; CO2'!$T$6:$W$10,MATCH($C116,'NOx &amp; CO2'!$R$6:$R$10,1),MATCH(BJ$108,'NOx &amp; CO2'!$T$5:$W$5,1))*BI116</f>
        <v>1.4200000000000008E-2</v>
      </c>
      <c r="BK116" s="335">
        <f>INDEX('NOx &amp; CO2'!$T$6:$W$10,MATCH($C116,'NOx &amp; CO2'!$R$6:$R$10,1),MATCH(BK$108,'NOx &amp; CO2'!$T$5:$W$5,1))*BJ116</f>
        <v>1.4200000000000008E-2</v>
      </c>
      <c r="BL116" s="335">
        <f>INDEX('NOx &amp; CO2'!$T$6:$W$10,MATCH($C116,'NOx &amp; CO2'!$R$6:$R$10,1),MATCH(BL$108,'NOx &amp; CO2'!$T$5:$W$5,1))*BK116</f>
        <v>1.4200000000000008E-2</v>
      </c>
      <c r="BM116" s="335">
        <f>INDEX('NOx &amp; CO2'!$T$6:$W$10,MATCH($C116,'NOx &amp; CO2'!$R$6:$R$10,1),MATCH(BM$108,'NOx &amp; CO2'!$T$5:$W$5,1))*BL116</f>
        <v>1.4200000000000008E-2</v>
      </c>
      <c r="BN116" s="335">
        <f>INDEX('NOx &amp; CO2'!$T$6:$W$10,MATCH($C116,'NOx &amp; CO2'!$R$6:$R$10,1),MATCH(BN$108,'NOx &amp; CO2'!$T$5:$W$5,1))*BM116</f>
        <v>1.4200000000000008E-2</v>
      </c>
      <c r="BO116" s="335">
        <f>INDEX('NOx &amp; CO2'!$T$6:$W$10,MATCH($C116,'NOx &amp; CO2'!$R$6:$R$10,1),MATCH(BO$108,'NOx &amp; CO2'!$T$5:$W$5,1))*BN116</f>
        <v>1.4200000000000008E-2</v>
      </c>
      <c r="BP116" s="335">
        <f>INDEX('NOx &amp; CO2'!$T$6:$W$10,MATCH($C116,'NOx &amp; CO2'!$R$6:$R$10,1),MATCH(BP$108,'NOx &amp; CO2'!$T$5:$W$5,1))*BO116</f>
        <v>1.4200000000000008E-2</v>
      </c>
      <c r="BQ116" s="335">
        <f>INDEX('NOx &amp; CO2'!$T$6:$W$10,MATCH($C116,'NOx &amp; CO2'!$R$6:$R$10,1),MATCH(BQ$108,'NOx &amp; CO2'!$T$5:$W$5,1))*BP116</f>
        <v>1.4200000000000008E-2</v>
      </c>
      <c r="BR116" s="335">
        <f>INDEX('NOx &amp; CO2'!$T$6:$W$10,MATCH($C116,'NOx &amp; CO2'!$R$6:$R$10,1),MATCH(BR$108,'NOx &amp; CO2'!$T$5:$W$5,1))*BQ116</f>
        <v>1.4200000000000008E-2</v>
      </c>
      <c r="BS116" s="335">
        <f>INDEX('NOx &amp; CO2'!$T$6:$W$10,MATCH($C116,'NOx &amp; CO2'!$R$6:$R$10,1),MATCH(BS$108,'NOx &amp; CO2'!$T$5:$W$5,1))*BR116</f>
        <v>1.4200000000000008E-2</v>
      </c>
      <c r="BT116" s="335">
        <f>INDEX('NOx &amp; CO2'!$T$6:$W$10,MATCH($C116,'NOx &amp; CO2'!$R$6:$R$10,1),MATCH(BT$108,'NOx &amp; CO2'!$T$5:$W$5,1))*BS116</f>
        <v>1.4200000000000008E-2</v>
      </c>
      <c r="BU116" s="335">
        <f>INDEX('NOx &amp; CO2'!$T$6:$W$10,MATCH($C116,'NOx &amp; CO2'!$R$6:$R$10,1),MATCH(BU$108,'NOx &amp; CO2'!$T$5:$W$5,1))*BT116</f>
        <v>1.4200000000000008E-2</v>
      </c>
      <c r="BV116" s="335">
        <f>INDEX('NOx &amp; CO2'!$T$6:$W$10,MATCH($C116,'NOx &amp; CO2'!$R$6:$R$10,1),MATCH(BV$108,'NOx &amp; CO2'!$T$5:$W$5,1))*BU116</f>
        <v>1.4200000000000008E-2</v>
      </c>
      <c r="BW116" s="335">
        <f>INDEX('NOx &amp; CO2'!$T$6:$W$10,MATCH($C116,'NOx &amp; CO2'!$R$6:$R$10,1),MATCH(BW$108,'NOx &amp; CO2'!$T$5:$W$5,1))*BV116</f>
        <v>1.4200000000000008E-2</v>
      </c>
      <c r="BX116" s="335">
        <f>INDEX('NOx &amp; CO2'!$T$6:$W$10,MATCH($C116,'NOx &amp; CO2'!$R$6:$R$10,1),MATCH(BX$108,'NOx &amp; CO2'!$T$5:$W$5,1))*BW116</f>
        <v>1.4200000000000008E-2</v>
      </c>
      <c r="BY116" s="335">
        <f>INDEX('NOx &amp; CO2'!$T$6:$W$10,MATCH($C116,'NOx &amp; CO2'!$R$6:$R$10,1),MATCH(BY$108,'NOx &amp; CO2'!$T$5:$W$5,1))*BX116</f>
        <v>1.4200000000000008E-2</v>
      </c>
      <c r="BZ116" s="335">
        <f>INDEX('NOx &amp; CO2'!$T$6:$W$10,MATCH($C116,'NOx &amp; CO2'!$R$6:$R$10,1),MATCH(BZ$108,'NOx &amp; CO2'!$T$5:$W$5,1))*BY116</f>
        <v>1.4200000000000008E-2</v>
      </c>
      <c r="CA116" s="335">
        <f>INDEX('NOx &amp; CO2'!$T$6:$W$10,MATCH($C116,'NOx &amp; CO2'!$R$6:$R$10,1),MATCH(CA$108,'NOx &amp; CO2'!$T$5:$W$5,1))*BZ116</f>
        <v>1.4200000000000008E-2</v>
      </c>
      <c r="CB116" s="335">
        <f>INDEX('NOx &amp; CO2'!$T$6:$W$10,MATCH($C116,'NOx &amp; CO2'!$R$6:$R$10,1),MATCH(CB$108,'NOx &amp; CO2'!$T$5:$W$5,1))*CA116</f>
        <v>1.4200000000000008E-2</v>
      </c>
      <c r="CC116" s="335">
        <f>INDEX('NOx &amp; CO2'!$T$6:$W$10,MATCH($C116,'NOx &amp; CO2'!$R$6:$R$10,1),MATCH(CC$108,'NOx &amp; CO2'!$T$5:$W$5,1))*CB116</f>
        <v>1.4200000000000008E-2</v>
      </c>
      <c r="CD116" s="335">
        <f>INDEX('NOx &amp; CO2'!$T$6:$W$10,MATCH($C116,'NOx &amp; CO2'!$R$6:$R$10,1),MATCH(CD$108,'NOx &amp; CO2'!$T$5:$W$5,1))*CC116</f>
        <v>1.4200000000000008E-2</v>
      </c>
      <c r="CE116" s="335">
        <f>INDEX('NOx &amp; CO2'!$T$6:$W$10,MATCH($C116,'NOx &amp; CO2'!$R$6:$R$10,1),MATCH(CE$108,'NOx &amp; CO2'!$T$5:$W$5,1))*CD116</f>
        <v>1.4200000000000008E-2</v>
      </c>
      <c r="CF116" s="335">
        <f>INDEX('NOx &amp; CO2'!$T$6:$W$10,MATCH($C116,'NOx &amp; CO2'!$R$6:$R$10,1),MATCH(CF$108,'NOx &amp; CO2'!$T$5:$W$5,1))*CE116</f>
        <v>1.4200000000000008E-2</v>
      </c>
      <c r="CG116" s="335">
        <f>INDEX('NOx &amp; CO2'!$T$6:$W$10,MATCH($C116,'NOx &amp; CO2'!$R$6:$R$10,1),MATCH(CG$108,'NOx &amp; CO2'!$T$5:$W$5,1))*CF116</f>
        <v>1.4200000000000008E-2</v>
      </c>
      <c r="CH116" s="335">
        <f>INDEX('NOx &amp; CO2'!$T$6:$W$10,MATCH($C116,'NOx &amp; CO2'!$R$6:$R$10,1),MATCH(CH$108,'NOx &amp; CO2'!$T$5:$W$5,1))*CG116</f>
        <v>1.4200000000000008E-2</v>
      </c>
      <c r="CI116" s="335">
        <f>INDEX('NOx &amp; CO2'!$T$6:$W$10,MATCH($C116,'NOx &amp; CO2'!$R$6:$R$10,1),MATCH(CI$108,'NOx &amp; CO2'!$T$5:$W$5,1))*CH116</f>
        <v>1.4200000000000008E-2</v>
      </c>
      <c r="CJ116" s="335">
        <f>INDEX('NOx &amp; CO2'!$T$6:$W$10,MATCH($C116,'NOx &amp; CO2'!$R$6:$R$10,1),MATCH(CJ$108,'NOx &amp; CO2'!$T$5:$W$5,1))*CI116</f>
        <v>1.4200000000000008E-2</v>
      </c>
      <c r="CK116" s="335">
        <f>INDEX('NOx &amp; CO2'!$T$6:$W$10,MATCH($C116,'NOx &amp; CO2'!$R$6:$R$10,1),MATCH(CK$108,'NOx &amp; CO2'!$T$5:$W$5,1))*CJ116</f>
        <v>1.4200000000000008E-2</v>
      </c>
      <c r="CL116" s="335">
        <f>INDEX('NOx &amp; CO2'!$T$6:$W$10,MATCH($C116,'NOx &amp; CO2'!$R$6:$R$10,1),MATCH(CL$108,'NOx &amp; CO2'!$T$5:$W$5,1))*CK116</f>
        <v>1.4200000000000008E-2</v>
      </c>
      <c r="CM116" s="335">
        <f>INDEX('NOx &amp; CO2'!$T$6:$W$10,MATCH($C116,'NOx &amp; CO2'!$R$6:$R$10,1),MATCH(CM$108,'NOx &amp; CO2'!$T$5:$W$5,1))*CL116</f>
        <v>1.4200000000000008E-2</v>
      </c>
      <c r="CN116" s="335">
        <f>INDEX('NOx &amp; CO2'!$T$6:$W$10,MATCH($C116,'NOx &amp; CO2'!$R$6:$R$10,1),MATCH(CN$108,'NOx &amp; CO2'!$T$5:$W$5,1))*CM116</f>
        <v>1.4200000000000008E-2</v>
      </c>
      <c r="CO116" s="335">
        <f>INDEX('NOx &amp; CO2'!$T$6:$W$10,MATCH($C116,'NOx &amp; CO2'!$R$6:$R$10,1),MATCH(CO$108,'NOx &amp; CO2'!$T$5:$W$5,1))*CN116</f>
        <v>1.4200000000000008E-2</v>
      </c>
      <c r="CP116" s="335">
        <f>INDEX('NOx &amp; CO2'!$T$6:$W$10,MATCH($C116,'NOx &amp; CO2'!$R$6:$R$10,1),MATCH(CP$108,'NOx &amp; CO2'!$T$5:$W$5,1))*CO116</f>
        <v>1.4200000000000008E-2</v>
      </c>
      <c r="CQ116" s="335">
        <f>INDEX('NOx &amp; CO2'!$T$6:$W$10,MATCH($C116,'NOx &amp; CO2'!$R$6:$R$10,1),MATCH(CQ$108,'NOx &amp; CO2'!$T$5:$W$5,1))*CP116</f>
        <v>1.4200000000000008E-2</v>
      </c>
      <c r="CR116" s="335">
        <f>INDEX('NOx &amp; CO2'!$T$6:$W$10,MATCH($C116,'NOx &amp; CO2'!$R$6:$R$10,1),MATCH(CR$108,'NOx &amp; CO2'!$T$5:$W$5,1))*CQ116</f>
        <v>1.4200000000000008E-2</v>
      </c>
      <c r="CS116" s="335">
        <f>INDEX('NOx &amp; CO2'!$T$6:$W$10,MATCH($C116,'NOx &amp; CO2'!$R$6:$R$10,1),MATCH(CS$108,'NOx &amp; CO2'!$T$5:$W$5,1))*CR116</f>
        <v>1.4200000000000008E-2</v>
      </c>
    </row>
    <row r="117" spans="1:97" s="323" customFormat="1" x14ac:dyDescent="0.25">
      <c r="A117" s="278">
        <f t="shared" ref="A117" si="120">A56</f>
        <v>0</v>
      </c>
      <c r="B117" s="278" t="str">
        <f>'UA basår'!B15</f>
        <v>0 0</v>
      </c>
      <c r="C117" s="278">
        <f t="shared" ref="C117" si="121">C56</f>
        <v>0</v>
      </c>
      <c r="D117" s="565">
        <f>INDEX('NOx &amp; CO2'!$E$6:$I$10,MATCH($C117,'NOx &amp; CO2'!$C$6:$C$10,1),MATCH(D$108,'NOx &amp; CO2'!$E$5:$H$5,1))</f>
        <v>7.17E-2</v>
      </c>
      <c r="E117" s="565">
        <f>INDEX('NOx &amp; CO2'!$T$6:$W$10,MATCH($C117,'NOx &amp; CO2'!$R$6:$R$10,1),MATCH(E$108,'NOx &amp; CO2'!$T$5:$W$5,1))*D117</f>
        <v>6.8558723496039697E-2</v>
      </c>
      <c r="F117" s="565">
        <f>INDEX('NOx &amp; CO2'!$T$6:$W$10,MATCH($C117,'NOx &amp; CO2'!$R$6:$R$10,1),MATCH(F$108,'NOx &amp; CO2'!$T$5:$W$5,1))*E117</f>
        <v>6.5555070675124491E-2</v>
      </c>
      <c r="G117" s="565">
        <f>INDEX('NOx &amp; CO2'!$T$6:$W$10,MATCH($C117,'NOx &amp; CO2'!$R$6:$R$10,1),MATCH(G$108,'NOx &amp; CO2'!$T$5:$W$5,1))*F117</f>
        <v>6.2683012052708514E-2</v>
      </c>
      <c r="H117" s="565">
        <f>INDEX('NOx &amp; CO2'!$T$6:$W$10,MATCH($C117,'NOx &amp; CO2'!$R$6:$R$10,1),MATCH(H$108,'NOx &amp; CO2'!$T$5:$W$5,1))*G117</f>
        <v>5.9936782304331478E-2</v>
      </c>
      <c r="I117" s="565">
        <f>INDEX('NOx &amp; CO2'!$T$6:$W$10,MATCH($C117,'NOx &amp; CO2'!$R$6:$R$10,1),MATCH(I$108,'NOx &amp; CO2'!$T$5:$W$5,1))*H117</f>
        <v>5.7310868692398702E-2</v>
      </c>
      <c r="J117" s="565">
        <f>INDEX('NOx &amp; CO2'!$T$6:$W$10,MATCH($C117,'NOx &amp; CO2'!$R$6:$R$10,1),MATCH(J$108,'NOx &amp; CO2'!$T$5:$W$5,1))*I117</f>
        <v>5.4800000000000008E-2</v>
      </c>
      <c r="K117" s="565">
        <f>INDEX('NOx &amp; CO2'!$T$6:$W$10,MATCH($C117,'NOx &amp; CO2'!$R$6:$R$10,1),MATCH(K$108,'NOx &amp; CO2'!$T$5:$W$5,1))*J117</f>
        <v>5.268069525177068E-2</v>
      </c>
      <c r="L117" s="565">
        <f>INDEX('NOx &amp; CO2'!$T$6:$W$10,MATCH($C117,'NOx &amp; CO2'!$R$6:$R$10,1),MATCH(L$108,'NOx &amp; CO2'!$T$5:$W$5,1))*K117</f>
        <v>5.0643351317699516E-2</v>
      </c>
      <c r="M117" s="565">
        <f>INDEX('NOx &amp; CO2'!$T$6:$W$10,MATCH($C117,'NOx &amp; CO2'!$R$6:$R$10,1),MATCH(M$108,'NOx &amp; CO2'!$T$5:$W$5,1))*L117</f>
        <v>4.8684798490804503E-2</v>
      </c>
      <c r="N117" s="565">
        <f>INDEX('NOx &amp; CO2'!$T$6:$W$10,MATCH($C117,'NOx &amp; CO2'!$R$6:$R$10,1),MATCH(N$108,'NOx &amp; CO2'!$T$5:$W$5,1))*M117</f>
        <v>4.6801989647590088E-2</v>
      </c>
      <c r="O117" s="565">
        <f>INDEX('NOx &amp; CO2'!$T$6:$W$10,MATCH($C117,'NOx &amp; CO2'!$R$6:$R$10,1),MATCH(O$108,'NOx &amp; CO2'!$T$5:$W$5,1))*N117</f>
        <v>4.4991995507321518E-2</v>
      </c>
      <c r="P117" s="565">
        <f>INDEX('NOx &amp; CO2'!$T$6:$W$10,MATCH($C117,'NOx &amp; CO2'!$R$6:$R$10,1),MATCH(P$108,'NOx &amp; CO2'!$T$5:$W$5,1))*O117</f>
        <v>4.3252000074639418E-2</v>
      </c>
      <c r="Q117" s="565">
        <f>INDEX('NOx &amp; CO2'!$T$6:$W$10,MATCH($C117,'NOx &amp; CO2'!$R$6:$R$10,1),MATCH(Q$108,'NOx &amp; CO2'!$T$5:$W$5,1))*P117</f>
        <v>4.1579296258424117E-2</v>
      </c>
      <c r="R117" s="565">
        <f>INDEX('NOx &amp; CO2'!$T$6:$W$10,MATCH($C117,'NOx &amp; CO2'!$R$6:$R$10,1),MATCH(R$108,'NOx &amp; CO2'!$T$5:$W$5,1))*Q117</f>
        <v>3.9971281660093602E-2</v>
      </c>
      <c r="S117" s="565">
        <f>INDEX('NOx &amp; CO2'!$T$6:$W$10,MATCH($C117,'NOx &amp; CO2'!$R$6:$R$10,1),MATCH(S$108,'NOx &amp; CO2'!$T$5:$W$5,1))*R117</f>
        <v>3.8425454524782507E-2</v>
      </c>
      <c r="T117" s="565">
        <f>INDEX('NOx &amp; CO2'!$T$6:$W$10,MATCH($C117,'NOx &amp; CO2'!$R$6:$R$10,1),MATCH(T$108,'NOx &amp; CO2'!$T$5:$W$5,1))*S117</f>
        <v>3.6939409849102912E-2</v>
      </c>
      <c r="U117" s="565">
        <f>INDEX('NOx &amp; CO2'!$T$6:$W$10,MATCH($C117,'NOx &amp; CO2'!$R$6:$R$10,1),MATCH(U$108,'NOx &amp; CO2'!$T$5:$W$5,1))*T117</f>
        <v>3.5510835639431505E-2</v>
      </c>
      <c r="V117" s="565">
        <f>INDEX('NOx &amp; CO2'!$T$6:$W$10,MATCH($C117,'NOx &amp; CO2'!$R$6:$R$10,1),MATCH(V$108,'NOx &amp; CO2'!$T$5:$W$5,1))*U117</f>
        <v>3.4137509314901608E-2</v>
      </c>
      <c r="W117" s="565">
        <f>INDEX('NOx &amp; CO2'!$T$6:$W$10,MATCH($C117,'NOx &amp; CO2'!$R$6:$R$10,1),MATCH(W$108,'NOx &amp; CO2'!$T$5:$W$5,1))*V117</f>
        <v>3.2817294249503907E-2</v>
      </c>
      <c r="X117" s="565">
        <f>INDEX('NOx &amp; CO2'!$T$6:$W$10,MATCH($C117,'NOx &amp; CO2'!$R$6:$R$10,1),MATCH(X$108,'NOx &amp; CO2'!$T$5:$W$5,1))*W117</f>
        <v>3.1548136447916084E-2</v>
      </c>
      <c r="Y117" s="565">
        <f>INDEX('NOx &amp; CO2'!$T$6:$W$10,MATCH($C117,'NOx &amp; CO2'!$R$6:$R$10,1),MATCH(Y$108,'NOx &amp; CO2'!$T$5:$W$5,1))*X117</f>
        <v>3.0328061349889527E-2</v>
      </c>
      <c r="Z117" s="565">
        <f>INDEX('NOx &amp; CO2'!$T$6:$W$10,MATCH($C117,'NOx &amp; CO2'!$R$6:$R$10,1),MATCH(Z$108,'NOx &amp; CO2'!$T$5:$W$5,1))*Y117</f>
        <v>2.9155170758221438E-2</v>
      </c>
      <c r="AA117" s="335">
        <f>INDEX('NOx &amp; CO2'!$T$6:$W$10,MATCH($C117,'NOx &amp; CO2'!$R$6:$R$10,1),MATCH(AA$108,'NOx &amp; CO2'!$T$5:$W$5,1))*Z117</f>
        <v>2.8027639885532835E-2</v>
      </c>
      <c r="AB117" s="335">
        <f>INDEX('NOx &amp; CO2'!$T$6:$W$10,MATCH($C117,'NOx &amp; CO2'!$R$6:$R$10,1),MATCH(AB$108,'NOx &amp; CO2'!$T$5:$W$5,1))*AA117</f>
        <v>2.6943714515257809E-2</v>
      </c>
      <c r="AC117" s="335">
        <f>INDEX('NOx &amp; CO2'!$T$6:$W$10,MATCH($C117,'NOx &amp; CO2'!$R$6:$R$10,1),MATCH(AC$108,'NOx &amp; CO2'!$T$5:$W$5,1))*AB117</f>
        <v>2.5901708272427128E-2</v>
      </c>
      <c r="AD117" s="335">
        <f>INDEX('NOx &amp; CO2'!$T$6:$W$10,MATCH($C117,'NOx &amp; CO2'!$R$6:$R$10,1),MATCH(AD$108,'NOx &amp; CO2'!$T$5:$W$5,1))*AC117</f>
        <v>2.4900000000000019E-2</v>
      </c>
      <c r="AE117" s="335">
        <f>INDEX('NOx &amp; CO2'!$T$6:$W$10,MATCH($C117,'NOx &amp; CO2'!$R$6:$R$10,1),MATCH(AE$108,'NOx &amp; CO2'!$T$5:$W$5,1))*AD117</f>
        <v>2.4210502134589099E-2</v>
      </c>
      <c r="AF117" s="335">
        <f>INDEX('NOx &amp; CO2'!$T$6:$W$10,MATCH($C117,'NOx &amp; CO2'!$R$6:$R$10,1),MATCH(AF$108,'NOx &amp; CO2'!$T$5:$W$5,1))*AE117</f>
        <v>2.3540096932086061E-2</v>
      </c>
      <c r="AG117" s="335">
        <f>INDEX('NOx &amp; CO2'!$T$6:$W$10,MATCH($C117,'NOx &amp; CO2'!$R$6:$R$10,1),MATCH(AG$108,'NOx &amp; CO2'!$T$5:$W$5,1))*AF117</f>
        <v>2.2888255703723031E-2</v>
      </c>
      <c r="AH117" s="335">
        <f>INDEX('NOx &amp; CO2'!$T$6:$W$10,MATCH($C117,'NOx &amp; CO2'!$R$6:$R$10,1),MATCH(AH$108,'NOx &amp; CO2'!$T$5:$W$5,1))*AG117</f>
        <v>2.2254464400482215E-2</v>
      </c>
      <c r="AI117" s="335">
        <f>INDEX('NOx &amp; CO2'!$T$6:$W$10,MATCH($C117,'NOx &amp; CO2'!$R$6:$R$10,1),MATCH(AI$108,'NOx &amp; CO2'!$T$5:$W$5,1))*AH117</f>
        <v>2.1638223207711301E-2</v>
      </c>
      <c r="AJ117" s="335">
        <f>INDEX('NOx &amp; CO2'!$T$6:$W$10,MATCH($C117,'NOx &amp; CO2'!$R$6:$R$10,1),MATCH(AJ$108,'NOx &amp; CO2'!$T$5:$W$5,1))*AI117</f>
        <v>2.1039046150964236E-2</v>
      </c>
      <c r="AK117" s="335">
        <f>INDEX('NOx &amp; CO2'!$T$6:$W$10,MATCH($C117,'NOx &amp; CO2'!$R$6:$R$10,1),MATCH(AK$108,'NOx &amp; CO2'!$T$5:$W$5,1))*AJ117</f>
        <v>2.0456460712756541E-2</v>
      </c>
      <c r="AL117" s="335">
        <f>INDEX('NOx &amp; CO2'!$T$6:$W$10,MATCH($C117,'NOx &amp; CO2'!$R$6:$R$10,1),MATCH(AL$108,'NOx &amp; CO2'!$T$5:$W$5,1))*AK117</f>
        <v>1.9890007459932926E-2</v>
      </c>
      <c r="AM117" s="335">
        <f>INDEX('NOx &amp; CO2'!$T$6:$W$10,MATCH($C117,'NOx &amp; CO2'!$R$6:$R$10,1),MATCH(AM$108,'NOx &amp; CO2'!$T$5:$W$5,1))*AL117</f>
        <v>1.9339239681353367E-2</v>
      </c>
      <c r="AN117" s="335">
        <f>INDEX('NOx &amp; CO2'!$T$6:$W$10,MATCH($C117,'NOx &amp; CO2'!$R$6:$R$10,1),MATCH(AN$108,'NOx &amp; CO2'!$T$5:$W$5,1))*AM117</f>
        <v>1.8803723035611869E-2</v>
      </c>
      <c r="AO117" s="335">
        <f>INDEX('NOx &amp; CO2'!$T$6:$W$10,MATCH($C117,'NOx &amp; CO2'!$R$6:$R$10,1),MATCH(AO$108,'NOx &amp; CO2'!$T$5:$W$5,1))*AN117</f>
        <v>1.8283035208510164E-2</v>
      </c>
      <c r="AP117" s="335">
        <f>INDEX('NOx &amp; CO2'!$T$6:$W$10,MATCH($C117,'NOx &amp; CO2'!$R$6:$R$10,1),MATCH(AP$108,'NOx &amp; CO2'!$T$5:$W$5,1))*AO117</f>
        <v>1.777676558001617E-2</v>
      </c>
      <c r="AQ117" s="335">
        <f>INDEX('NOx &amp; CO2'!$T$6:$W$10,MATCH($C117,'NOx &amp; CO2'!$R$6:$R$10,1),MATCH(AQ$108,'NOx &amp; CO2'!$T$5:$W$5,1))*AP117</f>
        <v>1.7284514900444626E-2</v>
      </c>
      <c r="AR117" s="335">
        <f>INDEX('NOx &amp; CO2'!$T$6:$W$10,MATCH($C117,'NOx &amp; CO2'!$R$6:$R$10,1),MATCH(AR$108,'NOx &amp; CO2'!$T$5:$W$5,1))*AQ117</f>
        <v>1.6805894975604474E-2</v>
      </c>
      <c r="AS117" s="335">
        <f>INDEX('NOx &amp; CO2'!$T$6:$W$10,MATCH($C117,'NOx &amp; CO2'!$R$6:$R$10,1),MATCH(AS$108,'NOx &amp; CO2'!$T$5:$W$5,1))*AR117</f>
        <v>1.6340528360664741E-2</v>
      </c>
      <c r="AT117" s="335">
        <f>INDEX('NOx &amp; CO2'!$T$6:$W$10,MATCH($C117,'NOx &amp; CO2'!$R$6:$R$10,1),MATCH(AT$108,'NOx &amp; CO2'!$T$5:$W$5,1))*AS117</f>
        <v>1.5888048062497474E-2</v>
      </c>
      <c r="AU117" s="335">
        <f>INDEX('NOx &amp; CO2'!$T$6:$W$10,MATCH($C117,'NOx &amp; CO2'!$R$6:$R$10,1),MATCH(AU$108,'NOx &amp; CO2'!$T$5:$W$5,1))*AT117</f>
        <v>1.5448097250263013E-2</v>
      </c>
      <c r="AV117" s="335">
        <f>INDEX('NOx &amp; CO2'!$T$6:$W$10,MATCH($C117,'NOx &amp; CO2'!$R$6:$R$10,1),MATCH(AV$108,'NOx &amp; CO2'!$T$5:$W$5,1))*AU117</f>
        <v>1.5020328974009333E-2</v>
      </c>
      <c r="AW117" s="335">
        <f>INDEX('NOx &amp; CO2'!$T$6:$W$10,MATCH($C117,'NOx &amp; CO2'!$R$6:$R$10,1),MATCH(AW$108,'NOx &amp; CO2'!$T$5:$W$5,1))*AV117</f>
        <v>1.4604405891063581E-2</v>
      </c>
      <c r="AX117" s="335">
        <f>INDEX('NOx &amp; CO2'!$T$6:$W$10,MATCH($C117,'NOx &amp; CO2'!$R$6:$R$10,1),MATCH(AX$108,'NOx &amp; CO2'!$T$5:$W$5,1))*AW117</f>
        <v>1.4200000000000008E-2</v>
      </c>
      <c r="AY117" s="335">
        <f>INDEX('NOx &amp; CO2'!$T$6:$W$10,MATCH($C117,'NOx &amp; CO2'!$R$6:$R$10,1),MATCH(AY$108,'NOx &amp; CO2'!$T$5:$W$5,1))*AX117</f>
        <v>1.4200000000000008E-2</v>
      </c>
      <c r="AZ117" s="335">
        <f>INDEX('NOx &amp; CO2'!$T$6:$W$10,MATCH($C117,'NOx &amp; CO2'!$R$6:$R$10,1),MATCH(AZ$108,'NOx &amp; CO2'!$T$5:$W$5,1))*AY117</f>
        <v>1.4200000000000008E-2</v>
      </c>
      <c r="BA117" s="335">
        <f>INDEX('NOx &amp; CO2'!$T$6:$W$10,MATCH($C117,'NOx &amp; CO2'!$R$6:$R$10,1),MATCH(BA$108,'NOx &amp; CO2'!$T$5:$W$5,1))*AZ117</f>
        <v>1.4200000000000008E-2</v>
      </c>
      <c r="BB117" s="335">
        <f>INDEX('NOx &amp; CO2'!$T$6:$W$10,MATCH($C117,'NOx &amp; CO2'!$R$6:$R$10,1),MATCH(BB$108,'NOx &amp; CO2'!$T$5:$W$5,1))*BA117</f>
        <v>1.4200000000000008E-2</v>
      </c>
      <c r="BC117" s="335">
        <f>INDEX('NOx &amp; CO2'!$T$6:$W$10,MATCH($C117,'NOx &amp; CO2'!$R$6:$R$10,1),MATCH(BC$108,'NOx &amp; CO2'!$T$5:$W$5,1))*BB117</f>
        <v>1.4200000000000008E-2</v>
      </c>
      <c r="BD117" s="335">
        <f>INDEX('NOx &amp; CO2'!$T$6:$W$10,MATCH($C117,'NOx &amp; CO2'!$R$6:$R$10,1),MATCH(BD$108,'NOx &amp; CO2'!$T$5:$W$5,1))*BC117</f>
        <v>1.4200000000000008E-2</v>
      </c>
      <c r="BE117" s="335">
        <f>INDEX('NOx &amp; CO2'!$T$6:$W$10,MATCH($C117,'NOx &amp; CO2'!$R$6:$R$10,1),MATCH(BE$108,'NOx &amp; CO2'!$T$5:$W$5,1))*BD117</f>
        <v>1.4200000000000008E-2</v>
      </c>
      <c r="BF117" s="335">
        <f>INDEX('NOx &amp; CO2'!$T$6:$W$10,MATCH($C117,'NOx &amp; CO2'!$R$6:$R$10,1),MATCH(BF$108,'NOx &amp; CO2'!$T$5:$W$5,1))*BE117</f>
        <v>1.4200000000000008E-2</v>
      </c>
      <c r="BG117" s="335">
        <f>INDEX('NOx &amp; CO2'!$T$6:$W$10,MATCH($C117,'NOx &amp; CO2'!$R$6:$R$10,1),MATCH(BG$108,'NOx &amp; CO2'!$T$5:$W$5,1))*BF117</f>
        <v>1.4200000000000008E-2</v>
      </c>
      <c r="BH117" s="335">
        <f>INDEX('NOx &amp; CO2'!$T$6:$W$10,MATCH($C117,'NOx &amp; CO2'!$R$6:$R$10,1),MATCH(BH$108,'NOx &amp; CO2'!$T$5:$W$5,1))*BG117</f>
        <v>1.4200000000000008E-2</v>
      </c>
      <c r="BI117" s="335">
        <f>INDEX('NOx &amp; CO2'!$T$6:$W$10,MATCH($C117,'NOx &amp; CO2'!$R$6:$R$10,1),MATCH(BI$108,'NOx &amp; CO2'!$T$5:$W$5,1))*BH117</f>
        <v>1.4200000000000008E-2</v>
      </c>
      <c r="BJ117" s="335">
        <f>INDEX('NOx &amp; CO2'!$T$6:$W$10,MATCH($C117,'NOx &amp; CO2'!$R$6:$R$10,1),MATCH(BJ$108,'NOx &amp; CO2'!$T$5:$W$5,1))*BI117</f>
        <v>1.4200000000000008E-2</v>
      </c>
      <c r="BK117" s="335">
        <f>INDEX('NOx &amp; CO2'!$T$6:$W$10,MATCH($C117,'NOx &amp; CO2'!$R$6:$R$10,1),MATCH(BK$108,'NOx &amp; CO2'!$T$5:$W$5,1))*BJ117</f>
        <v>1.4200000000000008E-2</v>
      </c>
      <c r="BL117" s="335">
        <f>INDEX('NOx &amp; CO2'!$T$6:$W$10,MATCH($C117,'NOx &amp; CO2'!$R$6:$R$10,1),MATCH(BL$108,'NOx &amp; CO2'!$T$5:$W$5,1))*BK117</f>
        <v>1.4200000000000008E-2</v>
      </c>
      <c r="BM117" s="335">
        <f>INDEX('NOx &amp; CO2'!$T$6:$W$10,MATCH($C117,'NOx &amp; CO2'!$R$6:$R$10,1),MATCH(BM$108,'NOx &amp; CO2'!$T$5:$W$5,1))*BL117</f>
        <v>1.4200000000000008E-2</v>
      </c>
      <c r="BN117" s="335">
        <f>INDEX('NOx &amp; CO2'!$T$6:$W$10,MATCH($C117,'NOx &amp; CO2'!$R$6:$R$10,1),MATCH(BN$108,'NOx &amp; CO2'!$T$5:$W$5,1))*BM117</f>
        <v>1.4200000000000008E-2</v>
      </c>
      <c r="BO117" s="335">
        <f>INDEX('NOx &amp; CO2'!$T$6:$W$10,MATCH($C117,'NOx &amp; CO2'!$R$6:$R$10,1),MATCH(BO$108,'NOx &amp; CO2'!$T$5:$W$5,1))*BN117</f>
        <v>1.4200000000000008E-2</v>
      </c>
      <c r="BP117" s="335">
        <f>INDEX('NOx &amp; CO2'!$T$6:$W$10,MATCH($C117,'NOx &amp; CO2'!$R$6:$R$10,1),MATCH(BP$108,'NOx &amp; CO2'!$T$5:$W$5,1))*BO117</f>
        <v>1.4200000000000008E-2</v>
      </c>
      <c r="BQ117" s="335">
        <f>INDEX('NOx &amp; CO2'!$T$6:$W$10,MATCH($C117,'NOx &amp; CO2'!$R$6:$R$10,1),MATCH(BQ$108,'NOx &amp; CO2'!$T$5:$W$5,1))*BP117</f>
        <v>1.4200000000000008E-2</v>
      </c>
      <c r="BR117" s="335">
        <f>INDEX('NOx &amp; CO2'!$T$6:$W$10,MATCH($C117,'NOx &amp; CO2'!$R$6:$R$10,1),MATCH(BR$108,'NOx &amp; CO2'!$T$5:$W$5,1))*BQ117</f>
        <v>1.4200000000000008E-2</v>
      </c>
      <c r="BS117" s="335">
        <f>INDEX('NOx &amp; CO2'!$T$6:$W$10,MATCH($C117,'NOx &amp; CO2'!$R$6:$R$10,1),MATCH(BS$108,'NOx &amp; CO2'!$T$5:$W$5,1))*BR117</f>
        <v>1.4200000000000008E-2</v>
      </c>
      <c r="BT117" s="335">
        <f>INDEX('NOx &amp; CO2'!$T$6:$W$10,MATCH($C117,'NOx &amp; CO2'!$R$6:$R$10,1),MATCH(BT$108,'NOx &amp; CO2'!$T$5:$W$5,1))*BS117</f>
        <v>1.4200000000000008E-2</v>
      </c>
      <c r="BU117" s="335">
        <f>INDEX('NOx &amp; CO2'!$T$6:$W$10,MATCH($C117,'NOx &amp; CO2'!$R$6:$R$10,1),MATCH(BU$108,'NOx &amp; CO2'!$T$5:$W$5,1))*BT117</f>
        <v>1.4200000000000008E-2</v>
      </c>
      <c r="BV117" s="335">
        <f>INDEX('NOx &amp; CO2'!$T$6:$W$10,MATCH($C117,'NOx &amp; CO2'!$R$6:$R$10,1),MATCH(BV$108,'NOx &amp; CO2'!$T$5:$W$5,1))*BU117</f>
        <v>1.4200000000000008E-2</v>
      </c>
      <c r="BW117" s="335">
        <f>INDEX('NOx &amp; CO2'!$T$6:$W$10,MATCH($C117,'NOx &amp; CO2'!$R$6:$R$10,1),MATCH(BW$108,'NOx &amp; CO2'!$T$5:$W$5,1))*BV117</f>
        <v>1.4200000000000008E-2</v>
      </c>
      <c r="BX117" s="335">
        <f>INDEX('NOx &amp; CO2'!$T$6:$W$10,MATCH($C117,'NOx &amp; CO2'!$R$6:$R$10,1),MATCH(BX$108,'NOx &amp; CO2'!$T$5:$W$5,1))*BW117</f>
        <v>1.4200000000000008E-2</v>
      </c>
      <c r="BY117" s="335">
        <f>INDEX('NOx &amp; CO2'!$T$6:$W$10,MATCH($C117,'NOx &amp; CO2'!$R$6:$R$10,1),MATCH(BY$108,'NOx &amp; CO2'!$T$5:$W$5,1))*BX117</f>
        <v>1.4200000000000008E-2</v>
      </c>
      <c r="BZ117" s="335">
        <f>INDEX('NOx &amp; CO2'!$T$6:$W$10,MATCH($C117,'NOx &amp; CO2'!$R$6:$R$10,1),MATCH(BZ$108,'NOx &amp; CO2'!$T$5:$W$5,1))*BY117</f>
        <v>1.4200000000000008E-2</v>
      </c>
      <c r="CA117" s="335">
        <f>INDEX('NOx &amp; CO2'!$T$6:$W$10,MATCH($C117,'NOx &amp; CO2'!$R$6:$R$10,1),MATCH(CA$108,'NOx &amp; CO2'!$T$5:$W$5,1))*BZ117</f>
        <v>1.4200000000000008E-2</v>
      </c>
      <c r="CB117" s="335">
        <f>INDEX('NOx &amp; CO2'!$T$6:$W$10,MATCH($C117,'NOx &amp; CO2'!$R$6:$R$10,1),MATCH(CB$108,'NOx &amp; CO2'!$T$5:$W$5,1))*CA117</f>
        <v>1.4200000000000008E-2</v>
      </c>
      <c r="CC117" s="335">
        <f>INDEX('NOx &amp; CO2'!$T$6:$W$10,MATCH($C117,'NOx &amp; CO2'!$R$6:$R$10,1),MATCH(CC$108,'NOx &amp; CO2'!$T$5:$W$5,1))*CB117</f>
        <v>1.4200000000000008E-2</v>
      </c>
      <c r="CD117" s="335">
        <f>INDEX('NOx &amp; CO2'!$T$6:$W$10,MATCH($C117,'NOx &amp; CO2'!$R$6:$R$10,1),MATCH(CD$108,'NOx &amp; CO2'!$T$5:$W$5,1))*CC117</f>
        <v>1.4200000000000008E-2</v>
      </c>
      <c r="CE117" s="335">
        <f>INDEX('NOx &amp; CO2'!$T$6:$W$10,MATCH($C117,'NOx &amp; CO2'!$R$6:$R$10,1),MATCH(CE$108,'NOx &amp; CO2'!$T$5:$W$5,1))*CD117</f>
        <v>1.4200000000000008E-2</v>
      </c>
      <c r="CF117" s="335">
        <f>INDEX('NOx &amp; CO2'!$T$6:$W$10,MATCH($C117,'NOx &amp; CO2'!$R$6:$R$10,1),MATCH(CF$108,'NOx &amp; CO2'!$T$5:$W$5,1))*CE117</f>
        <v>1.4200000000000008E-2</v>
      </c>
      <c r="CG117" s="335">
        <f>INDEX('NOx &amp; CO2'!$T$6:$W$10,MATCH($C117,'NOx &amp; CO2'!$R$6:$R$10,1),MATCH(CG$108,'NOx &amp; CO2'!$T$5:$W$5,1))*CF117</f>
        <v>1.4200000000000008E-2</v>
      </c>
      <c r="CH117" s="335">
        <f>INDEX('NOx &amp; CO2'!$T$6:$W$10,MATCH($C117,'NOx &amp; CO2'!$R$6:$R$10,1),MATCH(CH$108,'NOx &amp; CO2'!$T$5:$W$5,1))*CG117</f>
        <v>1.4200000000000008E-2</v>
      </c>
      <c r="CI117" s="335">
        <f>INDEX('NOx &amp; CO2'!$T$6:$W$10,MATCH($C117,'NOx &amp; CO2'!$R$6:$R$10,1),MATCH(CI$108,'NOx &amp; CO2'!$T$5:$W$5,1))*CH117</f>
        <v>1.4200000000000008E-2</v>
      </c>
      <c r="CJ117" s="335">
        <f>INDEX('NOx &amp; CO2'!$T$6:$W$10,MATCH($C117,'NOx &amp; CO2'!$R$6:$R$10,1),MATCH(CJ$108,'NOx &amp; CO2'!$T$5:$W$5,1))*CI117</f>
        <v>1.4200000000000008E-2</v>
      </c>
      <c r="CK117" s="335">
        <f>INDEX('NOx &amp; CO2'!$T$6:$W$10,MATCH($C117,'NOx &amp; CO2'!$R$6:$R$10,1),MATCH(CK$108,'NOx &amp; CO2'!$T$5:$W$5,1))*CJ117</f>
        <v>1.4200000000000008E-2</v>
      </c>
      <c r="CL117" s="335">
        <f>INDEX('NOx &amp; CO2'!$T$6:$W$10,MATCH($C117,'NOx &amp; CO2'!$R$6:$R$10,1),MATCH(CL$108,'NOx &amp; CO2'!$T$5:$W$5,1))*CK117</f>
        <v>1.4200000000000008E-2</v>
      </c>
      <c r="CM117" s="335">
        <f>INDEX('NOx &amp; CO2'!$T$6:$W$10,MATCH($C117,'NOx &amp; CO2'!$R$6:$R$10,1),MATCH(CM$108,'NOx &amp; CO2'!$T$5:$W$5,1))*CL117</f>
        <v>1.4200000000000008E-2</v>
      </c>
      <c r="CN117" s="335">
        <f>INDEX('NOx &amp; CO2'!$T$6:$W$10,MATCH($C117,'NOx &amp; CO2'!$R$6:$R$10,1),MATCH(CN$108,'NOx &amp; CO2'!$T$5:$W$5,1))*CM117</f>
        <v>1.4200000000000008E-2</v>
      </c>
      <c r="CO117" s="335">
        <f>INDEX('NOx &amp; CO2'!$T$6:$W$10,MATCH($C117,'NOx &amp; CO2'!$R$6:$R$10,1),MATCH(CO$108,'NOx &amp; CO2'!$T$5:$W$5,1))*CN117</f>
        <v>1.4200000000000008E-2</v>
      </c>
      <c r="CP117" s="335">
        <f>INDEX('NOx &amp; CO2'!$T$6:$W$10,MATCH($C117,'NOx &amp; CO2'!$R$6:$R$10,1),MATCH(CP$108,'NOx &amp; CO2'!$T$5:$W$5,1))*CO117</f>
        <v>1.4200000000000008E-2</v>
      </c>
      <c r="CQ117" s="335">
        <f>INDEX('NOx &amp; CO2'!$T$6:$W$10,MATCH($C117,'NOx &amp; CO2'!$R$6:$R$10,1),MATCH(CQ$108,'NOx &amp; CO2'!$T$5:$W$5,1))*CP117</f>
        <v>1.4200000000000008E-2</v>
      </c>
      <c r="CR117" s="335">
        <f>INDEX('NOx &amp; CO2'!$T$6:$W$10,MATCH($C117,'NOx &amp; CO2'!$R$6:$R$10,1),MATCH(CR$108,'NOx &amp; CO2'!$T$5:$W$5,1))*CQ117</f>
        <v>1.4200000000000008E-2</v>
      </c>
      <c r="CS117" s="335">
        <f>INDEX('NOx &amp; CO2'!$T$6:$W$10,MATCH($C117,'NOx &amp; CO2'!$R$6:$R$10,1),MATCH(CS$108,'NOx &amp; CO2'!$T$5:$W$5,1))*CR117</f>
        <v>1.4200000000000008E-2</v>
      </c>
    </row>
    <row r="118" spans="1:97" s="323" customFormat="1" x14ac:dyDescent="0.25">
      <c r="A118" s="278">
        <f t="shared" ref="A118" si="122">A57</f>
        <v>0</v>
      </c>
      <c r="B118" s="278" t="str">
        <f>'UA basår'!B16</f>
        <v>0 0</v>
      </c>
      <c r="C118" s="278">
        <f t="shared" ref="C118" si="123">C57</f>
        <v>0</v>
      </c>
      <c r="D118" s="565">
        <f>INDEX('NOx &amp; CO2'!$E$6:$I$10,MATCH($C118,'NOx &amp; CO2'!$C$6:$C$10,1),MATCH(D$108,'NOx &amp; CO2'!$E$5:$H$5,1))</f>
        <v>7.17E-2</v>
      </c>
      <c r="E118" s="565">
        <f>INDEX('NOx &amp; CO2'!$T$6:$W$10,MATCH($C118,'NOx &amp; CO2'!$R$6:$R$10,1),MATCH(E$108,'NOx &amp; CO2'!$T$5:$W$5,1))*D118</f>
        <v>6.8558723496039697E-2</v>
      </c>
      <c r="F118" s="565">
        <f>INDEX('NOx &amp; CO2'!$T$6:$W$10,MATCH($C118,'NOx &amp; CO2'!$R$6:$R$10,1),MATCH(F$108,'NOx &amp; CO2'!$T$5:$W$5,1))*E118</f>
        <v>6.5555070675124491E-2</v>
      </c>
      <c r="G118" s="565">
        <f>INDEX('NOx &amp; CO2'!$T$6:$W$10,MATCH($C118,'NOx &amp; CO2'!$R$6:$R$10,1),MATCH(G$108,'NOx &amp; CO2'!$T$5:$W$5,1))*F118</f>
        <v>6.2683012052708514E-2</v>
      </c>
      <c r="H118" s="565">
        <f>INDEX('NOx &amp; CO2'!$T$6:$W$10,MATCH($C118,'NOx &amp; CO2'!$R$6:$R$10,1),MATCH(H$108,'NOx &amp; CO2'!$T$5:$W$5,1))*G118</f>
        <v>5.9936782304331478E-2</v>
      </c>
      <c r="I118" s="565">
        <f>INDEX('NOx &amp; CO2'!$T$6:$W$10,MATCH($C118,'NOx &amp; CO2'!$R$6:$R$10,1),MATCH(I$108,'NOx &amp; CO2'!$T$5:$W$5,1))*H118</f>
        <v>5.7310868692398702E-2</v>
      </c>
      <c r="J118" s="565">
        <f>INDEX('NOx &amp; CO2'!$T$6:$W$10,MATCH($C118,'NOx &amp; CO2'!$R$6:$R$10,1),MATCH(J$108,'NOx &amp; CO2'!$T$5:$W$5,1))*I118</f>
        <v>5.4800000000000008E-2</v>
      </c>
      <c r="K118" s="565">
        <f>INDEX('NOx &amp; CO2'!$T$6:$W$10,MATCH($C118,'NOx &amp; CO2'!$R$6:$R$10,1),MATCH(K$108,'NOx &amp; CO2'!$T$5:$W$5,1))*J118</f>
        <v>5.268069525177068E-2</v>
      </c>
      <c r="L118" s="565">
        <f>INDEX('NOx &amp; CO2'!$T$6:$W$10,MATCH($C118,'NOx &amp; CO2'!$R$6:$R$10,1),MATCH(L$108,'NOx &amp; CO2'!$T$5:$W$5,1))*K118</f>
        <v>5.0643351317699516E-2</v>
      </c>
      <c r="M118" s="565">
        <f>INDEX('NOx &amp; CO2'!$T$6:$W$10,MATCH($C118,'NOx &amp; CO2'!$R$6:$R$10,1),MATCH(M$108,'NOx &amp; CO2'!$T$5:$W$5,1))*L118</f>
        <v>4.8684798490804503E-2</v>
      </c>
      <c r="N118" s="565">
        <f>INDEX('NOx &amp; CO2'!$T$6:$W$10,MATCH($C118,'NOx &amp; CO2'!$R$6:$R$10,1),MATCH(N$108,'NOx &amp; CO2'!$T$5:$W$5,1))*M118</f>
        <v>4.6801989647590088E-2</v>
      </c>
      <c r="O118" s="565">
        <f>INDEX('NOx &amp; CO2'!$T$6:$W$10,MATCH($C118,'NOx &amp; CO2'!$R$6:$R$10,1),MATCH(O$108,'NOx &amp; CO2'!$T$5:$W$5,1))*N118</f>
        <v>4.4991995507321518E-2</v>
      </c>
      <c r="P118" s="565">
        <f>INDEX('NOx &amp; CO2'!$T$6:$W$10,MATCH($C118,'NOx &amp; CO2'!$R$6:$R$10,1),MATCH(P$108,'NOx &amp; CO2'!$T$5:$W$5,1))*O118</f>
        <v>4.3252000074639418E-2</v>
      </c>
      <c r="Q118" s="565">
        <f>INDEX('NOx &amp; CO2'!$T$6:$W$10,MATCH($C118,'NOx &amp; CO2'!$R$6:$R$10,1),MATCH(Q$108,'NOx &amp; CO2'!$T$5:$W$5,1))*P118</f>
        <v>4.1579296258424117E-2</v>
      </c>
      <c r="R118" s="565">
        <f>INDEX('NOx &amp; CO2'!$T$6:$W$10,MATCH($C118,'NOx &amp; CO2'!$R$6:$R$10,1),MATCH(R$108,'NOx &amp; CO2'!$T$5:$W$5,1))*Q118</f>
        <v>3.9971281660093602E-2</v>
      </c>
      <c r="S118" s="565">
        <f>INDEX('NOx &amp; CO2'!$T$6:$W$10,MATCH($C118,'NOx &amp; CO2'!$R$6:$R$10,1),MATCH(S$108,'NOx &amp; CO2'!$T$5:$W$5,1))*R118</f>
        <v>3.8425454524782507E-2</v>
      </c>
      <c r="T118" s="565">
        <f>INDEX('NOx &amp; CO2'!$T$6:$W$10,MATCH($C118,'NOx &amp; CO2'!$R$6:$R$10,1),MATCH(T$108,'NOx &amp; CO2'!$T$5:$W$5,1))*S118</f>
        <v>3.6939409849102912E-2</v>
      </c>
      <c r="U118" s="565">
        <f>INDEX('NOx &amp; CO2'!$T$6:$W$10,MATCH($C118,'NOx &amp; CO2'!$R$6:$R$10,1),MATCH(U$108,'NOx &amp; CO2'!$T$5:$W$5,1))*T118</f>
        <v>3.5510835639431505E-2</v>
      </c>
      <c r="V118" s="565">
        <f>INDEX('NOx &amp; CO2'!$T$6:$W$10,MATCH($C118,'NOx &amp; CO2'!$R$6:$R$10,1),MATCH(V$108,'NOx &amp; CO2'!$T$5:$W$5,1))*U118</f>
        <v>3.4137509314901608E-2</v>
      </c>
      <c r="W118" s="565">
        <f>INDEX('NOx &amp; CO2'!$T$6:$W$10,MATCH($C118,'NOx &amp; CO2'!$R$6:$R$10,1),MATCH(W$108,'NOx &amp; CO2'!$T$5:$W$5,1))*V118</f>
        <v>3.2817294249503907E-2</v>
      </c>
      <c r="X118" s="565">
        <f>INDEX('NOx &amp; CO2'!$T$6:$W$10,MATCH($C118,'NOx &amp; CO2'!$R$6:$R$10,1),MATCH(X$108,'NOx &amp; CO2'!$T$5:$W$5,1))*W118</f>
        <v>3.1548136447916084E-2</v>
      </c>
      <c r="Y118" s="565">
        <f>INDEX('NOx &amp; CO2'!$T$6:$W$10,MATCH($C118,'NOx &amp; CO2'!$R$6:$R$10,1),MATCH(Y$108,'NOx &amp; CO2'!$T$5:$W$5,1))*X118</f>
        <v>3.0328061349889527E-2</v>
      </c>
      <c r="Z118" s="565">
        <f>INDEX('NOx &amp; CO2'!$T$6:$W$10,MATCH($C118,'NOx &amp; CO2'!$R$6:$R$10,1),MATCH(Z$108,'NOx &amp; CO2'!$T$5:$W$5,1))*Y118</f>
        <v>2.9155170758221438E-2</v>
      </c>
      <c r="AA118" s="335">
        <f>INDEX('NOx &amp; CO2'!$T$6:$W$10,MATCH($C118,'NOx &amp; CO2'!$R$6:$R$10,1),MATCH(AA$108,'NOx &amp; CO2'!$T$5:$W$5,1))*Z118</f>
        <v>2.8027639885532835E-2</v>
      </c>
      <c r="AB118" s="335">
        <f>INDEX('NOx &amp; CO2'!$T$6:$W$10,MATCH($C118,'NOx &amp; CO2'!$R$6:$R$10,1),MATCH(AB$108,'NOx &amp; CO2'!$T$5:$W$5,1))*AA118</f>
        <v>2.6943714515257809E-2</v>
      </c>
      <c r="AC118" s="335">
        <f>INDEX('NOx &amp; CO2'!$T$6:$W$10,MATCH($C118,'NOx &amp; CO2'!$R$6:$R$10,1),MATCH(AC$108,'NOx &amp; CO2'!$T$5:$W$5,1))*AB118</f>
        <v>2.5901708272427128E-2</v>
      </c>
      <c r="AD118" s="335">
        <f>INDEX('NOx &amp; CO2'!$T$6:$W$10,MATCH($C118,'NOx &amp; CO2'!$R$6:$R$10,1),MATCH(AD$108,'NOx &amp; CO2'!$T$5:$W$5,1))*AC118</f>
        <v>2.4900000000000019E-2</v>
      </c>
      <c r="AE118" s="335">
        <f>INDEX('NOx &amp; CO2'!$T$6:$W$10,MATCH($C118,'NOx &amp; CO2'!$R$6:$R$10,1),MATCH(AE$108,'NOx &amp; CO2'!$T$5:$W$5,1))*AD118</f>
        <v>2.4210502134589099E-2</v>
      </c>
      <c r="AF118" s="335">
        <f>INDEX('NOx &amp; CO2'!$T$6:$W$10,MATCH($C118,'NOx &amp; CO2'!$R$6:$R$10,1),MATCH(AF$108,'NOx &amp; CO2'!$T$5:$W$5,1))*AE118</f>
        <v>2.3540096932086061E-2</v>
      </c>
      <c r="AG118" s="335">
        <f>INDEX('NOx &amp; CO2'!$T$6:$W$10,MATCH($C118,'NOx &amp; CO2'!$R$6:$R$10,1),MATCH(AG$108,'NOx &amp; CO2'!$T$5:$W$5,1))*AF118</f>
        <v>2.2888255703723031E-2</v>
      </c>
      <c r="AH118" s="335">
        <f>INDEX('NOx &amp; CO2'!$T$6:$W$10,MATCH($C118,'NOx &amp; CO2'!$R$6:$R$10,1),MATCH(AH$108,'NOx &amp; CO2'!$T$5:$W$5,1))*AG118</f>
        <v>2.2254464400482215E-2</v>
      </c>
      <c r="AI118" s="335">
        <f>INDEX('NOx &amp; CO2'!$T$6:$W$10,MATCH($C118,'NOx &amp; CO2'!$R$6:$R$10,1),MATCH(AI$108,'NOx &amp; CO2'!$T$5:$W$5,1))*AH118</f>
        <v>2.1638223207711301E-2</v>
      </c>
      <c r="AJ118" s="335">
        <f>INDEX('NOx &amp; CO2'!$T$6:$W$10,MATCH($C118,'NOx &amp; CO2'!$R$6:$R$10,1),MATCH(AJ$108,'NOx &amp; CO2'!$T$5:$W$5,1))*AI118</f>
        <v>2.1039046150964236E-2</v>
      </c>
      <c r="AK118" s="335">
        <f>INDEX('NOx &amp; CO2'!$T$6:$W$10,MATCH($C118,'NOx &amp; CO2'!$R$6:$R$10,1),MATCH(AK$108,'NOx &amp; CO2'!$T$5:$W$5,1))*AJ118</f>
        <v>2.0456460712756541E-2</v>
      </c>
      <c r="AL118" s="335">
        <f>INDEX('NOx &amp; CO2'!$T$6:$W$10,MATCH($C118,'NOx &amp; CO2'!$R$6:$R$10,1),MATCH(AL$108,'NOx &amp; CO2'!$T$5:$W$5,1))*AK118</f>
        <v>1.9890007459932926E-2</v>
      </c>
      <c r="AM118" s="335">
        <f>INDEX('NOx &amp; CO2'!$T$6:$W$10,MATCH($C118,'NOx &amp; CO2'!$R$6:$R$10,1),MATCH(AM$108,'NOx &amp; CO2'!$T$5:$W$5,1))*AL118</f>
        <v>1.9339239681353367E-2</v>
      </c>
      <c r="AN118" s="335">
        <f>INDEX('NOx &amp; CO2'!$T$6:$W$10,MATCH($C118,'NOx &amp; CO2'!$R$6:$R$10,1),MATCH(AN$108,'NOx &amp; CO2'!$T$5:$W$5,1))*AM118</f>
        <v>1.8803723035611869E-2</v>
      </c>
      <c r="AO118" s="335">
        <f>INDEX('NOx &amp; CO2'!$T$6:$W$10,MATCH($C118,'NOx &amp; CO2'!$R$6:$R$10,1),MATCH(AO$108,'NOx &amp; CO2'!$T$5:$W$5,1))*AN118</f>
        <v>1.8283035208510164E-2</v>
      </c>
      <c r="AP118" s="335">
        <f>INDEX('NOx &amp; CO2'!$T$6:$W$10,MATCH($C118,'NOx &amp; CO2'!$R$6:$R$10,1),MATCH(AP$108,'NOx &amp; CO2'!$T$5:$W$5,1))*AO118</f>
        <v>1.777676558001617E-2</v>
      </c>
      <c r="AQ118" s="335">
        <f>INDEX('NOx &amp; CO2'!$T$6:$W$10,MATCH($C118,'NOx &amp; CO2'!$R$6:$R$10,1),MATCH(AQ$108,'NOx &amp; CO2'!$T$5:$W$5,1))*AP118</f>
        <v>1.7284514900444626E-2</v>
      </c>
      <c r="AR118" s="335">
        <f>INDEX('NOx &amp; CO2'!$T$6:$W$10,MATCH($C118,'NOx &amp; CO2'!$R$6:$R$10,1),MATCH(AR$108,'NOx &amp; CO2'!$T$5:$W$5,1))*AQ118</f>
        <v>1.6805894975604474E-2</v>
      </c>
      <c r="AS118" s="335">
        <f>INDEX('NOx &amp; CO2'!$T$6:$W$10,MATCH($C118,'NOx &amp; CO2'!$R$6:$R$10,1),MATCH(AS$108,'NOx &amp; CO2'!$T$5:$W$5,1))*AR118</f>
        <v>1.6340528360664741E-2</v>
      </c>
      <c r="AT118" s="335">
        <f>INDEX('NOx &amp; CO2'!$T$6:$W$10,MATCH($C118,'NOx &amp; CO2'!$R$6:$R$10,1),MATCH(AT$108,'NOx &amp; CO2'!$T$5:$W$5,1))*AS118</f>
        <v>1.5888048062497474E-2</v>
      </c>
      <c r="AU118" s="335">
        <f>INDEX('NOx &amp; CO2'!$T$6:$W$10,MATCH($C118,'NOx &amp; CO2'!$R$6:$R$10,1),MATCH(AU$108,'NOx &amp; CO2'!$T$5:$W$5,1))*AT118</f>
        <v>1.5448097250263013E-2</v>
      </c>
      <c r="AV118" s="335">
        <f>INDEX('NOx &amp; CO2'!$T$6:$W$10,MATCH($C118,'NOx &amp; CO2'!$R$6:$R$10,1),MATCH(AV$108,'NOx &amp; CO2'!$T$5:$W$5,1))*AU118</f>
        <v>1.5020328974009333E-2</v>
      </c>
      <c r="AW118" s="335">
        <f>INDEX('NOx &amp; CO2'!$T$6:$W$10,MATCH($C118,'NOx &amp; CO2'!$R$6:$R$10,1),MATCH(AW$108,'NOx &amp; CO2'!$T$5:$W$5,1))*AV118</f>
        <v>1.4604405891063581E-2</v>
      </c>
      <c r="AX118" s="335">
        <f>INDEX('NOx &amp; CO2'!$T$6:$W$10,MATCH($C118,'NOx &amp; CO2'!$R$6:$R$10,1),MATCH(AX$108,'NOx &amp; CO2'!$T$5:$W$5,1))*AW118</f>
        <v>1.4200000000000008E-2</v>
      </c>
      <c r="AY118" s="335">
        <f>INDEX('NOx &amp; CO2'!$T$6:$W$10,MATCH($C118,'NOx &amp; CO2'!$R$6:$R$10,1),MATCH(AY$108,'NOx &amp; CO2'!$T$5:$W$5,1))*AX118</f>
        <v>1.4200000000000008E-2</v>
      </c>
      <c r="AZ118" s="335">
        <f>INDEX('NOx &amp; CO2'!$T$6:$W$10,MATCH($C118,'NOx &amp; CO2'!$R$6:$R$10,1),MATCH(AZ$108,'NOx &amp; CO2'!$T$5:$W$5,1))*AY118</f>
        <v>1.4200000000000008E-2</v>
      </c>
      <c r="BA118" s="335">
        <f>INDEX('NOx &amp; CO2'!$T$6:$W$10,MATCH($C118,'NOx &amp; CO2'!$R$6:$R$10,1),MATCH(BA$108,'NOx &amp; CO2'!$T$5:$W$5,1))*AZ118</f>
        <v>1.4200000000000008E-2</v>
      </c>
      <c r="BB118" s="335">
        <f>INDEX('NOx &amp; CO2'!$T$6:$W$10,MATCH($C118,'NOx &amp; CO2'!$R$6:$R$10,1),MATCH(BB$108,'NOx &amp; CO2'!$T$5:$W$5,1))*BA118</f>
        <v>1.4200000000000008E-2</v>
      </c>
      <c r="BC118" s="335">
        <f>INDEX('NOx &amp; CO2'!$T$6:$W$10,MATCH($C118,'NOx &amp; CO2'!$R$6:$R$10,1),MATCH(BC$108,'NOx &amp; CO2'!$T$5:$W$5,1))*BB118</f>
        <v>1.4200000000000008E-2</v>
      </c>
      <c r="BD118" s="335">
        <f>INDEX('NOx &amp; CO2'!$T$6:$W$10,MATCH($C118,'NOx &amp; CO2'!$R$6:$R$10,1),MATCH(BD$108,'NOx &amp; CO2'!$T$5:$W$5,1))*BC118</f>
        <v>1.4200000000000008E-2</v>
      </c>
      <c r="BE118" s="335">
        <f>INDEX('NOx &amp; CO2'!$T$6:$W$10,MATCH($C118,'NOx &amp; CO2'!$R$6:$R$10,1),MATCH(BE$108,'NOx &amp; CO2'!$T$5:$W$5,1))*BD118</f>
        <v>1.4200000000000008E-2</v>
      </c>
      <c r="BF118" s="335">
        <f>INDEX('NOx &amp; CO2'!$T$6:$W$10,MATCH($C118,'NOx &amp; CO2'!$R$6:$R$10,1),MATCH(BF$108,'NOx &amp; CO2'!$T$5:$W$5,1))*BE118</f>
        <v>1.4200000000000008E-2</v>
      </c>
      <c r="BG118" s="335">
        <f>INDEX('NOx &amp; CO2'!$T$6:$W$10,MATCH($C118,'NOx &amp; CO2'!$R$6:$R$10,1),MATCH(BG$108,'NOx &amp; CO2'!$T$5:$W$5,1))*BF118</f>
        <v>1.4200000000000008E-2</v>
      </c>
      <c r="BH118" s="335">
        <f>INDEX('NOx &amp; CO2'!$T$6:$W$10,MATCH($C118,'NOx &amp; CO2'!$R$6:$R$10,1),MATCH(BH$108,'NOx &amp; CO2'!$T$5:$W$5,1))*BG118</f>
        <v>1.4200000000000008E-2</v>
      </c>
      <c r="BI118" s="335">
        <f>INDEX('NOx &amp; CO2'!$T$6:$W$10,MATCH($C118,'NOx &amp; CO2'!$R$6:$R$10,1),MATCH(BI$108,'NOx &amp; CO2'!$T$5:$W$5,1))*BH118</f>
        <v>1.4200000000000008E-2</v>
      </c>
      <c r="BJ118" s="335">
        <f>INDEX('NOx &amp; CO2'!$T$6:$W$10,MATCH($C118,'NOx &amp; CO2'!$R$6:$R$10,1),MATCH(BJ$108,'NOx &amp; CO2'!$T$5:$W$5,1))*BI118</f>
        <v>1.4200000000000008E-2</v>
      </c>
      <c r="BK118" s="335">
        <f>INDEX('NOx &amp; CO2'!$T$6:$W$10,MATCH($C118,'NOx &amp; CO2'!$R$6:$R$10,1),MATCH(BK$108,'NOx &amp; CO2'!$T$5:$W$5,1))*BJ118</f>
        <v>1.4200000000000008E-2</v>
      </c>
      <c r="BL118" s="335">
        <f>INDEX('NOx &amp; CO2'!$T$6:$W$10,MATCH($C118,'NOx &amp; CO2'!$R$6:$R$10,1),MATCH(BL$108,'NOx &amp; CO2'!$T$5:$W$5,1))*BK118</f>
        <v>1.4200000000000008E-2</v>
      </c>
      <c r="BM118" s="335">
        <f>INDEX('NOx &amp; CO2'!$T$6:$W$10,MATCH($C118,'NOx &amp; CO2'!$R$6:$R$10,1),MATCH(BM$108,'NOx &amp; CO2'!$T$5:$W$5,1))*BL118</f>
        <v>1.4200000000000008E-2</v>
      </c>
      <c r="BN118" s="335">
        <f>INDEX('NOx &amp; CO2'!$T$6:$W$10,MATCH($C118,'NOx &amp; CO2'!$R$6:$R$10,1),MATCH(BN$108,'NOx &amp; CO2'!$T$5:$W$5,1))*BM118</f>
        <v>1.4200000000000008E-2</v>
      </c>
      <c r="BO118" s="335">
        <f>INDEX('NOx &amp; CO2'!$T$6:$W$10,MATCH($C118,'NOx &amp; CO2'!$R$6:$R$10,1),MATCH(BO$108,'NOx &amp; CO2'!$T$5:$W$5,1))*BN118</f>
        <v>1.4200000000000008E-2</v>
      </c>
      <c r="BP118" s="335">
        <f>INDEX('NOx &amp; CO2'!$T$6:$W$10,MATCH($C118,'NOx &amp; CO2'!$R$6:$R$10,1),MATCH(BP$108,'NOx &amp; CO2'!$T$5:$W$5,1))*BO118</f>
        <v>1.4200000000000008E-2</v>
      </c>
      <c r="BQ118" s="335">
        <f>INDEX('NOx &amp; CO2'!$T$6:$W$10,MATCH($C118,'NOx &amp; CO2'!$R$6:$R$10,1),MATCH(BQ$108,'NOx &amp; CO2'!$T$5:$W$5,1))*BP118</f>
        <v>1.4200000000000008E-2</v>
      </c>
      <c r="BR118" s="335">
        <f>INDEX('NOx &amp; CO2'!$T$6:$W$10,MATCH($C118,'NOx &amp; CO2'!$R$6:$R$10,1),MATCH(BR$108,'NOx &amp; CO2'!$T$5:$W$5,1))*BQ118</f>
        <v>1.4200000000000008E-2</v>
      </c>
      <c r="BS118" s="335">
        <f>INDEX('NOx &amp; CO2'!$T$6:$W$10,MATCH($C118,'NOx &amp; CO2'!$R$6:$R$10,1),MATCH(BS$108,'NOx &amp; CO2'!$T$5:$W$5,1))*BR118</f>
        <v>1.4200000000000008E-2</v>
      </c>
      <c r="BT118" s="335">
        <f>INDEX('NOx &amp; CO2'!$T$6:$W$10,MATCH($C118,'NOx &amp; CO2'!$R$6:$R$10,1),MATCH(BT$108,'NOx &amp; CO2'!$T$5:$W$5,1))*BS118</f>
        <v>1.4200000000000008E-2</v>
      </c>
      <c r="BU118" s="335">
        <f>INDEX('NOx &amp; CO2'!$T$6:$W$10,MATCH($C118,'NOx &amp; CO2'!$R$6:$R$10,1),MATCH(BU$108,'NOx &amp; CO2'!$T$5:$W$5,1))*BT118</f>
        <v>1.4200000000000008E-2</v>
      </c>
      <c r="BV118" s="335">
        <f>INDEX('NOx &amp; CO2'!$T$6:$W$10,MATCH($C118,'NOx &amp; CO2'!$R$6:$R$10,1),MATCH(BV$108,'NOx &amp; CO2'!$T$5:$W$5,1))*BU118</f>
        <v>1.4200000000000008E-2</v>
      </c>
      <c r="BW118" s="335">
        <f>INDEX('NOx &amp; CO2'!$T$6:$W$10,MATCH($C118,'NOx &amp; CO2'!$R$6:$R$10,1),MATCH(BW$108,'NOx &amp; CO2'!$T$5:$W$5,1))*BV118</f>
        <v>1.4200000000000008E-2</v>
      </c>
      <c r="BX118" s="335">
        <f>INDEX('NOx &amp; CO2'!$T$6:$W$10,MATCH($C118,'NOx &amp; CO2'!$R$6:$R$10,1),MATCH(BX$108,'NOx &amp; CO2'!$T$5:$W$5,1))*BW118</f>
        <v>1.4200000000000008E-2</v>
      </c>
      <c r="BY118" s="335">
        <f>INDEX('NOx &amp; CO2'!$T$6:$W$10,MATCH($C118,'NOx &amp; CO2'!$R$6:$R$10,1),MATCH(BY$108,'NOx &amp; CO2'!$T$5:$W$5,1))*BX118</f>
        <v>1.4200000000000008E-2</v>
      </c>
      <c r="BZ118" s="335">
        <f>INDEX('NOx &amp; CO2'!$T$6:$W$10,MATCH($C118,'NOx &amp; CO2'!$R$6:$R$10,1),MATCH(BZ$108,'NOx &amp; CO2'!$T$5:$W$5,1))*BY118</f>
        <v>1.4200000000000008E-2</v>
      </c>
      <c r="CA118" s="335">
        <f>INDEX('NOx &amp; CO2'!$T$6:$W$10,MATCH($C118,'NOx &amp; CO2'!$R$6:$R$10,1),MATCH(CA$108,'NOx &amp; CO2'!$T$5:$W$5,1))*BZ118</f>
        <v>1.4200000000000008E-2</v>
      </c>
      <c r="CB118" s="335">
        <f>INDEX('NOx &amp; CO2'!$T$6:$W$10,MATCH($C118,'NOx &amp; CO2'!$R$6:$R$10,1),MATCH(CB$108,'NOx &amp; CO2'!$T$5:$W$5,1))*CA118</f>
        <v>1.4200000000000008E-2</v>
      </c>
      <c r="CC118" s="335">
        <f>INDEX('NOx &amp; CO2'!$T$6:$W$10,MATCH($C118,'NOx &amp; CO2'!$R$6:$R$10,1),MATCH(CC$108,'NOx &amp; CO2'!$T$5:$W$5,1))*CB118</f>
        <v>1.4200000000000008E-2</v>
      </c>
      <c r="CD118" s="335">
        <f>INDEX('NOx &amp; CO2'!$T$6:$W$10,MATCH($C118,'NOx &amp; CO2'!$R$6:$R$10,1),MATCH(CD$108,'NOx &amp; CO2'!$T$5:$W$5,1))*CC118</f>
        <v>1.4200000000000008E-2</v>
      </c>
      <c r="CE118" s="335">
        <f>INDEX('NOx &amp; CO2'!$T$6:$W$10,MATCH($C118,'NOx &amp; CO2'!$R$6:$R$10,1),MATCH(CE$108,'NOx &amp; CO2'!$T$5:$W$5,1))*CD118</f>
        <v>1.4200000000000008E-2</v>
      </c>
      <c r="CF118" s="335">
        <f>INDEX('NOx &amp; CO2'!$T$6:$W$10,MATCH($C118,'NOx &amp; CO2'!$R$6:$R$10,1),MATCH(CF$108,'NOx &amp; CO2'!$T$5:$W$5,1))*CE118</f>
        <v>1.4200000000000008E-2</v>
      </c>
      <c r="CG118" s="335">
        <f>INDEX('NOx &amp; CO2'!$T$6:$W$10,MATCH($C118,'NOx &amp; CO2'!$R$6:$R$10,1),MATCH(CG$108,'NOx &amp; CO2'!$T$5:$W$5,1))*CF118</f>
        <v>1.4200000000000008E-2</v>
      </c>
      <c r="CH118" s="335">
        <f>INDEX('NOx &amp; CO2'!$T$6:$W$10,MATCH($C118,'NOx &amp; CO2'!$R$6:$R$10,1),MATCH(CH$108,'NOx &amp; CO2'!$T$5:$W$5,1))*CG118</f>
        <v>1.4200000000000008E-2</v>
      </c>
      <c r="CI118" s="335">
        <f>INDEX('NOx &amp; CO2'!$T$6:$W$10,MATCH($C118,'NOx &amp; CO2'!$R$6:$R$10,1),MATCH(CI$108,'NOx &amp; CO2'!$T$5:$W$5,1))*CH118</f>
        <v>1.4200000000000008E-2</v>
      </c>
      <c r="CJ118" s="335">
        <f>INDEX('NOx &amp; CO2'!$T$6:$W$10,MATCH($C118,'NOx &amp; CO2'!$R$6:$R$10,1),MATCH(CJ$108,'NOx &amp; CO2'!$T$5:$W$5,1))*CI118</f>
        <v>1.4200000000000008E-2</v>
      </c>
      <c r="CK118" s="335">
        <f>INDEX('NOx &amp; CO2'!$T$6:$W$10,MATCH($C118,'NOx &amp; CO2'!$R$6:$R$10,1),MATCH(CK$108,'NOx &amp; CO2'!$T$5:$W$5,1))*CJ118</f>
        <v>1.4200000000000008E-2</v>
      </c>
      <c r="CL118" s="335">
        <f>INDEX('NOx &amp; CO2'!$T$6:$W$10,MATCH($C118,'NOx &amp; CO2'!$R$6:$R$10,1),MATCH(CL$108,'NOx &amp; CO2'!$T$5:$W$5,1))*CK118</f>
        <v>1.4200000000000008E-2</v>
      </c>
      <c r="CM118" s="335">
        <f>INDEX('NOx &amp; CO2'!$T$6:$W$10,MATCH($C118,'NOx &amp; CO2'!$R$6:$R$10,1),MATCH(CM$108,'NOx &amp; CO2'!$T$5:$W$5,1))*CL118</f>
        <v>1.4200000000000008E-2</v>
      </c>
      <c r="CN118" s="335">
        <f>INDEX('NOx &amp; CO2'!$T$6:$W$10,MATCH($C118,'NOx &amp; CO2'!$R$6:$R$10,1),MATCH(CN$108,'NOx &amp; CO2'!$T$5:$W$5,1))*CM118</f>
        <v>1.4200000000000008E-2</v>
      </c>
      <c r="CO118" s="335">
        <f>INDEX('NOx &amp; CO2'!$T$6:$W$10,MATCH($C118,'NOx &amp; CO2'!$R$6:$R$10,1),MATCH(CO$108,'NOx &amp; CO2'!$T$5:$W$5,1))*CN118</f>
        <v>1.4200000000000008E-2</v>
      </c>
      <c r="CP118" s="335">
        <f>INDEX('NOx &amp; CO2'!$T$6:$W$10,MATCH($C118,'NOx &amp; CO2'!$R$6:$R$10,1),MATCH(CP$108,'NOx &amp; CO2'!$T$5:$W$5,1))*CO118</f>
        <v>1.4200000000000008E-2</v>
      </c>
      <c r="CQ118" s="335">
        <f>INDEX('NOx &amp; CO2'!$T$6:$W$10,MATCH($C118,'NOx &amp; CO2'!$R$6:$R$10,1),MATCH(CQ$108,'NOx &amp; CO2'!$T$5:$W$5,1))*CP118</f>
        <v>1.4200000000000008E-2</v>
      </c>
      <c r="CR118" s="335">
        <f>INDEX('NOx &amp; CO2'!$T$6:$W$10,MATCH($C118,'NOx &amp; CO2'!$R$6:$R$10,1),MATCH(CR$108,'NOx &amp; CO2'!$T$5:$W$5,1))*CQ118</f>
        <v>1.4200000000000008E-2</v>
      </c>
      <c r="CS118" s="335">
        <f>INDEX('NOx &amp; CO2'!$T$6:$W$10,MATCH($C118,'NOx &amp; CO2'!$R$6:$R$10,1),MATCH(CS$108,'NOx &amp; CO2'!$T$5:$W$5,1))*CR118</f>
        <v>1.4200000000000008E-2</v>
      </c>
    </row>
    <row r="119" spans="1:97" s="323" customFormat="1" x14ac:dyDescent="0.25">
      <c r="A119" s="278">
        <f t="shared" ref="A119" si="124">A58</f>
        <v>0</v>
      </c>
      <c r="B119" s="278" t="str">
        <f>'UA basår'!B17</f>
        <v>0 0</v>
      </c>
      <c r="C119" s="278">
        <f t="shared" ref="C119" si="125">C58</f>
        <v>0</v>
      </c>
      <c r="D119" s="565">
        <f>INDEX('NOx &amp; CO2'!$E$6:$I$10,MATCH($C119,'NOx &amp; CO2'!$C$6:$C$10,1),MATCH(D$108,'NOx &amp; CO2'!$E$5:$H$5,1))</f>
        <v>7.17E-2</v>
      </c>
      <c r="E119" s="565">
        <f>INDEX('NOx &amp; CO2'!$T$6:$W$10,MATCH($C119,'NOx &amp; CO2'!$R$6:$R$10,1),MATCH(E$108,'NOx &amp; CO2'!$T$5:$W$5,1))*D119</f>
        <v>6.8558723496039697E-2</v>
      </c>
      <c r="F119" s="565">
        <f>INDEX('NOx &amp; CO2'!$T$6:$W$10,MATCH($C119,'NOx &amp; CO2'!$R$6:$R$10,1),MATCH(F$108,'NOx &amp; CO2'!$T$5:$W$5,1))*E119</f>
        <v>6.5555070675124491E-2</v>
      </c>
      <c r="G119" s="565">
        <f>INDEX('NOx &amp; CO2'!$T$6:$W$10,MATCH($C119,'NOx &amp; CO2'!$R$6:$R$10,1),MATCH(G$108,'NOx &amp; CO2'!$T$5:$W$5,1))*F119</f>
        <v>6.2683012052708514E-2</v>
      </c>
      <c r="H119" s="565">
        <f>INDEX('NOx &amp; CO2'!$T$6:$W$10,MATCH($C119,'NOx &amp; CO2'!$R$6:$R$10,1),MATCH(H$108,'NOx &amp; CO2'!$T$5:$W$5,1))*G119</f>
        <v>5.9936782304331478E-2</v>
      </c>
      <c r="I119" s="565">
        <f>INDEX('NOx &amp; CO2'!$T$6:$W$10,MATCH($C119,'NOx &amp; CO2'!$R$6:$R$10,1),MATCH(I$108,'NOx &amp; CO2'!$T$5:$W$5,1))*H119</f>
        <v>5.7310868692398702E-2</v>
      </c>
      <c r="J119" s="565">
        <f>INDEX('NOx &amp; CO2'!$T$6:$W$10,MATCH($C119,'NOx &amp; CO2'!$R$6:$R$10,1),MATCH(J$108,'NOx &amp; CO2'!$T$5:$W$5,1))*I119</f>
        <v>5.4800000000000008E-2</v>
      </c>
      <c r="K119" s="565">
        <f>INDEX('NOx &amp; CO2'!$T$6:$W$10,MATCH($C119,'NOx &amp; CO2'!$R$6:$R$10,1),MATCH(K$108,'NOx &amp; CO2'!$T$5:$W$5,1))*J119</f>
        <v>5.268069525177068E-2</v>
      </c>
      <c r="L119" s="565">
        <f>INDEX('NOx &amp; CO2'!$T$6:$W$10,MATCH($C119,'NOx &amp; CO2'!$R$6:$R$10,1),MATCH(L$108,'NOx &amp; CO2'!$T$5:$W$5,1))*K119</f>
        <v>5.0643351317699516E-2</v>
      </c>
      <c r="M119" s="565">
        <f>INDEX('NOx &amp; CO2'!$T$6:$W$10,MATCH($C119,'NOx &amp; CO2'!$R$6:$R$10,1),MATCH(M$108,'NOx &amp; CO2'!$T$5:$W$5,1))*L119</f>
        <v>4.8684798490804503E-2</v>
      </c>
      <c r="N119" s="565">
        <f>INDEX('NOx &amp; CO2'!$T$6:$W$10,MATCH($C119,'NOx &amp; CO2'!$R$6:$R$10,1),MATCH(N$108,'NOx &amp; CO2'!$T$5:$W$5,1))*M119</f>
        <v>4.6801989647590088E-2</v>
      </c>
      <c r="O119" s="565">
        <f>INDEX('NOx &amp; CO2'!$T$6:$W$10,MATCH($C119,'NOx &amp; CO2'!$R$6:$R$10,1),MATCH(O$108,'NOx &amp; CO2'!$T$5:$W$5,1))*N119</f>
        <v>4.4991995507321518E-2</v>
      </c>
      <c r="P119" s="565">
        <f>INDEX('NOx &amp; CO2'!$T$6:$W$10,MATCH($C119,'NOx &amp; CO2'!$R$6:$R$10,1),MATCH(P$108,'NOx &amp; CO2'!$T$5:$W$5,1))*O119</f>
        <v>4.3252000074639418E-2</v>
      </c>
      <c r="Q119" s="565">
        <f>INDEX('NOx &amp; CO2'!$T$6:$W$10,MATCH($C119,'NOx &amp; CO2'!$R$6:$R$10,1),MATCH(Q$108,'NOx &amp; CO2'!$T$5:$W$5,1))*P119</f>
        <v>4.1579296258424117E-2</v>
      </c>
      <c r="R119" s="565">
        <f>INDEX('NOx &amp; CO2'!$T$6:$W$10,MATCH($C119,'NOx &amp; CO2'!$R$6:$R$10,1),MATCH(R$108,'NOx &amp; CO2'!$T$5:$W$5,1))*Q119</f>
        <v>3.9971281660093602E-2</v>
      </c>
      <c r="S119" s="565">
        <f>INDEX('NOx &amp; CO2'!$T$6:$W$10,MATCH($C119,'NOx &amp; CO2'!$R$6:$R$10,1),MATCH(S$108,'NOx &amp; CO2'!$T$5:$W$5,1))*R119</f>
        <v>3.8425454524782507E-2</v>
      </c>
      <c r="T119" s="565">
        <f>INDEX('NOx &amp; CO2'!$T$6:$W$10,MATCH($C119,'NOx &amp; CO2'!$R$6:$R$10,1),MATCH(T$108,'NOx &amp; CO2'!$T$5:$W$5,1))*S119</f>
        <v>3.6939409849102912E-2</v>
      </c>
      <c r="U119" s="565">
        <f>INDEX('NOx &amp; CO2'!$T$6:$W$10,MATCH($C119,'NOx &amp; CO2'!$R$6:$R$10,1),MATCH(U$108,'NOx &amp; CO2'!$T$5:$W$5,1))*T119</f>
        <v>3.5510835639431505E-2</v>
      </c>
      <c r="V119" s="565">
        <f>INDEX('NOx &amp; CO2'!$T$6:$W$10,MATCH($C119,'NOx &amp; CO2'!$R$6:$R$10,1),MATCH(V$108,'NOx &amp; CO2'!$T$5:$W$5,1))*U119</f>
        <v>3.4137509314901608E-2</v>
      </c>
      <c r="W119" s="565">
        <f>INDEX('NOx &amp; CO2'!$T$6:$W$10,MATCH($C119,'NOx &amp; CO2'!$R$6:$R$10,1),MATCH(W$108,'NOx &amp; CO2'!$T$5:$W$5,1))*V119</f>
        <v>3.2817294249503907E-2</v>
      </c>
      <c r="X119" s="565">
        <f>INDEX('NOx &amp; CO2'!$T$6:$W$10,MATCH($C119,'NOx &amp; CO2'!$R$6:$R$10,1),MATCH(X$108,'NOx &amp; CO2'!$T$5:$W$5,1))*W119</f>
        <v>3.1548136447916084E-2</v>
      </c>
      <c r="Y119" s="565">
        <f>INDEX('NOx &amp; CO2'!$T$6:$W$10,MATCH($C119,'NOx &amp; CO2'!$R$6:$R$10,1),MATCH(Y$108,'NOx &amp; CO2'!$T$5:$W$5,1))*X119</f>
        <v>3.0328061349889527E-2</v>
      </c>
      <c r="Z119" s="565">
        <f>INDEX('NOx &amp; CO2'!$T$6:$W$10,MATCH($C119,'NOx &amp; CO2'!$R$6:$R$10,1),MATCH(Z$108,'NOx &amp; CO2'!$T$5:$W$5,1))*Y119</f>
        <v>2.9155170758221438E-2</v>
      </c>
      <c r="AA119" s="335">
        <f>INDEX('NOx &amp; CO2'!$T$6:$W$10,MATCH($C119,'NOx &amp; CO2'!$R$6:$R$10,1),MATCH(AA$108,'NOx &amp; CO2'!$T$5:$W$5,1))*Z119</f>
        <v>2.8027639885532835E-2</v>
      </c>
      <c r="AB119" s="335">
        <f>INDEX('NOx &amp; CO2'!$T$6:$W$10,MATCH($C119,'NOx &amp; CO2'!$R$6:$R$10,1),MATCH(AB$108,'NOx &amp; CO2'!$T$5:$W$5,1))*AA119</f>
        <v>2.6943714515257809E-2</v>
      </c>
      <c r="AC119" s="335">
        <f>INDEX('NOx &amp; CO2'!$T$6:$W$10,MATCH($C119,'NOx &amp; CO2'!$R$6:$R$10,1),MATCH(AC$108,'NOx &amp; CO2'!$T$5:$W$5,1))*AB119</f>
        <v>2.5901708272427128E-2</v>
      </c>
      <c r="AD119" s="335">
        <f>INDEX('NOx &amp; CO2'!$T$6:$W$10,MATCH($C119,'NOx &amp; CO2'!$R$6:$R$10,1),MATCH(AD$108,'NOx &amp; CO2'!$T$5:$W$5,1))*AC119</f>
        <v>2.4900000000000019E-2</v>
      </c>
      <c r="AE119" s="335">
        <f>INDEX('NOx &amp; CO2'!$T$6:$W$10,MATCH($C119,'NOx &amp; CO2'!$R$6:$R$10,1),MATCH(AE$108,'NOx &amp; CO2'!$T$5:$W$5,1))*AD119</f>
        <v>2.4210502134589099E-2</v>
      </c>
      <c r="AF119" s="335">
        <f>INDEX('NOx &amp; CO2'!$T$6:$W$10,MATCH($C119,'NOx &amp; CO2'!$R$6:$R$10,1),MATCH(AF$108,'NOx &amp; CO2'!$T$5:$W$5,1))*AE119</f>
        <v>2.3540096932086061E-2</v>
      </c>
      <c r="AG119" s="335">
        <f>INDEX('NOx &amp; CO2'!$T$6:$W$10,MATCH($C119,'NOx &amp; CO2'!$R$6:$R$10,1),MATCH(AG$108,'NOx &amp; CO2'!$T$5:$W$5,1))*AF119</f>
        <v>2.2888255703723031E-2</v>
      </c>
      <c r="AH119" s="335">
        <f>INDEX('NOx &amp; CO2'!$T$6:$W$10,MATCH($C119,'NOx &amp; CO2'!$R$6:$R$10,1),MATCH(AH$108,'NOx &amp; CO2'!$T$5:$W$5,1))*AG119</f>
        <v>2.2254464400482215E-2</v>
      </c>
      <c r="AI119" s="335">
        <f>INDEX('NOx &amp; CO2'!$T$6:$W$10,MATCH($C119,'NOx &amp; CO2'!$R$6:$R$10,1),MATCH(AI$108,'NOx &amp; CO2'!$T$5:$W$5,1))*AH119</f>
        <v>2.1638223207711301E-2</v>
      </c>
      <c r="AJ119" s="335">
        <f>INDEX('NOx &amp; CO2'!$T$6:$W$10,MATCH($C119,'NOx &amp; CO2'!$R$6:$R$10,1),MATCH(AJ$108,'NOx &amp; CO2'!$T$5:$W$5,1))*AI119</f>
        <v>2.1039046150964236E-2</v>
      </c>
      <c r="AK119" s="335">
        <f>INDEX('NOx &amp; CO2'!$T$6:$W$10,MATCH($C119,'NOx &amp; CO2'!$R$6:$R$10,1),MATCH(AK$108,'NOx &amp; CO2'!$T$5:$W$5,1))*AJ119</f>
        <v>2.0456460712756541E-2</v>
      </c>
      <c r="AL119" s="335">
        <f>INDEX('NOx &amp; CO2'!$T$6:$W$10,MATCH($C119,'NOx &amp; CO2'!$R$6:$R$10,1),MATCH(AL$108,'NOx &amp; CO2'!$T$5:$W$5,1))*AK119</f>
        <v>1.9890007459932926E-2</v>
      </c>
      <c r="AM119" s="335">
        <f>INDEX('NOx &amp; CO2'!$T$6:$W$10,MATCH($C119,'NOx &amp; CO2'!$R$6:$R$10,1),MATCH(AM$108,'NOx &amp; CO2'!$T$5:$W$5,1))*AL119</f>
        <v>1.9339239681353367E-2</v>
      </c>
      <c r="AN119" s="335">
        <f>INDEX('NOx &amp; CO2'!$T$6:$W$10,MATCH($C119,'NOx &amp; CO2'!$R$6:$R$10,1),MATCH(AN$108,'NOx &amp; CO2'!$T$5:$W$5,1))*AM119</f>
        <v>1.8803723035611869E-2</v>
      </c>
      <c r="AO119" s="335">
        <f>INDEX('NOx &amp; CO2'!$T$6:$W$10,MATCH($C119,'NOx &amp; CO2'!$R$6:$R$10,1),MATCH(AO$108,'NOx &amp; CO2'!$T$5:$W$5,1))*AN119</f>
        <v>1.8283035208510164E-2</v>
      </c>
      <c r="AP119" s="335">
        <f>INDEX('NOx &amp; CO2'!$T$6:$W$10,MATCH($C119,'NOx &amp; CO2'!$R$6:$R$10,1),MATCH(AP$108,'NOx &amp; CO2'!$T$5:$W$5,1))*AO119</f>
        <v>1.777676558001617E-2</v>
      </c>
      <c r="AQ119" s="335">
        <f>INDEX('NOx &amp; CO2'!$T$6:$W$10,MATCH($C119,'NOx &amp; CO2'!$R$6:$R$10,1),MATCH(AQ$108,'NOx &amp; CO2'!$T$5:$W$5,1))*AP119</f>
        <v>1.7284514900444626E-2</v>
      </c>
      <c r="AR119" s="335">
        <f>INDEX('NOx &amp; CO2'!$T$6:$W$10,MATCH($C119,'NOx &amp; CO2'!$R$6:$R$10,1),MATCH(AR$108,'NOx &amp; CO2'!$T$5:$W$5,1))*AQ119</f>
        <v>1.6805894975604474E-2</v>
      </c>
      <c r="AS119" s="335">
        <f>INDEX('NOx &amp; CO2'!$T$6:$W$10,MATCH($C119,'NOx &amp; CO2'!$R$6:$R$10,1),MATCH(AS$108,'NOx &amp; CO2'!$T$5:$W$5,1))*AR119</f>
        <v>1.6340528360664741E-2</v>
      </c>
      <c r="AT119" s="335">
        <f>INDEX('NOx &amp; CO2'!$T$6:$W$10,MATCH($C119,'NOx &amp; CO2'!$R$6:$R$10,1),MATCH(AT$108,'NOx &amp; CO2'!$T$5:$W$5,1))*AS119</f>
        <v>1.5888048062497474E-2</v>
      </c>
      <c r="AU119" s="335">
        <f>INDEX('NOx &amp; CO2'!$T$6:$W$10,MATCH($C119,'NOx &amp; CO2'!$R$6:$R$10,1),MATCH(AU$108,'NOx &amp; CO2'!$T$5:$W$5,1))*AT119</f>
        <v>1.5448097250263013E-2</v>
      </c>
      <c r="AV119" s="335">
        <f>INDEX('NOx &amp; CO2'!$T$6:$W$10,MATCH($C119,'NOx &amp; CO2'!$R$6:$R$10,1),MATCH(AV$108,'NOx &amp; CO2'!$T$5:$W$5,1))*AU119</f>
        <v>1.5020328974009333E-2</v>
      </c>
      <c r="AW119" s="335">
        <f>INDEX('NOx &amp; CO2'!$T$6:$W$10,MATCH($C119,'NOx &amp; CO2'!$R$6:$R$10,1),MATCH(AW$108,'NOx &amp; CO2'!$T$5:$W$5,1))*AV119</f>
        <v>1.4604405891063581E-2</v>
      </c>
      <c r="AX119" s="335">
        <f>INDEX('NOx &amp; CO2'!$T$6:$W$10,MATCH($C119,'NOx &amp; CO2'!$R$6:$R$10,1),MATCH(AX$108,'NOx &amp; CO2'!$T$5:$W$5,1))*AW119</f>
        <v>1.4200000000000008E-2</v>
      </c>
      <c r="AY119" s="335">
        <f>INDEX('NOx &amp; CO2'!$T$6:$W$10,MATCH($C119,'NOx &amp; CO2'!$R$6:$R$10,1),MATCH(AY$108,'NOx &amp; CO2'!$T$5:$W$5,1))*AX119</f>
        <v>1.4200000000000008E-2</v>
      </c>
      <c r="AZ119" s="335">
        <f>INDEX('NOx &amp; CO2'!$T$6:$W$10,MATCH($C119,'NOx &amp; CO2'!$R$6:$R$10,1),MATCH(AZ$108,'NOx &amp; CO2'!$T$5:$W$5,1))*AY119</f>
        <v>1.4200000000000008E-2</v>
      </c>
      <c r="BA119" s="335">
        <f>INDEX('NOx &amp; CO2'!$T$6:$W$10,MATCH($C119,'NOx &amp; CO2'!$R$6:$R$10,1),MATCH(BA$108,'NOx &amp; CO2'!$T$5:$W$5,1))*AZ119</f>
        <v>1.4200000000000008E-2</v>
      </c>
      <c r="BB119" s="335">
        <f>INDEX('NOx &amp; CO2'!$T$6:$W$10,MATCH($C119,'NOx &amp; CO2'!$R$6:$R$10,1),MATCH(BB$108,'NOx &amp; CO2'!$T$5:$W$5,1))*BA119</f>
        <v>1.4200000000000008E-2</v>
      </c>
      <c r="BC119" s="335">
        <f>INDEX('NOx &amp; CO2'!$T$6:$W$10,MATCH($C119,'NOx &amp; CO2'!$R$6:$R$10,1),MATCH(BC$108,'NOx &amp; CO2'!$T$5:$W$5,1))*BB119</f>
        <v>1.4200000000000008E-2</v>
      </c>
      <c r="BD119" s="335">
        <f>INDEX('NOx &amp; CO2'!$T$6:$W$10,MATCH($C119,'NOx &amp; CO2'!$R$6:$R$10,1),MATCH(BD$108,'NOx &amp; CO2'!$T$5:$W$5,1))*BC119</f>
        <v>1.4200000000000008E-2</v>
      </c>
      <c r="BE119" s="335">
        <f>INDEX('NOx &amp; CO2'!$T$6:$W$10,MATCH($C119,'NOx &amp; CO2'!$R$6:$R$10,1),MATCH(BE$108,'NOx &amp; CO2'!$T$5:$W$5,1))*BD119</f>
        <v>1.4200000000000008E-2</v>
      </c>
      <c r="BF119" s="335">
        <f>INDEX('NOx &amp; CO2'!$T$6:$W$10,MATCH($C119,'NOx &amp; CO2'!$R$6:$R$10,1),MATCH(BF$108,'NOx &amp; CO2'!$T$5:$W$5,1))*BE119</f>
        <v>1.4200000000000008E-2</v>
      </c>
      <c r="BG119" s="335">
        <f>INDEX('NOx &amp; CO2'!$T$6:$W$10,MATCH($C119,'NOx &amp; CO2'!$R$6:$R$10,1),MATCH(BG$108,'NOx &amp; CO2'!$T$5:$W$5,1))*BF119</f>
        <v>1.4200000000000008E-2</v>
      </c>
      <c r="BH119" s="335">
        <f>INDEX('NOx &amp; CO2'!$T$6:$W$10,MATCH($C119,'NOx &amp; CO2'!$R$6:$R$10,1),MATCH(BH$108,'NOx &amp; CO2'!$T$5:$W$5,1))*BG119</f>
        <v>1.4200000000000008E-2</v>
      </c>
      <c r="BI119" s="335">
        <f>INDEX('NOx &amp; CO2'!$T$6:$W$10,MATCH($C119,'NOx &amp; CO2'!$R$6:$R$10,1),MATCH(BI$108,'NOx &amp; CO2'!$T$5:$W$5,1))*BH119</f>
        <v>1.4200000000000008E-2</v>
      </c>
      <c r="BJ119" s="335">
        <f>INDEX('NOx &amp; CO2'!$T$6:$W$10,MATCH($C119,'NOx &amp; CO2'!$R$6:$R$10,1),MATCH(BJ$108,'NOx &amp; CO2'!$T$5:$W$5,1))*BI119</f>
        <v>1.4200000000000008E-2</v>
      </c>
      <c r="BK119" s="335">
        <f>INDEX('NOx &amp; CO2'!$T$6:$W$10,MATCH($C119,'NOx &amp; CO2'!$R$6:$R$10,1),MATCH(BK$108,'NOx &amp; CO2'!$T$5:$W$5,1))*BJ119</f>
        <v>1.4200000000000008E-2</v>
      </c>
      <c r="BL119" s="335">
        <f>INDEX('NOx &amp; CO2'!$T$6:$W$10,MATCH($C119,'NOx &amp; CO2'!$R$6:$R$10,1),MATCH(BL$108,'NOx &amp; CO2'!$T$5:$W$5,1))*BK119</f>
        <v>1.4200000000000008E-2</v>
      </c>
      <c r="BM119" s="335">
        <f>INDEX('NOx &amp; CO2'!$T$6:$W$10,MATCH($C119,'NOx &amp; CO2'!$R$6:$R$10,1),MATCH(BM$108,'NOx &amp; CO2'!$T$5:$W$5,1))*BL119</f>
        <v>1.4200000000000008E-2</v>
      </c>
      <c r="BN119" s="335">
        <f>INDEX('NOx &amp; CO2'!$T$6:$W$10,MATCH($C119,'NOx &amp; CO2'!$R$6:$R$10,1),MATCH(BN$108,'NOx &amp; CO2'!$T$5:$W$5,1))*BM119</f>
        <v>1.4200000000000008E-2</v>
      </c>
      <c r="BO119" s="335">
        <f>INDEX('NOx &amp; CO2'!$T$6:$W$10,MATCH($C119,'NOx &amp; CO2'!$R$6:$R$10,1),MATCH(BO$108,'NOx &amp; CO2'!$T$5:$W$5,1))*BN119</f>
        <v>1.4200000000000008E-2</v>
      </c>
      <c r="BP119" s="335">
        <f>INDEX('NOx &amp; CO2'!$T$6:$W$10,MATCH($C119,'NOx &amp; CO2'!$R$6:$R$10,1),MATCH(BP$108,'NOx &amp; CO2'!$T$5:$W$5,1))*BO119</f>
        <v>1.4200000000000008E-2</v>
      </c>
      <c r="BQ119" s="335">
        <f>INDEX('NOx &amp; CO2'!$T$6:$W$10,MATCH($C119,'NOx &amp; CO2'!$R$6:$R$10,1),MATCH(BQ$108,'NOx &amp; CO2'!$T$5:$W$5,1))*BP119</f>
        <v>1.4200000000000008E-2</v>
      </c>
      <c r="BR119" s="335">
        <f>INDEX('NOx &amp; CO2'!$T$6:$W$10,MATCH($C119,'NOx &amp; CO2'!$R$6:$R$10,1),MATCH(BR$108,'NOx &amp; CO2'!$T$5:$W$5,1))*BQ119</f>
        <v>1.4200000000000008E-2</v>
      </c>
      <c r="BS119" s="335">
        <f>INDEX('NOx &amp; CO2'!$T$6:$W$10,MATCH($C119,'NOx &amp; CO2'!$R$6:$R$10,1),MATCH(BS$108,'NOx &amp; CO2'!$T$5:$W$5,1))*BR119</f>
        <v>1.4200000000000008E-2</v>
      </c>
      <c r="BT119" s="335">
        <f>INDEX('NOx &amp; CO2'!$T$6:$W$10,MATCH($C119,'NOx &amp; CO2'!$R$6:$R$10,1),MATCH(BT$108,'NOx &amp; CO2'!$T$5:$W$5,1))*BS119</f>
        <v>1.4200000000000008E-2</v>
      </c>
      <c r="BU119" s="335">
        <f>INDEX('NOx &amp; CO2'!$T$6:$W$10,MATCH($C119,'NOx &amp; CO2'!$R$6:$R$10,1),MATCH(BU$108,'NOx &amp; CO2'!$T$5:$W$5,1))*BT119</f>
        <v>1.4200000000000008E-2</v>
      </c>
      <c r="BV119" s="335">
        <f>INDEX('NOx &amp; CO2'!$T$6:$W$10,MATCH($C119,'NOx &amp; CO2'!$R$6:$R$10,1),MATCH(BV$108,'NOx &amp; CO2'!$T$5:$W$5,1))*BU119</f>
        <v>1.4200000000000008E-2</v>
      </c>
      <c r="BW119" s="335">
        <f>INDEX('NOx &amp; CO2'!$T$6:$W$10,MATCH($C119,'NOx &amp; CO2'!$R$6:$R$10,1),MATCH(BW$108,'NOx &amp; CO2'!$T$5:$W$5,1))*BV119</f>
        <v>1.4200000000000008E-2</v>
      </c>
      <c r="BX119" s="335">
        <f>INDEX('NOx &amp; CO2'!$T$6:$W$10,MATCH($C119,'NOx &amp; CO2'!$R$6:$R$10,1),MATCH(BX$108,'NOx &amp; CO2'!$T$5:$W$5,1))*BW119</f>
        <v>1.4200000000000008E-2</v>
      </c>
      <c r="BY119" s="335">
        <f>INDEX('NOx &amp; CO2'!$T$6:$W$10,MATCH($C119,'NOx &amp; CO2'!$R$6:$R$10,1),MATCH(BY$108,'NOx &amp; CO2'!$T$5:$W$5,1))*BX119</f>
        <v>1.4200000000000008E-2</v>
      </c>
      <c r="BZ119" s="335">
        <f>INDEX('NOx &amp; CO2'!$T$6:$W$10,MATCH($C119,'NOx &amp; CO2'!$R$6:$R$10,1),MATCH(BZ$108,'NOx &amp; CO2'!$T$5:$W$5,1))*BY119</f>
        <v>1.4200000000000008E-2</v>
      </c>
      <c r="CA119" s="335">
        <f>INDEX('NOx &amp; CO2'!$T$6:$W$10,MATCH($C119,'NOx &amp; CO2'!$R$6:$R$10,1),MATCH(CA$108,'NOx &amp; CO2'!$T$5:$W$5,1))*BZ119</f>
        <v>1.4200000000000008E-2</v>
      </c>
      <c r="CB119" s="335">
        <f>INDEX('NOx &amp; CO2'!$T$6:$W$10,MATCH($C119,'NOx &amp; CO2'!$R$6:$R$10,1),MATCH(CB$108,'NOx &amp; CO2'!$T$5:$W$5,1))*CA119</f>
        <v>1.4200000000000008E-2</v>
      </c>
      <c r="CC119" s="335">
        <f>INDEX('NOx &amp; CO2'!$T$6:$W$10,MATCH($C119,'NOx &amp; CO2'!$R$6:$R$10,1),MATCH(CC$108,'NOx &amp; CO2'!$T$5:$W$5,1))*CB119</f>
        <v>1.4200000000000008E-2</v>
      </c>
      <c r="CD119" s="335">
        <f>INDEX('NOx &amp; CO2'!$T$6:$W$10,MATCH($C119,'NOx &amp; CO2'!$R$6:$R$10,1),MATCH(CD$108,'NOx &amp; CO2'!$T$5:$W$5,1))*CC119</f>
        <v>1.4200000000000008E-2</v>
      </c>
      <c r="CE119" s="335">
        <f>INDEX('NOx &amp; CO2'!$T$6:$W$10,MATCH($C119,'NOx &amp; CO2'!$R$6:$R$10,1),MATCH(CE$108,'NOx &amp; CO2'!$T$5:$W$5,1))*CD119</f>
        <v>1.4200000000000008E-2</v>
      </c>
      <c r="CF119" s="335">
        <f>INDEX('NOx &amp; CO2'!$T$6:$W$10,MATCH($C119,'NOx &amp; CO2'!$R$6:$R$10,1),MATCH(CF$108,'NOx &amp; CO2'!$T$5:$W$5,1))*CE119</f>
        <v>1.4200000000000008E-2</v>
      </c>
      <c r="CG119" s="335">
        <f>INDEX('NOx &amp; CO2'!$T$6:$W$10,MATCH($C119,'NOx &amp; CO2'!$R$6:$R$10,1),MATCH(CG$108,'NOx &amp; CO2'!$T$5:$W$5,1))*CF119</f>
        <v>1.4200000000000008E-2</v>
      </c>
      <c r="CH119" s="335">
        <f>INDEX('NOx &amp; CO2'!$T$6:$W$10,MATCH($C119,'NOx &amp; CO2'!$R$6:$R$10,1),MATCH(CH$108,'NOx &amp; CO2'!$T$5:$W$5,1))*CG119</f>
        <v>1.4200000000000008E-2</v>
      </c>
      <c r="CI119" s="335">
        <f>INDEX('NOx &amp; CO2'!$T$6:$W$10,MATCH($C119,'NOx &amp; CO2'!$R$6:$R$10,1),MATCH(CI$108,'NOx &amp; CO2'!$T$5:$W$5,1))*CH119</f>
        <v>1.4200000000000008E-2</v>
      </c>
      <c r="CJ119" s="335">
        <f>INDEX('NOx &amp; CO2'!$T$6:$W$10,MATCH($C119,'NOx &amp; CO2'!$R$6:$R$10,1),MATCH(CJ$108,'NOx &amp; CO2'!$T$5:$W$5,1))*CI119</f>
        <v>1.4200000000000008E-2</v>
      </c>
      <c r="CK119" s="335">
        <f>INDEX('NOx &amp; CO2'!$T$6:$W$10,MATCH($C119,'NOx &amp; CO2'!$R$6:$R$10,1),MATCH(CK$108,'NOx &amp; CO2'!$T$5:$W$5,1))*CJ119</f>
        <v>1.4200000000000008E-2</v>
      </c>
      <c r="CL119" s="335">
        <f>INDEX('NOx &amp; CO2'!$T$6:$W$10,MATCH($C119,'NOx &amp; CO2'!$R$6:$R$10,1),MATCH(CL$108,'NOx &amp; CO2'!$T$5:$W$5,1))*CK119</f>
        <v>1.4200000000000008E-2</v>
      </c>
      <c r="CM119" s="335">
        <f>INDEX('NOx &amp; CO2'!$T$6:$W$10,MATCH($C119,'NOx &amp; CO2'!$R$6:$R$10,1),MATCH(CM$108,'NOx &amp; CO2'!$T$5:$W$5,1))*CL119</f>
        <v>1.4200000000000008E-2</v>
      </c>
      <c r="CN119" s="335">
        <f>INDEX('NOx &amp; CO2'!$T$6:$W$10,MATCH($C119,'NOx &amp; CO2'!$R$6:$R$10,1),MATCH(CN$108,'NOx &amp; CO2'!$T$5:$W$5,1))*CM119</f>
        <v>1.4200000000000008E-2</v>
      </c>
      <c r="CO119" s="335">
        <f>INDEX('NOx &amp; CO2'!$T$6:$W$10,MATCH($C119,'NOx &amp; CO2'!$R$6:$R$10,1),MATCH(CO$108,'NOx &amp; CO2'!$T$5:$W$5,1))*CN119</f>
        <v>1.4200000000000008E-2</v>
      </c>
      <c r="CP119" s="335">
        <f>INDEX('NOx &amp; CO2'!$T$6:$W$10,MATCH($C119,'NOx &amp; CO2'!$R$6:$R$10,1),MATCH(CP$108,'NOx &amp; CO2'!$T$5:$W$5,1))*CO119</f>
        <v>1.4200000000000008E-2</v>
      </c>
      <c r="CQ119" s="335">
        <f>INDEX('NOx &amp; CO2'!$T$6:$W$10,MATCH($C119,'NOx &amp; CO2'!$R$6:$R$10,1),MATCH(CQ$108,'NOx &amp; CO2'!$T$5:$W$5,1))*CP119</f>
        <v>1.4200000000000008E-2</v>
      </c>
      <c r="CR119" s="335">
        <f>INDEX('NOx &amp; CO2'!$T$6:$W$10,MATCH($C119,'NOx &amp; CO2'!$R$6:$R$10,1),MATCH(CR$108,'NOx &amp; CO2'!$T$5:$W$5,1))*CQ119</f>
        <v>1.4200000000000008E-2</v>
      </c>
      <c r="CS119" s="335">
        <f>INDEX('NOx &amp; CO2'!$T$6:$W$10,MATCH($C119,'NOx &amp; CO2'!$R$6:$R$10,1),MATCH(CS$108,'NOx &amp; CO2'!$T$5:$W$5,1))*CR119</f>
        <v>1.4200000000000008E-2</v>
      </c>
    </row>
    <row r="120" spans="1:97" s="323" customFormat="1" x14ac:dyDescent="0.25">
      <c r="A120" s="278">
        <f t="shared" ref="A120" si="126">A59</f>
        <v>0</v>
      </c>
      <c r="B120" s="278" t="str">
        <f>'UA basår'!B18</f>
        <v>0 0</v>
      </c>
      <c r="C120" s="278">
        <f t="shared" ref="C120" si="127">C59</f>
        <v>0</v>
      </c>
      <c r="D120" s="565">
        <f>INDEX('NOx &amp; CO2'!$E$6:$I$10,MATCH($C120,'NOx &amp; CO2'!$C$6:$C$10,1),MATCH(D$108,'NOx &amp; CO2'!$E$5:$H$5,1))</f>
        <v>7.17E-2</v>
      </c>
      <c r="E120" s="565">
        <f>INDEX('NOx &amp; CO2'!$T$6:$W$10,MATCH($C120,'NOx &amp; CO2'!$R$6:$R$10,1),MATCH(E$108,'NOx &amp; CO2'!$T$5:$W$5,1))*D120</f>
        <v>6.8558723496039697E-2</v>
      </c>
      <c r="F120" s="565">
        <f>INDEX('NOx &amp; CO2'!$T$6:$W$10,MATCH($C120,'NOx &amp; CO2'!$R$6:$R$10,1),MATCH(F$108,'NOx &amp; CO2'!$T$5:$W$5,1))*E120</f>
        <v>6.5555070675124491E-2</v>
      </c>
      <c r="G120" s="565">
        <f>INDEX('NOx &amp; CO2'!$T$6:$W$10,MATCH($C120,'NOx &amp; CO2'!$R$6:$R$10,1),MATCH(G$108,'NOx &amp; CO2'!$T$5:$W$5,1))*F120</f>
        <v>6.2683012052708514E-2</v>
      </c>
      <c r="H120" s="565">
        <f>INDEX('NOx &amp; CO2'!$T$6:$W$10,MATCH($C120,'NOx &amp; CO2'!$R$6:$R$10,1),MATCH(H$108,'NOx &amp; CO2'!$T$5:$W$5,1))*G120</f>
        <v>5.9936782304331478E-2</v>
      </c>
      <c r="I120" s="565">
        <f>INDEX('NOx &amp; CO2'!$T$6:$W$10,MATCH($C120,'NOx &amp; CO2'!$R$6:$R$10,1),MATCH(I$108,'NOx &amp; CO2'!$T$5:$W$5,1))*H120</f>
        <v>5.7310868692398702E-2</v>
      </c>
      <c r="J120" s="565">
        <f>INDEX('NOx &amp; CO2'!$T$6:$W$10,MATCH($C120,'NOx &amp; CO2'!$R$6:$R$10,1),MATCH(J$108,'NOx &amp; CO2'!$T$5:$W$5,1))*I120</f>
        <v>5.4800000000000008E-2</v>
      </c>
      <c r="K120" s="565">
        <f>INDEX('NOx &amp; CO2'!$T$6:$W$10,MATCH($C120,'NOx &amp; CO2'!$R$6:$R$10,1),MATCH(K$108,'NOx &amp; CO2'!$T$5:$W$5,1))*J120</f>
        <v>5.268069525177068E-2</v>
      </c>
      <c r="L120" s="565">
        <f>INDEX('NOx &amp; CO2'!$T$6:$W$10,MATCH($C120,'NOx &amp; CO2'!$R$6:$R$10,1),MATCH(L$108,'NOx &amp; CO2'!$T$5:$W$5,1))*K120</f>
        <v>5.0643351317699516E-2</v>
      </c>
      <c r="M120" s="565">
        <f>INDEX('NOx &amp; CO2'!$T$6:$W$10,MATCH($C120,'NOx &amp; CO2'!$R$6:$R$10,1),MATCH(M$108,'NOx &amp; CO2'!$T$5:$W$5,1))*L120</f>
        <v>4.8684798490804503E-2</v>
      </c>
      <c r="N120" s="565">
        <f>INDEX('NOx &amp; CO2'!$T$6:$W$10,MATCH($C120,'NOx &amp; CO2'!$R$6:$R$10,1),MATCH(N$108,'NOx &amp; CO2'!$T$5:$W$5,1))*M120</f>
        <v>4.6801989647590088E-2</v>
      </c>
      <c r="O120" s="565">
        <f>INDEX('NOx &amp; CO2'!$T$6:$W$10,MATCH($C120,'NOx &amp; CO2'!$R$6:$R$10,1),MATCH(O$108,'NOx &amp; CO2'!$T$5:$W$5,1))*N120</f>
        <v>4.4991995507321518E-2</v>
      </c>
      <c r="P120" s="565">
        <f>INDEX('NOx &amp; CO2'!$T$6:$W$10,MATCH($C120,'NOx &amp; CO2'!$R$6:$R$10,1),MATCH(P$108,'NOx &amp; CO2'!$T$5:$W$5,1))*O120</f>
        <v>4.3252000074639418E-2</v>
      </c>
      <c r="Q120" s="565">
        <f>INDEX('NOx &amp; CO2'!$T$6:$W$10,MATCH($C120,'NOx &amp; CO2'!$R$6:$R$10,1),MATCH(Q$108,'NOx &amp; CO2'!$T$5:$W$5,1))*P120</f>
        <v>4.1579296258424117E-2</v>
      </c>
      <c r="R120" s="565">
        <f>INDEX('NOx &amp; CO2'!$T$6:$W$10,MATCH($C120,'NOx &amp; CO2'!$R$6:$R$10,1),MATCH(R$108,'NOx &amp; CO2'!$T$5:$W$5,1))*Q120</f>
        <v>3.9971281660093602E-2</v>
      </c>
      <c r="S120" s="565">
        <f>INDEX('NOx &amp; CO2'!$T$6:$W$10,MATCH($C120,'NOx &amp; CO2'!$R$6:$R$10,1),MATCH(S$108,'NOx &amp; CO2'!$T$5:$W$5,1))*R120</f>
        <v>3.8425454524782507E-2</v>
      </c>
      <c r="T120" s="565">
        <f>INDEX('NOx &amp; CO2'!$T$6:$W$10,MATCH($C120,'NOx &amp; CO2'!$R$6:$R$10,1),MATCH(T$108,'NOx &amp; CO2'!$T$5:$W$5,1))*S120</f>
        <v>3.6939409849102912E-2</v>
      </c>
      <c r="U120" s="565">
        <f>INDEX('NOx &amp; CO2'!$T$6:$W$10,MATCH($C120,'NOx &amp; CO2'!$R$6:$R$10,1),MATCH(U$108,'NOx &amp; CO2'!$T$5:$W$5,1))*T120</f>
        <v>3.5510835639431505E-2</v>
      </c>
      <c r="V120" s="565">
        <f>INDEX('NOx &amp; CO2'!$T$6:$W$10,MATCH($C120,'NOx &amp; CO2'!$R$6:$R$10,1),MATCH(V$108,'NOx &amp; CO2'!$T$5:$W$5,1))*U120</f>
        <v>3.4137509314901608E-2</v>
      </c>
      <c r="W120" s="565">
        <f>INDEX('NOx &amp; CO2'!$T$6:$W$10,MATCH($C120,'NOx &amp; CO2'!$R$6:$R$10,1),MATCH(W$108,'NOx &amp; CO2'!$T$5:$W$5,1))*V120</f>
        <v>3.2817294249503907E-2</v>
      </c>
      <c r="X120" s="565">
        <f>INDEX('NOx &amp; CO2'!$T$6:$W$10,MATCH($C120,'NOx &amp; CO2'!$R$6:$R$10,1),MATCH(X$108,'NOx &amp; CO2'!$T$5:$W$5,1))*W120</f>
        <v>3.1548136447916084E-2</v>
      </c>
      <c r="Y120" s="565">
        <f>INDEX('NOx &amp; CO2'!$T$6:$W$10,MATCH($C120,'NOx &amp; CO2'!$R$6:$R$10,1),MATCH(Y$108,'NOx &amp; CO2'!$T$5:$W$5,1))*X120</f>
        <v>3.0328061349889527E-2</v>
      </c>
      <c r="Z120" s="565">
        <f>INDEX('NOx &amp; CO2'!$T$6:$W$10,MATCH($C120,'NOx &amp; CO2'!$R$6:$R$10,1),MATCH(Z$108,'NOx &amp; CO2'!$T$5:$W$5,1))*Y120</f>
        <v>2.9155170758221438E-2</v>
      </c>
      <c r="AA120" s="335">
        <f>INDEX('NOx &amp; CO2'!$T$6:$W$10,MATCH($C120,'NOx &amp; CO2'!$R$6:$R$10,1),MATCH(AA$108,'NOx &amp; CO2'!$T$5:$W$5,1))*Z120</f>
        <v>2.8027639885532835E-2</v>
      </c>
      <c r="AB120" s="335">
        <f>INDEX('NOx &amp; CO2'!$T$6:$W$10,MATCH($C120,'NOx &amp; CO2'!$R$6:$R$10,1),MATCH(AB$108,'NOx &amp; CO2'!$T$5:$W$5,1))*AA120</f>
        <v>2.6943714515257809E-2</v>
      </c>
      <c r="AC120" s="335">
        <f>INDEX('NOx &amp; CO2'!$T$6:$W$10,MATCH($C120,'NOx &amp; CO2'!$R$6:$R$10,1),MATCH(AC$108,'NOx &amp; CO2'!$T$5:$W$5,1))*AB120</f>
        <v>2.5901708272427128E-2</v>
      </c>
      <c r="AD120" s="335">
        <f>INDEX('NOx &amp; CO2'!$T$6:$W$10,MATCH($C120,'NOx &amp; CO2'!$R$6:$R$10,1),MATCH(AD$108,'NOx &amp; CO2'!$T$5:$W$5,1))*AC120</f>
        <v>2.4900000000000019E-2</v>
      </c>
      <c r="AE120" s="335">
        <f>INDEX('NOx &amp; CO2'!$T$6:$W$10,MATCH($C120,'NOx &amp; CO2'!$R$6:$R$10,1),MATCH(AE$108,'NOx &amp; CO2'!$T$5:$W$5,1))*AD120</f>
        <v>2.4210502134589099E-2</v>
      </c>
      <c r="AF120" s="335">
        <f>INDEX('NOx &amp; CO2'!$T$6:$W$10,MATCH($C120,'NOx &amp; CO2'!$R$6:$R$10,1),MATCH(AF$108,'NOx &amp; CO2'!$T$5:$W$5,1))*AE120</f>
        <v>2.3540096932086061E-2</v>
      </c>
      <c r="AG120" s="335">
        <f>INDEX('NOx &amp; CO2'!$T$6:$W$10,MATCH($C120,'NOx &amp; CO2'!$R$6:$R$10,1),MATCH(AG$108,'NOx &amp; CO2'!$T$5:$W$5,1))*AF120</f>
        <v>2.2888255703723031E-2</v>
      </c>
      <c r="AH120" s="335">
        <f>INDEX('NOx &amp; CO2'!$T$6:$W$10,MATCH($C120,'NOx &amp; CO2'!$R$6:$R$10,1),MATCH(AH$108,'NOx &amp; CO2'!$T$5:$W$5,1))*AG120</f>
        <v>2.2254464400482215E-2</v>
      </c>
      <c r="AI120" s="335">
        <f>INDEX('NOx &amp; CO2'!$T$6:$W$10,MATCH($C120,'NOx &amp; CO2'!$R$6:$R$10,1),MATCH(AI$108,'NOx &amp; CO2'!$T$5:$W$5,1))*AH120</f>
        <v>2.1638223207711301E-2</v>
      </c>
      <c r="AJ120" s="335">
        <f>INDEX('NOx &amp; CO2'!$T$6:$W$10,MATCH($C120,'NOx &amp; CO2'!$R$6:$R$10,1),MATCH(AJ$108,'NOx &amp; CO2'!$T$5:$W$5,1))*AI120</f>
        <v>2.1039046150964236E-2</v>
      </c>
      <c r="AK120" s="335">
        <f>INDEX('NOx &amp; CO2'!$T$6:$W$10,MATCH($C120,'NOx &amp; CO2'!$R$6:$R$10,1),MATCH(AK$108,'NOx &amp; CO2'!$T$5:$W$5,1))*AJ120</f>
        <v>2.0456460712756541E-2</v>
      </c>
      <c r="AL120" s="335">
        <f>INDEX('NOx &amp; CO2'!$T$6:$W$10,MATCH($C120,'NOx &amp; CO2'!$R$6:$R$10,1),MATCH(AL$108,'NOx &amp; CO2'!$T$5:$W$5,1))*AK120</f>
        <v>1.9890007459932926E-2</v>
      </c>
      <c r="AM120" s="335">
        <f>INDEX('NOx &amp; CO2'!$T$6:$W$10,MATCH($C120,'NOx &amp; CO2'!$R$6:$R$10,1),MATCH(AM$108,'NOx &amp; CO2'!$T$5:$W$5,1))*AL120</f>
        <v>1.9339239681353367E-2</v>
      </c>
      <c r="AN120" s="335">
        <f>INDEX('NOx &amp; CO2'!$T$6:$W$10,MATCH($C120,'NOx &amp; CO2'!$R$6:$R$10,1),MATCH(AN$108,'NOx &amp; CO2'!$T$5:$W$5,1))*AM120</f>
        <v>1.8803723035611869E-2</v>
      </c>
      <c r="AO120" s="335">
        <f>INDEX('NOx &amp; CO2'!$T$6:$W$10,MATCH($C120,'NOx &amp; CO2'!$R$6:$R$10,1),MATCH(AO$108,'NOx &amp; CO2'!$T$5:$W$5,1))*AN120</f>
        <v>1.8283035208510164E-2</v>
      </c>
      <c r="AP120" s="335">
        <f>INDEX('NOx &amp; CO2'!$T$6:$W$10,MATCH($C120,'NOx &amp; CO2'!$R$6:$R$10,1),MATCH(AP$108,'NOx &amp; CO2'!$T$5:$W$5,1))*AO120</f>
        <v>1.777676558001617E-2</v>
      </c>
      <c r="AQ120" s="335">
        <f>INDEX('NOx &amp; CO2'!$T$6:$W$10,MATCH($C120,'NOx &amp; CO2'!$R$6:$R$10,1),MATCH(AQ$108,'NOx &amp; CO2'!$T$5:$W$5,1))*AP120</f>
        <v>1.7284514900444626E-2</v>
      </c>
      <c r="AR120" s="335">
        <f>INDEX('NOx &amp; CO2'!$T$6:$W$10,MATCH($C120,'NOx &amp; CO2'!$R$6:$R$10,1),MATCH(AR$108,'NOx &amp; CO2'!$T$5:$W$5,1))*AQ120</f>
        <v>1.6805894975604474E-2</v>
      </c>
      <c r="AS120" s="335">
        <f>INDEX('NOx &amp; CO2'!$T$6:$W$10,MATCH($C120,'NOx &amp; CO2'!$R$6:$R$10,1),MATCH(AS$108,'NOx &amp; CO2'!$T$5:$W$5,1))*AR120</f>
        <v>1.6340528360664741E-2</v>
      </c>
      <c r="AT120" s="335">
        <f>INDEX('NOx &amp; CO2'!$T$6:$W$10,MATCH($C120,'NOx &amp; CO2'!$R$6:$R$10,1),MATCH(AT$108,'NOx &amp; CO2'!$T$5:$W$5,1))*AS120</f>
        <v>1.5888048062497474E-2</v>
      </c>
      <c r="AU120" s="335">
        <f>INDEX('NOx &amp; CO2'!$T$6:$W$10,MATCH($C120,'NOx &amp; CO2'!$R$6:$R$10,1),MATCH(AU$108,'NOx &amp; CO2'!$T$5:$W$5,1))*AT120</f>
        <v>1.5448097250263013E-2</v>
      </c>
      <c r="AV120" s="335">
        <f>INDEX('NOx &amp; CO2'!$T$6:$W$10,MATCH($C120,'NOx &amp; CO2'!$R$6:$R$10,1),MATCH(AV$108,'NOx &amp; CO2'!$T$5:$W$5,1))*AU120</f>
        <v>1.5020328974009333E-2</v>
      </c>
      <c r="AW120" s="335">
        <f>INDEX('NOx &amp; CO2'!$T$6:$W$10,MATCH($C120,'NOx &amp; CO2'!$R$6:$R$10,1),MATCH(AW$108,'NOx &amp; CO2'!$T$5:$W$5,1))*AV120</f>
        <v>1.4604405891063581E-2</v>
      </c>
      <c r="AX120" s="335">
        <f>INDEX('NOx &amp; CO2'!$T$6:$W$10,MATCH($C120,'NOx &amp; CO2'!$R$6:$R$10,1),MATCH(AX$108,'NOx &amp; CO2'!$T$5:$W$5,1))*AW120</f>
        <v>1.4200000000000008E-2</v>
      </c>
      <c r="AY120" s="335">
        <f>INDEX('NOx &amp; CO2'!$T$6:$W$10,MATCH($C120,'NOx &amp; CO2'!$R$6:$R$10,1),MATCH(AY$108,'NOx &amp; CO2'!$T$5:$W$5,1))*AX120</f>
        <v>1.4200000000000008E-2</v>
      </c>
      <c r="AZ120" s="335">
        <f>INDEX('NOx &amp; CO2'!$T$6:$W$10,MATCH($C120,'NOx &amp; CO2'!$R$6:$R$10,1),MATCH(AZ$108,'NOx &amp; CO2'!$T$5:$W$5,1))*AY120</f>
        <v>1.4200000000000008E-2</v>
      </c>
      <c r="BA120" s="335">
        <f>INDEX('NOx &amp; CO2'!$T$6:$W$10,MATCH($C120,'NOx &amp; CO2'!$R$6:$R$10,1),MATCH(BA$108,'NOx &amp; CO2'!$T$5:$W$5,1))*AZ120</f>
        <v>1.4200000000000008E-2</v>
      </c>
      <c r="BB120" s="335">
        <f>INDEX('NOx &amp; CO2'!$T$6:$W$10,MATCH($C120,'NOx &amp; CO2'!$R$6:$R$10,1),MATCH(BB$108,'NOx &amp; CO2'!$T$5:$W$5,1))*BA120</f>
        <v>1.4200000000000008E-2</v>
      </c>
      <c r="BC120" s="335">
        <f>INDEX('NOx &amp; CO2'!$T$6:$W$10,MATCH($C120,'NOx &amp; CO2'!$R$6:$R$10,1),MATCH(BC$108,'NOx &amp; CO2'!$T$5:$W$5,1))*BB120</f>
        <v>1.4200000000000008E-2</v>
      </c>
      <c r="BD120" s="335">
        <f>INDEX('NOx &amp; CO2'!$T$6:$W$10,MATCH($C120,'NOx &amp; CO2'!$R$6:$R$10,1),MATCH(BD$108,'NOx &amp; CO2'!$T$5:$W$5,1))*BC120</f>
        <v>1.4200000000000008E-2</v>
      </c>
      <c r="BE120" s="335">
        <f>INDEX('NOx &amp; CO2'!$T$6:$W$10,MATCH($C120,'NOx &amp; CO2'!$R$6:$R$10,1),MATCH(BE$108,'NOx &amp; CO2'!$T$5:$W$5,1))*BD120</f>
        <v>1.4200000000000008E-2</v>
      </c>
      <c r="BF120" s="335">
        <f>INDEX('NOx &amp; CO2'!$T$6:$W$10,MATCH($C120,'NOx &amp; CO2'!$R$6:$R$10,1),MATCH(BF$108,'NOx &amp; CO2'!$T$5:$W$5,1))*BE120</f>
        <v>1.4200000000000008E-2</v>
      </c>
      <c r="BG120" s="335">
        <f>INDEX('NOx &amp; CO2'!$T$6:$W$10,MATCH($C120,'NOx &amp; CO2'!$R$6:$R$10,1),MATCH(BG$108,'NOx &amp; CO2'!$T$5:$W$5,1))*BF120</f>
        <v>1.4200000000000008E-2</v>
      </c>
      <c r="BH120" s="335">
        <f>INDEX('NOx &amp; CO2'!$T$6:$W$10,MATCH($C120,'NOx &amp; CO2'!$R$6:$R$10,1),MATCH(BH$108,'NOx &amp; CO2'!$T$5:$W$5,1))*BG120</f>
        <v>1.4200000000000008E-2</v>
      </c>
      <c r="BI120" s="335">
        <f>INDEX('NOx &amp; CO2'!$T$6:$W$10,MATCH($C120,'NOx &amp; CO2'!$R$6:$R$10,1),MATCH(BI$108,'NOx &amp; CO2'!$T$5:$W$5,1))*BH120</f>
        <v>1.4200000000000008E-2</v>
      </c>
      <c r="BJ120" s="335">
        <f>INDEX('NOx &amp; CO2'!$T$6:$W$10,MATCH($C120,'NOx &amp; CO2'!$R$6:$R$10,1),MATCH(BJ$108,'NOx &amp; CO2'!$T$5:$W$5,1))*BI120</f>
        <v>1.4200000000000008E-2</v>
      </c>
      <c r="BK120" s="335">
        <f>INDEX('NOx &amp; CO2'!$T$6:$W$10,MATCH($C120,'NOx &amp; CO2'!$R$6:$R$10,1),MATCH(BK$108,'NOx &amp; CO2'!$T$5:$W$5,1))*BJ120</f>
        <v>1.4200000000000008E-2</v>
      </c>
      <c r="BL120" s="335">
        <f>INDEX('NOx &amp; CO2'!$T$6:$W$10,MATCH($C120,'NOx &amp; CO2'!$R$6:$R$10,1),MATCH(BL$108,'NOx &amp; CO2'!$T$5:$W$5,1))*BK120</f>
        <v>1.4200000000000008E-2</v>
      </c>
      <c r="BM120" s="335">
        <f>INDEX('NOx &amp; CO2'!$T$6:$W$10,MATCH($C120,'NOx &amp; CO2'!$R$6:$R$10,1),MATCH(BM$108,'NOx &amp; CO2'!$T$5:$W$5,1))*BL120</f>
        <v>1.4200000000000008E-2</v>
      </c>
      <c r="BN120" s="335">
        <f>INDEX('NOx &amp; CO2'!$T$6:$W$10,MATCH($C120,'NOx &amp; CO2'!$R$6:$R$10,1),MATCH(BN$108,'NOx &amp; CO2'!$T$5:$W$5,1))*BM120</f>
        <v>1.4200000000000008E-2</v>
      </c>
      <c r="BO120" s="335">
        <f>INDEX('NOx &amp; CO2'!$T$6:$W$10,MATCH($C120,'NOx &amp; CO2'!$R$6:$R$10,1),MATCH(BO$108,'NOx &amp; CO2'!$T$5:$W$5,1))*BN120</f>
        <v>1.4200000000000008E-2</v>
      </c>
      <c r="BP120" s="335">
        <f>INDEX('NOx &amp; CO2'!$T$6:$W$10,MATCH($C120,'NOx &amp; CO2'!$R$6:$R$10,1),MATCH(BP$108,'NOx &amp; CO2'!$T$5:$W$5,1))*BO120</f>
        <v>1.4200000000000008E-2</v>
      </c>
      <c r="BQ120" s="335">
        <f>INDEX('NOx &amp; CO2'!$T$6:$W$10,MATCH($C120,'NOx &amp; CO2'!$R$6:$R$10,1),MATCH(BQ$108,'NOx &amp; CO2'!$T$5:$W$5,1))*BP120</f>
        <v>1.4200000000000008E-2</v>
      </c>
      <c r="BR120" s="335">
        <f>INDEX('NOx &amp; CO2'!$T$6:$W$10,MATCH($C120,'NOx &amp; CO2'!$R$6:$R$10,1),MATCH(BR$108,'NOx &amp; CO2'!$T$5:$W$5,1))*BQ120</f>
        <v>1.4200000000000008E-2</v>
      </c>
      <c r="BS120" s="335">
        <f>INDEX('NOx &amp; CO2'!$T$6:$W$10,MATCH($C120,'NOx &amp; CO2'!$R$6:$R$10,1),MATCH(BS$108,'NOx &amp; CO2'!$T$5:$W$5,1))*BR120</f>
        <v>1.4200000000000008E-2</v>
      </c>
      <c r="BT120" s="335">
        <f>INDEX('NOx &amp; CO2'!$T$6:$W$10,MATCH($C120,'NOx &amp; CO2'!$R$6:$R$10,1),MATCH(BT$108,'NOx &amp; CO2'!$T$5:$W$5,1))*BS120</f>
        <v>1.4200000000000008E-2</v>
      </c>
      <c r="BU120" s="335">
        <f>INDEX('NOx &amp; CO2'!$T$6:$W$10,MATCH($C120,'NOx &amp; CO2'!$R$6:$R$10,1),MATCH(BU$108,'NOx &amp; CO2'!$T$5:$W$5,1))*BT120</f>
        <v>1.4200000000000008E-2</v>
      </c>
      <c r="BV120" s="335">
        <f>INDEX('NOx &amp; CO2'!$T$6:$W$10,MATCH($C120,'NOx &amp; CO2'!$R$6:$R$10,1),MATCH(BV$108,'NOx &amp; CO2'!$T$5:$W$5,1))*BU120</f>
        <v>1.4200000000000008E-2</v>
      </c>
      <c r="BW120" s="335">
        <f>INDEX('NOx &amp; CO2'!$T$6:$W$10,MATCH($C120,'NOx &amp; CO2'!$R$6:$R$10,1),MATCH(BW$108,'NOx &amp; CO2'!$T$5:$W$5,1))*BV120</f>
        <v>1.4200000000000008E-2</v>
      </c>
      <c r="BX120" s="335">
        <f>INDEX('NOx &amp; CO2'!$T$6:$W$10,MATCH($C120,'NOx &amp; CO2'!$R$6:$R$10,1),MATCH(BX$108,'NOx &amp; CO2'!$T$5:$W$5,1))*BW120</f>
        <v>1.4200000000000008E-2</v>
      </c>
      <c r="BY120" s="335">
        <f>INDEX('NOx &amp; CO2'!$T$6:$W$10,MATCH($C120,'NOx &amp; CO2'!$R$6:$R$10,1),MATCH(BY$108,'NOx &amp; CO2'!$T$5:$W$5,1))*BX120</f>
        <v>1.4200000000000008E-2</v>
      </c>
      <c r="BZ120" s="335">
        <f>INDEX('NOx &amp; CO2'!$T$6:$W$10,MATCH($C120,'NOx &amp; CO2'!$R$6:$R$10,1),MATCH(BZ$108,'NOx &amp; CO2'!$T$5:$W$5,1))*BY120</f>
        <v>1.4200000000000008E-2</v>
      </c>
      <c r="CA120" s="335">
        <f>INDEX('NOx &amp; CO2'!$T$6:$W$10,MATCH($C120,'NOx &amp; CO2'!$R$6:$R$10,1),MATCH(CA$108,'NOx &amp; CO2'!$T$5:$W$5,1))*BZ120</f>
        <v>1.4200000000000008E-2</v>
      </c>
      <c r="CB120" s="335">
        <f>INDEX('NOx &amp; CO2'!$T$6:$W$10,MATCH($C120,'NOx &amp; CO2'!$R$6:$R$10,1),MATCH(CB$108,'NOx &amp; CO2'!$T$5:$W$5,1))*CA120</f>
        <v>1.4200000000000008E-2</v>
      </c>
      <c r="CC120" s="335">
        <f>INDEX('NOx &amp; CO2'!$T$6:$W$10,MATCH($C120,'NOx &amp; CO2'!$R$6:$R$10,1),MATCH(CC$108,'NOx &amp; CO2'!$T$5:$W$5,1))*CB120</f>
        <v>1.4200000000000008E-2</v>
      </c>
      <c r="CD120" s="335">
        <f>INDEX('NOx &amp; CO2'!$T$6:$W$10,MATCH($C120,'NOx &amp; CO2'!$R$6:$R$10,1),MATCH(CD$108,'NOx &amp; CO2'!$T$5:$W$5,1))*CC120</f>
        <v>1.4200000000000008E-2</v>
      </c>
      <c r="CE120" s="335">
        <f>INDEX('NOx &amp; CO2'!$T$6:$W$10,MATCH($C120,'NOx &amp; CO2'!$R$6:$R$10,1),MATCH(CE$108,'NOx &amp; CO2'!$T$5:$W$5,1))*CD120</f>
        <v>1.4200000000000008E-2</v>
      </c>
      <c r="CF120" s="335">
        <f>INDEX('NOx &amp; CO2'!$T$6:$W$10,MATCH($C120,'NOx &amp; CO2'!$R$6:$R$10,1),MATCH(CF$108,'NOx &amp; CO2'!$T$5:$W$5,1))*CE120</f>
        <v>1.4200000000000008E-2</v>
      </c>
      <c r="CG120" s="335">
        <f>INDEX('NOx &amp; CO2'!$T$6:$W$10,MATCH($C120,'NOx &amp; CO2'!$R$6:$R$10,1),MATCH(CG$108,'NOx &amp; CO2'!$T$5:$W$5,1))*CF120</f>
        <v>1.4200000000000008E-2</v>
      </c>
      <c r="CH120" s="335">
        <f>INDEX('NOx &amp; CO2'!$T$6:$W$10,MATCH($C120,'NOx &amp; CO2'!$R$6:$R$10,1),MATCH(CH$108,'NOx &amp; CO2'!$T$5:$W$5,1))*CG120</f>
        <v>1.4200000000000008E-2</v>
      </c>
      <c r="CI120" s="335">
        <f>INDEX('NOx &amp; CO2'!$T$6:$W$10,MATCH($C120,'NOx &amp; CO2'!$R$6:$R$10,1),MATCH(CI$108,'NOx &amp; CO2'!$T$5:$W$5,1))*CH120</f>
        <v>1.4200000000000008E-2</v>
      </c>
      <c r="CJ120" s="335">
        <f>INDEX('NOx &amp; CO2'!$T$6:$W$10,MATCH($C120,'NOx &amp; CO2'!$R$6:$R$10,1),MATCH(CJ$108,'NOx &amp; CO2'!$T$5:$W$5,1))*CI120</f>
        <v>1.4200000000000008E-2</v>
      </c>
      <c r="CK120" s="335">
        <f>INDEX('NOx &amp; CO2'!$T$6:$W$10,MATCH($C120,'NOx &amp; CO2'!$R$6:$R$10,1),MATCH(CK$108,'NOx &amp; CO2'!$T$5:$W$5,1))*CJ120</f>
        <v>1.4200000000000008E-2</v>
      </c>
      <c r="CL120" s="335">
        <f>INDEX('NOx &amp; CO2'!$T$6:$W$10,MATCH($C120,'NOx &amp; CO2'!$R$6:$R$10,1),MATCH(CL$108,'NOx &amp; CO2'!$T$5:$W$5,1))*CK120</f>
        <v>1.4200000000000008E-2</v>
      </c>
      <c r="CM120" s="335">
        <f>INDEX('NOx &amp; CO2'!$T$6:$W$10,MATCH($C120,'NOx &amp; CO2'!$R$6:$R$10,1),MATCH(CM$108,'NOx &amp; CO2'!$T$5:$W$5,1))*CL120</f>
        <v>1.4200000000000008E-2</v>
      </c>
      <c r="CN120" s="335">
        <f>INDEX('NOx &amp; CO2'!$T$6:$W$10,MATCH($C120,'NOx &amp; CO2'!$R$6:$R$10,1),MATCH(CN$108,'NOx &amp; CO2'!$T$5:$W$5,1))*CM120</f>
        <v>1.4200000000000008E-2</v>
      </c>
      <c r="CO120" s="335">
        <f>INDEX('NOx &amp; CO2'!$T$6:$W$10,MATCH($C120,'NOx &amp; CO2'!$R$6:$R$10,1),MATCH(CO$108,'NOx &amp; CO2'!$T$5:$W$5,1))*CN120</f>
        <v>1.4200000000000008E-2</v>
      </c>
      <c r="CP120" s="335">
        <f>INDEX('NOx &amp; CO2'!$T$6:$W$10,MATCH($C120,'NOx &amp; CO2'!$R$6:$R$10,1),MATCH(CP$108,'NOx &amp; CO2'!$T$5:$W$5,1))*CO120</f>
        <v>1.4200000000000008E-2</v>
      </c>
      <c r="CQ120" s="335">
        <f>INDEX('NOx &amp; CO2'!$T$6:$W$10,MATCH($C120,'NOx &amp; CO2'!$R$6:$R$10,1),MATCH(CQ$108,'NOx &amp; CO2'!$T$5:$W$5,1))*CP120</f>
        <v>1.4200000000000008E-2</v>
      </c>
      <c r="CR120" s="335">
        <f>INDEX('NOx &amp; CO2'!$T$6:$W$10,MATCH($C120,'NOx &amp; CO2'!$R$6:$R$10,1),MATCH(CR$108,'NOx &amp; CO2'!$T$5:$W$5,1))*CQ120</f>
        <v>1.4200000000000008E-2</v>
      </c>
      <c r="CS120" s="335">
        <f>INDEX('NOx &amp; CO2'!$T$6:$W$10,MATCH($C120,'NOx &amp; CO2'!$R$6:$R$10,1),MATCH(CS$108,'NOx &amp; CO2'!$T$5:$W$5,1))*CR120</f>
        <v>1.4200000000000008E-2</v>
      </c>
    </row>
    <row r="121" spans="1:97" s="323" customFormat="1" x14ac:dyDescent="0.25">
      <c r="A121" s="278">
        <f t="shared" ref="A121" si="128">A60</f>
        <v>0</v>
      </c>
      <c r="B121" s="278" t="str">
        <f>'UA basår'!B19</f>
        <v>0 0</v>
      </c>
      <c r="C121" s="278">
        <f t="shared" ref="C121" si="129">C60</f>
        <v>0</v>
      </c>
      <c r="D121" s="565">
        <f>INDEX('NOx &amp; CO2'!$E$6:$I$10,MATCH($C121,'NOx &amp; CO2'!$C$6:$C$10,1),MATCH(D$108,'NOx &amp; CO2'!$E$5:$H$5,1))</f>
        <v>7.17E-2</v>
      </c>
      <c r="E121" s="565">
        <f>INDEX('NOx &amp; CO2'!$T$6:$W$10,MATCH($C121,'NOx &amp; CO2'!$R$6:$R$10,1),MATCH(E$108,'NOx &amp; CO2'!$T$5:$W$5,1))*D121</f>
        <v>6.8558723496039697E-2</v>
      </c>
      <c r="F121" s="565">
        <f>INDEX('NOx &amp; CO2'!$T$6:$W$10,MATCH($C121,'NOx &amp; CO2'!$R$6:$R$10,1),MATCH(F$108,'NOx &amp; CO2'!$T$5:$W$5,1))*E121</f>
        <v>6.5555070675124491E-2</v>
      </c>
      <c r="G121" s="565">
        <f>INDEX('NOx &amp; CO2'!$T$6:$W$10,MATCH($C121,'NOx &amp; CO2'!$R$6:$R$10,1),MATCH(G$108,'NOx &amp; CO2'!$T$5:$W$5,1))*F121</f>
        <v>6.2683012052708514E-2</v>
      </c>
      <c r="H121" s="565">
        <f>INDEX('NOx &amp; CO2'!$T$6:$W$10,MATCH($C121,'NOx &amp; CO2'!$R$6:$R$10,1),MATCH(H$108,'NOx &amp; CO2'!$T$5:$W$5,1))*G121</f>
        <v>5.9936782304331478E-2</v>
      </c>
      <c r="I121" s="565">
        <f>INDEX('NOx &amp; CO2'!$T$6:$W$10,MATCH($C121,'NOx &amp; CO2'!$R$6:$R$10,1),MATCH(I$108,'NOx &amp; CO2'!$T$5:$W$5,1))*H121</f>
        <v>5.7310868692398702E-2</v>
      </c>
      <c r="J121" s="565">
        <f>INDEX('NOx &amp; CO2'!$T$6:$W$10,MATCH($C121,'NOx &amp; CO2'!$R$6:$R$10,1),MATCH(J$108,'NOx &amp; CO2'!$T$5:$W$5,1))*I121</f>
        <v>5.4800000000000008E-2</v>
      </c>
      <c r="K121" s="565">
        <f>INDEX('NOx &amp; CO2'!$T$6:$W$10,MATCH($C121,'NOx &amp; CO2'!$R$6:$R$10,1),MATCH(K$108,'NOx &amp; CO2'!$T$5:$W$5,1))*J121</f>
        <v>5.268069525177068E-2</v>
      </c>
      <c r="L121" s="565">
        <f>INDEX('NOx &amp; CO2'!$T$6:$W$10,MATCH($C121,'NOx &amp; CO2'!$R$6:$R$10,1),MATCH(L$108,'NOx &amp; CO2'!$T$5:$W$5,1))*K121</f>
        <v>5.0643351317699516E-2</v>
      </c>
      <c r="M121" s="565">
        <f>INDEX('NOx &amp; CO2'!$T$6:$W$10,MATCH($C121,'NOx &amp; CO2'!$R$6:$R$10,1),MATCH(M$108,'NOx &amp; CO2'!$T$5:$W$5,1))*L121</f>
        <v>4.8684798490804503E-2</v>
      </c>
      <c r="N121" s="565">
        <f>INDEX('NOx &amp; CO2'!$T$6:$W$10,MATCH($C121,'NOx &amp; CO2'!$R$6:$R$10,1),MATCH(N$108,'NOx &amp; CO2'!$T$5:$W$5,1))*M121</f>
        <v>4.6801989647590088E-2</v>
      </c>
      <c r="O121" s="565">
        <f>INDEX('NOx &amp; CO2'!$T$6:$W$10,MATCH($C121,'NOx &amp; CO2'!$R$6:$R$10,1),MATCH(O$108,'NOx &amp; CO2'!$T$5:$W$5,1))*N121</f>
        <v>4.4991995507321518E-2</v>
      </c>
      <c r="P121" s="565">
        <f>INDEX('NOx &amp; CO2'!$T$6:$W$10,MATCH($C121,'NOx &amp; CO2'!$R$6:$R$10,1),MATCH(P$108,'NOx &amp; CO2'!$T$5:$W$5,1))*O121</f>
        <v>4.3252000074639418E-2</v>
      </c>
      <c r="Q121" s="565">
        <f>INDEX('NOx &amp; CO2'!$T$6:$W$10,MATCH($C121,'NOx &amp; CO2'!$R$6:$R$10,1),MATCH(Q$108,'NOx &amp; CO2'!$T$5:$W$5,1))*P121</f>
        <v>4.1579296258424117E-2</v>
      </c>
      <c r="R121" s="565">
        <f>INDEX('NOx &amp; CO2'!$T$6:$W$10,MATCH($C121,'NOx &amp; CO2'!$R$6:$R$10,1),MATCH(R$108,'NOx &amp; CO2'!$T$5:$W$5,1))*Q121</f>
        <v>3.9971281660093602E-2</v>
      </c>
      <c r="S121" s="565">
        <f>INDEX('NOx &amp; CO2'!$T$6:$W$10,MATCH($C121,'NOx &amp; CO2'!$R$6:$R$10,1),MATCH(S$108,'NOx &amp; CO2'!$T$5:$W$5,1))*R121</f>
        <v>3.8425454524782507E-2</v>
      </c>
      <c r="T121" s="565">
        <f>INDEX('NOx &amp; CO2'!$T$6:$W$10,MATCH($C121,'NOx &amp; CO2'!$R$6:$R$10,1),MATCH(T$108,'NOx &amp; CO2'!$T$5:$W$5,1))*S121</f>
        <v>3.6939409849102912E-2</v>
      </c>
      <c r="U121" s="565">
        <f>INDEX('NOx &amp; CO2'!$T$6:$W$10,MATCH($C121,'NOx &amp; CO2'!$R$6:$R$10,1),MATCH(U$108,'NOx &amp; CO2'!$T$5:$W$5,1))*T121</f>
        <v>3.5510835639431505E-2</v>
      </c>
      <c r="V121" s="565">
        <f>INDEX('NOx &amp; CO2'!$T$6:$W$10,MATCH($C121,'NOx &amp; CO2'!$R$6:$R$10,1),MATCH(V$108,'NOx &amp; CO2'!$T$5:$W$5,1))*U121</f>
        <v>3.4137509314901608E-2</v>
      </c>
      <c r="W121" s="565">
        <f>INDEX('NOx &amp; CO2'!$T$6:$W$10,MATCH($C121,'NOx &amp; CO2'!$R$6:$R$10,1),MATCH(W$108,'NOx &amp; CO2'!$T$5:$W$5,1))*V121</f>
        <v>3.2817294249503907E-2</v>
      </c>
      <c r="X121" s="565">
        <f>INDEX('NOx &amp; CO2'!$T$6:$W$10,MATCH($C121,'NOx &amp; CO2'!$R$6:$R$10,1),MATCH(X$108,'NOx &amp; CO2'!$T$5:$W$5,1))*W121</f>
        <v>3.1548136447916084E-2</v>
      </c>
      <c r="Y121" s="565">
        <f>INDEX('NOx &amp; CO2'!$T$6:$W$10,MATCH($C121,'NOx &amp; CO2'!$R$6:$R$10,1),MATCH(Y$108,'NOx &amp; CO2'!$T$5:$W$5,1))*X121</f>
        <v>3.0328061349889527E-2</v>
      </c>
      <c r="Z121" s="565">
        <f>INDEX('NOx &amp; CO2'!$T$6:$W$10,MATCH($C121,'NOx &amp; CO2'!$R$6:$R$10,1),MATCH(Z$108,'NOx &amp; CO2'!$T$5:$W$5,1))*Y121</f>
        <v>2.9155170758221438E-2</v>
      </c>
      <c r="AA121" s="335">
        <f>INDEX('NOx &amp; CO2'!$T$6:$W$10,MATCH($C121,'NOx &amp; CO2'!$R$6:$R$10,1),MATCH(AA$108,'NOx &amp; CO2'!$T$5:$W$5,1))*Z121</f>
        <v>2.8027639885532835E-2</v>
      </c>
      <c r="AB121" s="335">
        <f>INDEX('NOx &amp; CO2'!$T$6:$W$10,MATCH($C121,'NOx &amp; CO2'!$R$6:$R$10,1),MATCH(AB$108,'NOx &amp; CO2'!$T$5:$W$5,1))*AA121</f>
        <v>2.6943714515257809E-2</v>
      </c>
      <c r="AC121" s="335">
        <f>INDEX('NOx &amp; CO2'!$T$6:$W$10,MATCH($C121,'NOx &amp; CO2'!$R$6:$R$10,1),MATCH(AC$108,'NOx &amp; CO2'!$T$5:$W$5,1))*AB121</f>
        <v>2.5901708272427128E-2</v>
      </c>
      <c r="AD121" s="335">
        <f>INDEX('NOx &amp; CO2'!$T$6:$W$10,MATCH($C121,'NOx &amp; CO2'!$R$6:$R$10,1),MATCH(AD$108,'NOx &amp; CO2'!$T$5:$W$5,1))*AC121</f>
        <v>2.4900000000000019E-2</v>
      </c>
      <c r="AE121" s="335">
        <f>INDEX('NOx &amp; CO2'!$T$6:$W$10,MATCH($C121,'NOx &amp; CO2'!$R$6:$R$10,1),MATCH(AE$108,'NOx &amp; CO2'!$T$5:$W$5,1))*AD121</f>
        <v>2.4210502134589099E-2</v>
      </c>
      <c r="AF121" s="335">
        <f>INDEX('NOx &amp; CO2'!$T$6:$W$10,MATCH($C121,'NOx &amp; CO2'!$R$6:$R$10,1),MATCH(AF$108,'NOx &amp; CO2'!$T$5:$W$5,1))*AE121</f>
        <v>2.3540096932086061E-2</v>
      </c>
      <c r="AG121" s="335">
        <f>INDEX('NOx &amp; CO2'!$T$6:$W$10,MATCH($C121,'NOx &amp; CO2'!$R$6:$R$10,1),MATCH(AG$108,'NOx &amp; CO2'!$T$5:$W$5,1))*AF121</f>
        <v>2.2888255703723031E-2</v>
      </c>
      <c r="AH121" s="335">
        <f>INDEX('NOx &amp; CO2'!$T$6:$W$10,MATCH($C121,'NOx &amp; CO2'!$R$6:$R$10,1),MATCH(AH$108,'NOx &amp; CO2'!$T$5:$W$5,1))*AG121</f>
        <v>2.2254464400482215E-2</v>
      </c>
      <c r="AI121" s="335">
        <f>INDEX('NOx &amp; CO2'!$T$6:$W$10,MATCH($C121,'NOx &amp; CO2'!$R$6:$R$10,1),MATCH(AI$108,'NOx &amp; CO2'!$T$5:$W$5,1))*AH121</f>
        <v>2.1638223207711301E-2</v>
      </c>
      <c r="AJ121" s="335">
        <f>INDEX('NOx &amp; CO2'!$T$6:$W$10,MATCH($C121,'NOx &amp; CO2'!$R$6:$R$10,1),MATCH(AJ$108,'NOx &amp; CO2'!$T$5:$W$5,1))*AI121</f>
        <v>2.1039046150964236E-2</v>
      </c>
      <c r="AK121" s="335">
        <f>INDEX('NOx &amp; CO2'!$T$6:$W$10,MATCH($C121,'NOx &amp; CO2'!$R$6:$R$10,1),MATCH(AK$108,'NOx &amp; CO2'!$T$5:$W$5,1))*AJ121</f>
        <v>2.0456460712756541E-2</v>
      </c>
      <c r="AL121" s="335">
        <f>INDEX('NOx &amp; CO2'!$T$6:$W$10,MATCH($C121,'NOx &amp; CO2'!$R$6:$R$10,1),MATCH(AL$108,'NOx &amp; CO2'!$T$5:$W$5,1))*AK121</f>
        <v>1.9890007459932926E-2</v>
      </c>
      <c r="AM121" s="335">
        <f>INDEX('NOx &amp; CO2'!$T$6:$W$10,MATCH($C121,'NOx &amp; CO2'!$R$6:$R$10,1),MATCH(AM$108,'NOx &amp; CO2'!$T$5:$W$5,1))*AL121</f>
        <v>1.9339239681353367E-2</v>
      </c>
      <c r="AN121" s="335">
        <f>INDEX('NOx &amp; CO2'!$T$6:$W$10,MATCH($C121,'NOx &amp; CO2'!$R$6:$R$10,1),MATCH(AN$108,'NOx &amp; CO2'!$T$5:$W$5,1))*AM121</f>
        <v>1.8803723035611869E-2</v>
      </c>
      <c r="AO121" s="335">
        <f>INDEX('NOx &amp; CO2'!$T$6:$W$10,MATCH($C121,'NOx &amp; CO2'!$R$6:$R$10,1),MATCH(AO$108,'NOx &amp; CO2'!$T$5:$W$5,1))*AN121</f>
        <v>1.8283035208510164E-2</v>
      </c>
      <c r="AP121" s="335">
        <f>INDEX('NOx &amp; CO2'!$T$6:$W$10,MATCH($C121,'NOx &amp; CO2'!$R$6:$R$10,1),MATCH(AP$108,'NOx &amp; CO2'!$T$5:$W$5,1))*AO121</f>
        <v>1.777676558001617E-2</v>
      </c>
      <c r="AQ121" s="335">
        <f>INDEX('NOx &amp; CO2'!$T$6:$W$10,MATCH($C121,'NOx &amp; CO2'!$R$6:$R$10,1),MATCH(AQ$108,'NOx &amp; CO2'!$T$5:$W$5,1))*AP121</f>
        <v>1.7284514900444626E-2</v>
      </c>
      <c r="AR121" s="335">
        <f>INDEX('NOx &amp; CO2'!$T$6:$W$10,MATCH($C121,'NOx &amp; CO2'!$R$6:$R$10,1),MATCH(AR$108,'NOx &amp; CO2'!$T$5:$W$5,1))*AQ121</f>
        <v>1.6805894975604474E-2</v>
      </c>
      <c r="AS121" s="335">
        <f>INDEX('NOx &amp; CO2'!$T$6:$W$10,MATCH($C121,'NOx &amp; CO2'!$R$6:$R$10,1),MATCH(AS$108,'NOx &amp; CO2'!$T$5:$W$5,1))*AR121</f>
        <v>1.6340528360664741E-2</v>
      </c>
      <c r="AT121" s="335">
        <f>INDEX('NOx &amp; CO2'!$T$6:$W$10,MATCH($C121,'NOx &amp; CO2'!$R$6:$R$10,1),MATCH(AT$108,'NOx &amp; CO2'!$T$5:$W$5,1))*AS121</f>
        <v>1.5888048062497474E-2</v>
      </c>
      <c r="AU121" s="335">
        <f>INDEX('NOx &amp; CO2'!$T$6:$W$10,MATCH($C121,'NOx &amp; CO2'!$R$6:$R$10,1),MATCH(AU$108,'NOx &amp; CO2'!$T$5:$W$5,1))*AT121</f>
        <v>1.5448097250263013E-2</v>
      </c>
      <c r="AV121" s="335">
        <f>INDEX('NOx &amp; CO2'!$T$6:$W$10,MATCH($C121,'NOx &amp; CO2'!$R$6:$R$10,1),MATCH(AV$108,'NOx &amp; CO2'!$T$5:$W$5,1))*AU121</f>
        <v>1.5020328974009333E-2</v>
      </c>
      <c r="AW121" s="335">
        <f>INDEX('NOx &amp; CO2'!$T$6:$W$10,MATCH($C121,'NOx &amp; CO2'!$R$6:$R$10,1),MATCH(AW$108,'NOx &amp; CO2'!$T$5:$W$5,1))*AV121</f>
        <v>1.4604405891063581E-2</v>
      </c>
      <c r="AX121" s="335">
        <f>INDEX('NOx &amp; CO2'!$T$6:$W$10,MATCH($C121,'NOx &amp; CO2'!$R$6:$R$10,1),MATCH(AX$108,'NOx &amp; CO2'!$T$5:$W$5,1))*AW121</f>
        <v>1.4200000000000008E-2</v>
      </c>
      <c r="AY121" s="335">
        <f>INDEX('NOx &amp; CO2'!$T$6:$W$10,MATCH($C121,'NOx &amp; CO2'!$R$6:$R$10,1),MATCH(AY$108,'NOx &amp; CO2'!$T$5:$W$5,1))*AX121</f>
        <v>1.4200000000000008E-2</v>
      </c>
      <c r="AZ121" s="335">
        <f>INDEX('NOx &amp; CO2'!$T$6:$W$10,MATCH($C121,'NOx &amp; CO2'!$R$6:$R$10,1),MATCH(AZ$108,'NOx &amp; CO2'!$T$5:$W$5,1))*AY121</f>
        <v>1.4200000000000008E-2</v>
      </c>
      <c r="BA121" s="335">
        <f>INDEX('NOx &amp; CO2'!$T$6:$W$10,MATCH($C121,'NOx &amp; CO2'!$R$6:$R$10,1),MATCH(BA$108,'NOx &amp; CO2'!$T$5:$W$5,1))*AZ121</f>
        <v>1.4200000000000008E-2</v>
      </c>
      <c r="BB121" s="335">
        <f>INDEX('NOx &amp; CO2'!$T$6:$W$10,MATCH($C121,'NOx &amp; CO2'!$R$6:$R$10,1),MATCH(BB$108,'NOx &amp; CO2'!$T$5:$W$5,1))*BA121</f>
        <v>1.4200000000000008E-2</v>
      </c>
      <c r="BC121" s="335">
        <f>INDEX('NOx &amp; CO2'!$T$6:$W$10,MATCH($C121,'NOx &amp; CO2'!$R$6:$R$10,1),MATCH(BC$108,'NOx &amp; CO2'!$T$5:$W$5,1))*BB121</f>
        <v>1.4200000000000008E-2</v>
      </c>
      <c r="BD121" s="335">
        <f>INDEX('NOx &amp; CO2'!$T$6:$W$10,MATCH($C121,'NOx &amp; CO2'!$R$6:$R$10,1),MATCH(BD$108,'NOx &amp; CO2'!$T$5:$W$5,1))*BC121</f>
        <v>1.4200000000000008E-2</v>
      </c>
      <c r="BE121" s="335">
        <f>INDEX('NOx &amp; CO2'!$T$6:$W$10,MATCH($C121,'NOx &amp; CO2'!$R$6:$R$10,1),MATCH(BE$108,'NOx &amp; CO2'!$T$5:$W$5,1))*BD121</f>
        <v>1.4200000000000008E-2</v>
      </c>
      <c r="BF121" s="335">
        <f>INDEX('NOx &amp; CO2'!$T$6:$W$10,MATCH($C121,'NOx &amp; CO2'!$R$6:$R$10,1),MATCH(BF$108,'NOx &amp; CO2'!$T$5:$W$5,1))*BE121</f>
        <v>1.4200000000000008E-2</v>
      </c>
      <c r="BG121" s="335">
        <f>INDEX('NOx &amp; CO2'!$T$6:$W$10,MATCH($C121,'NOx &amp; CO2'!$R$6:$R$10,1),MATCH(BG$108,'NOx &amp; CO2'!$T$5:$W$5,1))*BF121</f>
        <v>1.4200000000000008E-2</v>
      </c>
      <c r="BH121" s="335">
        <f>INDEX('NOx &amp; CO2'!$T$6:$W$10,MATCH($C121,'NOx &amp; CO2'!$R$6:$R$10,1),MATCH(BH$108,'NOx &amp; CO2'!$T$5:$W$5,1))*BG121</f>
        <v>1.4200000000000008E-2</v>
      </c>
      <c r="BI121" s="335">
        <f>INDEX('NOx &amp; CO2'!$T$6:$W$10,MATCH($C121,'NOx &amp; CO2'!$R$6:$R$10,1),MATCH(BI$108,'NOx &amp; CO2'!$T$5:$W$5,1))*BH121</f>
        <v>1.4200000000000008E-2</v>
      </c>
      <c r="BJ121" s="335">
        <f>INDEX('NOx &amp; CO2'!$T$6:$W$10,MATCH($C121,'NOx &amp; CO2'!$R$6:$R$10,1),MATCH(BJ$108,'NOx &amp; CO2'!$T$5:$W$5,1))*BI121</f>
        <v>1.4200000000000008E-2</v>
      </c>
      <c r="BK121" s="335">
        <f>INDEX('NOx &amp; CO2'!$T$6:$W$10,MATCH($C121,'NOx &amp; CO2'!$R$6:$R$10,1),MATCH(BK$108,'NOx &amp; CO2'!$T$5:$W$5,1))*BJ121</f>
        <v>1.4200000000000008E-2</v>
      </c>
      <c r="BL121" s="335">
        <f>INDEX('NOx &amp; CO2'!$T$6:$W$10,MATCH($C121,'NOx &amp; CO2'!$R$6:$R$10,1),MATCH(BL$108,'NOx &amp; CO2'!$T$5:$W$5,1))*BK121</f>
        <v>1.4200000000000008E-2</v>
      </c>
      <c r="BM121" s="335">
        <f>INDEX('NOx &amp; CO2'!$T$6:$W$10,MATCH($C121,'NOx &amp; CO2'!$R$6:$R$10,1),MATCH(BM$108,'NOx &amp; CO2'!$T$5:$W$5,1))*BL121</f>
        <v>1.4200000000000008E-2</v>
      </c>
      <c r="BN121" s="335">
        <f>INDEX('NOx &amp; CO2'!$T$6:$W$10,MATCH($C121,'NOx &amp; CO2'!$R$6:$R$10,1),MATCH(BN$108,'NOx &amp; CO2'!$T$5:$W$5,1))*BM121</f>
        <v>1.4200000000000008E-2</v>
      </c>
      <c r="BO121" s="335">
        <f>INDEX('NOx &amp; CO2'!$T$6:$W$10,MATCH($C121,'NOx &amp; CO2'!$R$6:$R$10,1),MATCH(BO$108,'NOx &amp; CO2'!$T$5:$W$5,1))*BN121</f>
        <v>1.4200000000000008E-2</v>
      </c>
      <c r="BP121" s="335">
        <f>INDEX('NOx &amp; CO2'!$T$6:$W$10,MATCH($C121,'NOx &amp; CO2'!$R$6:$R$10,1),MATCH(BP$108,'NOx &amp; CO2'!$T$5:$W$5,1))*BO121</f>
        <v>1.4200000000000008E-2</v>
      </c>
      <c r="BQ121" s="335">
        <f>INDEX('NOx &amp; CO2'!$T$6:$W$10,MATCH($C121,'NOx &amp; CO2'!$R$6:$R$10,1),MATCH(BQ$108,'NOx &amp; CO2'!$T$5:$W$5,1))*BP121</f>
        <v>1.4200000000000008E-2</v>
      </c>
      <c r="BR121" s="335">
        <f>INDEX('NOx &amp; CO2'!$T$6:$W$10,MATCH($C121,'NOx &amp; CO2'!$R$6:$R$10,1),MATCH(BR$108,'NOx &amp; CO2'!$T$5:$W$5,1))*BQ121</f>
        <v>1.4200000000000008E-2</v>
      </c>
      <c r="BS121" s="335">
        <f>INDEX('NOx &amp; CO2'!$T$6:$W$10,MATCH($C121,'NOx &amp; CO2'!$R$6:$R$10,1),MATCH(BS$108,'NOx &amp; CO2'!$T$5:$W$5,1))*BR121</f>
        <v>1.4200000000000008E-2</v>
      </c>
      <c r="BT121" s="335">
        <f>INDEX('NOx &amp; CO2'!$T$6:$W$10,MATCH($C121,'NOx &amp; CO2'!$R$6:$R$10,1),MATCH(BT$108,'NOx &amp; CO2'!$T$5:$W$5,1))*BS121</f>
        <v>1.4200000000000008E-2</v>
      </c>
      <c r="BU121" s="335">
        <f>INDEX('NOx &amp; CO2'!$T$6:$W$10,MATCH($C121,'NOx &amp; CO2'!$R$6:$R$10,1),MATCH(BU$108,'NOx &amp; CO2'!$T$5:$W$5,1))*BT121</f>
        <v>1.4200000000000008E-2</v>
      </c>
      <c r="BV121" s="335">
        <f>INDEX('NOx &amp; CO2'!$T$6:$W$10,MATCH($C121,'NOx &amp; CO2'!$R$6:$R$10,1),MATCH(BV$108,'NOx &amp; CO2'!$T$5:$W$5,1))*BU121</f>
        <v>1.4200000000000008E-2</v>
      </c>
      <c r="BW121" s="335">
        <f>INDEX('NOx &amp; CO2'!$T$6:$W$10,MATCH($C121,'NOx &amp; CO2'!$R$6:$R$10,1),MATCH(BW$108,'NOx &amp; CO2'!$T$5:$W$5,1))*BV121</f>
        <v>1.4200000000000008E-2</v>
      </c>
      <c r="BX121" s="335">
        <f>INDEX('NOx &amp; CO2'!$T$6:$W$10,MATCH($C121,'NOx &amp; CO2'!$R$6:$R$10,1),MATCH(BX$108,'NOx &amp; CO2'!$T$5:$W$5,1))*BW121</f>
        <v>1.4200000000000008E-2</v>
      </c>
      <c r="BY121" s="335">
        <f>INDEX('NOx &amp; CO2'!$T$6:$W$10,MATCH($C121,'NOx &amp; CO2'!$R$6:$R$10,1),MATCH(BY$108,'NOx &amp; CO2'!$T$5:$W$5,1))*BX121</f>
        <v>1.4200000000000008E-2</v>
      </c>
      <c r="BZ121" s="335">
        <f>INDEX('NOx &amp; CO2'!$T$6:$W$10,MATCH($C121,'NOx &amp; CO2'!$R$6:$R$10,1),MATCH(BZ$108,'NOx &amp; CO2'!$T$5:$W$5,1))*BY121</f>
        <v>1.4200000000000008E-2</v>
      </c>
      <c r="CA121" s="335">
        <f>INDEX('NOx &amp; CO2'!$T$6:$W$10,MATCH($C121,'NOx &amp; CO2'!$R$6:$R$10,1),MATCH(CA$108,'NOx &amp; CO2'!$T$5:$W$5,1))*BZ121</f>
        <v>1.4200000000000008E-2</v>
      </c>
      <c r="CB121" s="335">
        <f>INDEX('NOx &amp; CO2'!$T$6:$W$10,MATCH($C121,'NOx &amp; CO2'!$R$6:$R$10,1),MATCH(CB$108,'NOx &amp; CO2'!$T$5:$W$5,1))*CA121</f>
        <v>1.4200000000000008E-2</v>
      </c>
      <c r="CC121" s="335">
        <f>INDEX('NOx &amp; CO2'!$T$6:$W$10,MATCH($C121,'NOx &amp; CO2'!$R$6:$R$10,1),MATCH(CC$108,'NOx &amp; CO2'!$T$5:$W$5,1))*CB121</f>
        <v>1.4200000000000008E-2</v>
      </c>
      <c r="CD121" s="335">
        <f>INDEX('NOx &amp; CO2'!$T$6:$W$10,MATCH($C121,'NOx &amp; CO2'!$R$6:$R$10,1),MATCH(CD$108,'NOx &amp; CO2'!$T$5:$W$5,1))*CC121</f>
        <v>1.4200000000000008E-2</v>
      </c>
      <c r="CE121" s="335">
        <f>INDEX('NOx &amp; CO2'!$T$6:$W$10,MATCH($C121,'NOx &amp; CO2'!$R$6:$R$10,1),MATCH(CE$108,'NOx &amp; CO2'!$T$5:$W$5,1))*CD121</f>
        <v>1.4200000000000008E-2</v>
      </c>
      <c r="CF121" s="335">
        <f>INDEX('NOx &amp; CO2'!$T$6:$W$10,MATCH($C121,'NOx &amp; CO2'!$R$6:$R$10,1),MATCH(CF$108,'NOx &amp; CO2'!$T$5:$W$5,1))*CE121</f>
        <v>1.4200000000000008E-2</v>
      </c>
      <c r="CG121" s="335">
        <f>INDEX('NOx &amp; CO2'!$T$6:$W$10,MATCH($C121,'NOx &amp; CO2'!$R$6:$R$10,1),MATCH(CG$108,'NOx &amp; CO2'!$T$5:$W$5,1))*CF121</f>
        <v>1.4200000000000008E-2</v>
      </c>
      <c r="CH121" s="335">
        <f>INDEX('NOx &amp; CO2'!$T$6:$W$10,MATCH($C121,'NOx &amp; CO2'!$R$6:$R$10,1),MATCH(CH$108,'NOx &amp; CO2'!$T$5:$W$5,1))*CG121</f>
        <v>1.4200000000000008E-2</v>
      </c>
      <c r="CI121" s="335">
        <f>INDEX('NOx &amp; CO2'!$T$6:$W$10,MATCH($C121,'NOx &amp; CO2'!$R$6:$R$10,1),MATCH(CI$108,'NOx &amp; CO2'!$T$5:$W$5,1))*CH121</f>
        <v>1.4200000000000008E-2</v>
      </c>
      <c r="CJ121" s="335">
        <f>INDEX('NOx &amp; CO2'!$T$6:$W$10,MATCH($C121,'NOx &amp; CO2'!$R$6:$R$10,1),MATCH(CJ$108,'NOx &amp; CO2'!$T$5:$W$5,1))*CI121</f>
        <v>1.4200000000000008E-2</v>
      </c>
      <c r="CK121" s="335">
        <f>INDEX('NOx &amp; CO2'!$T$6:$W$10,MATCH($C121,'NOx &amp; CO2'!$R$6:$R$10,1),MATCH(CK$108,'NOx &amp; CO2'!$T$5:$W$5,1))*CJ121</f>
        <v>1.4200000000000008E-2</v>
      </c>
      <c r="CL121" s="335">
        <f>INDEX('NOx &amp; CO2'!$T$6:$W$10,MATCH($C121,'NOx &amp; CO2'!$R$6:$R$10,1),MATCH(CL$108,'NOx &amp; CO2'!$T$5:$W$5,1))*CK121</f>
        <v>1.4200000000000008E-2</v>
      </c>
      <c r="CM121" s="335">
        <f>INDEX('NOx &amp; CO2'!$T$6:$W$10,MATCH($C121,'NOx &amp; CO2'!$R$6:$R$10,1),MATCH(CM$108,'NOx &amp; CO2'!$T$5:$W$5,1))*CL121</f>
        <v>1.4200000000000008E-2</v>
      </c>
      <c r="CN121" s="335">
        <f>INDEX('NOx &amp; CO2'!$T$6:$W$10,MATCH($C121,'NOx &amp; CO2'!$R$6:$R$10,1),MATCH(CN$108,'NOx &amp; CO2'!$T$5:$W$5,1))*CM121</f>
        <v>1.4200000000000008E-2</v>
      </c>
      <c r="CO121" s="335">
        <f>INDEX('NOx &amp; CO2'!$T$6:$W$10,MATCH($C121,'NOx &amp; CO2'!$R$6:$R$10,1),MATCH(CO$108,'NOx &amp; CO2'!$T$5:$W$5,1))*CN121</f>
        <v>1.4200000000000008E-2</v>
      </c>
      <c r="CP121" s="335">
        <f>INDEX('NOx &amp; CO2'!$T$6:$W$10,MATCH($C121,'NOx &amp; CO2'!$R$6:$R$10,1),MATCH(CP$108,'NOx &amp; CO2'!$T$5:$W$5,1))*CO121</f>
        <v>1.4200000000000008E-2</v>
      </c>
      <c r="CQ121" s="335">
        <f>INDEX('NOx &amp; CO2'!$T$6:$W$10,MATCH($C121,'NOx &amp; CO2'!$R$6:$R$10,1),MATCH(CQ$108,'NOx &amp; CO2'!$T$5:$W$5,1))*CP121</f>
        <v>1.4200000000000008E-2</v>
      </c>
      <c r="CR121" s="335">
        <f>INDEX('NOx &amp; CO2'!$T$6:$W$10,MATCH($C121,'NOx &amp; CO2'!$R$6:$R$10,1),MATCH(CR$108,'NOx &amp; CO2'!$T$5:$W$5,1))*CQ121</f>
        <v>1.4200000000000008E-2</v>
      </c>
      <c r="CS121" s="335">
        <f>INDEX('NOx &amp; CO2'!$T$6:$W$10,MATCH($C121,'NOx &amp; CO2'!$R$6:$R$10,1),MATCH(CS$108,'NOx &amp; CO2'!$T$5:$W$5,1))*CR121</f>
        <v>1.4200000000000008E-2</v>
      </c>
    </row>
    <row r="122" spans="1:97" s="323" customFormat="1" x14ac:dyDescent="0.25">
      <c r="A122" s="278">
        <f t="shared" ref="A122" si="130">A61</f>
        <v>0</v>
      </c>
      <c r="B122" s="278" t="str">
        <f>'UA basår'!B20</f>
        <v>0 0</v>
      </c>
      <c r="C122" s="278">
        <f t="shared" ref="C122" si="131">C61</f>
        <v>0</v>
      </c>
      <c r="D122" s="565">
        <f>INDEX('NOx &amp; CO2'!$E$6:$I$10,MATCH($C122,'NOx &amp; CO2'!$C$6:$C$10,1),MATCH(D$108,'NOx &amp; CO2'!$E$5:$H$5,1))</f>
        <v>7.17E-2</v>
      </c>
      <c r="E122" s="565">
        <f>INDEX('NOx &amp; CO2'!$T$6:$W$10,MATCH($C122,'NOx &amp; CO2'!$R$6:$R$10,1),MATCH(E$108,'NOx &amp; CO2'!$T$5:$W$5,1))*D122</f>
        <v>6.8558723496039697E-2</v>
      </c>
      <c r="F122" s="565">
        <f>INDEX('NOx &amp; CO2'!$T$6:$W$10,MATCH($C122,'NOx &amp; CO2'!$R$6:$R$10,1),MATCH(F$108,'NOx &amp; CO2'!$T$5:$W$5,1))*E122</f>
        <v>6.5555070675124491E-2</v>
      </c>
      <c r="G122" s="565">
        <f>INDEX('NOx &amp; CO2'!$T$6:$W$10,MATCH($C122,'NOx &amp; CO2'!$R$6:$R$10,1),MATCH(G$108,'NOx &amp; CO2'!$T$5:$W$5,1))*F122</f>
        <v>6.2683012052708514E-2</v>
      </c>
      <c r="H122" s="565">
        <f>INDEX('NOx &amp; CO2'!$T$6:$W$10,MATCH($C122,'NOx &amp; CO2'!$R$6:$R$10,1),MATCH(H$108,'NOx &amp; CO2'!$T$5:$W$5,1))*G122</f>
        <v>5.9936782304331478E-2</v>
      </c>
      <c r="I122" s="565">
        <f>INDEX('NOx &amp; CO2'!$T$6:$W$10,MATCH($C122,'NOx &amp; CO2'!$R$6:$R$10,1),MATCH(I$108,'NOx &amp; CO2'!$T$5:$W$5,1))*H122</f>
        <v>5.7310868692398702E-2</v>
      </c>
      <c r="J122" s="565">
        <f>INDEX('NOx &amp; CO2'!$T$6:$W$10,MATCH($C122,'NOx &amp; CO2'!$R$6:$R$10,1),MATCH(J$108,'NOx &amp; CO2'!$T$5:$W$5,1))*I122</f>
        <v>5.4800000000000008E-2</v>
      </c>
      <c r="K122" s="565">
        <f>INDEX('NOx &amp; CO2'!$T$6:$W$10,MATCH($C122,'NOx &amp; CO2'!$R$6:$R$10,1),MATCH(K$108,'NOx &amp; CO2'!$T$5:$W$5,1))*J122</f>
        <v>5.268069525177068E-2</v>
      </c>
      <c r="L122" s="565">
        <f>INDEX('NOx &amp; CO2'!$T$6:$W$10,MATCH($C122,'NOx &amp; CO2'!$R$6:$R$10,1),MATCH(L$108,'NOx &amp; CO2'!$T$5:$W$5,1))*K122</f>
        <v>5.0643351317699516E-2</v>
      </c>
      <c r="M122" s="565">
        <f>INDEX('NOx &amp; CO2'!$T$6:$W$10,MATCH($C122,'NOx &amp; CO2'!$R$6:$R$10,1),MATCH(M$108,'NOx &amp; CO2'!$T$5:$W$5,1))*L122</f>
        <v>4.8684798490804503E-2</v>
      </c>
      <c r="N122" s="565">
        <f>INDEX('NOx &amp; CO2'!$T$6:$W$10,MATCH($C122,'NOx &amp; CO2'!$R$6:$R$10,1),MATCH(N$108,'NOx &amp; CO2'!$T$5:$W$5,1))*M122</f>
        <v>4.6801989647590088E-2</v>
      </c>
      <c r="O122" s="565">
        <f>INDEX('NOx &amp; CO2'!$T$6:$W$10,MATCH($C122,'NOx &amp; CO2'!$R$6:$R$10,1),MATCH(O$108,'NOx &amp; CO2'!$T$5:$W$5,1))*N122</f>
        <v>4.4991995507321518E-2</v>
      </c>
      <c r="P122" s="565">
        <f>INDEX('NOx &amp; CO2'!$T$6:$W$10,MATCH($C122,'NOx &amp; CO2'!$R$6:$R$10,1),MATCH(P$108,'NOx &amp; CO2'!$T$5:$W$5,1))*O122</f>
        <v>4.3252000074639418E-2</v>
      </c>
      <c r="Q122" s="565">
        <f>INDEX('NOx &amp; CO2'!$T$6:$W$10,MATCH($C122,'NOx &amp; CO2'!$R$6:$R$10,1),MATCH(Q$108,'NOx &amp; CO2'!$T$5:$W$5,1))*P122</f>
        <v>4.1579296258424117E-2</v>
      </c>
      <c r="R122" s="565">
        <f>INDEX('NOx &amp; CO2'!$T$6:$W$10,MATCH($C122,'NOx &amp; CO2'!$R$6:$R$10,1),MATCH(R$108,'NOx &amp; CO2'!$T$5:$W$5,1))*Q122</f>
        <v>3.9971281660093602E-2</v>
      </c>
      <c r="S122" s="565">
        <f>INDEX('NOx &amp; CO2'!$T$6:$W$10,MATCH($C122,'NOx &amp; CO2'!$R$6:$R$10,1),MATCH(S$108,'NOx &amp; CO2'!$T$5:$W$5,1))*R122</f>
        <v>3.8425454524782507E-2</v>
      </c>
      <c r="T122" s="565">
        <f>INDEX('NOx &amp; CO2'!$T$6:$W$10,MATCH($C122,'NOx &amp; CO2'!$R$6:$R$10,1),MATCH(T$108,'NOx &amp; CO2'!$T$5:$W$5,1))*S122</f>
        <v>3.6939409849102912E-2</v>
      </c>
      <c r="U122" s="565">
        <f>INDEX('NOx &amp; CO2'!$T$6:$W$10,MATCH($C122,'NOx &amp; CO2'!$R$6:$R$10,1),MATCH(U$108,'NOx &amp; CO2'!$T$5:$W$5,1))*T122</f>
        <v>3.5510835639431505E-2</v>
      </c>
      <c r="V122" s="565">
        <f>INDEX('NOx &amp; CO2'!$T$6:$W$10,MATCH($C122,'NOx &amp; CO2'!$R$6:$R$10,1),MATCH(V$108,'NOx &amp; CO2'!$T$5:$W$5,1))*U122</f>
        <v>3.4137509314901608E-2</v>
      </c>
      <c r="W122" s="565">
        <f>INDEX('NOx &amp; CO2'!$T$6:$W$10,MATCH($C122,'NOx &amp; CO2'!$R$6:$R$10,1),MATCH(W$108,'NOx &amp; CO2'!$T$5:$W$5,1))*V122</f>
        <v>3.2817294249503907E-2</v>
      </c>
      <c r="X122" s="565">
        <f>INDEX('NOx &amp; CO2'!$T$6:$W$10,MATCH($C122,'NOx &amp; CO2'!$R$6:$R$10,1),MATCH(X$108,'NOx &amp; CO2'!$T$5:$W$5,1))*W122</f>
        <v>3.1548136447916084E-2</v>
      </c>
      <c r="Y122" s="565">
        <f>INDEX('NOx &amp; CO2'!$T$6:$W$10,MATCH($C122,'NOx &amp; CO2'!$R$6:$R$10,1),MATCH(Y$108,'NOx &amp; CO2'!$T$5:$W$5,1))*X122</f>
        <v>3.0328061349889527E-2</v>
      </c>
      <c r="Z122" s="565">
        <f>INDEX('NOx &amp; CO2'!$T$6:$W$10,MATCH($C122,'NOx &amp; CO2'!$R$6:$R$10,1),MATCH(Z$108,'NOx &amp; CO2'!$T$5:$W$5,1))*Y122</f>
        <v>2.9155170758221438E-2</v>
      </c>
      <c r="AA122" s="335">
        <f>INDEX('NOx &amp; CO2'!$T$6:$W$10,MATCH($C122,'NOx &amp; CO2'!$R$6:$R$10,1),MATCH(AA$108,'NOx &amp; CO2'!$T$5:$W$5,1))*Z122</f>
        <v>2.8027639885532835E-2</v>
      </c>
      <c r="AB122" s="335">
        <f>INDEX('NOx &amp; CO2'!$T$6:$W$10,MATCH($C122,'NOx &amp; CO2'!$R$6:$R$10,1),MATCH(AB$108,'NOx &amp; CO2'!$T$5:$W$5,1))*AA122</f>
        <v>2.6943714515257809E-2</v>
      </c>
      <c r="AC122" s="335">
        <f>INDEX('NOx &amp; CO2'!$T$6:$W$10,MATCH($C122,'NOx &amp; CO2'!$R$6:$R$10,1),MATCH(AC$108,'NOx &amp; CO2'!$T$5:$W$5,1))*AB122</f>
        <v>2.5901708272427128E-2</v>
      </c>
      <c r="AD122" s="335">
        <f>INDEX('NOx &amp; CO2'!$T$6:$W$10,MATCH($C122,'NOx &amp; CO2'!$R$6:$R$10,1),MATCH(AD$108,'NOx &amp; CO2'!$T$5:$W$5,1))*AC122</f>
        <v>2.4900000000000019E-2</v>
      </c>
      <c r="AE122" s="335">
        <f>INDEX('NOx &amp; CO2'!$T$6:$W$10,MATCH($C122,'NOx &amp; CO2'!$R$6:$R$10,1),MATCH(AE$108,'NOx &amp; CO2'!$T$5:$W$5,1))*AD122</f>
        <v>2.4210502134589099E-2</v>
      </c>
      <c r="AF122" s="335">
        <f>INDEX('NOx &amp; CO2'!$T$6:$W$10,MATCH($C122,'NOx &amp; CO2'!$R$6:$R$10,1),MATCH(AF$108,'NOx &amp; CO2'!$T$5:$W$5,1))*AE122</f>
        <v>2.3540096932086061E-2</v>
      </c>
      <c r="AG122" s="335">
        <f>INDEX('NOx &amp; CO2'!$T$6:$W$10,MATCH($C122,'NOx &amp; CO2'!$R$6:$R$10,1),MATCH(AG$108,'NOx &amp; CO2'!$T$5:$W$5,1))*AF122</f>
        <v>2.2888255703723031E-2</v>
      </c>
      <c r="AH122" s="335">
        <f>INDEX('NOx &amp; CO2'!$T$6:$W$10,MATCH($C122,'NOx &amp; CO2'!$R$6:$R$10,1),MATCH(AH$108,'NOx &amp; CO2'!$T$5:$W$5,1))*AG122</f>
        <v>2.2254464400482215E-2</v>
      </c>
      <c r="AI122" s="335">
        <f>INDEX('NOx &amp; CO2'!$T$6:$W$10,MATCH($C122,'NOx &amp; CO2'!$R$6:$R$10,1),MATCH(AI$108,'NOx &amp; CO2'!$T$5:$W$5,1))*AH122</f>
        <v>2.1638223207711301E-2</v>
      </c>
      <c r="AJ122" s="335">
        <f>INDEX('NOx &amp; CO2'!$T$6:$W$10,MATCH($C122,'NOx &amp; CO2'!$R$6:$R$10,1),MATCH(AJ$108,'NOx &amp; CO2'!$T$5:$W$5,1))*AI122</f>
        <v>2.1039046150964236E-2</v>
      </c>
      <c r="AK122" s="335">
        <f>INDEX('NOx &amp; CO2'!$T$6:$W$10,MATCH($C122,'NOx &amp; CO2'!$R$6:$R$10,1),MATCH(AK$108,'NOx &amp; CO2'!$T$5:$W$5,1))*AJ122</f>
        <v>2.0456460712756541E-2</v>
      </c>
      <c r="AL122" s="335">
        <f>INDEX('NOx &amp; CO2'!$T$6:$W$10,MATCH($C122,'NOx &amp; CO2'!$R$6:$R$10,1),MATCH(AL$108,'NOx &amp; CO2'!$T$5:$W$5,1))*AK122</f>
        <v>1.9890007459932926E-2</v>
      </c>
      <c r="AM122" s="335">
        <f>INDEX('NOx &amp; CO2'!$T$6:$W$10,MATCH($C122,'NOx &amp; CO2'!$R$6:$R$10,1),MATCH(AM$108,'NOx &amp; CO2'!$T$5:$W$5,1))*AL122</f>
        <v>1.9339239681353367E-2</v>
      </c>
      <c r="AN122" s="335">
        <f>INDEX('NOx &amp; CO2'!$T$6:$W$10,MATCH($C122,'NOx &amp; CO2'!$R$6:$R$10,1),MATCH(AN$108,'NOx &amp; CO2'!$T$5:$W$5,1))*AM122</f>
        <v>1.8803723035611869E-2</v>
      </c>
      <c r="AO122" s="335">
        <f>INDEX('NOx &amp; CO2'!$T$6:$W$10,MATCH($C122,'NOx &amp; CO2'!$R$6:$R$10,1),MATCH(AO$108,'NOx &amp; CO2'!$T$5:$W$5,1))*AN122</f>
        <v>1.8283035208510164E-2</v>
      </c>
      <c r="AP122" s="335">
        <f>INDEX('NOx &amp; CO2'!$T$6:$W$10,MATCH($C122,'NOx &amp; CO2'!$R$6:$R$10,1),MATCH(AP$108,'NOx &amp; CO2'!$T$5:$W$5,1))*AO122</f>
        <v>1.777676558001617E-2</v>
      </c>
      <c r="AQ122" s="335">
        <f>INDEX('NOx &amp; CO2'!$T$6:$W$10,MATCH($C122,'NOx &amp; CO2'!$R$6:$R$10,1),MATCH(AQ$108,'NOx &amp; CO2'!$T$5:$W$5,1))*AP122</f>
        <v>1.7284514900444626E-2</v>
      </c>
      <c r="AR122" s="335">
        <f>INDEX('NOx &amp; CO2'!$T$6:$W$10,MATCH($C122,'NOx &amp; CO2'!$R$6:$R$10,1),MATCH(AR$108,'NOx &amp; CO2'!$T$5:$W$5,1))*AQ122</f>
        <v>1.6805894975604474E-2</v>
      </c>
      <c r="AS122" s="335">
        <f>INDEX('NOx &amp; CO2'!$T$6:$W$10,MATCH($C122,'NOx &amp; CO2'!$R$6:$R$10,1),MATCH(AS$108,'NOx &amp; CO2'!$T$5:$W$5,1))*AR122</f>
        <v>1.6340528360664741E-2</v>
      </c>
      <c r="AT122" s="335">
        <f>INDEX('NOx &amp; CO2'!$T$6:$W$10,MATCH($C122,'NOx &amp; CO2'!$R$6:$R$10,1),MATCH(AT$108,'NOx &amp; CO2'!$T$5:$W$5,1))*AS122</f>
        <v>1.5888048062497474E-2</v>
      </c>
      <c r="AU122" s="335">
        <f>INDEX('NOx &amp; CO2'!$T$6:$W$10,MATCH($C122,'NOx &amp; CO2'!$R$6:$R$10,1),MATCH(AU$108,'NOx &amp; CO2'!$T$5:$W$5,1))*AT122</f>
        <v>1.5448097250263013E-2</v>
      </c>
      <c r="AV122" s="335">
        <f>INDEX('NOx &amp; CO2'!$T$6:$W$10,MATCH($C122,'NOx &amp; CO2'!$R$6:$R$10,1),MATCH(AV$108,'NOx &amp; CO2'!$T$5:$W$5,1))*AU122</f>
        <v>1.5020328974009333E-2</v>
      </c>
      <c r="AW122" s="335">
        <f>INDEX('NOx &amp; CO2'!$T$6:$W$10,MATCH($C122,'NOx &amp; CO2'!$R$6:$R$10,1),MATCH(AW$108,'NOx &amp; CO2'!$T$5:$W$5,1))*AV122</f>
        <v>1.4604405891063581E-2</v>
      </c>
      <c r="AX122" s="335">
        <f>INDEX('NOx &amp; CO2'!$T$6:$W$10,MATCH($C122,'NOx &amp; CO2'!$R$6:$R$10,1),MATCH(AX$108,'NOx &amp; CO2'!$T$5:$W$5,1))*AW122</f>
        <v>1.4200000000000008E-2</v>
      </c>
      <c r="AY122" s="335">
        <f>INDEX('NOx &amp; CO2'!$T$6:$W$10,MATCH($C122,'NOx &amp; CO2'!$R$6:$R$10,1),MATCH(AY$108,'NOx &amp; CO2'!$T$5:$W$5,1))*AX122</f>
        <v>1.4200000000000008E-2</v>
      </c>
      <c r="AZ122" s="335">
        <f>INDEX('NOx &amp; CO2'!$T$6:$W$10,MATCH($C122,'NOx &amp; CO2'!$R$6:$R$10,1),MATCH(AZ$108,'NOx &amp; CO2'!$T$5:$W$5,1))*AY122</f>
        <v>1.4200000000000008E-2</v>
      </c>
      <c r="BA122" s="335">
        <f>INDEX('NOx &amp; CO2'!$T$6:$W$10,MATCH($C122,'NOx &amp; CO2'!$R$6:$R$10,1),MATCH(BA$108,'NOx &amp; CO2'!$T$5:$W$5,1))*AZ122</f>
        <v>1.4200000000000008E-2</v>
      </c>
      <c r="BB122" s="335">
        <f>INDEX('NOx &amp; CO2'!$T$6:$W$10,MATCH($C122,'NOx &amp; CO2'!$R$6:$R$10,1),MATCH(BB$108,'NOx &amp; CO2'!$T$5:$W$5,1))*BA122</f>
        <v>1.4200000000000008E-2</v>
      </c>
      <c r="BC122" s="335">
        <f>INDEX('NOx &amp; CO2'!$T$6:$W$10,MATCH($C122,'NOx &amp; CO2'!$R$6:$R$10,1),MATCH(BC$108,'NOx &amp; CO2'!$T$5:$W$5,1))*BB122</f>
        <v>1.4200000000000008E-2</v>
      </c>
      <c r="BD122" s="335">
        <f>INDEX('NOx &amp; CO2'!$T$6:$W$10,MATCH($C122,'NOx &amp; CO2'!$R$6:$R$10,1),MATCH(BD$108,'NOx &amp; CO2'!$T$5:$W$5,1))*BC122</f>
        <v>1.4200000000000008E-2</v>
      </c>
      <c r="BE122" s="335">
        <f>INDEX('NOx &amp; CO2'!$T$6:$W$10,MATCH($C122,'NOx &amp; CO2'!$R$6:$R$10,1),MATCH(BE$108,'NOx &amp; CO2'!$T$5:$W$5,1))*BD122</f>
        <v>1.4200000000000008E-2</v>
      </c>
      <c r="BF122" s="335">
        <f>INDEX('NOx &amp; CO2'!$T$6:$W$10,MATCH($C122,'NOx &amp; CO2'!$R$6:$R$10,1),MATCH(BF$108,'NOx &amp; CO2'!$T$5:$W$5,1))*BE122</f>
        <v>1.4200000000000008E-2</v>
      </c>
      <c r="BG122" s="335">
        <f>INDEX('NOx &amp; CO2'!$T$6:$W$10,MATCH($C122,'NOx &amp; CO2'!$R$6:$R$10,1),MATCH(BG$108,'NOx &amp; CO2'!$T$5:$W$5,1))*BF122</f>
        <v>1.4200000000000008E-2</v>
      </c>
      <c r="BH122" s="335">
        <f>INDEX('NOx &amp; CO2'!$T$6:$W$10,MATCH($C122,'NOx &amp; CO2'!$R$6:$R$10,1),MATCH(BH$108,'NOx &amp; CO2'!$T$5:$W$5,1))*BG122</f>
        <v>1.4200000000000008E-2</v>
      </c>
      <c r="BI122" s="335">
        <f>INDEX('NOx &amp; CO2'!$T$6:$W$10,MATCH($C122,'NOx &amp; CO2'!$R$6:$R$10,1),MATCH(BI$108,'NOx &amp; CO2'!$T$5:$W$5,1))*BH122</f>
        <v>1.4200000000000008E-2</v>
      </c>
      <c r="BJ122" s="335">
        <f>INDEX('NOx &amp; CO2'!$T$6:$W$10,MATCH($C122,'NOx &amp; CO2'!$R$6:$R$10,1),MATCH(BJ$108,'NOx &amp; CO2'!$T$5:$W$5,1))*BI122</f>
        <v>1.4200000000000008E-2</v>
      </c>
      <c r="BK122" s="335">
        <f>INDEX('NOx &amp; CO2'!$T$6:$W$10,MATCH($C122,'NOx &amp; CO2'!$R$6:$R$10,1),MATCH(BK$108,'NOx &amp; CO2'!$T$5:$W$5,1))*BJ122</f>
        <v>1.4200000000000008E-2</v>
      </c>
      <c r="BL122" s="335">
        <f>INDEX('NOx &amp; CO2'!$T$6:$W$10,MATCH($C122,'NOx &amp; CO2'!$R$6:$R$10,1),MATCH(BL$108,'NOx &amp; CO2'!$T$5:$W$5,1))*BK122</f>
        <v>1.4200000000000008E-2</v>
      </c>
      <c r="BM122" s="335">
        <f>INDEX('NOx &amp; CO2'!$T$6:$W$10,MATCH($C122,'NOx &amp; CO2'!$R$6:$R$10,1),MATCH(BM$108,'NOx &amp; CO2'!$T$5:$W$5,1))*BL122</f>
        <v>1.4200000000000008E-2</v>
      </c>
      <c r="BN122" s="335">
        <f>INDEX('NOx &amp; CO2'!$T$6:$W$10,MATCH($C122,'NOx &amp; CO2'!$R$6:$R$10,1),MATCH(BN$108,'NOx &amp; CO2'!$T$5:$W$5,1))*BM122</f>
        <v>1.4200000000000008E-2</v>
      </c>
      <c r="BO122" s="335">
        <f>INDEX('NOx &amp; CO2'!$T$6:$W$10,MATCH($C122,'NOx &amp; CO2'!$R$6:$R$10,1),MATCH(BO$108,'NOx &amp; CO2'!$T$5:$W$5,1))*BN122</f>
        <v>1.4200000000000008E-2</v>
      </c>
      <c r="BP122" s="335">
        <f>INDEX('NOx &amp; CO2'!$T$6:$W$10,MATCH($C122,'NOx &amp; CO2'!$R$6:$R$10,1),MATCH(BP$108,'NOx &amp; CO2'!$T$5:$W$5,1))*BO122</f>
        <v>1.4200000000000008E-2</v>
      </c>
      <c r="BQ122" s="335">
        <f>INDEX('NOx &amp; CO2'!$T$6:$W$10,MATCH($C122,'NOx &amp; CO2'!$R$6:$R$10,1),MATCH(BQ$108,'NOx &amp; CO2'!$T$5:$W$5,1))*BP122</f>
        <v>1.4200000000000008E-2</v>
      </c>
      <c r="BR122" s="335">
        <f>INDEX('NOx &amp; CO2'!$T$6:$W$10,MATCH($C122,'NOx &amp; CO2'!$R$6:$R$10,1),MATCH(BR$108,'NOx &amp; CO2'!$T$5:$W$5,1))*BQ122</f>
        <v>1.4200000000000008E-2</v>
      </c>
      <c r="BS122" s="335">
        <f>INDEX('NOx &amp; CO2'!$T$6:$W$10,MATCH($C122,'NOx &amp; CO2'!$R$6:$R$10,1),MATCH(BS$108,'NOx &amp; CO2'!$T$5:$W$5,1))*BR122</f>
        <v>1.4200000000000008E-2</v>
      </c>
      <c r="BT122" s="335">
        <f>INDEX('NOx &amp; CO2'!$T$6:$W$10,MATCH($C122,'NOx &amp; CO2'!$R$6:$R$10,1),MATCH(BT$108,'NOx &amp; CO2'!$T$5:$W$5,1))*BS122</f>
        <v>1.4200000000000008E-2</v>
      </c>
      <c r="BU122" s="335">
        <f>INDEX('NOx &amp; CO2'!$T$6:$W$10,MATCH($C122,'NOx &amp; CO2'!$R$6:$R$10,1),MATCH(BU$108,'NOx &amp; CO2'!$T$5:$W$5,1))*BT122</f>
        <v>1.4200000000000008E-2</v>
      </c>
      <c r="BV122" s="335">
        <f>INDEX('NOx &amp; CO2'!$T$6:$W$10,MATCH($C122,'NOx &amp; CO2'!$R$6:$R$10,1),MATCH(BV$108,'NOx &amp; CO2'!$T$5:$W$5,1))*BU122</f>
        <v>1.4200000000000008E-2</v>
      </c>
      <c r="BW122" s="335">
        <f>INDEX('NOx &amp; CO2'!$T$6:$W$10,MATCH($C122,'NOx &amp; CO2'!$R$6:$R$10,1),MATCH(BW$108,'NOx &amp; CO2'!$T$5:$W$5,1))*BV122</f>
        <v>1.4200000000000008E-2</v>
      </c>
      <c r="BX122" s="335">
        <f>INDEX('NOx &amp; CO2'!$T$6:$W$10,MATCH($C122,'NOx &amp; CO2'!$R$6:$R$10,1),MATCH(BX$108,'NOx &amp; CO2'!$T$5:$W$5,1))*BW122</f>
        <v>1.4200000000000008E-2</v>
      </c>
      <c r="BY122" s="335">
        <f>INDEX('NOx &amp; CO2'!$T$6:$W$10,MATCH($C122,'NOx &amp; CO2'!$R$6:$R$10,1),MATCH(BY$108,'NOx &amp; CO2'!$T$5:$W$5,1))*BX122</f>
        <v>1.4200000000000008E-2</v>
      </c>
      <c r="BZ122" s="335">
        <f>INDEX('NOx &amp; CO2'!$T$6:$W$10,MATCH($C122,'NOx &amp; CO2'!$R$6:$R$10,1),MATCH(BZ$108,'NOx &amp; CO2'!$T$5:$W$5,1))*BY122</f>
        <v>1.4200000000000008E-2</v>
      </c>
      <c r="CA122" s="335">
        <f>INDEX('NOx &amp; CO2'!$T$6:$W$10,MATCH($C122,'NOx &amp; CO2'!$R$6:$R$10,1),MATCH(CA$108,'NOx &amp; CO2'!$T$5:$W$5,1))*BZ122</f>
        <v>1.4200000000000008E-2</v>
      </c>
      <c r="CB122" s="335">
        <f>INDEX('NOx &amp; CO2'!$T$6:$W$10,MATCH($C122,'NOx &amp; CO2'!$R$6:$R$10,1),MATCH(CB$108,'NOx &amp; CO2'!$T$5:$W$5,1))*CA122</f>
        <v>1.4200000000000008E-2</v>
      </c>
      <c r="CC122" s="335">
        <f>INDEX('NOx &amp; CO2'!$T$6:$W$10,MATCH($C122,'NOx &amp; CO2'!$R$6:$R$10,1),MATCH(CC$108,'NOx &amp; CO2'!$T$5:$W$5,1))*CB122</f>
        <v>1.4200000000000008E-2</v>
      </c>
      <c r="CD122" s="335">
        <f>INDEX('NOx &amp; CO2'!$T$6:$W$10,MATCH($C122,'NOx &amp; CO2'!$R$6:$R$10,1),MATCH(CD$108,'NOx &amp; CO2'!$T$5:$W$5,1))*CC122</f>
        <v>1.4200000000000008E-2</v>
      </c>
      <c r="CE122" s="335">
        <f>INDEX('NOx &amp; CO2'!$T$6:$W$10,MATCH($C122,'NOx &amp; CO2'!$R$6:$R$10,1),MATCH(CE$108,'NOx &amp; CO2'!$T$5:$W$5,1))*CD122</f>
        <v>1.4200000000000008E-2</v>
      </c>
      <c r="CF122" s="335">
        <f>INDEX('NOx &amp; CO2'!$T$6:$W$10,MATCH($C122,'NOx &amp; CO2'!$R$6:$R$10,1),MATCH(CF$108,'NOx &amp; CO2'!$T$5:$W$5,1))*CE122</f>
        <v>1.4200000000000008E-2</v>
      </c>
      <c r="CG122" s="335">
        <f>INDEX('NOx &amp; CO2'!$T$6:$W$10,MATCH($C122,'NOx &amp; CO2'!$R$6:$R$10,1),MATCH(CG$108,'NOx &amp; CO2'!$T$5:$W$5,1))*CF122</f>
        <v>1.4200000000000008E-2</v>
      </c>
      <c r="CH122" s="335">
        <f>INDEX('NOx &amp; CO2'!$T$6:$W$10,MATCH($C122,'NOx &amp; CO2'!$R$6:$R$10,1),MATCH(CH$108,'NOx &amp; CO2'!$T$5:$W$5,1))*CG122</f>
        <v>1.4200000000000008E-2</v>
      </c>
      <c r="CI122" s="335">
        <f>INDEX('NOx &amp; CO2'!$T$6:$W$10,MATCH($C122,'NOx &amp; CO2'!$R$6:$R$10,1),MATCH(CI$108,'NOx &amp; CO2'!$T$5:$W$5,1))*CH122</f>
        <v>1.4200000000000008E-2</v>
      </c>
      <c r="CJ122" s="335">
        <f>INDEX('NOx &amp; CO2'!$T$6:$W$10,MATCH($C122,'NOx &amp; CO2'!$R$6:$R$10,1),MATCH(CJ$108,'NOx &amp; CO2'!$T$5:$W$5,1))*CI122</f>
        <v>1.4200000000000008E-2</v>
      </c>
      <c r="CK122" s="335">
        <f>INDEX('NOx &amp; CO2'!$T$6:$W$10,MATCH($C122,'NOx &amp; CO2'!$R$6:$R$10,1),MATCH(CK$108,'NOx &amp; CO2'!$T$5:$W$5,1))*CJ122</f>
        <v>1.4200000000000008E-2</v>
      </c>
      <c r="CL122" s="335">
        <f>INDEX('NOx &amp; CO2'!$T$6:$W$10,MATCH($C122,'NOx &amp; CO2'!$R$6:$R$10,1),MATCH(CL$108,'NOx &amp; CO2'!$T$5:$W$5,1))*CK122</f>
        <v>1.4200000000000008E-2</v>
      </c>
      <c r="CM122" s="335">
        <f>INDEX('NOx &amp; CO2'!$T$6:$W$10,MATCH($C122,'NOx &amp; CO2'!$R$6:$R$10,1),MATCH(CM$108,'NOx &amp; CO2'!$T$5:$W$5,1))*CL122</f>
        <v>1.4200000000000008E-2</v>
      </c>
      <c r="CN122" s="335">
        <f>INDEX('NOx &amp; CO2'!$T$6:$W$10,MATCH($C122,'NOx &amp; CO2'!$R$6:$R$10,1),MATCH(CN$108,'NOx &amp; CO2'!$T$5:$W$5,1))*CM122</f>
        <v>1.4200000000000008E-2</v>
      </c>
      <c r="CO122" s="335">
        <f>INDEX('NOx &amp; CO2'!$T$6:$W$10,MATCH($C122,'NOx &amp; CO2'!$R$6:$R$10,1),MATCH(CO$108,'NOx &amp; CO2'!$T$5:$W$5,1))*CN122</f>
        <v>1.4200000000000008E-2</v>
      </c>
      <c r="CP122" s="335">
        <f>INDEX('NOx &amp; CO2'!$T$6:$W$10,MATCH($C122,'NOx &amp; CO2'!$R$6:$R$10,1),MATCH(CP$108,'NOx &amp; CO2'!$T$5:$W$5,1))*CO122</f>
        <v>1.4200000000000008E-2</v>
      </c>
      <c r="CQ122" s="335">
        <f>INDEX('NOx &amp; CO2'!$T$6:$W$10,MATCH($C122,'NOx &amp; CO2'!$R$6:$R$10,1),MATCH(CQ$108,'NOx &amp; CO2'!$T$5:$W$5,1))*CP122</f>
        <v>1.4200000000000008E-2</v>
      </c>
      <c r="CR122" s="335">
        <f>INDEX('NOx &amp; CO2'!$T$6:$W$10,MATCH($C122,'NOx &amp; CO2'!$R$6:$R$10,1),MATCH(CR$108,'NOx &amp; CO2'!$T$5:$W$5,1))*CQ122</f>
        <v>1.4200000000000008E-2</v>
      </c>
      <c r="CS122" s="335">
        <f>INDEX('NOx &amp; CO2'!$T$6:$W$10,MATCH($C122,'NOx &amp; CO2'!$R$6:$R$10,1),MATCH(CS$108,'NOx &amp; CO2'!$T$5:$W$5,1))*CR122</f>
        <v>1.4200000000000008E-2</v>
      </c>
    </row>
    <row r="123" spans="1:97" s="323" customFormat="1" x14ac:dyDescent="0.25">
      <c r="A123" s="278">
        <f t="shared" ref="A123" si="132">A62</f>
        <v>0</v>
      </c>
      <c r="B123" s="278" t="str">
        <f>'UA basår'!B21</f>
        <v>0 0</v>
      </c>
      <c r="C123" s="278">
        <f t="shared" ref="C123" si="133">C62</f>
        <v>0</v>
      </c>
      <c r="D123" s="565">
        <f>INDEX('NOx &amp; CO2'!$E$6:$I$10,MATCH($C123,'NOx &amp; CO2'!$C$6:$C$10,1),MATCH(D$108,'NOx &amp; CO2'!$E$5:$H$5,1))</f>
        <v>7.17E-2</v>
      </c>
      <c r="E123" s="565">
        <f>INDEX('NOx &amp; CO2'!$T$6:$W$10,MATCH($C123,'NOx &amp; CO2'!$R$6:$R$10,1),MATCH(E$108,'NOx &amp; CO2'!$T$5:$W$5,1))*D123</f>
        <v>6.8558723496039697E-2</v>
      </c>
      <c r="F123" s="565">
        <f>INDEX('NOx &amp; CO2'!$T$6:$W$10,MATCH($C123,'NOx &amp; CO2'!$R$6:$R$10,1),MATCH(F$108,'NOx &amp; CO2'!$T$5:$W$5,1))*E123</f>
        <v>6.5555070675124491E-2</v>
      </c>
      <c r="G123" s="565">
        <f>INDEX('NOx &amp; CO2'!$T$6:$W$10,MATCH($C123,'NOx &amp; CO2'!$R$6:$R$10,1),MATCH(G$108,'NOx &amp; CO2'!$T$5:$W$5,1))*F123</f>
        <v>6.2683012052708514E-2</v>
      </c>
      <c r="H123" s="565">
        <f>INDEX('NOx &amp; CO2'!$T$6:$W$10,MATCH($C123,'NOx &amp; CO2'!$R$6:$R$10,1),MATCH(H$108,'NOx &amp; CO2'!$T$5:$W$5,1))*G123</f>
        <v>5.9936782304331478E-2</v>
      </c>
      <c r="I123" s="565">
        <f>INDEX('NOx &amp; CO2'!$T$6:$W$10,MATCH($C123,'NOx &amp; CO2'!$R$6:$R$10,1),MATCH(I$108,'NOx &amp; CO2'!$T$5:$W$5,1))*H123</f>
        <v>5.7310868692398702E-2</v>
      </c>
      <c r="J123" s="565">
        <f>INDEX('NOx &amp; CO2'!$T$6:$W$10,MATCH($C123,'NOx &amp; CO2'!$R$6:$R$10,1),MATCH(J$108,'NOx &amp; CO2'!$T$5:$W$5,1))*I123</f>
        <v>5.4800000000000008E-2</v>
      </c>
      <c r="K123" s="565">
        <f>INDEX('NOx &amp; CO2'!$T$6:$W$10,MATCH($C123,'NOx &amp; CO2'!$R$6:$R$10,1),MATCH(K$108,'NOx &amp; CO2'!$T$5:$W$5,1))*J123</f>
        <v>5.268069525177068E-2</v>
      </c>
      <c r="L123" s="565">
        <f>INDEX('NOx &amp; CO2'!$T$6:$W$10,MATCH($C123,'NOx &amp; CO2'!$R$6:$R$10,1),MATCH(L$108,'NOx &amp; CO2'!$T$5:$W$5,1))*K123</f>
        <v>5.0643351317699516E-2</v>
      </c>
      <c r="M123" s="565">
        <f>INDEX('NOx &amp; CO2'!$T$6:$W$10,MATCH($C123,'NOx &amp; CO2'!$R$6:$R$10,1),MATCH(M$108,'NOx &amp; CO2'!$T$5:$W$5,1))*L123</f>
        <v>4.8684798490804503E-2</v>
      </c>
      <c r="N123" s="565">
        <f>INDEX('NOx &amp; CO2'!$T$6:$W$10,MATCH($C123,'NOx &amp; CO2'!$R$6:$R$10,1),MATCH(N$108,'NOx &amp; CO2'!$T$5:$W$5,1))*M123</f>
        <v>4.6801989647590088E-2</v>
      </c>
      <c r="O123" s="565">
        <f>INDEX('NOx &amp; CO2'!$T$6:$W$10,MATCH($C123,'NOx &amp; CO2'!$R$6:$R$10,1),MATCH(O$108,'NOx &amp; CO2'!$T$5:$W$5,1))*N123</f>
        <v>4.4991995507321518E-2</v>
      </c>
      <c r="P123" s="565">
        <f>INDEX('NOx &amp; CO2'!$T$6:$W$10,MATCH($C123,'NOx &amp; CO2'!$R$6:$R$10,1),MATCH(P$108,'NOx &amp; CO2'!$T$5:$W$5,1))*O123</f>
        <v>4.3252000074639418E-2</v>
      </c>
      <c r="Q123" s="565">
        <f>INDEX('NOx &amp; CO2'!$T$6:$W$10,MATCH($C123,'NOx &amp; CO2'!$R$6:$R$10,1),MATCH(Q$108,'NOx &amp; CO2'!$T$5:$W$5,1))*P123</f>
        <v>4.1579296258424117E-2</v>
      </c>
      <c r="R123" s="565">
        <f>INDEX('NOx &amp; CO2'!$T$6:$W$10,MATCH($C123,'NOx &amp; CO2'!$R$6:$R$10,1),MATCH(R$108,'NOx &amp; CO2'!$T$5:$W$5,1))*Q123</f>
        <v>3.9971281660093602E-2</v>
      </c>
      <c r="S123" s="565">
        <f>INDEX('NOx &amp; CO2'!$T$6:$W$10,MATCH($C123,'NOx &amp; CO2'!$R$6:$R$10,1),MATCH(S$108,'NOx &amp; CO2'!$T$5:$W$5,1))*R123</f>
        <v>3.8425454524782507E-2</v>
      </c>
      <c r="T123" s="565">
        <f>INDEX('NOx &amp; CO2'!$T$6:$W$10,MATCH($C123,'NOx &amp; CO2'!$R$6:$R$10,1),MATCH(T$108,'NOx &amp; CO2'!$T$5:$W$5,1))*S123</f>
        <v>3.6939409849102912E-2</v>
      </c>
      <c r="U123" s="565">
        <f>INDEX('NOx &amp; CO2'!$T$6:$W$10,MATCH($C123,'NOx &amp; CO2'!$R$6:$R$10,1),MATCH(U$108,'NOx &amp; CO2'!$T$5:$W$5,1))*T123</f>
        <v>3.5510835639431505E-2</v>
      </c>
      <c r="V123" s="565">
        <f>INDEX('NOx &amp; CO2'!$T$6:$W$10,MATCH($C123,'NOx &amp; CO2'!$R$6:$R$10,1),MATCH(V$108,'NOx &amp; CO2'!$T$5:$W$5,1))*U123</f>
        <v>3.4137509314901608E-2</v>
      </c>
      <c r="W123" s="565">
        <f>INDEX('NOx &amp; CO2'!$T$6:$W$10,MATCH($C123,'NOx &amp; CO2'!$R$6:$R$10,1),MATCH(W$108,'NOx &amp; CO2'!$T$5:$W$5,1))*V123</f>
        <v>3.2817294249503907E-2</v>
      </c>
      <c r="X123" s="565">
        <f>INDEX('NOx &amp; CO2'!$T$6:$W$10,MATCH($C123,'NOx &amp; CO2'!$R$6:$R$10,1),MATCH(X$108,'NOx &amp; CO2'!$T$5:$W$5,1))*W123</f>
        <v>3.1548136447916084E-2</v>
      </c>
      <c r="Y123" s="565">
        <f>INDEX('NOx &amp; CO2'!$T$6:$W$10,MATCH($C123,'NOx &amp; CO2'!$R$6:$R$10,1),MATCH(Y$108,'NOx &amp; CO2'!$T$5:$W$5,1))*X123</f>
        <v>3.0328061349889527E-2</v>
      </c>
      <c r="Z123" s="565">
        <f>INDEX('NOx &amp; CO2'!$T$6:$W$10,MATCH($C123,'NOx &amp; CO2'!$R$6:$R$10,1),MATCH(Z$108,'NOx &amp; CO2'!$T$5:$W$5,1))*Y123</f>
        <v>2.9155170758221438E-2</v>
      </c>
      <c r="AA123" s="335">
        <f>INDEX('NOx &amp; CO2'!$T$6:$W$10,MATCH($C123,'NOx &amp; CO2'!$R$6:$R$10,1),MATCH(AA$108,'NOx &amp; CO2'!$T$5:$W$5,1))*Z123</f>
        <v>2.8027639885532835E-2</v>
      </c>
      <c r="AB123" s="335">
        <f>INDEX('NOx &amp; CO2'!$T$6:$W$10,MATCH($C123,'NOx &amp; CO2'!$R$6:$R$10,1),MATCH(AB$108,'NOx &amp; CO2'!$T$5:$W$5,1))*AA123</f>
        <v>2.6943714515257809E-2</v>
      </c>
      <c r="AC123" s="335">
        <f>INDEX('NOx &amp; CO2'!$T$6:$W$10,MATCH($C123,'NOx &amp; CO2'!$R$6:$R$10,1),MATCH(AC$108,'NOx &amp; CO2'!$T$5:$W$5,1))*AB123</f>
        <v>2.5901708272427128E-2</v>
      </c>
      <c r="AD123" s="335">
        <f>INDEX('NOx &amp; CO2'!$T$6:$W$10,MATCH($C123,'NOx &amp; CO2'!$R$6:$R$10,1),MATCH(AD$108,'NOx &amp; CO2'!$T$5:$W$5,1))*AC123</f>
        <v>2.4900000000000019E-2</v>
      </c>
      <c r="AE123" s="335">
        <f>INDEX('NOx &amp; CO2'!$T$6:$W$10,MATCH($C123,'NOx &amp; CO2'!$R$6:$R$10,1),MATCH(AE$108,'NOx &amp; CO2'!$T$5:$W$5,1))*AD123</f>
        <v>2.4210502134589099E-2</v>
      </c>
      <c r="AF123" s="335">
        <f>INDEX('NOx &amp; CO2'!$T$6:$W$10,MATCH($C123,'NOx &amp; CO2'!$R$6:$R$10,1),MATCH(AF$108,'NOx &amp; CO2'!$T$5:$W$5,1))*AE123</f>
        <v>2.3540096932086061E-2</v>
      </c>
      <c r="AG123" s="335">
        <f>INDEX('NOx &amp; CO2'!$T$6:$W$10,MATCH($C123,'NOx &amp; CO2'!$R$6:$R$10,1),MATCH(AG$108,'NOx &amp; CO2'!$T$5:$W$5,1))*AF123</f>
        <v>2.2888255703723031E-2</v>
      </c>
      <c r="AH123" s="335">
        <f>INDEX('NOx &amp; CO2'!$T$6:$W$10,MATCH($C123,'NOx &amp; CO2'!$R$6:$R$10,1),MATCH(AH$108,'NOx &amp; CO2'!$T$5:$W$5,1))*AG123</f>
        <v>2.2254464400482215E-2</v>
      </c>
      <c r="AI123" s="335">
        <f>INDEX('NOx &amp; CO2'!$T$6:$W$10,MATCH($C123,'NOx &amp; CO2'!$R$6:$R$10,1),MATCH(AI$108,'NOx &amp; CO2'!$T$5:$W$5,1))*AH123</f>
        <v>2.1638223207711301E-2</v>
      </c>
      <c r="AJ123" s="335">
        <f>INDEX('NOx &amp; CO2'!$T$6:$W$10,MATCH($C123,'NOx &amp; CO2'!$R$6:$R$10,1),MATCH(AJ$108,'NOx &amp; CO2'!$T$5:$W$5,1))*AI123</f>
        <v>2.1039046150964236E-2</v>
      </c>
      <c r="AK123" s="335">
        <f>INDEX('NOx &amp; CO2'!$T$6:$W$10,MATCH($C123,'NOx &amp; CO2'!$R$6:$R$10,1),MATCH(AK$108,'NOx &amp; CO2'!$T$5:$W$5,1))*AJ123</f>
        <v>2.0456460712756541E-2</v>
      </c>
      <c r="AL123" s="335">
        <f>INDEX('NOx &amp; CO2'!$T$6:$W$10,MATCH($C123,'NOx &amp; CO2'!$R$6:$R$10,1),MATCH(AL$108,'NOx &amp; CO2'!$T$5:$W$5,1))*AK123</f>
        <v>1.9890007459932926E-2</v>
      </c>
      <c r="AM123" s="335">
        <f>INDEX('NOx &amp; CO2'!$T$6:$W$10,MATCH($C123,'NOx &amp; CO2'!$R$6:$R$10,1),MATCH(AM$108,'NOx &amp; CO2'!$T$5:$W$5,1))*AL123</f>
        <v>1.9339239681353367E-2</v>
      </c>
      <c r="AN123" s="335">
        <f>INDEX('NOx &amp; CO2'!$T$6:$W$10,MATCH($C123,'NOx &amp; CO2'!$R$6:$R$10,1),MATCH(AN$108,'NOx &amp; CO2'!$T$5:$W$5,1))*AM123</f>
        <v>1.8803723035611869E-2</v>
      </c>
      <c r="AO123" s="335">
        <f>INDEX('NOx &amp; CO2'!$T$6:$W$10,MATCH($C123,'NOx &amp; CO2'!$R$6:$R$10,1),MATCH(AO$108,'NOx &amp; CO2'!$T$5:$W$5,1))*AN123</f>
        <v>1.8283035208510164E-2</v>
      </c>
      <c r="AP123" s="335">
        <f>INDEX('NOx &amp; CO2'!$T$6:$W$10,MATCH($C123,'NOx &amp; CO2'!$R$6:$R$10,1),MATCH(AP$108,'NOx &amp; CO2'!$T$5:$W$5,1))*AO123</f>
        <v>1.777676558001617E-2</v>
      </c>
      <c r="AQ123" s="335">
        <f>INDEX('NOx &amp; CO2'!$T$6:$W$10,MATCH($C123,'NOx &amp; CO2'!$R$6:$R$10,1),MATCH(AQ$108,'NOx &amp; CO2'!$T$5:$W$5,1))*AP123</f>
        <v>1.7284514900444626E-2</v>
      </c>
      <c r="AR123" s="335">
        <f>INDEX('NOx &amp; CO2'!$T$6:$W$10,MATCH($C123,'NOx &amp; CO2'!$R$6:$R$10,1),MATCH(AR$108,'NOx &amp; CO2'!$T$5:$W$5,1))*AQ123</f>
        <v>1.6805894975604474E-2</v>
      </c>
      <c r="AS123" s="335">
        <f>INDEX('NOx &amp; CO2'!$T$6:$W$10,MATCH($C123,'NOx &amp; CO2'!$R$6:$R$10,1),MATCH(AS$108,'NOx &amp; CO2'!$T$5:$W$5,1))*AR123</f>
        <v>1.6340528360664741E-2</v>
      </c>
      <c r="AT123" s="335">
        <f>INDEX('NOx &amp; CO2'!$T$6:$W$10,MATCH($C123,'NOx &amp; CO2'!$R$6:$R$10,1),MATCH(AT$108,'NOx &amp; CO2'!$T$5:$W$5,1))*AS123</f>
        <v>1.5888048062497474E-2</v>
      </c>
      <c r="AU123" s="335">
        <f>INDEX('NOx &amp; CO2'!$T$6:$W$10,MATCH($C123,'NOx &amp; CO2'!$R$6:$R$10,1),MATCH(AU$108,'NOx &amp; CO2'!$T$5:$W$5,1))*AT123</f>
        <v>1.5448097250263013E-2</v>
      </c>
      <c r="AV123" s="335">
        <f>INDEX('NOx &amp; CO2'!$T$6:$W$10,MATCH($C123,'NOx &amp; CO2'!$R$6:$R$10,1),MATCH(AV$108,'NOx &amp; CO2'!$T$5:$W$5,1))*AU123</f>
        <v>1.5020328974009333E-2</v>
      </c>
      <c r="AW123" s="335">
        <f>INDEX('NOx &amp; CO2'!$T$6:$W$10,MATCH($C123,'NOx &amp; CO2'!$R$6:$R$10,1),MATCH(AW$108,'NOx &amp; CO2'!$T$5:$W$5,1))*AV123</f>
        <v>1.4604405891063581E-2</v>
      </c>
      <c r="AX123" s="335">
        <f>INDEX('NOx &amp; CO2'!$T$6:$W$10,MATCH($C123,'NOx &amp; CO2'!$R$6:$R$10,1),MATCH(AX$108,'NOx &amp; CO2'!$T$5:$W$5,1))*AW123</f>
        <v>1.4200000000000008E-2</v>
      </c>
      <c r="AY123" s="335">
        <f>INDEX('NOx &amp; CO2'!$T$6:$W$10,MATCH($C123,'NOx &amp; CO2'!$R$6:$R$10,1),MATCH(AY$108,'NOx &amp; CO2'!$T$5:$W$5,1))*AX123</f>
        <v>1.4200000000000008E-2</v>
      </c>
      <c r="AZ123" s="335">
        <f>INDEX('NOx &amp; CO2'!$T$6:$W$10,MATCH($C123,'NOx &amp; CO2'!$R$6:$R$10,1),MATCH(AZ$108,'NOx &amp; CO2'!$T$5:$W$5,1))*AY123</f>
        <v>1.4200000000000008E-2</v>
      </c>
      <c r="BA123" s="335">
        <f>INDEX('NOx &amp; CO2'!$T$6:$W$10,MATCH($C123,'NOx &amp; CO2'!$R$6:$R$10,1),MATCH(BA$108,'NOx &amp; CO2'!$T$5:$W$5,1))*AZ123</f>
        <v>1.4200000000000008E-2</v>
      </c>
      <c r="BB123" s="335">
        <f>INDEX('NOx &amp; CO2'!$T$6:$W$10,MATCH($C123,'NOx &amp; CO2'!$R$6:$R$10,1),MATCH(BB$108,'NOx &amp; CO2'!$T$5:$W$5,1))*BA123</f>
        <v>1.4200000000000008E-2</v>
      </c>
      <c r="BC123" s="335">
        <f>INDEX('NOx &amp; CO2'!$T$6:$W$10,MATCH($C123,'NOx &amp; CO2'!$R$6:$R$10,1),MATCH(BC$108,'NOx &amp; CO2'!$T$5:$W$5,1))*BB123</f>
        <v>1.4200000000000008E-2</v>
      </c>
      <c r="BD123" s="335">
        <f>INDEX('NOx &amp; CO2'!$T$6:$W$10,MATCH($C123,'NOx &amp; CO2'!$R$6:$R$10,1),MATCH(BD$108,'NOx &amp; CO2'!$T$5:$W$5,1))*BC123</f>
        <v>1.4200000000000008E-2</v>
      </c>
      <c r="BE123" s="335">
        <f>INDEX('NOx &amp; CO2'!$T$6:$W$10,MATCH($C123,'NOx &amp; CO2'!$R$6:$R$10,1),MATCH(BE$108,'NOx &amp; CO2'!$T$5:$W$5,1))*BD123</f>
        <v>1.4200000000000008E-2</v>
      </c>
      <c r="BF123" s="335">
        <f>INDEX('NOx &amp; CO2'!$T$6:$W$10,MATCH($C123,'NOx &amp; CO2'!$R$6:$R$10,1),MATCH(BF$108,'NOx &amp; CO2'!$T$5:$W$5,1))*BE123</f>
        <v>1.4200000000000008E-2</v>
      </c>
      <c r="BG123" s="335">
        <f>INDEX('NOx &amp; CO2'!$T$6:$W$10,MATCH($C123,'NOx &amp; CO2'!$R$6:$R$10,1),MATCH(BG$108,'NOx &amp; CO2'!$T$5:$W$5,1))*BF123</f>
        <v>1.4200000000000008E-2</v>
      </c>
      <c r="BH123" s="335">
        <f>INDEX('NOx &amp; CO2'!$T$6:$W$10,MATCH($C123,'NOx &amp; CO2'!$R$6:$R$10,1),MATCH(BH$108,'NOx &amp; CO2'!$T$5:$W$5,1))*BG123</f>
        <v>1.4200000000000008E-2</v>
      </c>
      <c r="BI123" s="335">
        <f>INDEX('NOx &amp; CO2'!$T$6:$W$10,MATCH($C123,'NOx &amp; CO2'!$R$6:$R$10,1),MATCH(BI$108,'NOx &amp; CO2'!$T$5:$W$5,1))*BH123</f>
        <v>1.4200000000000008E-2</v>
      </c>
      <c r="BJ123" s="335">
        <f>INDEX('NOx &amp; CO2'!$T$6:$W$10,MATCH($C123,'NOx &amp; CO2'!$R$6:$R$10,1),MATCH(BJ$108,'NOx &amp; CO2'!$T$5:$W$5,1))*BI123</f>
        <v>1.4200000000000008E-2</v>
      </c>
      <c r="BK123" s="335">
        <f>INDEX('NOx &amp; CO2'!$T$6:$W$10,MATCH($C123,'NOx &amp; CO2'!$R$6:$R$10,1),MATCH(BK$108,'NOx &amp; CO2'!$T$5:$W$5,1))*BJ123</f>
        <v>1.4200000000000008E-2</v>
      </c>
      <c r="BL123" s="335">
        <f>INDEX('NOx &amp; CO2'!$T$6:$W$10,MATCH($C123,'NOx &amp; CO2'!$R$6:$R$10,1),MATCH(BL$108,'NOx &amp; CO2'!$T$5:$W$5,1))*BK123</f>
        <v>1.4200000000000008E-2</v>
      </c>
      <c r="BM123" s="335">
        <f>INDEX('NOx &amp; CO2'!$T$6:$W$10,MATCH($C123,'NOx &amp; CO2'!$R$6:$R$10,1),MATCH(BM$108,'NOx &amp; CO2'!$T$5:$W$5,1))*BL123</f>
        <v>1.4200000000000008E-2</v>
      </c>
      <c r="BN123" s="335">
        <f>INDEX('NOx &amp; CO2'!$T$6:$W$10,MATCH($C123,'NOx &amp; CO2'!$R$6:$R$10,1),MATCH(BN$108,'NOx &amp; CO2'!$T$5:$W$5,1))*BM123</f>
        <v>1.4200000000000008E-2</v>
      </c>
      <c r="BO123" s="335">
        <f>INDEX('NOx &amp; CO2'!$T$6:$W$10,MATCH($C123,'NOx &amp; CO2'!$R$6:$R$10,1),MATCH(BO$108,'NOx &amp; CO2'!$T$5:$W$5,1))*BN123</f>
        <v>1.4200000000000008E-2</v>
      </c>
      <c r="BP123" s="335">
        <f>INDEX('NOx &amp; CO2'!$T$6:$W$10,MATCH($C123,'NOx &amp; CO2'!$R$6:$R$10,1),MATCH(BP$108,'NOx &amp; CO2'!$T$5:$W$5,1))*BO123</f>
        <v>1.4200000000000008E-2</v>
      </c>
      <c r="BQ123" s="335">
        <f>INDEX('NOx &amp; CO2'!$T$6:$W$10,MATCH($C123,'NOx &amp; CO2'!$R$6:$R$10,1),MATCH(BQ$108,'NOx &amp; CO2'!$T$5:$W$5,1))*BP123</f>
        <v>1.4200000000000008E-2</v>
      </c>
      <c r="BR123" s="335">
        <f>INDEX('NOx &amp; CO2'!$T$6:$W$10,MATCH($C123,'NOx &amp; CO2'!$R$6:$R$10,1),MATCH(BR$108,'NOx &amp; CO2'!$T$5:$W$5,1))*BQ123</f>
        <v>1.4200000000000008E-2</v>
      </c>
      <c r="BS123" s="335">
        <f>INDEX('NOx &amp; CO2'!$T$6:$W$10,MATCH($C123,'NOx &amp; CO2'!$R$6:$R$10,1),MATCH(BS$108,'NOx &amp; CO2'!$T$5:$W$5,1))*BR123</f>
        <v>1.4200000000000008E-2</v>
      </c>
      <c r="BT123" s="335">
        <f>INDEX('NOx &amp; CO2'!$T$6:$W$10,MATCH($C123,'NOx &amp; CO2'!$R$6:$R$10,1),MATCH(BT$108,'NOx &amp; CO2'!$T$5:$W$5,1))*BS123</f>
        <v>1.4200000000000008E-2</v>
      </c>
      <c r="BU123" s="335">
        <f>INDEX('NOx &amp; CO2'!$T$6:$W$10,MATCH($C123,'NOx &amp; CO2'!$R$6:$R$10,1),MATCH(BU$108,'NOx &amp; CO2'!$T$5:$W$5,1))*BT123</f>
        <v>1.4200000000000008E-2</v>
      </c>
      <c r="BV123" s="335">
        <f>INDEX('NOx &amp; CO2'!$T$6:$W$10,MATCH($C123,'NOx &amp; CO2'!$R$6:$R$10,1),MATCH(BV$108,'NOx &amp; CO2'!$T$5:$W$5,1))*BU123</f>
        <v>1.4200000000000008E-2</v>
      </c>
      <c r="BW123" s="335">
        <f>INDEX('NOx &amp; CO2'!$T$6:$W$10,MATCH($C123,'NOx &amp; CO2'!$R$6:$R$10,1),MATCH(BW$108,'NOx &amp; CO2'!$T$5:$W$5,1))*BV123</f>
        <v>1.4200000000000008E-2</v>
      </c>
      <c r="BX123" s="335">
        <f>INDEX('NOx &amp; CO2'!$T$6:$W$10,MATCH($C123,'NOx &amp; CO2'!$R$6:$R$10,1),MATCH(BX$108,'NOx &amp; CO2'!$T$5:$W$5,1))*BW123</f>
        <v>1.4200000000000008E-2</v>
      </c>
      <c r="BY123" s="335">
        <f>INDEX('NOx &amp; CO2'!$T$6:$W$10,MATCH($C123,'NOx &amp; CO2'!$R$6:$R$10,1),MATCH(BY$108,'NOx &amp; CO2'!$T$5:$W$5,1))*BX123</f>
        <v>1.4200000000000008E-2</v>
      </c>
      <c r="BZ123" s="335">
        <f>INDEX('NOx &amp; CO2'!$T$6:$W$10,MATCH($C123,'NOx &amp; CO2'!$R$6:$R$10,1),MATCH(BZ$108,'NOx &amp; CO2'!$T$5:$W$5,1))*BY123</f>
        <v>1.4200000000000008E-2</v>
      </c>
      <c r="CA123" s="335">
        <f>INDEX('NOx &amp; CO2'!$T$6:$W$10,MATCH($C123,'NOx &amp; CO2'!$R$6:$R$10,1),MATCH(CA$108,'NOx &amp; CO2'!$T$5:$W$5,1))*BZ123</f>
        <v>1.4200000000000008E-2</v>
      </c>
      <c r="CB123" s="335">
        <f>INDEX('NOx &amp; CO2'!$T$6:$W$10,MATCH($C123,'NOx &amp; CO2'!$R$6:$R$10,1),MATCH(CB$108,'NOx &amp; CO2'!$T$5:$W$5,1))*CA123</f>
        <v>1.4200000000000008E-2</v>
      </c>
      <c r="CC123" s="335">
        <f>INDEX('NOx &amp; CO2'!$T$6:$W$10,MATCH($C123,'NOx &amp; CO2'!$R$6:$R$10,1),MATCH(CC$108,'NOx &amp; CO2'!$T$5:$W$5,1))*CB123</f>
        <v>1.4200000000000008E-2</v>
      </c>
      <c r="CD123" s="335">
        <f>INDEX('NOx &amp; CO2'!$T$6:$W$10,MATCH($C123,'NOx &amp; CO2'!$R$6:$R$10,1),MATCH(CD$108,'NOx &amp; CO2'!$T$5:$W$5,1))*CC123</f>
        <v>1.4200000000000008E-2</v>
      </c>
      <c r="CE123" s="335">
        <f>INDEX('NOx &amp; CO2'!$T$6:$W$10,MATCH($C123,'NOx &amp; CO2'!$R$6:$R$10,1),MATCH(CE$108,'NOx &amp; CO2'!$T$5:$W$5,1))*CD123</f>
        <v>1.4200000000000008E-2</v>
      </c>
      <c r="CF123" s="335">
        <f>INDEX('NOx &amp; CO2'!$T$6:$W$10,MATCH($C123,'NOx &amp; CO2'!$R$6:$R$10,1),MATCH(CF$108,'NOx &amp; CO2'!$T$5:$W$5,1))*CE123</f>
        <v>1.4200000000000008E-2</v>
      </c>
      <c r="CG123" s="335">
        <f>INDEX('NOx &amp; CO2'!$T$6:$W$10,MATCH($C123,'NOx &amp; CO2'!$R$6:$R$10,1),MATCH(CG$108,'NOx &amp; CO2'!$T$5:$W$5,1))*CF123</f>
        <v>1.4200000000000008E-2</v>
      </c>
      <c r="CH123" s="335">
        <f>INDEX('NOx &amp; CO2'!$T$6:$W$10,MATCH($C123,'NOx &amp; CO2'!$R$6:$R$10,1),MATCH(CH$108,'NOx &amp; CO2'!$T$5:$W$5,1))*CG123</f>
        <v>1.4200000000000008E-2</v>
      </c>
      <c r="CI123" s="335">
        <f>INDEX('NOx &amp; CO2'!$T$6:$W$10,MATCH($C123,'NOx &amp; CO2'!$R$6:$R$10,1),MATCH(CI$108,'NOx &amp; CO2'!$T$5:$W$5,1))*CH123</f>
        <v>1.4200000000000008E-2</v>
      </c>
      <c r="CJ123" s="335">
        <f>INDEX('NOx &amp; CO2'!$T$6:$W$10,MATCH($C123,'NOx &amp; CO2'!$R$6:$R$10,1),MATCH(CJ$108,'NOx &amp; CO2'!$T$5:$W$5,1))*CI123</f>
        <v>1.4200000000000008E-2</v>
      </c>
      <c r="CK123" s="335">
        <f>INDEX('NOx &amp; CO2'!$T$6:$W$10,MATCH($C123,'NOx &amp; CO2'!$R$6:$R$10,1),MATCH(CK$108,'NOx &amp; CO2'!$T$5:$W$5,1))*CJ123</f>
        <v>1.4200000000000008E-2</v>
      </c>
      <c r="CL123" s="335">
        <f>INDEX('NOx &amp; CO2'!$T$6:$W$10,MATCH($C123,'NOx &amp; CO2'!$R$6:$R$10,1),MATCH(CL$108,'NOx &amp; CO2'!$T$5:$W$5,1))*CK123</f>
        <v>1.4200000000000008E-2</v>
      </c>
      <c r="CM123" s="335">
        <f>INDEX('NOx &amp; CO2'!$T$6:$W$10,MATCH($C123,'NOx &amp; CO2'!$R$6:$R$10,1),MATCH(CM$108,'NOx &amp; CO2'!$T$5:$W$5,1))*CL123</f>
        <v>1.4200000000000008E-2</v>
      </c>
      <c r="CN123" s="335">
        <f>INDEX('NOx &amp; CO2'!$T$6:$W$10,MATCH($C123,'NOx &amp; CO2'!$R$6:$R$10,1),MATCH(CN$108,'NOx &amp; CO2'!$T$5:$W$5,1))*CM123</f>
        <v>1.4200000000000008E-2</v>
      </c>
      <c r="CO123" s="335">
        <f>INDEX('NOx &amp; CO2'!$T$6:$W$10,MATCH($C123,'NOx &amp; CO2'!$R$6:$R$10,1),MATCH(CO$108,'NOx &amp; CO2'!$T$5:$W$5,1))*CN123</f>
        <v>1.4200000000000008E-2</v>
      </c>
      <c r="CP123" s="335">
        <f>INDEX('NOx &amp; CO2'!$T$6:$W$10,MATCH($C123,'NOx &amp; CO2'!$R$6:$R$10,1),MATCH(CP$108,'NOx &amp; CO2'!$T$5:$W$5,1))*CO123</f>
        <v>1.4200000000000008E-2</v>
      </c>
      <c r="CQ123" s="335">
        <f>INDEX('NOx &amp; CO2'!$T$6:$W$10,MATCH($C123,'NOx &amp; CO2'!$R$6:$R$10,1),MATCH(CQ$108,'NOx &amp; CO2'!$T$5:$W$5,1))*CP123</f>
        <v>1.4200000000000008E-2</v>
      </c>
      <c r="CR123" s="335">
        <f>INDEX('NOx &amp; CO2'!$T$6:$W$10,MATCH($C123,'NOx &amp; CO2'!$R$6:$R$10,1),MATCH(CR$108,'NOx &amp; CO2'!$T$5:$W$5,1))*CQ123</f>
        <v>1.4200000000000008E-2</v>
      </c>
      <c r="CS123" s="335">
        <f>INDEX('NOx &amp; CO2'!$T$6:$W$10,MATCH($C123,'NOx &amp; CO2'!$R$6:$R$10,1),MATCH(CS$108,'NOx &amp; CO2'!$T$5:$W$5,1))*CR123</f>
        <v>1.4200000000000008E-2</v>
      </c>
    </row>
    <row r="124" spans="1:97" s="323" customFormat="1" x14ac:dyDescent="0.25">
      <c r="A124" s="278">
        <f t="shared" ref="A124" si="134">A63</f>
        <v>0</v>
      </c>
      <c r="B124" s="278" t="str">
        <f>'UA basår'!B22</f>
        <v>0 0</v>
      </c>
      <c r="C124" s="278">
        <f t="shared" ref="C124" si="135">C63</f>
        <v>0</v>
      </c>
      <c r="D124" s="565">
        <f>INDEX('NOx &amp; CO2'!$E$6:$I$10,MATCH($C124,'NOx &amp; CO2'!$C$6:$C$10,1),MATCH(D$108,'NOx &amp; CO2'!$E$5:$H$5,1))</f>
        <v>7.17E-2</v>
      </c>
      <c r="E124" s="565">
        <f>INDEX('NOx &amp; CO2'!$T$6:$W$10,MATCH($C124,'NOx &amp; CO2'!$R$6:$R$10,1),MATCH(E$108,'NOx &amp; CO2'!$T$5:$W$5,1))*D124</f>
        <v>6.8558723496039697E-2</v>
      </c>
      <c r="F124" s="565">
        <f>INDEX('NOx &amp; CO2'!$T$6:$W$10,MATCH($C124,'NOx &amp; CO2'!$R$6:$R$10,1),MATCH(F$108,'NOx &amp; CO2'!$T$5:$W$5,1))*E124</f>
        <v>6.5555070675124491E-2</v>
      </c>
      <c r="G124" s="565">
        <f>INDEX('NOx &amp; CO2'!$T$6:$W$10,MATCH($C124,'NOx &amp; CO2'!$R$6:$R$10,1),MATCH(G$108,'NOx &amp; CO2'!$T$5:$W$5,1))*F124</f>
        <v>6.2683012052708514E-2</v>
      </c>
      <c r="H124" s="565">
        <f>INDEX('NOx &amp; CO2'!$T$6:$W$10,MATCH($C124,'NOx &amp; CO2'!$R$6:$R$10,1),MATCH(H$108,'NOx &amp; CO2'!$T$5:$W$5,1))*G124</f>
        <v>5.9936782304331478E-2</v>
      </c>
      <c r="I124" s="565">
        <f>INDEX('NOx &amp; CO2'!$T$6:$W$10,MATCH($C124,'NOx &amp; CO2'!$R$6:$R$10,1),MATCH(I$108,'NOx &amp; CO2'!$T$5:$W$5,1))*H124</f>
        <v>5.7310868692398702E-2</v>
      </c>
      <c r="J124" s="565">
        <f>INDEX('NOx &amp; CO2'!$T$6:$W$10,MATCH($C124,'NOx &amp; CO2'!$R$6:$R$10,1),MATCH(J$108,'NOx &amp; CO2'!$T$5:$W$5,1))*I124</f>
        <v>5.4800000000000008E-2</v>
      </c>
      <c r="K124" s="565">
        <f>INDEX('NOx &amp; CO2'!$T$6:$W$10,MATCH($C124,'NOx &amp; CO2'!$R$6:$R$10,1),MATCH(K$108,'NOx &amp; CO2'!$T$5:$W$5,1))*J124</f>
        <v>5.268069525177068E-2</v>
      </c>
      <c r="L124" s="565">
        <f>INDEX('NOx &amp; CO2'!$T$6:$W$10,MATCH($C124,'NOx &amp; CO2'!$R$6:$R$10,1),MATCH(L$108,'NOx &amp; CO2'!$T$5:$W$5,1))*K124</f>
        <v>5.0643351317699516E-2</v>
      </c>
      <c r="M124" s="565">
        <f>INDEX('NOx &amp; CO2'!$T$6:$W$10,MATCH($C124,'NOx &amp; CO2'!$R$6:$R$10,1),MATCH(M$108,'NOx &amp; CO2'!$T$5:$W$5,1))*L124</f>
        <v>4.8684798490804503E-2</v>
      </c>
      <c r="N124" s="565">
        <f>INDEX('NOx &amp; CO2'!$T$6:$W$10,MATCH($C124,'NOx &amp; CO2'!$R$6:$R$10,1),MATCH(N$108,'NOx &amp; CO2'!$T$5:$W$5,1))*M124</f>
        <v>4.6801989647590088E-2</v>
      </c>
      <c r="O124" s="565">
        <f>INDEX('NOx &amp; CO2'!$T$6:$W$10,MATCH($C124,'NOx &amp; CO2'!$R$6:$R$10,1),MATCH(O$108,'NOx &amp; CO2'!$T$5:$W$5,1))*N124</f>
        <v>4.4991995507321518E-2</v>
      </c>
      <c r="P124" s="565">
        <f>INDEX('NOx &amp; CO2'!$T$6:$W$10,MATCH($C124,'NOx &amp; CO2'!$R$6:$R$10,1),MATCH(P$108,'NOx &amp; CO2'!$T$5:$W$5,1))*O124</f>
        <v>4.3252000074639418E-2</v>
      </c>
      <c r="Q124" s="565">
        <f>INDEX('NOx &amp; CO2'!$T$6:$W$10,MATCH($C124,'NOx &amp; CO2'!$R$6:$R$10,1),MATCH(Q$108,'NOx &amp; CO2'!$T$5:$W$5,1))*P124</f>
        <v>4.1579296258424117E-2</v>
      </c>
      <c r="R124" s="565">
        <f>INDEX('NOx &amp; CO2'!$T$6:$W$10,MATCH($C124,'NOx &amp; CO2'!$R$6:$R$10,1),MATCH(R$108,'NOx &amp; CO2'!$T$5:$W$5,1))*Q124</f>
        <v>3.9971281660093602E-2</v>
      </c>
      <c r="S124" s="565">
        <f>INDEX('NOx &amp; CO2'!$T$6:$W$10,MATCH($C124,'NOx &amp; CO2'!$R$6:$R$10,1),MATCH(S$108,'NOx &amp; CO2'!$T$5:$W$5,1))*R124</f>
        <v>3.8425454524782507E-2</v>
      </c>
      <c r="T124" s="565">
        <f>INDEX('NOx &amp; CO2'!$T$6:$W$10,MATCH($C124,'NOx &amp; CO2'!$R$6:$R$10,1),MATCH(T$108,'NOx &amp; CO2'!$T$5:$W$5,1))*S124</f>
        <v>3.6939409849102912E-2</v>
      </c>
      <c r="U124" s="565">
        <f>INDEX('NOx &amp; CO2'!$T$6:$W$10,MATCH($C124,'NOx &amp; CO2'!$R$6:$R$10,1),MATCH(U$108,'NOx &amp; CO2'!$T$5:$W$5,1))*T124</f>
        <v>3.5510835639431505E-2</v>
      </c>
      <c r="V124" s="565">
        <f>INDEX('NOx &amp; CO2'!$T$6:$W$10,MATCH($C124,'NOx &amp; CO2'!$R$6:$R$10,1),MATCH(V$108,'NOx &amp; CO2'!$T$5:$W$5,1))*U124</f>
        <v>3.4137509314901608E-2</v>
      </c>
      <c r="W124" s="565">
        <f>INDEX('NOx &amp; CO2'!$T$6:$W$10,MATCH($C124,'NOx &amp; CO2'!$R$6:$R$10,1),MATCH(W$108,'NOx &amp; CO2'!$T$5:$W$5,1))*V124</f>
        <v>3.2817294249503907E-2</v>
      </c>
      <c r="X124" s="565">
        <f>INDEX('NOx &amp; CO2'!$T$6:$W$10,MATCH($C124,'NOx &amp; CO2'!$R$6:$R$10,1),MATCH(X$108,'NOx &amp; CO2'!$T$5:$W$5,1))*W124</f>
        <v>3.1548136447916084E-2</v>
      </c>
      <c r="Y124" s="565">
        <f>INDEX('NOx &amp; CO2'!$T$6:$W$10,MATCH($C124,'NOx &amp; CO2'!$R$6:$R$10,1),MATCH(Y$108,'NOx &amp; CO2'!$T$5:$W$5,1))*X124</f>
        <v>3.0328061349889527E-2</v>
      </c>
      <c r="Z124" s="565">
        <f>INDEX('NOx &amp; CO2'!$T$6:$W$10,MATCH($C124,'NOx &amp; CO2'!$R$6:$R$10,1),MATCH(Z$108,'NOx &amp; CO2'!$T$5:$W$5,1))*Y124</f>
        <v>2.9155170758221438E-2</v>
      </c>
      <c r="AA124" s="335">
        <f>INDEX('NOx &amp; CO2'!$T$6:$W$10,MATCH($C124,'NOx &amp; CO2'!$R$6:$R$10,1),MATCH(AA$108,'NOx &amp; CO2'!$T$5:$W$5,1))*Z124</f>
        <v>2.8027639885532835E-2</v>
      </c>
      <c r="AB124" s="335">
        <f>INDEX('NOx &amp; CO2'!$T$6:$W$10,MATCH($C124,'NOx &amp; CO2'!$R$6:$R$10,1),MATCH(AB$108,'NOx &amp; CO2'!$T$5:$W$5,1))*AA124</f>
        <v>2.6943714515257809E-2</v>
      </c>
      <c r="AC124" s="335">
        <f>INDEX('NOx &amp; CO2'!$T$6:$W$10,MATCH($C124,'NOx &amp; CO2'!$R$6:$R$10,1),MATCH(AC$108,'NOx &amp; CO2'!$T$5:$W$5,1))*AB124</f>
        <v>2.5901708272427128E-2</v>
      </c>
      <c r="AD124" s="335">
        <f>INDEX('NOx &amp; CO2'!$T$6:$W$10,MATCH($C124,'NOx &amp; CO2'!$R$6:$R$10,1),MATCH(AD$108,'NOx &amp; CO2'!$T$5:$W$5,1))*AC124</f>
        <v>2.4900000000000019E-2</v>
      </c>
      <c r="AE124" s="335">
        <f>INDEX('NOx &amp; CO2'!$T$6:$W$10,MATCH($C124,'NOx &amp; CO2'!$R$6:$R$10,1),MATCH(AE$108,'NOx &amp; CO2'!$T$5:$W$5,1))*AD124</f>
        <v>2.4210502134589099E-2</v>
      </c>
      <c r="AF124" s="335">
        <f>INDEX('NOx &amp; CO2'!$T$6:$W$10,MATCH($C124,'NOx &amp; CO2'!$R$6:$R$10,1),MATCH(AF$108,'NOx &amp; CO2'!$T$5:$W$5,1))*AE124</f>
        <v>2.3540096932086061E-2</v>
      </c>
      <c r="AG124" s="335">
        <f>INDEX('NOx &amp; CO2'!$T$6:$W$10,MATCH($C124,'NOx &amp; CO2'!$R$6:$R$10,1),MATCH(AG$108,'NOx &amp; CO2'!$T$5:$W$5,1))*AF124</f>
        <v>2.2888255703723031E-2</v>
      </c>
      <c r="AH124" s="335">
        <f>INDEX('NOx &amp; CO2'!$T$6:$W$10,MATCH($C124,'NOx &amp; CO2'!$R$6:$R$10,1),MATCH(AH$108,'NOx &amp; CO2'!$T$5:$W$5,1))*AG124</f>
        <v>2.2254464400482215E-2</v>
      </c>
      <c r="AI124" s="335">
        <f>INDEX('NOx &amp; CO2'!$T$6:$W$10,MATCH($C124,'NOx &amp; CO2'!$R$6:$R$10,1),MATCH(AI$108,'NOx &amp; CO2'!$T$5:$W$5,1))*AH124</f>
        <v>2.1638223207711301E-2</v>
      </c>
      <c r="AJ124" s="335">
        <f>INDEX('NOx &amp; CO2'!$T$6:$W$10,MATCH($C124,'NOx &amp; CO2'!$R$6:$R$10,1),MATCH(AJ$108,'NOx &amp; CO2'!$T$5:$W$5,1))*AI124</f>
        <v>2.1039046150964236E-2</v>
      </c>
      <c r="AK124" s="335">
        <f>INDEX('NOx &amp; CO2'!$T$6:$W$10,MATCH($C124,'NOx &amp; CO2'!$R$6:$R$10,1),MATCH(AK$108,'NOx &amp; CO2'!$T$5:$W$5,1))*AJ124</f>
        <v>2.0456460712756541E-2</v>
      </c>
      <c r="AL124" s="335">
        <f>INDEX('NOx &amp; CO2'!$T$6:$W$10,MATCH($C124,'NOx &amp; CO2'!$R$6:$R$10,1),MATCH(AL$108,'NOx &amp; CO2'!$T$5:$W$5,1))*AK124</f>
        <v>1.9890007459932926E-2</v>
      </c>
      <c r="AM124" s="335">
        <f>INDEX('NOx &amp; CO2'!$T$6:$W$10,MATCH($C124,'NOx &amp; CO2'!$R$6:$R$10,1),MATCH(AM$108,'NOx &amp; CO2'!$T$5:$W$5,1))*AL124</f>
        <v>1.9339239681353367E-2</v>
      </c>
      <c r="AN124" s="335">
        <f>INDEX('NOx &amp; CO2'!$T$6:$W$10,MATCH($C124,'NOx &amp; CO2'!$R$6:$R$10,1),MATCH(AN$108,'NOx &amp; CO2'!$T$5:$W$5,1))*AM124</f>
        <v>1.8803723035611869E-2</v>
      </c>
      <c r="AO124" s="335">
        <f>INDEX('NOx &amp; CO2'!$T$6:$W$10,MATCH($C124,'NOx &amp; CO2'!$R$6:$R$10,1),MATCH(AO$108,'NOx &amp; CO2'!$T$5:$W$5,1))*AN124</f>
        <v>1.8283035208510164E-2</v>
      </c>
      <c r="AP124" s="335">
        <f>INDEX('NOx &amp; CO2'!$T$6:$W$10,MATCH($C124,'NOx &amp; CO2'!$R$6:$R$10,1),MATCH(AP$108,'NOx &amp; CO2'!$T$5:$W$5,1))*AO124</f>
        <v>1.777676558001617E-2</v>
      </c>
      <c r="AQ124" s="335">
        <f>INDEX('NOx &amp; CO2'!$T$6:$W$10,MATCH($C124,'NOx &amp; CO2'!$R$6:$R$10,1),MATCH(AQ$108,'NOx &amp; CO2'!$T$5:$W$5,1))*AP124</f>
        <v>1.7284514900444626E-2</v>
      </c>
      <c r="AR124" s="335">
        <f>INDEX('NOx &amp; CO2'!$T$6:$W$10,MATCH($C124,'NOx &amp; CO2'!$R$6:$R$10,1),MATCH(AR$108,'NOx &amp; CO2'!$T$5:$W$5,1))*AQ124</f>
        <v>1.6805894975604474E-2</v>
      </c>
      <c r="AS124" s="335">
        <f>INDEX('NOx &amp; CO2'!$T$6:$W$10,MATCH($C124,'NOx &amp; CO2'!$R$6:$R$10,1),MATCH(AS$108,'NOx &amp; CO2'!$T$5:$W$5,1))*AR124</f>
        <v>1.6340528360664741E-2</v>
      </c>
      <c r="AT124" s="335">
        <f>INDEX('NOx &amp; CO2'!$T$6:$W$10,MATCH($C124,'NOx &amp; CO2'!$R$6:$R$10,1),MATCH(AT$108,'NOx &amp; CO2'!$T$5:$W$5,1))*AS124</f>
        <v>1.5888048062497474E-2</v>
      </c>
      <c r="AU124" s="335">
        <f>INDEX('NOx &amp; CO2'!$T$6:$W$10,MATCH($C124,'NOx &amp; CO2'!$R$6:$R$10,1),MATCH(AU$108,'NOx &amp; CO2'!$T$5:$W$5,1))*AT124</f>
        <v>1.5448097250263013E-2</v>
      </c>
      <c r="AV124" s="335">
        <f>INDEX('NOx &amp; CO2'!$T$6:$W$10,MATCH($C124,'NOx &amp; CO2'!$R$6:$R$10,1),MATCH(AV$108,'NOx &amp; CO2'!$T$5:$W$5,1))*AU124</f>
        <v>1.5020328974009333E-2</v>
      </c>
      <c r="AW124" s="335">
        <f>INDEX('NOx &amp; CO2'!$T$6:$W$10,MATCH($C124,'NOx &amp; CO2'!$R$6:$R$10,1),MATCH(AW$108,'NOx &amp; CO2'!$T$5:$W$5,1))*AV124</f>
        <v>1.4604405891063581E-2</v>
      </c>
      <c r="AX124" s="335">
        <f>INDEX('NOx &amp; CO2'!$T$6:$W$10,MATCH($C124,'NOx &amp; CO2'!$R$6:$R$10,1),MATCH(AX$108,'NOx &amp; CO2'!$T$5:$W$5,1))*AW124</f>
        <v>1.4200000000000008E-2</v>
      </c>
      <c r="AY124" s="335">
        <f>INDEX('NOx &amp; CO2'!$T$6:$W$10,MATCH($C124,'NOx &amp; CO2'!$R$6:$R$10,1),MATCH(AY$108,'NOx &amp; CO2'!$T$5:$W$5,1))*AX124</f>
        <v>1.4200000000000008E-2</v>
      </c>
      <c r="AZ124" s="335">
        <f>INDEX('NOx &amp; CO2'!$T$6:$W$10,MATCH($C124,'NOx &amp; CO2'!$R$6:$R$10,1),MATCH(AZ$108,'NOx &amp; CO2'!$T$5:$W$5,1))*AY124</f>
        <v>1.4200000000000008E-2</v>
      </c>
      <c r="BA124" s="335">
        <f>INDEX('NOx &amp; CO2'!$T$6:$W$10,MATCH($C124,'NOx &amp; CO2'!$R$6:$R$10,1),MATCH(BA$108,'NOx &amp; CO2'!$T$5:$W$5,1))*AZ124</f>
        <v>1.4200000000000008E-2</v>
      </c>
      <c r="BB124" s="335">
        <f>INDEX('NOx &amp; CO2'!$T$6:$W$10,MATCH($C124,'NOx &amp; CO2'!$R$6:$R$10,1),MATCH(BB$108,'NOx &amp; CO2'!$T$5:$W$5,1))*BA124</f>
        <v>1.4200000000000008E-2</v>
      </c>
      <c r="BC124" s="335">
        <f>INDEX('NOx &amp; CO2'!$T$6:$W$10,MATCH($C124,'NOx &amp; CO2'!$R$6:$R$10,1),MATCH(BC$108,'NOx &amp; CO2'!$T$5:$W$5,1))*BB124</f>
        <v>1.4200000000000008E-2</v>
      </c>
      <c r="BD124" s="335">
        <f>INDEX('NOx &amp; CO2'!$T$6:$W$10,MATCH($C124,'NOx &amp; CO2'!$R$6:$R$10,1),MATCH(BD$108,'NOx &amp; CO2'!$T$5:$W$5,1))*BC124</f>
        <v>1.4200000000000008E-2</v>
      </c>
      <c r="BE124" s="335">
        <f>INDEX('NOx &amp; CO2'!$T$6:$W$10,MATCH($C124,'NOx &amp; CO2'!$R$6:$R$10,1),MATCH(BE$108,'NOx &amp; CO2'!$T$5:$W$5,1))*BD124</f>
        <v>1.4200000000000008E-2</v>
      </c>
      <c r="BF124" s="335">
        <f>INDEX('NOx &amp; CO2'!$T$6:$W$10,MATCH($C124,'NOx &amp; CO2'!$R$6:$R$10,1),MATCH(BF$108,'NOx &amp; CO2'!$T$5:$W$5,1))*BE124</f>
        <v>1.4200000000000008E-2</v>
      </c>
      <c r="BG124" s="335">
        <f>INDEX('NOx &amp; CO2'!$T$6:$W$10,MATCH($C124,'NOx &amp; CO2'!$R$6:$R$10,1),MATCH(BG$108,'NOx &amp; CO2'!$T$5:$W$5,1))*BF124</f>
        <v>1.4200000000000008E-2</v>
      </c>
      <c r="BH124" s="335">
        <f>INDEX('NOx &amp; CO2'!$T$6:$W$10,MATCH($C124,'NOx &amp; CO2'!$R$6:$R$10,1),MATCH(BH$108,'NOx &amp; CO2'!$T$5:$W$5,1))*BG124</f>
        <v>1.4200000000000008E-2</v>
      </c>
      <c r="BI124" s="335">
        <f>INDEX('NOx &amp; CO2'!$T$6:$W$10,MATCH($C124,'NOx &amp; CO2'!$R$6:$R$10,1),MATCH(BI$108,'NOx &amp; CO2'!$T$5:$W$5,1))*BH124</f>
        <v>1.4200000000000008E-2</v>
      </c>
      <c r="BJ124" s="335">
        <f>INDEX('NOx &amp; CO2'!$T$6:$W$10,MATCH($C124,'NOx &amp; CO2'!$R$6:$R$10,1),MATCH(BJ$108,'NOx &amp; CO2'!$T$5:$W$5,1))*BI124</f>
        <v>1.4200000000000008E-2</v>
      </c>
      <c r="BK124" s="335">
        <f>INDEX('NOx &amp; CO2'!$T$6:$W$10,MATCH($C124,'NOx &amp; CO2'!$R$6:$R$10,1),MATCH(BK$108,'NOx &amp; CO2'!$T$5:$W$5,1))*BJ124</f>
        <v>1.4200000000000008E-2</v>
      </c>
      <c r="BL124" s="335">
        <f>INDEX('NOx &amp; CO2'!$T$6:$W$10,MATCH($C124,'NOx &amp; CO2'!$R$6:$R$10,1),MATCH(BL$108,'NOx &amp; CO2'!$T$5:$W$5,1))*BK124</f>
        <v>1.4200000000000008E-2</v>
      </c>
      <c r="BM124" s="335">
        <f>INDEX('NOx &amp; CO2'!$T$6:$W$10,MATCH($C124,'NOx &amp; CO2'!$R$6:$R$10,1),MATCH(BM$108,'NOx &amp; CO2'!$T$5:$W$5,1))*BL124</f>
        <v>1.4200000000000008E-2</v>
      </c>
      <c r="BN124" s="335">
        <f>INDEX('NOx &amp; CO2'!$T$6:$W$10,MATCH($C124,'NOx &amp; CO2'!$R$6:$R$10,1),MATCH(BN$108,'NOx &amp; CO2'!$T$5:$W$5,1))*BM124</f>
        <v>1.4200000000000008E-2</v>
      </c>
      <c r="BO124" s="335">
        <f>INDEX('NOx &amp; CO2'!$T$6:$W$10,MATCH($C124,'NOx &amp; CO2'!$R$6:$R$10,1),MATCH(BO$108,'NOx &amp; CO2'!$T$5:$W$5,1))*BN124</f>
        <v>1.4200000000000008E-2</v>
      </c>
      <c r="BP124" s="335">
        <f>INDEX('NOx &amp; CO2'!$T$6:$W$10,MATCH($C124,'NOx &amp; CO2'!$R$6:$R$10,1),MATCH(BP$108,'NOx &amp; CO2'!$T$5:$W$5,1))*BO124</f>
        <v>1.4200000000000008E-2</v>
      </c>
      <c r="BQ124" s="335">
        <f>INDEX('NOx &amp; CO2'!$T$6:$W$10,MATCH($C124,'NOx &amp; CO2'!$R$6:$R$10,1),MATCH(BQ$108,'NOx &amp; CO2'!$T$5:$W$5,1))*BP124</f>
        <v>1.4200000000000008E-2</v>
      </c>
      <c r="BR124" s="335">
        <f>INDEX('NOx &amp; CO2'!$T$6:$W$10,MATCH($C124,'NOx &amp; CO2'!$R$6:$R$10,1),MATCH(BR$108,'NOx &amp; CO2'!$T$5:$W$5,1))*BQ124</f>
        <v>1.4200000000000008E-2</v>
      </c>
      <c r="BS124" s="335">
        <f>INDEX('NOx &amp; CO2'!$T$6:$W$10,MATCH($C124,'NOx &amp; CO2'!$R$6:$R$10,1),MATCH(BS$108,'NOx &amp; CO2'!$T$5:$W$5,1))*BR124</f>
        <v>1.4200000000000008E-2</v>
      </c>
      <c r="BT124" s="335">
        <f>INDEX('NOx &amp; CO2'!$T$6:$W$10,MATCH($C124,'NOx &amp; CO2'!$R$6:$R$10,1),MATCH(BT$108,'NOx &amp; CO2'!$T$5:$W$5,1))*BS124</f>
        <v>1.4200000000000008E-2</v>
      </c>
      <c r="BU124" s="335">
        <f>INDEX('NOx &amp; CO2'!$T$6:$W$10,MATCH($C124,'NOx &amp; CO2'!$R$6:$R$10,1),MATCH(BU$108,'NOx &amp; CO2'!$T$5:$W$5,1))*BT124</f>
        <v>1.4200000000000008E-2</v>
      </c>
      <c r="BV124" s="335">
        <f>INDEX('NOx &amp; CO2'!$T$6:$W$10,MATCH($C124,'NOx &amp; CO2'!$R$6:$R$10,1),MATCH(BV$108,'NOx &amp; CO2'!$T$5:$W$5,1))*BU124</f>
        <v>1.4200000000000008E-2</v>
      </c>
      <c r="BW124" s="335">
        <f>INDEX('NOx &amp; CO2'!$T$6:$W$10,MATCH($C124,'NOx &amp; CO2'!$R$6:$R$10,1),MATCH(BW$108,'NOx &amp; CO2'!$T$5:$W$5,1))*BV124</f>
        <v>1.4200000000000008E-2</v>
      </c>
      <c r="BX124" s="335">
        <f>INDEX('NOx &amp; CO2'!$T$6:$W$10,MATCH($C124,'NOx &amp; CO2'!$R$6:$R$10,1),MATCH(BX$108,'NOx &amp; CO2'!$T$5:$W$5,1))*BW124</f>
        <v>1.4200000000000008E-2</v>
      </c>
      <c r="BY124" s="335">
        <f>INDEX('NOx &amp; CO2'!$T$6:$W$10,MATCH($C124,'NOx &amp; CO2'!$R$6:$R$10,1),MATCH(BY$108,'NOx &amp; CO2'!$T$5:$W$5,1))*BX124</f>
        <v>1.4200000000000008E-2</v>
      </c>
      <c r="BZ124" s="335">
        <f>INDEX('NOx &amp; CO2'!$T$6:$W$10,MATCH($C124,'NOx &amp; CO2'!$R$6:$R$10,1),MATCH(BZ$108,'NOx &amp; CO2'!$T$5:$W$5,1))*BY124</f>
        <v>1.4200000000000008E-2</v>
      </c>
      <c r="CA124" s="335">
        <f>INDEX('NOx &amp; CO2'!$T$6:$W$10,MATCH($C124,'NOx &amp; CO2'!$R$6:$R$10,1),MATCH(CA$108,'NOx &amp; CO2'!$T$5:$W$5,1))*BZ124</f>
        <v>1.4200000000000008E-2</v>
      </c>
      <c r="CB124" s="335">
        <f>INDEX('NOx &amp; CO2'!$T$6:$W$10,MATCH($C124,'NOx &amp; CO2'!$R$6:$R$10,1),MATCH(CB$108,'NOx &amp; CO2'!$T$5:$W$5,1))*CA124</f>
        <v>1.4200000000000008E-2</v>
      </c>
      <c r="CC124" s="335">
        <f>INDEX('NOx &amp; CO2'!$T$6:$W$10,MATCH($C124,'NOx &amp; CO2'!$R$6:$R$10,1),MATCH(CC$108,'NOx &amp; CO2'!$T$5:$W$5,1))*CB124</f>
        <v>1.4200000000000008E-2</v>
      </c>
      <c r="CD124" s="335">
        <f>INDEX('NOx &amp; CO2'!$T$6:$W$10,MATCH($C124,'NOx &amp; CO2'!$R$6:$R$10,1),MATCH(CD$108,'NOx &amp; CO2'!$T$5:$W$5,1))*CC124</f>
        <v>1.4200000000000008E-2</v>
      </c>
      <c r="CE124" s="335">
        <f>INDEX('NOx &amp; CO2'!$T$6:$W$10,MATCH($C124,'NOx &amp; CO2'!$R$6:$R$10,1),MATCH(CE$108,'NOx &amp; CO2'!$T$5:$W$5,1))*CD124</f>
        <v>1.4200000000000008E-2</v>
      </c>
      <c r="CF124" s="335">
        <f>INDEX('NOx &amp; CO2'!$T$6:$W$10,MATCH($C124,'NOx &amp; CO2'!$R$6:$R$10,1),MATCH(CF$108,'NOx &amp; CO2'!$T$5:$W$5,1))*CE124</f>
        <v>1.4200000000000008E-2</v>
      </c>
      <c r="CG124" s="335">
        <f>INDEX('NOx &amp; CO2'!$T$6:$W$10,MATCH($C124,'NOx &amp; CO2'!$R$6:$R$10,1),MATCH(CG$108,'NOx &amp; CO2'!$T$5:$W$5,1))*CF124</f>
        <v>1.4200000000000008E-2</v>
      </c>
      <c r="CH124" s="335">
        <f>INDEX('NOx &amp; CO2'!$T$6:$W$10,MATCH($C124,'NOx &amp; CO2'!$R$6:$R$10,1),MATCH(CH$108,'NOx &amp; CO2'!$T$5:$W$5,1))*CG124</f>
        <v>1.4200000000000008E-2</v>
      </c>
      <c r="CI124" s="335">
        <f>INDEX('NOx &amp; CO2'!$T$6:$W$10,MATCH($C124,'NOx &amp; CO2'!$R$6:$R$10,1),MATCH(CI$108,'NOx &amp; CO2'!$T$5:$W$5,1))*CH124</f>
        <v>1.4200000000000008E-2</v>
      </c>
      <c r="CJ124" s="335">
        <f>INDEX('NOx &amp; CO2'!$T$6:$W$10,MATCH($C124,'NOx &amp; CO2'!$R$6:$R$10,1),MATCH(CJ$108,'NOx &amp; CO2'!$T$5:$W$5,1))*CI124</f>
        <v>1.4200000000000008E-2</v>
      </c>
      <c r="CK124" s="335">
        <f>INDEX('NOx &amp; CO2'!$T$6:$W$10,MATCH($C124,'NOx &amp; CO2'!$R$6:$R$10,1),MATCH(CK$108,'NOx &amp; CO2'!$T$5:$W$5,1))*CJ124</f>
        <v>1.4200000000000008E-2</v>
      </c>
      <c r="CL124" s="335">
        <f>INDEX('NOx &amp; CO2'!$T$6:$W$10,MATCH($C124,'NOx &amp; CO2'!$R$6:$R$10,1),MATCH(CL$108,'NOx &amp; CO2'!$T$5:$W$5,1))*CK124</f>
        <v>1.4200000000000008E-2</v>
      </c>
      <c r="CM124" s="335">
        <f>INDEX('NOx &amp; CO2'!$T$6:$W$10,MATCH($C124,'NOx &amp; CO2'!$R$6:$R$10,1),MATCH(CM$108,'NOx &amp; CO2'!$T$5:$W$5,1))*CL124</f>
        <v>1.4200000000000008E-2</v>
      </c>
      <c r="CN124" s="335">
        <f>INDEX('NOx &amp; CO2'!$T$6:$W$10,MATCH($C124,'NOx &amp; CO2'!$R$6:$R$10,1),MATCH(CN$108,'NOx &amp; CO2'!$T$5:$W$5,1))*CM124</f>
        <v>1.4200000000000008E-2</v>
      </c>
      <c r="CO124" s="335">
        <f>INDEX('NOx &amp; CO2'!$T$6:$W$10,MATCH($C124,'NOx &amp; CO2'!$R$6:$R$10,1),MATCH(CO$108,'NOx &amp; CO2'!$T$5:$W$5,1))*CN124</f>
        <v>1.4200000000000008E-2</v>
      </c>
      <c r="CP124" s="335">
        <f>INDEX('NOx &amp; CO2'!$T$6:$W$10,MATCH($C124,'NOx &amp; CO2'!$R$6:$R$10,1),MATCH(CP$108,'NOx &amp; CO2'!$T$5:$W$5,1))*CO124</f>
        <v>1.4200000000000008E-2</v>
      </c>
      <c r="CQ124" s="335">
        <f>INDEX('NOx &amp; CO2'!$T$6:$W$10,MATCH($C124,'NOx &amp; CO2'!$R$6:$R$10,1),MATCH(CQ$108,'NOx &amp; CO2'!$T$5:$W$5,1))*CP124</f>
        <v>1.4200000000000008E-2</v>
      </c>
      <c r="CR124" s="335">
        <f>INDEX('NOx &amp; CO2'!$T$6:$W$10,MATCH($C124,'NOx &amp; CO2'!$R$6:$R$10,1),MATCH(CR$108,'NOx &amp; CO2'!$T$5:$W$5,1))*CQ124</f>
        <v>1.4200000000000008E-2</v>
      </c>
      <c r="CS124" s="335">
        <f>INDEX('NOx &amp; CO2'!$T$6:$W$10,MATCH($C124,'NOx &amp; CO2'!$R$6:$R$10,1),MATCH(CS$108,'NOx &amp; CO2'!$T$5:$W$5,1))*CR124</f>
        <v>1.4200000000000008E-2</v>
      </c>
    </row>
    <row r="125" spans="1:97" s="323" customFormat="1" x14ac:dyDescent="0.25">
      <c r="A125" s="278">
        <f t="shared" ref="A125" si="136">A64</f>
        <v>0</v>
      </c>
      <c r="B125" s="278" t="str">
        <f>'UA basår'!B23</f>
        <v>0 0</v>
      </c>
      <c r="C125" s="278">
        <f t="shared" ref="C125" si="137">C64</f>
        <v>0</v>
      </c>
      <c r="D125" s="565">
        <f>INDEX('NOx &amp; CO2'!$E$6:$I$10,MATCH($C125,'NOx &amp; CO2'!$C$6:$C$10,1),MATCH(D$108,'NOx &amp; CO2'!$E$5:$H$5,1))</f>
        <v>7.17E-2</v>
      </c>
      <c r="E125" s="565">
        <f>INDEX('NOx &amp; CO2'!$T$6:$W$10,MATCH($C125,'NOx &amp; CO2'!$R$6:$R$10,1),MATCH(E$108,'NOx &amp; CO2'!$T$5:$W$5,1))*D125</f>
        <v>6.8558723496039697E-2</v>
      </c>
      <c r="F125" s="565">
        <f>INDEX('NOx &amp; CO2'!$T$6:$W$10,MATCH($C125,'NOx &amp; CO2'!$R$6:$R$10,1),MATCH(F$108,'NOx &amp; CO2'!$T$5:$W$5,1))*E125</f>
        <v>6.5555070675124491E-2</v>
      </c>
      <c r="G125" s="565">
        <f>INDEX('NOx &amp; CO2'!$T$6:$W$10,MATCH($C125,'NOx &amp; CO2'!$R$6:$R$10,1),MATCH(G$108,'NOx &amp; CO2'!$T$5:$W$5,1))*F125</f>
        <v>6.2683012052708514E-2</v>
      </c>
      <c r="H125" s="565">
        <f>INDEX('NOx &amp; CO2'!$T$6:$W$10,MATCH($C125,'NOx &amp; CO2'!$R$6:$R$10,1),MATCH(H$108,'NOx &amp; CO2'!$T$5:$W$5,1))*G125</f>
        <v>5.9936782304331478E-2</v>
      </c>
      <c r="I125" s="565">
        <f>INDEX('NOx &amp; CO2'!$T$6:$W$10,MATCH($C125,'NOx &amp; CO2'!$R$6:$R$10,1),MATCH(I$108,'NOx &amp; CO2'!$T$5:$W$5,1))*H125</f>
        <v>5.7310868692398702E-2</v>
      </c>
      <c r="J125" s="565">
        <f>INDEX('NOx &amp; CO2'!$T$6:$W$10,MATCH($C125,'NOx &amp; CO2'!$R$6:$R$10,1),MATCH(J$108,'NOx &amp; CO2'!$T$5:$W$5,1))*I125</f>
        <v>5.4800000000000008E-2</v>
      </c>
      <c r="K125" s="565">
        <f>INDEX('NOx &amp; CO2'!$T$6:$W$10,MATCH($C125,'NOx &amp; CO2'!$R$6:$R$10,1),MATCH(K$108,'NOx &amp; CO2'!$T$5:$W$5,1))*J125</f>
        <v>5.268069525177068E-2</v>
      </c>
      <c r="L125" s="565">
        <f>INDEX('NOx &amp; CO2'!$T$6:$W$10,MATCH($C125,'NOx &amp; CO2'!$R$6:$R$10,1),MATCH(L$108,'NOx &amp; CO2'!$T$5:$W$5,1))*K125</f>
        <v>5.0643351317699516E-2</v>
      </c>
      <c r="M125" s="565">
        <f>INDEX('NOx &amp; CO2'!$T$6:$W$10,MATCH($C125,'NOx &amp; CO2'!$R$6:$R$10,1),MATCH(M$108,'NOx &amp; CO2'!$T$5:$W$5,1))*L125</f>
        <v>4.8684798490804503E-2</v>
      </c>
      <c r="N125" s="565">
        <f>INDEX('NOx &amp; CO2'!$T$6:$W$10,MATCH($C125,'NOx &amp; CO2'!$R$6:$R$10,1),MATCH(N$108,'NOx &amp; CO2'!$T$5:$W$5,1))*M125</f>
        <v>4.6801989647590088E-2</v>
      </c>
      <c r="O125" s="565">
        <f>INDEX('NOx &amp; CO2'!$T$6:$W$10,MATCH($C125,'NOx &amp; CO2'!$R$6:$R$10,1),MATCH(O$108,'NOx &amp; CO2'!$T$5:$W$5,1))*N125</f>
        <v>4.4991995507321518E-2</v>
      </c>
      <c r="P125" s="565">
        <f>INDEX('NOx &amp; CO2'!$T$6:$W$10,MATCH($C125,'NOx &amp; CO2'!$R$6:$R$10,1),MATCH(P$108,'NOx &amp; CO2'!$T$5:$W$5,1))*O125</f>
        <v>4.3252000074639418E-2</v>
      </c>
      <c r="Q125" s="565">
        <f>INDEX('NOx &amp; CO2'!$T$6:$W$10,MATCH($C125,'NOx &amp; CO2'!$R$6:$R$10,1),MATCH(Q$108,'NOx &amp; CO2'!$T$5:$W$5,1))*P125</f>
        <v>4.1579296258424117E-2</v>
      </c>
      <c r="R125" s="565">
        <f>INDEX('NOx &amp; CO2'!$T$6:$W$10,MATCH($C125,'NOx &amp; CO2'!$R$6:$R$10,1),MATCH(R$108,'NOx &amp; CO2'!$T$5:$W$5,1))*Q125</f>
        <v>3.9971281660093602E-2</v>
      </c>
      <c r="S125" s="565">
        <f>INDEX('NOx &amp; CO2'!$T$6:$W$10,MATCH($C125,'NOx &amp; CO2'!$R$6:$R$10,1),MATCH(S$108,'NOx &amp; CO2'!$T$5:$W$5,1))*R125</f>
        <v>3.8425454524782507E-2</v>
      </c>
      <c r="T125" s="565">
        <f>INDEX('NOx &amp; CO2'!$T$6:$W$10,MATCH($C125,'NOx &amp; CO2'!$R$6:$R$10,1),MATCH(T$108,'NOx &amp; CO2'!$T$5:$W$5,1))*S125</f>
        <v>3.6939409849102912E-2</v>
      </c>
      <c r="U125" s="565">
        <f>INDEX('NOx &amp; CO2'!$T$6:$W$10,MATCH($C125,'NOx &amp; CO2'!$R$6:$R$10,1),MATCH(U$108,'NOx &amp; CO2'!$T$5:$W$5,1))*T125</f>
        <v>3.5510835639431505E-2</v>
      </c>
      <c r="V125" s="565">
        <f>INDEX('NOx &amp; CO2'!$T$6:$W$10,MATCH($C125,'NOx &amp; CO2'!$R$6:$R$10,1),MATCH(V$108,'NOx &amp; CO2'!$T$5:$W$5,1))*U125</f>
        <v>3.4137509314901608E-2</v>
      </c>
      <c r="W125" s="565">
        <f>INDEX('NOx &amp; CO2'!$T$6:$W$10,MATCH($C125,'NOx &amp; CO2'!$R$6:$R$10,1),MATCH(W$108,'NOx &amp; CO2'!$T$5:$W$5,1))*V125</f>
        <v>3.2817294249503907E-2</v>
      </c>
      <c r="X125" s="565">
        <f>INDEX('NOx &amp; CO2'!$T$6:$W$10,MATCH($C125,'NOx &amp; CO2'!$R$6:$R$10,1),MATCH(X$108,'NOx &amp; CO2'!$T$5:$W$5,1))*W125</f>
        <v>3.1548136447916084E-2</v>
      </c>
      <c r="Y125" s="565">
        <f>INDEX('NOx &amp; CO2'!$T$6:$W$10,MATCH($C125,'NOx &amp; CO2'!$R$6:$R$10,1),MATCH(Y$108,'NOx &amp; CO2'!$T$5:$W$5,1))*X125</f>
        <v>3.0328061349889527E-2</v>
      </c>
      <c r="Z125" s="565">
        <f>INDEX('NOx &amp; CO2'!$T$6:$W$10,MATCH($C125,'NOx &amp; CO2'!$R$6:$R$10,1),MATCH(Z$108,'NOx &amp; CO2'!$T$5:$W$5,1))*Y125</f>
        <v>2.9155170758221438E-2</v>
      </c>
      <c r="AA125" s="335">
        <f>INDEX('NOx &amp; CO2'!$T$6:$W$10,MATCH($C125,'NOx &amp; CO2'!$R$6:$R$10,1),MATCH(AA$108,'NOx &amp; CO2'!$T$5:$W$5,1))*Z125</f>
        <v>2.8027639885532835E-2</v>
      </c>
      <c r="AB125" s="335">
        <f>INDEX('NOx &amp; CO2'!$T$6:$W$10,MATCH($C125,'NOx &amp; CO2'!$R$6:$R$10,1),MATCH(AB$108,'NOx &amp; CO2'!$T$5:$W$5,1))*AA125</f>
        <v>2.6943714515257809E-2</v>
      </c>
      <c r="AC125" s="335">
        <f>INDEX('NOx &amp; CO2'!$T$6:$W$10,MATCH($C125,'NOx &amp; CO2'!$R$6:$R$10,1),MATCH(AC$108,'NOx &amp; CO2'!$T$5:$W$5,1))*AB125</f>
        <v>2.5901708272427128E-2</v>
      </c>
      <c r="AD125" s="335">
        <f>INDEX('NOx &amp; CO2'!$T$6:$W$10,MATCH($C125,'NOx &amp; CO2'!$R$6:$R$10,1),MATCH(AD$108,'NOx &amp; CO2'!$T$5:$W$5,1))*AC125</f>
        <v>2.4900000000000019E-2</v>
      </c>
      <c r="AE125" s="335">
        <f>INDEX('NOx &amp; CO2'!$T$6:$W$10,MATCH($C125,'NOx &amp; CO2'!$R$6:$R$10,1),MATCH(AE$108,'NOx &amp; CO2'!$T$5:$W$5,1))*AD125</f>
        <v>2.4210502134589099E-2</v>
      </c>
      <c r="AF125" s="335">
        <f>INDEX('NOx &amp; CO2'!$T$6:$W$10,MATCH($C125,'NOx &amp; CO2'!$R$6:$R$10,1),MATCH(AF$108,'NOx &amp; CO2'!$T$5:$W$5,1))*AE125</f>
        <v>2.3540096932086061E-2</v>
      </c>
      <c r="AG125" s="335">
        <f>INDEX('NOx &amp; CO2'!$T$6:$W$10,MATCH($C125,'NOx &amp; CO2'!$R$6:$R$10,1),MATCH(AG$108,'NOx &amp; CO2'!$T$5:$W$5,1))*AF125</f>
        <v>2.2888255703723031E-2</v>
      </c>
      <c r="AH125" s="335">
        <f>INDEX('NOx &amp; CO2'!$T$6:$W$10,MATCH($C125,'NOx &amp; CO2'!$R$6:$R$10,1),MATCH(AH$108,'NOx &amp; CO2'!$T$5:$W$5,1))*AG125</f>
        <v>2.2254464400482215E-2</v>
      </c>
      <c r="AI125" s="335">
        <f>INDEX('NOx &amp; CO2'!$T$6:$W$10,MATCH($C125,'NOx &amp; CO2'!$R$6:$R$10,1),MATCH(AI$108,'NOx &amp; CO2'!$T$5:$W$5,1))*AH125</f>
        <v>2.1638223207711301E-2</v>
      </c>
      <c r="AJ125" s="335">
        <f>INDEX('NOx &amp; CO2'!$T$6:$W$10,MATCH($C125,'NOx &amp; CO2'!$R$6:$R$10,1),MATCH(AJ$108,'NOx &amp; CO2'!$T$5:$W$5,1))*AI125</f>
        <v>2.1039046150964236E-2</v>
      </c>
      <c r="AK125" s="335">
        <f>INDEX('NOx &amp; CO2'!$T$6:$W$10,MATCH($C125,'NOx &amp; CO2'!$R$6:$R$10,1),MATCH(AK$108,'NOx &amp; CO2'!$T$5:$W$5,1))*AJ125</f>
        <v>2.0456460712756541E-2</v>
      </c>
      <c r="AL125" s="335">
        <f>INDEX('NOx &amp; CO2'!$T$6:$W$10,MATCH($C125,'NOx &amp; CO2'!$R$6:$R$10,1),MATCH(AL$108,'NOx &amp; CO2'!$T$5:$W$5,1))*AK125</f>
        <v>1.9890007459932926E-2</v>
      </c>
      <c r="AM125" s="335">
        <f>INDEX('NOx &amp; CO2'!$T$6:$W$10,MATCH($C125,'NOx &amp; CO2'!$R$6:$R$10,1),MATCH(AM$108,'NOx &amp; CO2'!$T$5:$W$5,1))*AL125</f>
        <v>1.9339239681353367E-2</v>
      </c>
      <c r="AN125" s="335">
        <f>INDEX('NOx &amp; CO2'!$T$6:$W$10,MATCH($C125,'NOx &amp; CO2'!$R$6:$R$10,1),MATCH(AN$108,'NOx &amp; CO2'!$T$5:$W$5,1))*AM125</f>
        <v>1.8803723035611869E-2</v>
      </c>
      <c r="AO125" s="335">
        <f>INDEX('NOx &amp; CO2'!$T$6:$W$10,MATCH($C125,'NOx &amp; CO2'!$R$6:$R$10,1),MATCH(AO$108,'NOx &amp; CO2'!$T$5:$W$5,1))*AN125</f>
        <v>1.8283035208510164E-2</v>
      </c>
      <c r="AP125" s="335">
        <f>INDEX('NOx &amp; CO2'!$T$6:$W$10,MATCH($C125,'NOx &amp; CO2'!$R$6:$R$10,1),MATCH(AP$108,'NOx &amp; CO2'!$T$5:$W$5,1))*AO125</f>
        <v>1.777676558001617E-2</v>
      </c>
      <c r="AQ125" s="335">
        <f>INDEX('NOx &amp; CO2'!$T$6:$W$10,MATCH($C125,'NOx &amp; CO2'!$R$6:$R$10,1),MATCH(AQ$108,'NOx &amp; CO2'!$T$5:$W$5,1))*AP125</f>
        <v>1.7284514900444626E-2</v>
      </c>
      <c r="AR125" s="335">
        <f>INDEX('NOx &amp; CO2'!$T$6:$W$10,MATCH($C125,'NOx &amp; CO2'!$R$6:$R$10,1),MATCH(AR$108,'NOx &amp; CO2'!$T$5:$W$5,1))*AQ125</f>
        <v>1.6805894975604474E-2</v>
      </c>
      <c r="AS125" s="335">
        <f>INDEX('NOx &amp; CO2'!$T$6:$W$10,MATCH($C125,'NOx &amp; CO2'!$R$6:$R$10,1),MATCH(AS$108,'NOx &amp; CO2'!$T$5:$W$5,1))*AR125</f>
        <v>1.6340528360664741E-2</v>
      </c>
      <c r="AT125" s="335">
        <f>INDEX('NOx &amp; CO2'!$T$6:$W$10,MATCH($C125,'NOx &amp; CO2'!$R$6:$R$10,1),MATCH(AT$108,'NOx &amp; CO2'!$T$5:$W$5,1))*AS125</f>
        <v>1.5888048062497474E-2</v>
      </c>
      <c r="AU125" s="335">
        <f>INDEX('NOx &amp; CO2'!$T$6:$W$10,MATCH($C125,'NOx &amp; CO2'!$R$6:$R$10,1),MATCH(AU$108,'NOx &amp; CO2'!$T$5:$W$5,1))*AT125</f>
        <v>1.5448097250263013E-2</v>
      </c>
      <c r="AV125" s="335">
        <f>INDEX('NOx &amp; CO2'!$T$6:$W$10,MATCH($C125,'NOx &amp; CO2'!$R$6:$R$10,1),MATCH(AV$108,'NOx &amp; CO2'!$T$5:$W$5,1))*AU125</f>
        <v>1.5020328974009333E-2</v>
      </c>
      <c r="AW125" s="335">
        <f>INDEX('NOx &amp; CO2'!$T$6:$W$10,MATCH($C125,'NOx &amp; CO2'!$R$6:$R$10,1),MATCH(AW$108,'NOx &amp; CO2'!$T$5:$W$5,1))*AV125</f>
        <v>1.4604405891063581E-2</v>
      </c>
      <c r="AX125" s="335">
        <f>INDEX('NOx &amp; CO2'!$T$6:$W$10,MATCH($C125,'NOx &amp; CO2'!$R$6:$R$10,1),MATCH(AX$108,'NOx &amp; CO2'!$T$5:$W$5,1))*AW125</f>
        <v>1.4200000000000008E-2</v>
      </c>
      <c r="AY125" s="335">
        <f>INDEX('NOx &amp; CO2'!$T$6:$W$10,MATCH($C125,'NOx &amp; CO2'!$R$6:$R$10,1),MATCH(AY$108,'NOx &amp; CO2'!$T$5:$W$5,1))*AX125</f>
        <v>1.4200000000000008E-2</v>
      </c>
      <c r="AZ125" s="335">
        <f>INDEX('NOx &amp; CO2'!$T$6:$W$10,MATCH($C125,'NOx &amp; CO2'!$R$6:$R$10,1),MATCH(AZ$108,'NOx &amp; CO2'!$T$5:$W$5,1))*AY125</f>
        <v>1.4200000000000008E-2</v>
      </c>
      <c r="BA125" s="335">
        <f>INDEX('NOx &amp; CO2'!$T$6:$W$10,MATCH($C125,'NOx &amp; CO2'!$R$6:$R$10,1),MATCH(BA$108,'NOx &amp; CO2'!$T$5:$W$5,1))*AZ125</f>
        <v>1.4200000000000008E-2</v>
      </c>
      <c r="BB125" s="335">
        <f>INDEX('NOx &amp; CO2'!$T$6:$W$10,MATCH($C125,'NOx &amp; CO2'!$R$6:$R$10,1),MATCH(BB$108,'NOx &amp; CO2'!$T$5:$W$5,1))*BA125</f>
        <v>1.4200000000000008E-2</v>
      </c>
      <c r="BC125" s="335">
        <f>INDEX('NOx &amp; CO2'!$T$6:$W$10,MATCH($C125,'NOx &amp; CO2'!$R$6:$R$10,1),MATCH(BC$108,'NOx &amp; CO2'!$T$5:$W$5,1))*BB125</f>
        <v>1.4200000000000008E-2</v>
      </c>
      <c r="BD125" s="335">
        <f>INDEX('NOx &amp; CO2'!$T$6:$W$10,MATCH($C125,'NOx &amp; CO2'!$R$6:$R$10,1),MATCH(BD$108,'NOx &amp; CO2'!$T$5:$W$5,1))*BC125</f>
        <v>1.4200000000000008E-2</v>
      </c>
      <c r="BE125" s="335">
        <f>INDEX('NOx &amp; CO2'!$T$6:$W$10,MATCH($C125,'NOx &amp; CO2'!$R$6:$R$10,1),MATCH(BE$108,'NOx &amp; CO2'!$T$5:$W$5,1))*BD125</f>
        <v>1.4200000000000008E-2</v>
      </c>
      <c r="BF125" s="335">
        <f>INDEX('NOx &amp; CO2'!$T$6:$W$10,MATCH($C125,'NOx &amp; CO2'!$R$6:$R$10,1),MATCH(BF$108,'NOx &amp; CO2'!$T$5:$W$5,1))*BE125</f>
        <v>1.4200000000000008E-2</v>
      </c>
      <c r="BG125" s="335">
        <f>INDEX('NOx &amp; CO2'!$T$6:$W$10,MATCH($C125,'NOx &amp; CO2'!$R$6:$R$10,1),MATCH(BG$108,'NOx &amp; CO2'!$T$5:$W$5,1))*BF125</f>
        <v>1.4200000000000008E-2</v>
      </c>
      <c r="BH125" s="335">
        <f>INDEX('NOx &amp; CO2'!$T$6:$W$10,MATCH($C125,'NOx &amp; CO2'!$R$6:$R$10,1),MATCH(BH$108,'NOx &amp; CO2'!$T$5:$W$5,1))*BG125</f>
        <v>1.4200000000000008E-2</v>
      </c>
      <c r="BI125" s="335">
        <f>INDEX('NOx &amp; CO2'!$T$6:$W$10,MATCH($C125,'NOx &amp; CO2'!$R$6:$R$10,1),MATCH(BI$108,'NOx &amp; CO2'!$T$5:$W$5,1))*BH125</f>
        <v>1.4200000000000008E-2</v>
      </c>
      <c r="BJ125" s="335">
        <f>INDEX('NOx &amp; CO2'!$T$6:$W$10,MATCH($C125,'NOx &amp; CO2'!$R$6:$R$10,1),MATCH(BJ$108,'NOx &amp; CO2'!$T$5:$W$5,1))*BI125</f>
        <v>1.4200000000000008E-2</v>
      </c>
      <c r="BK125" s="335">
        <f>INDEX('NOx &amp; CO2'!$T$6:$W$10,MATCH($C125,'NOx &amp; CO2'!$R$6:$R$10,1),MATCH(BK$108,'NOx &amp; CO2'!$T$5:$W$5,1))*BJ125</f>
        <v>1.4200000000000008E-2</v>
      </c>
      <c r="BL125" s="335">
        <f>INDEX('NOx &amp; CO2'!$T$6:$W$10,MATCH($C125,'NOx &amp; CO2'!$R$6:$R$10,1),MATCH(BL$108,'NOx &amp; CO2'!$T$5:$W$5,1))*BK125</f>
        <v>1.4200000000000008E-2</v>
      </c>
      <c r="BM125" s="335">
        <f>INDEX('NOx &amp; CO2'!$T$6:$W$10,MATCH($C125,'NOx &amp; CO2'!$R$6:$R$10,1),MATCH(BM$108,'NOx &amp; CO2'!$T$5:$W$5,1))*BL125</f>
        <v>1.4200000000000008E-2</v>
      </c>
      <c r="BN125" s="335">
        <f>INDEX('NOx &amp; CO2'!$T$6:$W$10,MATCH($C125,'NOx &amp; CO2'!$R$6:$R$10,1),MATCH(BN$108,'NOx &amp; CO2'!$T$5:$W$5,1))*BM125</f>
        <v>1.4200000000000008E-2</v>
      </c>
      <c r="BO125" s="335">
        <f>INDEX('NOx &amp; CO2'!$T$6:$W$10,MATCH($C125,'NOx &amp; CO2'!$R$6:$R$10,1),MATCH(BO$108,'NOx &amp; CO2'!$T$5:$W$5,1))*BN125</f>
        <v>1.4200000000000008E-2</v>
      </c>
      <c r="BP125" s="335">
        <f>INDEX('NOx &amp; CO2'!$T$6:$W$10,MATCH($C125,'NOx &amp; CO2'!$R$6:$R$10,1),MATCH(BP$108,'NOx &amp; CO2'!$T$5:$W$5,1))*BO125</f>
        <v>1.4200000000000008E-2</v>
      </c>
      <c r="BQ125" s="335">
        <f>INDEX('NOx &amp; CO2'!$T$6:$W$10,MATCH($C125,'NOx &amp; CO2'!$R$6:$R$10,1),MATCH(BQ$108,'NOx &amp; CO2'!$T$5:$W$5,1))*BP125</f>
        <v>1.4200000000000008E-2</v>
      </c>
      <c r="BR125" s="335">
        <f>INDEX('NOx &amp; CO2'!$T$6:$W$10,MATCH($C125,'NOx &amp; CO2'!$R$6:$R$10,1),MATCH(BR$108,'NOx &amp; CO2'!$T$5:$W$5,1))*BQ125</f>
        <v>1.4200000000000008E-2</v>
      </c>
      <c r="BS125" s="335">
        <f>INDEX('NOx &amp; CO2'!$T$6:$W$10,MATCH($C125,'NOx &amp; CO2'!$R$6:$R$10,1),MATCH(BS$108,'NOx &amp; CO2'!$T$5:$W$5,1))*BR125</f>
        <v>1.4200000000000008E-2</v>
      </c>
      <c r="BT125" s="335">
        <f>INDEX('NOx &amp; CO2'!$T$6:$W$10,MATCH($C125,'NOx &amp; CO2'!$R$6:$R$10,1),MATCH(BT$108,'NOx &amp; CO2'!$T$5:$W$5,1))*BS125</f>
        <v>1.4200000000000008E-2</v>
      </c>
      <c r="BU125" s="335">
        <f>INDEX('NOx &amp; CO2'!$T$6:$W$10,MATCH($C125,'NOx &amp; CO2'!$R$6:$R$10,1),MATCH(BU$108,'NOx &amp; CO2'!$T$5:$W$5,1))*BT125</f>
        <v>1.4200000000000008E-2</v>
      </c>
      <c r="BV125" s="335">
        <f>INDEX('NOx &amp; CO2'!$T$6:$W$10,MATCH($C125,'NOx &amp; CO2'!$R$6:$R$10,1),MATCH(BV$108,'NOx &amp; CO2'!$T$5:$W$5,1))*BU125</f>
        <v>1.4200000000000008E-2</v>
      </c>
      <c r="BW125" s="335">
        <f>INDEX('NOx &amp; CO2'!$T$6:$W$10,MATCH($C125,'NOx &amp; CO2'!$R$6:$R$10,1),MATCH(BW$108,'NOx &amp; CO2'!$T$5:$W$5,1))*BV125</f>
        <v>1.4200000000000008E-2</v>
      </c>
      <c r="BX125" s="335">
        <f>INDEX('NOx &amp; CO2'!$T$6:$W$10,MATCH($C125,'NOx &amp; CO2'!$R$6:$R$10,1),MATCH(BX$108,'NOx &amp; CO2'!$T$5:$W$5,1))*BW125</f>
        <v>1.4200000000000008E-2</v>
      </c>
      <c r="BY125" s="335">
        <f>INDEX('NOx &amp; CO2'!$T$6:$W$10,MATCH($C125,'NOx &amp; CO2'!$R$6:$R$10,1),MATCH(BY$108,'NOx &amp; CO2'!$T$5:$W$5,1))*BX125</f>
        <v>1.4200000000000008E-2</v>
      </c>
      <c r="BZ125" s="335">
        <f>INDEX('NOx &amp; CO2'!$T$6:$W$10,MATCH($C125,'NOx &amp; CO2'!$R$6:$R$10,1),MATCH(BZ$108,'NOx &amp; CO2'!$T$5:$W$5,1))*BY125</f>
        <v>1.4200000000000008E-2</v>
      </c>
      <c r="CA125" s="335">
        <f>INDEX('NOx &amp; CO2'!$T$6:$W$10,MATCH($C125,'NOx &amp; CO2'!$R$6:$R$10,1),MATCH(CA$108,'NOx &amp; CO2'!$T$5:$W$5,1))*BZ125</f>
        <v>1.4200000000000008E-2</v>
      </c>
      <c r="CB125" s="335">
        <f>INDEX('NOx &amp; CO2'!$T$6:$W$10,MATCH($C125,'NOx &amp; CO2'!$R$6:$R$10,1),MATCH(CB$108,'NOx &amp; CO2'!$T$5:$W$5,1))*CA125</f>
        <v>1.4200000000000008E-2</v>
      </c>
      <c r="CC125" s="335">
        <f>INDEX('NOx &amp; CO2'!$T$6:$W$10,MATCH($C125,'NOx &amp; CO2'!$R$6:$R$10,1),MATCH(CC$108,'NOx &amp; CO2'!$T$5:$W$5,1))*CB125</f>
        <v>1.4200000000000008E-2</v>
      </c>
      <c r="CD125" s="335">
        <f>INDEX('NOx &amp; CO2'!$T$6:$W$10,MATCH($C125,'NOx &amp; CO2'!$R$6:$R$10,1),MATCH(CD$108,'NOx &amp; CO2'!$T$5:$W$5,1))*CC125</f>
        <v>1.4200000000000008E-2</v>
      </c>
      <c r="CE125" s="335">
        <f>INDEX('NOx &amp; CO2'!$T$6:$W$10,MATCH($C125,'NOx &amp; CO2'!$R$6:$R$10,1),MATCH(CE$108,'NOx &amp; CO2'!$T$5:$W$5,1))*CD125</f>
        <v>1.4200000000000008E-2</v>
      </c>
      <c r="CF125" s="335">
        <f>INDEX('NOx &amp; CO2'!$T$6:$W$10,MATCH($C125,'NOx &amp; CO2'!$R$6:$R$10,1),MATCH(CF$108,'NOx &amp; CO2'!$T$5:$W$5,1))*CE125</f>
        <v>1.4200000000000008E-2</v>
      </c>
      <c r="CG125" s="335">
        <f>INDEX('NOx &amp; CO2'!$T$6:$W$10,MATCH($C125,'NOx &amp; CO2'!$R$6:$R$10,1),MATCH(CG$108,'NOx &amp; CO2'!$T$5:$W$5,1))*CF125</f>
        <v>1.4200000000000008E-2</v>
      </c>
      <c r="CH125" s="335">
        <f>INDEX('NOx &amp; CO2'!$T$6:$W$10,MATCH($C125,'NOx &amp; CO2'!$R$6:$R$10,1),MATCH(CH$108,'NOx &amp; CO2'!$T$5:$W$5,1))*CG125</f>
        <v>1.4200000000000008E-2</v>
      </c>
      <c r="CI125" s="335">
        <f>INDEX('NOx &amp; CO2'!$T$6:$W$10,MATCH($C125,'NOx &amp; CO2'!$R$6:$R$10,1),MATCH(CI$108,'NOx &amp; CO2'!$T$5:$W$5,1))*CH125</f>
        <v>1.4200000000000008E-2</v>
      </c>
      <c r="CJ125" s="335">
        <f>INDEX('NOx &amp; CO2'!$T$6:$W$10,MATCH($C125,'NOx &amp; CO2'!$R$6:$R$10,1),MATCH(CJ$108,'NOx &amp; CO2'!$T$5:$W$5,1))*CI125</f>
        <v>1.4200000000000008E-2</v>
      </c>
      <c r="CK125" s="335">
        <f>INDEX('NOx &amp; CO2'!$T$6:$W$10,MATCH($C125,'NOx &amp; CO2'!$R$6:$R$10,1),MATCH(CK$108,'NOx &amp; CO2'!$T$5:$W$5,1))*CJ125</f>
        <v>1.4200000000000008E-2</v>
      </c>
      <c r="CL125" s="335">
        <f>INDEX('NOx &amp; CO2'!$T$6:$W$10,MATCH($C125,'NOx &amp; CO2'!$R$6:$R$10,1),MATCH(CL$108,'NOx &amp; CO2'!$T$5:$W$5,1))*CK125</f>
        <v>1.4200000000000008E-2</v>
      </c>
      <c r="CM125" s="335">
        <f>INDEX('NOx &amp; CO2'!$T$6:$W$10,MATCH($C125,'NOx &amp; CO2'!$R$6:$R$10,1),MATCH(CM$108,'NOx &amp; CO2'!$T$5:$W$5,1))*CL125</f>
        <v>1.4200000000000008E-2</v>
      </c>
      <c r="CN125" s="335">
        <f>INDEX('NOx &amp; CO2'!$T$6:$W$10,MATCH($C125,'NOx &amp; CO2'!$R$6:$R$10,1),MATCH(CN$108,'NOx &amp; CO2'!$T$5:$W$5,1))*CM125</f>
        <v>1.4200000000000008E-2</v>
      </c>
      <c r="CO125" s="335">
        <f>INDEX('NOx &amp; CO2'!$T$6:$W$10,MATCH($C125,'NOx &amp; CO2'!$R$6:$R$10,1),MATCH(CO$108,'NOx &amp; CO2'!$T$5:$W$5,1))*CN125</f>
        <v>1.4200000000000008E-2</v>
      </c>
      <c r="CP125" s="335">
        <f>INDEX('NOx &amp; CO2'!$T$6:$W$10,MATCH($C125,'NOx &amp; CO2'!$R$6:$R$10,1),MATCH(CP$108,'NOx &amp; CO2'!$T$5:$W$5,1))*CO125</f>
        <v>1.4200000000000008E-2</v>
      </c>
      <c r="CQ125" s="335">
        <f>INDEX('NOx &amp; CO2'!$T$6:$W$10,MATCH($C125,'NOx &amp; CO2'!$R$6:$R$10,1),MATCH(CQ$108,'NOx &amp; CO2'!$T$5:$W$5,1))*CP125</f>
        <v>1.4200000000000008E-2</v>
      </c>
      <c r="CR125" s="335">
        <f>INDEX('NOx &amp; CO2'!$T$6:$W$10,MATCH($C125,'NOx &amp; CO2'!$R$6:$R$10,1),MATCH(CR$108,'NOx &amp; CO2'!$T$5:$W$5,1))*CQ125</f>
        <v>1.4200000000000008E-2</v>
      </c>
      <c r="CS125" s="335">
        <f>INDEX('NOx &amp; CO2'!$T$6:$W$10,MATCH($C125,'NOx &amp; CO2'!$R$6:$R$10,1),MATCH(CS$108,'NOx &amp; CO2'!$T$5:$W$5,1))*CR125</f>
        <v>1.4200000000000008E-2</v>
      </c>
    </row>
    <row r="126" spans="1:97" s="323" customFormat="1" x14ac:dyDescent="0.25">
      <c r="A126" s="278">
        <f t="shared" ref="A126" si="138">A65</f>
        <v>0</v>
      </c>
      <c r="B126" s="278" t="str">
        <f>'UA basår'!B24</f>
        <v>0 0</v>
      </c>
      <c r="C126" s="278">
        <f t="shared" ref="C126" si="139">C65</f>
        <v>0</v>
      </c>
      <c r="D126" s="565">
        <f>INDEX('NOx &amp; CO2'!$E$6:$I$10,MATCH($C126,'NOx &amp; CO2'!$C$6:$C$10,1),MATCH(D$108,'NOx &amp; CO2'!$E$5:$H$5,1))</f>
        <v>7.17E-2</v>
      </c>
      <c r="E126" s="565">
        <f>INDEX('NOx &amp; CO2'!$T$6:$W$10,MATCH($C126,'NOx &amp; CO2'!$R$6:$R$10,1),MATCH(E$108,'NOx &amp; CO2'!$T$5:$W$5,1))*D126</f>
        <v>6.8558723496039697E-2</v>
      </c>
      <c r="F126" s="565">
        <f>INDEX('NOx &amp; CO2'!$T$6:$W$10,MATCH($C126,'NOx &amp; CO2'!$R$6:$R$10,1),MATCH(F$108,'NOx &amp; CO2'!$T$5:$W$5,1))*E126</f>
        <v>6.5555070675124491E-2</v>
      </c>
      <c r="G126" s="565">
        <f>INDEX('NOx &amp; CO2'!$T$6:$W$10,MATCH($C126,'NOx &amp; CO2'!$R$6:$R$10,1),MATCH(G$108,'NOx &amp; CO2'!$T$5:$W$5,1))*F126</f>
        <v>6.2683012052708514E-2</v>
      </c>
      <c r="H126" s="565">
        <f>INDEX('NOx &amp; CO2'!$T$6:$W$10,MATCH($C126,'NOx &amp; CO2'!$R$6:$R$10,1),MATCH(H$108,'NOx &amp; CO2'!$T$5:$W$5,1))*G126</f>
        <v>5.9936782304331478E-2</v>
      </c>
      <c r="I126" s="565">
        <f>INDEX('NOx &amp; CO2'!$T$6:$W$10,MATCH($C126,'NOx &amp; CO2'!$R$6:$R$10,1),MATCH(I$108,'NOx &amp; CO2'!$T$5:$W$5,1))*H126</f>
        <v>5.7310868692398702E-2</v>
      </c>
      <c r="J126" s="565">
        <f>INDEX('NOx &amp; CO2'!$T$6:$W$10,MATCH($C126,'NOx &amp; CO2'!$R$6:$R$10,1),MATCH(J$108,'NOx &amp; CO2'!$T$5:$W$5,1))*I126</f>
        <v>5.4800000000000008E-2</v>
      </c>
      <c r="K126" s="565">
        <f>INDEX('NOx &amp; CO2'!$T$6:$W$10,MATCH($C126,'NOx &amp; CO2'!$R$6:$R$10,1),MATCH(K$108,'NOx &amp; CO2'!$T$5:$W$5,1))*J126</f>
        <v>5.268069525177068E-2</v>
      </c>
      <c r="L126" s="565">
        <f>INDEX('NOx &amp; CO2'!$T$6:$W$10,MATCH($C126,'NOx &amp; CO2'!$R$6:$R$10,1),MATCH(L$108,'NOx &amp; CO2'!$T$5:$W$5,1))*K126</f>
        <v>5.0643351317699516E-2</v>
      </c>
      <c r="M126" s="565">
        <f>INDEX('NOx &amp; CO2'!$T$6:$W$10,MATCH($C126,'NOx &amp; CO2'!$R$6:$R$10,1),MATCH(M$108,'NOx &amp; CO2'!$T$5:$W$5,1))*L126</f>
        <v>4.8684798490804503E-2</v>
      </c>
      <c r="N126" s="565">
        <f>INDEX('NOx &amp; CO2'!$T$6:$W$10,MATCH($C126,'NOx &amp; CO2'!$R$6:$R$10,1),MATCH(N$108,'NOx &amp; CO2'!$T$5:$W$5,1))*M126</f>
        <v>4.6801989647590088E-2</v>
      </c>
      <c r="O126" s="565">
        <f>INDEX('NOx &amp; CO2'!$T$6:$W$10,MATCH($C126,'NOx &amp; CO2'!$R$6:$R$10,1),MATCH(O$108,'NOx &amp; CO2'!$T$5:$W$5,1))*N126</f>
        <v>4.4991995507321518E-2</v>
      </c>
      <c r="P126" s="565">
        <f>INDEX('NOx &amp; CO2'!$T$6:$W$10,MATCH($C126,'NOx &amp; CO2'!$R$6:$R$10,1),MATCH(P$108,'NOx &amp; CO2'!$T$5:$W$5,1))*O126</f>
        <v>4.3252000074639418E-2</v>
      </c>
      <c r="Q126" s="565">
        <f>INDEX('NOx &amp; CO2'!$T$6:$W$10,MATCH($C126,'NOx &amp; CO2'!$R$6:$R$10,1),MATCH(Q$108,'NOx &amp; CO2'!$T$5:$W$5,1))*P126</f>
        <v>4.1579296258424117E-2</v>
      </c>
      <c r="R126" s="565">
        <f>INDEX('NOx &amp; CO2'!$T$6:$W$10,MATCH($C126,'NOx &amp; CO2'!$R$6:$R$10,1),MATCH(R$108,'NOx &amp; CO2'!$T$5:$W$5,1))*Q126</f>
        <v>3.9971281660093602E-2</v>
      </c>
      <c r="S126" s="565">
        <f>INDEX('NOx &amp; CO2'!$T$6:$W$10,MATCH($C126,'NOx &amp; CO2'!$R$6:$R$10,1),MATCH(S$108,'NOx &amp; CO2'!$T$5:$W$5,1))*R126</f>
        <v>3.8425454524782507E-2</v>
      </c>
      <c r="T126" s="565">
        <f>INDEX('NOx &amp; CO2'!$T$6:$W$10,MATCH($C126,'NOx &amp; CO2'!$R$6:$R$10,1),MATCH(T$108,'NOx &amp; CO2'!$T$5:$W$5,1))*S126</f>
        <v>3.6939409849102912E-2</v>
      </c>
      <c r="U126" s="565">
        <f>INDEX('NOx &amp; CO2'!$T$6:$W$10,MATCH($C126,'NOx &amp; CO2'!$R$6:$R$10,1),MATCH(U$108,'NOx &amp; CO2'!$T$5:$W$5,1))*T126</f>
        <v>3.5510835639431505E-2</v>
      </c>
      <c r="V126" s="565">
        <f>INDEX('NOx &amp; CO2'!$T$6:$W$10,MATCH($C126,'NOx &amp; CO2'!$R$6:$R$10,1),MATCH(V$108,'NOx &amp; CO2'!$T$5:$W$5,1))*U126</f>
        <v>3.4137509314901608E-2</v>
      </c>
      <c r="W126" s="565">
        <f>INDEX('NOx &amp; CO2'!$T$6:$W$10,MATCH($C126,'NOx &amp; CO2'!$R$6:$R$10,1),MATCH(W$108,'NOx &amp; CO2'!$T$5:$W$5,1))*V126</f>
        <v>3.2817294249503907E-2</v>
      </c>
      <c r="X126" s="565">
        <f>INDEX('NOx &amp; CO2'!$T$6:$W$10,MATCH($C126,'NOx &amp; CO2'!$R$6:$R$10,1),MATCH(X$108,'NOx &amp; CO2'!$T$5:$W$5,1))*W126</f>
        <v>3.1548136447916084E-2</v>
      </c>
      <c r="Y126" s="565">
        <f>INDEX('NOx &amp; CO2'!$T$6:$W$10,MATCH($C126,'NOx &amp; CO2'!$R$6:$R$10,1),MATCH(Y$108,'NOx &amp; CO2'!$T$5:$W$5,1))*X126</f>
        <v>3.0328061349889527E-2</v>
      </c>
      <c r="Z126" s="565">
        <f>INDEX('NOx &amp; CO2'!$T$6:$W$10,MATCH($C126,'NOx &amp; CO2'!$R$6:$R$10,1),MATCH(Z$108,'NOx &amp; CO2'!$T$5:$W$5,1))*Y126</f>
        <v>2.9155170758221438E-2</v>
      </c>
      <c r="AA126" s="335">
        <f>INDEX('NOx &amp; CO2'!$T$6:$W$10,MATCH($C126,'NOx &amp; CO2'!$R$6:$R$10,1),MATCH(AA$108,'NOx &amp; CO2'!$T$5:$W$5,1))*Z126</f>
        <v>2.8027639885532835E-2</v>
      </c>
      <c r="AB126" s="335">
        <f>INDEX('NOx &amp; CO2'!$T$6:$W$10,MATCH($C126,'NOx &amp; CO2'!$R$6:$R$10,1),MATCH(AB$108,'NOx &amp; CO2'!$T$5:$W$5,1))*AA126</f>
        <v>2.6943714515257809E-2</v>
      </c>
      <c r="AC126" s="335">
        <f>INDEX('NOx &amp; CO2'!$T$6:$W$10,MATCH($C126,'NOx &amp; CO2'!$R$6:$R$10,1),MATCH(AC$108,'NOx &amp; CO2'!$T$5:$W$5,1))*AB126</f>
        <v>2.5901708272427128E-2</v>
      </c>
      <c r="AD126" s="335">
        <f>INDEX('NOx &amp; CO2'!$T$6:$W$10,MATCH($C126,'NOx &amp; CO2'!$R$6:$R$10,1),MATCH(AD$108,'NOx &amp; CO2'!$T$5:$W$5,1))*AC126</f>
        <v>2.4900000000000019E-2</v>
      </c>
      <c r="AE126" s="335">
        <f>INDEX('NOx &amp; CO2'!$T$6:$W$10,MATCH($C126,'NOx &amp; CO2'!$R$6:$R$10,1),MATCH(AE$108,'NOx &amp; CO2'!$T$5:$W$5,1))*AD126</f>
        <v>2.4210502134589099E-2</v>
      </c>
      <c r="AF126" s="335">
        <f>INDEX('NOx &amp; CO2'!$T$6:$W$10,MATCH($C126,'NOx &amp; CO2'!$R$6:$R$10,1),MATCH(AF$108,'NOx &amp; CO2'!$T$5:$W$5,1))*AE126</f>
        <v>2.3540096932086061E-2</v>
      </c>
      <c r="AG126" s="335">
        <f>INDEX('NOx &amp; CO2'!$T$6:$W$10,MATCH($C126,'NOx &amp; CO2'!$R$6:$R$10,1),MATCH(AG$108,'NOx &amp; CO2'!$T$5:$W$5,1))*AF126</f>
        <v>2.2888255703723031E-2</v>
      </c>
      <c r="AH126" s="335">
        <f>INDEX('NOx &amp; CO2'!$T$6:$W$10,MATCH($C126,'NOx &amp; CO2'!$R$6:$R$10,1),MATCH(AH$108,'NOx &amp; CO2'!$T$5:$W$5,1))*AG126</f>
        <v>2.2254464400482215E-2</v>
      </c>
      <c r="AI126" s="335">
        <f>INDEX('NOx &amp; CO2'!$T$6:$W$10,MATCH($C126,'NOx &amp; CO2'!$R$6:$R$10,1),MATCH(AI$108,'NOx &amp; CO2'!$T$5:$W$5,1))*AH126</f>
        <v>2.1638223207711301E-2</v>
      </c>
      <c r="AJ126" s="335">
        <f>INDEX('NOx &amp; CO2'!$T$6:$W$10,MATCH($C126,'NOx &amp; CO2'!$R$6:$R$10,1),MATCH(AJ$108,'NOx &amp; CO2'!$T$5:$W$5,1))*AI126</f>
        <v>2.1039046150964236E-2</v>
      </c>
      <c r="AK126" s="335">
        <f>INDEX('NOx &amp; CO2'!$T$6:$W$10,MATCH($C126,'NOx &amp; CO2'!$R$6:$R$10,1),MATCH(AK$108,'NOx &amp; CO2'!$T$5:$W$5,1))*AJ126</f>
        <v>2.0456460712756541E-2</v>
      </c>
      <c r="AL126" s="335">
        <f>INDEX('NOx &amp; CO2'!$T$6:$W$10,MATCH($C126,'NOx &amp; CO2'!$R$6:$R$10,1),MATCH(AL$108,'NOx &amp; CO2'!$T$5:$W$5,1))*AK126</f>
        <v>1.9890007459932926E-2</v>
      </c>
      <c r="AM126" s="335">
        <f>INDEX('NOx &amp; CO2'!$T$6:$W$10,MATCH($C126,'NOx &amp; CO2'!$R$6:$R$10,1),MATCH(AM$108,'NOx &amp; CO2'!$T$5:$W$5,1))*AL126</f>
        <v>1.9339239681353367E-2</v>
      </c>
      <c r="AN126" s="335">
        <f>INDEX('NOx &amp; CO2'!$T$6:$W$10,MATCH($C126,'NOx &amp; CO2'!$R$6:$R$10,1),MATCH(AN$108,'NOx &amp; CO2'!$T$5:$W$5,1))*AM126</f>
        <v>1.8803723035611869E-2</v>
      </c>
      <c r="AO126" s="335">
        <f>INDEX('NOx &amp; CO2'!$T$6:$W$10,MATCH($C126,'NOx &amp; CO2'!$R$6:$R$10,1),MATCH(AO$108,'NOx &amp; CO2'!$T$5:$W$5,1))*AN126</f>
        <v>1.8283035208510164E-2</v>
      </c>
      <c r="AP126" s="335">
        <f>INDEX('NOx &amp; CO2'!$T$6:$W$10,MATCH($C126,'NOx &amp; CO2'!$R$6:$R$10,1),MATCH(AP$108,'NOx &amp; CO2'!$T$5:$W$5,1))*AO126</f>
        <v>1.777676558001617E-2</v>
      </c>
      <c r="AQ126" s="335">
        <f>INDEX('NOx &amp; CO2'!$T$6:$W$10,MATCH($C126,'NOx &amp; CO2'!$R$6:$R$10,1),MATCH(AQ$108,'NOx &amp; CO2'!$T$5:$W$5,1))*AP126</f>
        <v>1.7284514900444626E-2</v>
      </c>
      <c r="AR126" s="335">
        <f>INDEX('NOx &amp; CO2'!$T$6:$W$10,MATCH($C126,'NOx &amp; CO2'!$R$6:$R$10,1),MATCH(AR$108,'NOx &amp; CO2'!$T$5:$W$5,1))*AQ126</f>
        <v>1.6805894975604474E-2</v>
      </c>
      <c r="AS126" s="335">
        <f>INDEX('NOx &amp; CO2'!$T$6:$W$10,MATCH($C126,'NOx &amp; CO2'!$R$6:$R$10,1),MATCH(AS$108,'NOx &amp; CO2'!$T$5:$W$5,1))*AR126</f>
        <v>1.6340528360664741E-2</v>
      </c>
      <c r="AT126" s="335">
        <f>INDEX('NOx &amp; CO2'!$T$6:$W$10,MATCH($C126,'NOx &amp; CO2'!$R$6:$R$10,1),MATCH(AT$108,'NOx &amp; CO2'!$T$5:$W$5,1))*AS126</f>
        <v>1.5888048062497474E-2</v>
      </c>
      <c r="AU126" s="335">
        <f>INDEX('NOx &amp; CO2'!$T$6:$W$10,MATCH($C126,'NOx &amp; CO2'!$R$6:$R$10,1),MATCH(AU$108,'NOx &amp; CO2'!$T$5:$W$5,1))*AT126</f>
        <v>1.5448097250263013E-2</v>
      </c>
      <c r="AV126" s="335">
        <f>INDEX('NOx &amp; CO2'!$T$6:$W$10,MATCH($C126,'NOx &amp; CO2'!$R$6:$R$10,1),MATCH(AV$108,'NOx &amp; CO2'!$T$5:$W$5,1))*AU126</f>
        <v>1.5020328974009333E-2</v>
      </c>
      <c r="AW126" s="335">
        <f>INDEX('NOx &amp; CO2'!$T$6:$W$10,MATCH($C126,'NOx &amp; CO2'!$R$6:$R$10,1),MATCH(AW$108,'NOx &amp; CO2'!$T$5:$W$5,1))*AV126</f>
        <v>1.4604405891063581E-2</v>
      </c>
      <c r="AX126" s="335">
        <f>INDEX('NOx &amp; CO2'!$T$6:$W$10,MATCH($C126,'NOx &amp; CO2'!$R$6:$R$10,1),MATCH(AX$108,'NOx &amp; CO2'!$T$5:$W$5,1))*AW126</f>
        <v>1.4200000000000008E-2</v>
      </c>
      <c r="AY126" s="335">
        <f>INDEX('NOx &amp; CO2'!$T$6:$W$10,MATCH($C126,'NOx &amp; CO2'!$R$6:$R$10,1),MATCH(AY$108,'NOx &amp; CO2'!$T$5:$W$5,1))*AX126</f>
        <v>1.4200000000000008E-2</v>
      </c>
      <c r="AZ126" s="335">
        <f>INDEX('NOx &amp; CO2'!$T$6:$W$10,MATCH($C126,'NOx &amp; CO2'!$R$6:$R$10,1),MATCH(AZ$108,'NOx &amp; CO2'!$T$5:$W$5,1))*AY126</f>
        <v>1.4200000000000008E-2</v>
      </c>
      <c r="BA126" s="335">
        <f>INDEX('NOx &amp; CO2'!$T$6:$W$10,MATCH($C126,'NOx &amp; CO2'!$R$6:$R$10,1),MATCH(BA$108,'NOx &amp; CO2'!$T$5:$W$5,1))*AZ126</f>
        <v>1.4200000000000008E-2</v>
      </c>
      <c r="BB126" s="335">
        <f>INDEX('NOx &amp; CO2'!$T$6:$W$10,MATCH($C126,'NOx &amp; CO2'!$R$6:$R$10,1),MATCH(BB$108,'NOx &amp; CO2'!$T$5:$W$5,1))*BA126</f>
        <v>1.4200000000000008E-2</v>
      </c>
      <c r="BC126" s="335">
        <f>INDEX('NOx &amp; CO2'!$T$6:$W$10,MATCH($C126,'NOx &amp; CO2'!$R$6:$R$10,1),MATCH(BC$108,'NOx &amp; CO2'!$T$5:$W$5,1))*BB126</f>
        <v>1.4200000000000008E-2</v>
      </c>
      <c r="BD126" s="335">
        <f>INDEX('NOx &amp; CO2'!$T$6:$W$10,MATCH($C126,'NOx &amp; CO2'!$R$6:$R$10,1),MATCH(BD$108,'NOx &amp; CO2'!$T$5:$W$5,1))*BC126</f>
        <v>1.4200000000000008E-2</v>
      </c>
      <c r="BE126" s="335">
        <f>INDEX('NOx &amp; CO2'!$T$6:$W$10,MATCH($C126,'NOx &amp; CO2'!$R$6:$R$10,1),MATCH(BE$108,'NOx &amp; CO2'!$T$5:$W$5,1))*BD126</f>
        <v>1.4200000000000008E-2</v>
      </c>
      <c r="BF126" s="335">
        <f>INDEX('NOx &amp; CO2'!$T$6:$W$10,MATCH($C126,'NOx &amp; CO2'!$R$6:$R$10,1),MATCH(BF$108,'NOx &amp; CO2'!$T$5:$W$5,1))*BE126</f>
        <v>1.4200000000000008E-2</v>
      </c>
      <c r="BG126" s="335">
        <f>INDEX('NOx &amp; CO2'!$T$6:$W$10,MATCH($C126,'NOx &amp; CO2'!$R$6:$R$10,1),MATCH(BG$108,'NOx &amp; CO2'!$T$5:$W$5,1))*BF126</f>
        <v>1.4200000000000008E-2</v>
      </c>
      <c r="BH126" s="335">
        <f>INDEX('NOx &amp; CO2'!$T$6:$W$10,MATCH($C126,'NOx &amp; CO2'!$R$6:$R$10,1),MATCH(BH$108,'NOx &amp; CO2'!$T$5:$W$5,1))*BG126</f>
        <v>1.4200000000000008E-2</v>
      </c>
      <c r="BI126" s="335">
        <f>INDEX('NOx &amp; CO2'!$T$6:$W$10,MATCH($C126,'NOx &amp; CO2'!$R$6:$R$10,1),MATCH(BI$108,'NOx &amp; CO2'!$T$5:$W$5,1))*BH126</f>
        <v>1.4200000000000008E-2</v>
      </c>
      <c r="BJ126" s="335">
        <f>INDEX('NOx &amp; CO2'!$T$6:$W$10,MATCH($C126,'NOx &amp; CO2'!$R$6:$R$10,1),MATCH(BJ$108,'NOx &amp; CO2'!$T$5:$W$5,1))*BI126</f>
        <v>1.4200000000000008E-2</v>
      </c>
      <c r="BK126" s="335">
        <f>INDEX('NOx &amp; CO2'!$T$6:$W$10,MATCH($C126,'NOx &amp; CO2'!$R$6:$R$10,1),MATCH(BK$108,'NOx &amp; CO2'!$T$5:$W$5,1))*BJ126</f>
        <v>1.4200000000000008E-2</v>
      </c>
      <c r="BL126" s="335">
        <f>INDEX('NOx &amp; CO2'!$T$6:$W$10,MATCH($C126,'NOx &amp; CO2'!$R$6:$R$10,1),MATCH(BL$108,'NOx &amp; CO2'!$T$5:$W$5,1))*BK126</f>
        <v>1.4200000000000008E-2</v>
      </c>
      <c r="BM126" s="335">
        <f>INDEX('NOx &amp; CO2'!$T$6:$W$10,MATCH($C126,'NOx &amp; CO2'!$R$6:$R$10,1),MATCH(BM$108,'NOx &amp; CO2'!$T$5:$W$5,1))*BL126</f>
        <v>1.4200000000000008E-2</v>
      </c>
      <c r="BN126" s="335">
        <f>INDEX('NOx &amp; CO2'!$T$6:$W$10,MATCH($C126,'NOx &amp; CO2'!$R$6:$R$10,1),MATCH(BN$108,'NOx &amp; CO2'!$T$5:$W$5,1))*BM126</f>
        <v>1.4200000000000008E-2</v>
      </c>
      <c r="BO126" s="335">
        <f>INDEX('NOx &amp; CO2'!$T$6:$W$10,MATCH($C126,'NOx &amp; CO2'!$R$6:$R$10,1),MATCH(BO$108,'NOx &amp; CO2'!$T$5:$W$5,1))*BN126</f>
        <v>1.4200000000000008E-2</v>
      </c>
      <c r="BP126" s="335">
        <f>INDEX('NOx &amp; CO2'!$T$6:$W$10,MATCH($C126,'NOx &amp; CO2'!$R$6:$R$10,1),MATCH(BP$108,'NOx &amp; CO2'!$T$5:$W$5,1))*BO126</f>
        <v>1.4200000000000008E-2</v>
      </c>
      <c r="BQ126" s="335">
        <f>INDEX('NOx &amp; CO2'!$T$6:$W$10,MATCH($C126,'NOx &amp; CO2'!$R$6:$R$10,1),MATCH(BQ$108,'NOx &amp; CO2'!$T$5:$W$5,1))*BP126</f>
        <v>1.4200000000000008E-2</v>
      </c>
      <c r="BR126" s="335">
        <f>INDEX('NOx &amp; CO2'!$T$6:$W$10,MATCH($C126,'NOx &amp; CO2'!$R$6:$R$10,1),MATCH(BR$108,'NOx &amp; CO2'!$T$5:$W$5,1))*BQ126</f>
        <v>1.4200000000000008E-2</v>
      </c>
      <c r="BS126" s="335">
        <f>INDEX('NOx &amp; CO2'!$T$6:$W$10,MATCH($C126,'NOx &amp; CO2'!$R$6:$R$10,1),MATCH(BS$108,'NOx &amp; CO2'!$T$5:$W$5,1))*BR126</f>
        <v>1.4200000000000008E-2</v>
      </c>
      <c r="BT126" s="335">
        <f>INDEX('NOx &amp; CO2'!$T$6:$W$10,MATCH($C126,'NOx &amp; CO2'!$R$6:$R$10,1),MATCH(BT$108,'NOx &amp; CO2'!$T$5:$W$5,1))*BS126</f>
        <v>1.4200000000000008E-2</v>
      </c>
      <c r="BU126" s="335">
        <f>INDEX('NOx &amp; CO2'!$T$6:$W$10,MATCH($C126,'NOx &amp; CO2'!$R$6:$R$10,1),MATCH(BU$108,'NOx &amp; CO2'!$T$5:$W$5,1))*BT126</f>
        <v>1.4200000000000008E-2</v>
      </c>
      <c r="BV126" s="335">
        <f>INDEX('NOx &amp; CO2'!$T$6:$W$10,MATCH($C126,'NOx &amp; CO2'!$R$6:$R$10,1),MATCH(BV$108,'NOx &amp; CO2'!$T$5:$W$5,1))*BU126</f>
        <v>1.4200000000000008E-2</v>
      </c>
      <c r="BW126" s="335">
        <f>INDEX('NOx &amp; CO2'!$T$6:$W$10,MATCH($C126,'NOx &amp; CO2'!$R$6:$R$10,1),MATCH(BW$108,'NOx &amp; CO2'!$T$5:$W$5,1))*BV126</f>
        <v>1.4200000000000008E-2</v>
      </c>
      <c r="BX126" s="335">
        <f>INDEX('NOx &amp; CO2'!$T$6:$W$10,MATCH($C126,'NOx &amp; CO2'!$R$6:$R$10,1),MATCH(BX$108,'NOx &amp; CO2'!$T$5:$W$5,1))*BW126</f>
        <v>1.4200000000000008E-2</v>
      </c>
      <c r="BY126" s="335">
        <f>INDEX('NOx &amp; CO2'!$T$6:$W$10,MATCH($C126,'NOx &amp; CO2'!$R$6:$R$10,1),MATCH(BY$108,'NOx &amp; CO2'!$T$5:$W$5,1))*BX126</f>
        <v>1.4200000000000008E-2</v>
      </c>
      <c r="BZ126" s="335">
        <f>INDEX('NOx &amp; CO2'!$T$6:$W$10,MATCH($C126,'NOx &amp; CO2'!$R$6:$R$10,1),MATCH(BZ$108,'NOx &amp; CO2'!$T$5:$W$5,1))*BY126</f>
        <v>1.4200000000000008E-2</v>
      </c>
      <c r="CA126" s="335">
        <f>INDEX('NOx &amp; CO2'!$T$6:$W$10,MATCH($C126,'NOx &amp; CO2'!$R$6:$R$10,1),MATCH(CA$108,'NOx &amp; CO2'!$T$5:$W$5,1))*BZ126</f>
        <v>1.4200000000000008E-2</v>
      </c>
      <c r="CB126" s="335">
        <f>INDEX('NOx &amp; CO2'!$T$6:$W$10,MATCH($C126,'NOx &amp; CO2'!$R$6:$R$10,1),MATCH(CB$108,'NOx &amp; CO2'!$T$5:$W$5,1))*CA126</f>
        <v>1.4200000000000008E-2</v>
      </c>
      <c r="CC126" s="335">
        <f>INDEX('NOx &amp; CO2'!$T$6:$W$10,MATCH($C126,'NOx &amp; CO2'!$R$6:$R$10,1),MATCH(CC$108,'NOx &amp; CO2'!$T$5:$W$5,1))*CB126</f>
        <v>1.4200000000000008E-2</v>
      </c>
      <c r="CD126" s="335">
        <f>INDEX('NOx &amp; CO2'!$T$6:$W$10,MATCH($C126,'NOx &amp; CO2'!$R$6:$R$10,1),MATCH(CD$108,'NOx &amp; CO2'!$T$5:$W$5,1))*CC126</f>
        <v>1.4200000000000008E-2</v>
      </c>
      <c r="CE126" s="335">
        <f>INDEX('NOx &amp; CO2'!$T$6:$W$10,MATCH($C126,'NOx &amp; CO2'!$R$6:$R$10,1),MATCH(CE$108,'NOx &amp; CO2'!$T$5:$W$5,1))*CD126</f>
        <v>1.4200000000000008E-2</v>
      </c>
      <c r="CF126" s="335">
        <f>INDEX('NOx &amp; CO2'!$T$6:$W$10,MATCH($C126,'NOx &amp; CO2'!$R$6:$R$10,1),MATCH(CF$108,'NOx &amp; CO2'!$T$5:$W$5,1))*CE126</f>
        <v>1.4200000000000008E-2</v>
      </c>
      <c r="CG126" s="335">
        <f>INDEX('NOx &amp; CO2'!$T$6:$W$10,MATCH($C126,'NOx &amp; CO2'!$R$6:$R$10,1),MATCH(CG$108,'NOx &amp; CO2'!$T$5:$W$5,1))*CF126</f>
        <v>1.4200000000000008E-2</v>
      </c>
      <c r="CH126" s="335">
        <f>INDEX('NOx &amp; CO2'!$T$6:$W$10,MATCH($C126,'NOx &amp; CO2'!$R$6:$R$10,1),MATCH(CH$108,'NOx &amp; CO2'!$T$5:$W$5,1))*CG126</f>
        <v>1.4200000000000008E-2</v>
      </c>
      <c r="CI126" s="335">
        <f>INDEX('NOx &amp; CO2'!$T$6:$W$10,MATCH($C126,'NOx &amp; CO2'!$R$6:$R$10,1),MATCH(CI$108,'NOx &amp; CO2'!$T$5:$W$5,1))*CH126</f>
        <v>1.4200000000000008E-2</v>
      </c>
      <c r="CJ126" s="335">
        <f>INDEX('NOx &amp; CO2'!$T$6:$W$10,MATCH($C126,'NOx &amp; CO2'!$R$6:$R$10,1),MATCH(CJ$108,'NOx &amp; CO2'!$T$5:$W$5,1))*CI126</f>
        <v>1.4200000000000008E-2</v>
      </c>
      <c r="CK126" s="335">
        <f>INDEX('NOx &amp; CO2'!$T$6:$W$10,MATCH($C126,'NOx &amp; CO2'!$R$6:$R$10,1),MATCH(CK$108,'NOx &amp; CO2'!$T$5:$W$5,1))*CJ126</f>
        <v>1.4200000000000008E-2</v>
      </c>
      <c r="CL126" s="335">
        <f>INDEX('NOx &amp; CO2'!$T$6:$W$10,MATCH($C126,'NOx &amp; CO2'!$R$6:$R$10,1),MATCH(CL$108,'NOx &amp; CO2'!$T$5:$W$5,1))*CK126</f>
        <v>1.4200000000000008E-2</v>
      </c>
      <c r="CM126" s="335">
        <f>INDEX('NOx &amp; CO2'!$T$6:$W$10,MATCH($C126,'NOx &amp; CO2'!$R$6:$R$10,1),MATCH(CM$108,'NOx &amp; CO2'!$T$5:$W$5,1))*CL126</f>
        <v>1.4200000000000008E-2</v>
      </c>
      <c r="CN126" s="335">
        <f>INDEX('NOx &amp; CO2'!$T$6:$W$10,MATCH($C126,'NOx &amp; CO2'!$R$6:$R$10,1),MATCH(CN$108,'NOx &amp; CO2'!$T$5:$W$5,1))*CM126</f>
        <v>1.4200000000000008E-2</v>
      </c>
      <c r="CO126" s="335">
        <f>INDEX('NOx &amp; CO2'!$T$6:$W$10,MATCH($C126,'NOx &amp; CO2'!$R$6:$R$10,1),MATCH(CO$108,'NOx &amp; CO2'!$T$5:$W$5,1))*CN126</f>
        <v>1.4200000000000008E-2</v>
      </c>
      <c r="CP126" s="335">
        <f>INDEX('NOx &amp; CO2'!$T$6:$W$10,MATCH($C126,'NOx &amp; CO2'!$R$6:$R$10,1),MATCH(CP$108,'NOx &amp; CO2'!$T$5:$W$5,1))*CO126</f>
        <v>1.4200000000000008E-2</v>
      </c>
      <c r="CQ126" s="335">
        <f>INDEX('NOx &amp; CO2'!$T$6:$W$10,MATCH($C126,'NOx &amp; CO2'!$R$6:$R$10,1),MATCH(CQ$108,'NOx &amp; CO2'!$T$5:$W$5,1))*CP126</f>
        <v>1.4200000000000008E-2</v>
      </c>
      <c r="CR126" s="335">
        <f>INDEX('NOx &amp; CO2'!$T$6:$W$10,MATCH($C126,'NOx &amp; CO2'!$R$6:$R$10,1),MATCH(CR$108,'NOx &amp; CO2'!$T$5:$W$5,1))*CQ126</f>
        <v>1.4200000000000008E-2</v>
      </c>
      <c r="CS126" s="335">
        <f>INDEX('NOx &amp; CO2'!$T$6:$W$10,MATCH($C126,'NOx &amp; CO2'!$R$6:$R$10,1),MATCH(CS$108,'NOx &amp; CO2'!$T$5:$W$5,1))*CR126</f>
        <v>1.4200000000000008E-2</v>
      </c>
    </row>
    <row r="127" spans="1:97" s="323" customFormat="1" x14ac:dyDescent="0.25">
      <c r="A127" s="278">
        <f t="shared" ref="A127" si="140">A66</f>
        <v>0</v>
      </c>
      <c r="B127" s="278" t="str">
        <f>'UA basår'!B25</f>
        <v>0 0</v>
      </c>
      <c r="C127" s="278">
        <f t="shared" ref="C127" si="141">C66</f>
        <v>0</v>
      </c>
      <c r="D127" s="565">
        <f>INDEX('NOx &amp; CO2'!$E$6:$I$10,MATCH($C127,'NOx &amp; CO2'!$C$6:$C$10,1),MATCH(D$108,'NOx &amp; CO2'!$E$5:$H$5,1))</f>
        <v>7.17E-2</v>
      </c>
      <c r="E127" s="565">
        <f>INDEX('NOx &amp; CO2'!$T$6:$W$10,MATCH($C127,'NOx &amp; CO2'!$R$6:$R$10,1),MATCH(E$108,'NOx &amp; CO2'!$T$5:$W$5,1))*D127</f>
        <v>6.8558723496039697E-2</v>
      </c>
      <c r="F127" s="565">
        <f>INDEX('NOx &amp; CO2'!$T$6:$W$10,MATCH($C127,'NOx &amp; CO2'!$R$6:$R$10,1),MATCH(F$108,'NOx &amp; CO2'!$T$5:$W$5,1))*E127</f>
        <v>6.5555070675124491E-2</v>
      </c>
      <c r="G127" s="565">
        <f>INDEX('NOx &amp; CO2'!$T$6:$W$10,MATCH($C127,'NOx &amp; CO2'!$R$6:$R$10,1),MATCH(G$108,'NOx &amp; CO2'!$T$5:$W$5,1))*F127</f>
        <v>6.2683012052708514E-2</v>
      </c>
      <c r="H127" s="565">
        <f>INDEX('NOx &amp; CO2'!$T$6:$W$10,MATCH($C127,'NOx &amp; CO2'!$R$6:$R$10,1),MATCH(H$108,'NOx &amp; CO2'!$T$5:$W$5,1))*G127</f>
        <v>5.9936782304331478E-2</v>
      </c>
      <c r="I127" s="565">
        <f>INDEX('NOx &amp; CO2'!$T$6:$W$10,MATCH($C127,'NOx &amp; CO2'!$R$6:$R$10,1),MATCH(I$108,'NOx &amp; CO2'!$T$5:$W$5,1))*H127</f>
        <v>5.7310868692398702E-2</v>
      </c>
      <c r="J127" s="565">
        <f>INDEX('NOx &amp; CO2'!$T$6:$W$10,MATCH($C127,'NOx &amp; CO2'!$R$6:$R$10,1),MATCH(J$108,'NOx &amp; CO2'!$T$5:$W$5,1))*I127</f>
        <v>5.4800000000000008E-2</v>
      </c>
      <c r="K127" s="565">
        <f>INDEX('NOx &amp; CO2'!$T$6:$W$10,MATCH($C127,'NOx &amp; CO2'!$R$6:$R$10,1),MATCH(K$108,'NOx &amp; CO2'!$T$5:$W$5,1))*J127</f>
        <v>5.268069525177068E-2</v>
      </c>
      <c r="L127" s="565">
        <f>INDEX('NOx &amp; CO2'!$T$6:$W$10,MATCH($C127,'NOx &amp; CO2'!$R$6:$R$10,1),MATCH(L$108,'NOx &amp; CO2'!$T$5:$W$5,1))*K127</f>
        <v>5.0643351317699516E-2</v>
      </c>
      <c r="M127" s="565">
        <f>INDEX('NOx &amp; CO2'!$T$6:$W$10,MATCH($C127,'NOx &amp; CO2'!$R$6:$R$10,1),MATCH(M$108,'NOx &amp; CO2'!$T$5:$W$5,1))*L127</f>
        <v>4.8684798490804503E-2</v>
      </c>
      <c r="N127" s="565">
        <f>INDEX('NOx &amp; CO2'!$T$6:$W$10,MATCH($C127,'NOx &amp; CO2'!$R$6:$R$10,1),MATCH(N$108,'NOx &amp; CO2'!$T$5:$W$5,1))*M127</f>
        <v>4.6801989647590088E-2</v>
      </c>
      <c r="O127" s="565">
        <f>INDEX('NOx &amp; CO2'!$T$6:$W$10,MATCH($C127,'NOx &amp; CO2'!$R$6:$R$10,1),MATCH(O$108,'NOx &amp; CO2'!$T$5:$W$5,1))*N127</f>
        <v>4.4991995507321518E-2</v>
      </c>
      <c r="P127" s="565">
        <f>INDEX('NOx &amp; CO2'!$T$6:$W$10,MATCH($C127,'NOx &amp; CO2'!$R$6:$R$10,1),MATCH(P$108,'NOx &amp; CO2'!$T$5:$W$5,1))*O127</f>
        <v>4.3252000074639418E-2</v>
      </c>
      <c r="Q127" s="565">
        <f>INDEX('NOx &amp; CO2'!$T$6:$W$10,MATCH($C127,'NOx &amp; CO2'!$R$6:$R$10,1),MATCH(Q$108,'NOx &amp; CO2'!$T$5:$W$5,1))*P127</f>
        <v>4.1579296258424117E-2</v>
      </c>
      <c r="R127" s="565">
        <f>INDEX('NOx &amp; CO2'!$T$6:$W$10,MATCH($C127,'NOx &amp; CO2'!$R$6:$R$10,1),MATCH(R$108,'NOx &amp; CO2'!$T$5:$W$5,1))*Q127</f>
        <v>3.9971281660093602E-2</v>
      </c>
      <c r="S127" s="565">
        <f>INDEX('NOx &amp; CO2'!$T$6:$W$10,MATCH($C127,'NOx &amp; CO2'!$R$6:$R$10,1),MATCH(S$108,'NOx &amp; CO2'!$T$5:$W$5,1))*R127</f>
        <v>3.8425454524782507E-2</v>
      </c>
      <c r="T127" s="565">
        <f>INDEX('NOx &amp; CO2'!$T$6:$W$10,MATCH($C127,'NOx &amp; CO2'!$R$6:$R$10,1),MATCH(T$108,'NOx &amp; CO2'!$T$5:$W$5,1))*S127</f>
        <v>3.6939409849102912E-2</v>
      </c>
      <c r="U127" s="565">
        <f>INDEX('NOx &amp; CO2'!$T$6:$W$10,MATCH($C127,'NOx &amp; CO2'!$R$6:$R$10,1),MATCH(U$108,'NOx &amp; CO2'!$T$5:$W$5,1))*T127</f>
        <v>3.5510835639431505E-2</v>
      </c>
      <c r="V127" s="565">
        <f>INDEX('NOx &amp; CO2'!$T$6:$W$10,MATCH($C127,'NOx &amp; CO2'!$R$6:$R$10,1),MATCH(V$108,'NOx &amp; CO2'!$T$5:$W$5,1))*U127</f>
        <v>3.4137509314901608E-2</v>
      </c>
      <c r="W127" s="565">
        <f>INDEX('NOx &amp; CO2'!$T$6:$W$10,MATCH($C127,'NOx &amp; CO2'!$R$6:$R$10,1),MATCH(W$108,'NOx &amp; CO2'!$T$5:$W$5,1))*V127</f>
        <v>3.2817294249503907E-2</v>
      </c>
      <c r="X127" s="565">
        <f>INDEX('NOx &amp; CO2'!$T$6:$W$10,MATCH($C127,'NOx &amp; CO2'!$R$6:$R$10,1),MATCH(X$108,'NOx &amp; CO2'!$T$5:$W$5,1))*W127</f>
        <v>3.1548136447916084E-2</v>
      </c>
      <c r="Y127" s="565">
        <f>INDEX('NOx &amp; CO2'!$T$6:$W$10,MATCH($C127,'NOx &amp; CO2'!$R$6:$R$10,1),MATCH(Y$108,'NOx &amp; CO2'!$T$5:$W$5,1))*X127</f>
        <v>3.0328061349889527E-2</v>
      </c>
      <c r="Z127" s="565">
        <f>INDEX('NOx &amp; CO2'!$T$6:$W$10,MATCH($C127,'NOx &amp; CO2'!$R$6:$R$10,1),MATCH(Z$108,'NOx &amp; CO2'!$T$5:$W$5,1))*Y127</f>
        <v>2.9155170758221438E-2</v>
      </c>
      <c r="AA127" s="335">
        <f>INDEX('NOx &amp; CO2'!$T$6:$W$10,MATCH($C127,'NOx &amp; CO2'!$R$6:$R$10,1),MATCH(AA$108,'NOx &amp; CO2'!$T$5:$W$5,1))*Z127</f>
        <v>2.8027639885532835E-2</v>
      </c>
      <c r="AB127" s="335">
        <f>INDEX('NOx &amp; CO2'!$T$6:$W$10,MATCH($C127,'NOx &amp; CO2'!$R$6:$R$10,1),MATCH(AB$108,'NOx &amp; CO2'!$T$5:$W$5,1))*AA127</f>
        <v>2.6943714515257809E-2</v>
      </c>
      <c r="AC127" s="335">
        <f>INDEX('NOx &amp; CO2'!$T$6:$W$10,MATCH($C127,'NOx &amp; CO2'!$R$6:$R$10,1),MATCH(AC$108,'NOx &amp; CO2'!$T$5:$W$5,1))*AB127</f>
        <v>2.5901708272427128E-2</v>
      </c>
      <c r="AD127" s="335">
        <f>INDEX('NOx &amp; CO2'!$T$6:$W$10,MATCH($C127,'NOx &amp; CO2'!$R$6:$R$10,1),MATCH(AD$108,'NOx &amp; CO2'!$T$5:$W$5,1))*AC127</f>
        <v>2.4900000000000019E-2</v>
      </c>
      <c r="AE127" s="335">
        <f>INDEX('NOx &amp; CO2'!$T$6:$W$10,MATCH($C127,'NOx &amp; CO2'!$R$6:$R$10,1),MATCH(AE$108,'NOx &amp; CO2'!$T$5:$W$5,1))*AD127</f>
        <v>2.4210502134589099E-2</v>
      </c>
      <c r="AF127" s="335">
        <f>INDEX('NOx &amp; CO2'!$T$6:$W$10,MATCH($C127,'NOx &amp; CO2'!$R$6:$R$10,1),MATCH(AF$108,'NOx &amp; CO2'!$T$5:$W$5,1))*AE127</f>
        <v>2.3540096932086061E-2</v>
      </c>
      <c r="AG127" s="335">
        <f>INDEX('NOx &amp; CO2'!$T$6:$W$10,MATCH($C127,'NOx &amp; CO2'!$R$6:$R$10,1),MATCH(AG$108,'NOx &amp; CO2'!$T$5:$W$5,1))*AF127</f>
        <v>2.2888255703723031E-2</v>
      </c>
      <c r="AH127" s="335">
        <f>INDEX('NOx &amp; CO2'!$T$6:$W$10,MATCH($C127,'NOx &amp; CO2'!$R$6:$R$10,1),MATCH(AH$108,'NOx &amp; CO2'!$T$5:$W$5,1))*AG127</f>
        <v>2.2254464400482215E-2</v>
      </c>
      <c r="AI127" s="335">
        <f>INDEX('NOx &amp; CO2'!$T$6:$W$10,MATCH($C127,'NOx &amp; CO2'!$R$6:$R$10,1),MATCH(AI$108,'NOx &amp; CO2'!$T$5:$W$5,1))*AH127</f>
        <v>2.1638223207711301E-2</v>
      </c>
      <c r="AJ127" s="335">
        <f>INDEX('NOx &amp; CO2'!$T$6:$W$10,MATCH($C127,'NOx &amp; CO2'!$R$6:$R$10,1),MATCH(AJ$108,'NOx &amp; CO2'!$T$5:$W$5,1))*AI127</f>
        <v>2.1039046150964236E-2</v>
      </c>
      <c r="AK127" s="335">
        <f>INDEX('NOx &amp; CO2'!$T$6:$W$10,MATCH($C127,'NOx &amp; CO2'!$R$6:$R$10,1),MATCH(AK$108,'NOx &amp; CO2'!$T$5:$W$5,1))*AJ127</f>
        <v>2.0456460712756541E-2</v>
      </c>
      <c r="AL127" s="335">
        <f>INDEX('NOx &amp; CO2'!$T$6:$W$10,MATCH($C127,'NOx &amp; CO2'!$R$6:$R$10,1),MATCH(AL$108,'NOx &amp; CO2'!$T$5:$W$5,1))*AK127</f>
        <v>1.9890007459932926E-2</v>
      </c>
      <c r="AM127" s="335">
        <f>INDEX('NOx &amp; CO2'!$T$6:$W$10,MATCH($C127,'NOx &amp; CO2'!$R$6:$R$10,1),MATCH(AM$108,'NOx &amp; CO2'!$T$5:$W$5,1))*AL127</f>
        <v>1.9339239681353367E-2</v>
      </c>
      <c r="AN127" s="335">
        <f>INDEX('NOx &amp; CO2'!$T$6:$W$10,MATCH($C127,'NOx &amp; CO2'!$R$6:$R$10,1),MATCH(AN$108,'NOx &amp; CO2'!$T$5:$W$5,1))*AM127</f>
        <v>1.8803723035611869E-2</v>
      </c>
      <c r="AO127" s="335">
        <f>INDEX('NOx &amp; CO2'!$T$6:$W$10,MATCH($C127,'NOx &amp; CO2'!$R$6:$R$10,1),MATCH(AO$108,'NOx &amp; CO2'!$T$5:$W$5,1))*AN127</f>
        <v>1.8283035208510164E-2</v>
      </c>
      <c r="AP127" s="335">
        <f>INDEX('NOx &amp; CO2'!$T$6:$W$10,MATCH($C127,'NOx &amp; CO2'!$R$6:$R$10,1),MATCH(AP$108,'NOx &amp; CO2'!$T$5:$W$5,1))*AO127</f>
        <v>1.777676558001617E-2</v>
      </c>
      <c r="AQ127" s="335">
        <f>INDEX('NOx &amp; CO2'!$T$6:$W$10,MATCH($C127,'NOx &amp; CO2'!$R$6:$R$10,1),MATCH(AQ$108,'NOx &amp; CO2'!$T$5:$W$5,1))*AP127</f>
        <v>1.7284514900444626E-2</v>
      </c>
      <c r="AR127" s="335">
        <f>INDEX('NOx &amp; CO2'!$T$6:$W$10,MATCH($C127,'NOx &amp; CO2'!$R$6:$R$10,1),MATCH(AR$108,'NOx &amp; CO2'!$T$5:$W$5,1))*AQ127</f>
        <v>1.6805894975604474E-2</v>
      </c>
      <c r="AS127" s="335">
        <f>INDEX('NOx &amp; CO2'!$T$6:$W$10,MATCH($C127,'NOx &amp; CO2'!$R$6:$R$10,1),MATCH(AS$108,'NOx &amp; CO2'!$T$5:$W$5,1))*AR127</f>
        <v>1.6340528360664741E-2</v>
      </c>
      <c r="AT127" s="335">
        <f>INDEX('NOx &amp; CO2'!$T$6:$W$10,MATCH($C127,'NOx &amp; CO2'!$R$6:$R$10,1),MATCH(AT$108,'NOx &amp; CO2'!$T$5:$W$5,1))*AS127</f>
        <v>1.5888048062497474E-2</v>
      </c>
      <c r="AU127" s="335">
        <f>INDEX('NOx &amp; CO2'!$T$6:$W$10,MATCH($C127,'NOx &amp; CO2'!$R$6:$R$10,1),MATCH(AU$108,'NOx &amp; CO2'!$T$5:$W$5,1))*AT127</f>
        <v>1.5448097250263013E-2</v>
      </c>
      <c r="AV127" s="335">
        <f>INDEX('NOx &amp; CO2'!$T$6:$W$10,MATCH($C127,'NOx &amp; CO2'!$R$6:$R$10,1),MATCH(AV$108,'NOx &amp; CO2'!$T$5:$W$5,1))*AU127</f>
        <v>1.5020328974009333E-2</v>
      </c>
      <c r="AW127" s="335">
        <f>INDEX('NOx &amp; CO2'!$T$6:$W$10,MATCH($C127,'NOx &amp; CO2'!$R$6:$R$10,1),MATCH(AW$108,'NOx &amp; CO2'!$T$5:$W$5,1))*AV127</f>
        <v>1.4604405891063581E-2</v>
      </c>
      <c r="AX127" s="335">
        <f>INDEX('NOx &amp; CO2'!$T$6:$W$10,MATCH($C127,'NOx &amp; CO2'!$R$6:$R$10,1),MATCH(AX$108,'NOx &amp; CO2'!$T$5:$W$5,1))*AW127</f>
        <v>1.4200000000000008E-2</v>
      </c>
      <c r="AY127" s="335">
        <f>INDEX('NOx &amp; CO2'!$T$6:$W$10,MATCH($C127,'NOx &amp; CO2'!$R$6:$R$10,1),MATCH(AY$108,'NOx &amp; CO2'!$T$5:$W$5,1))*AX127</f>
        <v>1.4200000000000008E-2</v>
      </c>
      <c r="AZ127" s="335">
        <f>INDEX('NOx &amp; CO2'!$T$6:$W$10,MATCH($C127,'NOx &amp; CO2'!$R$6:$R$10,1),MATCH(AZ$108,'NOx &amp; CO2'!$T$5:$W$5,1))*AY127</f>
        <v>1.4200000000000008E-2</v>
      </c>
      <c r="BA127" s="335">
        <f>INDEX('NOx &amp; CO2'!$T$6:$W$10,MATCH($C127,'NOx &amp; CO2'!$R$6:$R$10,1),MATCH(BA$108,'NOx &amp; CO2'!$T$5:$W$5,1))*AZ127</f>
        <v>1.4200000000000008E-2</v>
      </c>
      <c r="BB127" s="335">
        <f>INDEX('NOx &amp; CO2'!$T$6:$W$10,MATCH($C127,'NOx &amp; CO2'!$R$6:$R$10,1),MATCH(BB$108,'NOx &amp; CO2'!$T$5:$W$5,1))*BA127</f>
        <v>1.4200000000000008E-2</v>
      </c>
      <c r="BC127" s="335">
        <f>INDEX('NOx &amp; CO2'!$T$6:$W$10,MATCH($C127,'NOx &amp; CO2'!$R$6:$R$10,1),MATCH(BC$108,'NOx &amp; CO2'!$T$5:$W$5,1))*BB127</f>
        <v>1.4200000000000008E-2</v>
      </c>
      <c r="BD127" s="335">
        <f>INDEX('NOx &amp; CO2'!$T$6:$W$10,MATCH($C127,'NOx &amp; CO2'!$R$6:$R$10,1),MATCH(BD$108,'NOx &amp; CO2'!$T$5:$W$5,1))*BC127</f>
        <v>1.4200000000000008E-2</v>
      </c>
      <c r="BE127" s="335">
        <f>INDEX('NOx &amp; CO2'!$T$6:$W$10,MATCH($C127,'NOx &amp; CO2'!$R$6:$R$10,1),MATCH(BE$108,'NOx &amp; CO2'!$T$5:$W$5,1))*BD127</f>
        <v>1.4200000000000008E-2</v>
      </c>
      <c r="BF127" s="335">
        <f>INDEX('NOx &amp; CO2'!$T$6:$W$10,MATCH($C127,'NOx &amp; CO2'!$R$6:$R$10,1),MATCH(BF$108,'NOx &amp; CO2'!$T$5:$W$5,1))*BE127</f>
        <v>1.4200000000000008E-2</v>
      </c>
      <c r="BG127" s="335">
        <f>INDEX('NOx &amp; CO2'!$T$6:$W$10,MATCH($C127,'NOx &amp; CO2'!$R$6:$R$10,1),MATCH(BG$108,'NOx &amp; CO2'!$T$5:$W$5,1))*BF127</f>
        <v>1.4200000000000008E-2</v>
      </c>
      <c r="BH127" s="335">
        <f>INDEX('NOx &amp; CO2'!$T$6:$W$10,MATCH($C127,'NOx &amp; CO2'!$R$6:$R$10,1),MATCH(BH$108,'NOx &amp; CO2'!$T$5:$W$5,1))*BG127</f>
        <v>1.4200000000000008E-2</v>
      </c>
      <c r="BI127" s="335">
        <f>INDEX('NOx &amp; CO2'!$T$6:$W$10,MATCH($C127,'NOx &amp; CO2'!$R$6:$R$10,1),MATCH(BI$108,'NOx &amp; CO2'!$T$5:$W$5,1))*BH127</f>
        <v>1.4200000000000008E-2</v>
      </c>
      <c r="BJ127" s="335">
        <f>INDEX('NOx &amp; CO2'!$T$6:$W$10,MATCH($C127,'NOx &amp; CO2'!$R$6:$R$10,1),MATCH(BJ$108,'NOx &amp; CO2'!$T$5:$W$5,1))*BI127</f>
        <v>1.4200000000000008E-2</v>
      </c>
      <c r="BK127" s="335">
        <f>INDEX('NOx &amp; CO2'!$T$6:$W$10,MATCH($C127,'NOx &amp; CO2'!$R$6:$R$10,1),MATCH(BK$108,'NOx &amp; CO2'!$T$5:$W$5,1))*BJ127</f>
        <v>1.4200000000000008E-2</v>
      </c>
      <c r="BL127" s="335">
        <f>INDEX('NOx &amp; CO2'!$T$6:$W$10,MATCH($C127,'NOx &amp; CO2'!$R$6:$R$10,1),MATCH(BL$108,'NOx &amp; CO2'!$T$5:$W$5,1))*BK127</f>
        <v>1.4200000000000008E-2</v>
      </c>
      <c r="BM127" s="335">
        <f>INDEX('NOx &amp; CO2'!$T$6:$W$10,MATCH($C127,'NOx &amp; CO2'!$R$6:$R$10,1),MATCH(BM$108,'NOx &amp; CO2'!$T$5:$W$5,1))*BL127</f>
        <v>1.4200000000000008E-2</v>
      </c>
      <c r="BN127" s="335">
        <f>INDEX('NOx &amp; CO2'!$T$6:$W$10,MATCH($C127,'NOx &amp; CO2'!$R$6:$R$10,1),MATCH(BN$108,'NOx &amp; CO2'!$T$5:$W$5,1))*BM127</f>
        <v>1.4200000000000008E-2</v>
      </c>
      <c r="BO127" s="335">
        <f>INDEX('NOx &amp; CO2'!$T$6:$W$10,MATCH($C127,'NOx &amp; CO2'!$R$6:$R$10,1),MATCH(BO$108,'NOx &amp; CO2'!$T$5:$W$5,1))*BN127</f>
        <v>1.4200000000000008E-2</v>
      </c>
      <c r="BP127" s="335">
        <f>INDEX('NOx &amp; CO2'!$T$6:$W$10,MATCH($C127,'NOx &amp; CO2'!$R$6:$R$10,1),MATCH(BP$108,'NOx &amp; CO2'!$T$5:$W$5,1))*BO127</f>
        <v>1.4200000000000008E-2</v>
      </c>
      <c r="BQ127" s="335">
        <f>INDEX('NOx &amp; CO2'!$T$6:$W$10,MATCH($C127,'NOx &amp; CO2'!$R$6:$R$10,1),MATCH(BQ$108,'NOx &amp; CO2'!$T$5:$W$5,1))*BP127</f>
        <v>1.4200000000000008E-2</v>
      </c>
      <c r="BR127" s="335">
        <f>INDEX('NOx &amp; CO2'!$T$6:$W$10,MATCH($C127,'NOx &amp; CO2'!$R$6:$R$10,1),MATCH(BR$108,'NOx &amp; CO2'!$T$5:$W$5,1))*BQ127</f>
        <v>1.4200000000000008E-2</v>
      </c>
      <c r="BS127" s="335">
        <f>INDEX('NOx &amp; CO2'!$T$6:$W$10,MATCH($C127,'NOx &amp; CO2'!$R$6:$R$10,1),MATCH(BS$108,'NOx &amp; CO2'!$T$5:$W$5,1))*BR127</f>
        <v>1.4200000000000008E-2</v>
      </c>
      <c r="BT127" s="335">
        <f>INDEX('NOx &amp; CO2'!$T$6:$W$10,MATCH($C127,'NOx &amp; CO2'!$R$6:$R$10,1),MATCH(BT$108,'NOx &amp; CO2'!$T$5:$W$5,1))*BS127</f>
        <v>1.4200000000000008E-2</v>
      </c>
      <c r="BU127" s="335">
        <f>INDEX('NOx &amp; CO2'!$T$6:$W$10,MATCH($C127,'NOx &amp; CO2'!$R$6:$R$10,1),MATCH(BU$108,'NOx &amp; CO2'!$T$5:$W$5,1))*BT127</f>
        <v>1.4200000000000008E-2</v>
      </c>
      <c r="BV127" s="335">
        <f>INDEX('NOx &amp; CO2'!$T$6:$W$10,MATCH($C127,'NOx &amp; CO2'!$R$6:$R$10,1),MATCH(BV$108,'NOx &amp; CO2'!$T$5:$W$5,1))*BU127</f>
        <v>1.4200000000000008E-2</v>
      </c>
      <c r="BW127" s="335">
        <f>INDEX('NOx &amp; CO2'!$T$6:$W$10,MATCH($C127,'NOx &amp; CO2'!$R$6:$R$10,1),MATCH(BW$108,'NOx &amp; CO2'!$T$5:$W$5,1))*BV127</f>
        <v>1.4200000000000008E-2</v>
      </c>
      <c r="BX127" s="335">
        <f>INDEX('NOx &amp; CO2'!$T$6:$W$10,MATCH($C127,'NOx &amp; CO2'!$R$6:$R$10,1),MATCH(BX$108,'NOx &amp; CO2'!$T$5:$W$5,1))*BW127</f>
        <v>1.4200000000000008E-2</v>
      </c>
      <c r="BY127" s="335">
        <f>INDEX('NOx &amp; CO2'!$T$6:$W$10,MATCH($C127,'NOx &amp; CO2'!$R$6:$R$10,1),MATCH(BY$108,'NOx &amp; CO2'!$T$5:$W$5,1))*BX127</f>
        <v>1.4200000000000008E-2</v>
      </c>
      <c r="BZ127" s="335">
        <f>INDEX('NOx &amp; CO2'!$T$6:$W$10,MATCH($C127,'NOx &amp; CO2'!$R$6:$R$10,1),MATCH(BZ$108,'NOx &amp; CO2'!$T$5:$W$5,1))*BY127</f>
        <v>1.4200000000000008E-2</v>
      </c>
      <c r="CA127" s="335">
        <f>INDEX('NOx &amp; CO2'!$T$6:$W$10,MATCH($C127,'NOx &amp; CO2'!$R$6:$R$10,1),MATCH(CA$108,'NOx &amp; CO2'!$T$5:$W$5,1))*BZ127</f>
        <v>1.4200000000000008E-2</v>
      </c>
      <c r="CB127" s="335">
        <f>INDEX('NOx &amp; CO2'!$T$6:$W$10,MATCH($C127,'NOx &amp; CO2'!$R$6:$R$10,1),MATCH(CB$108,'NOx &amp; CO2'!$T$5:$W$5,1))*CA127</f>
        <v>1.4200000000000008E-2</v>
      </c>
      <c r="CC127" s="335">
        <f>INDEX('NOx &amp; CO2'!$T$6:$W$10,MATCH($C127,'NOx &amp; CO2'!$R$6:$R$10,1),MATCH(CC$108,'NOx &amp; CO2'!$T$5:$W$5,1))*CB127</f>
        <v>1.4200000000000008E-2</v>
      </c>
      <c r="CD127" s="335">
        <f>INDEX('NOx &amp; CO2'!$T$6:$W$10,MATCH($C127,'NOx &amp; CO2'!$R$6:$R$10,1),MATCH(CD$108,'NOx &amp; CO2'!$T$5:$W$5,1))*CC127</f>
        <v>1.4200000000000008E-2</v>
      </c>
      <c r="CE127" s="335">
        <f>INDEX('NOx &amp; CO2'!$T$6:$W$10,MATCH($C127,'NOx &amp; CO2'!$R$6:$R$10,1),MATCH(CE$108,'NOx &amp; CO2'!$T$5:$W$5,1))*CD127</f>
        <v>1.4200000000000008E-2</v>
      </c>
      <c r="CF127" s="335">
        <f>INDEX('NOx &amp; CO2'!$T$6:$W$10,MATCH($C127,'NOx &amp; CO2'!$R$6:$R$10,1),MATCH(CF$108,'NOx &amp; CO2'!$T$5:$W$5,1))*CE127</f>
        <v>1.4200000000000008E-2</v>
      </c>
      <c r="CG127" s="335">
        <f>INDEX('NOx &amp; CO2'!$T$6:$W$10,MATCH($C127,'NOx &amp; CO2'!$R$6:$R$10,1),MATCH(CG$108,'NOx &amp; CO2'!$T$5:$W$5,1))*CF127</f>
        <v>1.4200000000000008E-2</v>
      </c>
      <c r="CH127" s="335">
        <f>INDEX('NOx &amp; CO2'!$T$6:$W$10,MATCH($C127,'NOx &amp; CO2'!$R$6:$R$10,1),MATCH(CH$108,'NOx &amp; CO2'!$T$5:$W$5,1))*CG127</f>
        <v>1.4200000000000008E-2</v>
      </c>
      <c r="CI127" s="335">
        <f>INDEX('NOx &amp; CO2'!$T$6:$W$10,MATCH($C127,'NOx &amp; CO2'!$R$6:$R$10,1),MATCH(CI$108,'NOx &amp; CO2'!$T$5:$W$5,1))*CH127</f>
        <v>1.4200000000000008E-2</v>
      </c>
      <c r="CJ127" s="335">
        <f>INDEX('NOx &amp; CO2'!$T$6:$W$10,MATCH($C127,'NOx &amp; CO2'!$R$6:$R$10,1),MATCH(CJ$108,'NOx &amp; CO2'!$T$5:$W$5,1))*CI127</f>
        <v>1.4200000000000008E-2</v>
      </c>
      <c r="CK127" s="335">
        <f>INDEX('NOx &amp; CO2'!$T$6:$W$10,MATCH($C127,'NOx &amp; CO2'!$R$6:$R$10,1),MATCH(CK$108,'NOx &amp; CO2'!$T$5:$W$5,1))*CJ127</f>
        <v>1.4200000000000008E-2</v>
      </c>
      <c r="CL127" s="335">
        <f>INDEX('NOx &amp; CO2'!$T$6:$W$10,MATCH($C127,'NOx &amp; CO2'!$R$6:$R$10,1),MATCH(CL$108,'NOx &amp; CO2'!$T$5:$W$5,1))*CK127</f>
        <v>1.4200000000000008E-2</v>
      </c>
      <c r="CM127" s="335">
        <f>INDEX('NOx &amp; CO2'!$T$6:$W$10,MATCH($C127,'NOx &amp; CO2'!$R$6:$R$10,1),MATCH(CM$108,'NOx &amp; CO2'!$T$5:$W$5,1))*CL127</f>
        <v>1.4200000000000008E-2</v>
      </c>
      <c r="CN127" s="335">
        <f>INDEX('NOx &amp; CO2'!$T$6:$W$10,MATCH($C127,'NOx &amp; CO2'!$R$6:$R$10,1),MATCH(CN$108,'NOx &amp; CO2'!$T$5:$W$5,1))*CM127</f>
        <v>1.4200000000000008E-2</v>
      </c>
      <c r="CO127" s="335">
        <f>INDEX('NOx &amp; CO2'!$T$6:$W$10,MATCH($C127,'NOx &amp; CO2'!$R$6:$R$10,1),MATCH(CO$108,'NOx &amp; CO2'!$T$5:$W$5,1))*CN127</f>
        <v>1.4200000000000008E-2</v>
      </c>
      <c r="CP127" s="335">
        <f>INDEX('NOx &amp; CO2'!$T$6:$W$10,MATCH($C127,'NOx &amp; CO2'!$R$6:$R$10,1),MATCH(CP$108,'NOx &amp; CO2'!$T$5:$W$5,1))*CO127</f>
        <v>1.4200000000000008E-2</v>
      </c>
      <c r="CQ127" s="335">
        <f>INDEX('NOx &amp; CO2'!$T$6:$W$10,MATCH($C127,'NOx &amp; CO2'!$R$6:$R$10,1),MATCH(CQ$108,'NOx &amp; CO2'!$T$5:$W$5,1))*CP127</f>
        <v>1.4200000000000008E-2</v>
      </c>
      <c r="CR127" s="335">
        <f>INDEX('NOx &amp; CO2'!$T$6:$W$10,MATCH($C127,'NOx &amp; CO2'!$R$6:$R$10,1),MATCH(CR$108,'NOx &amp; CO2'!$T$5:$W$5,1))*CQ127</f>
        <v>1.4200000000000008E-2</v>
      </c>
      <c r="CS127" s="335">
        <f>INDEX('NOx &amp; CO2'!$T$6:$W$10,MATCH($C127,'NOx &amp; CO2'!$R$6:$R$10,1),MATCH(CS$108,'NOx &amp; CO2'!$T$5:$W$5,1))*CR127</f>
        <v>1.4200000000000008E-2</v>
      </c>
    </row>
    <row r="128" spans="1:97" s="323" customFormat="1" x14ac:dyDescent="0.25">
      <c r="A128" s="278">
        <f t="shared" ref="A128" si="142">A67</f>
        <v>0</v>
      </c>
      <c r="B128" s="278" t="str">
        <f>'UA basår'!B26</f>
        <v>0 0</v>
      </c>
      <c r="C128" s="278">
        <f t="shared" ref="C128" si="143">C67</f>
        <v>0</v>
      </c>
      <c r="D128" s="565">
        <f>INDEX('NOx &amp; CO2'!$E$6:$I$10,MATCH($C128,'NOx &amp; CO2'!$C$6:$C$10,1),MATCH(D$108,'NOx &amp; CO2'!$E$5:$H$5,1))</f>
        <v>7.17E-2</v>
      </c>
      <c r="E128" s="565">
        <f>INDEX('NOx &amp; CO2'!$T$6:$W$10,MATCH($C128,'NOx &amp; CO2'!$R$6:$R$10,1),MATCH(E$108,'NOx &amp; CO2'!$T$5:$W$5,1))*D128</f>
        <v>6.8558723496039697E-2</v>
      </c>
      <c r="F128" s="565">
        <f>INDEX('NOx &amp; CO2'!$T$6:$W$10,MATCH($C128,'NOx &amp; CO2'!$R$6:$R$10,1),MATCH(F$108,'NOx &amp; CO2'!$T$5:$W$5,1))*E128</f>
        <v>6.5555070675124491E-2</v>
      </c>
      <c r="G128" s="565">
        <f>INDEX('NOx &amp; CO2'!$T$6:$W$10,MATCH($C128,'NOx &amp; CO2'!$R$6:$R$10,1),MATCH(G$108,'NOx &amp; CO2'!$T$5:$W$5,1))*F128</f>
        <v>6.2683012052708514E-2</v>
      </c>
      <c r="H128" s="565">
        <f>INDEX('NOx &amp; CO2'!$T$6:$W$10,MATCH($C128,'NOx &amp; CO2'!$R$6:$R$10,1),MATCH(H$108,'NOx &amp; CO2'!$T$5:$W$5,1))*G128</f>
        <v>5.9936782304331478E-2</v>
      </c>
      <c r="I128" s="565">
        <f>INDEX('NOx &amp; CO2'!$T$6:$W$10,MATCH($C128,'NOx &amp; CO2'!$R$6:$R$10,1),MATCH(I$108,'NOx &amp; CO2'!$T$5:$W$5,1))*H128</f>
        <v>5.7310868692398702E-2</v>
      </c>
      <c r="J128" s="565">
        <f>INDEX('NOx &amp; CO2'!$T$6:$W$10,MATCH($C128,'NOx &amp; CO2'!$R$6:$R$10,1),MATCH(J$108,'NOx &amp; CO2'!$T$5:$W$5,1))*I128</f>
        <v>5.4800000000000008E-2</v>
      </c>
      <c r="K128" s="565">
        <f>INDEX('NOx &amp; CO2'!$T$6:$W$10,MATCH($C128,'NOx &amp; CO2'!$R$6:$R$10,1),MATCH(K$108,'NOx &amp; CO2'!$T$5:$W$5,1))*J128</f>
        <v>5.268069525177068E-2</v>
      </c>
      <c r="L128" s="565">
        <f>INDEX('NOx &amp; CO2'!$T$6:$W$10,MATCH($C128,'NOx &amp; CO2'!$R$6:$R$10,1),MATCH(L$108,'NOx &amp; CO2'!$T$5:$W$5,1))*K128</f>
        <v>5.0643351317699516E-2</v>
      </c>
      <c r="M128" s="565">
        <f>INDEX('NOx &amp; CO2'!$T$6:$W$10,MATCH($C128,'NOx &amp; CO2'!$R$6:$R$10,1),MATCH(M$108,'NOx &amp; CO2'!$T$5:$W$5,1))*L128</f>
        <v>4.8684798490804503E-2</v>
      </c>
      <c r="N128" s="565">
        <f>INDEX('NOx &amp; CO2'!$T$6:$W$10,MATCH($C128,'NOx &amp; CO2'!$R$6:$R$10,1),MATCH(N$108,'NOx &amp; CO2'!$T$5:$W$5,1))*M128</f>
        <v>4.6801989647590088E-2</v>
      </c>
      <c r="O128" s="565">
        <f>INDEX('NOx &amp; CO2'!$T$6:$W$10,MATCH($C128,'NOx &amp; CO2'!$R$6:$R$10,1),MATCH(O$108,'NOx &amp; CO2'!$T$5:$W$5,1))*N128</f>
        <v>4.4991995507321518E-2</v>
      </c>
      <c r="P128" s="565">
        <f>INDEX('NOx &amp; CO2'!$T$6:$W$10,MATCH($C128,'NOx &amp; CO2'!$R$6:$R$10,1),MATCH(P$108,'NOx &amp; CO2'!$T$5:$W$5,1))*O128</f>
        <v>4.3252000074639418E-2</v>
      </c>
      <c r="Q128" s="565">
        <f>INDEX('NOx &amp; CO2'!$T$6:$W$10,MATCH($C128,'NOx &amp; CO2'!$R$6:$R$10,1),MATCH(Q$108,'NOx &amp; CO2'!$T$5:$W$5,1))*P128</f>
        <v>4.1579296258424117E-2</v>
      </c>
      <c r="R128" s="565">
        <f>INDEX('NOx &amp; CO2'!$T$6:$W$10,MATCH($C128,'NOx &amp; CO2'!$R$6:$R$10,1),MATCH(R$108,'NOx &amp; CO2'!$T$5:$W$5,1))*Q128</f>
        <v>3.9971281660093602E-2</v>
      </c>
      <c r="S128" s="565">
        <f>INDEX('NOx &amp; CO2'!$T$6:$W$10,MATCH($C128,'NOx &amp; CO2'!$R$6:$R$10,1),MATCH(S$108,'NOx &amp; CO2'!$T$5:$W$5,1))*R128</f>
        <v>3.8425454524782507E-2</v>
      </c>
      <c r="T128" s="565">
        <f>INDEX('NOx &amp; CO2'!$T$6:$W$10,MATCH($C128,'NOx &amp; CO2'!$R$6:$R$10,1),MATCH(T$108,'NOx &amp; CO2'!$T$5:$W$5,1))*S128</f>
        <v>3.6939409849102912E-2</v>
      </c>
      <c r="U128" s="565">
        <f>INDEX('NOx &amp; CO2'!$T$6:$W$10,MATCH($C128,'NOx &amp; CO2'!$R$6:$R$10,1),MATCH(U$108,'NOx &amp; CO2'!$T$5:$W$5,1))*T128</f>
        <v>3.5510835639431505E-2</v>
      </c>
      <c r="V128" s="565">
        <f>INDEX('NOx &amp; CO2'!$T$6:$W$10,MATCH($C128,'NOx &amp; CO2'!$R$6:$R$10,1),MATCH(V$108,'NOx &amp; CO2'!$T$5:$W$5,1))*U128</f>
        <v>3.4137509314901608E-2</v>
      </c>
      <c r="W128" s="565">
        <f>INDEX('NOx &amp; CO2'!$T$6:$W$10,MATCH($C128,'NOx &amp; CO2'!$R$6:$R$10,1),MATCH(W$108,'NOx &amp; CO2'!$T$5:$W$5,1))*V128</f>
        <v>3.2817294249503907E-2</v>
      </c>
      <c r="X128" s="565">
        <f>INDEX('NOx &amp; CO2'!$T$6:$W$10,MATCH($C128,'NOx &amp; CO2'!$R$6:$R$10,1),MATCH(X$108,'NOx &amp; CO2'!$T$5:$W$5,1))*W128</f>
        <v>3.1548136447916084E-2</v>
      </c>
      <c r="Y128" s="565">
        <f>INDEX('NOx &amp; CO2'!$T$6:$W$10,MATCH($C128,'NOx &amp; CO2'!$R$6:$R$10,1),MATCH(Y$108,'NOx &amp; CO2'!$T$5:$W$5,1))*X128</f>
        <v>3.0328061349889527E-2</v>
      </c>
      <c r="Z128" s="565">
        <f>INDEX('NOx &amp; CO2'!$T$6:$W$10,MATCH($C128,'NOx &amp; CO2'!$R$6:$R$10,1),MATCH(Z$108,'NOx &amp; CO2'!$T$5:$W$5,1))*Y128</f>
        <v>2.9155170758221438E-2</v>
      </c>
      <c r="AA128" s="335">
        <f>INDEX('NOx &amp; CO2'!$T$6:$W$10,MATCH($C128,'NOx &amp; CO2'!$R$6:$R$10,1),MATCH(AA$108,'NOx &amp; CO2'!$T$5:$W$5,1))*Z128</f>
        <v>2.8027639885532835E-2</v>
      </c>
      <c r="AB128" s="335">
        <f>INDEX('NOx &amp; CO2'!$T$6:$W$10,MATCH($C128,'NOx &amp; CO2'!$R$6:$R$10,1),MATCH(AB$108,'NOx &amp; CO2'!$T$5:$W$5,1))*AA128</f>
        <v>2.6943714515257809E-2</v>
      </c>
      <c r="AC128" s="335">
        <f>INDEX('NOx &amp; CO2'!$T$6:$W$10,MATCH($C128,'NOx &amp; CO2'!$R$6:$R$10,1),MATCH(AC$108,'NOx &amp; CO2'!$T$5:$W$5,1))*AB128</f>
        <v>2.5901708272427128E-2</v>
      </c>
      <c r="AD128" s="335">
        <f>INDEX('NOx &amp; CO2'!$T$6:$W$10,MATCH($C128,'NOx &amp; CO2'!$R$6:$R$10,1),MATCH(AD$108,'NOx &amp; CO2'!$T$5:$W$5,1))*AC128</f>
        <v>2.4900000000000019E-2</v>
      </c>
      <c r="AE128" s="335">
        <f>INDEX('NOx &amp; CO2'!$T$6:$W$10,MATCH($C128,'NOx &amp; CO2'!$R$6:$R$10,1),MATCH(AE$108,'NOx &amp; CO2'!$T$5:$W$5,1))*AD128</f>
        <v>2.4210502134589099E-2</v>
      </c>
      <c r="AF128" s="335">
        <f>INDEX('NOx &amp; CO2'!$T$6:$W$10,MATCH($C128,'NOx &amp; CO2'!$R$6:$R$10,1),MATCH(AF$108,'NOx &amp; CO2'!$T$5:$W$5,1))*AE128</f>
        <v>2.3540096932086061E-2</v>
      </c>
      <c r="AG128" s="335">
        <f>INDEX('NOx &amp; CO2'!$T$6:$W$10,MATCH($C128,'NOx &amp; CO2'!$R$6:$R$10,1),MATCH(AG$108,'NOx &amp; CO2'!$T$5:$W$5,1))*AF128</f>
        <v>2.2888255703723031E-2</v>
      </c>
      <c r="AH128" s="335">
        <f>INDEX('NOx &amp; CO2'!$T$6:$W$10,MATCH($C128,'NOx &amp; CO2'!$R$6:$R$10,1),MATCH(AH$108,'NOx &amp; CO2'!$T$5:$W$5,1))*AG128</f>
        <v>2.2254464400482215E-2</v>
      </c>
      <c r="AI128" s="335">
        <f>INDEX('NOx &amp; CO2'!$T$6:$W$10,MATCH($C128,'NOx &amp; CO2'!$R$6:$R$10,1),MATCH(AI$108,'NOx &amp; CO2'!$T$5:$W$5,1))*AH128</f>
        <v>2.1638223207711301E-2</v>
      </c>
      <c r="AJ128" s="335">
        <f>INDEX('NOx &amp; CO2'!$T$6:$W$10,MATCH($C128,'NOx &amp; CO2'!$R$6:$R$10,1),MATCH(AJ$108,'NOx &amp; CO2'!$T$5:$W$5,1))*AI128</f>
        <v>2.1039046150964236E-2</v>
      </c>
      <c r="AK128" s="335">
        <f>INDEX('NOx &amp; CO2'!$T$6:$W$10,MATCH($C128,'NOx &amp; CO2'!$R$6:$R$10,1),MATCH(AK$108,'NOx &amp; CO2'!$T$5:$W$5,1))*AJ128</f>
        <v>2.0456460712756541E-2</v>
      </c>
      <c r="AL128" s="335">
        <f>INDEX('NOx &amp; CO2'!$T$6:$W$10,MATCH($C128,'NOx &amp; CO2'!$R$6:$R$10,1),MATCH(AL$108,'NOx &amp; CO2'!$T$5:$W$5,1))*AK128</f>
        <v>1.9890007459932926E-2</v>
      </c>
      <c r="AM128" s="335">
        <f>INDEX('NOx &amp; CO2'!$T$6:$W$10,MATCH($C128,'NOx &amp; CO2'!$R$6:$R$10,1),MATCH(AM$108,'NOx &amp; CO2'!$T$5:$W$5,1))*AL128</f>
        <v>1.9339239681353367E-2</v>
      </c>
      <c r="AN128" s="335">
        <f>INDEX('NOx &amp; CO2'!$T$6:$W$10,MATCH($C128,'NOx &amp; CO2'!$R$6:$R$10,1),MATCH(AN$108,'NOx &amp; CO2'!$T$5:$W$5,1))*AM128</f>
        <v>1.8803723035611869E-2</v>
      </c>
      <c r="AO128" s="335">
        <f>INDEX('NOx &amp; CO2'!$T$6:$W$10,MATCH($C128,'NOx &amp; CO2'!$R$6:$R$10,1),MATCH(AO$108,'NOx &amp; CO2'!$T$5:$W$5,1))*AN128</f>
        <v>1.8283035208510164E-2</v>
      </c>
      <c r="AP128" s="335">
        <f>INDEX('NOx &amp; CO2'!$T$6:$W$10,MATCH($C128,'NOx &amp; CO2'!$R$6:$R$10,1),MATCH(AP$108,'NOx &amp; CO2'!$T$5:$W$5,1))*AO128</f>
        <v>1.777676558001617E-2</v>
      </c>
      <c r="AQ128" s="335">
        <f>INDEX('NOx &amp; CO2'!$T$6:$W$10,MATCH($C128,'NOx &amp; CO2'!$R$6:$R$10,1),MATCH(AQ$108,'NOx &amp; CO2'!$T$5:$W$5,1))*AP128</f>
        <v>1.7284514900444626E-2</v>
      </c>
      <c r="AR128" s="335">
        <f>INDEX('NOx &amp; CO2'!$T$6:$W$10,MATCH($C128,'NOx &amp; CO2'!$R$6:$R$10,1),MATCH(AR$108,'NOx &amp; CO2'!$T$5:$W$5,1))*AQ128</f>
        <v>1.6805894975604474E-2</v>
      </c>
      <c r="AS128" s="335">
        <f>INDEX('NOx &amp; CO2'!$T$6:$W$10,MATCH($C128,'NOx &amp; CO2'!$R$6:$R$10,1),MATCH(AS$108,'NOx &amp; CO2'!$T$5:$W$5,1))*AR128</f>
        <v>1.6340528360664741E-2</v>
      </c>
      <c r="AT128" s="335">
        <f>INDEX('NOx &amp; CO2'!$T$6:$W$10,MATCH($C128,'NOx &amp; CO2'!$R$6:$R$10,1),MATCH(AT$108,'NOx &amp; CO2'!$T$5:$W$5,1))*AS128</f>
        <v>1.5888048062497474E-2</v>
      </c>
      <c r="AU128" s="335">
        <f>INDEX('NOx &amp; CO2'!$T$6:$W$10,MATCH($C128,'NOx &amp; CO2'!$R$6:$R$10,1),MATCH(AU$108,'NOx &amp; CO2'!$T$5:$W$5,1))*AT128</f>
        <v>1.5448097250263013E-2</v>
      </c>
      <c r="AV128" s="335">
        <f>INDEX('NOx &amp; CO2'!$T$6:$W$10,MATCH($C128,'NOx &amp; CO2'!$R$6:$R$10,1),MATCH(AV$108,'NOx &amp; CO2'!$T$5:$W$5,1))*AU128</f>
        <v>1.5020328974009333E-2</v>
      </c>
      <c r="AW128" s="335">
        <f>INDEX('NOx &amp; CO2'!$T$6:$W$10,MATCH($C128,'NOx &amp; CO2'!$R$6:$R$10,1),MATCH(AW$108,'NOx &amp; CO2'!$T$5:$W$5,1))*AV128</f>
        <v>1.4604405891063581E-2</v>
      </c>
      <c r="AX128" s="335">
        <f>INDEX('NOx &amp; CO2'!$T$6:$W$10,MATCH($C128,'NOx &amp; CO2'!$R$6:$R$10,1),MATCH(AX$108,'NOx &amp; CO2'!$T$5:$W$5,1))*AW128</f>
        <v>1.4200000000000008E-2</v>
      </c>
      <c r="AY128" s="335">
        <f>INDEX('NOx &amp; CO2'!$T$6:$W$10,MATCH($C128,'NOx &amp; CO2'!$R$6:$R$10,1),MATCH(AY$108,'NOx &amp; CO2'!$T$5:$W$5,1))*AX128</f>
        <v>1.4200000000000008E-2</v>
      </c>
      <c r="AZ128" s="335">
        <f>INDEX('NOx &amp; CO2'!$T$6:$W$10,MATCH($C128,'NOx &amp; CO2'!$R$6:$R$10,1),MATCH(AZ$108,'NOx &amp; CO2'!$T$5:$W$5,1))*AY128</f>
        <v>1.4200000000000008E-2</v>
      </c>
      <c r="BA128" s="335">
        <f>INDEX('NOx &amp; CO2'!$T$6:$W$10,MATCH($C128,'NOx &amp; CO2'!$R$6:$R$10,1),MATCH(BA$108,'NOx &amp; CO2'!$T$5:$W$5,1))*AZ128</f>
        <v>1.4200000000000008E-2</v>
      </c>
      <c r="BB128" s="335">
        <f>INDEX('NOx &amp; CO2'!$T$6:$W$10,MATCH($C128,'NOx &amp; CO2'!$R$6:$R$10,1),MATCH(BB$108,'NOx &amp; CO2'!$T$5:$W$5,1))*BA128</f>
        <v>1.4200000000000008E-2</v>
      </c>
      <c r="BC128" s="335">
        <f>INDEX('NOx &amp; CO2'!$T$6:$W$10,MATCH($C128,'NOx &amp; CO2'!$R$6:$R$10,1),MATCH(BC$108,'NOx &amp; CO2'!$T$5:$W$5,1))*BB128</f>
        <v>1.4200000000000008E-2</v>
      </c>
      <c r="BD128" s="335">
        <f>INDEX('NOx &amp; CO2'!$T$6:$W$10,MATCH($C128,'NOx &amp; CO2'!$R$6:$R$10,1),MATCH(BD$108,'NOx &amp; CO2'!$T$5:$W$5,1))*BC128</f>
        <v>1.4200000000000008E-2</v>
      </c>
      <c r="BE128" s="335">
        <f>INDEX('NOx &amp; CO2'!$T$6:$W$10,MATCH($C128,'NOx &amp; CO2'!$R$6:$R$10,1),MATCH(BE$108,'NOx &amp; CO2'!$T$5:$W$5,1))*BD128</f>
        <v>1.4200000000000008E-2</v>
      </c>
      <c r="BF128" s="335">
        <f>INDEX('NOx &amp; CO2'!$T$6:$W$10,MATCH($C128,'NOx &amp; CO2'!$R$6:$R$10,1),MATCH(BF$108,'NOx &amp; CO2'!$T$5:$W$5,1))*BE128</f>
        <v>1.4200000000000008E-2</v>
      </c>
      <c r="BG128" s="335">
        <f>INDEX('NOx &amp; CO2'!$T$6:$W$10,MATCH($C128,'NOx &amp; CO2'!$R$6:$R$10,1),MATCH(BG$108,'NOx &amp; CO2'!$T$5:$W$5,1))*BF128</f>
        <v>1.4200000000000008E-2</v>
      </c>
      <c r="BH128" s="335">
        <f>INDEX('NOx &amp; CO2'!$T$6:$W$10,MATCH($C128,'NOx &amp; CO2'!$R$6:$R$10,1),MATCH(BH$108,'NOx &amp; CO2'!$T$5:$W$5,1))*BG128</f>
        <v>1.4200000000000008E-2</v>
      </c>
      <c r="BI128" s="335">
        <f>INDEX('NOx &amp; CO2'!$T$6:$W$10,MATCH($C128,'NOx &amp; CO2'!$R$6:$R$10,1),MATCH(BI$108,'NOx &amp; CO2'!$T$5:$W$5,1))*BH128</f>
        <v>1.4200000000000008E-2</v>
      </c>
      <c r="BJ128" s="335">
        <f>INDEX('NOx &amp; CO2'!$T$6:$W$10,MATCH($C128,'NOx &amp; CO2'!$R$6:$R$10,1),MATCH(BJ$108,'NOx &amp; CO2'!$T$5:$W$5,1))*BI128</f>
        <v>1.4200000000000008E-2</v>
      </c>
      <c r="BK128" s="335">
        <f>INDEX('NOx &amp; CO2'!$T$6:$W$10,MATCH($C128,'NOx &amp; CO2'!$R$6:$R$10,1),MATCH(BK$108,'NOx &amp; CO2'!$T$5:$W$5,1))*BJ128</f>
        <v>1.4200000000000008E-2</v>
      </c>
      <c r="BL128" s="335">
        <f>INDEX('NOx &amp; CO2'!$T$6:$W$10,MATCH($C128,'NOx &amp; CO2'!$R$6:$R$10,1),MATCH(BL$108,'NOx &amp; CO2'!$T$5:$W$5,1))*BK128</f>
        <v>1.4200000000000008E-2</v>
      </c>
      <c r="BM128" s="335">
        <f>INDEX('NOx &amp; CO2'!$T$6:$W$10,MATCH($C128,'NOx &amp; CO2'!$R$6:$R$10,1),MATCH(BM$108,'NOx &amp; CO2'!$T$5:$W$5,1))*BL128</f>
        <v>1.4200000000000008E-2</v>
      </c>
      <c r="BN128" s="335">
        <f>INDEX('NOx &amp; CO2'!$T$6:$W$10,MATCH($C128,'NOx &amp; CO2'!$R$6:$R$10,1),MATCH(BN$108,'NOx &amp; CO2'!$T$5:$W$5,1))*BM128</f>
        <v>1.4200000000000008E-2</v>
      </c>
      <c r="BO128" s="335">
        <f>INDEX('NOx &amp; CO2'!$T$6:$W$10,MATCH($C128,'NOx &amp; CO2'!$R$6:$R$10,1),MATCH(BO$108,'NOx &amp; CO2'!$T$5:$W$5,1))*BN128</f>
        <v>1.4200000000000008E-2</v>
      </c>
      <c r="BP128" s="335">
        <f>INDEX('NOx &amp; CO2'!$T$6:$W$10,MATCH($C128,'NOx &amp; CO2'!$R$6:$R$10,1),MATCH(BP$108,'NOx &amp; CO2'!$T$5:$W$5,1))*BO128</f>
        <v>1.4200000000000008E-2</v>
      </c>
      <c r="BQ128" s="335">
        <f>INDEX('NOx &amp; CO2'!$T$6:$W$10,MATCH($C128,'NOx &amp; CO2'!$R$6:$R$10,1),MATCH(BQ$108,'NOx &amp; CO2'!$T$5:$W$5,1))*BP128</f>
        <v>1.4200000000000008E-2</v>
      </c>
      <c r="BR128" s="335">
        <f>INDEX('NOx &amp; CO2'!$T$6:$W$10,MATCH($C128,'NOx &amp; CO2'!$R$6:$R$10,1),MATCH(BR$108,'NOx &amp; CO2'!$T$5:$W$5,1))*BQ128</f>
        <v>1.4200000000000008E-2</v>
      </c>
      <c r="BS128" s="335">
        <f>INDEX('NOx &amp; CO2'!$T$6:$W$10,MATCH($C128,'NOx &amp; CO2'!$R$6:$R$10,1),MATCH(BS$108,'NOx &amp; CO2'!$T$5:$W$5,1))*BR128</f>
        <v>1.4200000000000008E-2</v>
      </c>
      <c r="BT128" s="335">
        <f>INDEX('NOx &amp; CO2'!$T$6:$W$10,MATCH($C128,'NOx &amp; CO2'!$R$6:$R$10,1),MATCH(BT$108,'NOx &amp; CO2'!$T$5:$W$5,1))*BS128</f>
        <v>1.4200000000000008E-2</v>
      </c>
      <c r="BU128" s="335">
        <f>INDEX('NOx &amp; CO2'!$T$6:$W$10,MATCH($C128,'NOx &amp; CO2'!$R$6:$R$10,1),MATCH(BU$108,'NOx &amp; CO2'!$T$5:$W$5,1))*BT128</f>
        <v>1.4200000000000008E-2</v>
      </c>
      <c r="BV128" s="335">
        <f>INDEX('NOx &amp; CO2'!$T$6:$W$10,MATCH($C128,'NOx &amp; CO2'!$R$6:$R$10,1),MATCH(BV$108,'NOx &amp; CO2'!$T$5:$W$5,1))*BU128</f>
        <v>1.4200000000000008E-2</v>
      </c>
      <c r="BW128" s="335">
        <f>INDEX('NOx &amp; CO2'!$T$6:$W$10,MATCH($C128,'NOx &amp; CO2'!$R$6:$R$10,1),MATCH(BW$108,'NOx &amp; CO2'!$T$5:$W$5,1))*BV128</f>
        <v>1.4200000000000008E-2</v>
      </c>
      <c r="BX128" s="335">
        <f>INDEX('NOx &amp; CO2'!$T$6:$W$10,MATCH($C128,'NOx &amp; CO2'!$R$6:$R$10,1),MATCH(BX$108,'NOx &amp; CO2'!$T$5:$W$5,1))*BW128</f>
        <v>1.4200000000000008E-2</v>
      </c>
      <c r="BY128" s="335">
        <f>INDEX('NOx &amp; CO2'!$T$6:$W$10,MATCH($C128,'NOx &amp; CO2'!$R$6:$R$10,1),MATCH(BY$108,'NOx &amp; CO2'!$T$5:$W$5,1))*BX128</f>
        <v>1.4200000000000008E-2</v>
      </c>
      <c r="BZ128" s="335">
        <f>INDEX('NOx &amp; CO2'!$T$6:$W$10,MATCH($C128,'NOx &amp; CO2'!$R$6:$R$10,1),MATCH(BZ$108,'NOx &amp; CO2'!$T$5:$W$5,1))*BY128</f>
        <v>1.4200000000000008E-2</v>
      </c>
      <c r="CA128" s="335">
        <f>INDEX('NOx &amp; CO2'!$T$6:$W$10,MATCH($C128,'NOx &amp; CO2'!$R$6:$R$10,1),MATCH(CA$108,'NOx &amp; CO2'!$T$5:$W$5,1))*BZ128</f>
        <v>1.4200000000000008E-2</v>
      </c>
      <c r="CB128" s="335">
        <f>INDEX('NOx &amp; CO2'!$T$6:$W$10,MATCH($C128,'NOx &amp; CO2'!$R$6:$R$10,1),MATCH(CB$108,'NOx &amp; CO2'!$T$5:$W$5,1))*CA128</f>
        <v>1.4200000000000008E-2</v>
      </c>
      <c r="CC128" s="335">
        <f>INDEX('NOx &amp; CO2'!$T$6:$W$10,MATCH($C128,'NOx &amp; CO2'!$R$6:$R$10,1),MATCH(CC$108,'NOx &amp; CO2'!$T$5:$W$5,1))*CB128</f>
        <v>1.4200000000000008E-2</v>
      </c>
      <c r="CD128" s="335">
        <f>INDEX('NOx &amp; CO2'!$T$6:$W$10,MATCH($C128,'NOx &amp; CO2'!$R$6:$R$10,1),MATCH(CD$108,'NOx &amp; CO2'!$T$5:$W$5,1))*CC128</f>
        <v>1.4200000000000008E-2</v>
      </c>
      <c r="CE128" s="335">
        <f>INDEX('NOx &amp; CO2'!$T$6:$W$10,MATCH($C128,'NOx &amp; CO2'!$R$6:$R$10,1),MATCH(CE$108,'NOx &amp; CO2'!$T$5:$W$5,1))*CD128</f>
        <v>1.4200000000000008E-2</v>
      </c>
      <c r="CF128" s="335">
        <f>INDEX('NOx &amp; CO2'!$T$6:$W$10,MATCH($C128,'NOx &amp; CO2'!$R$6:$R$10,1),MATCH(CF$108,'NOx &amp; CO2'!$T$5:$W$5,1))*CE128</f>
        <v>1.4200000000000008E-2</v>
      </c>
      <c r="CG128" s="335">
        <f>INDEX('NOx &amp; CO2'!$T$6:$W$10,MATCH($C128,'NOx &amp; CO2'!$R$6:$R$10,1),MATCH(CG$108,'NOx &amp; CO2'!$T$5:$W$5,1))*CF128</f>
        <v>1.4200000000000008E-2</v>
      </c>
      <c r="CH128" s="335">
        <f>INDEX('NOx &amp; CO2'!$T$6:$W$10,MATCH($C128,'NOx &amp; CO2'!$R$6:$R$10,1),MATCH(CH$108,'NOx &amp; CO2'!$T$5:$W$5,1))*CG128</f>
        <v>1.4200000000000008E-2</v>
      </c>
      <c r="CI128" s="335">
        <f>INDEX('NOx &amp; CO2'!$T$6:$W$10,MATCH($C128,'NOx &amp; CO2'!$R$6:$R$10,1),MATCH(CI$108,'NOx &amp; CO2'!$T$5:$W$5,1))*CH128</f>
        <v>1.4200000000000008E-2</v>
      </c>
      <c r="CJ128" s="335">
        <f>INDEX('NOx &amp; CO2'!$T$6:$W$10,MATCH($C128,'NOx &amp; CO2'!$R$6:$R$10,1),MATCH(CJ$108,'NOx &amp; CO2'!$T$5:$W$5,1))*CI128</f>
        <v>1.4200000000000008E-2</v>
      </c>
      <c r="CK128" s="335">
        <f>INDEX('NOx &amp; CO2'!$T$6:$W$10,MATCH($C128,'NOx &amp; CO2'!$R$6:$R$10,1),MATCH(CK$108,'NOx &amp; CO2'!$T$5:$W$5,1))*CJ128</f>
        <v>1.4200000000000008E-2</v>
      </c>
      <c r="CL128" s="335">
        <f>INDEX('NOx &amp; CO2'!$T$6:$W$10,MATCH($C128,'NOx &amp; CO2'!$R$6:$R$10,1),MATCH(CL$108,'NOx &amp; CO2'!$T$5:$W$5,1))*CK128</f>
        <v>1.4200000000000008E-2</v>
      </c>
      <c r="CM128" s="335">
        <f>INDEX('NOx &amp; CO2'!$T$6:$W$10,MATCH($C128,'NOx &amp; CO2'!$R$6:$R$10,1),MATCH(CM$108,'NOx &amp; CO2'!$T$5:$W$5,1))*CL128</f>
        <v>1.4200000000000008E-2</v>
      </c>
      <c r="CN128" s="335">
        <f>INDEX('NOx &amp; CO2'!$T$6:$W$10,MATCH($C128,'NOx &amp; CO2'!$R$6:$R$10,1),MATCH(CN$108,'NOx &amp; CO2'!$T$5:$W$5,1))*CM128</f>
        <v>1.4200000000000008E-2</v>
      </c>
      <c r="CO128" s="335">
        <f>INDEX('NOx &amp; CO2'!$T$6:$W$10,MATCH($C128,'NOx &amp; CO2'!$R$6:$R$10,1),MATCH(CO$108,'NOx &amp; CO2'!$T$5:$W$5,1))*CN128</f>
        <v>1.4200000000000008E-2</v>
      </c>
      <c r="CP128" s="335">
        <f>INDEX('NOx &amp; CO2'!$T$6:$W$10,MATCH($C128,'NOx &amp; CO2'!$R$6:$R$10,1),MATCH(CP$108,'NOx &amp; CO2'!$T$5:$W$5,1))*CO128</f>
        <v>1.4200000000000008E-2</v>
      </c>
      <c r="CQ128" s="335">
        <f>INDEX('NOx &amp; CO2'!$T$6:$W$10,MATCH($C128,'NOx &amp; CO2'!$R$6:$R$10,1),MATCH(CQ$108,'NOx &amp; CO2'!$T$5:$W$5,1))*CP128</f>
        <v>1.4200000000000008E-2</v>
      </c>
      <c r="CR128" s="335">
        <f>INDEX('NOx &amp; CO2'!$T$6:$W$10,MATCH($C128,'NOx &amp; CO2'!$R$6:$R$10,1),MATCH(CR$108,'NOx &amp; CO2'!$T$5:$W$5,1))*CQ128</f>
        <v>1.4200000000000008E-2</v>
      </c>
      <c r="CS128" s="335">
        <f>INDEX('NOx &amp; CO2'!$T$6:$W$10,MATCH($C128,'NOx &amp; CO2'!$R$6:$R$10,1),MATCH(CS$108,'NOx &amp; CO2'!$T$5:$W$5,1))*CR128</f>
        <v>1.4200000000000008E-2</v>
      </c>
    </row>
    <row r="129" spans="1:97" s="323" customFormat="1" x14ac:dyDescent="0.25">
      <c r="A129" s="278">
        <f t="shared" ref="A129" si="144">A68</f>
        <v>0</v>
      </c>
      <c r="B129" s="278" t="str">
        <f>'UA basår'!B27</f>
        <v>0 0</v>
      </c>
      <c r="C129" s="278">
        <f t="shared" ref="C129" si="145">C68</f>
        <v>0</v>
      </c>
      <c r="D129" s="565">
        <f>INDEX('NOx &amp; CO2'!$E$6:$I$10,MATCH($C129,'NOx &amp; CO2'!$C$6:$C$10,1),MATCH(D$108,'NOx &amp; CO2'!$E$5:$H$5,1))</f>
        <v>7.17E-2</v>
      </c>
      <c r="E129" s="565">
        <f>INDEX('NOx &amp; CO2'!$T$6:$W$10,MATCH($C129,'NOx &amp; CO2'!$R$6:$R$10,1),MATCH(E$108,'NOx &amp; CO2'!$T$5:$W$5,1))*D129</f>
        <v>6.8558723496039697E-2</v>
      </c>
      <c r="F129" s="565">
        <f>INDEX('NOx &amp; CO2'!$T$6:$W$10,MATCH($C129,'NOx &amp; CO2'!$R$6:$R$10,1),MATCH(F$108,'NOx &amp; CO2'!$T$5:$W$5,1))*E129</f>
        <v>6.5555070675124491E-2</v>
      </c>
      <c r="G129" s="565">
        <f>INDEX('NOx &amp; CO2'!$T$6:$W$10,MATCH($C129,'NOx &amp; CO2'!$R$6:$R$10,1),MATCH(G$108,'NOx &amp; CO2'!$T$5:$W$5,1))*F129</f>
        <v>6.2683012052708514E-2</v>
      </c>
      <c r="H129" s="565">
        <f>INDEX('NOx &amp; CO2'!$T$6:$W$10,MATCH($C129,'NOx &amp; CO2'!$R$6:$R$10,1),MATCH(H$108,'NOx &amp; CO2'!$T$5:$W$5,1))*G129</f>
        <v>5.9936782304331478E-2</v>
      </c>
      <c r="I129" s="565">
        <f>INDEX('NOx &amp; CO2'!$T$6:$W$10,MATCH($C129,'NOx &amp; CO2'!$R$6:$R$10,1),MATCH(I$108,'NOx &amp; CO2'!$T$5:$W$5,1))*H129</f>
        <v>5.7310868692398702E-2</v>
      </c>
      <c r="J129" s="565">
        <f>INDEX('NOx &amp; CO2'!$T$6:$W$10,MATCH($C129,'NOx &amp; CO2'!$R$6:$R$10,1),MATCH(J$108,'NOx &amp; CO2'!$T$5:$W$5,1))*I129</f>
        <v>5.4800000000000008E-2</v>
      </c>
      <c r="K129" s="565">
        <f>INDEX('NOx &amp; CO2'!$T$6:$W$10,MATCH($C129,'NOx &amp; CO2'!$R$6:$R$10,1),MATCH(K$108,'NOx &amp; CO2'!$T$5:$W$5,1))*J129</f>
        <v>5.268069525177068E-2</v>
      </c>
      <c r="L129" s="565">
        <f>INDEX('NOx &amp; CO2'!$T$6:$W$10,MATCH($C129,'NOx &amp; CO2'!$R$6:$R$10,1),MATCH(L$108,'NOx &amp; CO2'!$T$5:$W$5,1))*K129</f>
        <v>5.0643351317699516E-2</v>
      </c>
      <c r="M129" s="565">
        <f>INDEX('NOx &amp; CO2'!$T$6:$W$10,MATCH($C129,'NOx &amp; CO2'!$R$6:$R$10,1),MATCH(M$108,'NOx &amp; CO2'!$T$5:$W$5,1))*L129</f>
        <v>4.8684798490804503E-2</v>
      </c>
      <c r="N129" s="565">
        <f>INDEX('NOx &amp; CO2'!$T$6:$W$10,MATCH($C129,'NOx &amp; CO2'!$R$6:$R$10,1),MATCH(N$108,'NOx &amp; CO2'!$T$5:$W$5,1))*M129</f>
        <v>4.6801989647590088E-2</v>
      </c>
      <c r="O129" s="565">
        <f>INDEX('NOx &amp; CO2'!$T$6:$W$10,MATCH($C129,'NOx &amp; CO2'!$R$6:$R$10,1),MATCH(O$108,'NOx &amp; CO2'!$T$5:$W$5,1))*N129</f>
        <v>4.4991995507321518E-2</v>
      </c>
      <c r="P129" s="565">
        <f>INDEX('NOx &amp; CO2'!$T$6:$W$10,MATCH($C129,'NOx &amp; CO2'!$R$6:$R$10,1),MATCH(P$108,'NOx &amp; CO2'!$T$5:$W$5,1))*O129</f>
        <v>4.3252000074639418E-2</v>
      </c>
      <c r="Q129" s="565">
        <f>INDEX('NOx &amp; CO2'!$T$6:$W$10,MATCH($C129,'NOx &amp; CO2'!$R$6:$R$10,1),MATCH(Q$108,'NOx &amp; CO2'!$T$5:$W$5,1))*P129</f>
        <v>4.1579296258424117E-2</v>
      </c>
      <c r="R129" s="565">
        <f>INDEX('NOx &amp; CO2'!$T$6:$W$10,MATCH($C129,'NOx &amp; CO2'!$R$6:$R$10,1),MATCH(R$108,'NOx &amp; CO2'!$T$5:$W$5,1))*Q129</f>
        <v>3.9971281660093602E-2</v>
      </c>
      <c r="S129" s="565">
        <f>INDEX('NOx &amp; CO2'!$T$6:$W$10,MATCH($C129,'NOx &amp; CO2'!$R$6:$R$10,1),MATCH(S$108,'NOx &amp; CO2'!$T$5:$W$5,1))*R129</f>
        <v>3.8425454524782507E-2</v>
      </c>
      <c r="T129" s="565">
        <f>INDEX('NOx &amp; CO2'!$T$6:$W$10,MATCH($C129,'NOx &amp; CO2'!$R$6:$R$10,1),MATCH(T$108,'NOx &amp; CO2'!$T$5:$W$5,1))*S129</f>
        <v>3.6939409849102912E-2</v>
      </c>
      <c r="U129" s="565">
        <f>INDEX('NOx &amp; CO2'!$T$6:$W$10,MATCH($C129,'NOx &amp; CO2'!$R$6:$R$10,1),MATCH(U$108,'NOx &amp; CO2'!$T$5:$W$5,1))*T129</f>
        <v>3.5510835639431505E-2</v>
      </c>
      <c r="V129" s="565">
        <f>INDEX('NOx &amp; CO2'!$T$6:$W$10,MATCH($C129,'NOx &amp; CO2'!$R$6:$R$10,1),MATCH(V$108,'NOx &amp; CO2'!$T$5:$W$5,1))*U129</f>
        <v>3.4137509314901608E-2</v>
      </c>
      <c r="W129" s="565">
        <f>INDEX('NOx &amp; CO2'!$T$6:$W$10,MATCH($C129,'NOx &amp; CO2'!$R$6:$R$10,1),MATCH(W$108,'NOx &amp; CO2'!$T$5:$W$5,1))*V129</f>
        <v>3.2817294249503907E-2</v>
      </c>
      <c r="X129" s="565">
        <f>INDEX('NOx &amp; CO2'!$T$6:$W$10,MATCH($C129,'NOx &amp; CO2'!$R$6:$R$10,1),MATCH(X$108,'NOx &amp; CO2'!$T$5:$W$5,1))*W129</f>
        <v>3.1548136447916084E-2</v>
      </c>
      <c r="Y129" s="565">
        <f>INDEX('NOx &amp; CO2'!$T$6:$W$10,MATCH($C129,'NOx &amp; CO2'!$R$6:$R$10,1),MATCH(Y$108,'NOx &amp; CO2'!$T$5:$W$5,1))*X129</f>
        <v>3.0328061349889527E-2</v>
      </c>
      <c r="Z129" s="565">
        <f>INDEX('NOx &amp; CO2'!$T$6:$W$10,MATCH($C129,'NOx &amp; CO2'!$R$6:$R$10,1),MATCH(Z$108,'NOx &amp; CO2'!$T$5:$W$5,1))*Y129</f>
        <v>2.9155170758221438E-2</v>
      </c>
      <c r="AA129" s="335">
        <f>INDEX('NOx &amp; CO2'!$T$6:$W$10,MATCH($C129,'NOx &amp; CO2'!$R$6:$R$10,1),MATCH(AA$108,'NOx &amp; CO2'!$T$5:$W$5,1))*Z129</f>
        <v>2.8027639885532835E-2</v>
      </c>
      <c r="AB129" s="335">
        <f>INDEX('NOx &amp; CO2'!$T$6:$W$10,MATCH($C129,'NOx &amp; CO2'!$R$6:$R$10,1),MATCH(AB$108,'NOx &amp; CO2'!$T$5:$W$5,1))*AA129</f>
        <v>2.6943714515257809E-2</v>
      </c>
      <c r="AC129" s="335">
        <f>INDEX('NOx &amp; CO2'!$T$6:$W$10,MATCH($C129,'NOx &amp; CO2'!$R$6:$R$10,1),MATCH(AC$108,'NOx &amp; CO2'!$T$5:$W$5,1))*AB129</f>
        <v>2.5901708272427128E-2</v>
      </c>
      <c r="AD129" s="335">
        <f>INDEX('NOx &amp; CO2'!$T$6:$W$10,MATCH($C129,'NOx &amp; CO2'!$R$6:$R$10,1),MATCH(AD$108,'NOx &amp; CO2'!$T$5:$W$5,1))*AC129</f>
        <v>2.4900000000000019E-2</v>
      </c>
      <c r="AE129" s="335">
        <f>INDEX('NOx &amp; CO2'!$T$6:$W$10,MATCH($C129,'NOx &amp; CO2'!$R$6:$R$10,1),MATCH(AE$108,'NOx &amp; CO2'!$T$5:$W$5,1))*AD129</f>
        <v>2.4210502134589099E-2</v>
      </c>
      <c r="AF129" s="335">
        <f>INDEX('NOx &amp; CO2'!$T$6:$W$10,MATCH($C129,'NOx &amp; CO2'!$R$6:$R$10,1),MATCH(AF$108,'NOx &amp; CO2'!$T$5:$W$5,1))*AE129</f>
        <v>2.3540096932086061E-2</v>
      </c>
      <c r="AG129" s="335">
        <f>INDEX('NOx &amp; CO2'!$T$6:$W$10,MATCH($C129,'NOx &amp; CO2'!$R$6:$R$10,1),MATCH(AG$108,'NOx &amp; CO2'!$T$5:$W$5,1))*AF129</f>
        <v>2.2888255703723031E-2</v>
      </c>
      <c r="AH129" s="335">
        <f>INDEX('NOx &amp; CO2'!$T$6:$W$10,MATCH($C129,'NOx &amp; CO2'!$R$6:$R$10,1),MATCH(AH$108,'NOx &amp; CO2'!$T$5:$W$5,1))*AG129</f>
        <v>2.2254464400482215E-2</v>
      </c>
      <c r="AI129" s="335">
        <f>INDEX('NOx &amp; CO2'!$T$6:$W$10,MATCH($C129,'NOx &amp; CO2'!$R$6:$R$10,1),MATCH(AI$108,'NOx &amp; CO2'!$T$5:$W$5,1))*AH129</f>
        <v>2.1638223207711301E-2</v>
      </c>
      <c r="AJ129" s="335">
        <f>INDEX('NOx &amp; CO2'!$T$6:$W$10,MATCH($C129,'NOx &amp; CO2'!$R$6:$R$10,1),MATCH(AJ$108,'NOx &amp; CO2'!$T$5:$W$5,1))*AI129</f>
        <v>2.1039046150964236E-2</v>
      </c>
      <c r="AK129" s="335">
        <f>INDEX('NOx &amp; CO2'!$T$6:$W$10,MATCH($C129,'NOx &amp; CO2'!$R$6:$R$10,1),MATCH(AK$108,'NOx &amp; CO2'!$T$5:$W$5,1))*AJ129</f>
        <v>2.0456460712756541E-2</v>
      </c>
      <c r="AL129" s="335">
        <f>INDEX('NOx &amp; CO2'!$T$6:$W$10,MATCH($C129,'NOx &amp; CO2'!$R$6:$R$10,1),MATCH(AL$108,'NOx &amp; CO2'!$T$5:$W$5,1))*AK129</f>
        <v>1.9890007459932926E-2</v>
      </c>
      <c r="AM129" s="335">
        <f>INDEX('NOx &amp; CO2'!$T$6:$W$10,MATCH($C129,'NOx &amp; CO2'!$R$6:$R$10,1),MATCH(AM$108,'NOx &amp; CO2'!$T$5:$W$5,1))*AL129</f>
        <v>1.9339239681353367E-2</v>
      </c>
      <c r="AN129" s="335">
        <f>INDEX('NOx &amp; CO2'!$T$6:$W$10,MATCH($C129,'NOx &amp; CO2'!$R$6:$R$10,1),MATCH(AN$108,'NOx &amp; CO2'!$T$5:$W$5,1))*AM129</f>
        <v>1.8803723035611869E-2</v>
      </c>
      <c r="AO129" s="335">
        <f>INDEX('NOx &amp; CO2'!$T$6:$W$10,MATCH($C129,'NOx &amp; CO2'!$R$6:$R$10,1),MATCH(AO$108,'NOx &amp; CO2'!$T$5:$W$5,1))*AN129</f>
        <v>1.8283035208510164E-2</v>
      </c>
      <c r="AP129" s="335">
        <f>INDEX('NOx &amp; CO2'!$T$6:$W$10,MATCH($C129,'NOx &amp; CO2'!$R$6:$R$10,1),MATCH(AP$108,'NOx &amp; CO2'!$T$5:$W$5,1))*AO129</f>
        <v>1.777676558001617E-2</v>
      </c>
      <c r="AQ129" s="335">
        <f>INDEX('NOx &amp; CO2'!$T$6:$W$10,MATCH($C129,'NOx &amp; CO2'!$R$6:$R$10,1),MATCH(AQ$108,'NOx &amp; CO2'!$T$5:$W$5,1))*AP129</f>
        <v>1.7284514900444626E-2</v>
      </c>
      <c r="AR129" s="335">
        <f>INDEX('NOx &amp; CO2'!$T$6:$W$10,MATCH($C129,'NOx &amp; CO2'!$R$6:$R$10,1),MATCH(AR$108,'NOx &amp; CO2'!$T$5:$W$5,1))*AQ129</f>
        <v>1.6805894975604474E-2</v>
      </c>
      <c r="AS129" s="335">
        <f>INDEX('NOx &amp; CO2'!$T$6:$W$10,MATCH($C129,'NOx &amp; CO2'!$R$6:$R$10,1),MATCH(AS$108,'NOx &amp; CO2'!$T$5:$W$5,1))*AR129</f>
        <v>1.6340528360664741E-2</v>
      </c>
      <c r="AT129" s="335">
        <f>INDEX('NOx &amp; CO2'!$T$6:$W$10,MATCH($C129,'NOx &amp; CO2'!$R$6:$R$10,1),MATCH(AT$108,'NOx &amp; CO2'!$T$5:$W$5,1))*AS129</f>
        <v>1.5888048062497474E-2</v>
      </c>
      <c r="AU129" s="335">
        <f>INDEX('NOx &amp; CO2'!$T$6:$W$10,MATCH($C129,'NOx &amp; CO2'!$R$6:$R$10,1),MATCH(AU$108,'NOx &amp; CO2'!$T$5:$W$5,1))*AT129</f>
        <v>1.5448097250263013E-2</v>
      </c>
      <c r="AV129" s="335">
        <f>INDEX('NOx &amp; CO2'!$T$6:$W$10,MATCH($C129,'NOx &amp; CO2'!$R$6:$R$10,1),MATCH(AV$108,'NOx &amp; CO2'!$T$5:$W$5,1))*AU129</f>
        <v>1.5020328974009333E-2</v>
      </c>
      <c r="AW129" s="335">
        <f>INDEX('NOx &amp; CO2'!$T$6:$W$10,MATCH($C129,'NOx &amp; CO2'!$R$6:$R$10,1),MATCH(AW$108,'NOx &amp; CO2'!$T$5:$W$5,1))*AV129</f>
        <v>1.4604405891063581E-2</v>
      </c>
      <c r="AX129" s="335">
        <f>INDEX('NOx &amp; CO2'!$T$6:$W$10,MATCH($C129,'NOx &amp; CO2'!$R$6:$R$10,1),MATCH(AX$108,'NOx &amp; CO2'!$T$5:$W$5,1))*AW129</f>
        <v>1.4200000000000008E-2</v>
      </c>
      <c r="AY129" s="335">
        <f>INDEX('NOx &amp; CO2'!$T$6:$W$10,MATCH($C129,'NOx &amp; CO2'!$R$6:$R$10,1),MATCH(AY$108,'NOx &amp; CO2'!$T$5:$W$5,1))*AX129</f>
        <v>1.4200000000000008E-2</v>
      </c>
      <c r="AZ129" s="335">
        <f>INDEX('NOx &amp; CO2'!$T$6:$W$10,MATCH($C129,'NOx &amp; CO2'!$R$6:$R$10,1),MATCH(AZ$108,'NOx &amp; CO2'!$T$5:$W$5,1))*AY129</f>
        <v>1.4200000000000008E-2</v>
      </c>
      <c r="BA129" s="335">
        <f>INDEX('NOx &amp; CO2'!$T$6:$W$10,MATCH($C129,'NOx &amp; CO2'!$R$6:$R$10,1),MATCH(BA$108,'NOx &amp; CO2'!$T$5:$W$5,1))*AZ129</f>
        <v>1.4200000000000008E-2</v>
      </c>
      <c r="BB129" s="335">
        <f>INDEX('NOx &amp; CO2'!$T$6:$W$10,MATCH($C129,'NOx &amp; CO2'!$R$6:$R$10,1),MATCH(BB$108,'NOx &amp; CO2'!$T$5:$W$5,1))*BA129</f>
        <v>1.4200000000000008E-2</v>
      </c>
      <c r="BC129" s="335">
        <f>INDEX('NOx &amp; CO2'!$T$6:$W$10,MATCH($C129,'NOx &amp; CO2'!$R$6:$R$10,1),MATCH(BC$108,'NOx &amp; CO2'!$T$5:$W$5,1))*BB129</f>
        <v>1.4200000000000008E-2</v>
      </c>
      <c r="BD129" s="335">
        <f>INDEX('NOx &amp; CO2'!$T$6:$W$10,MATCH($C129,'NOx &amp; CO2'!$R$6:$R$10,1),MATCH(BD$108,'NOx &amp; CO2'!$T$5:$W$5,1))*BC129</f>
        <v>1.4200000000000008E-2</v>
      </c>
      <c r="BE129" s="335">
        <f>INDEX('NOx &amp; CO2'!$T$6:$W$10,MATCH($C129,'NOx &amp; CO2'!$R$6:$R$10,1),MATCH(BE$108,'NOx &amp; CO2'!$T$5:$W$5,1))*BD129</f>
        <v>1.4200000000000008E-2</v>
      </c>
      <c r="BF129" s="335">
        <f>INDEX('NOx &amp; CO2'!$T$6:$W$10,MATCH($C129,'NOx &amp; CO2'!$R$6:$R$10,1),MATCH(BF$108,'NOx &amp; CO2'!$T$5:$W$5,1))*BE129</f>
        <v>1.4200000000000008E-2</v>
      </c>
      <c r="BG129" s="335">
        <f>INDEX('NOx &amp; CO2'!$T$6:$W$10,MATCH($C129,'NOx &amp; CO2'!$R$6:$R$10,1),MATCH(BG$108,'NOx &amp; CO2'!$T$5:$W$5,1))*BF129</f>
        <v>1.4200000000000008E-2</v>
      </c>
      <c r="BH129" s="335">
        <f>INDEX('NOx &amp; CO2'!$T$6:$W$10,MATCH($C129,'NOx &amp; CO2'!$R$6:$R$10,1),MATCH(BH$108,'NOx &amp; CO2'!$T$5:$W$5,1))*BG129</f>
        <v>1.4200000000000008E-2</v>
      </c>
      <c r="BI129" s="335">
        <f>INDEX('NOx &amp; CO2'!$T$6:$W$10,MATCH($C129,'NOx &amp; CO2'!$R$6:$R$10,1),MATCH(BI$108,'NOx &amp; CO2'!$T$5:$W$5,1))*BH129</f>
        <v>1.4200000000000008E-2</v>
      </c>
      <c r="BJ129" s="335">
        <f>INDEX('NOx &amp; CO2'!$T$6:$W$10,MATCH($C129,'NOx &amp; CO2'!$R$6:$R$10,1),MATCH(BJ$108,'NOx &amp; CO2'!$T$5:$W$5,1))*BI129</f>
        <v>1.4200000000000008E-2</v>
      </c>
      <c r="BK129" s="335">
        <f>INDEX('NOx &amp; CO2'!$T$6:$W$10,MATCH($C129,'NOx &amp; CO2'!$R$6:$R$10,1),MATCH(BK$108,'NOx &amp; CO2'!$T$5:$W$5,1))*BJ129</f>
        <v>1.4200000000000008E-2</v>
      </c>
      <c r="BL129" s="335">
        <f>INDEX('NOx &amp; CO2'!$T$6:$W$10,MATCH($C129,'NOx &amp; CO2'!$R$6:$R$10,1),MATCH(BL$108,'NOx &amp; CO2'!$T$5:$W$5,1))*BK129</f>
        <v>1.4200000000000008E-2</v>
      </c>
      <c r="BM129" s="335">
        <f>INDEX('NOx &amp; CO2'!$T$6:$W$10,MATCH($C129,'NOx &amp; CO2'!$R$6:$R$10,1),MATCH(BM$108,'NOx &amp; CO2'!$T$5:$W$5,1))*BL129</f>
        <v>1.4200000000000008E-2</v>
      </c>
      <c r="BN129" s="335">
        <f>INDEX('NOx &amp; CO2'!$T$6:$W$10,MATCH($C129,'NOx &amp; CO2'!$R$6:$R$10,1),MATCH(BN$108,'NOx &amp; CO2'!$T$5:$W$5,1))*BM129</f>
        <v>1.4200000000000008E-2</v>
      </c>
      <c r="BO129" s="335">
        <f>INDEX('NOx &amp; CO2'!$T$6:$W$10,MATCH($C129,'NOx &amp; CO2'!$R$6:$R$10,1),MATCH(BO$108,'NOx &amp; CO2'!$T$5:$W$5,1))*BN129</f>
        <v>1.4200000000000008E-2</v>
      </c>
      <c r="BP129" s="335">
        <f>INDEX('NOx &amp; CO2'!$T$6:$W$10,MATCH($C129,'NOx &amp; CO2'!$R$6:$R$10,1),MATCH(BP$108,'NOx &amp; CO2'!$T$5:$W$5,1))*BO129</f>
        <v>1.4200000000000008E-2</v>
      </c>
      <c r="BQ129" s="335">
        <f>INDEX('NOx &amp; CO2'!$T$6:$W$10,MATCH($C129,'NOx &amp; CO2'!$R$6:$R$10,1),MATCH(BQ$108,'NOx &amp; CO2'!$T$5:$W$5,1))*BP129</f>
        <v>1.4200000000000008E-2</v>
      </c>
      <c r="BR129" s="335">
        <f>INDEX('NOx &amp; CO2'!$T$6:$W$10,MATCH($C129,'NOx &amp; CO2'!$R$6:$R$10,1),MATCH(BR$108,'NOx &amp; CO2'!$T$5:$W$5,1))*BQ129</f>
        <v>1.4200000000000008E-2</v>
      </c>
      <c r="BS129" s="335">
        <f>INDEX('NOx &amp; CO2'!$T$6:$W$10,MATCH($C129,'NOx &amp; CO2'!$R$6:$R$10,1),MATCH(BS$108,'NOx &amp; CO2'!$T$5:$W$5,1))*BR129</f>
        <v>1.4200000000000008E-2</v>
      </c>
      <c r="BT129" s="335">
        <f>INDEX('NOx &amp; CO2'!$T$6:$W$10,MATCH($C129,'NOx &amp; CO2'!$R$6:$R$10,1),MATCH(BT$108,'NOx &amp; CO2'!$T$5:$W$5,1))*BS129</f>
        <v>1.4200000000000008E-2</v>
      </c>
      <c r="BU129" s="335">
        <f>INDEX('NOx &amp; CO2'!$T$6:$W$10,MATCH($C129,'NOx &amp; CO2'!$R$6:$R$10,1),MATCH(BU$108,'NOx &amp; CO2'!$T$5:$W$5,1))*BT129</f>
        <v>1.4200000000000008E-2</v>
      </c>
      <c r="BV129" s="335">
        <f>INDEX('NOx &amp; CO2'!$T$6:$W$10,MATCH($C129,'NOx &amp; CO2'!$R$6:$R$10,1),MATCH(BV$108,'NOx &amp; CO2'!$T$5:$W$5,1))*BU129</f>
        <v>1.4200000000000008E-2</v>
      </c>
      <c r="BW129" s="335">
        <f>INDEX('NOx &amp; CO2'!$T$6:$W$10,MATCH($C129,'NOx &amp; CO2'!$R$6:$R$10,1),MATCH(BW$108,'NOx &amp; CO2'!$T$5:$W$5,1))*BV129</f>
        <v>1.4200000000000008E-2</v>
      </c>
      <c r="BX129" s="335">
        <f>INDEX('NOx &amp; CO2'!$T$6:$W$10,MATCH($C129,'NOx &amp; CO2'!$R$6:$R$10,1),MATCH(BX$108,'NOx &amp; CO2'!$T$5:$W$5,1))*BW129</f>
        <v>1.4200000000000008E-2</v>
      </c>
      <c r="BY129" s="335">
        <f>INDEX('NOx &amp; CO2'!$T$6:$W$10,MATCH($C129,'NOx &amp; CO2'!$R$6:$R$10,1),MATCH(BY$108,'NOx &amp; CO2'!$T$5:$W$5,1))*BX129</f>
        <v>1.4200000000000008E-2</v>
      </c>
      <c r="BZ129" s="335">
        <f>INDEX('NOx &amp; CO2'!$T$6:$W$10,MATCH($C129,'NOx &amp; CO2'!$R$6:$R$10,1),MATCH(BZ$108,'NOx &amp; CO2'!$T$5:$W$5,1))*BY129</f>
        <v>1.4200000000000008E-2</v>
      </c>
      <c r="CA129" s="335">
        <f>INDEX('NOx &amp; CO2'!$T$6:$W$10,MATCH($C129,'NOx &amp; CO2'!$R$6:$R$10,1),MATCH(CA$108,'NOx &amp; CO2'!$T$5:$W$5,1))*BZ129</f>
        <v>1.4200000000000008E-2</v>
      </c>
      <c r="CB129" s="335">
        <f>INDEX('NOx &amp; CO2'!$T$6:$W$10,MATCH($C129,'NOx &amp; CO2'!$R$6:$R$10,1),MATCH(CB$108,'NOx &amp; CO2'!$T$5:$W$5,1))*CA129</f>
        <v>1.4200000000000008E-2</v>
      </c>
      <c r="CC129" s="335">
        <f>INDEX('NOx &amp; CO2'!$T$6:$W$10,MATCH($C129,'NOx &amp; CO2'!$R$6:$R$10,1),MATCH(CC$108,'NOx &amp; CO2'!$T$5:$W$5,1))*CB129</f>
        <v>1.4200000000000008E-2</v>
      </c>
      <c r="CD129" s="335">
        <f>INDEX('NOx &amp; CO2'!$T$6:$W$10,MATCH($C129,'NOx &amp; CO2'!$R$6:$R$10,1),MATCH(CD$108,'NOx &amp; CO2'!$T$5:$W$5,1))*CC129</f>
        <v>1.4200000000000008E-2</v>
      </c>
      <c r="CE129" s="335">
        <f>INDEX('NOx &amp; CO2'!$T$6:$W$10,MATCH($C129,'NOx &amp; CO2'!$R$6:$R$10,1),MATCH(CE$108,'NOx &amp; CO2'!$T$5:$W$5,1))*CD129</f>
        <v>1.4200000000000008E-2</v>
      </c>
      <c r="CF129" s="335">
        <f>INDEX('NOx &amp; CO2'!$T$6:$W$10,MATCH($C129,'NOx &amp; CO2'!$R$6:$R$10,1),MATCH(CF$108,'NOx &amp; CO2'!$T$5:$W$5,1))*CE129</f>
        <v>1.4200000000000008E-2</v>
      </c>
      <c r="CG129" s="335">
        <f>INDEX('NOx &amp; CO2'!$T$6:$W$10,MATCH($C129,'NOx &amp; CO2'!$R$6:$R$10,1),MATCH(CG$108,'NOx &amp; CO2'!$T$5:$W$5,1))*CF129</f>
        <v>1.4200000000000008E-2</v>
      </c>
      <c r="CH129" s="335">
        <f>INDEX('NOx &amp; CO2'!$T$6:$W$10,MATCH($C129,'NOx &amp; CO2'!$R$6:$R$10,1),MATCH(CH$108,'NOx &amp; CO2'!$T$5:$W$5,1))*CG129</f>
        <v>1.4200000000000008E-2</v>
      </c>
      <c r="CI129" s="335">
        <f>INDEX('NOx &amp; CO2'!$T$6:$W$10,MATCH($C129,'NOx &amp; CO2'!$R$6:$R$10,1),MATCH(CI$108,'NOx &amp; CO2'!$T$5:$W$5,1))*CH129</f>
        <v>1.4200000000000008E-2</v>
      </c>
      <c r="CJ129" s="335">
        <f>INDEX('NOx &amp; CO2'!$T$6:$W$10,MATCH($C129,'NOx &amp; CO2'!$R$6:$R$10,1),MATCH(CJ$108,'NOx &amp; CO2'!$T$5:$W$5,1))*CI129</f>
        <v>1.4200000000000008E-2</v>
      </c>
      <c r="CK129" s="335">
        <f>INDEX('NOx &amp; CO2'!$T$6:$W$10,MATCH($C129,'NOx &amp; CO2'!$R$6:$R$10,1),MATCH(CK$108,'NOx &amp; CO2'!$T$5:$W$5,1))*CJ129</f>
        <v>1.4200000000000008E-2</v>
      </c>
      <c r="CL129" s="335">
        <f>INDEX('NOx &amp; CO2'!$T$6:$W$10,MATCH($C129,'NOx &amp; CO2'!$R$6:$R$10,1),MATCH(CL$108,'NOx &amp; CO2'!$T$5:$W$5,1))*CK129</f>
        <v>1.4200000000000008E-2</v>
      </c>
      <c r="CM129" s="335">
        <f>INDEX('NOx &amp; CO2'!$T$6:$W$10,MATCH($C129,'NOx &amp; CO2'!$R$6:$R$10,1),MATCH(CM$108,'NOx &amp; CO2'!$T$5:$W$5,1))*CL129</f>
        <v>1.4200000000000008E-2</v>
      </c>
      <c r="CN129" s="335">
        <f>INDEX('NOx &amp; CO2'!$T$6:$W$10,MATCH($C129,'NOx &amp; CO2'!$R$6:$R$10,1),MATCH(CN$108,'NOx &amp; CO2'!$T$5:$W$5,1))*CM129</f>
        <v>1.4200000000000008E-2</v>
      </c>
      <c r="CO129" s="335">
        <f>INDEX('NOx &amp; CO2'!$T$6:$W$10,MATCH($C129,'NOx &amp; CO2'!$R$6:$R$10,1),MATCH(CO$108,'NOx &amp; CO2'!$T$5:$W$5,1))*CN129</f>
        <v>1.4200000000000008E-2</v>
      </c>
      <c r="CP129" s="335">
        <f>INDEX('NOx &amp; CO2'!$T$6:$W$10,MATCH($C129,'NOx &amp; CO2'!$R$6:$R$10,1),MATCH(CP$108,'NOx &amp; CO2'!$T$5:$W$5,1))*CO129</f>
        <v>1.4200000000000008E-2</v>
      </c>
      <c r="CQ129" s="335">
        <f>INDEX('NOx &amp; CO2'!$T$6:$W$10,MATCH($C129,'NOx &amp; CO2'!$R$6:$R$10,1),MATCH(CQ$108,'NOx &amp; CO2'!$T$5:$W$5,1))*CP129</f>
        <v>1.4200000000000008E-2</v>
      </c>
      <c r="CR129" s="335">
        <f>INDEX('NOx &amp; CO2'!$T$6:$W$10,MATCH($C129,'NOx &amp; CO2'!$R$6:$R$10,1),MATCH(CR$108,'NOx &amp; CO2'!$T$5:$W$5,1))*CQ129</f>
        <v>1.4200000000000008E-2</v>
      </c>
      <c r="CS129" s="335">
        <f>INDEX('NOx &amp; CO2'!$T$6:$W$10,MATCH($C129,'NOx &amp; CO2'!$R$6:$R$10,1),MATCH(CS$108,'NOx &amp; CO2'!$T$5:$W$5,1))*CR129</f>
        <v>1.4200000000000008E-2</v>
      </c>
    </row>
    <row r="130" spans="1:97" s="323" customFormat="1" x14ac:dyDescent="0.25">
      <c r="A130" s="278">
        <f t="shared" ref="A130" si="146">A69</f>
        <v>0</v>
      </c>
      <c r="B130" s="278" t="str">
        <f>'UA basår'!B28</f>
        <v>0 0</v>
      </c>
      <c r="C130" s="278">
        <f t="shared" ref="C130" si="147">C69</f>
        <v>0</v>
      </c>
      <c r="D130" s="565">
        <f>INDEX('NOx &amp; CO2'!$E$6:$I$10,MATCH($C130,'NOx &amp; CO2'!$C$6:$C$10,1),MATCH(D$108,'NOx &amp; CO2'!$E$5:$H$5,1))</f>
        <v>7.17E-2</v>
      </c>
      <c r="E130" s="565">
        <f>INDEX('NOx &amp; CO2'!$T$6:$W$10,MATCH($C130,'NOx &amp; CO2'!$R$6:$R$10,1),MATCH(E$108,'NOx &amp; CO2'!$T$5:$W$5,1))*D130</f>
        <v>6.8558723496039697E-2</v>
      </c>
      <c r="F130" s="565">
        <f>INDEX('NOx &amp; CO2'!$T$6:$W$10,MATCH($C130,'NOx &amp; CO2'!$R$6:$R$10,1),MATCH(F$108,'NOx &amp; CO2'!$T$5:$W$5,1))*E130</f>
        <v>6.5555070675124491E-2</v>
      </c>
      <c r="G130" s="565">
        <f>INDEX('NOx &amp; CO2'!$T$6:$W$10,MATCH($C130,'NOx &amp; CO2'!$R$6:$R$10,1),MATCH(G$108,'NOx &amp; CO2'!$T$5:$W$5,1))*F130</f>
        <v>6.2683012052708514E-2</v>
      </c>
      <c r="H130" s="565">
        <f>INDEX('NOx &amp; CO2'!$T$6:$W$10,MATCH($C130,'NOx &amp; CO2'!$R$6:$R$10,1),MATCH(H$108,'NOx &amp; CO2'!$T$5:$W$5,1))*G130</f>
        <v>5.9936782304331478E-2</v>
      </c>
      <c r="I130" s="565">
        <f>INDEX('NOx &amp; CO2'!$T$6:$W$10,MATCH($C130,'NOx &amp; CO2'!$R$6:$R$10,1),MATCH(I$108,'NOx &amp; CO2'!$T$5:$W$5,1))*H130</f>
        <v>5.7310868692398702E-2</v>
      </c>
      <c r="J130" s="565">
        <f>INDEX('NOx &amp; CO2'!$T$6:$W$10,MATCH($C130,'NOx &amp; CO2'!$R$6:$R$10,1),MATCH(J$108,'NOx &amp; CO2'!$T$5:$W$5,1))*I130</f>
        <v>5.4800000000000008E-2</v>
      </c>
      <c r="K130" s="565">
        <f>INDEX('NOx &amp; CO2'!$T$6:$W$10,MATCH($C130,'NOx &amp; CO2'!$R$6:$R$10,1),MATCH(K$108,'NOx &amp; CO2'!$T$5:$W$5,1))*J130</f>
        <v>5.268069525177068E-2</v>
      </c>
      <c r="L130" s="565">
        <f>INDEX('NOx &amp; CO2'!$T$6:$W$10,MATCH($C130,'NOx &amp; CO2'!$R$6:$R$10,1),MATCH(L$108,'NOx &amp; CO2'!$T$5:$W$5,1))*K130</f>
        <v>5.0643351317699516E-2</v>
      </c>
      <c r="M130" s="565">
        <f>INDEX('NOx &amp; CO2'!$T$6:$W$10,MATCH($C130,'NOx &amp; CO2'!$R$6:$R$10,1),MATCH(M$108,'NOx &amp; CO2'!$T$5:$W$5,1))*L130</f>
        <v>4.8684798490804503E-2</v>
      </c>
      <c r="N130" s="565">
        <f>INDEX('NOx &amp; CO2'!$T$6:$W$10,MATCH($C130,'NOx &amp; CO2'!$R$6:$R$10,1),MATCH(N$108,'NOx &amp; CO2'!$T$5:$W$5,1))*M130</f>
        <v>4.6801989647590088E-2</v>
      </c>
      <c r="O130" s="565">
        <f>INDEX('NOx &amp; CO2'!$T$6:$W$10,MATCH($C130,'NOx &amp; CO2'!$R$6:$R$10,1),MATCH(O$108,'NOx &amp; CO2'!$T$5:$W$5,1))*N130</f>
        <v>4.4991995507321518E-2</v>
      </c>
      <c r="P130" s="565">
        <f>INDEX('NOx &amp; CO2'!$T$6:$W$10,MATCH($C130,'NOx &amp; CO2'!$R$6:$R$10,1),MATCH(P$108,'NOx &amp; CO2'!$T$5:$W$5,1))*O130</f>
        <v>4.3252000074639418E-2</v>
      </c>
      <c r="Q130" s="565">
        <f>INDEX('NOx &amp; CO2'!$T$6:$W$10,MATCH($C130,'NOx &amp; CO2'!$R$6:$R$10,1),MATCH(Q$108,'NOx &amp; CO2'!$T$5:$W$5,1))*P130</f>
        <v>4.1579296258424117E-2</v>
      </c>
      <c r="R130" s="565">
        <f>INDEX('NOx &amp; CO2'!$T$6:$W$10,MATCH($C130,'NOx &amp; CO2'!$R$6:$R$10,1),MATCH(R$108,'NOx &amp; CO2'!$T$5:$W$5,1))*Q130</f>
        <v>3.9971281660093602E-2</v>
      </c>
      <c r="S130" s="565">
        <f>INDEX('NOx &amp; CO2'!$T$6:$W$10,MATCH($C130,'NOx &amp; CO2'!$R$6:$R$10,1),MATCH(S$108,'NOx &amp; CO2'!$T$5:$W$5,1))*R130</f>
        <v>3.8425454524782507E-2</v>
      </c>
      <c r="T130" s="565">
        <f>INDEX('NOx &amp; CO2'!$T$6:$W$10,MATCH($C130,'NOx &amp; CO2'!$R$6:$R$10,1),MATCH(T$108,'NOx &amp; CO2'!$T$5:$W$5,1))*S130</f>
        <v>3.6939409849102912E-2</v>
      </c>
      <c r="U130" s="565">
        <f>INDEX('NOx &amp; CO2'!$T$6:$W$10,MATCH($C130,'NOx &amp; CO2'!$R$6:$R$10,1),MATCH(U$108,'NOx &amp; CO2'!$T$5:$W$5,1))*T130</f>
        <v>3.5510835639431505E-2</v>
      </c>
      <c r="V130" s="565">
        <f>INDEX('NOx &amp; CO2'!$T$6:$W$10,MATCH($C130,'NOx &amp; CO2'!$R$6:$R$10,1),MATCH(V$108,'NOx &amp; CO2'!$T$5:$W$5,1))*U130</f>
        <v>3.4137509314901608E-2</v>
      </c>
      <c r="W130" s="565">
        <f>INDEX('NOx &amp; CO2'!$T$6:$W$10,MATCH($C130,'NOx &amp; CO2'!$R$6:$R$10,1),MATCH(W$108,'NOx &amp; CO2'!$T$5:$W$5,1))*V130</f>
        <v>3.2817294249503907E-2</v>
      </c>
      <c r="X130" s="565">
        <f>INDEX('NOx &amp; CO2'!$T$6:$W$10,MATCH($C130,'NOx &amp; CO2'!$R$6:$R$10,1),MATCH(X$108,'NOx &amp; CO2'!$T$5:$W$5,1))*W130</f>
        <v>3.1548136447916084E-2</v>
      </c>
      <c r="Y130" s="565">
        <f>INDEX('NOx &amp; CO2'!$T$6:$W$10,MATCH($C130,'NOx &amp; CO2'!$R$6:$R$10,1),MATCH(Y$108,'NOx &amp; CO2'!$T$5:$W$5,1))*X130</f>
        <v>3.0328061349889527E-2</v>
      </c>
      <c r="Z130" s="565">
        <f>INDEX('NOx &amp; CO2'!$T$6:$W$10,MATCH($C130,'NOx &amp; CO2'!$R$6:$R$10,1),MATCH(Z$108,'NOx &amp; CO2'!$T$5:$W$5,1))*Y130</f>
        <v>2.9155170758221438E-2</v>
      </c>
      <c r="AA130" s="335">
        <f>INDEX('NOx &amp; CO2'!$T$6:$W$10,MATCH($C130,'NOx &amp; CO2'!$R$6:$R$10,1),MATCH(AA$108,'NOx &amp; CO2'!$T$5:$W$5,1))*Z130</f>
        <v>2.8027639885532835E-2</v>
      </c>
      <c r="AB130" s="335">
        <f>INDEX('NOx &amp; CO2'!$T$6:$W$10,MATCH($C130,'NOx &amp; CO2'!$R$6:$R$10,1),MATCH(AB$108,'NOx &amp; CO2'!$T$5:$W$5,1))*AA130</f>
        <v>2.6943714515257809E-2</v>
      </c>
      <c r="AC130" s="335">
        <f>INDEX('NOx &amp; CO2'!$T$6:$W$10,MATCH($C130,'NOx &amp; CO2'!$R$6:$R$10,1),MATCH(AC$108,'NOx &amp; CO2'!$T$5:$W$5,1))*AB130</f>
        <v>2.5901708272427128E-2</v>
      </c>
      <c r="AD130" s="335">
        <f>INDEX('NOx &amp; CO2'!$T$6:$W$10,MATCH($C130,'NOx &amp; CO2'!$R$6:$R$10,1),MATCH(AD$108,'NOx &amp; CO2'!$T$5:$W$5,1))*AC130</f>
        <v>2.4900000000000019E-2</v>
      </c>
      <c r="AE130" s="335">
        <f>INDEX('NOx &amp; CO2'!$T$6:$W$10,MATCH($C130,'NOx &amp; CO2'!$R$6:$R$10,1),MATCH(AE$108,'NOx &amp; CO2'!$T$5:$W$5,1))*AD130</f>
        <v>2.4210502134589099E-2</v>
      </c>
      <c r="AF130" s="335">
        <f>INDEX('NOx &amp; CO2'!$T$6:$W$10,MATCH($C130,'NOx &amp; CO2'!$R$6:$R$10,1),MATCH(AF$108,'NOx &amp; CO2'!$T$5:$W$5,1))*AE130</f>
        <v>2.3540096932086061E-2</v>
      </c>
      <c r="AG130" s="335">
        <f>INDEX('NOx &amp; CO2'!$T$6:$W$10,MATCH($C130,'NOx &amp; CO2'!$R$6:$R$10,1),MATCH(AG$108,'NOx &amp; CO2'!$T$5:$W$5,1))*AF130</f>
        <v>2.2888255703723031E-2</v>
      </c>
      <c r="AH130" s="335">
        <f>INDEX('NOx &amp; CO2'!$T$6:$W$10,MATCH($C130,'NOx &amp; CO2'!$R$6:$R$10,1),MATCH(AH$108,'NOx &amp; CO2'!$T$5:$W$5,1))*AG130</f>
        <v>2.2254464400482215E-2</v>
      </c>
      <c r="AI130" s="335">
        <f>INDEX('NOx &amp; CO2'!$T$6:$W$10,MATCH($C130,'NOx &amp; CO2'!$R$6:$R$10,1),MATCH(AI$108,'NOx &amp; CO2'!$T$5:$W$5,1))*AH130</f>
        <v>2.1638223207711301E-2</v>
      </c>
      <c r="AJ130" s="335">
        <f>INDEX('NOx &amp; CO2'!$T$6:$W$10,MATCH($C130,'NOx &amp; CO2'!$R$6:$R$10,1),MATCH(AJ$108,'NOx &amp; CO2'!$T$5:$W$5,1))*AI130</f>
        <v>2.1039046150964236E-2</v>
      </c>
      <c r="AK130" s="335">
        <f>INDEX('NOx &amp; CO2'!$T$6:$W$10,MATCH($C130,'NOx &amp; CO2'!$R$6:$R$10,1),MATCH(AK$108,'NOx &amp; CO2'!$T$5:$W$5,1))*AJ130</f>
        <v>2.0456460712756541E-2</v>
      </c>
      <c r="AL130" s="335">
        <f>INDEX('NOx &amp; CO2'!$T$6:$W$10,MATCH($C130,'NOx &amp; CO2'!$R$6:$R$10,1),MATCH(AL$108,'NOx &amp; CO2'!$T$5:$W$5,1))*AK130</f>
        <v>1.9890007459932926E-2</v>
      </c>
      <c r="AM130" s="335">
        <f>INDEX('NOx &amp; CO2'!$T$6:$W$10,MATCH($C130,'NOx &amp; CO2'!$R$6:$R$10,1),MATCH(AM$108,'NOx &amp; CO2'!$T$5:$W$5,1))*AL130</f>
        <v>1.9339239681353367E-2</v>
      </c>
      <c r="AN130" s="335">
        <f>INDEX('NOx &amp; CO2'!$T$6:$W$10,MATCH($C130,'NOx &amp; CO2'!$R$6:$R$10,1),MATCH(AN$108,'NOx &amp; CO2'!$T$5:$W$5,1))*AM130</f>
        <v>1.8803723035611869E-2</v>
      </c>
      <c r="AO130" s="335">
        <f>INDEX('NOx &amp; CO2'!$T$6:$W$10,MATCH($C130,'NOx &amp; CO2'!$R$6:$R$10,1),MATCH(AO$108,'NOx &amp; CO2'!$T$5:$W$5,1))*AN130</f>
        <v>1.8283035208510164E-2</v>
      </c>
      <c r="AP130" s="335">
        <f>INDEX('NOx &amp; CO2'!$T$6:$W$10,MATCH($C130,'NOx &amp; CO2'!$R$6:$R$10,1),MATCH(AP$108,'NOx &amp; CO2'!$T$5:$W$5,1))*AO130</f>
        <v>1.777676558001617E-2</v>
      </c>
      <c r="AQ130" s="335">
        <f>INDEX('NOx &amp; CO2'!$T$6:$W$10,MATCH($C130,'NOx &amp; CO2'!$R$6:$R$10,1),MATCH(AQ$108,'NOx &amp; CO2'!$T$5:$W$5,1))*AP130</f>
        <v>1.7284514900444626E-2</v>
      </c>
      <c r="AR130" s="335">
        <f>INDEX('NOx &amp; CO2'!$T$6:$W$10,MATCH($C130,'NOx &amp; CO2'!$R$6:$R$10,1),MATCH(AR$108,'NOx &amp; CO2'!$T$5:$W$5,1))*AQ130</f>
        <v>1.6805894975604474E-2</v>
      </c>
      <c r="AS130" s="335">
        <f>INDEX('NOx &amp; CO2'!$T$6:$W$10,MATCH($C130,'NOx &amp; CO2'!$R$6:$R$10,1),MATCH(AS$108,'NOx &amp; CO2'!$T$5:$W$5,1))*AR130</f>
        <v>1.6340528360664741E-2</v>
      </c>
      <c r="AT130" s="335">
        <f>INDEX('NOx &amp; CO2'!$T$6:$W$10,MATCH($C130,'NOx &amp; CO2'!$R$6:$R$10,1),MATCH(AT$108,'NOx &amp; CO2'!$T$5:$W$5,1))*AS130</f>
        <v>1.5888048062497474E-2</v>
      </c>
      <c r="AU130" s="335">
        <f>INDEX('NOx &amp; CO2'!$T$6:$W$10,MATCH($C130,'NOx &amp; CO2'!$R$6:$R$10,1),MATCH(AU$108,'NOx &amp; CO2'!$T$5:$W$5,1))*AT130</f>
        <v>1.5448097250263013E-2</v>
      </c>
      <c r="AV130" s="335">
        <f>INDEX('NOx &amp; CO2'!$T$6:$W$10,MATCH($C130,'NOx &amp; CO2'!$R$6:$R$10,1),MATCH(AV$108,'NOx &amp; CO2'!$T$5:$W$5,1))*AU130</f>
        <v>1.5020328974009333E-2</v>
      </c>
      <c r="AW130" s="335">
        <f>INDEX('NOx &amp; CO2'!$T$6:$W$10,MATCH($C130,'NOx &amp; CO2'!$R$6:$R$10,1),MATCH(AW$108,'NOx &amp; CO2'!$T$5:$W$5,1))*AV130</f>
        <v>1.4604405891063581E-2</v>
      </c>
      <c r="AX130" s="335">
        <f>INDEX('NOx &amp; CO2'!$T$6:$W$10,MATCH($C130,'NOx &amp; CO2'!$R$6:$R$10,1),MATCH(AX$108,'NOx &amp; CO2'!$T$5:$W$5,1))*AW130</f>
        <v>1.4200000000000008E-2</v>
      </c>
      <c r="AY130" s="335">
        <f>INDEX('NOx &amp; CO2'!$T$6:$W$10,MATCH($C130,'NOx &amp; CO2'!$R$6:$R$10,1),MATCH(AY$108,'NOx &amp; CO2'!$T$5:$W$5,1))*AX130</f>
        <v>1.4200000000000008E-2</v>
      </c>
      <c r="AZ130" s="335">
        <f>INDEX('NOx &amp; CO2'!$T$6:$W$10,MATCH($C130,'NOx &amp; CO2'!$R$6:$R$10,1),MATCH(AZ$108,'NOx &amp; CO2'!$T$5:$W$5,1))*AY130</f>
        <v>1.4200000000000008E-2</v>
      </c>
      <c r="BA130" s="335">
        <f>INDEX('NOx &amp; CO2'!$T$6:$W$10,MATCH($C130,'NOx &amp; CO2'!$R$6:$R$10,1),MATCH(BA$108,'NOx &amp; CO2'!$T$5:$W$5,1))*AZ130</f>
        <v>1.4200000000000008E-2</v>
      </c>
      <c r="BB130" s="335">
        <f>INDEX('NOx &amp; CO2'!$T$6:$W$10,MATCH($C130,'NOx &amp; CO2'!$R$6:$R$10,1),MATCH(BB$108,'NOx &amp; CO2'!$T$5:$W$5,1))*BA130</f>
        <v>1.4200000000000008E-2</v>
      </c>
      <c r="BC130" s="335">
        <f>INDEX('NOx &amp; CO2'!$T$6:$W$10,MATCH($C130,'NOx &amp; CO2'!$R$6:$R$10,1),MATCH(BC$108,'NOx &amp; CO2'!$T$5:$W$5,1))*BB130</f>
        <v>1.4200000000000008E-2</v>
      </c>
      <c r="BD130" s="335">
        <f>INDEX('NOx &amp; CO2'!$T$6:$W$10,MATCH($C130,'NOx &amp; CO2'!$R$6:$R$10,1),MATCH(BD$108,'NOx &amp; CO2'!$T$5:$W$5,1))*BC130</f>
        <v>1.4200000000000008E-2</v>
      </c>
      <c r="BE130" s="335">
        <f>INDEX('NOx &amp; CO2'!$T$6:$W$10,MATCH($C130,'NOx &amp; CO2'!$R$6:$R$10,1),MATCH(BE$108,'NOx &amp; CO2'!$T$5:$W$5,1))*BD130</f>
        <v>1.4200000000000008E-2</v>
      </c>
      <c r="BF130" s="335">
        <f>INDEX('NOx &amp; CO2'!$T$6:$W$10,MATCH($C130,'NOx &amp; CO2'!$R$6:$R$10,1),MATCH(BF$108,'NOx &amp; CO2'!$T$5:$W$5,1))*BE130</f>
        <v>1.4200000000000008E-2</v>
      </c>
      <c r="BG130" s="335">
        <f>INDEX('NOx &amp; CO2'!$T$6:$W$10,MATCH($C130,'NOx &amp; CO2'!$R$6:$R$10,1),MATCH(BG$108,'NOx &amp; CO2'!$T$5:$W$5,1))*BF130</f>
        <v>1.4200000000000008E-2</v>
      </c>
      <c r="BH130" s="335">
        <f>INDEX('NOx &amp; CO2'!$T$6:$W$10,MATCH($C130,'NOx &amp; CO2'!$R$6:$R$10,1),MATCH(BH$108,'NOx &amp; CO2'!$T$5:$W$5,1))*BG130</f>
        <v>1.4200000000000008E-2</v>
      </c>
      <c r="BI130" s="335">
        <f>INDEX('NOx &amp; CO2'!$T$6:$W$10,MATCH($C130,'NOx &amp; CO2'!$R$6:$R$10,1),MATCH(BI$108,'NOx &amp; CO2'!$T$5:$W$5,1))*BH130</f>
        <v>1.4200000000000008E-2</v>
      </c>
      <c r="BJ130" s="335">
        <f>INDEX('NOx &amp; CO2'!$T$6:$W$10,MATCH($C130,'NOx &amp; CO2'!$R$6:$R$10,1),MATCH(BJ$108,'NOx &amp; CO2'!$T$5:$W$5,1))*BI130</f>
        <v>1.4200000000000008E-2</v>
      </c>
      <c r="BK130" s="335">
        <f>INDEX('NOx &amp; CO2'!$T$6:$W$10,MATCH($C130,'NOx &amp; CO2'!$R$6:$R$10,1),MATCH(BK$108,'NOx &amp; CO2'!$T$5:$W$5,1))*BJ130</f>
        <v>1.4200000000000008E-2</v>
      </c>
      <c r="BL130" s="335">
        <f>INDEX('NOx &amp; CO2'!$T$6:$W$10,MATCH($C130,'NOx &amp; CO2'!$R$6:$R$10,1),MATCH(BL$108,'NOx &amp; CO2'!$T$5:$W$5,1))*BK130</f>
        <v>1.4200000000000008E-2</v>
      </c>
      <c r="BM130" s="335">
        <f>INDEX('NOx &amp; CO2'!$T$6:$W$10,MATCH($C130,'NOx &amp; CO2'!$R$6:$R$10,1),MATCH(BM$108,'NOx &amp; CO2'!$T$5:$W$5,1))*BL130</f>
        <v>1.4200000000000008E-2</v>
      </c>
      <c r="BN130" s="335">
        <f>INDEX('NOx &amp; CO2'!$T$6:$W$10,MATCH($C130,'NOx &amp; CO2'!$R$6:$R$10,1),MATCH(BN$108,'NOx &amp; CO2'!$T$5:$W$5,1))*BM130</f>
        <v>1.4200000000000008E-2</v>
      </c>
      <c r="BO130" s="335">
        <f>INDEX('NOx &amp; CO2'!$T$6:$W$10,MATCH($C130,'NOx &amp; CO2'!$R$6:$R$10,1),MATCH(BO$108,'NOx &amp; CO2'!$T$5:$W$5,1))*BN130</f>
        <v>1.4200000000000008E-2</v>
      </c>
      <c r="BP130" s="335">
        <f>INDEX('NOx &amp; CO2'!$T$6:$W$10,MATCH($C130,'NOx &amp; CO2'!$R$6:$R$10,1),MATCH(BP$108,'NOx &amp; CO2'!$T$5:$W$5,1))*BO130</f>
        <v>1.4200000000000008E-2</v>
      </c>
      <c r="BQ130" s="335">
        <f>INDEX('NOx &amp; CO2'!$T$6:$W$10,MATCH($C130,'NOx &amp; CO2'!$R$6:$R$10,1),MATCH(BQ$108,'NOx &amp; CO2'!$T$5:$W$5,1))*BP130</f>
        <v>1.4200000000000008E-2</v>
      </c>
      <c r="BR130" s="335">
        <f>INDEX('NOx &amp; CO2'!$T$6:$W$10,MATCH($C130,'NOx &amp; CO2'!$R$6:$R$10,1),MATCH(BR$108,'NOx &amp; CO2'!$T$5:$W$5,1))*BQ130</f>
        <v>1.4200000000000008E-2</v>
      </c>
      <c r="BS130" s="335">
        <f>INDEX('NOx &amp; CO2'!$T$6:$W$10,MATCH($C130,'NOx &amp; CO2'!$R$6:$R$10,1),MATCH(BS$108,'NOx &amp; CO2'!$T$5:$W$5,1))*BR130</f>
        <v>1.4200000000000008E-2</v>
      </c>
      <c r="BT130" s="335">
        <f>INDEX('NOx &amp; CO2'!$T$6:$W$10,MATCH($C130,'NOx &amp; CO2'!$R$6:$R$10,1),MATCH(BT$108,'NOx &amp; CO2'!$T$5:$W$5,1))*BS130</f>
        <v>1.4200000000000008E-2</v>
      </c>
      <c r="BU130" s="335">
        <f>INDEX('NOx &amp; CO2'!$T$6:$W$10,MATCH($C130,'NOx &amp; CO2'!$R$6:$R$10,1),MATCH(BU$108,'NOx &amp; CO2'!$T$5:$W$5,1))*BT130</f>
        <v>1.4200000000000008E-2</v>
      </c>
      <c r="BV130" s="335">
        <f>INDEX('NOx &amp; CO2'!$T$6:$W$10,MATCH($C130,'NOx &amp; CO2'!$R$6:$R$10,1),MATCH(BV$108,'NOx &amp; CO2'!$T$5:$W$5,1))*BU130</f>
        <v>1.4200000000000008E-2</v>
      </c>
      <c r="BW130" s="335">
        <f>INDEX('NOx &amp; CO2'!$T$6:$W$10,MATCH($C130,'NOx &amp; CO2'!$R$6:$R$10,1),MATCH(BW$108,'NOx &amp; CO2'!$T$5:$W$5,1))*BV130</f>
        <v>1.4200000000000008E-2</v>
      </c>
      <c r="BX130" s="335">
        <f>INDEX('NOx &amp; CO2'!$T$6:$W$10,MATCH($C130,'NOx &amp; CO2'!$R$6:$R$10,1),MATCH(BX$108,'NOx &amp; CO2'!$T$5:$W$5,1))*BW130</f>
        <v>1.4200000000000008E-2</v>
      </c>
      <c r="BY130" s="335">
        <f>INDEX('NOx &amp; CO2'!$T$6:$W$10,MATCH($C130,'NOx &amp; CO2'!$R$6:$R$10,1),MATCH(BY$108,'NOx &amp; CO2'!$T$5:$W$5,1))*BX130</f>
        <v>1.4200000000000008E-2</v>
      </c>
      <c r="BZ130" s="335">
        <f>INDEX('NOx &amp; CO2'!$T$6:$W$10,MATCH($C130,'NOx &amp; CO2'!$R$6:$R$10,1),MATCH(BZ$108,'NOx &amp; CO2'!$T$5:$W$5,1))*BY130</f>
        <v>1.4200000000000008E-2</v>
      </c>
      <c r="CA130" s="335">
        <f>INDEX('NOx &amp; CO2'!$T$6:$W$10,MATCH($C130,'NOx &amp; CO2'!$R$6:$R$10,1),MATCH(CA$108,'NOx &amp; CO2'!$T$5:$W$5,1))*BZ130</f>
        <v>1.4200000000000008E-2</v>
      </c>
      <c r="CB130" s="335">
        <f>INDEX('NOx &amp; CO2'!$T$6:$W$10,MATCH($C130,'NOx &amp; CO2'!$R$6:$R$10,1),MATCH(CB$108,'NOx &amp; CO2'!$T$5:$W$5,1))*CA130</f>
        <v>1.4200000000000008E-2</v>
      </c>
      <c r="CC130" s="335">
        <f>INDEX('NOx &amp; CO2'!$T$6:$W$10,MATCH($C130,'NOx &amp; CO2'!$R$6:$R$10,1),MATCH(CC$108,'NOx &amp; CO2'!$T$5:$W$5,1))*CB130</f>
        <v>1.4200000000000008E-2</v>
      </c>
      <c r="CD130" s="335">
        <f>INDEX('NOx &amp; CO2'!$T$6:$W$10,MATCH($C130,'NOx &amp; CO2'!$R$6:$R$10,1),MATCH(CD$108,'NOx &amp; CO2'!$T$5:$W$5,1))*CC130</f>
        <v>1.4200000000000008E-2</v>
      </c>
      <c r="CE130" s="335">
        <f>INDEX('NOx &amp; CO2'!$T$6:$W$10,MATCH($C130,'NOx &amp; CO2'!$R$6:$R$10,1),MATCH(CE$108,'NOx &amp; CO2'!$T$5:$W$5,1))*CD130</f>
        <v>1.4200000000000008E-2</v>
      </c>
      <c r="CF130" s="335">
        <f>INDEX('NOx &amp; CO2'!$T$6:$W$10,MATCH($C130,'NOx &amp; CO2'!$R$6:$R$10,1),MATCH(CF$108,'NOx &amp; CO2'!$T$5:$W$5,1))*CE130</f>
        <v>1.4200000000000008E-2</v>
      </c>
      <c r="CG130" s="335">
        <f>INDEX('NOx &amp; CO2'!$T$6:$W$10,MATCH($C130,'NOx &amp; CO2'!$R$6:$R$10,1),MATCH(CG$108,'NOx &amp; CO2'!$T$5:$W$5,1))*CF130</f>
        <v>1.4200000000000008E-2</v>
      </c>
      <c r="CH130" s="335">
        <f>INDEX('NOx &amp; CO2'!$T$6:$W$10,MATCH($C130,'NOx &amp; CO2'!$R$6:$R$10,1),MATCH(CH$108,'NOx &amp; CO2'!$T$5:$W$5,1))*CG130</f>
        <v>1.4200000000000008E-2</v>
      </c>
      <c r="CI130" s="335">
        <f>INDEX('NOx &amp; CO2'!$T$6:$W$10,MATCH($C130,'NOx &amp; CO2'!$R$6:$R$10,1),MATCH(CI$108,'NOx &amp; CO2'!$T$5:$W$5,1))*CH130</f>
        <v>1.4200000000000008E-2</v>
      </c>
      <c r="CJ130" s="335">
        <f>INDEX('NOx &amp; CO2'!$T$6:$W$10,MATCH($C130,'NOx &amp; CO2'!$R$6:$R$10,1),MATCH(CJ$108,'NOx &amp; CO2'!$T$5:$W$5,1))*CI130</f>
        <v>1.4200000000000008E-2</v>
      </c>
      <c r="CK130" s="335">
        <f>INDEX('NOx &amp; CO2'!$T$6:$W$10,MATCH($C130,'NOx &amp; CO2'!$R$6:$R$10,1),MATCH(CK$108,'NOx &amp; CO2'!$T$5:$W$5,1))*CJ130</f>
        <v>1.4200000000000008E-2</v>
      </c>
      <c r="CL130" s="335">
        <f>INDEX('NOx &amp; CO2'!$T$6:$W$10,MATCH($C130,'NOx &amp; CO2'!$R$6:$R$10,1),MATCH(CL$108,'NOx &amp; CO2'!$T$5:$W$5,1))*CK130</f>
        <v>1.4200000000000008E-2</v>
      </c>
      <c r="CM130" s="335">
        <f>INDEX('NOx &amp; CO2'!$T$6:$W$10,MATCH($C130,'NOx &amp; CO2'!$R$6:$R$10,1),MATCH(CM$108,'NOx &amp; CO2'!$T$5:$W$5,1))*CL130</f>
        <v>1.4200000000000008E-2</v>
      </c>
      <c r="CN130" s="335">
        <f>INDEX('NOx &amp; CO2'!$T$6:$W$10,MATCH($C130,'NOx &amp; CO2'!$R$6:$R$10,1),MATCH(CN$108,'NOx &amp; CO2'!$T$5:$W$5,1))*CM130</f>
        <v>1.4200000000000008E-2</v>
      </c>
      <c r="CO130" s="335">
        <f>INDEX('NOx &amp; CO2'!$T$6:$W$10,MATCH($C130,'NOx &amp; CO2'!$R$6:$R$10,1),MATCH(CO$108,'NOx &amp; CO2'!$T$5:$W$5,1))*CN130</f>
        <v>1.4200000000000008E-2</v>
      </c>
      <c r="CP130" s="335">
        <f>INDEX('NOx &amp; CO2'!$T$6:$W$10,MATCH($C130,'NOx &amp; CO2'!$R$6:$R$10,1),MATCH(CP$108,'NOx &amp; CO2'!$T$5:$W$5,1))*CO130</f>
        <v>1.4200000000000008E-2</v>
      </c>
      <c r="CQ130" s="335">
        <f>INDEX('NOx &amp; CO2'!$T$6:$W$10,MATCH($C130,'NOx &amp; CO2'!$R$6:$R$10,1),MATCH(CQ$108,'NOx &amp; CO2'!$T$5:$W$5,1))*CP130</f>
        <v>1.4200000000000008E-2</v>
      </c>
      <c r="CR130" s="335">
        <f>INDEX('NOx &amp; CO2'!$T$6:$W$10,MATCH($C130,'NOx &amp; CO2'!$R$6:$R$10,1),MATCH(CR$108,'NOx &amp; CO2'!$T$5:$W$5,1))*CQ130</f>
        <v>1.4200000000000008E-2</v>
      </c>
      <c r="CS130" s="335">
        <f>INDEX('NOx &amp; CO2'!$T$6:$W$10,MATCH($C130,'NOx &amp; CO2'!$R$6:$R$10,1),MATCH(CS$108,'NOx &amp; CO2'!$T$5:$W$5,1))*CR130</f>
        <v>1.4200000000000008E-2</v>
      </c>
    </row>
    <row r="131" spans="1:97" s="323" customFormat="1" x14ac:dyDescent="0.25">
      <c r="A131" s="278">
        <f t="shared" ref="A131" si="148">A70</f>
        <v>0</v>
      </c>
      <c r="B131" s="278" t="str">
        <f>'UA basår'!B29</f>
        <v>0 0</v>
      </c>
      <c r="C131" s="278">
        <f t="shared" ref="C131" si="149">C70</f>
        <v>0</v>
      </c>
      <c r="D131" s="565">
        <f>INDEX('NOx &amp; CO2'!$E$6:$I$10,MATCH($C131,'NOx &amp; CO2'!$C$6:$C$10,1),MATCH(D$108,'NOx &amp; CO2'!$E$5:$H$5,1))</f>
        <v>7.17E-2</v>
      </c>
      <c r="E131" s="565">
        <f>INDEX('NOx &amp; CO2'!$T$6:$W$10,MATCH($C131,'NOx &amp; CO2'!$R$6:$R$10,1),MATCH(E$108,'NOx &amp; CO2'!$T$5:$W$5,1))*D131</f>
        <v>6.8558723496039697E-2</v>
      </c>
      <c r="F131" s="565">
        <f>INDEX('NOx &amp; CO2'!$T$6:$W$10,MATCH($C131,'NOx &amp; CO2'!$R$6:$R$10,1),MATCH(F$108,'NOx &amp; CO2'!$T$5:$W$5,1))*E131</f>
        <v>6.5555070675124491E-2</v>
      </c>
      <c r="G131" s="565">
        <f>INDEX('NOx &amp; CO2'!$T$6:$W$10,MATCH($C131,'NOx &amp; CO2'!$R$6:$R$10,1),MATCH(G$108,'NOx &amp; CO2'!$T$5:$W$5,1))*F131</f>
        <v>6.2683012052708514E-2</v>
      </c>
      <c r="H131" s="565">
        <f>INDEX('NOx &amp; CO2'!$T$6:$W$10,MATCH($C131,'NOx &amp; CO2'!$R$6:$R$10,1),MATCH(H$108,'NOx &amp; CO2'!$T$5:$W$5,1))*G131</f>
        <v>5.9936782304331478E-2</v>
      </c>
      <c r="I131" s="565">
        <f>INDEX('NOx &amp; CO2'!$T$6:$W$10,MATCH($C131,'NOx &amp; CO2'!$R$6:$R$10,1),MATCH(I$108,'NOx &amp; CO2'!$T$5:$W$5,1))*H131</f>
        <v>5.7310868692398702E-2</v>
      </c>
      <c r="J131" s="565">
        <f>INDEX('NOx &amp; CO2'!$T$6:$W$10,MATCH($C131,'NOx &amp; CO2'!$R$6:$R$10,1),MATCH(J$108,'NOx &amp; CO2'!$T$5:$W$5,1))*I131</f>
        <v>5.4800000000000008E-2</v>
      </c>
      <c r="K131" s="565">
        <f>INDEX('NOx &amp; CO2'!$T$6:$W$10,MATCH($C131,'NOx &amp; CO2'!$R$6:$R$10,1),MATCH(K$108,'NOx &amp; CO2'!$T$5:$W$5,1))*J131</f>
        <v>5.268069525177068E-2</v>
      </c>
      <c r="L131" s="565">
        <f>INDEX('NOx &amp; CO2'!$T$6:$W$10,MATCH($C131,'NOx &amp; CO2'!$R$6:$R$10,1),MATCH(L$108,'NOx &amp; CO2'!$T$5:$W$5,1))*K131</f>
        <v>5.0643351317699516E-2</v>
      </c>
      <c r="M131" s="565">
        <f>INDEX('NOx &amp; CO2'!$T$6:$W$10,MATCH($C131,'NOx &amp; CO2'!$R$6:$R$10,1),MATCH(M$108,'NOx &amp; CO2'!$T$5:$W$5,1))*L131</f>
        <v>4.8684798490804503E-2</v>
      </c>
      <c r="N131" s="565">
        <f>INDEX('NOx &amp; CO2'!$T$6:$W$10,MATCH($C131,'NOx &amp; CO2'!$R$6:$R$10,1),MATCH(N$108,'NOx &amp; CO2'!$T$5:$W$5,1))*M131</f>
        <v>4.6801989647590088E-2</v>
      </c>
      <c r="O131" s="565">
        <f>INDEX('NOx &amp; CO2'!$T$6:$W$10,MATCH($C131,'NOx &amp; CO2'!$R$6:$R$10,1),MATCH(O$108,'NOx &amp; CO2'!$T$5:$W$5,1))*N131</f>
        <v>4.4991995507321518E-2</v>
      </c>
      <c r="P131" s="565">
        <f>INDEX('NOx &amp; CO2'!$T$6:$W$10,MATCH($C131,'NOx &amp; CO2'!$R$6:$R$10,1),MATCH(P$108,'NOx &amp; CO2'!$T$5:$W$5,1))*O131</f>
        <v>4.3252000074639418E-2</v>
      </c>
      <c r="Q131" s="565">
        <f>INDEX('NOx &amp; CO2'!$T$6:$W$10,MATCH($C131,'NOx &amp; CO2'!$R$6:$R$10,1),MATCH(Q$108,'NOx &amp; CO2'!$T$5:$W$5,1))*P131</f>
        <v>4.1579296258424117E-2</v>
      </c>
      <c r="R131" s="565">
        <f>INDEX('NOx &amp; CO2'!$T$6:$W$10,MATCH($C131,'NOx &amp; CO2'!$R$6:$R$10,1),MATCH(R$108,'NOx &amp; CO2'!$T$5:$W$5,1))*Q131</f>
        <v>3.9971281660093602E-2</v>
      </c>
      <c r="S131" s="565">
        <f>INDEX('NOx &amp; CO2'!$T$6:$W$10,MATCH($C131,'NOx &amp; CO2'!$R$6:$R$10,1),MATCH(S$108,'NOx &amp; CO2'!$T$5:$W$5,1))*R131</f>
        <v>3.8425454524782507E-2</v>
      </c>
      <c r="T131" s="565">
        <f>INDEX('NOx &amp; CO2'!$T$6:$W$10,MATCH($C131,'NOx &amp; CO2'!$R$6:$R$10,1),MATCH(T$108,'NOx &amp; CO2'!$T$5:$W$5,1))*S131</f>
        <v>3.6939409849102912E-2</v>
      </c>
      <c r="U131" s="565">
        <f>INDEX('NOx &amp; CO2'!$T$6:$W$10,MATCH($C131,'NOx &amp; CO2'!$R$6:$R$10,1),MATCH(U$108,'NOx &amp; CO2'!$T$5:$W$5,1))*T131</f>
        <v>3.5510835639431505E-2</v>
      </c>
      <c r="V131" s="565">
        <f>INDEX('NOx &amp; CO2'!$T$6:$W$10,MATCH($C131,'NOx &amp; CO2'!$R$6:$R$10,1),MATCH(V$108,'NOx &amp; CO2'!$T$5:$W$5,1))*U131</f>
        <v>3.4137509314901608E-2</v>
      </c>
      <c r="W131" s="565">
        <f>INDEX('NOx &amp; CO2'!$T$6:$W$10,MATCH($C131,'NOx &amp; CO2'!$R$6:$R$10,1),MATCH(W$108,'NOx &amp; CO2'!$T$5:$W$5,1))*V131</f>
        <v>3.2817294249503907E-2</v>
      </c>
      <c r="X131" s="565">
        <f>INDEX('NOx &amp; CO2'!$T$6:$W$10,MATCH($C131,'NOx &amp; CO2'!$R$6:$R$10,1),MATCH(X$108,'NOx &amp; CO2'!$T$5:$W$5,1))*W131</f>
        <v>3.1548136447916084E-2</v>
      </c>
      <c r="Y131" s="565">
        <f>INDEX('NOx &amp; CO2'!$T$6:$W$10,MATCH($C131,'NOx &amp; CO2'!$R$6:$R$10,1),MATCH(Y$108,'NOx &amp; CO2'!$T$5:$W$5,1))*X131</f>
        <v>3.0328061349889527E-2</v>
      </c>
      <c r="Z131" s="565">
        <f>INDEX('NOx &amp; CO2'!$T$6:$W$10,MATCH($C131,'NOx &amp; CO2'!$R$6:$R$10,1),MATCH(Z$108,'NOx &amp; CO2'!$T$5:$W$5,1))*Y131</f>
        <v>2.9155170758221438E-2</v>
      </c>
      <c r="AA131" s="335">
        <f>INDEX('NOx &amp; CO2'!$T$6:$W$10,MATCH($C131,'NOx &amp; CO2'!$R$6:$R$10,1),MATCH(AA$108,'NOx &amp; CO2'!$T$5:$W$5,1))*Z131</f>
        <v>2.8027639885532835E-2</v>
      </c>
      <c r="AB131" s="335">
        <f>INDEX('NOx &amp; CO2'!$T$6:$W$10,MATCH($C131,'NOx &amp; CO2'!$R$6:$R$10,1),MATCH(AB$108,'NOx &amp; CO2'!$T$5:$W$5,1))*AA131</f>
        <v>2.6943714515257809E-2</v>
      </c>
      <c r="AC131" s="335">
        <f>INDEX('NOx &amp; CO2'!$T$6:$W$10,MATCH($C131,'NOx &amp; CO2'!$R$6:$R$10,1),MATCH(AC$108,'NOx &amp; CO2'!$T$5:$W$5,1))*AB131</f>
        <v>2.5901708272427128E-2</v>
      </c>
      <c r="AD131" s="335">
        <f>INDEX('NOx &amp; CO2'!$T$6:$W$10,MATCH($C131,'NOx &amp; CO2'!$R$6:$R$10,1),MATCH(AD$108,'NOx &amp; CO2'!$T$5:$W$5,1))*AC131</f>
        <v>2.4900000000000019E-2</v>
      </c>
      <c r="AE131" s="335">
        <f>INDEX('NOx &amp; CO2'!$T$6:$W$10,MATCH($C131,'NOx &amp; CO2'!$R$6:$R$10,1),MATCH(AE$108,'NOx &amp; CO2'!$T$5:$W$5,1))*AD131</f>
        <v>2.4210502134589099E-2</v>
      </c>
      <c r="AF131" s="335">
        <f>INDEX('NOx &amp; CO2'!$T$6:$W$10,MATCH($C131,'NOx &amp; CO2'!$R$6:$R$10,1),MATCH(AF$108,'NOx &amp; CO2'!$T$5:$W$5,1))*AE131</f>
        <v>2.3540096932086061E-2</v>
      </c>
      <c r="AG131" s="335">
        <f>INDEX('NOx &amp; CO2'!$T$6:$W$10,MATCH($C131,'NOx &amp; CO2'!$R$6:$R$10,1),MATCH(AG$108,'NOx &amp; CO2'!$T$5:$W$5,1))*AF131</f>
        <v>2.2888255703723031E-2</v>
      </c>
      <c r="AH131" s="335">
        <f>INDEX('NOx &amp; CO2'!$T$6:$W$10,MATCH($C131,'NOx &amp; CO2'!$R$6:$R$10,1),MATCH(AH$108,'NOx &amp; CO2'!$T$5:$W$5,1))*AG131</f>
        <v>2.2254464400482215E-2</v>
      </c>
      <c r="AI131" s="335">
        <f>INDEX('NOx &amp; CO2'!$T$6:$W$10,MATCH($C131,'NOx &amp; CO2'!$R$6:$R$10,1),MATCH(AI$108,'NOx &amp; CO2'!$T$5:$W$5,1))*AH131</f>
        <v>2.1638223207711301E-2</v>
      </c>
      <c r="AJ131" s="335">
        <f>INDEX('NOx &amp; CO2'!$T$6:$W$10,MATCH($C131,'NOx &amp; CO2'!$R$6:$R$10,1),MATCH(AJ$108,'NOx &amp; CO2'!$T$5:$W$5,1))*AI131</f>
        <v>2.1039046150964236E-2</v>
      </c>
      <c r="AK131" s="335">
        <f>INDEX('NOx &amp; CO2'!$T$6:$W$10,MATCH($C131,'NOx &amp; CO2'!$R$6:$R$10,1),MATCH(AK$108,'NOx &amp; CO2'!$T$5:$W$5,1))*AJ131</f>
        <v>2.0456460712756541E-2</v>
      </c>
      <c r="AL131" s="335">
        <f>INDEX('NOx &amp; CO2'!$T$6:$W$10,MATCH($C131,'NOx &amp; CO2'!$R$6:$R$10,1),MATCH(AL$108,'NOx &amp; CO2'!$T$5:$W$5,1))*AK131</f>
        <v>1.9890007459932926E-2</v>
      </c>
      <c r="AM131" s="335">
        <f>INDEX('NOx &amp; CO2'!$T$6:$W$10,MATCH($C131,'NOx &amp; CO2'!$R$6:$R$10,1),MATCH(AM$108,'NOx &amp; CO2'!$T$5:$W$5,1))*AL131</f>
        <v>1.9339239681353367E-2</v>
      </c>
      <c r="AN131" s="335">
        <f>INDEX('NOx &amp; CO2'!$T$6:$W$10,MATCH($C131,'NOx &amp; CO2'!$R$6:$R$10,1),MATCH(AN$108,'NOx &amp; CO2'!$T$5:$W$5,1))*AM131</f>
        <v>1.8803723035611869E-2</v>
      </c>
      <c r="AO131" s="335">
        <f>INDEX('NOx &amp; CO2'!$T$6:$W$10,MATCH($C131,'NOx &amp; CO2'!$R$6:$R$10,1),MATCH(AO$108,'NOx &amp; CO2'!$T$5:$W$5,1))*AN131</f>
        <v>1.8283035208510164E-2</v>
      </c>
      <c r="AP131" s="335">
        <f>INDEX('NOx &amp; CO2'!$T$6:$W$10,MATCH($C131,'NOx &amp; CO2'!$R$6:$R$10,1),MATCH(AP$108,'NOx &amp; CO2'!$T$5:$W$5,1))*AO131</f>
        <v>1.777676558001617E-2</v>
      </c>
      <c r="AQ131" s="335">
        <f>INDEX('NOx &amp; CO2'!$T$6:$W$10,MATCH($C131,'NOx &amp; CO2'!$R$6:$R$10,1),MATCH(AQ$108,'NOx &amp; CO2'!$T$5:$W$5,1))*AP131</f>
        <v>1.7284514900444626E-2</v>
      </c>
      <c r="AR131" s="335">
        <f>INDEX('NOx &amp; CO2'!$T$6:$W$10,MATCH($C131,'NOx &amp; CO2'!$R$6:$R$10,1),MATCH(AR$108,'NOx &amp; CO2'!$T$5:$W$5,1))*AQ131</f>
        <v>1.6805894975604474E-2</v>
      </c>
      <c r="AS131" s="335">
        <f>INDEX('NOx &amp; CO2'!$T$6:$W$10,MATCH($C131,'NOx &amp; CO2'!$R$6:$R$10,1),MATCH(AS$108,'NOx &amp; CO2'!$T$5:$W$5,1))*AR131</f>
        <v>1.6340528360664741E-2</v>
      </c>
      <c r="AT131" s="335">
        <f>INDEX('NOx &amp; CO2'!$T$6:$W$10,MATCH($C131,'NOx &amp; CO2'!$R$6:$R$10,1),MATCH(AT$108,'NOx &amp; CO2'!$T$5:$W$5,1))*AS131</f>
        <v>1.5888048062497474E-2</v>
      </c>
      <c r="AU131" s="335">
        <f>INDEX('NOx &amp; CO2'!$T$6:$W$10,MATCH($C131,'NOx &amp; CO2'!$R$6:$R$10,1),MATCH(AU$108,'NOx &amp; CO2'!$T$5:$W$5,1))*AT131</f>
        <v>1.5448097250263013E-2</v>
      </c>
      <c r="AV131" s="335">
        <f>INDEX('NOx &amp; CO2'!$T$6:$W$10,MATCH($C131,'NOx &amp; CO2'!$R$6:$R$10,1),MATCH(AV$108,'NOx &amp; CO2'!$T$5:$W$5,1))*AU131</f>
        <v>1.5020328974009333E-2</v>
      </c>
      <c r="AW131" s="335">
        <f>INDEX('NOx &amp; CO2'!$T$6:$W$10,MATCH($C131,'NOx &amp; CO2'!$R$6:$R$10,1),MATCH(AW$108,'NOx &amp; CO2'!$T$5:$W$5,1))*AV131</f>
        <v>1.4604405891063581E-2</v>
      </c>
      <c r="AX131" s="335">
        <f>INDEX('NOx &amp; CO2'!$T$6:$W$10,MATCH($C131,'NOx &amp; CO2'!$R$6:$R$10,1),MATCH(AX$108,'NOx &amp; CO2'!$T$5:$W$5,1))*AW131</f>
        <v>1.4200000000000008E-2</v>
      </c>
      <c r="AY131" s="335">
        <f>INDEX('NOx &amp; CO2'!$T$6:$W$10,MATCH($C131,'NOx &amp; CO2'!$R$6:$R$10,1),MATCH(AY$108,'NOx &amp; CO2'!$T$5:$W$5,1))*AX131</f>
        <v>1.4200000000000008E-2</v>
      </c>
      <c r="AZ131" s="335">
        <f>INDEX('NOx &amp; CO2'!$T$6:$W$10,MATCH($C131,'NOx &amp; CO2'!$R$6:$R$10,1),MATCH(AZ$108,'NOx &amp; CO2'!$T$5:$W$5,1))*AY131</f>
        <v>1.4200000000000008E-2</v>
      </c>
      <c r="BA131" s="335">
        <f>INDEX('NOx &amp; CO2'!$T$6:$W$10,MATCH($C131,'NOx &amp; CO2'!$R$6:$R$10,1),MATCH(BA$108,'NOx &amp; CO2'!$T$5:$W$5,1))*AZ131</f>
        <v>1.4200000000000008E-2</v>
      </c>
      <c r="BB131" s="335">
        <f>INDEX('NOx &amp; CO2'!$T$6:$W$10,MATCH($C131,'NOx &amp; CO2'!$R$6:$R$10,1),MATCH(BB$108,'NOx &amp; CO2'!$T$5:$W$5,1))*BA131</f>
        <v>1.4200000000000008E-2</v>
      </c>
      <c r="BC131" s="335">
        <f>INDEX('NOx &amp; CO2'!$T$6:$W$10,MATCH($C131,'NOx &amp; CO2'!$R$6:$R$10,1),MATCH(BC$108,'NOx &amp; CO2'!$T$5:$W$5,1))*BB131</f>
        <v>1.4200000000000008E-2</v>
      </c>
      <c r="BD131" s="335">
        <f>INDEX('NOx &amp; CO2'!$T$6:$W$10,MATCH($C131,'NOx &amp; CO2'!$R$6:$R$10,1),MATCH(BD$108,'NOx &amp; CO2'!$T$5:$W$5,1))*BC131</f>
        <v>1.4200000000000008E-2</v>
      </c>
      <c r="BE131" s="335">
        <f>INDEX('NOx &amp; CO2'!$T$6:$W$10,MATCH($C131,'NOx &amp; CO2'!$R$6:$R$10,1),MATCH(BE$108,'NOx &amp; CO2'!$T$5:$W$5,1))*BD131</f>
        <v>1.4200000000000008E-2</v>
      </c>
      <c r="BF131" s="335">
        <f>INDEX('NOx &amp; CO2'!$T$6:$W$10,MATCH($C131,'NOx &amp; CO2'!$R$6:$R$10,1),MATCH(BF$108,'NOx &amp; CO2'!$T$5:$W$5,1))*BE131</f>
        <v>1.4200000000000008E-2</v>
      </c>
      <c r="BG131" s="335">
        <f>INDEX('NOx &amp; CO2'!$T$6:$W$10,MATCH($C131,'NOx &amp; CO2'!$R$6:$R$10,1),MATCH(BG$108,'NOx &amp; CO2'!$T$5:$W$5,1))*BF131</f>
        <v>1.4200000000000008E-2</v>
      </c>
      <c r="BH131" s="335">
        <f>INDEX('NOx &amp; CO2'!$T$6:$W$10,MATCH($C131,'NOx &amp; CO2'!$R$6:$R$10,1),MATCH(BH$108,'NOx &amp; CO2'!$T$5:$W$5,1))*BG131</f>
        <v>1.4200000000000008E-2</v>
      </c>
      <c r="BI131" s="335">
        <f>INDEX('NOx &amp; CO2'!$T$6:$W$10,MATCH($C131,'NOx &amp; CO2'!$R$6:$R$10,1),MATCH(BI$108,'NOx &amp; CO2'!$T$5:$W$5,1))*BH131</f>
        <v>1.4200000000000008E-2</v>
      </c>
      <c r="BJ131" s="335">
        <f>INDEX('NOx &amp; CO2'!$T$6:$W$10,MATCH($C131,'NOx &amp; CO2'!$R$6:$R$10,1),MATCH(BJ$108,'NOx &amp; CO2'!$T$5:$W$5,1))*BI131</f>
        <v>1.4200000000000008E-2</v>
      </c>
      <c r="BK131" s="335">
        <f>INDEX('NOx &amp; CO2'!$T$6:$W$10,MATCH($C131,'NOx &amp; CO2'!$R$6:$R$10,1),MATCH(BK$108,'NOx &amp; CO2'!$T$5:$W$5,1))*BJ131</f>
        <v>1.4200000000000008E-2</v>
      </c>
      <c r="BL131" s="335">
        <f>INDEX('NOx &amp; CO2'!$T$6:$W$10,MATCH($C131,'NOx &amp; CO2'!$R$6:$R$10,1),MATCH(BL$108,'NOx &amp; CO2'!$T$5:$W$5,1))*BK131</f>
        <v>1.4200000000000008E-2</v>
      </c>
      <c r="BM131" s="335">
        <f>INDEX('NOx &amp; CO2'!$T$6:$W$10,MATCH($C131,'NOx &amp; CO2'!$R$6:$R$10,1),MATCH(BM$108,'NOx &amp; CO2'!$T$5:$W$5,1))*BL131</f>
        <v>1.4200000000000008E-2</v>
      </c>
      <c r="BN131" s="335">
        <f>INDEX('NOx &amp; CO2'!$T$6:$W$10,MATCH($C131,'NOx &amp; CO2'!$R$6:$R$10,1),MATCH(BN$108,'NOx &amp; CO2'!$T$5:$W$5,1))*BM131</f>
        <v>1.4200000000000008E-2</v>
      </c>
      <c r="BO131" s="335">
        <f>INDEX('NOx &amp; CO2'!$T$6:$W$10,MATCH($C131,'NOx &amp; CO2'!$R$6:$R$10,1),MATCH(BO$108,'NOx &amp; CO2'!$T$5:$W$5,1))*BN131</f>
        <v>1.4200000000000008E-2</v>
      </c>
      <c r="BP131" s="335">
        <f>INDEX('NOx &amp; CO2'!$T$6:$W$10,MATCH($C131,'NOx &amp; CO2'!$R$6:$R$10,1),MATCH(BP$108,'NOx &amp; CO2'!$T$5:$W$5,1))*BO131</f>
        <v>1.4200000000000008E-2</v>
      </c>
      <c r="BQ131" s="335">
        <f>INDEX('NOx &amp; CO2'!$T$6:$W$10,MATCH($C131,'NOx &amp; CO2'!$R$6:$R$10,1),MATCH(BQ$108,'NOx &amp; CO2'!$T$5:$W$5,1))*BP131</f>
        <v>1.4200000000000008E-2</v>
      </c>
      <c r="BR131" s="335">
        <f>INDEX('NOx &amp; CO2'!$T$6:$W$10,MATCH($C131,'NOx &amp; CO2'!$R$6:$R$10,1),MATCH(BR$108,'NOx &amp; CO2'!$T$5:$W$5,1))*BQ131</f>
        <v>1.4200000000000008E-2</v>
      </c>
      <c r="BS131" s="335">
        <f>INDEX('NOx &amp; CO2'!$T$6:$W$10,MATCH($C131,'NOx &amp; CO2'!$R$6:$R$10,1),MATCH(BS$108,'NOx &amp; CO2'!$T$5:$W$5,1))*BR131</f>
        <v>1.4200000000000008E-2</v>
      </c>
      <c r="BT131" s="335">
        <f>INDEX('NOx &amp; CO2'!$T$6:$W$10,MATCH($C131,'NOx &amp; CO2'!$R$6:$R$10,1),MATCH(BT$108,'NOx &amp; CO2'!$T$5:$W$5,1))*BS131</f>
        <v>1.4200000000000008E-2</v>
      </c>
      <c r="BU131" s="335">
        <f>INDEX('NOx &amp; CO2'!$T$6:$W$10,MATCH($C131,'NOx &amp; CO2'!$R$6:$R$10,1),MATCH(BU$108,'NOx &amp; CO2'!$T$5:$W$5,1))*BT131</f>
        <v>1.4200000000000008E-2</v>
      </c>
      <c r="BV131" s="335">
        <f>INDEX('NOx &amp; CO2'!$T$6:$W$10,MATCH($C131,'NOx &amp; CO2'!$R$6:$R$10,1),MATCH(BV$108,'NOx &amp; CO2'!$T$5:$W$5,1))*BU131</f>
        <v>1.4200000000000008E-2</v>
      </c>
      <c r="BW131" s="335">
        <f>INDEX('NOx &amp; CO2'!$T$6:$W$10,MATCH($C131,'NOx &amp; CO2'!$R$6:$R$10,1),MATCH(BW$108,'NOx &amp; CO2'!$T$5:$W$5,1))*BV131</f>
        <v>1.4200000000000008E-2</v>
      </c>
      <c r="BX131" s="335">
        <f>INDEX('NOx &amp; CO2'!$T$6:$W$10,MATCH($C131,'NOx &amp; CO2'!$R$6:$R$10,1),MATCH(BX$108,'NOx &amp; CO2'!$T$5:$W$5,1))*BW131</f>
        <v>1.4200000000000008E-2</v>
      </c>
      <c r="BY131" s="335">
        <f>INDEX('NOx &amp; CO2'!$T$6:$W$10,MATCH($C131,'NOx &amp; CO2'!$R$6:$R$10,1),MATCH(BY$108,'NOx &amp; CO2'!$T$5:$W$5,1))*BX131</f>
        <v>1.4200000000000008E-2</v>
      </c>
      <c r="BZ131" s="335">
        <f>INDEX('NOx &amp; CO2'!$T$6:$W$10,MATCH($C131,'NOx &amp; CO2'!$R$6:$R$10,1),MATCH(BZ$108,'NOx &amp; CO2'!$T$5:$W$5,1))*BY131</f>
        <v>1.4200000000000008E-2</v>
      </c>
      <c r="CA131" s="335">
        <f>INDEX('NOx &amp; CO2'!$T$6:$W$10,MATCH($C131,'NOx &amp; CO2'!$R$6:$R$10,1),MATCH(CA$108,'NOx &amp; CO2'!$T$5:$W$5,1))*BZ131</f>
        <v>1.4200000000000008E-2</v>
      </c>
      <c r="CB131" s="335">
        <f>INDEX('NOx &amp; CO2'!$T$6:$W$10,MATCH($C131,'NOx &amp; CO2'!$R$6:$R$10,1),MATCH(CB$108,'NOx &amp; CO2'!$T$5:$W$5,1))*CA131</f>
        <v>1.4200000000000008E-2</v>
      </c>
      <c r="CC131" s="335">
        <f>INDEX('NOx &amp; CO2'!$T$6:$W$10,MATCH($C131,'NOx &amp; CO2'!$R$6:$R$10,1),MATCH(CC$108,'NOx &amp; CO2'!$T$5:$W$5,1))*CB131</f>
        <v>1.4200000000000008E-2</v>
      </c>
      <c r="CD131" s="335">
        <f>INDEX('NOx &amp; CO2'!$T$6:$W$10,MATCH($C131,'NOx &amp; CO2'!$R$6:$R$10,1),MATCH(CD$108,'NOx &amp; CO2'!$T$5:$W$5,1))*CC131</f>
        <v>1.4200000000000008E-2</v>
      </c>
      <c r="CE131" s="335">
        <f>INDEX('NOx &amp; CO2'!$T$6:$W$10,MATCH($C131,'NOx &amp; CO2'!$R$6:$R$10,1),MATCH(CE$108,'NOx &amp; CO2'!$T$5:$W$5,1))*CD131</f>
        <v>1.4200000000000008E-2</v>
      </c>
      <c r="CF131" s="335">
        <f>INDEX('NOx &amp; CO2'!$T$6:$W$10,MATCH($C131,'NOx &amp; CO2'!$R$6:$R$10,1),MATCH(CF$108,'NOx &amp; CO2'!$T$5:$W$5,1))*CE131</f>
        <v>1.4200000000000008E-2</v>
      </c>
      <c r="CG131" s="335">
        <f>INDEX('NOx &amp; CO2'!$T$6:$W$10,MATCH($C131,'NOx &amp; CO2'!$R$6:$R$10,1),MATCH(CG$108,'NOx &amp; CO2'!$T$5:$W$5,1))*CF131</f>
        <v>1.4200000000000008E-2</v>
      </c>
      <c r="CH131" s="335">
        <f>INDEX('NOx &amp; CO2'!$T$6:$W$10,MATCH($C131,'NOx &amp; CO2'!$R$6:$R$10,1),MATCH(CH$108,'NOx &amp; CO2'!$T$5:$W$5,1))*CG131</f>
        <v>1.4200000000000008E-2</v>
      </c>
      <c r="CI131" s="335">
        <f>INDEX('NOx &amp; CO2'!$T$6:$W$10,MATCH($C131,'NOx &amp; CO2'!$R$6:$R$10,1),MATCH(CI$108,'NOx &amp; CO2'!$T$5:$W$5,1))*CH131</f>
        <v>1.4200000000000008E-2</v>
      </c>
      <c r="CJ131" s="335">
        <f>INDEX('NOx &amp; CO2'!$T$6:$W$10,MATCH($C131,'NOx &amp; CO2'!$R$6:$R$10,1),MATCH(CJ$108,'NOx &amp; CO2'!$T$5:$W$5,1))*CI131</f>
        <v>1.4200000000000008E-2</v>
      </c>
      <c r="CK131" s="335">
        <f>INDEX('NOx &amp; CO2'!$T$6:$W$10,MATCH($C131,'NOx &amp; CO2'!$R$6:$R$10,1),MATCH(CK$108,'NOx &amp; CO2'!$T$5:$W$5,1))*CJ131</f>
        <v>1.4200000000000008E-2</v>
      </c>
      <c r="CL131" s="335">
        <f>INDEX('NOx &amp; CO2'!$T$6:$W$10,MATCH($C131,'NOx &amp; CO2'!$R$6:$R$10,1),MATCH(CL$108,'NOx &amp; CO2'!$T$5:$W$5,1))*CK131</f>
        <v>1.4200000000000008E-2</v>
      </c>
      <c r="CM131" s="335">
        <f>INDEX('NOx &amp; CO2'!$T$6:$W$10,MATCH($C131,'NOx &amp; CO2'!$R$6:$R$10,1),MATCH(CM$108,'NOx &amp; CO2'!$T$5:$W$5,1))*CL131</f>
        <v>1.4200000000000008E-2</v>
      </c>
      <c r="CN131" s="335">
        <f>INDEX('NOx &amp; CO2'!$T$6:$W$10,MATCH($C131,'NOx &amp; CO2'!$R$6:$R$10,1),MATCH(CN$108,'NOx &amp; CO2'!$T$5:$W$5,1))*CM131</f>
        <v>1.4200000000000008E-2</v>
      </c>
      <c r="CO131" s="335">
        <f>INDEX('NOx &amp; CO2'!$T$6:$W$10,MATCH($C131,'NOx &amp; CO2'!$R$6:$R$10,1),MATCH(CO$108,'NOx &amp; CO2'!$T$5:$W$5,1))*CN131</f>
        <v>1.4200000000000008E-2</v>
      </c>
      <c r="CP131" s="335">
        <f>INDEX('NOx &amp; CO2'!$T$6:$W$10,MATCH($C131,'NOx &amp; CO2'!$R$6:$R$10,1),MATCH(CP$108,'NOx &amp; CO2'!$T$5:$W$5,1))*CO131</f>
        <v>1.4200000000000008E-2</v>
      </c>
      <c r="CQ131" s="335">
        <f>INDEX('NOx &amp; CO2'!$T$6:$W$10,MATCH($C131,'NOx &amp; CO2'!$R$6:$R$10,1),MATCH(CQ$108,'NOx &amp; CO2'!$T$5:$W$5,1))*CP131</f>
        <v>1.4200000000000008E-2</v>
      </c>
      <c r="CR131" s="335">
        <f>INDEX('NOx &amp; CO2'!$T$6:$W$10,MATCH($C131,'NOx &amp; CO2'!$R$6:$R$10,1),MATCH(CR$108,'NOx &amp; CO2'!$T$5:$W$5,1))*CQ131</f>
        <v>1.4200000000000008E-2</v>
      </c>
      <c r="CS131" s="335">
        <f>INDEX('NOx &amp; CO2'!$T$6:$W$10,MATCH($C131,'NOx &amp; CO2'!$R$6:$R$10,1),MATCH(CS$108,'NOx &amp; CO2'!$T$5:$W$5,1))*CR131</f>
        <v>1.4200000000000008E-2</v>
      </c>
    </row>
    <row r="132" spans="1:97" s="323" customFormat="1" x14ac:dyDescent="0.25">
      <c r="A132" s="278">
        <f t="shared" ref="A132" si="150">A71</f>
        <v>0</v>
      </c>
      <c r="B132" s="278" t="str">
        <f>'UA basår'!B30</f>
        <v>0 0</v>
      </c>
      <c r="C132" s="278">
        <f t="shared" ref="C132" si="151">C71</f>
        <v>0</v>
      </c>
      <c r="D132" s="565">
        <f>INDEX('NOx &amp; CO2'!$E$6:$I$10,MATCH($C132,'NOx &amp; CO2'!$C$6:$C$10,1),MATCH(D$108,'NOx &amp; CO2'!$E$5:$H$5,1))</f>
        <v>7.17E-2</v>
      </c>
      <c r="E132" s="565">
        <f>INDEX('NOx &amp; CO2'!$T$6:$W$10,MATCH($C132,'NOx &amp; CO2'!$R$6:$R$10,1),MATCH(E$108,'NOx &amp; CO2'!$T$5:$W$5,1))*D132</f>
        <v>6.8558723496039697E-2</v>
      </c>
      <c r="F132" s="565">
        <f>INDEX('NOx &amp; CO2'!$T$6:$W$10,MATCH($C132,'NOx &amp; CO2'!$R$6:$R$10,1),MATCH(F$108,'NOx &amp; CO2'!$T$5:$W$5,1))*E132</f>
        <v>6.5555070675124491E-2</v>
      </c>
      <c r="G132" s="565">
        <f>INDEX('NOx &amp; CO2'!$T$6:$W$10,MATCH($C132,'NOx &amp; CO2'!$R$6:$R$10,1),MATCH(G$108,'NOx &amp; CO2'!$T$5:$W$5,1))*F132</f>
        <v>6.2683012052708514E-2</v>
      </c>
      <c r="H132" s="565">
        <f>INDEX('NOx &amp; CO2'!$T$6:$W$10,MATCH($C132,'NOx &amp; CO2'!$R$6:$R$10,1),MATCH(H$108,'NOx &amp; CO2'!$T$5:$W$5,1))*G132</f>
        <v>5.9936782304331478E-2</v>
      </c>
      <c r="I132" s="565">
        <f>INDEX('NOx &amp; CO2'!$T$6:$W$10,MATCH($C132,'NOx &amp; CO2'!$R$6:$R$10,1),MATCH(I$108,'NOx &amp; CO2'!$T$5:$W$5,1))*H132</f>
        <v>5.7310868692398702E-2</v>
      </c>
      <c r="J132" s="565">
        <f>INDEX('NOx &amp; CO2'!$T$6:$W$10,MATCH($C132,'NOx &amp; CO2'!$R$6:$R$10,1),MATCH(J$108,'NOx &amp; CO2'!$T$5:$W$5,1))*I132</f>
        <v>5.4800000000000008E-2</v>
      </c>
      <c r="K132" s="565">
        <f>INDEX('NOx &amp; CO2'!$T$6:$W$10,MATCH($C132,'NOx &amp; CO2'!$R$6:$R$10,1),MATCH(K$108,'NOx &amp; CO2'!$T$5:$W$5,1))*J132</f>
        <v>5.268069525177068E-2</v>
      </c>
      <c r="L132" s="565">
        <f>INDEX('NOx &amp; CO2'!$T$6:$W$10,MATCH($C132,'NOx &amp; CO2'!$R$6:$R$10,1),MATCH(L$108,'NOx &amp; CO2'!$T$5:$W$5,1))*K132</f>
        <v>5.0643351317699516E-2</v>
      </c>
      <c r="M132" s="565">
        <f>INDEX('NOx &amp; CO2'!$T$6:$W$10,MATCH($C132,'NOx &amp; CO2'!$R$6:$R$10,1),MATCH(M$108,'NOx &amp; CO2'!$T$5:$W$5,1))*L132</f>
        <v>4.8684798490804503E-2</v>
      </c>
      <c r="N132" s="565">
        <f>INDEX('NOx &amp; CO2'!$T$6:$W$10,MATCH($C132,'NOx &amp; CO2'!$R$6:$R$10,1),MATCH(N$108,'NOx &amp; CO2'!$T$5:$W$5,1))*M132</f>
        <v>4.6801989647590088E-2</v>
      </c>
      <c r="O132" s="565">
        <f>INDEX('NOx &amp; CO2'!$T$6:$W$10,MATCH($C132,'NOx &amp; CO2'!$R$6:$R$10,1),MATCH(O$108,'NOx &amp; CO2'!$T$5:$W$5,1))*N132</f>
        <v>4.4991995507321518E-2</v>
      </c>
      <c r="P132" s="565">
        <f>INDEX('NOx &amp; CO2'!$T$6:$W$10,MATCH($C132,'NOx &amp; CO2'!$R$6:$R$10,1),MATCH(P$108,'NOx &amp; CO2'!$T$5:$W$5,1))*O132</f>
        <v>4.3252000074639418E-2</v>
      </c>
      <c r="Q132" s="565">
        <f>INDEX('NOx &amp; CO2'!$T$6:$W$10,MATCH($C132,'NOx &amp; CO2'!$R$6:$R$10,1),MATCH(Q$108,'NOx &amp; CO2'!$T$5:$W$5,1))*P132</f>
        <v>4.1579296258424117E-2</v>
      </c>
      <c r="R132" s="565">
        <f>INDEX('NOx &amp; CO2'!$T$6:$W$10,MATCH($C132,'NOx &amp; CO2'!$R$6:$R$10,1),MATCH(R$108,'NOx &amp; CO2'!$T$5:$W$5,1))*Q132</f>
        <v>3.9971281660093602E-2</v>
      </c>
      <c r="S132" s="565">
        <f>INDEX('NOx &amp; CO2'!$T$6:$W$10,MATCH($C132,'NOx &amp; CO2'!$R$6:$R$10,1),MATCH(S$108,'NOx &amp; CO2'!$T$5:$W$5,1))*R132</f>
        <v>3.8425454524782507E-2</v>
      </c>
      <c r="T132" s="565">
        <f>INDEX('NOx &amp; CO2'!$T$6:$W$10,MATCH($C132,'NOx &amp; CO2'!$R$6:$R$10,1),MATCH(T$108,'NOx &amp; CO2'!$T$5:$W$5,1))*S132</f>
        <v>3.6939409849102912E-2</v>
      </c>
      <c r="U132" s="565">
        <f>INDEX('NOx &amp; CO2'!$T$6:$W$10,MATCH($C132,'NOx &amp; CO2'!$R$6:$R$10,1),MATCH(U$108,'NOx &amp; CO2'!$T$5:$W$5,1))*T132</f>
        <v>3.5510835639431505E-2</v>
      </c>
      <c r="V132" s="565">
        <f>INDEX('NOx &amp; CO2'!$T$6:$W$10,MATCH($C132,'NOx &amp; CO2'!$R$6:$R$10,1),MATCH(V$108,'NOx &amp; CO2'!$T$5:$W$5,1))*U132</f>
        <v>3.4137509314901608E-2</v>
      </c>
      <c r="W132" s="565">
        <f>INDEX('NOx &amp; CO2'!$T$6:$W$10,MATCH($C132,'NOx &amp; CO2'!$R$6:$R$10,1),MATCH(W$108,'NOx &amp; CO2'!$T$5:$W$5,1))*V132</f>
        <v>3.2817294249503907E-2</v>
      </c>
      <c r="X132" s="565">
        <f>INDEX('NOx &amp; CO2'!$T$6:$W$10,MATCH($C132,'NOx &amp; CO2'!$R$6:$R$10,1),MATCH(X$108,'NOx &amp; CO2'!$T$5:$W$5,1))*W132</f>
        <v>3.1548136447916084E-2</v>
      </c>
      <c r="Y132" s="565">
        <f>INDEX('NOx &amp; CO2'!$T$6:$W$10,MATCH($C132,'NOx &amp; CO2'!$R$6:$R$10,1),MATCH(Y$108,'NOx &amp; CO2'!$T$5:$W$5,1))*X132</f>
        <v>3.0328061349889527E-2</v>
      </c>
      <c r="Z132" s="565">
        <f>INDEX('NOx &amp; CO2'!$T$6:$W$10,MATCH($C132,'NOx &amp; CO2'!$R$6:$R$10,1),MATCH(Z$108,'NOx &amp; CO2'!$T$5:$W$5,1))*Y132</f>
        <v>2.9155170758221438E-2</v>
      </c>
      <c r="AA132" s="335">
        <f>INDEX('NOx &amp; CO2'!$T$6:$W$10,MATCH($C132,'NOx &amp; CO2'!$R$6:$R$10,1),MATCH(AA$108,'NOx &amp; CO2'!$T$5:$W$5,1))*Z132</f>
        <v>2.8027639885532835E-2</v>
      </c>
      <c r="AB132" s="335">
        <f>INDEX('NOx &amp; CO2'!$T$6:$W$10,MATCH($C132,'NOx &amp; CO2'!$R$6:$R$10,1),MATCH(AB$108,'NOx &amp; CO2'!$T$5:$W$5,1))*AA132</f>
        <v>2.6943714515257809E-2</v>
      </c>
      <c r="AC132" s="335">
        <f>INDEX('NOx &amp; CO2'!$T$6:$W$10,MATCH($C132,'NOx &amp; CO2'!$R$6:$R$10,1),MATCH(AC$108,'NOx &amp; CO2'!$T$5:$W$5,1))*AB132</f>
        <v>2.5901708272427128E-2</v>
      </c>
      <c r="AD132" s="335">
        <f>INDEX('NOx &amp; CO2'!$T$6:$W$10,MATCH($C132,'NOx &amp; CO2'!$R$6:$R$10,1),MATCH(AD$108,'NOx &amp; CO2'!$T$5:$W$5,1))*AC132</f>
        <v>2.4900000000000019E-2</v>
      </c>
      <c r="AE132" s="335">
        <f>INDEX('NOx &amp; CO2'!$T$6:$W$10,MATCH($C132,'NOx &amp; CO2'!$R$6:$R$10,1),MATCH(AE$108,'NOx &amp; CO2'!$T$5:$W$5,1))*AD132</f>
        <v>2.4210502134589099E-2</v>
      </c>
      <c r="AF132" s="335">
        <f>INDEX('NOx &amp; CO2'!$T$6:$W$10,MATCH($C132,'NOx &amp; CO2'!$R$6:$R$10,1),MATCH(AF$108,'NOx &amp; CO2'!$T$5:$W$5,1))*AE132</f>
        <v>2.3540096932086061E-2</v>
      </c>
      <c r="AG132" s="335">
        <f>INDEX('NOx &amp; CO2'!$T$6:$W$10,MATCH($C132,'NOx &amp; CO2'!$R$6:$R$10,1),MATCH(AG$108,'NOx &amp; CO2'!$T$5:$W$5,1))*AF132</f>
        <v>2.2888255703723031E-2</v>
      </c>
      <c r="AH132" s="335">
        <f>INDEX('NOx &amp; CO2'!$T$6:$W$10,MATCH($C132,'NOx &amp; CO2'!$R$6:$R$10,1),MATCH(AH$108,'NOx &amp; CO2'!$T$5:$W$5,1))*AG132</f>
        <v>2.2254464400482215E-2</v>
      </c>
      <c r="AI132" s="335">
        <f>INDEX('NOx &amp; CO2'!$T$6:$W$10,MATCH($C132,'NOx &amp; CO2'!$R$6:$R$10,1),MATCH(AI$108,'NOx &amp; CO2'!$T$5:$W$5,1))*AH132</f>
        <v>2.1638223207711301E-2</v>
      </c>
      <c r="AJ132" s="335">
        <f>INDEX('NOx &amp; CO2'!$T$6:$W$10,MATCH($C132,'NOx &amp; CO2'!$R$6:$R$10,1),MATCH(AJ$108,'NOx &amp; CO2'!$T$5:$W$5,1))*AI132</f>
        <v>2.1039046150964236E-2</v>
      </c>
      <c r="AK132" s="335">
        <f>INDEX('NOx &amp; CO2'!$T$6:$W$10,MATCH($C132,'NOx &amp; CO2'!$R$6:$R$10,1),MATCH(AK$108,'NOx &amp; CO2'!$T$5:$W$5,1))*AJ132</f>
        <v>2.0456460712756541E-2</v>
      </c>
      <c r="AL132" s="335">
        <f>INDEX('NOx &amp; CO2'!$T$6:$W$10,MATCH($C132,'NOx &amp; CO2'!$R$6:$R$10,1),MATCH(AL$108,'NOx &amp; CO2'!$T$5:$W$5,1))*AK132</f>
        <v>1.9890007459932926E-2</v>
      </c>
      <c r="AM132" s="335">
        <f>INDEX('NOx &amp; CO2'!$T$6:$W$10,MATCH($C132,'NOx &amp; CO2'!$R$6:$R$10,1),MATCH(AM$108,'NOx &amp; CO2'!$T$5:$W$5,1))*AL132</f>
        <v>1.9339239681353367E-2</v>
      </c>
      <c r="AN132" s="335">
        <f>INDEX('NOx &amp; CO2'!$T$6:$W$10,MATCH($C132,'NOx &amp; CO2'!$R$6:$R$10,1),MATCH(AN$108,'NOx &amp; CO2'!$T$5:$W$5,1))*AM132</f>
        <v>1.8803723035611869E-2</v>
      </c>
      <c r="AO132" s="335">
        <f>INDEX('NOx &amp; CO2'!$T$6:$W$10,MATCH($C132,'NOx &amp; CO2'!$R$6:$R$10,1),MATCH(AO$108,'NOx &amp; CO2'!$T$5:$W$5,1))*AN132</f>
        <v>1.8283035208510164E-2</v>
      </c>
      <c r="AP132" s="335">
        <f>INDEX('NOx &amp; CO2'!$T$6:$W$10,MATCH($C132,'NOx &amp; CO2'!$R$6:$R$10,1),MATCH(AP$108,'NOx &amp; CO2'!$T$5:$W$5,1))*AO132</f>
        <v>1.777676558001617E-2</v>
      </c>
      <c r="AQ132" s="335">
        <f>INDEX('NOx &amp; CO2'!$T$6:$W$10,MATCH($C132,'NOx &amp; CO2'!$R$6:$R$10,1),MATCH(AQ$108,'NOx &amp; CO2'!$T$5:$W$5,1))*AP132</f>
        <v>1.7284514900444626E-2</v>
      </c>
      <c r="AR132" s="335">
        <f>INDEX('NOx &amp; CO2'!$T$6:$W$10,MATCH($C132,'NOx &amp; CO2'!$R$6:$R$10,1),MATCH(AR$108,'NOx &amp; CO2'!$T$5:$W$5,1))*AQ132</f>
        <v>1.6805894975604474E-2</v>
      </c>
      <c r="AS132" s="335">
        <f>INDEX('NOx &amp; CO2'!$T$6:$W$10,MATCH($C132,'NOx &amp; CO2'!$R$6:$R$10,1),MATCH(AS$108,'NOx &amp; CO2'!$T$5:$W$5,1))*AR132</f>
        <v>1.6340528360664741E-2</v>
      </c>
      <c r="AT132" s="335">
        <f>INDEX('NOx &amp; CO2'!$T$6:$W$10,MATCH($C132,'NOx &amp; CO2'!$R$6:$R$10,1),MATCH(AT$108,'NOx &amp; CO2'!$T$5:$W$5,1))*AS132</f>
        <v>1.5888048062497474E-2</v>
      </c>
      <c r="AU132" s="335">
        <f>INDEX('NOx &amp; CO2'!$T$6:$W$10,MATCH($C132,'NOx &amp; CO2'!$R$6:$R$10,1),MATCH(AU$108,'NOx &amp; CO2'!$T$5:$W$5,1))*AT132</f>
        <v>1.5448097250263013E-2</v>
      </c>
      <c r="AV132" s="335">
        <f>INDEX('NOx &amp; CO2'!$T$6:$W$10,MATCH($C132,'NOx &amp; CO2'!$R$6:$R$10,1),MATCH(AV$108,'NOx &amp; CO2'!$T$5:$W$5,1))*AU132</f>
        <v>1.5020328974009333E-2</v>
      </c>
      <c r="AW132" s="335">
        <f>INDEX('NOx &amp; CO2'!$T$6:$W$10,MATCH($C132,'NOx &amp; CO2'!$R$6:$R$10,1),MATCH(AW$108,'NOx &amp; CO2'!$T$5:$W$5,1))*AV132</f>
        <v>1.4604405891063581E-2</v>
      </c>
      <c r="AX132" s="335">
        <f>INDEX('NOx &amp; CO2'!$T$6:$W$10,MATCH($C132,'NOx &amp; CO2'!$R$6:$R$10,1),MATCH(AX$108,'NOx &amp; CO2'!$T$5:$W$5,1))*AW132</f>
        <v>1.4200000000000008E-2</v>
      </c>
      <c r="AY132" s="335">
        <f>INDEX('NOx &amp; CO2'!$T$6:$W$10,MATCH($C132,'NOx &amp; CO2'!$R$6:$R$10,1),MATCH(AY$108,'NOx &amp; CO2'!$T$5:$W$5,1))*AX132</f>
        <v>1.4200000000000008E-2</v>
      </c>
      <c r="AZ132" s="335">
        <f>INDEX('NOx &amp; CO2'!$T$6:$W$10,MATCH($C132,'NOx &amp; CO2'!$R$6:$R$10,1),MATCH(AZ$108,'NOx &amp; CO2'!$T$5:$W$5,1))*AY132</f>
        <v>1.4200000000000008E-2</v>
      </c>
      <c r="BA132" s="335">
        <f>INDEX('NOx &amp; CO2'!$T$6:$W$10,MATCH($C132,'NOx &amp; CO2'!$R$6:$R$10,1),MATCH(BA$108,'NOx &amp; CO2'!$T$5:$W$5,1))*AZ132</f>
        <v>1.4200000000000008E-2</v>
      </c>
      <c r="BB132" s="335">
        <f>INDEX('NOx &amp; CO2'!$T$6:$W$10,MATCH($C132,'NOx &amp; CO2'!$R$6:$R$10,1),MATCH(BB$108,'NOx &amp; CO2'!$T$5:$W$5,1))*BA132</f>
        <v>1.4200000000000008E-2</v>
      </c>
      <c r="BC132" s="335">
        <f>INDEX('NOx &amp; CO2'!$T$6:$W$10,MATCH($C132,'NOx &amp; CO2'!$R$6:$R$10,1),MATCH(BC$108,'NOx &amp; CO2'!$T$5:$W$5,1))*BB132</f>
        <v>1.4200000000000008E-2</v>
      </c>
      <c r="BD132" s="335">
        <f>INDEX('NOx &amp; CO2'!$T$6:$W$10,MATCH($C132,'NOx &amp; CO2'!$R$6:$R$10,1),MATCH(BD$108,'NOx &amp; CO2'!$T$5:$W$5,1))*BC132</f>
        <v>1.4200000000000008E-2</v>
      </c>
      <c r="BE132" s="335">
        <f>INDEX('NOx &amp; CO2'!$T$6:$W$10,MATCH($C132,'NOx &amp; CO2'!$R$6:$R$10,1),MATCH(BE$108,'NOx &amp; CO2'!$T$5:$W$5,1))*BD132</f>
        <v>1.4200000000000008E-2</v>
      </c>
      <c r="BF132" s="335">
        <f>INDEX('NOx &amp; CO2'!$T$6:$W$10,MATCH($C132,'NOx &amp; CO2'!$R$6:$R$10,1),MATCH(BF$108,'NOx &amp; CO2'!$T$5:$W$5,1))*BE132</f>
        <v>1.4200000000000008E-2</v>
      </c>
      <c r="BG132" s="335">
        <f>INDEX('NOx &amp; CO2'!$T$6:$W$10,MATCH($C132,'NOx &amp; CO2'!$R$6:$R$10,1),MATCH(BG$108,'NOx &amp; CO2'!$T$5:$W$5,1))*BF132</f>
        <v>1.4200000000000008E-2</v>
      </c>
      <c r="BH132" s="335">
        <f>INDEX('NOx &amp; CO2'!$T$6:$W$10,MATCH($C132,'NOx &amp; CO2'!$R$6:$R$10,1),MATCH(BH$108,'NOx &amp; CO2'!$T$5:$W$5,1))*BG132</f>
        <v>1.4200000000000008E-2</v>
      </c>
      <c r="BI132" s="335">
        <f>INDEX('NOx &amp; CO2'!$T$6:$W$10,MATCH($C132,'NOx &amp; CO2'!$R$6:$R$10,1),MATCH(BI$108,'NOx &amp; CO2'!$T$5:$W$5,1))*BH132</f>
        <v>1.4200000000000008E-2</v>
      </c>
      <c r="BJ132" s="335">
        <f>INDEX('NOx &amp; CO2'!$T$6:$W$10,MATCH($C132,'NOx &amp; CO2'!$R$6:$R$10,1),MATCH(BJ$108,'NOx &amp; CO2'!$T$5:$W$5,1))*BI132</f>
        <v>1.4200000000000008E-2</v>
      </c>
      <c r="BK132" s="335">
        <f>INDEX('NOx &amp; CO2'!$T$6:$W$10,MATCH($C132,'NOx &amp; CO2'!$R$6:$R$10,1),MATCH(BK$108,'NOx &amp; CO2'!$T$5:$W$5,1))*BJ132</f>
        <v>1.4200000000000008E-2</v>
      </c>
      <c r="BL132" s="335">
        <f>INDEX('NOx &amp; CO2'!$T$6:$W$10,MATCH($C132,'NOx &amp; CO2'!$R$6:$R$10,1),MATCH(BL$108,'NOx &amp; CO2'!$T$5:$W$5,1))*BK132</f>
        <v>1.4200000000000008E-2</v>
      </c>
      <c r="BM132" s="335">
        <f>INDEX('NOx &amp; CO2'!$T$6:$W$10,MATCH($C132,'NOx &amp; CO2'!$R$6:$R$10,1),MATCH(BM$108,'NOx &amp; CO2'!$T$5:$W$5,1))*BL132</f>
        <v>1.4200000000000008E-2</v>
      </c>
      <c r="BN132" s="335">
        <f>INDEX('NOx &amp; CO2'!$T$6:$W$10,MATCH($C132,'NOx &amp; CO2'!$R$6:$R$10,1),MATCH(BN$108,'NOx &amp; CO2'!$T$5:$W$5,1))*BM132</f>
        <v>1.4200000000000008E-2</v>
      </c>
      <c r="BO132" s="335">
        <f>INDEX('NOx &amp; CO2'!$T$6:$W$10,MATCH($C132,'NOx &amp; CO2'!$R$6:$R$10,1),MATCH(BO$108,'NOx &amp; CO2'!$T$5:$W$5,1))*BN132</f>
        <v>1.4200000000000008E-2</v>
      </c>
      <c r="BP132" s="335">
        <f>INDEX('NOx &amp; CO2'!$T$6:$W$10,MATCH($C132,'NOx &amp; CO2'!$R$6:$R$10,1),MATCH(BP$108,'NOx &amp; CO2'!$T$5:$W$5,1))*BO132</f>
        <v>1.4200000000000008E-2</v>
      </c>
      <c r="BQ132" s="335">
        <f>INDEX('NOx &amp; CO2'!$T$6:$W$10,MATCH($C132,'NOx &amp; CO2'!$R$6:$R$10,1),MATCH(BQ$108,'NOx &amp; CO2'!$T$5:$W$5,1))*BP132</f>
        <v>1.4200000000000008E-2</v>
      </c>
      <c r="BR132" s="335">
        <f>INDEX('NOx &amp; CO2'!$T$6:$W$10,MATCH($C132,'NOx &amp; CO2'!$R$6:$R$10,1),MATCH(BR$108,'NOx &amp; CO2'!$T$5:$W$5,1))*BQ132</f>
        <v>1.4200000000000008E-2</v>
      </c>
      <c r="BS132" s="335">
        <f>INDEX('NOx &amp; CO2'!$T$6:$W$10,MATCH($C132,'NOx &amp; CO2'!$R$6:$R$10,1),MATCH(BS$108,'NOx &amp; CO2'!$T$5:$W$5,1))*BR132</f>
        <v>1.4200000000000008E-2</v>
      </c>
      <c r="BT132" s="335">
        <f>INDEX('NOx &amp; CO2'!$T$6:$W$10,MATCH($C132,'NOx &amp; CO2'!$R$6:$R$10,1),MATCH(BT$108,'NOx &amp; CO2'!$T$5:$W$5,1))*BS132</f>
        <v>1.4200000000000008E-2</v>
      </c>
      <c r="BU132" s="335">
        <f>INDEX('NOx &amp; CO2'!$T$6:$W$10,MATCH($C132,'NOx &amp; CO2'!$R$6:$R$10,1),MATCH(BU$108,'NOx &amp; CO2'!$T$5:$W$5,1))*BT132</f>
        <v>1.4200000000000008E-2</v>
      </c>
      <c r="BV132" s="335">
        <f>INDEX('NOx &amp; CO2'!$T$6:$W$10,MATCH($C132,'NOx &amp; CO2'!$R$6:$R$10,1),MATCH(BV$108,'NOx &amp; CO2'!$T$5:$W$5,1))*BU132</f>
        <v>1.4200000000000008E-2</v>
      </c>
      <c r="BW132" s="335">
        <f>INDEX('NOx &amp; CO2'!$T$6:$W$10,MATCH($C132,'NOx &amp; CO2'!$R$6:$R$10,1),MATCH(BW$108,'NOx &amp; CO2'!$T$5:$W$5,1))*BV132</f>
        <v>1.4200000000000008E-2</v>
      </c>
      <c r="BX132" s="335">
        <f>INDEX('NOx &amp; CO2'!$T$6:$W$10,MATCH($C132,'NOx &amp; CO2'!$R$6:$R$10,1),MATCH(BX$108,'NOx &amp; CO2'!$T$5:$W$5,1))*BW132</f>
        <v>1.4200000000000008E-2</v>
      </c>
      <c r="BY132" s="335">
        <f>INDEX('NOx &amp; CO2'!$T$6:$W$10,MATCH($C132,'NOx &amp; CO2'!$R$6:$R$10,1),MATCH(BY$108,'NOx &amp; CO2'!$T$5:$W$5,1))*BX132</f>
        <v>1.4200000000000008E-2</v>
      </c>
      <c r="BZ132" s="335">
        <f>INDEX('NOx &amp; CO2'!$T$6:$W$10,MATCH($C132,'NOx &amp; CO2'!$R$6:$R$10,1),MATCH(BZ$108,'NOx &amp; CO2'!$T$5:$W$5,1))*BY132</f>
        <v>1.4200000000000008E-2</v>
      </c>
      <c r="CA132" s="335">
        <f>INDEX('NOx &amp; CO2'!$T$6:$W$10,MATCH($C132,'NOx &amp; CO2'!$R$6:$R$10,1),MATCH(CA$108,'NOx &amp; CO2'!$T$5:$W$5,1))*BZ132</f>
        <v>1.4200000000000008E-2</v>
      </c>
      <c r="CB132" s="335">
        <f>INDEX('NOx &amp; CO2'!$T$6:$W$10,MATCH($C132,'NOx &amp; CO2'!$R$6:$R$10,1),MATCH(CB$108,'NOx &amp; CO2'!$T$5:$W$5,1))*CA132</f>
        <v>1.4200000000000008E-2</v>
      </c>
      <c r="CC132" s="335">
        <f>INDEX('NOx &amp; CO2'!$T$6:$W$10,MATCH($C132,'NOx &amp; CO2'!$R$6:$R$10,1),MATCH(CC$108,'NOx &amp; CO2'!$T$5:$W$5,1))*CB132</f>
        <v>1.4200000000000008E-2</v>
      </c>
      <c r="CD132" s="335">
        <f>INDEX('NOx &amp; CO2'!$T$6:$W$10,MATCH($C132,'NOx &amp; CO2'!$R$6:$R$10,1),MATCH(CD$108,'NOx &amp; CO2'!$T$5:$W$5,1))*CC132</f>
        <v>1.4200000000000008E-2</v>
      </c>
      <c r="CE132" s="335">
        <f>INDEX('NOx &amp; CO2'!$T$6:$W$10,MATCH($C132,'NOx &amp; CO2'!$R$6:$R$10,1),MATCH(CE$108,'NOx &amp; CO2'!$T$5:$W$5,1))*CD132</f>
        <v>1.4200000000000008E-2</v>
      </c>
      <c r="CF132" s="335">
        <f>INDEX('NOx &amp; CO2'!$T$6:$W$10,MATCH($C132,'NOx &amp; CO2'!$R$6:$R$10,1),MATCH(CF$108,'NOx &amp; CO2'!$T$5:$W$5,1))*CE132</f>
        <v>1.4200000000000008E-2</v>
      </c>
      <c r="CG132" s="335">
        <f>INDEX('NOx &amp; CO2'!$T$6:$W$10,MATCH($C132,'NOx &amp; CO2'!$R$6:$R$10,1),MATCH(CG$108,'NOx &amp; CO2'!$T$5:$W$5,1))*CF132</f>
        <v>1.4200000000000008E-2</v>
      </c>
      <c r="CH132" s="335">
        <f>INDEX('NOx &amp; CO2'!$T$6:$W$10,MATCH($C132,'NOx &amp; CO2'!$R$6:$R$10,1),MATCH(CH$108,'NOx &amp; CO2'!$T$5:$W$5,1))*CG132</f>
        <v>1.4200000000000008E-2</v>
      </c>
      <c r="CI132" s="335">
        <f>INDEX('NOx &amp; CO2'!$T$6:$W$10,MATCH($C132,'NOx &amp; CO2'!$R$6:$R$10,1),MATCH(CI$108,'NOx &amp; CO2'!$T$5:$W$5,1))*CH132</f>
        <v>1.4200000000000008E-2</v>
      </c>
      <c r="CJ132" s="335">
        <f>INDEX('NOx &amp; CO2'!$T$6:$W$10,MATCH($C132,'NOx &amp; CO2'!$R$6:$R$10,1),MATCH(CJ$108,'NOx &amp; CO2'!$T$5:$W$5,1))*CI132</f>
        <v>1.4200000000000008E-2</v>
      </c>
      <c r="CK132" s="335">
        <f>INDEX('NOx &amp; CO2'!$T$6:$W$10,MATCH($C132,'NOx &amp; CO2'!$R$6:$R$10,1),MATCH(CK$108,'NOx &amp; CO2'!$T$5:$W$5,1))*CJ132</f>
        <v>1.4200000000000008E-2</v>
      </c>
      <c r="CL132" s="335">
        <f>INDEX('NOx &amp; CO2'!$T$6:$W$10,MATCH($C132,'NOx &amp; CO2'!$R$6:$R$10,1),MATCH(CL$108,'NOx &amp; CO2'!$T$5:$W$5,1))*CK132</f>
        <v>1.4200000000000008E-2</v>
      </c>
      <c r="CM132" s="335">
        <f>INDEX('NOx &amp; CO2'!$T$6:$W$10,MATCH($C132,'NOx &amp; CO2'!$R$6:$R$10,1),MATCH(CM$108,'NOx &amp; CO2'!$T$5:$W$5,1))*CL132</f>
        <v>1.4200000000000008E-2</v>
      </c>
      <c r="CN132" s="335">
        <f>INDEX('NOx &amp; CO2'!$T$6:$W$10,MATCH($C132,'NOx &amp; CO2'!$R$6:$R$10,1),MATCH(CN$108,'NOx &amp; CO2'!$T$5:$W$5,1))*CM132</f>
        <v>1.4200000000000008E-2</v>
      </c>
      <c r="CO132" s="335">
        <f>INDEX('NOx &amp; CO2'!$T$6:$W$10,MATCH($C132,'NOx &amp; CO2'!$R$6:$R$10,1),MATCH(CO$108,'NOx &amp; CO2'!$T$5:$W$5,1))*CN132</f>
        <v>1.4200000000000008E-2</v>
      </c>
      <c r="CP132" s="335">
        <f>INDEX('NOx &amp; CO2'!$T$6:$W$10,MATCH($C132,'NOx &amp; CO2'!$R$6:$R$10,1),MATCH(CP$108,'NOx &amp; CO2'!$T$5:$W$5,1))*CO132</f>
        <v>1.4200000000000008E-2</v>
      </c>
      <c r="CQ132" s="335">
        <f>INDEX('NOx &amp; CO2'!$T$6:$W$10,MATCH($C132,'NOx &amp; CO2'!$R$6:$R$10,1),MATCH(CQ$108,'NOx &amp; CO2'!$T$5:$W$5,1))*CP132</f>
        <v>1.4200000000000008E-2</v>
      </c>
      <c r="CR132" s="335">
        <f>INDEX('NOx &amp; CO2'!$T$6:$W$10,MATCH($C132,'NOx &amp; CO2'!$R$6:$R$10,1),MATCH(CR$108,'NOx &amp; CO2'!$T$5:$W$5,1))*CQ132</f>
        <v>1.4200000000000008E-2</v>
      </c>
      <c r="CS132" s="335">
        <f>INDEX('NOx &amp; CO2'!$T$6:$W$10,MATCH($C132,'NOx &amp; CO2'!$R$6:$R$10,1),MATCH(CS$108,'NOx &amp; CO2'!$T$5:$W$5,1))*CR132</f>
        <v>1.4200000000000008E-2</v>
      </c>
    </row>
    <row r="133" spans="1:97" s="323" customFormat="1" x14ac:dyDescent="0.25">
      <c r="A133" s="278">
        <f t="shared" ref="A133" si="152">A72</f>
        <v>0</v>
      </c>
      <c r="B133" s="278" t="str">
        <f>'UA basår'!B31</f>
        <v>0 0</v>
      </c>
      <c r="C133" s="278">
        <f>C72</f>
        <v>0</v>
      </c>
      <c r="D133" s="565">
        <f>INDEX('NOx &amp; CO2'!$E$6:$I$10,MATCH($C133,'NOx &amp; CO2'!$C$6:$C$10,1),MATCH(D$108,'NOx &amp; CO2'!$E$5:$H$5,1))</f>
        <v>7.17E-2</v>
      </c>
      <c r="E133" s="565">
        <f>INDEX('NOx &amp; CO2'!$T$6:$W$10,MATCH($C133,'NOx &amp; CO2'!$R$6:$R$10,1),MATCH(E$108,'NOx &amp; CO2'!$T$5:$W$5,1))*D133</f>
        <v>6.8558723496039697E-2</v>
      </c>
      <c r="F133" s="565">
        <f>INDEX('NOx &amp; CO2'!$T$6:$W$10,MATCH($C133,'NOx &amp; CO2'!$R$6:$R$10,1),MATCH(F$108,'NOx &amp; CO2'!$T$5:$W$5,1))*E133</f>
        <v>6.5555070675124491E-2</v>
      </c>
      <c r="G133" s="565">
        <f>INDEX('NOx &amp; CO2'!$T$6:$W$10,MATCH($C133,'NOx &amp; CO2'!$R$6:$R$10,1),MATCH(G$108,'NOx &amp; CO2'!$T$5:$W$5,1))*F133</f>
        <v>6.2683012052708514E-2</v>
      </c>
      <c r="H133" s="565">
        <f>INDEX('NOx &amp; CO2'!$T$6:$W$10,MATCH($C133,'NOx &amp; CO2'!$R$6:$R$10,1),MATCH(H$108,'NOx &amp; CO2'!$T$5:$W$5,1))*G133</f>
        <v>5.9936782304331478E-2</v>
      </c>
      <c r="I133" s="565">
        <f>INDEX('NOx &amp; CO2'!$T$6:$W$10,MATCH($C133,'NOx &amp; CO2'!$R$6:$R$10,1),MATCH(I$108,'NOx &amp; CO2'!$T$5:$W$5,1))*H133</f>
        <v>5.7310868692398702E-2</v>
      </c>
      <c r="J133" s="565">
        <f>INDEX('NOx &amp; CO2'!$T$6:$W$10,MATCH($C133,'NOx &amp; CO2'!$R$6:$R$10,1),MATCH(J$108,'NOx &amp; CO2'!$T$5:$W$5,1))*I133</f>
        <v>5.4800000000000008E-2</v>
      </c>
      <c r="K133" s="565">
        <f>INDEX('NOx &amp; CO2'!$T$6:$W$10,MATCH($C133,'NOx &amp; CO2'!$R$6:$R$10,1),MATCH(K$108,'NOx &amp; CO2'!$T$5:$W$5,1))*J133</f>
        <v>5.268069525177068E-2</v>
      </c>
      <c r="L133" s="565">
        <f>INDEX('NOx &amp; CO2'!$T$6:$W$10,MATCH($C133,'NOx &amp; CO2'!$R$6:$R$10,1),MATCH(L$108,'NOx &amp; CO2'!$T$5:$W$5,1))*K133</f>
        <v>5.0643351317699516E-2</v>
      </c>
      <c r="M133" s="565">
        <f>INDEX('NOx &amp; CO2'!$T$6:$W$10,MATCH($C133,'NOx &amp; CO2'!$R$6:$R$10,1),MATCH(M$108,'NOx &amp; CO2'!$T$5:$W$5,1))*L133</f>
        <v>4.8684798490804503E-2</v>
      </c>
      <c r="N133" s="565">
        <f>INDEX('NOx &amp; CO2'!$T$6:$W$10,MATCH($C133,'NOx &amp; CO2'!$R$6:$R$10,1),MATCH(N$108,'NOx &amp; CO2'!$T$5:$W$5,1))*M133</f>
        <v>4.6801989647590088E-2</v>
      </c>
      <c r="O133" s="565">
        <f>INDEX('NOx &amp; CO2'!$T$6:$W$10,MATCH($C133,'NOx &amp; CO2'!$R$6:$R$10,1),MATCH(O$108,'NOx &amp; CO2'!$T$5:$W$5,1))*N133</f>
        <v>4.4991995507321518E-2</v>
      </c>
      <c r="P133" s="565">
        <f>INDEX('NOx &amp; CO2'!$T$6:$W$10,MATCH($C133,'NOx &amp; CO2'!$R$6:$R$10,1),MATCH(P$108,'NOx &amp; CO2'!$T$5:$W$5,1))*O133</f>
        <v>4.3252000074639418E-2</v>
      </c>
      <c r="Q133" s="565">
        <f>INDEX('NOx &amp; CO2'!$T$6:$W$10,MATCH($C133,'NOx &amp; CO2'!$R$6:$R$10,1),MATCH(Q$108,'NOx &amp; CO2'!$T$5:$W$5,1))*P133</f>
        <v>4.1579296258424117E-2</v>
      </c>
      <c r="R133" s="565">
        <f>INDEX('NOx &amp; CO2'!$T$6:$W$10,MATCH($C133,'NOx &amp; CO2'!$R$6:$R$10,1),MATCH(R$108,'NOx &amp; CO2'!$T$5:$W$5,1))*Q133</f>
        <v>3.9971281660093602E-2</v>
      </c>
      <c r="S133" s="565">
        <f>INDEX('NOx &amp; CO2'!$T$6:$W$10,MATCH($C133,'NOx &amp; CO2'!$R$6:$R$10,1),MATCH(S$108,'NOx &amp; CO2'!$T$5:$W$5,1))*R133</f>
        <v>3.8425454524782507E-2</v>
      </c>
      <c r="T133" s="565">
        <f>INDEX('NOx &amp; CO2'!$T$6:$W$10,MATCH($C133,'NOx &amp; CO2'!$R$6:$R$10,1),MATCH(T$108,'NOx &amp; CO2'!$T$5:$W$5,1))*S133</f>
        <v>3.6939409849102912E-2</v>
      </c>
      <c r="U133" s="565">
        <f>INDEX('NOx &amp; CO2'!$T$6:$W$10,MATCH($C133,'NOx &amp; CO2'!$R$6:$R$10,1),MATCH(U$108,'NOx &amp; CO2'!$T$5:$W$5,1))*T133</f>
        <v>3.5510835639431505E-2</v>
      </c>
      <c r="V133" s="565">
        <f>INDEX('NOx &amp; CO2'!$T$6:$W$10,MATCH($C133,'NOx &amp; CO2'!$R$6:$R$10,1),MATCH(V$108,'NOx &amp; CO2'!$T$5:$W$5,1))*U133</f>
        <v>3.4137509314901608E-2</v>
      </c>
      <c r="W133" s="565">
        <f>INDEX('NOx &amp; CO2'!$T$6:$W$10,MATCH($C133,'NOx &amp; CO2'!$R$6:$R$10,1),MATCH(W$108,'NOx &amp; CO2'!$T$5:$W$5,1))*V133</f>
        <v>3.2817294249503907E-2</v>
      </c>
      <c r="X133" s="565">
        <f>INDEX('NOx &amp; CO2'!$T$6:$W$10,MATCH($C133,'NOx &amp; CO2'!$R$6:$R$10,1),MATCH(X$108,'NOx &amp; CO2'!$T$5:$W$5,1))*W133</f>
        <v>3.1548136447916084E-2</v>
      </c>
      <c r="Y133" s="565">
        <f>INDEX('NOx &amp; CO2'!$T$6:$W$10,MATCH($C133,'NOx &amp; CO2'!$R$6:$R$10,1),MATCH(Y$108,'NOx &amp; CO2'!$T$5:$W$5,1))*X133</f>
        <v>3.0328061349889527E-2</v>
      </c>
      <c r="Z133" s="565">
        <f>INDEX('NOx &amp; CO2'!$T$6:$W$10,MATCH($C133,'NOx &amp; CO2'!$R$6:$R$10,1),MATCH(Z$108,'NOx &amp; CO2'!$T$5:$W$5,1))*Y133</f>
        <v>2.9155170758221438E-2</v>
      </c>
      <c r="AA133" s="335">
        <f>INDEX('NOx &amp; CO2'!$T$6:$W$10,MATCH($C133,'NOx &amp; CO2'!$R$6:$R$10,1),MATCH(AA$108,'NOx &amp; CO2'!$T$5:$W$5,1))*Z133</f>
        <v>2.8027639885532835E-2</v>
      </c>
      <c r="AB133" s="335">
        <f>INDEX('NOx &amp; CO2'!$T$6:$W$10,MATCH($C133,'NOx &amp; CO2'!$R$6:$R$10,1),MATCH(AB$108,'NOx &amp; CO2'!$T$5:$W$5,1))*AA133</f>
        <v>2.6943714515257809E-2</v>
      </c>
      <c r="AC133" s="335">
        <f>INDEX('NOx &amp; CO2'!$T$6:$W$10,MATCH($C133,'NOx &amp; CO2'!$R$6:$R$10,1),MATCH(AC$108,'NOx &amp; CO2'!$T$5:$W$5,1))*AB133</f>
        <v>2.5901708272427128E-2</v>
      </c>
      <c r="AD133" s="335">
        <f>INDEX('NOx &amp; CO2'!$T$6:$W$10,MATCH($C133,'NOx &amp; CO2'!$R$6:$R$10,1),MATCH(AD$108,'NOx &amp; CO2'!$T$5:$W$5,1))*AC133</f>
        <v>2.4900000000000019E-2</v>
      </c>
      <c r="AE133" s="335">
        <f>INDEX('NOx &amp; CO2'!$T$6:$W$10,MATCH($C133,'NOx &amp; CO2'!$R$6:$R$10,1),MATCH(AE$108,'NOx &amp; CO2'!$T$5:$W$5,1))*AD133</f>
        <v>2.4210502134589099E-2</v>
      </c>
      <c r="AF133" s="335">
        <f>INDEX('NOx &amp; CO2'!$T$6:$W$10,MATCH($C133,'NOx &amp; CO2'!$R$6:$R$10,1),MATCH(AF$108,'NOx &amp; CO2'!$T$5:$W$5,1))*AE133</f>
        <v>2.3540096932086061E-2</v>
      </c>
      <c r="AG133" s="335">
        <f>INDEX('NOx &amp; CO2'!$T$6:$W$10,MATCH($C133,'NOx &amp; CO2'!$R$6:$R$10,1),MATCH(AG$108,'NOx &amp; CO2'!$T$5:$W$5,1))*AF133</f>
        <v>2.2888255703723031E-2</v>
      </c>
      <c r="AH133" s="335">
        <f>INDEX('NOx &amp; CO2'!$T$6:$W$10,MATCH($C133,'NOx &amp; CO2'!$R$6:$R$10,1),MATCH(AH$108,'NOx &amp; CO2'!$T$5:$W$5,1))*AG133</f>
        <v>2.2254464400482215E-2</v>
      </c>
      <c r="AI133" s="335">
        <f>INDEX('NOx &amp; CO2'!$T$6:$W$10,MATCH($C133,'NOx &amp; CO2'!$R$6:$R$10,1),MATCH(AI$108,'NOx &amp; CO2'!$T$5:$W$5,1))*AH133</f>
        <v>2.1638223207711301E-2</v>
      </c>
      <c r="AJ133" s="335">
        <f>INDEX('NOx &amp; CO2'!$T$6:$W$10,MATCH($C133,'NOx &amp; CO2'!$R$6:$R$10,1),MATCH(AJ$108,'NOx &amp; CO2'!$T$5:$W$5,1))*AI133</f>
        <v>2.1039046150964236E-2</v>
      </c>
      <c r="AK133" s="335">
        <f>INDEX('NOx &amp; CO2'!$T$6:$W$10,MATCH($C133,'NOx &amp; CO2'!$R$6:$R$10,1),MATCH(AK$108,'NOx &amp; CO2'!$T$5:$W$5,1))*AJ133</f>
        <v>2.0456460712756541E-2</v>
      </c>
      <c r="AL133" s="335">
        <f>INDEX('NOx &amp; CO2'!$T$6:$W$10,MATCH($C133,'NOx &amp; CO2'!$R$6:$R$10,1),MATCH(AL$108,'NOx &amp; CO2'!$T$5:$W$5,1))*AK133</f>
        <v>1.9890007459932926E-2</v>
      </c>
      <c r="AM133" s="335">
        <f>INDEX('NOx &amp; CO2'!$T$6:$W$10,MATCH($C133,'NOx &amp; CO2'!$R$6:$R$10,1),MATCH(AM$108,'NOx &amp; CO2'!$T$5:$W$5,1))*AL133</f>
        <v>1.9339239681353367E-2</v>
      </c>
      <c r="AN133" s="335">
        <f>INDEX('NOx &amp; CO2'!$T$6:$W$10,MATCH($C133,'NOx &amp; CO2'!$R$6:$R$10,1),MATCH(AN$108,'NOx &amp; CO2'!$T$5:$W$5,1))*AM133</f>
        <v>1.8803723035611869E-2</v>
      </c>
      <c r="AO133" s="335">
        <f>INDEX('NOx &amp; CO2'!$T$6:$W$10,MATCH($C133,'NOx &amp; CO2'!$R$6:$R$10,1),MATCH(AO$108,'NOx &amp; CO2'!$T$5:$W$5,1))*AN133</f>
        <v>1.8283035208510164E-2</v>
      </c>
      <c r="AP133" s="335">
        <f>INDEX('NOx &amp; CO2'!$T$6:$W$10,MATCH($C133,'NOx &amp; CO2'!$R$6:$R$10,1),MATCH(AP$108,'NOx &amp; CO2'!$T$5:$W$5,1))*AO133</f>
        <v>1.777676558001617E-2</v>
      </c>
      <c r="AQ133" s="335">
        <f>INDEX('NOx &amp; CO2'!$T$6:$W$10,MATCH($C133,'NOx &amp; CO2'!$R$6:$R$10,1),MATCH(AQ$108,'NOx &amp; CO2'!$T$5:$W$5,1))*AP133</f>
        <v>1.7284514900444626E-2</v>
      </c>
      <c r="AR133" s="335">
        <f>INDEX('NOx &amp; CO2'!$T$6:$W$10,MATCH($C133,'NOx &amp; CO2'!$R$6:$R$10,1),MATCH(AR$108,'NOx &amp; CO2'!$T$5:$W$5,1))*AQ133</f>
        <v>1.6805894975604474E-2</v>
      </c>
      <c r="AS133" s="335">
        <f>INDEX('NOx &amp; CO2'!$T$6:$W$10,MATCH($C133,'NOx &amp; CO2'!$R$6:$R$10,1),MATCH(AS$108,'NOx &amp; CO2'!$T$5:$W$5,1))*AR133</f>
        <v>1.6340528360664741E-2</v>
      </c>
      <c r="AT133" s="335">
        <f>INDEX('NOx &amp; CO2'!$T$6:$W$10,MATCH($C133,'NOx &amp; CO2'!$R$6:$R$10,1),MATCH(AT$108,'NOx &amp; CO2'!$T$5:$W$5,1))*AS133</f>
        <v>1.5888048062497474E-2</v>
      </c>
      <c r="AU133" s="335">
        <f>INDEX('NOx &amp; CO2'!$T$6:$W$10,MATCH($C133,'NOx &amp; CO2'!$R$6:$R$10,1),MATCH(AU$108,'NOx &amp; CO2'!$T$5:$W$5,1))*AT133</f>
        <v>1.5448097250263013E-2</v>
      </c>
      <c r="AV133" s="335">
        <f>INDEX('NOx &amp; CO2'!$T$6:$W$10,MATCH($C133,'NOx &amp; CO2'!$R$6:$R$10,1),MATCH(AV$108,'NOx &amp; CO2'!$T$5:$W$5,1))*AU133</f>
        <v>1.5020328974009333E-2</v>
      </c>
      <c r="AW133" s="335">
        <f>INDEX('NOx &amp; CO2'!$T$6:$W$10,MATCH($C133,'NOx &amp; CO2'!$R$6:$R$10,1),MATCH(AW$108,'NOx &amp; CO2'!$T$5:$W$5,1))*AV133</f>
        <v>1.4604405891063581E-2</v>
      </c>
      <c r="AX133" s="335">
        <f>INDEX('NOx &amp; CO2'!$T$6:$W$10,MATCH($C133,'NOx &amp; CO2'!$R$6:$R$10,1),MATCH(AX$108,'NOx &amp; CO2'!$T$5:$W$5,1))*AW133</f>
        <v>1.4200000000000008E-2</v>
      </c>
      <c r="AY133" s="335">
        <f>INDEX('NOx &amp; CO2'!$T$6:$W$10,MATCH($C133,'NOx &amp; CO2'!$R$6:$R$10,1),MATCH(AY$108,'NOx &amp; CO2'!$T$5:$W$5,1))*AX133</f>
        <v>1.4200000000000008E-2</v>
      </c>
      <c r="AZ133" s="335">
        <f>INDEX('NOx &amp; CO2'!$T$6:$W$10,MATCH($C133,'NOx &amp; CO2'!$R$6:$R$10,1),MATCH(AZ$108,'NOx &amp; CO2'!$T$5:$W$5,1))*AY133</f>
        <v>1.4200000000000008E-2</v>
      </c>
      <c r="BA133" s="335">
        <f>INDEX('NOx &amp; CO2'!$T$6:$W$10,MATCH($C133,'NOx &amp; CO2'!$R$6:$R$10,1),MATCH(BA$108,'NOx &amp; CO2'!$T$5:$W$5,1))*AZ133</f>
        <v>1.4200000000000008E-2</v>
      </c>
      <c r="BB133" s="335">
        <f>INDEX('NOx &amp; CO2'!$T$6:$W$10,MATCH($C133,'NOx &amp; CO2'!$R$6:$R$10,1),MATCH(BB$108,'NOx &amp; CO2'!$T$5:$W$5,1))*BA133</f>
        <v>1.4200000000000008E-2</v>
      </c>
      <c r="BC133" s="335">
        <f>INDEX('NOx &amp; CO2'!$T$6:$W$10,MATCH($C133,'NOx &amp; CO2'!$R$6:$R$10,1),MATCH(BC$108,'NOx &amp; CO2'!$T$5:$W$5,1))*BB133</f>
        <v>1.4200000000000008E-2</v>
      </c>
      <c r="BD133" s="335">
        <f>INDEX('NOx &amp; CO2'!$T$6:$W$10,MATCH($C133,'NOx &amp; CO2'!$R$6:$R$10,1),MATCH(BD$108,'NOx &amp; CO2'!$T$5:$W$5,1))*BC133</f>
        <v>1.4200000000000008E-2</v>
      </c>
      <c r="BE133" s="335">
        <f>INDEX('NOx &amp; CO2'!$T$6:$W$10,MATCH($C133,'NOx &amp; CO2'!$R$6:$R$10,1),MATCH(BE$108,'NOx &amp; CO2'!$T$5:$W$5,1))*BD133</f>
        <v>1.4200000000000008E-2</v>
      </c>
      <c r="BF133" s="335">
        <f>INDEX('NOx &amp; CO2'!$T$6:$W$10,MATCH($C133,'NOx &amp; CO2'!$R$6:$R$10,1),MATCH(BF$108,'NOx &amp; CO2'!$T$5:$W$5,1))*BE133</f>
        <v>1.4200000000000008E-2</v>
      </c>
      <c r="BG133" s="335">
        <f>INDEX('NOx &amp; CO2'!$T$6:$W$10,MATCH($C133,'NOx &amp; CO2'!$R$6:$R$10,1),MATCH(BG$108,'NOx &amp; CO2'!$T$5:$W$5,1))*BF133</f>
        <v>1.4200000000000008E-2</v>
      </c>
      <c r="BH133" s="335">
        <f>INDEX('NOx &amp; CO2'!$T$6:$W$10,MATCH($C133,'NOx &amp; CO2'!$R$6:$R$10,1),MATCH(BH$108,'NOx &amp; CO2'!$T$5:$W$5,1))*BG133</f>
        <v>1.4200000000000008E-2</v>
      </c>
      <c r="BI133" s="335">
        <f>INDEX('NOx &amp; CO2'!$T$6:$W$10,MATCH($C133,'NOx &amp; CO2'!$R$6:$R$10,1),MATCH(BI$108,'NOx &amp; CO2'!$T$5:$W$5,1))*BH133</f>
        <v>1.4200000000000008E-2</v>
      </c>
      <c r="BJ133" s="335">
        <f>INDEX('NOx &amp; CO2'!$T$6:$W$10,MATCH($C133,'NOx &amp; CO2'!$R$6:$R$10,1),MATCH(BJ$108,'NOx &amp; CO2'!$T$5:$W$5,1))*BI133</f>
        <v>1.4200000000000008E-2</v>
      </c>
      <c r="BK133" s="335">
        <f>INDEX('NOx &amp; CO2'!$T$6:$W$10,MATCH($C133,'NOx &amp; CO2'!$R$6:$R$10,1),MATCH(BK$108,'NOx &amp; CO2'!$T$5:$W$5,1))*BJ133</f>
        <v>1.4200000000000008E-2</v>
      </c>
      <c r="BL133" s="335">
        <f>INDEX('NOx &amp; CO2'!$T$6:$W$10,MATCH($C133,'NOx &amp; CO2'!$R$6:$R$10,1),MATCH(BL$108,'NOx &amp; CO2'!$T$5:$W$5,1))*BK133</f>
        <v>1.4200000000000008E-2</v>
      </c>
      <c r="BM133" s="335">
        <f>INDEX('NOx &amp; CO2'!$T$6:$W$10,MATCH($C133,'NOx &amp; CO2'!$R$6:$R$10,1),MATCH(BM$108,'NOx &amp; CO2'!$T$5:$W$5,1))*BL133</f>
        <v>1.4200000000000008E-2</v>
      </c>
      <c r="BN133" s="335">
        <f>INDEX('NOx &amp; CO2'!$T$6:$W$10,MATCH($C133,'NOx &amp; CO2'!$R$6:$R$10,1),MATCH(BN$108,'NOx &amp; CO2'!$T$5:$W$5,1))*BM133</f>
        <v>1.4200000000000008E-2</v>
      </c>
      <c r="BO133" s="335">
        <f>INDEX('NOx &amp; CO2'!$T$6:$W$10,MATCH($C133,'NOx &amp; CO2'!$R$6:$R$10,1),MATCH(BO$108,'NOx &amp; CO2'!$T$5:$W$5,1))*BN133</f>
        <v>1.4200000000000008E-2</v>
      </c>
      <c r="BP133" s="335">
        <f>INDEX('NOx &amp; CO2'!$T$6:$W$10,MATCH($C133,'NOx &amp; CO2'!$R$6:$R$10,1),MATCH(BP$108,'NOx &amp; CO2'!$T$5:$W$5,1))*BO133</f>
        <v>1.4200000000000008E-2</v>
      </c>
      <c r="BQ133" s="335">
        <f>INDEX('NOx &amp; CO2'!$T$6:$W$10,MATCH($C133,'NOx &amp; CO2'!$R$6:$R$10,1),MATCH(BQ$108,'NOx &amp; CO2'!$T$5:$W$5,1))*BP133</f>
        <v>1.4200000000000008E-2</v>
      </c>
      <c r="BR133" s="335">
        <f>INDEX('NOx &amp; CO2'!$T$6:$W$10,MATCH($C133,'NOx &amp; CO2'!$R$6:$R$10,1),MATCH(BR$108,'NOx &amp; CO2'!$T$5:$W$5,1))*BQ133</f>
        <v>1.4200000000000008E-2</v>
      </c>
      <c r="BS133" s="335">
        <f>INDEX('NOx &amp; CO2'!$T$6:$W$10,MATCH($C133,'NOx &amp; CO2'!$R$6:$R$10,1),MATCH(BS$108,'NOx &amp; CO2'!$T$5:$W$5,1))*BR133</f>
        <v>1.4200000000000008E-2</v>
      </c>
      <c r="BT133" s="335">
        <f>INDEX('NOx &amp; CO2'!$T$6:$W$10,MATCH($C133,'NOx &amp; CO2'!$R$6:$R$10,1),MATCH(BT$108,'NOx &amp; CO2'!$T$5:$W$5,1))*BS133</f>
        <v>1.4200000000000008E-2</v>
      </c>
      <c r="BU133" s="335">
        <f>INDEX('NOx &amp; CO2'!$T$6:$W$10,MATCH($C133,'NOx &amp; CO2'!$R$6:$R$10,1),MATCH(BU$108,'NOx &amp; CO2'!$T$5:$W$5,1))*BT133</f>
        <v>1.4200000000000008E-2</v>
      </c>
      <c r="BV133" s="335">
        <f>INDEX('NOx &amp; CO2'!$T$6:$W$10,MATCH($C133,'NOx &amp; CO2'!$R$6:$R$10,1),MATCH(BV$108,'NOx &amp; CO2'!$T$5:$W$5,1))*BU133</f>
        <v>1.4200000000000008E-2</v>
      </c>
      <c r="BW133" s="335">
        <f>INDEX('NOx &amp; CO2'!$T$6:$W$10,MATCH($C133,'NOx &amp; CO2'!$R$6:$R$10,1),MATCH(BW$108,'NOx &amp; CO2'!$T$5:$W$5,1))*BV133</f>
        <v>1.4200000000000008E-2</v>
      </c>
      <c r="BX133" s="335">
        <f>INDEX('NOx &amp; CO2'!$T$6:$W$10,MATCH($C133,'NOx &amp; CO2'!$R$6:$R$10,1),MATCH(BX$108,'NOx &amp; CO2'!$T$5:$W$5,1))*BW133</f>
        <v>1.4200000000000008E-2</v>
      </c>
      <c r="BY133" s="335">
        <f>INDEX('NOx &amp; CO2'!$T$6:$W$10,MATCH($C133,'NOx &amp; CO2'!$R$6:$R$10,1),MATCH(BY$108,'NOx &amp; CO2'!$T$5:$W$5,1))*BX133</f>
        <v>1.4200000000000008E-2</v>
      </c>
      <c r="BZ133" s="335">
        <f>INDEX('NOx &amp; CO2'!$T$6:$W$10,MATCH($C133,'NOx &amp; CO2'!$R$6:$R$10,1),MATCH(BZ$108,'NOx &amp; CO2'!$T$5:$W$5,1))*BY133</f>
        <v>1.4200000000000008E-2</v>
      </c>
      <c r="CA133" s="335">
        <f>INDEX('NOx &amp; CO2'!$T$6:$W$10,MATCH($C133,'NOx &amp; CO2'!$R$6:$R$10,1),MATCH(CA$108,'NOx &amp; CO2'!$T$5:$W$5,1))*BZ133</f>
        <v>1.4200000000000008E-2</v>
      </c>
      <c r="CB133" s="335">
        <f>INDEX('NOx &amp; CO2'!$T$6:$W$10,MATCH($C133,'NOx &amp; CO2'!$R$6:$R$10,1),MATCH(CB$108,'NOx &amp; CO2'!$T$5:$W$5,1))*CA133</f>
        <v>1.4200000000000008E-2</v>
      </c>
      <c r="CC133" s="335">
        <f>INDEX('NOx &amp; CO2'!$T$6:$W$10,MATCH($C133,'NOx &amp; CO2'!$R$6:$R$10,1),MATCH(CC$108,'NOx &amp; CO2'!$T$5:$W$5,1))*CB133</f>
        <v>1.4200000000000008E-2</v>
      </c>
      <c r="CD133" s="335">
        <f>INDEX('NOx &amp; CO2'!$T$6:$W$10,MATCH($C133,'NOx &amp; CO2'!$R$6:$R$10,1),MATCH(CD$108,'NOx &amp; CO2'!$T$5:$W$5,1))*CC133</f>
        <v>1.4200000000000008E-2</v>
      </c>
      <c r="CE133" s="335">
        <f>INDEX('NOx &amp; CO2'!$T$6:$W$10,MATCH($C133,'NOx &amp; CO2'!$R$6:$R$10,1),MATCH(CE$108,'NOx &amp; CO2'!$T$5:$W$5,1))*CD133</f>
        <v>1.4200000000000008E-2</v>
      </c>
      <c r="CF133" s="335">
        <f>INDEX('NOx &amp; CO2'!$T$6:$W$10,MATCH($C133,'NOx &amp; CO2'!$R$6:$R$10,1),MATCH(CF$108,'NOx &amp; CO2'!$T$5:$W$5,1))*CE133</f>
        <v>1.4200000000000008E-2</v>
      </c>
      <c r="CG133" s="335">
        <f>INDEX('NOx &amp; CO2'!$T$6:$W$10,MATCH($C133,'NOx &amp; CO2'!$R$6:$R$10,1),MATCH(CG$108,'NOx &amp; CO2'!$T$5:$W$5,1))*CF133</f>
        <v>1.4200000000000008E-2</v>
      </c>
      <c r="CH133" s="335">
        <f>INDEX('NOx &amp; CO2'!$T$6:$W$10,MATCH($C133,'NOx &amp; CO2'!$R$6:$R$10,1),MATCH(CH$108,'NOx &amp; CO2'!$T$5:$W$5,1))*CG133</f>
        <v>1.4200000000000008E-2</v>
      </c>
      <c r="CI133" s="335">
        <f>INDEX('NOx &amp; CO2'!$T$6:$W$10,MATCH($C133,'NOx &amp; CO2'!$R$6:$R$10,1),MATCH(CI$108,'NOx &amp; CO2'!$T$5:$W$5,1))*CH133</f>
        <v>1.4200000000000008E-2</v>
      </c>
      <c r="CJ133" s="335">
        <f>INDEX('NOx &amp; CO2'!$T$6:$W$10,MATCH($C133,'NOx &amp; CO2'!$R$6:$R$10,1),MATCH(CJ$108,'NOx &amp; CO2'!$T$5:$W$5,1))*CI133</f>
        <v>1.4200000000000008E-2</v>
      </c>
      <c r="CK133" s="335">
        <f>INDEX('NOx &amp; CO2'!$T$6:$W$10,MATCH($C133,'NOx &amp; CO2'!$R$6:$R$10,1),MATCH(CK$108,'NOx &amp; CO2'!$T$5:$W$5,1))*CJ133</f>
        <v>1.4200000000000008E-2</v>
      </c>
      <c r="CL133" s="335">
        <f>INDEX('NOx &amp; CO2'!$T$6:$W$10,MATCH($C133,'NOx &amp; CO2'!$R$6:$R$10,1),MATCH(CL$108,'NOx &amp; CO2'!$T$5:$W$5,1))*CK133</f>
        <v>1.4200000000000008E-2</v>
      </c>
      <c r="CM133" s="335">
        <f>INDEX('NOx &amp; CO2'!$T$6:$W$10,MATCH($C133,'NOx &amp; CO2'!$R$6:$R$10,1),MATCH(CM$108,'NOx &amp; CO2'!$T$5:$W$5,1))*CL133</f>
        <v>1.4200000000000008E-2</v>
      </c>
      <c r="CN133" s="335">
        <f>INDEX('NOx &amp; CO2'!$T$6:$W$10,MATCH($C133,'NOx &amp; CO2'!$R$6:$R$10,1),MATCH(CN$108,'NOx &amp; CO2'!$T$5:$W$5,1))*CM133</f>
        <v>1.4200000000000008E-2</v>
      </c>
      <c r="CO133" s="335">
        <f>INDEX('NOx &amp; CO2'!$T$6:$W$10,MATCH($C133,'NOx &amp; CO2'!$R$6:$R$10,1),MATCH(CO$108,'NOx &amp; CO2'!$T$5:$W$5,1))*CN133</f>
        <v>1.4200000000000008E-2</v>
      </c>
      <c r="CP133" s="335">
        <f>INDEX('NOx &amp; CO2'!$T$6:$W$10,MATCH($C133,'NOx &amp; CO2'!$R$6:$R$10,1),MATCH(CP$108,'NOx &amp; CO2'!$T$5:$W$5,1))*CO133</f>
        <v>1.4200000000000008E-2</v>
      </c>
      <c r="CQ133" s="335">
        <f>INDEX('NOx &amp; CO2'!$T$6:$W$10,MATCH($C133,'NOx &amp; CO2'!$R$6:$R$10,1),MATCH(CQ$108,'NOx &amp; CO2'!$T$5:$W$5,1))*CP133</f>
        <v>1.4200000000000008E-2</v>
      </c>
      <c r="CR133" s="335">
        <f>INDEX('NOx &amp; CO2'!$T$6:$W$10,MATCH($C133,'NOx &amp; CO2'!$R$6:$R$10,1),MATCH(CR$108,'NOx &amp; CO2'!$T$5:$W$5,1))*CQ133</f>
        <v>1.4200000000000008E-2</v>
      </c>
      <c r="CS133" s="335">
        <f>INDEX('NOx &amp; CO2'!$T$6:$W$10,MATCH($C133,'NOx &amp; CO2'!$R$6:$R$10,1),MATCH(CS$108,'NOx &amp; CO2'!$T$5:$W$5,1))*CR133</f>
        <v>1.4200000000000008E-2</v>
      </c>
    </row>
    <row r="134" spans="1:97" s="328" customFormat="1" ht="13" x14ac:dyDescent="0.3">
      <c r="C134" s="336" t="str">
        <f>C104</f>
        <v>Summa utsläpp NOx (ton)</v>
      </c>
      <c r="D134" s="566">
        <f t="shared" ref="D134:AI134" ca="1" si="153">SUMPRODUCT(D109:D133,D48:D72)</f>
        <v>0</v>
      </c>
      <c r="E134" s="566">
        <f t="shared" ca="1" si="153"/>
        <v>0</v>
      </c>
      <c r="F134" s="566">
        <f t="shared" ca="1" si="153"/>
        <v>0</v>
      </c>
      <c r="G134" s="566">
        <f t="shared" ca="1" si="153"/>
        <v>0</v>
      </c>
      <c r="H134" s="566">
        <f t="shared" ca="1" si="153"/>
        <v>0</v>
      </c>
      <c r="I134" s="566">
        <f t="shared" ca="1" si="153"/>
        <v>0</v>
      </c>
      <c r="J134" s="566">
        <f t="shared" ca="1" si="153"/>
        <v>0</v>
      </c>
      <c r="K134" s="566">
        <f t="shared" ca="1" si="153"/>
        <v>0</v>
      </c>
      <c r="L134" s="566">
        <f t="shared" ca="1" si="153"/>
        <v>0</v>
      </c>
      <c r="M134" s="566">
        <f t="shared" ca="1" si="153"/>
        <v>0</v>
      </c>
      <c r="N134" s="566">
        <f t="shared" ca="1" si="153"/>
        <v>0</v>
      </c>
      <c r="O134" s="566">
        <f t="shared" ca="1" si="153"/>
        <v>0</v>
      </c>
      <c r="P134" s="566">
        <f t="shared" ca="1" si="153"/>
        <v>0</v>
      </c>
      <c r="Q134" s="566">
        <f t="shared" ca="1" si="153"/>
        <v>0</v>
      </c>
      <c r="R134" s="566">
        <f t="shared" ca="1" si="153"/>
        <v>0</v>
      </c>
      <c r="S134" s="566">
        <f t="shared" ca="1" si="153"/>
        <v>0</v>
      </c>
      <c r="T134" s="566">
        <f t="shared" ca="1" si="153"/>
        <v>0</v>
      </c>
      <c r="U134" s="566">
        <f t="shared" ca="1" si="153"/>
        <v>0</v>
      </c>
      <c r="V134" s="566">
        <f t="shared" ca="1" si="153"/>
        <v>0</v>
      </c>
      <c r="W134" s="566">
        <f t="shared" ca="1" si="153"/>
        <v>0</v>
      </c>
      <c r="X134" s="566">
        <f t="shared" ca="1" si="153"/>
        <v>0</v>
      </c>
      <c r="Y134" s="566">
        <f t="shared" ca="1" si="153"/>
        <v>0</v>
      </c>
      <c r="Z134" s="566">
        <f t="shared" ca="1" si="153"/>
        <v>0</v>
      </c>
      <c r="AA134" s="333">
        <f t="shared" ca="1" si="153"/>
        <v>0</v>
      </c>
      <c r="AB134" s="333">
        <f t="shared" ca="1" si="153"/>
        <v>0</v>
      </c>
      <c r="AC134" s="333">
        <f t="shared" ca="1" si="153"/>
        <v>0</v>
      </c>
      <c r="AD134" s="333">
        <f t="shared" ca="1" si="153"/>
        <v>0</v>
      </c>
      <c r="AE134" s="333">
        <f t="shared" ca="1" si="153"/>
        <v>0</v>
      </c>
      <c r="AF134" s="333">
        <f t="shared" ca="1" si="153"/>
        <v>0</v>
      </c>
      <c r="AG134" s="333">
        <f t="shared" ca="1" si="153"/>
        <v>0</v>
      </c>
      <c r="AH134" s="333">
        <f t="shared" ca="1" si="153"/>
        <v>0</v>
      </c>
      <c r="AI134" s="333">
        <f t="shared" ca="1" si="153"/>
        <v>0</v>
      </c>
      <c r="AJ134" s="333">
        <f t="shared" ref="AJ134:BO134" ca="1" si="154">SUMPRODUCT(AJ109:AJ133,AJ48:AJ72)</f>
        <v>0</v>
      </c>
      <c r="AK134" s="333">
        <f t="shared" ca="1" si="154"/>
        <v>0</v>
      </c>
      <c r="AL134" s="333">
        <f t="shared" ca="1" si="154"/>
        <v>0</v>
      </c>
      <c r="AM134" s="333">
        <f t="shared" ca="1" si="154"/>
        <v>0</v>
      </c>
      <c r="AN134" s="333">
        <f t="shared" ca="1" si="154"/>
        <v>0</v>
      </c>
      <c r="AO134" s="333">
        <f t="shared" ca="1" si="154"/>
        <v>0</v>
      </c>
      <c r="AP134" s="333">
        <f t="shared" ca="1" si="154"/>
        <v>0</v>
      </c>
      <c r="AQ134" s="333">
        <f t="shared" ca="1" si="154"/>
        <v>0</v>
      </c>
      <c r="AR134" s="333">
        <f t="shared" ca="1" si="154"/>
        <v>0</v>
      </c>
      <c r="AS134" s="333">
        <f t="shared" ca="1" si="154"/>
        <v>0</v>
      </c>
      <c r="AT134" s="333">
        <f t="shared" ca="1" si="154"/>
        <v>0</v>
      </c>
      <c r="AU134" s="333">
        <f t="shared" ca="1" si="154"/>
        <v>0</v>
      </c>
      <c r="AV134" s="333">
        <f t="shared" ca="1" si="154"/>
        <v>0</v>
      </c>
      <c r="AW134" s="333">
        <f t="shared" ca="1" si="154"/>
        <v>0</v>
      </c>
      <c r="AX134" s="333">
        <f t="shared" ca="1" si="154"/>
        <v>0</v>
      </c>
      <c r="AY134" s="333">
        <f t="shared" ca="1" si="154"/>
        <v>0</v>
      </c>
      <c r="AZ134" s="333">
        <f t="shared" ca="1" si="154"/>
        <v>0</v>
      </c>
      <c r="BA134" s="333">
        <f t="shared" ca="1" si="154"/>
        <v>0</v>
      </c>
      <c r="BB134" s="333">
        <f t="shared" ca="1" si="154"/>
        <v>0</v>
      </c>
      <c r="BC134" s="333">
        <f t="shared" ca="1" si="154"/>
        <v>0</v>
      </c>
      <c r="BD134" s="333">
        <f t="shared" ca="1" si="154"/>
        <v>0</v>
      </c>
      <c r="BE134" s="333">
        <f t="shared" ca="1" si="154"/>
        <v>0</v>
      </c>
      <c r="BF134" s="333">
        <f t="shared" ca="1" si="154"/>
        <v>0</v>
      </c>
      <c r="BG134" s="333">
        <f t="shared" ca="1" si="154"/>
        <v>0</v>
      </c>
      <c r="BH134" s="333">
        <f t="shared" ca="1" si="154"/>
        <v>0</v>
      </c>
      <c r="BI134" s="333">
        <f t="shared" ca="1" si="154"/>
        <v>0</v>
      </c>
      <c r="BJ134" s="333">
        <f t="shared" ca="1" si="154"/>
        <v>0</v>
      </c>
      <c r="BK134" s="333">
        <f t="shared" ca="1" si="154"/>
        <v>0</v>
      </c>
      <c r="BL134" s="333">
        <f t="shared" ca="1" si="154"/>
        <v>0</v>
      </c>
      <c r="BM134" s="333">
        <f t="shared" ca="1" si="154"/>
        <v>0</v>
      </c>
      <c r="BN134" s="333">
        <f t="shared" ca="1" si="154"/>
        <v>0</v>
      </c>
      <c r="BO134" s="333">
        <f t="shared" ca="1" si="154"/>
        <v>0</v>
      </c>
      <c r="BP134" s="333">
        <f t="shared" ref="BP134:CO134" ca="1" si="155">SUMPRODUCT(BP109:BP133,BP48:BP72)</f>
        <v>0</v>
      </c>
      <c r="BQ134" s="333">
        <f t="shared" ca="1" si="155"/>
        <v>0</v>
      </c>
      <c r="BR134" s="333">
        <f t="shared" ca="1" si="155"/>
        <v>0</v>
      </c>
      <c r="BS134" s="333">
        <f t="shared" ca="1" si="155"/>
        <v>0</v>
      </c>
      <c r="BT134" s="333">
        <f t="shared" ca="1" si="155"/>
        <v>0</v>
      </c>
      <c r="BU134" s="333">
        <f t="shared" si="155"/>
        <v>0</v>
      </c>
      <c r="BV134" s="333">
        <f t="shared" si="155"/>
        <v>0</v>
      </c>
      <c r="BW134" s="333">
        <f t="shared" si="155"/>
        <v>0</v>
      </c>
      <c r="BX134" s="333">
        <f t="shared" si="155"/>
        <v>0</v>
      </c>
      <c r="BY134" s="333">
        <f t="shared" si="155"/>
        <v>0</v>
      </c>
      <c r="BZ134" s="333">
        <f t="shared" si="155"/>
        <v>0</v>
      </c>
      <c r="CA134" s="333">
        <f t="shared" si="155"/>
        <v>0</v>
      </c>
      <c r="CB134" s="333">
        <f t="shared" si="155"/>
        <v>0</v>
      </c>
      <c r="CC134" s="333">
        <f t="shared" si="155"/>
        <v>0</v>
      </c>
      <c r="CD134" s="333">
        <f t="shared" si="155"/>
        <v>0</v>
      </c>
      <c r="CE134" s="333">
        <f t="shared" si="155"/>
        <v>0</v>
      </c>
      <c r="CF134" s="333">
        <f t="shared" si="155"/>
        <v>0</v>
      </c>
      <c r="CG134" s="333">
        <f t="shared" si="155"/>
        <v>0</v>
      </c>
      <c r="CH134" s="333">
        <f t="shared" si="155"/>
        <v>0</v>
      </c>
      <c r="CI134" s="333">
        <f t="shared" si="155"/>
        <v>0</v>
      </c>
      <c r="CJ134" s="333">
        <f t="shared" si="155"/>
        <v>0</v>
      </c>
      <c r="CK134" s="333">
        <f t="shared" si="155"/>
        <v>0</v>
      </c>
      <c r="CL134" s="333">
        <f t="shared" si="155"/>
        <v>0</v>
      </c>
      <c r="CM134" s="333">
        <f t="shared" si="155"/>
        <v>0</v>
      </c>
      <c r="CN134" s="333">
        <f t="shared" si="155"/>
        <v>0</v>
      </c>
      <c r="CO134" s="333">
        <f t="shared" si="155"/>
        <v>0</v>
      </c>
      <c r="CP134" s="333">
        <f t="shared" ref="CP134:CS134" si="156">SUMPRODUCT(CP109:CP133,CP48:CP72)</f>
        <v>0</v>
      </c>
      <c r="CQ134" s="333">
        <f t="shared" si="156"/>
        <v>0</v>
      </c>
      <c r="CR134" s="333">
        <f t="shared" si="156"/>
        <v>0</v>
      </c>
      <c r="CS134" s="333">
        <f t="shared" si="156"/>
        <v>0</v>
      </c>
    </row>
    <row r="137" spans="1:97" s="337" customFormat="1" ht="18" x14ac:dyDescent="0.4">
      <c r="A137" s="349" t="s">
        <v>660</v>
      </c>
    </row>
    <row r="138" spans="1:97" s="337" customFormat="1" x14ac:dyDescent="0.25"/>
    <row r="139" spans="1:97" s="337" customFormat="1" x14ac:dyDescent="0.25">
      <c r="A139" s="338" t="str">
        <f>A2</f>
        <v>Bränsleeffektivisering</v>
      </c>
      <c r="B139" s="339">
        <f>B2</f>
        <v>0.98664717107516975</v>
      </c>
    </row>
    <row r="140" spans="1:97" s="337" customFormat="1" x14ac:dyDescent="0.25">
      <c r="A140" s="338" t="str">
        <f>A3</f>
        <v>Slutår bränsleeffektivisering</v>
      </c>
      <c r="B140" s="338">
        <f>B3</f>
        <v>2050</v>
      </c>
    </row>
    <row r="141" spans="1:97" s="337" customFormat="1" x14ac:dyDescent="0.25"/>
    <row r="142" spans="1:97" s="337" customFormat="1" ht="14" x14ac:dyDescent="0.3">
      <c r="A142" s="340" t="s">
        <v>312</v>
      </c>
    </row>
    <row r="143" spans="1:97" s="337" customFormat="1" ht="13" x14ac:dyDescent="0.3">
      <c r="B143" s="341">
        <f>B6</f>
        <v>2019</v>
      </c>
      <c r="C143" s="341">
        <f t="shared" ref="C143:E143" si="157">C6</f>
        <v>2028</v>
      </c>
      <c r="D143" s="341">
        <f t="shared" si="157"/>
        <v>2045</v>
      </c>
      <c r="E143" s="341">
        <f t="shared" si="157"/>
        <v>2065</v>
      </c>
    </row>
    <row r="144" spans="1:97" s="337" customFormat="1" ht="13.5" customHeight="1" x14ac:dyDescent="0.4">
      <c r="B144" s="341" t="str">
        <f>B7</f>
        <v>2019 - 2028</v>
      </c>
      <c r="C144" s="341" t="str">
        <f t="shared" ref="C144:E144" si="158">C7</f>
        <v>2028 - 2045</v>
      </c>
      <c r="D144" s="341" t="str">
        <f t="shared" si="158"/>
        <v>2045 - 2065</v>
      </c>
      <c r="E144" s="341" t="str">
        <f t="shared" si="158"/>
        <v>2065 - 2087</v>
      </c>
      <c r="F144" s="342"/>
    </row>
    <row r="145" spans="1:97" s="337" customFormat="1" x14ac:dyDescent="0.25">
      <c r="A145" s="338" t="s">
        <v>0</v>
      </c>
      <c r="B145" s="343" t="e">
        <f>Prognoser!Z51</f>
        <v>#DIV/0!</v>
      </c>
      <c r="C145" s="343" t="e">
        <f>Prognoser!AA51</f>
        <v>#DIV/0!</v>
      </c>
      <c r="D145" s="343" t="e">
        <f>Prognoser!AB51</f>
        <v>#DIV/0!</v>
      </c>
      <c r="E145" s="343" t="e">
        <f>Prognoser!AC51</f>
        <v>#DIV/0!</v>
      </c>
    </row>
    <row r="146" spans="1:97" s="337" customFormat="1" x14ac:dyDescent="0.25">
      <c r="A146" s="338" t="s">
        <v>1</v>
      </c>
      <c r="B146" s="343" t="e">
        <f>Prognoser!Z52</f>
        <v>#DIV/0!</v>
      </c>
      <c r="C146" s="343" t="e">
        <f>Prognoser!AA52</f>
        <v>#DIV/0!</v>
      </c>
      <c r="D146" s="343" t="e">
        <f>Prognoser!AB52</f>
        <v>#DIV/0!</v>
      </c>
      <c r="E146" s="343" t="e">
        <f>Prognoser!AC52</f>
        <v>#DIV/0!</v>
      </c>
    </row>
    <row r="147" spans="1:97" s="337" customFormat="1" x14ac:dyDescent="0.25">
      <c r="A147" s="338" t="s">
        <v>2</v>
      </c>
      <c r="B147" s="343" t="e">
        <f>Prognoser!Z53</f>
        <v>#DIV/0!</v>
      </c>
      <c r="C147" s="343" t="e">
        <f>Prognoser!AA53</f>
        <v>#DIV/0!</v>
      </c>
      <c r="D147" s="343" t="e">
        <f>Prognoser!AB53</f>
        <v>#DIV/0!</v>
      </c>
      <c r="E147" s="343" t="e">
        <f>Prognoser!AC53</f>
        <v>#DIV/0!</v>
      </c>
    </row>
    <row r="148" spans="1:97" s="337" customFormat="1" x14ac:dyDescent="0.25">
      <c r="A148" s="338" t="s">
        <v>11</v>
      </c>
      <c r="B148" s="343" t="e">
        <f>Prognoser!Z54</f>
        <v>#DIV/0!</v>
      </c>
      <c r="C148" s="343" t="e">
        <f>Prognoser!AA54</f>
        <v>#DIV/0!</v>
      </c>
      <c r="D148" s="343" t="e">
        <f>Prognoser!AB54</f>
        <v>#DIV/0!</v>
      </c>
      <c r="E148" s="343" t="e">
        <f>Prognoser!AC54</f>
        <v>#DIV/0!</v>
      </c>
    </row>
    <row r="149" spans="1:97" s="337" customFormat="1" x14ac:dyDescent="0.25">
      <c r="A149" s="338" t="s">
        <v>7</v>
      </c>
      <c r="B149" s="343" t="e">
        <f>Prognoser!Z55</f>
        <v>#DIV/0!</v>
      </c>
      <c r="C149" s="343" t="e">
        <f>Prognoser!AA55</f>
        <v>#DIV/0!</v>
      </c>
      <c r="D149" s="343" t="e">
        <f>Prognoser!AB55</f>
        <v>#DIV/0!</v>
      </c>
      <c r="E149" s="343" t="e">
        <f>Prognoser!AC55</f>
        <v>#DIV/0!</v>
      </c>
    </row>
    <row r="150" spans="1:97" s="337" customFormat="1" x14ac:dyDescent="0.25">
      <c r="A150" s="338" t="s">
        <v>3</v>
      </c>
      <c r="B150" s="343" t="e">
        <f>Prognoser!Z56</f>
        <v>#DIV/0!</v>
      </c>
      <c r="C150" s="343" t="e">
        <f>Prognoser!AA56</f>
        <v>#DIV/0!</v>
      </c>
      <c r="D150" s="343" t="e">
        <f>Prognoser!AB56</f>
        <v>#DIV/0!</v>
      </c>
      <c r="E150" s="343" t="e">
        <f>Prognoser!AC56</f>
        <v>#DIV/0!</v>
      </c>
      <c r="L150" s="344"/>
    </row>
    <row r="151" spans="1:97" s="337" customFormat="1" x14ac:dyDescent="0.25">
      <c r="A151" s="338" t="s">
        <v>4</v>
      </c>
      <c r="B151" s="343" t="e">
        <f>Prognoser!Z57</f>
        <v>#DIV/0!</v>
      </c>
      <c r="C151" s="343" t="e">
        <f>Prognoser!AA57</f>
        <v>#DIV/0!</v>
      </c>
      <c r="D151" s="343" t="e">
        <f>Prognoser!AB57</f>
        <v>#DIV/0!</v>
      </c>
      <c r="E151" s="343" t="e">
        <f>Prognoser!AC57</f>
        <v>#DIV/0!</v>
      </c>
    </row>
    <row r="152" spans="1:97" s="337" customFormat="1" ht="14.5" x14ac:dyDescent="0.35">
      <c r="A152" s="338"/>
      <c r="B152" s="343"/>
      <c r="C152" s="343"/>
      <c r="D152" s="343"/>
      <c r="E152" s="343"/>
      <c r="G152" s="345" t="s">
        <v>323</v>
      </c>
    </row>
    <row r="153" spans="1:97" s="337" customFormat="1" ht="15.5" x14ac:dyDescent="0.35">
      <c r="A153" s="346" t="s">
        <v>9</v>
      </c>
      <c r="D153" s="337" t="str">
        <f>IFERROR(INDEX(Indata!$A$12:$A$18,MATCH(D154,Indata!$B$12:$B$18,0)),"")</f>
        <v>Basår</v>
      </c>
      <c r="E153" s="337" t="str">
        <f>IFERROR(INDEX(Indata!$A$12:$A$18,MATCH(E154,Indata!$B$12:$B$18,0)),"")</f>
        <v/>
      </c>
      <c r="F153" s="337" t="str">
        <f>IFERROR(INDEX(Indata!$A$12:$A$18,MATCH(F154,Indata!$B$12:$B$18,0)),"")</f>
        <v/>
      </c>
      <c r="G153" s="337" t="str">
        <f>IFERROR(INDEX(Indata!$A$12:$A$18,MATCH(G154,Indata!$B$12:$B$18,0)),"")</f>
        <v/>
      </c>
      <c r="H153" s="337" t="str">
        <f>IFERROR(INDEX(Indata!$A$12:$A$18,MATCH(H154,Indata!$B$12:$B$18,0)),"")</f>
        <v/>
      </c>
      <c r="I153" s="337" t="str">
        <f>IFERROR(INDEX(Indata!$A$12:$A$18,MATCH(I154,Indata!$B$12:$B$18,0)),"")</f>
        <v/>
      </c>
      <c r="J153" s="337" t="str">
        <f>IFERROR(INDEX(Indata!$A$12:$A$18,MATCH(J154,Indata!$B$12:$B$18,0)),"")</f>
        <v/>
      </c>
      <c r="K153" s="337" t="str">
        <f>IFERROR(INDEX(Indata!$A$12:$A$18,MATCH(K154,Indata!$B$12:$B$18,0)),"")</f>
        <v/>
      </c>
      <c r="L153" s="337" t="str">
        <f>IFERROR(INDEX(Indata!$A$12:$A$18,MATCH(L154,Indata!$B$12:$B$18,0)),"")</f>
        <v/>
      </c>
      <c r="M153" s="337" t="str">
        <f>IFERROR(INDEX(Indata!$A$12:$A$18,MATCH(M154,Indata!$B$12:$B$18,0)),"")</f>
        <v>Diskonteringsår</v>
      </c>
      <c r="N153" s="337" t="str">
        <f>IFERROR(INDEX(Indata!$A$12:$A$18,MATCH(N154,Indata!$B$12:$B$18,0)),"")</f>
        <v/>
      </c>
      <c r="O153" s="337" t="str">
        <f>IFERROR(INDEX(Indata!$A$12:$A$18,MATCH(O154,Indata!$B$12:$B$18,0)),"")</f>
        <v/>
      </c>
      <c r="P153" s="337" t="str">
        <f>IFERROR(INDEX(Indata!$A$12:$A$18,MATCH(P154,Indata!$B$12:$B$18,0)),"")</f>
        <v/>
      </c>
      <c r="Q153" s="337" t="str">
        <f>IFERROR(INDEX(Indata!$A$12:$A$18,MATCH(Q154,Indata!$B$12:$B$18,0)),"")</f>
        <v/>
      </c>
      <c r="R153" s="337" t="str">
        <f>IFERROR(INDEX(Indata!$A$12:$A$18,MATCH(R154,Indata!$B$12:$B$18,0)),"")</f>
        <v/>
      </c>
      <c r="S153" s="337" t="str">
        <f>IFERROR(INDEX(Indata!$A$12:$A$18,MATCH(S154,Indata!$B$12:$B$18,0)),"")</f>
        <v/>
      </c>
      <c r="T153" s="337" t="str">
        <f>IFERROR(INDEX(Indata!$A$12:$A$18,MATCH(T154,Indata!$B$12:$B$18,0)),"")</f>
        <v/>
      </c>
      <c r="U153" s="337" t="str">
        <f>IFERROR(INDEX(Indata!$A$12:$A$18,MATCH(U154,Indata!$B$12:$B$18,0)),"")</f>
        <v/>
      </c>
      <c r="V153" s="337" t="str">
        <f>IFERROR(INDEX(Indata!$A$12:$A$18,MATCH(V154,Indata!$B$12:$B$18,0)),"")</f>
        <v/>
      </c>
      <c r="W153" s="337" t="str">
        <f>IFERROR(INDEX(Indata!$A$12:$A$18,MATCH(W154,Indata!$B$12:$B$18,0)),"")</f>
        <v/>
      </c>
      <c r="X153" s="337" t="str">
        <f>IFERROR(INDEX(Indata!$A$12:$A$18,MATCH(X154,Indata!$B$12:$B$18,0)),"")</f>
        <v/>
      </c>
      <c r="Y153" s="337" t="str">
        <f>IFERROR(INDEX(Indata!$A$12:$A$18,MATCH(Y154,Indata!$B$12:$B$18,0)),"")</f>
        <v/>
      </c>
      <c r="Z153" s="337" t="str">
        <f>IFERROR(INDEX(Indata!$A$12:$A$18,MATCH(Z154,Indata!$B$12:$B$18,0)),"")</f>
        <v/>
      </c>
      <c r="AA153" s="337" t="str">
        <f>IFERROR(INDEX(Indata!$A$12:$A$18,MATCH(AA154,Indata!$B$12:$B$18,0)),"")</f>
        <v/>
      </c>
      <c r="AB153" s="337" t="str">
        <f>IFERROR(INDEX(Indata!$A$12:$A$18,MATCH(AB154,Indata!$B$12:$B$18,0)),"")</f>
        <v/>
      </c>
      <c r="AC153" s="337" t="str">
        <f>IFERROR(INDEX(Indata!$A$12:$A$18,MATCH(AC154,Indata!$B$12:$B$18,0)),"")</f>
        <v/>
      </c>
      <c r="AD153" s="337" t="str">
        <f>IFERROR(INDEX(Indata!$A$12:$A$18,MATCH(AD154,Indata!$B$12:$B$18,0)),"")</f>
        <v>Prognosår 1</v>
      </c>
      <c r="AE153" s="337" t="str">
        <f>IFERROR(INDEX(Indata!$A$12:$A$18,MATCH(AE154,Indata!$B$12:$B$18,0)),"")</f>
        <v/>
      </c>
      <c r="AF153" s="337" t="str">
        <f>IFERROR(INDEX(Indata!$A$12:$A$18,MATCH(AF154,Indata!$B$12:$B$18,0)),"")</f>
        <v/>
      </c>
      <c r="AG153" s="337" t="str">
        <f>IFERROR(INDEX(Indata!$A$12:$A$18,MATCH(AG154,Indata!$B$12:$B$18,0)),"")</f>
        <v/>
      </c>
      <c r="AH153" s="337" t="str">
        <f>IFERROR(INDEX(Indata!$A$12:$A$18,MATCH(AH154,Indata!$B$12:$B$18,0)),"")</f>
        <v/>
      </c>
      <c r="AI153" s="337" t="str">
        <f>IFERROR(INDEX(Indata!$A$12:$A$18,MATCH(AI154,Indata!$B$12:$B$18,0)),"")</f>
        <v/>
      </c>
      <c r="AJ153" s="337" t="str">
        <f>IFERROR(INDEX(Indata!$A$12:$A$18,MATCH(AJ154,Indata!$B$12:$B$18,0)),"")</f>
        <v/>
      </c>
      <c r="AK153" s="337" t="str">
        <f>IFERROR(INDEX(Indata!$A$12:$A$18,MATCH(AK154,Indata!$B$12:$B$18,0)),"")</f>
        <v/>
      </c>
      <c r="AL153" s="337" t="str">
        <f>IFERROR(INDEX(Indata!$A$12:$A$18,MATCH(AL154,Indata!$B$12:$B$18,0)),"")</f>
        <v/>
      </c>
      <c r="AM153" s="337" t="str">
        <f>IFERROR(INDEX(Indata!$A$12:$A$18,MATCH(AM154,Indata!$B$12:$B$18,0)),"")</f>
        <v/>
      </c>
      <c r="AN153" s="337" t="str">
        <f>IFERROR(INDEX(Indata!$A$12:$A$18,MATCH(AN154,Indata!$B$12:$B$18,0)),"")</f>
        <v/>
      </c>
      <c r="AO153" s="337" t="str">
        <f>IFERROR(INDEX(Indata!$A$12:$A$18,MATCH(AO154,Indata!$B$12:$B$18,0)),"")</f>
        <v/>
      </c>
      <c r="AP153" s="337" t="str">
        <f>IFERROR(INDEX(Indata!$A$12:$A$18,MATCH(AP154,Indata!$B$12:$B$18,0)),"")</f>
        <v/>
      </c>
      <c r="AQ153" s="337" t="str">
        <f>IFERROR(INDEX(Indata!$A$12:$A$18,MATCH(AQ154,Indata!$B$12:$B$18,0)),"")</f>
        <v/>
      </c>
      <c r="AR153" s="337" t="str">
        <f>IFERROR(INDEX(Indata!$A$12:$A$18,MATCH(AR154,Indata!$B$12:$B$18,0)),"")</f>
        <v/>
      </c>
      <c r="AS153" s="337" t="str">
        <f>IFERROR(INDEX(Indata!$A$12:$A$18,MATCH(AS154,Indata!$B$12:$B$18,0)),"")</f>
        <v/>
      </c>
      <c r="AT153" s="337" t="str">
        <f>IFERROR(INDEX(Indata!$A$12:$A$18,MATCH(AT154,Indata!$B$12:$B$18,0)),"")</f>
        <v/>
      </c>
      <c r="AU153" s="337" t="str">
        <f>IFERROR(INDEX(Indata!$A$12:$A$18,MATCH(AU154,Indata!$B$12:$B$18,0)),"")</f>
        <v/>
      </c>
      <c r="AV153" s="337" t="str">
        <f>IFERROR(INDEX(Indata!$A$12:$A$18,MATCH(AV154,Indata!$B$12:$B$18,0)),"")</f>
        <v/>
      </c>
      <c r="AW153" s="337" t="str">
        <f>IFERROR(INDEX(Indata!$A$12:$A$18,MATCH(AW154,Indata!$B$12:$B$18,0)),"")</f>
        <v/>
      </c>
      <c r="AX153" s="337" t="str">
        <f>IFERROR(INDEX(Indata!$A$12:$A$18,MATCH(AX154,Indata!$B$12:$B$18,0)),"")</f>
        <v>Prognosår 2</v>
      </c>
      <c r="AY153" s="337" t="str">
        <f>IFERROR(INDEX(Indata!$A$12:$A$18,MATCH(AY154,Indata!$B$12:$B$18,0)),"")</f>
        <v/>
      </c>
      <c r="AZ153" s="337" t="str">
        <f>IFERROR(INDEX(Indata!$A$12:$A$18,MATCH(AZ154,Indata!$B$12:$B$18,0)),"")</f>
        <v/>
      </c>
      <c r="BA153" s="337" t="str">
        <f>IFERROR(INDEX(Indata!$A$12:$A$18,MATCH(BA154,Indata!$B$12:$B$18,0)),"")</f>
        <v/>
      </c>
      <c r="BB153" s="337" t="str">
        <f>IFERROR(INDEX(Indata!$A$12:$A$18,MATCH(BB154,Indata!$B$12:$B$18,0)),"")</f>
        <v/>
      </c>
      <c r="BC153" s="337" t="str">
        <f>IFERROR(INDEX(Indata!$A$12:$A$18,MATCH(BC154,Indata!$B$12:$B$18,0)),"")</f>
        <v/>
      </c>
      <c r="BD153" s="337" t="str">
        <f>IFERROR(INDEX(Indata!$A$12:$A$18,MATCH(BD154,Indata!$B$12:$B$18,0)),"")</f>
        <v/>
      </c>
      <c r="BE153" s="337" t="str">
        <f>IFERROR(INDEX(Indata!$A$12:$A$18,MATCH(BE154,Indata!$B$12:$B$18,0)),"")</f>
        <v/>
      </c>
      <c r="BF153" s="337" t="str">
        <f>IFERROR(INDEX(Indata!$A$12:$A$18,MATCH(BF154,Indata!$B$12:$B$18,0)),"")</f>
        <v/>
      </c>
      <c r="BG153" s="337" t="str">
        <f>IFERROR(INDEX(Indata!$A$12:$A$18,MATCH(BG154,Indata!$B$12:$B$18,0)),"")</f>
        <v/>
      </c>
      <c r="BH153" s="337" t="str">
        <f>IFERROR(INDEX(Indata!$A$12:$A$18,MATCH(BH154,Indata!$B$12:$B$18,0)),"")</f>
        <v/>
      </c>
      <c r="BI153" s="337" t="str">
        <f>IFERROR(INDEX(Indata!$A$12:$A$18,MATCH(BI154,Indata!$B$12:$B$18,0)),"")</f>
        <v/>
      </c>
      <c r="BJ153" s="337" t="str">
        <f>IFERROR(INDEX(Indata!$A$12:$A$18,MATCH(BJ154,Indata!$B$12:$B$18,0)),"")</f>
        <v/>
      </c>
      <c r="BK153" s="337" t="str">
        <f>IFERROR(INDEX(Indata!$A$12:$A$18,MATCH(BK154,Indata!$B$12:$B$18,0)),"")</f>
        <v/>
      </c>
      <c r="BL153" s="337" t="str">
        <f>IFERROR(INDEX(Indata!$A$12:$A$18,MATCH(BL154,Indata!$B$12:$B$18,0)),"")</f>
        <v/>
      </c>
      <c r="BM153" s="337" t="str">
        <f>IFERROR(INDEX(Indata!$A$12:$A$18,MATCH(BM154,Indata!$B$12:$B$18,0)),"")</f>
        <v/>
      </c>
      <c r="BN153" s="337" t="str">
        <f>IFERROR(INDEX(Indata!$A$12:$A$18,MATCH(BN154,Indata!$B$12:$B$18,0)),"")</f>
        <v/>
      </c>
      <c r="BO153" s="337" t="str">
        <f>IFERROR(INDEX(Indata!$A$12:$A$18,MATCH(BO154,Indata!$B$12:$B$18,0)),"")</f>
        <v/>
      </c>
      <c r="BP153" s="337" t="str">
        <f>IFERROR(INDEX(Indata!$A$12:$A$18,MATCH(BP154,Indata!$B$12:$B$18,0)),"")</f>
        <v/>
      </c>
      <c r="BQ153" s="337" t="str">
        <f>IF(OR(BP153="Slutår",BP153="beräknas ej"),"beräknas ej",IFERROR(INDEX(Indata!$A$12:$A$18,MATCH(BQ154,Indata!$B$12:$B$18,0)),""))</f>
        <v/>
      </c>
      <c r="BR153" s="337" t="str">
        <f>IF(OR(BQ153="Slutår",BQ153="beräknas ej"),"beräknas ej",IFERROR(INDEX(Indata!$A$12:$A$18,MATCH(BR154,Indata!$B$12:$B$18,0)),""))</f>
        <v/>
      </c>
      <c r="BS153" s="337" t="str">
        <f>IF(OR(BR153="Slutår",BR153="beräknas ej"),"beräknas ej",IFERROR(INDEX(Indata!$A$12:$A$18,MATCH(BS154,Indata!$B$12:$B$18,0)),""))</f>
        <v/>
      </c>
      <c r="BT153" s="337" t="str">
        <f>IF(OR(BS153="Slutår",BS153="beräknas ej"),"beräknas ej",IFERROR(INDEX(Indata!$A$12:$A$18,MATCH(BT154,Indata!$B$12:$B$18,0)),""))</f>
        <v>Slutår</v>
      </c>
      <c r="BU153" s="337" t="str">
        <f>IF(OR(BT153="Slutår",BT153="beräknas ej"),"beräknas ej",IFERROR(INDEX(Indata!$A$12:$A$18,MATCH(BU154,Indata!$B$12:$B$18,0)),""))</f>
        <v>beräknas ej</v>
      </c>
      <c r="BV153" s="337" t="str">
        <f>IF(OR(BU153="Slutår",BU153="beräknas ej"),"beräknas ej",IFERROR(INDEX(Indata!$A$12:$A$18,MATCH(BV154,Indata!$B$12:$B$18,0)),""))</f>
        <v>beräknas ej</v>
      </c>
      <c r="BW153" s="337" t="str">
        <f>IF(OR(BV153="Slutår",BV153="beräknas ej"),"beräknas ej",IFERROR(INDEX(Indata!$A$12:$A$18,MATCH(BW154,Indata!$B$12:$B$18,0)),""))</f>
        <v>beräknas ej</v>
      </c>
      <c r="BX153" s="337" t="str">
        <f>IF(OR(BW153="Slutår",BW153="beräknas ej"),"beräknas ej",IFERROR(INDEX(Indata!$A$12:$A$18,MATCH(BX154,Indata!$B$12:$B$18,0)),""))</f>
        <v>beräknas ej</v>
      </c>
      <c r="BY153" s="337" t="str">
        <f>IF(OR(BX153="Slutår",BX153="beräknas ej"),"beräknas ej",IFERROR(INDEX(Indata!$A$12:$A$18,MATCH(BY154,Indata!$B$12:$B$18,0)),""))</f>
        <v>beräknas ej</v>
      </c>
      <c r="BZ153" s="337" t="str">
        <f>IF(OR(BY153="Slutår",BY153="beräknas ej"),"beräknas ej",IFERROR(INDEX(Indata!$A$12:$A$18,MATCH(BZ154,Indata!$B$12:$B$18,0)),""))</f>
        <v>beräknas ej</v>
      </c>
      <c r="CA153" s="337" t="str">
        <f>IF(OR(BZ153="Slutår",BZ153="beräknas ej"),"beräknas ej",IFERROR(INDEX(Indata!$A$12:$A$18,MATCH(CA154,Indata!$B$12:$B$18,0)),""))</f>
        <v>beräknas ej</v>
      </c>
      <c r="CB153" s="337" t="str">
        <f>IF(OR(CA153="Slutår",CA153="beräknas ej"),"beräknas ej",IFERROR(INDEX(Indata!$A$12:$A$18,MATCH(CB154,Indata!$B$12:$B$18,0)),""))</f>
        <v>beräknas ej</v>
      </c>
      <c r="CC153" s="337" t="str">
        <f>IF(OR(CB153="Slutår",CB153="beräknas ej"),"beräknas ej",IFERROR(INDEX(Indata!$A$12:$A$18,MATCH(CC154,Indata!$B$12:$B$18,0)),""))</f>
        <v>beräknas ej</v>
      </c>
      <c r="CD153" s="337" t="str">
        <f>IF(OR(CC153="Slutår",CC153="beräknas ej"),"beräknas ej",IFERROR(INDEX(Indata!$A$12:$A$18,MATCH(CD154,Indata!$B$12:$B$18,0)),""))</f>
        <v>beräknas ej</v>
      </c>
      <c r="CE153" s="337" t="str">
        <f>IF(OR(CD153="Slutår",CD153="beräknas ej"),"beräknas ej",IFERROR(INDEX(Indata!$A$12:$A$18,MATCH(CE154,Indata!$B$12:$B$18,0)),""))</f>
        <v>beräknas ej</v>
      </c>
      <c r="CF153" s="337" t="str">
        <f>IF(OR(CE153="Slutår",CE153="beräknas ej"),"beräknas ej",IFERROR(INDEX(Indata!$A$12:$A$18,MATCH(CF154,Indata!$B$12:$B$18,0)),""))</f>
        <v>beräknas ej</v>
      </c>
      <c r="CG153" s="337" t="str">
        <f>IF(OR(CF153="Slutår",CF153="beräknas ej"),"beräknas ej",IFERROR(INDEX(Indata!$A$12:$A$18,MATCH(CG154,Indata!$B$12:$B$18,0)),""))</f>
        <v>beräknas ej</v>
      </c>
      <c r="CH153" s="337" t="str">
        <f>IF(OR(CG153="Slutår",CG153="beräknas ej"),"beräknas ej",IFERROR(INDEX(Indata!$A$12:$A$18,MATCH(CH154,Indata!$B$12:$B$18,0)),""))</f>
        <v>beräknas ej</v>
      </c>
      <c r="CI153" s="337" t="str">
        <f>IF(OR(CH153="Slutår",CH153="beräknas ej"),"beräknas ej",IFERROR(INDEX(Indata!$A$12:$A$18,MATCH(CI154,Indata!$B$12:$B$18,0)),""))</f>
        <v>beräknas ej</v>
      </c>
      <c r="CJ153" s="337" t="str">
        <f>IF(OR(CI153="Slutår",CI153="beräknas ej"),"beräknas ej",IFERROR(INDEX(Indata!$A$12:$A$18,MATCH(CJ154,Indata!$B$12:$B$18,0)),""))</f>
        <v>beräknas ej</v>
      </c>
      <c r="CK153" s="337" t="str">
        <f>IF(OR(CJ153="Slutår",CJ153="beräknas ej"),"beräknas ej",IFERROR(INDEX(Indata!$A$12:$A$18,MATCH(CK154,Indata!$B$12:$B$18,0)),""))</f>
        <v>beräknas ej</v>
      </c>
      <c r="CL153" s="337" t="str">
        <f>IF(OR(CK153="Slutår",CK153="beräknas ej"),"beräknas ej",IFERROR(INDEX(Indata!$A$12:$A$18,MATCH(CL154,Indata!$B$12:$B$18,0)),""))</f>
        <v>beräknas ej</v>
      </c>
      <c r="CM153" s="337" t="str">
        <f>IF(OR(CL153="Slutår",CL153="beräknas ej"),"beräknas ej",IFERROR(INDEX(Indata!$A$12:$A$18,MATCH(CM154,Indata!$B$12:$B$18,0)),""))</f>
        <v>beräknas ej</v>
      </c>
      <c r="CN153" s="337" t="str">
        <f>IF(OR(CM153="Slutår",CM153="beräknas ej"),"beräknas ej",IFERROR(INDEX(Indata!$A$12:$A$18,MATCH(CN154,Indata!$B$12:$B$18,0)),""))</f>
        <v>beräknas ej</v>
      </c>
      <c r="CO153" s="337" t="str">
        <f>IF(OR(CN153="Slutår",CN153="beräknas ej"),"beräknas ej",IFERROR(INDEX(Indata!$A$12:$A$18,MATCH(CO154,Indata!$B$12:$B$18,0)),""))</f>
        <v>beräknas ej</v>
      </c>
      <c r="CP153" s="337" t="str">
        <f>IF(OR(CO153="Slutår",CO153="beräknas ej"),"beräknas ej",IFERROR(INDEX(Indata!$A$12:$A$18,MATCH(CP154,Indata!$B$12:$B$18,0)),""))</f>
        <v>beräknas ej</v>
      </c>
      <c r="CQ153" s="337" t="str">
        <f>IF(OR(CP153="Slutår",CP153="beräknas ej"),"beräknas ej",IFERROR(INDEX(Indata!$A$12:$A$18,MATCH(CQ154,Indata!$B$12:$B$18,0)),""))</f>
        <v>beräknas ej</v>
      </c>
      <c r="CR153" s="337" t="str">
        <f>IF(OR(CQ153="Slutår",CQ153="beräknas ej"),"beräknas ej",IFERROR(INDEX(Indata!$A$12:$A$18,MATCH(CR154,Indata!$B$12:$B$18,0)),""))</f>
        <v>beräknas ej</v>
      </c>
      <c r="CS153" s="337" t="str">
        <f>IF(OR(CR153="Slutår",CR153="beräknas ej"),"beräknas ej",IFERROR(INDEX(Indata!$A$12:$A$18,MATCH(CS154,Indata!$B$12:$B$18,0)),""))</f>
        <v>beräknas ej</v>
      </c>
    </row>
    <row r="154" spans="1:97" s="337" customFormat="1" ht="13" x14ac:dyDescent="0.3">
      <c r="A154" s="347" t="s">
        <v>72</v>
      </c>
      <c r="B154" s="347" t="s">
        <v>51</v>
      </c>
      <c r="C154" s="347" t="s">
        <v>73</v>
      </c>
      <c r="D154" s="347">
        <f>D17</f>
        <v>2019</v>
      </c>
      <c r="E154" s="347">
        <f>D154+1</f>
        <v>2020</v>
      </c>
      <c r="F154" s="347">
        <f t="shared" ref="F154" si="159">E154+1</f>
        <v>2021</v>
      </c>
      <c r="G154" s="347">
        <f t="shared" ref="G154" si="160">F154+1</f>
        <v>2022</v>
      </c>
      <c r="H154" s="347">
        <f t="shared" ref="H154" si="161">G154+1</f>
        <v>2023</v>
      </c>
      <c r="I154" s="347">
        <f t="shared" ref="I154" si="162">H154+1</f>
        <v>2024</v>
      </c>
      <c r="J154" s="347">
        <f t="shared" ref="J154" si="163">I154+1</f>
        <v>2025</v>
      </c>
      <c r="K154" s="347">
        <f t="shared" ref="K154" si="164">J154+1</f>
        <v>2026</v>
      </c>
      <c r="L154" s="347">
        <f t="shared" ref="L154" si="165">K154+1</f>
        <v>2027</v>
      </c>
      <c r="M154" s="347">
        <f t="shared" ref="M154" si="166">L154+1</f>
        <v>2028</v>
      </c>
      <c r="N154" s="347">
        <f t="shared" ref="N154" si="167">M154+1</f>
        <v>2029</v>
      </c>
      <c r="O154" s="347">
        <f t="shared" ref="O154" si="168">N154+1</f>
        <v>2030</v>
      </c>
      <c r="P154" s="347">
        <f t="shared" ref="P154" si="169">O154+1</f>
        <v>2031</v>
      </c>
      <c r="Q154" s="347">
        <f t="shared" ref="Q154" si="170">P154+1</f>
        <v>2032</v>
      </c>
      <c r="R154" s="347">
        <f t="shared" ref="R154" si="171">Q154+1</f>
        <v>2033</v>
      </c>
      <c r="S154" s="347">
        <f t="shared" ref="S154" si="172">R154+1</f>
        <v>2034</v>
      </c>
      <c r="T154" s="347">
        <f t="shared" ref="T154" si="173">S154+1</f>
        <v>2035</v>
      </c>
      <c r="U154" s="347">
        <f t="shared" ref="U154" si="174">T154+1</f>
        <v>2036</v>
      </c>
      <c r="V154" s="347">
        <f t="shared" ref="V154" si="175">U154+1</f>
        <v>2037</v>
      </c>
      <c r="W154" s="347">
        <f t="shared" ref="W154" si="176">V154+1</f>
        <v>2038</v>
      </c>
      <c r="X154" s="347">
        <f t="shared" ref="X154" si="177">W154+1</f>
        <v>2039</v>
      </c>
      <c r="Y154" s="347">
        <f t="shared" ref="Y154" si="178">X154+1</f>
        <v>2040</v>
      </c>
      <c r="Z154" s="347">
        <f t="shared" ref="Z154" si="179">Y154+1</f>
        <v>2041</v>
      </c>
      <c r="AA154" s="347">
        <f t="shared" ref="AA154" si="180">Z154+1</f>
        <v>2042</v>
      </c>
      <c r="AB154" s="347">
        <f t="shared" ref="AB154" si="181">AA154+1</f>
        <v>2043</v>
      </c>
      <c r="AC154" s="347">
        <f t="shared" ref="AC154" si="182">AB154+1</f>
        <v>2044</v>
      </c>
      <c r="AD154" s="347">
        <f t="shared" ref="AD154" si="183">AC154+1</f>
        <v>2045</v>
      </c>
      <c r="AE154" s="347">
        <f t="shared" ref="AE154" si="184">AD154+1</f>
        <v>2046</v>
      </c>
      <c r="AF154" s="347">
        <f t="shared" ref="AF154" si="185">AE154+1</f>
        <v>2047</v>
      </c>
      <c r="AG154" s="347">
        <f t="shared" ref="AG154" si="186">AF154+1</f>
        <v>2048</v>
      </c>
      <c r="AH154" s="347">
        <f t="shared" ref="AH154" si="187">AG154+1</f>
        <v>2049</v>
      </c>
      <c r="AI154" s="347">
        <f t="shared" ref="AI154" si="188">AH154+1</f>
        <v>2050</v>
      </c>
      <c r="AJ154" s="347">
        <f t="shared" ref="AJ154" si="189">AI154+1</f>
        <v>2051</v>
      </c>
      <c r="AK154" s="347">
        <f t="shared" ref="AK154" si="190">AJ154+1</f>
        <v>2052</v>
      </c>
      <c r="AL154" s="347">
        <f t="shared" ref="AL154" si="191">AK154+1</f>
        <v>2053</v>
      </c>
      <c r="AM154" s="347">
        <f t="shared" ref="AM154" si="192">AL154+1</f>
        <v>2054</v>
      </c>
      <c r="AN154" s="347">
        <f t="shared" ref="AN154" si="193">AM154+1</f>
        <v>2055</v>
      </c>
      <c r="AO154" s="347">
        <f t="shared" ref="AO154" si="194">AN154+1</f>
        <v>2056</v>
      </c>
      <c r="AP154" s="347">
        <f t="shared" ref="AP154" si="195">AO154+1</f>
        <v>2057</v>
      </c>
      <c r="AQ154" s="347">
        <f t="shared" ref="AQ154" si="196">AP154+1</f>
        <v>2058</v>
      </c>
      <c r="AR154" s="347">
        <f t="shared" ref="AR154" si="197">AQ154+1</f>
        <v>2059</v>
      </c>
      <c r="AS154" s="347">
        <f t="shared" ref="AS154" si="198">AR154+1</f>
        <v>2060</v>
      </c>
      <c r="AT154" s="347">
        <f t="shared" ref="AT154" si="199">AS154+1</f>
        <v>2061</v>
      </c>
      <c r="AU154" s="347">
        <f t="shared" ref="AU154" si="200">AT154+1</f>
        <v>2062</v>
      </c>
      <c r="AV154" s="347">
        <f t="shared" ref="AV154" si="201">AU154+1</f>
        <v>2063</v>
      </c>
      <c r="AW154" s="347">
        <f t="shared" ref="AW154" si="202">AV154+1</f>
        <v>2064</v>
      </c>
      <c r="AX154" s="347">
        <f t="shared" ref="AX154" si="203">AW154+1</f>
        <v>2065</v>
      </c>
      <c r="AY154" s="347">
        <f t="shared" ref="AY154" si="204">AX154+1</f>
        <v>2066</v>
      </c>
      <c r="AZ154" s="347">
        <f t="shared" ref="AZ154" si="205">AY154+1</f>
        <v>2067</v>
      </c>
      <c r="BA154" s="347">
        <f t="shared" ref="BA154" si="206">AZ154+1</f>
        <v>2068</v>
      </c>
      <c r="BB154" s="347">
        <f t="shared" ref="BB154" si="207">BA154+1</f>
        <v>2069</v>
      </c>
      <c r="BC154" s="347">
        <f t="shared" ref="BC154" si="208">BB154+1</f>
        <v>2070</v>
      </c>
      <c r="BD154" s="347">
        <f t="shared" ref="BD154" si="209">BC154+1</f>
        <v>2071</v>
      </c>
      <c r="BE154" s="347">
        <f t="shared" ref="BE154" si="210">BD154+1</f>
        <v>2072</v>
      </c>
      <c r="BF154" s="347">
        <f t="shared" ref="BF154" si="211">BE154+1</f>
        <v>2073</v>
      </c>
      <c r="BG154" s="347">
        <f t="shared" ref="BG154" si="212">BF154+1</f>
        <v>2074</v>
      </c>
      <c r="BH154" s="347">
        <f t="shared" ref="BH154" si="213">BG154+1</f>
        <v>2075</v>
      </c>
      <c r="BI154" s="347">
        <f t="shared" ref="BI154" si="214">BH154+1</f>
        <v>2076</v>
      </c>
      <c r="BJ154" s="347">
        <f t="shared" ref="BJ154" si="215">BI154+1</f>
        <v>2077</v>
      </c>
      <c r="BK154" s="347">
        <f t="shared" ref="BK154" si="216">BJ154+1</f>
        <v>2078</v>
      </c>
      <c r="BL154" s="347">
        <f t="shared" ref="BL154" si="217">BK154+1</f>
        <v>2079</v>
      </c>
      <c r="BM154" s="347">
        <f t="shared" ref="BM154" si="218">BL154+1</f>
        <v>2080</v>
      </c>
      <c r="BN154" s="347">
        <f t="shared" ref="BN154" si="219">BM154+1</f>
        <v>2081</v>
      </c>
      <c r="BO154" s="347">
        <f t="shared" ref="BO154" si="220">BN154+1</f>
        <v>2082</v>
      </c>
      <c r="BP154" s="347">
        <f t="shared" ref="BP154" si="221">BO154+1</f>
        <v>2083</v>
      </c>
      <c r="BQ154" s="347">
        <f t="shared" ref="BQ154" si="222">BP154+1</f>
        <v>2084</v>
      </c>
      <c r="BR154" s="347">
        <f t="shared" ref="BR154" si="223">BQ154+1</f>
        <v>2085</v>
      </c>
      <c r="BS154" s="347">
        <f t="shared" ref="BS154" si="224">BR154+1</f>
        <v>2086</v>
      </c>
      <c r="BT154" s="347">
        <f t="shared" ref="BT154" si="225">BS154+1</f>
        <v>2087</v>
      </c>
      <c r="BU154" s="347">
        <f t="shared" ref="BU154" si="226">BT154+1</f>
        <v>2088</v>
      </c>
      <c r="BV154" s="347">
        <f t="shared" ref="BV154" si="227">BU154+1</f>
        <v>2089</v>
      </c>
      <c r="BW154" s="347">
        <f t="shared" ref="BW154" si="228">BV154+1</f>
        <v>2090</v>
      </c>
      <c r="BX154" s="347">
        <f t="shared" ref="BX154" si="229">BW154+1</f>
        <v>2091</v>
      </c>
      <c r="BY154" s="347">
        <f t="shared" ref="BY154" si="230">BX154+1</f>
        <v>2092</v>
      </c>
      <c r="BZ154" s="347">
        <f t="shared" ref="BZ154" si="231">BY154+1</f>
        <v>2093</v>
      </c>
      <c r="CA154" s="347">
        <f t="shared" ref="CA154" si="232">BZ154+1</f>
        <v>2094</v>
      </c>
      <c r="CB154" s="347">
        <f t="shared" ref="CB154" si="233">CA154+1</f>
        <v>2095</v>
      </c>
      <c r="CC154" s="347">
        <f t="shared" ref="CC154" si="234">CB154+1</f>
        <v>2096</v>
      </c>
      <c r="CD154" s="347">
        <f t="shared" ref="CD154" si="235">CC154+1</f>
        <v>2097</v>
      </c>
      <c r="CE154" s="347">
        <f t="shared" ref="CE154" si="236">CD154+1</f>
        <v>2098</v>
      </c>
      <c r="CF154" s="347">
        <f t="shared" ref="CF154" si="237">CE154+1</f>
        <v>2099</v>
      </c>
      <c r="CG154" s="347">
        <f t="shared" ref="CG154" si="238">CF154+1</f>
        <v>2100</v>
      </c>
      <c r="CH154" s="347">
        <f t="shared" ref="CH154" si="239">CG154+1</f>
        <v>2101</v>
      </c>
      <c r="CI154" s="347">
        <f t="shared" ref="CI154" si="240">CH154+1</f>
        <v>2102</v>
      </c>
      <c r="CJ154" s="347">
        <f t="shared" ref="CJ154" si="241">CI154+1</f>
        <v>2103</v>
      </c>
      <c r="CK154" s="347">
        <f t="shared" ref="CK154" si="242">CJ154+1</f>
        <v>2104</v>
      </c>
      <c r="CL154" s="347">
        <f t="shared" ref="CL154" si="243">CK154+1</f>
        <v>2105</v>
      </c>
      <c r="CM154" s="347">
        <f t="shared" ref="CM154" si="244">CL154+1</f>
        <v>2106</v>
      </c>
      <c r="CN154" s="347">
        <f t="shared" ref="CN154" si="245">CM154+1</f>
        <v>2107</v>
      </c>
      <c r="CO154" s="347">
        <f t="shared" ref="CO154" si="246">CN154+1</f>
        <v>2108</v>
      </c>
      <c r="CP154" s="347">
        <f t="shared" ref="CP154" si="247">CO154+1</f>
        <v>2109</v>
      </c>
      <c r="CQ154" s="347">
        <f t="shared" ref="CQ154" si="248">CP154+1</f>
        <v>2110</v>
      </c>
      <c r="CR154" s="347">
        <f t="shared" ref="CR154" si="249">CQ154+1</f>
        <v>2111</v>
      </c>
      <c r="CS154" s="347">
        <f t="shared" ref="CS154" si="250">CR154+1</f>
        <v>2112</v>
      </c>
    </row>
    <row r="155" spans="1:97" s="337" customFormat="1" x14ac:dyDescent="0.25">
      <c r="A155" s="337">
        <f>A18</f>
        <v>0</v>
      </c>
      <c r="B155" s="337" t="str">
        <f t="shared" ref="B155:C155" si="251">B18</f>
        <v>0 0</v>
      </c>
      <c r="C155" s="344">
        <f t="shared" si="251"/>
        <v>0</v>
      </c>
      <c r="D155" s="344">
        <f ca="1">IFERROR(('JA basår'!$N7+'JA basår'!$N37)*$B$139 ^(MIN(D$154-2017,$B$140-2017))*INDEX($B$145:$E$151,MATCH($A155,$A$145:$A$151,0),MATCH(D$154,$B$143:$E$143,1))^(D$154-$D$154),0)</f>
        <v>0</v>
      </c>
      <c r="E155" s="344">
        <f ca="1">IF(E$153="beräknas ej",0,D155*IF(E$154&gt;$B$140,1,$B$139)*IFERROR(INDEX($B$145:$E$151,MATCH($A155,$A$145:$A$151,0),MATCH(E$154,$B$143:$E$143,1)),0))</f>
        <v>0</v>
      </c>
      <c r="F155" s="344">
        <f t="shared" ref="F155:BQ156" ca="1" si="252">IF(F$153="beräknas ej",0,E155*IF(F$154&gt;$B$140,1,$B$139)*IFERROR(INDEX($B$145:$E$151,MATCH($A155,$A$145:$A$151,0),MATCH(F$154,$B$143:$E$143,1)),0))</f>
        <v>0</v>
      </c>
      <c r="G155" s="344">
        <f t="shared" ca="1" si="252"/>
        <v>0</v>
      </c>
      <c r="H155" s="344">
        <f t="shared" ca="1" si="252"/>
        <v>0</v>
      </c>
      <c r="I155" s="344">
        <f t="shared" ca="1" si="252"/>
        <v>0</v>
      </c>
      <c r="J155" s="344">
        <f t="shared" ca="1" si="252"/>
        <v>0</v>
      </c>
      <c r="K155" s="344">
        <f t="shared" ca="1" si="252"/>
        <v>0</v>
      </c>
      <c r="L155" s="344">
        <f t="shared" ca="1" si="252"/>
        <v>0</v>
      </c>
      <c r="M155" s="344">
        <f t="shared" ca="1" si="252"/>
        <v>0</v>
      </c>
      <c r="N155" s="344">
        <f t="shared" ca="1" si="252"/>
        <v>0</v>
      </c>
      <c r="O155" s="344">
        <f t="shared" ca="1" si="252"/>
        <v>0</v>
      </c>
      <c r="P155" s="344">
        <f t="shared" ca="1" si="252"/>
        <v>0</v>
      </c>
      <c r="Q155" s="344">
        <f t="shared" ca="1" si="252"/>
        <v>0</v>
      </c>
      <c r="R155" s="344">
        <f t="shared" ca="1" si="252"/>
        <v>0</v>
      </c>
      <c r="S155" s="344">
        <f t="shared" ca="1" si="252"/>
        <v>0</v>
      </c>
      <c r="T155" s="344">
        <f t="shared" ca="1" si="252"/>
        <v>0</v>
      </c>
      <c r="U155" s="344">
        <f t="shared" ca="1" si="252"/>
        <v>0</v>
      </c>
      <c r="V155" s="344">
        <f t="shared" ca="1" si="252"/>
        <v>0</v>
      </c>
      <c r="W155" s="344">
        <f t="shared" ca="1" si="252"/>
        <v>0</v>
      </c>
      <c r="X155" s="344">
        <f t="shared" ca="1" si="252"/>
        <v>0</v>
      </c>
      <c r="Y155" s="344">
        <f t="shared" ca="1" si="252"/>
        <v>0</v>
      </c>
      <c r="Z155" s="344">
        <f t="shared" ca="1" si="252"/>
        <v>0</v>
      </c>
      <c r="AA155" s="344">
        <f t="shared" ca="1" si="252"/>
        <v>0</v>
      </c>
      <c r="AB155" s="344">
        <f t="shared" ca="1" si="252"/>
        <v>0</v>
      </c>
      <c r="AC155" s="344">
        <f t="shared" ca="1" si="252"/>
        <v>0</v>
      </c>
      <c r="AD155" s="344">
        <f t="shared" ca="1" si="252"/>
        <v>0</v>
      </c>
      <c r="AE155" s="344">
        <f t="shared" ca="1" si="252"/>
        <v>0</v>
      </c>
      <c r="AF155" s="344">
        <f t="shared" ca="1" si="252"/>
        <v>0</v>
      </c>
      <c r="AG155" s="344">
        <f t="shared" ca="1" si="252"/>
        <v>0</v>
      </c>
      <c r="AH155" s="344">
        <f t="shared" ca="1" si="252"/>
        <v>0</v>
      </c>
      <c r="AI155" s="344">
        <f t="shared" ca="1" si="252"/>
        <v>0</v>
      </c>
      <c r="AJ155" s="344">
        <f t="shared" ca="1" si="252"/>
        <v>0</v>
      </c>
      <c r="AK155" s="344">
        <f t="shared" ca="1" si="252"/>
        <v>0</v>
      </c>
      <c r="AL155" s="344">
        <f t="shared" ca="1" si="252"/>
        <v>0</v>
      </c>
      <c r="AM155" s="344">
        <f t="shared" ca="1" si="252"/>
        <v>0</v>
      </c>
      <c r="AN155" s="344">
        <f t="shared" ca="1" si="252"/>
        <v>0</v>
      </c>
      <c r="AO155" s="344">
        <f t="shared" ca="1" si="252"/>
        <v>0</v>
      </c>
      <c r="AP155" s="344">
        <f t="shared" ca="1" si="252"/>
        <v>0</v>
      </c>
      <c r="AQ155" s="344">
        <f t="shared" ca="1" si="252"/>
        <v>0</v>
      </c>
      <c r="AR155" s="344">
        <f t="shared" ca="1" si="252"/>
        <v>0</v>
      </c>
      <c r="AS155" s="344">
        <f t="shared" ca="1" si="252"/>
        <v>0</v>
      </c>
      <c r="AT155" s="344">
        <f t="shared" ca="1" si="252"/>
        <v>0</v>
      </c>
      <c r="AU155" s="344">
        <f t="shared" ca="1" si="252"/>
        <v>0</v>
      </c>
      <c r="AV155" s="344">
        <f t="shared" ca="1" si="252"/>
        <v>0</v>
      </c>
      <c r="AW155" s="344">
        <f t="shared" ca="1" si="252"/>
        <v>0</v>
      </c>
      <c r="AX155" s="344">
        <f t="shared" ca="1" si="252"/>
        <v>0</v>
      </c>
      <c r="AY155" s="344">
        <f t="shared" ca="1" si="252"/>
        <v>0</v>
      </c>
      <c r="AZ155" s="344">
        <f t="shared" ca="1" si="252"/>
        <v>0</v>
      </c>
      <c r="BA155" s="344">
        <f t="shared" ca="1" si="252"/>
        <v>0</v>
      </c>
      <c r="BB155" s="344">
        <f t="shared" ca="1" si="252"/>
        <v>0</v>
      </c>
      <c r="BC155" s="344">
        <f t="shared" ca="1" si="252"/>
        <v>0</v>
      </c>
      <c r="BD155" s="344">
        <f t="shared" ca="1" si="252"/>
        <v>0</v>
      </c>
      <c r="BE155" s="344">
        <f t="shared" ca="1" si="252"/>
        <v>0</v>
      </c>
      <c r="BF155" s="344">
        <f t="shared" ca="1" si="252"/>
        <v>0</v>
      </c>
      <c r="BG155" s="344">
        <f t="shared" ca="1" si="252"/>
        <v>0</v>
      </c>
      <c r="BH155" s="344">
        <f t="shared" ca="1" si="252"/>
        <v>0</v>
      </c>
      <c r="BI155" s="344">
        <f t="shared" ca="1" si="252"/>
        <v>0</v>
      </c>
      <c r="BJ155" s="344">
        <f t="shared" ca="1" si="252"/>
        <v>0</v>
      </c>
      <c r="BK155" s="344">
        <f t="shared" ca="1" si="252"/>
        <v>0</v>
      </c>
      <c r="BL155" s="344">
        <f t="shared" ca="1" si="252"/>
        <v>0</v>
      </c>
      <c r="BM155" s="344">
        <f t="shared" ca="1" si="252"/>
        <v>0</v>
      </c>
      <c r="BN155" s="344">
        <f t="shared" ca="1" si="252"/>
        <v>0</v>
      </c>
      <c r="BO155" s="344">
        <f t="shared" ca="1" si="252"/>
        <v>0</v>
      </c>
      <c r="BP155" s="344">
        <f t="shared" ca="1" si="252"/>
        <v>0</v>
      </c>
      <c r="BQ155" s="344">
        <f t="shared" ca="1" si="252"/>
        <v>0</v>
      </c>
      <c r="BR155" s="344">
        <f t="shared" ref="BR155:CS159" ca="1" si="253">IF(BR$153="beräknas ej",0,BQ155*IF(BR$154&gt;$B$140,1,$B$139)*IFERROR(INDEX($B$145:$E$151,MATCH($A155,$A$145:$A$151,0),MATCH(BR$154,$B$143:$E$143,1)),0))</f>
        <v>0</v>
      </c>
      <c r="BS155" s="344">
        <f t="shared" ca="1" si="253"/>
        <v>0</v>
      </c>
      <c r="BT155" s="344">
        <f t="shared" ca="1" si="253"/>
        <v>0</v>
      </c>
      <c r="BU155" s="344">
        <f t="shared" si="253"/>
        <v>0</v>
      </c>
      <c r="BV155" s="344">
        <f t="shared" si="253"/>
        <v>0</v>
      </c>
      <c r="BW155" s="344">
        <f t="shared" si="253"/>
        <v>0</v>
      </c>
      <c r="BX155" s="344">
        <f t="shared" si="253"/>
        <v>0</v>
      </c>
      <c r="BY155" s="344">
        <f t="shared" si="253"/>
        <v>0</v>
      </c>
      <c r="BZ155" s="344">
        <f t="shared" si="253"/>
        <v>0</v>
      </c>
      <c r="CA155" s="344">
        <f t="shared" si="253"/>
        <v>0</v>
      </c>
      <c r="CB155" s="344">
        <f t="shared" si="253"/>
        <v>0</v>
      </c>
      <c r="CC155" s="344">
        <f t="shared" si="253"/>
        <v>0</v>
      </c>
      <c r="CD155" s="344">
        <f t="shared" si="253"/>
        <v>0</v>
      </c>
      <c r="CE155" s="344">
        <f t="shared" si="253"/>
        <v>0</v>
      </c>
      <c r="CF155" s="344">
        <f t="shared" si="253"/>
        <v>0</v>
      </c>
      <c r="CG155" s="344">
        <f t="shared" si="253"/>
        <v>0</v>
      </c>
      <c r="CH155" s="344">
        <f t="shared" si="253"/>
        <v>0</v>
      </c>
      <c r="CI155" s="344">
        <f t="shared" si="253"/>
        <v>0</v>
      </c>
      <c r="CJ155" s="344">
        <f t="shared" si="253"/>
        <v>0</v>
      </c>
      <c r="CK155" s="344">
        <f t="shared" si="253"/>
        <v>0</v>
      </c>
      <c r="CL155" s="344">
        <f t="shared" si="253"/>
        <v>0</v>
      </c>
      <c r="CM155" s="344">
        <f t="shared" si="253"/>
        <v>0</v>
      </c>
      <c r="CN155" s="344">
        <f t="shared" si="253"/>
        <v>0</v>
      </c>
      <c r="CO155" s="344">
        <f t="shared" si="253"/>
        <v>0</v>
      </c>
      <c r="CP155" s="344">
        <f t="shared" si="253"/>
        <v>0</v>
      </c>
      <c r="CQ155" s="344">
        <f t="shared" si="253"/>
        <v>0</v>
      </c>
      <c r="CR155" s="344">
        <f t="shared" si="253"/>
        <v>0</v>
      </c>
      <c r="CS155" s="344">
        <f t="shared" si="253"/>
        <v>0</v>
      </c>
    </row>
    <row r="156" spans="1:97" s="337" customFormat="1" x14ac:dyDescent="0.25">
      <c r="A156" s="337">
        <f t="shared" ref="A156:C156" si="254">A19</f>
        <v>0</v>
      </c>
      <c r="B156" s="337" t="str">
        <f t="shared" si="254"/>
        <v>0 0</v>
      </c>
      <c r="C156" s="344">
        <f t="shared" si="254"/>
        <v>0</v>
      </c>
      <c r="D156" s="344">
        <f ca="1">IFERROR(('JA basår'!$N8+'JA basår'!$N38)*$B$139 ^(MIN(D$154-2017,$B$140-2017))*INDEX($B$145:$E$151,MATCH($A156,$A$145:$A$151,0),MATCH(D$154,$B$143:$E$143,1))^(D$154-$D$154),0)</f>
        <v>0</v>
      </c>
      <c r="E156" s="344">
        <f t="shared" ref="E156:T179" ca="1" si="255">IF(E$153="beräknas ej",0,D156*IF(E$154&gt;$B$140,1,$B$139)*IFERROR(INDEX($B$145:$E$151,MATCH($A156,$A$145:$A$151,0),MATCH(E$154,$B$143:$E$143,1)),0))</f>
        <v>0</v>
      </c>
      <c r="F156" s="344">
        <f t="shared" ca="1" si="255"/>
        <v>0</v>
      </c>
      <c r="G156" s="344">
        <f t="shared" ca="1" si="255"/>
        <v>0</v>
      </c>
      <c r="H156" s="344">
        <f t="shared" ca="1" si="255"/>
        <v>0</v>
      </c>
      <c r="I156" s="344">
        <f t="shared" ca="1" si="255"/>
        <v>0</v>
      </c>
      <c r="J156" s="344">
        <f t="shared" ca="1" si="255"/>
        <v>0</v>
      </c>
      <c r="K156" s="344">
        <f t="shared" ca="1" si="255"/>
        <v>0</v>
      </c>
      <c r="L156" s="344">
        <f t="shared" ca="1" si="255"/>
        <v>0</v>
      </c>
      <c r="M156" s="344">
        <f t="shared" ca="1" si="255"/>
        <v>0</v>
      </c>
      <c r="N156" s="344">
        <f t="shared" ca="1" si="255"/>
        <v>0</v>
      </c>
      <c r="O156" s="344">
        <f t="shared" ca="1" si="255"/>
        <v>0</v>
      </c>
      <c r="P156" s="344">
        <f t="shared" ca="1" si="255"/>
        <v>0</v>
      </c>
      <c r="Q156" s="344">
        <f t="shared" ca="1" si="255"/>
        <v>0</v>
      </c>
      <c r="R156" s="344">
        <f t="shared" ca="1" si="255"/>
        <v>0</v>
      </c>
      <c r="S156" s="344">
        <f t="shared" ca="1" si="255"/>
        <v>0</v>
      </c>
      <c r="T156" s="344">
        <f t="shared" ca="1" si="255"/>
        <v>0</v>
      </c>
      <c r="U156" s="344">
        <f t="shared" ca="1" si="252"/>
        <v>0</v>
      </c>
      <c r="V156" s="344">
        <f t="shared" ca="1" si="252"/>
        <v>0</v>
      </c>
      <c r="W156" s="344">
        <f t="shared" ca="1" si="252"/>
        <v>0</v>
      </c>
      <c r="X156" s="344">
        <f t="shared" ca="1" si="252"/>
        <v>0</v>
      </c>
      <c r="Y156" s="344">
        <f t="shared" ca="1" si="252"/>
        <v>0</v>
      </c>
      <c r="Z156" s="344">
        <f t="shared" ca="1" si="252"/>
        <v>0</v>
      </c>
      <c r="AA156" s="344">
        <f t="shared" ca="1" si="252"/>
        <v>0</v>
      </c>
      <c r="AB156" s="344">
        <f t="shared" ca="1" si="252"/>
        <v>0</v>
      </c>
      <c r="AC156" s="344">
        <f t="shared" ca="1" si="252"/>
        <v>0</v>
      </c>
      <c r="AD156" s="344">
        <f t="shared" ca="1" si="252"/>
        <v>0</v>
      </c>
      <c r="AE156" s="344">
        <f t="shared" ca="1" si="252"/>
        <v>0</v>
      </c>
      <c r="AF156" s="344">
        <f t="shared" ca="1" si="252"/>
        <v>0</v>
      </c>
      <c r="AG156" s="344">
        <f t="shared" ca="1" si="252"/>
        <v>0</v>
      </c>
      <c r="AH156" s="344">
        <f t="shared" ca="1" si="252"/>
        <v>0</v>
      </c>
      <c r="AI156" s="344">
        <f t="shared" ca="1" si="252"/>
        <v>0</v>
      </c>
      <c r="AJ156" s="344">
        <f t="shared" ca="1" si="252"/>
        <v>0</v>
      </c>
      <c r="AK156" s="344">
        <f t="shared" ca="1" si="252"/>
        <v>0</v>
      </c>
      <c r="AL156" s="344">
        <f t="shared" ca="1" si="252"/>
        <v>0</v>
      </c>
      <c r="AM156" s="344">
        <f t="shared" ca="1" si="252"/>
        <v>0</v>
      </c>
      <c r="AN156" s="344">
        <f t="shared" ca="1" si="252"/>
        <v>0</v>
      </c>
      <c r="AO156" s="344">
        <f t="shared" ca="1" si="252"/>
        <v>0</v>
      </c>
      <c r="AP156" s="344">
        <f t="shared" ca="1" si="252"/>
        <v>0</v>
      </c>
      <c r="AQ156" s="344">
        <f t="shared" ca="1" si="252"/>
        <v>0</v>
      </c>
      <c r="AR156" s="344">
        <f t="shared" ca="1" si="252"/>
        <v>0</v>
      </c>
      <c r="AS156" s="344">
        <f t="shared" ca="1" si="252"/>
        <v>0</v>
      </c>
      <c r="AT156" s="344">
        <f t="shared" ca="1" si="252"/>
        <v>0</v>
      </c>
      <c r="AU156" s="344">
        <f t="shared" ca="1" si="252"/>
        <v>0</v>
      </c>
      <c r="AV156" s="344">
        <f t="shared" ca="1" si="252"/>
        <v>0</v>
      </c>
      <c r="AW156" s="344">
        <f t="shared" ca="1" si="252"/>
        <v>0</v>
      </c>
      <c r="AX156" s="344">
        <f t="shared" ca="1" si="252"/>
        <v>0</v>
      </c>
      <c r="AY156" s="344">
        <f t="shared" ca="1" si="252"/>
        <v>0</v>
      </c>
      <c r="AZ156" s="344">
        <f t="shared" ca="1" si="252"/>
        <v>0</v>
      </c>
      <c r="BA156" s="344">
        <f t="shared" ca="1" si="252"/>
        <v>0</v>
      </c>
      <c r="BB156" s="344">
        <f t="shared" ca="1" si="252"/>
        <v>0</v>
      </c>
      <c r="BC156" s="344">
        <f t="shared" ca="1" si="252"/>
        <v>0</v>
      </c>
      <c r="BD156" s="344">
        <f t="shared" ca="1" si="252"/>
        <v>0</v>
      </c>
      <c r="BE156" s="344">
        <f t="shared" ca="1" si="252"/>
        <v>0</v>
      </c>
      <c r="BF156" s="344">
        <f t="shared" ca="1" si="252"/>
        <v>0</v>
      </c>
      <c r="BG156" s="344">
        <f t="shared" ca="1" si="252"/>
        <v>0</v>
      </c>
      <c r="BH156" s="344">
        <f t="shared" ca="1" si="252"/>
        <v>0</v>
      </c>
      <c r="BI156" s="344">
        <f t="shared" ca="1" si="252"/>
        <v>0</v>
      </c>
      <c r="BJ156" s="344">
        <f t="shared" ca="1" si="252"/>
        <v>0</v>
      </c>
      <c r="BK156" s="344">
        <f t="shared" ca="1" si="252"/>
        <v>0</v>
      </c>
      <c r="BL156" s="344">
        <f t="shared" ca="1" si="252"/>
        <v>0</v>
      </c>
      <c r="BM156" s="344">
        <f t="shared" ca="1" si="252"/>
        <v>0</v>
      </c>
      <c r="BN156" s="344">
        <f t="shared" ca="1" si="252"/>
        <v>0</v>
      </c>
      <c r="BO156" s="344">
        <f t="shared" ca="1" si="252"/>
        <v>0</v>
      </c>
      <c r="BP156" s="344">
        <f t="shared" ca="1" si="252"/>
        <v>0</v>
      </c>
      <c r="BQ156" s="344">
        <f t="shared" ca="1" si="252"/>
        <v>0</v>
      </c>
      <c r="BR156" s="344">
        <f t="shared" ca="1" si="253"/>
        <v>0</v>
      </c>
      <c r="BS156" s="344">
        <f t="shared" ca="1" si="253"/>
        <v>0</v>
      </c>
      <c r="BT156" s="344">
        <f t="shared" ca="1" si="253"/>
        <v>0</v>
      </c>
      <c r="BU156" s="344">
        <f t="shared" si="253"/>
        <v>0</v>
      </c>
      <c r="BV156" s="344">
        <f t="shared" si="253"/>
        <v>0</v>
      </c>
      <c r="BW156" s="344">
        <f t="shared" si="253"/>
        <v>0</v>
      </c>
      <c r="BX156" s="344">
        <f t="shared" si="253"/>
        <v>0</v>
      </c>
      <c r="BY156" s="344">
        <f t="shared" si="253"/>
        <v>0</v>
      </c>
      <c r="BZ156" s="344">
        <f t="shared" si="253"/>
        <v>0</v>
      </c>
      <c r="CA156" s="344">
        <f t="shared" si="253"/>
        <v>0</v>
      </c>
      <c r="CB156" s="344">
        <f t="shared" si="253"/>
        <v>0</v>
      </c>
      <c r="CC156" s="344">
        <f t="shared" si="253"/>
        <v>0</v>
      </c>
      <c r="CD156" s="344">
        <f t="shared" si="253"/>
        <v>0</v>
      </c>
      <c r="CE156" s="344">
        <f t="shared" si="253"/>
        <v>0</v>
      </c>
      <c r="CF156" s="344">
        <f t="shared" si="253"/>
        <v>0</v>
      </c>
      <c r="CG156" s="344">
        <f t="shared" si="253"/>
        <v>0</v>
      </c>
      <c r="CH156" s="344">
        <f t="shared" si="253"/>
        <v>0</v>
      </c>
      <c r="CI156" s="344">
        <f t="shared" si="253"/>
        <v>0</v>
      </c>
      <c r="CJ156" s="344">
        <f t="shared" si="253"/>
        <v>0</v>
      </c>
      <c r="CK156" s="344">
        <f t="shared" si="253"/>
        <v>0</v>
      </c>
      <c r="CL156" s="344">
        <f t="shared" si="253"/>
        <v>0</v>
      </c>
      <c r="CM156" s="344">
        <f t="shared" si="253"/>
        <v>0</v>
      </c>
      <c r="CN156" s="344">
        <f t="shared" si="253"/>
        <v>0</v>
      </c>
      <c r="CO156" s="344">
        <f t="shared" si="253"/>
        <v>0</v>
      </c>
      <c r="CP156" s="344">
        <f t="shared" si="253"/>
        <v>0</v>
      </c>
      <c r="CQ156" s="344">
        <f t="shared" si="253"/>
        <v>0</v>
      </c>
      <c r="CR156" s="344">
        <f t="shared" si="253"/>
        <v>0</v>
      </c>
      <c r="CS156" s="344">
        <f t="shared" si="253"/>
        <v>0</v>
      </c>
    </row>
    <row r="157" spans="1:97" s="337" customFormat="1" x14ac:dyDescent="0.25">
      <c r="A157" s="337">
        <f t="shared" ref="A157:C157" si="256">A20</f>
        <v>0</v>
      </c>
      <c r="B157" s="337" t="str">
        <f t="shared" si="256"/>
        <v>0 0</v>
      </c>
      <c r="C157" s="344">
        <f t="shared" si="256"/>
        <v>0</v>
      </c>
      <c r="D157" s="344">
        <f ca="1">IFERROR(('JA basår'!$N9+'JA basår'!$N39)*$B$139 ^(MIN(D$154-2017,$B$140-2017))*INDEX($B$145:$E$151,MATCH($A157,$A$145:$A$151,0),MATCH(D$154,$B$143:$E$143,1))^(D$154-$D$154),0)</f>
        <v>0</v>
      </c>
      <c r="E157" s="344">
        <f t="shared" ca="1" si="255"/>
        <v>0</v>
      </c>
      <c r="F157" s="344">
        <f t="shared" ref="F157:BQ160" ca="1" si="257">IF(F$153="beräknas ej",0,E157*IF(F$154&gt;$B$140,1,$B$139)*IFERROR(INDEX($B$145:$E$151,MATCH($A157,$A$145:$A$151,0),MATCH(F$154,$B$143:$E$143,1)),0))</f>
        <v>0</v>
      </c>
      <c r="G157" s="344">
        <f t="shared" ca="1" si="257"/>
        <v>0</v>
      </c>
      <c r="H157" s="344">
        <f t="shared" ca="1" si="257"/>
        <v>0</v>
      </c>
      <c r="I157" s="344">
        <f t="shared" ca="1" si="257"/>
        <v>0</v>
      </c>
      <c r="J157" s="344">
        <f t="shared" ca="1" si="257"/>
        <v>0</v>
      </c>
      <c r="K157" s="344">
        <f t="shared" ca="1" si="257"/>
        <v>0</v>
      </c>
      <c r="L157" s="344">
        <f t="shared" ca="1" si="257"/>
        <v>0</v>
      </c>
      <c r="M157" s="344">
        <f t="shared" ca="1" si="257"/>
        <v>0</v>
      </c>
      <c r="N157" s="344">
        <f t="shared" ca="1" si="257"/>
        <v>0</v>
      </c>
      <c r="O157" s="344">
        <f t="shared" ca="1" si="257"/>
        <v>0</v>
      </c>
      <c r="P157" s="344">
        <f t="shared" ca="1" si="257"/>
        <v>0</v>
      </c>
      <c r="Q157" s="344">
        <f t="shared" ca="1" si="257"/>
        <v>0</v>
      </c>
      <c r="R157" s="344">
        <f t="shared" ca="1" si="257"/>
        <v>0</v>
      </c>
      <c r="S157" s="344">
        <f t="shared" ca="1" si="257"/>
        <v>0</v>
      </c>
      <c r="T157" s="344">
        <f t="shared" ca="1" si="257"/>
        <v>0</v>
      </c>
      <c r="U157" s="344">
        <f t="shared" ca="1" si="257"/>
        <v>0</v>
      </c>
      <c r="V157" s="344">
        <f t="shared" ca="1" si="257"/>
        <v>0</v>
      </c>
      <c r="W157" s="344">
        <f t="shared" ca="1" si="257"/>
        <v>0</v>
      </c>
      <c r="X157" s="344">
        <f t="shared" ca="1" si="257"/>
        <v>0</v>
      </c>
      <c r="Y157" s="344">
        <f t="shared" ca="1" si="257"/>
        <v>0</v>
      </c>
      <c r="Z157" s="344">
        <f t="shared" ca="1" si="257"/>
        <v>0</v>
      </c>
      <c r="AA157" s="344">
        <f t="shared" ca="1" si="257"/>
        <v>0</v>
      </c>
      <c r="AB157" s="344">
        <f t="shared" ca="1" si="257"/>
        <v>0</v>
      </c>
      <c r="AC157" s="344">
        <f t="shared" ca="1" si="257"/>
        <v>0</v>
      </c>
      <c r="AD157" s="344">
        <f t="shared" ca="1" si="257"/>
        <v>0</v>
      </c>
      <c r="AE157" s="344">
        <f t="shared" ca="1" si="257"/>
        <v>0</v>
      </c>
      <c r="AF157" s="344">
        <f t="shared" ca="1" si="257"/>
        <v>0</v>
      </c>
      <c r="AG157" s="344">
        <f t="shared" ca="1" si="257"/>
        <v>0</v>
      </c>
      <c r="AH157" s="344">
        <f t="shared" ca="1" si="257"/>
        <v>0</v>
      </c>
      <c r="AI157" s="344">
        <f t="shared" ca="1" si="257"/>
        <v>0</v>
      </c>
      <c r="AJ157" s="344">
        <f t="shared" ca="1" si="257"/>
        <v>0</v>
      </c>
      <c r="AK157" s="344">
        <f t="shared" ca="1" si="257"/>
        <v>0</v>
      </c>
      <c r="AL157" s="344">
        <f t="shared" ca="1" si="257"/>
        <v>0</v>
      </c>
      <c r="AM157" s="344">
        <f t="shared" ca="1" si="257"/>
        <v>0</v>
      </c>
      <c r="AN157" s="344">
        <f t="shared" ca="1" si="257"/>
        <v>0</v>
      </c>
      <c r="AO157" s="344">
        <f t="shared" ca="1" si="257"/>
        <v>0</v>
      </c>
      <c r="AP157" s="344">
        <f t="shared" ca="1" si="257"/>
        <v>0</v>
      </c>
      <c r="AQ157" s="344">
        <f t="shared" ca="1" si="257"/>
        <v>0</v>
      </c>
      <c r="AR157" s="344">
        <f t="shared" ca="1" si="257"/>
        <v>0</v>
      </c>
      <c r="AS157" s="344">
        <f t="shared" ca="1" si="257"/>
        <v>0</v>
      </c>
      <c r="AT157" s="344">
        <f t="shared" ca="1" si="257"/>
        <v>0</v>
      </c>
      <c r="AU157" s="344">
        <f t="shared" ca="1" si="257"/>
        <v>0</v>
      </c>
      <c r="AV157" s="344">
        <f t="shared" ca="1" si="257"/>
        <v>0</v>
      </c>
      <c r="AW157" s="344">
        <f t="shared" ca="1" si="257"/>
        <v>0</v>
      </c>
      <c r="AX157" s="344">
        <f t="shared" ca="1" si="257"/>
        <v>0</v>
      </c>
      <c r="AY157" s="344">
        <f t="shared" ca="1" si="257"/>
        <v>0</v>
      </c>
      <c r="AZ157" s="344">
        <f t="shared" ca="1" si="257"/>
        <v>0</v>
      </c>
      <c r="BA157" s="344">
        <f t="shared" ca="1" si="257"/>
        <v>0</v>
      </c>
      <c r="BB157" s="344">
        <f t="shared" ca="1" si="257"/>
        <v>0</v>
      </c>
      <c r="BC157" s="344">
        <f t="shared" ca="1" si="257"/>
        <v>0</v>
      </c>
      <c r="BD157" s="344">
        <f t="shared" ca="1" si="257"/>
        <v>0</v>
      </c>
      <c r="BE157" s="344">
        <f t="shared" ca="1" si="257"/>
        <v>0</v>
      </c>
      <c r="BF157" s="344">
        <f t="shared" ca="1" si="257"/>
        <v>0</v>
      </c>
      <c r="BG157" s="344">
        <f t="shared" ca="1" si="257"/>
        <v>0</v>
      </c>
      <c r="BH157" s="344">
        <f t="shared" ca="1" si="257"/>
        <v>0</v>
      </c>
      <c r="BI157" s="344">
        <f t="shared" ca="1" si="257"/>
        <v>0</v>
      </c>
      <c r="BJ157" s="344">
        <f t="shared" ca="1" si="257"/>
        <v>0</v>
      </c>
      <c r="BK157" s="344">
        <f t="shared" ca="1" si="257"/>
        <v>0</v>
      </c>
      <c r="BL157" s="344">
        <f t="shared" ca="1" si="257"/>
        <v>0</v>
      </c>
      <c r="BM157" s="344">
        <f t="shared" ca="1" si="257"/>
        <v>0</v>
      </c>
      <c r="BN157" s="344">
        <f t="shared" ca="1" si="257"/>
        <v>0</v>
      </c>
      <c r="BO157" s="344">
        <f t="shared" ca="1" si="257"/>
        <v>0</v>
      </c>
      <c r="BP157" s="344">
        <f t="shared" ca="1" si="257"/>
        <v>0</v>
      </c>
      <c r="BQ157" s="344">
        <f t="shared" ca="1" si="257"/>
        <v>0</v>
      </c>
      <c r="BR157" s="344">
        <f t="shared" ca="1" si="253"/>
        <v>0</v>
      </c>
      <c r="BS157" s="344">
        <f t="shared" ca="1" si="253"/>
        <v>0</v>
      </c>
      <c r="BT157" s="344">
        <f t="shared" ca="1" si="253"/>
        <v>0</v>
      </c>
      <c r="BU157" s="344">
        <f t="shared" si="253"/>
        <v>0</v>
      </c>
      <c r="BV157" s="344">
        <f t="shared" si="253"/>
        <v>0</v>
      </c>
      <c r="BW157" s="344">
        <f t="shared" si="253"/>
        <v>0</v>
      </c>
      <c r="BX157" s="344">
        <f t="shared" si="253"/>
        <v>0</v>
      </c>
      <c r="BY157" s="344">
        <f t="shared" si="253"/>
        <v>0</v>
      </c>
      <c r="BZ157" s="344">
        <f t="shared" si="253"/>
        <v>0</v>
      </c>
      <c r="CA157" s="344">
        <f t="shared" si="253"/>
        <v>0</v>
      </c>
      <c r="CB157" s="344">
        <f t="shared" si="253"/>
        <v>0</v>
      </c>
      <c r="CC157" s="344">
        <f t="shared" si="253"/>
        <v>0</v>
      </c>
      <c r="CD157" s="344">
        <f t="shared" si="253"/>
        <v>0</v>
      </c>
      <c r="CE157" s="344">
        <f t="shared" si="253"/>
        <v>0</v>
      </c>
      <c r="CF157" s="344">
        <f t="shared" si="253"/>
        <v>0</v>
      </c>
      <c r="CG157" s="344">
        <f t="shared" si="253"/>
        <v>0</v>
      </c>
      <c r="CH157" s="344">
        <f t="shared" si="253"/>
        <v>0</v>
      </c>
      <c r="CI157" s="344">
        <f t="shared" si="253"/>
        <v>0</v>
      </c>
      <c r="CJ157" s="344">
        <f t="shared" si="253"/>
        <v>0</v>
      </c>
      <c r="CK157" s="344">
        <f t="shared" si="253"/>
        <v>0</v>
      </c>
      <c r="CL157" s="344">
        <f t="shared" si="253"/>
        <v>0</v>
      </c>
      <c r="CM157" s="344">
        <f t="shared" si="253"/>
        <v>0</v>
      </c>
      <c r="CN157" s="344">
        <f t="shared" si="253"/>
        <v>0</v>
      </c>
      <c r="CO157" s="344">
        <f t="shared" si="253"/>
        <v>0</v>
      </c>
      <c r="CP157" s="344">
        <f t="shared" si="253"/>
        <v>0</v>
      </c>
      <c r="CQ157" s="344">
        <f t="shared" si="253"/>
        <v>0</v>
      </c>
      <c r="CR157" s="344">
        <f t="shared" si="253"/>
        <v>0</v>
      </c>
      <c r="CS157" s="344">
        <f t="shared" si="253"/>
        <v>0</v>
      </c>
    </row>
    <row r="158" spans="1:97" s="337" customFormat="1" x14ac:dyDescent="0.25">
      <c r="A158" s="337">
        <f t="shared" ref="A158:C158" si="258">A21</f>
        <v>0</v>
      </c>
      <c r="B158" s="337" t="str">
        <f t="shared" si="258"/>
        <v>0 0</v>
      </c>
      <c r="C158" s="344">
        <f t="shared" si="258"/>
        <v>0</v>
      </c>
      <c r="D158" s="344">
        <f ca="1">IFERROR(('JA basår'!$N10+'JA basår'!$N40)*$B$139 ^(MIN(D$154-2017,$B$140-2017))*INDEX($B$145:$E$151,MATCH($A158,$A$145:$A$151,0),MATCH(D$154,$B$143:$E$143,1))^(D$154-$D$154),0)</f>
        <v>0</v>
      </c>
      <c r="E158" s="344">
        <f t="shared" ca="1" si="255"/>
        <v>0</v>
      </c>
      <c r="F158" s="344">
        <f t="shared" ca="1" si="257"/>
        <v>0</v>
      </c>
      <c r="G158" s="344">
        <f t="shared" ca="1" si="257"/>
        <v>0</v>
      </c>
      <c r="H158" s="344">
        <f t="shared" ca="1" si="257"/>
        <v>0</v>
      </c>
      <c r="I158" s="344">
        <f t="shared" ca="1" si="257"/>
        <v>0</v>
      </c>
      <c r="J158" s="344">
        <f t="shared" ca="1" si="257"/>
        <v>0</v>
      </c>
      <c r="K158" s="344">
        <f t="shared" ca="1" si="257"/>
        <v>0</v>
      </c>
      <c r="L158" s="344">
        <f t="shared" ca="1" si="257"/>
        <v>0</v>
      </c>
      <c r="M158" s="344">
        <f t="shared" ca="1" si="257"/>
        <v>0</v>
      </c>
      <c r="N158" s="344">
        <f t="shared" ca="1" si="257"/>
        <v>0</v>
      </c>
      <c r="O158" s="344">
        <f t="shared" ca="1" si="257"/>
        <v>0</v>
      </c>
      <c r="P158" s="344">
        <f t="shared" ca="1" si="257"/>
        <v>0</v>
      </c>
      <c r="Q158" s="344">
        <f t="shared" ca="1" si="257"/>
        <v>0</v>
      </c>
      <c r="R158" s="344">
        <f t="shared" ca="1" si="257"/>
        <v>0</v>
      </c>
      <c r="S158" s="344">
        <f t="shared" ca="1" si="257"/>
        <v>0</v>
      </c>
      <c r="T158" s="344">
        <f t="shared" ca="1" si="257"/>
        <v>0</v>
      </c>
      <c r="U158" s="344">
        <f t="shared" ca="1" si="257"/>
        <v>0</v>
      </c>
      <c r="V158" s="344">
        <f t="shared" ca="1" si="257"/>
        <v>0</v>
      </c>
      <c r="W158" s="344">
        <f t="shared" ca="1" si="257"/>
        <v>0</v>
      </c>
      <c r="X158" s="344">
        <f t="shared" ca="1" si="257"/>
        <v>0</v>
      </c>
      <c r="Y158" s="344">
        <f t="shared" ca="1" si="257"/>
        <v>0</v>
      </c>
      <c r="Z158" s="344">
        <f t="shared" ca="1" si="257"/>
        <v>0</v>
      </c>
      <c r="AA158" s="344">
        <f t="shared" ca="1" si="257"/>
        <v>0</v>
      </c>
      <c r="AB158" s="344">
        <f t="shared" ca="1" si="257"/>
        <v>0</v>
      </c>
      <c r="AC158" s="344">
        <f t="shared" ca="1" si="257"/>
        <v>0</v>
      </c>
      <c r="AD158" s="344">
        <f t="shared" ca="1" si="257"/>
        <v>0</v>
      </c>
      <c r="AE158" s="344">
        <f t="shared" ca="1" si="257"/>
        <v>0</v>
      </c>
      <c r="AF158" s="344">
        <f t="shared" ca="1" si="257"/>
        <v>0</v>
      </c>
      <c r="AG158" s="344">
        <f t="shared" ca="1" si="257"/>
        <v>0</v>
      </c>
      <c r="AH158" s="344">
        <f t="shared" ca="1" si="257"/>
        <v>0</v>
      </c>
      <c r="AI158" s="344">
        <f t="shared" ca="1" si="257"/>
        <v>0</v>
      </c>
      <c r="AJ158" s="344">
        <f t="shared" ca="1" si="257"/>
        <v>0</v>
      </c>
      <c r="AK158" s="344">
        <f t="shared" ca="1" si="257"/>
        <v>0</v>
      </c>
      <c r="AL158" s="344">
        <f t="shared" ca="1" si="257"/>
        <v>0</v>
      </c>
      <c r="AM158" s="344">
        <f t="shared" ca="1" si="257"/>
        <v>0</v>
      </c>
      <c r="AN158" s="344">
        <f t="shared" ca="1" si="257"/>
        <v>0</v>
      </c>
      <c r="AO158" s="344">
        <f t="shared" ca="1" si="257"/>
        <v>0</v>
      </c>
      <c r="AP158" s="344">
        <f t="shared" ca="1" si="257"/>
        <v>0</v>
      </c>
      <c r="AQ158" s="344">
        <f t="shared" ca="1" si="257"/>
        <v>0</v>
      </c>
      <c r="AR158" s="344">
        <f t="shared" ca="1" si="257"/>
        <v>0</v>
      </c>
      <c r="AS158" s="344">
        <f t="shared" ca="1" si="257"/>
        <v>0</v>
      </c>
      <c r="AT158" s="344">
        <f t="shared" ca="1" si="257"/>
        <v>0</v>
      </c>
      <c r="AU158" s="344">
        <f t="shared" ca="1" si="257"/>
        <v>0</v>
      </c>
      <c r="AV158" s="344">
        <f t="shared" ca="1" si="257"/>
        <v>0</v>
      </c>
      <c r="AW158" s="344">
        <f t="shared" ca="1" si="257"/>
        <v>0</v>
      </c>
      <c r="AX158" s="344">
        <f t="shared" ca="1" si="257"/>
        <v>0</v>
      </c>
      <c r="AY158" s="344">
        <f t="shared" ca="1" si="257"/>
        <v>0</v>
      </c>
      <c r="AZ158" s="344">
        <f t="shared" ca="1" si="257"/>
        <v>0</v>
      </c>
      <c r="BA158" s="344">
        <f t="shared" ca="1" si="257"/>
        <v>0</v>
      </c>
      <c r="BB158" s="344">
        <f t="shared" ca="1" si="257"/>
        <v>0</v>
      </c>
      <c r="BC158" s="344">
        <f t="shared" ca="1" si="257"/>
        <v>0</v>
      </c>
      <c r="BD158" s="344">
        <f t="shared" ca="1" si="257"/>
        <v>0</v>
      </c>
      <c r="BE158" s="344">
        <f t="shared" ca="1" si="257"/>
        <v>0</v>
      </c>
      <c r="BF158" s="344">
        <f t="shared" ca="1" si="257"/>
        <v>0</v>
      </c>
      <c r="BG158" s="344">
        <f t="shared" ca="1" si="257"/>
        <v>0</v>
      </c>
      <c r="BH158" s="344">
        <f t="shared" ca="1" si="257"/>
        <v>0</v>
      </c>
      <c r="BI158" s="344">
        <f t="shared" ca="1" si="257"/>
        <v>0</v>
      </c>
      <c r="BJ158" s="344">
        <f t="shared" ca="1" si="257"/>
        <v>0</v>
      </c>
      <c r="BK158" s="344">
        <f t="shared" ca="1" si="257"/>
        <v>0</v>
      </c>
      <c r="BL158" s="344">
        <f t="shared" ca="1" si="257"/>
        <v>0</v>
      </c>
      <c r="BM158" s="344">
        <f t="shared" ca="1" si="257"/>
        <v>0</v>
      </c>
      <c r="BN158" s="344">
        <f t="shared" ca="1" si="257"/>
        <v>0</v>
      </c>
      <c r="BO158" s="344">
        <f t="shared" ca="1" si="257"/>
        <v>0</v>
      </c>
      <c r="BP158" s="344">
        <f t="shared" ca="1" si="257"/>
        <v>0</v>
      </c>
      <c r="BQ158" s="344">
        <f t="shared" ca="1" si="257"/>
        <v>0</v>
      </c>
      <c r="BR158" s="344">
        <f t="shared" ca="1" si="253"/>
        <v>0</v>
      </c>
      <c r="BS158" s="344">
        <f t="shared" ca="1" si="253"/>
        <v>0</v>
      </c>
      <c r="BT158" s="344">
        <f t="shared" ca="1" si="253"/>
        <v>0</v>
      </c>
      <c r="BU158" s="344">
        <f t="shared" si="253"/>
        <v>0</v>
      </c>
      <c r="BV158" s="344">
        <f t="shared" si="253"/>
        <v>0</v>
      </c>
      <c r="BW158" s="344">
        <f t="shared" si="253"/>
        <v>0</v>
      </c>
      <c r="BX158" s="344">
        <f t="shared" si="253"/>
        <v>0</v>
      </c>
      <c r="BY158" s="344">
        <f t="shared" si="253"/>
        <v>0</v>
      </c>
      <c r="BZ158" s="344">
        <f t="shared" si="253"/>
        <v>0</v>
      </c>
      <c r="CA158" s="344">
        <f t="shared" si="253"/>
        <v>0</v>
      </c>
      <c r="CB158" s="344">
        <f t="shared" si="253"/>
        <v>0</v>
      </c>
      <c r="CC158" s="344">
        <f t="shared" si="253"/>
        <v>0</v>
      </c>
      <c r="CD158" s="344">
        <f t="shared" si="253"/>
        <v>0</v>
      </c>
      <c r="CE158" s="344">
        <f t="shared" si="253"/>
        <v>0</v>
      </c>
      <c r="CF158" s="344">
        <f t="shared" si="253"/>
        <v>0</v>
      </c>
      <c r="CG158" s="344">
        <f t="shared" si="253"/>
        <v>0</v>
      </c>
      <c r="CH158" s="344">
        <f t="shared" si="253"/>
        <v>0</v>
      </c>
      <c r="CI158" s="344">
        <f t="shared" si="253"/>
        <v>0</v>
      </c>
      <c r="CJ158" s="344">
        <f t="shared" si="253"/>
        <v>0</v>
      </c>
      <c r="CK158" s="344">
        <f t="shared" si="253"/>
        <v>0</v>
      </c>
      <c r="CL158" s="344">
        <f t="shared" si="253"/>
        <v>0</v>
      </c>
      <c r="CM158" s="344">
        <f t="shared" si="253"/>
        <v>0</v>
      </c>
      <c r="CN158" s="344">
        <f t="shared" si="253"/>
        <v>0</v>
      </c>
      <c r="CO158" s="344">
        <f t="shared" si="253"/>
        <v>0</v>
      </c>
      <c r="CP158" s="344">
        <f t="shared" si="253"/>
        <v>0</v>
      </c>
      <c r="CQ158" s="344">
        <f t="shared" si="253"/>
        <v>0</v>
      </c>
      <c r="CR158" s="344">
        <f t="shared" si="253"/>
        <v>0</v>
      </c>
      <c r="CS158" s="344">
        <f t="shared" si="253"/>
        <v>0</v>
      </c>
    </row>
    <row r="159" spans="1:97" s="337" customFormat="1" x14ac:dyDescent="0.25">
      <c r="A159" s="337">
        <f t="shared" ref="A159:C159" si="259">A22</f>
        <v>0</v>
      </c>
      <c r="B159" s="337" t="str">
        <f t="shared" si="259"/>
        <v>0 0</v>
      </c>
      <c r="C159" s="344">
        <f t="shared" si="259"/>
        <v>0</v>
      </c>
      <c r="D159" s="344">
        <f ca="1">IFERROR(('JA basår'!$N11+'JA basår'!$N41)*$B$139 ^(MIN(D$154-2017,$B$140-2017))*INDEX($B$145:$E$151,MATCH($A159,$A$145:$A$151,0),MATCH(D$154,$B$143:$E$143,1))^(D$154-$D$154),0)</f>
        <v>0</v>
      </c>
      <c r="E159" s="344">
        <f t="shared" ca="1" si="255"/>
        <v>0</v>
      </c>
      <c r="F159" s="344">
        <f t="shared" ca="1" si="257"/>
        <v>0</v>
      </c>
      <c r="G159" s="344">
        <f t="shared" ca="1" si="257"/>
        <v>0</v>
      </c>
      <c r="H159" s="344">
        <f t="shared" ca="1" si="257"/>
        <v>0</v>
      </c>
      <c r="I159" s="344">
        <f t="shared" ca="1" si="257"/>
        <v>0</v>
      </c>
      <c r="J159" s="344">
        <f t="shared" ca="1" si="257"/>
        <v>0</v>
      </c>
      <c r="K159" s="344">
        <f t="shared" ca="1" si="257"/>
        <v>0</v>
      </c>
      <c r="L159" s="344">
        <f t="shared" ca="1" si="257"/>
        <v>0</v>
      </c>
      <c r="M159" s="344">
        <f t="shared" ca="1" si="257"/>
        <v>0</v>
      </c>
      <c r="N159" s="344">
        <f t="shared" ca="1" si="257"/>
        <v>0</v>
      </c>
      <c r="O159" s="344">
        <f t="shared" ca="1" si="257"/>
        <v>0</v>
      </c>
      <c r="P159" s="344">
        <f t="shared" ca="1" si="257"/>
        <v>0</v>
      </c>
      <c r="Q159" s="344">
        <f t="shared" ca="1" si="257"/>
        <v>0</v>
      </c>
      <c r="R159" s="344">
        <f t="shared" ca="1" si="257"/>
        <v>0</v>
      </c>
      <c r="S159" s="344">
        <f t="shared" ca="1" si="257"/>
        <v>0</v>
      </c>
      <c r="T159" s="344">
        <f t="shared" ca="1" si="257"/>
        <v>0</v>
      </c>
      <c r="U159" s="344">
        <f t="shared" ca="1" si="257"/>
        <v>0</v>
      </c>
      <c r="V159" s="344">
        <f t="shared" ca="1" si="257"/>
        <v>0</v>
      </c>
      <c r="W159" s="344">
        <f t="shared" ca="1" si="257"/>
        <v>0</v>
      </c>
      <c r="X159" s="344">
        <f t="shared" ca="1" si="257"/>
        <v>0</v>
      </c>
      <c r="Y159" s="344">
        <f t="shared" ca="1" si="257"/>
        <v>0</v>
      </c>
      <c r="Z159" s="344">
        <f t="shared" ca="1" si="257"/>
        <v>0</v>
      </c>
      <c r="AA159" s="344">
        <f t="shared" ca="1" si="257"/>
        <v>0</v>
      </c>
      <c r="AB159" s="344">
        <f t="shared" ca="1" si="257"/>
        <v>0</v>
      </c>
      <c r="AC159" s="344">
        <f t="shared" ca="1" si="257"/>
        <v>0</v>
      </c>
      <c r="AD159" s="344">
        <f t="shared" ca="1" si="257"/>
        <v>0</v>
      </c>
      <c r="AE159" s="344">
        <f t="shared" ca="1" si="257"/>
        <v>0</v>
      </c>
      <c r="AF159" s="344">
        <f t="shared" ca="1" si="257"/>
        <v>0</v>
      </c>
      <c r="AG159" s="344">
        <f t="shared" ca="1" si="257"/>
        <v>0</v>
      </c>
      <c r="AH159" s="344">
        <f t="shared" ca="1" si="257"/>
        <v>0</v>
      </c>
      <c r="AI159" s="344">
        <f t="shared" ca="1" si="257"/>
        <v>0</v>
      </c>
      <c r="AJ159" s="344">
        <f t="shared" ca="1" si="257"/>
        <v>0</v>
      </c>
      <c r="AK159" s="344">
        <f t="shared" ca="1" si="257"/>
        <v>0</v>
      </c>
      <c r="AL159" s="344">
        <f t="shared" ca="1" si="257"/>
        <v>0</v>
      </c>
      <c r="AM159" s="344">
        <f t="shared" ca="1" si="257"/>
        <v>0</v>
      </c>
      <c r="AN159" s="344">
        <f t="shared" ca="1" si="257"/>
        <v>0</v>
      </c>
      <c r="AO159" s="344">
        <f t="shared" ca="1" si="257"/>
        <v>0</v>
      </c>
      <c r="AP159" s="344">
        <f t="shared" ca="1" si="257"/>
        <v>0</v>
      </c>
      <c r="AQ159" s="344">
        <f t="shared" ca="1" si="257"/>
        <v>0</v>
      </c>
      <c r="AR159" s="344">
        <f t="shared" ca="1" si="257"/>
        <v>0</v>
      </c>
      <c r="AS159" s="344">
        <f t="shared" ca="1" si="257"/>
        <v>0</v>
      </c>
      <c r="AT159" s="344">
        <f t="shared" ca="1" si="257"/>
        <v>0</v>
      </c>
      <c r="AU159" s="344">
        <f t="shared" ca="1" si="257"/>
        <v>0</v>
      </c>
      <c r="AV159" s="344">
        <f t="shared" ca="1" si="257"/>
        <v>0</v>
      </c>
      <c r="AW159" s="344">
        <f t="shared" ca="1" si="257"/>
        <v>0</v>
      </c>
      <c r="AX159" s="344">
        <f t="shared" ca="1" si="257"/>
        <v>0</v>
      </c>
      <c r="AY159" s="344">
        <f t="shared" ca="1" si="257"/>
        <v>0</v>
      </c>
      <c r="AZ159" s="344">
        <f t="shared" ca="1" si="257"/>
        <v>0</v>
      </c>
      <c r="BA159" s="344">
        <f t="shared" ca="1" si="257"/>
        <v>0</v>
      </c>
      <c r="BB159" s="344">
        <f t="shared" ca="1" si="257"/>
        <v>0</v>
      </c>
      <c r="BC159" s="344">
        <f t="shared" ca="1" si="257"/>
        <v>0</v>
      </c>
      <c r="BD159" s="344">
        <f t="shared" ca="1" si="257"/>
        <v>0</v>
      </c>
      <c r="BE159" s="344">
        <f t="shared" ca="1" si="257"/>
        <v>0</v>
      </c>
      <c r="BF159" s="344">
        <f t="shared" ca="1" si="257"/>
        <v>0</v>
      </c>
      <c r="BG159" s="344">
        <f t="shared" ca="1" si="257"/>
        <v>0</v>
      </c>
      <c r="BH159" s="344">
        <f t="shared" ca="1" si="257"/>
        <v>0</v>
      </c>
      <c r="BI159" s="344">
        <f t="shared" ca="1" si="257"/>
        <v>0</v>
      </c>
      <c r="BJ159" s="344">
        <f t="shared" ca="1" si="257"/>
        <v>0</v>
      </c>
      <c r="BK159" s="344">
        <f t="shared" ca="1" si="257"/>
        <v>0</v>
      </c>
      <c r="BL159" s="344">
        <f t="shared" ca="1" si="257"/>
        <v>0</v>
      </c>
      <c r="BM159" s="344">
        <f t="shared" ca="1" si="257"/>
        <v>0</v>
      </c>
      <c r="BN159" s="344">
        <f t="shared" ca="1" si="257"/>
        <v>0</v>
      </c>
      <c r="BO159" s="344">
        <f t="shared" ca="1" si="257"/>
        <v>0</v>
      </c>
      <c r="BP159" s="344">
        <f t="shared" ca="1" si="257"/>
        <v>0</v>
      </c>
      <c r="BQ159" s="344">
        <f t="shared" ca="1" si="257"/>
        <v>0</v>
      </c>
      <c r="BR159" s="344">
        <f t="shared" ca="1" si="253"/>
        <v>0</v>
      </c>
      <c r="BS159" s="344">
        <f t="shared" ca="1" si="253"/>
        <v>0</v>
      </c>
      <c r="BT159" s="344">
        <f t="shared" ca="1" si="253"/>
        <v>0</v>
      </c>
      <c r="BU159" s="344">
        <f t="shared" si="253"/>
        <v>0</v>
      </c>
      <c r="BV159" s="344">
        <f t="shared" si="253"/>
        <v>0</v>
      </c>
      <c r="BW159" s="344">
        <f t="shared" si="253"/>
        <v>0</v>
      </c>
      <c r="BX159" s="344">
        <f t="shared" si="253"/>
        <v>0</v>
      </c>
      <c r="BY159" s="344">
        <f t="shared" si="253"/>
        <v>0</v>
      </c>
      <c r="BZ159" s="344">
        <f t="shared" si="253"/>
        <v>0</v>
      </c>
      <c r="CA159" s="344">
        <f t="shared" si="253"/>
        <v>0</v>
      </c>
      <c r="CB159" s="344">
        <f t="shared" si="253"/>
        <v>0</v>
      </c>
      <c r="CC159" s="344">
        <f t="shared" si="253"/>
        <v>0</v>
      </c>
      <c r="CD159" s="344">
        <f t="shared" si="253"/>
        <v>0</v>
      </c>
      <c r="CE159" s="344">
        <f t="shared" si="253"/>
        <v>0</v>
      </c>
      <c r="CF159" s="344">
        <f t="shared" si="253"/>
        <v>0</v>
      </c>
      <c r="CG159" s="344">
        <f t="shared" si="253"/>
        <v>0</v>
      </c>
      <c r="CH159" s="344">
        <f t="shared" si="253"/>
        <v>0</v>
      </c>
      <c r="CI159" s="344">
        <f t="shared" si="253"/>
        <v>0</v>
      </c>
      <c r="CJ159" s="344">
        <f t="shared" si="253"/>
        <v>0</v>
      </c>
      <c r="CK159" s="344">
        <f t="shared" si="253"/>
        <v>0</v>
      </c>
      <c r="CL159" s="344">
        <f t="shared" si="253"/>
        <v>0</v>
      </c>
      <c r="CM159" s="344">
        <f t="shared" si="253"/>
        <v>0</v>
      </c>
      <c r="CN159" s="344">
        <f t="shared" si="253"/>
        <v>0</v>
      </c>
      <c r="CO159" s="344">
        <f t="shared" si="253"/>
        <v>0</v>
      </c>
      <c r="CP159" s="344">
        <f t="shared" si="253"/>
        <v>0</v>
      </c>
      <c r="CQ159" s="344">
        <f t="shared" si="253"/>
        <v>0</v>
      </c>
      <c r="CR159" s="344">
        <f t="shared" si="253"/>
        <v>0</v>
      </c>
      <c r="CS159" s="344">
        <f t="shared" si="253"/>
        <v>0</v>
      </c>
    </row>
    <row r="160" spans="1:97" s="337" customFormat="1" x14ac:dyDescent="0.25">
      <c r="A160" s="337">
        <f t="shared" ref="A160:C160" si="260">A23</f>
        <v>0</v>
      </c>
      <c r="B160" s="337" t="str">
        <f t="shared" si="260"/>
        <v>0 0</v>
      </c>
      <c r="C160" s="344">
        <f t="shared" si="260"/>
        <v>0</v>
      </c>
      <c r="D160" s="344">
        <f ca="1">IFERROR(('JA basår'!$N12+'JA basår'!$N42)*$B$139 ^(MIN(D$154-2017,$B$140-2017))*INDEX($B$145:$E$151,MATCH($A160,$A$145:$A$151,0),MATCH(D$154,$B$143:$E$143,1))^(D$154-$D$154),0)</f>
        <v>0</v>
      </c>
      <c r="E160" s="344">
        <f t="shared" ca="1" si="255"/>
        <v>0</v>
      </c>
      <c r="F160" s="344">
        <f t="shared" ca="1" si="257"/>
        <v>0</v>
      </c>
      <c r="G160" s="344">
        <f t="shared" ca="1" si="257"/>
        <v>0</v>
      </c>
      <c r="H160" s="344">
        <f t="shared" ca="1" si="257"/>
        <v>0</v>
      </c>
      <c r="I160" s="344">
        <f t="shared" ca="1" si="257"/>
        <v>0</v>
      </c>
      <c r="J160" s="344">
        <f t="shared" ca="1" si="257"/>
        <v>0</v>
      </c>
      <c r="K160" s="344">
        <f t="shared" ca="1" si="257"/>
        <v>0</v>
      </c>
      <c r="L160" s="344">
        <f t="shared" ca="1" si="257"/>
        <v>0</v>
      </c>
      <c r="M160" s="344">
        <f t="shared" ca="1" si="257"/>
        <v>0</v>
      </c>
      <c r="N160" s="344">
        <f t="shared" ca="1" si="257"/>
        <v>0</v>
      </c>
      <c r="O160" s="344">
        <f t="shared" ca="1" si="257"/>
        <v>0</v>
      </c>
      <c r="P160" s="344">
        <f t="shared" ca="1" si="257"/>
        <v>0</v>
      </c>
      <c r="Q160" s="344">
        <f t="shared" ca="1" si="257"/>
        <v>0</v>
      </c>
      <c r="R160" s="344">
        <f t="shared" ca="1" si="257"/>
        <v>0</v>
      </c>
      <c r="S160" s="344">
        <f t="shared" ca="1" si="257"/>
        <v>0</v>
      </c>
      <c r="T160" s="344">
        <f t="shared" ca="1" si="257"/>
        <v>0</v>
      </c>
      <c r="U160" s="344">
        <f t="shared" ca="1" si="257"/>
        <v>0</v>
      </c>
      <c r="V160" s="344">
        <f t="shared" ca="1" si="257"/>
        <v>0</v>
      </c>
      <c r="W160" s="344">
        <f t="shared" ca="1" si="257"/>
        <v>0</v>
      </c>
      <c r="X160" s="344">
        <f t="shared" ca="1" si="257"/>
        <v>0</v>
      </c>
      <c r="Y160" s="344">
        <f t="shared" ca="1" si="257"/>
        <v>0</v>
      </c>
      <c r="Z160" s="344">
        <f t="shared" ca="1" si="257"/>
        <v>0</v>
      </c>
      <c r="AA160" s="344">
        <f t="shared" ca="1" si="257"/>
        <v>0</v>
      </c>
      <c r="AB160" s="344">
        <f t="shared" ca="1" si="257"/>
        <v>0</v>
      </c>
      <c r="AC160" s="344">
        <f t="shared" ca="1" si="257"/>
        <v>0</v>
      </c>
      <c r="AD160" s="344">
        <f t="shared" ca="1" si="257"/>
        <v>0</v>
      </c>
      <c r="AE160" s="344">
        <f t="shared" ca="1" si="257"/>
        <v>0</v>
      </c>
      <c r="AF160" s="344">
        <f t="shared" ca="1" si="257"/>
        <v>0</v>
      </c>
      <c r="AG160" s="344">
        <f t="shared" ca="1" si="257"/>
        <v>0</v>
      </c>
      <c r="AH160" s="344">
        <f t="shared" ca="1" si="257"/>
        <v>0</v>
      </c>
      <c r="AI160" s="344">
        <f t="shared" ca="1" si="257"/>
        <v>0</v>
      </c>
      <c r="AJ160" s="344">
        <f t="shared" ca="1" si="257"/>
        <v>0</v>
      </c>
      <c r="AK160" s="344">
        <f t="shared" ca="1" si="257"/>
        <v>0</v>
      </c>
      <c r="AL160" s="344">
        <f t="shared" ca="1" si="257"/>
        <v>0</v>
      </c>
      <c r="AM160" s="344">
        <f t="shared" ca="1" si="257"/>
        <v>0</v>
      </c>
      <c r="AN160" s="344">
        <f t="shared" ca="1" si="257"/>
        <v>0</v>
      </c>
      <c r="AO160" s="344">
        <f t="shared" ca="1" si="257"/>
        <v>0</v>
      </c>
      <c r="AP160" s="344">
        <f t="shared" ca="1" si="257"/>
        <v>0</v>
      </c>
      <c r="AQ160" s="344">
        <f t="shared" ca="1" si="257"/>
        <v>0</v>
      </c>
      <c r="AR160" s="344">
        <f t="shared" ca="1" si="257"/>
        <v>0</v>
      </c>
      <c r="AS160" s="344">
        <f t="shared" ca="1" si="257"/>
        <v>0</v>
      </c>
      <c r="AT160" s="344">
        <f t="shared" ca="1" si="257"/>
        <v>0</v>
      </c>
      <c r="AU160" s="344">
        <f t="shared" ca="1" si="257"/>
        <v>0</v>
      </c>
      <c r="AV160" s="344">
        <f t="shared" ca="1" si="257"/>
        <v>0</v>
      </c>
      <c r="AW160" s="344">
        <f t="shared" ca="1" si="257"/>
        <v>0</v>
      </c>
      <c r="AX160" s="344">
        <f t="shared" ca="1" si="257"/>
        <v>0</v>
      </c>
      <c r="AY160" s="344">
        <f t="shared" ca="1" si="257"/>
        <v>0</v>
      </c>
      <c r="AZ160" s="344">
        <f t="shared" ca="1" si="257"/>
        <v>0</v>
      </c>
      <c r="BA160" s="344">
        <f t="shared" ca="1" si="257"/>
        <v>0</v>
      </c>
      <c r="BB160" s="344">
        <f t="shared" ca="1" si="257"/>
        <v>0</v>
      </c>
      <c r="BC160" s="344">
        <f t="shared" ca="1" si="257"/>
        <v>0</v>
      </c>
      <c r="BD160" s="344">
        <f t="shared" ca="1" si="257"/>
        <v>0</v>
      </c>
      <c r="BE160" s="344">
        <f t="shared" ca="1" si="257"/>
        <v>0</v>
      </c>
      <c r="BF160" s="344">
        <f t="shared" ca="1" si="257"/>
        <v>0</v>
      </c>
      <c r="BG160" s="344">
        <f t="shared" ca="1" si="257"/>
        <v>0</v>
      </c>
      <c r="BH160" s="344">
        <f t="shared" ca="1" si="257"/>
        <v>0</v>
      </c>
      <c r="BI160" s="344">
        <f t="shared" ca="1" si="257"/>
        <v>0</v>
      </c>
      <c r="BJ160" s="344">
        <f t="shared" ca="1" si="257"/>
        <v>0</v>
      </c>
      <c r="BK160" s="344">
        <f t="shared" ca="1" si="257"/>
        <v>0</v>
      </c>
      <c r="BL160" s="344">
        <f t="shared" ca="1" si="257"/>
        <v>0</v>
      </c>
      <c r="BM160" s="344">
        <f t="shared" ca="1" si="257"/>
        <v>0</v>
      </c>
      <c r="BN160" s="344">
        <f t="shared" ca="1" si="257"/>
        <v>0</v>
      </c>
      <c r="BO160" s="344">
        <f t="shared" ca="1" si="257"/>
        <v>0</v>
      </c>
      <c r="BP160" s="344">
        <f t="shared" ca="1" si="257"/>
        <v>0</v>
      </c>
      <c r="BQ160" s="344">
        <f t="shared" ref="BQ160:CS163" ca="1" si="261">IF(BQ$153="beräknas ej",0,BP160*IF(BQ$154&gt;$B$140,1,$B$139)*IFERROR(INDEX($B$145:$E$151,MATCH($A160,$A$145:$A$151,0),MATCH(BQ$154,$B$143:$E$143,1)),0))</f>
        <v>0</v>
      </c>
      <c r="BR160" s="344">
        <f t="shared" ca="1" si="261"/>
        <v>0</v>
      </c>
      <c r="BS160" s="344">
        <f t="shared" ca="1" si="261"/>
        <v>0</v>
      </c>
      <c r="BT160" s="344">
        <f t="shared" ca="1" si="261"/>
        <v>0</v>
      </c>
      <c r="BU160" s="344">
        <f t="shared" si="261"/>
        <v>0</v>
      </c>
      <c r="BV160" s="344">
        <f t="shared" si="261"/>
        <v>0</v>
      </c>
      <c r="BW160" s="344">
        <f t="shared" si="261"/>
        <v>0</v>
      </c>
      <c r="BX160" s="344">
        <f t="shared" si="261"/>
        <v>0</v>
      </c>
      <c r="BY160" s="344">
        <f t="shared" si="261"/>
        <v>0</v>
      </c>
      <c r="BZ160" s="344">
        <f t="shared" si="261"/>
        <v>0</v>
      </c>
      <c r="CA160" s="344">
        <f t="shared" si="261"/>
        <v>0</v>
      </c>
      <c r="CB160" s="344">
        <f t="shared" si="261"/>
        <v>0</v>
      </c>
      <c r="CC160" s="344">
        <f t="shared" si="261"/>
        <v>0</v>
      </c>
      <c r="CD160" s="344">
        <f t="shared" si="261"/>
        <v>0</v>
      </c>
      <c r="CE160" s="344">
        <f t="shared" si="261"/>
        <v>0</v>
      </c>
      <c r="CF160" s="344">
        <f t="shared" si="261"/>
        <v>0</v>
      </c>
      <c r="CG160" s="344">
        <f t="shared" si="261"/>
        <v>0</v>
      </c>
      <c r="CH160" s="344">
        <f t="shared" si="261"/>
        <v>0</v>
      </c>
      <c r="CI160" s="344">
        <f t="shared" si="261"/>
        <v>0</v>
      </c>
      <c r="CJ160" s="344">
        <f t="shared" si="261"/>
        <v>0</v>
      </c>
      <c r="CK160" s="344">
        <f t="shared" si="261"/>
        <v>0</v>
      </c>
      <c r="CL160" s="344">
        <f t="shared" si="261"/>
        <v>0</v>
      </c>
      <c r="CM160" s="344">
        <f t="shared" si="261"/>
        <v>0</v>
      </c>
      <c r="CN160" s="344">
        <f t="shared" si="261"/>
        <v>0</v>
      </c>
      <c r="CO160" s="344">
        <f t="shared" si="261"/>
        <v>0</v>
      </c>
      <c r="CP160" s="344">
        <f t="shared" si="261"/>
        <v>0</v>
      </c>
      <c r="CQ160" s="344">
        <f t="shared" si="261"/>
        <v>0</v>
      </c>
      <c r="CR160" s="344">
        <f t="shared" si="261"/>
        <v>0</v>
      </c>
      <c r="CS160" s="344">
        <f t="shared" si="261"/>
        <v>0</v>
      </c>
    </row>
    <row r="161" spans="1:97" s="337" customFormat="1" x14ac:dyDescent="0.25">
      <c r="A161" s="337">
        <f t="shared" ref="A161:C161" si="262">A24</f>
        <v>0</v>
      </c>
      <c r="B161" s="337" t="str">
        <f t="shared" si="262"/>
        <v>0 0</v>
      </c>
      <c r="C161" s="344">
        <f t="shared" si="262"/>
        <v>0</v>
      </c>
      <c r="D161" s="344">
        <f ca="1">IFERROR(('JA basår'!$N13+'JA basår'!$N43)*$B$139 ^(MIN(D$154-2017,$B$140-2017))*INDEX($B$145:$E$151,MATCH($A161,$A$145:$A$151,0),MATCH(D$154,$B$143:$E$143,1))^(D$154-$D$154),0)</f>
        <v>0</v>
      </c>
      <c r="E161" s="344">
        <f t="shared" ca="1" si="255"/>
        <v>0</v>
      </c>
      <c r="F161" s="344">
        <f t="shared" ref="F161:BQ164" ca="1" si="263">IF(F$153="beräknas ej",0,E161*IF(F$154&gt;$B$140,1,$B$139)*IFERROR(INDEX($B$145:$E$151,MATCH($A161,$A$145:$A$151,0),MATCH(F$154,$B$143:$E$143,1)),0))</f>
        <v>0</v>
      </c>
      <c r="G161" s="344">
        <f t="shared" ca="1" si="263"/>
        <v>0</v>
      </c>
      <c r="H161" s="344">
        <f t="shared" ca="1" si="263"/>
        <v>0</v>
      </c>
      <c r="I161" s="344">
        <f t="shared" ca="1" si="263"/>
        <v>0</v>
      </c>
      <c r="J161" s="344">
        <f t="shared" ca="1" si="263"/>
        <v>0</v>
      </c>
      <c r="K161" s="344">
        <f t="shared" ca="1" si="263"/>
        <v>0</v>
      </c>
      <c r="L161" s="344">
        <f t="shared" ca="1" si="263"/>
        <v>0</v>
      </c>
      <c r="M161" s="344">
        <f t="shared" ca="1" si="263"/>
        <v>0</v>
      </c>
      <c r="N161" s="344">
        <f t="shared" ca="1" si="263"/>
        <v>0</v>
      </c>
      <c r="O161" s="344">
        <f t="shared" ca="1" si="263"/>
        <v>0</v>
      </c>
      <c r="P161" s="344">
        <f t="shared" ca="1" si="263"/>
        <v>0</v>
      </c>
      <c r="Q161" s="344">
        <f t="shared" ca="1" si="263"/>
        <v>0</v>
      </c>
      <c r="R161" s="344">
        <f t="shared" ca="1" si="263"/>
        <v>0</v>
      </c>
      <c r="S161" s="344">
        <f t="shared" ca="1" si="263"/>
        <v>0</v>
      </c>
      <c r="T161" s="344">
        <f t="shared" ca="1" si="263"/>
        <v>0</v>
      </c>
      <c r="U161" s="344">
        <f t="shared" ca="1" si="263"/>
        <v>0</v>
      </c>
      <c r="V161" s="344">
        <f t="shared" ca="1" si="263"/>
        <v>0</v>
      </c>
      <c r="W161" s="344">
        <f t="shared" ca="1" si="263"/>
        <v>0</v>
      </c>
      <c r="X161" s="344">
        <f t="shared" ca="1" si="263"/>
        <v>0</v>
      </c>
      <c r="Y161" s="344">
        <f t="shared" ca="1" si="263"/>
        <v>0</v>
      </c>
      <c r="Z161" s="344">
        <f t="shared" ca="1" si="263"/>
        <v>0</v>
      </c>
      <c r="AA161" s="344">
        <f t="shared" ca="1" si="263"/>
        <v>0</v>
      </c>
      <c r="AB161" s="344">
        <f t="shared" ca="1" si="263"/>
        <v>0</v>
      </c>
      <c r="AC161" s="344">
        <f t="shared" ca="1" si="263"/>
        <v>0</v>
      </c>
      <c r="AD161" s="344">
        <f t="shared" ca="1" si="263"/>
        <v>0</v>
      </c>
      <c r="AE161" s="344">
        <f t="shared" ca="1" si="263"/>
        <v>0</v>
      </c>
      <c r="AF161" s="344">
        <f t="shared" ca="1" si="263"/>
        <v>0</v>
      </c>
      <c r="AG161" s="344">
        <f t="shared" ca="1" si="263"/>
        <v>0</v>
      </c>
      <c r="AH161" s="344">
        <f t="shared" ca="1" si="263"/>
        <v>0</v>
      </c>
      <c r="AI161" s="344">
        <f t="shared" ca="1" si="263"/>
        <v>0</v>
      </c>
      <c r="AJ161" s="344">
        <f t="shared" ca="1" si="263"/>
        <v>0</v>
      </c>
      <c r="AK161" s="344">
        <f t="shared" ca="1" si="263"/>
        <v>0</v>
      </c>
      <c r="AL161" s="344">
        <f t="shared" ca="1" si="263"/>
        <v>0</v>
      </c>
      <c r="AM161" s="344">
        <f t="shared" ca="1" si="263"/>
        <v>0</v>
      </c>
      <c r="AN161" s="344">
        <f t="shared" ca="1" si="263"/>
        <v>0</v>
      </c>
      <c r="AO161" s="344">
        <f t="shared" ca="1" si="263"/>
        <v>0</v>
      </c>
      <c r="AP161" s="344">
        <f t="shared" ca="1" si="263"/>
        <v>0</v>
      </c>
      <c r="AQ161" s="344">
        <f t="shared" ca="1" si="263"/>
        <v>0</v>
      </c>
      <c r="AR161" s="344">
        <f t="shared" ca="1" si="263"/>
        <v>0</v>
      </c>
      <c r="AS161" s="344">
        <f t="shared" ca="1" si="263"/>
        <v>0</v>
      </c>
      <c r="AT161" s="344">
        <f t="shared" ca="1" si="263"/>
        <v>0</v>
      </c>
      <c r="AU161" s="344">
        <f t="shared" ca="1" si="263"/>
        <v>0</v>
      </c>
      <c r="AV161" s="344">
        <f t="shared" ca="1" si="263"/>
        <v>0</v>
      </c>
      <c r="AW161" s="344">
        <f t="shared" ca="1" si="263"/>
        <v>0</v>
      </c>
      <c r="AX161" s="344">
        <f t="shared" ca="1" si="263"/>
        <v>0</v>
      </c>
      <c r="AY161" s="344">
        <f t="shared" ca="1" si="263"/>
        <v>0</v>
      </c>
      <c r="AZ161" s="344">
        <f t="shared" ca="1" si="263"/>
        <v>0</v>
      </c>
      <c r="BA161" s="344">
        <f t="shared" ca="1" si="263"/>
        <v>0</v>
      </c>
      <c r="BB161" s="344">
        <f t="shared" ca="1" si="263"/>
        <v>0</v>
      </c>
      <c r="BC161" s="344">
        <f t="shared" ca="1" si="263"/>
        <v>0</v>
      </c>
      <c r="BD161" s="344">
        <f t="shared" ca="1" si="263"/>
        <v>0</v>
      </c>
      <c r="BE161" s="344">
        <f t="shared" ca="1" si="263"/>
        <v>0</v>
      </c>
      <c r="BF161" s="344">
        <f t="shared" ca="1" si="263"/>
        <v>0</v>
      </c>
      <c r="BG161" s="344">
        <f t="shared" ca="1" si="263"/>
        <v>0</v>
      </c>
      <c r="BH161" s="344">
        <f t="shared" ca="1" si="263"/>
        <v>0</v>
      </c>
      <c r="BI161" s="344">
        <f t="shared" ca="1" si="263"/>
        <v>0</v>
      </c>
      <c r="BJ161" s="344">
        <f t="shared" ca="1" si="263"/>
        <v>0</v>
      </c>
      <c r="BK161" s="344">
        <f t="shared" ca="1" si="263"/>
        <v>0</v>
      </c>
      <c r="BL161" s="344">
        <f t="shared" ca="1" si="263"/>
        <v>0</v>
      </c>
      <c r="BM161" s="344">
        <f t="shared" ca="1" si="263"/>
        <v>0</v>
      </c>
      <c r="BN161" s="344">
        <f t="shared" ca="1" si="263"/>
        <v>0</v>
      </c>
      <c r="BO161" s="344">
        <f t="shared" ca="1" si="263"/>
        <v>0</v>
      </c>
      <c r="BP161" s="344">
        <f t="shared" ca="1" si="263"/>
        <v>0</v>
      </c>
      <c r="BQ161" s="344">
        <f t="shared" ca="1" si="263"/>
        <v>0</v>
      </c>
      <c r="BR161" s="344">
        <f t="shared" ca="1" si="261"/>
        <v>0</v>
      </c>
      <c r="BS161" s="344">
        <f t="shared" ca="1" si="261"/>
        <v>0</v>
      </c>
      <c r="BT161" s="344">
        <f t="shared" ca="1" si="261"/>
        <v>0</v>
      </c>
      <c r="BU161" s="344">
        <f t="shared" si="261"/>
        <v>0</v>
      </c>
      <c r="BV161" s="344">
        <f t="shared" si="261"/>
        <v>0</v>
      </c>
      <c r="BW161" s="344">
        <f t="shared" si="261"/>
        <v>0</v>
      </c>
      <c r="BX161" s="344">
        <f t="shared" si="261"/>
        <v>0</v>
      </c>
      <c r="BY161" s="344">
        <f t="shared" si="261"/>
        <v>0</v>
      </c>
      <c r="BZ161" s="344">
        <f t="shared" si="261"/>
        <v>0</v>
      </c>
      <c r="CA161" s="344">
        <f t="shared" si="261"/>
        <v>0</v>
      </c>
      <c r="CB161" s="344">
        <f t="shared" si="261"/>
        <v>0</v>
      </c>
      <c r="CC161" s="344">
        <f t="shared" si="261"/>
        <v>0</v>
      </c>
      <c r="CD161" s="344">
        <f t="shared" si="261"/>
        <v>0</v>
      </c>
      <c r="CE161" s="344">
        <f t="shared" si="261"/>
        <v>0</v>
      </c>
      <c r="CF161" s="344">
        <f t="shared" si="261"/>
        <v>0</v>
      </c>
      <c r="CG161" s="344">
        <f t="shared" si="261"/>
        <v>0</v>
      </c>
      <c r="CH161" s="344">
        <f t="shared" si="261"/>
        <v>0</v>
      </c>
      <c r="CI161" s="344">
        <f t="shared" si="261"/>
        <v>0</v>
      </c>
      <c r="CJ161" s="344">
        <f t="shared" si="261"/>
        <v>0</v>
      </c>
      <c r="CK161" s="344">
        <f t="shared" si="261"/>
        <v>0</v>
      </c>
      <c r="CL161" s="344">
        <f t="shared" si="261"/>
        <v>0</v>
      </c>
      <c r="CM161" s="344">
        <f t="shared" si="261"/>
        <v>0</v>
      </c>
      <c r="CN161" s="344">
        <f t="shared" si="261"/>
        <v>0</v>
      </c>
      <c r="CO161" s="344">
        <f t="shared" si="261"/>
        <v>0</v>
      </c>
      <c r="CP161" s="344">
        <f t="shared" si="261"/>
        <v>0</v>
      </c>
      <c r="CQ161" s="344">
        <f t="shared" si="261"/>
        <v>0</v>
      </c>
      <c r="CR161" s="344">
        <f t="shared" si="261"/>
        <v>0</v>
      </c>
      <c r="CS161" s="344">
        <f t="shared" si="261"/>
        <v>0</v>
      </c>
    </row>
    <row r="162" spans="1:97" s="337" customFormat="1" x14ac:dyDescent="0.25">
      <c r="A162" s="337">
        <f t="shared" ref="A162:C162" si="264">A25</f>
        <v>0</v>
      </c>
      <c r="B162" s="337" t="str">
        <f t="shared" si="264"/>
        <v>0 0</v>
      </c>
      <c r="C162" s="344">
        <f t="shared" si="264"/>
        <v>0</v>
      </c>
      <c r="D162" s="344">
        <f ca="1">IFERROR(('JA basår'!$N14+'JA basår'!$N44)*$B$139 ^(MIN(D$154-2017,$B$140-2017))*INDEX($B$145:$E$151,MATCH($A162,$A$145:$A$151,0),MATCH(D$154,$B$143:$E$143,1))^(D$154-$D$154),0)</f>
        <v>0</v>
      </c>
      <c r="E162" s="344">
        <f t="shared" ca="1" si="255"/>
        <v>0</v>
      </c>
      <c r="F162" s="344">
        <f t="shared" ca="1" si="263"/>
        <v>0</v>
      </c>
      <c r="G162" s="344">
        <f t="shared" ca="1" si="263"/>
        <v>0</v>
      </c>
      <c r="H162" s="344">
        <f t="shared" ca="1" si="263"/>
        <v>0</v>
      </c>
      <c r="I162" s="344">
        <f t="shared" ca="1" si="263"/>
        <v>0</v>
      </c>
      <c r="J162" s="344">
        <f t="shared" ca="1" si="263"/>
        <v>0</v>
      </c>
      <c r="K162" s="344">
        <f t="shared" ca="1" si="263"/>
        <v>0</v>
      </c>
      <c r="L162" s="344">
        <f t="shared" ca="1" si="263"/>
        <v>0</v>
      </c>
      <c r="M162" s="344">
        <f t="shared" ca="1" si="263"/>
        <v>0</v>
      </c>
      <c r="N162" s="344">
        <f t="shared" ca="1" si="263"/>
        <v>0</v>
      </c>
      <c r="O162" s="344">
        <f t="shared" ca="1" si="263"/>
        <v>0</v>
      </c>
      <c r="P162" s="344">
        <f t="shared" ca="1" si="263"/>
        <v>0</v>
      </c>
      <c r="Q162" s="344">
        <f t="shared" ca="1" si="263"/>
        <v>0</v>
      </c>
      <c r="R162" s="344">
        <f t="shared" ca="1" si="263"/>
        <v>0</v>
      </c>
      <c r="S162" s="344">
        <f t="shared" ca="1" si="263"/>
        <v>0</v>
      </c>
      <c r="T162" s="344">
        <f t="shared" ca="1" si="263"/>
        <v>0</v>
      </c>
      <c r="U162" s="344">
        <f t="shared" ca="1" si="263"/>
        <v>0</v>
      </c>
      <c r="V162" s="344">
        <f t="shared" ca="1" si="263"/>
        <v>0</v>
      </c>
      <c r="W162" s="344">
        <f t="shared" ca="1" si="263"/>
        <v>0</v>
      </c>
      <c r="X162" s="344">
        <f t="shared" ca="1" si="263"/>
        <v>0</v>
      </c>
      <c r="Y162" s="344">
        <f t="shared" ca="1" si="263"/>
        <v>0</v>
      </c>
      <c r="Z162" s="344">
        <f t="shared" ca="1" si="263"/>
        <v>0</v>
      </c>
      <c r="AA162" s="344">
        <f t="shared" ca="1" si="263"/>
        <v>0</v>
      </c>
      <c r="AB162" s="344">
        <f t="shared" ca="1" si="263"/>
        <v>0</v>
      </c>
      <c r="AC162" s="344">
        <f t="shared" ca="1" si="263"/>
        <v>0</v>
      </c>
      <c r="AD162" s="344">
        <f t="shared" ca="1" si="263"/>
        <v>0</v>
      </c>
      <c r="AE162" s="344">
        <f t="shared" ca="1" si="263"/>
        <v>0</v>
      </c>
      <c r="AF162" s="344">
        <f t="shared" ca="1" si="263"/>
        <v>0</v>
      </c>
      <c r="AG162" s="344">
        <f t="shared" ca="1" si="263"/>
        <v>0</v>
      </c>
      <c r="AH162" s="344">
        <f t="shared" ca="1" si="263"/>
        <v>0</v>
      </c>
      <c r="AI162" s="344">
        <f t="shared" ca="1" si="263"/>
        <v>0</v>
      </c>
      <c r="AJ162" s="344">
        <f t="shared" ca="1" si="263"/>
        <v>0</v>
      </c>
      <c r="AK162" s="344">
        <f t="shared" ca="1" si="263"/>
        <v>0</v>
      </c>
      <c r="AL162" s="344">
        <f t="shared" ca="1" si="263"/>
        <v>0</v>
      </c>
      <c r="AM162" s="344">
        <f t="shared" ca="1" si="263"/>
        <v>0</v>
      </c>
      <c r="AN162" s="344">
        <f t="shared" ca="1" si="263"/>
        <v>0</v>
      </c>
      <c r="AO162" s="344">
        <f t="shared" ca="1" si="263"/>
        <v>0</v>
      </c>
      <c r="AP162" s="344">
        <f t="shared" ca="1" si="263"/>
        <v>0</v>
      </c>
      <c r="AQ162" s="344">
        <f t="shared" ca="1" si="263"/>
        <v>0</v>
      </c>
      <c r="AR162" s="344">
        <f t="shared" ca="1" si="263"/>
        <v>0</v>
      </c>
      <c r="AS162" s="344">
        <f t="shared" ca="1" si="263"/>
        <v>0</v>
      </c>
      <c r="AT162" s="344">
        <f t="shared" ca="1" si="263"/>
        <v>0</v>
      </c>
      <c r="AU162" s="344">
        <f t="shared" ca="1" si="263"/>
        <v>0</v>
      </c>
      <c r="AV162" s="344">
        <f t="shared" ca="1" si="263"/>
        <v>0</v>
      </c>
      <c r="AW162" s="344">
        <f t="shared" ca="1" si="263"/>
        <v>0</v>
      </c>
      <c r="AX162" s="344">
        <f t="shared" ca="1" si="263"/>
        <v>0</v>
      </c>
      <c r="AY162" s="344">
        <f t="shared" ca="1" si="263"/>
        <v>0</v>
      </c>
      <c r="AZ162" s="344">
        <f t="shared" ca="1" si="263"/>
        <v>0</v>
      </c>
      <c r="BA162" s="344">
        <f t="shared" ca="1" si="263"/>
        <v>0</v>
      </c>
      <c r="BB162" s="344">
        <f t="shared" ca="1" si="263"/>
        <v>0</v>
      </c>
      <c r="BC162" s="344">
        <f t="shared" ca="1" si="263"/>
        <v>0</v>
      </c>
      <c r="BD162" s="344">
        <f t="shared" ca="1" si="263"/>
        <v>0</v>
      </c>
      <c r="BE162" s="344">
        <f t="shared" ca="1" si="263"/>
        <v>0</v>
      </c>
      <c r="BF162" s="344">
        <f t="shared" ca="1" si="263"/>
        <v>0</v>
      </c>
      <c r="BG162" s="344">
        <f t="shared" ca="1" si="263"/>
        <v>0</v>
      </c>
      <c r="BH162" s="344">
        <f t="shared" ca="1" si="263"/>
        <v>0</v>
      </c>
      <c r="BI162" s="344">
        <f t="shared" ca="1" si="263"/>
        <v>0</v>
      </c>
      <c r="BJ162" s="344">
        <f t="shared" ca="1" si="263"/>
        <v>0</v>
      </c>
      <c r="BK162" s="344">
        <f t="shared" ca="1" si="263"/>
        <v>0</v>
      </c>
      <c r="BL162" s="344">
        <f t="shared" ca="1" si="263"/>
        <v>0</v>
      </c>
      <c r="BM162" s="344">
        <f t="shared" ca="1" si="263"/>
        <v>0</v>
      </c>
      <c r="BN162" s="344">
        <f t="shared" ca="1" si="263"/>
        <v>0</v>
      </c>
      <c r="BO162" s="344">
        <f t="shared" ca="1" si="263"/>
        <v>0</v>
      </c>
      <c r="BP162" s="344">
        <f t="shared" ca="1" si="263"/>
        <v>0</v>
      </c>
      <c r="BQ162" s="344">
        <f t="shared" ca="1" si="263"/>
        <v>0</v>
      </c>
      <c r="BR162" s="344">
        <f t="shared" ca="1" si="261"/>
        <v>0</v>
      </c>
      <c r="BS162" s="344">
        <f t="shared" ca="1" si="261"/>
        <v>0</v>
      </c>
      <c r="BT162" s="344">
        <f t="shared" ca="1" si="261"/>
        <v>0</v>
      </c>
      <c r="BU162" s="344">
        <f t="shared" si="261"/>
        <v>0</v>
      </c>
      <c r="BV162" s="344">
        <f t="shared" si="261"/>
        <v>0</v>
      </c>
      <c r="BW162" s="344">
        <f t="shared" si="261"/>
        <v>0</v>
      </c>
      <c r="BX162" s="344">
        <f t="shared" si="261"/>
        <v>0</v>
      </c>
      <c r="BY162" s="344">
        <f t="shared" si="261"/>
        <v>0</v>
      </c>
      <c r="BZ162" s="344">
        <f t="shared" si="261"/>
        <v>0</v>
      </c>
      <c r="CA162" s="344">
        <f t="shared" si="261"/>
        <v>0</v>
      </c>
      <c r="CB162" s="344">
        <f t="shared" si="261"/>
        <v>0</v>
      </c>
      <c r="CC162" s="344">
        <f t="shared" si="261"/>
        <v>0</v>
      </c>
      <c r="CD162" s="344">
        <f t="shared" si="261"/>
        <v>0</v>
      </c>
      <c r="CE162" s="344">
        <f t="shared" si="261"/>
        <v>0</v>
      </c>
      <c r="CF162" s="344">
        <f t="shared" si="261"/>
        <v>0</v>
      </c>
      <c r="CG162" s="344">
        <f t="shared" si="261"/>
        <v>0</v>
      </c>
      <c r="CH162" s="344">
        <f t="shared" si="261"/>
        <v>0</v>
      </c>
      <c r="CI162" s="344">
        <f t="shared" si="261"/>
        <v>0</v>
      </c>
      <c r="CJ162" s="344">
        <f t="shared" si="261"/>
        <v>0</v>
      </c>
      <c r="CK162" s="344">
        <f t="shared" si="261"/>
        <v>0</v>
      </c>
      <c r="CL162" s="344">
        <f t="shared" si="261"/>
        <v>0</v>
      </c>
      <c r="CM162" s="344">
        <f t="shared" si="261"/>
        <v>0</v>
      </c>
      <c r="CN162" s="344">
        <f t="shared" si="261"/>
        <v>0</v>
      </c>
      <c r="CO162" s="344">
        <f t="shared" si="261"/>
        <v>0</v>
      </c>
      <c r="CP162" s="344">
        <f t="shared" si="261"/>
        <v>0</v>
      </c>
      <c r="CQ162" s="344">
        <f t="shared" si="261"/>
        <v>0</v>
      </c>
      <c r="CR162" s="344">
        <f t="shared" si="261"/>
        <v>0</v>
      </c>
      <c r="CS162" s="344">
        <f t="shared" si="261"/>
        <v>0</v>
      </c>
    </row>
    <row r="163" spans="1:97" s="337" customFormat="1" x14ac:dyDescent="0.25">
      <c r="A163" s="337">
        <f t="shared" ref="A163:C163" si="265">A26</f>
        <v>0</v>
      </c>
      <c r="B163" s="337" t="str">
        <f t="shared" si="265"/>
        <v>0 0</v>
      </c>
      <c r="C163" s="344">
        <f t="shared" si="265"/>
        <v>0</v>
      </c>
      <c r="D163" s="344">
        <f ca="1">IFERROR(('JA basår'!$N15+'JA basår'!$N45)*$B$139 ^(MIN(D$154-2017,$B$140-2017))*INDEX($B$145:$E$151,MATCH($A163,$A$145:$A$151,0),MATCH(D$154,$B$143:$E$143,1))^(D$154-$D$154),0)</f>
        <v>0</v>
      </c>
      <c r="E163" s="344">
        <f t="shared" ca="1" si="255"/>
        <v>0</v>
      </c>
      <c r="F163" s="344">
        <f t="shared" ca="1" si="263"/>
        <v>0</v>
      </c>
      <c r="G163" s="344">
        <f t="shared" ca="1" si="263"/>
        <v>0</v>
      </c>
      <c r="H163" s="344">
        <f t="shared" ca="1" si="263"/>
        <v>0</v>
      </c>
      <c r="I163" s="344">
        <f t="shared" ca="1" si="263"/>
        <v>0</v>
      </c>
      <c r="J163" s="344">
        <f t="shared" ca="1" si="263"/>
        <v>0</v>
      </c>
      <c r="K163" s="344">
        <f t="shared" ca="1" si="263"/>
        <v>0</v>
      </c>
      <c r="L163" s="344">
        <f t="shared" ca="1" si="263"/>
        <v>0</v>
      </c>
      <c r="M163" s="344">
        <f t="shared" ca="1" si="263"/>
        <v>0</v>
      </c>
      <c r="N163" s="344">
        <f t="shared" ca="1" si="263"/>
        <v>0</v>
      </c>
      <c r="O163" s="344">
        <f t="shared" ca="1" si="263"/>
        <v>0</v>
      </c>
      <c r="P163" s="344">
        <f t="shared" ca="1" si="263"/>
        <v>0</v>
      </c>
      <c r="Q163" s="344">
        <f t="shared" ca="1" si="263"/>
        <v>0</v>
      </c>
      <c r="R163" s="344">
        <f t="shared" ca="1" si="263"/>
        <v>0</v>
      </c>
      <c r="S163" s="344">
        <f t="shared" ca="1" si="263"/>
        <v>0</v>
      </c>
      <c r="T163" s="344">
        <f t="shared" ca="1" si="263"/>
        <v>0</v>
      </c>
      <c r="U163" s="344">
        <f t="shared" ca="1" si="263"/>
        <v>0</v>
      </c>
      <c r="V163" s="344">
        <f t="shared" ca="1" si="263"/>
        <v>0</v>
      </c>
      <c r="W163" s="344">
        <f t="shared" ca="1" si="263"/>
        <v>0</v>
      </c>
      <c r="X163" s="344">
        <f t="shared" ca="1" si="263"/>
        <v>0</v>
      </c>
      <c r="Y163" s="344">
        <f t="shared" ca="1" si="263"/>
        <v>0</v>
      </c>
      <c r="Z163" s="344">
        <f t="shared" ca="1" si="263"/>
        <v>0</v>
      </c>
      <c r="AA163" s="344">
        <f t="shared" ca="1" si="263"/>
        <v>0</v>
      </c>
      <c r="AB163" s="344">
        <f t="shared" ca="1" si="263"/>
        <v>0</v>
      </c>
      <c r="AC163" s="344">
        <f t="shared" ca="1" si="263"/>
        <v>0</v>
      </c>
      <c r="AD163" s="344">
        <f t="shared" ca="1" si="263"/>
        <v>0</v>
      </c>
      <c r="AE163" s="344">
        <f t="shared" ca="1" si="263"/>
        <v>0</v>
      </c>
      <c r="AF163" s="344">
        <f t="shared" ca="1" si="263"/>
        <v>0</v>
      </c>
      <c r="AG163" s="344">
        <f t="shared" ca="1" si="263"/>
        <v>0</v>
      </c>
      <c r="AH163" s="344">
        <f t="shared" ca="1" si="263"/>
        <v>0</v>
      </c>
      <c r="AI163" s="344">
        <f t="shared" ca="1" si="263"/>
        <v>0</v>
      </c>
      <c r="AJ163" s="344">
        <f t="shared" ca="1" si="263"/>
        <v>0</v>
      </c>
      <c r="AK163" s="344">
        <f t="shared" ca="1" si="263"/>
        <v>0</v>
      </c>
      <c r="AL163" s="344">
        <f t="shared" ca="1" si="263"/>
        <v>0</v>
      </c>
      <c r="AM163" s="344">
        <f t="shared" ca="1" si="263"/>
        <v>0</v>
      </c>
      <c r="AN163" s="344">
        <f t="shared" ca="1" si="263"/>
        <v>0</v>
      </c>
      <c r="AO163" s="344">
        <f t="shared" ca="1" si="263"/>
        <v>0</v>
      </c>
      <c r="AP163" s="344">
        <f t="shared" ca="1" si="263"/>
        <v>0</v>
      </c>
      <c r="AQ163" s="344">
        <f t="shared" ca="1" si="263"/>
        <v>0</v>
      </c>
      <c r="AR163" s="344">
        <f t="shared" ca="1" si="263"/>
        <v>0</v>
      </c>
      <c r="AS163" s="344">
        <f t="shared" ca="1" si="263"/>
        <v>0</v>
      </c>
      <c r="AT163" s="344">
        <f t="shared" ca="1" si="263"/>
        <v>0</v>
      </c>
      <c r="AU163" s="344">
        <f t="shared" ca="1" si="263"/>
        <v>0</v>
      </c>
      <c r="AV163" s="344">
        <f t="shared" ca="1" si="263"/>
        <v>0</v>
      </c>
      <c r="AW163" s="344">
        <f t="shared" ca="1" si="263"/>
        <v>0</v>
      </c>
      <c r="AX163" s="344">
        <f t="shared" ca="1" si="263"/>
        <v>0</v>
      </c>
      <c r="AY163" s="344">
        <f t="shared" ca="1" si="263"/>
        <v>0</v>
      </c>
      <c r="AZ163" s="344">
        <f t="shared" ca="1" si="263"/>
        <v>0</v>
      </c>
      <c r="BA163" s="344">
        <f t="shared" ca="1" si="263"/>
        <v>0</v>
      </c>
      <c r="BB163" s="344">
        <f t="shared" ca="1" si="263"/>
        <v>0</v>
      </c>
      <c r="BC163" s="344">
        <f t="shared" ca="1" si="263"/>
        <v>0</v>
      </c>
      <c r="BD163" s="344">
        <f t="shared" ca="1" si="263"/>
        <v>0</v>
      </c>
      <c r="BE163" s="344">
        <f t="shared" ca="1" si="263"/>
        <v>0</v>
      </c>
      <c r="BF163" s="344">
        <f t="shared" ca="1" si="263"/>
        <v>0</v>
      </c>
      <c r="BG163" s="344">
        <f t="shared" ca="1" si="263"/>
        <v>0</v>
      </c>
      <c r="BH163" s="344">
        <f t="shared" ca="1" si="263"/>
        <v>0</v>
      </c>
      <c r="BI163" s="344">
        <f t="shared" ca="1" si="263"/>
        <v>0</v>
      </c>
      <c r="BJ163" s="344">
        <f t="shared" ca="1" si="263"/>
        <v>0</v>
      </c>
      <c r="BK163" s="344">
        <f t="shared" ca="1" si="263"/>
        <v>0</v>
      </c>
      <c r="BL163" s="344">
        <f t="shared" ca="1" si="263"/>
        <v>0</v>
      </c>
      <c r="BM163" s="344">
        <f t="shared" ca="1" si="263"/>
        <v>0</v>
      </c>
      <c r="BN163" s="344">
        <f t="shared" ca="1" si="263"/>
        <v>0</v>
      </c>
      <c r="BO163" s="344">
        <f t="shared" ca="1" si="263"/>
        <v>0</v>
      </c>
      <c r="BP163" s="344">
        <f t="shared" ca="1" si="263"/>
        <v>0</v>
      </c>
      <c r="BQ163" s="344">
        <f t="shared" ca="1" si="263"/>
        <v>0</v>
      </c>
      <c r="BR163" s="344">
        <f t="shared" ca="1" si="261"/>
        <v>0</v>
      </c>
      <c r="BS163" s="344">
        <f t="shared" ca="1" si="261"/>
        <v>0</v>
      </c>
      <c r="BT163" s="344">
        <f t="shared" ca="1" si="261"/>
        <v>0</v>
      </c>
      <c r="BU163" s="344">
        <f t="shared" si="261"/>
        <v>0</v>
      </c>
      <c r="BV163" s="344">
        <f t="shared" si="261"/>
        <v>0</v>
      </c>
      <c r="BW163" s="344">
        <f t="shared" si="261"/>
        <v>0</v>
      </c>
      <c r="BX163" s="344">
        <f t="shared" si="261"/>
        <v>0</v>
      </c>
      <c r="BY163" s="344">
        <f t="shared" si="261"/>
        <v>0</v>
      </c>
      <c r="BZ163" s="344">
        <f t="shared" si="261"/>
        <v>0</v>
      </c>
      <c r="CA163" s="344">
        <f t="shared" si="261"/>
        <v>0</v>
      </c>
      <c r="CB163" s="344">
        <f t="shared" si="261"/>
        <v>0</v>
      </c>
      <c r="CC163" s="344">
        <f t="shared" si="261"/>
        <v>0</v>
      </c>
      <c r="CD163" s="344">
        <f t="shared" si="261"/>
        <v>0</v>
      </c>
      <c r="CE163" s="344">
        <f t="shared" si="261"/>
        <v>0</v>
      </c>
      <c r="CF163" s="344">
        <f t="shared" si="261"/>
        <v>0</v>
      </c>
      <c r="CG163" s="344">
        <f t="shared" si="261"/>
        <v>0</v>
      </c>
      <c r="CH163" s="344">
        <f t="shared" si="261"/>
        <v>0</v>
      </c>
      <c r="CI163" s="344">
        <f t="shared" si="261"/>
        <v>0</v>
      </c>
      <c r="CJ163" s="344">
        <f t="shared" si="261"/>
        <v>0</v>
      </c>
      <c r="CK163" s="344">
        <f t="shared" si="261"/>
        <v>0</v>
      </c>
      <c r="CL163" s="344">
        <f t="shared" si="261"/>
        <v>0</v>
      </c>
      <c r="CM163" s="344">
        <f t="shared" si="261"/>
        <v>0</v>
      </c>
      <c r="CN163" s="344">
        <f t="shared" si="261"/>
        <v>0</v>
      </c>
      <c r="CO163" s="344">
        <f t="shared" si="261"/>
        <v>0</v>
      </c>
      <c r="CP163" s="344">
        <f t="shared" si="261"/>
        <v>0</v>
      </c>
      <c r="CQ163" s="344">
        <f t="shared" si="261"/>
        <v>0</v>
      </c>
      <c r="CR163" s="344">
        <f t="shared" si="261"/>
        <v>0</v>
      </c>
      <c r="CS163" s="344">
        <f t="shared" si="261"/>
        <v>0</v>
      </c>
    </row>
    <row r="164" spans="1:97" s="337" customFormat="1" x14ac:dyDescent="0.25">
      <c r="A164" s="337">
        <f t="shared" ref="A164:C164" si="266">A27</f>
        <v>0</v>
      </c>
      <c r="B164" s="337" t="str">
        <f t="shared" si="266"/>
        <v>0 0</v>
      </c>
      <c r="C164" s="344">
        <f t="shared" si="266"/>
        <v>0</v>
      </c>
      <c r="D164" s="344">
        <f ca="1">IFERROR(('JA basår'!$N16+'JA basår'!$N46)*$B$139 ^(MIN(D$154-2017,$B$140-2017))*INDEX($B$145:$E$151,MATCH($A164,$A$145:$A$151,0),MATCH(D$154,$B$143:$E$143,1))^(D$154-$D$154),0)</f>
        <v>0</v>
      </c>
      <c r="E164" s="344">
        <f t="shared" ca="1" si="255"/>
        <v>0</v>
      </c>
      <c r="F164" s="344">
        <f t="shared" ca="1" si="263"/>
        <v>0</v>
      </c>
      <c r="G164" s="344">
        <f t="shared" ca="1" si="263"/>
        <v>0</v>
      </c>
      <c r="H164" s="344">
        <f t="shared" ca="1" si="263"/>
        <v>0</v>
      </c>
      <c r="I164" s="344">
        <f t="shared" ca="1" si="263"/>
        <v>0</v>
      </c>
      <c r="J164" s="344">
        <f t="shared" ca="1" si="263"/>
        <v>0</v>
      </c>
      <c r="K164" s="344">
        <f t="shared" ca="1" si="263"/>
        <v>0</v>
      </c>
      <c r="L164" s="344">
        <f t="shared" ca="1" si="263"/>
        <v>0</v>
      </c>
      <c r="M164" s="344">
        <f t="shared" ca="1" si="263"/>
        <v>0</v>
      </c>
      <c r="N164" s="344">
        <f t="shared" ca="1" si="263"/>
        <v>0</v>
      </c>
      <c r="O164" s="344">
        <f t="shared" ca="1" si="263"/>
        <v>0</v>
      </c>
      <c r="P164" s="344">
        <f t="shared" ca="1" si="263"/>
        <v>0</v>
      </c>
      <c r="Q164" s="344">
        <f t="shared" ca="1" si="263"/>
        <v>0</v>
      </c>
      <c r="R164" s="344">
        <f t="shared" ca="1" si="263"/>
        <v>0</v>
      </c>
      <c r="S164" s="344">
        <f t="shared" ca="1" si="263"/>
        <v>0</v>
      </c>
      <c r="T164" s="344">
        <f t="shared" ca="1" si="263"/>
        <v>0</v>
      </c>
      <c r="U164" s="344">
        <f t="shared" ca="1" si="263"/>
        <v>0</v>
      </c>
      <c r="V164" s="344">
        <f t="shared" ca="1" si="263"/>
        <v>0</v>
      </c>
      <c r="W164" s="344">
        <f t="shared" ca="1" si="263"/>
        <v>0</v>
      </c>
      <c r="X164" s="344">
        <f t="shared" ca="1" si="263"/>
        <v>0</v>
      </c>
      <c r="Y164" s="344">
        <f t="shared" ca="1" si="263"/>
        <v>0</v>
      </c>
      <c r="Z164" s="344">
        <f t="shared" ca="1" si="263"/>
        <v>0</v>
      </c>
      <c r="AA164" s="344">
        <f t="shared" ca="1" si="263"/>
        <v>0</v>
      </c>
      <c r="AB164" s="344">
        <f t="shared" ca="1" si="263"/>
        <v>0</v>
      </c>
      <c r="AC164" s="344">
        <f t="shared" ca="1" si="263"/>
        <v>0</v>
      </c>
      <c r="AD164" s="344">
        <f t="shared" ca="1" si="263"/>
        <v>0</v>
      </c>
      <c r="AE164" s="344">
        <f t="shared" ca="1" si="263"/>
        <v>0</v>
      </c>
      <c r="AF164" s="344">
        <f t="shared" ca="1" si="263"/>
        <v>0</v>
      </c>
      <c r="AG164" s="344">
        <f t="shared" ca="1" si="263"/>
        <v>0</v>
      </c>
      <c r="AH164" s="344">
        <f t="shared" ca="1" si="263"/>
        <v>0</v>
      </c>
      <c r="AI164" s="344">
        <f t="shared" ca="1" si="263"/>
        <v>0</v>
      </c>
      <c r="AJ164" s="344">
        <f t="shared" ca="1" si="263"/>
        <v>0</v>
      </c>
      <c r="AK164" s="344">
        <f t="shared" ca="1" si="263"/>
        <v>0</v>
      </c>
      <c r="AL164" s="344">
        <f t="shared" ca="1" si="263"/>
        <v>0</v>
      </c>
      <c r="AM164" s="344">
        <f t="shared" ca="1" si="263"/>
        <v>0</v>
      </c>
      <c r="AN164" s="344">
        <f t="shared" ca="1" si="263"/>
        <v>0</v>
      </c>
      <c r="AO164" s="344">
        <f t="shared" ca="1" si="263"/>
        <v>0</v>
      </c>
      <c r="AP164" s="344">
        <f t="shared" ca="1" si="263"/>
        <v>0</v>
      </c>
      <c r="AQ164" s="344">
        <f t="shared" ca="1" si="263"/>
        <v>0</v>
      </c>
      <c r="AR164" s="344">
        <f t="shared" ca="1" si="263"/>
        <v>0</v>
      </c>
      <c r="AS164" s="344">
        <f t="shared" ca="1" si="263"/>
        <v>0</v>
      </c>
      <c r="AT164" s="344">
        <f t="shared" ca="1" si="263"/>
        <v>0</v>
      </c>
      <c r="AU164" s="344">
        <f t="shared" ca="1" si="263"/>
        <v>0</v>
      </c>
      <c r="AV164" s="344">
        <f t="shared" ca="1" si="263"/>
        <v>0</v>
      </c>
      <c r="AW164" s="344">
        <f t="shared" ca="1" si="263"/>
        <v>0</v>
      </c>
      <c r="AX164" s="344">
        <f t="shared" ca="1" si="263"/>
        <v>0</v>
      </c>
      <c r="AY164" s="344">
        <f t="shared" ca="1" si="263"/>
        <v>0</v>
      </c>
      <c r="AZ164" s="344">
        <f t="shared" ca="1" si="263"/>
        <v>0</v>
      </c>
      <c r="BA164" s="344">
        <f t="shared" ca="1" si="263"/>
        <v>0</v>
      </c>
      <c r="BB164" s="344">
        <f t="shared" ca="1" si="263"/>
        <v>0</v>
      </c>
      <c r="BC164" s="344">
        <f t="shared" ca="1" si="263"/>
        <v>0</v>
      </c>
      <c r="BD164" s="344">
        <f t="shared" ca="1" si="263"/>
        <v>0</v>
      </c>
      <c r="BE164" s="344">
        <f t="shared" ca="1" si="263"/>
        <v>0</v>
      </c>
      <c r="BF164" s="344">
        <f t="shared" ca="1" si="263"/>
        <v>0</v>
      </c>
      <c r="BG164" s="344">
        <f t="shared" ca="1" si="263"/>
        <v>0</v>
      </c>
      <c r="BH164" s="344">
        <f t="shared" ca="1" si="263"/>
        <v>0</v>
      </c>
      <c r="BI164" s="344">
        <f t="shared" ca="1" si="263"/>
        <v>0</v>
      </c>
      <c r="BJ164" s="344">
        <f t="shared" ca="1" si="263"/>
        <v>0</v>
      </c>
      <c r="BK164" s="344">
        <f t="shared" ca="1" si="263"/>
        <v>0</v>
      </c>
      <c r="BL164" s="344">
        <f t="shared" ca="1" si="263"/>
        <v>0</v>
      </c>
      <c r="BM164" s="344">
        <f t="shared" ca="1" si="263"/>
        <v>0</v>
      </c>
      <c r="BN164" s="344">
        <f t="shared" ca="1" si="263"/>
        <v>0</v>
      </c>
      <c r="BO164" s="344">
        <f t="shared" ca="1" si="263"/>
        <v>0</v>
      </c>
      <c r="BP164" s="344">
        <f t="shared" ca="1" si="263"/>
        <v>0</v>
      </c>
      <c r="BQ164" s="344">
        <f t="shared" ref="BQ164:CS167" ca="1" si="267">IF(BQ$153="beräknas ej",0,BP164*IF(BQ$154&gt;$B$140,1,$B$139)*IFERROR(INDEX($B$145:$E$151,MATCH($A164,$A$145:$A$151,0),MATCH(BQ$154,$B$143:$E$143,1)),0))</f>
        <v>0</v>
      </c>
      <c r="BR164" s="344">
        <f t="shared" ca="1" si="267"/>
        <v>0</v>
      </c>
      <c r="BS164" s="344">
        <f t="shared" ca="1" si="267"/>
        <v>0</v>
      </c>
      <c r="BT164" s="344">
        <f t="shared" ca="1" si="267"/>
        <v>0</v>
      </c>
      <c r="BU164" s="344">
        <f t="shared" si="267"/>
        <v>0</v>
      </c>
      <c r="BV164" s="344">
        <f t="shared" si="267"/>
        <v>0</v>
      </c>
      <c r="BW164" s="344">
        <f t="shared" si="267"/>
        <v>0</v>
      </c>
      <c r="BX164" s="344">
        <f t="shared" si="267"/>
        <v>0</v>
      </c>
      <c r="BY164" s="344">
        <f t="shared" si="267"/>
        <v>0</v>
      </c>
      <c r="BZ164" s="344">
        <f t="shared" si="267"/>
        <v>0</v>
      </c>
      <c r="CA164" s="344">
        <f t="shared" si="267"/>
        <v>0</v>
      </c>
      <c r="CB164" s="344">
        <f t="shared" si="267"/>
        <v>0</v>
      </c>
      <c r="CC164" s="344">
        <f t="shared" si="267"/>
        <v>0</v>
      </c>
      <c r="CD164" s="344">
        <f t="shared" si="267"/>
        <v>0</v>
      </c>
      <c r="CE164" s="344">
        <f t="shared" si="267"/>
        <v>0</v>
      </c>
      <c r="CF164" s="344">
        <f t="shared" si="267"/>
        <v>0</v>
      </c>
      <c r="CG164" s="344">
        <f t="shared" si="267"/>
        <v>0</v>
      </c>
      <c r="CH164" s="344">
        <f t="shared" si="267"/>
        <v>0</v>
      </c>
      <c r="CI164" s="344">
        <f t="shared" si="267"/>
        <v>0</v>
      </c>
      <c r="CJ164" s="344">
        <f t="shared" si="267"/>
        <v>0</v>
      </c>
      <c r="CK164" s="344">
        <f t="shared" si="267"/>
        <v>0</v>
      </c>
      <c r="CL164" s="344">
        <f t="shared" si="267"/>
        <v>0</v>
      </c>
      <c r="CM164" s="344">
        <f t="shared" si="267"/>
        <v>0</v>
      </c>
      <c r="CN164" s="344">
        <f t="shared" si="267"/>
        <v>0</v>
      </c>
      <c r="CO164" s="344">
        <f t="shared" si="267"/>
        <v>0</v>
      </c>
      <c r="CP164" s="344">
        <f t="shared" si="267"/>
        <v>0</v>
      </c>
      <c r="CQ164" s="344">
        <f t="shared" si="267"/>
        <v>0</v>
      </c>
      <c r="CR164" s="344">
        <f t="shared" si="267"/>
        <v>0</v>
      </c>
      <c r="CS164" s="344">
        <f t="shared" si="267"/>
        <v>0</v>
      </c>
    </row>
    <row r="165" spans="1:97" s="337" customFormat="1" x14ac:dyDescent="0.25">
      <c r="A165" s="337">
        <f t="shared" ref="A165:C165" si="268">A28</f>
        <v>0</v>
      </c>
      <c r="B165" s="337" t="str">
        <f t="shared" si="268"/>
        <v>0 0</v>
      </c>
      <c r="C165" s="344">
        <f t="shared" si="268"/>
        <v>0</v>
      </c>
      <c r="D165" s="344">
        <f ca="1">IFERROR(('JA basår'!$N17+'JA basår'!$N47)*$B$139 ^(MIN(D$154-2017,$B$140-2017))*INDEX($B$145:$E$151,MATCH($A165,$A$145:$A$151,0),MATCH(D$154,$B$143:$E$143,1))^(D$154-$D$154),0)</f>
        <v>0</v>
      </c>
      <c r="E165" s="344">
        <f t="shared" ca="1" si="255"/>
        <v>0</v>
      </c>
      <c r="F165" s="344">
        <f t="shared" ref="F165:BQ168" ca="1" si="269">IF(F$153="beräknas ej",0,E165*IF(F$154&gt;$B$140,1,$B$139)*IFERROR(INDEX($B$145:$E$151,MATCH($A165,$A$145:$A$151,0),MATCH(F$154,$B$143:$E$143,1)),0))</f>
        <v>0</v>
      </c>
      <c r="G165" s="344">
        <f t="shared" ca="1" si="269"/>
        <v>0</v>
      </c>
      <c r="H165" s="344">
        <f t="shared" ca="1" si="269"/>
        <v>0</v>
      </c>
      <c r="I165" s="344">
        <f t="shared" ca="1" si="269"/>
        <v>0</v>
      </c>
      <c r="J165" s="344">
        <f t="shared" ca="1" si="269"/>
        <v>0</v>
      </c>
      <c r="K165" s="344">
        <f t="shared" ca="1" si="269"/>
        <v>0</v>
      </c>
      <c r="L165" s="344">
        <f t="shared" ca="1" si="269"/>
        <v>0</v>
      </c>
      <c r="M165" s="344">
        <f t="shared" ca="1" si="269"/>
        <v>0</v>
      </c>
      <c r="N165" s="344">
        <f t="shared" ca="1" si="269"/>
        <v>0</v>
      </c>
      <c r="O165" s="344">
        <f t="shared" ca="1" si="269"/>
        <v>0</v>
      </c>
      <c r="P165" s="344">
        <f t="shared" ca="1" si="269"/>
        <v>0</v>
      </c>
      <c r="Q165" s="344">
        <f t="shared" ca="1" si="269"/>
        <v>0</v>
      </c>
      <c r="R165" s="344">
        <f t="shared" ca="1" si="269"/>
        <v>0</v>
      </c>
      <c r="S165" s="344">
        <f t="shared" ca="1" si="269"/>
        <v>0</v>
      </c>
      <c r="T165" s="344">
        <f t="shared" ca="1" si="269"/>
        <v>0</v>
      </c>
      <c r="U165" s="344">
        <f t="shared" ca="1" si="269"/>
        <v>0</v>
      </c>
      <c r="V165" s="344">
        <f t="shared" ca="1" si="269"/>
        <v>0</v>
      </c>
      <c r="W165" s="344">
        <f t="shared" ca="1" si="269"/>
        <v>0</v>
      </c>
      <c r="X165" s="344">
        <f t="shared" ca="1" si="269"/>
        <v>0</v>
      </c>
      <c r="Y165" s="344">
        <f t="shared" ca="1" si="269"/>
        <v>0</v>
      </c>
      <c r="Z165" s="344">
        <f t="shared" ca="1" si="269"/>
        <v>0</v>
      </c>
      <c r="AA165" s="344">
        <f t="shared" ca="1" si="269"/>
        <v>0</v>
      </c>
      <c r="AB165" s="344">
        <f t="shared" ca="1" si="269"/>
        <v>0</v>
      </c>
      <c r="AC165" s="344">
        <f t="shared" ca="1" si="269"/>
        <v>0</v>
      </c>
      <c r="AD165" s="344">
        <f t="shared" ca="1" si="269"/>
        <v>0</v>
      </c>
      <c r="AE165" s="344">
        <f t="shared" ca="1" si="269"/>
        <v>0</v>
      </c>
      <c r="AF165" s="344">
        <f t="shared" ca="1" si="269"/>
        <v>0</v>
      </c>
      <c r="AG165" s="344">
        <f t="shared" ca="1" si="269"/>
        <v>0</v>
      </c>
      <c r="AH165" s="344">
        <f t="shared" ca="1" si="269"/>
        <v>0</v>
      </c>
      <c r="AI165" s="344">
        <f t="shared" ca="1" si="269"/>
        <v>0</v>
      </c>
      <c r="AJ165" s="344">
        <f t="shared" ca="1" si="269"/>
        <v>0</v>
      </c>
      <c r="AK165" s="344">
        <f t="shared" ca="1" si="269"/>
        <v>0</v>
      </c>
      <c r="AL165" s="344">
        <f t="shared" ca="1" si="269"/>
        <v>0</v>
      </c>
      <c r="AM165" s="344">
        <f t="shared" ca="1" si="269"/>
        <v>0</v>
      </c>
      <c r="AN165" s="344">
        <f t="shared" ca="1" si="269"/>
        <v>0</v>
      </c>
      <c r="AO165" s="344">
        <f t="shared" ca="1" si="269"/>
        <v>0</v>
      </c>
      <c r="AP165" s="344">
        <f t="shared" ca="1" si="269"/>
        <v>0</v>
      </c>
      <c r="AQ165" s="344">
        <f t="shared" ca="1" si="269"/>
        <v>0</v>
      </c>
      <c r="AR165" s="344">
        <f t="shared" ca="1" si="269"/>
        <v>0</v>
      </c>
      <c r="AS165" s="344">
        <f t="shared" ca="1" si="269"/>
        <v>0</v>
      </c>
      <c r="AT165" s="344">
        <f t="shared" ca="1" si="269"/>
        <v>0</v>
      </c>
      <c r="AU165" s="344">
        <f t="shared" ca="1" si="269"/>
        <v>0</v>
      </c>
      <c r="AV165" s="344">
        <f t="shared" ca="1" si="269"/>
        <v>0</v>
      </c>
      <c r="AW165" s="344">
        <f t="shared" ca="1" si="269"/>
        <v>0</v>
      </c>
      <c r="AX165" s="344">
        <f t="shared" ca="1" si="269"/>
        <v>0</v>
      </c>
      <c r="AY165" s="344">
        <f t="shared" ca="1" si="269"/>
        <v>0</v>
      </c>
      <c r="AZ165" s="344">
        <f t="shared" ca="1" si="269"/>
        <v>0</v>
      </c>
      <c r="BA165" s="344">
        <f t="shared" ca="1" si="269"/>
        <v>0</v>
      </c>
      <c r="BB165" s="344">
        <f t="shared" ca="1" si="269"/>
        <v>0</v>
      </c>
      <c r="BC165" s="344">
        <f t="shared" ca="1" si="269"/>
        <v>0</v>
      </c>
      <c r="BD165" s="344">
        <f t="shared" ca="1" si="269"/>
        <v>0</v>
      </c>
      <c r="BE165" s="344">
        <f t="shared" ca="1" si="269"/>
        <v>0</v>
      </c>
      <c r="BF165" s="344">
        <f t="shared" ca="1" si="269"/>
        <v>0</v>
      </c>
      <c r="BG165" s="344">
        <f t="shared" ca="1" si="269"/>
        <v>0</v>
      </c>
      <c r="BH165" s="344">
        <f t="shared" ca="1" si="269"/>
        <v>0</v>
      </c>
      <c r="BI165" s="344">
        <f t="shared" ca="1" si="269"/>
        <v>0</v>
      </c>
      <c r="BJ165" s="344">
        <f t="shared" ca="1" si="269"/>
        <v>0</v>
      </c>
      <c r="BK165" s="344">
        <f t="shared" ca="1" si="269"/>
        <v>0</v>
      </c>
      <c r="BL165" s="344">
        <f t="shared" ca="1" si="269"/>
        <v>0</v>
      </c>
      <c r="BM165" s="344">
        <f t="shared" ca="1" si="269"/>
        <v>0</v>
      </c>
      <c r="BN165" s="344">
        <f t="shared" ca="1" si="269"/>
        <v>0</v>
      </c>
      <c r="BO165" s="344">
        <f t="shared" ca="1" si="269"/>
        <v>0</v>
      </c>
      <c r="BP165" s="344">
        <f t="shared" ca="1" si="269"/>
        <v>0</v>
      </c>
      <c r="BQ165" s="344">
        <f t="shared" ca="1" si="269"/>
        <v>0</v>
      </c>
      <c r="BR165" s="344">
        <f t="shared" ca="1" si="267"/>
        <v>0</v>
      </c>
      <c r="BS165" s="344">
        <f t="shared" ca="1" si="267"/>
        <v>0</v>
      </c>
      <c r="BT165" s="344">
        <f t="shared" ca="1" si="267"/>
        <v>0</v>
      </c>
      <c r="BU165" s="344">
        <f t="shared" si="267"/>
        <v>0</v>
      </c>
      <c r="BV165" s="344">
        <f t="shared" si="267"/>
        <v>0</v>
      </c>
      <c r="BW165" s="344">
        <f t="shared" si="267"/>
        <v>0</v>
      </c>
      <c r="BX165" s="344">
        <f t="shared" si="267"/>
        <v>0</v>
      </c>
      <c r="BY165" s="344">
        <f t="shared" si="267"/>
        <v>0</v>
      </c>
      <c r="BZ165" s="344">
        <f t="shared" si="267"/>
        <v>0</v>
      </c>
      <c r="CA165" s="344">
        <f t="shared" si="267"/>
        <v>0</v>
      </c>
      <c r="CB165" s="344">
        <f t="shared" si="267"/>
        <v>0</v>
      </c>
      <c r="CC165" s="344">
        <f t="shared" si="267"/>
        <v>0</v>
      </c>
      <c r="CD165" s="344">
        <f t="shared" si="267"/>
        <v>0</v>
      </c>
      <c r="CE165" s="344">
        <f t="shared" si="267"/>
        <v>0</v>
      </c>
      <c r="CF165" s="344">
        <f t="shared" si="267"/>
        <v>0</v>
      </c>
      <c r="CG165" s="344">
        <f t="shared" si="267"/>
        <v>0</v>
      </c>
      <c r="CH165" s="344">
        <f t="shared" si="267"/>
        <v>0</v>
      </c>
      <c r="CI165" s="344">
        <f t="shared" si="267"/>
        <v>0</v>
      </c>
      <c r="CJ165" s="344">
        <f t="shared" si="267"/>
        <v>0</v>
      </c>
      <c r="CK165" s="344">
        <f t="shared" si="267"/>
        <v>0</v>
      </c>
      <c r="CL165" s="344">
        <f t="shared" si="267"/>
        <v>0</v>
      </c>
      <c r="CM165" s="344">
        <f t="shared" si="267"/>
        <v>0</v>
      </c>
      <c r="CN165" s="344">
        <f t="shared" si="267"/>
        <v>0</v>
      </c>
      <c r="CO165" s="344">
        <f t="shared" si="267"/>
        <v>0</v>
      </c>
      <c r="CP165" s="344">
        <f t="shared" si="267"/>
        <v>0</v>
      </c>
      <c r="CQ165" s="344">
        <f t="shared" si="267"/>
        <v>0</v>
      </c>
      <c r="CR165" s="344">
        <f t="shared" si="267"/>
        <v>0</v>
      </c>
      <c r="CS165" s="344">
        <f t="shared" si="267"/>
        <v>0</v>
      </c>
    </row>
    <row r="166" spans="1:97" s="337" customFormat="1" x14ac:dyDescent="0.25">
      <c r="A166" s="337">
        <f t="shared" ref="A166:C166" si="270">A29</f>
        <v>0</v>
      </c>
      <c r="B166" s="337" t="str">
        <f t="shared" si="270"/>
        <v>0 0</v>
      </c>
      <c r="C166" s="344">
        <f t="shared" si="270"/>
        <v>0</v>
      </c>
      <c r="D166" s="344">
        <f ca="1">IFERROR(('JA basår'!$N18+'JA basår'!$N48)*$B$139 ^(MIN(D$154-2017,$B$140-2017))*INDEX($B$145:$E$151,MATCH($A166,$A$145:$A$151,0),MATCH(D$154,$B$143:$E$143,1))^(D$154-$D$154),0)</f>
        <v>0</v>
      </c>
      <c r="E166" s="344">
        <f t="shared" ca="1" si="255"/>
        <v>0</v>
      </c>
      <c r="F166" s="344">
        <f t="shared" ca="1" si="269"/>
        <v>0</v>
      </c>
      <c r="G166" s="344">
        <f t="shared" ca="1" si="269"/>
        <v>0</v>
      </c>
      <c r="H166" s="344">
        <f t="shared" ca="1" si="269"/>
        <v>0</v>
      </c>
      <c r="I166" s="344">
        <f t="shared" ca="1" si="269"/>
        <v>0</v>
      </c>
      <c r="J166" s="344">
        <f t="shared" ca="1" si="269"/>
        <v>0</v>
      </c>
      <c r="K166" s="344">
        <f t="shared" ca="1" si="269"/>
        <v>0</v>
      </c>
      <c r="L166" s="344">
        <f t="shared" ca="1" si="269"/>
        <v>0</v>
      </c>
      <c r="M166" s="344">
        <f t="shared" ca="1" si="269"/>
        <v>0</v>
      </c>
      <c r="N166" s="344">
        <f t="shared" ca="1" si="269"/>
        <v>0</v>
      </c>
      <c r="O166" s="344">
        <f t="shared" ca="1" si="269"/>
        <v>0</v>
      </c>
      <c r="P166" s="344">
        <f t="shared" ca="1" si="269"/>
        <v>0</v>
      </c>
      <c r="Q166" s="344">
        <f t="shared" ca="1" si="269"/>
        <v>0</v>
      </c>
      <c r="R166" s="344">
        <f t="shared" ca="1" si="269"/>
        <v>0</v>
      </c>
      <c r="S166" s="344">
        <f t="shared" ca="1" si="269"/>
        <v>0</v>
      </c>
      <c r="T166" s="344">
        <f t="shared" ca="1" si="269"/>
        <v>0</v>
      </c>
      <c r="U166" s="344">
        <f t="shared" ca="1" si="269"/>
        <v>0</v>
      </c>
      <c r="V166" s="344">
        <f t="shared" ca="1" si="269"/>
        <v>0</v>
      </c>
      <c r="W166" s="344">
        <f t="shared" ca="1" si="269"/>
        <v>0</v>
      </c>
      <c r="X166" s="344">
        <f t="shared" ca="1" si="269"/>
        <v>0</v>
      </c>
      <c r="Y166" s="344">
        <f t="shared" ca="1" si="269"/>
        <v>0</v>
      </c>
      <c r="Z166" s="344">
        <f t="shared" ca="1" si="269"/>
        <v>0</v>
      </c>
      <c r="AA166" s="344">
        <f t="shared" ca="1" si="269"/>
        <v>0</v>
      </c>
      <c r="AB166" s="344">
        <f t="shared" ca="1" si="269"/>
        <v>0</v>
      </c>
      <c r="AC166" s="344">
        <f t="shared" ca="1" si="269"/>
        <v>0</v>
      </c>
      <c r="AD166" s="344">
        <f t="shared" ca="1" si="269"/>
        <v>0</v>
      </c>
      <c r="AE166" s="344">
        <f t="shared" ca="1" si="269"/>
        <v>0</v>
      </c>
      <c r="AF166" s="344">
        <f t="shared" ca="1" si="269"/>
        <v>0</v>
      </c>
      <c r="AG166" s="344">
        <f t="shared" ca="1" si="269"/>
        <v>0</v>
      </c>
      <c r="AH166" s="344">
        <f t="shared" ca="1" si="269"/>
        <v>0</v>
      </c>
      <c r="AI166" s="344">
        <f t="shared" ca="1" si="269"/>
        <v>0</v>
      </c>
      <c r="AJ166" s="344">
        <f t="shared" ca="1" si="269"/>
        <v>0</v>
      </c>
      <c r="AK166" s="344">
        <f t="shared" ca="1" si="269"/>
        <v>0</v>
      </c>
      <c r="AL166" s="344">
        <f t="shared" ca="1" si="269"/>
        <v>0</v>
      </c>
      <c r="AM166" s="344">
        <f t="shared" ca="1" si="269"/>
        <v>0</v>
      </c>
      <c r="AN166" s="344">
        <f t="shared" ca="1" si="269"/>
        <v>0</v>
      </c>
      <c r="AO166" s="344">
        <f t="shared" ca="1" si="269"/>
        <v>0</v>
      </c>
      <c r="AP166" s="344">
        <f t="shared" ca="1" si="269"/>
        <v>0</v>
      </c>
      <c r="AQ166" s="344">
        <f t="shared" ca="1" si="269"/>
        <v>0</v>
      </c>
      <c r="AR166" s="344">
        <f t="shared" ca="1" si="269"/>
        <v>0</v>
      </c>
      <c r="AS166" s="344">
        <f t="shared" ca="1" si="269"/>
        <v>0</v>
      </c>
      <c r="AT166" s="344">
        <f t="shared" ca="1" si="269"/>
        <v>0</v>
      </c>
      <c r="AU166" s="344">
        <f t="shared" ca="1" si="269"/>
        <v>0</v>
      </c>
      <c r="AV166" s="344">
        <f t="shared" ca="1" si="269"/>
        <v>0</v>
      </c>
      <c r="AW166" s="344">
        <f t="shared" ca="1" si="269"/>
        <v>0</v>
      </c>
      <c r="AX166" s="344">
        <f t="shared" ca="1" si="269"/>
        <v>0</v>
      </c>
      <c r="AY166" s="344">
        <f t="shared" ca="1" si="269"/>
        <v>0</v>
      </c>
      <c r="AZ166" s="344">
        <f t="shared" ca="1" si="269"/>
        <v>0</v>
      </c>
      <c r="BA166" s="344">
        <f t="shared" ca="1" si="269"/>
        <v>0</v>
      </c>
      <c r="BB166" s="344">
        <f t="shared" ca="1" si="269"/>
        <v>0</v>
      </c>
      <c r="BC166" s="344">
        <f t="shared" ca="1" si="269"/>
        <v>0</v>
      </c>
      <c r="BD166" s="344">
        <f t="shared" ca="1" si="269"/>
        <v>0</v>
      </c>
      <c r="BE166" s="344">
        <f t="shared" ca="1" si="269"/>
        <v>0</v>
      </c>
      <c r="BF166" s="344">
        <f t="shared" ca="1" si="269"/>
        <v>0</v>
      </c>
      <c r="BG166" s="344">
        <f t="shared" ca="1" si="269"/>
        <v>0</v>
      </c>
      <c r="BH166" s="344">
        <f t="shared" ca="1" si="269"/>
        <v>0</v>
      </c>
      <c r="BI166" s="344">
        <f t="shared" ca="1" si="269"/>
        <v>0</v>
      </c>
      <c r="BJ166" s="344">
        <f t="shared" ca="1" si="269"/>
        <v>0</v>
      </c>
      <c r="BK166" s="344">
        <f t="shared" ca="1" si="269"/>
        <v>0</v>
      </c>
      <c r="BL166" s="344">
        <f t="shared" ca="1" si="269"/>
        <v>0</v>
      </c>
      <c r="BM166" s="344">
        <f t="shared" ca="1" si="269"/>
        <v>0</v>
      </c>
      <c r="BN166" s="344">
        <f t="shared" ca="1" si="269"/>
        <v>0</v>
      </c>
      <c r="BO166" s="344">
        <f t="shared" ca="1" si="269"/>
        <v>0</v>
      </c>
      <c r="BP166" s="344">
        <f t="shared" ca="1" si="269"/>
        <v>0</v>
      </c>
      <c r="BQ166" s="344">
        <f t="shared" ca="1" si="269"/>
        <v>0</v>
      </c>
      <c r="BR166" s="344">
        <f t="shared" ca="1" si="267"/>
        <v>0</v>
      </c>
      <c r="BS166" s="344">
        <f t="shared" ca="1" si="267"/>
        <v>0</v>
      </c>
      <c r="BT166" s="344">
        <f t="shared" ca="1" si="267"/>
        <v>0</v>
      </c>
      <c r="BU166" s="344">
        <f t="shared" si="267"/>
        <v>0</v>
      </c>
      <c r="BV166" s="344">
        <f t="shared" si="267"/>
        <v>0</v>
      </c>
      <c r="BW166" s="344">
        <f t="shared" si="267"/>
        <v>0</v>
      </c>
      <c r="BX166" s="344">
        <f t="shared" si="267"/>
        <v>0</v>
      </c>
      <c r="BY166" s="344">
        <f t="shared" si="267"/>
        <v>0</v>
      </c>
      <c r="BZ166" s="344">
        <f t="shared" si="267"/>
        <v>0</v>
      </c>
      <c r="CA166" s="344">
        <f t="shared" si="267"/>
        <v>0</v>
      </c>
      <c r="CB166" s="344">
        <f t="shared" si="267"/>
        <v>0</v>
      </c>
      <c r="CC166" s="344">
        <f t="shared" si="267"/>
        <v>0</v>
      </c>
      <c r="CD166" s="344">
        <f t="shared" si="267"/>
        <v>0</v>
      </c>
      <c r="CE166" s="344">
        <f t="shared" si="267"/>
        <v>0</v>
      </c>
      <c r="CF166" s="344">
        <f t="shared" si="267"/>
        <v>0</v>
      </c>
      <c r="CG166" s="344">
        <f t="shared" si="267"/>
        <v>0</v>
      </c>
      <c r="CH166" s="344">
        <f t="shared" si="267"/>
        <v>0</v>
      </c>
      <c r="CI166" s="344">
        <f t="shared" si="267"/>
        <v>0</v>
      </c>
      <c r="CJ166" s="344">
        <f t="shared" si="267"/>
        <v>0</v>
      </c>
      <c r="CK166" s="344">
        <f t="shared" si="267"/>
        <v>0</v>
      </c>
      <c r="CL166" s="344">
        <f t="shared" si="267"/>
        <v>0</v>
      </c>
      <c r="CM166" s="344">
        <f t="shared" si="267"/>
        <v>0</v>
      </c>
      <c r="CN166" s="344">
        <f t="shared" si="267"/>
        <v>0</v>
      </c>
      <c r="CO166" s="344">
        <f t="shared" si="267"/>
        <v>0</v>
      </c>
      <c r="CP166" s="344">
        <f t="shared" si="267"/>
        <v>0</v>
      </c>
      <c r="CQ166" s="344">
        <f t="shared" si="267"/>
        <v>0</v>
      </c>
      <c r="CR166" s="344">
        <f t="shared" si="267"/>
        <v>0</v>
      </c>
      <c r="CS166" s="344">
        <f t="shared" si="267"/>
        <v>0</v>
      </c>
    </row>
    <row r="167" spans="1:97" s="337" customFormat="1" x14ac:dyDescent="0.25">
      <c r="A167" s="337">
        <f t="shared" ref="A167:C167" si="271">A30</f>
        <v>0</v>
      </c>
      <c r="B167" s="337" t="str">
        <f t="shared" si="271"/>
        <v>0 0</v>
      </c>
      <c r="C167" s="344">
        <f t="shared" si="271"/>
        <v>0</v>
      </c>
      <c r="D167" s="344">
        <f ca="1">IFERROR(('JA basår'!$N19+'JA basår'!$N49)*$B$139 ^(MIN(D$154-2017,$B$140-2017))*INDEX($B$145:$E$151,MATCH($A167,$A$145:$A$151,0),MATCH(D$154,$B$143:$E$143,1))^(D$154-$D$154),0)</f>
        <v>0</v>
      </c>
      <c r="E167" s="344">
        <f t="shared" ca="1" si="255"/>
        <v>0</v>
      </c>
      <c r="F167" s="344">
        <f t="shared" ca="1" si="269"/>
        <v>0</v>
      </c>
      <c r="G167" s="344">
        <f t="shared" ca="1" si="269"/>
        <v>0</v>
      </c>
      <c r="H167" s="344">
        <f t="shared" ca="1" si="269"/>
        <v>0</v>
      </c>
      <c r="I167" s="344">
        <f t="shared" ca="1" si="269"/>
        <v>0</v>
      </c>
      <c r="J167" s="344">
        <f t="shared" ca="1" si="269"/>
        <v>0</v>
      </c>
      <c r="K167" s="344">
        <f t="shared" ca="1" si="269"/>
        <v>0</v>
      </c>
      <c r="L167" s="344">
        <f t="shared" ca="1" si="269"/>
        <v>0</v>
      </c>
      <c r="M167" s="344">
        <f t="shared" ca="1" si="269"/>
        <v>0</v>
      </c>
      <c r="N167" s="344">
        <f t="shared" ca="1" si="269"/>
        <v>0</v>
      </c>
      <c r="O167" s="344">
        <f t="shared" ca="1" si="269"/>
        <v>0</v>
      </c>
      <c r="P167" s="344">
        <f t="shared" ca="1" si="269"/>
        <v>0</v>
      </c>
      <c r="Q167" s="344">
        <f t="shared" ca="1" si="269"/>
        <v>0</v>
      </c>
      <c r="R167" s="344">
        <f t="shared" ca="1" si="269"/>
        <v>0</v>
      </c>
      <c r="S167" s="344">
        <f t="shared" ca="1" si="269"/>
        <v>0</v>
      </c>
      <c r="T167" s="344">
        <f t="shared" ca="1" si="269"/>
        <v>0</v>
      </c>
      <c r="U167" s="344">
        <f t="shared" ca="1" si="269"/>
        <v>0</v>
      </c>
      <c r="V167" s="344">
        <f t="shared" ca="1" si="269"/>
        <v>0</v>
      </c>
      <c r="W167" s="344">
        <f t="shared" ca="1" si="269"/>
        <v>0</v>
      </c>
      <c r="X167" s="344">
        <f t="shared" ca="1" si="269"/>
        <v>0</v>
      </c>
      <c r="Y167" s="344">
        <f t="shared" ca="1" si="269"/>
        <v>0</v>
      </c>
      <c r="Z167" s="344">
        <f t="shared" ca="1" si="269"/>
        <v>0</v>
      </c>
      <c r="AA167" s="344">
        <f t="shared" ca="1" si="269"/>
        <v>0</v>
      </c>
      <c r="AB167" s="344">
        <f t="shared" ca="1" si="269"/>
        <v>0</v>
      </c>
      <c r="AC167" s="344">
        <f t="shared" ca="1" si="269"/>
        <v>0</v>
      </c>
      <c r="AD167" s="344">
        <f t="shared" ca="1" si="269"/>
        <v>0</v>
      </c>
      <c r="AE167" s="344">
        <f t="shared" ca="1" si="269"/>
        <v>0</v>
      </c>
      <c r="AF167" s="344">
        <f t="shared" ca="1" si="269"/>
        <v>0</v>
      </c>
      <c r="AG167" s="344">
        <f t="shared" ca="1" si="269"/>
        <v>0</v>
      </c>
      <c r="AH167" s="344">
        <f t="shared" ca="1" si="269"/>
        <v>0</v>
      </c>
      <c r="AI167" s="344">
        <f t="shared" ca="1" si="269"/>
        <v>0</v>
      </c>
      <c r="AJ167" s="344">
        <f t="shared" ca="1" si="269"/>
        <v>0</v>
      </c>
      <c r="AK167" s="344">
        <f t="shared" ca="1" si="269"/>
        <v>0</v>
      </c>
      <c r="AL167" s="344">
        <f t="shared" ca="1" si="269"/>
        <v>0</v>
      </c>
      <c r="AM167" s="344">
        <f t="shared" ca="1" si="269"/>
        <v>0</v>
      </c>
      <c r="AN167" s="344">
        <f t="shared" ca="1" si="269"/>
        <v>0</v>
      </c>
      <c r="AO167" s="344">
        <f t="shared" ca="1" si="269"/>
        <v>0</v>
      </c>
      <c r="AP167" s="344">
        <f t="shared" ca="1" si="269"/>
        <v>0</v>
      </c>
      <c r="AQ167" s="344">
        <f t="shared" ca="1" si="269"/>
        <v>0</v>
      </c>
      <c r="AR167" s="344">
        <f t="shared" ca="1" si="269"/>
        <v>0</v>
      </c>
      <c r="AS167" s="344">
        <f t="shared" ca="1" si="269"/>
        <v>0</v>
      </c>
      <c r="AT167" s="344">
        <f t="shared" ca="1" si="269"/>
        <v>0</v>
      </c>
      <c r="AU167" s="344">
        <f t="shared" ca="1" si="269"/>
        <v>0</v>
      </c>
      <c r="AV167" s="344">
        <f t="shared" ca="1" si="269"/>
        <v>0</v>
      </c>
      <c r="AW167" s="344">
        <f t="shared" ca="1" si="269"/>
        <v>0</v>
      </c>
      <c r="AX167" s="344">
        <f t="shared" ca="1" si="269"/>
        <v>0</v>
      </c>
      <c r="AY167" s="344">
        <f t="shared" ca="1" si="269"/>
        <v>0</v>
      </c>
      <c r="AZ167" s="344">
        <f t="shared" ca="1" si="269"/>
        <v>0</v>
      </c>
      <c r="BA167" s="344">
        <f t="shared" ca="1" si="269"/>
        <v>0</v>
      </c>
      <c r="BB167" s="344">
        <f t="shared" ca="1" si="269"/>
        <v>0</v>
      </c>
      <c r="BC167" s="344">
        <f t="shared" ca="1" si="269"/>
        <v>0</v>
      </c>
      <c r="BD167" s="344">
        <f t="shared" ca="1" si="269"/>
        <v>0</v>
      </c>
      <c r="BE167" s="344">
        <f t="shared" ca="1" si="269"/>
        <v>0</v>
      </c>
      <c r="BF167" s="344">
        <f t="shared" ca="1" si="269"/>
        <v>0</v>
      </c>
      <c r="BG167" s="344">
        <f t="shared" ca="1" si="269"/>
        <v>0</v>
      </c>
      <c r="BH167" s="344">
        <f t="shared" ca="1" si="269"/>
        <v>0</v>
      </c>
      <c r="BI167" s="344">
        <f t="shared" ca="1" si="269"/>
        <v>0</v>
      </c>
      <c r="BJ167" s="344">
        <f t="shared" ca="1" si="269"/>
        <v>0</v>
      </c>
      <c r="BK167" s="344">
        <f t="shared" ca="1" si="269"/>
        <v>0</v>
      </c>
      <c r="BL167" s="344">
        <f t="shared" ca="1" si="269"/>
        <v>0</v>
      </c>
      <c r="BM167" s="344">
        <f t="shared" ca="1" si="269"/>
        <v>0</v>
      </c>
      <c r="BN167" s="344">
        <f t="shared" ca="1" si="269"/>
        <v>0</v>
      </c>
      <c r="BO167" s="344">
        <f t="shared" ca="1" si="269"/>
        <v>0</v>
      </c>
      <c r="BP167" s="344">
        <f t="shared" ca="1" si="269"/>
        <v>0</v>
      </c>
      <c r="BQ167" s="344">
        <f t="shared" ca="1" si="269"/>
        <v>0</v>
      </c>
      <c r="BR167" s="344">
        <f t="shared" ca="1" si="267"/>
        <v>0</v>
      </c>
      <c r="BS167" s="344">
        <f t="shared" ca="1" si="267"/>
        <v>0</v>
      </c>
      <c r="BT167" s="344">
        <f t="shared" ca="1" si="267"/>
        <v>0</v>
      </c>
      <c r="BU167" s="344">
        <f t="shared" si="267"/>
        <v>0</v>
      </c>
      <c r="BV167" s="344">
        <f t="shared" si="267"/>
        <v>0</v>
      </c>
      <c r="BW167" s="344">
        <f t="shared" si="267"/>
        <v>0</v>
      </c>
      <c r="BX167" s="344">
        <f t="shared" si="267"/>
        <v>0</v>
      </c>
      <c r="BY167" s="344">
        <f t="shared" si="267"/>
        <v>0</v>
      </c>
      <c r="BZ167" s="344">
        <f t="shared" si="267"/>
        <v>0</v>
      </c>
      <c r="CA167" s="344">
        <f t="shared" si="267"/>
        <v>0</v>
      </c>
      <c r="CB167" s="344">
        <f t="shared" si="267"/>
        <v>0</v>
      </c>
      <c r="CC167" s="344">
        <f t="shared" si="267"/>
        <v>0</v>
      </c>
      <c r="CD167" s="344">
        <f t="shared" si="267"/>
        <v>0</v>
      </c>
      <c r="CE167" s="344">
        <f t="shared" si="267"/>
        <v>0</v>
      </c>
      <c r="CF167" s="344">
        <f t="shared" si="267"/>
        <v>0</v>
      </c>
      <c r="CG167" s="344">
        <f t="shared" si="267"/>
        <v>0</v>
      </c>
      <c r="CH167" s="344">
        <f t="shared" si="267"/>
        <v>0</v>
      </c>
      <c r="CI167" s="344">
        <f t="shared" si="267"/>
        <v>0</v>
      </c>
      <c r="CJ167" s="344">
        <f t="shared" si="267"/>
        <v>0</v>
      </c>
      <c r="CK167" s="344">
        <f t="shared" si="267"/>
        <v>0</v>
      </c>
      <c r="CL167" s="344">
        <f t="shared" si="267"/>
        <v>0</v>
      </c>
      <c r="CM167" s="344">
        <f t="shared" si="267"/>
        <v>0</v>
      </c>
      <c r="CN167" s="344">
        <f t="shared" si="267"/>
        <v>0</v>
      </c>
      <c r="CO167" s="344">
        <f t="shared" si="267"/>
        <v>0</v>
      </c>
      <c r="CP167" s="344">
        <f t="shared" si="267"/>
        <v>0</v>
      </c>
      <c r="CQ167" s="344">
        <f t="shared" si="267"/>
        <v>0</v>
      </c>
      <c r="CR167" s="344">
        <f t="shared" si="267"/>
        <v>0</v>
      </c>
      <c r="CS167" s="344">
        <f t="shared" si="267"/>
        <v>0</v>
      </c>
    </row>
    <row r="168" spans="1:97" s="337" customFormat="1" x14ac:dyDescent="0.25">
      <c r="A168" s="337">
        <f t="shared" ref="A168:C168" si="272">A31</f>
        <v>0</v>
      </c>
      <c r="B168" s="337" t="str">
        <f t="shared" si="272"/>
        <v>0 0</v>
      </c>
      <c r="C168" s="344">
        <f t="shared" si="272"/>
        <v>0</v>
      </c>
      <c r="D168" s="344">
        <f ca="1">IFERROR(('JA basår'!$N20+'JA basår'!$N50)*$B$139 ^(MIN(D$154-2017,$B$140-2017))*INDEX($B$145:$E$151,MATCH($A168,$A$145:$A$151,0),MATCH(D$154,$B$143:$E$143,1))^(D$154-$D$154),0)</f>
        <v>0</v>
      </c>
      <c r="E168" s="344">
        <f t="shared" ca="1" si="255"/>
        <v>0</v>
      </c>
      <c r="F168" s="344">
        <f t="shared" ca="1" si="269"/>
        <v>0</v>
      </c>
      <c r="G168" s="344">
        <f t="shared" ca="1" si="269"/>
        <v>0</v>
      </c>
      <c r="H168" s="344">
        <f t="shared" ca="1" si="269"/>
        <v>0</v>
      </c>
      <c r="I168" s="344">
        <f t="shared" ca="1" si="269"/>
        <v>0</v>
      </c>
      <c r="J168" s="344">
        <f t="shared" ca="1" si="269"/>
        <v>0</v>
      </c>
      <c r="K168" s="344">
        <f t="shared" ca="1" si="269"/>
        <v>0</v>
      </c>
      <c r="L168" s="344">
        <f t="shared" ca="1" si="269"/>
        <v>0</v>
      </c>
      <c r="M168" s="344">
        <f t="shared" ca="1" si="269"/>
        <v>0</v>
      </c>
      <c r="N168" s="344">
        <f t="shared" ca="1" si="269"/>
        <v>0</v>
      </c>
      <c r="O168" s="344">
        <f t="shared" ca="1" si="269"/>
        <v>0</v>
      </c>
      <c r="P168" s="344">
        <f t="shared" ca="1" si="269"/>
        <v>0</v>
      </c>
      <c r="Q168" s="344">
        <f t="shared" ca="1" si="269"/>
        <v>0</v>
      </c>
      <c r="R168" s="344">
        <f t="shared" ca="1" si="269"/>
        <v>0</v>
      </c>
      <c r="S168" s="344">
        <f t="shared" ca="1" si="269"/>
        <v>0</v>
      </c>
      <c r="T168" s="344">
        <f t="shared" ca="1" si="269"/>
        <v>0</v>
      </c>
      <c r="U168" s="344">
        <f t="shared" ca="1" si="269"/>
        <v>0</v>
      </c>
      <c r="V168" s="344">
        <f t="shared" ca="1" si="269"/>
        <v>0</v>
      </c>
      <c r="W168" s="344">
        <f t="shared" ca="1" si="269"/>
        <v>0</v>
      </c>
      <c r="X168" s="344">
        <f t="shared" ca="1" si="269"/>
        <v>0</v>
      </c>
      <c r="Y168" s="344">
        <f t="shared" ca="1" si="269"/>
        <v>0</v>
      </c>
      <c r="Z168" s="344">
        <f t="shared" ca="1" si="269"/>
        <v>0</v>
      </c>
      <c r="AA168" s="344">
        <f t="shared" ca="1" si="269"/>
        <v>0</v>
      </c>
      <c r="AB168" s="344">
        <f t="shared" ca="1" si="269"/>
        <v>0</v>
      </c>
      <c r="AC168" s="344">
        <f t="shared" ca="1" si="269"/>
        <v>0</v>
      </c>
      <c r="AD168" s="344">
        <f t="shared" ca="1" si="269"/>
        <v>0</v>
      </c>
      <c r="AE168" s="344">
        <f t="shared" ca="1" si="269"/>
        <v>0</v>
      </c>
      <c r="AF168" s="344">
        <f t="shared" ca="1" si="269"/>
        <v>0</v>
      </c>
      <c r="AG168" s="344">
        <f t="shared" ca="1" si="269"/>
        <v>0</v>
      </c>
      <c r="AH168" s="344">
        <f t="shared" ca="1" si="269"/>
        <v>0</v>
      </c>
      <c r="AI168" s="344">
        <f t="shared" ca="1" si="269"/>
        <v>0</v>
      </c>
      <c r="AJ168" s="344">
        <f t="shared" ca="1" si="269"/>
        <v>0</v>
      </c>
      <c r="AK168" s="344">
        <f t="shared" ca="1" si="269"/>
        <v>0</v>
      </c>
      <c r="AL168" s="344">
        <f t="shared" ca="1" si="269"/>
        <v>0</v>
      </c>
      <c r="AM168" s="344">
        <f t="shared" ca="1" si="269"/>
        <v>0</v>
      </c>
      <c r="AN168" s="344">
        <f t="shared" ca="1" si="269"/>
        <v>0</v>
      </c>
      <c r="AO168" s="344">
        <f t="shared" ca="1" si="269"/>
        <v>0</v>
      </c>
      <c r="AP168" s="344">
        <f t="shared" ca="1" si="269"/>
        <v>0</v>
      </c>
      <c r="AQ168" s="344">
        <f t="shared" ca="1" si="269"/>
        <v>0</v>
      </c>
      <c r="AR168" s="344">
        <f t="shared" ca="1" si="269"/>
        <v>0</v>
      </c>
      <c r="AS168" s="344">
        <f t="shared" ca="1" si="269"/>
        <v>0</v>
      </c>
      <c r="AT168" s="344">
        <f t="shared" ca="1" si="269"/>
        <v>0</v>
      </c>
      <c r="AU168" s="344">
        <f t="shared" ca="1" si="269"/>
        <v>0</v>
      </c>
      <c r="AV168" s="344">
        <f t="shared" ca="1" si="269"/>
        <v>0</v>
      </c>
      <c r="AW168" s="344">
        <f t="shared" ca="1" si="269"/>
        <v>0</v>
      </c>
      <c r="AX168" s="344">
        <f t="shared" ca="1" si="269"/>
        <v>0</v>
      </c>
      <c r="AY168" s="344">
        <f t="shared" ca="1" si="269"/>
        <v>0</v>
      </c>
      <c r="AZ168" s="344">
        <f t="shared" ca="1" si="269"/>
        <v>0</v>
      </c>
      <c r="BA168" s="344">
        <f t="shared" ca="1" si="269"/>
        <v>0</v>
      </c>
      <c r="BB168" s="344">
        <f t="shared" ca="1" si="269"/>
        <v>0</v>
      </c>
      <c r="BC168" s="344">
        <f t="shared" ca="1" si="269"/>
        <v>0</v>
      </c>
      <c r="BD168" s="344">
        <f t="shared" ca="1" si="269"/>
        <v>0</v>
      </c>
      <c r="BE168" s="344">
        <f t="shared" ca="1" si="269"/>
        <v>0</v>
      </c>
      <c r="BF168" s="344">
        <f t="shared" ca="1" si="269"/>
        <v>0</v>
      </c>
      <c r="BG168" s="344">
        <f t="shared" ca="1" si="269"/>
        <v>0</v>
      </c>
      <c r="BH168" s="344">
        <f t="shared" ca="1" si="269"/>
        <v>0</v>
      </c>
      <c r="BI168" s="344">
        <f t="shared" ca="1" si="269"/>
        <v>0</v>
      </c>
      <c r="BJ168" s="344">
        <f t="shared" ca="1" si="269"/>
        <v>0</v>
      </c>
      <c r="BK168" s="344">
        <f t="shared" ca="1" si="269"/>
        <v>0</v>
      </c>
      <c r="BL168" s="344">
        <f t="shared" ca="1" si="269"/>
        <v>0</v>
      </c>
      <c r="BM168" s="344">
        <f t="shared" ca="1" si="269"/>
        <v>0</v>
      </c>
      <c r="BN168" s="344">
        <f t="shared" ca="1" si="269"/>
        <v>0</v>
      </c>
      <c r="BO168" s="344">
        <f t="shared" ca="1" si="269"/>
        <v>0</v>
      </c>
      <c r="BP168" s="344">
        <f t="shared" ca="1" si="269"/>
        <v>0</v>
      </c>
      <c r="BQ168" s="344">
        <f t="shared" ref="BQ168:CS171" ca="1" si="273">IF(BQ$153="beräknas ej",0,BP168*IF(BQ$154&gt;$B$140,1,$B$139)*IFERROR(INDEX($B$145:$E$151,MATCH($A168,$A$145:$A$151,0),MATCH(BQ$154,$B$143:$E$143,1)),0))</f>
        <v>0</v>
      </c>
      <c r="BR168" s="344">
        <f t="shared" ca="1" si="273"/>
        <v>0</v>
      </c>
      <c r="BS168" s="344">
        <f t="shared" ca="1" si="273"/>
        <v>0</v>
      </c>
      <c r="BT168" s="344">
        <f t="shared" ca="1" si="273"/>
        <v>0</v>
      </c>
      <c r="BU168" s="344">
        <f t="shared" si="273"/>
        <v>0</v>
      </c>
      <c r="BV168" s="344">
        <f t="shared" si="273"/>
        <v>0</v>
      </c>
      <c r="BW168" s="344">
        <f t="shared" si="273"/>
        <v>0</v>
      </c>
      <c r="BX168" s="344">
        <f t="shared" si="273"/>
        <v>0</v>
      </c>
      <c r="BY168" s="344">
        <f t="shared" si="273"/>
        <v>0</v>
      </c>
      <c r="BZ168" s="344">
        <f t="shared" si="273"/>
        <v>0</v>
      </c>
      <c r="CA168" s="344">
        <f t="shared" si="273"/>
        <v>0</v>
      </c>
      <c r="CB168" s="344">
        <f t="shared" si="273"/>
        <v>0</v>
      </c>
      <c r="CC168" s="344">
        <f t="shared" si="273"/>
        <v>0</v>
      </c>
      <c r="CD168" s="344">
        <f t="shared" si="273"/>
        <v>0</v>
      </c>
      <c r="CE168" s="344">
        <f t="shared" si="273"/>
        <v>0</v>
      </c>
      <c r="CF168" s="344">
        <f t="shared" si="273"/>
        <v>0</v>
      </c>
      <c r="CG168" s="344">
        <f t="shared" si="273"/>
        <v>0</v>
      </c>
      <c r="CH168" s="344">
        <f t="shared" si="273"/>
        <v>0</v>
      </c>
      <c r="CI168" s="344">
        <f t="shared" si="273"/>
        <v>0</v>
      </c>
      <c r="CJ168" s="344">
        <f t="shared" si="273"/>
        <v>0</v>
      </c>
      <c r="CK168" s="344">
        <f t="shared" si="273"/>
        <v>0</v>
      </c>
      <c r="CL168" s="344">
        <f t="shared" si="273"/>
        <v>0</v>
      </c>
      <c r="CM168" s="344">
        <f t="shared" si="273"/>
        <v>0</v>
      </c>
      <c r="CN168" s="344">
        <f t="shared" si="273"/>
        <v>0</v>
      </c>
      <c r="CO168" s="344">
        <f t="shared" si="273"/>
        <v>0</v>
      </c>
      <c r="CP168" s="344">
        <f t="shared" si="273"/>
        <v>0</v>
      </c>
      <c r="CQ168" s="344">
        <f t="shared" si="273"/>
        <v>0</v>
      </c>
      <c r="CR168" s="344">
        <f t="shared" si="273"/>
        <v>0</v>
      </c>
      <c r="CS168" s="344">
        <f t="shared" si="273"/>
        <v>0</v>
      </c>
    </row>
    <row r="169" spans="1:97" s="337" customFormat="1" x14ac:dyDescent="0.25">
      <c r="A169" s="337">
        <f t="shared" ref="A169:C169" si="274">A32</f>
        <v>0</v>
      </c>
      <c r="B169" s="337" t="str">
        <f t="shared" si="274"/>
        <v>0 0</v>
      </c>
      <c r="C169" s="344">
        <f t="shared" si="274"/>
        <v>0</v>
      </c>
      <c r="D169" s="344">
        <f ca="1">IFERROR(('JA basår'!$N21+'JA basår'!$N51)*$B$139 ^(MIN(D$154-2017,$B$140-2017))*INDEX($B$145:$E$151,MATCH($A169,$A$145:$A$151,0),MATCH(D$154,$B$143:$E$143,1))^(D$154-$D$154),0)</f>
        <v>0</v>
      </c>
      <c r="E169" s="344">
        <f t="shared" ca="1" si="255"/>
        <v>0</v>
      </c>
      <c r="F169" s="344">
        <f t="shared" ref="F169:BQ172" ca="1" si="275">IF(F$153="beräknas ej",0,E169*IF(F$154&gt;$B$140,1,$B$139)*IFERROR(INDEX($B$145:$E$151,MATCH($A169,$A$145:$A$151,0),MATCH(F$154,$B$143:$E$143,1)),0))</f>
        <v>0</v>
      </c>
      <c r="G169" s="344">
        <f t="shared" ca="1" si="275"/>
        <v>0</v>
      </c>
      <c r="H169" s="344">
        <f t="shared" ca="1" si="275"/>
        <v>0</v>
      </c>
      <c r="I169" s="344">
        <f t="shared" ca="1" si="275"/>
        <v>0</v>
      </c>
      <c r="J169" s="344">
        <f t="shared" ca="1" si="275"/>
        <v>0</v>
      </c>
      <c r="K169" s="344">
        <f t="shared" ca="1" si="275"/>
        <v>0</v>
      </c>
      <c r="L169" s="344">
        <f t="shared" ca="1" si="275"/>
        <v>0</v>
      </c>
      <c r="M169" s="344">
        <f t="shared" ca="1" si="275"/>
        <v>0</v>
      </c>
      <c r="N169" s="344">
        <f t="shared" ca="1" si="275"/>
        <v>0</v>
      </c>
      <c r="O169" s="344">
        <f t="shared" ca="1" si="275"/>
        <v>0</v>
      </c>
      <c r="P169" s="344">
        <f t="shared" ca="1" si="275"/>
        <v>0</v>
      </c>
      <c r="Q169" s="344">
        <f t="shared" ca="1" si="275"/>
        <v>0</v>
      </c>
      <c r="R169" s="344">
        <f t="shared" ca="1" si="275"/>
        <v>0</v>
      </c>
      <c r="S169" s="344">
        <f t="shared" ca="1" si="275"/>
        <v>0</v>
      </c>
      <c r="T169" s="344">
        <f t="shared" ca="1" si="275"/>
        <v>0</v>
      </c>
      <c r="U169" s="344">
        <f t="shared" ca="1" si="275"/>
        <v>0</v>
      </c>
      <c r="V169" s="344">
        <f t="shared" ca="1" si="275"/>
        <v>0</v>
      </c>
      <c r="W169" s="344">
        <f t="shared" ca="1" si="275"/>
        <v>0</v>
      </c>
      <c r="X169" s="344">
        <f t="shared" ca="1" si="275"/>
        <v>0</v>
      </c>
      <c r="Y169" s="344">
        <f t="shared" ca="1" si="275"/>
        <v>0</v>
      </c>
      <c r="Z169" s="344">
        <f t="shared" ca="1" si="275"/>
        <v>0</v>
      </c>
      <c r="AA169" s="344">
        <f t="shared" ca="1" si="275"/>
        <v>0</v>
      </c>
      <c r="AB169" s="344">
        <f t="shared" ca="1" si="275"/>
        <v>0</v>
      </c>
      <c r="AC169" s="344">
        <f t="shared" ca="1" si="275"/>
        <v>0</v>
      </c>
      <c r="AD169" s="344">
        <f t="shared" ca="1" si="275"/>
        <v>0</v>
      </c>
      <c r="AE169" s="344">
        <f t="shared" ca="1" si="275"/>
        <v>0</v>
      </c>
      <c r="AF169" s="344">
        <f t="shared" ca="1" si="275"/>
        <v>0</v>
      </c>
      <c r="AG169" s="344">
        <f t="shared" ca="1" si="275"/>
        <v>0</v>
      </c>
      <c r="AH169" s="344">
        <f t="shared" ca="1" si="275"/>
        <v>0</v>
      </c>
      <c r="AI169" s="344">
        <f t="shared" ca="1" si="275"/>
        <v>0</v>
      </c>
      <c r="AJ169" s="344">
        <f t="shared" ca="1" si="275"/>
        <v>0</v>
      </c>
      <c r="AK169" s="344">
        <f t="shared" ca="1" si="275"/>
        <v>0</v>
      </c>
      <c r="AL169" s="344">
        <f t="shared" ca="1" si="275"/>
        <v>0</v>
      </c>
      <c r="AM169" s="344">
        <f t="shared" ca="1" si="275"/>
        <v>0</v>
      </c>
      <c r="AN169" s="344">
        <f t="shared" ca="1" si="275"/>
        <v>0</v>
      </c>
      <c r="AO169" s="344">
        <f t="shared" ca="1" si="275"/>
        <v>0</v>
      </c>
      <c r="AP169" s="344">
        <f t="shared" ca="1" si="275"/>
        <v>0</v>
      </c>
      <c r="AQ169" s="344">
        <f t="shared" ca="1" si="275"/>
        <v>0</v>
      </c>
      <c r="AR169" s="344">
        <f t="shared" ca="1" si="275"/>
        <v>0</v>
      </c>
      <c r="AS169" s="344">
        <f t="shared" ca="1" si="275"/>
        <v>0</v>
      </c>
      <c r="AT169" s="344">
        <f t="shared" ca="1" si="275"/>
        <v>0</v>
      </c>
      <c r="AU169" s="344">
        <f t="shared" ca="1" si="275"/>
        <v>0</v>
      </c>
      <c r="AV169" s="344">
        <f t="shared" ca="1" si="275"/>
        <v>0</v>
      </c>
      <c r="AW169" s="344">
        <f t="shared" ca="1" si="275"/>
        <v>0</v>
      </c>
      <c r="AX169" s="344">
        <f t="shared" ca="1" si="275"/>
        <v>0</v>
      </c>
      <c r="AY169" s="344">
        <f t="shared" ca="1" si="275"/>
        <v>0</v>
      </c>
      <c r="AZ169" s="344">
        <f t="shared" ca="1" si="275"/>
        <v>0</v>
      </c>
      <c r="BA169" s="344">
        <f t="shared" ca="1" si="275"/>
        <v>0</v>
      </c>
      <c r="BB169" s="344">
        <f t="shared" ca="1" si="275"/>
        <v>0</v>
      </c>
      <c r="BC169" s="344">
        <f t="shared" ca="1" si="275"/>
        <v>0</v>
      </c>
      <c r="BD169" s="344">
        <f t="shared" ca="1" si="275"/>
        <v>0</v>
      </c>
      <c r="BE169" s="344">
        <f t="shared" ca="1" si="275"/>
        <v>0</v>
      </c>
      <c r="BF169" s="344">
        <f t="shared" ca="1" si="275"/>
        <v>0</v>
      </c>
      <c r="BG169" s="344">
        <f t="shared" ca="1" si="275"/>
        <v>0</v>
      </c>
      <c r="BH169" s="344">
        <f t="shared" ca="1" si="275"/>
        <v>0</v>
      </c>
      <c r="BI169" s="344">
        <f t="shared" ca="1" si="275"/>
        <v>0</v>
      </c>
      <c r="BJ169" s="344">
        <f t="shared" ca="1" si="275"/>
        <v>0</v>
      </c>
      <c r="BK169" s="344">
        <f t="shared" ca="1" si="275"/>
        <v>0</v>
      </c>
      <c r="BL169" s="344">
        <f t="shared" ca="1" si="275"/>
        <v>0</v>
      </c>
      <c r="BM169" s="344">
        <f t="shared" ca="1" si="275"/>
        <v>0</v>
      </c>
      <c r="BN169" s="344">
        <f t="shared" ca="1" si="275"/>
        <v>0</v>
      </c>
      <c r="BO169" s="344">
        <f t="shared" ca="1" si="275"/>
        <v>0</v>
      </c>
      <c r="BP169" s="344">
        <f t="shared" ca="1" si="275"/>
        <v>0</v>
      </c>
      <c r="BQ169" s="344">
        <f t="shared" ca="1" si="275"/>
        <v>0</v>
      </c>
      <c r="BR169" s="344">
        <f t="shared" ca="1" si="273"/>
        <v>0</v>
      </c>
      <c r="BS169" s="344">
        <f t="shared" ca="1" si="273"/>
        <v>0</v>
      </c>
      <c r="BT169" s="344">
        <f t="shared" ca="1" si="273"/>
        <v>0</v>
      </c>
      <c r="BU169" s="344">
        <f t="shared" si="273"/>
        <v>0</v>
      </c>
      <c r="BV169" s="344">
        <f t="shared" si="273"/>
        <v>0</v>
      </c>
      <c r="BW169" s="344">
        <f t="shared" si="273"/>
        <v>0</v>
      </c>
      <c r="BX169" s="344">
        <f t="shared" si="273"/>
        <v>0</v>
      </c>
      <c r="BY169" s="344">
        <f t="shared" si="273"/>
        <v>0</v>
      </c>
      <c r="BZ169" s="344">
        <f t="shared" si="273"/>
        <v>0</v>
      </c>
      <c r="CA169" s="344">
        <f t="shared" si="273"/>
        <v>0</v>
      </c>
      <c r="CB169" s="344">
        <f t="shared" si="273"/>
        <v>0</v>
      </c>
      <c r="CC169" s="344">
        <f t="shared" si="273"/>
        <v>0</v>
      </c>
      <c r="CD169" s="344">
        <f t="shared" si="273"/>
        <v>0</v>
      </c>
      <c r="CE169" s="344">
        <f t="shared" si="273"/>
        <v>0</v>
      </c>
      <c r="CF169" s="344">
        <f t="shared" si="273"/>
        <v>0</v>
      </c>
      <c r="CG169" s="344">
        <f t="shared" si="273"/>
        <v>0</v>
      </c>
      <c r="CH169" s="344">
        <f t="shared" si="273"/>
        <v>0</v>
      </c>
      <c r="CI169" s="344">
        <f t="shared" si="273"/>
        <v>0</v>
      </c>
      <c r="CJ169" s="344">
        <f t="shared" si="273"/>
        <v>0</v>
      </c>
      <c r="CK169" s="344">
        <f t="shared" si="273"/>
        <v>0</v>
      </c>
      <c r="CL169" s="344">
        <f t="shared" si="273"/>
        <v>0</v>
      </c>
      <c r="CM169" s="344">
        <f t="shared" si="273"/>
        <v>0</v>
      </c>
      <c r="CN169" s="344">
        <f t="shared" si="273"/>
        <v>0</v>
      </c>
      <c r="CO169" s="344">
        <f t="shared" si="273"/>
        <v>0</v>
      </c>
      <c r="CP169" s="344">
        <f t="shared" si="273"/>
        <v>0</v>
      </c>
      <c r="CQ169" s="344">
        <f t="shared" si="273"/>
        <v>0</v>
      </c>
      <c r="CR169" s="344">
        <f t="shared" si="273"/>
        <v>0</v>
      </c>
      <c r="CS169" s="344">
        <f t="shared" si="273"/>
        <v>0</v>
      </c>
    </row>
    <row r="170" spans="1:97" s="337" customFormat="1" x14ac:dyDescent="0.25">
      <c r="A170" s="337">
        <f t="shared" ref="A170:C170" si="276">A33</f>
        <v>0</v>
      </c>
      <c r="B170" s="337" t="str">
        <f t="shared" si="276"/>
        <v>0 0</v>
      </c>
      <c r="C170" s="344">
        <f t="shared" si="276"/>
        <v>0</v>
      </c>
      <c r="D170" s="344">
        <f ca="1">IFERROR(('JA basår'!$N22+'JA basår'!$N52)*$B$139 ^(MIN(D$154-2017,$B$140-2017))*INDEX($B$145:$E$151,MATCH($A170,$A$145:$A$151,0),MATCH(D$154,$B$143:$E$143,1))^(D$154-$D$154),0)</f>
        <v>0</v>
      </c>
      <c r="E170" s="344">
        <f t="shared" ca="1" si="255"/>
        <v>0</v>
      </c>
      <c r="F170" s="344">
        <f t="shared" ca="1" si="275"/>
        <v>0</v>
      </c>
      <c r="G170" s="344">
        <f t="shared" ca="1" si="275"/>
        <v>0</v>
      </c>
      <c r="H170" s="344">
        <f t="shared" ca="1" si="275"/>
        <v>0</v>
      </c>
      <c r="I170" s="344">
        <f t="shared" ca="1" si="275"/>
        <v>0</v>
      </c>
      <c r="J170" s="344">
        <f t="shared" ca="1" si="275"/>
        <v>0</v>
      </c>
      <c r="K170" s="344">
        <f t="shared" ca="1" si="275"/>
        <v>0</v>
      </c>
      <c r="L170" s="344">
        <f t="shared" ca="1" si="275"/>
        <v>0</v>
      </c>
      <c r="M170" s="344">
        <f t="shared" ca="1" si="275"/>
        <v>0</v>
      </c>
      <c r="N170" s="344">
        <f t="shared" ca="1" si="275"/>
        <v>0</v>
      </c>
      <c r="O170" s="344">
        <f t="shared" ca="1" si="275"/>
        <v>0</v>
      </c>
      <c r="P170" s="344">
        <f t="shared" ca="1" si="275"/>
        <v>0</v>
      </c>
      <c r="Q170" s="344">
        <f t="shared" ca="1" si="275"/>
        <v>0</v>
      </c>
      <c r="R170" s="344">
        <f t="shared" ca="1" si="275"/>
        <v>0</v>
      </c>
      <c r="S170" s="344">
        <f t="shared" ca="1" si="275"/>
        <v>0</v>
      </c>
      <c r="T170" s="344">
        <f t="shared" ca="1" si="275"/>
        <v>0</v>
      </c>
      <c r="U170" s="344">
        <f t="shared" ca="1" si="275"/>
        <v>0</v>
      </c>
      <c r="V170" s="344">
        <f t="shared" ca="1" si="275"/>
        <v>0</v>
      </c>
      <c r="W170" s="344">
        <f t="shared" ca="1" si="275"/>
        <v>0</v>
      </c>
      <c r="X170" s="344">
        <f t="shared" ca="1" si="275"/>
        <v>0</v>
      </c>
      <c r="Y170" s="344">
        <f t="shared" ca="1" si="275"/>
        <v>0</v>
      </c>
      <c r="Z170" s="344">
        <f t="shared" ca="1" si="275"/>
        <v>0</v>
      </c>
      <c r="AA170" s="344">
        <f t="shared" ca="1" si="275"/>
        <v>0</v>
      </c>
      <c r="AB170" s="344">
        <f t="shared" ca="1" si="275"/>
        <v>0</v>
      </c>
      <c r="AC170" s="344">
        <f t="shared" ca="1" si="275"/>
        <v>0</v>
      </c>
      <c r="AD170" s="344">
        <f t="shared" ca="1" si="275"/>
        <v>0</v>
      </c>
      <c r="AE170" s="344">
        <f t="shared" ca="1" si="275"/>
        <v>0</v>
      </c>
      <c r="AF170" s="344">
        <f t="shared" ca="1" si="275"/>
        <v>0</v>
      </c>
      <c r="AG170" s="344">
        <f t="shared" ca="1" si="275"/>
        <v>0</v>
      </c>
      <c r="AH170" s="344">
        <f t="shared" ca="1" si="275"/>
        <v>0</v>
      </c>
      <c r="AI170" s="344">
        <f t="shared" ca="1" si="275"/>
        <v>0</v>
      </c>
      <c r="AJ170" s="344">
        <f t="shared" ca="1" si="275"/>
        <v>0</v>
      </c>
      <c r="AK170" s="344">
        <f t="shared" ca="1" si="275"/>
        <v>0</v>
      </c>
      <c r="AL170" s="344">
        <f t="shared" ca="1" si="275"/>
        <v>0</v>
      </c>
      <c r="AM170" s="344">
        <f t="shared" ca="1" si="275"/>
        <v>0</v>
      </c>
      <c r="AN170" s="344">
        <f t="shared" ca="1" si="275"/>
        <v>0</v>
      </c>
      <c r="AO170" s="344">
        <f t="shared" ca="1" si="275"/>
        <v>0</v>
      </c>
      <c r="AP170" s="344">
        <f t="shared" ca="1" si="275"/>
        <v>0</v>
      </c>
      <c r="AQ170" s="344">
        <f t="shared" ca="1" si="275"/>
        <v>0</v>
      </c>
      <c r="AR170" s="344">
        <f t="shared" ca="1" si="275"/>
        <v>0</v>
      </c>
      <c r="AS170" s="344">
        <f t="shared" ca="1" si="275"/>
        <v>0</v>
      </c>
      <c r="AT170" s="344">
        <f t="shared" ca="1" si="275"/>
        <v>0</v>
      </c>
      <c r="AU170" s="344">
        <f t="shared" ca="1" si="275"/>
        <v>0</v>
      </c>
      <c r="AV170" s="344">
        <f t="shared" ca="1" si="275"/>
        <v>0</v>
      </c>
      <c r="AW170" s="344">
        <f t="shared" ca="1" si="275"/>
        <v>0</v>
      </c>
      <c r="AX170" s="344">
        <f t="shared" ca="1" si="275"/>
        <v>0</v>
      </c>
      <c r="AY170" s="344">
        <f t="shared" ca="1" si="275"/>
        <v>0</v>
      </c>
      <c r="AZ170" s="344">
        <f t="shared" ca="1" si="275"/>
        <v>0</v>
      </c>
      <c r="BA170" s="344">
        <f t="shared" ca="1" si="275"/>
        <v>0</v>
      </c>
      <c r="BB170" s="344">
        <f t="shared" ca="1" si="275"/>
        <v>0</v>
      </c>
      <c r="BC170" s="344">
        <f t="shared" ca="1" si="275"/>
        <v>0</v>
      </c>
      <c r="BD170" s="344">
        <f t="shared" ca="1" si="275"/>
        <v>0</v>
      </c>
      <c r="BE170" s="344">
        <f t="shared" ca="1" si="275"/>
        <v>0</v>
      </c>
      <c r="BF170" s="344">
        <f t="shared" ca="1" si="275"/>
        <v>0</v>
      </c>
      <c r="BG170" s="344">
        <f t="shared" ca="1" si="275"/>
        <v>0</v>
      </c>
      <c r="BH170" s="344">
        <f t="shared" ca="1" si="275"/>
        <v>0</v>
      </c>
      <c r="BI170" s="344">
        <f t="shared" ca="1" si="275"/>
        <v>0</v>
      </c>
      <c r="BJ170" s="344">
        <f t="shared" ca="1" si="275"/>
        <v>0</v>
      </c>
      <c r="BK170" s="344">
        <f t="shared" ca="1" si="275"/>
        <v>0</v>
      </c>
      <c r="BL170" s="344">
        <f t="shared" ca="1" si="275"/>
        <v>0</v>
      </c>
      <c r="BM170" s="344">
        <f t="shared" ca="1" si="275"/>
        <v>0</v>
      </c>
      <c r="BN170" s="344">
        <f t="shared" ca="1" si="275"/>
        <v>0</v>
      </c>
      <c r="BO170" s="344">
        <f t="shared" ca="1" si="275"/>
        <v>0</v>
      </c>
      <c r="BP170" s="344">
        <f t="shared" ca="1" si="275"/>
        <v>0</v>
      </c>
      <c r="BQ170" s="344">
        <f t="shared" ca="1" si="275"/>
        <v>0</v>
      </c>
      <c r="BR170" s="344">
        <f t="shared" ca="1" si="273"/>
        <v>0</v>
      </c>
      <c r="BS170" s="344">
        <f t="shared" ca="1" si="273"/>
        <v>0</v>
      </c>
      <c r="BT170" s="344">
        <f t="shared" ca="1" si="273"/>
        <v>0</v>
      </c>
      <c r="BU170" s="344">
        <f t="shared" si="273"/>
        <v>0</v>
      </c>
      <c r="BV170" s="344">
        <f t="shared" si="273"/>
        <v>0</v>
      </c>
      <c r="BW170" s="344">
        <f t="shared" si="273"/>
        <v>0</v>
      </c>
      <c r="BX170" s="344">
        <f t="shared" si="273"/>
        <v>0</v>
      </c>
      <c r="BY170" s="344">
        <f t="shared" si="273"/>
        <v>0</v>
      </c>
      <c r="BZ170" s="344">
        <f t="shared" si="273"/>
        <v>0</v>
      </c>
      <c r="CA170" s="344">
        <f t="shared" si="273"/>
        <v>0</v>
      </c>
      <c r="CB170" s="344">
        <f t="shared" si="273"/>
        <v>0</v>
      </c>
      <c r="CC170" s="344">
        <f t="shared" si="273"/>
        <v>0</v>
      </c>
      <c r="CD170" s="344">
        <f t="shared" si="273"/>
        <v>0</v>
      </c>
      <c r="CE170" s="344">
        <f t="shared" si="273"/>
        <v>0</v>
      </c>
      <c r="CF170" s="344">
        <f t="shared" si="273"/>
        <v>0</v>
      </c>
      <c r="CG170" s="344">
        <f t="shared" si="273"/>
        <v>0</v>
      </c>
      <c r="CH170" s="344">
        <f t="shared" si="273"/>
        <v>0</v>
      </c>
      <c r="CI170" s="344">
        <f t="shared" si="273"/>
        <v>0</v>
      </c>
      <c r="CJ170" s="344">
        <f t="shared" si="273"/>
        <v>0</v>
      </c>
      <c r="CK170" s="344">
        <f t="shared" si="273"/>
        <v>0</v>
      </c>
      <c r="CL170" s="344">
        <f t="shared" si="273"/>
        <v>0</v>
      </c>
      <c r="CM170" s="344">
        <f t="shared" si="273"/>
        <v>0</v>
      </c>
      <c r="CN170" s="344">
        <f t="shared" si="273"/>
        <v>0</v>
      </c>
      <c r="CO170" s="344">
        <f t="shared" si="273"/>
        <v>0</v>
      </c>
      <c r="CP170" s="344">
        <f t="shared" si="273"/>
        <v>0</v>
      </c>
      <c r="CQ170" s="344">
        <f t="shared" si="273"/>
        <v>0</v>
      </c>
      <c r="CR170" s="344">
        <f t="shared" si="273"/>
        <v>0</v>
      </c>
      <c r="CS170" s="344">
        <f t="shared" si="273"/>
        <v>0</v>
      </c>
    </row>
    <row r="171" spans="1:97" s="337" customFormat="1" x14ac:dyDescent="0.25">
      <c r="A171" s="337">
        <f t="shared" ref="A171:C171" si="277">A34</f>
        <v>0</v>
      </c>
      <c r="B171" s="337" t="str">
        <f t="shared" si="277"/>
        <v>0 0</v>
      </c>
      <c r="C171" s="344">
        <f t="shared" si="277"/>
        <v>0</v>
      </c>
      <c r="D171" s="344">
        <f ca="1">IFERROR(('JA basår'!$N23+'JA basår'!$N53)*$B$139 ^(MIN(D$154-2017,$B$140-2017))*INDEX($B$145:$E$151,MATCH($A171,$A$145:$A$151,0),MATCH(D$154,$B$143:$E$143,1))^(D$154-$D$154),0)</f>
        <v>0</v>
      </c>
      <c r="E171" s="344">
        <f t="shared" ca="1" si="255"/>
        <v>0</v>
      </c>
      <c r="F171" s="344">
        <f t="shared" ca="1" si="275"/>
        <v>0</v>
      </c>
      <c r="G171" s="344">
        <f t="shared" ca="1" si="275"/>
        <v>0</v>
      </c>
      <c r="H171" s="344">
        <f t="shared" ca="1" si="275"/>
        <v>0</v>
      </c>
      <c r="I171" s="344">
        <f t="shared" ca="1" si="275"/>
        <v>0</v>
      </c>
      <c r="J171" s="344">
        <f t="shared" ca="1" si="275"/>
        <v>0</v>
      </c>
      <c r="K171" s="344">
        <f t="shared" ca="1" si="275"/>
        <v>0</v>
      </c>
      <c r="L171" s="344">
        <f t="shared" ca="1" si="275"/>
        <v>0</v>
      </c>
      <c r="M171" s="344">
        <f t="shared" ca="1" si="275"/>
        <v>0</v>
      </c>
      <c r="N171" s="344">
        <f t="shared" ca="1" si="275"/>
        <v>0</v>
      </c>
      <c r="O171" s="344">
        <f t="shared" ca="1" si="275"/>
        <v>0</v>
      </c>
      <c r="P171" s="344">
        <f t="shared" ca="1" si="275"/>
        <v>0</v>
      </c>
      <c r="Q171" s="344">
        <f t="shared" ca="1" si="275"/>
        <v>0</v>
      </c>
      <c r="R171" s="344">
        <f t="shared" ca="1" si="275"/>
        <v>0</v>
      </c>
      <c r="S171" s="344">
        <f t="shared" ca="1" si="275"/>
        <v>0</v>
      </c>
      <c r="T171" s="344">
        <f t="shared" ca="1" si="275"/>
        <v>0</v>
      </c>
      <c r="U171" s="344">
        <f t="shared" ca="1" si="275"/>
        <v>0</v>
      </c>
      <c r="V171" s="344">
        <f t="shared" ca="1" si="275"/>
        <v>0</v>
      </c>
      <c r="W171" s="344">
        <f t="shared" ca="1" si="275"/>
        <v>0</v>
      </c>
      <c r="X171" s="344">
        <f t="shared" ca="1" si="275"/>
        <v>0</v>
      </c>
      <c r="Y171" s="344">
        <f t="shared" ca="1" si="275"/>
        <v>0</v>
      </c>
      <c r="Z171" s="344">
        <f t="shared" ca="1" si="275"/>
        <v>0</v>
      </c>
      <c r="AA171" s="344">
        <f t="shared" ca="1" si="275"/>
        <v>0</v>
      </c>
      <c r="AB171" s="344">
        <f t="shared" ca="1" si="275"/>
        <v>0</v>
      </c>
      <c r="AC171" s="344">
        <f t="shared" ca="1" si="275"/>
        <v>0</v>
      </c>
      <c r="AD171" s="344">
        <f t="shared" ca="1" si="275"/>
        <v>0</v>
      </c>
      <c r="AE171" s="344">
        <f t="shared" ca="1" si="275"/>
        <v>0</v>
      </c>
      <c r="AF171" s="344">
        <f t="shared" ca="1" si="275"/>
        <v>0</v>
      </c>
      <c r="AG171" s="344">
        <f t="shared" ca="1" si="275"/>
        <v>0</v>
      </c>
      <c r="AH171" s="344">
        <f t="shared" ca="1" si="275"/>
        <v>0</v>
      </c>
      <c r="AI171" s="344">
        <f t="shared" ca="1" si="275"/>
        <v>0</v>
      </c>
      <c r="AJ171" s="344">
        <f t="shared" ca="1" si="275"/>
        <v>0</v>
      </c>
      <c r="AK171" s="344">
        <f t="shared" ca="1" si="275"/>
        <v>0</v>
      </c>
      <c r="AL171" s="344">
        <f t="shared" ca="1" si="275"/>
        <v>0</v>
      </c>
      <c r="AM171" s="344">
        <f t="shared" ca="1" si="275"/>
        <v>0</v>
      </c>
      <c r="AN171" s="344">
        <f t="shared" ca="1" si="275"/>
        <v>0</v>
      </c>
      <c r="AO171" s="344">
        <f t="shared" ca="1" si="275"/>
        <v>0</v>
      </c>
      <c r="AP171" s="344">
        <f t="shared" ca="1" si="275"/>
        <v>0</v>
      </c>
      <c r="AQ171" s="344">
        <f t="shared" ca="1" si="275"/>
        <v>0</v>
      </c>
      <c r="AR171" s="344">
        <f t="shared" ca="1" si="275"/>
        <v>0</v>
      </c>
      <c r="AS171" s="344">
        <f t="shared" ca="1" si="275"/>
        <v>0</v>
      </c>
      <c r="AT171" s="344">
        <f t="shared" ca="1" si="275"/>
        <v>0</v>
      </c>
      <c r="AU171" s="344">
        <f t="shared" ca="1" si="275"/>
        <v>0</v>
      </c>
      <c r="AV171" s="344">
        <f t="shared" ca="1" si="275"/>
        <v>0</v>
      </c>
      <c r="AW171" s="344">
        <f t="shared" ca="1" si="275"/>
        <v>0</v>
      </c>
      <c r="AX171" s="344">
        <f t="shared" ca="1" si="275"/>
        <v>0</v>
      </c>
      <c r="AY171" s="344">
        <f t="shared" ca="1" si="275"/>
        <v>0</v>
      </c>
      <c r="AZ171" s="344">
        <f t="shared" ca="1" si="275"/>
        <v>0</v>
      </c>
      <c r="BA171" s="344">
        <f t="shared" ca="1" si="275"/>
        <v>0</v>
      </c>
      <c r="BB171" s="344">
        <f t="shared" ca="1" si="275"/>
        <v>0</v>
      </c>
      <c r="BC171" s="344">
        <f t="shared" ca="1" si="275"/>
        <v>0</v>
      </c>
      <c r="BD171" s="344">
        <f t="shared" ca="1" si="275"/>
        <v>0</v>
      </c>
      <c r="BE171" s="344">
        <f t="shared" ca="1" si="275"/>
        <v>0</v>
      </c>
      <c r="BF171" s="344">
        <f t="shared" ca="1" si="275"/>
        <v>0</v>
      </c>
      <c r="BG171" s="344">
        <f t="shared" ca="1" si="275"/>
        <v>0</v>
      </c>
      <c r="BH171" s="344">
        <f t="shared" ca="1" si="275"/>
        <v>0</v>
      </c>
      <c r="BI171" s="344">
        <f t="shared" ca="1" si="275"/>
        <v>0</v>
      </c>
      <c r="BJ171" s="344">
        <f t="shared" ca="1" si="275"/>
        <v>0</v>
      </c>
      <c r="BK171" s="344">
        <f t="shared" ca="1" si="275"/>
        <v>0</v>
      </c>
      <c r="BL171" s="344">
        <f t="shared" ca="1" si="275"/>
        <v>0</v>
      </c>
      <c r="BM171" s="344">
        <f t="shared" ca="1" si="275"/>
        <v>0</v>
      </c>
      <c r="BN171" s="344">
        <f t="shared" ca="1" si="275"/>
        <v>0</v>
      </c>
      <c r="BO171" s="344">
        <f t="shared" ca="1" si="275"/>
        <v>0</v>
      </c>
      <c r="BP171" s="344">
        <f t="shared" ca="1" si="275"/>
        <v>0</v>
      </c>
      <c r="BQ171" s="344">
        <f t="shared" ca="1" si="275"/>
        <v>0</v>
      </c>
      <c r="BR171" s="344">
        <f t="shared" ca="1" si="273"/>
        <v>0</v>
      </c>
      <c r="BS171" s="344">
        <f t="shared" ca="1" si="273"/>
        <v>0</v>
      </c>
      <c r="BT171" s="344">
        <f t="shared" ca="1" si="273"/>
        <v>0</v>
      </c>
      <c r="BU171" s="344">
        <f t="shared" si="273"/>
        <v>0</v>
      </c>
      <c r="BV171" s="344">
        <f t="shared" si="273"/>
        <v>0</v>
      </c>
      <c r="BW171" s="344">
        <f t="shared" si="273"/>
        <v>0</v>
      </c>
      <c r="BX171" s="344">
        <f t="shared" si="273"/>
        <v>0</v>
      </c>
      <c r="BY171" s="344">
        <f t="shared" si="273"/>
        <v>0</v>
      </c>
      <c r="BZ171" s="344">
        <f t="shared" si="273"/>
        <v>0</v>
      </c>
      <c r="CA171" s="344">
        <f t="shared" si="273"/>
        <v>0</v>
      </c>
      <c r="CB171" s="344">
        <f t="shared" si="273"/>
        <v>0</v>
      </c>
      <c r="CC171" s="344">
        <f t="shared" si="273"/>
        <v>0</v>
      </c>
      <c r="CD171" s="344">
        <f t="shared" si="273"/>
        <v>0</v>
      </c>
      <c r="CE171" s="344">
        <f t="shared" si="273"/>
        <v>0</v>
      </c>
      <c r="CF171" s="344">
        <f t="shared" si="273"/>
        <v>0</v>
      </c>
      <c r="CG171" s="344">
        <f t="shared" si="273"/>
        <v>0</v>
      </c>
      <c r="CH171" s="344">
        <f t="shared" si="273"/>
        <v>0</v>
      </c>
      <c r="CI171" s="344">
        <f t="shared" si="273"/>
        <v>0</v>
      </c>
      <c r="CJ171" s="344">
        <f t="shared" si="273"/>
        <v>0</v>
      </c>
      <c r="CK171" s="344">
        <f t="shared" si="273"/>
        <v>0</v>
      </c>
      <c r="CL171" s="344">
        <f t="shared" si="273"/>
        <v>0</v>
      </c>
      <c r="CM171" s="344">
        <f t="shared" si="273"/>
        <v>0</v>
      </c>
      <c r="CN171" s="344">
        <f t="shared" si="273"/>
        <v>0</v>
      </c>
      <c r="CO171" s="344">
        <f t="shared" si="273"/>
        <v>0</v>
      </c>
      <c r="CP171" s="344">
        <f t="shared" si="273"/>
        <v>0</v>
      </c>
      <c r="CQ171" s="344">
        <f t="shared" si="273"/>
        <v>0</v>
      </c>
      <c r="CR171" s="344">
        <f t="shared" si="273"/>
        <v>0</v>
      </c>
      <c r="CS171" s="344">
        <f t="shared" si="273"/>
        <v>0</v>
      </c>
    </row>
    <row r="172" spans="1:97" s="337" customFormat="1" x14ac:dyDescent="0.25">
      <c r="A172" s="337">
        <f t="shared" ref="A172:C172" si="278">A35</f>
        <v>0</v>
      </c>
      <c r="B172" s="337" t="str">
        <f t="shared" si="278"/>
        <v>0 0</v>
      </c>
      <c r="C172" s="344">
        <f t="shared" si="278"/>
        <v>0</v>
      </c>
      <c r="D172" s="344">
        <f ca="1">IFERROR(('JA basår'!$N24+'JA basår'!$N54)*$B$139 ^(MIN(D$154-2017,$B$140-2017))*INDEX($B$145:$E$151,MATCH($A172,$A$145:$A$151,0),MATCH(D$154,$B$143:$E$143,1))^(D$154-$D$154),0)</f>
        <v>0</v>
      </c>
      <c r="E172" s="344">
        <f t="shared" ca="1" si="255"/>
        <v>0</v>
      </c>
      <c r="F172" s="344">
        <f t="shared" ca="1" si="275"/>
        <v>0</v>
      </c>
      <c r="G172" s="344">
        <f t="shared" ca="1" si="275"/>
        <v>0</v>
      </c>
      <c r="H172" s="344">
        <f t="shared" ca="1" si="275"/>
        <v>0</v>
      </c>
      <c r="I172" s="344">
        <f t="shared" ca="1" si="275"/>
        <v>0</v>
      </c>
      <c r="J172" s="344">
        <f t="shared" ca="1" si="275"/>
        <v>0</v>
      </c>
      <c r="K172" s="344">
        <f t="shared" ca="1" si="275"/>
        <v>0</v>
      </c>
      <c r="L172" s="344">
        <f t="shared" ca="1" si="275"/>
        <v>0</v>
      </c>
      <c r="M172" s="344">
        <f t="shared" ca="1" si="275"/>
        <v>0</v>
      </c>
      <c r="N172" s="344">
        <f t="shared" ca="1" si="275"/>
        <v>0</v>
      </c>
      <c r="O172" s="344">
        <f t="shared" ca="1" si="275"/>
        <v>0</v>
      </c>
      <c r="P172" s="344">
        <f t="shared" ca="1" si="275"/>
        <v>0</v>
      </c>
      <c r="Q172" s="344">
        <f t="shared" ca="1" si="275"/>
        <v>0</v>
      </c>
      <c r="R172" s="344">
        <f t="shared" ca="1" si="275"/>
        <v>0</v>
      </c>
      <c r="S172" s="344">
        <f t="shared" ca="1" si="275"/>
        <v>0</v>
      </c>
      <c r="T172" s="344">
        <f t="shared" ca="1" si="275"/>
        <v>0</v>
      </c>
      <c r="U172" s="344">
        <f t="shared" ca="1" si="275"/>
        <v>0</v>
      </c>
      <c r="V172" s="344">
        <f t="shared" ca="1" si="275"/>
        <v>0</v>
      </c>
      <c r="W172" s="344">
        <f t="shared" ca="1" si="275"/>
        <v>0</v>
      </c>
      <c r="X172" s="344">
        <f t="shared" ca="1" si="275"/>
        <v>0</v>
      </c>
      <c r="Y172" s="344">
        <f t="shared" ca="1" si="275"/>
        <v>0</v>
      </c>
      <c r="Z172" s="344">
        <f t="shared" ca="1" si="275"/>
        <v>0</v>
      </c>
      <c r="AA172" s="344">
        <f t="shared" ca="1" si="275"/>
        <v>0</v>
      </c>
      <c r="AB172" s="344">
        <f t="shared" ca="1" si="275"/>
        <v>0</v>
      </c>
      <c r="AC172" s="344">
        <f t="shared" ca="1" si="275"/>
        <v>0</v>
      </c>
      <c r="AD172" s="344">
        <f t="shared" ca="1" si="275"/>
        <v>0</v>
      </c>
      <c r="AE172" s="344">
        <f t="shared" ca="1" si="275"/>
        <v>0</v>
      </c>
      <c r="AF172" s="344">
        <f t="shared" ca="1" si="275"/>
        <v>0</v>
      </c>
      <c r="AG172" s="344">
        <f t="shared" ca="1" si="275"/>
        <v>0</v>
      </c>
      <c r="AH172" s="344">
        <f t="shared" ca="1" si="275"/>
        <v>0</v>
      </c>
      <c r="AI172" s="344">
        <f t="shared" ca="1" si="275"/>
        <v>0</v>
      </c>
      <c r="AJ172" s="344">
        <f t="shared" ca="1" si="275"/>
        <v>0</v>
      </c>
      <c r="AK172" s="344">
        <f t="shared" ca="1" si="275"/>
        <v>0</v>
      </c>
      <c r="AL172" s="344">
        <f t="shared" ca="1" si="275"/>
        <v>0</v>
      </c>
      <c r="AM172" s="344">
        <f t="shared" ca="1" si="275"/>
        <v>0</v>
      </c>
      <c r="AN172" s="344">
        <f t="shared" ca="1" si="275"/>
        <v>0</v>
      </c>
      <c r="AO172" s="344">
        <f t="shared" ca="1" si="275"/>
        <v>0</v>
      </c>
      <c r="AP172" s="344">
        <f t="shared" ca="1" si="275"/>
        <v>0</v>
      </c>
      <c r="AQ172" s="344">
        <f t="shared" ca="1" si="275"/>
        <v>0</v>
      </c>
      <c r="AR172" s="344">
        <f t="shared" ca="1" si="275"/>
        <v>0</v>
      </c>
      <c r="AS172" s="344">
        <f t="shared" ca="1" si="275"/>
        <v>0</v>
      </c>
      <c r="AT172" s="344">
        <f t="shared" ca="1" si="275"/>
        <v>0</v>
      </c>
      <c r="AU172" s="344">
        <f t="shared" ca="1" si="275"/>
        <v>0</v>
      </c>
      <c r="AV172" s="344">
        <f t="shared" ca="1" si="275"/>
        <v>0</v>
      </c>
      <c r="AW172" s="344">
        <f t="shared" ca="1" si="275"/>
        <v>0</v>
      </c>
      <c r="AX172" s="344">
        <f t="shared" ca="1" si="275"/>
        <v>0</v>
      </c>
      <c r="AY172" s="344">
        <f t="shared" ca="1" si="275"/>
        <v>0</v>
      </c>
      <c r="AZ172" s="344">
        <f t="shared" ca="1" si="275"/>
        <v>0</v>
      </c>
      <c r="BA172" s="344">
        <f t="shared" ca="1" si="275"/>
        <v>0</v>
      </c>
      <c r="BB172" s="344">
        <f t="shared" ca="1" si="275"/>
        <v>0</v>
      </c>
      <c r="BC172" s="344">
        <f t="shared" ca="1" si="275"/>
        <v>0</v>
      </c>
      <c r="BD172" s="344">
        <f t="shared" ca="1" si="275"/>
        <v>0</v>
      </c>
      <c r="BE172" s="344">
        <f t="shared" ca="1" si="275"/>
        <v>0</v>
      </c>
      <c r="BF172" s="344">
        <f t="shared" ca="1" si="275"/>
        <v>0</v>
      </c>
      <c r="BG172" s="344">
        <f t="shared" ca="1" si="275"/>
        <v>0</v>
      </c>
      <c r="BH172" s="344">
        <f t="shared" ca="1" si="275"/>
        <v>0</v>
      </c>
      <c r="BI172" s="344">
        <f t="shared" ca="1" si="275"/>
        <v>0</v>
      </c>
      <c r="BJ172" s="344">
        <f t="shared" ca="1" si="275"/>
        <v>0</v>
      </c>
      <c r="BK172" s="344">
        <f t="shared" ca="1" si="275"/>
        <v>0</v>
      </c>
      <c r="BL172" s="344">
        <f t="shared" ca="1" si="275"/>
        <v>0</v>
      </c>
      <c r="BM172" s="344">
        <f t="shared" ca="1" si="275"/>
        <v>0</v>
      </c>
      <c r="BN172" s="344">
        <f t="shared" ca="1" si="275"/>
        <v>0</v>
      </c>
      <c r="BO172" s="344">
        <f t="shared" ca="1" si="275"/>
        <v>0</v>
      </c>
      <c r="BP172" s="344">
        <f t="shared" ca="1" si="275"/>
        <v>0</v>
      </c>
      <c r="BQ172" s="344">
        <f t="shared" ref="BQ172:CS175" ca="1" si="279">IF(BQ$153="beräknas ej",0,BP172*IF(BQ$154&gt;$B$140,1,$B$139)*IFERROR(INDEX($B$145:$E$151,MATCH($A172,$A$145:$A$151,0),MATCH(BQ$154,$B$143:$E$143,1)),0))</f>
        <v>0</v>
      </c>
      <c r="BR172" s="344">
        <f t="shared" ca="1" si="279"/>
        <v>0</v>
      </c>
      <c r="BS172" s="344">
        <f t="shared" ca="1" si="279"/>
        <v>0</v>
      </c>
      <c r="BT172" s="344">
        <f t="shared" ca="1" si="279"/>
        <v>0</v>
      </c>
      <c r="BU172" s="344">
        <f t="shared" si="279"/>
        <v>0</v>
      </c>
      <c r="BV172" s="344">
        <f t="shared" si="279"/>
        <v>0</v>
      </c>
      <c r="BW172" s="344">
        <f t="shared" si="279"/>
        <v>0</v>
      </c>
      <c r="BX172" s="344">
        <f t="shared" si="279"/>
        <v>0</v>
      </c>
      <c r="BY172" s="344">
        <f t="shared" si="279"/>
        <v>0</v>
      </c>
      <c r="BZ172" s="344">
        <f t="shared" si="279"/>
        <v>0</v>
      </c>
      <c r="CA172" s="344">
        <f t="shared" si="279"/>
        <v>0</v>
      </c>
      <c r="CB172" s="344">
        <f t="shared" si="279"/>
        <v>0</v>
      </c>
      <c r="CC172" s="344">
        <f t="shared" si="279"/>
        <v>0</v>
      </c>
      <c r="CD172" s="344">
        <f t="shared" si="279"/>
        <v>0</v>
      </c>
      <c r="CE172" s="344">
        <f t="shared" si="279"/>
        <v>0</v>
      </c>
      <c r="CF172" s="344">
        <f t="shared" si="279"/>
        <v>0</v>
      </c>
      <c r="CG172" s="344">
        <f t="shared" si="279"/>
        <v>0</v>
      </c>
      <c r="CH172" s="344">
        <f t="shared" si="279"/>
        <v>0</v>
      </c>
      <c r="CI172" s="344">
        <f t="shared" si="279"/>
        <v>0</v>
      </c>
      <c r="CJ172" s="344">
        <f t="shared" si="279"/>
        <v>0</v>
      </c>
      <c r="CK172" s="344">
        <f t="shared" si="279"/>
        <v>0</v>
      </c>
      <c r="CL172" s="344">
        <f t="shared" si="279"/>
        <v>0</v>
      </c>
      <c r="CM172" s="344">
        <f t="shared" si="279"/>
        <v>0</v>
      </c>
      <c r="CN172" s="344">
        <f t="shared" si="279"/>
        <v>0</v>
      </c>
      <c r="CO172" s="344">
        <f t="shared" si="279"/>
        <v>0</v>
      </c>
      <c r="CP172" s="344">
        <f t="shared" si="279"/>
        <v>0</v>
      </c>
      <c r="CQ172" s="344">
        <f t="shared" si="279"/>
        <v>0</v>
      </c>
      <c r="CR172" s="344">
        <f t="shared" si="279"/>
        <v>0</v>
      </c>
      <c r="CS172" s="344">
        <f t="shared" si="279"/>
        <v>0</v>
      </c>
    </row>
    <row r="173" spans="1:97" s="337" customFormat="1" x14ac:dyDescent="0.25">
      <c r="A173" s="337">
        <f t="shared" ref="A173:C173" si="280">A36</f>
        <v>0</v>
      </c>
      <c r="B173" s="337" t="str">
        <f t="shared" si="280"/>
        <v>0 0</v>
      </c>
      <c r="C173" s="344">
        <f t="shared" si="280"/>
        <v>0</v>
      </c>
      <c r="D173" s="344">
        <f ca="1">IFERROR(('JA basår'!$N25+'JA basår'!$N55)*$B$139 ^(MIN(D$154-2017,$B$140-2017))*INDEX($B$145:$E$151,MATCH($A173,$A$145:$A$151,0),MATCH(D$154,$B$143:$E$143,1))^(D$154-$D$154),0)</f>
        <v>0</v>
      </c>
      <c r="E173" s="344">
        <f t="shared" ca="1" si="255"/>
        <v>0</v>
      </c>
      <c r="F173" s="344">
        <f t="shared" ref="F173:BQ176" ca="1" si="281">IF(F$153="beräknas ej",0,E173*IF(F$154&gt;$B$140,1,$B$139)*IFERROR(INDEX($B$145:$E$151,MATCH($A173,$A$145:$A$151,0),MATCH(F$154,$B$143:$E$143,1)),0))</f>
        <v>0</v>
      </c>
      <c r="G173" s="344">
        <f t="shared" ca="1" si="281"/>
        <v>0</v>
      </c>
      <c r="H173" s="344">
        <f t="shared" ca="1" si="281"/>
        <v>0</v>
      </c>
      <c r="I173" s="344">
        <f t="shared" ca="1" si="281"/>
        <v>0</v>
      </c>
      <c r="J173" s="344">
        <f t="shared" ca="1" si="281"/>
        <v>0</v>
      </c>
      <c r="K173" s="344">
        <f t="shared" ca="1" si="281"/>
        <v>0</v>
      </c>
      <c r="L173" s="344">
        <f t="shared" ca="1" si="281"/>
        <v>0</v>
      </c>
      <c r="M173" s="344">
        <f t="shared" ca="1" si="281"/>
        <v>0</v>
      </c>
      <c r="N173" s="344">
        <f t="shared" ca="1" si="281"/>
        <v>0</v>
      </c>
      <c r="O173" s="344">
        <f t="shared" ca="1" si="281"/>
        <v>0</v>
      </c>
      <c r="P173" s="344">
        <f t="shared" ca="1" si="281"/>
        <v>0</v>
      </c>
      <c r="Q173" s="344">
        <f t="shared" ca="1" si="281"/>
        <v>0</v>
      </c>
      <c r="R173" s="344">
        <f t="shared" ca="1" si="281"/>
        <v>0</v>
      </c>
      <c r="S173" s="344">
        <f t="shared" ca="1" si="281"/>
        <v>0</v>
      </c>
      <c r="T173" s="344">
        <f t="shared" ca="1" si="281"/>
        <v>0</v>
      </c>
      <c r="U173" s="344">
        <f t="shared" ca="1" si="281"/>
        <v>0</v>
      </c>
      <c r="V173" s="344">
        <f t="shared" ca="1" si="281"/>
        <v>0</v>
      </c>
      <c r="W173" s="344">
        <f t="shared" ca="1" si="281"/>
        <v>0</v>
      </c>
      <c r="X173" s="344">
        <f t="shared" ca="1" si="281"/>
        <v>0</v>
      </c>
      <c r="Y173" s="344">
        <f t="shared" ca="1" si="281"/>
        <v>0</v>
      </c>
      <c r="Z173" s="344">
        <f t="shared" ca="1" si="281"/>
        <v>0</v>
      </c>
      <c r="AA173" s="344">
        <f t="shared" ca="1" si="281"/>
        <v>0</v>
      </c>
      <c r="AB173" s="344">
        <f t="shared" ca="1" si="281"/>
        <v>0</v>
      </c>
      <c r="AC173" s="344">
        <f t="shared" ca="1" si="281"/>
        <v>0</v>
      </c>
      <c r="AD173" s="344">
        <f t="shared" ca="1" si="281"/>
        <v>0</v>
      </c>
      <c r="AE173" s="344">
        <f t="shared" ca="1" si="281"/>
        <v>0</v>
      </c>
      <c r="AF173" s="344">
        <f t="shared" ca="1" si="281"/>
        <v>0</v>
      </c>
      <c r="AG173" s="344">
        <f t="shared" ca="1" si="281"/>
        <v>0</v>
      </c>
      <c r="AH173" s="344">
        <f t="shared" ca="1" si="281"/>
        <v>0</v>
      </c>
      <c r="AI173" s="344">
        <f t="shared" ca="1" si="281"/>
        <v>0</v>
      </c>
      <c r="AJ173" s="344">
        <f t="shared" ca="1" si="281"/>
        <v>0</v>
      </c>
      <c r="AK173" s="344">
        <f t="shared" ca="1" si="281"/>
        <v>0</v>
      </c>
      <c r="AL173" s="344">
        <f t="shared" ca="1" si="281"/>
        <v>0</v>
      </c>
      <c r="AM173" s="344">
        <f t="shared" ca="1" si="281"/>
        <v>0</v>
      </c>
      <c r="AN173" s="344">
        <f t="shared" ca="1" si="281"/>
        <v>0</v>
      </c>
      <c r="AO173" s="344">
        <f t="shared" ca="1" si="281"/>
        <v>0</v>
      </c>
      <c r="AP173" s="344">
        <f t="shared" ca="1" si="281"/>
        <v>0</v>
      </c>
      <c r="AQ173" s="344">
        <f t="shared" ca="1" si="281"/>
        <v>0</v>
      </c>
      <c r="AR173" s="344">
        <f t="shared" ca="1" si="281"/>
        <v>0</v>
      </c>
      <c r="AS173" s="344">
        <f t="shared" ca="1" si="281"/>
        <v>0</v>
      </c>
      <c r="AT173" s="344">
        <f t="shared" ca="1" si="281"/>
        <v>0</v>
      </c>
      <c r="AU173" s="344">
        <f t="shared" ca="1" si="281"/>
        <v>0</v>
      </c>
      <c r="AV173" s="344">
        <f t="shared" ca="1" si="281"/>
        <v>0</v>
      </c>
      <c r="AW173" s="344">
        <f t="shared" ca="1" si="281"/>
        <v>0</v>
      </c>
      <c r="AX173" s="344">
        <f t="shared" ca="1" si="281"/>
        <v>0</v>
      </c>
      <c r="AY173" s="344">
        <f t="shared" ca="1" si="281"/>
        <v>0</v>
      </c>
      <c r="AZ173" s="344">
        <f t="shared" ca="1" si="281"/>
        <v>0</v>
      </c>
      <c r="BA173" s="344">
        <f t="shared" ca="1" si="281"/>
        <v>0</v>
      </c>
      <c r="BB173" s="344">
        <f t="shared" ca="1" si="281"/>
        <v>0</v>
      </c>
      <c r="BC173" s="344">
        <f t="shared" ca="1" si="281"/>
        <v>0</v>
      </c>
      <c r="BD173" s="344">
        <f t="shared" ca="1" si="281"/>
        <v>0</v>
      </c>
      <c r="BE173" s="344">
        <f t="shared" ca="1" si="281"/>
        <v>0</v>
      </c>
      <c r="BF173" s="344">
        <f t="shared" ca="1" si="281"/>
        <v>0</v>
      </c>
      <c r="BG173" s="344">
        <f t="shared" ca="1" si="281"/>
        <v>0</v>
      </c>
      <c r="BH173" s="344">
        <f t="shared" ca="1" si="281"/>
        <v>0</v>
      </c>
      <c r="BI173" s="344">
        <f t="shared" ca="1" si="281"/>
        <v>0</v>
      </c>
      <c r="BJ173" s="344">
        <f t="shared" ca="1" si="281"/>
        <v>0</v>
      </c>
      <c r="BK173" s="344">
        <f t="shared" ca="1" si="281"/>
        <v>0</v>
      </c>
      <c r="BL173" s="344">
        <f t="shared" ca="1" si="281"/>
        <v>0</v>
      </c>
      <c r="BM173" s="344">
        <f t="shared" ca="1" si="281"/>
        <v>0</v>
      </c>
      <c r="BN173" s="344">
        <f t="shared" ca="1" si="281"/>
        <v>0</v>
      </c>
      <c r="BO173" s="344">
        <f t="shared" ca="1" si="281"/>
        <v>0</v>
      </c>
      <c r="BP173" s="344">
        <f t="shared" ca="1" si="281"/>
        <v>0</v>
      </c>
      <c r="BQ173" s="344">
        <f t="shared" ca="1" si="281"/>
        <v>0</v>
      </c>
      <c r="BR173" s="344">
        <f t="shared" ca="1" si="279"/>
        <v>0</v>
      </c>
      <c r="BS173" s="344">
        <f t="shared" ca="1" si="279"/>
        <v>0</v>
      </c>
      <c r="BT173" s="344">
        <f t="shared" ca="1" si="279"/>
        <v>0</v>
      </c>
      <c r="BU173" s="344">
        <f t="shared" si="279"/>
        <v>0</v>
      </c>
      <c r="BV173" s="344">
        <f t="shared" si="279"/>
        <v>0</v>
      </c>
      <c r="BW173" s="344">
        <f t="shared" si="279"/>
        <v>0</v>
      </c>
      <c r="BX173" s="344">
        <f t="shared" si="279"/>
        <v>0</v>
      </c>
      <c r="BY173" s="344">
        <f t="shared" si="279"/>
        <v>0</v>
      </c>
      <c r="BZ173" s="344">
        <f t="shared" si="279"/>
        <v>0</v>
      </c>
      <c r="CA173" s="344">
        <f t="shared" si="279"/>
        <v>0</v>
      </c>
      <c r="CB173" s="344">
        <f t="shared" si="279"/>
        <v>0</v>
      </c>
      <c r="CC173" s="344">
        <f t="shared" si="279"/>
        <v>0</v>
      </c>
      <c r="CD173" s="344">
        <f t="shared" si="279"/>
        <v>0</v>
      </c>
      <c r="CE173" s="344">
        <f t="shared" si="279"/>
        <v>0</v>
      </c>
      <c r="CF173" s="344">
        <f t="shared" si="279"/>
        <v>0</v>
      </c>
      <c r="CG173" s="344">
        <f t="shared" si="279"/>
        <v>0</v>
      </c>
      <c r="CH173" s="344">
        <f t="shared" si="279"/>
        <v>0</v>
      </c>
      <c r="CI173" s="344">
        <f t="shared" si="279"/>
        <v>0</v>
      </c>
      <c r="CJ173" s="344">
        <f t="shared" si="279"/>
        <v>0</v>
      </c>
      <c r="CK173" s="344">
        <f t="shared" si="279"/>
        <v>0</v>
      </c>
      <c r="CL173" s="344">
        <f t="shared" si="279"/>
        <v>0</v>
      </c>
      <c r="CM173" s="344">
        <f t="shared" si="279"/>
        <v>0</v>
      </c>
      <c r="CN173" s="344">
        <f t="shared" si="279"/>
        <v>0</v>
      </c>
      <c r="CO173" s="344">
        <f t="shared" si="279"/>
        <v>0</v>
      </c>
      <c r="CP173" s="344">
        <f t="shared" si="279"/>
        <v>0</v>
      </c>
      <c r="CQ173" s="344">
        <f t="shared" si="279"/>
        <v>0</v>
      </c>
      <c r="CR173" s="344">
        <f t="shared" si="279"/>
        <v>0</v>
      </c>
      <c r="CS173" s="344">
        <f t="shared" si="279"/>
        <v>0</v>
      </c>
    </row>
    <row r="174" spans="1:97" s="337" customFormat="1" x14ac:dyDescent="0.25">
      <c r="A174" s="337">
        <f t="shared" ref="A174:C174" si="282">A37</f>
        <v>0</v>
      </c>
      <c r="B174" s="337" t="str">
        <f t="shared" si="282"/>
        <v>0 0</v>
      </c>
      <c r="C174" s="344">
        <f t="shared" si="282"/>
        <v>0</v>
      </c>
      <c r="D174" s="344">
        <f ca="1">IFERROR(('JA basår'!$N26+'JA basår'!$N56)*$B$139 ^(MIN(D$154-2017,$B$140-2017))*INDEX($B$145:$E$151,MATCH($A174,$A$145:$A$151,0),MATCH(D$154,$B$143:$E$143,1))^(D$154-$D$154),0)</f>
        <v>0</v>
      </c>
      <c r="E174" s="344">
        <f t="shared" ca="1" si="255"/>
        <v>0</v>
      </c>
      <c r="F174" s="344">
        <f t="shared" ca="1" si="281"/>
        <v>0</v>
      </c>
      <c r="G174" s="344">
        <f t="shared" ca="1" si="281"/>
        <v>0</v>
      </c>
      <c r="H174" s="344">
        <f t="shared" ca="1" si="281"/>
        <v>0</v>
      </c>
      <c r="I174" s="344">
        <f t="shared" ca="1" si="281"/>
        <v>0</v>
      </c>
      <c r="J174" s="344">
        <f t="shared" ca="1" si="281"/>
        <v>0</v>
      </c>
      <c r="K174" s="344">
        <f t="shared" ca="1" si="281"/>
        <v>0</v>
      </c>
      <c r="L174" s="344">
        <f t="shared" ca="1" si="281"/>
        <v>0</v>
      </c>
      <c r="M174" s="344">
        <f t="shared" ca="1" si="281"/>
        <v>0</v>
      </c>
      <c r="N174" s="344">
        <f t="shared" ca="1" si="281"/>
        <v>0</v>
      </c>
      <c r="O174" s="344">
        <f t="shared" ca="1" si="281"/>
        <v>0</v>
      </c>
      <c r="P174" s="344">
        <f t="shared" ca="1" si="281"/>
        <v>0</v>
      </c>
      <c r="Q174" s="344">
        <f t="shared" ca="1" si="281"/>
        <v>0</v>
      </c>
      <c r="R174" s="344">
        <f t="shared" ca="1" si="281"/>
        <v>0</v>
      </c>
      <c r="S174" s="344">
        <f t="shared" ca="1" si="281"/>
        <v>0</v>
      </c>
      <c r="T174" s="344">
        <f t="shared" ca="1" si="281"/>
        <v>0</v>
      </c>
      <c r="U174" s="344">
        <f t="shared" ca="1" si="281"/>
        <v>0</v>
      </c>
      <c r="V174" s="344">
        <f t="shared" ca="1" si="281"/>
        <v>0</v>
      </c>
      <c r="W174" s="344">
        <f t="shared" ca="1" si="281"/>
        <v>0</v>
      </c>
      <c r="X174" s="344">
        <f t="shared" ca="1" si="281"/>
        <v>0</v>
      </c>
      <c r="Y174" s="344">
        <f t="shared" ca="1" si="281"/>
        <v>0</v>
      </c>
      <c r="Z174" s="344">
        <f t="shared" ca="1" si="281"/>
        <v>0</v>
      </c>
      <c r="AA174" s="344">
        <f t="shared" ca="1" si="281"/>
        <v>0</v>
      </c>
      <c r="AB174" s="344">
        <f t="shared" ca="1" si="281"/>
        <v>0</v>
      </c>
      <c r="AC174" s="344">
        <f t="shared" ca="1" si="281"/>
        <v>0</v>
      </c>
      <c r="AD174" s="344">
        <f t="shared" ca="1" si="281"/>
        <v>0</v>
      </c>
      <c r="AE174" s="344">
        <f t="shared" ca="1" si="281"/>
        <v>0</v>
      </c>
      <c r="AF174" s="344">
        <f t="shared" ca="1" si="281"/>
        <v>0</v>
      </c>
      <c r="AG174" s="344">
        <f t="shared" ca="1" si="281"/>
        <v>0</v>
      </c>
      <c r="AH174" s="344">
        <f t="shared" ca="1" si="281"/>
        <v>0</v>
      </c>
      <c r="AI174" s="344">
        <f t="shared" ca="1" si="281"/>
        <v>0</v>
      </c>
      <c r="AJ174" s="344">
        <f t="shared" ca="1" si="281"/>
        <v>0</v>
      </c>
      <c r="AK174" s="344">
        <f t="shared" ca="1" si="281"/>
        <v>0</v>
      </c>
      <c r="AL174" s="344">
        <f t="shared" ca="1" si="281"/>
        <v>0</v>
      </c>
      <c r="AM174" s="344">
        <f t="shared" ca="1" si="281"/>
        <v>0</v>
      </c>
      <c r="AN174" s="344">
        <f t="shared" ca="1" si="281"/>
        <v>0</v>
      </c>
      <c r="AO174" s="344">
        <f t="shared" ca="1" si="281"/>
        <v>0</v>
      </c>
      <c r="AP174" s="344">
        <f t="shared" ca="1" si="281"/>
        <v>0</v>
      </c>
      <c r="AQ174" s="344">
        <f t="shared" ca="1" si="281"/>
        <v>0</v>
      </c>
      <c r="AR174" s="344">
        <f t="shared" ca="1" si="281"/>
        <v>0</v>
      </c>
      <c r="AS174" s="344">
        <f t="shared" ca="1" si="281"/>
        <v>0</v>
      </c>
      <c r="AT174" s="344">
        <f t="shared" ca="1" si="281"/>
        <v>0</v>
      </c>
      <c r="AU174" s="344">
        <f t="shared" ca="1" si="281"/>
        <v>0</v>
      </c>
      <c r="AV174" s="344">
        <f t="shared" ca="1" si="281"/>
        <v>0</v>
      </c>
      <c r="AW174" s="344">
        <f t="shared" ca="1" si="281"/>
        <v>0</v>
      </c>
      <c r="AX174" s="344">
        <f t="shared" ca="1" si="281"/>
        <v>0</v>
      </c>
      <c r="AY174" s="344">
        <f t="shared" ca="1" si="281"/>
        <v>0</v>
      </c>
      <c r="AZ174" s="344">
        <f t="shared" ca="1" si="281"/>
        <v>0</v>
      </c>
      <c r="BA174" s="344">
        <f t="shared" ca="1" si="281"/>
        <v>0</v>
      </c>
      <c r="BB174" s="344">
        <f t="shared" ca="1" si="281"/>
        <v>0</v>
      </c>
      <c r="BC174" s="344">
        <f t="shared" ca="1" si="281"/>
        <v>0</v>
      </c>
      <c r="BD174" s="344">
        <f t="shared" ca="1" si="281"/>
        <v>0</v>
      </c>
      <c r="BE174" s="344">
        <f t="shared" ca="1" si="281"/>
        <v>0</v>
      </c>
      <c r="BF174" s="344">
        <f t="shared" ca="1" si="281"/>
        <v>0</v>
      </c>
      <c r="BG174" s="344">
        <f t="shared" ca="1" si="281"/>
        <v>0</v>
      </c>
      <c r="BH174" s="344">
        <f t="shared" ca="1" si="281"/>
        <v>0</v>
      </c>
      <c r="BI174" s="344">
        <f t="shared" ca="1" si="281"/>
        <v>0</v>
      </c>
      <c r="BJ174" s="344">
        <f t="shared" ca="1" si="281"/>
        <v>0</v>
      </c>
      <c r="BK174" s="344">
        <f t="shared" ca="1" si="281"/>
        <v>0</v>
      </c>
      <c r="BL174" s="344">
        <f t="shared" ca="1" si="281"/>
        <v>0</v>
      </c>
      <c r="BM174" s="344">
        <f t="shared" ca="1" si="281"/>
        <v>0</v>
      </c>
      <c r="BN174" s="344">
        <f t="shared" ca="1" si="281"/>
        <v>0</v>
      </c>
      <c r="BO174" s="344">
        <f t="shared" ca="1" si="281"/>
        <v>0</v>
      </c>
      <c r="BP174" s="344">
        <f t="shared" ca="1" si="281"/>
        <v>0</v>
      </c>
      <c r="BQ174" s="344">
        <f t="shared" ca="1" si="281"/>
        <v>0</v>
      </c>
      <c r="BR174" s="344">
        <f t="shared" ca="1" si="279"/>
        <v>0</v>
      </c>
      <c r="BS174" s="344">
        <f t="shared" ca="1" si="279"/>
        <v>0</v>
      </c>
      <c r="BT174" s="344">
        <f t="shared" ca="1" si="279"/>
        <v>0</v>
      </c>
      <c r="BU174" s="344">
        <f t="shared" si="279"/>
        <v>0</v>
      </c>
      <c r="BV174" s="344">
        <f t="shared" si="279"/>
        <v>0</v>
      </c>
      <c r="BW174" s="344">
        <f t="shared" si="279"/>
        <v>0</v>
      </c>
      <c r="BX174" s="344">
        <f t="shared" si="279"/>
        <v>0</v>
      </c>
      <c r="BY174" s="344">
        <f t="shared" si="279"/>
        <v>0</v>
      </c>
      <c r="BZ174" s="344">
        <f t="shared" si="279"/>
        <v>0</v>
      </c>
      <c r="CA174" s="344">
        <f t="shared" si="279"/>
        <v>0</v>
      </c>
      <c r="CB174" s="344">
        <f t="shared" si="279"/>
        <v>0</v>
      </c>
      <c r="CC174" s="344">
        <f t="shared" si="279"/>
        <v>0</v>
      </c>
      <c r="CD174" s="344">
        <f t="shared" si="279"/>
        <v>0</v>
      </c>
      <c r="CE174" s="344">
        <f t="shared" si="279"/>
        <v>0</v>
      </c>
      <c r="CF174" s="344">
        <f t="shared" si="279"/>
        <v>0</v>
      </c>
      <c r="CG174" s="344">
        <f t="shared" si="279"/>
        <v>0</v>
      </c>
      <c r="CH174" s="344">
        <f t="shared" si="279"/>
        <v>0</v>
      </c>
      <c r="CI174" s="344">
        <f t="shared" si="279"/>
        <v>0</v>
      </c>
      <c r="CJ174" s="344">
        <f t="shared" si="279"/>
        <v>0</v>
      </c>
      <c r="CK174" s="344">
        <f t="shared" si="279"/>
        <v>0</v>
      </c>
      <c r="CL174" s="344">
        <f t="shared" si="279"/>
        <v>0</v>
      </c>
      <c r="CM174" s="344">
        <f t="shared" si="279"/>
        <v>0</v>
      </c>
      <c r="CN174" s="344">
        <f t="shared" si="279"/>
        <v>0</v>
      </c>
      <c r="CO174" s="344">
        <f t="shared" si="279"/>
        <v>0</v>
      </c>
      <c r="CP174" s="344">
        <f t="shared" si="279"/>
        <v>0</v>
      </c>
      <c r="CQ174" s="344">
        <f t="shared" si="279"/>
        <v>0</v>
      </c>
      <c r="CR174" s="344">
        <f t="shared" si="279"/>
        <v>0</v>
      </c>
      <c r="CS174" s="344">
        <f t="shared" si="279"/>
        <v>0</v>
      </c>
    </row>
    <row r="175" spans="1:97" s="337" customFormat="1" x14ac:dyDescent="0.25">
      <c r="A175" s="337">
        <f t="shared" ref="A175:C175" si="283">A38</f>
        <v>0</v>
      </c>
      <c r="B175" s="337" t="str">
        <f t="shared" si="283"/>
        <v>0 0</v>
      </c>
      <c r="C175" s="344">
        <f t="shared" si="283"/>
        <v>0</v>
      </c>
      <c r="D175" s="344">
        <f ca="1">IFERROR(('JA basår'!$N27+'JA basår'!$N57)*$B$139 ^(MIN(D$154-2017,$B$140-2017))*INDEX($B$145:$E$151,MATCH($A175,$A$145:$A$151,0),MATCH(D$154,$B$143:$E$143,1))^(D$154-$D$154),0)</f>
        <v>0</v>
      </c>
      <c r="E175" s="344">
        <f t="shared" ca="1" si="255"/>
        <v>0</v>
      </c>
      <c r="F175" s="344">
        <f t="shared" ca="1" si="281"/>
        <v>0</v>
      </c>
      <c r="G175" s="344">
        <f t="shared" ca="1" si="281"/>
        <v>0</v>
      </c>
      <c r="H175" s="344">
        <f t="shared" ca="1" si="281"/>
        <v>0</v>
      </c>
      <c r="I175" s="344">
        <f t="shared" ca="1" si="281"/>
        <v>0</v>
      </c>
      <c r="J175" s="344">
        <f t="shared" ca="1" si="281"/>
        <v>0</v>
      </c>
      <c r="K175" s="344">
        <f t="shared" ca="1" si="281"/>
        <v>0</v>
      </c>
      <c r="L175" s="344">
        <f t="shared" ca="1" si="281"/>
        <v>0</v>
      </c>
      <c r="M175" s="344">
        <f t="shared" ca="1" si="281"/>
        <v>0</v>
      </c>
      <c r="N175" s="344">
        <f t="shared" ca="1" si="281"/>
        <v>0</v>
      </c>
      <c r="O175" s="344">
        <f t="shared" ca="1" si="281"/>
        <v>0</v>
      </c>
      <c r="P175" s="344">
        <f t="shared" ca="1" si="281"/>
        <v>0</v>
      </c>
      <c r="Q175" s="344">
        <f t="shared" ca="1" si="281"/>
        <v>0</v>
      </c>
      <c r="R175" s="344">
        <f t="shared" ca="1" si="281"/>
        <v>0</v>
      </c>
      <c r="S175" s="344">
        <f t="shared" ca="1" si="281"/>
        <v>0</v>
      </c>
      <c r="T175" s="344">
        <f t="shared" ca="1" si="281"/>
        <v>0</v>
      </c>
      <c r="U175" s="344">
        <f t="shared" ca="1" si="281"/>
        <v>0</v>
      </c>
      <c r="V175" s="344">
        <f t="shared" ca="1" si="281"/>
        <v>0</v>
      </c>
      <c r="W175" s="344">
        <f t="shared" ca="1" si="281"/>
        <v>0</v>
      </c>
      <c r="X175" s="344">
        <f t="shared" ca="1" si="281"/>
        <v>0</v>
      </c>
      <c r="Y175" s="344">
        <f t="shared" ca="1" si="281"/>
        <v>0</v>
      </c>
      <c r="Z175" s="344">
        <f t="shared" ca="1" si="281"/>
        <v>0</v>
      </c>
      <c r="AA175" s="344">
        <f t="shared" ca="1" si="281"/>
        <v>0</v>
      </c>
      <c r="AB175" s="344">
        <f t="shared" ca="1" si="281"/>
        <v>0</v>
      </c>
      <c r="AC175" s="344">
        <f t="shared" ca="1" si="281"/>
        <v>0</v>
      </c>
      <c r="AD175" s="344">
        <f t="shared" ca="1" si="281"/>
        <v>0</v>
      </c>
      <c r="AE175" s="344">
        <f t="shared" ca="1" si="281"/>
        <v>0</v>
      </c>
      <c r="AF175" s="344">
        <f t="shared" ca="1" si="281"/>
        <v>0</v>
      </c>
      <c r="AG175" s="344">
        <f t="shared" ca="1" si="281"/>
        <v>0</v>
      </c>
      <c r="AH175" s="344">
        <f t="shared" ca="1" si="281"/>
        <v>0</v>
      </c>
      <c r="AI175" s="344">
        <f t="shared" ca="1" si="281"/>
        <v>0</v>
      </c>
      <c r="AJ175" s="344">
        <f t="shared" ca="1" si="281"/>
        <v>0</v>
      </c>
      <c r="AK175" s="344">
        <f t="shared" ca="1" si="281"/>
        <v>0</v>
      </c>
      <c r="AL175" s="344">
        <f t="shared" ca="1" si="281"/>
        <v>0</v>
      </c>
      <c r="AM175" s="344">
        <f t="shared" ca="1" si="281"/>
        <v>0</v>
      </c>
      <c r="AN175" s="344">
        <f t="shared" ca="1" si="281"/>
        <v>0</v>
      </c>
      <c r="AO175" s="344">
        <f t="shared" ca="1" si="281"/>
        <v>0</v>
      </c>
      <c r="AP175" s="344">
        <f t="shared" ca="1" si="281"/>
        <v>0</v>
      </c>
      <c r="AQ175" s="344">
        <f t="shared" ca="1" si="281"/>
        <v>0</v>
      </c>
      <c r="AR175" s="344">
        <f t="shared" ca="1" si="281"/>
        <v>0</v>
      </c>
      <c r="AS175" s="344">
        <f t="shared" ca="1" si="281"/>
        <v>0</v>
      </c>
      <c r="AT175" s="344">
        <f t="shared" ca="1" si="281"/>
        <v>0</v>
      </c>
      <c r="AU175" s="344">
        <f t="shared" ca="1" si="281"/>
        <v>0</v>
      </c>
      <c r="AV175" s="344">
        <f t="shared" ca="1" si="281"/>
        <v>0</v>
      </c>
      <c r="AW175" s="344">
        <f t="shared" ca="1" si="281"/>
        <v>0</v>
      </c>
      <c r="AX175" s="344">
        <f t="shared" ca="1" si="281"/>
        <v>0</v>
      </c>
      <c r="AY175" s="344">
        <f t="shared" ca="1" si="281"/>
        <v>0</v>
      </c>
      <c r="AZ175" s="344">
        <f t="shared" ca="1" si="281"/>
        <v>0</v>
      </c>
      <c r="BA175" s="344">
        <f t="shared" ca="1" si="281"/>
        <v>0</v>
      </c>
      <c r="BB175" s="344">
        <f t="shared" ca="1" si="281"/>
        <v>0</v>
      </c>
      <c r="BC175" s="344">
        <f t="shared" ca="1" si="281"/>
        <v>0</v>
      </c>
      <c r="BD175" s="344">
        <f t="shared" ca="1" si="281"/>
        <v>0</v>
      </c>
      <c r="BE175" s="344">
        <f t="shared" ca="1" si="281"/>
        <v>0</v>
      </c>
      <c r="BF175" s="344">
        <f t="shared" ca="1" si="281"/>
        <v>0</v>
      </c>
      <c r="BG175" s="344">
        <f t="shared" ca="1" si="281"/>
        <v>0</v>
      </c>
      <c r="BH175" s="344">
        <f t="shared" ca="1" si="281"/>
        <v>0</v>
      </c>
      <c r="BI175" s="344">
        <f t="shared" ca="1" si="281"/>
        <v>0</v>
      </c>
      <c r="BJ175" s="344">
        <f t="shared" ca="1" si="281"/>
        <v>0</v>
      </c>
      <c r="BK175" s="344">
        <f t="shared" ca="1" si="281"/>
        <v>0</v>
      </c>
      <c r="BL175" s="344">
        <f t="shared" ca="1" si="281"/>
        <v>0</v>
      </c>
      <c r="BM175" s="344">
        <f t="shared" ca="1" si="281"/>
        <v>0</v>
      </c>
      <c r="BN175" s="344">
        <f t="shared" ca="1" si="281"/>
        <v>0</v>
      </c>
      <c r="BO175" s="344">
        <f t="shared" ca="1" si="281"/>
        <v>0</v>
      </c>
      <c r="BP175" s="344">
        <f t="shared" ca="1" si="281"/>
        <v>0</v>
      </c>
      <c r="BQ175" s="344">
        <f t="shared" ca="1" si="281"/>
        <v>0</v>
      </c>
      <c r="BR175" s="344">
        <f t="shared" ca="1" si="279"/>
        <v>0</v>
      </c>
      <c r="BS175" s="344">
        <f t="shared" ca="1" si="279"/>
        <v>0</v>
      </c>
      <c r="BT175" s="344">
        <f t="shared" ca="1" si="279"/>
        <v>0</v>
      </c>
      <c r="BU175" s="344">
        <f t="shared" si="279"/>
        <v>0</v>
      </c>
      <c r="BV175" s="344">
        <f t="shared" si="279"/>
        <v>0</v>
      </c>
      <c r="BW175" s="344">
        <f t="shared" si="279"/>
        <v>0</v>
      </c>
      <c r="BX175" s="344">
        <f t="shared" si="279"/>
        <v>0</v>
      </c>
      <c r="BY175" s="344">
        <f t="shared" si="279"/>
        <v>0</v>
      </c>
      <c r="BZ175" s="344">
        <f t="shared" si="279"/>
        <v>0</v>
      </c>
      <c r="CA175" s="344">
        <f t="shared" si="279"/>
        <v>0</v>
      </c>
      <c r="CB175" s="344">
        <f t="shared" si="279"/>
        <v>0</v>
      </c>
      <c r="CC175" s="344">
        <f t="shared" si="279"/>
        <v>0</v>
      </c>
      <c r="CD175" s="344">
        <f t="shared" si="279"/>
        <v>0</v>
      </c>
      <c r="CE175" s="344">
        <f t="shared" si="279"/>
        <v>0</v>
      </c>
      <c r="CF175" s="344">
        <f t="shared" si="279"/>
        <v>0</v>
      </c>
      <c r="CG175" s="344">
        <f t="shared" si="279"/>
        <v>0</v>
      </c>
      <c r="CH175" s="344">
        <f t="shared" si="279"/>
        <v>0</v>
      </c>
      <c r="CI175" s="344">
        <f t="shared" si="279"/>
        <v>0</v>
      </c>
      <c r="CJ175" s="344">
        <f t="shared" si="279"/>
        <v>0</v>
      </c>
      <c r="CK175" s="344">
        <f t="shared" si="279"/>
        <v>0</v>
      </c>
      <c r="CL175" s="344">
        <f t="shared" si="279"/>
        <v>0</v>
      </c>
      <c r="CM175" s="344">
        <f t="shared" si="279"/>
        <v>0</v>
      </c>
      <c r="CN175" s="344">
        <f t="shared" si="279"/>
        <v>0</v>
      </c>
      <c r="CO175" s="344">
        <f t="shared" si="279"/>
        <v>0</v>
      </c>
      <c r="CP175" s="344">
        <f t="shared" si="279"/>
        <v>0</v>
      </c>
      <c r="CQ175" s="344">
        <f t="shared" si="279"/>
        <v>0</v>
      </c>
      <c r="CR175" s="344">
        <f t="shared" si="279"/>
        <v>0</v>
      </c>
      <c r="CS175" s="344">
        <f t="shared" si="279"/>
        <v>0</v>
      </c>
    </row>
    <row r="176" spans="1:97" s="337" customFormat="1" x14ac:dyDescent="0.25">
      <c r="A176" s="337">
        <f t="shared" ref="A176:C176" si="284">A39</f>
        <v>0</v>
      </c>
      <c r="B176" s="337" t="str">
        <f t="shared" si="284"/>
        <v>0 0</v>
      </c>
      <c r="C176" s="344">
        <f t="shared" si="284"/>
        <v>0</v>
      </c>
      <c r="D176" s="344">
        <f ca="1">IFERROR(('JA basår'!$N28+'JA basår'!$N58)*$B$139 ^(MIN(D$154-2017,$B$140-2017))*INDEX($B$145:$E$151,MATCH($A176,$A$145:$A$151,0),MATCH(D$154,$B$143:$E$143,1))^(D$154-$D$154),0)</f>
        <v>0</v>
      </c>
      <c r="E176" s="344">
        <f t="shared" ca="1" si="255"/>
        <v>0</v>
      </c>
      <c r="F176" s="344">
        <f t="shared" ca="1" si="281"/>
        <v>0</v>
      </c>
      <c r="G176" s="344">
        <f t="shared" ca="1" si="281"/>
        <v>0</v>
      </c>
      <c r="H176" s="344">
        <f t="shared" ca="1" si="281"/>
        <v>0</v>
      </c>
      <c r="I176" s="344">
        <f t="shared" ca="1" si="281"/>
        <v>0</v>
      </c>
      <c r="J176" s="344">
        <f t="shared" ca="1" si="281"/>
        <v>0</v>
      </c>
      <c r="K176" s="344">
        <f t="shared" ca="1" si="281"/>
        <v>0</v>
      </c>
      <c r="L176" s="344">
        <f t="shared" ca="1" si="281"/>
        <v>0</v>
      </c>
      <c r="M176" s="344">
        <f t="shared" ca="1" si="281"/>
        <v>0</v>
      </c>
      <c r="N176" s="344">
        <f t="shared" ca="1" si="281"/>
        <v>0</v>
      </c>
      <c r="O176" s="344">
        <f t="shared" ca="1" si="281"/>
        <v>0</v>
      </c>
      <c r="P176" s="344">
        <f t="shared" ca="1" si="281"/>
        <v>0</v>
      </c>
      <c r="Q176" s="344">
        <f t="shared" ca="1" si="281"/>
        <v>0</v>
      </c>
      <c r="R176" s="344">
        <f t="shared" ca="1" si="281"/>
        <v>0</v>
      </c>
      <c r="S176" s="344">
        <f t="shared" ca="1" si="281"/>
        <v>0</v>
      </c>
      <c r="T176" s="344">
        <f t="shared" ca="1" si="281"/>
        <v>0</v>
      </c>
      <c r="U176" s="344">
        <f t="shared" ca="1" si="281"/>
        <v>0</v>
      </c>
      <c r="V176" s="344">
        <f t="shared" ca="1" si="281"/>
        <v>0</v>
      </c>
      <c r="W176" s="344">
        <f t="shared" ca="1" si="281"/>
        <v>0</v>
      </c>
      <c r="X176" s="344">
        <f t="shared" ca="1" si="281"/>
        <v>0</v>
      </c>
      <c r="Y176" s="344">
        <f t="shared" ca="1" si="281"/>
        <v>0</v>
      </c>
      <c r="Z176" s="344">
        <f t="shared" ca="1" si="281"/>
        <v>0</v>
      </c>
      <c r="AA176" s="344">
        <f t="shared" ca="1" si="281"/>
        <v>0</v>
      </c>
      <c r="AB176" s="344">
        <f t="shared" ca="1" si="281"/>
        <v>0</v>
      </c>
      <c r="AC176" s="344">
        <f t="shared" ca="1" si="281"/>
        <v>0</v>
      </c>
      <c r="AD176" s="344">
        <f t="shared" ca="1" si="281"/>
        <v>0</v>
      </c>
      <c r="AE176" s="344">
        <f t="shared" ca="1" si="281"/>
        <v>0</v>
      </c>
      <c r="AF176" s="344">
        <f t="shared" ca="1" si="281"/>
        <v>0</v>
      </c>
      <c r="AG176" s="344">
        <f t="shared" ca="1" si="281"/>
        <v>0</v>
      </c>
      <c r="AH176" s="344">
        <f t="shared" ca="1" si="281"/>
        <v>0</v>
      </c>
      <c r="AI176" s="344">
        <f t="shared" ca="1" si="281"/>
        <v>0</v>
      </c>
      <c r="AJ176" s="344">
        <f t="shared" ca="1" si="281"/>
        <v>0</v>
      </c>
      <c r="AK176" s="344">
        <f t="shared" ca="1" si="281"/>
        <v>0</v>
      </c>
      <c r="AL176" s="344">
        <f t="shared" ca="1" si="281"/>
        <v>0</v>
      </c>
      <c r="AM176" s="344">
        <f t="shared" ca="1" si="281"/>
        <v>0</v>
      </c>
      <c r="AN176" s="344">
        <f t="shared" ca="1" si="281"/>
        <v>0</v>
      </c>
      <c r="AO176" s="344">
        <f t="shared" ca="1" si="281"/>
        <v>0</v>
      </c>
      <c r="AP176" s="344">
        <f t="shared" ca="1" si="281"/>
        <v>0</v>
      </c>
      <c r="AQ176" s="344">
        <f t="shared" ca="1" si="281"/>
        <v>0</v>
      </c>
      <c r="AR176" s="344">
        <f t="shared" ca="1" si="281"/>
        <v>0</v>
      </c>
      <c r="AS176" s="344">
        <f t="shared" ca="1" si="281"/>
        <v>0</v>
      </c>
      <c r="AT176" s="344">
        <f t="shared" ca="1" si="281"/>
        <v>0</v>
      </c>
      <c r="AU176" s="344">
        <f t="shared" ca="1" si="281"/>
        <v>0</v>
      </c>
      <c r="AV176" s="344">
        <f t="shared" ca="1" si="281"/>
        <v>0</v>
      </c>
      <c r="AW176" s="344">
        <f t="shared" ca="1" si="281"/>
        <v>0</v>
      </c>
      <c r="AX176" s="344">
        <f t="shared" ca="1" si="281"/>
        <v>0</v>
      </c>
      <c r="AY176" s="344">
        <f t="shared" ca="1" si="281"/>
        <v>0</v>
      </c>
      <c r="AZ176" s="344">
        <f t="shared" ca="1" si="281"/>
        <v>0</v>
      </c>
      <c r="BA176" s="344">
        <f t="shared" ca="1" si="281"/>
        <v>0</v>
      </c>
      <c r="BB176" s="344">
        <f t="shared" ca="1" si="281"/>
        <v>0</v>
      </c>
      <c r="BC176" s="344">
        <f t="shared" ca="1" si="281"/>
        <v>0</v>
      </c>
      <c r="BD176" s="344">
        <f t="shared" ca="1" si="281"/>
        <v>0</v>
      </c>
      <c r="BE176" s="344">
        <f t="shared" ca="1" si="281"/>
        <v>0</v>
      </c>
      <c r="BF176" s="344">
        <f t="shared" ca="1" si="281"/>
        <v>0</v>
      </c>
      <c r="BG176" s="344">
        <f t="shared" ca="1" si="281"/>
        <v>0</v>
      </c>
      <c r="BH176" s="344">
        <f t="shared" ca="1" si="281"/>
        <v>0</v>
      </c>
      <c r="BI176" s="344">
        <f t="shared" ca="1" si="281"/>
        <v>0</v>
      </c>
      <c r="BJ176" s="344">
        <f t="shared" ca="1" si="281"/>
        <v>0</v>
      </c>
      <c r="BK176" s="344">
        <f t="shared" ca="1" si="281"/>
        <v>0</v>
      </c>
      <c r="BL176" s="344">
        <f t="shared" ca="1" si="281"/>
        <v>0</v>
      </c>
      <c r="BM176" s="344">
        <f t="shared" ca="1" si="281"/>
        <v>0</v>
      </c>
      <c r="BN176" s="344">
        <f t="shared" ca="1" si="281"/>
        <v>0</v>
      </c>
      <c r="BO176" s="344">
        <f t="shared" ca="1" si="281"/>
        <v>0</v>
      </c>
      <c r="BP176" s="344">
        <f t="shared" ca="1" si="281"/>
        <v>0</v>
      </c>
      <c r="BQ176" s="344">
        <f t="shared" ref="BQ176:CS179" ca="1" si="285">IF(BQ$153="beräknas ej",0,BP176*IF(BQ$154&gt;$B$140,1,$B$139)*IFERROR(INDEX($B$145:$E$151,MATCH($A176,$A$145:$A$151,0),MATCH(BQ$154,$B$143:$E$143,1)),0))</f>
        <v>0</v>
      </c>
      <c r="BR176" s="344">
        <f t="shared" ca="1" si="285"/>
        <v>0</v>
      </c>
      <c r="BS176" s="344">
        <f t="shared" ca="1" si="285"/>
        <v>0</v>
      </c>
      <c r="BT176" s="344">
        <f t="shared" ca="1" si="285"/>
        <v>0</v>
      </c>
      <c r="BU176" s="344">
        <f t="shared" si="285"/>
        <v>0</v>
      </c>
      <c r="BV176" s="344">
        <f t="shared" si="285"/>
        <v>0</v>
      </c>
      <c r="BW176" s="344">
        <f t="shared" si="285"/>
        <v>0</v>
      </c>
      <c r="BX176" s="344">
        <f t="shared" si="285"/>
        <v>0</v>
      </c>
      <c r="BY176" s="344">
        <f t="shared" si="285"/>
        <v>0</v>
      </c>
      <c r="BZ176" s="344">
        <f t="shared" si="285"/>
        <v>0</v>
      </c>
      <c r="CA176" s="344">
        <f t="shared" si="285"/>
        <v>0</v>
      </c>
      <c r="CB176" s="344">
        <f t="shared" si="285"/>
        <v>0</v>
      </c>
      <c r="CC176" s="344">
        <f t="shared" si="285"/>
        <v>0</v>
      </c>
      <c r="CD176" s="344">
        <f t="shared" si="285"/>
        <v>0</v>
      </c>
      <c r="CE176" s="344">
        <f t="shared" si="285"/>
        <v>0</v>
      </c>
      <c r="CF176" s="344">
        <f t="shared" si="285"/>
        <v>0</v>
      </c>
      <c r="CG176" s="344">
        <f t="shared" si="285"/>
        <v>0</v>
      </c>
      <c r="CH176" s="344">
        <f t="shared" si="285"/>
        <v>0</v>
      </c>
      <c r="CI176" s="344">
        <f t="shared" si="285"/>
        <v>0</v>
      </c>
      <c r="CJ176" s="344">
        <f t="shared" si="285"/>
        <v>0</v>
      </c>
      <c r="CK176" s="344">
        <f t="shared" si="285"/>
        <v>0</v>
      </c>
      <c r="CL176" s="344">
        <f t="shared" si="285"/>
        <v>0</v>
      </c>
      <c r="CM176" s="344">
        <f t="shared" si="285"/>
        <v>0</v>
      </c>
      <c r="CN176" s="344">
        <f t="shared" si="285"/>
        <v>0</v>
      </c>
      <c r="CO176" s="344">
        <f t="shared" si="285"/>
        <v>0</v>
      </c>
      <c r="CP176" s="344">
        <f t="shared" si="285"/>
        <v>0</v>
      </c>
      <c r="CQ176" s="344">
        <f t="shared" si="285"/>
        <v>0</v>
      </c>
      <c r="CR176" s="344">
        <f t="shared" si="285"/>
        <v>0</v>
      </c>
      <c r="CS176" s="344">
        <f t="shared" si="285"/>
        <v>0</v>
      </c>
    </row>
    <row r="177" spans="1:97" s="337" customFormat="1" x14ac:dyDescent="0.25">
      <c r="A177" s="337">
        <f t="shared" ref="A177:C177" si="286">A40</f>
        <v>0</v>
      </c>
      <c r="B177" s="337" t="str">
        <f t="shared" si="286"/>
        <v>0 0</v>
      </c>
      <c r="C177" s="344">
        <f t="shared" si="286"/>
        <v>0</v>
      </c>
      <c r="D177" s="344">
        <f ca="1">IFERROR(('JA basår'!$N29+'JA basår'!$N59)*$B$139 ^(MIN(D$154-2017,$B$140-2017))*INDEX($B$145:$E$151,MATCH($A177,$A$145:$A$151,0),MATCH(D$154,$B$143:$E$143,1))^(D$154-$D$154),0)</f>
        <v>0</v>
      </c>
      <c r="E177" s="344">
        <f t="shared" ca="1" si="255"/>
        <v>0</v>
      </c>
      <c r="F177" s="344">
        <f t="shared" ref="F177:BQ179" ca="1" si="287">IF(F$153="beräknas ej",0,E177*IF(F$154&gt;$B$140,1,$B$139)*IFERROR(INDEX($B$145:$E$151,MATCH($A177,$A$145:$A$151,0),MATCH(F$154,$B$143:$E$143,1)),0))</f>
        <v>0</v>
      </c>
      <c r="G177" s="344">
        <f t="shared" ca="1" si="287"/>
        <v>0</v>
      </c>
      <c r="H177" s="344">
        <f t="shared" ca="1" si="287"/>
        <v>0</v>
      </c>
      <c r="I177" s="344">
        <f t="shared" ca="1" si="287"/>
        <v>0</v>
      </c>
      <c r="J177" s="344">
        <f t="shared" ca="1" si="287"/>
        <v>0</v>
      </c>
      <c r="K177" s="344">
        <f t="shared" ca="1" si="287"/>
        <v>0</v>
      </c>
      <c r="L177" s="344">
        <f t="shared" ca="1" si="287"/>
        <v>0</v>
      </c>
      <c r="M177" s="344">
        <f t="shared" ca="1" si="287"/>
        <v>0</v>
      </c>
      <c r="N177" s="344">
        <f t="shared" ca="1" si="287"/>
        <v>0</v>
      </c>
      <c r="O177" s="344">
        <f t="shared" ca="1" si="287"/>
        <v>0</v>
      </c>
      <c r="P177" s="344">
        <f t="shared" ca="1" si="287"/>
        <v>0</v>
      </c>
      <c r="Q177" s="344">
        <f t="shared" ca="1" si="287"/>
        <v>0</v>
      </c>
      <c r="R177" s="344">
        <f t="shared" ca="1" si="287"/>
        <v>0</v>
      </c>
      <c r="S177" s="344">
        <f t="shared" ca="1" si="287"/>
        <v>0</v>
      </c>
      <c r="T177" s="344">
        <f t="shared" ca="1" si="287"/>
        <v>0</v>
      </c>
      <c r="U177" s="344">
        <f t="shared" ca="1" si="287"/>
        <v>0</v>
      </c>
      <c r="V177" s="344">
        <f t="shared" ca="1" si="287"/>
        <v>0</v>
      </c>
      <c r="W177" s="344">
        <f t="shared" ca="1" si="287"/>
        <v>0</v>
      </c>
      <c r="X177" s="344">
        <f t="shared" ca="1" si="287"/>
        <v>0</v>
      </c>
      <c r="Y177" s="344">
        <f t="shared" ca="1" si="287"/>
        <v>0</v>
      </c>
      <c r="Z177" s="344">
        <f t="shared" ca="1" si="287"/>
        <v>0</v>
      </c>
      <c r="AA177" s="344">
        <f t="shared" ca="1" si="287"/>
        <v>0</v>
      </c>
      <c r="AB177" s="344">
        <f t="shared" ca="1" si="287"/>
        <v>0</v>
      </c>
      <c r="AC177" s="344">
        <f t="shared" ca="1" si="287"/>
        <v>0</v>
      </c>
      <c r="AD177" s="344">
        <f t="shared" ca="1" si="287"/>
        <v>0</v>
      </c>
      <c r="AE177" s="344">
        <f t="shared" ca="1" si="287"/>
        <v>0</v>
      </c>
      <c r="AF177" s="344">
        <f t="shared" ca="1" si="287"/>
        <v>0</v>
      </c>
      <c r="AG177" s="344">
        <f t="shared" ca="1" si="287"/>
        <v>0</v>
      </c>
      <c r="AH177" s="344">
        <f t="shared" ca="1" si="287"/>
        <v>0</v>
      </c>
      <c r="AI177" s="344">
        <f t="shared" ca="1" si="287"/>
        <v>0</v>
      </c>
      <c r="AJ177" s="344">
        <f t="shared" ca="1" si="287"/>
        <v>0</v>
      </c>
      <c r="AK177" s="344">
        <f t="shared" ca="1" si="287"/>
        <v>0</v>
      </c>
      <c r="AL177" s="344">
        <f t="shared" ca="1" si="287"/>
        <v>0</v>
      </c>
      <c r="AM177" s="344">
        <f t="shared" ca="1" si="287"/>
        <v>0</v>
      </c>
      <c r="AN177" s="344">
        <f t="shared" ca="1" si="287"/>
        <v>0</v>
      </c>
      <c r="AO177" s="344">
        <f t="shared" ca="1" si="287"/>
        <v>0</v>
      </c>
      <c r="AP177" s="344">
        <f t="shared" ca="1" si="287"/>
        <v>0</v>
      </c>
      <c r="AQ177" s="344">
        <f t="shared" ca="1" si="287"/>
        <v>0</v>
      </c>
      <c r="AR177" s="344">
        <f t="shared" ca="1" si="287"/>
        <v>0</v>
      </c>
      <c r="AS177" s="344">
        <f t="shared" ca="1" si="287"/>
        <v>0</v>
      </c>
      <c r="AT177" s="344">
        <f t="shared" ca="1" si="287"/>
        <v>0</v>
      </c>
      <c r="AU177" s="344">
        <f t="shared" ca="1" si="287"/>
        <v>0</v>
      </c>
      <c r="AV177" s="344">
        <f t="shared" ca="1" si="287"/>
        <v>0</v>
      </c>
      <c r="AW177" s="344">
        <f t="shared" ca="1" si="287"/>
        <v>0</v>
      </c>
      <c r="AX177" s="344">
        <f t="shared" ca="1" si="287"/>
        <v>0</v>
      </c>
      <c r="AY177" s="344">
        <f t="shared" ca="1" si="287"/>
        <v>0</v>
      </c>
      <c r="AZ177" s="344">
        <f t="shared" ca="1" si="287"/>
        <v>0</v>
      </c>
      <c r="BA177" s="344">
        <f t="shared" ca="1" si="287"/>
        <v>0</v>
      </c>
      <c r="BB177" s="344">
        <f t="shared" ca="1" si="287"/>
        <v>0</v>
      </c>
      <c r="BC177" s="344">
        <f t="shared" ca="1" si="287"/>
        <v>0</v>
      </c>
      <c r="BD177" s="344">
        <f t="shared" ca="1" si="287"/>
        <v>0</v>
      </c>
      <c r="BE177" s="344">
        <f t="shared" ca="1" si="287"/>
        <v>0</v>
      </c>
      <c r="BF177" s="344">
        <f t="shared" ca="1" si="287"/>
        <v>0</v>
      </c>
      <c r="BG177" s="344">
        <f t="shared" ca="1" si="287"/>
        <v>0</v>
      </c>
      <c r="BH177" s="344">
        <f t="shared" ca="1" si="287"/>
        <v>0</v>
      </c>
      <c r="BI177" s="344">
        <f t="shared" ca="1" si="287"/>
        <v>0</v>
      </c>
      <c r="BJ177" s="344">
        <f t="shared" ca="1" si="287"/>
        <v>0</v>
      </c>
      <c r="BK177" s="344">
        <f t="shared" ca="1" si="287"/>
        <v>0</v>
      </c>
      <c r="BL177" s="344">
        <f t="shared" ca="1" si="287"/>
        <v>0</v>
      </c>
      <c r="BM177" s="344">
        <f t="shared" ca="1" si="287"/>
        <v>0</v>
      </c>
      <c r="BN177" s="344">
        <f t="shared" ca="1" si="287"/>
        <v>0</v>
      </c>
      <c r="BO177" s="344">
        <f t="shared" ca="1" si="287"/>
        <v>0</v>
      </c>
      <c r="BP177" s="344">
        <f t="shared" ca="1" si="287"/>
        <v>0</v>
      </c>
      <c r="BQ177" s="344">
        <f t="shared" ca="1" si="287"/>
        <v>0</v>
      </c>
      <c r="BR177" s="344">
        <f t="shared" ca="1" si="285"/>
        <v>0</v>
      </c>
      <c r="BS177" s="344">
        <f t="shared" ca="1" si="285"/>
        <v>0</v>
      </c>
      <c r="BT177" s="344">
        <f t="shared" ca="1" si="285"/>
        <v>0</v>
      </c>
      <c r="BU177" s="344">
        <f t="shared" si="285"/>
        <v>0</v>
      </c>
      <c r="BV177" s="344">
        <f t="shared" si="285"/>
        <v>0</v>
      </c>
      <c r="BW177" s="344">
        <f t="shared" si="285"/>
        <v>0</v>
      </c>
      <c r="BX177" s="344">
        <f t="shared" si="285"/>
        <v>0</v>
      </c>
      <c r="BY177" s="344">
        <f t="shared" si="285"/>
        <v>0</v>
      </c>
      <c r="BZ177" s="344">
        <f t="shared" si="285"/>
        <v>0</v>
      </c>
      <c r="CA177" s="344">
        <f t="shared" si="285"/>
        <v>0</v>
      </c>
      <c r="CB177" s="344">
        <f t="shared" si="285"/>
        <v>0</v>
      </c>
      <c r="CC177" s="344">
        <f t="shared" si="285"/>
        <v>0</v>
      </c>
      <c r="CD177" s="344">
        <f t="shared" si="285"/>
        <v>0</v>
      </c>
      <c r="CE177" s="344">
        <f t="shared" si="285"/>
        <v>0</v>
      </c>
      <c r="CF177" s="344">
        <f t="shared" si="285"/>
        <v>0</v>
      </c>
      <c r="CG177" s="344">
        <f t="shared" si="285"/>
        <v>0</v>
      </c>
      <c r="CH177" s="344">
        <f t="shared" si="285"/>
        <v>0</v>
      </c>
      <c r="CI177" s="344">
        <f t="shared" si="285"/>
        <v>0</v>
      </c>
      <c r="CJ177" s="344">
        <f t="shared" si="285"/>
        <v>0</v>
      </c>
      <c r="CK177" s="344">
        <f t="shared" si="285"/>
        <v>0</v>
      </c>
      <c r="CL177" s="344">
        <f t="shared" si="285"/>
        <v>0</v>
      </c>
      <c r="CM177" s="344">
        <f t="shared" si="285"/>
        <v>0</v>
      </c>
      <c r="CN177" s="344">
        <f t="shared" si="285"/>
        <v>0</v>
      </c>
      <c r="CO177" s="344">
        <f t="shared" si="285"/>
        <v>0</v>
      </c>
      <c r="CP177" s="344">
        <f t="shared" si="285"/>
        <v>0</v>
      </c>
      <c r="CQ177" s="344">
        <f t="shared" si="285"/>
        <v>0</v>
      </c>
      <c r="CR177" s="344">
        <f t="shared" si="285"/>
        <v>0</v>
      </c>
      <c r="CS177" s="344">
        <f t="shared" si="285"/>
        <v>0</v>
      </c>
    </row>
    <row r="178" spans="1:97" s="337" customFormat="1" x14ac:dyDescent="0.25">
      <c r="A178" s="337">
        <f t="shared" ref="A178:C178" si="288">A41</f>
        <v>0</v>
      </c>
      <c r="B178" s="337" t="str">
        <f t="shared" si="288"/>
        <v>0 0</v>
      </c>
      <c r="C178" s="344">
        <f t="shared" si="288"/>
        <v>0</v>
      </c>
      <c r="D178" s="344">
        <f ca="1">IFERROR(('JA basår'!$N30+'JA basår'!$N60)*$B$139 ^(MIN(D$154-2017,$B$140-2017))*INDEX($B$145:$E$151,MATCH($A178,$A$145:$A$151,0),MATCH(D$154,$B$143:$E$143,1))^(D$154-$D$154),0)</f>
        <v>0</v>
      </c>
      <c r="E178" s="344">
        <f t="shared" ca="1" si="255"/>
        <v>0</v>
      </c>
      <c r="F178" s="344">
        <f t="shared" ca="1" si="287"/>
        <v>0</v>
      </c>
      <c r="G178" s="344">
        <f t="shared" ca="1" si="287"/>
        <v>0</v>
      </c>
      <c r="H178" s="344">
        <f t="shared" ca="1" si="287"/>
        <v>0</v>
      </c>
      <c r="I178" s="344">
        <f t="shared" ca="1" si="287"/>
        <v>0</v>
      </c>
      <c r="J178" s="344">
        <f t="shared" ca="1" si="287"/>
        <v>0</v>
      </c>
      <c r="K178" s="344">
        <f t="shared" ca="1" si="287"/>
        <v>0</v>
      </c>
      <c r="L178" s="344">
        <f t="shared" ca="1" si="287"/>
        <v>0</v>
      </c>
      <c r="M178" s="344">
        <f t="shared" ca="1" si="287"/>
        <v>0</v>
      </c>
      <c r="N178" s="344">
        <f t="shared" ca="1" si="287"/>
        <v>0</v>
      </c>
      <c r="O178" s="344">
        <f t="shared" ca="1" si="287"/>
        <v>0</v>
      </c>
      <c r="P178" s="344">
        <f t="shared" ca="1" si="287"/>
        <v>0</v>
      </c>
      <c r="Q178" s="344">
        <f t="shared" ca="1" si="287"/>
        <v>0</v>
      </c>
      <c r="R178" s="344">
        <f t="shared" ca="1" si="287"/>
        <v>0</v>
      </c>
      <c r="S178" s="344">
        <f t="shared" ca="1" si="287"/>
        <v>0</v>
      </c>
      <c r="T178" s="344">
        <f t="shared" ca="1" si="287"/>
        <v>0</v>
      </c>
      <c r="U178" s="344">
        <f t="shared" ca="1" si="287"/>
        <v>0</v>
      </c>
      <c r="V178" s="344">
        <f t="shared" ca="1" si="287"/>
        <v>0</v>
      </c>
      <c r="W178" s="344">
        <f t="shared" ca="1" si="287"/>
        <v>0</v>
      </c>
      <c r="X178" s="344">
        <f t="shared" ca="1" si="287"/>
        <v>0</v>
      </c>
      <c r="Y178" s="344">
        <f t="shared" ca="1" si="287"/>
        <v>0</v>
      </c>
      <c r="Z178" s="344">
        <f t="shared" ca="1" si="287"/>
        <v>0</v>
      </c>
      <c r="AA178" s="344">
        <f t="shared" ca="1" si="287"/>
        <v>0</v>
      </c>
      <c r="AB178" s="344">
        <f t="shared" ca="1" si="287"/>
        <v>0</v>
      </c>
      <c r="AC178" s="344">
        <f t="shared" ca="1" si="287"/>
        <v>0</v>
      </c>
      <c r="AD178" s="344">
        <f t="shared" ca="1" si="287"/>
        <v>0</v>
      </c>
      <c r="AE178" s="344">
        <f t="shared" ca="1" si="287"/>
        <v>0</v>
      </c>
      <c r="AF178" s="344">
        <f t="shared" ca="1" si="287"/>
        <v>0</v>
      </c>
      <c r="AG178" s="344">
        <f t="shared" ca="1" si="287"/>
        <v>0</v>
      </c>
      <c r="AH178" s="344">
        <f t="shared" ca="1" si="287"/>
        <v>0</v>
      </c>
      <c r="AI178" s="344">
        <f t="shared" ca="1" si="287"/>
        <v>0</v>
      </c>
      <c r="AJ178" s="344">
        <f t="shared" ca="1" si="287"/>
        <v>0</v>
      </c>
      <c r="AK178" s="344">
        <f t="shared" ca="1" si="287"/>
        <v>0</v>
      </c>
      <c r="AL178" s="344">
        <f t="shared" ca="1" si="287"/>
        <v>0</v>
      </c>
      <c r="AM178" s="344">
        <f t="shared" ca="1" si="287"/>
        <v>0</v>
      </c>
      <c r="AN178" s="344">
        <f t="shared" ca="1" si="287"/>
        <v>0</v>
      </c>
      <c r="AO178" s="344">
        <f t="shared" ca="1" si="287"/>
        <v>0</v>
      </c>
      <c r="AP178" s="344">
        <f t="shared" ca="1" si="287"/>
        <v>0</v>
      </c>
      <c r="AQ178" s="344">
        <f t="shared" ca="1" si="287"/>
        <v>0</v>
      </c>
      <c r="AR178" s="344">
        <f t="shared" ca="1" si="287"/>
        <v>0</v>
      </c>
      <c r="AS178" s="344">
        <f t="shared" ca="1" si="287"/>
        <v>0</v>
      </c>
      <c r="AT178" s="344">
        <f t="shared" ca="1" si="287"/>
        <v>0</v>
      </c>
      <c r="AU178" s="344">
        <f t="shared" ca="1" si="287"/>
        <v>0</v>
      </c>
      <c r="AV178" s="344">
        <f t="shared" ca="1" si="287"/>
        <v>0</v>
      </c>
      <c r="AW178" s="344">
        <f t="shared" ca="1" si="287"/>
        <v>0</v>
      </c>
      <c r="AX178" s="344">
        <f t="shared" ca="1" si="287"/>
        <v>0</v>
      </c>
      <c r="AY178" s="344">
        <f t="shared" ca="1" si="287"/>
        <v>0</v>
      </c>
      <c r="AZ178" s="344">
        <f t="shared" ca="1" si="287"/>
        <v>0</v>
      </c>
      <c r="BA178" s="344">
        <f t="shared" ca="1" si="287"/>
        <v>0</v>
      </c>
      <c r="BB178" s="344">
        <f t="shared" ca="1" si="287"/>
        <v>0</v>
      </c>
      <c r="BC178" s="344">
        <f t="shared" ca="1" si="287"/>
        <v>0</v>
      </c>
      <c r="BD178" s="344">
        <f t="shared" ca="1" si="287"/>
        <v>0</v>
      </c>
      <c r="BE178" s="344">
        <f t="shared" ca="1" si="287"/>
        <v>0</v>
      </c>
      <c r="BF178" s="344">
        <f t="shared" ca="1" si="287"/>
        <v>0</v>
      </c>
      <c r="BG178" s="344">
        <f t="shared" ca="1" si="287"/>
        <v>0</v>
      </c>
      <c r="BH178" s="344">
        <f t="shared" ca="1" si="287"/>
        <v>0</v>
      </c>
      <c r="BI178" s="344">
        <f t="shared" ca="1" si="287"/>
        <v>0</v>
      </c>
      <c r="BJ178" s="344">
        <f t="shared" ca="1" si="287"/>
        <v>0</v>
      </c>
      <c r="BK178" s="344">
        <f t="shared" ca="1" si="287"/>
        <v>0</v>
      </c>
      <c r="BL178" s="344">
        <f t="shared" ca="1" si="287"/>
        <v>0</v>
      </c>
      <c r="BM178" s="344">
        <f t="shared" ca="1" si="287"/>
        <v>0</v>
      </c>
      <c r="BN178" s="344">
        <f t="shared" ca="1" si="287"/>
        <v>0</v>
      </c>
      <c r="BO178" s="344">
        <f t="shared" ca="1" si="287"/>
        <v>0</v>
      </c>
      <c r="BP178" s="344">
        <f t="shared" ca="1" si="287"/>
        <v>0</v>
      </c>
      <c r="BQ178" s="344">
        <f t="shared" ca="1" si="287"/>
        <v>0</v>
      </c>
      <c r="BR178" s="344">
        <f t="shared" ca="1" si="285"/>
        <v>0</v>
      </c>
      <c r="BS178" s="344">
        <f t="shared" ca="1" si="285"/>
        <v>0</v>
      </c>
      <c r="BT178" s="344">
        <f t="shared" ca="1" si="285"/>
        <v>0</v>
      </c>
      <c r="BU178" s="344">
        <f t="shared" si="285"/>
        <v>0</v>
      </c>
      <c r="BV178" s="344">
        <f t="shared" si="285"/>
        <v>0</v>
      </c>
      <c r="BW178" s="344">
        <f t="shared" si="285"/>
        <v>0</v>
      </c>
      <c r="BX178" s="344">
        <f t="shared" si="285"/>
        <v>0</v>
      </c>
      <c r="BY178" s="344">
        <f t="shared" si="285"/>
        <v>0</v>
      </c>
      <c r="BZ178" s="344">
        <f t="shared" si="285"/>
        <v>0</v>
      </c>
      <c r="CA178" s="344">
        <f t="shared" si="285"/>
        <v>0</v>
      </c>
      <c r="CB178" s="344">
        <f t="shared" si="285"/>
        <v>0</v>
      </c>
      <c r="CC178" s="344">
        <f t="shared" si="285"/>
        <v>0</v>
      </c>
      <c r="CD178" s="344">
        <f t="shared" si="285"/>
        <v>0</v>
      </c>
      <c r="CE178" s="344">
        <f t="shared" si="285"/>
        <v>0</v>
      </c>
      <c r="CF178" s="344">
        <f t="shared" si="285"/>
        <v>0</v>
      </c>
      <c r="CG178" s="344">
        <f t="shared" si="285"/>
        <v>0</v>
      </c>
      <c r="CH178" s="344">
        <f t="shared" si="285"/>
        <v>0</v>
      </c>
      <c r="CI178" s="344">
        <f t="shared" si="285"/>
        <v>0</v>
      </c>
      <c r="CJ178" s="344">
        <f t="shared" si="285"/>
        <v>0</v>
      </c>
      <c r="CK178" s="344">
        <f t="shared" si="285"/>
        <v>0</v>
      </c>
      <c r="CL178" s="344">
        <f t="shared" si="285"/>
        <v>0</v>
      </c>
      <c r="CM178" s="344">
        <f t="shared" si="285"/>
        <v>0</v>
      </c>
      <c r="CN178" s="344">
        <f t="shared" si="285"/>
        <v>0</v>
      </c>
      <c r="CO178" s="344">
        <f t="shared" si="285"/>
        <v>0</v>
      </c>
      <c r="CP178" s="344">
        <f t="shared" si="285"/>
        <v>0</v>
      </c>
      <c r="CQ178" s="344">
        <f t="shared" si="285"/>
        <v>0</v>
      </c>
      <c r="CR178" s="344">
        <f t="shared" si="285"/>
        <v>0</v>
      </c>
      <c r="CS178" s="344">
        <f t="shared" si="285"/>
        <v>0</v>
      </c>
    </row>
    <row r="179" spans="1:97" s="337" customFormat="1" x14ac:dyDescent="0.25">
      <c r="A179" s="337">
        <f t="shared" ref="A179:C179" si="289">A42</f>
        <v>0</v>
      </c>
      <c r="B179" s="337" t="str">
        <f t="shared" si="289"/>
        <v>0 0</v>
      </c>
      <c r="C179" s="344">
        <f t="shared" si="289"/>
        <v>0</v>
      </c>
      <c r="D179" s="344">
        <f ca="1">IFERROR(('JA basår'!$N31+'JA basår'!$N61)*$B$139 ^(MIN(D$154-2017,$B$140-2017))*INDEX($B$145:$E$151,MATCH($A179,$A$145:$A$151,0),MATCH(D$154,$B$143:$E$143,1))^(D$154-$D$154),0)</f>
        <v>0</v>
      </c>
      <c r="E179" s="344">
        <f t="shared" ca="1" si="255"/>
        <v>0</v>
      </c>
      <c r="F179" s="344">
        <f t="shared" ca="1" si="287"/>
        <v>0</v>
      </c>
      <c r="G179" s="344">
        <f t="shared" ca="1" si="287"/>
        <v>0</v>
      </c>
      <c r="H179" s="344">
        <f t="shared" ca="1" si="287"/>
        <v>0</v>
      </c>
      <c r="I179" s="344">
        <f t="shared" ca="1" si="287"/>
        <v>0</v>
      </c>
      <c r="J179" s="344">
        <f t="shared" ca="1" si="287"/>
        <v>0</v>
      </c>
      <c r="K179" s="344">
        <f t="shared" ca="1" si="287"/>
        <v>0</v>
      </c>
      <c r="L179" s="344">
        <f t="shared" ca="1" si="287"/>
        <v>0</v>
      </c>
      <c r="M179" s="344">
        <f t="shared" ca="1" si="287"/>
        <v>0</v>
      </c>
      <c r="N179" s="344">
        <f t="shared" ca="1" si="287"/>
        <v>0</v>
      </c>
      <c r="O179" s="344">
        <f t="shared" ca="1" si="287"/>
        <v>0</v>
      </c>
      <c r="P179" s="344">
        <f t="shared" ca="1" si="287"/>
        <v>0</v>
      </c>
      <c r="Q179" s="344">
        <f t="shared" ca="1" si="287"/>
        <v>0</v>
      </c>
      <c r="R179" s="344">
        <f t="shared" ca="1" si="287"/>
        <v>0</v>
      </c>
      <c r="S179" s="344">
        <f t="shared" ca="1" si="287"/>
        <v>0</v>
      </c>
      <c r="T179" s="344">
        <f t="shared" ca="1" si="287"/>
        <v>0</v>
      </c>
      <c r="U179" s="344">
        <f t="shared" ca="1" si="287"/>
        <v>0</v>
      </c>
      <c r="V179" s="344">
        <f t="shared" ca="1" si="287"/>
        <v>0</v>
      </c>
      <c r="W179" s="344">
        <f t="shared" ca="1" si="287"/>
        <v>0</v>
      </c>
      <c r="X179" s="344">
        <f t="shared" ca="1" si="287"/>
        <v>0</v>
      </c>
      <c r="Y179" s="344">
        <f t="shared" ca="1" si="287"/>
        <v>0</v>
      </c>
      <c r="Z179" s="344">
        <f t="shared" ca="1" si="287"/>
        <v>0</v>
      </c>
      <c r="AA179" s="344">
        <f t="shared" ca="1" si="287"/>
        <v>0</v>
      </c>
      <c r="AB179" s="344">
        <f t="shared" ca="1" si="287"/>
        <v>0</v>
      </c>
      <c r="AC179" s="344">
        <f t="shared" ca="1" si="287"/>
        <v>0</v>
      </c>
      <c r="AD179" s="344">
        <f t="shared" ca="1" si="287"/>
        <v>0</v>
      </c>
      <c r="AE179" s="344">
        <f t="shared" ca="1" si="287"/>
        <v>0</v>
      </c>
      <c r="AF179" s="344">
        <f t="shared" ca="1" si="287"/>
        <v>0</v>
      </c>
      <c r="AG179" s="344">
        <f t="shared" ca="1" si="287"/>
        <v>0</v>
      </c>
      <c r="AH179" s="344">
        <f t="shared" ca="1" si="287"/>
        <v>0</v>
      </c>
      <c r="AI179" s="344">
        <f t="shared" ca="1" si="287"/>
        <v>0</v>
      </c>
      <c r="AJ179" s="344">
        <f t="shared" ca="1" si="287"/>
        <v>0</v>
      </c>
      <c r="AK179" s="344">
        <f t="shared" ca="1" si="287"/>
        <v>0</v>
      </c>
      <c r="AL179" s="344">
        <f t="shared" ca="1" si="287"/>
        <v>0</v>
      </c>
      <c r="AM179" s="344">
        <f t="shared" ca="1" si="287"/>
        <v>0</v>
      </c>
      <c r="AN179" s="344">
        <f t="shared" ca="1" si="287"/>
        <v>0</v>
      </c>
      <c r="AO179" s="344">
        <f t="shared" ca="1" si="287"/>
        <v>0</v>
      </c>
      <c r="AP179" s="344">
        <f t="shared" ca="1" si="287"/>
        <v>0</v>
      </c>
      <c r="AQ179" s="344">
        <f t="shared" ca="1" si="287"/>
        <v>0</v>
      </c>
      <c r="AR179" s="344">
        <f t="shared" ca="1" si="287"/>
        <v>0</v>
      </c>
      <c r="AS179" s="344">
        <f t="shared" ca="1" si="287"/>
        <v>0</v>
      </c>
      <c r="AT179" s="344">
        <f t="shared" ca="1" si="287"/>
        <v>0</v>
      </c>
      <c r="AU179" s="344">
        <f t="shared" ca="1" si="287"/>
        <v>0</v>
      </c>
      <c r="AV179" s="344">
        <f t="shared" ca="1" si="287"/>
        <v>0</v>
      </c>
      <c r="AW179" s="344">
        <f t="shared" ca="1" si="287"/>
        <v>0</v>
      </c>
      <c r="AX179" s="344">
        <f t="shared" ca="1" si="287"/>
        <v>0</v>
      </c>
      <c r="AY179" s="344">
        <f t="shared" ca="1" si="287"/>
        <v>0</v>
      </c>
      <c r="AZ179" s="344">
        <f t="shared" ca="1" si="287"/>
        <v>0</v>
      </c>
      <c r="BA179" s="344">
        <f t="shared" ca="1" si="287"/>
        <v>0</v>
      </c>
      <c r="BB179" s="344">
        <f t="shared" ca="1" si="287"/>
        <v>0</v>
      </c>
      <c r="BC179" s="344">
        <f t="shared" ca="1" si="287"/>
        <v>0</v>
      </c>
      <c r="BD179" s="344">
        <f t="shared" ca="1" si="287"/>
        <v>0</v>
      </c>
      <c r="BE179" s="344">
        <f t="shared" ca="1" si="287"/>
        <v>0</v>
      </c>
      <c r="BF179" s="344">
        <f t="shared" ca="1" si="287"/>
        <v>0</v>
      </c>
      <c r="BG179" s="344">
        <f t="shared" ca="1" si="287"/>
        <v>0</v>
      </c>
      <c r="BH179" s="344">
        <f t="shared" ca="1" si="287"/>
        <v>0</v>
      </c>
      <c r="BI179" s="344">
        <f t="shared" ca="1" si="287"/>
        <v>0</v>
      </c>
      <c r="BJ179" s="344">
        <f t="shared" ca="1" si="287"/>
        <v>0</v>
      </c>
      <c r="BK179" s="344">
        <f t="shared" ca="1" si="287"/>
        <v>0</v>
      </c>
      <c r="BL179" s="344">
        <f t="shared" ca="1" si="287"/>
        <v>0</v>
      </c>
      <c r="BM179" s="344">
        <f t="shared" ca="1" si="287"/>
        <v>0</v>
      </c>
      <c r="BN179" s="344">
        <f t="shared" ca="1" si="287"/>
        <v>0</v>
      </c>
      <c r="BO179" s="344">
        <f t="shared" ca="1" si="287"/>
        <v>0</v>
      </c>
      <c r="BP179" s="344">
        <f t="shared" ca="1" si="287"/>
        <v>0</v>
      </c>
      <c r="BQ179" s="344">
        <f t="shared" ca="1" si="287"/>
        <v>0</v>
      </c>
      <c r="BR179" s="344">
        <f t="shared" ca="1" si="285"/>
        <v>0</v>
      </c>
      <c r="BS179" s="344">
        <f t="shared" ca="1" si="285"/>
        <v>0</v>
      </c>
      <c r="BT179" s="344">
        <f t="shared" ca="1" si="285"/>
        <v>0</v>
      </c>
      <c r="BU179" s="344">
        <f t="shared" si="285"/>
        <v>0</v>
      </c>
      <c r="BV179" s="344">
        <f t="shared" si="285"/>
        <v>0</v>
      </c>
      <c r="BW179" s="344">
        <f t="shared" si="285"/>
        <v>0</v>
      </c>
      <c r="BX179" s="344">
        <f t="shared" si="285"/>
        <v>0</v>
      </c>
      <c r="BY179" s="344">
        <f t="shared" si="285"/>
        <v>0</v>
      </c>
      <c r="BZ179" s="344">
        <f t="shared" si="285"/>
        <v>0</v>
      </c>
      <c r="CA179" s="344">
        <f t="shared" si="285"/>
        <v>0</v>
      </c>
      <c r="CB179" s="344">
        <f t="shared" si="285"/>
        <v>0</v>
      </c>
      <c r="CC179" s="344">
        <f t="shared" si="285"/>
        <v>0</v>
      </c>
      <c r="CD179" s="344">
        <f t="shared" si="285"/>
        <v>0</v>
      </c>
      <c r="CE179" s="344">
        <f t="shared" si="285"/>
        <v>0</v>
      </c>
      <c r="CF179" s="344">
        <f t="shared" si="285"/>
        <v>0</v>
      </c>
      <c r="CG179" s="344">
        <f t="shared" si="285"/>
        <v>0</v>
      </c>
      <c r="CH179" s="344">
        <f t="shared" si="285"/>
        <v>0</v>
      </c>
      <c r="CI179" s="344">
        <f t="shared" si="285"/>
        <v>0</v>
      </c>
      <c r="CJ179" s="344">
        <f t="shared" si="285"/>
        <v>0</v>
      </c>
      <c r="CK179" s="344">
        <f t="shared" si="285"/>
        <v>0</v>
      </c>
      <c r="CL179" s="344">
        <f t="shared" si="285"/>
        <v>0</v>
      </c>
      <c r="CM179" s="344">
        <f t="shared" si="285"/>
        <v>0</v>
      </c>
      <c r="CN179" s="344">
        <f t="shared" si="285"/>
        <v>0</v>
      </c>
      <c r="CO179" s="344">
        <f t="shared" si="285"/>
        <v>0</v>
      </c>
      <c r="CP179" s="344">
        <f t="shared" si="285"/>
        <v>0</v>
      </c>
      <c r="CQ179" s="344">
        <f t="shared" si="285"/>
        <v>0</v>
      </c>
      <c r="CR179" s="344">
        <f t="shared" si="285"/>
        <v>0</v>
      </c>
      <c r="CS179" s="344">
        <f t="shared" si="285"/>
        <v>0</v>
      </c>
    </row>
    <row r="180" spans="1:97" s="337" customFormat="1" ht="13" x14ac:dyDescent="0.3">
      <c r="A180" s="347"/>
      <c r="B180" s="347"/>
      <c r="C180" s="347"/>
      <c r="D180" s="348">
        <f ca="1">SUM(D155:D179)</f>
        <v>0</v>
      </c>
      <c r="E180" s="348">
        <f t="shared" ref="E180:BP180" ca="1" si="290">SUM(E155:E179)</f>
        <v>0</v>
      </c>
      <c r="F180" s="348">
        <f t="shared" ca="1" si="290"/>
        <v>0</v>
      </c>
      <c r="G180" s="348">
        <f t="shared" ca="1" si="290"/>
        <v>0</v>
      </c>
      <c r="H180" s="348">
        <f t="shared" ca="1" si="290"/>
        <v>0</v>
      </c>
      <c r="I180" s="348">
        <f t="shared" ca="1" si="290"/>
        <v>0</v>
      </c>
      <c r="J180" s="348">
        <f t="shared" ca="1" si="290"/>
        <v>0</v>
      </c>
      <c r="K180" s="348">
        <f t="shared" ca="1" si="290"/>
        <v>0</v>
      </c>
      <c r="L180" s="348">
        <f t="shared" ca="1" si="290"/>
        <v>0</v>
      </c>
      <c r="M180" s="348">
        <f t="shared" ca="1" si="290"/>
        <v>0</v>
      </c>
      <c r="N180" s="348">
        <f t="shared" ca="1" si="290"/>
        <v>0</v>
      </c>
      <c r="O180" s="348">
        <f t="shared" ca="1" si="290"/>
        <v>0</v>
      </c>
      <c r="P180" s="348">
        <f t="shared" ca="1" si="290"/>
        <v>0</v>
      </c>
      <c r="Q180" s="348">
        <f t="shared" ca="1" si="290"/>
        <v>0</v>
      </c>
      <c r="R180" s="348">
        <f t="shared" ca="1" si="290"/>
        <v>0</v>
      </c>
      <c r="S180" s="348">
        <f t="shared" ca="1" si="290"/>
        <v>0</v>
      </c>
      <c r="T180" s="348">
        <f t="shared" ca="1" si="290"/>
        <v>0</v>
      </c>
      <c r="U180" s="348">
        <f t="shared" ca="1" si="290"/>
        <v>0</v>
      </c>
      <c r="V180" s="348">
        <f t="shared" ca="1" si="290"/>
        <v>0</v>
      </c>
      <c r="W180" s="348">
        <f t="shared" ca="1" si="290"/>
        <v>0</v>
      </c>
      <c r="X180" s="348">
        <f t="shared" ca="1" si="290"/>
        <v>0</v>
      </c>
      <c r="Y180" s="348">
        <f t="shared" ca="1" si="290"/>
        <v>0</v>
      </c>
      <c r="Z180" s="348">
        <f t="shared" ca="1" si="290"/>
        <v>0</v>
      </c>
      <c r="AA180" s="348">
        <f t="shared" ca="1" si="290"/>
        <v>0</v>
      </c>
      <c r="AB180" s="348">
        <f t="shared" ca="1" si="290"/>
        <v>0</v>
      </c>
      <c r="AC180" s="348">
        <f t="shared" ca="1" si="290"/>
        <v>0</v>
      </c>
      <c r="AD180" s="348">
        <f t="shared" ca="1" si="290"/>
        <v>0</v>
      </c>
      <c r="AE180" s="348">
        <f t="shared" ca="1" si="290"/>
        <v>0</v>
      </c>
      <c r="AF180" s="348">
        <f t="shared" ca="1" si="290"/>
        <v>0</v>
      </c>
      <c r="AG180" s="348">
        <f t="shared" ca="1" si="290"/>
        <v>0</v>
      </c>
      <c r="AH180" s="348">
        <f t="shared" ca="1" si="290"/>
        <v>0</v>
      </c>
      <c r="AI180" s="348">
        <f t="shared" ca="1" si="290"/>
        <v>0</v>
      </c>
      <c r="AJ180" s="348">
        <f t="shared" ca="1" si="290"/>
        <v>0</v>
      </c>
      <c r="AK180" s="348">
        <f t="shared" ca="1" si="290"/>
        <v>0</v>
      </c>
      <c r="AL180" s="348">
        <f t="shared" ca="1" si="290"/>
        <v>0</v>
      </c>
      <c r="AM180" s="348">
        <f t="shared" ca="1" si="290"/>
        <v>0</v>
      </c>
      <c r="AN180" s="348">
        <f t="shared" ca="1" si="290"/>
        <v>0</v>
      </c>
      <c r="AO180" s="348">
        <f t="shared" ca="1" si="290"/>
        <v>0</v>
      </c>
      <c r="AP180" s="348">
        <f t="shared" ca="1" si="290"/>
        <v>0</v>
      </c>
      <c r="AQ180" s="348">
        <f t="shared" ca="1" si="290"/>
        <v>0</v>
      </c>
      <c r="AR180" s="348">
        <f t="shared" ca="1" si="290"/>
        <v>0</v>
      </c>
      <c r="AS180" s="348">
        <f t="shared" ca="1" si="290"/>
        <v>0</v>
      </c>
      <c r="AT180" s="348">
        <f t="shared" ca="1" si="290"/>
        <v>0</v>
      </c>
      <c r="AU180" s="348">
        <f t="shared" ca="1" si="290"/>
        <v>0</v>
      </c>
      <c r="AV180" s="348">
        <f t="shared" ca="1" si="290"/>
        <v>0</v>
      </c>
      <c r="AW180" s="348">
        <f t="shared" ca="1" si="290"/>
        <v>0</v>
      </c>
      <c r="AX180" s="348">
        <f t="shared" ca="1" si="290"/>
        <v>0</v>
      </c>
      <c r="AY180" s="348">
        <f t="shared" ca="1" si="290"/>
        <v>0</v>
      </c>
      <c r="AZ180" s="348">
        <f t="shared" ca="1" si="290"/>
        <v>0</v>
      </c>
      <c r="BA180" s="348">
        <f t="shared" ca="1" si="290"/>
        <v>0</v>
      </c>
      <c r="BB180" s="348">
        <f t="shared" ca="1" si="290"/>
        <v>0</v>
      </c>
      <c r="BC180" s="348">
        <f t="shared" ca="1" si="290"/>
        <v>0</v>
      </c>
      <c r="BD180" s="348">
        <f t="shared" ca="1" si="290"/>
        <v>0</v>
      </c>
      <c r="BE180" s="348">
        <f t="shared" ca="1" si="290"/>
        <v>0</v>
      </c>
      <c r="BF180" s="348">
        <f t="shared" ca="1" si="290"/>
        <v>0</v>
      </c>
      <c r="BG180" s="348">
        <f t="shared" ca="1" si="290"/>
        <v>0</v>
      </c>
      <c r="BH180" s="348">
        <f t="shared" ca="1" si="290"/>
        <v>0</v>
      </c>
      <c r="BI180" s="348">
        <f t="shared" ca="1" si="290"/>
        <v>0</v>
      </c>
      <c r="BJ180" s="348">
        <f t="shared" ca="1" si="290"/>
        <v>0</v>
      </c>
      <c r="BK180" s="348">
        <f t="shared" ca="1" si="290"/>
        <v>0</v>
      </c>
      <c r="BL180" s="348">
        <f t="shared" ca="1" si="290"/>
        <v>0</v>
      </c>
      <c r="BM180" s="348">
        <f t="shared" ca="1" si="290"/>
        <v>0</v>
      </c>
      <c r="BN180" s="348">
        <f t="shared" ca="1" si="290"/>
        <v>0</v>
      </c>
      <c r="BO180" s="348">
        <f t="shared" ca="1" si="290"/>
        <v>0</v>
      </c>
      <c r="BP180" s="348">
        <f t="shared" ca="1" si="290"/>
        <v>0</v>
      </c>
      <c r="BQ180" s="348">
        <f t="shared" ref="BQ180:CS180" ca="1" si="291">SUM(BQ155:BQ179)</f>
        <v>0</v>
      </c>
      <c r="BR180" s="348">
        <f t="shared" ca="1" si="291"/>
        <v>0</v>
      </c>
      <c r="BS180" s="348">
        <f t="shared" ca="1" si="291"/>
        <v>0</v>
      </c>
      <c r="BT180" s="348">
        <f t="shared" ca="1" si="291"/>
        <v>0</v>
      </c>
      <c r="BU180" s="348">
        <f t="shared" si="291"/>
        <v>0</v>
      </c>
      <c r="BV180" s="348">
        <f t="shared" si="291"/>
        <v>0</v>
      </c>
      <c r="BW180" s="348">
        <f t="shared" si="291"/>
        <v>0</v>
      </c>
      <c r="BX180" s="348">
        <f t="shared" si="291"/>
        <v>0</v>
      </c>
      <c r="BY180" s="348">
        <f t="shared" si="291"/>
        <v>0</v>
      </c>
      <c r="BZ180" s="348">
        <f t="shared" si="291"/>
        <v>0</v>
      </c>
      <c r="CA180" s="348">
        <f t="shared" si="291"/>
        <v>0</v>
      </c>
      <c r="CB180" s="348">
        <f t="shared" si="291"/>
        <v>0</v>
      </c>
      <c r="CC180" s="348">
        <f t="shared" si="291"/>
        <v>0</v>
      </c>
      <c r="CD180" s="348">
        <f t="shared" si="291"/>
        <v>0</v>
      </c>
      <c r="CE180" s="348">
        <f t="shared" si="291"/>
        <v>0</v>
      </c>
      <c r="CF180" s="348">
        <f t="shared" si="291"/>
        <v>0</v>
      </c>
      <c r="CG180" s="348">
        <f t="shared" si="291"/>
        <v>0</v>
      </c>
      <c r="CH180" s="348">
        <f t="shared" si="291"/>
        <v>0</v>
      </c>
      <c r="CI180" s="348">
        <f t="shared" si="291"/>
        <v>0</v>
      </c>
      <c r="CJ180" s="348">
        <f t="shared" si="291"/>
        <v>0</v>
      </c>
      <c r="CK180" s="348">
        <f t="shared" si="291"/>
        <v>0</v>
      </c>
      <c r="CL180" s="348">
        <f t="shared" si="291"/>
        <v>0</v>
      </c>
      <c r="CM180" s="348">
        <f t="shared" si="291"/>
        <v>0</v>
      </c>
      <c r="CN180" s="348">
        <f t="shared" si="291"/>
        <v>0</v>
      </c>
      <c r="CO180" s="348">
        <f t="shared" si="291"/>
        <v>0</v>
      </c>
      <c r="CP180" s="348">
        <f t="shared" si="291"/>
        <v>0</v>
      </c>
      <c r="CQ180" s="348">
        <f t="shared" si="291"/>
        <v>0</v>
      </c>
      <c r="CR180" s="348">
        <f t="shared" si="291"/>
        <v>0</v>
      </c>
      <c r="CS180" s="348">
        <f t="shared" si="291"/>
        <v>0</v>
      </c>
    </row>
    <row r="181" spans="1:97" s="337" customFormat="1" x14ac:dyDescent="0.25"/>
    <row r="182" spans="1:97" s="337" customFormat="1" x14ac:dyDescent="0.25"/>
    <row r="183" spans="1:97" s="337" customFormat="1" ht="15.5" x14ac:dyDescent="0.35">
      <c r="A183" s="346" t="s">
        <v>10</v>
      </c>
      <c r="G183" s="345" t="str">
        <f>G152</f>
        <v>Tabellen visar årlig bränsleförbrukning för respektive fartygsklass. Bränsleförbrukningen är dels nedräknad med antagen bränsleeffektivisering, dels uppräknad med godsprognosen (vilken ökar antalet anlöp per år).</v>
      </c>
    </row>
    <row r="184" spans="1:97" s="337" customFormat="1" ht="13" x14ac:dyDescent="0.3">
      <c r="A184" s="347" t="s">
        <v>72</v>
      </c>
      <c r="B184" s="347" t="s">
        <v>51</v>
      </c>
      <c r="C184" s="347" t="s">
        <v>73</v>
      </c>
      <c r="D184" s="347">
        <f t="shared" ref="D184:BO184" si="292">D154</f>
        <v>2019</v>
      </c>
      <c r="E184" s="347">
        <f t="shared" si="292"/>
        <v>2020</v>
      </c>
      <c r="F184" s="347">
        <f t="shared" si="292"/>
        <v>2021</v>
      </c>
      <c r="G184" s="347">
        <f t="shared" si="292"/>
        <v>2022</v>
      </c>
      <c r="H184" s="347">
        <f t="shared" si="292"/>
        <v>2023</v>
      </c>
      <c r="I184" s="347">
        <f t="shared" si="292"/>
        <v>2024</v>
      </c>
      <c r="J184" s="347">
        <f t="shared" si="292"/>
        <v>2025</v>
      </c>
      <c r="K184" s="347">
        <f t="shared" si="292"/>
        <v>2026</v>
      </c>
      <c r="L184" s="347">
        <f t="shared" si="292"/>
        <v>2027</v>
      </c>
      <c r="M184" s="347">
        <f t="shared" si="292"/>
        <v>2028</v>
      </c>
      <c r="N184" s="347">
        <f t="shared" si="292"/>
        <v>2029</v>
      </c>
      <c r="O184" s="347">
        <f t="shared" si="292"/>
        <v>2030</v>
      </c>
      <c r="P184" s="347">
        <f t="shared" si="292"/>
        <v>2031</v>
      </c>
      <c r="Q184" s="347">
        <f t="shared" si="292"/>
        <v>2032</v>
      </c>
      <c r="R184" s="347">
        <f t="shared" si="292"/>
        <v>2033</v>
      </c>
      <c r="S184" s="347">
        <f t="shared" si="292"/>
        <v>2034</v>
      </c>
      <c r="T184" s="347">
        <f t="shared" si="292"/>
        <v>2035</v>
      </c>
      <c r="U184" s="347">
        <f t="shared" si="292"/>
        <v>2036</v>
      </c>
      <c r="V184" s="347">
        <f t="shared" si="292"/>
        <v>2037</v>
      </c>
      <c r="W184" s="347">
        <f t="shared" si="292"/>
        <v>2038</v>
      </c>
      <c r="X184" s="347">
        <f t="shared" si="292"/>
        <v>2039</v>
      </c>
      <c r="Y184" s="347">
        <f t="shared" si="292"/>
        <v>2040</v>
      </c>
      <c r="Z184" s="347">
        <f t="shared" si="292"/>
        <v>2041</v>
      </c>
      <c r="AA184" s="347">
        <f t="shared" si="292"/>
        <v>2042</v>
      </c>
      <c r="AB184" s="347">
        <f t="shared" si="292"/>
        <v>2043</v>
      </c>
      <c r="AC184" s="347">
        <f t="shared" si="292"/>
        <v>2044</v>
      </c>
      <c r="AD184" s="347">
        <f t="shared" si="292"/>
        <v>2045</v>
      </c>
      <c r="AE184" s="347">
        <f t="shared" si="292"/>
        <v>2046</v>
      </c>
      <c r="AF184" s="347">
        <f t="shared" si="292"/>
        <v>2047</v>
      </c>
      <c r="AG184" s="347">
        <f t="shared" si="292"/>
        <v>2048</v>
      </c>
      <c r="AH184" s="347">
        <f t="shared" si="292"/>
        <v>2049</v>
      </c>
      <c r="AI184" s="347">
        <f t="shared" si="292"/>
        <v>2050</v>
      </c>
      <c r="AJ184" s="347">
        <f t="shared" si="292"/>
        <v>2051</v>
      </c>
      <c r="AK184" s="347">
        <f t="shared" si="292"/>
        <v>2052</v>
      </c>
      <c r="AL184" s="347">
        <f t="shared" si="292"/>
        <v>2053</v>
      </c>
      <c r="AM184" s="347">
        <f t="shared" si="292"/>
        <v>2054</v>
      </c>
      <c r="AN184" s="347">
        <f t="shared" si="292"/>
        <v>2055</v>
      </c>
      <c r="AO184" s="347">
        <f t="shared" si="292"/>
        <v>2056</v>
      </c>
      <c r="AP184" s="347">
        <f t="shared" si="292"/>
        <v>2057</v>
      </c>
      <c r="AQ184" s="347">
        <f t="shared" si="292"/>
        <v>2058</v>
      </c>
      <c r="AR184" s="347">
        <f t="shared" si="292"/>
        <v>2059</v>
      </c>
      <c r="AS184" s="347">
        <f t="shared" si="292"/>
        <v>2060</v>
      </c>
      <c r="AT184" s="347">
        <f t="shared" si="292"/>
        <v>2061</v>
      </c>
      <c r="AU184" s="347">
        <f t="shared" si="292"/>
        <v>2062</v>
      </c>
      <c r="AV184" s="347">
        <f t="shared" si="292"/>
        <v>2063</v>
      </c>
      <c r="AW184" s="347">
        <f t="shared" si="292"/>
        <v>2064</v>
      </c>
      <c r="AX184" s="347">
        <f t="shared" si="292"/>
        <v>2065</v>
      </c>
      <c r="AY184" s="347">
        <f t="shared" si="292"/>
        <v>2066</v>
      </c>
      <c r="AZ184" s="347">
        <f t="shared" si="292"/>
        <v>2067</v>
      </c>
      <c r="BA184" s="347">
        <f t="shared" si="292"/>
        <v>2068</v>
      </c>
      <c r="BB184" s="347">
        <f t="shared" si="292"/>
        <v>2069</v>
      </c>
      <c r="BC184" s="347">
        <f t="shared" si="292"/>
        <v>2070</v>
      </c>
      <c r="BD184" s="347">
        <f t="shared" si="292"/>
        <v>2071</v>
      </c>
      <c r="BE184" s="347">
        <f t="shared" si="292"/>
        <v>2072</v>
      </c>
      <c r="BF184" s="347">
        <f t="shared" si="292"/>
        <v>2073</v>
      </c>
      <c r="BG184" s="347">
        <f t="shared" si="292"/>
        <v>2074</v>
      </c>
      <c r="BH184" s="347">
        <f t="shared" si="292"/>
        <v>2075</v>
      </c>
      <c r="BI184" s="347">
        <f t="shared" si="292"/>
        <v>2076</v>
      </c>
      <c r="BJ184" s="347">
        <f t="shared" si="292"/>
        <v>2077</v>
      </c>
      <c r="BK184" s="347">
        <f t="shared" si="292"/>
        <v>2078</v>
      </c>
      <c r="BL184" s="347">
        <f t="shared" si="292"/>
        <v>2079</v>
      </c>
      <c r="BM184" s="347">
        <f t="shared" si="292"/>
        <v>2080</v>
      </c>
      <c r="BN184" s="347">
        <f t="shared" si="292"/>
        <v>2081</v>
      </c>
      <c r="BO184" s="347">
        <f t="shared" si="292"/>
        <v>2082</v>
      </c>
      <c r="BP184" s="347">
        <f t="shared" ref="BP184:CS184" si="293">BP154</f>
        <v>2083</v>
      </c>
      <c r="BQ184" s="347">
        <f t="shared" si="293"/>
        <v>2084</v>
      </c>
      <c r="BR184" s="347">
        <f t="shared" si="293"/>
        <v>2085</v>
      </c>
      <c r="BS184" s="347">
        <f t="shared" si="293"/>
        <v>2086</v>
      </c>
      <c r="BT184" s="347">
        <f t="shared" si="293"/>
        <v>2087</v>
      </c>
      <c r="BU184" s="347">
        <f t="shared" si="293"/>
        <v>2088</v>
      </c>
      <c r="BV184" s="347">
        <f t="shared" si="293"/>
        <v>2089</v>
      </c>
      <c r="BW184" s="347">
        <f t="shared" si="293"/>
        <v>2090</v>
      </c>
      <c r="BX184" s="347">
        <f t="shared" si="293"/>
        <v>2091</v>
      </c>
      <c r="BY184" s="347">
        <f t="shared" si="293"/>
        <v>2092</v>
      </c>
      <c r="BZ184" s="347">
        <f t="shared" si="293"/>
        <v>2093</v>
      </c>
      <c r="CA184" s="347">
        <f t="shared" si="293"/>
        <v>2094</v>
      </c>
      <c r="CB184" s="347">
        <f t="shared" si="293"/>
        <v>2095</v>
      </c>
      <c r="CC184" s="347">
        <f t="shared" si="293"/>
        <v>2096</v>
      </c>
      <c r="CD184" s="347">
        <f t="shared" si="293"/>
        <v>2097</v>
      </c>
      <c r="CE184" s="347">
        <f t="shared" si="293"/>
        <v>2098</v>
      </c>
      <c r="CF184" s="347">
        <f t="shared" si="293"/>
        <v>2099</v>
      </c>
      <c r="CG184" s="347">
        <f t="shared" si="293"/>
        <v>2100</v>
      </c>
      <c r="CH184" s="347">
        <f t="shared" si="293"/>
        <v>2101</v>
      </c>
      <c r="CI184" s="347">
        <f t="shared" si="293"/>
        <v>2102</v>
      </c>
      <c r="CJ184" s="347">
        <f t="shared" si="293"/>
        <v>2103</v>
      </c>
      <c r="CK184" s="347">
        <f t="shared" si="293"/>
        <v>2104</v>
      </c>
      <c r="CL184" s="347">
        <f t="shared" si="293"/>
        <v>2105</v>
      </c>
      <c r="CM184" s="347">
        <f t="shared" si="293"/>
        <v>2106</v>
      </c>
      <c r="CN184" s="347">
        <f t="shared" si="293"/>
        <v>2107</v>
      </c>
      <c r="CO184" s="347">
        <f t="shared" si="293"/>
        <v>2108</v>
      </c>
      <c r="CP184" s="347">
        <f t="shared" si="293"/>
        <v>2109</v>
      </c>
      <c r="CQ184" s="347">
        <f t="shared" si="293"/>
        <v>2110</v>
      </c>
      <c r="CR184" s="347">
        <f t="shared" si="293"/>
        <v>2111</v>
      </c>
      <c r="CS184" s="347">
        <f t="shared" si="293"/>
        <v>2112</v>
      </c>
    </row>
    <row r="185" spans="1:97" s="337" customFormat="1" x14ac:dyDescent="0.25">
      <c r="A185" s="337">
        <f>A155</f>
        <v>0</v>
      </c>
      <c r="B185" s="337" t="str">
        <f t="shared" ref="B185:C185" si="294">B155</f>
        <v>0 0</v>
      </c>
      <c r="C185" s="344">
        <f t="shared" si="294"/>
        <v>0</v>
      </c>
      <c r="D185" s="344">
        <f ca="1">IFERROR(('UA basår'!$N7+'UA basår'!$N37)*$B$139 ^(MIN(D$184-2017,$B$140-2017))*INDEX($B$145:$E$151,MATCH($A185,$A$145:$A$151,0),MATCH(D$184,$B$143:$E$143,1))^(D$184-$D$184),0)</f>
        <v>0</v>
      </c>
      <c r="E185" s="344">
        <f ca="1">IF(E$153="beräknas ej",0,D185*IF(E$184&gt;$B$140,1,$B$139)*IFERROR(INDEX($B$145:$E$151,MATCH($A185,$A$145:$A$151,0),MATCH(E$184,$B$143:$E$143,1)),0))</f>
        <v>0</v>
      </c>
      <c r="F185" s="344">
        <f t="shared" ref="F185:BQ186" ca="1" si="295">IF(F$153="beräknas ej",0,E185*IF(F$184&gt;$B$140,1,$B$139)*IFERROR(INDEX($B$145:$E$151,MATCH($A185,$A$145:$A$151,0),MATCH(F$184,$B$143:$E$143,1)),0))</f>
        <v>0</v>
      </c>
      <c r="G185" s="344">
        <f t="shared" ca="1" si="295"/>
        <v>0</v>
      </c>
      <c r="H185" s="344">
        <f t="shared" ca="1" si="295"/>
        <v>0</v>
      </c>
      <c r="I185" s="344">
        <f t="shared" ca="1" si="295"/>
        <v>0</v>
      </c>
      <c r="J185" s="344">
        <f t="shared" ca="1" si="295"/>
        <v>0</v>
      </c>
      <c r="K185" s="344">
        <f t="shared" ca="1" si="295"/>
        <v>0</v>
      </c>
      <c r="L185" s="344">
        <f t="shared" ca="1" si="295"/>
        <v>0</v>
      </c>
      <c r="M185" s="344">
        <f t="shared" ca="1" si="295"/>
        <v>0</v>
      </c>
      <c r="N185" s="344">
        <f t="shared" ca="1" si="295"/>
        <v>0</v>
      </c>
      <c r="O185" s="344">
        <f t="shared" ca="1" si="295"/>
        <v>0</v>
      </c>
      <c r="P185" s="344">
        <f t="shared" ca="1" si="295"/>
        <v>0</v>
      </c>
      <c r="Q185" s="344">
        <f t="shared" ca="1" si="295"/>
        <v>0</v>
      </c>
      <c r="R185" s="344">
        <f t="shared" ca="1" si="295"/>
        <v>0</v>
      </c>
      <c r="S185" s="344">
        <f t="shared" ca="1" si="295"/>
        <v>0</v>
      </c>
      <c r="T185" s="344">
        <f t="shared" ca="1" si="295"/>
        <v>0</v>
      </c>
      <c r="U185" s="344">
        <f t="shared" ca="1" si="295"/>
        <v>0</v>
      </c>
      <c r="V185" s="344">
        <f t="shared" ca="1" si="295"/>
        <v>0</v>
      </c>
      <c r="W185" s="344">
        <f t="shared" ca="1" si="295"/>
        <v>0</v>
      </c>
      <c r="X185" s="344">
        <f t="shared" ca="1" si="295"/>
        <v>0</v>
      </c>
      <c r="Y185" s="344">
        <f t="shared" ca="1" si="295"/>
        <v>0</v>
      </c>
      <c r="Z185" s="344">
        <f t="shared" ca="1" si="295"/>
        <v>0</v>
      </c>
      <c r="AA185" s="344">
        <f t="shared" ca="1" si="295"/>
        <v>0</v>
      </c>
      <c r="AB185" s="344">
        <f t="shared" ca="1" si="295"/>
        <v>0</v>
      </c>
      <c r="AC185" s="344">
        <f t="shared" ca="1" si="295"/>
        <v>0</v>
      </c>
      <c r="AD185" s="344">
        <f t="shared" ca="1" si="295"/>
        <v>0</v>
      </c>
      <c r="AE185" s="344">
        <f t="shared" ca="1" si="295"/>
        <v>0</v>
      </c>
      <c r="AF185" s="344">
        <f t="shared" ca="1" si="295"/>
        <v>0</v>
      </c>
      <c r="AG185" s="344">
        <f t="shared" ca="1" si="295"/>
        <v>0</v>
      </c>
      <c r="AH185" s="344">
        <f t="shared" ca="1" si="295"/>
        <v>0</v>
      </c>
      <c r="AI185" s="344">
        <f t="shared" ca="1" si="295"/>
        <v>0</v>
      </c>
      <c r="AJ185" s="344">
        <f t="shared" ca="1" si="295"/>
        <v>0</v>
      </c>
      <c r="AK185" s="344">
        <f t="shared" ca="1" si="295"/>
        <v>0</v>
      </c>
      <c r="AL185" s="344">
        <f t="shared" ca="1" si="295"/>
        <v>0</v>
      </c>
      <c r="AM185" s="344">
        <f t="shared" ca="1" si="295"/>
        <v>0</v>
      </c>
      <c r="AN185" s="344">
        <f t="shared" ca="1" si="295"/>
        <v>0</v>
      </c>
      <c r="AO185" s="344">
        <f t="shared" ca="1" si="295"/>
        <v>0</v>
      </c>
      <c r="AP185" s="344">
        <f t="shared" ca="1" si="295"/>
        <v>0</v>
      </c>
      <c r="AQ185" s="344">
        <f t="shared" ca="1" si="295"/>
        <v>0</v>
      </c>
      <c r="AR185" s="344">
        <f t="shared" ca="1" si="295"/>
        <v>0</v>
      </c>
      <c r="AS185" s="344">
        <f t="shared" ca="1" si="295"/>
        <v>0</v>
      </c>
      <c r="AT185" s="344">
        <f t="shared" ca="1" si="295"/>
        <v>0</v>
      </c>
      <c r="AU185" s="344">
        <f t="shared" ca="1" si="295"/>
        <v>0</v>
      </c>
      <c r="AV185" s="344">
        <f t="shared" ca="1" si="295"/>
        <v>0</v>
      </c>
      <c r="AW185" s="344">
        <f t="shared" ca="1" si="295"/>
        <v>0</v>
      </c>
      <c r="AX185" s="344">
        <f t="shared" ca="1" si="295"/>
        <v>0</v>
      </c>
      <c r="AY185" s="344">
        <f t="shared" ca="1" si="295"/>
        <v>0</v>
      </c>
      <c r="AZ185" s="344">
        <f t="shared" ca="1" si="295"/>
        <v>0</v>
      </c>
      <c r="BA185" s="344">
        <f t="shared" ca="1" si="295"/>
        <v>0</v>
      </c>
      <c r="BB185" s="344">
        <f t="shared" ca="1" si="295"/>
        <v>0</v>
      </c>
      <c r="BC185" s="344">
        <f t="shared" ca="1" si="295"/>
        <v>0</v>
      </c>
      <c r="BD185" s="344">
        <f t="shared" ca="1" si="295"/>
        <v>0</v>
      </c>
      <c r="BE185" s="344">
        <f t="shared" ca="1" si="295"/>
        <v>0</v>
      </c>
      <c r="BF185" s="344">
        <f t="shared" ca="1" si="295"/>
        <v>0</v>
      </c>
      <c r="BG185" s="344">
        <f t="shared" ca="1" si="295"/>
        <v>0</v>
      </c>
      <c r="BH185" s="344">
        <f t="shared" ca="1" si="295"/>
        <v>0</v>
      </c>
      <c r="BI185" s="344">
        <f t="shared" ca="1" si="295"/>
        <v>0</v>
      </c>
      <c r="BJ185" s="344">
        <f t="shared" ca="1" si="295"/>
        <v>0</v>
      </c>
      <c r="BK185" s="344">
        <f t="shared" ca="1" si="295"/>
        <v>0</v>
      </c>
      <c r="BL185" s="344">
        <f t="shared" ca="1" si="295"/>
        <v>0</v>
      </c>
      <c r="BM185" s="344">
        <f t="shared" ca="1" si="295"/>
        <v>0</v>
      </c>
      <c r="BN185" s="344">
        <f t="shared" ca="1" si="295"/>
        <v>0</v>
      </c>
      <c r="BO185" s="344">
        <f t="shared" ca="1" si="295"/>
        <v>0</v>
      </c>
      <c r="BP185" s="344">
        <f t="shared" ca="1" si="295"/>
        <v>0</v>
      </c>
      <c r="BQ185" s="344">
        <f t="shared" ca="1" si="295"/>
        <v>0</v>
      </c>
      <c r="BR185" s="344">
        <f t="shared" ref="BR185:CS189" ca="1" si="296">IF(BR$153="beräknas ej",0,BQ185*IF(BR$184&gt;$B$140,1,$B$139)*IFERROR(INDEX($B$145:$E$151,MATCH($A185,$A$145:$A$151,0),MATCH(BR$184,$B$143:$E$143,1)),0))</f>
        <v>0</v>
      </c>
      <c r="BS185" s="344">
        <f t="shared" ca="1" si="296"/>
        <v>0</v>
      </c>
      <c r="BT185" s="344">
        <f t="shared" ca="1" si="296"/>
        <v>0</v>
      </c>
      <c r="BU185" s="344">
        <f t="shared" si="296"/>
        <v>0</v>
      </c>
      <c r="BV185" s="344">
        <f t="shared" si="296"/>
        <v>0</v>
      </c>
      <c r="BW185" s="344">
        <f t="shared" si="296"/>
        <v>0</v>
      </c>
      <c r="BX185" s="344">
        <f t="shared" si="296"/>
        <v>0</v>
      </c>
      <c r="BY185" s="344">
        <f t="shared" si="296"/>
        <v>0</v>
      </c>
      <c r="BZ185" s="344">
        <f t="shared" si="296"/>
        <v>0</v>
      </c>
      <c r="CA185" s="344">
        <f t="shared" si="296"/>
        <v>0</v>
      </c>
      <c r="CB185" s="344">
        <f t="shared" si="296"/>
        <v>0</v>
      </c>
      <c r="CC185" s="344">
        <f t="shared" si="296"/>
        <v>0</v>
      </c>
      <c r="CD185" s="344">
        <f t="shared" si="296"/>
        <v>0</v>
      </c>
      <c r="CE185" s="344">
        <f t="shared" si="296"/>
        <v>0</v>
      </c>
      <c r="CF185" s="344">
        <f t="shared" si="296"/>
        <v>0</v>
      </c>
      <c r="CG185" s="344">
        <f t="shared" si="296"/>
        <v>0</v>
      </c>
      <c r="CH185" s="344">
        <f t="shared" si="296"/>
        <v>0</v>
      </c>
      <c r="CI185" s="344">
        <f t="shared" si="296"/>
        <v>0</v>
      </c>
      <c r="CJ185" s="344">
        <f t="shared" si="296"/>
        <v>0</v>
      </c>
      <c r="CK185" s="344">
        <f t="shared" si="296"/>
        <v>0</v>
      </c>
      <c r="CL185" s="344">
        <f t="shared" si="296"/>
        <v>0</v>
      </c>
      <c r="CM185" s="344">
        <f t="shared" si="296"/>
        <v>0</v>
      </c>
      <c r="CN185" s="344">
        <f t="shared" si="296"/>
        <v>0</v>
      </c>
      <c r="CO185" s="344">
        <f t="shared" si="296"/>
        <v>0</v>
      </c>
      <c r="CP185" s="344">
        <f t="shared" si="296"/>
        <v>0</v>
      </c>
      <c r="CQ185" s="344">
        <f t="shared" si="296"/>
        <v>0</v>
      </c>
      <c r="CR185" s="344">
        <f t="shared" si="296"/>
        <v>0</v>
      </c>
      <c r="CS185" s="344">
        <f t="shared" si="296"/>
        <v>0</v>
      </c>
    </row>
    <row r="186" spans="1:97" s="337" customFormat="1" x14ac:dyDescent="0.25">
      <c r="A186" s="337">
        <f t="shared" ref="A186:C186" si="297">A156</f>
        <v>0</v>
      </c>
      <c r="B186" s="337" t="str">
        <f t="shared" si="297"/>
        <v>0 0</v>
      </c>
      <c r="C186" s="344">
        <f t="shared" si="297"/>
        <v>0</v>
      </c>
      <c r="D186" s="344">
        <f ca="1">IFERROR(('UA basår'!$N8+'UA basår'!$N38)*$B$139 ^(MIN(D$184-2017,$B$140-2017))*INDEX($B$145:$E$151,MATCH($A186,$A$145:$A$151,0),MATCH(D$184,$B$143:$E$143,1))^(D$184-$D$184),0)</f>
        <v>0</v>
      </c>
      <c r="E186" s="344">
        <f t="shared" ref="E186:T209" ca="1" si="298">IF(E$153="beräknas ej",0,D186*IF(E$184&gt;$B$140,1,$B$139)*IFERROR(INDEX($B$145:$E$151,MATCH($A186,$A$145:$A$151,0),MATCH(E$184,$B$143:$E$143,1)),0))</f>
        <v>0</v>
      </c>
      <c r="F186" s="344">
        <f t="shared" ca="1" si="298"/>
        <v>0</v>
      </c>
      <c r="G186" s="344">
        <f t="shared" ca="1" si="298"/>
        <v>0</v>
      </c>
      <c r="H186" s="344">
        <f t="shared" ca="1" si="298"/>
        <v>0</v>
      </c>
      <c r="I186" s="344">
        <f t="shared" ca="1" si="298"/>
        <v>0</v>
      </c>
      <c r="J186" s="344">
        <f t="shared" ca="1" si="298"/>
        <v>0</v>
      </c>
      <c r="K186" s="344">
        <f t="shared" ca="1" si="298"/>
        <v>0</v>
      </c>
      <c r="L186" s="344">
        <f t="shared" ca="1" si="298"/>
        <v>0</v>
      </c>
      <c r="M186" s="344">
        <f t="shared" ca="1" si="298"/>
        <v>0</v>
      </c>
      <c r="N186" s="344">
        <f t="shared" ca="1" si="298"/>
        <v>0</v>
      </c>
      <c r="O186" s="344">
        <f t="shared" ca="1" si="298"/>
        <v>0</v>
      </c>
      <c r="P186" s="344">
        <f t="shared" ca="1" si="298"/>
        <v>0</v>
      </c>
      <c r="Q186" s="344">
        <f t="shared" ca="1" si="298"/>
        <v>0</v>
      </c>
      <c r="R186" s="344">
        <f t="shared" ca="1" si="298"/>
        <v>0</v>
      </c>
      <c r="S186" s="344">
        <f t="shared" ca="1" si="298"/>
        <v>0</v>
      </c>
      <c r="T186" s="344">
        <f t="shared" ca="1" si="298"/>
        <v>0</v>
      </c>
      <c r="U186" s="344">
        <f t="shared" ca="1" si="295"/>
        <v>0</v>
      </c>
      <c r="V186" s="344">
        <f t="shared" ca="1" si="295"/>
        <v>0</v>
      </c>
      <c r="W186" s="344">
        <f t="shared" ca="1" si="295"/>
        <v>0</v>
      </c>
      <c r="X186" s="344">
        <f t="shared" ca="1" si="295"/>
        <v>0</v>
      </c>
      <c r="Y186" s="344">
        <f t="shared" ca="1" si="295"/>
        <v>0</v>
      </c>
      <c r="Z186" s="344">
        <f t="shared" ca="1" si="295"/>
        <v>0</v>
      </c>
      <c r="AA186" s="344">
        <f t="shared" ca="1" si="295"/>
        <v>0</v>
      </c>
      <c r="AB186" s="344">
        <f t="shared" ca="1" si="295"/>
        <v>0</v>
      </c>
      <c r="AC186" s="344">
        <f t="shared" ca="1" si="295"/>
        <v>0</v>
      </c>
      <c r="AD186" s="344">
        <f t="shared" ca="1" si="295"/>
        <v>0</v>
      </c>
      <c r="AE186" s="344">
        <f t="shared" ca="1" si="295"/>
        <v>0</v>
      </c>
      <c r="AF186" s="344">
        <f t="shared" ca="1" si="295"/>
        <v>0</v>
      </c>
      <c r="AG186" s="344">
        <f t="shared" ca="1" si="295"/>
        <v>0</v>
      </c>
      <c r="AH186" s="344">
        <f t="shared" ca="1" si="295"/>
        <v>0</v>
      </c>
      <c r="AI186" s="344">
        <f t="shared" ca="1" si="295"/>
        <v>0</v>
      </c>
      <c r="AJ186" s="344">
        <f t="shared" ca="1" si="295"/>
        <v>0</v>
      </c>
      <c r="AK186" s="344">
        <f t="shared" ca="1" si="295"/>
        <v>0</v>
      </c>
      <c r="AL186" s="344">
        <f t="shared" ca="1" si="295"/>
        <v>0</v>
      </c>
      <c r="AM186" s="344">
        <f t="shared" ca="1" si="295"/>
        <v>0</v>
      </c>
      <c r="AN186" s="344">
        <f t="shared" ca="1" si="295"/>
        <v>0</v>
      </c>
      <c r="AO186" s="344">
        <f t="shared" ca="1" si="295"/>
        <v>0</v>
      </c>
      <c r="AP186" s="344">
        <f t="shared" ca="1" si="295"/>
        <v>0</v>
      </c>
      <c r="AQ186" s="344">
        <f t="shared" ca="1" si="295"/>
        <v>0</v>
      </c>
      <c r="AR186" s="344">
        <f t="shared" ca="1" si="295"/>
        <v>0</v>
      </c>
      <c r="AS186" s="344">
        <f t="shared" ca="1" si="295"/>
        <v>0</v>
      </c>
      <c r="AT186" s="344">
        <f t="shared" ca="1" si="295"/>
        <v>0</v>
      </c>
      <c r="AU186" s="344">
        <f t="shared" ca="1" si="295"/>
        <v>0</v>
      </c>
      <c r="AV186" s="344">
        <f t="shared" ca="1" si="295"/>
        <v>0</v>
      </c>
      <c r="AW186" s="344">
        <f t="shared" ca="1" si="295"/>
        <v>0</v>
      </c>
      <c r="AX186" s="344">
        <f t="shared" ca="1" si="295"/>
        <v>0</v>
      </c>
      <c r="AY186" s="344">
        <f t="shared" ca="1" si="295"/>
        <v>0</v>
      </c>
      <c r="AZ186" s="344">
        <f t="shared" ca="1" si="295"/>
        <v>0</v>
      </c>
      <c r="BA186" s="344">
        <f t="shared" ca="1" si="295"/>
        <v>0</v>
      </c>
      <c r="BB186" s="344">
        <f t="shared" ca="1" si="295"/>
        <v>0</v>
      </c>
      <c r="BC186" s="344">
        <f t="shared" ca="1" si="295"/>
        <v>0</v>
      </c>
      <c r="BD186" s="344">
        <f t="shared" ca="1" si="295"/>
        <v>0</v>
      </c>
      <c r="BE186" s="344">
        <f t="shared" ca="1" si="295"/>
        <v>0</v>
      </c>
      <c r="BF186" s="344">
        <f t="shared" ca="1" si="295"/>
        <v>0</v>
      </c>
      <c r="BG186" s="344">
        <f t="shared" ca="1" si="295"/>
        <v>0</v>
      </c>
      <c r="BH186" s="344">
        <f t="shared" ca="1" si="295"/>
        <v>0</v>
      </c>
      <c r="BI186" s="344">
        <f t="shared" ca="1" si="295"/>
        <v>0</v>
      </c>
      <c r="BJ186" s="344">
        <f t="shared" ca="1" si="295"/>
        <v>0</v>
      </c>
      <c r="BK186" s="344">
        <f t="shared" ca="1" si="295"/>
        <v>0</v>
      </c>
      <c r="BL186" s="344">
        <f t="shared" ca="1" si="295"/>
        <v>0</v>
      </c>
      <c r="BM186" s="344">
        <f t="shared" ca="1" si="295"/>
        <v>0</v>
      </c>
      <c r="BN186" s="344">
        <f t="shared" ca="1" si="295"/>
        <v>0</v>
      </c>
      <c r="BO186" s="344">
        <f t="shared" ca="1" si="295"/>
        <v>0</v>
      </c>
      <c r="BP186" s="344">
        <f t="shared" ca="1" si="295"/>
        <v>0</v>
      </c>
      <c r="BQ186" s="344">
        <f t="shared" ca="1" si="295"/>
        <v>0</v>
      </c>
      <c r="BR186" s="344">
        <f t="shared" ca="1" si="296"/>
        <v>0</v>
      </c>
      <c r="BS186" s="344">
        <f t="shared" ca="1" si="296"/>
        <v>0</v>
      </c>
      <c r="BT186" s="344">
        <f t="shared" ca="1" si="296"/>
        <v>0</v>
      </c>
      <c r="BU186" s="344">
        <f t="shared" si="296"/>
        <v>0</v>
      </c>
      <c r="BV186" s="344">
        <f t="shared" si="296"/>
        <v>0</v>
      </c>
      <c r="BW186" s="344">
        <f t="shared" si="296"/>
        <v>0</v>
      </c>
      <c r="BX186" s="344">
        <f t="shared" si="296"/>
        <v>0</v>
      </c>
      <c r="BY186" s="344">
        <f t="shared" si="296"/>
        <v>0</v>
      </c>
      <c r="BZ186" s="344">
        <f t="shared" si="296"/>
        <v>0</v>
      </c>
      <c r="CA186" s="344">
        <f t="shared" si="296"/>
        <v>0</v>
      </c>
      <c r="CB186" s="344">
        <f t="shared" si="296"/>
        <v>0</v>
      </c>
      <c r="CC186" s="344">
        <f t="shared" si="296"/>
        <v>0</v>
      </c>
      <c r="CD186" s="344">
        <f t="shared" si="296"/>
        <v>0</v>
      </c>
      <c r="CE186" s="344">
        <f t="shared" si="296"/>
        <v>0</v>
      </c>
      <c r="CF186" s="344">
        <f t="shared" si="296"/>
        <v>0</v>
      </c>
      <c r="CG186" s="344">
        <f t="shared" si="296"/>
        <v>0</v>
      </c>
      <c r="CH186" s="344">
        <f t="shared" si="296"/>
        <v>0</v>
      </c>
      <c r="CI186" s="344">
        <f t="shared" si="296"/>
        <v>0</v>
      </c>
      <c r="CJ186" s="344">
        <f t="shared" si="296"/>
        <v>0</v>
      </c>
      <c r="CK186" s="344">
        <f t="shared" si="296"/>
        <v>0</v>
      </c>
      <c r="CL186" s="344">
        <f t="shared" si="296"/>
        <v>0</v>
      </c>
      <c r="CM186" s="344">
        <f t="shared" si="296"/>
        <v>0</v>
      </c>
      <c r="CN186" s="344">
        <f t="shared" si="296"/>
        <v>0</v>
      </c>
      <c r="CO186" s="344">
        <f t="shared" si="296"/>
        <v>0</v>
      </c>
      <c r="CP186" s="344">
        <f t="shared" si="296"/>
        <v>0</v>
      </c>
      <c r="CQ186" s="344">
        <f t="shared" si="296"/>
        <v>0</v>
      </c>
      <c r="CR186" s="344">
        <f t="shared" si="296"/>
        <v>0</v>
      </c>
      <c r="CS186" s="344">
        <f t="shared" si="296"/>
        <v>0</v>
      </c>
    </row>
    <row r="187" spans="1:97" s="337" customFormat="1" x14ac:dyDescent="0.25">
      <c r="A187" s="337">
        <f t="shared" ref="A187:C187" si="299">A157</f>
        <v>0</v>
      </c>
      <c r="B187" s="337" t="str">
        <f t="shared" si="299"/>
        <v>0 0</v>
      </c>
      <c r="C187" s="344">
        <f t="shared" si="299"/>
        <v>0</v>
      </c>
      <c r="D187" s="344">
        <f ca="1">IFERROR(('UA basår'!$N9+'UA basår'!$N39)*$B$139 ^(MIN(D$184-2017,$B$140-2017))*INDEX($B$145:$E$151,MATCH($A187,$A$145:$A$151,0),MATCH(D$184,$B$143:$E$143,1))^(D$184-$D$184),0)</f>
        <v>0</v>
      </c>
      <c r="E187" s="344">
        <f t="shared" ca="1" si="298"/>
        <v>0</v>
      </c>
      <c r="F187" s="344">
        <f t="shared" ref="F187:BQ190" ca="1" si="300">IF(F$153="beräknas ej",0,E187*IF(F$184&gt;$B$140,1,$B$139)*IFERROR(INDEX($B$145:$E$151,MATCH($A187,$A$145:$A$151,0),MATCH(F$184,$B$143:$E$143,1)),0))</f>
        <v>0</v>
      </c>
      <c r="G187" s="344">
        <f t="shared" ca="1" si="300"/>
        <v>0</v>
      </c>
      <c r="H187" s="344">
        <f t="shared" ca="1" si="300"/>
        <v>0</v>
      </c>
      <c r="I187" s="344">
        <f t="shared" ca="1" si="300"/>
        <v>0</v>
      </c>
      <c r="J187" s="344">
        <f t="shared" ca="1" si="300"/>
        <v>0</v>
      </c>
      <c r="K187" s="344">
        <f t="shared" ca="1" si="300"/>
        <v>0</v>
      </c>
      <c r="L187" s="344">
        <f t="shared" ca="1" si="300"/>
        <v>0</v>
      </c>
      <c r="M187" s="344">
        <f t="shared" ca="1" si="300"/>
        <v>0</v>
      </c>
      <c r="N187" s="344">
        <f t="shared" ca="1" si="300"/>
        <v>0</v>
      </c>
      <c r="O187" s="344">
        <f t="shared" ca="1" si="300"/>
        <v>0</v>
      </c>
      <c r="P187" s="344">
        <f t="shared" ca="1" si="300"/>
        <v>0</v>
      </c>
      <c r="Q187" s="344">
        <f t="shared" ca="1" si="300"/>
        <v>0</v>
      </c>
      <c r="R187" s="344">
        <f t="shared" ca="1" si="300"/>
        <v>0</v>
      </c>
      <c r="S187" s="344">
        <f t="shared" ca="1" si="300"/>
        <v>0</v>
      </c>
      <c r="T187" s="344">
        <f t="shared" ca="1" si="300"/>
        <v>0</v>
      </c>
      <c r="U187" s="344">
        <f t="shared" ca="1" si="300"/>
        <v>0</v>
      </c>
      <c r="V187" s="344">
        <f t="shared" ca="1" si="300"/>
        <v>0</v>
      </c>
      <c r="W187" s="344">
        <f t="shared" ca="1" si="300"/>
        <v>0</v>
      </c>
      <c r="X187" s="344">
        <f t="shared" ca="1" si="300"/>
        <v>0</v>
      </c>
      <c r="Y187" s="344">
        <f t="shared" ca="1" si="300"/>
        <v>0</v>
      </c>
      <c r="Z187" s="344">
        <f t="shared" ca="1" si="300"/>
        <v>0</v>
      </c>
      <c r="AA187" s="344">
        <f t="shared" ca="1" si="300"/>
        <v>0</v>
      </c>
      <c r="AB187" s="344">
        <f t="shared" ca="1" si="300"/>
        <v>0</v>
      </c>
      <c r="AC187" s="344">
        <f t="shared" ca="1" si="300"/>
        <v>0</v>
      </c>
      <c r="AD187" s="344">
        <f t="shared" ca="1" si="300"/>
        <v>0</v>
      </c>
      <c r="AE187" s="344">
        <f t="shared" ca="1" si="300"/>
        <v>0</v>
      </c>
      <c r="AF187" s="344">
        <f t="shared" ca="1" si="300"/>
        <v>0</v>
      </c>
      <c r="AG187" s="344">
        <f t="shared" ca="1" si="300"/>
        <v>0</v>
      </c>
      <c r="AH187" s="344">
        <f t="shared" ca="1" si="300"/>
        <v>0</v>
      </c>
      <c r="AI187" s="344">
        <f t="shared" ca="1" si="300"/>
        <v>0</v>
      </c>
      <c r="AJ187" s="344">
        <f t="shared" ca="1" si="300"/>
        <v>0</v>
      </c>
      <c r="AK187" s="344">
        <f t="shared" ca="1" si="300"/>
        <v>0</v>
      </c>
      <c r="AL187" s="344">
        <f t="shared" ca="1" si="300"/>
        <v>0</v>
      </c>
      <c r="AM187" s="344">
        <f t="shared" ca="1" si="300"/>
        <v>0</v>
      </c>
      <c r="AN187" s="344">
        <f t="shared" ca="1" si="300"/>
        <v>0</v>
      </c>
      <c r="AO187" s="344">
        <f t="shared" ca="1" si="300"/>
        <v>0</v>
      </c>
      <c r="AP187" s="344">
        <f t="shared" ca="1" si="300"/>
        <v>0</v>
      </c>
      <c r="AQ187" s="344">
        <f t="shared" ca="1" si="300"/>
        <v>0</v>
      </c>
      <c r="AR187" s="344">
        <f t="shared" ca="1" si="300"/>
        <v>0</v>
      </c>
      <c r="AS187" s="344">
        <f t="shared" ca="1" si="300"/>
        <v>0</v>
      </c>
      <c r="AT187" s="344">
        <f t="shared" ca="1" si="300"/>
        <v>0</v>
      </c>
      <c r="AU187" s="344">
        <f t="shared" ca="1" si="300"/>
        <v>0</v>
      </c>
      <c r="AV187" s="344">
        <f t="shared" ca="1" si="300"/>
        <v>0</v>
      </c>
      <c r="AW187" s="344">
        <f t="shared" ca="1" si="300"/>
        <v>0</v>
      </c>
      <c r="AX187" s="344">
        <f t="shared" ca="1" si="300"/>
        <v>0</v>
      </c>
      <c r="AY187" s="344">
        <f t="shared" ca="1" si="300"/>
        <v>0</v>
      </c>
      <c r="AZ187" s="344">
        <f t="shared" ca="1" si="300"/>
        <v>0</v>
      </c>
      <c r="BA187" s="344">
        <f t="shared" ca="1" si="300"/>
        <v>0</v>
      </c>
      <c r="BB187" s="344">
        <f t="shared" ca="1" si="300"/>
        <v>0</v>
      </c>
      <c r="BC187" s="344">
        <f t="shared" ca="1" si="300"/>
        <v>0</v>
      </c>
      <c r="BD187" s="344">
        <f t="shared" ca="1" si="300"/>
        <v>0</v>
      </c>
      <c r="BE187" s="344">
        <f t="shared" ca="1" si="300"/>
        <v>0</v>
      </c>
      <c r="BF187" s="344">
        <f t="shared" ca="1" si="300"/>
        <v>0</v>
      </c>
      <c r="BG187" s="344">
        <f t="shared" ca="1" si="300"/>
        <v>0</v>
      </c>
      <c r="BH187" s="344">
        <f t="shared" ca="1" si="300"/>
        <v>0</v>
      </c>
      <c r="BI187" s="344">
        <f t="shared" ca="1" si="300"/>
        <v>0</v>
      </c>
      <c r="BJ187" s="344">
        <f t="shared" ca="1" si="300"/>
        <v>0</v>
      </c>
      <c r="BK187" s="344">
        <f t="shared" ca="1" si="300"/>
        <v>0</v>
      </c>
      <c r="BL187" s="344">
        <f t="shared" ca="1" si="300"/>
        <v>0</v>
      </c>
      <c r="BM187" s="344">
        <f t="shared" ca="1" si="300"/>
        <v>0</v>
      </c>
      <c r="BN187" s="344">
        <f t="shared" ca="1" si="300"/>
        <v>0</v>
      </c>
      <c r="BO187" s="344">
        <f t="shared" ca="1" si="300"/>
        <v>0</v>
      </c>
      <c r="BP187" s="344">
        <f t="shared" ca="1" si="300"/>
        <v>0</v>
      </c>
      <c r="BQ187" s="344">
        <f t="shared" ca="1" si="300"/>
        <v>0</v>
      </c>
      <c r="BR187" s="344">
        <f t="shared" ca="1" si="296"/>
        <v>0</v>
      </c>
      <c r="BS187" s="344">
        <f t="shared" ca="1" si="296"/>
        <v>0</v>
      </c>
      <c r="BT187" s="344">
        <f t="shared" ca="1" si="296"/>
        <v>0</v>
      </c>
      <c r="BU187" s="344">
        <f t="shared" si="296"/>
        <v>0</v>
      </c>
      <c r="BV187" s="344">
        <f t="shared" si="296"/>
        <v>0</v>
      </c>
      <c r="BW187" s="344">
        <f t="shared" si="296"/>
        <v>0</v>
      </c>
      <c r="BX187" s="344">
        <f t="shared" si="296"/>
        <v>0</v>
      </c>
      <c r="BY187" s="344">
        <f t="shared" si="296"/>
        <v>0</v>
      </c>
      <c r="BZ187" s="344">
        <f t="shared" si="296"/>
        <v>0</v>
      </c>
      <c r="CA187" s="344">
        <f t="shared" si="296"/>
        <v>0</v>
      </c>
      <c r="CB187" s="344">
        <f t="shared" si="296"/>
        <v>0</v>
      </c>
      <c r="CC187" s="344">
        <f t="shared" si="296"/>
        <v>0</v>
      </c>
      <c r="CD187" s="344">
        <f t="shared" si="296"/>
        <v>0</v>
      </c>
      <c r="CE187" s="344">
        <f t="shared" si="296"/>
        <v>0</v>
      </c>
      <c r="CF187" s="344">
        <f t="shared" si="296"/>
        <v>0</v>
      </c>
      <c r="CG187" s="344">
        <f t="shared" si="296"/>
        <v>0</v>
      </c>
      <c r="CH187" s="344">
        <f t="shared" si="296"/>
        <v>0</v>
      </c>
      <c r="CI187" s="344">
        <f t="shared" si="296"/>
        <v>0</v>
      </c>
      <c r="CJ187" s="344">
        <f t="shared" si="296"/>
        <v>0</v>
      </c>
      <c r="CK187" s="344">
        <f t="shared" si="296"/>
        <v>0</v>
      </c>
      <c r="CL187" s="344">
        <f t="shared" si="296"/>
        <v>0</v>
      </c>
      <c r="CM187" s="344">
        <f t="shared" si="296"/>
        <v>0</v>
      </c>
      <c r="CN187" s="344">
        <f t="shared" si="296"/>
        <v>0</v>
      </c>
      <c r="CO187" s="344">
        <f t="shared" si="296"/>
        <v>0</v>
      </c>
      <c r="CP187" s="344">
        <f t="shared" si="296"/>
        <v>0</v>
      </c>
      <c r="CQ187" s="344">
        <f t="shared" si="296"/>
        <v>0</v>
      </c>
      <c r="CR187" s="344">
        <f t="shared" si="296"/>
        <v>0</v>
      </c>
      <c r="CS187" s="344">
        <f t="shared" si="296"/>
        <v>0</v>
      </c>
    </row>
    <row r="188" spans="1:97" s="337" customFormat="1" x14ac:dyDescent="0.25">
      <c r="A188" s="337">
        <f t="shared" ref="A188:C188" si="301">A158</f>
        <v>0</v>
      </c>
      <c r="B188" s="337" t="str">
        <f t="shared" si="301"/>
        <v>0 0</v>
      </c>
      <c r="C188" s="344">
        <f t="shared" si="301"/>
        <v>0</v>
      </c>
      <c r="D188" s="344">
        <f ca="1">IFERROR(('UA basår'!$N10+'UA basår'!$N40)*$B$139 ^(MIN(D$184-2017,$B$140-2017))*INDEX($B$145:$E$151,MATCH($A188,$A$145:$A$151,0),MATCH(D$184,$B$143:$E$143,1))^(D$184-$D$184),0)</f>
        <v>0</v>
      </c>
      <c r="E188" s="344">
        <f t="shared" ca="1" si="298"/>
        <v>0</v>
      </c>
      <c r="F188" s="344">
        <f t="shared" ca="1" si="300"/>
        <v>0</v>
      </c>
      <c r="G188" s="344">
        <f t="shared" ca="1" si="300"/>
        <v>0</v>
      </c>
      <c r="H188" s="344">
        <f t="shared" ca="1" si="300"/>
        <v>0</v>
      </c>
      <c r="I188" s="344">
        <f t="shared" ca="1" si="300"/>
        <v>0</v>
      </c>
      <c r="J188" s="344">
        <f t="shared" ca="1" si="300"/>
        <v>0</v>
      </c>
      <c r="K188" s="344">
        <f t="shared" ca="1" si="300"/>
        <v>0</v>
      </c>
      <c r="L188" s="344">
        <f t="shared" ca="1" si="300"/>
        <v>0</v>
      </c>
      <c r="M188" s="344">
        <f t="shared" ca="1" si="300"/>
        <v>0</v>
      </c>
      <c r="N188" s="344">
        <f t="shared" ca="1" si="300"/>
        <v>0</v>
      </c>
      <c r="O188" s="344">
        <f t="shared" ca="1" si="300"/>
        <v>0</v>
      </c>
      <c r="P188" s="344">
        <f t="shared" ca="1" si="300"/>
        <v>0</v>
      </c>
      <c r="Q188" s="344">
        <f t="shared" ca="1" si="300"/>
        <v>0</v>
      </c>
      <c r="R188" s="344">
        <f t="shared" ca="1" si="300"/>
        <v>0</v>
      </c>
      <c r="S188" s="344">
        <f t="shared" ca="1" si="300"/>
        <v>0</v>
      </c>
      <c r="T188" s="344">
        <f t="shared" ca="1" si="300"/>
        <v>0</v>
      </c>
      <c r="U188" s="344">
        <f t="shared" ca="1" si="300"/>
        <v>0</v>
      </c>
      <c r="V188" s="344">
        <f t="shared" ca="1" si="300"/>
        <v>0</v>
      </c>
      <c r="W188" s="344">
        <f t="shared" ca="1" si="300"/>
        <v>0</v>
      </c>
      <c r="X188" s="344">
        <f t="shared" ca="1" si="300"/>
        <v>0</v>
      </c>
      <c r="Y188" s="344">
        <f t="shared" ca="1" si="300"/>
        <v>0</v>
      </c>
      <c r="Z188" s="344">
        <f t="shared" ca="1" si="300"/>
        <v>0</v>
      </c>
      <c r="AA188" s="344">
        <f t="shared" ca="1" si="300"/>
        <v>0</v>
      </c>
      <c r="AB188" s="344">
        <f t="shared" ca="1" si="300"/>
        <v>0</v>
      </c>
      <c r="AC188" s="344">
        <f t="shared" ca="1" si="300"/>
        <v>0</v>
      </c>
      <c r="AD188" s="344">
        <f t="shared" ca="1" si="300"/>
        <v>0</v>
      </c>
      <c r="AE188" s="344">
        <f t="shared" ca="1" si="300"/>
        <v>0</v>
      </c>
      <c r="AF188" s="344">
        <f t="shared" ca="1" si="300"/>
        <v>0</v>
      </c>
      <c r="AG188" s="344">
        <f t="shared" ca="1" si="300"/>
        <v>0</v>
      </c>
      <c r="AH188" s="344">
        <f t="shared" ca="1" si="300"/>
        <v>0</v>
      </c>
      <c r="AI188" s="344">
        <f t="shared" ca="1" si="300"/>
        <v>0</v>
      </c>
      <c r="AJ188" s="344">
        <f t="shared" ca="1" si="300"/>
        <v>0</v>
      </c>
      <c r="AK188" s="344">
        <f t="shared" ca="1" si="300"/>
        <v>0</v>
      </c>
      <c r="AL188" s="344">
        <f t="shared" ca="1" si="300"/>
        <v>0</v>
      </c>
      <c r="AM188" s="344">
        <f t="shared" ca="1" si="300"/>
        <v>0</v>
      </c>
      <c r="AN188" s="344">
        <f t="shared" ca="1" si="300"/>
        <v>0</v>
      </c>
      <c r="AO188" s="344">
        <f t="shared" ca="1" si="300"/>
        <v>0</v>
      </c>
      <c r="AP188" s="344">
        <f t="shared" ca="1" si="300"/>
        <v>0</v>
      </c>
      <c r="AQ188" s="344">
        <f t="shared" ca="1" si="300"/>
        <v>0</v>
      </c>
      <c r="AR188" s="344">
        <f t="shared" ca="1" si="300"/>
        <v>0</v>
      </c>
      <c r="AS188" s="344">
        <f t="shared" ca="1" si="300"/>
        <v>0</v>
      </c>
      <c r="AT188" s="344">
        <f t="shared" ca="1" si="300"/>
        <v>0</v>
      </c>
      <c r="AU188" s="344">
        <f t="shared" ca="1" si="300"/>
        <v>0</v>
      </c>
      <c r="AV188" s="344">
        <f t="shared" ca="1" si="300"/>
        <v>0</v>
      </c>
      <c r="AW188" s="344">
        <f t="shared" ca="1" si="300"/>
        <v>0</v>
      </c>
      <c r="AX188" s="344">
        <f t="shared" ca="1" si="300"/>
        <v>0</v>
      </c>
      <c r="AY188" s="344">
        <f t="shared" ca="1" si="300"/>
        <v>0</v>
      </c>
      <c r="AZ188" s="344">
        <f t="shared" ca="1" si="300"/>
        <v>0</v>
      </c>
      <c r="BA188" s="344">
        <f t="shared" ca="1" si="300"/>
        <v>0</v>
      </c>
      <c r="BB188" s="344">
        <f t="shared" ca="1" si="300"/>
        <v>0</v>
      </c>
      <c r="BC188" s="344">
        <f t="shared" ca="1" si="300"/>
        <v>0</v>
      </c>
      <c r="BD188" s="344">
        <f t="shared" ca="1" si="300"/>
        <v>0</v>
      </c>
      <c r="BE188" s="344">
        <f t="shared" ca="1" si="300"/>
        <v>0</v>
      </c>
      <c r="BF188" s="344">
        <f t="shared" ca="1" si="300"/>
        <v>0</v>
      </c>
      <c r="BG188" s="344">
        <f t="shared" ca="1" si="300"/>
        <v>0</v>
      </c>
      <c r="BH188" s="344">
        <f t="shared" ca="1" si="300"/>
        <v>0</v>
      </c>
      <c r="BI188" s="344">
        <f t="shared" ca="1" si="300"/>
        <v>0</v>
      </c>
      <c r="BJ188" s="344">
        <f t="shared" ca="1" si="300"/>
        <v>0</v>
      </c>
      <c r="BK188" s="344">
        <f t="shared" ca="1" si="300"/>
        <v>0</v>
      </c>
      <c r="BL188" s="344">
        <f t="shared" ca="1" si="300"/>
        <v>0</v>
      </c>
      <c r="BM188" s="344">
        <f t="shared" ca="1" si="300"/>
        <v>0</v>
      </c>
      <c r="BN188" s="344">
        <f t="shared" ca="1" si="300"/>
        <v>0</v>
      </c>
      <c r="BO188" s="344">
        <f t="shared" ca="1" si="300"/>
        <v>0</v>
      </c>
      <c r="BP188" s="344">
        <f t="shared" ca="1" si="300"/>
        <v>0</v>
      </c>
      <c r="BQ188" s="344">
        <f t="shared" ca="1" si="300"/>
        <v>0</v>
      </c>
      <c r="BR188" s="344">
        <f t="shared" ca="1" si="296"/>
        <v>0</v>
      </c>
      <c r="BS188" s="344">
        <f t="shared" ca="1" si="296"/>
        <v>0</v>
      </c>
      <c r="BT188" s="344">
        <f t="shared" ca="1" si="296"/>
        <v>0</v>
      </c>
      <c r="BU188" s="344">
        <f t="shared" si="296"/>
        <v>0</v>
      </c>
      <c r="BV188" s="344">
        <f t="shared" si="296"/>
        <v>0</v>
      </c>
      <c r="BW188" s="344">
        <f t="shared" si="296"/>
        <v>0</v>
      </c>
      <c r="BX188" s="344">
        <f t="shared" si="296"/>
        <v>0</v>
      </c>
      <c r="BY188" s="344">
        <f t="shared" si="296"/>
        <v>0</v>
      </c>
      <c r="BZ188" s="344">
        <f t="shared" si="296"/>
        <v>0</v>
      </c>
      <c r="CA188" s="344">
        <f t="shared" si="296"/>
        <v>0</v>
      </c>
      <c r="CB188" s="344">
        <f t="shared" si="296"/>
        <v>0</v>
      </c>
      <c r="CC188" s="344">
        <f t="shared" si="296"/>
        <v>0</v>
      </c>
      <c r="CD188" s="344">
        <f t="shared" si="296"/>
        <v>0</v>
      </c>
      <c r="CE188" s="344">
        <f t="shared" si="296"/>
        <v>0</v>
      </c>
      <c r="CF188" s="344">
        <f t="shared" si="296"/>
        <v>0</v>
      </c>
      <c r="CG188" s="344">
        <f t="shared" si="296"/>
        <v>0</v>
      </c>
      <c r="CH188" s="344">
        <f t="shared" si="296"/>
        <v>0</v>
      </c>
      <c r="CI188" s="344">
        <f t="shared" si="296"/>
        <v>0</v>
      </c>
      <c r="CJ188" s="344">
        <f t="shared" si="296"/>
        <v>0</v>
      </c>
      <c r="CK188" s="344">
        <f t="shared" si="296"/>
        <v>0</v>
      </c>
      <c r="CL188" s="344">
        <f t="shared" si="296"/>
        <v>0</v>
      </c>
      <c r="CM188" s="344">
        <f t="shared" si="296"/>
        <v>0</v>
      </c>
      <c r="CN188" s="344">
        <f t="shared" si="296"/>
        <v>0</v>
      </c>
      <c r="CO188" s="344">
        <f t="shared" si="296"/>
        <v>0</v>
      </c>
      <c r="CP188" s="344">
        <f t="shared" si="296"/>
        <v>0</v>
      </c>
      <c r="CQ188" s="344">
        <f t="shared" si="296"/>
        <v>0</v>
      </c>
      <c r="CR188" s="344">
        <f t="shared" si="296"/>
        <v>0</v>
      </c>
      <c r="CS188" s="344">
        <f t="shared" si="296"/>
        <v>0</v>
      </c>
    </row>
    <row r="189" spans="1:97" s="337" customFormat="1" x14ac:dyDescent="0.25">
      <c r="A189" s="337">
        <f t="shared" ref="A189:C189" si="302">A159</f>
        <v>0</v>
      </c>
      <c r="B189" s="337" t="str">
        <f t="shared" si="302"/>
        <v>0 0</v>
      </c>
      <c r="C189" s="344">
        <f t="shared" si="302"/>
        <v>0</v>
      </c>
      <c r="D189" s="344">
        <f ca="1">IFERROR(('UA basår'!$N11+'UA basår'!$N41)*$B$139 ^(MIN(D$184-2017,$B$140-2017))*INDEX($B$145:$E$151,MATCH($A189,$A$145:$A$151,0),MATCH(D$184,$B$143:$E$143,1))^(D$184-$D$184),0)</f>
        <v>0</v>
      </c>
      <c r="E189" s="344">
        <f t="shared" ca="1" si="298"/>
        <v>0</v>
      </c>
      <c r="F189" s="344">
        <f t="shared" ca="1" si="300"/>
        <v>0</v>
      </c>
      <c r="G189" s="344">
        <f t="shared" ca="1" si="300"/>
        <v>0</v>
      </c>
      <c r="H189" s="344">
        <f t="shared" ca="1" si="300"/>
        <v>0</v>
      </c>
      <c r="I189" s="344">
        <f t="shared" ca="1" si="300"/>
        <v>0</v>
      </c>
      <c r="J189" s="344">
        <f t="shared" ca="1" si="300"/>
        <v>0</v>
      </c>
      <c r="K189" s="344">
        <f t="shared" ca="1" si="300"/>
        <v>0</v>
      </c>
      <c r="L189" s="344">
        <f t="shared" ca="1" si="300"/>
        <v>0</v>
      </c>
      <c r="M189" s="344">
        <f t="shared" ca="1" si="300"/>
        <v>0</v>
      </c>
      <c r="N189" s="344">
        <f t="shared" ca="1" si="300"/>
        <v>0</v>
      </c>
      <c r="O189" s="344">
        <f t="shared" ca="1" si="300"/>
        <v>0</v>
      </c>
      <c r="P189" s="344">
        <f t="shared" ca="1" si="300"/>
        <v>0</v>
      </c>
      <c r="Q189" s="344">
        <f t="shared" ca="1" si="300"/>
        <v>0</v>
      </c>
      <c r="R189" s="344">
        <f t="shared" ca="1" si="300"/>
        <v>0</v>
      </c>
      <c r="S189" s="344">
        <f t="shared" ca="1" si="300"/>
        <v>0</v>
      </c>
      <c r="T189" s="344">
        <f t="shared" ca="1" si="300"/>
        <v>0</v>
      </c>
      <c r="U189" s="344">
        <f t="shared" ca="1" si="300"/>
        <v>0</v>
      </c>
      <c r="V189" s="344">
        <f t="shared" ca="1" si="300"/>
        <v>0</v>
      </c>
      <c r="W189" s="344">
        <f t="shared" ca="1" si="300"/>
        <v>0</v>
      </c>
      <c r="X189" s="344">
        <f t="shared" ca="1" si="300"/>
        <v>0</v>
      </c>
      <c r="Y189" s="344">
        <f t="shared" ca="1" si="300"/>
        <v>0</v>
      </c>
      <c r="Z189" s="344">
        <f t="shared" ca="1" si="300"/>
        <v>0</v>
      </c>
      <c r="AA189" s="344">
        <f t="shared" ca="1" si="300"/>
        <v>0</v>
      </c>
      <c r="AB189" s="344">
        <f t="shared" ca="1" si="300"/>
        <v>0</v>
      </c>
      <c r="AC189" s="344">
        <f t="shared" ca="1" si="300"/>
        <v>0</v>
      </c>
      <c r="AD189" s="344">
        <f t="shared" ca="1" si="300"/>
        <v>0</v>
      </c>
      <c r="AE189" s="344">
        <f t="shared" ca="1" si="300"/>
        <v>0</v>
      </c>
      <c r="AF189" s="344">
        <f t="shared" ca="1" si="300"/>
        <v>0</v>
      </c>
      <c r="AG189" s="344">
        <f t="shared" ca="1" si="300"/>
        <v>0</v>
      </c>
      <c r="AH189" s="344">
        <f t="shared" ca="1" si="300"/>
        <v>0</v>
      </c>
      <c r="AI189" s="344">
        <f t="shared" ca="1" si="300"/>
        <v>0</v>
      </c>
      <c r="AJ189" s="344">
        <f t="shared" ca="1" si="300"/>
        <v>0</v>
      </c>
      <c r="AK189" s="344">
        <f t="shared" ca="1" si="300"/>
        <v>0</v>
      </c>
      <c r="AL189" s="344">
        <f t="shared" ca="1" si="300"/>
        <v>0</v>
      </c>
      <c r="AM189" s="344">
        <f t="shared" ca="1" si="300"/>
        <v>0</v>
      </c>
      <c r="AN189" s="344">
        <f t="shared" ca="1" si="300"/>
        <v>0</v>
      </c>
      <c r="AO189" s="344">
        <f t="shared" ca="1" si="300"/>
        <v>0</v>
      </c>
      <c r="AP189" s="344">
        <f t="shared" ca="1" si="300"/>
        <v>0</v>
      </c>
      <c r="AQ189" s="344">
        <f t="shared" ca="1" si="300"/>
        <v>0</v>
      </c>
      <c r="AR189" s="344">
        <f t="shared" ca="1" si="300"/>
        <v>0</v>
      </c>
      <c r="AS189" s="344">
        <f t="shared" ca="1" si="300"/>
        <v>0</v>
      </c>
      <c r="AT189" s="344">
        <f t="shared" ca="1" si="300"/>
        <v>0</v>
      </c>
      <c r="AU189" s="344">
        <f t="shared" ca="1" si="300"/>
        <v>0</v>
      </c>
      <c r="AV189" s="344">
        <f t="shared" ca="1" si="300"/>
        <v>0</v>
      </c>
      <c r="AW189" s="344">
        <f t="shared" ca="1" si="300"/>
        <v>0</v>
      </c>
      <c r="AX189" s="344">
        <f t="shared" ca="1" si="300"/>
        <v>0</v>
      </c>
      <c r="AY189" s="344">
        <f t="shared" ca="1" si="300"/>
        <v>0</v>
      </c>
      <c r="AZ189" s="344">
        <f t="shared" ca="1" si="300"/>
        <v>0</v>
      </c>
      <c r="BA189" s="344">
        <f t="shared" ca="1" si="300"/>
        <v>0</v>
      </c>
      <c r="BB189" s="344">
        <f t="shared" ca="1" si="300"/>
        <v>0</v>
      </c>
      <c r="BC189" s="344">
        <f t="shared" ca="1" si="300"/>
        <v>0</v>
      </c>
      <c r="BD189" s="344">
        <f t="shared" ca="1" si="300"/>
        <v>0</v>
      </c>
      <c r="BE189" s="344">
        <f t="shared" ca="1" si="300"/>
        <v>0</v>
      </c>
      <c r="BF189" s="344">
        <f t="shared" ca="1" si="300"/>
        <v>0</v>
      </c>
      <c r="BG189" s="344">
        <f t="shared" ca="1" si="300"/>
        <v>0</v>
      </c>
      <c r="BH189" s="344">
        <f t="shared" ca="1" si="300"/>
        <v>0</v>
      </c>
      <c r="BI189" s="344">
        <f t="shared" ca="1" si="300"/>
        <v>0</v>
      </c>
      <c r="BJ189" s="344">
        <f t="shared" ca="1" si="300"/>
        <v>0</v>
      </c>
      <c r="BK189" s="344">
        <f t="shared" ca="1" si="300"/>
        <v>0</v>
      </c>
      <c r="BL189" s="344">
        <f t="shared" ca="1" si="300"/>
        <v>0</v>
      </c>
      <c r="BM189" s="344">
        <f t="shared" ca="1" si="300"/>
        <v>0</v>
      </c>
      <c r="BN189" s="344">
        <f t="shared" ca="1" si="300"/>
        <v>0</v>
      </c>
      <c r="BO189" s="344">
        <f t="shared" ca="1" si="300"/>
        <v>0</v>
      </c>
      <c r="BP189" s="344">
        <f t="shared" ca="1" si="300"/>
        <v>0</v>
      </c>
      <c r="BQ189" s="344">
        <f t="shared" ca="1" si="300"/>
        <v>0</v>
      </c>
      <c r="BR189" s="344">
        <f t="shared" ca="1" si="296"/>
        <v>0</v>
      </c>
      <c r="BS189" s="344">
        <f t="shared" ca="1" si="296"/>
        <v>0</v>
      </c>
      <c r="BT189" s="344">
        <f t="shared" ca="1" si="296"/>
        <v>0</v>
      </c>
      <c r="BU189" s="344">
        <f t="shared" si="296"/>
        <v>0</v>
      </c>
      <c r="BV189" s="344">
        <f t="shared" si="296"/>
        <v>0</v>
      </c>
      <c r="BW189" s="344">
        <f t="shared" si="296"/>
        <v>0</v>
      </c>
      <c r="BX189" s="344">
        <f t="shared" si="296"/>
        <v>0</v>
      </c>
      <c r="BY189" s="344">
        <f t="shared" si="296"/>
        <v>0</v>
      </c>
      <c r="BZ189" s="344">
        <f t="shared" si="296"/>
        <v>0</v>
      </c>
      <c r="CA189" s="344">
        <f t="shared" si="296"/>
        <v>0</v>
      </c>
      <c r="CB189" s="344">
        <f t="shared" si="296"/>
        <v>0</v>
      </c>
      <c r="CC189" s="344">
        <f t="shared" si="296"/>
        <v>0</v>
      </c>
      <c r="CD189" s="344">
        <f t="shared" si="296"/>
        <v>0</v>
      </c>
      <c r="CE189" s="344">
        <f t="shared" si="296"/>
        <v>0</v>
      </c>
      <c r="CF189" s="344">
        <f t="shared" si="296"/>
        <v>0</v>
      </c>
      <c r="CG189" s="344">
        <f t="shared" si="296"/>
        <v>0</v>
      </c>
      <c r="CH189" s="344">
        <f t="shared" si="296"/>
        <v>0</v>
      </c>
      <c r="CI189" s="344">
        <f t="shared" si="296"/>
        <v>0</v>
      </c>
      <c r="CJ189" s="344">
        <f t="shared" si="296"/>
        <v>0</v>
      </c>
      <c r="CK189" s="344">
        <f t="shared" si="296"/>
        <v>0</v>
      </c>
      <c r="CL189" s="344">
        <f t="shared" si="296"/>
        <v>0</v>
      </c>
      <c r="CM189" s="344">
        <f t="shared" si="296"/>
        <v>0</v>
      </c>
      <c r="CN189" s="344">
        <f t="shared" si="296"/>
        <v>0</v>
      </c>
      <c r="CO189" s="344">
        <f t="shared" si="296"/>
        <v>0</v>
      </c>
      <c r="CP189" s="344">
        <f t="shared" si="296"/>
        <v>0</v>
      </c>
      <c r="CQ189" s="344">
        <f t="shared" si="296"/>
        <v>0</v>
      </c>
      <c r="CR189" s="344">
        <f t="shared" si="296"/>
        <v>0</v>
      </c>
      <c r="CS189" s="344">
        <f t="shared" si="296"/>
        <v>0</v>
      </c>
    </row>
    <row r="190" spans="1:97" s="337" customFormat="1" x14ac:dyDescent="0.25">
      <c r="A190" s="337">
        <f t="shared" ref="A190:C190" si="303">A160</f>
        <v>0</v>
      </c>
      <c r="B190" s="337" t="str">
        <f t="shared" si="303"/>
        <v>0 0</v>
      </c>
      <c r="C190" s="344">
        <f t="shared" si="303"/>
        <v>0</v>
      </c>
      <c r="D190" s="344">
        <f ca="1">IFERROR(('UA basår'!$N12+'UA basår'!$N42)*$B$139 ^(MIN(D$184-2017,$B$140-2017))*INDEX($B$145:$E$151,MATCH($A190,$A$145:$A$151,0),MATCH(D$184,$B$143:$E$143,1))^(D$184-$D$184),0)</f>
        <v>0</v>
      </c>
      <c r="E190" s="344">
        <f t="shared" ca="1" si="298"/>
        <v>0</v>
      </c>
      <c r="F190" s="344">
        <f t="shared" ca="1" si="300"/>
        <v>0</v>
      </c>
      <c r="G190" s="344">
        <f t="shared" ca="1" si="300"/>
        <v>0</v>
      </c>
      <c r="H190" s="344">
        <f t="shared" ca="1" si="300"/>
        <v>0</v>
      </c>
      <c r="I190" s="344">
        <f t="shared" ca="1" si="300"/>
        <v>0</v>
      </c>
      <c r="J190" s="344">
        <f t="shared" ca="1" si="300"/>
        <v>0</v>
      </c>
      <c r="K190" s="344">
        <f t="shared" ca="1" si="300"/>
        <v>0</v>
      </c>
      <c r="L190" s="344">
        <f t="shared" ca="1" si="300"/>
        <v>0</v>
      </c>
      <c r="M190" s="344">
        <f t="shared" ca="1" si="300"/>
        <v>0</v>
      </c>
      <c r="N190" s="344">
        <f t="shared" ca="1" si="300"/>
        <v>0</v>
      </c>
      <c r="O190" s="344">
        <f t="shared" ca="1" si="300"/>
        <v>0</v>
      </c>
      <c r="P190" s="344">
        <f t="shared" ca="1" si="300"/>
        <v>0</v>
      </c>
      <c r="Q190" s="344">
        <f t="shared" ca="1" si="300"/>
        <v>0</v>
      </c>
      <c r="R190" s="344">
        <f t="shared" ca="1" si="300"/>
        <v>0</v>
      </c>
      <c r="S190" s="344">
        <f t="shared" ca="1" si="300"/>
        <v>0</v>
      </c>
      <c r="T190" s="344">
        <f t="shared" ca="1" si="300"/>
        <v>0</v>
      </c>
      <c r="U190" s="344">
        <f t="shared" ca="1" si="300"/>
        <v>0</v>
      </c>
      <c r="V190" s="344">
        <f t="shared" ca="1" si="300"/>
        <v>0</v>
      </c>
      <c r="W190" s="344">
        <f t="shared" ca="1" si="300"/>
        <v>0</v>
      </c>
      <c r="X190" s="344">
        <f t="shared" ca="1" si="300"/>
        <v>0</v>
      </c>
      <c r="Y190" s="344">
        <f t="shared" ca="1" si="300"/>
        <v>0</v>
      </c>
      <c r="Z190" s="344">
        <f t="shared" ca="1" si="300"/>
        <v>0</v>
      </c>
      <c r="AA190" s="344">
        <f t="shared" ca="1" si="300"/>
        <v>0</v>
      </c>
      <c r="AB190" s="344">
        <f t="shared" ca="1" si="300"/>
        <v>0</v>
      </c>
      <c r="AC190" s="344">
        <f t="shared" ca="1" si="300"/>
        <v>0</v>
      </c>
      <c r="AD190" s="344">
        <f t="shared" ca="1" si="300"/>
        <v>0</v>
      </c>
      <c r="AE190" s="344">
        <f t="shared" ca="1" si="300"/>
        <v>0</v>
      </c>
      <c r="AF190" s="344">
        <f t="shared" ca="1" si="300"/>
        <v>0</v>
      </c>
      <c r="AG190" s="344">
        <f t="shared" ca="1" si="300"/>
        <v>0</v>
      </c>
      <c r="AH190" s="344">
        <f t="shared" ca="1" si="300"/>
        <v>0</v>
      </c>
      <c r="AI190" s="344">
        <f t="shared" ca="1" si="300"/>
        <v>0</v>
      </c>
      <c r="AJ190" s="344">
        <f t="shared" ca="1" si="300"/>
        <v>0</v>
      </c>
      <c r="AK190" s="344">
        <f t="shared" ca="1" si="300"/>
        <v>0</v>
      </c>
      <c r="AL190" s="344">
        <f t="shared" ca="1" si="300"/>
        <v>0</v>
      </c>
      <c r="AM190" s="344">
        <f t="shared" ca="1" si="300"/>
        <v>0</v>
      </c>
      <c r="AN190" s="344">
        <f t="shared" ca="1" si="300"/>
        <v>0</v>
      </c>
      <c r="AO190" s="344">
        <f t="shared" ca="1" si="300"/>
        <v>0</v>
      </c>
      <c r="AP190" s="344">
        <f t="shared" ca="1" si="300"/>
        <v>0</v>
      </c>
      <c r="AQ190" s="344">
        <f t="shared" ca="1" si="300"/>
        <v>0</v>
      </c>
      <c r="AR190" s="344">
        <f t="shared" ca="1" si="300"/>
        <v>0</v>
      </c>
      <c r="AS190" s="344">
        <f t="shared" ca="1" si="300"/>
        <v>0</v>
      </c>
      <c r="AT190" s="344">
        <f t="shared" ca="1" si="300"/>
        <v>0</v>
      </c>
      <c r="AU190" s="344">
        <f t="shared" ca="1" si="300"/>
        <v>0</v>
      </c>
      <c r="AV190" s="344">
        <f t="shared" ca="1" si="300"/>
        <v>0</v>
      </c>
      <c r="AW190" s="344">
        <f t="shared" ca="1" si="300"/>
        <v>0</v>
      </c>
      <c r="AX190" s="344">
        <f t="shared" ca="1" si="300"/>
        <v>0</v>
      </c>
      <c r="AY190" s="344">
        <f t="shared" ca="1" si="300"/>
        <v>0</v>
      </c>
      <c r="AZ190" s="344">
        <f t="shared" ca="1" si="300"/>
        <v>0</v>
      </c>
      <c r="BA190" s="344">
        <f t="shared" ca="1" si="300"/>
        <v>0</v>
      </c>
      <c r="BB190" s="344">
        <f t="shared" ca="1" si="300"/>
        <v>0</v>
      </c>
      <c r="BC190" s="344">
        <f t="shared" ca="1" si="300"/>
        <v>0</v>
      </c>
      <c r="BD190" s="344">
        <f t="shared" ca="1" si="300"/>
        <v>0</v>
      </c>
      <c r="BE190" s="344">
        <f t="shared" ca="1" si="300"/>
        <v>0</v>
      </c>
      <c r="BF190" s="344">
        <f t="shared" ca="1" si="300"/>
        <v>0</v>
      </c>
      <c r="BG190" s="344">
        <f t="shared" ca="1" si="300"/>
        <v>0</v>
      </c>
      <c r="BH190" s="344">
        <f t="shared" ca="1" si="300"/>
        <v>0</v>
      </c>
      <c r="BI190" s="344">
        <f t="shared" ca="1" si="300"/>
        <v>0</v>
      </c>
      <c r="BJ190" s="344">
        <f t="shared" ca="1" si="300"/>
        <v>0</v>
      </c>
      <c r="BK190" s="344">
        <f t="shared" ca="1" si="300"/>
        <v>0</v>
      </c>
      <c r="BL190" s="344">
        <f t="shared" ca="1" si="300"/>
        <v>0</v>
      </c>
      <c r="BM190" s="344">
        <f t="shared" ca="1" si="300"/>
        <v>0</v>
      </c>
      <c r="BN190" s="344">
        <f t="shared" ca="1" si="300"/>
        <v>0</v>
      </c>
      <c r="BO190" s="344">
        <f t="shared" ca="1" si="300"/>
        <v>0</v>
      </c>
      <c r="BP190" s="344">
        <f t="shared" ca="1" si="300"/>
        <v>0</v>
      </c>
      <c r="BQ190" s="344">
        <f t="shared" ref="BQ190:CS193" ca="1" si="304">IF(BQ$153="beräknas ej",0,BP190*IF(BQ$184&gt;$B$140,1,$B$139)*IFERROR(INDEX($B$145:$E$151,MATCH($A190,$A$145:$A$151,0),MATCH(BQ$184,$B$143:$E$143,1)),0))</f>
        <v>0</v>
      </c>
      <c r="BR190" s="344">
        <f t="shared" ca="1" si="304"/>
        <v>0</v>
      </c>
      <c r="BS190" s="344">
        <f t="shared" ca="1" si="304"/>
        <v>0</v>
      </c>
      <c r="BT190" s="344">
        <f t="shared" ca="1" si="304"/>
        <v>0</v>
      </c>
      <c r="BU190" s="344">
        <f t="shared" si="304"/>
        <v>0</v>
      </c>
      <c r="BV190" s="344">
        <f t="shared" si="304"/>
        <v>0</v>
      </c>
      <c r="BW190" s="344">
        <f t="shared" si="304"/>
        <v>0</v>
      </c>
      <c r="BX190" s="344">
        <f t="shared" si="304"/>
        <v>0</v>
      </c>
      <c r="BY190" s="344">
        <f t="shared" si="304"/>
        <v>0</v>
      </c>
      <c r="BZ190" s="344">
        <f t="shared" si="304"/>
        <v>0</v>
      </c>
      <c r="CA190" s="344">
        <f t="shared" si="304"/>
        <v>0</v>
      </c>
      <c r="CB190" s="344">
        <f t="shared" si="304"/>
        <v>0</v>
      </c>
      <c r="CC190" s="344">
        <f t="shared" si="304"/>
        <v>0</v>
      </c>
      <c r="CD190" s="344">
        <f t="shared" si="304"/>
        <v>0</v>
      </c>
      <c r="CE190" s="344">
        <f t="shared" si="304"/>
        <v>0</v>
      </c>
      <c r="CF190" s="344">
        <f t="shared" si="304"/>
        <v>0</v>
      </c>
      <c r="CG190" s="344">
        <f t="shared" si="304"/>
        <v>0</v>
      </c>
      <c r="CH190" s="344">
        <f t="shared" si="304"/>
        <v>0</v>
      </c>
      <c r="CI190" s="344">
        <f t="shared" si="304"/>
        <v>0</v>
      </c>
      <c r="CJ190" s="344">
        <f t="shared" si="304"/>
        <v>0</v>
      </c>
      <c r="CK190" s="344">
        <f t="shared" si="304"/>
        <v>0</v>
      </c>
      <c r="CL190" s="344">
        <f t="shared" si="304"/>
        <v>0</v>
      </c>
      <c r="CM190" s="344">
        <f t="shared" si="304"/>
        <v>0</v>
      </c>
      <c r="CN190" s="344">
        <f t="shared" si="304"/>
        <v>0</v>
      </c>
      <c r="CO190" s="344">
        <f t="shared" si="304"/>
        <v>0</v>
      </c>
      <c r="CP190" s="344">
        <f t="shared" si="304"/>
        <v>0</v>
      </c>
      <c r="CQ190" s="344">
        <f t="shared" si="304"/>
        <v>0</v>
      </c>
      <c r="CR190" s="344">
        <f t="shared" si="304"/>
        <v>0</v>
      </c>
      <c r="CS190" s="344">
        <f t="shared" si="304"/>
        <v>0</v>
      </c>
    </row>
    <row r="191" spans="1:97" s="337" customFormat="1" x14ac:dyDescent="0.25">
      <c r="A191" s="337">
        <f t="shared" ref="A191:C191" si="305">A161</f>
        <v>0</v>
      </c>
      <c r="B191" s="337" t="str">
        <f t="shared" si="305"/>
        <v>0 0</v>
      </c>
      <c r="C191" s="344">
        <f t="shared" si="305"/>
        <v>0</v>
      </c>
      <c r="D191" s="344">
        <f ca="1">IFERROR(('UA basår'!$N13+'UA basår'!$N43)*$B$139 ^(MIN(D$184-2017,$B$140-2017))*INDEX($B$145:$E$151,MATCH($A191,$A$145:$A$151,0),MATCH(D$184,$B$143:$E$143,1))^(D$184-$D$184),0)</f>
        <v>0</v>
      </c>
      <c r="E191" s="344">
        <f t="shared" ca="1" si="298"/>
        <v>0</v>
      </c>
      <c r="F191" s="344">
        <f t="shared" ref="F191:BQ194" ca="1" si="306">IF(F$153="beräknas ej",0,E191*IF(F$184&gt;$B$140,1,$B$139)*IFERROR(INDEX($B$145:$E$151,MATCH($A191,$A$145:$A$151,0),MATCH(F$184,$B$143:$E$143,1)),0))</f>
        <v>0</v>
      </c>
      <c r="G191" s="344">
        <f t="shared" ca="1" si="306"/>
        <v>0</v>
      </c>
      <c r="H191" s="344">
        <f t="shared" ca="1" si="306"/>
        <v>0</v>
      </c>
      <c r="I191" s="344">
        <f t="shared" ca="1" si="306"/>
        <v>0</v>
      </c>
      <c r="J191" s="344">
        <f t="shared" ca="1" si="306"/>
        <v>0</v>
      </c>
      <c r="K191" s="344">
        <f t="shared" ca="1" si="306"/>
        <v>0</v>
      </c>
      <c r="L191" s="344">
        <f t="shared" ca="1" si="306"/>
        <v>0</v>
      </c>
      <c r="M191" s="344">
        <f t="shared" ca="1" si="306"/>
        <v>0</v>
      </c>
      <c r="N191" s="344">
        <f t="shared" ca="1" si="306"/>
        <v>0</v>
      </c>
      <c r="O191" s="344">
        <f t="shared" ca="1" si="306"/>
        <v>0</v>
      </c>
      <c r="P191" s="344">
        <f t="shared" ca="1" si="306"/>
        <v>0</v>
      </c>
      <c r="Q191" s="344">
        <f t="shared" ca="1" si="306"/>
        <v>0</v>
      </c>
      <c r="R191" s="344">
        <f t="shared" ca="1" si="306"/>
        <v>0</v>
      </c>
      <c r="S191" s="344">
        <f t="shared" ca="1" si="306"/>
        <v>0</v>
      </c>
      <c r="T191" s="344">
        <f t="shared" ca="1" si="306"/>
        <v>0</v>
      </c>
      <c r="U191" s="344">
        <f t="shared" ca="1" si="306"/>
        <v>0</v>
      </c>
      <c r="V191" s="344">
        <f t="shared" ca="1" si="306"/>
        <v>0</v>
      </c>
      <c r="W191" s="344">
        <f t="shared" ca="1" si="306"/>
        <v>0</v>
      </c>
      <c r="X191" s="344">
        <f t="shared" ca="1" si="306"/>
        <v>0</v>
      </c>
      <c r="Y191" s="344">
        <f t="shared" ca="1" si="306"/>
        <v>0</v>
      </c>
      <c r="Z191" s="344">
        <f t="shared" ca="1" si="306"/>
        <v>0</v>
      </c>
      <c r="AA191" s="344">
        <f t="shared" ca="1" si="306"/>
        <v>0</v>
      </c>
      <c r="AB191" s="344">
        <f t="shared" ca="1" si="306"/>
        <v>0</v>
      </c>
      <c r="AC191" s="344">
        <f t="shared" ca="1" si="306"/>
        <v>0</v>
      </c>
      <c r="AD191" s="344">
        <f t="shared" ca="1" si="306"/>
        <v>0</v>
      </c>
      <c r="AE191" s="344">
        <f t="shared" ca="1" si="306"/>
        <v>0</v>
      </c>
      <c r="AF191" s="344">
        <f t="shared" ca="1" si="306"/>
        <v>0</v>
      </c>
      <c r="AG191" s="344">
        <f t="shared" ca="1" si="306"/>
        <v>0</v>
      </c>
      <c r="AH191" s="344">
        <f t="shared" ca="1" si="306"/>
        <v>0</v>
      </c>
      <c r="AI191" s="344">
        <f t="shared" ca="1" si="306"/>
        <v>0</v>
      </c>
      <c r="AJ191" s="344">
        <f t="shared" ca="1" si="306"/>
        <v>0</v>
      </c>
      <c r="AK191" s="344">
        <f t="shared" ca="1" si="306"/>
        <v>0</v>
      </c>
      <c r="AL191" s="344">
        <f t="shared" ca="1" si="306"/>
        <v>0</v>
      </c>
      <c r="AM191" s="344">
        <f t="shared" ca="1" si="306"/>
        <v>0</v>
      </c>
      <c r="AN191" s="344">
        <f t="shared" ca="1" si="306"/>
        <v>0</v>
      </c>
      <c r="AO191" s="344">
        <f t="shared" ca="1" si="306"/>
        <v>0</v>
      </c>
      <c r="AP191" s="344">
        <f t="shared" ca="1" si="306"/>
        <v>0</v>
      </c>
      <c r="AQ191" s="344">
        <f t="shared" ca="1" si="306"/>
        <v>0</v>
      </c>
      <c r="AR191" s="344">
        <f t="shared" ca="1" si="306"/>
        <v>0</v>
      </c>
      <c r="AS191" s="344">
        <f t="shared" ca="1" si="306"/>
        <v>0</v>
      </c>
      <c r="AT191" s="344">
        <f t="shared" ca="1" si="306"/>
        <v>0</v>
      </c>
      <c r="AU191" s="344">
        <f t="shared" ca="1" si="306"/>
        <v>0</v>
      </c>
      <c r="AV191" s="344">
        <f t="shared" ca="1" si="306"/>
        <v>0</v>
      </c>
      <c r="AW191" s="344">
        <f t="shared" ca="1" si="306"/>
        <v>0</v>
      </c>
      <c r="AX191" s="344">
        <f t="shared" ca="1" si="306"/>
        <v>0</v>
      </c>
      <c r="AY191" s="344">
        <f t="shared" ca="1" si="306"/>
        <v>0</v>
      </c>
      <c r="AZ191" s="344">
        <f t="shared" ca="1" si="306"/>
        <v>0</v>
      </c>
      <c r="BA191" s="344">
        <f t="shared" ca="1" si="306"/>
        <v>0</v>
      </c>
      <c r="BB191" s="344">
        <f t="shared" ca="1" si="306"/>
        <v>0</v>
      </c>
      <c r="BC191" s="344">
        <f t="shared" ca="1" si="306"/>
        <v>0</v>
      </c>
      <c r="BD191" s="344">
        <f t="shared" ca="1" si="306"/>
        <v>0</v>
      </c>
      <c r="BE191" s="344">
        <f t="shared" ca="1" si="306"/>
        <v>0</v>
      </c>
      <c r="BF191" s="344">
        <f t="shared" ca="1" si="306"/>
        <v>0</v>
      </c>
      <c r="BG191" s="344">
        <f t="shared" ca="1" si="306"/>
        <v>0</v>
      </c>
      <c r="BH191" s="344">
        <f t="shared" ca="1" si="306"/>
        <v>0</v>
      </c>
      <c r="BI191" s="344">
        <f t="shared" ca="1" si="306"/>
        <v>0</v>
      </c>
      <c r="BJ191" s="344">
        <f t="shared" ca="1" si="306"/>
        <v>0</v>
      </c>
      <c r="BK191" s="344">
        <f t="shared" ca="1" si="306"/>
        <v>0</v>
      </c>
      <c r="BL191" s="344">
        <f t="shared" ca="1" si="306"/>
        <v>0</v>
      </c>
      <c r="BM191" s="344">
        <f t="shared" ca="1" si="306"/>
        <v>0</v>
      </c>
      <c r="BN191" s="344">
        <f t="shared" ca="1" si="306"/>
        <v>0</v>
      </c>
      <c r="BO191" s="344">
        <f t="shared" ca="1" si="306"/>
        <v>0</v>
      </c>
      <c r="BP191" s="344">
        <f t="shared" ca="1" si="306"/>
        <v>0</v>
      </c>
      <c r="BQ191" s="344">
        <f t="shared" ca="1" si="306"/>
        <v>0</v>
      </c>
      <c r="BR191" s="344">
        <f t="shared" ca="1" si="304"/>
        <v>0</v>
      </c>
      <c r="BS191" s="344">
        <f t="shared" ca="1" si="304"/>
        <v>0</v>
      </c>
      <c r="BT191" s="344">
        <f t="shared" ca="1" si="304"/>
        <v>0</v>
      </c>
      <c r="BU191" s="344">
        <f t="shared" si="304"/>
        <v>0</v>
      </c>
      <c r="BV191" s="344">
        <f t="shared" si="304"/>
        <v>0</v>
      </c>
      <c r="BW191" s="344">
        <f t="shared" si="304"/>
        <v>0</v>
      </c>
      <c r="BX191" s="344">
        <f t="shared" si="304"/>
        <v>0</v>
      </c>
      <c r="BY191" s="344">
        <f t="shared" si="304"/>
        <v>0</v>
      </c>
      <c r="BZ191" s="344">
        <f t="shared" si="304"/>
        <v>0</v>
      </c>
      <c r="CA191" s="344">
        <f t="shared" si="304"/>
        <v>0</v>
      </c>
      <c r="CB191" s="344">
        <f t="shared" si="304"/>
        <v>0</v>
      </c>
      <c r="CC191" s="344">
        <f t="shared" si="304"/>
        <v>0</v>
      </c>
      <c r="CD191" s="344">
        <f t="shared" si="304"/>
        <v>0</v>
      </c>
      <c r="CE191" s="344">
        <f t="shared" si="304"/>
        <v>0</v>
      </c>
      <c r="CF191" s="344">
        <f t="shared" si="304"/>
        <v>0</v>
      </c>
      <c r="CG191" s="344">
        <f t="shared" si="304"/>
        <v>0</v>
      </c>
      <c r="CH191" s="344">
        <f t="shared" si="304"/>
        <v>0</v>
      </c>
      <c r="CI191" s="344">
        <f t="shared" si="304"/>
        <v>0</v>
      </c>
      <c r="CJ191" s="344">
        <f t="shared" si="304"/>
        <v>0</v>
      </c>
      <c r="CK191" s="344">
        <f t="shared" si="304"/>
        <v>0</v>
      </c>
      <c r="CL191" s="344">
        <f t="shared" si="304"/>
        <v>0</v>
      </c>
      <c r="CM191" s="344">
        <f t="shared" si="304"/>
        <v>0</v>
      </c>
      <c r="CN191" s="344">
        <f t="shared" si="304"/>
        <v>0</v>
      </c>
      <c r="CO191" s="344">
        <f t="shared" si="304"/>
        <v>0</v>
      </c>
      <c r="CP191" s="344">
        <f t="shared" si="304"/>
        <v>0</v>
      </c>
      <c r="CQ191" s="344">
        <f t="shared" si="304"/>
        <v>0</v>
      </c>
      <c r="CR191" s="344">
        <f t="shared" si="304"/>
        <v>0</v>
      </c>
      <c r="CS191" s="344">
        <f t="shared" si="304"/>
        <v>0</v>
      </c>
    </row>
    <row r="192" spans="1:97" s="337" customFormat="1" x14ac:dyDescent="0.25">
      <c r="A192" s="337">
        <f t="shared" ref="A192:C192" si="307">A162</f>
        <v>0</v>
      </c>
      <c r="B192" s="337" t="str">
        <f t="shared" si="307"/>
        <v>0 0</v>
      </c>
      <c r="C192" s="344">
        <f t="shared" si="307"/>
        <v>0</v>
      </c>
      <c r="D192" s="344">
        <f ca="1">IFERROR(('UA basår'!$N14+'UA basår'!$N44)*$B$139 ^(MIN(D$184-2017,$B$140-2017))*INDEX($B$145:$E$151,MATCH($A192,$A$145:$A$151,0),MATCH(D$184,$B$143:$E$143,1))^(D$184-$D$184),0)</f>
        <v>0</v>
      </c>
      <c r="E192" s="344">
        <f t="shared" ca="1" si="298"/>
        <v>0</v>
      </c>
      <c r="F192" s="344">
        <f t="shared" ca="1" si="306"/>
        <v>0</v>
      </c>
      <c r="G192" s="344">
        <f t="shared" ca="1" si="306"/>
        <v>0</v>
      </c>
      <c r="H192" s="344">
        <f t="shared" ca="1" si="306"/>
        <v>0</v>
      </c>
      <c r="I192" s="344">
        <f t="shared" ca="1" si="306"/>
        <v>0</v>
      </c>
      <c r="J192" s="344">
        <f t="shared" ca="1" si="306"/>
        <v>0</v>
      </c>
      <c r="K192" s="344">
        <f t="shared" ca="1" si="306"/>
        <v>0</v>
      </c>
      <c r="L192" s="344">
        <f t="shared" ca="1" si="306"/>
        <v>0</v>
      </c>
      <c r="M192" s="344">
        <f t="shared" ca="1" si="306"/>
        <v>0</v>
      </c>
      <c r="N192" s="344">
        <f t="shared" ca="1" si="306"/>
        <v>0</v>
      </c>
      <c r="O192" s="344">
        <f t="shared" ca="1" si="306"/>
        <v>0</v>
      </c>
      <c r="P192" s="344">
        <f t="shared" ca="1" si="306"/>
        <v>0</v>
      </c>
      <c r="Q192" s="344">
        <f t="shared" ca="1" si="306"/>
        <v>0</v>
      </c>
      <c r="R192" s="344">
        <f t="shared" ca="1" si="306"/>
        <v>0</v>
      </c>
      <c r="S192" s="344">
        <f t="shared" ca="1" si="306"/>
        <v>0</v>
      </c>
      <c r="T192" s="344">
        <f t="shared" ca="1" si="306"/>
        <v>0</v>
      </c>
      <c r="U192" s="344">
        <f t="shared" ca="1" si="306"/>
        <v>0</v>
      </c>
      <c r="V192" s="344">
        <f t="shared" ca="1" si="306"/>
        <v>0</v>
      </c>
      <c r="W192" s="344">
        <f t="shared" ca="1" si="306"/>
        <v>0</v>
      </c>
      <c r="X192" s="344">
        <f t="shared" ca="1" si="306"/>
        <v>0</v>
      </c>
      <c r="Y192" s="344">
        <f t="shared" ca="1" si="306"/>
        <v>0</v>
      </c>
      <c r="Z192" s="344">
        <f t="shared" ca="1" si="306"/>
        <v>0</v>
      </c>
      <c r="AA192" s="344">
        <f t="shared" ca="1" si="306"/>
        <v>0</v>
      </c>
      <c r="AB192" s="344">
        <f t="shared" ca="1" si="306"/>
        <v>0</v>
      </c>
      <c r="AC192" s="344">
        <f t="shared" ca="1" si="306"/>
        <v>0</v>
      </c>
      <c r="AD192" s="344">
        <f t="shared" ca="1" si="306"/>
        <v>0</v>
      </c>
      <c r="AE192" s="344">
        <f t="shared" ca="1" si="306"/>
        <v>0</v>
      </c>
      <c r="AF192" s="344">
        <f t="shared" ca="1" si="306"/>
        <v>0</v>
      </c>
      <c r="AG192" s="344">
        <f t="shared" ca="1" si="306"/>
        <v>0</v>
      </c>
      <c r="AH192" s="344">
        <f t="shared" ca="1" si="306"/>
        <v>0</v>
      </c>
      <c r="AI192" s="344">
        <f t="shared" ca="1" si="306"/>
        <v>0</v>
      </c>
      <c r="AJ192" s="344">
        <f t="shared" ca="1" si="306"/>
        <v>0</v>
      </c>
      <c r="AK192" s="344">
        <f t="shared" ca="1" si="306"/>
        <v>0</v>
      </c>
      <c r="AL192" s="344">
        <f t="shared" ca="1" si="306"/>
        <v>0</v>
      </c>
      <c r="AM192" s="344">
        <f t="shared" ca="1" si="306"/>
        <v>0</v>
      </c>
      <c r="AN192" s="344">
        <f t="shared" ca="1" si="306"/>
        <v>0</v>
      </c>
      <c r="AO192" s="344">
        <f t="shared" ca="1" si="306"/>
        <v>0</v>
      </c>
      <c r="AP192" s="344">
        <f t="shared" ca="1" si="306"/>
        <v>0</v>
      </c>
      <c r="AQ192" s="344">
        <f t="shared" ca="1" si="306"/>
        <v>0</v>
      </c>
      <c r="AR192" s="344">
        <f t="shared" ca="1" si="306"/>
        <v>0</v>
      </c>
      <c r="AS192" s="344">
        <f t="shared" ca="1" si="306"/>
        <v>0</v>
      </c>
      <c r="AT192" s="344">
        <f t="shared" ca="1" si="306"/>
        <v>0</v>
      </c>
      <c r="AU192" s="344">
        <f t="shared" ca="1" si="306"/>
        <v>0</v>
      </c>
      <c r="AV192" s="344">
        <f t="shared" ca="1" si="306"/>
        <v>0</v>
      </c>
      <c r="AW192" s="344">
        <f t="shared" ca="1" si="306"/>
        <v>0</v>
      </c>
      <c r="AX192" s="344">
        <f t="shared" ca="1" si="306"/>
        <v>0</v>
      </c>
      <c r="AY192" s="344">
        <f t="shared" ca="1" si="306"/>
        <v>0</v>
      </c>
      <c r="AZ192" s="344">
        <f t="shared" ca="1" si="306"/>
        <v>0</v>
      </c>
      <c r="BA192" s="344">
        <f t="shared" ca="1" si="306"/>
        <v>0</v>
      </c>
      <c r="BB192" s="344">
        <f t="shared" ca="1" si="306"/>
        <v>0</v>
      </c>
      <c r="BC192" s="344">
        <f t="shared" ca="1" si="306"/>
        <v>0</v>
      </c>
      <c r="BD192" s="344">
        <f t="shared" ca="1" si="306"/>
        <v>0</v>
      </c>
      <c r="BE192" s="344">
        <f t="shared" ca="1" si="306"/>
        <v>0</v>
      </c>
      <c r="BF192" s="344">
        <f t="shared" ca="1" si="306"/>
        <v>0</v>
      </c>
      <c r="BG192" s="344">
        <f t="shared" ca="1" si="306"/>
        <v>0</v>
      </c>
      <c r="BH192" s="344">
        <f t="shared" ca="1" si="306"/>
        <v>0</v>
      </c>
      <c r="BI192" s="344">
        <f t="shared" ca="1" si="306"/>
        <v>0</v>
      </c>
      <c r="BJ192" s="344">
        <f t="shared" ca="1" si="306"/>
        <v>0</v>
      </c>
      <c r="BK192" s="344">
        <f t="shared" ca="1" si="306"/>
        <v>0</v>
      </c>
      <c r="BL192" s="344">
        <f t="shared" ca="1" si="306"/>
        <v>0</v>
      </c>
      <c r="BM192" s="344">
        <f t="shared" ca="1" si="306"/>
        <v>0</v>
      </c>
      <c r="BN192" s="344">
        <f t="shared" ca="1" si="306"/>
        <v>0</v>
      </c>
      <c r="BO192" s="344">
        <f t="shared" ca="1" si="306"/>
        <v>0</v>
      </c>
      <c r="BP192" s="344">
        <f t="shared" ca="1" si="306"/>
        <v>0</v>
      </c>
      <c r="BQ192" s="344">
        <f t="shared" ca="1" si="306"/>
        <v>0</v>
      </c>
      <c r="BR192" s="344">
        <f t="shared" ca="1" si="304"/>
        <v>0</v>
      </c>
      <c r="BS192" s="344">
        <f t="shared" ca="1" si="304"/>
        <v>0</v>
      </c>
      <c r="BT192" s="344">
        <f t="shared" ca="1" si="304"/>
        <v>0</v>
      </c>
      <c r="BU192" s="344">
        <f t="shared" si="304"/>
        <v>0</v>
      </c>
      <c r="BV192" s="344">
        <f t="shared" si="304"/>
        <v>0</v>
      </c>
      <c r="BW192" s="344">
        <f t="shared" si="304"/>
        <v>0</v>
      </c>
      <c r="BX192" s="344">
        <f t="shared" si="304"/>
        <v>0</v>
      </c>
      <c r="BY192" s="344">
        <f t="shared" si="304"/>
        <v>0</v>
      </c>
      <c r="BZ192" s="344">
        <f t="shared" si="304"/>
        <v>0</v>
      </c>
      <c r="CA192" s="344">
        <f t="shared" si="304"/>
        <v>0</v>
      </c>
      <c r="CB192" s="344">
        <f t="shared" si="304"/>
        <v>0</v>
      </c>
      <c r="CC192" s="344">
        <f t="shared" si="304"/>
        <v>0</v>
      </c>
      <c r="CD192" s="344">
        <f t="shared" si="304"/>
        <v>0</v>
      </c>
      <c r="CE192" s="344">
        <f t="shared" si="304"/>
        <v>0</v>
      </c>
      <c r="CF192" s="344">
        <f t="shared" si="304"/>
        <v>0</v>
      </c>
      <c r="CG192" s="344">
        <f t="shared" si="304"/>
        <v>0</v>
      </c>
      <c r="CH192" s="344">
        <f t="shared" si="304"/>
        <v>0</v>
      </c>
      <c r="CI192" s="344">
        <f t="shared" si="304"/>
        <v>0</v>
      </c>
      <c r="CJ192" s="344">
        <f t="shared" si="304"/>
        <v>0</v>
      </c>
      <c r="CK192" s="344">
        <f t="shared" si="304"/>
        <v>0</v>
      </c>
      <c r="CL192" s="344">
        <f t="shared" si="304"/>
        <v>0</v>
      </c>
      <c r="CM192" s="344">
        <f t="shared" si="304"/>
        <v>0</v>
      </c>
      <c r="CN192" s="344">
        <f t="shared" si="304"/>
        <v>0</v>
      </c>
      <c r="CO192" s="344">
        <f t="shared" si="304"/>
        <v>0</v>
      </c>
      <c r="CP192" s="344">
        <f t="shared" si="304"/>
        <v>0</v>
      </c>
      <c r="CQ192" s="344">
        <f t="shared" si="304"/>
        <v>0</v>
      </c>
      <c r="CR192" s="344">
        <f t="shared" si="304"/>
        <v>0</v>
      </c>
      <c r="CS192" s="344">
        <f t="shared" si="304"/>
        <v>0</v>
      </c>
    </row>
    <row r="193" spans="1:97" s="337" customFormat="1" x14ac:dyDescent="0.25">
      <c r="A193" s="337">
        <f t="shared" ref="A193:C193" si="308">A163</f>
        <v>0</v>
      </c>
      <c r="B193" s="337" t="str">
        <f t="shared" si="308"/>
        <v>0 0</v>
      </c>
      <c r="C193" s="344">
        <f t="shared" si="308"/>
        <v>0</v>
      </c>
      <c r="D193" s="344">
        <f ca="1">IFERROR(('UA basår'!$N15+'UA basår'!$N45)*$B$139 ^(MIN(D$184-2017,$B$140-2017))*INDEX($B$145:$E$151,MATCH($A193,$A$145:$A$151,0),MATCH(D$184,$B$143:$E$143,1))^(D$184-$D$184),0)</f>
        <v>0</v>
      </c>
      <c r="E193" s="344">
        <f t="shared" ca="1" si="298"/>
        <v>0</v>
      </c>
      <c r="F193" s="344">
        <f t="shared" ca="1" si="306"/>
        <v>0</v>
      </c>
      <c r="G193" s="344">
        <f t="shared" ca="1" si="306"/>
        <v>0</v>
      </c>
      <c r="H193" s="344">
        <f t="shared" ca="1" si="306"/>
        <v>0</v>
      </c>
      <c r="I193" s="344">
        <f t="shared" ca="1" si="306"/>
        <v>0</v>
      </c>
      <c r="J193" s="344">
        <f t="shared" ca="1" si="306"/>
        <v>0</v>
      </c>
      <c r="K193" s="344">
        <f t="shared" ca="1" si="306"/>
        <v>0</v>
      </c>
      <c r="L193" s="344">
        <f t="shared" ca="1" si="306"/>
        <v>0</v>
      </c>
      <c r="M193" s="344">
        <f t="shared" ca="1" si="306"/>
        <v>0</v>
      </c>
      <c r="N193" s="344">
        <f t="shared" ca="1" si="306"/>
        <v>0</v>
      </c>
      <c r="O193" s="344">
        <f t="shared" ca="1" si="306"/>
        <v>0</v>
      </c>
      <c r="P193" s="344">
        <f t="shared" ca="1" si="306"/>
        <v>0</v>
      </c>
      <c r="Q193" s="344">
        <f t="shared" ca="1" si="306"/>
        <v>0</v>
      </c>
      <c r="R193" s="344">
        <f t="shared" ca="1" si="306"/>
        <v>0</v>
      </c>
      <c r="S193" s="344">
        <f t="shared" ca="1" si="306"/>
        <v>0</v>
      </c>
      <c r="T193" s="344">
        <f t="shared" ca="1" si="306"/>
        <v>0</v>
      </c>
      <c r="U193" s="344">
        <f t="shared" ca="1" si="306"/>
        <v>0</v>
      </c>
      <c r="V193" s="344">
        <f t="shared" ca="1" si="306"/>
        <v>0</v>
      </c>
      <c r="W193" s="344">
        <f t="shared" ca="1" si="306"/>
        <v>0</v>
      </c>
      <c r="X193" s="344">
        <f t="shared" ca="1" si="306"/>
        <v>0</v>
      </c>
      <c r="Y193" s="344">
        <f t="shared" ca="1" si="306"/>
        <v>0</v>
      </c>
      <c r="Z193" s="344">
        <f t="shared" ca="1" si="306"/>
        <v>0</v>
      </c>
      <c r="AA193" s="344">
        <f t="shared" ca="1" si="306"/>
        <v>0</v>
      </c>
      <c r="AB193" s="344">
        <f t="shared" ca="1" si="306"/>
        <v>0</v>
      </c>
      <c r="AC193" s="344">
        <f t="shared" ca="1" si="306"/>
        <v>0</v>
      </c>
      <c r="AD193" s="344">
        <f t="shared" ca="1" si="306"/>
        <v>0</v>
      </c>
      <c r="AE193" s="344">
        <f t="shared" ca="1" si="306"/>
        <v>0</v>
      </c>
      <c r="AF193" s="344">
        <f t="shared" ca="1" si="306"/>
        <v>0</v>
      </c>
      <c r="AG193" s="344">
        <f t="shared" ca="1" si="306"/>
        <v>0</v>
      </c>
      <c r="AH193" s="344">
        <f t="shared" ca="1" si="306"/>
        <v>0</v>
      </c>
      <c r="AI193" s="344">
        <f t="shared" ca="1" si="306"/>
        <v>0</v>
      </c>
      <c r="AJ193" s="344">
        <f t="shared" ca="1" si="306"/>
        <v>0</v>
      </c>
      <c r="AK193" s="344">
        <f t="shared" ca="1" si="306"/>
        <v>0</v>
      </c>
      <c r="AL193" s="344">
        <f t="shared" ca="1" si="306"/>
        <v>0</v>
      </c>
      <c r="AM193" s="344">
        <f t="shared" ca="1" si="306"/>
        <v>0</v>
      </c>
      <c r="AN193" s="344">
        <f t="shared" ca="1" si="306"/>
        <v>0</v>
      </c>
      <c r="AO193" s="344">
        <f t="shared" ca="1" si="306"/>
        <v>0</v>
      </c>
      <c r="AP193" s="344">
        <f t="shared" ca="1" si="306"/>
        <v>0</v>
      </c>
      <c r="AQ193" s="344">
        <f t="shared" ca="1" si="306"/>
        <v>0</v>
      </c>
      <c r="AR193" s="344">
        <f t="shared" ca="1" si="306"/>
        <v>0</v>
      </c>
      <c r="AS193" s="344">
        <f t="shared" ca="1" si="306"/>
        <v>0</v>
      </c>
      <c r="AT193" s="344">
        <f t="shared" ca="1" si="306"/>
        <v>0</v>
      </c>
      <c r="AU193" s="344">
        <f t="shared" ca="1" si="306"/>
        <v>0</v>
      </c>
      <c r="AV193" s="344">
        <f t="shared" ca="1" si="306"/>
        <v>0</v>
      </c>
      <c r="AW193" s="344">
        <f t="shared" ca="1" si="306"/>
        <v>0</v>
      </c>
      <c r="AX193" s="344">
        <f t="shared" ca="1" si="306"/>
        <v>0</v>
      </c>
      <c r="AY193" s="344">
        <f t="shared" ca="1" si="306"/>
        <v>0</v>
      </c>
      <c r="AZ193" s="344">
        <f t="shared" ca="1" si="306"/>
        <v>0</v>
      </c>
      <c r="BA193" s="344">
        <f t="shared" ca="1" si="306"/>
        <v>0</v>
      </c>
      <c r="BB193" s="344">
        <f t="shared" ca="1" si="306"/>
        <v>0</v>
      </c>
      <c r="BC193" s="344">
        <f t="shared" ca="1" si="306"/>
        <v>0</v>
      </c>
      <c r="BD193" s="344">
        <f t="shared" ca="1" si="306"/>
        <v>0</v>
      </c>
      <c r="BE193" s="344">
        <f t="shared" ca="1" si="306"/>
        <v>0</v>
      </c>
      <c r="BF193" s="344">
        <f t="shared" ca="1" si="306"/>
        <v>0</v>
      </c>
      <c r="BG193" s="344">
        <f t="shared" ca="1" si="306"/>
        <v>0</v>
      </c>
      <c r="BH193" s="344">
        <f t="shared" ca="1" si="306"/>
        <v>0</v>
      </c>
      <c r="BI193" s="344">
        <f t="shared" ca="1" si="306"/>
        <v>0</v>
      </c>
      <c r="BJ193" s="344">
        <f t="shared" ca="1" si="306"/>
        <v>0</v>
      </c>
      <c r="BK193" s="344">
        <f t="shared" ca="1" si="306"/>
        <v>0</v>
      </c>
      <c r="BL193" s="344">
        <f t="shared" ca="1" si="306"/>
        <v>0</v>
      </c>
      <c r="BM193" s="344">
        <f t="shared" ca="1" si="306"/>
        <v>0</v>
      </c>
      <c r="BN193" s="344">
        <f t="shared" ca="1" si="306"/>
        <v>0</v>
      </c>
      <c r="BO193" s="344">
        <f t="shared" ca="1" si="306"/>
        <v>0</v>
      </c>
      <c r="BP193" s="344">
        <f t="shared" ca="1" si="306"/>
        <v>0</v>
      </c>
      <c r="BQ193" s="344">
        <f t="shared" ca="1" si="306"/>
        <v>0</v>
      </c>
      <c r="BR193" s="344">
        <f t="shared" ca="1" si="304"/>
        <v>0</v>
      </c>
      <c r="BS193" s="344">
        <f t="shared" ca="1" si="304"/>
        <v>0</v>
      </c>
      <c r="BT193" s="344">
        <f t="shared" ca="1" si="304"/>
        <v>0</v>
      </c>
      <c r="BU193" s="344">
        <f t="shared" si="304"/>
        <v>0</v>
      </c>
      <c r="BV193" s="344">
        <f t="shared" si="304"/>
        <v>0</v>
      </c>
      <c r="BW193" s="344">
        <f t="shared" si="304"/>
        <v>0</v>
      </c>
      <c r="BX193" s="344">
        <f t="shared" si="304"/>
        <v>0</v>
      </c>
      <c r="BY193" s="344">
        <f t="shared" si="304"/>
        <v>0</v>
      </c>
      <c r="BZ193" s="344">
        <f t="shared" si="304"/>
        <v>0</v>
      </c>
      <c r="CA193" s="344">
        <f t="shared" si="304"/>
        <v>0</v>
      </c>
      <c r="CB193" s="344">
        <f t="shared" si="304"/>
        <v>0</v>
      </c>
      <c r="CC193" s="344">
        <f t="shared" si="304"/>
        <v>0</v>
      </c>
      <c r="CD193" s="344">
        <f t="shared" si="304"/>
        <v>0</v>
      </c>
      <c r="CE193" s="344">
        <f t="shared" si="304"/>
        <v>0</v>
      </c>
      <c r="CF193" s="344">
        <f t="shared" si="304"/>
        <v>0</v>
      </c>
      <c r="CG193" s="344">
        <f t="shared" si="304"/>
        <v>0</v>
      </c>
      <c r="CH193" s="344">
        <f t="shared" si="304"/>
        <v>0</v>
      </c>
      <c r="CI193" s="344">
        <f t="shared" si="304"/>
        <v>0</v>
      </c>
      <c r="CJ193" s="344">
        <f t="shared" si="304"/>
        <v>0</v>
      </c>
      <c r="CK193" s="344">
        <f t="shared" si="304"/>
        <v>0</v>
      </c>
      <c r="CL193" s="344">
        <f t="shared" si="304"/>
        <v>0</v>
      </c>
      <c r="CM193" s="344">
        <f t="shared" si="304"/>
        <v>0</v>
      </c>
      <c r="CN193" s="344">
        <f t="shared" si="304"/>
        <v>0</v>
      </c>
      <c r="CO193" s="344">
        <f t="shared" si="304"/>
        <v>0</v>
      </c>
      <c r="CP193" s="344">
        <f t="shared" si="304"/>
        <v>0</v>
      </c>
      <c r="CQ193" s="344">
        <f t="shared" si="304"/>
        <v>0</v>
      </c>
      <c r="CR193" s="344">
        <f t="shared" si="304"/>
        <v>0</v>
      </c>
      <c r="CS193" s="344">
        <f t="shared" si="304"/>
        <v>0</v>
      </c>
    </row>
    <row r="194" spans="1:97" s="337" customFormat="1" x14ac:dyDescent="0.25">
      <c r="A194" s="337">
        <f t="shared" ref="A194:C194" si="309">A164</f>
        <v>0</v>
      </c>
      <c r="B194" s="337" t="str">
        <f t="shared" si="309"/>
        <v>0 0</v>
      </c>
      <c r="C194" s="344">
        <f t="shared" si="309"/>
        <v>0</v>
      </c>
      <c r="D194" s="344">
        <f ca="1">IFERROR(('UA basår'!$N16+'UA basår'!$N46)*$B$139 ^(MIN(D$184-2017,$B$140-2017))*INDEX($B$145:$E$151,MATCH($A194,$A$145:$A$151,0),MATCH(D$184,$B$143:$E$143,1))^(D$184-$D$184),0)</f>
        <v>0</v>
      </c>
      <c r="E194" s="344">
        <f t="shared" ca="1" si="298"/>
        <v>0</v>
      </c>
      <c r="F194" s="344">
        <f t="shared" ca="1" si="306"/>
        <v>0</v>
      </c>
      <c r="G194" s="344">
        <f t="shared" ca="1" si="306"/>
        <v>0</v>
      </c>
      <c r="H194" s="344">
        <f t="shared" ca="1" si="306"/>
        <v>0</v>
      </c>
      <c r="I194" s="344">
        <f t="shared" ca="1" si="306"/>
        <v>0</v>
      </c>
      <c r="J194" s="344">
        <f t="shared" ca="1" si="306"/>
        <v>0</v>
      </c>
      <c r="K194" s="344">
        <f t="shared" ca="1" si="306"/>
        <v>0</v>
      </c>
      <c r="L194" s="344">
        <f t="shared" ca="1" si="306"/>
        <v>0</v>
      </c>
      <c r="M194" s="344">
        <f t="shared" ca="1" si="306"/>
        <v>0</v>
      </c>
      <c r="N194" s="344">
        <f t="shared" ca="1" si="306"/>
        <v>0</v>
      </c>
      <c r="O194" s="344">
        <f t="shared" ca="1" si="306"/>
        <v>0</v>
      </c>
      <c r="P194" s="344">
        <f t="shared" ca="1" si="306"/>
        <v>0</v>
      </c>
      <c r="Q194" s="344">
        <f t="shared" ca="1" si="306"/>
        <v>0</v>
      </c>
      <c r="R194" s="344">
        <f t="shared" ca="1" si="306"/>
        <v>0</v>
      </c>
      <c r="S194" s="344">
        <f t="shared" ca="1" si="306"/>
        <v>0</v>
      </c>
      <c r="T194" s="344">
        <f t="shared" ca="1" si="306"/>
        <v>0</v>
      </c>
      <c r="U194" s="344">
        <f t="shared" ca="1" si="306"/>
        <v>0</v>
      </c>
      <c r="V194" s="344">
        <f t="shared" ca="1" si="306"/>
        <v>0</v>
      </c>
      <c r="W194" s="344">
        <f t="shared" ca="1" si="306"/>
        <v>0</v>
      </c>
      <c r="X194" s="344">
        <f t="shared" ca="1" si="306"/>
        <v>0</v>
      </c>
      <c r="Y194" s="344">
        <f t="shared" ca="1" si="306"/>
        <v>0</v>
      </c>
      <c r="Z194" s="344">
        <f t="shared" ca="1" si="306"/>
        <v>0</v>
      </c>
      <c r="AA194" s="344">
        <f t="shared" ca="1" si="306"/>
        <v>0</v>
      </c>
      <c r="AB194" s="344">
        <f t="shared" ca="1" si="306"/>
        <v>0</v>
      </c>
      <c r="AC194" s="344">
        <f t="shared" ca="1" si="306"/>
        <v>0</v>
      </c>
      <c r="AD194" s="344">
        <f t="shared" ca="1" si="306"/>
        <v>0</v>
      </c>
      <c r="AE194" s="344">
        <f t="shared" ca="1" si="306"/>
        <v>0</v>
      </c>
      <c r="AF194" s="344">
        <f t="shared" ca="1" si="306"/>
        <v>0</v>
      </c>
      <c r="AG194" s="344">
        <f t="shared" ca="1" si="306"/>
        <v>0</v>
      </c>
      <c r="AH194" s="344">
        <f t="shared" ca="1" si="306"/>
        <v>0</v>
      </c>
      <c r="AI194" s="344">
        <f t="shared" ca="1" si="306"/>
        <v>0</v>
      </c>
      <c r="AJ194" s="344">
        <f t="shared" ca="1" si="306"/>
        <v>0</v>
      </c>
      <c r="AK194" s="344">
        <f t="shared" ca="1" si="306"/>
        <v>0</v>
      </c>
      <c r="AL194" s="344">
        <f t="shared" ca="1" si="306"/>
        <v>0</v>
      </c>
      <c r="AM194" s="344">
        <f t="shared" ca="1" si="306"/>
        <v>0</v>
      </c>
      <c r="AN194" s="344">
        <f t="shared" ca="1" si="306"/>
        <v>0</v>
      </c>
      <c r="AO194" s="344">
        <f t="shared" ca="1" si="306"/>
        <v>0</v>
      </c>
      <c r="AP194" s="344">
        <f t="shared" ca="1" si="306"/>
        <v>0</v>
      </c>
      <c r="AQ194" s="344">
        <f t="shared" ca="1" si="306"/>
        <v>0</v>
      </c>
      <c r="AR194" s="344">
        <f t="shared" ca="1" si="306"/>
        <v>0</v>
      </c>
      <c r="AS194" s="344">
        <f t="shared" ca="1" si="306"/>
        <v>0</v>
      </c>
      <c r="AT194" s="344">
        <f t="shared" ca="1" si="306"/>
        <v>0</v>
      </c>
      <c r="AU194" s="344">
        <f t="shared" ca="1" si="306"/>
        <v>0</v>
      </c>
      <c r="AV194" s="344">
        <f t="shared" ca="1" si="306"/>
        <v>0</v>
      </c>
      <c r="AW194" s="344">
        <f t="shared" ca="1" si="306"/>
        <v>0</v>
      </c>
      <c r="AX194" s="344">
        <f t="shared" ca="1" si="306"/>
        <v>0</v>
      </c>
      <c r="AY194" s="344">
        <f t="shared" ca="1" si="306"/>
        <v>0</v>
      </c>
      <c r="AZ194" s="344">
        <f t="shared" ca="1" si="306"/>
        <v>0</v>
      </c>
      <c r="BA194" s="344">
        <f t="shared" ca="1" si="306"/>
        <v>0</v>
      </c>
      <c r="BB194" s="344">
        <f t="shared" ca="1" si="306"/>
        <v>0</v>
      </c>
      <c r="BC194" s="344">
        <f t="shared" ca="1" si="306"/>
        <v>0</v>
      </c>
      <c r="BD194" s="344">
        <f t="shared" ca="1" si="306"/>
        <v>0</v>
      </c>
      <c r="BE194" s="344">
        <f t="shared" ca="1" si="306"/>
        <v>0</v>
      </c>
      <c r="BF194" s="344">
        <f t="shared" ca="1" si="306"/>
        <v>0</v>
      </c>
      <c r="BG194" s="344">
        <f t="shared" ca="1" si="306"/>
        <v>0</v>
      </c>
      <c r="BH194" s="344">
        <f t="shared" ca="1" si="306"/>
        <v>0</v>
      </c>
      <c r="BI194" s="344">
        <f t="shared" ca="1" si="306"/>
        <v>0</v>
      </c>
      <c r="BJ194" s="344">
        <f t="shared" ca="1" si="306"/>
        <v>0</v>
      </c>
      <c r="BK194" s="344">
        <f t="shared" ca="1" si="306"/>
        <v>0</v>
      </c>
      <c r="BL194" s="344">
        <f t="shared" ca="1" si="306"/>
        <v>0</v>
      </c>
      <c r="BM194" s="344">
        <f t="shared" ca="1" si="306"/>
        <v>0</v>
      </c>
      <c r="BN194" s="344">
        <f t="shared" ca="1" si="306"/>
        <v>0</v>
      </c>
      <c r="BO194" s="344">
        <f t="shared" ca="1" si="306"/>
        <v>0</v>
      </c>
      <c r="BP194" s="344">
        <f t="shared" ca="1" si="306"/>
        <v>0</v>
      </c>
      <c r="BQ194" s="344">
        <f t="shared" ref="BQ194:CS197" ca="1" si="310">IF(BQ$153="beräknas ej",0,BP194*IF(BQ$184&gt;$B$140,1,$B$139)*IFERROR(INDEX($B$145:$E$151,MATCH($A194,$A$145:$A$151,0),MATCH(BQ$184,$B$143:$E$143,1)),0))</f>
        <v>0</v>
      </c>
      <c r="BR194" s="344">
        <f t="shared" ca="1" si="310"/>
        <v>0</v>
      </c>
      <c r="BS194" s="344">
        <f t="shared" ca="1" si="310"/>
        <v>0</v>
      </c>
      <c r="BT194" s="344">
        <f t="shared" ca="1" si="310"/>
        <v>0</v>
      </c>
      <c r="BU194" s="344">
        <f t="shared" si="310"/>
        <v>0</v>
      </c>
      <c r="BV194" s="344">
        <f t="shared" si="310"/>
        <v>0</v>
      </c>
      <c r="BW194" s="344">
        <f t="shared" si="310"/>
        <v>0</v>
      </c>
      <c r="BX194" s="344">
        <f t="shared" si="310"/>
        <v>0</v>
      </c>
      <c r="BY194" s="344">
        <f t="shared" si="310"/>
        <v>0</v>
      </c>
      <c r="BZ194" s="344">
        <f t="shared" si="310"/>
        <v>0</v>
      </c>
      <c r="CA194" s="344">
        <f t="shared" si="310"/>
        <v>0</v>
      </c>
      <c r="CB194" s="344">
        <f t="shared" si="310"/>
        <v>0</v>
      </c>
      <c r="CC194" s="344">
        <f t="shared" si="310"/>
        <v>0</v>
      </c>
      <c r="CD194" s="344">
        <f t="shared" si="310"/>
        <v>0</v>
      </c>
      <c r="CE194" s="344">
        <f t="shared" si="310"/>
        <v>0</v>
      </c>
      <c r="CF194" s="344">
        <f t="shared" si="310"/>
        <v>0</v>
      </c>
      <c r="CG194" s="344">
        <f t="shared" si="310"/>
        <v>0</v>
      </c>
      <c r="CH194" s="344">
        <f t="shared" si="310"/>
        <v>0</v>
      </c>
      <c r="CI194" s="344">
        <f t="shared" si="310"/>
        <v>0</v>
      </c>
      <c r="CJ194" s="344">
        <f t="shared" si="310"/>
        <v>0</v>
      </c>
      <c r="CK194" s="344">
        <f t="shared" si="310"/>
        <v>0</v>
      </c>
      <c r="CL194" s="344">
        <f t="shared" si="310"/>
        <v>0</v>
      </c>
      <c r="CM194" s="344">
        <f t="shared" si="310"/>
        <v>0</v>
      </c>
      <c r="CN194" s="344">
        <f t="shared" si="310"/>
        <v>0</v>
      </c>
      <c r="CO194" s="344">
        <f t="shared" si="310"/>
        <v>0</v>
      </c>
      <c r="CP194" s="344">
        <f t="shared" si="310"/>
        <v>0</v>
      </c>
      <c r="CQ194" s="344">
        <f t="shared" si="310"/>
        <v>0</v>
      </c>
      <c r="CR194" s="344">
        <f t="shared" si="310"/>
        <v>0</v>
      </c>
      <c r="CS194" s="344">
        <f t="shared" si="310"/>
        <v>0</v>
      </c>
    </row>
    <row r="195" spans="1:97" s="337" customFormat="1" x14ac:dyDescent="0.25">
      <c r="A195" s="337">
        <f t="shared" ref="A195:C195" si="311">A165</f>
        <v>0</v>
      </c>
      <c r="B195" s="337" t="str">
        <f t="shared" si="311"/>
        <v>0 0</v>
      </c>
      <c r="C195" s="344">
        <f t="shared" si="311"/>
        <v>0</v>
      </c>
      <c r="D195" s="344">
        <f ca="1">IFERROR(('UA basår'!$N17+'UA basår'!$N47)*$B$139 ^(MIN(D$184-2017,$B$140-2017))*INDEX($B$145:$E$151,MATCH($A195,$A$145:$A$151,0),MATCH(D$184,$B$143:$E$143,1))^(D$184-$D$184),0)</f>
        <v>0</v>
      </c>
      <c r="E195" s="344">
        <f t="shared" ca="1" si="298"/>
        <v>0</v>
      </c>
      <c r="F195" s="344">
        <f t="shared" ref="F195:BQ198" ca="1" si="312">IF(F$153="beräknas ej",0,E195*IF(F$184&gt;$B$140,1,$B$139)*IFERROR(INDEX($B$145:$E$151,MATCH($A195,$A$145:$A$151,0),MATCH(F$184,$B$143:$E$143,1)),0))</f>
        <v>0</v>
      </c>
      <c r="G195" s="344">
        <f t="shared" ca="1" si="312"/>
        <v>0</v>
      </c>
      <c r="H195" s="344">
        <f t="shared" ca="1" si="312"/>
        <v>0</v>
      </c>
      <c r="I195" s="344">
        <f t="shared" ca="1" si="312"/>
        <v>0</v>
      </c>
      <c r="J195" s="344">
        <f t="shared" ca="1" si="312"/>
        <v>0</v>
      </c>
      <c r="K195" s="344">
        <f t="shared" ca="1" si="312"/>
        <v>0</v>
      </c>
      <c r="L195" s="344">
        <f t="shared" ca="1" si="312"/>
        <v>0</v>
      </c>
      <c r="M195" s="344">
        <f t="shared" ca="1" si="312"/>
        <v>0</v>
      </c>
      <c r="N195" s="344">
        <f t="shared" ca="1" si="312"/>
        <v>0</v>
      </c>
      <c r="O195" s="344">
        <f t="shared" ca="1" si="312"/>
        <v>0</v>
      </c>
      <c r="P195" s="344">
        <f t="shared" ca="1" si="312"/>
        <v>0</v>
      </c>
      <c r="Q195" s="344">
        <f t="shared" ca="1" si="312"/>
        <v>0</v>
      </c>
      <c r="R195" s="344">
        <f t="shared" ca="1" si="312"/>
        <v>0</v>
      </c>
      <c r="S195" s="344">
        <f t="shared" ca="1" si="312"/>
        <v>0</v>
      </c>
      <c r="T195" s="344">
        <f t="shared" ca="1" si="312"/>
        <v>0</v>
      </c>
      <c r="U195" s="344">
        <f t="shared" ca="1" si="312"/>
        <v>0</v>
      </c>
      <c r="V195" s="344">
        <f t="shared" ca="1" si="312"/>
        <v>0</v>
      </c>
      <c r="W195" s="344">
        <f t="shared" ca="1" si="312"/>
        <v>0</v>
      </c>
      <c r="X195" s="344">
        <f t="shared" ca="1" si="312"/>
        <v>0</v>
      </c>
      <c r="Y195" s="344">
        <f t="shared" ca="1" si="312"/>
        <v>0</v>
      </c>
      <c r="Z195" s="344">
        <f t="shared" ca="1" si="312"/>
        <v>0</v>
      </c>
      <c r="AA195" s="344">
        <f t="shared" ca="1" si="312"/>
        <v>0</v>
      </c>
      <c r="AB195" s="344">
        <f t="shared" ca="1" si="312"/>
        <v>0</v>
      </c>
      <c r="AC195" s="344">
        <f t="shared" ca="1" si="312"/>
        <v>0</v>
      </c>
      <c r="AD195" s="344">
        <f t="shared" ca="1" si="312"/>
        <v>0</v>
      </c>
      <c r="AE195" s="344">
        <f t="shared" ca="1" si="312"/>
        <v>0</v>
      </c>
      <c r="AF195" s="344">
        <f t="shared" ca="1" si="312"/>
        <v>0</v>
      </c>
      <c r="AG195" s="344">
        <f t="shared" ca="1" si="312"/>
        <v>0</v>
      </c>
      <c r="AH195" s="344">
        <f t="shared" ca="1" si="312"/>
        <v>0</v>
      </c>
      <c r="AI195" s="344">
        <f t="shared" ca="1" si="312"/>
        <v>0</v>
      </c>
      <c r="AJ195" s="344">
        <f t="shared" ca="1" si="312"/>
        <v>0</v>
      </c>
      <c r="AK195" s="344">
        <f t="shared" ca="1" si="312"/>
        <v>0</v>
      </c>
      <c r="AL195" s="344">
        <f t="shared" ca="1" si="312"/>
        <v>0</v>
      </c>
      <c r="AM195" s="344">
        <f t="shared" ca="1" si="312"/>
        <v>0</v>
      </c>
      <c r="AN195" s="344">
        <f t="shared" ca="1" si="312"/>
        <v>0</v>
      </c>
      <c r="AO195" s="344">
        <f t="shared" ca="1" si="312"/>
        <v>0</v>
      </c>
      <c r="AP195" s="344">
        <f t="shared" ca="1" si="312"/>
        <v>0</v>
      </c>
      <c r="AQ195" s="344">
        <f t="shared" ca="1" si="312"/>
        <v>0</v>
      </c>
      <c r="AR195" s="344">
        <f t="shared" ca="1" si="312"/>
        <v>0</v>
      </c>
      <c r="AS195" s="344">
        <f t="shared" ca="1" si="312"/>
        <v>0</v>
      </c>
      <c r="AT195" s="344">
        <f t="shared" ca="1" si="312"/>
        <v>0</v>
      </c>
      <c r="AU195" s="344">
        <f t="shared" ca="1" si="312"/>
        <v>0</v>
      </c>
      <c r="AV195" s="344">
        <f t="shared" ca="1" si="312"/>
        <v>0</v>
      </c>
      <c r="AW195" s="344">
        <f t="shared" ca="1" si="312"/>
        <v>0</v>
      </c>
      <c r="AX195" s="344">
        <f t="shared" ca="1" si="312"/>
        <v>0</v>
      </c>
      <c r="AY195" s="344">
        <f t="shared" ca="1" si="312"/>
        <v>0</v>
      </c>
      <c r="AZ195" s="344">
        <f t="shared" ca="1" si="312"/>
        <v>0</v>
      </c>
      <c r="BA195" s="344">
        <f t="shared" ca="1" si="312"/>
        <v>0</v>
      </c>
      <c r="BB195" s="344">
        <f t="shared" ca="1" si="312"/>
        <v>0</v>
      </c>
      <c r="BC195" s="344">
        <f t="shared" ca="1" si="312"/>
        <v>0</v>
      </c>
      <c r="BD195" s="344">
        <f t="shared" ca="1" si="312"/>
        <v>0</v>
      </c>
      <c r="BE195" s="344">
        <f t="shared" ca="1" si="312"/>
        <v>0</v>
      </c>
      <c r="BF195" s="344">
        <f t="shared" ca="1" si="312"/>
        <v>0</v>
      </c>
      <c r="BG195" s="344">
        <f t="shared" ca="1" si="312"/>
        <v>0</v>
      </c>
      <c r="BH195" s="344">
        <f t="shared" ca="1" si="312"/>
        <v>0</v>
      </c>
      <c r="BI195" s="344">
        <f t="shared" ca="1" si="312"/>
        <v>0</v>
      </c>
      <c r="BJ195" s="344">
        <f t="shared" ca="1" si="312"/>
        <v>0</v>
      </c>
      <c r="BK195" s="344">
        <f t="shared" ca="1" si="312"/>
        <v>0</v>
      </c>
      <c r="BL195" s="344">
        <f t="shared" ca="1" si="312"/>
        <v>0</v>
      </c>
      <c r="BM195" s="344">
        <f t="shared" ca="1" si="312"/>
        <v>0</v>
      </c>
      <c r="BN195" s="344">
        <f t="shared" ca="1" si="312"/>
        <v>0</v>
      </c>
      <c r="BO195" s="344">
        <f t="shared" ca="1" si="312"/>
        <v>0</v>
      </c>
      <c r="BP195" s="344">
        <f t="shared" ca="1" si="312"/>
        <v>0</v>
      </c>
      <c r="BQ195" s="344">
        <f t="shared" ca="1" si="312"/>
        <v>0</v>
      </c>
      <c r="BR195" s="344">
        <f t="shared" ca="1" si="310"/>
        <v>0</v>
      </c>
      <c r="BS195" s="344">
        <f t="shared" ca="1" si="310"/>
        <v>0</v>
      </c>
      <c r="BT195" s="344">
        <f t="shared" ca="1" si="310"/>
        <v>0</v>
      </c>
      <c r="BU195" s="344">
        <f t="shared" si="310"/>
        <v>0</v>
      </c>
      <c r="BV195" s="344">
        <f t="shared" si="310"/>
        <v>0</v>
      </c>
      <c r="BW195" s="344">
        <f t="shared" si="310"/>
        <v>0</v>
      </c>
      <c r="BX195" s="344">
        <f t="shared" si="310"/>
        <v>0</v>
      </c>
      <c r="BY195" s="344">
        <f t="shared" si="310"/>
        <v>0</v>
      </c>
      <c r="BZ195" s="344">
        <f t="shared" si="310"/>
        <v>0</v>
      </c>
      <c r="CA195" s="344">
        <f t="shared" si="310"/>
        <v>0</v>
      </c>
      <c r="CB195" s="344">
        <f t="shared" si="310"/>
        <v>0</v>
      </c>
      <c r="CC195" s="344">
        <f t="shared" si="310"/>
        <v>0</v>
      </c>
      <c r="CD195" s="344">
        <f t="shared" si="310"/>
        <v>0</v>
      </c>
      <c r="CE195" s="344">
        <f t="shared" si="310"/>
        <v>0</v>
      </c>
      <c r="CF195" s="344">
        <f t="shared" si="310"/>
        <v>0</v>
      </c>
      <c r="CG195" s="344">
        <f t="shared" si="310"/>
        <v>0</v>
      </c>
      <c r="CH195" s="344">
        <f t="shared" si="310"/>
        <v>0</v>
      </c>
      <c r="CI195" s="344">
        <f t="shared" si="310"/>
        <v>0</v>
      </c>
      <c r="CJ195" s="344">
        <f t="shared" si="310"/>
        <v>0</v>
      </c>
      <c r="CK195" s="344">
        <f t="shared" si="310"/>
        <v>0</v>
      </c>
      <c r="CL195" s="344">
        <f t="shared" si="310"/>
        <v>0</v>
      </c>
      <c r="CM195" s="344">
        <f t="shared" si="310"/>
        <v>0</v>
      </c>
      <c r="CN195" s="344">
        <f t="shared" si="310"/>
        <v>0</v>
      </c>
      <c r="CO195" s="344">
        <f t="shared" si="310"/>
        <v>0</v>
      </c>
      <c r="CP195" s="344">
        <f t="shared" si="310"/>
        <v>0</v>
      </c>
      <c r="CQ195" s="344">
        <f t="shared" si="310"/>
        <v>0</v>
      </c>
      <c r="CR195" s="344">
        <f t="shared" si="310"/>
        <v>0</v>
      </c>
      <c r="CS195" s="344">
        <f t="shared" si="310"/>
        <v>0</v>
      </c>
    </row>
    <row r="196" spans="1:97" s="337" customFormat="1" x14ac:dyDescent="0.25">
      <c r="A196" s="337">
        <f t="shared" ref="A196:C196" si="313">A166</f>
        <v>0</v>
      </c>
      <c r="B196" s="337" t="str">
        <f t="shared" si="313"/>
        <v>0 0</v>
      </c>
      <c r="C196" s="344">
        <f t="shared" si="313"/>
        <v>0</v>
      </c>
      <c r="D196" s="344">
        <f ca="1">IFERROR(('UA basår'!$N18+'UA basår'!$N48)*$B$139 ^(MIN(D$184-2017,$B$140-2017))*INDEX($B$145:$E$151,MATCH($A196,$A$145:$A$151,0),MATCH(D$184,$B$143:$E$143,1))^(D$184-$D$184),0)</f>
        <v>0</v>
      </c>
      <c r="E196" s="344">
        <f t="shared" ca="1" si="298"/>
        <v>0</v>
      </c>
      <c r="F196" s="344">
        <f t="shared" ca="1" si="312"/>
        <v>0</v>
      </c>
      <c r="G196" s="344">
        <f t="shared" ca="1" si="312"/>
        <v>0</v>
      </c>
      <c r="H196" s="344">
        <f t="shared" ca="1" si="312"/>
        <v>0</v>
      </c>
      <c r="I196" s="344">
        <f t="shared" ca="1" si="312"/>
        <v>0</v>
      </c>
      <c r="J196" s="344">
        <f t="shared" ca="1" si="312"/>
        <v>0</v>
      </c>
      <c r="K196" s="344">
        <f t="shared" ca="1" si="312"/>
        <v>0</v>
      </c>
      <c r="L196" s="344">
        <f t="shared" ca="1" si="312"/>
        <v>0</v>
      </c>
      <c r="M196" s="344">
        <f t="shared" ca="1" si="312"/>
        <v>0</v>
      </c>
      <c r="N196" s="344">
        <f t="shared" ca="1" si="312"/>
        <v>0</v>
      </c>
      <c r="O196" s="344">
        <f t="shared" ca="1" si="312"/>
        <v>0</v>
      </c>
      <c r="P196" s="344">
        <f t="shared" ca="1" si="312"/>
        <v>0</v>
      </c>
      <c r="Q196" s="344">
        <f t="shared" ca="1" si="312"/>
        <v>0</v>
      </c>
      <c r="R196" s="344">
        <f t="shared" ca="1" si="312"/>
        <v>0</v>
      </c>
      <c r="S196" s="344">
        <f t="shared" ca="1" si="312"/>
        <v>0</v>
      </c>
      <c r="T196" s="344">
        <f t="shared" ca="1" si="312"/>
        <v>0</v>
      </c>
      <c r="U196" s="344">
        <f t="shared" ca="1" si="312"/>
        <v>0</v>
      </c>
      <c r="V196" s="344">
        <f t="shared" ca="1" si="312"/>
        <v>0</v>
      </c>
      <c r="W196" s="344">
        <f t="shared" ca="1" si="312"/>
        <v>0</v>
      </c>
      <c r="X196" s="344">
        <f t="shared" ca="1" si="312"/>
        <v>0</v>
      </c>
      <c r="Y196" s="344">
        <f t="shared" ca="1" si="312"/>
        <v>0</v>
      </c>
      <c r="Z196" s="344">
        <f t="shared" ca="1" si="312"/>
        <v>0</v>
      </c>
      <c r="AA196" s="344">
        <f t="shared" ca="1" si="312"/>
        <v>0</v>
      </c>
      <c r="AB196" s="344">
        <f t="shared" ca="1" si="312"/>
        <v>0</v>
      </c>
      <c r="AC196" s="344">
        <f t="shared" ca="1" si="312"/>
        <v>0</v>
      </c>
      <c r="AD196" s="344">
        <f t="shared" ca="1" si="312"/>
        <v>0</v>
      </c>
      <c r="AE196" s="344">
        <f t="shared" ca="1" si="312"/>
        <v>0</v>
      </c>
      <c r="AF196" s="344">
        <f t="shared" ca="1" si="312"/>
        <v>0</v>
      </c>
      <c r="AG196" s="344">
        <f t="shared" ca="1" si="312"/>
        <v>0</v>
      </c>
      <c r="AH196" s="344">
        <f t="shared" ca="1" si="312"/>
        <v>0</v>
      </c>
      <c r="AI196" s="344">
        <f t="shared" ca="1" si="312"/>
        <v>0</v>
      </c>
      <c r="AJ196" s="344">
        <f t="shared" ca="1" si="312"/>
        <v>0</v>
      </c>
      <c r="AK196" s="344">
        <f t="shared" ca="1" si="312"/>
        <v>0</v>
      </c>
      <c r="AL196" s="344">
        <f t="shared" ca="1" si="312"/>
        <v>0</v>
      </c>
      <c r="AM196" s="344">
        <f t="shared" ca="1" si="312"/>
        <v>0</v>
      </c>
      <c r="AN196" s="344">
        <f t="shared" ca="1" si="312"/>
        <v>0</v>
      </c>
      <c r="AO196" s="344">
        <f t="shared" ca="1" si="312"/>
        <v>0</v>
      </c>
      <c r="AP196" s="344">
        <f t="shared" ca="1" si="312"/>
        <v>0</v>
      </c>
      <c r="AQ196" s="344">
        <f t="shared" ca="1" si="312"/>
        <v>0</v>
      </c>
      <c r="AR196" s="344">
        <f t="shared" ca="1" si="312"/>
        <v>0</v>
      </c>
      <c r="AS196" s="344">
        <f t="shared" ca="1" si="312"/>
        <v>0</v>
      </c>
      <c r="AT196" s="344">
        <f t="shared" ca="1" si="312"/>
        <v>0</v>
      </c>
      <c r="AU196" s="344">
        <f t="shared" ca="1" si="312"/>
        <v>0</v>
      </c>
      <c r="AV196" s="344">
        <f t="shared" ca="1" si="312"/>
        <v>0</v>
      </c>
      <c r="AW196" s="344">
        <f t="shared" ca="1" si="312"/>
        <v>0</v>
      </c>
      <c r="AX196" s="344">
        <f t="shared" ca="1" si="312"/>
        <v>0</v>
      </c>
      <c r="AY196" s="344">
        <f t="shared" ca="1" si="312"/>
        <v>0</v>
      </c>
      <c r="AZ196" s="344">
        <f t="shared" ca="1" si="312"/>
        <v>0</v>
      </c>
      <c r="BA196" s="344">
        <f t="shared" ca="1" si="312"/>
        <v>0</v>
      </c>
      <c r="BB196" s="344">
        <f t="shared" ca="1" si="312"/>
        <v>0</v>
      </c>
      <c r="BC196" s="344">
        <f t="shared" ca="1" si="312"/>
        <v>0</v>
      </c>
      <c r="BD196" s="344">
        <f t="shared" ca="1" si="312"/>
        <v>0</v>
      </c>
      <c r="BE196" s="344">
        <f t="shared" ca="1" si="312"/>
        <v>0</v>
      </c>
      <c r="BF196" s="344">
        <f t="shared" ca="1" si="312"/>
        <v>0</v>
      </c>
      <c r="BG196" s="344">
        <f t="shared" ca="1" si="312"/>
        <v>0</v>
      </c>
      <c r="BH196" s="344">
        <f t="shared" ca="1" si="312"/>
        <v>0</v>
      </c>
      <c r="BI196" s="344">
        <f t="shared" ca="1" si="312"/>
        <v>0</v>
      </c>
      <c r="BJ196" s="344">
        <f t="shared" ca="1" si="312"/>
        <v>0</v>
      </c>
      <c r="BK196" s="344">
        <f t="shared" ca="1" si="312"/>
        <v>0</v>
      </c>
      <c r="BL196" s="344">
        <f t="shared" ca="1" si="312"/>
        <v>0</v>
      </c>
      <c r="BM196" s="344">
        <f t="shared" ca="1" si="312"/>
        <v>0</v>
      </c>
      <c r="BN196" s="344">
        <f t="shared" ca="1" si="312"/>
        <v>0</v>
      </c>
      <c r="BO196" s="344">
        <f t="shared" ca="1" si="312"/>
        <v>0</v>
      </c>
      <c r="BP196" s="344">
        <f t="shared" ca="1" si="312"/>
        <v>0</v>
      </c>
      <c r="BQ196" s="344">
        <f t="shared" ca="1" si="312"/>
        <v>0</v>
      </c>
      <c r="BR196" s="344">
        <f t="shared" ca="1" si="310"/>
        <v>0</v>
      </c>
      <c r="BS196" s="344">
        <f t="shared" ca="1" si="310"/>
        <v>0</v>
      </c>
      <c r="BT196" s="344">
        <f t="shared" ca="1" si="310"/>
        <v>0</v>
      </c>
      <c r="BU196" s="344">
        <f t="shared" si="310"/>
        <v>0</v>
      </c>
      <c r="BV196" s="344">
        <f t="shared" si="310"/>
        <v>0</v>
      </c>
      <c r="BW196" s="344">
        <f t="shared" si="310"/>
        <v>0</v>
      </c>
      <c r="BX196" s="344">
        <f t="shared" si="310"/>
        <v>0</v>
      </c>
      <c r="BY196" s="344">
        <f t="shared" si="310"/>
        <v>0</v>
      </c>
      <c r="BZ196" s="344">
        <f t="shared" si="310"/>
        <v>0</v>
      </c>
      <c r="CA196" s="344">
        <f t="shared" si="310"/>
        <v>0</v>
      </c>
      <c r="CB196" s="344">
        <f t="shared" si="310"/>
        <v>0</v>
      </c>
      <c r="CC196" s="344">
        <f t="shared" si="310"/>
        <v>0</v>
      </c>
      <c r="CD196" s="344">
        <f t="shared" si="310"/>
        <v>0</v>
      </c>
      <c r="CE196" s="344">
        <f t="shared" si="310"/>
        <v>0</v>
      </c>
      <c r="CF196" s="344">
        <f t="shared" si="310"/>
        <v>0</v>
      </c>
      <c r="CG196" s="344">
        <f t="shared" si="310"/>
        <v>0</v>
      </c>
      <c r="CH196" s="344">
        <f t="shared" si="310"/>
        <v>0</v>
      </c>
      <c r="CI196" s="344">
        <f t="shared" si="310"/>
        <v>0</v>
      </c>
      <c r="CJ196" s="344">
        <f t="shared" si="310"/>
        <v>0</v>
      </c>
      <c r="CK196" s="344">
        <f t="shared" si="310"/>
        <v>0</v>
      </c>
      <c r="CL196" s="344">
        <f t="shared" si="310"/>
        <v>0</v>
      </c>
      <c r="CM196" s="344">
        <f t="shared" si="310"/>
        <v>0</v>
      </c>
      <c r="CN196" s="344">
        <f t="shared" si="310"/>
        <v>0</v>
      </c>
      <c r="CO196" s="344">
        <f t="shared" si="310"/>
        <v>0</v>
      </c>
      <c r="CP196" s="344">
        <f t="shared" si="310"/>
        <v>0</v>
      </c>
      <c r="CQ196" s="344">
        <f t="shared" si="310"/>
        <v>0</v>
      </c>
      <c r="CR196" s="344">
        <f t="shared" si="310"/>
        <v>0</v>
      </c>
      <c r="CS196" s="344">
        <f t="shared" si="310"/>
        <v>0</v>
      </c>
    </row>
    <row r="197" spans="1:97" s="337" customFormat="1" x14ac:dyDescent="0.25">
      <c r="A197" s="337">
        <f t="shared" ref="A197:C197" si="314">A167</f>
        <v>0</v>
      </c>
      <c r="B197" s="337" t="str">
        <f t="shared" si="314"/>
        <v>0 0</v>
      </c>
      <c r="C197" s="344">
        <f t="shared" si="314"/>
        <v>0</v>
      </c>
      <c r="D197" s="344">
        <f ca="1">IFERROR(('UA basår'!$N19+'UA basår'!$N49)*$B$139 ^(MIN(D$184-2017,$B$140-2017))*INDEX($B$145:$E$151,MATCH($A197,$A$145:$A$151,0),MATCH(D$184,$B$143:$E$143,1))^(D$184-$D$184),0)</f>
        <v>0</v>
      </c>
      <c r="E197" s="344">
        <f t="shared" ca="1" si="298"/>
        <v>0</v>
      </c>
      <c r="F197" s="344">
        <f t="shared" ca="1" si="312"/>
        <v>0</v>
      </c>
      <c r="G197" s="344">
        <f t="shared" ca="1" si="312"/>
        <v>0</v>
      </c>
      <c r="H197" s="344">
        <f t="shared" ca="1" si="312"/>
        <v>0</v>
      </c>
      <c r="I197" s="344">
        <f t="shared" ca="1" si="312"/>
        <v>0</v>
      </c>
      <c r="J197" s="344">
        <f t="shared" ca="1" si="312"/>
        <v>0</v>
      </c>
      <c r="K197" s="344">
        <f t="shared" ca="1" si="312"/>
        <v>0</v>
      </c>
      <c r="L197" s="344">
        <f t="shared" ca="1" si="312"/>
        <v>0</v>
      </c>
      <c r="M197" s="344">
        <f t="shared" ca="1" si="312"/>
        <v>0</v>
      </c>
      <c r="N197" s="344">
        <f t="shared" ca="1" si="312"/>
        <v>0</v>
      </c>
      <c r="O197" s="344">
        <f t="shared" ca="1" si="312"/>
        <v>0</v>
      </c>
      <c r="P197" s="344">
        <f t="shared" ca="1" si="312"/>
        <v>0</v>
      </c>
      <c r="Q197" s="344">
        <f t="shared" ca="1" si="312"/>
        <v>0</v>
      </c>
      <c r="R197" s="344">
        <f t="shared" ca="1" si="312"/>
        <v>0</v>
      </c>
      <c r="S197" s="344">
        <f t="shared" ca="1" si="312"/>
        <v>0</v>
      </c>
      <c r="T197" s="344">
        <f t="shared" ca="1" si="312"/>
        <v>0</v>
      </c>
      <c r="U197" s="344">
        <f t="shared" ca="1" si="312"/>
        <v>0</v>
      </c>
      <c r="V197" s="344">
        <f t="shared" ca="1" si="312"/>
        <v>0</v>
      </c>
      <c r="W197" s="344">
        <f t="shared" ca="1" si="312"/>
        <v>0</v>
      </c>
      <c r="X197" s="344">
        <f t="shared" ca="1" si="312"/>
        <v>0</v>
      </c>
      <c r="Y197" s="344">
        <f t="shared" ca="1" si="312"/>
        <v>0</v>
      </c>
      <c r="Z197" s="344">
        <f t="shared" ca="1" si="312"/>
        <v>0</v>
      </c>
      <c r="AA197" s="344">
        <f t="shared" ca="1" si="312"/>
        <v>0</v>
      </c>
      <c r="AB197" s="344">
        <f t="shared" ca="1" si="312"/>
        <v>0</v>
      </c>
      <c r="AC197" s="344">
        <f t="shared" ca="1" si="312"/>
        <v>0</v>
      </c>
      <c r="AD197" s="344">
        <f t="shared" ca="1" si="312"/>
        <v>0</v>
      </c>
      <c r="AE197" s="344">
        <f t="shared" ca="1" si="312"/>
        <v>0</v>
      </c>
      <c r="AF197" s="344">
        <f t="shared" ca="1" si="312"/>
        <v>0</v>
      </c>
      <c r="AG197" s="344">
        <f t="shared" ca="1" si="312"/>
        <v>0</v>
      </c>
      <c r="AH197" s="344">
        <f t="shared" ca="1" si="312"/>
        <v>0</v>
      </c>
      <c r="AI197" s="344">
        <f t="shared" ca="1" si="312"/>
        <v>0</v>
      </c>
      <c r="AJ197" s="344">
        <f t="shared" ca="1" si="312"/>
        <v>0</v>
      </c>
      <c r="AK197" s="344">
        <f t="shared" ca="1" si="312"/>
        <v>0</v>
      </c>
      <c r="AL197" s="344">
        <f t="shared" ca="1" si="312"/>
        <v>0</v>
      </c>
      <c r="AM197" s="344">
        <f t="shared" ca="1" si="312"/>
        <v>0</v>
      </c>
      <c r="AN197" s="344">
        <f t="shared" ca="1" si="312"/>
        <v>0</v>
      </c>
      <c r="AO197" s="344">
        <f t="shared" ca="1" si="312"/>
        <v>0</v>
      </c>
      <c r="AP197" s="344">
        <f t="shared" ca="1" si="312"/>
        <v>0</v>
      </c>
      <c r="AQ197" s="344">
        <f t="shared" ca="1" si="312"/>
        <v>0</v>
      </c>
      <c r="AR197" s="344">
        <f t="shared" ca="1" si="312"/>
        <v>0</v>
      </c>
      <c r="AS197" s="344">
        <f t="shared" ca="1" si="312"/>
        <v>0</v>
      </c>
      <c r="AT197" s="344">
        <f t="shared" ca="1" si="312"/>
        <v>0</v>
      </c>
      <c r="AU197" s="344">
        <f t="shared" ca="1" si="312"/>
        <v>0</v>
      </c>
      <c r="AV197" s="344">
        <f t="shared" ca="1" si="312"/>
        <v>0</v>
      </c>
      <c r="AW197" s="344">
        <f t="shared" ca="1" si="312"/>
        <v>0</v>
      </c>
      <c r="AX197" s="344">
        <f t="shared" ca="1" si="312"/>
        <v>0</v>
      </c>
      <c r="AY197" s="344">
        <f t="shared" ca="1" si="312"/>
        <v>0</v>
      </c>
      <c r="AZ197" s="344">
        <f t="shared" ca="1" si="312"/>
        <v>0</v>
      </c>
      <c r="BA197" s="344">
        <f t="shared" ca="1" si="312"/>
        <v>0</v>
      </c>
      <c r="BB197" s="344">
        <f t="shared" ca="1" si="312"/>
        <v>0</v>
      </c>
      <c r="BC197" s="344">
        <f t="shared" ca="1" si="312"/>
        <v>0</v>
      </c>
      <c r="BD197" s="344">
        <f t="shared" ca="1" si="312"/>
        <v>0</v>
      </c>
      <c r="BE197" s="344">
        <f t="shared" ca="1" si="312"/>
        <v>0</v>
      </c>
      <c r="BF197" s="344">
        <f t="shared" ca="1" si="312"/>
        <v>0</v>
      </c>
      <c r="BG197" s="344">
        <f t="shared" ca="1" si="312"/>
        <v>0</v>
      </c>
      <c r="BH197" s="344">
        <f t="shared" ca="1" si="312"/>
        <v>0</v>
      </c>
      <c r="BI197" s="344">
        <f t="shared" ca="1" si="312"/>
        <v>0</v>
      </c>
      <c r="BJ197" s="344">
        <f t="shared" ca="1" si="312"/>
        <v>0</v>
      </c>
      <c r="BK197" s="344">
        <f t="shared" ca="1" si="312"/>
        <v>0</v>
      </c>
      <c r="BL197" s="344">
        <f t="shared" ca="1" si="312"/>
        <v>0</v>
      </c>
      <c r="BM197" s="344">
        <f t="shared" ca="1" si="312"/>
        <v>0</v>
      </c>
      <c r="BN197" s="344">
        <f t="shared" ca="1" si="312"/>
        <v>0</v>
      </c>
      <c r="BO197" s="344">
        <f t="shared" ca="1" si="312"/>
        <v>0</v>
      </c>
      <c r="BP197" s="344">
        <f t="shared" ca="1" si="312"/>
        <v>0</v>
      </c>
      <c r="BQ197" s="344">
        <f t="shared" ca="1" si="312"/>
        <v>0</v>
      </c>
      <c r="BR197" s="344">
        <f t="shared" ca="1" si="310"/>
        <v>0</v>
      </c>
      <c r="BS197" s="344">
        <f t="shared" ca="1" si="310"/>
        <v>0</v>
      </c>
      <c r="BT197" s="344">
        <f t="shared" ca="1" si="310"/>
        <v>0</v>
      </c>
      <c r="BU197" s="344">
        <f t="shared" si="310"/>
        <v>0</v>
      </c>
      <c r="BV197" s="344">
        <f t="shared" si="310"/>
        <v>0</v>
      </c>
      <c r="BW197" s="344">
        <f t="shared" si="310"/>
        <v>0</v>
      </c>
      <c r="BX197" s="344">
        <f t="shared" si="310"/>
        <v>0</v>
      </c>
      <c r="BY197" s="344">
        <f t="shared" si="310"/>
        <v>0</v>
      </c>
      <c r="BZ197" s="344">
        <f t="shared" si="310"/>
        <v>0</v>
      </c>
      <c r="CA197" s="344">
        <f t="shared" si="310"/>
        <v>0</v>
      </c>
      <c r="CB197" s="344">
        <f t="shared" si="310"/>
        <v>0</v>
      </c>
      <c r="CC197" s="344">
        <f t="shared" si="310"/>
        <v>0</v>
      </c>
      <c r="CD197" s="344">
        <f t="shared" si="310"/>
        <v>0</v>
      </c>
      <c r="CE197" s="344">
        <f t="shared" si="310"/>
        <v>0</v>
      </c>
      <c r="CF197" s="344">
        <f t="shared" si="310"/>
        <v>0</v>
      </c>
      <c r="CG197" s="344">
        <f t="shared" si="310"/>
        <v>0</v>
      </c>
      <c r="CH197" s="344">
        <f t="shared" si="310"/>
        <v>0</v>
      </c>
      <c r="CI197" s="344">
        <f t="shared" si="310"/>
        <v>0</v>
      </c>
      <c r="CJ197" s="344">
        <f t="shared" si="310"/>
        <v>0</v>
      </c>
      <c r="CK197" s="344">
        <f t="shared" si="310"/>
        <v>0</v>
      </c>
      <c r="CL197" s="344">
        <f t="shared" si="310"/>
        <v>0</v>
      </c>
      <c r="CM197" s="344">
        <f t="shared" si="310"/>
        <v>0</v>
      </c>
      <c r="CN197" s="344">
        <f t="shared" si="310"/>
        <v>0</v>
      </c>
      <c r="CO197" s="344">
        <f t="shared" si="310"/>
        <v>0</v>
      </c>
      <c r="CP197" s="344">
        <f t="shared" si="310"/>
        <v>0</v>
      </c>
      <c r="CQ197" s="344">
        <f t="shared" si="310"/>
        <v>0</v>
      </c>
      <c r="CR197" s="344">
        <f t="shared" si="310"/>
        <v>0</v>
      </c>
      <c r="CS197" s="344">
        <f t="shared" si="310"/>
        <v>0</v>
      </c>
    </row>
    <row r="198" spans="1:97" s="337" customFormat="1" x14ac:dyDescent="0.25">
      <c r="A198" s="337">
        <f t="shared" ref="A198:C198" si="315">A168</f>
        <v>0</v>
      </c>
      <c r="B198" s="337" t="str">
        <f t="shared" si="315"/>
        <v>0 0</v>
      </c>
      <c r="C198" s="344">
        <f t="shared" si="315"/>
        <v>0</v>
      </c>
      <c r="D198" s="344">
        <f ca="1">IFERROR(('UA basår'!$N20+'UA basår'!$N50)*$B$139 ^(MIN(D$184-2017,$B$140-2017))*INDEX($B$145:$E$151,MATCH($A198,$A$145:$A$151,0),MATCH(D$184,$B$143:$E$143,1))^(D$184-$D$184),0)</f>
        <v>0</v>
      </c>
      <c r="E198" s="344">
        <f t="shared" ca="1" si="298"/>
        <v>0</v>
      </c>
      <c r="F198" s="344">
        <f t="shared" ca="1" si="312"/>
        <v>0</v>
      </c>
      <c r="G198" s="344">
        <f t="shared" ca="1" si="312"/>
        <v>0</v>
      </c>
      <c r="H198" s="344">
        <f t="shared" ca="1" si="312"/>
        <v>0</v>
      </c>
      <c r="I198" s="344">
        <f t="shared" ca="1" si="312"/>
        <v>0</v>
      </c>
      <c r="J198" s="344">
        <f t="shared" ca="1" si="312"/>
        <v>0</v>
      </c>
      <c r="K198" s="344">
        <f t="shared" ca="1" si="312"/>
        <v>0</v>
      </c>
      <c r="L198" s="344">
        <f t="shared" ca="1" si="312"/>
        <v>0</v>
      </c>
      <c r="M198" s="344">
        <f t="shared" ca="1" si="312"/>
        <v>0</v>
      </c>
      <c r="N198" s="344">
        <f t="shared" ca="1" si="312"/>
        <v>0</v>
      </c>
      <c r="O198" s="344">
        <f t="shared" ca="1" si="312"/>
        <v>0</v>
      </c>
      <c r="P198" s="344">
        <f t="shared" ca="1" si="312"/>
        <v>0</v>
      </c>
      <c r="Q198" s="344">
        <f t="shared" ca="1" si="312"/>
        <v>0</v>
      </c>
      <c r="R198" s="344">
        <f t="shared" ca="1" si="312"/>
        <v>0</v>
      </c>
      <c r="S198" s="344">
        <f t="shared" ca="1" si="312"/>
        <v>0</v>
      </c>
      <c r="T198" s="344">
        <f t="shared" ca="1" si="312"/>
        <v>0</v>
      </c>
      <c r="U198" s="344">
        <f t="shared" ca="1" si="312"/>
        <v>0</v>
      </c>
      <c r="V198" s="344">
        <f t="shared" ca="1" si="312"/>
        <v>0</v>
      </c>
      <c r="W198" s="344">
        <f t="shared" ca="1" si="312"/>
        <v>0</v>
      </c>
      <c r="X198" s="344">
        <f t="shared" ca="1" si="312"/>
        <v>0</v>
      </c>
      <c r="Y198" s="344">
        <f t="shared" ca="1" si="312"/>
        <v>0</v>
      </c>
      <c r="Z198" s="344">
        <f t="shared" ca="1" si="312"/>
        <v>0</v>
      </c>
      <c r="AA198" s="344">
        <f t="shared" ca="1" si="312"/>
        <v>0</v>
      </c>
      <c r="AB198" s="344">
        <f t="shared" ca="1" si="312"/>
        <v>0</v>
      </c>
      <c r="AC198" s="344">
        <f t="shared" ca="1" si="312"/>
        <v>0</v>
      </c>
      <c r="AD198" s="344">
        <f t="shared" ca="1" si="312"/>
        <v>0</v>
      </c>
      <c r="AE198" s="344">
        <f t="shared" ca="1" si="312"/>
        <v>0</v>
      </c>
      <c r="AF198" s="344">
        <f t="shared" ca="1" si="312"/>
        <v>0</v>
      </c>
      <c r="AG198" s="344">
        <f t="shared" ca="1" si="312"/>
        <v>0</v>
      </c>
      <c r="AH198" s="344">
        <f t="shared" ca="1" si="312"/>
        <v>0</v>
      </c>
      <c r="AI198" s="344">
        <f t="shared" ca="1" si="312"/>
        <v>0</v>
      </c>
      <c r="AJ198" s="344">
        <f t="shared" ca="1" si="312"/>
        <v>0</v>
      </c>
      <c r="AK198" s="344">
        <f t="shared" ca="1" si="312"/>
        <v>0</v>
      </c>
      <c r="AL198" s="344">
        <f t="shared" ca="1" si="312"/>
        <v>0</v>
      </c>
      <c r="AM198" s="344">
        <f t="shared" ca="1" si="312"/>
        <v>0</v>
      </c>
      <c r="AN198" s="344">
        <f t="shared" ca="1" si="312"/>
        <v>0</v>
      </c>
      <c r="AO198" s="344">
        <f t="shared" ca="1" si="312"/>
        <v>0</v>
      </c>
      <c r="AP198" s="344">
        <f t="shared" ca="1" si="312"/>
        <v>0</v>
      </c>
      <c r="AQ198" s="344">
        <f t="shared" ca="1" si="312"/>
        <v>0</v>
      </c>
      <c r="AR198" s="344">
        <f t="shared" ca="1" si="312"/>
        <v>0</v>
      </c>
      <c r="AS198" s="344">
        <f t="shared" ca="1" si="312"/>
        <v>0</v>
      </c>
      <c r="AT198" s="344">
        <f t="shared" ca="1" si="312"/>
        <v>0</v>
      </c>
      <c r="AU198" s="344">
        <f t="shared" ca="1" si="312"/>
        <v>0</v>
      </c>
      <c r="AV198" s="344">
        <f t="shared" ca="1" si="312"/>
        <v>0</v>
      </c>
      <c r="AW198" s="344">
        <f t="shared" ca="1" si="312"/>
        <v>0</v>
      </c>
      <c r="AX198" s="344">
        <f t="shared" ca="1" si="312"/>
        <v>0</v>
      </c>
      <c r="AY198" s="344">
        <f t="shared" ca="1" si="312"/>
        <v>0</v>
      </c>
      <c r="AZ198" s="344">
        <f t="shared" ca="1" si="312"/>
        <v>0</v>
      </c>
      <c r="BA198" s="344">
        <f t="shared" ca="1" si="312"/>
        <v>0</v>
      </c>
      <c r="BB198" s="344">
        <f t="shared" ca="1" si="312"/>
        <v>0</v>
      </c>
      <c r="BC198" s="344">
        <f t="shared" ca="1" si="312"/>
        <v>0</v>
      </c>
      <c r="BD198" s="344">
        <f t="shared" ca="1" si="312"/>
        <v>0</v>
      </c>
      <c r="BE198" s="344">
        <f t="shared" ca="1" si="312"/>
        <v>0</v>
      </c>
      <c r="BF198" s="344">
        <f t="shared" ca="1" si="312"/>
        <v>0</v>
      </c>
      <c r="BG198" s="344">
        <f t="shared" ca="1" si="312"/>
        <v>0</v>
      </c>
      <c r="BH198" s="344">
        <f t="shared" ca="1" si="312"/>
        <v>0</v>
      </c>
      <c r="BI198" s="344">
        <f t="shared" ca="1" si="312"/>
        <v>0</v>
      </c>
      <c r="BJ198" s="344">
        <f t="shared" ca="1" si="312"/>
        <v>0</v>
      </c>
      <c r="BK198" s="344">
        <f t="shared" ca="1" si="312"/>
        <v>0</v>
      </c>
      <c r="BL198" s="344">
        <f t="shared" ca="1" si="312"/>
        <v>0</v>
      </c>
      <c r="BM198" s="344">
        <f t="shared" ca="1" si="312"/>
        <v>0</v>
      </c>
      <c r="BN198" s="344">
        <f t="shared" ca="1" si="312"/>
        <v>0</v>
      </c>
      <c r="BO198" s="344">
        <f t="shared" ca="1" si="312"/>
        <v>0</v>
      </c>
      <c r="BP198" s="344">
        <f t="shared" ca="1" si="312"/>
        <v>0</v>
      </c>
      <c r="BQ198" s="344">
        <f t="shared" ref="BQ198:CS201" ca="1" si="316">IF(BQ$153="beräknas ej",0,BP198*IF(BQ$184&gt;$B$140,1,$B$139)*IFERROR(INDEX($B$145:$E$151,MATCH($A198,$A$145:$A$151,0),MATCH(BQ$184,$B$143:$E$143,1)),0))</f>
        <v>0</v>
      </c>
      <c r="BR198" s="344">
        <f t="shared" ca="1" si="316"/>
        <v>0</v>
      </c>
      <c r="BS198" s="344">
        <f t="shared" ca="1" si="316"/>
        <v>0</v>
      </c>
      <c r="BT198" s="344">
        <f t="shared" ca="1" si="316"/>
        <v>0</v>
      </c>
      <c r="BU198" s="344">
        <f t="shared" si="316"/>
        <v>0</v>
      </c>
      <c r="BV198" s="344">
        <f t="shared" si="316"/>
        <v>0</v>
      </c>
      <c r="BW198" s="344">
        <f t="shared" si="316"/>
        <v>0</v>
      </c>
      <c r="BX198" s="344">
        <f t="shared" si="316"/>
        <v>0</v>
      </c>
      <c r="BY198" s="344">
        <f t="shared" si="316"/>
        <v>0</v>
      </c>
      <c r="BZ198" s="344">
        <f t="shared" si="316"/>
        <v>0</v>
      </c>
      <c r="CA198" s="344">
        <f t="shared" si="316"/>
        <v>0</v>
      </c>
      <c r="CB198" s="344">
        <f t="shared" si="316"/>
        <v>0</v>
      </c>
      <c r="CC198" s="344">
        <f t="shared" si="316"/>
        <v>0</v>
      </c>
      <c r="CD198" s="344">
        <f t="shared" si="316"/>
        <v>0</v>
      </c>
      <c r="CE198" s="344">
        <f t="shared" si="316"/>
        <v>0</v>
      </c>
      <c r="CF198" s="344">
        <f t="shared" si="316"/>
        <v>0</v>
      </c>
      <c r="CG198" s="344">
        <f t="shared" si="316"/>
        <v>0</v>
      </c>
      <c r="CH198" s="344">
        <f t="shared" si="316"/>
        <v>0</v>
      </c>
      <c r="CI198" s="344">
        <f t="shared" si="316"/>
        <v>0</v>
      </c>
      <c r="CJ198" s="344">
        <f t="shared" si="316"/>
        <v>0</v>
      </c>
      <c r="CK198" s="344">
        <f t="shared" si="316"/>
        <v>0</v>
      </c>
      <c r="CL198" s="344">
        <f t="shared" si="316"/>
        <v>0</v>
      </c>
      <c r="CM198" s="344">
        <f t="shared" si="316"/>
        <v>0</v>
      </c>
      <c r="CN198" s="344">
        <f t="shared" si="316"/>
        <v>0</v>
      </c>
      <c r="CO198" s="344">
        <f t="shared" si="316"/>
        <v>0</v>
      </c>
      <c r="CP198" s="344">
        <f t="shared" si="316"/>
        <v>0</v>
      </c>
      <c r="CQ198" s="344">
        <f t="shared" si="316"/>
        <v>0</v>
      </c>
      <c r="CR198" s="344">
        <f t="shared" si="316"/>
        <v>0</v>
      </c>
      <c r="CS198" s="344">
        <f t="shared" si="316"/>
        <v>0</v>
      </c>
    </row>
    <row r="199" spans="1:97" s="337" customFormat="1" x14ac:dyDescent="0.25">
      <c r="A199" s="337">
        <f t="shared" ref="A199:C199" si="317">A169</f>
        <v>0</v>
      </c>
      <c r="B199" s="337" t="str">
        <f t="shared" si="317"/>
        <v>0 0</v>
      </c>
      <c r="C199" s="344">
        <f t="shared" si="317"/>
        <v>0</v>
      </c>
      <c r="D199" s="344">
        <f ca="1">IFERROR(('UA basår'!$N21+'UA basår'!$N51)*$B$139 ^(MIN(D$184-2017,$B$140-2017))*INDEX($B$145:$E$151,MATCH($A199,$A$145:$A$151,0),MATCH(D$184,$B$143:$E$143,1))^(D$184-$D$184),0)</f>
        <v>0</v>
      </c>
      <c r="E199" s="344">
        <f t="shared" ca="1" si="298"/>
        <v>0</v>
      </c>
      <c r="F199" s="344">
        <f t="shared" ref="F199:BQ202" ca="1" si="318">IF(F$153="beräknas ej",0,E199*IF(F$184&gt;$B$140,1,$B$139)*IFERROR(INDEX($B$145:$E$151,MATCH($A199,$A$145:$A$151,0),MATCH(F$184,$B$143:$E$143,1)),0))</f>
        <v>0</v>
      </c>
      <c r="G199" s="344">
        <f t="shared" ca="1" si="318"/>
        <v>0</v>
      </c>
      <c r="H199" s="344">
        <f t="shared" ca="1" si="318"/>
        <v>0</v>
      </c>
      <c r="I199" s="344">
        <f t="shared" ca="1" si="318"/>
        <v>0</v>
      </c>
      <c r="J199" s="344">
        <f t="shared" ca="1" si="318"/>
        <v>0</v>
      </c>
      <c r="K199" s="344">
        <f t="shared" ca="1" si="318"/>
        <v>0</v>
      </c>
      <c r="L199" s="344">
        <f t="shared" ca="1" si="318"/>
        <v>0</v>
      </c>
      <c r="M199" s="344">
        <f t="shared" ca="1" si="318"/>
        <v>0</v>
      </c>
      <c r="N199" s="344">
        <f t="shared" ca="1" si="318"/>
        <v>0</v>
      </c>
      <c r="O199" s="344">
        <f t="shared" ca="1" si="318"/>
        <v>0</v>
      </c>
      <c r="P199" s="344">
        <f t="shared" ca="1" si="318"/>
        <v>0</v>
      </c>
      <c r="Q199" s="344">
        <f t="shared" ca="1" si="318"/>
        <v>0</v>
      </c>
      <c r="R199" s="344">
        <f t="shared" ca="1" si="318"/>
        <v>0</v>
      </c>
      <c r="S199" s="344">
        <f t="shared" ca="1" si="318"/>
        <v>0</v>
      </c>
      <c r="T199" s="344">
        <f t="shared" ca="1" si="318"/>
        <v>0</v>
      </c>
      <c r="U199" s="344">
        <f t="shared" ca="1" si="318"/>
        <v>0</v>
      </c>
      <c r="V199" s="344">
        <f t="shared" ca="1" si="318"/>
        <v>0</v>
      </c>
      <c r="W199" s="344">
        <f t="shared" ca="1" si="318"/>
        <v>0</v>
      </c>
      <c r="X199" s="344">
        <f t="shared" ca="1" si="318"/>
        <v>0</v>
      </c>
      <c r="Y199" s="344">
        <f t="shared" ca="1" si="318"/>
        <v>0</v>
      </c>
      <c r="Z199" s="344">
        <f t="shared" ca="1" si="318"/>
        <v>0</v>
      </c>
      <c r="AA199" s="344">
        <f t="shared" ca="1" si="318"/>
        <v>0</v>
      </c>
      <c r="AB199" s="344">
        <f t="shared" ca="1" si="318"/>
        <v>0</v>
      </c>
      <c r="AC199" s="344">
        <f t="shared" ca="1" si="318"/>
        <v>0</v>
      </c>
      <c r="AD199" s="344">
        <f t="shared" ca="1" si="318"/>
        <v>0</v>
      </c>
      <c r="AE199" s="344">
        <f t="shared" ca="1" si="318"/>
        <v>0</v>
      </c>
      <c r="AF199" s="344">
        <f t="shared" ca="1" si="318"/>
        <v>0</v>
      </c>
      <c r="AG199" s="344">
        <f t="shared" ca="1" si="318"/>
        <v>0</v>
      </c>
      <c r="AH199" s="344">
        <f t="shared" ca="1" si="318"/>
        <v>0</v>
      </c>
      <c r="AI199" s="344">
        <f t="shared" ca="1" si="318"/>
        <v>0</v>
      </c>
      <c r="AJ199" s="344">
        <f t="shared" ca="1" si="318"/>
        <v>0</v>
      </c>
      <c r="AK199" s="344">
        <f t="shared" ca="1" si="318"/>
        <v>0</v>
      </c>
      <c r="AL199" s="344">
        <f t="shared" ca="1" si="318"/>
        <v>0</v>
      </c>
      <c r="AM199" s="344">
        <f t="shared" ca="1" si="318"/>
        <v>0</v>
      </c>
      <c r="AN199" s="344">
        <f t="shared" ca="1" si="318"/>
        <v>0</v>
      </c>
      <c r="AO199" s="344">
        <f t="shared" ca="1" si="318"/>
        <v>0</v>
      </c>
      <c r="AP199" s="344">
        <f t="shared" ca="1" si="318"/>
        <v>0</v>
      </c>
      <c r="AQ199" s="344">
        <f t="shared" ca="1" si="318"/>
        <v>0</v>
      </c>
      <c r="AR199" s="344">
        <f t="shared" ca="1" si="318"/>
        <v>0</v>
      </c>
      <c r="AS199" s="344">
        <f t="shared" ca="1" si="318"/>
        <v>0</v>
      </c>
      <c r="AT199" s="344">
        <f t="shared" ca="1" si="318"/>
        <v>0</v>
      </c>
      <c r="AU199" s="344">
        <f t="shared" ca="1" si="318"/>
        <v>0</v>
      </c>
      <c r="AV199" s="344">
        <f t="shared" ca="1" si="318"/>
        <v>0</v>
      </c>
      <c r="AW199" s="344">
        <f t="shared" ca="1" si="318"/>
        <v>0</v>
      </c>
      <c r="AX199" s="344">
        <f t="shared" ca="1" si="318"/>
        <v>0</v>
      </c>
      <c r="AY199" s="344">
        <f t="shared" ca="1" si="318"/>
        <v>0</v>
      </c>
      <c r="AZ199" s="344">
        <f t="shared" ca="1" si="318"/>
        <v>0</v>
      </c>
      <c r="BA199" s="344">
        <f t="shared" ca="1" si="318"/>
        <v>0</v>
      </c>
      <c r="BB199" s="344">
        <f t="shared" ca="1" si="318"/>
        <v>0</v>
      </c>
      <c r="BC199" s="344">
        <f t="shared" ca="1" si="318"/>
        <v>0</v>
      </c>
      <c r="BD199" s="344">
        <f t="shared" ca="1" si="318"/>
        <v>0</v>
      </c>
      <c r="BE199" s="344">
        <f t="shared" ca="1" si="318"/>
        <v>0</v>
      </c>
      <c r="BF199" s="344">
        <f t="shared" ca="1" si="318"/>
        <v>0</v>
      </c>
      <c r="BG199" s="344">
        <f t="shared" ca="1" si="318"/>
        <v>0</v>
      </c>
      <c r="BH199" s="344">
        <f t="shared" ca="1" si="318"/>
        <v>0</v>
      </c>
      <c r="BI199" s="344">
        <f t="shared" ca="1" si="318"/>
        <v>0</v>
      </c>
      <c r="BJ199" s="344">
        <f t="shared" ca="1" si="318"/>
        <v>0</v>
      </c>
      <c r="BK199" s="344">
        <f t="shared" ca="1" si="318"/>
        <v>0</v>
      </c>
      <c r="BL199" s="344">
        <f t="shared" ca="1" si="318"/>
        <v>0</v>
      </c>
      <c r="BM199" s="344">
        <f t="shared" ca="1" si="318"/>
        <v>0</v>
      </c>
      <c r="BN199" s="344">
        <f t="shared" ca="1" si="318"/>
        <v>0</v>
      </c>
      <c r="BO199" s="344">
        <f t="shared" ca="1" si="318"/>
        <v>0</v>
      </c>
      <c r="BP199" s="344">
        <f t="shared" ca="1" si="318"/>
        <v>0</v>
      </c>
      <c r="BQ199" s="344">
        <f t="shared" ca="1" si="318"/>
        <v>0</v>
      </c>
      <c r="BR199" s="344">
        <f t="shared" ca="1" si="316"/>
        <v>0</v>
      </c>
      <c r="BS199" s="344">
        <f t="shared" ca="1" si="316"/>
        <v>0</v>
      </c>
      <c r="BT199" s="344">
        <f t="shared" ca="1" si="316"/>
        <v>0</v>
      </c>
      <c r="BU199" s="344">
        <f t="shared" si="316"/>
        <v>0</v>
      </c>
      <c r="BV199" s="344">
        <f t="shared" si="316"/>
        <v>0</v>
      </c>
      <c r="BW199" s="344">
        <f t="shared" si="316"/>
        <v>0</v>
      </c>
      <c r="BX199" s="344">
        <f t="shared" si="316"/>
        <v>0</v>
      </c>
      <c r="BY199" s="344">
        <f t="shared" si="316"/>
        <v>0</v>
      </c>
      <c r="BZ199" s="344">
        <f t="shared" si="316"/>
        <v>0</v>
      </c>
      <c r="CA199" s="344">
        <f t="shared" si="316"/>
        <v>0</v>
      </c>
      <c r="CB199" s="344">
        <f t="shared" si="316"/>
        <v>0</v>
      </c>
      <c r="CC199" s="344">
        <f t="shared" si="316"/>
        <v>0</v>
      </c>
      <c r="CD199" s="344">
        <f t="shared" si="316"/>
        <v>0</v>
      </c>
      <c r="CE199" s="344">
        <f t="shared" si="316"/>
        <v>0</v>
      </c>
      <c r="CF199" s="344">
        <f t="shared" si="316"/>
        <v>0</v>
      </c>
      <c r="CG199" s="344">
        <f t="shared" si="316"/>
        <v>0</v>
      </c>
      <c r="CH199" s="344">
        <f t="shared" si="316"/>
        <v>0</v>
      </c>
      <c r="CI199" s="344">
        <f t="shared" si="316"/>
        <v>0</v>
      </c>
      <c r="CJ199" s="344">
        <f t="shared" si="316"/>
        <v>0</v>
      </c>
      <c r="CK199" s="344">
        <f t="shared" si="316"/>
        <v>0</v>
      </c>
      <c r="CL199" s="344">
        <f t="shared" si="316"/>
        <v>0</v>
      </c>
      <c r="CM199" s="344">
        <f t="shared" si="316"/>
        <v>0</v>
      </c>
      <c r="CN199" s="344">
        <f t="shared" si="316"/>
        <v>0</v>
      </c>
      <c r="CO199" s="344">
        <f t="shared" si="316"/>
        <v>0</v>
      </c>
      <c r="CP199" s="344">
        <f t="shared" si="316"/>
        <v>0</v>
      </c>
      <c r="CQ199" s="344">
        <f t="shared" si="316"/>
        <v>0</v>
      </c>
      <c r="CR199" s="344">
        <f t="shared" si="316"/>
        <v>0</v>
      </c>
      <c r="CS199" s="344">
        <f t="shared" si="316"/>
        <v>0</v>
      </c>
    </row>
    <row r="200" spans="1:97" s="337" customFormat="1" x14ac:dyDescent="0.25">
      <c r="A200" s="337">
        <f t="shared" ref="A200:C200" si="319">A170</f>
        <v>0</v>
      </c>
      <c r="B200" s="337" t="str">
        <f t="shared" si="319"/>
        <v>0 0</v>
      </c>
      <c r="C200" s="344">
        <f t="shared" si="319"/>
        <v>0</v>
      </c>
      <c r="D200" s="344">
        <f ca="1">IFERROR(('UA basår'!$N22+'UA basår'!$N52)*$B$139 ^(MIN(D$184-2017,$B$140-2017))*INDEX($B$145:$E$151,MATCH($A200,$A$145:$A$151,0),MATCH(D$184,$B$143:$E$143,1))^(D$184-$D$184),0)</f>
        <v>0</v>
      </c>
      <c r="E200" s="344">
        <f t="shared" ca="1" si="298"/>
        <v>0</v>
      </c>
      <c r="F200" s="344">
        <f t="shared" ca="1" si="318"/>
        <v>0</v>
      </c>
      <c r="G200" s="344">
        <f t="shared" ca="1" si="318"/>
        <v>0</v>
      </c>
      <c r="H200" s="344">
        <f t="shared" ca="1" si="318"/>
        <v>0</v>
      </c>
      <c r="I200" s="344">
        <f t="shared" ca="1" si="318"/>
        <v>0</v>
      </c>
      <c r="J200" s="344">
        <f t="shared" ca="1" si="318"/>
        <v>0</v>
      </c>
      <c r="K200" s="344">
        <f t="shared" ca="1" si="318"/>
        <v>0</v>
      </c>
      <c r="L200" s="344">
        <f t="shared" ca="1" si="318"/>
        <v>0</v>
      </c>
      <c r="M200" s="344">
        <f t="shared" ca="1" si="318"/>
        <v>0</v>
      </c>
      <c r="N200" s="344">
        <f t="shared" ca="1" si="318"/>
        <v>0</v>
      </c>
      <c r="O200" s="344">
        <f t="shared" ca="1" si="318"/>
        <v>0</v>
      </c>
      <c r="P200" s="344">
        <f t="shared" ca="1" si="318"/>
        <v>0</v>
      </c>
      <c r="Q200" s="344">
        <f t="shared" ca="1" si="318"/>
        <v>0</v>
      </c>
      <c r="R200" s="344">
        <f t="shared" ca="1" si="318"/>
        <v>0</v>
      </c>
      <c r="S200" s="344">
        <f t="shared" ca="1" si="318"/>
        <v>0</v>
      </c>
      <c r="T200" s="344">
        <f t="shared" ca="1" si="318"/>
        <v>0</v>
      </c>
      <c r="U200" s="344">
        <f t="shared" ca="1" si="318"/>
        <v>0</v>
      </c>
      <c r="V200" s="344">
        <f t="shared" ca="1" si="318"/>
        <v>0</v>
      </c>
      <c r="W200" s="344">
        <f t="shared" ca="1" si="318"/>
        <v>0</v>
      </c>
      <c r="X200" s="344">
        <f t="shared" ca="1" si="318"/>
        <v>0</v>
      </c>
      <c r="Y200" s="344">
        <f t="shared" ca="1" si="318"/>
        <v>0</v>
      </c>
      <c r="Z200" s="344">
        <f t="shared" ca="1" si="318"/>
        <v>0</v>
      </c>
      <c r="AA200" s="344">
        <f t="shared" ca="1" si="318"/>
        <v>0</v>
      </c>
      <c r="AB200" s="344">
        <f t="shared" ca="1" si="318"/>
        <v>0</v>
      </c>
      <c r="AC200" s="344">
        <f t="shared" ca="1" si="318"/>
        <v>0</v>
      </c>
      <c r="AD200" s="344">
        <f t="shared" ca="1" si="318"/>
        <v>0</v>
      </c>
      <c r="AE200" s="344">
        <f t="shared" ca="1" si="318"/>
        <v>0</v>
      </c>
      <c r="AF200" s="344">
        <f t="shared" ca="1" si="318"/>
        <v>0</v>
      </c>
      <c r="AG200" s="344">
        <f t="shared" ca="1" si="318"/>
        <v>0</v>
      </c>
      <c r="AH200" s="344">
        <f t="shared" ca="1" si="318"/>
        <v>0</v>
      </c>
      <c r="AI200" s="344">
        <f t="shared" ca="1" si="318"/>
        <v>0</v>
      </c>
      <c r="AJ200" s="344">
        <f t="shared" ca="1" si="318"/>
        <v>0</v>
      </c>
      <c r="AK200" s="344">
        <f t="shared" ca="1" si="318"/>
        <v>0</v>
      </c>
      <c r="AL200" s="344">
        <f t="shared" ca="1" si="318"/>
        <v>0</v>
      </c>
      <c r="AM200" s="344">
        <f t="shared" ca="1" si="318"/>
        <v>0</v>
      </c>
      <c r="AN200" s="344">
        <f t="shared" ca="1" si="318"/>
        <v>0</v>
      </c>
      <c r="AO200" s="344">
        <f t="shared" ca="1" si="318"/>
        <v>0</v>
      </c>
      <c r="AP200" s="344">
        <f t="shared" ca="1" si="318"/>
        <v>0</v>
      </c>
      <c r="AQ200" s="344">
        <f t="shared" ca="1" si="318"/>
        <v>0</v>
      </c>
      <c r="AR200" s="344">
        <f t="shared" ca="1" si="318"/>
        <v>0</v>
      </c>
      <c r="AS200" s="344">
        <f t="shared" ca="1" si="318"/>
        <v>0</v>
      </c>
      <c r="AT200" s="344">
        <f t="shared" ca="1" si="318"/>
        <v>0</v>
      </c>
      <c r="AU200" s="344">
        <f t="shared" ca="1" si="318"/>
        <v>0</v>
      </c>
      <c r="AV200" s="344">
        <f t="shared" ca="1" si="318"/>
        <v>0</v>
      </c>
      <c r="AW200" s="344">
        <f t="shared" ca="1" si="318"/>
        <v>0</v>
      </c>
      <c r="AX200" s="344">
        <f t="shared" ca="1" si="318"/>
        <v>0</v>
      </c>
      <c r="AY200" s="344">
        <f t="shared" ca="1" si="318"/>
        <v>0</v>
      </c>
      <c r="AZ200" s="344">
        <f t="shared" ca="1" si="318"/>
        <v>0</v>
      </c>
      <c r="BA200" s="344">
        <f t="shared" ca="1" si="318"/>
        <v>0</v>
      </c>
      <c r="BB200" s="344">
        <f t="shared" ca="1" si="318"/>
        <v>0</v>
      </c>
      <c r="BC200" s="344">
        <f t="shared" ca="1" si="318"/>
        <v>0</v>
      </c>
      <c r="BD200" s="344">
        <f t="shared" ca="1" si="318"/>
        <v>0</v>
      </c>
      <c r="BE200" s="344">
        <f t="shared" ca="1" si="318"/>
        <v>0</v>
      </c>
      <c r="BF200" s="344">
        <f t="shared" ca="1" si="318"/>
        <v>0</v>
      </c>
      <c r="BG200" s="344">
        <f t="shared" ca="1" si="318"/>
        <v>0</v>
      </c>
      <c r="BH200" s="344">
        <f t="shared" ca="1" si="318"/>
        <v>0</v>
      </c>
      <c r="BI200" s="344">
        <f t="shared" ca="1" si="318"/>
        <v>0</v>
      </c>
      <c r="BJ200" s="344">
        <f t="shared" ca="1" si="318"/>
        <v>0</v>
      </c>
      <c r="BK200" s="344">
        <f t="shared" ca="1" si="318"/>
        <v>0</v>
      </c>
      <c r="BL200" s="344">
        <f t="shared" ca="1" si="318"/>
        <v>0</v>
      </c>
      <c r="BM200" s="344">
        <f t="shared" ca="1" si="318"/>
        <v>0</v>
      </c>
      <c r="BN200" s="344">
        <f t="shared" ca="1" si="318"/>
        <v>0</v>
      </c>
      <c r="BO200" s="344">
        <f t="shared" ca="1" si="318"/>
        <v>0</v>
      </c>
      <c r="BP200" s="344">
        <f t="shared" ca="1" si="318"/>
        <v>0</v>
      </c>
      <c r="BQ200" s="344">
        <f t="shared" ca="1" si="318"/>
        <v>0</v>
      </c>
      <c r="BR200" s="344">
        <f t="shared" ca="1" si="316"/>
        <v>0</v>
      </c>
      <c r="BS200" s="344">
        <f t="shared" ca="1" si="316"/>
        <v>0</v>
      </c>
      <c r="BT200" s="344">
        <f t="shared" ca="1" si="316"/>
        <v>0</v>
      </c>
      <c r="BU200" s="344">
        <f t="shared" si="316"/>
        <v>0</v>
      </c>
      <c r="BV200" s="344">
        <f t="shared" si="316"/>
        <v>0</v>
      </c>
      <c r="BW200" s="344">
        <f t="shared" si="316"/>
        <v>0</v>
      </c>
      <c r="BX200" s="344">
        <f t="shared" si="316"/>
        <v>0</v>
      </c>
      <c r="BY200" s="344">
        <f t="shared" si="316"/>
        <v>0</v>
      </c>
      <c r="BZ200" s="344">
        <f t="shared" si="316"/>
        <v>0</v>
      </c>
      <c r="CA200" s="344">
        <f t="shared" si="316"/>
        <v>0</v>
      </c>
      <c r="CB200" s="344">
        <f t="shared" si="316"/>
        <v>0</v>
      </c>
      <c r="CC200" s="344">
        <f t="shared" si="316"/>
        <v>0</v>
      </c>
      <c r="CD200" s="344">
        <f t="shared" si="316"/>
        <v>0</v>
      </c>
      <c r="CE200" s="344">
        <f t="shared" si="316"/>
        <v>0</v>
      </c>
      <c r="CF200" s="344">
        <f t="shared" si="316"/>
        <v>0</v>
      </c>
      <c r="CG200" s="344">
        <f t="shared" si="316"/>
        <v>0</v>
      </c>
      <c r="CH200" s="344">
        <f t="shared" si="316"/>
        <v>0</v>
      </c>
      <c r="CI200" s="344">
        <f t="shared" si="316"/>
        <v>0</v>
      </c>
      <c r="CJ200" s="344">
        <f t="shared" si="316"/>
        <v>0</v>
      </c>
      <c r="CK200" s="344">
        <f t="shared" si="316"/>
        <v>0</v>
      </c>
      <c r="CL200" s="344">
        <f t="shared" si="316"/>
        <v>0</v>
      </c>
      <c r="CM200" s="344">
        <f t="shared" si="316"/>
        <v>0</v>
      </c>
      <c r="CN200" s="344">
        <f t="shared" si="316"/>
        <v>0</v>
      </c>
      <c r="CO200" s="344">
        <f t="shared" si="316"/>
        <v>0</v>
      </c>
      <c r="CP200" s="344">
        <f t="shared" si="316"/>
        <v>0</v>
      </c>
      <c r="CQ200" s="344">
        <f t="shared" si="316"/>
        <v>0</v>
      </c>
      <c r="CR200" s="344">
        <f t="shared" si="316"/>
        <v>0</v>
      </c>
      <c r="CS200" s="344">
        <f t="shared" si="316"/>
        <v>0</v>
      </c>
    </row>
    <row r="201" spans="1:97" s="337" customFormat="1" x14ac:dyDescent="0.25">
      <c r="A201" s="337">
        <f t="shared" ref="A201:C201" si="320">A171</f>
        <v>0</v>
      </c>
      <c r="B201" s="337" t="str">
        <f t="shared" si="320"/>
        <v>0 0</v>
      </c>
      <c r="C201" s="344">
        <f t="shared" si="320"/>
        <v>0</v>
      </c>
      <c r="D201" s="344">
        <f ca="1">IFERROR(('UA basår'!$N23+'UA basår'!$N53)*$B$139 ^(MIN(D$184-2017,$B$140-2017))*INDEX($B$145:$E$151,MATCH($A201,$A$145:$A$151,0),MATCH(D$184,$B$143:$E$143,1))^(D$184-$D$184),0)</f>
        <v>0</v>
      </c>
      <c r="E201" s="344">
        <f t="shared" ca="1" si="298"/>
        <v>0</v>
      </c>
      <c r="F201" s="344">
        <f t="shared" ca="1" si="318"/>
        <v>0</v>
      </c>
      <c r="G201" s="344">
        <f t="shared" ca="1" si="318"/>
        <v>0</v>
      </c>
      <c r="H201" s="344">
        <f t="shared" ca="1" si="318"/>
        <v>0</v>
      </c>
      <c r="I201" s="344">
        <f t="shared" ca="1" si="318"/>
        <v>0</v>
      </c>
      <c r="J201" s="344">
        <f t="shared" ca="1" si="318"/>
        <v>0</v>
      </c>
      <c r="K201" s="344">
        <f t="shared" ca="1" si="318"/>
        <v>0</v>
      </c>
      <c r="L201" s="344">
        <f t="shared" ca="1" si="318"/>
        <v>0</v>
      </c>
      <c r="M201" s="344">
        <f t="shared" ca="1" si="318"/>
        <v>0</v>
      </c>
      <c r="N201" s="344">
        <f t="shared" ca="1" si="318"/>
        <v>0</v>
      </c>
      <c r="O201" s="344">
        <f t="shared" ca="1" si="318"/>
        <v>0</v>
      </c>
      <c r="P201" s="344">
        <f t="shared" ca="1" si="318"/>
        <v>0</v>
      </c>
      <c r="Q201" s="344">
        <f t="shared" ca="1" si="318"/>
        <v>0</v>
      </c>
      <c r="R201" s="344">
        <f t="shared" ca="1" si="318"/>
        <v>0</v>
      </c>
      <c r="S201" s="344">
        <f t="shared" ca="1" si="318"/>
        <v>0</v>
      </c>
      <c r="T201" s="344">
        <f t="shared" ca="1" si="318"/>
        <v>0</v>
      </c>
      <c r="U201" s="344">
        <f t="shared" ca="1" si="318"/>
        <v>0</v>
      </c>
      <c r="V201" s="344">
        <f t="shared" ca="1" si="318"/>
        <v>0</v>
      </c>
      <c r="W201" s="344">
        <f t="shared" ca="1" si="318"/>
        <v>0</v>
      </c>
      <c r="X201" s="344">
        <f t="shared" ca="1" si="318"/>
        <v>0</v>
      </c>
      <c r="Y201" s="344">
        <f t="shared" ca="1" si="318"/>
        <v>0</v>
      </c>
      <c r="Z201" s="344">
        <f t="shared" ca="1" si="318"/>
        <v>0</v>
      </c>
      <c r="AA201" s="344">
        <f t="shared" ca="1" si="318"/>
        <v>0</v>
      </c>
      <c r="AB201" s="344">
        <f t="shared" ca="1" si="318"/>
        <v>0</v>
      </c>
      <c r="AC201" s="344">
        <f t="shared" ca="1" si="318"/>
        <v>0</v>
      </c>
      <c r="AD201" s="344">
        <f t="shared" ca="1" si="318"/>
        <v>0</v>
      </c>
      <c r="AE201" s="344">
        <f t="shared" ca="1" si="318"/>
        <v>0</v>
      </c>
      <c r="AF201" s="344">
        <f t="shared" ca="1" si="318"/>
        <v>0</v>
      </c>
      <c r="AG201" s="344">
        <f t="shared" ca="1" si="318"/>
        <v>0</v>
      </c>
      <c r="AH201" s="344">
        <f t="shared" ca="1" si="318"/>
        <v>0</v>
      </c>
      <c r="AI201" s="344">
        <f t="shared" ca="1" si="318"/>
        <v>0</v>
      </c>
      <c r="AJ201" s="344">
        <f t="shared" ca="1" si="318"/>
        <v>0</v>
      </c>
      <c r="AK201" s="344">
        <f t="shared" ca="1" si="318"/>
        <v>0</v>
      </c>
      <c r="AL201" s="344">
        <f t="shared" ca="1" si="318"/>
        <v>0</v>
      </c>
      <c r="AM201" s="344">
        <f t="shared" ca="1" si="318"/>
        <v>0</v>
      </c>
      <c r="AN201" s="344">
        <f t="shared" ca="1" si="318"/>
        <v>0</v>
      </c>
      <c r="AO201" s="344">
        <f t="shared" ca="1" si="318"/>
        <v>0</v>
      </c>
      <c r="AP201" s="344">
        <f t="shared" ca="1" si="318"/>
        <v>0</v>
      </c>
      <c r="AQ201" s="344">
        <f t="shared" ca="1" si="318"/>
        <v>0</v>
      </c>
      <c r="AR201" s="344">
        <f t="shared" ca="1" si="318"/>
        <v>0</v>
      </c>
      <c r="AS201" s="344">
        <f t="shared" ca="1" si="318"/>
        <v>0</v>
      </c>
      <c r="AT201" s="344">
        <f t="shared" ca="1" si="318"/>
        <v>0</v>
      </c>
      <c r="AU201" s="344">
        <f t="shared" ca="1" si="318"/>
        <v>0</v>
      </c>
      <c r="AV201" s="344">
        <f t="shared" ca="1" si="318"/>
        <v>0</v>
      </c>
      <c r="AW201" s="344">
        <f t="shared" ca="1" si="318"/>
        <v>0</v>
      </c>
      <c r="AX201" s="344">
        <f t="shared" ca="1" si="318"/>
        <v>0</v>
      </c>
      <c r="AY201" s="344">
        <f t="shared" ca="1" si="318"/>
        <v>0</v>
      </c>
      <c r="AZ201" s="344">
        <f t="shared" ca="1" si="318"/>
        <v>0</v>
      </c>
      <c r="BA201" s="344">
        <f t="shared" ca="1" si="318"/>
        <v>0</v>
      </c>
      <c r="BB201" s="344">
        <f t="shared" ca="1" si="318"/>
        <v>0</v>
      </c>
      <c r="BC201" s="344">
        <f t="shared" ca="1" si="318"/>
        <v>0</v>
      </c>
      <c r="BD201" s="344">
        <f t="shared" ca="1" si="318"/>
        <v>0</v>
      </c>
      <c r="BE201" s="344">
        <f t="shared" ca="1" si="318"/>
        <v>0</v>
      </c>
      <c r="BF201" s="344">
        <f t="shared" ca="1" si="318"/>
        <v>0</v>
      </c>
      <c r="BG201" s="344">
        <f t="shared" ca="1" si="318"/>
        <v>0</v>
      </c>
      <c r="BH201" s="344">
        <f t="shared" ca="1" si="318"/>
        <v>0</v>
      </c>
      <c r="BI201" s="344">
        <f t="shared" ca="1" si="318"/>
        <v>0</v>
      </c>
      <c r="BJ201" s="344">
        <f t="shared" ca="1" si="318"/>
        <v>0</v>
      </c>
      <c r="BK201" s="344">
        <f t="shared" ca="1" si="318"/>
        <v>0</v>
      </c>
      <c r="BL201" s="344">
        <f t="shared" ca="1" si="318"/>
        <v>0</v>
      </c>
      <c r="BM201" s="344">
        <f t="shared" ca="1" si="318"/>
        <v>0</v>
      </c>
      <c r="BN201" s="344">
        <f t="shared" ca="1" si="318"/>
        <v>0</v>
      </c>
      <c r="BO201" s="344">
        <f t="shared" ca="1" si="318"/>
        <v>0</v>
      </c>
      <c r="BP201" s="344">
        <f t="shared" ca="1" si="318"/>
        <v>0</v>
      </c>
      <c r="BQ201" s="344">
        <f t="shared" ca="1" si="318"/>
        <v>0</v>
      </c>
      <c r="BR201" s="344">
        <f t="shared" ca="1" si="316"/>
        <v>0</v>
      </c>
      <c r="BS201" s="344">
        <f t="shared" ca="1" si="316"/>
        <v>0</v>
      </c>
      <c r="BT201" s="344">
        <f t="shared" ca="1" si="316"/>
        <v>0</v>
      </c>
      <c r="BU201" s="344">
        <f t="shared" si="316"/>
        <v>0</v>
      </c>
      <c r="BV201" s="344">
        <f t="shared" si="316"/>
        <v>0</v>
      </c>
      <c r="BW201" s="344">
        <f t="shared" si="316"/>
        <v>0</v>
      </c>
      <c r="BX201" s="344">
        <f t="shared" si="316"/>
        <v>0</v>
      </c>
      <c r="BY201" s="344">
        <f t="shared" si="316"/>
        <v>0</v>
      </c>
      <c r="BZ201" s="344">
        <f t="shared" si="316"/>
        <v>0</v>
      </c>
      <c r="CA201" s="344">
        <f t="shared" si="316"/>
        <v>0</v>
      </c>
      <c r="CB201" s="344">
        <f t="shared" si="316"/>
        <v>0</v>
      </c>
      <c r="CC201" s="344">
        <f t="shared" si="316"/>
        <v>0</v>
      </c>
      <c r="CD201" s="344">
        <f t="shared" si="316"/>
        <v>0</v>
      </c>
      <c r="CE201" s="344">
        <f t="shared" si="316"/>
        <v>0</v>
      </c>
      <c r="CF201" s="344">
        <f t="shared" si="316"/>
        <v>0</v>
      </c>
      <c r="CG201" s="344">
        <f t="shared" si="316"/>
        <v>0</v>
      </c>
      <c r="CH201" s="344">
        <f t="shared" si="316"/>
        <v>0</v>
      </c>
      <c r="CI201" s="344">
        <f t="shared" si="316"/>
        <v>0</v>
      </c>
      <c r="CJ201" s="344">
        <f t="shared" si="316"/>
        <v>0</v>
      </c>
      <c r="CK201" s="344">
        <f t="shared" si="316"/>
        <v>0</v>
      </c>
      <c r="CL201" s="344">
        <f t="shared" si="316"/>
        <v>0</v>
      </c>
      <c r="CM201" s="344">
        <f t="shared" si="316"/>
        <v>0</v>
      </c>
      <c r="CN201" s="344">
        <f t="shared" si="316"/>
        <v>0</v>
      </c>
      <c r="CO201" s="344">
        <f t="shared" si="316"/>
        <v>0</v>
      </c>
      <c r="CP201" s="344">
        <f t="shared" si="316"/>
        <v>0</v>
      </c>
      <c r="CQ201" s="344">
        <f t="shared" si="316"/>
        <v>0</v>
      </c>
      <c r="CR201" s="344">
        <f t="shared" si="316"/>
        <v>0</v>
      </c>
      <c r="CS201" s="344">
        <f t="shared" si="316"/>
        <v>0</v>
      </c>
    </row>
    <row r="202" spans="1:97" s="337" customFormat="1" x14ac:dyDescent="0.25">
      <c r="A202" s="337">
        <f t="shared" ref="A202:C202" si="321">A172</f>
        <v>0</v>
      </c>
      <c r="B202" s="337" t="str">
        <f t="shared" si="321"/>
        <v>0 0</v>
      </c>
      <c r="C202" s="344">
        <f t="shared" si="321"/>
        <v>0</v>
      </c>
      <c r="D202" s="344">
        <f ca="1">IFERROR(('UA basår'!$N24+'UA basår'!$N54)*$B$139 ^(MIN(D$184-2017,$B$140-2017))*INDEX($B$145:$E$151,MATCH($A202,$A$145:$A$151,0),MATCH(D$184,$B$143:$E$143,1))^(D$184-$D$184),0)</f>
        <v>0</v>
      </c>
      <c r="E202" s="344">
        <f t="shared" ca="1" si="298"/>
        <v>0</v>
      </c>
      <c r="F202" s="344">
        <f t="shared" ca="1" si="318"/>
        <v>0</v>
      </c>
      <c r="G202" s="344">
        <f t="shared" ca="1" si="318"/>
        <v>0</v>
      </c>
      <c r="H202" s="344">
        <f t="shared" ca="1" si="318"/>
        <v>0</v>
      </c>
      <c r="I202" s="344">
        <f t="shared" ca="1" si="318"/>
        <v>0</v>
      </c>
      <c r="J202" s="344">
        <f t="shared" ca="1" si="318"/>
        <v>0</v>
      </c>
      <c r="K202" s="344">
        <f t="shared" ca="1" si="318"/>
        <v>0</v>
      </c>
      <c r="L202" s="344">
        <f t="shared" ca="1" si="318"/>
        <v>0</v>
      </c>
      <c r="M202" s="344">
        <f t="shared" ca="1" si="318"/>
        <v>0</v>
      </c>
      <c r="N202" s="344">
        <f t="shared" ca="1" si="318"/>
        <v>0</v>
      </c>
      <c r="O202" s="344">
        <f t="shared" ca="1" si="318"/>
        <v>0</v>
      </c>
      <c r="P202" s="344">
        <f t="shared" ca="1" si="318"/>
        <v>0</v>
      </c>
      <c r="Q202" s="344">
        <f t="shared" ca="1" si="318"/>
        <v>0</v>
      </c>
      <c r="R202" s="344">
        <f t="shared" ca="1" si="318"/>
        <v>0</v>
      </c>
      <c r="S202" s="344">
        <f t="shared" ca="1" si="318"/>
        <v>0</v>
      </c>
      <c r="T202" s="344">
        <f t="shared" ca="1" si="318"/>
        <v>0</v>
      </c>
      <c r="U202" s="344">
        <f t="shared" ca="1" si="318"/>
        <v>0</v>
      </c>
      <c r="V202" s="344">
        <f t="shared" ca="1" si="318"/>
        <v>0</v>
      </c>
      <c r="W202" s="344">
        <f t="shared" ca="1" si="318"/>
        <v>0</v>
      </c>
      <c r="X202" s="344">
        <f t="shared" ca="1" si="318"/>
        <v>0</v>
      </c>
      <c r="Y202" s="344">
        <f t="shared" ca="1" si="318"/>
        <v>0</v>
      </c>
      <c r="Z202" s="344">
        <f t="shared" ca="1" si="318"/>
        <v>0</v>
      </c>
      <c r="AA202" s="344">
        <f t="shared" ca="1" si="318"/>
        <v>0</v>
      </c>
      <c r="AB202" s="344">
        <f t="shared" ca="1" si="318"/>
        <v>0</v>
      </c>
      <c r="AC202" s="344">
        <f t="shared" ca="1" si="318"/>
        <v>0</v>
      </c>
      <c r="AD202" s="344">
        <f t="shared" ca="1" si="318"/>
        <v>0</v>
      </c>
      <c r="AE202" s="344">
        <f t="shared" ca="1" si="318"/>
        <v>0</v>
      </c>
      <c r="AF202" s="344">
        <f t="shared" ca="1" si="318"/>
        <v>0</v>
      </c>
      <c r="AG202" s="344">
        <f t="shared" ca="1" si="318"/>
        <v>0</v>
      </c>
      <c r="AH202" s="344">
        <f t="shared" ca="1" si="318"/>
        <v>0</v>
      </c>
      <c r="AI202" s="344">
        <f t="shared" ca="1" si="318"/>
        <v>0</v>
      </c>
      <c r="AJ202" s="344">
        <f t="shared" ca="1" si="318"/>
        <v>0</v>
      </c>
      <c r="AK202" s="344">
        <f t="shared" ca="1" si="318"/>
        <v>0</v>
      </c>
      <c r="AL202" s="344">
        <f t="shared" ca="1" si="318"/>
        <v>0</v>
      </c>
      <c r="AM202" s="344">
        <f t="shared" ca="1" si="318"/>
        <v>0</v>
      </c>
      <c r="AN202" s="344">
        <f t="shared" ca="1" si="318"/>
        <v>0</v>
      </c>
      <c r="AO202" s="344">
        <f t="shared" ca="1" si="318"/>
        <v>0</v>
      </c>
      <c r="AP202" s="344">
        <f t="shared" ca="1" si="318"/>
        <v>0</v>
      </c>
      <c r="AQ202" s="344">
        <f t="shared" ca="1" si="318"/>
        <v>0</v>
      </c>
      <c r="AR202" s="344">
        <f t="shared" ca="1" si="318"/>
        <v>0</v>
      </c>
      <c r="AS202" s="344">
        <f t="shared" ca="1" si="318"/>
        <v>0</v>
      </c>
      <c r="AT202" s="344">
        <f t="shared" ca="1" si="318"/>
        <v>0</v>
      </c>
      <c r="AU202" s="344">
        <f t="shared" ca="1" si="318"/>
        <v>0</v>
      </c>
      <c r="AV202" s="344">
        <f t="shared" ca="1" si="318"/>
        <v>0</v>
      </c>
      <c r="AW202" s="344">
        <f t="shared" ca="1" si="318"/>
        <v>0</v>
      </c>
      <c r="AX202" s="344">
        <f t="shared" ca="1" si="318"/>
        <v>0</v>
      </c>
      <c r="AY202" s="344">
        <f t="shared" ca="1" si="318"/>
        <v>0</v>
      </c>
      <c r="AZ202" s="344">
        <f t="shared" ca="1" si="318"/>
        <v>0</v>
      </c>
      <c r="BA202" s="344">
        <f t="shared" ca="1" si="318"/>
        <v>0</v>
      </c>
      <c r="BB202" s="344">
        <f t="shared" ca="1" si="318"/>
        <v>0</v>
      </c>
      <c r="BC202" s="344">
        <f t="shared" ca="1" si="318"/>
        <v>0</v>
      </c>
      <c r="BD202" s="344">
        <f t="shared" ca="1" si="318"/>
        <v>0</v>
      </c>
      <c r="BE202" s="344">
        <f t="shared" ca="1" si="318"/>
        <v>0</v>
      </c>
      <c r="BF202" s="344">
        <f t="shared" ca="1" si="318"/>
        <v>0</v>
      </c>
      <c r="BG202" s="344">
        <f t="shared" ca="1" si="318"/>
        <v>0</v>
      </c>
      <c r="BH202" s="344">
        <f t="shared" ca="1" si="318"/>
        <v>0</v>
      </c>
      <c r="BI202" s="344">
        <f t="shared" ca="1" si="318"/>
        <v>0</v>
      </c>
      <c r="BJ202" s="344">
        <f t="shared" ca="1" si="318"/>
        <v>0</v>
      </c>
      <c r="BK202" s="344">
        <f t="shared" ca="1" si="318"/>
        <v>0</v>
      </c>
      <c r="BL202" s="344">
        <f t="shared" ca="1" si="318"/>
        <v>0</v>
      </c>
      <c r="BM202" s="344">
        <f t="shared" ca="1" si="318"/>
        <v>0</v>
      </c>
      <c r="BN202" s="344">
        <f t="shared" ca="1" si="318"/>
        <v>0</v>
      </c>
      <c r="BO202" s="344">
        <f t="shared" ca="1" si="318"/>
        <v>0</v>
      </c>
      <c r="BP202" s="344">
        <f t="shared" ca="1" si="318"/>
        <v>0</v>
      </c>
      <c r="BQ202" s="344">
        <f t="shared" ref="BQ202:CS205" ca="1" si="322">IF(BQ$153="beräknas ej",0,BP202*IF(BQ$184&gt;$B$140,1,$B$139)*IFERROR(INDEX($B$145:$E$151,MATCH($A202,$A$145:$A$151,0),MATCH(BQ$184,$B$143:$E$143,1)),0))</f>
        <v>0</v>
      </c>
      <c r="BR202" s="344">
        <f t="shared" ca="1" si="322"/>
        <v>0</v>
      </c>
      <c r="BS202" s="344">
        <f t="shared" ca="1" si="322"/>
        <v>0</v>
      </c>
      <c r="BT202" s="344">
        <f t="shared" ca="1" si="322"/>
        <v>0</v>
      </c>
      <c r="BU202" s="344">
        <f t="shared" si="322"/>
        <v>0</v>
      </c>
      <c r="BV202" s="344">
        <f t="shared" si="322"/>
        <v>0</v>
      </c>
      <c r="BW202" s="344">
        <f t="shared" si="322"/>
        <v>0</v>
      </c>
      <c r="BX202" s="344">
        <f t="shared" si="322"/>
        <v>0</v>
      </c>
      <c r="BY202" s="344">
        <f t="shared" si="322"/>
        <v>0</v>
      </c>
      <c r="BZ202" s="344">
        <f t="shared" si="322"/>
        <v>0</v>
      </c>
      <c r="CA202" s="344">
        <f t="shared" si="322"/>
        <v>0</v>
      </c>
      <c r="CB202" s="344">
        <f t="shared" si="322"/>
        <v>0</v>
      </c>
      <c r="CC202" s="344">
        <f t="shared" si="322"/>
        <v>0</v>
      </c>
      <c r="CD202" s="344">
        <f t="shared" si="322"/>
        <v>0</v>
      </c>
      <c r="CE202" s="344">
        <f t="shared" si="322"/>
        <v>0</v>
      </c>
      <c r="CF202" s="344">
        <f t="shared" si="322"/>
        <v>0</v>
      </c>
      <c r="CG202" s="344">
        <f t="shared" si="322"/>
        <v>0</v>
      </c>
      <c r="CH202" s="344">
        <f t="shared" si="322"/>
        <v>0</v>
      </c>
      <c r="CI202" s="344">
        <f t="shared" si="322"/>
        <v>0</v>
      </c>
      <c r="CJ202" s="344">
        <f t="shared" si="322"/>
        <v>0</v>
      </c>
      <c r="CK202" s="344">
        <f t="shared" si="322"/>
        <v>0</v>
      </c>
      <c r="CL202" s="344">
        <f t="shared" si="322"/>
        <v>0</v>
      </c>
      <c r="CM202" s="344">
        <f t="shared" si="322"/>
        <v>0</v>
      </c>
      <c r="CN202" s="344">
        <f t="shared" si="322"/>
        <v>0</v>
      </c>
      <c r="CO202" s="344">
        <f t="shared" si="322"/>
        <v>0</v>
      </c>
      <c r="CP202" s="344">
        <f t="shared" si="322"/>
        <v>0</v>
      </c>
      <c r="CQ202" s="344">
        <f t="shared" si="322"/>
        <v>0</v>
      </c>
      <c r="CR202" s="344">
        <f t="shared" si="322"/>
        <v>0</v>
      </c>
      <c r="CS202" s="344">
        <f t="shared" si="322"/>
        <v>0</v>
      </c>
    </row>
    <row r="203" spans="1:97" s="337" customFormat="1" x14ac:dyDescent="0.25">
      <c r="A203" s="337">
        <f t="shared" ref="A203:C203" si="323">A173</f>
        <v>0</v>
      </c>
      <c r="B203" s="337" t="str">
        <f t="shared" si="323"/>
        <v>0 0</v>
      </c>
      <c r="C203" s="344">
        <f t="shared" si="323"/>
        <v>0</v>
      </c>
      <c r="D203" s="344">
        <f ca="1">IFERROR(('UA basår'!$N25+'UA basår'!$N55)*$B$139 ^(MIN(D$184-2017,$B$140-2017))*INDEX($B$145:$E$151,MATCH($A203,$A$145:$A$151,0),MATCH(D$184,$B$143:$E$143,1))^(D$184-$D$184),0)</f>
        <v>0</v>
      </c>
      <c r="E203" s="344">
        <f t="shared" ca="1" si="298"/>
        <v>0</v>
      </c>
      <c r="F203" s="344">
        <f t="shared" ref="F203:BQ206" ca="1" si="324">IF(F$153="beräknas ej",0,E203*IF(F$184&gt;$B$140,1,$B$139)*IFERROR(INDEX($B$145:$E$151,MATCH($A203,$A$145:$A$151,0),MATCH(F$184,$B$143:$E$143,1)),0))</f>
        <v>0</v>
      </c>
      <c r="G203" s="344">
        <f t="shared" ca="1" si="324"/>
        <v>0</v>
      </c>
      <c r="H203" s="344">
        <f t="shared" ca="1" si="324"/>
        <v>0</v>
      </c>
      <c r="I203" s="344">
        <f t="shared" ca="1" si="324"/>
        <v>0</v>
      </c>
      <c r="J203" s="344">
        <f t="shared" ca="1" si="324"/>
        <v>0</v>
      </c>
      <c r="K203" s="344">
        <f t="shared" ca="1" si="324"/>
        <v>0</v>
      </c>
      <c r="L203" s="344">
        <f t="shared" ca="1" si="324"/>
        <v>0</v>
      </c>
      <c r="M203" s="344">
        <f t="shared" ca="1" si="324"/>
        <v>0</v>
      </c>
      <c r="N203" s="344">
        <f t="shared" ca="1" si="324"/>
        <v>0</v>
      </c>
      <c r="O203" s="344">
        <f t="shared" ca="1" si="324"/>
        <v>0</v>
      </c>
      <c r="P203" s="344">
        <f t="shared" ca="1" si="324"/>
        <v>0</v>
      </c>
      <c r="Q203" s="344">
        <f t="shared" ca="1" si="324"/>
        <v>0</v>
      </c>
      <c r="R203" s="344">
        <f t="shared" ca="1" si="324"/>
        <v>0</v>
      </c>
      <c r="S203" s="344">
        <f t="shared" ca="1" si="324"/>
        <v>0</v>
      </c>
      <c r="T203" s="344">
        <f t="shared" ca="1" si="324"/>
        <v>0</v>
      </c>
      <c r="U203" s="344">
        <f t="shared" ca="1" si="324"/>
        <v>0</v>
      </c>
      <c r="V203" s="344">
        <f t="shared" ca="1" si="324"/>
        <v>0</v>
      </c>
      <c r="W203" s="344">
        <f t="shared" ca="1" si="324"/>
        <v>0</v>
      </c>
      <c r="X203" s="344">
        <f t="shared" ca="1" si="324"/>
        <v>0</v>
      </c>
      <c r="Y203" s="344">
        <f t="shared" ca="1" si="324"/>
        <v>0</v>
      </c>
      <c r="Z203" s="344">
        <f t="shared" ca="1" si="324"/>
        <v>0</v>
      </c>
      <c r="AA203" s="344">
        <f t="shared" ca="1" si="324"/>
        <v>0</v>
      </c>
      <c r="AB203" s="344">
        <f t="shared" ca="1" si="324"/>
        <v>0</v>
      </c>
      <c r="AC203" s="344">
        <f t="shared" ca="1" si="324"/>
        <v>0</v>
      </c>
      <c r="AD203" s="344">
        <f t="shared" ca="1" si="324"/>
        <v>0</v>
      </c>
      <c r="AE203" s="344">
        <f t="shared" ca="1" si="324"/>
        <v>0</v>
      </c>
      <c r="AF203" s="344">
        <f t="shared" ca="1" si="324"/>
        <v>0</v>
      </c>
      <c r="AG203" s="344">
        <f t="shared" ca="1" si="324"/>
        <v>0</v>
      </c>
      <c r="AH203" s="344">
        <f t="shared" ca="1" si="324"/>
        <v>0</v>
      </c>
      <c r="AI203" s="344">
        <f t="shared" ca="1" si="324"/>
        <v>0</v>
      </c>
      <c r="AJ203" s="344">
        <f t="shared" ca="1" si="324"/>
        <v>0</v>
      </c>
      <c r="AK203" s="344">
        <f t="shared" ca="1" si="324"/>
        <v>0</v>
      </c>
      <c r="AL203" s="344">
        <f t="shared" ca="1" si="324"/>
        <v>0</v>
      </c>
      <c r="AM203" s="344">
        <f t="shared" ca="1" si="324"/>
        <v>0</v>
      </c>
      <c r="AN203" s="344">
        <f t="shared" ca="1" si="324"/>
        <v>0</v>
      </c>
      <c r="AO203" s="344">
        <f t="shared" ca="1" si="324"/>
        <v>0</v>
      </c>
      <c r="AP203" s="344">
        <f t="shared" ca="1" si="324"/>
        <v>0</v>
      </c>
      <c r="AQ203" s="344">
        <f t="shared" ca="1" si="324"/>
        <v>0</v>
      </c>
      <c r="AR203" s="344">
        <f t="shared" ca="1" si="324"/>
        <v>0</v>
      </c>
      <c r="AS203" s="344">
        <f t="shared" ca="1" si="324"/>
        <v>0</v>
      </c>
      <c r="AT203" s="344">
        <f t="shared" ca="1" si="324"/>
        <v>0</v>
      </c>
      <c r="AU203" s="344">
        <f t="shared" ca="1" si="324"/>
        <v>0</v>
      </c>
      <c r="AV203" s="344">
        <f t="shared" ca="1" si="324"/>
        <v>0</v>
      </c>
      <c r="AW203" s="344">
        <f t="shared" ca="1" si="324"/>
        <v>0</v>
      </c>
      <c r="AX203" s="344">
        <f t="shared" ca="1" si="324"/>
        <v>0</v>
      </c>
      <c r="AY203" s="344">
        <f t="shared" ca="1" si="324"/>
        <v>0</v>
      </c>
      <c r="AZ203" s="344">
        <f t="shared" ca="1" si="324"/>
        <v>0</v>
      </c>
      <c r="BA203" s="344">
        <f t="shared" ca="1" si="324"/>
        <v>0</v>
      </c>
      <c r="BB203" s="344">
        <f t="shared" ca="1" si="324"/>
        <v>0</v>
      </c>
      <c r="BC203" s="344">
        <f t="shared" ca="1" si="324"/>
        <v>0</v>
      </c>
      <c r="BD203" s="344">
        <f t="shared" ca="1" si="324"/>
        <v>0</v>
      </c>
      <c r="BE203" s="344">
        <f t="shared" ca="1" si="324"/>
        <v>0</v>
      </c>
      <c r="BF203" s="344">
        <f t="shared" ca="1" si="324"/>
        <v>0</v>
      </c>
      <c r="BG203" s="344">
        <f t="shared" ca="1" si="324"/>
        <v>0</v>
      </c>
      <c r="BH203" s="344">
        <f t="shared" ca="1" si="324"/>
        <v>0</v>
      </c>
      <c r="BI203" s="344">
        <f t="shared" ca="1" si="324"/>
        <v>0</v>
      </c>
      <c r="BJ203" s="344">
        <f t="shared" ca="1" si="324"/>
        <v>0</v>
      </c>
      <c r="BK203" s="344">
        <f t="shared" ca="1" si="324"/>
        <v>0</v>
      </c>
      <c r="BL203" s="344">
        <f t="shared" ca="1" si="324"/>
        <v>0</v>
      </c>
      <c r="BM203" s="344">
        <f t="shared" ca="1" si="324"/>
        <v>0</v>
      </c>
      <c r="BN203" s="344">
        <f t="shared" ca="1" si="324"/>
        <v>0</v>
      </c>
      <c r="BO203" s="344">
        <f t="shared" ca="1" si="324"/>
        <v>0</v>
      </c>
      <c r="BP203" s="344">
        <f t="shared" ca="1" si="324"/>
        <v>0</v>
      </c>
      <c r="BQ203" s="344">
        <f t="shared" ca="1" si="324"/>
        <v>0</v>
      </c>
      <c r="BR203" s="344">
        <f t="shared" ca="1" si="322"/>
        <v>0</v>
      </c>
      <c r="BS203" s="344">
        <f t="shared" ca="1" si="322"/>
        <v>0</v>
      </c>
      <c r="BT203" s="344">
        <f t="shared" ca="1" si="322"/>
        <v>0</v>
      </c>
      <c r="BU203" s="344">
        <f t="shared" si="322"/>
        <v>0</v>
      </c>
      <c r="BV203" s="344">
        <f t="shared" si="322"/>
        <v>0</v>
      </c>
      <c r="BW203" s="344">
        <f t="shared" si="322"/>
        <v>0</v>
      </c>
      <c r="BX203" s="344">
        <f t="shared" si="322"/>
        <v>0</v>
      </c>
      <c r="BY203" s="344">
        <f t="shared" si="322"/>
        <v>0</v>
      </c>
      <c r="BZ203" s="344">
        <f t="shared" si="322"/>
        <v>0</v>
      </c>
      <c r="CA203" s="344">
        <f t="shared" si="322"/>
        <v>0</v>
      </c>
      <c r="CB203" s="344">
        <f t="shared" si="322"/>
        <v>0</v>
      </c>
      <c r="CC203" s="344">
        <f t="shared" si="322"/>
        <v>0</v>
      </c>
      <c r="CD203" s="344">
        <f t="shared" si="322"/>
        <v>0</v>
      </c>
      <c r="CE203" s="344">
        <f t="shared" si="322"/>
        <v>0</v>
      </c>
      <c r="CF203" s="344">
        <f t="shared" si="322"/>
        <v>0</v>
      </c>
      <c r="CG203" s="344">
        <f t="shared" si="322"/>
        <v>0</v>
      </c>
      <c r="CH203" s="344">
        <f t="shared" si="322"/>
        <v>0</v>
      </c>
      <c r="CI203" s="344">
        <f t="shared" si="322"/>
        <v>0</v>
      </c>
      <c r="CJ203" s="344">
        <f t="shared" si="322"/>
        <v>0</v>
      </c>
      <c r="CK203" s="344">
        <f t="shared" si="322"/>
        <v>0</v>
      </c>
      <c r="CL203" s="344">
        <f t="shared" si="322"/>
        <v>0</v>
      </c>
      <c r="CM203" s="344">
        <f t="shared" si="322"/>
        <v>0</v>
      </c>
      <c r="CN203" s="344">
        <f t="shared" si="322"/>
        <v>0</v>
      </c>
      <c r="CO203" s="344">
        <f t="shared" si="322"/>
        <v>0</v>
      </c>
      <c r="CP203" s="344">
        <f t="shared" si="322"/>
        <v>0</v>
      </c>
      <c r="CQ203" s="344">
        <f t="shared" si="322"/>
        <v>0</v>
      </c>
      <c r="CR203" s="344">
        <f t="shared" si="322"/>
        <v>0</v>
      </c>
      <c r="CS203" s="344">
        <f t="shared" si="322"/>
        <v>0</v>
      </c>
    </row>
    <row r="204" spans="1:97" s="337" customFormat="1" x14ac:dyDescent="0.25">
      <c r="A204" s="337">
        <f t="shared" ref="A204:C204" si="325">A174</f>
        <v>0</v>
      </c>
      <c r="B204" s="337" t="str">
        <f t="shared" si="325"/>
        <v>0 0</v>
      </c>
      <c r="C204" s="344">
        <f t="shared" si="325"/>
        <v>0</v>
      </c>
      <c r="D204" s="344">
        <f ca="1">IFERROR(('UA basår'!$N26+'UA basår'!$N56)*$B$139 ^(MIN(D$184-2017,$B$140-2017))*INDEX($B$145:$E$151,MATCH($A204,$A$145:$A$151,0),MATCH(D$184,$B$143:$E$143,1))^(D$184-$D$184),0)</f>
        <v>0</v>
      </c>
      <c r="E204" s="344">
        <f t="shared" ca="1" si="298"/>
        <v>0</v>
      </c>
      <c r="F204" s="344">
        <f t="shared" ca="1" si="324"/>
        <v>0</v>
      </c>
      <c r="G204" s="344">
        <f t="shared" ca="1" si="324"/>
        <v>0</v>
      </c>
      <c r="H204" s="344">
        <f t="shared" ca="1" si="324"/>
        <v>0</v>
      </c>
      <c r="I204" s="344">
        <f t="shared" ca="1" si="324"/>
        <v>0</v>
      </c>
      <c r="J204" s="344">
        <f t="shared" ca="1" si="324"/>
        <v>0</v>
      </c>
      <c r="K204" s="344">
        <f t="shared" ca="1" si="324"/>
        <v>0</v>
      </c>
      <c r="L204" s="344">
        <f t="shared" ca="1" si="324"/>
        <v>0</v>
      </c>
      <c r="M204" s="344">
        <f t="shared" ca="1" si="324"/>
        <v>0</v>
      </c>
      <c r="N204" s="344">
        <f t="shared" ca="1" si="324"/>
        <v>0</v>
      </c>
      <c r="O204" s="344">
        <f t="shared" ca="1" si="324"/>
        <v>0</v>
      </c>
      <c r="P204" s="344">
        <f t="shared" ca="1" si="324"/>
        <v>0</v>
      </c>
      <c r="Q204" s="344">
        <f t="shared" ca="1" si="324"/>
        <v>0</v>
      </c>
      <c r="R204" s="344">
        <f t="shared" ca="1" si="324"/>
        <v>0</v>
      </c>
      <c r="S204" s="344">
        <f t="shared" ca="1" si="324"/>
        <v>0</v>
      </c>
      <c r="T204" s="344">
        <f t="shared" ca="1" si="324"/>
        <v>0</v>
      </c>
      <c r="U204" s="344">
        <f t="shared" ca="1" si="324"/>
        <v>0</v>
      </c>
      <c r="V204" s="344">
        <f t="shared" ca="1" si="324"/>
        <v>0</v>
      </c>
      <c r="W204" s="344">
        <f t="shared" ca="1" si="324"/>
        <v>0</v>
      </c>
      <c r="X204" s="344">
        <f t="shared" ca="1" si="324"/>
        <v>0</v>
      </c>
      <c r="Y204" s="344">
        <f t="shared" ca="1" si="324"/>
        <v>0</v>
      </c>
      <c r="Z204" s="344">
        <f t="shared" ca="1" si="324"/>
        <v>0</v>
      </c>
      <c r="AA204" s="344">
        <f t="shared" ca="1" si="324"/>
        <v>0</v>
      </c>
      <c r="AB204" s="344">
        <f t="shared" ca="1" si="324"/>
        <v>0</v>
      </c>
      <c r="AC204" s="344">
        <f t="shared" ca="1" si="324"/>
        <v>0</v>
      </c>
      <c r="AD204" s="344">
        <f t="shared" ca="1" si="324"/>
        <v>0</v>
      </c>
      <c r="AE204" s="344">
        <f t="shared" ca="1" si="324"/>
        <v>0</v>
      </c>
      <c r="AF204" s="344">
        <f t="shared" ca="1" si="324"/>
        <v>0</v>
      </c>
      <c r="AG204" s="344">
        <f t="shared" ca="1" si="324"/>
        <v>0</v>
      </c>
      <c r="AH204" s="344">
        <f t="shared" ca="1" si="324"/>
        <v>0</v>
      </c>
      <c r="AI204" s="344">
        <f t="shared" ca="1" si="324"/>
        <v>0</v>
      </c>
      <c r="AJ204" s="344">
        <f t="shared" ca="1" si="324"/>
        <v>0</v>
      </c>
      <c r="AK204" s="344">
        <f t="shared" ca="1" si="324"/>
        <v>0</v>
      </c>
      <c r="AL204" s="344">
        <f t="shared" ca="1" si="324"/>
        <v>0</v>
      </c>
      <c r="AM204" s="344">
        <f t="shared" ca="1" si="324"/>
        <v>0</v>
      </c>
      <c r="AN204" s="344">
        <f t="shared" ca="1" si="324"/>
        <v>0</v>
      </c>
      <c r="AO204" s="344">
        <f t="shared" ca="1" si="324"/>
        <v>0</v>
      </c>
      <c r="AP204" s="344">
        <f t="shared" ca="1" si="324"/>
        <v>0</v>
      </c>
      <c r="AQ204" s="344">
        <f t="shared" ca="1" si="324"/>
        <v>0</v>
      </c>
      <c r="AR204" s="344">
        <f t="shared" ca="1" si="324"/>
        <v>0</v>
      </c>
      <c r="AS204" s="344">
        <f t="shared" ca="1" si="324"/>
        <v>0</v>
      </c>
      <c r="AT204" s="344">
        <f t="shared" ca="1" si="324"/>
        <v>0</v>
      </c>
      <c r="AU204" s="344">
        <f t="shared" ca="1" si="324"/>
        <v>0</v>
      </c>
      <c r="AV204" s="344">
        <f t="shared" ca="1" si="324"/>
        <v>0</v>
      </c>
      <c r="AW204" s="344">
        <f t="shared" ca="1" si="324"/>
        <v>0</v>
      </c>
      <c r="AX204" s="344">
        <f t="shared" ca="1" si="324"/>
        <v>0</v>
      </c>
      <c r="AY204" s="344">
        <f t="shared" ca="1" si="324"/>
        <v>0</v>
      </c>
      <c r="AZ204" s="344">
        <f t="shared" ca="1" si="324"/>
        <v>0</v>
      </c>
      <c r="BA204" s="344">
        <f t="shared" ca="1" si="324"/>
        <v>0</v>
      </c>
      <c r="BB204" s="344">
        <f t="shared" ca="1" si="324"/>
        <v>0</v>
      </c>
      <c r="BC204" s="344">
        <f t="shared" ca="1" si="324"/>
        <v>0</v>
      </c>
      <c r="BD204" s="344">
        <f t="shared" ca="1" si="324"/>
        <v>0</v>
      </c>
      <c r="BE204" s="344">
        <f t="shared" ca="1" si="324"/>
        <v>0</v>
      </c>
      <c r="BF204" s="344">
        <f t="shared" ca="1" si="324"/>
        <v>0</v>
      </c>
      <c r="BG204" s="344">
        <f t="shared" ca="1" si="324"/>
        <v>0</v>
      </c>
      <c r="BH204" s="344">
        <f t="shared" ca="1" si="324"/>
        <v>0</v>
      </c>
      <c r="BI204" s="344">
        <f t="shared" ca="1" si="324"/>
        <v>0</v>
      </c>
      <c r="BJ204" s="344">
        <f t="shared" ca="1" si="324"/>
        <v>0</v>
      </c>
      <c r="BK204" s="344">
        <f t="shared" ca="1" si="324"/>
        <v>0</v>
      </c>
      <c r="BL204" s="344">
        <f t="shared" ca="1" si="324"/>
        <v>0</v>
      </c>
      <c r="BM204" s="344">
        <f t="shared" ca="1" si="324"/>
        <v>0</v>
      </c>
      <c r="BN204" s="344">
        <f t="shared" ca="1" si="324"/>
        <v>0</v>
      </c>
      <c r="BO204" s="344">
        <f t="shared" ca="1" si="324"/>
        <v>0</v>
      </c>
      <c r="BP204" s="344">
        <f t="shared" ca="1" si="324"/>
        <v>0</v>
      </c>
      <c r="BQ204" s="344">
        <f t="shared" ca="1" si="324"/>
        <v>0</v>
      </c>
      <c r="BR204" s="344">
        <f t="shared" ca="1" si="322"/>
        <v>0</v>
      </c>
      <c r="BS204" s="344">
        <f t="shared" ca="1" si="322"/>
        <v>0</v>
      </c>
      <c r="BT204" s="344">
        <f t="shared" ca="1" si="322"/>
        <v>0</v>
      </c>
      <c r="BU204" s="344">
        <f t="shared" si="322"/>
        <v>0</v>
      </c>
      <c r="BV204" s="344">
        <f t="shared" si="322"/>
        <v>0</v>
      </c>
      <c r="BW204" s="344">
        <f t="shared" si="322"/>
        <v>0</v>
      </c>
      <c r="BX204" s="344">
        <f t="shared" si="322"/>
        <v>0</v>
      </c>
      <c r="BY204" s="344">
        <f t="shared" si="322"/>
        <v>0</v>
      </c>
      <c r="BZ204" s="344">
        <f t="shared" si="322"/>
        <v>0</v>
      </c>
      <c r="CA204" s="344">
        <f t="shared" si="322"/>
        <v>0</v>
      </c>
      <c r="CB204" s="344">
        <f t="shared" si="322"/>
        <v>0</v>
      </c>
      <c r="CC204" s="344">
        <f t="shared" si="322"/>
        <v>0</v>
      </c>
      <c r="CD204" s="344">
        <f t="shared" si="322"/>
        <v>0</v>
      </c>
      <c r="CE204" s="344">
        <f t="shared" si="322"/>
        <v>0</v>
      </c>
      <c r="CF204" s="344">
        <f t="shared" si="322"/>
        <v>0</v>
      </c>
      <c r="CG204" s="344">
        <f t="shared" si="322"/>
        <v>0</v>
      </c>
      <c r="CH204" s="344">
        <f t="shared" si="322"/>
        <v>0</v>
      </c>
      <c r="CI204" s="344">
        <f t="shared" si="322"/>
        <v>0</v>
      </c>
      <c r="CJ204" s="344">
        <f t="shared" si="322"/>
        <v>0</v>
      </c>
      <c r="CK204" s="344">
        <f t="shared" si="322"/>
        <v>0</v>
      </c>
      <c r="CL204" s="344">
        <f t="shared" si="322"/>
        <v>0</v>
      </c>
      <c r="CM204" s="344">
        <f t="shared" si="322"/>
        <v>0</v>
      </c>
      <c r="CN204" s="344">
        <f t="shared" si="322"/>
        <v>0</v>
      </c>
      <c r="CO204" s="344">
        <f t="shared" si="322"/>
        <v>0</v>
      </c>
      <c r="CP204" s="344">
        <f t="shared" si="322"/>
        <v>0</v>
      </c>
      <c r="CQ204" s="344">
        <f t="shared" si="322"/>
        <v>0</v>
      </c>
      <c r="CR204" s="344">
        <f t="shared" si="322"/>
        <v>0</v>
      </c>
      <c r="CS204" s="344">
        <f t="shared" si="322"/>
        <v>0</v>
      </c>
    </row>
    <row r="205" spans="1:97" s="337" customFormat="1" x14ac:dyDescent="0.25">
      <c r="A205" s="337">
        <f t="shared" ref="A205:C205" si="326">A175</f>
        <v>0</v>
      </c>
      <c r="B205" s="337" t="str">
        <f t="shared" si="326"/>
        <v>0 0</v>
      </c>
      <c r="C205" s="344">
        <f t="shared" si="326"/>
        <v>0</v>
      </c>
      <c r="D205" s="344">
        <f ca="1">IFERROR(('UA basår'!$N27+'UA basår'!$N57)*$B$139 ^(MIN(D$184-2017,$B$140-2017))*INDEX($B$145:$E$151,MATCH($A205,$A$145:$A$151,0),MATCH(D$184,$B$143:$E$143,1))^(D$184-$D$184),0)</f>
        <v>0</v>
      </c>
      <c r="E205" s="344">
        <f t="shared" ca="1" si="298"/>
        <v>0</v>
      </c>
      <c r="F205" s="344">
        <f t="shared" ca="1" si="324"/>
        <v>0</v>
      </c>
      <c r="G205" s="344">
        <f t="shared" ca="1" si="324"/>
        <v>0</v>
      </c>
      <c r="H205" s="344">
        <f t="shared" ca="1" si="324"/>
        <v>0</v>
      </c>
      <c r="I205" s="344">
        <f t="shared" ca="1" si="324"/>
        <v>0</v>
      </c>
      <c r="J205" s="344">
        <f t="shared" ca="1" si="324"/>
        <v>0</v>
      </c>
      <c r="K205" s="344">
        <f t="shared" ca="1" si="324"/>
        <v>0</v>
      </c>
      <c r="L205" s="344">
        <f t="shared" ca="1" si="324"/>
        <v>0</v>
      </c>
      <c r="M205" s="344">
        <f t="shared" ca="1" si="324"/>
        <v>0</v>
      </c>
      <c r="N205" s="344">
        <f t="shared" ca="1" si="324"/>
        <v>0</v>
      </c>
      <c r="O205" s="344">
        <f t="shared" ca="1" si="324"/>
        <v>0</v>
      </c>
      <c r="P205" s="344">
        <f t="shared" ca="1" si="324"/>
        <v>0</v>
      </c>
      <c r="Q205" s="344">
        <f t="shared" ca="1" si="324"/>
        <v>0</v>
      </c>
      <c r="R205" s="344">
        <f t="shared" ca="1" si="324"/>
        <v>0</v>
      </c>
      <c r="S205" s="344">
        <f t="shared" ca="1" si="324"/>
        <v>0</v>
      </c>
      <c r="T205" s="344">
        <f t="shared" ca="1" si="324"/>
        <v>0</v>
      </c>
      <c r="U205" s="344">
        <f t="shared" ca="1" si="324"/>
        <v>0</v>
      </c>
      <c r="V205" s="344">
        <f t="shared" ca="1" si="324"/>
        <v>0</v>
      </c>
      <c r="W205" s="344">
        <f t="shared" ca="1" si="324"/>
        <v>0</v>
      </c>
      <c r="X205" s="344">
        <f t="shared" ca="1" si="324"/>
        <v>0</v>
      </c>
      <c r="Y205" s="344">
        <f t="shared" ca="1" si="324"/>
        <v>0</v>
      </c>
      <c r="Z205" s="344">
        <f t="shared" ca="1" si="324"/>
        <v>0</v>
      </c>
      <c r="AA205" s="344">
        <f t="shared" ca="1" si="324"/>
        <v>0</v>
      </c>
      <c r="AB205" s="344">
        <f t="shared" ca="1" si="324"/>
        <v>0</v>
      </c>
      <c r="AC205" s="344">
        <f t="shared" ca="1" si="324"/>
        <v>0</v>
      </c>
      <c r="AD205" s="344">
        <f t="shared" ca="1" si="324"/>
        <v>0</v>
      </c>
      <c r="AE205" s="344">
        <f t="shared" ca="1" si="324"/>
        <v>0</v>
      </c>
      <c r="AF205" s="344">
        <f t="shared" ca="1" si="324"/>
        <v>0</v>
      </c>
      <c r="AG205" s="344">
        <f t="shared" ca="1" si="324"/>
        <v>0</v>
      </c>
      <c r="AH205" s="344">
        <f t="shared" ca="1" si="324"/>
        <v>0</v>
      </c>
      <c r="AI205" s="344">
        <f t="shared" ca="1" si="324"/>
        <v>0</v>
      </c>
      <c r="AJ205" s="344">
        <f t="shared" ca="1" si="324"/>
        <v>0</v>
      </c>
      <c r="AK205" s="344">
        <f t="shared" ca="1" si="324"/>
        <v>0</v>
      </c>
      <c r="AL205" s="344">
        <f t="shared" ca="1" si="324"/>
        <v>0</v>
      </c>
      <c r="AM205" s="344">
        <f t="shared" ca="1" si="324"/>
        <v>0</v>
      </c>
      <c r="AN205" s="344">
        <f t="shared" ca="1" si="324"/>
        <v>0</v>
      </c>
      <c r="AO205" s="344">
        <f t="shared" ca="1" si="324"/>
        <v>0</v>
      </c>
      <c r="AP205" s="344">
        <f t="shared" ca="1" si="324"/>
        <v>0</v>
      </c>
      <c r="AQ205" s="344">
        <f t="shared" ca="1" si="324"/>
        <v>0</v>
      </c>
      <c r="AR205" s="344">
        <f t="shared" ca="1" si="324"/>
        <v>0</v>
      </c>
      <c r="AS205" s="344">
        <f t="shared" ca="1" si="324"/>
        <v>0</v>
      </c>
      <c r="AT205" s="344">
        <f t="shared" ca="1" si="324"/>
        <v>0</v>
      </c>
      <c r="AU205" s="344">
        <f t="shared" ca="1" si="324"/>
        <v>0</v>
      </c>
      <c r="AV205" s="344">
        <f t="shared" ca="1" si="324"/>
        <v>0</v>
      </c>
      <c r="AW205" s="344">
        <f t="shared" ca="1" si="324"/>
        <v>0</v>
      </c>
      <c r="AX205" s="344">
        <f t="shared" ca="1" si="324"/>
        <v>0</v>
      </c>
      <c r="AY205" s="344">
        <f t="shared" ca="1" si="324"/>
        <v>0</v>
      </c>
      <c r="AZ205" s="344">
        <f t="shared" ca="1" si="324"/>
        <v>0</v>
      </c>
      <c r="BA205" s="344">
        <f t="shared" ca="1" si="324"/>
        <v>0</v>
      </c>
      <c r="BB205" s="344">
        <f t="shared" ca="1" si="324"/>
        <v>0</v>
      </c>
      <c r="BC205" s="344">
        <f t="shared" ca="1" si="324"/>
        <v>0</v>
      </c>
      <c r="BD205" s="344">
        <f t="shared" ca="1" si="324"/>
        <v>0</v>
      </c>
      <c r="BE205" s="344">
        <f t="shared" ca="1" si="324"/>
        <v>0</v>
      </c>
      <c r="BF205" s="344">
        <f t="shared" ca="1" si="324"/>
        <v>0</v>
      </c>
      <c r="BG205" s="344">
        <f t="shared" ca="1" si="324"/>
        <v>0</v>
      </c>
      <c r="BH205" s="344">
        <f t="shared" ca="1" si="324"/>
        <v>0</v>
      </c>
      <c r="BI205" s="344">
        <f t="shared" ca="1" si="324"/>
        <v>0</v>
      </c>
      <c r="BJ205" s="344">
        <f t="shared" ca="1" si="324"/>
        <v>0</v>
      </c>
      <c r="BK205" s="344">
        <f t="shared" ca="1" si="324"/>
        <v>0</v>
      </c>
      <c r="BL205" s="344">
        <f t="shared" ca="1" si="324"/>
        <v>0</v>
      </c>
      <c r="BM205" s="344">
        <f t="shared" ca="1" si="324"/>
        <v>0</v>
      </c>
      <c r="BN205" s="344">
        <f t="shared" ca="1" si="324"/>
        <v>0</v>
      </c>
      <c r="BO205" s="344">
        <f t="shared" ca="1" si="324"/>
        <v>0</v>
      </c>
      <c r="BP205" s="344">
        <f t="shared" ca="1" si="324"/>
        <v>0</v>
      </c>
      <c r="BQ205" s="344">
        <f t="shared" ca="1" si="324"/>
        <v>0</v>
      </c>
      <c r="BR205" s="344">
        <f t="shared" ca="1" si="322"/>
        <v>0</v>
      </c>
      <c r="BS205" s="344">
        <f t="shared" ca="1" si="322"/>
        <v>0</v>
      </c>
      <c r="BT205" s="344">
        <f t="shared" ca="1" si="322"/>
        <v>0</v>
      </c>
      <c r="BU205" s="344">
        <f t="shared" si="322"/>
        <v>0</v>
      </c>
      <c r="BV205" s="344">
        <f t="shared" si="322"/>
        <v>0</v>
      </c>
      <c r="BW205" s="344">
        <f t="shared" si="322"/>
        <v>0</v>
      </c>
      <c r="BX205" s="344">
        <f t="shared" si="322"/>
        <v>0</v>
      </c>
      <c r="BY205" s="344">
        <f t="shared" si="322"/>
        <v>0</v>
      </c>
      <c r="BZ205" s="344">
        <f t="shared" si="322"/>
        <v>0</v>
      </c>
      <c r="CA205" s="344">
        <f t="shared" si="322"/>
        <v>0</v>
      </c>
      <c r="CB205" s="344">
        <f t="shared" si="322"/>
        <v>0</v>
      </c>
      <c r="CC205" s="344">
        <f t="shared" si="322"/>
        <v>0</v>
      </c>
      <c r="CD205" s="344">
        <f t="shared" si="322"/>
        <v>0</v>
      </c>
      <c r="CE205" s="344">
        <f t="shared" si="322"/>
        <v>0</v>
      </c>
      <c r="CF205" s="344">
        <f t="shared" si="322"/>
        <v>0</v>
      </c>
      <c r="CG205" s="344">
        <f t="shared" si="322"/>
        <v>0</v>
      </c>
      <c r="CH205" s="344">
        <f t="shared" si="322"/>
        <v>0</v>
      </c>
      <c r="CI205" s="344">
        <f t="shared" si="322"/>
        <v>0</v>
      </c>
      <c r="CJ205" s="344">
        <f t="shared" si="322"/>
        <v>0</v>
      </c>
      <c r="CK205" s="344">
        <f t="shared" si="322"/>
        <v>0</v>
      </c>
      <c r="CL205" s="344">
        <f t="shared" si="322"/>
        <v>0</v>
      </c>
      <c r="CM205" s="344">
        <f t="shared" si="322"/>
        <v>0</v>
      </c>
      <c r="CN205" s="344">
        <f t="shared" si="322"/>
        <v>0</v>
      </c>
      <c r="CO205" s="344">
        <f t="shared" si="322"/>
        <v>0</v>
      </c>
      <c r="CP205" s="344">
        <f t="shared" si="322"/>
        <v>0</v>
      </c>
      <c r="CQ205" s="344">
        <f t="shared" si="322"/>
        <v>0</v>
      </c>
      <c r="CR205" s="344">
        <f t="shared" si="322"/>
        <v>0</v>
      </c>
      <c r="CS205" s="344">
        <f t="shared" si="322"/>
        <v>0</v>
      </c>
    </row>
    <row r="206" spans="1:97" s="337" customFormat="1" x14ac:dyDescent="0.25">
      <c r="A206" s="337">
        <f t="shared" ref="A206:C206" si="327">A176</f>
        <v>0</v>
      </c>
      <c r="B206" s="337" t="str">
        <f t="shared" si="327"/>
        <v>0 0</v>
      </c>
      <c r="C206" s="344">
        <f t="shared" si="327"/>
        <v>0</v>
      </c>
      <c r="D206" s="344">
        <f ca="1">IFERROR(('UA basår'!$N28+'UA basår'!$N58)*$B$139 ^(MIN(D$184-2017,$B$140-2017))*INDEX($B$145:$E$151,MATCH($A206,$A$145:$A$151,0),MATCH(D$184,$B$143:$E$143,1))^(D$184-$D$184),0)</f>
        <v>0</v>
      </c>
      <c r="E206" s="344">
        <f t="shared" ca="1" si="298"/>
        <v>0</v>
      </c>
      <c r="F206" s="344">
        <f t="shared" ca="1" si="324"/>
        <v>0</v>
      </c>
      <c r="G206" s="344">
        <f t="shared" ca="1" si="324"/>
        <v>0</v>
      </c>
      <c r="H206" s="344">
        <f t="shared" ca="1" si="324"/>
        <v>0</v>
      </c>
      <c r="I206" s="344">
        <f t="shared" ca="1" si="324"/>
        <v>0</v>
      </c>
      <c r="J206" s="344">
        <f t="shared" ca="1" si="324"/>
        <v>0</v>
      </c>
      <c r="K206" s="344">
        <f t="shared" ca="1" si="324"/>
        <v>0</v>
      </c>
      <c r="L206" s="344">
        <f t="shared" ca="1" si="324"/>
        <v>0</v>
      </c>
      <c r="M206" s="344">
        <f t="shared" ca="1" si="324"/>
        <v>0</v>
      </c>
      <c r="N206" s="344">
        <f t="shared" ca="1" si="324"/>
        <v>0</v>
      </c>
      <c r="O206" s="344">
        <f t="shared" ca="1" si="324"/>
        <v>0</v>
      </c>
      <c r="P206" s="344">
        <f t="shared" ca="1" si="324"/>
        <v>0</v>
      </c>
      <c r="Q206" s="344">
        <f t="shared" ca="1" si="324"/>
        <v>0</v>
      </c>
      <c r="R206" s="344">
        <f t="shared" ca="1" si="324"/>
        <v>0</v>
      </c>
      <c r="S206" s="344">
        <f t="shared" ca="1" si="324"/>
        <v>0</v>
      </c>
      <c r="T206" s="344">
        <f t="shared" ca="1" si="324"/>
        <v>0</v>
      </c>
      <c r="U206" s="344">
        <f t="shared" ca="1" si="324"/>
        <v>0</v>
      </c>
      <c r="V206" s="344">
        <f t="shared" ca="1" si="324"/>
        <v>0</v>
      </c>
      <c r="W206" s="344">
        <f t="shared" ca="1" si="324"/>
        <v>0</v>
      </c>
      <c r="X206" s="344">
        <f t="shared" ca="1" si="324"/>
        <v>0</v>
      </c>
      <c r="Y206" s="344">
        <f t="shared" ca="1" si="324"/>
        <v>0</v>
      </c>
      <c r="Z206" s="344">
        <f t="shared" ca="1" si="324"/>
        <v>0</v>
      </c>
      <c r="AA206" s="344">
        <f t="shared" ca="1" si="324"/>
        <v>0</v>
      </c>
      <c r="AB206" s="344">
        <f t="shared" ca="1" si="324"/>
        <v>0</v>
      </c>
      <c r="AC206" s="344">
        <f t="shared" ca="1" si="324"/>
        <v>0</v>
      </c>
      <c r="AD206" s="344">
        <f t="shared" ca="1" si="324"/>
        <v>0</v>
      </c>
      <c r="AE206" s="344">
        <f t="shared" ca="1" si="324"/>
        <v>0</v>
      </c>
      <c r="AF206" s="344">
        <f t="shared" ca="1" si="324"/>
        <v>0</v>
      </c>
      <c r="AG206" s="344">
        <f t="shared" ca="1" si="324"/>
        <v>0</v>
      </c>
      <c r="AH206" s="344">
        <f t="shared" ca="1" si="324"/>
        <v>0</v>
      </c>
      <c r="AI206" s="344">
        <f t="shared" ca="1" si="324"/>
        <v>0</v>
      </c>
      <c r="AJ206" s="344">
        <f t="shared" ca="1" si="324"/>
        <v>0</v>
      </c>
      <c r="AK206" s="344">
        <f t="shared" ca="1" si="324"/>
        <v>0</v>
      </c>
      <c r="AL206" s="344">
        <f t="shared" ca="1" si="324"/>
        <v>0</v>
      </c>
      <c r="AM206" s="344">
        <f t="shared" ca="1" si="324"/>
        <v>0</v>
      </c>
      <c r="AN206" s="344">
        <f t="shared" ca="1" si="324"/>
        <v>0</v>
      </c>
      <c r="AO206" s="344">
        <f t="shared" ca="1" si="324"/>
        <v>0</v>
      </c>
      <c r="AP206" s="344">
        <f t="shared" ca="1" si="324"/>
        <v>0</v>
      </c>
      <c r="AQ206" s="344">
        <f t="shared" ca="1" si="324"/>
        <v>0</v>
      </c>
      <c r="AR206" s="344">
        <f t="shared" ca="1" si="324"/>
        <v>0</v>
      </c>
      <c r="AS206" s="344">
        <f t="shared" ca="1" si="324"/>
        <v>0</v>
      </c>
      <c r="AT206" s="344">
        <f t="shared" ca="1" si="324"/>
        <v>0</v>
      </c>
      <c r="AU206" s="344">
        <f t="shared" ca="1" si="324"/>
        <v>0</v>
      </c>
      <c r="AV206" s="344">
        <f t="shared" ca="1" si="324"/>
        <v>0</v>
      </c>
      <c r="AW206" s="344">
        <f t="shared" ca="1" si="324"/>
        <v>0</v>
      </c>
      <c r="AX206" s="344">
        <f t="shared" ca="1" si="324"/>
        <v>0</v>
      </c>
      <c r="AY206" s="344">
        <f t="shared" ca="1" si="324"/>
        <v>0</v>
      </c>
      <c r="AZ206" s="344">
        <f t="shared" ca="1" si="324"/>
        <v>0</v>
      </c>
      <c r="BA206" s="344">
        <f t="shared" ca="1" si="324"/>
        <v>0</v>
      </c>
      <c r="BB206" s="344">
        <f t="shared" ca="1" si="324"/>
        <v>0</v>
      </c>
      <c r="BC206" s="344">
        <f t="shared" ca="1" si="324"/>
        <v>0</v>
      </c>
      <c r="BD206" s="344">
        <f t="shared" ca="1" si="324"/>
        <v>0</v>
      </c>
      <c r="BE206" s="344">
        <f t="shared" ca="1" si="324"/>
        <v>0</v>
      </c>
      <c r="BF206" s="344">
        <f t="shared" ca="1" si="324"/>
        <v>0</v>
      </c>
      <c r="BG206" s="344">
        <f t="shared" ca="1" si="324"/>
        <v>0</v>
      </c>
      <c r="BH206" s="344">
        <f t="shared" ca="1" si="324"/>
        <v>0</v>
      </c>
      <c r="BI206" s="344">
        <f t="shared" ca="1" si="324"/>
        <v>0</v>
      </c>
      <c r="BJ206" s="344">
        <f t="shared" ca="1" si="324"/>
        <v>0</v>
      </c>
      <c r="BK206" s="344">
        <f t="shared" ca="1" si="324"/>
        <v>0</v>
      </c>
      <c r="BL206" s="344">
        <f t="shared" ca="1" si="324"/>
        <v>0</v>
      </c>
      <c r="BM206" s="344">
        <f t="shared" ca="1" si="324"/>
        <v>0</v>
      </c>
      <c r="BN206" s="344">
        <f t="shared" ca="1" si="324"/>
        <v>0</v>
      </c>
      <c r="BO206" s="344">
        <f t="shared" ca="1" si="324"/>
        <v>0</v>
      </c>
      <c r="BP206" s="344">
        <f t="shared" ca="1" si="324"/>
        <v>0</v>
      </c>
      <c r="BQ206" s="344">
        <f t="shared" ref="BQ206:CS209" ca="1" si="328">IF(BQ$153="beräknas ej",0,BP206*IF(BQ$184&gt;$B$140,1,$B$139)*IFERROR(INDEX($B$145:$E$151,MATCH($A206,$A$145:$A$151,0),MATCH(BQ$184,$B$143:$E$143,1)),0))</f>
        <v>0</v>
      </c>
      <c r="BR206" s="344">
        <f t="shared" ca="1" si="328"/>
        <v>0</v>
      </c>
      <c r="BS206" s="344">
        <f t="shared" ca="1" si="328"/>
        <v>0</v>
      </c>
      <c r="BT206" s="344">
        <f t="shared" ca="1" si="328"/>
        <v>0</v>
      </c>
      <c r="BU206" s="344">
        <f t="shared" si="328"/>
        <v>0</v>
      </c>
      <c r="BV206" s="344">
        <f t="shared" si="328"/>
        <v>0</v>
      </c>
      <c r="BW206" s="344">
        <f t="shared" si="328"/>
        <v>0</v>
      </c>
      <c r="BX206" s="344">
        <f t="shared" si="328"/>
        <v>0</v>
      </c>
      <c r="BY206" s="344">
        <f t="shared" si="328"/>
        <v>0</v>
      </c>
      <c r="BZ206" s="344">
        <f t="shared" si="328"/>
        <v>0</v>
      </c>
      <c r="CA206" s="344">
        <f t="shared" si="328"/>
        <v>0</v>
      </c>
      <c r="CB206" s="344">
        <f t="shared" si="328"/>
        <v>0</v>
      </c>
      <c r="CC206" s="344">
        <f t="shared" si="328"/>
        <v>0</v>
      </c>
      <c r="CD206" s="344">
        <f t="shared" si="328"/>
        <v>0</v>
      </c>
      <c r="CE206" s="344">
        <f t="shared" si="328"/>
        <v>0</v>
      </c>
      <c r="CF206" s="344">
        <f t="shared" si="328"/>
        <v>0</v>
      </c>
      <c r="CG206" s="344">
        <f t="shared" si="328"/>
        <v>0</v>
      </c>
      <c r="CH206" s="344">
        <f t="shared" si="328"/>
        <v>0</v>
      </c>
      <c r="CI206" s="344">
        <f t="shared" si="328"/>
        <v>0</v>
      </c>
      <c r="CJ206" s="344">
        <f t="shared" si="328"/>
        <v>0</v>
      </c>
      <c r="CK206" s="344">
        <f t="shared" si="328"/>
        <v>0</v>
      </c>
      <c r="CL206" s="344">
        <f t="shared" si="328"/>
        <v>0</v>
      </c>
      <c r="CM206" s="344">
        <f t="shared" si="328"/>
        <v>0</v>
      </c>
      <c r="CN206" s="344">
        <f t="shared" si="328"/>
        <v>0</v>
      </c>
      <c r="CO206" s="344">
        <f t="shared" si="328"/>
        <v>0</v>
      </c>
      <c r="CP206" s="344">
        <f t="shared" si="328"/>
        <v>0</v>
      </c>
      <c r="CQ206" s="344">
        <f t="shared" si="328"/>
        <v>0</v>
      </c>
      <c r="CR206" s="344">
        <f t="shared" si="328"/>
        <v>0</v>
      </c>
      <c r="CS206" s="344">
        <f t="shared" si="328"/>
        <v>0</v>
      </c>
    </row>
    <row r="207" spans="1:97" s="337" customFormat="1" x14ac:dyDescent="0.25">
      <c r="A207" s="337">
        <f t="shared" ref="A207:C207" si="329">A177</f>
        <v>0</v>
      </c>
      <c r="B207" s="337" t="str">
        <f t="shared" si="329"/>
        <v>0 0</v>
      </c>
      <c r="C207" s="344">
        <f t="shared" si="329"/>
        <v>0</v>
      </c>
      <c r="D207" s="344">
        <f ca="1">IFERROR(('UA basår'!$N29+'UA basår'!$N59)*$B$139 ^(MIN(D$184-2017,$B$140-2017))*INDEX($B$145:$E$151,MATCH($A207,$A$145:$A$151,0),MATCH(D$184,$B$143:$E$143,1))^(D$184-$D$184),0)</f>
        <v>0</v>
      </c>
      <c r="E207" s="344">
        <f t="shared" ca="1" si="298"/>
        <v>0</v>
      </c>
      <c r="F207" s="344">
        <f t="shared" ref="F207:BQ209" ca="1" si="330">IF(F$153="beräknas ej",0,E207*IF(F$184&gt;$B$140,1,$B$139)*IFERROR(INDEX($B$145:$E$151,MATCH($A207,$A$145:$A$151,0),MATCH(F$184,$B$143:$E$143,1)),0))</f>
        <v>0</v>
      </c>
      <c r="G207" s="344">
        <f t="shared" ca="1" si="330"/>
        <v>0</v>
      </c>
      <c r="H207" s="344">
        <f t="shared" ca="1" si="330"/>
        <v>0</v>
      </c>
      <c r="I207" s="344">
        <f t="shared" ca="1" si="330"/>
        <v>0</v>
      </c>
      <c r="J207" s="344">
        <f t="shared" ca="1" si="330"/>
        <v>0</v>
      </c>
      <c r="K207" s="344">
        <f t="shared" ca="1" si="330"/>
        <v>0</v>
      </c>
      <c r="L207" s="344">
        <f t="shared" ca="1" si="330"/>
        <v>0</v>
      </c>
      <c r="M207" s="344">
        <f t="shared" ca="1" si="330"/>
        <v>0</v>
      </c>
      <c r="N207" s="344">
        <f t="shared" ca="1" si="330"/>
        <v>0</v>
      </c>
      <c r="O207" s="344">
        <f t="shared" ca="1" si="330"/>
        <v>0</v>
      </c>
      <c r="P207" s="344">
        <f t="shared" ca="1" si="330"/>
        <v>0</v>
      </c>
      <c r="Q207" s="344">
        <f t="shared" ca="1" si="330"/>
        <v>0</v>
      </c>
      <c r="R207" s="344">
        <f t="shared" ca="1" si="330"/>
        <v>0</v>
      </c>
      <c r="S207" s="344">
        <f t="shared" ca="1" si="330"/>
        <v>0</v>
      </c>
      <c r="T207" s="344">
        <f t="shared" ca="1" si="330"/>
        <v>0</v>
      </c>
      <c r="U207" s="344">
        <f t="shared" ca="1" si="330"/>
        <v>0</v>
      </c>
      <c r="V207" s="344">
        <f t="shared" ca="1" si="330"/>
        <v>0</v>
      </c>
      <c r="W207" s="344">
        <f t="shared" ca="1" si="330"/>
        <v>0</v>
      </c>
      <c r="X207" s="344">
        <f t="shared" ca="1" si="330"/>
        <v>0</v>
      </c>
      <c r="Y207" s="344">
        <f t="shared" ca="1" si="330"/>
        <v>0</v>
      </c>
      <c r="Z207" s="344">
        <f t="shared" ca="1" si="330"/>
        <v>0</v>
      </c>
      <c r="AA207" s="344">
        <f t="shared" ca="1" si="330"/>
        <v>0</v>
      </c>
      <c r="AB207" s="344">
        <f t="shared" ca="1" si="330"/>
        <v>0</v>
      </c>
      <c r="AC207" s="344">
        <f t="shared" ca="1" si="330"/>
        <v>0</v>
      </c>
      <c r="AD207" s="344">
        <f t="shared" ca="1" si="330"/>
        <v>0</v>
      </c>
      <c r="AE207" s="344">
        <f t="shared" ca="1" si="330"/>
        <v>0</v>
      </c>
      <c r="AF207" s="344">
        <f t="shared" ca="1" si="330"/>
        <v>0</v>
      </c>
      <c r="AG207" s="344">
        <f t="shared" ca="1" si="330"/>
        <v>0</v>
      </c>
      <c r="AH207" s="344">
        <f t="shared" ca="1" si="330"/>
        <v>0</v>
      </c>
      <c r="AI207" s="344">
        <f t="shared" ca="1" si="330"/>
        <v>0</v>
      </c>
      <c r="AJ207" s="344">
        <f t="shared" ca="1" si="330"/>
        <v>0</v>
      </c>
      <c r="AK207" s="344">
        <f t="shared" ca="1" si="330"/>
        <v>0</v>
      </c>
      <c r="AL207" s="344">
        <f t="shared" ca="1" si="330"/>
        <v>0</v>
      </c>
      <c r="AM207" s="344">
        <f t="shared" ca="1" si="330"/>
        <v>0</v>
      </c>
      <c r="AN207" s="344">
        <f t="shared" ca="1" si="330"/>
        <v>0</v>
      </c>
      <c r="AO207" s="344">
        <f t="shared" ca="1" si="330"/>
        <v>0</v>
      </c>
      <c r="AP207" s="344">
        <f t="shared" ca="1" si="330"/>
        <v>0</v>
      </c>
      <c r="AQ207" s="344">
        <f t="shared" ca="1" si="330"/>
        <v>0</v>
      </c>
      <c r="AR207" s="344">
        <f t="shared" ca="1" si="330"/>
        <v>0</v>
      </c>
      <c r="AS207" s="344">
        <f t="shared" ca="1" si="330"/>
        <v>0</v>
      </c>
      <c r="AT207" s="344">
        <f t="shared" ca="1" si="330"/>
        <v>0</v>
      </c>
      <c r="AU207" s="344">
        <f t="shared" ca="1" si="330"/>
        <v>0</v>
      </c>
      <c r="AV207" s="344">
        <f t="shared" ca="1" si="330"/>
        <v>0</v>
      </c>
      <c r="AW207" s="344">
        <f t="shared" ca="1" si="330"/>
        <v>0</v>
      </c>
      <c r="AX207" s="344">
        <f t="shared" ca="1" si="330"/>
        <v>0</v>
      </c>
      <c r="AY207" s="344">
        <f t="shared" ca="1" si="330"/>
        <v>0</v>
      </c>
      <c r="AZ207" s="344">
        <f t="shared" ca="1" si="330"/>
        <v>0</v>
      </c>
      <c r="BA207" s="344">
        <f t="shared" ca="1" si="330"/>
        <v>0</v>
      </c>
      <c r="BB207" s="344">
        <f t="shared" ca="1" si="330"/>
        <v>0</v>
      </c>
      <c r="BC207" s="344">
        <f t="shared" ca="1" si="330"/>
        <v>0</v>
      </c>
      <c r="BD207" s="344">
        <f t="shared" ca="1" si="330"/>
        <v>0</v>
      </c>
      <c r="BE207" s="344">
        <f t="shared" ca="1" si="330"/>
        <v>0</v>
      </c>
      <c r="BF207" s="344">
        <f t="shared" ca="1" si="330"/>
        <v>0</v>
      </c>
      <c r="BG207" s="344">
        <f t="shared" ca="1" si="330"/>
        <v>0</v>
      </c>
      <c r="BH207" s="344">
        <f t="shared" ca="1" si="330"/>
        <v>0</v>
      </c>
      <c r="BI207" s="344">
        <f t="shared" ca="1" si="330"/>
        <v>0</v>
      </c>
      <c r="BJ207" s="344">
        <f t="shared" ca="1" si="330"/>
        <v>0</v>
      </c>
      <c r="BK207" s="344">
        <f t="shared" ca="1" si="330"/>
        <v>0</v>
      </c>
      <c r="BL207" s="344">
        <f t="shared" ca="1" si="330"/>
        <v>0</v>
      </c>
      <c r="BM207" s="344">
        <f t="shared" ca="1" si="330"/>
        <v>0</v>
      </c>
      <c r="BN207" s="344">
        <f t="shared" ca="1" si="330"/>
        <v>0</v>
      </c>
      <c r="BO207" s="344">
        <f t="shared" ca="1" si="330"/>
        <v>0</v>
      </c>
      <c r="BP207" s="344">
        <f t="shared" ca="1" si="330"/>
        <v>0</v>
      </c>
      <c r="BQ207" s="344">
        <f t="shared" ca="1" si="330"/>
        <v>0</v>
      </c>
      <c r="BR207" s="344">
        <f t="shared" ca="1" si="328"/>
        <v>0</v>
      </c>
      <c r="BS207" s="344">
        <f t="shared" ca="1" si="328"/>
        <v>0</v>
      </c>
      <c r="BT207" s="344">
        <f t="shared" ca="1" si="328"/>
        <v>0</v>
      </c>
      <c r="BU207" s="344">
        <f t="shared" si="328"/>
        <v>0</v>
      </c>
      <c r="BV207" s="344">
        <f t="shared" si="328"/>
        <v>0</v>
      </c>
      <c r="BW207" s="344">
        <f t="shared" si="328"/>
        <v>0</v>
      </c>
      <c r="BX207" s="344">
        <f t="shared" si="328"/>
        <v>0</v>
      </c>
      <c r="BY207" s="344">
        <f t="shared" si="328"/>
        <v>0</v>
      </c>
      <c r="BZ207" s="344">
        <f t="shared" si="328"/>
        <v>0</v>
      </c>
      <c r="CA207" s="344">
        <f t="shared" si="328"/>
        <v>0</v>
      </c>
      <c r="CB207" s="344">
        <f t="shared" si="328"/>
        <v>0</v>
      </c>
      <c r="CC207" s="344">
        <f t="shared" si="328"/>
        <v>0</v>
      </c>
      <c r="CD207" s="344">
        <f t="shared" si="328"/>
        <v>0</v>
      </c>
      <c r="CE207" s="344">
        <f t="shared" si="328"/>
        <v>0</v>
      </c>
      <c r="CF207" s="344">
        <f t="shared" si="328"/>
        <v>0</v>
      </c>
      <c r="CG207" s="344">
        <f t="shared" si="328"/>
        <v>0</v>
      </c>
      <c r="CH207" s="344">
        <f t="shared" si="328"/>
        <v>0</v>
      </c>
      <c r="CI207" s="344">
        <f t="shared" si="328"/>
        <v>0</v>
      </c>
      <c r="CJ207" s="344">
        <f t="shared" si="328"/>
        <v>0</v>
      </c>
      <c r="CK207" s="344">
        <f t="shared" si="328"/>
        <v>0</v>
      </c>
      <c r="CL207" s="344">
        <f t="shared" si="328"/>
        <v>0</v>
      </c>
      <c r="CM207" s="344">
        <f t="shared" si="328"/>
        <v>0</v>
      </c>
      <c r="CN207" s="344">
        <f t="shared" si="328"/>
        <v>0</v>
      </c>
      <c r="CO207" s="344">
        <f t="shared" si="328"/>
        <v>0</v>
      </c>
      <c r="CP207" s="344">
        <f t="shared" si="328"/>
        <v>0</v>
      </c>
      <c r="CQ207" s="344">
        <f t="shared" si="328"/>
        <v>0</v>
      </c>
      <c r="CR207" s="344">
        <f t="shared" si="328"/>
        <v>0</v>
      </c>
      <c r="CS207" s="344">
        <f t="shared" si="328"/>
        <v>0</v>
      </c>
    </row>
    <row r="208" spans="1:97" s="337" customFormat="1" x14ac:dyDescent="0.25">
      <c r="A208" s="337">
        <f t="shared" ref="A208:C208" si="331">A178</f>
        <v>0</v>
      </c>
      <c r="B208" s="337" t="str">
        <f t="shared" si="331"/>
        <v>0 0</v>
      </c>
      <c r="C208" s="344">
        <f t="shared" si="331"/>
        <v>0</v>
      </c>
      <c r="D208" s="344">
        <f ca="1">IFERROR(('UA basår'!$N30+'UA basår'!$N60)*$B$139 ^(MIN(D$184-2017,$B$140-2017))*INDEX($B$145:$E$151,MATCH($A208,$A$145:$A$151,0),MATCH(D$184,$B$143:$E$143,1))^(D$184-$D$184),0)</f>
        <v>0</v>
      </c>
      <c r="E208" s="344">
        <f t="shared" ca="1" si="298"/>
        <v>0</v>
      </c>
      <c r="F208" s="344">
        <f t="shared" ca="1" si="330"/>
        <v>0</v>
      </c>
      <c r="G208" s="344">
        <f t="shared" ca="1" si="330"/>
        <v>0</v>
      </c>
      <c r="H208" s="344">
        <f t="shared" ca="1" si="330"/>
        <v>0</v>
      </c>
      <c r="I208" s="344">
        <f t="shared" ca="1" si="330"/>
        <v>0</v>
      </c>
      <c r="J208" s="344">
        <f t="shared" ca="1" si="330"/>
        <v>0</v>
      </c>
      <c r="K208" s="344">
        <f t="shared" ca="1" si="330"/>
        <v>0</v>
      </c>
      <c r="L208" s="344">
        <f t="shared" ca="1" si="330"/>
        <v>0</v>
      </c>
      <c r="M208" s="344">
        <f t="shared" ca="1" si="330"/>
        <v>0</v>
      </c>
      <c r="N208" s="344">
        <f t="shared" ca="1" si="330"/>
        <v>0</v>
      </c>
      <c r="O208" s="344">
        <f t="shared" ca="1" si="330"/>
        <v>0</v>
      </c>
      <c r="P208" s="344">
        <f t="shared" ca="1" si="330"/>
        <v>0</v>
      </c>
      <c r="Q208" s="344">
        <f t="shared" ca="1" si="330"/>
        <v>0</v>
      </c>
      <c r="R208" s="344">
        <f t="shared" ca="1" si="330"/>
        <v>0</v>
      </c>
      <c r="S208" s="344">
        <f t="shared" ca="1" si="330"/>
        <v>0</v>
      </c>
      <c r="T208" s="344">
        <f t="shared" ca="1" si="330"/>
        <v>0</v>
      </c>
      <c r="U208" s="344">
        <f t="shared" ca="1" si="330"/>
        <v>0</v>
      </c>
      <c r="V208" s="344">
        <f t="shared" ca="1" si="330"/>
        <v>0</v>
      </c>
      <c r="W208" s="344">
        <f t="shared" ca="1" si="330"/>
        <v>0</v>
      </c>
      <c r="X208" s="344">
        <f t="shared" ca="1" si="330"/>
        <v>0</v>
      </c>
      <c r="Y208" s="344">
        <f t="shared" ca="1" si="330"/>
        <v>0</v>
      </c>
      <c r="Z208" s="344">
        <f t="shared" ca="1" si="330"/>
        <v>0</v>
      </c>
      <c r="AA208" s="344">
        <f t="shared" ca="1" si="330"/>
        <v>0</v>
      </c>
      <c r="AB208" s="344">
        <f t="shared" ca="1" si="330"/>
        <v>0</v>
      </c>
      <c r="AC208" s="344">
        <f t="shared" ca="1" si="330"/>
        <v>0</v>
      </c>
      <c r="AD208" s="344">
        <f t="shared" ca="1" si="330"/>
        <v>0</v>
      </c>
      <c r="AE208" s="344">
        <f t="shared" ca="1" si="330"/>
        <v>0</v>
      </c>
      <c r="AF208" s="344">
        <f t="shared" ca="1" si="330"/>
        <v>0</v>
      </c>
      <c r="AG208" s="344">
        <f t="shared" ca="1" si="330"/>
        <v>0</v>
      </c>
      <c r="AH208" s="344">
        <f t="shared" ca="1" si="330"/>
        <v>0</v>
      </c>
      <c r="AI208" s="344">
        <f t="shared" ca="1" si="330"/>
        <v>0</v>
      </c>
      <c r="AJ208" s="344">
        <f t="shared" ca="1" si="330"/>
        <v>0</v>
      </c>
      <c r="AK208" s="344">
        <f t="shared" ca="1" si="330"/>
        <v>0</v>
      </c>
      <c r="AL208" s="344">
        <f t="shared" ca="1" si="330"/>
        <v>0</v>
      </c>
      <c r="AM208" s="344">
        <f t="shared" ca="1" si="330"/>
        <v>0</v>
      </c>
      <c r="AN208" s="344">
        <f t="shared" ca="1" si="330"/>
        <v>0</v>
      </c>
      <c r="AO208" s="344">
        <f t="shared" ca="1" si="330"/>
        <v>0</v>
      </c>
      <c r="AP208" s="344">
        <f t="shared" ca="1" si="330"/>
        <v>0</v>
      </c>
      <c r="AQ208" s="344">
        <f t="shared" ca="1" si="330"/>
        <v>0</v>
      </c>
      <c r="AR208" s="344">
        <f t="shared" ca="1" si="330"/>
        <v>0</v>
      </c>
      <c r="AS208" s="344">
        <f t="shared" ca="1" si="330"/>
        <v>0</v>
      </c>
      <c r="AT208" s="344">
        <f t="shared" ca="1" si="330"/>
        <v>0</v>
      </c>
      <c r="AU208" s="344">
        <f t="shared" ca="1" si="330"/>
        <v>0</v>
      </c>
      <c r="AV208" s="344">
        <f t="shared" ca="1" si="330"/>
        <v>0</v>
      </c>
      <c r="AW208" s="344">
        <f t="shared" ca="1" si="330"/>
        <v>0</v>
      </c>
      <c r="AX208" s="344">
        <f t="shared" ca="1" si="330"/>
        <v>0</v>
      </c>
      <c r="AY208" s="344">
        <f t="shared" ca="1" si="330"/>
        <v>0</v>
      </c>
      <c r="AZ208" s="344">
        <f t="shared" ca="1" si="330"/>
        <v>0</v>
      </c>
      <c r="BA208" s="344">
        <f t="shared" ca="1" si="330"/>
        <v>0</v>
      </c>
      <c r="BB208" s="344">
        <f t="shared" ca="1" si="330"/>
        <v>0</v>
      </c>
      <c r="BC208" s="344">
        <f t="shared" ca="1" si="330"/>
        <v>0</v>
      </c>
      <c r="BD208" s="344">
        <f t="shared" ca="1" si="330"/>
        <v>0</v>
      </c>
      <c r="BE208" s="344">
        <f t="shared" ca="1" si="330"/>
        <v>0</v>
      </c>
      <c r="BF208" s="344">
        <f t="shared" ca="1" si="330"/>
        <v>0</v>
      </c>
      <c r="BG208" s="344">
        <f t="shared" ca="1" si="330"/>
        <v>0</v>
      </c>
      <c r="BH208" s="344">
        <f t="shared" ca="1" si="330"/>
        <v>0</v>
      </c>
      <c r="BI208" s="344">
        <f t="shared" ca="1" si="330"/>
        <v>0</v>
      </c>
      <c r="BJ208" s="344">
        <f t="shared" ca="1" si="330"/>
        <v>0</v>
      </c>
      <c r="BK208" s="344">
        <f t="shared" ca="1" si="330"/>
        <v>0</v>
      </c>
      <c r="BL208" s="344">
        <f t="shared" ca="1" si="330"/>
        <v>0</v>
      </c>
      <c r="BM208" s="344">
        <f t="shared" ca="1" si="330"/>
        <v>0</v>
      </c>
      <c r="BN208" s="344">
        <f t="shared" ca="1" si="330"/>
        <v>0</v>
      </c>
      <c r="BO208" s="344">
        <f t="shared" ca="1" si="330"/>
        <v>0</v>
      </c>
      <c r="BP208" s="344">
        <f t="shared" ca="1" si="330"/>
        <v>0</v>
      </c>
      <c r="BQ208" s="344">
        <f t="shared" ca="1" si="330"/>
        <v>0</v>
      </c>
      <c r="BR208" s="344">
        <f t="shared" ca="1" si="328"/>
        <v>0</v>
      </c>
      <c r="BS208" s="344">
        <f t="shared" ca="1" si="328"/>
        <v>0</v>
      </c>
      <c r="BT208" s="344">
        <f t="shared" ca="1" si="328"/>
        <v>0</v>
      </c>
      <c r="BU208" s="344">
        <f t="shared" si="328"/>
        <v>0</v>
      </c>
      <c r="BV208" s="344">
        <f t="shared" si="328"/>
        <v>0</v>
      </c>
      <c r="BW208" s="344">
        <f t="shared" si="328"/>
        <v>0</v>
      </c>
      <c r="BX208" s="344">
        <f t="shared" si="328"/>
        <v>0</v>
      </c>
      <c r="BY208" s="344">
        <f t="shared" si="328"/>
        <v>0</v>
      </c>
      <c r="BZ208" s="344">
        <f t="shared" si="328"/>
        <v>0</v>
      </c>
      <c r="CA208" s="344">
        <f t="shared" si="328"/>
        <v>0</v>
      </c>
      <c r="CB208" s="344">
        <f t="shared" si="328"/>
        <v>0</v>
      </c>
      <c r="CC208" s="344">
        <f t="shared" si="328"/>
        <v>0</v>
      </c>
      <c r="CD208" s="344">
        <f t="shared" si="328"/>
        <v>0</v>
      </c>
      <c r="CE208" s="344">
        <f t="shared" si="328"/>
        <v>0</v>
      </c>
      <c r="CF208" s="344">
        <f t="shared" si="328"/>
        <v>0</v>
      </c>
      <c r="CG208" s="344">
        <f t="shared" si="328"/>
        <v>0</v>
      </c>
      <c r="CH208" s="344">
        <f t="shared" si="328"/>
        <v>0</v>
      </c>
      <c r="CI208" s="344">
        <f t="shared" si="328"/>
        <v>0</v>
      </c>
      <c r="CJ208" s="344">
        <f t="shared" si="328"/>
        <v>0</v>
      </c>
      <c r="CK208" s="344">
        <f t="shared" si="328"/>
        <v>0</v>
      </c>
      <c r="CL208" s="344">
        <f t="shared" si="328"/>
        <v>0</v>
      </c>
      <c r="CM208" s="344">
        <f t="shared" si="328"/>
        <v>0</v>
      </c>
      <c r="CN208" s="344">
        <f t="shared" si="328"/>
        <v>0</v>
      </c>
      <c r="CO208" s="344">
        <f t="shared" si="328"/>
        <v>0</v>
      </c>
      <c r="CP208" s="344">
        <f t="shared" si="328"/>
        <v>0</v>
      </c>
      <c r="CQ208" s="344">
        <f t="shared" si="328"/>
        <v>0</v>
      </c>
      <c r="CR208" s="344">
        <f t="shared" si="328"/>
        <v>0</v>
      </c>
      <c r="CS208" s="344">
        <f t="shared" si="328"/>
        <v>0</v>
      </c>
    </row>
    <row r="209" spans="1:97" s="337" customFormat="1" x14ac:dyDescent="0.25">
      <c r="A209" s="337">
        <f t="shared" ref="A209:C209" si="332">A179</f>
        <v>0</v>
      </c>
      <c r="B209" s="337" t="str">
        <f t="shared" si="332"/>
        <v>0 0</v>
      </c>
      <c r="C209" s="344">
        <f t="shared" si="332"/>
        <v>0</v>
      </c>
      <c r="D209" s="344">
        <f ca="1">IFERROR(('UA basår'!$N31+'UA basår'!$N61)*$B$139 ^(MIN(D$184-2017,$B$140-2017))*INDEX($B$145:$E$151,MATCH($A209,$A$145:$A$151,0),MATCH(D$184,$B$143:$E$143,1))^(D$184-$D$184),0)</f>
        <v>0</v>
      </c>
      <c r="E209" s="344">
        <f t="shared" ca="1" si="298"/>
        <v>0</v>
      </c>
      <c r="F209" s="344">
        <f t="shared" ca="1" si="330"/>
        <v>0</v>
      </c>
      <c r="G209" s="344">
        <f t="shared" ca="1" si="330"/>
        <v>0</v>
      </c>
      <c r="H209" s="344">
        <f t="shared" ca="1" si="330"/>
        <v>0</v>
      </c>
      <c r="I209" s="344">
        <f t="shared" ca="1" si="330"/>
        <v>0</v>
      </c>
      <c r="J209" s="344">
        <f t="shared" ca="1" si="330"/>
        <v>0</v>
      </c>
      <c r="K209" s="344">
        <f t="shared" ca="1" si="330"/>
        <v>0</v>
      </c>
      <c r="L209" s="344">
        <f t="shared" ca="1" si="330"/>
        <v>0</v>
      </c>
      <c r="M209" s="344">
        <f t="shared" ca="1" si="330"/>
        <v>0</v>
      </c>
      <c r="N209" s="344">
        <f t="shared" ca="1" si="330"/>
        <v>0</v>
      </c>
      <c r="O209" s="344">
        <f t="shared" ca="1" si="330"/>
        <v>0</v>
      </c>
      <c r="P209" s="344">
        <f t="shared" ca="1" si="330"/>
        <v>0</v>
      </c>
      <c r="Q209" s="344">
        <f t="shared" ca="1" si="330"/>
        <v>0</v>
      </c>
      <c r="R209" s="344">
        <f t="shared" ca="1" si="330"/>
        <v>0</v>
      </c>
      <c r="S209" s="344">
        <f t="shared" ca="1" si="330"/>
        <v>0</v>
      </c>
      <c r="T209" s="344">
        <f t="shared" ca="1" si="330"/>
        <v>0</v>
      </c>
      <c r="U209" s="344">
        <f t="shared" ca="1" si="330"/>
        <v>0</v>
      </c>
      <c r="V209" s="344">
        <f t="shared" ca="1" si="330"/>
        <v>0</v>
      </c>
      <c r="W209" s="344">
        <f t="shared" ca="1" si="330"/>
        <v>0</v>
      </c>
      <c r="X209" s="344">
        <f t="shared" ca="1" si="330"/>
        <v>0</v>
      </c>
      <c r="Y209" s="344">
        <f t="shared" ca="1" si="330"/>
        <v>0</v>
      </c>
      <c r="Z209" s="344">
        <f t="shared" ca="1" si="330"/>
        <v>0</v>
      </c>
      <c r="AA209" s="344">
        <f t="shared" ca="1" si="330"/>
        <v>0</v>
      </c>
      <c r="AB209" s="344">
        <f t="shared" ca="1" si="330"/>
        <v>0</v>
      </c>
      <c r="AC209" s="344">
        <f t="shared" ca="1" si="330"/>
        <v>0</v>
      </c>
      <c r="AD209" s="344">
        <f t="shared" ca="1" si="330"/>
        <v>0</v>
      </c>
      <c r="AE209" s="344">
        <f t="shared" ca="1" si="330"/>
        <v>0</v>
      </c>
      <c r="AF209" s="344">
        <f t="shared" ca="1" si="330"/>
        <v>0</v>
      </c>
      <c r="AG209" s="344">
        <f t="shared" ca="1" si="330"/>
        <v>0</v>
      </c>
      <c r="AH209" s="344">
        <f t="shared" ca="1" si="330"/>
        <v>0</v>
      </c>
      <c r="AI209" s="344">
        <f t="shared" ca="1" si="330"/>
        <v>0</v>
      </c>
      <c r="AJ209" s="344">
        <f t="shared" ca="1" si="330"/>
        <v>0</v>
      </c>
      <c r="AK209" s="344">
        <f t="shared" ca="1" si="330"/>
        <v>0</v>
      </c>
      <c r="AL209" s="344">
        <f t="shared" ca="1" si="330"/>
        <v>0</v>
      </c>
      <c r="AM209" s="344">
        <f t="shared" ca="1" si="330"/>
        <v>0</v>
      </c>
      <c r="AN209" s="344">
        <f t="shared" ca="1" si="330"/>
        <v>0</v>
      </c>
      <c r="AO209" s="344">
        <f t="shared" ca="1" si="330"/>
        <v>0</v>
      </c>
      <c r="AP209" s="344">
        <f t="shared" ca="1" si="330"/>
        <v>0</v>
      </c>
      <c r="AQ209" s="344">
        <f t="shared" ca="1" si="330"/>
        <v>0</v>
      </c>
      <c r="AR209" s="344">
        <f t="shared" ca="1" si="330"/>
        <v>0</v>
      </c>
      <c r="AS209" s="344">
        <f t="shared" ca="1" si="330"/>
        <v>0</v>
      </c>
      <c r="AT209" s="344">
        <f t="shared" ca="1" si="330"/>
        <v>0</v>
      </c>
      <c r="AU209" s="344">
        <f t="shared" ca="1" si="330"/>
        <v>0</v>
      </c>
      <c r="AV209" s="344">
        <f t="shared" ca="1" si="330"/>
        <v>0</v>
      </c>
      <c r="AW209" s="344">
        <f t="shared" ca="1" si="330"/>
        <v>0</v>
      </c>
      <c r="AX209" s="344">
        <f t="shared" ca="1" si="330"/>
        <v>0</v>
      </c>
      <c r="AY209" s="344">
        <f t="shared" ca="1" si="330"/>
        <v>0</v>
      </c>
      <c r="AZ209" s="344">
        <f t="shared" ca="1" si="330"/>
        <v>0</v>
      </c>
      <c r="BA209" s="344">
        <f t="shared" ca="1" si="330"/>
        <v>0</v>
      </c>
      <c r="BB209" s="344">
        <f t="shared" ca="1" si="330"/>
        <v>0</v>
      </c>
      <c r="BC209" s="344">
        <f t="shared" ca="1" si="330"/>
        <v>0</v>
      </c>
      <c r="BD209" s="344">
        <f t="shared" ca="1" si="330"/>
        <v>0</v>
      </c>
      <c r="BE209" s="344">
        <f t="shared" ca="1" si="330"/>
        <v>0</v>
      </c>
      <c r="BF209" s="344">
        <f t="shared" ca="1" si="330"/>
        <v>0</v>
      </c>
      <c r="BG209" s="344">
        <f t="shared" ca="1" si="330"/>
        <v>0</v>
      </c>
      <c r="BH209" s="344">
        <f t="shared" ca="1" si="330"/>
        <v>0</v>
      </c>
      <c r="BI209" s="344">
        <f t="shared" ca="1" si="330"/>
        <v>0</v>
      </c>
      <c r="BJ209" s="344">
        <f t="shared" ca="1" si="330"/>
        <v>0</v>
      </c>
      <c r="BK209" s="344">
        <f t="shared" ca="1" si="330"/>
        <v>0</v>
      </c>
      <c r="BL209" s="344">
        <f t="shared" ca="1" si="330"/>
        <v>0</v>
      </c>
      <c r="BM209" s="344">
        <f t="shared" ca="1" si="330"/>
        <v>0</v>
      </c>
      <c r="BN209" s="344">
        <f t="shared" ca="1" si="330"/>
        <v>0</v>
      </c>
      <c r="BO209" s="344">
        <f t="shared" ca="1" si="330"/>
        <v>0</v>
      </c>
      <c r="BP209" s="344">
        <f t="shared" ca="1" si="330"/>
        <v>0</v>
      </c>
      <c r="BQ209" s="344">
        <f t="shared" ca="1" si="330"/>
        <v>0</v>
      </c>
      <c r="BR209" s="344">
        <f t="shared" ca="1" si="328"/>
        <v>0</v>
      </c>
      <c r="BS209" s="344">
        <f t="shared" ca="1" si="328"/>
        <v>0</v>
      </c>
      <c r="BT209" s="344">
        <f t="shared" ca="1" si="328"/>
        <v>0</v>
      </c>
      <c r="BU209" s="344">
        <f t="shared" si="328"/>
        <v>0</v>
      </c>
      <c r="BV209" s="344">
        <f t="shared" si="328"/>
        <v>0</v>
      </c>
      <c r="BW209" s="344">
        <f t="shared" si="328"/>
        <v>0</v>
      </c>
      <c r="BX209" s="344">
        <f t="shared" si="328"/>
        <v>0</v>
      </c>
      <c r="BY209" s="344">
        <f t="shared" si="328"/>
        <v>0</v>
      </c>
      <c r="BZ209" s="344">
        <f t="shared" si="328"/>
        <v>0</v>
      </c>
      <c r="CA209" s="344">
        <f t="shared" si="328"/>
        <v>0</v>
      </c>
      <c r="CB209" s="344">
        <f t="shared" si="328"/>
        <v>0</v>
      </c>
      <c r="CC209" s="344">
        <f t="shared" si="328"/>
        <v>0</v>
      </c>
      <c r="CD209" s="344">
        <f t="shared" si="328"/>
        <v>0</v>
      </c>
      <c r="CE209" s="344">
        <f t="shared" si="328"/>
        <v>0</v>
      </c>
      <c r="CF209" s="344">
        <f t="shared" si="328"/>
        <v>0</v>
      </c>
      <c r="CG209" s="344">
        <f t="shared" si="328"/>
        <v>0</v>
      </c>
      <c r="CH209" s="344">
        <f t="shared" si="328"/>
        <v>0</v>
      </c>
      <c r="CI209" s="344">
        <f t="shared" si="328"/>
        <v>0</v>
      </c>
      <c r="CJ209" s="344">
        <f t="shared" si="328"/>
        <v>0</v>
      </c>
      <c r="CK209" s="344">
        <f t="shared" si="328"/>
        <v>0</v>
      </c>
      <c r="CL209" s="344">
        <f t="shared" si="328"/>
        <v>0</v>
      </c>
      <c r="CM209" s="344">
        <f t="shared" si="328"/>
        <v>0</v>
      </c>
      <c r="CN209" s="344">
        <f t="shared" si="328"/>
        <v>0</v>
      </c>
      <c r="CO209" s="344">
        <f t="shared" si="328"/>
        <v>0</v>
      </c>
      <c r="CP209" s="344">
        <f t="shared" si="328"/>
        <v>0</v>
      </c>
      <c r="CQ209" s="344">
        <f t="shared" si="328"/>
        <v>0</v>
      </c>
      <c r="CR209" s="344">
        <f t="shared" si="328"/>
        <v>0</v>
      </c>
      <c r="CS209" s="344">
        <f t="shared" si="328"/>
        <v>0</v>
      </c>
    </row>
    <row r="210" spans="1:97" s="337" customFormat="1" ht="13" x14ac:dyDescent="0.3">
      <c r="A210" s="347"/>
      <c r="B210" s="347"/>
      <c r="C210" s="347"/>
      <c r="D210" s="348">
        <f ca="1">SUM(D185:D209)</f>
        <v>0</v>
      </c>
      <c r="E210" s="348">
        <f t="shared" ref="E210:BP210" ca="1" si="333">SUM(E185:E209)</f>
        <v>0</v>
      </c>
      <c r="F210" s="348">
        <f t="shared" ca="1" si="333"/>
        <v>0</v>
      </c>
      <c r="G210" s="348">
        <f t="shared" ca="1" si="333"/>
        <v>0</v>
      </c>
      <c r="H210" s="348">
        <f t="shared" ca="1" si="333"/>
        <v>0</v>
      </c>
      <c r="I210" s="348">
        <f t="shared" ca="1" si="333"/>
        <v>0</v>
      </c>
      <c r="J210" s="348">
        <f t="shared" ca="1" si="333"/>
        <v>0</v>
      </c>
      <c r="K210" s="348">
        <f t="shared" ca="1" si="333"/>
        <v>0</v>
      </c>
      <c r="L210" s="348">
        <f t="shared" ca="1" si="333"/>
        <v>0</v>
      </c>
      <c r="M210" s="348">
        <f t="shared" ca="1" si="333"/>
        <v>0</v>
      </c>
      <c r="N210" s="348">
        <f t="shared" ca="1" si="333"/>
        <v>0</v>
      </c>
      <c r="O210" s="348">
        <f t="shared" ca="1" si="333"/>
        <v>0</v>
      </c>
      <c r="P210" s="348">
        <f t="shared" ca="1" si="333"/>
        <v>0</v>
      </c>
      <c r="Q210" s="348">
        <f t="shared" ca="1" si="333"/>
        <v>0</v>
      </c>
      <c r="R210" s="348">
        <f t="shared" ca="1" si="333"/>
        <v>0</v>
      </c>
      <c r="S210" s="348">
        <f t="shared" ca="1" si="333"/>
        <v>0</v>
      </c>
      <c r="T210" s="348">
        <f t="shared" ca="1" si="333"/>
        <v>0</v>
      </c>
      <c r="U210" s="348">
        <f t="shared" ca="1" si="333"/>
        <v>0</v>
      </c>
      <c r="V210" s="348">
        <f t="shared" ca="1" si="333"/>
        <v>0</v>
      </c>
      <c r="W210" s="348">
        <f t="shared" ca="1" si="333"/>
        <v>0</v>
      </c>
      <c r="X210" s="348">
        <f t="shared" ca="1" si="333"/>
        <v>0</v>
      </c>
      <c r="Y210" s="348">
        <f t="shared" ca="1" si="333"/>
        <v>0</v>
      </c>
      <c r="Z210" s="348">
        <f t="shared" ca="1" si="333"/>
        <v>0</v>
      </c>
      <c r="AA210" s="348">
        <f t="shared" ca="1" si="333"/>
        <v>0</v>
      </c>
      <c r="AB210" s="348">
        <f t="shared" ca="1" si="333"/>
        <v>0</v>
      </c>
      <c r="AC210" s="348">
        <f t="shared" ca="1" si="333"/>
        <v>0</v>
      </c>
      <c r="AD210" s="348">
        <f t="shared" ca="1" si="333"/>
        <v>0</v>
      </c>
      <c r="AE210" s="348">
        <f t="shared" ca="1" si="333"/>
        <v>0</v>
      </c>
      <c r="AF210" s="348">
        <f t="shared" ca="1" si="333"/>
        <v>0</v>
      </c>
      <c r="AG210" s="348">
        <f t="shared" ca="1" si="333"/>
        <v>0</v>
      </c>
      <c r="AH210" s="348">
        <f t="shared" ca="1" si="333"/>
        <v>0</v>
      </c>
      <c r="AI210" s="348">
        <f t="shared" ca="1" si="333"/>
        <v>0</v>
      </c>
      <c r="AJ210" s="348">
        <f t="shared" ca="1" si="333"/>
        <v>0</v>
      </c>
      <c r="AK210" s="348">
        <f t="shared" ca="1" si="333"/>
        <v>0</v>
      </c>
      <c r="AL210" s="348">
        <f t="shared" ca="1" si="333"/>
        <v>0</v>
      </c>
      <c r="AM210" s="348">
        <f t="shared" ca="1" si="333"/>
        <v>0</v>
      </c>
      <c r="AN210" s="348">
        <f t="shared" ca="1" si="333"/>
        <v>0</v>
      </c>
      <c r="AO210" s="348">
        <f t="shared" ca="1" si="333"/>
        <v>0</v>
      </c>
      <c r="AP210" s="348">
        <f t="shared" ca="1" si="333"/>
        <v>0</v>
      </c>
      <c r="AQ210" s="348">
        <f t="shared" ca="1" si="333"/>
        <v>0</v>
      </c>
      <c r="AR210" s="348">
        <f t="shared" ca="1" si="333"/>
        <v>0</v>
      </c>
      <c r="AS210" s="348">
        <f t="shared" ca="1" si="333"/>
        <v>0</v>
      </c>
      <c r="AT210" s="348">
        <f t="shared" ca="1" si="333"/>
        <v>0</v>
      </c>
      <c r="AU210" s="348">
        <f t="shared" ca="1" si="333"/>
        <v>0</v>
      </c>
      <c r="AV210" s="348">
        <f t="shared" ca="1" si="333"/>
        <v>0</v>
      </c>
      <c r="AW210" s="348">
        <f t="shared" ca="1" si="333"/>
        <v>0</v>
      </c>
      <c r="AX210" s="348">
        <f t="shared" ca="1" si="333"/>
        <v>0</v>
      </c>
      <c r="AY210" s="348">
        <f t="shared" ca="1" si="333"/>
        <v>0</v>
      </c>
      <c r="AZ210" s="348">
        <f t="shared" ca="1" si="333"/>
        <v>0</v>
      </c>
      <c r="BA210" s="348">
        <f t="shared" ca="1" si="333"/>
        <v>0</v>
      </c>
      <c r="BB210" s="348">
        <f t="shared" ca="1" si="333"/>
        <v>0</v>
      </c>
      <c r="BC210" s="348">
        <f t="shared" ca="1" si="333"/>
        <v>0</v>
      </c>
      <c r="BD210" s="348">
        <f t="shared" ca="1" si="333"/>
        <v>0</v>
      </c>
      <c r="BE210" s="348">
        <f t="shared" ca="1" si="333"/>
        <v>0</v>
      </c>
      <c r="BF210" s="348">
        <f t="shared" ca="1" si="333"/>
        <v>0</v>
      </c>
      <c r="BG210" s="348">
        <f t="shared" ca="1" si="333"/>
        <v>0</v>
      </c>
      <c r="BH210" s="348">
        <f t="shared" ca="1" si="333"/>
        <v>0</v>
      </c>
      <c r="BI210" s="348">
        <f t="shared" ca="1" si="333"/>
        <v>0</v>
      </c>
      <c r="BJ210" s="348">
        <f t="shared" ca="1" si="333"/>
        <v>0</v>
      </c>
      <c r="BK210" s="348">
        <f t="shared" ca="1" si="333"/>
        <v>0</v>
      </c>
      <c r="BL210" s="348">
        <f t="shared" ca="1" si="333"/>
        <v>0</v>
      </c>
      <c r="BM210" s="348">
        <f t="shared" ca="1" si="333"/>
        <v>0</v>
      </c>
      <c r="BN210" s="348">
        <f t="shared" ca="1" si="333"/>
        <v>0</v>
      </c>
      <c r="BO210" s="348">
        <f t="shared" ca="1" si="333"/>
        <v>0</v>
      </c>
      <c r="BP210" s="348">
        <f t="shared" ca="1" si="333"/>
        <v>0</v>
      </c>
      <c r="BQ210" s="348">
        <f t="shared" ref="BQ210:CS210" ca="1" si="334">SUM(BQ185:BQ209)</f>
        <v>0</v>
      </c>
      <c r="BR210" s="348">
        <f t="shared" ca="1" si="334"/>
        <v>0</v>
      </c>
      <c r="BS210" s="348">
        <f t="shared" ca="1" si="334"/>
        <v>0</v>
      </c>
      <c r="BT210" s="348">
        <f t="shared" ca="1" si="334"/>
        <v>0</v>
      </c>
      <c r="BU210" s="348">
        <f t="shared" si="334"/>
        <v>0</v>
      </c>
      <c r="BV210" s="348">
        <f t="shared" si="334"/>
        <v>0</v>
      </c>
      <c r="BW210" s="348">
        <f t="shared" si="334"/>
        <v>0</v>
      </c>
      <c r="BX210" s="348">
        <f t="shared" si="334"/>
        <v>0</v>
      </c>
      <c r="BY210" s="348">
        <f t="shared" si="334"/>
        <v>0</v>
      </c>
      <c r="BZ210" s="348">
        <f t="shared" si="334"/>
        <v>0</v>
      </c>
      <c r="CA210" s="348">
        <f t="shared" si="334"/>
        <v>0</v>
      </c>
      <c r="CB210" s="348">
        <f t="shared" si="334"/>
        <v>0</v>
      </c>
      <c r="CC210" s="348">
        <f t="shared" si="334"/>
        <v>0</v>
      </c>
      <c r="CD210" s="348">
        <f t="shared" si="334"/>
        <v>0</v>
      </c>
      <c r="CE210" s="348">
        <f t="shared" si="334"/>
        <v>0</v>
      </c>
      <c r="CF210" s="348">
        <f t="shared" si="334"/>
        <v>0</v>
      </c>
      <c r="CG210" s="348">
        <f t="shared" si="334"/>
        <v>0</v>
      </c>
      <c r="CH210" s="348">
        <f t="shared" si="334"/>
        <v>0</v>
      </c>
      <c r="CI210" s="348">
        <f t="shared" si="334"/>
        <v>0</v>
      </c>
      <c r="CJ210" s="348">
        <f t="shared" si="334"/>
        <v>0</v>
      </c>
      <c r="CK210" s="348">
        <f t="shared" si="334"/>
        <v>0</v>
      </c>
      <c r="CL210" s="348">
        <f t="shared" si="334"/>
        <v>0</v>
      </c>
      <c r="CM210" s="348">
        <f t="shared" si="334"/>
        <v>0</v>
      </c>
      <c r="CN210" s="348">
        <f t="shared" si="334"/>
        <v>0</v>
      </c>
      <c r="CO210" s="348">
        <f t="shared" si="334"/>
        <v>0</v>
      </c>
      <c r="CP210" s="348">
        <f t="shared" si="334"/>
        <v>0</v>
      </c>
      <c r="CQ210" s="348">
        <f t="shared" si="334"/>
        <v>0</v>
      </c>
      <c r="CR210" s="348">
        <f t="shared" si="334"/>
        <v>0</v>
      </c>
      <c r="CS210" s="348">
        <f t="shared" si="334"/>
        <v>0</v>
      </c>
    </row>
    <row r="211" spans="1:97" s="337" customFormat="1" x14ac:dyDescent="0.25"/>
    <row r="212" spans="1:97" s="337" customFormat="1" x14ac:dyDescent="0.25"/>
    <row r="213" spans="1:97" s="337" customFormat="1" ht="18" x14ac:dyDescent="0.4">
      <c r="A213" s="349" t="s">
        <v>301</v>
      </c>
    </row>
    <row r="214" spans="1:97" s="337" customFormat="1" ht="15.5" x14ac:dyDescent="0.35">
      <c r="A214" s="346" t="s">
        <v>9</v>
      </c>
      <c r="D214" s="345" t="s">
        <v>322</v>
      </c>
    </row>
    <row r="215" spans="1:97" s="337" customFormat="1" ht="13" x14ac:dyDescent="0.3">
      <c r="A215" s="347" t="s">
        <v>72</v>
      </c>
      <c r="B215" s="347" t="s">
        <v>51</v>
      </c>
      <c r="C215" s="347" t="s">
        <v>73</v>
      </c>
      <c r="D215" s="347">
        <f t="shared" ref="D215:BO215" si="335">D184</f>
        <v>2019</v>
      </c>
      <c r="E215" s="347">
        <f t="shared" si="335"/>
        <v>2020</v>
      </c>
      <c r="F215" s="347">
        <f t="shared" si="335"/>
        <v>2021</v>
      </c>
      <c r="G215" s="347">
        <f t="shared" si="335"/>
        <v>2022</v>
      </c>
      <c r="H215" s="347">
        <f t="shared" si="335"/>
        <v>2023</v>
      </c>
      <c r="I215" s="347">
        <f t="shared" si="335"/>
        <v>2024</v>
      </c>
      <c r="J215" s="347">
        <f t="shared" si="335"/>
        <v>2025</v>
      </c>
      <c r="K215" s="347">
        <f t="shared" si="335"/>
        <v>2026</v>
      </c>
      <c r="L215" s="347">
        <f t="shared" si="335"/>
        <v>2027</v>
      </c>
      <c r="M215" s="347">
        <f t="shared" si="335"/>
        <v>2028</v>
      </c>
      <c r="N215" s="347">
        <f t="shared" si="335"/>
        <v>2029</v>
      </c>
      <c r="O215" s="347">
        <f t="shared" si="335"/>
        <v>2030</v>
      </c>
      <c r="P215" s="347">
        <f t="shared" si="335"/>
        <v>2031</v>
      </c>
      <c r="Q215" s="347">
        <f t="shared" si="335"/>
        <v>2032</v>
      </c>
      <c r="R215" s="347">
        <f t="shared" si="335"/>
        <v>2033</v>
      </c>
      <c r="S215" s="347">
        <f t="shared" si="335"/>
        <v>2034</v>
      </c>
      <c r="T215" s="347">
        <f t="shared" si="335"/>
        <v>2035</v>
      </c>
      <c r="U215" s="347">
        <f t="shared" si="335"/>
        <v>2036</v>
      </c>
      <c r="V215" s="347">
        <f t="shared" si="335"/>
        <v>2037</v>
      </c>
      <c r="W215" s="347">
        <f t="shared" si="335"/>
        <v>2038</v>
      </c>
      <c r="X215" s="347">
        <f t="shared" si="335"/>
        <v>2039</v>
      </c>
      <c r="Y215" s="347">
        <f t="shared" si="335"/>
        <v>2040</v>
      </c>
      <c r="Z215" s="347">
        <f t="shared" si="335"/>
        <v>2041</v>
      </c>
      <c r="AA215" s="347">
        <f t="shared" si="335"/>
        <v>2042</v>
      </c>
      <c r="AB215" s="347">
        <f t="shared" si="335"/>
        <v>2043</v>
      </c>
      <c r="AC215" s="347">
        <f t="shared" si="335"/>
        <v>2044</v>
      </c>
      <c r="AD215" s="347">
        <f t="shared" si="335"/>
        <v>2045</v>
      </c>
      <c r="AE215" s="347">
        <f t="shared" si="335"/>
        <v>2046</v>
      </c>
      <c r="AF215" s="347">
        <f t="shared" si="335"/>
        <v>2047</v>
      </c>
      <c r="AG215" s="347">
        <f t="shared" si="335"/>
        <v>2048</v>
      </c>
      <c r="AH215" s="347">
        <f t="shared" si="335"/>
        <v>2049</v>
      </c>
      <c r="AI215" s="347">
        <f t="shared" si="335"/>
        <v>2050</v>
      </c>
      <c r="AJ215" s="347">
        <f t="shared" si="335"/>
        <v>2051</v>
      </c>
      <c r="AK215" s="347">
        <f t="shared" si="335"/>
        <v>2052</v>
      </c>
      <c r="AL215" s="347">
        <f t="shared" si="335"/>
        <v>2053</v>
      </c>
      <c r="AM215" s="347">
        <f t="shared" si="335"/>
        <v>2054</v>
      </c>
      <c r="AN215" s="347">
        <f t="shared" si="335"/>
        <v>2055</v>
      </c>
      <c r="AO215" s="347">
        <f t="shared" si="335"/>
        <v>2056</v>
      </c>
      <c r="AP215" s="347">
        <f t="shared" si="335"/>
        <v>2057</v>
      </c>
      <c r="AQ215" s="347">
        <f t="shared" si="335"/>
        <v>2058</v>
      </c>
      <c r="AR215" s="347">
        <f t="shared" si="335"/>
        <v>2059</v>
      </c>
      <c r="AS215" s="347">
        <f t="shared" si="335"/>
        <v>2060</v>
      </c>
      <c r="AT215" s="347">
        <f t="shared" si="335"/>
        <v>2061</v>
      </c>
      <c r="AU215" s="347">
        <f t="shared" si="335"/>
        <v>2062</v>
      </c>
      <c r="AV215" s="347">
        <f t="shared" si="335"/>
        <v>2063</v>
      </c>
      <c r="AW215" s="347">
        <f t="shared" si="335"/>
        <v>2064</v>
      </c>
      <c r="AX215" s="347">
        <f t="shared" si="335"/>
        <v>2065</v>
      </c>
      <c r="AY215" s="347">
        <f t="shared" si="335"/>
        <v>2066</v>
      </c>
      <c r="AZ215" s="347">
        <f t="shared" si="335"/>
        <v>2067</v>
      </c>
      <c r="BA215" s="347">
        <f t="shared" si="335"/>
        <v>2068</v>
      </c>
      <c r="BB215" s="347">
        <f t="shared" si="335"/>
        <v>2069</v>
      </c>
      <c r="BC215" s="347">
        <f t="shared" si="335"/>
        <v>2070</v>
      </c>
      <c r="BD215" s="347">
        <f t="shared" si="335"/>
        <v>2071</v>
      </c>
      <c r="BE215" s="347">
        <f t="shared" si="335"/>
        <v>2072</v>
      </c>
      <c r="BF215" s="347">
        <f t="shared" si="335"/>
        <v>2073</v>
      </c>
      <c r="BG215" s="347">
        <f t="shared" si="335"/>
        <v>2074</v>
      </c>
      <c r="BH215" s="347">
        <f t="shared" si="335"/>
        <v>2075</v>
      </c>
      <c r="BI215" s="347">
        <f t="shared" si="335"/>
        <v>2076</v>
      </c>
      <c r="BJ215" s="347">
        <f t="shared" si="335"/>
        <v>2077</v>
      </c>
      <c r="BK215" s="347">
        <f t="shared" si="335"/>
        <v>2078</v>
      </c>
      <c r="BL215" s="347">
        <f t="shared" si="335"/>
        <v>2079</v>
      </c>
      <c r="BM215" s="347">
        <f t="shared" si="335"/>
        <v>2080</v>
      </c>
      <c r="BN215" s="347">
        <f t="shared" si="335"/>
        <v>2081</v>
      </c>
      <c r="BO215" s="347">
        <f t="shared" si="335"/>
        <v>2082</v>
      </c>
      <c r="BP215" s="347">
        <f t="shared" ref="BP215:CS215" si="336">BP184</f>
        <v>2083</v>
      </c>
      <c r="BQ215" s="347">
        <f t="shared" si="336"/>
        <v>2084</v>
      </c>
      <c r="BR215" s="347">
        <f t="shared" si="336"/>
        <v>2085</v>
      </c>
      <c r="BS215" s="347">
        <f t="shared" si="336"/>
        <v>2086</v>
      </c>
      <c r="BT215" s="347">
        <f t="shared" si="336"/>
        <v>2087</v>
      </c>
      <c r="BU215" s="347">
        <f t="shared" si="336"/>
        <v>2088</v>
      </c>
      <c r="BV215" s="347">
        <f t="shared" si="336"/>
        <v>2089</v>
      </c>
      <c r="BW215" s="347">
        <f t="shared" si="336"/>
        <v>2090</v>
      </c>
      <c r="BX215" s="347">
        <f t="shared" si="336"/>
        <v>2091</v>
      </c>
      <c r="BY215" s="347">
        <f t="shared" si="336"/>
        <v>2092</v>
      </c>
      <c r="BZ215" s="347">
        <f t="shared" si="336"/>
        <v>2093</v>
      </c>
      <c r="CA215" s="347">
        <f t="shared" si="336"/>
        <v>2094</v>
      </c>
      <c r="CB215" s="347">
        <f t="shared" si="336"/>
        <v>2095</v>
      </c>
      <c r="CC215" s="347">
        <f t="shared" si="336"/>
        <v>2096</v>
      </c>
      <c r="CD215" s="347">
        <f t="shared" si="336"/>
        <v>2097</v>
      </c>
      <c r="CE215" s="347">
        <f t="shared" si="336"/>
        <v>2098</v>
      </c>
      <c r="CF215" s="347">
        <f t="shared" si="336"/>
        <v>2099</v>
      </c>
      <c r="CG215" s="347">
        <f t="shared" si="336"/>
        <v>2100</v>
      </c>
      <c r="CH215" s="347">
        <f t="shared" si="336"/>
        <v>2101</v>
      </c>
      <c r="CI215" s="347">
        <f t="shared" si="336"/>
        <v>2102</v>
      </c>
      <c r="CJ215" s="347">
        <f t="shared" si="336"/>
        <v>2103</v>
      </c>
      <c r="CK215" s="347">
        <f t="shared" si="336"/>
        <v>2104</v>
      </c>
      <c r="CL215" s="347">
        <f t="shared" si="336"/>
        <v>2105</v>
      </c>
      <c r="CM215" s="347">
        <f t="shared" si="336"/>
        <v>2106</v>
      </c>
      <c r="CN215" s="347">
        <f t="shared" si="336"/>
        <v>2107</v>
      </c>
      <c r="CO215" s="347">
        <f t="shared" si="336"/>
        <v>2108</v>
      </c>
      <c r="CP215" s="347">
        <f t="shared" si="336"/>
        <v>2109</v>
      </c>
      <c r="CQ215" s="347">
        <f t="shared" si="336"/>
        <v>2110</v>
      </c>
      <c r="CR215" s="347">
        <f t="shared" si="336"/>
        <v>2111</v>
      </c>
      <c r="CS215" s="347">
        <f t="shared" si="336"/>
        <v>2112</v>
      </c>
    </row>
    <row r="216" spans="1:97" s="337" customFormat="1" x14ac:dyDescent="0.25">
      <c r="A216" s="337">
        <f t="shared" ref="A216:C216" si="337">A155</f>
        <v>0</v>
      </c>
      <c r="B216" s="337" t="str">
        <f t="shared" si="337"/>
        <v>0 0</v>
      </c>
      <c r="C216" s="344">
        <f t="shared" si="337"/>
        <v>0</v>
      </c>
      <c r="D216" s="350">
        <f>INDEX('NOx &amp; CO2'!$E$6:$I$10,MATCH($C216,'NOx &amp; CO2'!$C$6:$C$10,1),MATCH(D$215,'NOx &amp; CO2'!$E$5:$H$5,1))</f>
        <v>7.17E-2</v>
      </c>
      <c r="E216" s="350">
        <f>INDEX('NOx &amp; CO2'!$T$6:$W$10,MATCH($C216,'NOx &amp; CO2'!$R$6:$R$10,1),MATCH(E$215,'NOx &amp; CO2'!$T$5:$W$5,1))*D216</f>
        <v>6.8558723496039697E-2</v>
      </c>
      <c r="F216" s="350">
        <f>INDEX('NOx &amp; CO2'!$T$6:$W$10,MATCH($C216,'NOx &amp; CO2'!$R$6:$R$10,1),MATCH(F$215,'NOx &amp; CO2'!$T$5:$W$5,1))*E216</f>
        <v>6.5555070675124491E-2</v>
      </c>
      <c r="G216" s="350">
        <f>INDEX('NOx &amp; CO2'!$T$6:$W$10,MATCH($C216,'NOx &amp; CO2'!$R$6:$R$10,1),MATCH(G$215,'NOx &amp; CO2'!$T$5:$W$5,1))*F216</f>
        <v>6.2683012052708514E-2</v>
      </c>
      <c r="H216" s="350">
        <f>INDEX('NOx &amp; CO2'!$T$6:$W$10,MATCH($C216,'NOx &amp; CO2'!$R$6:$R$10,1),MATCH(H$215,'NOx &amp; CO2'!$T$5:$W$5,1))*G216</f>
        <v>5.9936782304331478E-2</v>
      </c>
      <c r="I216" s="350">
        <f>INDEX('NOx &amp; CO2'!$T$6:$W$10,MATCH($C216,'NOx &amp; CO2'!$R$6:$R$10,1),MATCH(I$215,'NOx &amp; CO2'!$T$5:$W$5,1))*H216</f>
        <v>5.7310868692398702E-2</v>
      </c>
      <c r="J216" s="350">
        <f>INDEX('NOx &amp; CO2'!$T$6:$W$10,MATCH($C216,'NOx &amp; CO2'!$R$6:$R$10,1),MATCH(J$215,'NOx &amp; CO2'!$T$5:$W$5,1))*I216</f>
        <v>5.4800000000000008E-2</v>
      </c>
      <c r="K216" s="350">
        <f>INDEX('NOx &amp; CO2'!$T$6:$W$10,MATCH($C216,'NOx &amp; CO2'!$R$6:$R$10,1),MATCH(K$215,'NOx &amp; CO2'!$T$5:$W$5,1))*J216</f>
        <v>5.268069525177068E-2</v>
      </c>
      <c r="L216" s="350">
        <f>INDEX('NOx &amp; CO2'!$T$6:$W$10,MATCH($C216,'NOx &amp; CO2'!$R$6:$R$10,1),MATCH(L$215,'NOx &amp; CO2'!$T$5:$W$5,1))*K216</f>
        <v>5.0643351317699516E-2</v>
      </c>
      <c r="M216" s="350">
        <f>INDEX('NOx &amp; CO2'!$T$6:$W$10,MATCH($C216,'NOx &amp; CO2'!$R$6:$R$10,1),MATCH(M$215,'NOx &amp; CO2'!$T$5:$W$5,1))*L216</f>
        <v>4.8684798490804503E-2</v>
      </c>
      <c r="N216" s="350">
        <f>INDEX('NOx &amp; CO2'!$T$6:$W$10,MATCH($C216,'NOx &amp; CO2'!$R$6:$R$10,1),MATCH(N$215,'NOx &amp; CO2'!$T$5:$W$5,1))*M216</f>
        <v>4.6801989647590088E-2</v>
      </c>
      <c r="O216" s="350">
        <f>INDEX('NOx &amp; CO2'!$T$6:$W$10,MATCH($C216,'NOx &amp; CO2'!$R$6:$R$10,1),MATCH(O$215,'NOx &amp; CO2'!$T$5:$W$5,1))*N216</f>
        <v>4.4991995507321518E-2</v>
      </c>
      <c r="P216" s="350">
        <f>INDEX('NOx &amp; CO2'!$T$6:$W$10,MATCH($C216,'NOx &amp; CO2'!$R$6:$R$10,1),MATCH(P$215,'NOx &amp; CO2'!$T$5:$W$5,1))*O216</f>
        <v>4.3252000074639418E-2</v>
      </c>
      <c r="Q216" s="350">
        <f>INDEX('NOx &amp; CO2'!$T$6:$W$10,MATCH($C216,'NOx &amp; CO2'!$R$6:$R$10,1),MATCH(Q$215,'NOx &amp; CO2'!$T$5:$W$5,1))*P216</f>
        <v>4.1579296258424117E-2</v>
      </c>
      <c r="R216" s="350">
        <f>INDEX('NOx &amp; CO2'!$T$6:$W$10,MATCH($C216,'NOx &amp; CO2'!$R$6:$R$10,1),MATCH(R$215,'NOx &amp; CO2'!$T$5:$W$5,1))*Q216</f>
        <v>3.9971281660093602E-2</v>
      </c>
      <c r="S216" s="350">
        <f>INDEX('NOx &amp; CO2'!$T$6:$W$10,MATCH($C216,'NOx &amp; CO2'!$R$6:$R$10,1),MATCH(S$215,'NOx &amp; CO2'!$T$5:$W$5,1))*R216</f>
        <v>3.8425454524782507E-2</v>
      </c>
      <c r="T216" s="350">
        <f>INDEX('NOx &amp; CO2'!$T$6:$W$10,MATCH($C216,'NOx &amp; CO2'!$R$6:$R$10,1),MATCH(T$215,'NOx &amp; CO2'!$T$5:$W$5,1))*S216</f>
        <v>3.6939409849102912E-2</v>
      </c>
      <c r="U216" s="350">
        <f>INDEX('NOx &amp; CO2'!$T$6:$W$10,MATCH($C216,'NOx &amp; CO2'!$R$6:$R$10,1),MATCH(U$215,'NOx &amp; CO2'!$T$5:$W$5,1))*T216</f>
        <v>3.5510835639431505E-2</v>
      </c>
      <c r="V216" s="350">
        <f>INDEX('NOx &amp; CO2'!$T$6:$W$10,MATCH($C216,'NOx &amp; CO2'!$R$6:$R$10,1),MATCH(V$215,'NOx &amp; CO2'!$T$5:$W$5,1))*U216</f>
        <v>3.4137509314901608E-2</v>
      </c>
      <c r="W216" s="350">
        <f>INDEX('NOx &amp; CO2'!$T$6:$W$10,MATCH($C216,'NOx &amp; CO2'!$R$6:$R$10,1),MATCH(W$215,'NOx &amp; CO2'!$T$5:$W$5,1))*V216</f>
        <v>3.2817294249503907E-2</v>
      </c>
      <c r="X216" s="350">
        <f>INDEX('NOx &amp; CO2'!$T$6:$W$10,MATCH($C216,'NOx &amp; CO2'!$R$6:$R$10,1),MATCH(X$215,'NOx &amp; CO2'!$T$5:$W$5,1))*W216</f>
        <v>3.1548136447916084E-2</v>
      </c>
      <c r="Y216" s="350">
        <f>INDEX('NOx &amp; CO2'!$T$6:$W$10,MATCH($C216,'NOx &amp; CO2'!$R$6:$R$10,1),MATCH(Y$215,'NOx &amp; CO2'!$T$5:$W$5,1))*X216</f>
        <v>3.0328061349889527E-2</v>
      </c>
      <c r="Z216" s="350">
        <f>INDEX('NOx &amp; CO2'!$T$6:$W$10,MATCH($C216,'NOx &amp; CO2'!$R$6:$R$10,1),MATCH(Z$215,'NOx &amp; CO2'!$T$5:$W$5,1))*Y216</f>
        <v>2.9155170758221438E-2</v>
      </c>
      <c r="AA216" s="350">
        <f>INDEX('NOx &amp; CO2'!$T$6:$W$10,MATCH($C216,'NOx &amp; CO2'!$R$6:$R$10,1),MATCH(AA$215,'NOx &amp; CO2'!$T$5:$W$5,1))*Z216</f>
        <v>2.8027639885532835E-2</v>
      </c>
      <c r="AB216" s="350">
        <f>INDEX('NOx &amp; CO2'!$T$6:$W$10,MATCH($C216,'NOx &amp; CO2'!$R$6:$R$10,1),MATCH(AB$215,'NOx &amp; CO2'!$T$5:$W$5,1))*AA216</f>
        <v>2.6943714515257809E-2</v>
      </c>
      <c r="AC216" s="350">
        <f>INDEX('NOx &amp; CO2'!$T$6:$W$10,MATCH($C216,'NOx &amp; CO2'!$R$6:$R$10,1),MATCH(AC$215,'NOx &amp; CO2'!$T$5:$W$5,1))*AB216</f>
        <v>2.5901708272427128E-2</v>
      </c>
      <c r="AD216" s="350">
        <f>INDEX('NOx &amp; CO2'!$T$6:$W$10,MATCH($C216,'NOx &amp; CO2'!$R$6:$R$10,1),MATCH(AD$215,'NOx &amp; CO2'!$T$5:$W$5,1))*AC216</f>
        <v>2.4900000000000019E-2</v>
      </c>
      <c r="AE216" s="350">
        <f>INDEX('NOx &amp; CO2'!$T$6:$W$10,MATCH($C216,'NOx &amp; CO2'!$R$6:$R$10,1),MATCH(AE$215,'NOx &amp; CO2'!$T$5:$W$5,1))*AD216</f>
        <v>2.4210502134589099E-2</v>
      </c>
      <c r="AF216" s="350">
        <f>INDEX('NOx &amp; CO2'!$T$6:$W$10,MATCH($C216,'NOx &amp; CO2'!$R$6:$R$10,1),MATCH(AF$215,'NOx &amp; CO2'!$T$5:$W$5,1))*AE216</f>
        <v>2.3540096932086061E-2</v>
      </c>
      <c r="AG216" s="350">
        <f>INDEX('NOx &amp; CO2'!$T$6:$W$10,MATCH($C216,'NOx &amp; CO2'!$R$6:$R$10,1),MATCH(AG$215,'NOx &amp; CO2'!$T$5:$W$5,1))*AF216</f>
        <v>2.2888255703723031E-2</v>
      </c>
      <c r="AH216" s="350">
        <f>INDEX('NOx &amp; CO2'!$T$6:$W$10,MATCH($C216,'NOx &amp; CO2'!$R$6:$R$10,1),MATCH(AH$215,'NOx &amp; CO2'!$T$5:$W$5,1))*AG216</f>
        <v>2.2254464400482215E-2</v>
      </c>
      <c r="AI216" s="350">
        <f>INDEX('NOx &amp; CO2'!$T$6:$W$10,MATCH($C216,'NOx &amp; CO2'!$R$6:$R$10,1),MATCH(AI$215,'NOx &amp; CO2'!$T$5:$W$5,1))*AH216</f>
        <v>2.1638223207711301E-2</v>
      </c>
      <c r="AJ216" s="350">
        <f>INDEX('NOx &amp; CO2'!$T$6:$W$10,MATCH($C216,'NOx &amp; CO2'!$R$6:$R$10,1),MATCH(AJ$215,'NOx &amp; CO2'!$T$5:$W$5,1))*AI216</f>
        <v>2.1039046150964236E-2</v>
      </c>
      <c r="AK216" s="350">
        <f>INDEX('NOx &amp; CO2'!$T$6:$W$10,MATCH($C216,'NOx &amp; CO2'!$R$6:$R$10,1),MATCH(AK$215,'NOx &amp; CO2'!$T$5:$W$5,1))*AJ216</f>
        <v>2.0456460712756541E-2</v>
      </c>
      <c r="AL216" s="350">
        <f>INDEX('NOx &amp; CO2'!$T$6:$W$10,MATCH($C216,'NOx &amp; CO2'!$R$6:$R$10,1),MATCH(AL$215,'NOx &amp; CO2'!$T$5:$W$5,1))*AK216</f>
        <v>1.9890007459932926E-2</v>
      </c>
      <c r="AM216" s="350">
        <f>INDEX('NOx &amp; CO2'!$T$6:$W$10,MATCH($C216,'NOx &amp; CO2'!$R$6:$R$10,1),MATCH(AM$215,'NOx &amp; CO2'!$T$5:$W$5,1))*AL216</f>
        <v>1.9339239681353367E-2</v>
      </c>
      <c r="AN216" s="350">
        <f>INDEX('NOx &amp; CO2'!$T$6:$W$10,MATCH($C216,'NOx &amp; CO2'!$R$6:$R$10,1),MATCH(AN$215,'NOx &amp; CO2'!$T$5:$W$5,1))*AM216</f>
        <v>1.8803723035611869E-2</v>
      </c>
      <c r="AO216" s="350">
        <f>INDEX('NOx &amp; CO2'!$T$6:$W$10,MATCH($C216,'NOx &amp; CO2'!$R$6:$R$10,1),MATCH(AO$215,'NOx &amp; CO2'!$T$5:$W$5,1))*AN216</f>
        <v>1.8283035208510164E-2</v>
      </c>
      <c r="AP216" s="350">
        <f>INDEX('NOx &amp; CO2'!$T$6:$W$10,MATCH($C216,'NOx &amp; CO2'!$R$6:$R$10,1),MATCH(AP$215,'NOx &amp; CO2'!$T$5:$W$5,1))*AO216</f>
        <v>1.777676558001617E-2</v>
      </c>
      <c r="AQ216" s="350">
        <f>INDEX('NOx &amp; CO2'!$T$6:$W$10,MATCH($C216,'NOx &amp; CO2'!$R$6:$R$10,1),MATCH(AQ$215,'NOx &amp; CO2'!$T$5:$W$5,1))*AP216</f>
        <v>1.7284514900444626E-2</v>
      </c>
      <c r="AR216" s="350">
        <f>INDEX('NOx &amp; CO2'!$T$6:$W$10,MATCH($C216,'NOx &amp; CO2'!$R$6:$R$10,1),MATCH(AR$215,'NOx &amp; CO2'!$T$5:$W$5,1))*AQ216</f>
        <v>1.6805894975604474E-2</v>
      </c>
      <c r="AS216" s="350">
        <f>INDEX('NOx &amp; CO2'!$T$6:$W$10,MATCH($C216,'NOx &amp; CO2'!$R$6:$R$10,1),MATCH(AS$215,'NOx &amp; CO2'!$T$5:$W$5,1))*AR216</f>
        <v>1.6340528360664741E-2</v>
      </c>
      <c r="AT216" s="350">
        <f>INDEX('NOx &amp; CO2'!$T$6:$W$10,MATCH($C216,'NOx &amp; CO2'!$R$6:$R$10,1),MATCH(AT$215,'NOx &amp; CO2'!$T$5:$W$5,1))*AS216</f>
        <v>1.5888048062497474E-2</v>
      </c>
      <c r="AU216" s="350">
        <f>INDEX('NOx &amp; CO2'!$T$6:$W$10,MATCH($C216,'NOx &amp; CO2'!$R$6:$R$10,1),MATCH(AU$215,'NOx &amp; CO2'!$T$5:$W$5,1))*AT216</f>
        <v>1.5448097250263013E-2</v>
      </c>
      <c r="AV216" s="350">
        <f>INDEX('NOx &amp; CO2'!$T$6:$W$10,MATCH($C216,'NOx &amp; CO2'!$R$6:$R$10,1),MATCH(AV$215,'NOx &amp; CO2'!$T$5:$W$5,1))*AU216</f>
        <v>1.5020328974009333E-2</v>
      </c>
      <c r="AW216" s="350">
        <f>INDEX('NOx &amp; CO2'!$T$6:$W$10,MATCH($C216,'NOx &amp; CO2'!$R$6:$R$10,1),MATCH(AW$215,'NOx &amp; CO2'!$T$5:$W$5,1))*AV216</f>
        <v>1.4604405891063581E-2</v>
      </c>
      <c r="AX216" s="350">
        <f>INDEX('NOx &amp; CO2'!$T$6:$W$10,MATCH($C216,'NOx &amp; CO2'!$R$6:$R$10,1),MATCH(AX$215,'NOx &amp; CO2'!$T$5:$W$5,1))*AW216</f>
        <v>1.4200000000000008E-2</v>
      </c>
      <c r="AY216" s="350">
        <f>INDEX('NOx &amp; CO2'!$T$6:$W$10,MATCH($C216,'NOx &amp; CO2'!$R$6:$R$10,1),MATCH(AY$215,'NOx &amp; CO2'!$T$5:$W$5,1))*AX216</f>
        <v>1.4200000000000008E-2</v>
      </c>
      <c r="AZ216" s="350">
        <f>INDEX('NOx &amp; CO2'!$T$6:$W$10,MATCH($C216,'NOx &amp; CO2'!$R$6:$R$10,1),MATCH(AZ$215,'NOx &amp; CO2'!$T$5:$W$5,1))*AY216</f>
        <v>1.4200000000000008E-2</v>
      </c>
      <c r="BA216" s="350">
        <f>INDEX('NOx &amp; CO2'!$T$6:$W$10,MATCH($C216,'NOx &amp; CO2'!$R$6:$R$10,1),MATCH(BA$215,'NOx &amp; CO2'!$T$5:$W$5,1))*AZ216</f>
        <v>1.4200000000000008E-2</v>
      </c>
      <c r="BB216" s="350">
        <f>INDEX('NOx &amp; CO2'!$T$6:$W$10,MATCH($C216,'NOx &amp; CO2'!$R$6:$R$10,1),MATCH(BB$215,'NOx &amp; CO2'!$T$5:$W$5,1))*BA216</f>
        <v>1.4200000000000008E-2</v>
      </c>
      <c r="BC216" s="350">
        <f>INDEX('NOx &amp; CO2'!$T$6:$W$10,MATCH($C216,'NOx &amp; CO2'!$R$6:$R$10,1),MATCH(BC$215,'NOx &amp; CO2'!$T$5:$W$5,1))*BB216</f>
        <v>1.4200000000000008E-2</v>
      </c>
      <c r="BD216" s="350">
        <f>INDEX('NOx &amp; CO2'!$T$6:$W$10,MATCH($C216,'NOx &amp; CO2'!$R$6:$R$10,1),MATCH(BD$215,'NOx &amp; CO2'!$T$5:$W$5,1))*BC216</f>
        <v>1.4200000000000008E-2</v>
      </c>
      <c r="BE216" s="350">
        <f>INDEX('NOx &amp; CO2'!$T$6:$W$10,MATCH($C216,'NOx &amp; CO2'!$R$6:$R$10,1),MATCH(BE$215,'NOx &amp; CO2'!$T$5:$W$5,1))*BD216</f>
        <v>1.4200000000000008E-2</v>
      </c>
      <c r="BF216" s="350">
        <f>INDEX('NOx &amp; CO2'!$T$6:$W$10,MATCH($C216,'NOx &amp; CO2'!$R$6:$R$10,1),MATCH(BF$215,'NOx &amp; CO2'!$T$5:$W$5,1))*BE216</f>
        <v>1.4200000000000008E-2</v>
      </c>
      <c r="BG216" s="350">
        <f>INDEX('NOx &amp; CO2'!$T$6:$W$10,MATCH($C216,'NOx &amp; CO2'!$R$6:$R$10,1),MATCH(BG$215,'NOx &amp; CO2'!$T$5:$W$5,1))*BF216</f>
        <v>1.4200000000000008E-2</v>
      </c>
      <c r="BH216" s="350">
        <f>INDEX('NOx &amp; CO2'!$T$6:$W$10,MATCH($C216,'NOx &amp; CO2'!$R$6:$R$10,1),MATCH(BH$215,'NOx &amp; CO2'!$T$5:$W$5,1))*BG216</f>
        <v>1.4200000000000008E-2</v>
      </c>
      <c r="BI216" s="350">
        <f>INDEX('NOx &amp; CO2'!$T$6:$W$10,MATCH($C216,'NOx &amp; CO2'!$R$6:$R$10,1),MATCH(BI$215,'NOx &amp; CO2'!$T$5:$W$5,1))*BH216</f>
        <v>1.4200000000000008E-2</v>
      </c>
      <c r="BJ216" s="350">
        <f>INDEX('NOx &amp; CO2'!$T$6:$W$10,MATCH($C216,'NOx &amp; CO2'!$R$6:$R$10,1),MATCH(BJ$215,'NOx &amp; CO2'!$T$5:$W$5,1))*BI216</f>
        <v>1.4200000000000008E-2</v>
      </c>
      <c r="BK216" s="350">
        <f>INDEX('NOx &amp; CO2'!$T$6:$W$10,MATCH($C216,'NOx &amp; CO2'!$R$6:$R$10,1),MATCH(BK$215,'NOx &amp; CO2'!$T$5:$W$5,1))*BJ216</f>
        <v>1.4200000000000008E-2</v>
      </c>
      <c r="BL216" s="350">
        <f>INDEX('NOx &amp; CO2'!$T$6:$W$10,MATCH($C216,'NOx &amp; CO2'!$R$6:$R$10,1),MATCH(BL$215,'NOx &amp; CO2'!$T$5:$W$5,1))*BK216</f>
        <v>1.4200000000000008E-2</v>
      </c>
      <c r="BM216" s="350">
        <f>INDEX('NOx &amp; CO2'!$T$6:$W$10,MATCH($C216,'NOx &amp; CO2'!$R$6:$R$10,1),MATCH(BM$215,'NOx &amp; CO2'!$T$5:$W$5,1))*BL216</f>
        <v>1.4200000000000008E-2</v>
      </c>
      <c r="BN216" s="350">
        <f>INDEX('NOx &amp; CO2'!$T$6:$W$10,MATCH($C216,'NOx &amp; CO2'!$R$6:$R$10,1),MATCH(BN$215,'NOx &amp; CO2'!$T$5:$W$5,1))*BM216</f>
        <v>1.4200000000000008E-2</v>
      </c>
      <c r="BO216" s="350">
        <f>INDEX('NOx &amp; CO2'!$T$6:$W$10,MATCH($C216,'NOx &amp; CO2'!$R$6:$R$10,1),MATCH(BO$215,'NOx &amp; CO2'!$T$5:$W$5,1))*BN216</f>
        <v>1.4200000000000008E-2</v>
      </c>
      <c r="BP216" s="350">
        <f>INDEX('NOx &amp; CO2'!$T$6:$W$10,MATCH($C216,'NOx &amp; CO2'!$R$6:$R$10,1),MATCH(BP$215,'NOx &amp; CO2'!$T$5:$W$5,1))*BO216</f>
        <v>1.4200000000000008E-2</v>
      </c>
      <c r="BQ216" s="350">
        <f>INDEX('NOx &amp; CO2'!$T$6:$W$10,MATCH($C216,'NOx &amp; CO2'!$R$6:$R$10,1),MATCH(BQ$215,'NOx &amp; CO2'!$T$5:$W$5,1))*BP216</f>
        <v>1.4200000000000008E-2</v>
      </c>
      <c r="BR216" s="350">
        <f>INDEX('NOx &amp; CO2'!$T$6:$W$10,MATCH($C216,'NOx &amp; CO2'!$R$6:$R$10,1),MATCH(BR$215,'NOx &amp; CO2'!$T$5:$W$5,1))*BQ216</f>
        <v>1.4200000000000008E-2</v>
      </c>
      <c r="BS216" s="350">
        <f>INDEX('NOx &amp; CO2'!$T$6:$W$10,MATCH($C216,'NOx &amp; CO2'!$R$6:$R$10,1),MATCH(BS$215,'NOx &amp; CO2'!$T$5:$W$5,1))*BR216</f>
        <v>1.4200000000000008E-2</v>
      </c>
      <c r="BT216" s="350">
        <f>INDEX('NOx &amp; CO2'!$T$6:$W$10,MATCH($C216,'NOx &amp; CO2'!$R$6:$R$10,1),MATCH(BT$215,'NOx &amp; CO2'!$T$5:$W$5,1))*BS216</f>
        <v>1.4200000000000008E-2</v>
      </c>
      <c r="BU216" s="350">
        <f>INDEX('NOx &amp; CO2'!$T$6:$W$10,MATCH($C216,'NOx &amp; CO2'!$R$6:$R$10,1),MATCH(BU$215,'NOx &amp; CO2'!$T$5:$W$5,1))*BT216</f>
        <v>1.4200000000000008E-2</v>
      </c>
      <c r="BV216" s="350">
        <f>INDEX('NOx &amp; CO2'!$T$6:$W$10,MATCH($C216,'NOx &amp; CO2'!$R$6:$R$10,1),MATCH(BV$215,'NOx &amp; CO2'!$T$5:$W$5,1))*BU216</f>
        <v>1.4200000000000008E-2</v>
      </c>
      <c r="BW216" s="350">
        <f>INDEX('NOx &amp; CO2'!$T$6:$W$10,MATCH($C216,'NOx &amp; CO2'!$R$6:$R$10,1),MATCH(BW$215,'NOx &amp; CO2'!$T$5:$W$5,1))*BV216</f>
        <v>1.4200000000000008E-2</v>
      </c>
      <c r="BX216" s="350">
        <f>INDEX('NOx &amp; CO2'!$T$6:$W$10,MATCH($C216,'NOx &amp; CO2'!$R$6:$R$10,1),MATCH(BX$215,'NOx &amp; CO2'!$T$5:$W$5,1))*BW216</f>
        <v>1.4200000000000008E-2</v>
      </c>
      <c r="BY216" s="350">
        <f>INDEX('NOx &amp; CO2'!$T$6:$W$10,MATCH($C216,'NOx &amp; CO2'!$R$6:$R$10,1),MATCH(BY$215,'NOx &amp; CO2'!$T$5:$W$5,1))*BX216</f>
        <v>1.4200000000000008E-2</v>
      </c>
      <c r="BZ216" s="350">
        <f>INDEX('NOx &amp; CO2'!$T$6:$W$10,MATCH($C216,'NOx &amp; CO2'!$R$6:$R$10,1),MATCH(BZ$215,'NOx &amp; CO2'!$T$5:$W$5,1))*BY216</f>
        <v>1.4200000000000008E-2</v>
      </c>
      <c r="CA216" s="350">
        <f>INDEX('NOx &amp; CO2'!$T$6:$W$10,MATCH($C216,'NOx &amp; CO2'!$R$6:$R$10,1),MATCH(CA$215,'NOx &amp; CO2'!$T$5:$W$5,1))*BZ216</f>
        <v>1.4200000000000008E-2</v>
      </c>
      <c r="CB216" s="350">
        <f>INDEX('NOx &amp; CO2'!$T$6:$W$10,MATCH($C216,'NOx &amp; CO2'!$R$6:$R$10,1),MATCH(CB$215,'NOx &amp; CO2'!$T$5:$W$5,1))*CA216</f>
        <v>1.4200000000000008E-2</v>
      </c>
      <c r="CC216" s="350">
        <f>INDEX('NOx &amp; CO2'!$T$6:$W$10,MATCH($C216,'NOx &amp; CO2'!$R$6:$R$10,1),MATCH(CC$215,'NOx &amp; CO2'!$T$5:$W$5,1))*CB216</f>
        <v>1.4200000000000008E-2</v>
      </c>
      <c r="CD216" s="350">
        <f>INDEX('NOx &amp; CO2'!$T$6:$W$10,MATCH($C216,'NOx &amp; CO2'!$R$6:$R$10,1),MATCH(CD$215,'NOx &amp; CO2'!$T$5:$W$5,1))*CC216</f>
        <v>1.4200000000000008E-2</v>
      </c>
      <c r="CE216" s="350">
        <f>INDEX('NOx &amp; CO2'!$T$6:$W$10,MATCH($C216,'NOx &amp; CO2'!$R$6:$R$10,1),MATCH(CE$215,'NOx &amp; CO2'!$T$5:$W$5,1))*CD216</f>
        <v>1.4200000000000008E-2</v>
      </c>
      <c r="CF216" s="350">
        <f>INDEX('NOx &amp; CO2'!$T$6:$W$10,MATCH($C216,'NOx &amp; CO2'!$R$6:$R$10,1),MATCH(CF$215,'NOx &amp; CO2'!$T$5:$W$5,1))*CE216</f>
        <v>1.4200000000000008E-2</v>
      </c>
      <c r="CG216" s="350">
        <f>INDEX('NOx &amp; CO2'!$T$6:$W$10,MATCH($C216,'NOx &amp; CO2'!$R$6:$R$10,1),MATCH(CG$215,'NOx &amp; CO2'!$T$5:$W$5,1))*CF216</f>
        <v>1.4200000000000008E-2</v>
      </c>
      <c r="CH216" s="350">
        <f>INDEX('NOx &amp; CO2'!$T$6:$W$10,MATCH($C216,'NOx &amp; CO2'!$R$6:$R$10,1),MATCH(CH$215,'NOx &amp; CO2'!$T$5:$W$5,1))*CG216</f>
        <v>1.4200000000000008E-2</v>
      </c>
      <c r="CI216" s="350">
        <f>INDEX('NOx &amp; CO2'!$T$6:$W$10,MATCH($C216,'NOx &amp; CO2'!$R$6:$R$10,1),MATCH(CI$215,'NOx &amp; CO2'!$T$5:$W$5,1))*CH216</f>
        <v>1.4200000000000008E-2</v>
      </c>
      <c r="CJ216" s="350">
        <f>INDEX('NOx &amp; CO2'!$T$6:$W$10,MATCH($C216,'NOx &amp; CO2'!$R$6:$R$10,1),MATCH(CJ$215,'NOx &amp; CO2'!$T$5:$W$5,1))*CI216</f>
        <v>1.4200000000000008E-2</v>
      </c>
      <c r="CK216" s="350">
        <f>INDEX('NOx &amp; CO2'!$T$6:$W$10,MATCH($C216,'NOx &amp; CO2'!$R$6:$R$10,1),MATCH(CK$215,'NOx &amp; CO2'!$T$5:$W$5,1))*CJ216</f>
        <v>1.4200000000000008E-2</v>
      </c>
      <c r="CL216" s="350">
        <f>INDEX('NOx &amp; CO2'!$T$6:$W$10,MATCH($C216,'NOx &amp; CO2'!$R$6:$R$10,1),MATCH(CL$215,'NOx &amp; CO2'!$T$5:$W$5,1))*CK216</f>
        <v>1.4200000000000008E-2</v>
      </c>
      <c r="CM216" s="350">
        <f>INDEX('NOx &amp; CO2'!$T$6:$W$10,MATCH($C216,'NOx &amp; CO2'!$R$6:$R$10,1),MATCH(CM$215,'NOx &amp; CO2'!$T$5:$W$5,1))*CL216</f>
        <v>1.4200000000000008E-2</v>
      </c>
      <c r="CN216" s="350">
        <f>INDEX('NOx &amp; CO2'!$T$6:$W$10,MATCH($C216,'NOx &amp; CO2'!$R$6:$R$10,1),MATCH(CN$215,'NOx &amp; CO2'!$T$5:$W$5,1))*CM216</f>
        <v>1.4200000000000008E-2</v>
      </c>
      <c r="CO216" s="350">
        <f>INDEX('NOx &amp; CO2'!$T$6:$W$10,MATCH($C216,'NOx &amp; CO2'!$R$6:$R$10,1),MATCH(CO$215,'NOx &amp; CO2'!$T$5:$W$5,1))*CN216</f>
        <v>1.4200000000000008E-2</v>
      </c>
      <c r="CP216" s="350">
        <f>INDEX('NOx &amp; CO2'!$T$6:$W$10,MATCH($C216,'NOx &amp; CO2'!$R$6:$R$10,1),MATCH(CP$215,'NOx &amp; CO2'!$T$5:$W$5,1))*CO216</f>
        <v>1.4200000000000008E-2</v>
      </c>
      <c r="CQ216" s="350">
        <f>INDEX('NOx &amp; CO2'!$T$6:$W$10,MATCH($C216,'NOx &amp; CO2'!$R$6:$R$10,1),MATCH(CQ$215,'NOx &amp; CO2'!$T$5:$W$5,1))*CP216</f>
        <v>1.4200000000000008E-2</v>
      </c>
      <c r="CR216" s="350">
        <f>INDEX('NOx &amp; CO2'!$T$6:$W$10,MATCH($C216,'NOx &amp; CO2'!$R$6:$R$10,1),MATCH(CR$215,'NOx &amp; CO2'!$T$5:$W$5,1))*CQ216</f>
        <v>1.4200000000000008E-2</v>
      </c>
      <c r="CS216" s="350">
        <f>INDEX('NOx &amp; CO2'!$T$6:$W$10,MATCH($C216,'NOx &amp; CO2'!$R$6:$R$10,1),MATCH(CS$215,'NOx &amp; CO2'!$T$5:$W$5,1))*CR216</f>
        <v>1.4200000000000008E-2</v>
      </c>
    </row>
    <row r="217" spans="1:97" s="337" customFormat="1" x14ac:dyDescent="0.25">
      <c r="A217" s="337">
        <f t="shared" ref="A217:C217" si="338">A156</f>
        <v>0</v>
      </c>
      <c r="B217" s="337" t="str">
        <f t="shared" si="338"/>
        <v>0 0</v>
      </c>
      <c r="C217" s="344">
        <f t="shared" si="338"/>
        <v>0</v>
      </c>
      <c r="D217" s="350">
        <f>INDEX('NOx &amp; CO2'!$E$6:$I$10,MATCH($C217,'NOx &amp; CO2'!$C$6:$C$10,1),MATCH(D$78,'NOx &amp; CO2'!$E$5:$H$5,1))</f>
        <v>7.17E-2</v>
      </c>
      <c r="E217" s="350">
        <f>INDEX('NOx &amp; CO2'!$T$6:$W$10,MATCH($C217,'NOx &amp; CO2'!$R$6:$R$10,1),MATCH(E$215,'NOx &amp; CO2'!$T$5:$W$5,1))*D217</f>
        <v>6.8558723496039697E-2</v>
      </c>
      <c r="F217" s="350">
        <f>INDEX('NOx &amp; CO2'!$T$6:$W$10,MATCH($C217,'NOx &amp; CO2'!$R$6:$R$10,1),MATCH(F$215,'NOx &amp; CO2'!$T$5:$W$5,1))*E217</f>
        <v>6.5555070675124491E-2</v>
      </c>
      <c r="G217" s="350">
        <f>INDEX('NOx &amp; CO2'!$T$6:$W$10,MATCH($C217,'NOx &amp; CO2'!$R$6:$R$10,1),MATCH(G$215,'NOx &amp; CO2'!$T$5:$W$5,1))*F217</f>
        <v>6.2683012052708514E-2</v>
      </c>
      <c r="H217" s="350">
        <f>INDEX('NOx &amp; CO2'!$T$6:$W$10,MATCH($C217,'NOx &amp; CO2'!$R$6:$R$10,1),MATCH(H$215,'NOx &amp; CO2'!$T$5:$W$5,1))*G217</f>
        <v>5.9936782304331478E-2</v>
      </c>
      <c r="I217" s="350">
        <f>INDEX('NOx &amp; CO2'!$T$6:$W$10,MATCH($C217,'NOx &amp; CO2'!$R$6:$R$10,1),MATCH(I$215,'NOx &amp; CO2'!$T$5:$W$5,1))*H217</f>
        <v>5.7310868692398702E-2</v>
      </c>
      <c r="J217" s="350">
        <f>INDEX('NOx &amp; CO2'!$T$6:$W$10,MATCH($C217,'NOx &amp; CO2'!$R$6:$R$10,1),MATCH(J$215,'NOx &amp; CO2'!$T$5:$W$5,1))*I217</f>
        <v>5.4800000000000008E-2</v>
      </c>
      <c r="K217" s="350">
        <f>INDEX('NOx &amp; CO2'!$T$6:$W$10,MATCH($C217,'NOx &amp; CO2'!$R$6:$R$10,1),MATCH(K$215,'NOx &amp; CO2'!$T$5:$W$5,1))*J217</f>
        <v>5.268069525177068E-2</v>
      </c>
      <c r="L217" s="350">
        <f>INDEX('NOx &amp; CO2'!$T$6:$W$10,MATCH($C217,'NOx &amp; CO2'!$R$6:$R$10,1),MATCH(L$215,'NOx &amp; CO2'!$T$5:$W$5,1))*K217</f>
        <v>5.0643351317699516E-2</v>
      </c>
      <c r="M217" s="350">
        <f>INDEX('NOx &amp; CO2'!$T$6:$W$10,MATCH($C217,'NOx &amp; CO2'!$R$6:$R$10,1),MATCH(M$215,'NOx &amp; CO2'!$T$5:$W$5,1))*L217</f>
        <v>4.8684798490804503E-2</v>
      </c>
      <c r="N217" s="350">
        <f>INDEX('NOx &amp; CO2'!$T$6:$W$10,MATCH($C217,'NOx &amp; CO2'!$R$6:$R$10,1),MATCH(N$215,'NOx &amp; CO2'!$T$5:$W$5,1))*M217</f>
        <v>4.6801989647590088E-2</v>
      </c>
      <c r="O217" s="350">
        <f>INDEX('NOx &amp; CO2'!$T$6:$W$10,MATCH($C217,'NOx &amp; CO2'!$R$6:$R$10,1),MATCH(O$215,'NOx &amp; CO2'!$T$5:$W$5,1))*N217</f>
        <v>4.4991995507321518E-2</v>
      </c>
      <c r="P217" s="350">
        <f>INDEX('NOx &amp; CO2'!$T$6:$W$10,MATCH($C217,'NOx &amp; CO2'!$R$6:$R$10,1),MATCH(P$215,'NOx &amp; CO2'!$T$5:$W$5,1))*O217</f>
        <v>4.3252000074639418E-2</v>
      </c>
      <c r="Q217" s="350">
        <f>INDEX('NOx &amp; CO2'!$T$6:$W$10,MATCH($C217,'NOx &amp; CO2'!$R$6:$R$10,1),MATCH(Q$215,'NOx &amp; CO2'!$T$5:$W$5,1))*P217</f>
        <v>4.1579296258424117E-2</v>
      </c>
      <c r="R217" s="350">
        <f>INDEX('NOx &amp; CO2'!$T$6:$W$10,MATCH($C217,'NOx &amp; CO2'!$R$6:$R$10,1),MATCH(R$215,'NOx &amp; CO2'!$T$5:$W$5,1))*Q217</f>
        <v>3.9971281660093602E-2</v>
      </c>
      <c r="S217" s="350">
        <f>INDEX('NOx &amp; CO2'!$T$6:$W$10,MATCH($C217,'NOx &amp; CO2'!$R$6:$R$10,1),MATCH(S$215,'NOx &amp; CO2'!$T$5:$W$5,1))*R217</f>
        <v>3.8425454524782507E-2</v>
      </c>
      <c r="T217" s="350">
        <f>INDEX('NOx &amp; CO2'!$T$6:$W$10,MATCH($C217,'NOx &amp; CO2'!$R$6:$R$10,1),MATCH(T$215,'NOx &amp; CO2'!$T$5:$W$5,1))*S217</f>
        <v>3.6939409849102912E-2</v>
      </c>
      <c r="U217" s="350">
        <f>INDEX('NOx &amp; CO2'!$T$6:$W$10,MATCH($C217,'NOx &amp; CO2'!$R$6:$R$10,1),MATCH(U$215,'NOx &amp; CO2'!$T$5:$W$5,1))*T217</f>
        <v>3.5510835639431505E-2</v>
      </c>
      <c r="V217" s="350">
        <f>INDEX('NOx &amp; CO2'!$T$6:$W$10,MATCH($C217,'NOx &amp; CO2'!$R$6:$R$10,1),MATCH(V$215,'NOx &amp; CO2'!$T$5:$W$5,1))*U217</f>
        <v>3.4137509314901608E-2</v>
      </c>
      <c r="W217" s="350">
        <f>INDEX('NOx &amp; CO2'!$T$6:$W$10,MATCH($C217,'NOx &amp; CO2'!$R$6:$R$10,1),MATCH(W$215,'NOx &amp; CO2'!$T$5:$W$5,1))*V217</f>
        <v>3.2817294249503907E-2</v>
      </c>
      <c r="X217" s="350">
        <f>INDEX('NOx &amp; CO2'!$T$6:$W$10,MATCH($C217,'NOx &amp; CO2'!$R$6:$R$10,1),MATCH(X$215,'NOx &amp; CO2'!$T$5:$W$5,1))*W217</f>
        <v>3.1548136447916084E-2</v>
      </c>
      <c r="Y217" s="350">
        <f>INDEX('NOx &amp; CO2'!$T$6:$W$10,MATCH($C217,'NOx &amp; CO2'!$R$6:$R$10,1),MATCH(Y$215,'NOx &amp; CO2'!$T$5:$W$5,1))*X217</f>
        <v>3.0328061349889527E-2</v>
      </c>
      <c r="Z217" s="350">
        <f>INDEX('NOx &amp; CO2'!$T$6:$W$10,MATCH($C217,'NOx &amp; CO2'!$R$6:$R$10,1),MATCH(Z$215,'NOx &amp; CO2'!$T$5:$W$5,1))*Y217</f>
        <v>2.9155170758221438E-2</v>
      </c>
      <c r="AA217" s="350">
        <f>INDEX('NOx &amp; CO2'!$T$6:$W$10,MATCH($C217,'NOx &amp; CO2'!$R$6:$R$10,1),MATCH(AA$215,'NOx &amp; CO2'!$T$5:$W$5,1))*Z217</f>
        <v>2.8027639885532835E-2</v>
      </c>
      <c r="AB217" s="350">
        <f>INDEX('NOx &amp; CO2'!$T$6:$W$10,MATCH($C217,'NOx &amp; CO2'!$R$6:$R$10,1),MATCH(AB$215,'NOx &amp; CO2'!$T$5:$W$5,1))*AA217</f>
        <v>2.6943714515257809E-2</v>
      </c>
      <c r="AC217" s="350">
        <f>INDEX('NOx &amp; CO2'!$T$6:$W$10,MATCH($C217,'NOx &amp; CO2'!$R$6:$R$10,1),MATCH(AC$215,'NOx &amp; CO2'!$T$5:$W$5,1))*AB217</f>
        <v>2.5901708272427128E-2</v>
      </c>
      <c r="AD217" s="350">
        <f>INDEX('NOx &amp; CO2'!$T$6:$W$10,MATCH($C217,'NOx &amp; CO2'!$R$6:$R$10,1),MATCH(AD$215,'NOx &amp; CO2'!$T$5:$W$5,1))*AC217</f>
        <v>2.4900000000000019E-2</v>
      </c>
      <c r="AE217" s="350">
        <f>INDEX('NOx &amp; CO2'!$T$6:$W$10,MATCH($C217,'NOx &amp; CO2'!$R$6:$R$10,1),MATCH(AE$215,'NOx &amp; CO2'!$T$5:$W$5,1))*AD217</f>
        <v>2.4210502134589099E-2</v>
      </c>
      <c r="AF217" s="350">
        <f>INDEX('NOx &amp; CO2'!$T$6:$W$10,MATCH($C217,'NOx &amp; CO2'!$R$6:$R$10,1),MATCH(AF$215,'NOx &amp; CO2'!$T$5:$W$5,1))*AE217</f>
        <v>2.3540096932086061E-2</v>
      </c>
      <c r="AG217" s="350">
        <f>INDEX('NOx &amp; CO2'!$T$6:$W$10,MATCH($C217,'NOx &amp; CO2'!$R$6:$R$10,1),MATCH(AG$215,'NOx &amp; CO2'!$T$5:$W$5,1))*AF217</f>
        <v>2.2888255703723031E-2</v>
      </c>
      <c r="AH217" s="350">
        <f>INDEX('NOx &amp; CO2'!$T$6:$W$10,MATCH($C217,'NOx &amp; CO2'!$R$6:$R$10,1),MATCH(AH$215,'NOx &amp; CO2'!$T$5:$W$5,1))*AG217</f>
        <v>2.2254464400482215E-2</v>
      </c>
      <c r="AI217" s="350">
        <f>INDEX('NOx &amp; CO2'!$T$6:$W$10,MATCH($C217,'NOx &amp; CO2'!$R$6:$R$10,1),MATCH(AI$215,'NOx &amp; CO2'!$T$5:$W$5,1))*AH217</f>
        <v>2.1638223207711301E-2</v>
      </c>
      <c r="AJ217" s="350">
        <f>INDEX('NOx &amp; CO2'!$T$6:$W$10,MATCH($C217,'NOx &amp; CO2'!$R$6:$R$10,1),MATCH(AJ$215,'NOx &amp; CO2'!$T$5:$W$5,1))*AI217</f>
        <v>2.1039046150964236E-2</v>
      </c>
      <c r="AK217" s="350">
        <f>INDEX('NOx &amp; CO2'!$T$6:$W$10,MATCH($C217,'NOx &amp; CO2'!$R$6:$R$10,1),MATCH(AK$215,'NOx &amp; CO2'!$T$5:$W$5,1))*AJ217</f>
        <v>2.0456460712756541E-2</v>
      </c>
      <c r="AL217" s="350">
        <f>INDEX('NOx &amp; CO2'!$T$6:$W$10,MATCH($C217,'NOx &amp; CO2'!$R$6:$R$10,1),MATCH(AL$215,'NOx &amp; CO2'!$T$5:$W$5,1))*AK217</f>
        <v>1.9890007459932926E-2</v>
      </c>
      <c r="AM217" s="350">
        <f>INDEX('NOx &amp; CO2'!$T$6:$W$10,MATCH($C217,'NOx &amp; CO2'!$R$6:$R$10,1),MATCH(AM$215,'NOx &amp; CO2'!$T$5:$W$5,1))*AL217</f>
        <v>1.9339239681353367E-2</v>
      </c>
      <c r="AN217" s="350">
        <f>INDEX('NOx &amp; CO2'!$T$6:$W$10,MATCH($C217,'NOx &amp; CO2'!$R$6:$R$10,1),MATCH(AN$215,'NOx &amp; CO2'!$T$5:$W$5,1))*AM217</f>
        <v>1.8803723035611869E-2</v>
      </c>
      <c r="AO217" s="350">
        <f>INDEX('NOx &amp; CO2'!$T$6:$W$10,MATCH($C217,'NOx &amp; CO2'!$R$6:$R$10,1),MATCH(AO$215,'NOx &amp; CO2'!$T$5:$W$5,1))*AN217</f>
        <v>1.8283035208510164E-2</v>
      </c>
      <c r="AP217" s="350">
        <f>INDEX('NOx &amp; CO2'!$T$6:$W$10,MATCH($C217,'NOx &amp; CO2'!$R$6:$R$10,1),MATCH(AP$215,'NOx &amp; CO2'!$T$5:$W$5,1))*AO217</f>
        <v>1.777676558001617E-2</v>
      </c>
      <c r="AQ217" s="350">
        <f>INDEX('NOx &amp; CO2'!$T$6:$W$10,MATCH($C217,'NOx &amp; CO2'!$R$6:$R$10,1),MATCH(AQ$215,'NOx &amp; CO2'!$T$5:$W$5,1))*AP217</f>
        <v>1.7284514900444626E-2</v>
      </c>
      <c r="AR217" s="350">
        <f>INDEX('NOx &amp; CO2'!$T$6:$W$10,MATCH($C217,'NOx &amp; CO2'!$R$6:$R$10,1),MATCH(AR$215,'NOx &amp; CO2'!$T$5:$W$5,1))*AQ217</f>
        <v>1.6805894975604474E-2</v>
      </c>
      <c r="AS217" s="350">
        <f>INDEX('NOx &amp; CO2'!$T$6:$W$10,MATCH($C217,'NOx &amp; CO2'!$R$6:$R$10,1),MATCH(AS$215,'NOx &amp; CO2'!$T$5:$W$5,1))*AR217</f>
        <v>1.6340528360664741E-2</v>
      </c>
      <c r="AT217" s="350">
        <f>INDEX('NOx &amp; CO2'!$T$6:$W$10,MATCH($C217,'NOx &amp; CO2'!$R$6:$R$10,1),MATCH(AT$215,'NOx &amp; CO2'!$T$5:$W$5,1))*AS217</f>
        <v>1.5888048062497474E-2</v>
      </c>
      <c r="AU217" s="350">
        <f>INDEX('NOx &amp; CO2'!$T$6:$W$10,MATCH($C217,'NOx &amp; CO2'!$R$6:$R$10,1),MATCH(AU$215,'NOx &amp; CO2'!$T$5:$W$5,1))*AT217</f>
        <v>1.5448097250263013E-2</v>
      </c>
      <c r="AV217" s="350">
        <f>INDEX('NOx &amp; CO2'!$T$6:$W$10,MATCH($C217,'NOx &amp; CO2'!$R$6:$R$10,1),MATCH(AV$215,'NOx &amp; CO2'!$T$5:$W$5,1))*AU217</f>
        <v>1.5020328974009333E-2</v>
      </c>
      <c r="AW217" s="350">
        <f>INDEX('NOx &amp; CO2'!$T$6:$W$10,MATCH($C217,'NOx &amp; CO2'!$R$6:$R$10,1),MATCH(AW$215,'NOx &amp; CO2'!$T$5:$W$5,1))*AV217</f>
        <v>1.4604405891063581E-2</v>
      </c>
      <c r="AX217" s="350">
        <f>INDEX('NOx &amp; CO2'!$T$6:$W$10,MATCH($C217,'NOx &amp; CO2'!$R$6:$R$10,1),MATCH(AX$215,'NOx &amp; CO2'!$T$5:$W$5,1))*AW217</f>
        <v>1.4200000000000008E-2</v>
      </c>
      <c r="AY217" s="350">
        <f>INDEX('NOx &amp; CO2'!$T$6:$W$10,MATCH($C217,'NOx &amp; CO2'!$R$6:$R$10,1),MATCH(AY$215,'NOx &amp; CO2'!$T$5:$W$5,1))*AX217</f>
        <v>1.4200000000000008E-2</v>
      </c>
      <c r="AZ217" s="350">
        <f>INDEX('NOx &amp; CO2'!$T$6:$W$10,MATCH($C217,'NOx &amp; CO2'!$R$6:$R$10,1),MATCH(AZ$215,'NOx &amp; CO2'!$T$5:$W$5,1))*AY217</f>
        <v>1.4200000000000008E-2</v>
      </c>
      <c r="BA217" s="350">
        <f>INDEX('NOx &amp; CO2'!$T$6:$W$10,MATCH($C217,'NOx &amp; CO2'!$R$6:$R$10,1),MATCH(BA$215,'NOx &amp; CO2'!$T$5:$W$5,1))*AZ217</f>
        <v>1.4200000000000008E-2</v>
      </c>
      <c r="BB217" s="350">
        <f>INDEX('NOx &amp; CO2'!$T$6:$W$10,MATCH($C217,'NOx &amp; CO2'!$R$6:$R$10,1),MATCH(BB$215,'NOx &amp; CO2'!$T$5:$W$5,1))*BA217</f>
        <v>1.4200000000000008E-2</v>
      </c>
      <c r="BC217" s="350">
        <f>INDEX('NOx &amp; CO2'!$T$6:$W$10,MATCH($C217,'NOx &amp; CO2'!$R$6:$R$10,1),MATCH(BC$215,'NOx &amp; CO2'!$T$5:$W$5,1))*BB217</f>
        <v>1.4200000000000008E-2</v>
      </c>
      <c r="BD217" s="350">
        <f>INDEX('NOx &amp; CO2'!$T$6:$W$10,MATCH($C217,'NOx &amp; CO2'!$R$6:$R$10,1),MATCH(BD$215,'NOx &amp; CO2'!$T$5:$W$5,1))*BC217</f>
        <v>1.4200000000000008E-2</v>
      </c>
      <c r="BE217" s="350">
        <f>INDEX('NOx &amp; CO2'!$T$6:$W$10,MATCH($C217,'NOx &amp; CO2'!$R$6:$R$10,1),MATCH(BE$215,'NOx &amp; CO2'!$T$5:$W$5,1))*BD217</f>
        <v>1.4200000000000008E-2</v>
      </c>
      <c r="BF217" s="350">
        <f>INDEX('NOx &amp; CO2'!$T$6:$W$10,MATCH($C217,'NOx &amp; CO2'!$R$6:$R$10,1),MATCH(BF$215,'NOx &amp; CO2'!$T$5:$W$5,1))*BE217</f>
        <v>1.4200000000000008E-2</v>
      </c>
      <c r="BG217" s="350">
        <f>INDEX('NOx &amp; CO2'!$T$6:$W$10,MATCH($C217,'NOx &amp; CO2'!$R$6:$R$10,1),MATCH(BG$215,'NOx &amp; CO2'!$T$5:$W$5,1))*BF217</f>
        <v>1.4200000000000008E-2</v>
      </c>
      <c r="BH217" s="350">
        <f>INDEX('NOx &amp; CO2'!$T$6:$W$10,MATCH($C217,'NOx &amp; CO2'!$R$6:$R$10,1),MATCH(BH$215,'NOx &amp; CO2'!$T$5:$W$5,1))*BG217</f>
        <v>1.4200000000000008E-2</v>
      </c>
      <c r="BI217" s="350">
        <f>INDEX('NOx &amp; CO2'!$T$6:$W$10,MATCH($C217,'NOx &amp; CO2'!$R$6:$R$10,1),MATCH(BI$215,'NOx &amp; CO2'!$T$5:$W$5,1))*BH217</f>
        <v>1.4200000000000008E-2</v>
      </c>
      <c r="BJ217" s="350">
        <f>INDEX('NOx &amp; CO2'!$T$6:$W$10,MATCH($C217,'NOx &amp; CO2'!$R$6:$R$10,1),MATCH(BJ$215,'NOx &amp; CO2'!$T$5:$W$5,1))*BI217</f>
        <v>1.4200000000000008E-2</v>
      </c>
      <c r="BK217" s="350">
        <f>INDEX('NOx &amp; CO2'!$T$6:$W$10,MATCH($C217,'NOx &amp; CO2'!$R$6:$R$10,1),MATCH(BK$215,'NOx &amp; CO2'!$T$5:$W$5,1))*BJ217</f>
        <v>1.4200000000000008E-2</v>
      </c>
      <c r="BL217" s="350">
        <f>INDEX('NOx &amp; CO2'!$T$6:$W$10,MATCH($C217,'NOx &amp; CO2'!$R$6:$R$10,1),MATCH(BL$215,'NOx &amp; CO2'!$T$5:$W$5,1))*BK217</f>
        <v>1.4200000000000008E-2</v>
      </c>
      <c r="BM217" s="350">
        <f>INDEX('NOx &amp; CO2'!$T$6:$W$10,MATCH($C217,'NOx &amp; CO2'!$R$6:$R$10,1),MATCH(BM$215,'NOx &amp; CO2'!$T$5:$W$5,1))*BL217</f>
        <v>1.4200000000000008E-2</v>
      </c>
      <c r="BN217" s="350">
        <f>INDEX('NOx &amp; CO2'!$T$6:$W$10,MATCH($C217,'NOx &amp; CO2'!$R$6:$R$10,1),MATCH(BN$215,'NOx &amp; CO2'!$T$5:$W$5,1))*BM217</f>
        <v>1.4200000000000008E-2</v>
      </c>
      <c r="BO217" s="350">
        <f>INDEX('NOx &amp; CO2'!$T$6:$W$10,MATCH($C217,'NOx &amp; CO2'!$R$6:$R$10,1),MATCH(BO$215,'NOx &amp; CO2'!$T$5:$W$5,1))*BN217</f>
        <v>1.4200000000000008E-2</v>
      </c>
      <c r="BP217" s="350">
        <f>INDEX('NOx &amp; CO2'!$T$6:$W$10,MATCH($C217,'NOx &amp; CO2'!$R$6:$R$10,1),MATCH(BP$215,'NOx &amp; CO2'!$T$5:$W$5,1))*BO217</f>
        <v>1.4200000000000008E-2</v>
      </c>
      <c r="BQ217" s="350">
        <f>INDEX('NOx &amp; CO2'!$T$6:$W$10,MATCH($C217,'NOx &amp; CO2'!$R$6:$R$10,1),MATCH(BQ$215,'NOx &amp; CO2'!$T$5:$W$5,1))*BP217</f>
        <v>1.4200000000000008E-2</v>
      </c>
      <c r="BR217" s="350">
        <f>INDEX('NOx &amp; CO2'!$T$6:$W$10,MATCH($C217,'NOx &amp; CO2'!$R$6:$R$10,1),MATCH(BR$215,'NOx &amp; CO2'!$T$5:$W$5,1))*BQ217</f>
        <v>1.4200000000000008E-2</v>
      </c>
      <c r="BS217" s="350">
        <f>INDEX('NOx &amp; CO2'!$T$6:$W$10,MATCH($C217,'NOx &amp; CO2'!$R$6:$R$10,1),MATCH(BS$215,'NOx &amp; CO2'!$T$5:$W$5,1))*BR217</f>
        <v>1.4200000000000008E-2</v>
      </c>
      <c r="BT217" s="350">
        <f>INDEX('NOx &amp; CO2'!$T$6:$W$10,MATCH($C217,'NOx &amp; CO2'!$R$6:$R$10,1),MATCH(BT$215,'NOx &amp; CO2'!$T$5:$W$5,1))*BS217</f>
        <v>1.4200000000000008E-2</v>
      </c>
      <c r="BU217" s="350">
        <f>INDEX('NOx &amp; CO2'!$T$6:$W$10,MATCH($C217,'NOx &amp; CO2'!$R$6:$R$10,1),MATCH(BU$215,'NOx &amp; CO2'!$T$5:$W$5,1))*BT217</f>
        <v>1.4200000000000008E-2</v>
      </c>
      <c r="BV217" s="350">
        <f>INDEX('NOx &amp; CO2'!$T$6:$W$10,MATCH($C217,'NOx &amp; CO2'!$R$6:$R$10,1),MATCH(BV$215,'NOx &amp; CO2'!$T$5:$W$5,1))*BU217</f>
        <v>1.4200000000000008E-2</v>
      </c>
      <c r="BW217" s="350">
        <f>INDEX('NOx &amp; CO2'!$T$6:$W$10,MATCH($C217,'NOx &amp; CO2'!$R$6:$R$10,1),MATCH(BW$215,'NOx &amp; CO2'!$T$5:$W$5,1))*BV217</f>
        <v>1.4200000000000008E-2</v>
      </c>
      <c r="BX217" s="350">
        <f>INDEX('NOx &amp; CO2'!$T$6:$W$10,MATCH($C217,'NOx &amp; CO2'!$R$6:$R$10,1),MATCH(BX$215,'NOx &amp; CO2'!$T$5:$W$5,1))*BW217</f>
        <v>1.4200000000000008E-2</v>
      </c>
      <c r="BY217" s="350">
        <f>INDEX('NOx &amp; CO2'!$T$6:$W$10,MATCH($C217,'NOx &amp; CO2'!$R$6:$R$10,1),MATCH(BY$215,'NOx &amp; CO2'!$T$5:$W$5,1))*BX217</f>
        <v>1.4200000000000008E-2</v>
      </c>
      <c r="BZ217" s="350">
        <f>INDEX('NOx &amp; CO2'!$T$6:$W$10,MATCH($C217,'NOx &amp; CO2'!$R$6:$R$10,1),MATCH(BZ$215,'NOx &amp; CO2'!$T$5:$W$5,1))*BY217</f>
        <v>1.4200000000000008E-2</v>
      </c>
      <c r="CA217" s="350">
        <f>INDEX('NOx &amp; CO2'!$T$6:$W$10,MATCH($C217,'NOx &amp; CO2'!$R$6:$R$10,1),MATCH(CA$215,'NOx &amp; CO2'!$T$5:$W$5,1))*BZ217</f>
        <v>1.4200000000000008E-2</v>
      </c>
      <c r="CB217" s="350">
        <f>INDEX('NOx &amp; CO2'!$T$6:$W$10,MATCH($C217,'NOx &amp; CO2'!$R$6:$R$10,1),MATCH(CB$215,'NOx &amp; CO2'!$T$5:$W$5,1))*CA217</f>
        <v>1.4200000000000008E-2</v>
      </c>
      <c r="CC217" s="350">
        <f>INDEX('NOx &amp; CO2'!$T$6:$W$10,MATCH($C217,'NOx &amp; CO2'!$R$6:$R$10,1),MATCH(CC$215,'NOx &amp; CO2'!$T$5:$W$5,1))*CB217</f>
        <v>1.4200000000000008E-2</v>
      </c>
      <c r="CD217" s="350">
        <f>INDEX('NOx &amp; CO2'!$T$6:$W$10,MATCH($C217,'NOx &amp; CO2'!$R$6:$R$10,1),MATCH(CD$215,'NOx &amp; CO2'!$T$5:$W$5,1))*CC217</f>
        <v>1.4200000000000008E-2</v>
      </c>
      <c r="CE217" s="350">
        <f>INDEX('NOx &amp; CO2'!$T$6:$W$10,MATCH($C217,'NOx &amp; CO2'!$R$6:$R$10,1),MATCH(CE$215,'NOx &amp; CO2'!$T$5:$W$5,1))*CD217</f>
        <v>1.4200000000000008E-2</v>
      </c>
      <c r="CF217" s="350">
        <f>INDEX('NOx &amp; CO2'!$T$6:$W$10,MATCH($C217,'NOx &amp; CO2'!$R$6:$R$10,1),MATCH(CF$215,'NOx &amp; CO2'!$T$5:$W$5,1))*CE217</f>
        <v>1.4200000000000008E-2</v>
      </c>
      <c r="CG217" s="350">
        <f>INDEX('NOx &amp; CO2'!$T$6:$W$10,MATCH($C217,'NOx &amp; CO2'!$R$6:$R$10,1),MATCH(CG$215,'NOx &amp; CO2'!$T$5:$W$5,1))*CF217</f>
        <v>1.4200000000000008E-2</v>
      </c>
      <c r="CH217" s="350">
        <f>INDEX('NOx &amp; CO2'!$T$6:$W$10,MATCH($C217,'NOx &amp; CO2'!$R$6:$R$10,1),MATCH(CH$215,'NOx &amp; CO2'!$T$5:$W$5,1))*CG217</f>
        <v>1.4200000000000008E-2</v>
      </c>
      <c r="CI217" s="350">
        <f>INDEX('NOx &amp; CO2'!$T$6:$W$10,MATCH($C217,'NOx &amp; CO2'!$R$6:$R$10,1),MATCH(CI$215,'NOx &amp; CO2'!$T$5:$W$5,1))*CH217</f>
        <v>1.4200000000000008E-2</v>
      </c>
      <c r="CJ217" s="350">
        <f>INDEX('NOx &amp; CO2'!$T$6:$W$10,MATCH($C217,'NOx &amp; CO2'!$R$6:$R$10,1),MATCH(CJ$215,'NOx &amp; CO2'!$T$5:$W$5,1))*CI217</f>
        <v>1.4200000000000008E-2</v>
      </c>
      <c r="CK217" s="350">
        <f>INDEX('NOx &amp; CO2'!$T$6:$W$10,MATCH($C217,'NOx &amp; CO2'!$R$6:$R$10,1),MATCH(CK$215,'NOx &amp; CO2'!$T$5:$W$5,1))*CJ217</f>
        <v>1.4200000000000008E-2</v>
      </c>
      <c r="CL217" s="350">
        <f>INDEX('NOx &amp; CO2'!$T$6:$W$10,MATCH($C217,'NOx &amp; CO2'!$R$6:$R$10,1),MATCH(CL$215,'NOx &amp; CO2'!$T$5:$W$5,1))*CK217</f>
        <v>1.4200000000000008E-2</v>
      </c>
      <c r="CM217" s="350">
        <f>INDEX('NOx &amp; CO2'!$T$6:$W$10,MATCH($C217,'NOx &amp; CO2'!$R$6:$R$10,1),MATCH(CM$215,'NOx &amp; CO2'!$T$5:$W$5,1))*CL217</f>
        <v>1.4200000000000008E-2</v>
      </c>
      <c r="CN217" s="350">
        <f>INDEX('NOx &amp; CO2'!$T$6:$W$10,MATCH($C217,'NOx &amp; CO2'!$R$6:$R$10,1),MATCH(CN$215,'NOx &amp; CO2'!$T$5:$W$5,1))*CM217</f>
        <v>1.4200000000000008E-2</v>
      </c>
      <c r="CO217" s="350">
        <f>INDEX('NOx &amp; CO2'!$T$6:$W$10,MATCH($C217,'NOx &amp; CO2'!$R$6:$R$10,1),MATCH(CO$215,'NOx &amp; CO2'!$T$5:$W$5,1))*CN217</f>
        <v>1.4200000000000008E-2</v>
      </c>
      <c r="CP217" s="350">
        <f>INDEX('NOx &amp; CO2'!$T$6:$W$10,MATCH($C217,'NOx &amp; CO2'!$R$6:$R$10,1),MATCH(CP$215,'NOx &amp; CO2'!$T$5:$W$5,1))*CO217</f>
        <v>1.4200000000000008E-2</v>
      </c>
      <c r="CQ217" s="350">
        <f>INDEX('NOx &amp; CO2'!$T$6:$W$10,MATCH($C217,'NOx &amp; CO2'!$R$6:$R$10,1),MATCH(CQ$215,'NOx &amp; CO2'!$T$5:$W$5,1))*CP217</f>
        <v>1.4200000000000008E-2</v>
      </c>
      <c r="CR217" s="350">
        <f>INDEX('NOx &amp; CO2'!$T$6:$W$10,MATCH($C217,'NOx &amp; CO2'!$R$6:$R$10,1),MATCH(CR$215,'NOx &amp; CO2'!$T$5:$W$5,1))*CQ217</f>
        <v>1.4200000000000008E-2</v>
      </c>
      <c r="CS217" s="350">
        <f>INDEX('NOx &amp; CO2'!$T$6:$W$10,MATCH($C217,'NOx &amp; CO2'!$R$6:$R$10,1),MATCH(CS$215,'NOx &amp; CO2'!$T$5:$W$5,1))*CR217</f>
        <v>1.4200000000000008E-2</v>
      </c>
    </row>
    <row r="218" spans="1:97" s="337" customFormat="1" x14ac:dyDescent="0.25">
      <c r="A218" s="337">
        <f t="shared" ref="A218:C218" si="339">A157</f>
        <v>0</v>
      </c>
      <c r="B218" s="337" t="str">
        <f t="shared" si="339"/>
        <v>0 0</v>
      </c>
      <c r="C218" s="344">
        <f t="shared" si="339"/>
        <v>0</v>
      </c>
      <c r="D218" s="350">
        <f>INDEX('NOx &amp; CO2'!$E$6:$I$10,MATCH($C218,'NOx &amp; CO2'!$C$6:$C$10,1),MATCH(D$78,'NOx &amp; CO2'!$E$5:$H$5,1))</f>
        <v>7.17E-2</v>
      </c>
      <c r="E218" s="350">
        <f>INDEX('NOx &amp; CO2'!$T$6:$W$10,MATCH($C218,'NOx &amp; CO2'!$R$6:$R$10,1),MATCH(E$215,'NOx &amp; CO2'!$T$5:$W$5,1))*D218</f>
        <v>6.8558723496039697E-2</v>
      </c>
      <c r="F218" s="350">
        <f>INDEX('NOx &amp; CO2'!$T$6:$W$10,MATCH($C218,'NOx &amp; CO2'!$R$6:$R$10,1),MATCH(F$215,'NOx &amp; CO2'!$T$5:$W$5,1))*E218</f>
        <v>6.5555070675124491E-2</v>
      </c>
      <c r="G218" s="350">
        <f>INDEX('NOx &amp; CO2'!$T$6:$W$10,MATCH($C218,'NOx &amp; CO2'!$R$6:$R$10,1),MATCH(G$215,'NOx &amp; CO2'!$T$5:$W$5,1))*F218</f>
        <v>6.2683012052708514E-2</v>
      </c>
      <c r="H218" s="350">
        <f>INDEX('NOx &amp; CO2'!$T$6:$W$10,MATCH($C218,'NOx &amp; CO2'!$R$6:$R$10,1),MATCH(H$215,'NOx &amp; CO2'!$T$5:$W$5,1))*G218</f>
        <v>5.9936782304331478E-2</v>
      </c>
      <c r="I218" s="350">
        <f>INDEX('NOx &amp; CO2'!$T$6:$W$10,MATCH($C218,'NOx &amp; CO2'!$R$6:$R$10,1),MATCH(I$215,'NOx &amp; CO2'!$T$5:$W$5,1))*H218</f>
        <v>5.7310868692398702E-2</v>
      </c>
      <c r="J218" s="350">
        <f>INDEX('NOx &amp; CO2'!$T$6:$W$10,MATCH($C218,'NOx &amp; CO2'!$R$6:$R$10,1),MATCH(J$215,'NOx &amp; CO2'!$T$5:$W$5,1))*I218</f>
        <v>5.4800000000000008E-2</v>
      </c>
      <c r="K218" s="350">
        <f>INDEX('NOx &amp; CO2'!$T$6:$W$10,MATCH($C218,'NOx &amp; CO2'!$R$6:$R$10,1),MATCH(K$215,'NOx &amp; CO2'!$T$5:$W$5,1))*J218</f>
        <v>5.268069525177068E-2</v>
      </c>
      <c r="L218" s="350">
        <f>INDEX('NOx &amp; CO2'!$T$6:$W$10,MATCH($C218,'NOx &amp; CO2'!$R$6:$R$10,1),MATCH(L$215,'NOx &amp; CO2'!$T$5:$W$5,1))*K218</f>
        <v>5.0643351317699516E-2</v>
      </c>
      <c r="M218" s="350">
        <f>INDEX('NOx &amp; CO2'!$T$6:$W$10,MATCH($C218,'NOx &amp; CO2'!$R$6:$R$10,1),MATCH(M$215,'NOx &amp; CO2'!$T$5:$W$5,1))*L218</f>
        <v>4.8684798490804503E-2</v>
      </c>
      <c r="N218" s="350">
        <f>INDEX('NOx &amp; CO2'!$T$6:$W$10,MATCH($C218,'NOx &amp; CO2'!$R$6:$R$10,1),MATCH(N$215,'NOx &amp; CO2'!$T$5:$W$5,1))*M218</f>
        <v>4.6801989647590088E-2</v>
      </c>
      <c r="O218" s="350">
        <f>INDEX('NOx &amp; CO2'!$T$6:$W$10,MATCH($C218,'NOx &amp; CO2'!$R$6:$R$10,1),MATCH(O$215,'NOx &amp; CO2'!$T$5:$W$5,1))*N218</f>
        <v>4.4991995507321518E-2</v>
      </c>
      <c r="P218" s="350">
        <f>INDEX('NOx &amp; CO2'!$T$6:$W$10,MATCH($C218,'NOx &amp; CO2'!$R$6:$R$10,1),MATCH(P$215,'NOx &amp; CO2'!$T$5:$W$5,1))*O218</f>
        <v>4.3252000074639418E-2</v>
      </c>
      <c r="Q218" s="350">
        <f>INDEX('NOx &amp; CO2'!$T$6:$W$10,MATCH($C218,'NOx &amp; CO2'!$R$6:$R$10,1),MATCH(Q$215,'NOx &amp; CO2'!$T$5:$W$5,1))*P218</f>
        <v>4.1579296258424117E-2</v>
      </c>
      <c r="R218" s="350">
        <f>INDEX('NOx &amp; CO2'!$T$6:$W$10,MATCH($C218,'NOx &amp; CO2'!$R$6:$R$10,1),MATCH(R$215,'NOx &amp; CO2'!$T$5:$W$5,1))*Q218</f>
        <v>3.9971281660093602E-2</v>
      </c>
      <c r="S218" s="350">
        <f>INDEX('NOx &amp; CO2'!$T$6:$W$10,MATCH($C218,'NOx &amp; CO2'!$R$6:$R$10,1),MATCH(S$215,'NOx &amp; CO2'!$T$5:$W$5,1))*R218</f>
        <v>3.8425454524782507E-2</v>
      </c>
      <c r="T218" s="350">
        <f>INDEX('NOx &amp; CO2'!$T$6:$W$10,MATCH($C218,'NOx &amp; CO2'!$R$6:$R$10,1),MATCH(T$215,'NOx &amp; CO2'!$T$5:$W$5,1))*S218</f>
        <v>3.6939409849102912E-2</v>
      </c>
      <c r="U218" s="350">
        <f>INDEX('NOx &amp; CO2'!$T$6:$W$10,MATCH($C218,'NOx &amp; CO2'!$R$6:$R$10,1),MATCH(U$215,'NOx &amp; CO2'!$T$5:$W$5,1))*T218</f>
        <v>3.5510835639431505E-2</v>
      </c>
      <c r="V218" s="350">
        <f>INDEX('NOx &amp; CO2'!$T$6:$W$10,MATCH($C218,'NOx &amp; CO2'!$R$6:$R$10,1),MATCH(V$215,'NOx &amp; CO2'!$T$5:$W$5,1))*U218</f>
        <v>3.4137509314901608E-2</v>
      </c>
      <c r="W218" s="350">
        <f>INDEX('NOx &amp; CO2'!$T$6:$W$10,MATCH($C218,'NOx &amp; CO2'!$R$6:$R$10,1),MATCH(W$215,'NOx &amp; CO2'!$T$5:$W$5,1))*V218</f>
        <v>3.2817294249503907E-2</v>
      </c>
      <c r="X218" s="350">
        <f>INDEX('NOx &amp; CO2'!$T$6:$W$10,MATCH($C218,'NOx &amp; CO2'!$R$6:$R$10,1),MATCH(X$215,'NOx &amp; CO2'!$T$5:$W$5,1))*W218</f>
        <v>3.1548136447916084E-2</v>
      </c>
      <c r="Y218" s="350">
        <f>INDEX('NOx &amp; CO2'!$T$6:$W$10,MATCH($C218,'NOx &amp; CO2'!$R$6:$R$10,1),MATCH(Y$215,'NOx &amp; CO2'!$T$5:$W$5,1))*X218</f>
        <v>3.0328061349889527E-2</v>
      </c>
      <c r="Z218" s="350">
        <f>INDEX('NOx &amp; CO2'!$T$6:$W$10,MATCH($C218,'NOx &amp; CO2'!$R$6:$R$10,1),MATCH(Z$215,'NOx &amp; CO2'!$T$5:$W$5,1))*Y218</f>
        <v>2.9155170758221438E-2</v>
      </c>
      <c r="AA218" s="350">
        <f>INDEX('NOx &amp; CO2'!$T$6:$W$10,MATCH($C218,'NOx &amp; CO2'!$R$6:$R$10,1),MATCH(AA$215,'NOx &amp; CO2'!$T$5:$W$5,1))*Z218</f>
        <v>2.8027639885532835E-2</v>
      </c>
      <c r="AB218" s="350">
        <f>INDEX('NOx &amp; CO2'!$T$6:$W$10,MATCH($C218,'NOx &amp; CO2'!$R$6:$R$10,1),MATCH(AB$215,'NOx &amp; CO2'!$T$5:$W$5,1))*AA218</f>
        <v>2.6943714515257809E-2</v>
      </c>
      <c r="AC218" s="350">
        <f>INDEX('NOx &amp; CO2'!$T$6:$W$10,MATCH($C218,'NOx &amp; CO2'!$R$6:$R$10,1),MATCH(AC$215,'NOx &amp; CO2'!$T$5:$W$5,1))*AB218</f>
        <v>2.5901708272427128E-2</v>
      </c>
      <c r="AD218" s="350">
        <f>INDEX('NOx &amp; CO2'!$T$6:$W$10,MATCH($C218,'NOx &amp; CO2'!$R$6:$R$10,1),MATCH(AD$215,'NOx &amp; CO2'!$T$5:$W$5,1))*AC218</f>
        <v>2.4900000000000019E-2</v>
      </c>
      <c r="AE218" s="350">
        <f>INDEX('NOx &amp; CO2'!$T$6:$W$10,MATCH($C218,'NOx &amp; CO2'!$R$6:$R$10,1),MATCH(AE$215,'NOx &amp; CO2'!$T$5:$W$5,1))*AD218</f>
        <v>2.4210502134589099E-2</v>
      </c>
      <c r="AF218" s="350">
        <f>INDEX('NOx &amp; CO2'!$T$6:$W$10,MATCH($C218,'NOx &amp; CO2'!$R$6:$R$10,1),MATCH(AF$215,'NOx &amp; CO2'!$T$5:$W$5,1))*AE218</f>
        <v>2.3540096932086061E-2</v>
      </c>
      <c r="AG218" s="350">
        <f>INDEX('NOx &amp; CO2'!$T$6:$W$10,MATCH($C218,'NOx &amp; CO2'!$R$6:$R$10,1),MATCH(AG$215,'NOx &amp; CO2'!$T$5:$W$5,1))*AF218</f>
        <v>2.2888255703723031E-2</v>
      </c>
      <c r="AH218" s="350">
        <f>INDEX('NOx &amp; CO2'!$T$6:$W$10,MATCH($C218,'NOx &amp; CO2'!$R$6:$R$10,1),MATCH(AH$215,'NOx &amp; CO2'!$T$5:$W$5,1))*AG218</f>
        <v>2.2254464400482215E-2</v>
      </c>
      <c r="AI218" s="350">
        <f>INDEX('NOx &amp; CO2'!$T$6:$W$10,MATCH($C218,'NOx &amp; CO2'!$R$6:$R$10,1),MATCH(AI$215,'NOx &amp; CO2'!$T$5:$W$5,1))*AH218</f>
        <v>2.1638223207711301E-2</v>
      </c>
      <c r="AJ218" s="350">
        <f>INDEX('NOx &amp; CO2'!$T$6:$W$10,MATCH($C218,'NOx &amp; CO2'!$R$6:$R$10,1),MATCH(AJ$215,'NOx &amp; CO2'!$T$5:$W$5,1))*AI218</f>
        <v>2.1039046150964236E-2</v>
      </c>
      <c r="AK218" s="350">
        <f>INDEX('NOx &amp; CO2'!$T$6:$W$10,MATCH($C218,'NOx &amp; CO2'!$R$6:$R$10,1),MATCH(AK$215,'NOx &amp; CO2'!$T$5:$W$5,1))*AJ218</f>
        <v>2.0456460712756541E-2</v>
      </c>
      <c r="AL218" s="350">
        <f>INDEX('NOx &amp; CO2'!$T$6:$W$10,MATCH($C218,'NOx &amp; CO2'!$R$6:$R$10,1),MATCH(AL$215,'NOx &amp; CO2'!$T$5:$W$5,1))*AK218</f>
        <v>1.9890007459932926E-2</v>
      </c>
      <c r="AM218" s="350">
        <f>INDEX('NOx &amp; CO2'!$T$6:$W$10,MATCH($C218,'NOx &amp; CO2'!$R$6:$R$10,1),MATCH(AM$215,'NOx &amp; CO2'!$T$5:$W$5,1))*AL218</f>
        <v>1.9339239681353367E-2</v>
      </c>
      <c r="AN218" s="350">
        <f>INDEX('NOx &amp; CO2'!$T$6:$W$10,MATCH($C218,'NOx &amp; CO2'!$R$6:$R$10,1),MATCH(AN$215,'NOx &amp; CO2'!$T$5:$W$5,1))*AM218</f>
        <v>1.8803723035611869E-2</v>
      </c>
      <c r="AO218" s="350">
        <f>INDEX('NOx &amp; CO2'!$T$6:$W$10,MATCH($C218,'NOx &amp; CO2'!$R$6:$R$10,1),MATCH(AO$215,'NOx &amp; CO2'!$T$5:$W$5,1))*AN218</f>
        <v>1.8283035208510164E-2</v>
      </c>
      <c r="AP218" s="350">
        <f>INDEX('NOx &amp; CO2'!$T$6:$W$10,MATCH($C218,'NOx &amp; CO2'!$R$6:$R$10,1),MATCH(AP$215,'NOx &amp; CO2'!$T$5:$W$5,1))*AO218</f>
        <v>1.777676558001617E-2</v>
      </c>
      <c r="AQ218" s="350">
        <f>INDEX('NOx &amp; CO2'!$T$6:$W$10,MATCH($C218,'NOx &amp; CO2'!$R$6:$R$10,1),MATCH(AQ$215,'NOx &amp; CO2'!$T$5:$W$5,1))*AP218</f>
        <v>1.7284514900444626E-2</v>
      </c>
      <c r="AR218" s="350">
        <f>INDEX('NOx &amp; CO2'!$T$6:$W$10,MATCH($C218,'NOx &amp; CO2'!$R$6:$R$10,1),MATCH(AR$215,'NOx &amp; CO2'!$T$5:$W$5,1))*AQ218</f>
        <v>1.6805894975604474E-2</v>
      </c>
      <c r="AS218" s="350">
        <f>INDEX('NOx &amp; CO2'!$T$6:$W$10,MATCH($C218,'NOx &amp; CO2'!$R$6:$R$10,1),MATCH(AS$215,'NOx &amp; CO2'!$T$5:$W$5,1))*AR218</f>
        <v>1.6340528360664741E-2</v>
      </c>
      <c r="AT218" s="350">
        <f>INDEX('NOx &amp; CO2'!$T$6:$W$10,MATCH($C218,'NOx &amp; CO2'!$R$6:$R$10,1),MATCH(AT$215,'NOx &amp; CO2'!$T$5:$W$5,1))*AS218</f>
        <v>1.5888048062497474E-2</v>
      </c>
      <c r="AU218" s="350">
        <f>INDEX('NOx &amp; CO2'!$T$6:$W$10,MATCH($C218,'NOx &amp; CO2'!$R$6:$R$10,1),MATCH(AU$215,'NOx &amp; CO2'!$T$5:$W$5,1))*AT218</f>
        <v>1.5448097250263013E-2</v>
      </c>
      <c r="AV218" s="350">
        <f>INDEX('NOx &amp; CO2'!$T$6:$W$10,MATCH($C218,'NOx &amp; CO2'!$R$6:$R$10,1),MATCH(AV$215,'NOx &amp; CO2'!$T$5:$W$5,1))*AU218</f>
        <v>1.5020328974009333E-2</v>
      </c>
      <c r="AW218" s="350">
        <f>INDEX('NOx &amp; CO2'!$T$6:$W$10,MATCH($C218,'NOx &amp; CO2'!$R$6:$R$10,1),MATCH(AW$215,'NOx &amp; CO2'!$T$5:$W$5,1))*AV218</f>
        <v>1.4604405891063581E-2</v>
      </c>
      <c r="AX218" s="350">
        <f>INDEX('NOx &amp; CO2'!$T$6:$W$10,MATCH($C218,'NOx &amp; CO2'!$R$6:$R$10,1),MATCH(AX$215,'NOx &amp; CO2'!$T$5:$W$5,1))*AW218</f>
        <v>1.4200000000000008E-2</v>
      </c>
      <c r="AY218" s="350">
        <f>INDEX('NOx &amp; CO2'!$T$6:$W$10,MATCH($C218,'NOx &amp; CO2'!$R$6:$R$10,1),MATCH(AY$215,'NOx &amp; CO2'!$T$5:$W$5,1))*AX218</f>
        <v>1.4200000000000008E-2</v>
      </c>
      <c r="AZ218" s="350">
        <f>INDEX('NOx &amp; CO2'!$T$6:$W$10,MATCH($C218,'NOx &amp; CO2'!$R$6:$R$10,1),MATCH(AZ$215,'NOx &amp; CO2'!$T$5:$W$5,1))*AY218</f>
        <v>1.4200000000000008E-2</v>
      </c>
      <c r="BA218" s="350">
        <f>INDEX('NOx &amp; CO2'!$T$6:$W$10,MATCH($C218,'NOx &amp; CO2'!$R$6:$R$10,1),MATCH(BA$215,'NOx &amp; CO2'!$T$5:$W$5,1))*AZ218</f>
        <v>1.4200000000000008E-2</v>
      </c>
      <c r="BB218" s="350">
        <f>INDEX('NOx &amp; CO2'!$T$6:$W$10,MATCH($C218,'NOx &amp; CO2'!$R$6:$R$10,1),MATCH(BB$215,'NOx &amp; CO2'!$T$5:$W$5,1))*BA218</f>
        <v>1.4200000000000008E-2</v>
      </c>
      <c r="BC218" s="350">
        <f>INDEX('NOx &amp; CO2'!$T$6:$W$10,MATCH($C218,'NOx &amp; CO2'!$R$6:$R$10,1),MATCH(BC$215,'NOx &amp; CO2'!$T$5:$W$5,1))*BB218</f>
        <v>1.4200000000000008E-2</v>
      </c>
      <c r="BD218" s="350">
        <f>INDEX('NOx &amp; CO2'!$T$6:$W$10,MATCH($C218,'NOx &amp; CO2'!$R$6:$R$10,1),MATCH(BD$215,'NOx &amp; CO2'!$T$5:$W$5,1))*BC218</f>
        <v>1.4200000000000008E-2</v>
      </c>
      <c r="BE218" s="350">
        <f>INDEX('NOx &amp; CO2'!$T$6:$W$10,MATCH($C218,'NOx &amp; CO2'!$R$6:$R$10,1),MATCH(BE$215,'NOx &amp; CO2'!$T$5:$W$5,1))*BD218</f>
        <v>1.4200000000000008E-2</v>
      </c>
      <c r="BF218" s="350">
        <f>INDEX('NOx &amp; CO2'!$T$6:$W$10,MATCH($C218,'NOx &amp; CO2'!$R$6:$R$10,1),MATCH(BF$215,'NOx &amp; CO2'!$T$5:$W$5,1))*BE218</f>
        <v>1.4200000000000008E-2</v>
      </c>
      <c r="BG218" s="350">
        <f>INDEX('NOx &amp; CO2'!$T$6:$W$10,MATCH($C218,'NOx &amp; CO2'!$R$6:$R$10,1),MATCH(BG$215,'NOx &amp; CO2'!$T$5:$W$5,1))*BF218</f>
        <v>1.4200000000000008E-2</v>
      </c>
      <c r="BH218" s="350">
        <f>INDEX('NOx &amp; CO2'!$T$6:$W$10,MATCH($C218,'NOx &amp; CO2'!$R$6:$R$10,1),MATCH(BH$215,'NOx &amp; CO2'!$T$5:$W$5,1))*BG218</f>
        <v>1.4200000000000008E-2</v>
      </c>
      <c r="BI218" s="350">
        <f>INDEX('NOx &amp; CO2'!$T$6:$W$10,MATCH($C218,'NOx &amp; CO2'!$R$6:$R$10,1),MATCH(BI$215,'NOx &amp; CO2'!$T$5:$W$5,1))*BH218</f>
        <v>1.4200000000000008E-2</v>
      </c>
      <c r="BJ218" s="350">
        <f>INDEX('NOx &amp; CO2'!$T$6:$W$10,MATCH($C218,'NOx &amp; CO2'!$R$6:$R$10,1),MATCH(BJ$215,'NOx &amp; CO2'!$T$5:$W$5,1))*BI218</f>
        <v>1.4200000000000008E-2</v>
      </c>
      <c r="BK218" s="350">
        <f>INDEX('NOx &amp; CO2'!$T$6:$W$10,MATCH($C218,'NOx &amp; CO2'!$R$6:$R$10,1),MATCH(BK$215,'NOx &amp; CO2'!$T$5:$W$5,1))*BJ218</f>
        <v>1.4200000000000008E-2</v>
      </c>
      <c r="BL218" s="350">
        <f>INDEX('NOx &amp; CO2'!$T$6:$W$10,MATCH($C218,'NOx &amp; CO2'!$R$6:$R$10,1),MATCH(BL$215,'NOx &amp; CO2'!$T$5:$W$5,1))*BK218</f>
        <v>1.4200000000000008E-2</v>
      </c>
      <c r="BM218" s="350">
        <f>INDEX('NOx &amp; CO2'!$T$6:$W$10,MATCH($C218,'NOx &amp; CO2'!$R$6:$R$10,1),MATCH(BM$215,'NOx &amp; CO2'!$T$5:$W$5,1))*BL218</f>
        <v>1.4200000000000008E-2</v>
      </c>
      <c r="BN218" s="350">
        <f>INDEX('NOx &amp; CO2'!$T$6:$W$10,MATCH($C218,'NOx &amp; CO2'!$R$6:$R$10,1),MATCH(BN$215,'NOx &amp; CO2'!$T$5:$W$5,1))*BM218</f>
        <v>1.4200000000000008E-2</v>
      </c>
      <c r="BO218" s="350">
        <f>INDEX('NOx &amp; CO2'!$T$6:$W$10,MATCH($C218,'NOx &amp; CO2'!$R$6:$R$10,1),MATCH(BO$215,'NOx &amp; CO2'!$T$5:$W$5,1))*BN218</f>
        <v>1.4200000000000008E-2</v>
      </c>
      <c r="BP218" s="350">
        <f>INDEX('NOx &amp; CO2'!$T$6:$W$10,MATCH($C218,'NOx &amp; CO2'!$R$6:$R$10,1),MATCH(BP$215,'NOx &amp; CO2'!$T$5:$W$5,1))*BO218</f>
        <v>1.4200000000000008E-2</v>
      </c>
      <c r="BQ218" s="350">
        <f>INDEX('NOx &amp; CO2'!$T$6:$W$10,MATCH($C218,'NOx &amp; CO2'!$R$6:$R$10,1),MATCH(BQ$215,'NOx &amp; CO2'!$T$5:$W$5,1))*BP218</f>
        <v>1.4200000000000008E-2</v>
      </c>
      <c r="BR218" s="350">
        <f>INDEX('NOx &amp; CO2'!$T$6:$W$10,MATCH($C218,'NOx &amp; CO2'!$R$6:$R$10,1),MATCH(BR$215,'NOx &amp; CO2'!$T$5:$W$5,1))*BQ218</f>
        <v>1.4200000000000008E-2</v>
      </c>
      <c r="BS218" s="350">
        <f>INDEX('NOx &amp; CO2'!$T$6:$W$10,MATCH($C218,'NOx &amp; CO2'!$R$6:$R$10,1),MATCH(BS$215,'NOx &amp; CO2'!$T$5:$W$5,1))*BR218</f>
        <v>1.4200000000000008E-2</v>
      </c>
      <c r="BT218" s="350">
        <f>INDEX('NOx &amp; CO2'!$T$6:$W$10,MATCH($C218,'NOx &amp; CO2'!$R$6:$R$10,1),MATCH(BT$215,'NOx &amp; CO2'!$T$5:$W$5,1))*BS218</f>
        <v>1.4200000000000008E-2</v>
      </c>
      <c r="BU218" s="350">
        <f>INDEX('NOx &amp; CO2'!$T$6:$W$10,MATCH($C218,'NOx &amp; CO2'!$R$6:$R$10,1),MATCH(BU$215,'NOx &amp; CO2'!$T$5:$W$5,1))*BT218</f>
        <v>1.4200000000000008E-2</v>
      </c>
      <c r="BV218" s="350">
        <f>INDEX('NOx &amp; CO2'!$T$6:$W$10,MATCH($C218,'NOx &amp; CO2'!$R$6:$R$10,1),MATCH(BV$215,'NOx &amp; CO2'!$T$5:$W$5,1))*BU218</f>
        <v>1.4200000000000008E-2</v>
      </c>
      <c r="BW218" s="350">
        <f>INDEX('NOx &amp; CO2'!$T$6:$W$10,MATCH($C218,'NOx &amp; CO2'!$R$6:$R$10,1),MATCH(BW$215,'NOx &amp; CO2'!$T$5:$W$5,1))*BV218</f>
        <v>1.4200000000000008E-2</v>
      </c>
      <c r="BX218" s="350">
        <f>INDEX('NOx &amp; CO2'!$T$6:$W$10,MATCH($C218,'NOx &amp; CO2'!$R$6:$R$10,1),MATCH(BX$215,'NOx &amp; CO2'!$T$5:$W$5,1))*BW218</f>
        <v>1.4200000000000008E-2</v>
      </c>
      <c r="BY218" s="350">
        <f>INDEX('NOx &amp; CO2'!$T$6:$W$10,MATCH($C218,'NOx &amp; CO2'!$R$6:$R$10,1),MATCH(BY$215,'NOx &amp; CO2'!$T$5:$W$5,1))*BX218</f>
        <v>1.4200000000000008E-2</v>
      </c>
      <c r="BZ218" s="350">
        <f>INDEX('NOx &amp; CO2'!$T$6:$W$10,MATCH($C218,'NOx &amp; CO2'!$R$6:$R$10,1),MATCH(BZ$215,'NOx &amp; CO2'!$T$5:$W$5,1))*BY218</f>
        <v>1.4200000000000008E-2</v>
      </c>
      <c r="CA218" s="350">
        <f>INDEX('NOx &amp; CO2'!$T$6:$W$10,MATCH($C218,'NOx &amp; CO2'!$R$6:$R$10,1),MATCH(CA$215,'NOx &amp; CO2'!$T$5:$W$5,1))*BZ218</f>
        <v>1.4200000000000008E-2</v>
      </c>
      <c r="CB218" s="350">
        <f>INDEX('NOx &amp; CO2'!$T$6:$W$10,MATCH($C218,'NOx &amp; CO2'!$R$6:$R$10,1),MATCH(CB$215,'NOx &amp; CO2'!$T$5:$W$5,1))*CA218</f>
        <v>1.4200000000000008E-2</v>
      </c>
      <c r="CC218" s="350">
        <f>INDEX('NOx &amp; CO2'!$T$6:$W$10,MATCH($C218,'NOx &amp; CO2'!$R$6:$R$10,1),MATCH(CC$215,'NOx &amp; CO2'!$T$5:$W$5,1))*CB218</f>
        <v>1.4200000000000008E-2</v>
      </c>
      <c r="CD218" s="350">
        <f>INDEX('NOx &amp; CO2'!$T$6:$W$10,MATCH($C218,'NOx &amp; CO2'!$R$6:$R$10,1),MATCH(CD$215,'NOx &amp; CO2'!$T$5:$W$5,1))*CC218</f>
        <v>1.4200000000000008E-2</v>
      </c>
      <c r="CE218" s="350">
        <f>INDEX('NOx &amp; CO2'!$T$6:$W$10,MATCH($C218,'NOx &amp; CO2'!$R$6:$R$10,1),MATCH(CE$215,'NOx &amp; CO2'!$T$5:$W$5,1))*CD218</f>
        <v>1.4200000000000008E-2</v>
      </c>
      <c r="CF218" s="350">
        <f>INDEX('NOx &amp; CO2'!$T$6:$W$10,MATCH($C218,'NOx &amp; CO2'!$R$6:$R$10,1),MATCH(CF$215,'NOx &amp; CO2'!$T$5:$W$5,1))*CE218</f>
        <v>1.4200000000000008E-2</v>
      </c>
      <c r="CG218" s="350">
        <f>INDEX('NOx &amp; CO2'!$T$6:$W$10,MATCH($C218,'NOx &amp; CO2'!$R$6:$R$10,1),MATCH(CG$215,'NOx &amp; CO2'!$T$5:$W$5,1))*CF218</f>
        <v>1.4200000000000008E-2</v>
      </c>
      <c r="CH218" s="350">
        <f>INDEX('NOx &amp; CO2'!$T$6:$W$10,MATCH($C218,'NOx &amp; CO2'!$R$6:$R$10,1),MATCH(CH$215,'NOx &amp; CO2'!$T$5:$W$5,1))*CG218</f>
        <v>1.4200000000000008E-2</v>
      </c>
      <c r="CI218" s="350">
        <f>INDEX('NOx &amp; CO2'!$T$6:$W$10,MATCH($C218,'NOx &amp; CO2'!$R$6:$R$10,1),MATCH(CI$215,'NOx &amp; CO2'!$T$5:$W$5,1))*CH218</f>
        <v>1.4200000000000008E-2</v>
      </c>
      <c r="CJ218" s="350">
        <f>INDEX('NOx &amp; CO2'!$T$6:$W$10,MATCH($C218,'NOx &amp; CO2'!$R$6:$R$10,1),MATCH(CJ$215,'NOx &amp; CO2'!$T$5:$W$5,1))*CI218</f>
        <v>1.4200000000000008E-2</v>
      </c>
      <c r="CK218" s="350">
        <f>INDEX('NOx &amp; CO2'!$T$6:$W$10,MATCH($C218,'NOx &amp; CO2'!$R$6:$R$10,1),MATCH(CK$215,'NOx &amp; CO2'!$T$5:$W$5,1))*CJ218</f>
        <v>1.4200000000000008E-2</v>
      </c>
      <c r="CL218" s="350">
        <f>INDEX('NOx &amp; CO2'!$T$6:$W$10,MATCH($C218,'NOx &amp; CO2'!$R$6:$R$10,1),MATCH(CL$215,'NOx &amp; CO2'!$T$5:$W$5,1))*CK218</f>
        <v>1.4200000000000008E-2</v>
      </c>
      <c r="CM218" s="350">
        <f>INDEX('NOx &amp; CO2'!$T$6:$W$10,MATCH($C218,'NOx &amp; CO2'!$R$6:$R$10,1),MATCH(CM$215,'NOx &amp; CO2'!$T$5:$W$5,1))*CL218</f>
        <v>1.4200000000000008E-2</v>
      </c>
      <c r="CN218" s="350">
        <f>INDEX('NOx &amp; CO2'!$T$6:$W$10,MATCH($C218,'NOx &amp; CO2'!$R$6:$R$10,1),MATCH(CN$215,'NOx &amp; CO2'!$T$5:$W$5,1))*CM218</f>
        <v>1.4200000000000008E-2</v>
      </c>
      <c r="CO218" s="350">
        <f>INDEX('NOx &amp; CO2'!$T$6:$W$10,MATCH($C218,'NOx &amp; CO2'!$R$6:$R$10,1),MATCH(CO$215,'NOx &amp; CO2'!$T$5:$W$5,1))*CN218</f>
        <v>1.4200000000000008E-2</v>
      </c>
      <c r="CP218" s="350">
        <f>INDEX('NOx &amp; CO2'!$T$6:$W$10,MATCH($C218,'NOx &amp; CO2'!$R$6:$R$10,1),MATCH(CP$215,'NOx &amp; CO2'!$T$5:$W$5,1))*CO218</f>
        <v>1.4200000000000008E-2</v>
      </c>
      <c r="CQ218" s="350">
        <f>INDEX('NOx &amp; CO2'!$T$6:$W$10,MATCH($C218,'NOx &amp; CO2'!$R$6:$R$10,1),MATCH(CQ$215,'NOx &amp; CO2'!$T$5:$W$5,1))*CP218</f>
        <v>1.4200000000000008E-2</v>
      </c>
      <c r="CR218" s="350">
        <f>INDEX('NOx &amp; CO2'!$T$6:$W$10,MATCH($C218,'NOx &amp; CO2'!$R$6:$R$10,1),MATCH(CR$215,'NOx &amp; CO2'!$T$5:$W$5,1))*CQ218</f>
        <v>1.4200000000000008E-2</v>
      </c>
      <c r="CS218" s="350">
        <f>INDEX('NOx &amp; CO2'!$T$6:$W$10,MATCH($C218,'NOx &amp; CO2'!$R$6:$R$10,1),MATCH(CS$215,'NOx &amp; CO2'!$T$5:$W$5,1))*CR218</f>
        <v>1.4200000000000008E-2</v>
      </c>
    </row>
    <row r="219" spans="1:97" s="337" customFormat="1" x14ac:dyDescent="0.25">
      <c r="A219" s="337">
        <f t="shared" ref="A219:C219" si="340">A158</f>
        <v>0</v>
      </c>
      <c r="B219" s="337" t="str">
        <f t="shared" si="340"/>
        <v>0 0</v>
      </c>
      <c r="C219" s="344">
        <f t="shared" si="340"/>
        <v>0</v>
      </c>
      <c r="D219" s="350">
        <f>INDEX('NOx &amp; CO2'!$E$6:$I$10,MATCH($C219,'NOx &amp; CO2'!$C$6:$C$10,1),MATCH(D$78,'NOx &amp; CO2'!$E$5:$H$5,1))</f>
        <v>7.17E-2</v>
      </c>
      <c r="E219" s="350">
        <f>INDEX('NOx &amp; CO2'!$T$6:$W$10,MATCH($C219,'NOx &amp; CO2'!$R$6:$R$10,1),MATCH(E$215,'NOx &amp; CO2'!$T$5:$W$5,1))*D219</f>
        <v>6.8558723496039697E-2</v>
      </c>
      <c r="F219" s="350">
        <f>INDEX('NOx &amp; CO2'!$T$6:$W$10,MATCH($C219,'NOx &amp; CO2'!$R$6:$R$10,1),MATCH(F$215,'NOx &amp; CO2'!$T$5:$W$5,1))*E219</f>
        <v>6.5555070675124491E-2</v>
      </c>
      <c r="G219" s="350">
        <f>INDEX('NOx &amp; CO2'!$T$6:$W$10,MATCH($C219,'NOx &amp; CO2'!$R$6:$R$10,1),MATCH(G$215,'NOx &amp; CO2'!$T$5:$W$5,1))*F219</f>
        <v>6.2683012052708514E-2</v>
      </c>
      <c r="H219" s="350">
        <f>INDEX('NOx &amp; CO2'!$T$6:$W$10,MATCH($C219,'NOx &amp; CO2'!$R$6:$R$10,1),MATCH(H$215,'NOx &amp; CO2'!$T$5:$W$5,1))*G219</f>
        <v>5.9936782304331478E-2</v>
      </c>
      <c r="I219" s="350">
        <f>INDEX('NOx &amp; CO2'!$T$6:$W$10,MATCH($C219,'NOx &amp; CO2'!$R$6:$R$10,1),MATCH(I$215,'NOx &amp; CO2'!$T$5:$W$5,1))*H219</f>
        <v>5.7310868692398702E-2</v>
      </c>
      <c r="J219" s="350">
        <f>INDEX('NOx &amp; CO2'!$T$6:$W$10,MATCH($C219,'NOx &amp; CO2'!$R$6:$R$10,1),MATCH(J$215,'NOx &amp; CO2'!$T$5:$W$5,1))*I219</f>
        <v>5.4800000000000008E-2</v>
      </c>
      <c r="K219" s="350">
        <f>INDEX('NOx &amp; CO2'!$T$6:$W$10,MATCH($C219,'NOx &amp; CO2'!$R$6:$R$10,1),MATCH(K$215,'NOx &amp; CO2'!$T$5:$W$5,1))*J219</f>
        <v>5.268069525177068E-2</v>
      </c>
      <c r="L219" s="350">
        <f>INDEX('NOx &amp; CO2'!$T$6:$W$10,MATCH($C219,'NOx &amp; CO2'!$R$6:$R$10,1),MATCH(L$215,'NOx &amp; CO2'!$T$5:$W$5,1))*K219</f>
        <v>5.0643351317699516E-2</v>
      </c>
      <c r="M219" s="350">
        <f>INDEX('NOx &amp; CO2'!$T$6:$W$10,MATCH($C219,'NOx &amp; CO2'!$R$6:$R$10,1),MATCH(M$215,'NOx &amp; CO2'!$T$5:$W$5,1))*L219</f>
        <v>4.8684798490804503E-2</v>
      </c>
      <c r="N219" s="350">
        <f>INDEX('NOx &amp; CO2'!$T$6:$W$10,MATCH($C219,'NOx &amp; CO2'!$R$6:$R$10,1),MATCH(N$215,'NOx &amp; CO2'!$T$5:$W$5,1))*M219</f>
        <v>4.6801989647590088E-2</v>
      </c>
      <c r="O219" s="350">
        <f>INDEX('NOx &amp; CO2'!$T$6:$W$10,MATCH($C219,'NOx &amp; CO2'!$R$6:$R$10,1),MATCH(O$215,'NOx &amp; CO2'!$T$5:$W$5,1))*N219</f>
        <v>4.4991995507321518E-2</v>
      </c>
      <c r="P219" s="350">
        <f>INDEX('NOx &amp; CO2'!$T$6:$W$10,MATCH($C219,'NOx &amp; CO2'!$R$6:$R$10,1),MATCH(P$215,'NOx &amp; CO2'!$T$5:$W$5,1))*O219</f>
        <v>4.3252000074639418E-2</v>
      </c>
      <c r="Q219" s="350">
        <f>INDEX('NOx &amp; CO2'!$T$6:$W$10,MATCH($C219,'NOx &amp; CO2'!$R$6:$R$10,1),MATCH(Q$215,'NOx &amp; CO2'!$T$5:$W$5,1))*P219</f>
        <v>4.1579296258424117E-2</v>
      </c>
      <c r="R219" s="350">
        <f>INDEX('NOx &amp; CO2'!$T$6:$W$10,MATCH($C219,'NOx &amp; CO2'!$R$6:$R$10,1),MATCH(R$215,'NOx &amp; CO2'!$T$5:$W$5,1))*Q219</f>
        <v>3.9971281660093602E-2</v>
      </c>
      <c r="S219" s="350">
        <f>INDEX('NOx &amp; CO2'!$T$6:$W$10,MATCH($C219,'NOx &amp; CO2'!$R$6:$R$10,1),MATCH(S$215,'NOx &amp; CO2'!$T$5:$W$5,1))*R219</f>
        <v>3.8425454524782507E-2</v>
      </c>
      <c r="T219" s="350">
        <f>INDEX('NOx &amp; CO2'!$T$6:$W$10,MATCH($C219,'NOx &amp; CO2'!$R$6:$R$10,1),MATCH(T$215,'NOx &amp; CO2'!$T$5:$W$5,1))*S219</f>
        <v>3.6939409849102912E-2</v>
      </c>
      <c r="U219" s="350">
        <f>INDEX('NOx &amp; CO2'!$T$6:$W$10,MATCH($C219,'NOx &amp; CO2'!$R$6:$R$10,1),MATCH(U$215,'NOx &amp; CO2'!$T$5:$W$5,1))*T219</f>
        <v>3.5510835639431505E-2</v>
      </c>
      <c r="V219" s="350">
        <f>INDEX('NOx &amp; CO2'!$T$6:$W$10,MATCH($C219,'NOx &amp; CO2'!$R$6:$R$10,1),MATCH(V$215,'NOx &amp; CO2'!$T$5:$W$5,1))*U219</f>
        <v>3.4137509314901608E-2</v>
      </c>
      <c r="W219" s="350">
        <f>INDEX('NOx &amp; CO2'!$T$6:$W$10,MATCH($C219,'NOx &amp; CO2'!$R$6:$R$10,1),MATCH(W$215,'NOx &amp; CO2'!$T$5:$W$5,1))*V219</f>
        <v>3.2817294249503907E-2</v>
      </c>
      <c r="X219" s="350">
        <f>INDEX('NOx &amp; CO2'!$T$6:$W$10,MATCH($C219,'NOx &amp; CO2'!$R$6:$R$10,1),MATCH(X$215,'NOx &amp; CO2'!$T$5:$W$5,1))*W219</f>
        <v>3.1548136447916084E-2</v>
      </c>
      <c r="Y219" s="350">
        <f>INDEX('NOx &amp; CO2'!$T$6:$W$10,MATCH($C219,'NOx &amp; CO2'!$R$6:$R$10,1),MATCH(Y$215,'NOx &amp; CO2'!$T$5:$W$5,1))*X219</f>
        <v>3.0328061349889527E-2</v>
      </c>
      <c r="Z219" s="350">
        <f>INDEX('NOx &amp; CO2'!$T$6:$W$10,MATCH($C219,'NOx &amp; CO2'!$R$6:$R$10,1),MATCH(Z$215,'NOx &amp; CO2'!$T$5:$W$5,1))*Y219</f>
        <v>2.9155170758221438E-2</v>
      </c>
      <c r="AA219" s="350">
        <f>INDEX('NOx &amp; CO2'!$T$6:$W$10,MATCH($C219,'NOx &amp; CO2'!$R$6:$R$10,1),MATCH(AA$215,'NOx &amp; CO2'!$T$5:$W$5,1))*Z219</f>
        <v>2.8027639885532835E-2</v>
      </c>
      <c r="AB219" s="350">
        <f>INDEX('NOx &amp; CO2'!$T$6:$W$10,MATCH($C219,'NOx &amp; CO2'!$R$6:$R$10,1),MATCH(AB$215,'NOx &amp; CO2'!$T$5:$W$5,1))*AA219</f>
        <v>2.6943714515257809E-2</v>
      </c>
      <c r="AC219" s="350">
        <f>INDEX('NOx &amp; CO2'!$T$6:$W$10,MATCH($C219,'NOx &amp; CO2'!$R$6:$R$10,1),MATCH(AC$215,'NOx &amp; CO2'!$T$5:$W$5,1))*AB219</f>
        <v>2.5901708272427128E-2</v>
      </c>
      <c r="AD219" s="350">
        <f>INDEX('NOx &amp; CO2'!$T$6:$W$10,MATCH($C219,'NOx &amp; CO2'!$R$6:$R$10,1),MATCH(AD$215,'NOx &amp; CO2'!$T$5:$W$5,1))*AC219</f>
        <v>2.4900000000000019E-2</v>
      </c>
      <c r="AE219" s="350">
        <f>INDEX('NOx &amp; CO2'!$T$6:$W$10,MATCH($C219,'NOx &amp; CO2'!$R$6:$R$10,1),MATCH(AE$215,'NOx &amp; CO2'!$T$5:$W$5,1))*AD219</f>
        <v>2.4210502134589099E-2</v>
      </c>
      <c r="AF219" s="350">
        <f>INDEX('NOx &amp; CO2'!$T$6:$W$10,MATCH($C219,'NOx &amp; CO2'!$R$6:$R$10,1),MATCH(AF$215,'NOx &amp; CO2'!$T$5:$W$5,1))*AE219</f>
        <v>2.3540096932086061E-2</v>
      </c>
      <c r="AG219" s="350">
        <f>INDEX('NOx &amp; CO2'!$T$6:$W$10,MATCH($C219,'NOx &amp; CO2'!$R$6:$R$10,1),MATCH(AG$215,'NOx &amp; CO2'!$T$5:$W$5,1))*AF219</f>
        <v>2.2888255703723031E-2</v>
      </c>
      <c r="AH219" s="350">
        <f>INDEX('NOx &amp; CO2'!$T$6:$W$10,MATCH($C219,'NOx &amp; CO2'!$R$6:$R$10,1),MATCH(AH$215,'NOx &amp; CO2'!$T$5:$W$5,1))*AG219</f>
        <v>2.2254464400482215E-2</v>
      </c>
      <c r="AI219" s="350">
        <f>INDEX('NOx &amp; CO2'!$T$6:$W$10,MATCH($C219,'NOx &amp; CO2'!$R$6:$R$10,1),MATCH(AI$215,'NOx &amp; CO2'!$T$5:$W$5,1))*AH219</f>
        <v>2.1638223207711301E-2</v>
      </c>
      <c r="AJ219" s="350">
        <f>INDEX('NOx &amp; CO2'!$T$6:$W$10,MATCH($C219,'NOx &amp; CO2'!$R$6:$R$10,1),MATCH(AJ$215,'NOx &amp; CO2'!$T$5:$W$5,1))*AI219</f>
        <v>2.1039046150964236E-2</v>
      </c>
      <c r="AK219" s="350">
        <f>INDEX('NOx &amp; CO2'!$T$6:$W$10,MATCH($C219,'NOx &amp; CO2'!$R$6:$R$10,1),MATCH(AK$215,'NOx &amp; CO2'!$T$5:$W$5,1))*AJ219</f>
        <v>2.0456460712756541E-2</v>
      </c>
      <c r="AL219" s="350">
        <f>INDEX('NOx &amp; CO2'!$T$6:$W$10,MATCH($C219,'NOx &amp; CO2'!$R$6:$R$10,1),MATCH(AL$215,'NOx &amp; CO2'!$T$5:$W$5,1))*AK219</f>
        <v>1.9890007459932926E-2</v>
      </c>
      <c r="AM219" s="350">
        <f>INDEX('NOx &amp; CO2'!$T$6:$W$10,MATCH($C219,'NOx &amp; CO2'!$R$6:$R$10,1),MATCH(AM$215,'NOx &amp; CO2'!$T$5:$W$5,1))*AL219</f>
        <v>1.9339239681353367E-2</v>
      </c>
      <c r="AN219" s="350">
        <f>INDEX('NOx &amp; CO2'!$T$6:$W$10,MATCH($C219,'NOx &amp; CO2'!$R$6:$R$10,1),MATCH(AN$215,'NOx &amp; CO2'!$T$5:$W$5,1))*AM219</f>
        <v>1.8803723035611869E-2</v>
      </c>
      <c r="AO219" s="350">
        <f>INDEX('NOx &amp; CO2'!$T$6:$W$10,MATCH($C219,'NOx &amp; CO2'!$R$6:$R$10,1),MATCH(AO$215,'NOx &amp; CO2'!$T$5:$W$5,1))*AN219</f>
        <v>1.8283035208510164E-2</v>
      </c>
      <c r="AP219" s="350">
        <f>INDEX('NOx &amp; CO2'!$T$6:$W$10,MATCH($C219,'NOx &amp; CO2'!$R$6:$R$10,1),MATCH(AP$215,'NOx &amp; CO2'!$T$5:$W$5,1))*AO219</f>
        <v>1.777676558001617E-2</v>
      </c>
      <c r="AQ219" s="350">
        <f>INDEX('NOx &amp; CO2'!$T$6:$W$10,MATCH($C219,'NOx &amp; CO2'!$R$6:$R$10,1),MATCH(AQ$215,'NOx &amp; CO2'!$T$5:$W$5,1))*AP219</f>
        <v>1.7284514900444626E-2</v>
      </c>
      <c r="AR219" s="350">
        <f>INDEX('NOx &amp; CO2'!$T$6:$W$10,MATCH($C219,'NOx &amp; CO2'!$R$6:$R$10,1),MATCH(AR$215,'NOx &amp; CO2'!$T$5:$W$5,1))*AQ219</f>
        <v>1.6805894975604474E-2</v>
      </c>
      <c r="AS219" s="350">
        <f>INDEX('NOx &amp; CO2'!$T$6:$W$10,MATCH($C219,'NOx &amp; CO2'!$R$6:$R$10,1),MATCH(AS$215,'NOx &amp; CO2'!$T$5:$W$5,1))*AR219</f>
        <v>1.6340528360664741E-2</v>
      </c>
      <c r="AT219" s="350">
        <f>INDEX('NOx &amp; CO2'!$T$6:$W$10,MATCH($C219,'NOx &amp; CO2'!$R$6:$R$10,1),MATCH(AT$215,'NOx &amp; CO2'!$T$5:$W$5,1))*AS219</f>
        <v>1.5888048062497474E-2</v>
      </c>
      <c r="AU219" s="350">
        <f>INDEX('NOx &amp; CO2'!$T$6:$W$10,MATCH($C219,'NOx &amp; CO2'!$R$6:$R$10,1),MATCH(AU$215,'NOx &amp; CO2'!$T$5:$W$5,1))*AT219</f>
        <v>1.5448097250263013E-2</v>
      </c>
      <c r="AV219" s="350">
        <f>INDEX('NOx &amp; CO2'!$T$6:$W$10,MATCH($C219,'NOx &amp; CO2'!$R$6:$R$10,1),MATCH(AV$215,'NOx &amp; CO2'!$T$5:$W$5,1))*AU219</f>
        <v>1.5020328974009333E-2</v>
      </c>
      <c r="AW219" s="350">
        <f>INDEX('NOx &amp; CO2'!$T$6:$W$10,MATCH($C219,'NOx &amp; CO2'!$R$6:$R$10,1),MATCH(AW$215,'NOx &amp; CO2'!$T$5:$W$5,1))*AV219</f>
        <v>1.4604405891063581E-2</v>
      </c>
      <c r="AX219" s="350">
        <f>INDEX('NOx &amp; CO2'!$T$6:$W$10,MATCH($C219,'NOx &amp; CO2'!$R$6:$R$10,1),MATCH(AX$215,'NOx &amp; CO2'!$T$5:$W$5,1))*AW219</f>
        <v>1.4200000000000008E-2</v>
      </c>
      <c r="AY219" s="350">
        <f>INDEX('NOx &amp; CO2'!$T$6:$W$10,MATCH($C219,'NOx &amp; CO2'!$R$6:$R$10,1),MATCH(AY$215,'NOx &amp; CO2'!$T$5:$W$5,1))*AX219</f>
        <v>1.4200000000000008E-2</v>
      </c>
      <c r="AZ219" s="350">
        <f>INDEX('NOx &amp; CO2'!$T$6:$W$10,MATCH($C219,'NOx &amp; CO2'!$R$6:$R$10,1),MATCH(AZ$215,'NOx &amp; CO2'!$T$5:$W$5,1))*AY219</f>
        <v>1.4200000000000008E-2</v>
      </c>
      <c r="BA219" s="350">
        <f>INDEX('NOx &amp; CO2'!$T$6:$W$10,MATCH($C219,'NOx &amp; CO2'!$R$6:$R$10,1),MATCH(BA$215,'NOx &amp; CO2'!$T$5:$W$5,1))*AZ219</f>
        <v>1.4200000000000008E-2</v>
      </c>
      <c r="BB219" s="350">
        <f>INDEX('NOx &amp; CO2'!$T$6:$W$10,MATCH($C219,'NOx &amp; CO2'!$R$6:$R$10,1),MATCH(BB$215,'NOx &amp; CO2'!$T$5:$W$5,1))*BA219</f>
        <v>1.4200000000000008E-2</v>
      </c>
      <c r="BC219" s="350">
        <f>INDEX('NOx &amp; CO2'!$T$6:$W$10,MATCH($C219,'NOx &amp; CO2'!$R$6:$R$10,1),MATCH(BC$215,'NOx &amp; CO2'!$T$5:$W$5,1))*BB219</f>
        <v>1.4200000000000008E-2</v>
      </c>
      <c r="BD219" s="350">
        <f>INDEX('NOx &amp; CO2'!$T$6:$W$10,MATCH($C219,'NOx &amp; CO2'!$R$6:$R$10,1),MATCH(BD$215,'NOx &amp; CO2'!$T$5:$W$5,1))*BC219</f>
        <v>1.4200000000000008E-2</v>
      </c>
      <c r="BE219" s="350">
        <f>INDEX('NOx &amp; CO2'!$T$6:$W$10,MATCH($C219,'NOx &amp; CO2'!$R$6:$R$10,1),MATCH(BE$215,'NOx &amp; CO2'!$T$5:$W$5,1))*BD219</f>
        <v>1.4200000000000008E-2</v>
      </c>
      <c r="BF219" s="350">
        <f>INDEX('NOx &amp; CO2'!$T$6:$W$10,MATCH($C219,'NOx &amp; CO2'!$R$6:$R$10,1),MATCH(BF$215,'NOx &amp; CO2'!$T$5:$W$5,1))*BE219</f>
        <v>1.4200000000000008E-2</v>
      </c>
      <c r="BG219" s="350">
        <f>INDEX('NOx &amp; CO2'!$T$6:$W$10,MATCH($C219,'NOx &amp; CO2'!$R$6:$R$10,1),MATCH(BG$215,'NOx &amp; CO2'!$T$5:$W$5,1))*BF219</f>
        <v>1.4200000000000008E-2</v>
      </c>
      <c r="BH219" s="350">
        <f>INDEX('NOx &amp; CO2'!$T$6:$W$10,MATCH($C219,'NOx &amp; CO2'!$R$6:$R$10,1),MATCH(BH$215,'NOx &amp; CO2'!$T$5:$W$5,1))*BG219</f>
        <v>1.4200000000000008E-2</v>
      </c>
      <c r="BI219" s="350">
        <f>INDEX('NOx &amp; CO2'!$T$6:$W$10,MATCH($C219,'NOx &amp; CO2'!$R$6:$R$10,1),MATCH(BI$215,'NOx &amp; CO2'!$T$5:$W$5,1))*BH219</f>
        <v>1.4200000000000008E-2</v>
      </c>
      <c r="BJ219" s="350">
        <f>INDEX('NOx &amp; CO2'!$T$6:$W$10,MATCH($C219,'NOx &amp; CO2'!$R$6:$R$10,1),MATCH(BJ$215,'NOx &amp; CO2'!$T$5:$W$5,1))*BI219</f>
        <v>1.4200000000000008E-2</v>
      </c>
      <c r="BK219" s="350">
        <f>INDEX('NOx &amp; CO2'!$T$6:$W$10,MATCH($C219,'NOx &amp; CO2'!$R$6:$R$10,1),MATCH(BK$215,'NOx &amp; CO2'!$T$5:$W$5,1))*BJ219</f>
        <v>1.4200000000000008E-2</v>
      </c>
      <c r="BL219" s="350">
        <f>INDEX('NOx &amp; CO2'!$T$6:$W$10,MATCH($C219,'NOx &amp; CO2'!$R$6:$R$10,1),MATCH(BL$215,'NOx &amp; CO2'!$T$5:$W$5,1))*BK219</f>
        <v>1.4200000000000008E-2</v>
      </c>
      <c r="BM219" s="350">
        <f>INDEX('NOx &amp; CO2'!$T$6:$W$10,MATCH($C219,'NOx &amp; CO2'!$R$6:$R$10,1),MATCH(BM$215,'NOx &amp; CO2'!$T$5:$W$5,1))*BL219</f>
        <v>1.4200000000000008E-2</v>
      </c>
      <c r="BN219" s="350">
        <f>INDEX('NOx &amp; CO2'!$T$6:$W$10,MATCH($C219,'NOx &amp; CO2'!$R$6:$R$10,1),MATCH(BN$215,'NOx &amp; CO2'!$T$5:$W$5,1))*BM219</f>
        <v>1.4200000000000008E-2</v>
      </c>
      <c r="BO219" s="350">
        <f>INDEX('NOx &amp; CO2'!$T$6:$W$10,MATCH($C219,'NOx &amp; CO2'!$R$6:$R$10,1),MATCH(BO$215,'NOx &amp; CO2'!$T$5:$W$5,1))*BN219</f>
        <v>1.4200000000000008E-2</v>
      </c>
      <c r="BP219" s="350">
        <f>INDEX('NOx &amp; CO2'!$T$6:$W$10,MATCH($C219,'NOx &amp; CO2'!$R$6:$R$10,1),MATCH(BP$215,'NOx &amp; CO2'!$T$5:$W$5,1))*BO219</f>
        <v>1.4200000000000008E-2</v>
      </c>
      <c r="BQ219" s="350">
        <f>INDEX('NOx &amp; CO2'!$T$6:$W$10,MATCH($C219,'NOx &amp; CO2'!$R$6:$R$10,1),MATCH(BQ$215,'NOx &amp; CO2'!$T$5:$W$5,1))*BP219</f>
        <v>1.4200000000000008E-2</v>
      </c>
      <c r="BR219" s="350">
        <f>INDEX('NOx &amp; CO2'!$T$6:$W$10,MATCH($C219,'NOx &amp; CO2'!$R$6:$R$10,1),MATCH(BR$215,'NOx &amp; CO2'!$T$5:$W$5,1))*BQ219</f>
        <v>1.4200000000000008E-2</v>
      </c>
      <c r="BS219" s="350">
        <f>INDEX('NOx &amp; CO2'!$T$6:$W$10,MATCH($C219,'NOx &amp; CO2'!$R$6:$R$10,1),MATCH(BS$215,'NOx &amp; CO2'!$T$5:$W$5,1))*BR219</f>
        <v>1.4200000000000008E-2</v>
      </c>
      <c r="BT219" s="350">
        <f>INDEX('NOx &amp; CO2'!$T$6:$W$10,MATCH($C219,'NOx &amp; CO2'!$R$6:$R$10,1),MATCH(BT$215,'NOx &amp; CO2'!$T$5:$W$5,1))*BS219</f>
        <v>1.4200000000000008E-2</v>
      </c>
      <c r="BU219" s="350">
        <f>INDEX('NOx &amp; CO2'!$T$6:$W$10,MATCH($C219,'NOx &amp; CO2'!$R$6:$R$10,1),MATCH(BU$215,'NOx &amp; CO2'!$T$5:$W$5,1))*BT219</f>
        <v>1.4200000000000008E-2</v>
      </c>
      <c r="BV219" s="350">
        <f>INDEX('NOx &amp; CO2'!$T$6:$W$10,MATCH($C219,'NOx &amp; CO2'!$R$6:$R$10,1),MATCH(BV$215,'NOx &amp; CO2'!$T$5:$W$5,1))*BU219</f>
        <v>1.4200000000000008E-2</v>
      </c>
      <c r="BW219" s="350">
        <f>INDEX('NOx &amp; CO2'!$T$6:$W$10,MATCH($C219,'NOx &amp; CO2'!$R$6:$R$10,1),MATCH(BW$215,'NOx &amp; CO2'!$T$5:$W$5,1))*BV219</f>
        <v>1.4200000000000008E-2</v>
      </c>
      <c r="BX219" s="350">
        <f>INDEX('NOx &amp; CO2'!$T$6:$W$10,MATCH($C219,'NOx &amp; CO2'!$R$6:$R$10,1),MATCH(BX$215,'NOx &amp; CO2'!$T$5:$W$5,1))*BW219</f>
        <v>1.4200000000000008E-2</v>
      </c>
      <c r="BY219" s="350">
        <f>INDEX('NOx &amp; CO2'!$T$6:$W$10,MATCH($C219,'NOx &amp; CO2'!$R$6:$R$10,1),MATCH(BY$215,'NOx &amp; CO2'!$T$5:$W$5,1))*BX219</f>
        <v>1.4200000000000008E-2</v>
      </c>
      <c r="BZ219" s="350">
        <f>INDEX('NOx &amp; CO2'!$T$6:$W$10,MATCH($C219,'NOx &amp; CO2'!$R$6:$R$10,1),MATCH(BZ$215,'NOx &amp; CO2'!$T$5:$W$5,1))*BY219</f>
        <v>1.4200000000000008E-2</v>
      </c>
      <c r="CA219" s="350">
        <f>INDEX('NOx &amp; CO2'!$T$6:$W$10,MATCH($C219,'NOx &amp; CO2'!$R$6:$R$10,1),MATCH(CA$215,'NOx &amp; CO2'!$T$5:$W$5,1))*BZ219</f>
        <v>1.4200000000000008E-2</v>
      </c>
      <c r="CB219" s="350">
        <f>INDEX('NOx &amp; CO2'!$T$6:$W$10,MATCH($C219,'NOx &amp; CO2'!$R$6:$R$10,1),MATCH(CB$215,'NOx &amp; CO2'!$T$5:$W$5,1))*CA219</f>
        <v>1.4200000000000008E-2</v>
      </c>
      <c r="CC219" s="350">
        <f>INDEX('NOx &amp; CO2'!$T$6:$W$10,MATCH($C219,'NOx &amp; CO2'!$R$6:$R$10,1),MATCH(CC$215,'NOx &amp; CO2'!$T$5:$W$5,1))*CB219</f>
        <v>1.4200000000000008E-2</v>
      </c>
      <c r="CD219" s="350">
        <f>INDEX('NOx &amp; CO2'!$T$6:$W$10,MATCH($C219,'NOx &amp; CO2'!$R$6:$R$10,1),MATCH(CD$215,'NOx &amp; CO2'!$T$5:$W$5,1))*CC219</f>
        <v>1.4200000000000008E-2</v>
      </c>
      <c r="CE219" s="350">
        <f>INDEX('NOx &amp; CO2'!$T$6:$W$10,MATCH($C219,'NOx &amp; CO2'!$R$6:$R$10,1),MATCH(CE$215,'NOx &amp; CO2'!$T$5:$W$5,1))*CD219</f>
        <v>1.4200000000000008E-2</v>
      </c>
      <c r="CF219" s="350">
        <f>INDEX('NOx &amp; CO2'!$T$6:$W$10,MATCH($C219,'NOx &amp; CO2'!$R$6:$R$10,1),MATCH(CF$215,'NOx &amp; CO2'!$T$5:$W$5,1))*CE219</f>
        <v>1.4200000000000008E-2</v>
      </c>
      <c r="CG219" s="350">
        <f>INDEX('NOx &amp; CO2'!$T$6:$W$10,MATCH($C219,'NOx &amp; CO2'!$R$6:$R$10,1),MATCH(CG$215,'NOx &amp; CO2'!$T$5:$W$5,1))*CF219</f>
        <v>1.4200000000000008E-2</v>
      </c>
      <c r="CH219" s="350">
        <f>INDEX('NOx &amp; CO2'!$T$6:$W$10,MATCH($C219,'NOx &amp; CO2'!$R$6:$R$10,1),MATCH(CH$215,'NOx &amp; CO2'!$T$5:$W$5,1))*CG219</f>
        <v>1.4200000000000008E-2</v>
      </c>
      <c r="CI219" s="350">
        <f>INDEX('NOx &amp; CO2'!$T$6:$W$10,MATCH($C219,'NOx &amp; CO2'!$R$6:$R$10,1),MATCH(CI$215,'NOx &amp; CO2'!$T$5:$W$5,1))*CH219</f>
        <v>1.4200000000000008E-2</v>
      </c>
      <c r="CJ219" s="350">
        <f>INDEX('NOx &amp; CO2'!$T$6:$W$10,MATCH($C219,'NOx &amp; CO2'!$R$6:$R$10,1),MATCH(CJ$215,'NOx &amp; CO2'!$T$5:$W$5,1))*CI219</f>
        <v>1.4200000000000008E-2</v>
      </c>
      <c r="CK219" s="350">
        <f>INDEX('NOx &amp; CO2'!$T$6:$W$10,MATCH($C219,'NOx &amp; CO2'!$R$6:$R$10,1),MATCH(CK$215,'NOx &amp; CO2'!$T$5:$W$5,1))*CJ219</f>
        <v>1.4200000000000008E-2</v>
      </c>
      <c r="CL219" s="350">
        <f>INDEX('NOx &amp; CO2'!$T$6:$W$10,MATCH($C219,'NOx &amp; CO2'!$R$6:$R$10,1),MATCH(CL$215,'NOx &amp; CO2'!$T$5:$W$5,1))*CK219</f>
        <v>1.4200000000000008E-2</v>
      </c>
      <c r="CM219" s="350">
        <f>INDEX('NOx &amp; CO2'!$T$6:$W$10,MATCH($C219,'NOx &amp; CO2'!$R$6:$R$10,1),MATCH(CM$215,'NOx &amp; CO2'!$T$5:$W$5,1))*CL219</f>
        <v>1.4200000000000008E-2</v>
      </c>
      <c r="CN219" s="350">
        <f>INDEX('NOx &amp; CO2'!$T$6:$W$10,MATCH($C219,'NOx &amp; CO2'!$R$6:$R$10,1),MATCH(CN$215,'NOx &amp; CO2'!$T$5:$W$5,1))*CM219</f>
        <v>1.4200000000000008E-2</v>
      </c>
      <c r="CO219" s="350">
        <f>INDEX('NOx &amp; CO2'!$T$6:$W$10,MATCH($C219,'NOx &amp; CO2'!$R$6:$R$10,1),MATCH(CO$215,'NOx &amp; CO2'!$T$5:$W$5,1))*CN219</f>
        <v>1.4200000000000008E-2</v>
      </c>
      <c r="CP219" s="350">
        <f>INDEX('NOx &amp; CO2'!$T$6:$W$10,MATCH($C219,'NOx &amp; CO2'!$R$6:$R$10,1),MATCH(CP$215,'NOx &amp; CO2'!$T$5:$W$5,1))*CO219</f>
        <v>1.4200000000000008E-2</v>
      </c>
      <c r="CQ219" s="350">
        <f>INDEX('NOx &amp; CO2'!$T$6:$W$10,MATCH($C219,'NOx &amp; CO2'!$R$6:$R$10,1),MATCH(CQ$215,'NOx &amp; CO2'!$T$5:$W$5,1))*CP219</f>
        <v>1.4200000000000008E-2</v>
      </c>
      <c r="CR219" s="350">
        <f>INDEX('NOx &amp; CO2'!$T$6:$W$10,MATCH($C219,'NOx &amp; CO2'!$R$6:$R$10,1),MATCH(CR$215,'NOx &amp; CO2'!$T$5:$W$5,1))*CQ219</f>
        <v>1.4200000000000008E-2</v>
      </c>
      <c r="CS219" s="350">
        <f>INDEX('NOx &amp; CO2'!$T$6:$W$10,MATCH($C219,'NOx &amp; CO2'!$R$6:$R$10,1),MATCH(CS$215,'NOx &amp; CO2'!$T$5:$W$5,1))*CR219</f>
        <v>1.4200000000000008E-2</v>
      </c>
    </row>
    <row r="220" spans="1:97" s="337" customFormat="1" x14ac:dyDescent="0.25">
      <c r="A220" s="337">
        <f t="shared" ref="A220:C220" si="341">A159</f>
        <v>0</v>
      </c>
      <c r="B220" s="337" t="str">
        <f t="shared" si="341"/>
        <v>0 0</v>
      </c>
      <c r="C220" s="344">
        <f t="shared" si="341"/>
        <v>0</v>
      </c>
      <c r="D220" s="350">
        <f>INDEX('NOx &amp; CO2'!$E$6:$I$10,MATCH($C220,'NOx &amp; CO2'!$C$6:$C$10,1),MATCH(D$78,'NOx &amp; CO2'!$E$5:$H$5,1))</f>
        <v>7.17E-2</v>
      </c>
      <c r="E220" s="350">
        <f>INDEX('NOx &amp; CO2'!$T$6:$W$10,MATCH($C220,'NOx &amp; CO2'!$R$6:$R$10,1),MATCH(E$215,'NOx &amp; CO2'!$T$5:$W$5,1))*D220</f>
        <v>6.8558723496039697E-2</v>
      </c>
      <c r="F220" s="350">
        <f>INDEX('NOx &amp; CO2'!$T$6:$W$10,MATCH($C220,'NOx &amp; CO2'!$R$6:$R$10,1),MATCH(F$215,'NOx &amp; CO2'!$T$5:$W$5,1))*E220</f>
        <v>6.5555070675124491E-2</v>
      </c>
      <c r="G220" s="350">
        <f>INDEX('NOx &amp; CO2'!$T$6:$W$10,MATCH($C220,'NOx &amp; CO2'!$R$6:$R$10,1),MATCH(G$215,'NOx &amp; CO2'!$T$5:$W$5,1))*F220</f>
        <v>6.2683012052708514E-2</v>
      </c>
      <c r="H220" s="350">
        <f>INDEX('NOx &amp; CO2'!$T$6:$W$10,MATCH($C220,'NOx &amp; CO2'!$R$6:$R$10,1),MATCH(H$215,'NOx &amp; CO2'!$T$5:$W$5,1))*G220</f>
        <v>5.9936782304331478E-2</v>
      </c>
      <c r="I220" s="350">
        <f>INDEX('NOx &amp; CO2'!$T$6:$W$10,MATCH($C220,'NOx &amp; CO2'!$R$6:$R$10,1),MATCH(I$215,'NOx &amp; CO2'!$T$5:$W$5,1))*H220</f>
        <v>5.7310868692398702E-2</v>
      </c>
      <c r="J220" s="350">
        <f>INDEX('NOx &amp; CO2'!$T$6:$W$10,MATCH($C220,'NOx &amp; CO2'!$R$6:$R$10,1),MATCH(J$215,'NOx &amp; CO2'!$T$5:$W$5,1))*I220</f>
        <v>5.4800000000000008E-2</v>
      </c>
      <c r="K220" s="350">
        <f>INDEX('NOx &amp; CO2'!$T$6:$W$10,MATCH($C220,'NOx &amp; CO2'!$R$6:$R$10,1),MATCH(K$215,'NOx &amp; CO2'!$T$5:$W$5,1))*J220</f>
        <v>5.268069525177068E-2</v>
      </c>
      <c r="L220" s="350">
        <f>INDEX('NOx &amp; CO2'!$T$6:$W$10,MATCH($C220,'NOx &amp; CO2'!$R$6:$R$10,1),MATCH(L$215,'NOx &amp; CO2'!$T$5:$W$5,1))*K220</f>
        <v>5.0643351317699516E-2</v>
      </c>
      <c r="M220" s="350">
        <f>INDEX('NOx &amp; CO2'!$T$6:$W$10,MATCH($C220,'NOx &amp; CO2'!$R$6:$R$10,1),MATCH(M$215,'NOx &amp; CO2'!$T$5:$W$5,1))*L220</f>
        <v>4.8684798490804503E-2</v>
      </c>
      <c r="N220" s="350">
        <f>INDEX('NOx &amp; CO2'!$T$6:$W$10,MATCH($C220,'NOx &amp; CO2'!$R$6:$R$10,1),MATCH(N$215,'NOx &amp; CO2'!$T$5:$W$5,1))*M220</f>
        <v>4.6801989647590088E-2</v>
      </c>
      <c r="O220" s="350">
        <f>INDEX('NOx &amp; CO2'!$T$6:$W$10,MATCH($C220,'NOx &amp; CO2'!$R$6:$R$10,1),MATCH(O$215,'NOx &amp; CO2'!$T$5:$W$5,1))*N220</f>
        <v>4.4991995507321518E-2</v>
      </c>
      <c r="P220" s="350">
        <f>INDEX('NOx &amp; CO2'!$T$6:$W$10,MATCH($C220,'NOx &amp; CO2'!$R$6:$R$10,1),MATCH(P$215,'NOx &amp; CO2'!$T$5:$W$5,1))*O220</f>
        <v>4.3252000074639418E-2</v>
      </c>
      <c r="Q220" s="350">
        <f>INDEX('NOx &amp; CO2'!$T$6:$W$10,MATCH($C220,'NOx &amp; CO2'!$R$6:$R$10,1),MATCH(Q$215,'NOx &amp; CO2'!$T$5:$W$5,1))*P220</f>
        <v>4.1579296258424117E-2</v>
      </c>
      <c r="R220" s="350">
        <f>INDEX('NOx &amp; CO2'!$T$6:$W$10,MATCH($C220,'NOx &amp; CO2'!$R$6:$R$10,1),MATCH(R$215,'NOx &amp; CO2'!$T$5:$W$5,1))*Q220</f>
        <v>3.9971281660093602E-2</v>
      </c>
      <c r="S220" s="350">
        <f>INDEX('NOx &amp; CO2'!$T$6:$W$10,MATCH($C220,'NOx &amp; CO2'!$R$6:$R$10,1),MATCH(S$215,'NOx &amp; CO2'!$T$5:$W$5,1))*R220</f>
        <v>3.8425454524782507E-2</v>
      </c>
      <c r="T220" s="350">
        <f>INDEX('NOx &amp; CO2'!$T$6:$W$10,MATCH($C220,'NOx &amp; CO2'!$R$6:$R$10,1),MATCH(T$215,'NOx &amp; CO2'!$T$5:$W$5,1))*S220</f>
        <v>3.6939409849102912E-2</v>
      </c>
      <c r="U220" s="350">
        <f>INDEX('NOx &amp; CO2'!$T$6:$W$10,MATCH($C220,'NOx &amp; CO2'!$R$6:$R$10,1),MATCH(U$215,'NOx &amp; CO2'!$T$5:$W$5,1))*T220</f>
        <v>3.5510835639431505E-2</v>
      </c>
      <c r="V220" s="350">
        <f>INDEX('NOx &amp; CO2'!$T$6:$W$10,MATCH($C220,'NOx &amp; CO2'!$R$6:$R$10,1),MATCH(V$215,'NOx &amp; CO2'!$T$5:$W$5,1))*U220</f>
        <v>3.4137509314901608E-2</v>
      </c>
      <c r="W220" s="350">
        <f>INDEX('NOx &amp; CO2'!$T$6:$W$10,MATCH($C220,'NOx &amp; CO2'!$R$6:$R$10,1),MATCH(W$215,'NOx &amp; CO2'!$T$5:$W$5,1))*V220</f>
        <v>3.2817294249503907E-2</v>
      </c>
      <c r="X220" s="350">
        <f>INDEX('NOx &amp; CO2'!$T$6:$W$10,MATCH($C220,'NOx &amp; CO2'!$R$6:$R$10,1),MATCH(X$215,'NOx &amp; CO2'!$T$5:$W$5,1))*W220</f>
        <v>3.1548136447916084E-2</v>
      </c>
      <c r="Y220" s="350">
        <f>INDEX('NOx &amp; CO2'!$T$6:$W$10,MATCH($C220,'NOx &amp; CO2'!$R$6:$R$10,1),MATCH(Y$215,'NOx &amp; CO2'!$T$5:$W$5,1))*X220</f>
        <v>3.0328061349889527E-2</v>
      </c>
      <c r="Z220" s="350">
        <f>INDEX('NOx &amp; CO2'!$T$6:$W$10,MATCH($C220,'NOx &amp; CO2'!$R$6:$R$10,1),MATCH(Z$215,'NOx &amp; CO2'!$T$5:$W$5,1))*Y220</f>
        <v>2.9155170758221438E-2</v>
      </c>
      <c r="AA220" s="350">
        <f>INDEX('NOx &amp; CO2'!$T$6:$W$10,MATCH($C220,'NOx &amp; CO2'!$R$6:$R$10,1),MATCH(AA$215,'NOx &amp; CO2'!$T$5:$W$5,1))*Z220</f>
        <v>2.8027639885532835E-2</v>
      </c>
      <c r="AB220" s="350">
        <f>INDEX('NOx &amp; CO2'!$T$6:$W$10,MATCH($C220,'NOx &amp; CO2'!$R$6:$R$10,1),MATCH(AB$215,'NOx &amp; CO2'!$T$5:$W$5,1))*AA220</f>
        <v>2.6943714515257809E-2</v>
      </c>
      <c r="AC220" s="350">
        <f>INDEX('NOx &amp; CO2'!$T$6:$W$10,MATCH($C220,'NOx &amp; CO2'!$R$6:$R$10,1),MATCH(AC$215,'NOx &amp; CO2'!$T$5:$W$5,1))*AB220</f>
        <v>2.5901708272427128E-2</v>
      </c>
      <c r="AD220" s="350">
        <f>INDEX('NOx &amp; CO2'!$T$6:$W$10,MATCH($C220,'NOx &amp; CO2'!$R$6:$R$10,1),MATCH(AD$215,'NOx &amp; CO2'!$T$5:$W$5,1))*AC220</f>
        <v>2.4900000000000019E-2</v>
      </c>
      <c r="AE220" s="350">
        <f>INDEX('NOx &amp; CO2'!$T$6:$W$10,MATCH($C220,'NOx &amp; CO2'!$R$6:$R$10,1),MATCH(AE$215,'NOx &amp; CO2'!$T$5:$W$5,1))*AD220</f>
        <v>2.4210502134589099E-2</v>
      </c>
      <c r="AF220" s="350">
        <f>INDEX('NOx &amp; CO2'!$T$6:$W$10,MATCH($C220,'NOx &amp; CO2'!$R$6:$R$10,1),MATCH(AF$215,'NOx &amp; CO2'!$T$5:$W$5,1))*AE220</f>
        <v>2.3540096932086061E-2</v>
      </c>
      <c r="AG220" s="350">
        <f>INDEX('NOx &amp; CO2'!$T$6:$W$10,MATCH($C220,'NOx &amp; CO2'!$R$6:$R$10,1),MATCH(AG$215,'NOx &amp; CO2'!$T$5:$W$5,1))*AF220</f>
        <v>2.2888255703723031E-2</v>
      </c>
      <c r="AH220" s="350">
        <f>INDEX('NOx &amp; CO2'!$T$6:$W$10,MATCH($C220,'NOx &amp; CO2'!$R$6:$R$10,1),MATCH(AH$215,'NOx &amp; CO2'!$T$5:$W$5,1))*AG220</f>
        <v>2.2254464400482215E-2</v>
      </c>
      <c r="AI220" s="350">
        <f>INDEX('NOx &amp; CO2'!$T$6:$W$10,MATCH($C220,'NOx &amp; CO2'!$R$6:$R$10,1),MATCH(AI$215,'NOx &amp; CO2'!$T$5:$W$5,1))*AH220</f>
        <v>2.1638223207711301E-2</v>
      </c>
      <c r="AJ220" s="350">
        <f>INDEX('NOx &amp; CO2'!$T$6:$W$10,MATCH($C220,'NOx &amp; CO2'!$R$6:$R$10,1),MATCH(AJ$215,'NOx &amp; CO2'!$T$5:$W$5,1))*AI220</f>
        <v>2.1039046150964236E-2</v>
      </c>
      <c r="AK220" s="350">
        <f>INDEX('NOx &amp; CO2'!$T$6:$W$10,MATCH($C220,'NOx &amp; CO2'!$R$6:$R$10,1),MATCH(AK$215,'NOx &amp; CO2'!$T$5:$W$5,1))*AJ220</f>
        <v>2.0456460712756541E-2</v>
      </c>
      <c r="AL220" s="350">
        <f>INDEX('NOx &amp; CO2'!$T$6:$W$10,MATCH($C220,'NOx &amp; CO2'!$R$6:$R$10,1),MATCH(AL$215,'NOx &amp; CO2'!$T$5:$W$5,1))*AK220</f>
        <v>1.9890007459932926E-2</v>
      </c>
      <c r="AM220" s="350">
        <f>INDEX('NOx &amp; CO2'!$T$6:$W$10,MATCH($C220,'NOx &amp; CO2'!$R$6:$R$10,1),MATCH(AM$215,'NOx &amp; CO2'!$T$5:$W$5,1))*AL220</f>
        <v>1.9339239681353367E-2</v>
      </c>
      <c r="AN220" s="350">
        <f>INDEX('NOx &amp; CO2'!$T$6:$W$10,MATCH($C220,'NOx &amp; CO2'!$R$6:$R$10,1),MATCH(AN$215,'NOx &amp; CO2'!$T$5:$W$5,1))*AM220</f>
        <v>1.8803723035611869E-2</v>
      </c>
      <c r="AO220" s="350">
        <f>INDEX('NOx &amp; CO2'!$T$6:$W$10,MATCH($C220,'NOx &amp; CO2'!$R$6:$R$10,1),MATCH(AO$215,'NOx &amp; CO2'!$T$5:$W$5,1))*AN220</f>
        <v>1.8283035208510164E-2</v>
      </c>
      <c r="AP220" s="350">
        <f>INDEX('NOx &amp; CO2'!$T$6:$W$10,MATCH($C220,'NOx &amp; CO2'!$R$6:$R$10,1),MATCH(AP$215,'NOx &amp; CO2'!$T$5:$W$5,1))*AO220</f>
        <v>1.777676558001617E-2</v>
      </c>
      <c r="AQ220" s="350">
        <f>INDEX('NOx &amp; CO2'!$T$6:$W$10,MATCH($C220,'NOx &amp; CO2'!$R$6:$R$10,1),MATCH(AQ$215,'NOx &amp; CO2'!$T$5:$W$5,1))*AP220</f>
        <v>1.7284514900444626E-2</v>
      </c>
      <c r="AR220" s="350">
        <f>INDEX('NOx &amp; CO2'!$T$6:$W$10,MATCH($C220,'NOx &amp; CO2'!$R$6:$R$10,1),MATCH(AR$215,'NOx &amp; CO2'!$T$5:$W$5,1))*AQ220</f>
        <v>1.6805894975604474E-2</v>
      </c>
      <c r="AS220" s="350">
        <f>INDEX('NOx &amp; CO2'!$T$6:$W$10,MATCH($C220,'NOx &amp; CO2'!$R$6:$R$10,1),MATCH(AS$215,'NOx &amp; CO2'!$T$5:$W$5,1))*AR220</f>
        <v>1.6340528360664741E-2</v>
      </c>
      <c r="AT220" s="350">
        <f>INDEX('NOx &amp; CO2'!$T$6:$W$10,MATCH($C220,'NOx &amp; CO2'!$R$6:$R$10,1),MATCH(AT$215,'NOx &amp; CO2'!$T$5:$W$5,1))*AS220</f>
        <v>1.5888048062497474E-2</v>
      </c>
      <c r="AU220" s="350">
        <f>INDEX('NOx &amp; CO2'!$T$6:$W$10,MATCH($C220,'NOx &amp; CO2'!$R$6:$R$10,1),MATCH(AU$215,'NOx &amp; CO2'!$T$5:$W$5,1))*AT220</f>
        <v>1.5448097250263013E-2</v>
      </c>
      <c r="AV220" s="350">
        <f>INDEX('NOx &amp; CO2'!$T$6:$W$10,MATCH($C220,'NOx &amp; CO2'!$R$6:$R$10,1),MATCH(AV$215,'NOx &amp; CO2'!$T$5:$W$5,1))*AU220</f>
        <v>1.5020328974009333E-2</v>
      </c>
      <c r="AW220" s="350">
        <f>INDEX('NOx &amp; CO2'!$T$6:$W$10,MATCH($C220,'NOx &amp; CO2'!$R$6:$R$10,1),MATCH(AW$215,'NOx &amp; CO2'!$T$5:$W$5,1))*AV220</f>
        <v>1.4604405891063581E-2</v>
      </c>
      <c r="AX220" s="350">
        <f>INDEX('NOx &amp; CO2'!$T$6:$W$10,MATCH($C220,'NOx &amp; CO2'!$R$6:$R$10,1),MATCH(AX$215,'NOx &amp; CO2'!$T$5:$W$5,1))*AW220</f>
        <v>1.4200000000000008E-2</v>
      </c>
      <c r="AY220" s="350">
        <f>INDEX('NOx &amp; CO2'!$T$6:$W$10,MATCH($C220,'NOx &amp; CO2'!$R$6:$R$10,1),MATCH(AY$215,'NOx &amp; CO2'!$T$5:$W$5,1))*AX220</f>
        <v>1.4200000000000008E-2</v>
      </c>
      <c r="AZ220" s="350">
        <f>INDEX('NOx &amp; CO2'!$T$6:$W$10,MATCH($C220,'NOx &amp; CO2'!$R$6:$R$10,1),MATCH(AZ$215,'NOx &amp; CO2'!$T$5:$W$5,1))*AY220</f>
        <v>1.4200000000000008E-2</v>
      </c>
      <c r="BA220" s="350">
        <f>INDEX('NOx &amp; CO2'!$T$6:$W$10,MATCH($C220,'NOx &amp; CO2'!$R$6:$R$10,1),MATCH(BA$215,'NOx &amp; CO2'!$T$5:$W$5,1))*AZ220</f>
        <v>1.4200000000000008E-2</v>
      </c>
      <c r="BB220" s="350">
        <f>INDEX('NOx &amp; CO2'!$T$6:$W$10,MATCH($C220,'NOx &amp; CO2'!$R$6:$R$10,1),MATCH(BB$215,'NOx &amp; CO2'!$T$5:$W$5,1))*BA220</f>
        <v>1.4200000000000008E-2</v>
      </c>
      <c r="BC220" s="350">
        <f>INDEX('NOx &amp; CO2'!$T$6:$W$10,MATCH($C220,'NOx &amp; CO2'!$R$6:$R$10,1),MATCH(BC$215,'NOx &amp; CO2'!$T$5:$W$5,1))*BB220</f>
        <v>1.4200000000000008E-2</v>
      </c>
      <c r="BD220" s="350">
        <f>INDEX('NOx &amp; CO2'!$T$6:$W$10,MATCH($C220,'NOx &amp; CO2'!$R$6:$R$10,1),MATCH(BD$215,'NOx &amp; CO2'!$T$5:$W$5,1))*BC220</f>
        <v>1.4200000000000008E-2</v>
      </c>
      <c r="BE220" s="350">
        <f>INDEX('NOx &amp; CO2'!$T$6:$W$10,MATCH($C220,'NOx &amp; CO2'!$R$6:$R$10,1),MATCH(BE$215,'NOx &amp; CO2'!$T$5:$W$5,1))*BD220</f>
        <v>1.4200000000000008E-2</v>
      </c>
      <c r="BF220" s="350">
        <f>INDEX('NOx &amp; CO2'!$T$6:$W$10,MATCH($C220,'NOx &amp; CO2'!$R$6:$R$10,1),MATCH(BF$215,'NOx &amp; CO2'!$T$5:$W$5,1))*BE220</f>
        <v>1.4200000000000008E-2</v>
      </c>
      <c r="BG220" s="350">
        <f>INDEX('NOx &amp; CO2'!$T$6:$W$10,MATCH($C220,'NOx &amp; CO2'!$R$6:$R$10,1),MATCH(BG$215,'NOx &amp; CO2'!$T$5:$W$5,1))*BF220</f>
        <v>1.4200000000000008E-2</v>
      </c>
      <c r="BH220" s="350">
        <f>INDEX('NOx &amp; CO2'!$T$6:$W$10,MATCH($C220,'NOx &amp; CO2'!$R$6:$R$10,1),MATCH(BH$215,'NOx &amp; CO2'!$T$5:$W$5,1))*BG220</f>
        <v>1.4200000000000008E-2</v>
      </c>
      <c r="BI220" s="350">
        <f>INDEX('NOx &amp; CO2'!$T$6:$W$10,MATCH($C220,'NOx &amp; CO2'!$R$6:$R$10,1),MATCH(BI$215,'NOx &amp; CO2'!$T$5:$W$5,1))*BH220</f>
        <v>1.4200000000000008E-2</v>
      </c>
      <c r="BJ220" s="350">
        <f>INDEX('NOx &amp; CO2'!$T$6:$W$10,MATCH($C220,'NOx &amp; CO2'!$R$6:$R$10,1),MATCH(BJ$215,'NOx &amp; CO2'!$T$5:$W$5,1))*BI220</f>
        <v>1.4200000000000008E-2</v>
      </c>
      <c r="BK220" s="350">
        <f>INDEX('NOx &amp; CO2'!$T$6:$W$10,MATCH($C220,'NOx &amp; CO2'!$R$6:$R$10,1),MATCH(BK$215,'NOx &amp; CO2'!$T$5:$W$5,1))*BJ220</f>
        <v>1.4200000000000008E-2</v>
      </c>
      <c r="BL220" s="350">
        <f>INDEX('NOx &amp; CO2'!$T$6:$W$10,MATCH($C220,'NOx &amp; CO2'!$R$6:$R$10,1),MATCH(BL$215,'NOx &amp; CO2'!$T$5:$W$5,1))*BK220</f>
        <v>1.4200000000000008E-2</v>
      </c>
      <c r="BM220" s="350">
        <f>INDEX('NOx &amp; CO2'!$T$6:$W$10,MATCH($C220,'NOx &amp; CO2'!$R$6:$R$10,1),MATCH(BM$215,'NOx &amp; CO2'!$T$5:$W$5,1))*BL220</f>
        <v>1.4200000000000008E-2</v>
      </c>
      <c r="BN220" s="350">
        <f>INDEX('NOx &amp; CO2'!$T$6:$W$10,MATCH($C220,'NOx &amp; CO2'!$R$6:$R$10,1),MATCH(BN$215,'NOx &amp; CO2'!$T$5:$W$5,1))*BM220</f>
        <v>1.4200000000000008E-2</v>
      </c>
      <c r="BO220" s="350">
        <f>INDEX('NOx &amp; CO2'!$T$6:$W$10,MATCH($C220,'NOx &amp; CO2'!$R$6:$R$10,1),MATCH(BO$215,'NOx &amp; CO2'!$T$5:$W$5,1))*BN220</f>
        <v>1.4200000000000008E-2</v>
      </c>
      <c r="BP220" s="350">
        <f>INDEX('NOx &amp; CO2'!$T$6:$W$10,MATCH($C220,'NOx &amp; CO2'!$R$6:$R$10,1),MATCH(BP$215,'NOx &amp; CO2'!$T$5:$W$5,1))*BO220</f>
        <v>1.4200000000000008E-2</v>
      </c>
      <c r="BQ220" s="350">
        <f>INDEX('NOx &amp; CO2'!$T$6:$W$10,MATCH($C220,'NOx &amp; CO2'!$R$6:$R$10,1),MATCH(BQ$215,'NOx &amp; CO2'!$T$5:$W$5,1))*BP220</f>
        <v>1.4200000000000008E-2</v>
      </c>
      <c r="BR220" s="350">
        <f>INDEX('NOx &amp; CO2'!$T$6:$W$10,MATCH($C220,'NOx &amp; CO2'!$R$6:$R$10,1),MATCH(BR$215,'NOx &amp; CO2'!$T$5:$W$5,1))*BQ220</f>
        <v>1.4200000000000008E-2</v>
      </c>
      <c r="BS220" s="350">
        <f>INDEX('NOx &amp; CO2'!$T$6:$W$10,MATCH($C220,'NOx &amp; CO2'!$R$6:$R$10,1),MATCH(BS$215,'NOx &amp; CO2'!$T$5:$W$5,1))*BR220</f>
        <v>1.4200000000000008E-2</v>
      </c>
      <c r="BT220" s="350">
        <f>INDEX('NOx &amp; CO2'!$T$6:$W$10,MATCH($C220,'NOx &amp; CO2'!$R$6:$R$10,1),MATCH(BT$215,'NOx &amp; CO2'!$T$5:$W$5,1))*BS220</f>
        <v>1.4200000000000008E-2</v>
      </c>
      <c r="BU220" s="350">
        <f>INDEX('NOx &amp; CO2'!$T$6:$W$10,MATCH($C220,'NOx &amp; CO2'!$R$6:$R$10,1),MATCH(BU$215,'NOx &amp; CO2'!$T$5:$W$5,1))*BT220</f>
        <v>1.4200000000000008E-2</v>
      </c>
      <c r="BV220" s="350">
        <f>INDEX('NOx &amp; CO2'!$T$6:$W$10,MATCH($C220,'NOx &amp; CO2'!$R$6:$R$10,1),MATCH(BV$215,'NOx &amp; CO2'!$T$5:$W$5,1))*BU220</f>
        <v>1.4200000000000008E-2</v>
      </c>
      <c r="BW220" s="350">
        <f>INDEX('NOx &amp; CO2'!$T$6:$W$10,MATCH($C220,'NOx &amp; CO2'!$R$6:$R$10,1),MATCH(BW$215,'NOx &amp; CO2'!$T$5:$W$5,1))*BV220</f>
        <v>1.4200000000000008E-2</v>
      </c>
      <c r="BX220" s="350">
        <f>INDEX('NOx &amp; CO2'!$T$6:$W$10,MATCH($C220,'NOx &amp; CO2'!$R$6:$R$10,1),MATCH(BX$215,'NOx &amp; CO2'!$T$5:$W$5,1))*BW220</f>
        <v>1.4200000000000008E-2</v>
      </c>
      <c r="BY220" s="350">
        <f>INDEX('NOx &amp; CO2'!$T$6:$W$10,MATCH($C220,'NOx &amp; CO2'!$R$6:$R$10,1),MATCH(BY$215,'NOx &amp; CO2'!$T$5:$W$5,1))*BX220</f>
        <v>1.4200000000000008E-2</v>
      </c>
      <c r="BZ220" s="350">
        <f>INDEX('NOx &amp; CO2'!$T$6:$W$10,MATCH($C220,'NOx &amp; CO2'!$R$6:$R$10,1),MATCH(BZ$215,'NOx &amp; CO2'!$T$5:$W$5,1))*BY220</f>
        <v>1.4200000000000008E-2</v>
      </c>
      <c r="CA220" s="350">
        <f>INDEX('NOx &amp; CO2'!$T$6:$W$10,MATCH($C220,'NOx &amp; CO2'!$R$6:$R$10,1),MATCH(CA$215,'NOx &amp; CO2'!$T$5:$W$5,1))*BZ220</f>
        <v>1.4200000000000008E-2</v>
      </c>
      <c r="CB220" s="350">
        <f>INDEX('NOx &amp; CO2'!$T$6:$W$10,MATCH($C220,'NOx &amp; CO2'!$R$6:$R$10,1),MATCH(CB$215,'NOx &amp; CO2'!$T$5:$W$5,1))*CA220</f>
        <v>1.4200000000000008E-2</v>
      </c>
      <c r="CC220" s="350">
        <f>INDEX('NOx &amp; CO2'!$T$6:$W$10,MATCH($C220,'NOx &amp; CO2'!$R$6:$R$10,1),MATCH(CC$215,'NOx &amp; CO2'!$T$5:$W$5,1))*CB220</f>
        <v>1.4200000000000008E-2</v>
      </c>
      <c r="CD220" s="350">
        <f>INDEX('NOx &amp; CO2'!$T$6:$W$10,MATCH($C220,'NOx &amp; CO2'!$R$6:$R$10,1),MATCH(CD$215,'NOx &amp; CO2'!$T$5:$W$5,1))*CC220</f>
        <v>1.4200000000000008E-2</v>
      </c>
      <c r="CE220" s="350">
        <f>INDEX('NOx &amp; CO2'!$T$6:$W$10,MATCH($C220,'NOx &amp; CO2'!$R$6:$R$10,1),MATCH(CE$215,'NOx &amp; CO2'!$T$5:$W$5,1))*CD220</f>
        <v>1.4200000000000008E-2</v>
      </c>
      <c r="CF220" s="350">
        <f>INDEX('NOx &amp; CO2'!$T$6:$W$10,MATCH($C220,'NOx &amp; CO2'!$R$6:$R$10,1),MATCH(CF$215,'NOx &amp; CO2'!$T$5:$W$5,1))*CE220</f>
        <v>1.4200000000000008E-2</v>
      </c>
      <c r="CG220" s="350">
        <f>INDEX('NOx &amp; CO2'!$T$6:$W$10,MATCH($C220,'NOx &amp; CO2'!$R$6:$R$10,1),MATCH(CG$215,'NOx &amp; CO2'!$T$5:$W$5,1))*CF220</f>
        <v>1.4200000000000008E-2</v>
      </c>
      <c r="CH220" s="350">
        <f>INDEX('NOx &amp; CO2'!$T$6:$W$10,MATCH($C220,'NOx &amp; CO2'!$R$6:$R$10,1),MATCH(CH$215,'NOx &amp; CO2'!$T$5:$W$5,1))*CG220</f>
        <v>1.4200000000000008E-2</v>
      </c>
      <c r="CI220" s="350">
        <f>INDEX('NOx &amp; CO2'!$T$6:$W$10,MATCH($C220,'NOx &amp; CO2'!$R$6:$R$10,1),MATCH(CI$215,'NOx &amp; CO2'!$T$5:$W$5,1))*CH220</f>
        <v>1.4200000000000008E-2</v>
      </c>
      <c r="CJ220" s="350">
        <f>INDEX('NOx &amp; CO2'!$T$6:$W$10,MATCH($C220,'NOx &amp; CO2'!$R$6:$R$10,1),MATCH(CJ$215,'NOx &amp; CO2'!$T$5:$W$5,1))*CI220</f>
        <v>1.4200000000000008E-2</v>
      </c>
      <c r="CK220" s="350">
        <f>INDEX('NOx &amp; CO2'!$T$6:$W$10,MATCH($C220,'NOx &amp; CO2'!$R$6:$R$10,1),MATCH(CK$215,'NOx &amp; CO2'!$T$5:$W$5,1))*CJ220</f>
        <v>1.4200000000000008E-2</v>
      </c>
      <c r="CL220" s="350">
        <f>INDEX('NOx &amp; CO2'!$T$6:$W$10,MATCH($C220,'NOx &amp; CO2'!$R$6:$R$10,1),MATCH(CL$215,'NOx &amp; CO2'!$T$5:$W$5,1))*CK220</f>
        <v>1.4200000000000008E-2</v>
      </c>
      <c r="CM220" s="350">
        <f>INDEX('NOx &amp; CO2'!$T$6:$W$10,MATCH($C220,'NOx &amp; CO2'!$R$6:$R$10,1),MATCH(CM$215,'NOx &amp; CO2'!$T$5:$W$5,1))*CL220</f>
        <v>1.4200000000000008E-2</v>
      </c>
      <c r="CN220" s="350">
        <f>INDEX('NOx &amp; CO2'!$T$6:$W$10,MATCH($C220,'NOx &amp; CO2'!$R$6:$R$10,1),MATCH(CN$215,'NOx &amp; CO2'!$T$5:$W$5,1))*CM220</f>
        <v>1.4200000000000008E-2</v>
      </c>
      <c r="CO220" s="350">
        <f>INDEX('NOx &amp; CO2'!$T$6:$W$10,MATCH($C220,'NOx &amp; CO2'!$R$6:$R$10,1),MATCH(CO$215,'NOx &amp; CO2'!$T$5:$W$5,1))*CN220</f>
        <v>1.4200000000000008E-2</v>
      </c>
      <c r="CP220" s="350">
        <f>INDEX('NOx &amp; CO2'!$T$6:$W$10,MATCH($C220,'NOx &amp; CO2'!$R$6:$R$10,1),MATCH(CP$215,'NOx &amp; CO2'!$T$5:$W$5,1))*CO220</f>
        <v>1.4200000000000008E-2</v>
      </c>
      <c r="CQ220" s="350">
        <f>INDEX('NOx &amp; CO2'!$T$6:$W$10,MATCH($C220,'NOx &amp; CO2'!$R$6:$R$10,1),MATCH(CQ$215,'NOx &amp; CO2'!$T$5:$W$5,1))*CP220</f>
        <v>1.4200000000000008E-2</v>
      </c>
      <c r="CR220" s="350">
        <f>INDEX('NOx &amp; CO2'!$T$6:$W$10,MATCH($C220,'NOx &amp; CO2'!$R$6:$R$10,1),MATCH(CR$215,'NOx &amp; CO2'!$T$5:$W$5,1))*CQ220</f>
        <v>1.4200000000000008E-2</v>
      </c>
      <c r="CS220" s="350">
        <f>INDEX('NOx &amp; CO2'!$T$6:$W$10,MATCH($C220,'NOx &amp; CO2'!$R$6:$R$10,1),MATCH(CS$215,'NOx &amp; CO2'!$T$5:$W$5,1))*CR220</f>
        <v>1.4200000000000008E-2</v>
      </c>
    </row>
    <row r="221" spans="1:97" s="337" customFormat="1" x14ac:dyDescent="0.25">
      <c r="A221" s="337">
        <f t="shared" ref="A221:C221" si="342">A160</f>
        <v>0</v>
      </c>
      <c r="B221" s="337" t="str">
        <f t="shared" si="342"/>
        <v>0 0</v>
      </c>
      <c r="C221" s="344">
        <f t="shared" si="342"/>
        <v>0</v>
      </c>
      <c r="D221" s="350">
        <f>INDEX('NOx &amp; CO2'!$E$6:$I$10,MATCH($C221,'NOx &amp; CO2'!$C$6:$C$10,1),MATCH(D$78,'NOx &amp; CO2'!$E$5:$H$5,1))</f>
        <v>7.17E-2</v>
      </c>
      <c r="E221" s="350">
        <f>INDEX('NOx &amp; CO2'!$T$6:$W$10,MATCH($C221,'NOx &amp; CO2'!$R$6:$R$10,1),MATCH(E$215,'NOx &amp; CO2'!$T$5:$W$5,1))*D221</f>
        <v>6.8558723496039697E-2</v>
      </c>
      <c r="F221" s="350">
        <f>INDEX('NOx &amp; CO2'!$T$6:$W$10,MATCH($C221,'NOx &amp; CO2'!$R$6:$R$10,1),MATCH(F$215,'NOx &amp; CO2'!$T$5:$W$5,1))*E221</f>
        <v>6.5555070675124491E-2</v>
      </c>
      <c r="G221" s="350">
        <f>INDEX('NOx &amp; CO2'!$T$6:$W$10,MATCH($C221,'NOx &amp; CO2'!$R$6:$R$10,1),MATCH(G$215,'NOx &amp; CO2'!$T$5:$W$5,1))*F221</f>
        <v>6.2683012052708514E-2</v>
      </c>
      <c r="H221" s="350">
        <f>INDEX('NOx &amp; CO2'!$T$6:$W$10,MATCH($C221,'NOx &amp; CO2'!$R$6:$R$10,1),MATCH(H$215,'NOx &amp; CO2'!$T$5:$W$5,1))*G221</f>
        <v>5.9936782304331478E-2</v>
      </c>
      <c r="I221" s="350">
        <f>INDEX('NOx &amp; CO2'!$T$6:$W$10,MATCH($C221,'NOx &amp; CO2'!$R$6:$R$10,1),MATCH(I$215,'NOx &amp; CO2'!$T$5:$W$5,1))*H221</f>
        <v>5.7310868692398702E-2</v>
      </c>
      <c r="J221" s="350">
        <f>INDEX('NOx &amp; CO2'!$T$6:$W$10,MATCH($C221,'NOx &amp; CO2'!$R$6:$R$10,1),MATCH(J$215,'NOx &amp; CO2'!$T$5:$W$5,1))*I221</f>
        <v>5.4800000000000008E-2</v>
      </c>
      <c r="K221" s="350">
        <f>INDEX('NOx &amp; CO2'!$T$6:$W$10,MATCH($C221,'NOx &amp; CO2'!$R$6:$R$10,1),MATCH(K$215,'NOx &amp; CO2'!$T$5:$W$5,1))*J221</f>
        <v>5.268069525177068E-2</v>
      </c>
      <c r="L221" s="350">
        <f>INDEX('NOx &amp; CO2'!$T$6:$W$10,MATCH($C221,'NOx &amp; CO2'!$R$6:$R$10,1),MATCH(L$215,'NOx &amp; CO2'!$T$5:$W$5,1))*K221</f>
        <v>5.0643351317699516E-2</v>
      </c>
      <c r="M221" s="350">
        <f>INDEX('NOx &amp; CO2'!$T$6:$W$10,MATCH($C221,'NOx &amp; CO2'!$R$6:$R$10,1),MATCH(M$215,'NOx &amp; CO2'!$T$5:$W$5,1))*L221</f>
        <v>4.8684798490804503E-2</v>
      </c>
      <c r="N221" s="350">
        <f>INDEX('NOx &amp; CO2'!$T$6:$W$10,MATCH($C221,'NOx &amp; CO2'!$R$6:$R$10,1),MATCH(N$215,'NOx &amp; CO2'!$T$5:$W$5,1))*M221</f>
        <v>4.6801989647590088E-2</v>
      </c>
      <c r="O221" s="350">
        <f>INDEX('NOx &amp; CO2'!$T$6:$W$10,MATCH($C221,'NOx &amp; CO2'!$R$6:$R$10,1),MATCH(O$215,'NOx &amp; CO2'!$T$5:$W$5,1))*N221</f>
        <v>4.4991995507321518E-2</v>
      </c>
      <c r="P221" s="350">
        <f>INDEX('NOx &amp; CO2'!$T$6:$W$10,MATCH($C221,'NOx &amp; CO2'!$R$6:$R$10,1),MATCH(P$215,'NOx &amp; CO2'!$T$5:$W$5,1))*O221</f>
        <v>4.3252000074639418E-2</v>
      </c>
      <c r="Q221" s="350">
        <f>INDEX('NOx &amp; CO2'!$T$6:$W$10,MATCH($C221,'NOx &amp; CO2'!$R$6:$R$10,1),MATCH(Q$215,'NOx &amp; CO2'!$T$5:$W$5,1))*P221</f>
        <v>4.1579296258424117E-2</v>
      </c>
      <c r="R221" s="350">
        <f>INDEX('NOx &amp; CO2'!$T$6:$W$10,MATCH($C221,'NOx &amp; CO2'!$R$6:$R$10,1),MATCH(R$215,'NOx &amp; CO2'!$T$5:$W$5,1))*Q221</f>
        <v>3.9971281660093602E-2</v>
      </c>
      <c r="S221" s="350">
        <f>INDEX('NOx &amp; CO2'!$T$6:$W$10,MATCH($C221,'NOx &amp; CO2'!$R$6:$R$10,1),MATCH(S$215,'NOx &amp; CO2'!$T$5:$W$5,1))*R221</f>
        <v>3.8425454524782507E-2</v>
      </c>
      <c r="T221" s="350">
        <f>INDEX('NOx &amp; CO2'!$T$6:$W$10,MATCH($C221,'NOx &amp; CO2'!$R$6:$R$10,1),MATCH(T$215,'NOx &amp; CO2'!$T$5:$W$5,1))*S221</f>
        <v>3.6939409849102912E-2</v>
      </c>
      <c r="U221" s="350">
        <f>INDEX('NOx &amp; CO2'!$T$6:$W$10,MATCH($C221,'NOx &amp; CO2'!$R$6:$R$10,1),MATCH(U$215,'NOx &amp; CO2'!$T$5:$W$5,1))*T221</f>
        <v>3.5510835639431505E-2</v>
      </c>
      <c r="V221" s="350">
        <f>INDEX('NOx &amp; CO2'!$T$6:$W$10,MATCH($C221,'NOx &amp; CO2'!$R$6:$R$10,1),MATCH(V$215,'NOx &amp; CO2'!$T$5:$W$5,1))*U221</f>
        <v>3.4137509314901608E-2</v>
      </c>
      <c r="W221" s="350">
        <f>INDEX('NOx &amp; CO2'!$T$6:$W$10,MATCH($C221,'NOx &amp; CO2'!$R$6:$R$10,1),MATCH(W$215,'NOx &amp; CO2'!$T$5:$W$5,1))*V221</f>
        <v>3.2817294249503907E-2</v>
      </c>
      <c r="X221" s="350">
        <f>INDEX('NOx &amp; CO2'!$T$6:$W$10,MATCH($C221,'NOx &amp; CO2'!$R$6:$R$10,1),MATCH(X$215,'NOx &amp; CO2'!$T$5:$W$5,1))*W221</f>
        <v>3.1548136447916084E-2</v>
      </c>
      <c r="Y221" s="350">
        <f>INDEX('NOx &amp; CO2'!$T$6:$W$10,MATCH($C221,'NOx &amp; CO2'!$R$6:$R$10,1),MATCH(Y$215,'NOx &amp; CO2'!$T$5:$W$5,1))*X221</f>
        <v>3.0328061349889527E-2</v>
      </c>
      <c r="Z221" s="350">
        <f>INDEX('NOx &amp; CO2'!$T$6:$W$10,MATCH($C221,'NOx &amp; CO2'!$R$6:$R$10,1),MATCH(Z$215,'NOx &amp; CO2'!$T$5:$W$5,1))*Y221</f>
        <v>2.9155170758221438E-2</v>
      </c>
      <c r="AA221" s="350">
        <f>INDEX('NOx &amp; CO2'!$T$6:$W$10,MATCH($C221,'NOx &amp; CO2'!$R$6:$R$10,1),MATCH(AA$215,'NOx &amp; CO2'!$T$5:$W$5,1))*Z221</f>
        <v>2.8027639885532835E-2</v>
      </c>
      <c r="AB221" s="350">
        <f>INDEX('NOx &amp; CO2'!$T$6:$W$10,MATCH($C221,'NOx &amp; CO2'!$R$6:$R$10,1),MATCH(AB$215,'NOx &amp; CO2'!$T$5:$W$5,1))*AA221</f>
        <v>2.6943714515257809E-2</v>
      </c>
      <c r="AC221" s="350">
        <f>INDEX('NOx &amp; CO2'!$T$6:$W$10,MATCH($C221,'NOx &amp; CO2'!$R$6:$R$10,1),MATCH(AC$215,'NOx &amp; CO2'!$T$5:$W$5,1))*AB221</f>
        <v>2.5901708272427128E-2</v>
      </c>
      <c r="AD221" s="350">
        <f>INDEX('NOx &amp; CO2'!$T$6:$W$10,MATCH($C221,'NOx &amp; CO2'!$R$6:$R$10,1),MATCH(AD$215,'NOx &amp; CO2'!$T$5:$W$5,1))*AC221</f>
        <v>2.4900000000000019E-2</v>
      </c>
      <c r="AE221" s="350">
        <f>INDEX('NOx &amp; CO2'!$T$6:$W$10,MATCH($C221,'NOx &amp; CO2'!$R$6:$R$10,1),MATCH(AE$215,'NOx &amp; CO2'!$T$5:$W$5,1))*AD221</f>
        <v>2.4210502134589099E-2</v>
      </c>
      <c r="AF221" s="350">
        <f>INDEX('NOx &amp; CO2'!$T$6:$W$10,MATCH($C221,'NOx &amp; CO2'!$R$6:$R$10,1),MATCH(AF$215,'NOx &amp; CO2'!$T$5:$W$5,1))*AE221</f>
        <v>2.3540096932086061E-2</v>
      </c>
      <c r="AG221" s="350">
        <f>INDEX('NOx &amp; CO2'!$T$6:$W$10,MATCH($C221,'NOx &amp; CO2'!$R$6:$R$10,1),MATCH(AG$215,'NOx &amp; CO2'!$T$5:$W$5,1))*AF221</f>
        <v>2.2888255703723031E-2</v>
      </c>
      <c r="AH221" s="350">
        <f>INDEX('NOx &amp; CO2'!$T$6:$W$10,MATCH($C221,'NOx &amp; CO2'!$R$6:$R$10,1),MATCH(AH$215,'NOx &amp; CO2'!$T$5:$W$5,1))*AG221</f>
        <v>2.2254464400482215E-2</v>
      </c>
      <c r="AI221" s="350">
        <f>INDEX('NOx &amp; CO2'!$T$6:$W$10,MATCH($C221,'NOx &amp; CO2'!$R$6:$R$10,1),MATCH(AI$215,'NOx &amp; CO2'!$T$5:$W$5,1))*AH221</f>
        <v>2.1638223207711301E-2</v>
      </c>
      <c r="AJ221" s="350">
        <f>INDEX('NOx &amp; CO2'!$T$6:$W$10,MATCH($C221,'NOx &amp; CO2'!$R$6:$R$10,1),MATCH(AJ$215,'NOx &amp; CO2'!$T$5:$W$5,1))*AI221</f>
        <v>2.1039046150964236E-2</v>
      </c>
      <c r="AK221" s="350">
        <f>INDEX('NOx &amp; CO2'!$T$6:$W$10,MATCH($C221,'NOx &amp; CO2'!$R$6:$R$10,1),MATCH(AK$215,'NOx &amp; CO2'!$T$5:$W$5,1))*AJ221</f>
        <v>2.0456460712756541E-2</v>
      </c>
      <c r="AL221" s="350">
        <f>INDEX('NOx &amp; CO2'!$T$6:$W$10,MATCH($C221,'NOx &amp; CO2'!$R$6:$R$10,1),MATCH(AL$215,'NOx &amp; CO2'!$T$5:$W$5,1))*AK221</f>
        <v>1.9890007459932926E-2</v>
      </c>
      <c r="AM221" s="350">
        <f>INDEX('NOx &amp; CO2'!$T$6:$W$10,MATCH($C221,'NOx &amp; CO2'!$R$6:$R$10,1),MATCH(AM$215,'NOx &amp; CO2'!$T$5:$W$5,1))*AL221</f>
        <v>1.9339239681353367E-2</v>
      </c>
      <c r="AN221" s="350">
        <f>INDEX('NOx &amp; CO2'!$T$6:$W$10,MATCH($C221,'NOx &amp; CO2'!$R$6:$R$10,1),MATCH(AN$215,'NOx &amp; CO2'!$T$5:$W$5,1))*AM221</f>
        <v>1.8803723035611869E-2</v>
      </c>
      <c r="AO221" s="350">
        <f>INDEX('NOx &amp; CO2'!$T$6:$W$10,MATCH($C221,'NOx &amp; CO2'!$R$6:$R$10,1),MATCH(AO$215,'NOx &amp; CO2'!$T$5:$W$5,1))*AN221</f>
        <v>1.8283035208510164E-2</v>
      </c>
      <c r="AP221" s="350">
        <f>INDEX('NOx &amp; CO2'!$T$6:$W$10,MATCH($C221,'NOx &amp; CO2'!$R$6:$R$10,1),MATCH(AP$215,'NOx &amp; CO2'!$T$5:$W$5,1))*AO221</f>
        <v>1.777676558001617E-2</v>
      </c>
      <c r="AQ221" s="350">
        <f>INDEX('NOx &amp; CO2'!$T$6:$W$10,MATCH($C221,'NOx &amp; CO2'!$R$6:$R$10,1),MATCH(AQ$215,'NOx &amp; CO2'!$T$5:$W$5,1))*AP221</f>
        <v>1.7284514900444626E-2</v>
      </c>
      <c r="AR221" s="350">
        <f>INDEX('NOx &amp; CO2'!$T$6:$W$10,MATCH($C221,'NOx &amp; CO2'!$R$6:$R$10,1),MATCH(AR$215,'NOx &amp; CO2'!$T$5:$W$5,1))*AQ221</f>
        <v>1.6805894975604474E-2</v>
      </c>
      <c r="AS221" s="350">
        <f>INDEX('NOx &amp; CO2'!$T$6:$W$10,MATCH($C221,'NOx &amp; CO2'!$R$6:$R$10,1),MATCH(AS$215,'NOx &amp; CO2'!$T$5:$W$5,1))*AR221</f>
        <v>1.6340528360664741E-2</v>
      </c>
      <c r="AT221" s="350">
        <f>INDEX('NOx &amp; CO2'!$T$6:$W$10,MATCH($C221,'NOx &amp; CO2'!$R$6:$R$10,1),MATCH(AT$215,'NOx &amp; CO2'!$T$5:$W$5,1))*AS221</f>
        <v>1.5888048062497474E-2</v>
      </c>
      <c r="AU221" s="350">
        <f>INDEX('NOx &amp; CO2'!$T$6:$W$10,MATCH($C221,'NOx &amp; CO2'!$R$6:$R$10,1),MATCH(AU$215,'NOx &amp; CO2'!$T$5:$W$5,1))*AT221</f>
        <v>1.5448097250263013E-2</v>
      </c>
      <c r="AV221" s="350">
        <f>INDEX('NOx &amp; CO2'!$T$6:$W$10,MATCH($C221,'NOx &amp; CO2'!$R$6:$R$10,1),MATCH(AV$215,'NOx &amp; CO2'!$T$5:$W$5,1))*AU221</f>
        <v>1.5020328974009333E-2</v>
      </c>
      <c r="AW221" s="350">
        <f>INDEX('NOx &amp; CO2'!$T$6:$W$10,MATCH($C221,'NOx &amp; CO2'!$R$6:$R$10,1),MATCH(AW$215,'NOx &amp; CO2'!$T$5:$W$5,1))*AV221</f>
        <v>1.4604405891063581E-2</v>
      </c>
      <c r="AX221" s="350">
        <f>INDEX('NOx &amp; CO2'!$T$6:$W$10,MATCH($C221,'NOx &amp; CO2'!$R$6:$R$10,1),MATCH(AX$215,'NOx &amp; CO2'!$T$5:$W$5,1))*AW221</f>
        <v>1.4200000000000008E-2</v>
      </c>
      <c r="AY221" s="350">
        <f>INDEX('NOx &amp; CO2'!$T$6:$W$10,MATCH($C221,'NOx &amp; CO2'!$R$6:$R$10,1),MATCH(AY$215,'NOx &amp; CO2'!$T$5:$W$5,1))*AX221</f>
        <v>1.4200000000000008E-2</v>
      </c>
      <c r="AZ221" s="350">
        <f>INDEX('NOx &amp; CO2'!$T$6:$W$10,MATCH($C221,'NOx &amp; CO2'!$R$6:$R$10,1),MATCH(AZ$215,'NOx &amp; CO2'!$T$5:$W$5,1))*AY221</f>
        <v>1.4200000000000008E-2</v>
      </c>
      <c r="BA221" s="350">
        <f>INDEX('NOx &amp; CO2'!$T$6:$W$10,MATCH($C221,'NOx &amp; CO2'!$R$6:$R$10,1),MATCH(BA$215,'NOx &amp; CO2'!$T$5:$W$5,1))*AZ221</f>
        <v>1.4200000000000008E-2</v>
      </c>
      <c r="BB221" s="350">
        <f>INDEX('NOx &amp; CO2'!$T$6:$W$10,MATCH($C221,'NOx &amp; CO2'!$R$6:$R$10,1),MATCH(BB$215,'NOx &amp; CO2'!$T$5:$W$5,1))*BA221</f>
        <v>1.4200000000000008E-2</v>
      </c>
      <c r="BC221" s="350">
        <f>INDEX('NOx &amp; CO2'!$T$6:$W$10,MATCH($C221,'NOx &amp; CO2'!$R$6:$R$10,1),MATCH(BC$215,'NOx &amp; CO2'!$T$5:$W$5,1))*BB221</f>
        <v>1.4200000000000008E-2</v>
      </c>
      <c r="BD221" s="350">
        <f>INDEX('NOx &amp; CO2'!$T$6:$W$10,MATCH($C221,'NOx &amp; CO2'!$R$6:$R$10,1),MATCH(BD$215,'NOx &amp; CO2'!$T$5:$W$5,1))*BC221</f>
        <v>1.4200000000000008E-2</v>
      </c>
      <c r="BE221" s="350">
        <f>INDEX('NOx &amp; CO2'!$T$6:$W$10,MATCH($C221,'NOx &amp; CO2'!$R$6:$R$10,1),MATCH(BE$215,'NOx &amp; CO2'!$T$5:$W$5,1))*BD221</f>
        <v>1.4200000000000008E-2</v>
      </c>
      <c r="BF221" s="350">
        <f>INDEX('NOx &amp; CO2'!$T$6:$W$10,MATCH($C221,'NOx &amp; CO2'!$R$6:$R$10,1),MATCH(BF$215,'NOx &amp; CO2'!$T$5:$W$5,1))*BE221</f>
        <v>1.4200000000000008E-2</v>
      </c>
      <c r="BG221" s="350">
        <f>INDEX('NOx &amp; CO2'!$T$6:$W$10,MATCH($C221,'NOx &amp; CO2'!$R$6:$R$10,1),MATCH(BG$215,'NOx &amp; CO2'!$T$5:$W$5,1))*BF221</f>
        <v>1.4200000000000008E-2</v>
      </c>
      <c r="BH221" s="350">
        <f>INDEX('NOx &amp; CO2'!$T$6:$W$10,MATCH($C221,'NOx &amp; CO2'!$R$6:$R$10,1),MATCH(BH$215,'NOx &amp; CO2'!$T$5:$W$5,1))*BG221</f>
        <v>1.4200000000000008E-2</v>
      </c>
      <c r="BI221" s="350">
        <f>INDEX('NOx &amp; CO2'!$T$6:$W$10,MATCH($C221,'NOx &amp; CO2'!$R$6:$R$10,1),MATCH(BI$215,'NOx &amp; CO2'!$T$5:$W$5,1))*BH221</f>
        <v>1.4200000000000008E-2</v>
      </c>
      <c r="BJ221" s="350">
        <f>INDEX('NOx &amp; CO2'!$T$6:$W$10,MATCH($C221,'NOx &amp; CO2'!$R$6:$R$10,1),MATCH(BJ$215,'NOx &amp; CO2'!$T$5:$W$5,1))*BI221</f>
        <v>1.4200000000000008E-2</v>
      </c>
      <c r="BK221" s="350">
        <f>INDEX('NOx &amp; CO2'!$T$6:$W$10,MATCH($C221,'NOx &amp; CO2'!$R$6:$R$10,1),MATCH(BK$215,'NOx &amp; CO2'!$T$5:$W$5,1))*BJ221</f>
        <v>1.4200000000000008E-2</v>
      </c>
      <c r="BL221" s="350">
        <f>INDEX('NOx &amp; CO2'!$T$6:$W$10,MATCH($C221,'NOx &amp; CO2'!$R$6:$R$10,1),MATCH(BL$215,'NOx &amp; CO2'!$T$5:$W$5,1))*BK221</f>
        <v>1.4200000000000008E-2</v>
      </c>
      <c r="BM221" s="350">
        <f>INDEX('NOx &amp; CO2'!$T$6:$W$10,MATCH($C221,'NOx &amp; CO2'!$R$6:$R$10,1),MATCH(BM$215,'NOx &amp; CO2'!$T$5:$W$5,1))*BL221</f>
        <v>1.4200000000000008E-2</v>
      </c>
      <c r="BN221" s="350">
        <f>INDEX('NOx &amp; CO2'!$T$6:$W$10,MATCH($C221,'NOx &amp; CO2'!$R$6:$R$10,1),MATCH(BN$215,'NOx &amp; CO2'!$T$5:$W$5,1))*BM221</f>
        <v>1.4200000000000008E-2</v>
      </c>
      <c r="BO221" s="350">
        <f>INDEX('NOx &amp; CO2'!$T$6:$W$10,MATCH($C221,'NOx &amp; CO2'!$R$6:$R$10,1),MATCH(BO$215,'NOx &amp; CO2'!$T$5:$W$5,1))*BN221</f>
        <v>1.4200000000000008E-2</v>
      </c>
      <c r="BP221" s="350">
        <f>INDEX('NOx &amp; CO2'!$T$6:$W$10,MATCH($C221,'NOx &amp; CO2'!$R$6:$R$10,1),MATCH(BP$215,'NOx &amp; CO2'!$T$5:$W$5,1))*BO221</f>
        <v>1.4200000000000008E-2</v>
      </c>
      <c r="BQ221" s="350">
        <f>INDEX('NOx &amp; CO2'!$T$6:$W$10,MATCH($C221,'NOx &amp; CO2'!$R$6:$R$10,1),MATCH(BQ$215,'NOx &amp; CO2'!$T$5:$W$5,1))*BP221</f>
        <v>1.4200000000000008E-2</v>
      </c>
      <c r="BR221" s="350">
        <f>INDEX('NOx &amp; CO2'!$T$6:$W$10,MATCH($C221,'NOx &amp; CO2'!$R$6:$R$10,1),MATCH(BR$215,'NOx &amp; CO2'!$T$5:$W$5,1))*BQ221</f>
        <v>1.4200000000000008E-2</v>
      </c>
      <c r="BS221" s="350">
        <f>INDEX('NOx &amp; CO2'!$T$6:$W$10,MATCH($C221,'NOx &amp; CO2'!$R$6:$R$10,1),MATCH(BS$215,'NOx &amp; CO2'!$T$5:$W$5,1))*BR221</f>
        <v>1.4200000000000008E-2</v>
      </c>
      <c r="BT221" s="350">
        <f>INDEX('NOx &amp; CO2'!$T$6:$W$10,MATCH($C221,'NOx &amp; CO2'!$R$6:$R$10,1),MATCH(BT$215,'NOx &amp; CO2'!$T$5:$W$5,1))*BS221</f>
        <v>1.4200000000000008E-2</v>
      </c>
      <c r="BU221" s="350">
        <f>INDEX('NOx &amp; CO2'!$T$6:$W$10,MATCH($C221,'NOx &amp; CO2'!$R$6:$R$10,1),MATCH(BU$215,'NOx &amp; CO2'!$T$5:$W$5,1))*BT221</f>
        <v>1.4200000000000008E-2</v>
      </c>
      <c r="BV221" s="350">
        <f>INDEX('NOx &amp; CO2'!$T$6:$W$10,MATCH($C221,'NOx &amp; CO2'!$R$6:$R$10,1),MATCH(BV$215,'NOx &amp; CO2'!$T$5:$W$5,1))*BU221</f>
        <v>1.4200000000000008E-2</v>
      </c>
      <c r="BW221" s="350">
        <f>INDEX('NOx &amp; CO2'!$T$6:$W$10,MATCH($C221,'NOx &amp; CO2'!$R$6:$R$10,1),MATCH(BW$215,'NOx &amp; CO2'!$T$5:$W$5,1))*BV221</f>
        <v>1.4200000000000008E-2</v>
      </c>
      <c r="BX221" s="350">
        <f>INDEX('NOx &amp; CO2'!$T$6:$W$10,MATCH($C221,'NOx &amp; CO2'!$R$6:$R$10,1),MATCH(BX$215,'NOx &amp; CO2'!$T$5:$W$5,1))*BW221</f>
        <v>1.4200000000000008E-2</v>
      </c>
      <c r="BY221" s="350">
        <f>INDEX('NOx &amp; CO2'!$T$6:$W$10,MATCH($C221,'NOx &amp; CO2'!$R$6:$R$10,1),MATCH(BY$215,'NOx &amp; CO2'!$T$5:$W$5,1))*BX221</f>
        <v>1.4200000000000008E-2</v>
      </c>
      <c r="BZ221" s="350">
        <f>INDEX('NOx &amp; CO2'!$T$6:$W$10,MATCH($C221,'NOx &amp; CO2'!$R$6:$R$10,1),MATCH(BZ$215,'NOx &amp; CO2'!$T$5:$W$5,1))*BY221</f>
        <v>1.4200000000000008E-2</v>
      </c>
      <c r="CA221" s="350">
        <f>INDEX('NOx &amp; CO2'!$T$6:$W$10,MATCH($C221,'NOx &amp; CO2'!$R$6:$R$10,1),MATCH(CA$215,'NOx &amp; CO2'!$T$5:$W$5,1))*BZ221</f>
        <v>1.4200000000000008E-2</v>
      </c>
      <c r="CB221" s="350">
        <f>INDEX('NOx &amp; CO2'!$T$6:$W$10,MATCH($C221,'NOx &amp; CO2'!$R$6:$R$10,1),MATCH(CB$215,'NOx &amp; CO2'!$T$5:$W$5,1))*CA221</f>
        <v>1.4200000000000008E-2</v>
      </c>
      <c r="CC221" s="350">
        <f>INDEX('NOx &amp; CO2'!$T$6:$W$10,MATCH($C221,'NOx &amp; CO2'!$R$6:$R$10,1),MATCH(CC$215,'NOx &amp; CO2'!$T$5:$W$5,1))*CB221</f>
        <v>1.4200000000000008E-2</v>
      </c>
      <c r="CD221" s="350">
        <f>INDEX('NOx &amp; CO2'!$T$6:$W$10,MATCH($C221,'NOx &amp; CO2'!$R$6:$R$10,1),MATCH(CD$215,'NOx &amp; CO2'!$T$5:$W$5,1))*CC221</f>
        <v>1.4200000000000008E-2</v>
      </c>
      <c r="CE221" s="350">
        <f>INDEX('NOx &amp; CO2'!$T$6:$W$10,MATCH($C221,'NOx &amp; CO2'!$R$6:$R$10,1),MATCH(CE$215,'NOx &amp; CO2'!$T$5:$W$5,1))*CD221</f>
        <v>1.4200000000000008E-2</v>
      </c>
      <c r="CF221" s="350">
        <f>INDEX('NOx &amp; CO2'!$T$6:$W$10,MATCH($C221,'NOx &amp; CO2'!$R$6:$R$10,1),MATCH(CF$215,'NOx &amp; CO2'!$T$5:$W$5,1))*CE221</f>
        <v>1.4200000000000008E-2</v>
      </c>
      <c r="CG221" s="350">
        <f>INDEX('NOx &amp; CO2'!$T$6:$W$10,MATCH($C221,'NOx &amp; CO2'!$R$6:$R$10,1),MATCH(CG$215,'NOx &amp; CO2'!$T$5:$W$5,1))*CF221</f>
        <v>1.4200000000000008E-2</v>
      </c>
      <c r="CH221" s="350">
        <f>INDEX('NOx &amp; CO2'!$T$6:$W$10,MATCH($C221,'NOx &amp; CO2'!$R$6:$R$10,1),MATCH(CH$215,'NOx &amp; CO2'!$T$5:$W$5,1))*CG221</f>
        <v>1.4200000000000008E-2</v>
      </c>
      <c r="CI221" s="350">
        <f>INDEX('NOx &amp; CO2'!$T$6:$W$10,MATCH($C221,'NOx &amp; CO2'!$R$6:$R$10,1),MATCH(CI$215,'NOx &amp; CO2'!$T$5:$W$5,1))*CH221</f>
        <v>1.4200000000000008E-2</v>
      </c>
      <c r="CJ221" s="350">
        <f>INDEX('NOx &amp; CO2'!$T$6:$W$10,MATCH($C221,'NOx &amp; CO2'!$R$6:$R$10,1),MATCH(CJ$215,'NOx &amp; CO2'!$T$5:$W$5,1))*CI221</f>
        <v>1.4200000000000008E-2</v>
      </c>
      <c r="CK221" s="350">
        <f>INDEX('NOx &amp; CO2'!$T$6:$W$10,MATCH($C221,'NOx &amp; CO2'!$R$6:$R$10,1),MATCH(CK$215,'NOx &amp; CO2'!$T$5:$W$5,1))*CJ221</f>
        <v>1.4200000000000008E-2</v>
      </c>
      <c r="CL221" s="350">
        <f>INDEX('NOx &amp; CO2'!$T$6:$W$10,MATCH($C221,'NOx &amp; CO2'!$R$6:$R$10,1),MATCH(CL$215,'NOx &amp; CO2'!$T$5:$W$5,1))*CK221</f>
        <v>1.4200000000000008E-2</v>
      </c>
      <c r="CM221" s="350">
        <f>INDEX('NOx &amp; CO2'!$T$6:$W$10,MATCH($C221,'NOx &amp; CO2'!$R$6:$R$10,1),MATCH(CM$215,'NOx &amp; CO2'!$T$5:$W$5,1))*CL221</f>
        <v>1.4200000000000008E-2</v>
      </c>
      <c r="CN221" s="350">
        <f>INDEX('NOx &amp; CO2'!$T$6:$W$10,MATCH($C221,'NOx &amp; CO2'!$R$6:$R$10,1),MATCH(CN$215,'NOx &amp; CO2'!$T$5:$W$5,1))*CM221</f>
        <v>1.4200000000000008E-2</v>
      </c>
      <c r="CO221" s="350">
        <f>INDEX('NOx &amp; CO2'!$T$6:$W$10,MATCH($C221,'NOx &amp; CO2'!$R$6:$R$10,1),MATCH(CO$215,'NOx &amp; CO2'!$T$5:$W$5,1))*CN221</f>
        <v>1.4200000000000008E-2</v>
      </c>
      <c r="CP221" s="350">
        <f>INDEX('NOx &amp; CO2'!$T$6:$W$10,MATCH($C221,'NOx &amp; CO2'!$R$6:$R$10,1),MATCH(CP$215,'NOx &amp; CO2'!$T$5:$W$5,1))*CO221</f>
        <v>1.4200000000000008E-2</v>
      </c>
      <c r="CQ221" s="350">
        <f>INDEX('NOx &amp; CO2'!$T$6:$W$10,MATCH($C221,'NOx &amp; CO2'!$R$6:$R$10,1),MATCH(CQ$215,'NOx &amp; CO2'!$T$5:$W$5,1))*CP221</f>
        <v>1.4200000000000008E-2</v>
      </c>
      <c r="CR221" s="350">
        <f>INDEX('NOx &amp; CO2'!$T$6:$W$10,MATCH($C221,'NOx &amp; CO2'!$R$6:$R$10,1),MATCH(CR$215,'NOx &amp; CO2'!$T$5:$W$5,1))*CQ221</f>
        <v>1.4200000000000008E-2</v>
      </c>
      <c r="CS221" s="350">
        <f>INDEX('NOx &amp; CO2'!$T$6:$W$10,MATCH($C221,'NOx &amp; CO2'!$R$6:$R$10,1),MATCH(CS$215,'NOx &amp; CO2'!$T$5:$W$5,1))*CR221</f>
        <v>1.4200000000000008E-2</v>
      </c>
    </row>
    <row r="222" spans="1:97" s="337" customFormat="1" x14ac:dyDescent="0.25">
      <c r="A222" s="337">
        <f t="shared" ref="A222:C222" si="343">A161</f>
        <v>0</v>
      </c>
      <c r="B222" s="337" t="str">
        <f t="shared" si="343"/>
        <v>0 0</v>
      </c>
      <c r="C222" s="344">
        <f t="shared" si="343"/>
        <v>0</v>
      </c>
      <c r="D222" s="350">
        <f>INDEX('NOx &amp; CO2'!$E$6:$I$10,MATCH($C222,'NOx &amp; CO2'!$C$6:$C$10,1),MATCH(D$78,'NOx &amp; CO2'!$E$5:$H$5,1))</f>
        <v>7.17E-2</v>
      </c>
      <c r="E222" s="350">
        <f>INDEX('NOx &amp; CO2'!$T$6:$W$10,MATCH($C222,'NOx &amp; CO2'!$R$6:$R$10,1),MATCH(E$215,'NOx &amp; CO2'!$T$5:$W$5,1))*D222</f>
        <v>6.8558723496039697E-2</v>
      </c>
      <c r="F222" s="350">
        <f>INDEX('NOx &amp; CO2'!$T$6:$W$10,MATCH($C222,'NOx &amp; CO2'!$R$6:$R$10,1),MATCH(F$215,'NOx &amp; CO2'!$T$5:$W$5,1))*E222</f>
        <v>6.5555070675124491E-2</v>
      </c>
      <c r="G222" s="350">
        <f>INDEX('NOx &amp; CO2'!$T$6:$W$10,MATCH($C222,'NOx &amp; CO2'!$R$6:$R$10,1),MATCH(G$215,'NOx &amp; CO2'!$T$5:$W$5,1))*F222</f>
        <v>6.2683012052708514E-2</v>
      </c>
      <c r="H222" s="350">
        <f>INDEX('NOx &amp; CO2'!$T$6:$W$10,MATCH($C222,'NOx &amp; CO2'!$R$6:$R$10,1),MATCH(H$215,'NOx &amp; CO2'!$T$5:$W$5,1))*G222</f>
        <v>5.9936782304331478E-2</v>
      </c>
      <c r="I222" s="350">
        <f>INDEX('NOx &amp; CO2'!$T$6:$W$10,MATCH($C222,'NOx &amp; CO2'!$R$6:$R$10,1),MATCH(I$215,'NOx &amp; CO2'!$T$5:$W$5,1))*H222</f>
        <v>5.7310868692398702E-2</v>
      </c>
      <c r="J222" s="350">
        <f>INDEX('NOx &amp; CO2'!$T$6:$W$10,MATCH($C222,'NOx &amp; CO2'!$R$6:$R$10,1),MATCH(J$215,'NOx &amp; CO2'!$T$5:$W$5,1))*I222</f>
        <v>5.4800000000000008E-2</v>
      </c>
      <c r="K222" s="350">
        <f>INDEX('NOx &amp; CO2'!$T$6:$W$10,MATCH($C222,'NOx &amp; CO2'!$R$6:$R$10,1),MATCH(K$215,'NOx &amp; CO2'!$T$5:$W$5,1))*J222</f>
        <v>5.268069525177068E-2</v>
      </c>
      <c r="L222" s="350">
        <f>INDEX('NOx &amp; CO2'!$T$6:$W$10,MATCH($C222,'NOx &amp; CO2'!$R$6:$R$10,1),MATCH(L$215,'NOx &amp; CO2'!$T$5:$W$5,1))*K222</f>
        <v>5.0643351317699516E-2</v>
      </c>
      <c r="M222" s="350">
        <f>INDEX('NOx &amp; CO2'!$T$6:$W$10,MATCH($C222,'NOx &amp; CO2'!$R$6:$R$10,1),MATCH(M$215,'NOx &amp; CO2'!$T$5:$W$5,1))*L222</f>
        <v>4.8684798490804503E-2</v>
      </c>
      <c r="N222" s="350">
        <f>INDEX('NOx &amp; CO2'!$T$6:$W$10,MATCH($C222,'NOx &amp; CO2'!$R$6:$R$10,1),MATCH(N$215,'NOx &amp; CO2'!$T$5:$W$5,1))*M222</f>
        <v>4.6801989647590088E-2</v>
      </c>
      <c r="O222" s="350">
        <f>INDEX('NOx &amp; CO2'!$T$6:$W$10,MATCH($C222,'NOx &amp; CO2'!$R$6:$R$10,1),MATCH(O$215,'NOx &amp; CO2'!$T$5:$W$5,1))*N222</f>
        <v>4.4991995507321518E-2</v>
      </c>
      <c r="P222" s="350">
        <f>INDEX('NOx &amp; CO2'!$T$6:$W$10,MATCH($C222,'NOx &amp; CO2'!$R$6:$R$10,1),MATCH(P$215,'NOx &amp; CO2'!$T$5:$W$5,1))*O222</f>
        <v>4.3252000074639418E-2</v>
      </c>
      <c r="Q222" s="350">
        <f>INDEX('NOx &amp; CO2'!$T$6:$W$10,MATCH($C222,'NOx &amp; CO2'!$R$6:$R$10,1),MATCH(Q$215,'NOx &amp; CO2'!$T$5:$W$5,1))*P222</f>
        <v>4.1579296258424117E-2</v>
      </c>
      <c r="R222" s="350">
        <f>INDEX('NOx &amp; CO2'!$T$6:$W$10,MATCH($C222,'NOx &amp; CO2'!$R$6:$R$10,1),MATCH(R$215,'NOx &amp; CO2'!$T$5:$W$5,1))*Q222</f>
        <v>3.9971281660093602E-2</v>
      </c>
      <c r="S222" s="350">
        <f>INDEX('NOx &amp; CO2'!$T$6:$W$10,MATCH($C222,'NOx &amp; CO2'!$R$6:$R$10,1),MATCH(S$215,'NOx &amp; CO2'!$T$5:$W$5,1))*R222</f>
        <v>3.8425454524782507E-2</v>
      </c>
      <c r="T222" s="350">
        <f>INDEX('NOx &amp; CO2'!$T$6:$W$10,MATCH($C222,'NOx &amp; CO2'!$R$6:$R$10,1),MATCH(T$215,'NOx &amp; CO2'!$T$5:$W$5,1))*S222</f>
        <v>3.6939409849102912E-2</v>
      </c>
      <c r="U222" s="350">
        <f>INDEX('NOx &amp; CO2'!$T$6:$W$10,MATCH($C222,'NOx &amp; CO2'!$R$6:$R$10,1),MATCH(U$215,'NOx &amp; CO2'!$T$5:$W$5,1))*T222</f>
        <v>3.5510835639431505E-2</v>
      </c>
      <c r="V222" s="350">
        <f>INDEX('NOx &amp; CO2'!$T$6:$W$10,MATCH($C222,'NOx &amp; CO2'!$R$6:$R$10,1),MATCH(V$215,'NOx &amp; CO2'!$T$5:$W$5,1))*U222</f>
        <v>3.4137509314901608E-2</v>
      </c>
      <c r="W222" s="350">
        <f>INDEX('NOx &amp; CO2'!$T$6:$W$10,MATCH($C222,'NOx &amp; CO2'!$R$6:$R$10,1),MATCH(W$215,'NOx &amp; CO2'!$T$5:$W$5,1))*V222</f>
        <v>3.2817294249503907E-2</v>
      </c>
      <c r="X222" s="350">
        <f>INDEX('NOx &amp; CO2'!$T$6:$W$10,MATCH($C222,'NOx &amp; CO2'!$R$6:$R$10,1),MATCH(X$215,'NOx &amp; CO2'!$T$5:$W$5,1))*W222</f>
        <v>3.1548136447916084E-2</v>
      </c>
      <c r="Y222" s="350">
        <f>INDEX('NOx &amp; CO2'!$T$6:$W$10,MATCH($C222,'NOx &amp; CO2'!$R$6:$R$10,1),MATCH(Y$215,'NOx &amp; CO2'!$T$5:$W$5,1))*X222</f>
        <v>3.0328061349889527E-2</v>
      </c>
      <c r="Z222" s="350">
        <f>INDEX('NOx &amp; CO2'!$T$6:$W$10,MATCH($C222,'NOx &amp; CO2'!$R$6:$R$10,1),MATCH(Z$215,'NOx &amp; CO2'!$T$5:$W$5,1))*Y222</f>
        <v>2.9155170758221438E-2</v>
      </c>
      <c r="AA222" s="350">
        <f>INDEX('NOx &amp; CO2'!$T$6:$W$10,MATCH($C222,'NOx &amp; CO2'!$R$6:$R$10,1),MATCH(AA$215,'NOx &amp; CO2'!$T$5:$W$5,1))*Z222</f>
        <v>2.8027639885532835E-2</v>
      </c>
      <c r="AB222" s="350">
        <f>INDEX('NOx &amp; CO2'!$T$6:$W$10,MATCH($C222,'NOx &amp; CO2'!$R$6:$R$10,1),MATCH(AB$215,'NOx &amp; CO2'!$T$5:$W$5,1))*AA222</f>
        <v>2.6943714515257809E-2</v>
      </c>
      <c r="AC222" s="350">
        <f>INDEX('NOx &amp; CO2'!$T$6:$W$10,MATCH($C222,'NOx &amp; CO2'!$R$6:$R$10,1),MATCH(AC$215,'NOx &amp; CO2'!$T$5:$W$5,1))*AB222</f>
        <v>2.5901708272427128E-2</v>
      </c>
      <c r="AD222" s="350">
        <f>INDEX('NOx &amp; CO2'!$T$6:$W$10,MATCH($C222,'NOx &amp; CO2'!$R$6:$R$10,1),MATCH(AD$215,'NOx &amp; CO2'!$T$5:$W$5,1))*AC222</f>
        <v>2.4900000000000019E-2</v>
      </c>
      <c r="AE222" s="350">
        <f>INDEX('NOx &amp; CO2'!$T$6:$W$10,MATCH($C222,'NOx &amp; CO2'!$R$6:$R$10,1),MATCH(AE$215,'NOx &amp; CO2'!$T$5:$W$5,1))*AD222</f>
        <v>2.4210502134589099E-2</v>
      </c>
      <c r="AF222" s="350">
        <f>INDEX('NOx &amp; CO2'!$T$6:$W$10,MATCH($C222,'NOx &amp; CO2'!$R$6:$R$10,1),MATCH(AF$215,'NOx &amp; CO2'!$T$5:$W$5,1))*AE222</f>
        <v>2.3540096932086061E-2</v>
      </c>
      <c r="AG222" s="350">
        <f>INDEX('NOx &amp; CO2'!$T$6:$W$10,MATCH($C222,'NOx &amp; CO2'!$R$6:$R$10,1),MATCH(AG$215,'NOx &amp; CO2'!$T$5:$W$5,1))*AF222</f>
        <v>2.2888255703723031E-2</v>
      </c>
      <c r="AH222" s="350">
        <f>INDEX('NOx &amp; CO2'!$T$6:$W$10,MATCH($C222,'NOx &amp; CO2'!$R$6:$R$10,1),MATCH(AH$215,'NOx &amp; CO2'!$T$5:$W$5,1))*AG222</f>
        <v>2.2254464400482215E-2</v>
      </c>
      <c r="AI222" s="350">
        <f>INDEX('NOx &amp; CO2'!$T$6:$W$10,MATCH($C222,'NOx &amp; CO2'!$R$6:$R$10,1),MATCH(AI$215,'NOx &amp; CO2'!$T$5:$W$5,1))*AH222</f>
        <v>2.1638223207711301E-2</v>
      </c>
      <c r="AJ222" s="350">
        <f>INDEX('NOx &amp; CO2'!$T$6:$W$10,MATCH($C222,'NOx &amp; CO2'!$R$6:$R$10,1),MATCH(AJ$215,'NOx &amp; CO2'!$T$5:$W$5,1))*AI222</f>
        <v>2.1039046150964236E-2</v>
      </c>
      <c r="AK222" s="350">
        <f>INDEX('NOx &amp; CO2'!$T$6:$W$10,MATCH($C222,'NOx &amp; CO2'!$R$6:$R$10,1),MATCH(AK$215,'NOx &amp; CO2'!$T$5:$W$5,1))*AJ222</f>
        <v>2.0456460712756541E-2</v>
      </c>
      <c r="AL222" s="350">
        <f>INDEX('NOx &amp; CO2'!$T$6:$W$10,MATCH($C222,'NOx &amp; CO2'!$R$6:$R$10,1),MATCH(AL$215,'NOx &amp; CO2'!$T$5:$W$5,1))*AK222</f>
        <v>1.9890007459932926E-2</v>
      </c>
      <c r="AM222" s="350">
        <f>INDEX('NOx &amp; CO2'!$T$6:$W$10,MATCH($C222,'NOx &amp; CO2'!$R$6:$R$10,1),MATCH(AM$215,'NOx &amp; CO2'!$T$5:$W$5,1))*AL222</f>
        <v>1.9339239681353367E-2</v>
      </c>
      <c r="AN222" s="350">
        <f>INDEX('NOx &amp; CO2'!$T$6:$W$10,MATCH($C222,'NOx &amp; CO2'!$R$6:$R$10,1),MATCH(AN$215,'NOx &amp; CO2'!$T$5:$W$5,1))*AM222</f>
        <v>1.8803723035611869E-2</v>
      </c>
      <c r="AO222" s="350">
        <f>INDEX('NOx &amp; CO2'!$T$6:$W$10,MATCH($C222,'NOx &amp; CO2'!$R$6:$R$10,1),MATCH(AO$215,'NOx &amp; CO2'!$T$5:$W$5,1))*AN222</f>
        <v>1.8283035208510164E-2</v>
      </c>
      <c r="AP222" s="350">
        <f>INDEX('NOx &amp; CO2'!$T$6:$W$10,MATCH($C222,'NOx &amp; CO2'!$R$6:$R$10,1),MATCH(AP$215,'NOx &amp; CO2'!$T$5:$W$5,1))*AO222</f>
        <v>1.777676558001617E-2</v>
      </c>
      <c r="AQ222" s="350">
        <f>INDEX('NOx &amp; CO2'!$T$6:$W$10,MATCH($C222,'NOx &amp; CO2'!$R$6:$R$10,1),MATCH(AQ$215,'NOx &amp; CO2'!$T$5:$W$5,1))*AP222</f>
        <v>1.7284514900444626E-2</v>
      </c>
      <c r="AR222" s="350">
        <f>INDEX('NOx &amp; CO2'!$T$6:$W$10,MATCH($C222,'NOx &amp; CO2'!$R$6:$R$10,1),MATCH(AR$215,'NOx &amp; CO2'!$T$5:$W$5,1))*AQ222</f>
        <v>1.6805894975604474E-2</v>
      </c>
      <c r="AS222" s="350">
        <f>INDEX('NOx &amp; CO2'!$T$6:$W$10,MATCH($C222,'NOx &amp; CO2'!$R$6:$R$10,1),MATCH(AS$215,'NOx &amp; CO2'!$T$5:$W$5,1))*AR222</f>
        <v>1.6340528360664741E-2</v>
      </c>
      <c r="AT222" s="350">
        <f>INDEX('NOx &amp; CO2'!$T$6:$W$10,MATCH($C222,'NOx &amp; CO2'!$R$6:$R$10,1),MATCH(AT$215,'NOx &amp; CO2'!$T$5:$W$5,1))*AS222</f>
        <v>1.5888048062497474E-2</v>
      </c>
      <c r="AU222" s="350">
        <f>INDEX('NOx &amp; CO2'!$T$6:$W$10,MATCH($C222,'NOx &amp; CO2'!$R$6:$R$10,1),MATCH(AU$215,'NOx &amp; CO2'!$T$5:$W$5,1))*AT222</f>
        <v>1.5448097250263013E-2</v>
      </c>
      <c r="AV222" s="350">
        <f>INDEX('NOx &amp; CO2'!$T$6:$W$10,MATCH($C222,'NOx &amp; CO2'!$R$6:$R$10,1),MATCH(AV$215,'NOx &amp; CO2'!$T$5:$W$5,1))*AU222</f>
        <v>1.5020328974009333E-2</v>
      </c>
      <c r="AW222" s="350">
        <f>INDEX('NOx &amp; CO2'!$T$6:$W$10,MATCH($C222,'NOx &amp; CO2'!$R$6:$R$10,1),MATCH(AW$215,'NOx &amp; CO2'!$T$5:$W$5,1))*AV222</f>
        <v>1.4604405891063581E-2</v>
      </c>
      <c r="AX222" s="350">
        <f>INDEX('NOx &amp; CO2'!$T$6:$W$10,MATCH($C222,'NOx &amp; CO2'!$R$6:$R$10,1),MATCH(AX$215,'NOx &amp; CO2'!$T$5:$W$5,1))*AW222</f>
        <v>1.4200000000000008E-2</v>
      </c>
      <c r="AY222" s="350">
        <f>INDEX('NOx &amp; CO2'!$T$6:$W$10,MATCH($C222,'NOx &amp; CO2'!$R$6:$R$10,1),MATCH(AY$215,'NOx &amp; CO2'!$T$5:$W$5,1))*AX222</f>
        <v>1.4200000000000008E-2</v>
      </c>
      <c r="AZ222" s="350">
        <f>INDEX('NOx &amp; CO2'!$T$6:$W$10,MATCH($C222,'NOx &amp; CO2'!$R$6:$R$10,1),MATCH(AZ$215,'NOx &amp; CO2'!$T$5:$W$5,1))*AY222</f>
        <v>1.4200000000000008E-2</v>
      </c>
      <c r="BA222" s="350">
        <f>INDEX('NOx &amp; CO2'!$T$6:$W$10,MATCH($C222,'NOx &amp; CO2'!$R$6:$R$10,1),MATCH(BA$215,'NOx &amp; CO2'!$T$5:$W$5,1))*AZ222</f>
        <v>1.4200000000000008E-2</v>
      </c>
      <c r="BB222" s="350">
        <f>INDEX('NOx &amp; CO2'!$T$6:$W$10,MATCH($C222,'NOx &amp; CO2'!$R$6:$R$10,1),MATCH(BB$215,'NOx &amp; CO2'!$T$5:$W$5,1))*BA222</f>
        <v>1.4200000000000008E-2</v>
      </c>
      <c r="BC222" s="350">
        <f>INDEX('NOx &amp; CO2'!$T$6:$W$10,MATCH($C222,'NOx &amp; CO2'!$R$6:$R$10,1),MATCH(BC$215,'NOx &amp; CO2'!$T$5:$W$5,1))*BB222</f>
        <v>1.4200000000000008E-2</v>
      </c>
      <c r="BD222" s="350">
        <f>INDEX('NOx &amp; CO2'!$T$6:$W$10,MATCH($C222,'NOx &amp; CO2'!$R$6:$R$10,1),MATCH(BD$215,'NOx &amp; CO2'!$T$5:$W$5,1))*BC222</f>
        <v>1.4200000000000008E-2</v>
      </c>
      <c r="BE222" s="350">
        <f>INDEX('NOx &amp; CO2'!$T$6:$W$10,MATCH($C222,'NOx &amp; CO2'!$R$6:$R$10,1),MATCH(BE$215,'NOx &amp; CO2'!$T$5:$W$5,1))*BD222</f>
        <v>1.4200000000000008E-2</v>
      </c>
      <c r="BF222" s="350">
        <f>INDEX('NOx &amp; CO2'!$T$6:$W$10,MATCH($C222,'NOx &amp; CO2'!$R$6:$R$10,1),MATCH(BF$215,'NOx &amp; CO2'!$T$5:$W$5,1))*BE222</f>
        <v>1.4200000000000008E-2</v>
      </c>
      <c r="BG222" s="350">
        <f>INDEX('NOx &amp; CO2'!$T$6:$W$10,MATCH($C222,'NOx &amp; CO2'!$R$6:$R$10,1),MATCH(BG$215,'NOx &amp; CO2'!$T$5:$W$5,1))*BF222</f>
        <v>1.4200000000000008E-2</v>
      </c>
      <c r="BH222" s="350">
        <f>INDEX('NOx &amp; CO2'!$T$6:$W$10,MATCH($C222,'NOx &amp; CO2'!$R$6:$R$10,1),MATCH(BH$215,'NOx &amp; CO2'!$T$5:$W$5,1))*BG222</f>
        <v>1.4200000000000008E-2</v>
      </c>
      <c r="BI222" s="350">
        <f>INDEX('NOx &amp; CO2'!$T$6:$W$10,MATCH($C222,'NOx &amp; CO2'!$R$6:$R$10,1),MATCH(BI$215,'NOx &amp; CO2'!$T$5:$W$5,1))*BH222</f>
        <v>1.4200000000000008E-2</v>
      </c>
      <c r="BJ222" s="350">
        <f>INDEX('NOx &amp; CO2'!$T$6:$W$10,MATCH($C222,'NOx &amp; CO2'!$R$6:$R$10,1),MATCH(BJ$215,'NOx &amp; CO2'!$T$5:$W$5,1))*BI222</f>
        <v>1.4200000000000008E-2</v>
      </c>
      <c r="BK222" s="350">
        <f>INDEX('NOx &amp; CO2'!$T$6:$W$10,MATCH($C222,'NOx &amp; CO2'!$R$6:$R$10,1),MATCH(BK$215,'NOx &amp; CO2'!$T$5:$W$5,1))*BJ222</f>
        <v>1.4200000000000008E-2</v>
      </c>
      <c r="BL222" s="350">
        <f>INDEX('NOx &amp; CO2'!$T$6:$W$10,MATCH($C222,'NOx &amp; CO2'!$R$6:$R$10,1),MATCH(BL$215,'NOx &amp; CO2'!$T$5:$W$5,1))*BK222</f>
        <v>1.4200000000000008E-2</v>
      </c>
      <c r="BM222" s="350">
        <f>INDEX('NOx &amp; CO2'!$T$6:$W$10,MATCH($C222,'NOx &amp; CO2'!$R$6:$R$10,1),MATCH(BM$215,'NOx &amp; CO2'!$T$5:$W$5,1))*BL222</f>
        <v>1.4200000000000008E-2</v>
      </c>
      <c r="BN222" s="350">
        <f>INDEX('NOx &amp; CO2'!$T$6:$W$10,MATCH($C222,'NOx &amp; CO2'!$R$6:$R$10,1),MATCH(BN$215,'NOx &amp; CO2'!$T$5:$W$5,1))*BM222</f>
        <v>1.4200000000000008E-2</v>
      </c>
      <c r="BO222" s="350">
        <f>INDEX('NOx &amp; CO2'!$T$6:$W$10,MATCH($C222,'NOx &amp; CO2'!$R$6:$R$10,1),MATCH(BO$215,'NOx &amp; CO2'!$T$5:$W$5,1))*BN222</f>
        <v>1.4200000000000008E-2</v>
      </c>
      <c r="BP222" s="350">
        <f>INDEX('NOx &amp; CO2'!$T$6:$W$10,MATCH($C222,'NOx &amp; CO2'!$R$6:$R$10,1),MATCH(BP$215,'NOx &amp; CO2'!$T$5:$W$5,1))*BO222</f>
        <v>1.4200000000000008E-2</v>
      </c>
      <c r="BQ222" s="350">
        <f>INDEX('NOx &amp; CO2'!$T$6:$W$10,MATCH($C222,'NOx &amp; CO2'!$R$6:$R$10,1),MATCH(BQ$215,'NOx &amp; CO2'!$T$5:$W$5,1))*BP222</f>
        <v>1.4200000000000008E-2</v>
      </c>
      <c r="BR222" s="350">
        <f>INDEX('NOx &amp; CO2'!$T$6:$W$10,MATCH($C222,'NOx &amp; CO2'!$R$6:$R$10,1),MATCH(BR$215,'NOx &amp; CO2'!$T$5:$W$5,1))*BQ222</f>
        <v>1.4200000000000008E-2</v>
      </c>
      <c r="BS222" s="350">
        <f>INDEX('NOx &amp; CO2'!$T$6:$W$10,MATCH($C222,'NOx &amp; CO2'!$R$6:$R$10,1),MATCH(BS$215,'NOx &amp; CO2'!$T$5:$W$5,1))*BR222</f>
        <v>1.4200000000000008E-2</v>
      </c>
      <c r="BT222" s="350">
        <f>INDEX('NOx &amp; CO2'!$T$6:$W$10,MATCH($C222,'NOx &amp; CO2'!$R$6:$R$10,1),MATCH(BT$215,'NOx &amp; CO2'!$T$5:$W$5,1))*BS222</f>
        <v>1.4200000000000008E-2</v>
      </c>
      <c r="BU222" s="350">
        <f>INDEX('NOx &amp; CO2'!$T$6:$W$10,MATCH($C222,'NOx &amp; CO2'!$R$6:$R$10,1),MATCH(BU$215,'NOx &amp; CO2'!$T$5:$W$5,1))*BT222</f>
        <v>1.4200000000000008E-2</v>
      </c>
      <c r="BV222" s="350">
        <f>INDEX('NOx &amp; CO2'!$T$6:$W$10,MATCH($C222,'NOx &amp; CO2'!$R$6:$R$10,1),MATCH(BV$215,'NOx &amp; CO2'!$T$5:$W$5,1))*BU222</f>
        <v>1.4200000000000008E-2</v>
      </c>
      <c r="BW222" s="350">
        <f>INDEX('NOx &amp; CO2'!$T$6:$W$10,MATCH($C222,'NOx &amp; CO2'!$R$6:$R$10,1),MATCH(BW$215,'NOx &amp; CO2'!$T$5:$W$5,1))*BV222</f>
        <v>1.4200000000000008E-2</v>
      </c>
      <c r="BX222" s="350">
        <f>INDEX('NOx &amp; CO2'!$T$6:$W$10,MATCH($C222,'NOx &amp; CO2'!$R$6:$R$10,1),MATCH(BX$215,'NOx &amp; CO2'!$T$5:$W$5,1))*BW222</f>
        <v>1.4200000000000008E-2</v>
      </c>
      <c r="BY222" s="350">
        <f>INDEX('NOx &amp; CO2'!$T$6:$W$10,MATCH($C222,'NOx &amp; CO2'!$R$6:$R$10,1),MATCH(BY$215,'NOx &amp; CO2'!$T$5:$W$5,1))*BX222</f>
        <v>1.4200000000000008E-2</v>
      </c>
      <c r="BZ222" s="350">
        <f>INDEX('NOx &amp; CO2'!$T$6:$W$10,MATCH($C222,'NOx &amp; CO2'!$R$6:$R$10,1),MATCH(BZ$215,'NOx &amp; CO2'!$T$5:$W$5,1))*BY222</f>
        <v>1.4200000000000008E-2</v>
      </c>
      <c r="CA222" s="350">
        <f>INDEX('NOx &amp; CO2'!$T$6:$W$10,MATCH($C222,'NOx &amp; CO2'!$R$6:$R$10,1),MATCH(CA$215,'NOx &amp; CO2'!$T$5:$W$5,1))*BZ222</f>
        <v>1.4200000000000008E-2</v>
      </c>
      <c r="CB222" s="350">
        <f>INDEX('NOx &amp; CO2'!$T$6:$W$10,MATCH($C222,'NOx &amp; CO2'!$R$6:$R$10,1),MATCH(CB$215,'NOx &amp; CO2'!$T$5:$W$5,1))*CA222</f>
        <v>1.4200000000000008E-2</v>
      </c>
      <c r="CC222" s="350">
        <f>INDEX('NOx &amp; CO2'!$T$6:$W$10,MATCH($C222,'NOx &amp; CO2'!$R$6:$R$10,1),MATCH(CC$215,'NOx &amp; CO2'!$T$5:$W$5,1))*CB222</f>
        <v>1.4200000000000008E-2</v>
      </c>
      <c r="CD222" s="350">
        <f>INDEX('NOx &amp; CO2'!$T$6:$W$10,MATCH($C222,'NOx &amp; CO2'!$R$6:$R$10,1),MATCH(CD$215,'NOx &amp; CO2'!$T$5:$W$5,1))*CC222</f>
        <v>1.4200000000000008E-2</v>
      </c>
      <c r="CE222" s="350">
        <f>INDEX('NOx &amp; CO2'!$T$6:$W$10,MATCH($C222,'NOx &amp; CO2'!$R$6:$R$10,1),MATCH(CE$215,'NOx &amp; CO2'!$T$5:$W$5,1))*CD222</f>
        <v>1.4200000000000008E-2</v>
      </c>
      <c r="CF222" s="350">
        <f>INDEX('NOx &amp; CO2'!$T$6:$W$10,MATCH($C222,'NOx &amp; CO2'!$R$6:$R$10,1),MATCH(CF$215,'NOx &amp; CO2'!$T$5:$W$5,1))*CE222</f>
        <v>1.4200000000000008E-2</v>
      </c>
      <c r="CG222" s="350">
        <f>INDEX('NOx &amp; CO2'!$T$6:$W$10,MATCH($C222,'NOx &amp; CO2'!$R$6:$R$10,1),MATCH(CG$215,'NOx &amp; CO2'!$T$5:$W$5,1))*CF222</f>
        <v>1.4200000000000008E-2</v>
      </c>
      <c r="CH222" s="350">
        <f>INDEX('NOx &amp; CO2'!$T$6:$W$10,MATCH($C222,'NOx &amp; CO2'!$R$6:$R$10,1),MATCH(CH$215,'NOx &amp; CO2'!$T$5:$W$5,1))*CG222</f>
        <v>1.4200000000000008E-2</v>
      </c>
      <c r="CI222" s="350">
        <f>INDEX('NOx &amp; CO2'!$T$6:$W$10,MATCH($C222,'NOx &amp; CO2'!$R$6:$R$10,1),MATCH(CI$215,'NOx &amp; CO2'!$T$5:$W$5,1))*CH222</f>
        <v>1.4200000000000008E-2</v>
      </c>
      <c r="CJ222" s="350">
        <f>INDEX('NOx &amp; CO2'!$T$6:$W$10,MATCH($C222,'NOx &amp; CO2'!$R$6:$R$10,1),MATCH(CJ$215,'NOx &amp; CO2'!$T$5:$W$5,1))*CI222</f>
        <v>1.4200000000000008E-2</v>
      </c>
      <c r="CK222" s="350">
        <f>INDEX('NOx &amp; CO2'!$T$6:$W$10,MATCH($C222,'NOx &amp; CO2'!$R$6:$R$10,1),MATCH(CK$215,'NOx &amp; CO2'!$T$5:$W$5,1))*CJ222</f>
        <v>1.4200000000000008E-2</v>
      </c>
      <c r="CL222" s="350">
        <f>INDEX('NOx &amp; CO2'!$T$6:$W$10,MATCH($C222,'NOx &amp; CO2'!$R$6:$R$10,1),MATCH(CL$215,'NOx &amp; CO2'!$T$5:$W$5,1))*CK222</f>
        <v>1.4200000000000008E-2</v>
      </c>
      <c r="CM222" s="350">
        <f>INDEX('NOx &amp; CO2'!$T$6:$W$10,MATCH($C222,'NOx &amp; CO2'!$R$6:$R$10,1),MATCH(CM$215,'NOx &amp; CO2'!$T$5:$W$5,1))*CL222</f>
        <v>1.4200000000000008E-2</v>
      </c>
      <c r="CN222" s="350">
        <f>INDEX('NOx &amp; CO2'!$T$6:$W$10,MATCH($C222,'NOx &amp; CO2'!$R$6:$R$10,1),MATCH(CN$215,'NOx &amp; CO2'!$T$5:$W$5,1))*CM222</f>
        <v>1.4200000000000008E-2</v>
      </c>
      <c r="CO222" s="350">
        <f>INDEX('NOx &amp; CO2'!$T$6:$W$10,MATCH($C222,'NOx &amp; CO2'!$R$6:$R$10,1),MATCH(CO$215,'NOx &amp; CO2'!$T$5:$W$5,1))*CN222</f>
        <v>1.4200000000000008E-2</v>
      </c>
      <c r="CP222" s="350">
        <f>INDEX('NOx &amp; CO2'!$T$6:$W$10,MATCH($C222,'NOx &amp; CO2'!$R$6:$R$10,1),MATCH(CP$215,'NOx &amp; CO2'!$T$5:$W$5,1))*CO222</f>
        <v>1.4200000000000008E-2</v>
      </c>
      <c r="CQ222" s="350">
        <f>INDEX('NOx &amp; CO2'!$T$6:$W$10,MATCH($C222,'NOx &amp; CO2'!$R$6:$R$10,1),MATCH(CQ$215,'NOx &amp; CO2'!$T$5:$W$5,1))*CP222</f>
        <v>1.4200000000000008E-2</v>
      </c>
      <c r="CR222" s="350">
        <f>INDEX('NOx &amp; CO2'!$T$6:$W$10,MATCH($C222,'NOx &amp; CO2'!$R$6:$R$10,1),MATCH(CR$215,'NOx &amp; CO2'!$T$5:$W$5,1))*CQ222</f>
        <v>1.4200000000000008E-2</v>
      </c>
      <c r="CS222" s="350">
        <f>INDEX('NOx &amp; CO2'!$T$6:$W$10,MATCH($C222,'NOx &amp; CO2'!$R$6:$R$10,1),MATCH(CS$215,'NOx &amp; CO2'!$T$5:$W$5,1))*CR222</f>
        <v>1.4200000000000008E-2</v>
      </c>
    </row>
    <row r="223" spans="1:97" s="337" customFormat="1" x14ac:dyDescent="0.25">
      <c r="A223" s="337">
        <f t="shared" ref="A223:C223" si="344">A162</f>
        <v>0</v>
      </c>
      <c r="B223" s="337" t="str">
        <f t="shared" si="344"/>
        <v>0 0</v>
      </c>
      <c r="C223" s="344">
        <f t="shared" si="344"/>
        <v>0</v>
      </c>
      <c r="D223" s="567">
        <f>INDEX('NOx &amp; CO2'!$E$6:$I$10,MATCH($C223,'NOx &amp; CO2'!$C$6:$C$10,1),MATCH(D$78,'NOx &amp; CO2'!$E$5:$H$5,1))</f>
        <v>7.17E-2</v>
      </c>
      <c r="E223" s="567">
        <f>INDEX('NOx &amp; CO2'!$T$6:$W$10,MATCH($C223,'NOx &amp; CO2'!$R$6:$R$10,1),MATCH(E$215,'NOx &amp; CO2'!$T$5:$W$5,1))*D223</f>
        <v>6.8558723496039697E-2</v>
      </c>
      <c r="F223" s="567">
        <f>INDEX('NOx &amp; CO2'!$T$6:$W$10,MATCH($C223,'NOx &amp; CO2'!$R$6:$R$10,1),MATCH(F$215,'NOx &amp; CO2'!$T$5:$W$5,1))*E223</f>
        <v>6.5555070675124491E-2</v>
      </c>
      <c r="G223" s="567">
        <f>INDEX('NOx &amp; CO2'!$T$6:$W$10,MATCH($C223,'NOx &amp; CO2'!$R$6:$R$10,1),MATCH(G$215,'NOx &amp; CO2'!$T$5:$W$5,1))*F223</f>
        <v>6.2683012052708514E-2</v>
      </c>
      <c r="H223" s="567">
        <f>INDEX('NOx &amp; CO2'!$T$6:$W$10,MATCH($C223,'NOx &amp; CO2'!$R$6:$R$10,1),MATCH(H$215,'NOx &amp; CO2'!$T$5:$W$5,1))*G223</f>
        <v>5.9936782304331478E-2</v>
      </c>
      <c r="I223" s="567">
        <f>INDEX('NOx &amp; CO2'!$T$6:$W$10,MATCH($C223,'NOx &amp; CO2'!$R$6:$R$10,1),MATCH(I$215,'NOx &amp; CO2'!$T$5:$W$5,1))*H223</f>
        <v>5.7310868692398702E-2</v>
      </c>
      <c r="J223" s="567">
        <f>INDEX('NOx &amp; CO2'!$T$6:$W$10,MATCH($C223,'NOx &amp; CO2'!$R$6:$R$10,1),MATCH(J$215,'NOx &amp; CO2'!$T$5:$W$5,1))*I223</f>
        <v>5.4800000000000008E-2</v>
      </c>
      <c r="K223" s="567">
        <f>INDEX('NOx &amp; CO2'!$T$6:$W$10,MATCH($C223,'NOx &amp; CO2'!$R$6:$R$10,1),MATCH(K$215,'NOx &amp; CO2'!$T$5:$W$5,1))*J223</f>
        <v>5.268069525177068E-2</v>
      </c>
      <c r="L223" s="567">
        <f>INDEX('NOx &amp; CO2'!$T$6:$W$10,MATCH($C223,'NOx &amp; CO2'!$R$6:$R$10,1),MATCH(L$215,'NOx &amp; CO2'!$T$5:$W$5,1))*K223</f>
        <v>5.0643351317699516E-2</v>
      </c>
      <c r="M223" s="567">
        <f>INDEX('NOx &amp; CO2'!$T$6:$W$10,MATCH($C223,'NOx &amp; CO2'!$R$6:$R$10,1),MATCH(M$215,'NOx &amp; CO2'!$T$5:$W$5,1))*L223</f>
        <v>4.8684798490804503E-2</v>
      </c>
      <c r="N223" s="567">
        <f>INDEX('NOx &amp; CO2'!$T$6:$W$10,MATCH($C223,'NOx &amp; CO2'!$R$6:$R$10,1),MATCH(N$215,'NOx &amp; CO2'!$T$5:$W$5,1))*M223</f>
        <v>4.6801989647590088E-2</v>
      </c>
      <c r="O223" s="567">
        <f>INDEX('NOx &amp; CO2'!$T$6:$W$10,MATCH($C223,'NOx &amp; CO2'!$R$6:$R$10,1),MATCH(O$215,'NOx &amp; CO2'!$T$5:$W$5,1))*N223</f>
        <v>4.4991995507321518E-2</v>
      </c>
      <c r="P223" s="567">
        <f>INDEX('NOx &amp; CO2'!$T$6:$W$10,MATCH($C223,'NOx &amp; CO2'!$R$6:$R$10,1),MATCH(P$215,'NOx &amp; CO2'!$T$5:$W$5,1))*O223</f>
        <v>4.3252000074639418E-2</v>
      </c>
      <c r="Q223" s="567">
        <f>INDEX('NOx &amp; CO2'!$T$6:$W$10,MATCH($C223,'NOx &amp; CO2'!$R$6:$R$10,1),MATCH(Q$215,'NOx &amp; CO2'!$T$5:$W$5,1))*P223</f>
        <v>4.1579296258424117E-2</v>
      </c>
      <c r="R223" s="567">
        <f>INDEX('NOx &amp; CO2'!$T$6:$W$10,MATCH($C223,'NOx &amp; CO2'!$R$6:$R$10,1),MATCH(R$215,'NOx &amp; CO2'!$T$5:$W$5,1))*Q223</f>
        <v>3.9971281660093602E-2</v>
      </c>
      <c r="S223" s="567">
        <f>INDEX('NOx &amp; CO2'!$T$6:$W$10,MATCH($C223,'NOx &amp; CO2'!$R$6:$R$10,1),MATCH(S$215,'NOx &amp; CO2'!$T$5:$W$5,1))*R223</f>
        <v>3.8425454524782507E-2</v>
      </c>
      <c r="T223" s="567">
        <f>INDEX('NOx &amp; CO2'!$T$6:$W$10,MATCH($C223,'NOx &amp; CO2'!$R$6:$R$10,1),MATCH(T$215,'NOx &amp; CO2'!$T$5:$W$5,1))*S223</f>
        <v>3.6939409849102912E-2</v>
      </c>
      <c r="U223" s="567">
        <f>INDEX('NOx &amp; CO2'!$T$6:$W$10,MATCH($C223,'NOx &amp; CO2'!$R$6:$R$10,1),MATCH(U$215,'NOx &amp; CO2'!$T$5:$W$5,1))*T223</f>
        <v>3.5510835639431505E-2</v>
      </c>
      <c r="V223" s="567">
        <f>INDEX('NOx &amp; CO2'!$T$6:$W$10,MATCH($C223,'NOx &amp; CO2'!$R$6:$R$10,1),MATCH(V$215,'NOx &amp; CO2'!$T$5:$W$5,1))*U223</f>
        <v>3.4137509314901608E-2</v>
      </c>
      <c r="W223" s="567">
        <f>INDEX('NOx &amp; CO2'!$T$6:$W$10,MATCH($C223,'NOx &amp; CO2'!$R$6:$R$10,1),MATCH(W$215,'NOx &amp; CO2'!$T$5:$W$5,1))*V223</f>
        <v>3.2817294249503907E-2</v>
      </c>
      <c r="X223" s="567">
        <f>INDEX('NOx &amp; CO2'!$T$6:$W$10,MATCH($C223,'NOx &amp; CO2'!$R$6:$R$10,1),MATCH(X$215,'NOx &amp; CO2'!$T$5:$W$5,1))*W223</f>
        <v>3.1548136447916084E-2</v>
      </c>
      <c r="Y223" s="567">
        <f>INDEX('NOx &amp; CO2'!$T$6:$W$10,MATCH($C223,'NOx &amp; CO2'!$R$6:$R$10,1),MATCH(Y$215,'NOx &amp; CO2'!$T$5:$W$5,1))*X223</f>
        <v>3.0328061349889527E-2</v>
      </c>
      <c r="Z223" s="567">
        <f>INDEX('NOx &amp; CO2'!$T$6:$W$10,MATCH($C223,'NOx &amp; CO2'!$R$6:$R$10,1),MATCH(Z$215,'NOx &amp; CO2'!$T$5:$W$5,1))*Y223</f>
        <v>2.9155170758221438E-2</v>
      </c>
      <c r="AA223" s="567">
        <f>INDEX('NOx &amp; CO2'!$T$6:$W$10,MATCH($C223,'NOx &amp; CO2'!$R$6:$R$10,1),MATCH(AA$215,'NOx &amp; CO2'!$T$5:$W$5,1))*Z223</f>
        <v>2.8027639885532835E-2</v>
      </c>
      <c r="AB223" s="567">
        <f>INDEX('NOx &amp; CO2'!$T$6:$W$10,MATCH($C223,'NOx &amp; CO2'!$R$6:$R$10,1),MATCH(AB$215,'NOx &amp; CO2'!$T$5:$W$5,1))*AA223</f>
        <v>2.6943714515257809E-2</v>
      </c>
      <c r="AC223" s="567">
        <f>INDEX('NOx &amp; CO2'!$T$6:$W$10,MATCH($C223,'NOx &amp; CO2'!$R$6:$R$10,1),MATCH(AC$215,'NOx &amp; CO2'!$T$5:$W$5,1))*AB223</f>
        <v>2.5901708272427128E-2</v>
      </c>
      <c r="AD223" s="350">
        <f>INDEX('NOx &amp; CO2'!$T$6:$W$10,MATCH($C223,'NOx &amp; CO2'!$R$6:$R$10,1),MATCH(AD$215,'NOx &amp; CO2'!$T$5:$W$5,1))*AC223</f>
        <v>2.4900000000000019E-2</v>
      </c>
      <c r="AE223" s="350">
        <f>INDEX('NOx &amp; CO2'!$T$6:$W$10,MATCH($C223,'NOx &amp; CO2'!$R$6:$R$10,1),MATCH(AE$215,'NOx &amp; CO2'!$T$5:$W$5,1))*AD223</f>
        <v>2.4210502134589099E-2</v>
      </c>
      <c r="AF223" s="350">
        <f>INDEX('NOx &amp; CO2'!$T$6:$W$10,MATCH($C223,'NOx &amp; CO2'!$R$6:$R$10,1),MATCH(AF$215,'NOx &amp; CO2'!$T$5:$W$5,1))*AE223</f>
        <v>2.3540096932086061E-2</v>
      </c>
      <c r="AG223" s="350">
        <f>INDEX('NOx &amp; CO2'!$T$6:$W$10,MATCH($C223,'NOx &amp; CO2'!$R$6:$R$10,1),MATCH(AG$215,'NOx &amp; CO2'!$T$5:$W$5,1))*AF223</f>
        <v>2.2888255703723031E-2</v>
      </c>
      <c r="AH223" s="350">
        <f>INDEX('NOx &amp; CO2'!$T$6:$W$10,MATCH($C223,'NOx &amp; CO2'!$R$6:$R$10,1),MATCH(AH$215,'NOx &amp; CO2'!$T$5:$W$5,1))*AG223</f>
        <v>2.2254464400482215E-2</v>
      </c>
      <c r="AI223" s="350">
        <f>INDEX('NOx &amp; CO2'!$T$6:$W$10,MATCH($C223,'NOx &amp; CO2'!$R$6:$R$10,1),MATCH(AI$215,'NOx &amp; CO2'!$T$5:$W$5,1))*AH223</f>
        <v>2.1638223207711301E-2</v>
      </c>
      <c r="AJ223" s="350">
        <f>INDEX('NOx &amp; CO2'!$T$6:$W$10,MATCH($C223,'NOx &amp; CO2'!$R$6:$R$10,1),MATCH(AJ$215,'NOx &amp; CO2'!$T$5:$W$5,1))*AI223</f>
        <v>2.1039046150964236E-2</v>
      </c>
      <c r="AK223" s="350">
        <f>INDEX('NOx &amp; CO2'!$T$6:$W$10,MATCH($C223,'NOx &amp; CO2'!$R$6:$R$10,1),MATCH(AK$215,'NOx &amp; CO2'!$T$5:$W$5,1))*AJ223</f>
        <v>2.0456460712756541E-2</v>
      </c>
      <c r="AL223" s="350">
        <f>INDEX('NOx &amp; CO2'!$T$6:$W$10,MATCH($C223,'NOx &amp; CO2'!$R$6:$R$10,1),MATCH(AL$215,'NOx &amp; CO2'!$T$5:$W$5,1))*AK223</f>
        <v>1.9890007459932926E-2</v>
      </c>
      <c r="AM223" s="350">
        <f>INDEX('NOx &amp; CO2'!$T$6:$W$10,MATCH($C223,'NOx &amp; CO2'!$R$6:$R$10,1),MATCH(AM$215,'NOx &amp; CO2'!$T$5:$W$5,1))*AL223</f>
        <v>1.9339239681353367E-2</v>
      </c>
      <c r="AN223" s="350">
        <f>INDEX('NOx &amp; CO2'!$T$6:$W$10,MATCH($C223,'NOx &amp; CO2'!$R$6:$R$10,1),MATCH(AN$215,'NOx &amp; CO2'!$T$5:$W$5,1))*AM223</f>
        <v>1.8803723035611869E-2</v>
      </c>
      <c r="AO223" s="350">
        <f>INDEX('NOx &amp; CO2'!$T$6:$W$10,MATCH($C223,'NOx &amp; CO2'!$R$6:$R$10,1),MATCH(AO$215,'NOx &amp; CO2'!$T$5:$W$5,1))*AN223</f>
        <v>1.8283035208510164E-2</v>
      </c>
      <c r="AP223" s="350">
        <f>INDEX('NOx &amp; CO2'!$T$6:$W$10,MATCH($C223,'NOx &amp; CO2'!$R$6:$R$10,1),MATCH(AP$215,'NOx &amp; CO2'!$T$5:$W$5,1))*AO223</f>
        <v>1.777676558001617E-2</v>
      </c>
      <c r="AQ223" s="350">
        <f>INDEX('NOx &amp; CO2'!$T$6:$W$10,MATCH($C223,'NOx &amp; CO2'!$R$6:$R$10,1),MATCH(AQ$215,'NOx &amp; CO2'!$T$5:$W$5,1))*AP223</f>
        <v>1.7284514900444626E-2</v>
      </c>
      <c r="AR223" s="350">
        <f>INDEX('NOx &amp; CO2'!$T$6:$W$10,MATCH($C223,'NOx &amp; CO2'!$R$6:$R$10,1),MATCH(AR$215,'NOx &amp; CO2'!$T$5:$W$5,1))*AQ223</f>
        <v>1.6805894975604474E-2</v>
      </c>
      <c r="AS223" s="350">
        <f>INDEX('NOx &amp; CO2'!$T$6:$W$10,MATCH($C223,'NOx &amp; CO2'!$R$6:$R$10,1),MATCH(AS$215,'NOx &amp; CO2'!$T$5:$W$5,1))*AR223</f>
        <v>1.6340528360664741E-2</v>
      </c>
      <c r="AT223" s="350">
        <f>INDEX('NOx &amp; CO2'!$T$6:$W$10,MATCH($C223,'NOx &amp; CO2'!$R$6:$R$10,1),MATCH(AT$215,'NOx &amp; CO2'!$T$5:$W$5,1))*AS223</f>
        <v>1.5888048062497474E-2</v>
      </c>
      <c r="AU223" s="350">
        <f>INDEX('NOx &amp; CO2'!$T$6:$W$10,MATCH($C223,'NOx &amp; CO2'!$R$6:$R$10,1),MATCH(AU$215,'NOx &amp; CO2'!$T$5:$W$5,1))*AT223</f>
        <v>1.5448097250263013E-2</v>
      </c>
      <c r="AV223" s="350">
        <f>INDEX('NOx &amp; CO2'!$T$6:$W$10,MATCH($C223,'NOx &amp; CO2'!$R$6:$R$10,1),MATCH(AV$215,'NOx &amp; CO2'!$T$5:$W$5,1))*AU223</f>
        <v>1.5020328974009333E-2</v>
      </c>
      <c r="AW223" s="350">
        <f>INDEX('NOx &amp; CO2'!$T$6:$W$10,MATCH($C223,'NOx &amp; CO2'!$R$6:$R$10,1),MATCH(AW$215,'NOx &amp; CO2'!$T$5:$W$5,1))*AV223</f>
        <v>1.4604405891063581E-2</v>
      </c>
      <c r="AX223" s="350">
        <f>INDEX('NOx &amp; CO2'!$T$6:$W$10,MATCH($C223,'NOx &amp; CO2'!$R$6:$R$10,1),MATCH(AX$215,'NOx &amp; CO2'!$T$5:$W$5,1))*AW223</f>
        <v>1.4200000000000008E-2</v>
      </c>
      <c r="AY223" s="350">
        <f>INDEX('NOx &amp; CO2'!$T$6:$W$10,MATCH($C223,'NOx &amp; CO2'!$R$6:$R$10,1),MATCH(AY$215,'NOx &amp; CO2'!$T$5:$W$5,1))*AX223</f>
        <v>1.4200000000000008E-2</v>
      </c>
      <c r="AZ223" s="350">
        <f>INDEX('NOx &amp; CO2'!$T$6:$W$10,MATCH($C223,'NOx &amp; CO2'!$R$6:$R$10,1),MATCH(AZ$215,'NOx &amp; CO2'!$T$5:$W$5,1))*AY223</f>
        <v>1.4200000000000008E-2</v>
      </c>
      <c r="BA223" s="350">
        <f>INDEX('NOx &amp; CO2'!$T$6:$W$10,MATCH($C223,'NOx &amp; CO2'!$R$6:$R$10,1),MATCH(BA$215,'NOx &amp; CO2'!$T$5:$W$5,1))*AZ223</f>
        <v>1.4200000000000008E-2</v>
      </c>
      <c r="BB223" s="350">
        <f>INDEX('NOx &amp; CO2'!$T$6:$W$10,MATCH($C223,'NOx &amp; CO2'!$R$6:$R$10,1),MATCH(BB$215,'NOx &amp; CO2'!$T$5:$W$5,1))*BA223</f>
        <v>1.4200000000000008E-2</v>
      </c>
      <c r="BC223" s="350">
        <f>INDEX('NOx &amp; CO2'!$T$6:$W$10,MATCH($C223,'NOx &amp; CO2'!$R$6:$R$10,1),MATCH(BC$215,'NOx &amp; CO2'!$T$5:$W$5,1))*BB223</f>
        <v>1.4200000000000008E-2</v>
      </c>
      <c r="BD223" s="350">
        <f>INDEX('NOx &amp; CO2'!$T$6:$W$10,MATCH($C223,'NOx &amp; CO2'!$R$6:$R$10,1),MATCH(BD$215,'NOx &amp; CO2'!$T$5:$W$5,1))*BC223</f>
        <v>1.4200000000000008E-2</v>
      </c>
      <c r="BE223" s="350">
        <f>INDEX('NOx &amp; CO2'!$T$6:$W$10,MATCH($C223,'NOx &amp; CO2'!$R$6:$R$10,1),MATCH(BE$215,'NOx &amp; CO2'!$T$5:$W$5,1))*BD223</f>
        <v>1.4200000000000008E-2</v>
      </c>
      <c r="BF223" s="350">
        <f>INDEX('NOx &amp; CO2'!$T$6:$W$10,MATCH($C223,'NOx &amp; CO2'!$R$6:$R$10,1),MATCH(BF$215,'NOx &amp; CO2'!$T$5:$W$5,1))*BE223</f>
        <v>1.4200000000000008E-2</v>
      </c>
      <c r="BG223" s="350">
        <f>INDEX('NOx &amp; CO2'!$T$6:$W$10,MATCH($C223,'NOx &amp; CO2'!$R$6:$R$10,1),MATCH(BG$215,'NOx &amp; CO2'!$T$5:$W$5,1))*BF223</f>
        <v>1.4200000000000008E-2</v>
      </c>
      <c r="BH223" s="350">
        <f>INDEX('NOx &amp; CO2'!$T$6:$W$10,MATCH($C223,'NOx &amp; CO2'!$R$6:$R$10,1),MATCH(BH$215,'NOx &amp; CO2'!$T$5:$W$5,1))*BG223</f>
        <v>1.4200000000000008E-2</v>
      </c>
      <c r="BI223" s="350">
        <f>INDEX('NOx &amp; CO2'!$T$6:$W$10,MATCH($C223,'NOx &amp; CO2'!$R$6:$R$10,1),MATCH(BI$215,'NOx &amp; CO2'!$T$5:$W$5,1))*BH223</f>
        <v>1.4200000000000008E-2</v>
      </c>
      <c r="BJ223" s="350">
        <f>INDEX('NOx &amp; CO2'!$T$6:$W$10,MATCH($C223,'NOx &amp; CO2'!$R$6:$R$10,1),MATCH(BJ$215,'NOx &amp; CO2'!$T$5:$W$5,1))*BI223</f>
        <v>1.4200000000000008E-2</v>
      </c>
      <c r="BK223" s="350">
        <f>INDEX('NOx &amp; CO2'!$T$6:$W$10,MATCH($C223,'NOx &amp; CO2'!$R$6:$R$10,1),MATCH(BK$215,'NOx &amp; CO2'!$T$5:$W$5,1))*BJ223</f>
        <v>1.4200000000000008E-2</v>
      </c>
      <c r="BL223" s="350">
        <f>INDEX('NOx &amp; CO2'!$T$6:$W$10,MATCH($C223,'NOx &amp; CO2'!$R$6:$R$10,1),MATCH(BL$215,'NOx &amp; CO2'!$T$5:$W$5,1))*BK223</f>
        <v>1.4200000000000008E-2</v>
      </c>
      <c r="BM223" s="350">
        <f>INDEX('NOx &amp; CO2'!$T$6:$W$10,MATCH($C223,'NOx &amp; CO2'!$R$6:$R$10,1),MATCH(BM$215,'NOx &amp; CO2'!$T$5:$W$5,1))*BL223</f>
        <v>1.4200000000000008E-2</v>
      </c>
      <c r="BN223" s="350">
        <f>INDEX('NOx &amp; CO2'!$T$6:$W$10,MATCH($C223,'NOx &amp; CO2'!$R$6:$R$10,1),MATCH(BN$215,'NOx &amp; CO2'!$T$5:$W$5,1))*BM223</f>
        <v>1.4200000000000008E-2</v>
      </c>
      <c r="BO223" s="350">
        <f>INDEX('NOx &amp; CO2'!$T$6:$W$10,MATCH($C223,'NOx &amp; CO2'!$R$6:$R$10,1),MATCH(BO$215,'NOx &amp; CO2'!$T$5:$W$5,1))*BN223</f>
        <v>1.4200000000000008E-2</v>
      </c>
      <c r="BP223" s="350">
        <f>INDEX('NOx &amp; CO2'!$T$6:$W$10,MATCH($C223,'NOx &amp; CO2'!$R$6:$R$10,1),MATCH(BP$215,'NOx &amp; CO2'!$T$5:$W$5,1))*BO223</f>
        <v>1.4200000000000008E-2</v>
      </c>
      <c r="BQ223" s="350">
        <f>INDEX('NOx &amp; CO2'!$T$6:$W$10,MATCH($C223,'NOx &amp; CO2'!$R$6:$R$10,1),MATCH(BQ$215,'NOx &amp; CO2'!$T$5:$W$5,1))*BP223</f>
        <v>1.4200000000000008E-2</v>
      </c>
      <c r="BR223" s="350">
        <f>INDEX('NOx &amp; CO2'!$T$6:$W$10,MATCH($C223,'NOx &amp; CO2'!$R$6:$R$10,1),MATCH(BR$215,'NOx &amp; CO2'!$T$5:$W$5,1))*BQ223</f>
        <v>1.4200000000000008E-2</v>
      </c>
      <c r="BS223" s="350">
        <f>INDEX('NOx &amp; CO2'!$T$6:$W$10,MATCH($C223,'NOx &amp; CO2'!$R$6:$R$10,1),MATCH(BS$215,'NOx &amp; CO2'!$T$5:$W$5,1))*BR223</f>
        <v>1.4200000000000008E-2</v>
      </c>
      <c r="BT223" s="350">
        <f>INDEX('NOx &amp; CO2'!$T$6:$W$10,MATCH($C223,'NOx &amp; CO2'!$R$6:$R$10,1),MATCH(BT$215,'NOx &amp; CO2'!$T$5:$W$5,1))*BS223</f>
        <v>1.4200000000000008E-2</v>
      </c>
      <c r="BU223" s="350">
        <f>INDEX('NOx &amp; CO2'!$T$6:$W$10,MATCH($C223,'NOx &amp; CO2'!$R$6:$R$10,1),MATCH(BU$215,'NOx &amp; CO2'!$T$5:$W$5,1))*BT223</f>
        <v>1.4200000000000008E-2</v>
      </c>
      <c r="BV223" s="350">
        <f>INDEX('NOx &amp; CO2'!$T$6:$W$10,MATCH($C223,'NOx &amp; CO2'!$R$6:$R$10,1),MATCH(BV$215,'NOx &amp; CO2'!$T$5:$W$5,1))*BU223</f>
        <v>1.4200000000000008E-2</v>
      </c>
      <c r="BW223" s="350">
        <f>INDEX('NOx &amp; CO2'!$T$6:$W$10,MATCH($C223,'NOx &amp; CO2'!$R$6:$R$10,1),MATCH(BW$215,'NOx &amp; CO2'!$T$5:$W$5,1))*BV223</f>
        <v>1.4200000000000008E-2</v>
      </c>
      <c r="BX223" s="350">
        <f>INDEX('NOx &amp; CO2'!$T$6:$W$10,MATCH($C223,'NOx &amp; CO2'!$R$6:$R$10,1),MATCH(BX$215,'NOx &amp; CO2'!$T$5:$W$5,1))*BW223</f>
        <v>1.4200000000000008E-2</v>
      </c>
      <c r="BY223" s="350">
        <f>INDEX('NOx &amp; CO2'!$T$6:$W$10,MATCH($C223,'NOx &amp; CO2'!$R$6:$R$10,1),MATCH(BY$215,'NOx &amp; CO2'!$T$5:$W$5,1))*BX223</f>
        <v>1.4200000000000008E-2</v>
      </c>
      <c r="BZ223" s="350">
        <f>INDEX('NOx &amp; CO2'!$T$6:$W$10,MATCH($C223,'NOx &amp; CO2'!$R$6:$R$10,1),MATCH(BZ$215,'NOx &amp; CO2'!$T$5:$W$5,1))*BY223</f>
        <v>1.4200000000000008E-2</v>
      </c>
      <c r="CA223" s="350">
        <f>INDEX('NOx &amp; CO2'!$T$6:$W$10,MATCH($C223,'NOx &amp; CO2'!$R$6:$R$10,1),MATCH(CA$215,'NOx &amp; CO2'!$T$5:$W$5,1))*BZ223</f>
        <v>1.4200000000000008E-2</v>
      </c>
      <c r="CB223" s="350">
        <f>INDEX('NOx &amp; CO2'!$T$6:$W$10,MATCH($C223,'NOx &amp; CO2'!$R$6:$R$10,1),MATCH(CB$215,'NOx &amp; CO2'!$T$5:$W$5,1))*CA223</f>
        <v>1.4200000000000008E-2</v>
      </c>
      <c r="CC223" s="350">
        <f>INDEX('NOx &amp; CO2'!$T$6:$W$10,MATCH($C223,'NOx &amp; CO2'!$R$6:$R$10,1),MATCH(CC$215,'NOx &amp; CO2'!$T$5:$W$5,1))*CB223</f>
        <v>1.4200000000000008E-2</v>
      </c>
      <c r="CD223" s="350">
        <f>INDEX('NOx &amp; CO2'!$T$6:$W$10,MATCH($C223,'NOx &amp; CO2'!$R$6:$R$10,1),MATCH(CD$215,'NOx &amp; CO2'!$T$5:$W$5,1))*CC223</f>
        <v>1.4200000000000008E-2</v>
      </c>
      <c r="CE223" s="350">
        <f>INDEX('NOx &amp; CO2'!$T$6:$W$10,MATCH($C223,'NOx &amp; CO2'!$R$6:$R$10,1),MATCH(CE$215,'NOx &amp; CO2'!$T$5:$W$5,1))*CD223</f>
        <v>1.4200000000000008E-2</v>
      </c>
      <c r="CF223" s="350">
        <f>INDEX('NOx &amp; CO2'!$T$6:$W$10,MATCH($C223,'NOx &amp; CO2'!$R$6:$R$10,1),MATCH(CF$215,'NOx &amp; CO2'!$T$5:$W$5,1))*CE223</f>
        <v>1.4200000000000008E-2</v>
      </c>
      <c r="CG223" s="350">
        <f>INDEX('NOx &amp; CO2'!$T$6:$W$10,MATCH($C223,'NOx &amp; CO2'!$R$6:$R$10,1),MATCH(CG$215,'NOx &amp; CO2'!$T$5:$W$5,1))*CF223</f>
        <v>1.4200000000000008E-2</v>
      </c>
      <c r="CH223" s="350">
        <f>INDEX('NOx &amp; CO2'!$T$6:$W$10,MATCH($C223,'NOx &amp; CO2'!$R$6:$R$10,1),MATCH(CH$215,'NOx &amp; CO2'!$T$5:$W$5,1))*CG223</f>
        <v>1.4200000000000008E-2</v>
      </c>
      <c r="CI223" s="350">
        <f>INDEX('NOx &amp; CO2'!$T$6:$W$10,MATCH($C223,'NOx &amp; CO2'!$R$6:$R$10,1),MATCH(CI$215,'NOx &amp; CO2'!$T$5:$W$5,1))*CH223</f>
        <v>1.4200000000000008E-2</v>
      </c>
      <c r="CJ223" s="350">
        <f>INDEX('NOx &amp; CO2'!$T$6:$W$10,MATCH($C223,'NOx &amp; CO2'!$R$6:$R$10,1),MATCH(CJ$215,'NOx &amp; CO2'!$T$5:$W$5,1))*CI223</f>
        <v>1.4200000000000008E-2</v>
      </c>
      <c r="CK223" s="350">
        <f>INDEX('NOx &amp; CO2'!$T$6:$W$10,MATCH($C223,'NOx &amp; CO2'!$R$6:$R$10,1),MATCH(CK$215,'NOx &amp; CO2'!$T$5:$W$5,1))*CJ223</f>
        <v>1.4200000000000008E-2</v>
      </c>
      <c r="CL223" s="350">
        <f>INDEX('NOx &amp; CO2'!$T$6:$W$10,MATCH($C223,'NOx &amp; CO2'!$R$6:$R$10,1),MATCH(CL$215,'NOx &amp; CO2'!$T$5:$W$5,1))*CK223</f>
        <v>1.4200000000000008E-2</v>
      </c>
      <c r="CM223" s="350">
        <f>INDEX('NOx &amp; CO2'!$T$6:$W$10,MATCH($C223,'NOx &amp; CO2'!$R$6:$R$10,1),MATCH(CM$215,'NOx &amp; CO2'!$T$5:$W$5,1))*CL223</f>
        <v>1.4200000000000008E-2</v>
      </c>
      <c r="CN223" s="350">
        <f>INDEX('NOx &amp; CO2'!$T$6:$W$10,MATCH($C223,'NOx &amp; CO2'!$R$6:$R$10,1),MATCH(CN$215,'NOx &amp; CO2'!$T$5:$W$5,1))*CM223</f>
        <v>1.4200000000000008E-2</v>
      </c>
      <c r="CO223" s="350">
        <f>INDEX('NOx &amp; CO2'!$T$6:$W$10,MATCH($C223,'NOx &amp; CO2'!$R$6:$R$10,1),MATCH(CO$215,'NOx &amp; CO2'!$T$5:$W$5,1))*CN223</f>
        <v>1.4200000000000008E-2</v>
      </c>
      <c r="CP223" s="350">
        <f>INDEX('NOx &amp; CO2'!$T$6:$W$10,MATCH($C223,'NOx &amp; CO2'!$R$6:$R$10,1),MATCH(CP$215,'NOx &amp; CO2'!$T$5:$W$5,1))*CO223</f>
        <v>1.4200000000000008E-2</v>
      </c>
      <c r="CQ223" s="350">
        <f>INDEX('NOx &amp; CO2'!$T$6:$W$10,MATCH($C223,'NOx &amp; CO2'!$R$6:$R$10,1),MATCH(CQ$215,'NOx &amp; CO2'!$T$5:$W$5,1))*CP223</f>
        <v>1.4200000000000008E-2</v>
      </c>
      <c r="CR223" s="350">
        <f>INDEX('NOx &amp; CO2'!$T$6:$W$10,MATCH($C223,'NOx &amp; CO2'!$R$6:$R$10,1),MATCH(CR$215,'NOx &amp; CO2'!$T$5:$W$5,1))*CQ223</f>
        <v>1.4200000000000008E-2</v>
      </c>
      <c r="CS223" s="350">
        <f>INDEX('NOx &amp; CO2'!$T$6:$W$10,MATCH($C223,'NOx &amp; CO2'!$R$6:$R$10,1),MATCH(CS$215,'NOx &amp; CO2'!$T$5:$W$5,1))*CR223</f>
        <v>1.4200000000000008E-2</v>
      </c>
    </row>
    <row r="224" spans="1:97" s="337" customFormat="1" x14ac:dyDescent="0.25">
      <c r="A224" s="337">
        <f t="shared" ref="A224:C224" si="345">A163</f>
        <v>0</v>
      </c>
      <c r="B224" s="337" t="str">
        <f t="shared" si="345"/>
        <v>0 0</v>
      </c>
      <c r="C224" s="344">
        <f t="shared" si="345"/>
        <v>0</v>
      </c>
      <c r="D224" s="567">
        <f>INDEX('NOx &amp; CO2'!$E$6:$I$10,MATCH($C224,'NOx &amp; CO2'!$C$6:$C$10,1),MATCH(D$78,'NOx &amp; CO2'!$E$5:$H$5,1))</f>
        <v>7.17E-2</v>
      </c>
      <c r="E224" s="567">
        <f>INDEX('NOx &amp; CO2'!$T$6:$W$10,MATCH($C224,'NOx &amp; CO2'!$R$6:$R$10,1),MATCH(E$215,'NOx &amp; CO2'!$T$5:$W$5,1))*D224</f>
        <v>6.8558723496039697E-2</v>
      </c>
      <c r="F224" s="567">
        <f>INDEX('NOx &amp; CO2'!$T$6:$W$10,MATCH($C224,'NOx &amp; CO2'!$R$6:$R$10,1),MATCH(F$215,'NOx &amp; CO2'!$T$5:$W$5,1))*E224</f>
        <v>6.5555070675124491E-2</v>
      </c>
      <c r="G224" s="567">
        <f>INDEX('NOx &amp; CO2'!$T$6:$W$10,MATCH($C224,'NOx &amp; CO2'!$R$6:$R$10,1),MATCH(G$215,'NOx &amp; CO2'!$T$5:$W$5,1))*F224</f>
        <v>6.2683012052708514E-2</v>
      </c>
      <c r="H224" s="567">
        <f>INDEX('NOx &amp; CO2'!$T$6:$W$10,MATCH($C224,'NOx &amp; CO2'!$R$6:$R$10,1),MATCH(H$215,'NOx &amp; CO2'!$T$5:$W$5,1))*G224</f>
        <v>5.9936782304331478E-2</v>
      </c>
      <c r="I224" s="567">
        <f>INDEX('NOx &amp; CO2'!$T$6:$W$10,MATCH($C224,'NOx &amp; CO2'!$R$6:$R$10,1),MATCH(I$215,'NOx &amp; CO2'!$T$5:$W$5,1))*H224</f>
        <v>5.7310868692398702E-2</v>
      </c>
      <c r="J224" s="567">
        <f>INDEX('NOx &amp; CO2'!$T$6:$W$10,MATCH($C224,'NOx &amp; CO2'!$R$6:$R$10,1),MATCH(J$215,'NOx &amp; CO2'!$T$5:$W$5,1))*I224</f>
        <v>5.4800000000000008E-2</v>
      </c>
      <c r="K224" s="567">
        <f>INDEX('NOx &amp; CO2'!$T$6:$W$10,MATCH($C224,'NOx &amp; CO2'!$R$6:$R$10,1),MATCH(K$215,'NOx &amp; CO2'!$T$5:$W$5,1))*J224</f>
        <v>5.268069525177068E-2</v>
      </c>
      <c r="L224" s="567">
        <f>INDEX('NOx &amp; CO2'!$T$6:$W$10,MATCH($C224,'NOx &amp; CO2'!$R$6:$R$10,1),MATCH(L$215,'NOx &amp; CO2'!$T$5:$W$5,1))*K224</f>
        <v>5.0643351317699516E-2</v>
      </c>
      <c r="M224" s="567">
        <f>INDEX('NOx &amp; CO2'!$T$6:$W$10,MATCH($C224,'NOx &amp; CO2'!$R$6:$R$10,1),MATCH(M$215,'NOx &amp; CO2'!$T$5:$W$5,1))*L224</f>
        <v>4.8684798490804503E-2</v>
      </c>
      <c r="N224" s="567">
        <f>INDEX('NOx &amp; CO2'!$T$6:$W$10,MATCH($C224,'NOx &amp; CO2'!$R$6:$R$10,1),MATCH(N$215,'NOx &amp; CO2'!$T$5:$W$5,1))*M224</f>
        <v>4.6801989647590088E-2</v>
      </c>
      <c r="O224" s="567">
        <f>INDEX('NOx &amp; CO2'!$T$6:$W$10,MATCH($C224,'NOx &amp; CO2'!$R$6:$R$10,1),MATCH(O$215,'NOx &amp; CO2'!$T$5:$W$5,1))*N224</f>
        <v>4.4991995507321518E-2</v>
      </c>
      <c r="P224" s="567">
        <f>INDEX('NOx &amp; CO2'!$T$6:$W$10,MATCH($C224,'NOx &amp; CO2'!$R$6:$R$10,1),MATCH(P$215,'NOx &amp; CO2'!$T$5:$W$5,1))*O224</f>
        <v>4.3252000074639418E-2</v>
      </c>
      <c r="Q224" s="567">
        <f>INDEX('NOx &amp; CO2'!$T$6:$W$10,MATCH($C224,'NOx &amp; CO2'!$R$6:$R$10,1),MATCH(Q$215,'NOx &amp; CO2'!$T$5:$W$5,1))*P224</f>
        <v>4.1579296258424117E-2</v>
      </c>
      <c r="R224" s="567">
        <f>INDEX('NOx &amp; CO2'!$T$6:$W$10,MATCH($C224,'NOx &amp; CO2'!$R$6:$R$10,1),MATCH(R$215,'NOx &amp; CO2'!$T$5:$W$5,1))*Q224</f>
        <v>3.9971281660093602E-2</v>
      </c>
      <c r="S224" s="567">
        <f>INDEX('NOx &amp; CO2'!$T$6:$W$10,MATCH($C224,'NOx &amp; CO2'!$R$6:$R$10,1),MATCH(S$215,'NOx &amp; CO2'!$T$5:$W$5,1))*R224</f>
        <v>3.8425454524782507E-2</v>
      </c>
      <c r="T224" s="567">
        <f>INDEX('NOx &amp; CO2'!$T$6:$W$10,MATCH($C224,'NOx &amp; CO2'!$R$6:$R$10,1),MATCH(T$215,'NOx &amp; CO2'!$T$5:$W$5,1))*S224</f>
        <v>3.6939409849102912E-2</v>
      </c>
      <c r="U224" s="567">
        <f>INDEX('NOx &amp; CO2'!$T$6:$W$10,MATCH($C224,'NOx &amp; CO2'!$R$6:$R$10,1),MATCH(U$215,'NOx &amp; CO2'!$T$5:$W$5,1))*T224</f>
        <v>3.5510835639431505E-2</v>
      </c>
      <c r="V224" s="567">
        <f>INDEX('NOx &amp; CO2'!$T$6:$W$10,MATCH($C224,'NOx &amp; CO2'!$R$6:$R$10,1),MATCH(V$215,'NOx &amp; CO2'!$T$5:$W$5,1))*U224</f>
        <v>3.4137509314901608E-2</v>
      </c>
      <c r="W224" s="567">
        <f>INDEX('NOx &amp; CO2'!$T$6:$W$10,MATCH($C224,'NOx &amp; CO2'!$R$6:$R$10,1),MATCH(W$215,'NOx &amp; CO2'!$T$5:$W$5,1))*V224</f>
        <v>3.2817294249503907E-2</v>
      </c>
      <c r="X224" s="567">
        <f>INDEX('NOx &amp; CO2'!$T$6:$W$10,MATCH($C224,'NOx &amp; CO2'!$R$6:$R$10,1),MATCH(X$215,'NOx &amp; CO2'!$T$5:$W$5,1))*W224</f>
        <v>3.1548136447916084E-2</v>
      </c>
      <c r="Y224" s="567">
        <f>INDEX('NOx &amp; CO2'!$T$6:$W$10,MATCH($C224,'NOx &amp; CO2'!$R$6:$R$10,1),MATCH(Y$215,'NOx &amp; CO2'!$T$5:$W$5,1))*X224</f>
        <v>3.0328061349889527E-2</v>
      </c>
      <c r="Z224" s="567">
        <f>INDEX('NOx &amp; CO2'!$T$6:$W$10,MATCH($C224,'NOx &amp; CO2'!$R$6:$R$10,1),MATCH(Z$215,'NOx &amp; CO2'!$T$5:$W$5,1))*Y224</f>
        <v>2.9155170758221438E-2</v>
      </c>
      <c r="AA224" s="567">
        <f>INDEX('NOx &amp; CO2'!$T$6:$W$10,MATCH($C224,'NOx &amp; CO2'!$R$6:$R$10,1),MATCH(AA$215,'NOx &amp; CO2'!$T$5:$W$5,1))*Z224</f>
        <v>2.8027639885532835E-2</v>
      </c>
      <c r="AB224" s="567">
        <f>INDEX('NOx &amp; CO2'!$T$6:$W$10,MATCH($C224,'NOx &amp; CO2'!$R$6:$R$10,1),MATCH(AB$215,'NOx &amp; CO2'!$T$5:$W$5,1))*AA224</f>
        <v>2.6943714515257809E-2</v>
      </c>
      <c r="AC224" s="567">
        <f>INDEX('NOx &amp; CO2'!$T$6:$W$10,MATCH($C224,'NOx &amp; CO2'!$R$6:$R$10,1),MATCH(AC$215,'NOx &amp; CO2'!$T$5:$W$5,1))*AB224</f>
        <v>2.5901708272427128E-2</v>
      </c>
      <c r="AD224" s="350">
        <f>INDEX('NOx &amp; CO2'!$T$6:$W$10,MATCH($C224,'NOx &amp; CO2'!$R$6:$R$10,1),MATCH(AD$215,'NOx &amp; CO2'!$T$5:$W$5,1))*AC224</f>
        <v>2.4900000000000019E-2</v>
      </c>
      <c r="AE224" s="350">
        <f>INDEX('NOx &amp; CO2'!$T$6:$W$10,MATCH($C224,'NOx &amp; CO2'!$R$6:$R$10,1),MATCH(AE$215,'NOx &amp; CO2'!$T$5:$W$5,1))*AD224</f>
        <v>2.4210502134589099E-2</v>
      </c>
      <c r="AF224" s="350">
        <f>INDEX('NOx &amp; CO2'!$T$6:$W$10,MATCH($C224,'NOx &amp; CO2'!$R$6:$R$10,1),MATCH(AF$215,'NOx &amp; CO2'!$T$5:$W$5,1))*AE224</f>
        <v>2.3540096932086061E-2</v>
      </c>
      <c r="AG224" s="350">
        <f>INDEX('NOx &amp; CO2'!$T$6:$W$10,MATCH($C224,'NOx &amp; CO2'!$R$6:$R$10,1),MATCH(AG$215,'NOx &amp; CO2'!$T$5:$W$5,1))*AF224</f>
        <v>2.2888255703723031E-2</v>
      </c>
      <c r="AH224" s="350">
        <f>INDEX('NOx &amp; CO2'!$T$6:$W$10,MATCH($C224,'NOx &amp; CO2'!$R$6:$R$10,1),MATCH(AH$215,'NOx &amp; CO2'!$T$5:$W$5,1))*AG224</f>
        <v>2.2254464400482215E-2</v>
      </c>
      <c r="AI224" s="350">
        <f>INDEX('NOx &amp; CO2'!$T$6:$W$10,MATCH($C224,'NOx &amp; CO2'!$R$6:$R$10,1),MATCH(AI$215,'NOx &amp; CO2'!$T$5:$W$5,1))*AH224</f>
        <v>2.1638223207711301E-2</v>
      </c>
      <c r="AJ224" s="350">
        <f>INDEX('NOx &amp; CO2'!$T$6:$W$10,MATCH($C224,'NOx &amp; CO2'!$R$6:$R$10,1),MATCH(AJ$215,'NOx &amp; CO2'!$T$5:$W$5,1))*AI224</f>
        <v>2.1039046150964236E-2</v>
      </c>
      <c r="AK224" s="350">
        <f>INDEX('NOx &amp; CO2'!$T$6:$W$10,MATCH($C224,'NOx &amp; CO2'!$R$6:$R$10,1),MATCH(AK$215,'NOx &amp; CO2'!$T$5:$W$5,1))*AJ224</f>
        <v>2.0456460712756541E-2</v>
      </c>
      <c r="AL224" s="350">
        <f>INDEX('NOx &amp; CO2'!$T$6:$W$10,MATCH($C224,'NOx &amp; CO2'!$R$6:$R$10,1),MATCH(AL$215,'NOx &amp; CO2'!$T$5:$W$5,1))*AK224</f>
        <v>1.9890007459932926E-2</v>
      </c>
      <c r="AM224" s="350">
        <f>INDEX('NOx &amp; CO2'!$T$6:$W$10,MATCH($C224,'NOx &amp; CO2'!$R$6:$R$10,1),MATCH(AM$215,'NOx &amp; CO2'!$T$5:$W$5,1))*AL224</f>
        <v>1.9339239681353367E-2</v>
      </c>
      <c r="AN224" s="350">
        <f>INDEX('NOx &amp; CO2'!$T$6:$W$10,MATCH($C224,'NOx &amp; CO2'!$R$6:$R$10,1),MATCH(AN$215,'NOx &amp; CO2'!$T$5:$W$5,1))*AM224</f>
        <v>1.8803723035611869E-2</v>
      </c>
      <c r="AO224" s="350">
        <f>INDEX('NOx &amp; CO2'!$T$6:$W$10,MATCH($C224,'NOx &amp; CO2'!$R$6:$R$10,1),MATCH(AO$215,'NOx &amp; CO2'!$T$5:$W$5,1))*AN224</f>
        <v>1.8283035208510164E-2</v>
      </c>
      <c r="AP224" s="350">
        <f>INDEX('NOx &amp; CO2'!$T$6:$W$10,MATCH($C224,'NOx &amp; CO2'!$R$6:$R$10,1),MATCH(AP$215,'NOx &amp; CO2'!$T$5:$W$5,1))*AO224</f>
        <v>1.777676558001617E-2</v>
      </c>
      <c r="AQ224" s="350">
        <f>INDEX('NOx &amp; CO2'!$T$6:$W$10,MATCH($C224,'NOx &amp; CO2'!$R$6:$R$10,1),MATCH(AQ$215,'NOx &amp; CO2'!$T$5:$W$5,1))*AP224</f>
        <v>1.7284514900444626E-2</v>
      </c>
      <c r="AR224" s="350">
        <f>INDEX('NOx &amp; CO2'!$T$6:$W$10,MATCH($C224,'NOx &amp; CO2'!$R$6:$R$10,1),MATCH(AR$215,'NOx &amp; CO2'!$T$5:$W$5,1))*AQ224</f>
        <v>1.6805894975604474E-2</v>
      </c>
      <c r="AS224" s="350">
        <f>INDEX('NOx &amp; CO2'!$T$6:$W$10,MATCH($C224,'NOx &amp; CO2'!$R$6:$R$10,1),MATCH(AS$215,'NOx &amp; CO2'!$T$5:$W$5,1))*AR224</f>
        <v>1.6340528360664741E-2</v>
      </c>
      <c r="AT224" s="350">
        <f>INDEX('NOx &amp; CO2'!$T$6:$W$10,MATCH($C224,'NOx &amp; CO2'!$R$6:$R$10,1),MATCH(AT$215,'NOx &amp; CO2'!$T$5:$W$5,1))*AS224</f>
        <v>1.5888048062497474E-2</v>
      </c>
      <c r="AU224" s="350">
        <f>INDEX('NOx &amp; CO2'!$T$6:$W$10,MATCH($C224,'NOx &amp; CO2'!$R$6:$R$10,1),MATCH(AU$215,'NOx &amp; CO2'!$T$5:$W$5,1))*AT224</f>
        <v>1.5448097250263013E-2</v>
      </c>
      <c r="AV224" s="350">
        <f>INDEX('NOx &amp; CO2'!$T$6:$W$10,MATCH($C224,'NOx &amp; CO2'!$R$6:$R$10,1),MATCH(AV$215,'NOx &amp; CO2'!$T$5:$W$5,1))*AU224</f>
        <v>1.5020328974009333E-2</v>
      </c>
      <c r="AW224" s="350">
        <f>INDEX('NOx &amp; CO2'!$T$6:$W$10,MATCH($C224,'NOx &amp; CO2'!$R$6:$R$10,1),MATCH(AW$215,'NOx &amp; CO2'!$T$5:$W$5,1))*AV224</f>
        <v>1.4604405891063581E-2</v>
      </c>
      <c r="AX224" s="350">
        <f>INDEX('NOx &amp; CO2'!$T$6:$W$10,MATCH($C224,'NOx &amp; CO2'!$R$6:$R$10,1),MATCH(AX$215,'NOx &amp; CO2'!$T$5:$W$5,1))*AW224</f>
        <v>1.4200000000000008E-2</v>
      </c>
      <c r="AY224" s="350">
        <f>INDEX('NOx &amp; CO2'!$T$6:$W$10,MATCH($C224,'NOx &amp; CO2'!$R$6:$R$10,1),MATCH(AY$215,'NOx &amp; CO2'!$T$5:$W$5,1))*AX224</f>
        <v>1.4200000000000008E-2</v>
      </c>
      <c r="AZ224" s="350">
        <f>INDEX('NOx &amp; CO2'!$T$6:$W$10,MATCH($C224,'NOx &amp; CO2'!$R$6:$R$10,1),MATCH(AZ$215,'NOx &amp; CO2'!$T$5:$W$5,1))*AY224</f>
        <v>1.4200000000000008E-2</v>
      </c>
      <c r="BA224" s="350">
        <f>INDEX('NOx &amp; CO2'!$T$6:$W$10,MATCH($C224,'NOx &amp; CO2'!$R$6:$R$10,1),MATCH(BA$215,'NOx &amp; CO2'!$T$5:$W$5,1))*AZ224</f>
        <v>1.4200000000000008E-2</v>
      </c>
      <c r="BB224" s="350">
        <f>INDEX('NOx &amp; CO2'!$T$6:$W$10,MATCH($C224,'NOx &amp; CO2'!$R$6:$R$10,1),MATCH(BB$215,'NOx &amp; CO2'!$T$5:$W$5,1))*BA224</f>
        <v>1.4200000000000008E-2</v>
      </c>
      <c r="BC224" s="350">
        <f>INDEX('NOx &amp; CO2'!$T$6:$W$10,MATCH($C224,'NOx &amp; CO2'!$R$6:$R$10,1),MATCH(BC$215,'NOx &amp; CO2'!$T$5:$W$5,1))*BB224</f>
        <v>1.4200000000000008E-2</v>
      </c>
      <c r="BD224" s="350">
        <f>INDEX('NOx &amp; CO2'!$T$6:$W$10,MATCH($C224,'NOx &amp; CO2'!$R$6:$R$10,1),MATCH(BD$215,'NOx &amp; CO2'!$T$5:$W$5,1))*BC224</f>
        <v>1.4200000000000008E-2</v>
      </c>
      <c r="BE224" s="350">
        <f>INDEX('NOx &amp; CO2'!$T$6:$W$10,MATCH($C224,'NOx &amp; CO2'!$R$6:$R$10,1),MATCH(BE$215,'NOx &amp; CO2'!$T$5:$W$5,1))*BD224</f>
        <v>1.4200000000000008E-2</v>
      </c>
      <c r="BF224" s="350">
        <f>INDEX('NOx &amp; CO2'!$T$6:$W$10,MATCH($C224,'NOx &amp; CO2'!$R$6:$R$10,1),MATCH(BF$215,'NOx &amp; CO2'!$T$5:$W$5,1))*BE224</f>
        <v>1.4200000000000008E-2</v>
      </c>
      <c r="BG224" s="350">
        <f>INDEX('NOx &amp; CO2'!$T$6:$W$10,MATCH($C224,'NOx &amp; CO2'!$R$6:$R$10,1),MATCH(BG$215,'NOx &amp; CO2'!$T$5:$W$5,1))*BF224</f>
        <v>1.4200000000000008E-2</v>
      </c>
      <c r="BH224" s="350">
        <f>INDEX('NOx &amp; CO2'!$T$6:$W$10,MATCH($C224,'NOx &amp; CO2'!$R$6:$R$10,1),MATCH(BH$215,'NOx &amp; CO2'!$T$5:$W$5,1))*BG224</f>
        <v>1.4200000000000008E-2</v>
      </c>
      <c r="BI224" s="350">
        <f>INDEX('NOx &amp; CO2'!$T$6:$W$10,MATCH($C224,'NOx &amp; CO2'!$R$6:$R$10,1),MATCH(BI$215,'NOx &amp; CO2'!$T$5:$W$5,1))*BH224</f>
        <v>1.4200000000000008E-2</v>
      </c>
      <c r="BJ224" s="350">
        <f>INDEX('NOx &amp; CO2'!$T$6:$W$10,MATCH($C224,'NOx &amp; CO2'!$R$6:$R$10,1),MATCH(BJ$215,'NOx &amp; CO2'!$T$5:$W$5,1))*BI224</f>
        <v>1.4200000000000008E-2</v>
      </c>
      <c r="BK224" s="350">
        <f>INDEX('NOx &amp; CO2'!$T$6:$W$10,MATCH($C224,'NOx &amp; CO2'!$R$6:$R$10,1),MATCH(BK$215,'NOx &amp; CO2'!$T$5:$W$5,1))*BJ224</f>
        <v>1.4200000000000008E-2</v>
      </c>
      <c r="BL224" s="350">
        <f>INDEX('NOx &amp; CO2'!$T$6:$W$10,MATCH($C224,'NOx &amp; CO2'!$R$6:$R$10,1),MATCH(BL$215,'NOx &amp; CO2'!$T$5:$W$5,1))*BK224</f>
        <v>1.4200000000000008E-2</v>
      </c>
      <c r="BM224" s="350">
        <f>INDEX('NOx &amp; CO2'!$T$6:$W$10,MATCH($C224,'NOx &amp; CO2'!$R$6:$R$10,1),MATCH(BM$215,'NOx &amp; CO2'!$T$5:$W$5,1))*BL224</f>
        <v>1.4200000000000008E-2</v>
      </c>
      <c r="BN224" s="350">
        <f>INDEX('NOx &amp; CO2'!$T$6:$W$10,MATCH($C224,'NOx &amp; CO2'!$R$6:$R$10,1),MATCH(BN$215,'NOx &amp; CO2'!$T$5:$W$5,1))*BM224</f>
        <v>1.4200000000000008E-2</v>
      </c>
      <c r="BO224" s="350">
        <f>INDEX('NOx &amp; CO2'!$T$6:$W$10,MATCH($C224,'NOx &amp; CO2'!$R$6:$R$10,1),MATCH(BO$215,'NOx &amp; CO2'!$T$5:$W$5,1))*BN224</f>
        <v>1.4200000000000008E-2</v>
      </c>
      <c r="BP224" s="350">
        <f>INDEX('NOx &amp; CO2'!$T$6:$W$10,MATCH($C224,'NOx &amp; CO2'!$R$6:$R$10,1),MATCH(BP$215,'NOx &amp; CO2'!$T$5:$W$5,1))*BO224</f>
        <v>1.4200000000000008E-2</v>
      </c>
      <c r="BQ224" s="350">
        <f>INDEX('NOx &amp; CO2'!$T$6:$W$10,MATCH($C224,'NOx &amp; CO2'!$R$6:$R$10,1),MATCH(BQ$215,'NOx &amp; CO2'!$T$5:$W$5,1))*BP224</f>
        <v>1.4200000000000008E-2</v>
      </c>
      <c r="BR224" s="350">
        <f>INDEX('NOx &amp; CO2'!$T$6:$W$10,MATCH($C224,'NOx &amp; CO2'!$R$6:$R$10,1),MATCH(BR$215,'NOx &amp; CO2'!$T$5:$W$5,1))*BQ224</f>
        <v>1.4200000000000008E-2</v>
      </c>
      <c r="BS224" s="350">
        <f>INDEX('NOx &amp; CO2'!$T$6:$W$10,MATCH($C224,'NOx &amp; CO2'!$R$6:$R$10,1),MATCH(BS$215,'NOx &amp; CO2'!$T$5:$W$5,1))*BR224</f>
        <v>1.4200000000000008E-2</v>
      </c>
      <c r="BT224" s="350">
        <f>INDEX('NOx &amp; CO2'!$T$6:$W$10,MATCH($C224,'NOx &amp; CO2'!$R$6:$R$10,1),MATCH(BT$215,'NOx &amp; CO2'!$T$5:$W$5,1))*BS224</f>
        <v>1.4200000000000008E-2</v>
      </c>
      <c r="BU224" s="350">
        <f>INDEX('NOx &amp; CO2'!$T$6:$W$10,MATCH($C224,'NOx &amp; CO2'!$R$6:$R$10,1),MATCH(BU$215,'NOx &amp; CO2'!$T$5:$W$5,1))*BT224</f>
        <v>1.4200000000000008E-2</v>
      </c>
      <c r="BV224" s="350">
        <f>INDEX('NOx &amp; CO2'!$T$6:$W$10,MATCH($C224,'NOx &amp; CO2'!$R$6:$R$10,1),MATCH(BV$215,'NOx &amp; CO2'!$T$5:$W$5,1))*BU224</f>
        <v>1.4200000000000008E-2</v>
      </c>
      <c r="BW224" s="350">
        <f>INDEX('NOx &amp; CO2'!$T$6:$W$10,MATCH($C224,'NOx &amp; CO2'!$R$6:$R$10,1),MATCH(BW$215,'NOx &amp; CO2'!$T$5:$W$5,1))*BV224</f>
        <v>1.4200000000000008E-2</v>
      </c>
      <c r="BX224" s="350">
        <f>INDEX('NOx &amp; CO2'!$T$6:$W$10,MATCH($C224,'NOx &amp; CO2'!$R$6:$R$10,1),MATCH(BX$215,'NOx &amp; CO2'!$T$5:$W$5,1))*BW224</f>
        <v>1.4200000000000008E-2</v>
      </c>
      <c r="BY224" s="350">
        <f>INDEX('NOx &amp; CO2'!$T$6:$W$10,MATCH($C224,'NOx &amp; CO2'!$R$6:$R$10,1),MATCH(BY$215,'NOx &amp; CO2'!$T$5:$W$5,1))*BX224</f>
        <v>1.4200000000000008E-2</v>
      </c>
      <c r="BZ224" s="350">
        <f>INDEX('NOx &amp; CO2'!$T$6:$W$10,MATCH($C224,'NOx &amp; CO2'!$R$6:$R$10,1),MATCH(BZ$215,'NOx &amp; CO2'!$T$5:$W$5,1))*BY224</f>
        <v>1.4200000000000008E-2</v>
      </c>
      <c r="CA224" s="350">
        <f>INDEX('NOx &amp; CO2'!$T$6:$W$10,MATCH($C224,'NOx &amp; CO2'!$R$6:$R$10,1),MATCH(CA$215,'NOx &amp; CO2'!$T$5:$W$5,1))*BZ224</f>
        <v>1.4200000000000008E-2</v>
      </c>
      <c r="CB224" s="350">
        <f>INDEX('NOx &amp; CO2'!$T$6:$W$10,MATCH($C224,'NOx &amp; CO2'!$R$6:$R$10,1),MATCH(CB$215,'NOx &amp; CO2'!$T$5:$W$5,1))*CA224</f>
        <v>1.4200000000000008E-2</v>
      </c>
      <c r="CC224" s="350">
        <f>INDEX('NOx &amp; CO2'!$T$6:$W$10,MATCH($C224,'NOx &amp; CO2'!$R$6:$R$10,1),MATCH(CC$215,'NOx &amp; CO2'!$T$5:$W$5,1))*CB224</f>
        <v>1.4200000000000008E-2</v>
      </c>
      <c r="CD224" s="350">
        <f>INDEX('NOx &amp; CO2'!$T$6:$W$10,MATCH($C224,'NOx &amp; CO2'!$R$6:$R$10,1),MATCH(CD$215,'NOx &amp; CO2'!$T$5:$W$5,1))*CC224</f>
        <v>1.4200000000000008E-2</v>
      </c>
      <c r="CE224" s="350">
        <f>INDEX('NOx &amp; CO2'!$T$6:$W$10,MATCH($C224,'NOx &amp; CO2'!$R$6:$R$10,1),MATCH(CE$215,'NOx &amp; CO2'!$T$5:$W$5,1))*CD224</f>
        <v>1.4200000000000008E-2</v>
      </c>
      <c r="CF224" s="350">
        <f>INDEX('NOx &amp; CO2'!$T$6:$W$10,MATCH($C224,'NOx &amp; CO2'!$R$6:$R$10,1),MATCH(CF$215,'NOx &amp; CO2'!$T$5:$W$5,1))*CE224</f>
        <v>1.4200000000000008E-2</v>
      </c>
      <c r="CG224" s="350">
        <f>INDEX('NOx &amp; CO2'!$T$6:$W$10,MATCH($C224,'NOx &amp; CO2'!$R$6:$R$10,1),MATCH(CG$215,'NOx &amp; CO2'!$T$5:$W$5,1))*CF224</f>
        <v>1.4200000000000008E-2</v>
      </c>
      <c r="CH224" s="350">
        <f>INDEX('NOx &amp; CO2'!$T$6:$W$10,MATCH($C224,'NOx &amp; CO2'!$R$6:$R$10,1),MATCH(CH$215,'NOx &amp; CO2'!$T$5:$W$5,1))*CG224</f>
        <v>1.4200000000000008E-2</v>
      </c>
      <c r="CI224" s="350">
        <f>INDEX('NOx &amp; CO2'!$T$6:$W$10,MATCH($C224,'NOx &amp; CO2'!$R$6:$R$10,1),MATCH(CI$215,'NOx &amp; CO2'!$T$5:$W$5,1))*CH224</f>
        <v>1.4200000000000008E-2</v>
      </c>
      <c r="CJ224" s="350">
        <f>INDEX('NOx &amp; CO2'!$T$6:$W$10,MATCH($C224,'NOx &amp; CO2'!$R$6:$R$10,1),MATCH(CJ$215,'NOx &amp; CO2'!$T$5:$W$5,1))*CI224</f>
        <v>1.4200000000000008E-2</v>
      </c>
      <c r="CK224" s="350">
        <f>INDEX('NOx &amp; CO2'!$T$6:$W$10,MATCH($C224,'NOx &amp; CO2'!$R$6:$R$10,1),MATCH(CK$215,'NOx &amp; CO2'!$T$5:$W$5,1))*CJ224</f>
        <v>1.4200000000000008E-2</v>
      </c>
      <c r="CL224" s="350">
        <f>INDEX('NOx &amp; CO2'!$T$6:$W$10,MATCH($C224,'NOx &amp; CO2'!$R$6:$R$10,1),MATCH(CL$215,'NOx &amp; CO2'!$T$5:$W$5,1))*CK224</f>
        <v>1.4200000000000008E-2</v>
      </c>
      <c r="CM224" s="350">
        <f>INDEX('NOx &amp; CO2'!$T$6:$W$10,MATCH($C224,'NOx &amp; CO2'!$R$6:$R$10,1),MATCH(CM$215,'NOx &amp; CO2'!$T$5:$W$5,1))*CL224</f>
        <v>1.4200000000000008E-2</v>
      </c>
      <c r="CN224" s="350">
        <f>INDEX('NOx &amp; CO2'!$T$6:$W$10,MATCH($C224,'NOx &amp; CO2'!$R$6:$R$10,1),MATCH(CN$215,'NOx &amp; CO2'!$T$5:$W$5,1))*CM224</f>
        <v>1.4200000000000008E-2</v>
      </c>
      <c r="CO224" s="350">
        <f>INDEX('NOx &amp; CO2'!$T$6:$W$10,MATCH($C224,'NOx &amp; CO2'!$R$6:$R$10,1),MATCH(CO$215,'NOx &amp; CO2'!$T$5:$W$5,1))*CN224</f>
        <v>1.4200000000000008E-2</v>
      </c>
      <c r="CP224" s="350">
        <f>INDEX('NOx &amp; CO2'!$T$6:$W$10,MATCH($C224,'NOx &amp; CO2'!$R$6:$R$10,1),MATCH(CP$215,'NOx &amp; CO2'!$T$5:$W$5,1))*CO224</f>
        <v>1.4200000000000008E-2</v>
      </c>
      <c r="CQ224" s="350">
        <f>INDEX('NOx &amp; CO2'!$T$6:$W$10,MATCH($C224,'NOx &amp; CO2'!$R$6:$R$10,1),MATCH(CQ$215,'NOx &amp; CO2'!$T$5:$W$5,1))*CP224</f>
        <v>1.4200000000000008E-2</v>
      </c>
      <c r="CR224" s="350">
        <f>INDEX('NOx &amp; CO2'!$T$6:$W$10,MATCH($C224,'NOx &amp; CO2'!$R$6:$R$10,1),MATCH(CR$215,'NOx &amp; CO2'!$T$5:$W$5,1))*CQ224</f>
        <v>1.4200000000000008E-2</v>
      </c>
      <c r="CS224" s="350">
        <f>INDEX('NOx &amp; CO2'!$T$6:$W$10,MATCH($C224,'NOx &amp; CO2'!$R$6:$R$10,1),MATCH(CS$215,'NOx &amp; CO2'!$T$5:$W$5,1))*CR224</f>
        <v>1.4200000000000008E-2</v>
      </c>
    </row>
    <row r="225" spans="1:97" s="337" customFormat="1" x14ac:dyDescent="0.25">
      <c r="A225" s="337">
        <f t="shared" ref="A225:C225" si="346">A164</f>
        <v>0</v>
      </c>
      <c r="B225" s="337" t="str">
        <f t="shared" si="346"/>
        <v>0 0</v>
      </c>
      <c r="C225" s="344">
        <f t="shared" si="346"/>
        <v>0</v>
      </c>
      <c r="D225" s="567">
        <f>INDEX('NOx &amp; CO2'!$E$6:$I$10,MATCH($C225,'NOx &amp; CO2'!$C$6:$C$10,1),MATCH(D$78,'NOx &amp; CO2'!$E$5:$H$5,1))</f>
        <v>7.17E-2</v>
      </c>
      <c r="E225" s="567">
        <f>INDEX('NOx &amp; CO2'!$T$6:$W$10,MATCH($C225,'NOx &amp; CO2'!$R$6:$R$10,1),MATCH(E$215,'NOx &amp; CO2'!$T$5:$W$5,1))*D225</f>
        <v>6.8558723496039697E-2</v>
      </c>
      <c r="F225" s="567">
        <f>INDEX('NOx &amp; CO2'!$T$6:$W$10,MATCH($C225,'NOx &amp; CO2'!$R$6:$R$10,1),MATCH(F$215,'NOx &amp; CO2'!$T$5:$W$5,1))*E225</f>
        <v>6.5555070675124491E-2</v>
      </c>
      <c r="G225" s="567">
        <f>INDEX('NOx &amp; CO2'!$T$6:$W$10,MATCH($C225,'NOx &amp; CO2'!$R$6:$R$10,1),MATCH(G$215,'NOx &amp; CO2'!$T$5:$W$5,1))*F225</f>
        <v>6.2683012052708514E-2</v>
      </c>
      <c r="H225" s="567">
        <f>INDEX('NOx &amp; CO2'!$T$6:$W$10,MATCH($C225,'NOx &amp; CO2'!$R$6:$R$10,1),MATCH(H$215,'NOx &amp; CO2'!$T$5:$W$5,1))*G225</f>
        <v>5.9936782304331478E-2</v>
      </c>
      <c r="I225" s="567">
        <f>INDEX('NOx &amp; CO2'!$T$6:$W$10,MATCH($C225,'NOx &amp; CO2'!$R$6:$R$10,1),MATCH(I$215,'NOx &amp; CO2'!$T$5:$W$5,1))*H225</f>
        <v>5.7310868692398702E-2</v>
      </c>
      <c r="J225" s="567">
        <f>INDEX('NOx &amp; CO2'!$T$6:$W$10,MATCH($C225,'NOx &amp; CO2'!$R$6:$R$10,1),MATCH(J$215,'NOx &amp; CO2'!$T$5:$W$5,1))*I225</f>
        <v>5.4800000000000008E-2</v>
      </c>
      <c r="K225" s="567">
        <f>INDEX('NOx &amp; CO2'!$T$6:$W$10,MATCH($C225,'NOx &amp; CO2'!$R$6:$R$10,1),MATCH(K$215,'NOx &amp; CO2'!$T$5:$W$5,1))*J225</f>
        <v>5.268069525177068E-2</v>
      </c>
      <c r="L225" s="567">
        <f>INDEX('NOx &amp; CO2'!$T$6:$W$10,MATCH($C225,'NOx &amp; CO2'!$R$6:$R$10,1),MATCH(L$215,'NOx &amp; CO2'!$T$5:$W$5,1))*K225</f>
        <v>5.0643351317699516E-2</v>
      </c>
      <c r="M225" s="567">
        <f>INDEX('NOx &amp; CO2'!$T$6:$W$10,MATCH($C225,'NOx &amp; CO2'!$R$6:$R$10,1),MATCH(M$215,'NOx &amp; CO2'!$T$5:$W$5,1))*L225</f>
        <v>4.8684798490804503E-2</v>
      </c>
      <c r="N225" s="567">
        <f>INDEX('NOx &amp; CO2'!$T$6:$W$10,MATCH($C225,'NOx &amp; CO2'!$R$6:$R$10,1),MATCH(N$215,'NOx &amp; CO2'!$T$5:$W$5,1))*M225</f>
        <v>4.6801989647590088E-2</v>
      </c>
      <c r="O225" s="567">
        <f>INDEX('NOx &amp; CO2'!$T$6:$W$10,MATCH($C225,'NOx &amp; CO2'!$R$6:$R$10,1),MATCH(O$215,'NOx &amp; CO2'!$T$5:$W$5,1))*N225</f>
        <v>4.4991995507321518E-2</v>
      </c>
      <c r="P225" s="567">
        <f>INDEX('NOx &amp; CO2'!$T$6:$W$10,MATCH($C225,'NOx &amp; CO2'!$R$6:$R$10,1),MATCH(P$215,'NOx &amp; CO2'!$T$5:$W$5,1))*O225</f>
        <v>4.3252000074639418E-2</v>
      </c>
      <c r="Q225" s="567">
        <f>INDEX('NOx &amp; CO2'!$T$6:$W$10,MATCH($C225,'NOx &amp; CO2'!$R$6:$R$10,1),MATCH(Q$215,'NOx &amp; CO2'!$T$5:$W$5,1))*P225</f>
        <v>4.1579296258424117E-2</v>
      </c>
      <c r="R225" s="567">
        <f>INDEX('NOx &amp; CO2'!$T$6:$W$10,MATCH($C225,'NOx &amp; CO2'!$R$6:$R$10,1),MATCH(R$215,'NOx &amp; CO2'!$T$5:$W$5,1))*Q225</f>
        <v>3.9971281660093602E-2</v>
      </c>
      <c r="S225" s="567">
        <f>INDEX('NOx &amp; CO2'!$T$6:$W$10,MATCH($C225,'NOx &amp; CO2'!$R$6:$R$10,1),MATCH(S$215,'NOx &amp; CO2'!$T$5:$W$5,1))*R225</f>
        <v>3.8425454524782507E-2</v>
      </c>
      <c r="T225" s="567">
        <f>INDEX('NOx &amp; CO2'!$T$6:$W$10,MATCH($C225,'NOx &amp; CO2'!$R$6:$R$10,1),MATCH(T$215,'NOx &amp; CO2'!$T$5:$W$5,1))*S225</f>
        <v>3.6939409849102912E-2</v>
      </c>
      <c r="U225" s="567">
        <f>INDEX('NOx &amp; CO2'!$T$6:$W$10,MATCH($C225,'NOx &amp; CO2'!$R$6:$R$10,1),MATCH(U$215,'NOx &amp; CO2'!$T$5:$W$5,1))*T225</f>
        <v>3.5510835639431505E-2</v>
      </c>
      <c r="V225" s="567">
        <f>INDEX('NOx &amp; CO2'!$T$6:$W$10,MATCH($C225,'NOx &amp; CO2'!$R$6:$R$10,1),MATCH(V$215,'NOx &amp; CO2'!$T$5:$W$5,1))*U225</f>
        <v>3.4137509314901608E-2</v>
      </c>
      <c r="W225" s="567">
        <f>INDEX('NOx &amp; CO2'!$T$6:$W$10,MATCH($C225,'NOx &amp; CO2'!$R$6:$R$10,1),MATCH(W$215,'NOx &amp; CO2'!$T$5:$W$5,1))*V225</f>
        <v>3.2817294249503907E-2</v>
      </c>
      <c r="X225" s="567">
        <f>INDEX('NOx &amp; CO2'!$T$6:$W$10,MATCH($C225,'NOx &amp; CO2'!$R$6:$R$10,1),MATCH(X$215,'NOx &amp; CO2'!$T$5:$W$5,1))*W225</f>
        <v>3.1548136447916084E-2</v>
      </c>
      <c r="Y225" s="567">
        <f>INDEX('NOx &amp; CO2'!$T$6:$W$10,MATCH($C225,'NOx &amp; CO2'!$R$6:$R$10,1),MATCH(Y$215,'NOx &amp; CO2'!$T$5:$W$5,1))*X225</f>
        <v>3.0328061349889527E-2</v>
      </c>
      <c r="Z225" s="567">
        <f>INDEX('NOx &amp; CO2'!$T$6:$W$10,MATCH($C225,'NOx &amp; CO2'!$R$6:$R$10,1),MATCH(Z$215,'NOx &amp; CO2'!$T$5:$W$5,1))*Y225</f>
        <v>2.9155170758221438E-2</v>
      </c>
      <c r="AA225" s="567">
        <f>INDEX('NOx &amp; CO2'!$T$6:$W$10,MATCH($C225,'NOx &amp; CO2'!$R$6:$R$10,1),MATCH(AA$215,'NOx &amp; CO2'!$T$5:$W$5,1))*Z225</f>
        <v>2.8027639885532835E-2</v>
      </c>
      <c r="AB225" s="567">
        <f>INDEX('NOx &amp; CO2'!$T$6:$W$10,MATCH($C225,'NOx &amp; CO2'!$R$6:$R$10,1),MATCH(AB$215,'NOx &amp; CO2'!$T$5:$W$5,1))*AA225</f>
        <v>2.6943714515257809E-2</v>
      </c>
      <c r="AC225" s="567">
        <f>INDEX('NOx &amp; CO2'!$T$6:$W$10,MATCH($C225,'NOx &amp; CO2'!$R$6:$R$10,1),MATCH(AC$215,'NOx &amp; CO2'!$T$5:$W$5,1))*AB225</f>
        <v>2.5901708272427128E-2</v>
      </c>
      <c r="AD225" s="350">
        <f>INDEX('NOx &amp; CO2'!$T$6:$W$10,MATCH($C225,'NOx &amp; CO2'!$R$6:$R$10,1),MATCH(AD$215,'NOx &amp; CO2'!$T$5:$W$5,1))*AC225</f>
        <v>2.4900000000000019E-2</v>
      </c>
      <c r="AE225" s="350">
        <f>INDEX('NOx &amp; CO2'!$T$6:$W$10,MATCH($C225,'NOx &amp; CO2'!$R$6:$R$10,1),MATCH(AE$215,'NOx &amp; CO2'!$T$5:$W$5,1))*AD225</f>
        <v>2.4210502134589099E-2</v>
      </c>
      <c r="AF225" s="350">
        <f>INDEX('NOx &amp; CO2'!$T$6:$W$10,MATCH($C225,'NOx &amp; CO2'!$R$6:$R$10,1),MATCH(AF$215,'NOx &amp; CO2'!$T$5:$W$5,1))*AE225</f>
        <v>2.3540096932086061E-2</v>
      </c>
      <c r="AG225" s="350">
        <f>INDEX('NOx &amp; CO2'!$T$6:$W$10,MATCH($C225,'NOx &amp; CO2'!$R$6:$R$10,1),MATCH(AG$215,'NOx &amp; CO2'!$T$5:$W$5,1))*AF225</f>
        <v>2.2888255703723031E-2</v>
      </c>
      <c r="AH225" s="350">
        <f>INDEX('NOx &amp; CO2'!$T$6:$W$10,MATCH($C225,'NOx &amp; CO2'!$R$6:$R$10,1),MATCH(AH$215,'NOx &amp; CO2'!$T$5:$W$5,1))*AG225</f>
        <v>2.2254464400482215E-2</v>
      </c>
      <c r="AI225" s="350">
        <f>INDEX('NOx &amp; CO2'!$T$6:$W$10,MATCH($C225,'NOx &amp; CO2'!$R$6:$R$10,1),MATCH(AI$215,'NOx &amp; CO2'!$T$5:$W$5,1))*AH225</f>
        <v>2.1638223207711301E-2</v>
      </c>
      <c r="AJ225" s="350">
        <f>INDEX('NOx &amp; CO2'!$T$6:$W$10,MATCH($C225,'NOx &amp; CO2'!$R$6:$R$10,1),MATCH(AJ$215,'NOx &amp; CO2'!$T$5:$W$5,1))*AI225</f>
        <v>2.1039046150964236E-2</v>
      </c>
      <c r="AK225" s="350">
        <f>INDEX('NOx &amp; CO2'!$T$6:$W$10,MATCH($C225,'NOx &amp; CO2'!$R$6:$R$10,1),MATCH(AK$215,'NOx &amp; CO2'!$T$5:$W$5,1))*AJ225</f>
        <v>2.0456460712756541E-2</v>
      </c>
      <c r="AL225" s="350">
        <f>INDEX('NOx &amp; CO2'!$T$6:$W$10,MATCH($C225,'NOx &amp; CO2'!$R$6:$R$10,1),MATCH(AL$215,'NOx &amp; CO2'!$T$5:$W$5,1))*AK225</f>
        <v>1.9890007459932926E-2</v>
      </c>
      <c r="AM225" s="350">
        <f>INDEX('NOx &amp; CO2'!$T$6:$W$10,MATCH($C225,'NOx &amp; CO2'!$R$6:$R$10,1),MATCH(AM$215,'NOx &amp; CO2'!$T$5:$W$5,1))*AL225</f>
        <v>1.9339239681353367E-2</v>
      </c>
      <c r="AN225" s="350">
        <f>INDEX('NOx &amp; CO2'!$T$6:$W$10,MATCH($C225,'NOx &amp; CO2'!$R$6:$R$10,1),MATCH(AN$215,'NOx &amp; CO2'!$T$5:$W$5,1))*AM225</f>
        <v>1.8803723035611869E-2</v>
      </c>
      <c r="AO225" s="350">
        <f>INDEX('NOx &amp; CO2'!$T$6:$W$10,MATCH($C225,'NOx &amp; CO2'!$R$6:$R$10,1),MATCH(AO$215,'NOx &amp; CO2'!$T$5:$W$5,1))*AN225</f>
        <v>1.8283035208510164E-2</v>
      </c>
      <c r="AP225" s="350">
        <f>INDEX('NOx &amp; CO2'!$T$6:$W$10,MATCH($C225,'NOx &amp; CO2'!$R$6:$R$10,1),MATCH(AP$215,'NOx &amp; CO2'!$T$5:$W$5,1))*AO225</f>
        <v>1.777676558001617E-2</v>
      </c>
      <c r="AQ225" s="350">
        <f>INDEX('NOx &amp; CO2'!$T$6:$W$10,MATCH($C225,'NOx &amp; CO2'!$R$6:$R$10,1),MATCH(AQ$215,'NOx &amp; CO2'!$T$5:$W$5,1))*AP225</f>
        <v>1.7284514900444626E-2</v>
      </c>
      <c r="AR225" s="350">
        <f>INDEX('NOx &amp; CO2'!$T$6:$W$10,MATCH($C225,'NOx &amp; CO2'!$R$6:$R$10,1),MATCH(AR$215,'NOx &amp; CO2'!$T$5:$W$5,1))*AQ225</f>
        <v>1.6805894975604474E-2</v>
      </c>
      <c r="AS225" s="350">
        <f>INDEX('NOx &amp; CO2'!$T$6:$W$10,MATCH($C225,'NOx &amp; CO2'!$R$6:$R$10,1),MATCH(AS$215,'NOx &amp; CO2'!$T$5:$W$5,1))*AR225</f>
        <v>1.6340528360664741E-2</v>
      </c>
      <c r="AT225" s="350">
        <f>INDEX('NOx &amp; CO2'!$T$6:$W$10,MATCH($C225,'NOx &amp; CO2'!$R$6:$R$10,1),MATCH(AT$215,'NOx &amp; CO2'!$T$5:$W$5,1))*AS225</f>
        <v>1.5888048062497474E-2</v>
      </c>
      <c r="AU225" s="350">
        <f>INDEX('NOx &amp; CO2'!$T$6:$W$10,MATCH($C225,'NOx &amp; CO2'!$R$6:$R$10,1),MATCH(AU$215,'NOx &amp; CO2'!$T$5:$W$5,1))*AT225</f>
        <v>1.5448097250263013E-2</v>
      </c>
      <c r="AV225" s="350">
        <f>INDEX('NOx &amp; CO2'!$T$6:$W$10,MATCH($C225,'NOx &amp; CO2'!$R$6:$R$10,1),MATCH(AV$215,'NOx &amp; CO2'!$T$5:$W$5,1))*AU225</f>
        <v>1.5020328974009333E-2</v>
      </c>
      <c r="AW225" s="350">
        <f>INDEX('NOx &amp; CO2'!$T$6:$W$10,MATCH($C225,'NOx &amp; CO2'!$R$6:$R$10,1),MATCH(AW$215,'NOx &amp; CO2'!$T$5:$W$5,1))*AV225</f>
        <v>1.4604405891063581E-2</v>
      </c>
      <c r="AX225" s="350">
        <f>INDEX('NOx &amp; CO2'!$T$6:$W$10,MATCH($C225,'NOx &amp; CO2'!$R$6:$R$10,1),MATCH(AX$215,'NOx &amp; CO2'!$T$5:$W$5,1))*AW225</f>
        <v>1.4200000000000008E-2</v>
      </c>
      <c r="AY225" s="350">
        <f>INDEX('NOx &amp; CO2'!$T$6:$W$10,MATCH($C225,'NOx &amp; CO2'!$R$6:$R$10,1),MATCH(AY$215,'NOx &amp; CO2'!$T$5:$W$5,1))*AX225</f>
        <v>1.4200000000000008E-2</v>
      </c>
      <c r="AZ225" s="350">
        <f>INDEX('NOx &amp; CO2'!$T$6:$W$10,MATCH($C225,'NOx &amp; CO2'!$R$6:$R$10,1),MATCH(AZ$215,'NOx &amp; CO2'!$T$5:$W$5,1))*AY225</f>
        <v>1.4200000000000008E-2</v>
      </c>
      <c r="BA225" s="350">
        <f>INDEX('NOx &amp; CO2'!$T$6:$W$10,MATCH($C225,'NOx &amp; CO2'!$R$6:$R$10,1),MATCH(BA$215,'NOx &amp; CO2'!$T$5:$W$5,1))*AZ225</f>
        <v>1.4200000000000008E-2</v>
      </c>
      <c r="BB225" s="350">
        <f>INDEX('NOx &amp; CO2'!$T$6:$W$10,MATCH($C225,'NOx &amp; CO2'!$R$6:$R$10,1),MATCH(BB$215,'NOx &amp; CO2'!$T$5:$W$5,1))*BA225</f>
        <v>1.4200000000000008E-2</v>
      </c>
      <c r="BC225" s="350">
        <f>INDEX('NOx &amp; CO2'!$T$6:$W$10,MATCH($C225,'NOx &amp; CO2'!$R$6:$R$10,1),MATCH(BC$215,'NOx &amp; CO2'!$T$5:$W$5,1))*BB225</f>
        <v>1.4200000000000008E-2</v>
      </c>
      <c r="BD225" s="350">
        <f>INDEX('NOx &amp; CO2'!$T$6:$W$10,MATCH($C225,'NOx &amp; CO2'!$R$6:$R$10,1),MATCH(BD$215,'NOx &amp; CO2'!$T$5:$W$5,1))*BC225</f>
        <v>1.4200000000000008E-2</v>
      </c>
      <c r="BE225" s="350">
        <f>INDEX('NOx &amp; CO2'!$T$6:$W$10,MATCH($C225,'NOx &amp; CO2'!$R$6:$R$10,1),MATCH(BE$215,'NOx &amp; CO2'!$T$5:$W$5,1))*BD225</f>
        <v>1.4200000000000008E-2</v>
      </c>
      <c r="BF225" s="350">
        <f>INDEX('NOx &amp; CO2'!$T$6:$W$10,MATCH($C225,'NOx &amp; CO2'!$R$6:$R$10,1),MATCH(BF$215,'NOx &amp; CO2'!$T$5:$W$5,1))*BE225</f>
        <v>1.4200000000000008E-2</v>
      </c>
      <c r="BG225" s="350">
        <f>INDEX('NOx &amp; CO2'!$T$6:$W$10,MATCH($C225,'NOx &amp; CO2'!$R$6:$R$10,1),MATCH(BG$215,'NOx &amp; CO2'!$T$5:$W$5,1))*BF225</f>
        <v>1.4200000000000008E-2</v>
      </c>
      <c r="BH225" s="350">
        <f>INDEX('NOx &amp; CO2'!$T$6:$W$10,MATCH($C225,'NOx &amp; CO2'!$R$6:$R$10,1),MATCH(BH$215,'NOx &amp; CO2'!$T$5:$W$5,1))*BG225</f>
        <v>1.4200000000000008E-2</v>
      </c>
      <c r="BI225" s="350">
        <f>INDEX('NOx &amp; CO2'!$T$6:$W$10,MATCH($C225,'NOx &amp; CO2'!$R$6:$R$10,1),MATCH(BI$215,'NOx &amp; CO2'!$T$5:$W$5,1))*BH225</f>
        <v>1.4200000000000008E-2</v>
      </c>
      <c r="BJ225" s="350">
        <f>INDEX('NOx &amp; CO2'!$T$6:$W$10,MATCH($C225,'NOx &amp; CO2'!$R$6:$R$10,1),MATCH(BJ$215,'NOx &amp; CO2'!$T$5:$W$5,1))*BI225</f>
        <v>1.4200000000000008E-2</v>
      </c>
      <c r="BK225" s="350">
        <f>INDEX('NOx &amp; CO2'!$T$6:$W$10,MATCH($C225,'NOx &amp; CO2'!$R$6:$R$10,1),MATCH(BK$215,'NOx &amp; CO2'!$T$5:$W$5,1))*BJ225</f>
        <v>1.4200000000000008E-2</v>
      </c>
      <c r="BL225" s="350">
        <f>INDEX('NOx &amp; CO2'!$T$6:$W$10,MATCH($C225,'NOx &amp; CO2'!$R$6:$R$10,1),MATCH(BL$215,'NOx &amp; CO2'!$T$5:$W$5,1))*BK225</f>
        <v>1.4200000000000008E-2</v>
      </c>
      <c r="BM225" s="350">
        <f>INDEX('NOx &amp; CO2'!$T$6:$W$10,MATCH($C225,'NOx &amp; CO2'!$R$6:$R$10,1),MATCH(BM$215,'NOx &amp; CO2'!$T$5:$W$5,1))*BL225</f>
        <v>1.4200000000000008E-2</v>
      </c>
      <c r="BN225" s="350">
        <f>INDEX('NOx &amp; CO2'!$T$6:$W$10,MATCH($C225,'NOx &amp; CO2'!$R$6:$R$10,1),MATCH(BN$215,'NOx &amp; CO2'!$T$5:$W$5,1))*BM225</f>
        <v>1.4200000000000008E-2</v>
      </c>
      <c r="BO225" s="350">
        <f>INDEX('NOx &amp; CO2'!$T$6:$W$10,MATCH($C225,'NOx &amp; CO2'!$R$6:$R$10,1),MATCH(BO$215,'NOx &amp; CO2'!$T$5:$W$5,1))*BN225</f>
        <v>1.4200000000000008E-2</v>
      </c>
      <c r="BP225" s="350">
        <f>INDEX('NOx &amp; CO2'!$T$6:$W$10,MATCH($C225,'NOx &amp; CO2'!$R$6:$R$10,1),MATCH(BP$215,'NOx &amp; CO2'!$T$5:$W$5,1))*BO225</f>
        <v>1.4200000000000008E-2</v>
      </c>
      <c r="BQ225" s="350">
        <f>INDEX('NOx &amp; CO2'!$T$6:$W$10,MATCH($C225,'NOx &amp; CO2'!$R$6:$R$10,1),MATCH(BQ$215,'NOx &amp; CO2'!$T$5:$W$5,1))*BP225</f>
        <v>1.4200000000000008E-2</v>
      </c>
      <c r="BR225" s="350">
        <f>INDEX('NOx &amp; CO2'!$T$6:$W$10,MATCH($C225,'NOx &amp; CO2'!$R$6:$R$10,1),MATCH(BR$215,'NOx &amp; CO2'!$T$5:$W$5,1))*BQ225</f>
        <v>1.4200000000000008E-2</v>
      </c>
      <c r="BS225" s="350">
        <f>INDEX('NOx &amp; CO2'!$T$6:$W$10,MATCH($C225,'NOx &amp; CO2'!$R$6:$R$10,1),MATCH(BS$215,'NOx &amp; CO2'!$T$5:$W$5,1))*BR225</f>
        <v>1.4200000000000008E-2</v>
      </c>
      <c r="BT225" s="350">
        <f>INDEX('NOx &amp; CO2'!$T$6:$W$10,MATCH($C225,'NOx &amp; CO2'!$R$6:$R$10,1),MATCH(BT$215,'NOx &amp; CO2'!$T$5:$W$5,1))*BS225</f>
        <v>1.4200000000000008E-2</v>
      </c>
      <c r="BU225" s="350">
        <f>INDEX('NOx &amp; CO2'!$T$6:$W$10,MATCH($C225,'NOx &amp; CO2'!$R$6:$R$10,1),MATCH(BU$215,'NOx &amp; CO2'!$T$5:$W$5,1))*BT225</f>
        <v>1.4200000000000008E-2</v>
      </c>
      <c r="BV225" s="350">
        <f>INDEX('NOx &amp; CO2'!$T$6:$W$10,MATCH($C225,'NOx &amp; CO2'!$R$6:$R$10,1),MATCH(BV$215,'NOx &amp; CO2'!$T$5:$W$5,1))*BU225</f>
        <v>1.4200000000000008E-2</v>
      </c>
      <c r="BW225" s="350">
        <f>INDEX('NOx &amp; CO2'!$T$6:$W$10,MATCH($C225,'NOx &amp; CO2'!$R$6:$R$10,1),MATCH(BW$215,'NOx &amp; CO2'!$T$5:$W$5,1))*BV225</f>
        <v>1.4200000000000008E-2</v>
      </c>
      <c r="BX225" s="350">
        <f>INDEX('NOx &amp; CO2'!$T$6:$W$10,MATCH($C225,'NOx &amp; CO2'!$R$6:$R$10,1),MATCH(BX$215,'NOx &amp; CO2'!$T$5:$W$5,1))*BW225</f>
        <v>1.4200000000000008E-2</v>
      </c>
      <c r="BY225" s="350">
        <f>INDEX('NOx &amp; CO2'!$T$6:$W$10,MATCH($C225,'NOx &amp; CO2'!$R$6:$R$10,1),MATCH(BY$215,'NOx &amp; CO2'!$T$5:$W$5,1))*BX225</f>
        <v>1.4200000000000008E-2</v>
      </c>
      <c r="BZ225" s="350">
        <f>INDEX('NOx &amp; CO2'!$T$6:$W$10,MATCH($C225,'NOx &amp; CO2'!$R$6:$R$10,1),MATCH(BZ$215,'NOx &amp; CO2'!$T$5:$W$5,1))*BY225</f>
        <v>1.4200000000000008E-2</v>
      </c>
      <c r="CA225" s="350">
        <f>INDEX('NOx &amp; CO2'!$T$6:$W$10,MATCH($C225,'NOx &amp; CO2'!$R$6:$R$10,1),MATCH(CA$215,'NOx &amp; CO2'!$T$5:$W$5,1))*BZ225</f>
        <v>1.4200000000000008E-2</v>
      </c>
      <c r="CB225" s="350">
        <f>INDEX('NOx &amp; CO2'!$T$6:$W$10,MATCH($C225,'NOx &amp; CO2'!$R$6:$R$10,1),MATCH(CB$215,'NOx &amp; CO2'!$T$5:$W$5,1))*CA225</f>
        <v>1.4200000000000008E-2</v>
      </c>
      <c r="CC225" s="350">
        <f>INDEX('NOx &amp; CO2'!$T$6:$W$10,MATCH($C225,'NOx &amp; CO2'!$R$6:$R$10,1),MATCH(CC$215,'NOx &amp; CO2'!$T$5:$W$5,1))*CB225</f>
        <v>1.4200000000000008E-2</v>
      </c>
      <c r="CD225" s="350">
        <f>INDEX('NOx &amp; CO2'!$T$6:$W$10,MATCH($C225,'NOx &amp; CO2'!$R$6:$R$10,1),MATCH(CD$215,'NOx &amp; CO2'!$T$5:$W$5,1))*CC225</f>
        <v>1.4200000000000008E-2</v>
      </c>
      <c r="CE225" s="350">
        <f>INDEX('NOx &amp; CO2'!$T$6:$W$10,MATCH($C225,'NOx &amp; CO2'!$R$6:$R$10,1),MATCH(CE$215,'NOx &amp; CO2'!$T$5:$W$5,1))*CD225</f>
        <v>1.4200000000000008E-2</v>
      </c>
      <c r="CF225" s="350">
        <f>INDEX('NOx &amp; CO2'!$T$6:$W$10,MATCH($C225,'NOx &amp; CO2'!$R$6:$R$10,1),MATCH(CF$215,'NOx &amp; CO2'!$T$5:$W$5,1))*CE225</f>
        <v>1.4200000000000008E-2</v>
      </c>
      <c r="CG225" s="350">
        <f>INDEX('NOx &amp; CO2'!$T$6:$W$10,MATCH($C225,'NOx &amp; CO2'!$R$6:$R$10,1),MATCH(CG$215,'NOx &amp; CO2'!$T$5:$W$5,1))*CF225</f>
        <v>1.4200000000000008E-2</v>
      </c>
      <c r="CH225" s="350">
        <f>INDEX('NOx &amp; CO2'!$T$6:$W$10,MATCH($C225,'NOx &amp; CO2'!$R$6:$R$10,1),MATCH(CH$215,'NOx &amp; CO2'!$T$5:$W$5,1))*CG225</f>
        <v>1.4200000000000008E-2</v>
      </c>
      <c r="CI225" s="350">
        <f>INDEX('NOx &amp; CO2'!$T$6:$W$10,MATCH($C225,'NOx &amp; CO2'!$R$6:$R$10,1),MATCH(CI$215,'NOx &amp; CO2'!$T$5:$W$5,1))*CH225</f>
        <v>1.4200000000000008E-2</v>
      </c>
      <c r="CJ225" s="350">
        <f>INDEX('NOx &amp; CO2'!$T$6:$W$10,MATCH($C225,'NOx &amp; CO2'!$R$6:$R$10,1),MATCH(CJ$215,'NOx &amp; CO2'!$T$5:$W$5,1))*CI225</f>
        <v>1.4200000000000008E-2</v>
      </c>
      <c r="CK225" s="350">
        <f>INDEX('NOx &amp; CO2'!$T$6:$W$10,MATCH($C225,'NOx &amp; CO2'!$R$6:$R$10,1),MATCH(CK$215,'NOx &amp; CO2'!$T$5:$W$5,1))*CJ225</f>
        <v>1.4200000000000008E-2</v>
      </c>
      <c r="CL225" s="350">
        <f>INDEX('NOx &amp; CO2'!$T$6:$W$10,MATCH($C225,'NOx &amp; CO2'!$R$6:$R$10,1),MATCH(CL$215,'NOx &amp; CO2'!$T$5:$W$5,1))*CK225</f>
        <v>1.4200000000000008E-2</v>
      </c>
      <c r="CM225" s="350">
        <f>INDEX('NOx &amp; CO2'!$T$6:$W$10,MATCH($C225,'NOx &amp; CO2'!$R$6:$R$10,1),MATCH(CM$215,'NOx &amp; CO2'!$T$5:$W$5,1))*CL225</f>
        <v>1.4200000000000008E-2</v>
      </c>
      <c r="CN225" s="350">
        <f>INDEX('NOx &amp; CO2'!$T$6:$W$10,MATCH($C225,'NOx &amp; CO2'!$R$6:$R$10,1),MATCH(CN$215,'NOx &amp; CO2'!$T$5:$W$5,1))*CM225</f>
        <v>1.4200000000000008E-2</v>
      </c>
      <c r="CO225" s="350">
        <f>INDEX('NOx &amp; CO2'!$T$6:$W$10,MATCH($C225,'NOx &amp; CO2'!$R$6:$R$10,1),MATCH(CO$215,'NOx &amp; CO2'!$T$5:$W$5,1))*CN225</f>
        <v>1.4200000000000008E-2</v>
      </c>
      <c r="CP225" s="350">
        <f>INDEX('NOx &amp; CO2'!$T$6:$W$10,MATCH($C225,'NOx &amp; CO2'!$R$6:$R$10,1),MATCH(CP$215,'NOx &amp; CO2'!$T$5:$W$5,1))*CO225</f>
        <v>1.4200000000000008E-2</v>
      </c>
      <c r="CQ225" s="350">
        <f>INDEX('NOx &amp; CO2'!$T$6:$W$10,MATCH($C225,'NOx &amp; CO2'!$R$6:$R$10,1),MATCH(CQ$215,'NOx &amp; CO2'!$T$5:$W$5,1))*CP225</f>
        <v>1.4200000000000008E-2</v>
      </c>
      <c r="CR225" s="350">
        <f>INDEX('NOx &amp; CO2'!$T$6:$W$10,MATCH($C225,'NOx &amp; CO2'!$R$6:$R$10,1),MATCH(CR$215,'NOx &amp; CO2'!$T$5:$W$5,1))*CQ225</f>
        <v>1.4200000000000008E-2</v>
      </c>
      <c r="CS225" s="350">
        <f>INDEX('NOx &amp; CO2'!$T$6:$W$10,MATCH($C225,'NOx &amp; CO2'!$R$6:$R$10,1),MATCH(CS$215,'NOx &amp; CO2'!$T$5:$W$5,1))*CR225</f>
        <v>1.4200000000000008E-2</v>
      </c>
    </row>
    <row r="226" spans="1:97" s="337" customFormat="1" x14ac:dyDescent="0.25">
      <c r="A226" s="337">
        <f t="shared" ref="A226:C226" si="347">A165</f>
        <v>0</v>
      </c>
      <c r="B226" s="337" t="str">
        <f t="shared" si="347"/>
        <v>0 0</v>
      </c>
      <c r="C226" s="344">
        <f t="shared" si="347"/>
        <v>0</v>
      </c>
      <c r="D226" s="567">
        <f>INDEX('NOx &amp; CO2'!$E$6:$I$10,MATCH($C226,'NOx &amp; CO2'!$C$6:$C$10,1),MATCH(D$78,'NOx &amp; CO2'!$E$5:$H$5,1))</f>
        <v>7.17E-2</v>
      </c>
      <c r="E226" s="567">
        <f>INDEX('NOx &amp; CO2'!$T$6:$W$10,MATCH($C226,'NOx &amp; CO2'!$R$6:$R$10,1),MATCH(E$215,'NOx &amp; CO2'!$T$5:$W$5,1))*D226</f>
        <v>6.8558723496039697E-2</v>
      </c>
      <c r="F226" s="567">
        <f>INDEX('NOx &amp; CO2'!$T$6:$W$10,MATCH($C226,'NOx &amp; CO2'!$R$6:$R$10,1),MATCH(F$215,'NOx &amp; CO2'!$T$5:$W$5,1))*E226</f>
        <v>6.5555070675124491E-2</v>
      </c>
      <c r="G226" s="567">
        <f>INDEX('NOx &amp; CO2'!$T$6:$W$10,MATCH($C226,'NOx &amp; CO2'!$R$6:$R$10,1),MATCH(G$215,'NOx &amp; CO2'!$T$5:$W$5,1))*F226</f>
        <v>6.2683012052708514E-2</v>
      </c>
      <c r="H226" s="567">
        <f>INDEX('NOx &amp; CO2'!$T$6:$W$10,MATCH($C226,'NOx &amp; CO2'!$R$6:$R$10,1),MATCH(H$215,'NOx &amp; CO2'!$T$5:$W$5,1))*G226</f>
        <v>5.9936782304331478E-2</v>
      </c>
      <c r="I226" s="567">
        <f>INDEX('NOx &amp; CO2'!$T$6:$W$10,MATCH($C226,'NOx &amp; CO2'!$R$6:$R$10,1),MATCH(I$215,'NOx &amp; CO2'!$T$5:$W$5,1))*H226</f>
        <v>5.7310868692398702E-2</v>
      </c>
      <c r="J226" s="567">
        <f>INDEX('NOx &amp; CO2'!$T$6:$W$10,MATCH($C226,'NOx &amp; CO2'!$R$6:$R$10,1),MATCH(J$215,'NOx &amp; CO2'!$T$5:$W$5,1))*I226</f>
        <v>5.4800000000000008E-2</v>
      </c>
      <c r="K226" s="567">
        <f>INDEX('NOx &amp; CO2'!$T$6:$W$10,MATCH($C226,'NOx &amp; CO2'!$R$6:$R$10,1),MATCH(K$215,'NOx &amp; CO2'!$T$5:$W$5,1))*J226</f>
        <v>5.268069525177068E-2</v>
      </c>
      <c r="L226" s="567">
        <f>INDEX('NOx &amp; CO2'!$T$6:$W$10,MATCH($C226,'NOx &amp; CO2'!$R$6:$R$10,1),MATCH(L$215,'NOx &amp; CO2'!$T$5:$W$5,1))*K226</f>
        <v>5.0643351317699516E-2</v>
      </c>
      <c r="M226" s="567">
        <f>INDEX('NOx &amp; CO2'!$T$6:$W$10,MATCH($C226,'NOx &amp; CO2'!$R$6:$R$10,1),MATCH(M$215,'NOx &amp; CO2'!$T$5:$W$5,1))*L226</f>
        <v>4.8684798490804503E-2</v>
      </c>
      <c r="N226" s="567">
        <f>INDEX('NOx &amp; CO2'!$T$6:$W$10,MATCH($C226,'NOx &amp; CO2'!$R$6:$R$10,1),MATCH(N$215,'NOx &amp; CO2'!$T$5:$W$5,1))*M226</f>
        <v>4.6801989647590088E-2</v>
      </c>
      <c r="O226" s="567">
        <f>INDEX('NOx &amp; CO2'!$T$6:$W$10,MATCH($C226,'NOx &amp; CO2'!$R$6:$R$10,1),MATCH(O$215,'NOx &amp; CO2'!$T$5:$W$5,1))*N226</f>
        <v>4.4991995507321518E-2</v>
      </c>
      <c r="P226" s="567">
        <f>INDEX('NOx &amp; CO2'!$T$6:$W$10,MATCH($C226,'NOx &amp; CO2'!$R$6:$R$10,1),MATCH(P$215,'NOx &amp; CO2'!$T$5:$W$5,1))*O226</f>
        <v>4.3252000074639418E-2</v>
      </c>
      <c r="Q226" s="567">
        <f>INDEX('NOx &amp; CO2'!$T$6:$W$10,MATCH($C226,'NOx &amp; CO2'!$R$6:$R$10,1),MATCH(Q$215,'NOx &amp; CO2'!$T$5:$W$5,1))*P226</f>
        <v>4.1579296258424117E-2</v>
      </c>
      <c r="R226" s="567">
        <f>INDEX('NOx &amp; CO2'!$T$6:$W$10,MATCH($C226,'NOx &amp; CO2'!$R$6:$R$10,1),MATCH(R$215,'NOx &amp; CO2'!$T$5:$W$5,1))*Q226</f>
        <v>3.9971281660093602E-2</v>
      </c>
      <c r="S226" s="567">
        <f>INDEX('NOx &amp; CO2'!$T$6:$W$10,MATCH($C226,'NOx &amp; CO2'!$R$6:$R$10,1),MATCH(S$215,'NOx &amp; CO2'!$T$5:$W$5,1))*R226</f>
        <v>3.8425454524782507E-2</v>
      </c>
      <c r="T226" s="567">
        <f>INDEX('NOx &amp; CO2'!$T$6:$W$10,MATCH($C226,'NOx &amp; CO2'!$R$6:$R$10,1),MATCH(T$215,'NOx &amp; CO2'!$T$5:$W$5,1))*S226</f>
        <v>3.6939409849102912E-2</v>
      </c>
      <c r="U226" s="567">
        <f>INDEX('NOx &amp; CO2'!$T$6:$W$10,MATCH($C226,'NOx &amp; CO2'!$R$6:$R$10,1),MATCH(U$215,'NOx &amp; CO2'!$T$5:$W$5,1))*T226</f>
        <v>3.5510835639431505E-2</v>
      </c>
      <c r="V226" s="567">
        <f>INDEX('NOx &amp; CO2'!$T$6:$W$10,MATCH($C226,'NOx &amp; CO2'!$R$6:$R$10,1),MATCH(V$215,'NOx &amp; CO2'!$T$5:$W$5,1))*U226</f>
        <v>3.4137509314901608E-2</v>
      </c>
      <c r="W226" s="567">
        <f>INDEX('NOx &amp; CO2'!$T$6:$W$10,MATCH($C226,'NOx &amp; CO2'!$R$6:$R$10,1),MATCH(W$215,'NOx &amp; CO2'!$T$5:$W$5,1))*V226</f>
        <v>3.2817294249503907E-2</v>
      </c>
      <c r="X226" s="567">
        <f>INDEX('NOx &amp; CO2'!$T$6:$W$10,MATCH($C226,'NOx &amp; CO2'!$R$6:$R$10,1),MATCH(X$215,'NOx &amp; CO2'!$T$5:$W$5,1))*W226</f>
        <v>3.1548136447916084E-2</v>
      </c>
      <c r="Y226" s="567">
        <f>INDEX('NOx &amp; CO2'!$T$6:$W$10,MATCH($C226,'NOx &amp; CO2'!$R$6:$R$10,1),MATCH(Y$215,'NOx &amp; CO2'!$T$5:$W$5,1))*X226</f>
        <v>3.0328061349889527E-2</v>
      </c>
      <c r="Z226" s="567">
        <f>INDEX('NOx &amp; CO2'!$T$6:$W$10,MATCH($C226,'NOx &amp; CO2'!$R$6:$R$10,1),MATCH(Z$215,'NOx &amp; CO2'!$T$5:$W$5,1))*Y226</f>
        <v>2.9155170758221438E-2</v>
      </c>
      <c r="AA226" s="567">
        <f>INDEX('NOx &amp; CO2'!$T$6:$W$10,MATCH($C226,'NOx &amp; CO2'!$R$6:$R$10,1),MATCH(AA$215,'NOx &amp; CO2'!$T$5:$W$5,1))*Z226</f>
        <v>2.8027639885532835E-2</v>
      </c>
      <c r="AB226" s="567">
        <f>INDEX('NOx &amp; CO2'!$T$6:$W$10,MATCH($C226,'NOx &amp; CO2'!$R$6:$R$10,1),MATCH(AB$215,'NOx &amp; CO2'!$T$5:$W$5,1))*AA226</f>
        <v>2.6943714515257809E-2</v>
      </c>
      <c r="AC226" s="567">
        <f>INDEX('NOx &amp; CO2'!$T$6:$W$10,MATCH($C226,'NOx &amp; CO2'!$R$6:$R$10,1),MATCH(AC$215,'NOx &amp; CO2'!$T$5:$W$5,1))*AB226</f>
        <v>2.5901708272427128E-2</v>
      </c>
      <c r="AD226" s="350">
        <f>INDEX('NOx &amp; CO2'!$T$6:$W$10,MATCH($C226,'NOx &amp; CO2'!$R$6:$R$10,1),MATCH(AD$215,'NOx &amp; CO2'!$T$5:$W$5,1))*AC226</f>
        <v>2.4900000000000019E-2</v>
      </c>
      <c r="AE226" s="350">
        <f>INDEX('NOx &amp; CO2'!$T$6:$W$10,MATCH($C226,'NOx &amp; CO2'!$R$6:$R$10,1),MATCH(AE$215,'NOx &amp; CO2'!$T$5:$W$5,1))*AD226</f>
        <v>2.4210502134589099E-2</v>
      </c>
      <c r="AF226" s="350">
        <f>INDEX('NOx &amp; CO2'!$T$6:$W$10,MATCH($C226,'NOx &amp; CO2'!$R$6:$R$10,1),MATCH(AF$215,'NOx &amp; CO2'!$T$5:$W$5,1))*AE226</f>
        <v>2.3540096932086061E-2</v>
      </c>
      <c r="AG226" s="350">
        <f>INDEX('NOx &amp; CO2'!$T$6:$W$10,MATCH($C226,'NOx &amp; CO2'!$R$6:$R$10,1),MATCH(AG$215,'NOx &amp; CO2'!$T$5:$W$5,1))*AF226</f>
        <v>2.2888255703723031E-2</v>
      </c>
      <c r="AH226" s="350">
        <f>INDEX('NOx &amp; CO2'!$T$6:$W$10,MATCH($C226,'NOx &amp; CO2'!$R$6:$R$10,1),MATCH(AH$215,'NOx &amp; CO2'!$T$5:$W$5,1))*AG226</f>
        <v>2.2254464400482215E-2</v>
      </c>
      <c r="AI226" s="350">
        <f>INDEX('NOx &amp; CO2'!$T$6:$W$10,MATCH($C226,'NOx &amp; CO2'!$R$6:$R$10,1),MATCH(AI$215,'NOx &amp; CO2'!$T$5:$W$5,1))*AH226</f>
        <v>2.1638223207711301E-2</v>
      </c>
      <c r="AJ226" s="350">
        <f>INDEX('NOx &amp; CO2'!$T$6:$W$10,MATCH($C226,'NOx &amp; CO2'!$R$6:$R$10,1),MATCH(AJ$215,'NOx &amp; CO2'!$T$5:$W$5,1))*AI226</f>
        <v>2.1039046150964236E-2</v>
      </c>
      <c r="AK226" s="350">
        <f>INDEX('NOx &amp; CO2'!$T$6:$W$10,MATCH($C226,'NOx &amp; CO2'!$R$6:$R$10,1),MATCH(AK$215,'NOx &amp; CO2'!$T$5:$W$5,1))*AJ226</f>
        <v>2.0456460712756541E-2</v>
      </c>
      <c r="AL226" s="350">
        <f>INDEX('NOx &amp; CO2'!$T$6:$W$10,MATCH($C226,'NOx &amp; CO2'!$R$6:$R$10,1),MATCH(AL$215,'NOx &amp; CO2'!$T$5:$W$5,1))*AK226</f>
        <v>1.9890007459932926E-2</v>
      </c>
      <c r="AM226" s="350">
        <f>INDEX('NOx &amp; CO2'!$T$6:$W$10,MATCH($C226,'NOx &amp; CO2'!$R$6:$R$10,1),MATCH(AM$215,'NOx &amp; CO2'!$T$5:$W$5,1))*AL226</f>
        <v>1.9339239681353367E-2</v>
      </c>
      <c r="AN226" s="350">
        <f>INDEX('NOx &amp; CO2'!$T$6:$W$10,MATCH($C226,'NOx &amp; CO2'!$R$6:$R$10,1),MATCH(AN$215,'NOx &amp; CO2'!$T$5:$W$5,1))*AM226</f>
        <v>1.8803723035611869E-2</v>
      </c>
      <c r="AO226" s="350">
        <f>INDEX('NOx &amp; CO2'!$T$6:$W$10,MATCH($C226,'NOx &amp; CO2'!$R$6:$R$10,1),MATCH(AO$215,'NOx &amp; CO2'!$T$5:$W$5,1))*AN226</f>
        <v>1.8283035208510164E-2</v>
      </c>
      <c r="AP226" s="350">
        <f>INDEX('NOx &amp; CO2'!$T$6:$W$10,MATCH($C226,'NOx &amp; CO2'!$R$6:$R$10,1),MATCH(AP$215,'NOx &amp; CO2'!$T$5:$W$5,1))*AO226</f>
        <v>1.777676558001617E-2</v>
      </c>
      <c r="AQ226" s="350">
        <f>INDEX('NOx &amp; CO2'!$T$6:$W$10,MATCH($C226,'NOx &amp; CO2'!$R$6:$R$10,1),MATCH(AQ$215,'NOx &amp; CO2'!$T$5:$W$5,1))*AP226</f>
        <v>1.7284514900444626E-2</v>
      </c>
      <c r="AR226" s="350">
        <f>INDEX('NOx &amp; CO2'!$T$6:$W$10,MATCH($C226,'NOx &amp; CO2'!$R$6:$R$10,1),MATCH(AR$215,'NOx &amp; CO2'!$T$5:$W$5,1))*AQ226</f>
        <v>1.6805894975604474E-2</v>
      </c>
      <c r="AS226" s="350">
        <f>INDEX('NOx &amp; CO2'!$T$6:$W$10,MATCH($C226,'NOx &amp; CO2'!$R$6:$R$10,1),MATCH(AS$215,'NOx &amp; CO2'!$T$5:$W$5,1))*AR226</f>
        <v>1.6340528360664741E-2</v>
      </c>
      <c r="AT226" s="350">
        <f>INDEX('NOx &amp; CO2'!$T$6:$W$10,MATCH($C226,'NOx &amp; CO2'!$R$6:$R$10,1),MATCH(AT$215,'NOx &amp; CO2'!$T$5:$W$5,1))*AS226</f>
        <v>1.5888048062497474E-2</v>
      </c>
      <c r="AU226" s="350">
        <f>INDEX('NOx &amp; CO2'!$T$6:$W$10,MATCH($C226,'NOx &amp; CO2'!$R$6:$R$10,1),MATCH(AU$215,'NOx &amp; CO2'!$T$5:$W$5,1))*AT226</f>
        <v>1.5448097250263013E-2</v>
      </c>
      <c r="AV226" s="350">
        <f>INDEX('NOx &amp; CO2'!$T$6:$W$10,MATCH($C226,'NOx &amp; CO2'!$R$6:$R$10,1),MATCH(AV$215,'NOx &amp; CO2'!$T$5:$W$5,1))*AU226</f>
        <v>1.5020328974009333E-2</v>
      </c>
      <c r="AW226" s="350">
        <f>INDEX('NOx &amp; CO2'!$T$6:$W$10,MATCH($C226,'NOx &amp; CO2'!$R$6:$R$10,1),MATCH(AW$215,'NOx &amp; CO2'!$T$5:$W$5,1))*AV226</f>
        <v>1.4604405891063581E-2</v>
      </c>
      <c r="AX226" s="350">
        <f>INDEX('NOx &amp; CO2'!$T$6:$W$10,MATCH($C226,'NOx &amp; CO2'!$R$6:$R$10,1),MATCH(AX$215,'NOx &amp; CO2'!$T$5:$W$5,1))*AW226</f>
        <v>1.4200000000000008E-2</v>
      </c>
      <c r="AY226" s="350">
        <f>INDEX('NOx &amp; CO2'!$T$6:$W$10,MATCH($C226,'NOx &amp; CO2'!$R$6:$R$10,1),MATCH(AY$215,'NOx &amp; CO2'!$T$5:$W$5,1))*AX226</f>
        <v>1.4200000000000008E-2</v>
      </c>
      <c r="AZ226" s="350">
        <f>INDEX('NOx &amp; CO2'!$T$6:$W$10,MATCH($C226,'NOx &amp; CO2'!$R$6:$R$10,1),MATCH(AZ$215,'NOx &amp; CO2'!$T$5:$W$5,1))*AY226</f>
        <v>1.4200000000000008E-2</v>
      </c>
      <c r="BA226" s="350">
        <f>INDEX('NOx &amp; CO2'!$T$6:$W$10,MATCH($C226,'NOx &amp; CO2'!$R$6:$R$10,1),MATCH(BA$215,'NOx &amp; CO2'!$T$5:$W$5,1))*AZ226</f>
        <v>1.4200000000000008E-2</v>
      </c>
      <c r="BB226" s="350">
        <f>INDEX('NOx &amp; CO2'!$T$6:$W$10,MATCH($C226,'NOx &amp; CO2'!$R$6:$R$10,1),MATCH(BB$215,'NOx &amp; CO2'!$T$5:$W$5,1))*BA226</f>
        <v>1.4200000000000008E-2</v>
      </c>
      <c r="BC226" s="350">
        <f>INDEX('NOx &amp; CO2'!$T$6:$W$10,MATCH($C226,'NOx &amp; CO2'!$R$6:$R$10,1),MATCH(BC$215,'NOx &amp; CO2'!$T$5:$W$5,1))*BB226</f>
        <v>1.4200000000000008E-2</v>
      </c>
      <c r="BD226" s="350">
        <f>INDEX('NOx &amp; CO2'!$T$6:$W$10,MATCH($C226,'NOx &amp; CO2'!$R$6:$R$10,1),MATCH(BD$215,'NOx &amp; CO2'!$T$5:$W$5,1))*BC226</f>
        <v>1.4200000000000008E-2</v>
      </c>
      <c r="BE226" s="350">
        <f>INDEX('NOx &amp; CO2'!$T$6:$W$10,MATCH($C226,'NOx &amp; CO2'!$R$6:$R$10,1),MATCH(BE$215,'NOx &amp; CO2'!$T$5:$W$5,1))*BD226</f>
        <v>1.4200000000000008E-2</v>
      </c>
      <c r="BF226" s="350">
        <f>INDEX('NOx &amp; CO2'!$T$6:$W$10,MATCH($C226,'NOx &amp; CO2'!$R$6:$R$10,1),MATCH(BF$215,'NOx &amp; CO2'!$T$5:$W$5,1))*BE226</f>
        <v>1.4200000000000008E-2</v>
      </c>
      <c r="BG226" s="350">
        <f>INDEX('NOx &amp; CO2'!$T$6:$W$10,MATCH($C226,'NOx &amp; CO2'!$R$6:$R$10,1),MATCH(BG$215,'NOx &amp; CO2'!$T$5:$W$5,1))*BF226</f>
        <v>1.4200000000000008E-2</v>
      </c>
      <c r="BH226" s="350">
        <f>INDEX('NOx &amp; CO2'!$T$6:$W$10,MATCH($C226,'NOx &amp; CO2'!$R$6:$R$10,1),MATCH(BH$215,'NOx &amp; CO2'!$T$5:$W$5,1))*BG226</f>
        <v>1.4200000000000008E-2</v>
      </c>
      <c r="BI226" s="350">
        <f>INDEX('NOx &amp; CO2'!$T$6:$W$10,MATCH($C226,'NOx &amp; CO2'!$R$6:$R$10,1),MATCH(BI$215,'NOx &amp; CO2'!$T$5:$W$5,1))*BH226</f>
        <v>1.4200000000000008E-2</v>
      </c>
      <c r="BJ226" s="350">
        <f>INDEX('NOx &amp; CO2'!$T$6:$W$10,MATCH($C226,'NOx &amp; CO2'!$R$6:$R$10,1),MATCH(BJ$215,'NOx &amp; CO2'!$T$5:$W$5,1))*BI226</f>
        <v>1.4200000000000008E-2</v>
      </c>
      <c r="BK226" s="350">
        <f>INDEX('NOx &amp; CO2'!$T$6:$W$10,MATCH($C226,'NOx &amp; CO2'!$R$6:$R$10,1),MATCH(BK$215,'NOx &amp; CO2'!$T$5:$W$5,1))*BJ226</f>
        <v>1.4200000000000008E-2</v>
      </c>
      <c r="BL226" s="350">
        <f>INDEX('NOx &amp; CO2'!$T$6:$W$10,MATCH($C226,'NOx &amp; CO2'!$R$6:$R$10,1),MATCH(BL$215,'NOx &amp; CO2'!$T$5:$W$5,1))*BK226</f>
        <v>1.4200000000000008E-2</v>
      </c>
      <c r="BM226" s="350">
        <f>INDEX('NOx &amp; CO2'!$T$6:$W$10,MATCH($C226,'NOx &amp; CO2'!$R$6:$R$10,1),MATCH(BM$215,'NOx &amp; CO2'!$T$5:$W$5,1))*BL226</f>
        <v>1.4200000000000008E-2</v>
      </c>
      <c r="BN226" s="350">
        <f>INDEX('NOx &amp; CO2'!$T$6:$W$10,MATCH($C226,'NOx &amp; CO2'!$R$6:$R$10,1),MATCH(BN$215,'NOx &amp; CO2'!$T$5:$W$5,1))*BM226</f>
        <v>1.4200000000000008E-2</v>
      </c>
      <c r="BO226" s="350">
        <f>INDEX('NOx &amp; CO2'!$T$6:$W$10,MATCH($C226,'NOx &amp; CO2'!$R$6:$R$10,1),MATCH(BO$215,'NOx &amp; CO2'!$T$5:$W$5,1))*BN226</f>
        <v>1.4200000000000008E-2</v>
      </c>
      <c r="BP226" s="350">
        <f>INDEX('NOx &amp; CO2'!$T$6:$W$10,MATCH($C226,'NOx &amp; CO2'!$R$6:$R$10,1),MATCH(BP$215,'NOx &amp; CO2'!$T$5:$W$5,1))*BO226</f>
        <v>1.4200000000000008E-2</v>
      </c>
      <c r="BQ226" s="350">
        <f>INDEX('NOx &amp; CO2'!$T$6:$W$10,MATCH($C226,'NOx &amp; CO2'!$R$6:$R$10,1),MATCH(BQ$215,'NOx &amp; CO2'!$T$5:$W$5,1))*BP226</f>
        <v>1.4200000000000008E-2</v>
      </c>
      <c r="BR226" s="350">
        <f>INDEX('NOx &amp; CO2'!$T$6:$W$10,MATCH($C226,'NOx &amp; CO2'!$R$6:$R$10,1),MATCH(BR$215,'NOx &amp; CO2'!$T$5:$W$5,1))*BQ226</f>
        <v>1.4200000000000008E-2</v>
      </c>
      <c r="BS226" s="350">
        <f>INDEX('NOx &amp; CO2'!$T$6:$W$10,MATCH($C226,'NOx &amp; CO2'!$R$6:$R$10,1),MATCH(BS$215,'NOx &amp; CO2'!$T$5:$W$5,1))*BR226</f>
        <v>1.4200000000000008E-2</v>
      </c>
      <c r="BT226" s="350">
        <f>INDEX('NOx &amp; CO2'!$T$6:$W$10,MATCH($C226,'NOx &amp; CO2'!$R$6:$R$10,1),MATCH(BT$215,'NOx &amp; CO2'!$T$5:$W$5,1))*BS226</f>
        <v>1.4200000000000008E-2</v>
      </c>
      <c r="BU226" s="350">
        <f>INDEX('NOx &amp; CO2'!$T$6:$W$10,MATCH($C226,'NOx &amp; CO2'!$R$6:$R$10,1),MATCH(BU$215,'NOx &amp; CO2'!$T$5:$W$5,1))*BT226</f>
        <v>1.4200000000000008E-2</v>
      </c>
      <c r="BV226" s="350">
        <f>INDEX('NOx &amp; CO2'!$T$6:$W$10,MATCH($C226,'NOx &amp; CO2'!$R$6:$R$10,1),MATCH(BV$215,'NOx &amp; CO2'!$T$5:$W$5,1))*BU226</f>
        <v>1.4200000000000008E-2</v>
      </c>
      <c r="BW226" s="350">
        <f>INDEX('NOx &amp; CO2'!$T$6:$W$10,MATCH($C226,'NOx &amp; CO2'!$R$6:$R$10,1),MATCH(BW$215,'NOx &amp; CO2'!$T$5:$W$5,1))*BV226</f>
        <v>1.4200000000000008E-2</v>
      </c>
      <c r="BX226" s="350">
        <f>INDEX('NOx &amp; CO2'!$T$6:$W$10,MATCH($C226,'NOx &amp; CO2'!$R$6:$R$10,1),MATCH(BX$215,'NOx &amp; CO2'!$T$5:$W$5,1))*BW226</f>
        <v>1.4200000000000008E-2</v>
      </c>
      <c r="BY226" s="350">
        <f>INDEX('NOx &amp; CO2'!$T$6:$W$10,MATCH($C226,'NOx &amp; CO2'!$R$6:$R$10,1),MATCH(BY$215,'NOx &amp; CO2'!$T$5:$W$5,1))*BX226</f>
        <v>1.4200000000000008E-2</v>
      </c>
      <c r="BZ226" s="350">
        <f>INDEX('NOx &amp; CO2'!$T$6:$W$10,MATCH($C226,'NOx &amp; CO2'!$R$6:$R$10,1),MATCH(BZ$215,'NOx &amp; CO2'!$T$5:$W$5,1))*BY226</f>
        <v>1.4200000000000008E-2</v>
      </c>
      <c r="CA226" s="350">
        <f>INDEX('NOx &amp; CO2'!$T$6:$W$10,MATCH($C226,'NOx &amp; CO2'!$R$6:$R$10,1),MATCH(CA$215,'NOx &amp; CO2'!$T$5:$W$5,1))*BZ226</f>
        <v>1.4200000000000008E-2</v>
      </c>
      <c r="CB226" s="350">
        <f>INDEX('NOx &amp; CO2'!$T$6:$W$10,MATCH($C226,'NOx &amp; CO2'!$R$6:$R$10,1),MATCH(CB$215,'NOx &amp; CO2'!$T$5:$W$5,1))*CA226</f>
        <v>1.4200000000000008E-2</v>
      </c>
      <c r="CC226" s="350">
        <f>INDEX('NOx &amp; CO2'!$T$6:$W$10,MATCH($C226,'NOx &amp; CO2'!$R$6:$R$10,1),MATCH(CC$215,'NOx &amp; CO2'!$T$5:$W$5,1))*CB226</f>
        <v>1.4200000000000008E-2</v>
      </c>
      <c r="CD226" s="350">
        <f>INDEX('NOx &amp; CO2'!$T$6:$W$10,MATCH($C226,'NOx &amp; CO2'!$R$6:$R$10,1),MATCH(CD$215,'NOx &amp; CO2'!$T$5:$W$5,1))*CC226</f>
        <v>1.4200000000000008E-2</v>
      </c>
      <c r="CE226" s="350">
        <f>INDEX('NOx &amp; CO2'!$T$6:$W$10,MATCH($C226,'NOx &amp; CO2'!$R$6:$R$10,1),MATCH(CE$215,'NOx &amp; CO2'!$T$5:$W$5,1))*CD226</f>
        <v>1.4200000000000008E-2</v>
      </c>
      <c r="CF226" s="350">
        <f>INDEX('NOx &amp; CO2'!$T$6:$W$10,MATCH($C226,'NOx &amp; CO2'!$R$6:$R$10,1),MATCH(CF$215,'NOx &amp; CO2'!$T$5:$W$5,1))*CE226</f>
        <v>1.4200000000000008E-2</v>
      </c>
      <c r="CG226" s="350">
        <f>INDEX('NOx &amp; CO2'!$T$6:$W$10,MATCH($C226,'NOx &amp; CO2'!$R$6:$R$10,1),MATCH(CG$215,'NOx &amp; CO2'!$T$5:$W$5,1))*CF226</f>
        <v>1.4200000000000008E-2</v>
      </c>
      <c r="CH226" s="350">
        <f>INDEX('NOx &amp; CO2'!$T$6:$W$10,MATCH($C226,'NOx &amp; CO2'!$R$6:$R$10,1),MATCH(CH$215,'NOx &amp; CO2'!$T$5:$W$5,1))*CG226</f>
        <v>1.4200000000000008E-2</v>
      </c>
      <c r="CI226" s="350">
        <f>INDEX('NOx &amp; CO2'!$T$6:$W$10,MATCH($C226,'NOx &amp; CO2'!$R$6:$R$10,1),MATCH(CI$215,'NOx &amp; CO2'!$T$5:$W$5,1))*CH226</f>
        <v>1.4200000000000008E-2</v>
      </c>
      <c r="CJ226" s="350">
        <f>INDEX('NOx &amp; CO2'!$T$6:$W$10,MATCH($C226,'NOx &amp; CO2'!$R$6:$R$10,1),MATCH(CJ$215,'NOx &amp; CO2'!$T$5:$W$5,1))*CI226</f>
        <v>1.4200000000000008E-2</v>
      </c>
      <c r="CK226" s="350">
        <f>INDEX('NOx &amp; CO2'!$T$6:$W$10,MATCH($C226,'NOx &amp; CO2'!$R$6:$R$10,1),MATCH(CK$215,'NOx &amp; CO2'!$T$5:$W$5,1))*CJ226</f>
        <v>1.4200000000000008E-2</v>
      </c>
      <c r="CL226" s="350">
        <f>INDEX('NOx &amp; CO2'!$T$6:$W$10,MATCH($C226,'NOx &amp; CO2'!$R$6:$R$10,1),MATCH(CL$215,'NOx &amp; CO2'!$T$5:$W$5,1))*CK226</f>
        <v>1.4200000000000008E-2</v>
      </c>
      <c r="CM226" s="350">
        <f>INDEX('NOx &amp; CO2'!$T$6:$W$10,MATCH($C226,'NOx &amp; CO2'!$R$6:$R$10,1),MATCH(CM$215,'NOx &amp; CO2'!$T$5:$W$5,1))*CL226</f>
        <v>1.4200000000000008E-2</v>
      </c>
      <c r="CN226" s="350">
        <f>INDEX('NOx &amp; CO2'!$T$6:$W$10,MATCH($C226,'NOx &amp; CO2'!$R$6:$R$10,1),MATCH(CN$215,'NOx &amp; CO2'!$T$5:$W$5,1))*CM226</f>
        <v>1.4200000000000008E-2</v>
      </c>
      <c r="CO226" s="350">
        <f>INDEX('NOx &amp; CO2'!$T$6:$W$10,MATCH($C226,'NOx &amp; CO2'!$R$6:$R$10,1),MATCH(CO$215,'NOx &amp; CO2'!$T$5:$W$5,1))*CN226</f>
        <v>1.4200000000000008E-2</v>
      </c>
      <c r="CP226" s="350">
        <f>INDEX('NOx &amp; CO2'!$T$6:$W$10,MATCH($C226,'NOx &amp; CO2'!$R$6:$R$10,1),MATCH(CP$215,'NOx &amp; CO2'!$T$5:$W$5,1))*CO226</f>
        <v>1.4200000000000008E-2</v>
      </c>
      <c r="CQ226" s="350">
        <f>INDEX('NOx &amp; CO2'!$T$6:$W$10,MATCH($C226,'NOx &amp; CO2'!$R$6:$R$10,1),MATCH(CQ$215,'NOx &amp; CO2'!$T$5:$W$5,1))*CP226</f>
        <v>1.4200000000000008E-2</v>
      </c>
      <c r="CR226" s="350">
        <f>INDEX('NOx &amp; CO2'!$T$6:$W$10,MATCH($C226,'NOx &amp; CO2'!$R$6:$R$10,1),MATCH(CR$215,'NOx &amp; CO2'!$T$5:$W$5,1))*CQ226</f>
        <v>1.4200000000000008E-2</v>
      </c>
      <c r="CS226" s="350">
        <f>INDEX('NOx &amp; CO2'!$T$6:$W$10,MATCH($C226,'NOx &amp; CO2'!$R$6:$R$10,1),MATCH(CS$215,'NOx &amp; CO2'!$T$5:$W$5,1))*CR226</f>
        <v>1.4200000000000008E-2</v>
      </c>
    </row>
    <row r="227" spans="1:97" s="337" customFormat="1" x14ac:dyDescent="0.25">
      <c r="A227" s="337">
        <f t="shared" ref="A227:C227" si="348">A166</f>
        <v>0</v>
      </c>
      <c r="B227" s="337" t="str">
        <f t="shared" si="348"/>
        <v>0 0</v>
      </c>
      <c r="C227" s="344">
        <f t="shared" si="348"/>
        <v>0</v>
      </c>
      <c r="D227" s="567">
        <f>INDEX('NOx &amp; CO2'!$E$6:$I$10,MATCH($C227,'NOx &amp; CO2'!$C$6:$C$10,1),MATCH(D$78,'NOx &amp; CO2'!$E$5:$H$5,1))</f>
        <v>7.17E-2</v>
      </c>
      <c r="E227" s="567">
        <f>INDEX('NOx &amp; CO2'!$T$6:$W$10,MATCH($C227,'NOx &amp; CO2'!$R$6:$R$10,1),MATCH(E$215,'NOx &amp; CO2'!$T$5:$W$5,1))*D227</f>
        <v>6.8558723496039697E-2</v>
      </c>
      <c r="F227" s="567">
        <f>INDEX('NOx &amp; CO2'!$T$6:$W$10,MATCH($C227,'NOx &amp; CO2'!$R$6:$R$10,1),MATCH(F$215,'NOx &amp; CO2'!$T$5:$W$5,1))*E227</f>
        <v>6.5555070675124491E-2</v>
      </c>
      <c r="G227" s="567">
        <f>INDEX('NOx &amp; CO2'!$T$6:$W$10,MATCH($C227,'NOx &amp; CO2'!$R$6:$R$10,1),MATCH(G$215,'NOx &amp; CO2'!$T$5:$W$5,1))*F227</f>
        <v>6.2683012052708514E-2</v>
      </c>
      <c r="H227" s="567">
        <f>INDEX('NOx &amp; CO2'!$T$6:$W$10,MATCH($C227,'NOx &amp; CO2'!$R$6:$R$10,1),MATCH(H$215,'NOx &amp; CO2'!$T$5:$W$5,1))*G227</f>
        <v>5.9936782304331478E-2</v>
      </c>
      <c r="I227" s="567">
        <f>INDEX('NOx &amp; CO2'!$T$6:$W$10,MATCH($C227,'NOx &amp; CO2'!$R$6:$R$10,1),MATCH(I$215,'NOx &amp; CO2'!$T$5:$W$5,1))*H227</f>
        <v>5.7310868692398702E-2</v>
      </c>
      <c r="J227" s="567">
        <f>INDEX('NOx &amp; CO2'!$T$6:$W$10,MATCH($C227,'NOx &amp; CO2'!$R$6:$R$10,1),MATCH(J$215,'NOx &amp; CO2'!$T$5:$W$5,1))*I227</f>
        <v>5.4800000000000008E-2</v>
      </c>
      <c r="K227" s="567">
        <f>INDEX('NOx &amp; CO2'!$T$6:$W$10,MATCH($C227,'NOx &amp; CO2'!$R$6:$R$10,1),MATCH(K$215,'NOx &amp; CO2'!$T$5:$W$5,1))*J227</f>
        <v>5.268069525177068E-2</v>
      </c>
      <c r="L227" s="567">
        <f>INDEX('NOx &amp; CO2'!$T$6:$W$10,MATCH($C227,'NOx &amp; CO2'!$R$6:$R$10,1),MATCH(L$215,'NOx &amp; CO2'!$T$5:$W$5,1))*K227</f>
        <v>5.0643351317699516E-2</v>
      </c>
      <c r="M227" s="567">
        <f>INDEX('NOx &amp; CO2'!$T$6:$W$10,MATCH($C227,'NOx &amp; CO2'!$R$6:$R$10,1),MATCH(M$215,'NOx &amp; CO2'!$T$5:$W$5,1))*L227</f>
        <v>4.8684798490804503E-2</v>
      </c>
      <c r="N227" s="567">
        <f>INDEX('NOx &amp; CO2'!$T$6:$W$10,MATCH($C227,'NOx &amp; CO2'!$R$6:$R$10,1),MATCH(N$215,'NOx &amp; CO2'!$T$5:$W$5,1))*M227</f>
        <v>4.6801989647590088E-2</v>
      </c>
      <c r="O227" s="567">
        <f>INDEX('NOx &amp; CO2'!$T$6:$W$10,MATCH($C227,'NOx &amp; CO2'!$R$6:$R$10,1),MATCH(O$215,'NOx &amp; CO2'!$T$5:$W$5,1))*N227</f>
        <v>4.4991995507321518E-2</v>
      </c>
      <c r="P227" s="567">
        <f>INDEX('NOx &amp; CO2'!$T$6:$W$10,MATCH($C227,'NOx &amp; CO2'!$R$6:$R$10,1),MATCH(P$215,'NOx &amp; CO2'!$T$5:$W$5,1))*O227</f>
        <v>4.3252000074639418E-2</v>
      </c>
      <c r="Q227" s="567">
        <f>INDEX('NOx &amp; CO2'!$T$6:$W$10,MATCH($C227,'NOx &amp; CO2'!$R$6:$R$10,1),MATCH(Q$215,'NOx &amp; CO2'!$T$5:$W$5,1))*P227</f>
        <v>4.1579296258424117E-2</v>
      </c>
      <c r="R227" s="567">
        <f>INDEX('NOx &amp; CO2'!$T$6:$W$10,MATCH($C227,'NOx &amp; CO2'!$R$6:$R$10,1),MATCH(R$215,'NOx &amp; CO2'!$T$5:$W$5,1))*Q227</f>
        <v>3.9971281660093602E-2</v>
      </c>
      <c r="S227" s="567">
        <f>INDEX('NOx &amp; CO2'!$T$6:$W$10,MATCH($C227,'NOx &amp; CO2'!$R$6:$R$10,1),MATCH(S$215,'NOx &amp; CO2'!$T$5:$W$5,1))*R227</f>
        <v>3.8425454524782507E-2</v>
      </c>
      <c r="T227" s="567">
        <f>INDEX('NOx &amp; CO2'!$T$6:$W$10,MATCH($C227,'NOx &amp; CO2'!$R$6:$R$10,1),MATCH(T$215,'NOx &amp; CO2'!$T$5:$W$5,1))*S227</f>
        <v>3.6939409849102912E-2</v>
      </c>
      <c r="U227" s="567">
        <f>INDEX('NOx &amp; CO2'!$T$6:$W$10,MATCH($C227,'NOx &amp; CO2'!$R$6:$R$10,1),MATCH(U$215,'NOx &amp; CO2'!$T$5:$W$5,1))*T227</f>
        <v>3.5510835639431505E-2</v>
      </c>
      <c r="V227" s="567">
        <f>INDEX('NOx &amp; CO2'!$T$6:$W$10,MATCH($C227,'NOx &amp; CO2'!$R$6:$R$10,1),MATCH(V$215,'NOx &amp; CO2'!$T$5:$W$5,1))*U227</f>
        <v>3.4137509314901608E-2</v>
      </c>
      <c r="W227" s="567">
        <f>INDEX('NOx &amp; CO2'!$T$6:$W$10,MATCH($C227,'NOx &amp; CO2'!$R$6:$R$10,1),MATCH(W$215,'NOx &amp; CO2'!$T$5:$W$5,1))*V227</f>
        <v>3.2817294249503907E-2</v>
      </c>
      <c r="X227" s="567">
        <f>INDEX('NOx &amp; CO2'!$T$6:$W$10,MATCH($C227,'NOx &amp; CO2'!$R$6:$R$10,1),MATCH(X$215,'NOx &amp; CO2'!$T$5:$W$5,1))*W227</f>
        <v>3.1548136447916084E-2</v>
      </c>
      <c r="Y227" s="567">
        <f>INDEX('NOx &amp; CO2'!$T$6:$W$10,MATCH($C227,'NOx &amp; CO2'!$R$6:$R$10,1),MATCH(Y$215,'NOx &amp; CO2'!$T$5:$W$5,1))*X227</f>
        <v>3.0328061349889527E-2</v>
      </c>
      <c r="Z227" s="567">
        <f>INDEX('NOx &amp; CO2'!$T$6:$W$10,MATCH($C227,'NOx &amp; CO2'!$R$6:$R$10,1),MATCH(Z$215,'NOx &amp; CO2'!$T$5:$W$5,1))*Y227</f>
        <v>2.9155170758221438E-2</v>
      </c>
      <c r="AA227" s="567">
        <f>INDEX('NOx &amp; CO2'!$T$6:$W$10,MATCH($C227,'NOx &amp; CO2'!$R$6:$R$10,1),MATCH(AA$215,'NOx &amp; CO2'!$T$5:$W$5,1))*Z227</f>
        <v>2.8027639885532835E-2</v>
      </c>
      <c r="AB227" s="567">
        <f>INDEX('NOx &amp; CO2'!$T$6:$W$10,MATCH($C227,'NOx &amp; CO2'!$R$6:$R$10,1),MATCH(AB$215,'NOx &amp; CO2'!$T$5:$W$5,1))*AA227</f>
        <v>2.6943714515257809E-2</v>
      </c>
      <c r="AC227" s="567">
        <f>INDEX('NOx &amp; CO2'!$T$6:$W$10,MATCH($C227,'NOx &amp; CO2'!$R$6:$R$10,1),MATCH(AC$215,'NOx &amp; CO2'!$T$5:$W$5,1))*AB227</f>
        <v>2.5901708272427128E-2</v>
      </c>
      <c r="AD227" s="350">
        <f>INDEX('NOx &amp; CO2'!$T$6:$W$10,MATCH($C227,'NOx &amp; CO2'!$R$6:$R$10,1),MATCH(AD$215,'NOx &amp; CO2'!$T$5:$W$5,1))*AC227</f>
        <v>2.4900000000000019E-2</v>
      </c>
      <c r="AE227" s="350">
        <f>INDEX('NOx &amp; CO2'!$T$6:$W$10,MATCH($C227,'NOx &amp; CO2'!$R$6:$R$10,1),MATCH(AE$215,'NOx &amp; CO2'!$T$5:$W$5,1))*AD227</f>
        <v>2.4210502134589099E-2</v>
      </c>
      <c r="AF227" s="350">
        <f>INDEX('NOx &amp; CO2'!$T$6:$W$10,MATCH($C227,'NOx &amp; CO2'!$R$6:$R$10,1),MATCH(AF$215,'NOx &amp; CO2'!$T$5:$W$5,1))*AE227</f>
        <v>2.3540096932086061E-2</v>
      </c>
      <c r="AG227" s="350">
        <f>INDEX('NOx &amp; CO2'!$T$6:$W$10,MATCH($C227,'NOx &amp; CO2'!$R$6:$R$10,1),MATCH(AG$215,'NOx &amp; CO2'!$T$5:$W$5,1))*AF227</f>
        <v>2.2888255703723031E-2</v>
      </c>
      <c r="AH227" s="350">
        <f>INDEX('NOx &amp; CO2'!$T$6:$W$10,MATCH($C227,'NOx &amp; CO2'!$R$6:$R$10,1),MATCH(AH$215,'NOx &amp; CO2'!$T$5:$W$5,1))*AG227</f>
        <v>2.2254464400482215E-2</v>
      </c>
      <c r="AI227" s="350">
        <f>INDEX('NOx &amp; CO2'!$T$6:$W$10,MATCH($C227,'NOx &amp; CO2'!$R$6:$R$10,1),MATCH(AI$215,'NOx &amp; CO2'!$T$5:$W$5,1))*AH227</f>
        <v>2.1638223207711301E-2</v>
      </c>
      <c r="AJ227" s="350">
        <f>INDEX('NOx &amp; CO2'!$T$6:$W$10,MATCH($C227,'NOx &amp; CO2'!$R$6:$R$10,1),MATCH(AJ$215,'NOx &amp; CO2'!$T$5:$W$5,1))*AI227</f>
        <v>2.1039046150964236E-2</v>
      </c>
      <c r="AK227" s="350">
        <f>INDEX('NOx &amp; CO2'!$T$6:$W$10,MATCH($C227,'NOx &amp; CO2'!$R$6:$R$10,1),MATCH(AK$215,'NOx &amp; CO2'!$T$5:$W$5,1))*AJ227</f>
        <v>2.0456460712756541E-2</v>
      </c>
      <c r="AL227" s="350">
        <f>INDEX('NOx &amp; CO2'!$T$6:$W$10,MATCH($C227,'NOx &amp; CO2'!$R$6:$R$10,1),MATCH(AL$215,'NOx &amp; CO2'!$T$5:$W$5,1))*AK227</f>
        <v>1.9890007459932926E-2</v>
      </c>
      <c r="AM227" s="350">
        <f>INDEX('NOx &amp; CO2'!$T$6:$W$10,MATCH($C227,'NOx &amp; CO2'!$R$6:$R$10,1),MATCH(AM$215,'NOx &amp; CO2'!$T$5:$W$5,1))*AL227</f>
        <v>1.9339239681353367E-2</v>
      </c>
      <c r="AN227" s="350">
        <f>INDEX('NOx &amp; CO2'!$T$6:$W$10,MATCH($C227,'NOx &amp; CO2'!$R$6:$R$10,1),MATCH(AN$215,'NOx &amp; CO2'!$T$5:$W$5,1))*AM227</f>
        <v>1.8803723035611869E-2</v>
      </c>
      <c r="AO227" s="350">
        <f>INDEX('NOx &amp; CO2'!$T$6:$W$10,MATCH($C227,'NOx &amp; CO2'!$R$6:$R$10,1),MATCH(AO$215,'NOx &amp; CO2'!$T$5:$W$5,1))*AN227</f>
        <v>1.8283035208510164E-2</v>
      </c>
      <c r="AP227" s="350">
        <f>INDEX('NOx &amp; CO2'!$T$6:$W$10,MATCH($C227,'NOx &amp; CO2'!$R$6:$R$10,1),MATCH(AP$215,'NOx &amp; CO2'!$T$5:$W$5,1))*AO227</f>
        <v>1.777676558001617E-2</v>
      </c>
      <c r="AQ227" s="350">
        <f>INDEX('NOx &amp; CO2'!$T$6:$W$10,MATCH($C227,'NOx &amp; CO2'!$R$6:$R$10,1),MATCH(AQ$215,'NOx &amp; CO2'!$T$5:$W$5,1))*AP227</f>
        <v>1.7284514900444626E-2</v>
      </c>
      <c r="AR227" s="350">
        <f>INDEX('NOx &amp; CO2'!$T$6:$W$10,MATCH($C227,'NOx &amp; CO2'!$R$6:$R$10,1),MATCH(AR$215,'NOx &amp; CO2'!$T$5:$W$5,1))*AQ227</f>
        <v>1.6805894975604474E-2</v>
      </c>
      <c r="AS227" s="350">
        <f>INDEX('NOx &amp; CO2'!$T$6:$W$10,MATCH($C227,'NOx &amp; CO2'!$R$6:$R$10,1),MATCH(AS$215,'NOx &amp; CO2'!$T$5:$W$5,1))*AR227</f>
        <v>1.6340528360664741E-2</v>
      </c>
      <c r="AT227" s="350">
        <f>INDEX('NOx &amp; CO2'!$T$6:$W$10,MATCH($C227,'NOx &amp; CO2'!$R$6:$R$10,1),MATCH(AT$215,'NOx &amp; CO2'!$T$5:$W$5,1))*AS227</f>
        <v>1.5888048062497474E-2</v>
      </c>
      <c r="AU227" s="350">
        <f>INDEX('NOx &amp; CO2'!$T$6:$W$10,MATCH($C227,'NOx &amp; CO2'!$R$6:$R$10,1),MATCH(AU$215,'NOx &amp; CO2'!$T$5:$W$5,1))*AT227</f>
        <v>1.5448097250263013E-2</v>
      </c>
      <c r="AV227" s="350">
        <f>INDEX('NOx &amp; CO2'!$T$6:$W$10,MATCH($C227,'NOx &amp; CO2'!$R$6:$R$10,1),MATCH(AV$215,'NOx &amp; CO2'!$T$5:$W$5,1))*AU227</f>
        <v>1.5020328974009333E-2</v>
      </c>
      <c r="AW227" s="350">
        <f>INDEX('NOx &amp; CO2'!$T$6:$W$10,MATCH($C227,'NOx &amp; CO2'!$R$6:$R$10,1),MATCH(AW$215,'NOx &amp; CO2'!$T$5:$W$5,1))*AV227</f>
        <v>1.4604405891063581E-2</v>
      </c>
      <c r="AX227" s="350">
        <f>INDEX('NOx &amp; CO2'!$T$6:$W$10,MATCH($C227,'NOx &amp; CO2'!$R$6:$R$10,1),MATCH(AX$215,'NOx &amp; CO2'!$T$5:$W$5,1))*AW227</f>
        <v>1.4200000000000008E-2</v>
      </c>
      <c r="AY227" s="350">
        <f>INDEX('NOx &amp; CO2'!$T$6:$W$10,MATCH($C227,'NOx &amp; CO2'!$R$6:$R$10,1),MATCH(AY$215,'NOx &amp; CO2'!$T$5:$W$5,1))*AX227</f>
        <v>1.4200000000000008E-2</v>
      </c>
      <c r="AZ227" s="350">
        <f>INDEX('NOx &amp; CO2'!$T$6:$W$10,MATCH($C227,'NOx &amp; CO2'!$R$6:$R$10,1),MATCH(AZ$215,'NOx &amp; CO2'!$T$5:$W$5,1))*AY227</f>
        <v>1.4200000000000008E-2</v>
      </c>
      <c r="BA227" s="350">
        <f>INDEX('NOx &amp; CO2'!$T$6:$W$10,MATCH($C227,'NOx &amp; CO2'!$R$6:$R$10,1),MATCH(BA$215,'NOx &amp; CO2'!$T$5:$W$5,1))*AZ227</f>
        <v>1.4200000000000008E-2</v>
      </c>
      <c r="BB227" s="350">
        <f>INDEX('NOx &amp; CO2'!$T$6:$W$10,MATCH($C227,'NOx &amp; CO2'!$R$6:$R$10,1),MATCH(BB$215,'NOx &amp; CO2'!$T$5:$W$5,1))*BA227</f>
        <v>1.4200000000000008E-2</v>
      </c>
      <c r="BC227" s="350">
        <f>INDEX('NOx &amp; CO2'!$T$6:$W$10,MATCH($C227,'NOx &amp; CO2'!$R$6:$R$10,1),MATCH(BC$215,'NOx &amp; CO2'!$T$5:$W$5,1))*BB227</f>
        <v>1.4200000000000008E-2</v>
      </c>
      <c r="BD227" s="350">
        <f>INDEX('NOx &amp; CO2'!$T$6:$W$10,MATCH($C227,'NOx &amp; CO2'!$R$6:$R$10,1),MATCH(BD$215,'NOx &amp; CO2'!$T$5:$W$5,1))*BC227</f>
        <v>1.4200000000000008E-2</v>
      </c>
      <c r="BE227" s="350">
        <f>INDEX('NOx &amp; CO2'!$T$6:$W$10,MATCH($C227,'NOx &amp; CO2'!$R$6:$R$10,1),MATCH(BE$215,'NOx &amp; CO2'!$T$5:$W$5,1))*BD227</f>
        <v>1.4200000000000008E-2</v>
      </c>
      <c r="BF227" s="350">
        <f>INDEX('NOx &amp; CO2'!$T$6:$W$10,MATCH($C227,'NOx &amp; CO2'!$R$6:$R$10,1),MATCH(BF$215,'NOx &amp; CO2'!$T$5:$W$5,1))*BE227</f>
        <v>1.4200000000000008E-2</v>
      </c>
      <c r="BG227" s="350">
        <f>INDEX('NOx &amp; CO2'!$T$6:$W$10,MATCH($C227,'NOx &amp; CO2'!$R$6:$R$10,1),MATCH(BG$215,'NOx &amp; CO2'!$T$5:$W$5,1))*BF227</f>
        <v>1.4200000000000008E-2</v>
      </c>
      <c r="BH227" s="350">
        <f>INDEX('NOx &amp; CO2'!$T$6:$W$10,MATCH($C227,'NOx &amp; CO2'!$R$6:$R$10,1),MATCH(BH$215,'NOx &amp; CO2'!$T$5:$W$5,1))*BG227</f>
        <v>1.4200000000000008E-2</v>
      </c>
      <c r="BI227" s="350">
        <f>INDEX('NOx &amp; CO2'!$T$6:$W$10,MATCH($C227,'NOx &amp; CO2'!$R$6:$R$10,1),MATCH(BI$215,'NOx &amp; CO2'!$T$5:$W$5,1))*BH227</f>
        <v>1.4200000000000008E-2</v>
      </c>
      <c r="BJ227" s="350">
        <f>INDEX('NOx &amp; CO2'!$T$6:$W$10,MATCH($C227,'NOx &amp; CO2'!$R$6:$R$10,1),MATCH(BJ$215,'NOx &amp; CO2'!$T$5:$W$5,1))*BI227</f>
        <v>1.4200000000000008E-2</v>
      </c>
      <c r="BK227" s="350">
        <f>INDEX('NOx &amp; CO2'!$T$6:$W$10,MATCH($C227,'NOx &amp; CO2'!$R$6:$R$10,1),MATCH(BK$215,'NOx &amp; CO2'!$T$5:$W$5,1))*BJ227</f>
        <v>1.4200000000000008E-2</v>
      </c>
      <c r="BL227" s="350">
        <f>INDEX('NOx &amp; CO2'!$T$6:$W$10,MATCH($C227,'NOx &amp; CO2'!$R$6:$R$10,1),MATCH(BL$215,'NOx &amp; CO2'!$T$5:$W$5,1))*BK227</f>
        <v>1.4200000000000008E-2</v>
      </c>
      <c r="BM227" s="350">
        <f>INDEX('NOx &amp; CO2'!$T$6:$W$10,MATCH($C227,'NOx &amp; CO2'!$R$6:$R$10,1),MATCH(BM$215,'NOx &amp; CO2'!$T$5:$W$5,1))*BL227</f>
        <v>1.4200000000000008E-2</v>
      </c>
      <c r="BN227" s="350">
        <f>INDEX('NOx &amp; CO2'!$T$6:$W$10,MATCH($C227,'NOx &amp; CO2'!$R$6:$R$10,1),MATCH(BN$215,'NOx &amp; CO2'!$T$5:$W$5,1))*BM227</f>
        <v>1.4200000000000008E-2</v>
      </c>
      <c r="BO227" s="350">
        <f>INDEX('NOx &amp; CO2'!$T$6:$W$10,MATCH($C227,'NOx &amp; CO2'!$R$6:$R$10,1),MATCH(BO$215,'NOx &amp; CO2'!$T$5:$W$5,1))*BN227</f>
        <v>1.4200000000000008E-2</v>
      </c>
      <c r="BP227" s="350">
        <f>INDEX('NOx &amp; CO2'!$T$6:$W$10,MATCH($C227,'NOx &amp; CO2'!$R$6:$R$10,1),MATCH(BP$215,'NOx &amp; CO2'!$T$5:$W$5,1))*BO227</f>
        <v>1.4200000000000008E-2</v>
      </c>
      <c r="BQ227" s="350">
        <f>INDEX('NOx &amp; CO2'!$T$6:$W$10,MATCH($C227,'NOx &amp; CO2'!$R$6:$R$10,1),MATCH(BQ$215,'NOx &amp; CO2'!$T$5:$W$5,1))*BP227</f>
        <v>1.4200000000000008E-2</v>
      </c>
      <c r="BR227" s="350">
        <f>INDEX('NOx &amp; CO2'!$T$6:$W$10,MATCH($C227,'NOx &amp; CO2'!$R$6:$R$10,1),MATCH(BR$215,'NOx &amp; CO2'!$T$5:$W$5,1))*BQ227</f>
        <v>1.4200000000000008E-2</v>
      </c>
      <c r="BS227" s="350">
        <f>INDEX('NOx &amp; CO2'!$T$6:$W$10,MATCH($C227,'NOx &amp; CO2'!$R$6:$R$10,1),MATCH(BS$215,'NOx &amp; CO2'!$T$5:$W$5,1))*BR227</f>
        <v>1.4200000000000008E-2</v>
      </c>
      <c r="BT227" s="350">
        <f>INDEX('NOx &amp; CO2'!$T$6:$W$10,MATCH($C227,'NOx &amp; CO2'!$R$6:$R$10,1),MATCH(BT$215,'NOx &amp; CO2'!$T$5:$W$5,1))*BS227</f>
        <v>1.4200000000000008E-2</v>
      </c>
      <c r="BU227" s="350">
        <f>INDEX('NOx &amp; CO2'!$T$6:$W$10,MATCH($C227,'NOx &amp; CO2'!$R$6:$R$10,1),MATCH(BU$215,'NOx &amp; CO2'!$T$5:$W$5,1))*BT227</f>
        <v>1.4200000000000008E-2</v>
      </c>
      <c r="BV227" s="350">
        <f>INDEX('NOx &amp; CO2'!$T$6:$W$10,MATCH($C227,'NOx &amp; CO2'!$R$6:$R$10,1),MATCH(BV$215,'NOx &amp; CO2'!$T$5:$W$5,1))*BU227</f>
        <v>1.4200000000000008E-2</v>
      </c>
      <c r="BW227" s="350">
        <f>INDEX('NOx &amp; CO2'!$T$6:$W$10,MATCH($C227,'NOx &amp; CO2'!$R$6:$R$10,1),MATCH(BW$215,'NOx &amp; CO2'!$T$5:$W$5,1))*BV227</f>
        <v>1.4200000000000008E-2</v>
      </c>
      <c r="BX227" s="350">
        <f>INDEX('NOx &amp; CO2'!$T$6:$W$10,MATCH($C227,'NOx &amp; CO2'!$R$6:$R$10,1),MATCH(BX$215,'NOx &amp; CO2'!$T$5:$W$5,1))*BW227</f>
        <v>1.4200000000000008E-2</v>
      </c>
      <c r="BY227" s="350">
        <f>INDEX('NOx &amp; CO2'!$T$6:$W$10,MATCH($C227,'NOx &amp; CO2'!$R$6:$R$10,1),MATCH(BY$215,'NOx &amp; CO2'!$T$5:$W$5,1))*BX227</f>
        <v>1.4200000000000008E-2</v>
      </c>
      <c r="BZ227" s="350">
        <f>INDEX('NOx &amp; CO2'!$T$6:$W$10,MATCH($C227,'NOx &amp; CO2'!$R$6:$R$10,1),MATCH(BZ$215,'NOx &amp; CO2'!$T$5:$W$5,1))*BY227</f>
        <v>1.4200000000000008E-2</v>
      </c>
      <c r="CA227" s="350">
        <f>INDEX('NOx &amp; CO2'!$T$6:$W$10,MATCH($C227,'NOx &amp; CO2'!$R$6:$R$10,1),MATCH(CA$215,'NOx &amp; CO2'!$T$5:$W$5,1))*BZ227</f>
        <v>1.4200000000000008E-2</v>
      </c>
      <c r="CB227" s="350">
        <f>INDEX('NOx &amp; CO2'!$T$6:$W$10,MATCH($C227,'NOx &amp; CO2'!$R$6:$R$10,1),MATCH(CB$215,'NOx &amp; CO2'!$T$5:$W$5,1))*CA227</f>
        <v>1.4200000000000008E-2</v>
      </c>
      <c r="CC227" s="350">
        <f>INDEX('NOx &amp; CO2'!$T$6:$W$10,MATCH($C227,'NOx &amp; CO2'!$R$6:$R$10,1),MATCH(CC$215,'NOx &amp; CO2'!$T$5:$W$5,1))*CB227</f>
        <v>1.4200000000000008E-2</v>
      </c>
      <c r="CD227" s="350">
        <f>INDEX('NOx &amp; CO2'!$T$6:$W$10,MATCH($C227,'NOx &amp; CO2'!$R$6:$R$10,1),MATCH(CD$215,'NOx &amp; CO2'!$T$5:$W$5,1))*CC227</f>
        <v>1.4200000000000008E-2</v>
      </c>
      <c r="CE227" s="350">
        <f>INDEX('NOx &amp; CO2'!$T$6:$W$10,MATCH($C227,'NOx &amp; CO2'!$R$6:$R$10,1),MATCH(CE$215,'NOx &amp; CO2'!$T$5:$W$5,1))*CD227</f>
        <v>1.4200000000000008E-2</v>
      </c>
      <c r="CF227" s="350">
        <f>INDEX('NOx &amp; CO2'!$T$6:$W$10,MATCH($C227,'NOx &amp; CO2'!$R$6:$R$10,1),MATCH(CF$215,'NOx &amp; CO2'!$T$5:$W$5,1))*CE227</f>
        <v>1.4200000000000008E-2</v>
      </c>
      <c r="CG227" s="350">
        <f>INDEX('NOx &amp; CO2'!$T$6:$W$10,MATCH($C227,'NOx &amp; CO2'!$R$6:$R$10,1),MATCH(CG$215,'NOx &amp; CO2'!$T$5:$W$5,1))*CF227</f>
        <v>1.4200000000000008E-2</v>
      </c>
      <c r="CH227" s="350">
        <f>INDEX('NOx &amp; CO2'!$T$6:$W$10,MATCH($C227,'NOx &amp; CO2'!$R$6:$R$10,1),MATCH(CH$215,'NOx &amp; CO2'!$T$5:$W$5,1))*CG227</f>
        <v>1.4200000000000008E-2</v>
      </c>
      <c r="CI227" s="350">
        <f>INDEX('NOx &amp; CO2'!$T$6:$W$10,MATCH($C227,'NOx &amp; CO2'!$R$6:$R$10,1),MATCH(CI$215,'NOx &amp; CO2'!$T$5:$W$5,1))*CH227</f>
        <v>1.4200000000000008E-2</v>
      </c>
      <c r="CJ227" s="350">
        <f>INDEX('NOx &amp; CO2'!$T$6:$W$10,MATCH($C227,'NOx &amp; CO2'!$R$6:$R$10,1),MATCH(CJ$215,'NOx &amp; CO2'!$T$5:$W$5,1))*CI227</f>
        <v>1.4200000000000008E-2</v>
      </c>
      <c r="CK227" s="350">
        <f>INDEX('NOx &amp; CO2'!$T$6:$W$10,MATCH($C227,'NOx &amp; CO2'!$R$6:$R$10,1),MATCH(CK$215,'NOx &amp; CO2'!$T$5:$W$5,1))*CJ227</f>
        <v>1.4200000000000008E-2</v>
      </c>
      <c r="CL227" s="350">
        <f>INDEX('NOx &amp; CO2'!$T$6:$W$10,MATCH($C227,'NOx &amp; CO2'!$R$6:$R$10,1),MATCH(CL$215,'NOx &amp; CO2'!$T$5:$W$5,1))*CK227</f>
        <v>1.4200000000000008E-2</v>
      </c>
      <c r="CM227" s="350">
        <f>INDEX('NOx &amp; CO2'!$T$6:$W$10,MATCH($C227,'NOx &amp; CO2'!$R$6:$R$10,1),MATCH(CM$215,'NOx &amp; CO2'!$T$5:$W$5,1))*CL227</f>
        <v>1.4200000000000008E-2</v>
      </c>
      <c r="CN227" s="350">
        <f>INDEX('NOx &amp; CO2'!$T$6:$W$10,MATCH($C227,'NOx &amp; CO2'!$R$6:$R$10,1),MATCH(CN$215,'NOx &amp; CO2'!$T$5:$W$5,1))*CM227</f>
        <v>1.4200000000000008E-2</v>
      </c>
      <c r="CO227" s="350">
        <f>INDEX('NOx &amp; CO2'!$T$6:$W$10,MATCH($C227,'NOx &amp; CO2'!$R$6:$R$10,1),MATCH(CO$215,'NOx &amp; CO2'!$T$5:$W$5,1))*CN227</f>
        <v>1.4200000000000008E-2</v>
      </c>
      <c r="CP227" s="350">
        <f>INDEX('NOx &amp; CO2'!$T$6:$W$10,MATCH($C227,'NOx &amp; CO2'!$R$6:$R$10,1),MATCH(CP$215,'NOx &amp; CO2'!$T$5:$W$5,1))*CO227</f>
        <v>1.4200000000000008E-2</v>
      </c>
      <c r="CQ227" s="350">
        <f>INDEX('NOx &amp; CO2'!$T$6:$W$10,MATCH($C227,'NOx &amp; CO2'!$R$6:$R$10,1),MATCH(CQ$215,'NOx &amp; CO2'!$T$5:$W$5,1))*CP227</f>
        <v>1.4200000000000008E-2</v>
      </c>
      <c r="CR227" s="350">
        <f>INDEX('NOx &amp; CO2'!$T$6:$W$10,MATCH($C227,'NOx &amp; CO2'!$R$6:$R$10,1),MATCH(CR$215,'NOx &amp; CO2'!$T$5:$W$5,1))*CQ227</f>
        <v>1.4200000000000008E-2</v>
      </c>
      <c r="CS227" s="350">
        <f>INDEX('NOx &amp; CO2'!$T$6:$W$10,MATCH($C227,'NOx &amp; CO2'!$R$6:$R$10,1),MATCH(CS$215,'NOx &amp; CO2'!$T$5:$W$5,1))*CR227</f>
        <v>1.4200000000000008E-2</v>
      </c>
    </row>
    <row r="228" spans="1:97" s="337" customFormat="1" x14ac:dyDescent="0.25">
      <c r="A228" s="337">
        <f t="shared" ref="A228:C228" si="349">A167</f>
        <v>0</v>
      </c>
      <c r="B228" s="337" t="str">
        <f t="shared" si="349"/>
        <v>0 0</v>
      </c>
      <c r="C228" s="344">
        <f t="shared" si="349"/>
        <v>0</v>
      </c>
      <c r="D228" s="567">
        <f>INDEX('NOx &amp; CO2'!$E$6:$I$10,MATCH($C228,'NOx &amp; CO2'!$C$6:$C$10,1),MATCH(D$78,'NOx &amp; CO2'!$E$5:$H$5,1))</f>
        <v>7.17E-2</v>
      </c>
      <c r="E228" s="567">
        <f>INDEX('NOx &amp; CO2'!$T$6:$W$10,MATCH($C228,'NOx &amp; CO2'!$R$6:$R$10,1),MATCH(E$215,'NOx &amp; CO2'!$T$5:$W$5,1))*D228</f>
        <v>6.8558723496039697E-2</v>
      </c>
      <c r="F228" s="567">
        <f>INDEX('NOx &amp; CO2'!$T$6:$W$10,MATCH($C228,'NOx &amp; CO2'!$R$6:$R$10,1),MATCH(F$215,'NOx &amp; CO2'!$T$5:$W$5,1))*E228</f>
        <v>6.5555070675124491E-2</v>
      </c>
      <c r="G228" s="567">
        <f>INDEX('NOx &amp; CO2'!$T$6:$W$10,MATCH($C228,'NOx &amp; CO2'!$R$6:$R$10,1),MATCH(G$215,'NOx &amp; CO2'!$T$5:$W$5,1))*F228</f>
        <v>6.2683012052708514E-2</v>
      </c>
      <c r="H228" s="567">
        <f>INDEX('NOx &amp; CO2'!$T$6:$W$10,MATCH($C228,'NOx &amp; CO2'!$R$6:$R$10,1),MATCH(H$215,'NOx &amp; CO2'!$T$5:$W$5,1))*G228</f>
        <v>5.9936782304331478E-2</v>
      </c>
      <c r="I228" s="567">
        <f>INDEX('NOx &amp; CO2'!$T$6:$W$10,MATCH($C228,'NOx &amp; CO2'!$R$6:$R$10,1),MATCH(I$215,'NOx &amp; CO2'!$T$5:$W$5,1))*H228</f>
        <v>5.7310868692398702E-2</v>
      </c>
      <c r="J228" s="567">
        <f>INDEX('NOx &amp; CO2'!$T$6:$W$10,MATCH($C228,'NOx &amp; CO2'!$R$6:$R$10,1),MATCH(J$215,'NOx &amp; CO2'!$T$5:$W$5,1))*I228</f>
        <v>5.4800000000000008E-2</v>
      </c>
      <c r="K228" s="567">
        <f>INDEX('NOx &amp; CO2'!$T$6:$W$10,MATCH($C228,'NOx &amp; CO2'!$R$6:$R$10,1),MATCH(K$215,'NOx &amp; CO2'!$T$5:$W$5,1))*J228</f>
        <v>5.268069525177068E-2</v>
      </c>
      <c r="L228" s="567">
        <f>INDEX('NOx &amp; CO2'!$T$6:$W$10,MATCH($C228,'NOx &amp; CO2'!$R$6:$R$10,1),MATCH(L$215,'NOx &amp; CO2'!$T$5:$W$5,1))*K228</f>
        <v>5.0643351317699516E-2</v>
      </c>
      <c r="M228" s="567">
        <f>INDEX('NOx &amp; CO2'!$T$6:$W$10,MATCH($C228,'NOx &amp; CO2'!$R$6:$R$10,1),MATCH(M$215,'NOx &amp; CO2'!$T$5:$W$5,1))*L228</f>
        <v>4.8684798490804503E-2</v>
      </c>
      <c r="N228" s="567">
        <f>INDEX('NOx &amp; CO2'!$T$6:$W$10,MATCH($C228,'NOx &amp; CO2'!$R$6:$R$10,1),MATCH(N$215,'NOx &amp; CO2'!$T$5:$W$5,1))*M228</f>
        <v>4.6801989647590088E-2</v>
      </c>
      <c r="O228" s="567">
        <f>INDEX('NOx &amp; CO2'!$T$6:$W$10,MATCH($C228,'NOx &amp; CO2'!$R$6:$R$10,1),MATCH(O$215,'NOx &amp; CO2'!$T$5:$W$5,1))*N228</f>
        <v>4.4991995507321518E-2</v>
      </c>
      <c r="P228" s="567">
        <f>INDEX('NOx &amp; CO2'!$T$6:$W$10,MATCH($C228,'NOx &amp; CO2'!$R$6:$R$10,1),MATCH(P$215,'NOx &amp; CO2'!$T$5:$W$5,1))*O228</f>
        <v>4.3252000074639418E-2</v>
      </c>
      <c r="Q228" s="567">
        <f>INDEX('NOx &amp; CO2'!$T$6:$W$10,MATCH($C228,'NOx &amp; CO2'!$R$6:$R$10,1),MATCH(Q$215,'NOx &amp; CO2'!$T$5:$W$5,1))*P228</f>
        <v>4.1579296258424117E-2</v>
      </c>
      <c r="R228" s="567">
        <f>INDEX('NOx &amp; CO2'!$T$6:$W$10,MATCH($C228,'NOx &amp; CO2'!$R$6:$R$10,1),MATCH(R$215,'NOx &amp; CO2'!$T$5:$W$5,1))*Q228</f>
        <v>3.9971281660093602E-2</v>
      </c>
      <c r="S228" s="567">
        <f>INDEX('NOx &amp; CO2'!$T$6:$W$10,MATCH($C228,'NOx &amp; CO2'!$R$6:$R$10,1),MATCH(S$215,'NOx &amp; CO2'!$T$5:$W$5,1))*R228</f>
        <v>3.8425454524782507E-2</v>
      </c>
      <c r="T228" s="567">
        <f>INDEX('NOx &amp; CO2'!$T$6:$W$10,MATCH($C228,'NOx &amp; CO2'!$R$6:$R$10,1),MATCH(T$215,'NOx &amp; CO2'!$T$5:$W$5,1))*S228</f>
        <v>3.6939409849102912E-2</v>
      </c>
      <c r="U228" s="567">
        <f>INDEX('NOx &amp; CO2'!$T$6:$W$10,MATCH($C228,'NOx &amp; CO2'!$R$6:$R$10,1),MATCH(U$215,'NOx &amp; CO2'!$T$5:$W$5,1))*T228</f>
        <v>3.5510835639431505E-2</v>
      </c>
      <c r="V228" s="567">
        <f>INDEX('NOx &amp; CO2'!$T$6:$W$10,MATCH($C228,'NOx &amp; CO2'!$R$6:$R$10,1),MATCH(V$215,'NOx &amp; CO2'!$T$5:$W$5,1))*U228</f>
        <v>3.4137509314901608E-2</v>
      </c>
      <c r="W228" s="567">
        <f>INDEX('NOx &amp; CO2'!$T$6:$W$10,MATCH($C228,'NOx &amp; CO2'!$R$6:$R$10,1),MATCH(W$215,'NOx &amp; CO2'!$T$5:$W$5,1))*V228</f>
        <v>3.2817294249503907E-2</v>
      </c>
      <c r="X228" s="567">
        <f>INDEX('NOx &amp; CO2'!$T$6:$W$10,MATCH($C228,'NOx &amp; CO2'!$R$6:$R$10,1),MATCH(X$215,'NOx &amp; CO2'!$T$5:$W$5,1))*W228</f>
        <v>3.1548136447916084E-2</v>
      </c>
      <c r="Y228" s="567">
        <f>INDEX('NOx &amp; CO2'!$T$6:$W$10,MATCH($C228,'NOx &amp; CO2'!$R$6:$R$10,1),MATCH(Y$215,'NOx &amp; CO2'!$T$5:$W$5,1))*X228</f>
        <v>3.0328061349889527E-2</v>
      </c>
      <c r="Z228" s="567">
        <f>INDEX('NOx &amp; CO2'!$T$6:$W$10,MATCH($C228,'NOx &amp; CO2'!$R$6:$R$10,1),MATCH(Z$215,'NOx &amp; CO2'!$T$5:$W$5,1))*Y228</f>
        <v>2.9155170758221438E-2</v>
      </c>
      <c r="AA228" s="567">
        <f>INDEX('NOx &amp; CO2'!$T$6:$W$10,MATCH($C228,'NOx &amp; CO2'!$R$6:$R$10,1),MATCH(AA$215,'NOx &amp; CO2'!$T$5:$W$5,1))*Z228</f>
        <v>2.8027639885532835E-2</v>
      </c>
      <c r="AB228" s="567">
        <f>INDEX('NOx &amp; CO2'!$T$6:$W$10,MATCH($C228,'NOx &amp; CO2'!$R$6:$R$10,1),MATCH(AB$215,'NOx &amp; CO2'!$T$5:$W$5,1))*AA228</f>
        <v>2.6943714515257809E-2</v>
      </c>
      <c r="AC228" s="567">
        <f>INDEX('NOx &amp; CO2'!$T$6:$W$10,MATCH($C228,'NOx &amp; CO2'!$R$6:$R$10,1),MATCH(AC$215,'NOx &amp; CO2'!$T$5:$W$5,1))*AB228</f>
        <v>2.5901708272427128E-2</v>
      </c>
      <c r="AD228" s="350">
        <f>INDEX('NOx &amp; CO2'!$T$6:$W$10,MATCH($C228,'NOx &amp; CO2'!$R$6:$R$10,1),MATCH(AD$215,'NOx &amp; CO2'!$T$5:$W$5,1))*AC228</f>
        <v>2.4900000000000019E-2</v>
      </c>
      <c r="AE228" s="350">
        <f>INDEX('NOx &amp; CO2'!$T$6:$W$10,MATCH($C228,'NOx &amp; CO2'!$R$6:$R$10,1),MATCH(AE$215,'NOx &amp; CO2'!$T$5:$W$5,1))*AD228</f>
        <v>2.4210502134589099E-2</v>
      </c>
      <c r="AF228" s="350">
        <f>INDEX('NOx &amp; CO2'!$T$6:$W$10,MATCH($C228,'NOx &amp; CO2'!$R$6:$R$10,1),MATCH(AF$215,'NOx &amp; CO2'!$T$5:$W$5,1))*AE228</f>
        <v>2.3540096932086061E-2</v>
      </c>
      <c r="AG228" s="350">
        <f>INDEX('NOx &amp; CO2'!$T$6:$W$10,MATCH($C228,'NOx &amp; CO2'!$R$6:$R$10,1),MATCH(AG$215,'NOx &amp; CO2'!$T$5:$W$5,1))*AF228</f>
        <v>2.2888255703723031E-2</v>
      </c>
      <c r="AH228" s="350">
        <f>INDEX('NOx &amp; CO2'!$T$6:$W$10,MATCH($C228,'NOx &amp; CO2'!$R$6:$R$10,1),MATCH(AH$215,'NOx &amp; CO2'!$T$5:$W$5,1))*AG228</f>
        <v>2.2254464400482215E-2</v>
      </c>
      <c r="AI228" s="350">
        <f>INDEX('NOx &amp; CO2'!$T$6:$W$10,MATCH($C228,'NOx &amp; CO2'!$R$6:$R$10,1),MATCH(AI$215,'NOx &amp; CO2'!$T$5:$W$5,1))*AH228</f>
        <v>2.1638223207711301E-2</v>
      </c>
      <c r="AJ228" s="350">
        <f>INDEX('NOx &amp; CO2'!$T$6:$W$10,MATCH($C228,'NOx &amp; CO2'!$R$6:$R$10,1),MATCH(AJ$215,'NOx &amp; CO2'!$T$5:$W$5,1))*AI228</f>
        <v>2.1039046150964236E-2</v>
      </c>
      <c r="AK228" s="350">
        <f>INDEX('NOx &amp; CO2'!$T$6:$W$10,MATCH($C228,'NOx &amp; CO2'!$R$6:$R$10,1),MATCH(AK$215,'NOx &amp; CO2'!$T$5:$W$5,1))*AJ228</f>
        <v>2.0456460712756541E-2</v>
      </c>
      <c r="AL228" s="350">
        <f>INDEX('NOx &amp; CO2'!$T$6:$W$10,MATCH($C228,'NOx &amp; CO2'!$R$6:$R$10,1),MATCH(AL$215,'NOx &amp; CO2'!$T$5:$W$5,1))*AK228</f>
        <v>1.9890007459932926E-2</v>
      </c>
      <c r="AM228" s="350">
        <f>INDEX('NOx &amp; CO2'!$T$6:$W$10,MATCH($C228,'NOx &amp; CO2'!$R$6:$R$10,1),MATCH(AM$215,'NOx &amp; CO2'!$T$5:$W$5,1))*AL228</f>
        <v>1.9339239681353367E-2</v>
      </c>
      <c r="AN228" s="350">
        <f>INDEX('NOx &amp; CO2'!$T$6:$W$10,MATCH($C228,'NOx &amp; CO2'!$R$6:$R$10,1),MATCH(AN$215,'NOx &amp; CO2'!$T$5:$W$5,1))*AM228</f>
        <v>1.8803723035611869E-2</v>
      </c>
      <c r="AO228" s="350">
        <f>INDEX('NOx &amp; CO2'!$T$6:$W$10,MATCH($C228,'NOx &amp; CO2'!$R$6:$R$10,1),MATCH(AO$215,'NOx &amp; CO2'!$T$5:$W$5,1))*AN228</f>
        <v>1.8283035208510164E-2</v>
      </c>
      <c r="AP228" s="350">
        <f>INDEX('NOx &amp; CO2'!$T$6:$W$10,MATCH($C228,'NOx &amp; CO2'!$R$6:$R$10,1),MATCH(AP$215,'NOx &amp; CO2'!$T$5:$W$5,1))*AO228</f>
        <v>1.777676558001617E-2</v>
      </c>
      <c r="AQ228" s="350">
        <f>INDEX('NOx &amp; CO2'!$T$6:$W$10,MATCH($C228,'NOx &amp; CO2'!$R$6:$R$10,1),MATCH(AQ$215,'NOx &amp; CO2'!$T$5:$W$5,1))*AP228</f>
        <v>1.7284514900444626E-2</v>
      </c>
      <c r="AR228" s="350">
        <f>INDEX('NOx &amp; CO2'!$T$6:$W$10,MATCH($C228,'NOx &amp; CO2'!$R$6:$R$10,1),MATCH(AR$215,'NOx &amp; CO2'!$T$5:$W$5,1))*AQ228</f>
        <v>1.6805894975604474E-2</v>
      </c>
      <c r="AS228" s="350">
        <f>INDEX('NOx &amp; CO2'!$T$6:$W$10,MATCH($C228,'NOx &amp; CO2'!$R$6:$R$10,1),MATCH(AS$215,'NOx &amp; CO2'!$T$5:$W$5,1))*AR228</f>
        <v>1.6340528360664741E-2</v>
      </c>
      <c r="AT228" s="350">
        <f>INDEX('NOx &amp; CO2'!$T$6:$W$10,MATCH($C228,'NOx &amp; CO2'!$R$6:$R$10,1),MATCH(AT$215,'NOx &amp; CO2'!$T$5:$W$5,1))*AS228</f>
        <v>1.5888048062497474E-2</v>
      </c>
      <c r="AU228" s="350">
        <f>INDEX('NOx &amp; CO2'!$T$6:$W$10,MATCH($C228,'NOx &amp; CO2'!$R$6:$R$10,1),MATCH(AU$215,'NOx &amp; CO2'!$T$5:$W$5,1))*AT228</f>
        <v>1.5448097250263013E-2</v>
      </c>
      <c r="AV228" s="350">
        <f>INDEX('NOx &amp; CO2'!$T$6:$W$10,MATCH($C228,'NOx &amp; CO2'!$R$6:$R$10,1),MATCH(AV$215,'NOx &amp; CO2'!$T$5:$W$5,1))*AU228</f>
        <v>1.5020328974009333E-2</v>
      </c>
      <c r="AW228" s="350">
        <f>INDEX('NOx &amp; CO2'!$T$6:$W$10,MATCH($C228,'NOx &amp; CO2'!$R$6:$R$10,1),MATCH(AW$215,'NOx &amp; CO2'!$T$5:$W$5,1))*AV228</f>
        <v>1.4604405891063581E-2</v>
      </c>
      <c r="AX228" s="350">
        <f>INDEX('NOx &amp; CO2'!$T$6:$W$10,MATCH($C228,'NOx &amp; CO2'!$R$6:$R$10,1),MATCH(AX$215,'NOx &amp; CO2'!$T$5:$W$5,1))*AW228</f>
        <v>1.4200000000000008E-2</v>
      </c>
      <c r="AY228" s="350">
        <f>INDEX('NOx &amp; CO2'!$T$6:$W$10,MATCH($C228,'NOx &amp; CO2'!$R$6:$R$10,1),MATCH(AY$215,'NOx &amp; CO2'!$T$5:$W$5,1))*AX228</f>
        <v>1.4200000000000008E-2</v>
      </c>
      <c r="AZ228" s="350">
        <f>INDEX('NOx &amp; CO2'!$T$6:$W$10,MATCH($C228,'NOx &amp; CO2'!$R$6:$R$10,1),MATCH(AZ$215,'NOx &amp; CO2'!$T$5:$W$5,1))*AY228</f>
        <v>1.4200000000000008E-2</v>
      </c>
      <c r="BA228" s="350">
        <f>INDEX('NOx &amp; CO2'!$T$6:$W$10,MATCH($C228,'NOx &amp; CO2'!$R$6:$R$10,1),MATCH(BA$215,'NOx &amp; CO2'!$T$5:$W$5,1))*AZ228</f>
        <v>1.4200000000000008E-2</v>
      </c>
      <c r="BB228" s="350">
        <f>INDEX('NOx &amp; CO2'!$T$6:$W$10,MATCH($C228,'NOx &amp; CO2'!$R$6:$R$10,1),MATCH(BB$215,'NOx &amp; CO2'!$T$5:$W$5,1))*BA228</f>
        <v>1.4200000000000008E-2</v>
      </c>
      <c r="BC228" s="350">
        <f>INDEX('NOx &amp; CO2'!$T$6:$W$10,MATCH($C228,'NOx &amp; CO2'!$R$6:$R$10,1),MATCH(BC$215,'NOx &amp; CO2'!$T$5:$W$5,1))*BB228</f>
        <v>1.4200000000000008E-2</v>
      </c>
      <c r="BD228" s="350">
        <f>INDEX('NOx &amp; CO2'!$T$6:$W$10,MATCH($C228,'NOx &amp; CO2'!$R$6:$R$10,1),MATCH(BD$215,'NOx &amp; CO2'!$T$5:$W$5,1))*BC228</f>
        <v>1.4200000000000008E-2</v>
      </c>
      <c r="BE228" s="350">
        <f>INDEX('NOx &amp; CO2'!$T$6:$W$10,MATCH($C228,'NOx &amp; CO2'!$R$6:$R$10,1),MATCH(BE$215,'NOx &amp; CO2'!$T$5:$W$5,1))*BD228</f>
        <v>1.4200000000000008E-2</v>
      </c>
      <c r="BF228" s="350">
        <f>INDEX('NOx &amp; CO2'!$T$6:$W$10,MATCH($C228,'NOx &amp; CO2'!$R$6:$R$10,1),MATCH(BF$215,'NOx &amp; CO2'!$T$5:$W$5,1))*BE228</f>
        <v>1.4200000000000008E-2</v>
      </c>
      <c r="BG228" s="350">
        <f>INDEX('NOx &amp; CO2'!$T$6:$W$10,MATCH($C228,'NOx &amp; CO2'!$R$6:$R$10,1),MATCH(BG$215,'NOx &amp; CO2'!$T$5:$W$5,1))*BF228</f>
        <v>1.4200000000000008E-2</v>
      </c>
      <c r="BH228" s="350">
        <f>INDEX('NOx &amp; CO2'!$T$6:$W$10,MATCH($C228,'NOx &amp; CO2'!$R$6:$R$10,1),MATCH(BH$215,'NOx &amp; CO2'!$T$5:$W$5,1))*BG228</f>
        <v>1.4200000000000008E-2</v>
      </c>
      <c r="BI228" s="350">
        <f>INDEX('NOx &amp; CO2'!$T$6:$W$10,MATCH($C228,'NOx &amp; CO2'!$R$6:$R$10,1),MATCH(BI$215,'NOx &amp; CO2'!$T$5:$W$5,1))*BH228</f>
        <v>1.4200000000000008E-2</v>
      </c>
      <c r="BJ228" s="350">
        <f>INDEX('NOx &amp; CO2'!$T$6:$W$10,MATCH($C228,'NOx &amp; CO2'!$R$6:$R$10,1),MATCH(BJ$215,'NOx &amp; CO2'!$T$5:$W$5,1))*BI228</f>
        <v>1.4200000000000008E-2</v>
      </c>
      <c r="BK228" s="350">
        <f>INDEX('NOx &amp; CO2'!$T$6:$W$10,MATCH($C228,'NOx &amp; CO2'!$R$6:$R$10,1),MATCH(BK$215,'NOx &amp; CO2'!$T$5:$W$5,1))*BJ228</f>
        <v>1.4200000000000008E-2</v>
      </c>
      <c r="BL228" s="350">
        <f>INDEX('NOx &amp; CO2'!$T$6:$W$10,MATCH($C228,'NOx &amp; CO2'!$R$6:$R$10,1),MATCH(BL$215,'NOx &amp; CO2'!$T$5:$W$5,1))*BK228</f>
        <v>1.4200000000000008E-2</v>
      </c>
      <c r="BM228" s="350">
        <f>INDEX('NOx &amp; CO2'!$T$6:$W$10,MATCH($C228,'NOx &amp; CO2'!$R$6:$R$10,1),MATCH(BM$215,'NOx &amp; CO2'!$T$5:$W$5,1))*BL228</f>
        <v>1.4200000000000008E-2</v>
      </c>
      <c r="BN228" s="350">
        <f>INDEX('NOx &amp; CO2'!$T$6:$W$10,MATCH($C228,'NOx &amp; CO2'!$R$6:$R$10,1),MATCH(BN$215,'NOx &amp; CO2'!$T$5:$W$5,1))*BM228</f>
        <v>1.4200000000000008E-2</v>
      </c>
      <c r="BO228" s="350">
        <f>INDEX('NOx &amp; CO2'!$T$6:$W$10,MATCH($C228,'NOx &amp; CO2'!$R$6:$R$10,1),MATCH(BO$215,'NOx &amp; CO2'!$T$5:$W$5,1))*BN228</f>
        <v>1.4200000000000008E-2</v>
      </c>
      <c r="BP228" s="350">
        <f>INDEX('NOx &amp; CO2'!$T$6:$W$10,MATCH($C228,'NOx &amp; CO2'!$R$6:$R$10,1),MATCH(BP$215,'NOx &amp; CO2'!$T$5:$W$5,1))*BO228</f>
        <v>1.4200000000000008E-2</v>
      </c>
      <c r="BQ228" s="350">
        <f>INDEX('NOx &amp; CO2'!$T$6:$W$10,MATCH($C228,'NOx &amp; CO2'!$R$6:$R$10,1),MATCH(BQ$215,'NOx &amp; CO2'!$T$5:$W$5,1))*BP228</f>
        <v>1.4200000000000008E-2</v>
      </c>
      <c r="BR228" s="350">
        <f>INDEX('NOx &amp; CO2'!$T$6:$W$10,MATCH($C228,'NOx &amp; CO2'!$R$6:$R$10,1),MATCH(BR$215,'NOx &amp; CO2'!$T$5:$W$5,1))*BQ228</f>
        <v>1.4200000000000008E-2</v>
      </c>
      <c r="BS228" s="350">
        <f>INDEX('NOx &amp; CO2'!$T$6:$W$10,MATCH($C228,'NOx &amp; CO2'!$R$6:$R$10,1),MATCH(BS$215,'NOx &amp; CO2'!$T$5:$W$5,1))*BR228</f>
        <v>1.4200000000000008E-2</v>
      </c>
      <c r="BT228" s="350">
        <f>INDEX('NOx &amp; CO2'!$T$6:$W$10,MATCH($C228,'NOx &amp; CO2'!$R$6:$R$10,1),MATCH(BT$215,'NOx &amp; CO2'!$T$5:$W$5,1))*BS228</f>
        <v>1.4200000000000008E-2</v>
      </c>
      <c r="BU228" s="350">
        <f>INDEX('NOx &amp; CO2'!$T$6:$W$10,MATCH($C228,'NOx &amp; CO2'!$R$6:$R$10,1),MATCH(BU$215,'NOx &amp; CO2'!$T$5:$W$5,1))*BT228</f>
        <v>1.4200000000000008E-2</v>
      </c>
      <c r="BV228" s="350">
        <f>INDEX('NOx &amp; CO2'!$T$6:$W$10,MATCH($C228,'NOx &amp; CO2'!$R$6:$R$10,1),MATCH(BV$215,'NOx &amp; CO2'!$T$5:$W$5,1))*BU228</f>
        <v>1.4200000000000008E-2</v>
      </c>
      <c r="BW228" s="350">
        <f>INDEX('NOx &amp; CO2'!$T$6:$W$10,MATCH($C228,'NOx &amp; CO2'!$R$6:$R$10,1),MATCH(BW$215,'NOx &amp; CO2'!$T$5:$W$5,1))*BV228</f>
        <v>1.4200000000000008E-2</v>
      </c>
      <c r="BX228" s="350">
        <f>INDEX('NOx &amp; CO2'!$T$6:$W$10,MATCH($C228,'NOx &amp; CO2'!$R$6:$R$10,1),MATCH(BX$215,'NOx &amp; CO2'!$T$5:$W$5,1))*BW228</f>
        <v>1.4200000000000008E-2</v>
      </c>
      <c r="BY228" s="350">
        <f>INDEX('NOx &amp; CO2'!$T$6:$W$10,MATCH($C228,'NOx &amp; CO2'!$R$6:$R$10,1),MATCH(BY$215,'NOx &amp; CO2'!$T$5:$W$5,1))*BX228</f>
        <v>1.4200000000000008E-2</v>
      </c>
      <c r="BZ228" s="350">
        <f>INDEX('NOx &amp; CO2'!$T$6:$W$10,MATCH($C228,'NOx &amp; CO2'!$R$6:$R$10,1),MATCH(BZ$215,'NOx &amp; CO2'!$T$5:$W$5,1))*BY228</f>
        <v>1.4200000000000008E-2</v>
      </c>
      <c r="CA228" s="350">
        <f>INDEX('NOx &amp; CO2'!$T$6:$W$10,MATCH($C228,'NOx &amp; CO2'!$R$6:$R$10,1),MATCH(CA$215,'NOx &amp; CO2'!$T$5:$W$5,1))*BZ228</f>
        <v>1.4200000000000008E-2</v>
      </c>
      <c r="CB228" s="350">
        <f>INDEX('NOx &amp; CO2'!$T$6:$W$10,MATCH($C228,'NOx &amp; CO2'!$R$6:$R$10,1),MATCH(CB$215,'NOx &amp; CO2'!$T$5:$W$5,1))*CA228</f>
        <v>1.4200000000000008E-2</v>
      </c>
      <c r="CC228" s="350">
        <f>INDEX('NOx &amp; CO2'!$T$6:$W$10,MATCH($C228,'NOx &amp; CO2'!$R$6:$R$10,1),MATCH(CC$215,'NOx &amp; CO2'!$T$5:$W$5,1))*CB228</f>
        <v>1.4200000000000008E-2</v>
      </c>
      <c r="CD228" s="350">
        <f>INDEX('NOx &amp; CO2'!$T$6:$W$10,MATCH($C228,'NOx &amp; CO2'!$R$6:$R$10,1),MATCH(CD$215,'NOx &amp; CO2'!$T$5:$W$5,1))*CC228</f>
        <v>1.4200000000000008E-2</v>
      </c>
      <c r="CE228" s="350">
        <f>INDEX('NOx &amp; CO2'!$T$6:$W$10,MATCH($C228,'NOx &amp; CO2'!$R$6:$R$10,1),MATCH(CE$215,'NOx &amp; CO2'!$T$5:$W$5,1))*CD228</f>
        <v>1.4200000000000008E-2</v>
      </c>
      <c r="CF228" s="350">
        <f>INDEX('NOx &amp; CO2'!$T$6:$W$10,MATCH($C228,'NOx &amp; CO2'!$R$6:$R$10,1),MATCH(CF$215,'NOx &amp; CO2'!$T$5:$W$5,1))*CE228</f>
        <v>1.4200000000000008E-2</v>
      </c>
      <c r="CG228" s="350">
        <f>INDEX('NOx &amp; CO2'!$T$6:$W$10,MATCH($C228,'NOx &amp; CO2'!$R$6:$R$10,1),MATCH(CG$215,'NOx &amp; CO2'!$T$5:$W$5,1))*CF228</f>
        <v>1.4200000000000008E-2</v>
      </c>
      <c r="CH228" s="350">
        <f>INDEX('NOx &amp; CO2'!$T$6:$W$10,MATCH($C228,'NOx &amp; CO2'!$R$6:$R$10,1),MATCH(CH$215,'NOx &amp; CO2'!$T$5:$W$5,1))*CG228</f>
        <v>1.4200000000000008E-2</v>
      </c>
      <c r="CI228" s="350">
        <f>INDEX('NOx &amp; CO2'!$T$6:$W$10,MATCH($C228,'NOx &amp; CO2'!$R$6:$R$10,1),MATCH(CI$215,'NOx &amp; CO2'!$T$5:$W$5,1))*CH228</f>
        <v>1.4200000000000008E-2</v>
      </c>
      <c r="CJ228" s="350">
        <f>INDEX('NOx &amp; CO2'!$T$6:$W$10,MATCH($C228,'NOx &amp; CO2'!$R$6:$R$10,1),MATCH(CJ$215,'NOx &amp; CO2'!$T$5:$W$5,1))*CI228</f>
        <v>1.4200000000000008E-2</v>
      </c>
      <c r="CK228" s="350">
        <f>INDEX('NOx &amp; CO2'!$T$6:$W$10,MATCH($C228,'NOx &amp; CO2'!$R$6:$R$10,1),MATCH(CK$215,'NOx &amp; CO2'!$T$5:$W$5,1))*CJ228</f>
        <v>1.4200000000000008E-2</v>
      </c>
      <c r="CL228" s="350">
        <f>INDEX('NOx &amp; CO2'!$T$6:$W$10,MATCH($C228,'NOx &amp; CO2'!$R$6:$R$10,1),MATCH(CL$215,'NOx &amp; CO2'!$T$5:$W$5,1))*CK228</f>
        <v>1.4200000000000008E-2</v>
      </c>
      <c r="CM228" s="350">
        <f>INDEX('NOx &amp; CO2'!$T$6:$W$10,MATCH($C228,'NOx &amp; CO2'!$R$6:$R$10,1),MATCH(CM$215,'NOx &amp; CO2'!$T$5:$W$5,1))*CL228</f>
        <v>1.4200000000000008E-2</v>
      </c>
      <c r="CN228" s="350">
        <f>INDEX('NOx &amp; CO2'!$T$6:$W$10,MATCH($C228,'NOx &amp; CO2'!$R$6:$R$10,1),MATCH(CN$215,'NOx &amp; CO2'!$T$5:$W$5,1))*CM228</f>
        <v>1.4200000000000008E-2</v>
      </c>
      <c r="CO228" s="350">
        <f>INDEX('NOx &amp; CO2'!$T$6:$W$10,MATCH($C228,'NOx &amp; CO2'!$R$6:$R$10,1),MATCH(CO$215,'NOx &amp; CO2'!$T$5:$W$5,1))*CN228</f>
        <v>1.4200000000000008E-2</v>
      </c>
      <c r="CP228" s="350">
        <f>INDEX('NOx &amp; CO2'!$T$6:$W$10,MATCH($C228,'NOx &amp; CO2'!$R$6:$R$10,1),MATCH(CP$215,'NOx &amp; CO2'!$T$5:$W$5,1))*CO228</f>
        <v>1.4200000000000008E-2</v>
      </c>
      <c r="CQ228" s="350">
        <f>INDEX('NOx &amp; CO2'!$T$6:$W$10,MATCH($C228,'NOx &amp; CO2'!$R$6:$R$10,1),MATCH(CQ$215,'NOx &amp; CO2'!$T$5:$W$5,1))*CP228</f>
        <v>1.4200000000000008E-2</v>
      </c>
      <c r="CR228" s="350">
        <f>INDEX('NOx &amp; CO2'!$T$6:$W$10,MATCH($C228,'NOx &amp; CO2'!$R$6:$R$10,1),MATCH(CR$215,'NOx &amp; CO2'!$T$5:$W$5,1))*CQ228</f>
        <v>1.4200000000000008E-2</v>
      </c>
      <c r="CS228" s="350">
        <f>INDEX('NOx &amp; CO2'!$T$6:$W$10,MATCH($C228,'NOx &amp; CO2'!$R$6:$R$10,1),MATCH(CS$215,'NOx &amp; CO2'!$T$5:$W$5,1))*CR228</f>
        <v>1.4200000000000008E-2</v>
      </c>
    </row>
    <row r="229" spans="1:97" s="337" customFormat="1" x14ac:dyDescent="0.25">
      <c r="A229" s="337">
        <f t="shared" ref="A229:C229" si="350">A168</f>
        <v>0</v>
      </c>
      <c r="B229" s="337" t="str">
        <f t="shared" si="350"/>
        <v>0 0</v>
      </c>
      <c r="C229" s="344">
        <f t="shared" si="350"/>
        <v>0</v>
      </c>
      <c r="D229" s="567">
        <f>INDEX('NOx &amp; CO2'!$E$6:$I$10,MATCH($C229,'NOx &amp; CO2'!$C$6:$C$10,1),MATCH(D$78,'NOx &amp; CO2'!$E$5:$H$5,1))</f>
        <v>7.17E-2</v>
      </c>
      <c r="E229" s="567">
        <f>INDEX('NOx &amp; CO2'!$T$6:$W$10,MATCH($C229,'NOx &amp; CO2'!$R$6:$R$10,1),MATCH(E$215,'NOx &amp; CO2'!$T$5:$W$5,1))*D229</f>
        <v>6.8558723496039697E-2</v>
      </c>
      <c r="F229" s="567">
        <f>INDEX('NOx &amp; CO2'!$T$6:$W$10,MATCH($C229,'NOx &amp; CO2'!$R$6:$R$10,1),MATCH(F$215,'NOx &amp; CO2'!$T$5:$W$5,1))*E229</f>
        <v>6.5555070675124491E-2</v>
      </c>
      <c r="G229" s="567">
        <f>INDEX('NOx &amp; CO2'!$T$6:$W$10,MATCH($C229,'NOx &amp; CO2'!$R$6:$R$10,1),MATCH(G$215,'NOx &amp; CO2'!$T$5:$W$5,1))*F229</f>
        <v>6.2683012052708514E-2</v>
      </c>
      <c r="H229" s="567">
        <f>INDEX('NOx &amp; CO2'!$T$6:$W$10,MATCH($C229,'NOx &amp; CO2'!$R$6:$R$10,1),MATCH(H$215,'NOx &amp; CO2'!$T$5:$W$5,1))*G229</f>
        <v>5.9936782304331478E-2</v>
      </c>
      <c r="I229" s="567">
        <f>INDEX('NOx &amp; CO2'!$T$6:$W$10,MATCH($C229,'NOx &amp; CO2'!$R$6:$R$10,1),MATCH(I$215,'NOx &amp; CO2'!$T$5:$W$5,1))*H229</f>
        <v>5.7310868692398702E-2</v>
      </c>
      <c r="J229" s="567">
        <f>INDEX('NOx &amp; CO2'!$T$6:$W$10,MATCH($C229,'NOx &amp; CO2'!$R$6:$R$10,1),MATCH(J$215,'NOx &amp; CO2'!$T$5:$W$5,1))*I229</f>
        <v>5.4800000000000008E-2</v>
      </c>
      <c r="K229" s="567">
        <f>INDEX('NOx &amp; CO2'!$T$6:$W$10,MATCH($C229,'NOx &amp; CO2'!$R$6:$R$10,1),MATCH(K$215,'NOx &amp; CO2'!$T$5:$W$5,1))*J229</f>
        <v>5.268069525177068E-2</v>
      </c>
      <c r="L229" s="567">
        <f>INDEX('NOx &amp; CO2'!$T$6:$W$10,MATCH($C229,'NOx &amp; CO2'!$R$6:$R$10,1),MATCH(L$215,'NOx &amp; CO2'!$T$5:$W$5,1))*K229</f>
        <v>5.0643351317699516E-2</v>
      </c>
      <c r="M229" s="567">
        <f>INDEX('NOx &amp; CO2'!$T$6:$W$10,MATCH($C229,'NOx &amp; CO2'!$R$6:$R$10,1),MATCH(M$215,'NOx &amp; CO2'!$T$5:$W$5,1))*L229</f>
        <v>4.8684798490804503E-2</v>
      </c>
      <c r="N229" s="567">
        <f>INDEX('NOx &amp; CO2'!$T$6:$W$10,MATCH($C229,'NOx &amp; CO2'!$R$6:$R$10,1),MATCH(N$215,'NOx &amp; CO2'!$T$5:$W$5,1))*M229</f>
        <v>4.6801989647590088E-2</v>
      </c>
      <c r="O229" s="567">
        <f>INDEX('NOx &amp; CO2'!$T$6:$W$10,MATCH($C229,'NOx &amp; CO2'!$R$6:$R$10,1),MATCH(O$215,'NOx &amp; CO2'!$T$5:$W$5,1))*N229</f>
        <v>4.4991995507321518E-2</v>
      </c>
      <c r="P229" s="567">
        <f>INDEX('NOx &amp; CO2'!$T$6:$W$10,MATCH($C229,'NOx &amp; CO2'!$R$6:$R$10,1),MATCH(P$215,'NOx &amp; CO2'!$T$5:$W$5,1))*O229</f>
        <v>4.3252000074639418E-2</v>
      </c>
      <c r="Q229" s="567">
        <f>INDEX('NOx &amp; CO2'!$T$6:$W$10,MATCH($C229,'NOx &amp; CO2'!$R$6:$R$10,1),MATCH(Q$215,'NOx &amp; CO2'!$T$5:$W$5,1))*P229</f>
        <v>4.1579296258424117E-2</v>
      </c>
      <c r="R229" s="567">
        <f>INDEX('NOx &amp; CO2'!$T$6:$W$10,MATCH($C229,'NOx &amp; CO2'!$R$6:$R$10,1),MATCH(R$215,'NOx &amp; CO2'!$T$5:$W$5,1))*Q229</f>
        <v>3.9971281660093602E-2</v>
      </c>
      <c r="S229" s="567">
        <f>INDEX('NOx &amp; CO2'!$T$6:$W$10,MATCH($C229,'NOx &amp; CO2'!$R$6:$R$10,1),MATCH(S$215,'NOx &amp; CO2'!$T$5:$W$5,1))*R229</f>
        <v>3.8425454524782507E-2</v>
      </c>
      <c r="T229" s="567">
        <f>INDEX('NOx &amp; CO2'!$T$6:$W$10,MATCH($C229,'NOx &amp; CO2'!$R$6:$R$10,1),MATCH(T$215,'NOx &amp; CO2'!$T$5:$W$5,1))*S229</f>
        <v>3.6939409849102912E-2</v>
      </c>
      <c r="U229" s="567">
        <f>INDEX('NOx &amp; CO2'!$T$6:$W$10,MATCH($C229,'NOx &amp; CO2'!$R$6:$R$10,1),MATCH(U$215,'NOx &amp; CO2'!$T$5:$W$5,1))*T229</f>
        <v>3.5510835639431505E-2</v>
      </c>
      <c r="V229" s="567">
        <f>INDEX('NOx &amp; CO2'!$T$6:$W$10,MATCH($C229,'NOx &amp; CO2'!$R$6:$R$10,1),MATCH(V$215,'NOx &amp; CO2'!$T$5:$W$5,1))*U229</f>
        <v>3.4137509314901608E-2</v>
      </c>
      <c r="W229" s="567">
        <f>INDEX('NOx &amp; CO2'!$T$6:$W$10,MATCH($C229,'NOx &amp; CO2'!$R$6:$R$10,1),MATCH(W$215,'NOx &amp; CO2'!$T$5:$W$5,1))*V229</f>
        <v>3.2817294249503907E-2</v>
      </c>
      <c r="X229" s="567">
        <f>INDEX('NOx &amp; CO2'!$T$6:$W$10,MATCH($C229,'NOx &amp; CO2'!$R$6:$R$10,1),MATCH(X$215,'NOx &amp; CO2'!$T$5:$W$5,1))*W229</f>
        <v>3.1548136447916084E-2</v>
      </c>
      <c r="Y229" s="567">
        <f>INDEX('NOx &amp; CO2'!$T$6:$W$10,MATCH($C229,'NOx &amp; CO2'!$R$6:$R$10,1),MATCH(Y$215,'NOx &amp; CO2'!$T$5:$W$5,1))*X229</f>
        <v>3.0328061349889527E-2</v>
      </c>
      <c r="Z229" s="567">
        <f>INDEX('NOx &amp; CO2'!$T$6:$W$10,MATCH($C229,'NOx &amp; CO2'!$R$6:$R$10,1),MATCH(Z$215,'NOx &amp; CO2'!$T$5:$W$5,1))*Y229</f>
        <v>2.9155170758221438E-2</v>
      </c>
      <c r="AA229" s="567">
        <f>INDEX('NOx &amp; CO2'!$T$6:$W$10,MATCH($C229,'NOx &amp; CO2'!$R$6:$R$10,1),MATCH(AA$215,'NOx &amp; CO2'!$T$5:$W$5,1))*Z229</f>
        <v>2.8027639885532835E-2</v>
      </c>
      <c r="AB229" s="567">
        <f>INDEX('NOx &amp; CO2'!$T$6:$W$10,MATCH($C229,'NOx &amp; CO2'!$R$6:$R$10,1),MATCH(AB$215,'NOx &amp; CO2'!$T$5:$W$5,1))*AA229</f>
        <v>2.6943714515257809E-2</v>
      </c>
      <c r="AC229" s="567">
        <f>INDEX('NOx &amp; CO2'!$T$6:$W$10,MATCH($C229,'NOx &amp; CO2'!$R$6:$R$10,1),MATCH(AC$215,'NOx &amp; CO2'!$T$5:$W$5,1))*AB229</f>
        <v>2.5901708272427128E-2</v>
      </c>
      <c r="AD229" s="350">
        <f>INDEX('NOx &amp; CO2'!$T$6:$W$10,MATCH($C229,'NOx &amp; CO2'!$R$6:$R$10,1),MATCH(AD$215,'NOx &amp; CO2'!$T$5:$W$5,1))*AC229</f>
        <v>2.4900000000000019E-2</v>
      </c>
      <c r="AE229" s="350">
        <f>INDEX('NOx &amp; CO2'!$T$6:$W$10,MATCH($C229,'NOx &amp; CO2'!$R$6:$R$10,1),MATCH(AE$215,'NOx &amp; CO2'!$T$5:$W$5,1))*AD229</f>
        <v>2.4210502134589099E-2</v>
      </c>
      <c r="AF229" s="350">
        <f>INDEX('NOx &amp; CO2'!$T$6:$W$10,MATCH($C229,'NOx &amp; CO2'!$R$6:$R$10,1),MATCH(AF$215,'NOx &amp; CO2'!$T$5:$W$5,1))*AE229</f>
        <v>2.3540096932086061E-2</v>
      </c>
      <c r="AG229" s="350">
        <f>INDEX('NOx &amp; CO2'!$T$6:$W$10,MATCH($C229,'NOx &amp; CO2'!$R$6:$R$10,1),MATCH(AG$215,'NOx &amp; CO2'!$T$5:$W$5,1))*AF229</f>
        <v>2.2888255703723031E-2</v>
      </c>
      <c r="AH229" s="350">
        <f>INDEX('NOx &amp; CO2'!$T$6:$W$10,MATCH($C229,'NOx &amp; CO2'!$R$6:$R$10,1),MATCH(AH$215,'NOx &amp; CO2'!$T$5:$W$5,1))*AG229</f>
        <v>2.2254464400482215E-2</v>
      </c>
      <c r="AI229" s="350">
        <f>INDEX('NOx &amp; CO2'!$T$6:$W$10,MATCH($C229,'NOx &amp; CO2'!$R$6:$R$10,1),MATCH(AI$215,'NOx &amp; CO2'!$T$5:$W$5,1))*AH229</f>
        <v>2.1638223207711301E-2</v>
      </c>
      <c r="AJ229" s="350">
        <f>INDEX('NOx &amp; CO2'!$T$6:$W$10,MATCH($C229,'NOx &amp; CO2'!$R$6:$R$10,1),MATCH(AJ$215,'NOx &amp; CO2'!$T$5:$W$5,1))*AI229</f>
        <v>2.1039046150964236E-2</v>
      </c>
      <c r="AK229" s="350">
        <f>INDEX('NOx &amp; CO2'!$T$6:$W$10,MATCH($C229,'NOx &amp; CO2'!$R$6:$R$10,1),MATCH(AK$215,'NOx &amp; CO2'!$T$5:$W$5,1))*AJ229</f>
        <v>2.0456460712756541E-2</v>
      </c>
      <c r="AL229" s="350">
        <f>INDEX('NOx &amp; CO2'!$T$6:$W$10,MATCH($C229,'NOx &amp; CO2'!$R$6:$R$10,1),MATCH(AL$215,'NOx &amp; CO2'!$T$5:$W$5,1))*AK229</f>
        <v>1.9890007459932926E-2</v>
      </c>
      <c r="AM229" s="350">
        <f>INDEX('NOx &amp; CO2'!$T$6:$W$10,MATCH($C229,'NOx &amp; CO2'!$R$6:$R$10,1),MATCH(AM$215,'NOx &amp; CO2'!$T$5:$W$5,1))*AL229</f>
        <v>1.9339239681353367E-2</v>
      </c>
      <c r="AN229" s="350">
        <f>INDEX('NOx &amp; CO2'!$T$6:$W$10,MATCH($C229,'NOx &amp; CO2'!$R$6:$R$10,1),MATCH(AN$215,'NOx &amp; CO2'!$T$5:$W$5,1))*AM229</f>
        <v>1.8803723035611869E-2</v>
      </c>
      <c r="AO229" s="350">
        <f>INDEX('NOx &amp; CO2'!$T$6:$W$10,MATCH($C229,'NOx &amp; CO2'!$R$6:$R$10,1),MATCH(AO$215,'NOx &amp; CO2'!$T$5:$W$5,1))*AN229</f>
        <v>1.8283035208510164E-2</v>
      </c>
      <c r="AP229" s="350">
        <f>INDEX('NOx &amp; CO2'!$T$6:$W$10,MATCH($C229,'NOx &amp; CO2'!$R$6:$R$10,1),MATCH(AP$215,'NOx &amp; CO2'!$T$5:$W$5,1))*AO229</f>
        <v>1.777676558001617E-2</v>
      </c>
      <c r="AQ229" s="350">
        <f>INDEX('NOx &amp; CO2'!$T$6:$W$10,MATCH($C229,'NOx &amp; CO2'!$R$6:$R$10,1),MATCH(AQ$215,'NOx &amp; CO2'!$T$5:$W$5,1))*AP229</f>
        <v>1.7284514900444626E-2</v>
      </c>
      <c r="AR229" s="350">
        <f>INDEX('NOx &amp; CO2'!$T$6:$W$10,MATCH($C229,'NOx &amp; CO2'!$R$6:$R$10,1),MATCH(AR$215,'NOx &amp; CO2'!$T$5:$W$5,1))*AQ229</f>
        <v>1.6805894975604474E-2</v>
      </c>
      <c r="AS229" s="350">
        <f>INDEX('NOx &amp; CO2'!$T$6:$W$10,MATCH($C229,'NOx &amp; CO2'!$R$6:$R$10,1),MATCH(AS$215,'NOx &amp; CO2'!$T$5:$W$5,1))*AR229</f>
        <v>1.6340528360664741E-2</v>
      </c>
      <c r="AT229" s="350">
        <f>INDEX('NOx &amp; CO2'!$T$6:$W$10,MATCH($C229,'NOx &amp; CO2'!$R$6:$R$10,1),MATCH(AT$215,'NOx &amp; CO2'!$T$5:$W$5,1))*AS229</f>
        <v>1.5888048062497474E-2</v>
      </c>
      <c r="AU229" s="350">
        <f>INDEX('NOx &amp; CO2'!$T$6:$W$10,MATCH($C229,'NOx &amp; CO2'!$R$6:$R$10,1),MATCH(AU$215,'NOx &amp; CO2'!$T$5:$W$5,1))*AT229</f>
        <v>1.5448097250263013E-2</v>
      </c>
      <c r="AV229" s="350">
        <f>INDEX('NOx &amp; CO2'!$T$6:$W$10,MATCH($C229,'NOx &amp; CO2'!$R$6:$R$10,1),MATCH(AV$215,'NOx &amp; CO2'!$T$5:$W$5,1))*AU229</f>
        <v>1.5020328974009333E-2</v>
      </c>
      <c r="AW229" s="350">
        <f>INDEX('NOx &amp; CO2'!$T$6:$W$10,MATCH($C229,'NOx &amp; CO2'!$R$6:$R$10,1),MATCH(AW$215,'NOx &amp; CO2'!$T$5:$W$5,1))*AV229</f>
        <v>1.4604405891063581E-2</v>
      </c>
      <c r="AX229" s="350">
        <f>INDEX('NOx &amp; CO2'!$T$6:$W$10,MATCH($C229,'NOx &amp; CO2'!$R$6:$R$10,1),MATCH(AX$215,'NOx &amp; CO2'!$T$5:$W$5,1))*AW229</f>
        <v>1.4200000000000008E-2</v>
      </c>
      <c r="AY229" s="350">
        <f>INDEX('NOx &amp; CO2'!$T$6:$W$10,MATCH($C229,'NOx &amp; CO2'!$R$6:$R$10,1),MATCH(AY$215,'NOx &amp; CO2'!$T$5:$W$5,1))*AX229</f>
        <v>1.4200000000000008E-2</v>
      </c>
      <c r="AZ229" s="350">
        <f>INDEX('NOx &amp; CO2'!$T$6:$W$10,MATCH($C229,'NOx &amp; CO2'!$R$6:$R$10,1),MATCH(AZ$215,'NOx &amp; CO2'!$T$5:$W$5,1))*AY229</f>
        <v>1.4200000000000008E-2</v>
      </c>
      <c r="BA229" s="350">
        <f>INDEX('NOx &amp; CO2'!$T$6:$W$10,MATCH($C229,'NOx &amp; CO2'!$R$6:$R$10,1),MATCH(BA$215,'NOx &amp; CO2'!$T$5:$W$5,1))*AZ229</f>
        <v>1.4200000000000008E-2</v>
      </c>
      <c r="BB229" s="350">
        <f>INDEX('NOx &amp; CO2'!$T$6:$W$10,MATCH($C229,'NOx &amp; CO2'!$R$6:$R$10,1),MATCH(BB$215,'NOx &amp; CO2'!$T$5:$W$5,1))*BA229</f>
        <v>1.4200000000000008E-2</v>
      </c>
      <c r="BC229" s="350">
        <f>INDEX('NOx &amp; CO2'!$T$6:$W$10,MATCH($C229,'NOx &amp; CO2'!$R$6:$R$10,1),MATCH(BC$215,'NOx &amp; CO2'!$T$5:$W$5,1))*BB229</f>
        <v>1.4200000000000008E-2</v>
      </c>
      <c r="BD229" s="350">
        <f>INDEX('NOx &amp; CO2'!$T$6:$W$10,MATCH($C229,'NOx &amp; CO2'!$R$6:$R$10,1),MATCH(BD$215,'NOx &amp; CO2'!$T$5:$W$5,1))*BC229</f>
        <v>1.4200000000000008E-2</v>
      </c>
      <c r="BE229" s="350">
        <f>INDEX('NOx &amp; CO2'!$T$6:$W$10,MATCH($C229,'NOx &amp; CO2'!$R$6:$R$10,1),MATCH(BE$215,'NOx &amp; CO2'!$T$5:$W$5,1))*BD229</f>
        <v>1.4200000000000008E-2</v>
      </c>
      <c r="BF229" s="350">
        <f>INDEX('NOx &amp; CO2'!$T$6:$W$10,MATCH($C229,'NOx &amp; CO2'!$R$6:$R$10,1),MATCH(BF$215,'NOx &amp; CO2'!$T$5:$W$5,1))*BE229</f>
        <v>1.4200000000000008E-2</v>
      </c>
      <c r="BG229" s="350">
        <f>INDEX('NOx &amp; CO2'!$T$6:$W$10,MATCH($C229,'NOx &amp; CO2'!$R$6:$R$10,1),MATCH(BG$215,'NOx &amp; CO2'!$T$5:$W$5,1))*BF229</f>
        <v>1.4200000000000008E-2</v>
      </c>
      <c r="BH229" s="350">
        <f>INDEX('NOx &amp; CO2'!$T$6:$W$10,MATCH($C229,'NOx &amp; CO2'!$R$6:$R$10,1),MATCH(BH$215,'NOx &amp; CO2'!$T$5:$W$5,1))*BG229</f>
        <v>1.4200000000000008E-2</v>
      </c>
      <c r="BI229" s="350">
        <f>INDEX('NOx &amp; CO2'!$T$6:$W$10,MATCH($C229,'NOx &amp; CO2'!$R$6:$R$10,1),MATCH(BI$215,'NOx &amp; CO2'!$T$5:$W$5,1))*BH229</f>
        <v>1.4200000000000008E-2</v>
      </c>
      <c r="BJ229" s="350">
        <f>INDEX('NOx &amp; CO2'!$T$6:$W$10,MATCH($C229,'NOx &amp; CO2'!$R$6:$R$10,1),MATCH(BJ$215,'NOx &amp; CO2'!$T$5:$W$5,1))*BI229</f>
        <v>1.4200000000000008E-2</v>
      </c>
      <c r="BK229" s="350">
        <f>INDEX('NOx &amp; CO2'!$T$6:$W$10,MATCH($C229,'NOx &amp; CO2'!$R$6:$R$10,1),MATCH(BK$215,'NOx &amp; CO2'!$T$5:$W$5,1))*BJ229</f>
        <v>1.4200000000000008E-2</v>
      </c>
      <c r="BL229" s="350">
        <f>INDEX('NOx &amp; CO2'!$T$6:$W$10,MATCH($C229,'NOx &amp; CO2'!$R$6:$R$10,1),MATCH(BL$215,'NOx &amp; CO2'!$T$5:$W$5,1))*BK229</f>
        <v>1.4200000000000008E-2</v>
      </c>
      <c r="BM229" s="350">
        <f>INDEX('NOx &amp; CO2'!$T$6:$W$10,MATCH($C229,'NOx &amp; CO2'!$R$6:$R$10,1),MATCH(BM$215,'NOx &amp; CO2'!$T$5:$W$5,1))*BL229</f>
        <v>1.4200000000000008E-2</v>
      </c>
      <c r="BN229" s="350">
        <f>INDEX('NOx &amp; CO2'!$T$6:$W$10,MATCH($C229,'NOx &amp; CO2'!$R$6:$R$10,1),MATCH(BN$215,'NOx &amp; CO2'!$T$5:$W$5,1))*BM229</f>
        <v>1.4200000000000008E-2</v>
      </c>
      <c r="BO229" s="350">
        <f>INDEX('NOx &amp; CO2'!$T$6:$W$10,MATCH($C229,'NOx &amp; CO2'!$R$6:$R$10,1),MATCH(BO$215,'NOx &amp; CO2'!$T$5:$W$5,1))*BN229</f>
        <v>1.4200000000000008E-2</v>
      </c>
      <c r="BP229" s="350">
        <f>INDEX('NOx &amp; CO2'!$T$6:$W$10,MATCH($C229,'NOx &amp; CO2'!$R$6:$R$10,1),MATCH(BP$215,'NOx &amp; CO2'!$T$5:$W$5,1))*BO229</f>
        <v>1.4200000000000008E-2</v>
      </c>
      <c r="BQ229" s="350">
        <f>INDEX('NOx &amp; CO2'!$T$6:$W$10,MATCH($C229,'NOx &amp; CO2'!$R$6:$R$10,1),MATCH(BQ$215,'NOx &amp; CO2'!$T$5:$W$5,1))*BP229</f>
        <v>1.4200000000000008E-2</v>
      </c>
      <c r="BR229" s="350">
        <f>INDEX('NOx &amp; CO2'!$T$6:$W$10,MATCH($C229,'NOx &amp; CO2'!$R$6:$R$10,1),MATCH(BR$215,'NOx &amp; CO2'!$T$5:$W$5,1))*BQ229</f>
        <v>1.4200000000000008E-2</v>
      </c>
      <c r="BS229" s="350">
        <f>INDEX('NOx &amp; CO2'!$T$6:$W$10,MATCH($C229,'NOx &amp; CO2'!$R$6:$R$10,1),MATCH(BS$215,'NOx &amp; CO2'!$T$5:$W$5,1))*BR229</f>
        <v>1.4200000000000008E-2</v>
      </c>
      <c r="BT229" s="350">
        <f>INDEX('NOx &amp; CO2'!$T$6:$W$10,MATCH($C229,'NOx &amp; CO2'!$R$6:$R$10,1),MATCH(BT$215,'NOx &amp; CO2'!$T$5:$W$5,1))*BS229</f>
        <v>1.4200000000000008E-2</v>
      </c>
      <c r="BU229" s="350">
        <f>INDEX('NOx &amp; CO2'!$T$6:$W$10,MATCH($C229,'NOx &amp; CO2'!$R$6:$R$10,1),MATCH(BU$215,'NOx &amp; CO2'!$T$5:$W$5,1))*BT229</f>
        <v>1.4200000000000008E-2</v>
      </c>
      <c r="BV229" s="350">
        <f>INDEX('NOx &amp; CO2'!$T$6:$W$10,MATCH($C229,'NOx &amp; CO2'!$R$6:$R$10,1),MATCH(BV$215,'NOx &amp; CO2'!$T$5:$W$5,1))*BU229</f>
        <v>1.4200000000000008E-2</v>
      </c>
      <c r="BW229" s="350">
        <f>INDEX('NOx &amp; CO2'!$T$6:$W$10,MATCH($C229,'NOx &amp; CO2'!$R$6:$R$10,1),MATCH(BW$215,'NOx &amp; CO2'!$T$5:$W$5,1))*BV229</f>
        <v>1.4200000000000008E-2</v>
      </c>
      <c r="BX229" s="350">
        <f>INDEX('NOx &amp; CO2'!$T$6:$W$10,MATCH($C229,'NOx &amp; CO2'!$R$6:$R$10,1),MATCH(BX$215,'NOx &amp; CO2'!$T$5:$W$5,1))*BW229</f>
        <v>1.4200000000000008E-2</v>
      </c>
      <c r="BY229" s="350">
        <f>INDEX('NOx &amp; CO2'!$T$6:$W$10,MATCH($C229,'NOx &amp; CO2'!$R$6:$R$10,1),MATCH(BY$215,'NOx &amp; CO2'!$T$5:$W$5,1))*BX229</f>
        <v>1.4200000000000008E-2</v>
      </c>
      <c r="BZ229" s="350">
        <f>INDEX('NOx &amp; CO2'!$T$6:$W$10,MATCH($C229,'NOx &amp; CO2'!$R$6:$R$10,1),MATCH(BZ$215,'NOx &amp; CO2'!$T$5:$W$5,1))*BY229</f>
        <v>1.4200000000000008E-2</v>
      </c>
      <c r="CA229" s="350">
        <f>INDEX('NOx &amp; CO2'!$T$6:$W$10,MATCH($C229,'NOx &amp; CO2'!$R$6:$R$10,1),MATCH(CA$215,'NOx &amp; CO2'!$T$5:$W$5,1))*BZ229</f>
        <v>1.4200000000000008E-2</v>
      </c>
      <c r="CB229" s="350">
        <f>INDEX('NOx &amp; CO2'!$T$6:$W$10,MATCH($C229,'NOx &amp; CO2'!$R$6:$R$10,1),MATCH(CB$215,'NOx &amp; CO2'!$T$5:$W$5,1))*CA229</f>
        <v>1.4200000000000008E-2</v>
      </c>
      <c r="CC229" s="350">
        <f>INDEX('NOx &amp; CO2'!$T$6:$W$10,MATCH($C229,'NOx &amp; CO2'!$R$6:$R$10,1),MATCH(CC$215,'NOx &amp; CO2'!$T$5:$W$5,1))*CB229</f>
        <v>1.4200000000000008E-2</v>
      </c>
      <c r="CD229" s="350">
        <f>INDEX('NOx &amp; CO2'!$T$6:$W$10,MATCH($C229,'NOx &amp; CO2'!$R$6:$R$10,1),MATCH(CD$215,'NOx &amp; CO2'!$T$5:$W$5,1))*CC229</f>
        <v>1.4200000000000008E-2</v>
      </c>
      <c r="CE229" s="350">
        <f>INDEX('NOx &amp; CO2'!$T$6:$W$10,MATCH($C229,'NOx &amp; CO2'!$R$6:$R$10,1),MATCH(CE$215,'NOx &amp; CO2'!$T$5:$W$5,1))*CD229</f>
        <v>1.4200000000000008E-2</v>
      </c>
      <c r="CF229" s="350">
        <f>INDEX('NOx &amp; CO2'!$T$6:$W$10,MATCH($C229,'NOx &amp; CO2'!$R$6:$R$10,1),MATCH(CF$215,'NOx &amp; CO2'!$T$5:$W$5,1))*CE229</f>
        <v>1.4200000000000008E-2</v>
      </c>
      <c r="CG229" s="350">
        <f>INDEX('NOx &amp; CO2'!$T$6:$W$10,MATCH($C229,'NOx &amp; CO2'!$R$6:$R$10,1),MATCH(CG$215,'NOx &amp; CO2'!$T$5:$W$5,1))*CF229</f>
        <v>1.4200000000000008E-2</v>
      </c>
      <c r="CH229" s="350">
        <f>INDEX('NOx &amp; CO2'!$T$6:$W$10,MATCH($C229,'NOx &amp; CO2'!$R$6:$R$10,1),MATCH(CH$215,'NOx &amp; CO2'!$T$5:$W$5,1))*CG229</f>
        <v>1.4200000000000008E-2</v>
      </c>
      <c r="CI229" s="350">
        <f>INDEX('NOx &amp; CO2'!$T$6:$W$10,MATCH($C229,'NOx &amp; CO2'!$R$6:$R$10,1),MATCH(CI$215,'NOx &amp; CO2'!$T$5:$W$5,1))*CH229</f>
        <v>1.4200000000000008E-2</v>
      </c>
      <c r="CJ229" s="350">
        <f>INDEX('NOx &amp; CO2'!$T$6:$W$10,MATCH($C229,'NOx &amp; CO2'!$R$6:$R$10,1),MATCH(CJ$215,'NOx &amp; CO2'!$T$5:$W$5,1))*CI229</f>
        <v>1.4200000000000008E-2</v>
      </c>
      <c r="CK229" s="350">
        <f>INDEX('NOx &amp; CO2'!$T$6:$W$10,MATCH($C229,'NOx &amp; CO2'!$R$6:$R$10,1),MATCH(CK$215,'NOx &amp; CO2'!$T$5:$W$5,1))*CJ229</f>
        <v>1.4200000000000008E-2</v>
      </c>
      <c r="CL229" s="350">
        <f>INDEX('NOx &amp; CO2'!$T$6:$W$10,MATCH($C229,'NOx &amp; CO2'!$R$6:$R$10,1),MATCH(CL$215,'NOx &amp; CO2'!$T$5:$W$5,1))*CK229</f>
        <v>1.4200000000000008E-2</v>
      </c>
      <c r="CM229" s="350">
        <f>INDEX('NOx &amp; CO2'!$T$6:$W$10,MATCH($C229,'NOx &amp; CO2'!$R$6:$R$10,1),MATCH(CM$215,'NOx &amp; CO2'!$T$5:$W$5,1))*CL229</f>
        <v>1.4200000000000008E-2</v>
      </c>
      <c r="CN229" s="350">
        <f>INDEX('NOx &amp; CO2'!$T$6:$W$10,MATCH($C229,'NOx &amp; CO2'!$R$6:$R$10,1),MATCH(CN$215,'NOx &amp; CO2'!$T$5:$W$5,1))*CM229</f>
        <v>1.4200000000000008E-2</v>
      </c>
      <c r="CO229" s="350">
        <f>INDEX('NOx &amp; CO2'!$T$6:$W$10,MATCH($C229,'NOx &amp; CO2'!$R$6:$R$10,1),MATCH(CO$215,'NOx &amp; CO2'!$T$5:$W$5,1))*CN229</f>
        <v>1.4200000000000008E-2</v>
      </c>
      <c r="CP229" s="350">
        <f>INDEX('NOx &amp; CO2'!$T$6:$W$10,MATCH($C229,'NOx &amp; CO2'!$R$6:$R$10,1),MATCH(CP$215,'NOx &amp; CO2'!$T$5:$W$5,1))*CO229</f>
        <v>1.4200000000000008E-2</v>
      </c>
      <c r="CQ229" s="350">
        <f>INDEX('NOx &amp; CO2'!$T$6:$W$10,MATCH($C229,'NOx &amp; CO2'!$R$6:$R$10,1),MATCH(CQ$215,'NOx &amp; CO2'!$T$5:$W$5,1))*CP229</f>
        <v>1.4200000000000008E-2</v>
      </c>
      <c r="CR229" s="350">
        <f>INDEX('NOx &amp; CO2'!$T$6:$W$10,MATCH($C229,'NOx &amp; CO2'!$R$6:$R$10,1),MATCH(CR$215,'NOx &amp; CO2'!$T$5:$W$5,1))*CQ229</f>
        <v>1.4200000000000008E-2</v>
      </c>
      <c r="CS229" s="350">
        <f>INDEX('NOx &amp; CO2'!$T$6:$W$10,MATCH($C229,'NOx &amp; CO2'!$R$6:$R$10,1),MATCH(CS$215,'NOx &amp; CO2'!$T$5:$W$5,1))*CR229</f>
        <v>1.4200000000000008E-2</v>
      </c>
    </row>
    <row r="230" spans="1:97" s="337" customFormat="1" x14ac:dyDescent="0.25">
      <c r="A230" s="337">
        <f t="shared" ref="A230:C230" si="351">A169</f>
        <v>0</v>
      </c>
      <c r="B230" s="337" t="str">
        <f t="shared" si="351"/>
        <v>0 0</v>
      </c>
      <c r="C230" s="344">
        <f t="shared" si="351"/>
        <v>0</v>
      </c>
      <c r="D230" s="567">
        <f>INDEX('NOx &amp; CO2'!$E$6:$I$10,MATCH($C230,'NOx &amp; CO2'!$C$6:$C$10,1),MATCH(D$78,'NOx &amp; CO2'!$E$5:$H$5,1))</f>
        <v>7.17E-2</v>
      </c>
      <c r="E230" s="567">
        <f>INDEX('NOx &amp; CO2'!$T$6:$W$10,MATCH($C230,'NOx &amp; CO2'!$R$6:$R$10,1),MATCH(E$215,'NOx &amp; CO2'!$T$5:$W$5,1))*D230</f>
        <v>6.8558723496039697E-2</v>
      </c>
      <c r="F230" s="567">
        <f>INDEX('NOx &amp; CO2'!$T$6:$W$10,MATCH($C230,'NOx &amp; CO2'!$R$6:$R$10,1),MATCH(F$215,'NOx &amp; CO2'!$T$5:$W$5,1))*E230</f>
        <v>6.5555070675124491E-2</v>
      </c>
      <c r="G230" s="567">
        <f>INDEX('NOx &amp; CO2'!$T$6:$W$10,MATCH($C230,'NOx &amp; CO2'!$R$6:$R$10,1),MATCH(G$215,'NOx &amp; CO2'!$T$5:$W$5,1))*F230</f>
        <v>6.2683012052708514E-2</v>
      </c>
      <c r="H230" s="567">
        <f>INDEX('NOx &amp; CO2'!$T$6:$W$10,MATCH($C230,'NOx &amp; CO2'!$R$6:$R$10,1),MATCH(H$215,'NOx &amp; CO2'!$T$5:$W$5,1))*G230</f>
        <v>5.9936782304331478E-2</v>
      </c>
      <c r="I230" s="567">
        <f>INDEX('NOx &amp; CO2'!$T$6:$W$10,MATCH($C230,'NOx &amp; CO2'!$R$6:$R$10,1),MATCH(I$215,'NOx &amp; CO2'!$T$5:$W$5,1))*H230</f>
        <v>5.7310868692398702E-2</v>
      </c>
      <c r="J230" s="567">
        <f>INDEX('NOx &amp; CO2'!$T$6:$W$10,MATCH($C230,'NOx &amp; CO2'!$R$6:$R$10,1),MATCH(J$215,'NOx &amp; CO2'!$T$5:$W$5,1))*I230</f>
        <v>5.4800000000000008E-2</v>
      </c>
      <c r="K230" s="567">
        <f>INDEX('NOx &amp; CO2'!$T$6:$W$10,MATCH($C230,'NOx &amp; CO2'!$R$6:$R$10,1),MATCH(K$215,'NOx &amp; CO2'!$T$5:$W$5,1))*J230</f>
        <v>5.268069525177068E-2</v>
      </c>
      <c r="L230" s="567">
        <f>INDEX('NOx &amp; CO2'!$T$6:$W$10,MATCH($C230,'NOx &amp; CO2'!$R$6:$R$10,1),MATCH(L$215,'NOx &amp; CO2'!$T$5:$W$5,1))*K230</f>
        <v>5.0643351317699516E-2</v>
      </c>
      <c r="M230" s="567">
        <f>INDEX('NOx &amp; CO2'!$T$6:$W$10,MATCH($C230,'NOx &amp; CO2'!$R$6:$R$10,1),MATCH(M$215,'NOx &amp; CO2'!$T$5:$W$5,1))*L230</f>
        <v>4.8684798490804503E-2</v>
      </c>
      <c r="N230" s="567">
        <f>INDEX('NOx &amp; CO2'!$T$6:$W$10,MATCH($C230,'NOx &amp; CO2'!$R$6:$R$10,1),MATCH(N$215,'NOx &amp; CO2'!$T$5:$W$5,1))*M230</f>
        <v>4.6801989647590088E-2</v>
      </c>
      <c r="O230" s="567">
        <f>INDEX('NOx &amp; CO2'!$T$6:$W$10,MATCH($C230,'NOx &amp; CO2'!$R$6:$R$10,1),MATCH(O$215,'NOx &amp; CO2'!$T$5:$W$5,1))*N230</f>
        <v>4.4991995507321518E-2</v>
      </c>
      <c r="P230" s="567">
        <f>INDEX('NOx &amp; CO2'!$T$6:$W$10,MATCH($C230,'NOx &amp; CO2'!$R$6:$R$10,1),MATCH(P$215,'NOx &amp; CO2'!$T$5:$W$5,1))*O230</f>
        <v>4.3252000074639418E-2</v>
      </c>
      <c r="Q230" s="567">
        <f>INDEX('NOx &amp; CO2'!$T$6:$W$10,MATCH($C230,'NOx &amp; CO2'!$R$6:$R$10,1),MATCH(Q$215,'NOx &amp; CO2'!$T$5:$W$5,1))*P230</f>
        <v>4.1579296258424117E-2</v>
      </c>
      <c r="R230" s="567">
        <f>INDEX('NOx &amp; CO2'!$T$6:$W$10,MATCH($C230,'NOx &amp; CO2'!$R$6:$R$10,1),MATCH(R$215,'NOx &amp; CO2'!$T$5:$W$5,1))*Q230</f>
        <v>3.9971281660093602E-2</v>
      </c>
      <c r="S230" s="567">
        <f>INDEX('NOx &amp; CO2'!$T$6:$W$10,MATCH($C230,'NOx &amp; CO2'!$R$6:$R$10,1),MATCH(S$215,'NOx &amp; CO2'!$T$5:$W$5,1))*R230</f>
        <v>3.8425454524782507E-2</v>
      </c>
      <c r="T230" s="567">
        <f>INDEX('NOx &amp; CO2'!$T$6:$W$10,MATCH($C230,'NOx &amp; CO2'!$R$6:$R$10,1),MATCH(T$215,'NOx &amp; CO2'!$T$5:$W$5,1))*S230</f>
        <v>3.6939409849102912E-2</v>
      </c>
      <c r="U230" s="567">
        <f>INDEX('NOx &amp; CO2'!$T$6:$W$10,MATCH($C230,'NOx &amp; CO2'!$R$6:$R$10,1),MATCH(U$215,'NOx &amp; CO2'!$T$5:$W$5,1))*T230</f>
        <v>3.5510835639431505E-2</v>
      </c>
      <c r="V230" s="567">
        <f>INDEX('NOx &amp; CO2'!$T$6:$W$10,MATCH($C230,'NOx &amp; CO2'!$R$6:$R$10,1),MATCH(V$215,'NOx &amp; CO2'!$T$5:$W$5,1))*U230</f>
        <v>3.4137509314901608E-2</v>
      </c>
      <c r="W230" s="567">
        <f>INDEX('NOx &amp; CO2'!$T$6:$W$10,MATCH($C230,'NOx &amp; CO2'!$R$6:$R$10,1),MATCH(W$215,'NOx &amp; CO2'!$T$5:$W$5,1))*V230</f>
        <v>3.2817294249503907E-2</v>
      </c>
      <c r="X230" s="567">
        <f>INDEX('NOx &amp; CO2'!$T$6:$W$10,MATCH($C230,'NOx &amp; CO2'!$R$6:$R$10,1),MATCH(X$215,'NOx &amp; CO2'!$T$5:$W$5,1))*W230</f>
        <v>3.1548136447916084E-2</v>
      </c>
      <c r="Y230" s="567">
        <f>INDEX('NOx &amp; CO2'!$T$6:$W$10,MATCH($C230,'NOx &amp; CO2'!$R$6:$R$10,1),MATCH(Y$215,'NOx &amp; CO2'!$T$5:$W$5,1))*X230</f>
        <v>3.0328061349889527E-2</v>
      </c>
      <c r="Z230" s="567">
        <f>INDEX('NOx &amp; CO2'!$T$6:$W$10,MATCH($C230,'NOx &amp; CO2'!$R$6:$R$10,1),MATCH(Z$215,'NOx &amp; CO2'!$T$5:$W$5,1))*Y230</f>
        <v>2.9155170758221438E-2</v>
      </c>
      <c r="AA230" s="567">
        <f>INDEX('NOx &amp; CO2'!$T$6:$W$10,MATCH($C230,'NOx &amp; CO2'!$R$6:$R$10,1),MATCH(AA$215,'NOx &amp; CO2'!$T$5:$W$5,1))*Z230</f>
        <v>2.8027639885532835E-2</v>
      </c>
      <c r="AB230" s="567">
        <f>INDEX('NOx &amp; CO2'!$T$6:$W$10,MATCH($C230,'NOx &amp; CO2'!$R$6:$R$10,1),MATCH(AB$215,'NOx &amp; CO2'!$T$5:$W$5,1))*AA230</f>
        <v>2.6943714515257809E-2</v>
      </c>
      <c r="AC230" s="567">
        <f>INDEX('NOx &amp; CO2'!$T$6:$W$10,MATCH($C230,'NOx &amp; CO2'!$R$6:$R$10,1),MATCH(AC$215,'NOx &amp; CO2'!$T$5:$W$5,1))*AB230</f>
        <v>2.5901708272427128E-2</v>
      </c>
      <c r="AD230" s="350">
        <f>INDEX('NOx &amp; CO2'!$T$6:$W$10,MATCH($C230,'NOx &amp; CO2'!$R$6:$R$10,1),MATCH(AD$215,'NOx &amp; CO2'!$T$5:$W$5,1))*AC230</f>
        <v>2.4900000000000019E-2</v>
      </c>
      <c r="AE230" s="350">
        <f>INDEX('NOx &amp; CO2'!$T$6:$W$10,MATCH($C230,'NOx &amp; CO2'!$R$6:$R$10,1),MATCH(AE$215,'NOx &amp; CO2'!$T$5:$W$5,1))*AD230</f>
        <v>2.4210502134589099E-2</v>
      </c>
      <c r="AF230" s="350">
        <f>INDEX('NOx &amp; CO2'!$T$6:$W$10,MATCH($C230,'NOx &amp; CO2'!$R$6:$R$10,1),MATCH(AF$215,'NOx &amp; CO2'!$T$5:$W$5,1))*AE230</f>
        <v>2.3540096932086061E-2</v>
      </c>
      <c r="AG230" s="350">
        <f>INDEX('NOx &amp; CO2'!$T$6:$W$10,MATCH($C230,'NOx &amp; CO2'!$R$6:$R$10,1),MATCH(AG$215,'NOx &amp; CO2'!$T$5:$W$5,1))*AF230</f>
        <v>2.2888255703723031E-2</v>
      </c>
      <c r="AH230" s="350">
        <f>INDEX('NOx &amp; CO2'!$T$6:$W$10,MATCH($C230,'NOx &amp; CO2'!$R$6:$R$10,1),MATCH(AH$215,'NOx &amp; CO2'!$T$5:$W$5,1))*AG230</f>
        <v>2.2254464400482215E-2</v>
      </c>
      <c r="AI230" s="350">
        <f>INDEX('NOx &amp; CO2'!$T$6:$W$10,MATCH($C230,'NOx &amp; CO2'!$R$6:$R$10,1),MATCH(AI$215,'NOx &amp; CO2'!$T$5:$W$5,1))*AH230</f>
        <v>2.1638223207711301E-2</v>
      </c>
      <c r="AJ230" s="350">
        <f>INDEX('NOx &amp; CO2'!$T$6:$W$10,MATCH($C230,'NOx &amp; CO2'!$R$6:$R$10,1),MATCH(AJ$215,'NOx &amp; CO2'!$T$5:$W$5,1))*AI230</f>
        <v>2.1039046150964236E-2</v>
      </c>
      <c r="AK230" s="350">
        <f>INDEX('NOx &amp; CO2'!$T$6:$W$10,MATCH($C230,'NOx &amp; CO2'!$R$6:$R$10,1),MATCH(AK$215,'NOx &amp; CO2'!$T$5:$W$5,1))*AJ230</f>
        <v>2.0456460712756541E-2</v>
      </c>
      <c r="AL230" s="350">
        <f>INDEX('NOx &amp; CO2'!$T$6:$W$10,MATCH($C230,'NOx &amp; CO2'!$R$6:$R$10,1),MATCH(AL$215,'NOx &amp; CO2'!$T$5:$W$5,1))*AK230</f>
        <v>1.9890007459932926E-2</v>
      </c>
      <c r="AM230" s="350">
        <f>INDEX('NOx &amp; CO2'!$T$6:$W$10,MATCH($C230,'NOx &amp; CO2'!$R$6:$R$10,1),MATCH(AM$215,'NOx &amp; CO2'!$T$5:$W$5,1))*AL230</f>
        <v>1.9339239681353367E-2</v>
      </c>
      <c r="AN230" s="350">
        <f>INDEX('NOx &amp; CO2'!$T$6:$W$10,MATCH($C230,'NOx &amp; CO2'!$R$6:$R$10,1),MATCH(AN$215,'NOx &amp; CO2'!$T$5:$W$5,1))*AM230</f>
        <v>1.8803723035611869E-2</v>
      </c>
      <c r="AO230" s="350">
        <f>INDEX('NOx &amp; CO2'!$T$6:$W$10,MATCH($C230,'NOx &amp; CO2'!$R$6:$R$10,1),MATCH(AO$215,'NOx &amp; CO2'!$T$5:$W$5,1))*AN230</f>
        <v>1.8283035208510164E-2</v>
      </c>
      <c r="AP230" s="350">
        <f>INDEX('NOx &amp; CO2'!$T$6:$W$10,MATCH($C230,'NOx &amp; CO2'!$R$6:$R$10,1),MATCH(AP$215,'NOx &amp; CO2'!$T$5:$W$5,1))*AO230</f>
        <v>1.777676558001617E-2</v>
      </c>
      <c r="AQ230" s="350">
        <f>INDEX('NOx &amp; CO2'!$T$6:$W$10,MATCH($C230,'NOx &amp; CO2'!$R$6:$R$10,1),MATCH(AQ$215,'NOx &amp; CO2'!$T$5:$W$5,1))*AP230</f>
        <v>1.7284514900444626E-2</v>
      </c>
      <c r="AR230" s="350">
        <f>INDEX('NOx &amp; CO2'!$T$6:$W$10,MATCH($C230,'NOx &amp; CO2'!$R$6:$R$10,1),MATCH(AR$215,'NOx &amp; CO2'!$T$5:$W$5,1))*AQ230</f>
        <v>1.6805894975604474E-2</v>
      </c>
      <c r="AS230" s="350">
        <f>INDEX('NOx &amp; CO2'!$T$6:$W$10,MATCH($C230,'NOx &amp; CO2'!$R$6:$R$10,1),MATCH(AS$215,'NOx &amp; CO2'!$T$5:$W$5,1))*AR230</f>
        <v>1.6340528360664741E-2</v>
      </c>
      <c r="AT230" s="350">
        <f>INDEX('NOx &amp; CO2'!$T$6:$W$10,MATCH($C230,'NOx &amp; CO2'!$R$6:$R$10,1),MATCH(AT$215,'NOx &amp; CO2'!$T$5:$W$5,1))*AS230</f>
        <v>1.5888048062497474E-2</v>
      </c>
      <c r="AU230" s="350">
        <f>INDEX('NOx &amp; CO2'!$T$6:$W$10,MATCH($C230,'NOx &amp; CO2'!$R$6:$R$10,1),MATCH(AU$215,'NOx &amp; CO2'!$T$5:$W$5,1))*AT230</f>
        <v>1.5448097250263013E-2</v>
      </c>
      <c r="AV230" s="350">
        <f>INDEX('NOx &amp; CO2'!$T$6:$W$10,MATCH($C230,'NOx &amp; CO2'!$R$6:$R$10,1),MATCH(AV$215,'NOx &amp; CO2'!$T$5:$W$5,1))*AU230</f>
        <v>1.5020328974009333E-2</v>
      </c>
      <c r="AW230" s="350">
        <f>INDEX('NOx &amp; CO2'!$T$6:$W$10,MATCH($C230,'NOx &amp; CO2'!$R$6:$R$10,1),MATCH(AW$215,'NOx &amp; CO2'!$T$5:$W$5,1))*AV230</f>
        <v>1.4604405891063581E-2</v>
      </c>
      <c r="AX230" s="350">
        <f>INDEX('NOx &amp; CO2'!$T$6:$W$10,MATCH($C230,'NOx &amp; CO2'!$R$6:$R$10,1),MATCH(AX$215,'NOx &amp; CO2'!$T$5:$W$5,1))*AW230</f>
        <v>1.4200000000000008E-2</v>
      </c>
      <c r="AY230" s="350">
        <f>INDEX('NOx &amp; CO2'!$T$6:$W$10,MATCH($C230,'NOx &amp; CO2'!$R$6:$R$10,1),MATCH(AY$215,'NOx &amp; CO2'!$T$5:$W$5,1))*AX230</f>
        <v>1.4200000000000008E-2</v>
      </c>
      <c r="AZ230" s="350">
        <f>INDEX('NOx &amp; CO2'!$T$6:$W$10,MATCH($C230,'NOx &amp; CO2'!$R$6:$R$10,1),MATCH(AZ$215,'NOx &amp; CO2'!$T$5:$W$5,1))*AY230</f>
        <v>1.4200000000000008E-2</v>
      </c>
      <c r="BA230" s="350">
        <f>INDEX('NOx &amp; CO2'!$T$6:$W$10,MATCH($C230,'NOx &amp; CO2'!$R$6:$R$10,1),MATCH(BA$215,'NOx &amp; CO2'!$T$5:$W$5,1))*AZ230</f>
        <v>1.4200000000000008E-2</v>
      </c>
      <c r="BB230" s="350">
        <f>INDEX('NOx &amp; CO2'!$T$6:$W$10,MATCH($C230,'NOx &amp; CO2'!$R$6:$R$10,1),MATCH(BB$215,'NOx &amp; CO2'!$T$5:$W$5,1))*BA230</f>
        <v>1.4200000000000008E-2</v>
      </c>
      <c r="BC230" s="350">
        <f>INDEX('NOx &amp; CO2'!$T$6:$W$10,MATCH($C230,'NOx &amp; CO2'!$R$6:$R$10,1),MATCH(BC$215,'NOx &amp; CO2'!$T$5:$W$5,1))*BB230</f>
        <v>1.4200000000000008E-2</v>
      </c>
      <c r="BD230" s="350">
        <f>INDEX('NOx &amp; CO2'!$T$6:$W$10,MATCH($C230,'NOx &amp; CO2'!$R$6:$R$10,1),MATCH(BD$215,'NOx &amp; CO2'!$T$5:$W$5,1))*BC230</f>
        <v>1.4200000000000008E-2</v>
      </c>
      <c r="BE230" s="350">
        <f>INDEX('NOx &amp; CO2'!$T$6:$W$10,MATCH($C230,'NOx &amp; CO2'!$R$6:$R$10,1),MATCH(BE$215,'NOx &amp; CO2'!$T$5:$W$5,1))*BD230</f>
        <v>1.4200000000000008E-2</v>
      </c>
      <c r="BF230" s="350">
        <f>INDEX('NOx &amp; CO2'!$T$6:$W$10,MATCH($C230,'NOx &amp; CO2'!$R$6:$R$10,1),MATCH(BF$215,'NOx &amp; CO2'!$T$5:$W$5,1))*BE230</f>
        <v>1.4200000000000008E-2</v>
      </c>
      <c r="BG230" s="350">
        <f>INDEX('NOx &amp; CO2'!$T$6:$W$10,MATCH($C230,'NOx &amp; CO2'!$R$6:$R$10,1),MATCH(BG$215,'NOx &amp; CO2'!$T$5:$W$5,1))*BF230</f>
        <v>1.4200000000000008E-2</v>
      </c>
      <c r="BH230" s="350">
        <f>INDEX('NOx &amp; CO2'!$T$6:$W$10,MATCH($C230,'NOx &amp; CO2'!$R$6:$R$10,1),MATCH(BH$215,'NOx &amp; CO2'!$T$5:$W$5,1))*BG230</f>
        <v>1.4200000000000008E-2</v>
      </c>
      <c r="BI230" s="350">
        <f>INDEX('NOx &amp; CO2'!$T$6:$W$10,MATCH($C230,'NOx &amp; CO2'!$R$6:$R$10,1),MATCH(BI$215,'NOx &amp; CO2'!$T$5:$W$5,1))*BH230</f>
        <v>1.4200000000000008E-2</v>
      </c>
      <c r="BJ230" s="350">
        <f>INDEX('NOx &amp; CO2'!$T$6:$W$10,MATCH($C230,'NOx &amp; CO2'!$R$6:$R$10,1),MATCH(BJ$215,'NOx &amp; CO2'!$T$5:$W$5,1))*BI230</f>
        <v>1.4200000000000008E-2</v>
      </c>
      <c r="BK230" s="350">
        <f>INDEX('NOx &amp; CO2'!$T$6:$W$10,MATCH($C230,'NOx &amp; CO2'!$R$6:$R$10,1),MATCH(BK$215,'NOx &amp; CO2'!$T$5:$W$5,1))*BJ230</f>
        <v>1.4200000000000008E-2</v>
      </c>
      <c r="BL230" s="350">
        <f>INDEX('NOx &amp; CO2'!$T$6:$W$10,MATCH($C230,'NOx &amp; CO2'!$R$6:$R$10,1),MATCH(BL$215,'NOx &amp; CO2'!$T$5:$W$5,1))*BK230</f>
        <v>1.4200000000000008E-2</v>
      </c>
      <c r="BM230" s="350">
        <f>INDEX('NOx &amp; CO2'!$T$6:$W$10,MATCH($C230,'NOx &amp; CO2'!$R$6:$R$10,1),MATCH(BM$215,'NOx &amp; CO2'!$T$5:$W$5,1))*BL230</f>
        <v>1.4200000000000008E-2</v>
      </c>
      <c r="BN230" s="350">
        <f>INDEX('NOx &amp; CO2'!$T$6:$W$10,MATCH($C230,'NOx &amp; CO2'!$R$6:$R$10,1),MATCH(BN$215,'NOx &amp; CO2'!$T$5:$W$5,1))*BM230</f>
        <v>1.4200000000000008E-2</v>
      </c>
      <c r="BO230" s="350">
        <f>INDEX('NOx &amp; CO2'!$T$6:$W$10,MATCH($C230,'NOx &amp; CO2'!$R$6:$R$10,1),MATCH(BO$215,'NOx &amp; CO2'!$T$5:$W$5,1))*BN230</f>
        <v>1.4200000000000008E-2</v>
      </c>
      <c r="BP230" s="350">
        <f>INDEX('NOx &amp; CO2'!$T$6:$W$10,MATCH($C230,'NOx &amp; CO2'!$R$6:$R$10,1),MATCH(BP$215,'NOx &amp; CO2'!$T$5:$W$5,1))*BO230</f>
        <v>1.4200000000000008E-2</v>
      </c>
      <c r="BQ230" s="350">
        <f>INDEX('NOx &amp; CO2'!$T$6:$W$10,MATCH($C230,'NOx &amp; CO2'!$R$6:$R$10,1),MATCH(BQ$215,'NOx &amp; CO2'!$T$5:$W$5,1))*BP230</f>
        <v>1.4200000000000008E-2</v>
      </c>
      <c r="BR230" s="350">
        <f>INDEX('NOx &amp; CO2'!$T$6:$W$10,MATCH($C230,'NOx &amp; CO2'!$R$6:$R$10,1),MATCH(BR$215,'NOx &amp; CO2'!$T$5:$W$5,1))*BQ230</f>
        <v>1.4200000000000008E-2</v>
      </c>
      <c r="BS230" s="350">
        <f>INDEX('NOx &amp; CO2'!$T$6:$W$10,MATCH($C230,'NOx &amp; CO2'!$R$6:$R$10,1),MATCH(BS$215,'NOx &amp; CO2'!$T$5:$W$5,1))*BR230</f>
        <v>1.4200000000000008E-2</v>
      </c>
      <c r="BT230" s="350">
        <f>INDEX('NOx &amp; CO2'!$T$6:$W$10,MATCH($C230,'NOx &amp; CO2'!$R$6:$R$10,1),MATCH(BT$215,'NOx &amp; CO2'!$T$5:$W$5,1))*BS230</f>
        <v>1.4200000000000008E-2</v>
      </c>
      <c r="BU230" s="350">
        <f>INDEX('NOx &amp; CO2'!$T$6:$W$10,MATCH($C230,'NOx &amp; CO2'!$R$6:$R$10,1),MATCH(BU$215,'NOx &amp; CO2'!$T$5:$W$5,1))*BT230</f>
        <v>1.4200000000000008E-2</v>
      </c>
      <c r="BV230" s="350">
        <f>INDEX('NOx &amp; CO2'!$T$6:$W$10,MATCH($C230,'NOx &amp; CO2'!$R$6:$R$10,1),MATCH(BV$215,'NOx &amp; CO2'!$T$5:$W$5,1))*BU230</f>
        <v>1.4200000000000008E-2</v>
      </c>
      <c r="BW230" s="350">
        <f>INDEX('NOx &amp; CO2'!$T$6:$W$10,MATCH($C230,'NOx &amp; CO2'!$R$6:$R$10,1),MATCH(BW$215,'NOx &amp; CO2'!$T$5:$W$5,1))*BV230</f>
        <v>1.4200000000000008E-2</v>
      </c>
      <c r="BX230" s="350">
        <f>INDEX('NOx &amp; CO2'!$T$6:$W$10,MATCH($C230,'NOx &amp; CO2'!$R$6:$R$10,1),MATCH(BX$215,'NOx &amp; CO2'!$T$5:$W$5,1))*BW230</f>
        <v>1.4200000000000008E-2</v>
      </c>
      <c r="BY230" s="350">
        <f>INDEX('NOx &amp; CO2'!$T$6:$W$10,MATCH($C230,'NOx &amp; CO2'!$R$6:$R$10,1),MATCH(BY$215,'NOx &amp; CO2'!$T$5:$W$5,1))*BX230</f>
        <v>1.4200000000000008E-2</v>
      </c>
      <c r="BZ230" s="350">
        <f>INDEX('NOx &amp; CO2'!$T$6:$W$10,MATCH($C230,'NOx &amp; CO2'!$R$6:$R$10,1),MATCH(BZ$215,'NOx &amp; CO2'!$T$5:$W$5,1))*BY230</f>
        <v>1.4200000000000008E-2</v>
      </c>
      <c r="CA230" s="350">
        <f>INDEX('NOx &amp; CO2'!$T$6:$W$10,MATCH($C230,'NOx &amp; CO2'!$R$6:$R$10,1),MATCH(CA$215,'NOx &amp; CO2'!$T$5:$W$5,1))*BZ230</f>
        <v>1.4200000000000008E-2</v>
      </c>
      <c r="CB230" s="350">
        <f>INDEX('NOx &amp; CO2'!$T$6:$W$10,MATCH($C230,'NOx &amp; CO2'!$R$6:$R$10,1),MATCH(CB$215,'NOx &amp; CO2'!$T$5:$W$5,1))*CA230</f>
        <v>1.4200000000000008E-2</v>
      </c>
      <c r="CC230" s="350">
        <f>INDEX('NOx &amp; CO2'!$T$6:$W$10,MATCH($C230,'NOx &amp; CO2'!$R$6:$R$10,1),MATCH(CC$215,'NOx &amp; CO2'!$T$5:$W$5,1))*CB230</f>
        <v>1.4200000000000008E-2</v>
      </c>
      <c r="CD230" s="350">
        <f>INDEX('NOx &amp; CO2'!$T$6:$W$10,MATCH($C230,'NOx &amp; CO2'!$R$6:$R$10,1),MATCH(CD$215,'NOx &amp; CO2'!$T$5:$W$5,1))*CC230</f>
        <v>1.4200000000000008E-2</v>
      </c>
      <c r="CE230" s="350">
        <f>INDEX('NOx &amp; CO2'!$T$6:$W$10,MATCH($C230,'NOx &amp; CO2'!$R$6:$R$10,1),MATCH(CE$215,'NOx &amp; CO2'!$T$5:$W$5,1))*CD230</f>
        <v>1.4200000000000008E-2</v>
      </c>
      <c r="CF230" s="350">
        <f>INDEX('NOx &amp; CO2'!$T$6:$W$10,MATCH($C230,'NOx &amp; CO2'!$R$6:$R$10,1),MATCH(CF$215,'NOx &amp; CO2'!$T$5:$W$5,1))*CE230</f>
        <v>1.4200000000000008E-2</v>
      </c>
      <c r="CG230" s="350">
        <f>INDEX('NOx &amp; CO2'!$T$6:$W$10,MATCH($C230,'NOx &amp; CO2'!$R$6:$R$10,1),MATCH(CG$215,'NOx &amp; CO2'!$T$5:$W$5,1))*CF230</f>
        <v>1.4200000000000008E-2</v>
      </c>
      <c r="CH230" s="350">
        <f>INDEX('NOx &amp; CO2'!$T$6:$W$10,MATCH($C230,'NOx &amp; CO2'!$R$6:$R$10,1),MATCH(CH$215,'NOx &amp; CO2'!$T$5:$W$5,1))*CG230</f>
        <v>1.4200000000000008E-2</v>
      </c>
      <c r="CI230" s="350">
        <f>INDEX('NOx &amp; CO2'!$T$6:$W$10,MATCH($C230,'NOx &amp; CO2'!$R$6:$R$10,1),MATCH(CI$215,'NOx &amp; CO2'!$T$5:$W$5,1))*CH230</f>
        <v>1.4200000000000008E-2</v>
      </c>
      <c r="CJ230" s="350">
        <f>INDEX('NOx &amp; CO2'!$T$6:$W$10,MATCH($C230,'NOx &amp; CO2'!$R$6:$R$10,1),MATCH(CJ$215,'NOx &amp; CO2'!$T$5:$W$5,1))*CI230</f>
        <v>1.4200000000000008E-2</v>
      </c>
      <c r="CK230" s="350">
        <f>INDEX('NOx &amp; CO2'!$T$6:$W$10,MATCH($C230,'NOx &amp; CO2'!$R$6:$R$10,1),MATCH(CK$215,'NOx &amp; CO2'!$T$5:$W$5,1))*CJ230</f>
        <v>1.4200000000000008E-2</v>
      </c>
      <c r="CL230" s="350">
        <f>INDEX('NOx &amp; CO2'!$T$6:$W$10,MATCH($C230,'NOx &amp; CO2'!$R$6:$R$10,1),MATCH(CL$215,'NOx &amp; CO2'!$T$5:$W$5,1))*CK230</f>
        <v>1.4200000000000008E-2</v>
      </c>
      <c r="CM230" s="350">
        <f>INDEX('NOx &amp; CO2'!$T$6:$W$10,MATCH($C230,'NOx &amp; CO2'!$R$6:$R$10,1),MATCH(CM$215,'NOx &amp; CO2'!$T$5:$W$5,1))*CL230</f>
        <v>1.4200000000000008E-2</v>
      </c>
      <c r="CN230" s="350">
        <f>INDEX('NOx &amp; CO2'!$T$6:$W$10,MATCH($C230,'NOx &amp; CO2'!$R$6:$R$10,1),MATCH(CN$215,'NOx &amp; CO2'!$T$5:$W$5,1))*CM230</f>
        <v>1.4200000000000008E-2</v>
      </c>
      <c r="CO230" s="350">
        <f>INDEX('NOx &amp; CO2'!$T$6:$W$10,MATCH($C230,'NOx &amp; CO2'!$R$6:$R$10,1),MATCH(CO$215,'NOx &amp; CO2'!$T$5:$W$5,1))*CN230</f>
        <v>1.4200000000000008E-2</v>
      </c>
      <c r="CP230" s="350">
        <f>INDEX('NOx &amp; CO2'!$T$6:$W$10,MATCH($C230,'NOx &amp; CO2'!$R$6:$R$10,1),MATCH(CP$215,'NOx &amp; CO2'!$T$5:$W$5,1))*CO230</f>
        <v>1.4200000000000008E-2</v>
      </c>
      <c r="CQ230" s="350">
        <f>INDEX('NOx &amp; CO2'!$T$6:$W$10,MATCH($C230,'NOx &amp; CO2'!$R$6:$R$10,1),MATCH(CQ$215,'NOx &amp; CO2'!$T$5:$W$5,1))*CP230</f>
        <v>1.4200000000000008E-2</v>
      </c>
      <c r="CR230" s="350">
        <f>INDEX('NOx &amp; CO2'!$T$6:$W$10,MATCH($C230,'NOx &amp; CO2'!$R$6:$R$10,1),MATCH(CR$215,'NOx &amp; CO2'!$T$5:$W$5,1))*CQ230</f>
        <v>1.4200000000000008E-2</v>
      </c>
      <c r="CS230" s="350">
        <f>INDEX('NOx &amp; CO2'!$T$6:$W$10,MATCH($C230,'NOx &amp; CO2'!$R$6:$R$10,1),MATCH(CS$215,'NOx &amp; CO2'!$T$5:$W$5,1))*CR230</f>
        <v>1.4200000000000008E-2</v>
      </c>
    </row>
    <row r="231" spans="1:97" s="337" customFormat="1" x14ac:dyDescent="0.25">
      <c r="A231" s="337">
        <f t="shared" ref="A231:C231" si="352">A170</f>
        <v>0</v>
      </c>
      <c r="B231" s="337" t="str">
        <f t="shared" si="352"/>
        <v>0 0</v>
      </c>
      <c r="C231" s="344">
        <f t="shared" si="352"/>
        <v>0</v>
      </c>
      <c r="D231" s="567">
        <f>INDEX('NOx &amp; CO2'!$E$6:$I$10,MATCH($C231,'NOx &amp; CO2'!$C$6:$C$10,1),MATCH(D$78,'NOx &amp; CO2'!$E$5:$H$5,1))</f>
        <v>7.17E-2</v>
      </c>
      <c r="E231" s="567">
        <f>INDEX('NOx &amp; CO2'!$T$6:$W$10,MATCH($C231,'NOx &amp; CO2'!$R$6:$R$10,1),MATCH(E$215,'NOx &amp; CO2'!$T$5:$W$5,1))*D231</f>
        <v>6.8558723496039697E-2</v>
      </c>
      <c r="F231" s="567">
        <f>INDEX('NOx &amp; CO2'!$T$6:$W$10,MATCH($C231,'NOx &amp; CO2'!$R$6:$R$10,1),MATCH(F$215,'NOx &amp; CO2'!$T$5:$W$5,1))*E231</f>
        <v>6.5555070675124491E-2</v>
      </c>
      <c r="G231" s="567">
        <f>INDEX('NOx &amp; CO2'!$T$6:$W$10,MATCH($C231,'NOx &amp; CO2'!$R$6:$R$10,1),MATCH(G$215,'NOx &amp; CO2'!$T$5:$W$5,1))*F231</f>
        <v>6.2683012052708514E-2</v>
      </c>
      <c r="H231" s="567">
        <f>INDEX('NOx &amp; CO2'!$T$6:$W$10,MATCH($C231,'NOx &amp; CO2'!$R$6:$R$10,1),MATCH(H$215,'NOx &amp; CO2'!$T$5:$W$5,1))*G231</f>
        <v>5.9936782304331478E-2</v>
      </c>
      <c r="I231" s="567">
        <f>INDEX('NOx &amp; CO2'!$T$6:$W$10,MATCH($C231,'NOx &amp; CO2'!$R$6:$R$10,1),MATCH(I$215,'NOx &amp; CO2'!$T$5:$W$5,1))*H231</f>
        <v>5.7310868692398702E-2</v>
      </c>
      <c r="J231" s="567">
        <f>INDEX('NOx &amp; CO2'!$T$6:$W$10,MATCH($C231,'NOx &amp; CO2'!$R$6:$R$10,1),MATCH(J$215,'NOx &amp; CO2'!$T$5:$W$5,1))*I231</f>
        <v>5.4800000000000008E-2</v>
      </c>
      <c r="K231" s="567">
        <f>INDEX('NOx &amp; CO2'!$T$6:$W$10,MATCH($C231,'NOx &amp; CO2'!$R$6:$R$10,1),MATCH(K$215,'NOx &amp; CO2'!$T$5:$W$5,1))*J231</f>
        <v>5.268069525177068E-2</v>
      </c>
      <c r="L231" s="567">
        <f>INDEX('NOx &amp; CO2'!$T$6:$W$10,MATCH($C231,'NOx &amp; CO2'!$R$6:$R$10,1),MATCH(L$215,'NOx &amp; CO2'!$T$5:$W$5,1))*K231</f>
        <v>5.0643351317699516E-2</v>
      </c>
      <c r="M231" s="567">
        <f>INDEX('NOx &amp; CO2'!$T$6:$W$10,MATCH($C231,'NOx &amp; CO2'!$R$6:$R$10,1),MATCH(M$215,'NOx &amp; CO2'!$T$5:$W$5,1))*L231</f>
        <v>4.8684798490804503E-2</v>
      </c>
      <c r="N231" s="567">
        <f>INDEX('NOx &amp; CO2'!$T$6:$W$10,MATCH($C231,'NOx &amp; CO2'!$R$6:$R$10,1),MATCH(N$215,'NOx &amp; CO2'!$T$5:$W$5,1))*M231</f>
        <v>4.6801989647590088E-2</v>
      </c>
      <c r="O231" s="567">
        <f>INDEX('NOx &amp; CO2'!$T$6:$W$10,MATCH($C231,'NOx &amp; CO2'!$R$6:$R$10,1),MATCH(O$215,'NOx &amp; CO2'!$T$5:$W$5,1))*N231</f>
        <v>4.4991995507321518E-2</v>
      </c>
      <c r="P231" s="567">
        <f>INDEX('NOx &amp; CO2'!$T$6:$W$10,MATCH($C231,'NOx &amp; CO2'!$R$6:$R$10,1),MATCH(P$215,'NOx &amp; CO2'!$T$5:$W$5,1))*O231</f>
        <v>4.3252000074639418E-2</v>
      </c>
      <c r="Q231" s="567">
        <f>INDEX('NOx &amp; CO2'!$T$6:$W$10,MATCH($C231,'NOx &amp; CO2'!$R$6:$R$10,1),MATCH(Q$215,'NOx &amp; CO2'!$T$5:$W$5,1))*P231</f>
        <v>4.1579296258424117E-2</v>
      </c>
      <c r="R231" s="567">
        <f>INDEX('NOx &amp; CO2'!$T$6:$W$10,MATCH($C231,'NOx &amp; CO2'!$R$6:$R$10,1),MATCH(R$215,'NOx &amp; CO2'!$T$5:$W$5,1))*Q231</f>
        <v>3.9971281660093602E-2</v>
      </c>
      <c r="S231" s="567">
        <f>INDEX('NOx &amp; CO2'!$T$6:$W$10,MATCH($C231,'NOx &amp; CO2'!$R$6:$R$10,1),MATCH(S$215,'NOx &amp; CO2'!$T$5:$W$5,1))*R231</f>
        <v>3.8425454524782507E-2</v>
      </c>
      <c r="T231" s="567">
        <f>INDEX('NOx &amp; CO2'!$T$6:$W$10,MATCH($C231,'NOx &amp; CO2'!$R$6:$R$10,1),MATCH(T$215,'NOx &amp; CO2'!$T$5:$W$5,1))*S231</f>
        <v>3.6939409849102912E-2</v>
      </c>
      <c r="U231" s="567">
        <f>INDEX('NOx &amp; CO2'!$T$6:$W$10,MATCH($C231,'NOx &amp; CO2'!$R$6:$R$10,1),MATCH(U$215,'NOx &amp; CO2'!$T$5:$W$5,1))*T231</f>
        <v>3.5510835639431505E-2</v>
      </c>
      <c r="V231" s="567">
        <f>INDEX('NOx &amp; CO2'!$T$6:$W$10,MATCH($C231,'NOx &amp; CO2'!$R$6:$R$10,1),MATCH(V$215,'NOx &amp; CO2'!$T$5:$W$5,1))*U231</f>
        <v>3.4137509314901608E-2</v>
      </c>
      <c r="W231" s="567">
        <f>INDEX('NOx &amp; CO2'!$T$6:$W$10,MATCH($C231,'NOx &amp; CO2'!$R$6:$R$10,1),MATCH(W$215,'NOx &amp; CO2'!$T$5:$W$5,1))*V231</f>
        <v>3.2817294249503907E-2</v>
      </c>
      <c r="X231" s="567">
        <f>INDEX('NOx &amp; CO2'!$T$6:$W$10,MATCH($C231,'NOx &amp; CO2'!$R$6:$R$10,1),MATCH(X$215,'NOx &amp; CO2'!$T$5:$W$5,1))*W231</f>
        <v>3.1548136447916084E-2</v>
      </c>
      <c r="Y231" s="567">
        <f>INDEX('NOx &amp; CO2'!$T$6:$W$10,MATCH($C231,'NOx &amp; CO2'!$R$6:$R$10,1),MATCH(Y$215,'NOx &amp; CO2'!$T$5:$W$5,1))*X231</f>
        <v>3.0328061349889527E-2</v>
      </c>
      <c r="Z231" s="567">
        <f>INDEX('NOx &amp; CO2'!$T$6:$W$10,MATCH($C231,'NOx &amp; CO2'!$R$6:$R$10,1),MATCH(Z$215,'NOx &amp; CO2'!$T$5:$W$5,1))*Y231</f>
        <v>2.9155170758221438E-2</v>
      </c>
      <c r="AA231" s="567">
        <f>INDEX('NOx &amp; CO2'!$T$6:$W$10,MATCH($C231,'NOx &amp; CO2'!$R$6:$R$10,1),MATCH(AA$215,'NOx &amp; CO2'!$T$5:$W$5,1))*Z231</f>
        <v>2.8027639885532835E-2</v>
      </c>
      <c r="AB231" s="567">
        <f>INDEX('NOx &amp; CO2'!$T$6:$W$10,MATCH($C231,'NOx &amp; CO2'!$R$6:$R$10,1),MATCH(AB$215,'NOx &amp; CO2'!$T$5:$W$5,1))*AA231</f>
        <v>2.6943714515257809E-2</v>
      </c>
      <c r="AC231" s="567">
        <f>INDEX('NOx &amp; CO2'!$T$6:$W$10,MATCH($C231,'NOx &amp; CO2'!$R$6:$R$10,1),MATCH(AC$215,'NOx &amp; CO2'!$T$5:$W$5,1))*AB231</f>
        <v>2.5901708272427128E-2</v>
      </c>
      <c r="AD231" s="350">
        <f>INDEX('NOx &amp; CO2'!$T$6:$W$10,MATCH($C231,'NOx &amp; CO2'!$R$6:$R$10,1),MATCH(AD$215,'NOx &amp; CO2'!$T$5:$W$5,1))*AC231</f>
        <v>2.4900000000000019E-2</v>
      </c>
      <c r="AE231" s="350">
        <f>INDEX('NOx &amp; CO2'!$T$6:$W$10,MATCH($C231,'NOx &amp; CO2'!$R$6:$R$10,1),MATCH(AE$215,'NOx &amp; CO2'!$T$5:$W$5,1))*AD231</f>
        <v>2.4210502134589099E-2</v>
      </c>
      <c r="AF231" s="350">
        <f>INDEX('NOx &amp; CO2'!$T$6:$W$10,MATCH($C231,'NOx &amp; CO2'!$R$6:$R$10,1),MATCH(AF$215,'NOx &amp; CO2'!$T$5:$W$5,1))*AE231</f>
        <v>2.3540096932086061E-2</v>
      </c>
      <c r="AG231" s="350">
        <f>INDEX('NOx &amp; CO2'!$T$6:$W$10,MATCH($C231,'NOx &amp; CO2'!$R$6:$R$10,1),MATCH(AG$215,'NOx &amp; CO2'!$T$5:$W$5,1))*AF231</f>
        <v>2.2888255703723031E-2</v>
      </c>
      <c r="AH231" s="350">
        <f>INDEX('NOx &amp; CO2'!$T$6:$W$10,MATCH($C231,'NOx &amp; CO2'!$R$6:$R$10,1),MATCH(AH$215,'NOx &amp; CO2'!$T$5:$W$5,1))*AG231</f>
        <v>2.2254464400482215E-2</v>
      </c>
      <c r="AI231" s="350">
        <f>INDEX('NOx &amp; CO2'!$T$6:$W$10,MATCH($C231,'NOx &amp; CO2'!$R$6:$R$10,1),MATCH(AI$215,'NOx &amp; CO2'!$T$5:$W$5,1))*AH231</f>
        <v>2.1638223207711301E-2</v>
      </c>
      <c r="AJ231" s="350">
        <f>INDEX('NOx &amp; CO2'!$T$6:$W$10,MATCH($C231,'NOx &amp; CO2'!$R$6:$R$10,1),MATCH(AJ$215,'NOx &amp; CO2'!$T$5:$W$5,1))*AI231</f>
        <v>2.1039046150964236E-2</v>
      </c>
      <c r="AK231" s="350">
        <f>INDEX('NOx &amp; CO2'!$T$6:$W$10,MATCH($C231,'NOx &amp; CO2'!$R$6:$R$10,1),MATCH(AK$215,'NOx &amp; CO2'!$T$5:$W$5,1))*AJ231</f>
        <v>2.0456460712756541E-2</v>
      </c>
      <c r="AL231" s="350">
        <f>INDEX('NOx &amp; CO2'!$T$6:$W$10,MATCH($C231,'NOx &amp; CO2'!$R$6:$R$10,1),MATCH(AL$215,'NOx &amp; CO2'!$T$5:$W$5,1))*AK231</f>
        <v>1.9890007459932926E-2</v>
      </c>
      <c r="AM231" s="350">
        <f>INDEX('NOx &amp; CO2'!$T$6:$W$10,MATCH($C231,'NOx &amp; CO2'!$R$6:$R$10,1),MATCH(AM$215,'NOx &amp; CO2'!$T$5:$W$5,1))*AL231</f>
        <v>1.9339239681353367E-2</v>
      </c>
      <c r="AN231" s="350">
        <f>INDEX('NOx &amp; CO2'!$T$6:$W$10,MATCH($C231,'NOx &amp; CO2'!$R$6:$R$10,1),MATCH(AN$215,'NOx &amp; CO2'!$T$5:$W$5,1))*AM231</f>
        <v>1.8803723035611869E-2</v>
      </c>
      <c r="AO231" s="350">
        <f>INDEX('NOx &amp; CO2'!$T$6:$W$10,MATCH($C231,'NOx &amp; CO2'!$R$6:$R$10,1),MATCH(AO$215,'NOx &amp; CO2'!$T$5:$W$5,1))*AN231</f>
        <v>1.8283035208510164E-2</v>
      </c>
      <c r="AP231" s="350">
        <f>INDEX('NOx &amp; CO2'!$T$6:$W$10,MATCH($C231,'NOx &amp; CO2'!$R$6:$R$10,1),MATCH(AP$215,'NOx &amp; CO2'!$T$5:$W$5,1))*AO231</f>
        <v>1.777676558001617E-2</v>
      </c>
      <c r="AQ231" s="350">
        <f>INDEX('NOx &amp; CO2'!$T$6:$W$10,MATCH($C231,'NOx &amp; CO2'!$R$6:$R$10,1),MATCH(AQ$215,'NOx &amp; CO2'!$T$5:$W$5,1))*AP231</f>
        <v>1.7284514900444626E-2</v>
      </c>
      <c r="AR231" s="350">
        <f>INDEX('NOx &amp; CO2'!$T$6:$W$10,MATCH($C231,'NOx &amp; CO2'!$R$6:$R$10,1),MATCH(AR$215,'NOx &amp; CO2'!$T$5:$W$5,1))*AQ231</f>
        <v>1.6805894975604474E-2</v>
      </c>
      <c r="AS231" s="350">
        <f>INDEX('NOx &amp; CO2'!$T$6:$W$10,MATCH($C231,'NOx &amp; CO2'!$R$6:$R$10,1),MATCH(AS$215,'NOx &amp; CO2'!$T$5:$W$5,1))*AR231</f>
        <v>1.6340528360664741E-2</v>
      </c>
      <c r="AT231" s="350">
        <f>INDEX('NOx &amp; CO2'!$T$6:$W$10,MATCH($C231,'NOx &amp; CO2'!$R$6:$R$10,1),MATCH(AT$215,'NOx &amp; CO2'!$T$5:$W$5,1))*AS231</f>
        <v>1.5888048062497474E-2</v>
      </c>
      <c r="AU231" s="350">
        <f>INDEX('NOx &amp; CO2'!$T$6:$W$10,MATCH($C231,'NOx &amp; CO2'!$R$6:$R$10,1),MATCH(AU$215,'NOx &amp; CO2'!$T$5:$W$5,1))*AT231</f>
        <v>1.5448097250263013E-2</v>
      </c>
      <c r="AV231" s="350">
        <f>INDEX('NOx &amp; CO2'!$T$6:$W$10,MATCH($C231,'NOx &amp; CO2'!$R$6:$R$10,1),MATCH(AV$215,'NOx &amp; CO2'!$T$5:$W$5,1))*AU231</f>
        <v>1.5020328974009333E-2</v>
      </c>
      <c r="AW231" s="350">
        <f>INDEX('NOx &amp; CO2'!$T$6:$W$10,MATCH($C231,'NOx &amp; CO2'!$R$6:$R$10,1),MATCH(AW$215,'NOx &amp; CO2'!$T$5:$W$5,1))*AV231</f>
        <v>1.4604405891063581E-2</v>
      </c>
      <c r="AX231" s="350">
        <f>INDEX('NOx &amp; CO2'!$T$6:$W$10,MATCH($C231,'NOx &amp; CO2'!$R$6:$R$10,1),MATCH(AX$215,'NOx &amp; CO2'!$T$5:$W$5,1))*AW231</f>
        <v>1.4200000000000008E-2</v>
      </c>
      <c r="AY231" s="350">
        <f>INDEX('NOx &amp; CO2'!$T$6:$W$10,MATCH($C231,'NOx &amp; CO2'!$R$6:$R$10,1),MATCH(AY$215,'NOx &amp; CO2'!$T$5:$W$5,1))*AX231</f>
        <v>1.4200000000000008E-2</v>
      </c>
      <c r="AZ231" s="350">
        <f>INDEX('NOx &amp; CO2'!$T$6:$W$10,MATCH($C231,'NOx &amp; CO2'!$R$6:$R$10,1),MATCH(AZ$215,'NOx &amp; CO2'!$T$5:$W$5,1))*AY231</f>
        <v>1.4200000000000008E-2</v>
      </c>
      <c r="BA231" s="350">
        <f>INDEX('NOx &amp; CO2'!$T$6:$W$10,MATCH($C231,'NOx &amp; CO2'!$R$6:$R$10,1),MATCH(BA$215,'NOx &amp; CO2'!$T$5:$W$5,1))*AZ231</f>
        <v>1.4200000000000008E-2</v>
      </c>
      <c r="BB231" s="350">
        <f>INDEX('NOx &amp; CO2'!$T$6:$W$10,MATCH($C231,'NOx &amp; CO2'!$R$6:$R$10,1),MATCH(BB$215,'NOx &amp; CO2'!$T$5:$W$5,1))*BA231</f>
        <v>1.4200000000000008E-2</v>
      </c>
      <c r="BC231" s="350">
        <f>INDEX('NOx &amp; CO2'!$T$6:$W$10,MATCH($C231,'NOx &amp; CO2'!$R$6:$R$10,1),MATCH(BC$215,'NOx &amp; CO2'!$T$5:$W$5,1))*BB231</f>
        <v>1.4200000000000008E-2</v>
      </c>
      <c r="BD231" s="350">
        <f>INDEX('NOx &amp; CO2'!$T$6:$W$10,MATCH($C231,'NOx &amp; CO2'!$R$6:$R$10,1),MATCH(BD$215,'NOx &amp; CO2'!$T$5:$W$5,1))*BC231</f>
        <v>1.4200000000000008E-2</v>
      </c>
      <c r="BE231" s="350">
        <f>INDEX('NOx &amp; CO2'!$T$6:$W$10,MATCH($C231,'NOx &amp; CO2'!$R$6:$R$10,1),MATCH(BE$215,'NOx &amp; CO2'!$T$5:$W$5,1))*BD231</f>
        <v>1.4200000000000008E-2</v>
      </c>
      <c r="BF231" s="350">
        <f>INDEX('NOx &amp; CO2'!$T$6:$W$10,MATCH($C231,'NOx &amp; CO2'!$R$6:$R$10,1),MATCH(BF$215,'NOx &amp; CO2'!$T$5:$W$5,1))*BE231</f>
        <v>1.4200000000000008E-2</v>
      </c>
      <c r="BG231" s="350">
        <f>INDEX('NOx &amp; CO2'!$T$6:$W$10,MATCH($C231,'NOx &amp; CO2'!$R$6:$R$10,1),MATCH(BG$215,'NOx &amp; CO2'!$T$5:$W$5,1))*BF231</f>
        <v>1.4200000000000008E-2</v>
      </c>
      <c r="BH231" s="350">
        <f>INDEX('NOx &amp; CO2'!$T$6:$W$10,MATCH($C231,'NOx &amp; CO2'!$R$6:$R$10,1),MATCH(BH$215,'NOx &amp; CO2'!$T$5:$W$5,1))*BG231</f>
        <v>1.4200000000000008E-2</v>
      </c>
      <c r="BI231" s="350">
        <f>INDEX('NOx &amp; CO2'!$T$6:$W$10,MATCH($C231,'NOx &amp; CO2'!$R$6:$R$10,1),MATCH(BI$215,'NOx &amp; CO2'!$T$5:$W$5,1))*BH231</f>
        <v>1.4200000000000008E-2</v>
      </c>
      <c r="BJ231" s="350">
        <f>INDEX('NOx &amp; CO2'!$T$6:$W$10,MATCH($C231,'NOx &amp; CO2'!$R$6:$R$10,1),MATCH(BJ$215,'NOx &amp; CO2'!$T$5:$W$5,1))*BI231</f>
        <v>1.4200000000000008E-2</v>
      </c>
      <c r="BK231" s="350">
        <f>INDEX('NOx &amp; CO2'!$T$6:$W$10,MATCH($C231,'NOx &amp; CO2'!$R$6:$R$10,1),MATCH(BK$215,'NOx &amp; CO2'!$T$5:$W$5,1))*BJ231</f>
        <v>1.4200000000000008E-2</v>
      </c>
      <c r="BL231" s="350">
        <f>INDEX('NOx &amp; CO2'!$T$6:$W$10,MATCH($C231,'NOx &amp; CO2'!$R$6:$R$10,1),MATCH(BL$215,'NOx &amp; CO2'!$T$5:$W$5,1))*BK231</f>
        <v>1.4200000000000008E-2</v>
      </c>
      <c r="BM231" s="350">
        <f>INDEX('NOx &amp; CO2'!$T$6:$W$10,MATCH($C231,'NOx &amp; CO2'!$R$6:$R$10,1),MATCH(BM$215,'NOx &amp; CO2'!$T$5:$W$5,1))*BL231</f>
        <v>1.4200000000000008E-2</v>
      </c>
      <c r="BN231" s="350">
        <f>INDEX('NOx &amp; CO2'!$T$6:$W$10,MATCH($C231,'NOx &amp; CO2'!$R$6:$R$10,1),MATCH(BN$215,'NOx &amp; CO2'!$T$5:$W$5,1))*BM231</f>
        <v>1.4200000000000008E-2</v>
      </c>
      <c r="BO231" s="350">
        <f>INDEX('NOx &amp; CO2'!$T$6:$W$10,MATCH($C231,'NOx &amp; CO2'!$R$6:$R$10,1),MATCH(BO$215,'NOx &amp; CO2'!$T$5:$W$5,1))*BN231</f>
        <v>1.4200000000000008E-2</v>
      </c>
      <c r="BP231" s="350">
        <f>INDEX('NOx &amp; CO2'!$T$6:$W$10,MATCH($C231,'NOx &amp; CO2'!$R$6:$R$10,1),MATCH(BP$215,'NOx &amp; CO2'!$T$5:$W$5,1))*BO231</f>
        <v>1.4200000000000008E-2</v>
      </c>
      <c r="BQ231" s="350">
        <f>INDEX('NOx &amp; CO2'!$T$6:$W$10,MATCH($C231,'NOx &amp; CO2'!$R$6:$R$10,1),MATCH(BQ$215,'NOx &amp; CO2'!$T$5:$W$5,1))*BP231</f>
        <v>1.4200000000000008E-2</v>
      </c>
      <c r="BR231" s="350">
        <f>INDEX('NOx &amp; CO2'!$T$6:$W$10,MATCH($C231,'NOx &amp; CO2'!$R$6:$R$10,1),MATCH(BR$215,'NOx &amp; CO2'!$T$5:$W$5,1))*BQ231</f>
        <v>1.4200000000000008E-2</v>
      </c>
      <c r="BS231" s="350">
        <f>INDEX('NOx &amp; CO2'!$T$6:$W$10,MATCH($C231,'NOx &amp; CO2'!$R$6:$R$10,1),MATCH(BS$215,'NOx &amp; CO2'!$T$5:$W$5,1))*BR231</f>
        <v>1.4200000000000008E-2</v>
      </c>
      <c r="BT231" s="350">
        <f>INDEX('NOx &amp; CO2'!$T$6:$W$10,MATCH($C231,'NOx &amp; CO2'!$R$6:$R$10,1),MATCH(BT$215,'NOx &amp; CO2'!$T$5:$W$5,1))*BS231</f>
        <v>1.4200000000000008E-2</v>
      </c>
      <c r="BU231" s="350">
        <f>INDEX('NOx &amp; CO2'!$T$6:$W$10,MATCH($C231,'NOx &amp; CO2'!$R$6:$R$10,1),MATCH(BU$215,'NOx &amp; CO2'!$T$5:$W$5,1))*BT231</f>
        <v>1.4200000000000008E-2</v>
      </c>
      <c r="BV231" s="350">
        <f>INDEX('NOx &amp; CO2'!$T$6:$W$10,MATCH($C231,'NOx &amp; CO2'!$R$6:$R$10,1),MATCH(BV$215,'NOx &amp; CO2'!$T$5:$W$5,1))*BU231</f>
        <v>1.4200000000000008E-2</v>
      </c>
      <c r="BW231" s="350">
        <f>INDEX('NOx &amp; CO2'!$T$6:$W$10,MATCH($C231,'NOx &amp; CO2'!$R$6:$R$10,1),MATCH(BW$215,'NOx &amp; CO2'!$T$5:$W$5,1))*BV231</f>
        <v>1.4200000000000008E-2</v>
      </c>
      <c r="BX231" s="350">
        <f>INDEX('NOx &amp; CO2'!$T$6:$W$10,MATCH($C231,'NOx &amp; CO2'!$R$6:$R$10,1),MATCH(BX$215,'NOx &amp; CO2'!$T$5:$W$5,1))*BW231</f>
        <v>1.4200000000000008E-2</v>
      </c>
      <c r="BY231" s="350">
        <f>INDEX('NOx &amp; CO2'!$T$6:$W$10,MATCH($C231,'NOx &amp; CO2'!$R$6:$R$10,1),MATCH(BY$215,'NOx &amp; CO2'!$T$5:$W$5,1))*BX231</f>
        <v>1.4200000000000008E-2</v>
      </c>
      <c r="BZ231" s="350">
        <f>INDEX('NOx &amp; CO2'!$T$6:$W$10,MATCH($C231,'NOx &amp; CO2'!$R$6:$R$10,1),MATCH(BZ$215,'NOx &amp; CO2'!$T$5:$W$5,1))*BY231</f>
        <v>1.4200000000000008E-2</v>
      </c>
      <c r="CA231" s="350">
        <f>INDEX('NOx &amp; CO2'!$T$6:$W$10,MATCH($C231,'NOx &amp; CO2'!$R$6:$R$10,1),MATCH(CA$215,'NOx &amp; CO2'!$T$5:$W$5,1))*BZ231</f>
        <v>1.4200000000000008E-2</v>
      </c>
      <c r="CB231" s="350">
        <f>INDEX('NOx &amp; CO2'!$T$6:$W$10,MATCH($C231,'NOx &amp; CO2'!$R$6:$R$10,1),MATCH(CB$215,'NOx &amp; CO2'!$T$5:$W$5,1))*CA231</f>
        <v>1.4200000000000008E-2</v>
      </c>
      <c r="CC231" s="350">
        <f>INDEX('NOx &amp; CO2'!$T$6:$W$10,MATCH($C231,'NOx &amp; CO2'!$R$6:$R$10,1),MATCH(CC$215,'NOx &amp; CO2'!$T$5:$W$5,1))*CB231</f>
        <v>1.4200000000000008E-2</v>
      </c>
      <c r="CD231" s="350">
        <f>INDEX('NOx &amp; CO2'!$T$6:$W$10,MATCH($C231,'NOx &amp; CO2'!$R$6:$R$10,1),MATCH(CD$215,'NOx &amp; CO2'!$T$5:$W$5,1))*CC231</f>
        <v>1.4200000000000008E-2</v>
      </c>
      <c r="CE231" s="350">
        <f>INDEX('NOx &amp; CO2'!$T$6:$W$10,MATCH($C231,'NOx &amp; CO2'!$R$6:$R$10,1),MATCH(CE$215,'NOx &amp; CO2'!$T$5:$W$5,1))*CD231</f>
        <v>1.4200000000000008E-2</v>
      </c>
      <c r="CF231" s="350">
        <f>INDEX('NOx &amp; CO2'!$T$6:$W$10,MATCH($C231,'NOx &amp; CO2'!$R$6:$R$10,1),MATCH(CF$215,'NOx &amp; CO2'!$T$5:$W$5,1))*CE231</f>
        <v>1.4200000000000008E-2</v>
      </c>
      <c r="CG231" s="350">
        <f>INDEX('NOx &amp; CO2'!$T$6:$W$10,MATCH($C231,'NOx &amp; CO2'!$R$6:$R$10,1),MATCH(CG$215,'NOx &amp; CO2'!$T$5:$W$5,1))*CF231</f>
        <v>1.4200000000000008E-2</v>
      </c>
      <c r="CH231" s="350">
        <f>INDEX('NOx &amp; CO2'!$T$6:$W$10,MATCH($C231,'NOx &amp; CO2'!$R$6:$R$10,1),MATCH(CH$215,'NOx &amp; CO2'!$T$5:$W$5,1))*CG231</f>
        <v>1.4200000000000008E-2</v>
      </c>
      <c r="CI231" s="350">
        <f>INDEX('NOx &amp; CO2'!$T$6:$W$10,MATCH($C231,'NOx &amp; CO2'!$R$6:$R$10,1),MATCH(CI$215,'NOx &amp; CO2'!$T$5:$W$5,1))*CH231</f>
        <v>1.4200000000000008E-2</v>
      </c>
      <c r="CJ231" s="350">
        <f>INDEX('NOx &amp; CO2'!$T$6:$W$10,MATCH($C231,'NOx &amp; CO2'!$R$6:$R$10,1),MATCH(CJ$215,'NOx &amp; CO2'!$T$5:$W$5,1))*CI231</f>
        <v>1.4200000000000008E-2</v>
      </c>
      <c r="CK231" s="350">
        <f>INDEX('NOx &amp; CO2'!$T$6:$W$10,MATCH($C231,'NOx &amp; CO2'!$R$6:$R$10,1),MATCH(CK$215,'NOx &amp; CO2'!$T$5:$W$5,1))*CJ231</f>
        <v>1.4200000000000008E-2</v>
      </c>
      <c r="CL231" s="350">
        <f>INDEX('NOx &amp; CO2'!$T$6:$W$10,MATCH($C231,'NOx &amp; CO2'!$R$6:$R$10,1),MATCH(CL$215,'NOx &amp; CO2'!$T$5:$W$5,1))*CK231</f>
        <v>1.4200000000000008E-2</v>
      </c>
      <c r="CM231" s="350">
        <f>INDEX('NOx &amp; CO2'!$T$6:$W$10,MATCH($C231,'NOx &amp; CO2'!$R$6:$R$10,1),MATCH(CM$215,'NOx &amp; CO2'!$T$5:$W$5,1))*CL231</f>
        <v>1.4200000000000008E-2</v>
      </c>
      <c r="CN231" s="350">
        <f>INDEX('NOx &amp; CO2'!$T$6:$W$10,MATCH($C231,'NOx &amp; CO2'!$R$6:$R$10,1),MATCH(CN$215,'NOx &amp; CO2'!$T$5:$W$5,1))*CM231</f>
        <v>1.4200000000000008E-2</v>
      </c>
      <c r="CO231" s="350">
        <f>INDEX('NOx &amp; CO2'!$T$6:$W$10,MATCH($C231,'NOx &amp; CO2'!$R$6:$R$10,1),MATCH(CO$215,'NOx &amp; CO2'!$T$5:$W$5,1))*CN231</f>
        <v>1.4200000000000008E-2</v>
      </c>
      <c r="CP231" s="350">
        <f>INDEX('NOx &amp; CO2'!$T$6:$W$10,MATCH($C231,'NOx &amp; CO2'!$R$6:$R$10,1),MATCH(CP$215,'NOx &amp; CO2'!$T$5:$W$5,1))*CO231</f>
        <v>1.4200000000000008E-2</v>
      </c>
      <c r="CQ231" s="350">
        <f>INDEX('NOx &amp; CO2'!$T$6:$W$10,MATCH($C231,'NOx &amp; CO2'!$R$6:$R$10,1),MATCH(CQ$215,'NOx &amp; CO2'!$T$5:$W$5,1))*CP231</f>
        <v>1.4200000000000008E-2</v>
      </c>
      <c r="CR231" s="350">
        <f>INDEX('NOx &amp; CO2'!$T$6:$W$10,MATCH($C231,'NOx &amp; CO2'!$R$6:$R$10,1),MATCH(CR$215,'NOx &amp; CO2'!$T$5:$W$5,1))*CQ231</f>
        <v>1.4200000000000008E-2</v>
      </c>
      <c r="CS231" s="350">
        <f>INDEX('NOx &amp; CO2'!$T$6:$W$10,MATCH($C231,'NOx &amp; CO2'!$R$6:$R$10,1),MATCH(CS$215,'NOx &amp; CO2'!$T$5:$W$5,1))*CR231</f>
        <v>1.4200000000000008E-2</v>
      </c>
    </row>
    <row r="232" spans="1:97" s="337" customFormat="1" x14ac:dyDescent="0.25">
      <c r="A232" s="337">
        <f t="shared" ref="A232:C232" si="353">A171</f>
        <v>0</v>
      </c>
      <c r="B232" s="337" t="str">
        <f t="shared" si="353"/>
        <v>0 0</v>
      </c>
      <c r="C232" s="344">
        <f t="shared" si="353"/>
        <v>0</v>
      </c>
      <c r="D232" s="567">
        <f>INDEX('NOx &amp; CO2'!$E$6:$I$10,MATCH($C232,'NOx &amp; CO2'!$C$6:$C$10,1),MATCH(D$78,'NOx &amp; CO2'!$E$5:$H$5,1))</f>
        <v>7.17E-2</v>
      </c>
      <c r="E232" s="567">
        <f>INDEX('NOx &amp; CO2'!$T$6:$W$10,MATCH($C232,'NOx &amp; CO2'!$R$6:$R$10,1),MATCH(E$215,'NOx &amp; CO2'!$T$5:$W$5,1))*D232</f>
        <v>6.8558723496039697E-2</v>
      </c>
      <c r="F232" s="567">
        <f>INDEX('NOx &amp; CO2'!$T$6:$W$10,MATCH($C232,'NOx &amp; CO2'!$R$6:$R$10,1),MATCH(F$215,'NOx &amp; CO2'!$T$5:$W$5,1))*E232</f>
        <v>6.5555070675124491E-2</v>
      </c>
      <c r="G232" s="567">
        <f>INDEX('NOx &amp; CO2'!$T$6:$W$10,MATCH($C232,'NOx &amp; CO2'!$R$6:$R$10,1),MATCH(G$215,'NOx &amp; CO2'!$T$5:$W$5,1))*F232</f>
        <v>6.2683012052708514E-2</v>
      </c>
      <c r="H232" s="567">
        <f>INDEX('NOx &amp; CO2'!$T$6:$W$10,MATCH($C232,'NOx &amp; CO2'!$R$6:$R$10,1),MATCH(H$215,'NOx &amp; CO2'!$T$5:$W$5,1))*G232</f>
        <v>5.9936782304331478E-2</v>
      </c>
      <c r="I232" s="567">
        <f>INDEX('NOx &amp; CO2'!$T$6:$W$10,MATCH($C232,'NOx &amp; CO2'!$R$6:$R$10,1),MATCH(I$215,'NOx &amp; CO2'!$T$5:$W$5,1))*H232</f>
        <v>5.7310868692398702E-2</v>
      </c>
      <c r="J232" s="567">
        <f>INDEX('NOx &amp; CO2'!$T$6:$W$10,MATCH($C232,'NOx &amp; CO2'!$R$6:$R$10,1),MATCH(J$215,'NOx &amp; CO2'!$T$5:$W$5,1))*I232</f>
        <v>5.4800000000000008E-2</v>
      </c>
      <c r="K232" s="567">
        <f>INDEX('NOx &amp; CO2'!$T$6:$W$10,MATCH($C232,'NOx &amp; CO2'!$R$6:$R$10,1),MATCH(K$215,'NOx &amp; CO2'!$T$5:$W$5,1))*J232</f>
        <v>5.268069525177068E-2</v>
      </c>
      <c r="L232" s="567">
        <f>INDEX('NOx &amp; CO2'!$T$6:$W$10,MATCH($C232,'NOx &amp; CO2'!$R$6:$R$10,1),MATCH(L$215,'NOx &amp; CO2'!$T$5:$W$5,1))*K232</f>
        <v>5.0643351317699516E-2</v>
      </c>
      <c r="M232" s="567">
        <f>INDEX('NOx &amp; CO2'!$T$6:$W$10,MATCH($C232,'NOx &amp; CO2'!$R$6:$R$10,1),MATCH(M$215,'NOx &amp; CO2'!$T$5:$W$5,1))*L232</f>
        <v>4.8684798490804503E-2</v>
      </c>
      <c r="N232" s="567">
        <f>INDEX('NOx &amp; CO2'!$T$6:$W$10,MATCH($C232,'NOx &amp; CO2'!$R$6:$R$10,1),MATCH(N$215,'NOx &amp; CO2'!$T$5:$W$5,1))*M232</f>
        <v>4.6801989647590088E-2</v>
      </c>
      <c r="O232" s="567">
        <f>INDEX('NOx &amp; CO2'!$T$6:$W$10,MATCH($C232,'NOx &amp; CO2'!$R$6:$R$10,1),MATCH(O$215,'NOx &amp; CO2'!$T$5:$W$5,1))*N232</f>
        <v>4.4991995507321518E-2</v>
      </c>
      <c r="P232" s="567">
        <f>INDEX('NOx &amp; CO2'!$T$6:$W$10,MATCH($C232,'NOx &amp; CO2'!$R$6:$R$10,1),MATCH(P$215,'NOx &amp; CO2'!$T$5:$W$5,1))*O232</f>
        <v>4.3252000074639418E-2</v>
      </c>
      <c r="Q232" s="567">
        <f>INDEX('NOx &amp; CO2'!$T$6:$W$10,MATCH($C232,'NOx &amp; CO2'!$R$6:$R$10,1),MATCH(Q$215,'NOx &amp; CO2'!$T$5:$W$5,1))*P232</f>
        <v>4.1579296258424117E-2</v>
      </c>
      <c r="R232" s="567">
        <f>INDEX('NOx &amp; CO2'!$T$6:$W$10,MATCH($C232,'NOx &amp; CO2'!$R$6:$R$10,1),MATCH(R$215,'NOx &amp; CO2'!$T$5:$W$5,1))*Q232</f>
        <v>3.9971281660093602E-2</v>
      </c>
      <c r="S232" s="567">
        <f>INDEX('NOx &amp; CO2'!$T$6:$W$10,MATCH($C232,'NOx &amp; CO2'!$R$6:$R$10,1),MATCH(S$215,'NOx &amp; CO2'!$T$5:$W$5,1))*R232</f>
        <v>3.8425454524782507E-2</v>
      </c>
      <c r="T232" s="567">
        <f>INDEX('NOx &amp; CO2'!$T$6:$W$10,MATCH($C232,'NOx &amp; CO2'!$R$6:$R$10,1),MATCH(T$215,'NOx &amp; CO2'!$T$5:$W$5,1))*S232</f>
        <v>3.6939409849102912E-2</v>
      </c>
      <c r="U232" s="567">
        <f>INDEX('NOx &amp; CO2'!$T$6:$W$10,MATCH($C232,'NOx &amp; CO2'!$R$6:$R$10,1),MATCH(U$215,'NOx &amp; CO2'!$T$5:$W$5,1))*T232</f>
        <v>3.5510835639431505E-2</v>
      </c>
      <c r="V232" s="567">
        <f>INDEX('NOx &amp; CO2'!$T$6:$W$10,MATCH($C232,'NOx &amp; CO2'!$R$6:$R$10,1),MATCH(V$215,'NOx &amp; CO2'!$T$5:$W$5,1))*U232</f>
        <v>3.4137509314901608E-2</v>
      </c>
      <c r="W232" s="567">
        <f>INDEX('NOx &amp; CO2'!$T$6:$W$10,MATCH($C232,'NOx &amp; CO2'!$R$6:$R$10,1),MATCH(W$215,'NOx &amp; CO2'!$T$5:$W$5,1))*V232</f>
        <v>3.2817294249503907E-2</v>
      </c>
      <c r="X232" s="567">
        <f>INDEX('NOx &amp; CO2'!$T$6:$W$10,MATCH($C232,'NOx &amp; CO2'!$R$6:$R$10,1),MATCH(X$215,'NOx &amp; CO2'!$T$5:$W$5,1))*W232</f>
        <v>3.1548136447916084E-2</v>
      </c>
      <c r="Y232" s="567">
        <f>INDEX('NOx &amp; CO2'!$T$6:$W$10,MATCH($C232,'NOx &amp; CO2'!$R$6:$R$10,1),MATCH(Y$215,'NOx &amp; CO2'!$T$5:$W$5,1))*X232</f>
        <v>3.0328061349889527E-2</v>
      </c>
      <c r="Z232" s="567">
        <f>INDEX('NOx &amp; CO2'!$T$6:$W$10,MATCH($C232,'NOx &amp; CO2'!$R$6:$R$10,1),MATCH(Z$215,'NOx &amp; CO2'!$T$5:$W$5,1))*Y232</f>
        <v>2.9155170758221438E-2</v>
      </c>
      <c r="AA232" s="567">
        <f>INDEX('NOx &amp; CO2'!$T$6:$W$10,MATCH($C232,'NOx &amp; CO2'!$R$6:$R$10,1),MATCH(AA$215,'NOx &amp; CO2'!$T$5:$W$5,1))*Z232</f>
        <v>2.8027639885532835E-2</v>
      </c>
      <c r="AB232" s="567">
        <f>INDEX('NOx &amp; CO2'!$T$6:$W$10,MATCH($C232,'NOx &amp; CO2'!$R$6:$R$10,1),MATCH(AB$215,'NOx &amp; CO2'!$T$5:$W$5,1))*AA232</f>
        <v>2.6943714515257809E-2</v>
      </c>
      <c r="AC232" s="567">
        <f>INDEX('NOx &amp; CO2'!$T$6:$W$10,MATCH($C232,'NOx &amp; CO2'!$R$6:$R$10,1),MATCH(AC$215,'NOx &amp; CO2'!$T$5:$W$5,1))*AB232</f>
        <v>2.5901708272427128E-2</v>
      </c>
      <c r="AD232" s="350">
        <f>INDEX('NOx &amp; CO2'!$T$6:$W$10,MATCH($C232,'NOx &amp; CO2'!$R$6:$R$10,1),MATCH(AD$215,'NOx &amp; CO2'!$T$5:$W$5,1))*AC232</f>
        <v>2.4900000000000019E-2</v>
      </c>
      <c r="AE232" s="350">
        <f>INDEX('NOx &amp; CO2'!$T$6:$W$10,MATCH($C232,'NOx &amp; CO2'!$R$6:$R$10,1),MATCH(AE$215,'NOx &amp; CO2'!$T$5:$W$5,1))*AD232</f>
        <v>2.4210502134589099E-2</v>
      </c>
      <c r="AF232" s="350">
        <f>INDEX('NOx &amp; CO2'!$T$6:$W$10,MATCH($C232,'NOx &amp; CO2'!$R$6:$R$10,1),MATCH(AF$215,'NOx &amp; CO2'!$T$5:$W$5,1))*AE232</f>
        <v>2.3540096932086061E-2</v>
      </c>
      <c r="AG232" s="350">
        <f>INDEX('NOx &amp; CO2'!$T$6:$W$10,MATCH($C232,'NOx &amp; CO2'!$R$6:$R$10,1),MATCH(AG$215,'NOx &amp; CO2'!$T$5:$W$5,1))*AF232</f>
        <v>2.2888255703723031E-2</v>
      </c>
      <c r="AH232" s="350">
        <f>INDEX('NOx &amp; CO2'!$T$6:$W$10,MATCH($C232,'NOx &amp; CO2'!$R$6:$R$10,1),MATCH(AH$215,'NOx &amp; CO2'!$T$5:$W$5,1))*AG232</f>
        <v>2.2254464400482215E-2</v>
      </c>
      <c r="AI232" s="350">
        <f>INDEX('NOx &amp; CO2'!$T$6:$W$10,MATCH($C232,'NOx &amp; CO2'!$R$6:$R$10,1),MATCH(AI$215,'NOx &amp; CO2'!$T$5:$W$5,1))*AH232</f>
        <v>2.1638223207711301E-2</v>
      </c>
      <c r="AJ232" s="350">
        <f>INDEX('NOx &amp; CO2'!$T$6:$W$10,MATCH($C232,'NOx &amp; CO2'!$R$6:$R$10,1),MATCH(AJ$215,'NOx &amp; CO2'!$T$5:$W$5,1))*AI232</f>
        <v>2.1039046150964236E-2</v>
      </c>
      <c r="AK232" s="350">
        <f>INDEX('NOx &amp; CO2'!$T$6:$W$10,MATCH($C232,'NOx &amp; CO2'!$R$6:$R$10,1),MATCH(AK$215,'NOx &amp; CO2'!$T$5:$W$5,1))*AJ232</f>
        <v>2.0456460712756541E-2</v>
      </c>
      <c r="AL232" s="350">
        <f>INDEX('NOx &amp; CO2'!$T$6:$W$10,MATCH($C232,'NOx &amp; CO2'!$R$6:$R$10,1),MATCH(AL$215,'NOx &amp; CO2'!$T$5:$W$5,1))*AK232</f>
        <v>1.9890007459932926E-2</v>
      </c>
      <c r="AM232" s="350">
        <f>INDEX('NOx &amp; CO2'!$T$6:$W$10,MATCH($C232,'NOx &amp; CO2'!$R$6:$R$10,1),MATCH(AM$215,'NOx &amp; CO2'!$T$5:$W$5,1))*AL232</f>
        <v>1.9339239681353367E-2</v>
      </c>
      <c r="AN232" s="350">
        <f>INDEX('NOx &amp; CO2'!$T$6:$W$10,MATCH($C232,'NOx &amp; CO2'!$R$6:$R$10,1),MATCH(AN$215,'NOx &amp; CO2'!$T$5:$W$5,1))*AM232</f>
        <v>1.8803723035611869E-2</v>
      </c>
      <c r="AO232" s="350">
        <f>INDEX('NOx &amp; CO2'!$T$6:$W$10,MATCH($C232,'NOx &amp; CO2'!$R$6:$R$10,1),MATCH(AO$215,'NOx &amp; CO2'!$T$5:$W$5,1))*AN232</f>
        <v>1.8283035208510164E-2</v>
      </c>
      <c r="AP232" s="350">
        <f>INDEX('NOx &amp; CO2'!$T$6:$W$10,MATCH($C232,'NOx &amp; CO2'!$R$6:$R$10,1),MATCH(AP$215,'NOx &amp; CO2'!$T$5:$W$5,1))*AO232</f>
        <v>1.777676558001617E-2</v>
      </c>
      <c r="AQ232" s="350">
        <f>INDEX('NOx &amp; CO2'!$T$6:$W$10,MATCH($C232,'NOx &amp; CO2'!$R$6:$R$10,1),MATCH(AQ$215,'NOx &amp; CO2'!$T$5:$W$5,1))*AP232</f>
        <v>1.7284514900444626E-2</v>
      </c>
      <c r="AR232" s="350">
        <f>INDEX('NOx &amp; CO2'!$T$6:$W$10,MATCH($C232,'NOx &amp; CO2'!$R$6:$R$10,1),MATCH(AR$215,'NOx &amp; CO2'!$T$5:$W$5,1))*AQ232</f>
        <v>1.6805894975604474E-2</v>
      </c>
      <c r="AS232" s="350">
        <f>INDEX('NOx &amp; CO2'!$T$6:$W$10,MATCH($C232,'NOx &amp; CO2'!$R$6:$R$10,1),MATCH(AS$215,'NOx &amp; CO2'!$T$5:$W$5,1))*AR232</f>
        <v>1.6340528360664741E-2</v>
      </c>
      <c r="AT232" s="350">
        <f>INDEX('NOx &amp; CO2'!$T$6:$W$10,MATCH($C232,'NOx &amp; CO2'!$R$6:$R$10,1),MATCH(AT$215,'NOx &amp; CO2'!$T$5:$W$5,1))*AS232</f>
        <v>1.5888048062497474E-2</v>
      </c>
      <c r="AU232" s="350">
        <f>INDEX('NOx &amp; CO2'!$T$6:$W$10,MATCH($C232,'NOx &amp; CO2'!$R$6:$R$10,1),MATCH(AU$215,'NOx &amp; CO2'!$T$5:$W$5,1))*AT232</f>
        <v>1.5448097250263013E-2</v>
      </c>
      <c r="AV232" s="350">
        <f>INDEX('NOx &amp; CO2'!$T$6:$W$10,MATCH($C232,'NOx &amp; CO2'!$R$6:$R$10,1),MATCH(AV$215,'NOx &amp; CO2'!$T$5:$W$5,1))*AU232</f>
        <v>1.5020328974009333E-2</v>
      </c>
      <c r="AW232" s="350">
        <f>INDEX('NOx &amp; CO2'!$T$6:$W$10,MATCH($C232,'NOx &amp; CO2'!$R$6:$R$10,1),MATCH(AW$215,'NOx &amp; CO2'!$T$5:$W$5,1))*AV232</f>
        <v>1.4604405891063581E-2</v>
      </c>
      <c r="AX232" s="350">
        <f>INDEX('NOx &amp; CO2'!$T$6:$W$10,MATCH($C232,'NOx &amp; CO2'!$R$6:$R$10,1),MATCH(AX$215,'NOx &amp; CO2'!$T$5:$W$5,1))*AW232</f>
        <v>1.4200000000000008E-2</v>
      </c>
      <c r="AY232" s="350">
        <f>INDEX('NOx &amp; CO2'!$T$6:$W$10,MATCH($C232,'NOx &amp; CO2'!$R$6:$R$10,1),MATCH(AY$215,'NOx &amp; CO2'!$T$5:$W$5,1))*AX232</f>
        <v>1.4200000000000008E-2</v>
      </c>
      <c r="AZ232" s="350">
        <f>INDEX('NOx &amp; CO2'!$T$6:$W$10,MATCH($C232,'NOx &amp; CO2'!$R$6:$R$10,1),MATCH(AZ$215,'NOx &amp; CO2'!$T$5:$W$5,1))*AY232</f>
        <v>1.4200000000000008E-2</v>
      </c>
      <c r="BA232" s="350">
        <f>INDEX('NOx &amp; CO2'!$T$6:$W$10,MATCH($C232,'NOx &amp; CO2'!$R$6:$R$10,1),MATCH(BA$215,'NOx &amp; CO2'!$T$5:$W$5,1))*AZ232</f>
        <v>1.4200000000000008E-2</v>
      </c>
      <c r="BB232" s="350">
        <f>INDEX('NOx &amp; CO2'!$T$6:$W$10,MATCH($C232,'NOx &amp; CO2'!$R$6:$R$10,1),MATCH(BB$215,'NOx &amp; CO2'!$T$5:$W$5,1))*BA232</f>
        <v>1.4200000000000008E-2</v>
      </c>
      <c r="BC232" s="350">
        <f>INDEX('NOx &amp; CO2'!$T$6:$W$10,MATCH($C232,'NOx &amp; CO2'!$R$6:$R$10,1),MATCH(BC$215,'NOx &amp; CO2'!$T$5:$W$5,1))*BB232</f>
        <v>1.4200000000000008E-2</v>
      </c>
      <c r="BD232" s="350">
        <f>INDEX('NOx &amp; CO2'!$T$6:$W$10,MATCH($C232,'NOx &amp; CO2'!$R$6:$R$10,1),MATCH(BD$215,'NOx &amp; CO2'!$T$5:$W$5,1))*BC232</f>
        <v>1.4200000000000008E-2</v>
      </c>
      <c r="BE232" s="350">
        <f>INDEX('NOx &amp; CO2'!$T$6:$W$10,MATCH($C232,'NOx &amp; CO2'!$R$6:$R$10,1),MATCH(BE$215,'NOx &amp; CO2'!$T$5:$W$5,1))*BD232</f>
        <v>1.4200000000000008E-2</v>
      </c>
      <c r="BF232" s="350">
        <f>INDEX('NOx &amp; CO2'!$T$6:$W$10,MATCH($C232,'NOx &amp; CO2'!$R$6:$R$10,1),MATCH(BF$215,'NOx &amp; CO2'!$T$5:$W$5,1))*BE232</f>
        <v>1.4200000000000008E-2</v>
      </c>
      <c r="BG232" s="350">
        <f>INDEX('NOx &amp; CO2'!$T$6:$W$10,MATCH($C232,'NOx &amp; CO2'!$R$6:$R$10,1),MATCH(BG$215,'NOx &amp; CO2'!$T$5:$W$5,1))*BF232</f>
        <v>1.4200000000000008E-2</v>
      </c>
      <c r="BH232" s="350">
        <f>INDEX('NOx &amp; CO2'!$T$6:$W$10,MATCH($C232,'NOx &amp; CO2'!$R$6:$R$10,1),MATCH(BH$215,'NOx &amp; CO2'!$T$5:$W$5,1))*BG232</f>
        <v>1.4200000000000008E-2</v>
      </c>
      <c r="BI232" s="350">
        <f>INDEX('NOx &amp; CO2'!$T$6:$W$10,MATCH($C232,'NOx &amp; CO2'!$R$6:$R$10,1),MATCH(BI$215,'NOx &amp; CO2'!$T$5:$W$5,1))*BH232</f>
        <v>1.4200000000000008E-2</v>
      </c>
      <c r="BJ232" s="350">
        <f>INDEX('NOx &amp; CO2'!$T$6:$W$10,MATCH($C232,'NOx &amp; CO2'!$R$6:$R$10,1),MATCH(BJ$215,'NOx &amp; CO2'!$T$5:$W$5,1))*BI232</f>
        <v>1.4200000000000008E-2</v>
      </c>
      <c r="BK232" s="350">
        <f>INDEX('NOx &amp; CO2'!$T$6:$W$10,MATCH($C232,'NOx &amp; CO2'!$R$6:$R$10,1),MATCH(BK$215,'NOx &amp; CO2'!$T$5:$W$5,1))*BJ232</f>
        <v>1.4200000000000008E-2</v>
      </c>
      <c r="BL232" s="350">
        <f>INDEX('NOx &amp; CO2'!$T$6:$W$10,MATCH($C232,'NOx &amp; CO2'!$R$6:$R$10,1),MATCH(BL$215,'NOx &amp; CO2'!$T$5:$W$5,1))*BK232</f>
        <v>1.4200000000000008E-2</v>
      </c>
      <c r="BM232" s="350">
        <f>INDEX('NOx &amp; CO2'!$T$6:$W$10,MATCH($C232,'NOx &amp; CO2'!$R$6:$R$10,1),MATCH(BM$215,'NOx &amp; CO2'!$T$5:$W$5,1))*BL232</f>
        <v>1.4200000000000008E-2</v>
      </c>
      <c r="BN232" s="350">
        <f>INDEX('NOx &amp; CO2'!$T$6:$W$10,MATCH($C232,'NOx &amp; CO2'!$R$6:$R$10,1),MATCH(BN$215,'NOx &amp; CO2'!$T$5:$W$5,1))*BM232</f>
        <v>1.4200000000000008E-2</v>
      </c>
      <c r="BO232" s="350">
        <f>INDEX('NOx &amp; CO2'!$T$6:$W$10,MATCH($C232,'NOx &amp; CO2'!$R$6:$R$10,1),MATCH(BO$215,'NOx &amp; CO2'!$T$5:$W$5,1))*BN232</f>
        <v>1.4200000000000008E-2</v>
      </c>
      <c r="BP232" s="350">
        <f>INDEX('NOx &amp; CO2'!$T$6:$W$10,MATCH($C232,'NOx &amp; CO2'!$R$6:$R$10,1),MATCH(BP$215,'NOx &amp; CO2'!$T$5:$W$5,1))*BO232</f>
        <v>1.4200000000000008E-2</v>
      </c>
      <c r="BQ232" s="350">
        <f>INDEX('NOx &amp; CO2'!$T$6:$W$10,MATCH($C232,'NOx &amp; CO2'!$R$6:$R$10,1),MATCH(BQ$215,'NOx &amp; CO2'!$T$5:$W$5,1))*BP232</f>
        <v>1.4200000000000008E-2</v>
      </c>
      <c r="BR232" s="350">
        <f>INDEX('NOx &amp; CO2'!$T$6:$W$10,MATCH($C232,'NOx &amp; CO2'!$R$6:$R$10,1),MATCH(BR$215,'NOx &amp; CO2'!$T$5:$W$5,1))*BQ232</f>
        <v>1.4200000000000008E-2</v>
      </c>
      <c r="BS232" s="350">
        <f>INDEX('NOx &amp; CO2'!$T$6:$W$10,MATCH($C232,'NOx &amp; CO2'!$R$6:$R$10,1),MATCH(BS$215,'NOx &amp; CO2'!$T$5:$W$5,1))*BR232</f>
        <v>1.4200000000000008E-2</v>
      </c>
      <c r="BT232" s="350">
        <f>INDEX('NOx &amp; CO2'!$T$6:$W$10,MATCH($C232,'NOx &amp; CO2'!$R$6:$R$10,1),MATCH(BT$215,'NOx &amp; CO2'!$T$5:$W$5,1))*BS232</f>
        <v>1.4200000000000008E-2</v>
      </c>
      <c r="BU232" s="350">
        <f>INDEX('NOx &amp; CO2'!$T$6:$W$10,MATCH($C232,'NOx &amp; CO2'!$R$6:$R$10,1),MATCH(BU$215,'NOx &amp; CO2'!$T$5:$W$5,1))*BT232</f>
        <v>1.4200000000000008E-2</v>
      </c>
      <c r="BV232" s="350">
        <f>INDEX('NOx &amp; CO2'!$T$6:$W$10,MATCH($C232,'NOx &amp; CO2'!$R$6:$R$10,1),MATCH(BV$215,'NOx &amp; CO2'!$T$5:$W$5,1))*BU232</f>
        <v>1.4200000000000008E-2</v>
      </c>
      <c r="BW232" s="350">
        <f>INDEX('NOx &amp; CO2'!$T$6:$W$10,MATCH($C232,'NOx &amp; CO2'!$R$6:$R$10,1),MATCH(BW$215,'NOx &amp; CO2'!$T$5:$W$5,1))*BV232</f>
        <v>1.4200000000000008E-2</v>
      </c>
      <c r="BX232" s="350">
        <f>INDEX('NOx &amp; CO2'!$T$6:$W$10,MATCH($C232,'NOx &amp; CO2'!$R$6:$R$10,1),MATCH(BX$215,'NOx &amp; CO2'!$T$5:$W$5,1))*BW232</f>
        <v>1.4200000000000008E-2</v>
      </c>
      <c r="BY232" s="350">
        <f>INDEX('NOx &amp; CO2'!$T$6:$W$10,MATCH($C232,'NOx &amp; CO2'!$R$6:$R$10,1),MATCH(BY$215,'NOx &amp; CO2'!$T$5:$W$5,1))*BX232</f>
        <v>1.4200000000000008E-2</v>
      </c>
      <c r="BZ232" s="350">
        <f>INDEX('NOx &amp; CO2'!$T$6:$W$10,MATCH($C232,'NOx &amp; CO2'!$R$6:$R$10,1),MATCH(BZ$215,'NOx &amp; CO2'!$T$5:$W$5,1))*BY232</f>
        <v>1.4200000000000008E-2</v>
      </c>
      <c r="CA232" s="350">
        <f>INDEX('NOx &amp; CO2'!$T$6:$W$10,MATCH($C232,'NOx &amp; CO2'!$R$6:$R$10,1),MATCH(CA$215,'NOx &amp; CO2'!$T$5:$W$5,1))*BZ232</f>
        <v>1.4200000000000008E-2</v>
      </c>
      <c r="CB232" s="350">
        <f>INDEX('NOx &amp; CO2'!$T$6:$W$10,MATCH($C232,'NOx &amp; CO2'!$R$6:$R$10,1),MATCH(CB$215,'NOx &amp; CO2'!$T$5:$W$5,1))*CA232</f>
        <v>1.4200000000000008E-2</v>
      </c>
      <c r="CC232" s="350">
        <f>INDEX('NOx &amp; CO2'!$T$6:$W$10,MATCH($C232,'NOx &amp; CO2'!$R$6:$R$10,1),MATCH(CC$215,'NOx &amp; CO2'!$T$5:$W$5,1))*CB232</f>
        <v>1.4200000000000008E-2</v>
      </c>
      <c r="CD232" s="350">
        <f>INDEX('NOx &amp; CO2'!$T$6:$W$10,MATCH($C232,'NOx &amp; CO2'!$R$6:$R$10,1),MATCH(CD$215,'NOx &amp; CO2'!$T$5:$W$5,1))*CC232</f>
        <v>1.4200000000000008E-2</v>
      </c>
      <c r="CE232" s="350">
        <f>INDEX('NOx &amp; CO2'!$T$6:$W$10,MATCH($C232,'NOx &amp; CO2'!$R$6:$R$10,1),MATCH(CE$215,'NOx &amp; CO2'!$T$5:$W$5,1))*CD232</f>
        <v>1.4200000000000008E-2</v>
      </c>
      <c r="CF232" s="350">
        <f>INDEX('NOx &amp; CO2'!$T$6:$W$10,MATCH($C232,'NOx &amp; CO2'!$R$6:$R$10,1),MATCH(CF$215,'NOx &amp; CO2'!$T$5:$W$5,1))*CE232</f>
        <v>1.4200000000000008E-2</v>
      </c>
      <c r="CG232" s="350">
        <f>INDEX('NOx &amp; CO2'!$T$6:$W$10,MATCH($C232,'NOx &amp; CO2'!$R$6:$R$10,1),MATCH(CG$215,'NOx &amp; CO2'!$T$5:$W$5,1))*CF232</f>
        <v>1.4200000000000008E-2</v>
      </c>
      <c r="CH232" s="350">
        <f>INDEX('NOx &amp; CO2'!$T$6:$W$10,MATCH($C232,'NOx &amp; CO2'!$R$6:$R$10,1),MATCH(CH$215,'NOx &amp; CO2'!$T$5:$W$5,1))*CG232</f>
        <v>1.4200000000000008E-2</v>
      </c>
      <c r="CI232" s="350">
        <f>INDEX('NOx &amp; CO2'!$T$6:$W$10,MATCH($C232,'NOx &amp; CO2'!$R$6:$R$10,1),MATCH(CI$215,'NOx &amp; CO2'!$T$5:$W$5,1))*CH232</f>
        <v>1.4200000000000008E-2</v>
      </c>
      <c r="CJ232" s="350">
        <f>INDEX('NOx &amp; CO2'!$T$6:$W$10,MATCH($C232,'NOx &amp; CO2'!$R$6:$R$10,1),MATCH(CJ$215,'NOx &amp; CO2'!$T$5:$W$5,1))*CI232</f>
        <v>1.4200000000000008E-2</v>
      </c>
      <c r="CK232" s="350">
        <f>INDEX('NOx &amp; CO2'!$T$6:$W$10,MATCH($C232,'NOx &amp; CO2'!$R$6:$R$10,1),MATCH(CK$215,'NOx &amp; CO2'!$T$5:$W$5,1))*CJ232</f>
        <v>1.4200000000000008E-2</v>
      </c>
      <c r="CL232" s="350">
        <f>INDEX('NOx &amp; CO2'!$T$6:$W$10,MATCH($C232,'NOx &amp; CO2'!$R$6:$R$10,1),MATCH(CL$215,'NOx &amp; CO2'!$T$5:$W$5,1))*CK232</f>
        <v>1.4200000000000008E-2</v>
      </c>
      <c r="CM232" s="350">
        <f>INDEX('NOx &amp; CO2'!$T$6:$W$10,MATCH($C232,'NOx &amp; CO2'!$R$6:$R$10,1),MATCH(CM$215,'NOx &amp; CO2'!$T$5:$W$5,1))*CL232</f>
        <v>1.4200000000000008E-2</v>
      </c>
      <c r="CN232" s="350">
        <f>INDEX('NOx &amp; CO2'!$T$6:$W$10,MATCH($C232,'NOx &amp; CO2'!$R$6:$R$10,1),MATCH(CN$215,'NOx &amp; CO2'!$T$5:$W$5,1))*CM232</f>
        <v>1.4200000000000008E-2</v>
      </c>
      <c r="CO232" s="350">
        <f>INDEX('NOx &amp; CO2'!$T$6:$W$10,MATCH($C232,'NOx &amp; CO2'!$R$6:$R$10,1),MATCH(CO$215,'NOx &amp; CO2'!$T$5:$W$5,1))*CN232</f>
        <v>1.4200000000000008E-2</v>
      </c>
      <c r="CP232" s="350">
        <f>INDEX('NOx &amp; CO2'!$T$6:$W$10,MATCH($C232,'NOx &amp; CO2'!$R$6:$R$10,1),MATCH(CP$215,'NOx &amp; CO2'!$T$5:$W$5,1))*CO232</f>
        <v>1.4200000000000008E-2</v>
      </c>
      <c r="CQ232" s="350">
        <f>INDEX('NOx &amp; CO2'!$T$6:$W$10,MATCH($C232,'NOx &amp; CO2'!$R$6:$R$10,1),MATCH(CQ$215,'NOx &amp; CO2'!$T$5:$W$5,1))*CP232</f>
        <v>1.4200000000000008E-2</v>
      </c>
      <c r="CR232" s="350">
        <f>INDEX('NOx &amp; CO2'!$T$6:$W$10,MATCH($C232,'NOx &amp; CO2'!$R$6:$R$10,1),MATCH(CR$215,'NOx &amp; CO2'!$T$5:$W$5,1))*CQ232</f>
        <v>1.4200000000000008E-2</v>
      </c>
      <c r="CS232" s="350">
        <f>INDEX('NOx &amp; CO2'!$T$6:$W$10,MATCH($C232,'NOx &amp; CO2'!$R$6:$R$10,1),MATCH(CS$215,'NOx &amp; CO2'!$T$5:$W$5,1))*CR232</f>
        <v>1.4200000000000008E-2</v>
      </c>
    </row>
    <row r="233" spans="1:97" s="337" customFormat="1" x14ac:dyDescent="0.25">
      <c r="A233" s="337">
        <f t="shared" ref="A233:C233" si="354">A172</f>
        <v>0</v>
      </c>
      <c r="B233" s="337" t="str">
        <f t="shared" si="354"/>
        <v>0 0</v>
      </c>
      <c r="C233" s="344">
        <f t="shared" si="354"/>
        <v>0</v>
      </c>
      <c r="D233" s="567">
        <f>INDEX('NOx &amp; CO2'!$E$6:$I$10,MATCH($C233,'NOx &amp; CO2'!$C$6:$C$10,1),MATCH(D$78,'NOx &amp; CO2'!$E$5:$H$5,1))</f>
        <v>7.17E-2</v>
      </c>
      <c r="E233" s="567">
        <f>INDEX('NOx &amp; CO2'!$T$6:$W$10,MATCH($C233,'NOx &amp; CO2'!$R$6:$R$10,1),MATCH(E$215,'NOx &amp; CO2'!$T$5:$W$5,1))*D233</f>
        <v>6.8558723496039697E-2</v>
      </c>
      <c r="F233" s="567">
        <f>INDEX('NOx &amp; CO2'!$T$6:$W$10,MATCH($C233,'NOx &amp; CO2'!$R$6:$R$10,1),MATCH(F$215,'NOx &amp; CO2'!$T$5:$W$5,1))*E233</f>
        <v>6.5555070675124491E-2</v>
      </c>
      <c r="G233" s="567">
        <f>INDEX('NOx &amp; CO2'!$T$6:$W$10,MATCH($C233,'NOx &amp; CO2'!$R$6:$R$10,1),MATCH(G$215,'NOx &amp; CO2'!$T$5:$W$5,1))*F233</f>
        <v>6.2683012052708514E-2</v>
      </c>
      <c r="H233" s="567">
        <f>INDEX('NOx &amp; CO2'!$T$6:$W$10,MATCH($C233,'NOx &amp; CO2'!$R$6:$R$10,1),MATCH(H$215,'NOx &amp; CO2'!$T$5:$W$5,1))*G233</f>
        <v>5.9936782304331478E-2</v>
      </c>
      <c r="I233" s="567">
        <f>INDEX('NOx &amp; CO2'!$T$6:$W$10,MATCH($C233,'NOx &amp; CO2'!$R$6:$R$10,1),MATCH(I$215,'NOx &amp; CO2'!$T$5:$W$5,1))*H233</f>
        <v>5.7310868692398702E-2</v>
      </c>
      <c r="J233" s="567">
        <f>INDEX('NOx &amp; CO2'!$T$6:$W$10,MATCH($C233,'NOx &amp; CO2'!$R$6:$R$10,1),MATCH(J$215,'NOx &amp; CO2'!$T$5:$W$5,1))*I233</f>
        <v>5.4800000000000008E-2</v>
      </c>
      <c r="K233" s="567">
        <f>INDEX('NOx &amp; CO2'!$T$6:$W$10,MATCH($C233,'NOx &amp; CO2'!$R$6:$R$10,1),MATCH(K$215,'NOx &amp; CO2'!$T$5:$W$5,1))*J233</f>
        <v>5.268069525177068E-2</v>
      </c>
      <c r="L233" s="567">
        <f>INDEX('NOx &amp; CO2'!$T$6:$W$10,MATCH($C233,'NOx &amp; CO2'!$R$6:$R$10,1),MATCH(L$215,'NOx &amp; CO2'!$T$5:$W$5,1))*K233</f>
        <v>5.0643351317699516E-2</v>
      </c>
      <c r="M233" s="567">
        <f>INDEX('NOx &amp; CO2'!$T$6:$W$10,MATCH($C233,'NOx &amp; CO2'!$R$6:$R$10,1),MATCH(M$215,'NOx &amp; CO2'!$T$5:$W$5,1))*L233</f>
        <v>4.8684798490804503E-2</v>
      </c>
      <c r="N233" s="567">
        <f>INDEX('NOx &amp; CO2'!$T$6:$W$10,MATCH($C233,'NOx &amp; CO2'!$R$6:$R$10,1),MATCH(N$215,'NOx &amp; CO2'!$T$5:$W$5,1))*M233</f>
        <v>4.6801989647590088E-2</v>
      </c>
      <c r="O233" s="567">
        <f>INDEX('NOx &amp; CO2'!$T$6:$W$10,MATCH($C233,'NOx &amp; CO2'!$R$6:$R$10,1),MATCH(O$215,'NOx &amp; CO2'!$T$5:$W$5,1))*N233</f>
        <v>4.4991995507321518E-2</v>
      </c>
      <c r="P233" s="567">
        <f>INDEX('NOx &amp; CO2'!$T$6:$W$10,MATCH($C233,'NOx &amp; CO2'!$R$6:$R$10,1),MATCH(P$215,'NOx &amp; CO2'!$T$5:$W$5,1))*O233</f>
        <v>4.3252000074639418E-2</v>
      </c>
      <c r="Q233" s="567">
        <f>INDEX('NOx &amp; CO2'!$T$6:$W$10,MATCH($C233,'NOx &amp; CO2'!$R$6:$R$10,1),MATCH(Q$215,'NOx &amp; CO2'!$T$5:$W$5,1))*P233</f>
        <v>4.1579296258424117E-2</v>
      </c>
      <c r="R233" s="567">
        <f>INDEX('NOx &amp; CO2'!$T$6:$W$10,MATCH($C233,'NOx &amp; CO2'!$R$6:$R$10,1),MATCH(R$215,'NOx &amp; CO2'!$T$5:$W$5,1))*Q233</f>
        <v>3.9971281660093602E-2</v>
      </c>
      <c r="S233" s="567">
        <f>INDEX('NOx &amp; CO2'!$T$6:$W$10,MATCH($C233,'NOx &amp; CO2'!$R$6:$R$10,1),MATCH(S$215,'NOx &amp; CO2'!$T$5:$W$5,1))*R233</f>
        <v>3.8425454524782507E-2</v>
      </c>
      <c r="T233" s="567">
        <f>INDEX('NOx &amp; CO2'!$T$6:$W$10,MATCH($C233,'NOx &amp; CO2'!$R$6:$R$10,1),MATCH(T$215,'NOx &amp; CO2'!$T$5:$W$5,1))*S233</f>
        <v>3.6939409849102912E-2</v>
      </c>
      <c r="U233" s="567">
        <f>INDEX('NOx &amp; CO2'!$T$6:$W$10,MATCH($C233,'NOx &amp; CO2'!$R$6:$R$10,1),MATCH(U$215,'NOx &amp; CO2'!$T$5:$W$5,1))*T233</f>
        <v>3.5510835639431505E-2</v>
      </c>
      <c r="V233" s="567">
        <f>INDEX('NOx &amp; CO2'!$T$6:$W$10,MATCH($C233,'NOx &amp; CO2'!$R$6:$R$10,1),MATCH(V$215,'NOx &amp; CO2'!$T$5:$W$5,1))*U233</f>
        <v>3.4137509314901608E-2</v>
      </c>
      <c r="W233" s="567">
        <f>INDEX('NOx &amp; CO2'!$T$6:$W$10,MATCH($C233,'NOx &amp; CO2'!$R$6:$R$10,1),MATCH(W$215,'NOx &amp; CO2'!$T$5:$W$5,1))*V233</f>
        <v>3.2817294249503907E-2</v>
      </c>
      <c r="X233" s="567">
        <f>INDEX('NOx &amp; CO2'!$T$6:$W$10,MATCH($C233,'NOx &amp; CO2'!$R$6:$R$10,1),MATCH(X$215,'NOx &amp; CO2'!$T$5:$W$5,1))*W233</f>
        <v>3.1548136447916084E-2</v>
      </c>
      <c r="Y233" s="567">
        <f>INDEX('NOx &amp; CO2'!$T$6:$W$10,MATCH($C233,'NOx &amp; CO2'!$R$6:$R$10,1),MATCH(Y$215,'NOx &amp; CO2'!$T$5:$W$5,1))*X233</f>
        <v>3.0328061349889527E-2</v>
      </c>
      <c r="Z233" s="567">
        <f>INDEX('NOx &amp; CO2'!$T$6:$W$10,MATCH($C233,'NOx &amp; CO2'!$R$6:$R$10,1),MATCH(Z$215,'NOx &amp; CO2'!$T$5:$W$5,1))*Y233</f>
        <v>2.9155170758221438E-2</v>
      </c>
      <c r="AA233" s="567">
        <f>INDEX('NOx &amp; CO2'!$T$6:$W$10,MATCH($C233,'NOx &amp; CO2'!$R$6:$R$10,1),MATCH(AA$215,'NOx &amp; CO2'!$T$5:$W$5,1))*Z233</f>
        <v>2.8027639885532835E-2</v>
      </c>
      <c r="AB233" s="567">
        <f>INDEX('NOx &amp; CO2'!$T$6:$W$10,MATCH($C233,'NOx &amp; CO2'!$R$6:$R$10,1),MATCH(AB$215,'NOx &amp; CO2'!$T$5:$W$5,1))*AA233</f>
        <v>2.6943714515257809E-2</v>
      </c>
      <c r="AC233" s="567">
        <f>INDEX('NOx &amp; CO2'!$T$6:$W$10,MATCH($C233,'NOx &amp; CO2'!$R$6:$R$10,1),MATCH(AC$215,'NOx &amp; CO2'!$T$5:$W$5,1))*AB233</f>
        <v>2.5901708272427128E-2</v>
      </c>
      <c r="AD233" s="350">
        <f>INDEX('NOx &amp; CO2'!$T$6:$W$10,MATCH($C233,'NOx &amp; CO2'!$R$6:$R$10,1),MATCH(AD$215,'NOx &amp; CO2'!$T$5:$W$5,1))*AC233</f>
        <v>2.4900000000000019E-2</v>
      </c>
      <c r="AE233" s="350">
        <f>INDEX('NOx &amp; CO2'!$T$6:$W$10,MATCH($C233,'NOx &amp; CO2'!$R$6:$R$10,1),MATCH(AE$215,'NOx &amp; CO2'!$T$5:$W$5,1))*AD233</f>
        <v>2.4210502134589099E-2</v>
      </c>
      <c r="AF233" s="350">
        <f>INDEX('NOx &amp; CO2'!$T$6:$W$10,MATCH($C233,'NOx &amp; CO2'!$R$6:$R$10,1),MATCH(AF$215,'NOx &amp; CO2'!$T$5:$W$5,1))*AE233</f>
        <v>2.3540096932086061E-2</v>
      </c>
      <c r="AG233" s="350">
        <f>INDEX('NOx &amp; CO2'!$T$6:$W$10,MATCH($C233,'NOx &amp; CO2'!$R$6:$R$10,1),MATCH(AG$215,'NOx &amp; CO2'!$T$5:$W$5,1))*AF233</f>
        <v>2.2888255703723031E-2</v>
      </c>
      <c r="AH233" s="350">
        <f>INDEX('NOx &amp; CO2'!$T$6:$W$10,MATCH($C233,'NOx &amp; CO2'!$R$6:$R$10,1),MATCH(AH$215,'NOx &amp; CO2'!$T$5:$W$5,1))*AG233</f>
        <v>2.2254464400482215E-2</v>
      </c>
      <c r="AI233" s="350">
        <f>INDEX('NOx &amp; CO2'!$T$6:$W$10,MATCH($C233,'NOx &amp; CO2'!$R$6:$R$10,1),MATCH(AI$215,'NOx &amp; CO2'!$T$5:$W$5,1))*AH233</f>
        <v>2.1638223207711301E-2</v>
      </c>
      <c r="AJ233" s="350">
        <f>INDEX('NOx &amp; CO2'!$T$6:$W$10,MATCH($C233,'NOx &amp; CO2'!$R$6:$R$10,1),MATCH(AJ$215,'NOx &amp; CO2'!$T$5:$W$5,1))*AI233</f>
        <v>2.1039046150964236E-2</v>
      </c>
      <c r="AK233" s="350">
        <f>INDEX('NOx &amp; CO2'!$T$6:$W$10,MATCH($C233,'NOx &amp; CO2'!$R$6:$R$10,1),MATCH(AK$215,'NOx &amp; CO2'!$T$5:$W$5,1))*AJ233</f>
        <v>2.0456460712756541E-2</v>
      </c>
      <c r="AL233" s="350">
        <f>INDEX('NOx &amp; CO2'!$T$6:$W$10,MATCH($C233,'NOx &amp; CO2'!$R$6:$R$10,1),MATCH(AL$215,'NOx &amp; CO2'!$T$5:$W$5,1))*AK233</f>
        <v>1.9890007459932926E-2</v>
      </c>
      <c r="AM233" s="350">
        <f>INDEX('NOx &amp; CO2'!$T$6:$W$10,MATCH($C233,'NOx &amp; CO2'!$R$6:$R$10,1),MATCH(AM$215,'NOx &amp; CO2'!$T$5:$W$5,1))*AL233</f>
        <v>1.9339239681353367E-2</v>
      </c>
      <c r="AN233" s="350">
        <f>INDEX('NOx &amp; CO2'!$T$6:$W$10,MATCH($C233,'NOx &amp; CO2'!$R$6:$R$10,1),MATCH(AN$215,'NOx &amp; CO2'!$T$5:$W$5,1))*AM233</f>
        <v>1.8803723035611869E-2</v>
      </c>
      <c r="AO233" s="350">
        <f>INDEX('NOx &amp; CO2'!$T$6:$W$10,MATCH($C233,'NOx &amp; CO2'!$R$6:$R$10,1),MATCH(AO$215,'NOx &amp; CO2'!$T$5:$W$5,1))*AN233</f>
        <v>1.8283035208510164E-2</v>
      </c>
      <c r="AP233" s="350">
        <f>INDEX('NOx &amp; CO2'!$T$6:$W$10,MATCH($C233,'NOx &amp; CO2'!$R$6:$R$10,1),MATCH(AP$215,'NOx &amp; CO2'!$T$5:$W$5,1))*AO233</f>
        <v>1.777676558001617E-2</v>
      </c>
      <c r="AQ233" s="350">
        <f>INDEX('NOx &amp; CO2'!$T$6:$W$10,MATCH($C233,'NOx &amp; CO2'!$R$6:$R$10,1),MATCH(AQ$215,'NOx &amp; CO2'!$T$5:$W$5,1))*AP233</f>
        <v>1.7284514900444626E-2</v>
      </c>
      <c r="AR233" s="350">
        <f>INDEX('NOx &amp; CO2'!$T$6:$W$10,MATCH($C233,'NOx &amp; CO2'!$R$6:$R$10,1),MATCH(AR$215,'NOx &amp; CO2'!$T$5:$W$5,1))*AQ233</f>
        <v>1.6805894975604474E-2</v>
      </c>
      <c r="AS233" s="350">
        <f>INDEX('NOx &amp; CO2'!$T$6:$W$10,MATCH($C233,'NOx &amp; CO2'!$R$6:$R$10,1),MATCH(AS$215,'NOx &amp; CO2'!$T$5:$W$5,1))*AR233</f>
        <v>1.6340528360664741E-2</v>
      </c>
      <c r="AT233" s="350">
        <f>INDEX('NOx &amp; CO2'!$T$6:$W$10,MATCH($C233,'NOx &amp; CO2'!$R$6:$R$10,1),MATCH(AT$215,'NOx &amp; CO2'!$T$5:$W$5,1))*AS233</f>
        <v>1.5888048062497474E-2</v>
      </c>
      <c r="AU233" s="350">
        <f>INDEX('NOx &amp; CO2'!$T$6:$W$10,MATCH($C233,'NOx &amp; CO2'!$R$6:$R$10,1),MATCH(AU$215,'NOx &amp; CO2'!$T$5:$W$5,1))*AT233</f>
        <v>1.5448097250263013E-2</v>
      </c>
      <c r="AV233" s="350">
        <f>INDEX('NOx &amp; CO2'!$T$6:$W$10,MATCH($C233,'NOx &amp; CO2'!$R$6:$R$10,1),MATCH(AV$215,'NOx &amp; CO2'!$T$5:$W$5,1))*AU233</f>
        <v>1.5020328974009333E-2</v>
      </c>
      <c r="AW233" s="350">
        <f>INDEX('NOx &amp; CO2'!$T$6:$W$10,MATCH($C233,'NOx &amp; CO2'!$R$6:$R$10,1),MATCH(AW$215,'NOx &amp; CO2'!$T$5:$W$5,1))*AV233</f>
        <v>1.4604405891063581E-2</v>
      </c>
      <c r="AX233" s="350">
        <f>INDEX('NOx &amp; CO2'!$T$6:$W$10,MATCH($C233,'NOx &amp; CO2'!$R$6:$R$10,1),MATCH(AX$215,'NOx &amp; CO2'!$T$5:$W$5,1))*AW233</f>
        <v>1.4200000000000008E-2</v>
      </c>
      <c r="AY233" s="350">
        <f>INDEX('NOx &amp; CO2'!$T$6:$W$10,MATCH($C233,'NOx &amp; CO2'!$R$6:$R$10,1),MATCH(AY$215,'NOx &amp; CO2'!$T$5:$W$5,1))*AX233</f>
        <v>1.4200000000000008E-2</v>
      </c>
      <c r="AZ233" s="350">
        <f>INDEX('NOx &amp; CO2'!$T$6:$W$10,MATCH($C233,'NOx &amp; CO2'!$R$6:$R$10,1),MATCH(AZ$215,'NOx &amp; CO2'!$T$5:$W$5,1))*AY233</f>
        <v>1.4200000000000008E-2</v>
      </c>
      <c r="BA233" s="350">
        <f>INDEX('NOx &amp; CO2'!$T$6:$W$10,MATCH($C233,'NOx &amp; CO2'!$R$6:$R$10,1),MATCH(BA$215,'NOx &amp; CO2'!$T$5:$W$5,1))*AZ233</f>
        <v>1.4200000000000008E-2</v>
      </c>
      <c r="BB233" s="350">
        <f>INDEX('NOx &amp; CO2'!$T$6:$W$10,MATCH($C233,'NOx &amp; CO2'!$R$6:$R$10,1),MATCH(BB$215,'NOx &amp; CO2'!$T$5:$W$5,1))*BA233</f>
        <v>1.4200000000000008E-2</v>
      </c>
      <c r="BC233" s="350">
        <f>INDEX('NOx &amp; CO2'!$T$6:$W$10,MATCH($C233,'NOx &amp; CO2'!$R$6:$R$10,1),MATCH(BC$215,'NOx &amp; CO2'!$T$5:$W$5,1))*BB233</f>
        <v>1.4200000000000008E-2</v>
      </c>
      <c r="BD233" s="350">
        <f>INDEX('NOx &amp; CO2'!$T$6:$W$10,MATCH($C233,'NOx &amp; CO2'!$R$6:$R$10,1),MATCH(BD$215,'NOx &amp; CO2'!$T$5:$W$5,1))*BC233</f>
        <v>1.4200000000000008E-2</v>
      </c>
      <c r="BE233" s="350">
        <f>INDEX('NOx &amp; CO2'!$T$6:$W$10,MATCH($C233,'NOx &amp; CO2'!$R$6:$R$10,1),MATCH(BE$215,'NOx &amp; CO2'!$T$5:$W$5,1))*BD233</f>
        <v>1.4200000000000008E-2</v>
      </c>
      <c r="BF233" s="350">
        <f>INDEX('NOx &amp; CO2'!$T$6:$W$10,MATCH($C233,'NOx &amp; CO2'!$R$6:$R$10,1),MATCH(BF$215,'NOx &amp; CO2'!$T$5:$W$5,1))*BE233</f>
        <v>1.4200000000000008E-2</v>
      </c>
      <c r="BG233" s="350">
        <f>INDEX('NOx &amp; CO2'!$T$6:$W$10,MATCH($C233,'NOx &amp; CO2'!$R$6:$R$10,1),MATCH(BG$215,'NOx &amp; CO2'!$T$5:$W$5,1))*BF233</f>
        <v>1.4200000000000008E-2</v>
      </c>
      <c r="BH233" s="350">
        <f>INDEX('NOx &amp; CO2'!$T$6:$W$10,MATCH($C233,'NOx &amp; CO2'!$R$6:$R$10,1),MATCH(BH$215,'NOx &amp; CO2'!$T$5:$W$5,1))*BG233</f>
        <v>1.4200000000000008E-2</v>
      </c>
      <c r="BI233" s="350">
        <f>INDEX('NOx &amp; CO2'!$T$6:$W$10,MATCH($C233,'NOx &amp; CO2'!$R$6:$R$10,1),MATCH(BI$215,'NOx &amp; CO2'!$T$5:$W$5,1))*BH233</f>
        <v>1.4200000000000008E-2</v>
      </c>
      <c r="BJ233" s="350">
        <f>INDEX('NOx &amp; CO2'!$T$6:$W$10,MATCH($C233,'NOx &amp; CO2'!$R$6:$R$10,1),MATCH(BJ$215,'NOx &amp; CO2'!$T$5:$W$5,1))*BI233</f>
        <v>1.4200000000000008E-2</v>
      </c>
      <c r="BK233" s="350">
        <f>INDEX('NOx &amp; CO2'!$T$6:$W$10,MATCH($C233,'NOx &amp; CO2'!$R$6:$R$10,1),MATCH(BK$215,'NOx &amp; CO2'!$T$5:$W$5,1))*BJ233</f>
        <v>1.4200000000000008E-2</v>
      </c>
      <c r="BL233" s="350">
        <f>INDEX('NOx &amp; CO2'!$T$6:$W$10,MATCH($C233,'NOx &amp; CO2'!$R$6:$R$10,1),MATCH(BL$215,'NOx &amp; CO2'!$T$5:$W$5,1))*BK233</f>
        <v>1.4200000000000008E-2</v>
      </c>
      <c r="BM233" s="350">
        <f>INDEX('NOx &amp; CO2'!$T$6:$W$10,MATCH($C233,'NOx &amp; CO2'!$R$6:$R$10,1),MATCH(BM$215,'NOx &amp; CO2'!$T$5:$W$5,1))*BL233</f>
        <v>1.4200000000000008E-2</v>
      </c>
      <c r="BN233" s="350">
        <f>INDEX('NOx &amp; CO2'!$T$6:$W$10,MATCH($C233,'NOx &amp; CO2'!$R$6:$R$10,1),MATCH(BN$215,'NOx &amp; CO2'!$T$5:$W$5,1))*BM233</f>
        <v>1.4200000000000008E-2</v>
      </c>
      <c r="BO233" s="350">
        <f>INDEX('NOx &amp; CO2'!$T$6:$W$10,MATCH($C233,'NOx &amp; CO2'!$R$6:$R$10,1),MATCH(BO$215,'NOx &amp; CO2'!$T$5:$W$5,1))*BN233</f>
        <v>1.4200000000000008E-2</v>
      </c>
      <c r="BP233" s="350">
        <f>INDEX('NOx &amp; CO2'!$T$6:$W$10,MATCH($C233,'NOx &amp; CO2'!$R$6:$R$10,1),MATCH(BP$215,'NOx &amp; CO2'!$T$5:$W$5,1))*BO233</f>
        <v>1.4200000000000008E-2</v>
      </c>
      <c r="BQ233" s="350">
        <f>INDEX('NOx &amp; CO2'!$T$6:$W$10,MATCH($C233,'NOx &amp; CO2'!$R$6:$R$10,1),MATCH(BQ$215,'NOx &amp; CO2'!$T$5:$W$5,1))*BP233</f>
        <v>1.4200000000000008E-2</v>
      </c>
      <c r="BR233" s="350">
        <f>INDEX('NOx &amp; CO2'!$T$6:$W$10,MATCH($C233,'NOx &amp; CO2'!$R$6:$R$10,1),MATCH(BR$215,'NOx &amp; CO2'!$T$5:$W$5,1))*BQ233</f>
        <v>1.4200000000000008E-2</v>
      </c>
      <c r="BS233" s="350">
        <f>INDEX('NOx &amp; CO2'!$T$6:$W$10,MATCH($C233,'NOx &amp; CO2'!$R$6:$R$10,1),MATCH(BS$215,'NOx &amp; CO2'!$T$5:$W$5,1))*BR233</f>
        <v>1.4200000000000008E-2</v>
      </c>
      <c r="BT233" s="350">
        <f>INDEX('NOx &amp; CO2'!$T$6:$W$10,MATCH($C233,'NOx &amp; CO2'!$R$6:$R$10,1),MATCH(BT$215,'NOx &amp; CO2'!$T$5:$W$5,1))*BS233</f>
        <v>1.4200000000000008E-2</v>
      </c>
      <c r="BU233" s="350">
        <f>INDEX('NOx &amp; CO2'!$T$6:$W$10,MATCH($C233,'NOx &amp; CO2'!$R$6:$R$10,1),MATCH(BU$215,'NOx &amp; CO2'!$T$5:$W$5,1))*BT233</f>
        <v>1.4200000000000008E-2</v>
      </c>
      <c r="BV233" s="350">
        <f>INDEX('NOx &amp; CO2'!$T$6:$W$10,MATCH($C233,'NOx &amp; CO2'!$R$6:$R$10,1),MATCH(BV$215,'NOx &amp; CO2'!$T$5:$W$5,1))*BU233</f>
        <v>1.4200000000000008E-2</v>
      </c>
      <c r="BW233" s="350">
        <f>INDEX('NOx &amp; CO2'!$T$6:$W$10,MATCH($C233,'NOx &amp; CO2'!$R$6:$R$10,1),MATCH(BW$215,'NOx &amp; CO2'!$T$5:$W$5,1))*BV233</f>
        <v>1.4200000000000008E-2</v>
      </c>
      <c r="BX233" s="350">
        <f>INDEX('NOx &amp; CO2'!$T$6:$W$10,MATCH($C233,'NOx &amp; CO2'!$R$6:$R$10,1),MATCH(BX$215,'NOx &amp; CO2'!$T$5:$W$5,1))*BW233</f>
        <v>1.4200000000000008E-2</v>
      </c>
      <c r="BY233" s="350">
        <f>INDEX('NOx &amp; CO2'!$T$6:$W$10,MATCH($C233,'NOx &amp; CO2'!$R$6:$R$10,1),MATCH(BY$215,'NOx &amp; CO2'!$T$5:$W$5,1))*BX233</f>
        <v>1.4200000000000008E-2</v>
      </c>
      <c r="BZ233" s="350">
        <f>INDEX('NOx &amp; CO2'!$T$6:$W$10,MATCH($C233,'NOx &amp; CO2'!$R$6:$R$10,1),MATCH(BZ$215,'NOx &amp; CO2'!$T$5:$W$5,1))*BY233</f>
        <v>1.4200000000000008E-2</v>
      </c>
      <c r="CA233" s="350">
        <f>INDEX('NOx &amp; CO2'!$T$6:$W$10,MATCH($C233,'NOx &amp; CO2'!$R$6:$R$10,1),MATCH(CA$215,'NOx &amp; CO2'!$T$5:$W$5,1))*BZ233</f>
        <v>1.4200000000000008E-2</v>
      </c>
      <c r="CB233" s="350">
        <f>INDEX('NOx &amp; CO2'!$T$6:$W$10,MATCH($C233,'NOx &amp; CO2'!$R$6:$R$10,1),MATCH(CB$215,'NOx &amp; CO2'!$T$5:$W$5,1))*CA233</f>
        <v>1.4200000000000008E-2</v>
      </c>
      <c r="CC233" s="350">
        <f>INDEX('NOx &amp; CO2'!$T$6:$W$10,MATCH($C233,'NOx &amp; CO2'!$R$6:$R$10,1),MATCH(CC$215,'NOx &amp; CO2'!$T$5:$W$5,1))*CB233</f>
        <v>1.4200000000000008E-2</v>
      </c>
      <c r="CD233" s="350">
        <f>INDEX('NOx &amp; CO2'!$T$6:$W$10,MATCH($C233,'NOx &amp; CO2'!$R$6:$R$10,1),MATCH(CD$215,'NOx &amp; CO2'!$T$5:$W$5,1))*CC233</f>
        <v>1.4200000000000008E-2</v>
      </c>
      <c r="CE233" s="350">
        <f>INDEX('NOx &amp; CO2'!$T$6:$W$10,MATCH($C233,'NOx &amp; CO2'!$R$6:$R$10,1),MATCH(CE$215,'NOx &amp; CO2'!$T$5:$W$5,1))*CD233</f>
        <v>1.4200000000000008E-2</v>
      </c>
      <c r="CF233" s="350">
        <f>INDEX('NOx &amp; CO2'!$T$6:$W$10,MATCH($C233,'NOx &amp; CO2'!$R$6:$R$10,1),MATCH(CF$215,'NOx &amp; CO2'!$T$5:$W$5,1))*CE233</f>
        <v>1.4200000000000008E-2</v>
      </c>
      <c r="CG233" s="350">
        <f>INDEX('NOx &amp; CO2'!$T$6:$W$10,MATCH($C233,'NOx &amp; CO2'!$R$6:$R$10,1),MATCH(CG$215,'NOx &amp; CO2'!$T$5:$W$5,1))*CF233</f>
        <v>1.4200000000000008E-2</v>
      </c>
      <c r="CH233" s="350">
        <f>INDEX('NOx &amp; CO2'!$T$6:$W$10,MATCH($C233,'NOx &amp; CO2'!$R$6:$R$10,1),MATCH(CH$215,'NOx &amp; CO2'!$T$5:$W$5,1))*CG233</f>
        <v>1.4200000000000008E-2</v>
      </c>
      <c r="CI233" s="350">
        <f>INDEX('NOx &amp; CO2'!$T$6:$W$10,MATCH($C233,'NOx &amp; CO2'!$R$6:$R$10,1),MATCH(CI$215,'NOx &amp; CO2'!$T$5:$W$5,1))*CH233</f>
        <v>1.4200000000000008E-2</v>
      </c>
      <c r="CJ233" s="350">
        <f>INDEX('NOx &amp; CO2'!$T$6:$W$10,MATCH($C233,'NOx &amp; CO2'!$R$6:$R$10,1),MATCH(CJ$215,'NOx &amp; CO2'!$T$5:$W$5,1))*CI233</f>
        <v>1.4200000000000008E-2</v>
      </c>
      <c r="CK233" s="350">
        <f>INDEX('NOx &amp; CO2'!$T$6:$W$10,MATCH($C233,'NOx &amp; CO2'!$R$6:$R$10,1),MATCH(CK$215,'NOx &amp; CO2'!$T$5:$W$5,1))*CJ233</f>
        <v>1.4200000000000008E-2</v>
      </c>
      <c r="CL233" s="350">
        <f>INDEX('NOx &amp; CO2'!$T$6:$W$10,MATCH($C233,'NOx &amp; CO2'!$R$6:$R$10,1),MATCH(CL$215,'NOx &amp; CO2'!$T$5:$W$5,1))*CK233</f>
        <v>1.4200000000000008E-2</v>
      </c>
      <c r="CM233" s="350">
        <f>INDEX('NOx &amp; CO2'!$T$6:$W$10,MATCH($C233,'NOx &amp; CO2'!$R$6:$R$10,1),MATCH(CM$215,'NOx &amp; CO2'!$T$5:$W$5,1))*CL233</f>
        <v>1.4200000000000008E-2</v>
      </c>
      <c r="CN233" s="350">
        <f>INDEX('NOx &amp; CO2'!$T$6:$W$10,MATCH($C233,'NOx &amp; CO2'!$R$6:$R$10,1),MATCH(CN$215,'NOx &amp; CO2'!$T$5:$W$5,1))*CM233</f>
        <v>1.4200000000000008E-2</v>
      </c>
      <c r="CO233" s="350">
        <f>INDEX('NOx &amp; CO2'!$T$6:$W$10,MATCH($C233,'NOx &amp; CO2'!$R$6:$R$10,1),MATCH(CO$215,'NOx &amp; CO2'!$T$5:$W$5,1))*CN233</f>
        <v>1.4200000000000008E-2</v>
      </c>
      <c r="CP233" s="350">
        <f>INDEX('NOx &amp; CO2'!$T$6:$W$10,MATCH($C233,'NOx &amp; CO2'!$R$6:$R$10,1),MATCH(CP$215,'NOx &amp; CO2'!$T$5:$W$5,1))*CO233</f>
        <v>1.4200000000000008E-2</v>
      </c>
      <c r="CQ233" s="350">
        <f>INDEX('NOx &amp; CO2'!$T$6:$W$10,MATCH($C233,'NOx &amp; CO2'!$R$6:$R$10,1),MATCH(CQ$215,'NOx &amp; CO2'!$T$5:$W$5,1))*CP233</f>
        <v>1.4200000000000008E-2</v>
      </c>
      <c r="CR233" s="350">
        <f>INDEX('NOx &amp; CO2'!$T$6:$W$10,MATCH($C233,'NOx &amp; CO2'!$R$6:$R$10,1),MATCH(CR$215,'NOx &amp; CO2'!$T$5:$W$5,1))*CQ233</f>
        <v>1.4200000000000008E-2</v>
      </c>
      <c r="CS233" s="350">
        <f>INDEX('NOx &amp; CO2'!$T$6:$W$10,MATCH($C233,'NOx &amp; CO2'!$R$6:$R$10,1),MATCH(CS$215,'NOx &amp; CO2'!$T$5:$W$5,1))*CR233</f>
        <v>1.4200000000000008E-2</v>
      </c>
    </row>
    <row r="234" spans="1:97" s="337" customFormat="1" x14ac:dyDescent="0.25">
      <c r="A234" s="337">
        <f t="shared" ref="A234:C234" si="355">A173</f>
        <v>0</v>
      </c>
      <c r="B234" s="337" t="str">
        <f t="shared" si="355"/>
        <v>0 0</v>
      </c>
      <c r="C234" s="344">
        <f t="shared" si="355"/>
        <v>0</v>
      </c>
      <c r="D234" s="567">
        <f>INDEX('NOx &amp; CO2'!$E$6:$I$10,MATCH($C234,'NOx &amp; CO2'!$C$6:$C$10,1),MATCH(D$78,'NOx &amp; CO2'!$E$5:$H$5,1))</f>
        <v>7.17E-2</v>
      </c>
      <c r="E234" s="567">
        <f>INDEX('NOx &amp; CO2'!$T$6:$W$10,MATCH($C234,'NOx &amp; CO2'!$R$6:$R$10,1),MATCH(E$215,'NOx &amp; CO2'!$T$5:$W$5,1))*D234</f>
        <v>6.8558723496039697E-2</v>
      </c>
      <c r="F234" s="567">
        <f>INDEX('NOx &amp; CO2'!$T$6:$W$10,MATCH($C234,'NOx &amp; CO2'!$R$6:$R$10,1),MATCH(F$215,'NOx &amp; CO2'!$T$5:$W$5,1))*E234</f>
        <v>6.5555070675124491E-2</v>
      </c>
      <c r="G234" s="567">
        <f>INDEX('NOx &amp; CO2'!$T$6:$W$10,MATCH($C234,'NOx &amp; CO2'!$R$6:$R$10,1),MATCH(G$215,'NOx &amp; CO2'!$T$5:$W$5,1))*F234</f>
        <v>6.2683012052708514E-2</v>
      </c>
      <c r="H234" s="567">
        <f>INDEX('NOx &amp; CO2'!$T$6:$W$10,MATCH($C234,'NOx &amp; CO2'!$R$6:$R$10,1),MATCH(H$215,'NOx &amp; CO2'!$T$5:$W$5,1))*G234</f>
        <v>5.9936782304331478E-2</v>
      </c>
      <c r="I234" s="567">
        <f>INDEX('NOx &amp; CO2'!$T$6:$W$10,MATCH($C234,'NOx &amp; CO2'!$R$6:$R$10,1),MATCH(I$215,'NOx &amp; CO2'!$T$5:$W$5,1))*H234</f>
        <v>5.7310868692398702E-2</v>
      </c>
      <c r="J234" s="567">
        <f>INDEX('NOx &amp; CO2'!$T$6:$W$10,MATCH($C234,'NOx &amp; CO2'!$R$6:$R$10,1),MATCH(J$215,'NOx &amp; CO2'!$T$5:$W$5,1))*I234</f>
        <v>5.4800000000000008E-2</v>
      </c>
      <c r="K234" s="567">
        <f>INDEX('NOx &amp; CO2'!$T$6:$W$10,MATCH($C234,'NOx &amp; CO2'!$R$6:$R$10,1),MATCH(K$215,'NOx &amp; CO2'!$T$5:$W$5,1))*J234</f>
        <v>5.268069525177068E-2</v>
      </c>
      <c r="L234" s="567">
        <f>INDEX('NOx &amp; CO2'!$T$6:$W$10,MATCH($C234,'NOx &amp; CO2'!$R$6:$R$10,1),MATCH(L$215,'NOx &amp; CO2'!$T$5:$W$5,1))*K234</f>
        <v>5.0643351317699516E-2</v>
      </c>
      <c r="M234" s="567">
        <f>INDEX('NOx &amp; CO2'!$T$6:$W$10,MATCH($C234,'NOx &amp; CO2'!$R$6:$R$10,1),MATCH(M$215,'NOx &amp; CO2'!$T$5:$W$5,1))*L234</f>
        <v>4.8684798490804503E-2</v>
      </c>
      <c r="N234" s="567">
        <f>INDEX('NOx &amp; CO2'!$T$6:$W$10,MATCH($C234,'NOx &amp; CO2'!$R$6:$R$10,1),MATCH(N$215,'NOx &amp; CO2'!$T$5:$W$5,1))*M234</f>
        <v>4.6801989647590088E-2</v>
      </c>
      <c r="O234" s="567">
        <f>INDEX('NOx &amp; CO2'!$T$6:$W$10,MATCH($C234,'NOx &amp; CO2'!$R$6:$R$10,1),MATCH(O$215,'NOx &amp; CO2'!$T$5:$W$5,1))*N234</f>
        <v>4.4991995507321518E-2</v>
      </c>
      <c r="P234" s="567">
        <f>INDEX('NOx &amp; CO2'!$T$6:$W$10,MATCH($C234,'NOx &amp; CO2'!$R$6:$R$10,1),MATCH(P$215,'NOx &amp; CO2'!$T$5:$W$5,1))*O234</f>
        <v>4.3252000074639418E-2</v>
      </c>
      <c r="Q234" s="567">
        <f>INDEX('NOx &amp; CO2'!$T$6:$W$10,MATCH($C234,'NOx &amp; CO2'!$R$6:$R$10,1),MATCH(Q$215,'NOx &amp; CO2'!$T$5:$W$5,1))*P234</f>
        <v>4.1579296258424117E-2</v>
      </c>
      <c r="R234" s="567">
        <f>INDEX('NOx &amp; CO2'!$T$6:$W$10,MATCH($C234,'NOx &amp; CO2'!$R$6:$R$10,1),MATCH(R$215,'NOx &amp; CO2'!$T$5:$W$5,1))*Q234</f>
        <v>3.9971281660093602E-2</v>
      </c>
      <c r="S234" s="567">
        <f>INDEX('NOx &amp; CO2'!$T$6:$W$10,MATCH($C234,'NOx &amp; CO2'!$R$6:$R$10,1),MATCH(S$215,'NOx &amp; CO2'!$T$5:$W$5,1))*R234</f>
        <v>3.8425454524782507E-2</v>
      </c>
      <c r="T234" s="567">
        <f>INDEX('NOx &amp; CO2'!$T$6:$W$10,MATCH($C234,'NOx &amp; CO2'!$R$6:$R$10,1),MATCH(T$215,'NOx &amp; CO2'!$T$5:$W$5,1))*S234</f>
        <v>3.6939409849102912E-2</v>
      </c>
      <c r="U234" s="567">
        <f>INDEX('NOx &amp; CO2'!$T$6:$W$10,MATCH($C234,'NOx &amp; CO2'!$R$6:$R$10,1),MATCH(U$215,'NOx &amp; CO2'!$T$5:$W$5,1))*T234</f>
        <v>3.5510835639431505E-2</v>
      </c>
      <c r="V234" s="567">
        <f>INDEX('NOx &amp; CO2'!$T$6:$W$10,MATCH($C234,'NOx &amp; CO2'!$R$6:$R$10,1),MATCH(V$215,'NOx &amp; CO2'!$T$5:$W$5,1))*U234</f>
        <v>3.4137509314901608E-2</v>
      </c>
      <c r="W234" s="567">
        <f>INDEX('NOx &amp; CO2'!$T$6:$W$10,MATCH($C234,'NOx &amp; CO2'!$R$6:$R$10,1),MATCH(W$215,'NOx &amp; CO2'!$T$5:$W$5,1))*V234</f>
        <v>3.2817294249503907E-2</v>
      </c>
      <c r="X234" s="567">
        <f>INDEX('NOx &amp; CO2'!$T$6:$W$10,MATCH($C234,'NOx &amp; CO2'!$R$6:$R$10,1),MATCH(X$215,'NOx &amp; CO2'!$T$5:$W$5,1))*W234</f>
        <v>3.1548136447916084E-2</v>
      </c>
      <c r="Y234" s="567">
        <f>INDEX('NOx &amp; CO2'!$T$6:$W$10,MATCH($C234,'NOx &amp; CO2'!$R$6:$R$10,1),MATCH(Y$215,'NOx &amp; CO2'!$T$5:$W$5,1))*X234</f>
        <v>3.0328061349889527E-2</v>
      </c>
      <c r="Z234" s="567">
        <f>INDEX('NOx &amp; CO2'!$T$6:$W$10,MATCH($C234,'NOx &amp; CO2'!$R$6:$R$10,1),MATCH(Z$215,'NOx &amp; CO2'!$T$5:$W$5,1))*Y234</f>
        <v>2.9155170758221438E-2</v>
      </c>
      <c r="AA234" s="567">
        <f>INDEX('NOx &amp; CO2'!$T$6:$W$10,MATCH($C234,'NOx &amp; CO2'!$R$6:$R$10,1),MATCH(AA$215,'NOx &amp; CO2'!$T$5:$W$5,1))*Z234</f>
        <v>2.8027639885532835E-2</v>
      </c>
      <c r="AB234" s="567">
        <f>INDEX('NOx &amp; CO2'!$T$6:$W$10,MATCH($C234,'NOx &amp; CO2'!$R$6:$R$10,1),MATCH(AB$215,'NOx &amp; CO2'!$T$5:$W$5,1))*AA234</f>
        <v>2.6943714515257809E-2</v>
      </c>
      <c r="AC234" s="567">
        <f>INDEX('NOx &amp; CO2'!$T$6:$W$10,MATCH($C234,'NOx &amp; CO2'!$R$6:$R$10,1),MATCH(AC$215,'NOx &amp; CO2'!$T$5:$W$5,1))*AB234</f>
        <v>2.5901708272427128E-2</v>
      </c>
      <c r="AD234" s="350">
        <f>INDEX('NOx &amp; CO2'!$T$6:$W$10,MATCH($C234,'NOx &amp; CO2'!$R$6:$R$10,1),MATCH(AD$215,'NOx &amp; CO2'!$T$5:$W$5,1))*AC234</f>
        <v>2.4900000000000019E-2</v>
      </c>
      <c r="AE234" s="350">
        <f>INDEX('NOx &amp; CO2'!$T$6:$W$10,MATCH($C234,'NOx &amp; CO2'!$R$6:$R$10,1),MATCH(AE$215,'NOx &amp; CO2'!$T$5:$W$5,1))*AD234</f>
        <v>2.4210502134589099E-2</v>
      </c>
      <c r="AF234" s="350">
        <f>INDEX('NOx &amp; CO2'!$T$6:$W$10,MATCH($C234,'NOx &amp; CO2'!$R$6:$R$10,1),MATCH(AF$215,'NOx &amp; CO2'!$T$5:$W$5,1))*AE234</f>
        <v>2.3540096932086061E-2</v>
      </c>
      <c r="AG234" s="350">
        <f>INDEX('NOx &amp; CO2'!$T$6:$W$10,MATCH($C234,'NOx &amp; CO2'!$R$6:$R$10,1),MATCH(AG$215,'NOx &amp; CO2'!$T$5:$W$5,1))*AF234</f>
        <v>2.2888255703723031E-2</v>
      </c>
      <c r="AH234" s="350">
        <f>INDEX('NOx &amp; CO2'!$T$6:$W$10,MATCH($C234,'NOx &amp; CO2'!$R$6:$R$10,1),MATCH(AH$215,'NOx &amp; CO2'!$T$5:$W$5,1))*AG234</f>
        <v>2.2254464400482215E-2</v>
      </c>
      <c r="AI234" s="350">
        <f>INDEX('NOx &amp; CO2'!$T$6:$W$10,MATCH($C234,'NOx &amp; CO2'!$R$6:$R$10,1),MATCH(AI$215,'NOx &amp; CO2'!$T$5:$W$5,1))*AH234</f>
        <v>2.1638223207711301E-2</v>
      </c>
      <c r="AJ234" s="350">
        <f>INDEX('NOx &amp; CO2'!$T$6:$W$10,MATCH($C234,'NOx &amp; CO2'!$R$6:$R$10,1),MATCH(AJ$215,'NOx &amp; CO2'!$T$5:$W$5,1))*AI234</f>
        <v>2.1039046150964236E-2</v>
      </c>
      <c r="AK234" s="350">
        <f>INDEX('NOx &amp; CO2'!$T$6:$W$10,MATCH($C234,'NOx &amp; CO2'!$R$6:$R$10,1),MATCH(AK$215,'NOx &amp; CO2'!$T$5:$W$5,1))*AJ234</f>
        <v>2.0456460712756541E-2</v>
      </c>
      <c r="AL234" s="350">
        <f>INDEX('NOx &amp; CO2'!$T$6:$W$10,MATCH($C234,'NOx &amp; CO2'!$R$6:$R$10,1),MATCH(AL$215,'NOx &amp; CO2'!$T$5:$W$5,1))*AK234</f>
        <v>1.9890007459932926E-2</v>
      </c>
      <c r="AM234" s="350">
        <f>INDEX('NOx &amp; CO2'!$T$6:$W$10,MATCH($C234,'NOx &amp; CO2'!$R$6:$R$10,1),MATCH(AM$215,'NOx &amp; CO2'!$T$5:$W$5,1))*AL234</f>
        <v>1.9339239681353367E-2</v>
      </c>
      <c r="AN234" s="350">
        <f>INDEX('NOx &amp; CO2'!$T$6:$W$10,MATCH($C234,'NOx &amp; CO2'!$R$6:$R$10,1),MATCH(AN$215,'NOx &amp; CO2'!$T$5:$W$5,1))*AM234</f>
        <v>1.8803723035611869E-2</v>
      </c>
      <c r="AO234" s="350">
        <f>INDEX('NOx &amp; CO2'!$T$6:$W$10,MATCH($C234,'NOx &amp; CO2'!$R$6:$R$10,1),MATCH(AO$215,'NOx &amp; CO2'!$T$5:$W$5,1))*AN234</f>
        <v>1.8283035208510164E-2</v>
      </c>
      <c r="AP234" s="350">
        <f>INDEX('NOx &amp; CO2'!$T$6:$W$10,MATCH($C234,'NOx &amp; CO2'!$R$6:$R$10,1),MATCH(AP$215,'NOx &amp; CO2'!$T$5:$W$5,1))*AO234</f>
        <v>1.777676558001617E-2</v>
      </c>
      <c r="AQ234" s="350">
        <f>INDEX('NOx &amp; CO2'!$T$6:$W$10,MATCH($C234,'NOx &amp; CO2'!$R$6:$R$10,1),MATCH(AQ$215,'NOx &amp; CO2'!$T$5:$W$5,1))*AP234</f>
        <v>1.7284514900444626E-2</v>
      </c>
      <c r="AR234" s="350">
        <f>INDEX('NOx &amp; CO2'!$T$6:$W$10,MATCH($C234,'NOx &amp; CO2'!$R$6:$R$10,1),MATCH(AR$215,'NOx &amp; CO2'!$T$5:$W$5,1))*AQ234</f>
        <v>1.6805894975604474E-2</v>
      </c>
      <c r="AS234" s="350">
        <f>INDEX('NOx &amp; CO2'!$T$6:$W$10,MATCH($C234,'NOx &amp; CO2'!$R$6:$R$10,1),MATCH(AS$215,'NOx &amp; CO2'!$T$5:$W$5,1))*AR234</f>
        <v>1.6340528360664741E-2</v>
      </c>
      <c r="AT234" s="350">
        <f>INDEX('NOx &amp; CO2'!$T$6:$W$10,MATCH($C234,'NOx &amp; CO2'!$R$6:$R$10,1),MATCH(AT$215,'NOx &amp; CO2'!$T$5:$W$5,1))*AS234</f>
        <v>1.5888048062497474E-2</v>
      </c>
      <c r="AU234" s="350">
        <f>INDEX('NOx &amp; CO2'!$T$6:$W$10,MATCH($C234,'NOx &amp; CO2'!$R$6:$R$10,1),MATCH(AU$215,'NOx &amp; CO2'!$T$5:$W$5,1))*AT234</f>
        <v>1.5448097250263013E-2</v>
      </c>
      <c r="AV234" s="350">
        <f>INDEX('NOx &amp; CO2'!$T$6:$W$10,MATCH($C234,'NOx &amp; CO2'!$R$6:$R$10,1),MATCH(AV$215,'NOx &amp; CO2'!$T$5:$W$5,1))*AU234</f>
        <v>1.5020328974009333E-2</v>
      </c>
      <c r="AW234" s="350">
        <f>INDEX('NOx &amp; CO2'!$T$6:$W$10,MATCH($C234,'NOx &amp; CO2'!$R$6:$R$10,1),MATCH(AW$215,'NOx &amp; CO2'!$T$5:$W$5,1))*AV234</f>
        <v>1.4604405891063581E-2</v>
      </c>
      <c r="AX234" s="350">
        <f>INDEX('NOx &amp; CO2'!$T$6:$W$10,MATCH($C234,'NOx &amp; CO2'!$R$6:$R$10,1),MATCH(AX$215,'NOx &amp; CO2'!$T$5:$W$5,1))*AW234</f>
        <v>1.4200000000000008E-2</v>
      </c>
      <c r="AY234" s="350">
        <f>INDEX('NOx &amp; CO2'!$T$6:$W$10,MATCH($C234,'NOx &amp; CO2'!$R$6:$R$10,1),MATCH(AY$215,'NOx &amp; CO2'!$T$5:$W$5,1))*AX234</f>
        <v>1.4200000000000008E-2</v>
      </c>
      <c r="AZ234" s="350">
        <f>INDEX('NOx &amp; CO2'!$T$6:$W$10,MATCH($C234,'NOx &amp; CO2'!$R$6:$R$10,1),MATCH(AZ$215,'NOx &amp; CO2'!$T$5:$W$5,1))*AY234</f>
        <v>1.4200000000000008E-2</v>
      </c>
      <c r="BA234" s="350">
        <f>INDEX('NOx &amp; CO2'!$T$6:$W$10,MATCH($C234,'NOx &amp; CO2'!$R$6:$R$10,1),MATCH(BA$215,'NOx &amp; CO2'!$T$5:$W$5,1))*AZ234</f>
        <v>1.4200000000000008E-2</v>
      </c>
      <c r="BB234" s="350">
        <f>INDEX('NOx &amp; CO2'!$T$6:$W$10,MATCH($C234,'NOx &amp; CO2'!$R$6:$R$10,1),MATCH(BB$215,'NOx &amp; CO2'!$T$5:$W$5,1))*BA234</f>
        <v>1.4200000000000008E-2</v>
      </c>
      <c r="BC234" s="350">
        <f>INDEX('NOx &amp; CO2'!$T$6:$W$10,MATCH($C234,'NOx &amp; CO2'!$R$6:$R$10,1),MATCH(BC$215,'NOx &amp; CO2'!$T$5:$W$5,1))*BB234</f>
        <v>1.4200000000000008E-2</v>
      </c>
      <c r="BD234" s="350">
        <f>INDEX('NOx &amp; CO2'!$T$6:$W$10,MATCH($C234,'NOx &amp; CO2'!$R$6:$R$10,1),MATCH(BD$215,'NOx &amp; CO2'!$T$5:$W$5,1))*BC234</f>
        <v>1.4200000000000008E-2</v>
      </c>
      <c r="BE234" s="350">
        <f>INDEX('NOx &amp; CO2'!$T$6:$W$10,MATCH($C234,'NOx &amp; CO2'!$R$6:$R$10,1),MATCH(BE$215,'NOx &amp; CO2'!$T$5:$W$5,1))*BD234</f>
        <v>1.4200000000000008E-2</v>
      </c>
      <c r="BF234" s="350">
        <f>INDEX('NOx &amp; CO2'!$T$6:$W$10,MATCH($C234,'NOx &amp; CO2'!$R$6:$R$10,1),MATCH(BF$215,'NOx &amp; CO2'!$T$5:$W$5,1))*BE234</f>
        <v>1.4200000000000008E-2</v>
      </c>
      <c r="BG234" s="350">
        <f>INDEX('NOx &amp; CO2'!$T$6:$W$10,MATCH($C234,'NOx &amp; CO2'!$R$6:$R$10,1),MATCH(BG$215,'NOx &amp; CO2'!$T$5:$W$5,1))*BF234</f>
        <v>1.4200000000000008E-2</v>
      </c>
      <c r="BH234" s="350">
        <f>INDEX('NOx &amp; CO2'!$T$6:$W$10,MATCH($C234,'NOx &amp; CO2'!$R$6:$R$10,1),MATCH(BH$215,'NOx &amp; CO2'!$T$5:$W$5,1))*BG234</f>
        <v>1.4200000000000008E-2</v>
      </c>
      <c r="BI234" s="350">
        <f>INDEX('NOx &amp; CO2'!$T$6:$W$10,MATCH($C234,'NOx &amp; CO2'!$R$6:$R$10,1),MATCH(BI$215,'NOx &amp; CO2'!$T$5:$W$5,1))*BH234</f>
        <v>1.4200000000000008E-2</v>
      </c>
      <c r="BJ234" s="350">
        <f>INDEX('NOx &amp; CO2'!$T$6:$W$10,MATCH($C234,'NOx &amp; CO2'!$R$6:$R$10,1),MATCH(BJ$215,'NOx &amp; CO2'!$T$5:$W$5,1))*BI234</f>
        <v>1.4200000000000008E-2</v>
      </c>
      <c r="BK234" s="350">
        <f>INDEX('NOx &amp; CO2'!$T$6:$W$10,MATCH($C234,'NOx &amp; CO2'!$R$6:$R$10,1),MATCH(BK$215,'NOx &amp; CO2'!$T$5:$W$5,1))*BJ234</f>
        <v>1.4200000000000008E-2</v>
      </c>
      <c r="BL234" s="350">
        <f>INDEX('NOx &amp; CO2'!$T$6:$W$10,MATCH($C234,'NOx &amp; CO2'!$R$6:$R$10,1),MATCH(BL$215,'NOx &amp; CO2'!$T$5:$W$5,1))*BK234</f>
        <v>1.4200000000000008E-2</v>
      </c>
      <c r="BM234" s="350">
        <f>INDEX('NOx &amp; CO2'!$T$6:$W$10,MATCH($C234,'NOx &amp; CO2'!$R$6:$R$10,1),MATCH(BM$215,'NOx &amp; CO2'!$T$5:$W$5,1))*BL234</f>
        <v>1.4200000000000008E-2</v>
      </c>
      <c r="BN234" s="350">
        <f>INDEX('NOx &amp; CO2'!$T$6:$W$10,MATCH($C234,'NOx &amp; CO2'!$R$6:$R$10,1),MATCH(BN$215,'NOx &amp; CO2'!$T$5:$W$5,1))*BM234</f>
        <v>1.4200000000000008E-2</v>
      </c>
      <c r="BO234" s="350">
        <f>INDEX('NOx &amp; CO2'!$T$6:$W$10,MATCH($C234,'NOx &amp; CO2'!$R$6:$R$10,1),MATCH(BO$215,'NOx &amp; CO2'!$T$5:$W$5,1))*BN234</f>
        <v>1.4200000000000008E-2</v>
      </c>
      <c r="BP234" s="350">
        <f>INDEX('NOx &amp; CO2'!$T$6:$W$10,MATCH($C234,'NOx &amp; CO2'!$R$6:$R$10,1),MATCH(BP$215,'NOx &amp; CO2'!$T$5:$W$5,1))*BO234</f>
        <v>1.4200000000000008E-2</v>
      </c>
      <c r="BQ234" s="350">
        <f>INDEX('NOx &amp; CO2'!$T$6:$W$10,MATCH($C234,'NOx &amp; CO2'!$R$6:$R$10,1),MATCH(BQ$215,'NOx &amp; CO2'!$T$5:$W$5,1))*BP234</f>
        <v>1.4200000000000008E-2</v>
      </c>
      <c r="BR234" s="350">
        <f>INDEX('NOx &amp; CO2'!$T$6:$W$10,MATCH($C234,'NOx &amp; CO2'!$R$6:$R$10,1),MATCH(BR$215,'NOx &amp; CO2'!$T$5:$W$5,1))*BQ234</f>
        <v>1.4200000000000008E-2</v>
      </c>
      <c r="BS234" s="350">
        <f>INDEX('NOx &amp; CO2'!$T$6:$W$10,MATCH($C234,'NOx &amp; CO2'!$R$6:$R$10,1),MATCH(BS$215,'NOx &amp; CO2'!$T$5:$W$5,1))*BR234</f>
        <v>1.4200000000000008E-2</v>
      </c>
      <c r="BT234" s="350">
        <f>INDEX('NOx &amp; CO2'!$T$6:$W$10,MATCH($C234,'NOx &amp; CO2'!$R$6:$R$10,1),MATCH(BT$215,'NOx &amp; CO2'!$T$5:$W$5,1))*BS234</f>
        <v>1.4200000000000008E-2</v>
      </c>
      <c r="BU234" s="350">
        <f>INDEX('NOx &amp; CO2'!$T$6:$W$10,MATCH($C234,'NOx &amp; CO2'!$R$6:$R$10,1),MATCH(BU$215,'NOx &amp; CO2'!$T$5:$W$5,1))*BT234</f>
        <v>1.4200000000000008E-2</v>
      </c>
      <c r="BV234" s="350">
        <f>INDEX('NOx &amp; CO2'!$T$6:$W$10,MATCH($C234,'NOx &amp; CO2'!$R$6:$R$10,1),MATCH(BV$215,'NOx &amp; CO2'!$T$5:$W$5,1))*BU234</f>
        <v>1.4200000000000008E-2</v>
      </c>
      <c r="BW234" s="350">
        <f>INDEX('NOx &amp; CO2'!$T$6:$W$10,MATCH($C234,'NOx &amp; CO2'!$R$6:$R$10,1),MATCH(BW$215,'NOx &amp; CO2'!$T$5:$W$5,1))*BV234</f>
        <v>1.4200000000000008E-2</v>
      </c>
      <c r="BX234" s="350">
        <f>INDEX('NOx &amp; CO2'!$T$6:$W$10,MATCH($C234,'NOx &amp; CO2'!$R$6:$R$10,1),MATCH(BX$215,'NOx &amp; CO2'!$T$5:$W$5,1))*BW234</f>
        <v>1.4200000000000008E-2</v>
      </c>
      <c r="BY234" s="350">
        <f>INDEX('NOx &amp; CO2'!$T$6:$W$10,MATCH($C234,'NOx &amp; CO2'!$R$6:$R$10,1),MATCH(BY$215,'NOx &amp; CO2'!$T$5:$W$5,1))*BX234</f>
        <v>1.4200000000000008E-2</v>
      </c>
      <c r="BZ234" s="350">
        <f>INDEX('NOx &amp; CO2'!$T$6:$W$10,MATCH($C234,'NOx &amp; CO2'!$R$6:$R$10,1),MATCH(BZ$215,'NOx &amp; CO2'!$T$5:$W$5,1))*BY234</f>
        <v>1.4200000000000008E-2</v>
      </c>
      <c r="CA234" s="350">
        <f>INDEX('NOx &amp; CO2'!$T$6:$W$10,MATCH($C234,'NOx &amp; CO2'!$R$6:$R$10,1),MATCH(CA$215,'NOx &amp; CO2'!$T$5:$W$5,1))*BZ234</f>
        <v>1.4200000000000008E-2</v>
      </c>
      <c r="CB234" s="350">
        <f>INDEX('NOx &amp; CO2'!$T$6:$W$10,MATCH($C234,'NOx &amp; CO2'!$R$6:$R$10,1),MATCH(CB$215,'NOx &amp; CO2'!$T$5:$W$5,1))*CA234</f>
        <v>1.4200000000000008E-2</v>
      </c>
      <c r="CC234" s="350">
        <f>INDEX('NOx &amp; CO2'!$T$6:$W$10,MATCH($C234,'NOx &amp; CO2'!$R$6:$R$10,1),MATCH(CC$215,'NOx &amp; CO2'!$T$5:$W$5,1))*CB234</f>
        <v>1.4200000000000008E-2</v>
      </c>
      <c r="CD234" s="350">
        <f>INDEX('NOx &amp; CO2'!$T$6:$W$10,MATCH($C234,'NOx &amp; CO2'!$R$6:$R$10,1),MATCH(CD$215,'NOx &amp; CO2'!$T$5:$W$5,1))*CC234</f>
        <v>1.4200000000000008E-2</v>
      </c>
      <c r="CE234" s="350">
        <f>INDEX('NOx &amp; CO2'!$T$6:$W$10,MATCH($C234,'NOx &amp; CO2'!$R$6:$R$10,1),MATCH(CE$215,'NOx &amp; CO2'!$T$5:$W$5,1))*CD234</f>
        <v>1.4200000000000008E-2</v>
      </c>
      <c r="CF234" s="350">
        <f>INDEX('NOx &amp; CO2'!$T$6:$W$10,MATCH($C234,'NOx &amp; CO2'!$R$6:$R$10,1),MATCH(CF$215,'NOx &amp; CO2'!$T$5:$W$5,1))*CE234</f>
        <v>1.4200000000000008E-2</v>
      </c>
      <c r="CG234" s="350">
        <f>INDEX('NOx &amp; CO2'!$T$6:$W$10,MATCH($C234,'NOx &amp; CO2'!$R$6:$R$10,1),MATCH(CG$215,'NOx &amp; CO2'!$T$5:$W$5,1))*CF234</f>
        <v>1.4200000000000008E-2</v>
      </c>
      <c r="CH234" s="350">
        <f>INDEX('NOx &amp; CO2'!$T$6:$W$10,MATCH($C234,'NOx &amp; CO2'!$R$6:$R$10,1),MATCH(CH$215,'NOx &amp; CO2'!$T$5:$W$5,1))*CG234</f>
        <v>1.4200000000000008E-2</v>
      </c>
      <c r="CI234" s="350">
        <f>INDEX('NOx &amp; CO2'!$T$6:$W$10,MATCH($C234,'NOx &amp; CO2'!$R$6:$R$10,1),MATCH(CI$215,'NOx &amp; CO2'!$T$5:$W$5,1))*CH234</f>
        <v>1.4200000000000008E-2</v>
      </c>
      <c r="CJ234" s="350">
        <f>INDEX('NOx &amp; CO2'!$T$6:$W$10,MATCH($C234,'NOx &amp; CO2'!$R$6:$R$10,1),MATCH(CJ$215,'NOx &amp; CO2'!$T$5:$W$5,1))*CI234</f>
        <v>1.4200000000000008E-2</v>
      </c>
      <c r="CK234" s="350">
        <f>INDEX('NOx &amp; CO2'!$T$6:$W$10,MATCH($C234,'NOx &amp; CO2'!$R$6:$R$10,1),MATCH(CK$215,'NOx &amp; CO2'!$T$5:$W$5,1))*CJ234</f>
        <v>1.4200000000000008E-2</v>
      </c>
      <c r="CL234" s="350">
        <f>INDEX('NOx &amp; CO2'!$T$6:$W$10,MATCH($C234,'NOx &amp; CO2'!$R$6:$R$10,1),MATCH(CL$215,'NOx &amp; CO2'!$T$5:$W$5,1))*CK234</f>
        <v>1.4200000000000008E-2</v>
      </c>
      <c r="CM234" s="350">
        <f>INDEX('NOx &amp; CO2'!$T$6:$W$10,MATCH($C234,'NOx &amp; CO2'!$R$6:$R$10,1),MATCH(CM$215,'NOx &amp; CO2'!$T$5:$W$5,1))*CL234</f>
        <v>1.4200000000000008E-2</v>
      </c>
      <c r="CN234" s="350">
        <f>INDEX('NOx &amp; CO2'!$T$6:$W$10,MATCH($C234,'NOx &amp; CO2'!$R$6:$R$10,1),MATCH(CN$215,'NOx &amp; CO2'!$T$5:$W$5,1))*CM234</f>
        <v>1.4200000000000008E-2</v>
      </c>
      <c r="CO234" s="350">
        <f>INDEX('NOx &amp; CO2'!$T$6:$W$10,MATCH($C234,'NOx &amp; CO2'!$R$6:$R$10,1),MATCH(CO$215,'NOx &amp; CO2'!$T$5:$W$5,1))*CN234</f>
        <v>1.4200000000000008E-2</v>
      </c>
      <c r="CP234" s="350">
        <f>INDEX('NOx &amp; CO2'!$T$6:$W$10,MATCH($C234,'NOx &amp; CO2'!$R$6:$R$10,1),MATCH(CP$215,'NOx &amp; CO2'!$T$5:$W$5,1))*CO234</f>
        <v>1.4200000000000008E-2</v>
      </c>
      <c r="CQ234" s="350">
        <f>INDEX('NOx &amp; CO2'!$T$6:$W$10,MATCH($C234,'NOx &amp; CO2'!$R$6:$R$10,1),MATCH(CQ$215,'NOx &amp; CO2'!$T$5:$W$5,1))*CP234</f>
        <v>1.4200000000000008E-2</v>
      </c>
      <c r="CR234" s="350">
        <f>INDEX('NOx &amp; CO2'!$T$6:$W$10,MATCH($C234,'NOx &amp; CO2'!$R$6:$R$10,1),MATCH(CR$215,'NOx &amp; CO2'!$T$5:$W$5,1))*CQ234</f>
        <v>1.4200000000000008E-2</v>
      </c>
      <c r="CS234" s="350">
        <f>INDEX('NOx &amp; CO2'!$T$6:$W$10,MATCH($C234,'NOx &amp; CO2'!$R$6:$R$10,1),MATCH(CS$215,'NOx &amp; CO2'!$T$5:$W$5,1))*CR234</f>
        <v>1.4200000000000008E-2</v>
      </c>
    </row>
    <row r="235" spans="1:97" s="337" customFormat="1" x14ac:dyDescent="0.25">
      <c r="A235" s="337">
        <f t="shared" ref="A235:C235" si="356">A174</f>
        <v>0</v>
      </c>
      <c r="B235" s="337" t="str">
        <f t="shared" si="356"/>
        <v>0 0</v>
      </c>
      <c r="C235" s="344">
        <f t="shared" si="356"/>
        <v>0</v>
      </c>
      <c r="D235" s="567">
        <f>INDEX('NOx &amp; CO2'!$E$6:$I$10,MATCH($C235,'NOx &amp; CO2'!$C$6:$C$10,1),MATCH(D$78,'NOx &amp; CO2'!$E$5:$H$5,1))</f>
        <v>7.17E-2</v>
      </c>
      <c r="E235" s="567">
        <f>INDEX('NOx &amp; CO2'!$T$6:$W$10,MATCH($C235,'NOx &amp; CO2'!$R$6:$R$10,1),MATCH(E$215,'NOx &amp; CO2'!$T$5:$W$5,1))*D235</f>
        <v>6.8558723496039697E-2</v>
      </c>
      <c r="F235" s="567">
        <f>INDEX('NOx &amp; CO2'!$T$6:$W$10,MATCH($C235,'NOx &amp; CO2'!$R$6:$R$10,1),MATCH(F$215,'NOx &amp; CO2'!$T$5:$W$5,1))*E235</f>
        <v>6.5555070675124491E-2</v>
      </c>
      <c r="G235" s="567">
        <f>INDEX('NOx &amp; CO2'!$T$6:$W$10,MATCH($C235,'NOx &amp; CO2'!$R$6:$R$10,1),MATCH(G$215,'NOx &amp; CO2'!$T$5:$W$5,1))*F235</f>
        <v>6.2683012052708514E-2</v>
      </c>
      <c r="H235" s="567">
        <f>INDEX('NOx &amp; CO2'!$T$6:$W$10,MATCH($C235,'NOx &amp; CO2'!$R$6:$R$10,1),MATCH(H$215,'NOx &amp; CO2'!$T$5:$W$5,1))*G235</f>
        <v>5.9936782304331478E-2</v>
      </c>
      <c r="I235" s="567">
        <f>INDEX('NOx &amp; CO2'!$T$6:$W$10,MATCH($C235,'NOx &amp; CO2'!$R$6:$R$10,1),MATCH(I$215,'NOx &amp; CO2'!$T$5:$W$5,1))*H235</f>
        <v>5.7310868692398702E-2</v>
      </c>
      <c r="J235" s="567">
        <f>INDEX('NOx &amp; CO2'!$T$6:$W$10,MATCH($C235,'NOx &amp; CO2'!$R$6:$R$10,1),MATCH(J$215,'NOx &amp; CO2'!$T$5:$W$5,1))*I235</f>
        <v>5.4800000000000008E-2</v>
      </c>
      <c r="K235" s="567">
        <f>INDEX('NOx &amp; CO2'!$T$6:$W$10,MATCH($C235,'NOx &amp; CO2'!$R$6:$R$10,1),MATCH(K$215,'NOx &amp; CO2'!$T$5:$W$5,1))*J235</f>
        <v>5.268069525177068E-2</v>
      </c>
      <c r="L235" s="567">
        <f>INDEX('NOx &amp; CO2'!$T$6:$W$10,MATCH($C235,'NOx &amp; CO2'!$R$6:$R$10,1),MATCH(L$215,'NOx &amp; CO2'!$T$5:$W$5,1))*K235</f>
        <v>5.0643351317699516E-2</v>
      </c>
      <c r="M235" s="567">
        <f>INDEX('NOx &amp; CO2'!$T$6:$W$10,MATCH($C235,'NOx &amp; CO2'!$R$6:$R$10,1),MATCH(M$215,'NOx &amp; CO2'!$T$5:$W$5,1))*L235</f>
        <v>4.8684798490804503E-2</v>
      </c>
      <c r="N235" s="567">
        <f>INDEX('NOx &amp; CO2'!$T$6:$W$10,MATCH($C235,'NOx &amp; CO2'!$R$6:$R$10,1),MATCH(N$215,'NOx &amp; CO2'!$T$5:$W$5,1))*M235</f>
        <v>4.6801989647590088E-2</v>
      </c>
      <c r="O235" s="567">
        <f>INDEX('NOx &amp; CO2'!$T$6:$W$10,MATCH($C235,'NOx &amp; CO2'!$R$6:$R$10,1),MATCH(O$215,'NOx &amp; CO2'!$T$5:$W$5,1))*N235</f>
        <v>4.4991995507321518E-2</v>
      </c>
      <c r="P235" s="567">
        <f>INDEX('NOx &amp; CO2'!$T$6:$W$10,MATCH($C235,'NOx &amp; CO2'!$R$6:$R$10,1),MATCH(P$215,'NOx &amp; CO2'!$T$5:$W$5,1))*O235</f>
        <v>4.3252000074639418E-2</v>
      </c>
      <c r="Q235" s="567">
        <f>INDEX('NOx &amp; CO2'!$T$6:$W$10,MATCH($C235,'NOx &amp; CO2'!$R$6:$R$10,1),MATCH(Q$215,'NOx &amp; CO2'!$T$5:$W$5,1))*P235</f>
        <v>4.1579296258424117E-2</v>
      </c>
      <c r="R235" s="567">
        <f>INDEX('NOx &amp; CO2'!$T$6:$W$10,MATCH($C235,'NOx &amp; CO2'!$R$6:$R$10,1),MATCH(R$215,'NOx &amp; CO2'!$T$5:$W$5,1))*Q235</f>
        <v>3.9971281660093602E-2</v>
      </c>
      <c r="S235" s="567">
        <f>INDEX('NOx &amp; CO2'!$T$6:$W$10,MATCH($C235,'NOx &amp; CO2'!$R$6:$R$10,1),MATCH(S$215,'NOx &amp; CO2'!$T$5:$W$5,1))*R235</f>
        <v>3.8425454524782507E-2</v>
      </c>
      <c r="T235" s="567">
        <f>INDEX('NOx &amp; CO2'!$T$6:$W$10,MATCH($C235,'NOx &amp; CO2'!$R$6:$R$10,1),MATCH(T$215,'NOx &amp; CO2'!$T$5:$W$5,1))*S235</f>
        <v>3.6939409849102912E-2</v>
      </c>
      <c r="U235" s="567">
        <f>INDEX('NOx &amp; CO2'!$T$6:$W$10,MATCH($C235,'NOx &amp; CO2'!$R$6:$R$10,1),MATCH(U$215,'NOx &amp; CO2'!$T$5:$W$5,1))*T235</f>
        <v>3.5510835639431505E-2</v>
      </c>
      <c r="V235" s="567">
        <f>INDEX('NOx &amp; CO2'!$T$6:$W$10,MATCH($C235,'NOx &amp; CO2'!$R$6:$R$10,1),MATCH(V$215,'NOx &amp; CO2'!$T$5:$W$5,1))*U235</f>
        <v>3.4137509314901608E-2</v>
      </c>
      <c r="W235" s="567">
        <f>INDEX('NOx &amp; CO2'!$T$6:$W$10,MATCH($C235,'NOx &amp; CO2'!$R$6:$R$10,1),MATCH(W$215,'NOx &amp; CO2'!$T$5:$W$5,1))*V235</f>
        <v>3.2817294249503907E-2</v>
      </c>
      <c r="X235" s="567">
        <f>INDEX('NOx &amp; CO2'!$T$6:$W$10,MATCH($C235,'NOx &amp; CO2'!$R$6:$R$10,1),MATCH(X$215,'NOx &amp; CO2'!$T$5:$W$5,1))*W235</f>
        <v>3.1548136447916084E-2</v>
      </c>
      <c r="Y235" s="567">
        <f>INDEX('NOx &amp; CO2'!$T$6:$W$10,MATCH($C235,'NOx &amp; CO2'!$R$6:$R$10,1),MATCH(Y$215,'NOx &amp; CO2'!$T$5:$W$5,1))*X235</f>
        <v>3.0328061349889527E-2</v>
      </c>
      <c r="Z235" s="567">
        <f>INDEX('NOx &amp; CO2'!$T$6:$W$10,MATCH($C235,'NOx &amp; CO2'!$R$6:$R$10,1),MATCH(Z$215,'NOx &amp; CO2'!$T$5:$W$5,1))*Y235</f>
        <v>2.9155170758221438E-2</v>
      </c>
      <c r="AA235" s="567">
        <f>INDEX('NOx &amp; CO2'!$T$6:$W$10,MATCH($C235,'NOx &amp; CO2'!$R$6:$R$10,1),MATCH(AA$215,'NOx &amp; CO2'!$T$5:$W$5,1))*Z235</f>
        <v>2.8027639885532835E-2</v>
      </c>
      <c r="AB235" s="567">
        <f>INDEX('NOx &amp; CO2'!$T$6:$W$10,MATCH($C235,'NOx &amp; CO2'!$R$6:$R$10,1),MATCH(AB$215,'NOx &amp; CO2'!$T$5:$W$5,1))*AA235</f>
        <v>2.6943714515257809E-2</v>
      </c>
      <c r="AC235" s="567">
        <f>INDEX('NOx &amp; CO2'!$T$6:$W$10,MATCH($C235,'NOx &amp; CO2'!$R$6:$R$10,1),MATCH(AC$215,'NOx &amp; CO2'!$T$5:$W$5,1))*AB235</f>
        <v>2.5901708272427128E-2</v>
      </c>
      <c r="AD235" s="350">
        <f>INDEX('NOx &amp; CO2'!$T$6:$W$10,MATCH($C235,'NOx &amp; CO2'!$R$6:$R$10,1),MATCH(AD$215,'NOx &amp; CO2'!$T$5:$W$5,1))*AC235</f>
        <v>2.4900000000000019E-2</v>
      </c>
      <c r="AE235" s="350">
        <f>INDEX('NOx &amp; CO2'!$T$6:$W$10,MATCH($C235,'NOx &amp; CO2'!$R$6:$R$10,1),MATCH(AE$215,'NOx &amp; CO2'!$T$5:$W$5,1))*AD235</f>
        <v>2.4210502134589099E-2</v>
      </c>
      <c r="AF235" s="350">
        <f>INDEX('NOx &amp; CO2'!$T$6:$W$10,MATCH($C235,'NOx &amp; CO2'!$R$6:$R$10,1),MATCH(AF$215,'NOx &amp; CO2'!$T$5:$W$5,1))*AE235</f>
        <v>2.3540096932086061E-2</v>
      </c>
      <c r="AG235" s="350">
        <f>INDEX('NOx &amp; CO2'!$T$6:$W$10,MATCH($C235,'NOx &amp; CO2'!$R$6:$R$10,1),MATCH(AG$215,'NOx &amp; CO2'!$T$5:$W$5,1))*AF235</f>
        <v>2.2888255703723031E-2</v>
      </c>
      <c r="AH235" s="350">
        <f>INDEX('NOx &amp; CO2'!$T$6:$W$10,MATCH($C235,'NOx &amp; CO2'!$R$6:$R$10,1),MATCH(AH$215,'NOx &amp; CO2'!$T$5:$W$5,1))*AG235</f>
        <v>2.2254464400482215E-2</v>
      </c>
      <c r="AI235" s="350">
        <f>INDEX('NOx &amp; CO2'!$T$6:$W$10,MATCH($C235,'NOx &amp; CO2'!$R$6:$R$10,1),MATCH(AI$215,'NOx &amp; CO2'!$T$5:$W$5,1))*AH235</f>
        <v>2.1638223207711301E-2</v>
      </c>
      <c r="AJ235" s="350">
        <f>INDEX('NOx &amp; CO2'!$T$6:$W$10,MATCH($C235,'NOx &amp; CO2'!$R$6:$R$10,1),MATCH(AJ$215,'NOx &amp; CO2'!$T$5:$W$5,1))*AI235</f>
        <v>2.1039046150964236E-2</v>
      </c>
      <c r="AK235" s="350">
        <f>INDEX('NOx &amp; CO2'!$T$6:$W$10,MATCH($C235,'NOx &amp; CO2'!$R$6:$R$10,1),MATCH(AK$215,'NOx &amp; CO2'!$T$5:$W$5,1))*AJ235</f>
        <v>2.0456460712756541E-2</v>
      </c>
      <c r="AL235" s="350">
        <f>INDEX('NOx &amp; CO2'!$T$6:$W$10,MATCH($C235,'NOx &amp; CO2'!$R$6:$R$10,1),MATCH(AL$215,'NOx &amp; CO2'!$T$5:$W$5,1))*AK235</f>
        <v>1.9890007459932926E-2</v>
      </c>
      <c r="AM235" s="350">
        <f>INDEX('NOx &amp; CO2'!$T$6:$W$10,MATCH($C235,'NOx &amp; CO2'!$R$6:$R$10,1),MATCH(AM$215,'NOx &amp; CO2'!$T$5:$W$5,1))*AL235</f>
        <v>1.9339239681353367E-2</v>
      </c>
      <c r="AN235" s="350">
        <f>INDEX('NOx &amp; CO2'!$T$6:$W$10,MATCH($C235,'NOx &amp; CO2'!$R$6:$R$10,1),MATCH(AN$215,'NOx &amp; CO2'!$T$5:$W$5,1))*AM235</f>
        <v>1.8803723035611869E-2</v>
      </c>
      <c r="AO235" s="350">
        <f>INDEX('NOx &amp; CO2'!$T$6:$W$10,MATCH($C235,'NOx &amp; CO2'!$R$6:$R$10,1),MATCH(AO$215,'NOx &amp; CO2'!$T$5:$W$5,1))*AN235</f>
        <v>1.8283035208510164E-2</v>
      </c>
      <c r="AP235" s="350">
        <f>INDEX('NOx &amp; CO2'!$T$6:$W$10,MATCH($C235,'NOx &amp; CO2'!$R$6:$R$10,1),MATCH(AP$215,'NOx &amp; CO2'!$T$5:$W$5,1))*AO235</f>
        <v>1.777676558001617E-2</v>
      </c>
      <c r="AQ235" s="350">
        <f>INDEX('NOx &amp; CO2'!$T$6:$W$10,MATCH($C235,'NOx &amp; CO2'!$R$6:$R$10,1),MATCH(AQ$215,'NOx &amp; CO2'!$T$5:$W$5,1))*AP235</f>
        <v>1.7284514900444626E-2</v>
      </c>
      <c r="AR235" s="350">
        <f>INDEX('NOx &amp; CO2'!$T$6:$W$10,MATCH($C235,'NOx &amp; CO2'!$R$6:$R$10,1),MATCH(AR$215,'NOx &amp; CO2'!$T$5:$W$5,1))*AQ235</f>
        <v>1.6805894975604474E-2</v>
      </c>
      <c r="AS235" s="350">
        <f>INDEX('NOx &amp; CO2'!$T$6:$W$10,MATCH($C235,'NOx &amp; CO2'!$R$6:$R$10,1),MATCH(AS$215,'NOx &amp; CO2'!$T$5:$W$5,1))*AR235</f>
        <v>1.6340528360664741E-2</v>
      </c>
      <c r="AT235" s="350">
        <f>INDEX('NOx &amp; CO2'!$T$6:$W$10,MATCH($C235,'NOx &amp; CO2'!$R$6:$R$10,1),MATCH(AT$215,'NOx &amp; CO2'!$T$5:$W$5,1))*AS235</f>
        <v>1.5888048062497474E-2</v>
      </c>
      <c r="AU235" s="350">
        <f>INDEX('NOx &amp; CO2'!$T$6:$W$10,MATCH($C235,'NOx &amp; CO2'!$R$6:$R$10,1),MATCH(AU$215,'NOx &amp; CO2'!$T$5:$W$5,1))*AT235</f>
        <v>1.5448097250263013E-2</v>
      </c>
      <c r="AV235" s="350">
        <f>INDEX('NOx &amp; CO2'!$T$6:$W$10,MATCH($C235,'NOx &amp; CO2'!$R$6:$R$10,1),MATCH(AV$215,'NOx &amp; CO2'!$T$5:$W$5,1))*AU235</f>
        <v>1.5020328974009333E-2</v>
      </c>
      <c r="AW235" s="350">
        <f>INDEX('NOx &amp; CO2'!$T$6:$W$10,MATCH($C235,'NOx &amp; CO2'!$R$6:$R$10,1),MATCH(AW$215,'NOx &amp; CO2'!$T$5:$W$5,1))*AV235</f>
        <v>1.4604405891063581E-2</v>
      </c>
      <c r="AX235" s="350">
        <f>INDEX('NOx &amp; CO2'!$T$6:$W$10,MATCH($C235,'NOx &amp; CO2'!$R$6:$R$10,1),MATCH(AX$215,'NOx &amp; CO2'!$T$5:$W$5,1))*AW235</f>
        <v>1.4200000000000008E-2</v>
      </c>
      <c r="AY235" s="350">
        <f>INDEX('NOx &amp; CO2'!$T$6:$W$10,MATCH($C235,'NOx &amp; CO2'!$R$6:$R$10,1),MATCH(AY$215,'NOx &amp; CO2'!$T$5:$W$5,1))*AX235</f>
        <v>1.4200000000000008E-2</v>
      </c>
      <c r="AZ235" s="350">
        <f>INDEX('NOx &amp; CO2'!$T$6:$W$10,MATCH($C235,'NOx &amp; CO2'!$R$6:$R$10,1),MATCH(AZ$215,'NOx &amp; CO2'!$T$5:$W$5,1))*AY235</f>
        <v>1.4200000000000008E-2</v>
      </c>
      <c r="BA235" s="350">
        <f>INDEX('NOx &amp; CO2'!$T$6:$W$10,MATCH($C235,'NOx &amp; CO2'!$R$6:$R$10,1),MATCH(BA$215,'NOx &amp; CO2'!$T$5:$W$5,1))*AZ235</f>
        <v>1.4200000000000008E-2</v>
      </c>
      <c r="BB235" s="350">
        <f>INDEX('NOx &amp; CO2'!$T$6:$W$10,MATCH($C235,'NOx &amp; CO2'!$R$6:$R$10,1),MATCH(BB$215,'NOx &amp; CO2'!$T$5:$W$5,1))*BA235</f>
        <v>1.4200000000000008E-2</v>
      </c>
      <c r="BC235" s="350">
        <f>INDEX('NOx &amp; CO2'!$T$6:$W$10,MATCH($C235,'NOx &amp; CO2'!$R$6:$R$10,1),MATCH(BC$215,'NOx &amp; CO2'!$T$5:$W$5,1))*BB235</f>
        <v>1.4200000000000008E-2</v>
      </c>
      <c r="BD235" s="350">
        <f>INDEX('NOx &amp; CO2'!$T$6:$W$10,MATCH($C235,'NOx &amp; CO2'!$R$6:$R$10,1),MATCH(BD$215,'NOx &amp; CO2'!$T$5:$W$5,1))*BC235</f>
        <v>1.4200000000000008E-2</v>
      </c>
      <c r="BE235" s="350">
        <f>INDEX('NOx &amp; CO2'!$T$6:$W$10,MATCH($C235,'NOx &amp; CO2'!$R$6:$R$10,1),MATCH(BE$215,'NOx &amp; CO2'!$T$5:$W$5,1))*BD235</f>
        <v>1.4200000000000008E-2</v>
      </c>
      <c r="BF235" s="350">
        <f>INDEX('NOx &amp; CO2'!$T$6:$W$10,MATCH($C235,'NOx &amp; CO2'!$R$6:$R$10,1),MATCH(BF$215,'NOx &amp; CO2'!$T$5:$W$5,1))*BE235</f>
        <v>1.4200000000000008E-2</v>
      </c>
      <c r="BG235" s="350">
        <f>INDEX('NOx &amp; CO2'!$T$6:$W$10,MATCH($C235,'NOx &amp; CO2'!$R$6:$R$10,1),MATCH(BG$215,'NOx &amp; CO2'!$T$5:$W$5,1))*BF235</f>
        <v>1.4200000000000008E-2</v>
      </c>
      <c r="BH235" s="350">
        <f>INDEX('NOx &amp; CO2'!$T$6:$W$10,MATCH($C235,'NOx &amp; CO2'!$R$6:$R$10,1),MATCH(BH$215,'NOx &amp; CO2'!$T$5:$W$5,1))*BG235</f>
        <v>1.4200000000000008E-2</v>
      </c>
      <c r="BI235" s="350">
        <f>INDEX('NOx &amp; CO2'!$T$6:$W$10,MATCH($C235,'NOx &amp; CO2'!$R$6:$R$10,1),MATCH(BI$215,'NOx &amp; CO2'!$T$5:$W$5,1))*BH235</f>
        <v>1.4200000000000008E-2</v>
      </c>
      <c r="BJ235" s="350">
        <f>INDEX('NOx &amp; CO2'!$T$6:$W$10,MATCH($C235,'NOx &amp; CO2'!$R$6:$R$10,1),MATCH(BJ$215,'NOx &amp; CO2'!$T$5:$W$5,1))*BI235</f>
        <v>1.4200000000000008E-2</v>
      </c>
      <c r="BK235" s="350">
        <f>INDEX('NOx &amp; CO2'!$T$6:$W$10,MATCH($C235,'NOx &amp; CO2'!$R$6:$R$10,1),MATCH(BK$215,'NOx &amp; CO2'!$T$5:$W$5,1))*BJ235</f>
        <v>1.4200000000000008E-2</v>
      </c>
      <c r="BL235" s="350">
        <f>INDEX('NOx &amp; CO2'!$T$6:$W$10,MATCH($C235,'NOx &amp; CO2'!$R$6:$R$10,1),MATCH(BL$215,'NOx &amp; CO2'!$T$5:$W$5,1))*BK235</f>
        <v>1.4200000000000008E-2</v>
      </c>
      <c r="BM235" s="350">
        <f>INDEX('NOx &amp; CO2'!$T$6:$W$10,MATCH($C235,'NOx &amp; CO2'!$R$6:$R$10,1),MATCH(BM$215,'NOx &amp; CO2'!$T$5:$W$5,1))*BL235</f>
        <v>1.4200000000000008E-2</v>
      </c>
      <c r="BN235" s="350">
        <f>INDEX('NOx &amp; CO2'!$T$6:$W$10,MATCH($C235,'NOx &amp; CO2'!$R$6:$R$10,1),MATCH(BN$215,'NOx &amp; CO2'!$T$5:$W$5,1))*BM235</f>
        <v>1.4200000000000008E-2</v>
      </c>
      <c r="BO235" s="350">
        <f>INDEX('NOx &amp; CO2'!$T$6:$W$10,MATCH($C235,'NOx &amp; CO2'!$R$6:$R$10,1),MATCH(BO$215,'NOx &amp; CO2'!$T$5:$W$5,1))*BN235</f>
        <v>1.4200000000000008E-2</v>
      </c>
      <c r="BP235" s="350">
        <f>INDEX('NOx &amp; CO2'!$T$6:$W$10,MATCH($C235,'NOx &amp; CO2'!$R$6:$R$10,1),MATCH(BP$215,'NOx &amp; CO2'!$T$5:$W$5,1))*BO235</f>
        <v>1.4200000000000008E-2</v>
      </c>
      <c r="BQ235" s="350">
        <f>INDEX('NOx &amp; CO2'!$T$6:$W$10,MATCH($C235,'NOx &amp; CO2'!$R$6:$R$10,1),MATCH(BQ$215,'NOx &amp; CO2'!$T$5:$W$5,1))*BP235</f>
        <v>1.4200000000000008E-2</v>
      </c>
      <c r="BR235" s="350">
        <f>INDEX('NOx &amp; CO2'!$T$6:$W$10,MATCH($C235,'NOx &amp; CO2'!$R$6:$R$10,1),MATCH(BR$215,'NOx &amp; CO2'!$T$5:$W$5,1))*BQ235</f>
        <v>1.4200000000000008E-2</v>
      </c>
      <c r="BS235" s="350">
        <f>INDEX('NOx &amp; CO2'!$T$6:$W$10,MATCH($C235,'NOx &amp; CO2'!$R$6:$R$10,1),MATCH(BS$215,'NOx &amp; CO2'!$T$5:$W$5,1))*BR235</f>
        <v>1.4200000000000008E-2</v>
      </c>
      <c r="BT235" s="350">
        <f>INDEX('NOx &amp; CO2'!$T$6:$W$10,MATCH($C235,'NOx &amp; CO2'!$R$6:$R$10,1),MATCH(BT$215,'NOx &amp; CO2'!$T$5:$W$5,1))*BS235</f>
        <v>1.4200000000000008E-2</v>
      </c>
      <c r="BU235" s="350">
        <f>INDEX('NOx &amp; CO2'!$T$6:$W$10,MATCH($C235,'NOx &amp; CO2'!$R$6:$R$10,1),MATCH(BU$215,'NOx &amp; CO2'!$T$5:$W$5,1))*BT235</f>
        <v>1.4200000000000008E-2</v>
      </c>
      <c r="BV235" s="350">
        <f>INDEX('NOx &amp; CO2'!$T$6:$W$10,MATCH($C235,'NOx &amp; CO2'!$R$6:$R$10,1),MATCH(BV$215,'NOx &amp; CO2'!$T$5:$W$5,1))*BU235</f>
        <v>1.4200000000000008E-2</v>
      </c>
      <c r="BW235" s="350">
        <f>INDEX('NOx &amp; CO2'!$T$6:$W$10,MATCH($C235,'NOx &amp; CO2'!$R$6:$R$10,1),MATCH(BW$215,'NOx &amp; CO2'!$T$5:$W$5,1))*BV235</f>
        <v>1.4200000000000008E-2</v>
      </c>
      <c r="BX235" s="350">
        <f>INDEX('NOx &amp; CO2'!$T$6:$W$10,MATCH($C235,'NOx &amp; CO2'!$R$6:$R$10,1),MATCH(BX$215,'NOx &amp; CO2'!$T$5:$W$5,1))*BW235</f>
        <v>1.4200000000000008E-2</v>
      </c>
      <c r="BY235" s="350">
        <f>INDEX('NOx &amp; CO2'!$T$6:$W$10,MATCH($C235,'NOx &amp; CO2'!$R$6:$R$10,1),MATCH(BY$215,'NOx &amp; CO2'!$T$5:$W$5,1))*BX235</f>
        <v>1.4200000000000008E-2</v>
      </c>
      <c r="BZ235" s="350">
        <f>INDEX('NOx &amp; CO2'!$T$6:$W$10,MATCH($C235,'NOx &amp; CO2'!$R$6:$R$10,1),MATCH(BZ$215,'NOx &amp; CO2'!$T$5:$W$5,1))*BY235</f>
        <v>1.4200000000000008E-2</v>
      </c>
      <c r="CA235" s="350">
        <f>INDEX('NOx &amp; CO2'!$T$6:$W$10,MATCH($C235,'NOx &amp; CO2'!$R$6:$R$10,1),MATCH(CA$215,'NOx &amp; CO2'!$T$5:$W$5,1))*BZ235</f>
        <v>1.4200000000000008E-2</v>
      </c>
      <c r="CB235" s="350">
        <f>INDEX('NOx &amp; CO2'!$T$6:$W$10,MATCH($C235,'NOx &amp; CO2'!$R$6:$R$10,1),MATCH(CB$215,'NOx &amp; CO2'!$T$5:$W$5,1))*CA235</f>
        <v>1.4200000000000008E-2</v>
      </c>
      <c r="CC235" s="350">
        <f>INDEX('NOx &amp; CO2'!$T$6:$W$10,MATCH($C235,'NOx &amp; CO2'!$R$6:$R$10,1),MATCH(CC$215,'NOx &amp; CO2'!$T$5:$W$5,1))*CB235</f>
        <v>1.4200000000000008E-2</v>
      </c>
      <c r="CD235" s="350">
        <f>INDEX('NOx &amp; CO2'!$T$6:$W$10,MATCH($C235,'NOx &amp; CO2'!$R$6:$R$10,1),MATCH(CD$215,'NOx &amp; CO2'!$T$5:$W$5,1))*CC235</f>
        <v>1.4200000000000008E-2</v>
      </c>
      <c r="CE235" s="350">
        <f>INDEX('NOx &amp; CO2'!$T$6:$W$10,MATCH($C235,'NOx &amp; CO2'!$R$6:$R$10,1),MATCH(CE$215,'NOx &amp; CO2'!$T$5:$W$5,1))*CD235</f>
        <v>1.4200000000000008E-2</v>
      </c>
      <c r="CF235" s="350">
        <f>INDEX('NOx &amp; CO2'!$T$6:$W$10,MATCH($C235,'NOx &amp; CO2'!$R$6:$R$10,1),MATCH(CF$215,'NOx &amp; CO2'!$T$5:$W$5,1))*CE235</f>
        <v>1.4200000000000008E-2</v>
      </c>
      <c r="CG235" s="350">
        <f>INDEX('NOx &amp; CO2'!$T$6:$W$10,MATCH($C235,'NOx &amp; CO2'!$R$6:$R$10,1),MATCH(CG$215,'NOx &amp; CO2'!$T$5:$W$5,1))*CF235</f>
        <v>1.4200000000000008E-2</v>
      </c>
      <c r="CH235" s="350">
        <f>INDEX('NOx &amp; CO2'!$T$6:$W$10,MATCH($C235,'NOx &amp; CO2'!$R$6:$R$10,1),MATCH(CH$215,'NOx &amp; CO2'!$T$5:$W$5,1))*CG235</f>
        <v>1.4200000000000008E-2</v>
      </c>
      <c r="CI235" s="350">
        <f>INDEX('NOx &amp; CO2'!$T$6:$W$10,MATCH($C235,'NOx &amp; CO2'!$R$6:$R$10,1),MATCH(CI$215,'NOx &amp; CO2'!$T$5:$W$5,1))*CH235</f>
        <v>1.4200000000000008E-2</v>
      </c>
      <c r="CJ235" s="350">
        <f>INDEX('NOx &amp; CO2'!$T$6:$W$10,MATCH($C235,'NOx &amp; CO2'!$R$6:$R$10,1),MATCH(CJ$215,'NOx &amp; CO2'!$T$5:$W$5,1))*CI235</f>
        <v>1.4200000000000008E-2</v>
      </c>
      <c r="CK235" s="350">
        <f>INDEX('NOx &amp; CO2'!$T$6:$W$10,MATCH($C235,'NOx &amp; CO2'!$R$6:$R$10,1),MATCH(CK$215,'NOx &amp; CO2'!$T$5:$W$5,1))*CJ235</f>
        <v>1.4200000000000008E-2</v>
      </c>
      <c r="CL235" s="350">
        <f>INDEX('NOx &amp; CO2'!$T$6:$W$10,MATCH($C235,'NOx &amp; CO2'!$R$6:$R$10,1),MATCH(CL$215,'NOx &amp; CO2'!$T$5:$W$5,1))*CK235</f>
        <v>1.4200000000000008E-2</v>
      </c>
      <c r="CM235" s="350">
        <f>INDEX('NOx &amp; CO2'!$T$6:$W$10,MATCH($C235,'NOx &amp; CO2'!$R$6:$R$10,1),MATCH(CM$215,'NOx &amp; CO2'!$T$5:$W$5,1))*CL235</f>
        <v>1.4200000000000008E-2</v>
      </c>
      <c r="CN235" s="350">
        <f>INDEX('NOx &amp; CO2'!$T$6:$W$10,MATCH($C235,'NOx &amp; CO2'!$R$6:$R$10,1),MATCH(CN$215,'NOx &amp; CO2'!$T$5:$W$5,1))*CM235</f>
        <v>1.4200000000000008E-2</v>
      </c>
      <c r="CO235" s="350">
        <f>INDEX('NOx &amp; CO2'!$T$6:$W$10,MATCH($C235,'NOx &amp; CO2'!$R$6:$R$10,1),MATCH(CO$215,'NOx &amp; CO2'!$T$5:$W$5,1))*CN235</f>
        <v>1.4200000000000008E-2</v>
      </c>
      <c r="CP235" s="350">
        <f>INDEX('NOx &amp; CO2'!$T$6:$W$10,MATCH($C235,'NOx &amp; CO2'!$R$6:$R$10,1),MATCH(CP$215,'NOx &amp; CO2'!$T$5:$W$5,1))*CO235</f>
        <v>1.4200000000000008E-2</v>
      </c>
      <c r="CQ235" s="350">
        <f>INDEX('NOx &amp; CO2'!$T$6:$W$10,MATCH($C235,'NOx &amp; CO2'!$R$6:$R$10,1),MATCH(CQ$215,'NOx &amp; CO2'!$T$5:$W$5,1))*CP235</f>
        <v>1.4200000000000008E-2</v>
      </c>
      <c r="CR235" s="350">
        <f>INDEX('NOx &amp; CO2'!$T$6:$W$10,MATCH($C235,'NOx &amp; CO2'!$R$6:$R$10,1),MATCH(CR$215,'NOx &amp; CO2'!$T$5:$W$5,1))*CQ235</f>
        <v>1.4200000000000008E-2</v>
      </c>
      <c r="CS235" s="350">
        <f>INDEX('NOx &amp; CO2'!$T$6:$W$10,MATCH($C235,'NOx &amp; CO2'!$R$6:$R$10,1),MATCH(CS$215,'NOx &amp; CO2'!$T$5:$W$5,1))*CR235</f>
        <v>1.4200000000000008E-2</v>
      </c>
    </row>
    <row r="236" spans="1:97" s="337" customFormat="1" x14ac:dyDescent="0.25">
      <c r="A236" s="337">
        <f t="shared" ref="A236:C236" si="357">A175</f>
        <v>0</v>
      </c>
      <c r="B236" s="337" t="str">
        <f t="shared" si="357"/>
        <v>0 0</v>
      </c>
      <c r="C236" s="344">
        <f t="shared" si="357"/>
        <v>0</v>
      </c>
      <c r="D236" s="567">
        <f>INDEX('NOx &amp; CO2'!$E$6:$I$10,MATCH($C236,'NOx &amp; CO2'!$C$6:$C$10,1),MATCH(D$78,'NOx &amp; CO2'!$E$5:$H$5,1))</f>
        <v>7.17E-2</v>
      </c>
      <c r="E236" s="567">
        <f>INDEX('NOx &amp; CO2'!$T$6:$W$10,MATCH($C236,'NOx &amp; CO2'!$R$6:$R$10,1),MATCH(E$215,'NOx &amp; CO2'!$T$5:$W$5,1))*D236</f>
        <v>6.8558723496039697E-2</v>
      </c>
      <c r="F236" s="567">
        <f>INDEX('NOx &amp; CO2'!$T$6:$W$10,MATCH($C236,'NOx &amp; CO2'!$R$6:$R$10,1),MATCH(F$215,'NOx &amp; CO2'!$T$5:$W$5,1))*E236</f>
        <v>6.5555070675124491E-2</v>
      </c>
      <c r="G236" s="567">
        <f>INDEX('NOx &amp; CO2'!$T$6:$W$10,MATCH($C236,'NOx &amp; CO2'!$R$6:$R$10,1),MATCH(G$215,'NOx &amp; CO2'!$T$5:$W$5,1))*F236</f>
        <v>6.2683012052708514E-2</v>
      </c>
      <c r="H236" s="567">
        <f>INDEX('NOx &amp; CO2'!$T$6:$W$10,MATCH($C236,'NOx &amp; CO2'!$R$6:$R$10,1),MATCH(H$215,'NOx &amp; CO2'!$T$5:$W$5,1))*G236</f>
        <v>5.9936782304331478E-2</v>
      </c>
      <c r="I236" s="567">
        <f>INDEX('NOx &amp; CO2'!$T$6:$W$10,MATCH($C236,'NOx &amp; CO2'!$R$6:$R$10,1),MATCH(I$215,'NOx &amp; CO2'!$T$5:$W$5,1))*H236</f>
        <v>5.7310868692398702E-2</v>
      </c>
      <c r="J236" s="567">
        <f>INDEX('NOx &amp; CO2'!$T$6:$W$10,MATCH($C236,'NOx &amp; CO2'!$R$6:$R$10,1),MATCH(J$215,'NOx &amp; CO2'!$T$5:$W$5,1))*I236</f>
        <v>5.4800000000000008E-2</v>
      </c>
      <c r="K236" s="567">
        <f>INDEX('NOx &amp; CO2'!$T$6:$W$10,MATCH($C236,'NOx &amp; CO2'!$R$6:$R$10,1),MATCH(K$215,'NOx &amp; CO2'!$T$5:$W$5,1))*J236</f>
        <v>5.268069525177068E-2</v>
      </c>
      <c r="L236" s="567">
        <f>INDEX('NOx &amp; CO2'!$T$6:$W$10,MATCH($C236,'NOx &amp; CO2'!$R$6:$R$10,1),MATCH(L$215,'NOx &amp; CO2'!$T$5:$W$5,1))*K236</f>
        <v>5.0643351317699516E-2</v>
      </c>
      <c r="M236" s="567">
        <f>INDEX('NOx &amp; CO2'!$T$6:$W$10,MATCH($C236,'NOx &amp; CO2'!$R$6:$R$10,1),MATCH(M$215,'NOx &amp; CO2'!$T$5:$W$5,1))*L236</f>
        <v>4.8684798490804503E-2</v>
      </c>
      <c r="N236" s="567">
        <f>INDEX('NOx &amp; CO2'!$T$6:$W$10,MATCH($C236,'NOx &amp; CO2'!$R$6:$R$10,1),MATCH(N$215,'NOx &amp; CO2'!$T$5:$W$5,1))*M236</f>
        <v>4.6801989647590088E-2</v>
      </c>
      <c r="O236" s="567">
        <f>INDEX('NOx &amp; CO2'!$T$6:$W$10,MATCH($C236,'NOx &amp; CO2'!$R$6:$R$10,1),MATCH(O$215,'NOx &amp; CO2'!$T$5:$W$5,1))*N236</f>
        <v>4.4991995507321518E-2</v>
      </c>
      <c r="P236" s="567">
        <f>INDEX('NOx &amp; CO2'!$T$6:$W$10,MATCH($C236,'NOx &amp; CO2'!$R$6:$R$10,1),MATCH(P$215,'NOx &amp; CO2'!$T$5:$W$5,1))*O236</f>
        <v>4.3252000074639418E-2</v>
      </c>
      <c r="Q236" s="567">
        <f>INDEX('NOx &amp; CO2'!$T$6:$W$10,MATCH($C236,'NOx &amp; CO2'!$R$6:$R$10,1),MATCH(Q$215,'NOx &amp; CO2'!$T$5:$W$5,1))*P236</f>
        <v>4.1579296258424117E-2</v>
      </c>
      <c r="R236" s="567">
        <f>INDEX('NOx &amp; CO2'!$T$6:$W$10,MATCH($C236,'NOx &amp; CO2'!$R$6:$R$10,1),MATCH(R$215,'NOx &amp; CO2'!$T$5:$W$5,1))*Q236</f>
        <v>3.9971281660093602E-2</v>
      </c>
      <c r="S236" s="567">
        <f>INDEX('NOx &amp; CO2'!$T$6:$W$10,MATCH($C236,'NOx &amp; CO2'!$R$6:$R$10,1),MATCH(S$215,'NOx &amp; CO2'!$T$5:$W$5,1))*R236</f>
        <v>3.8425454524782507E-2</v>
      </c>
      <c r="T236" s="567">
        <f>INDEX('NOx &amp; CO2'!$T$6:$W$10,MATCH($C236,'NOx &amp; CO2'!$R$6:$R$10,1),MATCH(T$215,'NOx &amp; CO2'!$T$5:$W$5,1))*S236</f>
        <v>3.6939409849102912E-2</v>
      </c>
      <c r="U236" s="567">
        <f>INDEX('NOx &amp; CO2'!$T$6:$W$10,MATCH($C236,'NOx &amp; CO2'!$R$6:$R$10,1),MATCH(U$215,'NOx &amp; CO2'!$T$5:$W$5,1))*T236</f>
        <v>3.5510835639431505E-2</v>
      </c>
      <c r="V236" s="567">
        <f>INDEX('NOx &amp; CO2'!$T$6:$W$10,MATCH($C236,'NOx &amp; CO2'!$R$6:$R$10,1),MATCH(V$215,'NOx &amp; CO2'!$T$5:$W$5,1))*U236</f>
        <v>3.4137509314901608E-2</v>
      </c>
      <c r="W236" s="567">
        <f>INDEX('NOx &amp; CO2'!$T$6:$W$10,MATCH($C236,'NOx &amp; CO2'!$R$6:$R$10,1),MATCH(W$215,'NOx &amp; CO2'!$T$5:$W$5,1))*V236</f>
        <v>3.2817294249503907E-2</v>
      </c>
      <c r="X236" s="567">
        <f>INDEX('NOx &amp; CO2'!$T$6:$W$10,MATCH($C236,'NOx &amp; CO2'!$R$6:$R$10,1),MATCH(X$215,'NOx &amp; CO2'!$T$5:$W$5,1))*W236</f>
        <v>3.1548136447916084E-2</v>
      </c>
      <c r="Y236" s="567">
        <f>INDEX('NOx &amp; CO2'!$T$6:$W$10,MATCH($C236,'NOx &amp; CO2'!$R$6:$R$10,1),MATCH(Y$215,'NOx &amp; CO2'!$T$5:$W$5,1))*X236</f>
        <v>3.0328061349889527E-2</v>
      </c>
      <c r="Z236" s="567">
        <f>INDEX('NOx &amp; CO2'!$T$6:$W$10,MATCH($C236,'NOx &amp; CO2'!$R$6:$R$10,1),MATCH(Z$215,'NOx &amp; CO2'!$T$5:$W$5,1))*Y236</f>
        <v>2.9155170758221438E-2</v>
      </c>
      <c r="AA236" s="567">
        <f>INDEX('NOx &amp; CO2'!$T$6:$W$10,MATCH($C236,'NOx &amp; CO2'!$R$6:$R$10,1),MATCH(AA$215,'NOx &amp; CO2'!$T$5:$W$5,1))*Z236</f>
        <v>2.8027639885532835E-2</v>
      </c>
      <c r="AB236" s="567">
        <f>INDEX('NOx &amp; CO2'!$T$6:$W$10,MATCH($C236,'NOx &amp; CO2'!$R$6:$R$10,1),MATCH(AB$215,'NOx &amp; CO2'!$T$5:$W$5,1))*AA236</f>
        <v>2.6943714515257809E-2</v>
      </c>
      <c r="AC236" s="567">
        <f>INDEX('NOx &amp; CO2'!$T$6:$W$10,MATCH($C236,'NOx &amp; CO2'!$R$6:$R$10,1),MATCH(AC$215,'NOx &amp; CO2'!$T$5:$W$5,1))*AB236</f>
        <v>2.5901708272427128E-2</v>
      </c>
      <c r="AD236" s="350">
        <f>INDEX('NOx &amp; CO2'!$T$6:$W$10,MATCH($C236,'NOx &amp; CO2'!$R$6:$R$10,1),MATCH(AD$215,'NOx &amp; CO2'!$T$5:$W$5,1))*AC236</f>
        <v>2.4900000000000019E-2</v>
      </c>
      <c r="AE236" s="350">
        <f>INDEX('NOx &amp; CO2'!$T$6:$W$10,MATCH($C236,'NOx &amp; CO2'!$R$6:$R$10,1),MATCH(AE$215,'NOx &amp; CO2'!$T$5:$W$5,1))*AD236</f>
        <v>2.4210502134589099E-2</v>
      </c>
      <c r="AF236" s="350">
        <f>INDEX('NOx &amp; CO2'!$T$6:$W$10,MATCH($C236,'NOx &amp; CO2'!$R$6:$R$10,1),MATCH(AF$215,'NOx &amp; CO2'!$T$5:$W$5,1))*AE236</f>
        <v>2.3540096932086061E-2</v>
      </c>
      <c r="AG236" s="350">
        <f>INDEX('NOx &amp; CO2'!$T$6:$W$10,MATCH($C236,'NOx &amp; CO2'!$R$6:$R$10,1),MATCH(AG$215,'NOx &amp; CO2'!$T$5:$W$5,1))*AF236</f>
        <v>2.2888255703723031E-2</v>
      </c>
      <c r="AH236" s="350">
        <f>INDEX('NOx &amp; CO2'!$T$6:$W$10,MATCH($C236,'NOx &amp; CO2'!$R$6:$R$10,1),MATCH(AH$215,'NOx &amp; CO2'!$T$5:$W$5,1))*AG236</f>
        <v>2.2254464400482215E-2</v>
      </c>
      <c r="AI236" s="350">
        <f>INDEX('NOx &amp; CO2'!$T$6:$W$10,MATCH($C236,'NOx &amp; CO2'!$R$6:$R$10,1),MATCH(AI$215,'NOx &amp; CO2'!$T$5:$W$5,1))*AH236</f>
        <v>2.1638223207711301E-2</v>
      </c>
      <c r="AJ236" s="350">
        <f>INDEX('NOx &amp; CO2'!$T$6:$W$10,MATCH($C236,'NOx &amp; CO2'!$R$6:$R$10,1),MATCH(AJ$215,'NOx &amp; CO2'!$T$5:$W$5,1))*AI236</f>
        <v>2.1039046150964236E-2</v>
      </c>
      <c r="AK236" s="350">
        <f>INDEX('NOx &amp; CO2'!$T$6:$W$10,MATCH($C236,'NOx &amp; CO2'!$R$6:$R$10,1),MATCH(AK$215,'NOx &amp; CO2'!$T$5:$W$5,1))*AJ236</f>
        <v>2.0456460712756541E-2</v>
      </c>
      <c r="AL236" s="350">
        <f>INDEX('NOx &amp; CO2'!$T$6:$W$10,MATCH($C236,'NOx &amp; CO2'!$R$6:$R$10,1),MATCH(AL$215,'NOx &amp; CO2'!$T$5:$W$5,1))*AK236</f>
        <v>1.9890007459932926E-2</v>
      </c>
      <c r="AM236" s="350">
        <f>INDEX('NOx &amp; CO2'!$T$6:$W$10,MATCH($C236,'NOx &amp; CO2'!$R$6:$R$10,1),MATCH(AM$215,'NOx &amp; CO2'!$T$5:$W$5,1))*AL236</f>
        <v>1.9339239681353367E-2</v>
      </c>
      <c r="AN236" s="350">
        <f>INDEX('NOx &amp; CO2'!$T$6:$W$10,MATCH($C236,'NOx &amp; CO2'!$R$6:$R$10,1),MATCH(AN$215,'NOx &amp; CO2'!$T$5:$W$5,1))*AM236</f>
        <v>1.8803723035611869E-2</v>
      </c>
      <c r="AO236" s="350">
        <f>INDEX('NOx &amp; CO2'!$T$6:$W$10,MATCH($C236,'NOx &amp; CO2'!$R$6:$R$10,1),MATCH(AO$215,'NOx &amp; CO2'!$T$5:$W$5,1))*AN236</f>
        <v>1.8283035208510164E-2</v>
      </c>
      <c r="AP236" s="350">
        <f>INDEX('NOx &amp; CO2'!$T$6:$W$10,MATCH($C236,'NOx &amp; CO2'!$R$6:$R$10,1),MATCH(AP$215,'NOx &amp; CO2'!$T$5:$W$5,1))*AO236</f>
        <v>1.777676558001617E-2</v>
      </c>
      <c r="AQ236" s="350">
        <f>INDEX('NOx &amp; CO2'!$T$6:$W$10,MATCH($C236,'NOx &amp; CO2'!$R$6:$R$10,1),MATCH(AQ$215,'NOx &amp; CO2'!$T$5:$W$5,1))*AP236</f>
        <v>1.7284514900444626E-2</v>
      </c>
      <c r="AR236" s="350">
        <f>INDEX('NOx &amp; CO2'!$T$6:$W$10,MATCH($C236,'NOx &amp; CO2'!$R$6:$R$10,1),MATCH(AR$215,'NOx &amp; CO2'!$T$5:$W$5,1))*AQ236</f>
        <v>1.6805894975604474E-2</v>
      </c>
      <c r="AS236" s="350">
        <f>INDEX('NOx &amp; CO2'!$T$6:$W$10,MATCH($C236,'NOx &amp; CO2'!$R$6:$R$10,1),MATCH(AS$215,'NOx &amp; CO2'!$T$5:$W$5,1))*AR236</f>
        <v>1.6340528360664741E-2</v>
      </c>
      <c r="AT236" s="350">
        <f>INDEX('NOx &amp; CO2'!$T$6:$W$10,MATCH($C236,'NOx &amp; CO2'!$R$6:$R$10,1),MATCH(AT$215,'NOx &amp; CO2'!$T$5:$W$5,1))*AS236</f>
        <v>1.5888048062497474E-2</v>
      </c>
      <c r="AU236" s="350">
        <f>INDEX('NOx &amp; CO2'!$T$6:$W$10,MATCH($C236,'NOx &amp; CO2'!$R$6:$R$10,1),MATCH(AU$215,'NOx &amp; CO2'!$T$5:$W$5,1))*AT236</f>
        <v>1.5448097250263013E-2</v>
      </c>
      <c r="AV236" s="350">
        <f>INDEX('NOx &amp; CO2'!$T$6:$W$10,MATCH($C236,'NOx &amp; CO2'!$R$6:$R$10,1),MATCH(AV$215,'NOx &amp; CO2'!$T$5:$W$5,1))*AU236</f>
        <v>1.5020328974009333E-2</v>
      </c>
      <c r="AW236" s="350">
        <f>INDEX('NOx &amp; CO2'!$T$6:$W$10,MATCH($C236,'NOx &amp; CO2'!$R$6:$R$10,1),MATCH(AW$215,'NOx &amp; CO2'!$T$5:$W$5,1))*AV236</f>
        <v>1.4604405891063581E-2</v>
      </c>
      <c r="AX236" s="350">
        <f>INDEX('NOx &amp; CO2'!$T$6:$W$10,MATCH($C236,'NOx &amp; CO2'!$R$6:$R$10,1),MATCH(AX$215,'NOx &amp; CO2'!$T$5:$W$5,1))*AW236</f>
        <v>1.4200000000000008E-2</v>
      </c>
      <c r="AY236" s="350">
        <f>INDEX('NOx &amp; CO2'!$T$6:$W$10,MATCH($C236,'NOx &amp; CO2'!$R$6:$R$10,1),MATCH(AY$215,'NOx &amp; CO2'!$T$5:$W$5,1))*AX236</f>
        <v>1.4200000000000008E-2</v>
      </c>
      <c r="AZ236" s="350">
        <f>INDEX('NOx &amp; CO2'!$T$6:$W$10,MATCH($C236,'NOx &amp; CO2'!$R$6:$R$10,1),MATCH(AZ$215,'NOx &amp; CO2'!$T$5:$W$5,1))*AY236</f>
        <v>1.4200000000000008E-2</v>
      </c>
      <c r="BA236" s="350">
        <f>INDEX('NOx &amp; CO2'!$T$6:$W$10,MATCH($C236,'NOx &amp; CO2'!$R$6:$R$10,1),MATCH(BA$215,'NOx &amp; CO2'!$T$5:$W$5,1))*AZ236</f>
        <v>1.4200000000000008E-2</v>
      </c>
      <c r="BB236" s="350">
        <f>INDEX('NOx &amp; CO2'!$T$6:$W$10,MATCH($C236,'NOx &amp; CO2'!$R$6:$R$10,1),MATCH(BB$215,'NOx &amp; CO2'!$T$5:$W$5,1))*BA236</f>
        <v>1.4200000000000008E-2</v>
      </c>
      <c r="BC236" s="350">
        <f>INDEX('NOx &amp; CO2'!$T$6:$W$10,MATCH($C236,'NOx &amp; CO2'!$R$6:$R$10,1),MATCH(BC$215,'NOx &amp; CO2'!$T$5:$W$5,1))*BB236</f>
        <v>1.4200000000000008E-2</v>
      </c>
      <c r="BD236" s="350">
        <f>INDEX('NOx &amp; CO2'!$T$6:$W$10,MATCH($C236,'NOx &amp; CO2'!$R$6:$R$10,1),MATCH(BD$215,'NOx &amp; CO2'!$T$5:$W$5,1))*BC236</f>
        <v>1.4200000000000008E-2</v>
      </c>
      <c r="BE236" s="350">
        <f>INDEX('NOx &amp; CO2'!$T$6:$W$10,MATCH($C236,'NOx &amp; CO2'!$R$6:$R$10,1),MATCH(BE$215,'NOx &amp; CO2'!$T$5:$W$5,1))*BD236</f>
        <v>1.4200000000000008E-2</v>
      </c>
      <c r="BF236" s="350">
        <f>INDEX('NOx &amp; CO2'!$T$6:$W$10,MATCH($C236,'NOx &amp; CO2'!$R$6:$R$10,1),MATCH(BF$215,'NOx &amp; CO2'!$T$5:$W$5,1))*BE236</f>
        <v>1.4200000000000008E-2</v>
      </c>
      <c r="BG236" s="350">
        <f>INDEX('NOx &amp; CO2'!$T$6:$W$10,MATCH($C236,'NOx &amp; CO2'!$R$6:$R$10,1),MATCH(BG$215,'NOx &amp; CO2'!$T$5:$W$5,1))*BF236</f>
        <v>1.4200000000000008E-2</v>
      </c>
      <c r="BH236" s="350">
        <f>INDEX('NOx &amp; CO2'!$T$6:$W$10,MATCH($C236,'NOx &amp; CO2'!$R$6:$R$10,1),MATCH(BH$215,'NOx &amp; CO2'!$T$5:$W$5,1))*BG236</f>
        <v>1.4200000000000008E-2</v>
      </c>
      <c r="BI236" s="350">
        <f>INDEX('NOx &amp; CO2'!$T$6:$W$10,MATCH($C236,'NOx &amp; CO2'!$R$6:$R$10,1),MATCH(BI$215,'NOx &amp; CO2'!$T$5:$W$5,1))*BH236</f>
        <v>1.4200000000000008E-2</v>
      </c>
      <c r="BJ236" s="350">
        <f>INDEX('NOx &amp; CO2'!$T$6:$W$10,MATCH($C236,'NOx &amp; CO2'!$R$6:$R$10,1),MATCH(BJ$215,'NOx &amp; CO2'!$T$5:$W$5,1))*BI236</f>
        <v>1.4200000000000008E-2</v>
      </c>
      <c r="BK236" s="350">
        <f>INDEX('NOx &amp; CO2'!$T$6:$W$10,MATCH($C236,'NOx &amp; CO2'!$R$6:$R$10,1),MATCH(BK$215,'NOx &amp; CO2'!$T$5:$W$5,1))*BJ236</f>
        <v>1.4200000000000008E-2</v>
      </c>
      <c r="BL236" s="350">
        <f>INDEX('NOx &amp; CO2'!$T$6:$W$10,MATCH($C236,'NOx &amp; CO2'!$R$6:$R$10,1),MATCH(BL$215,'NOx &amp; CO2'!$T$5:$W$5,1))*BK236</f>
        <v>1.4200000000000008E-2</v>
      </c>
      <c r="BM236" s="350">
        <f>INDEX('NOx &amp; CO2'!$T$6:$W$10,MATCH($C236,'NOx &amp; CO2'!$R$6:$R$10,1),MATCH(BM$215,'NOx &amp; CO2'!$T$5:$W$5,1))*BL236</f>
        <v>1.4200000000000008E-2</v>
      </c>
      <c r="BN236" s="350">
        <f>INDEX('NOx &amp; CO2'!$T$6:$W$10,MATCH($C236,'NOx &amp; CO2'!$R$6:$R$10,1),MATCH(BN$215,'NOx &amp; CO2'!$T$5:$W$5,1))*BM236</f>
        <v>1.4200000000000008E-2</v>
      </c>
      <c r="BO236" s="350">
        <f>INDEX('NOx &amp; CO2'!$T$6:$W$10,MATCH($C236,'NOx &amp; CO2'!$R$6:$R$10,1),MATCH(BO$215,'NOx &amp; CO2'!$T$5:$W$5,1))*BN236</f>
        <v>1.4200000000000008E-2</v>
      </c>
      <c r="BP236" s="350">
        <f>INDEX('NOx &amp; CO2'!$T$6:$W$10,MATCH($C236,'NOx &amp; CO2'!$R$6:$R$10,1),MATCH(BP$215,'NOx &amp; CO2'!$T$5:$W$5,1))*BO236</f>
        <v>1.4200000000000008E-2</v>
      </c>
      <c r="BQ236" s="350">
        <f>INDEX('NOx &amp; CO2'!$T$6:$W$10,MATCH($C236,'NOx &amp; CO2'!$R$6:$R$10,1),MATCH(BQ$215,'NOx &amp; CO2'!$T$5:$W$5,1))*BP236</f>
        <v>1.4200000000000008E-2</v>
      </c>
      <c r="BR236" s="350">
        <f>INDEX('NOx &amp; CO2'!$T$6:$W$10,MATCH($C236,'NOx &amp; CO2'!$R$6:$R$10,1),MATCH(BR$215,'NOx &amp; CO2'!$T$5:$W$5,1))*BQ236</f>
        <v>1.4200000000000008E-2</v>
      </c>
      <c r="BS236" s="350">
        <f>INDEX('NOx &amp; CO2'!$T$6:$W$10,MATCH($C236,'NOx &amp; CO2'!$R$6:$R$10,1),MATCH(BS$215,'NOx &amp; CO2'!$T$5:$W$5,1))*BR236</f>
        <v>1.4200000000000008E-2</v>
      </c>
      <c r="BT236" s="350">
        <f>INDEX('NOx &amp; CO2'!$T$6:$W$10,MATCH($C236,'NOx &amp; CO2'!$R$6:$R$10,1),MATCH(BT$215,'NOx &amp; CO2'!$T$5:$W$5,1))*BS236</f>
        <v>1.4200000000000008E-2</v>
      </c>
      <c r="BU236" s="350">
        <f>INDEX('NOx &amp; CO2'!$T$6:$W$10,MATCH($C236,'NOx &amp; CO2'!$R$6:$R$10,1),MATCH(BU$215,'NOx &amp; CO2'!$T$5:$W$5,1))*BT236</f>
        <v>1.4200000000000008E-2</v>
      </c>
      <c r="BV236" s="350">
        <f>INDEX('NOx &amp; CO2'!$T$6:$W$10,MATCH($C236,'NOx &amp; CO2'!$R$6:$R$10,1),MATCH(BV$215,'NOx &amp; CO2'!$T$5:$W$5,1))*BU236</f>
        <v>1.4200000000000008E-2</v>
      </c>
      <c r="BW236" s="350">
        <f>INDEX('NOx &amp; CO2'!$T$6:$W$10,MATCH($C236,'NOx &amp; CO2'!$R$6:$R$10,1),MATCH(BW$215,'NOx &amp; CO2'!$T$5:$W$5,1))*BV236</f>
        <v>1.4200000000000008E-2</v>
      </c>
      <c r="BX236" s="350">
        <f>INDEX('NOx &amp; CO2'!$T$6:$W$10,MATCH($C236,'NOx &amp; CO2'!$R$6:$R$10,1),MATCH(BX$215,'NOx &amp; CO2'!$T$5:$W$5,1))*BW236</f>
        <v>1.4200000000000008E-2</v>
      </c>
      <c r="BY236" s="350">
        <f>INDEX('NOx &amp; CO2'!$T$6:$W$10,MATCH($C236,'NOx &amp; CO2'!$R$6:$R$10,1),MATCH(BY$215,'NOx &amp; CO2'!$T$5:$W$5,1))*BX236</f>
        <v>1.4200000000000008E-2</v>
      </c>
      <c r="BZ236" s="350">
        <f>INDEX('NOx &amp; CO2'!$T$6:$W$10,MATCH($C236,'NOx &amp; CO2'!$R$6:$R$10,1),MATCH(BZ$215,'NOx &amp; CO2'!$T$5:$W$5,1))*BY236</f>
        <v>1.4200000000000008E-2</v>
      </c>
      <c r="CA236" s="350">
        <f>INDEX('NOx &amp; CO2'!$T$6:$W$10,MATCH($C236,'NOx &amp; CO2'!$R$6:$R$10,1),MATCH(CA$215,'NOx &amp; CO2'!$T$5:$W$5,1))*BZ236</f>
        <v>1.4200000000000008E-2</v>
      </c>
      <c r="CB236" s="350">
        <f>INDEX('NOx &amp; CO2'!$T$6:$W$10,MATCH($C236,'NOx &amp; CO2'!$R$6:$R$10,1),MATCH(CB$215,'NOx &amp; CO2'!$T$5:$W$5,1))*CA236</f>
        <v>1.4200000000000008E-2</v>
      </c>
      <c r="CC236" s="350">
        <f>INDEX('NOx &amp; CO2'!$T$6:$W$10,MATCH($C236,'NOx &amp; CO2'!$R$6:$R$10,1),MATCH(CC$215,'NOx &amp; CO2'!$T$5:$W$5,1))*CB236</f>
        <v>1.4200000000000008E-2</v>
      </c>
      <c r="CD236" s="350">
        <f>INDEX('NOx &amp; CO2'!$T$6:$W$10,MATCH($C236,'NOx &amp; CO2'!$R$6:$R$10,1),MATCH(CD$215,'NOx &amp; CO2'!$T$5:$W$5,1))*CC236</f>
        <v>1.4200000000000008E-2</v>
      </c>
      <c r="CE236" s="350">
        <f>INDEX('NOx &amp; CO2'!$T$6:$W$10,MATCH($C236,'NOx &amp; CO2'!$R$6:$R$10,1),MATCH(CE$215,'NOx &amp; CO2'!$T$5:$W$5,1))*CD236</f>
        <v>1.4200000000000008E-2</v>
      </c>
      <c r="CF236" s="350">
        <f>INDEX('NOx &amp; CO2'!$T$6:$W$10,MATCH($C236,'NOx &amp; CO2'!$R$6:$R$10,1),MATCH(CF$215,'NOx &amp; CO2'!$T$5:$W$5,1))*CE236</f>
        <v>1.4200000000000008E-2</v>
      </c>
      <c r="CG236" s="350">
        <f>INDEX('NOx &amp; CO2'!$T$6:$W$10,MATCH($C236,'NOx &amp; CO2'!$R$6:$R$10,1),MATCH(CG$215,'NOx &amp; CO2'!$T$5:$W$5,1))*CF236</f>
        <v>1.4200000000000008E-2</v>
      </c>
      <c r="CH236" s="350">
        <f>INDEX('NOx &amp; CO2'!$T$6:$W$10,MATCH($C236,'NOx &amp; CO2'!$R$6:$R$10,1),MATCH(CH$215,'NOx &amp; CO2'!$T$5:$W$5,1))*CG236</f>
        <v>1.4200000000000008E-2</v>
      </c>
      <c r="CI236" s="350">
        <f>INDEX('NOx &amp; CO2'!$T$6:$W$10,MATCH($C236,'NOx &amp; CO2'!$R$6:$R$10,1),MATCH(CI$215,'NOx &amp; CO2'!$T$5:$W$5,1))*CH236</f>
        <v>1.4200000000000008E-2</v>
      </c>
      <c r="CJ236" s="350">
        <f>INDEX('NOx &amp; CO2'!$T$6:$W$10,MATCH($C236,'NOx &amp; CO2'!$R$6:$R$10,1),MATCH(CJ$215,'NOx &amp; CO2'!$T$5:$W$5,1))*CI236</f>
        <v>1.4200000000000008E-2</v>
      </c>
      <c r="CK236" s="350">
        <f>INDEX('NOx &amp; CO2'!$T$6:$W$10,MATCH($C236,'NOx &amp; CO2'!$R$6:$R$10,1),MATCH(CK$215,'NOx &amp; CO2'!$T$5:$W$5,1))*CJ236</f>
        <v>1.4200000000000008E-2</v>
      </c>
      <c r="CL236" s="350">
        <f>INDEX('NOx &amp; CO2'!$T$6:$W$10,MATCH($C236,'NOx &amp; CO2'!$R$6:$R$10,1),MATCH(CL$215,'NOx &amp; CO2'!$T$5:$W$5,1))*CK236</f>
        <v>1.4200000000000008E-2</v>
      </c>
      <c r="CM236" s="350">
        <f>INDEX('NOx &amp; CO2'!$T$6:$W$10,MATCH($C236,'NOx &amp; CO2'!$R$6:$R$10,1),MATCH(CM$215,'NOx &amp; CO2'!$T$5:$W$5,1))*CL236</f>
        <v>1.4200000000000008E-2</v>
      </c>
      <c r="CN236" s="350">
        <f>INDEX('NOx &amp; CO2'!$T$6:$W$10,MATCH($C236,'NOx &amp; CO2'!$R$6:$R$10,1),MATCH(CN$215,'NOx &amp; CO2'!$T$5:$W$5,1))*CM236</f>
        <v>1.4200000000000008E-2</v>
      </c>
      <c r="CO236" s="350">
        <f>INDEX('NOx &amp; CO2'!$T$6:$W$10,MATCH($C236,'NOx &amp; CO2'!$R$6:$R$10,1),MATCH(CO$215,'NOx &amp; CO2'!$T$5:$W$5,1))*CN236</f>
        <v>1.4200000000000008E-2</v>
      </c>
      <c r="CP236" s="350">
        <f>INDEX('NOx &amp; CO2'!$T$6:$W$10,MATCH($C236,'NOx &amp; CO2'!$R$6:$R$10,1),MATCH(CP$215,'NOx &amp; CO2'!$T$5:$W$5,1))*CO236</f>
        <v>1.4200000000000008E-2</v>
      </c>
      <c r="CQ236" s="350">
        <f>INDEX('NOx &amp; CO2'!$T$6:$W$10,MATCH($C236,'NOx &amp; CO2'!$R$6:$R$10,1),MATCH(CQ$215,'NOx &amp; CO2'!$T$5:$W$5,1))*CP236</f>
        <v>1.4200000000000008E-2</v>
      </c>
      <c r="CR236" s="350">
        <f>INDEX('NOx &amp; CO2'!$T$6:$W$10,MATCH($C236,'NOx &amp; CO2'!$R$6:$R$10,1),MATCH(CR$215,'NOx &amp; CO2'!$T$5:$W$5,1))*CQ236</f>
        <v>1.4200000000000008E-2</v>
      </c>
      <c r="CS236" s="350">
        <f>INDEX('NOx &amp; CO2'!$T$6:$W$10,MATCH($C236,'NOx &amp; CO2'!$R$6:$R$10,1),MATCH(CS$215,'NOx &amp; CO2'!$T$5:$W$5,1))*CR236</f>
        <v>1.4200000000000008E-2</v>
      </c>
    </row>
    <row r="237" spans="1:97" s="337" customFormat="1" x14ac:dyDescent="0.25">
      <c r="A237" s="337">
        <f t="shared" ref="A237:C237" si="358">A176</f>
        <v>0</v>
      </c>
      <c r="B237" s="337" t="str">
        <f t="shared" si="358"/>
        <v>0 0</v>
      </c>
      <c r="C237" s="344">
        <f t="shared" si="358"/>
        <v>0</v>
      </c>
      <c r="D237" s="567">
        <f>INDEX('NOx &amp; CO2'!$E$6:$I$10,MATCH($C237,'NOx &amp; CO2'!$C$6:$C$10,1),MATCH(D$78,'NOx &amp; CO2'!$E$5:$H$5,1))</f>
        <v>7.17E-2</v>
      </c>
      <c r="E237" s="567">
        <f>INDEX('NOx &amp; CO2'!$T$6:$W$10,MATCH($C237,'NOx &amp; CO2'!$R$6:$R$10,1),MATCH(E$215,'NOx &amp; CO2'!$T$5:$W$5,1))*D237</f>
        <v>6.8558723496039697E-2</v>
      </c>
      <c r="F237" s="567">
        <f>INDEX('NOx &amp; CO2'!$T$6:$W$10,MATCH($C237,'NOx &amp; CO2'!$R$6:$R$10,1),MATCH(F$215,'NOx &amp; CO2'!$T$5:$W$5,1))*E237</f>
        <v>6.5555070675124491E-2</v>
      </c>
      <c r="G237" s="567">
        <f>INDEX('NOx &amp; CO2'!$T$6:$W$10,MATCH($C237,'NOx &amp; CO2'!$R$6:$R$10,1),MATCH(G$215,'NOx &amp; CO2'!$T$5:$W$5,1))*F237</f>
        <v>6.2683012052708514E-2</v>
      </c>
      <c r="H237" s="567">
        <f>INDEX('NOx &amp; CO2'!$T$6:$W$10,MATCH($C237,'NOx &amp; CO2'!$R$6:$R$10,1),MATCH(H$215,'NOx &amp; CO2'!$T$5:$W$5,1))*G237</f>
        <v>5.9936782304331478E-2</v>
      </c>
      <c r="I237" s="567">
        <f>INDEX('NOx &amp; CO2'!$T$6:$W$10,MATCH($C237,'NOx &amp; CO2'!$R$6:$R$10,1),MATCH(I$215,'NOx &amp; CO2'!$T$5:$W$5,1))*H237</f>
        <v>5.7310868692398702E-2</v>
      </c>
      <c r="J237" s="567">
        <f>INDEX('NOx &amp; CO2'!$T$6:$W$10,MATCH($C237,'NOx &amp; CO2'!$R$6:$R$10,1),MATCH(J$215,'NOx &amp; CO2'!$T$5:$W$5,1))*I237</f>
        <v>5.4800000000000008E-2</v>
      </c>
      <c r="K237" s="567">
        <f>INDEX('NOx &amp; CO2'!$T$6:$W$10,MATCH($C237,'NOx &amp; CO2'!$R$6:$R$10,1),MATCH(K$215,'NOx &amp; CO2'!$T$5:$W$5,1))*J237</f>
        <v>5.268069525177068E-2</v>
      </c>
      <c r="L237" s="567">
        <f>INDEX('NOx &amp; CO2'!$T$6:$W$10,MATCH($C237,'NOx &amp; CO2'!$R$6:$R$10,1),MATCH(L$215,'NOx &amp; CO2'!$T$5:$W$5,1))*K237</f>
        <v>5.0643351317699516E-2</v>
      </c>
      <c r="M237" s="567">
        <f>INDEX('NOx &amp; CO2'!$T$6:$W$10,MATCH($C237,'NOx &amp; CO2'!$R$6:$R$10,1),MATCH(M$215,'NOx &amp; CO2'!$T$5:$W$5,1))*L237</f>
        <v>4.8684798490804503E-2</v>
      </c>
      <c r="N237" s="567">
        <f>INDEX('NOx &amp; CO2'!$T$6:$W$10,MATCH($C237,'NOx &amp; CO2'!$R$6:$R$10,1),MATCH(N$215,'NOx &amp; CO2'!$T$5:$W$5,1))*M237</f>
        <v>4.6801989647590088E-2</v>
      </c>
      <c r="O237" s="567">
        <f>INDEX('NOx &amp; CO2'!$T$6:$W$10,MATCH($C237,'NOx &amp; CO2'!$R$6:$R$10,1),MATCH(O$215,'NOx &amp; CO2'!$T$5:$W$5,1))*N237</f>
        <v>4.4991995507321518E-2</v>
      </c>
      <c r="P237" s="567">
        <f>INDEX('NOx &amp; CO2'!$T$6:$W$10,MATCH($C237,'NOx &amp; CO2'!$R$6:$R$10,1),MATCH(P$215,'NOx &amp; CO2'!$T$5:$W$5,1))*O237</f>
        <v>4.3252000074639418E-2</v>
      </c>
      <c r="Q237" s="567">
        <f>INDEX('NOx &amp; CO2'!$T$6:$W$10,MATCH($C237,'NOx &amp; CO2'!$R$6:$R$10,1),MATCH(Q$215,'NOx &amp; CO2'!$T$5:$W$5,1))*P237</f>
        <v>4.1579296258424117E-2</v>
      </c>
      <c r="R237" s="567">
        <f>INDEX('NOx &amp; CO2'!$T$6:$W$10,MATCH($C237,'NOx &amp; CO2'!$R$6:$R$10,1),MATCH(R$215,'NOx &amp; CO2'!$T$5:$W$5,1))*Q237</f>
        <v>3.9971281660093602E-2</v>
      </c>
      <c r="S237" s="567">
        <f>INDEX('NOx &amp; CO2'!$T$6:$W$10,MATCH($C237,'NOx &amp; CO2'!$R$6:$R$10,1),MATCH(S$215,'NOx &amp; CO2'!$T$5:$W$5,1))*R237</f>
        <v>3.8425454524782507E-2</v>
      </c>
      <c r="T237" s="567">
        <f>INDEX('NOx &amp; CO2'!$T$6:$W$10,MATCH($C237,'NOx &amp; CO2'!$R$6:$R$10,1),MATCH(T$215,'NOx &amp; CO2'!$T$5:$W$5,1))*S237</f>
        <v>3.6939409849102912E-2</v>
      </c>
      <c r="U237" s="567">
        <f>INDEX('NOx &amp; CO2'!$T$6:$W$10,MATCH($C237,'NOx &amp; CO2'!$R$6:$R$10,1),MATCH(U$215,'NOx &amp; CO2'!$T$5:$W$5,1))*T237</f>
        <v>3.5510835639431505E-2</v>
      </c>
      <c r="V237" s="567">
        <f>INDEX('NOx &amp; CO2'!$T$6:$W$10,MATCH($C237,'NOx &amp; CO2'!$R$6:$R$10,1),MATCH(V$215,'NOx &amp; CO2'!$T$5:$W$5,1))*U237</f>
        <v>3.4137509314901608E-2</v>
      </c>
      <c r="W237" s="567">
        <f>INDEX('NOx &amp; CO2'!$T$6:$W$10,MATCH($C237,'NOx &amp; CO2'!$R$6:$R$10,1),MATCH(W$215,'NOx &amp; CO2'!$T$5:$W$5,1))*V237</f>
        <v>3.2817294249503907E-2</v>
      </c>
      <c r="X237" s="567">
        <f>INDEX('NOx &amp; CO2'!$T$6:$W$10,MATCH($C237,'NOx &amp; CO2'!$R$6:$R$10,1),MATCH(X$215,'NOx &amp; CO2'!$T$5:$W$5,1))*W237</f>
        <v>3.1548136447916084E-2</v>
      </c>
      <c r="Y237" s="567">
        <f>INDEX('NOx &amp; CO2'!$T$6:$W$10,MATCH($C237,'NOx &amp; CO2'!$R$6:$R$10,1),MATCH(Y$215,'NOx &amp; CO2'!$T$5:$W$5,1))*X237</f>
        <v>3.0328061349889527E-2</v>
      </c>
      <c r="Z237" s="567">
        <f>INDEX('NOx &amp; CO2'!$T$6:$W$10,MATCH($C237,'NOx &amp; CO2'!$R$6:$R$10,1),MATCH(Z$215,'NOx &amp; CO2'!$T$5:$W$5,1))*Y237</f>
        <v>2.9155170758221438E-2</v>
      </c>
      <c r="AA237" s="567">
        <f>INDEX('NOx &amp; CO2'!$T$6:$W$10,MATCH($C237,'NOx &amp; CO2'!$R$6:$R$10,1),MATCH(AA$215,'NOx &amp; CO2'!$T$5:$W$5,1))*Z237</f>
        <v>2.8027639885532835E-2</v>
      </c>
      <c r="AB237" s="567">
        <f>INDEX('NOx &amp; CO2'!$T$6:$W$10,MATCH($C237,'NOx &amp; CO2'!$R$6:$R$10,1),MATCH(AB$215,'NOx &amp; CO2'!$T$5:$W$5,1))*AA237</f>
        <v>2.6943714515257809E-2</v>
      </c>
      <c r="AC237" s="567">
        <f>INDEX('NOx &amp; CO2'!$T$6:$W$10,MATCH($C237,'NOx &amp; CO2'!$R$6:$R$10,1),MATCH(AC$215,'NOx &amp; CO2'!$T$5:$W$5,1))*AB237</f>
        <v>2.5901708272427128E-2</v>
      </c>
      <c r="AD237" s="350">
        <f>INDEX('NOx &amp; CO2'!$T$6:$W$10,MATCH($C237,'NOx &amp; CO2'!$R$6:$R$10,1),MATCH(AD$215,'NOx &amp; CO2'!$T$5:$W$5,1))*AC237</f>
        <v>2.4900000000000019E-2</v>
      </c>
      <c r="AE237" s="350">
        <f>INDEX('NOx &amp; CO2'!$T$6:$W$10,MATCH($C237,'NOx &amp; CO2'!$R$6:$R$10,1),MATCH(AE$215,'NOx &amp; CO2'!$T$5:$W$5,1))*AD237</f>
        <v>2.4210502134589099E-2</v>
      </c>
      <c r="AF237" s="350">
        <f>INDEX('NOx &amp; CO2'!$T$6:$W$10,MATCH($C237,'NOx &amp; CO2'!$R$6:$R$10,1),MATCH(AF$215,'NOx &amp; CO2'!$T$5:$W$5,1))*AE237</f>
        <v>2.3540096932086061E-2</v>
      </c>
      <c r="AG237" s="350">
        <f>INDEX('NOx &amp; CO2'!$T$6:$W$10,MATCH($C237,'NOx &amp; CO2'!$R$6:$R$10,1),MATCH(AG$215,'NOx &amp; CO2'!$T$5:$W$5,1))*AF237</f>
        <v>2.2888255703723031E-2</v>
      </c>
      <c r="AH237" s="350">
        <f>INDEX('NOx &amp; CO2'!$T$6:$W$10,MATCH($C237,'NOx &amp; CO2'!$R$6:$R$10,1),MATCH(AH$215,'NOx &amp; CO2'!$T$5:$W$5,1))*AG237</f>
        <v>2.2254464400482215E-2</v>
      </c>
      <c r="AI237" s="350">
        <f>INDEX('NOx &amp; CO2'!$T$6:$W$10,MATCH($C237,'NOx &amp; CO2'!$R$6:$R$10,1),MATCH(AI$215,'NOx &amp; CO2'!$T$5:$W$5,1))*AH237</f>
        <v>2.1638223207711301E-2</v>
      </c>
      <c r="AJ237" s="350">
        <f>INDEX('NOx &amp; CO2'!$T$6:$W$10,MATCH($C237,'NOx &amp; CO2'!$R$6:$R$10,1),MATCH(AJ$215,'NOx &amp; CO2'!$T$5:$W$5,1))*AI237</f>
        <v>2.1039046150964236E-2</v>
      </c>
      <c r="AK237" s="350">
        <f>INDEX('NOx &amp; CO2'!$T$6:$W$10,MATCH($C237,'NOx &amp; CO2'!$R$6:$R$10,1),MATCH(AK$215,'NOx &amp; CO2'!$T$5:$W$5,1))*AJ237</f>
        <v>2.0456460712756541E-2</v>
      </c>
      <c r="AL237" s="350">
        <f>INDEX('NOx &amp; CO2'!$T$6:$W$10,MATCH($C237,'NOx &amp; CO2'!$R$6:$R$10,1),MATCH(AL$215,'NOx &amp; CO2'!$T$5:$W$5,1))*AK237</f>
        <v>1.9890007459932926E-2</v>
      </c>
      <c r="AM237" s="350">
        <f>INDEX('NOx &amp; CO2'!$T$6:$W$10,MATCH($C237,'NOx &amp; CO2'!$R$6:$R$10,1),MATCH(AM$215,'NOx &amp; CO2'!$T$5:$W$5,1))*AL237</f>
        <v>1.9339239681353367E-2</v>
      </c>
      <c r="AN237" s="350">
        <f>INDEX('NOx &amp; CO2'!$T$6:$W$10,MATCH($C237,'NOx &amp; CO2'!$R$6:$R$10,1),MATCH(AN$215,'NOx &amp; CO2'!$T$5:$W$5,1))*AM237</f>
        <v>1.8803723035611869E-2</v>
      </c>
      <c r="AO237" s="350">
        <f>INDEX('NOx &amp; CO2'!$T$6:$W$10,MATCH($C237,'NOx &amp; CO2'!$R$6:$R$10,1),MATCH(AO$215,'NOx &amp; CO2'!$T$5:$W$5,1))*AN237</f>
        <v>1.8283035208510164E-2</v>
      </c>
      <c r="AP237" s="350">
        <f>INDEX('NOx &amp; CO2'!$T$6:$W$10,MATCH($C237,'NOx &amp; CO2'!$R$6:$R$10,1),MATCH(AP$215,'NOx &amp; CO2'!$T$5:$W$5,1))*AO237</f>
        <v>1.777676558001617E-2</v>
      </c>
      <c r="AQ237" s="350">
        <f>INDEX('NOx &amp; CO2'!$T$6:$W$10,MATCH($C237,'NOx &amp; CO2'!$R$6:$R$10,1),MATCH(AQ$215,'NOx &amp; CO2'!$T$5:$W$5,1))*AP237</f>
        <v>1.7284514900444626E-2</v>
      </c>
      <c r="AR237" s="350">
        <f>INDEX('NOx &amp; CO2'!$T$6:$W$10,MATCH($C237,'NOx &amp; CO2'!$R$6:$R$10,1),MATCH(AR$215,'NOx &amp; CO2'!$T$5:$W$5,1))*AQ237</f>
        <v>1.6805894975604474E-2</v>
      </c>
      <c r="AS237" s="350">
        <f>INDEX('NOx &amp; CO2'!$T$6:$W$10,MATCH($C237,'NOx &amp; CO2'!$R$6:$R$10,1),MATCH(AS$215,'NOx &amp; CO2'!$T$5:$W$5,1))*AR237</f>
        <v>1.6340528360664741E-2</v>
      </c>
      <c r="AT237" s="350">
        <f>INDEX('NOx &amp; CO2'!$T$6:$W$10,MATCH($C237,'NOx &amp; CO2'!$R$6:$R$10,1),MATCH(AT$215,'NOx &amp; CO2'!$T$5:$W$5,1))*AS237</f>
        <v>1.5888048062497474E-2</v>
      </c>
      <c r="AU237" s="350">
        <f>INDEX('NOx &amp; CO2'!$T$6:$W$10,MATCH($C237,'NOx &amp; CO2'!$R$6:$R$10,1),MATCH(AU$215,'NOx &amp; CO2'!$T$5:$W$5,1))*AT237</f>
        <v>1.5448097250263013E-2</v>
      </c>
      <c r="AV237" s="350">
        <f>INDEX('NOx &amp; CO2'!$T$6:$W$10,MATCH($C237,'NOx &amp; CO2'!$R$6:$R$10,1),MATCH(AV$215,'NOx &amp; CO2'!$T$5:$W$5,1))*AU237</f>
        <v>1.5020328974009333E-2</v>
      </c>
      <c r="AW237" s="350">
        <f>INDEX('NOx &amp; CO2'!$T$6:$W$10,MATCH($C237,'NOx &amp; CO2'!$R$6:$R$10,1),MATCH(AW$215,'NOx &amp; CO2'!$T$5:$W$5,1))*AV237</f>
        <v>1.4604405891063581E-2</v>
      </c>
      <c r="AX237" s="350">
        <f>INDEX('NOx &amp; CO2'!$T$6:$W$10,MATCH($C237,'NOx &amp; CO2'!$R$6:$R$10,1),MATCH(AX$215,'NOx &amp; CO2'!$T$5:$W$5,1))*AW237</f>
        <v>1.4200000000000008E-2</v>
      </c>
      <c r="AY237" s="350">
        <f>INDEX('NOx &amp; CO2'!$T$6:$W$10,MATCH($C237,'NOx &amp; CO2'!$R$6:$R$10,1),MATCH(AY$215,'NOx &amp; CO2'!$T$5:$W$5,1))*AX237</f>
        <v>1.4200000000000008E-2</v>
      </c>
      <c r="AZ237" s="350">
        <f>INDEX('NOx &amp; CO2'!$T$6:$W$10,MATCH($C237,'NOx &amp; CO2'!$R$6:$R$10,1),MATCH(AZ$215,'NOx &amp; CO2'!$T$5:$W$5,1))*AY237</f>
        <v>1.4200000000000008E-2</v>
      </c>
      <c r="BA237" s="350">
        <f>INDEX('NOx &amp; CO2'!$T$6:$W$10,MATCH($C237,'NOx &amp; CO2'!$R$6:$R$10,1),MATCH(BA$215,'NOx &amp; CO2'!$T$5:$W$5,1))*AZ237</f>
        <v>1.4200000000000008E-2</v>
      </c>
      <c r="BB237" s="350">
        <f>INDEX('NOx &amp; CO2'!$T$6:$W$10,MATCH($C237,'NOx &amp; CO2'!$R$6:$R$10,1),MATCH(BB$215,'NOx &amp; CO2'!$T$5:$W$5,1))*BA237</f>
        <v>1.4200000000000008E-2</v>
      </c>
      <c r="BC237" s="350">
        <f>INDEX('NOx &amp; CO2'!$T$6:$W$10,MATCH($C237,'NOx &amp; CO2'!$R$6:$R$10,1),MATCH(BC$215,'NOx &amp; CO2'!$T$5:$W$5,1))*BB237</f>
        <v>1.4200000000000008E-2</v>
      </c>
      <c r="BD237" s="350">
        <f>INDEX('NOx &amp; CO2'!$T$6:$W$10,MATCH($C237,'NOx &amp; CO2'!$R$6:$R$10,1),MATCH(BD$215,'NOx &amp; CO2'!$T$5:$W$5,1))*BC237</f>
        <v>1.4200000000000008E-2</v>
      </c>
      <c r="BE237" s="350">
        <f>INDEX('NOx &amp; CO2'!$T$6:$W$10,MATCH($C237,'NOx &amp; CO2'!$R$6:$R$10,1),MATCH(BE$215,'NOx &amp; CO2'!$T$5:$W$5,1))*BD237</f>
        <v>1.4200000000000008E-2</v>
      </c>
      <c r="BF237" s="350">
        <f>INDEX('NOx &amp; CO2'!$T$6:$W$10,MATCH($C237,'NOx &amp; CO2'!$R$6:$R$10,1),MATCH(BF$215,'NOx &amp; CO2'!$T$5:$W$5,1))*BE237</f>
        <v>1.4200000000000008E-2</v>
      </c>
      <c r="BG237" s="350">
        <f>INDEX('NOx &amp; CO2'!$T$6:$W$10,MATCH($C237,'NOx &amp; CO2'!$R$6:$R$10,1),MATCH(BG$215,'NOx &amp; CO2'!$T$5:$W$5,1))*BF237</f>
        <v>1.4200000000000008E-2</v>
      </c>
      <c r="BH237" s="350">
        <f>INDEX('NOx &amp; CO2'!$T$6:$W$10,MATCH($C237,'NOx &amp; CO2'!$R$6:$R$10,1),MATCH(BH$215,'NOx &amp; CO2'!$T$5:$W$5,1))*BG237</f>
        <v>1.4200000000000008E-2</v>
      </c>
      <c r="BI237" s="350">
        <f>INDEX('NOx &amp; CO2'!$T$6:$W$10,MATCH($C237,'NOx &amp; CO2'!$R$6:$R$10,1),MATCH(BI$215,'NOx &amp; CO2'!$T$5:$W$5,1))*BH237</f>
        <v>1.4200000000000008E-2</v>
      </c>
      <c r="BJ237" s="350">
        <f>INDEX('NOx &amp; CO2'!$T$6:$W$10,MATCH($C237,'NOx &amp; CO2'!$R$6:$R$10,1),MATCH(BJ$215,'NOx &amp; CO2'!$T$5:$W$5,1))*BI237</f>
        <v>1.4200000000000008E-2</v>
      </c>
      <c r="BK237" s="350">
        <f>INDEX('NOx &amp; CO2'!$T$6:$W$10,MATCH($C237,'NOx &amp; CO2'!$R$6:$R$10,1),MATCH(BK$215,'NOx &amp; CO2'!$T$5:$W$5,1))*BJ237</f>
        <v>1.4200000000000008E-2</v>
      </c>
      <c r="BL237" s="350">
        <f>INDEX('NOx &amp; CO2'!$T$6:$W$10,MATCH($C237,'NOx &amp; CO2'!$R$6:$R$10,1),MATCH(BL$215,'NOx &amp; CO2'!$T$5:$W$5,1))*BK237</f>
        <v>1.4200000000000008E-2</v>
      </c>
      <c r="BM237" s="350">
        <f>INDEX('NOx &amp; CO2'!$T$6:$W$10,MATCH($C237,'NOx &amp; CO2'!$R$6:$R$10,1),MATCH(BM$215,'NOx &amp; CO2'!$T$5:$W$5,1))*BL237</f>
        <v>1.4200000000000008E-2</v>
      </c>
      <c r="BN237" s="350">
        <f>INDEX('NOx &amp; CO2'!$T$6:$W$10,MATCH($C237,'NOx &amp; CO2'!$R$6:$R$10,1),MATCH(BN$215,'NOx &amp; CO2'!$T$5:$W$5,1))*BM237</f>
        <v>1.4200000000000008E-2</v>
      </c>
      <c r="BO237" s="350">
        <f>INDEX('NOx &amp; CO2'!$T$6:$W$10,MATCH($C237,'NOx &amp; CO2'!$R$6:$R$10,1),MATCH(BO$215,'NOx &amp; CO2'!$T$5:$W$5,1))*BN237</f>
        <v>1.4200000000000008E-2</v>
      </c>
      <c r="BP237" s="350">
        <f>INDEX('NOx &amp; CO2'!$T$6:$W$10,MATCH($C237,'NOx &amp; CO2'!$R$6:$R$10,1),MATCH(BP$215,'NOx &amp; CO2'!$T$5:$W$5,1))*BO237</f>
        <v>1.4200000000000008E-2</v>
      </c>
      <c r="BQ237" s="350">
        <f>INDEX('NOx &amp; CO2'!$T$6:$W$10,MATCH($C237,'NOx &amp; CO2'!$R$6:$R$10,1),MATCH(BQ$215,'NOx &amp; CO2'!$T$5:$W$5,1))*BP237</f>
        <v>1.4200000000000008E-2</v>
      </c>
      <c r="BR237" s="350">
        <f>INDEX('NOx &amp; CO2'!$T$6:$W$10,MATCH($C237,'NOx &amp; CO2'!$R$6:$R$10,1),MATCH(BR$215,'NOx &amp; CO2'!$T$5:$W$5,1))*BQ237</f>
        <v>1.4200000000000008E-2</v>
      </c>
      <c r="BS237" s="350">
        <f>INDEX('NOx &amp; CO2'!$T$6:$W$10,MATCH($C237,'NOx &amp; CO2'!$R$6:$R$10,1),MATCH(BS$215,'NOx &amp; CO2'!$T$5:$W$5,1))*BR237</f>
        <v>1.4200000000000008E-2</v>
      </c>
      <c r="BT237" s="350">
        <f>INDEX('NOx &amp; CO2'!$T$6:$W$10,MATCH($C237,'NOx &amp; CO2'!$R$6:$R$10,1),MATCH(BT$215,'NOx &amp; CO2'!$T$5:$W$5,1))*BS237</f>
        <v>1.4200000000000008E-2</v>
      </c>
      <c r="BU237" s="350">
        <f>INDEX('NOx &amp; CO2'!$T$6:$W$10,MATCH($C237,'NOx &amp; CO2'!$R$6:$R$10,1),MATCH(BU$215,'NOx &amp; CO2'!$T$5:$W$5,1))*BT237</f>
        <v>1.4200000000000008E-2</v>
      </c>
      <c r="BV237" s="350">
        <f>INDEX('NOx &amp; CO2'!$T$6:$W$10,MATCH($C237,'NOx &amp; CO2'!$R$6:$R$10,1),MATCH(BV$215,'NOx &amp; CO2'!$T$5:$W$5,1))*BU237</f>
        <v>1.4200000000000008E-2</v>
      </c>
      <c r="BW237" s="350">
        <f>INDEX('NOx &amp; CO2'!$T$6:$W$10,MATCH($C237,'NOx &amp; CO2'!$R$6:$R$10,1),MATCH(BW$215,'NOx &amp; CO2'!$T$5:$W$5,1))*BV237</f>
        <v>1.4200000000000008E-2</v>
      </c>
      <c r="BX237" s="350">
        <f>INDEX('NOx &amp; CO2'!$T$6:$W$10,MATCH($C237,'NOx &amp; CO2'!$R$6:$R$10,1),MATCH(BX$215,'NOx &amp; CO2'!$T$5:$W$5,1))*BW237</f>
        <v>1.4200000000000008E-2</v>
      </c>
      <c r="BY237" s="350">
        <f>INDEX('NOx &amp; CO2'!$T$6:$W$10,MATCH($C237,'NOx &amp; CO2'!$R$6:$R$10,1),MATCH(BY$215,'NOx &amp; CO2'!$T$5:$W$5,1))*BX237</f>
        <v>1.4200000000000008E-2</v>
      </c>
      <c r="BZ237" s="350">
        <f>INDEX('NOx &amp; CO2'!$T$6:$W$10,MATCH($C237,'NOx &amp; CO2'!$R$6:$R$10,1),MATCH(BZ$215,'NOx &amp; CO2'!$T$5:$W$5,1))*BY237</f>
        <v>1.4200000000000008E-2</v>
      </c>
      <c r="CA237" s="350">
        <f>INDEX('NOx &amp; CO2'!$T$6:$W$10,MATCH($C237,'NOx &amp; CO2'!$R$6:$R$10,1),MATCH(CA$215,'NOx &amp; CO2'!$T$5:$W$5,1))*BZ237</f>
        <v>1.4200000000000008E-2</v>
      </c>
      <c r="CB237" s="350">
        <f>INDEX('NOx &amp; CO2'!$T$6:$W$10,MATCH($C237,'NOx &amp; CO2'!$R$6:$R$10,1),MATCH(CB$215,'NOx &amp; CO2'!$T$5:$W$5,1))*CA237</f>
        <v>1.4200000000000008E-2</v>
      </c>
      <c r="CC237" s="350">
        <f>INDEX('NOx &amp; CO2'!$T$6:$W$10,MATCH($C237,'NOx &amp; CO2'!$R$6:$R$10,1),MATCH(CC$215,'NOx &amp; CO2'!$T$5:$W$5,1))*CB237</f>
        <v>1.4200000000000008E-2</v>
      </c>
      <c r="CD237" s="350">
        <f>INDEX('NOx &amp; CO2'!$T$6:$W$10,MATCH($C237,'NOx &amp; CO2'!$R$6:$R$10,1),MATCH(CD$215,'NOx &amp; CO2'!$T$5:$W$5,1))*CC237</f>
        <v>1.4200000000000008E-2</v>
      </c>
      <c r="CE237" s="350">
        <f>INDEX('NOx &amp; CO2'!$T$6:$W$10,MATCH($C237,'NOx &amp; CO2'!$R$6:$R$10,1),MATCH(CE$215,'NOx &amp; CO2'!$T$5:$W$5,1))*CD237</f>
        <v>1.4200000000000008E-2</v>
      </c>
      <c r="CF237" s="350">
        <f>INDEX('NOx &amp; CO2'!$T$6:$W$10,MATCH($C237,'NOx &amp; CO2'!$R$6:$R$10,1),MATCH(CF$215,'NOx &amp; CO2'!$T$5:$W$5,1))*CE237</f>
        <v>1.4200000000000008E-2</v>
      </c>
      <c r="CG237" s="350">
        <f>INDEX('NOx &amp; CO2'!$T$6:$W$10,MATCH($C237,'NOx &amp; CO2'!$R$6:$R$10,1),MATCH(CG$215,'NOx &amp; CO2'!$T$5:$W$5,1))*CF237</f>
        <v>1.4200000000000008E-2</v>
      </c>
      <c r="CH237" s="350">
        <f>INDEX('NOx &amp; CO2'!$T$6:$W$10,MATCH($C237,'NOx &amp; CO2'!$R$6:$R$10,1),MATCH(CH$215,'NOx &amp; CO2'!$T$5:$W$5,1))*CG237</f>
        <v>1.4200000000000008E-2</v>
      </c>
      <c r="CI237" s="350">
        <f>INDEX('NOx &amp; CO2'!$T$6:$W$10,MATCH($C237,'NOx &amp; CO2'!$R$6:$R$10,1),MATCH(CI$215,'NOx &amp; CO2'!$T$5:$W$5,1))*CH237</f>
        <v>1.4200000000000008E-2</v>
      </c>
      <c r="CJ237" s="350">
        <f>INDEX('NOx &amp; CO2'!$T$6:$W$10,MATCH($C237,'NOx &amp; CO2'!$R$6:$R$10,1),MATCH(CJ$215,'NOx &amp; CO2'!$T$5:$W$5,1))*CI237</f>
        <v>1.4200000000000008E-2</v>
      </c>
      <c r="CK237" s="350">
        <f>INDEX('NOx &amp; CO2'!$T$6:$W$10,MATCH($C237,'NOx &amp; CO2'!$R$6:$R$10,1),MATCH(CK$215,'NOx &amp; CO2'!$T$5:$W$5,1))*CJ237</f>
        <v>1.4200000000000008E-2</v>
      </c>
      <c r="CL237" s="350">
        <f>INDEX('NOx &amp; CO2'!$T$6:$W$10,MATCH($C237,'NOx &amp; CO2'!$R$6:$R$10,1),MATCH(CL$215,'NOx &amp; CO2'!$T$5:$W$5,1))*CK237</f>
        <v>1.4200000000000008E-2</v>
      </c>
      <c r="CM237" s="350">
        <f>INDEX('NOx &amp; CO2'!$T$6:$W$10,MATCH($C237,'NOx &amp; CO2'!$R$6:$R$10,1),MATCH(CM$215,'NOx &amp; CO2'!$T$5:$W$5,1))*CL237</f>
        <v>1.4200000000000008E-2</v>
      </c>
      <c r="CN237" s="350">
        <f>INDEX('NOx &amp; CO2'!$T$6:$W$10,MATCH($C237,'NOx &amp; CO2'!$R$6:$R$10,1),MATCH(CN$215,'NOx &amp; CO2'!$T$5:$W$5,1))*CM237</f>
        <v>1.4200000000000008E-2</v>
      </c>
      <c r="CO237" s="350">
        <f>INDEX('NOx &amp; CO2'!$T$6:$W$10,MATCH($C237,'NOx &amp; CO2'!$R$6:$R$10,1),MATCH(CO$215,'NOx &amp; CO2'!$T$5:$W$5,1))*CN237</f>
        <v>1.4200000000000008E-2</v>
      </c>
      <c r="CP237" s="350">
        <f>INDEX('NOx &amp; CO2'!$T$6:$W$10,MATCH($C237,'NOx &amp; CO2'!$R$6:$R$10,1),MATCH(CP$215,'NOx &amp; CO2'!$T$5:$W$5,1))*CO237</f>
        <v>1.4200000000000008E-2</v>
      </c>
      <c r="CQ237" s="350">
        <f>INDEX('NOx &amp; CO2'!$T$6:$W$10,MATCH($C237,'NOx &amp; CO2'!$R$6:$R$10,1),MATCH(CQ$215,'NOx &amp; CO2'!$T$5:$W$5,1))*CP237</f>
        <v>1.4200000000000008E-2</v>
      </c>
      <c r="CR237" s="350">
        <f>INDEX('NOx &amp; CO2'!$T$6:$W$10,MATCH($C237,'NOx &amp; CO2'!$R$6:$R$10,1),MATCH(CR$215,'NOx &amp; CO2'!$T$5:$W$5,1))*CQ237</f>
        <v>1.4200000000000008E-2</v>
      </c>
      <c r="CS237" s="350">
        <f>INDEX('NOx &amp; CO2'!$T$6:$W$10,MATCH($C237,'NOx &amp; CO2'!$R$6:$R$10,1),MATCH(CS$215,'NOx &amp; CO2'!$T$5:$W$5,1))*CR237</f>
        <v>1.4200000000000008E-2</v>
      </c>
    </row>
    <row r="238" spans="1:97" s="337" customFormat="1" x14ac:dyDescent="0.25">
      <c r="A238" s="337">
        <f t="shared" ref="A238:C238" si="359">A177</f>
        <v>0</v>
      </c>
      <c r="B238" s="337" t="str">
        <f t="shared" si="359"/>
        <v>0 0</v>
      </c>
      <c r="C238" s="344">
        <f t="shared" si="359"/>
        <v>0</v>
      </c>
      <c r="D238" s="567">
        <f>INDEX('NOx &amp; CO2'!$E$6:$I$10,MATCH($C238,'NOx &amp; CO2'!$C$6:$C$10,1),MATCH(D$78,'NOx &amp; CO2'!$E$5:$H$5,1))</f>
        <v>7.17E-2</v>
      </c>
      <c r="E238" s="567">
        <f>INDEX('NOx &amp; CO2'!$T$6:$W$10,MATCH($C238,'NOx &amp; CO2'!$R$6:$R$10,1),MATCH(E$215,'NOx &amp; CO2'!$T$5:$W$5,1))*D238</f>
        <v>6.8558723496039697E-2</v>
      </c>
      <c r="F238" s="567">
        <f>INDEX('NOx &amp; CO2'!$T$6:$W$10,MATCH($C238,'NOx &amp; CO2'!$R$6:$R$10,1),MATCH(F$215,'NOx &amp; CO2'!$T$5:$W$5,1))*E238</f>
        <v>6.5555070675124491E-2</v>
      </c>
      <c r="G238" s="567">
        <f>INDEX('NOx &amp; CO2'!$T$6:$W$10,MATCH($C238,'NOx &amp; CO2'!$R$6:$R$10,1),MATCH(G$215,'NOx &amp; CO2'!$T$5:$W$5,1))*F238</f>
        <v>6.2683012052708514E-2</v>
      </c>
      <c r="H238" s="567">
        <f>INDEX('NOx &amp; CO2'!$T$6:$W$10,MATCH($C238,'NOx &amp; CO2'!$R$6:$R$10,1),MATCH(H$215,'NOx &amp; CO2'!$T$5:$W$5,1))*G238</f>
        <v>5.9936782304331478E-2</v>
      </c>
      <c r="I238" s="567">
        <f>INDEX('NOx &amp; CO2'!$T$6:$W$10,MATCH($C238,'NOx &amp; CO2'!$R$6:$R$10,1),MATCH(I$215,'NOx &amp; CO2'!$T$5:$W$5,1))*H238</f>
        <v>5.7310868692398702E-2</v>
      </c>
      <c r="J238" s="567">
        <f>INDEX('NOx &amp; CO2'!$T$6:$W$10,MATCH($C238,'NOx &amp; CO2'!$R$6:$R$10,1),MATCH(J$215,'NOx &amp; CO2'!$T$5:$W$5,1))*I238</f>
        <v>5.4800000000000008E-2</v>
      </c>
      <c r="K238" s="567">
        <f>INDEX('NOx &amp; CO2'!$T$6:$W$10,MATCH($C238,'NOx &amp; CO2'!$R$6:$R$10,1),MATCH(K$215,'NOx &amp; CO2'!$T$5:$W$5,1))*J238</f>
        <v>5.268069525177068E-2</v>
      </c>
      <c r="L238" s="567">
        <f>INDEX('NOx &amp; CO2'!$T$6:$W$10,MATCH($C238,'NOx &amp; CO2'!$R$6:$R$10,1),MATCH(L$215,'NOx &amp; CO2'!$T$5:$W$5,1))*K238</f>
        <v>5.0643351317699516E-2</v>
      </c>
      <c r="M238" s="567">
        <f>INDEX('NOx &amp; CO2'!$T$6:$W$10,MATCH($C238,'NOx &amp; CO2'!$R$6:$R$10,1),MATCH(M$215,'NOx &amp; CO2'!$T$5:$W$5,1))*L238</f>
        <v>4.8684798490804503E-2</v>
      </c>
      <c r="N238" s="567">
        <f>INDEX('NOx &amp; CO2'!$T$6:$W$10,MATCH($C238,'NOx &amp; CO2'!$R$6:$R$10,1),MATCH(N$215,'NOx &amp; CO2'!$T$5:$W$5,1))*M238</f>
        <v>4.6801989647590088E-2</v>
      </c>
      <c r="O238" s="567">
        <f>INDEX('NOx &amp; CO2'!$T$6:$W$10,MATCH($C238,'NOx &amp; CO2'!$R$6:$R$10,1),MATCH(O$215,'NOx &amp; CO2'!$T$5:$W$5,1))*N238</f>
        <v>4.4991995507321518E-2</v>
      </c>
      <c r="P238" s="567">
        <f>INDEX('NOx &amp; CO2'!$T$6:$W$10,MATCH($C238,'NOx &amp; CO2'!$R$6:$R$10,1),MATCH(P$215,'NOx &amp; CO2'!$T$5:$W$5,1))*O238</f>
        <v>4.3252000074639418E-2</v>
      </c>
      <c r="Q238" s="567">
        <f>INDEX('NOx &amp; CO2'!$T$6:$W$10,MATCH($C238,'NOx &amp; CO2'!$R$6:$R$10,1),MATCH(Q$215,'NOx &amp; CO2'!$T$5:$W$5,1))*P238</f>
        <v>4.1579296258424117E-2</v>
      </c>
      <c r="R238" s="567">
        <f>INDEX('NOx &amp; CO2'!$T$6:$W$10,MATCH($C238,'NOx &amp; CO2'!$R$6:$R$10,1),MATCH(R$215,'NOx &amp; CO2'!$T$5:$W$5,1))*Q238</f>
        <v>3.9971281660093602E-2</v>
      </c>
      <c r="S238" s="567">
        <f>INDEX('NOx &amp; CO2'!$T$6:$W$10,MATCH($C238,'NOx &amp; CO2'!$R$6:$R$10,1),MATCH(S$215,'NOx &amp; CO2'!$T$5:$W$5,1))*R238</f>
        <v>3.8425454524782507E-2</v>
      </c>
      <c r="T238" s="567">
        <f>INDEX('NOx &amp; CO2'!$T$6:$W$10,MATCH($C238,'NOx &amp; CO2'!$R$6:$R$10,1),MATCH(T$215,'NOx &amp; CO2'!$T$5:$W$5,1))*S238</f>
        <v>3.6939409849102912E-2</v>
      </c>
      <c r="U238" s="567">
        <f>INDEX('NOx &amp; CO2'!$T$6:$W$10,MATCH($C238,'NOx &amp; CO2'!$R$6:$R$10,1),MATCH(U$215,'NOx &amp; CO2'!$T$5:$W$5,1))*T238</f>
        <v>3.5510835639431505E-2</v>
      </c>
      <c r="V238" s="567">
        <f>INDEX('NOx &amp; CO2'!$T$6:$W$10,MATCH($C238,'NOx &amp; CO2'!$R$6:$R$10,1),MATCH(V$215,'NOx &amp; CO2'!$T$5:$W$5,1))*U238</f>
        <v>3.4137509314901608E-2</v>
      </c>
      <c r="W238" s="567">
        <f>INDEX('NOx &amp; CO2'!$T$6:$W$10,MATCH($C238,'NOx &amp; CO2'!$R$6:$R$10,1),MATCH(W$215,'NOx &amp; CO2'!$T$5:$W$5,1))*V238</f>
        <v>3.2817294249503907E-2</v>
      </c>
      <c r="X238" s="567">
        <f>INDEX('NOx &amp; CO2'!$T$6:$W$10,MATCH($C238,'NOx &amp; CO2'!$R$6:$R$10,1),MATCH(X$215,'NOx &amp; CO2'!$T$5:$W$5,1))*W238</f>
        <v>3.1548136447916084E-2</v>
      </c>
      <c r="Y238" s="567">
        <f>INDEX('NOx &amp; CO2'!$T$6:$W$10,MATCH($C238,'NOx &amp; CO2'!$R$6:$R$10,1),MATCH(Y$215,'NOx &amp; CO2'!$T$5:$W$5,1))*X238</f>
        <v>3.0328061349889527E-2</v>
      </c>
      <c r="Z238" s="567">
        <f>INDEX('NOx &amp; CO2'!$T$6:$W$10,MATCH($C238,'NOx &amp; CO2'!$R$6:$R$10,1),MATCH(Z$215,'NOx &amp; CO2'!$T$5:$W$5,1))*Y238</f>
        <v>2.9155170758221438E-2</v>
      </c>
      <c r="AA238" s="567">
        <f>INDEX('NOx &amp; CO2'!$T$6:$W$10,MATCH($C238,'NOx &amp; CO2'!$R$6:$R$10,1),MATCH(AA$215,'NOx &amp; CO2'!$T$5:$W$5,1))*Z238</f>
        <v>2.8027639885532835E-2</v>
      </c>
      <c r="AB238" s="567">
        <f>INDEX('NOx &amp; CO2'!$T$6:$W$10,MATCH($C238,'NOx &amp; CO2'!$R$6:$R$10,1),MATCH(AB$215,'NOx &amp; CO2'!$T$5:$W$5,1))*AA238</f>
        <v>2.6943714515257809E-2</v>
      </c>
      <c r="AC238" s="567">
        <f>INDEX('NOx &amp; CO2'!$T$6:$W$10,MATCH($C238,'NOx &amp; CO2'!$R$6:$R$10,1),MATCH(AC$215,'NOx &amp; CO2'!$T$5:$W$5,1))*AB238</f>
        <v>2.5901708272427128E-2</v>
      </c>
      <c r="AD238" s="350">
        <f>INDEX('NOx &amp; CO2'!$T$6:$W$10,MATCH($C238,'NOx &amp; CO2'!$R$6:$R$10,1),MATCH(AD$215,'NOx &amp; CO2'!$T$5:$W$5,1))*AC238</f>
        <v>2.4900000000000019E-2</v>
      </c>
      <c r="AE238" s="350">
        <f>INDEX('NOx &amp; CO2'!$T$6:$W$10,MATCH($C238,'NOx &amp; CO2'!$R$6:$R$10,1),MATCH(AE$215,'NOx &amp; CO2'!$T$5:$W$5,1))*AD238</f>
        <v>2.4210502134589099E-2</v>
      </c>
      <c r="AF238" s="350">
        <f>INDEX('NOx &amp; CO2'!$T$6:$W$10,MATCH($C238,'NOx &amp; CO2'!$R$6:$R$10,1),MATCH(AF$215,'NOx &amp; CO2'!$T$5:$W$5,1))*AE238</f>
        <v>2.3540096932086061E-2</v>
      </c>
      <c r="AG238" s="350">
        <f>INDEX('NOx &amp; CO2'!$T$6:$W$10,MATCH($C238,'NOx &amp; CO2'!$R$6:$R$10,1),MATCH(AG$215,'NOx &amp; CO2'!$T$5:$W$5,1))*AF238</f>
        <v>2.2888255703723031E-2</v>
      </c>
      <c r="AH238" s="350">
        <f>INDEX('NOx &amp; CO2'!$T$6:$W$10,MATCH($C238,'NOx &amp; CO2'!$R$6:$R$10,1),MATCH(AH$215,'NOx &amp; CO2'!$T$5:$W$5,1))*AG238</f>
        <v>2.2254464400482215E-2</v>
      </c>
      <c r="AI238" s="350">
        <f>INDEX('NOx &amp; CO2'!$T$6:$W$10,MATCH($C238,'NOx &amp; CO2'!$R$6:$R$10,1),MATCH(AI$215,'NOx &amp; CO2'!$T$5:$W$5,1))*AH238</f>
        <v>2.1638223207711301E-2</v>
      </c>
      <c r="AJ238" s="350">
        <f>INDEX('NOx &amp; CO2'!$T$6:$W$10,MATCH($C238,'NOx &amp; CO2'!$R$6:$R$10,1),MATCH(AJ$215,'NOx &amp; CO2'!$T$5:$W$5,1))*AI238</f>
        <v>2.1039046150964236E-2</v>
      </c>
      <c r="AK238" s="350">
        <f>INDEX('NOx &amp; CO2'!$T$6:$W$10,MATCH($C238,'NOx &amp; CO2'!$R$6:$R$10,1),MATCH(AK$215,'NOx &amp; CO2'!$T$5:$W$5,1))*AJ238</f>
        <v>2.0456460712756541E-2</v>
      </c>
      <c r="AL238" s="350">
        <f>INDEX('NOx &amp; CO2'!$T$6:$W$10,MATCH($C238,'NOx &amp; CO2'!$R$6:$R$10,1),MATCH(AL$215,'NOx &amp; CO2'!$T$5:$W$5,1))*AK238</f>
        <v>1.9890007459932926E-2</v>
      </c>
      <c r="AM238" s="350">
        <f>INDEX('NOx &amp; CO2'!$T$6:$W$10,MATCH($C238,'NOx &amp; CO2'!$R$6:$R$10,1),MATCH(AM$215,'NOx &amp; CO2'!$T$5:$W$5,1))*AL238</f>
        <v>1.9339239681353367E-2</v>
      </c>
      <c r="AN238" s="350">
        <f>INDEX('NOx &amp; CO2'!$T$6:$W$10,MATCH($C238,'NOx &amp; CO2'!$R$6:$R$10,1),MATCH(AN$215,'NOx &amp; CO2'!$T$5:$W$5,1))*AM238</f>
        <v>1.8803723035611869E-2</v>
      </c>
      <c r="AO238" s="350">
        <f>INDEX('NOx &amp; CO2'!$T$6:$W$10,MATCH($C238,'NOx &amp; CO2'!$R$6:$R$10,1),MATCH(AO$215,'NOx &amp; CO2'!$T$5:$W$5,1))*AN238</f>
        <v>1.8283035208510164E-2</v>
      </c>
      <c r="AP238" s="350">
        <f>INDEX('NOx &amp; CO2'!$T$6:$W$10,MATCH($C238,'NOx &amp; CO2'!$R$6:$R$10,1),MATCH(AP$215,'NOx &amp; CO2'!$T$5:$W$5,1))*AO238</f>
        <v>1.777676558001617E-2</v>
      </c>
      <c r="AQ238" s="350">
        <f>INDEX('NOx &amp; CO2'!$T$6:$W$10,MATCH($C238,'NOx &amp; CO2'!$R$6:$R$10,1),MATCH(AQ$215,'NOx &amp; CO2'!$T$5:$W$5,1))*AP238</f>
        <v>1.7284514900444626E-2</v>
      </c>
      <c r="AR238" s="350">
        <f>INDEX('NOx &amp; CO2'!$T$6:$W$10,MATCH($C238,'NOx &amp; CO2'!$R$6:$R$10,1),MATCH(AR$215,'NOx &amp; CO2'!$T$5:$W$5,1))*AQ238</f>
        <v>1.6805894975604474E-2</v>
      </c>
      <c r="AS238" s="350">
        <f>INDEX('NOx &amp; CO2'!$T$6:$W$10,MATCH($C238,'NOx &amp; CO2'!$R$6:$R$10,1),MATCH(AS$215,'NOx &amp; CO2'!$T$5:$W$5,1))*AR238</f>
        <v>1.6340528360664741E-2</v>
      </c>
      <c r="AT238" s="350">
        <f>INDEX('NOx &amp; CO2'!$T$6:$W$10,MATCH($C238,'NOx &amp; CO2'!$R$6:$R$10,1),MATCH(AT$215,'NOx &amp; CO2'!$T$5:$W$5,1))*AS238</f>
        <v>1.5888048062497474E-2</v>
      </c>
      <c r="AU238" s="350">
        <f>INDEX('NOx &amp; CO2'!$T$6:$W$10,MATCH($C238,'NOx &amp; CO2'!$R$6:$R$10,1),MATCH(AU$215,'NOx &amp; CO2'!$T$5:$W$5,1))*AT238</f>
        <v>1.5448097250263013E-2</v>
      </c>
      <c r="AV238" s="350">
        <f>INDEX('NOx &amp; CO2'!$T$6:$W$10,MATCH($C238,'NOx &amp; CO2'!$R$6:$R$10,1),MATCH(AV$215,'NOx &amp; CO2'!$T$5:$W$5,1))*AU238</f>
        <v>1.5020328974009333E-2</v>
      </c>
      <c r="AW238" s="350">
        <f>INDEX('NOx &amp; CO2'!$T$6:$W$10,MATCH($C238,'NOx &amp; CO2'!$R$6:$R$10,1),MATCH(AW$215,'NOx &amp; CO2'!$T$5:$W$5,1))*AV238</f>
        <v>1.4604405891063581E-2</v>
      </c>
      <c r="AX238" s="350">
        <f>INDEX('NOx &amp; CO2'!$T$6:$W$10,MATCH($C238,'NOx &amp; CO2'!$R$6:$R$10,1),MATCH(AX$215,'NOx &amp; CO2'!$T$5:$W$5,1))*AW238</f>
        <v>1.4200000000000008E-2</v>
      </c>
      <c r="AY238" s="350">
        <f>INDEX('NOx &amp; CO2'!$T$6:$W$10,MATCH($C238,'NOx &amp; CO2'!$R$6:$R$10,1),MATCH(AY$215,'NOx &amp; CO2'!$T$5:$W$5,1))*AX238</f>
        <v>1.4200000000000008E-2</v>
      </c>
      <c r="AZ238" s="350">
        <f>INDEX('NOx &amp; CO2'!$T$6:$W$10,MATCH($C238,'NOx &amp; CO2'!$R$6:$R$10,1),MATCH(AZ$215,'NOx &amp; CO2'!$T$5:$W$5,1))*AY238</f>
        <v>1.4200000000000008E-2</v>
      </c>
      <c r="BA238" s="350">
        <f>INDEX('NOx &amp; CO2'!$T$6:$W$10,MATCH($C238,'NOx &amp; CO2'!$R$6:$R$10,1),MATCH(BA$215,'NOx &amp; CO2'!$T$5:$W$5,1))*AZ238</f>
        <v>1.4200000000000008E-2</v>
      </c>
      <c r="BB238" s="350">
        <f>INDEX('NOx &amp; CO2'!$T$6:$W$10,MATCH($C238,'NOx &amp; CO2'!$R$6:$R$10,1),MATCH(BB$215,'NOx &amp; CO2'!$T$5:$W$5,1))*BA238</f>
        <v>1.4200000000000008E-2</v>
      </c>
      <c r="BC238" s="350">
        <f>INDEX('NOx &amp; CO2'!$T$6:$W$10,MATCH($C238,'NOx &amp; CO2'!$R$6:$R$10,1),MATCH(BC$215,'NOx &amp; CO2'!$T$5:$W$5,1))*BB238</f>
        <v>1.4200000000000008E-2</v>
      </c>
      <c r="BD238" s="350">
        <f>INDEX('NOx &amp; CO2'!$T$6:$W$10,MATCH($C238,'NOx &amp; CO2'!$R$6:$R$10,1),MATCH(BD$215,'NOx &amp; CO2'!$T$5:$W$5,1))*BC238</f>
        <v>1.4200000000000008E-2</v>
      </c>
      <c r="BE238" s="350">
        <f>INDEX('NOx &amp; CO2'!$T$6:$W$10,MATCH($C238,'NOx &amp; CO2'!$R$6:$R$10,1),MATCH(BE$215,'NOx &amp; CO2'!$T$5:$W$5,1))*BD238</f>
        <v>1.4200000000000008E-2</v>
      </c>
      <c r="BF238" s="350">
        <f>INDEX('NOx &amp; CO2'!$T$6:$W$10,MATCH($C238,'NOx &amp; CO2'!$R$6:$R$10,1),MATCH(BF$215,'NOx &amp; CO2'!$T$5:$W$5,1))*BE238</f>
        <v>1.4200000000000008E-2</v>
      </c>
      <c r="BG238" s="350">
        <f>INDEX('NOx &amp; CO2'!$T$6:$W$10,MATCH($C238,'NOx &amp; CO2'!$R$6:$R$10,1),MATCH(BG$215,'NOx &amp; CO2'!$T$5:$W$5,1))*BF238</f>
        <v>1.4200000000000008E-2</v>
      </c>
      <c r="BH238" s="350">
        <f>INDEX('NOx &amp; CO2'!$T$6:$W$10,MATCH($C238,'NOx &amp; CO2'!$R$6:$R$10,1),MATCH(BH$215,'NOx &amp; CO2'!$T$5:$W$5,1))*BG238</f>
        <v>1.4200000000000008E-2</v>
      </c>
      <c r="BI238" s="350">
        <f>INDEX('NOx &amp; CO2'!$T$6:$W$10,MATCH($C238,'NOx &amp; CO2'!$R$6:$R$10,1),MATCH(BI$215,'NOx &amp; CO2'!$T$5:$W$5,1))*BH238</f>
        <v>1.4200000000000008E-2</v>
      </c>
      <c r="BJ238" s="350">
        <f>INDEX('NOx &amp; CO2'!$T$6:$W$10,MATCH($C238,'NOx &amp; CO2'!$R$6:$R$10,1),MATCH(BJ$215,'NOx &amp; CO2'!$T$5:$W$5,1))*BI238</f>
        <v>1.4200000000000008E-2</v>
      </c>
      <c r="BK238" s="350">
        <f>INDEX('NOx &amp; CO2'!$T$6:$W$10,MATCH($C238,'NOx &amp; CO2'!$R$6:$R$10,1),MATCH(BK$215,'NOx &amp; CO2'!$T$5:$W$5,1))*BJ238</f>
        <v>1.4200000000000008E-2</v>
      </c>
      <c r="BL238" s="350">
        <f>INDEX('NOx &amp; CO2'!$T$6:$W$10,MATCH($C238,'NOx &amp; CO2'!$R$6:$R$10,1),MATCH(BL$215,'NOx &amp; CO2'!$T$5:$W$5,1))*BK238</f>
        <v>1.4200000000000008E-2</v>
      </c>
      <c r="BM238" s="350">
        <f>INDEX('NOx &amp; CO2'!$T$6:$W$10,MATCH($C238,'NOx &amp; CO2'!$R$6:$R$10,1),MATCH(BM$215,'NOx &amp; CO2'!$T$5:$W$5,1))*BL238</f>
        <v>1.4200000000000008E-2</v>
      </c>
      <c r="BN238" s="350">
        <f>INDEX('NOx &amp; CO2'!$T$6:$W$10,MATCH($C238,'NOx &amp; CO2'!$R$6:$R$10,1),MATCH(BN$215,'NOx &amp; CO2'!$T$5:$W$5,1))*BM238</f>
        <v>1.4200000000000008E-2</v>
      </c>
      <c r="BO238" s="350">
        <f>INDEX('NOx &amp; CO2'!$T$6:$W$10,MATCH($C238,'NOx &amp; CO2'!$R$6:$R$10,1),MATCH(BO$215,'NOx &amp; CO2'!$T$5:$W$5,1))*BN238</f>
        <v>1.4200000000000008E-2</v>
      </c>
      <c r="BP238" s="350">
        <f>INDEX('NOx &amp; CO2'!$T$6:$W$10,MATCH($C238,'NOx &amp; CO2'!$R$6:$R$10,1),MATCH(BP$215,'NOx &amp; CO2'!$T$5:$W$5,1))*BO238</f>
        <v>1.4200000000000008E-2</v>
      </c>
      <c r="BQ238" s="350">
        <f>INDEX('NOx &amp; CO2'!$T$6:$W$10,MATCH($C238,'NOx &amp; CO2'!$R$6:$R$10,1),MATCH(BQ$215,'NOx &amp; CO2'!$T$5:$W$5,1))*BP238</f>
        <v>1.4200000000000008E-2</v>
      </c>
      <c r="BR238" s="350">
        <f>INDEX('NOx &amp; CO2'!$T$6:$W$10,MATCH($C238,'NOx &amp; CO2'!$R$6:$R$10,1),MATCH(BR$215,'NOx &amp; CO2'!$T$5:$W$5,1))*BQ238</f>
        <v>1.4200000000000008E-2</v>
      </c>
      <c r="BS238" s="350">
        <f>INDEX('NOx &amp; CO2'!$T$6:$W$10,MATCH($C238,'NOx &amp; CO2'!$R$6:$R$10,1),MATCH(BS$215,'NOx &amp; CO2'!$T$5:$W$5,1))*BR238</f>
        <v>1.4200000000000008E-2</v>
      </c>
      <c r="BT238" s="350">
        <f>INDEX('NOx &amp; CO2'!$T$6:$W$10,MATCH($C238,'NOx &amp; CO2'!$R$6:$R$10,1),MATCH(BT$215,'NOx &amp; CO2'!$T$5:$W$5,1))*BS238</f>
        <v>1.4200000000000008E-2</v>
      </c>
      <c r="BU238" s="350">
        <f>INDEX('NOx &amp; CO2'!$T$6:$W$10,MATCH($C238,'NOx &amp; CO2'!$R$6:$R$10,1),MATCH(BU$215,'NOx &amp; CO2'!$T$5:$W$5,1))*BT238</f>
        <v>1.4200000000000008E-2</v>
      </c>
      <c r="BV238" s="350">
        <f>INDEX('NOx &amp; CO2'!$T$6:$W$10,MATCH($C238,'NOx &amp; CO2'!$R$6:$R$10,1),MATCH(BV$215,'NOx &amp; CO2'!$T$5:$W$5,1))*BU238</f>
        <v>1.4200000000000008E-2</v>
      </c>
      <c r="BW238" s="350">
        <f>INDEX('NOx &amp; CO2'!$T$6:$W$10,MATCH($C238,'NOx &amp; CO2'!$R$6:$R$10,1),MATCH(BW$215,'NOx &amp; CO2'!$T$5:$W$5,1))*BV238</f>
        <v>1.4200000000000008E-2</v>
      </c>
      <c r="BX238" s="350">
        <f>INDEX('NOx &amp; CO2'!$T$6:$W$10,MATCH($C238,'NOx &amp; CO2'!$R$6:$R$10,1),MATCH(BX$215,'NOx &amp; CO2'!$T$5:$W$5,1))*BW238</f>
        <v>1.4200000000000008E-2</v>
      </c>
      <c r="BY238" s="350">
        <f>INDEX('NOx &amp; CO2'!$T$6:$W$10,MATCH($C238,'NOx &amp; CO2'!$R$6:$R$10,1),MATCH(BY$215,'NOx &amp; CO2'!$T$5:$W$5,1))*BX238</f>
        <v>1.4200000000000008E-2</v>
      </c>
      <c r="BZ238" s="350">
        <f>INDEX('NOx &amp; CO2'!$T$6:$W$10,MATCH($C238,'NOx &amp; CO2'!$R$6:$R$10,1),MATCH(BZ$215,'NOx &amp; CO2'!$T$5:$W$5,1))*BY238</f>
        <v>1.4200000000000008E-2</v>
      </c>
      <c r="CA238" s="350">
        <f>INDEX('NOx &amp; CO2'!$T$6:$W$10,MATCH($C238,'NOx &amp; CO2'!$R$6:$R$10,1),MATCH(CA$215,'NOx &amp; CO2'!$T$5:$W$5,1))*BZ238</f>
        <v>1.4200000000000008E-2</v>
      </c>
      <c r="CB238" s="350">
        <f>INDEX('NOx &amp; CO2'!$T$6:$W$10,MATCH($C238,'NOx &amp; CO2'!$R$6:$R$10,1),MATCH(CB$215,'NOx &amp; CO2'!$T$5:$W$5,1))*CA238</f>
        <v>1.4200000000000008E-2</v>
      </c>
      <c r="CC238" s="350">
        <f>INDEX('NOx &amp; CO2'!$T$6:$W$10,MATCH($C238,'NOx &amp; CO2'!$R$6:$R$10,1),MATCH(CC$215,'NOx &amp; CO2'!$T$5:$W$5,1))*CB238</f>
        <v>1.4200000000000008E-2</v>
      </c>
      <c r="CD238" s="350">
        <f>INDEX('NOx &amp; CO2'!$T$6:$W$10,MATCH($C238,'NOx &amp; CO2'!$R$6:$R$10,1),MATCH(CD$215,'NOx &amp; CO2'!$T$5:$W$5,1))*CC238</f>
        <v>1.4200000000000008E-2</v>
      </c>
      <c r="CE238" s="350">
        <f>INDEX('NOx &amp; CO2'!$T$6:$W$10,MATCH($C238,'NOx &amp; CO2'!$R$6:$R$10,1),MATCH(CE$215,'NOx &amp; CO2'!$T$5:$W$5,1))*CD238</f>
        <v>1.4200000000000008E-2</v>
      </c>
      <c r="CF238" s="350">
        <f>INDEX('NOx &amp; CO2'!$T$6:$W$10,MATCH($C238,'NOx &amp; CO2'!$R$6:$R$10,1),MATCH(CF$215,'NOx &amp; CO2'!$T$5:$W$5,1))*CE238</f>
        <v>1.4200000000000008E-2</v>
      </c>
      <c r="CG238" s="350">
        <f>INDEX('NOx &amp; CO2'!$T$6:$W$10,MATCH($C238,'NOx &amp; CO2'!$R$6:$R$10,1),MATCH(CG$215,'NOx &amp; CO2'!$T$5:$W$5,1))*CF238</f>
        <v>1.4200000000000008E-2</v>
      </c>
      <c r="CH238" s="350">
        <f>INDEX('NOx &amp; CO2'!$T$6:$W$10,MATCH($C238,'NOx &amp; CO2'!$R$6:$R$10,1),MATCH(CH$215,'NOx &amp; CO2'!$T$5:$W$5,1))*CG238</f>
        <v>1.4200000000000008E-2</v>
      </c>
      <c r="CI238" s="350">
        <f>INDEX('NOx &amp; CO2'!$T$6:$W$10,MATCH($C238,'NOx &amp; CO2'!$R$6:$R$10,1),MATCH(CI$215,'NOx &amp; CO2'!$T$5:$W$5,1))*CH238</f>
        <v>1.4200000000000008E-2</v>
      </c>
      <c r="CJ238" s="350">
        <f>INDEX('NOx &amp; CO2'!$T$6:$W$10,MATCH($C238,'NOx &amp; CO2'!$R$6:$R$10,1),MATCH(CJ$215,'NOx &amp; CO2'!$T$5:$W$5,1))*CI238</f>
        <v>1.4200000000000008E-2</v>
      </c>
      <c r="CK238" s="350">
        <f>INDEX('NOx &amp; CO2'!$T$6:$W$10,MATCH($C238,'NOx &amp; CO2'!$R$6:$R$10,1),MATCH(CK$215,'NOx &amp; CO2'!$T$5:$W$5,1))*CJ238</f>
        <v>1.4200000000000008E-2</v>
      </c>
      <c r="CL238" s="350">
        <f>INDEX('NOx &amp; CO2'!$T$6:$W$10,MATCH($C238,'NOx &amp; CO2'!$R$6:$R$10,1),MATCH(CL$215,'NOx &amp; CO2'!$T$5:$W$5,1))*CK238</f>
        <v>1.4200000000000008E-2</v>
      </c>
      <c r="CM238" s="350">
        <f>INDEX('NOx &amp; CO2'!$T$6:$W$10,MATCH($C238,'NOx &amp; CO2'!$R$6:$R$10,1),MATCH(CM$215,'NOx &amp; CO2'!$T$5:$W$5,1))*CL238</f>
        <v>1.4200000000000008E-2</v>
      </c>
      <c r="CN238" s="350">
        <f>INDEX('NOx &amp; CO2'!$T$6:$W$10,MATCH($C238,'NOx &amp; CO2'!$R$6:$R$10,1),MATCH(CN$215,'NOx &amp; CO2'!$T$5:$W$5,1))*CM238</f>
        <v>1.4200000000000008E-2</v>
      </c>
      <c r="CO238" s="350">
        <f>INDEX('NOx &amp; CO2'!$T$6:$W$10,MATCH($C238,'NOx &amp; CO2'!$R$6:$R$10,1),MATCH(CO$215,'NOx &amp; CO2'!$T$5:$W$5,1))*CN238</f>
        <v>1.4200000000000008E-2</v>
      </c>
      <c r="CP238" s="350">
        <f>INDEX('NOx &amp; CO2'!$T$6:$W$10,MATCH($C238,'NOx &amp; CO2'!$R$6:$R$10,1),MATCH(CP$215,'NOx &amp; CO2'!$T$5:$W$5,1))*CO238</f>
        <v>1.4200000000000008E-2</v>
      </c>
      <c r="CQ238" s="350">
        <f>INDEX('NOx &amp; CO2'!$T$6:$W$10,MATCH($C238,'NOx &amp; CO2'!$R$6:$R$10,1),MATCH(CQ$215,'NOx &amp; CO2'!$T$5:$W$5,1))*CP238</f>
        <v>1.4200000000000008E-2</v>
      </c>
      <c r="CR238" s="350">
        <f>INDEX('NOx &amp; CO2'!$T$6:$W$10,MATCH($C238,'NOx &amp; CO2'!$R$6:$R$10,1),MATCH(CR$215,'NOx &amp; CO2'!$T$5:$W$5,1))*CQ238</f>
        <v>1.4200000000000008E-2</v>
      </c>
      <c r="CS238" s="350">
        <f>INDEX('NOx &amp; CO2'!$T$6:$W$10,MATCH($C238,'NOx &amp; CO2'!$R$6:$R$10,1),MATCH(CS$215,'NOx &amp; CO2'!$T$5:$W$5,1))*CR238</f>
        <v>1.4200000000000008E-2</v>
      </c>
    </row>
    <row r="239" spans="1:97" s="337" customFormat="1" x14ac:dyDescent="0.25">
      <c r="A239" s="337">
        <f t="shared" ref="A239:C239" si="360">A178</f>
        <v>0</v>
      </c>
      <c r="B239" s="337" t="str">
        <f t="shared" si="360"/>
        <v>0 0</v>
      </c>
      <c r="C239" s="344">
        <f t="shared" si="360"/>
        <v>0</v>
      </c>
      <c r="D239" s="567">
        <f>INDEX('NOx &amp; CO2'!$E$6:$I$10,MATCH($C239,'NOx &amp; CO2'!$C$6:$C$10,1),MATCH(D$78,'NOx &amp; CO2'!$E$5:$H$5,1))</f>
        <v>7.17E-2</v>
      </c>
      <c r="E239" s="567">
        <f>INDEX('NOx &amp; CO2'!$T$6:$W$10,MATCH($C239,'NOx &amp; CO2'!$R$6:$R$10,1),MATCH(E$215,'NOx &amp; CO2'!$T$5:$W$5,1))*D239</f>
        <v>6.8558723496039697E-2</v>
      </c>
      <c r="F239" s="567">
        <f>INDEX('NOx &amp; CO2'!$T$6:$W$10,MATCH($C239,'NOx &amp; CO2'!$R$6:$R$10,1),MATCH(F$215,'NOx &amp; CO2'!$T$5:$W$5,1))*E239</f>
        <v>6.5555070675124491E-2</v>
      </c>
      <c r="G239" s="567">
        <f>INDEX('NOx &amp; CO2'!$T$6:$W$10,MATCH($C239,'NOx &amp; CO2'!$R$6:$R$10,1),MATCH(G$215,'NOx &amp; CO2'!$T$5:$W$5,1))*F239</f>
        <v>6.2683012052708514E-2</v>
      </c>
      <c r="H239" s="567">
        <f>INDEX('NOx &amp; CO2'!$T$6:$W$10,MATCH($C239,'NOx &amp; CO2'!$R$6:$R$10,1),MATCH(H$215,'NOx &amp; CO2'!$T$5:$W$5,1))*G239</f>
        <v>5.9936782304331478E-2</v>
      </c>
      <c r="I239" s="567">
        <f>INDEX('NOx &amp; CO2'!$T$6:$W$10,MATCH($C239,'NOx &amp; CO2'!$R$6:$R$10,1),MATCH(I$215,'NOx &amp; CO2'!$T$5:$W$5,1))*H239</f>
        <v>5.7310868692398702E-2</v>
      </c>
      <c r="J239" s="567">
        <f>INDEX('NOx &amp; CO2'!$T$6:$W$10,MATCH($C239,'NOx &amp; CO2'!$R$6:$R$10,1),MATCH(J$215,'NOx &amp; CO2'!$T$5:$W$5,1))*I239</f>
        <v>5.4800000000000008E-2</v>
      </c>
      <c r="K239" s="567">
        <f>INDEX('NOx &amp; CO2'!$T$6:$W$10,MATCH($C239,'NOx &amp; CO2'!$R$6:$R$10,1),MATCH(K$215,'NOx &amp; CO2'!$T$5:$W$5,1))*J239</f>
        <v>5.268069525177068E-2</v>
      </c>
      <c r="L239" s="567">
        <f>INDEX('NOx &amp; CO2'!$T$6:$W$10,MATCH($C239,'NOx &amp; CO2'!$R$6:$R$10,1),MATCH(L$215,'NOx &amp; CO2'!$T$5:$W$5,1))*K239</f>
        <v>5.0643351317699516E-2</v>
      </c>
      <c r="M239" s="567">
        <f>INDEX('NOx &amp; CO2'!$T$6:$W$10,MATCH($C239,'NOx &amp; CO2'!$R$6:$R$10,1),MATCH(M$215,'NOx &amp; CO2'!$T$5:$W$5,1))*L239</f>
        <v>4.8684798490804503E-2</v>
      </c>
      <c r="N239" s="567">
        <f>INDEX('NOx &amp; CO2'!$T$6:$W$10,MATCH($C239,'NOx &amp; CO2'!$R$6:$R$10,1),MATCH(N$215,'NOx &amp; CO2'!$T$5:$W$5,1))*M239</f>
        <v>4.6801989647590088E-2</v>
      </c>
      <c r="O239" s="567">
        <f>INDEX('NOx &amp; CO2'!$T$6:$W$10,MATCH($C239,'NOx &amp; CO2'!$R$6:$R$10,1),MATCH(O$215,'NOx &amp; CO2'!$T$5:$W$5,1))*N239</f>
        <v>4.4991995507321518E-2</v>
      </c>
      <c r="P239" s="567">
        <f>INDEX('NOx &amp; CO2'!$T$6:$W$10,MATCH($C239,'NOx &amp; CO2'!$R$6:$R$10,1),MATCH(P$215,'NOx &amp; CO2'!$T$5:$W$5,1))*O239</f>
        <v>4.3252000074639418E-2</v>
      </c>
      <c r="Q239" s="567">
        <f>INDEX('NOx &amp; CO2'!$T$6:$W$10,MATCH($C239,'NOx &amp; CO2'!$R$6:$R$10,1),MATCH(Q$215,'NOx &amp; CO2'!$T$5:$W$5,1))*P239</f>
        <v>4.1579296258424117E-2</v>
      </c>
      <c r="R239" s="567">
        <f>INDEX('NOx &amp; CO2'!$T$6:$W$10,MATCH($C239,'NOx &amp; CO2'!$R$6:$R$10,1),MATCH(R$215,'NOx &amp; CO2'!$T$5:$W$5,1))*Q239</f>
        <v>3.9971281660093602E-2</v>
      </c>
      <c r="S239" s="567">
        <f>INDEX('NOx &amp; CO2'!$T$6:$W$10,MATCH($C239,'NOx &amp; CO2'!$R$6:$R$10,1),MATCH(S$215,'NOx &amp; CO2'!$T$5:$W$5,1))*R239</f>
        <v>3.8425454524782507E-2</v>
      </c>
      <c r="T239" s="567">
        <f>INDEX('NOx &amp; CO2'!$T$6:$W$10,MATCH($C239,'NOx &amp; CO2'!$R$6:$R$10,1),MATCH(T$215,'NOx &amp; CO2'!$T$5:$W$5,1))*S239</f>
        <v>3.6939409849102912E-2</v>
      </c>
      <c r="U239" s="567">
        <f>INDEX('NOx &amp; CO2'!$T$6:$W$10,MATCH($C239,'NOx &amp; CO2'!$R$6:$R$10,1),MATCH(U$215,'NOx &amp; CO2'!$T$5:$W$5,1))*T239</f>
        <v>3.5510835639431505E-2</v>
      </c>
      <c r="V239" s="567">
        <f>INDEX('NOx &amp; CO2'!$T$6:$W$10,MATCH($C239,'NOx &amp; CO2'!$R$6:$R$10,1),MATCH(V$215,'NOx &amp; CO2'!$T$5:$W$5,1))*U239</f>
        <v>3.4137509314901608E-2</v>
      </c>
      <c r="W239" s="567">
        <f>INDEX('NOx &amp; CO2'!$T$6:$W$10,MATCH($C239,'NOx &amp; CO2'!$R$6:$R$10,1),MATCH(W$215,'NOx &amp; CO2'!$T$5:$W$5,1))*V239</f>
        <v>3.2817294249503907E-2</v>
      </c>
      <c r="X239" s="567">
        <f>INDEX('NOx &amp; CO2'!$T$6:$W$10,MATCH($C239,'NOx &amp; CO2'!$R$6:$R$10,1),MATCH(X$215,'NOx &amp; CO2'!$T$5:$W$5,1))*W239</f>
        <v>3.1548136447916084E-2</v>
      </c>
      <c r="Y239" s="567">
        <f>INDEX('NOx &amp; CO2'!$T$6:$W$10,MATCH($C239,'NOx &amp; CO2'!$R$6:$R$10,1),MATCH(Y$215,'NOx &amp; CO2'!$T$5:$W$5,1))*X239</f>
        <v>3.0328061349889527E-2</v>
      </c>
      <c r="Z239" s="567">
        <f>INDEX('NOx &amp; CO2'!$T$6:$W$10,MATCH($C239,'NOx &amp; CO2'!$R$6:$R$10,1),MATCH(Z$215,'NOx &amp; CO2'!$T$5:$W$5,1))*Y239</f>
        <v>2.9155170758221438E-2</v>
      </c>
      <c r="AA239" s="567">
        <f>INDEX('NOx &amp; CO2'!$T$6:$W$10,MATCH($C239,'NOx &amp; CO2'!$R$6:$R$10,1),MATCH(AA$215,'NOx &amp; CO2'!$T$5:$W$5,1))*Z239</f>
        <v>2.8027639885532835E-2</v>
      </c>
      <c r="AB239" s="567">
        <f>INDEX('NOx &amp; CO2'!$T$6:$W$10,MATCH($C239,'NOx &amp; CO2'!$R$6:$R$10,1),MATCH(AB$215,'NOx &amp; CO2'!$T$5:$W$5,1))*AA239</f>
        <v>2.6943714515257809E-2</v>
      </c>
      <c r="AC239" s="567">
        <f>INDEX('NOx &amp; CO2'!$T$6:$W$10,MATCH($C239,'NOx &amp; CO2'!$R$6:$R$10,1),MATCH(AC$215,'NOx &amp; CO2'!$T$5:$W$5,1))*AB239</f>
        <v>2.5901708272427128E-2</v>
      </c>
      <c r="AD239" s="350">
        <f>INDEX('NOx &amp; CO2'!$T$6:$W$10,MATCH($C239,'NOx &amp; CO2'!$R$6:$R$10,1),MATCH(AD$215,'NOx &amp; CO2'!$T$5:$W$5,1))*AC239</f>
        <v>2.4900000000000019E-2</v>
      </c>
      <c r="AE239" s="350">
        <f>INDEX('NOx &amp; CO2'!$T$6:$W$10,MATCH($C239,'NOx &amp; CO2'!$R$6:$R$10,1),MATCH(AE$215,'NOx &amp; CO2'!$T$5:$W$5,1))*AD239</f>
        <v>2.4210502134589099E-2</v>
      </c>
      <c r="AF239" s="350">
        <f>INDEX('NOx &amp; CO2'!$T$6:$W$10,MATCH($C239,'NOx &amp; CO2'!$R$6:$R$10,1),MATCH(AF$215,'NOx &amp; CO2'!$T$5:$W$5,1))*AE239</f>
        <v>2.3540096932086061E-2</v>
      </c>
      <c r="AG239" s="350">
        <f>INDEX('NOx &amp; CO2'!$T$6:$W$10,MATCH($C239,'NOx &amp; CO2'!$R$6:$R$10,1),MATCH(AG$215,'NOx &amp; CO2'!$T$5:$W$5,1))*AF239</f>
        <v>2.2888255703723031E-2</v>
      </c>
      <c r="AH239" s="350">
        <f>INDEX('NOx &amp; CO2'!$T$6:$W$10,MATCH($C239,'NOx &amp; CO2'!$R$6:$R$10,1),MATCH(AH$215,'NOx &amp; CO2'!$T$5:$W$5,1))*AG239</f>
        <v>2.2254464400482215E-2</v>
      </c>
      <c r="AI239" s="350">
        <f>INDEX('NOx &amp; CO2'!$T$6:$W$10,MATCH($C239,'NOx &amp; CO2'!$R$6:$R$10,1),MATCH(AI$215,'NOx &amp; CO2'!$T$5:$W$5,1))*AH239</f>
        <v>2.1638223207711301E-2</v>
      </c>
      <c r="AJ239" s="350">
        <f>INDEX('NOx &amp; CO2'!$T$6:$W$10,MATCH($C239,'NOx &amp; CO2'!$R$6:$R$10,1),MATCH(AJ$215,'NOx &amp; CO2'!$T$5:$W$5,1))*AI239</f>
        <v>2.1039046150964236E-2</v>
      </c>
      <c r="AK239" s="350">
        <f>INDEX('NOx &amp; CO2'!$T$6:$W$10,MATCH($C239,'NOx &amp; CO2'!$R$6:$R$10,1),MATCH(AK$215,'NOx &amp; CO2'!$T$5:$W$5,1))*AJ239</f>
        <v>2.0456460712756541E-2</v>
      </c>
      <c r="AL239" s="350">
        <f>INDEX('NOx &amp; CO2'!$T$6:$W$10,MATCH($C239,'NOx &amp; CO2'!$R$6:$R$10,1),MATCH(AL$215,'NOx &amp; CO2'!$T$5:$W$5,1))*AK239</f>
        <v>1.9890007459932926E-2</v>
      </c>
      <c r="AM239" s="350">
        <f>INDEX('NOx &amp; CO2'!$T$6:$W$10,MATCH($C239,'NOx &amp; CO2'!$R$6:$R$10,1),MATCH(AM$215,'NOx &amp; CO2'!$T$5:$W$5,1))*AL239</f>
        <v>1.9339239681353367E-2</v>
      </c>
      <c r="AN239" s="350">
        <f>INDEX('NOx &amp; CO2'!$T$6:$W$10,MATCH($C239,'NOx &amp; CO2'!$R$6:$R$10,1),MATCH(AN$215,'NOx &amp; CO2'!$T$5:$W$5,1))*AM239</f>
        <v>1.8803723035611869E-2</v>
      </c>
      <c r="AO239" s="350">
        <f>INDEX('NOx &amp; CO2'!$T$6:$W$10,MATCH($C239,'NOx &amp; CO2'!$R$6:$R$10,1),MATCH(AO$215,'NOx &amp; CO2'!$T$5:$W$5,1))*AN239</f>
        <v>1.8283035208510164E-2</v>
      </c>
      <c r="AP239" s="350">
        <f>INDEX('NOx &amp; CO2'!$T$6:$W$10,MATCH($C239,'NOx &amp; CO2'!$R$6:$R$10,1),MATCH(AP$215,'NOx &amp; CO2'!$T$5:$W$5,1))*AO239</f>
        <v>1.777676558001617E-2</v>
      </c>
      <c r="AQ239" s="350">
        <f>INDEX('NOx &amp; CO2'!$T$6:$W$10,MATCH($C239,'NOx &amp; CO2'!$R$6:$R$10,1),MATCH(AQ$215,'NOx &amp; CO2'!$T$5:$W$5,1))*AP239</f>
        <v>1.7284514900444626E-2</v>
      </c>
      <c r="AR239" s="350">
        <f>INDEX('NOx &amp; CO2'!$T$6:$W$10,MATCH($C239,'NOx &amp; CO2'!$R$6:$R$10,1),MATCH(AR$215,'NOx &amp; CO2'!$T$5:$W$5,1))*AQ239</f>
        <v>1.6805894975604474E-2</v>
      </c>
      <c r="AS239" s="350">
        <f>INDEX('NOx &amp; CO2'!$T$6:$W$10,MATCH($C239,'NOx &amp; CO2'!$R$6:$R$10,1),MATCH(AS$215,'NOx &amp; CO2'!$T$5:$W$5,1))*AR239</f>
        <v>1.6340528360664741E-2</v>
      </c>
      <c r="AT239" s="350">
        <f>INDEX('NOx &amp; CO2'!$T$6:$W$10,MATCH($C239,'NOx &amp; CO2'!$R$6:$R$10,1),MATCH(AT$215,'NOx &amp; CO2'!$T$5:$W$5,1))*AS239</f>
        <v>1.5888048062497474E-2</v>
      </c>
      <c r="AU239" s="350">
        <f>INDEX('NOx &amp; CO2'!$T$6:$W$10,MATCH($C239,'NOx &amp; CO2'!$R$6:$R$10,1),MATCH(AU$215,'NOx &amp; CO2'!$T$5:$W$5,1))*AT239</f>
        <v>1.5448097250263013E-2</v>
      </c>
      <c r="AV239" s="350">
        <f>INDEX('NOx &amp; CO2'!$T$6:$W$10,MATCH($C239,'NOx &amp; CO2'!$R$6:$R$10,1),MATCH(AV$215,'NOx &amp; CO2'!$T$5:$W$5,1))*AU239</f>
        <v>1.5020328974009333E-2</v>
      </c>
      <c r="AW239" s="350">
        <f>INDEX('NOx &amp; CO2'!$T$6:$W$10,MATCH($C239,'NOx &amp; CO2'!$R$6:$R$10,1),MATCH(AW$215,'NOx &amp; CO2'!$T$5:$W$5,1))*AV239</f>
        <v>1.4604405891063581E-2</v>
      </c>
      <c r="AX239" s="350">
        <f>INDEX('NOx &amp; CO2'!$T$6:$W$10,MATCH($C239,'NOx &amp; CO2'!$R$6:$R$10,1),MATCH(AX$215,'NOx &amp; CO2'!$T$5:$W$5,1))*AW239</f>
        <v>1.4200000000000008E-2</v>
      </c>
      <c r="AY239" s="350">
        <f>INDEX('NOx &amp; CO2'!$T$6:$W$10,MATCH($C239,'NOx &amp; CO2'!$R$6:$R$10,1),MATCH(AY$215,'NOx &amp; CO2'!$T$5:$W$5,1))*AX239</f>
        <v>1.4200000000000008E-2</v>
      </c>
      <c r="AZ239" s="350">
        <f>INDEX('NOx &amp; CO2'!$T$6:$W$10,MATCH($C239,'NOx &amp; CO2'!$R$6:$R$10,1),MATCH(AZ$215,'NOx &amp; CO2'!$T$5:$W$5,1))*AY239</f>
        <v>1.4200000000000008E-2</v>
      </c>
      <c r="BA239" s="350">
        <f>INDEX('NOx &amp; CO2'!$T$6:$W$10,MATCH($C239,'NOx &amp; CO2'!$R$6:$R$10,1),MATCH(BA$215,'NOx &amp; CO2'!$T$5:$W$5,1))*AZ239</f>
        <v>1.4200000000000008E-2</v>
      </c>
      <c r="BB239" s="350">
        <f>INDEX('NOx &amp; CO2'!$T$6:$W$10,MATCH($C239,'NOx &amp; CO2'!$R$6:$R$10,1),MATCH(BB$215,'NOx &amp; CO2'!$T$5:$W$5,1))*BA239</f>
        <v>1.4200000000000008E-2</v>
      </c>
      <c r="BC239" s="350">
        <f>INDEX('NOx &amp; CO2'!$T$6:$W$10,MATCH($C239,'NOx &amp; CO2'!$R$6:$R$10,1),MATCH(BC$215,'NOx &amp; CO2'!$T$5:$W$5,1))*BB239</f>
        <v>1.4200000000000008E-2</v>
      </c>
      <c r="BD239" s="350">
        <f>INDEX('NOx &amp; CO2'!$T$6:$W$10,MATCH($C239,'NOx &amp; CO2'!$R$6:$R$10,1),MATCH(BD$215,'NOx &amp; CO2'!$T$5:$W$5,1))*BC239</f>
        <v>1.4200000000000008E-2</v>
      </c>
      <c r="BE239" s="350">
        <f>INDEX('NOx &amp; CO2'!$T$6:$W$10,MATCH($C239,'NOx &amp; CO2'!$R$6:$R$10,1),MATCH(BE$215,'NOx &amp; CO2'!$T$5:$W$5,1))*BD239</f>
        <v>1.4200000000000008E-2</v>
      </c>
      <c r="BF239" s="350">
        <f>INDEX('NOx &amp; CO2'!$T$6:$W$10,MATCH($C239,'NOx &amp; CO2'!$R$6:$R$10,1),MATCH(BF$215,'NOx &amp; CO2'!$T$5:$W$5,1))*BE239</f>
        <v>1.4200000000000008E-2</v>
      </c>
      <c r="BG239" s="350">
        <f>INDEX('NOx &amp; CO2'!$T$6:$W$10,MATCH($C239,'NOx &amp; CO2'!$R$6:$R$10,1),MATCH(BG$215,'NOx &amp; CO2'!$T$5:$W$5,1))*BF239</f>
        <v>1.4200000000000008E-2</v>
      </c>
      <c r="BH239" s="350">
        <f>INDEX('NOx &amp; CO2'!$T$6:$W$10,MATCH($C239,'NOx &amp; CO2'!$R$6:$R$10,1),MATCH(BH$215,'NOx &amp; CO2'!$T$5:$W$5,1))*BG239</f>
        <v>1.4200000000000008E-2</v>
      </c>
      <c r="BI239" s="350">
        <f>INDEX('NOx &amp; CO2'!$T$6:$W$10,MATCH($C239,'NOx &amp; CO2'!$R$6:$R$10,1),MATCH(BI$215,'NOx &amp; CO2'!$T$5:$W$5,1))*BH239</f>
        <v>1.4200000000000008E-2</v>
      </c>
      <c r="BJ239" s="350">
        <f>INDEX('NOx &amp; CO2'!$T$6:$W$10,MATCH($C239,'NOx &amp; CO2'!$R$6:$R$10,1),MATCH(BJ$215,'NOx &amp; CO2'!$T$5:$W$5,1))*BI239</f>
        <v>1.4200000000000008E-2</v>
      </c>
      <c r="BK239" s="350">
        <f>INDEX('NOx &amp; CO2'!$T$6:$W$10,MATCH($C239,'NOx &amp; CO2'!$R$6:$R$10,1),MATCH(BK$215,'NOx &amp; CO2'!$T$5:$W$5,1))*BJ239</f>
        <v>1.4200000000000008E-2</v>
      </c>
      <c r="BL239" s="350">
        <f>INDEX('NOx &amp; CO2'!$T$6:$W$10,MATCH($C239,'NOx &amp; CO2'!$R$6:$R$10,1),MATCH(BL$215,'NOx &amp; CO2'!$T$5:$W$5,1))*BK239</f>
        <v>1.4200000000000008E-2</v>
      </c>
      <c r="BM239" s="350">
        <f>INDEX('NOx &amp; CO2'!$T$6:$W$10,MATCH($C239,'NOx &amp; CO2'!$R$6:$R$10,1),MATCH(BM$215,'NOx &amp; CO2'!$T$5:$W$5,1))*BL239</f>
        <v>1.4200000000000008E-2</v>
      </c>
      <c r="BN239" s="350">
        <f>INDEX('NOx &amp; CO2'!$T$6:$W$10,MATCH($C239,'NOx &amp; CO2'!$R$6:$R$10,1),MATCH(BN$215,'NOx &amp; CO2'!$T$5:$W$5,1))*BM239</f>
        <v>1.4200000000000008E-2</v>
      </c>
      <c r="BO239" s="350">
        <f>INDEX('NOx &amp; CO2'!$T$6:$W$10,MATCH($C239,'NOx &amp; CO2'!$R$6:$R$10,1),MATCH(BO$215,'NOx &amp; CO2'!$T$5:$W$5,1))*BN239</f>
        <v>1.4200000000000008E-2</v>
      </c>
      <c r="BP239" s="350">
        <f>INDEX('NOx &amp; CO2'!$T$6:$W$10,MATCH($C239,'NOx &amp; CO2'!$R$6:$R$10,1),MATCH(BP$215,'NOx &amp; CO2'!$T$5:$W$5,1))*BO239</f>
        <v>1.4200000000000008E-2</v>
      </c>
      <c r="BQ239" s="350">
        <f>INDEX('NOx &amp; CO2'!$T$6:$W$10,MATCH($C239,'NOx &amp; CO2'!$R$6:$R$10,1),MATCH(BQ$215,'NOx &amp; CO2'!$T$5:$W$5,1))*BP239</f>
        <v>1.4200000000000008E-2</v>
      </c>
      <c r="BR239" s="350">
        <f>INDEX('NOx &amp; CO2'!$T$6:$W$10,MATCH($C239,'NOx &amp; CO2'!$R$6:$R$10,1),MATCH(BR$215,'NOx &amp; CO2'!$T$5:$W$5,1))*BQ239</f>
        <v>1.4200000000000008E-2</v>
      </c>
      <c r="BS239" s="350">
        <f>INDEX('NOx &amp; CO2'!$T$6:$W$10,MATCH($C239,'NOx &amp; CO2'!$R$6:$R$10,1),MATCH(BS$215,'NOx &amp; CO2'!$T$5:$W$5,1))*BR239</f>
        <v>1.4200000000000008E-2</v>
      </c>
      <c r="BT239" s="350">
        <f>INDEX('NOx &amp; CO2'!$T$6:$W$10,MATCH($C239,'NOx &amp; CO2'!$R$6:$R$10,1),MATCH(BT$215,'NOx &amp; CO2'!$T$5:$W$5,1))*BS239</f>
        <v>1.4200000000000008E-2</v>
      </c>
      <c r="BU239" s="350">
        <f>INDEX('NOx &amp; CO2'!$T$6:$W$10,MATCH($C239,'NOx &amp; CO2'!$R$6:$R$10,1),MATCH(BU$215,'NOx &amp; CO2'!$T$5:$W$5,1))*BT239</f>
        <v>1.4200000000000008E-2</v>
      </c>
      <c r="BV239" s="350">
        <f>INDEX('NOx &amp; CO2'!$T$6:$W$10,MATCH($C239,'NOx &amp; CO2'!$R$6:$R$10,1),MATCH(BV$215,'NOx &amp; CO2'!$T$5:$W$5,1))*BU239</f>
        <v>1.4200000000000008E-2</v>
      </c>
      <c r="BW239" s="350">
        <f>INDEX('NOx &amp; CO2'!$T$6:$W$10,MATCH($C239,'NOx &amp; CO2'!$R$6:$R$10,1),MATCH(BW$215,'NOx &amp; CO2'!$T$5:$W$5,1))*BV239</f>
        <v>1.4200000000000008E-2</v>
      </c>
      <c r="BX239" s="350">
        <f>INDEX('NOx &amp; CO2'!$T$6:$W$10,MATCH($C239,'NOx &amp; CO2'!$R$6:$R$10,1),MATCH(BX$215,'NOx &amp; CO2'!$T$5:$W$5,1))*BW239</f>
        <v>1.4200000000000008E-2</v>
      </c>
      <c r="BY239" s="350">
        <f>INDEX('NOx &amp; CO2'!$T$6:$W$10,MATCH($C239,'NOx &amp; CO2'!$R$6:$R$10,1),MATCH(BY$215,'NOx &amp; CO2'!$T$5:$W$5,1))*BX239</f>
        <v>1.4200000000000008E-2</v>
      </c>
      <c r="BZ239" s="350">
        <f>INDEX('NOx &amp; CO2'!$T$6:$W$10,MATCH($C239,'NOx &amp; CO2'!$R$6:$R$10,1),MATCH(BZ$215,'NOx &amp; CO2'!$T$5:$W$5,1))*BY239</f>
        <v>1.4200000000000008E-2</v>
      </c>
      <c r="CA239" s="350">
        <f>INDEX('NOx &amp; CO2'!$T$6:$W$10,MATCH($C239,'NOx &amp; CO2'!$R$6:$R$10,1),MATCH(CA$215,'NOx &amp; CO2'!$T$5:$W$5,1))*BZ239</f>
        <v>1.4200000000000008E-2</v>
      </c>
      <c r="CB239" s="350">
        <f>INDEX('NOx &amp; CO2'!$T$6:$W$10,MATCH($C239,'NOx &amp; CO2'!$R$6:$R$10,1),MATCH(CB$215,'NOx &amp; CO2'!$T$5:$W$5,1))*CA239</f>
        <v>1.4200000000000008E-2</v>
      </c>
      <c r="CC239" s="350">
        <f>INDEX('NOx &amp; CO2'!$T$6:$W$10,MATCH($C239,'NOx &amp; CO2'!$R$6:$R$10,1),MATCH(CC$215,'NOx &amp; CO2'!$T$5:$W$5,1))*CB239</f>
        <v>1.4200000000000008E-2</v>
      </c>
      <c r="CD239" s="350">
        <f>INDEX('NOx &amp; CO2'!$T$6:$W$10,MATCH($C239,'NOx &amp; CO2'!$R$6:$R$10,1),MATCH(CD$215,'NOx &amp; CO2'!$T$5:$W$5,1))*CC239</f>
        <v>1.4200000000000008E-2</v>
      </c>
      <c r="CE239" s="350">
        <f>INDEX('NOx &amp; CO2'!$T$6:$W$10,MATCH($C239,'NOx &amp; CO2'!$R$6:$R$10,1),MATCH(CE$215,'NOx &amp; CO2'!$T$5:$W$5,1))*CD239</f>
        <v>1.4200000000000008E-2</v>
      </c>
      <c r="CF239" s="350">
        <f>INDEX('NOx &amp; CO2'!$T$6:$W$10,MATCH($C239,'NOx &amp; CO2'!$R$6:$R$10,1),MATCH(CF$215,'NOx &amp; CO2'!$T$5:$W$5,1))*CE239</f>
        <v>1.4200000000000008E-2</v>
      </c>
      <c r="CG239" s="350">
        <f>INDEX('NOx &amp; CO2'!$T$6:$W$10,MATCH($C239,'NOx &amp; CO2'!$R$6:$R$10,1),MATCH(CG$215,'NOx &amp; CO2'!$T$5:$W$5,1))*CF239</f>
        <v>1.4200000000000008E-2</v>
      </c>
      <c r="CH239" s="350">
        <f>INDEX('NOx &amp; CO2'!$T$6:$W$10,MATCH($C239,'NOx &amp; CO2'!$R$6:$R$10,1),MATCH(CH$215,'NOx &amp; CO2'!$T$5:$W$5,1))*CG239</f>
        <v>1.4200000000000008E-2</v>
      </c>
      <c r="CI239" s="350">
        <f>INDEX('NOx &amp; CO2'!$T$6:$W$10,MATCH($C239,'NOx &amp; CO2'!$R$6:$R$10,1),MATCH(CI$215,'NOx &amp; CO2'!$T$5:$W$5,1))*CH239</f>
        <v>1.4200000000000008E-2</v>
      </c>
      <c r="CJ239" s="350">
        <f>INDEX('NOx &amp; CO2'!$T$6:$W$10,MATCH($C239,'NOx &amp; CO2'!$R$6:$R$10,1),MATCH(CJ$215,'NOx &amp; CO2'!$T$5:$W$5,1))*CI239</f>
        <v>1.4200000000000008E-2</v>
      </c>
      <c r="CK239" s="350">
        <f>INDEX('NOx &amp; CO2'!$T$6:$W$10,MATCH($C239,'NOx &amp; CO2'!$R$6:$R$10,1),MATCH(CK$215,'NOx &amp; CO2'!$T$5:$W$5,1))*CJ239</f>
        <v>1.4200000000000008E-2</v>
      </c>
      <c r="CL239" s="350">
        <f>INDEX('NOx &amp; CO2'!$T$6:$W$10,MATCH($C239,'NOx &amp; CO2'!$R$6:$R$10,1),MATCH(CL$215,'NOx &amp; CO2'!$T$5:$W$5,1))*CK239</f>
        <v>1.4200000000000008E-2</v>
      </c>
      <c r="CM239" s="350">
        <f>INDEX('NOx &amp; CO2'!$T$6:$W$10,MATCH($C239,'NOx &amp; CO2'!$R$6:$R$10,1),MATCH(CM$215,'NOx &amp; CO2'!$T$5:$W$5,1))*CL239</f>
        <v>1.4200000000000008E-2</v>
      </c>
      <c r="CN239" s="350">
        <f>INDEX('NOx &amp; CO2'!$T$6:$W$10,MATCH($C239,'NOx &amp; CO2'!$R$6:$R$10,1),MATCH(CN$215,'NOx &amp; CO2'!$T$5:$W$5,1))*CM239</f>
        <v>1.4200000000000008E-2</v>
      </c>
      <c r="CO239" s="350">
        <f>INDEX('NOx &amp; CO2'!$T$6:$W$10,MATCH($C239,'NOx &amp; CO2'!$R$6:$R$10,1),MATCH(CO$215,'NOx &amp; CO2'!$T$5:$W$5,1))*CN239</f>
        <v>1.4200000000000008E-2</v>
      </c>
      <c r="CP239" s="350">
        <f>INDEX('NOx &amp; CO2'!$T$6:$W$10,MATCH($C239,'NOx &amp; CO2'!$R$6:$R$10,1),MATCH(CP$215,'NOx &amp; CO2'!$T$5:$W$5,1))*CO239</f>
        <v>1.4200000000000008E-2</v>
      </c>
      <c r="CQ239" s="350">
        <f>INDEX('NOx &amp; CO2'!$T$6:$W$10,MATCH($C239,'NOx &amp; CO2'!$R$6:$R$10,1),MATCH(CQ$215,'NOx &amp; CO2'!$T$5:$W$5,1))*CP239</f>
        <v>1.4200000000000008E-2</v>
      </c>
      <c r="CR239" s="350">
        <f>INDEX('NOx &amp; CO2'!$T$6:$W$10,MATCH($C239,'NOx &amp; CO2'!$R$6:$R$10,1),MATCH(CR$215,'NOx &amp; CO2'!$T$5:$W$5,1))*CQ239</f>
        <v>1.4200000000000008E-2</v>
      </c>
      <c r="CS239" s="350">
        <f>INDEX('NOx &amp; CO2'!$T$6:$W$10,MATCH($C239,'NOx &amp; CO2'!$R$6:$R$10,1),MATCH(CS$215,'NOx &amp; CO2'!$T$5:$W$5,1))*CR239</f>
        <v>1.4200000000000008E-2</v>
      </c>
    </row>
    <row r="240" spans="1:97" s="337" customFormat="1" x14ac:dyDescent="0.25">
      <c r="A240" s="337">
        <f>A179</f>
        <v>0</v>
      </c>
      <c r="B240" s="337" t="str">
        <f>B179</f>
        <v>0 0</v>
      </c>
      <c r="C240" s="344">
        <f>C179</f>
        <v>0</v>
      </c>
      <c r="D240" s="567">
        <f>INDEX('NOx &amp; CO2'!$E$6:$I$10,MATCH($C240,'NOx &amp; CO2'!$C$6:$C$10,1),MATCH(D$78,'NOx &amp; CO2'!$E$5:$H$5,1))</f>
        <v>7.17E-2</v>
      </c>
      <c r="E240" s="567">
        <f>INDEX('NOx &amp; CO2'!$T$6:$W$10,MATCH($C240,'NOx &amp; CO2'!$R$6:$R$10,1),MATCH(E$215,'NOx &amp; CO2'!$T$5:$W$5,1))*D240</f>
        <v>6.8558723496039697E-2</v>
      </c>
      <c r="F240" s="567">
        <f>INDEX('NOx &amp; CO2'!$T$6:$W$10,MATCH($C240,'NOx &amp; CO2'!$R$6:$R$10,1),MATCH(F$215,'NOx &amp; CO2'!$T$5:$W$5,1))*E240</f>
        <v>6.5555070675124491E-2</v>
      </c>
      <c r="G240" s="567">
        <f>INDEX('NOx &amp; CO2'!$T$6:$W$10,MATCH($C240,'NOx &amp; CO2'!$R$6:$R$10,1),MATCH(G$215,'NOx &amp; CO2'!$T$5:$W$5,1))*F240</f>
        <v>6.2683012052708514E-2</v>
      </c>
      <c r="H240" s="567">
        <f>INDEX('NOx &amp; CO2'!$T$6:$W$10,MATCH($C240,'NOx &amp; CO2'!$R$6:$R$10,1),MATCH(H$215,'NOx &amp; CO2'!$T$5:$W$5,1))*G240</f>
        <v>5.9936782304331478E-2</v>
      </c>
      <c r="I240" s="567">
        <f>INDEX('NOx &amp; CO2'!$T$6:$W$10,MATCH($C240,'NOx &amp; CO2'!$R$6:$R$10,1),MATCH(I$215,'NOx &amp; CO2'!$T$5:$W$5,1))*H240</f>
        <v>5.7310868692398702E-2</v>
      </c>
      <c r="J240" s="567">
        <f>INDEX('NOx &amp; CO2'!$T$6:$W$10,MATCH($C240,'NOx &amp; CO2'!$R$6:$R$10,1),MATCH(J$215,'NOx &amp; CO2'!$T$5:$W$5,1))*I240</f>
        <v>5.4800000000000008E-2</v>
      </c>
      <c r="K240" s="567">
        <f>INDEX('NOx &amp; CO2'!$T$6:$W$10,MATCH($C240,'NOx &amp; CO2'!$R$6:$R$10,1),MATCH(K$215,'NOx &amp; CO2'!$T$5:$W$5,1))*J240</f>
        <v>5.268069525177068E-2</v>
      </c>
      <c r="L240" s="567">
        <f>INDEX('NOx &amp; CO2'!$T$6:$W$10,MATCH($C240,'NOx &amp; CO2'!$R$6:$R$10,1),MATCH(L$215,'NOx &amp; CO2'!$T$5:$W$5,1))*K240</f>
        <v>5.0643351317699516E-2</v>
      </c>
      <c r="M240" s="567">
        <f>INDEX('NOx &amp; CO2'!$T$6:$W$10,MATCH($C240,'NOx &amp; CO2'!$R$6:$R$10,1),MATCH(M$215,'NOx &amp; CO2'!$T$5:$W$5,1))*L240</f>
        <v>4.8684798490804503E-2</v>
      </c>
      <c r="N240" s="567">
        <f>INDEX('NOx &amp; CO2'!$T$6:$W$10,MATCH($C240,'NOx &amp; CO2'!$R$6:$R$10,1),MATCH(N$215,'NOx &amp; CO2'!$T$5:$W$5,1))*M240</f>
        <v>4.6801989647590088E-2</v>
      </c>
      <c r="O240" s="567">
        <f>INDEX('NOx &amp; CO2'!$T$6:$W$10,MATCH($C240,'NOx &amp; CO2'!$R$6:$R$10,1),MATCH(O$215,'NOx &amp; CO2'!$T$5:$W$5,1))*N240</f>
        <v>4.4991995507321518E-2</v>
      </c>
      <c r="P240" s="567">
        <f>INDEX('NOx &amp; CO2'!$T$6:$W$10,MATCH($C240,'NOx &amp; CO2'!$R$6:$R$10,1),MATCH(P$215,'NOx &amp; CO2'!$T$5:$W$5,1))*O240</f>
        <v>4.3252000074639418E-2</v>
      </c>
      <c r="Q240" s="567">
        <f>INDEX('NOx &amp; CO2'!$T$6:$W$10,MATCH($C240,'NOx &amp; CO2'!$R$6:$R$10,1),MATCH(Q$215,'NOx &amp; CO2'!$T$5:$W$5,1))*P240</f>
        <v>4.1579296258424117E-2</v>
      </c>
      <c r="R240" s="567">
        <f>INDEX('NOx &amp; CO2'!$T$6:$W$10,MATCH($C240,'NOx &amp; CO2'!$R$6:$R$10,1),MATCH(R$215,'NOx &amp; CO2'!$T$5:$W$5,1))*Q240</f>
        <v>3.9971281660093602E-2</v>
      </c>
      <c r="S240" s="567">
        <f>INDEX('NOx &amp; CO2'!$T$6:$W$10,MATCH($C240,'NOx &amp; CO2'!$R$6:$R$10,1),MATCH(S$215,'NOx &amp; CO2'!$T$5:$W$5,1))*R240</f>
        <v>3.8425454524782507E-2</v>
      </c>
      <c r="T240" s="567">
        <f>INDEX('NOx &amp; CO2'!$T$6:$W$10,MATCH($C240,'NOx &amp; CO2'!$R$6:$R$10,1),MATCH(T$215,'NOx &amp; CO2'!$T$5:$W$5,1))*S240</f>
        <v>3.6939409849102912E-2</v>
      </c>
      <c r="U240" s="567">
        <f>INDEX('NOx &amp; CO2'!$T$6:$W$10,MATCH($C240,'NOx &amp; CO2'!$R$6:$R$10,1),MATCH(U$215,'NOx &amp; CO2'!$T$5:$W$5,1))*T240</f>
        <v>3.5510835639431505E-2</v>
      </c>
      <c r="V240" s="567">
        <f>INDEX('NOx &amp; CO2'!$T$6:$W$10,MATCH($C240,'NOx &amp; CO2'!$R$6:$R$10,1),MATCH(V$215,'NOx &amp; CO2'!$T$5:$W$5,1))*U240</f>
        <v>3.4137509314901608E-2</v>
      </c>
      <c r="W240" s="567">
        <f>INDEX('NOx &amp; CO2'!$T$6:$W$10,MATCH($C240,'NOx &amp; CO2'!$R$6:$R$10,1),MATCH(W$215,'NOx &amp; CO2'!$T$5:$W$5,1))*V240</f>
        <v>3.2817294249503907E-2</v>
      </c>
      <c r="X240" s="567">
        <f>INDEX('NOx &amp; CO2'!$T$6:$W$10,MATCH($C240,'NOx &amp; CO2'!$R$6:$R$10,1),MATCH(X$215,'NOx &amp; CO2'!$T$5:$W$5,1))*W240</f>
        <v>3.1548136447916084E-2</v>
      </c>
      <c r="Y240" s="567">
        <f>INDEX('NOx &amp; CO2'!$T$6:$W$10,MATCH($C240,'NOx &amp; CO2'!$R$6:$R$10,1),MATCH(Y$215,'NOx &amp; CO2'!$T$5:$W$5,1))*X240</f>
        <v>3.0328061349889527E-2</v>
      </c>
      <c r="Z240" s="567">
        <f>INDEX('NOx &amp; CO2'!$T$6:$W$10,MATCH($C240,'NOx &amp; CO2'!$R$6:$R$10,1),MATCH(Z$215,'NOx &amp; CO2'!$T$5:$W$5,1))*Y240</f>
        <v>2.9155170758221438E-2</v>
      </c>
      <c r="AA240" s="567">
        <f>INDEX('NOx &amp; CO2'!$T$6:$W$10,MATCH($C240,'NOx &amp; CO2'!$R$6:$R$10,1),MATCH(AA$215,'NOx &amp; CO2'!$T$5:$W$5,1))*Z240</f>
        <v>2.8027639885532835E-2</v>
      </c>
      <c r="AB240" s="567">
        <f>INDEX('NOx &amp; CO2'!$T$6:$W$10,MATCH($C240,'NOx &amp; CO2'!$R$6:$R$10,1),MATCH(AB$215,'NOx &amp; CO2'!$T$5:$W$5,1))*AA240</f>
        <v>2.6943714515257809E-2</v>
      </c>
      <c r="AC240" s="567">
        <f>INDEX('NOx &amp; CO2'!$T$6:$W$10,MATCH($C240,'NOx &amp; CO2'!$R$6:$R$10,1),MATCH(AC$215,'NOx &amp; CO2'!$T$5:$W$5,1))*AB240</f>
        <v>2.5901708272427128E-2</v>
      </c>
      <c r="AD240" s="350">
        <f>INDEX('NOx &amp; CO2'!$T$6:$W$10,MATCH($C240,'NOx &amp; CO2'!$R$6:$R$10,1),MATCH(AD$215,'NOx &amp; CO2'!$T$5:$W$5,1))*AC240</f>
        <v>2.4900000000000019E-2</v>
      </c>
      <c r="AE240" s="350">
        <f>INDEX('NOx &amp; CO2'!$T$6:$W$10,MATCH($C240,'NOx &amp; CO2'!$R$6:$R$10,1),MATCH(AE$215,'NOx &amp; CO2'!$T$5:$W$5,1))*AD240</f>
        <v>2.4210502134589099E-2</v>
      </c>
      <c r="AF240" s="350">
        <f>INDEX('NOx &amp; CO2'!$T$6:$W$10,MATCH($C240,'NOx &amp; CO2'!$R$6:$R$10,1),MATCH(AF$215,'NOx &amp; CO2'!$T$5:$W$5,1))*AE240</f>
        <v>2.3540096932086061E-2</v>
      </c>
      <c r="AG240" s="350">
        <f>INDEX('NOx &amp; CO2'!$T$6:$W$10,MATCH($C240,'NOx &amp; CO2'!$R$6:$R$10,1),MATCH(AG$215,'NOx &amp; CO2'!$T$5:$W$5,1))*AF240</f>
        <v>2.2888255703723031E-2</v>
      </c>
      <c r="AH240" s="350">
        <f>INDEX('NOx &amp; CO2'!$T$6:$W$10,MATCH($C240,'NOx &amp; CO2'!$R$6:$R$10,1),MATCH(AH$215,'NOx &amp; CO2'!$T$5:$W$5,1))*AG240</f>
        <v>2.2254464400482215E-2</v>
      </c>
      <c r="AI240" s="350">
        <f>INDEX('NOx &amp; CO2'!$T$6:$W$10,MATCH($C240,'NOx &amp; CO2'!$R$6:$R$10,1),MATCH(AI$215,'NOx &amp; CO2'!$T$5:$W$5,1))*AH240</f>
        <v>2.1638223207711301E-2</v>
      </c>
      <c r="AJ240" s="350">
        <f>INDEX('NOx &amp; CO2'!$T$6:$W$10,MATCH($C240,'NOx &amp; CO2'!$R$6:$R$10,1),MATCH(AJ$215,'NOx &amp; CO2'!$T$5:$W$5,1))*AI240</f>
        <v>2.1039046150964236E-2</v>
      </c>
      <c r="AK240" s="350">
        <f>INDEX('NOx &amp; CO2'!$T$6:$W$10,MATCH($C240,'NOx &amp; CO2'!$R$6:$R$10,1),MATCH(AK$215,'NOx &amp; CO2'!$T$5:$W$5,1))*AJ240</f>
        <v>2.0456460712756541E-2</v>
      </c>
      <c r="AL240" s="350">
        <f>INDEX('NOx &amp; CO2'!$T$6:$W$10,MATCH($C240,'NOx &amp; CO2'!$R$6:$R$10,1),MATCH(AL$215,'NOx &amp; CO2'!$T$5:$W$5,1))*AK240</f>
        <v>1.9890007459932926E-2</v>
      </c>
      <c r="AM240" s="350">
        <f>INDEX('NOx &amp; CO2'!$T$6:$W$10,MATCH($C240,'NOx &amp; CO2'!$R$6:$R$10,1),MATCH(AM$215,'NOx &amp; CO2'!$T$5:$W$5,1))*AL240</f>
        <v>1.9339239681353367E-2</v>
      </c>
      <c r="AN240" s="350">
        <f>INDEX('NOx &amp; CO2'!$T$6:$W$10,MATCH($C240,'NOx &amp; CO2'!$R$6:$R$10,1),MATCH(AN$215,'NOx &amp; CO2'!$T$5:$W$5,1))*AM240</f>
        <v>1.8803723035611869E-2</v>
      </c>
      <c r="AO240" s="350">
        <f>INDEX('NOx &amp; CO2'!$T$6:$W$10,MATCH($C240,'NOx &amp; CO2'!$R$6:$R$10,1),MATCH(AO$215,'NOx &amp; CO2'!$T$5:$W$5,1))*AN240</f>
        <v>1.8283035208510164E-2</v>
      </c>
      <c r="AP240" s="350">
        <f>INDEX('NOx &amp; CO2'!$T$6:$W$10,MATCH($C240,'NOx &amp; CO2'!$R$6:$R$10,1),MATCH(AP$215,'NOx &amp; CO2'!$T$5:$W$5,1))*AO240</f>
        <v>1.777676558001617E-2</v>
      </c>
      <c r="AQ240" s="350">
        <f>INDEX('NOx &amp; CO2'!$T$6:$W$10,MATCH($C240,'NOx &amp; CO2'!$R$6:$R$10,1),MATCH(AQ$215,'NOx &amp; CO2'!$T$5:$W$5,1))*AP240</f>
        <v>1.7284514900444626E-2</v>
      </c>
      <c r="AR240" s="350">
        <f>INDEX('NOx &amp; CO2'!$T$6:$W$10,MATCH($C240,'NOx &amp; CO2'!$R$6:$R$10,1),MATCH(AR$215,'NOx &amp; CO2'!$T$5:$W$5,1))*AQ240</f>
        <v>1.6805894975604474E-2</v>
      </c>
      <c r="AS240" s="350">
        <f>INDEX('NOx &amp; CO2'!$T$6:$W$10,MATCH($C240,'NOx &amp; CO2'!$R$6:$R$10,1),MATCH(AS$215,'NOx &amp; CO2'!$T$5:$W$5,1))*AR240</f>
        <v>1.6340528360664741E-2</v>
      </c>
      <c r="AT240" s="350">
        <f>INDEX('NOx &amp; CO2'!$T$6:$W$10,MATCH($C240,'NOx &amp; CO2'!$R$6:$R$10,1),MATCH(AT$215,'NOx &amp; CO2'!$T$5:$W$5,1))*AS240</f>
        <v>1.5888048062497474E-2</v>
      </c>
      <c r="AU240" s="350">
        <f>INDEX('NOx &amp; CO2'!$T$6:$W$10,MATCH($C240,'NOx &amp; CO2'!$R$6:$R$10,1),MATCH(AU$215,'NOx &amp; CO2'!$T$5:$W$5,1))*AT240</f>
        <v>1.5448097250263013E-2</v>
      </c>
      <c r="AV240" s="350">
        <f>INDEX('NOx &amp; CO2'!$T$6:$W$10,MATCH($C240,'NOx &amp; CO2'!$R$6:$R$10,1),MATCH(AV$215,'NOx &amp; CO2'!$T$5:$W$5,1))*AU240</f>
        <v>1.5020328974009333E-2</v>
      </c>
      <c r="AW240" s="350">
        <f>INDEX('NOx &amp; CO2'!$T$6:$W$10,MATCH($C240,'NOx &amp; CO2'!$R$6:$R$10,1),MATCH(AW$215,'NOx &amp; CO2'!$T$5:$W$5,1))*AV240</f>
        <v>1.4604405891063581E-2</v>
      </c>
      <c r="AX240" s="350">
        <f>INDEX('NOx &amp; CO2'!$T$6:$W$10,MATCH($C240,'NOx &amp; CO2'!$R$6:$R$10,1),MATCH(AX$215,'NOx &amp; CO2'!$T$5:$W$5,1))*AW240</f>
        <v>1.4200000000000008E-2</v>
      </c>
      <c r="AY240" s="350">
        <f>INDEX('NOx &amp; CO2'!$T$6:$W$10,MATCH($C240,'NOx &amp; CO2'!$R$6:$R$10,1),MATCH(AY$215,'NOx &amp; CO2'!$T$5:$W$5,1))*AX240</f>
        <v>1.4200000000000008E-2</v>
      </c>
      <c r="AZ240" s="350">
        <f>INDEX('NOx &amp; CO2'!$T$6:$W$10,MATCH($C240,'NOx &amp; CO2'!$R$6:$R$10,1),MATCH(AZ$215,'NOx &amp; CO2'!$T$5:$W$5,1))*AY240</f>
        <v>1.4200000000000008E-2</v>
      </c>
      <c r="BA240" s="350">
        <f>INDEX('NOx &amp; CO2'!$T$6:$W$10,MATCH($C240,'NOx &amp; CO2'!$R$6:$R$10,1),MATCH(BA$215,'NOx &amp; CO2'!$T$5:$W$5,1))*AZ240</f>
        <v>1.4200000000000008E-2</v>
      </c>
      <c r="BB240" s="350">
        <f>INDEX('NOx &amp; CO2'!$T$6:$W$10,MATCH($C240,'NOx &amp; CO2'!$R$6:$R$10,1),MATCH(BB$215,'NOx &amp; CO2'!$T$5:$W$5,1))*BA240</f>
        <v>1.4200000000000008E-2</v>
      </c>
      <c r="BC240" s="350">
        <f>INDEX('NOx &amp; CO2'!$T$6:$W$10,MATCH($C240,'NOx &amp; CO2'!$R$6:$R$10,1),MATCH(BC$215,'NOx &amp; CO2'!$T$5:$W$5,1))*BB240</f>
        <v>1.4200000000000008E-2</v>
      </c>
      <c r="BD240" s="350">
        <f>INDEX('NOx &amp; CO2'!$T$6:$W$10,MATCH($C240,'NOx &amp; CO2'!$R$6:$R$10,1),MATCH(BD$215,'NOx &amp; CO2'!$T$5:$W$5,1))*BC240</f>
        <v>1.4200000000000008E-2</v>
      </c>
      <c r="BE240" s="350">
        <f>INDEX('NOx &amp; CO2'!$T$6:$W$10,MATCH($C240,'NOx &amp; CO2'!$R$6:$R$10,1),MATCH(BE$215,'NOx &amp; CO2'!$T$5:$W$5,1))*BD240</f>
        <v>1.4200000000000008E-2</v>
      </c>
      <c r="BF240" s="350">
        <f>INDEX('NOx &amp; CO2'!$T$6:$W$10,MATCH($C240,'NOx &amp; CO2'!$R$6:$R$10,1),MATCH(BF$215,'NOx &amp; CO2'!$T$5:$W$5,1))*BE240</f>
        <v>1.4200000000000008E-2</v>
      </c>
      <c r="BG240" s="350">
        <f>INDEX('NOx &amp; CO2'!$T$6:$W$10,MATCH($C240,'NOx &amp; CO2'!$R$6:$R$10,1),MATCH(BG$215,'NOx &amp; CO2'!$T$5:$W$5,1))*BF240</f>
        <v>1.4200000000000008E-2</v>
      </c>
      <c r="BH240" s="350">
        <f>INDEX('NOx &amp; CO2'!$T$6:$W$10,MATCH($C240,'NOx &amp; CO2'!$R$6:$R$10,1),MATCH(BH$215,'NOx &amp; CO2'!$T$5:$W$5,1))*BG240</f>
        <v>1.4200000000000008E-2</v>
      </c>
      <c r="BI240" s="350">
        <f>INDEX('NOx &amp; CO2'!$T$6:$W$10,MATCH($C240,'NOx &amp; CO2'!$R$6:$R$10,1),MATCH(BI$215,'NOx &amp; CO2'!$T$5:$W$5,1))*BH240</f>
        <v>1.4200000000000008E-2</v>
      </c>
      <c r="BJ240" s="350">
        <f>INDEX('NOx &amp; CO2'!$T$6:$W$10,MATCH($C240,'NOx &amp; CO2'!$R$6:$R$10,1),MATCH(BJ$215,'NOx &amp; CO2'!$T$5:$W$5,1))*BI240</f>
        <v>1.4200000000000008E-2</v>
      </c>
      <c r="BK240" s="350">
        <f>INDEX('NOx &amp; CO2'!$T$6:$W$10,MATCH($C240,'NOx &amp; CO2'!$R$6:$R$10,1),MATCH(BK$215,'NOx &amp; CO2'!$T$5:$W$5,1))*BJ240</f>
        <v>1.4200000000000008E-2</v>
      </c>
      <c r="BL240" s="350">
        <f>INDEX('NOx &amp; CO2'!$T$6:$W$10,MATCH($C240,'NOx &amp; CO2'!$R$6:$R$10,1),MATCH(BL$215,'NOx &amp; CO2'!$T$5:$W$5,1))*BK240</f>
        <v>1.4200000000000008E-2</v>
      </c>
      <c r="BM240" s="350">
        <f>INDEX('NOx &amp; CO2'!$T$6:$W$10,MATCH($C240,'NOx &amp; CO2'!$R$6:$R$10,1),MATCH(BM$215,'NOx &amp; CO2'!$T$5:$W$5,1))*BL240</f>
        <v>1.4200000000000008E-2</v>
      </c>
      <c r="BN240" s="350">
        <f>INDEX('NOx &amp; CO2'!$T$6:$W$10,MATCH($C240,'NOx &amp; CO2'!$R$6:$R$10,1),MATCH(BN$215,'NOx &amp; CO2'!$T$5:$W$5,1))*BM240</f>
        <v>1.4200000000000008E-2</v>
      </c>
      <c r="BO240" s="350">
        <f>INDEX('NOx &amp; CO2'!$T$6:$W$10,MATCH($C240,'NOx &amp; CO2'!$R$6:$R$10,1),MATCH(BO$215,'NOx &amp; CO2'!$T$5:$W$5,1))*BN240</f>
        <v>1.4200000000000008E-2</v>
      </c>
      <c r="BP240" s="350">
        <f>INDEX('NOx &amp; CO2'!$T$6:$W$10,MATCH($C240,'NOx &amp; CO2'!$R$6:$R$10,1),MATCH(BP$215,'NOx &amp; CO2'!$T$5:$W$5,1))*BO240</f>
        <v>1.4200000000000008E-2</v>
      </c>
      <c r="BQ240" s="350">
        <f>INDEX('NOx &amp; CO2'!$T$6:$W$10,MATCH($C240,'NOx &amp; CO2'!$R$6:$R$10,1),MATCH(BQ$215,'NOx &amp; CO2'!$T$5:$W$5,1))*BP240</f>
        <v>1.4200000000000008E-2</v>
      </c>
      <c r="BR240" s="350">
        <f>INDEX('NOx &amp; CO2'!$T$6:$W$10,MATCH($C240,'NOx &amp; CO2'!$R$6:$R$10,1),MATCH(BR$215,'NOx &amp; CO2'!$T$5:$W$5,1))*BQ240</f>
        <v>1.4200000000000008E-2</v>
      </c>
      <c r="BS240" s="350">
        <f>INDEX('NOx &amp; CO2'!$T$6:$W$10,MATCH($C240,'NOx &amp; CO2'!$R$6:$R$10,1),MATCH(BS$215,'NOx &amp; CO2'!$T$5:$W$5,1))*BR240</f>
        <v>1.4200000000000008E-2</v>
      </c>
      <c r="BT240" s="350">
        <f>INDEX('NOx &amp; CO2'!$T$6:$W$10,MATCH($C240,'NOx &amp; CO2'!$R$6:$R$10,1),MATCH(BT$215,'NOx &amp; CO2'!$T$5:$W$5,1))*BS240</f>
        <v>1.4200000000000008E-2</v>
      </c>
      <c r="BU240" s="350">
        <f>INDEX('NOx &amp; CO2'!$T$6:$W$10,MATCH($C240,'NOx &amp; CO2'!$R$6:$R$10,1),MATCH(BU$215,'NOx &amp; CO2'!$T$5:$W$5,1))*BT240</f>
        <v>1.4200000000000008E-2</v>
      </c>
      <c r="BV240" s="350">
        <f>INDEX('NOx &amp; CO2'!$T$6:$W$10,MATCH($C240,'NOx &amp; CO2'!$R$6:$R$10,1),MATCH(BV$215,'NOx &amp; CO2'!$T$5:$W$5,1))*BU240</f>
        <v>1.4200000000000008E-2</v>
      </c>
      <c r="BW240" s="350">
        <f>INDEX('NOx &amp; CO2'!$T$6:$W$10,MATCH($C240,'NOx &amp; CO2'!$R$6:$R$10,1),MATCH(BW$215,'NOx &amp; CO2'!$T$5:$W$5,1))*BV240</f>
        <v>1.4200000000000008E-2</v>
      </c>
      <c r="BX240" s="350">
        <f>INDEX('NOx &amp; CO2'!$T$6:$W$10,MATCH($C240,'NOx &amp; CO2'!$R$6:$R$10,1),MATCH(BX$215,'NOx &amp; CO2'!$T$5:$W$5,1))*BW240</f>
        <v>1.4200000000000008E-2</v>
      </c>
      <c r="BY240" s="350">
        <f>INDEX('NOx &amp; CO2'!$T$6:$W$10,MATCH($C240,'NOx &amp; CO2'!$R$6:$R$10,1),MATCH(BY$215,'NOx &amp; CO2'!$T$5:$W$5,1))*BX240</f>
        <v>1.4200000000000008E-2</v>
      </c>
      <c r="BZ240" s="350">
        <f>INDEX('NOx &amp; CO2'!$T$6:$W$10,MATCH($C240,'NOx &amp; CO2'!$R$6:$R$10,1),MATCH(BZ$215,'NOx &amp; CO2'!$T$5:$W$5,1))*BY240</f>
        <v>1.4200000000000008E-2</v>
      </c>
      <c r="CA240" s="350">
        <f>INDEX('NOx &amp; CO2'!$T$6:$W$10,MATCH($C240,'NOx &amp; CO2'!$R$6:$R$10,1),MATCH(CA$215,'NOx &amp; CO2'!$T$5:$W$5,1))*BZ240</f>
        <v>1.4200000000000008E-2</v>
      </c>
      <c r="CB240" s="350">
        <f>INDEX('NOx &amp; CO2'!$T$6:$W$10,MATCH($C240,'NOx &amp; CO2'!$R$6:$R$10,1),MATCH(CB$215,'NOx &amp; CO2'!$T$5:$W$5,1))*CA240</f>
        <v>1.4200000000000008E-2</v>
      </c>
      <c r="CC240" s="350">
        <f>INDEX('NOx &amp; CO2'!$T$6:$W$10,MATCH($C240,'NOx &amp; CO2'!$R$6:$R$10,1),MATCH(CC$215,'NOx &amp; CO2'!$T$5:$W$5,1))*CB240</f>
        <v>1.4200000000000008E-2</v>
      </c>
      <c r="CD240" s="350">
        <f>INDEX('NOx &amp; CO2'!$T$6:$W$10,MATCH($C240,'NOx &amp; CO2'!$R$6:$R$10,1),MATCH(CD$215,'NOx &amp; CO2'!$T$5:$W$5,1))*CC240</f>
        <v>1.4200000000000008E-2</v>
      </c>
      <c r="CE240" s="350">
        <f>INDEX('NOx &amp; CO2'!$T$6:$W$10,MATCH($C240,'NOx &amp; CO2'!$R$6:$R$10,1),MATCH(CE$215,'NOx &amp; CO2'!$T$5:$W$5,1))*CD240</f>
        <v>1.4200000000000008E-2</v>
      </c>
      <c r="CF240" s="350">
        <f>INDEX('NOx &amp; CO2'!$T$6:$W$10,MATCH($C240,'NOx &amp; CO2'!$R$6:$R$10,1),MATCH(CF$215,'NOx &amp; CO2'!$T$5:$W$5,1))*CE240</f>
        <v>1.4200000000000008E-2</v>
      </c>
      <c r="CG240" s="350">
        <f>INDEX('NOx &amp; CO2'!$T$6:$W$10,MATCH($C240,'NOx &amp; CO2'!$R$6:$R$10,1),MATCH(CG$215,'NOx &amp; CO2'!$T$5:$W$5,1))*CF240</f>
        <v>1.4200000000000008E-2</v>
      </c>
      <c r="CH240" s="350">
        <f>INDEX('NOx &amp; CO2'!$T$6:$W$10,MATCH($C240,'NOx &amp; CO2'!$R$6:$R$10,1),MATCH(CH$215,'NOx &amp; CO2'!$T$5:$W$5,1))*CG240</f>
        <v>1.4200000000000008E-2</v>
      </c>
      <c r="CI240" s="350">
        <f>INDEX('NOx &amp; CO2'!$T$6:$W$10,MATCH($C240,'NOx &amp; CO2'!$R$6:$R$10,1),MATCH(CI$215,'NOx &amp; CO2'!$T$5:$W$5,1))*CH240</f>
        <v>1.4200000000000008E-2</v>
      </c>
      <c r="CJ240" s="350">
        <f>INDEX('NOx &amp; CO2'!$T$6:$W$10,MATCH($C240,'NOx &amp; CO2'!$R$6:$R$10,1),MATCH(CJ$215,'NOx &amp; CO2'!$T$5:$W$5,1))*CI240</f>
        <v>1.4200000000000008E-2</v>
      </c>
      <c r="CK240" s="350">
        <f>INDEX('NOx &amp; CO2'!$T$6:$W$10,MATCH($C240,'NOx &amp; CO2'!$R$6:$R$10,1),MATCH(CK$215,'NOx &amp; CO2'!$T$5:$W$5,1))*CJ240</f>
        <v>1.4200000000000008E-2</v>
      </c>
      <c r="CL240" s="350">
        <f>INDEX('NOx &amp; CO2'!$T$6:$W$10,MATCH($C240,'NOx &amp; CO2'!$R$6:$R$10,1),MATCH(CL$215,'NOx &amp; CO2'!$T$5:$W$5,1))*CK240</f>
        <v>1.4200000000000008E-2</v>
      </c>
      <c r="CM240" s="350">
        <f>INDEX('NOx &amp; CO2'!$T$6:$W$10,MATCH($C240,'NOx &amp; CO2'!$R$6:$R$10,1),MATCH(CM$215,'NOx &amp; CO2'!$T$5:$W$5,1))*CL240</f>
        <v>1.4200000000000008E-2</v>
      </c>
      <c r="CN240" s="350">
        <f>INDEX('NOx &amp; CO2'!$T$6:$W$10,MATCH($C240,'NOx &amp; CO2'!$R$6:$R$10,1),MATCH(CN$215,'NOx &amp; CO2'!$T$5:$W$5,1))*CM240</f>
        <v>1.4200000000000008E-2</v>
      </c>
      <c r="CO240" s="350">
        <f>INDEX('NOx &amp; CO2'!$T$6:$W$10,MATCH($C240,'NOx &amp; CO2'!$R$6:$R$10,1),MATCH(CO$215,'NOx &amp; CO2'!$T$5:$W$5,1))*CN240</f>
        <v>1.4200000000000008E-2</v>
      </c>
      <c r="CP240" s="350">
        <f>INDEX('NOx &amp; CO2'!$T$6:$W$10,MATCH($C240,'NOx &amp; CO2'!$R$6:$R$10,1),MATCH(CP$215,'NOx &amp; CO2'!$T$5:$W$5,1))*CO240</f>
        <v>1.4200000000000008E-2</v>
      </c>
      <c r="CQ240" s="350">
        <f>INDEX('NOx &amp; CO2'!$T$6:$W$10,MATCH($C240,'NOx &amp; CO2'!$R$6:$R$10,1),MATCH(CQ$215,'NOx &amp; CO2'!$T$5:$W$5,1))*CP240</f>
        <v>1.4200000000000008E-2</v>
      </c>
      <c r="CR240" s="350">
        <f>INDEX('NOx &amp; CO2'!$T$6:$W$10,MATCH($C240,'NOx &amp; CO2'!$R$6:$R$10,1),MATCH(CR$215,'NOx &amp; CO2'!$T$5:$W$5,1))*CQ240</f>
        <v>1.4200000000000008E-2</v>
      </c>
      <c r="CS240" s="350">
        <f>INDEX('NOx &amp; CO2'!$T$6:$W$10,MATCH($C240,'NOx &amp; CO2'!$R$6:$R$10,1),MATCH(CS$215,'NOx &amp; CO2'!$T$5:$W$5,1))*CR240</f>
        <v>1.4200000000000008E-2</v>
      </c>
    </row>
    <row r="241" spans="1:97" s="337" customFormat="1" ht="13" x14ac:dyDescent="0.3">
      <c r="A241" s="347"/>
      <c r="B241" s="347"/>
      <c r="C241" s="351" t="s">
        <v>315</v>
      </c>
      <c r="D241" s="568">
        <f t="shared" ref="D241:BO241" ca="1" si="361">SUMPRODUCT(D216:D240,D155:D179)</f>
        <v>0</v>
      </c>
      <c r="E241" s="568">
        <f t="shared" ca="1" si="361"/>
        <v>0</v>
      </c>
      <c r="F241" s="568">
        <f t="shared" ca="1" si="361"/>
        <v>0</v>
      </c>
      <c r="G241" s="568">
        <f t="shared" ca="1" si="361"/>
        <v>0</v>
      </c>
      <c r="H241" s="568">
        <f t="shared" ca="1" si="361"/>
        <v>0</v>
      </c>
      <c r="I241" s="568">
        <f t="shared" ca="1" si="361"/>
        <v>0</v>
      </c>
      <c r="J241" s="568">
        <f t="shared" ca="1" si="361"/>
        <v>0</v>
      </c>
      <c r="K241" s="568">
        <f t="shared" ca="1" si="361"/>
        <v>0</v>
      </c>
      <c r="L241" s="568">
        <f t="shared" ca="1" si="361"/>
        <v>0</v>
      </c>
      <c r="M241" s="568">
        <f t="shared" ca="1" si="361"/>
        <v>0</v>
      </c>
      <c r="N241" s="568">
        <f t="shared" ca="1" si="361"/>
        <v>0</v>
      </c>
      <c r="O241" s="568">
        <f t="shared" ca="1" si="361"/>
        <v>0</v>
      </c>
      <c r="P241" s="568">
        <f t="shared" ca="1" si="361"/>
        <v>0</v>
      </c>
      <c r="Q241" s="568">
        <f t="shared" ca="1" si="361"/>
        <v>0</v>
      </c>
      <c r="R241" s="568">
        <f t="shared" ca="1" si="361"/>
        <v>0</v>
      </c>
      <c r="S241" s="568">
        <f t="shared" ca="1" si="361"/>
        <v>0</v>
      </c>
      <c r="T241" s="568">
        <f t="shared" ca="1" si="361"/>
        <v>0</v>
      </c>
      <c r="U241" s="568">
        <f t="shared" ca="1" si="361"/>
        <v>0</v>
      </c>
      <c r="V241" s="568">
        <f t="shared" ca="1" si="361"/>
        <v>0</v>
      </c>
      <c r="W241" s="568">
        <f t="shared" ca="1" si="361"/>
        <v>0</v>
      </c>
      <c r="X241" s="568">
        <f t="shared" ca="1" si="361"/>
        <v>0</v>
      </c>
      <c r="Y241" s="568">
        <f t="shared" ca="1" si="361"/>
        <v>0</v>
      </c>
      <c r="Z241" s="568">
        <f t="shared" ca="1" si="361"/>
        <v>0</v>
      </c>
      <c r="AA241" s="568">
        <f t="shared" ca="1" si="361"/>
        <v>0</v>
      </c>
      <c r="AB241" s="568">
        <f t="shared" ca="1" si="361"/>
        <v>0</v>
      </c>
      <c r="AC241" s="568">
        <f t="shared" ca="1" si="361"/>
        <v>0</v>
      </c>
      <c r="AD241" s="348">
        <f t="shared" ca="1" si="361"/>
        <v>0</v>
      </c>
      <c r="AE241" s="348">
        <f t="shared" ca="1" si="361"/>
        <v>0</v>
      </c>
      <c r="AF241" s="348">
        <f t="shared" ca="1" si="361"/>
        <v>0</v>
      </c>
      <c r="AG241" s="348">
        <f t="shared" ca="1" si="361"/>
        <v>0</v>
      </c>
      <c r="AH241" s="348">
        <f t="shared" ca="1" si="361"/>
        <v>0</v>
      </c>
      <c r="AI241" s="348">
        <f t="shared" ca="1" si="361"/>
        <v>0</v>
      </c>
      <c r="AJ241" s="348">
        <f t="shared" ca="1" si="361"/>
        <v>0</v>
      </c>
      <c r="AK241" s="348">
        <f t="shared" ca="1" si="361"/>
        <v>0</v>
      </c>
      <c r="AL241" s="348">
        <f t="shared" ca="1" si="361"/>
        <v>0</v>
      </c>
      <c r="AM241" s="348">
        <f t="shared" ca="1" si="361"/>
        <v>0</v>
      </c>
      <c r="AN241" s="348">
        <f t="shared" ca="1" si="361"/>
        <v>0</v>
      </c>
      <c r="AO241" s="348">
        <f t="shared" ca="1" si="361"/>
        <v>0</v>
      </c>
      <c r="AP241" s="348">
        <f t="shared" ca="1" si="361"/>
        <v>0</v>
      </c>
      <c r="AQ241" s="348">
        <f t="shared" ca="1" si="361"/>
        <v>0</v>
      </c>
      <c r="AR241" s="348">
        <f t="shared" ca="1" si="361"/>
        <v>0</v>
      </c>
      <c r="AS241" s="348">
        <f t="shared" ca="1" si="361"/>
        <v>0</v>
      </c>
      <c r="AT241" s="348">
        <f t="shared" ca="1" si="361"/>
        <v>0</v>
      </c>
      <c r="AU241" s="348">
        <f t="shared" ca="1" si="361"/>
        <v>0</v>
      </c>
      <c r="AV241" s="348">
        <f t="shared" ca="1" si="361"/>
        <v>0</v>
      </c>
      <c r="AW241" s="348">
        <f t="shared" ca="1" si="361"/>
        <v>0</v>
      </c>
      <c r="AX241" s="348">
        <f t="shared" ca="1" si="361"/>
        <v>0</v>
      </c>
      <c r="AY241" s="348">
        <f t="shared" ca="1" si="361"/>
        <v>0</v>
      </c>
      <c r="AZ241" s="348">
        <f t="shared" ca="1" si="361"/>
        <v>0</v>
      </c>
      <c r="BA241" s="348">
        <f t="shared" ca="1" si="361"/>
        <v>0</v>
      </c>
      <c r="BB241" s="348">
        <f t="shared" ca="1" si="361"/>
        <v>0</v>
      </c>
      <c r="BC241" s="348">
        <f t="shared" ca="1" si="361"/>
        <v>0</v>
      </c>
      <c r="BD241" s="348">
        <f t="shared" ca="1" si="361"/>
        <v>0</v>
      </c>
      <c r="BE241" s="348">
        <f t="shared" ca="1" si="361"/>
        <v>0</v>
      </c>
      <c r="BF241" s="348">
        <f t="shared" ca="1" si="361"/>
        <v>0</v>
      </c>
      <c r="BG241" s="348">
        <f t="shared" ca="1" si="361"/>
        <v>0</v>
      </c>
      <c r="BH241" s="348">
        <f t="shared" ca="1" si="361"/>
        <v>0</v>
      </c>
      <c r="BI241" s="348">
        <f t="shared" ca="1" si="361"/>
        <v>0</v>
      </c>
      <c r="BJ241" s="348">
        <f t="shared" ca="1" si="361"/>
        <v>0</v>
      </c>
      <c r="BK241" s="348">
        <f t="shared" ca="1" si="361"/>
        <v>0</v>
      </c>
      <c r="BL241" s="348">
        <f t="shared" ca="1" si="361"/>
        <v>0</v>
      </c>
      <c r="BM241" s="348">
        <f t="shared" ca="1" si="361"/>
        <v>0</v>
      </c>
      <c r="BN241" s="348">
        <f t="shared" ca="1" si="361"/>
        <v>0</v>
      </c>
      <c r="BO241" s="348">
        <f t="shared" ca="1" si="361"/>
        <v>0</v>
      </c>
      <c r="BP241" s="348">
        <f t="shared" ref="BP241:CS241" ca="1" si="362">SUMPRODUCT(BP216:BP240,BP155:BP179)</f>
        <v>0</v>
      </c>
      <c r="BQ241" s="348">
        <f t="shared" ca="1" si="362"/>
        <v>0</v>
      </c>
      <c r="BR241" s="348">
        <f t="shared" ca="1" si="362"/>
        <v>0</v>
      </c>
      <c r="BS241" s="348">
        <f t="shared" ca="1" si="362"/>
        <v>0</v>
      </c>
      <c r="BT241" s="348">
        <f t="shared" ca="1" si="362"/>
        <v>0</v>
      </c>
      <c r="BU241" s="348">
        <f t="shared" si="362"/>
        <v>0</v>
      </c>
      <c r="BV241" s="348">
        <f t="shared" si="362"/>
        <v>0</v>
      </c>
      <c r="BW241" s="348">
        <f t="shared" si="362"/>
        <v>0</v>
      </c>
      <c r="BX241" s="348">
        <f t="shared" si="362"/>
        <v>0</v>
      </c>
      <c r="BY241" s="348">
        <f t="shared" si="362"/>
        <v>0</v>
      </c>
      <c r="BZ241" s="348">
        <f t="shared" si="362"/>
        <v>0</v>
      </c>
      <c r="CA241" s="348">
        <f t="shared" si="362"/>
        <v>0</v>
      </c>
      <c r="CB241" s="348">
        <f t="shared" si="362"/>
        <v>0</v>
      </c>
      <c r="CC241" s="348">
        <f t="shared" si="362"/>
        <v>0</v>
      </c>
      <c r="CD241" s="348">
        <f t="shared" si="362"/>
        <v>0</v>
      </c>
      <c r="CE241" s="348">
        <f t="shared" si="362"/>
        <v>0</v>
      </c>
      <c r="CF241" s="348">
        <f t="shared" si="362"/>
        <v>0</v>
      </c>
      <c r="CG241" s="348">
        <f t="shared" si="362"/>
        <v>0</v>
      </c>
      <c r="CH241" s="348">
        <f t="shared" si="362"/>
        <v>0</v>
      </c>
      <c r="CI241" s="348">
        <f t="shared" si="362"/>
        <v>0</v>
      </c>
      <c r="CJ241" s="348">
        <f t="shared" si="362"/>
        <v>0</v>
      </c>
      <c r="CK241" s="348">
        <f t="shared" si="362"/>
        <v>0</v>
      </c>
      <c r="CL241" s="348">
        <f t="shared" si="362"/>
        <v>0</v>
      </c>
      <c r="CM241" s="348">
        <f t="shared" si="362"/>
        <v>0</v>
      </c>
      <c r="CN241" s="348">
        <f t="shared" si="362"/>
        <v>0</v>
      </c>
      <c r="CO241" s="348">
        <f t="shared" si="362"/>
        <v>0</v>
      </c>
      <c r="CP241" s="348">
        <f t="shared" si="362"/>
        <v>0</v>
      </c>
      <c r="CQ241" s="348">
        <f t="shared" si="362"/>
        <v>0</v>
      </c>
      <c r="CR241" s="348">
        <f t="shared" si="362"/>
        <v>0</v>
      </c>
      <c r="CS241" s="348">
        <f t="shared" si="362"/>
        <v>0</v>
      </c>
    </row>
    <row r="242" spans="1:97" s="337" customFormat="1" x14ac:dyDescent="0.25"/>
    <row r="243" spans="1:97" s="337" customFormat="1" x14ac:dyDescent="0.25"/>
    <row r="244" spans="1:97" s="337" customFormat="1" ht="15.5" x14ac:dyDescent="0.35">
      <c r="A244" s="346" t="s">
        <v>10</v>
      </c>
      <c r="D244" s="345" t="str">
        <f>D214</f>
        <v>Tabellen visar emissionsfaktorer för NOx per år för respektive fartygsklass och år. Summaraden visar däremot mängden utsläpp av NOx för respektive år</v>
      </c>
    </row>
    <row r="245" spans="1:97" s="337" customFormat="1" ht="13" x14ac:dyDescent="0.3">
      <c r="A245" s="347" t="s">
        <v>72</v>
      </c>
      <c r="B245" s="347" t="s">
        <v>51</v>
      </c>
      <c r="C245" s="347" t="s">
        <v>73</v>
      </c>
      <c r="D245" s="347">
        <f>D215</f>
        <v>2019</v>
      </c>
      <c r="E245" s="347">
        <f t="shared" ref="E245:BP245" si="363">E215</f>
        <v>2020</v>
      </c>
      <c r="F245" s="347">
        <f t="shared" si="363"/>
        <v>2021</v>
      </c>
      <c r="G245" s="347">
        <f t="shared" si="363"/>
        <v>2022</v>
      </c>
      <c r="H245" s="347">
        <f t="shared" si="363"/>
        <v>2023</v>
      </c>
      <c r="I245" s="347">
        <f t="shared" si="363"/>
        <v>2024</v>
      </c>
      <c r="J245" s="347">
        <f t="shared" si="363"/>
        <v>2025</v>
      </c>
      <c r="K245" s="347">
        <f t="shared" si="363"/>
        <v>2026</v>
      </c>
      <c r="L245" s="347">
        <f t="shared" si="363"/>
        <v>2027</v>
      </c>
      <c r="M245" s="347">
        <f t="shared" si="363"/>
        <v>2028</v>
      </c>
      <c r="N245" s="347">
        <f t="shared" si="363"/>
        <v>2029</v>
      </c>
      <c r="O245" s="347">
        <f t="shared" si="363"/>
        <v>2030</v>
      </c>
      <c r="P245" s="347">
        <f t="shared" si="363"/>
        <v>2031</v>
      </c>
      <c r="Q245" s="347">
        <f t="shared" si="363"/>
        <v>2032</v>
      </c>
      <c r="R245" s="347">
        <f t="shared" si="363"/>
        <v>2033</v>
      </c>
      <c r="S245" s="347">
        <f t="shared" si="363"/>
        <v>2034</v>
      </c>
      <c r="T245" s="347">
        <f t="shared" si="363"/>
        <v>2035</v>
      </c>
      <c r="U245" s="347">
        <f t="shared" si="363"/>
        <v>2036</v>
      </c>
      <c r="V245" s="347">
        <f t="shared" si="363"/>
        <v>2037</v>
      </c>
      <c r="W245" s="347">
        <f t="shared" si="363"/>
        <v>2038</v>
      </c>
      <c r="X245" s="347">
        <f t="shared" si="363"/>
        <v>2039</v>
      </c>
      <c r="Y245" s="347">
        <f t="shared" si="363"/>
        <v>2040</v>
      </c>
      <c r="Z245" s="347">
        <f t="shared" si="363"/>
        <v>2041</v>
      </c>
      <c r="AA245" s="347">
        <f t="shared" si="363"/>
        <v>2042</v>
      </c>
      <c r="AB245" s="347">
        <f t="shared" si="363"/>
        <v>2043</v>
      </c>
      <c r="AC245" s="347">
        <f t="shared" si="363"/>
        <v>2044</v>
      </c>
      <c r="AD245" s="347">
        <f t="shared" si="363"/>
        <v>2045</v>
      </c>
      <c r="AE245" s="347">
        <f t="shared" si="363"/>
        <v>2046</v>
      </c>
      <c r="AF245" s="347">
        <f t="shared" si="363"/>
        <v>2047</v>
      </c>
      <c r="AG245" s="347">
        <f t="shared" si="363"/>
        <v>2048</v>
      </c>
      <c r="AH245" s="347">
        <f t="shared" si="363"/>
        <v>2049</v>
      </c>
      <c r="AI245" s="347">
        <f t="shared" si="363"/>
        <v>2050</v>
      </c>
      <c r="AJ245" s="347">
        <f t="shared" si="363"/>
        <v>2051</v>
      </c>
      <c r="AK245" s="347">
        <f t="shared" si="363"/>
        <v>2052</v>
      </c>
      <c r="AL245" s="347">
        <f t="shared" si="363"/>
        <v>2053</v>
      </c>
      <c r="AM245" s="347">
        <f t="shared" si="363"/>
        <v>2054</v>
      </c>
      <c r="AN245" s="347">
        <f t="shared" si="363"/>
        <v>2055</v>
      </c>
      <c r="AO245" s="347">
        <f t="shared" si="363"/>
        <v>2056</v>
      </c>
      <c r="AP245" s="347">
        <f t="shared" si="363"/>
        <v>2057</v>
      </c>
      <c r="AQ245" s="347">
        <f t="shared" si="363"/>
        <v>2058</v>
      </c>
      <c r="AR245" s="347">
        <f t="shared" si="363"/>
        <v>2059</v>
      </c>
      <c r="AS245" s="347">
        <f t="shared" si="363"/>
        <v>2060</v>
      </c>
      <c r="AT245" s="347">
        <f t="shared" si="363"/>
        <v>2061</v>
      </c>
      <c r="AU245" s="347">
        <f t="shared" si="363"/>
        <v>2062</v>
      </c>
      <c r="AV245" s="347">
        <f t="shared" si="363"/>
        <v>2063</v>
      </c>
      <c r="AW245" s="347">
        <f t="shared" si="363"/>
        <v>2064</v>
      </c>
      <c r="AX245" s="347">
        <f t="shared" si="363"/>
        <v>2065</v>
      </c>
      <c r="AY245" s="347">
        <f t="shared" si="363"/>
        <v>2066</v>
      </c>
      <c r="AZ245" s="347">
        <f t="shared" si="363"/>
        <v>2067</v>
      </c>
      <c r="BA245" s="347">
        <f t="shared" si="363"/>
        <v>2068</v>
      </c>
      <c r="BB245" s="347">
        <f t="shared" si="363"/>
        <v>2069</v>
      </c>
      <c r="BC245" s="347">
        <f t="shared" si="363"/>
        <v>2070</v>
      </c>
      <c r="BD245" s="347">
        <f t="shared" si="363"/>
        <v>2071</v>
      </c>
      <c r="BE245" s="347">
        <f t="shared" si="363"/>
        <v>2072</v>
      </c>
      <c r="BF245" s="347">
        <f t="shared" si="363"/>
        <v>2073</v>
      </c>
      <c r="BG245" s="347">
        <f t="shared" si="363"/>
        <v>2074</v>
      </c>
      <c r="BH245" s="347">
        <f t="shared" si="363"/>
        <v>2075</v>
      </c>
      <c r="BI245" s="347">
        <f t="shared" si="363"/>
        <v>2076</v>
      </c>
      <c r="BJ245" s="347">
        <f t="shared" si="363"/>
        <v>2077</v>
      </c>
      <c r="BK245" s="347">
        <f t="shared" si="363"/>
        <v>2078</v>
      </c>
      <c r="BL245" s="347">
        <f t="shared" si="363"/>
        <v>2079</v>
      </c>
      <c r="BM245" s="347">
        <f t="shared" si="363"/>
        <v>2080</v>
      </c>
      <c r="BN245" s="347">
        <f t="shared" si="363"/>
        <v>2081</v>
      </c>
      <c r="BO245" s="347">
        <f t="shared" si="363"/>
        <v>2082</v>
      </c>
      <c r="BP245" s="347">
        <f t="shared" si="363"/>
        <v>2083</v>
      </c>
      <c r="BQ245" s="347">
        <f t="shared" ref="BQ245:BY245" si="364">BQ215</f>
        <v>2084</v>
      </c>
      <c r="BR245" s="347">
        <f t="shared" si="364"/>
        <v>2085</v>
      </c>
      <c r="BS245" s="347">
        <f t="shared" si="364"/>
        <v>2086</v>
      </c>
      <c r="BT245" s="347">
        <f t="shared" si="364"/>
        <v>2087</v>
      </c>
      <c r="BU245" s="347">
        <f t="shared" si="364"/>
        <v>2088</v>
      </c>
      <c r="BV245" s="347">
        <f t="shared" si="364"/>
        <v>2089</v>
      </c>
      <c r="BW245" s="347">
        <f t="shared" si="364"/>
        <v>2090</v>
      </c>
      <c r="BX245" s="347">
        <f t="shared" si="364"/>
        <v>2091</v>
      </c>
      <c r="BY245" s="347">
        <f t="shared" si="364"/>
        <v>2092</v>
      </c>
      <c r="BZ245" s="347">
        <f>BZ215</f>
        <v>2093</v>
      </c>
      <c r="CA245" s="347">
        <f t="shared" ref="CA245:CS245" si="365">CA215</f>
        <v>2094</v>
      </c>
      <c r="CB245" s="347">
        <f t="shared" si="365"/>
        <v>2095</v>
      </c>
      <c r="CC245" s="347">
        <f t="shared" si="365"/>
        <v>2096</v>
      </c>
      <c r="CD245" s="347">
        <f t="shared" si="365"/>
        <v>2097</v>
      </c>
      <c r="CE245" s="347">
        <f t="shared" si="365"/>
        <v>2098</v>
      </c>
      <c r="CF245" s="347">
        <f t="shared" si="365"/>
        <v>2099</v>
      </c>
      <c r="CG245" s="347">
        <f t="shared" si="365"/>
        <v>2100</v>
      </c>
      <c r="CH245" s="347">
        <f t="shared" si="365"/>
        <v>2101</v>
      </c>
      <c r="CI245" s="347">
        <f t="shared" si="365"/>
        <v>2102</v>
      </c>
      <c r="CJ245" s="347">
        <f t="shared" si="365"/>
        <v>2103</v>
      </c>
      <c r="CK245" s="347">
        <f t="shared" si="365"/>
        <v>2104</v>
      </c>
      <c r="CL245" s="347">
        <f t="shared" si="365"/>
        <v>2105</v>
      </c>
      <c r="CM245" s="347">
        <f t="shared" si="365"/>
        <v>2106</v>
      </c>
      <c r="CN245" s="347">
        <f t="shared" si="365"/>
        <v>2107</v>
      </c>
      <c r="CO245" s="347">
        <f t="shared" si="365"/>
        <v>2108</v>
      </c>
      <c r="CP245" s="347">
        <f t="shared" si="365"/>
        <v>2109</v>
      </c>
      <c r="CQ245" s="347">
        <f t="shared" si="365"/>
        <v>2110</v>
      </c>
      <c r="CR245" s="347">
        <f t="shared" si="365"/>
        <v>2111</v>
      </c>
      <c r="CS245" s="347">
        <f t="shared" si="365"/>
        <v>2112</v>
      </c>
    </row>
    <row r="246" spans="1:97" s="337" customFormat="1" x14ac:dyDescent="0.25">
      <c r="A246" s="337">
        <f t="shared" ref="A246:C246" si="366">A185</f>
        <v>0</v>
      </c>
      <c r="B246" s="337" t="str">
        <f t="shared" si="366"/>
        <v>0 0</v>
      </c>
      <c r="C246" s="344">
        <f t="shared" si="366"/>
        <v>0</v>
      </c>
      <c r="D246" s="350">
        <f>INDEX('NOx &amp; CO2'!$E$6:$I$10,MATCH($C246,'NOx &amp; CO2'!$C$6:$C$10,1),MATCH(D$245,'NOx &amp; CO2'!$E$5:$H$5,1))</f>
        <v>7.17E-2</v>
      </c>
      <c r="E246" s="350">
        <f>INDEX('NOx &amp; CO2'!$T$6:$W$10,MATCH($C246,'NOx &amp; CO2'!$R$6:$R$10,1),MATCH(E$245,'NOx &amp; CO2'!$T$5:$W$5,1))*D246</f>
        <v>6.8558723496039697E-2</v>
      </c>
      <c r="F246" s="350">
        <f>INDEX('NOx &amp; CO2'!$T$6:$W$10,MATCH($C246,'NOx &amp; CO2'!$R$6:$R$10,1),MATCH(F$245,'NOx &amp; CO2'!$T$5:$W$5,1))*E246</f>
        <v>6.5555070675124491E-2</v>
      </c>
      <c r="G246" s="350">
        <f>INDEX('NOx &amp; CO2'!$T$6:$W$10,MATCH($C246,'NOx &amp; CO2'!$R$6:$R$10,1),MATCH(G$245,'NOx &amp; CO2'!$T$5:$W$5,1))*F246</f>
        <v>6.2683012052708514E-2</v>
      </c>
      <c r="H246" s="350">
        <f>INDEX('NOx &amp; CO2'!$T$6:$W$10,MATCH($C246,'NOx &amp; CO2'!$R$6:$R$10,1),MATCH(H$245,'NOx &amp; CO2'!$T$5:$W$5,1))*G246</f>
        <v>5.9936782304331478E-2</v>
      </c>
      <c r="I246" s="350">
        <f>INDEX('NOx &amp; CO2'!$T$6:$W$10,MATCH($C246,'NOx &amp; CO2'!$R$6:$R$10,1),MATCH(I$245,'NOx &amp; CO2'!$T$5:$W$5,1))*H246</f>
        <v>5.7310868692398702E-2</v>
      </c>
      <c r="J246" s="350">
        <f>INDEX('NOx &amp; CO2'!$T$6:$W$10,MATCH($C246,'NOx &amp; CO2'!$R$6:$R$10,1),MATCH(J$245,'NOx &amp; CO2'!$T$5:$W$5,1))*I246</f>
        <v>5.4800000000000008E-2</v>
      </c>
      <c r="K246" s="350">
        <f>INDEX('NOx &amp; CO2'!$T$6:$W$10,MATCH($C246,'NOx &amp; CO2'!$R$6:$R$10,1),MATCH(K$245,'NOx &amp; CO2'!$T$5:$W$5,1))*J246</f>
        <v>5.268069525177068E-2</v>
      </c>
      <c r="L246" s="350">
        <f>INDEX('NOx &amp; CO2'!$T$6:$W$10,MATCH($C246,'NOx &amp; CO2'!$R$6:$R$10,1),MATCH(L$245,'NOx &amp; CO2'!$T$5:$W$5,1))*K246</f>
        <v>5.0643351317699516E-2</v>
      </c>
      <c r="M246" s="350">
        <f>INDEX('NOx &amp; CO2'!$T$6:$W$10,MATCH($C246,'NOx &amp; CO2'!$R$6:$R$10,1),MATCH(M$245,'NOx &amp; CO2'!$T$5:$W$5,1))*L246</f>
        <v>4.8684798490804503E-2</v>
      </c>
      <c r="N246" s="350">
        <f>INDEX('NOx &amp; CO2'!$T$6:$W$10,MATCH($C246,'NOx &amp; CO2'!$R$6:$R$10,1),MATCH(N$245,'NOx &amp; CO2'!$T$5:$W$5,1))*M246</f>
        <v>4.6801989647590088E-2</v>
      </c>
      <c r="O246" s="350">
        <f>INDEX('NOx &amp; CO2'!$T$6:$W$10,MATCH($C246,'NOx &amp; CO2'!$R$6:$R$10,1),MATCH(O$245,'NOx &amp; CO2'!$T$5:$W$5,1))*N246</f>
        <v>4.4991995507321518E-2</v>
      </c>
      <c r="P246" s="350">
        <f>INDEX('NOx &amp; CO2'!$T$6:$W$10,MATCH($C246,'NOx &amp; CO2'!$R$6:$R$10,1),MATCH(P$245,'NOx &amp; CO2'!$T$5:$W$5,1))*O246</f>
        <v>4.3252000074639418E-2</v>
      </c>
      <c r="Q246" s="350">
        <f>INDEX('NOx &amp; CO2'!$T$6:$W$10,MATCH($C246,'NOx &amp; CO2'!$R$6:$R$10,1),MATCH(Q$245,'NOx &amp; CO2'!$T$5:$W$5,1))*P246</f>
        <v>4.1579296258424117E-2</v>
      </c>
      <c r="R246" s="350">
        <f>INDEX('NOx &amp; CO2'!$T$6:$W$10,MATCH($C246,'NOx &amp; CO2'!$R$6:$R$10,1),MATCH(R$245,'NOx &amp; CO2'!$T$5:$W$5,1))*Q246</f>
        <v>3.9971281660093602E-2</v>
      </c>
      <c r="S246" s="350">
        <f>INDEX('NOx &amp; CO2'!$T$6:$W$10,MATCH($C246,'NOx &amp; CO2'!$R$6:$R$10,1),MATCH(S$245,'NOx &amp; CO2'!$T$5:$W$5,1))*R246</f>
        <v>3.8425454524782507E-2</v>
      </c>
      <c r="T246" s="350">
        <f>INDEX('NOx &amp; CO2'!$T$6:$W$10,MATCH($C246,'NOx &amp; CO2'!$R$6:$R$10,1),MATCH(T$245,'NOx &amp; CO2'!$T$5:$W$5,1))*S246</f>
        <v>3.6939409849102912E-2</v>
      </c>
      <c r="U246" s="350">
        <f>INDEX('NOx &amp; CO2'!$T$6:$W$10,MATCH($C246,'NOx &amp; CO2'!$R$6:$R$10,1),MATCH(U$245,'NOx &amp; CO2'!$T$5:$W$5,1))*T246</f>
        <v>3.5510835639431505E-2</v>
      </c>
      <c r="V246" s="350">
        <f>INDEX('NOx &amp; CO2'!$T$6:$W$10,MATCH($C246,'NOx &amp; CO2'!$R$6:$R$10,1),MATCH(V$245,'NOx &amp; CO2'!$T$5:$W$5,1))*U246</f>
        <v>3.4137509314901608E-2</v>
      </c>
      <c r="W246" s="350">
        <f>INDEX('NOx &amp; CO2'!$T$6:$W$10,MATCH($C246,'NOx &amp; CO2'!$R$6:$R$10,1),MATCH(W$245,'NOx &amp; CO2'!$T$5:$W$5,1))*V246</f>
        <v>3.2817294249503907E-2</v>
      </c>
      <c r="X246" s="350">
        <f>INDEX('NOx &amp; CO2'!$T$6:$W$10,MATCH($C246,'NOx &amp; CO2'!$R$6:$R$10,1),MATCH(X$245,'NOx &amp; CO2'!$T$5:$W$5,1))*W246</f>
        <v>3.1548136447916084E-2</v>
      </c>
      <c r="Y246" s="350">
        <f>INDEX('NOx &amp; CO2'!$T$6:$W$10,MATCH($C246,'NOx &amp; CO2'!$R$6:$R$10,1),MATCH(Y$245,'NOx &amp; CO2'!$T$5:$W$5,1))*X246</f>
        <v>3.0328061349889527E-2</v>
      </c>
      <c r="Z246" s="350">
        <f>INDEX('NOx &amp; CO2'!$T$6:$W$10,MATCH($C246,'NOx &amp; CO2'!$R$6:$R$10,1),MATCH(Z$245,'NOx &amp; CO2'!$T$5:$W$5,1))*Y246</f>
        <v>2.9155170758221438E-2</v>
      </c>
      <c r="AA246" s="350">
        <f>INDEX('NOx &amp; CO2'!$T$6:$W$10,MATCH($C246,'NOx &amp; CO2'!$R$6:$R$10,1),MATCH(AA$245,'NOx &amp; CO2'!$T$5:$W$5,1))*Z246</f>
        <v>2.8027639885532835E-2</v>
      </c>
      <c r="AB246" s="350">
        <f>INDEX('NOx &amp; CO2'!$T$6:$W$10,MATCH($C246,'NOx &amp; CO2'!$R$6:$R$10,1),MATCH(AB$245,'NOx &amp; CO2'!$T$5:$W$5,1))*AA246</f>
        <v>2.6943714515257809E-2</v>
      </c>
      <c r="AC246" s="350">
        <f>INDEX('NOx &amp; CO2'!$T$6:$W$10,MATCH($C246,'NOx &amp; CO2'!$R$6:$R$10,1),MATCH(AC$245,'NOx &amp; CO2'!$T$5:$W$5,1))*AB246</f>
        <v>2.5901708272427128E-2</v>
      </c>
      <c r="AD246" s="350">
        <f>INDEX('NOx &amp; CO2'!$T$6:$W$10,MATCH($C246,'NOx &amp; CO2'!$R$6:$R$10,1),MATCH(AD$245,'NOx &amp; CO2'!$T$5:$W$5,1))*AC246</f>
        <v>2.4900000000000019E-2</v>
      </c>
      <c r="AE246" s="350">
        <f>INDEX('NOx &amp; CO2'!$T$6:$W$10,MATCH($C246,'NOx &amp; CO2'!$R$6:$R$10,1),MATCH(AE$245,'NOx &amp; CO2'!$T$5:$W$5,1))*AD246</f>
        <v>2.4210502134589099E-2</v>
      </c>
      <c r="AF246" s="350">
        <f>INDEX('NOx &amp; CO2'!$T$6:$W$10,MATCH($C246,'NOx &amp; CO2'!$R$6:$R$10,1),MATCH(AF$245,'NOx &amp; CO2'!$T$5:$W$5,1))*AE246</f>
        <v>2.3540096932086061E-2</v>
      </c>
      <c r="AG246" s="350">
        <f>INDEX('NOx &amp; CO2'!$T$6:$W$10,MATCH($C246,'NOx &amp; CO2'!$R$6:$R$10,1),MATCH(AG$245,'NOx &amp; CO2'!$T$5:$W$5,1))*AF246</f>
        <v>2.2888255703723031E-2</v>
      </c>
      <c r="AH246" s="350">
        <f>INDEX('NOx &amp; CO2'!$T$6:$W$10,MATCH($C246,'NOx &amp; CO2'!$R$6:$R$10,1),MATCH(AH$245,'NOx &amp; CO2'!$T$5:$W$5,1))*AG246</f>
        <v>2.2254464400482215E-2</v>
      </c>
      <c r="AI246" s="350">
        <f>INDEX('NOx &amp; CO2'!$T$6:$W$10,MATCH($C246,'NOx &amp; CO2'!$R$6:$R$10,1),MATCH(AI$245,'NOx &amp; CO2'!$T$5:$W$5,1))*AH246</f>
        <v>2.1638223207711301E-2</v>
      </c>
      <c r="AJ246" s="350">
        <f>INDEX('NOx &amp; CO2'!$T$6:$W$10,MATCH($C246,'NOx &amp; CO2'!$R$6:$R$10,1),MATCH(AJ$245,'NOx &amp; CO2'!$T$5:$W$5,1))*AI246</f>
        <v>2.1039046150964236E-2</v>
      </c>
      <c r="AK246" s="350">
        <f>INDEX('NOx &amp; CO2'!$T$6:$W$10,MATCH($C246,'NOx &amp; CO2'!$R$6:$R$10,1),MATCH(AK$245,'NOx &amp; CO2'!$T$5:$W$5,1))*AJ246</f>
        <v>2.0456460712756541E-2</v>
      </c>
      <c r="AL246" s="350">
        <f>INDEX('NOx &amp; CO2'!$T$6:$W$10,MATCH($C246,'NOx &amp; CO2'!$R$6:$R$10,1),MATCH(AL$245,'NOx &amp; CO2'!$T$5:$W$5,1))*AK246</f>
        <v>1.9890007459932926E-2</v>
      </c>
      <c r="AM246" s="350">
        <f>INDEX('NOx &amp; CO2'!$T$6:$W$10,MATCH($C246,'NOx &amp; CO2'!$R$6:$R$10,1),MATCH(AM$245,'NOx &amp; CO2'!$T$5:$W$5,1))*AL246</f>
        <v>1.9339239681353367E-2</v>
      </c>
      <c r="AN246" s="350">
        <f>INDEX('NOx &amp; CO2'!$T$6:$W$10,MATCH($C246,'NOx &amp; CO2'!$R$6:$R$10,1),MATCH(AN$245,'NOx &amp; CO2'!$T$5:$W$5,1))*AM246</f>
        <v>1.8803723035611869E-2</v>
      </c>
      <c r="AO246" s="350">
        <f>INDEX('NOx &amp; CO2'!$T$6:$W$10,MATCH($C246,'NOx &amp; CO2'!$R$6:$R$10,1),MATCH(AO$245,'NOx &amp; CO2'!$T$5:$W$5,1))*AN246</f>
        <v>1.8283035208510164E-2</v>
      </c>
      <c r="AP246" s="350">
        <f>INDEX('NOx &amp; CO2'!$T$6:$W$10,MATCH($C246,'NOx &amp; CO2'!$R$6:$R$10,1),MATCH(AP$245,'NOx &amp; CO2'!$T$5:$W$5,1))*AO246</f>
        <v>1.777676558001617E-2</v>
      </c>
      <c r="AQ246" s="350">
        <f>INDEX('NOx &amp; CO2'!$T$6:$W$10,MATCH($C246,'NOx &amp; CO2'!$R$6:$R$10,1),MATCH(AQ$245,'NOx &amp; CO2'!$T$5:$W$5,1))*AP246</f>
        <v>1.7284514900444626E-2</v>
      </c>
      <c r="AR246" s="350">
        <f>INDEX('NOx &amp; CO2'!$T$6:$W$10,MATCH($C246,'NOx &amp; CO2'!$R$6:$R$10,1),MATCH(AR$245,'NOx &amp; CO2'!$T$5:$W$5,1))*AQ246</f>
        <v>1.6805894975604474E-2</v>
      </c>
      <c r="AS246" s="350">
        <f>INDEX('NOx &amp; CO2'!$T$6:$W$10,MATCH($C246,'NOx &amp; CO2'!$R$6:$R$10,1),MATCH(AS$245,'NOx &amp; CO2'!$T$5:$W$5,1))*AR246</f>
        <v>1.6340528360664741E-2</v>
      </c>
      <c r="AT246" s="350">
        <f>INDEX('NOx &amp; CO2'!$T$6:$W$10,MATCH($C246,'NOx &amp; CO2'!$R$6:$R$10,1),MATCH(AT$245,'NOx &amp; CO2'!$T$5:$W$5,1))*AS246</f>
        <v>1.5888048062497474E-2</v>
      </c>
      <c r="AU246" s="350">
        <f>INDEX('NOx &amp; CO2'!$T$6:$W$10,MATCH($C246,'NOx &amp; CO2'!$R$6:$R$10,1),MATCH(AU$245,'NOx &amp; CO2'!$T$5:$W$5,1))*AT246</f>
        <v>1.5448097250263013E-2</v>
      </c>
      <c r="AV246" s="350">
        <f>INDEX('NOx &amp; CO2'!$T$6:$W$10,MATCH($C246,'NOx &amp; CO2'!$R$6:$R$10,1),MATCH(AV$245,'NOx &amp; CO2'!$T$5:$W$5,1))*AU246</f>
        <v>1.5020328974009333E-2</v>
      </c>
      <c r="AW246" s="350">
        <f>INDEX('NOx &amp; CO2'!$T$6:$W$10,MATCH($C246,'NOx &amp; CO2'!$R$6:$R$10,1),MATCH(AW$245,'NOx &amp; CO2'!$T$5:$W$5,1))*AV246</f>
        <v>1.4604405891063581E-2</v>
      </c>
      <c r="AX246" s="350">
        <f>INDEX('NOx &amp; CO2'!$T$6:$W$10,MATCH($C246,'NOx &amp; CO2'!$R$6:$R$10,1),MATCH(AX$245,'NOx &amp; CO2'!$T$5:$W$5,1))*AW246</f>
        <v>1.4200000000000008E-2</v>
      </c>
      <c r="AY246" s="350">
        <f>INDEX('NOx &amp; CO2'!$T$6:$W$10,MATCH($C246,'NOx &amp; CO2'!$R$6:$R$10,1),MATCH(AY$245,'NOx &amp; CO2'!$T$5:$W$5,1))*AX246</f>
        <v>1.4200000000000008E-2</v>
      </c>
      <c r="AZ246" s="350">
        <f>INDEX('NOx &amp; CO2'!$T$6:$W$10,MATCH($C246,'NOx &amp; CO2'!$R$6:$R$10,1),MATCH(AZ$245,'NOx &amp; CO2'!$T$5:$W$5,1))*AY246</f>
        <v>1.4200000000000008E-2</v>
      </c>
      <c r="BA246" s="350">
        <f>INDEX('NOx &amp; CO2'!$T$6:$W$10,MATCH($C246,'NOx &amp; CO2'!$R$6:$R$10,1),MATCH(BA$245,'NOx &amp; CO2'!$T$5:$W$5,1))*AZ246</f>
        <v>1.4200000000000008E-2</v>
      </c>
      <c r="BB246" s="350">
        <f>INDEX('NOx &amp; CO2'!$T$6:$W$10,MATCH($C246,'NOx &amp; CO2'!$R$6:$R$10,1),MATCH(BB$245,'NOx &amp; CO2'!$T$5:$W$5,1))*BA246</f>
        <v>1.4200000000000008E-2</v>
      </c>
      <c r="BC246" s="350">
        <f>INDEX('NOx &amp; CO2'!$T$6:$W$10,MATCH($C246,'NOx &amp; CO2'!$R$6:$R$10,1),MATCH(BC$245,'NOx &amp; CO2'!$T$5:$W$5,1))*BB246</f>
        <v>1.4200000000000008E-2</v>
      </c>
      <c r="BD246" s="350">
        <f>INDEX('NOx &amp; CO2'!$T$6:$W$10,MATCH($C246,'NOx &amp; CO2'!$R$6:$R$10,1),MATCH(BD$245,'NOx &amp; CO2'!$T$5:$W$5,1))*BC246</f>
        <v>1.4200000000000008E-2</v>
      </c>
      <c r="BE246" s="350">
        <f>INDEX('NOx &amp; CO2'!$T$6:$W$10,MATCH($C246,'NOx &amp; CO2'!$R$6:$R$10,1),MATCH(BE$245,'NOx &amp; CO2'!$T$5:$W$5,1))*BD246</f>
        <v>1.4200000000000008E-2</v>
      </c>
      <c r="BF246" s="350">
        <f>INDEX('NOx &amp; CO2'!$T$6:$W$10,MATCH($C246,'NOx &amp; CO2'!$R$6:$R$10,1),MATCH(BF$245,'NOx &amp; CO2'!$T$5:$W$5,1))*BE246</f>
        <v>1.4200000000000008E-2</v>
      </c>
      <c r="BG246" s="350">
        <f>INDEX('NOx &amp; CO2'!$T$6:$W$10,MATCH($C246,'NOx &amp; CO2'!$R$6:$R$10,1),MATCH(BG$245,'NOx &amp; CO2'!$T$5:$W$5,1))*BF246</f>
        <v>1.4200000000000008E-2</v>
      </c>
      <c r="BH246" s="350">
        <f>INDEX('NOx &amp; CO2'!$T$6:$W$10,MATCH($C246,'NOx &amp; CO2'!$R$6:$R$10,1),MATCH(BH$245,'NOx &amp; CO2'!$T$5:$W$5,1))*BG246</f>
        <v>1.4200000000000008E-2</v>
      </c>
      <c r="BI246" s="350">
        <f>INDEX('NOx &amp; CO2'!$T$6:$W$10,MATCH($C246,'NOx &amp; CO2'!$R$6:$R$10,1),MATCH(BI$245,'NOx &amp; CO2'!$T$5:$W$5,1))*BH246</f>
        <v>1.4200000000000008E-2</v>
      </c>
      <c r="BJ246" s="350">
        <f>INDEX('NOx &amp; CO2'!$T$6:$W$10,MATCH($C246,'NOx &amp; CO2'!$R$6:$R$10,1),MATCH(BJ$245,'NOx &amp; CO2'!$T$5:$W$5,1))*BI246</f>
        <v>1.4200000000000008E-2</v>
      </c>
      <c r="BK246" s="350">
        <f>INDEX('NOx &amp; CO2'!$T$6:$W$10,MATCH($C246,'NOx &amp; CO2'!$R$6:$R$10,1),MATCH(BK$245,'NOx &amp; CO2'!$T$5:$W$5,1))*BJ246</f>
        <v>1.4200000000000008E-2</v>
      </c>
      <c r="BL246" s="350">
        <f>INDEX('NOx &amp; CO2'!$T$6:$W$10,MATCH($C246,'NOx &amp; CO2'!$R$6:$R$10,1),MATCH(BL$245,'NOx &amp; CO2'!$T$5:$W$5,1))*BK246</f>
        <v>1.4200000000000008E-2</v>
      </c>
      <c r="BM246" s="350">
        <f>INDEX('NOx &amp; CO2'!$T$6:$W$10,MATCH($C246,'NOx &amp; CO2'!$R$6:$R$10,1),MATCH(BM$245,'NOx &amp; CO2'!$T$5:$W$5,1))*BL246</f>
        <v>1.4200000000000008E-2</v>
      </c>
      <c r="BN246" s="350">
        <f>INDEX('NOx &amp; CO2'!$T$6:$W$10,MATCH($C246,'NOx &amp; CO2'!$R$6:$R$10,1),MATCH(BN$245,'NOx &amp; CO2'!$T$5:$W$5,1))*BM246</f>
        <v>1.4200000000000008E-2</v>
      </c>
      <c r="BO246" s="350">
        <f>INDEX('NOx &amp; CO2'!$T$6:$W$10,MATCH($C246,'NOx &amp; CO2'!$R$6:$R$10,1),MATCH(BO$245,'NOx &amp; CO2'!$T$5:$W$5,1))*BN246</f>
        <v>1.4200000000000008E-2</v>
      </c>
      <c r="BP246" s="350">
        <f>INDEX('NOx &amp; CO2'!$T$6:$W$10,MATCH($C246,'NOx &amp; CO2'!$R$6:$R$10,1),MATCH(BP$245,'NOx &amp; CO2'!$T$5:$W$5,1))*BO246</f>
        <v>1.4200000000000008E-2</v>
      </c>
      <c r="BQ246" s="350">
        <f>INDEX('NOx &amp; CO2'!$T$6:$W$10,MATCH($C246,'NOx &amp; CO2'!$R$6:$R$10,1),MATCH(BQ$245,'NOx &amp; CO2'!$T$5:$W$5,1))*BP246</f>
        <v>1.4200000000000008E-2</v>
      </c>
      <c r="BR246" s="350">
        <f>INDEX('NOx &amp; CO2'!$T$6:$W$10,MATCH($C246,'NOx &amp; CO2'!$R$6:$R$10,1),MATCH(BR$245,'NOx &amp; CO2'!$T$5:$W$5,1))*BQ246</f>
        <v>1.4200000000000008E-2</v>
      </c>
      <c r="BS246" s="350">
        <f>INDEX('NOx &amp; CO2'!$T$6:$W$10,MATCH($C246,'NOx &amp; CO2'!$R$6:$R$10,1),MATCH(BS$245,'NOx &amp; CO2'!$T$5:$W$5,1))*BR246</f>
        <v>1.4200000000000008E-2</v>
      </c>
      <c r="BT246" s="350">
        <f>INDEX('NOx &amp; CO2'!$T$6:$W$10,MATCH($C246,'NOx &amp; CO2'!$R$6:$R$10,1),MATCH(BT$245,'NOx &amp; CO2'!$T$5:$W$5,1))*BS246</f>
        <v>1.4200000000000008E-2</v>
      </c>
      <c r="BU246" s="350">
        <f>INDEX('NOx &amp; CO2'!$T$6:$W$10,MATCH($C246,'NOx &amp; CO2'!$R$6:$R$10,1),MATCH(BU$245,'NOx &amp; CO2'!$T$5:$W$5,1))*BT246</f>
        <v>1.4200000000000008E-2</v>
      </c>
      <c r="BV246" s="350">
        <f>INDEX('NOx &amp; CO2'!$T$6:$W$10,MATCH($C246,'NOx &amp; CO2'!$R$6:$R$10,1),MATCH(BV$245,'NOx &amp; CO2'!$T$5:$W$5,1))*BU246</f>
        <v>1.4200000000000008E-2</v>
      </c>
      <c r="BW246" s="350">
        <f>INDEX('NOx &amp; CO2'!$T$6:$W$10,MATCH($C246,'NOx &amp; CO2'!$R$6:$R$10,1),MATCH(BW$245,'NOx &amp; CO2'!$T$5:$W$5,1))*BV246</f>
        <v>1.4200000000000008E-2</v>
      </c>
      <c r="BX246" s="350">
        <f>INDEX('NOx &amp; CO2'!$T$6:$W$10,MATCH($C246,'NOx &amp; CO2'!$R$6:$R$10,1),MATCH(BX$245,'NOx &amp; CO2'!$T$5:$W$5,1))*BW246</f>
        <v>1.4200000000000008E-2</v>
      </c>
      <c r="BY246" s="350">
        <f>INDEX('NOx &amp; CO2'!$T$6:$W$10,MATCH($C246,'NOx &amp; CO2'!$R$6:$R$10,1),MATCH(BY$245,'NOx &amp; CO2'!$T$5:$W$5,1))*BX246</f>
        <v>1.4200000000000008E-2</v>
      </c>
      <c r="BZ246" s="350">
        <f>INDEX('NOx &amp; CO2'!$T$6:$W$10,MATCH($C246,'NOx &amp; CO2'!$R$6:$R$10,1),MATCH(BZ$245,'NOx &amp; CO2'!$T$5:$W$5,1))*BY246</f>
        <v>1.4200000000000008E-2</v>
      </c>
      <c r="CA246" s="350">
        <f>INDEX('NOx &amp; CO2'!$T$6:$W$10,MATCH($C246,'NOx &amp; CO2'!$R$6:$R$10,1),MATCH(CA$245,'NOx &amp; CO2'!$T$5:$W$5,1))*BZ246</f>
        <v>1.4200000000000008E-2</v>
      </c>
      <c r="CB246" s="350">
        <f>INDEX('NOx &amp; CO2'!$T$6:$W$10,MATCH($C246,'NOx &amp; CO2'!$R$6:$R$10,1),MATCH(CB$245,'NOx &amp; CO2'!$T$5:$W$5,1))*CA246</f>
        <v>1.4200000000000008E-2</v>
      </c>
      <c r="CC246" s="350">
        <f>INDEX('NOx &amp; CO2'!$T$6:$W$10,MATCH($C246,'NOx &amp; CO2'!$R$6:$R$10,1),MATCH(CC$245,'NOx &amp; CO2'!$T$5:$W$5,1))*CB246</f>
        <v>1.4200000000000008E-2</v>
      </c>
      <c r="CD246" s="350">
        <f>INDEX('NOx &amp; CO2'!$T$6:$W$10,MATCH($C246,'NOx &amp; CO2'!$R$6:$R$10,1),MATCH(CD$245,'NOx &amp; CO2'!$T$5:$W$5,1))*CC246</f>
        <v>1.4200000000000008E-2</v>
      </c>
      <c r="CE246" s="350">
        <f>INDEX('NOx &amp; CO2'!$T$6:$W$10,MATCH($C246,'NOx &amp; CO2'!$R$6:$R$10,1),MATCH(CE$245,'NOx &amp; CO2'!$T$5:$W$5,1))*CD246</f>
        <v>1.4200000000000008E-2</v>
      </c>
      <c r="CF246" s="350">
        <f>INDEX('NOx &amp; CO2'!$T$6:$W$10,MATCH($C246,'NOx &amp; CO2'!$R$6:$R$10,1),MATCH(CF$245,'NOx &amp; CO2'!$T$5:$W$5,1))*CE246</f>
        <v>1.4200000000000008E-2</v>
      </c>
      <c r="CG246" s="350">
        <f>INDEX('NOx &amp; CO2'!$T$6:$W$10,MATCH($C246,'NOx &amp; CO2'!$R$6:$R$10,1),MATCH(CG$245,'NOx &amp; CO2'!$T$5:$W$5,1))*CF246</f>
        <v>1.4200000000000008E-2</v>
      </c>
      <c r="CH246" s="350">
        <f>INDEX('NOx &amp; CO2'!$T$6:$W$10,MATCH($C246,'NOx &amp; CO2'!$R$6:$R$10,1),MATCH(CH$245,'NOx &amp; CO2'!$T$5:$W$5,1))*CG246</f>
        <v>1.4200000000000008E-2</v>
      </c>
      <c r="CI246" s="350">
        <f>INDEX('NOx &amp; CO2'!$T$6:$W$10,MATCH($C246,'NOx &amp; CO2'!$R$6:$R$10,1),MATCH(CI$245,'NOx &amp; CO2'!$T$5:$W$5,1))*CH246</f>
        <v>1.4200000000000008E-2</v>
      </c>
      <c r="CJ246" s="350">
        <f>INDEX('NOx &amp; CO2'!$T$6:$W$10,MATCH($C246,'NOx &amp; CO2'!$R$6:$R$10,1),MATCH(CJ$245,'NOx &amp; CO2'!$T$5:$W$5,1))*CI246</f>
        <v>1.4200000000000008E-2</v>
      </c>
      <c r="CK246" s="350">
        <f>INDEX('NOx &amp; CO2'!$T$6:$W$10,MATCH($C246,'NOx &amp; CO2'!$R$6:$R$10,1),MATCH(CK$245,'NOx &amp; CO2'!$T$5:$W$5,1))*CJ246</f>
        <v>1.4200000000000008E-2</v>
      </c>
      <c r="CL246" s="350">
        <f>INDEX('NOx &amp; CO2'!$T$6:$W$10,MATCH($C246,'NOx &amp; CO2'!$R$6:$R$10,1),MATCH(CL$245,'NOx &amp; CO2'!$T$5:$W$5,1))*CK246</f>
        <v>1.4200000000000008E-2</v>
      </c>
      <c r="CM246" s="350">
        <f>INDEX('NOx &amp; CO2'!$T$6:$W$10,MATCH($C246,'NOx &amp; CO2'!$R$6:$R$10,1),MATCH(CM$245,'NOx &amp; CO2'!$T$5:$W$5,1))*CL246</f>
        <v>1.4200000000000008E-2</v>
      </c>
      <c r="CN246" s="350">
        <f>INDEX('NOx &amp; CO2'!$T$6:$W$10,MATCH($C246,'NOx &amp; CO2'!$R$6:$R$10,1),MATCH(CN$245,'NOx &amp; CO2'!$T$5:$W$5,1))*CM246</f>
        <v>1.4200000000000008E-2</v>
      </c>
      <c r="CO246" s="350">
        <f>INDEX('NOx &amp; CO2'!$T$6:$W$10,MATCH($C246,'NOx &amp; CO2'!$R$6:$R$10,1),MATCH(CO$245,'NOx &amp; CO2'!$T$5:$W$5,1))*CN246</f>
        <v>1.4200000000000008E-2</v>
      </c>
      <c r="CP246" s="350">
        <f>INDEX('NOx &amp; CO2'!$T$6:$W$10,MATCH($C246,'NOx &amp; CO2'!$R$6:$R$10,1),MATCH(CP$245,'NOx &amp; CO2'!$T$5:$W$5,1))*CO246</f>
        <v>1.4200000000000008E-2</v>
      </c>
      <c r="CQ246" s="350">
        <f>INDEX('NOx &amp; CO2'!$T$6:$W$10,MATCH($C246,'NOx &amp; CO2'!$R$6:$R$10,1),MATCH(CQ$245,'NOx &amp; CO2'!$T$5:$W$5,1))*CP246</f>
        <v>1.4200000000000008E-2</v>
      </c>
      <c r="CR246" s="350">
        <f>INDEX('NOx &amp; CO2'!$T$6:$W$10,MATCH($C246,'NOx &amp; CO2'!$R$6:$R$10,1),MATCH(CR$245,'NOx &amp; CO2'!$T$5:$W$5,1))*CQ246</f>
        <v>1.4200000000000008E-2</v>
      </c>
      <c r="CS246" s="350">
        <f>INDEX('NOx &amp; CO2'!$T$6:$W$10,MATCH($C246,'NOx &amp; CO2'!$R$6:$R$10,1),MATCH(CS$245,'NOx &amp; CO2'!$T$5:$W$5,1))*CR246</f>
        <v>1.4200000000000008E-2</v>
      </c>
    </row>
    <row r="247" spans="1:97" s="337" customFormat="1" x14ac:dyDescent="0.25">
      <c r="A247" s="337">
        <f t="shared" ref="A247:C247" si="367">A186</f>
        <v>0</v>
      </c>
      <c r="B247" s="337" t="str">
        <f t="shared" si="367"/>
        <v>0 0</v>
      </c>
      <c r="C247" s="344">
        <f t="shared" si="367"/>
        <v>0</v>
      </c>
      <c r="D247" s="350">
        <f>INDEX('NOx &amp; CO2'!$E$6:$I$10,MATCH($C247,'NOx &amp; CO2'!$C$6:$C$10,1),MATCH(D$245,'NOx &amp; CO2'!$E$5:$H$5,1))</f>
        <v>7.17E-2</v>
      </c>
      <c r="E247" s="350">
        <f>INDEX('NOx &amp; CO2'!$T$6:$W$10,MATCH($C247,'NOx &amp; CO2'!$R$6:$R$10,1),MATCH(E$245,'NOx &amp; CO2'!$T$5:$W$5,1))*D247</f>
        <v>6.8558723496039697E-2</v>
      </c>
      <c r="F247" s="350">
        <f>INDEX('NOx &amp; CO2'!$T$6:$W$10,MATCH($C247,'NOx &amp; CO2'!$R$6:$R$10,1),MATCH(F$245,'NOx &amp; CO2'!$T$5:$W$5,1))*E247</f>
        <v>6.5555070675124491E-2</v>
      </c>
      <c r="G247" s="350">
        <f>INDEX('NOx &amp; CO2'!$T$6:$W$10,MATCH($C247,'NOx &amp; CO2'!$R$6:$R$10,1),MATCH(G$245,'NOx &amp; CO2'!$T$5:$W$5,1))*F247</f>
        <v>6.2683012052708514E-2</v>
      </c>
      <c r="H247" s="350">
        <f>INDEX('NOx &amp; CO2'!$T$6:$W$10,MATCH($C247,'NOx &amp; CO2'!$R$6:$R$10,1),MATCH(H$245,'NOx &amp; CO2'!$T$5:$W$5,1))*G247</f>
        <v>5.9936782304331478E-2</v>
      </c>
      <c r="I247" s="350">
        <f>INDEX('NOx &amp; CO2'!$T$6:$W$10,MATCH($C247,'NOx &amp; CO2'!$R$6:$R$10,1),MATCH(I$245,'NOx &amp; CO2'!$T$5:$W$5,1))*H247</f>
        <v>5.7310868692398702E-2</v>
      </c>
      <c r="J247" s="350">
        <f>INDEX('NOx &amp; CO2'!$T$6:$W$10,MATCH($C247,'NOx &amp; CO2'!$R$6:$R$10,1),MATCH(J$245,'NOx &amp; CO2'!$T$5:$W$5,1))*I247</f>
        <v>5.4800000000000008E-2</v>
      </c>
      <c r="K247" s="350">
        <f>INDEX('NOx &amp; CO2'!$T$6:$W$10,MATCH($C247,'NOx &amp; CO2'!$R$6:$R$10,1),MATCH(K$245,'NOx &amp; CO2'!$T$5:$W$5,1))*J247</f>
        <v>5.268069525177068E-2</v>
      </c>
      <c r="L247" s="350">
        <f>INDEX('NOx &amp; CO2'!$T$6:$W$10,MATCH($C247,'NOx &amp; CO2'!$R$6:$R$10,1),MATCH(L$245,'NOx &amp; CO2'!$T$5:$W$5,1))*K247</f>
        <v>5.0643351317699516E-2</v>
      </c>
      <c r="M247" s="350">
        <f>INDEX('NOx &amp; CO2'!$T$6:$W$10,MATCH($C247,'NOx &amp; CO2'!$R$6:$R$10,1),MATCH(M$245,'NOx &amp; CO2'!$T$5:$W$5,1))*L247</f>
        <v>4.8684798490804503E-2</v>
      </c>
      <c r="N247" s="350">
        <f>INDEX('NOx &amp; CO2'!$T$6:$W$10,MATCH($C247,'NOx &amp; CO2'!$R$6:$R$10,1),MATCH(N$245,'NOx &amp; CO2'!$T$5:$W$5,1))*M247</f>
        <v>4.6801989647590088E-2</v>
      </c>
      <c r="O247" s="350">
        <f>INDEX('NOx &amp; CO2'!$T$6:$W$10,MATCH($C247,'NOx &amp; CO2'!$R$6:$R$10,1),MATCH(O$245,'NOx &amp; CO2'!$T$5:$W$5,1))*N247</f>
        <v>4.4991995507321518E-2</v>
      </c>
      <c r="P247" s="350">
        <f>INDEX('NOx &amp; CO2'!$T$6:$W$10,MATCH($C247,'NOx &amp; CO2'!$R$6:$R$10,1),MATCH(P$245,'NOx &amp; CO2'!$T$5:$W$5,1))*O247</f>
        <v>4.3252000074639418E-2</v>
      </c>
      <c r="Q247" s="350">
        <f>INDEX('NOx &amp; CO2'!$T$6:$W$10,MATCH($C247,'NOx &amp; CO2'!$R$6:$R$10,1),MATCH(Q$245,'NOx &amp; CO2'!$T$5:$W$5,1))*P247</f>
        <v>4.1579296258424117E-2</v>
      </c>
      <c r="R247" s="350">
        <f>INDEX('NOx &amp; CO2'!$T$6:$W$10,MATCH($C247,'NOx &amp; CO2'!$R$6:$R$10,1),MATCH(R$245,'NOx &amp; CO2'!$T$5:$W$5,1))*Q247</f>
        <v>3.9971281660093602E-2</v>
      </c>
      <c r="S247" s="350">
        <f>INDEX('NOx &amp; CO2'!$T$6:$W$10,MATCH($C247,'NOx &amp; CO2'!$R$6:$R$10,1),MATCH(S$245,'NOx &amp; CO2'!$T$5:$W$5,1))*R247</f>
        <v>3.8425454524782507E-2</v>
      </c>
      <c r="T247" s="350">
        <f>INDEX('NOx &amp; CO2'!$T$6:$W$10,MATCH($C247,'NOx &amp; CO2'!$R$6:$R$10,1),MATCH(T$245,'NOx &amp; CO2'!$T$5:$W$5,1))*S247</f>
        <v>3.6939409849102912E-2</v>
      </c>
      <c r="U247" s="350">
        <f>INDEX('NOx &amp; CO2'!$T$6:$W$10,MATCH($C247,'NOx &amp; CO2'!$R$6:$R$10,1),MATCH(U$245,'NOx &amp; CO2'!$T$5:$W$5,1))*T247</f>
        <v>3.5510835639431505E-2</v>
      </c>
      <c r="V247" s="350">
        <f>INDEX('NOx &amp; CO2'!$T$6:$W$10,MATCH($C247,'NOx &amp; CO2'!$R$6:$R$10,1),MATCH(V$245,'NOx &amp; CO2'!$T$5:$W$5,1))*U247</f>
        <v>3.4137509314901608E-2</v>
      </c>
      <c r="W247" s="350">
        <f>INDEX('NOx &amp; CO2'!$T$6:$W$10,MATCH($C247,'NOx &amp; CO2'!$R$6:$R$10,1),MATCH(W$245,'NOx &amp; CO2'!$T$5:$W$5,1))*V247</f>
        <v>3.2817294249503907E-2</v>
      </c>
      <c r="X247" s="350">
        <f>INDEX('NOx &amp; CO2'!$T$6:$W$10,MATCH($C247,'NOx &amp; CO2'!$R$6:$R$10,1),MATCH(X$245,'NOx &amp; CO2'!$T$5:$W$5,1))*W247</f>
        <v>3.1548136447916084E-2</v>
      </c>
      <c r="Y247" s="350">
        <f>INDEX('NOx &amp; CO2'!$T$6:$W$10,MATCH($C247,'NOx &amp; CO2'!$R$6:$R$10,1),MATCH(Y$245,'NOx &amp; CO2'!$T$5:$W$5,1))*X247</f>
        <v>3.0328061349889527E-2</v>
      </c>
      <c r="Z247" s="350">
        <f>INDEX('NOx &amp; CO2'!$T$6:$W$10,MATCH($C247,'NOx &amp; CO2'!$R$6:$R$10,1),MATCH(Z$245,'NOx &amp; CO2'!$T$5:$W$5,1))*Y247</f>
        <v>2.9155170758221438E-2</v>
      </c>
      <c r="AA247" s="350">
        <f>INDEX('NOx &amp; CO2'!$T$6:$W$10,MATCH($C247,'NOx &amp; CO2'!$R$6:$R$10,1),MATCH(AA$245,'NOx &amp; CO2'!$T$5:$W$5,1))*Z247</f>
        <v>2.8027639885532835E-2</v>
      </c>
      <c r="AB247" s="350">
        <f>INDEX('NOx &amp; CO2'!$T$6:$W$10,MATCH($C247,'NOx &amp; CO2'!$R$6:$R$10,1),MATCH(AB$245,'NOx &amp; CO2'!$T$5:$W$5,1))*AA247</f>
        <v>2.6943714515257809E-2</v>
      </c>
      <c r="AC247" s="350">
        <f>INDEX('NOx &amp; CO2'!$T$6:$W$10,MATCH($C247,'NOx &amp; CO2'!$R$6:$R$10,1),MATCH(AC$245,'NOx &amp; CO2'!$T$5:$W$5,1))*AB247</f>
        <v>2.5901708272427128E-2</v>
      </c>
      <c r="AD247" s="350">
        <f>INDEX('NOx &amp; CO2'!$T$6:$W$10,MATCH($C247,'NOx &amp; CO2'!$R$6:$R$10,1),MATCH(AD$245,'NOx &amp; CO2'!$T$5:$W$5,1))*AC247</f>
        <v>2.4900000000000019E-2</v>
      </c>
      <c r="AE247" s="350">
        <f>INDEX('NOx &amp; CO2'!$T$6:$W$10,MATCH($C247,'NOx &amp; CO2'!$R$6:$R$10,1),MATCH(AE$245,'NOx &amp; CO2'!$T$5:$W$5,1))*AD247</f>
        <v>2.4210502134589099E-2</v>
      </c>
      <c r="AF247" s="350">
        <f>INDEX('NOx &amp; CO2'!$T$6:$W$10,MATCH($C247,'NOx &amp; CO2'!$R$6:$R$10,1),MATCH(AF$245,'NOx &amp; CO2'!$T$5:$W$5,1))*AE247</f>
        <v>2.3540096932086061E-2</v>
      </c>
      <c r="AG247" s="350">
        <f>INDEX('NOx &amp; CO2'!$T$6:$W$10,MATCH($C247,'NOx &amp; CO2'!$R$6:$R$10,1),MATCH(AG$245,'NOx &amp; CO2'!$T$5:$W$5,1))*AF247</f>
        <v>2.2888255703723031E-2</v>
      </c>
      <c r="AH247" s="350">
        <f>INDEX('NOx &amp; CO2'!$T$6:$W$10,MATCH($C247,'NOx &amp; CO2'!$R$6:$R$10,1),MATCH(AH$245,'NOx &amp; CO2'!$T$5:$W$5,1))*AG247</f>
        <v>2.2254464400482215E-2</v>
      </c>
      <c r="AI247" s="350">
        <f>INDEX('NOx &amp; CO2'!$T$6:$W$10,MATCH($C247,'NOx &amp; CO2'!$R$6:$R$10,1),MATCH(AI$245,'NOx &amp; CO2'!$T$5:$W$5,1))*AH247</f>
        <v>2.1638223207711301E-2</v>
      </c>
      <c r="AJ247" s="350">
        <f>INDEX('NOx &amp; CO2'!$T$6:$W$10,MATCH($C247,'NOx &amp; CO2'!$R$6:$R$10,1),MATCH(AJ$245,'NOx &amp; CO2'!$T$5:$W$5,1))*AI247</f>
        <v>2.1039046150964236E-2</v>
      </c>
      <c r="AK247" s="350">
        <f>INDEX('NOx &amp; CO2'!$T$6:$W$10,MATCH($C247,'NOx &amp; CO2'!$R$6:$R$10,1),MATCH(AK$245,'NOx &amp; CO2'!$T$5:$W$5,1))*AJ247</f>
        <v>2.0456460712756541E-2</v>
      </c>
      <c r="AL247" s="350">
        <f>INDEX('NOx &amp; CO2'!$T$6:$W$10,MATCH($C247,'NOx &amp; CO2'!$R$6:$R$10,1),MATCH(AL$245,'NOx &amp; CO2'!$T$5:$W$5,1))*AK247</f>
        <v>1.9890007459932926E-2</v>
      </c>
      <c r="AM247" s="350">
        <f>INDEX('NOx &amp; CO2'!$T$6:$W$10,MATCH($C247,'NOx &amp; CO2'!$R$6:$R$10,1),MATCH(AM$245,'NOx &amp; CO2'!$T$5:$W$5,1))*AL247</f>
        <v>1.9339239681353367E-2</v>
      </c>
      <c r="AN247" s="350">
        <f>INDEX('NOx &amp; CO2'!$T$6:$W$10,MATCH($C247,'NOx &amp; CO2'!$R$6:$R$10,1),MATCH(AN$245,'NOx &amp; CO2'!$T$5:$W$5,1))*AM247</f>
        <v>1.8803723035611869E-2</v>
      </c>
      <c r="AO247" s="350">
        <f>INDEX('NOx &amp; CO2'!$T$6:$W$10,MATCH($C247,'NOx &amp; CO2'!$R$6:$R$10,1),MATCH(AO$245,'NOx &amp; CO2'!$T$5:$W$5,1))*AN247</f>
        <v>1.8283035208510164E-2</v>
      </c>
      <c r="AP247" s="350">
        <f>INDEX('NOx &amp; CO2'!$T$6:$W$10,MATCH($C247,'NOx &amp; CO2'!$R$6:$R$10,1),MATCH(AP$245,'NOx &amp; CO2'!$T$5:$W$5,1))*AO247</f>
        <v>1.777676558001617E-2</v>
      </c>
      <c r="AQ247" s="350">
        <f>INDEX('NOx &amp; CO2'!$T$6:$W$10,MATCH($C247,'NOx &amp; CO2'!$R$6:$R$10,1),MATCH(AQ$245,'NOx &amp; CO2'!$T$5:$W$5,1))*AP247</f>
        <v>1.7284514900444626E-2</v>
      </c>
      <c r="AR247" s="350">
        <f>INDEX('NOx &amp; CO2'!$T$6:$W$10,MATCH($C247,'NOx &amp; CO2'!$R$6:$R$10,1),MATCH(AR$245,'NOx &amp; CO2'!$T$5:$W$5,1))*AQ247</f>
        <v>1.6805894975604474E-2</v>
      </c>
      <c r="AS247" s="350">
        <f>INDEX('NOx &amp; CO2'!$T$6:$W$10,MATCH($C247,'NOx &amp; CO2'!$R$6:$R$10,1),MATCH(AS$245,'NOx &amp; CO2'!$T$5:$W$5,1))*AR247</f>
        <v>1.6340528360664741E-2</v>
      </c>
      <c r="AT247" s="350">
        <f>INDEX('NOx &amp; CO2'!$T$6:$W$10,MATCH($C247,'NOx &amp; CO2'!$R$6:$R$10,1),MATCH(AT$245,'NOx &amp; CO2'!$T$5:$W$5,1))*AS247</f>
        <v>1.5888048062497474E-2</v>
      </c>
      <c r="AU247" s="350">
        <f>INDEX('NOx &amp; CO2'!$T$6:$W$10,MATCH($C247,'NOx &amp; CO2'!$R$6:$R$10,1),MATCH(AU$245,'NOx &amp; CO2'!$T$5:$W$5,1))*AT247</f>
        <v>1.5448097250263013E-2</v>
      </c>
      <c r="AV247" s="350">
        <f>INDEX('NOx &amp; CO2'!$T$6:$W$10,MATCH($C247,'NOx &amp; CO2'!$R$6:$R$10,1),MATCH(AV$245,'NOx &amp; CO2'!$T$5:$W$5,1))*AU247</f>
        <v>1.5020328974009333E-2</v>
      </c>
      <c r="AW247" s="350">
        <f>INDEX('NOx &amp; CO2'!$T$6:$W$10,MATCH($C247,'NOx &amp; CO2'!$R$6:$R$10,1),MATCH(AW$245,'NOx &amp; CO2'!$T$5:$W$5,1))*AV247</f>
        <v>1.4604405891063581E-2</v>
      </c>
      <c r="AX247" s="350">
        <f>INDEX('NOx &amp; CO2'!$T$6:$W$10,MATCH($C247,'NOx &amp; CO2'!$R$6:$R$10,1),MATCH(AX$245,'NOx &amp; CO2'!$T$5:$W$5,1))*AW247</f>
        <v>1.4200000000000008E-2</v>
      </c>
      <c r="AY247" s="350">
        <f>INDEX('NOx &amp; CO2'!$T$6:$W$10,MATCH($C247,'NOx &amp; CO2'!$R$6:$R$10,1),MATCH(AY$245,'NOx &amp; CO2'!$T$5:$W$5,1))*AX247</f>
        <v>1.4200000000000008E-2</v>
      </c>
      <c r="AZ247" s="350">
        <f>INDEX('NOx &amp; CO2'!$T$6:$W$10,MATCH($C247,'NOx &amp; CO2'!$R$6:$R$10,1),MATCH(AZ$245,'NOx &amp; CO2'!$T$5:$W$5,1))*AY247</f>
        <v>1.4200000000000008E-2</v>
      </c>
      <c r="BA247" s="350">
        <f>INDEX('NOx &amp; CO2'!$T$6:$W$10,MATCH($C247,'NOx &amp; CO2'!$R$6:$R$10,1),MATCH(BA$245,'NOx &amp; CO2'!$T$5:$W$5,1))*AZ247</f>
        <v>1.4200000000000008E-2</v>
      </c>
      <c r="BB247" s="350">
        <f>INDEX('NOx &amp; CO2'!$T$6:$W$10,MATCH($C247,'NOx &amp; CO2'!$R$6:$R$10,1),MATCH(BB$245,'NOx &amp; CO2'!$T$5:$W$5,1))*BA247</f>
        <v>1.4200000000000008E-2</v>
      </c>
      <c r="BC247" s="350">
        <f>INDEX('NOx &amp; CO2'!$T$6:$W$10,MATCH($C247,'NOx &amp; CO2'!$R$6:$R$10,1),MATCH(BC$245,'NOx &amp; CO2'!$T$5:$W$5,1))*BB247</f>
        <v>1.4200000000000008E-2</v>
      </c>
      <c r="BD247" s="350">
        <f>INDEX('NOx &amp; CO2'!$T$6:$W$10,MATCH($C247,'NOx &amp; CO2'!$R$6:$R$10,1),MATCH(BD$245,'NOx &amp; CO2'!$T$5:$W$5,1))*BC247</f>
        <v>1.4200000000000008E-2</v>
      </c>
      <c r="BE247" s="350">
        <f>INDEX('NOx &amp; CO2'!$T$6:$W$10,MATCH($C247,'NOx &amp; CO2'!$R$6:$R$10,1),MATCH(BE$245,'NOx &amp; CO2'!$T$5:$W$5,1))*BD247</f>
        <v>1.4200000000000008E-2</v>
      </c>
      <c r="BF247" s="350">
        <f>INDEX('NOx &amp; CO2'!$T$6:$W$10,MATCH($C247,'NOx &amp; CO2'!$R$6:$R$10,1),MATCH(BF$245,'NOx &amp; CO2'!$T$5:$W$5,1))*BE247</f>
        <v>1.4200000000000008E-2</v>
      </c>
      <c r="BG247" s="350">
        <f>INDEX('NOx &amp; CO2'!$T$6:$W$10,MATCH($C247,'NOx &amp; CO2'!$R$6:$R$10,1),MATCH(BG$245,'NOx &amp; CO2'!$T$5:$W$5,1))*BF247</f>
        <v>1.4200000000000008E-2</v>
      </c>
      <c r="BH247" s="350">
        <f>INDEX('NOx &amp; CO2'!$T$6:$W$10,MATCH($C247,'NOx &amp; CO2'!$R$6:$R$10,1),MATCH(BH$245,'NOx &amp; CO2'!$T$5:$W$5,1))*BG247</f>
        <v>1.4200000000000008E-2</v>
      </c>
      <c r="BI247" s="350">
        <f>INDEX('NOx &amp; CO2'!$T$6:$W$10,MATCH($C247,'NOx &amp; CO2'!$R$6:$R$10,1),MATCH(BI$245,'NOx &amp; CO2'!$T$5:$W$5,1))*BH247</f>
        <v>1.4200000000000008E-2</v>
      </c>
      <c r="BJ247" s="350">
        <f>INDEX('NOx &amp; CO2'!$T$6:$W$10,MATCH($C247,'NOx &amp; CO2'!$R$6:$R$10,1),MATCH(BJ$245,'NOx &amp; CO2'!$T$5:$W$5,1))*BI247</f>
        <v>1.4200000000000008E-2</v>
      </c>
      <c r="BK247" s="350">
        <f>INDEX('NOx &amp; CO2'!$T$6:$W$10,MATCH($C247,'NOx &amp; CO2'!$R$6:$R$10,1),MATCH(BK$245,'NOx &amp; CO2'!$T$5:$W$5,1))*BJ247</f>
        <v>1.4200000000000008E-2</v>
      </c>
      <c r="BL247" s="350">
        <f>INDEX('NOx &amp; CO2'!$T$6:$W$10,MATCH($C247,'NOx &amp; CO2'!$R$6:$R$10,1),MATCH(BL$245,'NOx &amp; CO2'!$T$5:$W$5,1))*BK247</f>
        <v>1.4200000000000008E-2</v>
      </c>
      <c r="BM247" s="350">
        <f>INDEX('NOx &amp; CO2'!$T$6:$W$10,MATCH($C247,'NOx &amp; CO2'!$R$6:$R$10,1),MATCH(BM$245,'NOx &amp; CO2'!$T$5:$W$5,1))*BL247</f>
        <v>1.4200000000000008E-2</v>
      </c>
      <c r="BN247" s="350">
        <f>INDEX('NOx &amp; CO2'!$T$6:$W$10,MATCH($C247,'NOx &amp; CO2'!$R$6:$R$10,1),MATCH(BN$245,'NOx &amp; CO2'!$T$5:$W$5,1))*BM247</f>
        <v>1.4200000000000008E-2</v>
      </c>
      <c r="BO247" s="350">
        <f>INDEX('NOx &amp; CO2'!$T$6:$W$10,MATCH($C247,'NOx &amp; CO2'!$R$6:$R$10,1),MATCH(BO$245,'NOx &amp; CO2'!$T$5:$W$5,1))*BN247</f>
        <v>1.4200000000000008E-2</v>
      </c>
      <c r="BP247" s="350">
        <f>INDEX('NOx &amp; CO2'!$T$6:$W$10,MATCH($C247,'NOx &amp; CO2'!$R$6:$R$10,1),MATCH(BP$245,'NOx &amp; CO2'!$T$5:$W$5,1))*BO247</f>
        <v>1.4200000000000008E-2</v>
      </c>
      <c r="BQ247" s="350">
        <f>INDEX('NOx &amp; CO2'!$T$6:$W$10,MATCH($C247,'NOx &amp; CO2'!$R$6:$R$10,1),MATCH(BQ$245,'NOx &amp; CO2'!$T$5:$W$5,1))*BP247</f>
        <v>1.4200000000000008E-2</v>
      </c>
      <c r="BR247" s="350">
        <f>INDEX('NOx &amp; CO2'!$T$6:$W$10,MATCH($C247,'NOx &amp; CO2'!$R$6:$R$10,1),MATCH(BR$245,'NOx &amp; CO2'!$T$5:$W$5,1))*BQ247</f>
        <v>1.4200000000000008E-2</v>
      </c>
      <c r="BS247" s="350">
        <f>INDEX('NOx &amp; CO2'!$T$6:$W$10,MATCH($C247,'NOx &amp; CO2'!$R$6:$R$10,1),MATCH(BS$245,'NOx &amp; CO2'!$T$5:$W$5,1))*BR247</f>
        <v>1.4200000000000008E-2</v>
      </c>
      <c r="BT247" s="350">
        <f>INDEX('NOx &amp; CO2'!$T$6:$W$10,MATCH($C247,'NOx &amp; CO2'!$R$6:$R$10,1),MATCH(BT$245,'NOx &amp; CO2'!$T$5:$W$5,1))*BS247</f>
        <v>1.4200000000000008E-2</v>
      </c>
      <c r="BU247" s="350">
        <f>INDEX('NOx &amp; CO2'!$T$6:$W$10,MATCH($C247,'NOx &amp; CO2'!$R$6:$R$10,1),MATCH(BU$245,'NOx &amp; CO2'!$T$5:$W$5,1))*BT247</f>
        <v>1.4200000000000008E-2</v>
      </c>
      <c r="BV247" s="350">
        <f>INDEX('NOx &amp; CO2'!$T$6:$W$10,MATCH($C247,'NOx &amp; CO2'!$R$6:$R$10,1),MATCH(BV$245,'NOx &amp; CO2'!$T$5:$W$5,1))*BU247</f>
        <v>1.4200000000000008E-2</v>
      </c>
      <c r="BW247" s="350">
        <f>INDEX('NOx &amp; CO2'!$T$6:$W$10,MATCH($C247,'NOx &amp; CO2'!$R$6:$R$10,1),MATCH(BW$245,'NOx &amp; CO2'!$T$5:$W$5,1))*BV247</f>
        <v>1.4200000000000008E-2</v>
      </c>
      <c r="BX247" s="350">
        <f>INDEX('NOx &amp; CO2'!$T$6:$W$10,MATCH($C247,'NOx &amp; CO2'!$R$6:$R$10,1),MATCH(BX$245,'NOx &amp; CO2'!$T$5:$W$5,1))*BW247</f>
        <v>1.4200000000000008E-2</v>
      </c>
      <c r="BY247" s="350">
        <f>INDEX('NOx &amp; CO2'!$T$6:$W$10,MATCH($C247,'NOx &amp; CO2'!$R$6:$R$10,1),MATCH(BY$245,'NOx &amp; CO2'!$T$5:$W$5,1))*BX247</f>
        <v>1.4200000000000008E-2</v>
      </c>
      <c r="BZ247" s="350">
        <f>INDEX('NOx &amp; CO2'!$T$6:$W$10,MATCH($C247,'NOx &amp; CO2'!$R$6:$R$10,1),MATCH(BZ$245,'NOx &amp; CO2'!$T$5:$W$5,1))*BY247</f>
        <v>1.4200000000000008E-2</v>
      </c>
      <c r="CA247" s="350">
        <f>INDEX('NOx &amp; CO2'!$T$6:$W$10,MATCH($C247,'NOx &amp; CO2'!$R$6:$R$10,1),MATCH(CA$245,'NOx &amp; CO2'!$T$5:$W$5,1))*BZ247</f>
        <v>1.4200000000000008E-2</v>
      </c>
      <c r="CB247" s="350">
        <f>INDEX('NOx &amp; CO2'!$T$6:$W$10,MATCH($C247,'NOx &amp; CO2'!$R$6:$R$10,1),MATCH(CB$245,'NOx &amp; CO2'!$T$5:$W$5,1))*CA247</f>
        <v>1.4200000000000008E-2</v>
      </c>
      <c r="CC247" s="350">
        <f>INDEX('NOx &amp; CO2'!$T$6:$W$10,MATCH($C247,'NOx &amp; CO2'!$R$6:$R$10,1),MATCH(CC$245,'NOx &amp; CO2'!$T$5:$W$5,1))*CB247</f>
        <v>1.4200000000000008E-2</v>
      </c>
      <c r="CD247" s="350">
        <f>INDEX('NOx &amp; CO2'!$T$6:$W$10,MATCH($C247,'NOx &amp; CO2'!$R$6:$R$10,1),MATCH(CD$245,'NOx &amp; CO2'!$T$5:$W$5,1))*CC247</f>
        <v>1.4200000000000008E-2</v>
      </c>
      <c r="CE247" s="350">
        <f>INDEX('NOx &amp; CO2'!$T$6:$W$10,MATCH($C247,'NOx &amp; CO2'!$R$6:$R$10,1),MATCH(CE$245,'NOx &amp; CO2'!$T$5:$W$5,1))*CD247</f>
        <v>1.4200000000000008E-2</v>
      </c>
      <c r="CF247" s="350">
        <f>INDEX('NOx &amp; CO2'!$T$6:$W$10,MATCH($C247,'NOx &amp; CO2'!$R$6:$R$10,1),MATCH(CF$245,'NOx &amp; CO2'!$T$5:$W$5,1))*CE247</f>
        <v>1.4200000000000008E-2</v>
      </c>
      <c r="CG247" s="350">
        <f>INDEX('NOx &amp; CO2'!$T$6:$W$10,MATCH($C247,'NOx &amp; CO2'!$R$6:$R$10,1),MATCH(CG$245,'NOx &amp; CO2'!$T$5:$W$5,1))*CF247</f>
        <v>1.4200000000000008E-2</v>
      </c>
      <c r="CH247" s="350">
        <f>INDEX('NOx &amp; CO2'!$T$6:$W$10,MATCH($C247,'NOx &amp; CO2'!$R$6:$R$10,1),MATCH(CH$245,'NOx &amp; CO2'!$T$5:$W$5,1))*CG247</f>
        <v>1.4200000000000008E-2</v>
      </c>
      <c r="CI247" s="350">
        <f>INDEX('NOx &amp; CO2'!$T$6:$W$10,MATCH($C247,'NOx &amp; CO2'!$R$6:$R$10,1),MATCH(CI$245,'NOx &amp; CO2'!$T$5:$W$5,1))*CH247</f>
        <v>1.4200000000000008E-2</v>
      </c>
      <c r="CJ247" s="350">
        <f>INDEX('NOx &amp; CO2'!$T$6:$W$10,MATCH($C247,'NOx &amp; CO2'!$R$6:$R$10,1),MATCH(CJ$245,'NOx &amp; CO2'!$T$5:$W$5,1))*CI247</f>
        <v>1.4200000000000008E-2</v>
      </c>
      <c r="CK247" s="350">
        <f>INDEX('NOx &amp; CO2'!$T$6:$W$10,MATCH($C247,'NOx &amp; CO2'!$R$6:$R$10,1),MATCH(CK$245,'NOx &amp; CO2'!$T$5:$W$5,1))*CJ247</f>
        <v>1.4200000000000008E-2</v>
      </c>
      <c r="CL247" s="350">
        <f>INDEX('NOx &amp; CO2'!$T$6:$W$10,MATCH($C247,'NOx &amp; CO2'!$R$6:$R$10,1),MATCH(CL$245,'NOx &amp; CO2'!$T$5:$W$5,1))*CK247</f>
        <v>1.4200000000000008E-2</v>
      </c>
      <c r="CM247" s="350">
        <f>INDEX('NOx &amp; CO2'!$T$6:$W$10,MATCH($C247,'NOx &amp; CO2'!$R$6:$R$10,1),MATCH(CM$245,'NOx &amp; CO2'!$T$5:$W$5,1))*CL247</f>
        <v>1.4200000000000008E-2</v>
      </c>
      <c r="CN247" s="350">
        <f>INDEX('NOx &amp; CO2'!$T$6:$W$10,MATCH($C247,'NOx &amp; CO2'!$R$6:$R$10,1),MATCH(CN$245,'NOx &amp; CO2'!$T$5:$W$5,1))*CM247</f>
        <v>1.4200000000000008E-2</v>
      </c>
      <c r="CO247" s="350">
        <f>INDEX('NOx &amp; CO2'!$T$6:$W$10,MATCH($C247,'NOx &amp; CO2'!$R$6:$R$10,1),MATCH(CO$245,'NOx &amp; CO2'!$T$5:$W$5,1))*CN247</f>
        <v>1.4200000000000008E-2</v>
      </c>
      <c r="CP247" s="350">
        <f>INDEX('NOx &amp; CO2'!$T$6:$W$10,MATCH($C247,'NOx &amp; CO2'!$R$6:$R$10,1),MATCH(CP$245,'NOx &amp; CO2'!$T$5:$W$5,1))*CO247</f>
        <v>1.4200000000000008E-2</v>
      </c>
      <c r="CQ247" s="350">
        <f>INDEX('NOx &amp; CO2'!$T$6:$W$10,MATCH($C247,'NOx &amp; CO2'!$R$6:$R$10,1),MATCH(CQ$245,'NOx &amp; CO2'!$T$5:$W$5,1))*CP247</f>
        <v>1.4200000000000008E-2</v>
      </c>
      <c r="CR247" s="350">
        <f>INDEX('NOx &amp; CO2'!$T$6:$W$10,MATCH($C247,'NOx &amp; CO2'!$R$6:$R$10,1),MATCH(CR$245,'NOx &amp; CO2'!$T$5:$W$5,1))*CQ247</f>
        <v>1.4200000000000008E-2</v>
      </c>
      <c r="CS247" s="350">
        <f>INDEX('NOx &amp; CO2'!$T$6:$W$10,MATCH($C247,'NOx &amp; CO2'!$R$6:$R$10,1),MATCH(CS$245,'NOx &amp; CO2'!$T$5:$W$5,1))*CR247</f>
        <v>1.4200000000000008E-2</v>
      </c>
    </row>
    <row r="248" spans="1:97" s="337" customFormat="1" x14ac:dyDescent="0.25">
      <c r="A248" s="337">
        <f t="shared" ref="A248:C248" si="368">A187</f>
        <v>0</v>
      </c>
      <c r="B248" s="337" t="str">
        <f t="shared" si="368"/>
        <v>0 0</v>
      </c>
      <c r="C248" s="344">
        <f t="shared" si="368"/>
        <v>0</v>
      </c>
      <c r="D248" s="350">
        <f>INDEX('NOx &amp; CO2'!$E$6:$I$10,MATCH($C248,'NOx &amp; CO2'!$C$6:$C$10,1),MATCH(D$245,'NOx &amp; CO2'!$E$5:$H$5,1))</f>
        <v>7.17E-2</v>
      </c>
      <c r="E248" s="350">
        <f>INDEX('NOx &amp; CO2'!$T$6:$W$10,MATCH($C248,'NOx &amp; CO2'!$R$6:$R$10,1),MATCH(E$245,'NOx &amp; CO2'!$T$5:$W$5,1))*D248</f>
        <v>6.8558723496039697E-2</v>
      </c>
      <c r="F248" s="350">
        <f>INDEX('NOx &amp; CO2'!$T$6:$W$10,MATCH($C248,'NOx &amp; CO2'!$R$6:$R$10,1),MATCH(F$245,'NOx &amp; CO2'!$T$5:$W$5,1))*E248</f>
        <v>6.5555070675124491E-2</v>
      </c>
      <c r="G248" s="350">
        <f>INDEX('NOx &amp; CO2'!$T$6:$W$10,MATCH($C248,'NOx &amp; CO2'!$R$6:$R$10,1),MATCH(G$245,'NOx &amp; CO2'!$T$5:$W$5,1))*F248</f>
        <v>6.2683012052708514E-2</v>
      </c>
      <c r="H248" s="350">
        <f>INDEX('NOx &amp; CO2'!$T$6:$W$10,MATCH($C248,'NOx &amp; CO2'!$R$6:$R$10,1),MATCH(H$245,'NOx &amp; CO2'!$T$5:$W$5,1))*G248</f>
        <v>5.9936782304331478E-2</v>
      </c>
      <c r="I248" s="350">
        <f>INDEX('NOx &amp; CO2'!$T$6:$W$10,MATCH($C248,'NOx &amp; CO2'!$R$6:$R$10,1),MATCH(I$245,'NOx &amp; CO2'!$T$5:$W$5,1))*H248</f>
        <v>5.7310868692398702E-2</v>
      </c>
      <c r="J248" s="350">
        <f>INDEX('NOx &amp; CO2'!$T$6:$W$10,MATCH($C248,'NOx &amp; CO2'!$R$6:$R$10,1),MATCH(J$245,'NOx &amp; CO2'!$T$5:$W$5,1))*I248</f>
        <v>5.4800000000000008E-2</v>
      </c>
      <c r="K248" s="350">
        <f>INDEX('NOx &amp; CO2'!$T$6:$W$10,MATCH($C248,'NOx &amp; CO2'!$R$6:$R$10,1),MATCH(K$245,'NOx &amp; CO2'!$T$5:$W$5,1))*J248</f>
        <v>5.268069525177068E-2</v>
      </c>
      <c r="L248" s="350">
        <f>INDEX('NOx &amp; CO2'!$T$6:$W$10,MATCH($C248,'NOx &amp; CO2'!$R$6:$R$10,1),MATCH(L$245,'NOx &amp; CO2'!$T$5:$W$5,1))*K248</f>
        <v>5.0643351317699516E-2</v>
      </c>
      <c r="M248" s="350">
        <f>INDEX('NOx &amp; CO2'!$T$6:$W$10,MATCH($C248,'NOx &amp; CO2'!$R$6:$R$10,1),MATCH(M$245,'NOx &amp; CO2'!$T$5:$W$5,1))*L248</f>
        <v>4.8684798490804503E-2</v>
      </c>
      <c r="N248" s="350">
        <f>INDEX('NOx &amp; CO2'!$T$6:$W$10,MATCH($C248,'NOx &amp; CO2'!$R$6:$R$10,1),MATCH(N$245,'NOx &amp; CO2'!$T$5:$W$5,1))*M248</f>
        <v>4.6801989647590088E-2</v>
      </c>
      <c r="O248" s="350">
        <f>INDEX('NOx &amp; CO2'!$T$6:$W$10,MATCH($C248,'NOx &amp; CO2'!$R$6:$R$10,1),MATCH(O$245,'NOx &amp; CO2'!$T$5:$W$5,1))*N248</f>
        <v>4.4991995507321518E-2</v>
      </c>
      <c r="P248" s="350">
        <f>INDEX('NOx &amp; CO2'!$T$6:$W$10,MATCH($C248,'NOx &amp; CO2'!$R$6:$R$10,1),MATCH(P$245,'NOx &amp; CO2'!$T$5:$W$5,1))*O248</f>
        <v>4.3252000074639418E-2</v>
      </c>
      <c r="Q248" s="350">
        <f>INDEX('NOx &amp; CO2'!$T$6:$W$10,MATCH($C248,'NOx &amp; CO2'!$R$6:$R$10,1),MATCH(Q$245,'NOx &amp; CO2'!$T$5:$W$5,1))*P248</f>
        <v>4.1579296258424117E-2</v>
      </c>
      <c r="R248" s="350">
        <f>INDEX('NOx &amp; CO2'!$T$6:$W$10,MATCH($C248,'NOx &amp; CO2'!$R$6:$R$10,1),MATCH(R$245,'NOx &amp; CO2'!$T$5:$W$5,1))*Q248</f>
        <v>3.9971281660093602E-2</v>
      </c>
      <c r="S248" s="350">
        <f>INDEX('NOx &amp; CO2'!$T$6:$W$10,MATCH($C248,'NOx &amp; CO2'!$R$6:$R$10,1),MATCH(S$245,'NOx &amp; CO2'!$T$5:$W$5,1))*R248</f>
        <v>3.8425454524782507E-2</v>
      </c>
      <c r="T248" s="350">
        <f>INDEX('NOx &amp; CO2'!$T$6:$W$10,MATCH($C248,'NOx &amp; CO2'!$R$6:$R$10,1),MATCH(T$245,'NOx &amp; CO2'!$T$5:$W$5,1))*S248</f>
        <v>3.6939409849102912E-2</v>
      </c>
      <c r="U248" s="350">
        <f>INDEX('NOx &amp; CO2'!$T$6:$W$10,MATCH($C248,'NOx &amp; CO2'!$R$6:$R$10,1),MATCH(U$245,'NOx &amp; CO2'!$T$5:$W$5,1))*T248</f>
        <v>3.5510835639431505E-2</v>
      </c>
      <c r="V248" s="350">
        <f>INDEX('NOx &amp; CO2'!$T$6:$W$10,MATCH($C248,'NOx &amp; CO2'!$R$6:$R$10,1),MATCH(V$245,'NOx &amp; CO2'!$T$5:$W$5,1))*U248</f>
        <v>3.4137509314901608E-2</v>
      </c>
      <c r="W248" s="350">
        <f>INDEX('NOx &amp; CO2'!$T$6:$W$10,MATCH($C248,'NOx &amp; CO2'!$R$6:$R$10,1),MATCH(W$245,'NOx &amp; CO2'!$T$5:$W$5,1))*V248</f>
        <v>3.2817294249503907E-2</v>
      </c>
      <c r="X248" s="350">
        <f>INDEX('NOx &amp; CO2'!$T$6:$W$10,MATCH($C248,'NOx &amp; CO2'!$R$6:$R$10,1),MATCH(X$245,'NOx &amp; CO2'!$T$5:$W$5,1))*W248</f>
        <v>3.1548136447916084E-2</v>
      </c>
      <c r="Y248" s="350">
        <f>INDEX('NOx &amp; CO2'!$T$6:$W$10,MATCH($C248,'NOx &amp; CO2'!$R$6:$R$10,1),MATCH(Y$245,'NOx &amp; CO2'!$T$5:$W$5,1))*X248</f>
        <v>3.0328061349889527E-2</v>
      </c>
      <c r="Z248" s="350">
        <f>INDEX('NOx &amp; CO2'!$T$6:$W$10,MATCH($C248,'NOx &amp; CO2'!$R$6:$R$10,1),MATCH(Z$245,'NOx &amp; CO2'!$T$5:$W$5,1))*Y248</f>
        <v>2.9155170758221438E-2</v>
      </c>
      <c r="AA248" s="350">
        <f>INDEX('NOx &amp; CO2'!$T$6:$W$10,MATCH($C248,'NOx &amp; CO2'!$R$6:$R$10,1),MATCH(AA$245,'NOx &amp; CO2'!$T$5:$W$5,1))*Z248</f>
        <v>2.8027639885532835E-2</v>
      </c>
      <c r="AB248" s="350">
        <f>INDEX('NOx &amp; CO2'!$T$6:$W$10,MATCH($C248,'NOx &amp; CO2'!$R$6:$R$10,1),MATCH(AB$245,'NOx &amp; CO2'!$T$5:$W$5,1))*AA248</f>
        <v>2.6943714515257809E-2</v>
      </c>
      <c r="AC248" s="350">
        <f>INDEX('NOx &amp; CO2'!$T$6:$W$10,MATCH($C248,'NOx &amp; CO2'!$R$6:$R$10,1),MATCH(AC$245,'NOx &amp; CO2'!$T$5:$W$5,1))*AB248</f>
        <v>2.5901708272427128E-2</v>
      </c>
      <c r="AD248" s="350">
        <f>INDEX('NOx &amp; CO2'!$T$6:$W$10,MATCH($C248,'NOx &amp; CO2'!$R$6:$R$10,1),MATCH(AD$245,'NOx &amp; CO2'!$T$5:$W$5,1))*AC248</f>
        <v>2.4900000000000019E-2</v>
      </c>
      <c r="AE248" s="350">
        <f>INDEX('NOx &amp; CO2'!$T$6:$W$10,MATCH($C248,'NOx &amp; CO2'!$R$6:$R$10,1),MATCH(AE$245,'NOx &amp; CO2'!$T$5:$W$5,1))*AD248</f>
        <v>2.4210502134589099E-2</v>
      </c>
      <c r="AF248" s="350">
        <f>INDEX('NOx &amp; CO2'!$T$6:$W$10,MATCH($C248,'NOx &amp; CO2'!$R$6:$R$10,1),MATCH(AF$245,'NOx &amp; CO2'!$T$5:$W$5,1))*AE248</f>
        <v>2.3540096932086061E-2</v>
      </c>
      <c r="AG248" s="350">
        <f>INDEX('NOx &amp; CO2'!$T$6:$W$10,MATCH($C248,'NOx &amp; CO2'!$R$6:$R$10,1),MATCH(AG$245,'NOx &amp; CO2'!$T$5:$W$5,1))*AF248</f>
        <v>2.2888255703723031E-2</v>
      </c>
      <c r="AH248" s="350">
        <f>INDEX('NOx &amp; CO2'!$T$6:$W$10,MATCH($C248,'NOx &amp; CO2'!$R$6:$R$10,1),MATCH(AH$245,'NOx &amp; CO2'!$T$5:$W$5,1))*AG248</f>
        <v>2.2254464400482215E-2</v>
      </c>
      <c r="AI248" s="350">
        <f>INDEX('NOx &amp; CO2'!$T$6:$W$10,MATCH($C248,'NOx &amp; CO2'!$R$6:$R$10,1),MATCH(AI$245,'NOx &amp; CO2'!$T$5:$W$5,1))*AH248</f>
        <v>2.1638223207711301E-2</v>
      </c>
      <c r="AJ248" s="350">
        <f>INDEX('NOx &amp; CO2'!$T$6:$W$10,MATCH($C248,'NOx &amp; CO2'!$R$6:$R$10,1),MATCH(AJ$245,'NOx &amp; CO2'!$T$5:$W$5,1))*AI248</f>
        <v>2.1039046150964236E-2</v>
      </c>
      <c r="AK248" s="350">
        <f>INDEX('NOx &amp; CO2'!$T$6:$W$10,MATCH($C248,'NOx &amp; CO2'!$R$6:$R$10,1),MATCH(AK$245,'NOx &amp; CO2'!$T$5:$W$5,1))*AJ248</f>
        <v>2.0456460712756541E-2</v>
      </c>
      <c r="AL248" s="350">
        <f>INDEX('NOx &amp; CO2'!$T$6:$W$10,MATCH($C248,'NOx &amp; CO2'!$R$6:$R$10,1),MATCH(AL$245,'NOx &amp; CO2'!$T$5:$W$5,1))*AK248</f>
        <v>1.9890007459932926E-2</v>
      </c>
      <c r="AM248" s="350">
        <f>INDEX('NOx &amp; CO2'!$T$6:$W$10,MATCH($C248,'NOx &amp; CO2'!$R$6:$R$10,1),MATCH(AM$245,'NOx &amp; CO2'!$T$5:$W$5,1))*AL248</f>
        <v>1.9339239681353367E-2</v>
      </c>
      <c r="AN248" s="350">
        <f>INDEX('NOx &amp; CO2'!$T$6:$W$10,MATCH($C248,'NOx &amp; CO2'!$R$6:$R$10,1),MATCH(AN$245,'NOx &amp; CO2'!$T$5:$W$5,1))*AM248</f>
        <v>1.8803723035611869E-2</v>
      </c>
      <c r="AO248" s="350">
        <f>INDEX('NOx &amp; CO2'!$T$6:$W$10,MATCH($C248,'NOx &amp; CO2'!$R$6:$R$10,1),MATCH(AO$245,'NOx &amp; CO2'!$T$5:$W$5,1))*AN248</f>
        <v>1.8283035208510164E-2</v>
      </c>
      <c r="AP248" s="350">
        <f>INDEX('NOx &amp; CO2'!$T$6:$W$10,MATCH($C248,'NOx &amp; CO2'!$R$6:$R$10,1),MATCH(AP$245,'NOx &amp; CO2'!$T$5:$W$5,1))*AO248</f>
        <v>1.777676558001617E-2</v>
      </c>
      <c r="AQ248" s="350">
        <f>INDEX('NOx &amp; CO2'!$T$6:$W$10,MATCH($C248,'NOx &amp; CO2'!$R$6:$R$10,1),MATCH(AQ$245,'NOx &amp; CO2'!$T$5:$W$5,1))*AP248</f>
        <v>1.7284514900444626E-2</v>
      </c>
      <c r="AR248" s="350">
        <f>INDEX('NOx &amp; CO2'!$T$6:$W$10,MATCH($C248,'NOx &amp; CO2'!$R$6:$R$10,1),MATCH(AR$245,'NOx &amp; CO2'!$T$5:$W$5,1))*AQ248</f>
        <v>1.6805894975604474E-2</v>
      </c>
      <c r="AS248" s="350">
        <f>INDEX('NOx &amp; CO2'!$T$6:$W$10,MATCH($C248,'NOx &amp; CO2'!$R$6:$R$10,1),MATCH(AS$245,'NOx &amp; CO2'!$T$5:$W$5,1))*AR248</f>
        <v>1.6340528360664741E-2</v>
      </c>
      <c r="AT248" s="350">
        <f>INDEX('NOx &amp; CO2'!$T$6:$W$10,MATCH($C248,'NOx &amp; CO2'!$R$6:$R$10,1),MATCH(AT$245,'NOx &amp; CO2'!$T$5:$W$5,1))*AS248</f>
        <v>1.5888048062497474E-2</v>
      </c>
      <c r="AU248" s="350">
        <f>INDEX('NOx &amp; CO2'!$T$6:$W$10,MATCH($C248,'NOx &amp; CO2'!$R$6:$R$10,1),MATCH(AU$245,'NOx &amp; CO2'!$T$5:$W$5,1))*AT248</f>
        <v>1.5448097250263013E-2</v>
      </c>
      <c r="AV248" s="350">
        <f>INDEX('NOx &amp; CO2'!$T$6:$W$10,MATCH($C248,'NOx &amp; CO2'!$R$6:$R$10,1),MATCH(AV$245,'NOx &amp; CO2'!$T$5:$W$5,1))*AU248</f>
        <v>1.5020328974009333E-2</v>
      </c>
      <c r="AW248" s="350">
        <f>INDEX('NOx &amp; CO2'!$T$6:$W$10,MATCH($C248,'NOx &amp; CO2'!$R$6:$R$10,1),MATCH(AW$245,'NOx &amp; CO2'!$T$5:$W$5,1))*AV248</f>
        <v>1.4604405891063581E-2</v>
      </c>
      <c r="AX248" s="350">
        <f>INDEX('NOx &amp; CO2'!$T$6:$W$10,MATCH($C248,'NOx &amp; CO2'!$R$6:$R$10,1),MATCH(AX$245,'NOx &amp; CO2'!$T$5:$W$5,1))*AW248</f>
        <v>1.4200000000000008E-2</v>
      </c>
      <c r="AY248" s="350">
        <f>INDEX('NOx &amp; CO2'!$T$6:$W$10,MATCH($C248,'NOx &amp; CO2'!$R$6:$R$10,1),MATCH(AY$245,'NOx &amp; CO2'!$T$5:$W$5,1))*AX248</f>
        <v>1.4200000000000008E-2</v>
      </c>
      <c r="AZ248" s="350">
        <f>INDEX('NOx &amp; CO2'!$T$6:$W$10,MATCH($C248,'NOx &amp; CO2'!$R$6:$R$10,1),MATCH(AZ$245,'NOx &amp; CO2'!$T$5:$W$5,1))*AY248</f>
        <v>1.4200000000000008E-2</v>
      </c>
      <c r="BA248" s="350">
        <f>INDEX('NOx &amp; CO2'!$T$6:$W$10,MATCH($C248,'NOx &amp; CO2'!$R$6:$R$10,1),MATCH(BA$245,'NOx &amp; CO2'!$T$5:$W$5,1))*AZ248</f>
        <v>1.4200000000000008E-2</v>
      </c>
      <c r="BB248" s="350">
        <f>INDEX('NOx &amp; CO2'!$T$6:$W$10,MATCH($C248,'NOx &amp; CO2'!$R$6:$R$10,1),MATCH(BB$245,'NOx &amp; CO2'!$T$5:$W$5,1))*BA248</f>
        <v>1.4200000000000008E-2</v>
      </c>
      <c r="BC248" s="350">
        <f>INDEX('NOx &amp; CO2'!$T$6:$W$10,MATCH($C248,'NOx &amp; CO2'!$R$6:$R$10,1),MATCH(BC$245,'NOx &amp; CO2'!$T$5:$W$5,1))*BB248</f>
        <v>1.4200000000000008E-2</v>
      </c>
      <c r="BD248" s="350">
        <f>INDEX('NOx &amp; CO2'!$T$6:$W$10,MATCH($C248,'NOx &amp; CO2'!$R$6:$R$10,1),MATCH(BD$245,'NOx &amp; CO2'!$T$5:$W$5,1))*BC248</f>
        <v>1.4200000000000008E-2</v>
      </c>
      <c r="BE248" s="350">
        <f>INDEX('NOx &amp; CO2'!$T$6:$W$10,MATCH($C248,'NOx &amp; CO2'!$R$6:$R$10,1),MATCH(BE$245,'NOx &amp; CO2'!$T$5:$W$5,1))*BD248</f>
        <v>1.4200000000000008E-2</v>
      </c>
      <c r="BF248" s="350">
        <f>INDEX('NOx &amp; CO2'!$T$6:$W$10,MATCH($C248,'NOx &amp; CO2'!$R$6:$R$10,1),MATCH(BF$245,'NOx &amp; CO2'!$T$5:$W$5,1))*BE248</f>
        <v>1.4200000000000008E-2</v>
      </c>
      <c r="BG248" s="350">
        <f>INDEX('NOx &amp; CO2'!$T$6:$W$10,MATCH($C248,'NOx &amp; CO2'!$R$6:$R$10,1),MATCH(BG$245,'NOx &amp; CO2'!$T$5:$W$5,1))*BF248</f>
        <v>1.4200000000000008E-2</v>
      </c>
      <c r="BH248" s="350">
        <f>INDEX('NOx &amp; CO2'!$T$6:$W$10,MATCH($C248,'NOx &amp; CO2'!$R$6:$R$10,1),MATCH(BH$245,'NOx &amp; CO2'!$T$5:$W$5,1))*BG248</f>
        <v>1.4200000000000008E-2</v>
      </c>
      <c r="BI248" s="350">
        <f>INDEX('NOx &amp; CO2'!$T$6:$W$10,MATCH($C248,'NOx &amp; CO2'!$R$6:$R$10,1),MATCH(BI$245,'NOx &amp; CO2'!$T$5:$W$5,1))*BH248</f>
        <v>1.4200000000000008E-2</v>
      </c>
      <c r="BJ248" s="350">
        <f>INDEX('NOx &amp; CO2'!$T$6:$W$10,MATCH($C248,'NOx &amp; CO2'!$R$6:$R$10,1),MATCH(BJ$245,'NOx &amp; CO2'!$T$5:$W$5,1))*BI248</f>
        <v>1.4200000000000008E-2</v>
      </c>
      <c r="BK248" s="350">
        <f>INDEX('NOx &amp; CO2'!$T$6:$W$10,MATCH($C248,'NOx &amp; CO2'!$R$6:$R$10,1),MATCH(BK$245,'NOx &amp; CO2'!$T$5:$W$5,1))*BJ248</f>
        <v>1.4200000000000008E-2</v>
      </c>
      <c r="BL248" s="350">
        <f>INDEX('NOx &amp; CO2'!$T$6:$W$10,MATCH($C248,'NOx &amp; CO2'!$R$6:$R$10,1),MATCH(BL$245,'NOx &amp; CO2'!$T$5:$W$5,1))*BK248</f>
        <v>1.4200000000000008E-2</v>
      </c>
      <c r="BM248" s="350">
        <f>INDEX('NOx &amp; CO2'!$T$6:$W$10,MATCH($C248,'NOx &amp; CO2'!$R$6:$R$10,1),MATCH(BM$245,'NOx &amp; CO2'!$T$5:$W$5,1))*BL248</f>
        <v>1.4200000000000008E-2</v>
      </c>
      <c r="BN248" s="350">
        <f>INDEX('NOx &amp; CO2'!$T$6:$W$10,MATCH($C248,'NOx &amp; CO2'!$R$6:$R$10,1),MATCH(BN$245,'NOx &amp; CO2'!$T$5:$W$5,1))*BM248</f>
        <v>1.4200000000000008E-2</v>
      </c>
      <c r="BO248" s="350">
        <f>INDEX('NOx &amp; CO2'!$T$6:$W$10,MATCH($C248,'NOx &amp; CO2'!$R$6:$R$10,1),MATCH(BO$245,'NOx &amp; CO2'!$T$5:$W$5,1))*BN248</f>
        <v>1.4200000000000008E-2</v>
      </c>
      <c r="BP248" s="350">
        <f>INDEX('NOx &amp; CO2'!$T$6:$W$10,MATCH($C248,'NOx &amp; CO2'!$R$6:$R$10,1),MATCH(BP$245,'NOx &amp; CO2'!$T$5:$W$5,1))*BO248</f>
        <v>1.4200000000000008E-2</v>
      </c>
      <c r="BQ248" s="350">
        <f>INDEX('NOx &amp; CO2'!$T$6:$W$10,MATCH($C248,'NOx &amp; CO2'!$R$6:$R$10,1),MATCH(BQ$245,'NOx &amp; CO2'!$T$5:$W$5,1))*BP248</f>
        <v>1.4200000000000008E-2</v>
      </c>
      <c r="BR248" s="350">
        <f>INDEX('NOx &amp; CO2'!$T$6:$W$10,MATCH($C248,'NOx &amp; CO2'!$R$6:$R$10,1),MATCH(BR$245,'NOx &amp; CO2'!$T$5:$W$5,1))*BQ248</f>
        <v>1.4200000000000008E-2</v>
      </c>
      <c r="BS248" s="350">
        <f>INDEX('NOx &amp; CO2'!$T$6:$W$10,MATCH($C248,'NOx &amp; CO2'!$R$6:$R$10,1),MATCH(BS$245,'NOx &amp; CO2'!$T$5:$W$5,1))*BR248</f>
        <v>1.4200000000000008E-2</v>
      </c>
      <c r="BT248" s="350">
        <f>INDEX('NOx &amp; CO2'!$T$6:$W$10,MATCH($C248,'NOx &amp; CO2'!$R$6:$R$10,1),MATCH(BT$245,'NOx &amp; CO2'!$T$5:$W$5,1))*BS248</f>
        <v>1.4200000000000008E-2</v>
      </c>
      <c r="BU248" s="350">
        <f>INDEX('NOx &amp; CO2'!$T$6:$W$10,MATCH($C248,'NOx &amp; CO2'!$R$6:$R$10,1),MATCH(BU$245,'NOx &amp; CO2'!$T$5:$W$5,1))*BT248</f>
        <v>1.4200000000000008E-2</v>
      </c>
      <c r="BV248" s="350">
        <f>INDEX('NOx &amp; CO2'!$T$6:$W$10,MATCH($C248,'NOx &amp; CO2'!$R$6:$R$10,1),MATCH(BV$245,'NOx &amp; CO2'!$T$5:$W$5,1))*BU248</f>
        <v>1.4200000000000008E-2</v>
      </c>
      <c r="BW248" s="350">
        <f>INDEX('NOx &amp; CO2'!$T$6:$W$10,MATCH($C248,'NOx &amp; CO2'!$R$6:$R$10,1),MATCH(BW$245,'NOx &amp; CO2'!$T$5:$W$5,1))*BV248</f>
        <v>1.4200000000000008E-2</v>
      </c>
      <c r="BX248" s="350">
        <f>INDEX('NOx &amp; CO2'!$T$6:$W$10,MATCH($C248,'NOx &amp; CO2'!$R$6:$R$10,1),MATCH(BX$245,'NOx &amp; CO2'!$T$5:$W$5,1))*BW248</f>
        <v>1.4200000000000008E-2</v>
      </c>
      <c r="BY248" s="350">
        <f>INDEX('NOx &amp; CO2'!$T$6:$W$10,MATCH($C248,'NOx &amp; CO2'!$R$6:$R$10,1),MATCH(BY$245,'NOx &amp; CO2'!$T$5:$W$5,1))*BX248</f>
        <v>1.4200000000000008E-2</v>
      </c>
      <c r="BZ248" s="350">
        <f>INDEX('NOx &amp; CO2'!$T$6:$W$10,MATCH($C248,'NOx &amp; CO2'!$R$6:$R$10,1),MATCH(BZ$245,'NOx &amp; CO2'!$T$5:$W$5,1))*BY248</f>
        <v>1.4200000000000008E-2</v>
      </c>
      <c r="CA248" s="350">
        <f>INDEX('NOx &amp; CO2'!$T$6:$W$10,MATCH($C248,'NOx &amp; CO2'!$R$6:$R$10,1),MATCH(CA$245,'NOx &amp; CO2'!$T$5:$W$5,1))*BZ248</f>
        <v>1.4200000000000008E-2</v>
      </c>
      <c r="CB248" s="350">
        <f>INDEX('NOx &amp; CO2'!$T$6:$W$10,MATCH($C248,'NOx &amp; CO2'!$R$6:$R$10,1),MATCH(CB$245,'NOx &amp; CO2'!$T$5:$W$5,1))*CA248</f>
        <v>1.4200000000000008E-2</v>
      </c>
      <c r="CC248" s="350">
        <f>INDEX('NOx &amp; CO2'!$T$6:$W$10,MATCH($C248,'NOx &amp; CO2'!$R$6:$R$10,1),MATCH(CC$245,'NOx &amp; CO2'!$T$5:$W$5,1))*CB248</f>
        <v>1.4200000000000008E-2</v>
      </c>
      <c r="CD248" s="350">
        <f>INDEX('NOx &amp; CO2'!$T$6:$W$10,MATCH($C248,'NOx &amp; CO2'!$R$6:$R$10,1),MATCH(CD$245,'NOx &amp; CO2'!$T$5:$W$5,1))*CC248</f>
        <v>1.4200000000000008E-2</v>
      </c>
      <c r="CE248" s="350">
        <f>INDEX('NOx &amp; CO2'!$T$6:$W$10,MATCH($C248,'NOx &amp; CO2'!$R$6:$R$10,1),MATCH(CE$245,'NOx &amp; CO2'!$T$5:$W$5,1))*CD248</f>
        <v>1.4200000000000008E-2</v>
      </c>
      <c r="CF248" s="350">
        <f>INDEX('NOx &amp; CO2'!$T$6:$W$10,MATCH($C248,'NOx &amp; CO2'!$R$6:$R$10,1),MATCH(CF$245,'NOx &amp; CO2'!$T$5:$W$5,1))*CE248</f>
        <v>1.4200000000000008E-2</v>
      </c>
      <c r="CG248" s="350">
        <f>INDEX('NOx &amp; CO2'!$T$6:$W$10,MATCH($C248,'NOx &amp; CO2'!$R$6:$R$10,1),MATCH(CG$245,'NOx &amp; CO2'!$T$5:$W$5,1))*CF248</f>
        <v>1.4200000000000008E-2</v>
      </c>
      <c r="CH248" s="350">
        <f>INDEX('NOx &amp; CO2'!$T$6:$W$10,MATCH($C248,'NOx &amp; CO2'!$R$6:$R$10,1),MATCH(CH$245,'NOx &amp; CO2'!$T$5:$W$5,1))*CG248</f>
        <v>1.4200000000000008E-2</v>
      </c>
      <c r="CI248" s="350">
        <f>INDEX('NOx &amp; CO2'!$T$6:$W$10,MATCH($C248,'NOx &amp; CO2'!$R$6:$R$10,1),MATCH(CI$245,'NOx &amp; CO2'!$T$5:$W$5,1))*CH248</f>
        <v>1.4200000000000008E-2</v>
      </c>
      <c r="CJ248" s="350">
        <f>INDEX('NOx &amp; CO2'!$T$6:$W$10,MATCH($C248,'NOx &amp; CO2'!$R$6:$R$10,1),MATCH(CJ$245,'NOx &amp; CO2'!$T$5:$W$5,1))*CI248</f>
        <v>1.4200000000000008E-2</v>
      </c>
      <c r="CK248" s="350">
        <f>INDEX('NOx &amp; CO2'!$T$6:$W$10,MATCH($C248,'NOx &amp; CO2'!$R$6:$R$10,1),MATCH(CK$245,'NOx &amp; CO2'!$T$5:$W$5,1))*CJ248</f>
        <v>1.4200000000000008E-2</v>
      </c>
      <c r="CL248" s="350">
        <f>INDEX('NOx &amp; CO2'!$T$6:$W$10,MATCH($C248,'NOx &amp; CO2'!$R$6:$R$10,1),MATCH(CL$245,'NOx &amp; CO2'!$T$5:$W$5,1))*CK248</f>
        <v>1.4200000000000008E-2</v>
      </c>
      <c r="CM248" s="350">
        <f>INDEX('NOx &amp; CO2'!$T$6:$W$10,MATCH($C248,'NOx &amp; CO2'!$R$6:$R$10,1),MATCH(CM$245,'NOx &amp; CO2'!$T$5:$W$5,1))*CL248</f>
        <v>1.4200000000000008E-2</v>
      </c>
      <c r="CN248" s="350">
        <f>INDEX('NOx &amp; CO2'!$T$6:$W$10,MATCH($C248,'NOx &amp; CO2'!$R$6:$R$10,1),MATCH(CN$245,'NOx &amp; CO2'!$T$5:$W$5,1))*CM248</f>
        <v>1.4200000000000008E-2</v>
      </c>
      <c r="CO248" s="350">
        <f>INDEX('NOx &amp; CO2'!$T$6:$W$10,MATCH($C248,'NOx &amp; CO2'!$R$6:$R$10,1),MATCH(CO$245,'NOx &amp; CO2'!$T$5:$W$5,1))*CN248</f>
        <v>1.4200000000000008E-2</v>
      </c>
      <c r="CP248" s="350">
        <f>INDEX('NOx &amp; CO2'!$T$6:$W$10,MATCH($C248,'NOx &amp; CO2'!$R$6:$R$10,1),MATCH(CP$245,'NOx &amp; CO2'!$T$5:$W$5,1))*CO248</f>
        <v>1.4200000000000008E-2</v>
      </c>
      <c r="CQ248" s="350">
        <f>INDEX('NOx &amp; CO2'!$T$6:$W$10,MATCH($C248,'NOx &amp; CO2'!$R$6:$R$10,1),MATCH(CQ$245,'NOx &amp; CO2'!$T$5:$W$5,1))*CP248</f>
        <v>1.4200000000000008E-2</v>
      </c>
      <c r="CR248" s="350">
        <f>INDEX('NOx &amp; CO2'!$T$6:$W$10,MATCH($C248,'NOx &amp; CO2'!$R$6:$R$10,1),MATCH(CR$245,'NOx &amp; CO2'!$T$5:$W$5,1))*CQ248</f>
        <v>1.4200000000000008E-2</v>
      </c>
      <c r="CS248" s="350">
        <f>INDEX('NOx &amp; CO2'!$T$6:$W$10,MATCH($C248,'NOx &amp; CO2'!$R$6:$R$10,1),MATCH(CS$245,'NOx &amp; CO2'!$T$5:$W$5,1))*CR248</f>
        <v>1.4200000000000008E-2</v>
      </c>
    </row>
    <row r="249" spans="1:97" s="337" customFormat="1" x14ac:dyDescent="0.25">
      <c r="A249" s="337">
        <f t="shared" ref="A249:C249" si="369">A188</f>
        <v>0</v>
      </c>
      <c r="B249" s="337" t="str">
        <f t="shared" si="369"/>
        <v>0 0</v>
      </c>
      <c r="C249" s="344">
        <f t="shared" si="369"/>
        <v>0</v>
      </c>
      <c r="D249" s="350">
        <f>INDEX('NOx &amp; CO2'!$E$6:$I$10,MATCH($C249,'NOx &amp; CO2'!$C$6:$C$10,1),MATCH(D$245,'NOx &amp; CO2'!$E$5:$H$5,1))</f>
        <v>7.17E-2</v>
      </c>
      <c r="E249" s="350">
        <f>INDEX('NOx &amp; CO2'!$T$6:$W$10,MATCH($C249,'NOx &amp; CO2'!$R$6:$R$10,1),MATCH(E$245,'NOx &amp; CO2'!$T$5:$W$5,1))*D249</f>
        <v>6.8558723496039697E-2</v>
      </c>
      <c r="F249" s="350">
        <f>INDEX('NOx &amp; CO2'!$T$6:$W$10,MATCH($C249,'NOx &amp; CO2'!$R$6:$R$10,1),MATCH(F$245,'NOx &amp; CO2'!$T$5:$W$5,1))*E249</f>
        <v>6.5555070675124491E-2</v>
      </c>
      <c r="G249" s="350">
        <f>INDEX('NOx &amp; CO2'!$T$6:$W$10,MATCH($C249,'NOx &amp; CO2'!$R$6:$R$10,1),MATCH(G$245,'NOx &amp; CO2'!$T$5:$W$5,1))*F249</f>
        <v>6.2683012052708514E-2</v>
      </c>
      <c r="H249" s="350">
        <f>INDEX('NOx &amp; CO2'!$T$6:$W$10,MATCH($C249,'NOx &amp; CO2'!$R$6:$R$10,1),MATCH(H$245,'NOx &amp; CO2'!$T$5:$W$5,1))*G249</f>
        <v>5.9936782304331478E-2</v>
      </c>
      <c r="I249" s="350">
        <f>INDEX('NOx &amp; CO2'!$T$6:$W$10,MATCH($C249,'NOx &amp; CO2'!$R$6:$R$10,1),MATCH(I$245,'NOx &amp; CO2'!$T$5:$W$5,1))*H249</f>
        <v>5.7310868692398702E-2</v>
      </c>
      <c r="J249" s="350">
        <f>INDEX('NOx &amp; CO2'!$T$6:$W$10,MATCH($C249,'NOx &amp; CO2'!$R$6:$R$10,1),MATCH(J$245,'NOx &amp; CO2'!$T$5:$W$5,1))*I249</f>
        <v>5.4800000000000008E-2</v>
      </c>
      <c r="K249" s="350">
        <f>INDEX('NOx &amp; CO2'!$T$6:$W$10,MATCH($C249,'NOx &amp; CO2'!$R$6:$R$10,1),MATCH(K$245,'NOx &amp; CO2'!$T$5:$W$5,1))*J249</f>
        <v>5.268069525177068E-2</v>
      </c>
      <c r="L249" s="350">
        <f>INDEX('NOx &amp; CO2'!$T$6:$W$10,MATCH($C249,'NOx &amp; CO2'!$R$6:$R$10,1),MATCH(L$245,'NOx &amp; CO2'!$T$5:$W$5,1))*K249</f>
        <v>5.0643351317699516E-2</v>
      </c>
      <c r="M249" s="350">
        <f>INDEX('NOx &amp; CO2'!$T$6:$W$10,MATCH($C249,'NOx &amp; CO2'!$R$6:$R$10,1),MATCH(M$245,'NOx &amp; CO2'!$T$5:$W$5,1))*L249</f>
        <v>4.8684798490804503E-2</v>
      </c>
      <c r="N249" s="350">
        <f>INDEX('NOx &amp; CO2'!$T$6:$W$10,MATCH($C249,'NOx &amp; CO2'!$R$6:$R$10,1),MATCH(N$245,'NOx &amp; CO2'!$T$5:$W$5,1))*M249</f>
        <v>4.6801989647590088E-2</v>
      </c>
      <c r="O249" s="350">
        <f>INDEX('NOx &amp; CO2'!$T$6:$W$10,MATCH($C249,'NOx &amp; CO2'!$R$6:$R$10,1),MATCH(O$245,'NOx &amp; CO2'!$T$5:$W$5,1))*N249</f>
        <v>4.4991995507321518E-2</v>
      </c>
      <c r="P249" s="350">
        <f>INDEX('NOx &amp; CO2'!$T$6:$W$10,MATCH($C249,'NOx &amp; CO2'!$R$6:$R$10,1),MATCH(P$245,'NOx &amp; CO2'!$T$5:$W$5,1))*O249</f>
        <v>4.3252000074639418E-2</v>
      </c>
      <c r="Q249" s="350">
        <f>INDEX('NOx &amp; CO2'!$T$6:$W$10,MATCH($C249,'NOx &amp; CO2'!$R$6:$R$10,1),MATCH(Q$245,'NOx &amp; CO2'!$T$5:$W$5,1))*P249</f>
        <v>4.1579296258424117E-2</v>
      </c>
      <c r="R249" s="350">
        <f>INDEX('NOx &amp; CO2'!$T$6:$W$10,MATCH($C249,'NOx &amp; CO2'!$R$6:$R$10,1),MATCH(R$245,'NOx &amp; CO2'!$T$5:$W$5,1))*Q249</f>
        <v>3.9971281660093602E-2</v>
      </c>
      <c r="S249" s="350">
        <f>INDEX('NOx &amp; CO2'!$T$6:$W$10,MATCH($C249,'NOx &amp; CO2'!$R$6:$R$10,1),MATCH(S$245,'NOx &amp; CO2'!$T$5:$W$5,1))*R249</f>
        <v>3.8425454524782507E-2</v>
      </c>
      <c r="T249" s="350">
        <f>INDEX('NOx &amp; CO2'!$T$6:$W$10,MATCH($C249,'NOx &amp; CO2'!$R$6:$R$10,1),MATCH(T$245,'NOx &amp; CO2'!$T$5:$W$5,1))*S249</f>
        <v>3.6939409849102912E-2</v>
      </c>
      <c r="U249" s="350">
        <f>INDEX('NOx &amp; CO2'!$T$6:$W$10,MATCH($C249,'NOx &amp; CO2'!$R$6:$R$10,1),MATCH(U$245,'NOx &amp; CO2'!$T$5:$W$5,1))*T249</f>
        <v>3.5510835639431505E-2</v>
      </c>
      <c r="V249" s="350">
        <f>INDEX('NOx &amp; CO2'!$T$6:$W$10,MATCH($C249,'NOx &amp; CO2'!$R$6:$R$10,1),MATCH(V$245,'NOx &amp; CO2'!$T$5:$W$5,1))*U249</f>
        <v>3.4137509314901608E-2</v>
      </c>
      <c r="W249" s="350">
        <f>INDEX('NOx &amp; CO2'!$T$6:$W$10,MATCH($C249,'NOx &amp; CO2'!$R$6:$R$10,1),MATCH(W$245,'NOx &amp; CO2'!$T$5:$W$5,1))*V249</f>
        <v>3.2817294249503907E-2</v>
      </c>
      <c r="X249" s="350">
        <f>INDEX('NOx &amp; CO2'!$T$6:$W$10,MATCH($C249,'NOx &amp; CO2'!$R$6:$R$10,1),MATCH(X$245,'NOx &amp; CO2'!$T$5:$W$5,1))*W249</f>
        <v>3.1548136447916084E-2</v>
      </c>
      <c r="Y249" s="350">
        <f>INDEX('NOx &amp; CO2'!$T$6:$W$10,MATCH($C249,'NOx &amp; CO2'!$R$6:$R$10,1),MATCH(Y$245,'NOx &amp; CO2'!$T$5:$W$5,1))*X249</f>
        <v>3.0328061349889527E-2</v>
      </c>
      <c r="Z249" s="350">
        <f>INDEX('NOx &amp; CO2'!$T$6:$W$10,MATCH($C249,'NOx &amp; CO2'!$R$6:$R$10,1),MATCH(Z$245,'NOx &amp; CO2'!$T$5:$W$5,1))*Y249</f>
        <v>2.9155170758221438E-2</v>
      </c>
      <c r="AA249" s="350">
        <f>INDEX('NOx &amp; CO2'!$T$6:$W$10,MATCH($C249,'NOx &amp; CO2'!$R$6:$R$10,1),MATCH(AA$245,'NOx &amp; CO2'!$T$5:$W$5,1))*Z249</f>
        <v>2.8027639885532835E-2</v>
      </c>
      <c r="AB249" s="350">
        <f>INDEX('NOx &amp; CO2'!$T$6:$W$10,MATCH($C249,'NOx &amp; CO2'!$R$6:$R$10,1),MATCH(AB$245,'NOx &amp; CO2'!$T$5:$W$5,1))*AA249</f>
        <v>2.6943714515257809E-2</v>
      </c>
      <c r="AC249" s="350">
        <f>INDEX('NOx &amp; CO2'!$T$6:$W$10,MATCH($C249,'NOx &amp; CO2'!$R$6:$R$10,1),MATCH(AC$245,'NOx &amp; CO2'!$T$5:$W$5,1))*AB249</f>
        <v>2.5901708272427128E-2</v>
      </c>
      <c r="AD249" s="350">
        <f>INDEX('NOx &amp; CO2'!$T$6:$W$10,MATCH($C249,'NOx &amp; CO2'!$R$6:$R$10,1),MATCH(AD$245,'NOx &amp; CO2'!$T$5:$W$5,1))*AC249</f>
        <v>2.4900000000000019E-2</v>
      </c>
      <c r="AE249" s="350">
        <f>INDEX('NOx &amp; CO2'!$T$6:$W$10,MATCH($C249,'NOx &amp; CO2'!$R$6:$R$10,1),MATCH(AE$245,'NOx &amp; CO2'!$T$5:$W$5,1))*AD249</f>
        <v>2.4210502134589099E-2</v>
      </c>
      <c r="AF249" s="350">
        <f>INDEX('NOx &amp; CO2'!$T$6:$W$10,MATCH($C249,'NOx &amp; CO2'!$R$6:$R$10,1),MATCH(AF$245,'NOx &amp; CO2'!$T$5:$W$5,1))*AE249</f>
        <v>2.3540096932086061E-2</v>
      </c>
      <c r="AG249" s="350">
        <f>INDEX('NOx &amp; CO2'!$T$6:$W$10,MATCH($C249,'NOx &amp; CO2'!$R$6:$R$10,1),MATCH(AG$245,'NOx &amp; CO2'!$T$5:$W$5,1))*AF249</f>
        <v>2.2888255703723031E-2</v>
      </c>
      <c r="AH249" s="350">
        <f>INDEX('NOx &amp; CO2'!$T$6:$W$10,MATCH($C249,'NOx &amp; CO2'!$R$6:$R$10,1),MATCH(AH$245,'NOx &amp; CO2'!$T$5:$W$5,1))*AG249</f>
        <v>2.2254464400482215E-2</v>
      </c>
      <c r="AI249" s="350">
        <f>INDEX('NOx &amp; CO2'!$T$6:$W$10,MATCH($C249,'NOx &amp; CO2'!$R$6:$R$10,1),MATCH(AI$245,'NOx &amp; CO2'!$T$5:$W$5,1))*AH249</f>
        <v>2.1638223207711301E-2</v>
      </c>
      <c r="AJ249" s="350">
        <f>INDEX('NOx &amp; CO2'!$T$6:$W$10,MATCH($C249,'NOx &amp; CO2'!$R$6:$R$10,1),MATCH(AJ$245,'NOx &amp; CO2'!$T$5:$W$5,1))*AI249</f>
        <v>2.1039046150964236E-2</v>
      </c>
      <c r="AK249" s="350">
        <f>INDEX('NOx &amp; CO2'!$T$6:$W$10,MATCH($C249,'NOx &amp; CO2'!$R$6:$R$10,1),MATCH(AK$245,'NOx &amp; CO2'!$T$5:$W$5,1))*AJ249</f>
        <v>2.0456460712756541E-2</v>
      </c>
      <c r="AL249" s="350">
        <f>INDEX('NOx &amp; CO2'!$T$6:$W$10,MATCH($C249,'NOx &amp; CO2'!$R$6:$R$10,1),MATCH(AL$245,'NOx &amp; CO2'!$T$5:$W$5,1))*AK249</f>
        <v>1.9890007459932926E-2</v>
      </c>
      <c r="AM249" s="350">
        <f>INDEX('NOx &amp; CO2'!$T$6:$W$10,MATCH($C249,'NOx &amp; CO2'!$R$6:$R$10,1),MATCH(AM$245,'NOx &amp; CO2'!$T$5:$W$5,1))*AL249</f>
        <v>1.9339239681353367E-2</v>
      </c>
      <c r="AN249" s="350">
        <f>INDEX('NOx &amp; CO2'!$T$6:$W$10,MATCH($C249,'NOx &amp; CO2'!$R$6:$R$10,1),MATCH(AN$245,'NOx &amp; CO2'!$T$5:$W$5,1))*AM249</f>
        <v>1.8803723035611869E-2</v>
      </c>
      <c r="AO249" s="350">
        <f>INDEX('NOx &amp; CO2'!$T$6:$W$10,MATCH($C249,'NOx &amp; CO2'!$R$6:$R$10,1),MATCH(AO$245,'NOx &amp; CO2'!$T$5:$W$5,1))*AN249</f>
        <v>1.8283035208510164E-2</v>
      </c>
      <c r="AP249" s="350">
        <f>INDEX('NOx &amp; CO2'!$T$6:$W$10,MATCH($C249,'NOx &amp; CO2'!$R$6:$R$10,1),MATCH(AP$245,'NOx &amp; CO2'!$T$5:$W$5,1))*AO249</f>
        <v>1.777676558001617E-2</v>
      </c>
      <c r="AQ249" s="350">
        <f>INDEX('NOx &amp; CO2'!$T$6:$W$10,MATCH($C249,'NOx &amp; CO2'!$R$6:$R$10,1),MATCH(AQ$245,'NOx &amp; CO2'!$T$5:$W$5,1))*AP249</f>
        <v>1.7284514900444626E-2</v>
      </c>
      <c r="AR249" s="350">
        <f>INDEX('NOx &amp; CO2'!$T$6:$W$10,MATCH($C249,'NOx &amp; CO2'!$R$6:$R$10,1),MATCH(AR$245,'NOx &amp; CO2'!$T$5:$W$5,1))*AQ249</f>
        <v>1.6805894975604474E-2</v>
      </c>
      <c r="AS249" s="350">
        <f>INDEX('NOx &amp; CO2'!$T$6:$W$10,MATCH($C249,'NOx &amp; CO2'!$R$6:$R$10,1),MATCH(AS$245,'NOx &amp; CO2'!$T$5:$W$5,1))*AR249</f>
        <v>1.6340528360664741E-2</v>
      </c>
      <c r="AT249" s="350">
        <f>INDEX('NOx &amp; CO2'!$T$6:$W$10,MATCH($C249,'NOx &amp; CO2'!$R$6:$R$10,1),MATCH(AT$245,'NOx &amp; CO2'!$T$5:$W$5,1))*AS249</f>
        <v>1.5888048062497474E-2</v>
      </c>
      <c r="AU249" s="350">
        <f>INDEX('NOx &amp; CO2'!$T$6:$W$10,MATCH($C249,'NOx &amp; CO2'!$R$6:$R$10,1),MATCH(AU$245,'NOx &amp; CO2'!$T$5:$W$5,1))*AT249</f>
        <v>1.5448097250263013E-2</v>
      </c>
      <c r="AV249" s="350">
        <f>INDEX('NOx &amp; CO2'!$T$6:$W$10,MATCH($C249,'NOx &amp; CO2'!$R$6:$R$10,1),MATCH(AV$245,'NOx &amp; CO2'!$T$5:$W$5,1))*AU249</f>
        <v>1.5020328974009333E-2</v>
      </c>
      <c r="AW249" s="350">
        <f>INDEX('NOx &amp; CO2'!$T$6:$W$10,MATCH($C249,'NOx &amp; CO2'!$R$6:$R$10,1),MATCH(AW$245,'NOx &amp; CO2'!$T$5:$W$5,1))*AV249</f>
        <v>1.4604405891063581E-2</v>
      </c>
      <c r="AX249" s="350">
        <f>INDEX('NOx &amp; CO2'!$T$6:$W$10,MATCH($C249,'NOx &amp; CO2'!$R$6:$R$10,1),MATCH(AX$245,'NOx &amp; CO2'!$T$5:$W$5,1))*AW249</f>
        <v>1.4200000000000008E-2</v>
      </c>
      <c r="AY249" s="350">
        <f>INDEX('NOx &amp; CO2'!$T$6:$W$10,MATCH($C249,'NOx &amp; CO2'!$R$6:$R$10,1),MATCH(AY$245,'NOx &amp; CO2'!$T$5:$W$5,1))*AX249</f>
        <v>1.4200000000000008E-2</v>
      </c>
      <c r="AZ249" s="350">
        <f>INDEX('NOx &amp; CO2'!$T$6:$W$10,MATCH($C249,'NOx &amp; CO2'!$R$6:$R$10,1),MATCH(AZ$245,'NOx &amp; CO2'!$T$5:$W$5,1))*AY249</f>
        <v>1.4200000000000008E-2</v>
      </c>
      <c r="BA249" s="350">
        <f>INDEX('NOx &amp; CO2'!$T$6:$W$10,MATCH($C249,'NOx &amp; CO2'!$R$6:$R$10,1),MATCH(BA$245,'NOx &amp; CO2'!$T$5:$W$5,1))*AZ249</f>
        <v>1.4200000000000008E-2</v>
      </c>
      <c r="BB249" s="350">
        <f>INDEX('NOx &amp; CO2'!$T$6:$W$10,MATCH($C249,'NOx &amp; CO2'!$R$6:$R$10,1),MATCH(BB$245,'NOx &amp; CO2'!$T$5:$W$5,1))*BA249</f>
        <v>1.4200000000000008E-2</v>
      </c>
      <c r="BC249" s="350">
        <f>INDEX('NOx &amp; CO2'!$T$6:$W$10,MATCH($C249,'NOx &amp; CO2'!$R$6:$R$10,1),MATCH(BC$245,'NOx &amp; CO2'!$T$5:$W$5,1))*BB249</f>
        <v>1.4200000000000008E-2</v>
      </c>
      <c r="BD249" s="350">
        <f>INDEX('NOx &amp; CO2'!$T$6:$W$10,MATCH($C249,'NOx &amp; CO2'!$R$6:$R$10,1),MATCH(BD$245,'NOx &amp; CO2'!$T$5:$W$5,1))*BC249</f>
        <v>1.4200000000000008E-2</v>
      </c>
      <c r="BE249" s="350">
        <f>INDEX('NOx &amp; CO2'!$T$6:$W$10,MATCH($C249,'NOx &amp; CO2'!$R$6:$R$10,1),MATCH(BE$245,'NOx &amp; CO2'!$T$5:$W$5,1))*BD249</f>
        <v>1.4200000000000008E-2</v>
      </c>
      <c r="BF249" s="350">
        <f>INDEX('NOx &amp; CO2'!$T$6:$W$10,MATCH($C249,'NOx &amp; CO2'!$R$6:$R$10,1),MATCH(BF$245,'NOx &amp; CO2'!$T$5:$W$5,1))*BE249</f>
        <v>1.4200000000000008E-2</v>
      </c>
      <c r="BG249" s="350">
        <f>INDEX('NOx &amp; CO2'!$T$6:$W$10,MATCH($C249,'NOx &amp; CO2'!$R$6:$R$10,1),MATCH(BG$245,'NOx &amp; CO2'!$T$5:$W$5,1))*BF249</f>
        <v>1.4200000000000008E-2</v>
      </c>
      <c r="BH249" s="350">
        <f>INDEX('NOx &amp; CO2'!$T$6:$W$10,MATCH($C249,'NOx &amp; CO2'!$R$6:$R$10,1),MATCH(BH$245,'NOx &amp; CO2'!$T$5:$W$5,1))*BG249</f>
        <v>1.4200000000000008E-2</v>
      </c>
      <c r="BI249" s="350">
        <f>INDEX('NOx &amp; CO2'!$T$6:$W$10,MATCH($C249,'NOx &amp; CO2'!$R$6:$R$10,1),MATCH(BI$245,'NOx &amp; CO2'!$T$5:$W$5,1))*BH249</f>
        <v>1.4200000000000008E-2</v>
      </c>
      <c r="BJ249" s="350">
        <f>INDEX('NOx &amp; CO2'!$T$6:$W$10,MATCH($C249,'NOx &amp; CO2'!$R$6:$R$10,1),MATCH(BJ$245,'NOx &amp; CO2'!$T$5:$W$5,1))*BI249</f>
        <v>1.4200000000000008E-2</v>
      </c>
      <c r="BK249" s="350">
        <f>INDEX('NOx &amp; CO2'!$T$6:$W$10,MATCH($C249,'NOx &amp; CO2'!$R$6:$R$10,1),MATCH(BK$245,'NOx &amp; CO2'!$T$5:$W$5,1))*BJ249</f>
        <v>1.4200000000000008E-2</v>
      </c>
      <c r="BL249" s="350">
        <f>INDEX('NOx &amp; CO2'!$T$6:$W$10,MATCH($C249,'NOx &amp; CO2'!$R$6:$R$10,1),MATCH(BL$245,'NOx &amp; CO2'!$T$5:$W$5,1))*BK249</f>
        <v>1.4200000000000008E-2</v>
      </c>
      <c r="BM249" s="350">
        <f>INDEX('NOx &amp; CO2'!$T$6:$W$10,MATCH($C249,'NOx &amp; CO2'!$R$6:$R$10,1),MATCH(BM$245,'NOx &amp; CO2'!$T$5:$W$5,1))*BL249</f>
        <v>1.4200000000000008E-2</v>
      </c>
      <c r="BN249" s="350">
        <f>INDEX('NOx &amp; CO2'!$T$6:$W$10,MATCH($C249,'NOx &amp; CO2'!$R$6:$R$10,1),MATCH(BN$245,'NOx &amp; CO2'!$T$5:$W$5,1))*BM249</f>
        <v>1.4200000000000008E-2</v>
      </c>
      <c r="BO249" s="350">
        <f>INDEX('NOx &amp; CO2'!$T$6:$W$10,MATCH($C249,'NOx &amp; CO2'!$R$6:$R$10,1),MATCH(BO$245,'NOx &amp; CO2'!$T$5:$W$5,1))*BN249</f>
        <v>1.4200000000000008E-2</v>
      </c>
      <c r="BP249" s="350">
        <f>INDEX('NOx &amp; CO2'!$T$6:$W$10,MATCH($C249,'NOx &amp; CO2'!$R$6:$R$10,1),MATCH(BP$245,'NOx &amp; CO2'!$T$5:$W$5,1))*BO249</f>
        <v>1.4200000000000008E-2</v>
      </c>
      <c r="BQ249" s="350">
        <f>INDEX('NOx &amp; CO2'!$T$6:$W$10,MATCH($C249,'NOx &amp; CO2'!$R$6:$R$10,1),MATCH(BQ$245,'NOx &amp; CO2'!$T$5:$W$5,1))*BP249</f>
        <v>1.4200000000000008E-2</v>
      </c>
      <c r="BR249" s="350">
        <f>INDEX('NOx &amp; CO2'!$T$6:$W$10,MATCH($C249,'NOx &amp; CO2'!$R$6:$R$10,1),MATCH(BR$245,'NOx &amp; CO2'!$T$5:$W$5,1))*BQ249</f>
        <v>1.4200000000000008E-2</v>
      </c>
      <c r="BS249" s="350">
        <f>INDEX('NOx &amp; CO2'!$T$6:$W$10,MATCH($C249,'NOx &amp; CO2'!$R$6:$R$10,1),MATCH(BS$245,'NOx &amp; CO2'!$T$5:$W$5,1))*BR249</f>
        <v>1.4200000000000008E-2</v>
      </c>
      <c r="BT249" s="350">
        <f>INDEX('NOx &amp; CO2'!$T$6:$W$10,MATCH($C249,'NOx &amp; CO2'!$R$6:$R$10,1),MATCH(BT$245,'NOx &amp; CO2'!$T$5:$W$5,1))*BS249</f>
        <v>1.4200000000000008E-2</v>
      </c>
      <c r="BU249" s="350">
        <f>INDEX('NOx &amp; CO2'!$T$6:$W$10,MATCH($C249,'NOx &amp; CO2'!$R$6:$R$10,1),MATCH(BU$245,'NOx &amp; CO2'!$T$5:$W$5,1))*BT249</f>
        <v>1.4200000000000008E-2</v>
      </c>
      <c r="BV249" s="350">
        <f>INDEX('NOx &amp; CO2'!$T$6:$W$10,MATCH($C249,'NOx &amp; CO2'!$R$6:$R$10,1),MATCH(BV$245,'NOx &amp; CO2'!$T$5:$W$5,1))*BU249</f>
        <v>1.4200000000000008E-2</v>
      </c>
      <c r="BW249" s="350">
        <f>INDEX('NOx &amp; CO2'!$T$6:$W$10,MATCH($C249,'NOx &amp; CO2'!$R$6:$R$10,1),MATCH(BW$245,'NOx &amp; CO2'!$T$5:$W$5,1))*BV249</f>
        <v>1.4200000000000008E-2</v>
      </c>
      <c r="BX249" s="350">
        <f>INDEX('NOx &amp; CO2'!$T$6:$W$10,MATCH($C249,'NOx &amp; CO2'!$R$6:$R$10,1),MATCH(BX$245,'NOx &amp; CO2'!$T$5:$W$5,1))*BW249</f>
        <v>1.4200000000000008E-2</v>
      </c>
      <c r="BY249" s="350">
        <f>INDEX('NOx &amp; CO2'!$T$6:$W$10,MATCH($C249,'NOx &amp; CO2'!$R$6:$R$10,1),MATCH(BY$245,'NOx &amp; CO2'!$T$5:$W$5,1))*BX249</f>
        <v>1.4200000000000008E-2</v>
      </c>
      <c r="BZ249" s="350">
        <f>INDEX('NOx &amp; CO2'!$T$6:$W$10,MATCH($C249,'NOx &amp; CO2'!$R$6:$R$10,1),MATCH(BZ$245,'NOx &amp; CO2'!$T$5:$W$5,1))*BY249</f>
        <v>1.4200000000000008E-2</v>
      </c>
      <c r="CA249" s="350">
        <f>INDEX('NOx &amp; CO2'!$T$6:$W$10,MATCH($C249,'NOx &amp; CO2'!$R$6:$R$10,1),MATCH(CA$245,'NOx &amp; CO2'!$T$5:$W$5,1))*BZ249</f>
        <v>1.4200000000000008E-2</v>
      </c>
      <c r="CB249" s="350">
        <f>INDEX('NOx &amp; CO2'!$T$6:$W$10,MATCH($C249,'NOx &amp; CO2'!$R$6:$R$10,1),MATCH(CB$245,'NOx &amp; CO2'!$T$5:$W$5,1))*CA249</f>
        <v>1.4200000000000008E-2</v>
      </c>
      <c r="CC249" s="350">
        <f>INDEX('NOx &amp; CO2'!$T$6:$W$10,MATCH($C249,'NOx &amp; CO2'!$R$6:$R$10,1),MATCH(CC$245,'NOx &amp; CO2'!$T$5:$W$5,1))*CB249</f>
        <v>1.4200000000000008E-2</v>
      </c>
      <c r="CD249" s="350">
        <f>INDEX('NOx &amp; CO2'!$T$6:$W$10,MATCH($C249,'NOx &amp; CO2'!$R$6:$R$10,1),MATCH(CD$245,'NOx &amp; CO2'!$T$5:$W$5,1))*CC249</f>
        <v>1.4200000000000008E-2</v>
      </c>
      <c r="CE249" s="350">
        <f>INDEX('NOx &amp; CO2'!$T$6:$W$10,MATCH($C249,'NOx &amp; CO2'!$R$6:$R$10,1),MATCH(CE$245,'NOx &amp; CO2'!$T$5:$W$5,1))*CD249</f>
        <v>1.4200000000000008E-2</v>
      </c>
      <c r="CF249" s="350">
        <f>INDEX('NOx &amp; CO2'!$T$6:$W$10,MATCH($C249,'NOx &amp; CO2'!$R$6:$R$10,1),MATCH(CF$245,'NOx &amp; CO2'!$T$5:$W$5,1))*CE249</f>
        <v>1.4200000000000008E-2</v>
      </c>
      <c r="CG249" s="350">
        <f>INDEX('NOx &amp; CO2'!$T$6:$W$10,MATCH($C249,'NOx &amp; CO2'!$R$6:$R$10,1),MATCH(CG$245,'NOx &amp; CO2'!$T$5:$W$5,1))*CF249</f>
        <v>1.4200000000000008E-2</v>
      </c>
      <c r="CH249" s="350">
        <f>INDEX('NOx &amp; CO2'!$T$6:$W$10,MATCH($C249,'NOx &amp; CO2'!$R$6:$R$10,1),MATCH(CH$245,'NOx &amp; CO2'!$T$5:$W$5,1))*CG249</f>
        <v>1.4200000000000008E-2</v>
      </c>
      <c r="CI249" s="350">
        <f>INDEX('NOx &amp; CO2'!$T$6:$W$10,MATCH($C249,'NOx &amp; CO2'!$R$6:$R$10,1),MATCH(CI$245,'NOx &amp; CO2'!$T$5:$W$5,1))*CH249</f>
        <v>1.4200000000000008E-2</v>
      </c>
      <c r="CJ249" s="350">
        <f>INDEX('NOx &amp; CO2'!$T$6:$W$10,MATCH($C249,'NOx &amp; CO2'!$R$6:$R$10,1),MATCH(CJ$245,'NOx &amp; CO2'!$T$5:$W$5,1))*CI249</f>
        <v>1.4200000000000008E-2</v>
      </c>
      <c r="CK249" s="350">
        <f>INDEX('NOx &amp; CO2'!$T$6:$W$10,MATCH($C249,'NOx &amp; CO2'!$R$6:$R$10,1),MATCH(CK$245,'NOx &amp; CO2'!$T$5:$W$5,1))*CJ249</f>
        <v>1.4200000000000008E-2</v>
      </c>
      <c r="CL249" s="350">
        <f>INDEX('NOx &amp; CO2'!$T$6:$W$10,MATCH($C249,'NOx &amp; CO2'!$R$6:$R$10,1),MATCH(CL$245,'NOx &amp; CO2'!$T$5:$W$5,1))*CK249</f>
        <v>1.4200000000000008E-2</v>
      </c>
      <c r="CM249" s="350">
        <f>INDEX('NOx &amp; CO2'!$T$6:$W$10,MATCH($C249,'NOx &amp; CO2'!$R$6:$R$10,1),MATCH(CM$245,'NOx &amp; CO2'!$T$5:$W$5,1))*CL249</f>
        <v>1.4200000000000008E-2</v>
      </c>
      <c r="CN249" s="350">
        <f>INDEX('NOx &amp; CO2'!$T$6:$W$10,MATCH($C249,'NOx &amp; CO2'!$R$6:$R$10,1),MATCH(CN$245,'NOx &amp; CO2'!$T$5:$W$5,1))*CM249</f>
        <v>1.4200000000000008E-2</v>
      </c>
      <c r="CO249" s="350">
        <f>INDEX('NOx &amp; CO2'!$T$6:$W$10,MATCH($C249,'NOx &amp; CO2'!$R$6:$R$10,1),MATCH(CO$245,'NOx &amp; CO2'!$T$5:$W$5,1))*CN249</f>
        <v>1.4200000000000008E-2</v>
      </c>
      <c r="CP249" s="350">
        <f>INDEX('NOx &amp; CO2'!$T$6:$W$10,MATCH($C249,'NOx &amp; CO2'!$R$6:$R$10,1),MATCH(CP$245,'NOx &amp; CO2'!$T$5:$W$5,1))*CO249</f>
        <v>1.4200000000000008E-2</v>
      </c>
      <c r="CQ249" s="350">
        <f>INDEX('NOx &amp; CO2'!$T$6:$W$10,MATCH($C249,'NOx &amp; CO2'!$R$6:$R$10,1),MATCH(CQ$245,'NOx &amp; CO2'!$T$5:$W$5,1))*CP249</f>
        <v>1.4200000000000008E-2</v>
      </c>
      <c r="CR249" s="350">
        <f>INDEX('NOx &amp; CO2'!$T$6:$W$10,MATCH($C249,'NOx &amp; CO2'!$R$6:$R$10,1),MATCH(CR$245,'NOx &amp; CO2'!$T$5:$W$5,1))*CQ249</f>
        <v>1.4200000000000008E-2</v>
      </c>
      <c r="CS249" s="350">
        <f>INDEX('NOx &amp; CO2'!$T$6:$W$10,MATCH($C249,'NOx &amp; CO2'!$R$6:$R$10,1),MATCH(CS$245,'NOx &amp; CO2'!$T$5:$W$5,1))*CR249</f>
        <v>1.4200000000000008E-2</v>
      </c>
    </row>
    <row r="250" spans="1:97" s="337" customFormat="1" x14ac:dyDescent="0.25">
      <c r="A250" s="337">
        <f t="shared" ref="A250:C250" si="370">A189</f>
        <v>0</v>
      </c>
      <c r="B250" s="337" t="str">
        <f t="shared" si="370"/>
        <v>0 0</v>
      </c>
      <c r="C250" s="344">
        <f t="shared" si="370"/>
        <v>0</v>
      </c>
      <c r="D250" s="350">
        <f>INDEX('NOx &amp; CO2'!$E$6:$I$10,MATCH($C250,'NOx &amp; CO2'!$C$6:$C$10,1),MATCH(D$245,'NOx &amp; CO2'!$E$5:$H$5,1))</f>
        <v>7.17E-2</v>
      </c>
      <c r="E250" s="350">
        <f>INDEX('NOx &amp; CO2'!$T$6:$W$10,MATCH($C250,'NOx &amp; CO2'!$R$6:$R$10,1),MATCH(E$245,'NOx &amp; CO2'!$T$5:$W$5,1))*D250</f>
        <v>6.8558723496039697E-2</v>
      </c>
      <c r="F250" s="350">
        <f>INDEX('NOx &amp; CO2'!$T$6:$W$10,MATCH($C250,'NOx &amp; CO2'!$R$6:$R$10,1),MATCH(F$245,'NOx &amp; CO2'!$T$5:$W$5,1))*E250</f>
        <v>6.5555070675124491E-2</v>
      </c>
      <c r="G250" s="350">
        <f>INDEX('NOx &amp; CO2'!$T$6:$W$10,MATCH($C250,'NOx &amp; CO2'!$R$6:$R$10,1),MATCH(G$245,'NOx &amp; CO2'!$T$5:$W$5,1))*F250</f>
        <v>6.2683012052708514E-2</v>
      </c>
      <c r="H250" s="350">
        <f>INDEX('NOx &amp; CO2'!$T$6:$W$10,MATCH($C250,'NOx &amp; CO2'!$R$6:$R$10,1),MATCH(H$245,'NOx &amp; CO2'!$T$5:$W$5,1))*G250</f>
        <v>5.9936782304331478E-2</v>
      </c>
      <c r="I250" s="350">
        <f>INDEX('NOx &amp; CO2'!$T$6:$W$10,MATCH($C250,'NOx &amp; CO2'!$R$6:$R$10,1),MATCH(I$245,'NOx &amp; CO2'!$T$5:$W$5,1))*H250</f>
        <v>5.7310868692398702E-2</v>
      </c>
      <c r="J250" s="350">
        <f>INDEX('NOx &amp; CO2'!$T$6:$W$10,MATCH($C250,'NOx &amp; CO2'!$R$6:$R$10,1),MATCH(J$245,'NOx &amp; CO2'!$T$5:$W$5,1))*I250</f>
        <v>5.4800000000000008E-2</v>
      </c>
      <c r="K250" s="350">
        <f>INDEX('NOx &amp; CO2'!$T$6:$W$10,MATCH($C250,'NOx &amp; CO2'!$R$6:$R$10,1),MATCH(K$245,'NOx &amp; CO2'!$T$5:$W$5,1))*J250</f>
        <v>5.268069525177068E-2</v>
      </c>
      <c r="L250" s="350">
        <f>INDEX('NOx &amp; CO2'!$T$6:$W$10,MATCH($C250,'NOx &amp; CO2'!$R$6:$R$10,1),MATCH(L$245,'NOx &amp; CO2'!$T$5:$W$5,1))*K250</f>
        <v>5.0643351317699516E-2</v>
      </c>
      <c r="M250" s="350">
        <f>INDEX('NOx &amp; CO2'!$T$6:$W$10,MATCH($C250,'NOx &amp; CO2'!$R$6:$R$10,1),MATCH(M$245,'NOx &amp; CO2'!$T$5:$W$5,1))*L250</f>
        <v>4.8684798490804503E-2</v>
      </c>
      <c r="N250" s="350">
        <f>INDEX('NOx &amp; CO2'!$T$6:$W$10,MATCH($C250,'NOx &amp; CO2'!$R$6:$R$10,1),MATCH(N$245,'NOx &amp; CO2'!$T$5:$W$5,1))*M250</f>
        <v>4.6801989647590088E-2</v>
      </c>
      <c r="O250" s="350">
        <f>INDEX('NOx &amp; CO2'!$T$6:$W$10,MATCH($C250,'NOx &amp; CO2'!$R$6:$R$10,1),MATCH(O$245,'NOx &amp; CO2'!$T$5:$W$5,1))*N250</f>
        <v>4.4991995507321518E-2</v>
      </c>
      <c r="P250" s="350">
        <f>INDEX('NOx &amp; CO2'!$T$6:$W$10,MATCH($C250,'NOx &amp; CO2'!$R$6:$R$10,1),MATCH(P$245,'NOx &amp; CO2'!$T$5:$W$5,1))*O250</f>
        <v>4.3252000074639418E-2</v>
      </c>
      <c r="Q250" s="350">
        <f>INDEX('NOx &amp; CO2'!$T$6:$W$10,MATCH($C250,'NOx &amp; CO2'!$R$6:$R$10,1),MATCH(Q$245,'NOx &amp; CO2'!$T$5:$W$5,1))*P250</f>
        <v>4.1579296258424117E-2</v>
      </c>
      <c r="R250" s="350">
        <f>INDEX('NOx &amp; CO2'!$T$6:$W$10,MATCH($C250,'NOx &amp; CO2'!$R$6:$R$10,1),MATCH(R$245,'NOx &amp; CO2'!$T$5:$W$5,1))*Q250</f>
        <v>3.9971281660093602E-2</v>
      </c>
      <c r="S250" s="350">
        <f>INDEX('NOx &amp; CO2'!$T$6:$W$10,MATCH($C250,'NOx &amp; CO2'!$R$6:$R$10,1),MATCH(S$245,'NOx &amp; CO2'!$T$5:$W$5,1))*R250</f>
        <v>3.8425454524782507E-2</v>
      </c>
      <c r="T250" s="350">
        <f>INDEX('NOx &amp; CO2'!$T$6:$W$10,MATCH($C250,'NOx &amp; CO2'!$R$6:$R$10,1),MATCH(T$245,'NOx &amp; CO2'!$T$5:$W$5,1))*S250</f>
        <v>3.6939409849102912E-2</v>
      </c>
      <c r="U250" s="350">
        <f>INDEX('NOx &amp; CO2'!$T$6:$W$10,MATCH($C250,'NOx &amp; CO2'!$R$6:$R$10,1),MATCH(U$245,'NOx &amp; CO2'!$T$5:$W$5,1))*T250</f>
        <v>3.5510835639431505E-2</v>
      </c>
      <c r="V250" s="350">
        <f>INDEX('NOx &amp; CO2'!$T$6:$W$10,MATCH($C250,'NOx &amp; CO2'!$R$6:$R$10,1),MATCH(V$245,'NOx &amp; CO2'!$T$5:$W$5,1))*U250</f>
        <v>3.4137509314901608E-2</v>
      </c>
      <c r="W250" s="350">
        <f>INDEX('NOx &amp; CO2'!$T$6:$W$10,MATCH($C250,'NOx &amp; CO2'!$R$6:$R$10,1),MATCH(W$245,'NOx &amp; CO2'!$T$5:$W$5,1))*V250</f>
        <v>3.2817294249503907E-2</v>
      </c>
      <c r="X250" s="350">
        <f>INDEX('NOx &amp; CO2'!$T$6:$W$10,MATCH($C250,'NOx &amp; CO2'!$R$6:$R$10,1),MATCH(X$245,'NOx &amp; CO2'!$T$5:$W$5,1))*W250</f>
        <v>3.1548136447916084E-2</v>
      </c>
      <c r="Y250" s="350">
        <f>INDEX('NOx &amp; CO2'!$T$6:$W$10,MATCH($C250,'NOx &amp; CO2'!$R$6:$R$10,1),MATCH(Y$245,'NOx &amp; CO2'!$T$5:$W$5,1))*X250</f>
        <v>3.0328061349889527E-2</v>
      </c>
      <c r="Z250" s="350">
        <f>INDEX('NOx &amp; CO2'!$T$6:$W$10,MATCH($C250,'NOx &amp; CO2'!$R$6:$R$10,1),MATCH(Z$245,'NOx &amp; CO2'!$T$5:$W$5,1))*Y250</f>
        <v>2.9155170758221438E-2</v>
      </c>
      <c r="AA250" s="350">
        <f>INDEX('NOx &amp; CO2'!$T$6:$W$10,MATCH($C250,'NOx &amp; CO2'!$R$6:$R$10,1),MATCH(AA$245,'NOx &amp; CO2'!$T$5:$W$5,1))*Z250</f>
        <v>2.8027639885532835E-2</v>
      </c>
      <c r="AB250" s="350">
        <f>INDEX('NOx &amp; CO2'!$T$6:$W$10,MATCH($C250,'NOx &amp; CO2'!$R$6:$R$10,1),MATCH(AB$245,'NOx &amp; CO2'!$T$5:$W$5,1))*AA250</f>
        <v>2.6943714515257809E-2</v>
      </c>
      <c r="AC250" s="350">
        <f>INDEX('NOx &amp; CO2'!$T$6:$W$10,MATCH($C250,'NOx &amp; CO2'!$R$6:$R$10,1),MATCH(AC$245,'NOx &amp; CO2'!$T$5:$W$5,1))*AB250</f>
        <v>2.5901708272427128E-2</v>
      </c>
      <c r="AD250" s="350">
        <f>INDEX('NOx &amp; CO2'!$T$6:$W$10,MATCH($C250,'NOx &amp; CO2'!$R$6:$R$10,1),MATCH(AD$245,'NOx &amp; CO2'!$T$5:$W$5,1))*AC250</f>
        <v>2.4900000000000019E-2</v>
      </c>
      <c r="AE250" s="350">
        <f>INDEX('NOx &amp; CO2'!$T$6:$W$10,MATCH($C250,'NOx &amp; CO2'!$R$6:$R$10,1),MATCH(AE$245,'NOx &amp; CO2'!$T$5:$W$5,1))*AD250</f>
        <v>2.4210502134589099E-2</v>
      </c>
      <c r="AF250" s="350">
        <f>INDEX('NOx &amp; CO2'!$T$6:$W$10,MATCH($C250,'NOx &amp; CO2'!$R$6:$R$10,1),MATCH(AF$245,'NOx &amp; CO2'!$T$5:$W$5,1))*AE250</f>
        <v>2.3540096932086061E-2</v>
      </c>
      <c r="AG250" s="350">
        <f>INDEX('NOx &amp; CO2'!$T$6:$W$10,MATCH($C250,'NOx &amp; CO2'!$R$6:$R$10,1),MATCH(AG$245,'NOx &amp; CO2'!$T$5:$W$5,1))*AF250</f>
        <v>2.2888255703723031E-2</v>
      </c>
      <c r="AH250" s="350">
        <f>INDEX('NOx &amp; CO2'!$T$6:$W$10,MATCH($C250,'NOx &amp; CO2'!$R$6:$R$10,1),MATCH(AH$245,'NOx &amp; CO2'!$T$5:$W$5,1))*AG250</f>
        <v>2.2254464400482215E-2</v>
      </c>
      <c r="AI250" s="350">
        <f>INDEX('NOx &amp; CO2'!$T$6:$W$10,MATCH($C250,'NOx &amp; CO2'!$R$6:$R$10,1),MATCH(AI$245,'NOx &amp; CO2'!$T$5:$W$5,1))*AH250</f>
        <v>2.1638223207711301E-2</v>
      </c>
      <c r="AJ250" s="350">
        <f>INDEX('NOx &amp; CO2'!$T$6:$W$10,MATCH($C250,'NOx &amp; CO2'!$R$6:$R$10,1),MATCH(AJ$245,'NOx &amp; CO2'!$T$5:$W$5,1))*AI250</f>
        <v>2.1039046150964236E-2</v>
      </c>
      <c r="AK250" s="350">
        <f>INDEX('NOx &amp; CO2'!$T$6:$W$10,MATCH($C250,'NOx &amp; CO2'!$R$6:$R$10,1),MATCH(AK$245,'NOx &amp; CO2'!$T$5:$W$5,1))*AJ250</f>
        <v>2.0456460712756541E-2</v>
      </c>
      <c r="AL250" s="350">
        <f>INDEX('NOx &amp; CO2'!$T$6:$W$10,MATCH($C250,'NOx &amp; CO2'!$R$6:$R$10,1),MATCH(AL$245,'NOx &amp; CO2'!$T$5:$W$5,1))*AK250</f>
        <v>1.9890007459932926E-2</v>
      </c>
      <c r="AM250" s="350">
        <f>INDEX('NOx &amp; CO2'!$T$6:$W$10,MATCH($C250,'NOx &amp; CO2'!$R$6:$R$10,1),MATCH(AM$245,'NOx &amp; CO2'!$T$5:$W$5,1))*AL250</f>
        <v>1.9339239681353367E-2</v>
      </c>
      <c r="AN250" s="350">
        <f>INDEX('NOx &amp; CO2'!$T$6:$W$10,MATCH($C250,'NOx &amp; CO2'!$R$6:$R$10,1),MATCH(AN$245,'NOx &amp; CO2'!$T$5:$W$5,1))*AM250</f>
        <v>1.8803723035611869E-2</v>
      </c>
      <c r="AO250" s="350">
        <f>INDEX('NOx &amp; CO2'!$T$6:$W$10,MATCH($C250,'NOx &amp; CO2'!$R$6:$R$10,1),MATCH(AO$245,'NOx &amp; CO2'!$T$5:$W$5,1))*AN250</f>
        <v>1.8283035208510164E-2</v>
      </c>
      <c r="AP250" s="350">
        <f>INDEX('NOx &amp; CO2'!$T$6:$W$10,MATCH($C250,'NOx &amp; CO2'!$R$6:$R$10,1),MATCH(AP$245,'NOx &amp; CO2'!$T$5:$W$5,1))*AO250</f>
        <v>1.777676558001617E-2</v>
      </c>
      <c r="AQ250" s="350">
        <f>INDEX('NOx &amp; CO2'!$T$6:$W$10,MATCH($C250,'NOx &amp; CO2'!$R$6:$R$10,1),MATCH(AQ$245,'NOx &amp; CO2'!$T$5:$W$5,1))*AP250</f>
        <v>1.7284514900444626E-2</v>
      </c>
      <c r="AR250" s="350">
        <f>INDEX('NOx &amp; CO2'!$T$6:$W$10,MATCH($C250,'NOx &amp; CO2'!$R$6:$R$10,1),MATCH(AR$245,'NOx &amp; CO2'!$T$5:$W$5,1))*AQ250</f>
        <v>1.6805894975604474E-2</v>
      </c>
      <c r="AS250" s="350">
        <f>INDEX('NOx &amp; CO2'!$T$6:$W$10,MATCH($C250,'NOx &amp; CO2'!$R$6:$R$10,1),MATCH(AS$245,'NOx &amp; CO2'!$T$5:$W$5,1))*AR250</f>
        <v>1.6340528360664741E-2</v>
      </c>
      <c r="AT250" s="350">
        <f>INDEX('NOx &amp; CO2'!$T$6:$W$10,MATCH($C250,'NOx &amp; CO2'!$R$6:$R$10,1),MATCH(AT$245,'NOx &amp; CO2'!$T$5:$W$5,1))*AS250</f>
        <v>1.5888048062497474E-2</v>
      </c>
      <c r="AU250" s="350">
        <f>INDEX('NOx &amp; CO2'!$T$6:$W$10,MATCH($C250,'NOx &amp; CO2'!$R$6:$R$10,1),MATCH(AU$245,'NOx &amp; CO2'!$T$5:$W$5,1))*AT250</f>
        <v>1.5448097250263013E-2</v>
      </c>
      <c r="AV250" s="350">
        <f>INDEX('NOx &amp; CO2'!$T$6:$W$10,MATCH($C250,'NOx &amp; CO2'!$R$6:$R$10,1),MATCH(AV$245,'NOx &amp; CO2'!$T$5:$W$5,1))*AU250</f>
        <v>1.5020328974009333E-2</v>
      </c>
      <c r="AW250" s="350">
        <f>INDEX('NOx &amp; CO2'!$T$6:$W$10,MATCH($C250,'NOx &amp; CO2'!$R$6:$R$10,1),MATCH(AW$245,'NOx &amp; CO2'!$T$5:$W$5,1))*AV250</f>
        <v>1.4604405891063581E-2</v>
      </c>
      <c r="AX250" s="350">
        <f>INDEX('NOx &amp; CO2'!$T$6:$W$10,MATCH($C250,'NOx &amp; CO2'!$R$6:$R$10,1),MATCH(AX$245,'NOx &amp; CO2'!$T$5:$W$5,1))*AW250</f>
        <v>1.4200000000000008E-2</v>
      </c>
      <c r="AY250" s="350">
        <f>INDEX('NOx &amp; CO2'!$T$6:$W$10,MATCH($C250,'NOx &amp; CO2'!$R$6:$R$10,1),MATCH(AY$245,'NOx &amp; CO2'!$T$5:$W$5,1))*AX250</f>
        <v>1.4200000000000008E-2</v>
      </c>
      <c r="AZ250" s="350">
        <f>INDEX('NOx &amp; CO2'!$T$6:$W$10,MATCH($C250,'NOx &amp; CO2'!$R$6:$R$10,1),MATCH(AZ$245,'NOx &amp; CO2'!$T$5:$W$5,1))*AY250</f>
        <v>1.4200000000000008E-2</v>
      </c>
      <c r="BA250" s="350">
        <f>INDEX('NOx &amp; CO2'!$T$6:$W$10,MATCH($C250,'NOx &amp; CO2'!$R$6:$R$10,1),MATCH(BA$245,'NOx &amp; CO2'!$T$5:$W$5,1))*AZ250</f>
        <v>1.4200000000000008E-2</v>
      </c>
      <c r="BB250" s="350">
        <f>INDEX('NOx &amp; CO2'!$T$6:$W$10,MATCH($C250,'NOx &amp; CO2'!$R$6:$R$10,1),MATCH(BB$245,'NOx &amp; CO2'!$T$5:$W$5,1))*BA250</f>
        <v>1.4200000000000008E-2</v>
      </c>
      <c r="BC250" s="350">
        <f>INDEX('NOx &amp; CO2'!$T$6:$W$10,MATCH($C250,'NOx &amp; CO2'!$R$6:$R$10,1),MATCH(BC$245,'NOx &amp; CO2'!$T$5:$W$5,1))*BB250</f>
        <v>1.4200000000000008E-2</v>
      </c>
      <c r="BD250" s="350">
        <f>INDEX('NOx &amp; CO2'!$T$6:$W$10,MATCH($C250,'NOx &amp; CO2'!$R$6:$R$10,1),MATCH(BD$245,'NOx &amp; CO2'!$T$5:$W$5,1))*BC250</f>
        <v>1.4200000000000008E-2</v>
      </c>
      <c r="BE250" s="350">
        <f>INDEX('NOx &amp; CO2'!$T$6:$W$10,MATCH($C250,'NOx &amp; CO2'!$R$6:$R$10,1),MATCH(BE$245,'NOx &amp; CO2'!$T$5:$W$5,1))*BD250</f>
        <v>1.4200000000000008E-2</v>
      </c>
      <c r="BF250" s="350">
        <f>INDEX('NOx &amp; CO2'!$T$6:$W$10,MATCH($C250,'NOx &amp; CO2'!$R$6:$R$10,1),MATCH(BF$245,'NOx &amp; CO2'!$T$5:$W$5,1))*BE250</f>
        <v>1.4200000000000008E-2</v>
      </c>
      <c r="BG250" s="350">
        <f>INDEX('NOx &amp; CO2'!$T$6:$W$10,MATCH($C250,'NOx &amp; CO2'!$R$6:$R$10,1),MATCH(BG$245,'NOx &amp; CO2'!$T$5:$W$5,1))*BF250</f>
        <v>1.4200000000000008E-2</v>
      </c>
      <c r="BH250" s="350">
        <f>INDEX('NOx &amp; CO2'!$T$6:$W$10,MATCH($C250,'NOx &amp; CO2'!$R$6:$R$10,1),MATCH(BH$245,'NOx &amp; CO2'!$T$5:$W$5,1))*BG250</f>
        <v>1.4200000000000008E-2</v>
      </c>
      <c r="BI250" s="350">
        <f>INDEX('NOx &amp; CO2'!$T$6:$W$10,MATCH($C250,'NOx &amp; CO2'!$R$6:$R$10,1),MATCH(BI$245,'NOx &amp; CO2'!$T$5:$W$5,1))*BH250</f>
        <v>1.4200000000000008E-2</v>
      </c>
      <c r="BJ250" s="350">
        <f>INDEX('NOx &amp; CO2'!$T$6:$W$10,MATCH($C250,'NOx &amp; CO2'!$R$6:$R$10,1),MATCH(BJ$245,'NOx &amp; CO2'!$T$5:$W$5,1))*BI250</f>
        <v>1.4200000000000008E-2</v>
      </c>
      <c r="BK250" s="350">
        <f>INDEX('NOx &amp; CO2'!$T$6:$W$10,MATCH($C250,'NOx &amp; CO2'!$R$6:$R$10,1),MATCH(BK$245,'NOx &amp; CO2'!$T$5:$W$5,1))*BJ250</f>
        <v>1.4200000000000008E-2</v>
      </c>
      <c r="BL250" s="350">
        <f>INDEX('NOx &amp; CO2'!$T$6:$W$10,MATCH($C250,'NOx &amp; CO2'!$R$6:$R$10,1),MATCH(BL$245,'NOx &amp; CO2'!$T$5:$W$5,1))*BK250</f>
        <v>1.4200000000000008E-2</v>
      </c>
      <c r="BM250" s="350">
        <f>INDEX('NOx &amp; CO2'!$T$6:$W$10,MATCH($C250,'NOx &amp; CO2'!$R$6:$R$10,1),MATCH(BM$245,'NOx &amp; CO2'!$T$5:$W$5,1))*BL250</f>
        <v>1.4200000000000008E-2</v>
      </c>
      <c r="BN250" s="350">
        <f>INDEX('NOx &amp; CO2'!$T$6:$W$10,MATCH($C250,'NOx &amp; CO2'!$R$6:$R$10,1),MATCH(BN$245,'NOx &amp; CO2'!$T$5:$W$5,1))*BM250</f>
        <v>1.4200000000000008E-2</v>
      </c>
      <c r="BO250" s="350">
        <f>INDEX('NOx &amp; CO2'!$T$6:$W$10,MATCH($C250,'NOx &amp; CO2'!$R$6:$R$10,1),MATCH(BO$245,'NOx &amp; CO2'!$T$5:$W$5,1))*BN250</f>
        <v>1.4200000000000008E-2</v>
      </c>
      <c r="BP250" s="350">
        <f>INDEX('NOx &amp; CO2'!$T$6:$W$10,MATCH($C250,'NOx &amp; CO2'!$R$6:$R$10,1),MATCH(BP$245,'NOx &amp; CO2'!$T$5:$W$5,1))*BO250</f>
        <v>1.4200000000000008E-2</v>
      </c>
      <c r="BQ250" s="350">
        <f>INDEX('NOx &amp; CO2'!$T$6:$W$10,MATCH($C250,'NOx &amp; CO2'!$R$6:$R$10,1),MATCH(BQ$245,'NOx &amp; CO2'!$T$5:$W$5,1))*BP250</f>
        <v>1.4200000000000008E-2</v>
      </c>
      <c r="BR250" s="350">
        <f>INDEX('NOx &amp; CO2'!$T$6:$W$10,MATCH($C250,'NOx &amp; CO2'!$R$6:$R$10,1),MATCH(BR$245,'NOx &amp; CO2'!$T$5:$W$5,1))*BQ250</f>
        <v>1.4200000000000008E-2</v>
      </c>
      <c r="BS250" s="350">
        <f>INDEX('NOx &amp; CO2'!$T$6:$W$10,MATCH($C250,'NOx &amp; CO2'!$R$6:$R$10,1),MATCH(BS$245,'NOx &amp; CO2'!$T$5:$W$5,1))*BR250</f>
        <v>1.4200000000000008E-2</v>
      </c>
      <c r="BT250" s="350">
        <f>INDEX('NOx &amp; CO2'!$T$6:$W$10,MATCH($C250,'NOx &amp; CO2'!$R$6:$R$10,1),MATCH(BT$245,'NOx &amp; CO2'!$T$5:$W$5,1))*BS250</f>
        <v>1.4200000000000008E-2</v>
      </c>
      <c r="BU250" s="350">
        <f>INDEX('NOx &amp; CO2'!$T$6:$W$10,MATCH($C250,'NOx &amp; CO2'!$R$6:$R$10,1),MATCH(BU$245,'NOx &amp; CO2'!$T$5:$W$5,1))*BT250</f>
        <v>1.4200000000000008E-2</v>
      </c>
      <c r="BV250" s="350">
        <f>INDEX('NOx &amp; CO2'!$T$6:$W$10,MATCH($C250,'NOx &amp; CO2'!$R$6:$R$10,1),MATCH(BV$245,'NOx &amp; CO2'!$T$5:$W$5,1))*BU250</f>
        <v>1.4200000000000008E-2</v>
      </c>
      <c r="BW250" s="350">
        <f>INDEX('NOx &amp; CO2'!$T$6:$W$10,MATCH($C250,'NOx &amp; CO2'!$R$6:$R$10,1),MATCH(BW$245,'NOx &amp; CO2'!$T$5:$W$5,1))*BV250</f>
        <v>1.4200000000000008E-2</v>
      </c>
      <c r="BX250" s="350">
        <f>INDEX('NOx &amp; CO2'!$T$6:$W$10,MATCH($C250,'NOx &amp; CO2'!$R$6:$R$10,1),MATCH(BX$245,'NOx &amp; CO2'!$T$5:$W$5,1))*BW250</f>
        <v>1.4200000000000008E-2</v>
      </c>
      <c r="BY250" s="350">
        <f>INDEX('NOx &amp; CO2'!$T$6:$W$10,MATCH($C250,'NOx &amp; CO2'!$R$6:$R$10,1),MATCH(BY$245,'NOx &amp; CO2'!$T$5:$W$5,1))*BX250</f>
        <v>1.4200000000000008E-2</v>
      </c>
      <c r="BZ250" s="350">
        <f>INDEX('NOx &amp; CO2'!$T$6:$W$10,MATCH($C250,'NOx &amp; CO2'!$R$6:$R$10,1),MATCH(BZ$245,'NOx &amp; CO2'!$T$5:$W$5,1))*BY250</f>
        <v>1.4200000000000008E-2</v>
      </c>
      <c r="CA250" s="350">
        <f>INDEX('NOx &amp; CO2'!$T$6:$W$10,MATCH($C250,'NOx &amp; CO2'!$R$6:$R$10,1),MATCH(CA$245,'NOx &amp; CO2'!$T$5:$W$5,1))*BZ250</f>
        <v>1.4200000000000008E-2</v>
      </c>
      <c r="CB250" s="350">
        <f>INDEX('NOx &amp; CO2'!$T$6:$W$10,MATCH($C250,'NOx &amp; CO2'!$R$6:$R$10,1),MATCH(CB$245,'NOx &amp; CO2'!$T$5:$W$5,1))*CA250</f>
        <v>1.4200000000000008E-2</v>
      </c>
      <c r="CC250" s="350">
        <f>INDEX('NOx &amp; CO2'!$T$6:$W$10,MATCH($C250,'NOx &amp; CO2'!$R$6:$R$10,1),MATCH(CC$245,'NOx &amp; CO2'!$T$5:$W$5,1))*CB250</f>
        <v>1.4200000000000008E-2</v>
      </c>
      <c r="CD250" s="350">
        <f>INDEX('NOx &amp; CO2'!$T$6:$W$10,MATCH($C250,'NOx &amp; CO2'!$R$6:$R$10,1),MATCH(CD$245,'NOx &amp; CO2'!$T$5:$W$5,1))*CC250</f>
        <v>1.4200000000000008E-2</v>
      </c>
      <c r="CE250" s="350">
        <f>INDEX('NOx &amp; CO2'!$T$6:$W$10,MATCH($C250,'NOx &amp; CO2'!$R$6:$R$10,1),MATCH(CE$245,'NOx &amp; CO2'!$T$5:$W$5,1))*CD250</f>
        <v>1.4200000000000008E-2</v>
      </c>
      <c r="CF250" s="350">
        <f>INDEX('NOx &amp; CO2'!$T$6:$W$10,MATCH($C250,'NOx &amp; CO2'!$R$6:$R$10,1),MATCH(CF$245,'NOx &amp; CO2'!$T$5:$W$5,1))*CE250</f>
        <v>1.4200000000000008E-2</v>
      </c>
      <c r="CG250" s="350">
        <f>INDEX('NOx &amp; CO2'!$T$6:$W$10,MATCH($C250,'NOx &amp; CO2'!$R$6:$R$10,1),MATCH(CG$245,'NOx &amp; CO2'!$T$5:$W$5,1))*CF250</f>
        <v>1.4200000000000008E-2</v>
      </c>
      <c r="CH250" s="350">
        <f>INDEX('NOx &amp; CO2'!$T$6:$W$10,MATCH($C250,'NOx &amp; CO2'!$R$6:$R$10,1),MATCH(CH$245,'NOx &amp; CO2'!$T$5:$W$5,1))*CG250</f>
        <v>1.4200000000000008E-2</v>
      </c>
      <c r="CI250" s="350">
        <f>INDEX('NOx &amp; CO2'!$T$6:$W$10,MATCH($C250,'NOx &amp; CO2'!$R$6:$R$10,1),MATCH(CI$245,'NOx &amp; CO2'!$T$5:$W$5,1))*CH250</f>
        <v>1.4200000000000008E-2</v>
      </c>
      <c r="CJ250" s="350">
        <f>INDEX('NOx &amp; CO2'!$T$6:$W$10,MATCH($C250,'NOx &amp; CO2'!$R$6:$R$10,1),MATCH(CJ$245,'NOx &amp; CO2'!$T$5:$W$5,1))*CI250</f>
        <v>1.4200000000000008E-2</v>
      </c>
      <c r="CK250" s="350">
        <f>INDEX('NOx &amp; CO2'!$T$6:$W$10,MATCH($C250,'NOx &amp; CO2'!$R$6:$R$10,1),MATCH(CK$245,'NOx &amp; CO2'!$T$5:$W$5,1))*CJ250</f>
        <v>1.4200000000000008E-2</v>
      </c>
      <c r="CL250" s="350">
        <f>INDEX('NOx &amp; CO2'!$T$6:$W$10,MATCH($C250,'NOx &amp; CO2'!$R$6:$R$10,1),MATCH(CL$245,'NOx &amp; CO2'!$T$5:$W$5,1))*CK250</f>
        <v>1.4200000000000008E-2</v>
      </c>
      <c r="CM250" s="350">
        <f>INDEX('NOx &amp; CO2'!$T$6:$W$10,MATCH($C250,'NOx &amp; CO2'!$R$6:$R$10,1),MATCH(CM$245,'NOx &amp; CO2'!$T$5:$W$5,1))*CL250</f>
        <v>1.4200000000000008E-2</v>
      </c>
      <c r="CN250" s="350">
        <f>INDEX('NOx &amp; CO2'!$T$6:$W$10,MATCH($C250,'NOx &amp; CO2'!$R$6:$R$10,1),MATCH(CN$245,'NOx &amp; CO2'!$T$5:$W$5,1))*CM250</f>
        <v>1.4200000000000008E-2</v>
      </c>
      <c r="CO250" s="350">
        <f>INDEX('NOx &amp; CO2'!$T$6:$W$10,MATCH($C250,'NOx &amp; CO2'!$R$6:$R$10,1),MATCH(CO$245,'NOx &amp; CO2'!$T$5:$W$5,1))*CN250</f>
        <v>1.4200000000000008E-2</v>
      </c>
      <c r="CP250" s="350">
        <f>INDEX('NOx &amp; CO2'!$T$6:$W$10,MATCH($C250,'NOx &amp; CO2'!$R$6:$R$10,1),MATCH(CP$245,'NOx &amp; CO2'!$T$5:$W$5,1))*CO250</f>
        <v>1.4200000000000008E-2</v>
      </c>
      <c r="CQ250" s="350">
        <f>INDEX('NOx &amp; CO2'!$T$6:$W$10,MATCH($C250,'NOx &amp; CO2'!$R$6:$R$10,1),MATCH(CQ$245,'NOx &amp; CO2'!$T$5:$W$5,1))*CP250</f>
        <v>1.4200000000000008E-2</v>
      </c>
      <c r="CR250" s="350">
        <f>INDEX('NOx &amp; CO2'!$T$6:$W$10,MATCH($C250,'NOx &amp; CO2'!$R$6:$R$10,1),MATCH(CR$245,'NOx &amp; CO2'!$T$5:$W$5,1))*CQ250</f>
        <v>1.4200000000000008E-2</v>
      </c>
      <c r="CS250" s="350">
        <f>INDEX('NOx &amp; CO2'!$T$6:$W$10,MATCH($C250,'NOx &amp; CO2'!$R$6:$R$10,1),MATCH(CS$245,'NOx &amp; CO2'!$T$5:$W$5,1))*CR250</f>
        <v>1.4200000000000008E-2</v>
      </c>
    </row>
    <row r="251" spans="1:97" s="337" customFormat="1" x14ac:dyDescent="0.25">
      <c r="A251" s="337">
        <f t="shared" ref="A251:C251" si="371">A190</f>
        <v>0</v>
      </c>
      <c r="B251" s="337" t="str">
        <f t="shared" si="371"/>
        <v>0 0</v>
      </c>
      <c r="C251" s="344">
        <f t="shared" si="371"/>
        <v>0</v>
      </c>
      <c r="D251" s="350">
        <f>INDEX('NOx &amp; CO2'!$E$6:$I$10,MATCH($C251,'NOx &amp; CO2'!$C$6:$C$10,1),MATCH(D$245,'NOx &amp; CO2'!$E$5:$H$5,1))</f>
        <v>7.17E-2</v>
      </c>
      <c r="E251" s="350">
        <f>INDEX('NOx &amp; CO2'!$T$6:$W$10,MATCH($C251,'NOx &amp; CO2'!$R$6:$R$10,1),MATCH(E$245,'NOx &amp; CO2'!$T$5:$W$5,1))*D251</f>
        <v>6.8558723496039697E-2</v>
      </c>
      <c r="F251" s="350">
        <f>INDEX('NOx &amp; CO2'!$T$6:$W$10,MATCH($C251,'NOx &amp; CO2'!$R$6:$R$10,1),MATCH(F$245,'NOx &amp; CO2'!$T$5:$W$5,1))*E251</f>
        <v>6.5555070675124491E-2</v>
      </c>
      <c r="G251" s="350">
        <f>INDEX('NOx &amp; CO2'!$T$6:$W$10,MATCH($C251,'NOx &amp; CO2'!$R$6:$R$10,1),MATCH(G$245,'NOx &amp; CO2'!$T$5:$W$5,1))*F251</f>
        <v>6.2683012052708514E-2</v>
      </c>
      <c r="H251" s="350">
        <f>INDEX('NOx &amp; CO2'!$T$6:$W$10,MATCH($C251,'NOx &amp; CO2'!$R$6:$R$10,1),MATCH(H$245,'NOx &amp; CO2'!$T$5:$W$5,1))*G251</f>
        <v>5.9936782304331478E-2</v>
      </c>
      <c r="I251" s="350">
        <f>INDEX('NOx &amp; CO2'!$T$6:$W$10,MATCH($C251,'NOx &amp; CO2'!$R$6:$R$10,1),MATCH(I$245,'NOx &amp; CO2'!$T$5:$W$5,1))*H251</f>
        <v>5.7310868692398702E-2</v>
      </c>
      <c r="J251" s="350">
        <f>INDEX('NOx &amp; CO2'!$T$6:$W$10,MATCH($C251,'NOx &amp; CO2'!$R$6:$R$10,1),MATCH(J$245,'NOx &amp; CO2'!$T$5:$W$5,1))*I251</f>
        <v>5.4800000000000008E-2</v>
      </c>
      <c r="K251" s="350">
        <f>INDEX('NOx &amp; CO2'!$T$6:$W$10,MATCH($C251,'NOx &amp; CO2'!$R$6:$R$10,1),MATCH(K$245,'NOx &amp; CO2'!$T$5:$W$5,1))*J251</f>
        <v>5.268069525177068E-2</v>
      </c>
      <c r="L251" s="350">
        <f>INDEX('NOx &amp; CO2'!$T$6:$W$10,MATCH($C251,'NOx &amp; CO2'!$R$6:$R$10,1),MATCH(L$245,'NOx &amp; CO2'!$T$5:$W$5,1))*K251</f>
        <v>5.0643351317699516E-2</v>
      </c>
      <c r="M251" s="350">
        <f>INDEX('NOx &amp; CO2'!$T$6:$W$10,MATCH($C251,'NOx &amp; CO2'!$R$6:$R$10,1),MATCH(M$245,'NOx &amp; CO2'!$T$5:$W$5,1))*L251</f>
        <v>4.8684798490804503E-2</v>
      </c>
      <c r="N251" s="350">
        <f>INDEX('NOx &amp; CO2'!$T$6:$W$10,MATCH($C251,'NOx &amp; CO2'!$R$6:$R$10,1),MATCH(N$245,'NOx &amp; CO2'!$T$5:$W$5,1))*M251</f>
        <v>4.6801989647590088E-2</v>
      </c>
      <c r="O251" s="350">
        <f>INDEX('NOx &amp; CO2'!$T$6:$W$10,MATCH($C251,'NOx &amp; CO2'!$R$6:$R$10,1),MATCH(O$245,'NOx &amp; CO2'!$T$5:$W$5,1))*N251</f>
        <v>4.4991995507321518E-2</v>
      </c>
      <c r="P251" s="350">
        <f>INDEX('NOx &amp; CO2'!$T$6:$W$10,MATCH($C251,'NOx &amp; CO2'!$R$6:$R$10,1),MATCH(P$245,'NOx &amp; CO2'!$T$5:$W$5,1))*O251</f>
        <v>4.3252000074639418E-2</v>
      </c>
      <c r="Q251" s="350">
        <f>INDEX('NOx &amp; CO2'!$T$6:$W$10,MATCH($C251,'NOx &amp; CO2'!$R$6:$R$10,1),MATCH(Q$245,'NOx &amp; CO2'!$T$5:$W$5,1))*P251</f>
        <v>4.1579296258424117E-2</v>
      </c>
      <c r="R251" s="350">
        <f>INDEX('NOx &amp; CO2'!$T$6:$W$10,MATCH($C251,'NOx &amp; CO2'!$R$6:$R$10,1),MATCH(R$245,'NOx &amp; CO2'!$T$5:$W$5,1))*Q251</f>
        <v>3.9971281660093602E-2</v>
      </c>
      <c r="S251" s="350">
        <f>INDEX('NOx &amp; CO2'!$T$6:$W$10,MATCH($C251,'NOx &amp; CO2'!$R$6:$R$10,1),MATCH(S$245,'NOx &amp; CO2'!$T$5:$W$5,1))*R251</f>
        <v>3.8425454524782507E-2</v>
      </c>
      <c r="T251" s="350">
        <f>INDEX('NOx &amp; CO2'!$T$6:$W$10,MATCH($C251,'NOx &amp; CO2'!$R$6:$R$10,1),MATCH(T$245,'NOx &amp; CO2'!$T$5:$W$5,1))*S251</f>
        <v>3.6939409849102912E-2</v>
      </c>
      <c r="U251" s="350">
        <f>INDEX('NOx &amp; CO2'!$T$6:$W$10,MATCH($C251,'NOx &amp; CO2'!$R$6:$R$10,1),MATCH(U$245,'NOx &amp; CO2'!$T$5:$W$5,1))*T251</f>
        <v>3.5510835639431505E-2</v>
      </c>
      <c r="V251" s="350">
        <f>INDEX('NOx &amp; CO2'!$T$6:$W$10,MATCH($C251,'NOx &amp; CO2'!$R$6:$R$10,1),MATCH(V$245,'NOx &amp; CO2'!$T$5:$W$5,1))*U251</f>
        <v>3.4137509314901608E-2</v>
      </c>
      <c r="W251" s="350">
        <f>INDEX('NOx &amp; CO2'!$T$6:$W$10,MATCH($C251,'NOx &amp; CO2'!$R$6:$R$10,1),MATCH(W$245,'NOx &amp; CO2'!$T$5:$W$5,1))*V251</f>
        <v>3.2817294249503907E-2</v>
      </c>
      <c r="X251" s="350">
        <f>INDEX('NOx &amp; CO2'!$T$6:$W$10,MATCH($C251,'NOx &amp; CO2'!$R$6:$R$10,1),MATCH(X$245,'NOx &amp; CO2'!$T$5:$W$5,1))*W251</f>
        <v>3.1548136447916084E-2</v>
      </c>
      <c r="Y251" s="350">
        <f>INDEX('NOx &amp; CO2'!$T$6:$W$10,MATCH($C251,'NOx &amp; CO2'!$R$6:$R$10,1),MATCH(Y$245,'NOx &amp; CO2'!$T$5:$W$5,1))*X251</f>
        <v>3.0328061349889527E-2</v>
      </c>
      <c r="Z251" s="350">
        <f>INDEX('NOx &amp; CO2'!$T$6:$W$10,MATCH($C251,'NOx &amp; CO2'!$R$6:$R$10,1),MATCH(Z$245,'NOx &amp; CO2'!$T$5:$W$5,1))*Y251</f>
        <v>2.9155170758221438E-2</v>
      </c>
      <c r="AA251" s="350">
        <f>INDEX('NOx &amp; CO2'!$T$6:$W$10,MATCH($C251,'NOx &amp; CO2'!$R$6:$R$10,1),MATCH(AA$245,'NOx &amp; CO2'!$T$5:$W$5,1))*Z251</f>
        <v>2.8027639885532835E-2</v>
      </c>
      <c r="AB251" s="350">
        <f>INDEX('NOx &amp; CO2'!$T$6:$W$10,MATCH($C251,'NOx &amp; CO2'!$R$6:$R$10,1),MATCH(AB$245,'NOx &amp; CO2'!$T$5:$W$5,1))*AA251</f>
        <v>2.6943714515257809E-2</v>
      </c>
      <c r="AC251" s="350">
        <f>INDEX('NOx &amp; CO2'!$T$6:$W$10,MATCH($C251,'NOx &amp; CO2'!$R$6:$R$10,1),MATCH(AC$245,'NOx &amp; CO2'!$T$5:$W$5,1))*AB251</f>
        <v>2.5901708272427128E-2</v>
      </c>
      <c r="AD251" s="350">
        <f>INDEX('NOx &amp; CO2'!$T$6:$W$10,MATCH($C251,'NOx &amp; CO2'!$R$6:$R$10,1),MATCH(AD$245,'NOx &amp; CO2'!$T$5:$W$5,1))*AC251</f>
        <v>2.4900000000000019E-2</v>
      </c>
      <c r="AE251" s="350">
        <f>INDEX('NOx &amp; CO2'!$T$6:$W$10,MATCH($C251,'NOx &amp; CO2'!$R$6:$R$10,1),MATCH(AE$245,'NOx &amp; CO2'!$T$5:$W$5,1))*AD251</f>
        <v>2.4210502134589099E-2</v>
      </c>
      <c r="AF251" s="350">
        <f>INDEX('NOx &amp; CO2'!$T$6:$W$10,MATCH($C251,'NOx &amp; CO2'!$R$6:$R$10,1),MATCH(AF$245,'NOx &amp; CO2'!$T$5:$W$5,1))*AE251</f>
        <v>2.3540096932086061E-2</v>
      </c>
      <c r="AG251" s="350">
        <f>INDEX('NOx &amp; CO2'!$T$6:$W$10,MATCH($C251,'NOx &amp; CO2'!$R$6:$R$10,1),MATCH(AG$245,'NOx &amp; CO2'!$T$5:$W$5,1))*AF251</f>
        <v>2.2888255703723031E-2</v>
      </c>
      <c r="AH251" s="350">
        <f>INDEX('NOx &amp; CO2'!$T$6:$W$10,MATCH($C251,'NOx &amp; CO2'!$R$6:$R$10,1),MATCH(AH$245,'NOx &amp; CO2'!$T$5:$W$5,1))*AG251</f>
        <v>2.2254464400482215E-2</v>
      </c>
      <c r="AI251" s="350">
        <f>INDEX('NOx &amp; CO2'!$T$6:$W$10,MATCH($C251,'NOx &amp; CO2'!$R$6:$R$10,1),MATCH(AI$245,'NOx &amp; CO2'!$T$5:$W$5,1))*AH251</f>
        <v>2.1638223207711301E-2</v>
      </c>
      <c r="AJ251" s="350">
        <f>INDEX('NOx &amp; CO2'!$T$6:$W$10,MATCH($C251,'NOx &amp; CO2'!$R$6:$R$10,1),MATCH(AJ$245,'NOx &amp; CO2'!$T$5:$W$5,1))*AI251</f>
        <v>2.1039046150964236E-2</v>
      </c>
      <c r="AK251" s="350">
        <f>INDEX('NOx &amp; CO2'!$T$6:$W$10,MATCH($C251,'NOx &amp; CO2'!$R$6:$R$10,1),MATCH(AK$245,'NOx &amp; CO2'!$T$5:$W$5,1))*AJ251</f>
        <v>2.0456460712756541E-2</v>
      </c>
      <c r="AL251" s="350">
        <f>INDEX('NOx &amp; CO2'!$T$6:$W$10,MATCH($C251,'NOx &amp; CO2'!$R$6:$R$10,1),MATCH(AL$245,'NOx &amp; CO2'!$T$5:$W$5,1))*AK251</f>
        <v>1.9890007459932926E-2</v>
      </c>
      <c r="AM251" s="350">
        <f>INDEX('NOx &amp; CO2'!$T$6:$W$10,MATCH($C251,'NOx &amp; CO2'!$R$6:$R$10,1),MATCH(AM$245,'NOx &amp; CO2'!$T$5:$W$5,1))*AL251</f>
        <v>1.9339239681353367E-2</v>
      </c>
      <c r="AN251" s="350">
        <f>INDEX('NOx &amp; CO2'!$T$6:$W$10,MATCH($C251,'NOx &amp; CO2'!$R$6:$R$10,1),MATCH(AN$245,'NOx &amp; CO2'!$T$5:$W$5,1))*AM251</f>
        <v>1.8803723035611869E-2</v>
      </c>
      <c r="AO251" s="350">
        <f>INDEX('NOx &amp; CO2'!$T$6:$W$10,MATCH($C251,'NOx &amp; CO2'!$R$6:$R$10,1),MATCH(AO$245,'NOx &amp; CO2'!$T$5:$W$5,1))*AN251</f>
        <v>1.8283035208510164E-2</v>
      </c>
      <c r="AP251" s="350">
        <f>INDEX('NOx &amp; CO2'!$T$6:$W$10,MATCH($C251,'NOx &amp; CO2'!$R$6:$R$10,1),MATCH(AP$245,'NOx &amp; CO2'!$T$5:$W$5,1))*AO251</f>
        <v>1.777676558001617E-2</v>
      </c>
      <c r="AQ251" s="350">
        <f>INDEX('NOx &amp; CO2'!$T$6:$W$10,MATCH($C251,'NOx &amp; CO2'!$R$6:$R$10,1),MATCH(AQ$245,'NOx &amp; CO2'!$T$5:$W$5,1))*AP251</f>
        <v>1.7284514900444626E-2</v>
      </c>
      <c r="AR251" s="350">
        <f>INDEX('NOx &amp; CO2'!$T$6:$W$10,MATCH($C251,'NOx &amp; CO2'!$R$6:$R$10,1),MATCH(AR$245,'NOx &amp; CO2'!$T$5:$W$5,1))*AQ251</f>
        <v>1.6805894975604474E-2</v>
      </c>
      <c r="AS251" s="350">
        <f>INDEX('NOx &amp; CO2'!$T$6:$W$10,MATCH($C251,'NOx &amp; CO2'!$R$6:$R$10,1),MATCH(AS$245,'NOx &amp; CO2'!$T$5:$W$5,1))*AR251</f>
        <v>1.6340528360664741E-2</v>
      </c>
      <c r="AT251" s="350">
        <f>INDEX('NOx &amp; CO2'!$T$6:$W$10,MATCH($C251,'NOx &amp; CO2'!$R$6:$R$10,1),MATCH(AT$245,'NOx &amp; CO2'!$T$5:$W$5,1))*AS251</f>
        <v>1.5888048062497474E-2</v>
      </c>
      <c r="AU251" s="350">
        <f>INDEX('NOx &amp; CO2'!$T$6:$W$10,MATCH($C251,'NOx &amp; CO2'!$R$6:$R$10,1),MATCH(AU$245,'NOx &amp; CO2'!$T$5:$W$5,1))*AT251</f>
        <v>1.5448097250263013E-2</v>
      </c>
      <c r="AV251" s="350">
        <f>INDEX('NOx &amp; CO2'!$T$6:$W$10,MATCH($C251,'NOx &amp; CO2'!$R$6:$R$10,1),MATCH(AV$245,'NOx &amp; CO2'!$T$5:$W$5,1))*AU251</f>
        <v>1.5020328974009333E-2</v>
      </c>
      <c r="AW251" s="350">
        <f>INDEX('NOx &amp; CO2'!$T$6:$W$10,MATCH($C251,'NOx &amp; CO2'!$R$6:$R$10,1),MATCH(AW$245,'NOx &amp; CO2'!$T$5:$W$5,1))*AV251</f>
        <v>1.4604405891063581E-2</v>
      </c>
      <c r="AX251" s="350">
        <f>INDEX('NOx &amp; CO2'!$T$6:$W$10,MATCH($C251,'NOx &amp; CO2'!$R$6:$R$10,1),MATCH(AX$245,'NOx &amp; CO2'!$T$5:$W$5,1))*AW251</f>
        <v>1.4200000000000008E-2</v>
      </c>
      <c r="AY251" s="350">
        <f>INDEX('NOx &amp; CO2'!$T$6:$W$10,MATCH($C251,'NOx &amp; CO2'!$R$6:$R$10,1),MATCH(AY$245,'NOx &amp; CO2'!$T$5:$W$5,1))*AX251</f>
        <v>1.4200000000000008E-2</v>
      </c>
      <c r="AZ251" s="350">
        <f>INDEX('NOx &amp; CO2'!$T$6:$W$10,MATCH($C251,'NOx &amp; CO2'!$R$6:$R$10,1),MATCH(AZ$245,'NOx &amp; CO2'!$T$5:$W$5,1))*AY251</f>
        <v>1.4200000000000008E-2</v>
      </c>
      <c r="BA251" s="350">
        <f>INDEX('NOx &amp; CO2'!$T$6:$W$10,MATCH($C251,'NOx &amp; CO2'!$R$6:$R$10,1),MATCH(BA$245,'NOx &amp; CO2'!$T$5:$W$5,1))*AZ251</f>
        <v>1.4200000000000008E-2</v>
      </c>
      <c r="BB251" s="350">
        <f>INDEX('NOx &amp; CO2'!$T$6:$W$10,MATCH($C251,'NOx &amp; CO2'!$R$6:$R$10,1),MATCH(BB$245,'NOx &amp; CO2'!$T$5:$W$5,1))*BA251</f>
        <v>1.4200000000000008E-2</v>
      </c>
      <c r="BC251" s="350">
        <f>INDEX('NOx &amp; CO2'!$T$6:$W$10,MATCH($C251,'NOx &amp; CO2'!$R$6:$R$10,1),MATCH(BC$245,'NOx &amp; CO2'!$T$5:$W$5,1))*BB251</f>
        <v>1.4200000000000008E-2</v>
      </c>
      <c r="BD251" s="350">
        <f>INDEX('NOx &amp; CO2'!$T$6:$W$10,MATCH($C251,'NOx &amp; CO2'!$R$6:$R$10,1),MATCH(BD$245,'NOx &amp; CO2'!$T$5:$W$5,1))*BC251</f>
        <v>1.4200000000000008E-2</v>
      </c>
      <c r="BE251" s="350">
        <f>INDEX('NOx &amp; CO2'!$T$6:$W$10,MATCH($C251,'NOx &amp; CO2'!$R$6:$R$10,1),MATCH(BE$245,'NOx &amp; CO2'!$T$5:$W$5,1))*BD251</f>
        <v>1.4200000000000008E-2</v>
      </c>
      <c r="BF251" s="350">
        <f>INDEX('NOx &amp; CO2'!$T$6:$W$10,MATCH($C251,'NOx &amp; CO2'!$R$6:$R$10,1),MATCH(BF$245,'NOx &amp; CO2'!$T$5:$W$5,1))*BE251</f>
        <v>1.4200000000000008E-2</v>
      </c>
      <c r="BG251" s="350">
        <f>INDEX('NOx &amp; CO2'!$T$6:$W$10,MATCH($C251,'NOx &amp; CO2'!$R$6:$R$10,1),MATCH(BG$245,'NOx &amp; CO2'!$T$5:$W$5,1))*BF251</f>
        <v>1.4200000000000008E-2</v>
      </c>
      <c r="BH251" s="350">
        <f>INDEX('NOx &amp; CO2'!$T$6:$W$10,MATCH($C251,'NOx &amp; CO2'!$R$6:$R$10,1),MATCH(BH$245,'NOx &amp; CO2'!$T$5:$W$5,1))*BG251</f>
        <v>1.4200000000000008E-2</v>
      </c>
      <c r="BI251" s="350">
        <f>INDEX('NOx &amp; CO2'!$T$6:$W$10,MATCH($C251,'NOx &amp; CO2'!$R$6:$R$10,1),MATCH(BI$245,'NOx &amp; CO2'!$T$5:$W$5,1))*BH251</f>
        <v>1.4200000000000008E-2</v>
      </c>
      <c r="BJ251" s="350">
        <f>INDEX('NOx &amp; CO2'!$T$6:$W$10,MATCH($C251,'NOx &amp; CO2'!$R$6:$R$10,1),MATCH(BJ$245,'NOx &amp; CO2'!$T$5:$W$5,1))*BI251</f>
        <v>1.4200000000000008E-2</v>
      </c>
      <c r="BK251" s="350">
        <f>INDEX('NOx &amp; CO2'!$T$6:$W$10,MATCH($C251,'NOx &amp; CO2'!$R$6:$R$10,1),MATCH(BK$245,'NOx &amp; CO2'!$T$5:$W$5,1))*BJ251</f>
        <v>1.4200000000000008E-2</v>
      </c>
      <c r="BL251" s="350">
        <f>INDEX('NOx &amp; CO2'!$T$6:$W$10,MATCH($C251,'NOx &amp; CO2'!$R$6:$R$10,1),MATCH(BL$245,'NOx &amp; CO2'!$T$5:$W$5,1))*BK251</f>
        <v>1.4200000000000008E-2</v>
      </c>
      <c r="BM251" s="350">
        <f>INDEX('NOx &amp; CO2'!$T$6:$W$10,MATCH($C251,'NOx &amp; CO2'!$R$6:$R$10,1),MATCH(BM$245,'NOx &amp; CO2'!$T$5:$W$5,1))*BL251</f>
        <v>1.4200000000000008E-2</v>
      </c>
      <c r="BN251" s="350">
        <f>INDEX('NOx &amp; CO2'!$T$6:$W$10,MATCH($C251,'NOx &amp; CO2'!$R$6:$R$10,1),MATCH(BN$245,'NOx &amp; CO2'!$T$5:$W$5,1))*BM251</f>
        <v>1.4200000000000008E-2</v>
      </c>
      <c r="BO251" s="350">
        <f>INDEX('NOx &amp; CO2'!$T$6:$W$10,MATCH($C251,'NOx &amp; CO2'!$R$6:$R$10,1),MATCH(BO$245,'NOx &amp; CO2'!$T$5:$W$5,1))*BN251</f>
        <v>1.4200000000000008E-2</v>
      </c>
      <c r="BP251" s="350">
        <f>INDEX('NOx &amp; CO2'!$T$6:$W$10,MATCH($C251,'NOx &amp; CO2'!$R$6:$R$10,1),MATCH(BP$245,'NOx &amp; CO2'!$T$5:$W$5,1))*BO251</f>
        <v>1.4200000000000008E-2</v>
      </c>
      <c r="BQ251" s="350">
        <f>INDEX('NOx &amp; CO2'!$T$6:$W$10,MATCH($C251,'NOx &amp; CO2'!$R$6:$R$10,1),MATCH(BQ$245,'NOx &amp; CO2'!$T$5:$W$5,1))*BP251</f>
        <v>1.4200000000000008E-2</v>
      </c>
      <c r="BR251" s="350">
        <f>INDEX('NOx &amp; CO2'!$T$6:$W$10,MATCH($C251,'NOx &amp; CO2'!$R$6:$R$10,1),MATCH(BR$245,'NOx &amp; CO2'!$T$5:$W$5,1))*BQ251</f>
        <v>1.4200000000000008E-2</v>
      </c>
      <c r="BS251" s="350">
        <f>INDEX('NOx &amp; CO2'!$T$6:$W$10,MATCH($C251,'NOx &amp; CO2'!$R$6:$R$10,1),MATCH(BS$245,'NOx &amp; CO2'!$T$5:$W$5,1))*BR251</f>
        <v>1.4200000000000008E-2</v>
      </c>
      <c r="BT251" s="350">
        <f>INDEX('NOx &amp; CO2'!$T$6:$W$10,MATCH($C251,'NOx &amp; CO2'!$R$6:$R$10,1),MATCH(BT$245,'NOx &amp; CO2'!$T$5:$W$5,1))*BS251</f>
        <v>1.4200000000000008E-2</v>
      </c>
      <c r="BU251" s="350">
        <f>INDEX('NOx &amp; CO2'!$T$6:$W$10,MATCH($C251,'NOx &amp; CO2'!$R$6:$R$10,1),MATCH(BU$245,'NOx &amp; CO2'!$T$5:$W$5,1))*BT251</f>
        <v>1.4200000000000008E-2</v>
      </c>
      <c r="BV251" s="350">
        <f>INDEX('NOx &amp; CO2'!$T$6:$W$10,MATCH($C251,'NOx &amp; CO2'!$R$6:$R$10,1),MATCH(BV$245,'NOx &amp; CO2'!$T$5:$W$5,1))*BU251</f>
        <v>1.4200000000000008E-2</v>
      </c>
      <c r="BW251" s="350">
        <f>INDEX('NOx &amp; CO2'!$T$6:$W$10,MATCH($C251,'NOx &amp; CO2'!$R$6:$R$10,1),MATCH(BW$245,'NOx &amp; CO2'!$T$5:$W$5,1))*BV251</f>
        <v>1.4200000000000008E-2</v>
      </c>
      <c r="BX251" s="350">
        <f>INDEX('NOx &amp; CO2'!$T$6:$W$10,MATCH($C251,'NOx &amp; CO2'!$R$6:$R$10,1),MATCH(BX$245,'NOx &amp; CO2'!$T$5:$W$5,1))*BW251</f>
        <v>1.4200000000000008E-2</v>
      </c>
      <c r="BY251" s="350">
        <f>INDEX('NOx &amp; CO2'!$T$6:$W$10,MATCH($C251,'NOx &amp; CO2'!$R$6:$R$10,1),MATCH(BY$245,'NOx &amp; CO2'!$T$5:$W$5,1))*BX251</f>
        <v>1.4200000000000008E-2</v>
      </c>
      <c r="BZ251" s="350">
        <f>INDEX('NOx &amp; CO2'!$T$6:$W$10,MATCH($C251,'NOx &amp; CO2'!$R$6:$R$10,1),MATCH(BZ$245,'NOx &amp; CO2'!$T$5:$W$5,1))*BY251</f>
        <v>1.4200000000000008E-2</v>
      </c>
      <c r="CA251" s="350">
        <f>INDEX('NOx &amp; CO2'!$T$6:$W$10,MATCH($C251,'NOx &amp; CO2'!$R$6:$R$10,1),MATCH(CA$245,'NOx &amp; CO2'!$T$5:$W$5,1))*BZ251</f>
        <v>1.4200000000000008E-2</v>
      </c>
      <c r="CB251" s="350">
        <f>INDEX('NOx &amp; CO2'!$T$6:$W$10,MATCH($C251,'NOx &amp; CO2'!$R$6:$R$10,1),MATCH(CB$245,'NOx &amp; CO2'!$T$5:$W$5,1))*CA251</f>
        <v>1.4200000000000008E-2</v>
      </c>
      <c r="CC251" s="350">
        <f>INDEX('NOx &amp; CO2'!$T$6:$W$10,MATCH($C251,'NOx &amp; CO2'!$R$6:$R$10,1),MATCH(CC$245,'NOx &amp; CO2'!$T$5:$W$5,1))*CB251</f>
        <v>1.4200000000000008E-2</v>
      </c>
      <c r="CD251" s="350">
        <f>INDEX('NOx &amp; CO2'!$T$6:$W$10,MATCH($C251,'NOx &amp; CO2'!$R$6:$R$10,1),MATCH(CD$245,'NOx &amp; CO2'!$T$5:$W$5,1))*CC251</f>
        <v>1.4200000000000008E-2</v>
      </c>
      <c r="CE251" s="350">
        <f>INDEX('NOx &amp; CO2'!$T$6:$W$10,MATCH($C251,'NOx &amp; CO2'!$R$6:$R$10,1),MATCH(CE$245,'NOx &amp; CO2'!$T$5:$W$5,1))*CD251</f>
        <v>1.4200000000000008E-2</v>
      </c>
      <c r="CF251" s="350">
        <f>INDEX('NOx &amp; CO2'!$T$6:$W$10,MATCH($C251,'NOx &amp; CO2'!$R$6:$R$10,1),MATCH(CF$245,'NOx &amp; CO2'!$T$5:$W$5,1))*CE251</f>
        <v>1.4200000000000008E-2</v>
      </c>
      <c r="CG251" s="350">
        <f>INDEX('NOx &amp; CO2'!$T$6:$W$10,MATCH($C251,'NOx &amp; CO2'!$R$6:$R$10,1),MATCH(CG$245,'NOx &amp; CO2'!$T$5:$W$5,1))*CF251</f>
        <v>1.4200000000000008E-2</v>
      </c>
      <c r="CH251" s="350">
        <f>INDEX('NOx &amp; CO2'!$T$6:$W$10,MATCH($C251,'NOx &amp; CO2'!$R$6:$R$10,1),MATCH(CH$245,'NOx &amp; CO2'!$T$5:$W$5,1))*CG251</f>
        <v>1.4200000000000008E-2</v>
      </c>
      <c r="CI251" s="350">
        <f>INDEX('NOx &amp; CO2'!$T$6:$W$10,MATCH($C251,'NOx &amp; CO2'!$R$6:$R$10,1),MATCH(CI$245,'NOx &amp; CO2'!$T$5:$W$5,1))*CH251</f>
        <v>1.4200000000000008E-2</v>
      </c>
      <c r="CJ251" s="350">
        <f>INDEX('NOx &amp; CO2'!$T$6:$W$10,MATCH($C251,'NOx &amp; CO2'!$R$6:$R$10,1),MATCH(CJ$245,'NOx &amp; CO2'!$T$5:$W$5,1))*CI251</f>
        <v>1.4200000000000008E-2</v>
      </c>
      <c r="CK251" s="350">
        <f>INDEX('NOx &amp; CO2'!$T$6:$W$10,MATCH($C251,'NOx &amp; CO2'!$R$6:$R$10,1),MATCH(CK$245,'NOx &amp; CO2'!$T$5:$W$5,1))*CJ251</f>
        <v>1.4200000000000008E-2</v>
      </c>
      <c r="CL251" s="350">
        <f>INDEX('NOx &amp; CO2'!$T$6:$W$10,MATCH($C251,'NOx &amp; CO2'!$R$6:$R$10,1),MATCH(CL$245,'NOx &amp; CO2'!$T$5:$W$5,1))*CK251</f>
        <v>1.4200000000000008E-2</v>
      </c>
      <c r="CM251" s="350">
        <f>INDEX('NOx &amp; CO2'!$T$6:$W$10,MATCH($C251,'NOx &amp; CO2'!$R$6:$R$10,1),MATCH(CM$245,'NOx &amp; CO2'!$T$5:$W$5,1))*CL251</f>
        <v>1.4200000000000008E-2</v>
      </c>
      <c r="CN251" s="350">
        <f>INDEX('NOx &amp; CO2'!$T$6:$W$10,MATCH($C251,'NOx &amp; CO2'!$R$6:$R$10,1),MATCH(CN$245,'NOx &amp; CO2'!$T$5:$W$5,1))*CM251</f>
        <v>1.4200000000000008E-2</v>
      </c>
      <c r="CO251" s="350">
        <f>INDEX('NOx &amp; CO2'!$T$6:$W$10,MATCH($C251,'NOx &amp; CO2'!$R$6:$R$10,1),MATCH(CO$245,'NOx &amp; CO2'!$T$5:$W$5,1))*CN251</f>
        <v>1.4200000000000008E-2</v>
      </c>
      <c r="CP251" s="350">
        <f>INDEX('NOx &amp; CO2'!$T$6:$W$10,MATCH($C251,'NOx &amp; CO2'!$R$6:$R$10,1),MATCH(CP$245,'NOx &amp; CO2'!$T$5:$W$5,1))*CO251</f>
        <v>1.4200000000000008E-2</v>
      </c>
      <c r="CQ251" s="350">
        <f>INDEX('NOx &amp; CO2'!$T$6:$W$10,MATCH($C251,'NOx &amp; CO2'!$R$6:$R$10,1),MATCH(CQ$245,'NOx &amp; CO2'!$T$5:$W$5,1))*CP251</f>
        <v>1.4200000000000008E-2</v>
      </c>
      <c r="CR251" s="350">
        <f>INDEX('NOx &amp; CO2'!$T$6:$W$10,MATCH($C251,'NOx &amp; CO2'!$R$6:$R$10,1),MATCH(CR$245,'NOx &amp; CO2'!$T$5:$W$5,1))*CQ251</f>
        <v>1.4200000000000008E-2</v>
      </c>
      <c r="CS251" s="350">
        <f>INDEX('NOx &amp; CO2'!$T$6:$W$10,MATCH($C251,'NOx &amp; CO2'!$R$6:$R$10,1),MATCH(CS$245,'NOx &amp; CO2'!$T$5:$W$5,1))*CR251</f>
        <v>1.4200000000000008E-2</v>
      </c>
    </row>
    <row r="252" spans="1:97" s="337" customFormat="1" x14ac:dyDescent="0.25">
      <c r="A252" s="337">
        <f t="shared" ref="A252:C252" si="372">A191</f>
        <v>0</v>
      </c>
      <c r="B252" s="337" t="str">
        <f t="shared" si="372"/>
        <v>0 0</v>
      </c>
      <c r="C252" s="344">
        <f t="shared" si="372"/>
        <v>0</v>
      </c>
      <c r="D252" s="350">
        <f>INDEX('NOx &amp; CO2'!$E$6:$I$10,MATCH($C252,'NOx &amp; CO2'!$C$6:$C$10,1),MATCH(D$245,'NOx &amp; CO2'!$E$5:$H$5,1))</f>
        <v>7.17E-2</v>
      </c>
      <c r="E252" s="350">
        <f>INDEX('NOx &amp; CO2'!$T$6:$W$10,MATCH($C252,'NOx &amp; CO2'!$R$6:$R$10,1),MATCH(E$245,'NOx &amp; CO2'!$T$5:$W$5,1))*D252</f>
        <v>6.8558723496039697E-2</v>
      </c>
      <c r="F252" s="350">
        <f>INDEX('NOx &amp; CO2'!$T$6:$W$10,MATCH($C252,'NOx &amp; CO2'!$R$6:$R$10,1),MATCH(F$245,'NOx &amp; CO2'!$T$5:$W$5,1))*E252</f>
        <v>6.5555070675124491E-2</v>
      </c>
      <c r="G252" s="350">
        <f>INDEX('NOx &amp; CO2'!$T$6:$W$10,MATCH($C252,'NOx &amp; CO2'!$R$6:$R$10,1),MATCH(G$245,'NOx &amp; CO2'!$T$5:$W$5,1))*F252</f>
        <v>6.2683012052708514E-2</v>
      </c>
      <c r="H252" s="350">
        <f>INDEX('NOx &amp; CO2'!$T$6:$W$10,MATCH($C252,'NOx &amp; CO2'!$R$6:$R$10,1),MATCH(H$245,'NOx &amp; CO2'!$T$5:$W$5,1))*G252</f>
        <v>5.9936782304331478E-2</v>
      </c>
      <c r="I252" s="350">
        <f>INDEX('NOx &amp; CO2'!$T$6:$W$10,MATCH($C252,'NOx &amp; CO2'!$R$6:$R$10,1),MATCH(I$245,'NOx &amp; CO2'!$T$5:$W$5,1))*H252</f>
        <v>5.7310868692398702E-2</v>
      </c>
      <c r="J252" s="350">
        <f>INDEX('NOx &amp; CO2'!$T$6:$W$10,MATCH($C252,'NOx &amp; CO2'!$R$6:$R$10,1),MATCH(J$245,'NOx &amp; CO2'!$T$5:$W$5,1))*I252</f>
        <v>5.4800000000000008E-2</v>
      </c>
      <c r="K252" s="350">
        <f>INDEX('NOx &amp; CO2'!$T$6:$W$10,MATCH($C252,'NOx &amp; CO2'!$R$6:$R$10,1),MATCH(K$245,'NOx &amp; CO2'!$T$5:$W$5,1))*J252</f>
        <v>5.268069525177068E-2</v>
      </c>
      <c r="L252" s="350">
        <f>INDEX('NOx &amp; CO2'!$T$6:$W$10,MATCH($C252,'NOx &amp; CO2'!$R$6:$R$10,1),MATCH(L$245,'NOx &amp; CO2'!$T$5:$W$5,1))*K252</f>
        <v>5.0643351317699516E-2</v>
      </c>
      <c r="M252" s="350">
        <f>INDEX('NOx &amp; CO2'!$T$6:$W$10,MATCH($C252,'NOx &amp; CO2'!$R$6:$R$10,1),MATCH(M$245,'NOx &amp; CO2'!$T$5:$W$5,1))*L252</f>
        <v>4.8684798490804503E-2</v>
      </c>
      <c r="N252" s="350">
        <f>INDEX('NOx &amp; CO2'!$T$6:$W$10,MATCH($C252,'NOx &amp; CO2'!$R$6:$R$10,1),MATCH(N$245,'NOx &amp; CO2'!$T$5:$W$5,1))*M252</f>
        <v>4.6801989647590088E-2</v>
      </c>
      <c r="O252" s="350">
        <f>INDEX('NOx &amp; CO2'!$T$6:$W$10,MATCH($C252,'NOx &amp; CO2'!$R$6:$R$10,1),MATCH(O$245,'NOx &amp; CO2'!$T$5:$W$5,1))*N252</f>
        <v>4.4991995507321518E-2</v>
      </c>
      <c r="P252" s="350">
        <f>INDEX('NOx &amp; CO2'!$T$6:$W$10,MATCH($C252,'NOx &amp; CO2'!$R$6:$R$10,1),MATCH(P$245,'NOx &amp; CO2'!$T$5:$W$5,1))*O252</f>
        <v>4.3252000074639418E-2</v>
      </c>
      <c r="Q252" s="350">
        <f>INDEX('NOx &amp; CO2'!$T$6:$W$10,MATCH($C252,'NOx &amp; CO2'!$R$6:$R$10,1),MATCH(Q$245,'NOx &amp; CO2'!$T$5:$W$5,1))*P252</f>
        <v>4.1579296258424117E-2</v>
      </c>
      <c r="R252" s="350">
        <f>INDEX('NOx &amp; CO2'!$T$6:$W$10,MATCH($C252,'NOx &amp; CO2'!$R$6:$R$10,1),MATCH(R$245,'NOx &amp; CO2'!$T$5:$W$5,1))*Q252</f>
        <v>3.9971281660093602E-2</v>
      </c>
      <c r="S252" s="350">
        <f>INDEX('NOx &amp; CO2'!$T$6:$W$10,MATCH($C252,'NOx &amp; CO2'!$R$6:$R$10,1),MATCH(S$245,'NOx &amp; CO2'!$T$5:$W$5,1))*R252</f>
        <v>3.8425454524782507E-2</v>
      </c>
      <c r="T252" s="350">
        <f>INDEX('NOx &amp; CO2'!$T$6:$W$10,MATCH($C252,'NOx &amp; CO2'!$R$6:$R$10,1),MATCH(T$245,'NOx &amp; CO2'!$T$5:$W$5,1))*S252</f>
        <v>3.6939409849102912E-2</v>
      </c>
      <c r="U252" s="350">
        <f>INDEX('NOx &amp; CO2'!$T$6:$W$10,MATCH($C252,'NOx &amp; CO2'!$R$6:$R$10,1),MATCH(U$245,'NOx &amp; CO2'!$T$5:$W$5,1))*T252</f>
        <v>3.5510835639431505E-2</v>
      </c>
      <c r="V252" s="350">
        <f>INDEX('NOx &amp; CO2'!$T$6:$W$10,MATCH($C252,'NOx &amp; CO2'!$R$6:$R$10,1),MATCH(V$245,'NOx &amp; CO2'!$T$5:$W$5,1))*U252</f>
        <v>3.4137509314901608E-2</v>
      </c>
      <c r="W252" s="350">
        <f>INDEX('NOx &amp; CO2'!$T$6:$W$10,MATCH($C252,'NOx &amp; CO2'!$R$6:$R$10,1),MATCH(W$245,'NOx &amp; CO2'!$T$5:$W$5,1))*V252</f>
        <v>3.2817294249503907E-2</v>
      </c>
      <c r="X252" s="350">
        <f>INDEX('NOx &amp; CO2'!$T$6:$W$10,MATCH($C252,'NOx &amp; CO2'!$R$6:$R$10,1),MATCH(X$245,'NOx &amp; CO2'!$T$5:$W$5,1))*W252</f>
        <v>3.1548136447916084E-2</v>
      </c>
      <c r="Y252" s="350">
        <f>INDEX('NOx &amp; CO2'!$T$6:$W$10,MATCH($C252,'NOx &amp; CO2'!$R$6:$R$10,1),MATCH(Y$245,'NOx &amp; CO2'!$T$5:$W$5,1))*X252</f>
        <v>3.0328061349889527E-2</v>
      </c>
      <c r="Z252" s="350">
        <f>INDEX('NOx &amp; CO2'!$T$6:$W$10,MATCH($C252,'NOx &amp; CO2'!$R$6:$R$10,1),MATCH(Z$245,'NOx &amp; CO2'!$T$5:$W$5,1))*Y252</f>
        <v>2.9155170758221438E-2</v>
      </c>
      <c r="AA252" s="350">
        <f>INDEX('NOx &amp; CO2'!$T$6:$W$10,MATCH($C252,'NOx &amp; CO2'!$R$6:$R$10,1),MATCH(AA$245,'NOx &amp; CO2'!$T$5:$W$5,1))*Z252</f>
        <v>2.8027639885532835E-2</v>
      </c>
      <c r="AB252" s="350">
        <f>INDEX('NOx &amp; CO2'!$T$6:$W$10,MATCH($C252,'NOx &amp; CO2'!$R$6:$R$10,1),MATCH(AB$245,'NOx &amp; CO2'!$T$5:$W$5,1))*AA252</f>
        <v>2.6943714515257809E-2</v>
      </c>
      <c r="AC252" s="350">
        <f>INDEX('NOx &amp; CO2'!$T$6:$W$10,MATCH($C252,'NOx &amp; CO2'!$R$6:$R$10,1),MATCH(AC$245,'NOx &amp; CO2'!$T$5:$W$5,1))*AB252</f>
        <v>2.5901708272427128E-2</v>
      </c>
      <c r="AD252" s="350">
        <f>INDEX('NOx &amp; CO2'!$T$6:$W$10,MATCH($C252,'NOx &amp; CO2'!$R$6:$R$10,1),MATCH(AD$245,'NOx &amp; CO2'!$T$5:$W$5,1))*AC252</f>
        <v>2.4900000000000019E-2</v>
      </c>
      <c r="AE252" s="350">
        <f>INDEX('NOx &amp; CO2'!$T$6:$W$10,MATCH($C252,'NOx &amp; CO2'!$R$6:$R$10,1),MATCH(AE$245,'NOx &amp; CO2'!$T$5:$W$5,1))*AD252</f>
        <v>2.4210502134589099E-2</v>
      </c>
      <c r="AF252" s="350">
        <f>INDEX('NOx &amp; CO2'!$T$6:$W$10,MATCH($C252,'NOx &amp; CO2'!$R$6:$R$10,1),MATCH(AF$245,'NOx &amp; CO2'!$T$5:$W$5,1))*AE252</f>
        <v>2.3540096932086061E-2</v>
      </c>
      <c r="AG252" s="350">
        <f>INDEX('NOx &amp; CO2'!$T$6:$W$10,MATCH($C252,'NOx &amp; CO2'!$R$6:$R$10,1),MATCH(AG$245,'NOx &amp; CO2'!$T$5:$W$5,1))*AF252</f>
        <v>2.2888255703723031E-2</v>
      </c>
      <c r="AH252" s="350">
        <f>INDEX('NOx &amp; CO2'!$T$6:$W$10,MATCH($C252,'NOx &amp; CO2'!$R$6:$R$10,1),MATCH(AH$245,'NOx &amp; CO2'!$T$5:$W$5,1))*AG252</f>
        <v>2.2254464400482215E-2</v>
      </c>
      <c r="AI252" s="350">
        <f>INDEX('NOx &amp; CO2'!$T$6:$W$10,MATCH($C252,'NOx &amp; CO2'!$R$6:$R$10,1),MATCH(AI$245,'NOx &amp; CO2'!$T$5:$W$5,1))*AH252</f>
        <v>2.1638223207711301E-2</v>
      </c>
      <c r="AJ252" s="350">
        <f>INDEX('NOx &amp; CO2'!$T$6:$W$10,MATCH($C252,'NOx &amp; CO2'!$R$6:$R$10,1),MATCH(AJ$245,'NOx &amp; CO2'!$T$5:$W$5,1))*AI252</f>
        <v>2.1039046150964236E-2</v>
      </c>
      <c r="AK252" s="350">
        <f>INDEX('NOx &amp; CO2'!$T$6:$W$10,MATCH($C252,'NOx &amp; CO2'!$R$6:$R$10,1),MATCH(AK$245,'NOx &amp; CO2'!$T$5:$W$5,1))*AJ252</f>
        <v>2.0456460712756541E-2</v>
      </c>
      <c r="AL252" s="350">
        <f>INDEX('NOx &amp; CO2'!$T$6:$W$10,MATCH($C252,'NOx &amp; CO2'!$R$6:$R$10,1),MATCH(AL$245,'NOx &amp; CO2'!$T$5:$W$5,1))*AK252</f>
        <v>1.9890007459932926E-2</v>
      </c>
      <c r="AM252" s="350">
        <f>INDEX('NOx &amp; CO2'!$T$6:$W$10,MATCH($C252,'NOx &amp; CO2'!$R$6:$R$10,1),MATCH(AM$245,'NOx &amp; CO2'!$T$5:$W$5,1))*AL252</f>
        <v>1.9339239681353367E-2</v>
      </c>
      <c r="AN252" s="350">
        <f>INDEX('NOx &amp; CO2'!$T$6:$W$10,MATCH($C252,'NOx &amp; CO2'!$R$6:$R$10,1),MATCH(AN$245,'NOx &amp; CO2'!$T$5:$W$5,1))*AM252</f>
        <v>1.8803723035611869E-2</v>
      </c>
      <c r="AO252" s="350">
        <f>INDEX('NOx &amp; CO2'!$T$6:$W$10,MATCH($C252,'NOx &amp; CO2'!$R$6:$R$10,1),MATCH(AO$245,'NOx &amp; CO2'!$T$5:$W$5,1))*AN252</f>
        <v>1.8283035208510164E-2</v>
      </c>
      <c r="AP252" s="350">
        <f>INDEX('NOx &amp; CO2'!$T$6:$W$10,MATCH($C252,'NOx &amp; CO2'!$R$6:$R$10,1),MATCH(AP$245,'NOx &amp; CO2'!$T$5:$W$5,1))*AO252</f>
        <v>1.777676558001617E-2</v>
      </c>
      <c r="AQ252" s="350">
        <f>INDEX('NOx &amp; CO2'!$T$6:$W$10,MATCH($C252,'NOx &amp; CO2'!$R$6:$R$10,1),MATCH(AQ$245,'NOx &amp; CO2'!$T$5:$W$5,1))*AP252</f>
        <v>1.7284514900444626E-2</v>
      </c>
      <c r="AR252" s="350">
        <f>INDEX('NOx &amp; CO2'!$T$6:$W$10,MATCH($C252,'NOx &amp; CO2'!$R$6:$R$10,1),MATCH(AR$245,'NOx &amp; CO2'!$T$5:$W$5,1))*AQ252</f>
        <v>1.6805894975604474E-2</v>
      </c>
      <c r="AS252" s="350">
        <f>INDEX('NOx &amp; CO2'!$T$6:$W$10,MATCH($C252,'NOx &amp; CO2'!$R$6:$R$10,1),MATCH(AS$245,'NOx &amp; CO2'!$T$5:$W$5,1))*AR252</f>
        <v>1.6340528360664741E-2</v>
      </c>
      <c r="AT252" s="350">
        <f>INDEX('NOx &amp; CO2'!$T$6:$W$10,MATCH($C252,'NOx &amp; CO2'!$R$6:$R$10,1),MATCH(AT$245,'NOx &amp; CO2'!$T$5:$W$5,1))*AS252</f>
        <v>1.5888048062497474E-2</v>
      </c>
      <c r="AU252" s="350">
        <f>INDEX('NOx &amp; CO2'!$T$6:$W$10,MATCH($C252,'NOx &amp; CO2'!$R$6:$R$10,1),MATCH(AU$245,'NOx &amp; CO2'!$T$5:$W$5,1))*AT252</f>
        <v>1.5448097250263013E-2</v>
      </c>
      <c r="AV252" s="350">
        <f>INDEX('NOx &amp; CO2'!$T$6:$W$10,MATCH($C252,'NOx &amp; CO2'!$R$6:$R$10,1),MATCH(AV$245,'NOx &amp; CO2'!$T$5:$W$5,1))*AU252</f>
        <v>1.5020328974009333E-2</v>
      </c>
      <c r="AW252" s="350">
        <f>INDEX('NOx &amp; CO2'!$T$6:$W$10,MATCH($C252,'NOx &amp; CO2'!$R$6:$R$10,1),MATCH(AW$245,'NOx &amp; CO2'!$T$5:$W$5,1))*AV252</f>
        <v>1.4604405891063581E-2</v>
      </c>
      <c r="AX252" s="350">
        <f>INDEX('NOx &amp; CO2'!$T$6:$W$10,MATCH($C252,'NOx &amp; CO2'!$R$6:$R$10,1),MATCH(AX$245,'NOx &amp; CO2'!$T$5:$W$5,1))*AW252</f>
        <v>1.4200000000000008E-2</v>
      </c>
      <c r="AY252" s="350">
        <f>INDEX('NOx &amp; CO2'!$T$6:$W$10,MATCH($C252,'NOx &amp; CO2'!$R$6:$R$10,1),MATCH(AY$245,'NOx &amp; CO2'!$T$5:$W$5,1))*AX252</f>
        <v>1.4200000000000008E-2</v>
      </c>
      <c r="AZ252" s="350">
        <f>INDEX('NOx &amp; CO2'!$T$6:$W$10,MATCH($C252,'NOx &amp; CO2'!$R$6:$R$10,1),MATCH(AZ$245,'NOx &amp; CO2'!$T$5:$W$5,1))*AY252</f>
        <v>1.4200000000000008E-2</v>
      </c>
      <c r="BA252" s="350">
        <f>INDEX('NOx &amp; CO2'!$T$6:$W$10,MATCH($C252,'NOx &amp; CO2'!$R$6:$R$10,1),MATCH(BA$245,'NOx &amp; CO2'!$T$5:$W$5,1))*AZ252</f>
        <v>1.4200000000000008E-2</v>
      </c>
      <c r="BB252" s="350">
        <f>INDEX('NOx &amp; CO2'!$T$6:$W$10,MATCH($C252,'NOx &amp; CO2'!$R$6:$R$10,1),MATCH(BB$245,'NOx &amp; CO2'!$T$5:$W$5,1))*BA252</f>
        <v>1.4200000000000008E-2</v>
      </c>
      <c r="BC252" s="350">
        <f>INDEX('NOx &amp; CO2'!$T$6:$W$10,MATCH($C252,'NOx &amp; CO2'!$R$6:$R$10,1),MATCH(BC$245,'NOx &amp; CO2'!$T$5:$W$5,1))*BB252</f>
        <v>1.4200000000000008E-2</v>
      </c>
      <c r="BD252" s="350">
        <f>INDEX('NOx &amp; CO2'!$T$6:$W$10,MATCH($C252,'NOx &amp; CO2'!$R$6:$R$10,1),MATCH(BD$245,'NOx &amp; CO2'!$T$5:$W$5,1))*BC252</f>
        <v>1.4200000000000008E-2</v>
      </c>
      <c r="BE252" s="350">
        <f>INDEX('NOx &amp; CO2'!$T$6:$W$10,MATCH($C252,'NOx &amp; CO2'!$R$6:$R$10,1),MATCH(BE$245,'NOx &amp; CO2'!$T$5:$W$5,1))*BD252</f>
        <v>1.4200000000000008E-2</v>
      </c>
      <c r="BF252" s="350">
        <f>INDEX('NOx &amp; CO2'!$T$6:$W$10,MATCH($C252,'NOx &amp; CO2'!$R$6:$R$10,1),MATCH(BF$245,'NOx &amp; CO2'!$T$5:$W$5,1))*BE252</f>
        <v>1.4200000000000008E-2</v>
      </c>
      <c r="BG252" s="350">
        <f>INDEX('NOx &amp; CO2'!$T$6:$W$10,MATCH($C252,'NOx &amp; CO2'!$R$6:$R$10,1),MATCH(BG$245,'NOx &amp; CO2'!$T$5:$W$5,1))*BF252</f>
        <v>1.4200000000000008E-2</v>
      </c>
      <c r="BH252" s="350">
        <f>INDEX('NOx &amp; CO2'!$T$6:$W$10,MATCH($C252,'NOx &amp; CO2'!$R$6:$R$10,1),MATCH(BH$245,'NOx &amp; CO2'!$T$5:$W$5,1))*BG252</f>
        <v>1.4200000000000008E-2</v>
      </c>
      <c r="BI252" s="350">
        <f>INDEX('NOx &amp; CO2'!$T$6:$W$10,MATCH($C252,'NOx &amp; CO2'!$R$6:$R$10,1),MATCH(BI$245,'NOx &amp; CO2'!$T$5:$W$5,1))*BH252</f>
        <v>1.4200000000000008E-2</v>
      </c>
      <c r="BJ252" s="350">
        <f>INDEX('NOx &amp; CO2'!$T$6:$W$10,MATCH($C252,'NOx &amp; CO2'!$R$6:$R$10,1),MATCH(BJ$245,'NOx &amp; CO2'!$T$5:$W$5,1))*BI252</f>
        <v>1.4200000000000008E-2</v>
      </c>
      <c r="BK252" s="350">
        <f>INDEX('NOx &amp; CO2'!$T$6:$W$10,MATCH($C252,'NOx &amp; CO2'!$R$6:$R$10,1),MATCH(BK$245,'NOx &amp; CO2'!$T$5:$W$5,1))*BJ252</f>
        <v>1.4200000000000008E-2</v>
      </c>
      <c r="BL252" s="350">
        <f>INDEX('NOx &amp; CO2'!$T$6:$W$10,MATCH($C252,'NOx &amp; CO2'!$R$6:$R$10,1),MATCH(BL$245,'NOx &amp; CO2'!$T$5:$W$5,1))*BK252</f>
        <v>1.4200000000000008E-2</v>
      </c>
      <c r="BM252" s="350">
        <f>INDEX('NOx &amp; CO2'!$T$6:$W$10,MATCH($C252,'NOx &amp; CO2'!$R$6:$R$10,1),MATCH(BM$245,'NOx &amp; CO2'!$T$5:$W$5,1))*BL252</f>
        <v>1.4200000000000008E-2</v>
      </c>
      <c r="BN252" s="350">
        <f>INDEX('NOx &amp; CO2'!$T$6:$W$10,MATCH($C252,'NOx &amp; CO2'!$R$6:$R$10,1),MATCH(BN$245,'NOx &amp; CO2'!$T$5:$W$5,1))*BM252</f>
        <v>1.4200000000000008E-2</v>
      </c>
      <c r="BO252" s="350">
        <f>INDEX('NOx &amp; CO2'!$T$6:$W$10,MATCH($C252,'NOx &amp; CO2'!$R$6:$R$10,1),MATCH(BO$245,'NOx &amp; CO2'!$T$5:$W$5,1))*BN252</f>
        <v>1.4200000000000008E-2</v>
      </c>
      <c r="BP252" s="350">
        <f>INDEX('NOx &amp; CO2'!$T$6:$W$10,MATCH($C252,'NOx &amp; CO2'!$R$6:$R$10,1),MATCH(BP$245,'NOx &amp; CO2'!$T$5:$W$5,1))*BO252</f>
        <v>1.4200000000000008E-2</v>
      </c>
      <c r="BQ252" s="350">
        <f>INDEX('NOx &amp; CO2'!$T$6:$W$10,MATCH($C252,'NOx &amp; CO2'!$R$6:$R$10,1),MATCH(BQ$245,'NOx &amp; CO2'!$T$5:$W$5,1))*BP252</f>
        <v>1.4200000000000008E-2</v>
      </c>
      <c r="BR252" s="350">
        <f>INDEX('NOx &amp; CO2'!$T$6:$W$10,MATCH($C252,'NOx &amp; CO2'!$R$6:$R$10,1),MATCH(BR$245,'NOx &amp; CO2'!$T$5:$W$5,1))*BQ252</f>
        <v>1.4200000000000008E-2</v>
      </c>
      <c r="BS252" s="350">
        <f>INDEX('NOx &amp; CO2'!$T$6:$W$10,MATCH($C252,'NOx &amp; CO2'!$R$6:$R$10,1),MATCH(BS$245,'NOx &amp; CO2'!$T$5:$W$5,1))*BR252</f>
        <v>1.4200000000000008E-2</v>
      </c>
      <c r="BT252" s="350">
        <f>INDEX('NOx &amp; CO2'!$T$6:$W$10,MATCH($C252,'NOx &amp; CO2'!$R$6:$R$10,1),MATCH(BT$245,'NOx &amp; CO2'!$T$5:$W$5,1))*BS252</f>
        <v>1.4200000000000008E-2</v>
      </c>
      <c r="BU252" s="350">
        <f>INDEX('NOx &amp; CO2'!$T$6:$W$10,MATCH($C252,'NOx &amp; CO2'!$R$6:$R$10,1),MATCH(BU$245,'NOx &amp; CO2'!$T$5:$W$5,1))*BT252</f>
        <v>1.4200000000000008E-2</v>
      </c>
      <c r="BV252" s="350">
        <f>INDEX('NOx &amp; CO2'!$T$6:$W$10,MATCH($C252,'NOx &amp; CO2'!$R$6:$R$10,1),MATCH(BV$245,'NOx &amp; CO2'!$T$5:$W$5,1))*BU252</f>
        <v>1.4200000000000008E-2</v>
      </c>
      <c r="BW252" s="350">
        <f>INDEX('NOx &amp; CO2'!$T$6:$W$10,MATCH($C252,'NOx &amp; CO2'!$R$6:$R$10,1),MATCH(BW$245,'NOx &amp; CO2'!$T$5:$W$5,1))*BV252</f>
        <v>1.4200000000000008E-2</v>
      </c>
      <c r="BX252" s="350">
        <f>INDEX('NOx &amp; CO2'!$T$6:$W$10,MATCH($C252,'NOx &amp; CO2'!$R$6:$R$10,1),MATCH(BX$245,'NOx &amp; CO2'!$T$5:$W$5,1))*BW252</f>
        <v>1.4200000000000008E-2</v>
      </c>
      <c r="BY252" s="350">
        <f>INDEX('NOx &amp; CO2'!$T$6:$W$10,MATCH($C252,'NOx &amp; CO2'!$R$6:$R$10,1),MATCH(BY$245,'NOx &amp; CO2'!$T$5:$W$5,1))*BX252</f>
        <v>1.4200000000000008E-2</v>
      </c>
      <c r="BZ252" s="350">
        <f>INDEX('NOx &amp; CO2'!$T$6:$W$10,MATCH($C252,'NOx &amp; CO2'!$R$6:$R$10,1),MATCH(BZ$245,'NOx &amp; CO2'!$T$5:$W$5,1))*BY252</f>
        <v>1.4200000000000008E-2</v>
      </c>
      <c r="CA252" s="350">
        <f>INDEX('NOx &amp; CO2'!$T$6:$W$10,MATCH($C252,'NOx &amp; CO2'!$R$6:$R$10,1),MATCH(CA$245,'NOx &amp; CO2'!$T$5:$W$5,1))*BZ252</f>
        <v>1.4200000000000008E-2</v>
      </c>
      <c r="CB252" s="350">
        <f>INDEX('NOx &amp; CO2'!$T$6:$W$10,MATCH($C252,'NOx &amp; CO2'!$R$6:$R$10,1),MATCH(CB$245,'NOx &amp; CO2'!$T$5:$W$5,1))*CA252</f>
        <v>1.4200000000000008E-2</v>
      </c>
      <c r="CC252" s="350">
        <f>INDEX('NOx &amp; CO2'!$T$6:$W$10,MATCH($C252,'NOx &amp; CO2'!$R$6:$R$10,1),MATCH(CC$245,'NOx &amp; CO2'!$T$5:$W$5,1))*CB252</f>
        <v>1.4200000000000008E-2</v>
      </c>
      <c r="CD252" s="350">
        <f>INDEX('NOx &amp; CO2'!$T$6:$W$10,MATCH($C252,'NOx &amp; CO2'!$R$6:$R$10,1),MATCH(CD$245,'NOx &amp; CO2'!$T$5:$W$5,1))*CC252</f>
        <v>1.4200000000000008E-2</v>
      </c>
      <c r="CE252" s="350">
        <f>INDEX('NOx &amp; CO2'!$T$6:$W$10,MATCH($C252,'NOx &amp; CO2'!$R$6:$R$10,1),MATCH(CE$245,'NOx &amp; CO2'!$T$5:$W$5,1))*CD252</f>
        <v>1.4200000000000008E-2</v>
      </c>
      <c r="CF252" s="350">
        <f>INDEX('NOx &amp; CO2'!$T$6:$W$10,MATCH($C252,'NOx &amp; CO2'!$R$6:$R$10,1),MATCH(CF$245,'NOx &amp; CO2'!$T$5:$W$5,1))*CE252</f>
        <v>1.4200000000000008E-2</v>
      </c>
      <c r="CG252" s="350">
        <f>INDEX('NOx &amp; CO2'!$T$6:$W$10,MATCH($C252,'NOx &amp; CO2'!$R$6:$R$10,1),MATCH(CG$245,'NOx &amp; CO2'!$T$5:$W$5,1))*CF252</f>
        <v>1.4200000000000008E-2</v>
      </c>
      <c r="CH252" s="350">
        <f>INDEX('NOx &amp; CO2'!$T$6:$W$10,MATCH($C252,'NOx &amp; CO2'!$R$6:$R$10,1),MATCH(CH$245,'NOx &amp; CO2'!$T$5:$W$5,1))*CG252</f>
        <v>1.4200000000000008E-2</v>
      </c>
      <c r="CI252" s="350">
        <f>INDEX('NOx &amp; CO2'!$T$6:$W$10,MATCH($C252,'NOx &amp; CO2'!$R$6:$R$10,1),MATCH(CI$245,'NOx &amp; CO2'!$T$5:$W$5,1))*CH252</f>
        <v>1.4200000000000008E-2</v>
      </c>
      <c r="CJ252" s="350">
        <f>INDEX('NOx &amp; CO2'!$T$6:$W$10,MATCH($C252,'NOx &amp; CO2'!$R$6:$R$10,1),MATCH(CJ$245,'NOx &amp; CO2'!$T$5:$W$5,1))*CI252</f>
        <v>1.4200000000000008E-2</v>
      </c>
      <c r="CK252" s="350">
        <f>INDEX('NOx &amp; CO2'!$T$6:$W$10,MATCH($C252,'NOx &amp; CO2'!$R$6:$R$10,1),MATCH(CK$245,'NOx &amp; CO2'!$T$5:$W$5,1))*CJ252</f>
        <v>1.4200000000000008E-2</v>
      </c>
      <c r="CL252" s="350">
        <f>INDEX('NOx &amp; CO2'!$T$6:$W$10,MATCH($C252,'NOx &amp; CO2'!$R$6:$R$10,1),MATCH(CL$245,'NOx &amp; CO2'!$T$5:$W$5,1))*CK252</f>
        <v>1.4200000000000008E-2</v>
      </c>
      <c r="CM252" s="350">
        <f>INDEX('NOx &amp; CO2'!$T$6:$W$10,MATCH($C252,'NOx &amp; CO2'!$R$6:$R$10,1),MATCH(CM$245,'NOx &amp; CO2'!$T$5:$W$5,1))*CL252</f>
        <v>1.4200000000000008E-2</v>
      </c>
      <c r="CN252" s="350">
        <f>INDEX('NOx &amp; CO2'!$T$6:$W$10,MATCH($C252,'NOx &amp; CO2'!$R$6:$R$10,1),MATCH(CN$245,'NOx &amp; CO2'!$T$5:$W$5,1))*CM252</f>
        <v>1.4200000000000008E-2</v>
      </c>
      <c r="CO252" s="350">
        <f>INDEX('NOx &amp; CO2'!$T$6:$W$10,MATCH($C252,'NOx &amp; CO2'!$R$6:$R$10,1),MATCH(CO$245,'NOx &amp; CO2'!$T$5:$W$5,1))*CN252</f>
        <v>1.4200000000000008E-2</v>
      </c>
      <c r="CP252" s="350">
        <f>INDEX('NOx &amp; CO2'!$T$6:$W$10,MATCH($C252,'NOx &amp; CO2'!$R$6:$R$10,1),MATCH(CP$245,'NOx &amp; CO2'!$T$5:$W$5,1))*CO252</f>
        <v>1.4200000000000008E-2</v>
      </c>
      <c r="CQ252" s="350">
        <f>INDEX('NOx &amp; CO2'!$T$6:$W$10,MATCH($C252,'NOx &amp; CO2'!$R$6:$R$10,1),MATCH(CQ$245,'NOx &amp; CO2'!$T$5:$W$5,1))*CP252</f>
        <v>1.4200000000000008E-2</v>
      </c>
      <c r="CR252" s="350">
        <f>INDEX('NOx &amp; CO2'!$T$6:$W$10,MATCH($C252,'NOx &amp; CO2'!$R$6:$R$10,1),MATCH(CR$245,'NOx &amp; CO2'!$T$5:$W$5,1))*CQ252</f>
        <v>1.4200000000000008E-2</v>
      </c>
      <c r="CS252" s="350">
        <f>INDEX('NOx &amp; CO2'!$T$6:$W$10,MATCH($C252,'NOx &amp; CO2'!$R$6:$R$10,1),MATCH(CS$245,'NOx &amp; CO2'!$T$5:$W$5,1))*CR252</f>
        <v>1.4200000000000008E-2</v>
      </c>
    </row>
    <row r="253" spans="1:97" s="337" customFormat="1" x14ac:dyDescent="0.25">
      <c r="A253" s="337">
        <f t="shared" ref="A253:C253" si="373">A192</f>
        <v>0</v>
      </c>
      <c r="B253" s="337" t="str">
        <f t="shared" si="373"/>
        <v>0 0</v>
      </c>
      <c r="C253" s="344">
        <f t="shared" si="373"/>
        <v>0</v>
      </c>
      <c r="D253" s="567">
        <f>INDEX('NOx &amp; CO2'!$E$6:$I$10,MATCH($C253,'NOx &amp; CO2'!$C$6:$C$10,1),MATCH(D$245,'NOx &amp; CO2'!$E$5:$H$5,1))</f>
        <v>7.17E-2</v>
      </c>
      <c r="E253" s="567">
        <f>INDEX('NOx &amp; CO2'!$T$6:$W$10,MATCH($C253,'NOx &amp; CO2'!$R$6:$R$10,1),MATCH(E$245,'NOx &amp; CO2'!$T$5:$W$5,1))*D253</f>
        <v>6.8558723496039697E-2</v>
      </c>
      <c r="F253" s="567">
        <f>INDEX('NOx &amp; CO2'!$T$6:$W$10,MATCH($C253,'NOx &amp; CO2'!$R$6:$R$10,1),MATCH(F$245,'NOx &amp; CO2'!$T$5:$W$5,1))*E253</f>
        <v>6.5555070675124491E-2</v>
      </c>
      <c r="G253" s="567">
        <f>INDEX('NOx &amp; CO2'!$T$6:$W$10,MATCH($C253,'NOx &amp; CO2'!$R$6:$R$10,1),MATCH(G$245,'NOx &amp; CO2'!$T$5:$W$5,1))*F253</f>
        <v>6.2683012052708514E-2</v>
      </c>
      <c r="H253" s="567">
        <f>INDEX('NOx &amp; CO2'!$T$6:$W$10,MATCH($C253,'NOx &amp; CO2'!$R$6:$R$10,1),MATCH(H$245,'NOx &amp; CO2'!$T$5:$W$5,1))*G253</f>
        <v>5.9936782304331478E-2</v>
      </c>
      <c r="I253" s="567">
        <f>INDEX('NOx &amp; CO2'!$T$6:$W$10,MATCH($C253,'NOx &amp; CO2'!$R$6:$R$10,1),MATCH(I$245,'NOx &amp; CO2'!$T$5:$W$5,1))*H253</f>
        <v>5.7310868692398702E-2</v>
      </c>
      <c r="J253" s="567">
        <f>INDEX('NOx &amp; CO2'!$T$6:$W$10,MATCH($C253,'NOx &amp; CO2'!$R$6:$R$10,1),MATCH(J$245,'NOx &amp; CO2'!$T$5:$W$5,1))*I253</f>
        <v>5.4800000000000008E-2</v>
      </c>
      <c r="K253" s="567">
        <f>INDEX('NOx &amp; CO2'!$T$6:$W$10,MATCH($C253,'NOx &amp; CO2'!$R$6:$R$10,1),MATCH(K$245,'NOx &amp; CO2'!$T$5:$W$5,1))*J253</f>
        <v>5.268069525177068E-2</v>
      </c>
      <c r="L253" s="567">
        <f>INDEX('NOx &amp; CO2'!$T$6:$W$10,MATCH($C253,'NOx &amp; CO2'!$R$6:$R$10,1),MATCH(L$245,'NOx &amp; CO2'!$T$5:$W$5,1))*K253</f>
        <v>5.0643351317699516E-2</v>
      </c>
      <c r="M253" s="567">
        <f>INDEX('NOx &amp; CO2'!$T$6:$W$10,MATCH($C253,'NOx &amp; CO2'!$R$6:$R$10,1),MATCH(M$245,'NOx &amp; CO2'!$T$5:$W$5,1))*L253</f>
        <v>4.8684798490804503E-2</v>
      </c>
      <c r="N253" s="567">
        <f>INDEX('NOx &amp; CO2'!$T$6:$W$10,MATCH($C253,'NOx &amp; CO2'!$R$6:$R$10,1),MATCH(N$245,'NOx &amp; CO2'!$T$5:$W$5,1))*M253</f>
        <v>4.6801989647590088E-2</v>
      </c>
      <c r="O253" s="567">
        <f>INDEX('NOx &amp; CO2'!$T$6:$W$10,MATCH($C253,'NOx &amp; CO2'!$R$6:$R$10,1),MATCH(O$245,'NOx &amp; CO2'!$T$5:$W$5,1))*N253</f>
        <v>4.4991995507321518E-2</v>
      </c>
      <c r="P253" s="567">
        <f>INDEX('NOx &amp; CO2'!$T$6:$W$10,MATCH($C253,'NOx &amp; CO2'!$R$6:$R$10,1),MATCH(P$245,'NOx &amp; CO2'!$T$5:$W$5,1))*O253</f>
        <v>4.3252000074639418E-2</v>
      </c>
      <c r="Q253" s="567">
        <f>INDEX('NOx &amp; CO2'!$T$6:$W$10,MATCH($C253,'NOx &amp; CO2'!$R$6:$R$10,1),MATCH(Q$245,'NOx &amp; CO2'!$T$5:$W$5,1))*P253</f>
        <v>4.1579296258424117E-2</v>
      </c>
      <c r="R253" s="567">
        <f>INDEX('NOx &amp; CO2'!$T$6:$W$10,MATCH($C253,'NOx &amp; CO2'!$R$6:$R$10,1),MATCH(R$245,'NOx &amp; CO2'!$T$5:$W$5,1))*Q253</f>
        <v>3.9971281660093602E-2</v>
      </c>
      <c r="S253" s="567">
        <f>INDEX('NOx &amp; CO2'!$T$6:$W$10,MATCH($C253,'NOx &amp; CO2'!$R$6:$R$10,1),MATCH(S$245,'NOx &amp; CO2'!$T$5:$W$5,1))*R253</f>
        <v>3.8425454524782507E-2</v>
      </c>
      <c r="T253" s="567">
        <f>INDEX('NOx &amp; CO2'!$T$6:$W$10,MATCH($C253,'NOx &amp; CO2'!$R$6:$R$10,1),MATCH(T$245,'NOx &amp; CO2'!$T$5:$W$5,1))*S253</f>
        <v>3.6939409849102912E-2</v>
      </c>
      <c r="U253" s="567">
        <f>INDEX('NOx &amp; CO2'!$T$6:$W$10,MATCH($C253,'NOx &amp; CO2'!$R$6:$R$10,1),MATCH(U$245,'NOx &amp; CO2'!$T$5:$W$5,1))*T253</f>
        <v>3.5510835639431505E-2</v>
      </c>
      <c r="V253" s="567">
        <f>INDEX('NOx &amp; CO2'!$T$6:$W$10,MATCH($C253,'NOx &amp; CO2'!$R$6:$R$10,1),MATCH(V$245,'NOx &amp; CO2'!$T$5:$W$5,1))*U253</f>
        <v>3.4137509314901608E-2</v>
      </c>
      <c r="W253" s="567">
        <f>INDEX('NOx &amp; CO2'!$T$6:$W$10,MATCH($C253,'NOx &amp; CO2'!$R$6:$R$10,1),MATCH(W$245,'NOx &amp; CO2'!$T$5:$W$5,1))*V253</f>
        <v>3.2817294249503907E-2</v>
      </c>
      <c r="X253" s="567">
        <f>INDEX('NOx &amp; CO2'!$T$6:$W$10,MATCH($C253,'NOx &amp; CO2'!$R$6:$R$10,1),MATCH(X$245,'NOx &amp; CO2'!$T$5:$W$5,1))*W253</f>
        <v>3.1548136447916084E-2</v>
      </c>
      <c r="Y253" s="567">
        <f>INDEX('NOx &amp; CO2'!$T$6:$W$10,MATCH($C253,'NOx &amp; CO2'!$R$6:$R$10,1),MATCH(Y$245,'NOx &amp; CO2'!$T$5:$W$5,1))*X253</f>
        <v>3.0328061349889527E-2</v>
      </c>
      <c r="Z253" s="567">
        <f>INDEX('NOx &amp; CO2'!$T$6:$W$10,MATCH($C253,'NOx &amp; CO2'!$R$6:$R$10,1),MATCH(Z$245,'NOx &amp; CO2'!$T$5:$W$5,1))*Y253</f>
        <v>2.9155170758221438E-2</v>
      </c>
      <c r="AA253" s="567">
        <f>INDEX('NOx &amp; CO2'!$T$6:$W$10,MATCH($C253,'NOx &amp; CO2'!$R$6:$R$10,1),MATCH(AA$245,'NOx &amp; CO2'!$T$5:$W$5,1))*Z253</f>
        <v>2.8027639885532835E-2</v>
      </c>
      <c r="AB253" s="567">
        <f>INDEX('NOx &amp; CO2'!$T$6:$W$10,MATCH($C253,'NOx &amp; CO2'!$R$6:$R$10,1),MATCH(AB$245,'NOx &amp; CO2'!$T$5:$W$5,1))*AA253</f>
        <v>2.6943714515257809E-2</v>
      </c>
      <c r="AC253" s="567">
        <f>INDEX('NOx &amp; CO2'!$T$6:$W$10,MATCH($C253,'NOx &amp; CO2'!$R$6:$R$10,1),MATCH(AC$245,'NOx &amp; CO2'!$T$5:$W$5,1))*AB253</f>
        <v>2.5901708272427128E-2</v>
      </c>
      <c r="AD253" s="567">
        <f>INDEX('NOx &amp; CO2'!$T$6:$W$10,MATCH($C253,'NOx &amp; CO2'!$R$6:$R$10,1),MATCH(AD$245,'NOx &amp; CO2'!$T$5:$W$5,1))*AC253</f>
        <v>2.4900000000000019E-2</v>
      </c>
      <c r="AE253" s="567">
        <f>INDEX('NOx &amp; CO2'!$T$6:$W$10,MATCH($C253,'NOx &amp; CO2'!$R$6:$R$10,1),MATCH(AE$245,'NOx &amp; CO2'!$T$5:$W$5,1))*AD253</f>
        <v>2.4210502134589099E-2</v>
      </c>
      <c r="AF253" s="350">
        <f>INDEX('NOx &amp; CO2'!$T$6:$W$10,MATCH($C253,'NOx &amp; CO2'!$R$6:$R$10,1),MATCH(AF$245,'NOx &amp; CO2'!$T$5:$W$5,1))*AE253</f>
        <v>2.3540096932086061E-2</v>
      </c>
      <c r="AG253" s="350">
        <f>INDEX('NOx &amp; CO2'!$T$6:$W$10,MATCH($C253,'NOx &amp; CO2'!$R$6:$R$10,1),MATCH(AG$245,'NOx &amp; CO2'!$T$5:$W$5,1))*AF253</f>
        <v>2.2888255703723031E-2</v>
      </c>
      <c r="AH253" s="350">
        <f>INDEX('NOx &amp; CO2'!$T$6:$W$10,MATCH($C253,'NOx &amp; CO2'!$R$6:$R$10,1),MATCH(AH$245,'NOx &amp; CO2'!$T$5:$W$5,1))*AG253</f>
        <v>2.2254464400482215E-2</v>
      </c>
      <c r="AI253" s="350">
        <f>INDEX('NOx &amp; CO2'!$T$6:$W$10,MATCH($C253,'NOx &amp; CO2'!$R$6:$R$10,1),MATCH(AI$245,'NOx &amp; CO2'!$T$5:$W$5,1))*AH253</f>
        <v>2.1638223207711301E-2</v>
      </c>
      <c r="AJ253" s="350">
        <f>INDEX('NOx &amp; CO2'!$T$6:$W$10,MATCH($C253,'NOx &amp; CO2'!$R$6:$R$10,1),MATCH(AJ$245,'NOx &amp; CO2'!$T$5:$W$5,1))*AI253</f>
        <v>2.1039046150964236E-2</v>
      </c>
      <c r="AK253" s="350">
        <f>INDEX('NOx &amp; CO2'!$T$6:$W$10,MATCH($C253,'NOx &amp; CO2'!$R$6:$R$10,1),MATCH(AK$245,'NOx &amp; CO2'!$T$5:$W$5,1))*AJ253</f>
        <v>2.0456460712756541E-2</v>
      </c>
      <c r="AL253" s="350">
        <f>INDEX('NOx &amp; CO2'!$T$6:$W$10,MATCH($C253,'NOx &amp; CO2'!$R$6:$R$10,1),MATCH(AL$245,'NOx &amp; CO2'!$T$5:$W$5,1))*AK253</f>
        <v>1.9890007459932926E-2</v>
      </c>
      <c r="AM253" s="350">
        <f>INDEX('NOx &amp; CO2'!$T$6:$W$10,MATCH($C253,'NOx &amp; CO2'!$R$6:$R$10,1),MATCH(AM$245,'NOx &amp; CO2'!$T$5:$W$5,1))*AL253</f>
        <v>1.9339239681353367E-2</v>
      </c>
      <c r="AN253" s="350">
        <f>INDEX('NOx &amp; CO2'!$T$6:$W$10,MATCH($C253,'NOx &amp; CO2'!$R$6:$R$10,1),MATCH(AN$245,'NOx &amp; CO2'!$T$5:$W$5,1))*AM253</f>
        <v>1.8803723035611869E-2</v>
      </c>
      <c r="AO253" s="350">
        <f>INDEX('NOx &amp; CO2'!$T$6:$W$10,MATCH($C253,'NOx &amp; CO2'!$R$6:$R$10,1),MATCH(AO$245,'NOx &amp; CO2'!$T$5:$W$5,1))*AN253</f>
        <v>1.8283035208510164E-2</v>
      </c>
      <c r="AP253" s="350">
        <f>INDEX('NOx &amp; CO2'!$T$6:$W$10,MATCH($C253,'NOx &amp; CO2'!$R$6:$R$10,1),MATCH(AP$245,'NOx &amp; CO2'!$T$5:$W$5,1))*AO253</f>
        <v>1.777676558001617E-2</v>
      </c>
      <c r="AQ253" s="350">
        <f>INDEX('NOx &amp; CO2'!$T$6:$W$10,MATCH($C253,'NOx &amp; CO2'!$R$6:$R$10,1),MATCH(AQ$245,'NOx &amp; CO2'!$T$5:$W$5,1))*AP253</f>
        <v>1.7284514900444626E-2</v>
      </c>
      <c r="AR253" s="350">
        <f>INDEX('NOx &amp; CO2'!$T$6:$W$10,MATCH($C253,'NOx &amp; CO2'!$R$6:$R$10,1),MATCH(AR$245,'NOx &amp; CO2'!$T$5:$W$5,1))*AQ253</f>
        <v>1.6805894975604474E-2</v>
      </c>
      <c r="AS253" s="350">
        <f>INDEX('NOx &amp; CO2'!$T$6:$W$10,MATCH($C253,'NOx &amp; CO2'!$R$6:$R$10,1),MATCH(AS$245,'NOx &amp; CO2'!$T$5:$W$5,1))*AR253</f>
        <v>1.6340528360664741E-2</v>
      </c>
      <c r="AT253" s="350">
        <f>INDEX('NOx &amp; CO2'!$T$6:$W$10,MATCH($C253,'NOx &amp; CO2'!$R$6:$R$10,1),MATCH(AT$245,'NOx &amp; CO2'!$T$5:$W$5,1))*AS253</f>
        <v>1.5888048062497474E-2</v>
      </c>
      <c r="AU253" s="350">
        <f>INDEX('NOx &amp; CO2'!$T$6:$W$10,MATCH($C253,'NOx &amp; CO2'!$R$6:$R$10,1),MATCH(AU$245,'NOx &amp; CO2'!$T$5:$W$5,1))*AT253</f>
        <v>1.5448097250263013E-2</v>
      </c>
      <c r="AV253" s="350">
        <f>INDEX('NOx &amp; CO2'!$T$6:$W$10,MATCH($C253,'NOx &amp; CO2'!$R$6:$R$10,1),MATCH(AV$245,'NOx &amp; CO2'!$T$5:$W$5,1))*AU253</f>
        <v>1.5020328974009333E-2</v>
      </c>
      <c r="AW253" s="350">
        <f>INDEX('NOx &amp; CO2'!$T$6:$W$10,MATCH($C253,'NOx &amp; CO2'!$R$6:$R$10,1),MATCH(AW$245,'NOx &amp; CO2'!$T$5:$W$5,1))*AV253</f>
        <v>1.4604405891063581E-2</v>
      </c>
      <c r="AX253" s="350">
        <f>INDEX('NOx &amp; CO2'!$T$6:$W$10,MATCH($C253,'NOx &amp; CO2'!$R$6:$R$10,1),MATCH(AX$245,'NOx &amp; CO2'!$T$5:$W$5,1))*AW253</f>
        <v>1.4200000000000008E-2</v>
      </c>
      <c r="AY253" s="350">
        <f>INDEX('NOx &amp; CO2'!$T$6:$W$10,MATCH($C253,'NOx &amp; CO2'!$R$6:$R$10,1),MATCH(AY$245,'NOx &amp; CO2'!$T$5:$W$5,1))*AX253</f>
        <v>1.4200000000000008E-2</v>
      </c>
      <c r="AZ253" s="350">
        <f>INDEX('NOx &amp; CO2'!$T$6:$W$10,MATCH($C253,'NOx &amp; CO2'!$R$6:$R$10,1),MATCH(AZ$245,'NOx &amp; CO2'!$T$5:$W$5,1))*AY253</f>
        <v>1.4200000000000008E-2</v>
      </c>
      <c r="BA253" s="350">
        <f>INDEX('NOx &amp; CO2'!$T$6:$W$10,MATCH($C253,'NOx &amp; CO2'!$R$6:$R$10,1),MATCH(BA$245,'NOx &amp; CO2'!$T$5:$W$5,1))*AZ253</f>
        <v>1.4200000000000008E-2</v>
      </c>
      <c r="BB253" s="350">
        <f>INDEX('NOx &amp; CO2'!$T$6:$W$10,MATCH($C253,'NOx &amp; CO2'!$R$6:$R$10,1),MATCH(BB$245,'NOx &amp; CO2'!$T$5:$W$5,1))*BA253</f>
        <v>1.4200000000000008E-2</v>
      </c>
      <c r="BC253" s="350">
        <f>INDEX('NOx &amp; CO2'!$T$6:$W$10,MATCH($C253,'NOx &amp; CO2'!$R$6:$R$10,1),MATCH(BC$245,'NOx &amp; CO2'!$T$5:$W$5,1))*BB253</f>
        <v>1.4200000000000008E-2</v>
      </c>
      <c r="BD253" s="350">
        <f>INDEX('NOx &amp; CO2'!$T$6:$W$10,MATCH($C253,'NOx &amp; CO2'!$R$6:$R$10,1),MATCH(BD$245,'NOx &amp; CO2'!$T$5:$W$5,1))*BC253</f>
        <v>1.4200000000000008E-2</v>
      </c>
      <c r="BE253" s="350">
        <f>INDEX('NOx &amp; CO2'!$T$6:$W$10,MATCH($C253,'NOx &amp; CO2'!$R$6:$R$10,1),MATCH(BE$245,'NOx &amp; CO2'!$T$5:$W$5,1))*BD253</f>
        <v>1.4200000000000008E-2</v>
      </c>
      <c r="BF253" s="350">
        <f>INDEX('NOx &amp; CO2'!$T$6:$W$10,MATCH($C253,'NOx &amp; CO2'!$R$6:$R$10,1),MATCH(BF$245,'NOx &amp; CO2'!$T$5:$W$5,1))*BE253</f>
        <v>1.4200000000000008E-2</v>
      </c>
      <c r="BG253" s="350">
        <f>INDEX('NOx &amp; CO2'!$T$6:$W$10,MATCH($C253,'NOx &amp; CO2'!$R$6:$R$10,1),MATCH(BG$245,'NOx &amp; CO2'!$T$5:$W$5,1))*BF253</f>
        <v>1.4200000000000008E-2</v>
      </c>
      <c r="BH253" s="350">
        <f>INDEX('NOx &amp; CO2'!$T$6:$W$10,MATCH($C253,'NOx &amp; CO2'!$R$6:$R$10,1),MATCH(BH$245,'NOx &amp; CO2'!$T$5:$W$5,1))*BG253</f>
        <v>1.4200000000000008E-2</v>
      </c>
      <c r="BI253" s="350">
        <f>INDEX('NOx &amp; CO2'!$T$6:$W$10,MATCH($C253,'NOx &amp; CO2'!$R$6:$R$10,1),MATCH(BI$245,'NOx &amp; CO2'!$T$5:$W$5,1))*BH253</f>
        <v>1.4200000000000008E-2</v>
      </c>
      <c r="BJ253" s="350">
        <f>INDEX('NOx &amp; CO2'!$T$6:$W$10,MATCH($C253,'NOx &amp; CO2'!$R$6:$R$10,1),MATCH(BJ$245,'NOx &amp; CO2'!$T$5:$W$5,1))*BI253</f>
        <v>1.4200000000000008E-2</v>
      </c>
      <c r="BK253" s="350">
        <f>INDEX('NOx &amp; CO2'!$T$6:$W$10,MATCH($C253,'NOx &amp; CO2'!$R$6:$R$10,1),MATCH(BK$245,'NOx &amp; CO2'!$T$5:$W$5,1))*BJ253</f>
        <v>1.4200000000000008E-2</v>
      </c>
      <c r="BL253" s="350">
        <f>INDEX('NOx &amp; CO2'!$T$6:$W$10,MATCH($C253,'NOx &amp; CO2'!$R$6:$R$10,1),MATCH(BL$245,'NOx &amp; CO2'!$T$5:$W$5,1))*BK253</f>
        <v>1.4200000000000008E-2</v>
      </c>
      <c r="BM253" s="350">
        <f>INDEX('NOx &amp; CO2'!$T$6:$W$10,MATCH($C253,'NOx &amp; CO2'!$R$6:$R$10,1),MATCH(BM$245,'NOx &amp; CO2'!$T$5:$W$5,1))*BL253</f>
        <v>1.4200000000000008E-2</v>
      </c>
      <c r="BN253" s="350">
        <f>INDEX('NOx &amp; CO2'!$T$6:$W$10,MATCH($C253,'NOx &amp; CO2'!$R$6:$R$10,1),MATCH(BN$245,'NOx &amp; CO2'!$T$5:$W$5,1))*BM253</f>
        <v>1.4200000000000008E-2</v>
      </c>
      <c r="BO253" s="350">
        <f>INDEX('NOx &amp; CO2'!$T$6:$W$10,MATCH($C253,'NOx &amp; CO2'!$R$6:$R$10,1),MATCH(BO$245,'NOx &amp; CO2'!$T$5:$W$5,1))*BN253</f>
        <v>1.4200000000000008E-2</v>
      </c>
      <c r="BP253" s="350">
        <f>INDEX('NOx &amp; CO2'!$T$6:$W$10,MATCH($C253,'NOx &amp; CO2'!$R$6:$R$10,1),MATCH(BP$245,'NOx &amp; CO2'!$T$5:$W$5,1))*BO253</f>
        <v>1.4200000000000008E-2</v>
      </c>
      <c r="BQ253" s="350">
        <f>INDEX('NOx &amp; CO2'!$T$6:$W$10,MATCH($C253,'NOx &amp; CO2'!$R$6:$R$10,1),MATCH(BQ$245,'NOx &amp; CO2'!$T$5:$W$5,1))*BP253</f>
        <v>1.4200000000000008E-2</v>
      </c>
      <c r="BR253" s="350">
        <f>INDEX('NOx &amp; CO2'!$T$6:$W$10,MATCH($C253,'NOx &amp; CO2'!$R$6:$R$10,1),MATCH(BR$245,'NOx &amp; CO2'!$T$5:$W$5,1))*BQ253</f>
        <v>1.4200000000000008E-2</v>
      </c>
      <c r="BS253" s="350">
        <f>INDEX('NOx &amp; CO2'!$T$6:$W$10,MATCH($C253,'NOx &amp; CO2'!$R$6:$R$10,1),MATCH(BS$245,'NOx &amp; CO2'!$T$5:$W$5,1))*BR253</f>
        <v>1.4200000000000008E-2</v>
      </c>
      <c r="BT253" s="350">
        <f>INDEX('NOx &amp; CO2'!$T$6:$W$10,MATCH($C253,'NOx &amp; CO2'!$R$6:$R$10,1),MATCH(BT$245,'NOx &amp; CO2'!$T$5:$W$5,1))*BS253</f>
        <v>1.4200000000000008E-2</v>
      </c>
      <c r="BU253" s="350">
        <f>INDEX('NOx &amp; CO2'!$T$6:$W$10,MATCH($C253,'NOx &amp; CO2'!$R$6:$R$10,1),MATCH(BU$245,'NOx &amp; CO2'!$T$5:$W$5,1))*BT253</f>
        <v>1.4200000000000008E-2</v>
      </c>
      <c r="BV253" s="350">
        <f>INDEX('NOx &amp; CO2'!$T$6:$W$10,MATCH($C253,'NOx &amp; CO2'!$R$6:$R$10,1),MATCH(BV$245,'NOx &amp; CO2'!$T$5:$W$5,1))*BU253</f>
        <v>1.4200000000000008E-2</v>
      </c>
      <c r="BW253" s="350">
        <f>INDEX('NOx &amp; CO2'!$T$6:$W$10,MATCH($C253,'NOx &amp; CO2'!$R$6:$R$10,1),MATCH(BW$245,'NOx &amp; CO2'!$T$5:$W$5,1))*BV253</f>
        <v>1.4200000000000008E-2</v>
      </c>
      <c r="BX253" s="350">
        <f>INDEX('NOx &amp; CO2'!$T$6:$W$10,MATCH($C253,'NOx &amp; CO2'!$R$6:$R$10,1),MATCH(BX$245,'NOx &amp; CO2'!$T$5:$W$5,1))*BW253</f>
        <v>1.4200000000000008E-2</v>
      </c>
      <c r="BY253" s="350">
        <f>INDEX('NOx &amp; CO2'!$T$6:$W$10,MATCH($C253,'NOx &amp; CO2'!$R$6:$R$10,1),MATCH(BY$245,'NOx &amp; CO2'!$T$5:$W$5,1))*BX253</f>
        <v>1.4200000000000008E-2</v>
      </c>
      <c r="BZ253" s="350">
        <f>INDEX('NOx &amp; CO2'!$T$6:$W$10,MATCH($C253,'NOx &amp; CO2'!$R$6:$R$10,1),MATCH(BZ$245,'NOx &amp; CO2'!$T$5:$W$5,1))*BY253</f>
        <v>1.4200000000000008E-2</v>
      </c>
      <c r="CA253" s="350">
        <f>INDEX('NOx &amp; CO2'!$T$6:$W$10,MATCH($C253,'NOx &amp; CO2'!$R$6:$R$10,1),MATCH(CA$245,'NOx &amp; CO2'!$T$5:$W$5,1))*BZ253</f>
        <v>1.4200000000000008E-2</v>
      </c>
      <c r="CB253" s="350">
        <f>INDEX('NOx &amp; CO2'!$T$6:$W$10,MATCH($C253,'NOx &amp; CO2'!$R$6:$R$10,1),MATCH(CB$245,'NOx &amp; CO2'!$T$5:$W$5,1))*CA253</f>
        <v>1.4200000000000008E-2</v>
      </c>
      <c r="CC253" s="350">
        <f>INDEX('NOx &amp; CO2'!$T$6:$W$10,MATCH($C253,'NOx &amp; CO2'!$R$6:$R$10,1),MATCH(CC$245,'NOx &amp; CO2'!$T$5:$W$5,1))*CB253</f>
        <v>1.4200000000000008E-2</v>
      </c>
      <c r="CD253" s="350">
        <f>INDEX('NOx &amp; CO2'!$T$6:$W$10,MATCH($C253,'NOx &amp; CO2'!$R$6:$R$10,1),MATCH(CD$245,'NOx &amp; CO2'!$T$5:$W$5,1))*CC253</f>
        <v>1.4200000000000008E-2</v>
      </c>
      <c r="CE253" s="350">
        <f>INDEX('NOx &amp; CO2'!$T$6:$W$10,MATCH($C253,'NOx &amp; CO2'!$R$6:$R$10,1),MATCH(CE$245,'NOx &amp; CO2'!$T$5:$W$5,1))*CD253</f>
        <v>1.4200000000000008E-2</v>
      </c>
      <c r="CF253" s="350">
        <f>INDEX('NOx &amp; CO2'!$T$6:$W$10,MATCH($C253,'NOx &amp; CO2'!$R$6:$R$10,1),MATCH(CF$245,'NOx &amp; CO2'!$T$5:$W$5,1))*CE253</f>
        <v>1.4200000000000008E-2</v>
      </c>
      <c r="CG253" s="350">
        <f>INDEX('NOx &amp; CO2'!$T$6:$W$10,MATCH($C253,'NOx &amp; CO2'!$R$6:$R$10,1),MATCH(CG$245,'NOx &amp; CO2'!$T$5:$W$5,1))*CF253</f>
        <v>1.4200000000000008E-2</v>
      </c>
      <c r="CH253" s="350">
        <f>INDEX('NOx &amp; CO2'!$T$6:$W$10,MATCH($C253,'NOx &amp; CO2'!$R$6:$R$10,1),MATCH(CH$245,'NOx &amp; CO2'!$T$5:$W$5,1))*CG253</f>
        <v>1.4200000000000008E-2</v>
      </c>
      <c r="CI253" s="350">
        <f>INDEX('NOx &amp; CO2'!$T$6:$W$10,MATCH($C253,'NOx &amp; CO2'!$R$6:$R$10,1),MATCH(CI$245,'NOx &amp; CO2'!$T$5:$W$5,1))*CH253</f>
        <v>1.4200000000000008E-2</v>
      </c>
      <c r="CJ253" s="350">
        <f>INDEX('NOx &amp; CO2'!$T$6:$W$10,MATCH($C253,'NOx &amp; CO2'!$R$6:$R$10,1),MATCH(CJ$245,'NOx &amp; CO2'!$T$5:$W$5,1))*CI253</f>
        <v>1.4200000000000008E-2</v>
      </c>
      <c r="CK253" s="350">
        <f>INDEX('NOx &amp; CO2'!$T$6:$W$10,MATCH($C253,'NOx &amp; CO2'!$R$6:$R$10,1),MATCH(CK$245,'NOx &amp; CO2'!$T$5:$W$5,1))*CJ253</f>
        <v>1.4200000000000008E-2</v>
      </c>
      <c r="CL253" s="350">
        <f>INDEX('NOx &amp; CO2'!$T$6:$W$10,MATCH($C253,'NOx &amp; CO2'!$R$6:$R$10,1),MATCH(CL$245,'NOx &amp; CO2'!$T$5:$W$5,1))*CK253</f>
        <v>1.4200000000000008E-2</v>
      </c>
      <c r="CM253" s="350">
        <f>INDEX('NOx &amp; CO2'!$T$6:$W$10,MATCH($C253,'NOx &amp; CO2'!$R$6:$R$10,1),MATCH(CM$245,'NOx &amp; CO2'!$T$5:$W$5,1))*CL253</f>
        <v>1.4200000000000008E-2</v>
      </c>
      <c r="CN253" s="350">
        <f>INDEX('NOx &amp; CO2'!$T$6:$W$10,MATCH($C253,'NOx &amp; CO2'!$R$6:$R$10,1),MATCH(CN$245,'NOx &amp; CO2'!$T$5:$W$5,1))*CM253</f>
        <v>1.4200000000000008E-2</v>
      </c>
      <c r="CO253" s="350">
        <f>INDEX('NOx &amp; CO2'!$T$6:$W$10,MATCH($C253,'NOx &amp; CO2'!$R$6:$R$10,1),MATCH(CO$245,'NOx &amp; CO2'!$T$5:$W$5,1))*CN253</f>
        <v>1.4200000000000008E-2</v>
      </c>
      <c r="CP253" s="350">
        <f>INDEX('NOx &amp; CO2'!$T$6:$W$10,MATCH($C253,'NOx &amp; CO2'!$R$6:$R$10,1),MATCH(CP$245,'NOx &amp; CO2'!$T$5:$W$5,1))*CO253</f>
        <v>1.4200000000000008E-2</v>
      </c>
      <c r="CQ253" s="350">
        <f>INDEX('NOx &amp; CO2'!$T$6:$W$10,MATCH($C253,'NOx &amp; CO2'!$R$6:$R$10,1),MATCH(CQ$245,'NOx &amp; CO2'!$T$5:$W$5,1))*CP253</f>
        <v>1.4200000000000008E-2</v>
      </c>
      <c r="CR253" s="350">
        <f>INDEX('NOx &amp; CO2'!$T$6:$W$10,MATCH($C253,'NOx &amp; CO2'!$R$6:$R$10,1),MATCH(CR$245,'NOx &amp; CO2'!$T$5:$W$5,1))*CQ253</f>
        <v>1.4200000000000008E-2</v>
      </c>
      <c r="CS253" s="350">
        <f>INDEX('NOx &amp; CO2'!$T$6:$W$10,MATCH($C253,'NOx &amp; CO2'!$R$6:$R$10,1),MATCH(CS$245,'NOx &amp; CO2'!$T$5:$W$5,1))*CR253</f>
        <v>1.4200000000000008E-2</v>
      </c>
    </row>
    <row r="254" spans="1:97" s="337" customFormat="1" x14ac:dyDescent="0.25">
      <c r="A254" s="337">
        <f t="shared" ref="A254:C254" si="374">A193</f>
        <v>0</v>
      </c>
      <c r="B254" s="337" t="str">
        <f t="shared" si="374"/>
        <v>0 0</v>
      </c>
      <c r="C254" s="344">
        <f t="shared" si="374"/>
        <v>0</v>
      </c>
      <c r="D254" s="567">
        <f>INDEX('NOx &amp; CO2'!$E$6:$I$10,MATCH($C254,'NOx &amp; CO2'!$C$6:$C$10,1),MATCH(D$245,'NOx &amp; CO2'!$E$5:$H$5,1))</f>
        <v>7.17E-2</v>
      </c>
      <c r="E254" s="567">
        <f>INDEX('NOx &amp; CO2'!$T$6:$W$10,MATCH($C254,'NOx &amp; CO2'!$R$6:$R$10,1),MATCH(E$245,'NOx &amp; CO2'!$T$5:$W$5,1))*D254</f>
        <v>6.8558723496039697E-2</v>
      </c>
      <c r="F254" s="567">
        <f>INDEX('NOx &amp; CO2'!$T$6:$W$10,MATCH($C254,'NOx &amp; CO2'!$R$6:$R$10,1),MATCH(F$245,'NOx &amp; CO2'!$T$5:$W$5,1))*E254</f>
        <v>6.5555070675124491E-2</v>
      </c>
      <c r="G254" s="567">
        <f>INDEX('NOx &amp; CO2'!$T$6:$W$10,MATCH($C254,'NOx &amp; CO2'!$R$6:$R$10,1),MATCH(G$245,'NOx &amp; CO2'!$T$5:$W$5,1))*F254</f>
        <v>6.2683012052708514E-2</v>
      </c>
      <c r="H254" s="567">
        <f>INDEX('NOx &amp; CO2'!$T$6:$W$10,MATCH($C254,'NOx &amp; CO2'!$R$6:$R$10,1),MATCH(H$245,'NOx &amp; CO2'!$T$5:$W$5,1))*G254</f>
        <v>5.9936782304331478E-2</v>
      </c>
      <c r="I254" s="567">
        <f>INDEX('NOx &amp; CO2'!$T$6:$W$10,MATCH($C254,'NOx &amp; CO2'!$R$6:$R$10,1),MATCH(I$245,'NOx &amp; CO2'!$T$5:$W$5,1))*H254</f>
        <v>5.7310868692398702E-2</v>
      </c>
      <c r="J254" s="567">
        <f>INDEX('NOx &amp; CO2'!$T$6:$W$10,MATCH($C254,'NOx &amp; CO2'!$R$6:$R$10,1),MATCH(J$245,'NOx &amp; CO2'!$T$5:$W$5,1))*I254</f>
        <v>5.4800000000000008E-2</v>
      </c>
      <c r="K254" s="567">
        <f>INDEX('NOx &amp; CO2'!$T$6:$W$10,MATCH($C254,'NOx &amp; CO2'!$R$6:$R$10,1),MATCH(K$245,'NOx &amp; CO2'!$T$5:$W$5,1))*J254</f>
        <v>5.268069525177068E-2</v>
      </c>
      <c r="L254" s="567">
        <f>INDEX('NOx &amp; CO2'!$T$6:$W$10,MATCH($C254,'NOx &amp; CO2'!$R$6:$R$10,1),MATCH(L$245,'NOx &amp; CO2'!$T$5:$W$5,1))*K254</f>
        <v>5.0643351317699516E-2</v>
      </c>
      <c r="M254" s="567">
        <f>INDEX('NOx &amp; CO2'!$T$6:$W$10,MATCH($C254,'NOx &amp; CO2'!$R$6:$R$10,1),MATCH(M$245,'NOx &amp; CO2'!$T$5:$W$5,1))*L254</f>
        <v>4.8684798490804503E-2</v>
      </c>
      <c r="N254" s="567">
        <f>INDEX('NOx &amp; CO2'!$T$6:$W$10,MATCH($C254,'NOx &amp; CO2'!$R$6:$R$10,1),MATCH(N$245,'NOx &amp; CO2'!$T$5:$W$5,1))*M254</f>
        <v>4.6801989647590088E-2</v>
      </c>
      <c r="O254" s="567">
        <f>INDEX('NOx &amp; CO2'!$T$6:$W$10,MATCH($C254,'NOx &amp; CO2'!$R$6:$R$10,1),MATCH(O$245,'NOx &amp; CO2'!$T$5:$W$5,1))*N254</f>
        <v>4.4991995507321518E-2</v>
      </c>
      <c r="P254" s="567">
        <f>INDEX('NOx &amp; CO2'!$T$6:$W$10,MATCH($C254,'NOx &amp; CO2'!$R$6:$R$10,1),MATCH(P$245,'NOx &amp; CO2'!$T$5:$W$5,1))*O254</f>
        <v>4.3252000074639418E-2</v>
      </c>
      <c r="Q254" s="567">
        <f>INDEX('NOx &amp; CO2'!$T$6:$W$10,MATCH($C254,'NOx &amp; CO2'!$R$6:$R$10,1),MATCH(Q$245,'NOx &amp; CO2'!$T$5:$W$5,1))*P254</f>
        <v>4.1579296258424117E-2</v>
      </c>
      <c r="R254" s="567">
        <f>INDEX('NOx &amp; CO2'!$T$6:$W$10,MATCH($C254,'NOx &amp; CO2'!$R$6:$R$10,1),MATCH(R$245,'NOx &amp; CO2'!$T$5:$W$5,1))*Q254</f>
        <v>3.9971281660093602E-2</v>
      </c>
      <c r="S254" s="567">
        <f>INDEX('NOx &amp; CO2'!$T$6:$W$10,MATCH($C254,'NOx &amp; CO2'!$R$6:$R$10,1),MATCH(S$245,'NOx &amp; CO2'!$T$5:$W$5,1))*R254</f>
        <v>3.8425454524782507E-2</v>
      </c>
      <c r="T254" s="567">
        <f>INDEX('NOx &amp; CO2'!$T$6:$W$10,MATCH($C254,'NOx &amp; CO2'!$R$6:$R$10,1),MATCH(T$245,'NOx &amp; CO2'!$T$5:$W$5,1))*S254</f>
        <v>3.6939409849102912E-2</v>
      </c>
      <c r="U254" s="567">
        <f>INDEX('NOx &amp; CO2'!$T$6:$W$10,MATCH($C254,'NOx &amp; CO2'!$R$6:$R$10,1),MATCH(U$245,'NOx &amp; CO2'!$T$5:$W$5,1))*T254</f>
        <v>3.5510835639431505E-2</v>
      </c>
      <c r="V254" s="567">
        <f>INDEX('NOx &amp; CO2'!$T$6:$W$10,MATCH($C254,'NOx &amp; CO2'!$R$6:$R$10,1),MATCH(V$245,'NOx &amp; CO2'!$T$5:$W$5,1))*U254</f>
        <v>3.4137509314901608E-2</v>
      </c>
      <c r="W254" s="567">
        <f>INDEX('NOx &amp; CO2'!$T$6:$W$10,MATCH($C254,'NOx &amp; CO2'!$R$6:$R$10,1),MATCH(W$245,'NOx &amp; CO2'!$T$5:$W$5,1))*V254</f>
        <v>3.2817294249503907E-2</v>
      </c>
      <c r="X254" s="567">
        <f>INDEX('NOx &amp; CO2'!$T$6:$W$10,MATCH($C254,'NOx &amp; CO2'!$R$6:$R$10,1),MATCH(X$245,'NOx &amp; CO2'!$T$5:$W$5,1))*W254</f>
        <v>3.1548136447916084E-2</v>
      </c>
      <c r="Y254" s="567">
        <f>INDEX('NOx &amp; CO2'!$T$6:$W$10,MATCH($C254,'NOx &amp; CO2'!$R$6:$R$10,1),MATCH(Y$245,'NOx &amp; CO2'!$T$5:$W$5,1))*X254</f>
        <v>3.0328061349889527E-2</v>
      </c>
      <c r="Z254" s="567">
        <f>INDEX('NOx &amp; CO2'!$T$6:$W$10,MATCH($C254,'NOx &amp; CO2'!$R$6:$R$10,1),MATCH(Z$245,'NOx &amp; CO2'!$T$5:$W$5,1))*Y254</f>
        <v>2.9155170758221438E-2</v>
      </c>
      <c r="AA254" s="567">
        <f>INDEX('NOx &amp; CO2'!$T$6:$W$10,MATCH($C254,'NOx &amp; CO2'!$R$6:$R$10,1),MATCH(AA$245,'NOx &amp; CO2'!$T$5:$W$5,1))*Z254</f>
        <v>2.8027639885532835E-2</v>
      </c>
      <c r="AB254" s="567">
        <f>INDEX('NOx &amp; CO2'!$T$6:$W$10,MATCH($C254,'NOx &amp; CO2'!$R$6:$R$10,1),MATCH(AB$245,'NOx &amp; CO2'!$T$5:$W$5,1))*AA254</f>
        <v>2.6943714515257809E-2</v>
      </c>
      <c r="AC254" s="567">
        <f>INDEX('NOx &amp; CO2'!$T$6:$W$10,MATCH($C254,'NOx &amp; CO2'!$R$6:$R$10,1),MATCH(AC$245,'NOx &amp; CO2'!$T$5:$W$5,1))*AB254</f>
        <v>2.5901708272427128E-2</v>
      </c>
      <c r="AD254" s="567">
        <f>INDEX('NOx &amp; CO2'!$T$6:$W$10,MATCH($C254,'NOx &amp; CO2'!$R$6:$R$10,1),MATCH(AD$245,'NOx &amp; CO2'!$T$5:$W$5,1))*AC254</f>
        <v>2.4900000000000019E-2</v>
      </c>
      <c r="AE254" s="567">
        <f>INDEX('NOx &amp; CO2'!$T$6:$W$10,MATCH($C254,'NOx &amp; CO2'!$R$6:$R$10,1),MATCH(AE$245,'NOx &amp; CO2'!$T$5:$W$5,1))*AD254</f>
        <v>2.4210502134589099E-2</v>
      </c>
      <c r="AF254" s="350">
        <f>INDEX('NOx &amp; CO2'!$T$6:$W$10,MATCH($C254,'NOx &amp; CO2'!$R$6:$R$10,1),MATCH(AF$245,'NOx &amp; CO2'!$T$5:$W$5,1))*AE254</f>
        <v>2.3540096932086061E-2</v>
      </c>
      <c r="AG254" s="350">
        <f>INDEX('NOx &amp; CO2'!$T$6:$W$10,MATCH($C254,'NOx &amp; CO2'!$R$6:$R$10,1),MATCH(AG$245,'NOx &amp; CO2'!$T$5:$W$5,1))*AF254</f>
        <v>2.2888255703723031E-2</v>
      </c>
      <c r="AH254" s="350">
        <f>INDEX('NOx &amp; CO2'!$T$6:$W$10,MATCH($C254,'NOx &amp; CO2'!$R$6:$R$10,1),MATCH(AH$245,'NOx &amp; CO2'!$T$5:$W$5,1))*AG254</f>
        <v>2.2254464400482215E-2</v>
      </c>
      <c r="AI254" s="350">
        <f>INDEX('NOx &amp; CO2'!$T$6:$W$10,MATCH($C254,'NOx &amp; CO2'!$R$6:$R$10,1),MATCH(AI$245,'NOx &amp; CO2'!$T$5:$W$5,1))*AH254</f>
        <v>2.1638223207711301E-2</v>
      </c>
      <c r="AJ254" s="350">
        <f>INDEX('NOx &amp; CO2'!$T$6:$W$10,MATCH($C254,'NOx &amp; CO2'!$R$6:$R$10,1),MATCH(AJ$245,'NOx &amp; CO2'!$T$5:$W$5,1))*AI254</f>
        <v>2.1039046150964236E-2</v>
      </c>
      <c r="AK254" s="350">
        <f>INDEX('NOx &amp; CO2'!$T$6:$W$10,MATCH($C254,'NOx &amp; CO2'!$R$6:$R$10,1),MATCH(AK$245,'NOx &amp; CO2'!$T$5:$W$5,1))*AJ254</f>
        <v>2.0456460712756541E-2</v>
      </c>
      <c r="AL254" s="350">
        <f>INDEX('NOx &amp; CO2'!$T$6:$W$10,MATCH($C254,'NOx &amp; CO2'!$R$6:$R$10,1),MATCH(AL$245,'NOx &amp; CO2'!$T$5:$W$5,1))*AK254</f>
        <v>1.9890007459932926E-2</v>
      </c>
      <c r="AM254" s="350">
        <f>INDEX('NOx &amp; CO2'!$T$6:$W$10,MATCH($C254,'NOx &amp; CO2'!$R$6:$R$10,1),MATCH(AM$245,'NOx &amp; CO2'!$T$5:$W$5,1))*AL254</f>
        <v>1.9339239681353367E-2</v>
      </c>
      <c r="AN254" s="350">
        <f>INDEX('NOx &amp; CO2'!$T$6:$W$10,MATCH($C254,'NOx &amp; CO2'!$R$6:$R$10,1),MATCH(AN$245,'NOx &amp; CO2'!$T$5:$W$5,1))*AM254</f>
        <v>1.8803723035611869E-2</v>
      </c>
      <c r="AO254" s="350">
        <f>INDEX('NOx &amp; CO2'!$T$6:$W$10,MATCH($C254,'NOx &amp; CO2'!$R$6:$R$10,1),MATCH(AO$245,'NOx &amp; CO2'!$T$5:$W$5,1))*AN254</f>
        <v>1.8283035208510164E-2</v>
      </c>
      <c r="AP254" s="350">
        <f>INDEX('NOx &amp; CO2'!$T$6:$W$10,MATCH($C254,'NOx &amp; CO2'!$R$6:$R$10,1),MATCH(AP$245,'NOx &amp; CO2'!$T$5:$W$5,1))*AO254</f>
        <v>1.777676558001617E-2</v>
      </c>
      <c r="AQ254" s="350">
        <f>INDEX('NOx &amp; CO2'!$T$6:$W$10,MATCH($C254,'NOx &amp; CO2'!$R$6:$R$10,1),MATCH(AQ$245,'NOx &amp; CO2'!$T$5:$W$5,1))*AP254</f>
        <v>1.7284514900444626E-2</v>
      </c>
      <c r="AR254" s="350">
        <f>INDEX('NOx &amp; CO2'!$T$6:$W$10,MATCH($C254,'NOx &amp; CO2'!$R$6:$R$10,1),MATCH(AR$245,'NOx &amp; CO2'!$T$5:$W$5,1))*AQ254</f>
        <v>1.6805894975604474E-2</v>
      </c>
      <c r="AS254" s="350">
        <f>INDEX('NOx &amp; CO2'!$T$6:$W$10,MATCH($C254,'NOx &amp; CO2'!$R$6:$R$10,1),MATCH(AS$245,'NOx &amp; CO2'!$T$5:$W$5,1))*AR254</f>
        <v>1.6340528360664741E-2</v>
      </c>
      <c r="AT254" s="350">
        <f>INDEX('NOx &amp; CO2'!$T$6:$W$10,MATCH($C254,'NOx &amp; CO2'!$R$6:$R$10,1),MATCH(AT$245,'NOx &amp; CO2'!$T$5:$W$5,1))*AS254</f>
        <v>1.5888048062497474E-2</v>
      </c>
      <c r="AU254" s="350">
        <f>INDEX('NOx &amp; CO2'!$T$6:$W$10,MATCH($C254,'NOx &amp; CO2'!$R$6:$R$10,1),MATCH(AU$245,'NOx &amp; CO2'!$T$5:$W$5,1))*AT254</f>
        <v>1.5448097250263013E-2</v>
      </c>
      <c r="AV254" s="350">
        <f>INDEX('NOx &amp; CO2'!$T$6:$W$10,MATCH($C254,'NOx &amp; CO2'!$R$6:$R$10,1),MATCH(AV$245,'NOx &amp; CO2'!$T$5:$W$5,1))*AU254</f>
        <v>1.5020328974009333E-2</v>
      </c>
      <c r="AW254" s="350">
        <f>INDEX('NOx &amp; CO2'!$T$6:$W$10,MATCH($C254,'NOx &amp; CO2'!$R$6:$R$10,1),MATCH(AW$245,'NOx &amp; CO2'!$T$5:$W$5,1))*AV254</f>
        <v>1.4604405891063581E-2</v>
      </c>
      <c r="AX254" s="350">
        <f>INDEX('NOx &amp; CO2'!$T$6:$W$10,MATCH($C254,'NOx &amp; CO2'!$R$6:$R$10,1),MATCH(AX$245,'NOx &amp; CO2'!$T$5:$W$5,1))*AW254</f>
        <v>1.4200000000000008E-2</v>
      </c>
      <c r="AY254" s="350">
        <f>INDEX('NOx &amp; CO2'!$T$6:$W$10,MATCH($C254,'NOx &amp; CO2'!$R$6:$R$10,1),MATCH(AY$245,'NOx &amp; CO2'!$T$5:$W$5,1))*AX254</f>
        <v>1.4200000000000008E-2</v>
      </c>
      <c r="AZ254" s="350">
        <f>INDEX('NOx &amp; CO2'!$T$6:$W$10,MATCH($C254,'NOx &amp; CO2'!$R$6:$R$10,1),MATCH(AZ$245,'NOx &amp; CO2'!$T$5:$W$5,1))*AY254</f>
        <v>1.4200000000000008E-2</v>
      </c>
      <c r="BA254" s="350">
        <f>INDEX('NOx &amp; CO2'!$T$6:$W$10,MATCH($C254,'NOx &amp; CO2'!$R$6:$R$10,1),MATCH(BA$245,'NOx &amp; CO2'!$T$5:$W$5,1))*AZ254</f>
        <v>1.4200000000000008E-2</v>
      </c>
      <c r="BB254" s="350">
        <f>INDEX('NOx &amp; CO2'!$T$6:$W$10,MATCH($C254,'NOx &amp; CO2'!$R$6:$R$10,1),MATCH(BB$245,'NOx &amp; CO2'!$T$5:$W$5,1))*BA254</f>
        <v>1.4200000000000008E-2</v>
      </c>
      <c r="BC254" s="350">
        <f>INDEX('NOx &amp; CO2'!$T$6:$W$10,MATCH($C254,'NOx &amp; CO2'!$R$6:$R$10,1),MATCH(BC$245,'NOx &amp; CO2'!$T$5:$W$5,1))*BB254</f>
        <v>1.4200000000000008E-2</v>
      </c>
      <c r="BD254" s="350">
        <f>INDEX('NOx &amp; CO2'!$T$6:$W$10,MATCH($C254,'NOx &amp; CO2'!$R$6:$R$10,1),MATCH(BD$245,'NOx &amp; CO2'!$T$5:$W$5,1))*BC254</f>
        <v>1.4200000000000008E-2</v>
      </c>
      <c r="BE254" s="350">
        <f>INDEX('NOx &amp; CO2'!$T$6:$W$10,MATCH($C254,'NOx &amp; CO2'!$R$6:$R$10,1),MATCH(BE$245,'NOx &amp; CO2'!$T$5:$W$5,1))*BD254</f>
        <v>1.4200000000000008E-2</v>
      </c>
      <c r="BF254" s="350">
        <f>INDEX('NOx &amp; CO2'!$T$6:$W$10,MATCH($C254,'NOx &amp; CO2'!$R$6:$R$10,1),MATCH(BF$245,'NOx &amp; CO2'!$T$5:$W$5,1))*BE254</f>
        <v>1.4200000000000008E-2</v>
      </c>
      <c r="BG254" s="350">
        <f>INDEX('NOx &amp; CO2'!$T$6:$W$10,MATCH($C254,'NOx &amp; CO2'!$R$6:$R$10,1),MATCH(BG$245,'NOx &amp; CO2'!$T$5:$W$5,1))*BF254</f>
        <v>1.4200000000000008E-2</v>
      </c>
      <c r="BH254" s="350">
        <f>INDEX('NOx &amp; CO2'!$T$6:$W$10,MATCH($C254,'NOx &amp; CO2'!$R$6:$R$10,1),MATCH(BH$245,'NOx &amp; CO2'!$T$5:$W$5,1))*BG254</f>
        <v>1.4200000000000008E-2</v>
      </c>
      <c r="BI254" s="350">
        <f>INDEX('NOx &amp; CO2'!$T$6:$W$10,MATCH($C254,'NOx &amp; CO2'!$R$6:$R$10,1),MATCH(BI$245,'NOx &amp; CO2'!$T$5:$W$5,1))*BH254</f>
        <v>1.4200000000000008E-2</v>
      </c>
      <c r="BJ254" s="350">
        <f>INDEX('NOx &amp; CO2'!$T$6:$W$10,MATCH($C254,'NOx &amp; CO2'!$R$6:$R$10,1),MATCH(BJ$245,'NOx &amp; CO2'!$T$5:$W$5,1))*BI254</f>
        <v>1.4200000000000008E-2</v>
      </c>
      <c r="BK254" s="350">
        <f>INDEX('NOx &amp; CO2'!$T$6:$W$10,MATCH($C254,'NOx &amp; CO2'!$R$6:$R$10,1),MATCH(BK$245,'NOx &amp; CO2'!$T$5:$W$5,1))*BJ254</f>
        <v>1.4200000000000008E-2</v>
      </c>
      <c r="BL254" s="350">
        <f>INDEX('NOx &amp; CO2'!$T$6:$W$10,MATCH($C254,'NOx &amp; CO2'!$R$6:$R$10,1),MATCH(BL$245,'NOx &amp; CO2'!$T$5:$W$5,1))*BK254</f>
        <v>1.4200000000000008E-2</v>
      </c>
      <c r="BM254" s="350">
        <f>INDEX('NOx &amp; CO2'!$T$6:$W$10,MATCH($C254,'NOx &amp; CO2'!$R$6:$R$10,1),MATCH(BM$245,'NOx &amp; CO2'!$T$5:$W$5,1))*BL254</f>
        <v>1.4200000000000008E-2</v>
      </c>
      <c r="BN254" s="350">
        <f>INDEX('NOx &amp; CO2'!$T$6:$W$10,MATCH($C254,'NOx &amp; CO2'!$R$6:$R$10,1),MATCH(BN$245,'NOx &amp; CO2'!$T$5:$W$5,1))*BM254</f>
        <v>1.4200000000000008E-2</v>
      </c>
      <c r="BO254" s="350">
        <f>INDEX('NOx &amp; CO2'!$T$6:$W$10,MATCH($C254,'NOx &amp; CO2'!$R$6:$R$10,1),MATCH(BO$245,'NOx &amp; CO2'!$T$5:$W$5,1))*BN254</f>
        <v>1.4200000000000008E-2</v>
      </c>
      <c r="BP254" s="350">
        <f>INDEX('NOx &amp; CO2'!$T$6:$W$10,MATCH($C254,'NOx &amp; CO2'!$R$6:$R$10,1),MATCH(BP$245,'NOx &amp; CO2'!$T$5:$W$5,1))*BO254</f>
        <v>1.4200000000000008E-2</v>
      </c>
      <c r="BQ254" s="350">
        <f>INDEX('NOx &amp; CO2'!$T$6:$W$10,MATCH($C254,'NOx &amp; CO2'!$R$6:$R$10,1),MATCH(BQ$245,'NOx &amp; CO2'!$T$5:$W$5,1))*BP254</f>
        <v>1.4200000000000008E-2</v>
      </c>
      <c r="BR254" s="350">
        <f>INDEX('NOx &amp; CO2'!$T$6:$W$10,MATCH($C254,'NOx &amp; CO2'!$R$6:$R$10,1),MATCH(BR$245,'NOx &amp; CO2'!$T$5:$W$5,1))*BQ254</f>
        <v>1.4200000000000008E-2</v>
      </c>
      <c r="BS254" s="350">
        <f>INDEX('NOx &amp; CO2'!$T$6:$W$10,MATCH($C254,'NOx &amp; CO2'!$R$6:$R$10,1),MATCH(BS$245,'NOx &amp; CO2'!$T$5:$W$5,1))*BR254</f>
        <v>1.4200000000000008E-2</v>
      </c>
      <c r="BT254" s="350">
        <f>INDEX('NOx &amp; CO2'!$T$6:$W$10,MATCH($C254,'NOx &amp; CO2'!$R$6:$R$10,1),MATCH(BT$245,'NOx &amp; CO2'!$T$5:$W$5,1))*BS254</f>
        <v>1.4200000000000008E-2</v>
      </c>
      <c r="BU254" s="350">
        <f>INDEX('NOx &amp; CO2'!$T$6:$W$10,MATCH($C254,'NOx &amp; CO2'!$R$6:$R$10,1),MATCH(BU$245,'NOx &amp; CO2'!$T$5:$W$5,1))*BT254</f>
        <v>1.4200000000000008E-2</v>
      </c>
      <c r="BV254" s="350">
        <f>INDEX('NOx &amp; CO2'!$T$6:$W$10,MATCH($C254,'NOx &amp; CO2'!$R$6:$R$10,1),MATCH(BV$245,'NOx &amp; CO2'!$T$5:$W$5,1))*BU254</f>
        <v>1.4200000000000008E-2</v>
      </c>
      <c r="BW254" s="350">
        <f>INDEX('NOx &amp; CO2'!$T$6:$W$10,MATCH($C254,'NOx &amp; CO2'!$R$6:$R$10,1),MATCH(BW$245,'NOx &amp; CO2'!$T$5:$W$5,1))*BV254</f>
        <v>1.4200000000000008E-2</v>
      </c>
      <c r="BX254" s="350">
        <f>INDEX('NOx &amp; CO2'!$T$6:$W$10,MATCH($C254,'NOx &amp; CO2'!$R$6:$R$10,1),MATCH(BX$245,'NOx &amp; CO2'!$T$5:$W$5,1))*BW254</f>
        <v>1.4200000000000008E-2</v>
      </c>
      <c r="BY254" s="350">
        <f>INDEX('NOx &amp; CO2'!$T$6:$W$10,MATCH($C254,'NOx &amp; CO2'!$R$6:$R$10,1),MATCH(BY$245,'NOx &amp; CO2'!$T$5:$W$5,1))*BX254</f>
        <v>1.4200000000000008E-2</v>
      </c>
      <c r="BZ254" s="350">
        <f>INDEX('NOx &amp; CO2'!$T$6:$W$10,MATCH($C254,'NOx &amp; CO2'!$R$6:$R$10,1),MATCH(BZ$245,'NOx &amp; CO2'!$T$5:$W$5,1))*BY254</f>
        <v>1.4200000000000008E-2</v>
      </c>
      <c r="CA254" s="350">
        <f>INDEX('NOx &amp; CO2'!$T$6:$W$10,MATCH($C254,'NOx &amp; CO2'!$R$6:$R$10,1),MATCH(CA$245,'NOx &amp; CO2'!$T$5:$W$5,1))*BZ254</f>
        <v>1.4200000000000008E-2</v>
      </c>
      <c r="CB254" s="350">
        <f>INDEX('NOx &amp; CO2'!$T$6:$W$10,MATCH($C254,'NOx &amp; CO2'!$R$6:$R$10,1),MATCH(CB$245,'NOx &amp; CO2'!$T$5:$W$5,1))*CA254</f>
        <v>1.4200000000000008E-2</v>
      </c>
      <c r="CC254" s="350">
        <f>INDEX('NOx &amp; CO2'!$T$6:$W$10,MATCH($C254,'NOx &amp; CO2'!$R$6:$R$10,1),MATCH(CC$245,'NOx &amp; CO2'!$T$5:$W$5,1))*CB254</f>
        <v>1.4200000000000008E-2</v>
      </c>
      <c r="CD254" s="350">
        <f>INDEX('NOx &amp; CO2'!$T$6:$W$10,MATCH($C254,'NOx &amp; CO2'!$R$6:$R$10,1),MATCH(CD$245,'NOx &amp; CO2'!$T$5:$W$5,1))*CC254</f>
        <v>1.4200000000000008E-2</v>
      </c>
      <c r="CE254" s="350">
        <f>INDEX('NOx &amp; CO2'!$T$6:$W$10,MATCH($C254,'NOx &amp; CO2'!$R$6:$R$10,1),MATCH(CE$245,'NOx &amp; CO2'!$T$5:$W$5,1))*CD254</f>
        <v>1.4200000000000008E-2</v>
      </c>
      <c r="CF254" s="350">
        <f>INDEX('NOx &amp; CO2'!$T$6:$W$10,MATCH($C254,'NOx &amp; CO2'!$R$6:$R$10,1),MATCH(CF$245,'NOx &amp; CO2'!$T$5:$W$5,1))*CE254</f>
        <v>1.4200000000000008E-2</v>
      </c>
      <c r="CG254" s="350">
        <f>INDEX('NOx &amp; CO2'!$T$6:$W$10,MATCH($C254,'NOx &amp; CO2'!$R$6:$R$10,1),MATCH(CG$245,'NOx &amp; CO2'!$T$5:$W$5,1))*CF254</f>
        <v>1.4200000000000008E-2</v>
      </c>
      <c r="CH254" s="350">
        <f>INDEX('NOx &amp; CO2'!$T$6:$W$10,MATCH($C254,'NOx &amp; CO2'!$R$6:$R$10,1),MATCH(CH$245,'NOx &amp; CO2'!$T$5:$W$5,1))*CG254</f>
        <v>1.4200000000000008E-2</v>
      </c>
      <c r="CI254" s="350">
        <f>INDEX('NOx &amp; CO2'!$T$6:$W$10,MATCH($C254,'NOx &amp; CO2'!$R$6:$R$10,1),MATCH(CI$245,'NOx &amp; CO2'!$T$5:$W$5,1))*CH254</f>
        <v>1.4200000000000008E-2</v>
      </c>
      <c r="CJ254" s="350">
        <f>INDEX('NOx &amp; CO2'!$T$6:$W$10,MATCH($C254,'NOx &amp; CO2'!$R$6:$R$10,1),MATCH(CJ$245,'NOx &amp; CO2'!$T$5:$W$5,1))*CI254</f>
        <v>1.4200000000000008E-2</v>
      </c>
      <c r="CK254" s="350">
        <f>INDEX('NOx &amp; CO2'!$T$6:$W$10,MATCH($C254,'NOx &amp; CO2'!$R$6:$R$10,1),MATCH(CK$245,'NOx &amp; CO2'!$T$5:$W$5,1))*CJ254</f>
        <v>1.4200000000000008E-2</v>
      </c>
      <c r="CL254" s="350">
        <f>INDEX('NOx &amp; CO2'!$T$6:$W$10,MATCH($C254,'NOx &amp; CO2'!$R$6:$R$10,1),MATCH(CL$245,'NOx &amp; CO2'!$T$5:$W$5,1))*CK254</f>
        <v>1.4200000000000008E-2</v>
      </c>
      <c r="CM254" s="350">
        <f>INDEX('NOx &amp; CO2'!$T$6:$W$10,MATCH($C254,'NOx &amp; CO2'!$R$6:$R$10,1),MATCH(CM$245,'NOx &amp; CO2'!$T$5:$W$5,1))*CL254</f>
        <v>1.4200000000000008E-2</v>
      </c>
      <c r="CN254" s="350">
        <f>INDEX('NOx &amp; CO2'!$T$6:$W$10,MATCH($C254,'NOx &amp; CO2'!$R$6:$R$10,1),MATCH(CN$245,'NOx &amp; CO2'!$T$5:$W$5,1))*CM254</f>
        <v>1.4200000000000008E-2</v>
      </c>
      <c r="CO254" s="350">
        <f>INDEX('NOx &amp; CO2'!$T$6:$W$10,MATCH($C254,'NOx &amp; CO2'!$R$6:$R$10,1),MATCH(CO$245,'NOx &amp; CO2'!$T$5:$W$5,1))*CN254</f>
        <v>1.4200000000000008E-2</v>
      </c>
      <c r="CP254" s="350">
        <f>INDEX('NOx &amp; CO2'!$T$6:$W$10,MATCH($C254,'NOx &amp; CO2'!$R$6:$R$10,1),MATCH(CP$245,'NOx &amp; CO2'!$T$5:$W$5,1))*CO254</f>
        <v>1.4200000000000008E-2</v>
      </c>
      <c r="CQ254" s="350">
        <f>INDEX('NOx &amp; CO2'!$T$6:$W$10,MATCH($C254,'NOx &amp; CO2'!$R$6:$R$10,1),MATCH(CQ$245,'NOx &amp; CO2'!$T$5:$W$5,1))*CP254</f>
        <v>1.4200000000000008E-2</v>
      </c>
      <c r="CR254" s="350">
        <f>INDEX('NOx &amp; CO2'!$T$6:$W$10,MATCH($C254,'NOx &amp; CO2'!$R$6:$R$10,1),MATCH(CR$245,'NOx &amp; CO2'!$T$5:$W$5,1))*CQ254</f>
        <v>1.4200000000000008E-2</v>
      </c>
      <c r="CS254" s="350">
        <f>INDEX('NOx &amp; CO2'!$T$6:$W$10,MATCH($C254,'NOx &amp; CO2'!$R$6:$R$10,1),MATCH(CS$245,'NOx &amp; CO2'!$T$5:$W$5,1))*CR254</f>
        <v>1.4200000000000008E-2</v>
      </c>
    </row>
    <row r="255" spans="1:97" s="337" customFormat="1" x14ac:dyDescent="0.25">
      <c r="A255" s="337">
        <f t="shared" ref="A255:C255" si="375">A194</f>
        <v>0</v>
      </c>
      <c r="B255" s="337" t="str">
        <f t="shared" si="375"/>
        <v>0 0</v>
      </c>
      <c r="C255" s="344">
        <f t="shared" si="375"/>
        <v>0</v>
      </c>
      <c r="D255" s="567">
        <f>INDEX('NOx &amp; CO2'!$E$6:$I$10,MATCH($C255,'NOx &amp; CO2'!$C$6:$C$10,1),MATCH(D$245,'NOx &amp; CO2'!$E$5:$H$5,1))</f>
        <v>7.17E-2</v>
      </c>
      <c r="E255" s="567">
        <f>INDEX('NOx &amp; CO2'!$T$6:$W$10,MATCH($C255,'NOx &amp; CO2'!$R$6:$R$10,1),MATCH(E$245,'NOx &amp; CO2'!$T$5:$W$5,1))*D255</f>
        <v>6.8558723496039697E-2</v>
      </c>
      <c r="F255" s="567">
        <f>INDEX('NOx &amp; CO2'!$T$6:$W$10,MATCH($C255,'NOx &amp; CO2'!$R$6:$R$10,1),MATCH(F$245,'NOx &amp; CO2'!$T$5:$W$5,1))*E255</f>
        <v>6.5555070675124491E-2</v>
      </c>
      <c r="G255" s="567">
        <f>INDEX('NOx &amp; CO2'!$T$6:$W$10,MATCH($C255,'NOx &amp; CO2'!$R$6:$R$10,1),MATCH(G$245,'NOx &amp; CO2'!$T$5:$W$5,1))*F255</f>
        <v>6.2683012052708514E-2</v>
      </c>
      <c r="H255" s="567">
        <f>INDEX('NOx &amp; CO2'!$T$6:$W$10,MATCH($C255,'NOx &amp; CO2'!$R$6:$R$10,1),MATCH(H$245,'NOx &amp; CO2'!$T$5:$W$5,1))*G255</f>
        <v>5.9936782304331478E-2</v>
      </c>
      <c r="I255" s="567">
        <f>INDEX('NOx &amp; CO2'!$T$6:$W$10,MATCH($C255,'NOx &amp; CO2'!$R$6:$R$10,1),MATCH(I$245,'NOx &amp; CO2'!$T$5:$W$5,1))*H255</f>
        <v>5.7310868692398702E-2</v>
      </c>
      <c r="J255" s="567">
        <f>INDEX('NOx &amp; CO2'!$T$6:$W$10,MATCH($C255,'NOx &amp; CO2'!$R$6:$R$10,1),MATCH(J$245,'NOx &amp; CO2'!$T$5:$W$5,1))*I255</f>
        <v>5.4800000000000008E-2</v>
      </c>
      <c r="K255" s="567">
        <f>INDEX('NOx &amp; CO2'!$T$6:$W$10,MATCH($C255,'NOx &amp; CO2'!$R$6:$R$10,1),MATCH(K$245,'NOx &amp; CO2'!$T$5:$W$5,1))*J255</f>
        <v>5.268069525177068E-2</v>
      </c>
      <c r="L255" s="567">
        <f>INDEX('NOx &amp; CO2'!$T$6:$W$10,MATCH($C255,'NOx &amp; CO2'!$R$6:$R$10,1),MATCH(L$245,'NOx &amp; CO2'!$T$5:$W$5,1))*K255</f>
        <v>5.0643351317699516E-2</v>
      </c>
      <c r="M255" s="567">
        <f>INDEX('NOx &amp; CO2'!$T$6:$W$10,MATCH($C255,'NOx &amp; CO2'!$R$6:$R$10,1),MATCH(M$245,'NOx &amp; CO2'!$T$5:$W$5,1))*L255</f>
        <v>4.8684798490804503E-2</v>
      </c>
      <c r="N255" s="567">
        <f>INDEX('NOx &amp; CO2'!$T$6:$W$10,MATCH($C255,'NOx &amp; CO2'!$R$6:$R$10,1),MATCH(N$245,'NOx &amp; CO2'!$T$5:$W$5,1))*M255</f>
        <v>4.6801989647590088E-2</v>
      </c>
      <c r="O255" s="567">
        <f>INDEX('NOx &amp; CO2'!$T$6:$W$10,MATCH($C255,'NOx &amp; CO2'!$R$6:$R$10,1),MATCH(O$245,'NOx &amp; CO2'!$T$5:$W$5,1))*N255</f>
        <v>4.4991995507321518E-2</v>
      </c>
      <c r="P255" s="567">
        <f>INDEX('NOx &amp; CO2'!$T$6:$W$10,MATCH($C255,'NOx &amp; CO2'!$R$6:$R$10,1),MATCH(P$245,'NOx &amp; CO2'!$T$5:$W$5,1))*O255</f>
        <v>4.3252000074639418E-2</v>
      </c>
      <c r="Q255" s="567">
        <f>INDEX('NOx &amp; CO2'!$T$6:$W$10,MATCH($C255,'NOx &amp; CO2'!$R$6:$R$10,1),MATCH(Q$245,'NOx &amp; CO2'!$T$5:$W$5,1))*P255</f>
        <v>4.1579296258424117E-2</v>
      </c>
      <c r="R255" s="567">
        <f>INDEX('NOx &amp; CO2'!$T$6:$W$10,MATCH($C255,'NOx &amp; CO2'!$R$6:$R$10,1),MATCH(R$245,'NOx &amp; CO2'!$T$5:$W$5,1))*Q255</f>
        <v>3.9971281660093602E-2</v>
      </c>
      <c r="S255" s="567">
        <f>INDEX('NOx &amp; CO2'!$T$6:$W$10,MATCH($C255,'NOx &amp; CO2'!$R$6:$R$10,1),MATCH(S$245,'NOx &amp; CO2'!$T$5:$W$5,1))*R255</f>
        <v>3.8425454524782507E-2</v>
      </c>
      <c r="T255" s="567">
        <f>INDEX('NOx &amp; CO2'!$T$6:$W$10,MATCH($C255,'NOx &amp; CO2'!$R$6:$R$10,1),MATCH(T$245,'NOx &amp; CO2'!$T$5:$W$5,1))*S255</f>
        <v>3.6939409849102912E-2</v>
      </c>
      <c r="U255" s="567">
        <f>INDEX('NOx &amp; CO2'!$T$6:$W$10,MATCH($C255,'NOx &amp; CO2'!$R$6:$R$10,1),MATCH(U$245,'NOx &amp; CO2'!$T$5:$W$5,1))*T255</f>
        <v>3.5510835639431505E-2</v>
      </c>
      <c r="V255" s="567">
        <f>INDEX('NOx &amp; CO2'!$T$6:$W$10,MATCH($C255,'NOx &amp; CO2'!$R$6:$R$10,1),MATCH(V$245,'NOx &amp; CO2'!$T$5:$W$5,1))*U255</f>
        <v>3.4137509314901608E-2</v>
      </c>
      <c r="W255" s="567">
        <f>INDEX('NOx &amp; CO2'!$T$6:$W$10,MATCH($C255,'NOx &amp; CO2'!$R$6:$R$10,1),MATCH(W$245,'NOx &amp; CO2'!$T$5:$W$5,1))*V255</f>
        <v>3.2817294249503907E-2</v>
      </c>
      <c r="X255" s="567">
        <f>INDEX('NOx &amp; CO2'!$T$6:$W$10,MATCH($C255,'NOx &amp; CO2'!$R$6:$R$10,1),MATCH(X$245,'NOx &amp; CO2'!$T$5:$W$5,1))*W255</f>
        <v>3.1548136447916084E-2</v>
      </c>
      <c r="Y255" s="567">
        <f>INDEX('NOx &amp; CO2'!$T$6:$W$10,MATCH($C255,'NOx &amp; CO2'!$R$6:$R$10,1),MATCH(Y$245,'NOx &amp; CO2'!$T$5:$W$5,1))*X255</f>
        <v>3.0328061349889527E-2</v>
      </c>
      <c r="Z255" s="567">
        <f>INDEX('NOx &amp; CO2'!$T$6:$W$10,MATCH($C255,'NOx &amp; CO2'!$R$6:$R$10,1),MATCH(Z$245,'NOx &amp; CO2'!$T$5:$W$5,1))*Y255</f>
        <v>2.9155170758221438E-2</v>
      </c>
      <c r="AA255" s="567">
        <f>INDEX('NOx &amp; CO2'!$T$6:$W$10,MATCH($C255,'NOx &amp; CO2'!$R$6:$R$10,1),MATCH(AA$245,'NOx &amp; CO2'!$T$5:$W$5,1))*Z255</f>
        <v>2.8027639885532835E-2</v>
      </c>
      <c r="AB255" s="567">
        <f>INDEX('NOx &amp; CO2'!$T$6:$W$10,MATCH($C255,'NOx &amp; CO2'!$R$6:$R$10,1),MATCH(AB$245,'NOx &amp; CO2'!$T$5:$W$5,1))*AA255</f>
        <v>2.6943714515257809E-2</v>
      </c>
      <c r="AC255" s="567">
        <f>INDEX('NOx &amp; CO2'!$T$6:$W$10,MATCH($C255,'NOx &amp; CO2'!$R$6:$R$10,1),MATCH(AC$245,'NOx &amp; CO2'!$T$5:$W$5,1))*AB255</f>
        <v>2.5901708272427128E-2</v>
      </c>
      <c r="AD255" s="567">
        <f>INDEX('NOx &amp; CO2'!$T$6:$W$10,MATCH($C255,'NOx &amp; CO2'!$R$6:$R$10,1),MATCH(AD$245,'NOx &amp; CO2'!$T$5:$W$5,1))*AC255</f>
        <v>2.4900000000000019E-2</v>
      </c>
      <c r="AE255" s="567">
        <f>INDEX('NOx &amp; CO2'!$T$6:$W$10,MATCH($C255,'NOx &amp; CO2'!$R$6:$R$10,1),MATCH(AE$245,'NOx &amp; CO2'!$T$5:$W$5,1))*AD255</f>
        <v>2.4210502134589099E-2</v>
      </c>
      <c r="AF255" s="350">
        <f>INDEX('NOx &amp; CO2'!$T$6:$W$10,MATCH($C255,'NOx &amp; CO2'!$R$6:$R$10,1),MATCH(AF$245,'NOx &amp; CO2'!$T$5:$W$5,1))*AE255</f>
        <v>2.3540096932086061E-2</v>
      </c>
      <c r="AG255" s="350">
        <f>INDEX('NOx &amp; CO2'!$T$6:$W$10,MATCH($C255,'NOx &amp; CO2'!$R$6:$R$10,1),MATCH(AG$245,'NOx &amp; CO2'!$T$5:$W$5,1))*AF255</f>
        <v>2.2888255703723031E-2</v>
      </c>
      <c r="AH255" s="350">
        <f>INDEX('NOx &amp; CO2'!$T$6:$W$10,MATCH($C255,'NOx &amp; CO2'!$R$6:$R$10,1),MATCH(AH$245,'NOx &amp; CO2'!$T$5:$W$5,1))*AG255</f>
        <v>2.2254464400482215E-2</v>
      </c>
      <c r="AI255" s="350">
        <f>INDEX('NOx &amp; CO2'!$T$6:$W$10,MATCH($C255,'NOx &amp; CO2'!$R$6:$R$10,1),MATCH(AI$245,'NOx &amp; CO2'!$T$5:$W$5,1))*AH255</f>
        <v>2.1638223207711301E-2</v>
      </c>
      <c r="AJ255" s="350">
        <f>INDEX('NOx &amp; CO2'!$T$6:$W$10,MATCH($C255,'NOx &amp; CO2'!$R$6:$R$10,1),MATCH(AJ$245,'NOx &amp; CO2'!$T$5:$W$5,1))*AI255</f>
        <v>2.1039046150964236E-2</v>
      </c>
      <c r="AK255" s="350">
        <f>INDEX('NOx &amp; CO2'!$T$6:$W$10,MATCH($C255,'NOx &amp; CO2'!$R$6:$R$10,1),MATCH(AK$245,'NOx &amp; CO2'!$T$5:$W$5,1))*AJ255</f>
        <v>2.0456460712756541E-2</v>
      </c>
      <c r="AL255" s="350">
        <f>INDEX('NOx &amp; CO2'!$T$6:$W$10,MATCH($C255,'NOx &amp; CO2'!$R$6:$R$10,1),MATCH(AL$245,'NOx &amp; CO2'!$T$5:$W$5,1))*AK255</f>
        <v>1.9890007459932926E-2</v>
      </c>
      <c r="AM255" s="350">
        <f>INDEX('NOx &amp; CO2'!$T$6:$W$10,MATCH($C255,'NOx &amp; CO2'!$R$6:$R$10,1),MATCH(AM$245,'NOx &amp; CO2'!$T$5:$W$5,1))*AL255</f>
        <v>1.9339239681353367E-2</v>
      </c>
      <c r="AN255" s="350">
        <f>INDEX('NOx &amp; CO2'!$T$6:$W$10,MATCH($C255,'NOx &amp; CO2'!$R$6:$R$10,1),MATCH(AN$245,'NOx &amp; CO2'!$T$5:$W$5,1))*AM255</f>
        <v>1.8803723035611869E-2</v>
      </c>
      <c r="AO255" s="350">
        <f>INDEX('NOx &amp; CO2'!$T$6:$W$10,MATCH($C255,'NOx &amp; CO2'!$R$6:$R$10,1),MATCH(AO$245,'NOx &amp; CO2'!$T$5:$W$5,1))*AN255</f>
        <v>1.8283035208510164E-2</v>
      </c>
      <c r="AP255" s="350">
        <f>INDEX('NOx &amp; CO2'!$T$6:$W$10,MATCH($C255,'NOx &amp; CO2'!$R$6:$R$10,1),MATCH(AP$245,'NOx &amp; CO2'!$T$5:$W$5,1))*AO255</f>
        <v>1.777676558001617E-2</v>
      </c>
      <c r="AQ255" s="350">
        <f>INDEX('NOx &amp; CO2'!$T$6:$W$10,MATCH($C255,'NOx &amp; CO2'!$R$6:$R$10,1),MATCH(AQ$245,'NOx &amp; CO2'!$T$5:$W$5,1))*AP255</f>
        <v>1.7284514900444626E-2</v>
      </c>
      <c r="AR255" s="350">
        <f>INDEX('NOx &amp; CO2'!$T$6:$W$10,MATCH($C255,'NOx &amp; CO2'!$R$6:$R$10,1),MATCH(AR$245,'NOx &amp; CO2'!$T$5:$W$5,1))*AQ255</f>
        <v>1.6805894975604474E-2</v>
      </c>
      <c r="AS255" s="350">
        <f>INDEX('NOx &amp; CO2'!$T$6:$W$10,MATCH($C255,'NOx &amp; CO2'!$R$6:$R$10,1),MATCH(AS$245,'NOx &amp; CO2'!$T$5:$W$5,1))*AR255</f>
        <v>1.6340528360664741E-2</v>
      </c>
      <c r="AT255" s="350">
        <f>INDEX('NOx &amp; CO2'!$T$6:$W$10,MATCH($C255,'NOx &amp; CO2'!$R$6:$R$10,1),MATCH(AT$245,'NOx &amp; CO2'!$T$5:$W$5,1))*AS255</f>
        <v>1.5888048062497474E-2</v>
      </c>
      <c r="AU255" s="350">
        <f>INDEX('NOx &amp; CO2'!$T$6:$W$10,MATCH($C255,'NOx &amp; CO2'!$R$6:$R$10,1),MATCH(AU$245,'NOx &amp; CO2'!$T$5:$W$5,1))*AT255</f>
        <v>1.5448097250263013E-2</v>
      </c>
      <c r="AV255" s="350">
        <f>INDEX('NOx &amp; CO2'!$T$6:$W$10,MATCH($C255,'NOx &amp; CO2'!$R$6:$R$10,1),MATCH(AV$245,'NOx &amp; CO2'!$T$5:$W$5,1))*AU255</f>
        <v>1.5020328974009333E-2</v>
      </c>
      <c r="AW255" s="350">
        <f>INDEX('NOx &amp; CO2'!$T$6:$W$10,MATCH($C255,'NOx &amp; CO2'!$R$6:$R$10,1),MATCH(AW$245,'NOx &amp; CO2'!$T$5:$W$5,1))*AV255</f>
        <v>1.4604405891063581E-2</v>
      </c>
      <c r="AX255" s="350">
        <f>INDEX('NOx &amp; CO2'!$T$6:$W$10,MATCH($C255,'NOx &amp; CO2'!$R$6:$R$10,1),MATCH(AX$245,'NOx &amp; CO2'!$T$5:$W$5,1))*AW255</f>
        <v>1.4200000000000008E-2</v>
      </c>
      <c r="AY255" s="350">
        <f>INDEX('NOx &amp; CO2'!$T$6:$W$10,MATCH($C255,'NOx &amp; CO2'!$R$6:$R$10,1),MATCH(AY$245,'NOx &amp; CO2'!$T$5:$W$5,1))*AX255</f>
        <v>1.4200000000000008E-2</v>
      </c>
      <c r="AZ255" s="350">
        <f>INDEX('NOx &amp; CO2'!$T$6:$W$10,MATCH($C255,'NOx &amp; CO2'!$R$6:$R$10,1),MATCH(AZ$245,'NOx &amp; CO2'!$T$5:$W$5,1))*AY255</f>
        <v>1.4200000000000008E-2</v>
      </c>
      <c r="BA255" s="350">
        <f>INDEX('NOx &amp; CO2'!$T$6:$W$10,MATCH($C255,'NOx &amp; CO2'!$R$6:$R$10,1),MATCH(BA$245,'NOx &amp; CO2'!$T$5:$W$5,1))*AZ255</f>
        <v>1.4200000000000008E-2</v>
      </c>
      <c r="BB255" s="350">
        <f>INDEX('NOx &amp; CO2'!$T$6:$W$10,MATCH($C255,'NOx &amp; CO2'!$R$6:$R$10,1),MATCH(BB$245,'NOx &amp; CO2'!$T$5:$W$5,1))*BA255</f>
        <v>1.4200000000000008E-2</v>
      </c>
      <c r="BC255" s="350">
        <f>INDEX('NOx &amp; CO2'!$T$6:$W$10,MATCH($C255,'NOx &amp; CO2'!$R$6:$R$10,1),MATCH(BC$245,'NOx &amp; CO2'!$T$5:$W$5,1))*BB255</f>
        <v>1.4200000000000008E-2</v>
      </c>
      <c r="BD255" s="350">
        <f>INDEX('NOx &amp; CO2'!$T$6:$W$10,MATCH($C255,'NOx &amp; CO2'!$R$6:$R$10,1),MATCH(BD$245,'NOx &amp; CO2'!$T$5:$W$5,1))*BC255</f>
        <v>1.4200000000000008E-2</v>
      </c>
      <c r="BE255" s="350">
        <f>INDEX('NOx &amp; CO2'!$T$6:$W$10,MATCH($C255,'NOx &amp; CO2'!$R$6:$R$10,1),MATCH(BE$245,'NOx &amp; CO2'!$T$5:$W$5,1))*BD255</f>
        <v>1.4200000000000008E-2</v>
      </c>
      <c r="BF255" s="350">
        <f>INDEX('NOx &amp; CO2'!$T$6:$W$10,MATCH($C255,'NOx &amp; CO2'!$R$6:$R$10,1),MATCH(BF$245,'NOx &amp; CO2'!$T$5:$W$5,1))*BE255</f>
        <v>1.4200000000000008E-2</v>
      </c>
      <c r="BG255" s="350">
        <f>INDEX('NOx &amp; CO2'!$T$6:$W$10,MATCH($C255,'NOx &amp; CO2'!$R$6:$R$10,1),MATCH(BG$245,'NOx &amp; CO2'!$T$5:$W$5,1))*BF255</f>
        <v>1.4200000000000008E-2</v>
      </c>
      <c r="BH255" s="350">
        <f>INDEX('NOx &amp; CO2'!$T$6:$W$10,MATCH($C255,'NOx &amp; CO2'!$R$6:$R$10,1),MATCH(BH$245,'NOx &amp; CO2'!$T$5:$W$5,1))*BG255</f>
        <v>1.4200000000000008E-2</v>
      </c>
      <c r="BI255" s="350">
        <f>INDEX('NOx &amp; CO2'!$T$6:$W$10,MATCH($C255,'NOx &amp; CO2'!$R$6:$R$10,1),MATCH(BI$245,'NOx &amp; CO2'!$T$5:$W$5,1))*BH255</f>
        <v>1.4200000000000008E-2</v>
      </c>
      <c r="BJ255" s="350">
        <f>INDEX('NOx &amp; CO2'!$T$6:$W$10,MATCH($C255,'NOx &amp; CO2'!$R$6:$R$10,1),MATCH(BJ$245,'NOx &amp; CO2'!$T$5:$W$5,1))*BI255</f>
        <v>1.4200000000000008E-2</v>
      </c>
      <c r="BK255" s="350">
        <f>INDEX('NOx &amp; CO2'!$T$6:$W$10,MATCH($C255,'NOx &amp; CO2'!$R$6:$R$10,1),MATCH(BK$245,'NOx &amp; CO2'!$T$5:$W$5,1))*BJ255</f>
        <v>1.4200000000000008E-2</v>
      </c>
      <c r="BL255" s="350">
        <f>INDEX('NOx &amp; CO2'!$T$6:$W$10,MATCH($C255,'NOx &amp; CO2'!$R$6:$R$10,1),MATCH(BL$245,'NOx &amp; CO2'!$T$5:$W$5,1))*BK255</f>
        <v>1.4200000000000008E-2</v>
      </c>
      <c r="BM255" s="350">
        <f>INDEX('NOx &amp; CO2'!$T$6:$W$10,MATCH($C255,'NOx &amp; CO2'!$R$6:$R$10,1),MATCH(BM$245,'NOx &amp; CO2'!$T$5:$W$5,1))*BL255</f>
        <v>1.4200000000000008E-2</v>
      </c>
      <c r="BN255" s="350">
        <f>INDEX('NOx &amp; CO2'!$T$6:$W$10,MATCH($C255,'NOx &amp; CO2'!$R$6:$R$10,1),MATCH(BN$245,'NOx &amp; CO2'!$T$5:$W$5,1))*BM255</f>
        <v>1.4200000000000008E-2</v>
      </c>
      <c r="BO255" s="350">
        <f>INDEX('NOx &amp; CO2'!$T$6:$W$10,MATCH($C255,'NOx &amp; CO2'!$R$6:$R$10,1),MATCH(BO$245,'NOx &amp; CO2'!$T$5:$W$5,1))*BN255</f>
        <v>1.4200000000000008E-2</v>
      </c>
      <c r="BP255" s="350">
        <f>INDEX('NOx &amp; CO2'!$T$6:$W$10,MATCH($C255,'NOx &amp; CO2'!$R$6:$R$10,1),MATCH(BP$245,'NOx &amp; CO2'!$T$5:$W$5,1))*BO255</f>
        <v>1.4200000000000008E-2</v>
      </c>
      <c r="BQ255" s="350">
        <f>INDEX('NOx &amp; CO2'!$T$6:$W$10,MATCH($C255,'NOx &amp; CO2'!$R$6:$R$10,1),MATCH(BQ$245,'NOx &amp; CO2'!$T$5:$W$5,1))*BP255</f>
        <v>1.4200000000000008E-2</v>
      </c>
      <c r="BR255" s="350">
        <f>INDEX('NOx &amp; CO2'!$T$6:$W$10,MATCH($C255,'NOx &amp; CO2'!$R$6:$R$10,1),MATCH(BR$245,'NOx &amp; CO2'!$T$5:$W$5,1))*BQ255</f>
        <v>1.4200000000000008E-2</v>
      </c>
      <c r="BS255" s="350">
        <f>INDEX('NOx &amp; CO2'!$T$6:$W$10,MATCH($C255,'NOx &amp; CO2'!$R$6:$R$10,1),MATCH(BS$245,'NOx &amp; CO2'!$T$5:$W$5,1))*BR255</f>
        <v>1.4200000000000008E-2</v>
      </c>
      <c r="BT255" s="350">
        <f>INDEX('NOx &amp; CO2'!$T$6:$W$10,MATCH($C255,'NOx &amp; CO2'!$R$6:$R$10,1),MATCH(BT$245,'NOx &amp; CO2'!$T$5:$W$5,1))*BS255</f>
        <v>1.4200000000000008E-2</v>
      </c>
      <c r="BU255" s="350">
        <f>INDEX('NOx &amp; CO2'!$T$6:$W$10,MATCH($C255,'NOx &amp; CO2'!$R$6:$R$10,1),MATCH(BU$245,'NOx &amp; CO2'!$T$5:$W$5,1))*BT255</f>
        <v>1.4200000000000008E-2</v>
      </c>
      <c r="BV255" s="350">
        <f>INDEX('NOx &amp; CO2'!$T$6:$W$10,MATCH($C255,'NOx &amp; CO2'!$R$6:$R$10,1),MATCH(BV$245,'NOx &amp; CO2'!$T$5:$W$5,1))*BU255</f>
        <v>1.4200000000000008E-2</v>
      </c>
      <c r="BW255" s="350">
        <f>INDEX('NOx &amp; CO2'!$T$6:$W$10,MATCH($C255,'NOx &amp; CO2'!$R$6:$R$10,1),MATCH(BW$245,'NOx &amp; CO2'!$T$5:$W$5,1))*BV255</f>
        <v>1.4200000000000008E-2</v>
      </c>
      <c r="BX255" s="350">
        <f>INDEX('NOx &amp; CO2'!$T$6:$W$10,MATCH($C255,'NOx &amp; CO2'!$R$6:$R$10,1),MATCH(BX$245,'NOx &amp; CO2'!$T$5:$W$5,1))*BW255</f>
        <v>1.4200000000000008E-2</v>
      </c>
      <c r="BY255" s="350">
        <f>INDEX('NOx &amp; CO2'!$T$6:$W$10,MATCH($C255,'NOx &amp; CO2'!$R$6:$R$10,1),MATCH(BY$245,'NOx &amp; CO2'!$T$5:$W$5,1))*BX255</f>
        <v>1.4200000000000008E-2</v>
      </c>
      <c r="BZ255" s="350">
        <f>INDEX('NOx &amp; CO2'!$T$6:$W$10,MATCH($C255,'NOx &amp; CO2'!$R$6:$R$10,1),MATCH(BZ$245,'NOx &amp; CO2'!$T$5:$W$5,1))*BY255</f>
        <v>1.4200000000000008E-2</v>
      </c>
      <c r="CA255" s="350">
        <f>INDEX('NOx &amp; CO2'!$T$6:$W$10,MATCH($C255,'NOx &amp; CO2'!$R$6:$R$10,1),MATCH(CA$245,'NOx &amp; CO2'!$T$5:$W$5,1))*BZ255</f>
        <v>1.4200000000000008E-2</v>
      </c>
      <c r="CB255" s="350">
        <f>INDEX('NOx &amp; CO2'!$T$6:$W$10,MATCH($C255,'NOx &amp; CO2'!$R$6:$R$10,1),MATCH(CB$245,'NOx &amp; CO2'!$T$5:$W$5,1))*CA255</f>
        <v>1.4200000000000008E-2</v>
      </c>
      <c r="CC255" s="350">
        <f>INDEX('NOx &amp; CO2'!$T$6:$W$10,MATCH($C255,'NOx &amp; CO2'!$R$6:$R$10,1),MATCH(CC$245,'NOx &amp; CO2'!$T$5:$W$5,1))*CB255</f>
        <v>1.4200000000000008E-2</v>
      </c>
      <c r="CD255" s="350">
        <f>INDEX('NOx &amp; CO2'!$T$6:$W$10,MATCH($C255,'NOx &amp; CO2'!$R$6:$R$10,1),MATCH(CD$245,'NOx &amp; CO2'!$T$5:$W$5,1))*CC255</f>
        <v>1.4200000000000008E-2</v>
      </c>
      <c r="CE255" s="350">
        <f>INDEX('NOx &amp; CO2'!$T$6:$W$10,MATCH($C255,'NOx &amp; CO2'!$R$6:$R$10,1),MATCH(CE$245,'NOx &amp; CO2'!$T$5:$W$5,1))*CD255</f>
        <v>1.4200000000000008E-2</v>
      </c>
      <c r="CF255" s="350">
        <f>INDEX('NOx &amp; CO2'!$T$6:$W$10,MATCH($C255,'NOx &amp; CO2'!$R$6:$R$10,1),MATCH(CF$245,'NOx &amp; CO2'!$T$5:$W$5,1))*CE255</f>
        <v>1.4200000000000008E-2</v>
      </c>
      <c r="CG255" s="350">
        <f>INDEX('NOx &amp; CO2'!$T$6:$W$10,MATCH($C255,'NOx &amp; CO2'!$R$6:$R$10,1),MATCH(CG$245,'NOx &amp; CO2'!$T$5:$W$5,1))*CF255</f>
        <v>1.4200000000000008E-2</v>
      </c>
      <c r="CH255" s="350">
        <f>INDEX('NOx &amp; CO2'!$T$6:$W$10,MATCH($C255,'NOx &amp; CO2'!$R$6:$R$10,1),MATCH(CH$245,'NOx &amp; CO2'!$T$5:$W$5,1))*CG255</f>
        <v>1.4200000000000008E-2</v>
      </c>
      <c r="CI255" s="350">
        <f>INDEX('NOx &amp; CO2'!$T$6:$W$10,MATCH($C255,'NOx &amp; CO2'!$R$6:$R$10,1),MATCH(CI$245,'NOx &amp; CO2'!$T$5:$W$5,1))*CH255</f>
        <v>1.4200000000000008E-2</v>
      </c>
      <c r="CJ255" s="350">
        <f>INDEX('NOx &amp; CO2'!$T$6:$W$10,MATCH($C255,'NOx &amp; CO2'!$R$6:$R$10,1),MATCH(CJ$245,'NOx &amp; CO2'!$T$5:$W$5,1))*CI255</f>
        <v>1.4200000000000008E-2</v>
      </c>
      <c r="CK255" s="350">
        <f>INDEX('NOx &amp; CO2'!$T$6:$W$10,MATCH($C255,'NOx &amp; CO2'!$R$6:$R$10,1),MATCH(CK$245,'NOx &amp; CO2'!$T$5:$W$5,1))*CJ255</f>
        <v>1.4200000000000008E-2</v>
      </c>
      <c r="CL255" s="350">
        <f>INDEX('NOx &amp; CO2'!$T$6:$W$10,MATCH($C255,'NOx &amp; CO2'!$R$6:$R$10,1),MATCH(CL$245,'NOx &amp; CO2'!$T$5:$W$5,1))*CK255</f>
        <v>1.4200000000000008E-2</v>
      </c>
      <c r="CM255" s="350">
        <f>INDEX('NOx &amp; CO2'!$T$6:$W$10,MATCH($C255,'NOx &amp; CO2'!$R$6:$R$10,1),MATCH(CM$245,'NOx &amp; CO2'!$T$5:$W$5,1))*CL255</f>
        <v>1.4200000000000008E-2</v>
      </c>
      <c r="CN255" s="350">
        <f>INDEX('NOx &amp; CO2'!$T$6:$W$10,MATCH($C255,'NOx &amp; CO2'!$R$6:$R$10,1),MATCH(CN$245,'NOx &amp; CO2'!$T$5:$W$5,1))*CM255</f>
        <v>1.4200000000000008E-2</v>
      </c>
      <c r="CO255" s="350">
        <f>INDEX('NOx &amp; CO2'!$T$6:$W$10,MATCH($C255,'NOx &amp; CO2'!$R$6:$R$10,1),MATCH(CO$245,'NOx &amp; CO2'!$T$5:$W$5,1))*CN255</f>
        <v>1.4200000000000008E-2</v>
      </c>
      <c r="CP255" s="350">
        <f>INDEX('NOx &amp; CO2'!$T$6:$W$10,MATCH($C255,'NOx &amp; CO2'!$R$6:$R$10,1),MATCH(CP$245,'NOx &amp; CO2'!$T$5:$W$5,1))*CO255</f>
        <v>1.4200000000000008E-2</v>
      </c>
      <c r="CQ255" s="350">
        <f>INDEX('NOx &amp; CO2'!$T$6:$W$10,MATCH($C255,'NOx &amp; CO2'!$R$6:$R$10,1),MATCH(CQ$245,'NOx &amp; CO2'!$T$5:$W$5,1))*CP255</f>
        <v>1.4200000000000008E-2</v>
      </c>
      <c r="CR255" s="350">
        <f>INDEX('NOx &amp; CO2'!$T$6:$W$10,MATCH($C255,'NOx &amp; CO2'!$R$6:$R$10,1),MATCH(CR$245,'NOx &amp; CO2'!$T$5:$W$5,1))*CQ255</f>
        <v>1.4200000000000008E-2</v>
      </c>
      <c r="CS255" s="350">
        <f>INDEX('NOx &amp; CO2'!$T$6:$W$10,MATCH($C255,'NOx &amp; CO2'!$R$6:$R$10,1),MATCH(CS$245,'NOx &amp; CO2'!$T$5:$W$5,1))*CR255</f>
        <v>1.4200000000000008E-2</v>
      </c>
    </row>
    <row r="256" spans="1:97" s="337" customFormat="1" x14ac:dyDescent="0.25">
      <c r="A256" s="337">
        <f t="shared" ref="A256:C256" si="376">A195</f>
        <v>0</v>
      </c>
      <c r="B256" s="337" t="str">
        <f t="shared" si="376"/>
        <v>0 0</v>
      </c>
      <c r="C256" s="344">
        <f t="shared" si="376"/>
        <v>0</v>
      </c>
      <c r="D256" s="567">
        <f>INDEX('NOx &amp; CO2'!$E$6:$I$10,MATCH($C256,'NOx &amp; CO2'!$C$6:$C$10,1),MATCH(D$245,'NOx &amp; CO2'!$E$5:$H$5,1))</f>
        <v>7.17E-2</v>
      </c>
      <c r="E256" s="567">
        <f>INDEX('NOx &amp; CO2'!$T$6:$W$10,MATCH($C256,'NOx &amp; CO2'!$R$6:$R$10,1),MATCH(E$245,'NOx &amp; CO2'!$T$5:$W$5,1))*D256</f>
        <v>6.8558723496039697E-2</v>
      </c>
      <c r="F256" s="567">
        <f>INDEX('NOx &amp; CO2'!$T$6:$W$10,MATCH($C256,'NOx &amp; CO2'!$R$6:$R$10,1),MATCH(F$245,'NOx &amp; CO2'!$T$5:$W$5,1))*E256</f>
        <v>6.5555070675124491E-2</v>
      </c>
      <c r="G256" s="567">
        <f>INDEX('NOx &amp; CO2'!$T$6:$W$10,MATCH($C256,'NOx &amp; CO2'!$R$6:$R$10,1),MATCH(G$245,'NOx &amp; CO2'!$T$5:$W$5,1))*F256</f>
        <v>6.2683012052708514E-2</v>
      </c>
      <c r="H256" s="567">
        <f>INDEX('NOx &amp; CO2'!$T$6:$W$10,MATCH($C256,'NOx &amp; CO2'!$R$6:$R$10,1),MATCH(H$245,'NOx &amp; CO2'!$T$5:$W$5,1))*G256</f>
        <v>5.9936782304331478E-2</v>
      </c>
      <c r="I256" s="567">
        <f>INDEX('NOx &amp; CO2'!$T$6:$W$10,MATCH($C256,'NOx &amp; CO2'!$R$6:$R$10,1),MATCH(I$245,'NOx &amp; CO2'!$T$5:$W$5,1))*H256</f>
        <v>5.7310868692398702E-2</v>
      </c>
      <c r="J256" s="567">
        <f>INDEX('NOx &amp; CO2'!$T$6:$W$10,MATCH($C256,'NOx &amp; CO2'!$R$6:$R$10,1),MATCH(J$245,'NOx &amp; CO2'!$T$5:$W$5,1))*I256</f>
        <v>5.4800000000000008E-2</v>
      </c>
      <c r="K256" s="567">
        <f>INDEX('NOx &amp; CO2'!$T$6:$W$10,MATCH($C256,'NOx &amp; CO2'!$R$6:$R$10,1),MATCH(K$245,'NOx &amp; CO2'!$T$5:$W$5,1))*J256</f>
        <v>5.268069525177068E-2</v>
      </c>
      <c r="L256" s="567">
        <f>INDEX('NOx &amp; CO2'!$T$6:$W$10,MATCH($C256,'NOx &amp; CO2'!$R$6:$R$10,1),MATCH(L$245,'NOx &amp; CO2'!$T$5:$W$5,1))*K256</f>
        <v>5.0643351317699516E-2</v>
      </c>
      <c r="M256" s="567">
        <f>INDEX('NOx &amp; CO2'!$T$6:$W$10,MATCH($C256,'NOx &amp; CO2'!$R$6:$R$10,1),MATCH(M$245,'NOx &amp; CO2'!$T$5:$W$5,1))*L256</f>
        <v>4.8684798490804503E-2</v>
      </c>
      <c r="N256" s="567">
        <f>INDEX('NOx &amp; CO2'!$T$6:$W$10,MATCH($C256,'NOx &amp; CO2'!$R$6:$R$10,1),MATCH(N$245,'NOx &amp; CO2'!$T$5:$W$5,1))*M256</f>
        <v>4.6801989647590088E-2</v>
      </c>
      <c r="O256" s="567">
        <f>INDEX('NOx &amp; CO2'!$T$6:$W$10,MATCH($C256,'NOx &amp; CO2'!$R$6:$R$10,1),MATCH(O$245,'NOx &amp; CO2'!$T$5:$W$5,1))*N256</f>
        <v>4.4991995507321518E-2</v>
      </c>
      <c r="P256" s="567">
        <f>INDEX('NOx &amp; CO2'!$T$6:$W$10,MATCH($C256,'NOx &amp; CO2'!$R$6:$R$10,1),MATCH(P$245,'NOx &amp; CO2'!$T$5:$W$5,1))*O256</f>
        <v>4.3252000074639418E-2</v>
      </c>
      <c r="Q256" s="567">
        <f>INDEX('NOx &amp; CO2'!$T$6:$W$10,MATCH($C256,'NOx &amp; CO2'!$R$6:$R$10,1),MATCH(Q$245,'NOx &amp; CO2'!$T$5:$W$5,1))*P256</f>
        <v>4.1579296258424117E-2</v>
      </c>
      <c r="R256" s="567">
        <f>INDEX('NOx &amp; CO2'!$T$6:$W$10,MATCH($C256,'NOx &amp; CO2'!$R$6:$R$10,1),MATCH(R$245,'NOx &amp; CO2'!$T$5:$W$5,1))*Q256</f>
        <v>3.9971281660093602E-2</v>
      </c>
      <c r="S256" s="567">
        <f>INDEX('NOx &amp; CO2'!$T$6:$W$10,MATCH($C256,'NOx &amp; CO2'!$R$6:$R$10,1),MATCH(S$245,'NOx &amp; CO2'!$T$5:$W$5,1))*R256</f>
        <v>3.8425454524782507E-2</v>
      </c>
      <c r="T256" s="567">
        <f>INDEX('NOx &amp; CO2'!$T$6:$W$10,MATCH($C256,'NOx &amp; CO2'!$R$6:$R$10,1),MATCH(T$245,'NOx &amp; CO2'!$T$5:$W$5,1))*S256</f>
        <v>3.6939409849102912E-2</v>
      </c>
      <c r="U256" s="567">
        <f>INDEX('NOx &amp; CO2'!$T$6:$W$10,MATCH($C256,'NOx &amp; CO2'!$R$6:$R$10,1),MATCH(U$245,'NOx &amp; CO2'!$T$5:$W$5,1))*T256</f>
        <v>3.5510835639431505E-2</v>
      </c>
      <c r="V256" s="567">
        <f>INDEX('NOx &amp; CO2'!$T$6:$W$10,MATCH($C256,'NOx &amp; CO2'!$R$6:$R$10,1),MATCH(V$245,'NOx &amp; CO2'!$T$5:$W$5,1))*U256</f>
        <v>3.4137509314901608E-2</v>
      </c>
      <c r="W256" s="567">
        <f>INDEX('NOx &amp; CO2'!$T$6:$W$10,MATCH($C256,'NOx &amp; CO2'!$R$6:$R$10,1),MATCH(W$245,'NOx &amp; CO2'!$T$5:$W$5,1))*V256</f>
        <v>3.2817294249503907E-2</v>
      </c>
      <c r="X256" s="567">
        <f>INDEX('NOx &amp; CO2'!$T$6:$W$10,MATCH($C256,'NOx &amp; CO2'!$R$6:$R$10,1),MATCH(X$245,'NOx &amp; CO2'!$T$5:$W$5,1))*W256</f>
        <v>3.1548136447916084E-2</v>
      </c>
      <c r="Y256" s="567">
        <f>INDEX('NOx &amp; CO2'!$T$6:$W$10,MATCH($C256,'NOx &amp; CO2'!$R$6:$R$10,1),MATCH(Y$245,'NOx &amp; CO2'!$T$5:$W$5,1))*X256</f>
        <v>3.0328061349889527E-2</v>
      </c>
      <c r="Z256" s="567">
        <f>INDEX('NOx &amp; CO2'!$T$6:$W$10,MATCH($C256,'NOx &amp; CO2'!$R$6:$R$10,1),MATCH(Z$245,'NOx &amp; CO2'!$T$5:$W$5,1))*Y256</f>
        <v>2.9155170758221438E-2</v>
      </c>
      <c r="AA256" s="567">
        <f>INDEX('NOx &amp; CO2'!$T$6:$W$10,MATCH($C256,'NOx &amp; CO2'!$R$6:$R$10,1),MATCH(AA$245,'NOx &amp; CO2'!$T$5:$W$5,1))*Z256</f>
        <v>2.8027639885532835E-2</v>
      </c>
      <c r="AB256" s="567">
        <f>INDEX('NOx &amp; CO2'!$T$6:$W$10,MATCH($C256,'NOx &amp; CO2'!$R$6:$R$10,1),MATCH(AB$245,'NOx &amp; CO2'!$T$5:$W$5,1))*AA256</f>
        <v>2.6943714515257809E-2</v>
      </c>
      <c r="AC256" s="567">
        <f>INDEX('NOx &amp; CO2'!$T$6:$W$10,MATCH($C256,'NOx &amp; CO2'!$R$6:$R$10,1),MATCH(AC$245,'NOx &amp; CO2'!$T$5:$W$5,1))*AB256</f>
        <v>2.5901708272427128E-2</v>
      </c>
      <c r="AD256" s="567">
        <f>INDEX('NOx &amp; CO2'!$T$6:$W$10,MATCH($C256,'NOx &amp; CO2'!$R$6:$R$10,1),MATCH(AD$245,'NOx &amp; CO2'!$T$5:$W$5,1))*AC256</f>
        <v>2.4900000000000019E-2</v>
      </c>
      <c r="AE256" s="567">
        <f>INDEX('NOx &amp; CO2'!$T$6:$W$10,MATCH($C256,'NOx &amp; CO2'!$R$6:$R$10,1),MATCH(AE$245,'NOx &amp; CO2'!$T$5:$W$5,1))*AD256</f>
        <v>2.4210502134589099E-2</v>
      </c>
      <c r="AF256" s="350">
        <f>INDEX('NOx &amp; CO2'!$T$6:$W$10,MATCH($C256,'NOx &amp; CO2'!$R$6:$R$10,1),MATCH(AF$245,'NOx &amp; CO2'!$T$5:$W$5,1))*AE256</f>
        <v>2.3540096932086061E-2</v>
      </c>
      <c r="AG256" s="350">
        <f>INDEX('NOx &amp; CO2'!$T$6:$W$10,MATCH($C256,'NOx &amp; CO2'!$R$6:$R$10,1),MATCH(AG$245,'NOx &amp; CO2'!$T$5:$W$5,1))*AF256</f>
        <v>2.2888255703723031E-2</v>
      </c>
      <c r="AH256" s="350">
        <f>INDEX('NOx &amp; CO2'!$T$6:$W$10,MATCH($C256,'NOx &amp; CO2'!$R$6:$R$10,1),MATCH(AH$245,'NOx &amp; CO2'!$T$5:$W$5,1))*AG256</f>
        <v>2.2254464400482215E-2</v>
      </c>
      <c r="AI256" s="350">
        <f>INDEX('NOx &amp; CO2'!$T$6:$W$10,MATCH($C256,'NOx &amp; CO2'!$R$6:$R$10,1),MATCH(AI$245,'NOx &amp; CO2'!$T$5:$W$5,1))*AH256</f>
        <v>2.1638223207711301E-2</v>
      </c>
      <c r="AJ256" s="350">
        <f>INDEX('NOx &amp; CO2'!$T$6:$W$10,MATCH($C256,'NOx &amp; CO2'!$R$6:$R$10,1),MATCH(AJ$245,'NOx &amp; CO2'!$T$5:$W$5,1))*AI256</f>
        <v>2.1039046150964236E-2</v>
      </c>
      <c r="AK256" s="350">
        <f>INDEX('NOx &amp; CO2'!$T$6:$W$10,MATCH($C256,'NOx &amp; CO2'!$R$6:$R$10,1),MATCH(AK$245,'NOx &amp; CO2'!$T$5:$W$5,1))*AJ256</f>
        <v>2.0456460712756541E-2</v>
      </c>
      <c r="AL256" s="350">
        <f>INDEX('NOx &amp; CO2'!$T$6:$W$10,MATCH($C256,'NOx &amp; CO2'!$R$6:$R$10,1),MATCH(AL$245,'NOx &amp; CO2'!$T$5:$W$5,1))*AK256</f>
        <v>1.9890007459932926E-2</v>
      </c>
      <c r="AM256" s="350">
        <f>INDEX('NOx &amp; CO2'!$T$6:$W$10,MATCH($C256,'NOx &amp; CO2'!$R$6:$R$10,1),MATCH(AM$245,'NOx &amp; CO2'!$T$5:$W$5,1))*AL256</f>
        <v>1.9339239681353367E-2</v>
      </c>
      <c r="AN256" s="350">
        <f>INDEX('NOx &amp; CO2'!$T$6:$W$10,MATCH($C256,'NOx &amp; CO2'!$R$6:$R$10,1),MATCH(AN$245,'NOx &amp; CO2'!$T$5:$W$5,1))*AM256</f>
        <v>1.8803723035611869E-2</v>
      </c>
      <c r="AO256" s="350">
        <f>INDEX('NOx &amp; CO2'!$T$6:$W$10,MATCH($C256,'NOx &amp; CO2'!$R$6:$R$10,1),MATCH(AO$245,'NOx &amp; CO2'!$T$5:$W$5,1))*AN256</f>
        <v>1.8283035208510164E-2</v>
      </c>
      <c r="AP256" s="350">
        <f>INDEX('NOx &amp; CO2'!$T$6:$W$10,MATCH($C256,'NOx &amp; CO2'!$R$6:$R$10,1),MATCH(AP$245,'NOx &amp; CO2'!$T$5:$W$5,1))*AO256</f>
        <v>1.777676558001617E-2</v>
      </c>
      <c r="AQ256" s="350">
        <f>INDEX('NOx &amp; CO2'!$T$6:$W$10,MATCH($C256,'NOx &amp; CO2'!$R$6:$R$10,1),MATCH(AQ$245,'NOx &amp; CO2'!$T$5:$W$5,1))*AP256</f>
        <v>1.7284514900444626E-2</v>
      </c>
      <c r="AR256" s="350">
        <f>INDEX('NOx &amp; CO2'!$T$6:$W$10,MATCH($C256,'NOx &amp; CO2'!$R$6:$R$10,1),MATCH(AR$245,'NOx &amp; CO2'!$T$5:$W$5,1))*AQ256</f>
        <v>1.6805894975604474E-2</v>
      </c>
      <c r="AS256" s="350">
        <f>INDEX('NOx &amp; CO2'!$T$6:$W$10,MATCH($C256,'NOx &amp; CO2'!$R$6:$R$10,1),MATCH(AS$245,'NOx &amp; CO2'!$T$5:$W$5,1))*AR256</f>
        <v>1.6340528360664741E-2</v>
      </c>
      <c r="AT256" s="350">
        <f>INDEX('NOx &amp; CO2'!$T$6:$W$10,MATCH($C256,'NOx &amp; CO2'!$R$6:$R$10,1),MATCH(AT$245,'NOx &amp; CO2'!$T$5:$W$5,1))*AS256</f>
        <v>1.5888048062497474E-2</v>
      </c>
      <c r="AU256" s="350">
        <f>INDEX('NOx &amp; CO2'!$T$6:$W$10,MATCH($C256,'NOx &amp; CO2'!$R$6:$R$10,1),MATCH(AU$245,'NOx &amp; CO2'!$T$5:$W$5,1))*AT256</f>
        <v>1.5448097250263013E-2</v>
      </c>
      <c r="AV256" s="350">
        <f>INDEX('NOx &amp; CO2'!$T$6:$W$10,MATCH($C256,'NOx &amp; CO2'!$R$6:$R$10,1),MATCH(AV$245,'NOx &amp; CO2'!$T$5:$W$5,1))*AU256</f>
        <v>1.5020328974009333E-2</v>
      </c>
      <c r="AW256" s="350">
        <f>INDEX('NOx &amp; CO2'!$T$6:$W$10,MATCH($C256,'NOx &amp; CO2'!$R$6:$R$10,1),MATCH(AW$245,'NOx &amp; CO2'!$T$5:$W$5,1))*AV256</f>
        <v>1.4604405891063581E-2</v>
      </c>
      <c r="AX256" s="350">
        <f>INDEX('NOx &amp; CO2'!$T$6:$W$10,MATCH($C256,'NOx &amp; CO2'!$R$6:$R$10,1),MATCH(AX$245,'NOx &amp; CO2'!$T$5:$W$5,1))*AW256</f>
        <v>1.4200000000000008E-2</v>
      </c>
      <c r="AY256" s="350">
        <f>INDEX('NOx &amp; CO2'!$T$6:$W$10,MATCH($C256,'NOx &amp; CO2'!$R$6:$R$10,1),MATCH(AY$245,'NOx &amp; CO2'!$T$5:$W$5,1))*AX256</f>
        <v>1.4200000000000008E-2</v>
      </c>
      <c r="AZ256" s="350">
        <f>INDEX('NOx &amp; CO2'!$T$6:$W$10,MATCH($C256,'NOx &amp; CO2'!$R$6:$R$10,1),MATCH(AZ$245,'NOx &amp; CO2'!$T$5:$W$5,1))*AY256</f>
        <v>1.4200000000000008E-2</v>
      </c>
      <c r="BA256" s="350">
        <f>INDEX('NOx &amp; CO2'!$T$6:$W$10,MATCH($C256,'NOx &amp; CO2'!$R$6:$R$10,1),MATCH(BA$245,'NOx &amp; CO2'!$T$5:$W$5,1))*AZ256</f>
        <v>1.4200000000000008E-2</v>
      </c>
      <c r="BB256" s="350">
        <f>INDEX('NOx &amp; CO2'!$T$6:$W$10,MATCH($C256,'NOx &amp; CO2'!$R$6:$R$10,1),MATCH(BB$245,'NOx &amp; CO2'!$T$5:$W$5,1))*BA256</f>
        <v>1.4200000000000008E-2</v>
      </c>
      <c r="BC256" s="350">
        <f>INDEX('NOx &amp; CO2'!$T$6:$W$10,MATCH($C256,'NOx &amp; CO2'!$R$6:$R$10,1),MATCH(BC$245,'NOx &amp; CO2'!$T$5:$W$5,1))*BB256</f>
        <v>1.4200000000000008E-2</v>
      </c>
      <c r="BD256" s="350">
        <f>INDEX('NOx &amp; CO2'!$T$6:$W$10,MATCH($C256,'NOx &amp; CO2'!$R$6:$R$10,1),MATCH(BD$245,'NOx &amp; CO2'!$T$5:$W$5,1))*BC256</f>
        <v>1.4200000000000008E-2</v>
      </c>
      <c r="BE256" s="350">
        <f>INDEX('NOx &amp; CO2'!$T$6:$W$10,MATCH($C256,'NOx &amp; CO2'!$R$6:$R$10,1),MATCH(BE$245,'NOx &amp; CO2'!$T$5:$W$5,1))*BD256</f>
        <v>1.4200000000000008E-2</v>
      </c>
      <c r="BF256" s="350">
        <f>INDEX('NOx &amp; CO2'!$T$6:$W$10,MATCH($C256,'NOx &amp; CO2'!$R$6:$R$10,1),MATCH(BF$245,'NOx &amp; CO2'!$T$5:$W$5,1))*BE256</f>
        <v>1.4200000000000008E-2</v>
      </c>
      <c r="BG256" s="350">
        <f>INDEX('NOx &amp; CO2'!$T$6:$W$10,MATCH($C256,'NOx &amp; CO2'!$R$6:$R$10,1),MATCH(BG$245,'NOx &amp; CO2'!$T$5:$W$5,1))*BF256</f>
        <v>1.4200000000000008E-2</v>
      </c>
      <c r="BH256" s="350">
        <f>INDEX('NOx &amp; CO2'!$T$6:$W$10,MATCH($C256,'NOx &amp; CO2'!$R$6:$R$10,1),MATCH(BH$245,'NOx &amp; CO2'!$T$5:$W$5,1))*BG256</f>
        <v>1.4200000000000008E-2</v>
      </c>
      <c r="BI256" s="350">
        <f>INDEX('NOx &amp; CO2'!$T$6:$W$10,MATCH($C256,'NOx &amp; CO2'!$R$6:$R$10,1),MATCH(BI$245,'NOx &amp; CO2'!$T$5:$W$5,1))*BH256</f>
        <v>1.4200000000000008E-2</v>
      </c>
      <c r="BJ256" s="350">
        <f>INDEX('NOx &amp; CO2'!$T$6:$W$10,MATCH($C256,'NOx &amp; CO2'!$R$6:$R$10,1),MATCH(BJ$245,'NOx &amp; CO2'!$T$5:$W$5,1))*BI256</f>
        <v>1.4200000000000008E-2</v>
      </c>
      <c r="BK256" s="350">
        <f>INDEX('NOx &amp; CO2'!$T$6:$W$10,MATCH($C256,'NOx &amp; CO2'!$R$6:$R$10,1),MATCH(BK$245,'NOx &amp; CO2'!$T$5:$W$5,1))*BJ256</f>
        <v>1.4200000000000008E-2</v>
      </c>
      <c r="BL256" s="350">
        <f>INDEX('NOx &amp; CO2'!$T$6:$W$10,MATCH($C256,'NOx &amp; CO2'!$R$6:$R$10,1),MATCH(BL$245,'NOx &amp; CO2'!$T$5:$W$5,1))*BK256</f>
        <v>1.4200000000000008E-2</v>
      </c>
      <c r="BM256" s="350">
        <f>INDEX('NOx &amp; CO2'!$T$6:$W$10,MATCH($C256,'NOx &amp; CO2'!$R$6:$R$10,1),MATCH(BM$245,'NOx &amp; CO2'!$T$5:$W$5,1))*BL256</f>
        <v>1.4200000000000008E-2</v>
      </c>
      <c r="BN256" s="350">
        <f>INDEX('NOx &amp; CO2'!$T$6:$W$10,MATCH($C256,'NOx &amp; CO2'!$R$6:$R$10,1),MATCH(BN$245,'NOx &amp; CO2'!$T$5:$W$5,1))*BM256</f>
        <v>1.4200000000000008E-2</v>
      </c>
      <c r="BO256" s="350">
        <f>INDEX('NOx &amp; CO2'!$T$6:$W$10,MATCH($C256,'NOx &amp; CO2'!$R$6:$R$10,1),MATCH(BO$245,'NOx &amp; CO2'!$T$5:$W$5,1))*BN256</f>
        <v>1.4200000000000008E-2</v>
      </c>
      <c r="BP256" s="350">
        <f>INDEX('NOx &amp; CO2'!$T$6:$W$10,MATCH($C256,'NOx &amp; CO2'!$R$6:$R$10,1),MATCH(BP$245,'NOx &amp; CO2'!$T$5:$W$5,1))*BO256</f>
        <v>1.4200000000000008E-2</v>
      </c>
      <c r="BQ256" s="350">
        <f>INDEX('NOx &amp; CO2'!$T$6:$W$10,MATCH($C256,'NOx &amp; CO2'!$R$6:$R$10,1),MATCH(BQ$245,'NOx &amp; CO2'!$T$5:$W$5,1))*BP256</f>
        <v>1.4200000000000008E-2</v>
      </c>
      <c r="BR256" s="350">
        <f>INDEX('NOx &amp; CO2'!$T$6:$W$10,MATCH($C256,'NOx &amp; CO2'!$R$6:$R$10,1),MATCH(BR$245,'NOx &amp; CO2'!$T$5:$W$5,1))*BQ256</f>
        <v>1.4200000000000008E-2</v>
      </c>
      <c r="BS256" s="350">
        <f>INDEX('NOx &amp; CO2'!$T$6:$W$10,MATCH($C256,'NOx &amp; CO2'!$R$6:$R$10,1),MATCH(BS$245,'NOx &amp; CO2'!$T$5:$W$5,1))*BR256</f>
        <v>1.4200000000000008E-2</v>
      </c>
      <c r="BT256" s="350">
        <f>INDEX('NOx &amp; CO2'!$T$6:$W$10,MATCH($C256,'NOx &amp; CO2'!$R$6:$R$10,1),MATCH(BT$245,'NOx &amp; CO2'!$T$5:$W$5,1))*BS256</f>
        <v>1.4200000000000008E-2</v>
      </c>
      <c r="BU256" s="350">
        <f>INDEX('NOx &amp; CO2'!$T$6:$W$10,MATCH($C256,'NOx &amp; CO2'!$R$6:$R$10,1),MATCH(BU$245,'NOx &amp; CO2'!$T$5:$W$5,1))*BT256</f>
        <v>1.4200000000000008E-2</v>
      </c>
      <c r="BV256" s="350">
        <f>INDEX('NOx &amp; CO2'!$T$6:$W$10,MATCH($C256,'NOx &amp; CO2'!$R$6:$R$10,1),MATCH(BV$245,'NOx &amp; CO2'!$T$5:$W$5,1))*BU256</f>
        <v>1.4200000000000008E-2</v>
      </c>
      <c r="BW256" s="350">
        <f>INDEX('NOx &amp; CO2'!$T$6:$W$10,MATCH($C256,'NOx &amp; CO2'!$R$6:$R$10,1),MATCH(BW$245,'NOx &amp; CO2'!$T$5:$W$5,1))*BV256</f>
        <v>1.4200000000000008E-2</v>
      </c>
      <c r="BX256" s="350">
        <f>INDEX('NOx &amp; CO2'!$T$6:$W$10,MATCH($C256,'NOx &amp; CO2'!$R$6:$R$10,1),MATCH(BX$245,'NOx &amp; CO2'!$T$5:$W$5,1))*BW256</f>
        <v>1.4200000000000008E-2</v>
      </c>
      <c r="BY256" s="350">
        <f>INDEX('NOx &amp; CO2'!$T$6:$W$10,MATCH($C256,'NOx &amp; CO2'!$R$6:$R$10,1),MATCH(BY$245,'NOx &amp; CO2'!$T$5:$W$5,1))*BX256</f>
        <v>1.4200000000000008E-2</v>
      </c>
      <c r="BZ256" s="350">
        <f>INDEX('NOx &amp; CO2'!$T$6:$W$10,MATCH($C256,'NOx &amp; CO2'!$R$6:$R$10,1),MATCH(BZ$245,'NOx &amp; CO2'!$T$5:$W$5,1))*BY256</f>
        <v>1.4200000000000008E-2</v>
      </c>
      <c r="CA256" s="350">
        <f>INDEX('NOx &amp; CO2'!$T$6:$W$10,MATCH($C256,'NOx &amp; CO2'!$R$6:$R$10,1),MATCH(CA$245,'NOx &amp; CO2'!$T$5:$W$5,1))*BZ256</f>
        <v>1.4200000000000008E-2</v>
      </c>
      <c r="CB256" s="350">
        <f>INDEX('NOx &amp; CO2'!$T$6:$W$10,MATCH($C256,'NOx &amp; CO2'!$R$6:$R$10,1),MATCH(CB$245,'NOx &amp; CO2'!$T$5:$W$5,1))*CA256</f>
        <v>1.4200000000000008E-2</v>
      </c>
      <c r="CC256" s="350">
        <f>INDEX('NOx &amp; CO2'!$T$6:$W$10,MATCH($C256,'NOx &amp; CO2'!$R$6:$R$10,1),MATCH(CC$245,'NOx &amp; CO2'!$T$5:$W$5,1))*CB256</f>
        <v>1.4200000000000008E-2</v>
      </c>
      <c r="CD256" s="350">
        <f>INDEX('NOx &amp; CO2'!$T$6:$W$10,MATCH($C256,'NOx &amp; CO2'!$R$6:$R$10,1),MATCH(CD$245,'NOx &amp; CO2'!$T$5:$W$5,1))*CC256</f>
        <v>1.4200000000000008E-2</v>
      </c>
      <c r="CE256" s="350">
        <f>INDEX('NOx &amp; CO2'!$T$6:$W$10,MATCH($C256,'NOx &amp; CO2'!$R$6:$R$10,1),MATCH(CE$245,'NOx &amp; CO2'!$T$5:$W$5,1))*CD256</f>
        <v>1.4200000000000008E-2</v>
      </c>
      <c r="CF256" s="350">
        <f>INDEX('NOx &amp; CO2'!$T$6:$W$10,MATCH($C256,'NOx &amp; CO2'!$R$6:$R$10,1),MATCH(CF$245,'NOx &amp; CO2'!$T$5:$W$5,1))*CE256</f>
        <v>1.4200000000000008E-2</v>
      </c>
      <c r="CG256" s="350">
        <f>INDEX('NOx &amp; CO2'!$T$6:$W$10,MATCH($C256,'NOx &amp; CO2'!$R$6:$R$10,1),MATCH(CG$245,'NOx &amp; CO2'!$T$5:$W$5,1))*CF256</f>
        <v>1.4200000000000008E-2</v>
      </c>
      <c r="CH256" s="350">
        <f>INDEX('NOx &amp; CO2'!$T$6:$W$10,MATCH($C256,'NOx &amp; CO2'!$R$6:$R$10,1),MATCH(CH$245,'NOx &amp; CO2'!$T$5:$W$5,1))*CG256</f>
        <v>1.4200000000000008E-2</v>
      </c>
      <c r="CI256" s="350">
        <f>INDEX('NOx &amp; CO2'!$T$6:$W$10,MATCH($C256,'NOx &amp; CO2'!$R$6:$R$10,1),MATCH(CI$245,'NOx &amp; CO2'!$T$5:$W$5,1))*CH256</f>
        <v>1.4200000000000008E-2</v>
      </c>
      <c r="CJ256" s="350">
        <f>INDEX('NOx &amp; CO2'!$T$6:$W$10,MATCH($C256,'NOx &amp; CO2'!$R$6:$R$10,1),MATCH(CJ$245,'NOx &amp; CO2'!$T$5:$W$5,1))*CI256</f>
        <v>1.4200000000000008E-2</v>
      </c>
      <c r="CK256" s="350">
        <f>INDEX('NOx &amp; CO2'!$T$6:$W$10,MATCH($C256,'NOx &amp; CO2'!$R$6:$R$10,1),MATCH(CK$245,'NOx &amp; CO2'!$T$5:$W$5,1))*CJ256</f>
        <v>1.4200000000000008E-2</v>
      </c>
      <c r="CL256" s="350">
        <f>INDEX('NOx &amp; CO2'!$T$6:$W$10,MATCH($C256,'NOx &amp; CO2'!$R$6:$R$10,1),MATCH(CL$245,'NOx &amp; CO2'!$T$5:$W$5,1))*CK256</f>
        <v>1.4200000000000008E-2</v>
      </c>
      <c r="CM256" s="350">
        <f>INDEX('NOx &amp; CO2'!$T$6:$W$10,MATCH($C256,'NOx &amp; CO2'!$R$6:$R$10,1),MATCH(CM$245,'NOx &amp; CO2'!$T$5:$W$5,1))*CL256</f>
        <v>1.4200000000000008E-2</v>
      </c>
      <c r="CN256" s="350">
        <f>INDEX('NOx &amp; CO2'!$T$6:$W$10,MATCH($C256,'NOx &amp; CO2'!$R$6:$R$10,1),MATCH(CN$245,'NOx &amp; CO2'!$T$5:$W$5,1))*CM256</f>
        <v>1.4200000000000008E-2</v>
      </c>
      <c r="CO256" s="350">
        <f>INDEX('NOx &amp; CO2'!$T$6:$W$10,MATCH($C256,'NOx &amp; CO2'!$R$6:$R$10,1),MATCH(CO$245,'NOx &amp; CO2'!$T$5:$W$5,1))*CN256</f>
        <v>1.4200000000000008E-2</v>
      </c>
      <c r="CP256" s="350">
        <f>INDEX('NOx &amp; CO2'!$T$6:$W$10,MATCH($C256,'NOx &amp; CO2'!$R$6:$R$10,1),MATCH(CP$245,'NOx &amp; CO2'!$T$5:$W$5,1))*CO256</f>
        <v>1.4200000000000008E-2</v>
      </c>
      <c r="CQ256" s="350">
        <f>INDEX('NOx &amp; CO2'!$T$6:$W$10,MATCH($C256,'NOx &amp; CO2'!$R$6:$R$10,1),MATCH(CQ$245,'NOx &amp; CO2'!$T$5:$W$5,1))*CP256</f>
        <v>1.4200000000000008E-2</v>
      </c>
      <c r="CR256" s="350">
        <f>INDEX('NOx &amp; CO2'!$T$6:$W$10,MATCH($C256,'NOx &amp; CO2'!$R$6:$R$10,1),MATCH(CR$245,'NOx &amp; CO2'!$T$5:$W$5,1))*CQ256</f>
        <v>1.4200000000000008E-2</v>
      </c>
      <c r="CS256" s="350">
        <f>INDEX('NOx &amp; CO2'!$T$6:$W$10,MATCH($C256,'NOx &amp; CO2'!$R$6:$R$10,1),MATCH(CS$245,'NOx &amp; CO2'!$T$5:$W$5,1))*CR256</f>
        <v>1.4200000000000008E-2</v>
      </c>
    </row>
    <row r="257" spans="1:97" s="337" customFormat="1" x14ac:dyDescent="0.25">
      <c r="A257" s="337">
        <f t="shared" ref="A257:C257" si="377">A196</f>
        <v>0</v>
      </c>
      <c r="B257" s="337" t="str">
        <f t="shared" si="377"/>
        <v>0 0</v>
      </c>
      <c r="C257" s="344">
        <f t="shared" si="377"/>
        <v>0</v>
      </c>
      <c r="D257" s="567">
        <f>INDEX('NOx &amp; CO2'!$E$6:$I$10,MATCH($C257,'NOx &amp; CO2'!$C$6:$C$10,1),MATCH(D$245,'NOx &amp; CO2'!$E$5:$H$5,1))</f>
        <v>7.17E-2</v>
      </c>
      <c r="E257" s="567">
        <f>INDEX('NOx &amp; CO2'!$T$6:$W$10,MATCH($C257,'NOx &amp; CO2'!$R$6:$R$10,1),MATCH(E$245,'NOx &amp; CO2'!$T$5:$W$5,1))*D257</f>
        <v>6.8558723496039697E-2</v>
      </c>
      <c r="F257" s="567">
        <f>INDEX('NOx &amp; CO2'!$T$6:$W$10,MATCH($C257,'NOx &amp; CO2'!$R$6:$R$10,1),MATCH(F$245,'NOx &amp; CO2'!$T$5:$W$5,1))*E257</f>
        <v>6.5555070675124491E-2</v>
      </c>
      <c r="G257" s="567">
        <f>INDEX('NOx &amp; CO2'!$T$6:$W$10,MATCH($C257,'NOx &amp; CO2'!$R$6:$R$10,1),MATCH(G$245,'NOx &amp; CO2'!$T$5:$W$5,1))*F257</f>
        <v>6.2683012052708514E-2</v>
      </c>
      <c r="H257" s="567">
        <f>INDEX('NOx &amp; CO2'!$T$6:$W$10,MATCH($C257,'NOx &amp; CO2'!$R$6:$R$10,1),MATCH(H$245,'NOx &amp; CO2'!$T$5:$W$5,1))*G257</f>
        <v>5.9936782304331478E-2</v>
      </c>
      <c r="I257" s="567">
        <f>INDEX('NOx &amp; CO2'!$T$6:$W$10,MATCH($C257,'NOx &amp; CO2'!$R$6:$R$10,1),MATCH(I$245,'NOx &amp; CO2'!$T$5:$W$5,1))*H257</f>
        <v>5.7310868692398702E-2</v>
      </c>
      <c r="J257" s="567">
        <f>INDEX('NOx &amp; CO2'!$T$6:$W$10,MATCH($C257,'NOx &amp; CO2'!$R$6:$R$10,1),MATCH(J$245,'NOx &amp; CO2'!$T$5:$W$5,1))*I257</f>
        <v>5.4800000000000008E-2</v>
      </c>
      <c r="K257" s="567">
        <f>INDEX('NOx &amp; CO2'!$T$6:$W$10,MATCH($C257,'NOx &amp; CO2'!$R$6:$R$10,1),MATCH(K$245,'NOx &amp; CO2'!$T$5:$W$5,1))*J257</f>
        <v>5.268069525177068E-2</v>
      </c>
      <c r="L257" s="567">
        <f>INDEX('NOx &amp; CO2'!$T$6:$W$10,MATCH($C257,'NOx &amp; CO2'!$R$6:$R$10,1),MATCH(L$245,'NOx &amp; CO2'!$T$5:$W$5,1))*K257</f>
        <v>5.0643351317699516E-2</v>
      </c>
      <c r="M257" s="567">
        <f>INDEX('NOx &amp; CO2'!$T$6:$W$10,MATCH($C257,'NOx &amp; CO2'!$R$6:$R$10,1),MATCH(M$245,'NOx &amp; CO2'!$T$5:$W$5,1))*L257</f>
        <v>4.8684798490804503E-2</v>
      </c>
      <c r="N257" s="567">
        <f>INDEX('NOx &amp; CO2'!$T$6:$W$10,MATCH($C257,'NOx &amp; CO2'!$R$6:$R$10,1),MATCH(N$245,'NOx &amp; CO2'!$T$5:$W$5,1))*M257</f>
        <v>4.6801989647590088E-2</v>
      </c>
      <c r="O257" s="567">
        <f>INDEX('NOx &amp; CO2'!$T$6:$W$10,MATCH($C257,'NOx &amp; CO2'!$R$6:$R$10,1),MATCH(O$245,'NOx &amp; CO2'!$T$5:$W$5,1))*N257</f>
        <v>4.4991995507321518E-2</v>
      </c>
      <c r="P257" s="567">
        <f>INDEX('NOx &amp; CO2'!$T$6:$W$10,MATCH($C257,'NOx &amp; CO2'!$R$6:$R$10,1),MATCH(P$245,'NOx &amp; CO2'!$T$5:$W$5,1))*O257</f>
        <v>4.3252000074639418E-2</v>
      </c>
      <c r="Q257" s="567">
        <f>INDEX('NOx &amp; CO2'!$T$6:$W$10,MATCH($C257,'NOx &amp; CO2'!$R$6:$R$10,1),MATCH(Q$245,'NOx &amp; CO2'!$T$5:$W$5,1))*P257</f>
        <v>4.1579296258424117E-2</v>
      </c>
      <c r="R257" s="567">
        <f>INDEX('NOx &amp; CO2'!$T$6:$W$10,MATCH($C257,'NOx &amp; CO2'!$R$6:$R$10,1),MATCH(R$245,'NOx &amp; CO2'!$T$5:$W$5,1))*Q257</f>
        <v>3.9971281660093602E-2</v>
      </c>
      <c r="S257" s="567">
        <f>INDEX('NOx &amp; CO2'!$T$6:$W$10,MATCH($C257,'NOx &amp; CO2'!$R$6:$R$10,1),MATCH(S$245,'NOx &amp; CO2'!$T$5:$W$5,1))*R257</f>
        <v>3.8425454524782507E-2</v>
      </c>
      <c r="T257" s="567">
        <f>INDEX('NOx &amp; CO2'!$T$6:$W$10,MATCH($C257,'NOx &amp; CO2'!$R$6:$R$10,1),MATCH(T$245,'NOx &amp; CO2'!$T$5:$W$5,1))*S257</f>
        <v>3.6939409849102912E-2</v>
      </c>
      <c r="U257" s="567">
        <f>INDEX('NOx &amp; CO2'!$T$6:$W$10,MATCH($C257,'NOx &amp; CO2'!$R$6:$R$10,1),MATCH(U$245,'NOx &amp; CO2'!$T$5:$W$5,1))*T257</f>
        <v>3.5510835639431505E-2</v>
      </c>
      <c r="V257" s="567">
        <f>INDEX('NOx &amp; CO2'!$T$6:$W$10,MATCH($C257,'NOx &amp; CO2'!$R$6:$R$10,1),MATCH(V$245,'NOx &amp; CO2'!$T$5:$W$5,1))*U257</f>
        <v>3.4137509314901608E-2</v>
      </c>
      <c r="W257" s="567">
        <f>INDEX('NOx &amp; CO2'!$T$6:$W$10,MATCH($C257,'NOx &amp; CO2'!$R$6:$R$10,1),MATCH(W$245,'NOx &amp; CO2'!$T$5:$W$5,1))*V257</f>
        <v>3.2817294249503907E-2</v>
      </c>
      <c r="X257" s="567">
        <f>INDEX('NOx &amp; CO2'!$T$6:$W$10,MATCH($C257,'NOx &amp; CO2'!$R$6:$R$10,1),MATCH(X$245,'NOx &amp; CO2'!$T$5:$W$5,1))*W257</f>
        <v>3.1548136447916084E-2</v>
      </c>
      <c r="Y257" s="567">
        <f>INDEX('NOx &amp; CO2'!$T$6:$W$10,MATCH($C257,'NOx &amp; CO2'!$R$6:$R$10,1),MATCH(Y$245,'NOx &amp; CO2'!$T$5:$W$5,1))*X257</f>
        <v>3.0328061349889527E-2</v>
      </c>
      <c r="Z257" s="567">
        <f>INDEX('NOx &amp; CO2'!$T$6:$W$10,MATCH($C257,'NOx &amp; CO2'!$R$6:$R$10,1),MATCH(Z$245,'NOx &amp; CO2'!$T$5:$W$5,1))*Y257</f>
        <v>2.9155170758221438E-2</v>
      </c>
      <c r="AA257" s="567">
        <f>INDEX('NOx &amp; CO2'!$T$6:$W$10,MATCH($C257,'NOx &amp; CO2'!$R$6:$R$10,1),MATCH(AA$245,'NOx &amp; CO2'!$T$5:$W$5,1))*Z257</f>
        <v>2.8027639885532835E-2</v>
      </c>
      <c r="AB257" s="567">
        <f>INDEX('NOx &amp; CO2'!$T$6:$W$10,MATCH($C257,'NOx &amp; CO2'!$R$6:$R$10,1),MATCH(AB$245,'NOx &amp; CO2'!$T$5:$W$5,1))*AA257</f>
        <v>2.6943714515257809E-2</v>
      </c>
      <c r="AC257" s="567">
        <f>INDEX('NOx &amp; CO2'!$T$6:$W$10,MATCH($C257,'NOx &amp; CO2'!$R$6:$R$10,1),MATCH(AC$245,'NOx &amp; CO2'!$T$5:$W$5,1))*AB257</f>
        <v>2.5901708272427128E-2</v>
      </c>
      <c r="AD257" s="567">
        <f>INDEX('NOx &amp; CO2'!$T$6:$W$10,MATCH($C257,'NOx &amp; CO2'!$R$6:$R$10,1),MATCH(AD$245,'NOx &amp; CO2'!$T$5:$W$5,1))*AC257</f>
        <v>2.4900000000000019E-2</v>
      </c>
      <c r="AE257" s="567">
        <f>INDEX('NOx &amp; CO2'!$T$6:$W$10,MATCH($C257,'NOx &amp; CO2'!$R$6:$R$10,1),MATCH(AE$245,'NOx &amp; CO2'!$T$5:$W$5,1))*AD257</f>
        <v>2.4210502134589099E-2</v>
      </c>
      <c r="AF257" s="350">
        <f>INDEX('NOx &amp; CO2'!$T$6:$W$10,MATCH($C257,'NOx &amp; CO2'!$R$6:$R$10,1),MATCH(AF$245,'NOx &amp; CO2'!$T$5:$W$5,1))*AE257</f>
        <v>2.3540096932086061E-2</v>
      </c>
      <c r="AG257" s="350">
        <f>INDEX('NOx &amp; CO2'!$T$6:$W$10,MATCH($C257,'NOx &amp; CO2'!$R$6:$R$10,1),MATCH(AG$245,'NOx &amp; CO2'!$T$5:$W$5,1))*AF257</f>
        <v>2.2888255703723031E-2</v>
      </c>
      <c r="AH257" s="350">
        <f>INDEX('NOx &amp; CO2'!$T$6:$W$10,MATCH($C257,'NOx &amp; CO2'!$R$6:$R$10,1),MATCH(AH$245,'NOx &amp; CO2'!$T$5:$W$5,1))*AG257</f>
        <v>2.2254464400482215E-2</v>
      </c>
      <c r="AI257" s="350">
        <f>INDEX('NOx &amp; CO2'!$T$6:$W$10,MATCH($C257,'NOx &amp; CO2'!$R$6:$R$10,1),MATCH(AI$245,'NOx &amp; CO2'!$T$5:$W$5,1))*AH257</f>
        <v>2.1638223207711301E-2</v>
      </c>
      <c r="AJ257" s="350">
        <f>INDEX('NOx &amp; CO2'!$T$6:$W$10,MATCH($C257,'NOx &amp; CO2'!$R$6:$R$10,1),MATCH(AJ$245,'NOx &amp; CO2'!$T$5:$W$5,1))*AI257</f>
        <v>2.1039046150964236E-2</v>
      </c>
      <c r="AK257" s="350">
        <f>INDEX('NOx &amp; CO2'!$T$6:$W$10,MATCH($C257,'NOx &amp; CO2'!$R$6:$R$10,1),MATCH(AK$245,'NOx &amp; CO2'!$T$5:$W$5,1))*AJ257</f>
        <v>2.0456460712756541E-2</v>
      </c>
      <c r="AL257" s="350">
        <f>INDEX('NOx &amp; CO2'!$T$6:$W$10,MATCH($C257,'NOx &amp; CO2'!$R$6:$R$10,1),MATCH(AL$245,'NOx &amp; CO2'!$T$5:$W$5,1))*AK257</f>
        <v>1.9890007459932926E-2</v>
      </c>
      <c r="AM257" s="350">
        <f>INDEX('NOx &amp; CO2'!$T$6:$W$10,MATCH($C257,'NOx &amp; CO2'!$R$6:$R$10,1),MATCH(AM$245,'NOx &amp; CO2'!$T$5:$W$5,1))*AL257</f>
        <v>1.9339239681353367E-2</v>
      </c>
      <c r="AN257" s="350">
        <f>INDEX('NOx &amp; CO2'!$T$6:$W$10,MATCH($C257,'NOx &amp; CO2'!$R$6:$R$10,1),MATCH(AN$245,'NOx &amp; CO2'!$T$5:$W$5,1))*AM257</f>
        <v>1.8803723035611869E-2</v>
      </c>
      <c r="AO257" s="350">
        <f>INDEX('NOx &amp; CO2'!$T$6:$W$10,MATCH($C257,'NOx &amp; CO2'!$R$6:$R$10,1),MATCH(AO$245,'NOx &amp; CO2'!$T$5:$W$5,1))*AN257</f>
        <v>1.8283035208510164E-2</v>
      </c>
      <c r="AP257" s="350">
        <f>INDEX('NOx &amp; CO2'!$T$6:$W$10,MATCH($C257,'NOx &amp; CO2'!$R$6:$R$10,1),MATCH(AP$245,'NOx &amp; CO2'!$T$5:$W$5,1))*AO257</f>
        <v>1.777676558001617E-2</v>
      </c>
      <c r="AQ257" s="350">
        <f>INDEX('NOx &amp; CO2'!$T$6:$W$10,MATCH($C257,'NOx &amp; CO2'!$R$6:$R$10,1),MATCH(AQ$245,'NOx &amp; CO2'!$T$5:$W$5,1))*AP257</f>
        <v>1.7284514900444626E-2</v>
      </c>
      <c r="AR257" s="350">
        <f>INDEX('NOx &amp; CO2'!$T$6:$W$10,MATCH($C257,'NOx &amp; CO2'!$R$6:$R$10,1),MATCH(AR$245,'NOx &amp; CO2'!$T$5:$W$5,1))*AQ257</f>
        <v>1.6805894975604474E-2</v>
      </c>
      <c r="AS257" s="350">
        <f>INDEX('NOx &amp; CO2'!$T$6:$W$10,MATCH($C257,'NOx &amp; CO2'!$R$6:$R$10,1),MATCH(AS$245,'NOx &amp; CO2'!$T$5:$W$5,1))*AR257</f>
        <v>1.6340528360664741E-2</v>
      </c>
      <c r="AT257" s="350">
        <f>INDEX('NOx &amp; CO2'!$T$6:$W$10,MATCH($C257,'NOx &amp; CO2'!$R$6:$R$10,1),MATCH(AT$245,'NOx &amp; CO2'!$T$5:$W$5,1))*AS257</f>
        <v>1.5888048062497474E-2</v>
      </c>
      <c r="AU257" s="350">
        <f>INDEX('NOx &amp; CO2'!$T$6:$W$10,MATCH($C257,'NOx &amp; CO2'!$R$6:$R$10,1),MATCH(AU$245,'NOx &amp; CO2'!$T$5:$W$5,1))*AT257</f>
        <v>1.5448097250263013E-2</v>
      </c>
      <c r="AV257" s="350">
        <f>INDEX('NOx &amp; CO2'!$T$6:$W$10,MATCH($C257,'NOx &amp; CO2'!$R$6:$R$10,1),MATCH(AV$245,'NOx &amp; CO2'!$T$5:$W$5,1))*AU257</f>
        <v>1.5020328974009333E-2</v>
      </c>
      <c r="AW257" s="350">
        <f>INDEX('NOx &amp; CO2'!$T$6:$W$10,MATCH($C257,'NOx &amp; CO2'!$R$6:$R$10,1),MATCH(AW$245,'NOx &amp; CO2'!$T$5:$W$5,1))*AV257</f>
        <v>1.4604405891063581E-2</v>
      </c>
      <c r="AX257" s="350">
        <f>INDEX('NOx &amp; CO2'!$T$6:$W$10,MATCH($C257,'NOx &amp; CO2'!$R$6:$R$10,1),MATCH(AX$245,'NOx &amp; CO2'!$T$5:$W$5,1))*AW257</f>
        <v>1.4200000000000008E-2</v>
      </c>
      <c r="AY257" s="350">
        <f>INDEX('NOx &amp; CO2'!$T$6:$W$10,MATCH($C257,'NOx &amp; CO2'!$R$6:$R$10,1),MATCH(AY$245,'NOx &amp; CO2'!$T$5:$W$5,1))*AX257</f>
        <v>1.4200000000000008E-2</v>
      </c>
      <c r="AZ257" s="350">
        <f>INDEX('NOx &amp; CO2'!$T$6:$W$10,MATCH($C257,'NOx &amp; CO2'!$R$6:$R$10,1),MATCH(AZ$245,'NOx &amp; CO2'!$T$5:$W$5,1))*AY257</f>
        <v>1.4200000000000008E-2</v>
      </c>
      <c r="BA257" s="350">
        <f>INDEX('NOx &amp; CO2'!$T$6:$W$10,MATCH($C257,'NOx &amp; CO2'!$R$6:$R$10,1),MATCH(BA$245,'NOx &amp; CO2'!$T$5:$W$5,1))*AZ257</f>
        <v>1.4200000000000008E-2</v>
      </c>
      <c r="BB257" s="350">
        <f>INDEX('NOx &amp; CO2'!$T$6:$W$10,MATCH($C257,'NOx &amp; CO2'!$R$6:$R$10,1),MATCH(BB$245,'NOx &amp; CO2'!$T$5:$W$5,1))*BA257</f>
        <v>1.4200000000000008E-2</v>
      </c>
      <c r="BC257" s="350">
        <f>INDEX('NOx &amp; CO2'!$T$6:$W$10,MATCH($C257,'NOx &amp; CO2'!$R$6:$R$10,1),MATCH(BC$245,'NOx &amp; CO2'!$T$5:$W$5,1))*BB257</f>
        <v>1.4200000000000008E-2</v>
      </c>
      <c r="BD257" s="350">
        <f>INDEX('NOx &amp; CO2'!$T$6:$W$10,MATCH($C257,'NOx &amp; CO2'!$R$6:$R$10,1),MATCH(BD$245,'NOx &amp; CO2'!$T$5:$W$5,1))*BC257</f>
        <v>1.4200000000000008E-2</v>
      </c>
      <c r="BE257" s="350">
        <f>INDEX('NOx &amp; CO2'!$T$6:$W$10,MATCH($C257,'NOx &amp; CO2'!$R$6:$R$10,1),MATCH(BE$245,'NOx &amp; CO2'!$T$5:$W$5,1))*BD257</f>
        <v>1.4200000000000008E-2</v>
      </c>
      <c r="BF257" s="350">
        <f>INDEX('NOx &amp; CO2'!$T$6:$W$10,MATCH($C257,'NOx &amp; CO2'!$R$6:$R$10,1),MATCH(BF$245,'NOx &amp; CO2'!$T$5:$W$5,1))*BE257</f>
        <v>1.4200000000000008E-2</v>
      </c>
      <c r="BG257" s="350">
        <f>INDEX('NOx &amp; CO2'!$T$6:$W$10,MATCH($C257,'NOx &amp; CO2'!$R$6:$R$10,1),MATCH(BG$245,'NOx &amp; CO2'!$T$5:$W$5,1))*BF257</f>
        <v>1.4200000000000008E-2</v>
      </c>
      <c r="BH257" s="350">
        <f>INDEX('NOx &amp; CO2'!$T$6:$W$10,MATCH($C257,'NOx &amp; CO2'!$R$6:$R$10,1),MATCH(BH$245,'NOx &amp; CO2'!$T$5:$W$5,1))*BG257</f>
        <v>1.4200000000000008E-2</v>
      </c>
      <c r="BI257" s="350">
        <f>INDEX('NOx &amp; CO2'!$T$6:$W$10,MATCH($C257,'NOx &amp; CO2'!$R$6:$R$10,1),MATCH(BI$245,'NOx &amp; CO2'!$T$5:$W$5,1))*BH257</f>
        <v>1.4200000000000008E-2</v>
      </c>
      <c r="BJ257" s="350">
        <f>INDEX('NOx &amp; CO2'!$T$6:$W$10,MATCH($C257,'NOx &amp; CO2'!$R$6:$R$10,1),MATCH(BJ$245,'NOx &amp; CO2'!$T$5:$W$5,1))*BI257</f>
        <v>1.4200000000000008E-2</v>
      </c>
      <c r="BK257" s="350">
        <f>INDEX('NOx &amp; CO2'!$T$6:$W$10,MATCH($C257,'NOx &amp; CO2'!$R$6:$R$10,1),MATCH(BK$245,'NOx &amp; CO2'!$T$5:$W$5,1))*BJ257</f>
        <v>1.4200000000000008E-2</v>
      </c>
      <c r="BL257" s="350">
        <f>INDEX('NOx &amp; CO2'!$T$6:$W$10,MATCH($C257,'NOx &amp; CO2'!$R$6:$R$10,1),MATCH(BL$245,'NOx &amp; CO2'!$T$5:$W$5,1))*BK257</f>
        <v>1.4200000000000008E-2</v>
      </c>
      <c r="BM257" s="350">
        <f>INDEX('NOx &amp; CO2'!$T$6:$W$10,MATCH($C257,'NOx &amp; CO2'!$R$6:$R$10,1),MATCH(BM$245,'NOx &amp; CO2'!$T$5:$W$5,1))*BL257</f>
        <v>1.4200000000000008E-2</v>
      </c>
      <c r="BN257" s="350">
        <f>INDEX('NOx &amp; CO2'!$T$6:$W$10,MATCH($C257,'NOx &amp; CO2'!$R$6:$R$10,1),MATCH(BN$245,'NOx &amp; CO2'!$T$5:$W$5,1))*BM257</f>
        <v>1.4200000000000008E-2</v>
      </c>
      <c r="BO257" s="350">
        <f>INDEX('NOx &amp; CO2'!$T$6:$W$10,MATCH($C257,'NOx &amp; CO2'!$R$6:$R$10,1),MATCH(BO$245,'NOx &amp; CO2'!$T$5:$W$5,1))*BN257</f>
        <v>1.4200000000000008E-2</v>
      </c>
      <c r="BP257" s="350">
        <f>INDEX('NOx &amp; CO2'!$T$6:$W$10,MATCH($C257,'NOx &amp; CO2'!$R$6:$R$10,1),MATCH(BP$245,'NOx &amp; CO2'!$T$5:$W$5,1))*BO257</f>
        <v>1.4200000000000008E-2</v>
      </c>
      <c r="BQ257" s="350">
        <f>INDEX('NOx &amp; CO2'!$T$6:$W$10,MATCH($C257,'NOx &amp; CO2'!$R$6:$R$10,1),MATCH(BQ$245,'NOx &amp; CO2'!$T$5:$W$5,1))*BP257</f>
        <v>1.4200000000000008E-2</v>
      </c>
      <c r="BR257" s="350">
        <f>INDEX('NOx &amp; CO2'!$T$6:$W$10,MATCH($C257,'NOx &amp; CO2'!$R$6:$R$10,1),MATCH(BR$245,'NOx &amp; CO2'!$T$5:$W$5,1))*BQ257</f>
        <v>1.4200000000000008E-2</v>
      </c>
      <c r="BS257" s="350">
        <f>INDEX('NOx &amp; CO2'!$T$6:$W$10,MATCH($C257,'NOx &amp; CO2'!$R$6:$R$10,1),MATCH(BS$245,'NOx &amp; CO2'!$T$5:$W$5,1))*BR257</f>
        <v>1.4200000000000008E-2</v>
      </c>
      <c r="BT257" s="350">
        <f>INDEX('NOx &amp; CO2'!$T$6:$W$10,MATCH($C257,'NOx &amp; CO2'!$R$6:$R$10,1),MATCH(BT$245,'NOx &amp; CO2'!$T$5:$W$5,1))*BS257</f>
        <v>1.4200000000000008E-2</v>
      </c>
      <c r="BU257" s="350">
        <f>INDEX('NOx &amp; CO2'!$T$6:$W$10,MATCH($C257,'NOx &amp; CO2'!$R$6:$R$10,1),MATCH(BU$245,'NOx &amp; CO2'!$T$5:$W$5,1))*BT257</f>
        <v>1.4200000000000008E-2</v>
      </c>
      <c r="BV257" s="350">
        <f>INDEX('NOx &amp; CO2'!$T$6:$W$10,MATCH($C257,'NOx &amp; CO2'!$R$6:$R$10,1),MATCH(BV$245,'NOx &amp; CO2'!$T$5:$W$5,1))*BU257</f>
        <v>1.4200000000000008E-2</v>
      </c>
      <c r="BW257" s="350">
        <f>INDEX('NOx &amp; CO2'!$T$6:$W$10,MATCH($C257,'NOx &amp; CO2'!$R$6:$R$10,1),MATCH(BW$245,'NOx &amp; CO2'!$T$5:$W$5,1))*BV257</f>
        <v>1.4200000000000008E-2</v>
      </c>
      <c r="BX257" s="350">
        <f>INDEX('NOx &amp; CO2'!$T$6:$W$10,MATCH($C257,'NOx &amp; CO2'!$R$6:$R$10,1),MATCH(BX$245,'NOx &amp; CO2'!$T$5:$W$5,1))*BW257</f>
        <v>1.4200000000000008E-2</v>
      </c>
      <c r="BY257" s="350">
        <f>INDEX('NOx &amp; CO2'!$T$6:$W$10,MATCH($C257,'NOx &amp; CO2'!$R$6:$R$10,1),MATCH(BY$245,'NOx &amp; CO2'!$T$5:$W$5,1))*BX257</f>
        <v>1.4200000000000008E-2</v>
      </c>
      <c r="BZ257" s="350">
        <f>INDEX('NOx &amp; CO2'!$T$6:$W$10,MATCH($C257,'NOx &amp; CO2'!$R$6:$R$10,1),MATCH(BZ$245,'NOx &amp; CO2'!$T$5:$W$5,1))*BY257</f>
        <v>1.4200000000000008E-2</v>
      </c>
      <c r="CA257" s="350">
        <f>INDEX('NOx &amp; CO2'!$T$6:$W$10,MATCH($C257,'NOx &amp; CO2'!$R$6:$R$10,1),MATCH(CA$245,'NOx &amp; CO2'!$T$5:$W$5,1))*BZ257</f>
        <v>1.4200000000000008E-2</v>
      </c>
      <c r="CB257" s="350">
        <f>INDEX('NOx &amp; CO2'!$T$6:$W$10,MATCH($C257,'NOx &amp; CO2'!$R$6:$R$10,1),MATCH(CB$245,'NOx &amp; CO2'!$T$5:$W$5,1))*CA257</f>
        <v>1.4200000000000008E-2</v>
      </c>
      <c r="CC257" s="350">
        <f>INDEX('NOx &amp; CO2'!$T$6:$W$10,MATCH($C257,'NOx &amp; CO2'!$R$6:$R$10,1),MATCH(CC$245,'NOx &amp; CO2'!$T$5:$W$5,1))*CB257</f>
        <v>1.4200000000000008E-2</v>
      </c>
      <c r="CD257" s="350">
        <f>INDEX('NOx &amp; CO2'!$T$6:$W$10,MATCH($C257,'NOx &amp; CO2'!$R$6:$R$10,1),MATCH(CD$245,'NOx &amp; CO2'!$T$5:$W$5,1))*CC257</f>
        <v>1.4200000000000008E-2</v>
      </c>
      <c r="CE257" s="350">
        <f>INDEX('NOx &amp; CO2'!$T$6:$W$10,MATCH($C257,'NOx &amp; CO2'!$R$6:$R$10,1),MATCH(CE$245,'NOx &amp; CO2'!$T$5:$W$5,1))*CD257</f>
        <v>1.4200000000000008E-2</v>
      </c>
      <c r="CF257" s="350">
        <f>INDEX('NOx &amp; CO2'!$T$6:$W$10,MATCH($C257,'NOx &amp; CO2'!$R$6:$R$10,1),MATCH(CF$245,'NOx &amp; CO2'!$T$5:$W$5,1))*CE257</f>
        <v>1.4200000000000008E-2</v>
      </c>
      <c r="CG257" s="350">
        <f>INDEX('NOx &amp; CO2'!$T$6:$W$10,MATCH($C257,'NOx &amp; CO2'!$R$6:$R$10,1),MATCH(CG$245,'NOx &amp; CO2'!$T$5:$W$5,1))*CF257</f>
        <v>1.4200000000000008E-2</v>
      </c>
      <c r="CH257" s="350">
        <f>INDEX('NOx &amp; CO2'!$T$6:$W$10,MATCH($C257,'NOx &amp; CO2'!$R$6:$R$10,1),MATCH(CH$245,'NOx &amp; CO2'!$T$5:$W$5,1))*CG257</f>
        <v>1.4200000000000008E-2</v>
      </c>
      <c r="CI257" s="350">
        <f>INDEX('NOx &amp; CO2'!$T$6:$W$10,MATCH($C257,'NOx &amp; CO2'!$R$6:$R$10,1),MATCH(CI$245,'NOx &amp; CO2'!$T$5:$W$5,1))*CH257</f>
        <v>1.4200000000000008E-2</v>
      </c>
      <c r="CJ257" s="350">
        <f>INDEX('NOx &amp; CO2'!$T$6:$W$10,MATCH($C257,'NOx &amp; CO2'!$R$6:$R$10,1),MATCH(CJ$245,'NOx &amp; CO2'!$T$5:$W$5,1))*CI257</f>
        <v>1.4200000000000008E-2</v>
      </c>
      <c r="CK257" s="350">
        <f>INDEX('NOx &amp; CO2'!$T$6:$W$10,MATCH($C257,'NOx &amp; CO2'!$R$6:$R$10,1),MATCH(CK$245,'NOx &amp; CO2'!$T$5:$W$5,1))*CJ257</f>
        <v>1.4200000000000008E-2</v>
      </c>
      <c r="CL257" s="350">
        <f>INDEX('NOx &amp; CO2'!$T$6:$W$10,MATCH($C257,'NOx &amp; CO2'!$R$6:$R$10,1),MATCH(CL$245,'NOx &amp; CO2'!$T$5:$W$5,1))*CK257</f>
        <v>1.4200000000000008E-2</v>
      </c>
      <c r="CM257" s="350">
        <f>INDEX('NOx &amp; CO2'!$T$6:$W$10,MATCH($C257,'NOx &amp; CO2'!$R$6:$R$10,1),MATCH(CM$245,'NOx &amp; CO2'!$T$5:$W$5,1))*CL257</f>
        <v>1.4200000000000008E-2</v>
      </c>
      <c r="CN257" s="350">
        <f>INDEX('NOx &amp; CO2'!$T$6:$W$10,MATCH($C257,'NOx &amp; CO2'!$R$6:$R$10,1),MATCH(CN$245,'NOx &amp; CO2'!$T$5:$W$5,1))*CM257</f>
        <v>1.4200000000000008E-2</v>
      </c>
      <c r="CO257" s="350">
        <f>INDEX('NOx &amp; CO2'!$T$6:$W$10,MATCH($C257,'NOx &amp; CO2'!$R$6:$R$10,1),MATCH(CO$245,'NOx &amp; CO2'!$T$5:$W$5,1))*CN257</f>
        <v>1.4200000000000008E-2</v>
      </c>
      <c r="CP257" s="350">
        <f>INDEX('NOx &amp; CO2'!$T$6:$W$10,MATCH($C257,'NOx &amp; CO2'!$R$6:$R$10,1),MATCH(CP$245,'NOx &amp; CO2'!$T$5:$W$5,1))*CO257</f>
        <v>1.4200000000000008E-2</v>
      </c>
      <c r="CQ257" s="350">
        <f>INDEX('NOx &amp; CO2'!$T$6:$W$10,MATCH($C257,'NOx &amp; CO2'!$R$6:$R$10,1),MATCH(CQ$245,'NOx &amp; CO2'!$T$5:$W$5,1))*CP257</f>
        <v>1.4200000000000008E-2</v>
      </c>
      <c r="CR257" s="350">
        <f>INDEX('NOx &amp; CO2'!$T$6:$W$10,MATCH($C257,'NOx &amp; CO2'!$R$6:$R$10,1),MATCH(CR$245,'NOx &amp; CO2'!$T$5:$W$5,1))*CQ257</f>
        <v>1.4200000000000008E-2</v>
      </c>
      <c r="CS257" s="350">
        <f>INDEX('NOx &amp; CO2'!$T$6:$W$10,MATCH($C257,'NOx &amp; CO2'!$R$6:$R$10,1),MATCH(CS$245,'NOx &amp; CO2'!$T$5:$W$5,1))*CR257</f>
        <v>1.4200000000000008E-2</v>
      </c>
    </row>
    <row r="258" spans="1:97" s="337" customFormat="1" x14ac:dyDescent="0.25">
      <c r="A258" s="337">
        <f t="shared" ref="A258:C258" si="378">A197</f>
        <v>0</v>
      </c>
      <c r="B258" s="337" t="str">
        <f t="shared" si="378"/>
        <v>0 0</v>
      </c>
      <c r="C258" s="344">
        <f t="shared" si="378"/>
        <v>0</v>
      </c>
      <c r="D258" s="567">
        <f>INDEX('NOx &amp; CO2'!$E$6:$I$10,MATCH($C258,'NOx &amp; CO2'!$C$6:$C$10,1),MATCH(D$245,'NOx &amp; CO2'!$E$5:$H$5,1))</f>
        <v>7.17E-2</v>
      </c>
      <c r="E258" s="567">
        <f>INDEX('NOx &amp; CO2'!$T$6:$W$10,MATCH($C258,'NOx &amp; CO2'!$R$6:$R$10,1),MATCH(E$245,'NOx &amp; CO2'!$T$5:$W$5,1))*D258</f>
        <v>6.8558723496039697E-2</v>
      </c>
      <c r="F258" s="567">
        <f>INDEX('NOx &amp; CO2'!$T$6:$W$10,MATCH($C258,'NOx &amp; CO2'!$R$6:$R$10,1),MATCH(F$245,'NOx &amp; CO2'!$T$5:$W$5,1))*E258</f>
        <v>6.5555070675124491E-2</v>
      </c>
      <c r="G258" s="567">
        <f>INDEX('NOx &amp; CO2'!$T$6:$W$10,MATCH($C258,'NOx &amp; CO2'!$R$6:$R$10,1),MATCH(G$245,'NOx &amp; CO2'!$T$5:$W$5,1))*F258</f>
        <v>6.2683012052708514E-2</v>
      </c>
      <c r="H258" s="567">
        <f>INDEX('NOx &amp; CO2'!$T$6:$W$10,MATCH($C258,'NOx &amp; CO2'!$R$6:$R$10,1),MATCH(H$245,'NOx &amp; CO2'!$T$5:$W$5,1))*G258</f>
        <v>5.9936782304331478E-2</v>
      </c>
      <c r="I258" s="567">
        <f>INDEX('NOx &amp; CO2'!$T$6:$W$10,MATCH($C258,'NOx &amp; CO2'!$R$6:$R$10,1),MATCH(I$245,'NOx &amp; CO2'!$T$5:$W$5,1))*H258</f>
        <v>5.7310868692398702E-2</v>
      </c>
      <c r="J258" s="567">
        <f>INDEX('NOx &amp; CO2'!$T$6:$W$10,MATCH($C258,'NOx &amp; CO2'!$R$6:$R$10,1),MATCH(J$245,'NOx &amp; CO2'!$T$5:$W$5,1))*I258</f>
        <v>5.4800000000000008E-2</v>
      </c>
      <c r="K258" s="567">
        <f>INDEX('NOx &amp; CO2'!$T$6:$W$10,MATCH($C258,'NOx &amp; CO2'!$R$6:$R$10,1),MATCH(K$245,'NOx &amp; CO2'!$T$5:$W$5,1))*J258</f>
        <v>5.268069525177068E-2</v>
      </c>
      <c r="L258" s="567">
        <f>INDEX('NOx &amp; CO2'!$T$6:$W$10,MATCH($C258,'NOx &amp; CO2'!$R$6:$R$10,1),MATCH(L$245,'NOx &amp; CO2'!$T$5:$W$5,1))*K258</f>
        <v>5.0643351317699516E-2</v>
      </c>
      <c r="M258" s="567">
        <f>INDEX('NOx &amp; CO2'!$T$6:$W$10,MATCH($C258,'NOx &amp; CO2'!$R$6:$R$10,1),MATCH(M$245,'NOx &amp; CO2'!$T$5:$W$5,1))*L258</f>
        <v>4.8684798490804503E-2</v>
      </c>
      <c r="N258" s="567">
        <f>INDEX('NOx &amp; CO2'!$T$6:$W$10,MATCH($C258,'NOx &amp; CO2'!$R$6:$R$10,1),MATCH(N$245,'NOx &amp; CO2'!$T$5:$W$5,1))*M258</f>
        <v>4.6801989647590088E-2</v>
      </c>
      <c r="O258" s="567">
        <f>INDEX('NOx &amp; CO2'!$T$6:$W$10,MATCH($C258,'NOx &amp; CO2'!$R$6:$R$10,1),MATCH(O$245,'NOx &amp; CO2'!$T$5:$W$5,1))*N258</f>
        <v>4.4991995507321518E-2</v>
      </c>
      <c r="P258" s="567">
        <f>INDEX('NOx &amp; CO2'!$T$6:$W$10,MATCH($C258,'NOx &amp; CO2'!$R$6:$R$10,1),MATCH(P$245,'NOx &amp; CO2'!$T$5:$W$5,1))*O258</f>
        <v>4.3252000074639418E-2</v>
      </c>
      <c r="Q258" s="567">
        <f>INDEX('NOx &amp; CO2'!$T$6:$W$10,MATCH($C258,'NOx &amp; CO2'!$R$6:$R$10,1),MATCH(Q$245,'NOx &amp; CO2'!$T$5:$W$5,1))*P258</f>
        <v>4.1579296258424117E-2</v>
      </c>
      <c r="R258" s="567">
        <f>INDEX('NOx &amp; CO2'!$T$6:$W$10,MATCH($C258,'NOx &amp; CO2'!$R$6:$R$10,1),MATCH(R$245,'NOx &amp; CO2'!$T$5:$W$5,1))*Q258</f>
        <v>3.9971281660093602E-2</v>
      </c>
      <c r="S258" s="567">
        <f>INDEX('NOx &amp; CO2'!$T$6:$W$10,MATCH($C258,'NOx &amp; CO2'!$R$6:$R$10,1),MATCH(S$245,'NOx &amp; CO2'!$T$5:$W$5,1))*R258</f>
        <v>3.8425454524782507E-2</v>
      </c>
      <c r="T258" s="567">
        <f>INDEX('NOx &amp; CO2'!$T$6:$W$10,MATCH($C258,'NOx &amp; CO2'!$R$6:$R$10,1),MATCH(T$245,'NOx &amp; CO2'!$T$5:$W$5,1))*S258</f>
        <v>3.6939409849102912E-2</v>
      </c>
      <c r="U258" s="567">
        <f>INDEX('NOx &amp; CO2'!$T$6:$W$10,MATCH($C258,'NOx &amp; CO2'!$R$6:$R$10,1),MATCH(U$245,'NOx &amp; CO2'!$T$5:$W$5,1))*T258</f>
        <v>3.5510835639431505E-2</v>
      </c>
      <c r="V258" s="567">
        <f>INDEX('NOx &amp; CO2'!$T$6:$W$10,MATCH($C258,'NOx &amp; CO2'!$R$6:$R$10,1),MATCH(V$245,'NOx &amp; CO2'!$T$5:$W$5,1))*U258</f>
        <v>3.4137509314901608E-2</v>
      </c>
      <c r="W258" s="567">
        <f>INDEX('NOx &amp; CO2'!$T$6:$W$10,MATCH($C258,'NOx &amp; CO2'!$R$6:$R$10,1),MATCH(W$245,'NOx &amp; CO2'!$T$5:$W$5,1))*V258</f>
        <v>3.2817294249503907E-2</v>
      </c>
      <c r="X258" s="567">
        <f>INDEX('NOx &amp; CO2'!$T$6:$W$10,MATCH($C258,'NOx &amp; CO2'!$R$6:$R$10,1),MATCH(X$245,'NOx &amp; CO2'!$T$5:$W$5,1))*W258</f>
        <v>3.1548136447916084E-2</v>
      </c>
      <c r="Y258" s="567">
        <f>INDEX('NOx &amp; CO2'!$T$6:$W$10,MATCH($C258,'NOx &amp; CO2'!$R$6:$R$10,1),MATCH(Y$245,'NOx &amp; CO2'!$T$5:$W$5,1))*X258</f>
        <v>3.0328061349889527E-2</v>
      </c>
      <c r="Z258" s="567">
        <f>INDEX('NOx &amp; CO2'!$T$6:$W$10,MATCH($C258,'NOx &amp; CO2'!$R$6:$R$10,1),MATCH(Z$245,'NOx &amp; CO2'!$T$5:$W$5,1))*Y258</f>
        <v>2.9155170758221438E-2</v>
      </c>
      <c r="AA258" s="567">
        <f>INDEX('NOx &amp; CO2'!$T$6:$W$10,MATCH($C258,'NOx &amp; CO2'!$R$6:$R$10,1),MATCH(AA$245,'NOx &amp; CO2'!$T$5:$W$5,1))*Z258</f>
        <v>2.8027639885532835E-2</v>
      </c>
      <c r="AB258" s="567">
        <f>INDEX('NOx &amp; CO2'!$T$6:$W$10,MATCH($C258,'NOx &amp; CO2'!$R$6:$R$10,1),MATCH(AB$245,'NOx &amp; CO2'!$T$5:$W$5,1))*AA258</f>
        <v>2.6943714515257809E-2</v>
      </c>
      <c r="AC258" s="567">
        <f>INDEX('NOx &amp; CO2'!$T$6:$W$10,MATCH($C258,'NOx &amp; CO2'!$R$6:$R$10,1),MATCH(AC$245,'NOx &amp; CO2'!$T$5:$W$5,1))*AB258</f>
        <v>2.5901708272427128E-2</v>
      </c>
      <c r="AD258" s="567">
        <f>INDEX('NOx &amp; CO2'!$T$6:$W$10,MATCH($C258,'NOx &amp; CO2'!$R$6:$R$10,1),MATCH(AD$245,'NOx &amp; CO2'!$T$5:$W$5,1))*AC258</f>
        <v>2.4900000000000019E-2</v>
      </c>
      <c r="AE258" s="567">
        <f>INDEX('NOx &amp; CO2'!$T$6:$W$10,MATCH($C258,'NOx &amp; CO2'!$R$6:$R$10,1),MATCH(AE$245,'NOx &amp; CO2'!$T$5:$W$5,1))*AD258</f>
        <v>2.4210502134589099E-2</v>
      </c>
      <c r="AF258" s="350">
        <f>INDEX('NOx &amp; CO2'!$T$6:$W$10,MATCH($C258,'NOx &amp; CO2'!$R$6:$R$10,1),MATCH(AF$245,'NOx &amp; CO2'!$T$5:$W$5,1))*AE258</f>
        <v>2.3540096932086061E-2</v>
      </c>
      <c r="AG258" s="350">
        <f>INDEX('NOx &amp; CO2'!$T$6:$W$10,MATCH($C258,'NOx &amp; CO2'!$R$6:$R$10,1),MATCH(AG$245,'NOx &amp; CO2'!$T$5:$W$5,1))*AF258</f>
        <v>2.2888255703723031E-2</v>
      </c>
      <c r="AH258" s="350">
        <f>INDEX('NOx &amp; CO2'!$T$6:$W$10,MATCH($C258,'NOx &amp; CO2'!$R$6:$R$10,1),MATCH(AH$245,'NOx &amp; CO2'!$T$5:$W$5,1))*AG258</f>
        <v>2.2254464400482215E-2</v>
      </c>
      <c r="AI258" s="350">
        <f>INDEX('NOx &amp; CO2'!$T$6:$W$10,MATCH($C258,'NOx &amp; CO2'!$R$6:$R$10,1),MATCH(AI$245,'NOx &amp; CO2'!$T$5:$W$5,1))*AH258</f>
        <v>2.1638223207711301E-2</v>
      </c>
      <c r="AJ258" s="350">
        <f>INDEX('NOx &amp; CO2'!$T$6:$W$10,MATCH($C258,'NOx &amp; CO2'!$R$6:$R$10,1),MATCH(AJ$245,'NOx &amp; CO2'!$T$5:$W$5,1))*AI258</f>
        <v>2.1039046150964236E-2</v>
      </c>
      <c r="AK258" s="350">
        <f>INDEX('NOx &amp; CO2'!$T$6:$W$10,MATCH($C258,'NOx &amp; CO2'!$R$6:$R$10,1),MATCH(AK$245,'NOx &amp; CO2'!$T$5:$W$5,1))*AJ258</f>
        <v>2.0456460712756541E-2</v>
      </c>
      <c r="AL258" s="350">
        <f>INDEX('NOx &amp; CO2'!$T$6:$W$10,MATCH($C258,'NOx &amp; CO2'!$R$6:$R$10,1),MATCH(AL$245,'NOx &amp; CO2'!$T$5:$W$5,1))*AK258</f>
        <v>1.9890007459932926E-2</v>
      </c>
      <c r="AM258" s="350">
        <f>INDEX('NOx &amp; CO2'!$T$6:$W$10,MATCH($C258,'NOx &amp; CO2'!$R$6:$R$10,1),MATCH(AM$245,'NOx &amp; CO2'!$T$5:$W$5,1))*AL258</f>
        <v>1.9339239681353367E-2</v>
      </c>
      <c r="AN258" s="350">
        <f>INDEX('NOx &amp; CO2'!$T$6:$W$10,MATCH($C258,'NOx &amp; CO2'!$R$6:$R$10,1),MATCH(AN$245,'NOx &amp; CO2'!$T$5:$W$5,1))*AM258</f>
        <v>1.8803723035611869E-2</v>
      </c>
      <c r="AO258" s="350">
        <f>INDEX('NOx &amp; CO2'!$T$6:$W$10,MATCH($C258,'NOx &amp; CO2'!$R$6:$R$10,1),MATCH(AO$245,'NOx &amp; CO2'!$T$5:$W$5,1))*AN258</f>
        <v>1.8283035208510164E-2</v>
      </c>
      <c r="AP258" s="350">
        <f>INDEX('NOx &amp; CO2'!$T$6:$W$10,MATCH($C258,'NOx &amp; CO2'!$R$6:$R$10,1),MATCH(AP$245,'NOx &amp; CO2'!$T$5:$W$5,1))*AO258</f>
        <v>1.777676558001617E-2</v>
      </c>
      <c r="AQ258" s="350">
        <f>INDEX('NOx &amp; CO2'!$T$6:$W$10,MATCH($C258,'NOx &amp; CO2'!$R$6:$R$10,1),MATCH(AQ$245,'NOx &amp; CO2'!$T$5:$W$5,1))*AP258</f>
        <v>1.7284514900444626E-2</v>
      </c>
      <c r="AR258" s="350">
        <f>INDEX('NOx &amp; CO2'!$T$6:$W$10,MATCH($C258,'NOx &amp; CO2'!$R$6:$R$10,1),MATCH(AR$245,'NOx &amp; CO2'!$T$5:$W$5,1))*AQ258</f>
        <v>1.6805894975604474E-2</v>
      </c>
      <c r="AS258" s="350">
        <f>INDEX('NOx &amp; CO2'!$T$6:$W$10,MATCH($C258,'NOx &amp; CO2'!$R$6:$R$10,1),MATCH(AS$245,'NOx &amp; CO2'!$T$5:$W$5,1))*AR258</f>
        <v>1.6340528360664741E-2</v>
      </c>
      <c r="AT258" s="350">
        <f>INDEX('NOx &amp; CO2'!$T$6:$W$10,MATCH($C258,'NOx &amp; CO2'!$R$6:$R$10,1),MATCH(AT$245,'NOx &amp; CO2'!$T$5:$W$5,1))*AS258</f>
        <v>1.5888048062497474E-2</v>
      </c>
      <c r="AU258" s="350">
        <f>INDEX('NOx &amp; CO2'!$T$6:$W$10,MATCH($C258,'NOx &amp; CO2'!$R$6:$R$10,1),MATCH(AU$245,'NOx &amp; CO2'!$T$5:$W$5,1))*AT258</f>
        <v>1.5448097250263013E-2</v>
      </c>
      <c r="AV258" s="350">
        <f>INDEX('NOx &amp; CO2'!$T$6:$W$10,MATCH($C258,'NOx &amp; CO2'!$R$6:$R$10,1),MATCH(AV$245,'NOx &amp; CO2'!$T$5:$W$5,1))*AU258</f>
        <v>1.5020328974009333E-2</v>
      </c>
      <c r="AW258" s="350">
        <f>INDEX('NOx &amp; CO2'!$T$6:$W$10,MATCH($C258,'NOx &amp; CO2'!$R$6:$R$10,1),MATCH(AW$245,'NOx &amp; CO2'!$T$5:$W$5,1))*AV258</f>
        <v>1.4604405891063581E-2</v>
      </c>
      <c r="AX258" s="350">
        <f>INDEX('NOx &amp; CO2'!$T$6:$W$10,MATCH($C258,'NOx &amp; CO2'!$R$6:$R$10,1),MATCH(AX$245,'NOx &amp; CO2'!$T$5:$W$5,1))*AW258</f>
        <v>1.4200000000000008E-2</v>
      </c>
      <c r="AY258" s="350">
        <f>INDEX('NOx &amp; CO2'!$T$6:$W$10,MATCH($C258,'NOx &amp; CO2'!$R$6:$R$10,1),MATCH(AY$245,'NOx &amp; CO2'!$T$5:$W$5,1))*AX258</f>
        <v>1.4200000000000008E-2</v>
      </c>
      <c r="AZ258" s="350">
        <f>INDEX('NOx &amp; CO2'!$T$6:$W$10,MATCH($C258,'NOx &amp; CO2'!$R$6:$R$10,1),MATCH(AZ$245,'NOx &amp; CO2'!$T$5:$W$5,1))*AY258</f>
        <v>1.4200000000000008E-2</v>
      </c>
      <c r="BA258" s="350">
        <f>INDEX('NOx &amp; CO2'!$T$6:$W$10,MATCH($C258,'NOx &amp; CO2'!$R$6:$R$10,1),MATCH(BA$245,'NOx &amp; CO2'!$T$5:$W$5,1))*AZ258</f>
        <v>1.4200000000000008E-2</v>
      </c>
      <c r="BB258" s="350">
        <f>INDEX('NOx &amp; CO2'!$T$6:$W$10,MATCH($C258,'NOx &amp; CO2'!$R$6:$R$10,1),MATCH(BB$245,'NOx &amp; CO2'!$T$5:$W$5,1))*BA258</f>
        <v>1.4200000000000008E-2</v>
      </c>
      <c r="BC258" s="350">
        <f>INDEX('NOx &amp; CO2'!$T$6:$W$10,MATCH($C258,'NOx &amp; CO2'!$R$6:$R$10,1),MATCH(BC$245,'NOx &amp; CO2'!$T$5:$W$5,1))*BB258</f>
        <v>1.4200000000000008E-2</v>
      </c>
      <c r="BD258" s="350">
        <f>INDEX('NOx &amp; CO2'!$T$6:$W$10,MATCH($C258,'NOx &amp; CO2'!$R$6:$R$10,1),MATCH(BD$245,'NOx &amp; CO2'!$T$5:$W$5,1))*BC258</f>
        <v>1.4200000000000008E-2</v>
      </c>
      <c r="BE258" s="350">
        <f>INDEX('NOx &amp; CO2'!$T$6:$W$10,MATCH($C258,'NOx &amp; CO2'!$R$6:$R$10,1),MATCH(BE$245,'NOx &amp; CO2'!$T$5:$W$5,1))*BD258</f>
        <v>1.4200000000000008E-2</v>
      </c>
      <c r="BF258" s="350">
        <f>INDEX('NOx &amp; CO2'!$T$6:$W$10,MATCH($C258,'NOx &amp; CO2'!$R$6:$R$10,1),MATCH(BF$245,'NOx &amp; CO2'!$T$5:$W$5,1))*BE258</f>
        <v>1.4200000000000008E-2</v>
      </c>
      <c r="BG258" s="350">
        <f>INDEX('NOx &amp; CO2'!$T$6:$W$10,MATCH($C258,'NOx &amp; CO2'!$R$6:$R$10,1),MATCH(BG$245,'NOx &amp; CO2'!$T$5:$W$5,1))*BF258</f>
        <v>1.4200000000000008E-2</v>
      </c>
      <c r="BH258" s="350">
        <f>INDEX('NOx &amp; CO2'!$T$6:$W$10,MATCH($C258,'NOx &amp; CO2'!$R$6:$R$10,1),MATCH(BH$245,'NOx &amp; CO2'!$T$5:$W$5,1))*BG258</f>
        <v>1.4200000000000008E-2</v>
      </c>
      <c r="BI258" s="350">
        <f>INDEX('NOx &amp; CO2'!$T$6:$W$10,MATCH($C258,'NOx &amp; CO2'!$R$6:$R$10,1),MATCH(BI$245,'NOx &amp; CO2'!$T$5:$W$5,1))*BH258</f>
        <v>1.4200000000000008E-2</v>
      </c>
      <c r="BJ258" s="350">
        <f>INDEX('NOx &amp; CO2'!$T$6:$W$10,MATCH($C258,'NOx &amp; CO2'!$R$6:$R$10,1),MATCH(BJ$245,'NOx &amp; CO2'!$T$5:$W$5,1))*BI258</f>
        <v>1.4200000000000008E-2</v>
      </c>
      <c r="BK258" s="350">
        <f>INDEX('NOx &amp; CO2'!$T$6:$W$10,MATCH($C258,'NOx &amp; CO2'!$R$6:$R$10,1),MATCH(BK$245,'NOx &amp; CO2'!$T$5:$W$5,1))*BJ258</f>
        <v>1.4200000000000008E-2</v>
      </c>
      <c r="BL258" s="350">
        <f>INDEX('NOx &amp; CO2'!$T$6:$W$10,MATCH($C258,'NOx &amp; CO2'!$R$6:$R$10,1),MATCH(BL$245,'NOx &amp; CO2'!$T$5:$W$5,1))*BK258</f>
        <v>1.4200000000000008E-2</v>
      </c>
      <c r="BM258" s="350">
        <f>INDEX('NOx &amp; CO2'!$T$6:$W$10,MATCH($C258,'NOx &amp; CO2'!$R$6:$R$10,1),MATCH(BM$245,'NOx &amp; CO2'!$T$5:$W$5,1))*BL258</f>
        <v>1.4200000000000008E-2</v>
      </c>
      <c r="BN258" s="350">
        <f>INDEX('NOx &amp; CO2'!$T$6:$W$10,MATCH($C258,'NOx &amp; CO2'!$R$6:$R$10,1),MATCH(BN$245,'NOx &amp; CO2'!$T$5:$W$5,1))*BM258</f>
        <v>1.4200000000000008E-2</v>
      </c>
      <c r="BO258" s="350">
        <f>INDEX('NOx &amp; CO2'!$T$6:$W$10,MATCH($C258,'NOx &amp; CO2'!$R$6:$R$10,1),MATCH(BO$245,'NOx &amp; CO2'!$T$5:$W$5,1))*BN258</f>
        <v>1.4200000000000008E-2</v>
      </c>
      <c r="BP258" s="350">
        <f>INDEX('NOx &amp; CO2'!$T$6:$W$10,MATCH($C258,'NOx &amp; CO2'!$R$6:$R$10,1),MATCH(BP$245,'NOx &amp; CO2'!$T$5:$W$5,1))*BO258</f>
        <v>1.4200000000000008E-2</v>
      </c>
      <c r="BQ258" s="350">
        <f>INDEX('NOx &amp; CO2'!$T$6:$W$10,MATCH($C258,'NOx &amp; CO2'!$R$6:$R$10,1),MATCH(BQ$245,'NOx &amp; CO2'!$T$5:$W$5,1))*BP258</f>
        <v>1.4200000000000008E-2</v>
      </c>
      <c r="BR258" s="350">
        <f>INDEX('NOx &amp; CO2'!$T$6:$W$10,MATCH($C258,'NOx &amp; CO2'!$R$6:$R$10,1),MATCH(BR$245,'NOx &amp; CO2'!$T$5:$W$5,1))*BQ258</f>
        <v>1.4200000000000008E-2</v>
      </c>
      <c r="BS258" s="350">
        <f>INDEX('NOx &amp; CO2'!$T$6:$W$10,MATCH($C258,'NOx &amp; CO2'!$R$6:$R$10,1),MATCH(BS$245,'NOx &amp; CO2'!$T$5:$W$5,1))*BR258</f>
        <v>1.4200000000000008E-2</v>
      </c>
      <c r="BT258" s="350">
        <f>INDEX('NOx &amp; CO2'!$T$6:$W$10,MATCH($C258,'NOx &amp; CO2'!$R$6:$R$10,1),MATCH(BT$245,'NOx &amp; CO2'!$T$5:$W$5,1))*BS258</f>
        <v>1.4200000000000008E-2</v>
      </c>
      <c r="BU258" s="350">
        <f>INDEX('NOx &amp; CO2'!$T$6:$W$10,MATCH($C258,'NOx &amp; CO2'!$R$6:$R$10,1),MATCH(BU$245,'NOx &amp; CO2'!$T$5:$W$5,1))*BT258</f>
        <v>1.4200000000000008E-2</v>
      </c>
      <c r="BV258" s="350">
        <f>INDEX('NOx &amp; CO2'!$T$6:$W$10,MATCH($C258,'NOx &amp; CO2'!$R$6:$R$10,1),MATCH(BV$245,'NOx &amp; CO2'!$T$5:$W$5,1))*BU258</f>
        <v>1.4200000000000008E-2</v>
      </c>
      <c r="BW258" s="350">
        <f>INDEX('NOx &amp; CO2'!$T$6:$W$10,MATCH($C258,'NOx &amp; CO2'!$R$6:$R$10,1),MATCH(BW$245,'NOx &amp; CO2'!$T$5:$W$5,1))*BV258</f>
        <v>1.4200000000000008E-2</v>
      </c>
      <c r="BX258" s="350">
        <f>INDEX('NOx &amp; CO2'!$T$6:$W$10,MATCH($C258,'NOx &amp; CO2'!$R$6:$R$10,1),MATCH(BX$245,'NOx &amp; CO2'!$T$5:$W$5,1))*BW258</f>
        <v>1.4200000000000008E-2</v>
      </c>
      <c r="BY258" s="350">
        <f>INDEX('NOx &amp; CO2'!$T$6:$W$10,MATCH($C258,'NOx &amp; CO2'!$R$6:$R$10,1),MATCH(BY$245,'NOx &amp; CO2'!$T$5:$W$5,1))*BX258</f>
        <v>1.4200000000000008E-2</v>
      </c>
      <c r="BZ258" s="350">
        <f>INDEX('NOx &amp; CO2'!$T$6:$W$10,MATCH($C258,'NOx &amp; CO2'!$R$6:$R$10,1),MATCH(BZ$245,'NOx &amp; CO2'!$T$5:$W$5,1))*BY258</f>
        <v>1.4200000000000008E-2</v>
      </c>
      <c r="CA258" s="350">
        <f>INDEX('NOx &amp; CO2'!$T$6:$W$10,MATCH($C258,'NOx &amp; CO2'!$R$6:$R$10,1),MATCH(CA$245,'NOx &amp; CO2'!$T$5:$W$5,1))*BZ258</f>
        <v>1.4200000000000008E-2</v>
      </c>
      <c r="CB258" s="350">
        <f>INDEX('NOx &amp; CO2'!$T$6:$W$10,MATCH($C258,'NOx &amp; CO2'!$R$6:$R$10,1),MATCH(CB$245,'NOx &amp; CO2'!$T$5:$W$5,1))*CA258</f>
        <v>1.4200000000000008E-2</v>
      </c>
      <c r="CC258" s="350">
        <f>INDEX('NOx &amp; CO2'!$T$6:$W$10,MATCH($C258,'NOx &amp; CO2'!$R$6:$R$10,1),MATCH(CC$245,'NOx &amp; CO2'!$T$5:$W$5,1))*CB258</f>
        <v>1.4200000000000008E-2</v>
      </c>
      <c r="CD258" s="350">
        <f>INDEX('NOx &amp; CO2'!$T$6:$W$10,MATCH($C258,'NOx &amp; CO2'!$R$6:$R$10,1),MATCH(CD$245,'NOx &amp; CO2'!$T$5:$W$5,1))*CC258</f>
        <v>1.4200000000000008E-2</v>
      </c>
      <c r="CE258" s="350">
        <f>INDEX('NOx &amp; CO2'!$T$6:$W$10,MATCH($C258,'NOx &amp; CO2'!$R$6:$R$10,1),MATCH(CE$245,'NOx &amp; CO2'!$T$5:$W$5,1))*CD258</f>
        <v>1.4200000000000008E-2</v>
      </c>
      <c r="CF258" s="350">
        <f>INDEX('NOx &amp; CO2'!$T$6:$W$10,MATCH($C258,'NOx &amp; CO2'!$R$6:$R$10,1),MATCH(CF$245,'NOx &amp; CO2'!$T$5:$W$5,1))*CE258</f>
        <v>1.4200000000000008E-2</v>
      </c>
      <c r="CG258" s="350">
        <f>INDEX('NOx &amp; CO2'!$T$6:$W$10,MATCH($C258,'NOx &amp; CO2'!$R$6:$R$10,1),MATCH(CG$245,'NOx &amp; CO2'!$T$5:$W$5,1))*CF258</f>
        <v>1.4200000000000008E-2</v>
      </c>
      <c r="CH258" s="350">
        <f>INDEX('NOx &amp; CO2'!$T$6:$W$10,MATCH($C258,'NOx &amp; CO2'!$R$6:$R$10,1),MATCH(CH$245,'NOx &amp; CO2'!$T$5:$W$5,1))*CG258</f>
        <v>1.4200000000000008E-2</v>
      </c>
      <c r="CI258" s="350">
        <f>INDEX('NOx &amp; CO2'!$T$6:$W$10,MATCH($C258,'NOx &amp; CO2'!$R$6:$R$10,1),MATCH(CI$245,'NOx &amp; CO2'!$T$5:$W$5,1))*CH258</f>
        <v>1.4200000000000008E-2</v>
      </c>
      <c r="CJ258" s="350">
        <f>INDEX('NOx &amp; CO2'!$T$6:$W$10,MATCH($C258,'NOx &amp; CO2'!$R$6:$R$10,1),MATCH(CJ$245,'NOx &amp; CO2'!$T$5:$W$5,1))*CI258</f>
        <v>1.4200000000000008E-2</v>
      </c>
      <c r="CK258" s="350">
        <f>INDEX('NOx &amp; CO2'!$T$6:$W$10,MATCH($C258,'NOx &amp; CO2'!$R$6:$R$10,1),MATCH(CK$245,'NOx &amp; CO2'!$T$5:$W$5,1))*CJ258</f>
        <v>1.4200000000000008E-2</v>
      </c>
      <c r="CL258" s="350">
        <f>INDEX('NOx &amp; CO2'!$T$6:$W$10,MATCH($C258,'NOx &amp; CO2'!$R$6:$R$10,1),MATCH(CL$245,'NOx &amp; CO2'!$T$5:$W$5,1))*CK258</f>
        <v>1.4200000000000008E-2</v>
      </c>
      <c r="CM258" s="350">
        <f>INDEX('NOx &amp; CO2'!$T$6:$W$10,MATCH($C258,'NOx &amp; CO2'!$R$6:$R$10,1),MATCH(CM$245,'NOx &amp; CO2'!$T$5:$W$5,1))*CL258</f>
        <v>1.4200000000000008E-2</v>
      </c>
      <c r="CN258" s="350">
        <f>INDEX('NOx &amp; CO2'!$T$6:$W$10,MATCH($C258,'NOx &amp; CO2'!$R$6:$R$10,1),MATCH(CN$245,'NOx &amp; CO2'!$T$5:$W$5,1))*CM258</f>
        <v>1.4200000000000008E-2</v>
      </c>
      <c r="CO258" s="350">
        <f>INDEX('NOx &amp; CO2'!$T$6:$W$10,MATCH($C258,'NOx &amp; CO2'!$R$6:$R$10,1),MATCH(CO$245,'NOx &amp; CO2'!$T$5:$W$5,1))*CN258</f>
        <v>1.4200000000000008E-2</v>
      </c>
      <c r="CP258" s="350">
        <f>INDEX('NOx &amp; CO2'!$T$6:$W$10,MATCH($C258,'NOx &amp; CO2'!$R$6:$R$10,1),MATCH(CP$245,'NOx &amp; CO2'!$T$5:$W$5,1))*CO258</f>
        <v>1.4200000000000008E-2</v>
      </c>
      <c r="CQ258" s="350">
        <f>INDEX('NOx &amp; CO2'!$T$6:$W$10,MATCH($C258,'NOx &amp; CO2'!$R$6:$R$10,1),MATCH(CQ$245,'NOx &amp; CO2'!$T$5:$W$5,1))*CP258</f>
        <v>1.4200000000000008E-2</v>
      </c>
      <c r="CR258" s="350">
        <f>INDEX('NOx &amp; CO2'!$T$6:$W$10,MATCH($C258,'NOx &amp; CO2'!$R$6:$R$10,1),MATCH(CR$245,'NOx &amp; CO2'!$T$5:$W$5,1))*CQ258</f>
        <v>1.4200000000000008E-2</v>
      </c>
      <c r="CS258" s="350">
        <f>INDEX('NOx &amp; CO2'!$T$6:$W$10,MATCH($C258,'NOx &amp; CO2'!$R$6:$R$10,1),MATCH(CS$245,'NOx &amp; CO2'!$T$5:$W$5,1))*CR258</f>
        <v>1.4200000000000008E-2</v>
      </c>
    </row>
    <row r="259" spans="1:97" s="337" customFormat="1" x14ac:dyDescent="0.25">
      <c r="A259" s="337">
        <f t="shared" ref="A259:C259" si="379">A198</f>
        <v>0</v>
      </c>
      <c r="B259" s="337" t="str">
        <f t="shared" si="379"/>
        <v>0 0</v>
      </c>
      <c r="C259" s="344">
        <f t="shared" si="379"/>
        <v>0</v>
      </c>
      <c r="D259" s="567">
        <f>INDEX('NOx &amp; CO2'!$E$6:$I$10,MATCH($C259,'NOx &amp; CO2'!$C$6:$C$10,1),MATCH(D$245,'NOx &amp; CO2'!$E$5:$H$5,1))</f>
        <v>7.17E-2</v>
      </c>
      <c r="E259" s="567">
        <f>INDEX('NOx &amp; CO2'!$T$6:$W$10,MATCH($C259,'NOx &amp; CO2'!$R$6:$R$10,1),MATCH(E$245,'NOx &amp; CO2'!$T$5:$W$5,1))*D259</f>
        <v>6.8558723496039697E-2</v>
      </c>
      <c r="F259" s="567">
        <f>INDEX('NOx &amp; CO2'!$T$6:$W$10,MATCH($C259,'NOx &amp; CO2'!$R$6:$R$10,1),MATCH(F$245,'NOx &amp; CO2'!$T$5:$W$5,1))*E259</f>
        <v>6.5555070675124491E-2</v>
      </c>
      <c r="G259" s="567">
        <f>INDEX('NOx &amp; CO2'!$T$6:$W$10,MATCH($C259,'NOx &amp; CO2'!$R$6:$R$10,1),MATCH(G$245,'NOx &amp; CO2'!$T$5:$W$5,1))*F259</f>
        <v>6.2683012052708514E-2</v>
      </c>
      <c r="H259" s="567">
        <f>INDEX('NOx &amp; CO2'!$T$6:$W$10,MATCH($C259,'NOx &amp; CO2'!$R$6:$R$10,1),MATCH(H$245,'NOx &amp; CO2'!$T$5:$W$5,1))*G259</f>
        <v>5.9936782304331478E-2</v>
      </c>
      <c r="I259" s="567">
        <f>INDEX('NOx &amp; CO2'!$T$6:$W$10,MATCH($C259,'NOx &amp; CO2'!$R$6:$R$10,1),MATCH(I$245,'NOx &amp; CO2'!$T$5:$W$5,1))*H259</f>
        <v>5.7310868692398702E-2</v>
      </c>
      <c r="J259" s="567">
        <f>INDEX('NOx &amp; CO2'!$T$6:$W$10,MATCH($C259,'NOx &amp; CO2'!$R$6:$R$10,1),MATCH(J$245,'NOx &amp; CO2'!$T$5:$W$5,1))*I259</f>
        <v>5.4800000000000008E-2</v>
      </c>
      <c r="K259" s="567">
        <f>INDEX('NOx &amp; CO2'!$T$6:$W$10,MATCH($C259,'NOx &amp; CO2'!$R$6:$R$10,1),MATCH(K$245,'NOx &amp; CO2'!$T$5:$W$5,1))*J259</f>
        <v>5.268069525177068E-2</v>
      </c>
      <c r="L259" s="567">
        <f>INDEX('NOx &amp; CO2'!$T$6:$W$10,MATCH($C259,'NOx &amp; CO2'!$R$6:$R$10,1),MATCH(L$245,'NOx &amp; CO2'!$T$5:$W$5,1))*K259</f>
        <v>5.0643351317699516E-2</v>
      </c>
      <c r="M259" s="567">
        <f>INDEX('NOx &amp; CO2'!$T$6:$W$10,MATCH($C259,'NOx &amp; CO2'!$R$6:$R$10,1),MATCH(M$245,'NOx &amp; CO2'!$T$5:$W$5,1))*L259</f>
        <v>4.8684798490804503E-2</v>
      </c>
      <c r="N259" s="567">
        <f>INDEX('NOx &amp; CO2'!$T$6:$W$10,MATCH($C259,'NOx &amp; CO2'!$R$6:$R$10,1),MATCH(N$245,'NOx &amp; CO2'!$T$5:$W$5,1))*M259</f>
        <v>4.6801989647590088E-2</v>
      </c>
      <c r="O259" s="567">
        <f>INDEX('NOx &amp; CO2'!$T$6:$W$10,MATCH($C259,'NOx &amp; CO2'!$R$6:$R$10,1),MATCH(O$245,'NOx &amp; CO2'!$T$5:$W$5,1))*N259</f>
        <v>4.4991995507321518E-2</v>
      </c>
      <c r="P259" s="567">
        <f>INDEX('NOx &amp; CO2'!$T$6:$W$10,MATCH($C259,'NOx &amp; CO2'!$R$6:$R$10,1),MATCH(P$245,'NOx &amp; CO2'!$T$5:$W$5,1))*O259</f>
        <v>4.3252000074639418E-2</v>
      </c>
      <c r="Q259" s="567">
        <f>INDEX('NOx &amp; CO2'!$T$6:$W$10,MATCH($C259,'NOx &amp; CO2'!$R$6:$R$10,1),MATCH(Q$245,'NOx &amp; CO2'!$T$5:$W$5,1))*P259</f>
        <v>4.1579296258424117E-2</v>
      </c>
      <c r="R259" s="567">
        <f>INDEX('NOx &amp; CO2'!$T$6:$W$10,MATCH($C259,'NOx &amp; CO2'!$R$6:$R$10,1),MATCH(R$245,'NOx &amp; CO2'!$T$5:$W$5,1))*Q259</f>
        <v>3.9971281660093602E-2</v>
      </c>
      <c r="S259" s="567">
        <f>INDEX('NOx &amp; CO2'!$T$6:$W$10,MATCH($C259,'NOx &amp; CO2'!$R$6:$R$10,1),MATCH(S$245,'NOx &amp; CO2'!$T$5:$W$5,1))*R259</f>
        <v>3.8425454524782507E-2</v>
      </c>
      <c r="T259" s="567">
        <f>INDEX('NOx &amp; CO2'!$T$6:$W$10,MATCH($C259,'NOx &amp; CO2'!$R$6:$R$10,1),MATCH(T$245,'NOx &amp; CO2'!$T$5:$W$5,1))*S259</f>
        <v>3.6939409849102912E-2</v>
      </c>
      <c r="U259" s="567">
        <f>INDEX('NOx &amp; CO2'!$T$6:$W$10,MATCH($C259,'NOx &amp; CO2'!$R$6:$R$10,1),MATCH(U$245,'NOx &amp; CO2'!$T$5:$W$5,1))*T259</f>
        <v>3.5510835639431505E-2</v>
      </c>
      <c r="V259" s="567">
        <f>INDEX('NOx &amp; CO2'!$T$6:$W$10,MATCH($C259,'NOx &amp; CO2'!$R$6:$R$10,1),MATCH(V$245,'NOx &amp; CO2'!$T$5:$W$5,1))*U259</f>
        <v>3.4137509314901608E-2</v>
      </c>
      <c r="W259" s="567">
        <f>INDEX('NOx &amp; CO2'!$T$6:$W$10,MATCH($C259,'NOx &amp; CO2'!$R$6:$R$10,1),MATCH(W$245,'NOx &amp; CO2'!$T$5:$W$5,1))*V259</f>
        <v>3.2817294249503907E-2</v>
      </c>
      <c r="X259" s="567">
        <f>INDEX('NOx &amp; CO2'!$T$6:$W$10,MATCH($C259,'NOx &amp; CO2'!$R$6:$R$10,1),MATCH(X$245,'NOx &amp; CO2'!$T$5:$W$5,1))*W259</f>
        <v>3.1548136447916084E-2</v>
      </c>
      <c r="Y259" s="567">
        <f>INDEX('NOx &amp; CO2'!$T$6:$W$10,MATCH($C259,'NOx &amp; CO2'!$R$6:$R$10,1),MATCH(Y$245,'NOx &amp; CO2'!$T$5:$W$5,1))*X259</f>
        <v>3.0328061349889527E-2</v>
      </c>
      <c r="Z259" s="567">
        <f>INDEX('NOx &amp; CO2'!$T$6:$W$10,MATCH($C259,'NOx &amp; CO2'!$R$6:$R$10,1),MATCH(Z$245,'NOx &amp; CO2'!$T$5:$W$5,1))*Y259</f>
        <v>2.9155170758221438E-2</v>
      </c>
      <c r="AA259" s="567">
        <f>INDEX('NOx &amp; CO2'!$T$6:$W$10,MATCH($C259,'NOx &amp; CO2'!$R$6:$R$10,1),MATCH(AA$245,'NOx &amp; CO2'!$T$5:$W$5,1))*Z259</f>
        <v>2.8027639885532835E-2</v>
      </c>
      <c r="AB259" s="567">
        <f>INDEX('NOx &amp; CO2'!$T$6:$W$10,MATCH($C259,'NOx &amp; CO2'!$R$6:$R$10,1),MATCH(AB$245,'NOx &amp; CO2'!$T$5:$W$5,1))*AA259</f>
        <v>2.6943714515257809E-2</v>
      </c>
      <c r="AC259" s="567">
        <f>INDEX('NOx &amp; CO2'!$T$6:$W$10,MATCH($C259,'NOx &amp; CO2'!$R$6:$R$10,1),MATCH(AC$245,'NOx &amp; CO2'!$T$5:$W$5,1))*AB259</f>
        <v>2.5901708272427128E-2</v>
      </c>
      <c r="AD259" s="567">
        <f>INDEX('NOx &amp; CO2'!$T$6:$W$10,MATCH($C259,'NOx &amp; CO2'!$R$6:$R$10,1),MATCH(AD$245,'NOx &amp; CO2'!$T$5:$W$5,1))*AC259</f>
        <v>2.4900000000000019E-2</v>
      </c>
      <c r="AE259" s="567">
        <f>INDEX('NOx &amp; CO2'!$T$6:$W$10,MATCH($C259,'NOx &amp; CO2'!$R$6:$R$10,1),MATCH(AE$245,'NOx &amp; CO2'!$T$5:$W$5,1))*AD259</f>
        <v>2.4210502134589099E-2</v>
      </c>
      <c r="AF259" s="350">
        <f>INDEX('NOx &amp; CO2'!$T$6:$W$10,MATCH($C259,'NOx &amp; CO2'!$R$6:$R$10,1),MATCH(AF$245,'NOx &amp; CO2'!$T$5:$W$5,1))*AE259</f>
        <v>2.3540096932086061E-2</v>
      </c>
      <c r="AG259" s="350">
        <f>INDEX('NOx &amp; CO2'!$T$6:$W$10,MATCH($C259,'NOx &amp; CO2'!$R$6:$R$10,1),MATCH(AG$245,'NOx &amp; CO2'!$T$5:$W$5,1))*AF259</f>
        <v>2.2888255703723031E-2</v>
      </c>
      <c r="AH259" s="350">
        <f>INDEX('NOx &amp; CO2'!$T$6:$W$10,MATCH($C259,'NOx &amp; CO2'!$R$6:$R$10,1),MATCH(AH$245,'NOx &amp; CO2'!$T$5:$W$5,1))*AG259</f>
        <v>2.2254464400482215E-2</v>
      </c>
      <c r="AI259" s="350">
        <f>INDEX('NOx &amp; CO2'!$T$6:$W$10,MATCH($C259,'NOx &amp; CO2'!$R$6:$R$10,1),MATCH(AI$245,'NOx &amp; CO2'!$T$5:$W$5,1))*AH259</f>
        <v>2.1638223207711301E-2</v>
      </c>
      <c r="AJ259" s="350">
        <f>INDEX('NOx &amp; CO2'!$T$6:$W$10,MATCH($C259,'NOx &amp; CO2'!$R$6:$R$10,1),MATCH(AJ$245,'NOx &amp; CO2'!$T$5:$W$5,1))*AI259</f>
        <v>2.1039046150964236E-2</v>
      </c>
      <c r="AK259" s="350">
        <f>INDEX('NOx &amp; CO2'!$T$6:$W$10,MATCH($C259,'NOx &amp; CO2'!$R$6:$R$10,1),MATCH(AK$245,'NOx &amp; CO2'!$T$5:$W$5,1))*AJ259</f>
        <v>2.0456460712756541E-2</v>
      </c>
      <c r="AL259" s="350">
        <f>INDEX('NOx &amp; CO2'!$T$6:$W$10,MATCH($C259,'NOx &amp; CO2'!$R$6:$R$10,1),MATCH(AL$245,'NOx &amp; CO2'!$T$5:$W$5,1))*AK259</f>
        <v>1.9890007459932926E-2</v>
      </c>
      <c r="AM259" s="350">
        <f>INDEX('NOx &amp; CO2'!$T$6:$W$10,MATCH($C259,'NOx &amp; CO2'!$R$6:$R$10,1),MATCH(AM$245,'NOx &amp; CO2'!$T$5:$W$5,1))*AL259</f>
        <v>1.9339239681353367E-2</v>
      </c>
      <c r="AN259" s="350">
        <f>INDEX('NOx &amp; CO2'!$T$6:$W$10,MATCH($C259,'NOx &amp; CO2'!$R$6:$R$10,1),MATCH(AN$245,'NOx &amp; CO2'!$T$5:$W$5,1))*AM259</f>
        <v>1.8803723035611869E-2</v>
      </c>
      <c r="AO259" s="350">
        <f>INDEX('NOx &amp; CO2'!$T$6:$W$10,MATCH($C259,'NOx &amp; CO2'!$R$6:$R$10,1),MATCH(AO$245,'NOx &amp; CO2'!$T$5:$W$5,1))*AN259</f>
        <v>1.8283035208510164E-2</v>
      </c>
      <c r="AP259" s="350">
        <f>INDEX('NOx &amp; CO2'!$T$6:$W$10,MATCH($C259,'NOx &amp; CO2'!$R$6:$R$10,1),MATCH(AP$245,'NOx &amp; CO2'!$T$5:$W$5,1))*AO259</f>
        <v>1.777676558001617E-2</v>
      </c>
      <c r="AQ259" s="350">
        <f>INDEX('NOx &amp; CO2'!$T$6:$W$10,MATCH($C259,'NOx &amp; CO2'!$R$6:$R$10,1),MATCH(AQ$245,'NOx &amp; CO2'!$T$5:$W$5,1))*AP259</f>
        <v>1.7284514900444626E-2</v>
      </c>
      <c r="AR259" s="350">
        <f>INDEX('NOx &amp; CO2'!$T$6:$W$10,MATCH($C259,'NOx &amp; CO2'!$R$6:$R$10,1),MATCH(AR$245,'NOx &amp; CO2'!$T$5:$W$5,1))*AQ259</f>
        <v>1.6805894975604474E-2</v>
      </c>
      <c r="AS259" s="350">
        <f>INDEX('NOx &amp; CO2'!$T$6:$W$10,MATCH($C259,'NOx &amp; CO2'!$R$6:$R$10,1),MATCH(AS$245,'NOx &amp; CO2'!$T$5:$W$5,1))*AR259</f>
        <v>1.6340528360664741E-2</v>
      </c>
      <c r="AT259" s="350">
        <f>INDEX('NOx &amp; CO2'!$T$6:$W$10,MATCH($C259,'NOx &amp; CO2'!$R$6:$R$10,1),MATCH(AT$245,'NOx &amp; CO2'!$T$5:$W$5,1))*AS259</f>
        <v>1.5888048062497474E-2</v>
      </c>
      <c r="AU259" s="350">
        <f>INDEX('NOx &amp; CO2'!$T$6:$W$10,MATCH($C259,'NOx &amp; CO2'!$R$6:$R$10,1),MATCH(AU$245,'NOx &amp; CO2'!$T$5:$W$5,1))*AT259</f>
        <v>1.5448097250263013E-2</v>
      </c>
      <c r="AV259" s="350">
        <f>INDEX('NOx &amp; CO2'!$T$6:$W$10,MATCH($C259,'NOx &amp; CO2'!$R$6:$R$10,1),MATCH(AV$245,'NOx &amp; CO2'!$T$5:$W$5,1))*AU259</f>
        <v>1.5020328974009333E-2</v>
      </c>
      <c r="AW259" s="350">
        <f>INDEX('NOx &amp; CO2'!$T$6:$W$10,MATCH($C259,'NOx &amp; CO2'!$R$6:$R$10,1),MATCH(AW$245,'NOx &amp; CO2'!$T$5:$W$5,1))*AV259</f>
        <v>1.4604405891063581E-2</v>
      </c>
      <c r="AX259" s="350">
        <f>INDEX('NOx &amp; CO2'!$T$6:$W$10,MATCH($C259,'NOx &amp; CO2'!$R$6:$R$10,1),MATCH(AX$245,'NOx &amp; CO2'!$T$5:$W$5,1))*AW259</f>
        <v>1.4200000000000008E-2</v>
      </c>
      <c r="AY259" s="350">
        <f>INDEX('NOx &amp; CO2'!$T$6:$W$10,MATCH($C259,'NOx &amp; CO2'!$R$6:$R$10,1),MATCH(AY$245,'NOx &amp; CO2'!$T$5:$W$5,1))*AX259</f>
        <v>1.4200000000000008E-2</v>
      </c>
      <c r="AZ259" s="350">
        <f>INDEX('NOx &amp; CO2'!$T$6:$W$10,MATCH($C259,'NOx &amp; CO2'!$R$6:$R$10,1),MATCH(AZ$245,'NOx &amp; CO2'!$T$5:$W$5,1))*AY259</f>
        <v>1.4200000000000008E-2</v>
      </c>
      <c r="BA259" s="350">
        <f>INDEX('NOx &amp; CO2'!$T$6:$W$10,MATCH($C259,'NOx &amp; CO2'!$R$6:$R$10,1),MATCH(BA$245,'NOx &amp; CO2'!$T$5:$W$5,1))*AZ259</f>
        <v>1.4200000000000008E-2</v>
      </c>
      <c r="BB259" s="350">
        <f>INDEX('NOx &amp; CO2'!$T$6:$W$10,MATCH($C259,'NOx &amp; CO2'!$R$6:$R$10,1),MATCH(BB$245,'NOx &amp; CO2'!$T$5:$W$5,1))*BA259</f>
        <v>1.4200000000000008E-2</v>
      </c>
      <c r="BC259" s="350">
        <f>INDEX('NOx &amp; CO2'!$T$6:$W$10,MATCH($C259,'NOx &amp; CO2'!$R$6:$R$10,1),MATCH(BC$245,'NOx &amp; CO2'!$T$5:$W$5,1))*BB259</f>
        <v>1.4200000000000008E-2</v>
      </c>
      <c r="BD259" s="350">
        <f>INDEX('NOx &amp; CO2'!$T$6:$W$10,MATCH($C259,'NOx &amp; CO2'!$R$6:$R$10,1),MATCH(BD$245,'NOx &amp; CO2'!$T$5:$W$5,1))*BC259</f>
        <v>1.4200000000000008E-2</v>
      </c>
      <c r="BE259" s="350">
        <f>INDEX('NOx &amp; CO2'!$T$6:$W$10,MATCH($C259,'NOx &amp; CO2'!$R$6:$R$10,1),MATCH(BE$245,'NOx &amp; CO2'!$T$5:$W$5,1))*BD259</f>
        <v>1.4200000000000008E-2</v>
      </c>
      <c r="BF259" s="350">
        <f>INDEX('NOx &amp; CO2'!$T$6:$W$10,MATCH($C259,'NOx &amp; CO2'!$R$6:$R$10,1),MATCH(BF$245,'NOx &amp; CO2'!$T$5:$W$5,1))*BE259</f>
        <v>1.4200000000000008E-2</v>
      </c>
      <c r="BG259" s="350">
        <f>INDEX('NOx &amp; CO2'!$T$6:$W$10,MATCH($C259,'NOx &amp; CO2'!$R$6:$R$10,1),MATCH(BG$245,'NOx &amp; CO2'!$T$5:$W$5,1))*BF259</f>
        <v>1.4200000000000008E-2</v>
      </c>
      <c r="BH259" s="350">
        <f>INDEX('NOx &amp; CO2'!$T$6:$W$10,MATCH($C259,'NOx &amp; CO2'!$R$6:$R$10,1),MATCH(BH$245,'NOx &amp; CO2'!$T$5:$W$5,1))*BG259</f>
        <v>1.4200000000000008E-2</v>
      </c>
      <c r="BI259" s="350">
        <f>INDEX('NOx &amp; CO2'!$T$6:$W$10,MATCH($C259,'NOx &amp; CO2'!$R$6:$R$10,1),MATCH(BI$245,'NOx &amp; CO2'!$T$5:$W$5,1))*BH259</f>
        <v>1.4200000000000008E-2</v>
      </c>
      <c r="BJ259" s="350">
        <f>INDEX('NOx &amp; CO2'!$T$6:$W$10,MATCH($C259,'NOx &amp; CO2'!$R$6:$R$10,1),MATCH(BJ$245,'NOx &amp; CO2'!$T$5:$W$5,1))*BI259</f>
        <v>1.4200000000000008E-2</v>
      </c>
      <c r="BK259" s="350">
        <f>INDEX('NOx &amp; CO2'!$T$6:$W$10,MATCH($C259,'NOx &amp; CO2'!$R$6:$R$10,1),MATCH(BK$245,'NOx &amp; CO2'!$T$5:$W$5,1))*BJ259</f>
        <v>1.4200000000000008E-2</v>
      </c>
      <c r="BL259" s="350">
        <f>INDEX('NOx &amp; CO2'!$T$6:$W$10,MATCH($C259,'NOx &amp; CO2'!$R$6:$R$10,1),MATCH(BL$245,'NOx &amp; CO2'!$T$5:$W$5,1))*BK259</f>
        <v>1.4200000000000008E-2</v>
      </c>
      <c r="BM259" s="350">
        <f>INDEX('NOx &amp; CO2'!$T$6:$W$10,MATCH($C259,'NOx &amp; CO2'!$R$6:$R$10,1),MATCH(BM$245,'NOx &amp; CO2'!$T$5:$W$5,1))*BL259</f>
        <v>1.4200000000000008E-2</v>
      </c>
      <c r="BN259" s="350">
        <f>INDEX('NOx &amp; CO2'!$T$6:$W$10,MATCH($C259,'NOx &amp; CO2'!$R$6:$R$10,1),MATCH(BN$245,'NOx &amp; CO2'!$T$5:$W$5,1))*BM259</f>
        <v>1.4200000000000008E-2</v>
      </c>
      <c r="BO259" s="350">
        <f>INDEX('NOx &amp; CO2'!$T$6:$W$10,MATCH($C259,'NOx &amp; CO2'!$R$6:$R$10,1),MATCH(BO$245,'NOx &amp; CO2'!$T$5:$W$5,1))*BN259</f>
        <v>1.4200000000000008E-2</v>
      </c>
      <c r="BP259" s="350">
        <f>INDEX('NOx &amp; CO2'!$T$6:$W$10,MATCH($C259,'NOx &amp; CO2'!$R$6:$R$10,1),MATCH(BP$245,'NOx &amp; CO2'!$T$5:$W$5,1))*BO259</f>
        <v>1.4200000000000008E-2</v>
      </c>
      <c r="BQ259" s="350">
        <f>INDEX('NOx &amp; CO2'!$T$6:$W$10,MATCH($C259,'NOx &amp; CO2'!$R$6:$R$10,1),MATCH(BQ$245,'NOx &amp; CO2'!$T$5:$W$5,1))*BP259</f>
        <v>1.4200000000000008E-2</v>
      </c>
      <c r="BR259" s="350">
        <f>INDEX('NOx &amp; CO2'!$T$6:$W$10,MATCH($C259,'NOx &amp; CO2'!$R$6:$R$10,1),MATCH(BR$245,'NOx &amp; CO2'!$T$5:$W$5,1))*BQ259</f>
        <v>1.4200000000000008E-2</v>
      </c>
      <c r="BS259" s="350">
        <f>INDEX('NOx &amp; CO2'!$T$6:$W$10,MATCH($C259,'NOx &amp; CO2'!$R$6:$R$10,1),MATCH(BS$245,'NOx &amp; CO2'!$T$5:$W$5,1))*BR259</f>
        <v>1.4200000000000008E-2</v>
      </c>
      <c r="BT259" s="350">
        <f>INDEX('NOx &amp; CO2'!$T$6:$W$10,MATCH($C259,'NOx &amp; CO2'!$R$6:$R$10,1),MATCH(BT$245,'NOx &amp; CO2'!$T$5:$W$5,1))*BS259</f>
        <v>1.4200000000000008E-2</v>
      </c>
      <c r="BU259" s="350">
        <f>INDEX('NOx &amp; CO2'!$T$6:$W$10,MATCH($C259,'NOx &amp; CO2'!$R$6:$R$10,1),MATCH(BU$245,'NOx &amp; CO2'!$T$5:$W$5,1))*BT259</f>
        <v>1.4200000000000008E-2</v>
      </c>
      <c r="BV259" s="350">
        <f>INDEX('NOx &amp; CO2'!$T$6:$W$10,MATCH($C259,'NOx &amp; CO2'!$R$6:$R$10,1),MATCH(BV$245,'NOx &amp; CO2'!$T$5:$W$5,1))*BU259</f>
        <v>1.4200000000000008E-2</v>
      </c>
      <c r="BW259" s="350">
        <f>INDEX('NOx &amp; CO2'!$T$6:$W$10,MATCH($C259,'NOx &amp; CO2'!$R$6:$R$10,1),MATCH(BW$245,'NOx &amp; CO2'!$T$5:$W$5,1))*BV259</f>
        <v>1.4200000000000008E-2</v>
      </c>
      <c r="BX259" s="350">
        <f>INDEX('NOx &amp; CO2'!$T$6:$W$10,MATCH($C259,'NOx &amp; CO2'!$R$6:$R$10,1),MATCH(BX$245,'NOx &amp; CO2'!$T$5:$W$5,1))*BW259</f>
        <v>1.4200000000000008E-2</v>
      </c>
      <c r="BY259" s="350">
        <f>INDEX('NOx &amp; CO2'!$T$6:$W$10,MATCH($C259,'NOx &amp; CO2'!$R$6:$R$10,1),MATCH(BY$245,'NOx &amp; CO2'!$T$5:$W$5,1))*BX259</f>
        <v>1.4200000000000008E-2</v>
      </c>
      <c r="BZ259" s="350">
        <f>INDEX('NOx &amp; CO2'!$T$6:$W$10,MATCH($C259,'NOx &amp; CO2'!$R$6:$R$10,1),MATCH(BZ$245,'NOx &amp; CO2'!$T$5:$W$5,1))*BY259</f>
        <v>1.4200000000000008E-2</v>
      </c>
      <c r="CA259" s="350">
        <f>INDEX('NOx &amp; CO2'!$T$6:$W$10,MATCH($C259,'NOx &amp; CO2'!$R$6:$R$10,1),MATCH(CA$245,'NOx &amp; CO2'!$T$5:$W$5,1))*BZ259</f>
        <v>1.4200000000000008E-2</v>
      </c>
      <c r="CB259" s="350">
        <f>INDEX('NOx &amp; CO2'!$T$6:$W$10,MATCH($C259,'NOx &amp; CO2'!$R$6:$R$10,1),MATCH(CB$245,'NOx &amp; CO2'!$T$5:$W$5,1))*CA259</f>
        <v>1.4200000000000008E-2</v>
      </c>
      <c r="CC259" s="350">
        <f>INDEX('NOx &amp; CO2'!$T$6:$W$10,MATCH($C259,'NOx &amp; CO2'!$R$6:$R$10,1),MATCH(CC$245,'NOx &amp; CO2'!$T$5:$W$5,1))*CB259</f>
        <v>1.4200000000000008E-2</v>
      </c>
      <c r="CD259" s="350">
        <f>INDEX('NOx &amp; CO2'!$T$6:$W$10,MATCH($C259,'NOx &amp; CO2'!$R$6:$R$10,1),MATCH(CD$245,'NOx &amp; CO2'!$T$5:$W$5,1))*CC259</f>
        <v>1.4200000000000008E-2</v>
      </c>
      <c r="CE259" s="350">
        <f>INDEX('NOx &amp; CO2'!$T$6:$W$10,MATCH($C259,'NOx &amp; CO2'!$R$6:$R$10,1),MATCH(CE$245,'NOx &amp; CO2'!$T$5:$W$5,1))*CD259</f>
        <v>1.4200000000000008E-2</v>
      </c>
      <c r="CF259" s="350">
        <f>INDEX('NOx &amp; CO2'!$T$6:$W$10,MATCH($C259,'NOx &amp; CO2'!$R$6:$R$10,1),MATCH(CF$245,'NOx &amp; CO2'!$T$5:$W$5,1))*CE259</f>
        <v>1.4200000000000008E-2</v>
      </c>
      <c r="CG259" s="350">
        <f>INDEX('NOx &amp; CO2'!$T$6:$W$10,MATCH($C259,'NOx &amp; CO2'!$R$6:$R$10,1),MATCH(CG$245,'NOx &amp; CO2'!$T$5:$W$5,1))*CF259</f>
        <v>1.4200000000000008E-2</v>
      </c>
      <c r="CH259" s="350">
        <f>INDEX('NOx &amp; CO2'!$T$6:$W$10,MATCH($C259,'NOx &amp; CO2'!$R$6:$R$10,1),MATCH(CH$245,'NOx &amp; CO2'!$T$5:$W$5,1))*CG259</f>
        <v>1.4200000000000008E-2</v>
      </c>
      <c r="CI259" s="350">
        <f>INDEX('NOx &amp; CO2'!$T$6:$W$10,MATCH($C259,'NOx &amp; CO2'!$R$6:$R$10,1),MATCH(CI$245,'NOx &amp; CO2'!$T$5:$W$5,1))*CH259</f>
        <v>1.4200000000000008E-2</v>
      </c>
      <c r="CJ259" s="350">
        <f>INDEX('NOx &amp; CO2'!$T$6:$W$10,MATCH($C259,'NOx &amp; CO2'!$R$6:$R$10,1),MATCH(CJ$245,'NOx &amp; CO2'!$T$5:$W$5,1))*CI259</f>
        <v>1.4200000000000008E-2</v>
      </c>
      <c r="CK259" s="350">
        <f>INDEX('NOx &amp; CO2'!$T$6:$W$10,MATCH($C259,'NOx &amp; CO2'!$R$6:$R$10,1),MATCH(CK$245,'NOx &amp; CO2'!$T$5:$W$5,1))*CJ259</f>
        <v>1.4200000000000008E-2</v>
      </c>
      <c r="CL259" s="350">
        <f>INDEX('NOx &amp; CO2'!$T$6:$W$10,MATCH($C259,'NOx &amp; CO2'!$R$6:$R$10,1),MATCH(CL$245,'NOx &amp; CO2'!$T$5:$W$5,1))*CK259</f>
        <v>1.4200000000000008E-2</v>
      </c>
      <c r="CM259" s="350">
        <f>INDEX('NOx &amp; CO2'!$T$6:$W$10,MATCH($C259,'NOx &amp; CO2'!$R$6:$R$10,1),MATCH(CM$245,'NOx &amp; CO2'!$T$5:$W$5,1))*CL259</f>
        <v>1.4200000000000008E-2</v>
      </c>
      <c r="CN259" s="350">
        <f>INDEX('NOx &amp; CO2'!$T$6:$W$10,MATCH($C259,'NOx &amp; CO2'!$R$6:$R$10,1),MATCH(CN$245,'NOx &amp; CO2'!$T$5:$W$5,1))*CM259</f>
        <v>1.4200000000000008E-2</v>
      </c>
      <c r="CO259" s="350">
        <f>INDEX('NOx &amp; CO2'!$T$6:$W$10,MATCH($C259,'NOx &amp; CO2'!$R$6:$R$10,1),MATCH(CO$245,'NOx &amp; CO2'!$T$5:$W$5,1))*CN259</f>
        <v>1.4200000000000008E-2</v>
      </c>
      <c r="CP259" s="350">
        <f>INDEX('NOx &amp; CO2'!$T$6:$W$10,MATCH($C259,'NOx &amp; CO2'!$R$6:$R$10,1),MATCH(CP$245,'NOx &amp; CO2'!$T$5:$W$5,1))*CO259</f>
        <v>1.4200000000000008E-2</v>
      </c>
      <c r="CQ259" s="350">
        <f>INDEX('NOx &amp; CO2'!$T$6:$W$10,MATCH($C259,'NOx &amp; CO2'!$R$6:$R$10,1),MATCH(CQ$245,'NOx &amp; CO2'!$T$5:$W$5,1))*CP259</f>
        <v>1.4200000000000008E-2</v>
      </c>
      <c r="CR259" s="350">
        <f>INDEX('NOx &amp; CO2'!$T$6:$W$10,MATCH($C259,'NOx &amp; CO2'!$R$6:$R$10,1),MATCH(CR$245,'NOx &amp; CO2'!$T$5:$W$5,1))*CQ259</f>
        <v>1.4200000000000008E-2</v>
      </c>
      <c r="CS259" s="350">
        <f>INDEX('NOx &amp; CO2'!$T$6:$W$10,MATCH($C259,'NOx &amp; CO2'!$R$6:$R$10,1),MATCH(CS$245,'NOx &amp; CO2'!$T$5:$W$5,1))*CR259</f>
        <v>1.4200000000000008E-2</v>
      </c>
    </row>
    <row r="260" spans="1:97" s="337" customFormat="1" x14ac:dyDescent="0.25">
      <c r="A260" s="337">
        <f t="shared" ref="A260:C260" si="380">A199</f>
        <v>0</v>
      </c>
      <c r="B260" s="337" t="str">
        <f t="shared" si="380"/>
        <v>0 0</v>
      </c>
      <c r="C260" s="344">
        <f t="shared" si="380"/>
        <v>0</v>
      </c>
      <c r="D260" s="567">
        <f>INDEX('NOx &amp; CO2'!$E$6:$I$10,MATCH($C260,'NOx &amp; CO2'!$C$6:$C$10,1),MATCH(D$245,'NOx &amp; CO2'!$E$5:$H$5,1))</f>
        <v>7.17E-2</v>
      </c>
      <c r="E260" s="567">
        <f>INDEX('NOx &amp; CO2'!$T$6:$W$10,MATCH($C260,'NOx &amp; CO2'!$R$6:$R$10,1),MATCH(E$245,'NOx &amp; CO2'!$T$5:$W$5,1))*D260</f>
        <v>6.8558723496039697E-2</v>
      </c>
      <c r="F260" s="567">
        <f>INDEX('NOx &amp; CO2'!$T$6:$W$10,MATCH($C260,'NOx &amp; CO2'!$R$6:$R$10,1),MATCH(F$245,'NOx &amp; CO2'!$T$5:$W$5,1))*E260</f>
        <v>6.5555070675124491E-2</v>
      </c>
      <c r="G260" s="567">
        <f>INDEX('NOx &amp; CO2'!$T$6:$W$10,MATCH($C260,'NOx &amp; CO2'!$R$6:$R$10,1),MATCH(G$245,'NOx &amp; CO2'!$T$5:$W$5,1))*F260</f>
        <v>6.2683012052708514E-2</v>
      </c>
      <c r="H260" s="567">
        <f>INDEX('NOx &amp; CO2'!$T$6:$W$10,MATCH($C260,'NOx &amp; CO2'!$R$6:$R$10,1),MATCH(H$245,'NOx &amp; CO2'!$T$5:$W$5,1))*G260</f>
        <v>5.9936782304331478E-2</v>
      </c>
      <c r="I260" s="567">
        <f>INDEX('NOx &amp; CO2'!$T$6:$W$10,MATCH($C260,'NOx &amp; CO2'!$R$6:$R$10,1),MATCH(I$245,'NOx &amp; CO2'!$T$5:$W$5,1))*H260</f>
        <v>5.7310868692398702E-2</v>
      </c>
      <c r="J260" s="567">
        <f>INDEX('NOx &amp; CO2'!$T$6:$W$10,MATCH($C260,'NOx &amp; CO2'!$R$6:$R$10,1),MATCH(J$245,'NOx &amp; CO2'!$T$5:$W$5,1))*I260</f>
        <v>5.4800000000000008E-2</v>
      </c>
      <c r="K260" s="567">
        <f>INDEX('NOx &amp; CO2'!$T$6:$W$10,MATCH($C260,'NOx &amp; CO2'!$R$6:$R$10,1),MATCH(K$245,'NOx &amp; CO2'!$T$5:$W$5,1))*J260</f>
        <v>5.268069525177068E-2</v>
      </c>
      <c r="L260" s="567">
        <f>INDEX('NOx &amp; CO2'!$T$6:$W$10,MATCH($C260,'NOx &amp; CO2'!$R$6:$R$10,1),MATCH(L$245,'NOx &amp; CO2'!$T$5:$W$5,1))*K260</f>
        <v>5.0643351317699516E-2</v>
      </c>
      <c r="M260" s="567">
        <f>INDEX('NOx &amp; CO2'!$T$6:$W$10,MATCH($C260,'NOx &amp; CO2'!$R$6:$R$10,1),MATCH(M$245,'NOx &amp; CO2'!$T$5:$W$5,1))*L260</f>
        <v>4.8684798490804503E-2</v>
      </c>
      <c r="N260" s="567">
        <f>INDEX('NOx &amp; CO2'!$T$6:$W$10,MATCH($C260,'NOx &amp; CO2'!$R$6:$R$10,1),MATCH(N$245,'NOx &amp; CO2'!$T$5:$W$5,1))*M260</f>
        <v>4.6801989647590088E-2</v>
      </c>
      <c r="O260" s="567">
        <f>INDEX('NOx &amp; CO2'!$T$6:$W$10,MATCH($C260,'NOx &amp; CO2'!$R$6:$R$10,1),MATCH(O$245,'NOx &amp; CO2'!$T$5:$W$5,1))*N260</f>
        <v>4.4991995507321518E-2</v>
      </c>
      <c r="P260" s="567">
        <f>INDEX('NOx &amp; CO2'!$T$6:$W$10,MATCH($C260,'NOx &amp; CO2'!$R$6:$R$10,1),MATCH(P$245,'NOx &amp; CO2'!$T$5:$W$5,1))*O260</f>
        <v>4.3252000074639418E-2</v>
      </c>
      <c r="Q260" s="567">
        <f>INDEX('NOx &amp; CO2'!$T$6:$W$10,MATCH($C260,'NOx &amp; CO2'!$R$6:$R$10,1),MATCH(Q$245,'NOx &amp; CO2'!$T$5:$W$5,1))*P260</f>
        <v>4.1579296258424117E-2</v>
      </c>
      <c r="R260" s="567">
        <f>INDEX('NOx &amp; CO2'!$T$6:$W$10,MATCH($C260,'NOx &amp; CO2'!$R$6:$R$10,1),MATCH(R$245,'NOx &amp; CO2'!$T$5:$W$5,1))*Q260</f>
        <v>3.9971281660093602E-2</v>
      </c>
      <c r="S260" s="567">
        <f>INDEX('NOx &amp; CO2'!$T$6:$W$10,MATCH($C260,'NOx &amp; CO2'!$R$6:$R$10,1),MATCH(S$245,'NOx &amp; CO2'!$T$5:$W$5,1))*R260</f>
        <v>3.8425454524782507E-2</v>
      </c>
      <c r="T260" s="567">
        <f>INDEX('NOx &amp; CO2'!$T$6:$W$10,MATCH($C260,'NOx &amp; CO2'!$R$6:$R$10,1),MATCH(T$245,'NOx &amp; CO2'!$T$5:$W$5,1))*S260</f>
        <v>3.6939409849102912E-2</v>
      </c>
      <c r="U260" s="567">
        <f>INDEX('NOx &amp; CO2'!$T$6:$W$10,MATCH($C260,'NOx &amp; CO2'!$R$6:$R$10,1),MATCH(U$245,'NOx &amp; CO2'!$T$5:$W$5,1))*T260</f>
        <v>3.5510835639431505E-2</v>
      </c>
      <c r="V260" s="567">
        <f>INDEX('NOx &amp; CO2'!$T$6:$W$10,MATCH($C260,'NOx &amp; CO2'!$R$6:$R$10,1),MATCH(V$245,'NOx &amp; CO2'!$T$5:$W$5,1))*U260</f>
        <v>3.4137509314901608E-2</v>
      </c>
      <c r="W260" s="567">
        <f>INDEX('NOx &amp; CO2'!$T$6:$W$10,MATCH($C260,'NOx &amp; CO2'!$R$6:$R$10,1),MATCH(W$245,'NOx &amp; CO2'!$T$5:$W$5,1))*V260</f>
        <v>3.2817294249503907E-2</v>
      </c>
      <c r="X260" s="567">
        <f>INDEX('NOx &amp; CO2'!$T$6:$W$10,MATCH($C260,'NOx &amp; CO2'!$R$6:$R$10,1),MATCH(X$245,'NOx &amp; CO2'!$T$5:$W$5,1))*W260</f>
        <v>3.1548136447916084E-2</v>
      </c>
      <c r="Y260" s="567">
        <f>INDEX('NOx &amp; CO2'!$T$6:$W$10,MATCH($C260,'NOx &amp; CO2'!$R$6:$R$10,1),MATCH(Y$245,'NOx &amp; CO2'!$T$5:$W$5,1))*X260</f>
        <v>3.0328061349889527E-2</v>
      </c>
      <c r="Z260" s="567">
        <f>INDEX('NOx &amp; CO2'!$T$6:$W$10,MATCH($C260,'NOx &amp; CO2'!$R$6:$R$10,1),MATCH(Z$245,'NOx &amp; CO2'!$T$5:$W$5,1))*Y260</f>
        <v>2.9155170758221438E-2</v>
      </c>
      <c r="AA260" s="567">
        <f>INDEX('NOx &amp; CO2'!$T$6:$W$10,MATCH($C260,'NOx &amp; CO2'!$R$6:$R$10,1),MATCH(AA$245,'NOx &amp; CO2'!$T$5:$W$5,1))*Z260</f>
        <v>2.8027639885532835E-2</v>
      </c>
      <c r="AB260" s="567">
        <f>INDEX('NOx &amp; CO2'!$T$6:$W$10,MATCH($C260,'NOx &amp; CO2'!$R$6:$R$10,1),MATCH(AB$245,'NOx &amp; CO2'!$T$5:$W$5,1))*AA260</f>
        <v>2.6943714515257809E-2</v>
      </c>
      <c r="AC260" s="567">
        <f>INDEX('NOx &amp; CO2'!$T$6:$W$10,MATCH($C260,'NOx &amp; CO2'!$R$6:$R$10,1),MATCH(AC$245,'NOx &amp; CO2'!$T$5:$W$5,1))*AB260</f>
        <v>2.5901708272427128E-2</v>
      </c>
      <c r="AD260" s="567">
        <f>INDEX('NOx &amp; CO2'!$T$6:$W$10,MATCH($C260,'NOx &amp; CO2'!$R$6:$R$10,1),MATCH(AD$245,'NOx &amp; CO2'!$T$5:$W$5,1))*AC260</f>
        <v>2.4900000000000019E-2</v>
      </c>
      <c r="AE260" s="567">
        <f>INDEX('NOx &amp; CO2'!$T$6:$W$10,MATCH($C260,'NOx &amp; CO2'!$R$6:$R$10,1),MATCH(AE$245,'NOx &amp; CO2'!$T$5:$W$5,1))*AD260</f>
        <v>2.4210502134589099E-2</v>
      </c>
      <c r="AF260" s="350">
        <f>INDEX('NOx &amp; CO2'!$T$6:$W$10,MATCH($C260,'NOx &amp; CO2'!$R$6:$R$10,1),MATCH(AF$245,'NOx &amp; CO2'!$T$5:$W$5,1))*AE260</f>
        <v>2.3540096932086061E-2</v>
      </c>
      <c r="AG260" s="350">
        <f>INDEX('NOx &amp; CO2'!$T$6:$W$10,MATCH($C260,'NOx &amp; CO2'!$R$6:$R$10,1),MATCH(AG$245,'NOx &amp; CO2'!$T$5:$W$5,1))*AF260</f>
        <v>2.2888255703723031E-2</v>
      </c>
      <c r="AH260" s="350">
        <f>INDEX('NOx &amp; CO2'!$T$6:$W$10,MATCH($C260,'NOx &amp; CO2'!$R$6:$R$10,1),MATCH(AH$245,'NOx &amp; CO2'!$T$5:$W$5,1))*AG260</f>
        <v>2.2254464400482215E-2</v>
      </c>
      <c r="AI260" s="350">
        <f>INDEX('NOx &amp; CO2'!$T$6:$W$10,MATCH($C260,'NOx &amp; CO2'!$R$6:$R$10,1),MATCH(AI$245,'NOx &amp; CO2'!$T$5:$W$5,1))*AH260</f>
        <v>2.1638223207711301E-2</v>
      </c>
      <c r="AJ260" s="350">
        <f>INDEX('NOx &amp; CO2'!$T$6:$W$10,MATCH($C260,'NOx &amp; CO2'!$R$6:$R$10,1),MATCH(AJ$245,'NOx &amp; CO2'!$T$5:$W$5,1))*AI260</f>
        <v>2.1039046150964236E-2</v>
      </c>
      <c r="AK260" s="350">
        <f>INDEX('NOx &amp; CO2'!$T$6:$W$10,MATCH($C260,'NOx &amp; CO2'!$R$6:$R$10,1),MATCH(AK$245,'NOx &amp; CO2'!$T$5:$W$5,1))*AJ260</f>
        <v>2.0456460712756541E-2</v>
      </c>
      <c r="AL260" s="350">
        <f>INDEX('NOx &amp; CO2'!$T$6:$W$10,MATCH($C260,'NOx &amp; CO2'!$R$6:$R$10,1),MATCH(AL$245,'NOx &amp; CO2'!$T$5:$W$5,1))*AK260</f>
        <v>1.9890007459932926E-2</v>
      </c>
      <c r="AM260" s="350">
        <f>INDEX('NOx &amp; CO2'!$T$6:$W$10,MATCH($C260,'NOx &amp; CO2'!$R$6:$R$10,1),MATCH(AM$245,'NOx &amp; CO2'!$T$5:$W$5,1))*AL260</f>
        <v>1.9339239681353367E-2</v>
      </c>
      <c r="AN260" s="350">
        <f>INDEX('NOx &amp; CO2'!$T$6:$W$10,MATCH($C260,'NOx &amp; CO2'!$R$6:$R$10,1),MATCH(AN$245,'NOx &amp; CO2'!$T$5:$W$5,1))*AM260</f>
        <v>1.8803723035611869E-2</v>
      </c>
      <c r="AO260" s="350">
        <f>INDEX('NOx &amp; CO2'!$T$6:$W$10,MATCH($C260,'NOx &amp; CO2'!$R$6:$R$10,1),MATCH(AO$245,'NOx &amp; CO2'!$T$5:$W$5,1))*AN260</f>
        <v>1.8283035208510164E-2</v>
      </c>
      <c r="AP260" s="350">
        <f>INDEX('NOx &amp; CO2'!$T$6:$W$10,MATCH($C260,'NOx &amp; CO2'!$R$6:$R$10,1),MATCH(AP$245,'NOx &amp; CO2'!$T$5:$W$5,1))*AO260</f>
        <v>1.777676558001617E-2</v>
      </c>
      <c r="AQ260" s="350">
        <f>INDEX('NOx &amp; CO2'!$T$6:$W$10,MATCH($C260,'NOx &amp; CO2'!$R$6:$R$10,1),MATCH(AQ$245,'NOx &amp; CO2'!$T$5:$W$5,1))*AP260</f>
        <v>1.7284514900444626E-2</v>
      </c>
      <c r="AR260" s="350">
        <f>INDEX('NOx &amp; CO2'!$T$6:$W$10,MATCH($C260,'NOx &amp; CO2'!$R$6:$R$10,1),MATCH(AR$245,'NOx &amp; CO2'!$T$5:$W$5,1))*AQ260</f>
        <v>1.6805894975604474E-2</v>
      </c>
      <c r="AS260" s="350">
        <f>INDEX('NOx &amp; CO2'!$T$6:$W$10,MATCH($C260,'NOx &amp; CO2'!$R$6:$R$10,1),MATCH(AS$245,'NOx &amp; CO2'!$T$5:$W$5,1))*AR260</f>
        <v>1.6340528360664741E-2</v>
      </c>
      <c r="AT260" s="350">
        <f>INDEX('NOx &amp; CO2'!$T$6:$W$10,MATCH($C260,'NOx &amp; CO2'!$R$6:$R$10,1),MATCH(AT$245,'NOx &amp; CO2'!$T$5:$W$5,1))*AS260</f>
        <v>1.5888048062497474E-2</v>
      </c>
      <c r="AU260" s="350">
        <f>INDEX('NOx &amp; CO2'!$T$6:$W$10,MATCH($C260,'NOx &amp; CO2'!$R$6:$R$10,1),MATCH(AU$245,'NOx &amp; CO2'!$T$5:$W$5,1))*AT260</f>
        <v>1.5448097250263013E-2</v>
      </c>
      <c r="AV260" s="350">
        <f>INDEX('NOx &amp; CO2'!$T$6:$W$10,MATCH($C260,'NOx &amp; CO2'!$R$6:$R$10,1),MATCH(AV$245,'NOx &amp; CO2'!$T$5:$W$5,1))*AU260</f>
        <v>1.5020328974009333E-2</v>
      </c>
      <c r="AW260" s="350">
        <f>INDEX('NOx &amp; CO2'!$T$6:$W$10,MATCH($C260,'NOx &amp; CO2'!$R$6:$R$10,1),MATCH(AW$245,'NOx &amp; CO2'!$T$5:$W$5,1))*AV260</f>
        <v>1.4604405891063581E-2</v>
      </c>
      <c r="AX260" s="350">
        <f>INDEX('NOx &amp; CO2'!$T$6:$W$10,MATCH($C260,'NOx &amp; CO2'!$R$6:$R$10,1),MATCH(AX$245,'NOx &amp; CO2'!$T$5:$W$5,1))*AW260</f>
        <v>1.4200000000000008E-2</v>
      </c>
      <c r="AY260" s="350">
        <f>INDEX('NOx &amp; CO2'!$T$6:$W$10,MATCH($C260,'NOx &amp; CO2'!$R$6:$R$10,1),MATCH(AY$245,'NOx &amp; CO2'!$T$5:$W$5,1))*AX260</f>
        <v>1.4200000000000008E-2</v>
      </c>
      <c r="AZ260" s="350">
        <f>INDEX('NOx &amp; CO2'!$T$6:$W$10,MATCH($C260,'NOx &amp; CO2'!$R$6:$R$10,1),MATCH(AZ$245,'NOx &amp; CO2'!$T$5:$W$5,1))*AY260</f>
        <v>1.4200000000000008E-2</v>
      </c>
      <c r="BA260" s="350">
        <f>INDEX('NOx &amp; CO2'!$T$6:$W$10,MATCH($C260,'NOx &amp; CO2'!$R$6:$R$10,1),MATCH(BA$245,'NOx &amp; CO2'!$T$5:$W$5,1))*AZ260</f>
        <v>1.4200000000000008E-2</v>
      </c>
      <c r="BB260" s="350">
        <f>INDEX('NOx &amp; CO2'!$T$6:$W$10,MATCH($C260,'NOx &amp; CO2'!$R$6:$R$10,1),MATCH(BB$245,'NOx &amp; CO2'!$T$5:$W$5,1))*BA260</f>
        <v>1.4200000000000008E-2</v>
      </c>
      <c r="BC260" s="350">
        <f>INDEX('NOx &amp; CO2'!$T$6:$W$10,MATCH($C260,'NOx &amp; CO2'!$R$6:$R$10,1),MATCH(BC$245,'NOx &amp; CO2'!$T$5:$W$5,1))*BB260</f>
        <v>1.4200000000000008E-2</v>
      </c>
      <c r="BD260" s="350">
        <f>INDEX('NOx &amp; CO2'!$T$6:$W$10,MATCH($C260,'NOx &amp; CO2'!$R$6:$R$10,1),MATCH(BD$245,'NOx &amp; CO2'!$T$5:$W$5,1))*BC260</f>
        <v>1.4200000000000008E-2</v>
      </c>
      <c r="BE260" s="350">
        <f>INDEX('NOx &amp; CO2'!$T$6:$W$10,MATCH($C260,'NOx &amp; CO2'!$R$6:$R$10,1),MATCH(BE$245,'NOx &amp; CO2'!$T$5:$W$5,1))*BD260</f>
        <v>1.4200000000000008E-2</v>
      </c>
      <c r="BF260" s="350">
        <f>INDEX('NOx &amp; CO2'!$T$6:$W$10,MATCH($C260,'NOx &amp; CO2'!$R$6:$R$10,1),MATCH(BF$245,'NOx &amp; CO2'!$T$5:$W$5,1))*BE260</f>
        <v>1.4200000000000008E-2</v>
      </c>
      <c r="BG260" s="350">
        <f>INDEX('NOx &amp; CO2'!$T$6:$W$10,MATCH($C260,'NOx &amp; CO2'!$R$6:$R$10,1),MATCH(BG$245,'NOx &amp; CO2'!$T$5:$W$5,1))*BF260</f>
        <v>1.4200000000000008E-2</v>
      </c>
      <c r="BH260" s="350">
        <f>INDEX('NOx &amp; CO2'!$T$6:$W$10,MATCH($C260,'NOx &amp; CO2'!$R$6:$R$10,1),MATCH(BH$245,'NOx &amp; CO2'!$T$5:$W$5,1))*BG260</f>
        <v>1.4200000000000008E-2</v>
      </c>
      <c r="BI260" s="350">
        <f>INDEX('NOx &amp; CO2'!$T$6:$W$10,MATCH($C260,'NOx &amp; CO2'!$R$6:$R$10,1),MATCH(BI$245,'NOx &amp; CO2'!$T$5:$W$5,1))*BH260</f>
        <v>1.4200000000000008E-2</v>
      </c>
      <c r="BJ260" s="350">
        <f>INDEX('NOx &amp; CO2'!$T$6:$W$10,MATCH($C260,'NOx &amp; CO2'!$R$6:$R$10,1),MATCH(BJ$245,'NOx &amp; CO2'!$T$5:$W$5,1))*BI260</f>
        <v>1.4200000000000008E-2</v>
      </c>
      <c r="BK260" s="350">
        <f>INDEX('NOx &amp; CO2'!$T$6:$W$10,MATCH($C260,'NOx &amp; CO2'!$R$6:$R$10,1),MATCH(BK$245,'NOx &amp; CO2'!$T$5:$W$5,1))*BJ260</f>
        <v>1.4200000000000008E-2</v>
      </c>
      <c r="BL260" s="350">
        <f>INDEX('NOx &amp; CO2'!$T$6:$W$10,MATCH($C260,'NOx &amp; CO2'!$R$6:$R$10,1),MATCH(BL$245,'NOx &amp; CO2'!$T$5:$W$5,1))*BK260</f>
        <v>1.4200000000000008E-2</v>
      </c>
      <c r="BM260" s="350">
        <f>INDEX('NOx &amp; CO2'!$T$6:$W$10,MATCH($C260,'NOx &amp; CO2'!$R$6:$R$10,1),MATCH(BM$245,'NOx &amp; CO2'!$T$5:$W$5,1))*BL260</f>
        <v>1.4200000000000008E-2</v>
      </c>
      <c r="BN260" s="350">
        <f>INDEX('NOx &amp; CO2'!$T$6:$W$10,MATCH($C260,'NOx &amp; CO2'!$R$6:$R$10,1),MATCH(BN$245,'NOx &amp; CO2'!$T$5:$W$5,1))*BM260</f>
        <v>1.4200000000000008E-2</v>
      </c>
      <c r="BO260" s="350">
        <f>INDEX('NOx &amp; CO2'!$T$6:$W$10,MATCH($C260,'NOx &amp; CO2'!$R$6:$R$10,1),MATCH(BO$245,'NOx &amp; CO2'!$T$5:$W$5,1))*BN260</f>
        <v>1.4200000000000008E-2</v>
      </c>
      <c r="BP260" s="350">
        <f>INDEX('NOx &amp; CO2'!$T$6:$W$10,MATCH($C260,'NOx &amp; CO2'!$R$6:$R$10,1),MATCH(BP$245,'NOx &amp; CO2'!$T$5:$W$5,1))*BO260</f>
        <v>1.4200000000000008E-2</v>
      </c>
      <c r="BQ260" s="350">
        <f>INDEX('NOx &amp; CO2'!$T$6:$W$10,MATCH($C260,'NOx &amp; CO2'!$R$6:$R$10,1),MATCH(BQ$245,'NOx &amp; CO2'!$T$5:$W$5,1))*BP260</f>
        <v>1.4200000000000008E-2</v>
      </c>
      <c r="BR260" s="350">
        <f>INDEX('NOx &amp; CO2'!$T$6:$W$10,MATCH($C260,'NOx &amp; CO2'!$R$6:$R$10,1),MATCH(BR$245,'NOx &amp; CO2'!$T$5:$W$5,1))*BQ260</f>
        <v>1.4200000000000008E-2</v>
      </c>
      <c r="BS260" s="350">
        <f>INDEX('NOx &amp; CO2'!$T$6:$W$10,MATCH($C260,'NOx &amp; CO2'!$R$6:$R$10,1),MATCH(BS$245,'NOx &amp; CO2'!$T$5:$W$5,1))*BR260</f>
        <v>1.4200000000000008E-2</v>
      </c>
      <c r="BT260" s="350">
        <f>INDEX('NOx &amp; CO2'!$T$6:$W$10,MATCH($C260,'NOx &amp; CO2'!$R$6:$R$10,1),MATCH(BT$245,'NOx &amp; CO2'!$T$5:$W$5,1))*BS260</f>
        <v>1.4200000000000008E-2</v>
      </c>
      <c r="BU260" s="350">
        <f>INDEX('NOx &amp; CO2'!$T$6:$W$10,MATCH($C260,'NOx &amp; CO2'!$R$6:$R$10,1),MATCH(BU$245,'NOx &amp; CO2'!$T$5:$W$5,1))*BT260</f>
        <v>1.4200000000000008E-2</v>
      </c>
      <c r="BV260" s="350">
        <f>INDEX('NOx &amp; CO2'!$T$6:$W$10,MATCH($C260,'NOx &amp; CO2'!$R$6:$R$10,1),MATCH(BV$245,'NOx &amp; CO2'!$T$5:$W$5,1))*BU260</f>
        <v>1.4200000000000008E-2</v>
      </c>
      <c r="BW260" s="350">
        <f>INDEX('NOx &amp; CO2'!$T$6:$W$10,MATCH($C260,'NOx &amp; CO2'!$R$6:$R$10,1),MATCH(BW$245,'NOx &amp; CO2'!$T$5:$W$5,1))*BV260</f>
        <v>1.4200000000000008E-2</v>
      </c>
      <c r="BX260" s="350">
        <f>INDEX('NOx &amp; CO2'!$T$6:$W$10,MATCH($C260,'NOx &amp; CO2'!$R$6:$R$10,1),MATCH(BX$245,'NOx &amp; CO2'!$T$5:$W$5,1))*BW260</f>
        <v>1.4200000000000008E-2</v>
      </c>
      <c r="BY260" s="350">
        <f>INDEX('NOx &amp; CO2'!$T$6:$W$10,MATCH($C260,'NOx &amp; CO2'!$R$6:$R$10,1),MATCH(BY$245,'NOx &amp; CO2'!$T$5:$W$5,1))*BX260</f>
        <v>1.4200000000000008E-2</v>
      </c>
      <c r="BZ260" s="350">
        <f>INDEX('NOx &amp; CO2'!$T$6:$W$10,MATCH($C260,'NOx &amp; CO2'!$R$6:$R$10,1),MATCH(BZ$245,'NOx &amp; CO2'!$T$5:$W$5,1))*BY260</f>
        <v>1.4200000000000008E-2</v>
      </c>
      <c r="CA260" s="350">
        <f>INDEX('NOx &amp; CO2'!$T$6:$W$10,MATCH($C260,'NOx &amp; CO2'!$R$6:$R$10,1),MATCH(CA$245,'NOx &amp; CO2'!$T$5:$W$5,1))*BZ260</f>
        <v>1.4200000000000008E-2</v>
      </c>
      <c r="CB260" s="350">
        <f>INDEX('NOx &amp; CO2'!$T$6:$W$10,MATCH($C260,'NOx &amp; CO2'!$R$6:$R$10,1),MATCH(CB$245,'NOx &amp; CO2'!$T$5:$W$5,1))*CA260</f>
        <v>1.4200000000000008E-2</v>
      </c>
      <c r="CC260" s="350">
        <f>INDEX('NOx &amp; CO2'!$T$6:$W$10,MATCH($C260,'NOx &amp; CO2'!$R$6:$R$10,1),MATCH(CC$245,'NOx &amp; CO2'!$T$5:$W$5,1))*CB260</f>
        <v>1.4200000000000008E-2</v>
      </c>
      <c r="CD260" s="350">
        <f>INDEX('NOx &amp; CO2'!$T$6:$W$10,MATCH($C260,'NOx &amp; CO2'!$R$6:$R$10,1),MATCH(CD$245,'NOx &amp; CO2'!$T$5:$W$5,1))*CC260</f>
        <v>1.4200000000000008E-2</v>
      </c>
      <c r="CE260" s="350">
        <f>INDEX('NOx &amp; CO2'!$T$6:$W$10,MATCH($C260,'NOx &amp; CO2'!$R$6:$R$10,1),MATCH(CE$245,'NOx &amp; CO2'!$T$5:$W$5,1))*CD260</f>
        <v>1.4200000000000008E-2</v>
      </c>
      <c r="CF260" s="350">
        <f>INDEX('NOx &amp; CO2'!$T$6:$W$10,MATCH($C260,'NOx &amp; CO2'!$R$6:$R$10,1),MATCH(CF$245,'NOx &amp; CO2'!$T$5:$W$5,1))*CE260</f>
        <v>1.4200000000000008E-2</v>
      </c>
      <c r="CG260" s="350">
        <f>INDEX('NOx &amp; CO2'!$T$6:$W$10,MATCH($C260,'NOx &amp; CO2'!$R$6:$R$10,1),MATCH(CG$245,'NOx &amp; CO2'!$T$5:$W$5,1))*CF260</f>
        <v>1.4200000000000008E-2</v>
      </c>
      <c r="CH260" s="350">
        <f>INDEX('NOx &amp; CO2'!$T$6:$W$10,MATCH($C260,'NOx &amp; CO2'!$R$6:$R$10,1),MATCH(CH$245,'NOx &amp; CO2'!$T$5:$W$5,1))*CG260</f>
        <v>1.4200000000000008E-2</v>
      </c>
      <c r="CI260" s="350">
        <f>INDEX('NOx &amp; CO2'!$T$6:$W$10,MATCH($C260,'NOx &amp; CO2'!$R$6:$R$10,1),MATCH(CI$245,'NOx &amp; CO2'!$T$5:$W$5,1))*CH260</f>
        <v>1.4200000000000008E-2</v>
      </c>
      <c r="CJ260" s="350">
        <f>INDEX('NOx &amp; CO2'!$T$6:$W$10,MATCH($C260,'NOx &amp; CO2'!$R$6:$R$10,1),MATCH(CJ$245,'NOx &amp; CO2'!$T$5:$W$5,1))*CI260</f>
        <v>1.4200000000000008E-2</v>
      </c>
      <c r="CK260" s="350">
        <f>INDEX('NOx &amp; CO2'!$T$6:$W$10,MATCH($C260,'NOx &amp; CO2'!$R$6:$R$10,1),MATCH(CK$245,'NOx &amp; CO2'!$T$5:$W$5,1))*CJ260</f>
        <v>1.4200000000000008E-2</v>
      </c>
      <c r="CL260" s="350">
        <f>INDEX('NOx &amp; CO2'!$T$6:$W$10,MATCH($C260,'NOx &amp; CO2'!$R$6:$R$10,1),MATCH(CL$245,'NOx &amp; CO2'!$T$5:$W$5,1))*CK260</f>
        <v>1.4200000000000008E-2</v>
      </c>
      <c r="CM260" s="350">
        <f>INDEX('NOx &amp; CO2'!$T$6:$W$10,MATCH($C260,'NOx &amp; CO2'!$R$6:$R$10,1),MATCH(CM$245,'NOx &amp; CO2'!$T$5:$W$5,1))*CL260</f>
        <v>1.4200000000000008E-2</v>
      </c>
      <c r="CN260" s="350">
        <f>INDEX('NOx &amp; CO2'!$T$6:$W$10,MATCH($C260,'NOx &amp; CO2'!$R$6:$R$10,1),MATCH(CN$245,'NOx &amp; CO2'!$T$5:$W$5,1))*CM260</f>
        <v>1.4200000000000008E-2</v>
      </c>
      <c r="CO260" s="350">
        <f>INDEX('NOx &amp; CO2'!$T$6:$W$10,MATCH($C260,'NOx &amp; CO2'!$R$6:$R$10,1),MATCH(CO$245,'NOx &amp; CO2'!$T$5:$W$5,1))*CN260</f>
        <v>1.4200000000000008E-2</v>
      </c>
      <c r="CP260" s="350">
        <f>INDEX('NOx &amp; CO2'!$T$6:$W$10,MATCH($C260,'NOx &amp; CO2'!$R$6:$R$10,1),MATCH(CP$245,'NOx &amp; CO2'!$T$5:$W$5,1))*CO260</f>
        <v>1.4200000000000008E-2</v>
      </c>
      <c r="CQ260" s="350">
        <f>INDEX('NOx &amp; CO2'!$T$6:$W$10,MATCH($C260,'NOx &amp; CO2'!$R$6:$R$10,1),MATCH(CQ$245,'NOx &amp; CO2'!$T$5:$W$5,1))*CP260</f>
        <v>1.4200000000000008E-2</v>
      </c>
      <c r="CR260" s="350">
        <f>INDEX('NOx &amp; CO2'!$T$6:$W$10,MATCH($C260,'NOx &amp; CO2'!$R$6:$R$10,1),MATCH(CR$245,'NOx &amp; CO2'!$T$5:$W$5,1))*CQ260</f>
        <v>1.4200000000000008E-2</v>
      </c>
      <c r="CS260" s="350">
        <f>INDEX('NOx &amp; CO2'!$T$6:$W$10,MATCH($C260,'NOx &amp; CO2'!$R$6:$R$10,1),MATCH(CS$245,'NOx &amp; CO2'!$T$5:$W$5,1))*CR260</f>
        <v>1.4200000000000008E-2</v>
      </c>
    </row>
    <row r="261" spans="1:97" s="337" customFormat="1" x14ac:dyDescent="0.25">
      <c r="A261" s="337">
        <f t="shared" ref="A261:C261" si="381">A200</f>
        <v>0</v>
      </c>
      <c r="B261" s="337" t="str">
        <f t="shared" si="381"/>
        <v>0 0</v>
      </c>
      <c r="C261" s="344">
        <f t="shared" si="381"/>
        <v>0</v>
      </c>
      <c r="D261" s="567">
        <f>INDEX('NOx &amp; CO2'!$E$6:$I$10,MATCH($C261,'NOx &amp; CO2'!$C$6:$C$10,1),MATCH(D$245,'NOx &amp; CO2'!$E$5:$H$5,1))</f>
        <v>7.17E-2</v>
      </c>
      <c r="E261" s="567">
        <f>INDEX('NOx &amp; CO2'!$T$6:$W$10,MATCH($C261,'NOx &amp; CO2'!$R$6:$R$10,1),MATCH(E$245,'NOx &amp; CO2'!$T$5:$W$5,1))*D261</f>
        <v>6.8558723496039697E-2</v>
      </c>
      <c r="F261" s="567">
        <f>INDEX('NOx &amp; CO2'!$T$6:$W$10,MATCH($C261,'NOx &amp; CO2'!$R$6:$R$10,1),MATCH(F$245,'NOx &amp; CO2'!$T$5:$W$5,1))*E261</f>
        <v>6.5555070675124491E-2</v>
      </c>
      <c r="G261" s="567">
        <f>INDEX('NOx &amp; CO2'!$T$6:$W$10,MATCH($C261,'NOx &amp; CO2'!$R$6:$R$10,1),MATCH(G$245,'NOx &amp; CO2'!$T$5:$W$5,1))*F261</f>
        <v>6.2683012052708514E-2</v>
      </c>
      <c r="H261" s="567">
        <f>INDEX('NOx &amp; CO2'!$T$6:$W$10,MATCH($C261,'NOx &amp; CO2'!$R$6:$R$10,1),MATCH(H$245,'NOx &amp; CO2'!$T$5:$W$5,1))*G261</f>
        <v>5.9936782304331478E-2</v>
      </c>
      <c r="I261" s="567">
        <f>INDEX('NOx &amp; CO2'!$T$6:$W$10,MATCH($C261,'NOx &amp; CO2'!$R$6:$R$10,1),MATCH(I$245,'NOx &amp; CO2'!$T$5:$W$5,1))*H261</f>
        <v>5.7310868692398702E-2</v>
      </c>
      <c r="J261" s="567">
        <f>INDEX('NOx &amp; CO2'!$T$6:$W$10,MATCH($C261,'NOx &amp; CO2'!$R$6:$R$10,1),MATCH(J$245,'NOx &amp; CO2'!$T$5:$W$5,1))*I261</f>
        <v>5.4800000000000008E-2</v>
      </c>
      <c r="K261" s="567">
        <f>INDEX('NOx &amp; CO2'!$T$6:$W$10,MATCH($C261,'NOx &amp; CO2'!$R$6:$R$10,1),MATCH(K$245,'NOx &amp; CO2'!$T$5:$W$5,1))*J261</f>
        <v>5.268069525177068E-2</v>
      </c>
      <c r="L261" s="567">
        <f>INDEX('NOx &amp; CO2'!$T$6:$W$10,MATCH($C261,'NOx &amp; CO2'!$R$6:$R$10,1),MATCH(L$245,'NOx &amp; CO2'!$T$5:$W$5,1))*K261</f>
        <v>5.0643351317699516E-2</v>
      </c>
      <c r="M261" s="567">
        <f>INDEX('NOx &amp; CO2'!$T$6:$W$10,MATCH($C261,'NOx &amp; CO2'!$R$6:$R$10,1),MATCH(M$245,'NOx &amp; CO2'!$T$5:$W$5,1))*L261</f>
        <v>4.8684798490804503E-2</v>
      </c>
      <c r="N261" s="567">
        <f>INDEX('NOx &amp; CO2'!$T$6:$W$10,MATCH($C261,'NOx &amp; CO2'!$R$6:$R$10,1),MATCH(N$245,'NOx &amp; CO2'!$T$5:$W$5,1))*M261</f>
        <v>4.6801989647590088E-2</v>
      </c>
      <c r="O261" s="567">
        <f>INDEX('NOx &amp; CO2'!$T$6:$W$10,MATCH($C261,'NOx &amp; CO2'!$R$6:$R$10,1),MATCH(O$245,'NOx &amp; CO2'!$T$5:$W$5,1))*N261</f>
        <v>4.4991995507321518E-2</v>
      </c>
      <c r="P261" s="567">
        <f>INDEX('NOx &amp; CO2'!$T$6:$W$10,MATCH($C261,'NOx &amp; CO2'!$R$6:$R$10,1),MATCH(P$245,'NOx &amp; CO2'!$T$5:$W$5,1))*O261</f>
        <v>4.3252000074639418E-2</v>
      </c>
      <c r="Q261" s="567">
        <f>INDEX('NOx &amp; CO2'!$T$6:$W$10,MATCH($C261,'NOx &amp; CO2'!$R$6:$R$10,1),MATCH(Q$245,'NOx &amp; CO2'!$T$5:$W$5,1))*P261</f>
        <v>4.1579296258424117E-2</v>
      </c>
      <c r="R261" s="567">
        <f>INDEX('NOx &amp; CO2'!$T$6:$W$10,MATCH($C261,'NOx &amp; CO2'!$R$6:$R$10,1),MATCH(R$245,'NOx &amp; CO2'!$T$5:$W$5,1))*Q261</f>
        <v>3.9971281660093602E-2</v>
      </c>
      <c r="S261" s="567">
        <f>INDEX('NOx &amp; CO2'!$T$6:$W$10,MATCH($C261,'NOx &amp; CO2'!$R$6:$R$10,1),MATCH(S$245,'NOx &amp; CO2'!$T$5:$W$5,1))*R261</f>
        <v>3.8425454524782507E-2</v>
      </c>
      <c r="T261" s="567">
        <f>INDEX('NOx &amp; CO2'!$T$6:$W$10,MATCH($C261,'NOx &amp; CO2'!$R$6:$R$10,1),MATCH(T$245,'NOx &amp; CO2'!$T$5:$W$5,1))*S261</f>
        <v>3.6939409849102912E-2</v>
      </c>
      <c r="U261" s="567">
        <f>INDEX('NOx &amp; CO2'!$T$6:$W$10,MATCH($C261,'NOx &amp; CO2'!$R$6:$R$10,1),MATCH(U$245,'NOx &amp; CO2'!$T$5:$W$5,1))*T261</f>
        <v>3.5510835639431505E-2</v>
      </c>
      <c r="V261" s="567">
        <f>INDEX('NOx &amp; CO2'!$T$6:$W$10,MATCH($C261,'NOx &amp; CO2'!$R$6:$R$10,1),MATCH(V$245,'NOx &amp; CO2'!$T$5:$W$5,1))*U261</f>
        <v>3.4137509314901608E-2</v>
      </c>
      <c r="W261" s="567">
        <f>INDEX('NOx &amp; CO2'!$T$6:$W$10,MATCH($C261,'NOx &amp; CO2'!$R$6:$R$10,1),MATCH(W$245,'NOx &amp; CO2'!$T$5:$W$5,1))*V261</f>
        <v>3.2817294249503907E-2</v>
      </c>
      <c r="X261" s="567">
        <f>INDEX('NOx &amp; CO2'!$T$6:$W$10,MATCH($C261,'NOx &amp; CO2'!$R$6:$R$10,1),MATCH(X$245,'NOx &amp; CO2'!$T$5:$W$5,1))*W261</f>
        <v>3.1548136447916084E-2</v>
      </c>
      <c r="Y261" s="567">
        <f>INDEX('NOx &amp; CO2'!$T$6:$W$10,MATCH($C261,'NOx &amp; CO2'!$R$6:$R$10,1),MATCH(Y$245,'NOx &amp; CO2'!$T$5:$W$5,1))*X261</f>
        <v>3.0328061349889527E-2</v>
      </c>
      <c r="Z261" s="567">
        <f>INDEX('NOx &amp; CO2'!$T$6:$W$10,MATCH($C261,'NOx &amp; CO2'!$R$6:$R$10,1),MATCH(Z$245,'NOx &amp; CO2'!$T$5:$W$5,1))*Y261</f>
        <v>2.9155170758221438E-2</v>
      </c>
      <c r="AA261" s="567">
        <f>INDEX('NOx &amp; CO2'!$T$6:$W$10,MATCH($C261,'NOx &amp; CO2'!$R$6:$R$10,1),MATCH(AA$245,'NOx &amp; CO2'!$T$5:$W$5,1))*Z261</f>
        <v>2.8027639885532835E-2</v>
      </c>
      <c r="AB261" s="567">
        <f>INDEX('NOx &amp; CO2'!$T$6:$W$10,MATCH($C261,'NOx &amp; CO2'!$R$6:$R$10,1),MATCH(AB$245,'NOx &amp; CO2'!$T$5:$W$5,1))*AA261</f>
        <v>2.6943714515257809E-2</v>
      </c>
      <c r="AC261" s="567">
        <f>INDEX('NOx &amp; CO2'!$T$6:$W$10,MATCH($C261,'NOx &amp; CO2'!$R$6:$R$10,1),MATCH(AC$245,'NOx &amp; CO2'!$T$5:$W$5,1))*AB261</f>
        <v>2.5901708272427128E-2</v>
      </c>
      <c r="AD261" s="567">
        <f>INDEX('NOx &amp; CO2'!$T$6:$W$10,MATCH($C261,'NOx &amp; CO2'!$R$6:$R$10,1),MATCH(AD$245,'NOx &amp; CO2'!$T$5:$W$5,1))*AC261</f>
        <v>2.4900000000000019E-2</v>
      </c>
      <c r="AE261" s="567">
        <f>INDEX('NOx &amp; CO2'!$T$6:$W$10,MATCH($C261,'NOx &amp; CO2'!$R$6:$R$10,1),MATCH(AE$245,'NOx &amp; CO2'!$T$5:$W$5,1))*AD261</f>
        <v>2.4210502134589099E-2</v>
      </c>
      <c r="AF261" s="350">
        <f>INDEX('NOx &amp; CO2'!$T$6:$W$10,MATCH($C261,'NOx &amp; CO2'!$R$6:$R$10,1),MATCH(AF$245,'NOx &amp; CO2'!$T$5:$W$5,1))*AE261</f>
        <v>2.3540096932086061E-2</v>
      </c>
      <c r="AG261" s="350">
        <f>INDEX('NOx &amp; CO2'!$T$6:$W$10,MATCH($C261,'NOx &amp; CO2'!$R$6:$R$10,1),MATCH(AG$245,'NOx &amp; CO2'!$T$5:$W$5,1))*AF261</f>
        <v>2.2888255703723031E-2</v>
      </c>
      <c r="AH261" s="350">
        <f>INDEX('NOx &amp; CO2'!$T$6:$W$10,MATCH($C261,'NOx &amp; CO2'!$R$6:$R$10,1),MATCH(AH$245,'NOx &amp; CO2'!$T$5:$W$5,1))*AG261</f>
        <v>2.2254464400482215E-2</v>
      </c>
      <c r="AI261" s="350">
        <f>INDEX('NOx &amp; CO2'!$T$6:$W$10,MATCH($C261,'NOx &amp; CO2'!$R$6:$R$10,1),MATCH(AI$245,'NOx &amp; CO2'!$T$5:$W$5,1))*AH261</f>
        <v>2.1638223207711301E-2</v>
      </c>
      <c r="AJ261" s="350">
        <f>INDEX('NOx &amp; CO2'!$T$6:$W$10,MATCH($C261,'NOx &amp; CO2'!$R$6:$R$10,1),MATCH(AJ$245,'NOx &amp; CO2'!$T$5:$W$5,1))*AI261</f>
        <v>2.1039046150964236E-2</v>
      </c>
      <c r="AK261" s="350">
        <f>INDEX('NOx &amp; CO2'!$T$6:$W$10,MATCH($C261,'NOx &amp; CO2'!$R$6:$R$10,1),MATCH(AK$245,'NOx &amp; CO2'!$T$5:$W$5,1))*AJ261</f>
        <v>2.0456460712756541E-2</v>
      </c>
      <c r="AL261" s="350">
        <f>INDEX('NOx &amp; CO2'!$T$6:$W$10,MATCH($C261,'NOx &amp; CO2'!$R$6:$R$10,1),MATCH(AL$245,'NOx &amp; CO2'!$T$5:$W$5,1))*AK261</f>
        <v>1.9890007459932926E-2</v>
      </c>
      <c r="AM261" s="350">
        <f>INDEX('NOx &amp; CO2'!$T$6:$W$10,MATCH($C261,'NOx &amp; CO2'!$R$6:$R$10,1),MATCH(AM$245,'NOx &amp; CO2'!$T$5:$W$5,1))*AL261</f>
        <v>1.9339239681353367E-2</v>
      </c>
      <c r="AN261" s="350">
        <f>INDEX('NOx &amp; CO2'!$T$6:$W$10,MATCH($C261,'NOx &amp; CO2'!$R$6:$R$10,1),MATCH(AN$245,'NOx &amp; CO2'!$T$5:$W$5,1))*AM261</f>
        <v>1.8803723035611869E-2</v>
      </c>
      <c r="AO261" s="350">
        <f>INDEX('NOx &amp; CO2'!$T$6:$W$10,MATCH($C261,'NOx &amp; CO2'!$R$6:$R$10,1),MATCH(AO$245,'NOx &amp; CO2'!$T$5:$W$5,1))*AN261</f>
        <v>1.8283035208510164E-2</v>
      </c>
      <c r="AP261" s="350">
        <f>INDEX('NOx &amp; CO2'!$T$6:$W$10,MATCH($C261,'NOx &amp; CO2'!$R$6:$R$10,1),MATCH(AP$245,'NOx &amp; CO2'!$T$5:$W$5,1))*AO261</f>
        <v>1.777676558001617E-2</v>
      </c>
      <c r="AQ261" s="350">
        <f>INDEX('NOx &amp; CO2'!$T$6:$W$10,MATCH($C261,'NOx &amp; CO2'!$R$6:$R$10,1),MATCH(AQ$245,'NOx &amp; CO2'!$T$5:$W$5,1))*AP261</f>
        <v>1.7284514900444626E-2</v>
      </c>
      <c r="AR261" s="350">
        <f>INDEX('NOx &amp; CO2'!$T$6:$W$10,MATCH($C261,'NOx &amp; CO2'!$R$6:$R$10,1),MATCH(AR$245,'NOx &amp; CO2'!$T$5:$W$5,1))*AQ261</f>
        <v>1.6805894975604474E-2</v>
      </c>
      <c r="AS261" s="350">
        <f>INDEX('NOx &amp; CO2'!$T$6:$W$10,MATCH($C261,'NOx &amp; CO2'!$R$6:$R$10,1),MATCH(AS$245,'NOx &amp; CO2'!$T$5:$W$5,1))*AR261</f>
        <v>1.6340528360664741E-2</v>
      </c>
      <c r="AT261" s="350">
        <f>INDEX('NOx &amp; CO2'!$T$6:$W$10,MATCH($C261,'NOx &amp; CO2'!$R$6:$R$10,1),MATCH(AT$245,'NOx &amp; CO2'!$T$5:$W$5,1))*AS261</f>
        <v>1.5888048062497474E-2</v>
      </c>
      <c r="AU261" s="350">
        <f>INDEX('NOx &amp; CO2'!$T$6:$W$10,MATCH($C261,'NOx &amp; CO2'!$R$6:$R$10,1),MATCH(AU$245,'NOx &amp; CO2'!$T$5:$W$5,1))*AT261</f>
        <v>1.5448097250263013E-2</v>
      </c>
      <c r="AV261" s="350">
        <f>INDEX('NOx &amp; CO2'!$T$6:$W$10,MATCH($C261,'NOx &amp; CO2'!$R$6:$R$10,1),MATCH(AV$245,'NOx &amp; CO2'!$T$5:$W$5,1))*AU261</f>
        <v>1.5020328974009333E-2</v>
      </c>
      <c r="AW261" s="350">
        <f>INDEX('NOx &amp; CO2'!$T$6:$W$10,MATCH($C261,'NOx &amp; CO2'!$R$6:$R$10,1),MATCH(AW$245,'NOx &amp; CO2'!$T$5:$W$5,1))*AV261</f>
        <v>1.4604405891063581E-2</v>
      </c>
      <c r="AX261" s="350">
        <f>INDEX('NOx &amp; CO2'!$T$6:$W$10,MATCH($C261,'NOx &amp; CO2'!$R$6:$R$10,1),MATCH(AX$245,'NOx &amp; CO2'!$T$5:$W$5,1))*AW261</f>
        <v>1.4200000000000008E-2</v>
      </c>
      <c r="AY261" s="350">
        <f>INDEX('NOx &amp; CO2'!$T$6:$W$10,MATCH($C261,'NOx &amp; CO2'!$R$6:$R$10,1),MATCH(AY$245,'NOx &amp; CO2'!$T$5:$W$5,1))*AX261</f>
        <v>1.4200000000000008E-2</v>
      </c>
      <c r="AZ261" s="350">
        <f>INDEX('NOx &amp; CO2'!$T$6:$W$10,MATCH($C261,'NOx &amp; CO2'!$R$6:$R$10,1),MATCH(AZ$245,'NOx &amp; CO2'!$T$5:$W$5,1))*AY261</f>
        <v>1.4200000000000008E-2</v>
      </c>
      <c r="BA261" s="350">
        <f>INDEX('NOx &amp; CO2'!$T$6:$W$10,MATCH($C261,'NOx &amp; CO2'!$R$6:$R$10,1),MATCH(BA$245,'NOx &amp; CO2'!$T$5:$W$5,1))*AZ261</f>
        <v>1.4200000000000008E-2</v>
      </c>
      <c r="BB261" s="350">
        <f>INDEX('NOx &amp; CO2'!$T$6:$W$10,MATCH($C261,'NOx &amp; CO2'!$R$6:$R$10,1),MATCH(BB$245,'NOx &amp; CO2'!$T$5:$W$5,1))*BA261</f>
        <v>1.4200000000000008E-2</v>
      </c>
      <c r="BC261" s="350">
        <f>INDEX('NOx &amp; CO2'!$T$6:$W$10,MATCH($C261,'NOx &amp; CO2'!$R$6:$R$10,1),MATCH(BC$245,'NOx &amp; CO2'!$T$5:$W$5,1))*BB261</f>
        <v>1.4200000000000008E-2</v>
      </c>
      <c r="BD261" s="350">
        <f>INDEX('NOx &amp; CO2'!$T$6:$W$10,MATCH($C261,'NOx &amp; CO2'!$R$6:$R$10,1),MATCH(BD$245,'NOx &amp; CO2'!$T$5:$W$5,1))*BC261</f>
        <v>1.4200000000000008E-2</v>
      </c>
      <c r="BE261" s="350">
        <f>INDEX('NOx &amp; CO2'!$T$6:$W$10,MATCH($C261,'NOx &amp; CO2'!$R$6:$R$10,1),MATCH(BE$245,'NOx &amp; CO2'!$T$5:$W$5,1))*BD261</f>
        <v>1.4200000000000008E-2</v>
      </c>
      <c r="BF261" s="350">
        <f>INDEX('NOx &amp; CO2'!$T$6:$W$10,MATCH($C261,'NOx &amp; CO2'!$R$6:$R$10,1),MATCH(BF$245,'NOx &amp; CO2'!$T$5:$W$5,1))*BE261</f>
        <v>1.4200000000000008E-2</v>
      </c>
      <c r="BG261" s="350">
        <f>INDEX('NOx &amp; CO2'!$T$6:$W$10,MATCH($C261,'NOx &amp; CO2'!$R$6:$R$10,1),MATCH(BG$245,'NOx &amp; CO2'!$T$5:$W$5,1))*BF261</f>
        <v>1.4200000000000008E-2</v>
      </c>
      <c r="BH261" s="350">
        <f>INDEX('NOx &amp; CO2'!$T$6:$W$10,MATCH($C261,'NOx &amp; CO2'!$R$6:$R$10,1),MATCH(BH$245,'NOx &amp; CO2'!$T$5:$W$5,1))*BG261</f>
        <v>1.4200000000000008E-2</v>
      </c>
      <c r="BI261" s="350">
        <f>INDEX('NOx &amp; CO2'!$T$6:$W$10,MATCH($C261,'NOx &amp; CO2'!$R$6:$R$10,1),MATCH(BI$245,'NOx &amp; CO2'!$T$5:$W$5,1))*BH261</f>
        <v>1.4200000000000008E-2</v>
      </c>
      <c r="BJ261" s="350">
        <f>INDEX('NOx &amp; CO2'!$T$6:$W$10,MATCH($C261,'NOx &amp; CO2'!$R$6:$R$10,1),MATCH(BJ$245,'NOx &amp; CO2'!$T$5:$W$5,1))*BI261</f>
        <v>1.4200000000000008E-2</v>
      </c>
      <c r="BK261" s="350">
        <f>INDEX('NOx &amp; CO2'!$T$6:$W$10,MATCH($C261,'NOx &amp; CO2'!$R$6:$R$10,1),MATCH(BK$245,'NOx &amp; CO2'!$T$5:$W$5,1))*BJ261</f>
        <v>1.4200000000000008E-2</v>
      </c>
      <c r="BL261" s="350">
        <f>INDEX('NOx &amp; CO2'!$T$6:$W$10,MATCH($C261,'NOx &amp; CO2'!$R$6:$R$10,1),MATCH(BL$245,'NOx &amp; CO2'!$T$5:$W$5,1))*BK261</f>
        <v>1.4200000000000008E-2</v>
      </c>
      <c r="BM261" s="350">
        <f>INDEX('NOx &amp; CO2'!$T$6:$W$10,MATCH($C261,'NOx &amp; CO2'!$R$6:$R$10,1),MATCH(BM$245,'NOx &amp; CO2'!$T$5:$W$5,1))*BL261</f>
        <v>1.4200000000000008E-2</v>
      </c>
      <c r="BN261" s="350">
        <f>INDEX('NOx &amp; CO2'!$T$6:$W$10,MATCH($C261,'NOx &amp; CO2'!$R$6:$R$10,1),MATCH(BN$245,'NOx &amp; CO2'!$T$5:$W$5,1))*BM261</f>
        <v>1.4200000000000008E-2</v>
      </c>
      <c r="BO261" s="350">
        <f>INDEX('NOx &amp; CO2'!$T$6:$W$10,MATCH($C261,'NOx &amp; CO2'!$R$6:$R$10,1),MATCH(BO$245,'NOx &amp; CO2'!$T$5:$W$5,1))*BN261</f>
        <v>1.4200000000000008E-2</v>
      </c>
      <c r="BP261" s="350">
        <f>INDEX('NOx &amp; CO2'!$T$6:$W$10,MATCH($C261,'NOx &amp; CO2'!$R$6:$R$10,1),MATCH(BP$245,'NOx &amp; CO2'!$T$5:$W$5,1))*BO261</f>
        <v>1.4200000000000008E-2</v>
      </c>
      <c r="BQ261" s="350">
        <f>INDEX('NOx &amp; CO2'!$T$6:$W$10,MATCH($C261,'NOx &amp; CO2'!$R$6:$R$10,1),MATCH(BQ$245,'NOx &amp; CO2'!$T$5:$W$5,1))*BP261</f>
        <v>1.4200000000000008E-2</v>
      </c>
      <c r="BR261" s="350">
        <f>INDEX('NOx &amp; CO2'!$T$6:$W$10,MATCH($C261,'NOx &amp; CO2'!$R$6:$R$10,1),MATCH(BR$245,'NOx &amp; CO2'!$T$5:$W$5,1))*BQ261</f>
        <v>1.4200000000000008E-2</v>
      </c>
      <c r="BS261" s="350">
        <f>INDEX('NOx &amp; CO2'!$T$6:$W$10,MATCH($C261,'NOx &amp; CO2'!$R$6:$R$10,1),MATCH(BS$245,'NOx &amp; CO2'!$T$5:$W$5,1))*BR261</f>
        <v>1.4200000000000008E-2</v>
      </c>
      <c r="BT261" s="350">
        <f>INDEX('NOx &amp; CO2'!$T$6:$W$10,MATCH($C261,'NOx &amp; CO2'!$R$6:$R$10,1),MATCH(BT$245,'NOx &amp; CO2'!$T$5:$W$5,1))*BS261</f>
        <v>1.4200000000000008E-2</v>
      </c>
      <c r="BU261" s="350">
        <f>INDEX('NOx &amp; CO2'!$T$6:$W$10,MATCH($C261,'NOx &amp; CO2'!$R$6:$R$10,1),MATCH(BU$245,'NOx &amp; CO2'!$T$5:$W$5,1))*BT261</f>
        <v>1.4200000000000008E-2</v>
      </c>
      <c r="BV261" s="350">
        <f>INDEX('NOx &amp; CO2'!$T$6:$W$10,MATCH($C261,'NOx &amp; CO2'!$R$6:$R$10,1),MATCH(BV$245,'NOx &amp; CO2'!$T$5:$W$5,1))*BU261</f>
        <v>1.4200000000000008E-2</v>
      </c>
      <c r="BW261" s="350">
        <f>INDEX('NOx &amp; CO2'!$T$6:$W$10,MATCH($C261,'NOx &amp; CO2'!$R$6:$R$10,1),MATCH(BW$245,'NOx &amp; CO2'!$T$5:$W$5,1))*BV261</f>
        <v>1.4200000000000008E-2</v>
      </c>
      <c r="BX261" s="350">
        <f>INDEX('NOx &amp; CO2'!$T$6:$W$10,MATCH($C261,'NOx &amp; CO2'!$R$6:$R$10,1),MATCH(BX$245,'NOx &amp; CO2'!$T$5:$W$5,1))*BW261</f>
        <v>1.4200000000000008E-2</v>
      </c>
      <c r="BY261" s="350">
        <f>INDEX('NOx &amp; CO2'!$T$6:$W$10,MATCH($C261,'NOx &amp; CO2'!$R$6:$R$10,1),MATCH(BY$245,'NOx &amp; CO2'!$T$5:$W$5,1))*BX261</f>
        <v>1.4200000000000008E-2</v>
      </c>
      <c r="BZ261" s="350">
        <f>INDEX('NOx &amp; CO2'!$T$6:$W$10,MATCH($C261,'NOx &amp; CO2'!$R$6:$R$10,1),MATCH(BZ$245,'NOx &amp; CO2'!$T$5:$W$5,1))*BY261</f>
        <v>1.4200000000000008E-2</v>
      </c>
      <c r="CA261" s="350">
        <f>INDEX('NOx &amp; CO2'!$T$6:$W$10,MATCH($C261,'NOx &amp; CO2'!$R$6:$R$10,1),MATCH(CA$245,'NOx &amp; CO2'!$T$5:$W$5,1))*BZ261</f>
        <v>1.4200000000000008E-2</v>
      </c>
      <c r="CB261" s="350">
        <f>INDEX('NOx &amp; CO2'!$T$6:$W$10,MATCH($C261,'NOx &amp; CO2'!$R$6:$R$10,1),MATCH(CB$245,'NOx &amp; CO2'!$T$5:$W$5,1))*CA261</f>
        <v>1.4200000000000008E-2</v>
      </c>
      <c r="CC261" s="350">
        <f>INDEX('NOx &amp; CO2'!$T$6:$W$10,MATCH($C261,'NOx &amp; CO2'!$R$6:$R$10,1),MATCH(CC$245,'NOx &amp; CO2'!$T$5:$W$5,1))*CB261</f>
        <v>1.4200000000000008E-2</v>
      </c>
      <c r="CD261" s="350">
        <f>INDEX('NOx &amp; CO2'!$T$6:$W$10,MATCH($C261,'NOx &amp; CO2'!$R$6:$R$10,1),MATCH(CD$245,'NOx &amp; CO2'!$T$5:$W$5,1))*CC261</f>
        <v>1.4200000000000008E-2</v>
      </c>
      <c r="CE261" s="350">
        <f>INDEX('NOx &amp; CO2'!$T$6:$W$10,MATCH($C261,'NOx &amp; CO2'!$R$6:$R$10,1),MATCH(CE$245,'NOx &amp; CO2'!$T$5:$W$5,1))*CD261</f>
        <v>1.4200000000000008E-2</v>
      </c>
      <c r="CF261" s="350">
        <f>INDEX('NOx &amp; CO2'!$T$6:$W$10,MATCH($C261,'NOx &amp; CO2'!$R$6:$R$10,1),MATCH(CF$245,'NOx &amp; CO2'!$T$5:$W$5,1))*CE261</f>
        <v>1.4200000000000008E-2</v>
      </c>
      <c r="CG261" s="350">
        <f>INDEX('NOx &amp; CO2'!$T$6:$W$10,MATCH($C261,'NOx &amp; CO2'!$R$6:$R$10,1),MATCH(CG$245,'NOx &amp; CO2'!$T$5:$W$5,1))*CF261</f>
        <v>1.4200000000000008E-2</v>
      </c>
      <c r="CH261" s="350">
        <f>INDEX('NOx &amp; CO2'!$T$6:$W$10,MATCH($C261,'NOx &amp; CO2'!$R$6:$R$10,1),MATCH(CH$245,'NOx &amp; CO2'!$T$5:$W$5,1))*CG261</f>
        <v>1.4200000000000008E-2</v>
      </c>
      <c r="CI261" s="350">
        <f>INDEX('NOx &amp; CO2'!$T$6:$W$10,MATCH($C261,'NOx &amp; CO2'!$R$6:$R$10,1),MATCH(CI$245,'NOx &amp; CO2'!$T$5:$W$5,1))*CH261</f>
        <v>1.4200000000000008E-2</v>
      </c>
      <c r="CJ261" s="350">
        <f>INDEX('NOx &amp; CO2'!$T$6:$W$10,MATCH($C261,'NOx &amp; CO2'!$R$6:$R$10,1),MATCH(CJ$245,'NOx &amp; CO2'!$T$5:$W$5,1))*CI261</f>
        <v>1.4200000000000008E-2</v>
      </c>
      <c r="CK261" s="350">
        <f>INDEX('NOx &amp; CO2'!$T$6:$W$10,MATCH($C261,'NOx &amp; CO2'!$R$6:$R$10,1),MATCH(CK$245,'NOx &amp; CO2'!$T$5:$W$5,1))*CJ261</f>
        <v>1.4200000000000008E-2</v>
      </c>
      <c r="CL261" s="350">
        <f>INDEX('NOx &amp; CO2'!$T$6:$W$10,MATCH($C261,'NOx &amp; CO2'!$R$6:$R$10,1),MATCH(CL$245,'NOx &amp; CO2'!$T$5:$W$5,1))*CK261</f>
        <v>1.4200000000000008E-2</v>
      </c>
      <c r="CM261" s="350">
        <f>INDEX('NOx &amp; CO2'!$T$6:$W$10,MATCH($C261,'NOx &amp; CO2'!$R$6:$R$10,1),MATCH(CM$245,'NOx &amp; CO2'!$T$5:$W$5,1))*CL261</f>
        <v>1.4200000000000008E-2</v>
      </c>
      <c r="CN261" s="350">
        <f>INDEX('NOx &amp; CO2'!$T$6:$W$10,MATCH($C261,'NOx &amp; CO2'!$R$6:$R$10,1),MATCH(CN$245,'NOx &amp; CO2'!$T$5:$W$5,1))*CM261</f>
        <v>1.4200000000000008E-2</v>
      </c>
      <c r="CO261" s="350">
        <f>INDEX('NOx &amp; CO2'!$T$6:$W$10,MATCH($C261,'NOx &amp; CO2'!$R$6:$R$10,1),MATCH(CO$245,'NOx &amp; CO2'!$T$5:$W$5,1))*CN261</f>
        <v>1.4200000000000008E-2</v>
      </c>
      <c r="CP261" s="350">
        <f>INDEX('NOx &amp; CO2'!$T$6:$W$10,MATCH($C261,'NOx &amp; CO2'!$R$6:$R$10,1),MATCH(CP$245,'NOx &amp; CO2'!$T$5:$W$5,1))*CO261</f>
        <v>1.4200000000000008E-2</v>
      </c>
      <c r="CQ261" s="350">
        <f>INDEX('NOx &amp; CO2'!$T$6:$W$10,MATCH($C261,'NOx &amp; CO2'!$R$6:$R$10,1),MATCH(CQ$245,'NOx &amp; CO2'!$T$5:$W$5,1))*CP261</f>
        <v>1.4200000000000008E-2</v>
      </c>
      <c r="CR261" s="350">
        <f>INDEX('NOx &amp; CO2'!$T$6:$W$10,MATCH($C261,'NOx &amp; CO2'!$R$6:$R$10,1),MATCH(CR$245,'NOx &amp; CO2'!$T$5:$W$5,1))*CQ261</f>
        <v>1.4200000000000008E-2</v>
      </c>
      <c r="CS261" s="350">
        <f>INDEX('NOx &amp; CO2'!$T$6:$W$10,MATCH($C261,'NOx &amp; CO2'!$R$6:$R$10,1),MATCH(CS$245,'NOx &amp; CO2'!$T$5:$W$5,1))*CR261</f>
        <v>1.4200000000000008E-2</v>
      </c>
    </row>
    <row r="262" spans="1:97" s="337" customFormat="1" x14ac:dyDescent="0.25">
      <c r="A262" s="337">
        <f t="shared" ref="A262:C262" si="382">A201</f>
        <v>0</v>
      </c>
      <c r="B262" s="337" t="str">
        <f t="shared" si="382"/>
        <v>0 0</v>
      </c>
      <c r="C262" s="344">
        <f t="shared" si="382"/>
        <v>0</v>
      </c>
      <c r="D262" s="567">
        <f>INDEX('NOx &amp; CO2'!$E$6:$I$10,MATCH($C262,'NOx &amp; CO2'!$C$6:$C$10,1),MATCH(D$245,'NOx &amp; CO2'!$E$5:$H$5,1))</f>
        <v>7.17E-2</v>
      </c>
      <c r="E262" s="567">
        <f>INDEX('NOx &amp; CO2'!$T$6:$W$10,MATCH($C262,'NOx &amp; CO2'!$R$6:$R$10,1),MATCH(E$245,'NOx &amp; CO2'!$T$5:$W$5,1))*D262</f>
        <v>6.8558723496039697E-2</v>
      </c>
      <c r="F262" s="567">
        <f>INDEX('NOx &amp; CO2'!$T$6:$W$10,MATCH($C262,'NOx &amp; CO2'!$R$6:$R$10,1),MATCH(F$245,'NOx &amp; CO2'!$T$5:$W$5,1))*E262</f>
        <v>6.5555070675124491E-2</v>
      </c>
      <c r="G262" s="567">
        <f>INDEX('NOx &amp; CO2'!$T$6:$W$10,MATCH($C262,'NOx &amp; CO2'!$R$6:$R$10,1),MATCH(G$245,'NOx &amp; CO2'!$T$5:$W$5,1))*F262</f>
        <v>6.2683012052708514E-2</v>
      </c>
      <c r="H262" s="567">
        <f>INDEX('NOx &amp; CO2'!$T$6:$W$10,MATCH($C262,'NOx &amp; CO2'!$R$6:$R$10,1),MATCH(H$245,'NOx &amp; CO2'!$T$5:$W$5,1))*G262</f>
        <v>5.9936782304331478E-2</v>
      </c>
      <c r="I262" s="567">
        <f>INDEX('NOx &amp; CO2'!$T$6:$W$10,MATCH($C262,'NOx &amp; CO2'!$R$6:$R$10,1),MATCH(I$245,'NOx &amp; CO2'!$T$5:$W$5,1))*H262</f>
        <v>5.7310868692398702E-2</v>
      </c>
      <c r="J262" s="567">
        <f>INDEX('NOx &amp; CO2'!$T$6:$W$10,MATCH($C262,'NOx &amp; CO2'!$R$6:$R$10,1),MATCH(J$245,'NOx &amp; CO2'!$T$5:$W$5,1))*I262</f>
        <v>5.4800000000000008E-2</v>
      </c>
      <c r="K262" s="567">
        <f>INDEX('NOx &amp; CO2'!$T$6:$W$10,MATCH($C262,'NOx &amp; CO2'!$R$6:$R$10,1),MATCH(K$245,'NOx &amp; CO2'!$T$5:$W$5,1))*J262</f>
        <v>5.268069525177068E-2</v>
      </c>
      <c r="L262" s="567">
        <f>INDEX('NOx &amp; CO2'!$T$6:$W$10,MATCH($C262,'NOx &amp; CO2'!$R$6:$R$10,1),MATCH(L$245,'NOx &amp; CO2'!$T$5:$W$5,1))*K262</f>
        <v>5.0643351317699516E-2</v>
      </c>
      <c r="M262" s="567">
        <f>INDEX('NOx &amp; CO2'!$T$6:$W$10,MATCH($C262,'NOx &amp; CO2'!$R$6:$R$10,1),MATCH(M$245,'NOx &amp; CO2'!$T$5:$W$5,1))*L262</f>
        <v>4.8684798490804503E-2</v>
      </c>
      <c r="N262" s="567">
        <f>INDEX('NOx &amp; CO2'!$T$6:$W$10,MATCH($C262,'NOx &amp; CO2'!$R$6:$R$10,1),MATCH(N$245,'NOx &amp; CO2'!$T$5:$W$5,1))*M262</f>
        <v>4.6801989647590088E-2</v>
      </c>
      <c r="O262" s="567">
        <f>INDEX('NOx &amp; CO2'!$T$6:$W$10,MATCH($C262,'NOx &amp; CO2'!$R$6:$R$10,1),MATCH(O$245,'NOx &amp; CO2'!$T$5:$W$5,1))*N262</f>
        <v>4.4991995507321518E-2</v>
      </c>
      <c r="P262" s="567">
        <f>INDEX('NOx &amp; CO2'!$T$6:$W$10,MATCH($C262,'NOx &amp; CO2'!$R$6:$R$10,1),MATCH(P$245,'NOx &amp; CO2'!$T$5:$W$5,1))*O262</f>
        <v>4.3252000074639418E-2</v>
      </c>
      <c r="Q262" s="567">
        <f>INDEX('NOx &amp; CO2'!$T$6:$W$10,MATCH($C262,'NOx &amp; CO2'!$R$6:$R$10,1),MATCH(Q$245,'NOx &amp; CO2'!$T$5:$W$5,1))*P262</f>
        <v>4.1579296258424117E-2</v>
      </c>
      <c r="R262" s="567">
        <f>INDEX('NOx &amp; CO2'!$T$6:$W$10,MATCH($C262,'NOx &amp; CO2'!$R$6:$R$10,1),MATCH(R$245,'NOx &amp; CO2'!$T$5:$W$5,1))*Q262</f>
        <v>3.9971281660093602E-2</v>
      </c>
      <c r="S262" s="567">
        <f>INDEX('NOx &amp; CO2'!$T$6:$W$10,MATCH($C262,'NOx &amp; CO2'!$R$6:$R$10,1),MATCH(S$245,'NOx &amp; CO2'!$T$5:$W$5,1))*R262</f>
        <v>3.8425454524782507E-2</v>
      </c>
      <c r="T262" s="567">
        <f>INDEX('NOx &amp; CO2'!$T$6:$W$10,MATCH($C262,'NOx &amp; CO2'!$R$6:$R$10,1),MATCH(T$245,'NOx &amp; CO2'!$T$5:$W$5,1))*S262</f>
        <v>3.6939409849102912E-2</v>
      </c>
      <c r="U262" s="567">
        <f>INDEX('NOx &amp; CO2'!$T$6:$W$10,MATCH($C262,'NOx &amp; CO2'!$R$6:$R$10,1),MATCH(U$245,'NOx &amp; CO2'!$T$5:$W$5,1))*T262</f>
        <v>3.5510835639431505E-2</v>
      </c>
      <c r="V262" s="567">
        <f>INDEX('NOx &amp; CO2'!$T$6:$W$10,MATCH($C262,'NOx &amp; CO2'!$R$6:$R$10,1),MATCH(V$245,'NOx &amp; CO2'!$T$5:$W$5,1))*U262</f>
        <v>3.4137509314901608E-2</v>
      </c>
      <c r="W262" s="567">
        <f>INDEX('NOx &amp; CO2'!$T$6:$W$10,MATCH($C262,'NOx &amp; CO2'!$R$6:$R$10,1),MATCH(W$245,'NOx &amp; CO2'!$T$5:$W$5,1))*V262</f>
        <v>3.2817294249503907E-2</v>
      </c>
      <c r="X262" s="567">
        <f>INDEX('NOx &amp; CO2'!$T$6:$W$10,MATCH($C262,'NOx &amp; CO2'!$R$6:$R$10,1),MATCH(X$245,'NOx &amp; CO2'!$T$5:$W$5,1))*W262</f>
        <v>3.1548136447916084E-2</v>
      </c>
      <c r="Y262" s="567">
        <f>INDEX('NOx &amp; CO2'!$T$6:$W$10,MATCH($C262,'NOx &amp; CO2'!$R$6:$R$10,1),MATCH(Y$245,'NOx &amp; CO2'!$T$5:$W$5,1))*X262</f>
        <v>3.0328061349889527E-2</v>
      </c>
      <c r="Z262" s="567">
        <f>INDEX('NOx &amp; CO2'!$T$6:$W$10,MATCH($C262,'NOx &amp; CO2'!$R$6:$R$10,1),MATCH(Z$245,'NOx &amp; CO2'!$T$5:$W$5,1))*Y262</f>
        <v>2.9155170758221438E-2</v>
      </c>
      <c r="AA262" s="567">
        <f>INDEX('NOx &amp; CO2'!$T$6:$W$10,MATCH($C262,'NOx &amp; CO2'!$R$6:$R$10,1),MATCH(AA$245,'NOx &amp; CO2'!$T$5:$W$5,1))*Z262</f>
        <v>2.8027639885532835E-2</v>
      </c>
      <c r="AB262" s="567">
        <f>INDEX('NOx &amp; CO2'!$T$6:$W$10,MATCH($C262,'NOx &amp; CO2'!$R$6:$R$10,1),MATCH(AB$245,'NOx &amp; CO2'!$T$5:$W$5,1))*AA262</f>
        <v>2.6943714515257809E-2</v>
      </c>
      <c r="AC262" s="567">
        <f>INDEX('NOx &amp; CO2'!$T$6:$W$10,MATCH($C262,'NOx &amp; CO2'!$R$6:$R$10,1),MATCH(AC$245,'NOx &amp; CO2'!$T$5:$W$5,1))*AB262</f>
        <v>2.5901708272427128E-2</v>
      </c>
      <c r="AD262" s="567">
        <f>INDEX('NOx &amp; CO2'!$T$6:$W$10,MATCH($C262,'NOx &amp; CO2'!$R$6:$R$10,1),MATCH(AD$245,'NOx &amp; CO2'!$T$5:$W$5,1))*AC262</f>
        <v>2.4900000000000019E-2</v>
      </c>
      <c r="AE262" s="567">
        <f>INDEX('NOx &amp; CO2'!$T$6:$W$10,MATCH($C262,'NOx &amp; CO2'!$R$6:$R$10,1),MATCH(AE$245,'NOx &amp; CO2'!$T$5:$W$5,1))*AD262</f>
        <v>2.4210502134589099E-2</v>
      </c>
      <c r="AF262" s="350">
        <f>INDEX('NOx &amp; CO2'!$T$6:$W$10,MATCH($C262,'NOx &amp; CO2'!$R$6:$R$10,1),MATCH(AF$245,'NOx &amp; CO2'!$T$5:$W$5,1))*AE262</f>
        <v>2.3540096932086061E-2</v>
      </c>
      <c r="AG262" s="350">
        <f>INDEX('NOx &amp; CO2'!$T$6:$W$10,MATCH($C262,'NOx &amp; CO2'!$R$6:$R$10,1),MATCH(AG$245,'NOx &amp; CO2'!$T$5:$W$5,1))*AF262</f>
        <v>2.2888255703723031E-2</v>
      </c>
      <c r="AH262" s="350">
        <f>INDEX('NOx &amp; CO2'!$T$6:$W$10,MATCH($C262,'NOx &amp; CO2'!$R$6:$R$10,1),MATCH(AH$245,'NOx &amp; CO2'!$T$5:$W$5,1))*AG262</f>
        <v>2.2254464400482215E-2</v>
      </c>
      <c r="AI262" s="350">
        <f>INDEX('NOx &amp; CO2'!$T$6:$W$10,MATCH($C262,'NOx &amp; CO2'!$R$6:$R$10,1),MATCH(AI$245,'NOx &amp; CO2'!$T$5:$W$5,1))*AH262</f>
        <v>2.1638223207711301E-2</v>
      </c>
      <c r="AJ262" s="350">
        <f>INDEX('NOx &amp; CO2'!$T$6:$W$10,MATCH($C262,'NOx &amp; CO2'!$R$6:$R$10,1),MATCH(AJ$245,'NOx &amp; CO2'!$T$5:$W$5,1))*AI262</f>
        <v>2.1039046150964236E-2</v>
      </c>
      <c r="AK262" s="350">
        <f>INDEX('NOx &amp; CO2'!$T$6:$W$10,MATCH($C262,'NOx &amp; CO2'!$R$6:$R$10,1),MATCH(AK$245,'NOx &amp; CO2'!$T$5:$W$5,1))*AJ262</f>
        <v>2.0456460712756541E-2</v>
      </c>
      <c r="AL262" s="350">
        <f>INDEX('NOx &amp; CO2'!$T$6:$W$10,MATCH($C262,'NOx &amp; CO2'!$R$6:$R$10,1),MATCH(AL$245,'NOx &amp; CO2'!$T$5:$W$5,1))*AK262</f>
        <v>1.9890007459932926E-2</v>
      </c>
      <c r="AM262" s="350">
        <f>INDEX('NOx &amp; CO2'!$T$6:$W$10,MATCH($C262,'NOx &amp; CO2'!$R$6:$R$10,1),MATCH(AM$245,'NOx &amp; CO2'!$T$5:$W$5,1))*AL262</f>
        <v>1.9339239681353367E-2</v>
      </c>
      <c r="AN262" s="350">
        <f>INDEX('NOx &amp; CO2'!$T$6:$W$10,MATCH($C262,'NOx &amp; CO2'!$R$6:$R$10,1),MATCH(AN$245,'NOx &amp; CO2'!$T$5:$W$5,1))*AM262</f>
        <v>1.8803723035611869E-2</v>
      </c>
      <c r="AO262" s="350">
        <f>INDEX('NOx &amp; CO2'!$T$6:$W$10,MATCH($C262,'NOx &amp; CO2'!$R$6:$R$10,1),MATCH(AO$245,'NOx &amp; CO2'!$T$5:$W$5,1))*AN262</f>
        <v>1.8283035208510164E-2</v>
      </c>
      <c r="AP262" s="350">
        <f>INDEX('NOx &amp; CO2'!$T$6:$W$10,MATCH($C262,'NOx &amp; CO2'!$R$6:$R$10,1),MATCH(AP$245,'NOx &amp; CO2'!$T$5:$W$5,1))*AO262</f>
        <v>1.777676558001617E-2</v>
      </c>
      <c r="AQ262" s="350">
        <f>INDEX('NOx &amp; CO2'!$T$6:$W$10,MATCH($C262,'NOx &amp; CO2'!$R$6:$R$10,1),MATCH(AQ$245,'NOx &amp; CO2'!$T$5:$W$5,1))*AP262</f>
        <v>1.7284514900444626E-2</v>
      </c>
      <c r="AR262" s="350">
        <f>INDEX('NOx &amp; CO2'!$T$6:$W$10,MATCH($C262,'NOx &amp; CO2'!$R$6:$R$10,1),MATCH(AR$245,'NOx &amp; CO2'!$T$5:$W$5,1))*AQ262</f>
        <v>1.6805894975604474E-2</v>
      </c>
      <c r="AS262" s="350">
        <f>INDEX('NOx &amp; CO2'!$T$6:$W$10,MATCH($C262,'NOx &amp; CO2'!$R$6:$R$10,1),MATCH(AS$245,'NOx &amp; CO2'!$T$5:$W$5,1))*AR262</f>
        <v>1.6340528360664741E-2</v>
      </c>
      <c r="AT262" s="350">
        <f>INDEX('NOx &amp; CO2'!$T$6:$W$10,MATCH($C262,'NOx &amp; CO2'!$R$6:$R$10,1),MATCH(AT$245,'NOx &amp; CO2'!$T$5:$W$5,1))*AS262</f>
        <v>1.5888048062497474E-2</v>
      </c>
      <c r="AU262" s="350">
        <f>INDEX('NOx &amp; CO2'!$T$6:$W$10,MATCH($C262,'NOx &amp; CO2'!$R$6:$R$10,1),MATCH(AU$245,'NOx &amp; CO2'!$T$5:$W$5,1))*AT262</f>
        <v>1.5448097250263013E-2</v>
      </c>
      <c r="AV262" s="350">
        <f>INDEX('NOx &amp; CO2'!$T$6:$W$10,MATCH($C262,'NOx &amp; CO2'!$R$6:$R$10,1),MATCH(AV$245,'NOx &amp; CO2'!$T$5:$W$5,1))*AU262</f>
        <v>1.5020328974009333E-2</v>
      </c>
      <c r="AW262" s="350">
        <f>INDEX('NOx &amp; CO2'!$T$6:$W$10,MATCH($C262,'NOx &amp; CO2'!$R$6:$R$10,1),MATCH(AW$245,'NOx &amp; CO2'!$T$5:$W$5,1))*AV262</f>
        <v>1.4604405891063581E-2</v>
      </c>
      <c r="AX262" s="350">
        <f>INDEX('NOx &amp; CO2'!$T$6:$W$10,MATCH($C262,'NOx &amp; CO2'!$R$6:$R$10,1),MATCH(AX$245,'NOx &amp; CO2'!$T$5:$W$5,1))*AW262</f>
        <v>1.4200000000000008E-2</v>
      </c>
      <c r="AY262" s="350">
        <f>INDEX('NOx &amp; CO2'!$T$6:$W$10,MATCH($C262,'NOx &amp; CO2'!$R$6:$R$10,1),MATCH(AY$245,'NOx &amp; CO2'!$T$5:$W$5,1))*AX262</f>
        <v>1.4200000000000008E-2</v>
      </c>
      <c r="AZ262" s="350">
        <f>INDEX('NOx &amp; CO2'!$T$6:$W$10,MATCH($C262,'NOx &amp; CO2'!$R$6:$R$10,1),MATCH(AZ$245,'NOx &amp; CO2'!$T$5:$W$5,1))*AY262</f>
        <v>1.4200000000000008E-2</v>
      </c>
      <c r="BA262" s="350">
        <f>INDEX('NOx &amp; CO2'!$T$6:$W$10,MATCH($C262,'NOx &amp; CO2'!$R$6:$R$10,1),MATCH(BA$245,'NOx &amp; CO2'!$T$5:$W$5,1))*AZ262</f>
        <v>1.4200000000000008E-2</v>
      </c>
      <c r="BB262" s="350">
        <f>INDEX('NOx &amp; CO2'!$T$6:$W$10,MATCH($C262,'NOx &amp; CO2'!$R$6:$R$10,1),MATCH(BB$245,'NOx &amp; CO2'!$T$5:$W$5,1))*BA262</f>
        <v>1.4200000000000008E-2</v>
      </c>
      <c r="BC262" s="350">
        <f>INDEX('NOx &amp; CO2'!$T$6:$W$10,MATCH($C262,'NOx &amp; CO2'!$R$6:$R$10,1),MATCH(BC$245,'NOx &amp; CO2'!$T$5:$W$5,1))*BB262</f>
        <v>1.4200000000000008E-2</v>
      </c>
      <c r="BD262" s="350">
        <f>INDEX('NOx &amp; CO2'!$T$6:$W$10,MATCH($C262,'NOx &amp; CO2'!$R$6:$R$10,1),MATCH(BD$245,'NOx &amp; CO2'!$T$5:$W$5,1))*BC262</f>
        <v>1.4200000000000008E-2</v>
      </c>
      <c r="BE262" s="350">
        <f>INDEX('NOx &amp; CO2'!$T$6:$W$10,MATCH($C262,'NOx &amp; CO2'!$R$6:$R$10,1),MATCH(BE$245,'NOx &amp; CO2'!$T$5:$W$5,1))*BD262</f>
        <v>1.4200000000000008E-2</v>
      </c>
      <c r="BF262" s="350">
        <f>INDEX('NOx &amp; CO2'!$T$6:$W$10,MATCH($C262,'NOx &amp; CO2'!$R$6:$R$10,1),MATCH(BF$245,'NOx &amp; CO2'!$T$5:$W$5,1))*BE262</f>
        <v>1.4200000000000008E-2</v>
      </c>
      <c r="BG262" s="350">
        <f>INDEX('NOx &amp; CO2'!$T$6:$W$10,MATCH($C262,'NOx &amp; CO2'!$R$6:$R$10,1),MATCH(BG$245,'NOx &amp; CO2'!$T$5:$W$5,1))*BF262</f>
        <v>1.4200000000000008E-2</v>
      </c>
      <c r="BH262" s="350">
        <f>INDEX('NOx &amp; CO2'!$T$6:$W$10,MATCH($C262,'NOx &amp; CO2'!$R$6:$R$10,1),MATCH(BH$245,'NOx &amp; CO2'!$T$5:$W$5,1))*BG262</f>
        <v>1.4200000000000008E-2</v>
      </c>
      <c r="BI262" s="350">
        <f>INDEX('NOx &amp; CO2'!$T$6:$W$10,MATCH($C262,'NOx &amp; CO2'!$R$6:$R$10,1),MATCH(BI$245,'NOx &amp; CO2'!$T$5:$W$5,1))*BH262</f>
        <v>1.4200000000000008E-2</v>
      </c>
      <c r="BJ262" s="350">
        <f>INDEX('NOx &amp; CO2'!$T$6:$W$10,MATCH($C262,'NOx &amp; CO2'!$R$6:$R$10,1),MATCH(BJ$245,'NOx &amp; CO2'!$T$5:$W$5,1))*BI262</f>
        <v>1.4200000000000008E-2</v>
      </c>
      <c r="BK262" s="350">
        <f>INDEX('NOx &amp; CO2'!$T$6:$W$10,MATCH($C262,'NOx &amp; CO2'!$R$6:$R$10,1),MATCH(BK$245,'NOx &amp; CO2'!$T$5:$W$5,1))*BJ262</f>
        <v>1.4200000000000008E-2</v>
      </c>
      <c r="BL262" s="350">
        <f>INDEX('NOx &amp; CO2'!$T$6:$W$10,MATCH($C262,'NOx &amp; CO2'!$R$6:$R$10,1),MATCH(BL$245,'NOx &amp; CO2'!$T$5:$W$5,1))*BK262</f>
        <v>1.4200000000000008E-2</v>
      </c>
      <c r="BM262" s="350">
        <f>INDEX('NOx &amp; CO2'!$T$6:$W$10,MATCH($C262,'NOx &amp; CO2'!$R$6:$R$10,1),MATCH(BM$245,'NOx &amp; CO2'!$T$5:$W$5,1))*BL262</f>
        <v>1.4200000000000008E-2</v>
      </c>
      <c r="BN262" s="350">
        <f>INDEX('NOx &amp; CO2'!$T$6:$W$10,MATCH($C262,'NOx &amp; CO2'!$R$6:$R$10,1),MATCH(BN$245,'NOx &amp; CO2'!$T$5:$W$5,1))*BM262</f>
        <v>1.4200000000000008E-2</v>
      </c>
      <c r="BO262" s="350">
        <f>INDEX('NOx &amp; CO2'!$T$6:$W$10,MATCH($C262,'NOx &amp; CO2'!$R$6:$R$10,1),MATCH(BO$245,'NOx &amp; CO2'!$T$5:$W$5,1))*BN262</f>
        <v>1.4200000000000008E-2</v>
      </c>
      <c r="BP262" s="350">
        <f>INDEX('NOx &amp; CO2'!$T$6:$W$10,MATCH($C262,'NOx &amp; CO2'!$R$6:$R$10,1),MATCH(BP$245,'NOx &amp; CO2'!$T$5:$W$5,1))*BO262</f>
        <v>1.4200000000000008E-2</v>
      </c>
      <c r="BQ262" s="350">
        <f>INDEX('NOx &amp; CO2'!$T$6:$W$10,MATCH($C262,'NOx &amp; CO2'!$R$6:$R$10,1),MATCH(BQ$245,'NOx &amp; CO2'!$T$5:$W$5,1))*BP262</f>
        <v>1.4200000000000008E-2</v>
      </c>
      <c r="BR262" s="350">
        <f>INDEX('NOx &amp; CO2'!$T$6:$W$10,MATCH($C262,'NOx &amp; CO2'!$R$6:$R$10,1),MATCH(BR$245,'NOx &amp; CO2'!$T$5:$W$5,1))*BQ262</f>
        <v>1.4200000000000008E-2</v>
      </c>
      <c r="BS262" s="350">
        <f>INDEX('NOx &amp; CO2'!$T$6:$W$10,MATCH($C262,'NOx &amp; CO2'!$R$6:$R$10,1),MATCH(BS$245,'NOx &amp; CO2'!$T$5:$W$5,1))*BR262</f>
        <v>1.4200000000000008E-2</v>
      </c>
      <c r="BT262" s="350">
        <f>INDEX('NOx &amp; CO2'!$T$6:$W$10,MATCH($C262,'NOx &amp; CO2'!$R$6:$R$10,1),MATCH(BT$245,'NOx &amp; CO2'!$T$5:$W$5,1))*BS262</f>
        <v>1.4200000000000008E-2</v>
      </c>
      <c r="BU262" s="350">
        <f>INDEX('NOx &amp; CO2'!$T$6:$W$10,MATCH($C262,'NOx &amp; CO2'!$R$6:$R$10,1),MATCH(BU$245,'NOx &amp; CO2'!$T$5:$W$5,1))*BT262</f>
        <v>1.4200000000000008E-2</v>
      </c>
      <c r="BV262" s="350">
        <f>INDEX('NOx &amp; CO2'!$T$6:$W$10,MATCH($C262,'NOx &amp; CO2'!$R$6:$R$10,1),MATCH(BV$245,'NOx &amp; CO2'!$T$5:$W$5,1))*BU262</f>
        <v>1.4200000000000008E-2</v>
      </c>
      <c r="BW262" s="350">
        <f>INDEX('NOx &amp; CO2'!$T$6:$W$10,MATCH($C262,'NOx &amp; CO2'!$R$6:$R$10,1),MATCH(BW$245,'NOx &amp; CO2'!$T$5:$W$5,1))*BV262</f>
        <v>1.4200000000000008E-2</v>
      </c>
      <c r="BX262" s="350">
        <f>INDEX('NOx &amp; CO2'!$T$6:$W$10,MATCH($C262,'NOx &amp; CO2'!$R$6:$R$10,1),MATCH(BX$245,'NOx &amp; CO2'!$T$5:$W$5,1))*BW262</f>
        <v>1.4200000000000008E-2</v>
      </c>
      <c r="BY262" s="350">
        <f>INDEX('NOx &amp; CO2'!$T$6:$W$10,MATCH($C262,'NOx &amp; CO2'!$R$6:$R$10,1),MATCH(BY$245,'NOx &amp; CO2'!$T$5:$W$5,1))*BX262</f>
        <v>1.4200000000000008E-2</v>
      </c>
      <c r="BZ262" s="350">
        <f>INDEX('NOx &amp; CO2'!$T$6:$W$10,MATCH($C262,'NOx &amp; CO2'!$R$6:$R$10,1),MATCH(BZ$245,'NOx &amp; CO2'!$T$5:$W$5,1))*BY262</f>
        <v>1.4200000000000008E-2</v>
      </c>
      <c r="CA262" s="350">
        <f>INDEX('NOx &amp; CO2'!$T$6:$W$10,MATCH($C262,'NOx &amp; CO2'!$R$6:$R$10,1),MATCH(CA$245,'NOx &amp; CO2'!$T$5:$W$5,1))*BZ262</f>
        <v>1.4200000000000008E-2</v>
      </c>
      <c r="CB262" s="350">
        <f>INDEX('NOx &amp; CO2'!$T$6:$W$10,MATCH($C262,'NOx &amp; CO2'!$R$6:$R$10,1),MATCH(CB$245,'NOx &amp; CO2'!$T$5:$W$5,1))*CA262</f>
        <v>1.4200000000000008E-2</v>
      </c>
      <c r="CC262" s="350">
        <f>INDEX('NOx &amp; CO2'!$T$6:$W$10,MATCH($C262,'NOx &amp; CO2'!$R$6:$R$10,1),MATCH(CC$245,'NOx &amp; CO2'!$T$5:$W$5,1))*CB262</f>
        <v>1.4200000000000008E-2</v>
      </c>
      <c r="CD262" s="350">
        <f>INDEX('NOx &amp; CO2'!$T$6:$W$10,MATCH($C262,'NOx &amp; CO2'!$R$6:$R$10,1),MATCH(CD$245,'NOx &amp; CO2'!$T$5:$W$5,1))*CC262</f>
        <v>1.4200000000000008E-2</v>
      </c>
      <c r="CE262" s="350">
        <f>INDEX('NOx &amp; CO2'!$T$6:$W$10,MATCH($C262,'NOx &amp; CO2'!$R$6:$R$10,1),MATCH(CE$245,'NOx &amp; CO2'!$T$5:$W$5,1))*CD262</f>
        <v>1.4200000000000008E-2</v>
      </c>
      <c r="CF262" s="350">
        <f>INDEX('NOx &amp; CO2'!$T$6:$W$10,MATCH($C262,'NOx &amp; CO2'!$R$6:$R$10,1),MATCH(CF$245,'NOx &amp; CO2'!$T$5:$W$5,1))*CE262</f>
        <v>1.4200000000000008E-2</v>
      </c>
      <c r="CG262" s="350">
        <f>INDEX('NOx &amp; CO2'!$T$6:$W$10,MATCH($C262,'NOx &amp; CO2'!$R$6:$R$10,1),MATCH(CG$245,'NOx &amp; CO2'!$T$5:$W$5,1))*CF262</f>
        <v>1.4200000000000008E-2</v>
      </c>
      <c r="CH262" s="350">
        <f>INDEX('NOx &amp; CO2'!$T$6:$W$10,MATCH($C262,'NOx &amp; CO2'!$R$6:$R$10,1),MATCH(CH$245,'NOx &amp; CO2'!$T$5:$W$5,1))*CG262</f>
        <v>1.4200000000000008E-2</v>
      </c>
      <c r="CI262" s="350">
        <f>INDEX('NOx &amp; CO2'!$T$6:$W$10,MATCH($C262,'NOx &amp; CO2'!$R$6:$R$10,1),MATCH(CI$245,'NOx &amp; CO2'!$T$5:$W$5,1))*CH262</f>
        <v>1.4200000000000008E-2</v>
      </c>
      <c r="CJ262" s="350">
        <f>INDEX('NOx &amp; CO2'!$T$6:$W$10,MATCH($C262,'NOx &amp; CO2'!$R$6:$R$10,1),MATCH(CJ$245,'NOx &amp; CO2'!$T$5:$W$5,1))*CI262</f>
        <v>1.4200000000000008E-2</v>
      </c>
      <c r="CK262" s="350">
        <f>INDEX('NOx &amp; CO2'!$T$6:$W$10,MATCH($C262,'NOx &amp; CO2'!$R$6:$R$10,1),MATCH(CK$245,'NOx &amp; CO2'!$T$5:$W$5,1))*CJ262</f>
        <v>1.4200000000000008E-2</v>
      </c>
      <c r="CL262" s="350">
        <f>INDEX('NOx &amp; CO2'!$T$6:$W$10,MATCH($C262,'NOx &amp; CO2'!$R$6:$R$10,1),MATCH(CL$245,'NOx &amp; CO2'!$T$5:$W$5,1))*CK262</f>
        <v>1.4200000000000008E-2</v>
      </c>
      <c r="CM262" s="350">
        <f>INDEX('NOx &amp; CO2'!$T$6:$W$10,MATCH($C262,'NOx &amp; CO2'!$R$6:$R$10,1),MATCH(CM$245,'NOx &amp; CO2'!$T$5:$W$5,1))*CL262</f>
        <v>1.4200000000000008E-2</v>
      </c>
      <c r="CN262" s="350">
        <f>INDEX('NOx &amp; CO2'!$T$6:$W$10,MATCH($C262,'NOx &amp; CO2'!$R$6:$R$10,1),MATCH(CN$245,'NOx &amp; CO2'!$T$5:$W$5,1))*CM262</f>
        <v>1.4200000000000008E-2</v>
      </c>
      <c r="CO262" s="350">
        <f>INDEX('NOx &amp; CO2'!$T$6:$W$10,MATCH($C262,'NOx &amp; CO2'!$R$6:$R$10,1),MATCH(CO$245,'NOx &amp; CO2'!$T$5:$W$5,1))*CN262</f>
        <v>1.4200000000000008E-2</v>
      </c>
      <c r="CP262" s="350">
        <f>INDEX('NOx &amp; CO2'!$T$6:$W$10,MATCH($C262,'NOx &amp; CO2'!$R$6:$R$10,1),MATCH(CP$245,'NOx &amp; CO2'!$T$5:$W$5,1))*CO262</f>
        <v>1.4200000000000008E-2</v>
      </c>
      <c r="CQ262" s="350">
        <f>INDEX('NOx &amp; CO2'!$T$6:$W$10,MATCH($C262,'NOx &amp; CO2'!$R$6:$R$10,1),MATCH(CQ$245,'NOx &amp; CO2'!$T$5:$W$5,1))*CP262</f>
        <v>1.4200000000000008E-2</v>
      </c>
      <c r="CR262" s="350">
        <f>INDEX('NOx &amp; CO2'!$T$6:$W$10,MATCH($C262,'NOx &amp; CO2'!$R$6:$R$10,1),MATCH(CR$245,'NOx &amp; CO2'!$T$5:$W$5,1))*CQ262</f>
        <v>1.4200000000000008E-2</v>
      </c>
      <c r="CS262" s="350">
        <f>INDEX('NOx &amp; CO2'!$T$6:$W$10,MATCH($C262,'NOx &amp; CO2'!$R$6:$R$10,1),MATCH(CS$245,'NOx &amp; CO2'!$T$5:$W$5,1))*CR262</f>
        <v>1.4200000000000008E-2</v>
      </c>
    </row>
    <row r="263" spans="1:97" s="337" customFormat="1" x14ac:dyDescent="0.25">
      <c r="A263" s="337">
        <f t="shared" ref="A263:C263" si="383">A202</f>
        <v>0</v>
      </c>
      <c r="B263" s="337" t="str">
        <f t="shared" si="383"/>
        <v>0 0</v>
      </c>
      <c r="C263" s="344">
        <f t="shared" si="383"/>
        <v>0</v>
      </c>
      <c r="D263" s="567">
        <f>INDEX('NOx &amp; CO2'!$E$6:$I$10,MATCH($C263,'NOx &amp; CO2'!$C$6:$C$10,1),MATCH(D$245,'NOx &amp; CO2'!$E$5:$H$5,1))</f>
        <v>7.17E-2</v>
      </c>
      <c r="E263" s="567">
        <f>INDEX('NOx &amp; CO2'!$T$6:$W$10,MATCH($C263,'NOx &amp; CO2'!$R$6:$R$10,1),MATCH(E$245,'NOx &amp; CO2'!$T$5:$W$5,1))*D263</f>
        <v>6.8558723496039697E-2</v>
      </c>
      <c r="F263" s="567">
        <f>INDEX('NOx &amp; CO2'!$T$6:$W$10,MATCH($C263,'NOx &amp; CO2'!$R$6:$R$10,1),MATCH(F$245,'NOx &amp; CO2'!$T$5:$W$5,1))*E263</f>
        <v>6.5555070675124491E-2</v>
      </c>
      <c r="G263" s="567">
        <f>INDEX('NOx &amp; CO2'!$T$6:$W$10,MATCH($C263,'NOx &amp; CO2'!$R$6:$R$10,1),MATCH(G$245,'NOx &amp; CO2'!$T$5:$W$5,1))*F263</f>
        <v>6.2683012052708514E-2</v>
      </c>
      <c r="H263" s="567">
        <f>INDEX('NOx &amp; CO2'!$T$6:$W$10,MATCH($C263,'NOx &amp; CO2'!$R$6:$R$10,1),MATCH(H$245,'NOx &amp; CO2'!$T$5:$W$5,1))*G263</f>
        <v>5.9936782304331478E-2</v>
      </c>
      <c r="I263" s="567">
        <f>INDEX('NOx &amp; CO2'!$T$6:$W$10,MATCH($C263,'NOx &amp; CO2'!$R$6:$R$10,1),MATCH(I$245,'NOx &amp; CO2'!$T$5:$W$5,1))*H263</f>
        <v>5.7310868692398702E-2</v>
      </c>
      <c r="J263" s="567">
        <f>INDEX('NOx &amp; CO2'!$T$6:$W$10,MATCH($C263,'NOx &amp; CO2'!$R$6:$R$10,1),MATCH(J$245,'NOx &amp; CO2'!$T$5:$W$5,1))*I263</f>
        <v>5.4800000000000008E-2</v>
      </c>
      <c r="K263" s="567">
        <f>INDEX('NOx &amp; CO2'!$T$6:$W$10,MATCH($C263,'NOx &amp; CO2'!$R$6:$R$10,1),MATCH(K$245,'NOx &amp; CO2'!$T$5:$W$5,1))*J263</f>
        <v>5.268069525177068E-2</v>
      </c>
      <c r="L263" s="567">
        <f>INDEX('NOx &amp; CO2'!$T$6:$W$10,MATCH($C263,'NOx &amp; CO2'!$R$6:$R$10,1),MATCH(L$245,'NOx &amp; CO2'!$T$5:$W$5,1))*K263</f>
        <v>5.0643351317699516E-2</v>
      </c>
      <c r="M263" s="567">
        <f>INDEX('NOx &amp; CO2'!$T$6:$W$10,MATCH($C263,'NOx &amp; CO2'!$R$6:$R$10,1),MATCH(M$245,'NOx &amp; CO2'!$T$5:$W$5,1))*L263</f>
        <v>4.8684798490804503E-2</v>
      </c>
      <c r="N263" s="567">
        <f>INDEX('NOx &amp; CO2'!$T$6:$W$10,MATCH($C263,'NOx &amp; CO2'!$R$6:$R$10,1),MATCH(N$245,'NOx &amp; CO2'!$T$5:$W$5,1))*M263</f>
        <v>4.6801989647590088E-2</v>
      </c>
      <c r="O263" s="567">
        <f>INDEX('NOx &amp; CO2'!$T$6:$W$10,MATCH($C263,'NOx &amp; CO2'!$R$6:$R$10,1),MATCH(O$245,'NOx &amp; CO2'!$T$5:$W$5,1))*N263</f>
        <v>4.4991995507321518E-2</v>
      </c>
      <c r="P263" s="567">
        <f>INDEX('NOx &amp; CO2'!$T$6:$W$10,MATCH($C263,'NOx &amp; CO2'!$R$6:$R$10,1),MATCH(P$245,'NOx &amp; CO2'!$T$5:$W$5,1))*O263</f>
        <v>4.3252000074639418E-2</v>
      </c>
      <c r="Q263" s="567">
        <f>INDEX('NOx &amp; CO2'!$T$6:$W$10,MATCH($C263,'NOx &amp; CO2'!$R$6:$R$10,1),MATCH(Q$245,'NOx &amp; CO2'!$T$5:$W$5,1))*P263</f>
        <v>4.1579296258424117E-2</v>
      </c>
      <c r="R263" s="567">
        <f>INDEX('NOx &amp; CO2'!$T$6:$W$10,MATCH($C263,'NOx &amp; CO2'!$R$6:$R$10,1),MATCH(R$245,'NOx &amp; CO2'!$T$5:$W$5,1))*Q263</f>
        <v>3.9971281660093602E-2</v>
      </c>
      <c r="S263" s="567">
        <f>INDEX('NOx &amp; CO2'!$T$6:$W$10,MATCH($C263,'NOx &amp; CO2'!$R$6:$R$10,1),MATCH(S$245,'NOx &amp; CO2'!$T$5:$W$5,1))*R263</f>
        <v>3.8425454524782507E-2</v>
      </c>
      <c r="T263" s="567">
        <f>INDEX('NOx &amp; CO2'!$T$6:$W$10,MATCH($C263,'NOx &amp; CO2'!$R$6:$R$10,1),MATCH(T$245,'NOx &amp; CO2'!$T$5:$W$5,1))*S263</f>
        <v>3.6939409849102912E-2</v>
      </c>
      <c r="U263" s="567">
        <f>INDEX('NOx &amp; CO2'!$T$6:$W$10,MATCH($C263,'NOx &amp; CO2'!$R$6:$R$10,1),MATCH(U$245,'NOx &amp; CO2'!$T$5:$W$5,1))*T263</f>
        <v>3.5510835639431505E-2</v>
      </c>
      <c r="V263" s="567">
        <f>INDEX('NOx &amp; CO2'!$T$6:$W$10,MATCH($C263,'NOx &amp; CO2'!$R$6:$R$10,1),MATCH(V$245,'NOx &amp; CO2'!$T$5:$W$5,1))*U263</f>
        <v>3.4137509314901608E-2</v>
      </c>
      <c r="W263" s="567">
        <f>INDEX('NOx &amp; CO2'!$T$6:$W$10,MATCH($C263,'NOx &amp; CO2'!$R$6:$R$10,1),MATCH(W$245,'NOx &amp; CO2'!$T$5:$W$5,1))*V263</f>
        <v>3.2817294249503907E-2</v>
      </c>
      <c r="X263" s="567">
        <f>INDEX('NOx &amp; CO2'!$T$6:$W$10,MATCH($C263,'NOx &amp; CO2'!$R$6:$R$10,1),MATCH(X$245,'NOx &amp; CO2'!$T$5:$W$5,1))*W263</f>
        <v>3.1548136447916084E-2</v>
      </c>
      <c r="Y263" s="567">
        <f>INDEX('NOx &amp; CO2'!$T$6:$W$10,MATCH($C263,'NOx &amp; CO2'!$R$6:$R$10,1),MATCH(Y$245,'NOx &amp; CO2'!$T$5:$W$5,1))*X263</f>
        <v>3.0328061349889527E-2</v>
      </c>
      <c r="Z263" s="567">
        <f>INDEX('NOx &amp; CO2'!$T$6:$W$10,MATCH($C263,'NOx &amp; CO2'!$R$6:$R$10,1),MATCH(Z$245,'NOx &amp; CO2'!$T$5:$W$5,1))*Y263</f>
        <v>2.9155170758221438E-2</v>
      </c>
      <c r="AA263" s="567">
        <f>INDEX('NOx &amp; CO2'!$T$6:$W$10,MATCH($C263,'NOx &amp; CO2'!$R$6:$R$10,1),MATCH(AA$245,'NOx &amp; CO2'!$T$5:$W$5,1))*Z263</f>
        <v>2.8027639885532835E-2</v>
      </c>
      <c r="AB263" s="567">
        <f>INDEX('NOx &amp; CO2'!$T$6:$W$10,MATCH($C263,'NOx &amp; CO2'!$R$6:$R$10,1),MATCH(AB$245,'NOx &amp; CO2'!$T$5:$W$5,1))*AA263</f>
        <v>2.6943714515257809E-2</v>
      </c>
      <c r="AC263" s="567">
        <f>INDEX('NOx &amp; CO2'!$T$6:$W$10,MATCH($C263,'NOx &amp; CO2'!$R$6:$R$10,1),MATCH(AC$245,'NOx &amp; CO2'!$T$5:$W$5,1))*AB263</f>
        <v>2.5901708272427128E-2</v>
      </c>
      <c r="AD263" s="567">
        <f>INDEX('NOx &amp; CO2'!$T$6:$W$10,MATCH($C263,'NOx &amp; CO2'!$R$6:$R$10,1),MATCH(AD$245,'NOx &amp; CO2'!$T$5:$W$5,1))*AC263</f>
        <v>2.4900000000000019E-2</v>
      </c>
      <c r="AE263" s="567">
        <f>INDEX('NOx &amp; CO2'!$T$6:$W$10,MATCH($C263,'NOx &amp; CO2'!$R$6:$R$10,1),MATCH(AE$245,'NOx &amp; CO2'!$T$5:$W$5,1))*AD263</f>
        <v>2.4210502134589099E-2</v>
      </c>
      <c r="AF263" s="350">
        <f>INDEX('NOx &amp; CO2'!$T$6:$W$10,MATCH($C263,'NOx &amp; CO2'!$R$6:$R$10,1),MATCH(AF$245,'NOx &amp; CO2'!$T$5:$W$5,1))*AE263</f>
        <v>2.3540096932086061E-2</v>
      </c>
      <c r="AG263" s="350">
        <f>INDEX('NOx &amp; CO2'!$T$6:$W$10,MATCH($C263,'NOx &amp; CO2'!$R$6:$R$10,1),MATCH(AG$245,'NOx &amp; CO2'!$T$5:$W$5,1))*AF263</f>
        <v>2.2888255703723031E-2</v>
      </c>
      <c r="AH263" s="350">
        <f>INDEX('NOx &amp; CO2'!$T$6:$W$10,MATCH($C263,'NOx &amp; CO2'!$R$6:$R$10,1),MATCH(AH$245,'NOx &amp; CO2'!$T$5:$W$5,1))*AG263</f>
        <v>2.2254464400482215E-2</v>
      </c>
      <c r="AI263" s="350">
        <f>INDEX('NOx &amp; CO2'!$T$6:$W$10,MATCH($C263,'NOx &amp; CO2'!$R$6:$R$10,1),MATCH(AI$245,'NOx &amp; CO2'!$T$5:$W$5,1))*AH263</f>
        <v>2.1638223207711301E-2</v>
      </c>
      <c r="AJ263" s="350">
        <f>INDEX('NOx &amp; CO2'!$T$6:$W$10,MATCH($C263,'NOx &amp; CO2'!$R$6:$R$10,1),MATCH(AJ$245,'NOx &amp; CO2'!$T$5:$W$5,1))*AI263</f>
        <v>2.1039046150964236E-2</v>
      </c>
      <c r="AK263" s="350">
        <f>INDEX('NOx &amp; CO2'!$T$6:$W$10,MATCH($C263,'NOx &amp; CO2'!$R$6:$R$10,1),MATCH(AK$245,'NOx &amp; CO2'!$T$5:$W$5,1))*AJ263</f>
        <v>2.0456460712756541E-2</v>
      </c>
      <c r="AL263" s="350">
        <f>INDEX('NOx &amp; CO2'!$T$6:$W$10,MATCH($C263,'NOx &amp; CO2'!$R$6:$R$10,1),MATCH(AL$245,'NOx &amp; CO2'!$T$5:$W$5,1))*AK263</f>
        <v>1.9890007459932926E-2</v>
      </c>
      <c r="AM263" s="350">
        <f>INDEX('NOx &amp; CO2'!$T$6:$W$10,MATCH($C263,'NOx &amp; CO2'!$R$6:$R$10,1),MATCH(AM$245,'NOx &amp; CO2'!$T$5:$W$5,1))*AL263</f>
        <v>1.9339239681353367E-2</v>
      </c>
      <c r="AN263" s="350">
        <f>INDEX('NOx &amp; CO2'!$T$6:$W$10,MATCH($C263,'NOx &amp; CO2'!$R$6:$R$10,1),MATCH(AN$245,'NOx &amp; CO2'!$T$5:$W$5,1))*AM263</f>
        <v>1.8803723035611869E-2</v>
      </c>
      <c r="AO263" s="350">
        <f>INDEX('NOx &amp; CO2'!$T$6:$W$10,MATCH($C263,'NOx &amp; CO2'!$R$6:$R$10,1),MATCH(AO$245,'NOx &amp; CO2'!$T$5:$W$5,1))*AN263</f>
        <v>1.8283035208510164E-2</v>
      </c>
      <c r="AP263" s="350">
        <f>INDEX('NOx &amp; CO2'!$T$6:$W$10,MATCH($C263,'NOx &amp; CO2'!$R$6:$R$10,1),MATCH(AP$245,'NOx &amp; CO2'!$T$5:$W$5,1))*AO263</f>
        <v>1.777676558001617E-2</v>
      </c>
      <c r="AQ263" s="350">
        <f>INDEX('NOx &amp; CO2'!$T$6:$W$10,MATCH($C263,'NOx &amp; CO2'!$R$6:$R$10,1),MATCH(AQ$245,'NOx &amp; CO2'!$T$5:$W$5,1))*AP263</f>
        <v>1.7284514900444626E-2</v>
      </c>
      <c r="AR263" s="350">
        <f>INDEX('NOx &amp; CO2'!$T$6:$W$10,MATCH($C263,'NOx &amp; CO2'!$R$6:$R$10,1),MATCH(AR$245,'NOx &amp; CO2'!$T$5:$W$5,1))*AQ263</f>
        <v>1.6805894975604474E-2</v>
      </c>
      <c r="AS263" s="350">
        <f>INDEX('NOx &amp; CO2'!$T$6:$W$10,MATCH($C263,'NOx &amp; CO2'!$R$6:$R$10,1),MATCH(AS$245,'NOx &amp; CO2'!$T$5:$W$5,1))*AR263</f>
        <v>1.6340528360664741E-2</v>
      </c>
      <c r="AT263" s="350">
        <f>INDEX('NOx &amp; CO2'!$T$6:$W$10,MATCH($C263,'NOx &amp; CO2'!$R$6:$R$10,1),MATCH(AT$245,'NOx &amp; CO2'!$T$5:$W$5,1))*AS263</f>
        <v>1.5888048062497474E-2</v>
      </c>
      <c r="AU263" s="350">
        <f>INDEX('NOx &amp; CO2'!$T$6:$W$10,MATCH($C263,'NOx &amp; CO2'!$R$6:$R$10,1),MATCH(AU$245,'NOx &amp; CO2'!$T$5:$W$5,1))*AT263</f>
        <v>1.5448097250263013E-2</v>
      </c>
      <c r="AV263" s="350">
        <f>INDEX('NOx &amp; CO2'!$T$6:$W$10,MATCH($C263,'NOx &amp; CO2'!$R$6:$R$10,1),MATCH(AV$245,'NOx &amp; CO2'!$T$5:$W$5,1))*AU263</f>
        <v>1.5020328974009333E-2</v>
      </c>
      <c r="AW263" s="350">
        <f>INDEX('NOx &amp; CO2'!$T$6:$W$10,MATCH($C263,'NOx &amp; CO2'!$R$6:$R$10,1),MATCH(AW$245,'NOx &amp; CO2'!$T$5:$W$5,1))*AV263</f>
        <v>1.4604405891063581E-2</v>
      </c>
      <c r="AX263" s="350">
        <f>INDEX('NOx &amp; CO2'!$T$6:$W$10,MATCH($C263,'NOx &amp; CO2'!$R$6:$R$10,1),MATCH(AX$245,'NOx &amp; CO2'!$T$5:$W$5,1))*AW263</f>
        <v>1.4200000000000008E-2</v>
      </c>
      <c r="AY263" s="350">
        <f>INDEX('NOx &amp; CO2'!$T$6:$W$10,MATCH($C263,'NOx &amp; CO2'!$R$6:$R$10,1),MATCH(AY$245,'NOx &amp; CO2'!$T$5:$W$5,1))*AX263</f>
        <v>1.4200000000000008E-2</v>
      </c>
      <c r="AZ263" s="350">
        <f>INDEX('NOx &amp; CO2'!$T$6:$W$10,MATCH($C263,'NOx &amp; CO2'!$R$6:$R$10,1),MATCH(AZ$245,'NOx &amp; CO2'!$T$5:$W$5,1))*AY263</f>
        <v>1.4200000000000008E-2</v>
      </c>
      <c r="BA263" s="350">
        <f>INDEX('NOx &amp; CO2'!$T$6:$W$10,MATCH($C263,'NOx &amp; CO2'!$R$6:$R$10,1),MATCH(BA$245,'NOx &amp; CO2'!$T$5:$W$5,1))*AZ263</f>
        <v>1.4200000000000008E-2</v>
      </c>
      <c r="BB263" s="350">
        <f>INDEX('NOx &amp; CO2'!$T$6:$W$10,MATCH($C263,'NOx &amp; CO2'!$R$6:$R$10,1),MATCH(BB$245,'NOx &amp; CO2'!$T$5:$W$5,1))*BA263</f>
        <v>1.4200000000000008E-2</v>
      </c>
      <c r="BC263" s="350">
        <f>INDEX('NOx &amp; CO2'!$T$6:$W$10,MATCH($C263,'NOx &amp; CO2'!$R$6:$R$10,1),MATCH(BC$245,'NOx &amp; CO2'!$T$5:$W$5,1))*BB263</f>
        <v>1.4200000000000008E-2</v>
      </c>
      <c r="BD263" s="350">
        <f>INDEX('NOx &amp; CO2'!$T$6:$W$10,MATCH($C263,'NOx &amp; CO2'!$R$6:$R$10,1),MATCH(BD$245,'NOx &amp; CO2'!$T$5:$W$5,1))*BC263</f>
        <v>1.4200000000000008E-2</v>
      </c>
      <c r="BE263" s="350">
        <f>INDEX('NOx &amp; CO2'!$T$6:$W$10,MATCH($C263,'NOx &amp; CO2'!$R$6:$R$10,1),MATCH(BE$245,'NOx &amp; CO2'!$T$5:$W$5,1))*BD263</f>
        <v>1.4200000000000008E-2</v>
      </c>
      <c r="BF263" s="350">
        <f>INDEX('NOx &amp; CO2'!$T$6:$W$10,MATCH($C263,'NOx &amp; CO2'!$R$6:$R$10,1),MATCH(BF$245,'NOx &amp; CO2'!$T$5:$W$5,1))*BE263</f>
        <v>1.4200000000000008E-2</v>
      </c>
      <c r="BG263" s="350">
        <f>INDEX('NOx &amp; CO2'!$T$6:$W$10,MATCH($C263,'NOx &amp; CO2'!$R$6:$R$10,1),MATCH(BG$245,'NOx &amp; CO2'!$T$5:$W$5,1))*BF263</f>
        <v>1.4200000000000008E-2</v>
      </c>
      <c r="BH263" s="350">
        <f>INDEX('NOx &amp; CO2'!$T$6:$W$10,MATCH($C263,'NOx &amp; CO2'!$R$6:$R$10,1),MATCH(BH$245,'NOx &amp; CO2'!$T$5:$W$5,1))*BG263</f>
        <v>1.4200000000000008E-2</v>
      </c>
      <c r="BI263" s="350">
        <f>INDEX('NOx &amp; CO2'!$T$6:$W$10,MATCH($C263,'NOx &amp; CO2'!$R$6:$R$10,1),MATCH(BI$245,'NOx &amp; CO2'!$T$5:$W$5,1))*BH263</f>
        <v>1.4200000000000008E-2</v>
      </c>
      <c r="BJ263" s="350">
        <f>INDEX('NOx &amp; CO2'!$T$6:$W$10,MATCH($C263,'NOx &amp; CO2'!$R$6:$R$10,1),MATCH(BJ$245,'NOx &amp; CO2'!$T$5:$W$5,1))*BI263</f>
        <v>1.4200000000000008E-2</v>
      </c>
      <c r="BK263" s="350">
        <f>INDEX('NOx &amp; CO2'!$T$6:$W$10,MATCH($C263,'NOx &amp; CO2'!$R$6:$R$10,1),MATCH(BK$245,'NOx &amp; CO2'!$T$5:$W$5,1))*BJ263</f>
        <v>1.4200000000000008E-2</v>
      </c>
      <c r="BL263" s="350">
        <f>INDEX('NOx &amp; CO2'!$T$6:$W$10,MATCH($C263,'NOx &amp; CO2'!$R$6:$R$10,1),MATCH(BL$245,'NOx &amp; CO2'!$T$5:$W$5,1))*BK263</f>
        <v>1.4200000000000008E-2</v>
      </c>
      <c r="BM263" s="350">
        <f>INDEX('NOx &amp; CO2'!$T$6:$W$10,MATCH($C263,'NOx &amp; CO2'!$R$6:$R$10,1),MATCH(BM$245,'NOx &amp; CO2'!$T$5:$W$5,1))*BL263</f>
        <v>1.4200000000000008E-2</v>
      </c>
      <c r="BN263" s="350">
        <f>INDEX('NOx &amp; CO2'!$T$6:$W$10,MATCH($C263,'NOx &amp; CO2'!$R$6:$R$10,1),MATCH(BN$245,'NOx &amp; CO2'!$T$5:$W$5,1))*BM263</f>
        <v>1.4200000000000008E-2</v>
      </c>
      <c r="BO263" s="350">
        <f>INDEX('NOx &amp; CO2'!$T$6:$W$10,MATCH($C263,'NOx &amp; CO2'!$R$6:$R$10,1),MATCH(BO$245,'NOx &amp; CO2'!$T$5:$W$5,1))*BN263</f>
        <v>1.4200000000000008E-2</v>
      </c>
      <c r="BP263" s="350">
        <f>INDEX('NOx &amp; CO2'!$T$6:$W$10,MATCH($C263,'NOx &amp; CO2'!$R$6:$R$10,1),MATCH(BP$245,'NOx &amp; CO2'!$T$5:$W$5,1))*BO263</f>
        <v>1.4200000000000008E-2</v>
      </c>
      <c r="BQ263" s="350">
        <f>INDEX('NOx &amp; CO2'!$T$6:$W$10,MATCH($C263,'NOx &amp; CO2'!$R$6:$R$10,1),MATCH(BQ$245,'NOx &amp; CO2'!$T$5:$W$5,1))*BP263</f>
        <v>1.4200000000000008E-2</v>
      </c>
      <c r="BR263" s="350">
        <f>INDEX('NOx &amp; CO2'!$T$6:$W$10,MATCH($C263,'NOx &amp; CO2'!$R$6:$R$10,1),MATCH(BR$245,'NOx &amp; CO2'!$T$5:$W$5,1))*BQ263</f>
        <v>1.4200000000000008E-2</v>
      </c>
      <c r="BS263" s="350">
        <f>INDEX('NOx &amp; CO2'!$T$6:$W$10,MATCH($C263,'NOx &amp; CO2'!$R$6:$R$10,1),MATCH(BS$245,'NOx &amp; CO2'!$T$5:$W$5,1))*BR263</f>
        <v>1.4200000000000008E-2</v>
      </c>
      <c r="BT263" s="350">
        <f>INDEX('NOx &amp; CO2'!$T$6:$W$10,MATCH($C263,'NOx &amp; CO2'!$R$6:$R$10,1),MATCH(BT$245,'NOx &amp; CO2'!$T$5:$W$5,1))*BS263</f>
        <v>1.4200000000000008E-2</v>
      </c>
      <c r="BU263" s="350">
        <f>INDEX('NOx &amp; CO2'!$T$6:$W$10,MATCH($C263,'NOx &amp; CO2'!$R$6:$R$10,1),MATCH(BU$245,'NOx &amp; CO2'!$T$5:$W$5,1))*BT263</f>
        <v>1.4200000000000008E-2</v>
      </c>
      <c r="BV263" s="350">
        <f>INDEX('NOx &amp; CO2'!$T$6:$W$10,MATCH($C263,'NOx &amp; CO2'!$R$6:$R$10,1),MATCH(BV$245,'NOx &amp; CO2'!$T$5:$W$5,1))*BU263</f>
        <v>1.4200000000000008E-2</v>
      </c>
      <c r="BW263" s="350">
        <f>INDEX('NOx &amp; CO2'!$T$6:$W$10,MATCH($C263,'NOx &amp; CO2'!$R$6:$R$10,1),MATCH(BW$245,'NOx &amp; CO2'!$T$5:$W$5,1))*BV263</f>
        <v>1.4200000000000008E-2</v>
      </c>
      <c r="BX263" s="350">
        <f>INDEX('NOx &amp; CO2'!$T$6:$W$10,MATCH($C263,'NOx &amp; CO2'!$R$6:$R$10,1),MATCH(BX$245,'NOx &amp; CO2'!$T$5:$W$5,1))*BW263</f>
        <v>1.4200000000000008E-2</v>
      </c>
      <c r="BY263" s="350">
        <f>INDEX('NOx &amp; CO2'!$T$6:$W$10,MATCH($C263,'NOx &amp; CO2'!$R$6:$R$10,1),MATCH(BY$245,'NOx &amp; CO2'!$T$5:$W$5,1))*BX263</f>
        <v>1.4200000000000008E-2</v>
      </c>
      <c r="BZ263" s="350">
        <f>INDEX('NOx &amp; CO2'!$T$6:$W$10,MATCH($C263,'NOx &amp; CO2'!$R$6:$R$10,1),MATCH(BZ$245,'NOx &amp; CO2'!$T$5:$W$5,1))*BY263</f>
        <v>1.4200000000000008E-2</v>
      </c>
      <c r="CA263" s="350">
        <f>INDEX('NOx &amp; CO2'!$T$6:$W$10,MATCH($C263,'NOx &amp; CO2'!$R$6:$R$10,1),MATCH(CA$245,'NOx &amp; CO2'!$T$5:$W$5,1))*BZ263</f>
        <v>1.4200000000000008E-2</v>
      </c>
      <c r="CB263" s="350">
        <f>INDEX('NOx &amp; CO2'!$T$6:$W$10,MATCH($C263,'NOx &amp; CO2'!$R$6:$R$10,1),MATCH(CB$245,'NOx &amp; CO2'!$T$5:$W$5,1))*CA263</f>
        <v>1.4200000000000008E-2</v>
      </c>
      <c r="CC263" s="350">
        <f>INDEX('NOx &amp; CO2'!$T$6:$W$10,MATCH($C263,'NOx &amp; CO2'!$R$6:$R$10,1),MATCH(CC$245,'NOx &amp; CO2'!$T$5:$W$5,1))*CB263</f>
        <v>1.4200000000000008E-2</v>
      </c>
      <c r="CD263" s="350">
        <f>INDEX('NOx &amp; CO2'!$T$6:$W$10,MATCH($C263,'NOx &amp; CO2'!$R$6:$R$10,1),MATCH(CD$245,'NOx &amp; CO2'!$T$5:$W$5,1))*CC263</f>
        <v>1.4200000000000008E-2</v>
      </c>
      <c r="CE263" s="350">
        <f>INDEX('NOx &amp; CO2'!$T$6:$W$10,MATCH($C263,'NOx &amp; CO2'!$R$6:$R$10,1),MATCH(CE$245,'NOx &amp; CO2'!$T$5:$W$5,1))*CD263</f>
        <v>1.4200000000000008E-2</v>
      </c>
      <c r="CF263" s="350">
        <f>INDEX('NOx &amp; CO2'!$T$6:$W$10,MATCH($C263,'NOx &amp; CO2'!$R$6:$R$10,1),MATCH(CF$245,'NOx &amp; CO2'!$T$5:$W$5,1))*CE263</f>
        <v>1.4200000000000008E-2</v>
      </c>
      <c r="CG263" s="350">
        <f>INDEX('NOx &amp; CO2'!$T$6:$W$10,MATCH($C263,'NOx &amp; CO2'!$R$6:$R$10,1),MATCH(CG$245,'NOx &amp; CO2'!$T$5:$W$5,1))*CF263</f>
        <v>1.4200000000000008E-2</v>
      </c>
      <c r="CH263" s="350">
        <f>INDEX('NOx &amp; CO2'!$T$6:$W$10,MATCH($C263,'NOx &amp; CO2'!$R$6:$R$10,1),MATCH(CH$245,'NOx &amp; CO2'!$T$5:$W$5,1))*CG263</f>
        <v>1.4200000000000008E-2</v>
      </c>
      <c r="CI263" s="350">
        <f>INDEX('NOx &amp; CO2'!$T$6:$W$10,MATCH($C263,'NOx &amp; CO2'!$R$6:$R$10,1),MATCH(CI$245,'NOx &amp; CO2'!$T$5:$W$5,1))*CH263</f>
        <v>1.4200000000000008E-2</v>
      </c>
      <c r="CJ263" s="350">
        <f>INDEX('NOx &amp; CO2'!$T$6:$W$10,MATCH($C263,'NOx &amp; CO2'!$R$6:$R$10,1),MATCH(CJ$245,'NOx &amp; CO2'!$T$5:$W$5,1))*CI263</f>
        <v>1.4200000000000008E-2</v>
      </c>
      <c r="CK263" s="350">
        <f>INDEX('NOx &amp; CO2'!$T$6:$W$10,MATCH($C263,'NOx &amp; CO2'!$R$6:$R$10,1),MATCH(CK$245,'NOx &amp; CO2'!$T$5:$W$5,1))*CJ263</f>
        <v>1.4200000000000008E-2</v>
      </c>
      <c r="CL263" s="350">
        <f>INDEX('NOx &amp; CO2'!$T$6:$W$10,MATCH($C263,'NOx &amp; CO2'!$R$6:$R$10,1),MATCH(CL$245,'NOx &amp; CO2'!$T$5:$W$5,1))*CK263</f>
        <v>1.4200000000000008E-2</v>
      </c>
      <c r="CM263" s="350">
        <f>INDEX('NOx &amp; CO2'!$T$6:$W$10,MATCH($C263,'NOx &amp; CO2'!$R$6:$R$10,1),MATCH(CM$245,'NOx &amp; CO2'!$T$5:$W$5,1))*CL263</f>
        <v>1.4200000000000008E-2</v>
      </c>
      <c r="CN263" s="350">
        <f>INDEX('NOx &amp; CO2'!$T$6:$W$10,MATCH($C263,'NOx &amp; CO2'!$R$6:$R$10,1),MATCH(CN$245,'NOx &amp; CO2'!$T$5:$W$5,1))*CM263</f>
        <v>1.4200000000000008E-2</v>
      </c>
      <c r="CO263" s="350">
        <f>INDEX('NOx &amp; CO2'!$T$6:$W$10,MATCH($C263,'NOx &amp; CO2'!$R$6:$R$10,1),MATCH(CO$245,'NOx &amp; CO2'!$T$5:$W$5,1))*CN263</f>
        <v>1.4200000000000008E-2</v>
      </c>
      <c r="CP263" s="350">
        <f>INDEX('NOx &amp; CO2'!$T$6:$W$10,MATCH($C263,'NOx &amp; CO2'!$R$6:$R$10,1),MATCH(CP$245,'NOx &amp; CO2'!$T$5:$W$5,1))*CO263</f>
        <v>1.4200000000000008E-2</v>
      </c>
      <c r="CQ263" s="350">
        <f>INDEX('NOx &amp; CO2'!$T$6:$W$10,MATCH($C263,'NOx &amp; CO2'!$R$6:$R$10,1),MATCH(CQ$245,'NOx &amp; CO2'!$T$5:$W$5,1))*CP263</f>
        <v>1.4200000000000008E-2</v>
      </c>
      <c r="CR263" s="350">
        <f>INDEX('NOx &amp; CO2'!$T$6:$W$10,MATCH($C263,'NOx &amp; CO2'!$R$6:$R$10,1),MATCH(CR$245,'NOx &amp; CO2'!$T$5:$W$5,1))*CQ263</f>
        <v>1.4200000000000008E-2</v>
      </c>
      <c r="CS263" s="350">
        <f>INDEX('NOx &amp; CO2'!$T$6:$W$10,MATCH($C263,'NOx &amp; CO2'!$R$6:$R$10,1),MATCH(CS$245,'NOx &amp; CO2'!$T$5:$W$5,1))*CR263</f>
        <v>1.4200000000000008E-2</v>
      </c>
    </row>
    <row r="264" spans="1:97" s="337" customFormat="1" x14ac:dyDescent="0.25">
      <c r="A264" s="337">
        <f t="shared" ref="A264:C264" si="384">A203</f>
        <v>0</v>
      </c>
      <c r="B264" s="337" t="str">
        <f t="shared" si="384"/>
        <v>0 0</v>
      </c>
      <c r="C264" s="344">
        <f t="shared" si="384"/>
        <v>0</v>
      </c>
      <c r="D264" s="567">
        <f>INDEX('NOx &amp; CO2'!$E$6:$I$10,MATCH($C264,'NOx &amp; CO2'!$C$6:$C$10,1),MATCH(D$245,'NOx &amp; CO2'!$E$5:$H$5,1))</f>
        <v>7.17E-2</v>
      </c>
      <c r="E264" s="567">
        <f>INDEX('NOx &amp; CO2'!$T$6:$W$10,MATCH($C264,'NOx &amp; CO2'!$R$6:$R$10,1),MATCH(E$245,'NOx &amp; CO2'!$T$5:$W$5,1))*D264</f>
        <v>6.8558723496039697E-2</v>
      </c>
      <c r="F264" s="567">
        <f>INDEX('NOx &amp; CO2'!$T$6:$W$10,MATCH($C264,'NOx &amp; CO2'!$R$6:$R$10,1),MATCH(F$245,'NOx &amp; CO2'!$T$5:$W$5,1))*E264</f>
        <v>6.5555070675124491E-2</v>
      </c>
      <c r="G264" s="567">
        <f>INDEX('NOx &amp; CO2'!$T$6:$W$10,MATCH($C264,'NOx &amp; CO2'!$R$6:$R$10,1),MATCH(G$245,'NOx &amp; CO2'!$T$5:$W$5,1))*F264</f>
        <v>6.2683012052708514E-2</v>
      </c>
      <c r="H264" s="567">
        <f>INDEX('NOx &amp; CO2'!$T$6:$W$10,MATCH($C264,'NOx &amp; CO2'!$R$6:$R$10,1),MATCH(H$245,'NOx &amp; CO2'!$T$5:$W$5,1))*G264</f>
        <v>5.9936782304331478E-2</v>
      </c>
      <c r="I264" s="567">
        <f>INDEX('NOx &amp; CO2'!$T$6:$W$10,MATCH($C264,'NOx &amp; CO2'!$R$6:$R$10,1),MATCH(I$245,'NOx &amp; CO2'!$T$5:$W$5,1))*H264</f>
        <v>5.7310868692398702E-2</v>
      </c>
      <c r="J264" s="567">
        <f>INDEX('NOx &amp; CO2'!$T$6:$W$10,MATCH($C264,'NOx &amp; CO2'!$R$6:$R$10,1),MATCH(J$245,'NOx &amp; CO2'!$T$5:$W$5,1))*I264</f>
        <v>5.4800000000000008E-2</v>
      </c>
      <c r="K264" s="567">
        <f>INDEX('NOx &amp; CO2'!$T$6:$W$10,MATCH($C264,'NOx &amp; CO2'!$R$6:$R$10,1),MATCH(K$245,'NOx &amp; CO2'!$T$5:$W$5,1))*J264</f>
        <v>5.268069525177068E-2</v>
      </c>
      <c r="L264" s="567">
        <f>INDEX('NOx &amp; CO2'!$T$6:$W$10,MATCH($C264,'NOx &amp; CO2'!$R$6:$R$10,1),MATCH(L$245,'NOx &amp; CO2'!$T$5:$W$5,1))*K264</f>
        <v>5.0643351317699516E-2</v>
      </c>
      <c r="M264" s="567">
        <f>INDEX('NOx &amp; CO2'!$T$6:$W$10,MATCH($C264,'NOx &amp; CO2'!$R$6:$R$10,1),MATCH(M$245,'NOx &amp; CO2'!$T$5:$W$5,1))*L264</f>
        <v>4.8684798490804503E-2</v>
      </c>
      <c r="N264" s="567">
        <f>INDEX('NOx &amp; CO2'!$T$6:$W$10,MATCH($C264,'NOx &amp; CO2'!$R$6:$R$10,1),MATCH(N$245,'NOx &amp; CO2'!$T$5:$W$5,1))*M264</f>
        <v>4.6801989647590088E-2</v>
      </c>
      <c r="O264" s="567">
        <f>INDEX('NOx &amp; CO2'!$T$6:$W$10,MATCH($C264,'NOx &amp; CO2'!$R$6:$R$10,1),MATCH(O$245,'NOx &amp; CO2'!$T$5:$W$5,1))*N264</f>
        <v>4.4991995507321518E-2</v>
      </c>
      <c r="P264" s="567">
        <f>INDEX('NOx &amp; CO2'!$T$6:$W$10,MATCH($C264,'NOx &amp; CO2'!$R$6:$R$10,1),MATCH(P$245,'NOx &amp; CO2'!$T$5:$W$5,1))*O264</f>
        <v>4.3252000074639418E-2</v>
      </c>
      <c r="Q264" s="567">
        <f>INDEX('NOx &amp; CO2'!$T$6:$W$10,MATCH($C264,'NOx &amp; CO2'!$R$6:$R$10,1),MATCH(Q$245,'NOx &amp; CO2'!$T$5:$W$5,1))*P264</f>
        <v>4.1579296258424117E-2</v>
      </c>
      <c r="R264" s="567">
        <f>INDEX('NOx &amp; CO2'!$T$6:$W$10,MATCH($C264,'NOx &amp; CO2'!$R$6:$R$10,1),MATCH(R$245,'NOx &amp; CO2'!$T$5:$W$5,1))*Q264</f>
        <v>3.9971281660093602E-2</v>
      </c>
      <c r="S264" s="567">
        <f>INDEX('NOx &amp; CO2'!$T$6:$W$10,MATCH($C264,'NOx &amp; CO2'!$R$6:$R$10,1),MATCH(S$245,'NOx &amp; CO2'!$T$5:$W$5,1))*R264</f>
        <v>3.8425454524782507E-2</v>
      </c>
      <c r="T264" s="567">
        <f>INDEX('NOx &amp; CO2'!$T$6:$W$10,MATCH($C264,'NOx &amp; CO2'!$R$6:$R$10,1),MATCH(T$245,'NOx &amp; CO2'!$T$5:$W$5,1))*S264</f>
        <v>3.6939409849102912E-2</v>
      </c>
      <c r="U264" s="567">
        <f>INDEX('NOx &amp; CO2'!$T$6:$W$10,MATCH($C264,'NOx &amp; CO2'!$R$6:$R$10,1),MATCH(U$245,'NOx &amp; CO2'!$T$5:$W$5,1))*T264</f>
        <v>3.5510835639431505E-2</v>
      </c>
      <c r="V264" s="567">
        <f>INDEX('NOx &amp; CO2'!$T$6:$W$10,MATCH($C264,'NOx &amp; CO2'!$R$6:$R$10,1),MATCH(V$245,'NOx &amp; CO2'!$T$5:$W$5,1))*U264</f>
        <v>3.4137509314901608E-2</v>
      </c>
      <c r="W264" s="567">
        <f>INDEX('NOx &amp; CO2'!$T$6:$W$10,MATCH($C264,'NOx &amp; CO2'!$R$6:$R$10,1),MATCH(W$245,'NOx &amp; CO2'!$T$5:$W$5,1))*V264</f>
        <v>3.2817294249503907E-2</v>
      </c>
      <c r="X264" s="567">
        <f>INDEX('NOx &amp; CO2'!$T$6:$W$10,MATCH($C264,'NOx &amp; CO2'!$R$6:$R$10,1),MATCH(X$245,'NOx &amp; CO2'!$T$5:$W$5,1))*W264</f>
        <v>3.1548136447916084E-2</v>
      </c>
      <c r="Y264" s="567">
        <f>INDEX('NOx &amp; CO2'!$T$6:$W$10,MATCH($C264,'NOx &amp; CO2'!$R$6:$R$10,1),MATCH(Y$245,'NOx &amp; CO2'!$T$5:$W$5,1))*X264</f>
        <v>3.0328061349889527E-2</v>
      </c>
      <c r="Z264" s="567">
        <f>INDEX('NOx &amp; CO2'!$T$6:$W$10,MATCH($C264,'NOx &amp; CO2'!$R$6:$R$10,1),MATCH(Z$245,'NOx &amp; CO2'!$T$5:$W$5,1))*Y264</f>
        <v>2.9155170758221438E-2</v>
      </c>
      <c r="AA264" s="567">
        <f>INDEX('NOx &amp; CO2'!$T$6:$W$10,MATCH($C264,'NOx &amp; CO2'!$R$6:$R$10,1),MATCH(AA$245,'NOx &amp; CO2'!$T$5:$W$5,1))*Z264</f>
        <v>2.8027639885532835E-2</v>
      </c>
      <c r="AB264" s="567">
        <f>INDEX('NOx &amp; CO2'!$T$6:$W$10,MATCH($C264,'NOx &amp; CO2'!$R$6:$R$10,1),MATCH(AB$245,'NOx &amp; CO2'!$T$5:$W$5,1))*AA264</f>
        <v>2.6943714515257809E-2</v>
      </c>
      <c r="AC264" s="567">
        <f>INDEX('NOx &amp; CO2'!$T$6:$W$10,MATCH($C264,'NOx &amp; CO2'!$R$6:$R$10,1),MATCH(AC$245,'NOx &amp; CO2'!$T$5:$W$5,1))*AB264</f>
        <v>2.5901708272427128E-2</v>
      </c>
      <c r="AD264" s="567">
        <f>INDEX('NOx &amp; CO2'!$T$6:$W$10,MATCH($C264,'NOx &amp; CO2'!$R$6:$R$10,1),MATCH(AD$245,'NOx &amp; CO2'!$T$5:$W$5,1))*AC264</f>
        <v>2.4900000000000019E-2</v>
      </c>
      <c r="AE264" s="567">
        <f>INDEX('NOx &amp; CO2'!$T$6:$W$10,MATCH($C264,'NOx &amp; CO2'!$R$6:$R$10,1),MATCH(AE$245,'NOx &amp; CO2'!$T$5:$W$5,1))*AD264</f>
        <v>2.4210502134589099E-2</v>
      </c>
      <c r="AF264" s="350">
        <f>INDEX('NOx &amp; CO2'!$T$6:$W$10,MATCH($C264,'NOx &amp; CO2'!$R$6:$R$10,1),MATCH(AF$245,'NOx &amp; CO2'!$T$5:$W$5,1))*AE264</f>
        <v>2.3540096932086061E-2</v>
      </c>
      <c r="AG264" s="350">
        <f>INDEX('NOx &amp; CO2'!$T$6:$W$10,MATCH($C264,'NOx &amp; CO2'!$R$6:$R$10,1),MATCH(AG$245,'NOx &amp; CO2'!$T$5:$W$5,1))*AF264</f>
        <v>2.2888255703723031E-2</v>
      </c>
      <c r="AH264" s="350">
        <f>INDEX('NOx &amp; CO2'!$T$6:$W$10,MATCH($C264,'NOx &amp; CO2'!$R$6:$R$10,1),MATCH(AH$245,'NOx &amp; CO2'!$T$5:$W$5,1))*AG264</f>
        <v>2.2254464400482215E-2</v>
      </c>
      <c r="AI264" s="350">
        <f>INDEX('NOx &amp; CO2'!$T$6:$W$10,MATCH($C264,'NOx &amp; CO2'!$R$6:$R$10,1),MATCH(AI$245,'NOx &amp; CO2'!$T$5:$W$5,1))*AH264</f>
        <v>2.1638223207711301E-2</v>
      </c>
      <c r="AJ264" s="350">
        <f>INDEX('NOx &amp; CO2'!$T$6:$W$10,MATCH($C264,'NOx &amp; CO2'!$R$6:$R$10,1),MATCH(AJ$245,'NOx &amp; CO2'!$T$5:$W$5,1))*AI264</f>
        <v>2.1039046150964236E-2</v>
      </c>
      <c r="AK264" s="350">
        <f>INDEX('NOx &amp; CO2'!$T$6:$W$10,MATCH($C264,'NOx &amp; CO2'!$R$6:$R$10,1),MATCH(AK$245,'NOx &amp; CO2'!$T$5:$W$5,1))*AJ264</f>
        <v>2.0456460712756541E-2</v>
      </c>
      <c r="AL264" s="350">
        <f>INDEX('NOx &amp; CO2'!$T$6:$W$10,MATCH($C264,'NOx &amp; CO2'!$R$6:$R$10,1),MATCH(AL$245,'NOx &amp; CO2'!$T$5:$W$5,1))*AK264</f>
        <v>1.9890007459932926E-2</v>
      </c>
      <c r="AM264" s="350">
        <f>INDEX('NOx &amp; CO2'!$T$6:$W$10,MATCH($C264,'NOx &amp; CO2'!$R$6:$R$10,1),MATCH(AM$245,'NOx &amp; CO2'!$T$5:$W$5,1))*AL264</f>
        <v>1.9339239681353367E-2</v>
      </c>
      <c r="AN264" s="350">
        <f>INDEX('NOx &amp; CO2'!$T$6:$W$10,MATCH($C264,'NOx &amp; CO2'!$R$6:$R$10,1),MATCH(AN$245,'NOx &amp; CO2'!$T$5:$W$5,1))*AM264</f>
        <v>1.8803723035611869E-2</v>
      </c>
      <c r="AO264" s="350">
        <f>INDEX('NOx &amp; CO2'!$T$6:$W$10,MATCH($C264,'NOx &amp; CO2'!$R$6:$R$10,1),MATCH(AO$245,'NOx &amp; CO2'!$T$5:$W$5,1))*AN264</f>
        <v>1.8283035208510164E-2</v>
      </c>
      <c r="AP264" s="350">
        <f>INDEX('NOx &amp; CO2'!$T$6:$W$10,MATCH($C264,'NOx &amp; CO2'!$R$6:$R$10,1),MATCH(AP$245,'NOx &amp; CO2'!$T$5:$W$5,1))*AO264</f>
        <v>1.777676558001617E-2</v>
      </c>
      <c r="AQ264" s="350">
        <f>INDEX('NOx &amp; CO2'!$T$6:$W$10,MATCH($C264,'NOx &amp; CO2'!$R$6:$R$10,1),MATCH(AQ$245,'NOx &amp; CO2'!$T$5:$W$5,1))*AP264</f>
        <v>1.7284514900444626E-2</v>
      </c>
      <c r="AR264" s="350">
        <f>INDEX('NOx &amp; CO2'!$T$6:$W$10,MATCH($C264,'NOx &amp; CO2'!$R$6:$R$10,1),MATCH(AR$245,'NOx &amp; CO2'!$T$5:$W$5,1))*AQ264</f>
        <v>1.6805894975604474E-2</v>
      </c>
      <c r="AS264" s="350">
        <f>INDEX('NOx &amp; CO2'!$T$6:$W$10,MATCH($C264,'NOx &amp; CO2'!$R$6:$R$10,1),MATCH(AS$245,'NOx &amp; CO2'!$T$5:$W$5,1))*AR264</f>
        <v>1.6340528360664741E-2</v>
      </c>
      <c r="AT264" s="350">
        <f>INDEX('NOx &amp; CO2'!$T$6:$W$10,MATCH($C264,'NOx &amp; CO2'!$R$6:$R$10,1),MATCH(AT$245,'NOx &amp; CO2'!$T$5:$W$5,1))*AS264</f>
        <v>1.5888048062497474E-2</v>
      </c>
      <c r="AU264" s="350">
        <f>INDEX('NOx &amp; CO2'!$T$6:$W$10,MATCH($C264,'NOx &amp; CO2'!$R$6:$R$10,1),MATCH(AU$245,'NOx &amp; CO2'!$T$5:$W$5,1))*AT264</f>
        <v>1.5448097250263013E-2</v>
      </c>
      <c r="AV264" s="350">
        <f>INDEX('NOx &amp; CO2'!$T$6:$W$10,MATCH($C264,'NOx &amp; CO2'!$R$6:$R$10,1),MATCH(AV$245,'NOx &amp; CO2'!$T$5:$W$5,1))*AU264</f>
        <v>1.5020328974009333E-2</v>
      </c>
      <c r="AW264" s="350">
        <f>INDEX('NOx &amp; CO2'!$T$6:$W$10,MATCH($C264,'NOx &amp; CO2'!$R$6:$R$10,1),MATCH(AW$245,'NOx &amp; CO2'!$T$5:$W$5,1))*AV264</f>
        <v>1.4604405891063581E-2</v>
      </c>
      <c r="AX264" s="350">
        <f>INDEX('NOx &amp; CO2'!$T$6:$W$10,MATCH($C264,'NOx &amp; CO2'!$R$6:$R$10,1),MATCH(AX$245,'NOx &amp; CO2'!$T$5:$W$5,1))*AW264</f>
        <v>1.4200000000000008E-2</v>
      </c>
      <c r="AY264" s="350">
        <f>INDEX('NOx &amp; CO2'!$T$6:$W$10,MATCH($C264,'NOx &amp; CO2'!$R$6:$R$10,1),MATCH(AY$245,'NOx &amp; CO2'!$T$5:$W$5,1))*AX264</f>
        <v>1.4200000000000008E-2</v>
      </c>
      <c r="AZ264" s="350">
        <f>INDEX('NOx &amp; CO2'!$T$6:$W$10,MATCH($C264,'NOx &amp; CO2'!$R$6:$R$10,1),MATCH(AZ$245,'NOx &amp; CO2'!$T$5:$W$5,1))*AY264</f>
        <v>1.4200000000000008E-2</v>
      </c>
      <c r="BA264" s="350">
        <f>INDEX('NOx &amp; CO2'!$T$6:$W$10,MATCH($C264,'NOx &amp; CO2'!$R$6:$R$10,1),MATCH(BA$245,'NOx &amp; CO2'!$T$5:$W$5,1))*AZ264</f>
        <v>1.4200000000000008E-2</v>
      </c>
      <c r="BB264" s="350">
        <f>INDEX('NOx &amp; CO2'!$T$6:$W$10,MATCH($C264,'NOx &amp; CO2'!$R$6:$R$10,1),MATCH(BB$245,'NOx &amp; CO2'!$T$5:$W$5,1))*BA264</f>
        <v>1.4200000000000008E-2</v>
      </c>
      <c r="BC264" s="350">
        <f>INDEX('NOx &amp; CO2'!$T$6:$W$10,MATCH($C264,'NOx &amp; CO2'!$R$6:$R$10,1),MATCH(BC$245,'NOx &amp; CO2'!$T$5:$W$5,1))*BB264</f>
        <v>1.4200000000000008E-2</v>
      </c>
      <c r="BD264" s="350">
        <f>INDEX('NOx &amp; CO2'!$T$6:$W$10,MATCH($C264,'NOx &amp; CO2'!$R$6:$R$10,1),MATCH(BD$245,'NOx &amp; CO2'!$T$5:$W$5,1))*BC264</f>
        <v>1.4200000000000008E-2</v>
      </c>
      <c r="BE264" s="350">
        <f>INDEX('NOx &amp; CO2'!$T$6:$W$10,MATCH($C264,'NOx &amp; CO2'!$R$6:$R$10,1),MATCH(BE$245,'NOx &amp; CO2'!$T$5:$W$5,1))*BD264</f>
        <v>1.4200000000000008E-2</v>
      </c>
      <c r="BF264" s="350">
        <f>INDEX('NOx &amp; CO2'!$T$6:$W$10,MATCH($C264,'NOx &amp; CO2'!$R$6:$R$10,1),MATCH(BF$245,'NOx &amp; CO2'!$T$5:$W$5,1))*BE264</f>
        <v>1.4200000000000008E-2</v>
      </c>
      <c r="BG264" s="350">
        <f>INDEX('NOx &amp; CO2'!$T$6:$W$10,MATCH($C264,'NOx &amp; CO2'!$R$6:$R$10,1),MATCH(BG$245,'NOx &amp; CO2'!$T$5:$W$5,1))*BF264</f>
        <v>1.4200000000000008E-2</v>
      </c>
      <c r="BH264" s="350">
        <f>INDEX('NOx &amp; CO2'!$T$6:$W$10,MATCH($C264,'NOx &amp; CO2'!$R$6:$R$10,1),MATCH(BH$245,'NOx &amp; CO2'!$T$5:$W$5,1))*BG264</f>
        <v>1.4200000000000008E-2</v>
      </c>
      <c r="BI264" s="350">
        <f>INDEX('NOx &amp; CO2'!$T$6:$W$10,MATCH($C264,'NOx &amp; CO2'!$R$6:$R$10,1),MATCH(BI$245,'NOx &amp; CO2'!$T$5:$W$5,1))*BH264</f>
        <v>1.4200000000000008E-2</v>
      </c>
      <c r="BJ264" s="350">
        <f>INDEX('NOx &amp; CO2'!$T$6:$W$10,MATCH($C264,'NOx &amp; CO2'!$R$6:$R$10,1),MATCH(BJ$245,'NOx &amp; CO2'!$T$5:$W$5,1))*BI264</f>
        <v>1.4200000000000008E-2</v>
      </c>
      <c r="BK264" s="350">
        <f>INDEX('NOx &amp; CO2'!$T$6:$W$10,MATCH($C264,'NOx &amp; CO2'!$R$6:$R$10,1),MATCH(BK$245,'NOx &amp; CO2'!$T$5:$W$5,1))*BJ264</f>
        <v>1.4200000000000008E-2</v>
      </c>
      <c r="BL264" s="350">
        <f>INDEX('NOx &amp; CO2'!$T$6:$W$10,MATCH($C264,'NOx &amp; CO2'!$R$6:$R$10,1),MATCH(BL$245,'NOx &amp; CO2'!$T$5:$W$5,1))*BK264</f>
        <v>1.4200000000000008E-2</v>
      </c>
      <c r="BM264" s="350">
        <f>INDEX('NOx &amp; CO2'!$T$6:$W$10,MATCH($C264,'NOx &amp; CO2'!$R$6:$R$10,1),MATCH(BM$245,'NOx &amp; CO2'!$T$5:$W$5,1))*BL264</f>
        <v>1.4200000000000008E-2</v>
      </c>
      <c r="BN264" s="350">
        <f>INDEX('NOx &amp; CO2'!$T$6:$W$10,MATCH($C264,'NOx &amp; CO2'!$R$6:$R$10,1),MATCH(BN$245,'NOx &amp; CO2'!$T$5:$W$5,1))*BM264</f>
        <v>1.4200000000000008E-2</v>
      </c>
      <c r="BO264" s="350">
        <f>INDEX('NOx &amp; CO2'!$T$6:$W$10,MATCH($C264,'NOx &amp; CO2'!$R$6:$R$10,1),MATCH(BO$245,'NOx &amp; CO2'!$T$5:$W$5,1))*BN264</f>
        <v>1.4200000000000008E-2</v>
      </c>
      <c r="BP264" s="350">
        <f>INDEX('NOx &amp; CO2'!$T$6:$W$10,MATCH($C264,'NOx &amp; CO2'!$R$6:$R$10,1),MATCH(BP$245,'NOx &amp; CO2'!$T$5:$W$5,1))*BO264</f>
        <v>1.4200000000000008E-2</v>
      </c>
      <c r="BQ264" s="350">
        <f>INDEX('NOx &amp; CO2'!$T$6:$W$10,MATCH($C264,'NOx &amp; CO2'!$R$6:$R$10,1),MATCH(BQ$245,'NOx &amp; CO2'!$T$5:$W$5,1))*BP264</f>
        <v>1.4200000000000008E-2</v>
      </c>
      <c r="BR264" s="350">
        <f>INDEX('NOx &amp; CO2'!$T$6:$W$10,MATCH($C264,'NOx &amp; CO2'!$R$6:$R$10,1),MATCH(BR$245,'NOx &amp; CO2'!$T$5:$W$5,1))*BQ264</f>
        <v>1.4200000000000008E-2</v>
      </c>
      <c r="BS264" s="350">
        <f>INDEX('NOx &amp; CO2'!$T$6:$W$10,MATCH($C264,'NOx &amp; CO2'!$R$6:$R$10,1),MATCH(BS$245,'NOx &amp; CO2'!$T$5:$W$5,1))*BR264</f>
        <v>1.4200000000000008E-2</v>
      </c>
      <c r="BT264" s="350">
        <f>INDEX('NOx &amp; CO2'!$T$6:$W$10,MATCH($C264,'NOx &amp; CO2'!$R$6:$R$10,1),MATCH(BT$245,'NOx &amp; CO2'!$T$5:$W$5,1))*BS264</f>
        <v>1.4200000000000008E-2</v>
      </c>
      <c r="BU264" s="350">
        <f>INDEX('NOx &amp; CO2'!$T$6:$W$10,MATCH($C264,'NOx &amp; CO2'!$R$6:$R$10,1),MATCH(BU$245,'NOx &amp; CO2'!$T$5:$W$5,1))*BT264</f>
        <v>1.4200000000000008E-2</v>
      </c>
      <c r="BV264" s="350">
        <f>INDEX('NOx &amp; CO2'!$T$6:$W$10,MATCH($C264,'NOx &amp; CO2'!$R$6:$R$10,1),MATCH(BV$245,'NOx &amp; CO2'!$T$5:$W$5,1))*BU264</f>
        <v>1.4200000000000008E-2</v>
      </c>
      <c r="BW264" s="350">
        <f>INDEX('NOx &amp; CO2'!$T$6:$W$10,MATCH($C264,'NOx &amp; CO2'!$R$6:$R$10,1),MATCH(BW$245,'NOx &amp; CO2'!$T$5:$W$5,1))*BV264</f>
        <v>1.4200000000000008E-2</v>
      </c>
      <c r="BX264" s="350">
        <f>INDEX('NOx &amp; CO2'!$T$6:$W$10,MATCH($C264,'NOx &amp; CO2'!$R$6:$R$10,1),MATCH(BX$245,'NOx &amp; CO2'!$T$5:$W$5,1))*BW264</f>
        <v>1.4200000000000008E-2</v>
      </c>
      <c r="BY264" s="350">
        <f>INDEX('NOx &amp; CO2'!$T$6:$W$10,MATCH($C264,'NOx &amp; CO2'!$R$6:$R$10,1),MATCH(BY$245,'NOx &amp; CO2'!$T$5:$W$5,1))*BX264</f>
        <v>1.4200000000000008E-2</v>
      </c>
      <c r="BZ264" s="350">
        <f>INDEX('NOx &amp; CO2'!$T$6:$W$10,MATCH($C264,'NOx &amp; CO2'!$R$6:$R$10,1),MATCH(BZ$245,'NOx &amp; CO2'!$T$5:$W$5,1))*BY264</f>
        <v>1.4200000000000008E-2</v>
      </c>
      <c r="CA264" s="350">
        <f>INDEX('NOx &amp; CO2'!$T$6:$W$10,MATCH($C264,'NOx &amp; CO2'!$R$6:$R$10,1),MATCH(CA$245,'NOx &amp; CO2'!$T$5:$W$5,1))*BZ264</f>
        <v>1.4200000000000008E-2</v>
      </c>
      <c r="CB264" s="350">
        <f>INDEX('NOx &amp; CO2'!$T$6:$W$10,MATCH($C264,'NOx &amp; CO2'!$R$6:$R$10,1),MATCH(CB$245,'NOx &amp; CO2'!$T$5:$W$5,1))*CA264</f>
        <v>1.4200000000000008E-2</v>
      </c>
      <c r="CC264" s="350">
        <f>INDEX('NOx &amp; CO2'!$T$6:$W$10,MATCH($C264,'NOx &amp; CO2'!$R$6:$R$10,1),MATCH(CC$245,'NOx &amp; CO2'!$T$5:$W$5,1))*CB264</f>
        <v>1.4200000000000008E-2</v>
      </c>
      <c r="CD264" s="350">
        <f>INDEX('NOx &amp; CO2'!$T$6:$W$10,MATCH($C264,'NOx &amp; CO2'!$R$6:$R$10,1),MATCH(CD$245,'NOx &amp; CO2'!$T$5:$W$5,1))*CC264</f>
        <v>1.4200000000000008E-2</v>
      </c>
      <c r="CE264" s="350">
        <f>INDEX('NOx &amp; CO2'!$T$6:$W$10,MATCH($C264,'NOx &amp; CO2'!$R$6:$R$10,1),MATCH(CE$245,'NOx &amp; CO2'!$T$5:$W$5,1))*CD264</f>
        <v>1.4200000000000008E-2</v>
      </c>
      <c r="CF264" s="350">
        <f>INDEX('NOx &amp; CO2'!$T$6:$W$10,MATCH($C264,'NOx &amp; CO2'!$R$6:$R$10,1),MATCH(CF$245,'NOx &amp; CO2'!$T$5:$W$5,1))*CE264</f>
        <v>1.4200000000000008E-2</v>
      </c>
      <c r="CG264" s="350">
        <f>INDEX('NOx &amp; CO2'!$T$6:$W$10,MATCH($C264,'NOx &amp; CO2'!$R$6:$R$10,1),MATCH(CG$245,'NOx &amp; CO2'!$T$5:$W$5,1))*CF264</f>
        <v>1.4200000000000008E-2</v>
      </c>
      <c r="CH264" s="350">
        <f>INDEX('NOx &amp; CO2'!$T$6:$W$10,MATCH($C264,'NOx &amp; CO2'!$R$6:$R$10,1),MATCH(CH$245,'NOx &amp; CO2'!$T$5:$W$5,1))*CG264</f>
        <v>1.4200000000000008E-2</v>
      </c>
      <c r="CI264" s="350">
        <f>INDEX('NOx &amp; CO2'!$T$6:$W$10,MATCH($C264,'NOx &amp; CO2'!$R$6:$R$10,1),MATCH(CI$245,'NOx &amp; CO2'!$T$5:$W$5,1))*CH264</f>
        <v>1.4200000000000008E-2</v>
      </c>
      <c r="CJ264" s="350">
        <f>INDEX('NOx &amp; CO2'!$T$6:$W$10,MATCH($C264,'NOx &amp; CO2'!$R$6:$R$10,1),MATCH(CJ$245,'NOx &amp; CO2'!$T$5:$W$5,1))*CI264</f>
        <v>1.4200000000000008E-2</v>
      </c>
      <c r="CK264" s="350">
        <f>INDEX('NOx &amp; CO2'!$T$6:$W$10,MATCH($C264,'NOx &amp; CO2'!$R$6:$R$10,1),MATCH(CK$245,'NOx &amp; CO2'!$T$5:$W$5,1))*CJ264</f>
        <v>1.4200000000000008E-2</v>
      </c>
      <c r="CL264" s="350">
        <f>INDEX('NOx &amp; CO2'!$T$6:$W$10,MATCH($C264,'NOx &amp; CO2'!$R$6:$R$10,1),MATCH(CL$245,'NOx &amp; CO2'!$T$5:$W$5,1))*CK264</f>
        <v>1.4200000000000008E-2</v>
      </c>
      <c r="CM264" s="350">
        <f>INDEX('NOx &amp; CO2'!$T$6:$W$10,MATCH($C264,'NOx &amp; CO2'!$R$6:$R$10,1),MATCH(CM$245,'NOx &amp; CO2'!$T$5:$W$5,1))*CL264</f>
        <v>1.4200000000000008E-2</v>
      </c>
      <c r="CN264" s="350">
        <f>INDEX('NOx &amp; CO2'!$T$6:$W$10,MATCH($C264,'NOx &amp; CO2'!$R$6:$R$10,1),MATCH(CN$245,'NOx &amp; CO2'!$T$5:$W$5,1))*CM264</f>
        <v>1.4200000000000008E-2</v>
      </c>
      <c r="CO264" s="350">
        <f>INDEX('NOx &amp; CO2'!$T$6:$W$10,MATCH($C264,'NOx &amp; CO2'!$R$6:$R$10,1),MATCH(CO$245,'NOx &amp; CO2'!$T$5:$W$5,1))*CN264</f>
        <v>1.4200000000000008E-2</v>
      </c>
      <c r="CP264" s="350">
        <f>INDEX('NOx &amp; CO2'!$T$6:$W$10,MATCH($C264,'NOx &amp; CO2'!$R$6:$R$10,1),MATCH(CP$245,'NOx &amp; CO2'!$T$5:$W$5,1))*CO264</f>
        <v>1.4200000000000008E-2</v>
      </c>
      <c r="CQ264" s="350">
        <f>INDEX('NOx &amp; CO2'!$T$6:$W$10,MATCH($C264,'NOx &amp; CO2'!$R$6:$R$10,1),MATCH(CQ$245,'NOx &amp; CO2'!$T$5:$W$5,1))*CP264</f>
        <v>1.4200000000000008E-2</v>
      </c>
      <c r="CR264" s="350">
        <f>INDEX('NOx &amp; CO2'!$T$6:$W$10,MATCH($C264,'NOx &amp; CO2'!$R$6:$R$10,1),MATCH(CR$245,'NOx &amp; CO2'!$T$5:$W$5,1))*CQ264</f>
        <v>1.4200000000000008E-2</v>
      </c>
      <c r="CS264" s="350">
        <f>INDEX('NOx &amp; CO2'!$T$6:$W$10,MATCH($C264,'NOx &amp; CO2'!$R$6:$R$10,1),MATCH(CS$245,'NOx &amp; CO2'!$T$5:$W$5,1))*CR264</f>
        <v>1.4200000000000008E-2</v>
      </c>
    </row>
    <row r="265" spans="1:97" s="337" customFormat="1" x14ac:dyDescent="0.25">
      <c r="A265" s="337">
        <f t="shared" ref="A265:C265" si="385">A204</f>
        <v>0</v>
      </c>
      <c r="B265" s="337" t="str">
        <f t="shared" si="385"/>
        <v>0 0</v>
      </c>
      <c r="C265" s="344">
        <f t="shared" si="385"/>
        <v>0</v>
      </c>
      <c r="D265" s="567">
        <f>INDEX('NOx &amp; CO2'!$E$6:$I$10,MATCH($C265,'NOx &amp; CO2'!$C$6:$C$10,1),MATCH(D$245,'NOx &amp; CO2'!$E$5:$H$5,1))</f>
        <v>7.17E-2</v>
      </c>
      <c r="E265" s="567">
        <f>INDEX('NOx &amp; CO2'!$T$6:$W$10,MATCH($C265,'NOx &amp; CO2'!$R$6:$R$10,1),MATCH(E$245,'NOx &amp; CO2'!$T$5:$W$5,1))*D265</f>
        <v>6.8558723496039697E-2</v>
      </c>
      <c r="F265" s="567">
        <f>INDEX('NOx &amp; CO2'!$T$6:$W$10,MATCH($C265,'NOx &amp; CO2'!$R$6:$R$10,1),MATCH(F$245,'NOx &amp; CO2'!$T$5:$W$5,1))*E265</f>
        <v>6.5555070675124491E-2</v>
      </c>
      <c r="G265" s="567">
        <f>INDEX('NOx &amp; CO2'!$T$6:$W$10,MATCH($C265,'NOx &amp; CO2'!$R$6:$R$10,1),MATCH(G$245,'NOx &amp; CO2'!$T$5:$W$5,1))*F265</f>
        <v>6.2683012052708514E-2</v>
      </c>
      <c r="H265" s="567">
        <f>INDEX('NOx &amp; CO2'!$T$6:$W$10,MATCH($C265,'NOx &amp; CO2'!$R$6:$R$10,1),MATCH(H$245,'NOx &amp; CO2'!$T$5:$W$5,1))*G265</f>
        <v>5.9936782304331478E-2</v>
      </c>
      <c r="I265" s="567">
        <f>INDEX('NOx &amp; CO2'!$T$6:$W$10,MATCH($C265,'NOx &amp; CO2'!$R$6:$R$10,1),MATCH(I$245,'NOx &amp; CO2'!$T$5:$W$5,1))*H265</f>
        <v>5.7310868692398702E-2</v>
      </c>
      <c r="J265" s="567">
        <f>INDEX('NOx &amp; CO2'!$T$6:$W$10,MATCH($C265,'NOx &amp; CO2'!$R$6:$R$10,1),MATCH(J$245,'NOx &amp; CO2'!$T$5:$W$5,1))*I265</f>
        <v>5.4800000000000008E-2</v>
      </c>
      <c r="K265" s="567">
        <f>INDEX('NOx &amp; CO2'!$T$6:$W$10,MATCH($C265,'NOx &amp; CO2'!$R$6:$R$10,1),MATCH(K$245,'NOx &amp; CO2'!$T$5:$W$5,1))*J265</f>
        <v>5.268069525177068E-2</v>
      </c>
      <c r="L265" s="567">
        <f>INDEX('NOx &amp; CO2'!$T$6:$W$10,MATCH($C265,'NOx &amp; CO2'!$R$6:$R$10,1),MATCH(L$245,'NOx &amp; CO2'!$T$5:$W$5,1))*K265</f>
        <v>5.0643351317699516E-2</v>
      </c>
      <c r="M265" s="567">
        <f>INDEX('NOx &amp; CO2'!$T$6:$W$10,MATCH($C265,'NOx &amp; CO2'!$R$6:$R$10,1),MATCH(M$245,'NOx &amp; CO2'!$T$5:$W$5,1))*L265</f>
        <v>4.8684798490804503E-2</v>
      </c>
      <c r="N265" s="567">
        <f>INDEX('NOx &amp; CO2'!$T$6:$W$10,MATCH($C265,'NOx &amp; CO2'!$R$6:$R$10,1),MATCH(N$245,'NOx &amp; CO2'!$T$5:$W$5,1))*M265</f>
        <v>4.6801989647590088E-2</v>
      </c>
      <c r="O265" s="567">
        <f>INDEX('NOx &amp; CO2'!$T$6:$W$10,MATCH($C265,'NOx &amp; CO2'!$R$6:$R$10,1),MATCH(O$245,'NOx &amp; CO2'!$T$5:$W$5,1))*N265</f>
        <v>4.4991995507321518E-2</v>
      </c>
      <c r="P265" s="567">
        <f>INDEX('NOx &amp; CO2'!$T$6:$W$10,MATCH($C265,'NOx &amp; CO2'!$R$6:$R$10,1),MATCH(P$245,'NOx &amp; CO2'!$T$5:$W$5,1))*O265</f>
        <v>4.3252000074639418E-2</v>
      </c>
      <c r="Q265" s="567">
        <f>INDEX('NOx &amp; CO2'!$T$6:$W$10,MATCH($C265,'NOx &amp; CO2'!$R$6:$R$10,1),MATCH(Q$245,'NOx &amp; CO2'!$T$5:$W$5,1))*P265</f>
        <v>4.1579296258424117E-2</v>
      </c>
      <c r="R265" s="567">
        <f>INDEX('NOx &amp; CO2'!$T$6:$W$10,MATCH($C265,'NOx &amp; CO2'!$R$6:$R$10,1),MATCH(R$245,'NOx &amp; CO2'!$T$5:$W$5,1))*Q265</f>
        <v>3.9971281660093602E-2</v>
      </c>
      <c r="S265" s="567">
        <f>INDEX('NOx &amp; CO2'!$T$6:$W$10,MATCH($C265,'NOx &amp; CO2'!$R$6:$R$10,1),MATCH(S$245,'NOx &amp; CO2'!$T$5:$W$5,1))*R265</f>
        <v>3.8425454524782507E-2</v>
      </c>
      <c r="T265" s="567">
        <f>INDEX('NOx &amp; CO2'!$T$6:$W$10,MATCH($C265,'NOx &amp; CO2'!$R$6:$R$10,1),MATCH(T$245,'NOx &amp; CO2'!$T$5:$W$5,1))*S265</f>
        <v>3.6939409849102912E-2</v>
      </c>
      <c r="U265" s="567">
        <f>INDEX('NOx &amp; CO2'!$T$6:$W$10,MATCH($C265,'NOx &amp; CO2'!$R$6:$R$10,1),MATCH(U$245,'NOx &amp; CO2'!$T$5:$W$5,1))*T265</f>
        <v>3.5510835639431505E-2</v>
      </c>
      <c r="V265" s="567">
        <f>INDEX('NOx &amp; CO2'!$T$6:$W$10,MATCH($C265,'NOx &amp; CO2'!$R$6:$R$10,1),MATCH(V$245,'NOx &amp; CO2'!$T$5:$W$5,1))*U265</f>
        <v>3.4137509314901608E-2</v>
      </c>
      <c r="W265" s="567">
        <f>INDEX('NOx &amp; CO2'!$T$6:$W$10,MATCH($C265,'NOx &amp; CO2'!$R$6:$R$10,1),MATCH(W$245,'NOx &amp; CO2'!$T$5:$W$5,1))*V265</f>
        <v>3.2817294249503907E-2</v>
      </c>
      <c r="X265" s="567">
        <f>INDEX('NOx &amp; CO2'!$T$6:$W$10,MATCH($C265,'NOx &amp; CO2'!$R$6:$R$10,1),MATCH(X$245,'NOx &amp; CO2'!$T$5:$W$5,1))*W265</f>
        <v>3.1548136447916084E-2</v>
      </c>
      <c r="Y265" s="567">
        <f>INDEX('NOx &amp; CO2'!$T$6:$W$10,MATCH($C265,'NOx &amp; CO2'!$R$6:$R$10,1),MATCH(Y$245,'NOx &amp; CO2'!$T$5:$W$5,1))*X265</f>
        <v>3.0328061349889527E-2</v>
      </c>
      <c r="Z265" s="567">
        <f>INDEX('NOx &amp; CO2'!$T$6:$W$10,MATCH($C265,'NOx &amp; CO2'!$R$6:$R$10,1),MATCH(Z$245,'NOx &amp; CO2'!$T$5:$W$5,1))*Y265</f>
        <v>2.9155170758221438E-2</v>
      </c>
      <c r="AA265" s="567">
        <f>INDEX('NOx &amp; CO2'!$T$6:$W$10,MATCH($C265,'NOx &amp; CO2'!$R$6:$R$10,1),MATCH(AA$245,'NOx &amp; CO2'!$T$5:$W$5,1))*Z265</f>
        <v>2.8027639885532835E-2</v>
      </c>
      <c r="AB265" s="567">
        <f>INDEX('NOx &amp; CO2'!$T$6:$W$10,MATCH($C265,'NOx &amp; CO2'!$R$6:$R$10,1),MATCH(AB$245,'NOx &amp; CO2'!$T$5:$W$5,1))*AA265</f>
        <v>2.6943714515257809E-2</v>
      </c>
      <c r="AC265" s="567">
        <f>INDEX('NOx &amp; CO2'!$T$6:$W$10,MATCH($C265,'NOx &amp; CO2'!$R$6:$R$10,1),MATCH(AC$245,'NOx &amp; CO2'!$T$5:$W$5,1))*AB265</f>
        <v>2.5901708272427128E-2</v>
      </c>
      <c r="AD265" s="567">
        <f>INDEX('NOx &amp; CO2'!$T$6:$W$10,MATCH($C265,'NOx &amp; CO2'!$R$6:$R$10,1),MATCH(AD$245,'NOx &amp; CO2'!$T$5:$W$5,1))*AC265</f>
        <v>2.4900000000000019E-2</v>
      </c>
      <c r="AE265" s="567">
        <f>INDEX('NOx &amp; CO2'!$T$6:$W$10,MATCH($C265,'NOx &amp; CO2'!$R$6:$R$10,1),MATCH(AE$245,'NOx &amp; CO2'!$T$5:$W$5,1))*AD265</f>
        <v>2.4210502134589099E-2</v>
      </c>
      <c r="AF265" s="350">
        <f>INDEX('NOx &amp; CO2'!$T$6:$W$10,MATCH($C265,'NOx &amp; CO2'!$R$6:$R$10,1),MATCH(AF$245,'NOx &amp; CO2'!$T$5:$W$5,1))*AE265</f>
        <v>2.3540096932086061E-2</v>
      </c>
      <c r="AG265" s="350">
        <f>INDEX('NOx &amp; CO2'!$T$6:$W$10,MATCH($C265,'NOx &amp; CO2'!$R$6:$R$10,1),MATCH(AG$245,'NOx &amp; CO2'!$T$5:$W$5,1))*AF265</f>
        <v>2.2888255703723031E-2</v>
      </c>
      <c r="AH265" s="350">
        <f>INDEX('NOx &amp; CO2'!$T$6:$W$10,MATCH($C265,'NOx &amp; CO2'!$R$6:$R$10,1),MATCH(AH$245,'NOx &amp; CO2'!$T$5:$W$5,1))*AG265</f>
        <v>2.2254464400482215E-2</v>
      </c>
      <c r="AI265" s="350">
        <f>INDEX('NOx &amp; CO2'!$T$6:$W$10,MATCH($C265,'NOx &amp; CO2'!$R$6:$R$10,1),MATCH(AI$245,'NOx &amp; CO2'!$T$5:$W$5,1))*AH265</f>
        <v>2.1638223207711301E-2</v>
      </c>
      <c r="AJ265" s="350">
        <f>INDEX('NOx &amp; CO2'!$T$6:$W$10,MATCH($C265,'NOx &amp; CO2'!$R$6:$R$10,1),MATCH(AJ$245,'NOx &amp; CO2'!$T$5:$W$5,1))*AI265</f>
        <v>2.1039046150964236E-2</v>
      </c>
      <c r="AK265" s="350">
        <f>INDEX('NOx &amp; CO2'!$T$6:$W$10,MATCH($C265,'NOx &amp; CO2'!$R$6:$R$10,1),MATCH(AK$245,'NOx &amp; CO2'!$T$5:$W$5,1))*AJ265</f>
        <v>2.0456460712756541E-2</v>
      </c>
      <c r="AL265" s="350">
        <f>INDEX('NOx &amp; CO2'!$T$6:$W$10,MATCH($C265,'NOx &amp; CO2'!$R$6:$R$10,1),MATCH(AL$245,'NOx &amp; CO2'!$T$5:$W$5,1))*AK265</f>
        <v>1.9890007459932926E-2</v>
      </c>
      <c r="AM265" s="350">
        <f>INDEX('NOx &amp; CO2'!$T$6:$W$10,MATCH($C265,'NOx &amp; CO2'!$R$6:$R$10,1),MATCH(AM$245,'NOx &amp; CO2'!$T$5:$W$5,1))*AL265</f>
        <v>1.9339239681353367E-2</v>
      </c>
      <c r="AN265" s="350">
        <f>INDEX('NOx &amp; CO2'!$T$6:$W$10,MATCH($C265,'NOx &amp; CO2'!$R$6:$R$10,1),MATCH(AN$245,'NOx &amp; CO2'!$T$5:$W$5,1))*AM265</f>
        <v>1.8803723035611869E-2</v>
      </c>
      <c r="AO265" s="350">
        <f>INDEX('NOx &amp; CO2'!$T$6:$W$10,MATCH($C265,'NOx &amp; CO2'!$R$6:$R$10,1),MATCH(AO$245,'NOx &amp; CO2'!$T$5:$W$5,1))*AN265</f>
        <v>1.8283035208510164E-2</v>
      </c>
      <c r="AP265" s="350">
        <f>INDEX('NOx &amp; CO2'!$T$6:$W$10,MATCH($C265,'NOx &amp; CO2'!$R$6:$R$10,1),MATCH(AP$245,'NOx &amp; CO2'!$T$5:$W$5,1))*AO265</f>
        <v>1.777676558001617E-2</v>
      </c>
      <c r="AQ265" s="350">
        <f>INDEX('NOx &amp; CO2'!$T$6:$W$10,MATCH($C265,'NOx &amp; CO2'!$R$6:$R$10,1),MATCH(AQ$245,'NOx &amp; CO2'!$T$5:$W$5,1))*AP265</f>
        <v>1.7284514900444626E-2</v>
      </c>
      <c r="AR265" s="350">
        <f>INDEX('NOx &amp; CO2'!$T$6:$W$10,MATCH($C265,'NOx &amp; CO2'!$R$6:$R$10,1),MATCH(AR$245,'NOx &amp; CO2'!$T$5:$W$5,1))*AQ265</f>
        <v>1.6805894975604474E-2</v>
      </c>
      <c r="AS265" s="350">
        <f>INDEX('NOx &amp; CO2'!$T$6:$W$10,MATCH($C265,'NOx &amp; CO2'!$R$6:$R$10,1),MATCH(AS$245,'NOx &amp; CO2'!$T$5:$W$5,1))*AR265</f>
        <v>1.6340528360664741E-2</v>
      </c>
      <c r="AT265" s="350">
        <f>INDEX('NOx &amp; CO2'!$T$6:$W$10,MATCH($C265,'NOx &amp; CO2'!$R$6:$R$10,1),MATCH(AT$245,'NOx &amp; CO2'!$T$5:$W$5,1))*AS265</f>
        <v>1.5888048062497474E-2</v>
      </c>
      <c r="AU265" s="350">
        <f>INDEX('NOx &amp; CO2'!$T$6:$W$10,MATCH($C265,'NOx &amp; CO2'!$R$6:$R$10,1),MATCH(AU$245,'NOx &amp; CO2'!$T$5:$W$5,1))*AT265</f>
        <v>1.5448097250263013E-2</v>
      </c>
      <c r="AV265" s="350">
        <f>INDEX('NOx &amp; CO2'!$T$6:$W$10,MATCH($C265,'NOx &amp; CO2'!$R$6:$R$10,1),MATCH(AV$245,'NOx &amp; CO2'!$T$5:$W$5,1))*AU265</f>
        <v>1.5020328974009333E-2</v>
      </c>
      <c r="AW265" s="350">
        <f>INDEX('NOx &amp; CO2'!$T$6:$W$10,MATCH($C265,'NOx &amp; CO2'!$R$6:$R$10,1),MATCH(AW$245,'NOx &amp; CO2'!$T$5:$W$5,1))*AV265</f>
        <v>1.4604405891063581E-2</v>
      </c>
      <c r="AX265" s="350">
        <f>INDEX('NOx &amp; CO2'!$T$6:$W$10,MATCH($C265,'NOx &amp; CO2'!$R$6:$R$10,1),MATCH(AX$245,'NOx &amp; CO2'!$T$5:$W$5,1))*AW265</f>
        <v>1.4200000000000008E-2</v>
      </c>
      <c r="AY265" s="350">
        <f>INDEX('NOx &amp; CO2'!$T$6:$W$10,MATCH($C265,'NOx &amp; CO2'!$R$6:$R$10,1),MATCH(AY$245,'NOx &amp; CO2'!$T$5:$W$5,1))*AX265</f>
        <v>1.4200000000000008E-2</v>
      </c>
      <c r="AZ265" s="350">
        <f>INDEX('NOx &amp; CO2'!$T$6:$W$10,MATCH($C265,'NOx &amp; CO2'!$R$6:$R$10,1),MATCH(AZ$245,'NOx &amp; CO2'!$T$5:$W$5,1))*AY265</f>
        <v>1.4200000000000008E-2</v>
      </c>
      <c r="BA265" s="350">
        <f>INDEX('NOx &amp; CO2'!$T$6:$W$10,MATCH($C265,'NOx &amp; CO2'!$R$6:$R$10,1),MATCH(BA$245,'NOx &amp; CO2'!$T$5:$W$5,1))*AZ265</f>
        <v>1.4200000000000008E-2</v>
      </c>
      <c r="BB265" s="350">
        <f>INDEX('NOx &amp; CO2'!$T$6:$W$10,MATCH($C265,'NOx &amp; CO2'!$R$6:$R$10,1),MATCH(BB$245,'NOx &amp; CO2'!$T$5:$W$5,1))*BA265</f>
        <v>1.4200000000000008E-2</v>
      </c>
      <c r="BC265" s="350">
        <f>INDEX('NOx &amp; CO2'!$T$6:$W$10,MATCH($C265,'NOx &amp; CO2'!$R$6:$R$10,1),MATCH(BC$245,'NOx &amp; CO2'!$T$5:$W$5,1))*BB265</f>
        <v>1.4200000000000008E-2</v>
      </c>
      <c r="BD265" s="350">
        <f>INDEX('NOx &amp; CO2'!$T$6:$W$10,MATCH($C265,'NOx &amp; CO2'!$R$6:$R$10,1),MATCH(BD$245,'NOx &amp; CO2'!$T$5:$W$5,1))*BC265</f>
        <v>1.4200000000000008E-2</v>
      </c>
      <c r="BE265" s="350">
        <f>INDEX('NOx &amp; CO2'!$T$6:$W$10,MATCH($C265,'NOx &amp; CO2'!$R$6:$R$10,1),MATCH(BE$245,'NOx &amp; CO2'!$T$5:$W$5,1))*BD265</f>
        <v>1.4200000000000008E-2</v>
      </c>
      <c r="BF265" s="350">
        <f>INDEX('NOx &amp; CO2'!$T$6:$W$10,MATCH($C265,'NOx &amp; CO2'!$R$6:$R$10,1),MATCH(BF$245,'NOx &amp; CO2'!$T$5:$W$5,1))*BE265</f>
        <v>1.4200000000000008E-2</v>
      </c>
      <c r="BG265" s="350">
        <f>INDEX('NOx &amp; CO2'!$T$6:$W$10,MATCH($C265,'NOx &amp; CO2'!$R$6:$R$10,1),MATCH(BG$245,'NOx &amp; CO2'!$T$5:$W$5,1))*BF265</f>
        <v>1.4200000000000008E-2</v>
      </c>
      <c r="BH265" s="350">
        <f>INDEX('NOx &amp; CO2'!$T$6:$W$10,MATCH($C265,'NOx &amp; CO2'!$R$6:$R$10,1),MATCH(BH$245,'NOx &amp; CO2'!$T$5:$W$5,1))*BG265</f>
        <v>1.4200000000000008E-2</v>
      </c>
      <c r="BI265" s="350">
        <f>INDEX('NOx &amp; CO2'!$T$6:$W$10,MATCH($C265,'NOx &amp; CO2'!$R$6:$R$10,1),MATCH(BI$245,'NOx &amp; CO2'!$T$5:$W$5,1))*BH265</f>
        <v>1.4200000000000008E-2</v>
      </c>
      <c r="BJ265" s="350">
        <f>INDEX('NOx &amp; CO2'!$T$6:$W$10,MATCH($C265,'NOx &amp; CO2'!$R$6:$R$10,1),MATCH(BJ$245,'NOx &amp; CO2'!$T$5:$W$5,1))*BI265</f>
        <v>1.4200000000000008E-2</v>
      </c>
      <c r="BK265" s="350">
        <f>INDEX('NOx &amp; CO2'!$T$6:$W$10,MATCH($C265,'NOx &amp; CO2'!$R$6:$R$10,1),MATCH(BK$245,'NOx &amp; CO2'!$T$5:$W$5,1))*BJ265</f>
        <v>1.4200000000000008E-2</v>
      </c>
      <c r="BL265" s="350">
        <f>INDEX('NOx &amp; CO2'!$T$6:$W$10,MATCH($C265,'NOx &amp; CO2'!$R$6:$R$10,1),MATCH(BL$245,'NOx &amp; CO2'!$T$5:$W$5,1))*BK265</f>
        <v>1.4200000000000008E-2</v>
      </c>
      <c r="BM265" s="350">
        <f>INDEX('NOx &amp; CO2'!$T$6:$W$10,MATCH($C265,'NOx &amp; CO2'!$R$6:$R$10,1),MATCH(BM$245,'NOx &amp; CO2'!$T$5:$W$5,1))*BL265</f>
        <v>1.4200000000000008E-2</v>
      </c>
      <c r="BN265" s="350">
        <f>INDEX('NOx &amp; CO2'!$T$6:$W$10,MATCH($C265,'NOx &amp; CO2'!$R$6:$R$10,1),MATCH(BN$245,'NOx &amp; CO2'!$T$5:$W$5,1))*BM265</f>
        <v>1.4200000000000008E-2</v>
      </c>
      <c r="BO265" s="350">
        <f>INDEX('NOx &amp; CO2'!$T$6:$W$10,MATCH($C265,'NOx &amp; CO2'!$R$6:$R$10,1),MATCH(BO$245,'NOx &amp; CO2'!$T$5:$W$5,1))*BN265</f>
        <v>1.4200000000000008E-2</v>
      </c>
      <c r="BP265" s="350">
        <f>INDEX('NOx &amp; CO2'!$T$6:$W$10,MATCH($C265,'NOx &amp; CO2'!$R$6:$R$10,1),MATCH(BP$245,'NOx &amp; CO2'!$T$5:$W$5,1))*BO265</f>
        <v>1.4200000000000008E-2</v>
      </c>
      <c r="BQ265" s="350">
        <f>INDEX('NOx &amp; CO2'!$T$6:$W$10,MATCH($C265,'NOx &amp; CO2'!$R$6:$R$10,1),MATCH(BQ$245,'NOx &amp; CO2'!$T$5:$W$5,1))*BP265</f>
        <v>1.4200000000000008E-2</v>
      </c>
      <c r="BR265" s="350">
        <f>INDEX('NOx &amp; CO2'!$T$6:$W$10,MATCH($C265,'NOx &amp; CO2'!$R$6:$R$10,1),MATCH(BR$245,'NOx &amp; CO2'!$T$5:$W$5,1))*BQ265</f>
        <v>1.4200000000000008E-2</v>
      </c>
      <c r="BS265" s="350">
        <f>INDEX('NOx &amp; CO2'!$T$6:$W$10,MATCH($C265,'NOx &amp; CO2'!$R$6:$R$10,1),MATCH(BS$245,'NOx &amp; CO2'!$T$5:$W$5,1))*BR265</f>
        <v>1.4200000000000008E-2</v>
      </c>
      <c r="BT265" s="350">
        <f>INDEX('NOx &amp; CO2'!$T$6:$W$10,MATCH($C265,'NOx &amp; CO2'!$R$6:$R$10,1),MATCH(BT$245,'NOx &amp; CO2'!$T$5:$W$5,1))*BS265</f>
        <v>1.4200000000000008E-2</v>
      </c>
      <c r="BU265" s="350">
        <f>INDEX('NOx &amp; CO2'!$T$6:$W$10,MATCH($C265,'NOx &amp; CO2'!$R$6:$R$10,1),MATCH(BU$245,'NOx &amp; CO2'!$T$5:$W$5,1))*BT265</f>
        <v>1.4200000000000008E-2</v>
      </c>
      <c r="BV265" s="350">
        <f>INDEX('NOx &amp; CO2'!$T$6:$W$10,MATCH($C265,'NOx &amp; CO2'!$R$6:$R$10,1),MATCH(BV$245,'NOx &amp; CO2'!$T$5:$W$5,1))*BU265</f>
        <v>1.4200000000000008E-2</v>
      </c>
      <c r="BW265" s="350">
        <f>INDEX('NOx &amp; CO2'!$T$6:$W$10,MATCH($C265,'NOx &amp; CO2'!$R$6:$R$10,1),MATCH(BW$245,'NOx &amp; CO2'!$T$5:$W$5,1))*BV265</f>
        <v>1.4200000000000008E-2</v>
      </c>
      <c r="BX265" s="350">
        <f>INDEX('NOx &amp; CO2'!$T$6:$W$10,MATCH($C265,'NOx &amp; CO2'!$R$6:$R$10,1),MATCH(BX$245,'NOx &amp; CO2'!$T$5:$W$5,1))*BW265</f>
        <v>1.4200000000000008E-2</v>
      </c>
      <c r="BY265" s="350">
        <f>INDEX('NOx &amp; CO2'!$T$6:$W$10,MATCH($C265,'NOx &amp; CO2'!$R$6:$R$10,1),MATCH(BY$245,'NOx &amp; CO2'!$T$5:$W$5,1))*BX265</f>
        <v>1.4200000000000008E-2</v>
      </c>
      <c r="BZ265" s="350">
        <f>INDEX('NOx &amp; CO2'!$T$6:$W$10,MATCH($C265,'NOx &amp; CO2'!$R$6:$R$10,1),MATCH(BZ$245,'NOx &amp; CO2'!$T$5:$W$5,1))*BY265</f>
        <v>1.4200000000000008E-2</v>
      </c>
      <c r="CA265" s="350">
        <f>INDEX('NOx &amp; CO2'!$T$6:$W$10,MATCH($C265,'NOx &amp; CO2'!$R$6:$R$10,1),MATCH(CA$245,'NOx &amp; CO2'!$T$5:$W$5,1))*BZ265</f>
        <v>1.4200000000000008E-2</v>
      </c>
      <c r="CB265" s="350">
        <f>INDEX('NOx &amp; CO2'!$T$6:$W$10,MATCH($C265,'NOx &amp; CO2'!$R$6:$R$10,1),MATCH(CB$245,'NOx &amp; CO2'!$T$5:$W$5,1))*CA265</f>
        <v>1.4200000000000008E-2</v>
      </c>
      <c r="CC265" s="350">
        <f>INDEX('NOx &amp; CO2'!$T$6:$W$10,MATCH($C265,'NOx &amp; CO2'!$R$6:$R$10,1),MATCH(CC$245,'NOx &amp; CO2'!$T$5:$W$5,1))*CB265</f>
        <v>1.4200000000000008E-2</v>
      </c>
      <c r="CD265" s="350">
        <f>INDEX('NOx &amp; CO2'!$T$6:$W$10,MATCH($C265,'NOx &amp; CO2'!$R$6:$R$10,1),MATCH(CD$245,'NOx &amp; CO2'!$T$5:$W$5,1))*CC265</f>
        <v>1.4200000000000008E-2</v>
      </c>
      <c r="CE265" s="350">
        <f>INDEX('NOx &amp; CO2'!$T$6:$W$10,MATCH($C265,'NOx &amp; CO2'!$R$6:$R$10,1),MATCH(CE$245,'NOx &amp; CO2'!$T$5:$W$5,1))*CD265</f>
        <v>1.4200000000000008E-2</v>
      </c>
      <c r="CF265" s="350">
        <f>INDEX('NOx &amp; CO2'!$T$6:$W$10,MATCH($C265,'NOx &amp; CO2'!$R$6:$R$10,1),MATCH(CF$245,'NOx &amp; CO2'!$T$5:$W$5,1))*CE265</f>
        <v>1.4200000000000008E-2</v>
      </c>
      <c r="CG265" s="350">
        <f>INDEX('NOx &amp; CO2'!$T$6:$W$10,MATCH($C265,'NOx &amp; CO2'!$R$6:$R$10,1),MATCH(CG$245,'NOx &amp; CO2'!$T$5:$W$5,1))*CF265</f>
        <v>1.4200000000000008E-2</v>
      </c>
      <c r="CH265" s="350">
        <f>INDEX('NOx &amp; CO2'!$T$6:$W$10,MATCH($C265,'NOx &amp; CO2'!$R$6:$R$10,1),MATCH(CH$245,'NOx &amp; CO2'!$T$5:$W$5,1))*CG265</f>
        <v>1.4200000000000008E-2</v>
      </c>
      <c r="CI265" s="350">
        <f>INDEX('NOx &amp; CO2'!$T$6:$W$10,MATCH($C265,'NOx &amp; CO2'!$R$6:$R$10,1),MATCH(CI$245,'NOx &amp; CO2'!$T$5:$W$5,1))*CH265</f>
        <v>1.4200000000000008E-2</v>
      </c>
      <c r="CJ265" s="350">
        <f>INDEX('NOx &amp; CO2'!$T$6:$W$10,MATCH($C265,'NOx &amp; CO2'!$R$6:$R$10,1),MATCH(CJ$245,'NOx &amp; CO2'!$T$5:$W$5,1))*CI265</f>
        <v>1.4200000000000008E-2</v>
      </c>
      <c r="CK265" s="350">
        <f>INDEX('NOx &amp; CO2'!$T$6:$W$10,MATCH($C265,'NOx &amp; CO2'!$R$6:$R$10,1),MATCH(CK$245,'NOx &amp; CO2'!$T$5:$W$5,1))*CJ265</f>
        <v>1.4200000000000008E-2</v>
      </c>
      <c r="CL265" s="350">
        <f>INDEX('NOx &amp; CO2'!$T$6:$W$10,MATCH($C265,'NOx &amp; CO2'!$R$6:$R$10,1),MATCH(CL$245,'NOx &amp; CO2'!$T$5:$W$5,1))*CK265</f>
        <v>1.4200000000000008E-2</v>
      </c>
      <c r="CM265" s="350">
        <f>INDEX('NOx &amp; CO2'!$T$6:$W$10,MATCH($C265,'NOx &amp; CO2'!$R$6:$R$10,1),MATCH(CM$245,'NOx &amp; CO2'!$T$5:$W$5,1))*CL265</f>
        <v>1.4200000000000008E-2</v>
      </c>
      <c r="CN265" s="350">
        <f>INDEX('NOx &amp; CO2'!$T$6:$W$10,MATCH($C265,'NOx &amp; CO2'!$R$6:$R$10,1),MATCH(CN$245,'NOx &amp; CO2'!$T$5:$W$5,1))*CM265</f>
        <v>1.4200000000000008E-2</v>
      </c>
      <c r="CO265" s="350">
        <f>INDEX('NOx &amp; CO2'!$T$6:$W$10,MATCH($C265,'NOx &amp; CO2'!$R$6:$R$10,1),MATCH(CO$245,'NOx &amp; CO2'!$T$5:$W$5,1))*CN265</f>
        <v>1.4200000000000008E-2</v>
      </c>
      <c r="CP265" s="350">
        <f>INDEX('NOx &amp; CO2'!$T$6:$W$10,MATCH($C265,'NOx &amp; CO2'!$R$6:$R$10,1),MATCH(CP$245,'NOx &amp; CO2'!$T$5:$W$5,1))*CO265</f>
        <v>1.4200000000000008E-2</v>
      </c>
      <c r="CQ265" s="350">
        <f>INDEX('NOx &amp; CO2'!$T$6:$W$10,MATCH($C265,'NOx &amp; CO2'!$R$6:$R$10,1),MATCH(CQ$245,'NOx &amp; CO2'!$T$5:$W$5,1))*CP265</f>
        <v>1.4200000000000008E-2</v>
      </c>
      <c r="CR265" s="350">
        <f>INDEX('NOx &amp; CO2'!$T$6:$W$10,MATCH($C265,'NOx &amp; CO2'!$R$6:$R$10,1),MATCH(CR$245,'NOx &amp; CO2'!$T$5:$W$5,1))*CQ265</f>
        <v>1.4200000000000008E-2</v>
      </c>
      <c r="CS265" s="350">
        <f>INDEX('NOx &amp; CO2'!$T$6:$W$10,MATCH($C265,'NOx &amp; CO2'!$R$6:$R$10,1),MATCH(CS$245,'NOx &amp; CO2'!$T$5:$W$5,1))*CR265</f>
        <v>1.4200000000000008E-2</v>
      </c>
    </row>
    <row r="266" spans="1:97" s="337" customFormat="1" x14ac:dyDescent="0.25">
      <c r="A266" s="337">
        <f t="shared" ref="A266:C266" si="386">A205</f>
        <v>0</v>
      </c>
      <c r="B266" s="337" t="str">
        <f t="shared" si="386"/>
        <v>0 0</v>
      </c>
      <c r="C266" s="344">
        <f t="shared" si="386"/>
        <v>0</v>
      </c>
      <c r="D266" s="567">
        <f>INDEX('NOx &amp; CO2'!$E$6:$I$10,MATCH($C266,'NOx &amp; CO2'!$C$6:$C$10,1),MATCH(D$245,'NOx &amp; CO2'!$E$5:$H$5,1))</f>
        <v>7.17E-2</v>
      </c>
      <c r="E266" s="567">
        <f>INDEX('NOx &amp; CO2'!$T$6:$W$10,MATCH($C266,'NOx &amp; CO2'!$R$6:$R$10,1),MATCH(E$245,'NOx &amp; CO2'!$T$5:$W$5,1))*D266</f>
        <v>6.8558723496039697E-2</v>
      </c>
      <c r="F266" s="567">
        <f>INDEX('NOx &amp; CO2'!$T$6:$W$10,MATCH($C266,'NOx &amp; CO2'!$R$6:$R$10,1),MATCH(F$245,'NOx &amp; CO2'!$T$5:$W$5,1))*E266</f>
        <v>6.5555070675124491E-2</v>
      </c>
      <c r="G266" s="567">
        <f>INDEX('NOx &amp; CO2'!$T$6:$W$10,MATCH($C266,'NOx &amp; CO2'!$R$6:$R$10,1),MATCH(G$245,'NOx &amp; CO2'!$T$5:$W$5,1))*F266</f>
        <v>6.2683012052708514E-2</v>
      </c>
      <c r="H266" s="567">
        <f>INDEX('NOx &amp; CO2'!$T$6:$W$10,MATCH($C266,'NOx &amp; CO2'!$R$6:$R$10,1),MATCH(H$245,'NOx &amp; CO2'!$T$5:$W$5,1))*G266</f>
        <v>5.9936782304331478E-2</v>
      </c>
      <c r="I266" s="567">
        <f>INDEX('NOx &amp; CO2'!$T$6:$W$10,MATCH($C266,'NOx &amp; CO2'!$R$6:$R$10,1),MATCH(I$245,'NOx &amp; CO2'!$T$5:$W$5,1))*H266</f>
        <v>5.7310868692398702E-2</v>
      </c>
      <c r="J266" s="567">
        <f>INDEX('NOx &amp; CO2'!$T$6:$W$10,MATCH($C266,'NOx &amp; CO2'!$R$6:$R$10,1),MATCH(J$245,'NOx &amp; CO2'!$T$5:$W$5,1))*I266</f>
        <v>5.4800000000000008E-2</v>
      </c>
      <c r="K266" s="567">
        <f>INDEX('NOx &amp; CO2'!$T$6:$W$10,MATCH($C266,'NOx &amp; CO2'!$R$6:$R$10,1),MATCH(K$245,'NOx &amp; CO2'!$T$5:$W$5,1))*J266</f>
        <v>5.268069525177068E-2</v>
      </c>
      <c r="L266" s="567">
        <f>INDEX('NOx &amp; CO2'!$T$6:$W$10,MATCH($C266,'NOx &amp; CO2'!$R$6:$R$10,1),MATCH(L$245,'NOx &amp; CO2'!$T$5:$W$5,1))*K266</f>
        <v>5.0643351317699516E-2</v>
      </c>
      <c r="M266" s="567">
        <f>INDEX('NOx &amp; CO2'!$T$6:$W$10,MATCH($C266,'NOx &amp; CO2'!$R$6:$R$10,1),MATCH(M$245,'NOx &amp; CO2'!$T$5:$W$5,1))*L266</f>
        <v>4.8684798490804503E-2</v>
      </c>
      <c r="N266" s="567">
        <f>INDEX('NOx &amp; CO2'!$T$6:$W$10,MATCH($C266,'NOx &amp; CO2'!$R$6:$R$10,1),MATCH(N$245,'NOx &amp; CO2'!$T$5:$W$5,1))*M266</f>
        <v>4.6801989647590088E-2</v>
      </c>
      <c r="O266" s="567">
        <f>INDEX('NOx &amp; CO2'!$T$6:$W$10,MATCH($C266,'NOx &amp; CO2'!$R$6:$R$10,1),MATCH(O$245,'NOx &amp; CO2'!$T$5:$W$5,1))*N266</f>
        <v>4.4991995507321518E-2</v>
      </c>
      <c r="P266" s="567">
        <f>INDEX('NOx &amp; CO2'!$T$6:$W$10,MATCH($C266,'NOx &amp; CO2'!$R$6:$R$10,1),MATCH(P$245,'NOx &amp; CO2'!$T$5:$W$5,1))*O266</f>
        <v>4.3252000074639418E-2</v>
      </c>
      <c r="Q266" s="567">
        <f>INDEX('NOx &amp; CO2'!$T$6:$W$10,MATCH($C266,'NOx &amp; CO2'!$R$6:$R$10,1),MATCH(Q$245,'NOx &amp; CO2'!$T$5:$W$5,1))*P266</f>
        <v>4.1579296258424117E-2</v>
      </c>
      <c r="R266" s="567">
        <f>INDEX('NOx &amp; CO2'!$T$6:$W$10,MATCH($C266,'NOx &amp; CO2'!$R$6:$R$10,1),MATCH(R$245,'NOx &amp; CO2'!$T$5:$W$5,1))*Q266</f>
        <v>3.9971281660093602E-2</v>
      </c>
      <c r="S266" s="567">
        <f>INDEX('NOx &amp; CO2'!$T$6:$W$10,MATCH($C266,'NOx &amp; CO2'!$R$6:$R$10,1),MATCH(S$245,'NOx &amp; CO2'!$T$5:$W$5,1))*R266</f>
        <v>3.8425454524782507E-2</v>
      </c>
      <c r="T266" s="567">
        <f>INDEX('NOx &amp; CO2'!$T$6:$W$10,MATCH($C266,'NOx &amp; CO2'!$R$6:$R$10,1),MATCH(T$245,'NOx &amp; CO2'!$T$5:$W$5,1))*S266</f>
        <v>3.6939409849102912E-2</v>
      </c>
      <c r="U266" s="567">
        <f>INDEX('NOx &amp; CO2'!$T$6:$W$10,MATCH($C266,'NOx &amp; CO2'!$R$6:$R$10,1),MATCH(U$245,'NOx &amp; CO2'!$T$5:$W$5,1))*T266</f>
        <v>3.5510835639431505E-2</v>
      </c>
      <c r="V266" s="567">
        <f>INDEX('NOx &amp; CO2'!$T$6:$W$10,MATCH($C266,'NOx &amp; CO2'!$R$6:$R$10,1),MATCH(V$245,'NOx &amp; CO2'!$T$5:$W$5,1))*U266</f>
        <v>3.4137509314901608E-2</v>
      </c>
      <c r="W266" s="567">
        <f>INDEX('NOx &amp; CO2'!$T$6:$W$10,MATCH($C266,'NOx &amp; CO2'!$R$6:$R$10,1),MATCH(W$245,'NOx &amp; CO2'!$T$5:$W$5,1))*V266</f>
        <v>3.2817294249503907E-2</v>
      </c>
      <c r="X266" s="567">
        <f>INDEX('NOx &amp; CO2'!$T$6:$W$10,MATCH($C266,'NOx &amp; CO2'!$R$6:$R$10,1),MATCH(X$245,'NOx &amp; CO2'!$T$5:$W$5,1))*W266</f>
        <v>3.1548136447916084E-2</v>
      </c>
      <c r="Y266" s="567">
        <f>INDEX('NOx &amp; CO2'!$T$6:$W$10,MATCH($C266,'NOx &amp; CO2'!$R$6:$R$10,1),MATCH(Y$245,'NOx &amp; CO2'!$T$5:$W$5,1))*X266</f>
        <v>3.0328061349889527E-2</v>
      </c>
      <c r="Z266" s="567">
        <f>INDEX('NOx &amp; CO2'!$T$6:$W$10,MATCH($C266,'NOx &amp; CO2'!$R$6:$R$10,1),MATCH(Z$245,'NOx &amp; CO2'!$T$5:$W$5,1))*Y266</f>
        <v>2.9155170758221438E-2</v>
      </c>
      <c r="AA266" s="567">
        <f>INDEX('NOx &amp; CO2'!$T$6:$W$10,MATCH($C266,'NOx &amp; CO2'!$R$6:$R$10,1),MATCH(AA$245,'NOx &amp; CO2'!$T$5:$W$5,1))*Z266</f>
        <v>2.8027639885532835E-2</v>
      </c>
      <c r="AB266" s="567">
        <f>INDEX('NOx &amp; CO2'!$T$6:$W$10,MATCH($C266,'NOx &amp; CO2'!$R$6:$R$10,1),MATCH(AB$245,'NOx &amp; CO2'!$T$5:$W$5,1))*AA266</f>
        <v>2.6943714515257809E-2</v>
      </c>
      <c r="AC266" s="567">
        <f>INDEX('NOx &amp; CO2'!$T$6:$W$10,MATCH($C266,'NOx &amp; CO2'!$R$6:$R$10,1),MATCH(AC$245,'NOx &amp; CO2'!$T$5:$W$5,1))*AB266</f>
        <v>2.5901708272427128E-2</v>
      </c>
      <c r="AD266" s="567">
        <f>INDEX('NOx &amp; CO2'!$T$6:$W$10,MATCH($C266,'NOx &amp; CO2'!$R$6:$R$10,1),MATCH(AD$245,'NOx &amp; CO2'!$T$5:$W$5,1))*AC266</f>
        <v>2.4900000000000019E-2</v>
      </c>
      <c r="AE266" s="567">
        <f>INDEX('NOx &amp; CO2'!$T$6:$W$10,MATCH($C266,'NOx &amp; CO2'!$R$6:$R$10,1),MATCH(AE$245,'NOx &amp; CO2'!$T$5:$W$5,1))*AD266</f>
        <v>2.4210502134589099E-2</v>
      </c>
      <c r="AF266" s="350">
        <f>INDEX('NOx &amp; CO2'!$T$6:$W$10,MATCH($C266,'NOx &amp; CO2'!$R$6:$R$10,1),MATCH(AF$245,'NOx &amp; CO2'!$T$5:$W$5,1))*AE266</f>
        <v>2.3540096932086061E-2</v>
      </c>
      <c r="AG266" s="350">
        <f>INDEX('NOx &amp; CO2'!$T$6:$W$10,MATCH($C266,'NOx &amp; CO2'!$R$6:$R$10,1),MATCH(AG$245,'NOx &amp; CO2'!$T$5:$W$5,1))*AF266</f>
        <v>2.2888255703723031E-2</v>
      </c>
      <c r="AH266" s="350">
        <f>INDEX('NOx &amp; CO2'!$T$6:$W$10,MATCH($C266,'NOx &amp; CO2'!$R$6:$R$10,1),MATCH(AH$245,'NOx &amp; CO2'!$T$5:$W$5,1))*AG266</f>
        <v>2.2254464400482215E-2</v>
      </c>
      <c r="AI266" s="350">
        <f>INDEX('NOx &amp; CO2'!$T$6:$W$10,MATCH($C266,'NOx &amp; CO2'!$R$6:$R$10,1),MATCH(AI$245,'NOx &amp; CO2'!$T$5:$W$5,1))*AH266</f>
        <v>2.1638223207711301E-2</v>
      </c>
      <c r="AJ266" s="350">
        <f>INDEX('NOx &amp; CO2'!$T$6:$W$10,MATCH($C266,'NOx &amp; CO2'!$R$6:$R$10,1),MATCH(AJ$245,'NOx &amp; CO2'!$T$5:$W$5,1))*AI266</f>
        <v>2.1039046150964236E-2</v>
      </c>
      <c r="AK266" s="350">
        <f>INDEX('NOx &amp; CO2'!$T$6:$W$10,MATCH($C266,'NOx &amp; CO2'!$R$6:$R$10,1),MATCH(AK$245,'NOx &amp; CO2'!$T$5:$W$5,1))*AJ266</f>
        <v>2.0456460712756541E-2</v>
      </c>
      <c r="AL266" s="350">
        <f>INDEX('NOx &amp; CO2'!$T$6:$W$10,MATCH($C266,'NOx &amp; CO2'!$R$6:$R$10,1),MATCH(AL$245,'NOx &amp; CO2'!$T$5:$W$5,1))*AK266</f>
        <v>1.9890007459932926E-2</v>
      </c>
      <c r="AM266" s="350">
        <f>INDEX('NOx &amp; CO2'!$T$6:$W$10,MATCH($C266,'NOx &amp; CO2'!$R$6:$R$10,1),MATCH(AM$245,'NOx &amp; CO2'!$T$5:$W$5,1))*AL266</f>
        <v>1.9339239681353367E-2</v>
      </c>
      <c r="AN266" s="350">
        <f>INDEX('NOx &amp; CO2'!$T$6:$W$10,MATCH($C266,'NOx &amp; CO2'!$R$6:$R$10,1),MATCH(AN$245,'NOx &amp; CO2'!$T$5:$W$5,1))*AM266</f>
        <v>1.8803723035611869E-2</v>
      </c>
      <c r="AO266" s="350">
        <f>INDEX('NOx &amp; CO2'!$T$6:$W$10,MATCH($C266,'NOx &amp; CO2'!$R$6:$R$10,1),MATCH(AO$245,'NOx &amp; CO2'!$T$5:$W$5,1))*AN266</f>
        <v>1.8283035208510164E-2</v>
      </c>
      <c r="AP266" s="350">
        <f>INDEX('NOx &amp; CO2'!$T$6:$W$10,MATCH($C266,'NOx &amp; CO2'!$R$6:$R$10,1),MATCH(AP$245,'NOx &amp; CO2'!$T$5:$W$5,1))*AO266</f>
        <v>1.777676558001617E-2</v>
      </c>
      <c r="AQ266" s="350">
        <f>INDEX('NOx &amp; CO2'!$T$6:$W$10,MATCH($C266,'NOx &amp; CO2'!$R$6:$R$10,1),MATCH(AQ$245,'NOx &amp; CO2'!$T$5:$W$5,1))*AP266</f>
        <v>1.7284514900444626E-2</v>
      </c>
      <c r="AR266" s="350">
        <f>INDEX('NOx &amp; CO2'!$T$6:$W$10,MATCH($C266,'NOx &amp; CO2'!$R$6:$R$10,1),MATCH(AR$245,'NOx &amp; CO2'!$T$5:$W$5,1))*AQ266</f>
        <v>1.6805894975604474E-2</v>
      </c>
      <c r="AS266" s="350">
        <f>INDEX('NOx &amp; CO2'!$T$6:$W$10,MATCH($C266,'NOx &amp; CO2'!$R$6:$R$10,1),MATCH(AS$245,'NOx &amp; CO2'!$T$5:$W$5,1))*AR266</f>
        <v>1.6340528360664741E-2</v>
      </c>
      <c r="AT266" s="350">
        <f>INDEX('NOx &amp; CO2'!$T$6:$W$10,MATCH($C266,'NOx &amp; CO2'!$R$6:$R$10,1),MATCH(AT$245,'NOx &amp; CO2'!$T$5:$W$5,1))*AS266</f>
        <v>1.5888048062497474E-2</v>
      </c>
      <c r="AU266" s="350">
        <f>INDEX('NOx &amp; CO2'!$T$6:$W$10,MATCH($C266,'NOx &amp; CO2'!$R$6:$R$10,1),MATCH(AU$245,'NOx &amp; CO2'!$T$5:$W$5,1))*AT266</f>
        <v>1.5448097250263013E-2</v>
      </c>
      <c r="AV266" s="350">
        <f>INDEX('NOx &amp; CO2'!$T$6:$W$10,MATCH($C266,'NOx &amp; CO2'!$R$6:$R$10,1),MATCH(AV$245,'NOx &amp; CO2'!$T$5:$W$5,1))*AU266</f>
        <v>1.5020328974009333E-2</v>
      </c>
      <c r="AW266" s="350">
        <f>INDEX('NOx &amp; CO2'!$T$6:$W$10,MATCH($C266,'NOx &amp; CO2'!$R$6:$R$10,1),MATCH(AW$245,'NOx &amp; CO2'!$T$5:$W$5,1))*AV266</f>
        <v>1.4604405891063581E-2</v>
      </c>
      <c r="AX266" s="350">
        <f>INDEX('NOx &amp; CO2'!$T$6:$W$10,MATCH($C266,'NOx &amp; CO2'!$R$6:$R$10,1),MATCH(AX$245,'NOx &amp; CO2'!$T$5:$W$5,1))*AW266</f>
        <v>1.4200000000000008E-2</v>
      </c>
      <c r="AY266" s="350">
        <f>INDEX('NOx &amp; CO2'!$T$6:$W$10,MATCH($C266,'NOx &amp; CO2'!$R$6:$R$10,1),MATCH(AY$245,'NOx &amp; CO2'!$T$5:$W$5,1))*AX266</f>
        <v>1.4200000000000008E-2</v>
      </c>
      <c r="AZ266" s="350">
        <f>INDEX('NOx &amp; CO2'!$T$6:$W$10,MATCH($C266,'NOx &amp; CO2'!$R$6:$R$10,1),MATCH(AZ$245,'NOx &amp; CO2'!$T$5:$W$5,1))*AY266</f>
        <v>1.4200000000000008E-2</v>
      </c>
      <c r="BA266" s="350">
        <f>INDEX('NOx &amp; CO2'!$T$6:$W$10,MATCH($C266,'NOx &amp; CO2'!$R$6:$R$10,1),MATCH(BA$245,'NOx &amp; CO2'!$T$5:$W$5,1))*AZ266</f>
        <v>1.4200000000000008E-2</v>
      </c>
      <c r="BB266" s="350">
        <f>INDEX('NOx &amp; CO2'!$T$6:$W$10,MATCH($C266,'NOx &amp; CO2'!$R$6:$R$10,1),MATCH(BB$245,'NOx &amp; CO2'!$T$5:$W$5,1))*BA266</f>
        <v>1.4200000000000008E-2</v>
      </c>
      <c r="BC266" s="350">
        <f>INDEX('NOx &amp; CO2'!$T$6:$W$10,MATCH($C266,'NOx &amp; CO2'!$R$6:$R$10,1),MATCH(BC$245,'NOx &amp; CO2'!$T$5:$W$5,1))*BB266</f>
        <v>1.4200000000000008E-2</v>
      </c>
      <c r="BD266" s="350">
        <f>INDEX('NOx &amp; CO2'!$T$6:$W$10,MATCH($C266,'NOx &amp; CO2'!$R$6:$R$10,1),MATCH(BD$245,'NOx &amp; CO2'!$T$5:$W$5,1))*BC266</f>
        <v>1.4200000000000008E-2</v>
      </c>
      <c r="BE266" s="350">
        <f>INDEX('NOx &amp; CO2'!$T$6:$W$10,MATCH($C266,'NOx &amp; CO2'!$R$6:$R$10,1),MATCH(BE$245,'NOx &amp; CO2'!$T$5:$W$5,1))*BD266</f>
        <v>1.4200000000000008E-2</v>
      </c>
      <c r="BF266" s="350">
        <f>INDEX('NOx &amp; CO2'!$T$6:$W$10,MATCH($C266,'NOx &amp; CO2'!$R$6:$R$10,1),MATCH(BF$245,'NOx &amp; CO2'!$T$5:$W$5,1))*BE266</f>
        <v>1.4200000000000008E-2</v>
      </c>
      <c r="BG266" s="350">
        <f>INDEX('NOx &amp; CO2'!$T$6:$W$10,MATCH($C266,'NOx &amp; CO2'!$R$6:$R$10,1),MATCH(BG$245,'NOx &amp; CO2'!$T$5:$W$5,1))*BF266</f>
        <v>1.4200000000000008E-2</v>
      </c>
      <c r="BH266" s="350">
        <f>INDEX('NOx &amp; CO2'!$T$6:$W$10,MATCH($C266,'NOx &amp; CO2'!$R$6:$R$10,1),MATCH(BH$245,'NOx &amp; CO2'!$T$5:$W$5,1))*BG266</f>
        <v>1.4200000000000008E-2</v>
      </c>
      <c r="BI266" s="350">
        <f>INDEX('NOx &amp; CO2'!$T$6:$W$10,MATCH($C266,'NOx &amp; CO2'!$R$6:$R$10,1),MATCH(BI$245,'NOx &amp; CO2'!$T$5:$W$5,1))*BH266</f>
        <v>1.4200000000000008E-2</v>
      </c>
      <c r="BJ266" s="350">
        <f>INDEX('NOx &amp; CO2'!$T$6:$W$10,MATCH($C266,'NOx &amp; CO2'!$R$6:$R$10,1),MATCH(BJ$245,'NOx &amp; CO2'!$T$5:$W$5,1))*BI266</f>
        <v>1.4200000000000008E-2</v>
      </c>
      <c r="BK266" s="350">
        <f>INDEX('NOx &amp; CO2'!$T$6:$W$10,MATCH($C266,'NOx &amp; CO2'!$R$6:$R$10,1),MATCH(BK$245,'NOx &amp; CO2'!$T$5:$W$5,1))*BJ266</f>
        <v>1.4200000000000008E-2</v>
      </c>
      <c r="BL266" s="350">
        <f>INDEX('NOx &amp; CO2'!$T$6:$W$10,MATCH($C266,'NOx &amp; CO2'!$R$6:$R$10,1),MATCH(BL$245,'NOx &amp; CO2'!$T$5:$W$5,1))*BK266</f>
        <v>1.4200000000000008E-2</v>
      </c>
      <c r="BM266" s="350">
        <f>INDEX('NOx &amp; CO2'!$T$6:$W$10,MATCH($C266,'NOx &amp; CO2'!$R$6:$R$10,1),MATCH(BM$245,'NOx &amp; CO2'!$T$5:$W$5,1))*BL266</f>
        <v>1.4200000000000008E-2</v>
      </c>
      <c r="BN266" s="350">
        <f>INDEX('NOx &amp; CO2'!$T$6:$W$10,MATCH($C266,'NOx &amp; CO2'!$R$6:$R$10,1),MATCH(BN$245,'NOx &amp; CO2'!$T$5:$W$5,1))*BM266</f>
        <v>1.4200000000000008E-2</v>
      </c>
      <c r="BO266" s="350">
        <f>INDEX('NOx &amp; CO2'!$T$6:$W$10,MATCH($C266,'NOx &amp; CO2'!$R$6:$R$10,1),MATCH(BO$245,'NOx &amp; CO2'!$T$5:$W$5,1))*BN266</f>
        <v>1.4200000000000008E-2</v>
      </c>
      <c r="BP266" s="350">
        <f>INDEX('NOx &amp; CO2'!$T$6:$W$10,MATCH($C266,'NOx &amp; CO2'!$R$6:$R$10,1),MATCH(BP$245,'NOx &amp; CO2'!$T$5:$W$5,1))*BO266</f>
        <v>1.4200000000000008E-2</v>
      </c>
      <c r="BQ266" s="350">
        <f>INDEX('NOx &amp; CO2'!$T$6:$W$10,MATCH($C266,'NOx &amp; CO2'!$R$6:$R$10,1),MATCH(BQ$245,'NOx &amp; CO2'!$T$5:$W$5,1))*BP266</f>
        <v>1.4200000000000008E-2</v>
      </c>
      <c r="BR266" s="350">
        <f>INDEX('NOx &amp; CO2'!$T$6:$W$10,MATCH($C266,'NOx &amp; CO2'!$R$6:$R$10,1),MATCH(BR$245,'NOx &amp; CO2'!$T$5:$W$5,1))*BQ266</f>
        <v>1.4200000000000008E-2</v>
      </c>
      <c r="BS266" s="350">
        <f>INDEX('NOx &amp; CO2'!$T$6:$W$10,MATCH($C266,'NOx &amp; CO2'!$R$6:$R$10,1),MATCH(BS$245,'NOx &amp; CO2'!$T$5:$W$5,1))*BR266</f>
        <v>1.4200000000000008E-2</v>
      </c>
      <c r="BT266" s="350">
        <f>INDEX('NOx &amp; CO2'!$T$6:$W$10,MATCH($C266,'NOx &amp; CO2'!$R$6:$R$10,1),MATCH(BT$245,'NOx &amp; CO2'!$T$5:$W$5,1))*BS266</f>
        <v>1.4200000000000008E-2</v>
      </c>
      <c r="BU266" s="350">
        <f>INDEX('NOx &amp; CO2'!$T$6:$W$10,MATCH($C266,'NOx &amp; CO2'!$R$6:$R$10,1),MATCH(BU$245,'NOx &amp; CO2'!$T$5:$W$5,1))*BT266</f>
        <v>1.4200000000000008E-2</v>
      </c>
      <c r="BV266" s="350">
        <f>INDEX('NOx &amp; CO2'!$T$6:$W$10,MATCH($C266,'NOx &amp; CO2'!$R$6:$R$10,1),MATCH(BV$245,'NOx &amp; CO2'!$T$5:$W$5,1))*BU266</f>
        <v>1.4200000000000008E-2</v>
      </c>
      <c r="BW266" s="350">
        <f>INDEX('NOx &amp; CO2'!$T$6:$W$10,MATCH($C266,'NOx &amp; CO2'!$R$6:$R$10,1),MATCH(BW$245,'NOx &amp; CO2'!$T$5:$W$5,1))*BV266</f>
        <v>1.4200000000000008E-2</v>
      </c>
      <c r="BX266" s="350">
        <f>INDEX('NOx &amp; CO2'!$T$6:$W$10,MATCH($C266,'NOx &amp; CO2'!$R$6:$R$10,1),MATCH(BX$245,'NOx &amp; CO2'!$T$5:$W$5,1))*BW266</f>
        <v>1.4200000000000008E-2</v>
      </c>
      <c r="BY266" s="350">
        <f>INDEX('NOx &amp; CO2'!$T$6:$W$10,MATCH($C266,'NOx &amp; CO2'!$R$6:$R$10,1),MATCH(BY$245,'NOx &amp; CO2'!$T$5:$W$5,1))*BX266</f>
        <v>1.4200000000000008E-2</v>
      </c>
      <c r="BZ266" s="350">
        <f>INDEX('NOx &amp; CO2'!$T$6:$W$10,MATCH($C266,'NOx &amp; CO2'!$R$6:$R$10,1),MATCH(BZ$245,'NOx &amp; CO2'!$T$5:$W$5,1))*BY266</f>
        <v>1.4200000000000008E-2</v>
      </c>
      <c r="CA266" s="350">
        <f>INDEX('NOx &amp; CO2'!$T$6:$W$10,MATCH($C266,'NOx &amp; CO2'!$R$6:$R$10,1),MATCH(CA$245,'NOx &amp; CO2'!$T$5:$W$5,1))*BZ266</f>
        <v>1.4200000000000008E-2</v>
      </c>
      <c r="CB266" s="350">
        <f>INDEX('NOx &amp; CO2'!$T$6:$W$10,MATCH($C266,'NOx &amp; CO2'!$R$6:$R$10,1),MATCH(CB$245,'NOx &amp; CO2'!$T$5:$W$5,1))*CA266</f>
        <v>1.4200000000000008E-2</v>
      </c>
      <c r="CC266" s="350">
        <f>INDEX('NOx &amp; CO2'!$T$6:$W$10,MATCH($C266,'NOx &amp; CO2'!$R$6:$R$10,1),MATCH(CC$245,'NOx &amp; CO2'!$T$5:$W$5,1))*CB266</f>
        <v>1.4200000000000008E-2</v>
      </c>
      <c r="CD266" s="350">
        <f>INDEX('NOx &amp; CO2'!$T$6:$W$10,MATCH($C266,'NOx &amp; CO2'!$R$6:$R$10,1),MATCH(CD$245,'NOx &amp; CO2'!$T$5:$W$5,1))*CC266</f>
        <v>1.4200000000000008E-2</v>
      </c>
      <c r="CE266" s="350">
        <f>INDEX('NOx &amp; CO2'!$T$6:$W$10,MATCH($C266,'NOx &amp; CO2'!$R$6:$R$10,1),MATCH(CE$245,'NOx &amp; CO2'!$T$5:$W$5,1))*CD266</f>
        <v>1.4200000000000008E-2</v>
      </c>
      <c r="CF266" s="350">
        <f>INDEX('NOx &amp; CO2'!$T$6:$W$10,MATCH($C266,'NOx &amp; CO2'!$R$6:$R$10,1),MATCH(CF$245,'NOx &amp; CO2'!$T$5:$W$5,1))*CE266</f>
        <v>1.4200000000000008E-2</v>
      </c>
      <c r="CG266" s="350">
        <f>INDEX('NOx &amp; CO2'!$T$6:$W$10,MATCH($C266,'NOx &amp; CO2'!$R$6:$R$10,1),MATCH(CG$245,'NOx &amp; CO2'!$T$5:$W$5,1))*CF266</f>
        <v>1.4200000000000008E-2</v>
      </c>
      <c r="CH266" s="350">
        <f>INDEX('NOx &amp; CO2'!$T$6:$W$10,MATCH($C266,'NOx &amp; CO2'!$R$6:$R$10,1),MATCH(CH$245,'NOx &amp; CO2'!$T$5:$W$5,1))*CG266</f>
        <v>1.4200000000000008E-2</v>
      </c>
      <c r="CI266" s="350">
        <f>INDEX('NOx &amp; CO2'!$T$6:$W$10,MATCH($C266,'NOx &amp; CO2'!$R$6:$R$10,1),MATCH(CI$245,'NOx &amp; CO2'!$T$5:$W$5,1))*CH266</f>
        <v>1.4200000000000008E-2</v>
      </c>
      <c r="CJ266" s="350">
        <f>INDEX('NOx &amp; CO2'!$T$6:$W$10,MATCH($C266,'NOx &amp; CO2'!$R$6:$R$10,1),MATCH(CJ$245,'NOx &amp; CO2'!$T$5:$W$5,1))*CI266</f>
        <v>1.4200000000000008E-2</v>
      </c>
      <c r="CK266" s="350">
        <f>INDEX('NOx &amp; CO2'!$T$6:$W$10,MATCH($C266,'NOx &amp; CO2'!$R$6:$R$10,1),MATCH(CK$245,'NOx &amp; CO2'!$T$5:$W$5,1))*CJ266</f>
        <v>1.4200000000000008E-2</v>
      </c>
      <c r="CL266" s="350">
        <f>INDEX('NOx &amp; CO2'!$T$6:$W$10,MATCH($C266,'NOx &amp; CO2'!$R$6:$R$10,1),MATCH(CL$245,'NOx &amp; CO2'!$T$5:$W$5,1))*CK266</f>
        <v>1.4200000000000008E-2</v>
      </c>
      <c r="CM266" s="350">
        <f>INDEX('NOx &amp; CO2'!$T$6:$W$10,MATCH($C266,'NOx &amp; CO2'!$R$6:$R$10,1),MATCH(CM$245,'NOx &amp; CO2'!$T$5:$W$5,1))*CL266</f>
        <v>1.4200000000000008E-2</v>
      </c>
      <c r="CN266" s="350">
        <f>INDEX('NOx &amp; CO2'!$T$6:$W$10,MATCH($C266,'NOx &amp; CO2'!$R$6:$R$10,1),MATCH(CN$245,'NOx &amp; CO2'!$T$5:$W$5,1))*CM266</f>
        <v>1.4200000000000008E-2</v>
      </c>
      <c r="CO266" s="350">
        <f>INDEX('NOx &amp; CO2'!$T$6:$W$10,MATCH($C266,'NOx &amp; CO2'!$R$6:$R$10,1),MATCH(CO$245,'NOx &amp; CO2'!$T$5:$W$5,1))*CN266</f>
        <v>1.4200000000000008E-2</v>
      </c>
      <c r="CP266" s="350">
        <f>INDEX('NOx &amp; CO2'!$T$6:$W$10,MATCH($C266,'NOx &amp; CO2'!$R$6:$R$10,1),MATCH(CP$245,'NOx &amp; CO2'!$T$5:$W$5,1))*CO266</f>
        <v>1.4200000000000008E-2</v>
      </c>
      <c r="CQ266" s="350">
        <f>INDEX('NOx &amp; CO2'!$T$6:$W$10,MATCH($C266,'NOx &amp; CO2'!$R$6:$R$10,1),MATCH(CQ$245,'NOx &amp; CO2'!$T$5:$W$5,1))*CP266</f>
        <v>1.4200000000000008E-2</v>
      </c>
      <c r="CR266" s="350">
        <f>INDEX('NOx &amp; CO2'!$T$6:$W$10,MATCH($C266,'NOx &amp; CO2'!$R$6:$R$10,1),MATCH(CR$245,'NOx &amp; CO2'!$T$5:$W$5,1))*CQ266</f>
        <v>1.4200000000000008E-2</v>
      </c>
      <c r="CS266" s="350">
        <f>INDEX('NOx &amp; CO2'!$T$6:$W$10,MATCH($C266,'NOx &amp; CO2'!$R$6:$R$10,1),MATCH(CS$245,'NOx &amp; CO2'!$T$5:$W$5,1))*CR266</f>
        <v>1.4200000000000008E-2</v>
      </c>
    </row>
    <row r="267" spans="1:97" s="337" customFormat="1" x14ac:dyDescent="0.25">
      <c r="A267" s="337">
        <f t="shared" ref="A267:C267" si="387">A206</f>
        <v>0</v>
      </c>
      <c r="B267" s="337" t="str">
        <f t="shared" si="387"/>
        <v>0 0</v>
      </c>
      <c r="C267" s="344">
        <f t="shared" si="387"/>
        <v>0</v>
      </c>
      <c r="D267" s="567">
        <f>INDEX('NOx &amp; CO2'!$E$6:$I$10,MATCH($C267,'NOx &amp; CO2'!$C$6:$C$10,1),MATCH(D$245,'NOx &amp; CO2'!$E$5:$H$5,1))</f>
        <v>7.17E-2</v>
      </c>
      <c r="E267" s="567">
        <f>INDEX('NOx &amp; CO2'!$T$6:$W$10,MATCH($C267,'NOx &amp; CO2'!$R$6:$R$10,1),MATCH(E$245,'NOx &amp; CO2'!$T$5:$W$5,1))*D267</f>
        <v>6.8558723496039697E-2</v>
      </c>
      <c r="F267" s="567">
        <f>INDEX('NOx &amp; CO2'!$T$6:$W$10,MATCH($C267,'NOx &amp; CO2'!$R$6:$R$10,1),MATCH(F$245,'NOx &amp; CO2'!$T$5:$W$5,1))*E267</f>
        <v>6.5555070675124491E-2</v>
      </c>
      <c r="G267" s="567">
        <f>INDEX('NOx &amp; CO2'!$T$6:$W$10,MATCH($C267,'NOx &amp; CO2'!$R$6:$R$10,1),MATCH(G$245,'NOx &amp; CO2'!$T$5:$W$5,1))*F267</f>
        <v>6.2683012052708514E-2</v>
      </c>
      <c r="H267" s="567">
        <f>INDEX('NOx &amp; CO2'!$T$6:$W$10,MATCH($C267,'NOx &amp; CO2'!$R$6:$R$10,1),MATCH(H$245,'NOx &amp; CO2'!$T$5:$W$5,1))*G267</f>
        <v>5.9936782304331478E-2</v>
      </c>
      <c r="I267" s="567">
        <f>INDEX('NOx &amp; CO2'!$T$6:$W$10,MATCH($C267,'NOx &amp; CO2'!$R$6:$R$10,1),MATCH(I$245,'NOx &amp; CO2'!$T$5:$W$5,1))*H267</f>
        <v>5.7310868692398702E-2</v>
      </c>
      <c r="J267" s="567">
        <f>INDEX('NOx &amp; CO2'!$T$6:$W$10,MATCH($C267,'NOx &amp; CO2'!$R$6:$R$10,1),MATCH(J$245,'NOx &amp; CO2'!$T$5:$W$5,1))*I267</f>
        <v>5.4800000000000008E-2</v>
      </c>
      <c r="K267" s="567">
        <f>INDEX('NOx &amp; CO2'!$T$6:$W$10,MATCH($C267,'NOx &amp; CO2'!$R$6:$R$10,1),MATCH(K$245,'NOx &amp; CO2'!$T$5:$W$5,1))*J267</f>
        <v>5.268069525177068E-2</v>
      </c>
      <c r="L267" s="567">
        <f>INDEX('NOx &amp; CO2'!$T$6:$W$10,MATCH($C267,'NOx &amp; CO2'!$R$6:$R$10,1),MATCH(L$245,'NOx &amp; CO2'!$T$5:$W$5,1))*K267</f>
        <v>5.0643351317699516E-2</v>
      </c>
      <c r="M267" s="567">
        <f>INDEX('NOx &amp; CO2'!$T$6:$W$10,MATCH($C267,'NOx &amp; CO2'!$R$6:$R$10,1),MATCH(M$245,'NOx &amp; CO2'!$T$5:$W$5,1))*L267</f>
        <v>4.8684798490804503E-2</v>
      </c>
      <c r="N267" s="567">
        <f>INDEX('NOx &amp; CO2'!$T$6:$W$10,MATCH($C267,'NOx &amp; CO2'!$R$6:$R$10,1),MATCH(N$245,'NOx &amp; CO2'!$T$5:$W$5,1))*M267</f>
        <v>4.6801989647590088E-2</v>
      </c>
      <c r="O267" s="567">
        <f>INDEX('NOx &amp; CO2'!$T$6:$W$10,MATCH($C267,'NOx &amp; CO2'!$R$6:$R$10,1),MATCH(O$245,'NOx &amp; CO2'!$T$5:$W$5,1))*N267</f>
        <v>4.4991995507321518E-2</v>
      </c>
      <c r="P267" s="567">
        <f>INDEX('NOx &amp; CO2'!$T$6:$W$10,MATCH($C267,'NOx &amp; CO2'!$R$6:$R$10,1),MATCH(P$245,'NOx &amp; CO2'!$T$5:$W$5,1))*O267</f>
        <v>4.3252000074639418E-2</v>
      </c>
      <c r="Q267" s="567">
        <f>INDEX('NOx &amp; CO2'!$T$6:$W$10,MATCH($C267,'NOx &amp; CO2'!$R$6:$R$10,1),MATCH(Q$245,'NOx &amp; CO2'!$T$5:$W$5,1))*P267</f>
        <v>4.1579296258424117E-2</v>
      </c>
      <c r="R267" s="567">
        <f>INDEX('NOx &amp; CO2'!$T$6:$W$10,MATCH($C267,'NOx &amp; CO2'!$R$6:$R$10,1),MATCH(R$245,'NOx &amp; CO2'!$T$5:$W$5,1))*Q267</f>
        <v>3.9971281660093602E-2</v>
      </c>
      <c r="S267" s="567">
        <f>INDEX('NOx &amp; CO2'!$T$6:$W$10,MATCH($C267,'NOx &amp; CO2'!$R$6:$R$10,1),MATCH(S$245,'NOx &amp; CO2'!$T$5:$W$5,1))*R267</f>
        <v>3.8425454524782507E-2</v>
      </c>
      <c r="T267" s="567">
        <f>INDEX('NOx &amp; CO2'!$T$6:$W$10,MATCH($C267,'NOx &amp; CO2'!$R$6:$R$10,1),MATCH(T$245,'NOx &amp; CO2'!$T$5:$W$5,1))*S267</f>
        <v>3.6939409849102912E-2</v>
      </c>
      <c r="U267" s="567">
        <f>INDEX('NOx &amp; CO2'!$T$6:$W$10,MATCH($C267,'NOx &amp; CO2'!$R$6:$R$10,1),MATCH(U$245,'NOx &amp; CO2'!$T$5:$W$5,1))*T267</f>
        <v>3.5510835639431505E-2</v>
      </c>
      <c r="V267" s="567">
        <f>INDEX('NOx &amp; CO2'!$T$6:$W$10,MATCH($C267,'NOx &amp; CO2'!$R$6:$R$10,1),MATCH(V$245,'NOx &amp; CO2'!$T$5:$W$5,1))*U267</f>
        <v>3.4137509314901608E-2</v>
      </c>
      <c r="W267" s="567">
        <f>INDEX('NOx &amp; CO2'!$T$6:$W$10,MATCH($C267,'NOx &amp; CO2'!$R$6:$R$10,1),MATCH(W$245,'NOx &amp; CO2'!$T$5:$W$5,1))*V267</f>
        <v>3.2817294249503907E-2</v>
      </c>
      <c r="X267" s="567">
        <f>INDEX('NOx &amp; CO2'!$T$6:$W$10,MATCH($C267,'NOx &amp; CO2'!$R$6:$R$10,1),MATCH(X$245,'NOx &amp; CO2'!$T$5:$W$5,1))*W267</f>
        <v>3.1548136447916084E-2</v>
      </c>
      <c r="Y267" s="567">
        <f>INDEX('NOx &amp; CO2'!$T$6:$W$10,MATCH($C267,'NOx &amp; CO2'!$R$6:$R$10,1),MATCH(Y$245,'NOx &amp; CO2'!$T$5:$W$5,1))*X267</f>
        <v>3.0328061349889527E-2</v>
      </c>
      <c r="Z267" s="567">
        <f>INDEX('NOx &amp; CO2'!$T$6:$W$10,MATCH($C267,'NOx &amp; CO2'!$R$6:$R$10,1),MATCH(Z$245,'NOx &amp; CO2'!$T$5:$W$5,1))*Y267</f>
        <v>2.9155170758221438E-2</v>
      </c>
      <c r="AA267" s="567">
        <f>INDEX('NOx &amp; CO2'!$T$6:$W$10,MATCH($C267,'NOx &amp; CO2'!$R$6:$R$10,1),MATCH(AA$245,'NOx &amp; CO2'!$T$5:$W$5,1))*Z267</f>
        <v>2.8027639885532835E-2</v>
      </c>
      <c r="AB267" s="567">
        <f>INDEX('NOx &amp; CO2'!$T$6:$W$10,MATCH($C267,'NOx &amp; CO2'!$R$6:$R$10,1),MATCH(AB$245,'NOx &amp; CO2'!$T$5:$W$5,1))*AA267</f>
        <v>2.6943714515257809E-2</v>
      </c>
      <c r="AC267" s="567">
        <f>INDEX('NOx &amp; CO2'!$T$6:$W$10,MATCH($C267,'NOx &amp; CO2'!$R$6:$R$10,1),MATCH(AC$245,'NOx &amp; CO2'!$T$5:$W$5,1))*AB267</f>
        <v>2.5901708272427128E-2</v>
      </c>
      <c r="AD267" s="567">
        <f>INDEX('NOx &amp; CO2'!$T$6:$W$10,MATCH($C267,'NOx &amp; CO2'!$R$6:$R$10,1),MATCH(AD$245,'NOx &amp; CO2'!$T$5:$W$5,1))*AC267</f>
        <v>2.4900000000000019E-2</v>
      </c>
      <c r="AE267" s="567">
        <f>INDEX('NOx &amp; CO2'!$T$6:$W$10,MATCH($C267,'NOx &amp; CO2'!$R$6:$R$10,1),MATCH(AE$245,'NOx &amp; CO2'!$T$5:$W$5,1))*AD267</f>
        <v>2.4210502134589099E-2</v>
      </c>
      <c r="AF267" s="350">
        <f>INDEX('NOx &amp; CO2'!$T$6:$W$10,MATCH($C267,'NOx &amp; CO2'!$R$6:$R$10,1),MATCH(AF$245,'NOx &amp; CO2'!$T$5:$W$5,1))*AE267</f>
        <v>2.3540096932086061E-2</v>
      </c>
      <c r="AG267" s="350">
        <f>INDEX('NOx &amp; CO2'!$T$6:$W$10,MATCH($C267,'NOx &amp; CO2'!$R$6:$R$10,1),MATCH(AG$245,'NOx &amp; CO2'!$T$5:$W$5,1))*AF267</f>
        <v>2.2888255703723031E-2</v>
      </c>
      <c r="AH267" s="350">
        <f>INDEX('NOx &amp; CO2'!$T$6:$W$10,MATCH($C267,'NOx &amp; CO2'!$R$6:$R$10,1),MATCH(AH$245,'NOx &amp; CO2'!$T$5:$W$5,1))*AG267</f>
        <v>2.2254464400482215E-2</v>
      </c>
      <c r="AI267" s="350">
        <f>INDEX('NOx &amp; CO2'!$T$6:$W$10,MATCH($C267,'NOx &amp; CO2'!$R$6:$R$10,1),MATCH(AI$245,'NOx &amp; CO2'!$T$5:$W$5,1))*AH267</f>
        <v>2.1638223207711301E-2</v>
      </c>
      <c r="AJ267" s="350">
        <f>INDEX('NOx &amp; CO2'!$T$6:$W$10,MATCH($C267,'NOx &amp; CO2'!$R$6:$R$10,1),MATCH(AJ$245,'NOx &amp; CO2'!$T$5:$W$5,1))*AI267</f>
        <v>2.1039046150964236E-2</v>
      </c>
      <c r="AK267" s="350">
        <f>INDEX('NOx &amp; CO2'!$T$6:$W$10,MATCH($C267,'NOx &amp; CO2'!$R$6:$R$10,1),MATCH(AK$245,'NOx &amp; CO2'!$T$5:$W$5,1))*AJ267</f>
        <v>2.0456460712756541E-2</v>
      </c>
      <c r="AL267" s="350">
        <f>INDEX('NOx &amp; CO2'!$T$6:$W$10,MATCH($C267,'NOx &amp; CO2'!$R$6:$R$10,1),MATCH(AL$245,'NOx &amp; CO2'!$T$5:$W$5,1))*AK267</f>
        <v>1.9890007459932926E-2</v>
      </c>
      <c r="AM267" s="350">
        <f>INDEX('NOx &amp; CO2'!$T$6:$W$10,MATCH($C267,'NOx &amp; CO2'!$R$6:$R$10,1),MATCH(AM$245,'NOx &amp; CO2'!$T$5:$W$5,1))*AL267</f>
        <v>1.9339239681353367E-2</v>
      </c>
      <c r="AN267" s="350">
        <f>INDEX('NOx &amp; CO2'!$T$6:$W$10,MATCH($C267,'NOx &amp; CO2'!$R$6:$R$10,1),MATCH(AN$245,'NOx &amp; CO2'!$T$5:$W$5,1))*AM267</f>
        <v>1.8803723035611869E-2</v>
      </c>
      <c r="AO267" s="350">
        <f>INDEX('NOx &amp; CO2'!$T$6:$W$10,MATCH($C267,'NOx &amp; CO2'!$R$6:$R$10,1),MATCH(AO$245,'NOx &amp; CO2'!$T$5:$W$5,1))*AN267</f>
        <v>1.8283035208510164E-2</v>
      </c>
      <c r="AP267" s="350">
        <f>INDEX('NOx &amp; CO2'!$T$6:$W$10,MATCH($C267,'NOx &amp; CO2'!$R$6:$R$10,1),MATCH(AP$245,'NOx &amp; CO2'!$T$5:$W$5,1))*AO267</f>
        <v>1.777676558001617E-2</v>
      </c>
      <c r="AQ267" s="350">
        <f>INDEX('NOx &amp; CO2'!$T$6:$W$10,MATCH($C267,'NOx &amp; CO2'!$R$6:$R$10,1),MATCH(AQ$245,'NOx &amp; CO2'!$T$5:$W$5,1))*AP267</f>
        <v>1.7284514900444626E-2</v>
      </c>
      <c r="AR267" s="350">
        <f>INDEX('NOx &amp; CO2'!$T$6:$W$10,MATCH($C267,'NOx &amp; CO2'!$R$6:$R$10,1),MATCH(AR$245,'NOx &amp; CO2'!$T$5:$W$5,1))*AQ267</f>
        <v>1.6805894975604474E-2</v>
      </c>
      <c r="AS267" s="350">
        <f>INDEX('NOx &amp; CO2'!$T$6:$W$10,MATCH($C267,'NOx &amp; CO2'!$R$6:$R$10,1),MATCH(AS$245,'NOx &amp; CO2'!$T$5:$W$5,1))*AR267</f>
        <v>1.6340528360664741E-2</v>
      </c>
      <c r="AT267" s="350">
        <f>INDEX('NOx &amp; CO2'!$T$6:$W$10,MATCH($C267,'NOx &amp; CO2'!$R$6:$R$10,1),MATCH(AT$245,'NOx &amp; CO2'!$T$5:$W$5,1))*AS267</f>
        <v>1.5888048062497474E-2</v>
      </c>
      <c r="AU267" s="350">
        <f>INDEX('NOx &amp; CO2'!$T$6:$W$10,MATCH($C267,'NOx &amp; CO2'!$R$6:$R$10,1),MATCH(AU$245,'NOx &amp; CO2'!$T$5:$W$5,1))*AT267</f>
        <v>1.5448097250263013E-2</v>
      </c>
      <c r="AV267" s="350">
        <f>INDEX('NOx &amp; CO2'!$T$6:$W$10,MATCH($C267,'NOx &amp; CO2'!$R$6:$R$10,1),MATCH(AV$245,'NOx &amp; CO2'!$T$5:$W$5,1))*AU267</f>
        <v>1.5020328974009333E-2</v>
      </c>
      <c r="AW267" s="350">
        <f>INDEX('NOx &amp; CO2'!$T$6:$W$10,MATCH($C267,'NOx &amp; CO2'!$R$6:$R$10,1),MATCH(AW$245,'NOx &amp; CO2'!$T$5:$W$5,1))*AV267</f>
        <v>1.4604405891063581E-2</v>
      </c>
      <c r="AX267" s="350">
        <f>INDEX('NOx &amp; CO2'!$T$6:$W$10,MATCH($C267,'NOx &amp; CO2'!$R$6:$R$10,1),MATCH(AX$245,'NOx &amp; CO2'!$T$5:$W$5,1))*AW267</f>
        <v>1.4200000000000008E-2</v>
      </c>
      <c r="AY267" s="350">
        <f>INDEX('NOx &amp; CO2'!$T$6:$W$10,MATCH($C267,'NOx &amp; CO2'!$R$6:$R$10,1),MATCH(AY$245,'NOx &amp; CO2'!$T$5:$W$5,1))*AX267</f>
        <v>1.4200000000000008E-2</v>
      </c>
      <c r="AZ267" s="350">
        <f>INDEX('NOx &amp; CO2'!$T$6:$W$10,MATCH($C267,'NOx &amp; CO2'!$R$6:$R$10,1),MATCH(AZ$245,'NOx &amp; CO2'!$T$5:$W$5,1))*AY267</f>
        <v>1.4200000000000008E-2</v>
      </c>
      <c r="BA267" s="350">
        <f>INDEX('NOx &amp; CO2'!$T$6:$W$10,MATCH($C267,'NOx &amp; CO2'!$R$6:$R$10,1),MATCH(BA$245,'NOx &amp; CO2'!$T$5:$W$5,1))*AZ267</f>
        <v>1.4200000000000008E-2</v>
      </c>
      <c r="BB267" s="350">
        <f>INDEX('NOx &amp; CO2'!$T$6:$W$10,MATCH($C267,'NOx &amp; CO2'!$R$6:$R$10,1),MATCH(BB$245,'NOx &amp; CO2'!$T$5:$W$5,1))*BA267</f>
        <v>1.4200000000000008E-2</v>
      </c>
      <c r="BC267" s="350">
        <f>INDEX('NOx &amp; CO2'!$T$6:$W$10,MATCH($C267,'NOx &amp; CO2'!$R$6:$R$10,1),MATCH(BC$245,'NOx &amp; CO2'!$T$5:$W$5,1))*BB267</f>
        <v>1.4200000000000008E-2</v>
      </c>
      <c r="BD267" s="350">
        <f>INDEX('NOx &amp; CO2'!$T$6:$W$10,MATCH($C267,'NOx &amp; CO2'!$R$6:$R$10,1),MATCH(BD$245,'NOx &amp; CO2'!$T$5:$W$5,1))*BC267</f>
        <v>1.4200000000000008E-2</v>
      </c>
      <c r="BE267" s="350">
        <f>INDEX('NOx &amp; CO2'!$T$6:$W$10,MATCH($C267,'NOx &amp; CO2'!$R$6:$R$10,1),MATCH(BE$245,'NOx &amp; CO2'!$T$5:$W$5,1))*BD267</f>
        <v>1.4200000000000008E-2</v>
      </c>
      <c r="BF267" s="350">
        <f>INDEX('NOx &amp; CO2'!$T$6:$W$10,MATCH($C267,'NOx &amp; CO2'!$R$6:$R$10,1),MATCH(BF$245,'NOx &amp; CO2'!$T$5:$W$5,1))*BE267</f>
        <v>1.4200000000000008E-2</v>
      </c>
      <c r="BG267" s="350">
        <f>INDEX('NOx &amp; CO2'!$T$6:$W$10,MATCH($C267,'NOx &amp; CO2'!$R$6:$R$10,1),MATCH(BG$245,'NOx &amp; CO2'!$T$5:$W$5,1))*BF267</f>
        <v>1.4200000000000008E-2</v>
      </c>
      <c r="BH267" s="350">
        <f>INDEX('NOx &amp; CO2'!$T$6:$W$10,MATCH($C267,'NOx &amp; CO2'!$R$6:$R$10,1),MATCH(BH$245,'NOx &amp; CO2'!$T$5:$W$5,1))*BG267</f>
        <v>1.4200000000000008E-2</v>
      </c>
      <c r="BI267" s="350">
        <f>INDEX('NOx &amp; CO2'!$T$6:$W$10,MATCH($C267,'NOx &amp; CO2'!$R$6:$R$10,1),MATCH(BI$245,'NOx &amp; CO2'!$T$5:$W$5,1))*BH267</f>
        <v>1.4200000000000008E-2</v>
      </c>
      <c r="BJ267" s="350">
        <f>INDEX('NOx &amp; CO2'!$T$6:$W$10,MATCH($C267,'NOx &amp; CO2'!$R$6:$R$10,1),MATCH(BJ$245,'NOx &amp; CO2'!$T$5:$W$5,1))*BI267</f>
        <v>1.4200000000000008E-2</v>
      </c>
      <c r="BK267" s="350">
        <f>INDEX('NOx &amp; CO2'!$T$6:$W$10,MATCH($C267,'NOx &amp; CO2'!$R$6:$R$10,1),MATCH(BK$245,'NOx &amp; CO2'!$T$5:$W$5,1))*BJ267</f>
        <v>1.4200000000000008E-2</v>
      </c>
      <c r="BL267" s="350">
        <f>INDEX('NOx &amp; CO2'!$T$6:$W$10,MATCH($C267,'NOx &amp; CO2'!$R$6:$R$10,1),MATCH(BL$245,'NOx &amp; CO2'!$T$5:$W$5,1))*BK267</f>
        <v>1.4200000000000008E-2</v>
      </c>
      <c r="BM267" s="350">
        <f>INDEX('NOx &amp; CO2'!$T$6:$W$10,MATCH($C267,'NOx &amp; CO2'!$R$6:$R$10,1),MATCH(BM$245,'NOx &amp; CO2'!$T$5:$W$5,1))*BL267</f>
        <v>1.4200000000000008E-2</v>
      </c>
      <c r="BN267" s="350">
        <f>INDEX('NOx &amp; CO2'!$T$6:$W$10,MATCH($C267,'NOx &amp; CO2'!$R$6:$R$10,1),MATCH(BN$245,'NOx &amp; CO2'!$T$5:$W$5,1))*BM267</f>
        <v>1.4200000000000008E-2</v>
      </c>
      <c r="BO267" s="350">
        <f>INDEX('NOx &amp; CO2'!$T$6:$W$10,MATCH($C267,'NOx &amp; CO2'!$R$6:$R$10,1),MATCH(BO$245,'NOx &amp; CO2'!$T$5:$W$5,1))*BN267</f>
        <v>1.4200000000000008E-2</v>
      </c>
      <c r="BP267" s="350">
        <f>INDEX('NOx &amp; CO2'!$T$6:$W$10,MATCH($C267,'NOx &amp; CO2'!$R$6:$R$10,1),MATCH(BP$245,'NOx &amp; CO2'!$T$5:$W$5,1))*BO267</f>
        <v>1.4200000000000008E-2</v>
      </c>
      <c r="BQ267" s="350">
        <f>INDEX('NOx &amp; CO2'!$T$6:$W$10,MATCH($C267,'NOx &amp; CO2'!$R$6:$R$10,1),MATCH(BQ$245,'NOx &amp; CO2'!$T$5:$W$5,1))*BP267</f>
        <v>1.4200000000000008E-2</v>
      </c>
      <c r="BR267" s="350">
        <f>INDEX('NOx &amp; CO2'!$T$6:$W$10,MATCH($C267,'NOx &amp; CO2'!$R$6:$R$10,1),MATCH(BR$245,'NOx &amp; CO2'!$T$5:$W$5,1))*BQ267</f>
        <v>1.4200000000000008E-2</v>
      </c>
      <c r="BS267" s="350">
        <f>INDEX('NOx &amp; CO2'!$T$6:$W$10,MATCH($C267,'NOx &amp; CO2'!$R$6:$R$10,1),MATCH(BS$245,'NOx &amp; CO2'!$T$5:$W$5,1))*BR267</f>
        <v>1.4200000000000008E-2</v>
      </c>
      <c r="BT267" s="350">
        <f>INDEX('NOx &amp; CO2'!$T$6:$W$10,MATCH($C267,'NOx &amp; CO2'!$R$6:$R$10,1),MATCH(BT$245,'NOx &amp; CO2'!$T$5:$W$5,1))*BS267</f>
        <v>1.4200000000000008E-2</v>
      </c>
      <c r="BU267" s="350">
        <f>INDEX('NOx &amp; CO2'!$T$6:$W$10,MATCH($C267,'NOx &amp; CO2'!$R$6:$R$10,1),MATCH(BU$245,'NOx &amp; CO2'!$T$5:$W$5,1))*BT267</f>
        <v>1.4200000000000008E-2</v>
      </c>
      <c r="BV267" s="350">
        <f>INDEX('NOx &amp; CO2'!$T$6:$W$10,MATCH($C267,'NOx &amp; CO2'!$R$6:$R$10,1),MATCH(BV$245,'NOx &amp; CO2'!$T$5:$W$5,1))*BU267</f>
        <v>1.4200000000000008E-2</v>
      </c>
      <c r="BW267" s="350">
        <f>INDEX('NOx &amp; CO2'!$T$6:$W$10,MATCH($C267,'NOx &amp; CO2'!$R$6:$R$10,1),MATCH(BW$245,'NOx &amp; CO2'!$T$5:$W$5,1))*BV267</f>
        <v>1.4200000000000008E-2</v>
      </c>
      <c r="BX267" s="350">
        <f>INDEX('NOx &amp; CO2'!$T$6:$W$10,MATCH($C267,'NOx &amp; CO2'!$R$6:$R$10,1),MATCH(BX$245,'NOx &amp; CO2'!$T$5:$W$5,1))*BW267</f>
        <v>1.4200000000000008E-2</v>
      </c>
      <c r="BY267" s="350">
        <f>INDEX('NOx &amp; CO2'!$T$6:$W$10,MATCH($C267,'NOx &amp; CO2'!$R$6:$R$10,1),MATCH(BY$245,'NOx &amp; CO2'!$T$5:$W$5,1))*BX267</f>
        <v>1.4200000000000008E-2</v>
      </c>
      <c r="BZ267" s="350">
        <f>INDEX('NOx &amp; CO2'!$T$6:$W$10,MATCH($C267,'NOx &amp; CO2'!$R$6:$R$10,1),MATCH(BZ$245,'NOx &amp; CO2'!$T$5:$W$5,1))*BY267</f>
        <v>1.4200000000000008E-2</v>
      </c>
      <c r="CA267" s="350">
        <f>INDEX('NOx &amp; CO2'!$T$6:$W$10,MATCH($C267,'NOx &amp; CO2'!$R$6:$R$10,1),MATCH(CA$245,'NOx &amp; CO2'!$T$5:$W$5,1))*BZ267</f>
        <v>1.4200000000000008E-2</v>
      </c>
      <c r="CB267" s="350">
        <f>INDEX('NOx &amp; CO2'!$T$6:$W$10,MATCH($C267,'NOx &amp; CO2'!$R$6:$R$10,1),MATCH(CB$245,'NOx &amp; CO2'!$T$5:$W$5,1))*CA267</f>
        <v>1.4200000000000008E-2</v>
      </c>
      <c r="CC267" s="350">
        <f>INDEX('NOx &amp; CO2'!$T$6:$W$10,MATCH($C267,'NOx &amp; CO2'!$R$6:$R$10,1),MATCH(CC$245,'NOx &amp; CO2'!$T$5:$W$5,1))*CB267</f>
        <v>1.4200000000000008E-2</v>
      </c>
      <c r="CD267" s="350">
        <f>INDEX('NOx &amp; CO2'!$T$6:$W$10,MATCH($C267,'NOx &amp; CO2'!$R$6:$R$10,1),MATCH(CD$245,'NOx &amp; CO2'!$T$5:$W$5,1))*CC267</f>
        <v>1.4200000000000008E-2</v>
      </c>
      <c r="CE267" s="350">
        <f>INDEX('NOx &amp; CO2'!$T$6:$W$10,MATCH($C267,'NOx &amp; CO2'!$R$6:$R$10,1),MATCH(CE$245,'NOx &amp; CO2'!$T$5:$W$5,1))*CD267</f>
        <v>1.4200000000000008E-2</v>
      </c>
      <c r="CF267" s="350">
        <f>INDEX('NOx &amp; CO2'!$T$6:$W$10,MATCH($C267,'NOx &amp; CO2'!$R$6:$R$10,1),MATCH(CF$245,'NOx &amp; CO2'!$T$5:$W$5,1))*CE267</f>
        <v>1.4200000000000008E-2</v>
      </c>
      <c r="CG267" s="350">
        <f>INDEX('NOx &amp; CO2'!$T$6:$W$10,MATCH($C267,'NOx &amp; CO2'!$R$6:$R$10,1),MATCH(CG$245,'NOx &amp; CO2'!$T$5:$W$5,1))*CF267</f>
        <v>1.4200000000000008E-2</v>
      </c>
      <c r="CH267" s="350">
        <f>INDEX('NOx &amp; CO2'!$T$6:$W$10,MATCH($C267,'NOx &amp; CO2'!$R$6:$R$10,1),MATCH(CH$245,'NOx &amp; CO2'!$T$5:$W$5,1))*CG267</f>
        <v>1.4200000000000008E-2</v>
      </c>
      <c r="CI267" s="350">
        <f>INDEX('NOx &amp; CO2'!$T$6:$W$10,MATCH($C267,'NOx &amp; CO2'!$R$6:$R$10,1),MATCH(CI$245,'NOx &amp; CO2'!$T$5:$W$5,1))*CH267</f>
        <v>1.4200000000000008E-2</v>
      </c>
      <c r="CJ267" s="350">
        <f>INDEX('NOx &amp; CO2'!$T$6:$W$10,MATCH($C267,'NOx &amp; CO2'!$R$6:$R$10,1),MATCH(CJ$245,'NOx &amp; CO2'!$T$5:$W$5,1))*CI267</f>
        <v>1.4200000000000008E-2</v>
      </c>
      <c r="CK267" s="350">
        <f>INDEX('NOx &amp; CO2'!$T$6:$W$10,MATCH($C267,'NOx &amp; CO2'!$R$6:$R$10,1),MATCH(CK$245,'NOx &amp; CO2'!$T$5:$W$5,1))*CJ267</f>
        <v>1.4200000000000008E-2</v>
      </c>
      <c r="CL267" s="350">
        <f>INDEX('NOx &amp; CO2'!$T$6:$W$10,MATCH($C267,'NOx &amp; CO2'!$R$6:$R$10,1),MATCH(CL$245,'NOx &amp; CO2'!$T$5:$W$5,1))*CK267</f>
        <v>1.4200000000000008E-2</v>
      </c>
      <c r="CM267" s="350">
        <f>INDEX('NOx &amp; CO2'!$T$6:$W$10,MATCH($C267,'NOx &amp; CO2'!$R$6:$R$10,1),MATCH(CM$245,'NOx &amp; CO2'!$T$5:$W$5,1))*CL267</f>
        <v>1.4200000000000008E-2</v>
      </c>
      <c r="CN267" s="350">
        <f>INDEX('NOx &amp; CO2'!$T$6:$W$10,MATCH($C267,'NOx &amp; CO2'!$R$6:$R$10,1),MATCH(CN$245,'NOx &amp; CO2'!$T$5:$W$5,1))*CM267</f>
        <v>1.4200000000000008E-2</v>
      </c>
      <c r="CO267" s="350">
        <f>INDEX('NOx &amp; CO2'!$T$6:$W$10,MATCH($C267,'NOx &amp; CO2'!$R$6:$R$10,1),MATCH(CO$245,'NOx &amp; CO2'!$T$5:$W$5,1))*CN267</f>
        <v>1.4200000000000008E-2</v>
      </c>
      <c r="CP267" s="350">
        <f>INDEX('NOx &amp; CO2'!$T$6:$W$10,MATCH($C267,'NOx &amp; CO2'!$R$6:$R$10,1),MATCH(CP$245,'NOx &amp; CO2'!$T$5:$W$5,1))*CO267</f>
        <v>1.4200000000000008E-2</v>
      </c>
      <c r="CQ267" s="350">
        <f>INDEX('NOx &amp; CO2'!$T$6:$W$10,MATCH($C267,'NOx &amp; CO2'!$R$6:$R$10,1),MATCH(CQ$245,'NOx &amp; CO2'!$T$5:$W$5,1))*CP267</f>
        <v>1.4200000000000008E-2</v>
      </c>
      <c r="CR267" s="350">
        <f>INDEX('NOx &amp; CO2'!$T$6:$W$10,MATCH($C267,'NOx &amp; CO2'!$R$6:$R$10,1),MATCH(CR$245,'NOx &amp; CO2'!$T$5:$W$5,1))*CQ267</f>
        <v>1.4200000000000008E-2</v>
      </c>
      <c r="CS267" s="350">
        <f>INDEX('NOx &amp; CO2'!$T$6:$W$10,MATCH($C267,'NOx &amp; CO2'!$R$6:$R$10,1),MATCH(CS$245,'NOx &amp; CO2'!$T$5:$W$5,1))*CR267</f>
        <v>1.4200000000000008E-2</v>
      </c>
    </row>
    <row r="268" spans="1:97" s="337" customFormat="1" x14ac:dyDescent="0.25">
      <c r="A268" s="337">
        <f t="shared" ref="A268:C268" si="388">A207</f>
        <v>0</v>
      </c>
      <c r="B268" s="337" t="str">
        <f t="shared" si="388"/>
        <v>0 0</v>
      </c>
      <c r="C268" s="344">
        <f t="shared" si="388"/>
        <v>0</v>
      </c>
      <c r="D268" s="567">
        <f>INDEX('NOx &amp; CO2'!$E$6:$I$10,MATCH($C268,'NOx &amp; CO2'!$C$6:$C$10,1),MATCH(D$245,'NOx &amp; CO2'!$E$5:$H$5,1))</f>
        <v>7.17E-2</v>
      </c>
      <c r="E268" s="567">
        <f>INDEX('NOx &amp; CO2'!$T$6:$W$10,MATCH($C268,'NOx &amp; CO2'!$R$6:$R$10,1),MATCH(E$245,'NOx &amp; CO2'!$T$5:$W$5,1))*D268</f>
        <v>6.8558723496039697E-2</v>
      </c>
      <c r="F268" s="567">
        <f>INDEX('NOx &amp; CO2'!$T$6:$W$10,MATCH($C268,'NOx &amp; CO2'!$R$6:$R$10,1),MATCH(F$245,'NOx &amp; CO2'!$T$5:$W$5,1))*E268</f>
        <v>6.5555070675124491E-2</v>
      </c>
      <c r="G268" s="567">
        <f>INDEX('NOx &amp; CO2'!$T$6:$W$10,MATCH($C268,'NOx &amp; CO2'!$R$6:$R$10,1),MATCH(G$245,'NOx &amp; CO2'!$T$5:$W$5,1))*F268</f>
        <v>6.2683012052708514E-2</v>
      </c>
      <c r="H268" s="567">
        <f>INDEX('NOx &amp; CO2'!$T$6:$W$10,MATCH($C268,'NOx &amp; CO2'!$R$6:$R$10,1),MATCH(H$245,'NOx &amp; CO2'!$T$5:$W$5,1))*G268</f>
        <v>5.9936782304331478E-2</v>
      </c>
      <c r="I268" s="567">
        <f>INDEX('NOx &amp; CO2'!$T$6:$W$10,MATCH($C268,'NOx &amp; CO2'!$R$6:$R$10,1),MATCH(I$245,'NOx &amp; CO2'!$T$5:$W$5,1))*H268</f>
        <v>5.7310868692398702E-2</v>
      </c>
      <c r="J268" s="567">
        <f>INDEX('NOx &amp; CO2'!$T$6:$W$10,MATCH($C268,'NOx &amp; CO2'!$R$6:$R$10,1),MATCH(J$245,'NOx &amp; CO2'!$T$5:$W$5,1))*I268</f>
        <v>5.4800000000000008E-2</v>
      </c>
      <c r="K268" s="567">
        <f>INDEX('NOx &amp; CO2'!$T$6:$W$10,MATCH($C268,'NOx &amp; CO2'!$R$6:$R$10,1),MATCH(K$245,'NOx &amp; CO2'!$T$5:$W$5,1))*J268</f>
        <v>5.268069525177068E-2</v>
      </c>
      <c r="L268" s="567">
        <f>INDEX('NOx &amp; CO2'!$T$6:$W$10,MATCH($C268,'NOx &amp; CO2'!$R$6:$R$10,1),MATCH(L$245,'NOx &amp; CO2'!$T$5:$W$5,1))*K268</f>
        <v>5.0643351317699516E-2</v>
      </c>
      <c r="M268" s="567">
        <f>INDEX('NOx &amp; CO2'!$T$6:$W$10,MATCH($C268,'NOx &amp; CO2'!$R$6:$R$10,1),MATCH(M$245,'NOx &amp; CO2'!$T$5:$W$5,1))*L268</f>
        <v>4.8684798490804503E-2</v>
      </c>
      <c r="N268" s="567">
        <f>INDEX('NOx &amp; CO2'!$T$6:$W$10,MATCH($C268,'NOx &amp; CO2'!$R$6:$R$10,1),MATCH(N$245,'NOx &amp; CO2'!$T$5:$W$5,1))*M268</f>
        <v>4.6801989647590088E-2</v>
      </c>
      <c r="O268" s="567">
        <f>INDEX('NOx &amp; CO2'!$T$6:$W$10,MATCH($C268,'NOx &amp; CO2'!$R$6:$R$10,1),MATCH(O$245,'NOx &amp; CO2'!$T$5:$W$5,1))*N268</f>
        <v>4.4991995507321518E-2</v>
      </c>
      <c r="P268" s="567">
        <f>INDEX('NOx &amp; CO2'!$T$6:$W$10,MATCH($C268,'NOx &amp; CO2'!$R$6:$R$10,1),MATCH(P$245,'NOx &amp; CO2'!$T$5:$W$5,1))*O268</f>
        <v>4.3252000074639418E-2</v>
      </c>
      <c r="Q268" s="567">
        <f>INDEX('NOx &amp; CO2'!$T$6:$W$10,MATCH($C268,'NOx &amp; CO2'!$R$6:$R$10,1),MATCH(Q$245,'NOx &amp; CO2'!$T$5:$W$5,1))*P268</f>
        <v>4.1579296258424117E-2</v>
      </c>
      <c r="R268" s="567">
        <f>INDEX('NOx &amp; CO2'!$T$6:$W$10,MATCH($C268,'NOx &amp; CO2'!$R$6:$R$10,1),MATCH(R$245,'NOx &amp; CO2'!$T$5:$W$5,1))*Q268</f>
        <v>3.9971281660093602E-2</v>
      </c>
      <c r="S268" s="567">
        <f>INDEX('NOx &amp; CO2'!$T$6:$W$10,MATCH($C268,'NOx &amp; CO2'!$R$6:$R$10,1),MATCH(S$245,'NOx &amp; CO2'!$T$5:$W$5,1))*R268</f>
        <v>3.8425454524782507E-2</v>
      </c>
      <c r="T268" s="567">
        <f>INDEX('NOx &amp; CO2'!$T$6:$W$10,MATCH($C268,'NOx &amp; CO2'!$R$6:$R$10,1),MATCH(T$245,'NOx &amp; CO2'!$T$5:$W$5,1))*S268</f>
        <v>3.6939409849102912E-2</v>
      </c>
      <c r="U268" s="567">
        <f>INDEX('NOx &amp; CO2'!$T$6:$W$10,MATCH($C268,'NOx &amp; CO2'!$R$6:$R$10,1),MATCH(U$245,'NOx &amp; CO2'!$T$5:$W$5,1))*T268</f>
        <v>3.5510835639431505E-2</v>
      </c>
      <c r="V268" s="567">
        <f>INDEX('NOx &amp; CO2'!$T$6:$W$10,MATCH($C268,'NOx &amp; CO2'!$R$6:$R$10,1),MATCH(V$245,'NOx &amp; CO2'!$T$5:$W$5,1))*U268</f>
        <v>3.4137509314901608E-2</v>
      </c>
      <c r="W268" s="567">
        <f>INDEX('NOx &amp; CO2'!$T$6:$W$10,MATCH($C268,'NOx &amp; CO2'!$R$6:$R$10,1),MATCH(W$245,'NOx &amp; CO2'!$T$5:$W$5,1))*V268</f>
        <v>3.2817294249503907E-2</v>
      </c>
      <c r="X268" s="567">
        <f>INDEX('NOx &amp; CO2'!$T$6:$W$10,MATCH($C268,'NOx &amp; CO2'!$R$6:$R$10,1),MATCH(X$245,'NOx &amp; CO2'!$T$5:$W$5,1))*W268</f>
        <v>3.1548136447916084E-2</v>
      </c>
      <c r="Y268" s="567">
        <f>INDEX('NOx &amp; CO2'!$T$6:$W$10,MATCH($C268,'NOx &amp; CO2'!$R$6:$R$10,1),MATCH(Y$245,'NOx &amp; CO2'!$T$5:$W$5,1))*X268</f>
        <v>3.0328061349889527E-2</v>
      </c>
      <c r="Z268" s="567">
        <f>INDEX('NOx &amp; CO2'!$T$6:$W$10,MATCH($C268,'NOx &amp; CO2'!$R$6:$R$10,1),MATCH(Z$245,'NOx &amp; CO2'!$T$5:$W$5,1))*Y268</f>
        <v>2.9155170758221438E-2</v>
      </c>
      <c r="AA268" s="567">
        <f>INDEX('NOx &amp; CO2'!$T$6:$W$10,MATCH($C268,'NOx &amp; CO2'!$R$6:$R$10,1),MATCH(AA$245,'NOx &amp; CO2'!$T$5:$W$5,1))*Z268</f>
        <v>2.8027639885532835E-2</v>
      </c>
      <c r="AB268" s="567">
        <f>INDEX('NOx &amp; CO2'!$T$6:$W$10,MATCH($C268,'NOx &amp; CO2'!$R$6:$R$10,1),MATCH(AB$245,'NOx &amp; CO2'!$T$5:$W$5,1))*AA268</f>
        <v>2.6943714515257809E-2</v>
      </c>
      <c r="AC268" s="567">
        <f>INDEX('NOx &amp; CO2'!$T$6:$W$10,MATCH($C268,'NOx &amp; CO2'!$R$6:$R$10,1),MATCH(AC$245,'NOx &amp; CO2'!$T$5:$W$5,1))*AB268</f>
        <v>2.5901708272427128E-2</v>
      </c>
      <c r="AD268" s="567">
        <f>INDEX('NOx &amp; CO2'!$T$6:$W$10,MATCH($C268,'NOx &amp; CO2'!$R$6:$R$10,1),MATCH(AD$245,'NOx &amp; CO2'!$T$5:$W$5,1))*AC268</f>
        <v>2.4900000000000019E-2</v>
      </c>
      <c r="AE268" s="567">
        <f>INDEX('NOx &amp; CO2'!$T$6:$W$10,MATCH($C268,'NOx &amp; CO2'!$R$6:$R$10,1),MATCH(AE$245,'NOx &amp; CO2'!$T$5:$W$5,1))*AD268</f>
        <v>2.4210502134589099E-2</v>
      </c>
      <c r="AF268" s="350">
        <f>INDEX('NOx &amp; CO2'!$T$6:$W$10,MATCH($C268,'NOx &amp; CO2'!$R$6:$R$10,1),MATCH(AF$245,'NOx &amp; CO2'!$T$5:$W$5,1))*AE268</f>
        <v>2.3540096932086061E-2</v>
      </c>
      <c r="AG268" s="350">
        <f>INDEX('NOx &amp; CO2'!$T$6:$W$10,MATCH($C268,'NOx &amp; CO2'!$R$6:$R$10,1),MATCH(AG$245,'NOx &amp; CO2'!$T$5:$W$5,1))*AF268</f>
        <v>2.2888255703723031E-2</v>
      </c>
      <c r="AH268" s="350">
        <f>INDEX('NOx &amp; CO2'!$T$6:$W$10,MATCH($C268,'NOx &amp; CO2'!$R$6:$R$10,1),MATCH(AH$245,'NOx &amp; CO2'!$T$5:$W$5,1))*AG268</f>
        <v>2.2254464400482215E-2</v>
      </c>
      <c r="AI268" s="350">
        <f>INDEX('NOx &amp; CO2'!$T$6:$W$10,MATCH($C268,'NOx &amp; CO2'!$R$6:$R$10,1),MATCH(AI$245,'NOx &amp; CO2'!$T$5:$W$5,1))*AH268</f>
        <v>2.1638223207711301E-2</v>
      </c>
      <c r="AJ268" s="350">
        <f>INDEX('NOx &amp; CO2'!$T$6:$W$10,MATCH($C268,'NOx &amp; CO2'!$R$6:$R$10,1),MATCH(AJ$245,'NOx &amp; CO2'!$T$5:$W$5,1))*AI268</f>
        <v>2.1039046150964236E-2</v>
      </c>
      <c r="AK268" s="350">
        <f>INDEX('NOx &amp; CO2'!$T$6:$W$10,MATCH($C268,'NOx &amp; CO2'!$R$6:$R$10,1),MATCH(AK$245,'NOx &amp; CO2'!$T$5:$W$5,1))*AJ268</f>
        <v>2.0456460712756541E-2</v>
      </c>
      <c r="AL268" s="350">
        <f>INDEX('NOx &amp; CO2'!$T$6:$W$10,MATCH($C268,'NOx &amp; CO2'!$R$6:$R$10,1),MATCH(AL$245,'NOx &amp; CO2'!$T$5:$W$5,1))*AK268</f>
        <v>1.9890007459932926E-2</v>
      </c>
      <c r="AM268" s="350">
        <f>INDEX('NOx &amp; CO2'!$T$6:$W$10,MATCH($C268,'NOx &amp; CO2'!$R$6:$R$10,1),MATCH(AM$245,'NOx &amp; CO2'!$T$5:$W$5,1))*AL268</f>
        <v>1.9339239681353367E-2</v>
      </c>
      <c r="AN268" s="350">
        <f>INDEX('NOx &amp; CO2'!$T$6:$W$10,MATCH($C268,'NOx &amp; CO2'!$R$6:$R$10,1),MATCH(AN$245,'NOx &amp; CO2'!$T$5:$W$5,1))*AM268</f>
        <v>1.8803723035611869E-2</v>
      </c>
      <c r="AO268" s="350">
        <f>INDEX('NOx &amp; CO2'!$T$6:$W$10,MATCH($C268,'NOx &amp; CO2'!$R$6:$R$10,1),MATCH(AO$245,'NOx &amp; CO2'!$T$5:$W$5,1))*AN268</f>
        <v>1.8283035208510164E-2</v>
      </c>
      <c r="AP268" s="350">
        <f>INDEX('NOx &amp; CO2'!$T$6:$W$10,MATCH($C268,'NOx &amp; CO2'!$R$6:$R$10,1),MATCH(AP$245,'NOx &amp; CO2'!$T$5:$W$5,1))*AO268</f>
        <v>1.777676558001617E-2</v>
      </c>
      <c r="AQ268" s="350">
        <f>INDEX('NOx &amp; CO2'!$T$6:$W$10,MATCH($C268,'NOx &amp; CO2'!$R$6:$R$10,1),MATCH(AQ$245,'NOx &amp; CO2'!$T$5:$W$5,1))*AP268</f>
        <v>1.7284514900444626E-2</v>
      </c>
      <c r="AR268" s="350">
        <f>INDEX('NOx &amp; CO2'!$T$6:$W$10,MATCH($C268,'NOx &amp; CO2'!$R$6:$R$10,1),MATCH(AR$245,'NOx &amp; CO2'!$T$5:$W$5,1))*AQ268</f>
        <v>1.6805894975604474E-2</v>
      </c>
      <c r="AS268" s="350">
        <f>INDEX('NOx &amp; CO2'!$T$6:$W$10,MATCH($C268,'NOx &amp; CO2'!$R$6:$R$10,1),MATCH(AS$245,'NOx &amp; CO2'!$T$5:$W$5,1))*AR268</f>
        <v>1.6340528360664741E-2</v>
      </c>
      <c r="AT268" s="350">
        <f>INDEX('NOx &amp; CO2'!$T$6:$W$10,MATCH($C268,'NOx &amp; CO2'!$R$6:$R$10,1),MATCH(AT$245,'NOx &amp; CO2'!$T$5:$W$5,1))*AS268</f>
        <v>1.5888048062497474E-2</v>
      </c>
      <c r="AU268" s="350">
        <f>INDEX('NOx &amp; CO2'!$T$6:$W$10,MATCH($C268,'NOx &amp; CO2'!$R$6:$R$10,1),MATCH(AU$245,'NOx &amp; CO2'!$T$5:$W$5,1))*AT268</f>
        <v>1.5448097250263013E-2</v>
      </c>
      <c r="AV268" s="350">
        <f>INDEX('NOx &amp; CO2'!$T$6:$W$10,MATCH($C268,'NOx &amp; CO2'!$R$6:$R$10,1),MATCH(AV$245,'NOx &amp; CO2'!$T$5:$W$5,1))*AU268</f>
        <v>1.5020328974009333E-2</v>
      </c>
      <c r="AW268" s="350">
        <f>INDEX('NOx &amp; CO2'!$T$6:$W$10,MATCH($C268,'NOx &amp; CO2'!$R$6:$R$10,1),MATCH(AW$245,'NOx &amp; CO2'!$T$5:$W$5,1))*AV268</f>
        <v>1.4604405891063581E-2</v>
      </c>
      <c r="AX268" s="350">
        <f>INDEX('NOx &amp; CO2'!$T$6:$W$10,MATCH($C268,'NOx &amp; CO2'!$R$6:$R$10,1),MATCH(AX$245,'NOx &amp; CO2'!$T$5:$W$5,1))*AW268</f>
        <v>1.4200000000000008E-2</v>
      </c>
      <c r="AY268" s="350">
        <f>INDEX('NOx &amp; CO2'!$T$6:$W$10,MATCH($C268,'NOx &amp; CO2'!$R$6:$R$10,1),MATCH(AY$245,'NOx &amp; CO2'!$T$5:$W$5,1))*AX268</f>
        <v>1.4200000000000008E-2</v>
      </c>
      <c r="AZ268" s="350">
        <f>INDEX('NOx &amp; CO2'!$T$6:$W$10,MATCH($C268,'NOx &amp; CO2'!$R$6:$R$10,1),MATCH(AZ$245,'NOx &amp; CO2'!$T$5:$W$5,1))*AY268</f>
        <v>1.4200000000000008E-2</v>
      </c>
      <c r="BA268" s="350">
        <f>INDEX('NOx &amp; CO2'!$T$6:$W$10,MATCH($C268,'NOx &amp; CO2'!$R$6:$R$10,1),MATCH(BA$245,'NOx &amp; CO2'!$T$5:$W$5,1))*AZ268</f>
        <v>1.4200000000000008E-2</v>
      </c>
      <c r="BB268" s="350">
        <f>INDEX('NOx &amp; CO2'!$T$6:$W$10,MATCH($C268,'NOx &amp; CO2'!$R$6:$R$10,1),MATCH(BB$245,'NOx &amp; CO2'!$T$5:$W$5,1))*BA268</f>
        <v>1.4200000000000008E-2</v>
      </c>
      <c r="BC268" s="350">
        <f>INDEX('NOx &amp; CO2'!$T$6:$W$10,MATCH($C268,'NOx &amp; CO2'!$R$6:$R$10,1),MATCH(BC$245,'NOx &amp; CO2'!$T$5:$W$5,1))*BB268</f>
        <v>1.4200000000000008E-2</v>
      </c>
      <c r="BD268" s="350">
        <f>INDEX('NOx &amp; CO2'!$T$6:$W$10,MATCH($C268,'NOx &amp; CO2'!$R$6:$R$10,1),MATCH(BD$245,'NOx &amp; CO2'!$T$5:$W$5,1))*BC268</f>
        <v>1.4200000000000008E-2</v>
      </c>
      <c r="BE268" s="350">
        <f>INDEX('NOx &amp; CO2'!$T$6:$W$10,MATCH($C268,'NOx &amp; CO2'!$R$6:$R$10,1),MATCH(BE$245,'NOx &amp; CO2'!$T$5:$W$5,1))*BD268</f>
        <v>1.4200000000000008E-2</v>
      </c>
      <c r="BF268" s="350">
        <f>INDEX('NOx &amp; CO2'!$T$6:$W$10,MATCH($C268,'NOx &amp; CO2'!$R$6:$R$10,1),MATCH(BF$245,'NOx &amp; CO2'!$T$5:$W$5,1))*BE268</f>
        <v>1.4200000000000008E-2</v>
      </c>
      <c r="BG268" s="350">
        <f>INDEX('NOx &amp; CO2'!$T$6:$W$10,MATCH($C268,'NOx &amp; CO2'!$R$6:$R$10,1),MATCH(BG$245,'NOx &amp; CO2'!$T$5:$W$5,1))*BF268</f>
        <v>1.4200000000000008E-2</v>
      </c>
      <c r="BH268" s="350">
        <f>INDEX('NOx &amp; CO2'!$T$6:$W$10,MATCH($C268,'NOx &amp; CO2'!$R$6:$R$10,1),MATCH(BH$245,'NOx &amp; CO2'!$T$5:$W$5,1))*BG268</f>
        <v>1.4200000000000008E-2</v>
      </c>
      <c r="BI268" s="350">
        <f>INDEX('NOx &amp; CO2'!$T$6:$W$10,MATCH($C268,'NOx &amp; CO2'!$R$6:$R$10,1),MATCH(BI$245,'NOx &amp; CO2'!$T$5:$W$5,1))*BH268</f>
        <v>1.4200000000000008E-2</v>
      </c>
      <c r="BJ268" s="350">
        <f>INDEX('NOx &amp; CO2'!$T$6:$W$10,MATCH($C268,'NOx &amp; CO2'!$R$6:$R$10,1),MATCH(BJ$245,'NOx &amp; CO2'!$T$5:$W$5,1))*BI268</f>
        <v>1.4200000000000008E-2</v>
      </c>
      <c r="BK268" s="350">
        <f>INDEX('NOx &amp; CO2'!$T$6:$W$10,MATCH($C268,'NOx &amp; CO2'!$R$6:$R$10,1),MATCH(BK$245,'NOx &amp; CO2'!$T$5:$W$5,1))*BJ268</f>
        <v>1.4200000000000008E-2</v>
      </c>
      <c r="BL268" s="350">
        <f>INDEX('NOx &amp; CO2'!$T$6:$W$10,MATCH($C268,'NOx &amp; CO2'!$R$6:$R$10,1),MATCH(BL$245,'NOx &amp; CO2'!$T$5:$W$5,1))*BK268</f>
        <v>1.4200000000000008E-2</v>
      </c>
      <c r="BM268" s="350">
        <f>INDEX('NOx &amp; CO2'!$T$6:$W$10,MATCH($C268,'NOx &amp; CO2'!$R$6:$R$10,1),MATCH(BM$245,'NOx &amp; CO2'!$T$5:$W$5,1))*BL268</f>
        <v>1.4200000000000008E-2</v>
      </c>
      <c r="BN268" s="350">
        <f>INDEX('NOx &amp; CO2'!$T$6:$W$10,MATCH($C268,'NOx &amp; CO2'!$R$6:$R$10,1),MATCH(BN$245,'NOx &amp; CO2'!$T$5:$W$5,1))*BM268</f>
        <v>1.4200000000000008E-2</v>
      </c>
      <c r="BO268" s="350">
        <f>INDEX('NOx &amp; CO2'!$T$6:$W$10,MATCH($C268,'NOx &amp; CO2'!$R$6:$R$10,1),MATCH(BO$245,'NOx &amp; CO2'!$T$5:$W$5,1))*BN268</f>
        <v>1.4200000000000008E-2</v>
      </c>
      <c r="BP268" s="350">
        <f>INDEX('NOx &amp; CO2'!$T$6:$W$10,MATCH($C268,'NOx &amp; CO2'!$R$6:$R$10,1),MATCH(BP$245,'NOx &amp; CO2'!$T$5:$W$5,1))*BO268</f>
        <v>1.4200000000000008E-2</v>
      </c>
      <c r="BQ268" s="350">
        <f>INDEX('NOx &amp; CO2'!$T$6:$W$10,MATCH($C268,'NOx &amp; CO2'!$R$6:$R$10,1),MATCH(BQ$245,'NOx &amp; CO2'!$T$5:$W$5,1))*BP268</f>
        <v>1.4200000000000008E-2</v>
      </c>
      <c r="BR268" s="350">
        <f>INDEX('NOx &amp; CO2'!$T$6:$W$10,MATCH($C268,'NOx &amp; CO2'!$R$6:$R$10,1),MATCH(BR$245,'NOx &amp; CO2'!$T$5:$W$5,1))*BQ268</f>
        <v>1.4200000000000008E-2</v>
      </c>
      <c r="BS268" s="350">
        <f>INDEX('NOx &amp; CO2'!$T$6:$W$10,MATCH($C268,'NOx &amp; CO2'!$R$6:$R$10,1),MATCH(BS$245,'NOx &amp; CO2'!$T$5:$W$5,1))*BR268</f>
        <v>1.4200000000000008E-2</v>
      </c>
      <c r="BT268" s="350">
        <f>INDEX('NOx &amp; CO2'!$T$6:$W$10,MATCH($C268,'NOx &amp; CO2'!$R$6:$R$10,1),MATCH(BT$245,'NOx &amp; CO2'!$T$5:$W$5,1))*BS268</f>
        <v>1.4200000000000008E-2</v>
      </c>
      <c r="BU268" s="350">
        <f>INDEX('NOx &amp; CO2'!$T$6:$W$10,MATCH($C268,'NOx &amp; CO2'!$R$6:$R$10,1),MATCH(BU$245,'NOx &amp; CO2'!$T$5:$W$5,1))*BT268</f>
        <v>1.4200000000000008E-2</v>
      </c>
      <c r="BV268" s="350">
        <f>INDEX('NOx &amp; CO2'!$T$6:$W$10,MATCH($C268,'NOx &amp; CO2'!$R$6:$R$10,1),MATCH(BV$245,'NOx &amp; CO2'!$T$5:$W$5,1))*BU268</f>
        <v>1.4200000000000008E-2</v>
      </c>
      <c r="BW268" s="350">
        <f>INDEX('NOx &amp; CO2'!$T$6:$W$10,MATCH($C268,'NOx &amp; CO2'!$R$6:$R$10,1),MATCH(BW$245,'NOx &amp; CO2'!$T$5:$W$5,1))*BV268</f>
        <v>1.4200000000000008E-2</v>
      </c>
      <c r="BX268" s="350">
        <f>INDEX('NOx &amp; CO2'!$T$6:$W$10,MATCH($C268,'NOx &amp; CO2'!$R$6:$R$10,1),MATCH(BX$245,'NOx &amp; CO2'!$T$5:$W$5,1))*BW268</f>
        <v>1.4200000000000008E-2</v>
      </c>
      <c r="BY268" s="350">
        <f>INDEX('NOx &amp; CO2'!$T$6:$W$10,MATCH($C268,'NOx &amp; CO2'!$R$6:$R$10,1),MATCH(BY$245,'NOx &amp; CO2'!$T$5:$W$5,1))*BX268</f>
        <v>1.4200000000000008E-2</v>
      </c>
      <c r="BZ268" s="350">
        <f>INDEX('NOx &amp; CO2'!$T$6:$W$10,MATCH($C268,'NOx &amp; CO2'!$R$6:$R$10,1),MATCH(BZ$245,'NOx &amp; CO2'!$T$5:$W$5,1))*BY268</f>
        <v>1.4200000000000008E-2</v>
      </c>
      <c r="CA268" s="350">
        <f>INDEX('NOx &amp; CO2'!$T$6:$W$10,MATCH($C268,'NOx &amp; CO2'!$R$6:$R$10,1),MATCH(CA$245,'NOx &amp; CO2'!$T$5:$W$5,1))*BZ268</f>
        <v>1.4200000000000008E-2</v>
      </c>
      <c r="CB268" s="350">
        <f>INDEX('NOx &amp; CO2'!$T$6:$W$10,MATCH($C268,'NOx &amp; CO2'!$R$6:$R$10,1),MATCH(CB$245,'NOx &amp; CO2'!$T$5:$W$5,1))*CA268</f>
        <v>1.4200000000000008E-2</v>
      </c>
      <c r="CC268" s="350">
        <f>INDEX('NOx &amp; CO2'!$T$6:$W$10,MATCH($C268,'NOx &amp; CO2'!$R$6:$R$10,1),MATCH(CC$245,'NOx &amp; CO2'!$T$5:$W$5,1))*CB268</f>
        <v>1.4200000000000008E-2</v>
      </c>
      <c r="CD268" s="350">
        <f>INDEX('NOx &amp; CO2'!$T$6:$W$10,MATCH($C268,'NOx &amp; CO2'!$R$6:$R$10,1),MATCH(CD$245,'NOx &amp; CO2'!$T$5:$W$5,1))*CC268</f>
        <v>1.4200000000000008E-2</v>
      </c>
      <c r="CE268" s="350">
        <f>INDEX('NOx &amp; CO2'!$T$6:$W$10,MATCH($C268,'NOx &amp; CO2'!$R$6:$R$10,1),MATCH(CE$245,'NOx &amp; CO2'!$T$5:$W$5,1))*CD268</f>
        <v>1.4200000000000008E-2</v>
      </c>
      <c r="CF268" s="350">
        <f>INDEX('NOx &amp; CO2'!$T$6:$W$10,MATCH($C268,'NOx &amp; CO2'!$R$6:$R$10,1),MATCH(CF$245,'NOx &amp; CO2'!$T$5:$W$5,1))*CE268</f>
        <v>1.4200000000000008E-2</v>
      </c>
      <c r="CG268" s="350">
        <f>INDEX('NOx &amp; CO2'!$T$6:$W$10,MATCH($C268,'NOx &amp; CO2'!$R$6:$R$10,1),MATCH(CG$245,'NOx &amp; CO2'!$T$5:$W$5,1))*CF268</f>
        <v>1.4200000000000008E-2</v>
      </c>
      <c r="CH268" s="350">
        <f>INDEX('NOx &amp; CO2'!$T$6:$W$10,MATCH($C268,'NOx &amp; CO2'!$R$6:$R$10,1),MATCH(CH$245,'NOx &amp; CO2'!$T$5:$W$5,1))*CG268</f>
        <v>1.4200000000000008E-2</v>
      </c>
      <c r="CI268" s="350">
        <f>INDEX('NOx &amp; CO2'!$T$6:$W$10,MATCH($C268,'NOx &amp; CO2'!$R$6:$R$10,1),MATCH(CI$245,'NOx &amp; CO2'!$T$5:$W$5,1))*CH268</f>
        <v>1.4200000000000008E-2</v>
      </c>
      <c r="CJ268" s="350">
        <f>INDEX('NOx &amp; CO2'!$T$6:$W$10,MATCH($C268,'NOx &amp; CO2'!$R$6:$R$10,1),MATCH(CJ$245,'NOx &amp; CO2'!$T$5:$W$5,1))*CI268</f>
        <v>1.4200000000000008E-2</v>
      </c>
      <c r="CK268" s="350">
        <f>INDEX('NOx &amp; CO2'!$T$6:$W$10,MATCH($C268,'NOx &amp; CO2'!$R$6:$R$10,1),MATCH(CK$245,'NOx &amp; CO2'!$T$5:$W$5,1))*CJ268</f>
        <v>1.4200000000000008E-2</v>
      </c>
      <c r="CL268" s="350">
        <f>INDEX('NOx &amp; CO2'!$T$6:$W$10,MATCH($C268,'NOx &amp; CO2'!$R$6:$R$10,1),MATCH(CL$245,'NOx &amp; CO2'!$T$5:$W$5,1))*CK268</f>
        <v>1.4200000000000008E-2</v>
      </c>
      <c r="CM268" s="350">
        <f>INDEX('NOx &amp; CO2'!$T$6:$W$10,MATCH($C268,'NOx &amp; CO2'!$R$6:$R$10,1),MATCH(CM$245,'NOx &amp; CO2'!$T$5:$W$5,1))*CL268</f>
        <v>1.4200000000000008E-2</v>
      </c>
      <c r="CN268" s="350">
        <f>INDEX('NOx &amp; CO2'!$T$6:$W$10,MATCH($C268,'NOx &amp; CO2'!$R$6:$R$10,1),MATCH(CN$245,'NOx &amp; CO2'!$T$5:$W$5,1))*CM268</f>
        <v>1.4200000000000008E-2</v>
      </c>
      <c r="CO268" s="350">
        <f>INDEX('NOx &amp; CO2'!$T$6:$W$10,MATCH($C268,'NOx &amp; CO2'!$R$6:$R$10,1),MATCH(CO$245,'NOx &amp; CO2'!$T$5:$W$5,1))*CN268</f>
        <v>1.4200000000000008E-2</v>
      </c>
      <c r="CP268" s="350">
        <f>INDEX('NOx &amp; CO2'!$T$6:$W$10,MATCH($C268,'NOx &amp; CO2'!$R$6:$R$10,1),MATCH(CP$245,'NOx &amp; CO2'!$T$5:$W$5,1))*CO268</f>
        <v>1.4200000000000008E-2</v>
      </c>
      <c r="CQ268" s="350">
        <f>INDEX('NOx &amp; CO2'!$T$6:$W$10,MATCH($C268,'NOx &amp; CO2'!$R$6:$R$10,1),MATCH(CQ$245,'NOx &amp; CO2'!$T$5:$W$5,1))*CP268</f>
        <v>1.4200000000000008E-2</v>
      </c>
      <c r="CR268" s="350">
        <f>INDEX('NOx &amp; CO2'!$T$6:$W$10,MATCH($C268,'NOx &amp; CO2'!$R$6:$R$10,1),MATCH(CR$245,'NOx &amp; CO2'!$T$5:$W$5,1))*CQ268</f>
        <v>1.4200000000000008E-2</v>
      </c>
      <c r="CS268" s="350">
        <f>INDEX('NOx &amp; CO2'!$T$6:$W$10,MATCH($C268,'NOx &amp; CO2'!$R$6:$R$10,1),MATCH(CS$245,'NOx &amp; CO2'!$T$5:$W$5,1))*CR268</f>
        <v>1.4200000000000008E-2</v>
      </c>
    </row>
    <row r="269" spans="1:97" s="337" customFormat="1" x14ac:dyDescent="0.25">
      <c r="A269" s="337">
        <f t="shared" ref="A269:C269" si="389">A208</f>
        <v>0</v>
      </c>
      <c r="B269" s="337" t="str">
        <f t="shared" si="389"/>
        <v>0 0</v>
      </c>
      <c r="C269" s="344">
        <f t="shared" si="389"/>
        <v>0</v>
      </c>
      <c r="D269" s="567">
        <f>INDEX('NOx &amp; CO2'!$E$6:$I$10,MATCH($C269,'NOx &amp; CO2'!$C$6:$C$10,1),MATCH(D$245,'NOx &amp; CO2'!$E$5:$H$5,1))</f>
        <v>7.17E-2</v>
      </c>
      <c r="E269" s="567">
        <f>INDEX('NOx &amp; CO2'!$T$6:$W$10,MATCH($C269,'NOx &amp; CO2'!$R$6:$R$10,1),MATCH(E$245,'NOx &amp; CO2'!$T$5:$W$5,1))*D269</f>
        <v>6.8558723496039697E-2</v>
      </c>
      <c r="F269" s="567">
        <f>INDEX('NOx &amp; CO2'!$T$6:$W$10,MATCH($C269,'NOx &amp; CO2'!$R$6:$R$10,1),MATCH(F$245,'NOx &amp; CO2'!$T$5:$W$5,1))*E269</f>
        <v>6.5555070675124491E-2</v>
      </c>
      <c r="G269" s="567">
        <f>INDEX('NOx &amp; CO2'!$T$6:$W$10,MATCH($C269,'NOx &amp; CO2'!$R$6:$R$10,1),MATCH(G$245,'NOx &amp; CO2'!$T$5:$W$5,1))*F269</f>
        <v>6.2683012052708514E-2</v>
      </c>
      <c r="H269" s="567">
        <f>INDEX('NOx &amp; CO2'!$T$6:$W$10,MATCH($C269,'NOx &amp; CO2'!$R$6:$R$10,1),MATCH(H$245,'NOx &amp; CO2'!$T$5:$W$5,1))*G269</f>
        <v>5.9936782304331478E-2</v>
      </c>
      <c r="I269" s="567">
        <f>INDEX('NOx &amp; CO2'!$T$6:$W$10,MATCH($C269,'NOx &amp; CO2'!$R$6:$R$10,1),MATCH(I$245,'NOx &amp; CO2'!$T$5:$W$5,1))*H269</f>
        <v>5.7310868692398702E-2</v>
      </c>
      <c r="J269" s="567">
        <f>INDEX('NOx &amp; CO2'!$T$6:$W$10,MATCH($C269,'NOx &amp; CO2'!$R$6:$R$10,1),MATCH(J$245,'NOx &amp; CO2'!$T$5:$W$5,1))*I269</f>
        <v>5.4800000000000008E-2</v>
      </c>
      <c r="K269" s="567">
        <f>INDEX('NOx &amp; CO2'!$T$6:$W$10,MATCH($C269,'NOx &amp; CO2'!$R$6:$R$10,1),MATCH(K$245,'NOx &amp; CO2'!$T$5:$W$5,1))*J269</f>
        <v>5.268069525177068E-2</v>
      </c>
      <c r="L269" s="567">
        <f>INDEX('NOx &amp; CO2'!$T$6:$W$10,MATCH($C269,'NOx &amp; CO2'!$R$6:$R$10,1),MATCH(L$245,'NOx &amp; CO2'!$T$5:$W$5,1))*K269</f>
        <v>5.0643351317699516E-2</v>
      </c>
      <c r="M269" s="567">
        <f>INDEX('NOx &amp; CO2'!$T$6:$W$10,MATCH($C269,'NOx &amp; CO2'!$R$6:$R$10,1),MATCH(M$245,'NOx &amp; CO2'!$T$5:$W$5,1))*L269</f>
        <v>4.8684798490804503E-2</v>
      </c>
      <c r="N269" s="567">
        <f>INDEX('NOx &amp; CO2'!$T$6:$W$10,MATCH($C269,'NOx &amp; CO2'!$R$6:$R$10,1),MATCH(N$245,'NOx &amp; CO2'!$T$5:$W$5,1))*M269</f>
        <v>4.6801989647590088E-2</v>
      </c>
      <c r="O269" s="567">
        <f>INDEX('NOx &amp; CO2'!$T$6:$W$10,MATCH($C269,'NOx &amp; CO2'!$R$6:$R$10,1),MATCH(O$245,'NOx &amp; CO2'!$T$5:$W$5,1))*N269</f>
        <v>4.4991995507321518E-2</v>
      </c>
      <c r="P269" s="567">
        <f>INDEX('NOx &amp; CO2'!$T$6:$W$10,MATCH($C269,'NOx &amp; CO2'!$R$6:$R$10,1),MATCH(P$245,'NOx &amp; CO2'!$T$5:$W$5,1))*O269</f>
        <v>4.3252000074639418E-2</v>
      </c>
      <c r="Q269" s="567">
        <f>INDEX('NOx &amp; CO2'!$T$6:$W$10,MATCH($C269,'NOx &amp; CO2'!$R$6:$R$10,1),MATCH(Q$245,'NOx &amp; CO2'!$T$5:$W$5,1))*P269</f>
        <v>4.1579296258424117E-2</v>
      </c>
      <c r="R269" s="567">
        <f>INDEX('NOx &amp; CO2'!$T$6:$W$10,MATCH($C269,'NOx &amp; CO2'!$R$6:$R$10,1),MATCH(R$245,'NOx &amp; CO2'!$T$5:$W$5,1))*Q269</f>
        <v>3.9971281660093602E-2</v>
      </c>
      <c r="S269" s="567">
        <f>INDEX('NOx &amp; CO2'!$T$6:$W$10,MATCH($C269,'NOx &amp; CO2'!$R$6:$R$10,1),MATCH(S$245,'NOx &amp; CO2'!$T$5:$W$5,1))*R269</f>
        <v>3.8425454524782507E-2</v>
      </c>
      <c r="T269" s="567">
        <f>INDEX('NOx &amp; CO2'!$T$6:$W$10,MATCH($C269,'NOx &amp; CO2'!$R$6:$R$10,1),MATCH(T$245,'NOx &amp; CO2'!$T$5:$W$5,1))*S269</f>
        <v>3.6939409849102912E-2</v>
      </c>
      <c r="U269" s="567">
        <f>INDEX('NOx &amp; CO2'!$T$6:$W$10,MATCH($C269,'NOx &amp; CO2'!$R$6:$R$10,1),MATCH(U$245,'NOx &amp; CO2'!$T$5:$W$5,1))*T269</f>
        <v>3.5510835639431505E-2</v>
      </c>
      <c r="V269" s="567">
        <f>INDEX('NOx &amp; CO2'!$T$6:$W$10,MATCH($C269,'NOx &amp; CO2'!$R$6:$R$10,1),MATCH(V$245,'NOx &amp; CO2'!$T$5:$W$5,1))*U269</f>
        <v>3.4137509314901608E-2</v>
      </c>
      <c r="W269" s="567">
        <f>INDEX('NOx &amp; CO2'!$T$6:$W$10,MATCH($C269,'NOx &amp; CO2'!$R$6:$R$10,1),MATCH(W$245,'NOx &amp; CO2'!$T$5:$W$5,1))*V269</f>
        <v>3.2817294249503907E-2</v>
      </c>
      <c r="X269" s="567">
        <f>INDEX('NOx &amp; CO2'!$T$6:$W$10,MATCH($C269,'NOx &amp; CO2'!$R$6:$R$10,1),MATCH(X$245,'NOx &amp; CO2'!$T$5:$W$5,1))*W269</f>
        <v>3.1548136447916084E-2</v>
      </c>
      <c r="Y269" s="567">
        <f>INDEX('NOx &amp; CO2'!$T$6:$W$10,MATCH($C269,'NOx &amp; CO2'!$R$6:$R$10,1),MATCH(Y$245,'NOx &amp; CO2'!$T$5:$W$5,1))*X269</f>
        <v>3.0328061349889527E-2</v>
      </c>
      <c r="Z269" s="567">
        <f>INDEX('NOx &amp; CO2'!$T$6:$W$10,MATCH($C269,'NOx &amp; CO2'!$R$6:$R$10,1),MATCH(Z$245,'NOx &amp; CO2'!$T$5:$W$5,1))*Y269</f>
        <v>2.9155170758221438E-2</v>
      </c>
      <c r="AA269" s="567">
        <f>INDEX('NOx &amp; CO2'!$T$6:$W$10,MATCH($C269,'NOx &amp; CO2'!$R$6:$R$10,1),MATCH(AA$245,'NOx &amp; CO2'!$T$5:$W$5,1))*Z269</f>
        <v>2.8027639885532835E-2</v>
      </c>
      <c r="AB269" s="567">
        <f>INDEX('NOx &amp; CO2'!$T$6:$W$10,MATCH($C269,'NOx &amp; CO2'!$R$6:$R$10,1),MATCH(AB$245,'NOx &amp; CO2'!$T$5:$W$5,1))*AA269</f>
        <v>2.6943714515257809E-2</v>
      </c>
      <c r="AC269" s="567">
        <f>INDEX('NOx &amp; CO2'!$T$6:$W$10,MATCH($C269,'NOx &amp; CO2'!$R$6:$R$10,1),MATCH(AC$245,'NOx &amp; CO2'!$T$5:$W$5,1))*AB269</f>
        <v>2.5901708272427128E-2</v>
      </c>
      <c r="AD269" s="567">
        <f>INDEX('NOx &amp; CO2'!$T$6:$W$10,MATCH($C269,'NOx &amp; CO2'!$R$6:$R$10,1),MATCH(AD$245,'NOx &amp; CO2'!$T$5:$W$5,1))*AC269</f>
        <v>2.4900000000000019E-2</v>
      </c>
      <c r="AE269" s="567">
        <f>INDEX('NOx &amp; CO2'!$T$6:$W$10,MATCH($C269,'NOx &amp; CO2'!$R$6:$R$10,1),MATCH(AE$245,'NOx &amp; CO2'!$T$5:$W$5,1))*AD269</f>
        <v>2.4210502134589099E-2</v>
      </c>
      <c r="AF269" s="350">
        <f>INDEX('NOx &amp; CO2'!$T$6:$W$10,MATCH($C269,'NOx &amp; CO2'!$R$6:$R$10,1),MATCH(AF$245,'NOx &amp; CO2'!$T$5:$W$5,1))*AE269</f>
        <v>2.3540096932086061E-2</v>
      </c>
      <c r="AG269" s="350">
        <f>INDEX('NOx &amp; CO2'!$T$6:$W$10,MATCH($C269,'NOx &amp; CO2'!$R$6:$R$10,1),MATCH(AG$245,'NOx &amp; CO2'!$T$5:$W$5,1))*AF269</f>
        <v>2.2888255703723031E-2</v>
      </c>
      <c r="AH269" s="350">
        <f>INDEX('NOx &amp; CO2'!$T$6:$W$10,MATCH($C269,'NOx &amp; CO2'!$R$6:$R$10,1),MATCH(AH$245,'NOx &amp; CO2'!$T$5:$W$5,1))*AG269</f>
        <v>2.2254464400482215E-2</v>
      </c>
      <c r="AI269" s="350">
        <f>INDEX('NOx &amp; CO2'!$T$6:$W$10,MATCH($C269,'NOx &amp; CO2'!$R$6:$R$10,1),MATCH(AI$245,'NOx &amp; CO2'!$T$5:$W$5,1))*AH269</f>
        <v>2.1638223207711301E-2</v>
      </c>
      <c r="AJ269" s="350">
        <f>INDEX('NOx &amp; CO2'!$T$6:$W$10,MATCH($C269,'NOx &amp; CO2'!$R$6:$R$10,1),MATCH(AJ$245,'NOx &amp; CO2'!$T$5:$W$5,1))*AI269</f>
        <v>2.1039046150964236E-2</v>
      </c>
      <c r="AK269" s="350">
        <f>INDEX('NOx &amp; CO2'!$T$6:$W$10,MATCH($C269,'NOx &amp; CO2'!$R$6:$R$10,1),MATCH(AK$245,'NOx &amp; CO2'!$T$5:$W$5,1))*AJ269</f>
        <v>2.0456460712756541E-2</v>
      </c>
      <c r="AL269" s="350">
        <f>INDEX('NOx &amp; CO2'!$T$6:$W$10,MATCH($C269,'NOx &amp; CO2'!$R$6:$R$10,1),MATCH(AL$245,'NOx &amp; CO2'!$T$5:$W$5,1))*AK269</f>
        <v>1.9890007459932926E-2</v>
      </c>
      <c r="AM269" s="350">
        <f>INDEX('NOx &amp; CO2'!$T$6:$W$10,MATCH($C269,'NOx &amp; CO2'!$R$6:$R$10,1),MATCH(AM$245,'NOx &amp; CO2'!$T$5:$W$5,1))*AL269</f>
        <v>1.9339239681353367E-2</v>
      </c>
      <c r="AN269" s="350">
        <f>INDEX('NOx &amp; CO2'!$T$6:$W$10,MATCH($C269,'NOx &amp; CO2'!$R$6:$R$10,1),MATCH(AN$245,'NOx &amp; CO2'!$T$5:$W$5,1))*AM269</f>
        <v>1.8803723035611869E-2</v>
      </c>
      <c r="AO269" s="350">
        <f>INDEX('NOx &amp; CO2'!$T$6:$W$10,MATCH($C269,'NOx &amp; CO2'!$R$6:$R$10,1),MATCH(AO$245,'NOx &amp; CO2'!$T$5:$W$5,1))*AN269</f>
        <v>1.8283035208510164E-2</v>
      </c>
      <c r="AP269" s="350">
        <f>INDEX('NOx &amp; CO2'!$T$6:$W$10,MATCH($C269,'NOx &amp; CO2'!$R$6:$R$10,1),MATCH(AP$245,'NOx &amp; CO2'!$T$5:$W$5,1))*AO269</f>
        <v>1.777676558001617E-2</v>
      </c>
      <c r="AQ269" s="350">
        <f>INDEX('NOx &amp; CO2'!$T$6:$W$10,MATCH($C269,'NOx &amp; CO2'!$R$6:$R$10,1),MATCH(AQ$245,'NOx &amp; CO2'!$T$5:$W$5,1))*AP269</f>
        <v>1.7284514900444626E-2</v>
      </c>
      <c r="AR269" s="350">
        <f>INDEX('NOx &amp; CO2'!$T$6:$W$10,MATCH($C269,'NOx &amp; CO2'!$R$6:$R$10,1),MATCH(AR$245,'NOx &amp; CO2'!$T$5:$W$5,1))*AQ269</f>
        <v>1.6805894975604474E-2</v>
      </c>
      <c r="AS269" s="350">
        <f>INDEX('NOx &amp; CO2'!$T$6:$W$10,MATCH($C269,'NOx &amp; CO2'!$R$6:$R$10,1),MATCH(AS$245,'NOx &amp; CO2'!$T$5:$W$5,1))*AR269</f>
        <v>1.6340528360664741E-2</v>
      </c>
      <c r="AT269" s="350">
        <f>INDEX('NOx &amp; CO2'!$T$6:$W$10,MATCH($C269,'NOx &amp; CO2'!$R$6:$R$10,1),MATCH(AT$245,'NOx &amp; CO2'!$T$5:$W$5,1))*AS269</f>
        <v>1.5888048062497474E-2</v>
      </c>
      <c r="AU269" s="350">
        <f>INDEX('NOx &amp; CO2'!$T$6:$W$10,MATCH($C269,'NOx &amp; CO2'!$R$6:$R$10,1),MATCH(AU$245,'NOx &amp; CO2'!$T$5:$W$5,1))*AT269</f>
        <v>1.5448097250263013E-2</v>
      </c>
      <c r="AV269" s="350">
        <f>INDEX('NOx &amp; CO2'!$T$6:$W$10,MATCH($C269,'NOx &amp; CO2'!$R$6:$R$10,1),MATCH(AV$245,'NOx &amp; CO2'!$T$5:$W$5,1))*AU269</f>
        <v>1.5020328974009333E-2</v>
      </c>
      <c r="AW269" s="350">
        <f>INDEX('NOx &amp; CO2'!$T$6:$W$10,MATCH($C269,'NOx &amp; CO2'!$R$6:$R$10,1),MATCH(AW$245,'NOx &amp; CO2'!$T$5:$W$5,1))*AV269</f>
        <v>1.4604405891063581E-2</v>
      </c>
      <c r="AX269" s="350">
        <f>INDEX('NOx &amp; CO2'!$T$6:$W$10,MATCH($C269,'NOx &amp; CO2'!$R$6:$R$10,1),MATCH(AX$245,'NOx &amp; CO2'!$T$5:$W$5,1))*AW269</f>
        <v>1.4200000000000008E-2</v>
      </c>
      <c r="AY269" s="350">
        <f>INDEX('NOx &amp; CO2'!$T$6:$W$10,MATCH($C269,'NOx &amp; CO2'!$R$6:$R$10,1),MATCH(AY$245,'NOx &amp; CO2'!$T$5:$W$5,1))*AX269</f>
        <v>1.4200000000000008E-2</v>
      </c>
      <c r="AZ269" s="350">
        <f>INDEX('NOx &amp; CO2'!$T$6:$W$10,MATCH($C269,'NOx &amp; CO2'!$R$6:$R$10,1),MATCH(AZ$245,'NOx &amp; CO2'!$T$5:$W$5,1))*AY269</f>
        <v>1.4200000000000008E-2</v>
      </c>
      <c r="BA269" s="350">
        <f>INDEX('NOx &amp; CO2'!$T$6:$W$10,MATCH($C269,'NOx &amp; CO2'!$R$6:$R$10,1),MATCH(BA$245,'NOx &amp; CO2'!$T$5:$W$5,1))*AZ269</f>
        <v>1.4200000000000008E-2</v>
      </c>
      <c r="BB269" s="350">
        <f>INDEX('NOx &amp; CO2'!$T$6:$W$10,MATCH($C269,'NOx &amp; CO2'!$R$6:$R$10,1),MATCH(BB$245,'NOx &amp; CO2'!$T$5:$W$5,1))*BA269</f>
        <v>1.4200000000000008E-2</v>
      </c>
      <c r="BC269" s="350">
        <f>INDEX('NOx &amp; CO2'!$T$6:$W$10,MATCH($C269,'NOx &amp; CO2'!$R$6:$R$10,1),MATCH(BC$245,'NOx &amp; CO2'!$T$5:$W$5,1))*BB269</f>
        <v>1.4200000000000008E-2</v>
      </c>
      <c r="BD269" s="350">
        <f>INDEX('NOx &amp; CO2'!$T$6:$W$10,MATCH($C269,'NOx &amp; CO2'!$R$6:$R$10,1),MATCH(BD$245,'NOx &amp; CO2'!$T$5:$W$5,1))*BC269</f>
        <v>1.4200000000000008E-2</v>
      </c>
      <c r="BE269" s="350">
        <f>INDEX('NOx &amp; CO2'!$T$6:$W$10,MATCH($C269,'NOx &amp; CO2'!$R$6:$R$10,1),MATCH(BE$245,'NOx &amp; CO2'!$T$5:$W$5,1))*BD269</f>
        <v>1.4200000000000008E-2</v>
      </c>
      <c r="BF269" s="350">
        <f>INDEX('NOx &amp; CO2'!$T$6:$W$10,MATCH($C269,'NOx &amp; CO2'!$R$6:$R$10,1),MATCH(BF$245,'NOx &amp; CO2'!$T$5:$W$5,1))*BE269</f>
        <v>1.4200000000000008E-2</v>
      </c>
      <c r="BG269" s="350">
        <f>INDEX('NOx &amp; CO2'!$T$6:$W$10,MATCH($C269,'NOx &amp; CO2'!$R$6:$R$10,1),MATCH(BG$245,'NOx &amp; CO2'!$T$5:$W$5,1))*BF269</f>
        <v>1.4200000000000008E-2</v>
      </c>
      <c r="BH269" s="350">
        <f>INDEX('NOx &amp; CO2'!$T$6:$W$10,MATCH($C269,'NOx &amp; CO2'!$R$6:$R$10,1),MATCH(BH$245,'NOx &amp; CO2'!$T$5:$W$5,1))*BG269</f>
        <v>1.4200000000000008E-2</v>
      </c>
      <c r="BI269" s="350">
        <f>INDEX('NOx &amp; CO2'!$T$6:$W$10,MATCH($C269,'NOx &amp; CO2'!$R$6:$R$10,1),MATCH(BI$245,'NOx &amp; CO2'!$T$5:$W$5,1))*BH269</f>
        <v>1.4200000000000008E-2</v>
      </c>
      <c r="BJ269" s="350">
        <f>INDEX('NOx &amp; CO2'!$T$6:$W$10,MATCH($C269,'NOx &amp; CO2'!$R$6:$R$10,1),MATCH(BJ$245,'NOx &amp; CO2'!$T$5:$W$5,1))*BI269</f>
        <v>1.4200000000000008E-2</v>
      </c>
      <c r="BK269" s="350">
        <f>INDEX('NOx &amp; CO2'!$T$6:$W$10,MATCH($C269,'NOx &amp; CO2'!$R$6:$R$10,1),MATCH(BK$245,'NOx &amp; CO2'!$T$5:$W$5,1))*BJ269</f>
        <v>1.4200000000000008E-2</v>
      </c>
      <c r="BL269" s="350">
        <f>INDEX('NOx &amp; CO2'!$T$6:$W$10,MATCH($C269,'NOx &amp; CO2'!$R$6:$R$10,1),MATCH(BL$245,'NOx &amp; CO2'!$T$5:$W$5,1))*BK269</f>
        <v>1.4200000000000008E-2</v>
      </c>
      <c r="BM269" s="350">
        <f>INDEX('NOx &amp; CO2'!$T$6:$W$10,MATCH($C269,'NOx &amp; CO2'!$R$6:$R$10,1),MATCH(BM$245,'NOx &amp; CO2'!$T$5:$W$5,1))*BL269</f>
        <v>1.4200000000000008E-2</v>
      </c>
      <c r="BN269" s="350">
        <f>INDEX('NOx &amp; CO2'!$T$6:$W$10,MATCH($C269,'NOx &amp; CO2'!$R$6:$R$10,1),MATCH(BN$245,'NOx &amp; CO2'!$T$5:$W$5,1))*BM269</f>
        <v>1.4200000000000008E-2</v>
      </c>
      <c r="BO269" s="350">
        <f>INDEX('NOx &amp; CO2'!$T$6:$W$10,MATCH($C269,'NOx &amp; CO2'!$R$6:$R$10,1),MATCH(BO$245,'NOx &amp; CO2'!$T$5:$W$5,1))*BN269</f>
        <v>1.4200000000000008E-2</v>
      </c>
      <c r="BP269" s="350">
        <f>INDEX('NOx &amp; CO2'!$T$6:$W$10,MATCH($C269,'NOx &amp; CO2'!$R$6:$R$10,1),MATCH(BP$245,'NOx &amp; CO2'!$T$5:$W$5,1))*BO269</f>
        <v>1.4200000000000008E-2</v>
      </c>
      <c r="BQ269" s="350">
        <f>INDEX('NOx &amp; CO2'!$T$6:$W$10,MATCH($C269,'NOx &amp; CO2'!$R$6:$R$10,1),MATCH(BQ$245,'NOx &amp; CO2'!$T$5:$W$5,1))*BP269</f>
        <v>1.4200000000000008E-2</v>
      </c>
      <c r="BR269" s="350">
        <f>INDEX('NOx &amp; CO2'!$T$6:$W$10,MATCH($C269,'NOx &amp; CO2'!$R$6:$R$10,1),MATCH(BR$245,'NOx &amp; CO2'!$T$5:$W$5,1))*BQ269</f>
        <v>1.4200000000000008E-2</v>
      </c>
      <c r="BS269" s="350">
        <f>INDEX('NOx &amp; CO2'!$T$6:$W$10,MATCH($C269,'NOx &amp; CO2'!$R$6:$R$10,1),MATCH(BS$245,'NOx &amp; CO2'!$T$5:$W$5,1))*BR269</f>
        <v>1.4200000000000008E-2</v>
      </c>
      <c r="BT269" s="350">
        <f>INDEX('NOx &amp; CO2'!$T$6:$W$10,MATCH($C269,'NOx &amp; CO2'!$R$6:$R$10,1),MATCH(BT$245,'NOx &amp; CO2'!$T$5:$W$5,1))*BS269</f>
        <v>1.4200000000000008E-2</v>
      </c>
      <c r="BU269" s="350">
        <f>INDEX('NOx &amp; CO2'!$T$6:$W$10,MATCH($C269,'NOx &amp; CO2'!$R$6:$R$10,1),MATCH(BU$245,'NOx &amp; CO2'!$T$5:$W$5,1))*BT269</f>
        <v>1.4200000000000008E-2</v>
      </c>
      <c r="BV269" s="350">
        <f>INDEX('NOx &amp; CO2'!$T$6:$W$10,MATCH($C269,'NOx &amp; CO2'!$R$6:$R$10,1),MATCH(BV$245,'NOx &amp; CO2'!$T$5:$W$5,1))*BU269</f>
        <v>1.4200000000000008E-2</v>
      </c>
      <c r="BW269" s="350">
        <f>INDEX('NOx &amp; CO2'!$T$6:$W$10,MATCH($C269,'NOx &amp; CO2'!$R$6:$R$10,1),MATCH(BW$245,'NOx &amp; CO2'!$T$5:$W$5,1))*BV269</f>
        <v>1.4200000000000008E-2</v>
      </c>
      <c r="BX269" s="350">
        <f>INDEX('NOx &amp; CO2'!$T$6:$W$10,MATCH($C269,'NOx &amp; CO2'!$R$6:$R$10,1),MATCH(BX$245,'NOx &amp; CO2'!$T$5:$W$5,1))*BW269</f>
        <v>1.4200000000000008E-2</v>
      </c>
      <c r="BY269" s="350">
        <f>INDEX('NOx &amp; CO2'!$T$6:$W$10,MATCH($C269,'NOx &amp; CO2'!$R$6:$R$10,1),MATCH(BY$245,'NOx &amp; CO2'!$T$5:$W$5,1))*BX269</f>
        <v>1.4200000000000008E-2</v>
      </c>
      <c r="BZ269" s="350">
        <f>INDEX('NOx &amp; CO2'!$T$6:$W$10,MATCH($C269,'NOx &amp; CO2'!$R$6:$R$10,1),MATCH(BZ$245,'NOx &amp; CO2'!$T$5:$W$5,1))*BY269</f>
        <v>1.4200000000000008E-2</v>
      </c>
      <c r="CA269" s="350">
        <f>INDEX('NOx &amp; CO2'!$T$6:$W$10,MATCH($C269,'NOx &amp; CO2'!$R$6:$R$10,1),MATCH(CA$245,'NOx &amp; CO2'!$T$5:$W$5,1))*BZ269</f>
        <v>1.4200000000000008E-2</v>
      </c>
      <c r="CB269" s="350">
        <f>INDEX('NOx &amp; CO2'!$T$6:$W$10,MATCH($C269,'NOx &amp; CO2'!$R$6:$R$10,1),MATCH(CB$245,'NOx &amp; CO2'!$T$5:$W$5,1))*CA269</f>
        <v>1.4200000000000008E-2</v>
      </c>
      <c r="CC269" s="350">
        <f>INDEX('NOx &amp; CO2'!$T$6:$W$10,MATCH($C269,'NOx &amp; CO2'!$R$6:$R$10,1),MATCH(CC$245,'NOx &amp; CO2'!$T$5:$W$5,1))*CB269</f>
        <v>1.4200000000000008E-2</v>
      </c>
      <c r="CD269" s="350">
        <f>INDEX('NOx &amp; CO2'!$T$6:$W$10,MATCH($C269,'NOx &amp; CO2'!$R$6:$R$10,1),MATCH(CD$245,'NOx &amp; CO2'!$T$5:$W$5,1))*CC269</f>
        <v>1.4200000000000008E-2</v>
      </c>
      <c r="CE269" s="350">
        <f>INDEX('NOx &amp; CO2'!$T$6:$W$10,MATCH($C269,'NOx &amp; CO2'!$R$6:$R$10,1),MATCH(CE$245,'NOx &amp; CO2'!$T$5:$W$5,1))*CD269</f>
        <v>1.4200000000000008E-2</v>
      </c>
      <c r="CF269" s="350">
        <f>INDEX('NOx &amp; CO2'!$T$6:$W$10,MATCH($C269,'NOx &amp; CO2'!$R$6:$R$10,1),MATCH(CF$245,'NOx &amp; CO2'!$T$5:$W$5,1))*CE269</f>
        <v>1.4200000000000008E-2</v>
      </c>
      <c r="CG269" s="350">
        <f>INDEX('NOx &amp; CO2'!$T$6:$W$10,MATCH($C269,'NOx &amp; CO2'!$R$6:$R$10,1),MATCH(CG$245,'NOx &amp; CO2'!$T$5:$W$5,1))*CF269</f>
        <v>1.4200000000000008E-2</v>
      </c>
      <c r="CH269" s="350">
        <f>INDEX('NOx &amp; CO2'!$T$6:$W$10,MATCH($C269,'NOx &amp; CO2'!$R$6:$R$10,1),MATCH(CH$245,'NOx &amp; CO2'!$T$5:$W$5,1))*CG269</f>
        <v>1.4200000000000008E-2</v>
      </c>
      <c r="CI269" s="350">
        <f>INDEX('NOx &amp; CO2'!$T$6:$W$10,MATCH($C269,'NOx &amp; CO2'!$R$6:$R$10,1),MATCH(CI$245,'NOx &amp; CO2'!$T$5:$W$5,1))*CH269</f>
        <v>1.4200000000000008E-2</v>
      </c>
      <c r="CJ269" s="350">
        <f>INDEX('NOx &amp; CO2'!$T$6:$W$10,MATCH($C269,'NOx &amp; CO2'!$R$6:$R$10,1),MATCH(CJ$245,'NOx &amp; CO2'!$T$5:$W$5,1))*CI269</f>
        <v>1.4200000000000008E-2</v>
      </c>
      <c r="CK269" s="350">
        <f>INDEX('NOx &amp; CO2'!$T$6:$W$10,MATCH($C269,'NOx &amp; CO2'!$R$6:$R$10,1),MATCH(CK$245,'NOx &amp; CO2'!$T$5:$W$5,1))*CJ269</f>
        <v>1.4200000000000008E-2</v>
      </c>
      <c r="CL269" s="350">
        <f>INDEX('NOx &amp; CO2'!$T$6:$W$10,MATCH($C269,'NOx &amp; CO2'!$R$6:$R$10,1),MATCH(CL$245,'NOx &amp; CO2'!$T$5:$W$5,1))*CK269</f>
        <v>1.4200000000000008E-2</v>
      </c>
      <c r="CM269" s="350">
        <f>INDEX('NOx &amp; CO2'!$T$6:$W$10,MATCH($C269,'NOx &amp; CO2'!$R$6:$R$10,1),MATCH(CM$245,'NOx &amp; CO2'!$T$5:$W$5,1))*CL269</f>
        <v>1.4200000000000008E-2</v>
      </c>
      <c r="CN269" s="350">
        <f>INDEX('NOx &amp; CO2'!$T$6:$W$10,MATCH($C269,'NOx &amp; CO2'!$R$6:$R$10,1),MATCH(CN$245,'NOx &amp; CO2'!$T$5:$W$5,1))*CM269</f>
        <v>1.4200000000000008E-2</v>
      </c>
      <c r="CO269" s="350">
        <f>INDEX('NOx &amp; CO2'!$T$6:$W$10,MATCH($C269,'NOx &amp; CO2'!$R$6:$R$10,1),MATCH(CO$245,'NOx &amp; CO2'!$T$5:$W$5,1))*CN269</f>
        <v>1.4200000000000008E-2</v>
      </c>
      <c r="CP269" s="350">
        <f>INDEX('NOx &amp; CO2'!$T$6:$W$10,MATCH($C269,'NOx &amp; CO2'!$R$6:$R$10,1),MATCH(CP$245,'NOx &amp; CO2'!$T$5:$W$5,1))*CO269</f>
        <v>1.4200000000000008E-2</v>
      </c>
      <c r="CQ269" s="350">
        <f>INDEX('NOx &amp; CO2'!$T$6:$W$10,MATCH($C269,'NOx &amp; CO2'!$R$6:$R$10,1),MATCH(CQ$245,'NOx &amp; CO2'!$T$5:$W$5,1))*CP269</f>
        <v>1.4200000000000008E-2</v>
      </c>
      <c r="CR269" s="350">
        <f>INDEX('NOx &amp; CO2'!$T$6:$W$10,MATCH($C269,'NOx &amp; CO2'!$R$6:$R$10,1),MATCH(CR$245,'NOx &amp; CO2'!$T$5:$W$5,1))*CQ269</f>
        <v>1.4200000000000008E-2</v>
      </c>
      <c r="CS269" s="350">
        <f>INDEX('NOx &amp; CO2'!$T$6:$W$10,MATCH($C269,'NOx &amp; CO2'!$R$6:$R$10,1),MATCH(CS$245,'NOx &amp; CO2'!$T$5:$W$5,1))*CR269</f>
        <v>1.4200000000000008E-2</v>
      </c>
    </row>
    <row r="270" spans="1:97" s="337" customFormat="1" x14ac:dyDescent="0.25">
      <c r="A270" s="337">
        <f>A209</f>
        <v>0</v>
      </c>
      <c r="B270" s="337" t="str">
        <f>B209</f>
        <v>0 0</v>
      </c>
      <c r="C270" s="344">
        <f>C209</f>
        <v>0</v>
      </c>
      <c r="D270" s="567">
        <f>INDEX('NOx &amp; CO2'!$E$6:$I$10,MATCH($C270,'NOx &amp; CO2'!$C$6:$C$10,1),MATCH(D$245,'NOx &amp; CO2'!$E$5:$H$5,1))</f>
        <v>7.17E-2</v>
      </c>
      <c r="E270" s="567">
        <f>INDEX('NOx &amp; CO2'!$T$6:$W$10,MATCH($C270,'NOx &amp; CO2'!$R$6:$R$10,1),MATCH(E$245,'NOx &amp; CO2'!$T$5:$W$5,1))*D270</f>
        <v>6.8558723496039697E-2</v>
      </c>
      <c r="F270" s="567">
        <f>INDEX('NOx &amp; CO2'!$T$6:$W$10,MATCH($C270,'NOx &amp; CO2'!$R$6:$R$10,1),MATCH(F$245,'NOx &amp; CO2'!$T$5:$W$5,1))*E270</f>
        <v>6.5555070675124491E-2</v>
      </c>
      <c r="G270" s="567">
        <f>INDEX('NOx &amp; CO2'!$T$6:$W$10,MATCH($C270,'NOx &amp; CO2'!$R$6:$R$10,1),MATCH(G$245,'NOx &amp; CO2'!$T$5:$W$5,1))*F270</f>
        <v>6.2683012052708514E-2</v>
      </c>
      <c r="H270" s="567">
        <f>INDEX('NOx &amp; CO2'!$T$6:$W$10,MATCH($C270,'NOx &amp; CO2'!$R$6:$R$10,1),MATCH(H$245,'NOx &amp; CO2'!$T$5:$W$5,1))*G270</f>
        <v>5.9936782304331478E-2</v>
      </c>
      <c r="I270" s="567">
        <f>INDEX('NOx &amp; CO2'!$T$6:$W$10,MATCH($C270,'NOx &amp; CO2'!$R$6:$R$10,1),MATCH(I$245,'NOx &amp; CO2'!$T$5:$W$5,1))*H270</f>
        <v>5.7310868692398702E-2</v>
      </c>
      <c r="J270" s="567">
        <f>INDEX('NOx &amp; CO2'!$T$6:$W$10,MATCH($C270,'NOx &amp; CO2'!$R$6:$R$10,1),MATCH(J$245,'NOx &amp; CO2'!$T$5:$W$5,1))*I270</f>
        <v>5.4800000000000008E-2</v>
      </c>
      <c r="K270" s="567">
        <f>INDEX('NOx &amp; CO2'!$T$6:$W$10,MATCH($C270,'NOx &amp; CO2'!$R$6:$R$10,1),MATCH(K$245,'NOx &amp; CO2'!$T$5:$W$5,1))*J270</f>
        <v>5.268069525177068E-2</v>
      </c>
      <c r="L270" s="567">
        <f>INDEX('NOx &amp; CO2'!$T$6:$W$10,MATCH($C270,'NOx &amp; CO2'!$R$6:$R$10,1),MATCH(L$245,'NOx &amp; CO2'!$T$5:$W$5,1))*K270</f>
        <v>5.0643351317699516E-2</v>
      </c>
      <c r="M270" s="567">
        <f>INDEX('NOx &amp; CO2'!$T$6:$W$10,MATCH($C270,'NOx &amp; CO2'!$R$6:$R$10,1),MATCH(M$245,'NOx &amp; CO2'!$T$5:$W$5,1))*L270</f>
        <v>4.8684798490804503E-2</v>
      </c>
      <c r="N270" s="567">
        <f>INDEX('NOx &amp; CO2'!$T$6:$W$10,MATCH($C270,'NOx &amp; CO2'!$R$6:$R$10,1),MATCH(N$245,'NOx &amp; CO2'!$T$5:$W$5,1))*M270</f>
        <v>4.6801989647590088E-2</v>
      </c>
      <c r="O270" s="567">
        <f>INDEX('NOx &amp; CO2'!$T$6:$W$10,MATCH($C270,'NOx &amp; CO2'!$R$6:$R$10,1),MATCH(O$245,'NOx &amp; CO2'!$T$5:$W$5,1))*N270</f>
        <v>4.4991995507321518E-2</v>
      </c>
      <c r="P270" s="567">
        <f>INDEX('NOx &amp; CO2'!$T$6:$W$10,MATCH($C270,'NOx &amp; CO2'!$R$6:$R$10,1),MATCH(P$245,'NOx &amp; CO2'!$T$5:$W$5,1))*O270</f>
        <v>4.3252000074639418E-2</v>
      </c>
      <c r="Q270" s="567">
        <f>INDEX('NOx &amp; CO2'!$T$6:$W$10,MATCH($C270,'NOx &amp; CO2'!$R$6:$R$10,1),MATCH(Q$245,'NOx &amp; CO2'!$T$5:$W$5,1))*P270</f>
        <v>4.1579296258424117E-2</v>
      </c>
      <c r="R270" s="567">
        <f>INDEX('NOx &amp; CO2'!$T$6:$W$10,MATCH($C270,'NOx &amp; CO2'!$R$6:$R$10,1),MATCH(R$245,'NOx &amp; CO2'!$T$5:$W$5,1))*Q270</f>
        <v>3.9971281660093602E-2</v>
      </c>
      <c r="S270" s="567">
        <f>INDEX('NOx &amp; CO2'!$T$6:$W$10,MATCH($C270,'NOx &amp; CO2'!$R$6:$R$10,1),MATCH(S$245,'NOx &amp; CO2'!$T$5:$W$5,1))*R270</f>
        <v>3.8425454524782507E-2</v>
      </c>
      <c r="T270" s="567">
        <f>INDEX('NOx &amp; CO2'!$T$6:$W$10,MATCH($C270,'NOx &amp; CO2'!$R$6:$R$10,1),MATCH(T$245,'NOx &amp; CO2'!$T$5:$W$5,1))*S270</f>
        <v>3.6939409849102912E-2</v>
      </c>
      <c r="U270" s="567">
        <f>INDEX('NOx &amp; CO2'!$T$6:$W$10,MATCH($C270,'NOx &amp; CO2'!$R$6:$R$10,1),MATCH(U$245,'NOx &amp; CO2'!$T$5:$W$5,1))*T270</f>
        <v>3.5510835639431505E-2</v>
      </c>
      <c r="V270" s="567">
        <f>INDEX('NOx &amp; CO2'!$T$6:$W$10,MATCH($C270,'NOx &amp; CO2'!$R$6:$R$10,1),MATCH(V$245,'NOx &amp; CO2'!$T$5:$W$5,1))*U270</f>
        <v>3.4137509314901608E-2</v>
      </c>
      <c r="W270" s="567">
        <f>INDEX('NOx &amp; CO2'!$T$6:$W$10,MATCH($C270,'NOx &amp; CO2'!$R$6:$R$10,1),MATCH(W$245,'NOx &amp; CO2'!$T$5:$W$5,1))*V270</f>
        <v>3.2817294249503907E-2</v>
      </c>
      <c r="X270" s="567">
        <f>INDEX('NOx &amp; CO2'!$T$6:$W$10,MATCH($C270,'NOx &amp; CO2'!$R$6:$R$10,1),MATCH(X$245,'NOx &amp; CO2'!$T$5:$W$5,1))*W270</f>
        <v>3.1548136447916084E-2</v>
      </c>
      <c r="Y270" s="567">
        <f>INDEX('NOx &amp; CO2'!$T$6:$W$10,MATCH($C270,'NOx &amp; CO2'!$R$6:$R$10,1),MATCH(Y$245,'NOx &amp; CO2'!$T$5:$W$5,1))*X270</f>
        <v>3.0328061349889527E-2</v>
      </c>
      <c r="Z270" s="567">
        <f>INDEX('NOx &amp; CO2'!$T$6:$W$10,MATCH($C270,'NOx &amp; CO2'!$R$6:$R$10,1),MATCH(Z$245,'NOx &amp; CO2'!$T$5:$W$5,1))*Y270</f>
        <v>2.9155170758221438E-2</v>
      </c>
      <c r="AA270" s="567">
        <f>INDEX('NOx &amp; CO2'!$T$6:$W$10,MATCH($C270,'NOx &amp; CO2'!$R$6:$R$10,1),MATCH(AA$245,'NOx &amp; CO2'!$T$5:$W$5,1))*Z270</f>
        <v>2.8027639885532835E-2</v>
      </c>
      <c r="AB270" s="567">
        <f>INDEX('NOx &amp; CO2'!$T$6:$W$10,MATCH($C270,'NOx &amp; CO2'!$R$6:$R$10,1),MATCH(AB$245,'NOx &amp; CO2'!$T$5:$W$5,1))*AA270</f>
        <v>2.6943714515257809E-2</v>
      </c>
      <c r="AC270" s="567">
        <f>INDEX('NOx &amp; CO2'!$T$6:$W$10,MATCH($C270,'NOx &amp; CO2'!$R$6:$R$10,1),MATCH(AC$245,'NOx &amp; CO2'!$T$5:$W$5,1))*AB270</f>
        <v>2.5901708272427128E-2</v>
      </c>
      <c r="AD270" s="567">
        <f>INDEX('NOx &amp; CO2'!$T$6:$W$10,MATCH($C270,'NOx &amp; CO2'!$R$6:$R$10,1),MATCH(AD$245,'NOx &amp; CO2'!$T$5:$W$5,1))*AC270</f>
        <v>2.4900000000000019E-2</v>
      </c>
      <c r="AE270" s="567">
        <f>INDEX('NOx &amp; CO2'!$T$6:$W$10,MATCH($C270,'NOx &amp; CO2'!$R$6:$R$10,1),MATCH(AE$245,'NOx &amp; CO2'!$T$5:$W$5,1))*AD270</f>
        <v>2.4210502134589099E-2</v>
      </c>
      <c r="AF270" s="350">
        <f>INDEX('NOx &amp; CO2'!$T$6:$W$10,MATCH($C270,'NOx &amp; CO2'!$R$6:$R$10,1),MATCH(AF$245,'NOx &amp; CO2'!$T$5:$W$5,1))*AE270</f>
        <v>2.3540096932086061E-2</v>
      </c>
      <c r="AG270" s="350">
        <f>INDEX('NOx &amp; CO2'!$T$6:$W$10,MATCH($C270,'NOx &amp; CO2'!$R$6:$R$10,1),MATCH(AG$245,'NOx &amp; CO2'!$T$5:$W$5,1))*AF270</f>
        <v>2.2888255703723031E-2</v>
      </c>
      <c r="AH270" s="350">
        <f>INDEX('NOx &amp; CO2'!$T$6:$W$10,MATCH($C270,'NOx &amp; CO2'!$R$6:$R$10,1),MATCH(AH$245,'NOx &amp; CO2'!$T$5:$W$5,1))*AG270</f>
        <v>2.2254464400482215E-2</v>
      </c>
      <c r="AI270" s="350">
        <f>INDEX('NOx &amp; CO2'!$T$6:$W$10,MATCH($C270,'NOx &amp; CO2'!$R$6:$R$10,1),MATCH(AI$245,'NOx &amp; CO2'!$T$5:$W$5,1))*AH270</f>
        <v>2.1638223207711301E-2</v>
      </c>
      <c r="AJ270" s="350">
        <f>INDEX('NOx &amp; CO2'!$T$6:$W$10,MATCH($C270,'NOx &amp; CO2'!$R$6:$R$10,1),MATCH(AJ$245,'NOx &amp; CO2'!$T$5:$W$5,1))*AI270</f>
        <v>2.1039046150964236E-2</v>
      </c>
      <c r="AK270" s="350">
        <f>INDEX('NOx &amp; CO2'!$T$6:$W$10,MATCH($C270,'NOx &amp; CO2'!$R$6:$R$10,1),MATCH(AK$245,'NOx &amp; CO2'!$T$5:$W$5,1))*AJ270</f>
        <v>2.0456460712756541E-2</v>
      </c>
      <c r="AL270" s="350">
        <f>INDEX('NOx &amp; CO2'!$T$6:$W$10,MATCH($C270,'NOx &amp; CO2'!$R$6:$R$10,1),MATCH(AL$245,'NOx &amp; CO2'!$T$5:$W$5,1))*AK270</f>
        <v>1.9890007459932926E-2</v>
      </c>
      <c r="AM270" s="350">
        <f>INDEX('NOx &amp; CO2'!$T$6:$W$10,MATCH($C270,'NOx &amp; CO2'!$R$6:$R$10,1),MATCH(AM$245,'NOx &amp; CO2'!$T$5:$W$5,1))*AL270</f>
        <v>1.9339239681353367E-2</v>
      </c>
      <c r="AN270" s="350">
        <f>INDEX('NOx &amp; CO2'!$T$6:$W$10,MATCH($C270,'NOx &amp; CO2'!$R$6:$R$10,1),MATCH(AN$245,'NOx &amp; CO2'!$T$5:$W$5,1))*AM270</f>
        <v>1.8803723035611869E-2</v>
      </c>
      <c r="AO270" s="350">
        <f>INDEX('NOx &amp; CO2'!$T$6:$W$10,MATCH($C270,'NOx &amp; CO2'!$R$6:$R$10,1),MATCH(AO$245,'NOx &amp; CO2'!$T$5:$W$5,1))*AN270</f>
        <v>1.8283035208510164E-2</v>
      </c>
      <c r="AP270" s="350">
        <f>INDEX('NOx &amp; CO2'!$T$6:$W$10,MATCH($C270,'NOx &amp; CO2'!$R$6:$R$10,1),MATCH(AP$245,'NOx &amp; CO2'!$T$5:$W$5,1))*AO270</f>
        <v>1.777676558001617E-2</v>
      </c>
      <c r="AQ270" s="350">
        <f>INDEX('NOx &amp; CO2'!$T$6:$W$10,MATCH($C270,'NOx &amp; CO2'!$R$6:$R$10,1),MATCH(AQ$245,'NOx &amp; CO2'!$T$5:$W$5,1))*AP270</f>
        <v>1.7284514900444626E-2</v>
      </c>
      <c r="AR270" s="350">
        <f>INDEX('NOx &amp; CO2'!$T$6:$W$10,MATCH($C270,'NOx &amp; CO2'!$R$6:$R$10,1),MATCH(AR$245,'NOx &amp; CO2'!$T$5:$W$5,1))*AQ270</f>
        <v>1.6805894975604474E-2</v>
      </c>
      <c r="AS270" s="350">
        <f>INDEX('NOx &amp; CO2'!$T$6:$W$10,MATCH($C270,'NOx &amp; CO2'!$R$6:$R$10,1),MATCH(AS$245,'NOx &amp; CO2'!$T$5:$W$5,1))*AR270</f>
        <v>1.6340528360664741E-2</v>
      </c>
      <c r="AT270" s="350">
        <f>INDEX('NOx &amp; CO2'!$T$6:$W$10,MATCH($C270,'NOx &amp; CO2'!$R$6:$R$10,1),MATCH(AT$245,'NOx &amp; CO2'!$T$5:$W$5,1))*AS270</f>
        <v>1.5888048062497474E-2</v>
      </c>
      <c r="AU270" s="350">
        <f>INDEX('NOx &amp; CO2'!$T$6:$W$10,MATCH($C270,'NOx &amp; CO2'!$R$6:$R$10,1),MATCH(AU$245,'NOx &amp; CO2'!$T$5:$W$5,1))*AT270</f>
        <v>1.5448097250263013E-2</v>
      </c>
      <c r="AV270" s="350">
        <f>INDEX('NOx &amp; CO2'!$T$6:$W$10,MATCH($C270,'NOx &amp; CO2'!$R$6:$R$10,1),MATCH(AV$245,'NOx &amp; CO2'!$T$5:$W$5,1))*AU270</f>
        <v>1.5020328974009333E-2</v>
      </c>
      <c r="AW270" s="350">
        <f>INDEX('NOx &amp; CO2'!$T$6:$W$10,MATCH($C270,'NOx &amp; CO2'!$R$6:$R$10,1),MATCH(AW$245,'NOx &amp; CO2'!$T$5:$W$5,1))*AV270</f>
        <v>1.4604405891063581E-2</v>
      </c>
      <c r="AX270" s="350">
        <f>INDEX('NOx &amp; CO2'!$T$6:$W$10,MATCH($C270,'NOx &amp; CO2'!$R$6:$R$10,1),MATCH(AX$245,'NOx &amp; CO2'!$T$5:$W$5,1))*AW270</f>
        <v>1.4200000000000008E-2</v>
      </c>
      <c r="AY270" s="350">
        <f>INDEX('NOx &amp; CO2'!$T$6:$W$10,MATCH($C270,'NOx &amp; CO2'!$R$6:$R$10,1),MATCH(AY$245,'NOx &amp; CO2'!$T$5:$W$5,1))*AX270</f>
        <v>1.4200000000000008E-2</v>
      </c>
      <c r="AZ270" s="350">
        <f>INDEX('NOx &amp; CO2'!$T$6:$W$10,MATCH($C270,'NOx &amp; CO2'!$R$6:$R$10,1),MATCH(AZ$245,'NOx &amp; CO2'!$T$5:$W$5,1))*AY270</f>
        <v>1.4200000000000008E-2</v>
      </c>
      <c r="BA270" s="350">
        <f>INDEX('NOx &amp; CO2'!$T$6:$W$10,MATCH($C270,'NOx &amp; CO2'!$R$6:$R$10,1),MATCH(BA$245,'NOx &amp; CO2'!$T$5:$W$5,1))*AZ270</f>
        <v>1.4200000000000008E-2</v>
      </c>
      <c r="BB270" s="350">
        <f>INDEX('NOx &amp; CO2'!$T$6:$W$10,MATCH($C270,'NOx &amp; CO2'!$R$6:$R$10,1),MATCH(BB$245,'NOx &amp; CO2'!$T$5:$W$5,1))*BA270</f>
        <v>1.4200000000000008E-2</v>
      </c>
      <c r="BC270" s="350">
        <f>INDEX('NOx &amp; CO2'!$T$6:$W$10,MATCH($C270,'NOx &amp; CO2'!$R$6:$R$10,1),MATCH(BC$245,'NOx &amp; CO2'!$T$5:$W$5,1))*BB270</f>
        <v>1.4200000000000008E-2</v>
      </c>
      <c r="BD270" s="350">
        <f>INDEX('NOx &amp; CO2'!$T$6:$W$10,MATCH($C270,'NOx &amp; CO2'!$R$6:$R$10,1),MATCH(BD$245,'NOx &amp; CO2'!$T$5:$W$5,1))*BC270</f>
        <v>1.4200000000000008E-2</v>
      </c>
      <c r="BE270" s="350">
        <f>INDEX('NOx &amp; CO2'!$T$6:$W$10,MATCH($C270,'NOx &amp; CO2'!$R$6:$R$10,1),MATCH(BE$245,'NOx &amp; CO2'!$T$5:$W$5,1))*BD270</f>
        <v>1.4200000000000008E-2</v>
      </c>
      <c r="BF270" s="350">
        <f>INDEX('NOx &amp; CO2'!$T$6:$W$10,MATCH($C270,'NOx &amp; CO2'!$R$6:$R$10,1),MATCH(BF$245,'NOx &amp; CO2'!$T$5:$W$5,1))*BE270</f>
        <v>1.4200000000000008E-2</v>
      </c>
      <c r="BG270" s="350">
        <f>INDEX('NOx &amp; CO2'!$T$6:$W$10,MATCH($C270,'NOx &amp; CO2'!$R$6:$R$10,1),MATCH(BG$245,'NOx &amp; CO2'!$T$5:$W$5,1))*BF270</f>
        <v>1.4200000000000008E-2</v>
      </c>
      <c r="BH270" s="350">
        <f>INDEX('NOx &amp; CO2'!$T$6:$W$10,MATCH($C270,'NOx &amp; CO2'!$R$6:$R$10,1),MATCH(BH$245,'NOx &amp; CO2'!$T$5:$W$5,1))*BG270</f>
        <v>1.4200000000000008E-2</v>
      </c>
      <c r="BI270" s="350">
        <f>INDEX('NOx &amp; CO2'!$T$6:$W$10,MATCH($C270,'NOx &amp; CO2'!$R$6:$R$10,1),MATCH(BI$245,'NOx &amp; CO2'!$T$5:$W$5,1))*BH270</f>
        <v>1.4200000000000008E-2</v>
      </c>
      <c r="BJ270" s="350">
        <f>INDEX('NOx &amp; CO2'!$T$6:$W$10,MATCH($C270,'NOx &amp; CO2'!$R$6:$R$10,1),MATCH(BJ$245,'NOx &amp; CO2'!$T$5:$W$5,1))*BI270</f>
        <v>1.4200000000000008E-2</v>
      </c>
      <c r="BK270" s="350">
        <f>INDEX('NOx &amp; CO2'!$T$6:$W$10,MATCH($C270,'NOx &amp; CO2'!$R$6:$R$10,1),MATCH(BK$245,'NOx &amp; CO2'!$T$5:$W$5,1))*BJ270</f>
        <v>1.4200000000000008E-2</v>
      </c>
      <c r="BL270" s="350">
        <f>INDEX('NOx &amp; CO2'!$T$6:$W$10,MATCH($C270,'NOx &amp; CO2'!$R$6:$R$10,1),MATCH(BL$245,'NOx &amp; CO2'!$T$5:$W$5,1))*BK270</f>
        <v>1.4200000000000008E-2</v>
      </c>
      <c r="BM270" s="350">
        <f>INDEX('NOx &amp; CO2'!$T$6:$W$10,MATCH($C270,'NOx &amp; CO2'!$R$6:$R$10,1),MATCH(BM$245,'NOx &amp; CO2'!$T$5:$W$5,1))*BL270</f>
        <v>1.4200000000000008E-2</v>
      </c>
      <c r="BN270" s="350">
        <f>INDEX('NOx &amp; CO2'!$T$6:$W$10,MATCH($C270,'NOx &amp; CO2'!$R$6:$R$10,1),MATCH(BN$245,'NOx &amp; CO2'!$T$5:$W$5,1))*BM270</f>
        <v>1.4200000000000008E-2</v>
      </c>
      <c r="BO270" s="350">
        <f>INDEX('NOx &amp; CO2'!$T$6:$W$10,MATCH($C270,'NOx &amp; CO2'!$R$6:$R$10,1),MATCH(BO$245,'NOx &amp; CO2'!$T$5:$W$5,1))*BN270</f>
        <v>1.4200000000000008E-2</v>
      </c>
      <c r="BP270" s="350">
        <f>INDEX('NOx &amp; CO2'!$T$6:$W$10,MATCH($C270,'NOx &amp; CO2'!$R$6:$R$10,1),MATCH(BP$245,'NOx &amp; CO2'!$T$5:$W$5,1))*BO270</f>
        <v>1.4200000000000008E-2</v>
      </c>
      <c r="BQ270" s="350">
        <f>INDEX('NOx &amp; CO2'!$T$6:$W$10,MATCH($C270,'NOx &amp; CO2'!$R$6:$R$10,1),MATCH(BQ$245,'NOx &amp; CO2'!$T$5:$W$5,1))*BP270</f>
        <v>1.4200000000000008E-2</v>
      </c>
      <c r="BR270" s="350">
        <f>INDEX('NOx &amp; CO2'!$T$6:$W$10,MATCH($C270,'NOx &amp; CO2'!$R$6:$R$10,1),MATCH(BR$245,'NOx &amp; CO2'!$T$5:$W$5,1))*BQ270</f>
        <v>1.4200000000000008E-2</v>
      </c>
      <c r="BS270" s="350">
        <f>INDEX('NOx &amp; CO2'!$T$6:$W$10,MATCH($C270,'NOx &amp; CO2'!$R$6:$R$10,1),MATCH(BS$245,'NOx &amp; CO2'!$T$5:$W$5,1))*BR270</f>
        <v>1.4200000000000008E-2</v>
      </c>
      <c r="BT270" s="350">
        <f>INDEX('NOx &amp; CO2'!$T$6:$W$10,MATCH($C270,'NOx &amp; CO2'!$R$6:$R$10,1),MATCH(BT$245,'NOx &amp; CO2'!$T$5:$W$5,1))*BS270</f>
        <v>1.4200000000000008E-2</v>
      </c>
      <c r="BU270" s="350">
        <f>INDEX('NOx &amp; CO2'!$T$6:$W$10,MATCH($C270,'NOx &amp; CO2'!$R$6:$R$10,1),MATCH(BU$245,'NOx &amp; CO2'!$T$5:$W$5,1))*BT270</f>
        <v>1.4200000000000008E-2</v>
      </c>
      <c r="BV270" s="350">
        <f>INDEX('NOx &amp; CO2'!$T$6:$W$10,MATCH($C270,'NOx &amp; CO2'!$R$6:$R$10,1),MATCH(BV$245,'NOx &amp; CO2'!$T$5:$W$5,1))*BU270</f>
        <v>1.4200000000000008E-2</v>
      </c>
      <c r="BW270" s="350">
        <f>INDEX('NOx &amp; CO2'!$T$6:$W$10,MATCH($C270,'NOx &amp; CO2'!$R$6:$R$10,1),MATCH(BW$245,'NOx &amp; CO2'!$T$5:$W$5,1))*BV270</f>
        <v>1.4200000000000008E-2</v>
      </c>
      <c r="BX270" s="350">
        <f>INDEX('NOx &amp; CO2'!$T$6:$W$10,MATCH($C270,'NOx &amp; CO2'!$R$6:$R$10,1),MATCH(BX$245,'NOx &amp; CO2'!$T$5:$W$5,1))*BW270</f>
        <v>1.4200000000000008E-2</v>
      </c>
      <c r="BY270" s="350">
        <f>INDEX('NOx &amp; CO2'!$T$6:$W$10,MATCH($C270,'NOx &amp; CO2'!$R$6:$R$10,1),MATCH(BY$245,'NOx &amp; CO2'!$T$5:$W$5,1))*BX270</f>
        <v>1.4200000000000008E-2</v>
      </c>
      <c r="BZ270" s="350">
        <f>INDEX('NOx &amp; CO2'!$T$6:$W$10,MATCH($C270,'NOx &amp; CO2'!$R$6:$R$10,1),MATCH(BZ$245,'NOx &amp; CO2'!$T$5:$W$5,1))*BY270</f>
        <v>1.4200000000000008E-2</v>
      </c>
      <c r="CA270" s="350">
        <f>INDEX('NOx &amp; CO2'!$T$6:$W$10,MATCH($C270,'NOx &amp; CO2'!$R$6:$R$10,1),MATCH(CA$245,'NOx &amp; CO2'!$T$5:$W$5,1))*BZ270</f>
        <v>1.4200000000000008E-2</v>
      </c>
      <c r="CB270" s="350">
        <f>INDEX('NOx &amp; CO2'!$T$6:$W$10,MATCH($C270,'NOx &amp; CO2'!$R$6:$R$10,1),MATCH(CB$245,'NOx &amp; CO2'!$T$5:$W$5,1))*CA270</f>
        <v>1.4200000000000008E-2</v>
      </c>
      <c r="CC270" s="350">
        <f>INDEX('NOx &amp; CO2'!$T$6:$W$10,MATCH($C270,'NOx &amp; CO2'!$R$6:$R$10,1),MATCH(CC$245,'NOx &amp; CO2'!$T$5:$W$5,1))*CB270</f>
        <v>1.4200000000000008E-2</v>
      </c>
      <c r="CD270" s="350">
        <f>INDEX('NOx &amp; CO2'!$T$6:$W$10,MATCH($C270,'NOx &amp; CO2'!$R$6:$R$10,1),MATCH(CD$245,'NOx &amp; CO2'!$T$5:$W$5,1))*CC270</f>
        <v>1.4200000000000008E-2</v>
      </c>
      <c r="CE270" s="350">
        <f>INDEX('NOx &amp; CO2'!$T$6:$W$10,MATCH($C270,'NOx &amp; CO2'!$R$6:$R$10,1),MATCH(CE$245,'NOx &amp; CO2'!$T$5:$W$5,1))*CD270</f>
        <v>1.4200000000000008E-2</v>
      </c>
      <c r="CF270" s="350">
        <f>INDEX('NOx &amp; CO2'!$T$6:$W$10,MATCH($C270,'NOx &amp; CO2'!$R$6:$R$10,1),MATCH(CF$245,'NOx &amp; CO2'!$T$5:$W$5,1))*CE270</f>
        <v>1.4200000000000008E-2</v>
      </c>
      <c r="CG270" s="350">
        <f>INDEX('NOx &amp; CO2'!$T$6:$W$10,MATCH($C270,'NOx &amp; CO2'!$R$6:$R$10,1),MATCH(CG$245,'NOx &amp; CO2'!$T$5:$W$5,1))*CF270</f>
        <v>1.4200000000000008E-2</v>
      </c>
      <c r="CH270" s="350">
        <f>INDEX('NOx &amp; CO2'!$T$6:$W$10,MATCH($C270,'NOx &amp; CO2'!$R$6:$R$10,1),MATCH(CH$245,'NOx &amp; CO2'!$T$5:$W$5,1))*CG270</f>
        <v>1.4200000000000008E-2</v>
      </c>
      <c r="CI270" s="350">
        <f>INDEX('NOx &amp; CO2'!$T$6:$W$10,MATCH($C270,'NOx &amp; CO2'!$R$6:$R$10,1),MATCH(CI$245,'NOx &amp; CO2'!$T$5:$W$5,1))*CH270</f>
        <v>1.4200000000000008E-2</v>
      </c>
      <c r="CJ270" s="350">
        <f>INDEX('NOx &amp; CO2'!$T$6:$W$10,MATCH($C270,'NOx &amp; CO2'!$R$6:$R$10,1),MATCH(CJ$245,'NOx &amp; CO2'!$T$5:$W$5,1))*CI270</f>
        <v>1.4200000000000008E-2</v>
      </c>
      <c r="CK270" s="350">
        <f>INDEX('NOx &amp; CO2'!$T$6:$W$10,MATCH($C270,'NOx &amp; CO2'!$R$6:$R$10,1),MATCH(CK$245,'NOx &amp; CO2'!$T$5:$W$5,1))*CJ270</f>
        <v>1.4200000000000008E-2</v>
      </c>
      <c r="CL270" s="350">
        <f>INDEX('NOx &amp; CO2'!$T$6:$W$10,MATCH($C270,'NOx &amp; CO2'!$R$6:$R$10,1),MATCH(CL$245,'NOx &amp; CO2'!$T$5:$W$5,1))*CK270</f>
        <v>1.4200000000000008E-2</v>
      </c>
      <c r="CM270" s="350">
        <f>INDEX('NOx &amp; CO2'!$T$6:$W$10,MATCH($C270,'NOx &amp; CO2'!$R$6:$R$10,1),MATCH(CM$245,'NOx &amp; CO2'!$T$5:$W$5,1))*CL270</f>
        <v>1.4200000000000008E-2</v>
      </c>
      <c r="CN270" s="350">
        <f>INDEX('NOx &amp; CO2'!$T$6:$W$10,MATCH($C270,'NOx &amp; CO2'!$R$6:$R$10,1),MATCH(CN$245,'NOx &amp; CO2'!$T$5:$W$5,1))*CM270</f>
        <v>1.4200000000000008E-2</v>
      </c>
      <c r="CO270" s="350">
        <f>INDEX('NOx &amp; CO2'!$T$6:$W$10,MATCH($C270,'NOx &amp; CO2'!$R$6:$R$10,1),MATCH(CO$245,'NOx &amp; CO2'!$T$5:$W$5,1))*CN270</f>
        <v>1.4200000000000008E-2</v>
      </c>
      <c r="CP270" s="350">
        <f>INDEX('NOx &amp; CO2'!$T$6:$W$10,MATCH($C270,'NOx &amp; CO2'!$R$6:$R$10,1),MATCH(CP$245,'NOx &amp; CO2'!$T$5:$W$5,1))*CO270</f>
        <v>1.4200000000000008E-2</v>
      </c>
      <c r="CQ270" s="350">
        <f>INDEX('NOx &amp; CO2'!$T$6:$W$10,MATCH($C270,'NOx &amp; CO2'!$R$6:$R$10,1),MATCH(CQ$245,'NOx &amp; CO2'!$T$5:$W$5,1))*CP270</f>
        <v>1.4200000000000008E-2</v>
      </c>
      <c r="CR270" s="350">
        <f>INDEX('NOx &amp; CO2'!$T$6:$W$10,MATCH($C270,'NOx &amp; CO2'!$R$6:$R$10,1),MATCH(CR$245,'NOx &amp; CO2'!$T$5:$W$5,1))*CQ270</f>
        <v>1.4200000000000008E-2</v>
      </c>
      <c r="CS270" s="350">
        <f>INDEX('NOx &amp; CO2'!$T$6:$W$10,MATCH($C270,'NOx &amp; CO2'!$R$6:$R$10,1),MATCH(CS$245,'NOx &amp; CO2'!$T$5:$W$5,1))*CR270</f>
        <v>1.4200000000000008E-2</v>
      </c>
    </row>
    <row r="271" spans="1:97" s="337" customFormat="1" ht="13" x14ac:dyDescent="0.3">
      <c r="A271" s="347"/>
      <c r="B271" s="347"/>
      <c r="C271" s="351" t="str">
        <f>C241</f>
        <v>Summa utsläpp NOx (ton)</v>
      </c>
      <c r="D271" s="568">
        <f t="shared" ref="D271:BO271" ca="1" si="390">SUMPRODUCT(D246:D270,D185:D209)</f>
        <v>0</v>
      </c>
      <c r="E271" s="568">
        <f t="shared" ca="1" si="390"/>
        <v>0</v>
      </c>
      <c r="F271" s="568">
        <f t="shared" ca="1" si="390"/>
        <v>0</v>
      </c>
      <c r="G271" s="568">
        <f t="shared" ca="1" si="390"/>
        <v>0</v>
      </c>
      <c r="H271" s="568">
        <f t="shared" ca="1" si="390"/>
        <v>0</v>
      </c>
      <c r="I271" s="568">
        <f t="shared" ca="1" si="390"/>
        <v>0</v>
      </c>
      <c r="J271" s="568">
        <f t="shared" ca="1" si="390"/>
        <v>0</v>
      </c>
      <c r="K271" s="568">
        <f t="shared" ca="1" si="390"/>
        <v>0</v>
      </c>
      <c r="L271" s="568">
        <f t="shared" ca="1" si="390"/>
        <v>0</v>
      </c>
      <c r="M271" s="568">
        <f t="shared" ca="1" si="390"/>
        <v>0</v>
      </c>
      <c r="N271" s="568">
        <f t="shared" ca="1" si="390"/>
        <v>0</v>
      </c>
      <c r="O271" s="568">
        <f t="shared" ca="1" si="390"/>
        <v>0</v>
      </c>
      <c r="P271" s="568">
        <f t="shared" ca="1" si="390"/>
        <v>0</v>
      </c>
      <c r="Q271" s="568">
        <f t="shared" ca="1" si="390"/>
        <v>0</v>
      </c>
      <c r="R271" s="568">
        <f t="shared" ca="1" si="390"/>
        <v>0</v>
      </c>
      <c r="S271" s="568">
        <f t="shared" ca="1" si="390"/>
        <v>0</v>
      </c>
      <c r="T271" s="568">
        <f t="shared" ca="1" si="390"/>
        <v>0</v>
      </c>
      <c r="U271" s="568">
        <f t="shared" ca="1" si="390"/>
        <v>0</v>
      </c>
      <c r="V271" s="568">
        <f t="shared" ca="1" si="390"/>
        <v>0</v>
      </c>
      <c r="W271" s="568">
        <f t="shared" ca="1" si="390"/>
        <v>0</v>
      </c>
      <c r="X271" s="568">
        <f t="shared" ca="1" si="390"/>
        <v>0</v>
      </c>
      <c r="Y271" s="568">
        <f t="shared" ca="1" si="390"/>
        <v>0</v>
      </c>
      <c r="Z271" s="568">
        <f t="shared" ca="1" si="390"/>
        <v>0</v>
      </c>
      <c r="AA271" s="568">
        <f t="shared" ca="1" si="390"/>
        <v>0</v>
      </c>
      <c r="AB271" s="568">
        <f t="shared" ca="1" si="390"/>
        <v>0</v>
      </c>
      <c r="AC271" s="568">
        <f t="shared" ca="1" si="390"/>
        <v>0</v>
      </c>
      <c r="AD271" s="568">
        <f t="shared" ca="1" si="390"/>
        <v>0</v>
      </c>
      <c r="AE271" s="568">
        <f t="shared" ca="1" si="390"/>
        <v>0</v>
      </c>
      <c r="AF271" s="348">
        <f t="shared" ca="1" si="390"/>
        <v>0</v>
      </c>
      <c r="AG271" s="348">
        <f t="shared" ca="1" si="390"/>
        <v>0</v>
      </c>
      <c r="AH271" s="348">
        <f t="shared" ca="1" si="390"/>
        <v>0</v>
      </c>
      <c r="AI271" s="348">
        <f t="shared" ca="1" si="390"/>
        <v>0</v>
      </c>
      <c r="AJ271" s="348">
        <f t="shared" ca="1" si="390"/>
        <v>0</v>
      </c>
      <c r="AK271" s="348">
        <f t="shared" ca="1" si="390"/>
        <v>0</v>
      </c>
      <c r="AL271" s="348">
        <f t="shared" ca="1" si="390"/>
        <v>0</v>
      </c>
      <c r="AM271" s="348">
        <f t="shared" ca="1" si="390"/>
        <v>0</v>
      </c>
      <c r="AN271" s="348">
        <f t="shared" ca="1" si="390"/>
        <v>0</v>
      </c>
      <c r="AO271" s="348">
        <f t="shared" ca="1" si="390"/>
        <v>0</v>
      </c>
      <c r="AP271" s="348">
        <f t="shared" ca="1" si="390"/>
        <v>0</v>
      </c>
      <c r="AQ271" s="348">
        <f t="shared" ca="1" si="390"/>
        <v>0</v>
      </c>
      <c r="AR271" s="348">
        <f t="shared" ca="1" si="390"/>
        <v>0</v>
      </c>
      <c r="AS271" s="348">
        <f t="shared" ca="1" si="390"/>
        <v>0</v>
      </c>
      <c r="AT271" s="348">
        <f t="shared" ca="1" si="390"/>
        <v>0</v>
      </c>
      <c r="AU271" s="348">
        <f t="shared" ca="1" si="390"/>
        <v>0</v>
      </c>
      <c r="AV271" s="348">
        <f t="shared" ca="1" si="390"/>
        <v>0</v>
      </c>
      <c r="AW271" s="348">
        <f t="shared" ca="1" si="390"/>
        <v>0</v>
      </c>
      <c r="AX271" s="348">
        <f t="shared" ca="1" si="390"/>
        <v>0</v>
      </c>
      <c r="AY271" s="348">
        <f t="shared" ca="1" si="390"/>
        <v>0</v>
      </c>
      <c r="AZ271" s="348">
        <f t="shared" ca="1" si="390"/>
        <v>0</v>
      </c>
      <c r="BA271" s="348">
        <f t="shared" ca="1" si="390"/>
        <v>0</v>
      </c>
      <c r="BB271" s="348">
        <f t="shared" ca="1" si="390"/>
        <v>0</v>
      </c>
      <c r="BC271" s="348">
        <f t="shared" ca="1" si="390"/>
        <v>0</v>
      </c>
      <c r="BD271" s="348">
        <f t="shared" ca="1" si="390"/>
        <v>0</v>
      </c>
      <c r="BE271" s="348">
        <f t="shared" ca="1" si="390"/>
        <v>0</v>
      </c>
      <c r="BF271" s="348">
        <f t="shared" ca="1" si="390"/>
        <v>0</v>
      </c>
      <c r="BG271" s="348">
        <f t="shared" ca="1" si="390"/>
        <v>0</v>
      </c>
      <c r="BH271" s="348">
        <f t="shared" ca="1" si="390"/>
        <v>0</v>
      </c>
      <c r="BI271" s="348">
        <f t="shared" ca="1" si="390"/>
        <v>0</v>
      </c>
      <c r="BJ271" s="348">
        <f t="shared" ca="1" si="390"/>
        <v>0</v>
      </c>
      <c r="BK271" s="348">
        <f t="shared" ca="1" si="390"/>
        <v>0</v>
      </c>
      <c r="BL271" s="348">
        <f t="shared" ca="1" si="390"/>
        <v>0</v>
      </c>
      <c r="BM271" s="348">
        <f t="shared" ca="1" si="390"/>
        <v>0</v>
      </c>
      <c r="BN271" s="348">
        <f t="shared" ca="1" si="390"/>
        <v>0</v>
      </c>
      <c r="BO271" s="348">
        <f t="shared" ca="1" si="390"/>
        <v>0</v>
      </c>
      <c r="BP271" s="348">
        <f t="shared" ref="BP271:CS271" ca="1" si="391">SUMPRODUCT(BP246:BP270,BP185:BP209)</f>
        <v>0</v>
      </c>
      <c r="BQ271" s="348">
        <f t="shared" ca="1" si="391"/>
        <v>0</v>
      </c>
      <c r="BR271" s="348">
        <f t="shared" ca="1" si="391"/>
        <v>0</v>
      </c>
      <c r="BS271" s="348">
        <f t="shared" ca="1" si="391"/>
        <v>0</v>
      </c>
      <c r="BT271" s="348">
        <f t="shared" ca="1" si="391"/>
        <v>0</v>
      </c>
      <c r="BU271" s="348">
        <f t="shared" si="391"/>
        <v>0</v>
      </c>
      <c r="BV271" s="348">
        <f t="shared" si="391"/>
        <v>0</v>
      </c>
      <c r="BW271" s="348">
        <f t="shared" si="391"/>
        <v>0</v>
      </c>
      <c r="BX271" s="348">
        <f t="shared" si="391"/>
        <v>0</v>
      </c>
      <c r="BY271" s="348">
        <f t="shared" si="391"/>
        <v>0</v>
      </c>
      <c r="BZ271" s="348">
        <f t="shared" si="391"/>
        <v>0</v>
      </c>
      <c r="CA271" s="348">
        <f t="shared" si="391"/>
        <v>0</v>
      </c>
      <c r="CB271" s="348">
        <f t="shared" si="391"/>
        <v>0</v>
      </c>
      <c r="CC271" s="348">
        <f t="shared" si="391"/>
        <v>0</v>
      </c>
      <c r="CD271" s="348">
        <f t="shared" si="391"/>
        <v>0</v>
      </c>
      <c r="CE271" s="348">
        <f t="shared" si="391"/>
        <v>0</v>
      </c>
      <c r="CF271" s="348">
        <f t="shared" si="391"/>
        <v>0</v>
      </c>
      <c r="CG271" s="348">
        <f t="shared" si="391"/>
        <v>0</v>
      </c>
      <c r="CH271" s="348">
        <f t="shared" si="391"/>
        <v>0</v>
      </c>
      <c r="CI271" s="348">
        <f t="shared" si="391"/>
        <v>0</v>
      </c>
      <c r="CJ271" s="348">
        <f t="shared" si="391"/>
        <v>0</v>
      </c>
      <c r="CK271" s="348">
        <f t="shared" si="391"/>
        <v>0</v>
      </c>
      <c r="CL271" s="348">
        <f t="shared" si="391"/>
        <v>0</v>
      </c>
      <c r="CM271" s="348">
        <f t="shared" si="391"/>
        <v>0</v>
      </c>
      <c r="CN271" s="348">
        <f t="shared" si="391"/>
        <v>0</v>
      </c>
      <c r="CO271" s="348">
        <f t="shared" si="391"/>
        <v>0</v>
      </c>
      <c r="CP271" s="348">
        <f t="shared" si="391"/>
        <v>0</v>
      </c>
      <c r="CQ271" s="348">
        <f t="shared" si="391"/>
        <v>0</v>
      </c>
      <c r="CR271" s="348">
        <f t="shared" si="391"/>
        <v>0</v>
      </c>
      <c r="CS271" s="348">
        <f t="shared" si="391"/>
        <v>0</v>
      </c>
    </row>
    <row r="274" spans="1:12" s="352" customFormat="1" ht="18" x14ac:dyDescent="0.4">
      <c r="A274" s="364" t="s">
        <v>661</v>
      </c>
    </row>
    <row r="275" spans="1:12" s="352" customFormat="1" x14ac:dyDescent="0.25"/>
    <row r="276" spans="1:12" s="352" customFormat="1" x14ac:dyDescent="0.25">
      <c r="A276" s="353" t="str">
        <f>A139</f>
        <v>Bränsleeffektivisering</v>
      </c>
      <c r="B276" s="354">
        <f>B139</f>
        <v>0.98664717107516975</v>
      </c>
    </row>
    <row r="277" spans="1:12" s="352" customFormat="1" x14ac:dyDescent="0.25">
      <c r="A277" s="353" t="str">
        <f>A140</f>
        <v>Slutår bränsleeffektivisering</v>
      </c>
      <c r="B277" s="353">
        <f>B140</f>
        <v>2050</v>
      </c>
    </row>
    <row r="278" spans="1:12" s="352" customFormat="1" x14ac:dyDescent="0.25"/>
    <row r="279" spans="1:12" s="352" customFormat="1" ht="14" x14ac:dyDescent="0.3">
      <c r="A279" s="355" t="s">
        <v>312</v>
      </c>
    </row>
    <row r="280" spans="1:12" s="352" customFormat="1" ht="13" x14ac:dyDescent="0.3">
      <c r="B280" s="356">
        <f>B143</f>
        <v>2019</v>
      </c>
      <c r="C280" s="356">
        <f t="shared" ref="C280:E280" si="392">C143</f>
        <v>2028</v>
      </c>
      <c r="D280" s="356">
        <f t="shared" si="392"/>
        <v>2045</v>
      </c>
      <c r="E280" s="356">
        <f t="shared" si="392"/>
        <v>2065</v>
      </c>
    </row>
    <row r="281" spans="1:12" s="352" customFormat="1" ht="18" x14ac:dyDescent="0.4">
      <c r="B281" s="356" t="str">
        <f>B144</f>
        <v>2019 - 2028</v>
      </c>
      <c r="C281" s="356" t="str">
        <f t="shared" ref="C281:E281" si="393">C144</f>
        <v>2028 - 2045</v>
      </c>
      <c r="D281" s="356" t="str">
        <f t="shared" si="393"/>
        <v>2045 - 2065</v>
      </c>
      <c r="E281" s="356" t="str">
        <f t="shared" si="393"/>
        <v>2065 - 2087</v>
      </c>
      <c r="F281" s="357"/>
    </row>
    <row r="282" spans="1:12" s="352" customFormat="1" x14ac:dyDescent="0.25">
      <c r="A282" s="353" t="s">
        <v>0</v>
      </c>
      <c r="B282" s="365" t="e">
        <f>Prognoser!AM51</f>
        <v>#DIV/0!</v>
      </c>
      <c r="C282" s="365" t="e">
        <f>Prognoser!AN51</f>
        <v>#DIV/0!</v>
      </c>
      <c r="D282" s="365" t="e">
        <f>Prognoser!AO51</f>
        <v>#DIV/0!</v>
      </c>
      <c r="E282" s="365" t="e">
        <f>Prognoser!AP51</f>
        <v>#DIV/0!</v>
      </c>
    </row>
    <row r="283" spans="1:12" s="352" customFormat="1" x14ac:dyDescent="0.25">
      <c r="A283" s="353" t="s">
        <v>1</v>
      </c>
      <c r="B283" s="365" t="e">
        <f>Prognoser!AM52</f>
        <v>#DIV/0!</v>
      </c>
      <c r="C283" s="365" t="e">
        <f>Prognoser!AN52</f>
        <v>#DIV/0!</v>
      </c>
      <c r="D283" s="365" t="e">
        <f>Prognoser!AO52</f>
        <v>#DIV/0!</v>
      </c>
      <c r="E283" s="365" t="e">
        <f>Prognoser!AP52</f>
        <v>#DIV/0!</v>
      </c>
    </row>
    <row r="284" spans="1:12" s="352" customFormat="1" x14ac:dyDescent="0.25">
      <c r="A284" s="353" t="s">
        <v>2</v>
      </c>
      <c r="B284" s="365" t="e">
        <f>Prognoser!AM53</f>
        <v>#DIV/0!</v>
      </c>
      <c r="C284" s="365" t="e">
        <f>Prognoser!AN53</f>
        <v>#DIV/0!</v>
      </c>
      <c r="D284" s="365" t="e">
        <f>Prognoser!AO53</f>
        <v>#DIV/0!</v>
      </c>
      <c r="E284" s="365" t="e">
        <f>Prognoser!AP53</f>
        <v>#DIV/0!</v>
      </c>
    </row>
    <row r="285" spans="1:12" s="352" customFormat="1" x14ac:dyDescent="0.25">
      <c r="A285" s="353" t="s">
        <v>11</v>
      </c>
      <c r="B285" s="365" t="e">
        <f>Prognoser!AM54</f>
        <v>#DIV/0!</v>
      </c>
      <c r="C285" s="365" t="e">
        <f>Prognoser!AN54</f>
        <v>#DIV/0!</v>
      </c>
      <c r="D285" s="365" t="e">
        <f>Prognoser!AO54</f>
        <v>#DIV/0!</v>
      </c>
      <c r="E285" s="365" t="e">
        <f>Prognoser!AP54</f>
        <v>#DIV/0!</v>
      </c>
    </row>
    <row r="286" spans="1:12" s="352" customFormat="1" x14ac:dyDescent="0.25">
      <c r="A286" s="353" t="s">
        <v>7</v>
      </c>
      <c r="B286" s="365" t="e">
        <f>Prognoser!AM55</f>
        <v>#DIV/0!</v>
      </c>
      <c r="C286" s="365" t="e">
        <f>Prognoser!AN55</f>
        <v>#DIV/0!</v>
      </c>
      <c r="D286" s="365" t="e">
        <f>Prognoser!AO55</f>
        <v>#DIV/0!</v>
      </c>
      <c r="E286" s="365" t="e">
        <f>Prognoser!AP55</f>
        <v>#DIV/0!</v>
      </c>
    </row>
    <row r="287" spans="1:12" s="352" customFormat="1" x14ac:dyDescent="0.25">
      <c r="A287" s="353" t="s">
        <v>3</v>
      </c>
      <c r="B287" s="365" t="e">
        <f>Prognoser!AM56</f>
        <v>#DIV/0!</v>
      </c>
      <c r="C287" s="365" t="e">
        <f>Prognoser!AN56</f>
        <v>#DIV/0!</v>
      </c>
      <c r="D287" s="365" t="e">
        <f>Prognoser!AO56</f>
        <v>#DIV/0!</v>
      </c>
      <c r="E287" s="365" t="e">
        <f>Prognoser!AP56</f>
        <v>#DIV/0!</v>
      </c>
      <c r="L287" s="359"/>
    </row>
    <row r="288" spans="1:12" s="352" customFormat="1" x14ac:dyDescent="0.25">
      <c r="A288" s="353" t="s">
        <v>4</v>
      </c>
      <c r="B288" s="365" t="e">
        <f>Prognoser!AM57</f>
        <v>#DIV/0!</v>
      </c>
      <c r="C288" s="365" t="e">
        <f>Prognoser!AN57</f>
        <v>#DIV/0!</v>
      </c>
      <c r="D288" s="365" t="e">
        <f>Prognoser!AO57</f>
        <v>#DIV/0!</v>
      </c>
      <c r="E288" s="365" t="e">
        <f>Prognoser!AP57</f>
        <v>#DIV/0!</v>
      </c>
    </row>
    <row r="289" spans="1:97" s="352" customFormat="1" ht="14.5" x14ac:dyDescent="0.35">
      <c r="A289" s="353"/>
      <c r="B289" s="358"/>
      <c r="C289" s="358"/>
      <c r="D289" s="358"/>
      <c r="E289" s="358"/>
      <c r="G289" s="360" t="s">
        <v>323</v>
      </c>
    </row>
    <row r="290" spans="1:97" s="352" customFormat="1" ht="15.5" x14ac:dyDescent="0.35">
      <c r="A290" s="361" t="s">
        <v>9</v>
      </c>
      <c r="D290" s="352" t="str">
        <f>IFERROR(INDEX(Indata!$A$12:$A$18,MATCH(D291,Indata!$B$12:$B$18,0)),"")</f>
        <v>Basår</v>
      </c>
      <c r="E290" s="352" t="str">
        <f>IFERROR(INDEX(Indata!$A$12:$A$18,MATCH(E291,Indata!$B$12:$B$18,0)),"")</f>
        <v/>
      </c>
      <c r="F290" s="352" t="str">
        <f>IFERROR(INDEX(Indata!$A$12:$A$18,MATCH(F291,Indata!$B$12:$B$18,0)),"")</f>
        <v/>
      </c>
      <c r="G290" s="352" t="str">
        <f>IFERROR(INDEX(Indata!$A$12:$A$18,MATCH(G291,Indata!$B$12:$B$18,0)),"")</f>
        <v/>
      </c>
      <c r="H290" s="352" t="str">
        <f>IFERROR(INDEX(Indata!$A$12:$A$18,MATCH(H291,Indata!$B$12:$B$18,0)),"")</f>
        <v/>
      </c>
      <c r="I290" s="352" t="str">
        <f>IFERROR(INDEX(Indata!$A$12:$A$18,MATCH(I291,Indata!$B$12:$B$18,0)),"")</f>
        <v/>
      </c>
      <c r="J290" s="352" t="str">
        <f>IFERROR(INDEX(Indata!$A$12:$A$18,MATCH(J291,Indata!$B$12:$B$18,0)),"")</f>
        <v/>
      </c>
      <c r="K290" s="352" t="str">
        <f>IFERROR(INDEX(Indata!$A$12:$A$18,MATCH(K291,Indata!$B$12:$B$18,0)),"")</f>
        <v/>
      </c>
      <c r="L290" s="352" t="str">
        <f>IFERROR(INDEX(Indata!$A$12:$A$18,MATCH(L291,Indata!$B$12:$B$18,0)),"")</f>
        <v/>
      </c>
      <c r="M290" s="352" t="str">
        <f>IFERROR(INDEX(Indata!$A$12:$A$18,MATCH(M291,Indata!$B$12:$B$18,0)),"")</f>
        <v>Diskonteringsår</v>
      </c>
      <c r="N290" s="352" t="str">
        <f>IFERROR(INDEX(Indata!$A$12:$A$18,MATCH(N291,Indata!$B$12:$B$18,0)),"")</f>
        <v/>
      </c>
      <c r="O290" s="352" t="str">
        <f>IFERROR(INDEX(Indata!$A$12:$A$18,MATCH(O291,Indata!$B$12:$B$18,0)),"")</f>
        <v/>
      </c>
      <c r="P290" s="352" t="str">
        <f>IFERROR(INDEX(Indata!$A$12:$A$18,MATCH(P291,Indata!$B$12:$B$18,0)),"")</f>
        <v/>
      </c>
      <c r="Q290" s="352" t="str">
        <f>IFERROR(INDEX(Indata!$A$12:$A$18,MATCH(Q291,Indata!$B$12:$B$18,0)),"")</f>
        <v/>
      </c>
      <c r="R290" s="352" t="str">
        <f>IFERROR(INDEX(Indata!$A$12:$A$18,MATCH(R291,Indata!$B$12:$B$18,0)),"")</f>
        <v/>
      </c>
      <c r="S290" s="352" t="str">
        <f>IFERROR(INDEX(Indata!$A$12:$A$18,MATCH(S291,Indata!$B$12:$B$18,0)),"")</f>
        <v/>
      </c>
      <c r="T290" s="352" t="str">
        <f>IFERROR(INDEX(Indata!$A$12:$A$18,MATCH(T291,Indata!$B$12:$B$18,0)),"")</f>
        <v/>
      </c>
      <c r="U290" s="352" t="str">
        <f>IFERROR(INDEX(Indata!$A$12:$A$18,MATCH(U291,Indata!$B$12:$B$18,0)),"")</f>
        <v/>
      </c>
      <c r="V290" s="352" t="str">
        <f>IFERROR(INDEX(Indata!$A$12:$A$18,MATCH(V291,Indata!$B$12:$B$18,0)),"")</f>
        <v/>
      </c>
      <c r="W290" s="352" t="str">
        <f>IFERROR(INDEX(Indata!$A$12:$A$18,MATCH(W291,Indata!$B$12:$B$18,0)),"")</f>
        <v/>
      </c>
      <c r="X290" s="352" t="str">
        <f>IFERROR(INDEX(Indata!$A$12:$A$18,MATCH(X291,Indata!$B$12:$B$18,0)),"")</f>
        <v/>
      </c>
      <c r="Y290" s="352" t="str">
        <f>IFERROR(INDEX(Indata!$A$12:$A$18,MATCH(Y291,Indata!$B$12:$B$18,0)),"")</f>
        <v/>
      </c>
      <c r="Z290" s="352" t="str">
        <f>IFERROR(INDEX(Indata!$A$12:$A$18,MATCH(Z291,Indata!$B$12:$B$18,0)),"")</f>
        <v/>
      </c>
      <c r="AA290" s="352" t="str">
        <f>IFERROR(INDEX(Indata!$A$12:$A$18,MATCH(AA291,Indata!$B$12:$B$18,0)),"")</f>
        <v/>
      </c>
      <c r="AB290" s="352" t="str">
        <f>IFERROR(INDEX(Indata!$A$12:$A$18,MATCH(AB291,Indata!$B$12:$B$18,0)),"")</f>
        <v/>
      </c>
      <c r="AC290" s="352" t="str">
        <f>IFERROR(INDEX(Indata!$A$12:$A$18,MATCH(AC291,Indata!$B$12:$B$18,0)),"")</f>
        <v/>
      </c>
      <c r="AD290" s="352" t="str">
        <f>IFERROR(INDEX(Indata!$A$12:$A$18,MATCH(AD291,Indata!$B$12:$B$18,0)),"")</f>
        <v>Prognosår 1</v>
      </c>
      <c r="AE290" s="352" t="str">
        <f>IFERROR(INDEX(Indata!$A$12:$A$18,MATCH(AE291,Indata!$B$12:$B$18,0)),"")</f>
        <v/>
      </c>
      <c r="AF290" s="352" t="str">
        <f>IFERROR(INDEX(Indata!$A$12:$A$18,MATCH(AF291,Indata!$B$12:$B$18,0)),"")</f>
        <v/>
      </c>
      <c r="AG290" s="352" t="str">
        <f>IFERROR(INDEX(Indata!$A$12:$A$18,MATCH(AG291,Indata!$B$12:$B$18,0)),"")</f>
        <v/>
      </c>
      <c r="AH290" s="352" t="str">
        <f>IFERROR(INDEX(Indata!$A$12:$A$18,MATCH(AH291,Indata!$B$12:$B$18,0)),"")</f>
        <v/>
      </c>
      <c r="AI290" s="352" t="str">
        <f>IFERROR(INDEX(Indata!$A$12:$A$18,MATCH(AI291,Indata!$B$12:$B$18,0)),"")</f>
        <v/>
      </c>
      <c r="AJ290" s="352" t="str">
        <f>IFERROR(INDEX(Indata!$A$12:$A$18,MATCH(AJ291,Indata!$B$12:$B$18,0)),"")</f>
        <v/>
      </c>
      <c r="AK290" s="352" t="str">
        <f>IFERROR(INDEX(Indata!$A$12:$A$18,MATCH(AK291,Indata!$B$12:$B$18,0)),"")</f>
        <v/>
      </c>
      <c r="AL290" s="352" t="str">
        <f>IFERROR(INDEX(Indata!$A$12:$A$18,MATCH(AL291,Indata!$B$12:$B$18,0)),"")</f>
        <v/>
      </c>
      <c r="AM290" s="352" t="str">
        <f>IFERROR(INDEX(Indata!$A$12:$A$18,MATCH(AM291,Indata!$B$12:$B$18,0)),"")</f>
        <v/>
      </c>
      <c r="AN290" s="352" t="str">
        <f>IFERROR(INDEX(Indata!$A$12:$A$18,MATCH(AN291,Indata!$B$12:$B$18,0)),"")</f>
        <v/>
      </c>
      <c r="AO290" s="352" t="str">
        <f>IFERROR(INDEX(Indata!$A$12:$A$18,MATCH(AO291,Indata!$B$12:$B$18,0)),"")</f>
        <v/>
      </c>
      <c r="AP290" s="352" t="str">
        <f>IFERROR(INDEX(Indata!$A$12:$A$18,MATCH(AP291,Indata!$B$12:$B$18,0)),"")</f>
        <v/>
      </c>
      <c r="AQ290" s="352" t="str">
        <f>IFERROR(INDEX(Indata!$A$12:$A$18,MATCH(AQ291,Indata!$B$12:$B$18,0)),"")</f>
        <v/>
      </c>
      <c r="AR290" s="352" t="str">
        <f>IFERROR(INDEX(Indata!$A$12:$A$18,MATCH(AR291,Indata!$B$12:$B$18,0)),"")</f>
        <v/>
      </c>
      <c r="AS290" s="352" t="str">
        <f>IFERROR(INDEX(Indata!$A$12:$A$18,MATCH(AS291,Indata!$B$12:$B$18,0)),"")</f>
        <v/>
      </c>
      <c r="AT290" s="352" t="str">
        <f>IFERROR(INDEX(Indata!$A$12:$A$18,MATCH(AT291,Indata!$B$12:$B$18,0)),"")</f>
        <v/>
      </c>
      <c r="AU290" s="352" t="str">
        <f>IFERROR(INDEX(Indata!$A$12:$A$18,MATCH(AU291,Indata!$B$12:$B$18,0)),"")</f>
        <v/>
      </c>
      <c r="AV290" s="352" t="str">
        <f>IFERROR(INDEX(Indata!$A$12:$A$18,MATCH(AV291,Indata!$B$12:$B$18,0)),"")</f>
        <v/>
      </c>
      <c r="AW290" s="352" t="str">
        <f>IFERROR(INDEX(Indata!$A$12:$A$18,MATCH(AW291,Indata!$B$12:$B$18,0)),"")</f>
        <v/>
      </c>
      <c r="AX290" s="352" t="str">
        <f>IFERROR(INDEX(Indata!$A$12:$A$18,MATCH(AX291,Indata!$B$12:$B$18,0)),"")</f>
        <v>Prognosår 2</v>
      </c>
      <c r="AY290" s="352" t="str">
        <f>IFERROR(INDEX(Indata!$A$12:$A$18,MATCH(AY291,Indata!$B$12:$B$18,0)),"")</f>
        <v/>
      </c>
      <c r="AZ290" s="352" t="str">
        <f>IFERROR(INDEX(Indata!$A$12:$A$18,MATCH(AZ291,Indata!$B$12:$B$18,0)),"")</f>
        <v/>
      </c>
      <c r="BA290" s="352" t="str">
        <f>IFERROR(INDEX(Indata!$A$12:$A$18,MATCH(BA291,Indata!$B$12:$B$18,0)),"")</f>
        <v/>
      </c>
      <c r="BB290" s="352" t="str">
        <f>IFERROR(INDEX(Indata!$A$12:$A$18,MATCH(BB291,Indata!$B$12:$B$18,0)),"")</f>
        <v/>
      </c>
      <c r="BC290" s="352" t="str">
        <f>IFERROR(INDEX(Indata!$A$12:$A$18,MATCH(BC291,Indata!$B$12:$B$18,0)),"")</f>
        <v/>
      </c>
      <c r="BD290" s="352" t="str">
        <f>IFERROR(INDEX(Indata!$A$12:$A$18,MATCH(BD291,Indata!$B$12:$B$18,0)),"")</f>
        <v/>
      </c>
      <c r="BE290" s="352" t="str">
        <f>IFERROR(INDEX(Indata!$A$12:$A$18,MATCH(BE291,Indata!$B$12:$B$18,0)),"")</f>
        <v/>
      </c>
      <c r="BF290" s="352" t="str">
        <f>IFERROR(INDEX(Indata!$A$12:$A$18,MATCH(BF291,Indata!$B$12:$B$18,0)),"")</f>
        <v/>
      </c>
      <c r="BG290" s="352" t="str">
        <f>IFERROR(INDEX(Indata!$A$12:$A$18,MATCH(BG291,Indata!$B$12:$B$18,0)),"")</f>
        <v/>
      </c>
      <c r="BH290" s="352" t="str">
        <f>IFERROR(INDEX(Indata!$A$12:$A$18,MATCH(BH291,Indata!$B$12:$B$18,0)),"")</f>
        <v/>
      </c>
      <c r="BI290" s="352" t="str">
        <f>IFERROR(INDEX(Indata!$A$12:$A$18,MATCH(BI291,Indata!$B$12:$B$18,0)),"")</f>
        <v/>
      </c>
      <c r="BJ290" s="352" t="str">
        <f>IFERROR(INDEX(Indata!$A$12:$A$18,MATCH(BJ291,Indata!$B$12:$B$18,0)),"")</f>
        <v/>
      </c>
      <c r="BK290" s="352" t="str">
        <f>IFERROR(INDEX(Indata!$A$12:$A$18,MATCH(BK291,Indata!$B$12:$B$18,0)),"")</f>
        <v/>
      </c>
      <c r="BL290" s="352" t="str">
        <f>IFERROR(INDEX(Indata!$A$12:$A$18,MATCH(BL291,Indata!$B$12:$B$18,0)),"")</f>
        <v/>
      </c>
      <c r="BM290" s="352" t="str">
        <f>IFERROR(INDEX(Indata!$A$12:$A$18,MATCH(BM291,Indata!$B$12:$B$18,0)),"")</f>
        <v/>
      </c>
      <c r="BN290" s="352" t="str">
        <f>IFERROR(INDEX(Indata!$A$12:$A$18,MATCH(BN291,Indata!$B$12:$B$18,0)),"")</f>
        <v/>
      </c>
      <c r="BO290" s="352" t="str">
        <f>IFERROR(INDEX(Indata!$A$12:$A$18,MATCH(BO291,Indata!$B$12:$B$18,0)),"")</f>
        <v/>
      </c>
      <c r="BP290" s="352" t="str">
        <f>IFERROR(INDEX(Indata!$A$12:$A$18,MATCH(BP291,Indata!$B$12:$B$18,0)),"")</f>
        <v/>
      </c>
      <c r="BQ290" s="352" t="str">
        <f>IF(OR(BP290="Slutår",BP290="beräknas ej"),"beräknas ej",IFERROR(INDEX(Indata!$A$12:$A$18,MATCH(BQ291,Indata!$B$12:$B$18,0)),""))</f>
        <v/>
      </c>
      <c r="BR290" s="352" t="str">
        <f>IF(OR(BQ290="Slutår",BQ290="beräknas ej"),"beräknas ej",IFERROR(INDEX(Indata!$A$12:$A$18,MATCH(BR291,Indata!$B$12:$B$18,0)),""))</f>
        <v/>
      </c>
      <c r="BS290" s="352" t="str">
        <f>IF(OR(BR290="Slutår",BR290="beräknas ej"),"beräknas ej",IFERROR(INDEX(Indata!$A$12:$A$18,MATCH(BS291,Indata!$B$12:$B$18,0)),""))</f>
        <v/>
      </c>
      <c r="BT290" s="352" t="str">
        <f>IF(OR(BS290="Slutår",BS290="beräknas ej"),"beräknas ej",IFERROR(INDEX(Indata!$A$12:$A$18,MATCH(BT291,Indata!$B$12:$B$18,0)),""))</f>
        <v>Slutår</v>
      </c>
      <c r="BU290" s="352" t="str">
        <f>IF(OR(BT290="Slutår",BT290="beräknas ej"),"beräknas ej",IFERROR(INDEX(Indata!$A$12:$A$18,MATCH(BU291,Indata!$B$12:$B$18,0)),""))</f>
        <v>beräknas ej</v>
      </c>
      <c r="BV290" s="352" t="str">
        <f>IF(OR(BU290="Slutår",BU290="beräknas ej"),"beräknas ej",IFERROR(INDEX(Indata!$A$12:$A$18,MATCH(BV291,Indata!$B$12:$B$18,0)),""))</f>
        <v>beräknas ej</v>
      </c>
      <c r="BW290" s="352" t="str">
        <f>IF(OR(BV290="Slutår",BV290="beräknas ej"),"beräknas ej",IFERROR(INDEX(Indata!$A$12:$A$18,MATCH(BW291,Indata!$B$12:$B$18,0)),""))</f>
        <v>beräknas ej</v>
      </c>
      <c r="BX290" s="352" t="str">
        <f>IF(OR(BW290="Slutår",BW290="beräknas ej"),"beräknas ej",IFERROR(INDEX(Indata!$A$12:$A$18,MATCH(BX291,Indata!$B$12:$B$18,0)),""))</f>
        <v>beräknas ej</v>
      </c>
      <c r="BY290" s="352" t="str">
        <f>IF(OR(BX290="Slutår",BX290="beräknas ej"),"beräknas ej",IFERROR(INDEX(Indata!$A$12:$A$18,MATCH(BY291,Indata!$B$12:$B$18,0)),""))</f>
        <v>beräknas ej</v>
      </c>
      <c r="BZ290" s="352" t="str">
        <f>IF(OR(BY290="Slutår",BY290="beräknas ej"),"beräknas ej",IFERROR(INDEX(Indata!$A$12:$A$18,MATCH(BZ291,Indata!$B$12:$B$18,0)),""))</f>
        <v>beräknas ej</v>
      </c>
      <c r="CA290" s="352" t="str">
        <f>IF(OR(BZ290="Slutår",BZ290="beräknas ej"),"beräknas ej",IFERROR(INDEX(Indata!$A$12:$A$18,MATCH(CA291,Indata!$B$12:$B$18,0)),""))</f>
        <v>beräknas ej</v>
      </c>
      <c r="CB290" s="352" t="str">
        <f>IF(OR(CA290="Slutår",CA290="beräknas ej"),"beräknas ej",IFERROR(INDEX(Indata!$A$12:$A$18,MATCH(CB291,Indata!$B$12:$B$18,0)),""))</f>
        <v>beräknas ej</v>
      </c>
      <c r="CC290" s="352" t="str">
        <f>IF(OR(CB290="Slutår",CB290="beräknas ej"),"beräknas ej",IFERROR(INDEX(Indata!$A$12:$A$18,MATCH(CC291,Indata!$B$12:$B$18,0)),""))</f>
        <v>beräknas ej</v>
      </c>
      <c r="CD290" s="352" t="str">
        <f>IF(OR(CC290="Slutår",CC290="beräknas ej"),"beräknas ej",IFERROR(INDEX(Indata!$A$12:$A$18,MATCH(CD291,Indata!$B$12:$B$18,0)),""))</f>
        <v>beräknas ej</v>
      </c>
      <c r="CE290" s="352" t="str">
        <f>IF(OR(CD290="Slutår",CD290="beräknas ej"),"beräknas ej",IFERROR(INDEX(Indata!$A$12:$A$18,MATCH(CE291,Indata!$B$12:$B$18,0)),""))</f>
        <v>beräknas ej</v>
      </c>
      <c r="CF290" s="352" t="str">
        <f>IF(OR(CE290="Slutår",CE290="beräknas ej"),"beräknas ej",IFERROR(INDEX(Indata!$A$12:$A$18,MATCH(CF291,Indata!$B$12:$B$18,0)),""))</f>
        <v>beräknas ej</v>
      </c>
      <c r="CG290" s="352" t="str">
        <f>IF(OR(CF290="Slutår",CF290="beräknas ej"),"beräknas ej",IFERROR(INDEX(Indata!$A$12:$A$18,MATCH(CG291,Indata!$B$12:$B$18,0)),""))</f>
        <v>beräknas ej</v>
      </c>
      <c r="CH290" s="352" t="str">
        <f>IF(OR(CG290="Slutår",CG290="beräknas ej"),"beräknas ej",IFERROR(INDEX(Indata!$A$12:$A$18,MATCH(CH291,Indata!$B$12:$B$18,0)),""))</f>
        <v>beräknas ej</v>
      </c>
      <c r="CI290" s="352" t="str">
        <f>IF(OR(CH290="Slutår",CH290="beräknas ej"),"beräknas ej",IFERROR(INDEX(Indata!$A$12:$A$18,MATCH(CI291,Indata!$B$12:$B$18,0)),""))</f>
        <v>beräknas ej</v>
      </c>
      <c r="CJ290" s="352" t="str">
        <f>IF(OR(CI290="Slutår",CI290="beräknas ej"),"beräknas ej",IFERROR(INDEX(Indata!$A$12:$A$18,MATCH(CJ291,Indata!$B$12:$B$18,0)),""))</f>
        <v>beräknas ej</v>
      </c>
      <c r="CK290" s="352" t="str">
        <f>IF(OR(CJ290="Slutår",CJ290="beräknas ej"),"beräknas ej",IFERROR(INDEX(Indata!$A$12:$A$18,MATCH(CK291,Indata!$B$12:$B$18,0)),""))</f>
        <v>beräknas ej</v>
      </c>
      <c r="CL290" s="352" t="str">
        <f>IF(OR(CK290="Slutår",CK290="beräknas ej"),"beräknas ej",IFERROR(INDEX(Indata!$A$12:$A$18,MATCH(CL291,Indata!$B$12:$B$18,0)),""))</f>
        <v>beräknas ej</v>
      </c>
      <c r="CM290" s="352" t="str">
        <f>IF(OR(CL290="Slutår",CL290="beräknas ej"),"beräknas ej",IFERROR(INDEX(Indata!$A$12:$A$18,MATCH(CM291,Indata!$B$12:$B$18,0)),""))</f>
        <v>beräknas ej</v>
      </c>
      <c r="CN290" s="352" t="str">
        <f>IF(OR(CM290="Slutår",CM290="beräknas ej"),"beräknas ej",IFERROR(INDEX(Indata!$A$12:$A$18,MATCH(CN291,Indata!$B$12:$B$18,0)),""))</f>
        <v>beräknas ej</v>
      </c>
      <c r="CO290" s="352" t="str">
        <f>IF(OR(CN290="Slutår",CN290="beräknas ej"),"beräknas ej",IFERROR(INDEX(Indata!$A$12:$A$18,MATCH(CO291,Indata!$B$12:$B$18,0)),""))</f>
        <v>beräknas ej</v>
      </c>
      <c r="CP290" s="352" t="str">
        <f>IF(OR(CO290="Slutår",CO290="beräknas ej"),"beräknas ej",IFERROR(INDEX(Indata!$A$12:$A$18,MATCH(CP291,Indata!$B$12:$B$18,0)),""))</f>
        <v>beräknas ej</v>
      </c>
      <c r="CQ290" s="352" t="str">
        <f>IF(OR(CP290="Slutår",CP290="beräknas ej"),"beräknas ej",IFERROR(INDEX(Indata!$A$12:$A$18,MATCH(CQ291,Indata!$B$12:$B$18,0)),""))</f>
        <v>beräknas ej</v>
      </c>
      <c r="CR290" s="352" t="str">
        <f>IF(OR(CQ290="Slutår",CQ290="beräknas ej"),"beräknas ej",IFERROR(INDEX(Indata!$A$12:$A$18,MATCH(CR291,Indata!$B$12:$B$18,0)),""))</f>
        <v>beräknas ej</v>
      </c>
      <c r="CS290" s="352" t="str">
        <f>IF(OR(CR290="Slutår",CR290="beräknas ej"),"beräknas ej",IFERROR(INDEX(Indata!$A$12:$A$18,MATCH(CS291,Indata!$B$12:$B$18,0)),""))</f>
        <v>beräknas ej</v>
      </c>
    </row>
    <row r="291" spans="1:97" s="352" customFormat="1" ht="13" x14ac:dyDescent="0.3">
      <c r="A291" s="362" t="s">
        <v>72</v>
      </c>
      <c r="B291" s="362" t="s">
        <v>51</v>
      </c>
      <c r="C291" s="362" t="s">
        <v>73</v>
      </c>
      <c r="D291" s="362">
        <f>D154</f>
        <v>2019</v>
      </c>
      <c r="E291" s="362">
        <f>D291+1</f>
        <v>2020</v>
      </c>
      <c r="F291" s="362">
        <f t="shared" ref="F291" si="394">E291+1</f>
        <v>2021</v>
      </c>
      <c r="G291" s="362">
        <f t="shared" ref="G291" si="395">F291+1</f>
        <v>2022</v>
      </c>
      <c r="H291" s="362">
        <f t="shared" ref="H291" si="396">G291+1</f>
        <v>2023</v>
      </c>
      <c r="I291" s="362">
        <f t="shared" ref="I291" si="397">H291+1</f>
        <v>2024</v>
      </c>
      <c r="J291" s="362">
        <f t="shared" ref="J291" si="398">I291+1</f>
        <v>2025</v>
      </c>
      <c r="K291" s="362">
        <f t="shared" ref="K291" si="399">J291+1</f>
        <v>2026</v>
      </c>
      <c r="L291" s="362">
        <f t="shared" ref="L291" si="400">K291+1</f>
        <v>2027</v>
      </c>
      <c r="M291" s="362">
        <f t="shared" ref="M291" si="401">L291+1</f>
        <v>2028</v>
      </c>
      <c r="N291" s="362">
        <f t="shared" ref="N291" si="402">M291+1</f>
        <v>2029</v>
      </c>
      <c r="O291" s="362">
        <f t="shared" ref="O291" si="403">N291+1</f>
        <v>2030</v>
      </c>
      <c r="P291" s="362">
        <f t="shared" ref="P291" si="404">O291+1</f>
        <v>2031</v>
      </c>
      <c r="Q291" s="362">
        <f t="shared" ref="Q291" si="405">P291+1</f>
        <v>2032</v>
      </c>
      <c r="R291" s="362">
        <f t="shared" ref="R291" si="406">Q291+1</f>
        <v>2033</v>
      </c>
      <c r="S291" s="362">
        <f t="shared" ref="S291" si="407">R291+1</f>
        <v>2034</v>
      </c>
      <c r="T291" s="362">
        <f t="shared" ref="T291" si="408">S291+1</f>
        <v>2035</v>
      </c>
      <c r="U291" s="362">
        <f t="shared" ref="U291" si="409">T291+1</f>
        <v>2036</v>
      </c>
      <c r="V291" s="362">
        <f t="shared" ref="V291" si="410">U291+1</f>
        <v>2037</v>
      </c>
      <c r="W291" s="362">
        <f t="shared" ref="W291" si="411">V291+1</f>
        <v>2038</v>
      </c>
      <c r="X291" s="362">
        <f t="shared" ref="X291" si="412">W291+1</f>
        <v>2039</v>
      </c>
      <c r="Y291" s="362">
        <f t="shared" ref="Y291" si="413">X291+1</f>
        <v>2040</v>
      </c>
      <c r="Z291" s="362">
        <f t="shared" ref="Z291" si="414">Y291+1</f>
        <v>2041</v>
      </c>
      <c r="AA291" s="362">
        <f t="shared" ref="AA291" si="415">Z291+1</f>
        <v>2042</v>
      </c>
      <c r="AB291" s="362">
        <f t="shared" ref="AB291" si="416">AA291+1</f>
        <v>2043</v>
      </c>
      <c r="AC291" s="362">
        <f t="shared" ref="AC291" si="417">AB291+1</f>
        <v>2044</v>
      </c>
      <c r="AD291" s="362">
        <f t="shared" ref="AD291" si="418">AC291+1</f>
        <v>2045</v>
      </c>
      <c r="AE291" s="362">
        <f t="shared" ref="AE291" si="419">AD291+1</f>
        <v>2046</v>
      </c>
      <c r="AF291" s="362">
        <f t="shared" ref="AF291" si="420">AE291+1</f>
        <v>2047</v>
      </c>
      <c r="AG291" s="362">
        <f t="shared" ref="AG291" si="421">AF291+1</f>
        <v>2048</v>
      </c>
      <c r="AH291" s="362">
        <f t="shared" ref="AH291" si="422">AG291+1</f>
        <v>2049</v>
      </c>
      <c r="AI291" s="362">
        <f t="shared" ref="AI291" si="423">AH291+1</f>
        <v>2050</v>
      </c>
      <c r="AJ291" s="362">
        <f t="shared" ref="AJ291" si="424">AI291+1</f>
        <v>2051</v>
      </c>
      <c r="AK291" s="362">
        <f t="shared" ref="AK291" si="425">AJ291+1</f>
        <v>2052</v>
      </c>
      <c r="AL291" s="362">
        <f t="shared" ref="AL291" si="426">AK291+1</f>
        <v>2053</v>
      </c>
      <c r="AM291" s="362">
        <f t="shared" ref="AM291" si="427">AL291+1</f>
        <v>2054</v>
      </c>
      <c r="AN291" s="362">
        <f t="shared" ref="AN291" si="428">AM291+1</f>
        <v>2055</v>
      </c>
      <c r="AO291" s="362">
        <f t="shared" ref="AO291" si="429">AN291+1</f>
        <v>2056</v>
      </c>
      <c r="AP291" s="362">
        <f t="shared" ref="AP291" si="430">AO291+1</f>
        <v>2057</v>
      </c>
      <c r="AQ291" s="362">
        <f t="shared" ref="AQ291" si="431">AP291+1</f>
        <v>2058</v>
      </c>
      <c r="AR291" s="362">
        <f t="shared" ref="AR291" si="432">AQ291+1</f>
        <v>2059</v>
      </c>
      <c r="AS291" s="362">
        <f t="shared" ref="AS291" si="433">AR291+1</f>
        <v>2060</v>
      </c>
      <c r="AT291" s="362">
        <f t="shared" ref="AT291" si="434">AS291+1</f>
        <v>2061</v>
      </c>
      <c r="AU291" s="362">
        <f t="shared" ref="AU291" si="435">AT291+1</f>
        <v>2062</v>
      </c>
      <c r="AV291" s="362">
        <f t="shared" ref="AV291" si="436">AU291+1</f>
        <v>2063</v>
      </c>
      <c r="AW291" s="362">
        <f t="shared" ref="AW291" si="437">AV291+1</f>
        <v>2064</v>
      </c>
      <c r="AX291" s="362">
        <f t="shared" ref="AX291" si="438">AW291+1</f>
        <v>2065</v>
      </c>
      <c r="AY291" s="362">
        <f t="shared" ref="AY291" si="439">AX291+1</f>
        <v>2066</v>
      </c>
      <c r="AZ291" s="362">
        <f t="shared" ref="AZ291" si="440">AY291+1</f>
        <v>2067</v>
      </c>
      <c r="BA291" s="362">
        <f t="shared" ref="BA291" si="441">AZ291+1</f>
        <v>2068</v>
      </c>
      <c r="BB291" s="362">
        <f t="shared" ref="BB291" si="442">BA291+1</f>
        <v>2069</v>
      </c>
      <c r="BC291" s="362">
        <f t="shared" ref="BC291" si="443">BB291+1</f>
        <v>2070</v>
      </c>
      <c r="BD291" s="362">
        <f t="shared" ref="BD291" si="444">BC291+1</f>
        <v>2071</v>
      </c>
      <c r="BE291" s="362">
        <f t="shared" ref="BE291" si="445">BD291+1</f>
        <v>2072</v>
      </c>
      <c r="BF291" s="362">
        <f t="shared" ref="BF291" si="446">BE291+1</f>
        <v>2073</v>
      </c>
      <c r="BG291" s="362">
        <f t="shared" ref="BG291" si="447">BF291+1</f>
        <v>2074</v>
      </c>
      <c r="BH291" s="362">
        <f t="shared" ref="BH291" si="448">BG291+1</f>
        <v>2075</v>
      </c>
      <c r="BI291" s="362">
        <f t="shared" ref="BI291" si="449">BH291+1</f>
        <v>2076</v>
      </c>
      <c r="BJ291" s="362">
        <f t="shared" ref="BJ291" si="450">BI291+1</f>
        <v>2077</v>
      </c>
      <c r="BK291" s="362">
        <f t="shared" ref="BK291" si="451">BJ291+1</f>
        <v>2078</v>
      </c>
      <c r="BL291" s="362">
        <f t="shared" ref="BL291" si="452">BK291+1</f>
        <v>2079</v>
      </c>
      <c r="BM291" s="362">
        <f t="shared" ref="BM291" si="453">BL291+1</f>
        <v>2080</v>
      </c>
      <c r="BN291" s="362">
        <f t="shared" ref="BN291" si="454">BM291+1</f>
        <v>2081</v>
      </c>
      <c r="BO291" s="362">
        <f t="shared" ref="BO291" si="455">BN291+1</f>
        <v>2082</v>
      </c>
      <c r="BP291" s="362">
        <f t="shared" ref="BP291" si="456">BO291+1</f>
        <v>2083</v>
      </c>
      <c r="BQ291" s="362">
        <f t="shared" ref="BQ291" si="457">BP291+1</f>
        <v>2084</v>
      </c>
      <c r="BR291" s="362">
        <f t="shared" ref="BR291" si="458">BQ291+1</f>
        <v>2085</v>
      </c>
      <c r="BS291" s="362">
        <f t="shared" ref="BS291" si="459">BR291+1</f>
        <v>2086</v>
      </c>
      <c r="BT291" s="362">
        <f t="shared" ref="BT291" si="460">BS291+1</f>
        <v>2087</v>
      </c>
      <c r="BU291" s="362">
        <f t="shared" ref="BU291" si="461">BT291+1</f>
        <v>2088</v>
      </c>
      <c r="BV291" s="362">
        <f t="shared" ref="BV291" si="462">BU291+1</f>
        <v>2089</v>
      </c>
      <c r="BW291" s="362">
        <f t="shared" ref="BW291" si="463">BV291+1</f>
        <v>2090</v>
      </c>
      <c r="BX291" s="362">
        <f t="shared" ref="BX291" si="464">BW291+1</f>
        <v>2091</v>
      </c>
      <c r="BY291" s="362">
        <f t="shared" ref="BY291" si="465">BX291+1</f>
        <v>2092</v>
      </c>
      <c r="BZ291" s="362">
        <f t="shared" ref="BZ291" si="466">BY291+1</f>
        <v>2093</v>
      </c>
      <c r="CA291" s="362">
        <f t="shared" ref="CA291" si="467">BZ291+1</f>
        <v>2094</v>
      </c>
      <c r="CB291" s="362">
        <f t="shared" ref="CB291" si="468">CA291+1</f>
        <v>2095</v>
      </c>
      <c r="CC291" s="362">
        <f t="shared" ref="CC291" si="469">CB291+1</f>
        <v>2096</v>
      </c>
      <c r="CD291" s="362">
        <f t="shared" ref="CD291" si="470">CC291+1</f>
        <v>2097</v>
      </c>
      <c r="CE291" s="362">
        <f t="shared" ref="CE291" si="471">CD291+1</f>
        <v>2098</v>
      </c>
      <c r="CF291" s="362">
        <f t="shared" ref="CF291" si="472">CE291+1</f>
        <v>2099</v>
      </c>
      <c r="CG291" s="362">
        <f t="shared" ref="CG291" si="473">CF291+1</f>
        <v>2100</v>
      </c>
      <c r="CH291" s="362">
        <f t="shared" ref="CH291" si="474">CG291+1</f>
        <v>2101</v>
      </c>
      <c r="CI291" s="362">
        <f t="shared" ref="CI291" si="475">CH291+1</f>
        <v>2102</v>
      </c>
      <c r="CJ291" s="362">
        <f t="shared" ref="CJ291" si="476">CI291+1</f>
        <v>2103</v>
      </c>
      <c r="CK291" s="362">
        <f t="shared" ref="CK291" si="477">CJ291+1</f>
        <v>2104</v>
      </c>
      <c r="CL291" s="362">
        <f t="shared" ref="CL291" si="478">CK291+1</f>
        <v>2105</v>
      </c>
      <c r="CM291" s="362">
        <f t="shared" ref="CM291" si="479">CL291+1</f>
        <v>2106</v>
      </c>
      <c r="CN291" s="362">
        <f t="shared" ref="CN291" si="480">CM291+1</f>
        <v>2107</v>
      </c>
      <c r="CO291" s="362">
        <f t="shared" ref="CO291" si="481">CN291+1</f>
        <v>2108</v>
      </c>
      <c r="CP291" s="362">
        <f t="shared" ref="CP291" si="482">CO291+1</f>
        <v>2109</v>
      </c>
      <c r="CQ291" s="362">
        <f t="shared" ref="CQ291" si="483">CP291+1</f>
        <v>2110</v>
      </c>
      <c r="CR291" s="362">
        <f t="shared" ref="CR291" si="484">CQ291+1</f>
        <v>2111</v>
      </c>
      <c r="CS291" s="362">
        <f t="shared" ref="CS291" si="485">CR291+1</f>
        <v>2112</v>
      </c>
    </row>
    <row r="292" spans="1:97" s="352" customFormat="1" x14ac:dyDescent="0.25">
      <c r="A292" s="352">
        <f>A155</f>
        <v>0</v>
      </c>
      <c r="B292" s="352" t="str">
        <f t="shared" ref="B292:C292" si="486">B155</f>
        <v>0 0</v>
      </c>
      <c r="C292" s="359">
        <f t="shared" si="486"/>
        <v>0</v>
      </c>
      <c r="D292" s="359">
        <f ca="1">IFERROR(('JA basår'!$N7+'JA basår'!$N37)*$B$276 ^(MIN(D$291-2017,$B$277-2017))*INDEX($B$282:$E$288,MATCH($A292,$A$282:$A$288,0),MATCH(D$291,$B$280:$E$280,1))^(D$291-$D$291),0)</f>
        <v>0</v>
      </c>
      <c r="E292" s="359">
        <f ca="1">IF(E$290="beräknas ej",0,D292*IF(E$291&gt;$B$277,1,$B$276)*IFERROR(INDEX($B$282:$E$288,MATCH($A292,$A$282:$A$288,0),MATCH(E$291,$B$280:$E$280,1)),0))</f>
        <v>0</v>
      </c>
      <c r="F292" s="359">
        <f t="shared" ref="F292:BQ293" ca="1" si="487">IF(F$290="beräknas ej",0,E292*IF(F$291&gt;$B$277,1,$B$276)*IFERROR(INDEX($B$282:$E$288,MATCH($A292,$A$282:$A$288,0),MATCH(F$291,$B$280:$E$280,1)),0))</f>
        <v>0</v>
      </c>
      <c r="G292" s="359">
        <f t="shared" ca="1" si="487"/>
        <v>0</v>
      </c>
      <c r="H292" s="359">
        <f t="shared" ca="1" si="487"/>
        <v>0</v>
      </c>
      <c r="I292" s="359">
        <f t="shared" ca="1" si="487"/>
        <v>0</v>
      </c>
      <c r="J292" s="359">
        <f t="shared" ca="1" si="487"/>
        <v>0</v>
      </c>
      <c r="K292" s="359">
        <f t="shared" ca="1" si="487"/>
        <v>0</v>
      </c>
      <c r="L292" s="359">
        <f t="shared" ca="1" si="487"/>
        <v>0</v>
      </c>
      <c r="M292" s="359">
        <f t="shared" ca="1" si="487"/>
        <v>0</v>
      </c>
      <c r="N292" s="359">
        <f t="shared" ca="1" si="487"/>
        <v>0</v>
      </c>
      <c r="O292" s="359">
        <f t="shared" ca="1" si="487"/>
        <v>0</v>
      </c>
      <c r="P292" s="359">
        <f t="shared" ca="1" si="487"/>
        <v>0</v>
      </c>
      <c r="Q292" s="359">
        <f t="shared" ca="1" si="487"/>
        <v>0</v>
      </c>
      <c r="R292" s="359">
        <f t="shared" ca="1" si="487"/>
        <v>0</v>
      </c>
      <c r="S292" s="359">
        <f t="shared" ca="1" si="487"/>
        <v>0</v>
      </c>
      <c r="T292" s="359">
        <f t="shared" ca="1" si="487"/>
        <v>0</v>
      </c>
      <c r="U292" s="359">
        <f t="shared" ca="1" si="487"/>
        <v>0</v>
      </c>
      <c r="V292" s="359">
        <f t="shared" ca="1" si="487"/>
        <v>0</v>
      </c>
      <c r="W292" s="359">
        <f t="shared" ca="1" si="487"/>
        <v>0</v>
      </c>
      <c r="X292" s="359">
        <f t="shared" ca="1" si="487"/>
        <v>0</v>
      </c>
      <c r="Y292" s="359">
        <f t="shared" ca="1" si="487"/>
        <v>0</v>
      </c>
      <c r="Z292" s="359">
        <f t="shared" ca="1" si="487"/>
        <v>0</v>
      </c>
      <c r="AA292" s="359">
        <f t="shared" ca="1" si="487"/>
        <v>0</v>
      </c>
      <c r="AB292" s="359">
        <f t="shared" ca="1" si="487"/>
        <v>0</v>
      </c>
      <c r="AC292" s="359">
        <f t="shared" ca="1" si="487"/>
        <v>0</v>
      </c>
      <c r="AD292" s="359">
        <f t="shared" ca="1" si="487"/>
        <v>0</v>
      </c>
      <c r="AE292" s="359">
        <f t="shared" ca="1" si="487"/>
        <v>0</v>
      </c>
      <c r="AF292" s="359">
        <f t="shared" ca="1" si="487"/>
        <v>0</v>
      </c>
      <c r="AG292" s="359">
        <f t="shared" ca="1" si="487"/>
        <v>0</v>
      </c>
      <c r="AH292" s="359">
        <f t="shared" ca="1" si="487"/>
        <v>0</v>
      </c>
      <c r="AI292" s="359">
        <f t="shared" ca="1" si="487"/>
        <v>0</v>
      </c>
      <c r="AJ292" s="359">
        <f t="shared" ca="1" si="487"/>
        <v>0</v>
      </c>
      <c r="AK292" s="359">
        <f t="shared" ca="1" si="487"/>
        <v>0</v>
      </c>
      <c r="AL292" s="359">
        <f t="shared" ca="1" si="487"/>
        <v>0</v>
      </c>
      <c r="AM292" s="359">
        <f t="shared" ca="1" si="487"/>
        <v>0</v>
      </c>
      <c r="AN292" s="359">
        <f t="shared" ca="1" si="487"/>
        <v>0</v>
      </c>
      <c r="AO292" s="359">
        <f t="shared" ca="1" si="487"/>
        <v>0</v>
      </c>
      <c r="AP292" s="359">
        <f t="shared" ca="1" si="487"/>
        <v>0</v>
      </c>
      <c r="AQ292" s="359">
        <f t="shared" ca="1" si="487"/>
        <v>0</v>
      </c>
      <c r="AR292" s="359">
        <f t="shared" ca="1" si="487"/>
        <v>0</v>
      </c>
      <c r="AS292" s="359">
        <f t="shared" ca="1" si="487"/>
        <v>0</v>
      </c>
      <c r="AT292" s="359">
        <f t="shared" ca="1" si="487"/>
        <v>0</v>
      </c>
      <c r="AU292" s="359">
        <f t="shared" ca="1" si="487"/>
        <v>0</v>
      </c>
      <c r="AV292" s="359">
        <f t="shared" ca="1" si="487"/>
        <v>0</v>
      </c>
      <c r="AW292" s="359">
        <f t="shared" ca="1" si="487"/>
        <v>0</v>
      </c>
      <c r="AX292" s="359">
        <f t="shared" ca="1" si="487"/>
        <v>0</v>
      </c>
      <c r="AY292" s="359">
        <f t="shared" ca="1" si="487"/>
        <v>0</v>
      </c>
      <c r="AZ292" s="359">
        <f t="shared" ca="1" si="487"/>
        <v>0</v>
      </c>
      <c r="BA292" s="359">
        <f t="shared" ca="1" si="487"/>
        <v>0</v>
      </c>
      <c r="BB292" s="359">
        <f t="shared" ca="1" si="487"/>
        <v>0</v>
      </c>
      <c r="BC292" s="359">
        <f t="shared" ca="1" si="487"/>
        <v>0</v>
      </c>
      <c r="BD292" s="359">
        <f t="shared" ca="1" si="487"/>
        <v>0</v>
      </c>
      <c r="BE292" s="359">
        <f t="shared" ca="1" si="487"/>
        <v>0</v>
      </c>
      <c r="BF292" s="359">
        <f t="shared" ca="1" si="487"/>
        <v>0</v>
      </c>
      <c r="BG292" s="359">
        <f t="shared" ca="1" si="487"/>
        <v>0</v>
      </c>
      <c r="BH292" s="359">
        <f t="shared" ca="1" si="487"/>
        <v>0</v>
      </c>
      <c r="BI292" s="359">
        <f t="shared" ca="1" si="487"/>
        <v>0</v>
      </c>
      <c r="BJ292" s="359">
        <f t="shared" ca="1" si="487"/>
        <v>0</v>
      </c>
      <c r="BK292" s="359">
        <f t="shared" ca="1" si="487"/>
        <v>0</v>
      </c>
      <c r="BL292" s="359">
        <f t="shared" ca="1" si="487"/>
        <v>0</v>
      </c>
      <c r="BM292" s="359">
        <f t="shared" ca="1" si="487"/>
        <v>0</v>
      </c>
      <c r="BN292" s="359">
        <f t="shared" ca="1" si="487"/>
        <v>0</v>
      </c>
      <c r="BO292" s="359">
        <f t="shared" ca="1" si="487"/>
        <v>0</v>
      </c>
      <c r="BP292" s="359">
        <f t="shared" ca="1" si="487"/>
        <v>0</v>
      </c>
      <c r="BQ292" s="359">
        <f t="shared" ca="1" si="487"/>
        <v>0</v>
      </c>
      <c r="BR292" s="359">
        <f t="shared" ref="BR292:CS296" ca="1" si="488">IF(BR$290="beräknas ej",0,BQ292*IF(BR$291&gt;$B$277,1,$B$276)*IFERROR(INDEX($B$282:$E$288,MATCH($A292,$A$282:$A$288,0),MATCH(BR$291,$B$280:$E$280,1)),0))</f>
        <v>0</v>
      </c>
      <c r="BS292" s="359">
        <f t="shared" ca="1" si="488"/>
        <v>0</v>
      </c>
      <c r="BT292" s="359">
        <f t="shared" ca="1" si="488"/>
        <v>0</v>
      </c>
      <c r="BU292" s="359">
        <f t="shared" si="488"/>
        <v>0</v>
      </c>
      <c r="BV292" s="359">
        <f t="shared" si="488"/>
        <v>0</v>
      </c>
      <c r="BW292" s="359">
        <f t="shared" si="488"/>
        <v>0</v>
      </c>
      <c r="BX292" s="359">
        <f t="shared" si="488"/>
        <v>0</v>
      </c>
      <c r="BY292" s="359">
        <f t="shared" si="488"/>
        <v>0</v>
      </c>
      <c r="BZ292" s="359">
        <f t="shared" si="488"/>
        <v>0</v>
      </c>
      <c r="CA292" s="359">
        <f t="shared" si="488"/>
        <v>0</v>
      </c>
      <c r="CB292" s="359">
        <f t="shared" si="488"/>
        <v>0</v>
      </c>
      <c r="CC292" s="359">
        <f t="shared" si="488"/>
        <v>0</v>
      </c>
      <c r="CD292" s="359">
        <f t="shared" si="488"/>
        <v>0</v>
      </c>
      <c r="CE292" s="359">
        <f t="shared" si="488"/>
        <v>0</v>
      </c>
      <c r="CF292" s="359">
        <f t="shared" si="488"/>
        <v>0</v>
      </c>
      <c r="CG292" s="359">
        <f t="shared" si="488"/>
        <v>0</v>
      </c>
      <c r="CH292" s="359">
        <f t="shared" si="488"/>
        <v>0</v>
      </c>
      <c r="CI292" s="359">
        <f t="shared" si="488"/>
        <v>0</v>
      </c>
      <c r="CJ292" s="359">
        <f t="shared" si="488"/>
        <v>0</v>
      </c>
      <c r="CK292" s="359">
        <f t="shared" si="488"/>
        <v>0</v>
      </c>
      <c r="CL292" s="359">
        <f t="shared" si="488"/>
        <v>0</v>
      </c>
      <c r="CM292" s="359">
        <f t="shared" si="488"/>
        <v>0</v>
      </c>
      <c r="CN292" s="359">
        <f t="shared" si="488"/>
        <v>0</v>
      </c>
      <c r="CO292" s="359">
        <f t="shared" si="488"/>
        <v>0</v>
      </c>
      <c r="CP292" s="359">
        <f t="shared" si="488"/>
        <v>0</v>
      </c>
      <c r="CQ292" s="359">
        <f t="shared" si="488"/>
        <v>0</v>
      </c>
      <c r="CR292" s="359">
        <f t="shared" si="488"/>
        <v>0</v>
      </c>
      <c r="CS292" s="359">
        <f t="shared" si="488"/>
        <v>0</v>
      </c>
    </row>
    <row r="293" spans="1:97" s="352" customFormat="1" x14ac:dyDescent="0.25">
      <c r="A293" s="352">
        <f t="shared" ref="A293:C293" si="489">A156</f>
        <v>0</v>
      </c>
      <c r="B293" s="352" t="str">
        <f t="shared" si="489"/>
        <v>0 0</v>
      </c>
      <c r="C293" s="359">
        <f t="shared" si="489"/>
        <v>0</v>
      </c>
      <c r="D293" s="359">
        <f ca="1">IFERROR(('JA basår'!$N8+'JA basår'!$N38)*$B$276 ^(MIN(D$291-2017,$B$277-2017))*INDEX($B$282:$E$288,MATCH($A293,$A$282:$A$288,0),MATCH(D$291,$B$280:$E$280,1))^(D$291-$D$291),0)</f>
        <v>0</v>
      </c>
      <c r="E293" s="359">
        <f t="shared" ref="E293:T316" ca="1" si="490">IF(E$290="beräknas ej",0,D293*IF(E$291&gt;$B$277,1,$B$276)*IFERROR(INDEX($B$282:$E$288,MATCH($A293,$A$282:$A$288,0),MATCH(E$291,$B$280:$E$280,1)),0))</f>
        <v>0</v>
      </c>
      <c r="F293" s="359">
        <f t="shared" ca="1" si="490"/>
        <v>0</v>
      </c>
      <c r="G293" s="359">
        <f t="shared" ca="1" si="490"/>
        <v>0</v>
      </c>
      <c r="H293" s="359">
        <f t="shared" ca="1" si="490"/>
        <v>0</v>
      </c>
      <c r="I293" s="359">
        <f t="shared" ca="1" si="490"/>
        <v>0</v>
      </c>
      <c r="J293" s="359">
        <f t="shared" ca="1" si="490"/>
        <v>0</v>
      </c>
      <c r="K293" s="359">
        <f t="shared" ca="1" si="490"/>
        <v>0</v>
      </c>
      <c r="L293" s="359">
        <f t="shared" ca="1" si="490"/>
        <v>0</v>
      </c>
      <c r="M293" s="359">
        <f t="shared" ca="1" si="490"/>
        <v>0</v>
      </c>
      <c r="N293" s="359">
        <f t="shared" ca="1" si="490"/>
        <v>0</v>
      </c>
      <c r="O293" s="359">
        <f t="shared" ca="1" si="490"/>
        <v>0</v>
      </c>
      <c r="P293" s="359">
        <f t="shared" ca="1" si="490"/>
        <v>0</v>
      </c>
      <c r="Q293" s="359">
        <f t="shared" ca="1" si="490"/>
        <v>0</v>
      </c>
      <c r="R293" s="359">
        <f t="shared" ca="1" si="490"/>
        <v>0</v>
      </c>
      <c r="S293" s="359">
        <f t="shared" ca="1" si="490"/>
        <v>0</v>
      </c>
      <c r="T293" s="359">
        <f t="shared" ca="1" si="490"/>
        <v>0</v>
      </c>
      <c r="U293" s="359">
        <f t="shared" ca="1" si="487"/>
        <v>0</v>
      </c>
      <c r="V293" s="359">
        <f t="shared" ca="1" si="487"/>
        <v>0</v>
      </c>
      <c r="W293" s="359">
        <f t="shared" ca="1" si="487"/>
        <v>0</v>
      </c>
      <c r="X293" s="359">
        <f t="shared" ca="1" si="487"/>
        <v>0</v>
      </c>
      <c r="Y293" s="359">
        <f t="shared" ca="1" si="487"/>
        <v>0</v>
      </c>
      <c r="Z293" s="359">
        <f t="shared" ca="1" si="487"/>
        <v>0</v>
      </c>
      <c r="AA293" s="359">
        <f t="shared" ca="1" si="487"/>
        <v>0</v>
      </c>
      <c r="AB293" s="359">
        <f t="shared" ca="1" si="487"/>
        <v>0</v>
      </c>
      <c r="AC293" s="359">
        <f t="shared" ca="1" si="487"/>
        <v>0</v>
      </c>
      <c r="AD293" s="359">
        <f t="shared" ca="1" si="487"/>
        <v>0</v>
      </c>
      <c r="AE293" s="359">
        <f t="shared" ca="1" si="487"/>
        <v>0</v>
      </c>
      <c r="AF293" s="359">
        <f t="shared" ca="1" si="487"/>
        <v>0</v>
      </c>
      <c r="AG293" s="359">
        <f t="shared" ca="1" si="487"/>
        <v>0</v>
      </c>
      <c r="AH293" s="359">
        <f t="shared" ca="1" si="487"/>
        <v>0</v>
      </c>
      <c r="AI293" s="359">
        <f t="shared" ca="1" si="487"/>
        <v>0</v>
      </c>
      <c r="AJ293" s="359">
        <f t="shared" ca="1" si="487"/>
        <v>0</v>
      </c>
      <c r="AK293" s="359">
        <f t="shared" ca="1" si="487"/>
        <v>0</v>
      </c>
      <c r="AL293" s="359">
        <f t="shared" ca="1" si="487"/>
        <v>0</v>
      </c>
      <c r="AM293" s="359">
        <f t="shared" ca="1" si="487"/>
        <v>0</v>
      </c>
      <c r="AN293" s="359">
        <f t="shared" ca="1" si="487"/>
        <v>0</v>
      </c>
      <c r="AO293" s="359">
        <f t="shared" ca="1" si="487"/>
        <v>0</v>
      </c>
      <c r="AP293" s="359">
        <f t="shared" ca="1" si="487"/>
        <v>0</v>
      </c>
      <c r="AQ293" s="359">
        <f t="shared" ca="1" si="487"/>
        <v>0</v>
      </c>
      <c r="AR293" s="359">
        <f t="shared" ca="1" si="487"/>
        <v>0</v>
      </c>
      <c r="AS293" s="359">
        <f t="shared" ca="1" si="487"/>
        <v>0</v>
      </c>
      <c r="AT293" s="359">
        <f t="shared" ca="1" si="487"/>
        <v>0</v>
      </c>
      <c r="AU293" s="359">
        <f t="shared" ca="1" si="487"/>
        <v>0</v>
      </c>
      <c r="AV293" s="359">
        <f t="shared" ca="1" si="487"/>
        <v>0</v>
      </c>
      <c r="AW293" s="359">
        <f t="shared" ca="1" si="487"/>
        <v>0</v>
      </c>
      <c r="AX293" s="359">
        <f t="shared" ca="1" si="487"/>
        <v>0</v>
      </c>
      <c r="AY293" s="359">
        <f t="shared" ca="1" si="487"/>
        <v>0</v>
      </c>
      <c r="AZ293" s="359">
        <f t="shared" ca="1" si="487"/>
        <v>0</v>
      </c>
      <c r="BA293" s="359">
        <f t="shared" ca="1" si="487"/>
        <v>0</v>
      </c>
      <c r="BB293" s="359">
        <f t="shared" ca="1" si="487"/>
        <v>0</v>
      </c>
      <c r="BC293" s="359">
        <f t="shared" ca="1" si="487"/>
        <v>0</v>
      </c>
      <c r="BD293" s="359">
        <f t="shared" ca="1" si="487"/>
        <v>0</v>
      </c>
      <c r="BE293" s="359">
        <f t="shared" ca="1" si="487"/>
        <v>0</v>
      </c>
      <c r="BF293" s="359">
        <f t="shared" ca="1" si="487"/>
        <v>0</v>
      </c>
      <c r="BG293" s="359">
        <f t="shared" ca="1" si="487"/>
        <v>0</v>
      </c>
      <c r="BH293" s="359">
        <f t="shared" ca="1" si="487"/>
        <v>0</v>
      </c>
      <c r="BI293" s="359">
        <f t="shared" ca="1" si="487"/>
        <v>0</v>
      </c>
      <c r="BJ293" s="359">
        <f t="shared" ca="1" si="487"/>
        <v>0</v>
      </c>
      <c r="BK293" s="359">
        <f t="shared" ca="1" si="487"/>
        <v>0</v>
      </c>
      <c r="BL293" s="359">
        <f t="shared" ca="1" si="487"/>
        <v>0</v>
      </c>
      <c r="BM293" s="359">
        <f t="shared" ca="1" si="487"/>
        <v>0</v>
      </c>
      <c r="BN293" s="359">
        <f t="shared" ca="1" si="487"/>
        <v>0</v>
      </c>
      <c r="BO293" s="359">
        <f t="shared" ca="1" si="487"/>
        <v>0</v>
      </c>
      <c r="BP293" s="359">
        <f t="shared" ca="1" si="487"/>
        <v>0</v>
      </c>
      <c r="BQ293" s="359">
        <f t="shared" ca="1" si="487"/>
        <v>0</v>
      </c>
      <c r="BR293" s="359">
        <f t="shared" ca="1" si="488"/>
        <v>0</v>
      </c>
      <c r="BS293" s="359">
        <f t="shared" ca="1" si="488"/>
        <v>0</v>
      </c>
      <c r="BT293" s="359">
        <f t="shared" ca="1" si="488"/>
        <v>0</v>
      </c>
      <c r="BU293" s="359">
        <f t="shared" si="488"/>
        <v>0</v>
      </c>
      <c r="BV293" s="359">
        <f t="shared" si="488"/>
        <v>0</v>
      </c>
      <c r="BW293" s="359">
        <f t="shared" si="488"/>
        <v>0</v>
      </c>
      <c r="BX293" s="359">
        <f t="shared" si="488"/>
        <v>0</v>
      </c>
      <c r="BY293" s="359">
        <f t="shared" si="488"/>
        <v>0</v>
      </c>
      <c r="BZ293" s="359">
        <f t="shared" si="488"/>
        <v>0</v>
      </c>
      <c r="CA293" s="359">
        <f t="shared" si="488"/>
        <v>0</v>
      </c>
      <c r="CB293" s="359">
        <f t="shared" si="488"/>
        <v>0</v>
      </c>
      <c r="CC293" s="359">
        <f t="shared" si="488"/>
        <v>0</v>
      </c>
      <c r="CD293" s="359">
        <f t="shared" si="488"/>
        <v>0</v>
      </c>
      <c r="CE293" s="359">
        <f t="shared" si="488"/>
        <v>0</v>
      </c>
      <c r="CF293" s="359">
        <f t="shared" si="488"/>
        <v>0</v>
      </c>
      <c r="CG293" s="359">
        <f t="shared" si="488"/>
        <v>0</v>
      </c>
      <c r="CH293" s="359">
        <f t="shared" si="488"/>
        <v>0</v>
      </c>
      <c r="CI293" s="359">
        <f t="shared" si="488"/>
        <v>0</v>
      </c>
      <c r="CJ293" s="359">
        <f t="shared" si="488"/>
        <v>0</v>
      </c>
      <c r="CK293" s="359">
        <f t="shared" si="488"/>
        <v>0</v>
      </c>
      <c r="CL293" s="359">
        <f t="shared" si="488"/>
        <v>0</v>
      </c>
      <c r="CM293" s="359">
        <f t="shared" si="488"/>
        <v>0</v>
      </c>
      <c r="CN293" s="359">
        <f t="shared" si="488"/>
        <v>0</v>
      </c>
      <c r="CO293" s="359">
        <f t="shared" si="488"/>
        <v>0</v>
      </c>
      <c r="CP293" s="359">
        <f t="shared" si="488"/>
        <v>0</v>
      </c>
      <c r="CQ293" s="359">
        <f t="shared" si="488"/>
        <v>0</v>
      </c>
      <c r="CR293" s="359">
        <f t="shared" si="488"/>
        <v>0</v>
      </c>
      <c r="CS293" s="359">
        <f t="shared" si="488"/>
        <v>0</v>
      </c>
    </row>
    <row r="294" spans="1:97" s="352" customFormat="1" x14ac:dyDescent="0.25">
      <c r="A294" s="352">
        <f t="shared" ref="A294:C294" si="491">A157</f>
        <v>0</v>
      </c>
      <c r="B294" s="352" t="str">
        <f t="shared" si="491"/>
        <v>0 0</v>
      </c>
      <c r="C294" s="359">
        <f t="shared" si="491"/>
        <v>0</v>
      </c>
      <c r="D294" s="359">
        <f ca="1">IFERROR(('JA basår'!$N9+'JA basår'!$N39)*$B$276 ^(MIN(D$291-2017,$B$277-2017))*INDEX($B$282:$E$288,MATCH($A294,$A$282:$A$288,0),MATCH(D$291,$B$280:$E$280,1))^(D$291-$D$291),0)</f>
        <v>0</v>
      </c>
      <c r="E294" s="359">
        <f t="shared" ca="1" si="490"/>
        <v>0</v>
      </c>
      <c r="F294" s="359">
        <f t="shared" ref="F294:BQ297" ca="1" si="492">IF(F$290="beräknas ej",0,E294*IF(F$291&gt;$B$277,1,$B$276)*IFERROR(INDEX($B$282:$E$288,MATCH($A294,$A$282:$A$288,0),MATCH(F$291,$B$280:$E$280,1)),0))</f>
        <v>0</v>
      </c>
      <c r="G294" s="359">
        <f t="shared" ca="1" si="492"/>
        <v>0</v>
      </c>
      <c r="H294" s="359">
        <f t="shared" ca="1" si="492"/>
        <v>0</v>
      </c>
      <c r="I294" s="359">
        <f t="shared" ca="1" si="492"/>
        <v>0</v>
      </c>
      <c r="J294" s="359">
        <f t="shared" ca="1" si="492"/>
        <v>0</v>
      </c>
      <c r="K294" s="359">
        <f t="shared" ca="1" si="492"/>
        <v>0</v>
      </c>
      <c r="L294" s="359">
        <f t="shared" ca="1" si="492"/>
        <v>0</v>
      </c>
      <c r="M294" s="359">
        <f t="shared" ca="1" si="492"/>
        <v>0</v>
      </c>
      <c r="N294" s="359">
        <f t="shared" ca="1" si="492"/>
        <v>0</v>
      </c>
      <c r="O294" s="359">
        <f t="shared" ca="1" si="492"/>
        <v>0</v>
      </c>
      <c r="P294" s="359">
        <f t="shared" ca="1" si="492"/>
        <v>0</v>
      </c>
      <c r="Q294" s="359">
        <f t="shared" ca="1" si="492"/>
        <v>0</v>
      </c>
      <c r="R294" s="359">
        <f t="shared" ca="1" si="492"/>
        <v>0</v>
      </c>
      <c r="S294" s="359">
        <f t="shared" ca="1" si="492"/>
        <v>0</v>
      </c>
      <c r="T294" s="359">
        <f t="shared" ca="1" si="492"/>
        <v>0</v>
      </c>
      <c r="U294" s="359">
        <f t="shared" ca="1" si="492"/>
        <v>0</v>
      </c>
      <c r="V294" s="359">
        <f t="shared" ca="1" si="492"/>
        <v>0</v>
      </c>
      <c r="W294" s="359">
        <f t="shared" ca="1" si="492"/>
        <v>0</v>
      </c>
      <c r="X294" s="359">
        <f t="shared" ca="1" si="492"/>
        <v>0</v>
      </c>
      <c r="Y294" s="359">
        <f t="shared" ca="1" si="492"/>
        <v>0</v>
      </c>
      <c r="Z294" s="359">
        <f t="shared" ca="1" si="492"/>
        <v>0</v>
      </c>
      <c r="AA294" s="359">
        <f t="shared" ca="1" si="492"/>
        <v>0</v>
      </c>
      <c r="AB294" s="359">
        <f t="shared" ca="1" si="492"/>
        <v>0</v>
      </c>
      <c r="AC294" s="359">
        <f t="shared" ca="1" si="492"/>
        <v>0</v>
      </c>
      <c r="AD294" s="359">
        <f t="shared" ca="1" si="492"/>
        <v>0</v>
      </c>
      <c r="AE294" s="359">
        <f t="shared" ca="1" si="492"/>
        <v>0</v>
      </c>
      <c r="AF294" s="359">
        <f t="shared" ca="1" si="492"/>
        <v>0</v>
      </c>
      <c r="AG294" s="359">
        <f t="shared" ca="1" si="492"/>
        <v>0</v>
      </c>
      <c r="AH294" s="359">
        <f t="shared" ca="1" si="492"/>
        <v>0</v>
      </c>
      <c r="AI294" s="359">
        <f t="shared" ca="1" si="492"/>
        <v>0</v>
      </c>
      <c r="AJ294" s="359">
        <f t="shared" ca="1" si="492"/>
        <v>0</v>
      </c>
      <c r="AK294" s="359">
        <f t="shared" ca="1" si="492"/>
        <v>0</v>
      </c>
      <c r="AL294" s="359">
        <f t="shared" ca="1" si="492"/>
        <v>0</v>
      </c>
      <c r="AM294" s="359">
        <f t="shared" ca="1" si="492"/>
        <v>0</v>
      </c>
      <c r="AN294" s="359">
        <f t="shared" ca="1" si="492"/>
        <v>0</v>
      </c>
      <c r="AO294" s="359">
        <f t="shared" ca="1" si="492"/>
        <v>0</v>
      </c>
      <c r="AP294" s="359">
        <f t="shared" ca="1" si="492"/>
        <v>0</v>
      </c>
      <c r="AQ294" s="359">
        <f t="shared" ca="1" si="492"/>
        <v>0</v>
      </c>
      <c r="AR294" s="359">
        <f t="shared" ca="1" si="492"/>
        <v>0</v>
      </c>
      <c r="AS294" s="359">
        <f t="shared" ca="1" si="492"/>
        <v>0</v>
      </c>
      <c r="AT294" s="359">
        <f t="shared" ca="1" si="492"/>
        <v>0</v>
      </c>
      <c r="AU294" s="359">
        <f t="shared" ca="1" si="492"/>
        <v>0</v>
      </c>
      <c r="AV294" s="359">
        <f t="shared" ca="1" si="492"/>
        <v>0</v>
      </c>
      <c r="AW294" s="359">
        <f t="shared" ca="1" si="492"/>
        <v>0</v>
      </c>
      <c r="AX294" s="359">
        <f t="shared" ca="1" si="492"/>
        <v>0</v>
      </c>
      <c r="AY294" s="359">
        <f t="shared" ca="1" si="492"/>
        <v>0</v>
      </c>
      <c r="AZ294" s="359">
        <f t="shared" ca="1" si="492"/>
        <v>0</v>
      </c>
      <c r="BA294" s="359">
        <f t="shared" ca="1" si="492"/>
        <v>0</v>
      </c>
      <c r="BB294" s="359">
        <f t="shared" ca="1" si="492"/>
        <v>0</v>
      </c>
      <c r="BC294" s="359">
        <f t="shared" ca="1" si="492"/>
        <v>0</v>
      </c>
      <c r="BD294" s="359">
        <f t="shared" ca="1" si="492"/>
        <v>0</v>
      </c>
      <c r="BE294" s="359">
        <f t="shared" ca="1" si="492"/>
        <v>0</v>
      </c>
      <c r="BF294" s="359">
        <f t="shared" ca="1" si="492"/>
        <v>0</v>
      </c>
      <c r="BG294" s="359">
        <f t="shared" ca="1" si="492"/>
        <v>0</v>
      </c>
      <c r="BH294" s="359">
        <f t="shared" ca="1" si="492"/>
        <v>0</v>
      </c>
      <c r="BI294" s="359">
        <f t="shared" ca="1" si="492"/>
        <v>0</v>
      </c>
      <c r="BJ294" s="359">
        <f t="shared" ca="1" si="492"/>
        <v>0</v>
      </c>
      <c r="BK294" s="359">
        <f t="shared" ca="1" si="492"/>
        <v>0</v>
      </c>
      <c r="BL294" s="359">
        <f t="shared" ca="1" si="492"/>
        <v>0</v>
      </c>
      <c r="BM294" s="359">
        <f t="shared" ca="1" si="492"/>
        <v>0</v>
      </c>
      <c r="BN294" s="359">
        <f t="shared" ca="1" si="492"/>
        <v>0</v>
      </c>
      <c r="BO294" s="359">
        <f t="shared" ca="1" si="492"/>
        <v>0</v>
      </c>
      <c r="BP294" s="359">
        <f t="shared" ca="1" si="492"/>
        <v>0</v>
      </c>
      <c r="BQ294" s="359">
        <f t="shared" ca="1" si="492"/>
        <v>0</v>
      </c>
      <c r="BR294" s="359">
        <f t="shared" ca="1" si="488"/>
        <v>0</v>
      </c>
      <c r="BS294" s="359">
        <f t="shared" ca="1" si="488"/>
        <v>0</v>
      </c>
      <c r="BT294" s="359">
        <f t="shared" ca="1" si="488"/>
        <v>0</v>
      </c>
      <c r="BU294" s="359">
        <f t="shared" si="488"/>
        <v>0</v>
      </c>
      <c r="BV294" s="359">
        <f t="shared" si="488"/>
        <v>0</v>
      </c>
      <c r="BW294" s="359">
        <f t="shared" si="488"/>
        <v>0</v>
      </c>
      <c r="BX294" s="359">
        <f t="shared" si="488"/>
        <v>0</v>
      </c>
      <c r="BY294" s="359">
        <f t="shared" si="488"/>
        <v>0</v>
      </c>
      <c r="BZ294" s="359">
        <f t="shared" si="488"/>
        <v>0</v>
      </c>
      <c r="CA294" s="359">
        <f t="shared" si="488"/>
        <v>0</v>
      </c>
      <c r="CB294" s="359">
        <f t="shared" si="488"/>
        <v>0</v>
      </c>
      <c r="CC294" s="359">
        <f t="shared" si="488"/>
        <v>0</v>
      </c>
      <c r="CD294" s="359">
        <f t="shared" si="488"/>
        <v>0</v>
      </c>
      <c r="CE294" s="359">
        <f t="shared" si="488"/>
        <v>0</v>
      </c>
      <c r="CF294" s="359">
        <f t="shared" si="488"/>
        <v>0</v>
      </c>
      <c r="CG294" s="359">
        <f t="shared" si="488"/>
        <v>0</v>
      </c>
      <c r="CH294" s="359">
        <f t="shared" si="488"/>
        <v>0</v>
      </c>
      <c r="CI294" s="359">
        <f t="shared" si="488"/>
        <v>0</v>
      </c>
      <c r="CJ294" s="359">
        <f t="shared" si="488"/>
        <v>0</v>
      </c>
      <c r="CK294" s="359">
        <f t="shared" si="488"/>
        <v>0</v>
      </c>
      <c r="CL294" s="359">
        <f t="shared" si="488"/>
        <v>0</v>
      </c>
      <c r="CM294" s="359">
        <f t="shared" si="488"/>
        <v>0</v>
      </c>
      <c r="CN294" s="359">
        <f t="shared" si="488"/>
        <v>0</v>
      </c>
      <c r="CO294" s="359">
        <f t="shared" si="488"/>
        <v>0</v>
      </c>
      <c r="CP294" s="359">
        <f t="shared" si="488"/>
        <v>0</v>
      </c>
      <c r="CQ294" s="359">
        <f t="shared" si="488"/>
        <v>0</v>
      </c>
      <c r="CR294" s="359">
        <f t="shared" si="488"/>
        <v>0</v>
      </c>
      <c r="CS294" s="359">
        <f t="shared" si="488"/>
        <v>0</v>
      </c>
    </row>
    <row r="295" spans="1:97" s="352" customFormat="1" x14ac:dyDescent="0.25">
      <c r="A295" s="352">
        <f t="shared" ref="A295:C295" si="493">A158</f>
        <v>0</v>
      </c>
      <c r="B295" s="352" t="str">
        <f t="shared" si="493"/>
        <v>0 0</v>
      </c>
      <c r="C295" s="359">
        <f t="shared" si="493"/>
        <v>0</v>
      </c>
      <c r="D295" s="359">
        <f ca="1">IFERROR(('JA basår'!$N10+'JA basår'!$N40)*$B$276 ^(MIN(D$291-2017,$B$277-2017))*INDEX($B$282:$E$288,MATCH($A295,$A$282:$A$288,0),MATCH(D$291,$B$280:$E$280,1))^(D$291-$D$291),0)</f>
        <v>0</v>
      </c>
      <c r="E295" s="359">
        <f t="shared" ca="1" si="490"/>
        <v>0</v>
      </c>
      <c r="F295" s="359">
        <f t="shared" ca="1" si="492"/>
        <v>0</v>
      </c>
      <c r="G295" s="359">
        <f t="shared" ca="1" si="492"/>
        <v>0</v>
      </c>
      <c r="H295" s="359">
        <f t="shared" ca="1" si="492"/>
        <v>0</v>
      </c>
      <c r="I295" s="359">
        <f t="shared" ca="1" si="492"/>
        <v>0</v>
      </c>
      <c r="J295" s="359">
        <f t="shared" ca="1" si="492"/>
        <v>0</v>
      </c>
      <c r="K295" s="359">
        <f t="shared" ca="1" si="492"/>
        <v>0</v>
      </c>
      <c r="L295" s="359">
        <f t="shared" ca="1" si="492"/>
        <v>0</v>
      </c>
      <c r="M295" s="359">
        <f t="shared" ca="1" si="492"/>
        <v>0</v>
      </c>
      <c r="N295" s="359">
        <f t="shared" ca="1" si="492"/>
        <v>0</v>
      </c>
      <c r="O295" s="359">
        <f t="shared" ca="1" si="492"/>
        <v>0</v>
      </c>
      <c r="P295" s="359">
        <f t="shared" ca="1" si="492"/>
        <v>0</v>
      </c>
      <c r="Q295" s="359">
        <f t="shared" ca="1" si="492"/>
        <v>0</v>
      </c>
      <c r="R295" s="359">
        <f t="shared" ca="1" si="492"/>
        <v>0</v>
      </c>
      <c r="S295" s="359">
        <f t="shared" ca="1" si="492"/>
        <v>0</v>
      </c>
      <c r="T295" s="359">
        <f t="shared" ca="1" si="492"/>
        <v>0</v>
      </c>
      <c r="U295" s="359">
        <f t="shared" ca="1" si="492"/>
        <v>0</v>
      </c>
      <c r="V295" s="359">
        <f t="shared" ca="1" si="492"/>
        <v>0</v>
      </c>
      <c r="W295" s="359">
        <f t="shared" ca="1" si="492"/>
        <v>0</v>
      </c>
      <c r="X295" s="359">
        <f t="shared" ca="1" si="492"/>
        <v>0</v>
      </c>
      <c r="Y295" s="359">
        <f t="shared" ca="1" si="492"/>
        <v>0</v>
      </c>
      <c r="Z295" s="359">
        <f t="shared" ca="1" si="492"/>
        <v>0</v>
      </c>
      <c r="AA295" s="359">
        <f t="shared" ca="1" si="492"/>
        <v>0</v>
      </c>
      <c r="AB295" s="359">
        <f t="shared" ca="1" si="492"/>
        <v>0</v>
      </c>
      <c r="AC295" s="359">
        <f t="shared" ca="1" si="492"/>
        <v>0</v>
      </c>
      <c r="AD295" s="359">
        <f t="shared" ca="1" si="492"/>
        <v>0</v>
      </c>
      <c r="AE295" s="359">
        <f t="shared" ca="1" si="492"/>
        <v>0</v>
      </c>
      <c r="AF295" s="359">
        <f t="shared" ca="1" si="492"/>
        <v>0</v>
      </c>
      <c r="AG295" s="359">
        <f t="shared" ca="1" si="492"/>
        <v>0</v>
      </c>
      <c r="AH295" s="359">
        <f t="shared" ca="1" si="492"/>
        <v>0</v>
      </c>
      <c r="AI295" s="359">
        <f t="shared" ca="1" si="492"/>
        <v>0</v>
      </c>
      <c r="AJ295" s="359">
        <f t="shared" ca="1" si="492"/>
        <v>0</v>
      </c>
      <c r="AK295" s="359">
        <f t="shared" ca="1" si="492"/>
        <v>0</v>
      </c>
      <c r="AL295" s="359">
        <f t="shared" ca="1" si="492"/>
        <v>0</v>
      </c>
      <c r="AM295" s="359">
        <f t="shared" ca="1" si="492"/>
        <v>0</v>
      </c>
      <c r="AN295" s="359">
        <f t="shared" ca="1" si="492"/>
        <v>0</v>
      </c>
      <c r="AO295" s="359">
        <f t="shared" ca="1" si="492"/>
        <v>0</v>
      </c>
      <c r="AP295" s="359">
        <f t="shared" ca="1" si="492"/>
        <v>0</v>
      </c>
      <c r="AQ295" s="359">
        <f t="shared" ca="1" si="492"/>
        <v>0</v>
      </c>
      <c r="AR295" s="359">
        <f t="shared" ca="1" si="492"/>
        <v>0</v>
      </c>
      <c r="AS295" s="359">
        <f t="shared" ca="1" si="492"/>
        <v>0</v>
      </c>
      <c r="AT295" s="359">
        <f t="shared" ca="1" si="492"/>
        <v>0</v>
      </c>
      <c r="AU295" s="359">
        <f t="shared" ca="1" si="492"/>
        <v>0</v>
      </c>
      <c r="AV295" s="359">
        <f t="shared" ca="1" si="492"/>
        <v>0</v>
      </c>
      <c r="AW295" s="359">
        <f t="shared" ca="1" si="492"/>
        <v>0</v>
      </c>
      <c r="AX295" s="359">
        <f t="shared" ca="1" si="492"/>
        <v>0</v>
      </c>
      <c r="AY295" s="359">
        <f t="shared" ca="1" si="492"/>
        <v>0</v>
      </c>
      <c r="AZ295" s="359">
        <f t="shared" ca="1" si="492"/>
        <v>0</v>
      </c>
      <c r="BA295" s="359">
        <f t="shared" ca="1" si="492"/>
        <v>0</v>
      </c>
      <c r="BB295" s="359">
        <f t="shared" ca="1" si="492"/>
        <v>0</v>
      </c>
      <c r="BC295" s="359">
        <f t="shared" ca="1" si="492"/>
        <v>0</v>
      </c>
      <c r="BD295" s="359">
        <f t="shared" ca="1" si="492"/>
        <v>0</v>
      </c>
      <c r="BE295" s="359">
        <f t="shared" ca="1" si="492"/>
        <v>0</v>
      </c>
      <c r="BF295" s="359">
        <f t="shared" ca="1" si="492"/>
        <v>0</v>
      </c>
      <c r="BG295" s="359">
        <f t="shared" ca="1" si="492"/>
        <v>0</v>
      </c>
      <c r="BH295" s="359">
        <f t="shared" ca="1" si="492"/>
        <v>0</v>
      </c>
      <c r="BI295" s="359">
        <f t="shared" ca="1" si="492"/>
        <v>0</v>
      </c>
      <c r="BJ295" s="359">
        <f t="shared" ca="1" si="492"/>
        <v>0</v>
      </c>
      <c r="BK295" s="359">
        <f t="shared" ca="1" si="492"/>
        <v>0</v>
      </c>
      <c r="BL295" s="359">
        <f t="shared" ca="1" si="492"/>
        <v>0</v>
      </c>
      <c r="BM295" s="359">
        <f t="shared" ca="1" si="492"/>
        <v>0</v>
      </c>
      <c r="BN295" s="359">
        <f t="shared" ca="1" si="492"/>
        <v>0</v>
      </c>
      <c r="BO295" s="359">
        <f t="shared" ca="1" si="492"/>
        <v>0</v>
      </c>
      <c r="BP295" s="359">
        <f t="shared" ca="1" si="492"/>
        <v>0</v>
      </c>
      <c r="BQ295" s="359">
        <f t="shared" ca="1" si="492"/>
        <v>0</v>
      </c>
      <c r="BR295" s="359">
        <f t="shared" ca="1" si="488"/>
        <v>0</v>
      </c>
      <c r="BS295" s="359">
        <f t="shared" ca="1" si="488"/>
        <v>0</v>
      </c>
      <c r="BT295" s="359">
        <f t="shared" ca="1" si="488"/>
        <v>0</v>
      </c>
      <c r="BU295" s="359">
        <f t="shared" si="488"/>
        <v>0</v>
      </c>
      <c r="BV295" s="359">
        <f t="shared" si="488"/>
        <v>0</v>
      </c>
      <c r="BW295" s="359">
        <f t="shared" si="488"/>
        <v>0</v>
      </c>
      <c r="BX295" s="359">
        <f t="shared" si="488"/>
        <v>0</v>
      </c>
      <c r="BY295" s="359">
        <f t="shared" si="488"/>
        <v>0</v>
      </c>
      <c r="BZ295" s="359">
        <f t="shared" si="488"/>
        <v>0</v>
      </c>
      <c r="CA295" s="359">
        <f t="shared" si="488"/>
        <v>0</v>
      </c>
      <c r="CB295" s="359">
        <f t="shared" si="488"/>
        <v>0</v>
      </c>
      <c r="CC295" s="359">
        <f t="shared" si="488"/>
        <v>0</v>
      </c>
      <c r="CD295" s="359">
        <f t="shared" si="488"/>
        <v>0</v>
      </c>
      <c r="CE295" s="359">
        <f t="shared" si="488"/>
        <v>0</v>
      </c>
      <c r="CF295" s="359">
        <f t="shared" si="488"/>
        <v>0</v>
      </c>
      <c r="CG295" s="359">
        <f t="shared" si="488"/>
        <v>0</v>
      </c>
      <c r="CH295" s="359">
        <f t="shared" si="488"/>
        <v>0</v>
      </c>
      <c r="CI295" s="359">
        <f t="shared" si="488"/>
        <v>0</v>
      </c>
      <c r="CJ295" s="359">
        <f t="shared" si="488"/>
        <v>0</v>
      </c>
      <c r="CK295" s="359">
        <f t="shared" si="488"/>
        <v>0</v>
      </c>
      <c r="CL295" s="359">
        <f t="shared" si="488"/>
        <v>0</v>
      </c>
      <c r="CM295" s="359">
        <f t="shared" si="488"/>
        <v>0</v>
      </c>
      <c r="CN295" s="359">
        <f t="shared" si="488"/>
        <v>0</v>
      </c>
      <c r="CO295" s="359">
        <f t="shared" si="488"/>
        <v>0</v>
      </c>
      <c r="CP295" s="359">
        <f t="shared" si="488"/>
        <v>0</v>
      </c>
      <c r="CQ295" s="359">
        <f t="shared" si="488"/>
        <v>0</v>
      </c>
      <c r="CR295" s="359">
        <f t="shared" si="488"/>
        <v>0</v>
      </c>
      <c r="CS295" s="359">
        <f t="shared" si="488"/>
        <v>0</v>
      </c>
    </row>
    <row r="296" spans="1:97" s="352" customFormat="1" x14ac:dyDescent="0.25">
      <c r="A296" s="352">
        <f t="shared" ref="A296:C296" si="494">A159</f>
        <v>0</v>
      </c>
      <c r="B296" s="352" t="str">
        <f t="shared" si="494"/>
        <v>0 0</v>
      </c>
      <c r="C296" s="359">
        <f t="shared" si="494"/>
        <v>0</v>
      </c>
      <c r="D296" s="359">
        <f ca="1">IFERROR(('JA basår'!$N11+'JA basår'!$N41)*$B$276 ^(MIN(D$291-2017,$B$277-2017))*INDEX($B$282:$E$288,MATCH($A296,$A$282:$A$288,0),MATCH(D$291,$B$280:$E$280,1))^(D$291-$D$291),0)</f>
        <v>0</v>
      </c>
      <c r="E296" s="359">
        <f t="shared" ca="1" si="490"/>
        <v>0</v>
      </c>
      <c r="F296" s="359">
        <f t="shared" ca="1" si="492"/>
        <v>0</v>
      </c>
      <c r="G296" s="359">
        <f t="shared" ca="1" si="492"/>
        <v>0</v>
      </c>
      <c r="H296" s="359">
        <f t="shared" ca="1" si="492"/>
        <v>0</v>
      </c>
      <c r="I296" s="359">
        <f t="shared" ca="1" si="492"/>
        <v>0</v>
      </c>
      <c r="J296" s="359">
        <f t="shared" ca="1" si="492"/>
        <v>0</v>
      </c>
      <c r="K296" s="359">
        <f t="shared" ca="1" si="492"/>
        <v>0</v>
      </c>
      <c r="L296" s="359">
        <f t="shared" ca="1" si="492"/>
        <v>0</v>
      </c>
      <c r="M296" s="359">
        <f t="shared" ca="1" si="492"/>
        <v>0</v>
      </c>
      <c r="N296" s="359">
        <f t="shared" ca="1" si="492"/>
        <v>0</v>
      </c>
      <c r="O296" s="359">
        <f t="shared" ca="1" si="492"/>
        <v>0</v>
      </c>
      <c r="P296" s="359">
        <f t="shared" ca="1" si="492"/>
        <v>0</v>
      </c>
      <c r="Q296" s="359">
        <f t="shared" ca="1" si="492"/>
        <v>0</v>
      </c>
      <c r="R296" s="359">
        <f t="shared" ca="1" si="492"/>
        <v>0</v>
      </c>
      <c r="S296" s="359">
        <f t="shared" ca="1" si="492"/>
        <v>0</v>
      </c>
      <c r="T296" s="359">
        <f t="shared" ca="1" si="492"/>
        <v>0</v>
      </c>
      <c r="U296" s="359">
        <f t="shared" ca="1" si="492"/>
        <v>0</v>
      </c>
      <c r="V296" s="359">
        <f t="shared" ca="1" si="492"/>
        <v>0</v>
      </c>
      <c r="W296" s="359">
        <f t="shared" ca="1" si="492"/>
        <v>0</v>
      </c>
      <c r="X296" s="359">
        <f t="shared" ca="1" si="492"/>
        <v>0</v>
      </c>
      <c r="Y296" s="359">
        <f t="shared" ca="1" si="492"/>
        <v>0</v>
      </c>
      <c r="Z296" s="359">
        <f t="shared" ca="1" si="492"/>
        <v>0</v>
      </c>
      <c r="AA296" s="359">
        <f t="shared" ca="1" si="492"/>
        <v>0</v>
      </c>
      <c r="AB296" s="359">
        <f t="shared" ca="1" si="492"/>
        <v>0</v>
      </c>
      <c r="AC296" s="359">
        <f t="shared" ca="1" si="492"/>
        <v>0</v>
      </c>
      <c r="AD296" s="359">
        <f t="shared" ca="1" si="492"/>
        <v>0</v>
      </c>
      <c r="AE296" s="359">
        <f t="shared" ca="1" si="492"/>
        <v>0</v>
      </c>
      <c r="AF296" s="359">
        <f t="shared" ca="1" si="492"/>
        <v>0</v>
      </c>
      <c r="AG296" s="359">
        <f t="shared" ca="1" si="492"/>
        <v>0</v>
      </c>
      <c r="AH296" s="359">
        <f t="shared" ca="1" si="492"/>
        <v>0</v>
      </c>
      <c r="AI296" s="359">
        <f t="shared" ca="1" si="492"/>
        <v>0</v>
      </c>
      <c r="AJ296" s="359">
        <f t="shared" ca="1" si="492"/>
        <v>0</v>
      </c>
      <c r="AK296" s="359">
        <f t="shared" ca="1" si="492"/>
        <v>0</v>
      </c>
      <c r="AL296" s="359">
        <f t="shared" ca="1" si="492"/>
        <v>0</v>
      </c>
      <c r="AM296" s="359">
        <f t="shared" ca="1" si="492"/>
        <v>0</v>
      </c>
      <c r="AN296" s="359">
        <f t="shared" ca="1" si="492"/>
        <v>0</v>
      </c>
      <c r="AO296" s="359">
        <f t="shared" ca="1" si="492"/>
        <v>0</v>
      </c>
      <c r="AP296" s="359">
        <f t="shared" ca="1" si="492"/>
        <v>0</v>
      </c>
      <c r="AQ296" s="359">
        <f t="shared" ca="1" si="492"/>
        <v>0</v>
      </c>
      <c r="AR296" s="359">
        <f t="shared" ca="1" si="492"/>
        <v>0</v>
      </c>
      <c r="AS296" s="359">
        <f t="shared" ca="1" si="492"/>
        <v>0</v>
      </c>
      <c r="AT296" s="359">
        <f t="shared" ca="1" si="492"/>
        <v>0</v>
      </c>
      <c r="AU296" s="359">
        <f t="shared" ca="1" si="492"/>
        <v>0</v>
      </c>
      <c r="AV296" s="359">
        <f t="shared" ca="1" si="492"/>
        <v>0</v>
      </c>
      <c r="AW296" s="359">
        <f t="shared" ca="1" si="492"/>
        <v>0</v>
      </c>
      <c r="AX296" s="359">
        <f t="shared" ca="1" si="492"/>
        <v>0</v>
      </c>
      <c r="AY296" s="359">
        <f t="shared" ca="1" si="492"/>
        <v>0</v>
      </c>
      <c r="AZ296" s="359">
        <f t="shared" ca="1" si="492"/>
        <v>0</v>
      </c>
      <c r="BA296" s="359">
        <f t="shared" ca="1" si="492"/>
        <v>0</v>
      </c>
      <c r="BB296" s="359">
        <f t="shared" ca="1" si="492"/>
        <v>0</v>
      </c>
      <c r="BC296" s="359">
        <f t="shared" ca="1" si="492"/>
        <v>0</v>
      </c>
      <c r="BD296" s="359">
        <f t="shared" ca="1" si="492"/>
        <v>0</v>
      </c>
      <c r="BE296" s="359">
        <f t="shared" ca="1" si="492"/>
        <v>0</v>
      </c>
      <c r="BF296" s="359">
        <f t="shared" ca="1" si="492"/>
        <v>0</v>
      </c>
      <c r="BG296" s="359">
        <f t="shared" ca="1" si="492"/>
        <v>0</v>
      </c>
      <c r="BH296" s="359">
        <f t="shared" ca="1" si="492"/>
        <v>0</v>
      </c>
      <c r="BI296" s="359">
        <f t="shared" ca="1" si="492"/>
        <v>0</v>
      </c>
      <c r="BJ296" s="359">
        <f t="shared" ca="1" si="492"/>
        <v>0</v>
      </c>
      <c r="BK296" s="359">
        <f t="shared" ca="1" si="492"/>
        <v>0</v>
      </c>
      <c r="BL296" s="359">
        <f t="shared" ca="1" si="492"/>
        <v>0</v>
      </c>
      <c r="BM296" s="359">
        <f t="shared" ca="1" si="492"/>
        <v>0</v>
      </c>
      <c r="BN296" s="359">
        <f t="shared" ca="1" si="492"/>
        <v>0</v>
      </c>
      <c r="BO296" s="359">
        <f t="shared" ca="1" si="492"/>
        <v>0</v>
      </c>
      <c r="BP296" s="359">
        <f t="shared" ca="1" si="492"/>
        <v>0</v>
      </c>
      <c r="BQ296" s="359">
        <f t="shared" ca="1" si="492"/>
        <v>0</v>
      </c>
      <c r="BR296" s="359">
        <f t="shared" ca="1" si="488"/>
        <v>0</v>
      </c>
      <c r="BS296" s="359">
        <f t="shared" ca="1" si="488"/>
        <v>0</v>
      </c>
      <c r="BT296" s="359">
        <f t="shared" ca="1" si="488"/>
        <v>0</v>
      </c>
      <c r="BU296" s="359">
        <f t="shared" si="488"/>
        <v>0</v>
      </c>
      <c r="BV296" s="359">
        <f t="shared" si="488"/>
        <v>0</v>
      </c>
      <c r="BW296" s="359">
        <f t="shared" si="488"/>
        <v>0</v>
      </c>
      <c r="BX296" s="359">
        <f t="shared" si="488"/>
        <v>0</v>
      </c>
      <c r="BY296" s="359">
        <f t="shared" si="488"/>
        <v>0</v>
      </c>
      <c r="BZ296" s="359">
        <f t="shared" si="488"/>
        <v>0</v>
      </c>
      <c r="CA296" s="359">
        <f t="shared" si="488"/>
        <v>0</v>
      </c>
      <c r="CB296" s="359">
        <f t="shared" si="488"/>
        <v>0</v>
      </c>
      <c r="CC296" s="359">
        <f t="shared" si="488"/>
        <v>0</v>
      </c>
      <c r="CD296" s="359">
        <f t="shared" si="488"/>
        <v>0</v>
      </c>
      <c r="CE296" s="359">
        <f t="shared" si="488"/>
        <v>0</v>
      </c>
      <c r="CF296" s="359">
        <f t="shared" si="488"/>
        <v>0</v>
      </c>
      <c r="CG296" s="359">
        <f t="shared" si="488"/>
        <v>0</v>
      </c>
      <c r="CH296" s="359">
        <f t="shared" si="488"/>
        <v>0</v>
      </c>
      <c r="CI296" s="359">
        <f t="shared" si="488"/>
        <v>0</v>
      </c>
      <c r="CJ296" s="359">
        <f t="shared" si="488"/>
        <v>0</v>
      </c>
      <c r="CK296" s="359">
        <f t="shared" si="488"/>
        <v>0</v>
      </c>
      <c r="CL296" s="359">
        <f t="shared" si="488"/>
        <v>0</v>
      </c>
      <c r="CM296" s="359">
        <f t="shared" si="488"/>
        <v>0</v>
      </c>
      <c r="CN296" s="359">
        <f t="shared" si="488"/>
        <v>0</v>
      </c>
      <c r="CO296" s="359">
        <f t="shared" si="488"/>
        <v>0</v>
      </c>
      <c r="CP296" s="359">
        <f t="shared" si="488"/>
        <v>0</v>
      </c>
      <c r="CQ296" s="359">
        <f t="shared" si="488"/>
        <v>0</v>
      </c>
      <c r="CR296" s="359">
        <f t="shared" si="488"/>
        <v>0</v>
      </c>
      <c r="CS296" s="359">
        <f t="shared" si="488"/>
        <v>0</v>
      </c>
    </row>
    <row r="297" spans="1:97" s="352" customFormat="1" x14ac:dyDescent="0.25">
      <c r="A297" s="352">
        <f t="shared" ref="A297:C297" si="495">A160</f>
        <v>0</v>
      </c>
      <c r="B297" s="352" t="str">
        <f t="shared" si="495"/>
        <v>0 0</v>
      </c>
      <c r="C297" s="359">
        <f t="shared" si="495"/>
        <v>0</v>
      </c>
      <c r="D297" s="359">
        <f ca="1">IFERROR(('JA basår'!$N12+'JA basår'!$N42)*$B$276 ^(MIN(D$291-2017,$B$277-2017))*INDEX($B$282:$E$288,MATCH($A297,$A$282:$A$288,0),MATCH(D$291,$B$280:$E$280,1))^(D$291-$D$291),0)</f>
        <v>0</v>
      </c>
      <c r="E297" s="359">
        <f t="shared" ca="1" si="490"/>
        <v>0</v>
      </c>
      <c r="F297" s="359">
        <f t="shared" ca="1" si="492"/>
        <v>0</v>
      </c>
      <c r="G297" s="359">
        <f t="shared" ca="1" si="492"/>
        <v>0</v>
      </c>
      <c r="H297" s="359">
        <f t="shared" ca="1" si="492"/>
        <v>0</v>
      </c>
      <c r="I297" s="359">
        <f t="shared" ca="1" si="492"/>
        <v>0</v>
      </c>
      <c r="J297" s="359">
        <f t="shared" ca="1" si="492"/>
        <v>0</v>
      </c>
      <c r="K297" s="359">
        <f t="shared" ca="1" si="492"/>
        <v>0</v>
      </c>
      <c r="L297" s="359">
        <f t="shared" ca="1" si="492"/>
        <v>0</v>
      </c>
      <c r="M297" s="359">
        <f t="shared" ca="1" si="492"/>
        <v>0</v>
      </c>
      <c r="N297" s="359">
        <f t="shared" ca="1" si="492"/>
        <v>0</v>
      </c>
      <c r="O297" s="359">
        <f t="shared" ca="1" si="492"/>
        <v>0</v>
      </c>
      <c r="P297" s="359">
        <f t="shared" ca="1" si="492"/>
        <v>0</v>
      </c>
      <c r="Q297" s="359">
        <f t="shared" ca="1" si="492"/>
        <v>0</v>
      </c>
      <c r="R297" s="359">
        <f t="shared" ca="1" si="492"/>
        <v>0</v>
      </c>
      <c r="S297" s="359">
        <f t="shared" ca="1" si="492"/>
        <v>0</v>
      </c>
      <c r="T297" s="359">
        <f t="shared" ca="1" si="492"/>
        <v>0</v>
      </c>
      <c r="U297" s="359">
        <f t="shared" ca="1" si="492"/>
        <v>0</v>
      </c>
      <c r="V297" s="359">
        <f t="shared" ca="1" si="492"/>
        <v>0</v>
      </c>
      <c r="W297" s="359">
        <f t="shared" ca="1" si="492"/>
        <v>0</v>
      </c>
      <c r="X297" s="359">
        <f t="shared" ca="1" si="492"/>
        <v>0</v>
      </c>
      <c r="Y297" s="359">
        <f t="shared" ca="1" si="492"/>
        <v>0</v>
      </c>
      <c r="Z297" s="359">
        <f t="shared" ca="1" si="492"/>
        <v>0</v>
      </c>
      <c r="AA297" s="359">
        <f t="shared" ca="1" si="492"/>
        <v>0</v>
      </c>
      <c r="AB297" s="359">
        <f t="shared" ca="1" si="492"/>
        <v>0</v>
      </c>
      <c r="AC297" s="359">
        <f t="shared" ca="1" si="492"/>
        <v>0</v>
      </c>
      <c r="AD297" s="359">
        <f t="shared" ca="1" si="492"/>
        <v>0</v>
      </c>
      <c r="AE297" s="359">
        <f t="shared" ca="1" si="492"/>
        <v>0</v>
      </c>
      <c r="AF297" s="359">
        <f t="shared" ca="1" si="492"/>
        <v>0</v>
      </c>
      <c r="AG297" s="359">
        <f t="shared" ca="1" si="492"/>
        <v>0</v>
      </c>
      <c r="AH297" s="359">
        <f t="shared" ca="1" si="492"/>
        <v>0</v>
      </c>
      <c r="AI297" s="359">
        <f t="shared" ca="1" si="492"/>
        <v>0</v>
      </c>
      <c r="AJ297" s="359">
        <f t="shared" ca="1" si="492"/>
        <v>0</v>
      </c>
      <c r="AK297" s="359">
        <f t="shared" ca="1" si="492"/>
        <v>0</v>
      </c>
      <c r="AL297" s="359">
        <f t="shared" ca="1" si="492"/>
        <v>0</v>
      </c>
      <c r="AM297" s="359">
        <f t="shared" ca="1" si="492"/>
        <v>0</v>
      </c>
      <c r="AN297" s="359">
        <f t="shared" ca="1" si="492"/>
        <v>0</v>
      </c>
      <c r="AO297" s="359">
        <f t="shared" ca="1" si="492"/>
        <v>0</v>
      </c>
      <c r="AP297" s="359">
        <f t="shared" ca="1" si="492"/>
        <v>0</v>
      </c>
      <c r="AQ297" s="359">
        <f t="shared" ca="1" si="492"/>
        <v>0</v>
      </c>
      <c r="AR297" s="359">
        <f t="shared" ca="1" si="492"/>
        <v>0</v>
      </c>
      <c r="AS297" s="359">
        <f t="shared" ca="1" si="492"/>
        <v>0</v>
      </c>
      <c r="AT297" s="359">
        <f t="shared" ca="1" si="492"/>
        <v>0</v>
      </c>
      <c r="AU297" s="359">
        <f t="shared" ca="1" si="492"/>
        <v>0</v>
      </c>
      <c r="AV297" s="359">
        <f t="shared" ca="1" si="492"/>
        <v>0</v>
      </c>
      <c r="AW297" s="359">
        <f t="shared" ca="1" si="492"/>
        <v>0</v>
      </c>
      <c r="AX297" s="359">
        <f t="shared" ca="1" si="492"/>
        <v>0</v>
      </c>
      <c r="AY297" s="359">
        <f t="shared" ca="1" si="492"/>
        <v>0</v>
      </c>
      <c r="AZ297" s="359">
        <f t="shared" ca="1" si="492"/>
        <v>0</v>
      </c>
      <c r="BA297" s="359">
        <f t="shared" ca="1" si="492"/>
        <v>0</v>
      </c>
      <c r="BB297" s="359">
        <f t="shared" ca="1" si="492"/>
        <v>0</v>
      </c>
      <c r="BC297" s="359">
        <f t="shared" ca="1" si="492"/>
        <v>0</v>
      </c>
      <c r="BD297" s="359">
        <f t="shared" ca="1" si="492"/>
        <v>0</v>
      </c>
      <c r="BE297" s="359">
        <f t="shared" ca="1" si="492"/>
        <v>0</v>
      </c>
      <c r="BF297" s="359">
        <f t="shared" ca="1" si="492"/>
        <v>0</v>
      </c>
      <c r="BG297" s="359">
        <f t="shared" ca="1" si="492"/>
        <v>0</v>
      </c>
      <c r="BH297" s="359">
        <f t="shared" ca="1" si="492"/>
        <v>0</v>
      </c>
      <c r="BI297" s="359">
        <f t="shared" ca="1" si="492"/>
        <v>0</v>
      </c>
      <c r="BJ297" s="359">
        <f t="shared" ca="1" si="492"/>
        <v>0</v>
      </c>
      <c r="BK297" s="359">
        <f t="shared" ca="1" si="492"/>
        <v>0</v>
      </c>
      <c r="BL297" s="359">
        <f t="shared" ca="1" si="492"/>
        <v>0</v>
      </c>
      <c r="BM297" s="359">
        <f t="shared" ca="1" si="492"/>
        <v>0</v>
      </c>
      <c r="BN297" s="359">
        <f t="shared" ca="1" si="492"/>
        <v>0</v>
      </c>
      <c r="BO297" s="359">
        <f t="shared" ca="1" si="492"/>
        <v>0</v>
      </c>
      <c r="BP297" s="359">
        <f t="shared" ca="1" si="492"/>
        <v>0</v>
      </c>
      <c r="BQ297" s="359">
        <f t="shared" ref="BQ297:CS300" ca="1" si="496">IF(BQ$290="beräknas ej",0,BP297*IF(BQ$291&gt;$B$277,1,$B$276)*IFERROR(INDEX($B$282:$E$288,MATCH($A297,$A$282:$A$288,0),MATCH(BQ$291,$B$280:$E$280,1)),0))</f>
        <v>0</v>
      </c>
      <c r="BR297" s="359">
        <f t="shared" ca="1" si="496"/>
        <v>0</v>
      </c>
      <c r="BS297" s="359">
        <f t="shared" ca="1" si="496"/>
        <v>0</v>
      </c>
      <c r="BT297" s="359">
        <f t="shared" ca="1" si="496"/>
        <v>0</v>
      </c>
      <c r="BU297" s="359">
        <f t="shared" si="496"/>
        <v>0</v>
      </c>
      <c r="BV297" s="359">
        <f t="shared" si="496"/>
        <v>0</v>
      </c>
      <c r="BW297" s="359">
        <f t="shared" si="496"/>
        <v>0</v>
      </c>
      <c r="BX297" s="359">
        <f t="shared" si="496"/>
        <v>0</v>
      </c>
      <c r="BY297" s="359">
        <f t="shared" si="496"/>
        <v>0</v>
      </c>
      <c r="BZ297" s="359">
        <f t="shared" si="496"/>
        <v>0</v>
      </c>
      <c r="CA297" s="359">
        <f t="shared" si="496"/>
        <v>0</v>
      </c>
      <c r="CB297" s="359">
        <f t="shared" si="496"/>
        <v>0</v>
      </c>
      <c r="CC297" s="359">
        <f t="shared" si="496"/>
        <v>0</v>
      </c>
      <c r="CD297" s="359">
        <f t="shared" si="496"/>
        <v>0</v>
      </c>
      <c r="CE297" s="359">
        <f t="shared" si="496"/>
        <v>0</v>
      </c>
      <c r="CF297" s="359">
        <f t="shared" si="496"/>
        <v>0</v>
      </c>
      <c r="CG297" s="359">
        <f t="shared" si="496"/>
        <v>0</v>
      </c>
      <c r="CH297" s="359">
        <f t="shared" si="496"/>
        <v>0</v>
      </c>
      <c r="CI297" s="359">
        <f t="shared" si="496"/>
        <v>0</v>
      </c>
      <c r="CJ297" s="359">
        <f t="shared" si="496"/>
        <v>0</v>
      </c>
      <c r="CK297" s="359">
        <f t="shared" si="496"/>
        <v>0</v>
      </c>
      <c r="CL297" s="359">
        <f t="shared" si="496"/>
        <v>0</v>
      </c>
      <c r="CM297" s="359">
        <f t="shared" si="496"/>
        <v>0</v>
      </c>
      <c r="CN297" s="359">
        <f t="shared" si="496"/>
        <v>0</v>
      </c>
      <c r="CO297" s="359">
        <f t="shared" si="496"/>
        <v>0</v>
      </c>
      <c r="CP297" s="359">
        <f t="shared" si="496"/>
        <v>0</v>
      </c>
      <c r="CQ297" s="359">
        <f t="shared" si="496"/>
        <v>0</v>
      </c>
      <c r="CR297" s="359">
        <f t="shared" si="496"/>
        <v>0</v>
      </c>
      <c r="CS297" s="359">
        <f t="shared" si="496"/>
        <v>0</v>
      </c>
    </row>
    <row r="298" spans="1:97" s="352" customFormat="1" x14ac:dyDescent="0.25">
      <c r="A298" s="352">
        <f t="shared" ref="A298:C298" si="497">A161</f>
        <v>0</v>
      </c>
      <c r="B298" s="352" t="str">
        <f t="shared" si="497"/>
        <v>0 0</v>
      </c>
      <c r="C298" s="359">
        <f t="shared" si="497"/>
        <v>0</v>
      </c>
      <c r="D298" s="359">
        <f ca="1">IFERROR(('JA basår'!$N13+'JA basår'!$N43)*$B$276 ^(MIN(D$291-2017,$B$277-2017))*INDEX($B$282:$E$288,MATCH($A298,$A$282:$A$288,0),MATCH(D$291,$B$280:$E$280,1))^(D$291-$D$291),0)</f>
        <v>0</v>
      </c>
      <c r="E298" s="359">
        <f t="shared" ca="1" si="490"/>
        <v>0</v>
      </c>
      <c r="F298" s="359">
        <f t="shared" ref="F298:BQ301" ca="1" si="498">IF(F$290="beräknas ej",0,E298*IF(F$291&gt;$B$277,1,$B$276)*IFERROR(INDEX($B$282:$E$288,MATCH($A298,$A$282:$A$288,0),MATCH(F$291,$B$280:$E$280,1)),0))</f>
        <v>0</v>
      </c>
      <c r="G298" s="359">
        <f t="shared" ca="1" si="498"/>
        <v>0</v>
      </c>
      <c r="H298" s="359">
        <f t="shared" ca="1" si="498"/>
        <v>0</v>
      </c>
      <c r="I298" s="359">
        <f t="shared" ca="1" si="498"/>
        <v>0</v>
      </c>
      <c r="J298" s="359">
        <f t="shared" ca="1" si="498"/>
        <v>0</v>
      </c>
      <c r="K298" s="359">
        <f t="shared" ca="1" si="498"/>
        <v>0</v>
      </c>
      <c r="L298" s="359">
        <f t="shared" ca="1" si="498"/>
        <v>0</v>
      </c>
      <c r="M298" s="359">
        <f t="shared" ca="1" si="498"/>
        <v>0</v>
      </c>
      <c r="N298" s="359">
        <f t="shared" ca="1" si="498"/>
        <v>0</v>
      </c>
      <c r="O298" s="359">
        <f t="shared" ca="1" si="498"/>
        <v>0</v>
      </c>
      <c r="P298" s="359">
        <f t="shared" ca="1" si="498"/>
        <v>0</v>
      </c>
      <c r="Q298" s="359">
        <f t="shared" ca="1" si="498"/>
        <v>0</v>
      </c>
      <c r="R298" s="359">
        <f t="shared" ca="1" si="498"/>
        <v>0</v>
      </c>
      <c r="S298" s="359">
        <f t="shared" ca="1" si="498"/>
        <v>0</v>
      </c>
      <c r="T298" s="359">
        <f t="shared" ca="1" si="498"/>
        <v>0</v>
      </c>
      <c r="U298" s="359">
        <f t="shared" ca="1" si="498"/>
        <v>0</v>
      </c>
      <c r="V298" s="359">
        <f t="shared" ca="1" si="498"/>
        <v>0</v>
      </c>
      <c r="W298" s="359">
        <f t="shared" ca="1" si="498"/>
        <v>0</v>
      </c>
      <c r="X298" s="359">
        <f t="shared" ca="1" si="498"/>
        <v>0</v>
      </c>
      <c r="Y298" s="359">
        <f t="shared" ca="1" si="498"/>
        <v>0</v>
      </c>
      <c r="Z298" s="359">
        <f t="shared" ca="1" si="498"/>
        <v>0</v>
      </c>
      <c r="AA298" s="359">
        <f t="shared" ca="1" si="498"/>
        <v>0</v>
      </c>
      <c r="AB298" s="359">
        <f t="shared" ca="1" si="498"/>
        <v>0</v>
      </c>
      <c r="AC298" s="359">
        <f t="shared" ca="1" si="498"/>
        <v>0</v>
      </c>
      <c r="AD298" s="359">
        <f t="shared" ca="1" si="498"/>
        <v>0</v>
      </c>
      <c r="AE298" s="359">
        <f t="shared" ca="1" si="498"/>
        <v>0</v>
      </c>
      <c r="AF298" s="359">
        <f t="shared" ca="1" si="498"/>
        <v>0</v>
      </c>
      <c r="AG298" s="359">
        <f t="shared" ca="1" si="498"/>
        <v>0</v>
      </c>
      <c r="AH298" s="359">
        <f t="shared" ca="1" si="498"/>
        <v>0</v>
      </c>
      <c r="AI298" s="359">
        <f t="shared" ca="1" si="498"/>
        <v>0</v>
      </c>
      <c r="AJ298" s="359">
        <f t="shared" ca="1" si="498"/>
        <v>0</v>
      </c>
      <c r="AK298" s="359">
        <f t="shared" ca="1" si="498"/>
        <v>0</v>
      </c>
      <c r="AL298" s="359">
        <f t="shared" ca="1" si="498"/>
        <v>0</v>
      </c>
      <c r="AM298" s="359">
        <f t="shared" ca="1" si="498"/>
        <v>0</v>
      </c>
      <c r="AN298" s="359">
        <f t="shared" ca="1" si="498"/>
        <v>0</v>
      </c>
      <c r="AO298" s="359">
        <f t="shared" ca="1" si="498"/>
        <v>0</v>
      </c>
      <c r="AP298" s="359">
        <f t="shared" ca="1" si="498"/>
        <v>0</v>
      </c>
      <c r="AQ298" s="359">
        <f t="shared" ca="1" si="498"/>
        <v>0</v>
      </c>
      <c r="AR298" s="359">
        <f t="shared" ca="1" si="498"/>
        <v>0</v>
      </c>
      <c r="AS298" s="359">
        <f t="shared" ca="1" si="498"/>
        <v>0</v>
      </c>
      <c r="AT298" s="359">
        <f t="shared" ca="1" si="498"/>
        <v>0</v>
      </c>
      <c r="AU298" s="359">
        <f t="shared" ca="1" si="498"/>
        <v>0</v>
      </c>
      <c r="AV298" s="359">
        <f t="shared" ca="1" si="498"/>
        <v>0</v>
      </c>
      <c r="AW298" s="359">
        <f t="shared" ca="1" si="498"/>
        <v>0</v>
      </c>
      <c r="AX298" s="359">
        <f t="shared" ca="1" si="498"/>
        <v>0</v>
      </c>
      <c r="AY298" s="359">
        <f t="shared" ca="1" si="498"/>
        <v>0</v>
      </c>
      <c r="AZ298" s="359">
        <f t="shared" ca="1" si="498"/>
        <v>0</v>
      </c>
      <c r="BA298" s="359">
        <f t="shared" ca="1" si="498"/>
        <v>0</v>
      </c>
      <c r="BB298" s="359">
        <f t="shared" ca="1" si="498"/>
        <v>0</v>
      </c>
      <c r="BC298" s="359">
        <f t="shared" ca="1" si="498"/>
        <v>0</v>
      </c>
      <c r="BD298" s="359">
        <f t="shared" ca="1" si="498"/>
        <v>0</v>
      </c>
      <c r="BE298" s="359">
        <f t="shared" ca="1" si="498"/>
        <v>0</v>
      </c>
      <c r="BF298" s="359">
        <f t="shared" ca="1" si="498"/>
        <v>0</v>
      </c>
      <c r="BG298" s="359">
        <f t="shared" ca="1" si="498"/>
        <v>0</v>
      </c>
      <c r="BH298" s="359">
        <f t="shared" ca="1" si="498"/>
        <v>0</v>
      </c>
      <c r="BI298" s="359">
        <f t="shared" ca="1" si="498"/>
        <v>0</v>
      </c>
      <c r="BJ298" s="359">
        <f t="shared" ca="1" si="498"/>
        <v>0</v>
      </c>
      <c r="BK298" s="359">
        <f t="shared" ca="1" si="498"/>
        <v>0</v>
      </c>
      <c r="BL298" s="359">
        <f t="shared" ca="1" si="498"/>
        <v>0</v>
      </c>
      <c r="BM298" s="359">
        <f t="shared" ca="1" si="498"/>
        <v>0</v>
      </c>
      <c r="BN298" s="359">
        <f t="shared" ca="1" si="498"/>
        <v>0</v>
      </c>
      <c r="BO298" s="359">
        <f t="shared" ca="1" si="498"/>
        <v>0</v>
      </c>
      <c r="BP298" s="359">
        <f t="shared" ca="1" si="498"/>
        <v>0</v>
      </c>
      <c r="BQ298" s="359">
        <f t="shared" ca="1" si="498"/>
        <v>0</v>
      </c>
      <c r="BR298" s="359">
        <f t="shared" ca="1" si="496"/>
        <v>0</v>
      </c>
      <c r="BS298" s="359">
        <f t="shared" ca="1" si="496"/>
        <v>0</v>
      </c>
      <c r="BT298" s="359">
        <f t="shared" ca="1" si="496"/>
        <v>0</v>
      </c>
      <c r="BU298" s="359">
        <f t="shared" si="496"/>
        <v>0</v>
      </c>
      <c r="BV298" s="359">
        <f t="shared" si="496"/>
        <v>0</v>
      </c>
      <c r="BW298" s="359">
        <f t="shared" si="496"/>
        <v>0</v>
      </c>
      <c r="BX298" s="359">
        <f t="shared" si="496"/>
        <v>0</v>
      </c>
      <c r="BY298" s="359">
        <f t="shared" si="496"/>
        <v>0</v>
      </c>
      <c r="BZ298" s="359">
        <f t="shared" si="496"/>
        <v>0</v>
      </c>
      <c r="CA298" s="359">
        <f t="shared" si="496"/>
        <v>0</v>
      </c>
      <c r="CB298" s="359">
        <f t="shared" si="496"/>
        <v>0</v>
      </c>
      <c r="CC298" s="359">
        <f t="shared" si="496"/>
        <v>0</v>
      </c>
      <c r="CD298" s="359">
        <f t="shared" si="496"/>
        <v>0</v>
      </c>
      <c r="CE298" s="359">
        <f t="shared" si="496"/>
        <v>0</v>
      </c>
      <c r="CF298" s="359">
        <f t="shared" si="496"/>
        <v>0</v>
      </c>
      <c r="CG298" s="359">
        <f t="shared" si="496"/>
        <v>0</v>
      </c>
      <c r="CH298" s="359">
        <f t="shared" si="496"/>
        <v>0</v>
      </c>
      <c r="CI298" s="359">
        <f t="shared" si="496"/>
        <v>0</v>
      </c>
      <c r="CJ298" s="359">
        <f t="shared" si="496"/>
        <v>0</v>
      </c>
      <c r="CK298" s="359">
        <f t="shared" si="496"/>
        <v>0</v>
      </c>
      <c r="CL298" s="359">
        <f t="shared" si="496"/>
        <v>0</v>
      </c>
      <c r="CM298" s="359">
        <f t="shared" si="496"/>
        <v>0</v>
      </c>
      <c r="CN298" s="359">
        <f t="shared" si="496"/>
        <v>0</v>
      </c>
      <c r="CO298" s="359">
        <f t="shared" si="496"/>
        <v>0</v>
      </c>
      <c r="CP298" s="359">
        <f t="shared" si="496"/>
        <v>0</v>
      </c>
      <c r="CQ298" s="359">
        <f t="shared" si="496"/>
        <v>0</v>
      </c>
      <c r="CR298" s="359">
        <f t="shared" si="496"/>
        <v>0</v>
      </c>
      <c r="CS298" s="359">
        <f t="shared" si="496"/>
        <v>0</v>
      </c>
    </row>
    <row r="299" spans="1:97" s="352" customFormat="1" x14ac:dyDescent="0.25">
      <c r="A299" s="352">
        <f t="shared" ref="A299:C299" si="499">A162</f>
        <v>0</v>
      </c>
      <c r="B299" s="352" t="str">
        <f t="shared" si="499"/>
        <v>0 0</v>
      </c>
      <c r="C299" s="359">
        <f t="shared" si="499"/>
        <v>0</v>
      </c>
      <c r="D299" s="359">
        <f ca="1">IFERROR(('JA basår'!$N14+'JA basår'!$N44)*$B$276 ^(MIN(D$291-2017,$B$277-2017))*INDEX($B$282:$E$288,MATCH($A299,$A$282:$A$288,0),MATCH(D$291,$B$280:$E$280,1))^(D$291-$D$291),0)</f>
        <v>0</v>
      </c>
      <c r="E299" s="359">
        <f t="shared" ca="1" si="490"/>
        <v>0</v>
      </c>
      <c r="F299" s="359">
        <f t="shared" ca="1" si="498"/>
        <v>0</v>
      </c>
      <c r="G299" s="359">
        <f t="shared" ca="1" si="498"/>
        <v>0</v>
      </c>
      <c r="H299" s="359">
        <f t="shared" ca="1" si="498"/>
        <v>0</v>
      </c>
      <c r="I299" s="359">
        <f t="shared" ca="1" si="498"/>
        <v>0</v>
      </c>
      <c r="J299" s="359">
        <f t="shared" ca="1" si="498"/>
        <v>0</v>
      </c>
      <c r="K299" s="359">
        <f t="shared" ca="1" si="498"/>
        <v>0</v>
      </c>
      <c r="L299" s="359">
        <f t="shared" ca="1" si="498"/>
        <v>0</v>
      </c>
      <c r="M299" s="359">
        <f t="shared" ca="1" si="498"/>
        <v>0</v>
      </c>
      <c r="N299" s="359">
        <f t="shared" ca="1" si="498"/>
        <v>0</v>
      </c>
      <c r="O299" s="359">
        <f t="shared" ca="1" si="498"/>
        <v>0</v>
      </c>
      <c r="P299" s="359">
        <f t="shared" ca="1" si="498"/>
        <v>0</v>
      </c>
      <c r="Q299" s="359">
        <f t="shared" ca="1" si="498"/>
        <v>0</v>
      </c>
      <c r="R299" s="359">
        <f t="shared" ca="1" si="498"/>
        <v>0</v>
      </c>
      <c r="S299" s="359">
        <f t="shared" ca="1" si="498"/>
        <v>0</v>
      </c>
      <c r="T299" s="359">
        <f t="shared" ca="1" si="498"/>
        <v>0</v>
      </c>
      <c r="U299" s="359">
        <f t="shared" ca="1" si="498"/>
        <v>0</v>
      </c>
      <c r="V299" s="359">
        <f t="shared" ca="1" si="498"/>
        <v>0</v>
      </c>
      <c r="W299" s="359">
        <f t="shared" ca="1" si="498"/>
        <v>0</v>
      </c>
      <c r="X299" s="359">
        <f t="shared" ca="1" si="498"/>
        <v>0</v>
      </c>
      <c r="Y299" s="359">
        <f t="shared" ca="1" si="498"/>
        <v>0</v>
      </c>
      <c r="Z299" s="359">
        <f t="shared" ca="1" si="498"/>
        <v>0</v>
      </c>
      <c r="AA299" s="359">
        <f t="shared" ca="1" si="498"/>
        <v>0</v>
      </c>
      <c r="AB299" s="359">
        <f t="shared" ca="1" si="498"/>
        <v>0</v>
      </c>
      <c r="AC299" s="359">
        <f t="shared" ca="1" si="498"/>
        <v>0</v>
      </c>
      <c r="AD299" s="359">
        <f t="shared" ca="1" si="498"/>
        <v>0</v>
      </c>
      <c r="AE299" s="359">
        <f t="shared" ca="1" si="498"/>
        <v>0</v>
      </c>
      <c r="AF299" s="359">
        <f t="shared" ca="1" si="498"/>
        <v>0</v>
      </c>
      <c r="AG299" s="359">
        <f t="shared" ca="1" si="498"/>
        <v>0</v>
      </c>
      <c r="AH299" s="359">
        <f t="shared" ca="1" si="498"/>
        <v>0</v>
      </c>
      <c r="AI299" s="359">
        <f t="shared" ca="1" si="498"/>
        <v>0</v>
      </c>
      <c r="AJ299" s="359">
        <f t="shared" ca="1" si="498"/>
        <v>0</v>
      </c>
      <c r="AK299" s="359">
        <f t="shared" ca="1" si="498"/>
        <v>0</v>
      </c>
      <c r="AL299" s="359">
        <f t="shared" ca="1" si="498"/>
        <v>0</v>
      </c>
      <c r="AM299" s="359">
        <f t="shared" ca="1" si="498"/>
        <v>0</v>
      </c>
      <c r="AN299" s="359">
        <f t="shared" ca="1" si="498"/>
        <v>0</v>
      </c>
      <c r="AO299" s="359">
        <f t="shared" ca="1" si="498"/>
        <v>0</v>
      </c>
      <c r="AP299" s="359">
        <f t="shared" ca="1" si="498"/>
        <v>0</v>
      </c>
      <c r="AQ299" s="359">
        <f t="shared" ca="1" si="498"/>
        <v>0</v>
      </c>
      <c r="AR299" s="359">
        <f t="shared" ca="1" si="498"/>
        <v>0</v>
      </c>
      <c r="AS299" s="359">
        <f t="shared" ca="1" si="498"/>
        <v>0</v>
      </c>
      <c r="AT299" s="359">
        <f t="shared" ca="1" si="498"/>
        <v>0</v>
      </c>
      <c r="AU299" s="359">
        <f t="shared" ca="1" si="498"/>
        <v>0</v>
      </c>
      <c r="AV299" s="359">
        <f t="shared" ca="1" si="498"/>
        <v>0</v>
      </c>
      <c r="AW299" s="359">
        <f t="shared" ca="1" si="498"/>
        <v>0</v>
      </c>
      <c r="AX299" s="359">
        <f t="shared" ca="1" si="498"/>
        <v>0</v>
      </c>
      <c r="AY299" s="359">
        <f t="shared" ca="1" si="498"/>
        <v>0</v>
      </c>
      <c r="AZ299" s="359">
        <f t="shared" ca="1" si="498"/>
        <v>0</v>
      </c>
      <c r="BA299" s="359">
        <f t="shared" ca="1" si="498"/>
        <v>0</v>
      </c>
      <c r="BB299" s="359">
        <f t="shared" ca="1" si="498"/>
        <v>0</v>
      </c>
      <c r="BC299" s="359">
        <f t="shared" ca="1" si="498"/>
        <v>0</v>
      </c>
      <c r="BD299" s="359">
        <f t="shared" ca="1" si="498"/>
        <v>0</v>
      </c>
      <c r="BE299" s="359">
        <f t="shared" ca="1" si="498"/>
        <v>0</v>
      </c>
      <c r="BF299" s="359">
        <f t="shared" ca="1" si="498"/>
        <v>0</v>
      </c>
      <c r="BG299" s="359">
        <f t="shared" ca="1" si="498"/>
        <v>0</v>
      </c>
      <c r="BH299" s="359">
        <f t="shared" ca="1" si="498"/>
        <v>0</v>
      </c>
      <c r="BI299" s="359">
        <f t="shared" ca="1" si="498"/>
        <v>0</v>
      </c>
      <c r="BJ299" s="359">
        <f t="shared" ca="1" si="498"/>
        <v>0</v>
      </c>
      <c r="BK299" s="359">
        <f t="shared" ca="1" si="498"/>
        <v>0</v>
      </c>
      <c r="BL299" s="359">
        <f t="shared" ca="1" si="498"/>
        <v>0</v>
      </c>
      <c r="BM299" s="359">
        <f t="shared" ca="1" si="498"/>
        <v>0</v>
      </c>
      <c r="BN299" s="359">
        <f t="shared" ca="1" si="498"/>
        <v>0</v>
      </c>
      <c r="BO299" s="359">
        <f t="shared" ca="1" si="498"/>
        <v>0</v>
      </c>
      <c r="BP299" s="359">
        <f t="shared" ca="1" si="498"/>
        <v>0</v>
      </c>
      <c r="BQ299" s="359">
        <f t="shared" ca="1" si="498"/>
        <v>0</v>
      </c>
      <c r="BR299" s="359">
        <f t="shared" ca="1" si="496"/>
        <v>0</v>
      </c>
      <c r="BS299" s="359">
        <f t="shared" ca="1" si="496"/>
        <v>0</v>
      </c>
      <c r="BT299" s="359">
        <f t="shared" ca="1" si="496"/>
        <v>0</v>
      </c>
      <c r="BU299" s="359">
        <f t="shared" si="496"/>
        <v>0</v>
      </c>
      <c r="BV299" s="359">
        <f t="shared" si="496"/>
        <v>0</v>
      </c>
      <c r="BW299" s="359">
        <f t="shared" si="496"/>
        <v>0</v>
      </c>
      <c r="BX299" s="359">
        <f t="shared" si="496"/>
        <v>0</v>
      </c>
      <c r="BY299" s="359">
        <f t="shared" si="496"/>
        <v>0</v>
      </c>
      <c r="BZ299" s="359">
        <f t="shared" si="496"/>
        <v>0</v>
      </c>
      <c r="CA299" s="359">
        <f t="shared" si="496"/>
        <v>0</v>
      </c>
      <c r="CB299" s="359">
        <f t="shared" si="496"/>
        <v>0</v>
      </c>
      <c r="CC299" s="359">
        <f t="shared" si="496"/>
        <v>0</v>
      </c>
      <c r="CD299" s="359">
        <f t="shared" si="496"/>
        <v>0</v>
      </c>
      <c r="CE299" s="359">
        <f t="shared" si="496"/>
        <v>0</v>
      </c>
      <c r="CF299" s="359">
        <f t="shared" si="496"/>
        <v>0</v>
      </c>
      <c r="CG299" s="359">
        <f t="shared" si="496"/>
        <v>0</v>
      </c>
      <c r="CH299" s="359">
        <f t="shared" si="496"/>
        <v>0</v>
      </c>
      <c r="CI299" s="359">
        <f t="shared" si="496"/>
        <v>0</v>
      </c>
      <c r="CJ299" s="359">
        <f t="shared" si="496"/>
        <v>0</v>
      </c>
      <c r="CK299" s="359">
        <f t="shared" si="496"/>
        <v>0</v>
      </c>
      <c r="CL299" s="359">
        <f t="shared" si="496"/>
        <v>0</v>
      </c>
      <c r="CM299" s="359">
        <f t="shared" si="496"/>
        <v>0</v>
      </c>
      <c r="CN299" s="359">
        <f t="shared" si="496"/>
        <v>0</v>
      </c>
      <c r="CO299" s="359">
        <f t="shared" si="496"/>
        <v>0</v>
      </c>
      <c r="CP299" s="359">
        <f t="shared" si="496"/>
        <v>0</v>
      </c>
      <c r="CQ299" s="359">
        <f t="shared" si="496"/>
        <v>0</v>
      </c>
      <c r="CR299" s="359">
        <f t="shared" si="496"/>
        <v>0</v>
      </c>
      <c r="CS299" s="359">
        <f t="shared" si="496"/>
        <v>0</v>
      </c>
    </row>
    <row r="300" spans="1:97" s="352" customFormat="1" x14ac:dyDescent="0.25">
      <c r="A300" s="352">
        <f t="shared" ref="A300:C300" si="500">A163</f>
        <v>0</v>
      </c>
      <c r="B300" s="352" t="str">
        <f t="shared" si="500"/>
        <v>0 0</v>
      </c>
      <c r="C300" s="359">
        <f t="shared" si="500"/>
        <v>0</v>
      </c>
      <c r="D300" s="359">
        <f ca="1">IFERROR(('JA basår'!$N15+'JA basår'!$N45)*$B$276 ^(MIN(D$291-2017,$B$277-2017))*INDEX($B$282:$E$288,MATCH($A300,$A$282:$A$288,0),MATCH(D$291,$B$280:$E$280,1))^(D$291-$D$291),0)</f>
        <v>0</v>
      </c>
      <c r="E300" s="359">
        <f t="shared" ca="1" si="490"/>
        <v>0</v>
      </c>
      <c r="F300" s="359">
        <f t="shared" ca="1" si="498"/>
        <v>0</v>
      </c>
      <c r="G300" s="359">
        <f t="shared" ca="1" si="498"/>
        <v>0</v>
      </c>
      <c r="H300" s="359">
        <f t="shared" ca="1" si="498"/>
        <v>0</v>
      </c>
      <c r="I300" s="359">
        <f t="shared" ca="1" si="498"/>
        <v>0</v>
      </c>
      <c r="J300" s="359">
        <f t="shared" ca="1" si="498"/>
        <v>0</v>
      </c>
      <c r="K300" s="359">
        <f t="shared" ca="1" si="498"/>
        <v>0</v>
      </c>
      <c r="L300" s="359">
        <f t="shared" ca="1" si="498"/>
        <v>0</v>
      </c>
      <c r="M300" s="359">
        <f t="shared" ca="1" si="498"/>
        <v>0</v>
      </c>
      <c r="N300" s="359">
        <f t="shared" ca="1" si="498"/>
        <v>0</v>
      </c>
      <c r="O300" s="359">
        <f t="shared" ca="1" si="498"/>
        <v>0</v>
      </c>
      <c r="P300" s="359">
        <f t="shared" ca="1" si="498"/>
        <v>0</v>
      </c>
      <c r="Q300" s="359">
        <f t="shared" ca="1" si="498"/>
        <v>0</v>
      </c>
      <c r="R300" s="359">
        <f t="shared" ca="1" si="498"/>
        <v>0</v>
      </c>
      <c r="S300" s="359">
        <f t="shared" ca="1" si="498"/>
        <v>0</v>
      </c>
      <c r="T300" s="359">
        <f t="shared" ca="1" si="498"/>
        <v>0</v>
      </c>
      <c r="U300" s="359">
        <f t="shared" ca="1" si="498"/>
        <v>0</v>
      </c>
      <c r="V300" s="359">
        <f t="shared" ca="1" si="498"/>
        <v>0</v>
      </c>
      <c r="W300" s="359">
        <f t="shared" ca="1" si="498"/>
        <v>0</v>
      </c>
      <c r="X300" s="359">
        <f t="shared" ca="1" si="498"/>
        <v>0</v>
      </c>
      <c r="Y300" s="359">
        <f t="shared" ca="1" si="498"/>
        <v>0</v>
      </c>
      <c r="Z300" s="359">
        <f t="shared" ca="1" si="498"/>
        <v>0</v>
      </c>
      <c r="AA300" s="359">
        <f t="shared" ca="1" si="498"/>
        <v>0</v>
      </c>
      <c r="AB300" s="359">
        <f t="shared" ca="1" si="498"/>
        <v>0</v>
      </c>
      <c r="AC300" s="359">
        <f t="shared" ca="1" si="498"/>
        <v>0</v>
      </c>
      <c r="AD300" s="359">
        <f t="shared" ca="1" si="498"/>
        <v>0</v>
      </c>
      <c r="AE300" s="359">
        <f t="shared" ca="1" si="498"/>
        <v>0</v>
      </c>
      <c r="AF300" s="359">
        <f t="shared" ca="1" si="498"/>
        <v>0</v>
      </c>
      <c r="AG300" s="359">
        <f t="shared" ca="1" si="498"/>
        <v>0</v>
      </c>
      <c r="AH300" s="359">
        <f t="shared" ca="1" si="498"/>
        <v>0</v>
      </c>
      <c r="AI300" s="359">
        <f t="shared" ca="1" si="498"/>
        <v>0</v>
      </c>
      <c r="AJ300" s="359">
        <f t="shared" ca="1" si="498"/>
        <v>0</v>
      </c>
      <c r="AK300" s="359">
        <f t="shared" ca="1" si="498"/>
        <v>0</v>
      </c>
      <c r="AL300" s="359">
        <f t="shared" ca="1" si="498"/>
        <v>0</v>
      </c>
      <c r="AM300" s="359">
        <f t="shared" ca="1" si="498"/>
        <v>0</v>
      </c>
      <c r="AN300" s="359">
        <f t="shared" ca="1" si="498"/>
        <v>0</v>
      </c>
      <c r="AO300" s="359">
        <f t="shared" ca="1" si="498"/>
        <v>0</v>
      </c>
      <c r="AP300" s="359">
        <f t="shared" ca="1" si="498"/>
        <v>0</v>
      </c>
      <c r="AQ300" s="359">
        <f t="shared" ca="1" si="498"/>
        <v>0</v>
      </c>
      <c r="AR300" s="359">
        <f t="shared" ca="1" si="498"/>
        <v>0</v>
      </c>
      <c r="AS300" s="359">
        <f t="shared" ca="1" si="498"/>
        <v>0</v>
      </c>
      <c r="AT300" s="359">
        <f t="shared" ca="1" si="498"/>
        <v>0</v>
      </c>
      <c r="AU300" s="359">
        <f t="shared" ca="1" si="498"/>
        <v>0</v>
      </c>
      <c r="AV300" s="359">
        <f t="shared" ca="1" si="498"/>
        <v>0</v>
      </c>
      <c r="AW300" s="359">
        <f t="shared" ca="1" si="498"/>
        <v>0</v>
      </c>
      <c r="AX300" s="359">
        <f t="shared" ca="1" si="498"/>
        <v>0</v>
      </c>
      <c r="AY300" s="359">
        <f t="shared" ca="1" si="498"/>
        <v>0</v>
      </c>
      <c r="AZ300" s="359">
        <f t="shared" ca="1" si="498"/>
        <v>0</v>
      </c>
      <c r="BA300" s="359">
        <f t="shared" ca="1" si="498"/>
        <v>0</v>
      </c>
      <c r="BB300" s="359">
        <f t="shared" ca="1" si="498"/>
        <v>0</v>
      </c>
      <c r="BC300" s="359">
        <f t="shared" ca="1" si="498"/>
        <v>0</v>
      </c>
      <c r="BD300" s="359">
        <f t="shared" ca="1" si="498"/>
        <v>0</v>
      </c>
      <c r="BE300" s="359">
        <f t="shared" ca="1" si="498"/>
        <v>0</v>
      </c>
      <c r="BF300" s="359">
        <f t="shared" ca="1" si="498"/>
        <v>0</v>
      </c>
      <c r="BG300" s="359">
        <f t="shared" ca="1" si="498"/>
        <v>0</v>
      </c>
      <c r="BH300" s="359">
        <f t="shared" ca="1" si="498"/>
        <v>0</v>
      </c>
      <c r="BI300" s="359">
        <f t="shared" ca="1" si="498"/>
        <v>0</v>
      </c>
      <c r="BJ300" s="359">
        <f t="shared" ca="1" si="498"/>
        <v>0</v>
      </c>
      <c r="BK300" s="359">
        <f t="shared" ca="1" si="498"/>
        <v>0</v>
      </c>
      <c r="BL300" s="359">
        <f t="shared" ca="1" si="498"/>
        <v>0</v>
      </c>
      <c r="BM300" s="359">
        <f t="shared" ca="1" si="498"/>
        <v>0</v>
      </c>
      <c r="BN300" s="359">
        <f t="shared" ca="1" si="498"/>
        <v>0</v>
      </c>
      <c r="BO300" s="359">
        <f t="shared" ca="1" si="498"/>
        <v>0</v>
      </c>
      <c r="BP300" s="359">
        <f t="shared" ca="1" si="498"/>
        <v>0</v>
      </c>
      <c r="BQ300" s="359">
        <f t="shared" ca="1" si="498"/>
        <v>0</v>
      </c>
      <c r="BR300" s="359">
        <f t="shared" ca="1" si="496"/>
        <v>0</v>
      </c>
      <c r="BS300" s="359">
        <f t="shared" ca="1" si="496"/>
        <v>0</v>
      </c>
      <c r="BT300" s="359">
        <f t="shared" ca="1" si="496"/>
        <v>0</v>
      </c>
      <c r="BU300" s="359">
        <f t="shared" si="496"/>
        <v>0</v>
      </c>
      <c r="BV300" s="359">
        <f t="shared" si="496"/>
        <v>0</v>
      </c>
      <c r="BW300" s="359">
        <f t="shared" si="496"/>
        <v>0</v>
      </c>
      <c r="BX300" s="359">
        <f t="shared" si="496"/>
        <v>0</v>
      </c>
      <c r="BY300" s="359">
        <f t="shared" si="496"/>
        <v>0</v>
      </c>
      <c r="BZ300" s="359">
        <f t="shared" si="496"/>
        <v>0</v>
      </c>
      <c r="CA300" s="359">
        <f t="shared" si="496"/>
        <v>0</v>
      </c>
      <c r="CB300" s="359">
        <f t="shared" si="496"/>
        <v>0</v>
      </c>
      <c r="CC300" s="359">
        <f t="shared" si="496"/>
        <v>0</v>
      </c>
      <c r="CD300" s="359">
        <f t="shared" si="496"/>
        <v>0</v>
      </c>
      <c r="CE300" s="359">
        <f t="shared" si="496"/>
        <v>0</v>
      </c>
      <c r="CF300" s="359">
        <f t="shared" si="496"/>
        <v>0</v>
      </c>
      <c r="CG300" s="359">
        <f t="shared" si="496"/>
        <v>0</v>
      </c>
      <c r="CH300" s="359">
        <f t="shared" si="496"/>
        <v>0</v>
      </c>
      <c r="CI300" s="359">
        <f t="shared" si="496"/>
        <v>0</v>
      </c>
      <c r="CJ300" s="359">
        <f t="shared" si="496"/>
        <v>0</v>
      </c>
      <c r="CK300" s="359">
        <f t="shared" si="496"/>
        <v>0</v>
      </c>
      <c r="CL300" s="359">
        <f t="shared" si="496"/>
        <v>0</v>
      </c>
      <c r="CM300" s="359">
        <f t="shared" si="496"/>
        <v>0</v>
      </c>
      <c r="CN300" s="359">
        <f t="shared" si="496"/>
        <v>0</v>
      </c>
      <c r="CO300" s="359">
        <f t="shared" si="496"/>
        <v>0</v>
      </c>
      <c r="CP300" s="359">
        <f t="shared" si="496"/>
        <v>0</v>
      </c>
      <c r="CQ300" s="359">
        <f t="shared" si="496"/>
        <v>0</v>
      </c>
      <c r="CR300" s="359">
        <f t="shared" si="496"/>
        <v>0</v>
      </c>
      <c r="CS300" s="359">
        <f t="shared" si="496"/>
        <v>0</v>
      </c>
    </row>
    <row r="301" spans="1:97" s="352" customFormat="1" x14ac:dyDescent="0.25">
      <c r="A301" s="352">
        <f t="shared" ref="A301:C301" si="501">A164</f>
        <v>0</v>
      </c>
      <c r="B301" s="352" t="str">
        <f t="shared" si="501"/>
        <v>0 0</v>
      </c>
      <c r="C301" s="359">
        <f t="shared" si="501"/>
        <v>0</v>
      </c>
      <c r="D301" s="359">
        <f ca="1">IFERROR(('JA basår'!$N16+'JA basår'!$N46)*$B$276 ^(MIN(D$291-2017,$B$277-2017))*INDEX($B$282:$E$288,MATCH($A301,$A$282:$A$288,0),MATCH(D$291,$B$280:$E$280,1))^(D$291-$D$291),0)</f>
        <v>0</v>
      </c>
      <c r="E301" s="359">
        <f t="shared" ca="1" si="490"/>
        <v>0</v>
      </c>
      <c r="F301" s="359">
        <f t="shared" ca="1" si="498"/>
        <v>0</v>
      </c>
      <c r="G301" s="359">
        <f t="shared" ca="1" si="498"/>
        <v>0</v>
      </c>
      <c r="H301" s="359">
        <f t="shared" ca="1" si="498"/>
        <v>0</v>
      </c>
      <c r="I301" s="359">
        <f t="shared" ca="1" si="498"/>
        <v>0</v>
      </c>
      <c r="J301" s="359">
        <f t="shared" ca="1" si="498"/>
        <v>0</v>
      </c>
      <c r="K301" s="359">
        <f t="shared" ca="1" si="498"/>
        <v>0</v>
      </c>
      <c r="L301" s="359">
        <f t="shared" ca="1" si="498"/>
        <v>0</v>
      </c>
      <c r="M301" s="359">
        <f t="shared" ca="1" si="498"/>
        <v>0</v>
      </c>
      <c r="N301" s="359">
        <f t="shared" ca="1" si="498"/>
        <v>0</v>
      </c>
      <c r="O301" s="359">
        <f t="shared" ca="1" si="498"/>
        <v>0</v>
      </c>
      <c r="P301" s="359">
        <f t="shared" ca="1" si="498"/>
        <v>0</v>
      </c>
      <c r="Q301" s="359">
        <f t="shared" ca="1" si="498"/>
        <v>0</v>
      </c>
      <c r="R301" s="359">
        <f t="shared" ca="1" si="498"/>
        <v>0</v>
      </c>
      <c r="S301" s="359">
        <f t="shared" ca="1" si="498"/>
        <v>0</v>
      </c>
      <c r="T301" s="359">
        <f t="shared" ca="1" si="498"/>
        <v>0</v>
      </c>
      <c r="U301" s="359">
        <f t="shared" ca="1" si="498"/>
        <v>0</v>
      </c>
      <c r="V301" s="359">
        <f t="shared" ca="1" si="498"/>
        <v>0</v>
      </c>
      <c r="W301" s="359">
        <f t="shared" ca="1" si="498"/>
        <v>0</v>
      </c>
      <c r="X301" s="359">
        <f t="shared" ca="1" si="498"/>
        <v>0</v>
      </c>
      <c r="Y301" s="359">
        <f t="shared" ca="1" si="498"/>
        <v>0</v>
      </c>
      <c r="Z301" s="359">
        <f t="shared" ca="1" si="498"/>
        <v>0</v>
      </c>
      <c r="AA301" s="359">
        <f t="shared" ca="1" si="498"/>
        <v>0</v>
      </c>
      <c r="AB301" s="359">
        <f t="shared" ca="1" si="498"/>
        <v>0</v>
      </c>
      <c r="AC301" s="359">
        <f t="shared" ca="1" si="498"/>
        <v>0</v>
      </c>
      <c r="AD301" s="359">
        <f t="shared" ca="1" si="498"/>
        <v>0</v>
      </c>
      <c r="AE301" s="359">
        <f t="shared" ca="1" si="498"/>
        <v>0</v>
      </c>
      <c r="AF301" s="359">
        <f t="shared" ca="1" si="498"/>
        <v>0</v>
      </c>
      <c r="AG301" s="359">
        <f t="shared" ca="1" si="498"/>
        <v>0</v>
      </c>
      <c r="AH301" s="359">
        <f t="shared" ca="1" si="498"/>
        <v>0</v>
      </c>
      <c r="AI301" s="359">
        <f t="shared" ca="1" si="498"/>
        <v>0</v>
      </c>
      <c r="AJ301" s="359">
        <f t="shared" ca="1" si="498"/>
        <v>0</v>
      </c>
      <c r="AK301" s="359">
        <f t="shared" ca="1" si="498"/>
        <v>0</v>
      </c>
      <c r="AL301" s="359">
        <f t="shared" ca="1" si="498"/>
        <v>0</v>
      </c>
      <c r="AM301" s="359">
        <f t="shared" ca="1" si="498"/>
        <v>0</v>
      </c>
      <c r="AN301" s="359">
        <f t="shared" ca="1" si="498"/>
        <v>0</v>
      </c>
      <c r="AO301" s="359">
        <f t="shared" ca="1" si="498"/>
        <v>0</v>
      </c>
      <c r="AP301" s="359">
        <f t="shared" ca="1" si="498"/>
        <v>0</v>
      </c>
      <c r="AQ301" s="359">
        <f t="shared" ca="1" si="498"/>
        <v>0</v>
      </c>
      <c r="AR301" s="359">
        <f t="shared" ca="1" si="498"/>
        <v>0</v>
      </c>
      <c r="AS301" s="359">
        <f t="shared" ca="1" si="498"/>
        <v>0</v>
      </c>
      <c r="AT301" s="359">
        <f t="shared" ca="1" si="498"/>
        <v>0</v>
      </c>
      <c r="AU301" s="359">
        <f t="shared" ca="1" si="498"/>
        <v>0</v>
      </c>
      <c r="AV301" s="359">
        <f t="shared" ca="1" si="498"/>
        <v>0</v>
      </c>
      <c r="AW301" s="359">
        <f t="shared" ca="1" si="498"/>
        <v>0</v>
      </c>
      <c r="AX301" s="359">
        <f t="shared" ca="1" si="498"/>
        <v>0</v>
      </c>
      <c r="AY301" s="359">
        <f t="shared" ca="1" si="498"/>
        <v>0</v>
      </c>
      <c r="AZ301" s="359">
        <f t="shared" ca="1" si="498"/>
        <v>0</v>
      </c>
      <c r="BA301" s="359">
        <f t="shared" ca="1" si="498"/>
        <v>0</v>
      </c>
      <c r="BB301" s="359">
        <f t="shared" ca="1" si="498"/>
        <v>0</v>
      </c>
      <c r="BC301" s="359">
        <f t="shared" ca="1" si="498"/>
        <v>0</v>
      </c>
      <c r="BD301" s="359">
        <f t="shared" ca="1" si="498"/>
        <v>0</v>
      </c>
      <c r="BE301" s="359">
        <f t="shared" ca="1" si="498"/>
        <v>0</v>
      </c>
      <c r="BF301" s="359">
        <f t="shared" ca="1" si="498"/>
        <v>0</v>
      </c>
      <c r="BG301" s="359">
        <f t="shared" ca="1" si="498"/>
        <v>0</v>
      </c>
      <c r="BH301" s="359">
        <f t="shared" ca="1" si="498"/>
        <v>0</v>
      </c>
      <c r="BI301" s="359">
        <f t="shared" ca="1" si="498"/>
        <v>0</v>
      </c>
      <c r="BJ301" s="359">
        <f t="shared" ca="1" si="498"/>
        <v>0</v>
      </c>
      <c r="BK301" s="359">
        <f t="shared" ca="1" si="498"/>
        <v>0</v>
      </c>
      <c r="BL301" s="359">
        <f t="shared" ca="1" si="498"/>
        <v>0</v>
      </c>
      <c r="BM301" s="359">
        <f t="shared" ca="1" si="498"/>
        <v>0</v>
      </c>
      <c r="BN301" s="359">
        <f t="shared" ca="1" si="498"/>
        <v>0</v>
      </c>
      <c r="BO301" s="359">
        <f t="shared" ca="1" si="498"/>
        <v>0</v>
      </c>
      <c r="BP301" s="359">
        <f t="shared" ca="1" si="498"/>
        <v>0</v>
      </c>
      <c r="BQ301" s="359">
        <f t="shared" ref="BQ301:CS304" ca="1" si="502">IF(BQ$290="beräknas ej",0,BP301*IF(BQ$291&gt;$B$277,1,$B$276)*IFERROR(INDEX($B$282:$E$288,MATCH($A301,$A$282:$A$288,0),MATCH(BQ$291,$B$280:$E$280,1)),0))</f>
        <v>0</v>
      </c>
      <c r="BR301" s="359">
        <f t="shared" ca="1" si="502"/>
        <v>0</v>
      </c>
      <c r="BS301" s="359">
        <f t="shared" ca="1" si="502"/>
        <v>0</v>
      </c>
      <c r="BT301" s="359">
        <f t="shared" ca="1" si="502"/>
        <v>0</v>
      </c>
      <c r="BU301" s="359">
        <f t="shared" si="502"/>
        <v>0</v>
      </c>
      <c r="BV301" s="359">
        <f t="shared" si="502"/>
        <v>0</v>
      </c>
      <c r="BW301" s="359">
        <f t="shared" si="502"/>
        <v>0</v>
      </c>
      <c r="BX301" s="359">
        <f t="shared" si="502"/>
        <v>0</v>
      </c>
      <c r="BY301" s="359">
        <f t="shared" si="502"/>
        <v>0</v>
      </c>
      <c r="BZ301" s="359">
        <f t="shared" si="502"/>
        <v>0</v>
      </c>
      <c r="CA301" s="359">
        <f t="shared" si="502"/>
        <v>0</v>
      </c>
      <c r="CB301" s="359">
        <f t="shared" si="502"/>
        <v>0</v>
      </c>
      <c r="CC301" s="359">
        <f t="shared" si="502"/>
        <v>0</v>
      </c>
      <c r="CD301" s="359">
        <f t="shared" si="502"/>
        <v>0</v>
      </c>
      <c r="CE301" s="359">
        <f t="shared" si="502"/>
        <v>0</v>
      </c>
      <c r="CF301" s="359">
        <f t="shared" si="502"/>
        <v>0</v>
      </c>
      <c r="CG301" s="359">
        <f t="shared" si="502"/>
        <v>0</v>
      </c>
      <c r="CH301" s="359">
        <f t="shared" si="502"/>
        <v>0</v>
      </c>
      <c r="CI301" s="359">
        <f t="shared" si="502"/>
        <v>0</v>
      </c>
      <c r="CJ301" s="359">
        <f t="shared" si="502"/>
        <v>0</v>
      </c>
      <c r="CK301" s="359">
        <f t="shared" si="502"/>
        <v>0</v>
      </c>
      <c r="CL301" s="359">
        <f t="shared" si="502"/>
        <v>0</v>
      </c>
      <c r="CM301" s="359">
        <f t="shared" si="502"/>
        <v>0</v>
      </c>
      <c r="CN301" s="359">
        <f t="shared" si="502"/>
        <v>0</v>
      </c>
      <c r="CO301" s="359">
        <f t="shared" si="502"/>
        <v>0</v>
      </c>
      <c r="CP301" s="359">
        <f t="shared" si="502"/>
        <v>0</v>
      </c>
      <c r="CQ301" s="359">
        <f t="shared" si="502"/>
        <v>0</v>
      </c>
      <c r="CR301" s="359">
        <f t="shared" si="502"/>
        <v>0</v>
      </c>
      <c r="CS301" s="359">
        <f t="shared" si="502"/>
        <v>0</v>
      </c>
    </row>
    <row r="302" spans="1:97" s="352" customFormat="1" x14ac:dyDescent="0.25">
      <c r="A302" s="352">
        <f t="shared" ref="A302:C302" si="503">A165</f>
        <v>0</v>
      </c>
      <c r="B302" s="352" t="str">
        <f t="shared" si="503"/>
        <v>0 0</v>
      </c>
      <c r="C302" s="359">
        <f t="shared" si="503"/>
        <v>0</v>
      </c>
      <c r="D302" s="359">
        <f ca="1">IFERROR(('JA basår'!$N17+'JA basår'!$N47)*$B$276 ^(MIN(D$291-2017,$B$277-2017))*INDEX($B$282:$E$288,MATCH($A302,$A$282:$A$288,0),MATCH(D$291,$B$280:$E$280,1))^(D$291-$D$291),0)</f>
        <v>0</v>
      </c>
      <c r="E302" s="359">
        <f t="shared" ca="1" si="490"/>
        <v>0</v>
      </c>
      <c r="F302" s="359">
        <f t="shared" ref="F302:BQ305" ca="1" si="504">IF(F$290="beräknas ej",0,E302*IF(F$291&gt;$B$277,1,$B$276)*IFERROR(INDEX($B$282:$E$288,MATCH($A302,$A$282:$A$288,0),MATCH(F$291,$B$280:$E$280,1)),0))</f>
        <v>0</v>
      </c>
      <c r="G302" s="359">
        <f t="shared" ca="1" si="504"/>
        <v>0</v>
      </c>
      <c r="H302" s="359">
        <f t="shared" ca="1" si="504"/>
        <v>0</v>
      </c>
      <c r="I302" s="359">
        <f t="shared" ca="1" si="504"/>
        <v>0</v>
      </c>
      <c r="J302" s="359">
        <f t="shared" ca="1" si="504"/>
        <v>0</v>
      </c>
      <c r="K302" s="359">
        <f t="shared" ca="1" si="504"/>
        <v>0</v>
      </c>
      <c r="L302" s="359">
        <f t="shared" ca="1" si="504"/>
        <v>0</v>
      </c>
      <c r="M302" s="359">
        <f t="shared" ca="1" si="504"/>
        <v>0</v>
      </c>
      <c r="N302" s="359">
        <f t="shared" ca="1" si="504"/>
        <v>0</v>
      </c>
      <c r="O302" s="359">
        <f t="shared" ca="1" si="504"/>
        <v>0</v>
      </c>
      <c r="P302" s="359">
        <f t="shared" ca="1" si="504"/>
        <v>0</v>
      </c>
      <c r="Q302" s="359">
        <f t="shared" ca="1" si="504"/>
        <v>0</v>
      </c>
      <c r="R302" s="359">
        <f t="shared" ca="1" si="504"/>
        <v>0</v>
      </c>
      <c r="S302" s="359">
        <f t="shared" ca="1" si="504"/>
        <v>0</v>
      </c>
      <c r="T302" s="359">
        <f t="shared" ca="1" si="504"/>
        <v>0</v>
      </c>
      <c r="U302" s="359">
        <f t="shared" ca="1" si="504"/>
        <v>0</v>
      </c>
      <c r="V302" s="359">
        <f t="shared" ca="1" si="504"/>
        <v>0</v>
      </c>
      <c r="W302" s="359">
        <f t="shared" ca="1" si="504"/>
        <v>0</v>
      </c>
      <c r="X302" s="359">
        <f t="shared" ca="1" si="504"/>
        <v>0</v>
      </c>
      <c r="Y302" s="359">
        <f t="shared" ca="1" si="504"/>
        <v>0</v>
      </c>
      <c r="Z302" s="359">
        <f t="shared" ca="1" si="504"/>
        <v>0</v>
      </c>
      <c r="AA302" s="359">
        <f t="shared" ca="1" si="504"/>
        <v>0</v>
      </c>
      <c r="AB302" s="359">
        <f t="shared" ca="1" si="504"/>
        <v>0</v>
      </c>
      <c r="AC302" s="359">
        <f t="shared" ca="1" si="504"/>
        <v>0</v>
      </c>
      <c r="AD302" s="359">
        <f t="shared" ca="1" si="504"/>
        <v>0</v>
      </c>
      <c r="AE302" s="359">
        <f t="shared" ca="1" si="504"/>
        <v>0</v>
      </c>
      <c r="AF302" s="359">
        <f t="shared" ca="1" si="504"/>
        <v>0</v>
      </c>
      <c r="AG302" s="359">
        <f t="shared" ca="1" si="504"/>
        <v>0</v>
      </c>
      <c r="AH302" s="359">
        <f t="shared" ca="1" si="504"/>
        <v>0</v>
      </c>
      <c r="AI302" s="359">
        <f t="shared" ca="1" si="504"/>
        <v>0</v>
      </c>
      <c r="AJ302" s="359">
        <f t="shared" ca="1" si="504"/>
        <v>0</v>
      </c>
      <c r="AK302" s="359">
        <f t="shared" ca="1" si="504"/>
        <v>0</v>
      </c>
      <c r="AL302" s="359">
        <f t="shared" ca="1" si="504"/>
        <v>0</v>
      </c>
      <c r="AM302" s="359">
        <f t="shared" ca="1" si="504"/>
        <v>0</v>
      </c>
      <c r="AN302" s="359">
        <f t="shared" ca="1" si="504"/>
        <v>0</v>
      </c>
      <c r="AO302" s="359">
        <f t="shared" ca="1" si="504"/>
        <v>0</v>
      </c>
      <c r="AP302" s="359">
        <f t="shared" ca="1" si="504"/>
        <v>0</v>
      </c>
      <c r="AQ302" s="359">
        <f t="shared" ca="1" si="504"/>
        <v>0</v>
      </c>
      <c r="AR302" s="359">
        <f t="shared" ca="1" si="504"/>
        <v>0</v>
      </c>
      <c r="AS302" s="359">
        <f t="shared" ca="1" si="504"/>
        <v>0</v>
      </c>
      <c r="AT302" s="359">
        <f t="shared" ca="1" si="504"/>
        <v>0</v>
      </c>
      <c r="AU302" s="359">
        <f t="shared" ca="1" si="504"/>
        <v>0</v>
      </c>
      <c r="AV302" s="359">
        <f t="shared" ca="1" si="504"/>
        <v>0</v>
      </c>
      <c r="AW302" s="359">
        <f t="shared" ca="1" si="504"/>
        <v>0</v>
      </c>
      <c r="AX302" s="359">
        <f t="shared" ca="1" si="504"/>
        <v>0</v>
      </c>
      <c r="AY302" s="359">
        <f t="shared" ca="1" si="504"/>
        <v>0</v>
      </c>
      <c r="AZ302" s="359">
        <f t="shared" ca="1" si="504"/>
        <v>0</v>
      </c>
      <c r="BA302" s="359">
        <f t="shared" ca="1" si="504"/>
        <v>0</v>
      </c>
      <c r="BB302" s="359">
        <f t="shared" ca="1" si="504"/>
        <v>0</v>
      </c>
      <c r="BC302" s="359">
        <f t="shared" ca="1" si="504"/>
        <v>0</v>
      </c>
      <c r="BD302" s="359">
        <f t="shared" ca="1" si="504"/>
        <v>0</v>
      </c>
      <c r="BE302" s="359">
        <f t="shared" ca="1" si="504"/>
        <v>0</v>
      </c>
      <c r="BF302" s="359">
        <f t="shared" ca="1" si="504"/>
        <v>0</v>
      </c>
      <c r="BG302" s="359">
        <f t="shared" ca="1" si="504"/>
        <v>0</v>
      </c>
      <c r="BH302" s="359">
        <f t="shared" ca="1" si="504"/>
        <v>0</v>
      </c>
      <c r="BI302" s="359">
        <f t="shared" ca="1" si="504"/>
        <v>0</v>
      </c>
      <c r="BJ302" s="359">
        <f t="shared" ca="1" si="504"/>
        <v>0</v>
      </c>
      <c r="BK302" s="359">
        <f t="shared" ca="1" si="504"/>
        <v>0</v>
      </c>
      <c r="BL302" s="359">
        <f t="shared" ca="1" si="504"/>
        <v>0</v>
      </c>
      <c r="BM302" s="359">
        <f t="shared" ca="1" si="504"/>
        <v>0</v>
      </c>
      <c r="BN302" s="359">
        <f t="shared" ca="1" si="504"/>
        <v>0</v>
      </c>
      <c r="BO302" s="359">
        <f t="shared" ca="1" si="504"/>
        <v>0</v>
      </c>
      <c r="BP302" s="359">
        <f t="shared" ca="1" si="504"/>
        <v>0</v>
      </c>
      <c r="BQ302" s="359">
        <f t="shared" ca="1" si="504"/>
        <v>0</v>
      </c>
      <c r="BR302" s="359">
        <f t="shared" ca="1" si="502"/>
        <v>0</v>
      </c>
      <c r="BS302" s="359">
        <f t="shared" ca="1" si="502"/>
        <v>0</v>
      </c>
      <c r="BT302" s="359">
        <f t="shared" ca="1" si="502"/>
        <v>0</v>
      </c>
      <c r="BU302" s="359">
        <f t="shared" si="502"/>
        <v>0</v>
      </c>
      <c r="BV302" s="359">
        <f t="shared" si="502"/>
        <v>0</v>
      </c>
      <c r="BW302" s="359">
        <f t="shared" si="502"/>
        <v>0</v>
      </c>
      <c r="BX302" s="359">
        <f t="shared" si="502"/>
        <v>0</v>
      </c>
      <c r="BY302" s="359">
        <f t="shared" si="502"/>
        <v>0</v>
      </c>
      <c r="BZ302" s="359">
        <f t="shared" si="502"/>
        <v>0</v>
      </c>
      <c r="CA302" s="359">
        <f t="shared" si="502"/>
        <v>0</v>
      </c>
      <c r="CB302" s="359">
        <f t="shared" si="502"/>
        <v>0</v>
      </c>
      <c r="CC302" s="359">
        <f t="shared" si="502"/>
        <v>0</v>
      </c>
      <c r="CD302" s="359">
        <f t="shared" si="502"/>
        <v>0</v>
      </c>
      <c r="CE302" s="359">
        <f t="shared" si="502"/>
        <v>0</v>
      </c>
      <c r="CF302" s="359">
        <f t="shared" si="502"/>
        <v>0</v>
      </c>
      <c r="CG302" s="359">
        <f t="shared" si="502"/>
        <v>0</v>
      </c>
      <c r="CH302" s="359">
        <f t="shared" si="502"/>
        <v>0</v>
      </c>
      <c r="CI302" s="359">
        <f t="shared" si="502"/>
        <v>0</v>
      </c>
      <c r="CJ302" s="359">
        <f t="shared" si="502"/>
        <v>0</v>
      </c>
      <c r="CK302" s="359">
        <f t="shared" si="502"/>
        <v>0</v>
      </c>
      <c r="CL302" s="359">
        <f t="shared" si="502"/>
        <v>0</v>
      </c>
      <c r="CM302" s="359">
        <f t="shared" si="502"/>
        <v>0</v>
      </c>
      <c r="CN302" s="359">
        <f t="shared" si="502"/>
        <v>0</v>
      </c>
      <c r="CO302" s="359">
        <f t="shared" si="502"/>
        <v>0</v>
      </c>
      <c r="CP302" s="359">
        <f t="shared" si="502"/>
        <v>0</v>
      </c>
      <c r="CQ302" s="359">
        <f t="shared" si="502"/>
        <v>0</v>
      </c>
      <c r="CR302" s="359">
        <f t="shared" si="502"/>
        <v>0</v>
      </c>
      <c r="CS302" s="359">
        <f t="shared" si="502"/>
        <v>0</v>
      </c>
    </row>
    <row r="303" spans="1:97" s="352" customFormat="1" x14ac:dyDescent="0.25">
      <c r="A303" s="352">
        <f t="shared" ref="A303:C303" si="505">A166</f>
        <v>0</v>
      </c>
      <c r="B303" s="352" t="str">
        <f t="shared" si="505"/>
        <v>0 0</v>
      </c>
      <c r="C303" s="359">
        <f t="shared" si="505"/>
        <v>0</v>
      </c>
      <c r="D303" s="359">
        <f ca="1">IFERROR(('JA basår'!$N18+'JA basår'!$N48)*$B$276 ^(MIN(D$291-2017,$B$277-2017))*INDEX($B$282:$E$288,MATCH($A303,$A$282:$A$288,0),MATCH(D$291,$B$280:$E$280,1))^(D$291-$D$291),0)</f>
        <v>0</v>
      </c>
      <c r="E303" s="359">
        <f t="shared" ca="1" si="490"/>
        <v>0</v>
      </c>
      <c r="F303" s="359">
        <f t="shared" ca="1" si="504"/>
        <v>0</v>
      </c>
      <c r="G303" s="359">
        <f t="shared" ca="1" si="504"/>
        <v>0</v>
      </c>
      <c r="H303" s="359">
        <f t="shared" ca="1" si="504"/>
        <v>0</v>
      </c>
      <c r="I303" s="359">
        <f t="shared" ca="1" si="504"/>
        <v>0</v>
      </c>
      <c r="J303" s="359">
        <f t="shared" ca="1" si="504"/>
        <v>0</v>
      </c>
      <c r="K303" s="359">
        <f t="shared" ca="1" si="504"/>
        <v>0</v>
      </c>
      <c r="L303" s="359">
        <f t="shared" ca="1" si="504"/>
        <v>0</v>
      </c>
      <c r="M303" s="359">
        <f t="shared" ca="1" si="504"/>
        <v>0</v>
      </c>
      <c r="N303" s="359">
        <f t="shared" ca="1" si="504"/>
        <v>0</v>
      </c>
      <c r="O303" s="359">
        <f t="shared" ca="1" si="504"/>
        <v>0</v>
      </c>
      <c r="P303" s="359">
        <f t="shared" ca="1" si="504"/>
        <v>0</v>
      </c>
      <c r="Q303" s="359">
        <f t="shared" ca="1" si="504"/>
        <v>0</v>
      </c>
      <c r="R303" s="359">
        <f t="shared" ca="1" si="504"/>
        <v>0</v>
      </c>
      <c r="S303" s="359">
        <f t="shared" ca="1" si="504"/>
        <v>0</v>
      </c>
      <c r="T303" s="359">
        <f t="shared" ca="1" si="504"/>
        <v>0</v>
      </c>
      <c r="U303" s="359">
        <f t="shared" ca="1" si="504"/>
        <v>0</v>
      </c>
      <c r="V303" s="359">
        <f t="shared" ca="1" si="504"/>
        <v>0</v>
      </c>
      <c r="W303" s="359">
        <f t="shared" ca="1" si="504"/>
        <v>0</v>
      </c>
      <c r="X303" s="359">
        <f t="shared" ca="1" si="504"/>
        <v>0</v>
      </c>
      <c r="Y303" s="359">
        <f t="shared" ca="1" si="504"/>
        <v>0</v>
      </c>
      <c r="Z303" s="359">
        <f t="shared" ca="1" si="504"/>
        <v>0</v>
      </c>
      <c r="AA303" s="359">
        <f t="shared" ca="1" si="504"/>
        <v>0</v>
      </c>
      <c r="AB303" s="359">
        <f t="shared" ca="1" si="504"/>
        <v>0</v>
      </c>
      <c r="AC303" s="359">
        <f t="shared" ca="1" si="504"/>
        <v>0</v>
      </c>
      <c r="AD303" s="359">
        <f t="shared" ca="1" si="504"/>
        <v>0</v>
      </c>
      <c r="AE303" s="359">
        <f t="shared" ca="1" si="504"/>
        <v>0</v>
      </c>
      <c r="AF303" s="359">
        <f t="shared" ca="1" si="504"/>
        <v>0</v>
      </c>
      <c r="AG303" s="359">
        <f t="shared" ca="1" si="504"/>
        <v>0</v>
      </c>
      <c r="AH303" s="359">
        <f t="shared" ca="1" si="504"/>
        <v>0</v>
      </c>
      <c r="AI303" s="359">
        <f t="shared" ca="1" si="504"/>
        <v>0</v>
      </c>
      <c r="AJ303" s="359">
        <f t="shared" ca="1" si="504"/>
        <v>0</v>
      </c>
      <c r="AK303" s="359">
        <f t="shared" ca="1" si="504"/>
        <v>0</v>
      </c>
      <c r="AL303" s="359">
        <f t="shared" ca="1" si="504"/>
        <v>0</v>
      </c>
      <c r="AM303" s="359">
        <f t="shared" ca="1" si="504"/>
        <v>0</v>
      </c>
      <c r="AN303" s="359">
        <f t="shared" ca="1" si="504"/>
        <v>0</v>
      </c>
      <c r="AO303" s="359">
        <f t="shared" ca="1" si="504"/>
        <v>0</v>
      </c>
      <c r="AP303" s="359">
        <f t="shared" ca="1" si="504"/>
        <v>0</v>
      </c>
      <c r="AQ303" s="359">
        <f t="shared" ca="1" si="504"/>
        <v>0</v>
      </c>
      <c r="AR303" s="359">
        <f t="shared" ca="1" si="504"/>
        <v>0</v>
      </c>
      <c r="AS303" s="359">
        <f t="shared" ca="1" si="504"/>
        <v>0</v>
      </c>
      <c r="AT303" s="359">
        <f t="shared" ca="1" si="504"/>
        <v>0</v>
      </c>
      <c r="AU303" s="359">
        <f t="shared" ca="1" si="504"/>
        <v>0</v>
      </c>
      <c r="AV303" s="359">
        <f t="shared" ca="1" si="504"/>
        <v>0</v>
      </c>
      <c r="AW303" s="359">
        <f t="shared" ca="1" si="504"/>
        <v>0</v>
      </c>
      <c r="AX303" s="359">
        <f t="shared" ca="1" si="504"/>
        <v>0</v>
      </c>
      <c r="AY303" s="359">
        <f t="shared" ca="1" si="504"/>
        <v>0</v>
      </c>
      <c r="AZ303" s="359">
        <f t="shared" ca="1" si="504"/>
        <v>0</v>
      </c>
      <c r="BA303" s="359">
        <f t="shared" ca="1" si="504"/>
        <v>0</v>
      </c>
      <c r="BB303" s="359">
        <f t="shared" ca="1" si="504"/>
        <v>0</v>
      </c>
      <c r="BC303" s="359">
        <f t="shared" ca="1" si="504"/>
        <v>0</v>
      </c>
      <c r="BD303" s="359">
        <f t="shared" ca="1" si="504"/>
        <v>0</v>
      </c>
      <c r="BE303" s="359">
        <f t="shared" ca="1" si="504"/>
        <v>0</v>
      </c>
      <c r="BF303" s="359">
        <f t="shared" ca="1" si="504"/>
        <v>0</v>
      </c>
      <c r="BG303" s="359">
        <f t="shared" ca="1" si="504"/>
        <v>0</v>
      </c>
      <c r="BH303" s="359">
        <f t="shared" ca="1" si="504"/>
        <v>0</v>
      </c>
      <c r="BI303" s="359">
        <f t="shared" ca="1" si="504"/>
        <v>0</v>
      </c>
      <c r="BJ303" s="359">
        <f t="shared" ca="1" si="504"/>
        <v>0</v>
      </c>
      <c r="BK303" s="359">
        <f t="shared" ca="1" si="504"/>
        <v>0</v>
      </c>
      <c r="BL303" s="359">
        <f t="shared" ca="1" si="504"/>
        <v>0</v>
      </c>
      <c r="BM303" s="359">
        <f t="shared" ca="1" si="504"/>
        <v>0</v>
      </c>
      <c r="BN303" s="359">
        <f t="shared" ca="1" si="504"/>
        <v>0</v>
      </c>
      <c r="BO303" s="359">
        <f t="shared" ca="1" si="504"/>
        <v>0</v>
      </c>
      <c r="BP303" s="359">
        <f t="shared" ca="1" si="504"/>
        <v>0</v>
      </c>
      <c r="BQ303" s="359">
        <f t="shared" ca="1" si="504"/>
        <v>0</v>
      </c>
      <c r="BR303" s="359">
        <f t="shared" ca="1" si="502"/>
        <v>0</v>
      </c>
      <c r="BS303" s="359">
        <f t="shared" ca="1" si="502"/>
        <v>0</v>
      </c>
      <c r="BT303" s="359">
        <f t="shared" ca="1" si="502"/>
        <v>0</v>
      </c>
      <c r="BU303" s="359">
        <f t="shared" si="502"/>
        <v>0</v>
      </c>
      <c r="BV303" s="359">
        <f t="shared" si="502"/>
        <v>0</v>
      </c>
      <c r="BW303" s="359">
        <f t="shared" si="502"/>
        <v>0</v>
      </c>
      <c r="BX303" s="359">
        <f t="shared" si="502"/>
        <v>0</v>
      </c>
      <c r="BY303" s="359">
        <f t="shared" si="502"/>
        <v>0</v>
      </c>
      <c r="BZ303" s="359">
        <f t="shared" si="502"/>
        <v>0</v>
      </c>
      <c r="CA303" s="359">
        <f t="shared" si="502"/>
        <v>0</v>
      </c>
      <c r="CB303" s="359">
        <f t="shared" si="502"/>
        <v>0</v>
      </c>
      <c r="CC303" s="359">
        <f t="shared" si="502"/>
        <v>0</v>
      </c>
      <c r="CD303" s="359">
        <f t="shared" si="502"/>
        <v>0</v>
      </c>
      <c r="CE303" s="359">
        <f t="shared" si="502"/>
        <v>0</v>
      </c>
      <c r="CF303" s="359">
        <f t="shared" si="502"/>
        <v>0</v>
      </c>
      <c r="CG303" s="359">
        <f t="shared" si="502"/>
        <v>0</v>
      </c>
      <c r="CH303" s="359">
        <f t="shared" si="502"/>
        <v>0</v>
      </c>
      <c r="CI303" s="359">
        <f t="shared" si="502"/>
        <v>0</v>
      </c>
      <c r="CJ303" s="359">
        <f t="shared" si="502"/>
        <v>0</v>
      </c>
      <c r="CK303" s="359">
        <f t="shared" si="502"/>
        <v>0</v>
      </c>
      <c r="CL303" s="359">
        <f t="shared" si="502"/>
        <v>0</v>
      </c>
      <c r="CM303" s="359">
        <f t="shared" si="502"/>
        <v>0</v>
      </c>
      <c r="CN303" s="359">
        <f t="shared" si="502"/>
        <v>0</v>
      </c>
      <c r="CO303" s="359">
        <f t="shared" si="502"/>
        <v>0</v>
      </c>
      <c r="CP303" s="359">
        <f t="shared" si="502"/>
        <v>0</v>
      </c>
      <c r="CQ303" s="359">
        <f t="shared" si="502"/>
        <v>0</v>
      </c>
      <c r="CR303" s="359">
        <f t="shared" si="502"/>
        <v>0</v>
      </c>
      <c r="CS303" s="359">
        <f t="shared" si="502"/>
        <v>0</v>
      </c>
    </row>
    <row r="304" spans="1:97" s="352" customFormat="1" x14ac:dyDescent="0.25">
      <c r="A304" s="352">
        <f t="shared" ref="A304:C304" si="506">A167</f>
        <v>0</v>
      </c>
      <c r="B304" s="352" t="str">
        <f t="shared" si="506"/>
        <v>0 0</v>
      </c>
      <c r="C304" s="359">
        <f t="shared" si="506"/>
        <v>0</v>
      </c>
      <c r="D304" s="359">
        <f ca="1">IFERROR(('JA basår'!$N19+'JA basår'!$N49)*$B$276 ^(MIN(D$291-2017,$B$277-2017))*INDEX($B$282:$E$288,MATCH($A304,$A$282:$A$288,0),MATCH(D$291,$B$280:$E$280,1))^(D$291-$D$291),0)</f>
        <v>0</v>
      </c>
      <c r="E304" s="359">
        <f t="shared" ca="1" si="490"/>
        <v>0</v>
      </c>
      <c r="F304" s="359">
        <f t="shared" ca="1" si="504"/>
        <v>0</v>
      </c>
      <c r="G304" s="359">
        <f t="shared" ca="1" si="504"/>
        <v>0</v>
      </c>
      <c r="H304" s="359">
        <f t="shared" ca="1" si="504"/>
        <v>0</v>
      </c>
      <c r="I304" s="359">
        <f t="shared" ca="1" si="504"/>
        <v>0</v>
      </c>
      <c r="J304" s="359">
        <f t="shared" ca="1" si="504"/>
        <v>0</v>
      </c>
      <c r="K304" s="359">
        <f t="shared" ca="1" si="504"/>
        <v>0</v>
      </c>
      <c r="L304" s="359">
        <f t="shared" ca="1" si="504"/>
        <v>0</v>
      </c>
      <c r="M304" s="359">
        <f t="shared" ca="1" si="504"/>
        <v>0</v>
      </c>
      <c r="N304" s="359">
        <f t="shared" ca="1" si="504"/>
        <v>0</v>
      </c>
      <c r="O304" s="359">
        <f t="shared" ca="1" si="504"/>
        <v>0</v>
      </c>
      <c r="P304" s="359">
        <f t="shared" ca="1" si="504"/>
        <v>0</v>
      </c>
      <c r="Q304" s="359">
        <f t="shared" ca="1" si="504"/>
        <v>0</v>
      </c>
      <c r="R304" s="359">
        <f t="shared" ca="1" si="504"/>
        <v>0</v>
      </c>
      <c r="S304" s="359">
        <f t="shared" ca="1" si="504"/>
        <v>0</v>
      </c>
      <c r="T304" s="359">
        <f t="shared" ca="1" si="504"/>
        <v>0</v>
      </c>
      <c r="U304" s="359">
        <f t="shared" ca="1" si="504"/>
        <v>0</v>
      </c>
      <c r="V304" s="359">
        <f t="shared" ca="1" si="504"/>
        <v>0</v>
      </c>
      <c r="W304" s="359">
        <f t="shared" ca="1" si="504"/>
        <v>0</v>
      </c>
      <c r="X304" s="359">
        <f t="shared" ca="1" si="504"/>
        <v>0</v>
      </c>
      <c r="Y304" s="359">
        <f t="shared" ca="1" si="504"/>
        <v>0</v>
      </c>
      <c r="Z304" s="359">
        <f t="shared" ca="1" si="504"/>
        <v>0</v>
      </c>
      <c r="AA304" s="359">
        <f t="shared" ca="1" si="504"/>
        <v>0</v>
      </c>
      <c r="AB304" s="359">
        <f t="shared" ca="1" si="504"/>
        <v>0</v>
      </c>
      <c r="AC304" s="359">
        <f t="shared" ca="1" si="504"/>
        <v>0</v>
      </c>
      <c r="AD304" s="359">
        <f t="shared" ca="1" si="504"/>
        <v>0</v>
      </c>
      <c r="AE304" s="359">
        <f t="shared" ca="1" si="504"/>
        <v>0</v>
      </c>
      <c r="AF304" s="359">
        <f t="shared" ca="1" si="504"/>
        <v>0</v>
      </c>
      <c r="AG304" s="359">
        <f t="shared" ca="1" si="504"/>
        <v>0</v>
      </c>
      <c r="AH304" s="359">
        <f t="shared" ca="1" si="504"/>
        <v>0</v>
      </c>
      <c r="AI304" s="359">
        <f t="shared" ca="1" si="504"/>
        <v>0</v>
      </c>
      <c r="AJ304" s="359">
        <f t="shared" ca="1" si="504"/>
        <v>0</v>
      </c>
      <c r="AK304" s="359">
        <f t="shared" ca="1" si="504"/>
        <v>0</v>
      </c>
      <c r="AL304" s="359">
        <f t="shared" ca="1" si="504"/>
        <v>0</v>
      </c>
      <c r="AM304" s="359">
        <f t="shared" ca="1" si="504"/>
        <v>0</v>
      </c>
      <c r="AN304" s="359">
        <f t="shared" ca="1" si="504"/>
        <v>0</v>
      </c>
      <c r="AO304" s="359">
        <f t="shared" ca="1" si="504"/>
        <v>0</v>
      </c>
      <c r="AP304" s="359">
        <f t="shared" ca="1" si="504"/>
        <v>0</v>
      </c>
      <c r="AQ304" s="359">
        <f t="shared" ca="1" si="504"/>
        <v>0</v>
      </c>
      <c r="AR304" s="359">
        <f t="shared" ca="1" si="504"/>
        <v>0</v>
      </c>
      <c r="AS304" s="359">
        <f t="shared" ca="1" si="504"/>
        <v>0</v>
      </c>
      <c r="AT304" s="359">
        <f t="shared" ca="1" si="504"/>
        <v>0</v>
      </c>
      <c r="AU304" s="359">
        <f t="shared" ca="1" si="504"/>
        <v>0</v>
      </c>
      <c r="AV304" s="359">
        <f t="shared" ca="1" si="504"/>
        <v>0</v>
      </c>
      <c r="AW304" s="359">
        <f t="shared" ca="1" si="504"/>
        <v>0</v>
      </c>
      <c r="AX304" s="359">
        <f t="shared" ca="1" si="504"/>
        <v>0</v>
      </c>
      <c r="AY304" s="359">
        <f t="shared" ca="1" si="504"/>
        <v>0</v>
      </c>
      <c r="AZ304" s="359">
        <f t="shared" ca="1" si="504"/>
        <v>0</v>
      </c>
      <c r="BA304" s="359">
        <f t="shared" ca="1" si="504"/>
        <v>0</v>
      </c>
      <c r="BB304" s="359">
        <f t="shared" ca="1" si="504"/>
        <v>0</v>
      </c>
      <c r="BC304" s="359">
        <f t="shared" ca="1" si="504"/>
        <v>0</v>
      </c>
      <c r="BD304" s="359">
        <f t="shared" ca="1" si="504"/>
        <v>0</v>
      </c>
      <c r="BE304" s="359">
        <f t="shared" ca="1" si="504"/>
        <v>0</v>
      </c>
      <c r="BF304" s="359">
        <f t="shared" ca="1" si="504"/>
        <v>0</v>
      </c>
      <c r="BG304" s="359">
        <f t="shared" ca="1" si="504"/>
        <v>0</v>
      </c>
      <c r="BH304" s="359">
        <f t="shared" ca="1" si="504"/>
        <v>0</v>
      </c>
      <c r="BI304" s="359">
        <f t="shared" ca="1" si="504"/>
        <v>0</v>
      </c>
      <c r="BJ304" s="359">
        <f t="shared" ca="1" si="504"/>
        <v>0</v>
      </c>
      <c r="BK304" s="359">
        <f t="shared" ca="1" si="504"/>
        <v>0</v>
      </c>
      <c r="BL304" s="359">
        <f t="shared" ca="1" si="504"/>
        <v>0</v>
      </c>
      <c r="BM304" s="359">
        <f t="shared" ca="1" si="504"/>
        <v>0</v>
      </c>
      <c r="BN304" s="359">
        <f t="shared" ca="1" si="504"/>
        <v>0</v>
      </c>
      <c r="BO304" s="359">
        <f t="shared" ca="1" si="504"/>
        <v>0</v>
      </c>
      <c r="BP304" s="359">
        <f t="shared" ca="1" si="504"/>
        <v>0</v>
      </c>
      <c r="BQ304" s="359">
        <f t="shared" ca="1" si="504"/>
        <v>0</v>
      </c>
      <c r="BR304" s="359">
        <f t="shared" ca="1" si="502"/>
        <v>0</v>
      </c>
      <c r="BS304" s="359">
        <f t="shared" ca="1" si="502"/>
        <v>0</v>
      </c>
      <c r="BT304" s="359">
        <f t="shared" ca="1" si="502"/>
        <v>0</v>
      </c>
      <c r="BU304" s="359">
        <f t="shared" si="502"/>
        <v>0</v>
      </c>
      <c r="BV304" s="359">
        <f t="shared" si="502"/>
        <v>0</v>
      </c>
      <c r="BW304" s="359">
        <f t="shared" si="502"/>
        <v>0</v>
      </c>
      <c r="BX304" s="359">
        <f t="shared" si="502"/>
        <v>0</v>
      </c>
      <c r="BY304" s="359">
        <f t="shared" si="502"/>
        <v>0</v>
      </c>
      <c r="BZ304" s="359">
        <f t="shared" si="502"/>
        <v>0</v>
      </c>
      <c r="CA304" s="359">
        <f t="shared" si="502"/>
        <v>0</v>
      </c>
      <c r="CB304" s="359">
        <f t="shared" si="502"/>
        <v>0</v>
      </c>
      <c r="CC304" s="359">
        <f t="shared" si="502"/>
        <v>0</v>
      </c>
      <c r="CD304" s="359">
        <f t="shared" si="502"/>
        <v>0</v>
      </c>
      <c r="CE304" s="359">
        <f t="shared" si="502"/>
        <v>0</v>
      </c>
      <c r="CF304" s="359">
        <f t="shared" si="502"/>
        <v>0</v>
      </c>
      <c r="CG304" s="359">
        <f t="shared" si="502"/>
        <v>0</v>
      </c>
      <c r="CH304" s="359">
        <f t="shared" si="502"/>
        <v>0</v>
      </c>
      <c r="CI304" s="359">
        <f t="shared" si="502"/>
        <v>0</v>
      </c>
      <c r="CJ304" s="359">
        <f t="shared" si="502"/>
        <v>0</v>
      </c>
      <c r="CK304" s="359">
        <f t="shared" si="502"/>
        <v>0</v>
      </c>
      <c r="CL304" s="359">
        <f t="shared" si="502"/>
        <v>0</v>
      </c>
      <c r="CM304" s="359">
        <f t="shared" si="502"/>
        <v>0</v>
      </c>
      <c r="CN304" s="359">
        <f t="shared" si="502"/>
        <v>0</v>
      </c>
      <c r="CO304" s="359">
        <f t="shared" si="502"/>
        <v>0</v>
      </c>
      <c r="CP304" s="359">
        <f t="shared" si="502"/>
        <v>0</v>
      </c>
      <c r="CQ304" s="359">
        <f t="shared" si="502"/>
        <v>0</v>
      </c>
      <c r="CR304" s="359">
        <f t="shared" si="502"/>
        <v>0</v>
      </c>
      <c r="CS304" s="359">
        <f t="shared" si="502"/>
        <v>0</v>
      </c>
    </row>
    <row r="305" spans="1:97" s="352" customFormat="1" x14ac:dyDescent="0.25">
      <c r="A305" s="352">
        <f t="shared" ref="A305:C305" si="507">A168</f>
        <v>0</v>
      </c>
      <c r="B305" s="352" t="str">
        <f t="shared" si="507"/>
        <v>0 0</v>
      </c>
      <c r="C305" s="359">
        <f t="shared" si="507"/>
        <v>0</v>
      </c>
      <c r="D305" s="359">
        <f ca="1">IFERROR(('JA basår'!$N20+'JA basår'!$N50)*$B$276 ^(MIN(D$291-2017,$B$277-2017))*INDEX($B$282:$E$288,MATCH($A305,$A$282:$A$288,0),MATCH(D$291,$B$280:$E$280,1))^(D$291-$D$291),0)</f>
        <v>0</v>
      </c>
      <c r="E305" s="359">
        <f t="shared" ca="1" si="490"/>
        <v>0</v>
      </c>
      <c r="F305" s="359">
        <f t="shared" ca="1" si="504"/>
        <v>0</v>
      </c>
      <c r="G305" s="359">
        <f t="shared" ca="1" si="504"/>
        <v>0</v>
      </c>
      <c r="H305" s="359">
        <f t="shared" ca="1" si="504"/>
        <v>0</v>
      </c>
      <c r="I305" s="359">
        <f t="shared" ca="1" si="504"/>
        <v>0</v>
      </c>
      <c r="J305" s="359">
        <f t="shared" ca="1" si="504"/>
        <v>0</v>
      </c>
      <c r="K305" s="359">
        <f t="shared" ca="1" si="504"/>
        <v>0</v>
      </c>
      <c r="L305" s="359">
        <f t="shared" ca="1" si="504"/>
        <v>0</v>
      </c>
      <c r="M305" s="359">
        <f t="shared" ca="1" si="504"/>
        <v>0</v>
      </c>
      <c r="N305" s="359">
        <f t="shared" ca="1" si="504"/>
        <v>0</v>
      </c>
      <c r="O305" s="359">
        <f t="shared" ca="1" si="504"/>
        <v>0</v>
      </c>
      <c r="P305" s="359">
        <f t="shared" ca="1" si="504"/>
        <v>0</v>
      </c>
      <c r="Q305" s="359">
        <f t="shared" ca="1" si="504"/>
        <v>0</v>
      </c>
      <c r="R305" s="359">
        <f t="shared" ca="1" si="504"/>
        <v>0</v>
      </c>
      <c r="S305" s="359">
        <f t="shared" ca="1" si="504"/>
        <v>0</v>
      </c>
      <c r="T305" s="359">
        <f t="shared" ca="1" si="504"/>
        <v>0</v>
      </c>
      <c r="U305" s="359">
        <f t="shared" ca="1" si="504"/>
        <v>0</v>
      </c>
      <c r="V305" s="359">
        <f t="shared" ca="1" si="504"/>
        <v>0</v>
      </c>
      <c r="W305" s="359">
        <f t="shared" ca="1" si="504"/>
        <v>0</v>
      </c>
      <c r="X305" s="359">
        <f t="shared" ca="1" si="504"/>
        <v>0</v>
      </c>
      <c r="Y305" s="359">
        <f t="shared" ca="1" si="504"/>
        <v>0</v>
      </c>
      <c r="Z305" s="359">
        <f t="shared" ca="1" si="504"/>
        <v>0</v>
      </c>
      <c r="AA305" s="359">
        <f t="shared" ca="1" si="504"/>
        <v>0</v>
      </c>
      <c r="AB305" s="359">
        <f t="shared" ca="1" si="504"/>
        <v>0</v>
      </c>
      <c r="AC305" s="359">
        <f t="shared" ca="1" si="504"/>
        <v>0</v>
      </c>
      <c r="AD305" s="359">
        <f t="shared" ca="1" si="504"/>
        <v>0</v>
      </c>
      <c r="AE305" s="359">
        <f t="shared" ca="1" si="504"/>
        <v>0</v>
      </c>
      <c r="AF305" s="359">
        <f t="shared" ca="1" si="504"/>
        <v>0</v>
      </c>
      <c r="AG305" s="359">
        <f t="shared" ca="1" si="504"/>
        <v>0</v>
      </c>
      <c r="AH305" s="359">
        <f t="shared" ca="1" si="504"/>
        <v>0</v>
      </c>
      <c r="AI305" s="359">
        <f t="shared" ca="1" si="504"/>
        <v>0</v>
      </c>
      <c r="AJ305" s="359">
        <f t="shared" ca="1" si="504"/>
        <v>0</v>
      </c>
      <c r="AK305" s="359">
        <f t="shared" ca="1" si="504"/>
        <v>0</v>
      </c>
      <c r="AL305" s="359">
        <f t="shared" ca="1" si="504"/>
        <v>0</v>
      </c>
      <c r="AM305" s="359">
        <f t="shared" ca="1" si="504"/>
        <v>0</v>
      </c>
      <c r="AN305" s="359">
        <f t="shared" ca="1" si="504"/>
        <v>0</v>
      </c>
      <c r="AO305" s="359">
        <f t="shared" ca="1" si="504"/>
        <v>0</v>
      </c>
      <c r="AP305" s="359">
        <f t="shared" ca="1" si="504"/>
        <v>0</v>
      </c>
      <c r="AQ305" s="359">
        <f t="shared" ca="1" si="504"/>
        <v>0</v>
      </c>
      <c r="AR305" s="359">
        <f t="shared" ca="1" si="504"/>
        <v>0</v>
      </c>
      <c r="AS305" s="359">
        <f t="shared" ca="1" si="504"/>
        <v>0</v>
      </c>
      <c r="AT305" s="359">
        <f t="shared" ca="1" si="504"/>
        <v>0</v>
      </c>
      <c r="AU305" s="359">
        <f t="shared" ca="1" si="504"/>
        <v>0</v>
      </c>
      <c r="AV305" s="359">
        <f t="shared" ca="1" si="504"/>
        <v>0</v>
      </c>
      <c r="AW305" s="359">
        <f t="shared" ca="1" si="504"/>
        <v>0</v>
      </c>
      <c r="AX305" s="359">
        <f t="shared" ca="1" si="504"/>
        <v>0</v>
      </c>
      <c r="AY305" s="359">
        <f t="shared" ca="1" si="504"/>
        <v>0</v>
      </c>
      <c r="AZ305" s="359">
        <f t="shared" ca="1" si="504"/>
        <v>0</v>
      </c>
      <c r="BA305" s="359">
        <f t="shared" ca="1" si="504"/>
        <v>0</v>
      </c>
      <c r="BB305" s="359">
        <f t="shared" ca="1" si="504"/>
        <v>0</v>
      </c>
      <c r="BC305" s="359">
        <f t="shared" ca="1" si="504"/>
        <v>0</v>
      </c>
      <c r="BD305" s="359">
        <f t="shared" ca="1" si="504"/>
        <v>0</v>
      </c>
      <c r="BE305" s="359">
        <f t="shared" ca="1" si="504"/>
        <v>0</v>
      </c>
      <c r="BF305" s="359">
        <f t="shared" ca="1" si="504"/>
        <v>0</v>
      </c>
      <c r="BG305" s="359">
        <f t="shared" ca="1" si="504"/>
        <v>0</v>
      </c>
      <c r="BH305" s="359">
        <f t="shared" ca="1" si="504"/>
        <v>0</v>
      </c>
      <c r="BI305" s="359">
        <f t="shared" ca="1" si="504"/>
        <v>0</v>
      </c>
      <c r="BJ305" s="359">
        <f t="shared" ca="1" si="504"/>
        <v>0</v>
      </c>
      <c r="BK305" s="359">
        <f t="shared" ca="1" si="504"/>
        <v>0</v>
      </c>
      <c r="BL305" s="359">
        <f t="shared" ca="1" si="504"/>
        <v>0</v>
      </c>
      <c r="BM305" s="359">
        <f t="shared" ca="1" si="504"/>
        <v>0</v>
      </c>
      <c r="BN305" s="359">
        <f t="shared" ca="1" si="504"/>
        <v>0</v>
      </c>
      <c r="BO305" s="359">
        <f t="shared" ca="1" si="504"/>
        <v>0</v>
      </c>
      <c r="BP305" s="359">
        <f t="shared" ca="1" si="504"/>
        <v>0</v>
      </c>
      <c r="BQ305" s="359">
        <f t="shared" ref="BQ305:CS308" ca="1" si="508">IF(BQ$290="beräknas ej",0,BP305*IF(BQ$291&gt;$B$277,1,$B$276)*IFERROR(INDEX($B$282:$E$288,MATCH($A305,$A$282:$A$288,0),MATCH(BQ$291,$B$280:$E$280,1)),0))</f>
        <v>0</v>
      </c>
      <c r="BR305" s="359">
        <f t="shared" ca="1" si="508"/>
        <v>0</v>
      </c>
      <c r="BS305" s="359">
        <f t="shared" ca="1" si="508"/>
        <v>0</v>
      </c>
      <c r="BT305" s="359">
        <f t="shared" ca="1" si="508"/>
        <v>0</v>
      </c>
      <c r="BU305" s="359">
        <f t="shared" si="508"/>
        <v>0</v>
      </c>
      <c r="BV305" s="359">
        <f t="shared" si="508"/>
        <v>0</v>
      </c>
      <c r="BW305" s="359">
        <f t="shared" si="508"/>
        <v>0</v>
      </c>
      <c r="BX305" s="359">
        <f t="shared" si="508"/>
        <v>0</v>
      </c>
      <c r="BY305" s="359">
        <f t="shared" si="508"/>
        <v>0</v>
      </c>
      <c r="BZ305" s="359">
        <f t="shared" si="508"/>
        <v>0</v>
      </c>
      <c r="CA305" s="359">
        <f t="shared" si="508"/>
        <v>0</v>
      </c>
      <c r="CB305" s="359">
        <f t="shared" si="508"/>
        <v>0</v>
      </c>
      <c r="CC305" s="359">
        <f t="shared" si="508"/>
        <v>0</v>
      </c>
      <c r="CD305" s="359">
        <f t="shared" si="508"/>
        <v>0</v>
      </c>
      <c r="CE305" s="359">
        <f t="shared" si="508"/>
        <v>0</v>
      </c>
      <c r="CF305" s="359">
        <f t="shared" si="508"/>
        <v>0</v>
      </c>
      <c r="CG305" s="359">
        <f t="shared" si="508"/>
        <v>0</v>
      </c>
      <c r="CH305" s="359">
        <f t="shared" si="508"/>
        <v>0</v>
      </c>
      <c r="CI305" s="359">
        <f t="shared" si="508"/>
        <v>0</v>
      </c>
      <c r="CJ305" s="359">
        <f t="shared" si="508"/>
        <v>0</v>
      </c>
      <c r="CK305" s="359">
        <f t="shared" si="508"/>
        <v>0</v>
      </c>
      <c r="CL305" s="359">
        <f t="shared" si="508"/>
        <v>0</v>
      </c>
      <c r="CM305" s="359">
        <f t="shared" si="508"/>
        <v>0</v>
      </c>
      <c r="CN305" s="359">
        <f t="shared" si="508"/>
        <v>0</v>
      </c>
      <c r="CO305" s="359">
        <f t="shared" si="508"/>
        <v>0</v>
      </c>
      <c r="CP305" s="359">
        <f t="shared" si="508"/>
        <v>0</v>
      </c>
      <c r="CQ305" s="359">
        <f t="shared" si="508"/>
        <v>0</v>
      </c>
      <c r="CR305" s="359">
        <f t="shared" si="508"/>
        <v>0</v>
      </c>
      <c r="CS305" s="359">
        <f t="shared" si="508"/>
        <v>0</v>
      </c>
    </row>
    <row r="306" spans="1:97" s="352" customFormat="1" x14ac:dyDescent="0.25">
      <c r="A306" s="352">
        <f t="shared" ref="A306:C306" si="509">A169</f>
        <v>0</v>
      </c>
      <c r="B306" s="352" t="str">
        <f t="shared" si="509"/>
        <v>0 0</v>
      </c>
      <c r="C306" s="359">
        <f t="shared" si="509"/>
        <v>0</v>
      </c>
      <c r="D306" s="359">
        <f ca="1">IFERROR(('JA basår'!$N21+'JA basår'!$N51)*$B$276 ^(MIN(D$291-2017,$B$277-2017))*INDEX($B$282:$E$288,MATCH($A306,$A$282:$A$288,0),MATCH(D$291,$B$280:$E$280,1))^(D$291-$D$291),0)</f>
        <v>0</v>
      </c>
      <c r="E306" s="359">
        <f t="shared" ca="1" si="490"/>
        <v>0</v>
      </c>
      <c r="F306" s="359">
        <f t="shared" ref="F306:BQ309" ca="1" si="510">IF(F$290="beräknas ej",0,E306*IF(F$291&gt;$B$277,1,$B$276)*IFERROR(INDEX($B$282:$E$288,MATCH($A306,$A$282:$A$288,0),MATCH(F$291,$B$280:$E$280,1)),0))</f>
        <v>0</v>
      </c>
      <c r="G306" s="359">
        <f t="shared" ca="1" si="510"/>
        <v>0</v>
      </c>
      <c r="H306" s="359">
        <f t="shared" ca="1" si="510"/>
        <v>0</v>
      </c>
      <c r="I306" s="359">
        <f t="shared" ca="1" si="510"/>
        <v>0</v>
      </c>
      <c r="J306" s="359">
        <f t="shared" ca="1" si="510"/>
        <v>0</v>
      </c>
      <c r="K306" s="359">
        <f t="shared" ca="1" si="510"/>
        <v>0</v>
      </c>
      <c r="L306" s="359">
        <f t="shared" ca="1" si="510"/>
        <v>0</v>
      </c>
      <c r="M306" s="359">
        <f t="shared" ca="1" si="510"/>
        <v>0</v>
      </c>
      <c r="N306" s="359">
        <f t="shared" ca="1" si="510"/>
        <v>0</v>
      </c>
      <c r="O306" s="359">
        <f t="shared" ca="1" si="510"/>
        <v>0</v>
      </c>
      <c r="P306" s="359">
        <f t="shared" ca="1" si="510"/>
        <v>0</v>
      </c>
      <c r="Q306" s="359">
        <f t="shared" ca="1" si="510"/>
        <v>0</v>
      </c>
      <c r="R306" s="359">
        <f t="shared" ca="1" si="510"/>
        <v>0</v>
      </c>
      <c r="S306" s="359">
        <f t="shared" ca="1" si="510"/>
        <v>0</v>
      </c>
      <c r="T306" s="359">
        <f t="shared" ca="1" si="510"/>
        <v>0</v>
      </c>
      <c r="U306" s="359">
        <f t="shared" ca="1" si="510"/>
        <v>0</v>
      </c>
      <c r="V306" s="359">
        <f t="shared" ca="1" si="510"/>
        <v>0</v>
      </c>
      <c r="W306" s="359">
        <f t="shared" ca="1" si="510"/>
        <v>0</v>
      </c>
      <c r="X306" s="359">
        <f t="shared" ca="1" si="510"/>
        <v>0</v>
      </c>
      <c r="Y306" s="359">
        <f t="shared" ca="1" si="510"/>
        <v>0</v>
      </c>
      <c r="Z306" s="359">
        <f t="shared" ca="1" si="510"/>
        <v>0</v>
      </c>
      <c r="AA306" s="359">
        <f t="shared" ca="1" si="510"/>
        <v>0</v>
      </c>
      <c r="AB306" s="359">
        <f t="shared" ca="1" si="510"/>
        <v>0</v>
      </c>
      <c r="AC306" s="359">
        <f t="shared" ca="1" si="510"/>
        <v>0</v>
      </c>
      <c r="AD306" s="359">
        <f t="shared" ca="1" si="510"/>
        <v>0</v>
      </c>
      <c r="AE306" s="359">
        <f t="shared" ca="1" si="510"/>
        <v>0</v>
      </c>
      <c r="AF306" s="359">
        <f t="shared" ca="1" si="510"/>
        <v>0</v>
      </c>
      <c r="AG306" s="359">
        <f t="shared" ca="1" si="510"/>
        <v>0</v>
      </c>
      <c r="AH306" s="359">
        <f t="shared" ca="1" si="510"/>
        <v>0</v>
      </c>
      <c r="AI306" s="359">
        <f t="shared" ca="1" si="510"/>
        <v>0</v>
      </c>
      <c r="AJ306" s="359">
        <f t="shared" ca="1" si="510"/>
        <v>0</v>
      </c>
      <c r="AK306" s="359">
        <f t="shared" ca="1" si="510"/>
        <v>0</v>
      </c>
      <c r="AL306" s="359">
        <f t="shared" ca="1" si="510"/>
        <v>0</v>
      </c>
      <c r="AM306" s="359">
        <f t="shared" ca="1" si="510"/>
        <v>0</v>
      </c>
      <c r="AN306" s="359">
        <f t="shared" ca="1" si="510"/>
        <v>0</v>
      </c>
      <c r="AO306" s="359">
        <f t="shared" ca="1" si="510"/>
        <v>0</v>
      </c>
      <c r="AP306" s="359">
        <f t="shared" ca="1" si="510"/>
        <v>0</v>
      </c>
      <c r="AQ306" s="359">
        <f t="shared" ca="1" si="510"/>
        <v>0</v>
      </c>
      <c r="AR306" s="359">
        <f t="shared" ca="1" si="510"/>
        <v>0</v>
      </c>
      <c r="AS306" s="359">
        <f t="shared" ca="1" si="510"/>
        <v>0</v>
      </c>
      <c r="AT306" s="359">
        <f t="shared" ca="1" si="510"/>
        <v>0</v>
      </c>
      <c r="AU306" s="359">
        <f t="shared" ca="1" si="510"/>
        <v>0</v>
      </c>
      <c r="AV306" s="359">
        <f t="shared" ca="1" si="510"/>
        <v>0</v>
      </c>
      <c r="AW306" s="359">
        <f t="shared" ca="1" si="510"/>
        <v>0</v>
      </c>
      <c r="AX306" s="359">
        <f t="shared" ca="1" si="510"/>
        <v>0</v>
      </c>
      <c r="AY306" s="359">
        <f t="shared" ca="1" si="510"/>
        <v>0</v>
      </c>
      <c r="AZ306" s="359">
        <f t="shared" ca="1" si="510"/>
        <v>0</v>
      </c>
      <c r="BA306" s="359">
        <f t="shared" ca="1" si="510"/>
        <v>0</v>
      </c>
      <c r="BB306" s="359">
        <f t="shared" ca="1" si="510"/>
        <v>0</v>
      </c>
      <c r="BC306" s="359">
        <f t="shared" ca="1" si="510"/>
        <v>0</v>
      </c>
      <c r="BD306" s="359">
        <f t="shared" ca="1" si="510"/>
        <v>0</v>
      </c>
      <c r="BE306" s="359">
        <f t="shared" ca="1" si="510"/>
        <v>0</v>
      </c>
      <c r="BF306" s="359">
        <f t="shared" ca="1" si="510"/>
        <v>0</v>
      </c>
      <c r="BG306" s="359">
        <f t="shared" ca="1" si="510"/>
        <v>0</v>
      </c>
      <c r="BH306" s="359">
        <f t="shared" ca="1" si="510"/>
        <v>0</v>
      </c>
      <c r="BI306" s="359">
        <f t="shared" ca="1" si="510"/>
        <v>0</v>
      </c>
      <c r="BJ306" s="359">
        <f t="shared" ca="1" si="510"/>
        <v>0</v>
      </c>
      <c r="BK306" s="359">
        <f t="shared" ca="1" si="510"/>
        <v>0</v>
      </c>
      <c r="BL306" s="359">
        <f t="shared" ca="1" si="510"/>
        <v>0</v>
      </c>
      <c r="BM306" s="359">
        <f t="shared" ca="1" si="510"/>
        <v>0</v>
      </c>
      <c r="BN306" s="359">
        <f t="shared" ca="1" si="510"/>
        <v>0</v>
      </c>
      <c r="BO306" s="359">
        <f t="shared" ca="1" si="510"/>
        <v>0</v>
      </c>
      <c r="BP306" s="359">
        <f t="shared" ca="1" si="510"/>
        <v>0</v>
      </c>
      <c r="BQ306" s="359">
        <f t="shared" ca="1" si="510"/>
        <v>0</v>
      </c>
      <c r="BR306" s="359">
        <f t="shared" ca="1" si="508"/>
        <v>0</v>
      </c>
      <c r="BS306" s="359">
        <f t="shared" ca="1" si="508"/>
        <v>0</v>
      </c>
      <c r="BT306" s="359">
        <f t="shared" ca="1" si="508"/>
        <v>0</v>
      </c>
      <c r="BU306" s="359">
        <f t="shared" si="508"/>
        <v>0</v>
      </c>
      <c r="BV306" s="359">
        <f t="shared" si="508"/>
        <v>0</v>
      </c>
      <c r="BW306" s="359">
        <f t="shared" si="508"/>
        <v>0</v>
      </c>
      <c r="BX306" s="359">
        <f t="shared" si="508"/>
        <v>0</v>
      </c>
      <c r="BY306" s="359">
        <f t="shared" si="508"/>
        <v>0</v>
      </c>
      <c r="BZ306" s="359">
        <f t="shared" si="508"/>
        <v>0</v>
      </c>
      <c r="CA306" s="359">
        <f t="shared" si="508"/>
        <v>0</v>
      </c>
      <c r="CB306" s="359">
        <f t="shared" si="508"/>
        <v>0</v>
      </c>
      <c r="CC306" s="359">
        <f t="shared" si="508"/>
        <v>0</v>
      </c>
      <c r="CD306" s="359">
        <f t="shared" si="508"/>
        <v>0</v>
      </c>
      <c r="CE306" s="359">
        <f t="shared" si="508"/>
        <v>0</v>
      </c>
      <c r="CF306" s="359">
        <f t="shared" si="508"/>
        <v>0</v>
      </c>
      <c r="CG306" s="359">
        <f t="shared" si="508"/>
        <v>0</v>
      </c>
      <c r="CH306" s="359">
        <f t="shared" si="508"/>
        <v>0</v>
      </c>
      <c r="CI306" s="359">
        <f t="shared" si="508"/>
        <v>0</v>
      </c>
      <c r="CJ306" s="359">
        <f t="shared" si="508"/>
        <v>0</v>
      </c>
      <c r="CK306" s="359">
        <f t="shared" si="508"/>
        <v>0</v>
      </c>
      <c r="CL306" s="359">
        <f t="shared" si="508"/>
        <v>0</v>
      </c>
      <c r="CM306" s="359">
        <f t="shared" si="508"/>
        <v>0</v>
      </c>
      <c r="CN306" s="359">
        <f t="shared" si="508"/>
        <v>0</v>
      </c>
      <c r="CO306" s="359">
        <f t="shared" si="508"/>
        <v>0</v>
      </c>
      <c r="CP306" s="359">
        <f t="shared" si="508"/>
        <v>0</v>
      </c>
      <c r="CQ306" s="359">
        <f t="shared" si="508"/>
        <v>0</v>
      </c>
      <c r="CR306" s="359">
        <f t="shared" si="508"/>
        <v>0</v>
      </c>
      <c r="CS306" s="359">
        <f t="shared" si="508"/>
        <v>0</v>
      </c>
    </row>
    <row r="307" spans="1:97" s="352" customFormat="1" x14ac:dyDescent="0.25">
      <c r="A307" s="352">
        <f t="shared" ref="A307:C307" si="511">A170</f>
        <v>0</v>
      </c>
      <c r="B307" s="352" t="str">
        <f t="shared" si="511"/>
        <v>0 0</v>
      </c>
      <c r="C307" s="359">
        <f t="shared" si="511"/>
        <v>0</v>
      </c>
      <c r="D307" s="359">
        <f ca="1">IFERROR(('JA basår'!$N22+'JA basår'!$N52)*$B$276 ^(MIN(D$291-2017,$B$277-2017))*INDEX($B$282:$E$288,MATCH($A307,$A$282:$A$288,0),MATCH(D$291,$B$280:$E$280,1))^(D$291-$D$291),0)</f>
        <v>0</v>
      </c>
      <c r="E307" s="359">
        <f t="shared" ca="1" si="490"/>
        <v>0</v>
      </c>
      <c r="F307" s="359">
        <f t="shared" ca="1" si="510"/>
        <v>0</v>
      </c>
      <c r="G307" s="359">
        <f t="shared" ca="1" si="510"/>
        <v>0</v>
      </c>
      <c r="H307" s="359">
        <f t="shared" ca="1" si="510"/>
        <v>0</v>
      </c>
      <c r="I307" s="359">
        <f t="shared" ca="1" si="510"/>
        <v>0</v>
      </c>
      <c r="J307" s="359">
        <f t="shared" ca="1" si="510"/>
        <v>0</v>
      </c>
      <c r="K307" s="359">
        <f t="shared" ca="1" si="510"/>
        <v>0</v>
      </c>
      <c r="L307" s="359">
        <f t="shared" ca="1" si="510"/>
        <v>0</v>
      </c>
      <c r="M307" s="359">
        <f t="shared" ca="1" si="510"/>
        <v>0</v>
      </c>
      <c r="N307" s="359">
        <f t="shared" ca="1" si="510"/>
        <v>0</v>
      </c>
      <c r="O307" s="359">
        <f t="shared" ca="1" si="510"/>
        <v>0</v>
      </c>
      <c r="P307" s="359">
        <f t="shared" ca="1" si="510"/>
        <v>0</v>
      </c>
      <c r="Q307" s="359">
        <f t="shared" ca="1" si="510"/>
        <v>0</v>
      </c>
      <c r="R307" s="359">
        <f t="shared" ca="1" si="510"/>
        <v>0</v>
      </c>
      <c r="S307" s="359">
        <f t="shared" ca="1" si="510"/>
        <v>0</v>
      </c>
      <c r="T307" s="359">
        <f t="shared" ca="1" si="510"/>
        <v>0</v>
      </c>
      <c r="U307" s="359">
        <f t="shared" ca="1" si="510"/>
        <v>0</v>
      </c>
      <c r="V307" s="359">
        <f t="shared" ca="1" si="510"/>
        <v>0</v>
      </c>
      <c r="W307" s="359">
        <f t="shared" ca="1" si="510"/>
        <v>0</v>
      </c>
      <c r="X307" s="359">
        <f t="shared" ca="1" si="510"/>
        <v>0</v>
      </c>
      <c r="Y307" s="359">
        <f t="shared" ca="1" si="510"/>
        <v>0</v>
      </c>
      <c r="Z307" s="359">
        <f t="shared" ca="1" si="510"/>
        <v>0</v>
      </c>
      <c r="AA307" s="359">
        <f t="shared" ca="1" si="510"/>
        <v>0</v>
      </c>
      <c r="AB307" s="359">
        <f t="shared" ca="1" si="510"/>
        <v>0</v>
      </c>
      <c r="AC307" s="359">
        <f t="shared" ca="1" si="510"/>
        <v>0</v>
      </c>
      <c r="AD307" s="359">
        <f t="shared" ca="1" si="510"/>
        <v>0</v>
      </c>
      <c r="AE307" s="359">
        <f t="shared" ca="1" si="510"/>
        <v>0</v>
      </c>
      <c r="AF307" s="359">
        <f t="shared" ca="1" si="510"/>
        <v>0</v>
      </c>
      <c r="AG307" s="359">
        <f t="shared" ca="1" si="510"/>
        <v>0</v>
      </c>
      <c r="AH307" s="359">
        <f t="shared" ca="1" si="510"/>
        <v>0</v>
      </c>
      <c r="AI307" s="359">
        <f t="shared" ca="1" si="510"/>
        <v>0</v>
      </c>
      <c r="AJ307" s="359">
        <f t="shared" ca="1" si="510"/>
        <v>0</v>
      </c>
      <c r="AK307" s="359">
        <f t="shared" ca="1" si="510"/>
        <v>0</v>
      </c>
      <c r="AL307" s="359">
        <f t="shared" ca="1" si="510"/>
        <v>0</v>
      </c>
      <c r="AM307" s="359">
        <f t="shared" ca="1" si="510"/>
        <v>0</v>
      </c>
      <c r="AN307" s="359">
        <f t="shared" ca="1" si="510"/>
        <v>0</v>
      </c>
      <c r="AO307" s="359">
        <f t="shared" ca="1" si="510"/>
        <v>0</v>
      </c>
      <c r="AP307" s="359">
        <f t="shared" ca="1" si="510"/>
        <v>0</v>
      </c>
      <c r="AQ307" s="359">
        <f t="shared" ca="1" si="510"/>
        <v>0</v>
      </c>
      <c r="AR307" s="359">
        <f t="shared" ca="1" si="510"/>
        <v>0</v>
      </c>
      <c r="AS307" s="359">
        <f t="shared" ca="1" si="510"/>
        <v>0</v>
      </c>
      <c r="AT307" s="359">
        <f t="shared" ca="1" si="510"/>
        <v>0</v>
      </c>
      <c r="AU307" s="359">
        <f t="shared" ca="1" si="510"/>
        <v>0</v>
      </c>
      <c r="AV307" s="359">
        <f t="shared" ca="1" si="510"/>
        <v>0</v>
      </c>
      <c r="AW307" s="359">
        <f t="shared" ca="1" si="510"/>
        <v>0</v>
      </c>
      <c r="AX307" s="359">
        <f t="shared" ca="1" si="510"/>
        <v>0</v>
      </c>
      <c r="AY307" s="359">
        <f t="shared" ca="1" si="510"/>
        <v>0</v>
      </c>
      <c r="AZ307" s="359">
        <f t="shared" ca="1" si="510"/>
        <v>0</v>
      </c>
      <c r="BA307" s="359">
        <f t="shared" ca="1" si="510"/>
        <v>0</v>
      </c>
      <c r="BB307" s="359">
        <f t="shared" ca="1" si="510"/>
        <v>0</v>
      </c>
      <c r="BC307" s="359">
        <f t="shared" ca="1" si="510"/>
        <v>0</v>
      </c>
      <c r="BD307" s="359">
        <f t="shared" ca="1" si="510"/>
        <v>0</v>
      </c>
      <c r="BE307" s="359">
        <f t="shared" ca="1" si="510"/>
        <v>0</v>
      </c>
      <c r="BF307" s="359">
        <f t="shared" ca="1" si="510"/>
        <v>0</v>
      </c>
      <c r="BG307" s="359">
        <f t="shared" ca="1" si="510"/>
        <v>0</v>
      </c>
      <c r="BH307" s="359">
        <f t="shared" ca="1" si="510"/>
        <v>0</v>
      </c>
      <c r="BI307" s="359">
        <f t="shared" ca="1" si="510"/>
        <v>0</v>
      </c>
      <c r="BJ307" s="359">
        <f t="shared" ca="1" si="510"/>
        <v>0</v>
      </c>
      <c r="BK307" s="359">
        <f t="shared" ca="1" si="510"/>
        <v>0</v>
      </c>
      <c r="BL307" s="359">
        <f t="shared" ca="1" si="510"/>
        <v>0</v>
      </c>
      <c r="BM307" s="359">
        <f t="shared" ca="1" si="510"/>
        <v>0</v>
      </c>
      <c r="BN307" s="359">
        <f t="shared" ca="1" si="510"/>
        <v>0</v>
      </c>
      <c r="BO307" s="359">
        <f t="shared" ca="1" si="510"/>
        <v>0</v>
      </c>
      <c r="BP307" s="359">
        <f t="shared" ca="1" si="510"/>
        <v>0</v>
      </c>
      <c r="BQ307" s="359">
        <f t="shared" ca="1" si="510"/>
        <v>0</v>
      </c>
      <c r="BR307" s="359">
        <f t="shared" ca="1" si="508"/>
        <v>0</v>
      </c>
      <c r="BS307" s="359">
        <f t="shared" ca="1" si="508"/>
        <v>0</v>
      </c>
      <c r="BT307" s="359">
        <f t="shared" ca="1" si="508"/>
        <v>0</v>
      </c>
      <c r="BU307" s="359">
        <f t="shared" si="508"/>
        <v>0</v>
      </c>
      <c r="BV307" s="359">
        <f t="shared" si="508"/>
        <v>0</v>
      </c>
      <c r="BW307" s="359">
        <f t="shared" si="508"/>
        <v>0</v>
      </c>
      <c r="BX307" s="359">
        <f t="shared" si="508"/>
        <v>0</v>
      </c>
      <c r="BY307" s="359">
        <f t="shared" si="508"/>
        <v>0</v>
      </c>
      <c r="BZ307" s="359">
        <f t="shared" si="508"/>
        <v>0</v>
      </c>
      <c r="CA307" s="359">
        <f t="shared" si="508"/>
        <v>0</v>
      </c>
      <c r="CB307" s="359">
        <f t="shared" si="508"/>
        <v>0</v>
      </c>
      <c r="CC307" s="359">
        <f t="shared" si="508"/>
        <v>0</v>
      </c>
      <c r="CD307" s="359">
        <f t="shared" si="508"/>
        <v>0</v>
      </c>
      <c r="CE307" s="359">
        <f t="shared" si="508"/>
        <v>0</v>
      </c>
      <c r="CF307" s="359">
        <f t="shared" si="508"/>
        <v>0</v>
      </c>
      <c r="CG307" s="359">
        <f t="shared" si="508"/>
        <v>0</v>
      </c>
      <c r="CH307" s="359">
        <f t="shared" si="508"/>
        <v>0</v>
      </c>
      <c r="CI307" s="359">
        <f t="shared" si="508"/>
        <v>0</v>
      </c>
      <c r="CJ307" s="359">
        <f t="shared" si="508"/>
        <v>0</v>
      </c>
      <c r="CK307" s="359">
        <f t="shared" si="508"/>
        <v>0</v>
      </c>
      <c r="CL307" s="359">
        <f t="shared" si="508"/>
        <v>0</v>
      </c>
      <c r="CM307" s="359">
        <f t="shared" si="508"/>
        <v>0</v>
      </c>
      <c r="CN307" s="359">
        <f t="shared" si="508"/>
        <v>0</v>
      </c>
      <c r="CO307" s="359">
        <f t="shared" si="508"/>
        <v>0</v>
      </c>
      <c r="CP307" s="359">
        <f t="shared" si="508"/>
        <v>0</v>
      </c>
      <c r="CQ307" s="359">
        <f t="shared" si="508"/>
        <v>0</v>
      </c>
      <c r="CR307" s="359">
        <f t="shared" si="508"/>
        <v>0</v>
      </c>
      <c r="CS307" s="359">
        <f t="shared" si="508"/>
        <v>0</v>
      </c>
    </row>
    <row r="308" spans="1:97" s="352" customFormat="1" x14ac:dyDescent="0.25">
      <c r="A308" s="352">
        <f t="shared" ref="A308:C308" si="512">A171</f>
        <v>0</v>
      </c>
      <c r="B308" s="352" t="str">
        <f t="shared" si="512"/>
        <v>0 0</v>
      </c>
      <c r="C308" s="359">
        <f t="shared" si="512"/>
        <v>0</v>
      </c>
      <c r="D308" s="359">
        <f ca="1">IFERROR(('JA basår'!$N23+'JA basår'!$N53)*$B$276 ^(MIN(D$291-2017,$B$277-2017))*INDEX($B$282:$E$288,MATCH($A308,$A$282:$A$288,0),MATCH(D$291,$B$280:$E$280,1))^(D$291-$D$291),0)</f>
        <v>0</v>
      </c>
      <c r="E308" s="359">
        <f t="shared" ca="1" si="490"/>
        <v>0</v>
      </c>
      <c r="F308" s="359">
        <f t="shared" ca="1" si="510"/>
        <v>0</v>
      </c>
      <c r="G308" s="359">
        <f t="shared" ca="1" si="510"/>
        <v>0</v>
      </c>
      <c r="H308" s="359">
        <f t="shared" ca="1" si="510"/>
        <v>0</v>
      </c>
      <c r="I308" s="359">
        <f t="shared" ca="1" si="510"/>
        <v>0</v>
      </c>
      <c r="J308" s="359">
        <f t="shared" ca="1" si="510"/>
        <v>0</v>
      </c>
      <c r="K308" s="359">
        <f t="shared" ca="1" si="510"/>
        <v>0</v>
      </c>
      <c r="L308" s="359">
        <f t="shared" ca="1" si="510"/>
        <v>0</v>
      </c>
      <c r="M308" s="359">
        <f t="shared" ca="1" si="510"/>
        <v>0</v>
      </c>
      <c r="N308" s="359">
        <f t="shared" ca="1" si="510"/>
        <v>0</v>
      </c>
      <c r="O308" s="359">
        <f t="shared" ca="1" si="510"/>
        <v>0</v>
      </c>
      <c r="P308" s="359">
        <f t="shared" ca="1" si="510"/>
        <v>0</v>
      </c>
      <c r="Q308" s="359">
        <f t="shared" ca="1" si="510"/>
        <v>0</v>
      </c>
      <c r="R308" s="359">
        <f t="shared" ca="1" si="510"/>
        <v>0</v>
      </c>
      <c r="S308" s="359">
        <f t="shared" ca="1" si="510"/>
        <v>0</v>
      </c>
      <c r="T308" s="359">
        <f t="shared" ca="1" si="510"/>
        <v>0</v>
      </c>
      <c r="U308" s="359">
        <f t="shared" ca="1" si="510"/>
        <v>0</v>
      </c>
      <c r="V308" s="359">
        <f t="shared" ca="1" si="510"/>
        <v>0</v>
      </c>
      <c r="W308" s="359">
        <f t="shared" ca="1" si="510"/>
        <v>0</v>
      </c>
      <c r="X308" s="359">
        <f t="shared" ca="1" si="510"/>
        <v>0</v>
      </c>
      <c r="Y308" s="359">
        <f t="shared" ca="1" si="510"/>
        <v>0</v>
      </c>
      <c r="Z308" s="359">
        <f t="shared" ca="1" si="510"/>
        <v>0</v>
      </c>
      <c r="AA308" s="359">
        <f t="shared" ca="1" si="510"/>
        <v>0</v>
      </c>
      <c r="AB308" s="359">
        <f t="shared" ca="1" si="510"/>
        <v>0</v>
      </c>
      <c r="AC308" s="359">
        <f t="shared" ca="1" si="510"/>
        <v>0</v>
      </c>
      <c r="AD308" s="359">
        <f t="shared" ca="1" si="510"/>
        <v>0</v>
      </c>
      <c r="AE308" s="359">
        <f t="shared" ca="1" si="510"/>
        <v>0</v>
      </c>
      <c r="AF308" s="359">
        <f t="shared" ca="1" si="510"/>
        <v>0</v>
      </c>
      <c r="AG308" s="359">
        <f t="shared" ca="1" si="510"/>
        <v>0</v>
      </c>
      <c r="AH308" s="359">
        <f t="shared" ca="1" si="510"/>
        <v>0</v>
      </c>
      <c r="AI308" s="359">
        <f t="shared" ca="1" si="510"/>
        <v>0</v>
      </c>
      <c r="AJ308" s="359">
        <f t="shared" ca="1" si="510"/>
        <v>0</v>
      </c>
      <c r="AK308" s="359">
        <f t="shared" ca="1" si="510"/>
        <v>0</v>
      </c>
      <c r="AL308" s="359">
        <f t="shared" ca="1" si="510"/>
        <v>0</v>
      </c>
      <c r="AM308" s="359">
        <f t="shared" ca="1" si="510"/>
        <v>0</v>
      </c>
      <c r="AN308" s="359">
        <f t="shared" ca="1" si="510"/>
        <v>0</v>
      </c>
      <c r="AO308" s="359">
        <f t="shared" ca="1" si="510"/>
        <v>0</v>
      </c>
      <c r="AP308" s="359">
        <f t="shared" ca="1" si="510"/>
        <v>0</v>
      </c>
      <c r="AQ308" s="359">
        <f t="shared" ca="1" si="510"/>
        <v>0</v>
      </c>
      <c r="AR308" s="359">
        <f t="shared" ca="1" si="510"/>
        <v>0</v>
      </c>
      <c r="AS308" s="359">
        <f t="shared" ca="1" si="510"/>
        <v>0</v>
      </c>
      <c r="AT308" s="359">
        <f t="shared" ca="1" si="510"/>
        <v>0</v>
      </c>
      <c r="AU308" s="359">
        <f t="shared" ca="1" si="510"/>
        <v>0</v>
      </c>
      <c r="AV308" s="359">
        <f t="shared" ca="1" si="510"/>
        <v>0</v>
      </c>
      <c r="AW308" s="359">
        <f t="shared" ca="1" si="510"/>
        <v>0</v>
      </c>
      <c r="AX308" s="359">
        <f t="shared" ca="1" si="510"/>
        <v>0</v>
      </c>
      <c r="AY308" s="359">
        <f t="shared" ca="1" si="510"/>
        <v>0</v>
      </c>
      <c r="AZ308" s="359">
        <f t="shared" ca="1" si="510"/>
        <v>0</v>
      </c>
      <c r="BA308" s="359">
        <f t="shared" ca="1" si="510"/>
        <v>0</v>
      </c>
      <c r="BB308" s="359">
        <f t="shared" ca="1" si="510"/>
        <v>0</v>
      </c>
      <c r="BC308" s="359">
        <f t="shared" ca="1" si="510"/>
        <v>0</v>
      </c>
      <c r="BD308" s="359">
        <f t="shared" ca="1" si="510"/>
        <v>0</v>
      </c>
      <c r="BE308" s="359">
        <f t="shared" ca="1" si="510"/>
        <v>0</v>
      </c>
      <c r="BF308" s="359">
        <f t="shared" ca="1" si="510"/>
        <v>0</v>
      </c>
      <c r="BG308" s="359">
        <f t="shared" ca="1" si="510"/>
        <v>0</v>
      </c>
      <c r="BH308" s="359">
        <f t="shared" ca="1" si="510"/>
        <v>0</v>
      </c>
      <c r="BI308" s="359">
        <f t="shared" ca="1" si="510"/>
        <v>0</v>
      </c>
      <c r="BJ308" s="359">
        <f t="shared" ca="1" si="510"/>
        <v>0</v>
      </c>
      <c r="BK308" s="359">
        <f t="shared" ca="1" si="510"/>
        <v>0</v>
      </c>
      <c r="BL308" s="359">
        <f t="shared" ca="1" si="510"/>
        <v>0</v>
      </c>
      <c r="BM308" s="359">
        <f t="shared" ca="1" si="510"/>
        <v>0</v>
      </c>
      <c r="BN308" s="359">
        <f t="shared" ca="1" si="510"/>
        <v>0</v>
      </c>
      <c r="BO308" s="359">
        <f t="shared" ca="1" si="510"/>
        <v>0</v>
      </c>
      <c r="BP308" s="359">
        <f t="shared" ca="1" si="510"/>
        <v>0</v>
      </c>
      <c r="BQ308" s="359">
        <f t="shared" ca="1" si="510"/>
        <v>0</v>
      </c>
      <c r="BR308" s="359">
        <f t="shared" ca="1" si="508"/>
        <v>0</v>
      </c>
      <c r="BS308" s="359">
        <f t="shared" ca="1" si="508"/>
        <v>0</v>
      </c>
      <c r="BT308" s="359">
        <f t="shared" ca="1" si="508"/>
        <v>0</v>
      </c>
      <c r="BU308" s="359">
        <f t="shared" si="508"/>
        <v>0</v>
      </c>
      <c r="BV308" s="359">
        <f t="shared" si="508"/>
        <v>0</v>
      </c>
      <c r="BW308" s="359">
        <f t="shared" si="508"/>
        <v>0</v>
      </c>
      <c r="BX308" s="359">
        <f t="shared" si="508"/>
        <v>0</v>
      </c>
      <c r="BY308" s="359">
        <f t="shared" si="508"/>
        <v>0</v>
      </c>
      <c r="BZ308" s="359">
        <f t="shared" si="508"/>
        <v>0</v>
      </c>
      <c r="CA308" s="359">
        <f t="shared" si="508"/>
        <v>0</v>
      </c>
      <c r="CB308" s="359">
        <f t="shared" si="508"/>
        <v>0</v>
      </c>
      <c r="CC308" s="359">
        <f t="shared" si="508"/>
        <v>0</v>
      </c>
      <c r="CD308" s="359">
        <f t="shared" si="508"/>
        <v>0</v>
      </c>
      <c r="CE308" s="359">
        <f t="shared" si="508"/>
        <v>0</v>
      </c>
      <c r="CF308" s="359">
        <f t="shared" si="508"/>
        <v>0</v>
      </c>
      <c r="CG308" s="359">
        <f t="shared" si="508"/>
        <v>0</v>
      </c>
      <c r="CH308" s="359">
        <f t="shared" si="508"/>
        <v>0</v>
      </c>
      <c r="CI308" s="359">
        <f t="shared" si="508"/>
        <v>0</v>
      </c>
      <c r="CJ308" s="359">
        <f t="shared" si="508"/>
        <v>0</v>
      </c>
      <c r="CK308" s="359">
        <f t="shared" si="508"/>
        <v>0</v>
      </c>
      <c r="CL308" s="359">
        <f t="shared" si="508"/>
        <v>0</v>
      </c>
      <c r="CM308" s="359">
        <f t="shared" si="508"/>
        <v>0</v>
      </c>
      <c r="CN308" s="359">
        <f t="shared" si="508"/>
        <v>0</v>
      </c>
      <c r="CO308" s="359">
        <f t="shared" si="508"/>
        <v>0</v>
      </c>
      <c r="CP308" s="359">
        <f t="shared" si="508"/>
        <v>0</v>
      </c>
      <c r="CQ308" s="359">
        <f t="shared" si="508"/>
        <v>0</v>
      </c>
      <c r="CR308" s="359">
        <f t="shared" si="508"/>
        <v>0</v>
      </c>
      <c r="CS308" s="359">
        <f t="shared" si="508"/>
        <v>0</v>
      </c>
    </row>
    <row r="309" spans="1:97" s="352" customFormat="1" x14ac:dyDescent="0.25">
      <c r="A309" s="352">
        <f t="shared" ref="A309:C309" si="513">A172</f>
        <v>0</v>
      </c>
      <c r="B309" s="352" t="str">
        <f t="shared" si="513"/>
        <v>0 0</v>
      </c>
      <c r="C309" s="359">
        <f t="shared" si="513"/>
        <v>0</v>
      </c>
      <c r="D309" s="359">
        <f ca="1">IFERROR(('JA basår'!$N24+'JA basår'!$N54)*$B$276 ^(MIN(D$291-2017,$B$277-2017))*INDEX($B$282:$E$288,MATCH($A309,$A$282:$A$288,0),MATCH(D$291,$B$280:$E$280,1))^(D$291-$D$291),0)</f>
        <v>0</v>
      </c>
      <c r="E309" s="359">
        <f t="shared" ca="1" si="490"/>
        <v>0</v>
      </c>
      <c r="F309" s="359">
        <f t="shared" ca="1" si="510"/>
        <v>0</v>
      </c>
      <c r="G309" s="359">
        <f t="shared" ca="1" si="510"/>
        <v>0</v>
      </c>
      <c r="H309" s="359">
        <f t="shared" ca="1" si="510"/>
        <v>0</v>
      </c>
      <c r="I309" s="359">
        <f t="shared" ca="1" si="510"/>
        <v>0</v>
      </c>
      <c r="J309" s="359">
        <f t="shared" ca="1" si="510"/>
        <v>0</v>
      </c>
      <c r="K309" s="359">
        <f t="shared" ca="1" si="510"/>
        <v>0</v>
      </c>
      <c r="L309" s="359">
        <f t="shared" ca="1" si="510"/>
        <v>0</v>
      </c>
      <c r="M309" s="359">
        <f t="shared" ca="1" si="510"/>
        <v>0</v>
      </c>
      <c r="N309" s="359">
        <f t="shared" ca="1" si="510"/>
        <v>0</v>
      </c>
      <c r="O309" s="359">
        <f t="shared" ca="1" si="510"/>
        <v>0</v>
      </c>
      <c r="P309" s="359">
        <f t="shared" ca="1" si="510"/>
        <v>0</v>
      </c>
      <c r="Q309" s="359">
        <f t="shared" ca="1" si="510"/>
        <v>0</v>
      </c>
      <c r="R309" s="359">
        <f t="shared" ca="1" si="510"/>
        <v>0</v>
      </c>
      <c r="S309" s="359">
        <f t="shared" ca="1" si="510"/>
        <v>0</v>
      </c>
      <c r="T309" s="359">
        <f t="shared" ca="1" si="510"/>
        <v>0</v>
      </c>
      <c r="U309" s="359">
        <f t="shared" ca="1" si="510"/>
        <v>0</v>
      </c>
      <c r="V309" s="359">
        <f t="shared" ca="1" si="510"/>
        <v>0</v>
      </c>
      <c r="W309" s="359">
        <f t="shared" ca="1" si="510"/>
        <v>0</v>
      </c>
      <c r="X309" s="359">
        <f t="shared" ca="1" si="510"/>
        <v>0</v>
      </c>
      <c r="Y309" s="359">
        <f t="shared" ca="1" si="510"/>
        <v>0</v>
      </c>
      <c r="Z309" s="359">
        <f t="shared" ca="1" si="510"/>
        <v>0</v>
      </c>
      <c r="AA309" s="359">
        <f t="shared" ca="1" si="510"/>
        <v>0</v>
      </c>
      <c r="AB309" s="359">
        <f t="shared" ca="1" si="510"/>
        <v>0</v>
      </c>
      <c r="AC309" s="359">
        <f t="shared" ca="1" si="510"/>
        <v>0</v>
      </c>
      <c r="AD309" s="359">
        <f t="shared" ca="1" si="510"/>
        <v>0</v>
      </c>
      <c r="AE309" s="359">
        <f t="shared" ca="1" si="510"/>
        <v>0</v>
      </c>
      <c r="AF309" s="359">
        <f t="shared" ca="1" si="510"/>
        <v>0</v>
      </c>
      <c r="AG309" s="359">
        <f t="shared" ca="1" si="510"/>
        <v>0</v>
      </c>
      <c r="AH309" s="359">
        <f t="shared" ca="1" si="510"/>
        <v>0</v>
      </c>
      <c r="AI309" s="359">
        <f t="shared" ca="1" si="510"/>
        <v>0</v>
      </c>
      <c r="AJ309" s="359">
        <f t="shared" ca="1" si="510"/>
        <v>0</v>
      </c>
      <c r="AK309" s="359">
        <f t="shared" ca="1" si="510"/>
        <v>0</v>
      </c>
      <c r="AL309" s="359">
        <f t="shared" ca="1" si="510"/>
        <v>0</v>
      </c>
      <c r="AM309" s="359">
        <f t="shared" ca="1" si="510"/>
        <v>0</v>
      </c>
      <c r="AN309" s="359">
        <f t="shared" ca="1" si="510"/>
        <v>0</v>
      </c>
      <c r="AO309" s="359">
        <f t="shared" ca="1" si="510"/>
        <v>0</v>
      </c>
      <c r="AP309" s="359">
        <f t="shared" ca="1" si="510"/>
        <v>0</v>
      </c>
      <c r="AQ309" s="359">
        <f t="shared" ca="1" si="510"/>
        <v>0</v>
      </c>
      <c r="AR309" s="359">
        <f t="shared" ca="1" si="510"/>
        <v>0</v>
      </c>
      <c r="AS309" s="359">
        <f t="shared" ca="1" si="510"/>
        <v>0</v>
      </c>
      <c r="AT309" s="359">
        <f t="shared" ca="1" si="510"/>
        <v>0</v>
      </c>
      <c r="AU309" s="359">
        <f t="shared" ca="1" si="510"/>
        <v>0</v>
      </c>
      <c r="AV309" s="359">
        <f t="shared" ca="1" si="510"/>
        <v>0</v>
      </c>
      <c r="AW309" s="359">
        <f t="shared" ca="1" si="510"/>
        <v>0</v>
      </c>
      <c r="AX309" s="359">
        <f t="shared" ca="1" si="510"/>
        <v>0</v>
      </c>
      <c r="AY309" s="359">
        <f t="shared" ca="1" si="510"/>
        <v>0</v>
      </c>
      <c r="AZ309" s="359">
        <f t="shared" ca="1" si="510"/>
        <v>0</v>
      </c>
      <c r="BA309" s="359">
        <f t="shared" ca="1" si="510"/>
        <v>0</v>
      </c>
      <c r="BB309" s="359">
        <f t="shared" ca="1" si="510"/>
        <v>0</v>
      </c>
      <c r="BC309" s="359">
        <f t="shared" ca="1" si="510"/>
        <v>0</v>
      </c>
      <c r="BD309" s="359">
        <f t="shared" ca="1" si="510"/>
        <v>0</v>
      </c>
      <c r="BE309" s="359">
        <f t="shared" ca="1" si="510"/>
        <v>0</v>
      </c>
      <c r="BF309" s="359">
        <f t="shared" ca="1" si="510"/>
        <v>0</v>
      </c>
      <c r="BG309" s="359">
        <f t="shared" ca="1" si="510"/>
        <v>0</v>
      </c>
      <c r="BH309" s="359">
        <f t="shared" ca="1" si="510"/>
        <v>0</v>
      </c>
      <c r="BI309" s="359">
        <f t="shared" ca="1" si="510"/>
        <v>0</v>
      </c>
      <c r="BJ309" s="359">
        <f t="shared" ca="1" si="510"/>
        <v>0</v>
      </c>
      <c r="BK309" s="359">
        <f t="shared" ca="1" si="510"/>
        <v>0</v>
      </c>
      <c r="BL309" s="359">
        <f t="shared" ca="1" si="510"/>
        <v>0</v>
      </c>
      <c r="BM309" s="359">
        <f t="shared" ca="1" si="510"/>
        <v>0</v>
      </c>
      <c r="BN309" s="359">
        <f t="shared" ca="1" si="510"/>
        <v>0</v>
      </c>
      <c r="BO309" s="359">
        <f t="shared" ca="1" si="510"/>
        <v>0</v>
      </c>
      <c r="BP309" s="359">
        <f t="shared" ca="1" si="510"/>
        <v>0</v>
      </c>
      <c r="BQ309" s="359">
        <f t="shared" ref="BQ309:CS312" ca="1" si="514">IF(BQ$290="beräknas ej",0,BP309*IF(BQ$291&gt;$B$277,1,$B$276)*IFERROR(INDEX($B$282:$E$288,MATCH($A309,$A$282:$A$288,0),MATCH(BQ$291,$B$280:$E$280,1)),0))</f>
        <v>0</v>
      </c>
      <c r="BR309" s="359">
        <f t="shared" ca="1" si="514"/>
        <v>0</v>
      </c>
      <c r="BS309" s="359">
        <f t="shared" ca="1" si="514"/>
        <v>0</v>
      </c>
      <c r="BT309" s="359">
        <f t="shared" ca="1" si="514"/>
        <v>0</v>
      </c>
      <c r="BU309" s="359">
        <f t="shared" si="514"/>
        <v>0</v>
      </c>
      <c r="BV309" s="359">
        <f t="shared" si="514"/>
        <v>0</v>
      </c>
      <c r="BW309" s="359">
        <f t="shared" si="514"/>
        <v>0</v>
      </c>
      <c r="BX309" s="359">
        <f t="shared" si="514"/>
        <v>0</v>
      </c>
      <c r="BY309" s="359">
        <f t="shared" si="514"/>
        <v>0</v>
      </c>
      <c r="BZ309" s="359">
        <f t="shared" si="514"/>
        <v>0</v>
      </c>
      <c r="CA309" s="359">
        <f t="shared" si="514"/>
        <v>0</v>
      </c>
      <c r="CB309" s="359">
        <f t="shared" si="514"/>
        <v>0</v>
      </c>
      <c r="CC309" s="359">
        <f t="shared" si="514"/>
        <v>0</v>
      </c>
      <c r="CD309" s="359">
        <f t="shared" si="514"/>
        <v>0</v>
      </c>
      <c r="CE309" s="359">
        <f t="shared" si="514"/>
        <v>0</v>
      </c>
      <c r="CF309" s="359">
        <f t="shared" si="514"/>
        <v>0</v>
      </c>
      <c r="CG309" s="359">
        <f t="shared" si="514"/>
        <v>0</v>
      </c>
      <c r="CH309" s="359">
        <f t="shared" si="514"/>
        <v>0</v>
      </c>
      <c r="CI309" s="359">
        <f t="shared" si="514"/>
        <v>0</v>
      </c>
      <c r="CJ309" s="359">
        <f t="shared" si="514"/>
        <v>0</v>
      </c>
      <c r="CK309" s="359">
        <f t="shared" si="514"/>
        <v>0</v>
      </c>
      <c r="CL309" s="359">
        <f t="shared" si="514"/>
        <v>0</v>
      </c>
      <c r="CM309" s="359">
        <f t="shared" si="514"/>
        <v>0</v>
      </c>
      <c r="CN309" s="359">
        <f t="shared" si="514"/>
        <v>0</v>
      </c>
      <c r="CO309" s="359">
        <f t="shared" si="514"/>
        <v>0</v>
      </c>
      <c r="CP309" s="359">
        <f t="shared" si="514"/>
        <v>0</v>
      </c>
      <c r="CQ309" s="359">
        <f t="shared" si="514"/>
        <v>0</v>
      </c>
      <c r="CR309" s="359">
        <f t="shared" si="514"/>
        <v>0</v>
      </c>
      <c r="CS309" s="359">
        <f t="shared" si="514"/>
        <v>0</v>
      </c>
    </row>
    <row r="310" spans="1:97" s="352" customFormat="1" x14ac:dyDescent="0.25">
      <c r="A310" s="352">
        <f t="shared" ref="A310:C310" si="515">A173</f>
        <v>0</v>
      </c>
      <c r="B310" s="352" t="str">
        <f t="shared" si="515"/>
        <v>0 0</v>
      </c>
      <c r="C310" s="359">
        <f t="shared" si="515"/>
        <v>0</v>
      </c>
      <c r="D310" s="359">
        <f ca="1">IFERROR(('JA basår'!$N25+'JA basår'!$N55)*$B$276 ^(MIN(D$291-2017,$B$277-2017))*INDEX($B$282:$E$288,MATCH($A310,$A$282:$A$288,0),MATCH(D$291,$B$280:$E$280,1))^(D$291-$D$291),0)</f>
        <v>0</v>
      </c>
      <c r="E310" s="359">
        <f t="shared" ca="1" si="490"/>
        <v>0</v>
      </c>
      <c r="F310" s="359">
        <f t="shared" ref="F310:BQ313" ca="1" si="516">IF(F$290="beräknas ej",0,E310*IF(F$291&gt;$B$277,1,$B$276)*IFERROR(INDEX($B$282:$E$288,MATCH($A310,$A$282:$A$288,0),MATCH(F$291,$B$280:$E$280,1)),0))</f>
        <v>0</v>
      </c>
      <c r="G310" s="359">
        <f t="shared" ca="1" si="516"/>
        <v>0</v>
      </c>
      <c r="H310" s="359">
        <f t="shared" ca="1" si="516"/>
        <v>0</v>
      </c>
      <c r="I310" s="359">
        <f t="shared" ca="1" si="516"/>
        <v>0</v>
      </c>
      <c r="J310" s="359">
        <f t="shared" ca="1" si="516"/>
        <v>0</v>
      </c>
      <c r="K310" s="359">
        <f t="shared" ca="1" si="516"/>
        <v>0</v>
      </c>
      <c r="L310" s="359">
        <f t="shared" ca="1" si="516"/>
        <v>0</v>
      </c>
      <c r="M310" s="359">
        <f t="shared" ca="1" si="516"/>
        <v>0</v>
      </c>
      <c r="N310" s="359">
        <f t="shared" ca="1" si="516"/>
        <v>0</v>
      </c>
      <c r="O310" s="359">
        <f t="shared" ca="1" si="516"/>
        <v>0</v>
      </c>
      <c r="P310" s="359">
        <f t="shared" ca="1" si="516"/>
        <v>0</v>
      </c>
      <c r="Q310" s="359">
        <f t="shared" ca="1" si="516"/>
        <v>0</v>
      </c>
      <c r="R310" s="359">
        <f t="shared" ca="1" si="516"/>
        <v>0</v>
      </c>
      <c r="S310" s="359">
        <f t="shared" ca="1" si="516"/>
        <v>0</v>
      </c>
      <c r="T310" s="359">
        <f t="shared" ca="1" si="516"/>
        <v>0</v>
      </c>
      <c r="U310" s="359">
        <f t="shared" ca="1" si="516"/>
        <v>0</v>
      </c>
      <c r="V310" s="359">
        <f t="shared" ca="1" si="516"/>
        <v>0</v>
      </c>
      <c r="W310" s="359">
        <f t="shared" ca="1" si="516"/>
        <v>0</v>
      </c>
      <c r="X310" s="359">
        <f t="shared" ca="1" si="516"/>
        <v>0</v>
      </c>
      <c r="Y310" s="359">
        <f t="shared" ca="1" si="516"/>
        <v>0</v>
      </c>
      <c r="Z310" s="359">
        <f t="shared" ca="1" si="516"/>
        <v>0</v>
      </c>
      <c r="AA310" s="359">
        <f t="shared" ca="1" si="516"/>
        <v>0</v>
      </c>
      <c r="AB310" s="359">
        <f t="shared" ca="1" si="516"/>
        <v>0</v>
      </c>
      <c r="AC310" s="359">
        <f t="shared" ca="1" si="516"/>
        <v>0</v>
      </c>
      <c r="AD310" s="359">
        <f t="shared" ca="1" si="516"/>
        <v>0</v>
      </c>
      <c r="AE310" s="359">
        <f t="shared" ca="1" si="516"/>
        <v>0</v>
      </c>
      <c r="AF310" s="359">
        <f t="shared" ca="1" si="516"/>
        <v>0</v>
      </c>
      <c r="AG310" s="359">
        <f t="shared" ca="1" si="516"/>
        <v>0</v>
      </c>
      <c r="AH310" s="359">
        <f t="shared" ca="1" si="516"/>
        <v>0</v>
      </c>
      <c r="AI310" s="359">
        <f t="shared" ca="1" si="516"/>
        <v>0</v>
      </c>
      <c r="AJ310" s="359">
        <f t="shared" ca="1" si="516"/>
        <v>0</v>
      </c>
      <c r="AK310" s="359">
        <f t="shared" ca="1" si="516"/>
        <v>0</v>
      </c>
      <c r="AL310" s="359">
        <f t="shared" ca="1" si="516"/>
        <v>0</v>
      </c>
      <c r="AM310" s="359">
        <f t="shared" ca="1" si="516"/>
        <v>0</v>
      </c>
      <c r="AN310" s="359">
        <f t="shared" ca="1" si="516"/>
        <v>0</v>
      </c>
      <c r="AO310" s="359">
        <f t="shared" ca="1" si="516"/>
        <v>0</v>
      </c>
      <c r="AP310" s="359">
        <f t="shared" ca="1" si="516"/>
        <v>0</v>
      </c>
      <c r="AQ310" s="359">
        <f t="shared" ca="1" si="516"/>
        <v>0</v>
      </c>
      <c r="AR310" s="359">
        <f t="shared" ca="1" si="516"/>
        <v>0</v>
      </c>
      <c r="AS310" s="359">
        <f t="shared" ca="1" si="516"/>
        <v>0</v>
      </c>
      <c r="AT310" s="359">
        <f t="shared" ca="1" si="516"/>
        <v>0</v>
      </c>
      <c r="AU310" s="359">
        <f t="shared" ca="1" si="516"/>
        <v>0</v>
      </c>
      <c r="AV310" s="359">
        <f t="shared" ca="1" si="516"/>
        <v>0</v>
      </c>
      <c r="AW310" s="359">
        <f t="shared" ca="1" si="516"/>
        <v>0</v>
      </c>
      <c r="AX310" s="359">
        <f t="shared" ca="1" si="516"/>
        <v>0</v>
      </c>
      <c r="AY310" s="359">
        <f t="shared" ca="1" si="516"/>
        <v>0</v>
      </c>
      <c r="AZ310" s="359">
        <f t="shared" ca="1" si="516"/>
        <v>0</v>
      </c>
      <c r="BA310" s="359">
        <f t="shared" ca="1" si="516"/>
        <v>0</v>
      </c>
      <c r="BB310" s="359">
        <f t="shared" ca="1" si="516"/>
        <v>0</v>
      </c>
      <c r="BC310" s="359">
        <f t="shared" ca="1" si="516"/>
        <v>0</v>
      </c>
      <c r="BD310" s="359">
        <f t="shared" ca="1" si="516"/>
        <v>0</v>
      </c>
      <c r="BE310" s="359">
        <f t="shared" ca="1" si="516"/>
        <v>0</v>
      </c>
      <c r="BF310" s="359">
        <f t="shared" ca="1" si="516"/>
        <v>0</v>
      </c>
      <c r="BG310" s="359">
        <f t="shared" ca="1" si="516"/>
        <v>0</v>
      </c>
      <c r="BH310" s="359">
        <f t="shared" ca="1" si="516"/>
        <v>0</v>
      </c>
      <c r="BI310" s="359">
        <f t="shared" ca="1" si="516"/>
        <v>0</v>
      </c>
      <c r="BJ310" s="359">
        <f t="shared" ca="1" si="516"/>
        <v>0</v>
      </c>
      <c r="BK310" s="359">
        <f t="shared" ca="1" si="516"/>
        <v>0</v>
      </c>
      <c r="BL310" s="359">
        <f t="shared" ca="1" si="516"/>
        <v>0</v>
      </c>
      <c r="BM310" s="359">
        <f t="shared" ca="1" si="516"/>
        <v>0</v>
      </c>
      <c r="BN310" s="359">
        <f t="shared" ca="1" si="516"/>
        <v>0</v>
      </c>
      <c r="BO310" s="359">
        <f t="shared" ca="1" si="516"/>
        <v>0</v>
      </c>
      <c r="BP310" s="359">
        <f t="shared" ca="1" si="516"/>
        <v>0</v>
      </c>
      <c r="BQ310" s="359">
        <f t="shared" ca="1" si="516"/>
        <v>0</v>
      </c>
      <c r="BR310" s="359">
        <f t="shared" ca="1" si="514"/>
        <v>0</v>
      </c>
      <c r="BS310" s="359">
        <f t="shared" ca="1" si="514"/>
        <v>0</v>
      </c>
      <c r="BT310" s="359">
        <f t="shared" ca="1" si="514"/>
        <v>0</v>
      </c>
      <c r="BU310" s="359">
        <f t="shared" si="514"/>
        <v>0</v>
      </c>
      <c r="BV310" s="359">
        <f t="shared" si="514"/>
        <v>0</v>
      </c>
      <c r="BW310" s="359">
        <f t="shared" si="514"/>
        <v>0</v>
      </c>
      <c r="BX310" s="359">
        <f t="shared" si="514"/>
        <v>0</v>
      </c>
      <c r="BY310" s="359">
        <f t="shared" si="514"/>
        <v>0</v>
      </c>
      <c r="BZ310" s="359">
        <f t="shared" si="514"/>
        <v>0</v>
      </c>
      <c r="CA310" s="359">
        <f t="shared" si="514"/>
        <v>0</v>
      </c>
      <c r="CB310" s="359">
        <f t="shared" si="514"/>
        <v>0</v>
      </c>
      <c r="CC310" s="359">
        <f t="shared" si="514"/>
        <v>0</v>
      </c>
      <c r="CD310" s="359">
        <f t="shared" si="514"/>
        <v>0</v>
      </c>
      <c r="CE310" s="359">
        <f t="shared" si="514"/>
        <v>0</v>
      </c>
      <c r="CF310" s="359">
        <f t="shared" si="514"/>
        <v>0</v>
      </c>
      <c r="CG310" s="359">
        <f t="shared" si="514"/>
        <v>0</v>
      </c>
      <c r="CH310" s="359">
        <f t="shared" si="514"/>
        <v>0</v>
      </c>
      <c r="CI310" s="359">
        <f t="shared" si="514"/>
        <v>0</v>
      </c>
      <c r="CJ310" s="359">
        <f t="shared" si="514"/>
        <v>0</v>
      </c>
      <c r="CK310" s="359">
        <f t="shared" si="514"/>
        <v>0</v>
      </c>
      <c r="CL310" s="359">
        <f t="shared" si="514"/>
        <v>0</v>
      </c>
      <c r="CM310" s="359">
        <f t="shared" si="514"/>
        <v>0</v>
      </c>
      <c r="CN310" s="359">
        <f t="shared" si="514"/>
        <v>0</v>
      </c>
      <c r="CO310" s="359">
        <f t="shared" si="514"/>
        <v>0</v>
      </c>
      <c r="CP310" s="359">
        <f t="shared" si="514"/>
        <v>0</v>
      </c>
      <c r="CQ310" s="359">
        <f t="shared" si="514"/>
        <v>0</v>
      </c>
      <c r="CR310" s="359">
        <f t="shared" si="514"/>
        <v>0</v>
      </c>
      <c r="CS310" s="359">
        <f t="shared" si="514"/>
        <v>0</v>
      </c>
    </row>
    <row r="311" spans="1:97" s="352" customFormat="1" x14ac:dyDescent="0.25">
      <c r="A311" s="352">
        <f t="shared" ref="A311:C311" si="517">A174</f>
        <v>0</v>
      </c>
      <c r="B311" s="352" t="str">
        <f t="shared" si="517"/>
        <v>0 0</v>
      </c>
      <c r="C311" s="359">
        <f t="shared" si="517"/>
        <v>0</v>
      </c>
      <c r="D311" s="359">
        <f ca="1">IFERROR(('JA basår'!$N26+'JA basår'!$N56)*$B$276 ^(MIN(D$291-2017,$B$277-2017))*INDEX($B$282:$E$288,MATCH($A311,$A$282:$A$288,0),MATCH(D$291,$B$280:$E$280,1))^(D$291-$D$291),0)</f>
        <v>0</v>
      </c>
      <c r="E311" s="359">
        <f t="shared" ca="1" si="490"/>
        <v>0</v>
      </c>
      <c r="F311" s="359">
        <f t="shared" ca="1" si="516"/>
        <v>0</v>
      </c>
      <c r="G311" s="359">
        <f t="shared" ca="1" si="516"/>
        <v>0</v>
      </c>
      <c r="H311" s="359">
        <f t="shared" ca="1" si="516"/>
        <v>0</v>
      </c>
      <c r="I311" s="359">
        <f t="shared" ca="1" si="516"/>
        <v>0</v>
      </c>
      <c r="J311" s="359">
        <f t="shared" ca="1" si="516"/>
        <v>0</v>
      </c>
      <c r="K311" s="359">
        <f t="shared" ca="1" si="516"/>
        <v>0</v>
      </c>
      <c r="L311" s="359">
        <f t="shared" ca="1" si="516"/>
        <v>0</v>
      </c>
      <c r="M311" s="359">
        <f t="shared" ca="1" si="516"/>
        <v>0</v>
      </c>
      <c r="N311" s="359">
        <f t="shared" ca="1" si="516"/>
        <v>0</v>
      </c>
      <c r="O311" s="359">
        <f t="shared" ca="1" si="516"/>
        <v>0</v>
      </c>
      <c r="P311" s="359">
        <f t="shared" ca="1" si="516"/>
        <v>0</v>
      </c>
      <c r="Q311" s="359">
        <f t="shared" ca="1" si="516"/>
        <v>0</v>
      </c>
      <c r="R311" s="359">
        <f t="shared" ca="1" si="516"/>
        <v>0</v>
      </c>
      <c r="S311" s="359">
        <f t="shared" ca="1" si="516"/>
        <v>0</v>
      </c>
      <c r="T311" s="359">
        <f t="shared" ca="1" si="516"/>
        <v>0</v>
      </c>
      <c r="U311" s="359">
        <f t="shared" ca="1" si="516"/>
        <v>0</v>
      </c>
      <c r="V311" s="359">
        <f t="shared" ca="1" si="516"/>
        <v>0</v>
      </c>
      <c r="W311" s="359">
        <f t="shared" ca="1" si="516"/>
        <v>0</v>
      </c>
      <c r="X311" s="359">
        <f t="shared" ca="1" si="516"/>
        <v>0</v>
      </c>
      <c r="Y311" s="359">
        <f t="shared" ca="1" si="516"/>
        <v>0</v>
      </c>
      <c r="Z311" s="359">
        <f t="shared" ca="1" si="516"/>
        <v>0</v>
      </c>
      <c r="AA311" s="359">
        <f t="shared" ca="1" si="516"/>
        <v>0</v>
      </c>
      <c r="AB311" s="359">
        <f t="shared" ca="1" si="516"/>
        <v>0</v>
      </c>
      <c r="AC311" s="359">
        <f t="shared" ca="1" si="516"/>
        <v>0</v>
      </c>
      <c r="AD311" s="359">
        <f t="shared" ca="1" si="516"/>
        <v>0</v>
      </c>
      <c r="AE311" s="359">
        <f t="shared" ca="1" si="516"/>
        <v>0</v>
      </c>
      <c r="AF311" s="359">
        <f t="shared" ca="1" si="516"/>
        <v>0</v>
      </c>
      <c r="AG311" s="359">
        <f t="shared" ca="1" si="516"/>
        <v>0</v>
      </c>
      <c r="AH311" s="359">
        <f t="shared" ca="1" si="516"/>
        <v>0</v>
      </c>
      <c r="AI311" s="359">
        <f t="shared" ca="1" si="516"/>
        <v>0</v>
      </c>
      <c r="AJ311" s="359">
        <f t="shared" ca="1" si="516"/>
        <v>0</v>
      </c>
      <c r="AK311" s="359">
        <f t="shared" ca="1" si="516"/>
        <v>0</v>
      </c>
      <c r="AL311" s="359">
        <f t="shared" ca="1" si="516"/>
        <v>0</v>
      </c>
      <c r="AM311" s="359">
        <f t="shared" ca="1" si="516"/>
        <v>0</v>
      </c>
      <c r="AN311" s="359">
        <f t="shared" ca="1" si="516"/>
        <v>0</v>
      </c>
      <c r="AO311" s="359">
        <f t="shared" ca="1" si="516"/>
        <v>0</v>
      </c>
      <c r="AP311" s="359">
        <f t="shared" ca="1" si="516"/>
        <v>0</v>
      </c>
      <c r="AQ311" s="359">
        <f t="shared" ca="1" si="516"/>
        <v>0</v>
      </c>
      <c r="AR311" s="359">
        <f t="shared" ca="1" si="516"/>
        <v>0</v>
      </c>
      <c r="AS311" s="359">
        <f t="shared" ca="1" si="516"/>
        <v>0</v>
      </c>
      <c r="AT311" s="359">
        <f t="shared" ca="1" si="516"/>
        <v>0</v>
      </c>
      <c r="AU311" s="359">
        <f t="shared" ca="1" si="516"/>
        <v>0</v>
      </c>
      <c r="AV311" s="359">
        <f t="shared" ca="1" si="516"/>
        <v>0</v>
      </c>
      <c r="AW311" s="359">
        <f t="shared" ca="1" si="516"/>
        <v>0</v>
      </c>
      <c r="AX311" s="359">
        <f t="shared" ca="1" si="516"/>
        <v>0</v>
      </c>
      <c r="AY311" s="359">
        <f t="shared" ca="1" si="516"/>
        <v>0</v>
      </c>
      <c r="AZ311" s="359">
        <f t="shared" ca="1" si="516"/>
        <v>0</v>
      </c>
      <c r="BA311" s="359">
        <f t="shared" ca="1" si="516"/>
        <v>0</v>
      </c>
      <c r="BB311" s="359">
        <f t="shared" ca="1" si="516"/>
        <v>0</v>
      </c>
      <c r="BC311" s="359">
        <f t="shared" ca="1" si="516"/>
        <v>0</v>
      </c>
      <c r="BD311" s="359">
        <f t="shared" ca="1" si="516"/>
        <v>0</v>
      </c>
      <c r="BE311" s="359">
        <f t="shared" ca="1" si="516"/>
        <v>0</v>
      </c>
      <c r="BF311" s="359">
        <f t="shared" ca="1" si="516"/>
        <v>0</v>
      </c>
      <c r="BG311" s="359">
        <f t="shared" ca="1" si="516"/>
        <v>0</v>
      </c>
      <c r="BH311" s="359">
        <f t="shared" ca="1" si="516"/>
        <v>0</v>
      </c>
      <c r="BI311" s="359">
        <f t="shared" ca="1" si="516"/>
        <v>0</v>
      </c>
      <c r="BJ311" s="359">
        <f t="shared" ca="1" si="516"/>
        <v>0</v>
      </c>
      <c r="BK311" s="359">
        <f t="shared" ca="1" si="516"/>
        <v>0</v>
      </c>
      <c r="BL311" s="359">
        <f t="shared" ca="1" si="516"/>
        <v>0</v>
      </c>
      <c r="BM311" s="359">
        <f t="shared" ca="1" si="516"/>
        <v>0</v>
      </c>
      <c r="BN311" s="359">
        <f t="shared" ca="1" si="516"/>
        <v>0</v>
      </c>
      <c r="BO311" s="359">
        <f t="shared" ca="1" si="516"/>
        <v>0</v>
      </c>
      <c r="BP311" s="359">
        <f t="shared" ca="1" si="516"/>
        <v>0</v>
      </c>
      <c r="BQ311" s="359">
        <f t="shared" ca="1" si="516"/>
        <v>0</v>
      </c>
      <c r="BR311" s="359">
        <f t="shared" ca="1" si="514"/>
        <v>0</v>
      </c>
      <c r="BS311" s="359">
        <f t="shared" ca="1" si="514"/>
        <v>0</v>
      </c>
      <c r="BT311" s="359">
        <f t="shared" ca="1" si="514"/>
        <v>0</v>
      </c>
      <c r="BU311" s="359">
        <f t="shared" si="514"/>
        <v>0</v>
      </c>
      <c r="BV311" s="359">
        <f t="shared" si="514"/>
        <v>0</v>
      </c>
      <c r="BW311" s="359">
        <f t="shared" si="514"/>
        <v>0</v>
      </c>
      <c r="BX311" s="359">
        <f t="shared" si="514"/>
        <v>0</v>
      </c>
      <c r="BY311" s="359">
        <f t="shared" si="514"/>
        <v>0</v>
      </c>
      <c r="BZ311" s="359">
        <f t="shared" si="514"/>
        <v>0</v>
      </c>
      <c r="CA311" s="359">
        <f t="shared" si="514"/>
        <v>0</v>
      </c>
      <c r="CB311" s="359">
        <f t="shared" si="514"/>
        <v>0</v>
      </c>
      <c r="CC311" s="359">
        <f t="shared" si="514"/>
        <v>0</v>
      </c>
      <c r="CD311" s="359">
        <f t="shared" si="514"/>
        <v>0</v>
      </c>
      <c r="CE311" s="359">
        <f t="shared" si="514"/>
        <v>0</v>
      </c>
      <c r="CF311" s="359">
        <f t="shared" si="514"/>
        <v>0</v>
      </c>
      <c r="CG311" s="359">
        <f t="shared" si="514"/>
        <v>0</v>
      </c>
      <c r="CH311" s="359">
        <f t="shared" si="514"/>
        <v>0</v>
      </c>
      <c r="CI311" s="359">
        <f t="shared" si="514"/>
        <v>0</v>
      </c>
      <c r="CJ311" s="359">
        <f t="shared" si="514"/>
        <v>0</v>
      </c>
      <c r="CK311" s="359">
        <f t="shared" si="514"/>
        <v>0</v>
      </c>
      <c r="CL311" s="359">
        <f t="shared" si="514"/>
        <v>0</v>
      </c>
      <c r="CM311" s="359">
        <f t="shared" si="514"/>
        <v>0</v>
      </c>
      <c r="CN311" s="359">
        <f t="shared" si="514"/>
        <v>0</v>
      </c>
      <c r="CO311" s="359">
        <f t="shared" si="514"/>
        <v>0</v>
      </c>
      <c r="CP311" s="359">
        <f t="shared" si="514"/>
        <v>0</v>
      </c>
      <c r="CQ311" s="359">
        <f t="shared" si="514"/>
        <v>0</v>
      </c>
      <c r="CR311" s="359">
        <f t="shared" si="514"/>
        <v>0</v>
      </c>
      <c r="CS311" s="359">
        <f t="shared" si="514"/>
        <v>0</v>
      </c>
    </row>
    <row r="312" spans="1:97" s="352" customFormat="1" x14ac:dyDescent="0.25">
      <c r="A312" s="352">
        <f t="shared" ref="A312:C312" si="518">A175</f>
        <v>0</v>
      </c>
      <c r="B312" s="352" t="str">
        <f t="shared" si="518"/>
        <v>0 0</v>
      </c>
      <c r="C312" s="359">
        <f t="shared" si="518"/>
        <v>0</v>
      </c>
      <c r="D312" s="359">
        <f ca="1">IFERROR(('JA basår'!$N27+'JA basår'!$N57)*$B$276 ^(MIN(D$291-2017,$B$277-2017))*INDEX($B$282:$E$288,MATCH($A312,$A$282:$A$288,0),MATCH(D$291,$B$280:$E$280,1))^(D$291-$D$291),0)</f>
        <v>0</v>
      </c>
      <c r="E312" s="359">
        <f t="shared" ca="1" si="490"/>
        <v>0</v>
      </c>
      <c r="F312" s="359">
        <f t="shared" ca="1" si="516"/>
        <v>0</v>
      </c>
      <c r="G312" s="359">
        <f t="shared" ca="1" si="516"/>
        <v>0</v>
      </c>
      <c r="H312" s="359">
        <f t="shared" ca="1" si="516"/>
        <v>0</v>
      </c>
      <c r="I312" s="359">
        <f t="shared" ca="1" si="516"/>
        <v>0</v>
      </c>
      <c r="J312" s="359">
        <f t="shared" ca="1" si="516"/>
        <v>0</v>
      </c>
      <c r="K312" s="359">
        <f t="shared" ca="1" si="516"/>
        <v>0</v>
      </c>
      <c r="L312" s="359">
        <f t="shared" ca="1" si="516"/>
        <v>0</v>
      </c>
      <c r="M312" s="359">
        <f t="shared" ca="1" si="516"/>
        <v>0</v>
      </c>
      <c r="N312" s="359">
        <f t="shared" ca="1" si="516"/>
        <v>0</v>
      </c>
      <c r="O312" s="359">
        <f t="shared" ca="1" si="516"/>
        <v>0</v>
      </c>
      <c r="P312" s="359">
        <f t="shared" ca="1" si="516"/>
        <v>0</v>
      </c>
      <c r="Q312" s="359">
        <f t="shared" ca="1" si="516"/>
        <v>0</v>
      </c>
      <c r="R312" s="359">
        <f t="shared" ca="1" si="516"/>
        <v>0</v>
      </c>
      <c r="S312" s="359">
        <f t="shared" ca="1" si="516"/>
        <v>0</v>
      </c>
      <c r="T312" s="359">
        <f t="shared" ca="1" si="516"/>
        <v>0</v>
      </c>
      <c r="U312" s="359">
        <f t="shared" ca="1" si="516"/>
        <v>0</v>
      </c>
      <c r="V312" s="359">
        <f t="shared" ca="1" si="516"/>
        <v>0</v>
      </c>
      <c r="W312" s="359">
        <f t="shared" ca="1" si="516"/>
        <v>0</v>
      </c>
      <c r="X312" s="359">
        <f t="shared" ca="1" si="516"/>
        <v>0</v>
      </c>
      <c r="Y312" s="359">
        <f t="shared" ca="1" si="516"/>
        <v>0</v>
      </c>
      <c r="Z312" s="359">
        <f t="shared" ca="1" si="516"/>
        <v>0</v>
      </c>
      <c r="AA312" s="359">
        <f t="shared" ca="1" si="516"/>
        <v>0</v>
      </c>
      <c r="AB312" s="359">
        <f t="shared" ca="1" si="516"/>
        <v>0</v>
      </c>
      <c r="AC312" s="359">
        <f t="shared" ca="1" si="516"/>
        <v>0</v>
      </c>
      <c r="AD312" s="359">
        <f t="shared" ca="1" si="516"/>
        <v>0</v>
      </c>
      <c r="AE312" s="359">
        <f t="shared" ca="1" si="516"/>
        <v>0</v>
      </c>
      <c r="AF312" s="359">
        <f t="shared" ca="1" si="516"/>
        <v>0</v>
      </c>
      <c r="AG312" s="359">
        <f t="shared" ca="1" si="516"/>
        <v>0</v>
      </c>
      <c r="AH312" s="359">
        <f t="shared" ca="1" si="516"/>
        <v>0</v>
      </c>
      <c r="AI312" s="359">
        <f t="shared" ca="1" si="516"/>
        <v>0</v>
      </c>
      <c r="AJ312" s="359">
        <f t="shared" ca="1" si="516"/>
        <v>0</v>
      </c>
      <c r="AK312" s="359">
        <f t="shared" ca="1" si="516"/>
        <v>0</v>
      </c>
      <c r="AL312" s="359">
        <f t="shared" ca="1" si="516"/>
        <v>0</v>
      </c>
      <c r="AM312" s="359">
        <f t="shared" ca="1" si="516"/>
        <v>0</v>
      </c>
      <c r="AN312" s="359">
        <f t="shared" ca="1" si="516"/>
        <v>0</v>
      </c>
      <c r="AO312" s="359">
        <f t="shared" ca="1" si="516"/>
        <v>0</v>
      </c>
      <c r="AP312" s="359">
        <f t="shared" ca="1" si="516"/>
        <v>0</v>
      </c>
      <c r="AQ312" s="359">
        <f t="shared" ca="1" si="516"/>
        <v>0</v>
      </c>
      <c r="AR312" s="359">
        <f t="shared" ca="1" si="516"/>
        <v>0</v>
      </c>
      <c r="AS312" s="359">
        <f t="shared" ca="1" si="516"/>
        <v>0</v>
      </c>
      <c r="AT312" s="359">
        <f t="shared" ca="1" si="516"/>
        <v>0</v>
      </c>
      <c r="AU312" s="359">
        <f t="shared" ca="1" si="516"/>
        <v>0</v>
      </c>
      <c r="AV312" s="359">
        <f t="shared" ca="1" si="516"/>
        <v>0</v>
      </c>
      <c r="AW312" s="359">
        <f t="shared" ca="1" si="516"/>
        <v>0</v>
      </c>
      <c r="AX312" s="359">
        <f t="shared" ca="1" si="516"/>
        <v>0</v>
      </c>
      <c r="AY312" s="359">
        <f t="shared" ca="1" si="516"/>
        <v>0</v>
      </c>
      <c r="AZ312" s="359">
        <f t="shared" ca="1" si="516"/>
        <v>0</v>
      </c>
      <c r="BA312" s="359">
        <f t="shared" ca="1" si="516"/>
        <v>0</v>
      </c>
      <c r="BB312" s="359">
        <f t="shared" ca="1" si="516"/>
        <v>0</v>
      </c>
      <c r="BC312" s="359">
        <f t="shared" ca="1" si="516"/>
        <v>0</v>
      </c>
      <c r="BD312" s="359">
        <f t="shared" ca="1" si="516"/>
        <v>0</v>
      </c>
      <c r="BE312" s="359">
        <f t="shared" ca="1" si="516"/>
        <v>0</v>
      </c>
      <c r="BF312" s="359">
        <f t="shared" ca="1" si="516"/>
        <v>0</v>
      </c>
      <c r="BG312" s="359">
        <f t="shared" ca="1" si="516"/>
        <v>0</v>
      </c>
      <c r="BH312" s="359">
        <f t="shared" ca="1" si="516"/>
        <v>0</v>
      </c>
      <c r="BI312" s="359">
        <f t="shared" ca="1" si="516"/>
        <v>0</v>
      </c>
      <c r="BJ312" s="359">
        <f t="shared" ca="1" si="516"/>
        <v>0</v>
      </c>
      <c r="BK312" s="359">
        <f t="shared" ca="1" si="516"/>
        <v>0</v>
      </c>
      <c r="BL312" s="359">
        <f t="shared" ca="1" si="516"/>
        <v>0</v>
      </c>
      <c r="BM312" s="359">
        <f t="shared" ca="1" si="516"/>
        <v>0</v>
      </c>
      <c r="BN312" s="359">
        <f t="shared" ca="1" si="516"/>
        <v>0</v>
      </c>
      <c r="BO312" s="359">
        <f t="shared" ca="1" si="516"/>
        <v>0</v>
      </c>
      <c r="BP312" s="359">
        <f t="shared" ca="1" si="516"/>
        <v>0</v>
      </c>
      <c r="BQ312" s="359">
        <f t="shared" ca="1" si="516"/>
        <v>0</v>
      </c>
      <c r="BR312" s="359">
        <f t="shared" ca="1" si="514"/>
        <v>0</v>
      </c>
      <c r="BS312" s="359">
        <f t="shared" ca="1" si="514"/>
        <v>0</v>
      </c>
      <c r="BT312" s="359">
        <f t="shared" ca="1" si="514"/>
        <v>0</v>
      </c>
      <c r="BU312" s="359">
        <f t="shared" si="514"/>
        <v>0</v>
      </c>
      <c r="BV312" s="359">
        <f t="shared" si="514"/>
        <v>0</v>
      </c>
      <c r="BW312" s="359">
        <f t="shared" si="514"/>
        <v>0</v>
      </c>
      <c r="BX312" s="359">
        <f t="shared" si="514"/>
        <v>0</v>
      </c>
      <c r="BY312" s="359">
        <f t="shared" si="514"/>
        <v>0</v>
      </c>
      <c r="BZ312" s="359">
        <f t="shared" si="514"/>
        <v>0</v>
      </c>
      <c r="CA312" s="359">
        <f t="shared" si="514"/>
        <v>0</v>
      </c>
      <c r="CB312" s="359">
        <f t="shared" si="514"/>
        <v>0</v>
      </c>
      <c r="CC312" s="359">
        <f t="shared" si="514"/>
        <v>0</v>
      </c>
      <c r="CD312" s="359">
        <f t="shared" si="514"/>
        <v>0</v>
      </c>
      <c r="CE312" s="359">
        <f t="shared" si="514"/>
        <v>0</v>
      </c>
      <c r="CF312" s="359">
        <f t="shared" si="514"/>
        <v>0</v>
      </c>
      <c r="CG312" s="359">
        <f t="shared" si="514"/>
        <v>0</v>
      </c>
      <c r="CH312" s="359">
        <f t="shared" si="514"/>
        <v>0</v>
      </c>
      <c r="CI312" s="359">
        <f t="shared" si="514"/>
        <v>0</v>
      </c>
      <c r="CJ312" s="359">
        <f t="shared" si="514"/>
        <v>0</v>
      </c>
      <c r="CK312" s="359">
        <f t="shared" si="514"/>
        <v>0</v>
      </c>
      <c r="CL312" s="359">
        <f t="shared" si="514"/>
        <v>0</v>
      </c>
      <c r="CM312" s="359">
        <f t="shared" si="514"/>
        <v>0</v>
      </c>
      <c r="CN312" s="359">
        <f t="shared" si="514"/>
        <v>0</v>
      </c>
      <c r="CO312" s="359">
        <f t="shared" si="514"/>
        <v>0</v>
      </c>
      <c r="CP312" s="359">
        <f t="shared" si="514"/>
        <v>0</v>
      </c>
      <c r="CQ312" s="359">
        <f t="shared" si="514"/>
        <v>0</v>
      </c>
      <c r="CR312" s="359">
        <f t="shared" si="514"/>
        <v>0</v>
      </c>
      <c r="CS312" s="359">
        <f t="shared" si="514"/>
        <v>0</v>
      </c>
    </row>
    <row r="313" spans="1:97" s="352" customFormat="1" x14ac:dyDescent="0.25">
      <c r="A313" s="352">
        <f t="shared" ref="A313:C313" si="519">A176</f>
        <v>0</v>
      </c>
      <c r="B313" s="352" t="str">
        <f t="shared" si="519"/>
        <v>0 0</v>
      </c>
      <c r="C313" s="359">
        <f t="shared" si="519"/>
        <v>0</v>
      </c>
      <c r="D313" s="359">
        <f ca="1">IFERROR(('JA basår'!$N28+'JA basår'!$N58)*$B$276 ^(MIN(D$291-2017,$B$277-2017))*INDEX($B$282:$E$288,MATCH($A313,$A$282:$A$288,0),MATCH(D$291,$B$280:$E$280,1))^(D$291-$D$291),0)</f>
        <v>0</v>
      </c>
      <c r="E313" s="359">
        <f t="shared" ca="1" si="490"/>
        <v>0</v>
      </c>
      <c r="F313" s="359">
        <f t="shared" ca="1" si="516"/>
        <v>0</v>
      </c>
      <c r="G313" s="359">
        <f t="shared" ca="1" si="516"/>
        <v>0</v>
      </c>
      <c r="H313" s="359">
        <f t="shared" ca="1" si="516"/>
        <v>0</v>
      </c>
      <c r="I313" s="359">
        <f t="shared" ca="1" si="516"/>
        <v>0</v>
      </c>
      <c r="J313" s="359">
        <f t="shared" ca="1" si="516"/>
        <v>0</v>
      </c>
      <c r="K313" s="359">
        <f t="shared" ca="1" si="516"/>
        <v>0</v>
      </c>
      <c r="L313" s="359">
        <f t="shared" ca="1" si="516"/>
        <v>0</v>
      </c>
      <c r="M313" s="359">
        <f t="shared" ca="1" si="516"/>
        <v>0</v>
      </c>
      <c r="N313" s="359">
        <f t="shared" ca="1" si="516"/>
        <v>0</v>
      </c>
      <c r="O313" s="359">
        <f t="shared" ca="1" si="516"/>
        <v>0</v>
      </c>
      <c r="P313" s="359">
        <f t="shared" ca="1" si="516"/>
        <v>0</v>
      </c>
      <c r="Q313" s="359">
        <f t="shared" ca="1" si="516"/>
        <v>0</v>
      </c>
      <c r="R313" s="359">
        <f t="shared" ca="1" si="516"/>
        <v>0</v>
      </c>
      <c r="S313" s="359">
        <f t="shared" ca="1" si="516"/>
        <v>0</v>
      </c>
      <c r="T313" s="359">
        <f t="shared" ca="1" si="516"/>
        <v>0</v>
      </c>
      <c r="U313" s="359">
        <f t="shared" ca="1" si="516"/>
        <v>0</v>
      </c>
      <c r="V313" s="359">
        <f t="shared" ca="1" si="516"/>
        <v>0</v>
      </c>
      <c r="W313" s="359">
        <f t="shared" ca="1" si="516"/>
        <v>0</v>
      </c>
      <c r="X313" s="359">
        <f t="shared" ca="1" si="516"/>
        <v>0</v>
      </c>
      <c r="Y313" s="359">
        <f t="shared" ca="1" si="516"/>
        <v>0</v>
      </c>
      <c r="Z313" s="359">
        <f t="shared" ca="1" si="516"/>
        <v>0</v>
      </c>
      <c r="AA313" s="359">
        <f t="shared" ca="1" si="516"/>
        <v>0</v>
      </c>
      <c r="AB313" s="359">
        <f t="shared" ca="1" si="516"/>
        <v>0</v>
      </c>
      <c r="AC313" s="359">
        <f t="shared" ca="1" si="516"/>
        <v>0</v>
      </c>
      <c r="AD313" s="359">
        <f t="shared" ca="1" si="516"/>
        <v>0</v>
      </c>
      <c r="AE313" s="359">
        <f t="shared" ca="1" si="516"/>
        <v>0</v>
      </c>
      <c r="AF313" s="359">
        <f t="shared" ca="1" si="516"/>
        <v>0</v>
      </c>
      <c r="AG313" s="359">
        <f t="shared" ca="1" si="516"/>
        <v>0</v>
      </c>
      <c r="AH313" s="359">
        <f t="shared" ca="1" si="516"/>
        <v>0</v>
      </c>
      <c r="AI313" s="359">
        <f t="shared" ca="1" si="516"/>
        <v>0</v>
      </c>
      <c r="AJ313" s="359">
        <f t="shared" ca="1" si="516"/>
        <v>0</v>
      </c>
      <c r="AK313" s="359">
        <f t="shared" ca="1" si="516"/>
        <v>0</v>
      </c>
      <c r="AL313" s="359">
        <f t="shared" ca="1" si="516"/>
        <v>0</v>
      </c>
      <c r="AM313" s="359">
        <f t="shared" ca="1" si="516"/>
        <v>0</v>
      </c>
      <c r="AN313" s="359">
        <f t="shared" ca="1" si="516"/>
        <v>0</v>
      </c>
      <c r="AO313" s="359">
        <f t="shared" ca="1" si="516"/>
        <v>0</v>
      </c>
      <c r="AP313" s="359">
        <f t="shared" ca="1" si="516"/>
        <v>0</v>
      </c>
      <c r="AQ313" s="359">
        <f t="shared" ca="1" si="516"/>
        <v>0</v>
      </c>
      <c r="AR313" s="359">
        <f t="shared" ca="1" si="516"/>
        <v>0</v>
      </c>
      <c r="AS313" s="359">
        <f t="shared" ca="1" si="516"/>
        <v>0</v>
      </c>
      <c r="AT313" s="359">
        <f t="shared" ca="1" si="516"/>
        <v>0</v>
      </c>
      <c r="AU313" s="359">
        <f t="shared" ca="1" si="516"/>
        <v>0</v>
      </c>
      <c r="AV313" s="359">
        <f t="shared" ca="1" si="516"/>
        <v>0</v>
      </c>
      <c r="AW313" s="359">
        <f t="shared" ca="1" si="516"/>
        <v>0</v>
      </c>
      <c r="AX313" s="359">
        <f t="shared" ca="1" si="516"/>
        <v>0</v>
      </c>
      <c r="AY313" s="359">
        <f t="shared" ca="1" si="516"/>
        <v>0</v>
      </c>
      <c r="AZ313" s="359">
        <f t="shared" ca="1" si="516"/>
        <v>0</v>
      </c>
      <c r="BA313" s="359">
        <f t="shared" ca="1" si="516"/>
        <v>0</v>
      </c>
      <c r="BB313" s="359">
        <f t="shared" ca="1" si="516"/>
        <v>0</v>
      </c>
      <c r="BC313" s="359">
        <f t="shared" ca="1" si="516"/>
        <v>0</v>
      </c>
      <c r="BD313" s="359">
        <f t="shared" ca="1" si="516"/>
        <v>0</v>
      </c>
      <c r="BE313" s="359">
        <f t="shared" ca="1" si="516"/>
        <v>0</v>
      </c>
      <c r="BF313" s="359">
        <f t="shared" ca="1" si="516"/>
        <v>0</v>
      </c>
      <c r="BG313" s="359">
        <f t="shared" ca="1" si="516"/>
        <v>0</v>
      </c>
      <c r="BH313" s="359">
        <f t="shared" ca="1" si="516"/>
        <v>0</v>
      </c>
      <c r="BI313" s="359">
        <f t="shared" ca="1" si="516"/>
        <v>0</v>
      </c>
      <c r="BJ313" s="359">
        <f t="shared" ca="1" si="516"/>
        <v>0</v>
      </c>
      <c r="BK313" s="359">
        <f t="shared" ca="1" si="516"/>
        <v>0</v>
      </c>
      <c r="BL313" s="359">
        <f t="shared" ca="1" si="516"/>
        <v>0</v>
      </c>
      <c r="BM313" s="359">
        <f t="shared" ca="1" si="516"/>
        <v>0</v>
      </c>
      <c r="BN313" s="359">
        <f t="shared" ca="1" si="516"/>
        <v>0</v>
      </c>
      <c r="BO313" s="359">
        <f t="shared" ca="1" si="516"/>
        <v>0</v>
      </c>
      <c r="BP313" s="359">
        <f t="shared" ca="1" si="516"/>
        <v>0</v>
      </c>
      <c r="BQ313" s="359">
        <f t="shared" ref="BQ313:CS316" ca="1" si="520">IF(BQ$290="beräknas ej",0,BP313*IF(BQ$291&gt;$B$277,1,$B$276)*IFERROR(INDEX($B$282:$E$288,MATCH($A313,$A$282:$A$288,0),MATCH(BQ$291,$B$280:$E$280,1)),0))</f>
        <v>0</v>
      </c>
      <c r="BR313" s="359">
        <f t="shared" ca="1" si="520"/>
        <v>0</v>
      </c>
      <c r="BS313" s="359">
        <f t="shared" ca="1" si="520"/>
        <v>0</v>
      </c>
      <c r="BT313" s="359">
        <f t="shared" ca="1" si="520"/>
        <v>0</v>
      </c>
      <c r="BU313" s="359">
        <f t="shared" si="520"/>
        <v>0</v>
      </c>
      <c r="BV313" s="359">
        <f t="shared" si="520"/>
        <v>0</v>
      </c>
      <c r="BW313" s="359">
        <f t="shared" si="520"/>
        <v>0</v>
      </c>
      <c r="BX313" s="359">
        <f t="shared" si="520"/>
        <v>0</v>
      </c>
      <c r="BY313" s="359">
        <f t="shared" si="520"/>
        <v>0</v>
      </c>
      <c r="BZ313" s="359">
        <f t="shared" si="520"/>
        <v>0</v>
      </c>
      <c r="CA313" s="359">
        <f t="shared" si="520"/>
        <v>0</v>
      </c>
      <c r="CB313" s="359">
        <f t="shared" si="520"/>
        <v>0</v>
      </c>
      <c r="CC313" s="359">
        <f t="shared" si="520"/>
        <v>0</v>
      </c>
      <c r="CD313" s="359">
        <f t="shared" si="520"/>
        <v>0</v>
      </c>
      <c r="CE313" s="359">
        <f t="shared" si="520"/>
        <v>0</v>
      </c>
      <c r="CF313" s="359">
        <f t="shared" si="520"/>
        <v>0</v>
      </c>
      <c r="CG313" s="359">
        <f t="shared" si="520"/>
        <v>0</v>
      </c>
      <c r="CH313" s="359">
        <f t="shared" si="520"/>
        <v>0</v>
      </c>
      <c r="CI313" s="359">
        <f t="shared" si="520"/>
        <v>0</v>
      </c>
      <c r="CJ313" s="359">
        <f t="shared" si="520"/>
        <v>0</v>
      </c>
      <c r="CK313" s="359">
        <f t="shared" si="520"/>
        <v>0</v>
      </c>
      <c r="CL313" s="359">
        <f t="shared" si="520"/>
        <v>0</v>
      </c>
      <c r="CM313" s="359">
        <f t="shared" si="520"/>
        <v>0</v>
      </c>
      <c r="CN313" s="359">
        <f t="shared" si="520"/>
        <v>0</v>
      </c>
      <c r="CO313" s="359">
        <f t="shared" si="520"/>
        <v>0</v>
      </c>
      <c r="CP313" s="359">
        <f t="shared" si="520"/>
        <v>0</v>
      </c>
      <c r="CQ313" s="359">
        <f t="shared" si="520"/>
        <v>0</v>
      </c>
      <c r="CR313" s="359">
        <f t="shared" si="520"/>
        <v>0</v>
      </c>
      <c r="CS313" s="359">
        <f t="shared" si="520"/>
        <v>0</v>
      </c>
    </row>
    <row r="314" spans="1:97" s="352" customFormat="1" x14ac:dyDescent="0.25">
      <c r="A314" s="352">
        <f t="shared" ref="A314:C314" si="521">A177</f>
        <v>0</v>
      </c>
      <c r="B314" s="352" t="str">
        <f t="shared" si="521"/>
        <v>0 0</v>
      </c>
      <c r="C314" s="359">
        <f t="shared" si="521"/>
        <v>0</v>
      </c>
      <c r="D314" s="359">
        <f ca="1">IFERROR(('JA basår'!$N29+'JA basår'!$N59)*$B$276 ^(MIN(D$291-2017,$B$277-2017))*INDEX($B$282:$E$288,MATCH($A314,$A$282:$A$288,0),MATCH(D$291,$B$280:$E$280,1))^(D$291-$D$291),0)</f>
        <v>0</v>
      </c>
      <c r="E314" s="359">
        <f t="shared" ca="1" si="490"/>
        <v>0</v>
      </c>
      <c r="F314" s="359">
        <f t="shared" ref="F314:BQ316" ca="1" si="522">IF(F$290="beräknas ej",0,E314*IF(F$291&gt;$B$277,1,$B$276)*IFERROR(INDEX($B$282:$E$288,MATCH($A314,$A$282:$A$288,0),MATCH(F$291,$B$280:$E$280,1)),0))</f>
        <v>0</v>
      </c>
      <c r="G314" s="359">
        <f t="shared" ca="1" si="522"/>
        <v>0</v>
      </c>
      <c r="H314" s="359">
        <f t="shared" ca="1" si="522"/>
        <v>0</v>
      </c>
      <c r="I314" s="359">
        <f t="shared" ca="1" si="522"/>
        <v>0</v>
      </c>
      <c r="J314" s="359">
        <f t="shared" ca="1" si="522"/>
        <v>0</v>
      </c>
      <c r="K314" s="359">
        <f t="shared" ca="1" si="522"/>
        <v>0</v>
      </c>
      <c r="L314" s="359">
        <f t="shared" ca="1" si="522"/>
        <v>0</v>
      </c>
      <c r="M314" s="359">
        <f t="shared" ca="1" si="522"/>
        <v>0</v>
      </c>
      <c r="N314" s="359">
        <f t="shared" ca="1" si="522"/>
        <v>0</v>
      </c>
      <c r="O314" s="359">
        <f t="shared" ca="1" si="522"/>
        <v>0</v>
      </c>
      <c r="P314" s="359">
        <f t="shared" ca="1" si="522"/>
        <v>0</v>
      </c>
      <c r="Q314" s="359">
        <f t="shared" ca="1" si="522"/>
        <v>0</v>
      </c>
      <c r="R314" s="359">
        <f t="shared" ca="1" si="522"/>
        <v>0</v>
      </c>
      <c r="S314" s="359">
        <f t="shared" ca="1" si="522"/>
        <v>0</v>
      </c>
      <c r="T314" s="359">
        <f t="shared" ca="1" si="522"/>
        <v>0</v>
      </c>
      <c r="U314" s="359">
        <f t="shared" ca="1" si="522"/>
        <v>0</v>
      </c>
      <c r="V314" s="359">
        <f t="shared" ca="1" si="522"/>
        <v>0</v>
      </c>
      <c r="W314" s="359">
        <f t="shared" ca="1" si="522"/>
        <v>0</v>
      </c>
      <c r="X314" s="359">
        <f t="shared" ca="1" si="522"/>
        <v>0</v>
      </c>
      <c r="Y314" s="359">
        <f t="shared" ca="1" si="522"/>
        <v>0</v>
      </c>
      <c r="Z314" s="359">
        <f t="shared" ca="1" si="522"/>
        <v>0</v>
      </c>
      <c r="AA314" s="359">
        <f t="shared" ca="1" si="522"/>
        <v>0</v>
      </c>
      <c r="AB314" s="359">
        <f t="shared" ca="1" si="522"/>
        <v>0</v>
      </c>
      <c r="AC314" s="359">
        <f t="shared" ca="1" si="522"/>
        <v>0</v>
      </c>
      <c r="AD314" s="359">
        <f t="shared" ca="1" si="522"/>
        <v>0</v>
      </c>
      <c r="AE314" s="359">
        <f t="shared" ca="1" si="522"/>
        <v>0</v>
      </c>
      <c r="AF314" s="359">
        <f t="shared" ca="1" si="522"/>
        <v>0</v>
      </c>
      <c r="AG314" s="359">
        <f t="shared" ca="1" si="522"/>
        <v>0</v>
      </c>
      <c r="AH314" s="359">
        <f t="shared" ca="1" si="522"/>
        <v>0</v>
      </c>
      <c r="AI314" s="359">
        <f t="shared" ca="1" si="522"/>
        <v>0</v>
      </c>
      <c r="AJ314" s="359">
        <f t="shared" ca="1" si="522"/>
        <v>0</v>
      </c>
      <c r="AK314" s="359">
        <f t="shared" ca="1" si="522"/>
        <v>0</v>
      </c>
      <c r="AL314" s="359">
        <f t="shared" ca="1" si="522"/>
        <v>0</v>
      </c>
      <c r="AM314" s="359">
        <f t="shared" ca="1" si="522"/>
        <v>0</v>
      </c>
      <c r="AN314" s="359">
        <f t="shared" ca="1" si="522"/>
        <v>0</v>
      </c>
      <c r="AO314" s="359">
        <f t="shared" ca="1" si="522"/>
        <v>0</v>
      </c>
      <c r="AP314" s="359">
        <f t="shared" ca="1" si="522"/>
        <v>0</v>
      </c>
      <c r="AQ314" s="359">
        <f t="shared" ca="1" si="522"/>
        <v>0</v>
      </c>
      <c r="AR314" s="359">
        <f t="shared" ca="1" si="522"/>
        <v>0</v>
      </c>
      <c r="AS314" s="359">
        <f t="shared" ca="1" si="522"/>
        <v>0</v>
      </c>
      <c r="AT314" s="359">
        <f t="shared" ca="1" si="522"/>
        <v>0</v>
      </c>
      <c r="AU314" s="359">
        <f t="shared" ca="1" si="522"/>
        <v>0</v>
      </c>
      <c r="AV314" s="359">
        <f t="shared" ca="1" si="522"/>
        <v>0</v>
      </c>
      <c r="AW314" s="359">
        <f t="shared" ca="1" si="522"/>
        <v>0</v>
      </c>
      <c r="AX314" s="359">
        <f t="shared" ca="1" si="522"/>
        <v>0</v>
      </c>
      <c r="AY314" s="359">
        <f t="shared" ca="1" si="522"/>
        <v>0</v>
      </c>
      <c r="AZ314" s="359">
        <f t="shared" ca="1" si="522"/>
        <v>0</v>
      </c>
      <c r="BA314" s="359">
        <f t="shared" ca="1" si="522"/>
        <v>0</v>
      </c>
      <c r="BB314" s="359">
        <f t="shared" ca="1" si="522"/>
        <v>0</v>
      </c>
      <c r="BC314" s="359">
        <f t="shared" ca="1" si="522"/>
        <v>0</v>
      </c>
      <c r="BD314" s="359">
        <f t="shared" ca="1" si="522"/>
        <v>0</v>
      </c>
      <c r="BE314" s="359">
        <f t="shared" ca="1" si="522"/>
        <v>0</v>
      </c>
      <c r="BF314" s="359">
        <f t="shared" ca="1" si="522"/>
        <v>0</v>
      </c>
      <c r="BG314" s="359">
        <f t="shared" ca="1" si="522"/>
        <v>0</v>
      </c>
      <c r="BH314" s="359">
        <f t="shared" ca="1" si="522"/>
        <v>0</v>
      </c>
      <c r="BI314" s="359">
        <f t="shared" ca="1" si="522"/>
        <v>0</v>
      </c>
      <c r="BJ314" s="359">
        <f t="shared" ca="1" si="522"/>
        <v>0</v>
      </c>
      <c r="BK314" s="359">
        <f t="shared" ca="1" si="522"/>
        <v>0</v>
      </c>
      <c r="BL314" s="359">
        <f t="shared" ca="1" si="522"/>
        <v>0</v>
      </c>
      <c r="BM314" s="359">
        <f t="shared" ca="1" si="522"/>
        <v>0</v>
      </c>
      <c r="BN314" s="359">
        <f t="shared" ca="1" si="522"/>
        <v>0</v>
      </c>
      <c r="BO314" s="359">
        <f t="shared" ca="1" si="522"/>
        <v>0</v>
      </c>
      <c r="BP314" s="359">
        <f t="shared" ca="1" si="522"/>
        <v>0</v>
      </c>
      <c r="BQ314" s="359">
        <f t="shared" ca="1" si="522"/>
        <v>0</v>
      </c>
      <c r="BR314" s="359">
        <f t="shared" ca="1" si="520"/>
        <v>0</v>
      </c>
      <c r="BS314" s="359">
        <f t="shared" ca="1" si="520"/>
        <v>0</v>
      </c>
      <c r="BT314" s="359">
        <f t="shared" ca="1" si="520"/>
        <v>0</v>
      </c>
      <c r="BU314" s="359">
        <f t="shared" si="520"/>
        <v>0</v>
      </c>
      <c r="BV314" s="359">
        <f t="shared" si="520"/>
        <v>0</v>
      </c>
      <c r="BW314" s="359">
        <f t="shared" si="520"/>
        <v>0</v>
      </c>
      <c r="BX314" s="359">
        <f t="shared" si="520"/>
        <v>0</v>
      </c>
      <c r="BY314" s="359">
        <f t="shared" si="520"/>
        <v>0</v>
      </c>
      <c r="BZ314" s="359">
        <f t="shared" si="520"/>
        <v>0</v>
      </c>
      <c r="CA314" s="359">
        <f t="shared" si="520"/>
        <v>0</v>
      </c>
      <c r="CB314" s="359">
        <f t="shared" si="520"/>
        <v>0</v>
      </c>
      <c r="CC314" s="359">
        <f t="shared" si="520"/>
        <v>0</v>
      </c>
      <c r="CD314" s="359">
        <f t="shared" si="520"/>
        <v>0</v>
      </c>
      <c r="CE314" s="359">
        <f t="shared" si="520"/>
        <v>0</v>
      </c>
      <c r="CF314" s="359">
        <f t="shared" si="520"/>
        <v>0</v>
      </c>
      <c r="CG314" s="359">
        <f t="shared" si="520"/>
        <v>0</v>
      </c>
      <c r="CH314" s="359">
        <f t="shared" si="520"/>
        <v>0</v>
      </c>
      <c r="CI314" s="359">
        <f t="shared" si="520"/>
        <v>0</v>
      </c>
      <c r="CJ314" s="359">
        <f t="shared" si="520"/>
        <v>0</v>
      </c>
      <c r="CK314" s="359">
        <f t="shared" si="520"/>
        <v>0</v>
      </c>
      <c r="CL314" s="359">
        <f t="shared" si="520"/>
        <v>0</v>
      </c>
      <c r="CM314" s="359">
        <f t="shared" si="520"/>
        <v>0</v>
      </c>
      <c r="CN314" s="359">
        <f t="shared" si="520"/>
        <v>0</v>
      </c>
      <c r="CO314" s="359">
        <f t="shared" si="520"/>
        <v>0</v>
      </c>
      <c r="CP314" s="359">
        <f t="shared" si="520"/>
        <v>0</v>
      </c>
      <c r="CQ314" s="359">
        <f t="shared" si="520"/>
        <v>0</v>
      </c>
      <c r="CR314" s="359">
        <f t="shared" si="520"/>
        <v>0</v>
      </c>
      <c r="CS314" s="359">
        <f t="shared" si="520"/>
        <v>0</v>
      </c>
    </row>
    <row r="315" spans="1:97" s="352" customFormat="1" x14ac:dyDescent="0.25">
      <c r="A315" s="352">
        <f t="shared" ref="A315:C315" si="523">A178</f>
        <v>0</v>
      </c>
      <c r="B315" s="352" t="str">
        <f t="shared" si="523"/>
        <v>0 0</v>
      </c>
      <c r="C315" s="359">
        <f t="shared" si="523"/>
        <v>0</v>
      </c>
      <c r="D315" s="359">
        <f ca="1">IFERROR(('JA basår'!$N30+'JA basår'!$N60)*$B$276 ^(MIN(D$291-2017,$B$277-2017))*INDEX($B$282:$E$288,MATCH($A315,$A$282:$A$288,0),MATCH(D$291,$B$280:$E$280,1))^(D$291-$D$291),0)</f>
        <v>0</v>
      </c>
      <c r="E315" s="359">
        <f t="shared" ca="1" si="490"/>
        <v>0</v>
      </c>
      <c r="F315" s="359">
        <f t="shared" ca="1" si="522"/>
        <v>0</v>
      </c>
      <c r="G315" s="359">
        <f t="shared" ca="1" si="522"/>
        <v>0</v>
      </c>
      <c r="H315" s="359">
        <f t="shared" ca="1" si="522"/>
        <v>0</v>
      </c>
      <c r="I315" s="359">
        <f t="shared" ca="1" si="522"/>
        <v>0</v>
      </c>
      <c r="J315" s="359">
        <f t="shared" ca="1" si="522"/>
        <v>0</v>
      </c>
      <c r="K315" s="359">
        <f t="shared" ca="1" si="522"/>
        <v>0</v>
      </c>
      <c r="L315" s="359">
        <f t="shared" ca="1" si="522"/>
        <v>0</v>
      </c>
      <c r="M315" s="359">
        <f t="shared" ca="1" si="522"/>
        <v>0</v>
      </c>
      <c r="N315" s="359">
        <f t="shared" ca="1" si="522"/>
        <v>0</v>
      </c>
      <c r="O315" s="359">
        <f t="shared" ca="1" si="522"/>
        <v>0</v>
      </c>
      <c r="P315" s="359">
        <f t="shared" ca="1" si="522"/>
        <v>0</v>
      </c>
      <c r="Q315" s="359">
        <f t="shared" ca="1" si="522"/>
        <v>0</v>
      </c>
      <c r="R315" s="359">
        <f t="shared" ca="1" si="522"/>
        <v>0</v>
      </c>
      <c r="S315" s="359">
        <f t="shared" ca="1" si="522"/>
        <v>0</v>
      </c>
      <c r="T315" s="359">
        <f t="shared" ca="1" si="522"/>
        <v>0</v>
      </c>
      <c r="U315" s="359">
        <f t="shared" ca="1" si="522"/>
        <v>0</v>
      </c>
      <c r="V315" s="359">
        <f t="shared" ca="1" si="522"/>
        <v>0</v>
      </c>
      <c r="W315" s="359">
        <f t="shared" ca="1" si="522"/>
        <v>0</v>
      </c>
      <c r="X315" s="359">
        <f t="shared" ca="1" si="522"/>
        <v>0</v>
      </c>
      <c r="Y315" s="359">
        <f t="shared" ca="1" si="522"/>
        <v>0</v>
      </c>
      <c r="Z315" s="359">
        <f t="shared" ca="1" si="522"/>
        <v>0</v>
      </c>
      <c r="AA315" s="359">
        <f t="shared" ca="1" si="522"/>
        <v>0</v>
      </c>
      <c r="AB315" s="359">
        <f t="shared" ca="1" si="522"/>
        <v>0</v>
      </c>
      <c r="AC315" s="359">
        <f t="shared" ca="1" si="522"/>
        <v>0</v>
      </c>
      <c r="AD315" s="359">
        <f t="shared" ca="1" si="522"/>
        <v>0</v>
      </c>
      <c r="AE315" s="359">
        <f t="shared" ca="1" si="522"/>
        <v>0</v>
      </c>
      <c r="AF315" s="359">
        <f t="shared" ca="1" si="522"/>
        <v>0</v>
      </c>
      <c r="AG315" s="359">
        <f t="shared" ca="1" si="522"/>
        <v>0</v>
      </c>
      <c r="AH315" s="359">
        <f t="shared" ca="1" si="522"/>
        <v>0</v>
      </c>
      <c r="AI315" s="359">
        <f t="shared" ca="1" si="522"/>
        <v>0</v>
      </c>
      <c r="AJ315" s="359">
        <f t="shared" ca="1" si="522"/>
        <v>0</v>
      </c>
      <c r="AK315" s="359">
        <f t="shared" ca="1" si="522"/>
        <v>0</v>
      </c>
      <c r="AL315" s="359">
        <f t="shared" ca="1" si="522"/>
        <v>0</v>
      </c>
      <c r="AM315" s="359">
        <f t="shared" ca="1" si="522"/>
        <v>0</v>
      </c>
      <c r="AN315" s="359">
        <f t="shared" ca="1" si="522"/>
        <v>0</v>
      </c>
      <c r="AO315" s="359">
        <f t="shared" ca="1" si="522"/>
        <v>0</v>
      </c>
      <c r="AP315" s="359">
        <f t="shared" ca="1" si="522"/>
        <v>0</v>
      </c>
      <c r="AQ315" s="359">
        <f t="shared" ca="1" si="522"/>
        <v>0</v>
      </c>
      <c r="AR315" s="359">
        <f t="shared" ca="1" si="522"/>
        <v>0</v>
      </c>
      <c r="AS315" s="359">
        <f t="shared" ca="1" si="522"/>
        <v>0</v>
      </c>
      <c r="AT315" s="359">
        <f t="shared" ca="1" si="522"/>
        <v>0</v>
      </c>
      <c r="AU315" s="359">
        <f t="shared" ca="1" si="522"/>
        <v>0</v>
      </c>
      <c r="AV315" s="359">
        <f t="shared" ca="1" si="522"/>
        <v>0</v>
      </c>
      <c r="AW315" s="359">
        <f t="shared" ca="1" si="522"/>
        <v>0</v>
      </c>
      <c r="AX315" s="359">
        <f t="shared" ca="1" si="522"/>
        <v>0</v>
      </c>
      <c r="AY315" s="359">
        <f t="shared" ca="1" si="522"/>
        <v>0</v>
      </c>
      <c r="AZ315" s="359">
        <f t="shared" ca="1" si="522"/>
        <v>0</v>
      </c>
      <c r="BA315" s="359">
        <f t="shared" ca="1" si="522"/>
        <v>0</v>
      </c>
      <c r="BB315" s="359">
        <f t="shared" ca="1" si="522"/>
        <v>0</v>
      </c>
      <c r="BC315" s="359">
        <f t="shared" ca="1" si="522"/>
        <v>0</v>
      </c>
      <c r="BD315" s="359">
        <f t="shared" ca="1" si="522"/>
        <v>0</v>
      </c>
      <c r="BE315" s="359">
        <f t="shared" ca="1" si="522"/>
        <v>0</v>
      </c>
      <c r="BF315" s="359">
        <f t="shared" ca="1" si="522"/>
        <v>0</v>
      </c>
      <c r="BG315" s="359">
        <f t="shared" ca="1" si="522"/>
        <v>0</v>
      </c>
      <c r="BH315" s="359">
        <f t="shared" ca="1" si="522"/>
        <v>0</v>
      </c>
      <c r="BI315" s="359">
        <f t="shared" ca="1" si="522"/>
        <v>0</v>
      </c>
      <c r="BJ315" s="359">
        <f t="shared" ca="1" si="522"/>
        <v>0</v>
      </c>
      <c r="BK315" s="359">
        <f t="shared" ca="1" si="522"/>
        <v>0</v>
      </c>
      <c r="BL315" s="359">
        <f t="shared" ca="1" si="522"/>
        <v>0</v>
      </c>
      <c r="BM315" s="359">
        <f t="shared" ca="1" si="522"/>
        <v>0</v>
      </c>
      <c r="BN315" s="359">
        <f t="shared" ca="1" si="522"/>
        <v>0</v>
      </c>
      <c r="BO315" s="359">
        <f t="shared" ca="1" si="522"/>
        <v>0</v>
      </c>
      <c r="BP315" s="359">
        <f t="shared" ca="1" si="522"/>
        <v>0</v>
      </c>
      <c r="BQ315" s="359">
        <f t="shared" ca="1" si="522"/>
        <v>0</v>
      </c>
      <c r="BR315" s="359">
        <f t="shared" ca="1" si="520"/>
        <v>0</v>
      </c>
      <c r="BS315" s="359">
        <f t="shared" ca="1" si="520"/>
        <v>0</v>
      </c>
      <c r="BT315" s="359">
        <f t="shared" ca="1" si="520"/>
        <v>0</v>
      </c>
      <c r="BU315" s="359">
        <f t="shared" si="520"/>
        <v>0</v>
      </c>
      <c r="BV315" s="359">
        <f t="shared" si="520"/>
        <v>0</v>
      </c>
      <c r="BW315" s="359">
        <f t="shared" si="520"/>
        <v>0</v>
      </c>
      <c r="BX315" s="359">
        <f t="shared" si="520"/>
        <v>0</v>
      </c>
      <c r="BY315" s="359">
        <f t="shared" si="520"/>
        <v>0</v>
      </c>
      <c r="BZ315" s="359">
        <f t="shared" si="520"/>
        <v>0</v>
      </c>
      <c r="CA315" s="359">
        <f t="shared" si="520"/>
        <v>0</v>
      </c>
      <c r="CB315" s="359">
        <f t="shared" si="520"/>
        <v>0</v>
      </c>
      <c r="CC315" s="359">
        <f t="shared" si="520"/>
        <v>0</v>
      </c>
      <c r="CD315" s="359">
        <f t="shared" si="520"/>
        <v>0</v>
      </c>
      <c r="CE315" s="359">
        <f t="shared" si="520"/>
        <v>0</v>
      </c>
      <c r="CF315" s="359">
        <f t="shared" si="520"/>
        <v>0</v>
      </c>
      <c r="CG315" s="359">
        <f t="shared" si="520"/>
        <v>0</v>
      </c>
      <c r="CH315" s="359">
        <f t="shared" si="520"/>
        <v>0</v>
      </c>
      <c r="CI315" s="359">
        <f t="shared" si="520"/>
        <v>0</v>
      </c>
      <c r="CJ315" s="359">
        <f t="shared" si="520"/>
        <v>0</v>
      </c>
      <c r="CK315" s="359">
        <f t="shared" si="520"/>
        <v>0</v>
      </c>
      <c r="CL315" s="359">
        <f t="shared" si="520"/>
        <v>0</v>
      </c>
      <c r="CM315" s="359">
        <f t="shared" si="520"/>
        <v>0</v>
      </c>
      <c r="CN315" s="359">
        <f t="shared" si="520"/>
        <v>0</v>
      </c>
      <c r="CO315" s="359">
        <f t="shared" si="520"/>
        <v>0</v>
      </c>
      <c r="CP315" s="359">
        <f t="shared" si="520"/>
        <v>0</v>
      </c>
      <c r="CQ315" s="359">
        <f t="shared" si="520"/>
        <v>0</v>
      </c>
      <c r="CR315" s="359">
        <f t="shared" si="520"/>
        <v>0</v>
      </c>
      <c r="CS315" s="359">
        <f t="shared" si="520"/>
        <v>0</v>
      </c>
    </row>
    <row r="316" spans="1:97" s="352" customFormat="1" x14ac:dyDescent="0.25">
      <c r="A316" s="352">
        <f t="shared" ref="A316:C316" si="524">A179</f>
        <v>0</v>
      </c>
      <c r="B316" s="352" t="str">
        <f t="shared" si="524"/>
        <v>0 0</v>
      </c>
      <c r="C316" s="359">
        <f t="shared" si="524"/>
        <v>0</v>
      </c>
      <c r="D316" s="359">
        <f ca="1">IFERROR(('JA basår'!$N31+'JA basår'!$N61)*$B$276 ^(MIN(D$291-2017,$B$277-2017))*INDEX($B$282:$E$288,MATCH($A316,$A$282:$A$288,0),MATCH(D$291,$B$280:$E$280,1))^(D$291-$D$291),0)</f>
        <v>0</v>
      </c>
      <c r="E316" s="359">
        <f t="shared" ca="1" si="490"/>
        <v>0</v>
      </c>
      <c r="F316" s="359">
        <f t="shared" ca="1" si="522"/>
        <v>0</v>
      </c>
      <c r="G316" s="359">
        <f t="shared" ca="1" si="522"/>
        <v>0</v>
      </c>
      <c r="H316" s="359">
        <f t="shared" ca="1" si="522"/>
        <v>0</v>
      </c>
      <c r="I316" s="359">
        <f t="shared" ca="1" si="522"/>
        <v>0</v>
      </c>
      <c r="J316" s="359">
        <f t="shared" ca="1" si="522"/>
        <v>0</v>
      </c>
      <c r="K316" s="359">
        <f t="shared" ca="1" si="522"/>
        <v>0</v>
      </c>
      <c r="L316" s="359">
        <f t="shared" ca="1" si="522"/>
        <v>0</v>
      </c>
      <c r="M316" s="359">
        <f t="shared" ca="1" si="522"/>
        <v>0</v>
      </c>
      <c r="N316" s="359">
        <f t="shared" ca="1" si="522"/>
        <v>0</v>
      </c>
      <c r="O316" s="359">
        <f t="shared" ca="1" si="522"/>
        <v>0</v>
      </c>
      <c r="P316" s="359">
        <f t="shared" ca="1" si="522"/>
        <v>0</v>
      </c>
      <c r="Q316" s="359">
        <f t="shared" ca="1" si="522"/>
        <v>0</v>
      </c>
      <c r="R316" s="359">
        <f t="shared" ca="1" si="522"/>
        <v>0</v>
      </c>
      <c r="S316" s="359">
        <f t="shared" ca="1" si="522"/>
        <v>0</v>
      </c>
      <c r="T316" s="359">
        <f t="shared" ca="1" si="522"/>
        <v>0</v>
      </c>
      <c r="U316" s="359">
        <f t="shared" ca="1" si="522"/>
        <v>0</v>
      </c>
      <c r="V316" s="359">
        <f t="shared" ca="1" si="522"/>
        <v>0</v>
      </c>
      <c r="W316" s="359">
        <f t="shared" ca="1" si="522"/>
        <v>0</v>
      </c>
      <c r="X316" s="359">
        <f t="shared" ca="1" si="522"/>
        <v>0</v>
      </c>
      <c r="Y316" s="359">
        <f t="shared" ca="1" si="522"/>
        <v>0</v>
      </c>
      <c r="Z316" s="359">
        <f t="shared" ca="1" si="522"/>
        <v>0</v>
      </c>
      <c r="AA316" s="359">
        <f t="shared" ca="1" si="522"/>
        <v>0</v>
      </c>
      <c r="AB316" s="359">
        <f t="shared" ca="1" si="522"/>
        <v>0</v>
      </c>
      <c r="AC316" s="359">
        <f t="shared" ca="1" si="522"/>
        <v>0</v>
      </c>
      <c r="AD316" s="359">
        <f t="shared" ca="1" si="522"/>
        <v>0</v>
      </c>
      <c r="AE316" s="359">
        <f t="shared" ca="1" si="522"/>
        <v>0</v>
      </c>
      <c r="AF316" s="359">
        <f t="shared" ca="1" si="522"/>
        <v>0</v>
      </c>
      <c r="AG316" s="359">
        <f t="shared" ca="1" si="522"/>
        <v>0</v>
      </c>
      <c r="AH316" s="359">
        <f t="shared" ca="1" si="522"/>
        <v>0</v>
      </c>
      <c r="AI316" s="359">
        <f t="shared" ca="1" si="522"/>
        <v>0</v>
      </c>
      <c r="AJ316" s="359">
        <f t="shared" ca="1" si="522"/>
        <v>0</v>
      </c>
      <c r="AK316" s="359">
        <f t="shared" ca="1" si="522"/>
        <v>0</v>
      </c>
      <c r="AL316" s="359">
        <f t="shared" ca="1" si="522"/>
        <v>0</v>
      </c>
      <c r="AM316" s="359">
        <f t="shared" ca="1" si="522"/>
        <v>0</v>
      </c>
      <c r="AN316" s="359">
        <f t="shared" ca="1" si="522"/>
        <v>0</v>
      </c>
      <c r="AO316" s="359">
        <f t="shared" ca="1" si="522"/>
        <v>0</v>
      </c>
      <c r="AP316" s="359">
        <f t="shared" ca="1" si="522"/>
        <v>0</v>
      </c>
      <c r="AQ316" s="359">
        <f t="shared" ca="1" si="522"/>
        <v>0</v>
      </c>
      <c r="AR316" s="359">
        <f t="shared" ca="1" si="522"/>
        <v>0</v>
      </c>
      <c r="AS316" s="359">
        <f t="shared" ca="1" si="522"/>
        <v>0</v>
      </c>
      <c r="AT316" s="359">
        <f t="shared" ca="1" si="522"/>
        <v>0</v>
      </c>
      <c r="AU316" s="359">
        <f t="shared" ca="1" si="522"/>
        <v>0</v>
      </c>
      <c r="AV316" s="359">
        <f t="shared" ca="1" si="522"/>
        <v>0</v>
      </c>
      <c r="AW316" s="359">
        <f t="shared" ca="1" si="522"/>
        <v>0</v>
      </c>
      <c r="AX316" s="359">
        <f t="shared" ca="1" si="522"/>
        <v>0</v>
      </c>
      <c r="AY316" s="359">
        <f t="shared" ca="1" si="522"/>
        <v>0</v>
      </c>
      <c r="AZ316" s="359">
        <f t="shared" ca="1" si="522"/>
        <v>0</v>
      </c>
      <c r="BA316" s="359">
        <f t="shared" ca="1" si="522"/>
        <v>0</v>
      </c>
      <c r="BB316" s="359">
        <f t="shared" ca="1" si="522"/>
        <v>0</v>
      </c>
      <c r="BC316" s="359">
        <f t="shared" ca="1" si="522"/>
        <v>0</v>
      </c>
      <c r="BD316" s="359">
        <f t="shared" ca="1" si="522"/>
        <v>0</v>
      </c>
      <c r="BE316" s="359">
        <f t="shared" ca="1" si="522"/>
        <v>0</v>
      </c>
      <c r="BF316" s="359">
        <f t="shared" ca="1" si="522"/>
        <v>0</v>
      </c>
      <c r="BG316" s="359">
        <f t="shared" ca="1" si="522"/>
        <v>0</v>
      </c>
      <c r="BH316" s="359">
        <f t="shared" ca="1" si="522"/>
        <v>0</v>
      </c>
      <c r="BI316" s="359">
        <f t="shared" ca="1" si="522"/>
        <v>0</v>
      </c>
      <c r="BJ316" s="359">
        <f t="shared" ca="1" si="522"/>
        <v>0</v>
      </c>
      <c r="BK316" s="359">
        <f t="shared" ca="1" si="522"/>
        <v>0</v>
      </c>
      <c r="BL316" s="359">
        <f t="shared" ca="1" si="522"/>
        <v>0</v>
      </c>
      <c r="BM316" s="359">
        <f t="shared" ca="1" si="522"/>
        <v>0</v>
      </c>
      <c r="BN316" s="359">
        <f t="shared" ca="1" si="522"/>
        <v>0</v>
      </c>
      <c r="BO316" s="359">
        <f t="shared" ca="1" si="522"/>
        <v>0</v>
      </c>
      <c r="BP316" s="359">
        <f t="shared" ca="1" si="522"/>
        <v>0</v>
      </c>
      <c r="BQ316" s="359">
        <f t="shared" ca="1" si="522"/>
        <v>0</v>
      </c>
      <c r="BR316" s="359">
        <f t="shared" ca="1" si="520"/>
        <v>0</v>
      </c>
      <c r="BS316" s="359">
        <f t="shared" ca="1" si="520"/>
        <v>0</v>
      </c>
      <c r="BT316" s="359">
        <f t="shared" ca="1" si="520"/>
        <v>0</v>
      </c>
      <c r="BU316" s="359">
        <f t="shared" si="520"/>
        <v>0</v>
      </c>
      <c r="BV316" s="359">
        <f t="shared" si="520"/>
        <v>0</v>
      </c>
      <c r="BW316" s="359">
        <f t="shared" si="520"/>
        <v>0</v>
      </c>
      <c r="BX316" s="359">
        <f t="shared" si="520"/>
        <v>0</v>
      </c>
      <c r="BY316" s="359">
        <f t="shared" si="520"/>
        <v>0</v>
      </c>
      <c r="BZ316" s="359">
        <f t="shared" si="520"/>
        <v>0</v>
      </c>
      <c r="CA316" s="359">
        <f t="shared" si="520"/>
        <v>0</v>
      </c>
      <c r="CB316" s="359">
        <f t="shared" si="520"/>
        <v>0</v>
      </c>
      <c r="CC316" s="359">
        <f t="shared" si="520"/>
        <v>0</v>
      </c>
      <c r="CD316" s="359">
        <f t="shared" si="520"/>
        <v>0</v>
      </c>
      <c r="CE316" s="359">
        <f t="shared" si="520"/>
        <v>0</v>
      </c>
      <c r="CF316" s="359">
        <f t="shared" si="520"/>
        <v>0</v>
      </c>
      <c r="CG316" s="359">
        <f t="shared" si="520"/>
        <v>0</v>
      </c>
      <c r="CH316" s="359">
        <f t="shared" si="520"/>
        <v>0</v>
      </c>
      <c r="CI316" s="359">
        <f t="shared" si="520"/>
        <v>0</v>
      </c>
      <c r="CJ316" s="359">
        <f t="shared" si="520"/>
        <v>0</v>
      </c>
      <c r="CK316" s="359">
        <f t="shared" si="520"/>
        <v>0</v>
      </c>
      <c r="CL316" s="359">
        <f t="shared" si="520"/>
        <v>0</v>
      </c>
      <c r="CM316" s="359">
        <f t="shared" si="520"/>
        <v>0</v>
      </c>
      <c r="CN316" s="359">
        <f t="shared" si="520"/>
        <v>0</v>
      </c>
      <c r="CO316" s="359">
        <f t="shared" si="520"/>
        <v>0</v>
      </c>
      <c r="CP316" s="359">
        <f t="shared" si="520"/>
        <v>0</v>
      </c>
      <c r="CQ316" s="359">
        <f t="shared" si="520"/>
        <v>0</v>
      </c>
      <c r="CR316" s="359">
        <f t="shared" si="520"/>
        <v>0</v>
      </c>
      <c r="CS316" s="359">
        <f t="shared" si="520"/>
        <v>0</v>
      </c>
    </row>
    <row r="317" spans="1:97" s="352" customFormat="1" ht="13" x14ac:dyDescent="0.3">
      <c r="A317" s="362"/>
      <c r="B317" s="362"/>
      <c r="C317" s="362"/>
      <c r="D317" s="363">
        <f ca="1">SUM(D292:D316)</f>
        <v>0</v>
      </c>
      <c r="E317" s="363">
        <f t="shared" ref="E317:BP317" ca="1" si="525">SUM(E292:E316)</f>
        <v>0</v>
      </c>
      <c r="F317" s="363">
        <f t="shared" ca="1" si="525"/>
        <v>0</v>
      </c>
      <c r="G317" s="363">
        <f t="shared" ca="1" si="525"/>
        <v>0</v>
      </c>
      <c r="H317" s="363">
        <f t="shared" ca="1" si="525"/>
        <v>0</v>
      </c>
      <c r="I317" s="363">
        <f t="shared" ca="1" si="525"/>
        <v>0</v>
      </c>
      <c r="J317" s="363">
        <f t="shared" ca="1" si="525"/>
        <v>0</v>
      </c>
      <c r="K317" s="363">
        <f t="shared" ca="1" si="525"/>
        <v>0</v>
      </c>
      <c r="L317" s="363">
        <f t="shared" ca="1" si="525"/>
        <v>0</v>
      </c>
      <c r="M317" s="363">
        <f t="shared" ca="1" si="525"/>
        <v>0</v>
      </c>
      <c r="N317" s="363">
        <f t="shared" ca="1" si="525"/>
        <v>0</v>
      </c>
      <c r="O317" s="363">
        <f t="shared" ca="1" si="525"/>
        <v>0</v>
      </c>
      <c r="P317" s="363">
        <f t="shared" ca="1" si="525"/>
        <v>0</v>
      </c>
      <c r="Q317" s="363">
        <f t="shared" ca="1" si="525"/>
        <v>0</v>
      </c>
      <c r="R317" s="363">
        <f t="shared" ca="1" si="525"/>
        <v>0</v>
      </c>
      <c r="S317" s="363">
        <f t="shared" ca="1" si="525"/>
        <v>0</v>
      </c>
      <c r="T317" s="363">
        <f t="shared" ca="1" si="525"/>
        <v>0</v>
      </c>
      <c r="U317" s="363">
        <f t="shared" ca="1" si="525"/>
        <v>0</v>
      </c>
      <c r="V317" s="363">
        <f t="shared" ca="1" si="525"/>
        <v>0</v>
      </c>
      <c r="W317" s="363">
        <f t="shared" ca="1" si="525"/>
        <v>0</v>
      </c>
      <c r="X317" s="363">
        <f t="shared" ca="1" si="525"/>
        <v>0</v>
      </c>
      <c r="Y317" s="363">
        <f t="shared" ca="1" si="525"/>
        <v>0</v>
      </c>
      <c r="Z317" s="363">
        <f t="shared" ca="1" si="525"/>
        <v>0</v>
      </c>
      <c r="AA317" s="363">
        <f t="shared" ca="1" si="525"/>
        <v>0</v>
      </c>
      <c r="AB317" s="363">
        <f t="shared" ca="1" si="525"/>
        <v>0</v>
      </c>
      <c r="AC317" s="363">
        <f t="shared" ca="1" si="525"/>
        <v>0</v>
      </c>
      <c r="AD317" s="363">
        <f t="shared" ca="1" si="525"/>
        <v>0</v>
      </c>
      <c r="AE317" s="363">
        <f t="shared" ca="1" si="525"/>
        <v>0</v>
      </c>
      <c r="AF317" s="363">
        <f t="shared" ca="1" si="525"/>
        <v>0</v>
      </c>
      <c r="AG317" s="363">
        <f t="shared" ca="1" si="525"/>
        <v>0</v>
      </c>
      <c r="AH317" s="363">
        <f t="shared" ca="1" si="525"/>
        <v>0</v>
      </c>
      <c r="AI317" s="363">
        <f t="shared" ca="1" si="525"/>
        <v>0</v>
      </c>
      <c r="AJ317" s="363">
        <f t="shared" ca="1" si="525"/>
        <v>0</v>
      </c>
      <c r="AK317" s="363">
        <f t="shared" ca="1" si="525"/>
        <v>0</v>
      </c>
      <c r="AL317" s="363">
        <f t="shared" ca="1" si="525"/>
        <v>0</v>
      </c>
      <c r="AM317" s="363">
        <f t="shared" ca="1" si="525"/>
        <v>0</v>
      </c>
      <c r="AN317" s="363">
        <f t="shared" ca="1" si="525"/>
        <v>0</v>
      </c>
      <c r="AO317" s="363">
        <f t="shared" ca="1" si="525"/>
        <v>0</v>
      </c>
      <c r="AP317" s="363">
        <f t="shared" ca="1" si="525"/>
        <v>0</v>
      </c>
      <c r="AQ317" s="363">
        <f t="shared" ca="1" si="525"/>
        <v>0</v>
      </c>
      <c r="AR317" s="363">
        <f t="shared" ca="1" si="525"/>
        <v>0</v>
      </c>
      <c r="AS317" s="363">
        <f t="shared" ca="1" si="525"/>
        <v>0</v>
      </c>
      <c r="AT317" s="363">
        <f t="shared" ca="1" si="525"/>
        <v>0</v>
      </c>
      <c r="AU317" s="363">
        <f t="shared" ca="1" si="525"/>
        <v>0</v>
      </c>
      <c r="AV317" s="363">
        <f t="shared" ca="1" si="525"/>
        <v>0</v>
      </c>
      <c r="AW317" s="363">
        <f t="shared" ca="1" si="525"/>
        <v>0</v>
      </c>
      <c r="AX317" s="363">
        <f t="shared" ca="1" si="525"/>
        <v>0</v>
      </c>
      <c r="AY317" s="363">
        <f t="shared" ca="1" si="525"/>
        <v>0</v>
      </c>
      <c r="AZ317" s="363">
        <f t="shared" ca="1" si="525"/>
        <v>0</v>
      </c>
      <c r="BA317" s="363">
        <f t="shared" ca="1" si="525"/>
        <v>0</v>
      </c>
      <c r="BB317" s="363">
        <f t="shared" ca="1" si="525"/>
        <v>0</v>
      </c>
      <c r="BC317" s="363">
        <f t="shared" ca="1" si="525"/>
        <v>0</v>
      </c>
      <c r="BD317" s="363">
        <f t="shared" ca="1" si="525"/>
        <v>0</v>
      </c>
      <c r="BE317" s="363">
        <f t="shared" ca="1" si="525"/>
        <v>0</v>
      </c>
      <c r="BF317" s="363">
        <f t="shared" ca="1" si="525"/>
        <v>0</v>
      </c>
      <c r="BG317" s="363">
        <f t="shared" ca="1" si="525"/>
        <v>0</v>
      </c>
      <c r="BH317" s="363">
        <f t="shared" ca="1" si="525"/>
        <v>0</v>
      </c>
      <c r="BI317" s="363">
        <f t="shared" ca="1" si="525"/>
        <v>0</v>
      </c>
      <c r="BJ317" s="363">
        <f t="shared" ca="1" si="525"/>
        <v>0</v>
      </c>
      <c r="BK317" s="363">
        <f t="shared" ca="1" si="525"/>
        <v>0</v>
      </c>
      <c r="BL317" s="363">
        <f t="shared" ca="1" si="525"/>
        <v>0</v>
      </c>
      <c r="BM317" s="363">
        <f t="shared" ca="1" si="525"/>
        <v>0</v>
      </c>
      <c r="BN317" s="363">
        <f t="shared" ca="1" si="525"/>
        <v>0</v>
      </c>
      <c r="BO317" s="363">
        <f t="shared" ca="1" si="525"/>
        <v>0</v>
      </c>
      <c r="BP317" s="363">
        <f t="shared" ca="1" si="525"/>
        <v>0</v>
      </c>
      <c r="BQ317" s="363">
        <f t="shared" ref="BQ317:CS317" ca="1" si="526">SUM(BQ292:BQ316)</f>
        <v>0</v>
      </c>
      <c r="BR317" s="363">
        <f t="shared" ca="1" si="526"/>
        <v>0</v>
      </c>
      <c r="BS317" s="363">
        <f t="shared" ca="1" si="526"/>
        <v>0</v>
      </c>
      <c r="BT317" s="363">
        <f t="shared" ca="1" si="526"/>
        <v>0</v>
      </c>
      <c r="BU317" s="363">
        <f t="shared" si="526"/>
        <v>0</v>
      </c>
      <c r="BV317" s="363">
        <f t="shared" si="526"/>
        <v>0</v>
      </c>
      <c r="BW317" s="363">
        <f t="shared" si="526"/>
        <v>0</v>
      </c>
      <c r="BX317" s="363">
        <f t="shared" si="526"/>
        <v>0</v>
      </c>
      <c r="BY317" s="363">
        <f t="shared" si="526"/>
        <v>0</v>
      </c>
      <c r="BZ317" s="363">
        <f t="shared" si="526"/>
        <v>0</v>
      </c>
      <c r="CA317" s="363">
        <f t="shared" si="526"/>
        <v>0</v>
      </c>
      <c r="CB317" s="363">
        <f t="shared" si="526"/>
        <v>0</v>
      </c>
      <c r="CC317" s="363">
        <f t="shared" si="526"/>
        <v>0</v>
      </c>
      <c r="CD317" s="363">
        <f t="shared" si="526"/>
        <v>0</v>
      </c>
      <c r="CE317" s="363">
        <f t="shared" si="526"/>
        <v>0</v>
      </c>
      <c r="CF317" s="363">
        <f t="shared" si="526"/>
        <v>0</v>
      </c>
      <c r="CG317" s="363">
        <f t="shared" si="526"/>
        <v>0</v>
      </c>
      <c r="CH317" s="363">
        <f t="shared" si="526"/>
        <v>0</v>
      </c>
      <c r="CI317" s="363">
        <f t="shared" si="526"/>
        <v>0</v>
      </c>
      <c r="CJ317" s="363">
        <f t="shared" si="526"/>
        <v>0</v>
      </c>
      <c r="CK317" s="363">
        <f t="shared" si="526"/>
        <v>0</v>
      </c>
      <c r="CL317" s="363">
        <f t="shared" si="526"/>
        <v>0</v>
      </c>
      <c r="CM317" s="363">
        <f t="shared" si="526"/>
        <v>0</v>
      </c>
      <c r="CN317" s="363">
        <f t="shared" si="526"/>
        <v>0</v>
      </c>
      <c r="CO317" s="363">
        <f t="shared" si="526"/>
        <v>0</v>
      </c>
      <c r="CP317" s="363">
        <f t="shared" si="526"/>
        <v>0</v>
      </c>
      <c r="CQ317" s="363">
        <f t="shared" si="526"/>
        <v>0</v>
      </c>
      <c r="CR317" s="363">
        <f t="shared" si="526"/>
        <v>0</v>
      </c>
      <c r="CS317" s="363">
        <f t="shared" si="526"/>
        <v>0</v>
      </c>
    </row>
    <row r="318" spans="1:97" s="352" customFormat="1" x14ac:dyDescent="0.25"/>
    <row r="319" spans="1:97" s="352" customFormat="1" x14ac:dyDescent="0.25"/>
    <row r="320" spans="1:97" s="352" customFormat="1" ht="15.5" x14ac:dyDescent="0.35">
      <c r="A320" s="361" t="s">
        <v>10</v>
      </c>
      <c r="G320" s="360" t="str">
        <f>G289</f>
        <v>Tabellen visar årlig bränsleförbrukning för respektive fartygsklass. Bränsleförbrukningen är dels nedräknad med antagen bränsleeffektivisering, dels uppräknad med godsprognosen (vilken ökar antalet anlöp per år).</v>
      </c>
    </row>
    <row r="321" spans="1:97" s="352" customFormat="1" ht="13" x14ac:dyDescent="0.3">
      <c r="A321" s="362" t="s">
        <v>72</v>
      </c>
      <c r="B321" s="362" t="s">
        <v>51</v>
      </c>
      <c r="C321" s="362" t="s">
        <v>73</v>
      </c>
      <c r="D321" s="362">
        <f t="shared" ref="D321:BO321" si="527">D291</f>
        <v>2019</v>
      </c>
      <c r="E321" s="362">
        <f t="shared" si="527"/>
        <v>2020</v>
      </c>
      <c r="F321" s="362">
        <f t="shared" si="527"/>
        <v>2021</v>
      </c>
      <c r="G321" s="362">
        <f t="shared" si="527"/>
        <v>2022</v>
      </c>
      <c r="H321" s="362">
        <f t="shared" si="527"/>
        <v>2023</v>
      </c>
      <c r="I321" s="362">
        <f t="shared" si="527"/>
        <v>2024</v>
      </c>
      <c r="J321" s="362">
        <f t="shared" si="527"/>
        <v>2025</v>
      </c>
      <c r="K321" s="362">
        <f t="shared" si="527"/>
        <v>2026</v>
      </c>
      <c r="L321" s="362">
        <f t="shared" si="527"/>
        <v>2027</v>
      </c>
      <c r="M321" s="362">
        <f t="shared" si="527"/>
        <v>2028</v>
      </c>
      <c r="N321" s="362">
        <f t="shared" si="527"/>
        <v>2029</v>
      </c>
      <c r="O321" s="362">
        <f t="shared" si="527"/>
        <v>2030</v>
      </c>
      <c r="P321" s="362">
        <f t="shared" si="527"/>
        <v>2031</v>
      </c>
      <c r="Q321" s="362">
        <f t="shared" si="527"/>
        <v>2032</v>
      </c>
      <c r="R321" s="362">
        <f t="shared" si="527"/>
        <v>2033</v>
      </c>
      <c r="S321" s="362">
        <f t="shared" si="527"/>
        <v>2034</v>
      </c>
      <c r="T321" s="362">
        <f t="shared" si="527"/>
        <v>2035</v>
      </c>
      <c r="U321" s="362">
        <f t="shared" si="527"/>
        <v>2036</v>
      </c>
      <c r="V321" s="362">
        <f t="shared" si="527"/>
        <v>2037</v>
      </c>
      <c r="W321" s="362">
        <f t="shared" si="527"/>
        <v>2038</v>
      </c>
      <c r="X321" s="362">
        <f t="shared" si="527"/>
        <v>2039</v>
      </c>
      <c r="Y321" s="362">
        <f t="shared" si="527"/>
        <v>2040</v>
      </c>
      <c r="Z321" s="362">
        <f t="shared" si="527"/>
        <v>2041</v>
      </c>
      <c r="AA321" s="362">
        <f t="shared" si="527"/>
        <v>2042</v>
      </c>
      <c r="AB321" s="362">
        <f t="shared" si="527"/>
        <v>2043</v>
      </c>
      <c r="AC321" s="362">
        <f t="shared" si="527"/>
        <v>2044</v>
      </c>
      <c r="AD321" s="362">
        <f t="shared" si="527"/>
        <v>2045</v>
      </c>
      <c r="AE321" s="362">
        <f t="shared" si="527"/>
        <v>2046</v>
      </c>
      <c r="AF321" s="362">
        <f t="shared" si="527"/>
        <v>2047</v>
      </c>
      <c r="AG321" s="362">
        <f t="shared" si="527"/>
        <v>2048</v>
      </c>
      <c r="AH321" s="362">
        <f t="shared" si="527"/>
        <v>2049</v>
      </c>
      <c r="AI321" s="362">
        <f t="shared" si="527"/>
        <v>2050</v>
      </c>
      <c r="AJ321" s="362">
        <f t="shared" si="527"/>
        <v>2051</v>
      </c>
      <c r="AK321" s="362">
        <f t="shared" si="527"/>
        <v>2052</v>
      </c>
      <c r="AL321" s="362">
        <f t="shared" si="527"/>
        <v>2053</v>
      </c>
      <c r="AM321" s="362">
        <f t="shared" si="527"/>
        <v>2054</v>
      </c>
      <c r="AN321" s="362">
        <f t="shared" si="527"/>
        <v>2055</v>
      </c>
      <c r="AO321" s="362">
        <f t="shared" si="527"/>
        <v>2056</v>
      </c>
      <c r="AP321" s="362">
        <f t="shared" si="527"/>
        <v>2057</v>
      </c>
      <c r="AQ321" s="362">
        <f t="shared" si="527"/>
        <v>2058</v>
      </c>
      <c r="AR321" s="362">
        <f t="shared" si="527"/>
        <v>2059</v>
      </c>
      <c r="AS321" s="362">
        <f t="shared" si="527"/>
        <v>2060</v>
      </c>
      <c r="AT321" s="362">
        <f t="shared" si="527"/>
        <v>2061</v>
      </c>
      <c r="AU321" s="362">
        <f t="shared" si="527"/>
        <v>2062</v>
      </c>
      <c r="AV321" s="362">
        <f t="shared" si="527"/>
        <v>2063</v>
      </c>
      <c r="AW321" s="362">
        <f t="shared" si="527"/>
        <v>2064</v>
      </c>
      <c r="AX321" s="362">
        <f t="shared" si="527"/>
        <v>2065</v>
      </c>
      <c r="AY321" s="362">
        <f t="shared" si="527"/>
        <v>2066</v>
      </c>
      <c r="AZ321" s="362">
        <f t="shared" si="527"/>
        <v>2067</v>
      </c>
      <c r="BA321" s="362">
        <f t="shared" si="527"/>
        <v>2068</v>
      </c>
      <c r="BB321" s="362">
        <f t="shared" si="527"/>
        <v>2069</v>
      </c>
      <c r="BC321" s="362">
        <f t="shared" si="527"/>
        <v>2070</v>
      </c>
      <c r="BD321" s="362">
        <f t="shared" si="527"/>
        <v>2071</v>
      </c>
      <c r="BE321" s="362">
        <f t="shared" si="527"/>
        <v>2072</v>
      </c>
      <c r="BF321" s="362">
        <f t="shared" si="527"/>
        <v>2073</v>
      </c>
      <c r="BG321" s="362">
        <f t="shared" si="527"/>
        <v>2074</v>
      </c>
      <c r="BH321" s="362">
        <f t="shared" si="527"/>
        <v>2075</v>
      </c>
      <c r="BI321" s="362">
        <f t="shared" si="527"/>
        <v>2076</v>
      </c>
      <c r="BJ321" s="362">
        <f t="shared" si="527"/>
        <v>2077</v>
      </c>
      <c r="BK321" s="362">
        <f t="shared" si="527"/>
        <v>2078</v>
      </c>
      <c r="BL321" s="362">
        <f t="shared" si="527"/>
        <v>2079</v>
      </c>
      <c r="BM321" s="362">
        <f t="shared" si="527"/>
        <v>2080</v>
      </c>
      <c r="BN321" s="362">
        <f t="shared" si="527"/>
        <v>2081</v>
      </c>
      <c r="BO321" s="362">
        <f t="shared" si="527"/>
        <v>2082</v>
      </c>
      <c r="BP321" s="362">
        <f t="shared" ref="BP321:CS321" si="528">BP291</f>
        <v>2083</v>
      </c>
      <c r="BQ321" s="362">
        <f t="shared" si="528"/>
        <v>2084</v>
      </c>
      <c r="BR321" s="362">
        <f t="shared" si="528"/>
        <v>2085</v>
      </c>
      <c r="BS321" s="362">
        <f t="shared" si="528"/>
        <v>2086</v>
      </c>
      <c r="BT321" s="362">
        <f t="shared" si="528"/>
        <v>2087</v>
      </c>
      <c r="BU321" s="362">
        <f t="shared" si="528"/>
        <v>2088</v>
      </c>
      <c r="BV321" s="362">
        <f t="shared" si="528"/>
        <v>2089</v>
      </c>
      <c r="BW321" s="362">
        <f t="shared" si="528"/>
        <v>2090</v>
      </c>
      <c r="BX321" s="362">
        <f t="shared" si="528"/>
        <v>2091</v>
      </c>
      <c r="BY321" s="362">
        <f t="shared" si="528"/>
        <v>2092</v>
      </c>
      <c r="BZ321" s="362">
        <f t="shared" si="528"/>
        <v>2093</v>
      </c>
      <c r="CA321" s="362">
        <f t="shared" si="528"/>
        <v>2094</v>
      </c>
      <c r="CB321" s="362">
        <f t="shared" si="528"/>
        <v>2095</v>
      </c>
      <c r="CC321" s="362">
        <f t="shared" si="528"/>
        <v>2096</v>
      </c>
      <c r="CD321" s="362">
        <f t="shared" si="528"/>
        <v>2097</v>
      </c>
      <c r="CE321" s="362">
        <f t="shared" si="528"/>
        <v>2098</v>
      </c>
      <c r="CF321" s="362">
        <f t="shared" si="528"/>
        <v>2099</v>
      </c>
      <c r="CG321" s="362">
        <f t="shared" si="528"/>
        <v>2100</v>
      </c>
      <c r="CH321" s="362">
        <f t="shared" si="528"/>
        <v>2101</v>
      </c>
      <c r="CI321" s="362">
        <f t="shared" si="528"/>
        <v>2102</v>
      </c>
      <c r="CJ321" s="362">
        <f t="shared" si="528"/>
        <v>2103</v>
      </c>
      <c r="CK321" s="362">
        <f t="shared" si="528"/>
        <v>2104</v>
      </c>
      <c r="CL321" s="362">
        <f t="shared" si="528"/>
        <v>2105</v>
      </c>
      <c r="CM321" s="362">
        <f t="shared" si="528"/>
        <v>2106</v>
      </c>
      <c r="CN321" s="362">
        <f t="shared" si="528"/>
        <v>2107</v>
      </c>
      <c r="CO321" s="362">
        <f t="shared" si="528"/>
        <v>2108</v>
      </c>
      <c r="CP321" s="362">
        <f t="shared" si="528"/>
        <v>2109</v>
      </c>
      <c r="CQ321" s="362">
        <f t="shared" si="528"/>
        <v>2110</v>
      </c>
      <c r="CR321" s="362">
        <f t="shared" si="528"/>
        <v>2111</v>
      </c>
      <c r="CS321" s="362">
        <f t="shared" si="528"/>
        <v>2112</v>
      </c>
    </row>
    <row r="322" spans="1:97" s="352" customFormat="1" x14ac:dyDescent="0.25">
      <c r="A322" s="352">
        <f>A292</f>
        <v>0</v>
      </c>
      <c r="B322" s="352" t="str">
        <f t="shared" ref="B322:C322" si="529">B292</f>
        <v>0 0</v>
      </c>
      <c r="C322" s="359">
        <f t="shared" si="529"/>
        <v>0</v>
      </c>
      <c r="D322" s="359">
        <f ca="1">IFERROR(('UA basår'!$N7+'UA basår'!$N37)*$B$276 ^(MIN(D$321-2017,$B$277-2017))*INDEX($B$282:$E$288,MATCH($A322,$A$282:$A$288,0),MATCH(D$321,$B$280:$E$280,1))^(D$321-$D$321),0)</f>
        <v>0</v>
      </c>
      <c r="E322" s="359">
        <f ca="1">IF(E$290="beräknas ej",0,D322*IF(E$321&gt;$B$277,1,$B$276)*IFERROR(INDEX($B$282:$E$288,MATCH($A322,$A$282:$A$288,0),MATCH(E$321,$B$280:$E$280,1)),0))</f>
        <v>0</v>
      </c>
      <c r="F322" s="359">
        <f t="shared" ref="F322:BQ323" ca="1" si="530">IF(F$290="beräknas ej",0,E322*IF(F$321&gt;$B$277,1,$B$276)*IFERROR(INDEX($B$282:$E$288,MATCH($A322,$A$282:$A$288,0),MATCH(F$321,$B$280:$E$280,1)),0))</f>
        <v>0</v>
      </c>
      <c r="G322" s="359">
        <f t="shared" ca="1" si="530"/>
        <v>0</v>
      </c>
      <c r="H322" s="359">
        <f t="shared" ca="1" si="530"/>
        <v>0</v>
      </c>
      <c r="I322" s="359">
        <f t="shared" ca="1" si="530"/>
        <v>0</v>
      </c>
      <c r="J322" s="359">
        <f t="shared" ca="1" si="530"/>
        <v>0</v>
      </c>
      <c r="K322" s="359">
        <f t="shared" ca="1" si="530"/>
        <v>0</v>
      </c>
      <c r="L322" s="359">
        <f t="shared" ca="1" si="530"/>
        <v>0</v>
      </c>
      <c r="M322" s="359">
        <f t="shared" ca="1" si="530"/>
        <v>0</v>
      </c>
      <c r="N322" s="359">
        <f t="shared" ca="1" si="530"/>
        <v>0</v>
      </c>
      <c r="O322" s="359">
        <f t="shared" ca="1" si="530"/>
        <v>0</v>
      </c>
      <c r="P322" s="359">
        <f t="shared" ca="1" si="530"/>
        <v>0</v>
      </c>
      <c r="Q322" s="359">
        <f t="shared" ca="1" si="530"/>
        <v>0</v>
      </c>
      <c r="R322" s="359">
        <f t="shared" ca="1" si="530"/>
        <v>0</v>
      </c>
      <c r="S322" s="359">
        <f t="shared" ca="1" si="530"/>
        <v>0</v>
      </c>
      <c r="T322" s="359">
        <f t="shared" ca="1" si="530"/>
        <v>0</v>
      </c>
      <c r="U322" s="359">
        <f t="shared" ca="1" si="530"/>
        <v>0</v>
      </c>
      <c r="V322" s="359">
        <f t="shared" ca="1" si="530"/>
        <v>0</v>
      </c>
      <c r="W322" s="359">
        <f t="shared" ca="1" si="530"/>
        <v>0</v>
      </c>
      <c r="X322" s="359">
        <f t="shared" ca="1" si="530"/>
        <v>0</v>
      </c>
      <c r="Y322" s="359">
        <f t="shared" ca="1" si="530"/>
        <v>0</v>
      </c>
      <c r="Z322" s="359">
        <f t="shared" ca="1" si="530"/>
        <v>0</v>
      </c>
      <c r="AA322" s="359">
        <f t="shared" ca="1" si="530"/>
        <v>0</v>
      </c>
      <c r="AB322" s="359">
        <f t="shared" ca="1" si="530"/>
        <v>0</v>
      </c>
      <c r="AC322" s="359">
        <f t="shared" ca="1" si="530"/>
        <v>0</v>
      </c>
      <c r="AD322" s="359">
        <f t="shared" ca="1" si="530"/>
        <v>0</v>
      </c>
      <c r="AE322" s="359">
        <f t="shared" ca="1" si="530"/>
        <v>0</v>
      </c>
      <c r="AF322" s="359">
        <f t="shared" ca="1" si="530"/>
        <v>0</v>
      </c>
      <c r="AG322" s="359">
        <f t="shared" ca="1" si="530"/>
        <v>0</v>
      </c>
      <c r="AH322" s="359">
        <f t="shared" ca="1" si="530"/>
        <v>0</v>
      </c>
      <c r="AI322" s="359">
        <f t="shared" ca="1" si="530"/>
        <v>0</v>
      </c>
      <c r="AJ322" s="359">
        <f t="shared" ca="1" si="530"/>
        <v>0</v>
      </c>
      <c r="AK322" s="359">
        <f t="shared" ca="1" si="530"/>
        <v>0</v>
      </c>
      <c r="AL322" s="359">
        <f t="shared" ca="1" si="530"/>
        <v>0</v>
      </c>
      <c r="AM322" s="359">
        <f t="shared" ca="1" si="530"/>
        <v>0</v>
      </c>
      <c r="AN322" s="359">
        <f t="shared" ca="1" si="530"/>
        <v>0</v>
      </c>
      <c r="AO322" s="359">
        <f t="shared" ca="1" si="530"/>
        <v>0</v>
      </c>
      <c r="AP322" s="359">
        <f t="shared" ca="1" si="530"/>
        <v>0</v>
      </c>
      <c r="AQ322" s="359">
        <f t="shared" ca="1" si="530"/>
        <v>0</v>
      </c>
      <c r="AR322" s="359">
        <f t="shared" ca="1" si="530"/>
        <v>0</v>
      </c>
      <c r="AS322" s="359">
        <f t="shared" ca="1" si="530"/>
        <v>0</v>
      </c>
      <c r="AT322" s="359">
        <f t="shared" ca="1" si="530"/>
        <v>0</v>
      </c>
      <c r="AU322" s="359">
        <f t="shared" ca="1" si="530"/>
        <v>0</v>
      </c>
      <c r="AV322" s="359">
        <f t="shared" ca="1" si="530"/>
        <v>0</v>
      </c>
      <c r="AW322" s="359">
        <f t="shared" ca="1" si="530"/>
        <v>0</v>
      </c>
      <c r="AX322" s="359">
        <f t="shared" ca="1" si="530"/>
        <v>0</v>
      </c>
      <c r="AY322" s="359">
        <f t="shared" ca="1" si="530"/>
        <v>0</v>
      </c>
      <c r="AZ322" s="359">
        <f t="shared" ca="1" si="530"/>
        <v>0</v>
      </c>
      <c r="BA322" s="359">
        <f t="shared" ca="1" si="530"/>
        <v>0</v>
      </c>
      <c r="BB322" s="359">
        <f t="shared" ca="1" si="530"/>
        <v>0</v>
      </c>
      <c r="BC322" s="359">
        <f t="shared" ca="1" si="530"/>
        <v>0</v>
      </c>
      <c r="BD322" s="359">
        <f t="shared" ca="1" si="530"/>
        <v>0</v>
      </c>
      <c r="BE322" s="359">
        <f t="shared" ca="1" si="530"/>
        <v>0</v>
      </c>
      <c r="BF322" s="359">
        <f t="shared" ca="1" si="530"/>
        <v>0</v>
      </c>
      <c r="BG322" s="359">
        <f t="shared" ca="1" si="530"/>
        <v>0</v>
      </c>
      <c r="BH322" s="359">
        <f t="shared" ca="1" si="530"/>
        <v>0</v>
      </c>
      <c r="BI322" s="359">
        <f t="shared" ca="1" si="530"/>
        <v>0</v>
      </c>
      <c r="BJ322" s="359">
        <f t="shared" ca="1" si="530"/>
        <v>0</v>
      </c>
      <c r="BK322" s="359">
        <f t="shared" ca="1" si="530"/>
        <v>0</v>
      </c>
      <c r="BL322" s="359">
        <f t="shared" ca="1" si="530"/>
        <v>0</v>
      </c>
      <c r="BM322" s="359">
        <f t="shared" ca="1" si="530"/>
        <v>0</v>
      </c>
      <c r="BN322" s="359">
        <f t="shared" ca="1" si="530"/>
        <v>0</v>
      </c>
      <c r="BO322" s="359">
        <f t="shared" ca="1" si="530"/>
        <v>0</v>
      </c>
      <c r="BP322" s="359">
        <f t="shared" ca="1" si="530"/>
        <v>0</v>
      </c>
      <c r="BQ322" s="359">
        <f t="shared" ca="1" si="530"/>
        <v>0</v>
      </c>
      <c r="BR322" s="359">
        <f t="shared" ref="BR322:CS326" ca="1" si="531">IF(BR$290="beräknas ej",0,BQ322*IF(BR$321&gt;$B$277,1,$B$276)*IFERROR(INDEX($B$282:$E$288,MATCH($A322,$A$282:$A$288,0),MATCH(BR$321,$B$280:$E$280,1)),0))</f>
        <v>0</v>
      </c>
      <c r="BS322" s="359">
        <f t="shared" ca="1" si="531"/>
        <v>0</v>
      </c>
      <c r="BT322" s="359">
        <f t="shared" ca="1" si="531"/>
        <v>0</v>
      </c>
      <c r="BU322" s="359">
        <f t="shared" si="531"/>
        <v>0</v>
      </c>
      <c r="BV322" s="359">
        <f t="shared" si="531"/>
        <v>0</v>
      </c>
      <c r="BW322" s="359">
        <f t="shared" si="531"/>
        <v>0</v>
      </c>
      <c r="BX322" s="359">
        <f t="shared" si="531"/>
        <v>0</v>
      </c>
      <c r="BY322" s="359">
        <f t="shared" si="531"/>
        <v>0</v>
      </c>
      <c r="BZ322" s="359">
        <f t="shared" si="531"/>
        <v>0</v>
      </c>
      <c r="CA322" s="359">
        <f t="shared" si="531"/>
        <v>0</v>
      </c>
      <c r="CB322" s="359">
        <f t="shared" si="531"/>
        <v>0</v>
      </c>
      <c r="CC322" s="359">
        <f t="shared" si="531"/>
        <v>0</v>
      </c>
      <c r="CD322" s="359">
        <f t="shared" si="531"/>
        <v>0</v>
      </c>
      <c r="CE322" s="359">
        <f t="shared" si="531"/>
        <v>0</v>
      </c>
      <c r="CF322" s="359">
        <f t="shared" si="531"/>
        <v>0</v>
      </c>
      <c r="CG322" s="359">
        <f t="shared" si="531"/>
        <v>0</v>
      </c>
      <c r="CH322" s="359">
        <f t="shared" si="531"/>
        <v>0</v>
      </c>
      <c r="CI322" s="359">
        <f t="shared" si="531"/>
        <v>0</v>
      </c>
      <c r="CJ322" s="359">
        <f t="shared" si="531"/>
        <v>0</v>
      </c>
      <c r="CK322" s="359">
        <f t="shared" si="531"/>
        <v>0</v>
      </c>
      <c r="CL322" s="359">
        <f t="shared" si="531"/>
        <v>0</v>
      </c>
      <c r="CM322" s="359">
        <f t="shared" si="531"/>
        <v>0</v>
      </c>
      <c r="CN322" s="359">
        <f t="shared" si="531"/>
        <v>0</v>
      </c>
      <c r="CO322" s="359">
        <f t="shared" si="531"/>
        <v>0</v>
      </c>
      <c r="CP322" s="359">
        <f t="shared" si="531"/>
        <v>0</v>
      </c>
      <c r="CQ322" s="359">
        <f t="shared" si="531"/>
        <v>0</v>
      </c>
      <c r="CR322" s="359">
        <f t="shared" si="531"/>
        <v>0</v>
      </c>
      <c r="CS322" s="359">
        <f t="shared" si="531"/>
        <v>0</v>
      </c>
    </row>
    <row r="323" spans="1:97" s="352" customFormat="1" x14ac:dyDescent="0.25">
      <c r="A323" s="352">
        <f t="shared" ref="A323:C323" si="532">A293</f>
        <v>0</v>
      </c>
      <c r="B323" s="352" t="str">
        <f t="shared" si="532"/>
        <v>0 0</v>
      </c>
      <c r="C323" s="359">
        <f t="shared" si="532"/>
        <v>0</v>
      </c>
      <c r="D323" s="359">
        <f ca="1">IFERROR(('UA basår'!$N8+'UA basår'!$N38)*$B$276 ^(MIN(D$321-2017,$B$277-2017))*INDEX($B$282:$E$288,MATCH($A323,$A$282:$A$288,0),MATCH(D$321,$B$280:$E$280,1))^(D$321-$D$321),0)</f>
        <v>0</v>
      </c>
      <c r="E323" s="359">
        <f t="shared" ref="E323:T346" ca="1" si="533">IF(E$290="beräknas ej",0,D323*IF(E$321&gt;$B$277,1,$B$276)*IFERROR(INDEX($B$282:$E$288,MATCH($A323,$A$282:$A$288,0),MATCH(E$321,$B$280:$E$280,1)),0))</f>
        <v>0</v>
      </c>
      <c r="F323" s="359">
        <f t="shared" ca="1" si="533"/>
        <v>0</v>
      </c>
      <c r="G323" s="359">
        <f t="shared" ca="1" si="533"/>
        <v>0</v>
      </c>
      <c r="H323" s="359">
        <f t="shared" ca="1" si="533"/>
        <v>0</v>
      </c>
      <c r="I323" s="359">
        <f t="shared" ca="1" si="533"/>
        <v>0</v>
      </c>
      <c r="J323" s="359">
        <f t="shared" ca="1" si="533"/>
        <v>0</v>
      </c>
      <c r="K323" s="359">
        <f t="shared" ca="1" si="533"/>
        <v>0</v>
      </c>
      <c r="L323" s="359">
        <f t="shared" ca="1" si="533"/>
        <v>0</v>
      </c>
      <c r="M323" s="359">
        <f t="shared" ca="1" si="533"/>
        <v>0</v>
      </c>
      <c r="N323" s="359">
        <f t="shared" ca="1" si="533"/>
        <v>0</v>
      </c>
      <c r="O323" s="359">
        <f t="shared" ca="1" si="533"/>
        <v>0</v>
      </c>
      <c r="P323" s="359">
        <f t="shared" ca="1" si="533"/>
        <v>0</v>
      </c>
      <c r="Q323" s="359">
        <f t="shared" ca="1" si="533"/>
        <v>0</v>
      </c>
      <c r="R323" s="359">
        <f t="shared" ca="1" si="533"/>
        <v>0</v>
      </c>
      <c r="S323" s="359">
        <f t="shared" ca="1" si="533"/>
        <v>0</v>
      </c>
      <c r="T323" s="359">
        <f t="shared" ca="1" si="533"/>
        <v>0</v>
      </c>
      <c r="U323" s="359">
        <f t="shared" ca="1" si="530"/>
        <v>0</v>
      </c>
      <c r="V323" s="359">
        <f t="shared" ca="1" si="530"/>
        <v>0</v>
      </c>
      <c r="W323" s="359">
        <f t="shared" ca="1" si="530"/>
        <v>0</v>
      </c>
      <c r="X323" s="359">
        <f t="shared" ca="1" si="530"/>
        <v>0</v>
      </c>
      <c r="Y323" s="359">
        <f t="shared" ca="1" si="530"/>
        <v>0</v>
      </c>
      <c r="Z323" s="359">
        <f t="shared" ca="1" si="530"/>
        <v>0</v>
      </c>
      <c r="AA323" s="359">
        <f t="shared" ca="1" si="530"/>
        <v>0</v>
      </c>
      <c r="AB323" s="359">
        <f t="shared" ca="1" si="530"/>
        <v>0</v>
      </c>
      <c r="AC323" s="359">
        <f t="shared" ca="1" si="530"/>
        <v>0</v>
      </c>
      <c r="AD323" s="359">
        <f t="shared" ca="1" si="530"/>
        <v>0</v>
      </c>
      <c r="AE323" s="359">
        <f t="shared" ca="1" si="530"/>
        <v>0</v>
      </c>
      <c r="AF323" s="359">
        <f t="shared" ca="1" si="530"/>
        <v>0</v>
      </c>
      <c r="AG323" s="359">
        <f t="shared" ca="1" si="530"/>
        <v>0</v>
      </c>
      <c r="AH323" s="359">
        <f t="shared" ca="1" si="530"/>
        <v>0</v>
      </c>
      <c r="AI323" s="359">
        <f t="shared" ca="1" si="530"/>
        <v>0</v>
      </c>
      <c r="AJ323" s="359">
        <f t="shared" ca="1" si="530"/>
        <v>0</v>
      </c>
      <c r="AK323" s="359">
        <f t="shared" ca="1" si="530"/>
        <v>0</v>
      </c>
      <c r="AL323" s="359">
        <f t="shared" ca="1" si="530"/>
        <v>0</v>
      </c>
      <c r="AM323" s="359">
        <f t="shared" ca="1" si="530"/>
        <v>0</v>
      </c>
      <c r="AN323" s="359">
        <f t="shared" ca="1" si="530"/>
        <v>0</v>
      </c>
      <c r="AO323" s="359">
        <f t="shared" ca="1" si="530"/>
        <v>0</v>
      </c>
      <c r="AP323" s="359">
        <f t="shared" ca="1" si="530"/>
        <v>0</v>
      </c>
      <c r="AQ323" s="359">
        <f t="shared" ca="1" si="530"/>
        <v>0</v>
      </c>
      <c r="AR323" s="359">
        <f t="shared" ca="1" si="530"/>
        <v>0</v>
      </c>
      <c r="AS323" s="359">
        <f t="shared" ca="1" si="530"/>
        <v>0</v>
      </c>
      <c r="AT323" s="359">
        <f t="shared" ca="1" si="530"/>
        <v>0</v>
      </c>
      <c r="AU323" s="359">
        <f t="shared" ca="1" si="530"/>
        <v>0</v>
      </c>
      <c r="AV323" s="359">
        <f t="shared" ca="1" si="530"/>
        <v>0</v>
      </c>
      <c r="AW323" s="359">
        <f t="shared" ca="1" si="530"/>
        <v>0</v>
      </c>
      <c r="AX323" s="359">
        <f t="shared" ca="1" si="530"/>
        <v>0</v>
      </c>
      <c r="AY323" s="359">
        <f t="shared" ca="1" si="530"/>
        <v>0</v>
      </c>
      <c r="AZ323" s="359">
        <f t="shared" ca="1" si="530"/>
        <v>0</v>
      </c>
      <c r="BA323" s="359">
        <f t="shared" ca="1" si="530"/>
        <v>0</v>
      </c>
      <c r="BB323" s="359">
        <f t="shared" ca="1" si="530"/>
        <v>0</v>
      </c>
      <c r="BC323" s="359">
        <f t="shared" ca="1" si="530"/>
        <v>0</v>
      </c>
      <c r="BD323" s="359">
        <f t="shared" ca="1" si="530"/>
        <v>0</v>
      </c>
      <c r="BE323" s="359">
        <f t="shared" ca="1" si="530"/>
        <v>0</v>
      </c>
      <c r="BF323" s="359">
        <f t="shared" ca="1" si="530"/>
        <v>0</v>
      </c>
      <c r="BG323" s="359">
        <f t="shared" ca="1" si="530"/>
        <v>0</v>
      </c>
      <c r="BH323" s="359">
        <f t="shared" ca="1" si="530"/>
        <v>0</v>
      </c>
      <c r="BI323" s="359">
        <f t="shared" ca="1" si="530"/>
        <v>0</v>
      </c>
      <c r="BJ323" s="359">
        <f t="shared" ca="1" si="530"/>
        <v>0</v>
      </c>
      <c r="BK323" s="359">
        <f t="shared" ca="1" si="530"/>
        <v>0</v>
      </c>
      <c r="BL323" s="359">
        <f t="shared" ca="1" si="530"/>
        <v>0</v>
      </c>
      <c r="BM323" s="359">
        <f t="shared" ca="1" si="530"/>
        <v>0</v>
      </c>
      <c r="BN323" s="359">
        <f t="shared" ca="1" si="530"/>
        <v>0</v>
      </c>
      <c r="BO323" s="359">
        <f t="shared" ca="1" si="530"/>
        <v>0</v>
      </c>
      <c r="BP323" s="359">
        <f t="shared" ca="1" si="530"/>
        <v>0</v>
      </c>
      <c r="BQ323" s="359">
        <f t="shared" ca="1" si="530"/>
        <v>0</v>
      </c>
      <c r="BR323" s="359">
        <f t="shared" ca="1" si="531"/>
        <v>0</v>
      </c>
      <c r="BS323" s="359">
        <f t="shared" ca="1" si="531"/>
        <v>0</v>
      </c>
      <c r="BT323" s="359">
        <f t="shared" ca="1" si="531"/>
        <v>0</v>
      </c>
      <c r="BU323" s="359">
        <f t="shared" si="531"/>
        <v>0</v>
      </c>
      <c r="BV323" s="359">
        <f t="shared" si="531"/>
        <v>0</v>
      </c>
      <c r="BW323" s="359">
        <f t="shared" si="531"/>
        <v>0</v>
      </c>
      <c r="BX323" s="359">
        <f t="shared" si="531"/>
        <v>0</v>
      </c>
      <c r="BY323" s="359">
        <f t="shared" si="531"/>
        <v>0</v>
      </c>
      <c r="BZ323" s="359">
        <f t="shared" si="531"/>
        <v>0</v>
      </c>
      <c r="CA323" s="359">
        <f t="shared" si="531"/>
        <v>0</v>
      </c>
      <c r="CB323" s="359">
        <f t="shared" si="531"/>
        <v>0</v>
      </c>
      <c r="CC323" s="359">
        <f t="shared" si="531"/>
        <v>0</v>
      </c>
      <c r="CD323" s="359">
        <f t="shared" si="531"/>
        <v>0</v>
      </c>
      <c r="CE323" s="359">
        <f t="shared" si="531"/>
        <v>0</v>
      </c>
      <c r="CF323" s="359">
        <f t="shared" si="531"/>
        <v>0</v>
      </c>
      <c r="CG323" s="359">
        <f t="shared" si="531"/>
        <v>0</v>
      </c>
      <c r="CH323" s="359">
        <f t="shared" si="531"/>
        <v>0</v>
      </c>
      <c r="CI323" s="359">
        <f t="shared" si="531"/>
        <v>0</v>
      </c>
      <c r="CJ323" s="359">
        <f t="shared" si="531"/>
        <v>0</v>
      </c>
      <c r="CK323" s="359">
        <f t="shared" si="531"/>
        <v>0</v>
      </c>
      <c r="CL323" s="359">
        <f t="shared" si="531"/>
        <v>0</v>
      </c>
      <c r="CM323" s="359">
        <f t="shared" si="531"/>
        <v>0</v>
      </c>
      <c r="CN323" s="359">
        <f t="shared" si="531"/>
        <v>0</v>
      </c>
      <c r="CO323" s="359">
        <f t="shared" si="531"/>
        <v>0</v>
      </c>
      <c r="CP323" s="359">
        <f t="shared" si="531"/>
        <v>0</v>
      </c>
      <c r="CQ323" s="359">
        <f t="shared" si="531"/>
        <v>0</v>
      </c>
      <c r="CR323" s="359">
        <f t="shared" si="531"/>
        <v>0</v>
      </c>
      <c r="CS323" s="359">
        <f t="shared" si="531"/>
        <v>0</v>
      </c>
    </row>
    <row r="324" spans="1:97" s="352" customFormat="1" x14ac:dyDescent="0.25">
      <c r="A324" s="352">
        <f t="shared" ref="A324:C324" si="534">A294</f>
        <v>0</v>
      </c>
      <c r="B324" s="352" t="str">
        <f t="shared" si="534"/>
        <v>0 0</v>
      </c>
      <c r="C324" s="359">
        <f t="shared" si="534"/>
        <v>0</v>
      </c>
      <c r="D324" s="359">
        <f ca="1">IFERROR(('UA basår'!$N9+'UA basår'!$N39)*$B$276 ^(MIN(D$321-2017,$B$277-2017))*INDEX($B$282:$E$288,MATCH($A324,$A$282:$A$288,0),MATCH(D$321,$B$280:$E$280,1))^(D$321-$D$321),0)</f>
        <v>0</v>
      </c>
      <c r="E324" s="359">
        <f t="shared" ca="1" si="533"/>
        <v>0</v>
      </c>
      <c r="F324" s="359">
        <f t="shared" ref="F324:BQ327" ca="1" si="535">IF(F$290="beräknas ej",0,E324*IF(F$321&gt;$B$277,1,$B$276)*IFERROR(INDEX($B$282:$E$288,MATCH($A324,$A$282:$A$288,0),MATCH(F$321,$B$280:$E$280,1)),0))</f>
        <v>0</v>
      </c>
      <c r="G324" s="359">
        <f t="shared" ca="1" si="535"/>
        <v>0</v>
      </c>
      <c r="H324" s="359">
        <f t="shared" ca="1" si="535"/>
        <v>0</v>
      </c>
      <c r="I324" s="359">
        <f t="shared" ca="1" si="535"/>
        <v>0</v>
      </c>
      <c r="J324" s="359">
        <f t="shared" ca="1" si="535"/>
        <v>0</v>
      </c>
      <c r="K324" s="359">
        <f t="shared" ca="1" si="535"/>
        <v>0</v>
      </c>
      <c r="L324" s="359">
        <f t="shared" ca="1" si="535"/>
        <v>0</v>
      </c>
      <c r="M324" s="359">
        <f t="shared" ca="1" si="535"/>
        <v>0</v>
      </c>
      <c r="N324" s="359">
        <f t="shared" ca="1" si="535"/>
        <v>0</v>
      </c>
      <c r="O324" s="359">
        <f t="shared" ca="1" si="535"/>
        <v>0</v>
      </c>
      <c r="P324" s="359">
        <f t="shared" ca="1" si="535"/>
        <v>0</v>
      </c>
      <c r="Q324" s="359">
        <f t="shared" ca="1" si="535"/>
        <v>0</v>
      </c>
      <c r="R324" s="359">
        <f t="shared" ca="1" si="535"/>
        <v>0</v>
      </c>
      <c r="S324" s="359">
        <f t="shared" ca="1" si="535"/>
        <v>0</v>
      </c>
      <c r="T324" s="359">
        <f t="shared" ca="1" si="535"/>
        <v>0</v>
      </c>
      <c r="U324" s="359">
        <f t="shared" ca="1" si="535"/>
        <v>0</v>
      </c>
      <c r="V324" s="359">
        <f t="shared" ca="1" si="535"/>
        <v>0</v>
      </c>
      <c r="W324" s="359">
        <f t="shared" ca="1" si="535"/>
        <v>0</v>
      </c>
      <c r="X324" s="359">
        <f t="shared" ca="1" si="535"/>
        <v>0</v>
      </c>
      <c r="Y324" s="359">
        <f t="shared" ca="1" si="535"/>
        <v>0</v>
      </c>
      <c r="Z324" s="359">
        <f t="shared" ca="1" si="535"/>
        <v>0</v>
      </c>
      <c r="AA324" s="359">
        <f t="shared" ca="1" si="535"/>
        <v>0</v>
      </c>
      <c r="AB324" s="359">
        <f t="shared" ca="1" si="535"/>
        <v>0</v>
      </c>
      <c r="AC324" s="359">
        <f t="shared" ca="1" si="535"/>
        <v>0</v>
      </c>
      <c r="AD324" s="359">
        <f t="shared" ca="1" si="535"/>
        <v>0</v>
      </c>
      <c r="AE324" s="359">
        <f t="shared" ca="1" si="535"/>
        <v>0</v>
      </c>
      <c r="AF324" s="359">
        <f t="shared" ca="1" si="535"/>
        <v>0</v>
      </c>
      <c r="AG324" s="359">
        <f t="shared" ca="1" si="535"/>
        <v>0</v>
      </c>
      <c r="AH324" s="359">
        <f t="shared" ca="1" si="535"/>
        <v>0</v>
      </c>
      <c r="AI324" s="359">
        <f t="shared" ca="1" si="535"/>
        <v>0</v>
      </c>
      <c r="AJ324" s="359">
        <f t="shared" ca="1" si="535"/>
        <v>0</v>
      </c>
      <c r="AK324" s="359">
        <f t="shared" ca="1" si="535"/>
        <v>0</v>
      </c>
      <c r="AL324" s="359">
        <f t="shared" ca="1" si="535"/>
        <v>0</v>
      </c>
      <c r="AM324" s="359">
        <f t="shared" ca="1" si="535"/>
        <v>0</v>
      </c>
      <c r="AN324" s="359">
        <f t="shared" ca="1" si="535"/>
        <v>0</v>
      </c>
      <c r="AO324" s="359">
        <f t="shared" ca="1" si="535"/>
        <v>0</v>
      </c>
      <c r="AP324" s="359">
        <f t="shared" ca="1" si="535"/>
        <v>0</v>
      </c>
      <c r="AQ324" s="359">
        <f t="shared" ca="1" si="535"/>
        <v>0</v>
      </c>
      <c r="AR324" s="359">
        <f t="shared" ca="1" si="535"/>
        <v>0</v>
      </c>
      <c r="AS324" s="359">
        <f t="shared" ca="1" si="535"/>
        <v>0</v>
      </c>
      <c r="AT324" s="359">
        <f t="shared" ca="1" si="535"/>
        <v>0</v>
      </c>
      <c r="AU324" s="359">
        <f t="shared" ca="1" si="535"/>
        <v>0</v>
      </c>
      <c r="AV324" s="359">
        <f t="shared" ca="1" si="535"/>
        <v>0</v>
      </c>
      <c r="AW324" s="359">
        <f t="shared" ca="1" si="535"/>
        <v>0</v>
      </c>
      <c r="AX324" s="359">
        <f t="shared" ca="1" si="535"/>
        <v>0</v>
      </c>
      <c r="AY324" s="359">
        <f t="shared" ca="1" si="535"/>
        <v>0</v>
      </c>
      <c r="AZ324" s="359">
        <f t="shared" ca="1" si="535"/>
        <v>0</v>
      </c>
      <c r="BA324" s="359">
        <f t="shared" ca="1" si="535"/>
        <v>0</v>
      </c>
      <c r="BB324" s="359">
        <f t="shared" ca="1" si="535"/>
        <v>0</v>
      </c>
      <c r="BC324" s="359">
        <f t="shared" ca="1" si="535"/>
        <v>0</v>
      </c>
      <c r="BD324" s="359">
        <f t="shared" ca="1" si="535"/>
        <v>0</v>
      </c>
      <c r="BE324" s="359">
        <f t="shared" ca="1" si="535"/>
        <v>0</v>
      </c>
      <c r="BF324" s="359">
        <f t="shared" ca="1" si="535"/>
        <v>0</v>
      </c>
      <c r="BG324" s="359">
        <f t="shared" ca="1" si="535"/>
        <v>0</v>
      </c>
      <c r="BH324" s="359">
        <f t="shared" ca="1" si="535"/>
        <v>0</v>
      </c>
      <c r="BI324" s="359">
        <f t="shared" ca="1" si="535"/>
        <v>0</v>
      </c>
      <c r="BJ324" s="359">
        <f t="shared" ca="1" si="535"/>
        <v>0</v>
      </c>
      <c r="BK324" s="359">
        <f t="shared" ca="1" si="535"/>
        <v>0</v>
      </c>
      <c r="BL324" s="359">
        <f t="shared" ca="1" si="535"/>
        <v>0</v>
      </c>
      <c r="BM324" s="359">
        <f t="shared" ca="1" si="535"/>
        <v>0</v>
      </c>
      <c r="BN324" s="359">
        <f t="shared" ca="1" si="535"/>
        <v>0</v>
      </c>
      <c r="BO324" s="359">
        <f t="shared" ca="1" si="535"/>
        <v>0</v>
      </c>
      <c r="BP324" s="359">
        <f t="shared" ca="1" si="535"/>
        <v>0</v>
      </c>
      <c r="BQ324" s="359">
        <f t="shared" ca="1" si="535"/>
        <v>0</v>
      </c>
      <c r="BR324" s="359">
        <f t="shared" ca="1" si="531"/>
        <v>0</v>
      </c>
      <c r="BS324" s="359">
        <f t="shared" ca="1" si="531"/>
        <v>0</v>
      </c>
      <c r="BT324" s="359">
        <f t="shared" ca="1" si="531"/>
        <v>0</v>
      </c>
      <c r="BU324" s="359">
        <f t="shared" si="531"/>
        <v>0</v>
      </c>
      <c r="BV324" s="359">
        <f t="shared" si="531"/>
        <v>0</v>
      </c>
      <c r="BW324" s="359">
        <f t="shared" si="531"/>
        <v>0</v>
      </c>
      <c r="BX324" s="359">
        <f t="shared" si="531"/>
        <v>0</v>
      </c>
      <c r="BY324" s="359">
        <f t="shared" si="531"/>
        <v>0</v>
      </c>
      <c r="BZ324" s="359">
        <f t="shared" si="531"/>
        <v>0</v>
      </c>
      <c r="CA324" s="359">
        <f t="shared" si="531"/>
        <v>0</v>
      </c>
      <c r="CB324" s="359">
        <f t="shared" si="531"/>
        <v>0</v>
      </c>
      <c r="CC324" s="359">
        <f t="shared" si="531"/>
        <v>0</v>
      </c>
      <c r="CD324" s="359">
        <f t="shared" si="531"/>
        <v>0</v>
      </c>
      <c r="CE324" s="359">
        <f t="shared" si="531"/>
        <v>0</v>
      </c>
      <c r="CF324" s="359">
        <f t="shared" si="531"/>
        <v>0</v>
      </c>
      <c r="CG324" s="359">
        <f t="shared" si="531"/>
        <v>0</v>
      </c>
      <c r="CH324" s="359">
        <f t="shared" si="531"/>
        <v>0</v>
      </c>
      <c r="CI324" s="359">
        <f t="shared" si="531"/>
        <v>0</v>
      </c>
      <c r="CJ324" s="359">
        <f t="shared" si="531"/>
        <v>0</v>
      </c>
      <c r="CK324" s="359">
        <f t="shared" si="531"/>
        <v>0</v>
      </c>
      <c r="CL324" s="359">
        <f t="shared" si="531"/>
        <v>0</v>
      </c>
      <c r="CM324" s="359">
        <f t="shared" si="531"/>
        <v>0</v>
      </c>
      <c r="CN324" s="359">
        <f t="shared" si="531"/>
        <v>0</v>
      </c>
      <c r="CO324" s="359">
        <f t="shared" si="531"/>
        <v>0</v>
      </c>
      <c r="CP324" s="359">
        <f t="shared" si="531"/>
        <v>0</v>
      </c>
      <c r="CQ324" s="359">
        <f t="shared" si="531"/>
        <v>0</v>
      </c>
      <c r="CR324" s="359">
        <f t="shared" si="531"/>
        <v>0</v>
      </c>
      <c r="CS324" s="359">
        <f t="shared" si="531"/>
        <v>0</v>
      </c>
    </row>
    <row r="325" spans="1:97" s="352" customFormat="1" x14ac:dyDescent="0.25">
      <c r="A325" s="352">
        <f t="shared" ref="A325:C325" si="536">A295</f>
        <v>0</v>
      </c>
      <c r="B325" s="352" t="str">
        <f t="shared" si="536"/>
        <v>0 0</v>
      </c>
      <c r="C325" s="359">
        <f t="shared" si="536"/>
        <v>0</v>
      </c>
      <c r="D325" s="359">
        <f ca="1">IFERROR(('UA basår'!$N10+'UA basår'!$N40)*$B$276 ^(MIN(D$321-2017,$B$277-2017))*INDEX($B$282:$E$288,MATCH($A325,$A$282:$A$288,0),MATCH(D$321,$B$280:$E$280,1))^(D$321-$D$321),0)</f>
        <v>0</v>
      </c>
      <c r="E325" s="359">
        <f t="shared" ca="1" si="533"/>
        <v>0</v>
      </c>
      <c r="F325" s="359">
        <f t="shared" ca="1" si="535"/>
        <v>0</v>
      </c>
      <c r="G325" s="359">
        <f t="shared" ca="1" si="535"/>
        <v>0</v>
      </c>
      <c r="H325" s="359">
        <f t="shared" ca="1" si="535"/>
        <v>0</v>
      </c>
      <c r="I325" s="359">
        <f t="shared" ca="1" si="535"/>
        <v>0</v>
      </c>
      <c r="J325" s="359">
        <f t="shared" ca="1" si="535"/>
        <v>0</v>
      </c>
      <c r="K325" s="359">
        <f t="shared" ca="1" si="535"/>
        <v>0</v>
      </c>
      <c r="L325" s="359">
        <f t="shared" ca="1" si="535"/>
        <v>0</v>
      </c>
      <c r="M325" s="359">
        <f t="shared" ca="1" si="535"/>
        <v>0</v>
      </c>
      <c r="N325" s="359">
        <f t="shared" ca="1" si="535"/>
        <v>0</v>
      </c>
      <c r="O325" s="359">
        <f t="shared" ca="1" si="535"/>
        <v>0</v>
      </c>
      <c r="P325" s="359">
        <f t="shared" ca="1" si="535"/>
        <v>0</v>
      </c>
      <c r="Q325" s="359">
        <f t="shared" ca="1" si="535"/>
        <v>0</v>
      </c>
      <c r="R325" s="359">
        <f t="shared" ca="1" si="535"/>
        <v>0</v>
      </c>
      <c r="S325" s="359">
        <f t="shared" ca="1" si="535"/>
        <v>0</v>
      </c>
      <c r="T325" s="359">
        <f t="shared" ca="1" si="535"/>
        <v>0</v>
      </c>
      <c r="U325" s="359">
        <f t="shared" ca="1" si="535"/>
        <v>0</v>
      </c>
      <c r="V325" s="359">
        <f t="shared" ca="1" si="535"/>
        <v>0</v>
      </c>
      <c r="W325" s="359">
        <f t="shared" ca="1" si="535"/>
        <v>0</v>
      </c>
      <c r="X325" s="359">
        <f t="shared" ca="1" si="535"/>
        <v>0</v>
      </c>
      <c r="Y325" s="359">
        <f t="shared" ca="1" si="535"/>
        <v>0</v>
      </c>
      <c r="Z325" s="359">
        <f t="shared" ca="1" si="535"/>
        <v>0</v>
      </c>
      <c r="AA325" s="359">
        <f t="shared" ca="1" si="535"/>
        <v>0</v>
      </c>
      <c r="AB325" s="359">
        <f t="shared" ca="1" si="535"/>
        <v>0</v>
      </c>
      <c r="AC325" s="359">
        <f t="shared" ca="1" si="535"/>
        <v>0</v>
      </c>
      <c r="AD325" s="359">
        <f t="shared" ca="1" si="535"/>
        <v>0</v>
      </c>
      <c r="AE325" s="359">
        <f t="shared" ca="1" si="535"/>
        <v>0</v>
      </c>
      <c r="AF325" s="359">
        <f t="shared" ca="1" si="535"/>
        <v>0</v>
      </c>
      <c r="AG325" s="359">
        <f t="shared" ca="1" si="535"/>
        <v>0</v>
      </c>
      <c r="AH325" s="359">
        <f t="shared" ca="1" si="535"/>
        <v>0</v>
      </c>
      <c r="AI325" s="359">
        <f t="shared" ca="1" si="535"/>
        <v>0</v>
      </c>
      <c r="AJ325" s="359">
        <f t="shared" ca="1" si="535"/>
        <v>0</v>
      </c>
      <c r="AK325" s="359">
        <f t="shared" ca="1" si="535"/>
        <v>0</v>
      </c>
      <c r="AL325" s="359">
        <f t="shared" ca="1" si="535"/>
        <v>0</v>
      </c>
      <c r="AM325" s="359">
        <f t="shared" ca="1" si="535"/>
        <v>0</v>
      </c>
      <c r="AN325" s="359">
        <f t="shared" ca="1" si="535"/>
        <v>0</v>
      </c>
      <c r="AO325" s="359">
        <f t="shared" ca="1" si="535"/>
        <v>0</v>
      </c>
      <c r="AP325" s="359">
        <f t="shared" ca="1" si="535"/>
        <v>0</v>
      </c>
      <c r="AQ325" s="359">
        <f t="shared" ca="1" si="535"/>
        <v>0</v>
      </c>
      <c r="AR325" s="359">
        <f t="shared" ca="1" si="535"/>
        <v>0</v>
      </c>
      <c r="AS325" s="359">
        <f t="shared" ca="1" si="535"/>
        <v>0</v>
      </c>
      <c r="AT325" s="359">
        <f t="shared" ca="1" si="535"/>
        <v>0</v>
      </c>
      <c r="AU325" s="359">
        <f t="shared" ca="1" si="535"/>
        <v>0</v>
      </c>
      <c r="AV325" s="359">
        <f t="shared" ca="1" si="535"/>
        <v>0</v>
      </c>
      <c r="AW325" s="359">
        <f t="shared" ca="1" si="535"/>
        <v>0</v>
      </c>
      <c r="AX325" s="359">
        <f t="shared" ca="1" si="535"/>
        <v>0</v>
      </c>
      <c r="AY325" s="359">
        <f t="shared" ca="1" si="535"/>
        <v>0</v>
      </c>
      <c r="AZ325" s="359">
        <f t="shared" ca="1" si="535"/>
        <v>0</v>
      </c>
      <c r="BA325" s="359">
        <f t="shared" ca="1" si="535"/>
        <v>0</v>
      </c>
      <c r="BB325" s="359">
        <f t="shared" ca="1" si="535"/>
        <v>0</v>
      </c>
      <c r="BC325" s="359">
        <f t="shared" ca="1" si="535"/>
        <v>0</v>
      </c>
      <c r="BD325" s="359">
        <f t="shared" ca="1" si="535"/>
        <v>0</v>
      </c>
      <c r="BE325" s="359">
        <f t="shared" ca="1" si="535"/>
        <v>0</v>
      </c>
      <c r="BF325" s="359">
        <f t="shared" ca="1" si="535"/>
        <v>0</v>
      </c>
      <c r="BG325" s="359">
        <f t="shared" ca="1" si="535"/>
        <v>0</v>
      </c>
      <c r="BH325" s="359">
        <f t="shared" ca="1" si="535"/>
        <v>0</v>
      </c>
      <c r="BI325" s="359">
        <f t="shared" ca="1" si="535"/>
        <v>0</v>
      </c>
      <c r="BJ325" s="359">
        <f t="shared" ca="1" si="535"/>
        <v>0</v>
      </c>
      <c r="BK325" s="359">
        <f t="shared" ca="1" si="535"/>
        <v>0</v>
      </c>
      <c r="BL325" s="359">
        <f t="shared" ca="1" si="535"/>
        <v>0</v>
      </c>
      <c r="BM325" s="359">
        <f t="shared" ca="1" si="535"/>
        <v>0</v>
      </c>
      <c r="BN325" s="359">
        <f t="shared" ca="1" si="535"/>
        <v>0</v>
      </c>
      <c r="BO325" s="359">
        <f t="shared" ca="1" si="535"/>
        <v>0</v>
      </c>
      <c r="BP325" s="359">
        <f t="shared" ca="1" si="535"/>
        <v>0</v>
      </c>
      <c r="BQ325" s="359">
        <f t="shared" ca="1" si="535"/>
        <v>0</v>
      </c>
      <c r="BR325" s="359">
        <f t="shared" ca="1" si="531"/>
        <v>0</v>
      </c>
      <c r="BS325" s="359">
        <f t="shared" ca="1" si="531"/>
        <v>0</v>
      </c>
      <c r="BT325" s="359">
        <f t="shared" ca="1" si="531"/>
        <v>0</v>
      </c>
      <c r="BU325" s="359">
        <f t="shared" si="531"/>
        <v>0</v>
      </c>
      <c r="BV325" s="359">
        <f t="shared" si="531"/>
        <v>0</v>
      </c>
      <c r="BW325" s="359">
        <f t="shared" si="531"/>
        <v>0</v>
      </c>
      <c r="BX325" s="359">
        <f t="shared" si="531"/>
        <v>0</v>
      </c>
      <c r="BY325" s="359">
        <f t="shared" si="531"/>
        <v>0</v>
      </c>
      <c r="BZ325" s="359">
        <f t="shared" si="531"/>
        <v>0</v>
      </c>
      <c r="CA325" s="359">
        <f t="shared" si="531"/>
        <v>0</v>
      </c>
      <c r="CB325" s="359">
        <f t="shared" si="531"/>
        <v>0</v>
      </c>
      <c r="CC325" s="359">
        <f t="shared" si="531"/>
        <v>0</v>
      </c>
      <c r="CD325" s="359">
        <f t="shared" si="531"/>
        <v>0</v>
      </c>
      <c r="CE325" s="359">
        <f t="shared" si="531"/>
        <v>0</v>
      </c>
      <c r="CF325" s="359">
        <f t="shared" si="531"/>
        <v>0</v>
      </c>
      <c r="CG325" s="359">
        <f t="shared" si="531"/>
        <v>0</v>
      </c>
      <c r="CH325" s="359">
        <f t="shared" si="531"/>
        <v>0</v>
      </c>
      <c r="CI325" s="359">
        <f t="shared" si="531"/>
        <v>0</v>
      </c>
      <c r="CJ325" s="359">
        <f t="shared" si="531"/>
        <v>0</v>
      </c>
      <c r="CK325" s="359">
        <f t="shared" si="531"/>
        <v>0</v>
      </c>
      <c r="CL325" s="359">
        <f t="shared" si="531"/>
        <v>0</v>
      </c>
      <c r="CM325" s="359">
        <f t="shared" si="531"/>
        <v>0</v>
      </c>
      <c r="CN325" s="359">
        <f t="shared" si="531"/>
        <v>0</v>
      </c>
      <c r="CO325" s="359">
        <f t="shared" si="531"/>
        <v>0</v>
      </c>
      <c r="CP325" s="359">
        <f t="shared" si="531"/>
        <v>0</v>
      </c>
      <c r="CQ325" s="359">
        <f t="shared" si="531"/>
        <v>0</v>
      </c>
      <c r="CR325" s="359">
        <f t="shared" si="531"/>
        <v>0</v>
      </c>
      <c r="CS325" s="359">
        <f t="shared" si="531"/>
        <v>0</v>
      </c>
    </row>
    <row r="326" spans="1:97" s="352" customFormat="1" x14ac:dyDescent="0.25">
      <c r="A326" s="352">
        <f t="shared" ref="A326:C326" si="537">A296</f>
        <v>0</v>
      </c>
      <c r="B326" s="352" t="str">
        <f t="shared" si="537"/>
        <v>0 0</v>
      </c>
      <c r="C326" s="359">
        <f t="shared" si="537"/>
        <v>0</v>
      </c>
      <c r="D326" s="359">
        <f ca="1">IFERROR(('UA basår'!$N11+'UA basår'!$N41)*$B$276 ^(MIN(D$321-2017,$B$277-2017))*INDEX($B$282:$E$288,MATCH($A326,$A$282:$A$288,0),MATCH(D$321,$B$280:$E$280,1))^(D$321-$D$321),0)</f>
        <v>0</v>
      </c>
      <c r="E326" s="359">
        <f t="shared" ca="1" si="533"/>
        <v>0</v>
      </c>
      <c r="F326" s="359">
        <f t="shared" ca="1" si="535"/>
        <v>0</v>
      </c>
      <c r="G326" s="359">
        <f t="shared" ca="1" si="535"/>
        <v>0</v>
      </c>
      <c r="H326" s="359">
        <f t="shared" ca="1" si="535"/>
        <v>0</v>
      </c>
      <c r="I326" s="359">
        <f t="shared" ca="1" si="535"/>
        <v>0</v>
      </c>
      <c r="J326" s="359">
        <f t="shared" ca="1" si="535"/>
        <v>0</v>
      </c>
      <c r="K326" s="359">
        <f t="shared" ca="1" si="535"/>
        <v>0</v>
      </c>
      <c r="L326" s="359">
        <f t="shared" ca="1" si="535"/>
        <v>0</v>
      </c>
      <c r="M326" s="359">
        <f t="shared" ca="1" si="535"/>
        <v>0</v>
      </c>
      <c r="N326" s="359">
        <f t="shared" ca="1" si="535"/>
        <v>0</v>
      </c>
      <c r="O326" s="359">
        <f t="shared" ca="1" si="535"/>
        <v>0</v>
      </c>
      <c r="P326" s="359">
        <f t="shared" ca="1" si="535"/>
        <v>0</v>
      </c>
      <c r="Q326" s="359">
        <f t="shared" ca="1" si="535"/>
        <v>0</v>
      </c>
      <c r="R326" s="359">
        <f t="shared" ca="1" si="535"/>
        <v>0</v>
      </c>
      <c r="S326" s="359">
        <f t="shared" ca="1" si="535"/>
        <v>0</v>
      </c>
      <c r="T326" s="359">
        <f t="shared" ca="1" si="535"/>
        <v>0</v>
      </c>
      <c r="U326" s="359">
        <f t="shared" ca="1" si="535"/>
        <v>0</v>
      </c>
      <c r="V326" s="359">
        <f t="shared" ca="1" si="535"/>
        <v>0</v>
      </c>
      <c r="W326" s="359">
        <f t="shared" ca="1" si="535"/>
        <v>0</v>
      </c>
      <c r="X326" s="359">
        <f t="shared" ca="1" si="535"/>
        <v>0</v>
      </c>
      <c r="Y326" s="359">
        <f t="shared" ca="1" si="535"/>
        <v>0</v>
      </c>
      <c r="Z326" s="359">
        <f t="shared" ca="1" si="535"/>
        <v>0</v>
      </c>
      <c r="AA326" s="359">
        <f t="shared" ca="1" si="535"/>
        <v>0</v>
      </c>
      <c r="AB326" s="359">
        <f t="shared" ca="1" si="535"/>
        <v>0</v>
      </c>
      <c r="AC326" s="359">
        <f t="shared" ca="1" si="535"/>
        <v>0</v>
      </c>
      <c r="AD326" s="359">
        <f t="shared" ca="1" si="535"/>
        <v>0</v>
      </c>
      <c r="AE326" s="359">
        <f t="shared" ca="1" si="535"/>
        <v>0</v>
      </c>
      <c r="AF326" s="359">
        <f t="shared" ca="1" si="535"/>
        <v>0</v>
      </c>
      <c r="AG326" s="359">
        <f t="shared" ca="1" si="535"/>
        <v>0</v>
      </c>
      <c r="AH326" s="359">
        <f t="shared" ca="1" si="535"/>
        <v>0</v>
      </c>
      <c r="AI326" s="359">
        <f t="shared" ca="1" si="535"/>
        <v>0</v>
      </c>
      <c r="AJ326" s="359">
        <f t="shared" ca="1" si="535"/>
        <v>0</v>
      </c>
      <c r="AK326" s="359">
        <f t="shared" ca="1" si="535"/>
        <v>0</v>
      </c>
      <c r="AL326" s="359">
        <f t="shared" ca="1" si="535"/>
        <v>0</v>
      </c>
      <c r="AM326" s="359">
        <f t="shared" ca="1" si="535"/>
        <v>0</v>
      </c>
      <c r="AN326" s="359">
        <f t="shared" ca="1" si="535"/>
        <v>0</v>
      </c>
      <c r="AO326" s="359">
        <f t="shared" ca="1" si="535"/>
        <v>0</v>
      </c>
      <c r="AP326" s="359">
        <f t="shared" ca="1" si="535"/>
        <v>0</v>
      </c>
      <c r="AQ326" s="359">
        <f t="shared" ca="1" si="535"/>
        <v>0</v>
      </c>
      <c r="AR326" s="359">
        <f t="shared" ca="1" si="535"/>
        <v>0</v>
      </c>
      <c r="AS326" s="359">
        <f t="shared" ca="1" si="535"/>
        <v>0</v>
      </c>
      <c r="AT326" s="359">
        <f t="shared" ca="1" si="535"/>
        <v>0</v>
      </c>
      <c r="AU326" s="359">
        <f t="shared" ca="1" si="535"/>
        <v>0</v>
      </c>
      <c r="AV326" s="359">
        <f t="shared" ca="1" si="535"/>
        <v>0</v>
      </c>
      <c r="AW326" s="359">
        <f t="shared" ca="1" si="535"/>
        <v>0</v>
      </c>
      <c r="AX326" s="359">
        <f t="shared" ca="1" si="535"/>
        <v>0</v>
      </c>
      <c r="AY326" s="359">
        <f t="shared" ca="1" si="535"/>
        <v>0</v>
      </c>
      <c r="AZ326" s="359">
        <f t="shared" ca="1" si="535"/>
        <v>0</v>
      </c>
      <c r="BA326" s="359">
        <f t="shared" ca="1" si="535"/>
        <v>0</v>
      </c>
      <c r="BB326" s="359">
        <f t="shared" ca="1" si="535"/>
        <v>0</v>
      </c>
      <c r="BC326" s="359">
        <f t="shared" ca="1" si="535"/>
        <v>0</v>
      </c>
      <c r="BD326" s="359">
        <f t="shared" ca="1" si="535"/>
        <v>0</v>
      </c>
      <c r="BE326" s="359">
        <f t="shared" ca="1" si="535"/>
        <v>0</v>
      </c>
      <c r="BF326" s="359">
        <f t="shared" ca="1" si="535"/>
        <v>0</v>
      </c>
      <c r="BG326" s="359">
        <f t="shared" ca="1" si="535"/>
        <v>0</v>
      </c>
      <c r="BH326" s="359">
        <f t="shared" ca="1" si="535"/>
        <v>0</v>
      </c>
      <c r="BI326" s="359">
        <f t="shared" ca="1" si="535"/>
        <v>0</v>
      </c>
      <c r="BJ326" s="359">
        <f t="shared" ca="1" si="535"/>
        <v>0</v>
      </c>
      <c r="BK326" s="359">
        <f t="shared" ca="1" si="535"/>
        <v>0</v>
      </c>
      <c r="BL326" s="359">
        <f t="shared" ca="1" si="535"/>
        <v>0</v>
      </c>
      <c r="BM326" s="359">
        <f t="shared" ca="1" si="535"/>
        <v>0</v>
      </c>
      <c r="BN326" s="359">
        <f t="shared" ca="1" si="535"/>
        <v>0</v>
      </c>
      <c r="BO326" s="359">
        <f t="shared" ca="1" si="535"/>
        <v>0</v>
      </c>
      <c r="BP326" s="359">
        <f t="shared" ca="1" si="535"/>
        <v>0</v>
      </c>
      <c r="BQ326" s="359">
        <f t="shared" ca="1" si="535"/>
        <v>0</v>
      </c>
      <c r="BR326" s="359">
        <f t="shared" ca="1" si="531"/>
        <v>0</v>
      </c>
      <c r="BS326" s="359">
        <f t="shared" ca="1" si="531"/>
        <v>0</v>
      </c>
      <c r="BT326" s="359">
        <f t="shared" ca="1" si="531"/>
        <v>0</v>
      </c>
      <c r="BU326" s="359">
        <f t="shared" si="531"/>
        <v>0</v>
      </c>
      <c r="BV326" s="359">
        <f t="shared" si="531"/>
        <v>0</v>
      </c>
      <c r="BW326" s="359">
        <f t="shared" si="531"/>
        <v>0</v>
      </c>
      <c r="BX326" s="359">
        <f t="shared" si="531"/>
        <v>0</v>
      </c>
      <c r="BY326" s="359">
        <f t="shared" si="531"/>
        <v>0</v>
      </c>
      <c r="BZ326" s="359">
        <f t="shared" si="531"/>
        <v>0</v>
      </c>
      <c r="CA326" s="359">
        <f t="shared" si="531"/>
        <v>0</v>
      </c>
      <c r="CB326" s="359">
        <f t="shared" si="531"/>
        <v>0</v>
      </c>
      <c r="CC326" s="359">
        <f t="shared" si="531"/>
        <v>0</v>
      </c>
      <c r="CD326" s="359">
        <f t="shared" si="531"/>
        <v>0</v>
      </c>
      <c r="CE326" s="359">
        <f t="shared" si="531"/>
        <v>0</v>
      </c>
      <c r="CF326" s="359">
        <f t="shared" si="531"/>
        <v>0</v>
      </c>
      <c r="CG326" s="359">
        <f t="shared" si="531"/>
        <v>0</v>
      </c>
      <c r="CH326" s="359">
        <f t="shared" si="531"/>
        <v>0</v>
      </c>
      <c r="CI326" s="359">
        <f t="shared" si="531"/>
        <v>0</v>
      </c>
      <c r="CJ326" s="359">
        <f t="shared" si="531"/>
        <v>0</v>
      </c>
      <c r="CK326" s="359">
        <f t="shared" si="531"/>
        <v>0</v>
      </c>
      <c r="CL326" s="359">
        <f t="shared" si="531"/>
        <v>0</v>
      </c>
      <c r="CM326" s="359">
        <f t="shared" si="531"/>
        <v>0</v>
      </c>
      <c r="CN326" s="359">
        <f t="shared" si="531"/>
        <v>0</v>
      </c>
      <c r="CO326" s="359">
        <f t="shared" si="531"/>
        <v>0</v>
      </c>
      <c r="CP326" s="359">
        <f t="shared" si="531"/>
        <v>0</v>
      </c>
      <c r="CQ326" s="359">
        <f t="shared" si="531"/>
        <v>0</v>
      </c>
      <c r="CR326" s="359">
        <f t="shared" si="531"/>
        <v>0</v>
      </c>
      <c r="CS326" s="359">
        <f t="shared" si="531"/>
        <v>0</v>
      </c>
    </row>
    <row r="327" spans="1:97" s="352" customFormat="1" x14ac:dyDescent="0.25">
      <c r="A327" s="352">
        <f t="shared" ref="A327:C327" si="538">A297</f>
        <v>0</v>
      </c>
      <c r="B327" s="352" t="str">
        <f t="shared" si="538"/>
        <v>0 0</v>
      </c>
      <c r="C327" s="359">
        <f t="shared" si="538"/>
        <v>0</v>
      </c>
      <c r="D327" s="359">
        <f ca="1">IFERROR(('UA basår'!$N12+'UA basår'!$N42)*$B$276 ^(MIN(D$321-2017,$B$277-2017))*INDEX($B$282:$E$288,MATCH($A327,$A$282:$A$288,0),MATCH(D$321,$B$280:$E$280,1))^(D$321-$D$321),0)</f>
        <v>0</v>
      </c>
      <c r="E327" s="359">
        <f t="shared" ca="1" si="533"/>
        <v>0</v>
      </c>
      <c r="F327" s="359">
        <f t="shared" ca="1" si="535"/>
        <v>0</v>
      </c>
      <c r="G327" s="359">
        <f t="shared" ca="1" si="535"/>
        <v>0</v>
      </c>
      <c r="H327" s="359">
        <f t="shared" ca="1" si="535"/>
        <v>0</v>
      </c>
      <c r="I327" s="359">
        <f t="shared" ca="1" si="535"/>
        <v>0</v>
      </c>
      <c r="J327" s="359">
        <f t="shared" ca="1" si="535"/>
        <v>0</v>
      </c>
      <c r="K327" s="359">
        <f t="shared" ca="1" si="535"/>
        <v>0</v>
      </c>
      <c r="L327" s="359">
        <f t="shared" ca="1" si="535"/>
        <v>0</v>
      </c>
      <c r="M327" s="359">
        <f t="shared" ca="1" si="535"/>
        <v>0</v>
      </c>
      <c r="N327" s="359">
        <f t="shared" ca="1" si="535"/>
        <v>0</v>
      </c>
      <c r="O327" s="359">
        <f t="shared" ca="1" si="535"/>
        <v>0</v>
      </c>
      <c r="P327" s="359">
        <f t="shared" ca="1" si="535"/>
        <v>0</v>
      </c>
      <c r="Q327" s="359">
        <f t="shared" ca="1" si="535"/>
        <v>0</v>
      </c>
      <c r="R327" s="359">
        <f t="shared" ca="1" si="535"/>
        <v>0</v>
      </c>
      <c r="S327" s="359">
        <f t="shared" ca="1" si="535"/>
        <v>0</v>
      </c>
      <c r="T327" s="359">
        <f t="shared" ca="1" si="535"/>
        <v>0</v>
      </c>
      <c r="U327" s="359">
        <f t="shared" ca="1" si="535"/>
        <v>0</v>
      </c>
      <c r="V327" s="359">
        <f t="shared" ca="1" si="535"/>
        <v>0</v>
      </c>
      <c r="W327" s="359">
        <f t="shared" ca="1" si="535"/>
        <v>0</v>
      </c>
      <c r="X327" s="359">
        <f t="shared" ca="1" si="535"/>
        <v>0</v>
      </c>
      <c r="Y327" s="359">
        <f t="shared" ca="1" si="535"/>
        <v>0</v>
      </c>
      <c r="Z327" s="359">
        <f t="shared" ca="1" si="535"/>
        <v>0</v>
      </c>
      <c r="AA327" s="359">
        <f t="shared" ca="1" si="535"/>
        <v>0</v>
      </c>
      <c r="AB327" s="359">
        <f t="shared" ca="1" si="535"/>
        <v>0</v>
      </c>
      <c r="AC327" s="359">
        <f t="shared" ca="1" si="535"/>
        <v>0</v>
      </c>
      <c r="AD327" s="359">
        <f t="shared" ca="1" si="535"/>
        <v>0</v>
      </c>
      <c r="AE327" s="359">
        <f t="shared" ca="1" si="535"/>
        <v>0</v>
      </c>
      <c r="AF327" s="359">
        <f t="shared" ca="1" si="535"/>
        <v>0</v>
      </c>
      <c r="AG327" s="359">
        <f t="shared" ca="1" si="535"/>
        <v>0</v>
      </c>
      <c r="AH327" s="359">
        <f t="shared" ca="1" si="535"/>
        <v>0</v>
      </c>
      <c r="AI327" s="359">
        <f t="shared" ca="1" si="535"/>
        <v>0</v>
      </c>
      <c r="AJ327" s="359">
        <f t="shared" ca="1" si="535"/>
        <v>0</v>
      </c>
      <c r="AK327" s="359">
        <f t="shared" ca="1" si="535"/>
        <v>0</v>
      </c>
      <c r="AL327" s="359">
        <f t="shared" ca="1" si="535"/>
        <v>0</v>
      </c>
      <c r="AM327" s="359">
        <f t="shared" ca="1" si="535"/>
        <v>0</v>
      </c>
      <c r="AN327" s="359">
        <f t="shared" ca="1" si="535"/>
        <v>0</v>
      </c>
      <c r="AO327" s="359">
        <f t="shared" ca="1" si="535"/>
        <v>0</v>
      </c>
      <c r="AP327" s="359">
        <f t="shared" ca="1" si="535"/>
        <v>0</v>
      </c>
      <c r="AQ327" s="359">
        <f t="shared" ca="1" si="535"/>
        <v>0</v>
      </c>
      <c r="AR327" s="359">
        <f t="shared" ca="1" si="535"/>
        <v>0</v>
      </c>
      <c r="AS327" s="359">
        <f t="shared" ca="1" si="535"/>
        <v>0</v>
      </c>
      <c r="AT327" s="359">
        <f t="shared" ca="1" si="535"/>
        <v>0</v>
      </c>
      <c r="AU327" s="359">
        <f t="shared" ca="1" si="535"/>
        <v>0</v>
      </c>
      <c r="AV327" s="359">
        <f t="shared" ca="1" si="535"/>
        <v>0</v>
      </c>
      <c r="AW327" s="359">
        <f t="shared" ca="1" si="535"/>
        <v>0</v>
      </c>
      <c r="AX327" s="359">
        <f t="shared" ca="1" si="535"/>
        <v>0</v>
      </c>
      <c r="AY327" s="359">
        <f t="shared" ca="1" si="535"/>
        <v>0</v>
      </c>
      <c r="AZ327" s="359">
        <f t="shared" ca="1" si="535"/>
        <v>0</v>
      </c>
      <c r="BA327" s="359">
        <f t="shared" ca="1" si="535"/>
        <v>0</v>
      </c>
      <c r="BB327" s="359">
        <f t="shared" ca="1" si="535"/>
        <v>0</v>
      </c>
      <c r="BC327" s="359">
        <f t="shared" ca="1" si="535"/>
        <v>0</v>
      </c>
      <c r="BD327" s="359">
        <f t="shared" ca="1" si="535"/>
        <v>0</v>
      </c>
      <c r="BE327" s="359">
        <f t="shared" ca="1" si="535"/>
        <v>0</v>
      </c>
      <c r="BF327" s="359">
        <f t="shared" ca="1" si="535"/>
        <v>0</v>
      </c>
      <c r="BG327" s="359">
        <f t="shared" ca="1" si="535"/>
        <v>0</v>
      </c>
      <c r="BH327" s="359">
        <f t="shared" ca="1" si="535"/>
        <v>0</v>
      </c>
      <c r="BI327" s="359">
        <f t="shared" ca="1" si="535"/>
        <v>0</v>
      </c>
      <c r="BJ327" s="359">
        <f t="shared" ca="1" si="535"/>
        <v>0</v>
      </c>
      <c r="BK327" s="359">
        <f t="shared" ca="1" si="535"/>
        <v>0</v>
      </c>
      <c r="BL327" s="359">
        <f t="shared" ca="1" si="535"/>
        <v>0</v>
      </c>
      <c r="BM327" s="359">
        <f t="shared" ca="1" si="535"/>
        <v>0</v>
      </c>
      <c r="BN327" s="359">
        <f t="shared" ca="1" si="535"/>
        <v>0</v>
      </c>
      <c r="BO327" s="359">
        <f t="shared" ca="1" si="535"/>
        <v>0</v>
      </c>
      <c r="BP327" s="359">
        <f t="shared" ca="1" si="535"/>
        <v>0</v>
      </c>
      <c r="BQ327" s="359">
        <f t="shared" ref="BQ327:CS330" ca="1" si="539">IF(BQ$290="beräknas ej",0,BP327*IF(BQ$321&gt;$B$277,1,$B$276)*IFERROR(INDEX($B$282:$E$288,MATCH($A327,$A$282:$A$288,0),MATCH(BQ$321,$B$280:$E$280,1)),0))</f>
        <v>0</v>
      </c>
      <c r="BR327" s="359">
        <f t="shared" ca="1" si="539"/>
        <v>0</v>
      </c>
      <c r="BS327" s="359">
        <f t="shared" ca="1" si="539"/>
        <v>0</v>
      </c>
      <c r="BT327" s="359">
        <f t="shared" ca="1" si="539"/>
        <v>0</v>
      </c>
      <c r="BU327" s="359">
        <f t="shared" si="539"/>
        <v>0</v>
      </c>
      <c r="BV327" s="359">
        <f t="shared" si="539"/>
        <v>0</v>
      </c>
      <c r="BW327" s="359">
        <f t="shared" si="539"/>
        <v>0</v>
      </c>
      <c r="BX327" s="359">
        <f t="shared" si="539"/>
        <v>0</v>
      </c>
      <c r="BY327" s="359">
        <f t="shared" si="539"/>
        <v>0</v>
      </c>
      <c r="BZ327" s="359">
        <f t="shared" si="539"/>
        <v>0</v>
      </c>
      <c r="CA327" s="359">
        <f t="shared" si="539"/>
        <v>0</v>
      </c>
      <c r="CB327" s="359">
        <f t="shared" si="539"/>
        <v>0</v>
      </c>
      <c r="CC327" s="359">
        <f t="shared" si="539"/>
        <v>0</v>
      </c>
      <c r="CD327" s="359">
        <f t="shared" si="539"/>
        <v>0</v>
      </c>
      <c r="CE327" s="359">
        <f t="shared" si="539"/>
        <v>0</v>
      </c>
      <c r="CF327" s="359">
        <f t="shared" si="539"/>
        <v>0</v>
      </c>
      <c r="CG327" s="359">
        <f t="shared" si="539"/>
        <v>0</v>
      </c>
      <c r="CH327" s="359">
        <f t="shared" si="539"/>
        <v>0</v>
      </c>
      <c r="CI327" s="359">
        <f t="shared" si="539"/>
        <v>0</v>
      </c>
      <c r="CJ327" s="359">
        <f t="shared" si="539"/>
        <v>0</v>
      </c>
      <c r="CK327" s="359">
        <f t="shared" si="539"/>
        <v>0</v>
      </c>
      <c r="CL327" s="359">
        <f t="shared" si="539"/>
        <v>0</v>
      </c>
      <c r="CM327" s="359">
        <f t="shared" si="539"/>
        <v>0</v>
      </c>
      <c r="CN327" s="359">
        <f t="shared" si="539"/>
        <v>0</v>
      </c>
      <c r="CO327" s="359">
        <f t="shared" si="539"/>
        <v>0</v>
      </c>
      <c r="CP327" s="359">
        <f t="shared" si="539"/>
        <v>0</v>
      </c>
      <c r="CQ327" s="359">
        <f t="shared" si="539"/>
        <v>0</v>
      </c>
      <c r="CR327" s="359">
        <f t="shared" si="539"/>
        <v>0</v>
      </c>
      <c r="CS327" s="359">
        <f t="shared" si="539"/>
        <v>0</v>
      </c>
    </row>
    <row r="328" spans="1:97" s="352" customFormat="1" x14ac:dyDescent="0.25">
      <c r="A328" s="352">
        <f t="shared" ref="A328:C328" si="540">A298</f>
        <v>0</v>
      </c>
      <c r="B328" s="352" t="str">
        <f t="shared" si="540"/>
        <v>0 0</v>
      </c>
      <c r="C328" s="359">
        <f t="shared" si="540"/>
        <v>0</v>
      </c>
      <c r="D328" s="359">
        <f ca="1">IFERROR(('UA basår'!$N13+'UA basår'!$N43)*$B$276 ^(MIN(D$321-2017,$B$277-2017))*INDEX($B$282:$E$288,MATCH($A328,$A$282:$A$288,0),MATCH(D$321,$B$280:$E$280,1))^(D$321-$D$321),0)</f>
        <v>0</v>
      </c>
      <c r="E328" s="359">
        <f t="shared" ca="1" si="533"/>
        <v>0</v>
      </c>
      <c r="F328" s="359">
        <f t="shared" ref="F328:BQ331" ca="1" si="541">IF(F$290="beräknas ej",0,E328*IF(F$321&gt;$B$277,1,$B$276)*IFERROR(INDEX($B$282:$E$288,MATCH($A328,$A$282:$A$288,0),MATCH(F$321,$B$280:$E$280,1)),0))</f>
        <v>0</v>
      </c>
      <c r="G328" s="359">
        <f t="shared" ca="1" si="541"/>
        <v>0</v>
      </c>
      <c r="H328" s="359">
        <f t="shared" ca="1" si="541"/>
        <v>0</v>
      </c>
      <c r="I328" s="359">
        <f t="shared" ca="1" si="541"/>
        <v>0</v>
      </c>
      <c r="J328" s="359">
        <f t="shared" ca="1" si="541"/>
        <v>0</v>
      </c>
      <c r="K328" s="359">
        <f t="shared" ca="1" si="541"/>
        <v>0</v>
      </c>
      <c r="L328" s="359">
        <f t="shared" ca="1" si="541"/>
        <v>0</v>
      </c>
      <c r="M328" s="359">
        <f t="shared" ca="1" si="541"/>
        <v>0</v>
      </c>
      <c r="N328" s="359">
        <f t="shared" ca="1" si="541"/>
        <v>0</v>
      </c>
      <c r="O328" s="359">
        <f t="shared" ca="1" si="541"/>
        <v>0</v>
      </c>
      <c r="P328" s="359">
        <f t="shared" ca="1" si="541"/>
        <v>0</v>
      </c>
      <c r="Q328" s="359">
        <f t="shared" ca="1" si="541"/>
        <v>0</v>
      </c>
      <c r="R328" s="359">
        <f t="shared" ca="1" si="541"/>
        <v>0</v>
      </c>
      <c r="S328" s="359">
        <f t="shared" ca="1" si="541"/>
        <v>0</v>
      </c>
      <c r="T328" s="359">
        <f t="shared" ca="1" si="541"/>
        <v>0</v>
      </c>
      <c r="U328" s="359">
        <f t="shared" ca="1" si="541"/>
        <v>0</v>
      </c>
      <c r="V328" s="359">
        <f t="shared" ca="1" si="541"/>
        <v>0</v>
      </c>
      <c r="W328" s="359">
        <f t="shared" ca="1" si="541"/>
        <v>0</v>
      </c>
      <c r="X328" s="359">
        <f t="shared" ca="1" si="541"/>
        <v>0</v>
      </c>
      <c r="Y328" s="359">
        <f t="shared" ca="1" si="541"/>
        <v>0</v>
      </c>
      <c r="Z328" s="359">
        <f t="shared" ca="1" si="541"/>
        <v>0</v>
      </c>
      <c r="AA328" s="359">
        <f t="shared" ca="1" si="541"/>
        <v>0</v>
      </c>
      <c r="AB328" s="359">
        <f t="shared" ca="1" si="541"/>
        <v>0</v>
      </c>
      <c r="AC328" s="359">
        <f t="shared" ca="1" si="541"/>
        <v>0</v>
      </c>
      <c r="AD328" s="359">
        <f t="shared" ca="1" si="541"/>
        <v>0</v>
      </c>
      <c r="AE328" s="359">
        <f t="shared" ca="1" si="541"/>
        <v>0</v>
      </c>
      <c r="AF328" s="359">
        <f t="shared" ca="1" si="541"/>
        <v>0</v>
      </c>
      <c r="AG328" s="359">
        <f t="shared" ca="1" si="541"/>
        <v>0</v>
      </c>
      <c r="AH328" s="359">
        <f t="shared" ca="1" si="541"/>
        <v>0</v>
      </c>
      <c r="AI328" s="359">
        <f t="shared" ca="1" si="541"/>
        <v>0</v>
      </c>
      <c r="AJ328" s="359">
        <f t="shared" ca="1" si="541"/>
        <v>0</v>
      </c>
      <c r="AK328" s="359">
        <f t="shared" ca="1" si="541"/>
        <v>0</v>
      </c>
      <c r="AL328" s="359">
        <f t="shared" ca="1" si="541"/>
        <v>0</v>
      </c>
      <c r="AM328" s="359">
        <f t="shared" ca="1" si="541"/>
        <v>0</v>
      </c>
      <c r="AN328" s="359">
        <f t="shared" ca="1" si="541"/>
        <v>0</v>
      </c>
      <c r="AO328" s="359">
        <f t="shared" ca="1" si="541"/>
        <v>0</v>
      </c>
      <c r="AP328" s="359">
        <f t="shared" ca="1" si="541"/>
        <v>0</v>
      </c>
      <c r="AQ328" s="359">
        <f t="shared" ca="1" si="541"/>
        <v>0</v>
      </c>
      <c r="AR328" s="359">
        <f t="shared" ca="1" si="541"/>
        <v>0</v>
      </c>
      <c r="AS328" s="359">
        <f t="shared" ca="1" si="541"/>
        <v>0</v>
      </c>
      <c r="AT328" s="359">
        <f t="shared" ca="1" si="541"/>
        <v>0</v>
      </c>
      <c r="AU328" s="359">
        <f t="shared" ca="1" si="541"/>
        <v>0</v>
      </c>
      <c r="AV328" s="359">
        <f t="shared" ca="1" si="541"/>
        <v>0</v>
      </c>
      <c r="AW328" s="359">
        <f t="shared" ca="1" si="541"/>
        <v>0</v>
      </c>
      <c r="AX328" s="359">
        <f t="shared" ca="1" si="541"/>
        <v>0</v>
      </c>
      <c r="AY328" s="359">
        <f t="shared" ca="1" si="541"/>
        <v>0</v>
      </c>
      <c r="AZ328" s="359">
        <f t="shared" ca="1" si="541"/>
        <v>0</v>
      </c>
      <c r="BA328" s="359">
        <f t="shared" ca="1" si="541"/>
        <v>0</v>
      </c>
      <c r="BB328" s="359">
        <f t="shared" ca="1" si="541"/>
        <v>0</v>
      </c>
      <c r="BC328" s="359">
        <f t="shared" ca="1" si="541"/>
        <v>0</v>
      </c>
      <c r="BD328" s="359">
        <f t="shared" ca="1" si="541"/>
        <v>0</v>
      </c>
      <c r="BE328" s="359">
        <f t="shared" ca="1" si="541"/>
        <v>0</v>
      </c>
      <c r="BF328" s="359">
        <f t="shared" ca="1" si="541"/>
        <v>0</v>
      </c>
      <c r="BG328" s="359">
        <f t="shared" ca="1" si="541"/>
        <v>0</v>
      </c>
      <c r="BH328" s="359">
        <f t="shared" ca="1" si="541"/>
        <v>0</v>
      </c>
      <c r="BI328" s="359">
        <f t="shared" ca="1" si="541"/>
        <v>0</v>
      </c>
      <c r="BJ328" s="359">
        <f t="shared" ca="1" si="541"/>
        <v>0</v>
      </c>
      <c r="BK328" s="359">
        <f t="shared" ca="1" si="541"/>
        <v>0</v>
      </c>
      <c r="BL328" s="359">
        <f t="shared" ca="1" si="541"/>
        <v>0</v>
      </c>
      <c r="BM328" s="359">
        <f t="shared" ca="1" si="541"/>
        <v>0</v>
      </c>
      <c r="BN328" s="359">
        <f t="shared" ca="1" si="541"/>
        <v>0</v>
      </c>
      <c r="BO328" s="359">
        <f t="shared" ca="1" si="541"/>
        <v>0</v>
      </c>
      <c r="BP328" s="359">
        <f t="shared" ca="1" si="541"/>
        <v>0</v>
      </c>
      <c r="BQ328" s="359">
        <f t="shared" ca="1" si="541"/>
        <v>0</v>
      </c>
      <c r="BR328" s="359">
        <f t="shared" ca="1" si="539"/>
        <v>0</v>
      </c>
      <c r="BS328" s="359">
        <f t="shared" ca="1" si="539"/>
        <v>0</v>
      </c>
      <c r="BT328" s="359">
        <f t="shared" ca="1" si="539"/>
        <v>0</v>
      </c>
      <c r="BU328" s="359">
        <f t="shared" si="539"/>
        <v>0</v>
      </c>
      <c r="BV328" s="359">
        <f t="shared" si="539"/>
        <v>0</v>
      </c>
      <c r="BW328" s="359">
        <f t="shared" si="539"/>
        <v>0</v>
      </c>
      <c r="BX328" s="359">
        <f t="shared" si="539"/>
        <v>0</v>
      </c>
      <c r="BY328" s="359">
        <f t="shared" si="539"/>
        <v>0</v>
      </c>
      <c r="BZ328" s="359">
        <f t="shared" si="539"/>
        <v>0</v>
      </c>
      <c r="CA328" s="359">
        <f t="shared" si="539"/>
        <v>0</v>
      </c>
      <c r="CB328" s="359">
        <f t="shared" si="539"/>
        <v>0</v>
      </c>
      <c r="CC328" s="359">
        <f t="shared" si="539"/>
        <v>0</v>
      </c>
      <c r="CD328" s="359">
        <f t="shared" si="539"/>
        <v>0</v>
      </c>
      <c r="CE328" s="359">
        <f t="shared" si="539"/>
        <v>0</v>
      </c>
      <c r="CF328" s="359">
        <f t="shared" si="539"/>
        <v>0</v>
      </c>
      <c r="CG328" s="359">
        <f t="shared" si="539"/>
        <v>0</v>
      </c>
      <c r="CH328" s="359">
        <f t="shared" si="539"/>
        <v>0</v>
      </c>
      <c r="CI328" s="359">
        <f t="shared" si="539"/>
        <v>0</v>
      </c>
      <c r="CJ328" s="359">
        <f t="shared" si="539"/>
        <v>0</v>
      </c>
      <c r="CK328" s="359">
        <f t="shared" si="539"/>
        <v>0</v>
      </c>
      <c r="CL328" s="359">
        <f t="shared" si="539"/>
        <v>0</v>
      </c>
      <c r="CM328" s="359">
        <f t="shared" si="539"/>
        <v>0</v>
      </c>
      <c r="CN328" s="359">
        <f t="shared" si="539"/>
        <v>0</v>
      </c>
      <c r="CO328" s="359">
        <f t="shared" si="539"/>
        <v>0</v>
      </c>
      <c r="CP328" s="359">
        <f t="shared" si="539"/>
        <v>0</v>
      </c>
      <c r="CQ328" s="359">
        <f t="shared" si="539"/>
        <v>0</v>
      </c>
      <c r="CR328" s="359">
        <f t="shared" si="539"/>
        <v>0</v>
      </c>
      <c r="CS328" s="359">
        <f t="shared" si="539"/>
        <v>0</v>
      </c>
    </row>
    <row r="329" spans="1:97" s="352" customFormat="1" x14ac:dyDescent="0.25">
      <c r="A329" s="352">
        <f t="shared" ref="A329:C329" si="542">A299</f>
        <v>0</v>
      </c>
      <c r="B329" s="352" t="str">
        <f t="shared" si="542"/>
        <v>0 0</v>
      </c>
      <c r="C329" s="359">
        <f t="shared" si="542"/>
        <v>0</v>
      </c>
      <c r="D329" s="359">
        <f ca="1">IFERROR(('UA basår'!$N14+'UA basår'!$N44)*$B$276 ^(MIN(D$321-2017,$B$277-2017))*INDEX($B$282:$E$288,MATCH($A329,$A$282:$A$288,0),MATCH(D$321,$B$280:$E$280,1))^(D$321-$D$321),0)</f>
        <v>0</v>
      </c>
      <c r="E329" s="359">
        <f t="shared" ca="1" si="533"/>
        <v>0</v>
      </c>
      <c r="F329" s="359">
        <f t="shared" ca="1" si="541"/>
        <v>0</v>
      </c>
      <c r="G329" s="359">
        <f t="shared" ca="1" si="541"/>
        <v>0</v>
      </c>
      <c r="H329" s="359">
        <f t="shared" ca="1" si="541"/>
        <v>0</v>
      </c>
      <c r="I329" s="359">
        <f t="shared" ca="1" si="541"/>
        <v>0</v>
      </c>
      <c r="J329" s="359">
        <f t="shared" ca="1" si="541"/>
        <v>0</v>
      </c>
      <c r="K329" s="359">
        <f t="shared" ca="1" si="541"/>
        <v>0</v>
      </c>
      <c r="L329" s="359">
        <f t="shared" ca="1" si="541"/>
        <v>0</v>
      </c>
      <c r="M329" s="359">
        <f t="shared" ca="1" si="541"/>
        <v>0</v>
      </c>
      <c r="N329" s="359">
        <f t="shared" ca="1" si="541"/>
        <v>0</v>
      </c>
      <c r="O329" s="359">
        <f t="shared" ca="1" si="541"/>
        <v>0</v>
      </c>
      <c r="P329" s="359">
        <f t="shared" ca="1" si="541"/>
        <v>0</v>
      </c>
      <c r="Q329" s="359">
        <f t="shared" ca="1" si="541"/>
        <v>0</v>
      </c>
      <c r="R329" s="359">
        <f t="shared" ca="1" si="541"/>
        <v>0</v>
      </c>
      <c r="S329" s="359">
        <f t="shared" ca="1" si="541"/>
        <v>0</v>
      </c>
      <c r="T329" s="359">
        <f t="shared" ca="1" si="541"/>
        <v>0</v>
      </c>
      <c r="U329" s="359">
        <f t="shared" ca="1" si="541"/>
        <v>0</v>
      </c>
      <c r="V329" s="359">
        <f t="shared" ca="1" si="541"/>
        <v>0</v>
      </c>
      <c r="W329" s="359">
        <f t="shared" ca="1" si="541"/>
        <v>0</v>
      </c>
      <c r="X329" s="359">
        <f t="shared" ca="1" si="541"/>
        <v>0</v>
      </c>
      <c r="Y329" s="359">
        <f t="shared" ca="1" si="541"/>
        <v>0</v>
      </c>
      <c r="Z329" s="359">
        <f t="shared" ca="1" si="541"/>
        <v>0</v>
      </c>
      <c r="AA329" s="359">
        <f t="shared" ca="1" si="541"/>
        <v>0</v>
      </c>
      <c r="AB329" s="359">
        <f t="shared" ca="1" si="541"/>
        <v>0</v>
      </c>
      <c r="AC329" s="359">
        <f t="shared" ca="1" si="541"/>
        <v>0</v>
      </c>
      <c r="AD329" s="359">
        <f t="shared" ca="1" si="541"/>
        <v>0</v>
      </c>
      <c r="AE329" s="359">
        <f t="shared" ca="1" si="541"/>
        <v>0</v>
      </c>
      <c r="AF329" s="359">
        <f t="shared" ca="1" si="541"/>
        <v>0</v>
      </c>
      <c r="AG329" s="359">
        <f t="shared" ca="1" si="541"/>
        <v>0</v>
      </c>
      <c r="AH329" s="359">
        <f t="shared" ca="1" si="541"/>
        <v>0</v>
      </c>
      <c r="AI329" s="359">
        <f t="shared" ca="1" si="541"/>
        <v>0</v>
      </c>
      <c r="AJ329" s="359">
        <f t="shared" ca="1" si="541"/>
        <v>0</v>
      </c>
      <c r="AK329" s="359">
        <f t="shared" ca="1" si="541"/>
        <v>0</v>
      </c>
      <c r="AL329" s="359">
        <f t="shared" ca="1" si="541"/>
        <v>0</v>
      </c>
      <c r="AM329" s="359">
        <f t="shared" ca="1" si="541"/>
        <v>0</v>
      </c>
      <c r="AN329" s="359">
        <f t="shared" ca="1" si="541"/>
        <v>0</v>
      </c>
      <c r="AO329" s="359">
        <f t="shared" ca="1" si="541"/>
        <v>0</v>
      </c>
      <c r="AP329" s="359">
        <f t="shared" ca="1" si="541"/>
        <v>0</v>
      </c>
      <c r="AQ329" s="359">
        <f t="shared" ca="1" si="541"/>
        <v>0</v>
      </c>
      <c r="AR329" s="359">
        <f t="shared" ca="1" si="541"/>
        <v>0</v>
      </c>
      <c r="AS329" s="359">
        <f t="shared" ca="1" si="541"/>
        <v>0</v>
      </c>
      <c r="AT329" s="359">
        <f t="shared" ca="1" si="541"/>
        <v>0</v>
      </c>
      <c r="AU329" s="359">
        <f t="shared" ca="1" si="541"/>
        <v>0</v>
      </c>
      <c r="AV329" s="359">
        <f t="shared" ca="1" si="541"/>
        <v>0</v>
      </c>
      <c r="AW329" s="359">
        <f t="shared" ca="1" si="541"/>
        <v>0</v>
      </c>
      <c r="AX329" s="359">
        <f t="shared" ca="1" si="541"/>
        <v>0</v>
      </c>
      <c r="AY329" s="359">
        <f t="shared" ca="1" si="541"/>
        <v>0</v>
      </c>
      <c r="AZ329" s="359">
        <f t="shared" ca="1" si="541"/>
        <v>0</v>
      </c>
      <c r="BA329" s="359">
        <f t="shared" ca="1" si="541"/>
        <v>0</v>
      </c>
      <c r="BB329" s="359">
        <f t="shared" ca="1" si="541"/>
        <v>0</v>
      </c>
      <c r="BC329" s="359">
        <f t="shared" ca="1" si="541"/>
        <v>0</v>
      </c>
      <c r="BD329" s="359">
        <f t="shared" ca="1" si="541"/>
        <v>0</v>
      </c>
      <c r="BE329" s="359">
        <f t="shared" ca="1" si="541"/>
        <v>0</v>
      </c>
      <c r="BF329" s="359">
        <f t="shared" ca="1" si="541"/>
        <v>0</v>
      </c>
      <c r="BG329" s="359">
        <f t="shared" ca="1" si="541"/>
        <v>0</v>
      </c>
      <c r="BH329" s="359">
        <f t="shared" ca="1" si="541"/>
        <v>0</v>
      </c>
      <c r="BI329" s="359">
        <f t="shared" ca="1" si="541"/>
        <v>0</v>
      </c>
      <c r="BJ329" s="359">
        <f t="shared" ca="1" si="541"/>
        <v>0</v>
      </c>
      <c r="BK329" s="359">
        <f t="shared" ca="1" si="541"/>
        <v>0</v>
      </c>
      <c r="BL329" s="359">
        <f t="shared" ca="1" si="541"/>
        <v>0</v>
      </c>
      <c r="BM329" s="359">
        <f t="shared" ca="1" si="541"/>
        <v>0</v>
      </c>
      <c r="BN329" s="359">
        <f t="shared" ca="1" si="541"/>
        <v>0</v>
      </c>
      <c r="BO329" s="359">
        <f t="shared" ca="1" si="541"/>
        <v>0</v>
      </c>
      <c r="BP329" s="359">
        <f t="shared" ca="1" si="541"/>
        <v>0</v>
      </c>
      <c r="BQ329" s="359">
        <f t="shared" ca="1" si="541"/>
        <v>0</v>
      </c>
      <c r="BR329" s="359">
        <f t="shared" ca="1" si="539"/>
        <v>0</v>
      </c>
      <c r="BS329" s="359">
        <f t="shared" ca="1" si="539"/>
        <v>0</v>
      </c>
      <c r="BT329" s="359">
        <f t="shared" ca="1" si="539"/>
        <v>0</v>
      </c>
      <c r="BU329" s="359">
        <f t="shared" si="539"/>
        <v>0</v>
      </c>
      <c r="BV329" s="359">
        <f t="shared" si="539"/>
        <v>0</v>
      </c>
      <c r="BW329" s="359">
        <f t="shared" si="539"/>
        <v>0</v>
      </c>
      <c r="BX329" s="359">
        <f t="shared" si="539"/>
        <v>0</v>
      </c>
      <c r="BY329" s="359">
        <f t="shared" si="539"/>
        <v>0</v>
      </c>
      <c r="BZ329" s="359">
        <f t="shared" si="539"/>
        <v>0</v>
      </c>
      <c r="CA329" s="359">
        <f t="shared" si="539"/>
        <v>0</v>
      </c>
      <c r="CB329" s="359">
        <f t="shared" si="539"/>
        <v>0</v>
      </c>
      <c r="CC329" s="359">
        <f t="shared" si="539"/>
        <v>0</v>
      </c>
      <c r="CD329" s="359">
        <f t="shared" si="539"/>
        <v>0</v>
      </c>
      <c r="CE329" s="359">
        <f t="shared" si="539"/>
        <v>0</v>
      </c>
      <c r="CF329" s="359">
        <f t="shared" si="539"/>
        <v>0</v>
      </c>
      <c r="CG329" s="359">
        <f t="shared" si="539"/>
        <v>0</v>
      </c>
      <c r="CH329" s="359">
        <f t="shared" si="539"/>
        <v>0</v>
      </c>
      <c r="CI329" s="359">
        <f t="shared" si="539"/>
        <v>0</v>
      </c>
      <c r="CJ329" s="359">
        <f t="shared" si="539"/>
        <v>0</v>
      </c>
      <c r="CK329" s="359">
        <f t="shared" si="539"/>
        <v>0</v>
      </c>
      <c r="CL329" s="359">
        <f t="shared" si="539"/>
        <v>0</v>
      </c>
      <c r="CM329" s="359">
        <f t="shared" si="539"/>
        <v>0</v>
      </c>
      <c r="CN329" s="359">
        <f t="shared" si="539"/>
        <v>0</v>
      </c>
      <c r="CO329" s="359">
        <f t="shared" si="539"/>
        <v>0</v>
      </c>
      <c r="CP329" s="359">
        <f t="shared" si="539"/>
        <v>0</v>
      </c>
      <c r="CQ329" s="359">
        <f t="shared" si="539"/>
        <v>0</v>
      </c>
      <c r="CR329" s="359">
        <f t="shared" si="539"/>
        <v>0</v>
      </c>
      <c r="CS329" s="359">
        <f t="shared" si="539"/>
        <v>0</v>
      </c>
    </row>
    <row r="330" spans="1:97" s="352" customFormat="1" x14ac:dyDescent="0.25">
      <c r="A330" s="352">
        <f t="shared" ref="A330:C330" si="543">A300</f>
        <v>0</v>
      </c>
      <c r="B330" s="352" t="str">
        <f t="shared" si="543"/>
        <v>0 0</v>
      </c>
      <c r="C330" s="359">
        <f t="shared" si="543"/>
        <v>0</v>
      </c>
      <c r="D330" s="359">
        <f ca="1">IFERROR(('UA basår'!$N15+'UA basår'!$N45)*$B$276 ^(MIN(D$321-2017,$B$277-2017))*INDEX($B$282:$E$288,MATCH($A330,$A$282:$A$288,0),MATCH(D$321,$B$280:$E$280,1))^(D$321-$D$321),0)</f>
        <v>0</v>
      </c>
      <c r="E330" s="359">
        <f t="shared" ca="1" si="533"/>
        <v>0</v>
      </c>
      <c r="F330" s="359">
        <f t="shared" ca="1" si="541"/>
        <v>0</v>
      </c>
      <c r="G330" s="359">
        <f t="shared" ca="1" si="541"/>
        <v>0</v>
      </c>
      <c r="H330" s="359">
        <f t="shared" ca="1" si="541"/>
        <v>0</v>
      </c>
      <c r="I330" s="359">
        <f t="shared" ca="1" si="541"/>
        <v>0</v>
      </c>
      <c r="J330" s="359">
        <f t="shared" ca="1" si="541"/>
        <v>0</v>
      </c>
      <c r="K330" s="359">
        <f t="shared" ca="1" si="541"/>
        <v>0</v>
      </c>
      <c r="L330" s="359">
        <f t="shared" ca="1" si="541"/>
        <v>0</v>
      </c>
      <c r="M330" s="359">
        <f t="shared" ca="1" si="541"/>
        <v>0</v>
      </c>
      <c r="N330" s="359">
        <f t="shared" ca="1" si="541"/>
        <v>0</v>
      </c>
      <c r="O330" s="359">
        <f t="shared" ca="1" si="541"/>
        <v>0</v>
      </c>
      <c r="P330" s="359">
        <f t="shared" ca="1" si="541"/>
        <v>0</v>
      </c>
      <c r="Q330" s="359">
        <f t="shared" ca="1" si="541"/>
        <v>0</v>
      </c>
      <c r="R330" s="359">
        <f t="shared" ca="1" si="541"/>
        <v>0</v>
      </c>
      <c r="S330" s="359">
        <f t="shared" ca="1" si="541"/>
        <v>0</v>
      </c>
      <c r="T330" s="359">
        <f t="shared" ca="1" si="541"/>
        <v>0</v>
      </c>
      <c r="U330" s="359">
        <f t="shared" ca="1" si="541"/>
        <v>0</v>
      </c>
      <c r="V330" s="359">
        <f t="shared" ca="1" si="541"/>
        <v>0</v>
      </c>
      <c r="W330" s="359">
        <f t="shared" ca="1" si="541"/>
        <v>0</v>
      </c>
      <c r="X330" s="359">
        <f t="shared" ca="1" si="541"/>
        <v>0</v>
      </c>
      <c r="Y330" s="359">
        <f t="shared" ca="1" si="541"/>
        <v>0</v>
      </c>
      <c r="Z330" s="359">
        <f t="shared" ca="1" si="541"/>
        <v>0</v>
      </c>
      <c r="AA330" s="359">
        <f t="shared" ca="1" si="541"/>
        <v>0</v>
      </c>
      <c r="AB330" s="359">
        <f t="shared" ca="1" si="541"/>
        <v>0</v>
      </c>
      <c r="AC330" s="359">
        <f t="shared" ca="1" si="541"/>
        <v>0</v>
      </c>
      <c r="AD330" s="359">
        <f t="shared" ca="1" si="541"/>
        <v>0</v>
      </c>
      <c r="AE330" s="359">
        <f t="shared" ca="1" si="541"/>
        <v>0</v>
      </c>
      <c r="AF330" s="359">
        <f t="shared" ca="1" si="541"/>
        <v>0</v>
      </c>
      <c r="AG330" s="359">
        <f t="shared" ca="1" si="541"/>
        <v>0</v>
      </c>
      <c r="AH330" s="359">
        <f t="shared" ca="1" si="541"/>
        <v>0</v>
      </c>
      <c r="AI330" s="359">
        <f t="shared" ca="1" si="541"/>
        <v>0</v>
      </c>
      <c r="AJ330" s="359">
        <f t="shared" ca="1" si="541"/>
        <v>0</v>
      </c>
      <c r="AK330" s="359">
        <f t="shared" ca="1" si="541"/>
        <v>0</v>
      </c>
      <c r="AL330" s="359">
        <f t="shared" ca="1" si="541"/>
        <v>0</v>
      </c>
      <c r="AM330" s="359">
        <f t="shared" ca="1" si="541"/>
        <v>0</v>
      </c>
      <c r="AN330" s="359">
        <f t="shared" ca="1" si="541"/>
        <v>0</v>
      </c>
      <c r="AO330" s="359">
        <f t="shared" ca="1" si="541"/>
        <v>0</v>
      </c>
      <c r="AP330" s="359">
        <f t="shared" ca="1" si="541"/>
        <v>0</v>
      </c>
      <c r="AQ330" s="359">
        <f t="shared" ca="1" si="541"/>
        <v>0</v>
      </c>
      <c r="AR330" s="359">
        <f t="shared" ca="1" si="541"/>
        <v>0</v>
      </c>
      <c r="AS330" s="359">
        <f t="shared" ca="1" si="541"/>
        <v>0</v>
      </c>
      <c r="AT330" s="359">
        <f t="shared" ca="1" si="541"/>
        <v>0</v>
      </c>
      <c r="AU330" s="359">
        <f t="shared" ca="1" si="541"/>
        <v>0</v>
      </c>
      <c r="AV330" s="359">
        <f t="shared" ca="1" si="541"/>
        <v>0</v>
      </c>
      <c r="AW330" s="359">
        <f t="shared" ca="1" si="541"/>
        <v>0</v>
      </c>
      <c r="AX330" s="359">
        <f t="shared" ca="1" si="541"/>
        <v>0</v>
      </c>
      <c r="AY330" s="359">
        <f t="shared" ca="1" si="541"/>
        <v>0</v>
      </c>
      <c r="AZ330" s="359">
        <f t="shared" ca="1" si="541"/>
        <v>0</v>
      </c>
      <c r="BA330" s="359">
        <f t="shared" ca="1" si="541"/>
        <v>0</v>
      </c>
      <c r="BB330" s="359">
        <f t="shared" ca="1" si="541"/>
        <v>0</v>
      </c>
      <c r="BC330" s="359">
        <f t="shared" ca="1" si="541"/>
        <v>0</v>
      </c>
      <c r="BD330" s="359">
        <f t="shared" ca="1" si="541"/>
        <v>0</v>
      </c>
      <c r="BE330" s="359">
        <f t="shared" ca="1" si="541"/>
        <v>0</v>
      </c>
      <c r="BF330" s="359">
        <f t="shared" ca="1" si="541"/>
        <v>0</v>
      </c>
      <c r="BG330" s="359">
        <f t="shared" ca="1" si="541"/>
        <v>0</v>
      </c>
      <c r="BH330" s="359">
        <f t="shared" ca="1" si="541"/>
        <v>0</v>
      </c>
      <c r="BI330" s="359">
        <f t="shared" ca="1" si="541"/>
        <v>0</v>
      </c>
      <c r="BJ330" s="359">
        <f t="shared" ca="1" si="541"/>
        <v>0</v>
      </c>
      <c r="BK330" s="359">
        <f t="shared" ca="1" si="541"/>
        <v>0</v>
      </c>
      <c r="BL330" s="359">
        <f t="shared" ca="1" si="541"/>
        <v>0</v>
      </c>
      <c r="BM330" s="359">
        <f t="shared" ca="1" si="541"/>
        <v>0</v>
      </c>
      <c r="BN330" s="359">
        <f t="shared" ca="1" si="541"/>
        <v>0</v>
      </c>
      <c r="BO330" s="359">
        <f t="shared" ca="1" si="541"/>
        <v>0</v>
      </c>
      <c r="BP330" s="359">
        <f t="shared" ca="1" si="541"/>
        <v>0</v>
      </c>
      <c r="BQ330" s="359">
        <f t="shared" ca="1" si="541"/>
        <v>0</v>
      </c>
      <c r="BR330" s="359">
        <f t="shared" ca="1" si="539"/>
        <v>0</v>
      </c>
      <c r="BS330" s="359">
        <f t="shared" ca="1" si="539"/>
        <v>0</v>
      </c>
      <c r="BT330" s="359">
        <f t="shared" ca="1" si="539"/>
        <v>0</v>
      </c>
      <c r="BU330" s="359">
        <f t="shared" si="539"/>
        <v>0</v>
      </c>
      <c r="BV330" s="359">
        <f t="shared" si="539"/>
        <v>0</v>
      </c>
      <c r="BW330" s="359">
        <f t="shared" si="539"/>
        <v>0</v>
      </c>
      <c r="BX330" s="359">
        <f t="shared" si="539"/>
        <v>0</v>
      </c>
      <c r="BY330" s="359">
        <f t="shared" si="539"/>
        <v>0</v>
      </c>
      <c r="BZ330" s="359">
        <f t="shared" si="539"/>
        <v>0</v>
      </c>
      <c r="CA330" s="359">
        <f t="shared" si="539"/>
        <v>0</v>
      </c>
      <c r="CB330" s="359">
        <f t="shared" si="539"/>
        <v>0</v>
      </c>
      <c r="CC330" s="359">
        <f t="shared" si="539"/>
        <v>0</v>
      </c>
      <c r="CD330" s="359">
        <f t="shared" si="539"/>
        <v>0</v>
      </c>
      <c r="CE330" s="359">
        <f t="shared" si="539"/>
        <v>0</v>
      </c>
      <c r="CF330" s="359">
        <f t="shared" si="539"/>
        <v>0</v>
      </c>
      <c r="CG330" s="359">
        <f t="shared" si="539"/>
        <v>0</v>
      </c>
      <c r="CH330" s="359">
        <f t="shared" si="539"/>
        <v>0</v>
      </c>
      <c r="CI330" s="359">
        <f t="shared" si="539"/>
        <v>0</v>
      </c>
      <c r="CJ330" s="359">
        <f t="shared" si="539"/>
        <v>0</v>
      </c>
      <c r="CK330" s="359">
        <f t="shared" si="539"/>
        <v>0</v>
      </c>
      <c r="CL330" s="359">
        <f t="shared" si="539"/>
        <v>0</v>
      </c>
      <c r="CM330" s="359">
        <f t="shared" si="539"/>
        <v>0</v>
      </c>
      <c r="CN330" s="359">
        <f t="shared" si="539"/>
        <v>0</v>
      </c>
      <c r="CO330" s="359">
        <f t="shared" si="539"/>
        <v>0</v>
      </c>
      <c r="CP330" s="359">
        <f t="shared" si="539"/>
        <v>0</v>
      </c>
      <c r="CQ330" s="359">
        <f t="shared" si="539"/>
        <v>0</v>
      </c>
      <c r="CR330" s="359">
        <f t="shared" si="539"/>
        <v>0</v>
      </c>
      <c r="CS330" s="359">
        <f t="shared" si="539"/>
        <v>0</v>
      </c>
    </row>
    <row r="331" spans="1:97" s="352" customFormat="1" x14ac:dyDescent="0.25">
      <c r="A331" s="352">
        <f t="shared" ref="A331:C331" si="544">A301</f>
        <v>0</v>
      </c>
      <c r="B331" s="352" t="str">
        <f t="shared" si="544"/>
        <v>0 0</v>
      </c>
      <c r="C331" s="359">
        <f t="shared" si="544"/>
        <v>0</v>
      </c>
      <c r="D331" s="359">
        <f ca="1">IFERROR(('UA basår'!$N16+'UA basår'!$N46)*$B$276 ^(MIN(D$321-2017,$B$277-2017))*INDEX($B$282:$E$288,MATCH($A331,$A$282:$A$288,0),MATCH(D$321,$B$280:$E$280,1))^(D$321-$D$321),0)</f>
        <v>0</v>
      </c>
      <c r="E331" s="359">
        <f t="shared" ca="1" si="533"/>
        <v>0</v>
      </c>
      <c r="F331" s="359">
        <f t="shared" ca="1" si="541"/>
        <v>0</v>
      </c>
      <c r="G331" s="359">
        <f t="shared" ca="1" si="541"/>
        <v>0</v>
      </c>
      <c r="H331" s="359">
        <f t="shared" ca="1" si="541"/>
        <v>0</v>
      </c>
      <c r="I331" s="359">
        <f t="shared" ca="1" si="541"/>
        <v>0</v>
      </c>
      <c r="J331" s="359">
        <f t="shared" ca="1" si="541"/>
        <v>0</v>
      </c>
      <c r="K331" s="359">
        <f t="shared" ca="1" si="541"/>
        <v>0</v>
      </c>
      <c r="L331" s="359">
        <f t="shared" ca="1" si="541"/>
        <v>0</v>
      </c>
      <c r="M331" s="359">
        <f t="shared" ca="1" si="541"/>
        <v>0</v>
      </c>
      <c r="N331" s="359">
        <f t="shared" ca="1" si="541"/>
        <v>0</v>
      </c>
      <c r="O331" s="359">
        <f t="shared" ca="1" si="541"/>
        <v>0</v>
      </c>
      <c r="P331" s="359">
        <f t="shared" ca="1" si="541"/>
        <v>0</v>
      </c>
      <c r="Q331" s="359">
        <f t="shared" ca="1" si="541"/>
        <v>0</v>
      </c>
      <c r="R331" s="359">
        <f t="shared" ca="1" si="541"/>
        <v>0</v>
      </c>
      <c r="S331" s="359">
        <f t="shared" ca="1" si="541"/>
        <v>0</v>
      </c>
      <c r="T331" s="359">
        <f t="shared" ca="1" si="541"/>
        <v>0</v>
      </c>
      <c r="U331" s="359">
        <f t="shared" ca="1" si="541"/>
        <v>0</v>
      </c>
      <c r="V331" s="359">
        <f t="shared" ca="1" si="541"/>
        <v>0</v>
      </c>
      <c r="W331" s="359">
        <f t="shared" ca="1" si="541"/>
        <v>0</v>
      </c>
      <c r="X331" s="359">
        <f t="shared" ca="1" si="541"/>
        <v>0</v>
      </c>
      <c r="Y331" s="359">
        <f t="shared" ca="1" si="541"/>
        <v>0</v>
      </c>
      <c r="Z331" s="359">
        <f t="shared" ca="1" si="541"/>
        <v>0</v>
      </c>
      <c r="AA331" s="359">
        <f t="shared" ca="1" si="541"/>
        <v>0</v>
      </c>
      <c r="AB331" s="359">
        <f t="shared" ca="1" si="541"/>
        <v>0</v>
      </c>
      <c r="AC331" s="359">
        <f t="shared" ca="1" si="541"/>
        <v>0</v>
      </c>
      <c r="AD331" s="359">
        <f t="shared" ca="1" si="541"/>
        <v>0</v>
      </c>
      <c r="AE331" s="359">
        <f t="shared" ca="1" si="541"/>
        <v>0</v>
      </c>
      <c r="AF331" s="359">
        <f t="shared" ca="1" si="541"/>
        <v>0</v>
      </c>
      <c r="AG331" s="359">
        <f t="shared" ca="1" si="541"/>
        <v>0</v>
      </c>
      <c r="AH331" s="359">
        <f t="shared" ca="1" si="541"/>
        <v>0</v>
      </c>
      <c r="AI331" s="359">
        <f t="shared" ca="1" si="541"/>
        <v>0</v>
      </c>
      <c r="AJ331" s="359">
        <f t="shared" ca="1" si="541"/>
        <v>0</v>
      </c>
      <c r="AK331" s="359">
        <f t="shared" ca="1" si="541"/>
        <v>0</v>
      </c>
      <c r="AL331" s="359">
        <f t="shared" ca="1" si="541"/>
        <v>0</v>
      </c>
      <c r="AM331" s="359">
        <f t="shared" ca="1" si="541"/>
        <v>0</v>
      </c>
      <c r="AN331" s="359">
        <f t="shared" ca="1" si="541"/>
        <v>0</v>
      </c>
      <c r="AO331" s="359">
        <f t="shared" ca="1" si="541"/>
        <v>0</v>
      </c>
      <c r="AP331" s="359">
        <f t="shared" ca="1" si="541"/>
        <v>0</v>
      </c>
      <c r="AQ331" s="359">
        <f t="shared" ca="1" si="541"/>
        <v>0</v>
      </c>
      <c r="AR331" s="359">
        <f t="shared" ca="1" si="541"/>
        <v>0</v>
      </c>
      <c r="AS331" s="359">
        <f t="shared" ca="1" si="541"/>
        <v>0</v>
      </c>
      <c r="AT331" s="359">
        <f t="shared" ca="1" si="541"/>
        <v>0</v>
      </c>
      <c r="AU331" s="359">
        <f t="shared" ca="1" si="541"/>
        <v>0</v>
      </c>
      <c r="AV331" s="359">
        <f t="shared" ca="1" si="541"/>
        <v>0</v>
      </c>
      <c r="AW331" s="359">
        <f t="shared" ca="1" si="541"/>
        <v>0</v>
      </c>
      <c r="AX331" s="359">
        <f t="shared" ca="1" si="541"/>
        <v>0</v>
      </c>
      <c r="AY331" s="359">
        <f t="shared" ca="1" si="541"/>
        <v>0</v>
      </c>
      <c r="AZ331" s="359">
        <f t="shared" ca="1" si="541"/>
        <v>0</v>
      </c>
      <c r="BA331" s="359">
        <f t="shared" ca="1" si="541"/>
        <v>0</v>
      </c>
      <c r="BB331" s="359">
        <f t="shared" ca="1" si="541"/>
        <v>0</v>
      </c>
      <c r="BC331" s="359">
        <f t="shared" ca="1" si="541"/>
        <v>0</v>
      </c>
      <c r="BD331" s="359">
        <f t="shared" ca="1" si="541"/>
        <v>0</v>
      </c>
      <c r="BE331" s="359">
        <f t="shared" ca="1" si="541"/>
        <v>0</v>
      </c>
      <c r="BF331" s="359">
        <f t="shared" ca="1" si="541"/>
        <v>0</v>
      </c>
      <c r="BG331" s="359">
        <f t="shared" ca="1" si="541"/>
        <v>0</v>
      </c>
      <c r="BH331" s="359">
        <f t="shared" ca="1" si="541"/>
        <v>0</v>
      </c>
      <c r="BI331" s="359">
        <f t="shared" ca="1" si="541"/>
        <v>0</v>
      </c>
      <c r="BJ331" s="359">
        <f t="shared" ca="1" si="541"/>
        <v>0</v>
      </c>
      <c r="BK331" s="359">
        <f t="shared" ca="1" si="541"/>
        <v>0</v>
      </c>
      <c r="BL331" s="359">
        <f t="shared" ca="1" si="541"/>
        <v>0</v>
      </c>
      <c r="BM331" s="359">
        <f t="shared" ca="1" si="541"/>
        <v>0</v>
      </c>
      <c r="BN331" s="359">
        <f t="shared" ca="1" si="541"/>
        <v>0</v>
      </c>
      <c r="BO331" s="359">
        <f t="shared" ca="1" si="541"/>
        <v>0</v>
      </c>
      <c r="BP331" s="359">
        <f t="shared" ca="1" si="541"/>
        <v>0</v>
      </c>
      <c r="BQ331" s="359">
        <f t="shared" ref="BQ331:CS334" ca="1" si="545">IF(BQ$290="beräknas ej",0,BP331*IF(BQ$321&gt;$B$277,1,$B$276)*IFERROR(INDEX($B$282:$E$288,MATCH($A331,$A$282:$A$288,0),MATCH(BQ$321,$B$280:$E$280,1)),0))</f>
        <v>0</v>
      </c>
      <c r="BR331" s="359">
        <f t="shared" ca="1" si="545"/>
        <v>0</v>
      </c>
      <c r="BS331" s="359">
        <f t="shared" ca="1" si="545"/>
        <v>0</v>
      </c>
      <c r="BT331" s="359">
        <f t="shared" ca="1" si="545"/>
        <v>0</v>
      </c>
      <c r="BU331" s="359">
        <f t="shared" si="545"/>
        <v>0</v>
      </c>
      <c r="BV331" s="359">
        <f t="shared" si="545"/>
        <v>0</v>
      </c>
      <c r="BW331" s="359">
        <f t="shared" si="545"/>
        <v>0</v>
      </c>
      <c r="BX331" s="359">
        <f t="shared" si="545"/>
        <v>0</v>
      </c>
      <c r="BY331" s="359">
        <f t="shared" si="545"/>
        <v>0</v>
      </c>
      <c r="BZ331" s="359">
        <f t="shared" si="545"/>
        <v>0</v>
      </c>
      <c r="CA331" s="359">
        <f t="shared" si="545"/>
        <v>0</v>
      </c>
      <c r="CB331" s="359">
        <f t="shared" si="545"/>
        <v>0</v>
      </c>
      <c r="CC331" s="359">
        <f t="shared" si="545"/>
        <v>0</v>
      </c>
      <c r="CD331" s="359">
        <f t="shared" si="545"/>
        <v>0</v>
      </c>
      <c r="CE331" s="359">
        <f t="shared" si="545"/>
        <v>0</v>
      </c>
      <c r="CF331" s="359">
        <f t="shared" si="545"/>
        <v>0</v>
      </c>
      <c r="CG331" s="359">
        <f t="shared" si="545"/>
        <v>0</v>
      </c>
      <c r="CH331" s="359">
        <f t="shared" si="545"/>
        <v>0</v>
      </c>
      <c r="CI331" s="359">
        <f t="shared" si="545"/>
        <v>0</v>
      </c>
      <c r="CJ331" s="359">
        <f t="shared" si="545"/>
        <v>0</v>
      </c>
      <c r="CK331" s="359">
        <f t="shared" si="545"/>
        <v>0</v>
      </c>
      <c r="CL331" s="359">
        <f t="shared" si="545"/>
        <v>0</v>
      </c>
      <c r="CM331" s="359">
        <f t="shared" si="545"/>
        <v>0</v>
      </c>
      <c r="CN331" s="359">
        <f t="shared" si="545"/>
        <v>0</v>
      </c>
      <c r="CO331" s="359">
        <f t="shared" si="545"/>
        <v>0</v>
      </c>
      <c r="CP331" s="359">
        <f t="shared" si="545"/>
        <v>0</v>
      </c>
      <c r="CQ331" s="359">
        <f t="shared" si="545"/>
        <v>0</v>
      </c>
      <c r="CR331" s="359">
        <f t="shared" si="545"/>
        <v>0</v>
      </c>
      <c r="CS331" s="359">
        <f t="shared" si="545"/>
        <v>0</v>
      </c>
    </row>
    <row r="332" spans="1:97" s="352" customFormat="1" x14ac:dyDescent="0.25">
      <c r="A332" s="352">
        <f t="shared" ref="A332:C332" si="546">A302</f>
        <v>0</v>
      </c>
      <c r="B332" s="352" t="str">
        <f t="shared" si="546"/>
        <v>0 0</v>
      </c>
      <c r="C332" s="359">
        <f t="shared" si="546"/>
        <v>0</v>
      </c>
      <c r="D332" s="359">
        <f ca="1">IFERROR(('UA basår'!$N17+'UA basår'!$N47)*$B$276 ^(MIN(D$321-2017,$B$277-2017))*INDEX($B$282:$E$288,MATCH($A332,$A$282:$A$288,0),MATCH(D$321,$B$280:$E$280,1))^(D$321-$D$321),0)</f>
        <v>0</v>
      </c>
      <c r="E332" s="359">
        <f t="shared" ca="1" si="533"/>
        <v>0</v>
      </c>
      <c r="F332" s="359">
        <f t="shared" ref="F332:BQ335" ca="1" si="547">IF(F$290="beräknas ej",0,E332*IF(F$321&gt;$B$277,1,$B$276)*IFERROR(INDEX($B$282:$E$288,MATCH($A332,$A$282:$A$288,0),MATCH(F$321,$B$280:$E$280,1)),0))</f>
        <v>0</v>
      </c>
      <c r="G332" s="359">
        <f t="shared" ca="1" si="547"/>
        <v>0</v>
      </c>
      <c r="H332" s="359">
        <f t="shared" ca="1" si="547"/>
        <v>0</v>
      </c>
      <c r="I332" s="359">
        <f t="shared" ca="1" si="547"/>
        <v>0</v>
      </c>
      <c r="J332" s="359">
        <f t="shared" ca="1" si="547"/>
        <v>0</v>
      </c>
      <c r="K332" s="359">
        <f t="shared" ca="1" si="547"/>
        <v>0</v>
      </c>
      <c r="L332" s="359">
        <f t="shared" ca="1" si="547"/>
        <v>0</v>
      </c>
      <c r="M332" s="359">
        <f t="shared" ca="1" si="547"/>
        <v>0</v>
      </c>
      <c r="N332" s="359">
        <f t="shared" ca="1" si="547"/>
        <v>0</v>
      </c>
      <c r="O332" s="359">
        <f t="shared" ca="1" si="547"/>
        <v>0</v>
      </c>
      <c r="P332" s="359">
        <f t="shared" ca="1" si="547"/>
        <v>0</v>
      </c>
      <c r="Q332" s="359">
        <f t="shared" ca="1" si="547"/>
        <v>0</v>
      </c>
      <c r="R332" s="359">
        <f t="shared" ca="1" si="547"/>
        <v>0</v>
      </c>
      <c r="S332" s="359">
        <f t="shared" ca="1" si="547"/>
        <v>0</v>
      </c>
      <c r="T332" s="359">
        <f t="shared" ca="1" si="547"/>
        <v>0</v>
      </c>
      <c r="U332" s="359">
        <f t="shared" ca="1" si="547"/>
        <v>0</v>
      </c>
      <c r="V332" s="359">
        <f t="shared" ca="1" si="547"/>
        <v>0</v>
      </c>
      <c r="W332" s="359">
        <f t="shared" ca="1" si="547"/>
        <v>0</v>
      </c>
      <c r="X332" s="359">
        <f t="shared" ca="1" si="547"/>
        <v>0</v>
      </c>
      <c r="Y332" s="359">
        <f t="shared" ca="1" si="547"/>
        <v>0</v>
      </c>
      <c r="Z332" s="359">
        <f t="shared" ca="1" si="547"/>
        <v>0</v>
      </c>
      <c r="AA332" s="359">
        <f t="shared" ca="1" si="547"/>
        <v>0</v>
      </c>
      <c r="AB332" s="359">
        <f t="shared" ca="1" si="547"/>
        <v>0</v>
      </c>
      <c r="AC332" s="359">
        <f t="shared" ca="1" si="547"/>
        <v>0</v>
      </c>
      <c r="AD332" s="359">
        <f t="shared" ca="1" si="547"/>
        <v>0</v>
      </c>
      <c r="AE332" s="359">
        <f t="shared" ca="1" si="547"/>
        <v>0</v>
      </c>
      <c r="AF332" s="359">
        <f t="shared" ca="1" si="547"/>
        <v>0</v>
      </c>
      <c r="AG332" s="359">
        <f t="shared" ca="1" si="547"/>
        <v>0</v>
      </c>
      <c r="AH332" s="359">
        <f t="shared" ca="1" si="547"/>
        <v>0</v>
      </c>
      <c r="AI332" s="359">
        <f t="shared" ca="1" si="547"/>
        <v>0</v>
      </c>
      <c r="AJ332" s="359">
        <f t="shared" ca="1" si="547"/>
        <v>0</v>
      </c>
      <c r="AK332" s="359">
        <f t="shared" ca="1" si="547"/>
        <v>0</v>
      </c>
      <c r="AL332" s="359">
        <f t="shared" ca="1" si="547"/>
        <v>0</v>
      </c>
      <c r="AM332" s="359">
        <f t="shared" ca="1" si="547"/>
        <v>0</v>
      </c>
      <c r="AN332" s="359">
        <f t="shared" ca="1" si="547"/>
        <v>0</v>
      </c>
      <c r="AO332" s="359">
        <f t="shared" ca="1" si="547"/>
        <v>0</v>
      </c>
      <c r="AP332" s="359">
        <f t="shared" ca="1" si="547"/>
        <v>0</v>
      </c>
      <c r="AQ332" s="359">
        <f t="shared" ca="1" si="547"/>
        <v>0</v>
      </c>
      <c r="AR332" s="359">
        <f t="shared" ca="1" si="547"/>
        <v>0</v>
      </c>
      <c r="AS332" s="359">
        <f t="shared" ca="1" si="547"/>
        <v>0</v>
      </c>
      <c r="AT332" s="359">
        <f t="shared" ca="1" si="547"/>
        <v>0</v>
      </c>
      <c r="AU332" s="359">
        <f t="shared" ca="1" si="547"/>
        <v>0</v>
      </c>
      <c r="AV332" s="359">
        <f t="shared" ca="1" si="547"/>
        <v>0</v>
      </c>
      <c r="AW332" s="359">
        <f t="shared" ca="1" si="547"/>
        <v>0</v>
      </c>
      <c r="AX332" s="359">
        <f t="shared" ca="1" si="547"/>
        <v>0</v>
      </c>
      <c r="AY332" s="359">
        <f t="shared" ca="1" si="547"/>
        <v>0</v>
      </c>
      <c r="AZ332" s="359">
        <f t="shared" ca="1" si="547"/>
        <v>0</v>
      </c>
      <c r="BA332" s="359">
        <f t="shared" ca="1" si="547"/>
        <v>0</v>
      </c>
      <c r="BB332" s="359">
        <f t="shared" ca="1" si="547"/>
        <v>0</v>
      </c>
      <c r="BC332" s="359">
        <f t="shared" ca="1" si="547"/>
        <v>0</v>
      </c>
      <c r="BD332" s="359">
        <f t="shared" ca="1" si="547"/>
        <v>0</v>
      </c>
      <c r="BE332" s="359">
        <f t="shared" ca="1" si="547"/>
        <v>0</v>
      </c>
      <c r="BF332" s="359">
        <f t="shared" ca="1" si="547"/>
        <v>0</v>
      </c>
      <c r="BG332" s="359">
        <f t="shared" ca="1" si="547"/>
        <v>0</v>
      </c>
      <c r="BH332" s="359">
        <f t="shared" ca="1" si="547"/>
        <v>0</v>
      </c>
      <c r="BI332" s="359">
        <f t="shared" ca="1" si="547"/>
        <v>0</v>
      </c>
      <c r="BJ332" s="359">
        <f t="shared" ca="1" si="547"/>
        <v>0</v>
      </c>
      <c r="BK332" s="359">
        <f t="shared" ca="1" si="547"/>
        <v>0</v>
      </c>
      <c r="BL332" s="359">
        <f t="shared" ca="1" si="547"/>
        <v>0</v>
      </c>
      <c r="BM332" s="359">
        <f t="shared" ca="1" si="547"/>
        <v>0</v>
      </c>
      <c r="BN332" s="359">
        <f t="shared" ca="1" si="547"/>
        <v>0</v>
      </c>
      <c r="BO332" s="359">
        <f t="shared" ca="1" si="547"/>
        <v>0</v>
      </c>
      <c r="BP332" s="359">
        <f t="shared" ca="1" si="547"/>
        <v>0</v>
      </c>
      <c r="BQ332" s="359">
        <f t="shared" ca="1" si="547"/>
        <v>0</v>
      </c>
      <c r="BR332" s="359">
        <f t="shared" ca="1" si="545"/>
        <v>0</v>
      </c>
      <c r="BS332" s="359">
        <f t="shared" ca="1" si="545"/>
        <v>0</v>
      </c>
      <c r="BT332" s="359">
        <f t="shared" ca="1" si="545"/>
        <v>0</v>
      </c>
      <c r="BU332" s="359">
        <f t="shared" si="545"/>
        <v>0</v>
      </c>
      <c r="BV332" s="359">
        <f t="shared" si="545"/>
        <v>0</v>
      </c>
      <c r="BW332" s="359">
        <f t="shared" si="545"/>
        <v>0</v>
      </c>
      <c r="BX332" s="359">
        <f t="shared" si="545"/>
        <v>0</v>
      </c>
      <c r="BY332" s="359">
        <f t="shared" si="545"/>
        <v>0</v>
      </c>
      <c r="BZ332" s="359">
        <f t="shared" si="545"/>
        <v>0</v>
      </c>
      <c r="CA332" s="359">
        <f t="shared" si="545"/>
        <v>0</v>
      </c>
      <c r="CB332" s="359">
        <f t="shared" si="545"/>
        <v>0</v>
      </c>
      <c r="CC332" s="359">
        <f t="shared" si="545"/>
        <v>0</v>
      </c>
      <c r="CD332" s="359">
        <f t="shared" si="545"/>
        <v>0</v>
      </c>
      <c r="CE332" s="359">
        <f t="shared" si="545"/>
        <v>0</v>
      </c>
      <c r="CF332" s="359">
        <f t="shared" si="545"/>
        <v>0</v>
      </c>
      <c r="CG332" s="359">
        <f t="shared" si="545"/>
        <v>0</v>
      </c>
      <c r="CH332" s="359">
        <f t="shared" si="545"/>
        <v>0</v>
      </c>
      <c r="CI332" s="359">
        <f t="shared" si="545"/>
        <v>0</v>
      </c>
      <c r="CJ332" s="359">
        <f t="shared" si="545"/>
        <v>0</v>
      </c>
      <c r="CK332" s="359">
        <f t="shared" si="545"/>
        <v>0</v>
      </c>
      <c r="CL332" s="359">
        <f t="shared" si="545"/>
        <v>0</v>
      </c>
      <c r="CM332" s="359">
        <f t="shared" si="545"/>
        <v>0</v>
      </c>
      <c r="CN332" s="359">
        <f t="shared" si="545"/>
        <v>0</v>
      </c>
      <c r="CO332" s="359">
        <f t="shared" si="545"/>
        <v>0</v>
      </c>
      <c r="CP332" s="359">
        <f t="shared" si="545"/>
        <v>0</v>
      </c>
      <c r="CQ332" s="359">
        <f t="shared" si="545"/>
        <v>0</v>
      </c>
      <c r="CR332" s="359">
        <f t="shared" si="545"/>
        <v>0</v>
      </c>
      <c r="CS332" s="359">
        <f t="shared" si="545"/>
        <v>0</v>
      </c>
    </row>
    <row r="333" spans="1:97" s="352" customFormat="1" x14ac:dyDescent="0.25">
      <c r="A333" s="352">
        <f t="shared" ref="A333:C333" si="548">A303</f>
        <v>0</v>
      </c>
      <c r="B333" s="352" t="str">
        <f t="shared" si="548"/>
        <v>0 0</v>
      </c>
      <c r="C333" s="359">
        <f t="shared" si="548"/>
        <v>0</v>
      </c>
      <c r="D333" s="359">
        <f ca="1">IFERROR(('UA basår'!$N18+'UA basår'!$N48)*$B$276 ^(MIN(D$321-2017,$B$277-2017))*INDEX($B$282:$E$288,MATCH($A333,$A$282:$A$288,0),MATCH(D$321,$B$280:$E$280,1))^(D$321-$D$321),0)</f>
        <v>0</v>
      </c>
      <c r="E333" s="359">
        <f t="shared" ca="1" si="533"/>
        <v>0</v>
      </c>
      <c r="F333" s="359">
        <f t="shared" ca="1" si="547"/>
        <v>0</v>
      </c>
      <c r="G333" s="359">
        <f t="shared" ca="1" si="547"/>
        <v>0</v>
      </c>
      <c r="H333" s="359">
        <f t="shared" ca="1" si="547"/>
        <v>0</v>
      </c>
      <c r="I333" s="359">
        <f t="shared" ca="1" si="547"/>
        <v>0</v>
      </c>
      <c r="J333" s="359">
        <f t="shared" ca="1" si="547"/>
        <v>0</v>
      </c>
      <c r="K333" s="359">
        <f t="shared" ca="1" si="547"/>
        <v>0</v>
      </c>
      <c r="L333" s="359">
        <f t="shared" ca="1" si="547"/>
        <v>0</v>
      </c>
      <c r="M333" s="359">
        <f t="shared" ca="1" si="547"/>
        <v>0</v>
      </c>
      <c r="N333" s="359">
        <f t="shared" ca="1" si="547"/>
        <v>0</v>
      </c>
      <c r="O333" s="359">
        <f t="shared" ca="1" si="547"/>
        <v>0</v>
      </c>
      <c r="P333" s="359">
        <f t="shared" ca="1" si="547"/>
        <v>0</v>
      </c>
      <c r="Q333" s="359">
        <f t="shared" ca="1" si="547"/>
        <v>0</v>
      </c>
      <c r="R333" s="359">
        <f t="shared" ca="1" si="547"/>
        <v>0</v>
      </c>
      <c r="S333" s="359">
        <f t="shared" ca="1" si="547"/>
        <v>0</v>
      </c>
      <c r="T333" s="359">
        <f t="shared" ca="1" si="547"/>
        <v>0</v>
      </c>
      <c r="U333" s="359">
        <f t="shared" ca="1" si="547"/>
        <v>0</v>
      </c>
      <c r="V333" s="359">
        <f t="shared" ca="1" si="547"/>
        <v>0</v>
      </c>
      <c r="W333" s="359">
        <f t="shared" ca="1" si="547"/>
        <v>0</v>
      </c>
      <c r="X333" s="359">
        <f t="shared" ca="1" si="547"/>
        <v>0</v>
      </c>
      <c r="Y333" s="359">
        <f t="shared" ca="1" si="547"/>
        <v>0</v>
      </c>
      <c r="Z333" s="359">
        <f t="shared" ca="1" si="547"/>
        <v>0</v>
      </c>
      <c r="AA333" s="359">
        <f t="shared" ca="1" si="547"/>
        <v>0</v>
      </c>
      <c r="AB333" s="359">
        <f t="shared" ca="1" si="547"/>
        <v>0</v>
      </c>
      <c r="AC333" s="359">
        <f t="shared" ca="1" si="547"/>
        <v>0</v>
      </c>
      <c r="AD333" s="359">
        <f t="shared" ca="1" si="547"/>
        <v>0</v>
      </c>
      <c r="AE333" s="359">
        <f t="shared" ca="1" si="547"/>
        <v>0</v>
      </c>
      <c r="AF333" s="359">
        <f t="shared" ca="1" si="547"/>
        <v>0</v>
      </c>
      <c r="AG333" s="359">
        <f t="shared" ca="1" si="547"/>
        <v>0</v>
      </c>
      <c r="AH333" s="359">
        <f t="shared" ca="1" si="547"/>
        <v>0</v>
      </c>
      <c r="AI333" s="359">
        <f t="shared" ca="1" si="547"/>
        <v>0</v>
      </c>
      <c r="AJ333" s="359">
        <f t="shared" ca="1" si="547"/>
        <v>0</v>
      </c>
      <c r="AK333" s="359">
        <f t="shared" ca="1" si="547"/>
        <v>0</v>
      </c>
      <c r="AL333" s="359">
        <f t="shared" ca="1" si="547"/>
        <v>0</v>
      </c>
      <c r="AM333" s="359">
        <f t="shared" ca="1" si="547"/>
        <v>0</v>
      </c>
      <c r="AN333" s="359">
        <f t="shared" ca="1" si="547"/>
        <v>0</v>
      </c>
      <c r="AO333" s="359">
        <f t="shared" ca="1" si="547"/>
        <v>0</v>
      </c>
      <c r="AP333" s="359">
        <f t="shared" ca="1" si="547"/>
        <v>0</v>
      </c>
      <c r="AQ333" s="359">
        <f t="shared" ca="1" si="547"/>
        <v>0</v>
      </c>
      <c r="AR333" s="359">
        <f t="shared" ca="1" si="547"/>
        <v>0</v>
      </c>
      <c r="AS333" s="359">
        <f t="shared" ca="1" si="547"/>
        <v>0</v>
      </c>
      <c r="AT333" s="359">
        <f t="shared" ca="1" si="547"/>
        <v>0</v>
      </c>
      <c r="AU333" s="359">
        <f t="shared" ca="1" si="547"/>
        <v>0</v>
      </c>
      <c r="AV333" s="359">
        <f t="shared" ca="1" si="547"/>
        <v>0</v>
      </c>
      <c r="AW333" s="359">
        <f t="shared" ca="1" si="547"/>
        <v>0</v>
      </c>
      <c r="AX333" s="359">
        <f t="shared" ca="1" si="547"/>
        <v>0</v>
      </c>
      <c r="AY333" s="359">
        <f t="shared" ca="1" si="547"/>
        <v>0</v>
      </c>
      <c r="AZ333" s="359">
        <f t="shared" ca="1" si="547"/>
        <v>0</v>
      </c>
      <c r="BA333" s="359">
        <f t="shared" ca="1" si="547"/>
        <v>0</v>
      </c>
      <c r="BB333" s="359">
        <f t="shared" ca="1" si="547"/>
        <v>0</v>
      </c>
      <c r="BC333" s="359">
        <f t="shared" ca="1" si="547"/>
        <v>0</v>
      </c>
      <c r="BD333" s="359">
        <f t="shared" ca="1" si="547"/>
        <v>0</v>
      </c>
      <c r="BE333" s="359">
        <f t="shared" ca="1" si="547"/>
        <v>0</v>
      </c>
      <c r="BF333" s="359">
        <f t="shared" ca="1" si="547"/>
        <v>0</v>
      </c>
      <c r="BG333" s="359">
        <f t="shared" ca="1" si="547"/>
        <v>0</v>
      </c>
      <c r="BH333" s="359">
        <f t="shared" ca="1" si="547"/>
        <v>0</v>
      </c>
      <c r="BI333" s="359">
        <f t="shared" ca="1" si="547"/>
        <v>0</v>
      </c>
      <c r="BJ333" s="359">
        <f t="shared" ca="1" si="547"/>
        <v>0</v>
      </c>
      <c r="BK333" s="359">
        <f t="shared" ca="1" si="547"/>
        <v>0</v>
      </c>
      <c r="BL333" s="359">
        <f t="shared" ca="1" si="547"/>
        <v>0</v>
      </c>
      <c r="BM333" s="359">
        <f t="shared" ca="1" si="547"/>
        <v>0</v>
      </c>
      <c r="BN333" s="359">
        <f t="shared" ca="1" si="547"/>
        <v>0</v>
      </c>
      <c r="BO333" s="359">
        <f t="shared" ca="1" si="547"/>
        <v>0</v>
      </c>
      <c r="BP333" s="359">
        <f t="shared" ca="1" si="547"/>
        <v>0</v>
      </c>
      <c r="BQ333" s="359">
        <f t="shared" ca="1" si="547"/>
        <v>0</v>
      </c>
      <c r="BR333" s="359">
        <f t="shared" ca="1" si="545"/>
        <v>0</v>
      </c>
      <c r="BS333" s="359">
        <f t="shared" ca="1" si="545"/>
        <v>0</v>
      </c>
      <c r="BT333" s="359">
        <f t="shared" ca="1" si="545"/>
        <v>0</v>
      </c>
      <c r="BU333" s="359">
        <f t="shared" si="545"/>
        <v>0</v>
      </c>
      <c r="BV333" s="359">
        <f t="shared" si="545"/>
        <v>0</v>
      </c>
      <c r="BW333" s="359">
        <f t="shared" si="545"/>
        <v>0</v>
      </c>
      <c r="BX333" s="359">
        <f t="shared" si="545"/>
        <v>0</v>
      </c>
      <c r="BY333" s="359">
        <f t="shared" si="545"/>
        <v>0</v>
      </c>
      <c r="BZ333" s="359">
        <f t="shared" si="545"/>
        <v>0</v>
      </c>
      <c r="CA333" s="359">
        <f t="shared" si="545"/>
        <v>0</v>
      </c>
      <c r="CB333" s="359">
        <f t="shared" si="545"/>
        <v>0</v>
      </c>
      <c r="CC333" s="359">
        <f t="shared" si="545"/>
        <v>0</v>
      </c>
      <c r="CD333" s="359">
        <f t="shared" si="545"/>
        <v>0</v>
      </c>
      <c r="CE333" s="359">
        <f t="shared" si="545"/>
        <v>0</v>
      </c>
      <c r="CF333" s="359">
        <f t="shared" si="545"/>
        <v>0</v>
      </c>
      <c r="CG333" s="359">
        <f t="shared" si="545"/>
        <v>0</v>
      </c>
      <c r="CH333" s="359">
        <f t="shared" si="545"/>
        <v>0</v>
      </c>
      <c r="CI333" s="359">
        <f t="shared" si="545"/>
        <v>0</v>
      </c>
      <c r="CJ333" s="359">
        <f t="shared" si="545"/>
        <v>0</v>
      </c>
      <c r="CK333" s="359">
        <f t="shared" si="545"/>
        <v>0</v>
      </c>
      <c r="CL333" s="359">
        <f t="shared" si="545"/>
        <v>0</v>
      </c>
      <c r="CM333" s="359">
        <f t="shared" si="545"/>
        <v>0</v>
      </c>
      <c r="CN333" s="359">
        <f t="shared" si="545"/>
        <v>0</v>
      </c>
      <c r="CO333" s="359">
        <f t="shared" si="545"/>
        <v>0</v>
      </c>
      <c r="CP333" s="359">
        <f t="shared" si="545"/>
        <v>0</v>
      </c>
      <c r="CQ333" s="359">
        <f t="shared" si="545"/>
        <v>0</v>
      </c>
      <c r="CR333" s="359">
        <f t="shared" si="545"/>
        <v>0</v>
      </c>
      <c r="CS333" s="359">
        <f t="shared" si="545"/>
        <v>0</v>
      </c>
    </row>
    <row r="334" spans="1:97" s="352" customFormat="1" x14ac:dyDescent="0.25">
      <c r="A334" s="352">
        <f t="shared" ref="A334:C334" si="549">A304</f>
        <v>0</v>
      </c>
      <c r="B334" s="352" t="str">
        <f t="shared" si="549"/>
        <v>0 0</v>
      </c>
      <c r="C334" s="359">
        <f t="shared" si="549"/>
        <v>0</v>
      </c>
      <c r="D334" s="359">
        <f ca="1">IFERROR(('UA basår'!$N19+'UA basår'!$N49)*$B$276 ^(MIN(D$321-2017,$B$277-2017))*INDEX($B$282:$E$288,MATCH($A334,$A$282:$A$288,0),MATCH(D$321,$B$280:$E$280,1))^(D$321-$D$321),0)</f>
        <v>0</v>
      </c>
      <c r="E334" s="359">
        <f t="shared" ca="1" si="533"/>
        <v>0</v>
      </c>
      <c r="F334" s="359">
        <f t="shared" ca="1" si="547"/>
        <v>0</v>
      </c>
      <c r="G334" s="359">
        <f t="shared" ca="1" si="547"/>
        <v>0</v>
      </c>
      <c r="H334" s="359">
        <f t="shared" ca="1" si="547"/>
        <v>0</v>
      </c>
      <c r="I334" s="359">
        <f t="shared" ca="1" si="547"/>
        <v>0</v>
      </c>
      <c r="J334" s="359">
        <f t="shared" ca="1" si="547"/>
        <v>0</v>
      </c>
      <c r="K334" s="359">
        <f t="shared" ca="1" si="547"/>
        <v>0</v>
      </c>
      <c r="L334" s="359">
        <f t="shared" ca="1" si="547"/>
        <v>0</v>
      </c>
      <c r="M334" s="359">
        <f t="shared" ca="1" si="547"/>
        <v>0</v>
      </c>
      <c r="N334" s="359">
        <f t="shared" ca="1" si="547"/>
        <v>0</v>
      </c>
      <c r="O334" s="359">
        <f t="shared" ca="1" si="547"/>
        <v>0</v>
      </c>
      <c r="P334" s="359">
        <f t="shared" ca="1" si="547"/>
        <v>0</v>
      </c>
      <c r="Q334" s="359">
        <f t="shared" ca="1" si="547"/>
        <v>0</v>
      </c>
      <c r="R334" s="359">
        <f t="shared" ca="1" si="547"/>
        <v>0</v>
      </c>
      <c r="S334" s="359">
        <f t="shared" ca="1" si="547"/>
        <v>0</v>
      </c>
      <c r="T334" s="359">
        <f t="shared" ca="1" si="547"/>
        <v>0</v>
      </c>
      <c r="U334" s="359">
        <f t="shared" ca="1" si="547"/>
        <v>0</v>
      </c>
      <c r="V334" s="359">
        <f t="shared" ca="1" si="547"/>
        <v>0</v>
      </c>
      <c r="W334" s="359">
        <f t="shared" ca="1" si="547"/>
        <v>0</v>
      </c>
      <c r="X334" s="359">
        <f t="shared" ca="1" si="547"/>
        <v>0</v>
      </c>
      <c r="Y334" s="359">
        <f t="shared" ca="1" si="547"/>
        <v>0</v>
      </c>
      <c r="Z334" s="359">
        <f t="shared" ca="1" si="547"/>
        <v>0</v>
      </c>
      <c r="AA334" s="359">
        <f t="shared" ca="1" si="547"/>
        <v>0</v>
      </c>
      <c r="AB334" s="359">
        <f t="shared" ca="1" si="547"/>
        <v>0</v>
      </c>
      <c r="AC334" s="359">
        <f t="shared" ca="1" si="547"/>
        <v>0</v>
      </c>
      <c r="AD334" s="359">
        <f t="shared" ca="1" si="547"/>
        <v>0</v>
      </c>
      <c r="AE334" s="359">
        <f t="shared" ca="1" si="547"/>
        <v>0</v>
      </c>
      <c r="AF334" s="359">
        <f t="shared" ca="1" si="547"/>
        <v>0</v>
      </c>
      <c r="AG334" s="359">
        <f t="shared" ca="1" si="547"/>
        <v>0</v>
      </c>
      <c r="AH334" s="359">
        <f t="shared" ca="1" si="547"/>
        <v>0</v>
      </c>
      <c r="AI334" s="359">
        <f t="shared" ca="1" si="547"/>
        <v>0</v>
      </c>
      <c r="AJ334" s="359">
        <f t="shared" ca="1" si="547"/>
        <v>0</v>
      </c>
      <c r="AK334" s="359">
        <f t="shared" ca="1" si="547"/>
        <v>0</v>
      </c>
      <c r="AL334" s="359">
        <f t="shared" ca="1" si="547"/>
        <v>0</v>
      </c>
      <c r="AM334" s="359">
        <f t="shared" ca="1" si="547"/>
        <v>0</v>
      </c>
      <c r="AN334" s="359">
        <f t="shared" ca="1" si="547"/>
        <v>0</v>
      </c>
      <c r="AO334" s="359">
        <f t="shared" ca="1" si="547"/>
        <v>0</v>
      </c>
      <c r="AP334" s="359">
        <f t="shared" ca="1" si="547"/>
        <v>0</v>
      </c>
      <c r="AQ334" s="359">
        <f t="shared" ca="1" si="547"/>
        <v>0</v>
      </c>
      <c r="AR334" s="359">
        <f t="shared" ca="1" si="547"/>
        <v>0</v>
      </c>
      <c r="AS334" s="359">
        <f t="shared" ca="1" si="547"/>
        <v>0</v>
      </c>
      <c r="AT334" s="359">
        <f t="shared" ca="1" si="547"/>
        <v>0</v>
      </c>
      <c r="AU334" s="359">
        <f t="shared" ca="1" si="547"/>
        <v>0</v>
      </c>
      <c r="AV334" s="359">
        <f t="shared" ca="1" si="547"/>
        <v>0</v>
      </c>
      <c r="AW334" s="359">
        <f t="shared" ca="1" si="547"/>
        <v>0</v>
      </c>
      <c r="AX334" s="359">
        <f t="shared" ca="1" si="547"/>
        <v>0</v>
      </c>
      <c r="AY334" s="359">
        <f t="shared" ca="1" si="547"/>
        <v>0</v>
      </c>
      <c r="AZ334" s="359">
        <f t="shared" ca="1" si="547"/>
        <v>0</v>
      </c>
      <c r="BA334" s="359">
        <f t="shared" ca="1" si="547"/>
        <v>0</v>
      </c>
      <c r="BB334" s="359">
        <f t="shared" ca="1" si="547"/>
        <v>0</v>
      </c>
      <c r="BC334" s="359">
        <f t="shared" ca="1" si="547"/>
        <v>0</v>
      </c>
      <c r="BD334" s="359">
        <f t="shared" ca="1" si="547"/>
        <v>0</v>
      </c>
      <c r="BE334" s="359">
        <f t="shared" ca="1" si="547"/>
        <v>0</v>
      </c>
      <c r="BF334" s="359">
        <f t="shared" ca="1" si="547"/>
        <v>0</v>
      </c>
      <c r="BG334" s="359">
        <f t="shared" ca="1" si="547"/>
        <v>0</v>
      </c>
      <c r="BH334" s="359">
        <f t="shared" ca="1" si="547"/>
        <v>0</v>
      </c>
      <c r="BI334" s="359">
        <f t="shared" ca="1" si="547"/>
        <v>0</v>
      </c>
      <c r="BJ334" s="359">
        <f t="shared" ca="1" si="547"/>
        <v>0</v>
      </c>
      <c r="BK334" s="359">
        <f t="shared" ca="1" si="547"/>
        <v>0</v>
      </c>
      <c r="BL334" s="359">
        <f t="shared" ca="1" si="547"/>
        <v>0</v>
      </c>
      <c r="BM334" s="359">
        <f t="shared" ca="1" si="547"/>
        <v>0</v>
      </c>
      <c r="BN334" s="359">
        <f t="shared" ca="1" si="547"/>
        <v>0</v>
      </c>
      <c r="BO334" s="359">
        <f t="shared" ca="1" si="547"/>
        <v>0</v>
      </c>
      <c r="BP334" s="359">
        <f t="shared" ca="1" si="547"/>
        <v>0</v>
      </c>
      <c r="BQ334" s="359">
        <f t="shared" ca="1" si="547"/>
        <v>0</v>
      </c>
      <c r="BR334" s="359">
        <f t="shared" ca="1" si="545"/>
        <v>0</v>
      </c>
      <c r="BS334" s="359">
        <f t="shared" ca="1" si="545"/>
        <v>0</v>
      </c>
      <c r="BT334" s="359">
        <f t="shared" ca="1" si="545"/>
        <v>0</v>
      </c>
      <c r="BU334" s="359">
        <f t="shared" si="545"/>
        <v>0</v>
      </c>
      <c r="BV334" s="359">
        <f t="shared" si="545"/>
        <v>0</v>
      </c>
      <c r="BW334" s="359">
        <f t="shared" si="545"/>
        <v>0</v>
      </c>
      <c r="BX334" s="359">
        <f t="shared" si="545"/>
        <v>0</v>
      </c>
      <c r="BY334" s="359">
        <f t="shared" si="545"/>
        <v>0</v>
      </c>
      <c r="BZ334" s="359">
        <f t="shared" si="545"/>
        <v>0</v>
      </c>
      <c r="CA334" s="359">
        <f t="shared" si="545"/>
        <v>0</v>
      </c>
      <c r="CB334" s="359">
        <f t="shared" si="545"/>
        <v>0</v>
      </c>
      <c r="CC334" s="359">
        <f t="shared" si="545"/>
        <v>0</v>
      </c>
      <c r="CD334" s="359">
        <f t="shared" si="545"/>
        <v>0</v>
      </c>
      <c r="CE334" s="359">
        <f t="shared" si="545"/>
        <v>0</v>
      </c>
      <c r="CF334" s="359">
        <f t="shared" si="545"/>
        <v>0</v>
      </c>
      <c r="CG334" s="359">
        <f t="shared" si="545"/>
        <v>0</v>
      </c>
      <c r="CH334" s="359">
        <f t="shared" si="545"/>
        <v>0</v>
      </c>
      <c r="CI334" s="359">
        <f t="shared" si="545"/>
        <v>0</v>
      </c>
      <c r="CJ334" s="359">
        <f t="shared" si="545"/>
        <v>0</v>
      </c>
      <c r="CK334" s="359">
        <f t="shared" si="545"/>
        <v>0</v>
      </c>
      <c r="CL334" s="359">
        <f t="shared" si="545"/>
        <v>0</v>
      </c>
      <c r="CM334" s="359">
        <f t="shared" si="545"/>
        <v>0</v>
      </c>
      <c r="CN334" s="359">
        <f t="shared" si="545"/>
        <v>0</v>
      </c>
      <c r="CO334" s="359">
        <f t="shared" si="545"/>
        <v>0</v>
      </c>
      <c r="CP334" s="359">
        <f t="shared" si="545"/>
        <v>0</v>
      </c>
      <c r="CQ334" s="359">
        <f t="shared" si="545"/>
        <v>0</v>
      </c>
      <c r="CR334" s="359">
        <f t="shared" si="545"/>
        <v>0</v>
      </c>
      <c r="CS334" s="359">
        <f t="shared" si="545"/>
        <v>0</v>
      </c>
    </row>
    <row r="335" spans="1:97" s="352" customFormat="1" x14ac:dyDescent="0.25">
      <c r="A335" s="352">
        <f t="shared" ref="A335:C335" si="550">A305</f>
        <v>0</v>
      </c>
      <c r="B335" s="352" t="str">
        <f t="shared" si="550"/>
        <v>0 0</v>
      </c>
      <c r="C335" s="359">
        <f t="shared" si="550"/>
        <v>0</v>
      </c>
      <c r="D335" s="359">
        <f ca="1">IFERROR(('UA basår'!$N20+'UA basår'!$N50)*$B$276 ^(MIN(D$321-2017,$B$277-2017))*INDEX($B$282:$E$288,MATCH($A335,$A$282:$A$288,0),MATCH(D$321,$B$280:$E$280,1))^(D$321-$D$321),0)</f>
        <v>0</v>
      </c>
      <c r="E335" s="359">
        <f t="shared" ca="1" si="533"/>
        <v>0</v>
      </c>
      <c r="F335" s="359">
        <f t="shared" ca="1" si="547"/>
        <v>0</v>
      </c>
      <c r="G335" s="359">
        <f t="shared" ca="1" si="547"/>
        <v>0</v>
      </c>
      <c r="H335" s="359">
        <f t="shared" ca="1" si="547"/>
        <v>0</v>
      </c>
      <c r="I335" s="359">
        <f t="shared" ca="1" si="547"/>
        <v>0</v>
      </c>
      <c r="J335" s="359">
        <f t="shared" ca="1" si="547"/>
        <v>0</v>
      </c>
      <c r="K335" s="359">
        <f t="shared" ca="1" si="547"/>
        <v>0</v>
      </c>
      <c r="L335" s="359">
        <f t="shared" ca="1" si="547"/>
        <v>0</v>
      </c>
      <c r="M335" s="359">
        <f t="shared" ca="1" si="547"/>
        <v>0</v>
      </c>
      <c r="N335" s="359">
        <f t="shared" ca="1" si="547"/>
        <v>0</v>
      </c>
      <c r="O335" s="359">
        <f t="shared" ca="1" si="547"/>
        <v>0</v>
      </c>
      <c r="P335" s="359">
        <f t="shared" ca="1" si="547"/>
        <v>0</v>
      </c>
      <c r="Q335" s="359">
        <f t="shared" ca="1" si="547"/>
        <v>0</v>
      </c>
      <c r="R335" s="359">
        <f t="shared" ca="1" si="547"/>
        <v>0</v>
      </c>
      <c r="S335" s="359">
        <f t="shared" ca="1" si="547"/>
        <v>0</v>
      </c>
      <c r="T335" s="359">
        <f t="shared" ca="1" si="547"/>
        <v>0</v>
      </c>
      <c r="U335" s="359">
        <f t="shared" ca="1" si="547"/>
        <v>0</v>
      </c>
      <c r="V335" s="359">
        <f t="shared" ca="1" si="547"/>
        <v>0</v>
      </c>
      <c r="W335" s="359">
        <f t="shared" ca="1" si="547"/>
        <v>0</v>
      </c>
      <c r="X335" s="359">
        <f t="shared" ca="1" si="547"/>
        <v>0</v>
      </c>
      <c r="Y335" s="359">
        <f t="shared" ca="1" si="547"/>
        <v>0</v>
      </c>
      <c r="Z335" s="359">
        <f t="shared" ca="1" si="547"/>
        <v>0</v>
      </c>
      <c r="AA335" s="359">
        <f t="shared" ca="1" si="547"/>
        <v>0</v>
      </c>
      <c r="AB335" s="359">
        <f t="shared" ca="1" si="547"/>
        <v>0</v>
      </c>
      <c r="AC335" s="359">
        <f t="shared" ca="1" si="547"/>
        <v>0</v>
      </c>
      <c r="AD335" s="359">
        <f t="shared" ca="1" si="547"/>
        <v>0</v>
      </c>
      <c r="AE335" s="359">
        <f t="shared" ca="1" si="547"/>
        <v>0</v>
      </c>
      <c r="AF335" s="359">
        <f t="shared" ca="1" si="547"/>
        <v>0</v>
      </c>
      <c r="AG335" s="359">
        <f t="shared" ca="1" si="547"/>
        <v>0</v>
      </c>
      <c r="AH335" s="359">
        <f t="shared" ca="1" si="547"/>
        <v>0</v>
      </c>
      <c r="AI335" s="359">
        <f t="shared" ca="1" si="547"/>
        <v>0</v>
      </c>
      <c r="AJ335" s="359">
        <f t="shared" ca="1" si="547"/>
        <v>0</v>
      </c>
      <c r="AK335" s="359">
        <f t="shared" ca="1" si="547"/>
        <v>0</v>
      </c>
      <c r="AL335" s="359">
        <f t="shared" ca="1" si="547"/>
        <v>0</v>
      </c>
      <c r="AM335" s="359">
        <f t="shared" ca="1" si="547"/>
        <v>0</v>
      </c>
      <c r="AN335" s="359">
        <f t="shared" ca="1" si="547"/>
        <v>0</v>
      </c>
      <c r="AO335" s="359">
        <f t="shared" ca="1" si="547"/>
        <v>0</v>
      </c>
      <c r="AP335" s="359">
        <f t="shared" ca="1" si="547"/>
        <v>0</v>
      </c>
      <c r="AQ335" s="359">
        <f t="shared" ca="1" si="547"/>
        <v>0</v>
      </c>
      <c r="AR335" s="359">
        <f t="shared" ca="1" si="547"/>
        <v>0</v>
      </c>
      <c r="AS335" s="359">
        <f t="shared" ca="1" si="547"/>
        <v>0</v>
      </c>
      <c r="AT335" s="359">
        <f t="shared" ca="1" si="547"/>
        <v>0</v>
      </c>
      <c r="AU335" s="359">
        <f t="shared" ca="1" si="547"/>
        <v>0</v>
      </c>
      <c r="AV335" s="359">
        <f t="shared" ca="1" si="547"/>
        <v>0</v>
      </c>
      <c r="AW335" s="359">
        <f t="shared" ca="1" si="547"/>
        <v>0</v>
      </c>
      <c r="AX335" s="359">
        <f t="shared" ca="1" si="547"/>
        <v>0</v>
      </c>
      <c r="AY335" s="359">
        <f t="shared" ca="1" si="547"/>
        <v>0</v>
      </c>
      <c r="AZ335" s="359">
        <f t="shared" ca="1" si="547"/>
        <v>0</v>
      </c>
      <c r="BA335" s="359">
        <f t="shared" ca="1" si="547"/>
        <v>0</v>
      </c>
      <c r="BB335" s="359">
        <f t="shared" ca="1" si="547"/>
        <v>0</v>
      </c>
      <c r="BC335" s="359">
        <f t="shared" ca="1" si="547"/>
        <v>0</v>
      </c>
      <c r="BD335" s="359">
        <f t="shared" ca="1" si="547"/>
        <v>0</v>
      </c>
      <c r="BE335" s="359">
        <f t="shared" ca="1" si="547"/>
        <v>0</v>
      </c>
      <c r="BF335" s="359">
        <f t="shared" ca="1" si="547"/>
        <v>0</v>
      </c>
      <c r="BG335" s="359">
        <f t="shared" ca="1" si="547"/>
        <v>0</v>
      </c>
      <c r="BH335" s="359">
        <f t="shared" ca="1" si="547"/>
        <v>0</v>
      </c>
      <c r="BI335" s="359">
        <f t="shared" ca="1" si="547"/>
        <v>0</v>
      </c>
      <c r="BJ335" s="359">
        <f t="shared" ca="1" si="547"/>
        <v>0</v>
      </c>
      <c r="BK335" s="359">
        <f t="shared" ca="1" si="547"/>
        <v>0</v>
      </c>
      <c r="BL335" s="359">
        <f t="shared" ca="1" si="547"/>
        <v>0</v>
      </c>
      <c r="BM335" s="359">
        <f t="shared" ca="1" si="547"/>
        <v>0</v>
      </c>
      <c r="BN335" s="359">
        <f t="shared" ca="1" si="547"/>
        <v>0</v>
      </c>
      <c r="BO335" s="359">
        <f t="shared" ca="1" si="547"/>
        <v>0</v>
      </c>
      <c r="BP335" s="359">
        <f t="shared" ca="1" si="547"/>
        <v>0</v>
      </c>
      <c r="BQ335" s="359">
        <f t="shared" ref="BQ335:CS338" ca="1" si="551">IF(BQ$290="beräknas ej",0,BP335*IF(BQ$321&gt;$B$277,1,$B$276)*IFERROR(INDEX($B$282:$E$288,MATCH($A335,$A$282:$A$288,0),MATCH(BQ$321,$B$280:$E$280,1)),0))</f>
        <v>0</v>
      </c>
      <c r="BR335" s="359">
        <f t="shared" ca="1" si="551"/>
        <v>0</v>
      </c>
      <c r="BS335" s="359">
        <f t="shared" ca="1" si="551"/>
        <v>0</v>
      </c>
      <c r="BT335" s="359">
        <f t="shared" ca="1" si="551"/>
        <v>0</v>
      </c>
      <c r="BU335" s="359">
        <f t="shared" si="551"/>
        <v>0</v>
      </c>
      <c r="BV335" s="359">
        <f t="shared" si="551"/>
        <v>0</v>
      </c>
      <c r="BW335" s="359">
        <f t="shared" si="551"/>
        <v>0</v>
      </c>
      <c r="BX335" s="359">
        <f t="shared" si="551"/>
        <v>0</v>
      </c>
      <c r="BY335" s="359">
        <f t="shared" si="551"/>
        <v>0</v>
      </c>
      <c r="BZ335" s="359">
        <f t="shared" si="551"/>
        <v>0</v>
      </c>
      <c r="CA335" s="359">
        <f t="shared" si="551"/>
        <v>0</v>
      </c>
      <c r="CB335" s="359">
        <f t="shared" si="551"/>
        <v>0</v>
      </c>
      <c r="CC335" s="359">
        <f t="shared" si="551"/>
        <v>0</v>
      </c>
      <c r="CD335" s="359">
        <f t="shared" si="551"/>
        <v>0</v>
      </c>
      <c r="CE335" s="359">
        <f t="shared" si="551"/>
        <v>0</v>
      </c>
      <c r="CF335" s="359">
        <f t="shared" si="551"/>
        <v>0</v>
      </c>
      <c r="CG335" s="359">
        <f t="shared" si="551"/>
        <v>0</v>
      </c>
      <c r="CH335" s="359">
        <f t="shared" si="551"/>
        <v>0</v>
      </c>
      <c r="CI335" s="359">
        <f t="shared" si="551"/>
        <v>0</v>
      </c>
      <c r="CJ335" s="359">
        <f t="shared" si="551"/>
        <v>0</v>
      </c>
      <c r="CK335" s="359">
        <f t="shared" si="551"/>
        <v>0</v>
      </c>
      <c r="CL335" s="359">
        <f t="shared" si="551"/>
        <v>0</v>
      </c>
      <c r="CM335" s="359">
        <f t="shared" si="551"/>
        <v>0</v>
      </c>
      <c r="CN335" s="359">
        <f t="shared" si="551"/>
        <v>0</v>
      </c>
      <c r="CO335" s="359">
        <f t="shared" si="551"/>
        <v>0</v>
      </c>
      <c r="CP335" s="359">
        <f t="shared" si="551"/>
        <v>0</v>
      </c>
      <c r="CQ335" s="359">
        <f t="shared" si="551"/>
        <v>0</v>
      </c>
      <c r="CR335" s="359">
        <f t="shared" si="551"/>
        <v>0</v>
      </c>
      <c r="CS335" s="359">
        <f t="shared" si="551"/>
        <v>0</v>
      </c>
    </row>
    <row r="336" spans="1:97" s="352" customFormat="1" x14ac:dyDescent="0.25">
      <c r="A336" s="352">
        <f t="shared" ref="A336:C336" si="552">A306</f>
        <v>0</v>
      </c>
      <c r="B336" s="352" t="str">
        <f t="shared" si="552"/>
        <v>0 0</v>
      </c>
      <c r="C336" s="359">
        <f t="shared" si="552"/>
        <v>0</v>
      </c>
      <c r="D336" s="359">
        <f ca="1">IFERROR(('UA basår'!$N21+'UA basår'!$N51)*$B$276 ^(MIN(D$321-2017,$B$277-2017))*INDEX($B$282:$E$288,MATCH($A336,$A$282:$A$288,0),MATCH(D$321,$B$280:$E$280,1))^(D$321-$D$321),0)</f>
        <v>0</v>
      </c>
      <c r="E336" s="359">
        <f t="shared" ca="1" si="533"/>
        <v>0</v>
      </c>
      <c r="F336" s="359">
        <f t="shared" ref="F336:BQ339" ca="1" si="553">IF(F$290="beräknas ej",0,E336*IF(F$321&gt;$B$277,1,$B$276)*IFERROR(INDEX($B$282:$E$288,MATCH($A336,$A$282:$A$288,0),MATCH(F$321,$B$280:$E$280,1)),0))</f>
        <v>0</v>
      </c>
      <c r="G336" s="359">
        <f t="shared" ca="1" si="553"/>
        <v>0</v>
      </c>
      <c r="H336" s="359">
        <f t="shared" ca="1" si="553"/>
        <v>0</v>
      </c>
      <c r="I336" s="359">
        <f t="shared" ca="1" si="553"/>
        <v>0</v>
      </c>
      <c r="J336" s="359">
        <f t="shared" ca="1" si="553"/>
        <v>0</v>
      </c>
      <c r="K336" s="359">
        <f t="shared" ca="1" si="553"/>
        <v>0</v>
      </c>
      <c r="L336" s="359">
        <f t="shared" ca="1" si="553"/>
        <v>0</v>
      </c>
      <c r="M336" s="359">
        <f t="shared" ca="1" si="553"/>
        <v>0</v>
      </c>
      <c r="N336" s="359">
        <f t="shared" ca="1" si="553"/>
        <v>0</v>
      </c>
      <c r="O336" s="359">
        <f t="shared" ca="1" si="553"/>
        <v>0</v>
      </c>
      <c r="P336" s="359">
        <f t="shared" ca="1" si="553"/>
        <v>0</v>
      </c>
      <c r="Q336" s="359">
        <f t="shared" ca="1" si="553"/>
        <v>0</v>
      </c>
      <c r="R336" s="359">
        <f t="shared" ca="1" si="553"/>
        <v>0</v>
      </c>
      <c r="S336" s="359">
        <f t="shared" ca="1" si="553"/>
        <v>0</v>
      </c>
      <c r="T336" s="359">
        <f t="shared" ca="1" si="553"/>
        <v>0</v>
      </c>
      <c r="U336" s="359">
        <f t="shared" ca="1" si="553"/>
        <v>0</v>
      </c>
      <c r="V336" s="359">
        <f t="shared" ca="1" si="553"/>
        <v>0</v>
      </c>
      <c r="W336" s="359">
        <f t="shared" ca="1" si="553"/>
        <v>0</v>
      </c>
      <c r="X336" s="359">
        <f t="shared" ca="1" si="553"/>
        <v>0</v>
      </c>
      <c r="Y336" s="359">
        <f t="shared" ca="1" si="553"/>
        <v>0</v>
      </c>
      <c r="Z336" s="359">
        <f t="shared" ca="1" si="553"/>
        <v>0</v>
      </c>
      <c r="AA336" s="359">
        <f t="shared" ca="1" si="553"/>
        <v>0</v>
      </c>
      <c r="AB336" s="359">
        <f t="shared" ca="1" si="553"/>
        <v>0</v>
      </c>
      <c r="AC336" s="359">
        <f t="shared" ca="1" si="553"/>
        <v>0</v>
      </c>
      <c r="AD336" s="359">
        <f t="shared" ca="1" si="553"/>
        <v>0</v>
      </c>
      <c r="AE336" s="359">
        <f t="shared" ca="1" si="553"/>
        <v>0</v>
      </c>
      <c r="AF336" s="359">
        <f t="shared" ca="1" si="553"/>
        <v>0</v>
      </c>
      <c r="AG336" s="359">
        <f t="shared" ca="1" si="553"/>
        <v>0</v>
      </c>
      <c r="AH336" s="359">
        <f t="shared" ca="1" si="553"/>
        <v>0</v>
      </c>
      <c r="AI336" s="359">
        <f t="shared" ca="1" si="553"/>
        <v>0</v>
      </c>
      <c r="AJ336" s="359">
        <f t="shared" ca="1" si="553"/>
        <v>0</v>
      </c>
      <c r="AK336" s="359">
        <f t="shared" ca="1" si="553"/>
        <v>0</v>
      </c>
      <c r="AL336" s="359">
        <f t="shared" ca="1" si="553"/>
        <v>0</v>
      </c>
      <c r="AM336" s="359">
        <f t="shared" ca="1" si="553"/>
        <v>0</v>
      </c>
      <c r="AN336" s="359">
        <f t="shared" ca="1" si="553"/>
        <v>0</v>
      </c>
      <c r="AO336" s="359">
        <f t="shared" ca="1" si="553"/>
        <v>0</v>
      </c>
      <c r="AP336" s="359">
        <f t="shared" ca="1" si="553"/>
        <v>0</v>
      </c>
      <c r="AQ336" s="359">
        <f t="shared" ca="1" si="553"/>
        <v>0</v>
      </c>
      <c r="AR336" s="359">
        <f t="shared" ca="1" si="553"/>
        <v>0</v>
      </c>
      <c r="AS336" s="359">
        <f t="shared" ca="1" si="553"/>
        <v>0</v>
      </c>
      <c r="AT336" s="359">
        <f t="shared" ca="1" si="553"/>
        <v>0</v>
      </c>
      <c r="AU336" s="359">
        <f t="shared" ca="1" si="553"/>
        <v>0</v>
      </c>
      <c r="AV336" s="359">
        <f t="shared" ca="1" si="553"/>
        <v>0</v>
      </c>
      <c r="AW336" s="359">
        <f t="shared" ca="1" si="553"/>
        <v>0</v>
      </c>
      <c r="AX336" s="359">
        <f t="shared" ca="1" si="553"/>
        <v>0</v>
      </c>
      <c r="AY336" s="359">
        <f t="shared" ca="1" si="553"/>
        <v>0</v>
      </c>
      <c r="AZ336" s="359">
        <f t="shared" ca="1" si="553"/>
        <v>0</v>
      </c>
      <c r="BA336" s="359">
        <f t="shared" ca="1" si="553"/>
        <v>0</v>
      </c>
      <c r="BB336" s="359">
        <f t="shared" ca="1" si="553"/>
        <v>0</v>
      </c>
      <c r="BC336" s="359">
        <f t="shared" ca="1" si="553"/>
        <v>0</v>
      </c>
      <c r="BD336" s="359">
        <f t="shared" ca="1" si="553"/>
        <v>0</v>
      </c>
      <c r="BE336" s="359">
        <f t="shared" ca="1" si="553"/>
        <v>0</v>
      </c>
      <c r="BF336" s="359">
        <f t="shared" ca="1" si="553"/>
        <v>0</v>
      </c>
      <c r="BG336" s="359">
        <f t="shared" ca="1" si="553"/>
        <v>0</v>
      </c>
      <c r="BH336" s="359">
        <f t="shared" ca="1" si="553"/>
        <v>0</v>
      </c>
      <c r="BI336" s="359">
        <f t="shared" ca="1" si="553"/>
        <v>0</v>
      </c>
      <c r="BJ336" s="359">
        <f t="shared" ca="1" si="553"/>
        <v>0</v>
      </c>
      <c r="BK336" s="359">
        <f t="shared" ca="1" si="553"/>
        <v>0</v>
      </c>
      <c r="BL336" s="359">
        <f t="shared" ca="1" si="553"/>
        <v>0</v>
      </c>
      <c r="BM336" s="359">
        <f t="shared" ca="1" si="553"/>
        <v>0</v>
      </c>
      <c r="BN336" s="359">
        <f t="shared" ca="1" si="553"/>
        <v>0</v>
      </c>
      <c r="BO336" s="359">
        <f t="shared" ca="1" si="553"/>
        <v>0</v>
      </c>
      <c r="BP336" s="359">
        <f t="shared" ca="1" si="553"/>
        <v>0</v>
      </c>
      <c r="BQ336" s="359">
        <f t="shared" ca="1" si="553"/>
        <v>0</v>
      </c>
      <c r="BR336" s="359">
        <f t="shared" ca="1" si="551"/>
        <v>0</v>
      </c>
      <c r="BS336" s="359">
        <f t="shared" ca="1" si="551"/>
        <v>0</v>
      </c>
      <c r="BT336" s="359">
        <f t="shared" ca="1" si="551"/>
        <v>0</v>
      </c>
      <c r="BU336" s="359">
        <f t="shared" si="551"/>
        <v>0</v>
      </c>
      <c r="BV336" s="359">
        <f t="shared" si="551"/>
        <v>0</v>
      </c>
      <c r="BW336" s="359">
        <f t="shared" si="551"/>
        <v>0</v>
      </c>
      <c r="BX336" s="359">
        <f t="shared" si="551"/>
        <v>0</v>
      </c>
      <c r="BY336" s="359">
        <f t="shared" si="551"/>
        <v>0</v>
      </c>
      <c r="BZ336" s="359">
        <f t="shared" si="551"/>
        <v>0</v>
      </c>
      <c r="CA336" s="359">
        <f t="shared" si="551"/>
        <v>0</v>
      </c>
      <c r="CB336" s="359">
        <f t="shared" si="551"/>
        <v>0</v>
      </c>
      <c r="CC336" s="359">
        <f t="shared" si="551"/>
        <v>0</v>
      </c>
      <c r="CD336" s="359">
        <f t="shared" si="551"/>
        <v>0</v>
      </c>
      <c r="CE336" s="359">
        <f t="shared" si="551"/>
        <v>0</v>
      </c>
      <c r="CF336" s="359">
        <f t="shared" si="551"/>
        <v>0</v>
      </c>
      <c r="CG336" s="359">
        <f t="shared" si="551"/>
        <v>0</v>
      </c>
      <c r="CH336" s="359">
        <f t="shared" si="551"/>
        <v>0</v>
      </c>
      <c r="CI336" s="359">
        <f t="shared" si="551"/>
        <v>0</v>
      </c>
      <c r="CJ336" s="359">
        <f t="shared" si="551"/>
        <v>0</v>
      </c>
      <c r="CK336" s="359">
        <f t="shared" si="551"/>
        <v>0</v>
      </c>
      <c r="CL336" s="359">
        <f t="shared" si="551"/>
        <v>0</v>
      </c>
      <c r="CM336" s="359">
        <f t="shared" si="551"/>
        <v>0</v>
      </c>
      <c r="CN336" s="359">
        <f t="shared" si="551"/>
        <v>0</v>
      </c>
      <c r="CO336" s="359">
        <f t="shared" si="551"/>
        <v>0</v>
      </c>
      <c r="CP336" s="359">
        <f t="shared" si="551"/>
        <v>0</v>
      </c>
      <c r="CQ336" s="359">
        <f t="shared" si="551"/>
        <v>0</v>
      </c>
      <c r="CR336" s="359">
        <f t="shared" si="551"/>
        <v>0</v>
      </c>
      <c r="CS336" s="359">
        <f t="shared" si="551"/>
        <v>0</v>
      </c>
    </row>
    <row r="337" spans="1:97" s="352" customFormat="1" x14ac:dyDescent="0.25">
      <c r="A337" s="352">
        <f t="shared" ref="A337:C337" si="554">A307</f>
        <v>0</v>
      </c>
      <c r="B337" s="352" t="str">
        <f t="shared" si="554"/>
        <v>0 0</v>
      </c>
      <c r="C337" s="359">
        <f t="shared" si="554"/>
        <v>0</v>
      </c>
      <c r="D337" s="359">
        <f ca="1">IFERROR(('UA basår'!$N22+'UA basår'!$N52)*$B$276 ^(MIN(D$321-2017,$B$277-2017))*INDEX($B$282:$E$288,MATCH($A337,$A$282:$A$288,0),MATCH(D$321,$B$280:$E$280,1))^(D$321-$D$321),0)</f>
        <v>0</v>
      </c>
      <c r="E337" s="359">
        <f t="shared" ca="1" si="533"/>
        <v>0</v>
      </c>
      <c r="F337" s="359">
        <f t="shared" ca="1" si="553"/>
        <v>0</v>
      </c>
      <c r="G337" s="359">
        <f t="shared" ca="1" si="553"/>
        <v>0</v>
      </c>
      <c r="H337" s="359">
        <f t="shared" ca="1" si="553"/>
        <v>0</v>
      </c>
      <c r="I337" s="359">
        <f t="shared" ca="1" si="553"/>
        <v>0</v>
      </c>
      <c r="J337" s="359">
        <f t="shared" ca="1" si="553"/>
        <v>0</v>
      </c>
      <c r="K337" s="359">
        <f t="shared" ca="1" si="553"/>
        <v>0</v>
      </c>
      <c r="L337" s="359">
        <f t="shared" ca="1" si="553"/>
        <v>0</v>
      </c>
      <c r="M337" s="359">
        <f t="shared" ca="1" si="553"/>
        <v>0</v>
      </c>
      <c r="N337" s="359">
        <f t="shared" ca="1" si="553"/>
        <v>0</v>
      </c>
      <c r="O337" s="359">
        <f t="shared" ca="1" si="553"/>
        <v>0</v>
      </c>
      <c r="P337" s="359">
        <f t="shared" ca="1" si="553"/>
        <v>0</v>
      </c>
      <c r="Q337" s="359">
        <f t="shared" ca="1" si="553"/>
        <v>0</v>
      </c>
      <c r="R337" s="359">
        <f t="shared" ca="1" si="553"/>
        <v>0</v>
      </c>
      <c r="S337" s="359">
        <f t="shared" ca="1" si="553"/>
        <v>0</v>
      </c>
      <c r="T337" s="359">
        <f t="shared" ca="1" si="553"/>
        <v>0</v>
      </c>
      <c r="U337" s="359">
        <f t="shared" ca="1" si="553"/>
        <v>0</v>
      </c>
      <c r="V337" s="359">
        <f t="shared" ca="1" si="553"/>
        <v>0</v>
      </c>
      <c r="W337" s="359">
        <f t="shared" ca="1" si="553"/>
        <v>0</v>
      </c>
      <c r="X337" s="359">
        <f t="shared" ca="1" si="553"/>
        <v>0</v>
      </c>
      <c r="Y337" s="359">
        <f t="shared" ca="1" si="553"/>
        <v>0</v>
      </c>
      <c r="Z337" s="359">
        <f t="shared" ca="1" si="553"/>
        <v>0</v>
      </c>
      <c r="AA337" s="359">
        <f t="shared" ca="1" si="553"/>
        <v>0</v>
      </c>
      <c r="AB337" s="359">
        <f t="shared" ca="1" si="553"/>
        <v>0</v>
      </c>
      <c r="AC337" s="359">
        <f t="shared" ca="1" si="553"/>
        <v>0</v>
      </c>
      <c r="AD337" s="359">
        <f t="shared" ca="1" si="553"/>
        <v>0</v>
      </c>
      <c r="AE337" s="359">
        <f t="shared" ca="1" si="553"/>
        <v>0</v>
      </c>
      <c r="AF337" s="359">
        <f t="shared" ca="1" si="553"/>
        <v>0</v>
      </c>
      <c r="AG337" s="359">
        <f t="shared" ca="1" si="553"/>
        <v>0</v>
      </c>
      <c r="AH337" s="359">
        <f t="shared" ca="1" si="553"/>
        <v>0</v>
      </c>
      <c r="AI337" s="359">
        <f t="shared" ca="1" si="553"/>
        <v>0</v>
      </c>
      <c r="AJ337" s="359">
        <f t="shared" ca="1" si="553"/>
        <v>0</v>
      </c>
      <c r="AK337" s="359">
        <f t="shared" ca="1" si="553"/>
        <v>0</v>
      </c>
      <c r="AL337" s="359">
        <f t="shared" ca="1" si="553"/>
        <v>0</v>
      </c>
      <c r="AM337" s="359">
        <f t="shared" ca="1" si="553"/>
        <v>0</v>
      </c>
      <c r="AN337" s="359">
        <f t="shared" ca="1" si="553"/>
        <v>0</v>
      </c>
      <c r="AO337" s="359">
        <f t="shared" ca="1" si="553"/>
        <v>0</v>
      </c>
      <c r="AP337" s="359">
        <f t="shared" ca="1" si="553"/>
        <v>0</v>
      </c>
      <c r="AQ337" s="359">
        <f t="shared" ca="1" si="553"/>
        <v>0</v>
      </c>
      <c r="AR337" s="359">
        <f t="shared" ca="1" si="553"/>
        <v>0</v>
      </c>
      <c r="AS337" s="359">
        <f t="shared" ca="1" si="553"/>
        <v>0</v>
      </c>
      <c r="AT337" s="359">
        <f t="shared" ca="1" si="553"/>
        <v>0</v>
      </c>
      <c r="AU337" s="359">
        <f t="shared" ca="1" si="553"/>
        <v>0</v>
      </c>
      <c r="AV337" s="359">
        <f t="shared" ca="1" si="553"/>
        <v>0</v>
      </c>
      <c r="AW337" s="359">
        <f t="shared" ca="1" si="553"/>
        <v>0</v>
      </c>
      <c r="AX337" s="359">
        <f t="shared" ca="1" si="553"/>
        <v>0</v>
      </c>
      <c r="AY337" s="359">
        <f t="shared" ca="1" si="553"/>
        <v>0</v>
      </c>
      <c r="AZ337" s="359">
        <f t="shared" ca="1" si="553"/>
        <v>0</v>
      </c>
      <c r="BA337" s="359">
        <f t="shared" ca="1" si="553"/>
        <v>0</v>
      </c>
      <c r="BB337" s="359">
        <f t="shared" ca="1" si="553"/>
        <v>0</v>
      </c>
      <c r="BC337" s="359">
        <f t="shared" ca="1" si="553"/>
        <v>0</v>
      </c>
      <c r="BD337" s="359">
        <f t="shared" ca="1" si="553"/>
        <v>0</v>
      </c>
      <c r="BE337" s="359">
        <f t="shared" ca="1" si="553"/>
        <v>0</v>
      </c>
      <c r="BF337" s="359">
        <f t="shared" ca="1" si="553"/>
        <v>0</v>
      </c>
      <c r="BG337" s="359">
        <f t="shared" ca="1" si="553"/>
        <v>0</v>
      </c>
      <c r="BH337" s="359">
        <f t="shared" ca="1" si="553"/>
        <v>0</v>
      </c>
      <c r="BI337" s="359">
        <f t="shared" ca="1" si="553"/>
        <v>0</v>
      </c>
      <c r="BJ337" s="359">
        <f t="shared" ca="1" si="553"/>
        <v>0</v>
      </c>
      <c r="BK337" s="359">
        <f t="shared" ca="1" si="553"/>
        <v>0</v>
      </c>
      <c r="BL337" s="359">
        <f t="shared" ca="1" si="553"/>
        <v>0</v>
      </c>
      <c r="BM337" s="359">
        <f t="shared" ca="1" si="553"/>
        <v>0</v>
      </c>
      <c r="BN337" s="359">
        <f t="shared" ca="1" si="553"/>
        <v>0</v>
      </c>
      <c r="BO337" s="359">
        <f t="shared" ca="1" si="553"/>
        <v>0</v>
      </c>
      <c r="BP337" s="359">
        <f t="shared" ca="1" si="553"/>
        <v>0</v>
      </c>
      <c r="BQ337" s="359">
        <f t="shared" ca="1" si="553"/>
        <v>0</v>
      </c>
      <c r="BR337" s="359">
        <f t="shared" ca="1" si="551"/>
        <v>0</v>
      </c>
      <c r="BS337" s="359">
        <f t="shared" ca="1" si="551"/>
        <v>0</v>
      </c>
      <c r="BT337" s="359">
        <f t="shared" ca="1" si="551"/>
        <v>0</v>
      </c>
      <c r="BU337" s="359">
        <f t="shared" si="551"/>
        <v>0</v>
      </c>
      <c r="BV337" s="359">
        <f t="shared" si="551"/>
        <v>0</v>
      </c>
      <c r="BW337" s="359">
        <f t="shared" si="551"/>
        <v>0</v>
      </c>
      <c r="BX337" s="359">
        <f t="shared" si="551"/>
        <v>0</v>
      </c>
      <c r="BY337" s="359">
        <f t="shared" si="551"/>
        <v>0</v>
      </c>
      <c r="BZ337" s="359">
        <f t="shared" si="551"/>
        <v>0</v>
      </c>
      <c r="CA337" s="359">
        <f t="shared" si="551"/>
        <v>0</v>
      </c>
      <c r="CB337" s="359">
        <f t="shared" si="551"/>
        <v>0</v>
      </c>
      <c r="CC337" s="359">
        <f t="shared" si="551"/>
        <v>0</v>
      </c>
      <c r="CD337" s="359">
        <f t="shared" si="551"/>
        <v>0</v>
      </c>
      <c r="CE337" s="359">
        <f t="shared" si="551"/>
        <v>0</v>
      </c>
      <c r="CF337" s="359">
        <f t="shared" si="551"/>
        <v>0</v>
      </c>
      <c r="CG337" s="359">
        <f t="shared" si="551"/>
        <v>0</v>
      </c>
      <c r="CH337" s="359">
        <f t="shared" si="551"/>
        <v>0</v>
      </c>
      <c r="CI337" s="359">
        <f t="shared" si="551"/>
        <v>0</v>
      </c>
      <c r="CJ337" s="359">
        <f t="shared" si="551"/>
        <v>0</v>
      </c>
      <c r="CK337" s="359">
        <f t="shared" si="551"/>
        <v>0</v>
      </c>
      <c r="CL337" s="359">
        <f t="shared" si="551"/>
        <v>0</v>
      </c>
      <c r="CM337" s="359">
        <f t="shared" si="551"/>
        <v>0</v>
      </c>
      <c r="CN337" s="359">
        <f t="shared" si="551"/>
        <v>0</v>
      </c>
      <c r="CO337" s="359">
        <f t="shared" si="551"/>
        <v>0</v>
      </c>
      <c r="CP337" s="359">
        <f t="shared" si="551"/>
        <v>0</v>
      </c>
      <c r="CQ337" s="359">
        <f t="shared" si="551"/>
        <v>0</v>
      </c>
      <c r="CR337" s="359">
        <f t="shared" si="551"/>
        <v>0</v>
      </c>
      <c r="CS337" s="359">
        <f t="shared" si="551"/>
        <v>0</v>
      </c>
    </row>
    <row r="338" spans="1:97" s="352" customFormat="1" x14ac:dyDescent="0.25">
      <c r="A338" s="352">
        <f t="shared" ref="A338:C338" si="555">A308</f>
        <v>0</v>
      </c>
      <c r="B338" s="352" t="str">
        <f t="shared" si="555"/>
        <v>0 0</v>
      </c>
      <c r="C338" s="359">
        <f t="shared" si="555"/>
        <v>0</v>
      </c>
      <c r="D338" s="359">
        <f ca="1">IFERROR(('UA basår'!$N23+'UA basår'!$N53)*$B$276 ^(MIN(D$321-2017,$B$277-2017))*INDEX($B$282:$E$288,MATCH($A338,$A$282:$A$288,0),MATCH(D$321,$B$280:$E$280,1))^(D$321-$D$321),0)</f>
        <v>0</v>
      </c>
      <c r="E338" s="359">
        <f t="shared" ca="1" si="533"/>
        <v>0</v>
      </c>
      <c r="F338" s="359">
        <f t="shared" ca="1" si="553"/>
        <v>0</v>
      </c>
      <c r="G338" s="359">
        <f t="shared" ca="1" si="553"/>
        <v>0</v>
      </c>
      <c r="H338" s="359">
        <f t="shared" ca="1" si="553"/>
        <v>0</v>
      </c>
      <c r="I338" s="359">
        <f t="shared" ca="1" si="553"/>
        <v>0</v>
      </c>
      <c r="J338" s="359">
        <f t="shared" ca="1" si="553"/>
        <v>0</v>
      </c>
      <c r="K338" s="359">
        <f t="shared" ca="1" si="553"/>
        <v>0</v>
      </c>
      <c r="L338" s="359">
        <f t="shared" ca="1" si="553"/>
        <v>0</v>
      </c>
      <c r="M338" s="359">
        <f t="shared" ca="1" si="553"/>
        <v>0</v>
      </c>
      <c r="N338" s="359">
        <f t="shared" ca="1" si="553"/>
        <v>0</v>
      </c>
      <c r="O338" s="359">
        <f t="shared" ca="1" si="553"/>
        <v>0</v>
      </c>
      <c r="P338" s="359">
        <f t="shared" ca="1" si="553"/>
        <v>0</v>
      </c>
      <c r="Q338" s="359">
        <f t="shared" ca="1" si="553"/>
        <v>0</v>
      </c>
      <c r="R338" s="359">
        <f t="shared" ca="1" si="553"/>
        <v>0</v>
      </c>
      <c r="S338" s="359">
        <f t="shared" ca="1" si="553"/>
        <v>0</v>
      </c>
      <c r="T338" s="359">
        <f t="shared" ca="1" si="553"/>
        <v>0</v>
      </c>
      <c r="U338" s="359">
        <f t="shared" ca="1" si="553"/>
        <v>0</v>
      </c>
      <c r="V338" s="359">
        <f t="shared" ca="1" si="553"/>
        <v>0</v>
      </c>
      <c r="W338" s="359">
        <f t="shared" ca="1" si="553"/>
        <v>0</v>
      </c>
      <c r="X338" s="359">
        <f t="shared" ca="1" si="553"/>
        <v>0</v>
      </c>
      <c r="Y338" s="359">
        <f t="shared" ca="1" si="553"/>
        <v>0</v>
      </c>
      <c r="Z338" s="359">
        <f t="shared" ca="1" si="553"/>
        <v>0</v>
      </c>
      <c r="AA338" s="359">
        <f t="shared" ca="1" si="553"/>
        <v>0</v>
      </c>
      <c r="AB338" s="359">
        <f t="shared" ca="1" si="553"/>
        <v>0</v>
      </c>
      <c r="AC338" s="359">
        <f t="shared" ca="1" si="553"/>
        <v>0</v>
      </c>
      <c r="AD338" s="359">
        <f t="shared" ca="1" si="553"/>
        <v>0</v>
      </c>
      <c r="AE338" s="359">
        <f t="shared" ca="1" si="553"/>
        <v>0</v>
      </c>
      <c r="AF338" s="359">
        <f t="shared" ca="1" si="553"/>
        <v>0</v>
      </c>
      <c r="AG338" s="359">
        <f t="shared" ca="1" si="553"/>
        <v>0</v>
      </c>
      <c r="AH338" s="359">
        <f t="shared" ca="1" si="553"/>
        <v>0</v>
      </c>
      <c r="AI338" s="359">
        <f t="shared" ca="1" si="553"/>
        <v>0</v>
      </c>
      <c r="AJ338" s="359">
        <f t="shared" ca="1" si="553"/>
        <v>0</v>
      </c>
      <c r="AK338" s="359">
        <f t="shared" ca="1" si="553"/>
        <v>0</v>
      </c>
      <c r="AL338" s="359">
        <f t="shared" ca="1" si="553"/>
        <v>0</v>
      </c>
      <c r="AM338" s="359">
        <f t="shared" ca="1" si="553"/>
        <v>0</v>
      </c>
      <c r="AN338" s="359">
        <f t="shared" ca="1" si="553"/>
        <v>0</v>
      </c>
      <c r="AO338" s="359">
        <f t="shared" ca="1" si="553"/>
        <v>0</v>
      </c>
      <c r="AP338" s="359">
        <f t="shared" ca="1" si="553"/>
        <v>0</v>
      </c>
      <c r="AQ338" s="359">
        <f t="shared" ca="1" si="553"/>
        <v>0</v>
      </c>
      <c r="AR338" s="359">
        <f t="shared" ca="1" si="553"/>
        <v>0</v>
      </c>
      <c r="AS338" s="359">
        <f t="shared" ca="1" si="553"/>
        <v>0</v>
      </c>
      <c r="AT338" s="359">
        <f t="shared" ca="1" si="553"/>
        <v>0</v>
      </c>
      <c r="AU338" s="359">
        <f t="shared" ca="1" si="553"/>
        <v>0</v>
      </c>
      <c r="AV338" s="359">
        <f t="shared" ca="1" si="553"/>
        <v>0</v>
      </c>
      <c r="AW338" s="359">
        <f t="shared" ca="1" si="553"/>
        <v>0</v>
      </c>
      <c r="AX338" s="359">
        <f t="shared" ca="1" si="553"/>
        <v>0</v>
      </c>
      <c r="AY338" s="359">
        <f t="shared" ca="1" si="553"/>
        <v>0</v>
      </c>
      <c r="AZ338" s="359">
        <f t="shared" ca="1" si="553"/>
        <v>0</v>
      </c>
      <c r="BA338" s="359">
        <f t="shared" ca="1" si="553"/>
        <v>0</v>
      </c>
      <c r="BB338" s="359">
        <f t="shared" ca="1" si="553"/>
        <v>0</v>
      </c>
      <c r="BC338" s="359">
        <f t="shared" ca="1" si="553"/>
        <v>0</v>
      </c>
      <c r="BD338" s="359">
        <f t="shared" ca="1" si="553"/>
        <v>0</v>
      </c>
      <c r="BE338" s="359">
        <f t="shared" ca="1" si="553"/>
        <v>0</v>
      </c>
      <c r="BF338" s="359">
        <f t="shared" ca="1" si="553"/>
        <v>0</v>
      </c>
      <c r="BG338" s="359">
        <f t="shared" ca="1" si="553"/>
        <v>0</v>
      </c>
      <c r="BH338" s="359">
        <f t="shared" ca="1" si="553"/>
        <v>0</v>
      </c>
      <c r="BI338" s="359">
        <f t="shared" ca="1" si="553"/>
        <v>0</v>
      </c>
      <c r="BJ338" s="359">
        <f t="shared" ca="1" si="553"/>
        <v>0</v>
      </c>
      <c r="BK338" s="359">
        <f t="shared" ca="1" si="553"/>
        <v>0</v>
      </c>
      <c r="BL338" s="359">
        <f t="shared" ca="1" si="553"/>
        <v>0</v>
      </c>
      <c r="BM338" s="359">
        <f t="shared" ca="1" si="553"/>
        <v>0</v>
      </c>
      <c r="BN338" s="359">
        <f t="shared" ca="1" si="553"/>
        <v>0</v>
      </c>
      <c r="BO338" s="359">
        <f t="shared" ca="1" si="553"/>
        <v>0</v>
      </c>
      <c r="BP338" s="359">
        <f t="shared" ca="1" si="553"/>
        <v>0</v>
      </c>
      <c r="BQ338" s="359">
        <f t="shared" ca="1" si="553"/>
        <v>0</v>
      </c>
      <c r="BR338" s="359">
        <f t="shared" ca="1" si="551"/>
        <v>0</v>
      </c>
      <c r="BS338" s="359">
        <f t="shared" ca="1" si="551"/>
        <v>0</v>
      </c>
      <c r="BT338" s="359">
        <f t="shared" ca="1" si="551"/>
        <v>0</v>
      </c>
      <c r="BU338" s="359">
        <f t="shared" si="551"/>
        <v>0</v>
      </c>
      <c r="BV338" s="359">
        <f t="shared" si="551"/>
        <v>0</v>
      </c>
      <c r="BW338" s="359">
        <f t="shared" si="551"/>
        <v>0</v>
      </c>
      <c r="BX338" s="359">
        <f t="shared" si="551"/>
        <v>0</v>
      </c>
      <c r="BY338" s="359">
        <f t="shared" si="551"/>
        <v>0</v>
      </c>
      <c r="BZ338" s="359">
        <f t="shared" si="551"/>
        <v>0</v>
      </c>
      <c r="CA338" s="359">
        <f t="shared" si="551"/>
        <v>0</v>
      </c>
      <c r="CB338" s="359">
        <f t="shared" si="551"/>
        <v>0</v>
      </c>
      <c r="CC338" s="359">
        <f t="shared" si="551"/>
        <v>0</v>
      </c>
      <c r="CD338" s="359">
        <f t="shared" si="551"/>
        <v>0</v>
      </c>
      <c r="CE338" s="359">
        <f t="shared" si="551"/>
        <v>0</v>
      </c>
      <c r="CF338" s="359">
        <f t="shared" si="551"/>
        <v>0</v>
      </c>
      <c r="CG338" s="359">
        <f t="shared" si="551"/>
        <v>0</v>
      </c>
      <c r="CH338" s="359">
        <f t="shared" si="551"/>
        <v>0</v>
      </c>
      <c r="CI338" s="359">
        <f t="shared" si="551"/>
        <v>0</v>
      </c>
      <c r="CJ338" s="359">
        <f t="shared" si="551"/>
        <v>0</v>
      </c>
      <c r="CK338" s="359">
        <f t="shared" si="551"/>
        <v>0</v>
      </c>
      <c r="CL338" s="359">
        <f t="shared" si="551"/>
        <v>0</v>
      </c>
      <c r="CM338" s="359">
        <f t="shared" si="551"/>
        <v>0</v>
      </c>
      <c r="CN338" s="359">
        <f t="shared" si="551"/>
        <v>0</v>
      </c>
      <c r="CO338" s="359">
        <f t="shared" si="551"/>
        <v>0</v>
      </c>
      <c r="CP338" s="359">
        <f t="shared" si="551"/>
        <v>0</v>
      </c>
      <c r="CQ338" s="359">
        <f t="shared" si="551"/>
        <v>0</v>
      </c>
      <c r="CR338" s="359">
        <f t="shared" si="551"/>
        <v>0</v>
      </c>
      <c r="CS338" s="359">
        <f t="shared" si="551"/>
        <v>0</v>
      </c>
    </row>
    <row r="339" spans="1:97" s="352" customFormat="1" x14ac:dyDescent="0.25">
      <c r="A339" s="352">
        <f t="shared" ref="A339:C339" si="556">A309</f>
        <v>0</v>
      </c>
      <c r="B339" s="352" t="str">
        <f t="shared" si="556"/>
        <v>0 0</v>
      </c>
      <c r="C339" s="359">
        <f t="shared" si="556"/>
        <v>0</v>
      </c>
      <c r="D339" s="359">
        <f ca="1">IFERROR(('UA basår'!$N24+'UA basår'!$N54)*$B$276 ^(MIN(D$321-2017,$B$277-2017))*INDEX($B$282:$E$288,MATCH($A339,$A$282:$A$288,0),MATCH(D$321,$B$280:$E$280,1))^(D$321-$D$321),0)</f>
        <v>0</v>
      </c>
      <c r="E339" s="359">
        <f t="shared" ca="1" si="533"/>
        <v>0</v>
      </c>
      <c r="F339" s="359">
        <f t="shared" ca="1" si="553"/>
        <v>0</v>
      </c>
      <c r="G339" s="359">
        <f t="shared" ca="1" si="553"/>
        <v>0</v>
      </c>
      <c r="H339" s="359">
        <f t="shared" ca="1" si="553"/>
        <v>0</v>
      </c>
      <c r="I339" s="359">
        <f t="shared" ca="1" si="553"/>
        <v>0</v>
      </c>
      <c r="J339" s="359">
        <f t="shared" ca="1" si="553"/>
        <v>0</v>
      </c>
      <c r="K339" s="359">
        <f t="shared" ca="1" si="553"/>
        <v>0</v>
      </c>
      <c r="L339" s="359">
        <f t="shared" ca="1" si="553"/>
        <v>0</v>
      </c>
      <c r="M339" s="359">
        <f t="shared" ca="1" si="553"/>
        <v>0</v>
      </c>
      <c r="N339" s="359">
        <f t="shared" ca="1" si="553"/>
        <v>0</v>
      </c>
      <c r="O339" s="359">
        <f t="shared" ca="1" si="553"/>
        <v>0</v>
      </c>
      <c r="P339" s="359">
        <f t="shared" ca="1" si="553"/>
        <v>0</v>
      </c>
      <c r="Q339" s="359">
        <f t="shared" ca="1" si="553"/>
        <v>0</v>
      </c>
      <c r="R339" s="359">
        <f t="shared" ca="1" si="553"/>
        <v>0</v>
      </c>
      <c r="S339" s="359">
        <f t="shared" ca="1" si="553"/>
        <v>0</v>
      </c>
      <c r="T339" s="359">
        <f t="shared" ca="1" si="553"/>
        <v>0</v>
      </c>
      <c r="U339" s="359">
        <f t="shared" ca="1" si="553"/>
        <v>0</v>
      </c>
      <c r="V339" s="359">
        <f t="shared" ca="1" si="553"/>
        <v>0</v>
      </c>
      <c r="W339" s="359">
        <f t="shared" ca="1" si="553"/>
        <v>0</v>
      </c>
      <c r="X339" s="359">
        <f t="shared" ca="1" si="553"/>
        <v>0</v>
      </c>
      <c r="Y339" s="359">
        <f t="shared" ca="1" si="553"/>
        <v>0</v>
      </c>
      <c r="Z339" s="359">
        <f t="shared" ca="1" si="553"/>
        <v>0</v>
      </c>
      <c r="AA339" s="359">
        <f t="shared" ca="1" si="553"/>
        <v>0</v>
      </c>
      <c r="AB339" s="359">
        <f t="shared" ca="1" si="553"/>
        <v>0</v>
      </c>
      <c r="AC339" s="359">
        <f t="shared" ca="1" si="553"/>
        <v>0</v>
      </c>
      <c r="AD339" s="359">
        <f t="shared" ca="1" si="553"/>
        <v>0</v>
      </c>
      <c r="AE339" s="359">
        <f t="shared" ca="1" si="553"/>
        <v>0</v>
      </c>
      <c r="AF339" s="359">
        <f t="shared" ca="1" si="553"/>
        <v>0</v>
      </c>
      <c r="AG339" s="359">
        <f t="shared" ca="1" si="553"/>
        <v>0</v>
      </c>
      <c r="AH339" s="359">
        <f t="shared" ca="1" si="553"/>
        <v>0</v>
      </c>
      <c r="AI339" s="359">
        <f t="shared" ca="1" si="553"/>
        <v>0</v>
      </c>
      <c r="AJ339" s="359">
        <f t="shared" ca="1" si="553"/>
        <v>0</v>
      </c>
      <c r="AK339" s="359">
        <f t="shared" ca="1" si="553"/>
        <v>0</v>
      </c>
      <c r="AL339" s="359">
        <f t="shared" ca="1" si="553"/>
        <v>0</v>
      </c>
      <c r="AM339" s="359">
        <f t="shared" ca="1" si="553"/>
        <v>0</v>
      </c>
      <c r="AN339" s="359">
        <f t="shared" ca="1" si="553"/>
        <v>0</v>
      </c>
      <c r="AO339" s="359">
        <f t="shared" ca="1" si="553"/>
        <v>0</v>
      </c>
      <c r="AP339" s="359">
        <f t="shared" ca="1" si="553"/>
        <v>0</v>
      </c>
      <c r="AQ339" s="359">
        <f t="shared" ca="1" si="553"/>
        <v>0</v>
      </c>
      <c r="AR339" s="359">
        <f t="shared" ca="1" si="553"/>
        <v>0</v>
      </c>
      <c r="AS339" s="359">
        <f t="shared" ca="1" si="553"/>
        <v>0</v>
      </c>
      <c r="AT339" s="359">
        <f t="shared" ca="1" si="553"/>
        <v>0</v>
      </c>
      <c r="AU339" s="359">
        <f t="shared" ca="1" si="553"/>
        <v>0</v>
      </c>
      <c r="AV339" s="359">
        <f t="shared" ca="1" si="553"/>
        <v>0</v>
      </c>
      <c r="AW339" s="359">
        <f t="shared" ca="1" si="553"/>
        <v>0</v>
      </c>
      <c r="AX339" s="359">
        <f t="shared" ca="1" si="553"/>
        <v>0</v>
      </c>
      <c r="AY339" s="359">
        <f t="shared" ca="1" si="553"/>
        <v>0</v>
      </c>
      <c r="AZ339" s="359">
        <f t="shared" ca="1" si="553"/>
        <v>0</v>
      </c>
      <c r="BA339" s="359">
        <f t="shared" ca="1" si="553"/>
        <v>0</v>
      </c>
      <c r="BB339" s="359">
        <f t="shared" ca="1" si="553"/>
        <v>0</v>
      </c>
      <c r="BC339" s="359">
        <f t="shared" ca="1" si="553"/>
        <v>0</v>
      </c>
      <c r="BD339" s="359">
        <f t="shared" ca="1" si="553"/>
        <v>0</v>
      </c>
      <c r="BE339" s="359">
        <f t="shared" ca="1" si="553"/>
        <v>0</v>
      </c>
      <c r="BF339" s="359">
        <f t="shared" ca="1" si="553"/>
        <v>0</v>
      </c>
      <c r="BG339" s="359">
        <f t="shared" ca="1" si="553"/>
        <v>0</v>
      </c>
      <c r="BH339" s="359">
        <f t="shared" ca="1" si="553"/>
        <v>0</v>
      </c>
      <c r="BI339" s="359">
        <f t="shared" ca="1" si="553"/>
        <v>0</v>
      </c>
      <c r="BJ339" s="359">
        <f t="shared" ca="1" si="553"/>
        <v>0</v>
      </c>
      <c r="BK339" s="359">
        <f t="shared" ca="1" si="553"/>
        <v>0</v>
      </c>
      <c r="BL339" s="359">
        <f t="shared" ca="1" si="553"/>
        <v>0</v>
      </c>
      <c r="BM339" s="359">
        <f t="shared" ca="1" si="553"/>
        <v>0</v>
      </c>
      <c r="BN339" s="359">
        <f t="shared" ca="1" si="553"/>
        <v>0</v>
      </c>
      <c r="BO339" s="359">
        <f t="shared" ca="1" si="553"/>
        <v>0</v>
      </c>
      <c r="BP339" s="359">
        <f t="shared" ca="1" si="553"/>
        <v>0</v>
      </c>
      <c r="BQ339" s="359">
        <f t="shared" ref="BQ339:CS342" ca="1" si="557">IF(BQ$290="beräknas ej",0,BP339*IF(BQ$321&gt;$B$277,1,$B$276)*IFERROR(INDEX($B$282:$E$288,MATCH($A339,$A$282:$A$288,0),MATCH(BQ$321,$B$280:$E$280,1)),0))</f>
        <v>0</v>
      </c>
      <c r="BR339" s="359">
        <f t="shared" ca="1" si="557"/>
        <v>0</v>
      </c>
      <c r="BS339" s="359">
        <f t="shared" ca="1" si="557"/>
        <v>0</v>
      </c>
      <c r="BT339" s="359">
        <f t="shared" ca="1" si="557"/>
        <v>0</v>
      </c>
      <c r="BU339" s="359">
        <f t="shared" si="557"/>
        <v>0</v>
      </c>
      <c r="BV339" s="359">
        <f t="shared" si="557"/>
        <v>0</v>
      </c>
      <c r="BW339" s="359">
        <f t="shared" si="557"/>
        <v>0</v>
      </c>
      <c r="BX339" s="359">
        <f t="shared" si="557"/>
        <v>0</v>
      </c>
      <c r="BY339" s="359">
        <f t="shared" si="557"/>
        <v>0</v>
      </c>
      <c r="BZ339" s="359">
        <f t="shared" si="557"/>
        <v>0</v>
      </c>
      <c r="CA339" s="359">
        <f t="shared" si="557"/>
        <v>0</v>
      </c>
      <c r="CB339" s="359">
        <f t="shared" si="557"/>
        <v>0</v>
      </c>
      <c r="CC339" s="359">
        <f t="shared" si="557"/>
        <v>0</v>
      </c>
      <c r="CD339" s="359">
        <f t="shared" si="557"/>
        <v>0</v>
      </c>
      <c r="CE339" s="359">
        <f t="shared" si="557"/>
        <v>0</v>
      </c>
      <c r="CF339" s="359">
        <f t="shared" si="557"/>
        <v>0</v>
      </c>
      <c r="CG339" s="359">
        <f t="shared" si="557"/>
        <v>0</v>
      </c>
      <c r="CH339" s="359">
        <f t="shared" si="557"/>
        <v>0</v>
      </c>
      <c r="CI339" s="359">
        <f t="shared" si="557"/>
        <v>0</v>
      </c>
      <c r="CJ339" s="359">
        <f t="shared" si="557"/>
        <v>0</v>
      </c>
      <c r="CK339" s="359">
        <f t="shared" si="557"/>
        <v>0</v>
      </c>
      <c r="CL339" s="359">
        <f t="shared" si="557"/>
        <v>0</v>
      </c>
      <c r="CM339" s="359">
        <f t="shared" si="557"/>
        <v>0</v>
      </c>
      <c r="CN339" s="359">
        <f t="shared" si="557"/>
        <v>0</v>
      </c>
      <c r="CO339" s="359">
        <f t="shared" si="557"/>
        <v>0</v>
      </c>
      <c r="CP339" s="359">
        <f t="shared" si="557"/>
        <v>0</v>
      </c>
      <c r="CQ339" s="359">
        <f t="shared" si="557"/>
        <v>0</v>
      </c>
      <c r="CR339" s="359">
        <f t="shared" si="557"/>
        <v>0</v>
      </c>
      <c r="CS339" s="359">
        <f t="shared" si="557"/>
        <v>0</v>
      </c>
    </row>
    <row r="340" spans="1:97" s="352" customFormat="1" x14ac:dyDescent="0.25">
      <c r="A340" s="352">
        <f t="shared" ref="A340:C340" si="558">A310</f>
        <v>0</v>
      </c>
      <c r="B340" s="352" t="str">
        <f t="shared" si="558"/>
        <v>0 0</v>
      </c>
      <c r="C340" s="359">
        <f t="shared" si="558"/>
        <v>0</v>
      </c>
      <c r="D340" s="359">
        <f ca="1">IFERROR(('UA basår'!$N25+'UA basår'!$N55)*$B$276 ^(MIN(D$321-2017,$B$277-2017))*INDEX($B$282:$E$288,MATCH($A340,$A$282:$A$288,0),MATCH(D$321,$B$280:$E$280,1))^(D$321-$D$321),0)</f>
        <v>0</v>
      </c>
      <c r="E340" s="359">
        <f t="shared" ca="1" si="533"/>
        <v>0</v>
      </c>
      <c r="F340" s="359">
        <f t="shared" ref="F340:BQ343" ca="1" si="559">IF(F$290="beräknas ej",0,E340*IF(F$321&gt;$B$277,1,$B$276)*IFERROR(INDEX($B$282:$E$288,MATCH($A340,$A$282:$A$288,0),MATCH(F$321,$B$280:$E$280,1)),0))</f>
        <v>0</v>
      </c>
      <c r="G340" s="359">
        <f t="shared" ca="1" si="559"/>
        <v>0</v>
      </c>
      <c r="H340" s="359">
        <f t="shared" ca="1" si="559"/>
        <v>0</v>
      </c>
      <c r="I340" s="359">
        <f t="shared" ca="1" si="559"/>
        <v>0</v>
      </c>
      <c r="J340" s="359">
        <f t="shared" ca="1" si="559"/>
        <v>0</v>
      </c>
      <c r="K340" s="359">
        <f t="shared" ca="1" si="559"/>
        <v>0</v>
      </c>
      <c r="L340" s="359">
        <f t="shared" ca="1" si="559"/>
        <v>0</v>
      </c>
      <c r="M340" s="359">
        <f t="shared" ca="1" si="559"/>
        <v>0</v>
      </c>
      <c r="N340" s="359">
        <f t="shared" ca="1" si="559"/>
        <v>0</v>
      </c>
      <c r="O340" s="359">
        <f t="shared" ca="1" si="559"/>
        <v>0</v>
      </c>
      <c r="P340" s="359">
        <f t="shared" ca="1" si="559"/>
        <v>0</v>
      </c>
      <c r="Q340" s="359">
        <f t="shared" ca="1" si="559"/>
        <v>0</v>
      </c>
      <c r="R340" s="359">
        <f t="shared" ca="1" si="559"/>
        <v>0</v>
      </c>
      <c r="S340" s="359">
        <f t="shared" ca="1" si="559"/>
        <v>0</v>
      </c>
      <c r="T340" s="359">
        <f t="shared" ca="1" si="559"/>
        <v>0</v>
      </c>
      <c r="U340" s="359">
        <f t="shared" ca="1" si="559"/>
        <v>0</v>
      </c>
      <c r="V340" s="359">
        <f t="shared" ca="1" si="559"/>
        <v>0</v>
      </c>
      <c r="W340" s="359">
        <f t="shared" ca="1" si="559"/>
        <v>0</v>
      </c>
      <c r="X340" s="359">
        <f t="shared" ca="1" si="559"/>
        <v>0</v>
      </c>
      <c r="Y340" s="359">
        <f t="shared" ca="1" si="559"/>
        <v>0</v>
      </c>
      <c r="Z340" s="359">
        <f t="shared" ca="1" si="559"/>
        <v>0</v>
      </c>
      <c r="AA340" s="359">
        <f t="shared" ca="1" si="559"/>
        <v>0</v>
      </c>
      <c r="AB340" s="359">
        <f t="shared" ca="1" si="559"/>
        <v>0</v>
      </c>
      <c r="AC340" s="359">
        <f t="shared" ca="1" si="559"/>
        <v>0</v>
      </c>
      <c r="AD340" s="359">
        <f t="shared" ca="1" si="559"/>
        <v>0</v>
      </c>
      <c r="AE340" s="359">
        <f t="shared" ca="1" si="559"/>
        <v>0</v>
      </c>
      <c r="AF340" s="359">
        <f t="shared" ca="1" si="559"/>
        <v>0</v>
      </c>
      <c r="AG340" s="359">
        <f t="shared" ca="1" si="559"/>
        <v>0</v>
      </c>
      <c r="AH340" s="359">
        <f t="shared" ca="1" si="559"/>
        <v>0</v>
      </c>
      <c r="AI340" s="359">
        <f t="shared" ca="1" si="559"/>
        <v>0</v>
      </c>
      <c r="AJ340" s="359">
        <f t="shared" ca="1" si="559"/>
        <v>0</v>
      </c>
      <c r="AK340" s="359">
        <f t="shared" ca="1" si="559"/>
        <v>0</v>
      </c>
      <c r="AL340" s="359">
        <f t="shared" ca="1" si="559"/>
        <v>0</v>
      </c>
      <c r="AM340" s="359">
        <f t="shared" ca="1" si="559"/>
        <v>0</v>
      </c>
      <c r="AN340" s="359">
        <f t="shared" ca="1" si="559"/>
        <v>0</v>
      </c>
      <c r="AO340" s="359">
        <f t="shared" ca="1" si="559"/>
        <v>0</v>
      </c>
      <c r="AP340" s="359">
        <f t="shared" ca="1" si="559"/>
        <v>0</v>
      </c>
      <c r="AQ340" s="359">
        <f t="shared" ca="1" si="559"/>
        <v>0</v>
      </c>
      <c r="AR340" s="359">
        <f t="shared" ca="1" si="559"/>
        <v>0</v>
      </c>
      <c r="AS340" s="359">
        <f t="shared" ca="1" si="559"/>
        <v>0</v>
      </c>
      <c r="AT340" s="359">
        <f t="shared" ca="1" si="559"/>
        <v>0</v>
      </c>
      <c r="AU340" s="359">
        <f t="shared" ca="1" si="559"/>
        <v>0</v>
      </c>
      <c r="AV340" s="359">
        <f t="shared" ca="1" si="559"/>
        <v>0</v>
      </c>
      <c r="AW340" s="359">
        <f t="shared" ca="1" si="559"/>
        <v>0</v>
      </c>
      <c r="AX340" s="359">
        <f t="shared" ca="1" si="559"/>
        <v>0</v>
      </c>
      <c r="AY340" s="359">
        <f t="shared" ca="1" si="559"/>
        <v>0</v>
      </c>
      <c r="AZ340" s="359">
        <f t="shared" ca="1" si="559"/>
        <v>0</v>
      </c>
      <c r="BA340" s="359">
        <f t="shared" ca="1" si="559"/>
        <v>0</v>
      </c>
      <c r="BB340" s="359">
        <f t="shared" ca="1" si="559"/>
        <v>0</v>
      </c>
      <c r="BC340" s="359">
        <f t="shared" ca="1" si="559"/>
        <v>0</v>
      </c>
      <c r="BD340" s="359">
        <f t="shared" ca="1" si="559"/>
        <v>0</v>
      </c>
      <c r="BE340" s="359">
        <f t="shared" ca="1" si="559"/>
        <v>0</v>
      </c>
      <c r="BF340" s="359">
        <f t="shared" ca="1" si="559"/>
        <v>0</v>
      </c>
      <c r="BG340" s="359">
        <f t="shared" ca="1" si="559"/>
        <v>0</v>
      </c>
      <c r="BH340" s="359">
        <f t="shared" ca="1" si="559"/>
        <v>0</v>
      </c>
      <c r="BI340" s="359">
        <f t="shared" ca="1" si="559"/>
        <v>0</v>
      </c>
      <c r="BJ340" s="359">
        <f t="shared" ca="1" si="559"/>
        <v>0</v>
      </c>
      <c r="BK340" s="359">
        <f t="shared" ca="1" si="559"/>
        <v>0</v>
      </c>
      <c r="BL340" s="359">
        <f t="shared" ca="1" si="559"/>
        <v>0</v>
      </c>
      <c r="BM340" s="359">
        <f t="shared" ca="1" si="559"/>
        <v>0</v>
      </c>
      <c r="BN340" s="359">
        <f t="shared" ca="1" si="559"/>
        <v>0</v>
      </c>
      <c r="BO340" s="359">
        <f t="shared" ca="1" si="559"/>
        <v>0</v>
      </c>
      <c r="BP340" s="359">
        <f t="shared" ca="1" si="559"/>
        <v>0</v>
      </c>
      <c r="BQ340" s="359">
        <f t="shared" ca="1" si="559"/>
        <v>0</v>
      </c>
      <c r="BR340" s="359">
        <f t="shared" ca="1" si="557"/>
        <v>0</v>
      </c>
      <c r="BS340" s="359">
        <f t="shared" ca="1" si="557"/>
        <v>0</v>
      </c>
      <c r="BT340" s="359">
        <f t="shared" ca="1" si="557"/>
        <v>0</v>
      </c>
      <c r="BU340" s="359">
        <f t="shared" si="557"/>
        <v>0</v>
      </c>
      <c r="BV340" s="359">
        <f t="shared" si="557"/>
        <v>0</v>
      </c>
      <c r="BW340" s="359">
        <f t="shared" si="557"/>
        <v>0</v>
      </c>
      <c r="BX340" s="359">
        <f t="shared" si="557"/>
        <v>0</v>
      </c>
      <c r="BY340" s="359">
        <f t="shared" si="557"/>
        <v>0</v>
      </c>
      <c r="BZ340" s="359">
        <f t="shared" si="557"/>
        <v>0</v>
      </c>
      <c r="CA340" s="359">
        <f t="shared" si="557"/>
        <v>0</v>
      </c>
      <c r="CB340" s="359">
        <f t="shared" si="557"/>
        <v>0</v>
      </c>
      <c r="CC340" s="359">
        <f t="shared" si="557"/>
        <v>0</v>
      </c>
      <c r="CD340" s="359">
        <f t="shared" si="557"/>
        <v>0</v>
      </c>
      <c r="CE340" s="359">
        <f t="shared" si="557"/>
        <v>0</v>
      </c>
      <c r="CF340" s="359">
        <f t="shared" si="557"/>
        <v>0</v>
      </c>
      <c r="CG340" s="359">
        <f t="shared" si="557"/>
        <v>0</v>
      </c>
      <c r="CH340" s="359">
        <f t="shared" si="557"/>
        <v>0</v>
      </c>
      <c r="CI340" s="359">
        <f t="shared" si="557"/>
        <v>0</v>
      </c>
      <c r="CJ340" s="359">
        <f t="shared" si="557"/>
        <v>0</v>
      </c>
      <c r="CK340" s="359">
        <f t="shared" si="557"/>
        <v>0</v>
      </c>
      <c r="CL340" s="359">
        <f t="shared" si="557"/>
        <v>0</v>
      </c>
      <c r="CM340" s="359">
        <f t="shared" si="557"/>
        <v>0</v>
      </c>
      <c r="CN340" s="359">
        <f t="shared" si="557"/>
        <v>0</v>
      </c>
      <c r="CO340" s="359">
        <f t="shared" si="557"/>
        <v>0</v>
      </c>
      <c r="CP340" s="359">
        <f t="shared" si="557"/>
        <v>0</v>
      </c>
      <c r="CQ340" s="359">
        <f t="shared" si="557"/>
        <v>0</v>
      </c>
      <c r="CR340" s="359">
        <f t="shared" si="557"/>
        <v>0</v>
      </c>
      <c r="CS340" s="359">
        <f t="shared" si="557"/>
        <v>0</v>
      </c>
    </row>
    <row r="341" spans="1:97" s="352" customFormat="1" x14ac:dyDescent="0.25">
      <c r="A341" s="352">
        <f t="shared" ref="A341:C341" si="560">A311</f>
        <v>0</v>
      </c>
      <c r="B341" s="352" t="str">
        <f t="shared" si="560"/>
        <v>0 0</v>
      </c>
      <c r="C341" s="359">
        <f t="shared" si="560"/>
        <v>0</v>
      </c>
      <c r="D341" s="359">
        <f ca="1">IFERROR(('UA basår'!$N26+'UA basår'!$N56)*$B$276 ^(MIN(D$321-2017,$B$277-2017))*INDEX($B$282:$E$288,MATCH($A341,$A$282:$A$288,0),MATCH(D$321,$B$280:$E$280,1))^(D$321-$D$321),0)</f>
        <v>0</v>
      </c>
      <c r="E341" s="359">
        <f t="shared" ca="1" si="533"/>
        <v>0</v>
      </c>
      <c r="F341" s="359">
        <f t="shared" ca="1" si="559"/>
        <v>0</v>
      </c>
      <c r="G341" s="359">
        <f t="shared" ca="1" si="559"/>
        <v>0</v>
      </c>
      <c r="H341" s="359">
        <f t="shared" ca="1" si="559"/>
        <v>0</v>
      </c>
      <c r="I341" s="359">
        <f t="shared" ca="1" si="559"/>
        <v>0</v>
      </c>
      <c r="J341" s="359">
        <f t="shared" ca="1" si="559"/>
        <v>0</v>
      </c>
      <c r="K341" s="359">
        <f t="shared" ca="1" si="559"/>
        <v>0</v>
      </c>
      <c r="L341" s="359">
        <f t="shared" ca="1" si="559"/>
        <v>0</v>
      </c>
      <c r="M341" s="359">
        <f t="shared" ca="1" si="559"/>
        <v>0</v>
      </c>
      <c r="N341" s="359">
        <f t="shared" ca="1" si="559"/>
        <v>0</v>
      </c>
      <c r="O341" s="359">
        <f t="shared" ca="1" si="559"/>
        <v>0</v>
      </c>
      <c r="P341" s="359">
        <f t="shared" ca="1" si="559"/>
        <v>0</v>
      </c>
      <c r="Q341" s="359">
        <f t="shared" ca="1" si="559"/>
        <v>0</v>
      </c>
      <c r="R341" s="359">
        <f t="shared" ca="1" si="559"/>
        <v>0</v>
      </c>
      <c r="S341" s="359">
        <f t="shared" ca="1" si="559"/>
        <v>0</v>
      </c>
      <c r="T341" s="359">
        <f t="shared" ca="1" si="559"/>
        <v>0</v>
      </c>
      <c r="U341" s="359">
        <f t="shared" ca="1" si="559"/>
        <v>0</v>
      </c>
      <c r="V341" s="359">
        <f t="shared" ca="1" si="559"/>
        <v>0</v>
      </c>
      <c r="W341" s="359">
        <f t="shared" ca="1" si="559"/>
        <v>0</v>
      </c>
      <c r="X341" s="359">
        <f t="shared" ca="1" si="559"/>
        <v>0</v>
      </c>
      <c r="Y341" s="359">
        <f t="shared" ca="1" si="559"/>
        <v>0</v>
      </c>
      <c r="Z341" s="359">
        <f t="shared" ca="1" si="559"/>
        <v>0</v>
      </c>
      <c r="AA341" s="359">
        <f t="shared" ca="1" si="559"/>
        <v>0</v>
      </c>
      <c r="AB341" s="359">
        <f t="shared" ca="1" si="559"/>
        <v>0</v>
      </c>
      <c r="AC341" s="359">
        <f t="shared" ca="1" si="559"/>
        <v>0</v>
      </c>
      <c r="AD341" s="359">
        <f t="shared" ca="1" si="559"/>
        <v>0</v>
      </c>
      <c r="AE341" s="359">
        <f t="shared" ca="1" si="559"/>
        <v>0</v>
      </c>
      <c r="AF341" s="359">
        <f t="shared" ca="1" si="559"/>
        <v>0</v>
      </c>
      <c r="AG341" s="359">
        <f t="shared" ca="1" si="559"/>
        <v>0</v>
      </c>
      <c r="AH341" s="359">
        <f t="shared" ca="1" si="559"/>
        <v>0</v>
      </c>
      <c r="AI341" s="359">
        <f t="shared" ca="1" si="559"/>
        <v>0</v>
      </c>
      <c r="AJ341" s="359">
        <f t="shared" ca="1" si="559"/>
        <v>0</v>
      </c>
      <c r="AK341" s="359">
        <f t="shared" ca="1" si="559"/>
        <v>0</v>
      </c>
      <c r="AL341" s="359">
        <f t="shared" ca="1" si="559"/>
        <v>0</v>
      </c>
      <c r="AM341" s="359">
        <f t="shared" ca="1" si="559"/>
        <v>0</v>
      </c>
      <c r="AN341" s="359">
        <f t="shared" ca="1" si="559"/>
        <v>0</v>
      </c>
      <c r="AO341" s="359">
        <f t="shared" ca="1" si="559"/>
        <v>0</v>
      </c>
      <c r="AP341" s="359">
        <f t="shared" ca="1" si="559"/>
        <v>0</v>
      </c>
      <c r="AQ341" s="359">
        <f t="shared" ca="1" si="559"/>
        <v>0</v>
      </c>
      <c r="AR341" s="359">
        <f t="shared" ca="1" si="559"/>
        <v>0</v>
      </c>
      <c r="AS341" s="359">
        <f t="shared" ca="1" si="559"/>
        <v>0</v>
      </c>
      <c r="AT341" s="359">
        <f t="shared" ca="1" si="559"/>
        <v>0</v>
      </c>
      <c r="AU341" s="359">
        <f t="shared" ca="1" si="559"/>
        <v>0</v>
      </c>
      <c r="AV341" s="359">
        <f t="shared" ca="1" si="559"/>
        <v>0</v>
      </c>
      <c r="AW341" s="359">
        <f t="shared" ca="1" si="559"/>
        <v>0</v>
      </c>
      <c r="AX341" s="359">
        <f t="shared" ca="1" si="559"/>
        <v>0</v>
      </c>
      <c r="AY341" s="359">
        <f t="shared" ca="1" si="559"/>
        <v>0</v>
      </c>
      <c r="AZ341" s="359">
        <f t="shared" ca="1" si="559"/>
        <v>0</v>
      </c>
      <c r="BA341" s="359">
        <f t="shared" ca="1" si="559"/>
        <v>0</v>
      </c>
      <c r="BB341" s="359">
        <f t="shared" ca="1" si="559"/>
        <v>0</v>
      </c>
      <c r="BC341" s="359">
        <f t="shared" ca="1" si="559"/>
        <v>0</v>
      </c>
      <c r="BD341" s="359">
        <f t="shared" ca="1" si="559"/>
        <v>0</v>
      </c>
      <c r="BE341" s="359">
        <f t="shared" ca="1" si="559"/>
        <v>0</v>
      </c>
      <c r="BF341" s="359">
        <f t="shared" ca="1" si="559"/>
        <v>0</v>
      </c>
      <c r="BG341" s="359">
        <f t="shared" ca="1" si="559"/>
        <v>0</v>
      </c>
      <c r="BH341" s="359">
        <f t="shared" ca="1" si="559"/>
        <v>0</v>
      </c>
      <c r="BI341" s="359">
        <f t="shared" ca="1" si="559"/>
        <v>0</v>
      </c>
      <c r="BJ341" s="359">
        <f t="shared" ca="1" si="559"/>
        <v>0</v>
      </c>
      <c r="BK341" s="359">
        <f t="shared" ca="1" si="559"/>
        <v>0</v>
      </c>
      <c r="BL341" s="359">
        <f t="shared" ca="1" si="559"/>
        <v>0</v>
      </c>
      <c r="BM341" s="359">
        <f t="shared" ca="1" si="559"/>
        <v>0</v>
      </c>
      <c r="BN341" s="359">
        <f t="shared" ca="1" si="559"/>
        <v>0</v>
      </c>
      <c r="BO341" s="359">
        <f t="shared" ca="1" si="559"/>
        <v>0</v>
      </c>
      <c r="BP341" s="359">
        <f t="shared" ca="1" si="559"/>
        <v>0</v>
      </c>
      <c r="BQ341" s="359">
        <f t="shared" ca="1" si="559"/>
        <v>0</v>
      </c>
      <c r="BR341" s="359">
        <f t="shared" ca="1" si="557"/>
        <v>0</v>
      </c>
      <c r="BS341" s="359">
        <f t="shared" ca="1" si="557"/>
        <v>0</v>
      </c>
      <c r="BT341" s="359">
        <f t="shared" ca="1" si="557"/>
        <v>0</v>
      </c>
      <c r="BU341" s="359">
        <f t="shared" si="557"/>
        <v>0</v>
      </c>
      <c r="BV341" s="359">
        <f t="shared" si="557"/>
        <v>0</v>
      </c>
      <c r="BW341" s="359">
        <f t="shared" si="557"/>
        <v>0</v>
      </c>
      <c r="BX341" s="359">
        <f t="shared" si="557"/>
        <v>0</v>
      </c>
      <c r="BY341" s="359">
        <f t="shared" si="557"/>
        <v>0</v>
      </c>
      <c r="BZ341" s="359">
        <f t="shared" si="557"/>
        <v>0</v>
      </c>
      <c r="CA341" s="359">
        <f t="shared" si="557"/>
        <v>0</v>
      </c>
      <c r="CB341" s="359">
        <f t="shared" si="557"/>
        <v>0</v>
      </c>
      <c r="CC341" s="359">
        <f t="shared" si="557"/>
        <v>0</v>
      </c>
      <c r="CD341" s="359">
        <f t="shared" si="557"/>
        <v>0</v>
      </c>
      <c r="CE341" s="359">
        <f t="shared" si="557"/>
        <v>0</v>
      </c>
      <c r="CF341" s="359">
        <f t="shared" si="557"/>
        <v>0</v>
      </c>
      <c r="CG341" s="359">
        <f t="shared" si="557"/>
        <v>0</v>
      </c>
      <c r="CH341" s="359">
        <f t="shared" si="557"/>
        <v>0</v>
      </c>
      <c r="CI341" s="359">
        <f t="shared" si="557"/>
        <v>0</v>
      </c>
      <c r="CJ341" s="359">
        <f t="shared" si="557"/>
        <v>0</v>
      </c>
      <c r="CK341" s="359">
        <f t="shared" si="557"/>
        <v>0</v>
      </c>
      <c r="CL341" s="359">
        <f t="shared" si="557"/>
        <v>0</v>
      </c>
      <c r="CM341" s="359">
        <f t="shared" si="557"/>
        <v>0</v>
      </c>
      <c r="CN341" s="359">
        <f t="shared" si="557"/>
        <v>0</v>
      </c>
      <c r="CO341" s="359">
        <f t="shared" si="557"/>
        <v>0</v>
      </c>
      <c r="CP341" s="359">
        <f t="shared" si="557"/>
        <v>0</v>
      </c>
      <c r="CQ341" s="359">
        <f t="shared" si="557"/>
        <v>0</v>
      </c>
      <c r="CR341" s="359">
        <f t="shared" si="557"/>
        <v>0</v>
      </c>
      <c r="CS341" s="359">
        <f t="shared" si="557"/>
        <v>0</v>
      </c>
    </row>
    <row r="342" spans="1:97" s="352" customFormat="1" x14ac:dyDescent="0.25">
      <c r="A342" s="352">
        <f t="shared" ref="A342:C342" si="561">A312</f>
        <v>0</v>
      </c>
      <c r="B342" s="352" t="str">
        <f t="shared" si="561"/>
        <v>0 0</v>
      </c>
      <c r="C342" s="359">
        <f t="shared" si="561"/>
        <v>0</v>
      </c>
      <c r="D342" s="359">
        <f ca="1">IFERROR(('UA basår'!$N27+'UA basår'!$N57)*$B$276 ^(MIN(D$321-2017,$B$277-2017))*INDEX($B$282:$E$288,MATCH($A342,$A$282:$A$288,0),MATCH(D$321,$B$280:$E$280,1))^(D$321-$D$321),0)</f>
        <v>0</v>
      </c>
      <c r="E342" s="359">
        <f t="shared" ca="1" si="533"/>
        <v>0</v>
      </c>
      <c r="F342" s="359">
        <f t="shared" ca="1" si="559"/>
        <v>0</v>
      </c>
      <c r="G342" s="359">
        <f t="shared" ca="1" si="559"/>
        <v>0</v>
      </c>
      <c r="H342" s="359">
        <f t="shared" ca="1" si="559"/>
        <v>0</v>
      </c>
      <c r="I342" s="359">
        <f t="shared" ca="1" si="559"/>
        <v>0</v>
      </c>
      <c r="J342" s="359">
        <f t="shared" ca="1" si="559"/>
        <v>0</v>
      </c>
      <c r="K342" s="359">
        <f t="shared" ca="1" si="559"/>
        <v>0</v>
      </c>
      <c r="L342" s="359">
        <f t="shared" ca="1" si="559"/>
        <v>0</v>
      </c>
      <c r="M342" s="359">
        <f t="shared" ca="1" si="559"/>
        <v>0</v>
      </c>
      <c r="N342" s="359">
        <f t="shared" ca="1" si="559"/>
        <v>0</v>
      </c>
      <c r="O342" s="359">
        <f t="shared" ca="1" si="559"/>
        <v>0</v>
      </c>
      <c r="P342" s="359">
        <f t="shared" ca="1" si="559"/>
        <v>0</v>
      </c>
      <c r="Q342" s="359">
        <f t="shared" ca="1" si="559"/>
        <v>0</v>
      </c>
      <c r="R342" s="359">
        <f t="shared" ca="1" si="559"/>
        <v>0</v>
      </c>
      <c r="S342" s="359">
        <f t="shared" ca="1" si="559"/>
        <v>0</v>
      </c>
      <c r="T342" s="359">
        <f t="shared" ca="1" si="559"/>
        <v>0</v>
      </c>
      <c r="U342" s="359">
        <f t="shared" ca="1" si="559"/>
        <v>0</v>
      </c>
      <c r="V342" s="359">
        <f t="shared" ca="1" si="559"/>
        <v>0</v>
      </c>
      <c r="W342" s="359">
        <f t="shared" ca="1" si="559"/>
        <v>0</v>
      </c>
      <c r="X342" s="359">
        <f t="shared" ca="1" si="559"/>
        <v>0</v>
      </c>
      <c r="Y342" s="359">
        <f t="shared" ca="1" si="559"/>
        <v>0</v>
      </c>
      <c r="Z342" s="359">
        <f t="shared" ca="1" si="559"/>
        <v>0</v>
      </c>
      <c r="AA342" s="359">
        <f t="shared" ca="1" si="559"/>
        <v>0</v>
      </c>
      <c r="AB342" s="359">
        <f t="shared" ca="1" si="559"/>
        <v>0</v>
      </c>
      <c r="AC342" s="359">
        <f t="shared" ca="1" si="559"/>
        <v>0</v>
      </c>
      <c r="AD342" s="359">
        <f t="shared" ca="1" si="559"/>
        <v>0</v>
      </c>
      <c r="AE342" s="359">
        <f t="shared" ca="1" si="559"/>
        <v>0</v>
      </c>
      <c r="AF342" s="359">
        <f t="shared" ca="1" si="559"/>
        <v>0</v>
      </c>
      <c r="AG342" s="359">
        <f t="shared" ca="1" si="559"/>
        <v>0</v>
      </c>
      <c r="AH342" s="359">
        <f t="shared" ca="1" si="559"/>
        <v>0</v>
      </c>
      <c r="AI342" s="359">
        <f t="shared" ca="1" si="559"/>
        <v>0</v>
      </c>
      <c r="AJ342" s="359">
        <f t="shared" ca="1" si="559"/>
        <v>0</v>
      </c>
      <c r="AK342" s="359">
        <f t="shared" ca="1" si="559"/>
        <v>0</v>
      </c>
      <c r="AL342" s="359">
        <f t="shared" ca="1" si="559"/>
        <v>0</v>
      </c>
      <c r="AM342" s="359">
        <f t="shared" ca="1" si="559"/>
        <v>0</v>
      </c>
      <c r="AN342" s="359">
        <f t="shared" ca="1" si="559"/>
        <v>0</v>
      </c>
      <c r="AO342" s="359">
        <f t="shared" ca="1" si="559"/>
        <v>0</v>
      </c>
      <c r="AP342" s="359">
        <f t="shared" ca="1" si="559"/>
        <v>0</v>
      </c>
      <c r="AQ342" s="359">
        <f t="shared" ca="1" si="559"/>
        <v>0</v>
      </c>
      <c r="AR342" s="359">
        <f t="shared" ca="1" si="559"/>
        <v>0</v>
      </c>
      <c r="AS342" s="359">
        <f t="shared" ca="1" si="559"/>
        <v>0</v>
      </c>
      <c r="AT342" s="359">
        <f t="shared" ca="1" si="559"/>
        <v>0</v>
      </c>
      <c r="AU342" s="359">
        <f t="shared" ca="1" si="559"/>
        <v>0</v>
      </c>
      <c r="AV342" s="359">
        <f t="shared" ca="1" si="559"/>
        <v>0</v>
      </c>
      <c r="AW342" s="359">
        <f t="shared" ca="1" si="559"/>
        <v>0</v>
      </c>
      <c r="AX342" s="359">
        <f t="shared" ca="1" si="559"/>
        <v>0</v>
      </c>
      <c r="AY342" s="359">
        <f t="shared" ca="1" si="559"/>
        <v>0</v>
      </c>
      <c r="AZ342" s="359">
        <f t="shared" ca="1" si="559"/>
        <v>0</v>
      </c>
      <c r="BA342" s="359">
        <f t="shared" ca="1" si="559"/>
        <v>0</v>
      </c>
      <c r="BB342" s="359">
        <f t="shared" ca="1" si="559"/>
        <v>0</v>
      </c>
      <c r="BC342" s="359">
        <f t="shared" ca="1" si="559"/>
        <v>0</v>
      </c>
      <c r="BD342" s="359">
        <f t="shared" ca="1" si="559"/>
        <v>0</v>
      </c>
      <c r="BE342" s="359">
        <f t="shared" ca="1" si="559"/>
        <v>0</v>
      </c>
      <c r="BF342" s="359">
        <f t="shared" ca="1" si="559"/>
        <v>0</v>
      </c>
      <c r="BG342" s="359">
        <f t="shared" ca="1" si="559"/>
        <v>0</v>
      </c>
      <c r="BH342" s="359">
        <f t="shared" ca="1" si="559"/>
        <v>0</v>
      </c>
      <c r="BI342" s="359">
        <f t="shared" ca="1" si="559"/>
        <v>0</v>
      </c>
      <c r="BJ342" s="359">
        <f t="shared" ca="1" si="559"/>
        <v>0</v>
      </c>
      <c r="BK342" s="359">
        <f t="shared" ca="1" si="559"/>
        <v>0</v>
      </c>
      <c r="BL342" s="359">
        <f t="shared" ca="1" si="559"/>
        <v>0</v>
      </c>
      <c r="BM342" s="359">
        <f t="shared" ca="1" si="559"/>
        <v>0</v>
      </c>
      <c r="BN342" s="359">
        <f t="shared" ca="1" si="559"/>
        <v>0</v>
      </c>
      <c r="BO342" s="359">
        <f t="shared" ca="1" si="559"/>
        <v>0</v>
      </c>
      <c r="BP342" s="359">
        <f t="shared" ca="1" si="559"/>
        <v>0</v>
      </c>
      <c r="BQ342" s="359">
        <f t="shared" ca="1" si="559"/>
        <v>0</v>
      </c>
      <c r="BR342" s="359">
        <f t="shared" ca="1" si="557"/>
        <v>0</v>
      </c>
      <c r="BS342" s="359">
        <f t="shared" ca="1" si="557"/>
        <v>0</v>
      </c>
      <c r="BT342" s="359">
        <f t="shared" ca="1" si="557"/>
        <v>0</v>
      </c>
      <c r="BU342" s="359">
        <f t="shared" si="557"/>
        <v>0</v>
      </c>
      <c r="BV342" s="359">
        <f t="shared" si="557"/>
        <v>0</v>
      </c>
      <c r="BW342" s="359">
        <f t="shared" si="557"/>
        <v>0</v>
      </c>
      <c r="BX342" s="359">
        <f t="shared" si="557"/>
        <v>0</v>
      </c>
      <c r="BY342" s="359">
        <f t="shared" si="557"/>
        <v>0</v>
      </c>
      <c r="BZ342" s="359">
        <f t="shared" si="557"/>
        <v>0</v>
      </c>
      <c r="CA342" s="359">
        <f t="shared" si="557"/>
        <v>0</v>
      </c>
      <c r="CB342" s="359">
        <f t="shared" si="557"/>
        <v>0</v>
      </c>
      <c r="CC342" s="359">
        <f t="shared" si="557"/>
        <v>0</v>
      </c>
      <c r="CD342" s="359">
        <f t="shared" si="557"/>
        <v>0</v>
      </c>
      <c r="CE342" s="359">
        <f t="shared" si="557"/>
        <v>0</v>
      </c>
      <c r="CF342" s="359">
        <f t="shared" si="557"/>
        <v>0</v>
      </c>
      <c r="CG342" s="359">
        <f t="shared" si="557"/>
        <v>0</v>
      </c>
      <c r="CH342" s="359">
        <f t="shared" si="557"/>
        <v>0</v>
      </c>
      <c r="CI342" s="359">
        <f t="shared" si="557"/>
        <v>0</v>
      </c>
      <c r="CJ342" s="359">
        <f t="shared" si="557"/>
        <v>0</v>
      </c>
      <c r="CK342" s="359">
        <f t="shared" si="557"/>
        <v>0</v>
      </c>
      <c r="CL342" s="359">
        <f t="shared" si="557"/>
        <v>0</v>
      </c>
      <c r="CM342" s="359">
        <f t="shared" si="557"/>
        <v>0</v>
      </c>
      <c r="CN342" s="359">
        <f t="shared" si="557"/>
        <v>0</v>
      </c>
      <c r="CO342" s="359">
        <f t="shared" si="557"/>
        <v>0</v>
      </c>
      <c r="CP342" s="359">
        <f t="shared" si="557"/>
        <v>0</v>
      </c>
      <c r="CQ342" s="359">
        <f t="shared" si="557"/>
        <v>0</v>
      </c>
      <c r="CR342" s="359">
        <f t="shared" si="557"/>
        <v>0</v>
      </c>
      <c r="CS342" s="359">
        <f t="shared" si="557"/>
        <v>0</v>
      </c>
    </row>
    <row r="343" spans="1:97" s="352" customFormat="1" x14ac:dyDescent="0.25">
      <c r="A343" s="352">
        <f t="shared" ref="A343:C343" si="562">A313</f>
        <v>0</v>
      </c>
      <c r="B343" s="352" t="str">
        <f t="shared" si="562"/>
        <v>0 0</v>
      </c>
      <c r="C343" s="359">
        <f t="shared" si="562"/>
        <v>0</v>
      </c>
      <c r="D343" s="359">
        <f ca="1">IFERROR(('UA basår'!$N28+'UA basår'!$N58)*$B$276 ^(MIN(D$321-2017,$B$277-2017))*INDEX($B$282:$E$288,MATCH($A343,$A$282:$A$288,0),MATCH(D$321,$B$280:$E$280,1))^(D$321-$D$321),0)</f>
        <v>0</v>
      </c>
      <c r="E343" s="359">
        <f t="shared" ca="1" si="533"/>
        <v>0</v>
      </c>
      <c r="F343" s="359">
        <f t="shared" ca="1" si="559"/>
        <v>0</v>
      </c>
      <c r="G343" s="359">
        <f t="shared" ca="1" si="559"/>
        <v>0</v>
      </c>
      <c r="H343" s="359">
        <f t="shared" ca="1" si="559"/>
        <v>0</v>
      </c>
      <c r="I343" s="359">
        <f t="shared" ca="1" si="559"/>
        <v>0</v>
      </c>
      <c r="J343" s="359">
        <f t="shared" ca="1" si="559"/>
        <v>0</v>
      </c>
      <c r="K343" s="359">
        <f t="shared" ca="1" si="559"/>
        <v>0</v>
      </c>
      <c r="L343" s="359">
        <f t="shared" ca="1" si="559"/>
        <v>0</v>
      </c>
      <c r="M343" s="359">
        <f t="shared" ca="1" si="559"/>
        <v>0</v>
      </c>
      <c r="N343" s="359">
        <f t="shared" ca="1" si="559"/>
        <v>0</v>
      </c>
      <c r="O343" s="359">
        <f t="shared" ca="1" si="559"/>
        <v>0</v>
      </c>
      <c r="P343" s="359">
        <f t="shared" ca="1" si="559"/>
        <v>0</v>
      </c>
      <c r="Q343" s="359">
        <f t="shared" ca="1" si="559"/>
        <v>0</v>
      </c>
      <c r="R343" s="359">
        <f t="shared" ca="1" si="559"/>
        <v>0</v>
      </c>
      <c r="S343" s="359">
        <f t="shared" ca="1" si="559"/>
        <v>0</v>
      </c>
      <c r="T343" s="359">
        <f t="shared" ca="1" si="559"/>
        <v>0</v>
      </c>
      <c r="U343" s="359">
        <f t="shared" ca="1" si="559"/>
        <v>0</v>
      </c>
      <c r="V343" s="359">
        <f t="shared" ca="1" si="559"/>
        <v>0</v>
      </c>
      <c r="W343" s="359">
        <f t="shared" ca="1" si="559"/>
        <v>0</v>
      </c>
      <c r="X343" s="359">
        <f t="shared" ca="1" si="559"/>
        <v>0</v>
      </c>
      <c r="Y343" s="359">
        <f t="shared" ca="1" si="559"/>
        <v>0</v>
      </c>
      <c r="Z343" s="359">
        <f t="shared" ca="1" si="559"/>
        <v>0</v>
      </c>
      <c r="AA343" s="359">
        <f t="shared" ca="1" si="559"/>
        <v>0</v>
      </c>
      <c r="AB343" s="359">
        <f t="shared" ca="1" si="559"/>
        <v>0</v>
      </c>
      <c r="AC343" s="359">
        <f t="shared" ca="1" si="559"/>
        <v>0</v>
      </c>
      <c r="AD343" s="359">
        <f t="shared" ca="1" si="559"/>
        <v>0</v>
      </c>
      <c r="AE343" s="359">
        <f t="shared" ca="1" si="559"/>
        <v>0</v>
      </c>
      <c r="AF343" s="359">
        <f t="shared" ca="1" si="559"/>
        <v>0</v>
      </c>
      <c r="AG343" s="359">
        <f t="shared" ca="1" si="559"/>
        <v>0</v>
      </c>
      <c r="AH343" s="359">
        <f t="shared" ca="1" si="559"/>
        <v>0</v>
      </c>
      <c r="AI343" s="359">
        <f t="shared" ca="1" si="559"/>
        <v>0</v>
      </c>
      <c r="AJ343" s="359">
        <f t="shared" ca="1" si="559"/>
        <v>0</v>
      </c>
      <c r="AK343" s="359">
        <f t="shared" ca="1" si="559"/>
        <v>0</v>
      </c>
      <c r="AL343" s="359">
        <f t="shared" ca="1" si="559"/>
        <v>0</v>
      </c>
      <c r="AM343" s="359">
        <f t="shared" ca="1" si="559"/>
        <v>0</v>
      </c>
      <c r="AN343" s="359">
        <f t="shared" ca="1" si="559"/>
        <v>0</v>
      </c>
      <c r="AO343" s="359">
        <f t="shared" ca="1" si="559"/>
        <v>0</v>
      </c>
      <c r="AP343" s="359">
        <f t="shared" ca="1" si="559"/>
        <v>0</v>
      </c>
      <c r="AQ343" s="359">
        <f t="shared" ca="1" si="559"/>
        <v>0</v>
      </c>
      <c r="AR343" s="359">
        <f t="shared" ca="1" si="559"/>
        <v>0</v>
      </c>
      <c r="AS343" s="359">
        <f t="shared" ca="1" si="559"/>
        <v>0</v>
      </c>
      <c r="AT343" s="359">
        <f t="shared" ca="1" si="559"/>
        <v>0</v>
      </c>
      <c r="AU343" s="359">
        <f t="shared" ca="1" si="559"/>
        <v>0</v>
      </c>
      <c r="AV343" s="359">
        <f t="shared" ca="1" si="559"/>
        <v>0</v>
      </c>
      <c r="AW343" s="359">
        <f t="shared" ca="1" si="559"/>
        <v>0</v>
      </c>
      <c r="AX343" s="359">
        <f t="shared" ca="1" si="559"/>
        <v>0</v>
      </c>
      <c r="AY343" s="359">
        <f t="shared" ca="1" si="559"/>
        <v>0</v>
      </c>
      <c r="AZ343" s="359">
        <f t="shared" ca="1" si="559"/>
        <v>0</v>
      </c>
      <c r="BA343" s="359">
        <f t="shared" ca="1" si="559"/>
        <v>0</v>
      </c>
      <c r="BB343" s="359">
        <f t="shared" ca="1" si="559"/>
        <v>0</v>
      </c>
      <c r="BC343" s="359">
        <f t="shared" ca="1" si="559"/>
        <v>0</v>
      </c>
      <c r="BD343" s="359">
        <f t="shared" ca="1" si="559"/>
        <v>0</v>
      </c>
      <c r="BE343" s="359">
        <f t="shared" ca="1" si="559"/>
        <v>0</v>
      </c>
      <c r="BF343" s="359">
        <f t="shared" ca="1" si="559"/>
        <v>0</v>
      </c>
      <c r="BG343" s="359">
        <f t="shared" ca="1" si="559"/>
        <v>0</v>
      </c>
      <c r="BH343" s="359">
        <f t="shared" ca="1" si="559"/>
        <v>0</v>
      </c>
      <c r="BI343" s="359">
        <f t="shared" ca="1" si="559"/>
        <v>0</v>
      </c>
      <c r="BJ343" s="359">
        <f t="shared" ca="1" si="559"/>
        <v>0</v>
      </c>
      <c r="BK343" s="359">
        <f t="shared" ca="1" si="559"/>
        <v>0</v>
      </c>
      <c r="BL343" s="359">
        <f t="shared" ca="1" si="559"/>
        <v>0</v>
      </c>
      <c r="BM343" s="359">
        <f t="shared" ca="1" si="559"/>
        <v>0</v>
      </c>
      <c r="BN343" s="359">
        <f t="shared" ca="1" si="559"/>
        <v>0</v>
      </c>
      <c r="BO343" s="359">
        <f t="shared" ca="1" si="559"/>
        <v>0</v>
      </c>
      <c r="BP343" s="359">
        <f t="shared" ca="1" si="559"/>
        <v>0</v>
      </c>
      <c r="BQ343" s="359">
        <f t="shared" ref="BQ343:CS346" ca="1" si="563">IF(BQ$290="beräknas ej",0,BP343*IF(BQ$321&gt;$B$277,1,$B$276)*IFERROR(INDEX($B$282:$E$288,MATCH($A343,$A$282:$A$288,0),MATCH(BQ$321,$B$280:$E$280,1)),0))</f>
        <v>0</v>
      </c>
      <c r="BR343" s="359">
        <f t="shared" ca="1" si="563"/>
        <v>0</v>
      </c>
      <c r="BS343" s="359">
        <f t="shared" ca="1" si="563"/>
        <v>0</v>
      </c>
      <c r="BT343" s="359">
        <f t="shared" ca="1" si="563"/>
        <v>0</v>
      </c>
      <c r="BU343" s="359">
        <f t="shared" si="563"/>
        <v>0</v>
      </c>
      <c r="BV343" s="359">
        <f t="shared" si="563"/>
        <v>0</v>
      </c>
      <c r="BW343" s="359">
        <f t="shared" si="563"/>
        <v>0</v>
      </c>
      <c r="BX343" s="359">
        <f t="shared" si="563"/>
        <v>0</v>
      </c>
      <c r="BY343" s="359">
        <f t="shared" si="563"/>
        <v>0</v>
      </c>
      <c r="BZ343" s="359">
        <f t="shared" si="563"/>
        <v>0</v>
      </c>
      <c r="CA343" s="359">
        <f t="shared" si="563"/>
        <v>0</v>
      </c>
      <c r="CB343" s="359">
        <f t="shared" si="563"/>
        <v>0</v>
      </c>
      <c r="CC343" s="359">
        <f t="shared" si="563"/>
        <v>0</v>
      </c>
      <c r="CD343" s="359">
        <f t="shared" si="563"/>
        <v>0</v>
      </c>
      <c r="CE343" s="359">
        <f t="shared" si="563"/>
        <v>0</v>
      </c>
      <c r="CF343" s="359">
        <f t="shared" si="563"/>
        <v>0</v>
      </c>
      <c r="CG343" s="359">
        <f t="shared" si="563"/>
        <v>0</v>
      </c>
      <c r="CH343" s="359">
        <f t="shared" si="563"/>
        <v>0</v>
      </c>
      <c r="CI343" s="359">
        <f t="shared" si="563"/>
        <v>0</v>
      </c>
      <c r="CJ343" s="359">
        <f t="shared" si="563"/>
        <v>0</v>
      </c>
      <c r="CK343" s="359">
        <f t="shared" si="563"/>
        <v>0</v>
      </c>
      <c r="CL343" s="359">
        <f t="shared" si="563"/>
        <v>0</v>
      </c>
      <c r="CM343" s="359">
        <f t="shared" si="563"/>
        <v>0</v>
      </c>
      <c r="CN343" s="359">
        <f t="shared" si="563"/>
        <v>0</v>
      </c>
      <c r="CO343" s="359">
        <f t="shared" si="563"/>
        <v>0</v>
      </c>
      <c r="CP343" s="359">
        <f t="shared" si="563"/>
        <v>0</v>
      </c>
      <c r="CQ343" s="359">
        <f t="shared" si="563"/>
        <v>0</v>
      </c>
      <c r="CR343" s="359">
        <f t="shared" si="563"/>
        <v>0</v>
      </c>
      <c r="CS343" s="359">
        <f t="shared" si="563"/>
        <v>0</v>
      </c>
    </row>
    <row r="344" spans="1:97" s="352" customFormat="1" x14ac:dyDescent="0.25">
      <c r="A344" s="352">
        <f t="shared" ref="A344:C344" si="564">A314</f>
        <v>0</v>
      </c>
      <c r="B344" s="352" t="str">
        <f t="shared" si="564"/>
        <v>0 0</v>
      </c>
      <c r="C344" s="359">
        <f t="shared" si="564"/>
        <v>0</v>
      </c>
      <c r="D344" s="359">
        <f ca="1">IFERROR(('UA basår'!$N29+'UA basår'!$N59)*$B$276 ^(MIN(D$321-2017,$B$277-2017))*INDEX($B$282:$E$288,MATCH($A344,$A$282:$A$288,0),MATCH(D$321,$B$280:$E$280,1))^(D$321-$D$321),0)</f>
        <v>0</v>
      </c>
      <c r="E344" s="359">
        <f t="shared" ca="1" si="533"/>
        <v>0</v>
      </c>
      <c r="F344" s="359">
        <f t="shared" ref="F344:BQ346" ca="1" si="565">IF(F$290="beräknas ej",0,E344*IF(F$321&gt;$B$277,1,$B$276)*IFERROR(INDEX($B$282:$E$288,MATCH($A344,$A$282:$A$288,0),MATCH(F$321,$B$280:$E$280,1)),0))</f>
        <v>0</v>
      </c>
      <c r="G344" s="359">
        <f t="shared" ca="1" si="565"/>
        <v>0</v>
      </c>
      <c r="H344" s="359">
        <f t="shared" ca="1" si="565"/>
        <v>0</v>
      </c>
      <c r="I344" s="359">
        <f t="shared" ca="1" si="565"/>
        <v>0</v>
      </c>
      <c r="J344" s="359">
        <f t="shared" ca="1" si="565"/>
        <v>0</v>
      </c>
      <c r="K344" s="359">
        <f t="shared" ca="1" si="565"/>
        <v>0</v>
      </c>
      <c r="L344" s="359">
        <f t="shared" ca="1" si="565"/>
        <v>0</v>
      </c>
      <c r="M344" s="359">
        <f t="shared" ca="1" si="565"/>
        <v>0</v>
      </c>
      <c r="N344" s="359">
        <f t="shared" ca="1" si="565"/>
        <v>0</v>
      </c>
      <c r="O344" s="359">
        <f t="shared" ca="1" si="565"/>
        <v>0</v>
      </c>
      <c r="P344" s="359">
        <f t="shared" ca="1" si="565"/>
        <v>0</v>
      </c>
      <c r="Q344" s="359">
        <f t="shared" ca="1" si="565"/>
        <v>0</v>
      </c>
      <c r="R344" s="359">
        <f t="shared" ca="1" si="565"/>
        <v>0</v>
      </c>
      <c r="S344" s="359">
        <f t="shared" ca="1" si="565"/>
        <v>0</v>
      </c>
      <c r="T344" s="359">
        <f t="shared" ca="1" si="565"/>
        <v>0</v>
      </c>
      <c r="U344" s="359">
        <f t="shared" ca="1" si="565"/>
        <v>0</v>
      </c>
      <c r="V344" s="359">
        <f t="shared" ca="1" si="565"/>
        <v>0</v>
      </c>
      <c r="W344" s="359">
        <f t="shared" ca="1" si="565"/>
        <v>0</v>
      </c>
      <c r="X344" s="359">
        <f t="shared" ca="1" si="565"/>
        <v>0</v>
      </c>
      <c r="Y344" s="359">
        <f t="shared" ca="1" si="565"/>
        <v>0</v>
      </c>
      <c r="Z344" s="359">
        <f t="shared" ca="1" si="565"/>
        <v>0</v>
      </c>
      <c r="AA344" s="359">
        <f t="shared" ca="1" si="565"/>
        <v>0</v>
      </c>
      <c r="AB344" s="359">
        <f t="shared" ca="1" si="565"/>
        <v>0</v>
      </c>
      <c r="AC344" s="359">
        <f t="shared" ca="1" si="565"/>
        <v>0</v>
      </c>
      <c r="AD344" s="359">
        <f t="shared" ca="1" si="565"/>
        <v>0</v>
      </c>
      <c r="AE344" s="359">
        <f t="shared" ca="1" si="565"/>
        <v>0</v>
      </c>
      <c r="AF344" s="359">
        <f t="shared" ca="1" si="565"/>
        <v>0</v>
      </c>
      <c r="AG344" s="359">
        <f t="shared" ca="1" si="565"/>
        <v>0</v>
      </c>
      <c r="AH344" s="359">
        <f t="shared" ca="1" si="565"/>
        <v>0</v>
      </c>
      <c r="AI344" s="359">
        <f t="shared" ca="1" si="565"/>
        <v>0</v>
      </c>
      <c r="AJ344" s="359">
        <f t="shared" ca="1" si="565"/>
        <v>0</v>
      </c>
      <c r="AK344" s="359">
        <f t="shared" ca="1" si="565"/>
        <v>0</v>
      </c>
      <c r="AL344" s="359">
        <f t="shared" ca="1" si="565"/>
        <v>0</v>
      </c>
      <c r="AM344" s="359">
        <f t="shared" ca="1" si="565"/>
        <v>0</v>
      </c>
      <c r="AN344" s="359">
        <f t="shared" ca="1" si="565"/>
        <v>0</v>
      </c>
      <c r="AO344" s="359">
        <f t="shared" ca="1" si="565"/>
        <v>0</v>
      </c>
      <c r="AP344" s="359">
        <f t="shared" ca="1" si="565"/>
        <v>0</v>
      </c>
      <c r="AQ344" s="359">
        <f t="shared" ca="1" si="565"/>
        <v>0</v>
      </c>
      <c r="AR344" s="359">
        <f t="shared" ca="1" si="565"/>
        <v>0</v>
      </c>
      <c r="AS344" s="359">
        <f t="shared" ca="1" si="565"/>
        <v>0</v>
      </c>
      <c r="AT344" s="359">
        <f t="shared" ca="1" si="565"/>
        <v>0</v>
      </c>
      <c r="AU344" s="359">
        <f t="shared" ca="1" si="565"/>
        <v>0</v>
      </c>
      <c r="AV344" s="359">
        <f t="shared" ca="1" si="565"/>
        <v>0</v>
      </c>
      <c r="AW344" s="359">
        <f t="shared" ca="1" si="565"/>
        <v>0</v>
      </c>
      <c r="AX344" s="359">
        <f t="shared" ca="1" si="565"/>
        <v>0</v>
      </c>
      <c r="AY344" s="359">
        <f t="shared" ca="1" si="565"/>
        <v>0</v>
      </c>
      <c r="AZ344" s="359">
        <f t="shared" ca="1" si="565"/>
        <v>0</v>
      </c>
      <c r="BA344" s="359">
        <f t="shared" ca="1" si="565"/>
        <v>0</v>
      </c>
      <c r="BB344" s="359">
        <f t="shared" ca="1" si="565"/>
        <v>0</v>
      </c>
      <c r="BC344" s="359">
        <f t="shared" ca="1" si="565"/>
        <v>0</v>
      </c>
      <c r="BD344" s="359">
        <f t="shared" ca="1" si="565"/>
        <v>0</v>
      </c>
      <c r="BE344" s="359">
        <f t="shared" ca="1" si="565"/>
        <v>0</v>
      </c>
      <c r="BF344" s="359">
        <f t="shared" ca="1" si="565"/>
        <v>0</v>
      </c>
      <c r="BG344" s="359">
        <f t="shared" ca="1" si="565"/>
        <v>0</v>
      </c>
      <c r="BH344" s="359">
        <f t="shared" ca="1" si="565"/>
        <v>0</v>
      </c>
      <c r="BI344" s="359">
        <f t="shared" ca="1" si="565"/>
        <v>0</v>
      </c>
      <c r="BJ344" s="359">
        <f t="shared" ca="1" si="565"/>
        <v>0</v>
      </c>
      <c r="BK344" s="359">
        <f t="shared" ca="1" si="565"/>
        <v>0</v>
      </c>
      <c r="BL344" s="359">
        <f t="shared" ca="1" si="565"/>
        <v>0</v>
      </c>
      <c r="BM344" s="359">
        <f t="shared" ca="1" si="565"/>
        <v>0</v>
      </c>
      <c r="BN344" s="359">
        <f t="shared" ca="1" si="565"/>
        <v>0</v>
      </c>
      <c r="BO344" s="359">
        <f t="shared" ca="1" si="565"/>
        <v>0</v>
      </c>
      <c r="BP344" s="359">
        <f t="shared" ca="1" si="565"/>
        <v>0</v>
      </c>
      <c r="BQ344" s="359">
        <f t="shared" ca="1" si="565"/>
        <v>0</v>
      </c>
      <c r="BR344" s="359">
        <f t="shared" ca="1" si="563"/>
        <v>0</v>
      </c>
      <c r="BS344" s="359">
        <f t="shared" ca="1" si="563"/>
        <v>0</v>
      </c>
      <c r="BT344" s="359">
        <f t="shared" ca="1" si="563"/>
        <v>0</v>
      </c>
      <c r="BU344" s="359">
        <f t="shared" si="563"/>
        <v>0</v>
      </c>
      <c r="BV344" s="359">
        <f t="shared" si="563"/>
        <v>0</v>
      </c>
      <c r="BW344" s="359">
        <f t="shared" si="563"/>
        <v>0</v>
      </c>
      <c r="BX344" s="359">
        <f t="shared" si="563"/>
        <v>0</v>
      </c>
      <c r="BY344" s="359">
        <f t="shared" si="563"/>
        <v>0</v>
      </c>
      <c r="BZ344" s="359">
        <f t="shared" si="563"/>
        <v>0</v>
      </c>
      <c r="CA344" s="359">
        <f t="shared" si="563"/>
        <v>0</v>
      </c>
      <c r="CB344" s="359">
        <f t="shared" si="563"/>
        <v>0</v>
      </c>
      <c r="CC344" s="359">
        <f t="shared" si="563"/>
        <v>0</v>
      </c>
      <c r="CD344" s="359">
        <f t="shared" si="563"/>
        <v>0</v>
      </c>
      <c r="CE344" s="359">
        <f t="shared" si="563"/>
        <v>0</v>
      </c>
      <c r="CF344" s="359">
        <f t="shared" si="563"/>
        <v>0</v>
      </c>
      <c r="CG344" s="359">
        <f t="shared" si="563"/>
        <v>0</v>
      </c>
      <c r="CH344" s="359">
        <f t="shared" si="563"/>
        <v>0</v>
      </c>
      <c r="CI344" s="359">
        <f t="shared" si="563"/>
        <v>0</v>
      </c>
      <c r="CJ344" s="359">
        <f t="shared" si="563"/>
        <v>0</v>
      </c>
      <c r="CK344" s="359">
        <f t="shared" si="563"/>
        <v>0</v>
      </c>
      <c r="CL344" s="359">
        <f t="shared" si="563"/>
        <v>0</v>
      </c>
      <c r="CM344" s="359">
        <f t="shared" si="563"/>
        <v>0</v>
      </c>
      <c r="CN344" s="359">
        <f t="shared" si="563"/>
        <v>0</v>
      </c>
      <c r="CO344" s="359">
        <f t="shared" si="563"/>
        <v>0</v>
      </c>
      <c r="CP344" s="359">
        <f t="shared" si="563"/>
        <v>0</v>
      </c>
      <c r="CQ344" s="359">
        <f t="shared" si="563"/>
        <v>0</v>
      </c>
      <c r="CR344" s="359">
        <f t="shared" si="563"/>
        <v>0</v>
      </c>
      <c r="CS344" s="359">
        <f t="shared" si="563"/>
        <v>0</v>
      </c>
    </row>
    <row r="345" spans="1:97" s="352" customFormat="1" x14ac:dyDescent="0.25">
      <c r="A345" s="352">
        <f t="shared" ref="A345:C345" si="566">A315</f>
        <v>0</v>
      </c>
      <c r="B345" s="352" t="str">
        <f t="shared" si="566"/>
        <v>0 0</v>
      </c>
      <c r="C345" s="359">
        <f t="shared" si="566"/>
        <v>0</v>
      </c>
      <c r="D345" s="359">
        <f ca="1">IFERROR(('UA basår'!$N30+'UA basår'!$N60)*$B$276 ^(MIN(D$321-2017,$B$277-2017))*INDEX($B$282:$E$288,MATCH($A345,$A$282:$A$288,0),MATCH(D$321,$B$280:$E$280,1))^(D$321-$D$321),0)</f>
        <v>0</v>
      </c>
      <c r="E345" s="359">
        <f t="shared" ca="1" si="533"/>
        <v>0</v>
      </c>
      <c r="F345" s="359">
        <f t="shared" ca="1" si="565"/>
        <v>0</v>
      </c>
      <c r="G345" s="359">
        <f t="shared" ca="1" si="565"/>
        <v>0</v>
      </c>
      <c r="H345" s="359">
        <f t="shared" ca="1" si="565"/>
        <v>0</v>
      </c>
      <c r="I345" s="359">
        <f t="shared" ca="1" si="565"/>
        <v>0</v>
      </c>
      <c r="J345" s="359">
        <f t="shared" ca="1" si="565"/>
        <v>0</v>
      </c>
      <c r="K345" s="359">
        <f t="shared" ca="1" si="565"/>
        <v>0</v>
      </c>
      <c r="L345" s="359">
        <f t="shared" ca="1" si="565"/>
        <v>0</v>
      </c>
      <c r="M345" s="359">
        <f t="shared" ca="1" si="565"/>
        <v>0</v>
      </c>
      <c r="N345" s="359">
        <f t="shared" ca="1" si="565"/>
        <v>0</v>
      </c>
      <c r="O345" s="359">
        <f t="shared" ca="1" si="565"/>
        <v>0</v>
      </c>
      <c r="P345" s="359">
        <f t="shared" ca="1" si="565"/>
        <v>0</v>
      </c>
      <c r="Q345" s="359">
        <f t="shared" ca="1" si="565"/>
        <v>0</v>
      </c>
      <c r="R345" s="359">
        <f t="shared" ca="1" si="565"/>
        <v>0</v>
      </c>
      <c r="S345" s="359">
        <f t="shared" ca="1" si="565"/>
        <v>0</v>
      </c>
      <c r="T345" s="359">
        <f t="shared" ca="1" si="565"/>
        <v>0</v>
      </c>
      <c r="U345" s="359">
        <f t="shared" ca="1" si="565"/>
        <v>0</v>
      </c>
      <c r="V345" s="359">
        <f t="shared" ca="1" si="565"/>
        <v>0</v>
      </c>
      <c r="W345" s="359">
        <f t="shared" ca="1" si="565"/>
        <v>0</v>
      </c>
      <c r="X345" s="359">
        <f t="shared" ca="1" si="565"/>
        <v>0</v>
      </c>
      <c r="Y345" s="359">
        <f t="shared" ca="1" si="565"/>
        <v>0</v>
      </c>
      <c r="Z345" s="359">
        <f t="shared" ca="1" si="565"/>
        <v>0</v>
      </c>
      <c r="AA345" s="359">
        <f t="shared" ca="1" si="565"/>
        <v>0</v>
      </c>
      <c r="AB345" s="359">
        <f t="shared" ca="1" si="565"/>
        <v>0</v>
      </c>
      <c r="AC345" s="359">
        <f t="shared" ca="1" si="565"/>
        <v>0</v>
      </c>
      <c r="AD345" s="359">
        <f t="shared" ca="1" si="565"/>
        <v>0</v>
      </c>
      <c r="AE345" s="359">
        <f t="shared" ca="1" si="565"/>
        <v>0</v>
      </c>
      <c r="AF345" s="359">
        <f t="shared" ca="1" si="565"/>
        <v>0</v>
      </c>
      <c r="AG345" s="359">
        <f t="shared" ca="1" si="565"/>
        <v>0</v>
      </c>
      <c r="AH345" s="359">
        <f t="shared" ca="1" si="565"/>
        <v>0</v>
      </c>
      <c r="AI345" s="359">
        <f t="shared" ca="1" si="565"/>
        <v>0</v>
      </c>
      <c r="AJ345" s="359">
        <f t="shared" ca="1" si="565"/>
        <v>0</v>
      </c>
      <c r="AK345" s="359">
        <f t="shared" ca="1" si="565"/>
        <v>0</v>
      </c>
      <c r="AL345" s="359">
        <f t="shared" ca="1" si="565"/>
        <v>0</v>
      </c>
      <c r="AM345" s="359">
        <f t="shared" ca="1" si="565"/>
        <v>0</v>
      </c>
      <c r="AN345" s="359">
        <f t="shared" ca="1" si="565"/>
        <v>0</v>
      </c>
      <c r="AO345" s="359">
        <f t="shared" ca="1" si="565"/>
        <v>0</v>
      </c>
      <c r="AP345" s="359">
        <f t="shared" ca="1" si="565"/>
        <v>0</v>
      </c>
      <c r="AQ345" s="359">
        <f t="shared" ca="1" si="565"/>
        <v>0</v>
      </c>
      <c r="AR345" s="359">
        <f t="shared" ca="1" si="565"/>
        <v>0</v>
      </c>
      <c r="AS345" s="359">
        <f t="shared" ca="1" si="565"/>
        <v>0</v>
      </c>
      <c r="AT345" s="359">
        <f t="shared" ca="1" si="565"/>
        <v>0</v>
      </c>
      <c r="AU345" s="359">
        <f t="shared" ca="1" si="565"/>
        <v>0</v>
      </c>
      <c r="AV345" s="359">
        <f t="shared" ca="1" si="565"/>
        <v>0</v>
      </c>
      <c r="AW345" s="359">
        <f t="shared" ca="1" si="565"/>
        <v>0</v>
      </c>
      <c r="AX345" s="359">
        <f t="shared" ca="1" si="565"/>
        <v>0</v>
      </c>
      <c r="AY345" s="359">
        <f t="shared" ca="1" si="565"/>
        <v>0</v>
      </c>
      <c r="AZ345" s="359">
        <f t="shared" ca="1" si="565"/>
        <v>0</v>
      </c>
      <c r="BA345" s="359">
        <f t="shared" ca="1" si="565"/>
        <v>0</v>
      </c>
      <c r="BB345" s="359">
        <f t="shared" ca="1" si="565"/>
        <v>0</v>
      </c>
      <c r="BC345" s="359">
        <f t="shared" ca="1" si="565"/>
        <v>0</v>
      </c>
      <c r="BD345" s="359">
        <f t="shared" ca="1" si="565"/>
        <v>0</v>
      </c>
      <c r="BE345" s="359">
        <f t="shared" ca="1" si="565"/>
        <v>0</v>
      </c>
      <c r="BF345" s="359">
        <f t="shared" ca="1" si="565"/>
        <v>0</v>
      </c>
      <c r="BG345" s="359">
        <f t="shared" ca="1" si="565"/>
        <v>0</v>
      </c>
      <c r="BH345" s="359">
        <f t="shared" ca="1" si="565"/>
        <v>0</v>
      </c>
      <c r="BI345" s="359">
        <f t="shared" ca="1" si="565"/>
        <v>0</v>
      </c>
      <c r="BJ345" s="359">
        <f t="shared" ca="1" si="565"/>
        <v>0</v>
      </c>
      <c r="BK345" s="359">
        <f t="shared" ca="1" si="565"/>
        <v>0</v>
      </c>
      <c r="BL345" s="359">
        <f t="shared" ca="1" si="565"/>
        <v>0</v>
      </c>
      <c r="BM345" s="359">
        <f t="shared" ca="1" si="565"/>
        <v>0</v>
      </c>
      <c r="BN345" s="359">
        <f t="shared" ca="1" si="565"/>
        <v>0</v>
      </c>
      <c r="BO345" s="359">
        <f t="shared" ca="1" si="565"/>
        <v>0</v>
      </c>
      <c r="BP345" s="359">
        <f t="shared" ca="1" si="565"/>
        <v>0</v>
      </c>
      <c r="BQ345" s="359">
        <f t="shared" ca="1" si="565"/>
        <v>0</v>
      </c>
      <c r="BR345" s="359">
        <f t="shared" ca="1" si="563"/>
        <v>0</v>
      </c>
      <c r="BS345" s="359">
        <f t="shared" ca="1" si="563"/>
        <v>0</v>
      </c>
      <c r="BT345" s="359">
        <f t="shared" ca="1" si="563"/>
        <v>0</v>
      </c>
      <c r="BU345" s="359">
        <f t="shared" si="563"/>
        <v>0</v>
      </c>
      <c r="BV345" s="359">
        <f t="shared" si="563"/>
        <v>0</v>
      </c>
      <c r="BW345" s="359">
        <f t="shared" si="563"/>
        <v>0</v>
      </c>
      <c r="BX345" s="359">
        <f t="shared" si="563"/>
        <v>0</v>
      </c>
      <c r="BY345" s="359">
        <f t="shared" si="563"/>
        <v>0</v>
      </c>
      <c r="BZ345" s="359">
        <f t="shared" si="563"/>
        <v>0</v>
      </c>
      <c r="CA345" s="359">
        <f t="shared" si="563"/>
        <v>0</v>
      </c>
      <c r="CB345" s="359">
        <f t="shared" si="563"/>
        <v>0</v>
      </c>
      <c r="CC345" s="359">
        <f t="shared" si="563"/>
        <v>0</v>
      </c>
      <c r="CD345" s="359">
        <f t="shared" si="563"/>
        <v>0</v>
      </c>
      <c r="CE345" s="359">
        <f t="shared" si="563"/>
        <v>0</v>
      </c>
      <c r="CF345" s="359">
        <f t="shared" si="563"/>
        <v>0</v>
      </c>
      <c r="CG345" s="359">
        <f t="shared" si="563"/>
        <v>0</v>
      </c>
      <c r="CH345" s="359">
        <f t="shared" si="563"/>
        <v>0</v>
      </c>
      <c r="CI345" s="359">
        <f t="shared" si="563"/>
        <v>0</v>
      </c>
      <c r="CJ345" s="359">
        <f t="shared" si="563"/>
        <v>0</v>
      </c>
      <c r="CK345" s="359">
        <f t="shared" si="563"/>
        <v>0</v>
      </c>
      <c r="CL345" s="359">
        <f t="shared" si="563"/>
        <v>0</v>
      </c>
      <c r="CM345" s="359">
        <f t="shared" si="563"/>
        <v>0</v>
      </c>
      <c r="CN345" s="359">
        <f t="shared" si="563"/>
        <v>0</v>
      </c>
      <c r="CO345" s="359">
        <f t="shared" si="563"/>
        <v>0</v>
      </c>
      <c r="CP345" s="359">
        <f t="shared" si="563"/>
        <v>0</v>
      </c>
      <c r="CQ345" s="359">
        <f t="shared" si="563"/>
        <v>0</v>
      </c>
      <c r="CR345" s="359">
        <f t="shared" si="563"/>
        <v>0</v>
      </c>
      <c r="CS345" s="359">
        <f t="shared" si="563"/>
        <v>0</v>
      </c>
    </row>
    <row r="346" spans="1:97" s="352" customFormat="1" x14ac:dyDescent="0.25">
      <c r="A346" s="352">
        <f t="shared" ref="A346:C346" si="567">A316</f>
        <v>0</v>
      </c>
      <c r="B346" s="352" t="str">
        <f t="shared" si="567"/>
        <v>0 0</v>
      </c>
      <c r="C346" s="359">
        <f t="shared" si="567"/>
        <v>0</v>
      </c>
      <c r="D346" s="359">
        <f ca="1">IFERROR(('UA basår'!$N31+'UA basår'!$N61)*$B$276 ^(MIN(D$321-2017,$B$277-2017))*INDEX($B$282:$E$288,MATCH($A346,$A$282:$A$288,0),MATCH(D$321,$B$280:$E$280,1))^(D$321-$D$321),0)</f>
        <v>0</v>
      </c>
      <c r="E346" s="359">
        <f t="shared" ca="1" si="533"/>
        <v>0</v>
      </c>
      <c r="F346" s="359">
        <f t="shared" ca="1" si="565"/>
        <v>0</v>
      </c>
      <c r="G346" s="359">
        <f t="shared" ca="1" si="565"/>
        <v>0</v>
      </c>
      <c r="H346" s="359">
        <f t="shared" ca="1" si="565"/>
        <v>0</v>
      </c>
      <c r="I346" s="359">
        <f t="shared" ca="1" si="565"/>
        <v>0</v>
      </c>
      <c r="J346" s="359">
        <f t="shared" ca="1" si="565"/>
        <v>0</v>
      </c>
      <c r="K346" s="359">
        <f t="shared" ca="1" si="565"/>
        <v>0</v>
      </c>
      <c r="L346" s="359">
        <f t="shared" ca="1" si="565"/>
        <v>0</v>
      </c>
      <c r="M346" s="359">
        <f t="shared" ca="1" si="565"/>
        <v>0</v>
      </c>
      <c r="N346" s="359">
        <f t="shared" ca="1" si="565"/>
        <v>0</v>
      </c>
      <c r="O346" s="359">
        <f t="shared" ca="1" si="565"/>
        <v>0</v>
      </c>
      <c r="P346" s="359">
        <f t="shared" ca="1" si="565"/>
        <v>0</v>
      </c>
      <c r="Q346" s="359">
        <f t="shared" ca="1" si="565"/>
        <v>0</v>
      </c>
      <c r="R346" s="359">
        <f t="shared" ca="1" si="565"/>
        <v>0</v>
      </c>
      <c r="S346" s="359">
        <f t="shared" ca="1" si="565"/>
        <v>0</v>
      </c>
      <c r="T346" s="359">
        <f t="shared" ca="1" si="565"/>
        <v>0</v>
      </c>
      <c r="U346" s="359">
        <f t="shared" ca="1" si="565"/>
        <v>0</v>
      </c>
      <c r="V346" s="359">
        <f t="shared" ca="1" si="565"/>
        <v>0</v>
      </c>
      <c r="W346" s="359">
        <f t="shared" ca="1" si="565"/>
        <v>0</v>
      </c>
      <c r="X346" s="359">
        <f t="shared" ca="1" si="565"/>
        <v>0</v>
      </c>
      <c r="Y346" s="359">
        <f t="shared" ca="1" si="565"/>
        <v>0</v>
      </c>
      <c r="Z346" s="359">
        <f t="shared" ca="1" si="565"/>
        <v>0</v>
      </c>
      <c r="AA346" s="359">
        <f t="shared" ca="1" si="565"/>
        <v>0</v>
      </c>
      <c r="AB346" s="359">
        <f t="shared" ca="1" si="565"/>
        <v>0</v>
      </c>
      <c r="AC346" s="359">
        <f t="shared" ca="1" si="565"/>
        <v>0</v>
      </c>
      <c r="AD346" s="359">
        <f t="shared" ca="1" si="565"/>
        <v>0</v>
      </c>
      <c r="AE346" s="359">
        <f t="shared" ca="1" si="565"/>
        <v>0</v>
      </c>
      <c r="AF346" s="359">
        <f t="shared" ca="1" si="565"/>
        <v>0</v>
      </c>
      <c r="AG346" s="359">
        <f t="shared" ca="1" si="565"/>
        <v>0</v>
      </c>
      <c r="AH346" s="359">
        <f t="shared" ca="1" si="565"/>
        <v>0</v>
      </c>
      <c r="AI346" s="359">
        <f t="shared" ca="1" si="565"/>
        <v>0</v>
      </c>
      <c r="AJ346" s="359">
        <f t="shared" ca="1" si="565"/>
        <v>0</v>
      </c>
      <c r="AK346" s="359">
        <f t="shared" ca="1" si="565"/>
        <v>0</v>
      </c>
      <c r="AL346" s="359">
        <f t="shared" ca="1" si="565"/>
        <v>0</v>
      </c>
      <c r="AM346" s="359">
        <f t="shared" ca="1" si="565"/>
        <v>0</v>
      </c>
      <c r="AN346" s="359">
        <f t="shared" ca="1" si="565"/>
        <v>0</v>
      </c>
      <c r="AO346" s="359">
        <f t="shared" ca="1" si="565"/>
        <v>0</v>
      </c>
      <c r="AP346" s="359">
        <f t="shared" ca="1" si="565"/>
        <v>0</v>
      </c>
      <c r="AQ346" s="359">
        <f t="shared" ca="1" si="565"/>
        <v>0</v>
      </c>
      <c r="AR346" s="359">
        <f t="shared" ca="1" si="565"/>
        <v>0</v>
      </c>
      <c r="AS346" s="359">
        <f t="shared" ca="1" si="565"/>
        <v>0</v>
      </c>
      <c r="AT346" s="359">
        <f t="shared" ca="1" si="565"/>
        <v>0</v>
      </c>
      <c r="AU346" s="359">
        <f t="shared" ca="1" si="565"/>
        <v>0</v>
      </c>
      <c r="AV346" s="359">
        <f t="shared" ca="1" si="565"/>
        <v>0</v>
      </c>
      <c r="AW346" s="359">
        <f t="shared" ca="1" si="565"/>
        <v>0</v>
      </c>
      <c r="AX346" s="359">
        <f t="shared" ca="1" si="565"/>
        <v>0</v>
      </c>
      <c r="AY346" s="359">
        <f t="shared" ca="1" si="565"/>
        <v>0</v>
      </c>
      <c r="AZ346" s="359">
        <f t="shared" ca="1" si="565"/>
        <v>0</v>
      </c>
      <c r="BA346" s="359">
        <f t="shared" ca="1" si="565"/>
        <v>0</v>
      </c>
      <c r="BB346" s="359">
        <f t="shared" ca="1" si="565"/>
        <v>0</v>
      </c>
      <c r="BC346" s="359">
        <f t="shared" ca="1" si="565"/>
        <v>0</v>
      </c>
      <c r="BD346" s="359">
        <f t="shared" ca="1" si="565"/>
        <v>0</v>
      </c>
      <c r="BE346" s="359">
        <f t="shared" ca="1" si="565"/>
        <v>0</v>
      </c>
      <c r="BF346" s="359">
        <f t="shared" ca="1" si="565"/>
        <v>0</v>
      </c>
      <c r="BG346" s="359">
        <f t="shared" ca="1" si="565"/>
        <v>0</v>
      </c>
      <c r="BH346" s="359">
        <f t="shared" ca="1" si="565"/>
        <v>0</v>
      </c>
      <c r="BI346" s="359">
        <f t="shared" ca="1" si="565"/>
        <v>0</v>
      </c>
      <c r="BJ346" s="359">
        <f t="shared" ca="1" si="565"/>
        <v>0</v>
      </c>
      <c r="BK346" s="359">
        <f t="shared" ca="1" si="565"/>
        <v>0</v>
      </c>
      <c r="BL346" s="359">
        <f t="shared" ca="1" si="565"/>
        <v>0</v>
      </c>
      <c r="BM346" s="359">
        <f t="shared" ca="1" si="565"/>
        <v>0</v>
      </c>
      <c r="BN346" s="359">
        <f t="shared" ca="1" si="565"/>
        <v>0</v>
      </c>
      <c r="BO346" s="359">
        <f t="shared" ca="1" si="565"/>
        <v>0</v>
      </c>
      <c r="BP346" s="359">
        <f t="shared" ca="1" si="565"/>
        <v>0</v>
      </c>
      <c r="BQ346" s="359">
        <f t="shared" ca="1" si="565"/>
        <v>0</v>
      </c>
      <c r="BR346" s="359">
        <f t="shared" ca="1" si="563"/>
        <v>0</v>
      </c>
      <c r="BS346" s="359">
        <f t="shared" ca="1" si="563"/>
        <v>0</v>
      </c>
      <c r="BT346" s="359">
        <f t="shared" ca="1" si="563"/>
        <v>0</v>
      </c>
      <c r="BU346" s="359">
        <f t="shared" si="563"/>
        <v>0</v>
      </c>
      <c r="BV346" s="359">
        <f t="shared" si="563"/>
        <v>0</v>
      </c>
      <c r="BW346" s="359">
        <f t="shared" si="563"/>
        <v>0</v>
      </c>
      <c r="BX346" s="359">
        <f t="shared" si="563"/>
        <v>0</v>
      </c>
      <c r="BY346" s="359">
        <f t="shared" si="563"/>
        <v>0</v>
      </c>
      <c r="BZ346" s="359">
        <f t="shared" si="563"/>
        <v>0</v>
      </c>
      <c r="CA346" s="359">
        <f t="shared" si="563"/>
        <v>0</v>
      </c>
      <c r="CB346" s="359">
        <f t="shared" si="563"/>
        <v>0</v>
      </c>
      <c r="CC346" s="359">
        <f t="shared" si="563"/>
        <v>0</v>
      </c>
      <c r="CD346" s="359">
        <f t="shared" si="563"/>
        <v>0</v>
      </c>
      <c r="CE346" s="359">
        <f t="shared" si="563"/>
        <v>0</v>
      </c>
      <c r="CF346" s="359">
        <f t="shared" si="563"/>
        <v>0</v>
      </c>
      <c r="CG346" s="359">
        <f t="shared" si="563"/>
        <v>0</v>
      </c>
      <c r="CH346" s="359">
        <f t="shared" si="563"/>
        <v>0</v>
      </c>
      <c r="CI346" s="359">
        <f t="shared" si="563"/>
        <v>0</v>
      </c>
      <c r="CJ346" s="359">
        <f t="shared" si="563"/>
        <v>0</v>
      </c>
      <c r="CK346" s="359">
        <f t="shared" si="563"/>
        <v>0</v>
      </c>
      <c r="CL346" s="359">
        <f t="shared" si="563"/>
        <v>0</v>
      </c>
      <c r="CM346" s="359">
        <f t="shared" si="563"/>
        <v>0</v>
      </c>
      <c r="CN346" s="359">
        <f t="shared" si="563"/>
        <v>0</v>
      </c>
      <c r="CO346" s="359">
        <f t="shared" si="563"/>
        <v>0</v>
      </c>
      <c r="CP346" s="359">
        <f t="shared" si="563"/>
        <v>0</v>
      </c>
      <c r="CQ346" s="359">
        <f t="shared" si="563"/>
        <v>0</v>
      </c>
      <c r="CR346" s="359">
        <f t="shared" si="563"/>
        <v>0</v>
      </c>
      <c r="CS346" s="359">
        <f t="shared" si="563"/>
        <v>0</v>
      </c>
    </row>
    <row r="347" spans="1:97" s="352" customFormat="1" ht="13" x14ac:dyDescent="0.3">
      <c r="A347" s="362"/>
      <c r="B347" s="362"/>
      <c r="C347" s="362"/>
      <c r="D347" s="363">
        <f ca="1">SUM(D322:D346)</f>
        <v>0</v>
      </c>
      <c r="E347" s="363">
        <f t="shared" ref="E347:BP347" ca="1" si="568">SUM(E322:E346)</f>
        <v>0</v>
      </c>
      <c r="F347" s="363">
        <f t="shared" ca="1" si="568"/>
        <v>0</v>
      </c>
      <c r="G347" s="363">
        <f t="shared" ca="1" si="568"/>
        <v>0</v>
      </c>
      <c r="H347" s="363">
        <f t="shared" ca="1" si="568"/>
        <v>0</v>
      </c>
      <c r="I347" s="363">
        <f t="shared" ca="1" si="568"/>
        <v>0</v>
      </c>
      <c r="J347" s="363">
        <f t="shared" ca="1" si="568"/>
        <v>0</v>
      </c>
      <c r="K347" s="363">
        <f t="shared" ca="1" si="568"/>
        <v>0</v>
      </c>
      <c r="L347" s="363">
        <f t="shared" ca="1" si="568"/>
        <v>0</v>
      </c>
      <c r="M347" s="363">
        <f t="shared" ca="1" si="568"/>
        <v>0</v>
      </c>
      <c r="N347" s="363">
        <f t="shared" ca="1" si="568"/>
        <v>0</v>
      </c>
      <c r="O347" s="363">
        <f t="shared" ca="1" si="568"/>
        <v>0</v>
      </c>
      <c r="P347" s="363">
        <f t="shared" ca="1" si="568"/>
        <v>0</v>
      </c>
      <c r="Q347" s="363">
        <f t="shared" ca="1" si="568"/>
        <v>0</v>
      </c>
      <c r="R347" s="363">
        <f t="shared" ca="1" si="568"/>
        <v>0</v>
      </c>
      <c r="S347" s="363">
        <f t="shared" ca="1" si="568"/>
        <v>0</v>
      </c>
      <c r="T347" s="363">
        <f t="shared" ca="1" si="568"/>
        <v>0</v>
      </c>
      <c r="U347" s="363">
        <f t="shared" ca="1" si="568"/>
        <v>0</v>
      </c>
      <c r="V347" s="363">
        <f t="shared" ca="1" si="568"/>
        <v>0</v>
      </c>
      <c r="W347" s="363">
        <f t="shared" ca="1" si="568"/>
        <v>0</v>
      </c>
      <c r="X347" s="363">
        <f t="shared" ca="1" si="568"/>
        <v>0</v>
      </c>
      <c r="Y347" s="363">
        <f t="shared" ca="1" si="568"/>
        <v>0</v>
      </c>
      <c r="Z347" s="363">
        <f t="shared" ca="1" si="568"/>
        <v>0</v>
      </c>
      <c r="AA347" s="363">
        <f t="shared" ca="1" si="568"/>
        <v>0</v>
      </c>
      <c r="AB347" s="363">
        <f t="shared" ca="1" si="568"/>
        <v>0</v>
      </c>
      <c r="AC347" s="363">
        <f t="shared" ca="1" si="568"/>
        <v>0</v>
      </c>
      <c r="AD347" s="363">
        <f t="shared" ca="1" si="568"/>
        <v>0</v>
      </c>
      <c r="AE347" s="363">
        <f t="shared" ca="1" si="568"/>
        <v>0</v>
      </c>
      <c r="AF347" s="363">
        <f t="shared" ca="1" si="568"/>
        <v>0</v>
      </c>
      <c r="AG347" s="363">
        <f t="shared" ca="1" si="568"/>
        <v>0</v>
      </c>
      <c r="AH347" s="363">
        <f t="shared" ca="1" si="568"/>
        <v>0</v>
      </c>
      <c r="AI347" s="363">
        <f t="shared" ca="1" si="568"/>
        <v>0</v>
      </c>
      <c r="AJ347" s="363">
        <f t="shared" ca="1" si="568"/>
        <v>0</v>
      </c>
      <c r="AK347" s="363">
        <f t="shared" ca="1" si="568"/>
        <v>0</v>
      </c>
      <c r="AL347" s="363">
        <f t="shared" ca="1" si="568"/>
        <v>0</v>
      </c>
      <c r="AM347" s="363">
        <f t="shared" ca="1" si="568"/>
        <v>0</v>
      </c>
      <c r="AN347" s="363">
        <f t="shared" ca="1" si="568"/>
        <v>0</v>
      </c>
      <c r="AO347" s="363">
        <f t="shared" ca="1" si="568"/>
        <v>0</v>
      </c>
      <c r="AP347" s="363">
        <f t="shared" ca="1" si="568"/>
        <v>0</v>
      </c>
      <c r="AQ347" s="363">
        <f t="shared" ca="1" si="568"/>
        <v>0</v>
      </c>
      <c r="AR347" s="363">
        <f t="shared" ca="1" si="568"/>
        <v>0</v>
      </c>
      <c r="AS347" s="363">
        <f t="shared" ca="1" si="568"/>
        <v>0</v>
      </c>
      <c r="AT347" s="363">
        <f t="shared" ca="1" si="568"/>
        <v>0</v>
      </c>
      <c r="AU347" s="363">
        <f t="shared" ca="1" si="568"/>
        <v>0</v>
      </c>
      <c r="AV347" s="363">
        <f t="shared" ca="1" si="568"/>
        <v>0</v>
      </c>
      <c r="AW347" s="363">
        <f t="shared" ca="1" si="568"/>
        <v>0</v>
      </c>
      <c r="AX347" s="363">
        <f t="shared" ca="1" si="568"/>
        <v>0</v>
      </c>
      <c r="AY347" s="363">
        <f t="shared" ca="1" si="568"/>
        <v>0</v>
      </c>
      <c r="AZ347" s="363">
        <f t="shared" ca="1" si="568"/>
        <v>0</v>
      </c>
      <c r="BA347" s="363">
        <f t="shared" ca="1" si="568"/>
        <v>0</v>
      </c>
      <c r="BB347" s="363">
        <f t="shared" ca="1" si="568"/>
        <v>0</v>
      </c>
      <c r="BC347" s="363">
        <f t="shared" ca="1" si="568"/>
        <v>0</v>
      </c>
      <c r="BD347" s="363">
        <f t="shared" ca="1" si="568"/>
        <v>0</v>
      </c>
      <c r="BE347" s="363">
        <f t="shared" ca="1" si="568"/>
        <v>0</v>
      </c>
      <c r="BF347" s="363">
        <f t="shared" ca="1" si="568"/>
        <v>0</v>
      </c>
      <c r="BG347" s="363">
        <f t="shared" ca="1" si="568"/>
        <v>0</v>
      </c>
      <c r="BH347" s="363">
        <f t="shared" ca="1" si="568"/>
        <v>0</v>
      </c>
      <c r="BI347" s="363">
        <f t="shared" ca="1" si="568"/>
        <v>0</v>
      </c>
      <c r="BJ347" s="363">
        <f t="shared" ca="1" si="568"/>
        <v>0</v>
      </c>
      <c r="BK347" s="363">
        <f t="shared" ca="1" si="568"/>
        <v>0</v>
      </c>
      <c r="BL347" s="363">
        <f t="shared" ca="1" si="568"/>
        <v>0</v>
      </c>
      <c r="BM347" s="363">
        <f t="shared" ca="1" si="568"/>
        <v>0</v>
      </c>
      <c r="BN347" s="363">
        <f t="shared" ca="1" si="568"/>
        <v>0</v>
      </c>
      <c r="BO347" s="363">
        <f t="shared" ca="1" si="568"/>
        <v>0</v>
      </c>
      <c r="BP347" s="363">
        <f t="shared" ca="1" si="568"/>
        <v>0</v>
      </c>
      <c r="BQ347" s="363">
        <f t="shared" ref="BQ347:CS347" ca="1" si="569">SUM(BQ322:BQ346)</f>
        <v>0</v>
      </c>
      <c r="BR347" s="363">
        <f t="shared" ca="1" si="569"/>
        <v>0</v>
      </c>
      <c r="BS347" s="363">
        <f t="shared" ca="1" si="569"/>
        <v>0</v>
      </c>
      <c r="BT347" s="363">
        <f t="shared" ca="1" si="569"/>
        <v>0</v>
      </c>
      <c r="BU347" s="363">
        <f t="shared" si="569"/>
        <v>0</v>
      </c>
      <c r="BV347" s="363">
        <f t="shared" si="569"/>
        <v>0</v>
      </c>
      <c r="BW347" s="363">
        <f t="shared" si="569"/>
        <v>0</v>
      </c>
      <c r="BX347" s="363">
        <f t="shared" si="569"/>
        <v>0</v>
      </c>
      <c r="BY347" s="363">
        <f t="shared" si="569"/>
        <v>0</v>
      </c>
      <c r="BZ347" s="363">
        <f t="shared" si="569"/>
        <v>0</v>
      </c>
      <c r="CA347" s="363">
        <f t="shared" si="569"/>
        <v>0</v>
      </c>
      <c r="CB347" s="363">
        <f t="shared" si="569"/>
        <v>0</v>
      </c>
      <c r="CC347" s="363">
        <f t="shared" si="569"/>
        <v>0</v>
      </c>
      <c r="CD347" s="363">
        <f t="shared" si="569"/>
        <v>0</v>
      </c>
      <c r="CE347" s="363">
        <f t="shared" si="569"/>
        <v>0</v>
      </c>
      <c r="CF347" s="363">
        <f t="shared" si="569"/>
        <v>0</v>
      </c>
      <c r="CG347" s="363">
        <f t="shared" si="569"/>
        <v>0</v>
      </c>
      <c r="CH347" s="363">
        <f t="shared" si="569"/>
        <v>0</v>
      </c>
      <c r="CI347" s="363">
        <f t="shared" si="569"/>
        <v>0</v>
      </c>
      <c r="CJ347" s="363">
        <f t="shared" si="569"/>
        <v>0</v>
      </c>
      <c r="CK347" s="363">
        <f t="shared" si="569"/>
        <v>0</v>
      </c>
      <c r="CL347" s="363">
        <f t="shared" si="569"/>
        <v>0</v>
      </c>
      <c r="CM347" s="363">
        <f t="shared" si="569"/>
        <v>0</v>
      </c>
      <c r="CN347" s="363">
        <f t="shared" si="569"/>
        <v>0</v>
      </c>
      <c r="CO347" s="363">
        <f t="shared" si="569"/>
        <v>0</v>
      </c>
      <c r="CP347" s="363">
        <f t="shared" si="569"/>
        <v>0</v>
      </c>
      <c r="CQ347" s="363">
        <f t="shared" si="569"/>
        <v>0</v>
      </c>
      <c r="CR347" s="363">
        <f t="shared" si="569"/>
        <v>0</v>
      </c>
      <c r="CS347" s="363">
        <f t="shared" si="569"/>
        <v>0</v>
      </c>
    </row>
    <row r="348" spans="1:97" s="352" customFormat="1" x14ac:dyDescent="0.25"/>
    <row r="349" spans="1:97" s="352" customFormat="1" x14ac:dyDescent="0.25"/>
    <row r="350" spans="1:97" s="352" customFormat="1" ht="18" x14ac:dyDescent="0.4">
      <c r="A350" s="364" t="s">
        <v>301</v>
      </c>
    </row>
    <row r="351" spans="1:97" s="352" customFormat="1" ht="15.5" x14ac:dyDescent="0.35">
      <c r="A351" s="361" t="s">
        <v>9</v>
      </c>
      <c r="D351" s="360" t="s">
        <v>322</v>
      </c>
    </row>
    <row r="352" spans="1:97" s="352" customFormat="1" ht="13" x14ac:dyDescent="0.3">
      <c r="A352" s="362" t="s">
        <v>72</v>
      </c>
      <c r="B352" s="362" t="s">
        <v>51</v>
      </c>
      <c r="C352" s="362" t="s">
        <v>73</v>
      </c>
      <c r="D352" s="362">
        <f t="shared" ref="D352:BO352" si="570">D321</f>
        <v>2019</v>
      </c>
      <c r="E352" s="362">
        <f t="shared" si="570"/>
        <v>2020</v>
      </c>
      <c r="F352" s="362">
        <f t="shared" si="570"/>
        <v>2021</v>
      </c>
      <c r="G352" s="362">
        <f t="shared" si="570"/>
        <v>2022</v>
      </c>
      <c r="H352" s="362">
        <f t="shared" si="570"/>
        <v>2023</v>
      </c>
      <c r="I352" s="362">
        <f t="shared" si="570"/>
        <v>2024</v>
      </c>
      <c r="J352" s="362">
        <f t="shared" si="570"/>
        <v>2025</v>
      </c>
      <c r="K352" s="362">
        <f t="shared" si="570"/>
        <v>2026</v>
      </c>
      <c r="L352" s="362">
        <f t="shared" si="570"/>
        <v>2027</v>
      </c>
      <c r="M352" s="362">
        <f t="shared" si="570"/>
        <v>2028</v>
      </c>
      <c r="N352" s="362">
        <f t="shared" si="570"/>
        <v>2029</v>
      </c>
      <c r="O352" s="362">
        <f t="shared" si="570"/>
        <v>2030</v>
      </c>
      <c r="P352" s="362">
        <f t="shared" si="570"/>
        <v>2031</v>
      </c>
      <c r="Q352" s="362">
        <f t="shared" si="570"/>
        <v>2032</v>
      </c>
      <c r="R352" s="362">
        <f t="shared" si="570"/>
        <v>2033</v>
      </c>
      <c r="S352" s="362">
        <f t="shared" si="570"/>
        <v>2034</v>
      </c>
      <c r="T352" s="362">
        <f t="shared" si="570"/>
        <v>2035</v>
      </c>
      <c r="U352" s="362">
        <f t="shared" si="570"/>
        <v>2036</v>
      </c>
      <c r="V352" s="362">
        <f t="shared" si="570"/>
        <v>2037</v>
      </c>
      <c r="W352" s="362">
        <f t="shared" si="570"/>
        <v>2038</v>
      </c>
      <c r="X352" s="362">
        <f t="shared" si="570"/>
        <v>2039</v>
      </c>
      <c r="Y352" s="362">
        <f t="shared" si="570"/>
        <v>2040</v>
      </c>
      <c r="Z352" s="362">
        <f t="shared" si="570"/>
        <v>2041</v>
      </c>
      <c r="AA352" s="362">
        <f t="shared" si="570"/>
        <v>2042</v>
      </c>
      <c r="AB352" s="362">
        <f t="shared" si="570"/>
        <v>2043</v>
      </c>
      <c r="AC352" s="362">
        <f t="shared" si="570"/>
        <v>2044</v>
      </c>
      <c r="AD352" s="362">
        <f t="shared" si="570"/>
        <v>2045</v>
      </c>
      <c r="AE352" s="362">
        <f t="shared" si="570"/>
        <v>2046</v>
      </c>
      <c r="AF352" s="362">
        <f t="shared" si="570"/>
        <v>2047</v>
      </c>
      <c r="AG352" s="362">
        <f t="shared" si="570"/>
        <v>2048</v>
      </c>
      <c r="AH352" s="362">
        <f t="shared" si="570"/>
        <v>2049</v>
      </c>
      <c r="AI352" s="362">
        <f t="shared" si="570"/>
        <v>2050</v>
      </c>
      <c r="AJ352" s="362">
        <f t="shared" si="570"/>
        <v>2051</v>
      </c>
      <c r="AK352" s="362">
        <f t="shared" si="570"/>
        <v>2052</v>
      </c>
      <c r="AL352" s="362">
        <f t="shared" si="570"/>
        <v>2053</v>
      </c>
      <c r="AM352" s="362">
        <f t="shared" si="570"/>
        <v>2054</v>
      </c>
      <c r="AN352" s="362">
        <f t="shared" si="570"/>
        <v>2055</v>
      </c>
      <c r="AO352" s="362">
        <f t="shared" si="570"/>
        <v>2056</v>
      </c>
      <c r="AP352" s="362">
        <f t="shared" si="570"/>
        <v>2057</v>
      </c>
      <c r="AQ352" s="362">
        <f t="shared" si="570"/>
        <v>2058</v>
      </c>
      <c r="AR352" s="362">
        <f t="shared" si="570"/>
        <v>2059</v>
      </c>
      <c r="AS352" s="362">
        <f t="shared" si="570"/>
        <v>2060</v>
      </c>
      <c r="AT352" s="362">
        <f t="shared" si="570"/>
        <v>2061</v>
      </c>
      <c r="AU352" s="362">
        <f t="shared" si="570"/>
        <v>2062</v>
      </c>
      <c r="AV352" s="362">
        <f t="shared" si="570"/>
        <v>2063</v>
      </c>
      <c r="AW352" s="362">
        <f t="shared" si="570"/>
        <v>2064</v>
      </c>
      <c r="AX352" s="362">
        <f t="shared" si="570"/>
        <v>2065</v>
      </c>
      <c r="AY352" s="362">
        <f t="shared" si="570"/>
        <v>2066</v>
      </c>
      <c r="AZ352" s="362">
        <f t="shared" si="570"/>
        <v>2067</v>
      </c>
      <c r="BA352" s="362">
        <f t="shared" si="570"/>
        <v>2068</v>
      </c>
      <c r="BB352" s="362">
        <f t="shared" si="570"/>
        <v>2069</v>
      </c>
      <c r="BC352" s="362">
        <f t="shared" si="570"/>
        <v>2070</v>
      </c>
      <c r="BD352" s="362">
        <f t="shared" si="570"/>
        <v>2071</v>
      </c>
      <c r="BE352" s="362">
        <f t="shared" si="570"/>
        <v>2072</v>
      </c>
      <c r="BF352" s="362">
        <f t="shared" si="570"/>
        <v>2073</v>
      </c>
      <c r="BG352" s="362">
        <f t="shared" si="570"/>
        <v>2074</v>
      </c>
      <c r="BH352" s="362">
        <f t="shared" si="570"/>
        <v>2075</v>
      </c>
      <c r="BI352" s="362">
        <f t="shared" si="570"/>
        <v>2076</v>
      </c>
      <c r="BJ352" s="362">
        <f t="shared" si="570"/>
        <v>2077</v>
      </c>
      <c r="BK352" s="362">
        <f t="shared" si="570"/>
        <v>2078</v>
      </c>
      <c r="BL352" s="362">
        <f t="shared" si="570"/>
        <v>2079</v>
      </c>
      <c r="BM352" s="362">
        <f t="shared" si="570"/>
        <v>2080</v>
      </c>
      <c r="BN352" s="362">
        <f t="shared" si="570"/>
        <v>2081</v>
      </c>
      <c r="BO352" s="362">
        <f t="shared" si="570"/>
        <v>2082</v>
      </c>
      <c r="BP352" s="362">
        <f t="shared" ref="BP352:CS352" si="571">BP321</f>
        <v>2083</v>
      </c>
      <c r="BQ352" s="362">
        <f t="shared" si="571"/>
        <v>2084</v>
      </c>
      <c r="BR352" s="362">
        <f t="shared" si="571"/>
        <v>2085</v>
      </c>
      <c r="BS352" s="362">
        <f t="shared" si="571"/>
        <v>2086</v>
      </c>
      <c r="BT352" s="362">
        <f t="shared" si="571"/>
        <v>2087</v>
      </c>
      <c r="BU352" s="362">
        <f t="shared" si="571"/>
        <v>2088</v>
      </c>
      <c r="BV352" s="362">
        <f t="shared" si="571"/>
        <v>2089</v>
      </c>
      <c r="BW352" s="362">
        <f t="shared" si="571"/>
        <v>2090</v>
      </c>
      <c r="BX352" s="362">
        <f t="shared" si="571"/>
        <v>2091</v>
      </c>
      <c r="BY352" s="362">
        <f t="shared" si="571"/>
        <v>2092</v>
      </c>
      <c r="BZ352" s="362">
        <f t="shared" si="571"/>
        <v>2093</v>
      </c>
      <c r="CA352" s="362">
        <f t="shared" si="571"/>
        <v>2094</v>
      </c>
      <c r="CB352" s="362">
        <f t="shared" si="571"/>
        <v>2095</v>
      </c>
      <c r="CC352" s="362">
        <f t="shared" si="571"/>
        <v>2096</v>
      </c>
      <c r="CD352" s="362">
        <f t="shared" si="571"/>
        <v>2097</v>
      </c>
      <c r="CE352" s="362">
        <f t="shared" si="571"/>
        <v>2098</v>
      </c>
      <c r="CF352" s="362">
        <f t="shared" si="571"/>
        <v>2099</v>
      </c>
      <c r="CG352" s="362">
        <f t="shared" si="571"/>
        <v>2100</v>
      </c>
      <c r="CH352" s="362">
        <f t="shared" si="571"/>
        <v>2101</v>
      </c>
      <c r="CI352" s="362">
        <f t="shared" si="571"/>
        <v>2102</v>
      </c>
      <c r="CJ352" s="362">
        <f t="shared" si="571"/>
        <v>2103</v>
      </c>
      <c r="CK352" s="362">
        <f t="shared" si="571"/>
        <v>2104</v>
      </c>
      <c r="CL352" s="362">
        <f t="shared" si="571"/>
        <v>2105</v>
      </c>
      <c r="CM352" s="362">
        <f t="shared" si="571"/>
        <v>2106</v>
      </c>
      <c r="CN352" s="362">
        <f t="shared" si="571"/>
        <v>2107</v>
      </c>
      <c r="CO352" s="362">
        <f t="shared" si="571"/>
        <v>2108</v>
      </c>
      <c r="CP352" s="362">
        <f t="shared" si="571"/>
        <v>2109</v>
      </c>
      <c r="CQ352" s="362">
        <f t="shared" si="571"/>
        <v>2110</v>
      </c>
      <c r="CR352" s="362">
        <f t="shared" si="571"/>
        <v>2111</v>
      </c>
      <c r="CS352" s="362">
        <f t="shared" si="571"/>
        <v>2112</v>
      </c>
    </row>
    <row r="353" spans="1:97" s="352" customFormat="1" x14ac:dyDescent="0.25">
      <c r="A353" s="352">
        <f t="shared" ref="A353:C353" si="572">A292</f>
        <v>0</v>
      </c>
      <c r="B353" s="352" t="str">
        <f t="shared" si="572"/>
        <v>0 0</v>
      </c>
      <c r="C353" s="359">
        <f t="shared" si="572"/>
        <v>0</v>
      </c>
      <c r="D353" s="365">
        <f>INDEX('NOx &amp; CO2'!$E$6:$I$10,MATCH($C353,'NOx &amp; CO2'!$C$6:$C$10,1),MATCH(D$352,'NOx &amp; CO2'!$E$5:$H$5,1))</f>
        <v>7.17E-2</v>
      </c>
      <c r="E353" s="365">
        <f>INDEX('NOx &amp; CO2'!$T$6:$W$10,MATCH($C353,'NOx &amp; CO2'!$R$6:$R$10,1),MATCH(E$352,'NOx &amp; CO2'!$T$5:$W$5,1))*D353</f>
        <v>6.8558723496039697E-2</v>
      </c>
      <c r="F353" s="365">
        <f>INDEX('NOx &amp; CO2'!$T$6:$W$10,MATCH($C353,'NOx &amp; CO2'!$R$6:$R$10,1),MATCH(F$352,'NOx &amp; CO2'!$T$5:$W$5,1))*E353</f>
        <v>6.5555070675124491E-2</v>
      </c>
      <c r="G353" s="365">
        <f>INDEX('NOx &amp; CO2'!$T$6:$W$10,MATCH($C353,'NOx &amp; CO2'!$R$6:$R$10,1),MATCH(G$352,'NOx &amp; CO2'!$T$5:$W$5,1))*F353</f>
        <v>6.2683012052708514E-2</v>
      </c>
      <c r="H353" s="365">
        <f>INDEX('NOx &amp; CO2'!$T$6:$W$10,MATCH($C353,'NOx &amp; CO2'!$R$6:$R$10,1),MATCH(H$352,'NOx &amp; CO2'!$T$5:$W$5,1))*G353</f>
        <v>5.9936782304331478E-2</v>
      </c>
      <c r="I353" s="365">
        <f>INDEX('NOx &amp; CO2'!$T$6:$W$10,MATCH($C353,'NOx &amp; CO2'!$R$6:$R$10,1),MATCH(I$352,'NOx &amp; CO2'!$T$5:$W$5,1))*H353</f>
        <v>5.7310868692398702E-2</v>
      </c>
      <c r="J353" s="365">
        <f>INDEX('NOx &amp; CO2'!$T$6:$W$10,MATCH($C353,'NOx &amp; CO2'!$R$6:$R$10,1),MATCH(J$352,'NOx &amp; CO2'!$T$5:$W$5,1))*I353</f>
        <v>5.4800000000000008E-2</v>
      </c>
      <c r="K353" s="365">
        <f>INDEX('NOx &amp; CO2'!$T$6:$W$10,MATCH($C353,'NOx &amp; CO2'!$R$6:$R$10,1),MATCH(K$352,'NOx &amp; CO2'!$T$5:$W$5,1))*J353</f>
        <v>5.268069525177068E-2</v>
      </c>
      <c r="L353" s="365">
        <f>INDEX('NOx &amp; CO2'!$T$6:$W$10,MATCH($C353,'NOx &amp; CO2'!$R$6:$R$10,1),MATCH(L$352,'NOx &amp; CO2'!$T$5:$W$5,1))*K353</f>
        <v>5.0643351317699516E-2</v>
      </c>
      <c r="M353" s="365">
        <f>INDEX('NOx &amp; CO2'!$T$6:$W$10,MATCH($C353,'NOx &amp; CO2'!$R$6:$R$10,1),MATCH(M$352,'NOx &amp; CO2'!$T$5:$W$5,1))*L353</f>
        <v>4.8684798490804503E-2</v>
      </c>
      <c r="N353" s="365">
        <f>INDEX('NOx &amp; CO2'!$T$6:$W$10,MATCH($C353,'NOx &amp; CO2'!$R$6:$R$10,1),MATCH(N$352,'NOx &amp; CO2'!$T$5:$W$5,1))*M353</f>
        <v>4.6801989647590088E-2</v>
      </c>
      <c r="O353" s="365">
        <f>INDEX('NOx &amp; CO2'!$T$6:$W$10,MATCH($C353,'NOx &amp; CO2'!$R$6:$R$10,1),MATCH(O$352,'NOx &amp; CO2'!$T$5:$W$5,1))*N353</f>
        <v>4.4991995507321518E-2</v>
      </c>
      <c r="P353" s="365">
        <f>INDEX('NOx &amp; CO2'!$T$6:$W$10,MATCH($C353,'NOx &amp; CO2'!$R$6:$R$10,1),MATCH(P$352,'NOx &amp; CO2'!$T$5:$W$5,1))*O353</f>
        <v>4.3252000074639418E-2</v>
      </c>
      <c r="Q353" s="365">
        <f>INDEX('NOx &amp; CO2'!$T$6:$W$10,MATCH($C353,'NOx &amp; CO2'!$R$6:$R$10,1),MATCH(Q$352,'NOx &amp; CO2'!$T$5:$W$5,1))*P353</f>
        <v>4.1579296258424117E-2</v>
      </c>
      <c r="R353" s="365">
        <f>INDEX('NOx &amp; CO2'!$T$6:$W$10,MATCH($C353,'NOx &amp; CO2'!$R$6:$R$10,1),MATCH(R$352,'NOx &amp; CO2'!$T$5:$W$5,1))*Q353</f>
        <v>3.9971281660093602E-2</v>
      </c>
      <c r="S353" s="365">
        <f>INDEX('NOx &amp; CO2'!$T$6:$W$10,MATCH($C353,'NOx &amp; CO2'!$R$6:$R$10,1),MATCH(S$352,'NOx &amp; CO2'!$T$5:$W$5,1))*R353</f>
        <v>3.8425454524782507E-2</v>
      </c>
      <c r="T353" s="365">
        <f>INDEX('NOx &amp; CO2'!$T$6:$W$10,MATCH($C353,'NOx &amp; CO2'!$R$6:$R$10,1),MATCH(T$352,'NOx &amp; CO2'!$T$5:$W$5,1))*S353</f>
        <v>3.6939409849102912E-2</v>
      </c>
      <c r="U353" s="365">
        <f>INDEX('NOx &amp; CO2'!$T$6:$W$10,MATCH($C353,'NOx &amp; CO2'!$R$6:$R$10,1),MATCH(U$352,'NOx &amp; CO2'!$T$5:$W$5,1))*T353</f>
        <v>3.5510835639431505E-2</v>
      </c>
      <c r="V353" s="365">
        <f>INDEX('NOx &amp; CO2'!$T$6:$W$10,MATCH($C353,'NOx &amp; CO2'!$R$6:$R$10,1),MATCH(V$352,'NOx &amp; CO2'!$T$5:$W$5,1))*U353</f>
        <v>3.4137509314901608E-2</v>
      </c>
      <c r="W353" s="365">
        <f>INDEX('NOx &amp; CO2'!$T$6:$W$10,MATCH($C353,'NOx &amp; CO2'!$R$6:$R$10,1),MATCH(W$352,'NOx &amp; CO2'!$T$5:$W$5,1))*V353</f>
        <v>3.2817294249503907E-2</v>
      </c>
      <c r="X353" s="365">
        <f>INDEX('NOx &amp; CO2'!$T$6:$W$10,MATCH($C353,'NOx &amp; CO2'!$R$6:$R$10,1),MATCH(X$352,'NOx &amp; CO2'!$T$5:$W$5,1))*W353</f>
        <v>3.1548136447916084E-2</v>
      </c>
      <c r="Y353" s="365">
        <f>INDEX('NOx &amp; CO2'!$T$6:$W$10,MATCH($C353,'NOx &amp; CO2'!$R$6:$R$10,1),MATCH(Y$352,'NOx &amp; CO2'!$T$5:$W$5,1))*X353</f>
        <v>3.0328061349889527E-2</v>
      </c>
      <c r="Z353" s="365">
        <f>INDEX('NOx &amp; CO2'!$T$6:$W$10,MATCH($C353,'NOx &amp; CO2'!$R$6:$R$10,1),MATCH(Z$352,'NOx &amp; CO2'!$T$5:$W$5,1))*Y353</f>
        <v>2.9155170758221438E-2</v>
      </c>
      <c r="AA353" s="365">
        <f>INDEX('NOx &amp; CO2'!$T$6:$W$10,MATCH($C353,'NOx &amp; CO2'!$R$6:$R$10,1),MATCH(AA$352,'NOx &amp; CO2'!$T$5:$W$5,1))*Z353</f>
        <v>2.8027639885532835E-2</v>
      </c>
      <c r="AB353" s="365">
        <f>INDEX('NOx &amp; CO2'!$T$6:$W$10,MATCH($C353,'NOx &amp; CO2'!$R$6:$R$10,1),MATCH(AB$352,'NOx &amp; CO2'!$T$5:$W$5,1))*AA353</f>
        <v>2.6943714515257809E-2</v>
      </c>
      <c r="AC353" s="365">
        <f>INDEX('NOx &amp; CO2'!$T$6:$W$10,MATCH($C353,'NOx &amp; CO2'!$R$6:$R$10,1),MATCH(AC$352,'NOx &amp; CO2'!$T$5:$W$5,1))*AB353</f>
        <v>2.5901708272427128E-2</v>
      </c>
      <c r="AD353" s="354">
        <f>INDEX('NOx &amp; CO2'!$T$6:$W$10,MATCH($C353,'NOx &amp; CO2'!$R$6:$R$10,1),MATCH(AD$352,'NOx &amp; CO2'!$T$5:$W$5,1))*AC353</f>
        <v>2.4900000000000019E-2</v>
      </c>
      <c r="AE353" s="365">
        <f>INDEX('NOx &amp; CO2'!$T$6:$W$10,MATCH($C353,'NOx &amp; CO2'!$R$6:$R$10,1),MATCH(AE$352,'NOx &amp; CO2'!$T$5:$W$5,1))*AD353</f>
        <v>2.4210502134589099E-2</v>
      </c>
      <c r="AF353" s="365">
        <f>INDEX('NOx &amp; CO2'!$T$6:$W$10,MATCH($C353,'NOx &amp; CO2'!$R$6:$R$10,1),MATCH(AF$352,'NOx &amp; CO2'!$T$5:$W$5,1))*AE353</f>
        <v>2.3540096932086061E-2</v>
      </c>
      <c r="AG353" s="365">
        <f>INDEX('NOx &amp; CO2'!$T$6:$W$10,MATCH($C353,'NOx &amp; CO2'!$R$6:$R$10,1),MATCH(AG$352,'NOx &amp; CO2'!$T$5:$W$5,1))*AF353</f>
        <v>2.2888255703723031E-2</v>
      </c>
      <c r="AH353" s="365">
        <f>INDEX('NOx &amp; CO2'!$T$6:$W$10,MATCH($C353,'NOx &amp; CO2'!$R$6:$R$10,1),MATCH(AH$352,'NOx &amp; CO2'!$T$5:$W$5,1))*AG353</f>
        <v>2.2254464400482215E-2</v>
      </c>
      <c r="AI353" s="365">
        <f>INDEX('NOx &amp; CO2'!$T$6:$W$10,MATCH($C353,'NOx &amp; CO2'!$R$6:$R$10,1),MATCH(AI$352,'NOx &amp; CO2'!$T$5:$W$5,1))*AH353</f>
        <v>2.1638223207711301E-2</v>
      </c>
      <c r="AJ353" s="365">
        <f>INDEX('NOx &amp; CO2'!$T$6:$W$10,MATCH($C353,'NOx &amp; CO2'!$R$6:$R$10,1),MATCH(AJ$352,'NOx &amp; CO2'!$T$5:$W$5,1))*AI353</f>
        <v>2.1039046150964236E-2</v>
      </c>
      <c r="AK353" s="365">
        <f>INDEX('NOx &amp; CO2'!$T$6:$W$10,MATCH($C353,'NOx &amp; CO2'!$R$6:$R$10,1),MATCH(AK$352,'NOx &amp; CO2'!$T$5:$W$5,1))*AJ353</f>
        <v>2.0456460712756541E-2</v>
      </c>
      <c r="AL353" s="365">
        <f>INDEX('NOx &amp; CO2'!$T$6:$W$10,MATCH($C353,'NOx &amp; CO2'!$R$6:$R$10,1),MATCH(AL$352,'NOx &amp; CO2'!$T$5:$W$5,1))*AK353</f>
        <v>1.9890007459932926E-2</v>
      </c>
      <c r="AM353" s="365">
        <f>INDEX('NOx &amp; CO2'!$T$6:$W$10,MATCH($C353,'NOx &amp; CO2'!$R$6:$R$10,1),MATCH(AM$352,'NOx &amp; CO2'!$T$5:$W$5,1))*AL353</f>
        <v>1.9339239681353367E-2</v>
      </c>
      <c r="AN353" s="365">
        <f>INDEX('NOx &amp; CO2'!$T$6:$W$10,MATCH($C353,'NOx &amp; CO2'!$R$6:$R$10,1),MATCH(AN$352,'NOx &amp; CO2'!$T$5:$W$5,1))*AM353</f>
        <v>1.8803723035611869E-2</v>
      </c>
      <c r="AO353" s="365">
        <f>INDEX('NOx &amp; CO2'!$T$6:$W$10,MATCH($C353,'NOx &amp; CO2'!$R$6:$R$10,1),MATCH(AO$352,'NOx &amp; CO2'!$T$5:$W$5,1))*AN353</f>
        <v>1.8283035208510164E-2</v>
      </c>
      <c r="AP353" s="365">
        <f>INDEX('NOx &amp; CO2'!$T$6:$W$10,MATCH($C353,'NOx &amp; CO2'!$R$6:$R$10,1),MATCH(AP$352,'NOx &amp; CO2'!$T$5:$W$5,1))*AO353</f>
        <v>1.777676558001617E-2</v>
      </c>
      <c r="AQ353" s="365">
        <f>INDEX('NOx &amp; CO2'!$T$6:$W$10,MATCH($C353,'NOx &amp; CO2'!$R$6:$R$10,1),MATCH(AQ$352,'NOx &amp; CO2'!$T$5:$W$5,1))*AP353</f>
        <v>1.7284514900444626E-2</v>
      </c>
      <c r="AR353" s="365">
        <f>INDEX('NOx &amp; CO2'!$T$6:$W$10,MATCH($C353,'NOx &amp; CO2'!$R$6:$R$10,1),MATCH(AR$352,'NOx &amp; CO2'!$T$5:$W$5,1))*AQ353</f>
        <v>1.6805894975604474E-2</v>
      </c>
      <c r="AS353" s="365">
        <f>INDEX('NOx &amp; CO2'!$T$6:$W$10,MATCH($C353,'NOx &amp; CO2'!$R$6:$R$10,1),MATCH(AS$352,'NOx &amp; CO2'!$T$5:$W$5,1))*AR353</f>
        <v>1.6340528360664741E-2</v>
      </c>
      <c r="AT353" s="365">
        <f>INDEX('NOx &amp; CO2'!$T$6:$W$10,MATCH($C353,'NOx &amp; CO2'!$R$6:$R$10,1),MATCH(AT$352,'NOx &amp; CO2'!$T$5:$W$5,1))*AS353</f>
        <v>1.5888048062497474E-2</v>
      </c>
      <c r="AU353" s="365">
        <f>INDEX('NOx &amp; CO2'!$T$6:$W$10,MATCH($C353,'NOx &amp; CO2'!$R$6:$R$10,1),MATCH(AU$352,'NOx &amp; CO2'!$T$5:$W$5,1))*AT353</f>
        <v>1.5448097250263013E-2</v>
      </c>
      <c r="AV353" s="365">
        <f>INDEX('NOx &amp; CO2'!$T$6:$W$10,MATCH($C353,'NOx &amp; CO2'!$R$6:$R$10,1),MATCH(AV$352,'NOx &amp; CO2'!$T$5:$W$5,1))*AU353</f>
        <v>1.5020328974009333E-2</v>
      </c>
      <c r="AW353" s="365">
        <f>INDEX('NOx &amp; CO2'!$T$6:$W$10,MATCH($C353,'NOx &amp; CO2'!$R$6:$R$10,1),MATCH(AW$352,'NOx &amp; CO2'!$T$5:$W$5,1))*AV353</f>
        <v>1.4604405891063581E-2</v>
      </c>
      <c r="AX353" s="365">
        <f>INDEX('NOx &amp; CO2'!$T$6:$W$10,MATCH($C353,'NOx &amp; CO2'!$R$6:$R$10,1),MATCH(AX$352,'NOx &amp; CO2'!$T$5:$W$5,1))*AW353</f>
        <v>1.4200000000000008E-2</v>
      </c>
      <c r="AY353" s="365">
        <f>INDEX('NOx &amp; CO2'!$T$6:$W$10,MATCH($C353,'NOx &amp; CO2'!$R$6:$R$10,1),MATCH(AY$352,'NOx &amp; CO2'!$T$5:$W$5,1))*AX353</f>
        <v>1.4200000000000008E-2</v>
      </c>
      <c r="AZ353" s="365">
        <f>INDEX('NOx &amp; CO2'!$T$6:$W$10,MATCH($C353,'NOx &amp; CO2'!$R$6:$R$10,1),MATCH(AZ$352,'NOx &amp; CO2'!$T$5:$W$5,1))*AY353</f>
        <v>1.4200000000000008E-2</v>
      </c>
      <c r="BA353" s="365">
        <f>INDEX('NOx &amp; CO2'!$T$6:$W$10,MATCH($C353,'NOx &amp; CO2'!$R$6:$R$10,1),MATCH(BA$352,'NOx &amp; CO2'!$T$5:$W$5,1))*AZ353</f>
        <v>1.4200000000000008E-2</v>
      </c>
      <c r="BB353" s="365">
        <f>INDEX('NOx &amp; CO2'!$T$6:$W$10,MATCH($C353,'NOx &amp; CO2'!$R$6:$R$10,1),MATCH(BB$352,'NOx &amp; CO2'!$T$5:$W$5,1))*BA353</f>
        <v>1.4200000000000008E-2</v>
      </c>
      <c r="BC353" s="365">
        <f>INDEX('NOx &amp; CO2'!$T$6:$W$10,MATCH($C353,'NOx &amp; CO2'!$R$6:$R$10,1),MATCH(BC$352,'NOx &amp; CO2'!$T$5:$W$5,1))*BB353</f>
        <v>1.4200000000000008E-2</v>
      </c>
      <c r="BD353" s="365">
        <f>INDEX('NOx &amp; CO2'!$T$6:$W$10,MATCH($C353,'NOx &amp; CO2'!$R$6:$R$10,1),MATCH(BD$352,'NOx &amp; CO2'!$T$5:$W$5,1))*BC353</f>
        <v>1.4200000000000008E-2</v>
      </c>
      <c r="BE353" s="365">
        <f>INDEX('NOx &amp; CO2'!$T$6:$W$10,MATCH($C353,'NOx &amp; CO2'!$R$6:$R$10,1),MATCH(BE$352,'NOx &amp; CO2'!$T$5:$W$5,1))*BD353</f>
        <v>1.4200000000000008E-2</v>
      </c>
      <c r="BF353" s="365">
        <f>INDEX('NOx &amp; CO2'!$T$6:$W$10,MATCH($C353,'NOx &amp; CO2'!$R$6:$R$10,1),MATCH(BF$352,'NOx &amp; CO2'!$T$5:$W$5,1))*BE353</f>
        <v>1.4200000000000008E-2</v>
      </c>
      <c r="BG353" s="365">
        <f>INDEX('NOx &amp; CO2'!$T$6:$W$10,MATCH($C353,'NOx &amp; CO2'!$R$6:$R$10,1),MATCH(BG$352,'NOx &amp; CO2'!$T$5:$W$5,1))*BF353</f>
        <v>1.4200000000000008E-2</v>
      </c>
      <c r="BH353" s="365">
        <f>INDEX('NOx &amp; CO2'!$T$6:$W$10,MATCH($C353,'NOx &amp; CO2'!$R$6:$R$10,1),MATCH(BH$352,'NOx &amp; CO2'!$T$5:$W$5,1))*BG353</f>
        <v>1.4200000000000008E-2</v>
      </c>
      <c r="BI353" s="365">
        <f>INDEX('NOx &amp; CO2'!$T$6:$W$10,MATCH($C353,'NOx &amp; CO2'!$R$6:$R$10,1),MATCH(BI$352,'NOx &amp; CO2'!$T$5:$W$5,1))*BH353</f>
        <v>1.4200000000000008E-2</v>
      </c>
      <c r="BJ353" s="365">
        <f>INDEX('NOx &amp; CO2'!$T$6:$W$10,MATCH($C353,'NOx &amp; CO2'!$R$6:$R$10,1),MATCH(BJ$352,'NOx &amp; CO2'!$T$5:$W$5,1))*BI353</f>
        <v>1.4200000000000008E-2</v>
      </c>
      <c r="BK353" s="365">
        <f>INDEX('NOx &amp; CO2'!$T$6:$W$10,MATCH($C353,'NOx &amp; CO2'!$R$6:$R$10,1),MATCH(BK$352,'NOx &amp; CO2'!$T$5:$W$5,1))*BJ353</f>
        <v>1.4200000000000008E-2</v>
      </c>
      <c r="BL353" s="365">
        <f>INDEX('NOx &amp; CO2'!$T$6:$W$10,MATCH($C353,'NOx &amp; CO2'!$R$6:$R$10,1),MATCH(BL$352,'NOx &amp; CO2'!$T$5:$W$5,1))*BK353</f>
        <v>1.4200000000000008E-2</v>
      </c>
      <c r="BM353" s="365">
        <f>INDEX('NOx &amp; CO2'!$T$6:$W$10,MATCH($C353,'NOx &amp; CO2'!$R$6:$R$10,1),MATCH(BM$352,'NOx &amp; CO2'!$T$5:$W$5,1))*BL353</f>
        <v>1.4200000000000008E-2</v>
      </c>
      <c r="BN353" s="365">
        <f>INDEX('NOx &amp; CO2'!$T$6:$W$10,MATCH($C353,'NOx &amp; CO2'!$R$6:$R$10,1),MATCH(BN$352,'NOx &amp; CO2'!$T$5:$W$5,1))*BM353</f>
        <v>1.4200000000000008E-2</v>
      </c>
      <c r="BO353" s="365">
        <f>INDEX('NOx &amp; CO2'!$T$6:$W$10,MATCH($C353,'NOx &amp; CO2'!$R$6:$R$10,1),MATCH(BO$352,'NOx &amp; CO2'!$T$5:$W$5,1))*BN353</f>
        <v>1.4200000000000008E-2</v>
      </c>
      <c r="BP353" s="365">
        <f>INDEX('NOx &amp; CO2'!$T$6:$W$10,MATCH($C353,'NOx &amp; CO2'!$R$6:$R$10,1),MATCH(BP$352,'NOx &amp; CO2'!$T$5:$W$5,1))*BO353</f>
        <v>1.4200000000000008E-2</v>
      </c>
      <c r="BQ353" s="365">
        <f>INDEX('NOx &amp; CO2'!$T$6:$W$10,MATCH($C353,'NOx &amp; CO2'!$R$6:$R$10,1),MATCH(BQ$352,'NOx &amp; CO2'!$T$5:$W$5,1))*BP353</f>
        <v>1.4200000000000008E-2</v>
      </c>
      <c r="BR353" s="365">
        <f>INDEX('NOx &amp; CO2'!$T$6:$W$10,MATCH($C353,'NOx &amp; CO2'!$R$6:$R$10,1),MATCH(BR$352,'NOx &amp; CO2'!$T$5:$W$5,1))*BQ353</f>
        <v>1.4200000000000008E-2</v>
      </c>
      <c r="BS353" s="365">
        <f>INDEX('NOx &amp; CO2'!$T$6:$W$10,MATCH($C353,'NOx &amp; CO2'!$R$6:$R$10,1),MATCH(BS$352,'NOx &amp; CO2'!$T$5:$W$5,1))*BR353</f>
        <v>1.4200000000000008E-2</v>
      </c>
      <c r="BT353" s="365">
        <f>INDEX('NOx &amp; CO2'!$T$6:$W$10,MATCH($C353,'NOx &amp; CO2'!$R$6:$R$10,1),MATCH(BT$352,'NOx &amp; CO2'!$T$5:$W$5,1))*BS353</f>
        <v>1.4200000000000008E-2</v>
      </c>
      <c r="BU353" s="365">
        <f>INDEX('NOx &amp; CO2'!$T$6:$W$10,MATCH($C353,'NOx &amp; CO2'!$R$6:$R$10,1),MATCH(BU$352,'NOx &amp; CO2'!$T$5:$W$5,1))*BT353</f>
        <v>1.4200000000000008E-2</v>
      </c>
      <c r="BV353" s="365">
        <f>INDEX('NOx &amp; CO2'!$T$6:$W$10,MATCH($C353,'NOx &amp; CO2'!$R$6:$R$10,1),MATCH(BV$352,'NOx &amp; CO2'!$T$5:$W$5,1))*BU353</f>
        <v>1.4200000000000008E-2</v>
      </c>
      <c r="BW353" s="365">
        <f>INDEX('NOx &amp; CO2'!$T$6:$W$10,MATCH($C353,'NOx &amp; CO2'!$R$6:$R$10,1),MATCH(BW$352,'NOx &amp; CO2'!$T$5:$W$5,1))*BV353</f>
        <v>1.4200000000000008E-2</v>
      </c>
      <c r="BX353" s="365">
        <f>INDEX('NOx &amp; CO2'!$T$6:$W$10,MATCH($C353,'NOx &amp; CO2'!$R$6:$R$10,1),MATCH(BX$352,'NOx &amp; CO2'!$T$5:$W$5,1))*BW353</f>
        <v>1.4200000000000008E-2</v>
      </c>
      <c r="BY353" s="365">
        <f>INDEX('NOx &amp; CO2'!$T$6:$W$10,MATCH($C353,'NOx &amp; CO2'!$R$6:$R$10,1),MATCH(BY$352,'NOx &amp; CO2'!$T$5:$W$5,1))*BX353</f>
        <v>1.4200000000000008E-2</v>
      </c>
      <c r="BZ353" s="365">
        <f>INDEX('NOx &amp; CO2'!$T$6:$W$10,MATCH($C353,'NOx &amp; CO2'!$R$6:$R$10,1),MATCH(BZ$352,'NOx &amp; CO2'!$T$5:$W$5,1))*BY353</f>
        <v>1.4200000000000008E-2</v>
      </c>
      <c r="CA353" s="365">
        <f>INDEX('NOx &amp; CO2'!$T$6:$W$10,MATCH($C353,'NOx &amp; CO2'!$R$6:$R$10,1),MATCH(CA$352,'NOx &amp; CO2'!$T$5:$W$5,1))*BZ353</f>
        <v>1.4200000000000008E-2</v>
      </c>
      <c r="CB353" s="365">
        <f>INDEX('NOx &amp; CO2'!$T$6:$W$10,MATCH($C353,'NOx &amp; CO2'!$R$6:$R$10,1),MATCH(CB$352,'NOx &amp; CO2'!$T$5:$W$5,1))*CA353</f>
        <v>1.4200000000000008E-2</v>
      </c>
      <c r="CC353" s="365">
        <f>INDEX('NOx &amp; CO2'!$T$6:$W$10,MATCH($C353,'NOx &amp; CO2'!$R$6:$R$10,1),MATCH(CC$352,'NOx &amp; CO2'!$T$5:$W$5,1))*CB353</f>
        <v>1.4200000000000008E-2</v>
      </c>
      <c r="CD353" s="365">
        <f>INDEX('NOx &amp; CO2'!$T$6:$W$10,MATCH($C353,'NOx &amp; CO2'!$R$6:$R$10,1),MATCH(CD$352,'NOx &amp; CO2'!$T$5:$W$5,1))*CC353</f>
        <v>1.4200000000000008E-2</v>
      </c>
      <c r="CE353" s="365">
        <f>INDEX('NOx &amp; CO2'!$T$6:$W$10,MATCH($C353,'NOx &amp; CO2'!$R$6:$R$10,1),MATCH(CE$352,'NOx &amp; CO2'!$T$5:$W$5,1))*CD353</f>
        <v>1.4200000000000008E-2</v>
      </c>
      <c r="CF353" s="365">
        <f>INDEX('NOx &amp; CO2'!$T$6:$W$10,MATCH($C353,'NOx &amp; CO2'!$R$6:$R$10,1),MATCH(CF$352,'NOx &amp; CO2'!$T$5:$W$5,1))*CE353</f>
        <v>1.4200000000000008E-2</v>
      </c>
      <c r="CG353" s="365">
        <f>INDEX('NOx &amp; CO2'!$T$6:$W$10,MATCH($C353,'NOx &amp; CO2'!$R$6:$R$10,1),MATCH(CG$352,'NOx &amp; CO2'!$T$5:$W$5,1))*CF353</f>
        <v>1.4200000000000008E-2</v>
      </c>
      <c r="CH353" s="365">
        <f>INDEX('NOx &amp; CO2'!$T$6:$W$10,MATCH($C353,'NOx &amp; CO2'!$R$6:$R$10,1),MATCH(CH$352,'NOx &amp; CO2'!$T$5:$W$5,1))*CG353</f>
        <v>1.4200000000000008E-2</v>
      </c>
      <c r="CI353" s="365">
        <f>INDEX('NOx &amp; CO2'!$T$6:$W$10,MATCH($C353,'NOx &amp; CO2'!$R$6:$R$10,1),MATCH(CI$352,'NOx &amp; CO2'!$T$5:$W$5,1))*CH353</f>
        <v>1.4200000000000008E-2</v>
      </c>
      <c r="CJ353" s="365">
        <f>INDEX('NOx &amp; CO2'!$T$6:$W$10,MATCH($C353,'NOx &amp; CO2'!$R$6:$R$10,1),MATCH(CJ$352,'NOx &amp; CO2'!$T$5:$W$5,1))*CI353</f>
        <v>1.4200000000000008E-2</v>
      </c>
      <c r="CK353" s="365">
        <f>INDEX('NOx &amp; CO2'!$T$6:$W$10,MATCH($C353,'NOx &amp; CO2'!$R$6:$R$10,1),MATCH(CK$352,'NOx &amp; CO2'!$T$5:$W$5,1))*CJ353</f>
        <v>1.4200000000000008E-2</v>
      </c>
      <c r="CL353" s="365">
        <f>INDEX('NOx &amp; CO2'!$T$6:$W$10,MATCH($C353,'NOx &amp; CO2'!$R$6:$R$10,1),MATCH(CL$352,'NOx &amp; CO2'!$T$5:$W$5,1))*CK353</f>
        <v>1.4200000000000008E-2</v>
      </c>
      <c r="CM353" s="365">
        <f>INDEX('NOx &amp; CO2'!$T$6:$W$10,MATCH($C353,'NOx &amp; CO2'!$R$6:$R$10,1),MATCH(CM$352,'NOx &amp; CO2'!$T$5:$W$5,1))*CL353</f>
        <v>1.4200000000000008E-2</v>
      </c>
      <c r="CN353" s="365">
        <f>INDEX('NOx &amp; CO2'!$T$6:$W$10,MATCH($C353,'NOx &amp; CO2'!$R$6:$R$10,1),MATCH(CN$352,'NOx &amp; CO2'!$T$5:$W$5,1))*CM353</f>
        <v>1.4200000000000008E-2</v>
      </c>
      <c r="CO353" s="365">
        <f>INDEX('NOx &amp; CO2'!$T$6:$W$10,MATCH($C353,'NOx &amp; CO2'!$R$6:$R$10,1),MATCH(CO$352,'NOx &amp; CO2'!$T$5:$W$5,1))*CN353</f>
        <v>1.4200000000000008E-2</v>
      </c>
      <c r="CP353" s="365">
        <f>INDEX('NOx &amp; CO2'!$T$6:$W$10,MATCH($C353,'NOx &amp; CO2'!$R$6:$R$10,1),MATCH(CP$352,'NOx &amp; CO2'!$T$5:$W$5,1))*CO353</f>
        <v>1.4200000000000008E-2</v>
      </c>
      <c r="CQ353" s="365">
        <f>INDEX('NOx &amp; CO2'!$T$6:$W$10,MATCH($C353,'NOx &amp; CO2'!$R$6:$R$10,1),MATCH(CQ$352,'NOx &amp; CO2'!$T$5:$W$5,1))*CP353</f>
        <v>1.4200000000000008E-2</v>
      </c>
      <c r="CR353" s="365">
        <f>INDEX('NOx &amp; CO2'!$T$6:$W$10,MATCH($C353,'NOx &amp; CO2'!$R$6:$R$10,1),MATCH(CR$352,'NOx &amp; CO2'!$T$5:$W$5,1))*CQ353</f>
        <v>1.4200000000000008E-2</v>
      </c>
      <c r="CS353" s="365">
        <f>INDEX('NOx &amp; CO2'!$T$6:$W$10,MATCH($C353,'NOx &amp; CO2'!$R$6:$R$10,1),MATCH(CS$352,'NOx &amp; CO2'!$T$5:$W$5,1))*CR353</f>
        <v>1.4200000000000008E-2</v>
      </c>
    </row>
    <row r="354" spans="1:97" s="352" customFormat="1" x14ac:dyDescent="0.25">
      <c r="A354" s="352">
        <f t="shared" ref="A354:C354" si="573">A293</f>
        <v>0</v>
      </c>
      <c r="B354" s="352" t="str">
        <f t="shared" si="573"/>
        <v>0 0</v>
      </c>
      <c r="C354" s="359">
        <f t="shared" si="573"/>
        <v>0</v>
      </c>
      <c r="D354" s="365">
        <f>INDEX('NOx &amp; CO2'!$E$6:$I$10,MATCH($C354,'NOx &amp; CO2'!$C$6:$C$10,1),MATCH(D$352,'NOx &amp; CO2'!$E$5:$H$5,1))</f>
        <v>7.17E-2</v>
      </c>
      <c r="E354" s="365">
        <f>INDEX('NOx &amp; CO2'!$T$6:$W$10,MATCH($C354,'NOx &amp; CO2'!$R$6:$R$10,1),MATCH(E$352,'NOx &amp; CO2'!$T$5:$W$5,1))*D354</f>
        <v>6.8558723496039697E-2</v>
      </c>
      <c r="F354" s="365">
        <f>INDEX('NOx &amp; CO2'!$T$6:$W$10,MATCH($C354,'NOx &amp; CO2'!$R$6:$R$10,1),MATCH(F$352,'NOx &amp; CO2'!$T$5:$W$5,1))*E354</f>
        <v>6.5555070675124491E-2</v>
      </c>
      <c r="G354" s="365">
        <f>INDEX('NOx &amp; CO2'!$T$6:$W$10,MATCH($C354,'NOx &amp; CO2'!$R$6:$R$10,1),MATCH(G$352,'NOx &amp; CO2'!$T$5:$W$5,1))*F354</f>
        <v>6.2683012052708514E-2</v>
      </c>
      <c r="H354" s="365">
        <f>INDEX('NOx &amp; CO2'!$T$6:$W$10,MATCH($C354,'NOx &amp; CO2'!$R$6:$R$10,1),MATCH(H$352,'NOx &amp; CO2'!$T$5:$W$5,1))*G354</f>
        <v>5.9936782304331478E-2</v>
      </c>
      <c r="I354" s="365">
        <f>INDEX('NOx &amp; CO2'!$T$6:$W$10,MATCH($C354,'NOx &amp; CO2'!$R$6:$R$10,1),MATCH(I$352,'NOx &amp; CO2'!$T$5:$W$5,1))*H354</f>
        <v>5.7310868692398702E-2</v>
      </c>
      <c r="J354" s="365">
        <f>INDEX('NOx &amp; CO2'!$T$6:$W$10,MATCH($C354,'NOx &amp; CO2'!$R$6:$R$10,1),MATCH(J$352,'NOx &amp; CO2'!$T$5:$W$5,1))*I354</f>
        <v>5.4800000000000008E-2</v>
      </c>
      <c r="K354" s="365">
        <f>INDEX('NOx &amp; CO2'!$T$6:$W$10,MATCH($C354,'NOx &amp; CO2'!$R$6:$R$10,1),MATCH(K$352,'NOx &amp; CO2'!$T$5:$W$5,1))*J354</f>
        <v>5.268069525177068E-2</v>
      </c>
      <c r="L354" s="365">
        <f>INDEX('NOx &amp; CO2'!$T$6:$W$10,MATCH($C354,'NOx &amp; CO2'!$R$6:$R$10,1),MATCH(L$352,'NOx &amp; CO2'!$T$5:$W$5,1))*K354</f>
        <v>5.0643351317699516E-2</v>
      </c>
      <c r="M354" s="365">
        <f>INDEX('NOx &amp; CO2'!$T$6:$W$10,MATCH($C354,'NOx &amp; CO2'!$R$6:$R$10,1),MATCH(M$352,'NOx &amp; CO2'!$T$5:$W$5,1))*L354</f>
        <v>4.8684798490804503E-2</v>
      </c>
      <c r="N354" s="365">
        <f>INDEX('NOx &amp; CO2'!$T$6:$W$10,MATCH($C354,'NOx &amp; CO2'!$R$6:$R$10,1),MATCH(N$352,'NOx &amp; CO2'!$T$5:$W$5,1))*M354</f>
        <v>4.6801989647590088E-2</v>
      </c>
      <c r="O354" s="365">
        <f>INDEX('NOx &amp; CO2'!$T$6:$W$10,MATCH($C354,'NOx &amp; CO2'!$R$6:$R$10,1),MATCH(O$352,'NOx &amp; CO2'!$T$5:$W$5,1))*N354</f>
        <v>4.4991995507321518E-2</v>
      </c>
      <c r="P354" s="365">
        <f>INDEX('NOx &amp; CO2'!$T$6:$W$10,MATCH($C354,'NOx &amp; CO2'!$R$6:$R$10,1),MATCH(P$352,'NOx &amp; CO2'!$T$5:$W$5,1))*O354</f>
        <v>4.3252000074639418E-2</v>
      </c>
      <c r="Q354" s="365">
        <f>INDEX('NOx &amp; CO2'!$T$6:$W$10,MATCH($C354,'NOx &amp; CO2'!$R$6:$R$10,1),MATCH(Q$352,'NOx &amp; CO2'!$T$5:$W$5,1))*P354</f>
        <v>4.1579296258424117E-2</v>
      </c>
      <c r="R354" s="365">
        <f>INDEX('NOx &amp; CO2'!$T$6:$W$10,MATCH($C354,'NOx &amp; CO2'!$R$6:$R$10,1),MATCH(R$352,'NOx &amp; CO2'!$T$5:$W$5,1))*Q354</f>
        <v>3.9971281660093602E-2</v>
      </c>
      <c r="S354" s="365">
        <f>INDEX('NOx &amp; CO2'!$T$6:$W$10,MATCH($C354,'NOx &amp; CO2'!$R$6:$R$10,1),MATCH(S$352,'NOx &amp; CO2'!$T$5:$W$5,1))*R354</f>
        <v>3.8425454524782507E-2</v>
      </c>
      <c r="T354" s="365">
        <f>INDEX('NOx &amp; CO2'!$T$6:$W$10,MATCH($C354,'NOx &amp; CO2'!$R$6:$R$10,1),MATCH(T$352,'NOx &amp; CO2'!$T$5:$W$5,1))*S354</f>
        <v>3.6939409849102912E-2</v>
      </c>
      <c r="U354" s="365">
        <f>INDEX('NOx &amp; CO2'!$T$6:$W$10,MATCH($C354,'NOx &amp; CO2'!$R$6:$R$10,1),MATCH(U$352,'NOx &amp; CO2'!$T$5:$W$5,1))*T354</f>
        <v>3.5510835639431505E-2</v>
      </c>
      <c r="V354" s="365">
        <f>INDEX('NOx &amp; CO2'!$T$6:$W$10,MATCH($C354,'NOx &amp; CO2'!$R$6:$R$10,1),MATCH(V$352,'NOx &amp; CO2'!$T$5:$W$5,1))*U354</f>
        <v>3.4137509314901608E-2</v>
      </c>
      <c r="W354" s="365">
        <f>INDEX('NOx &amp; CO2'!$T$6:$W$10,MATCH($C354,'NOx &amp; CO2'!$R$6:$R$10,1),MATCH(W$352,'NOx &amp; CO2'!$T$5:$W$5,1))*V354</f>
        <v>3.2817294249503907E-2</v>
      </c>
      <c r="X354" s="365">
        <f>INDEX('NOx &amp; CO2'!$T$6:$W$10,MATCH($C354,'NOx &amp; CO2'!$R$6:$R$10,1),MATCH(X$352,'NOx &amp; CO2'!$T$5:$W$5,1))*W354</f>
        <v>3.1548136447916084E-2</v>
      </c>
      <c r="Y354" s="365">
        <f>INDEX('NOx &amp; CO2'!$T$6:$W$10,MATCH($C354,'NOx &amp; CO2'!$R$6:$R$10,1),MATCH(Y$352,'NOx &amp; CO2'!$T$5:$W$5,1))*X354</f>
        <v>3.0328061349889527E-2</v>
      </c>
      <c r="Z354" s="365">
        <f>INDEX('NOx &amp; CO2'!$T$6:$W$10,MATCH($C354,'NOx &amp; CO2'!$R$6:$R$10,1),MATCH(Z$352,'NOx &amp; CO2'!$T$5:$W$5,1))*Y354</f>
        <v>2.9155170758221438E-2</v>
      </c>
      <c r="AA354" s="365">
        <f>INDEX('NOx &amp; CO2'!$T$6:$W$10,MATCH($C354,'NOx &amp; CO2'!$R$6:$R$10,1),MATCH(AA$352,'NOx &amp; CO2'!$T$5:$W$5,1))*Z354</f>
        <v>2.8027639885532835E-2</v>
      </c>
      <c r="AB354" s="365">
        <f>INDEX('NOx &amp; CO2'!$T$6:$W$10,MATCH($C354,'NOx &amp; CO2'!$R$6:$R$10,1),MATCH(AB$352,'NOx &amp; CO2'!$T$5:$W$5,1))*AA354</f>
        <v>2.6943714515257809E-2</v>
      </c>
      <c r="AC354" s="365">
        <f>INDEX('NOx &amp; CO2'!$T$6:$W$10,MATCH($C354,'NOx &amp; CO2'!$R$6:$R$10,1),MATCH(AC$352,'NOx &amp; CO2'!$T$5:$W$5,1))*AB354</f>
        <v>2.5901708272427128E-2</v>
      </c>
      <c r="AD354" s="365">
        <f>INDEX('NOx &amp; CO2'!$T$6:$W$10,MATCH($C354,'NOx &amp; CO2'!$R$6:$R$10,1),MATCH(AD$352,'NOx &amp; CO2'!$T$5:$W$5,1))*AC354</f>
        <v>2.4900000000000019E-2</v>
      </c>
      <c r="AE354" s="365">
        <f>INDEX('NOx &amp; CO2'!$T$6:$W$10,MATCH($C354,'NOx &amp; CO2'!$R$6:$R$10,1),MATCH(AE$352,'NOx &amp; CO2'!$T$5:$W$5,1))*AD354</f>
        <v>2.4210502134589099E-2</v>
      </c>
      <c r="AF354" s="365">
        <f>INDEX('NOx &amp; CO2'!$T$6:$W$10,MATCH($C354,'NOx &amp; CO2'!$R$6:$R$10,1),MATCH(AF$352,'NOx &amp; CO2'!$T$5:$W$5,1))*AE354</f>
        <v>2.3540096932086061E-2</v>
      </c>
      <c r="AG354" s="365">
        <f>INDEX('NOx &amp; CO2'!$T$6:$W$10,MATCH($C354,'NOx &amp; CO2'!$R$6:$R$10,1),MATCH(AG$352,'NOx &amp; CO2'!$T$5:$W$5,1))*AF354</f>
        <v>2.2888255703723031E-2</v>
      </c>
      <c r="AH354" s="365">
        <f>INDEX('NOx &amp; CO2'!$T$6:$W$10,MATCH($C354,'NOx &amp; CO2'!$R$6:$R$10,1),MATCH(AH$352,'NOx &amp; CO2'!$T$5:$W$5,1))*AG354</f>
        <v>2.2254464400482215E-2</v>
      </c>
      <c r="AI354" s="365">
        <f>INDEX('NOx &amp; CO2'!$T$6:$W$10,MATCH($C354,'NOx &amp; CO2'!$R$6:$R$10,1),MATCH(AI$352,'NOx &amp; CO2'!$T$5:$W$5,1))*AH354</f>
        <v>2.1638223207711301E-2</v>
      </c>
      <c r="AJ354" s="365">
        <f>INDEX('NOx &amp; CO2'!$T$6:$W$10,MATCH($C354,'NOx &amp; CO2'!$R$6:$R$10,1),MATCH(AJ$352,'NOx &amp; CO2'!$T$5:$W$5,1))*AI354</f>
        <v>2.1039046150964236E-2</v>
      </c>
      <c r="AK354" s="365">
        <f>INDEX('NOx &amp; CO2'!$T$6:$W$10,MATCH($C354,'NOx &amp; CO2'!$R$6:$R$10,1),MATCH(AK$352,'NOx &amp; CO2'!$T$5:$W$5,1))*AJ354</f>
        <v>2.0456460712756541E-2</v>
      </c>
      <c r="AL354" s="365">
        <f>INDEX('NOx &amp; CO2'!$T$6:$W$10,MATCH($C354,'NOx &amp; CO2'!$R$6:$R$10,1),MATCH(AL$352,'NOx &amp; CO2'!$T$5:$W$5,1))*AK354</f>
        <v>1.9890007459932926E-2</v>
      </c>
      <c r="AM354" s="365">
        <f>INDEX('NOx &amp; CO2'!$T$6:$W$10,MATCH($C354,'NOx &amp; CO2'!$R$6:$R$10,1),MATCH(AM$352,'NOx &amp; CO2'!$T$5:$W$5,1))*AL354</f>
        <v>1.9339239681353367E-2</v>
      </c>
      <c r="AN354" s="365">
        <f>INDEX('NOx &amp; CO2'!$T$6:$W$10,MATCH($C354,'NOx &amp; CO2'!$R$6:$R$10,1),MATCH(AN$352,'NOx &amp; CO2'!$T$5:$W$5,1))*AM354</f>
        <v>1.8803723035611869E-2</v>
      </c>
      <c r="AO354" s="365">
        <f>INDEX('NOx &amp; CO2'!$T$6:$W$10,MATCH($C354,'NOx &amp; CO2'!$R$6:$R$10,1),MATCH(AO$352,'NOx &amp; CO2'!$T$5:$W$5,1))*AN354</f>
        <v>1.8283035208510164E-2</v>
      </c>
      <c r="AP354" s="365">
        <f>INDEX('NOx &amp; CO2'!$T$6:$W$10,MATCH($C354,'NOx &amp; CO2'!$R$6:$R$10,1),MATCH(AP$352,'NOx &amp; CO2'!$T$5:$W$5,1))*AO354</f>
        <v>1.777676558001617E-2</v>
      </c>
      <c r="AQ354" s="365">
        <f>INDEX('NOx &amp; CO2'!$T$6:$W$10,MATCH($C354,'NOx &amp; CO2'!$R$6:$R$10,1),MATCH(AQ$352,'NOx &amp; CO2'!$T$5:$W$5,1))*AP354</f>
        <v>1.7284514900444626E-2</v>
      </c>
      <c r="AR354" s="365">
        <f>INDEX('NOx &amp; CO2'!$T$6:$W$10,MATCH($C354,'NOx &amp; CO2'!$R$6:$R$10,1),MATCH(AR$352,'NOx &amp; CO2'!$T$5:$W$5,1))*AQ354</f>
        <v>1.6805894975604474E-2</v>
      </c>
      <c r="AS354" s="365">
        <f>INDEX('NOx &amp; CO2'!$T$6:$W$10,MATCH($C354,'NOx &amp; CO2'!$R$6:$R$10,1),MATCH(AS$352,'NOx &amp; CO2'!$T$5:$W$5,1))*AR354</f>
        <v>1.6340528360664741E-2</v>
      </c>
      <c r="AT354" s="365">
        <f>INDEX('NOx &amp; CO2'!$T$6:$W$10,MATCH($C354,'NOx &amp; CO2'!$R$6:$R$10,1),MATCH(AT$352,'NOx &amp; CO2'!$T$5:$W$5,1))*AS354</f>
        <v>1.5888048062497474E-2</v>
      </c>
      <c r="AU354" s="365">
        <f>INDEX('NOx &amp; CO2'!$T$6:$W$10,MATCH($C354,'NOx &amp; CO2'!$R$6:$R$10,1),MATCH(AU$352,'NOx &amp; CO2'!$T$5:$W$5,1))*AT354</f>
        <v>1.5448097250263013E-2</v>
      </c>
      <c r="AV354" s="365">
        <f>INDEX('NOx &amp; CO2'!$T$6:$W$10,MATCH($C354,'NOx &amp; CO2'!$R$6:$R$10,1),MATCH(AV$352,'NOx &amp; CO2'!$T$5:$W$5,1))*AU354</f>
        <v>1.5020328974009333E-2</v>
      </c>
      <c r="AW354" s="365">
        <f>INDEX('NOx &amp; CO2'!$T$6:$W$10,MATCH($C354,'NOx &amp; CO2'!$R$6:$R$10,1),MATCH(AW$352,'NOx &amp; CO2'!$T$5:$W$5,1))*AV354</f>
        <v>1.4604405891063581E-2</v>
      </c>
      <c r="AX354" s="365">
        <f>INDEX('NOx &amp; CO2'!$T$6:$W$10,MATCH($C354,'NOx &amp; CO2'!$R$6:$R$10,1),MATCH(AX$352,'NOx &amp; CO2'!$T$5:$W$5,1))*AW354</f>
        <v>1.4200000000000008E-2</v>
      </c>
      <c r="AY354" s="365">
        <f>INDEX('NOx &amp; CO2'!$T$6:$W$10,MATCH($C354,'NOx &amp; CO2'!$R$6:$R$10,1),MATCH(AY$352,'NOx &amp; CO2'!$T$5:$W$5,1))*AX354</f>
        <v>1.4200000000000008E-2</v>
      </c>
      <c r="AZ354" s="365">
        <f>INDEX('NOx &amp; CO2'!$T$6:$W$10,MATCH($C354,'NOx &amp; CO2'!$R$6:$R$10,1),MATCH(AZ$352,'NOx &amp; CO2'!$T$5:$W$5,1))*AY354</f>
        <v>1.4200000000000008E-2</v>
      </c>
      <c r="BA354" s="365">
        <f>INDEX('NOx &amp; CO2'!$T$6:$W$10,MATCH($C354,'NOx &amp; CO2'!$R$6:$R$10,1),MATCH(BA$352,'NOx &amp; CO2'!$T$5:$W$5,1))*AZ354</f>
        <v>1.4200000000000008E-2</v>
      </c>
      <c r="BB354" s="365">
        <f>INDEX('NOx &amp; CO2'!$T$6:$W$10,MATCH($C354,'NOx &amp; CO2'!$R$6:$R$10,1),MATCH(BB$352,'NOx &amp; CO2'!$T$5:$W$5,1))*BA354</f>
        <v>1.4200000000000008E-2</v>
      </c>
      <c r="BC354" s="365">
        <f>INDEX('NOx &amp; CO2'!$T$6:$W$10,MATCH($C354,'NOx &amp; CO2'!$R$6:$R$10,1),MATCH(BC$352,'NOx &amp; CO2'!$T$5:$W$5,1))*BB354</f>
        <v>1.4200000000000008E-2</v>
      </c>
      <c r="BD354" s="365">
        <f>INDEX('NOx &amp; CO2'!$T$6:$W$10,MATCH($C354,'NOx &amp; CO2'!$R$6:$R$10,1),MATCH(BD$352,'NOx &amp; CO2'!$T$5:$W$5,1))*BC354</f>
        <v>1.4200000000000008E-2</v>
      </c>
      <c r="BE354" s="365">
        <f>INDEX('NOx &amp; CO2'!$T$6:$W$10,MATCH($C354,'NOx &amp; CO2'!$R$6:$R$10,1),MATCH(BE$352,'NOx &amp; CO2'!$T$5:$W$5,1))*BD354</f>
        <v>1.4200000000000008E-2</v>
      </c>
      <c r="BF354" s="365">
        <f>INDEX('NOx &amp; CO2'!$T$6:$W$10,MATCH($C354,'NOx &amp; CO2'!$R$6:$R$10,1),MATCH(BF$352,'NOx &amp; CO2'!$T$5:$W$5,1))*BE354</f>
        <v>1.4200000000000008E-2</v>
      </c>
      <c r="BG354" s="365">
        <f>INDEX('NOx &amp; CO2'!$T$6:$W$10,MATCH($C354,'NOx &amp; CO2'!$R$6:$R$10,1),MATCH(BG$352,'NOx &amp; CO2'!$T$5:$W$5,1))*BF354</f>
        <v>1.4200000000000008E-2</v>
      </c>
      <c r="BH354" s="365">
        <f>INDEX('NOx &amp; CO2'!$T$6:$W$10,MATCH($C354,'NOx &amp; CO2'!$R$6:$R$10,1),MATCH(BH$352,'NOx &amp; CO2'!$T$5:$W$5,1))*BG354</f>
        <v>1.4200000000000008E-2</v>
      </c>
      <c r="BI354" s="365">
        <f>INDEX('NOx &amp; CO2'!$T$6:$W$10,MATCH($C354,'NOx &amp; CO2'!$R$6:$R$10,1),MATCH(BI$352,'NOx &amp; CO2'!$T$5:$W$5,1))*BH354</f>
        <v>1.4200000000000008E-2</v>
      </c>
      <c r="BJ354" s="365">
        <f>INDEX('NOx &amp; CO2'!$T$6:$W$10,MATCH($C354,'NOx &amp; CO2'!$R$6:$R$10,1),MATCH(BJ$352,'NOx &amp; CO2'!$T$5:$W$5,1))*BI354</f>
        <v>1.4200000000000008E-2</v>
      </c>
      <c r="BK354" s="365">
        <f>INDEX('NOx &amp; CO2'!$T$6:$W$10,MATCH($C354,'NOx &amp; CO2'!$R$6:$R$10,1),MATCH(BK$352,'NOx &amp; CO2'!$T$5:$W$5,1))*BJ354</f>
        <v>1.4200000000000008E-2</v>
      </c>
      <c r="BL354" s="365">
        <f>INDEX('NOx &amp; CO2'!$T$6:$W$10,MATCH($C354,'NOx &amp; CO2'!$R$6:$R$10,1),MATCH(BL$352,'NOx &amp; CO2'!$T$5:$W$5,1))*BK354</f>
        <v>1.4200000000000008E-2</v>
      </c>
      <c r="BM354" s="365">
        <f>INDEX('NOx &amp; CO2'!$T$6:$W$10,MATCH($C354,'NOx &amp; CO2'!$R$6:$R$10,1),MATCH(BM$352,'NOx &amp; CO2'!$T$5:$W$5,1))*BL354</f>
        <v>1.4200000000000008E-2</v>
      </c>
      <c r="BN354" s="365">
        <f>INDEX('NOx &amp; CO2'!$T$6:$W$10,MATCH($C354,'NOx &amp; CO2'!$R$6:$R$10,1),MATCH(BN$352,'NOx &amp; CO2'!$T$5:$W$5,1))*BM354</f>
        <v>1.4200000000000008E-2</v>
      </c>
      <c r="BO354" s="365">
        <f>INDEX('NOx &amp; CO2'!$T$6:$W$10,MATCH($C354,'NOx &amp; CO2'!$R$6:$R$10,1),MATCH(BO$352,'NOx &amp; CO2'!$T$5:$W$5,1))*BN354</f>
        <v>1.4200000000000008E-2</v>
      </c>
      <c r="BP354" s="365">
        <f>INDEX('NOx &amp; CO2'!$T$6:$W$10,MATCH($C354,'NOx &amp; CO2'!$R$6:$R$10,1),MATCH(BP$352,'NOx &amp; CO2'!$T$5:$W$5,1))*BO354</f>
        <v>1.4200000000000008E-2</v>
      </c>
      <c r="BQ354" s="365">
        <f>INDEX('NOx &amp; CO2'!$T$6:$W$10,MATCH($C354,'NOx &amp; CO2'!$R$6:$R$10,1),MATCH(BQ$352,'NOx &amp; CO2'!$T$5:$W$5,1))*BP354</f>
        <v>1.4200000000000008E-2</v>
      </c>
      <c r="BR354" s="365">
        <f>INDEX('NOx &amp; CO2'!$T$6:$W$10,MATCH($C354,'NOx &amp; CO2'!$R$6:$R$10,1),MATCH(BR$352,'NOx &amp; CO2'!$T$5:$W$5,1))*BQ354</f>
        <v>1.4200000000000008E-2</v>
      </c>
      <c r="BS354" s="365">
        <f>INDEX('NOx &amp; CO2'!$T$6:$W$10,MATCH($C354,'NOx &amp; CO2'!$R$6:$R$10,1),MATCH(BS$352,'NOx &amp; CO2'!$T$5:$W$5,1))*BR354</f>
        <v>1.4200000000000008E-2</v>
      </c>
      <c r="BT354" s="365">
        <f>INDEX('NOx &amp; CO2'!$T$6:$W$10,MATCH($C354,'NOx &amp; CO2'!$R$6:$R$10,1),MATCH(BT$352,'NOx &amp; CO2'!$T$5:$W$5,1))*BS354</f>
        <v>1.4200000000000008E-2</v>
      </c>
      <c r="BU354" s="365">
        <f>INDEX('NOx &amp; CO2'!$T$6:$W$10,MATCH($C354,'NOx &amp; CO2'!$R$6:$R$10,1),MATCH(BU$352,'NOx &amp; CO2'!$T$5:$W$5,1))*BT354</f>
        <v>1.4200000000000008E-2</v>
      </c>
      <c r="BV354" s="365">
        <f>INDEX('NOx &amp; CO2'!$T$6:$W$10,MATCH($C354,'NOx &amp; CO2'!$R$6:$R$10,1),MATCH(BV$352,'NOx &amp; CO2'!$T$5:$W$5,1))*BU354</f>
        <v>1.4200000000000008E-2</v>
      </c>
      <c r="BW354" s="365">
        <f>INDEX('NOx &amp; CO2'!$T$6:$W$10,MATCH($C354,'NOx &amp; CO2'!$R$6:$R$10,1),MATCH(BW$352,'NOx &amp; CO2'!$T$5:$W$5,1))*BV354</f>
        <v>1.4200000000000008E-2</v>
      </c>
      <c r="BX354" s="365">
        <f>INDEX('NOx &amp; CO2'!$T$6:$W$10,MATCH($C354,'NOx &amp; CO2'!$R$6:$R$10,1),MATCH(BX$352,'NOx &amp; CO2'!$T$5:$W$5,1))*BW354</f>
        <v>1.4200000000000008E-2</v>
      </c>
      <c r="BY354" s="365">
        <f>INDEX('NOx &amp; CO2'!$T$6:$W$10,MATCH($C354,'NOx &amp; CO2'!$R$6:$R$10,1),MATCH(BY$352,'NOx &amp; CO2'!$T$5:$W$5,1))*BX354</f>
        <v>1.4200000000000008E-2</v>
      </c>
      <c r="BZ354" s="365">
        <f>INDEX('NOx &amp; CO2'!$T$6:$W$10,MATCH($C354,'NOx &amp; CO2'!$R$6:$R$10,1),MATCH(BZ$352,'NOx &amp; CO2'!$T$5:$W$5,1))*BY354</f>
        <v>1.4200000000000008E-2</v>
      </c>
      <c r="CA354" s="365">
        <f>INDEX('NOx &amp; CO2'!$T$6:$W$10,MATCH($C354,'NOx &amp; CO2'!$R$6:$R$10,1),MATCH(CA$352,'NOx &amp; CO2'!$T$5:$W$5,1))*BZ354</f>
        <v>1.4200000000000008E-2</v>
      </c>
      <c r="CB354" s="365">
        <f>INDEX('NOx &amp; CO2'!$T$6:$W$10,MATCH($C354,'NOx &amp; CO2'!$R$6:$R$10,1),MATCH(CB$352,'NOx &amp; CO2'!$T$5:$W$5,1))*CA354</f>
        <v>1.4200000000000008E-2</v>
      </c>
      <c r="CC354" s="365">
        <f>INDEX('NOx &amp; CO2'!$T$6:$W$10,MATCH($C354,'NOx &amp; CO2'!$R$6:$R$10,1),MATCH(CC$352,'NOx &amp; CO2'!$T$5:$W$5,1))*CB354</f>
        <v>1.4200000000000008E-2</v>
      </c>
      <c r="CD354" s="365">
        <f>INDEX('NOx &amp; CO2'!$T$6:$W$10,MATCH($C354,'NOx &amp; CO2'!$R$6:$R$10,1),MATCH(CD$352,'NOx &amp; CO2'!$T$5:$W$5,1))*CC354</f>
        <v>1.4200000000000008E-2</v>
      </c>
      <c r="CE354" s="365">
        <f>INDEX('NOx &amp; CO2'!$T$6:$W$10,MATCH($C354,'NOx &amp; CO2'!$R$6:$R$10,1),MATCH(CE$352,'NOx &amp; CO2'!$T$5:$W$5,1))*CD354</f>
        <v>1.4200000000000008E-2</v>
      </c>
      <c r="CF354" s="365">
        <f>INDEX('NOx &amp; CO2'!$T$6:$W$10,MATCH($C354,'NOx &amp; CO2'!$R$6:$R$10,1),MATCH(CF$352,'NOx &amp; CO2'!$T$5:$W$5,1))*CE354</f>
        <v>1.4200000000000008E-2</v>
      </c>
      <c r="CG354" s="365">
        <f>INDEX('NOx &amp; CO2'!$T$6:$W$10,MATCH($C354,'NOx &amp; CO2'!$R$6:$R$10,1),MATCH(CG$352,'NOx &amp; CO2'!$T$5:$W$5,1))*CF354</f>
        <v>1.4200000000000008E-2</v>
      </c>
      <c r="CH354" s="365">
        <f>INDEX('NOx &amp; CO2'!$T$6:$W$10,MATCH($C354,'NOx &amp; CO2'!$R$6:$R$10,1),MATCH(CH$352,'NOx &amp; CO2'!$T$5:$W$5,1))*CG354</f>
        <v>1.4200000000000008E-2</v>
      </c>
      <c r="CI354" s="365">
        <f>INDEX('NOx &amp; CO2'!$T$6:$W$10,MATCH($C354,'NOx &amp; CO2'!$R$6:$R$10,1),MATCH(CI$352,'NOx &amp; CO2'!$T$5:$W$5,1))*CH354</f>
        <v>1.4200000000000008E-2</v>
      </c>
      <c r="CJ354" s="365">
        <f>INDEX('NOx &amp; CO2'!$T$6:$W$10,MATCH($C354,'NOx &amp; CO2'!$R$6:$R$10,1),MATCH(CJ$352,'NOx &amp; CO2'!$T$5:$W$5,1))*CI354</f>
        <v>1.4200000000000008E-2</v>
      </c>
      <c r="CK354" s="365">
        <f>INDEX('NOx &amp; CO2'!$T$6:$W$10,MATCH($C354,'NOx &amp; CO2'!$R$6:$R$10,1),MATCH(CK$352,'NOx &amp; CO2'!$T$5:$W$5,1))*CJ354</f>
        <v>1.4200000000000008E-2</v>
      </c>
      <c r="CL354" s="365">
        <f>INDEX('NOx &amp; CO2'!$T$6:$W$10,MATCH($C354,'NOx &amp; CO2'!$R$6:$R$10,1),MATCH(CL$352,'NOx &amp; CO2'!$T$5:$W$5,1))*CK354</f>
        <v>1.4200000000000008E-2</v>
      </c>
      <c r="CM354" s="365">
        <f>INDEX('NOx &amp; CO2'!$T$6:$W$10,MATCH($C354,'NOx &amp; CO2'!$R$6:$R$10,1),MATCH(CM$352,'NOx &amp; CO2'!$T$5:$W$5,1))*CL354</f>
        <v>1.4200000000000008E-2</v>
      </c>
      <c r="CN354" s="365">
        <f>INDEX('NOx &amp; CO2'!$T$6:$W$10,MATCH($C354,'NOx &amp; CO2'!$R$6:$R$10,1),MATCH(CN$352,'NOx &amp; CO2'!$T$5:$W$5,1))*CM354</f>
        <v>1.4200000000000008E-2</v>
      </c>
      <c r="CO354" s="365">
        <f>INDEX('NOx &amp; CO2'!$T$6:$W$10,MATCH($C354,'NOx &amp; CO2'!$R$6:$R$10,1),MATCH(CO$352,'NOx &amp; CO2'!$T$5:$W$5,1))*CN354</f>
        <v>1.4200000000000008E-2</v>
      </c>
      <c r="CP354" s="365">
        <f>INDEX('NOx &amp; CO2'!$T$6:$W$10,MATCH($C354,'NOx &amp; CO2'!$R$6:$R$10,1),MATCH(CP$352,'NOx &amp; CO2'!$T$5:$W$5,1))*CO354</f>
        <v>1.4200000000000008E-2</v>
      </c>
      <c r="CQ354" s="365">
        <f>INDEX('NOx &amp; CO2'!$T$6:$W$10,MATCH($C354,'NOx &amp; CO2'!$R$6:$R$10,1),MATCH(CQ$352,'NOx &amp; CO2'!$T$5:$W$5,1))*CP354</f>
        <v>1.4200000000000008E-2</v>
      </c>
      <c r="CR354" s="365">
        <f>INDEX('NOx &amp; CO2'!$T$6:$W$10,MATCH($C354,'NOx &amp; CO2'!$R$6:$R$10,1),MATCH(CR$352,'NOx &amp; CO2'!$T$5:$W$5,1))*CQ354</f>
        <v>1.4200000000000008E-2</v>
      </c>
      <c r="CS354" s="365">
        <f>INDEX('NOx &amp; CO2'!$T$6:$W$10,MATCH($C354,'NOx &amp; CO2'!$R$6:$R$10,1),MATCH(CS$352,'NOx &amp; CO2'!$T$5:$W$5,1))*CR354</f>
        <v>1.4200000000000008E-2</v>
      </c>
    </row>
    <row r="355" spans="1:97" s="352" customFormat="1" x14ac:dyDescent="0.25">
      <c r="A355" s="352">
        <f t="shared" ref="A355:C355" si="574">A294</f>
        <v>0</v>
      </c>
      <c r="B355" s="352" t="str">
        <f t="shared" si="574"/>
        <v>0 0</v>
      </c>
      <c r="C355" s="359">
        <f t="shared" si="574"/>
        <v>0</v>
      </c>
      <c r="D355" s="365">
        <f>INDEX('NOx &amp; CO2'!$E$6:$I$10,MATCH($C355,'NOx &amp; CO2'!$C$6:$C$10,1),MATCH(D$352,'NOx &amp; CO2'!$E$5:$H$5,1))</f>
        <v>7.17E-2</v>
      </c>
      <c r="E355" s="365">
        <f>INDEX('NOx &amp; CO2'!$T$6:$W$10,MATCH($C355,'NOx &amp; CO2'!$R$6:$R$10,1),MATCH(E$352,'NOx &amp; CO2'!$T$5:$W$5,1))*D355</f>
        <v>6.8558723496039697E-2</v>
      </c>
      <c r="F355" s="365">
        <f>INDEX('NOx &amp; CO2'!$T$6:$W$10,MATCH($C355,'NOx &amp; CO2'!$R$6:$R$10,1),MATCH(F$352,'NOx &amp; CO2'!$T$5:$W$5,1))*E355</f>
        <v>6.5555070675124491E-2</v>
      </c>
      <c r="G355" s="365">
        <f>INDEX('NOx &amp; CO2'!$T$6:$W$10,MATCH($C355,'NOx &amp; CO2'!$R$6:$R$10,1),MATCH(G$352,'NOx &amp; CO2'!$T$5:$W$5,1))*F355</f>
        <v>6.2683012052708514E-2</v>
      </c>
      <c r="H355" s="365">
        <f>INDEX('NOx &amp; CO2'!$T$6:$W$10,MATCH($C355,'NOx &amp; CO2'!$R$6:$R$10,1),MATCH(H$352,'NOx &amp; CO2'!$T$5:$W$5,1))*G355</f>
        <v>5.9936782304331478E-2</v>
      </c>
      <c r="I355" s="365">
        <f>INDEX('NOx &amp; CO2'!$T$6:$W$10,MATCH($C355,'NOx &amp; CO2'!$R$6:$R$10,1),MATCH(I$352,'NOx &amp; CO2'!$T$5:$W$5,1))*H355</f>
        <v>5.7310868692398702E-2</v>
      </c>
      <c r="J355" s="365">
        <f>INDEX('NOx &amp; CO2'!$T$6:$W$10,MATCH($C355,'NOx &amp; CO2'!$R$6:$R$10,1),MATCH(J$352,'NOx &amp; CO2'!$T$5:$W$5,1))*I355</f>
        <v>5.4800000000000008E-2</v>
      </c>
      <c r="K355" s="365">
        <f>INDEX('NOx &amp; CO2'!$T$6:$W$10,MATCH($C355,'NOx &amp; CO2'!$R$6:$R$10,1),MATCH(K$352,'NOx &amp; CO2'!$T$5:$W$5,1))*J355</f>
        <v>5.268069525177068E-2</v>
      </c>
      <c r="L355" s="365">
        <f>INDEX('NOx &amp; CO2'!$T$6:$W$10,MATCH($C355,'NOx &amp; CO2'!$R$6:$R$10,1),MATCH(L$352,'NOx &amp; CO2'!$T$5:$W$5,1))*K355</f>
        <v>5.0643351317699516E-2</v>
      </c>
      <c r="M355" s="365">
        <f>INDEX('NOx &amp; CO2'!$T$6:$W$10,MATCH($C355,'NOx &amp; CO2'!$R$6:$R$10,1),MATCH(M$352,'NOx &amp; CO2'!$T$5:$W$5,1))*L355</f>
        <v>4.8684798490804503E-2</v>
      </c>
      <c r="N355" s="365">
        <f>INDEX('NOx &amp; CO2'!$T$6:$W$10,MATCH($C355,'NOx &amp; CO2'!$R$6:$R$10,1),MATCH(N$352,'NOx &amp; CO2'!$T$5:$W$5,1))*M355</f>
        <v>4.6801989647590088E-2</v>
      </c>
      <c r="O355" s="365">
        <f>INDEX('NOx &amp; CO2'!$T$6:$W$10,MATCH($C355,'NOx &amp; CO2'!$R$6:$R$10,1),MATCH(O$352,'NOx &amp; CO2'!$T$5:$W$5,1))*N355</f>
        <v>4.4991995507321518E-2</v>
      </c>
      <c r="P355" s="365">
        <f>INDEX('NOx &amp; CO2'!$T$6:$W$10,MATCH($C355,'NOx &amp; CO2'!$R$6:$R$10,1),MATCH(P$352,'NOx &amp; CO2'!$T$5:$W$5,1))*O355</f>
        <v>4.3252000074639418E-2</v>
      </c>
      <c r="Q355" s="365">
        <f>INDEX('NOx &amp; CO2'!$T$6:$W$10,MATCH($C355,'NOx &amp; CO2'!$R$6:$R$10,1),MATCH(Q$352,'NOx &amp; CO2'!$T$5:$W$5,1))*P355</f>
        <v>4.1579296258424117E-2</v>
      </c>
      <c r="R355" s="365">
        <f>INDEX('NOx &amp; CO2'!$T$6:$W$10,MATCH($C355,'NOx &amp; CO2'!$R$6:$R$10,1),MATCH(R$352,'NOx &amp; CO2'!$T$5:$W$5,1))*Q355</f>
        <v>3.9971281660093602E-2</v>
      </c>
      <c r="S355" s="365">
        <f>INDEX('NOx &amp; CO2'!$T$6:$W$10,MATCH($C355,'NOx &amp; CO2'!$R$6:$R$10,1),MATCH(S$352,'NOx &amp; CO2'!$T$5:$W$5,1))*R355</f>
        <v>3.8425454524782507E-2</v>
      </c>
      <c r="T355" s="365">
        <f>INDEX('NOx &amp; CO2'!$T$6:$W$10,MATCH($C355,'NOx &amp; CO2'!$R$6:$R$10,1),MATCH(T$352,'NOx &amp; CO2'!$T$5:$W$5,1))*S355</f>
        <v>3.6939409849102912E-2</v>
      </c>
      <c r="U355" s="365">
        <f>INDEX('NOx &amp; CO2'!$T$6:$W$10,MATCH($C355,'NOx &amp; CO2'!$R$6:$R$10,1),MATCH(U$352,'NOx &amp; CO2'!$T$5:$W$5,1))*T355</f>
        <v>3.5510835639431505E-2</v>
      </c>
      <c r="V355" s="365">
        <f>INDEX('NOx &amp; CO2'!$T$6:$W$10,MATCH($C355,'NOx &amp; CO2'!$R$6:$R$10,1),MATCH(V$352,'NOx &amp; CO2'!$T$5:$W$5,1))*U355</f>
        <v>3.4137509314901608E-2</v>
      </c>
      <c r="W355" s="365">
        <f>INDEX('NOx &amp; CO2'!$T$6:$W$10,MATCH($C355,'NOx &amp; CO2'!$R$6:$R$10,1),MATCH(W$352,'NOx &amp; CO2'!$T$5:$W$5,1))*V355</f>
        <v>3.2817294249503907E-2</v>
      </c>
      <c r="X355" s="365">
        <f>INDEX('NOx &amp; CO2'!$T$6:$W$10,MATCH($C355,'NOx &amp; CO2'!$R$6:$R$10,1),MATCH(X$352,'NOx &amp; CO2'!$T$5:$W$5,1))*W355</f>
        <v>3.1548136447916084E-2</v>
      </c>
      <c r="Y355" s="365">
        <f>INDEX('NOx &amp; CO2'!$T$6:$W$10,MATCH($C355,'NOx &amp; CO2'!$R$6:$R$10,1),MATCH(Y$352,'NOx &amp; CO2'!$T$5:$W$5,1))*X355</f>
        <v>3.0328061349889527E-2</v>
      </c>
      <c r="Z355" s="365">
        <f>INDEX('NOx &amp; CO2'!$T$6:$W$10,MATCH($C355,'NOx &amp; CO2'!$R$6:$R$10,1),MATCH(Z$352,'NOx &amp; CO2'!$T$5:$W$5,1))*Y355</f>
        <v>2.9155170758221438E-2</v>
      </c>
      <c r="AA355" s="365">
        <f>INDEX('NOx &amp; CO2'!$T$6:$W$10,MATCH($C355,'NOx &amp; CO2'!$R$6:$R$10,1),MATCH(AA$352,'NOx &amp; CO2'!$T$5:$W$5,1))*Z355</f>
        <v>2.8027639885532835E-2</v>
      </c>
      <c r="AB355" s="365">
        <f>INDEX('NOx &amp; CO2'!$T$6:$W$10,MATCH($C355,'NOx &amp; CO2'!$R$6:$R$10,1),MATCH(AB$352,'NOx &amp; CO2'!$T$5:$W$5,1))*AA355</f>
        <v>2.6943714515257809E-2</v>
      </c>
      <c r="AC355" s="365">
        <f>INDEX('NOx &amp; CO2'!$T$6:$W$10,MATCH($C355,'NOx &amp; CO2'!$R$6:$R$10,1),MATCH(AC$352,'NOx &amp; CO2'!$T$5:$W$5,1))*AB355</f>
        <v>2.5901708272427128E-2</v>
      </c>
      <c r="AD355" s="365">
        <f>INDEX('NOx &amp; CO2'!$T$6:$W$10,MATCH($C355,'NOx &amp; CO2'!$R$6:$R$10,1),MATCH(AD$352,'NOx &amp; CO2'!$T$5:$W$5,1))*AC355</f>
        <v>2.4900000000000019E-2</v>
      </c>
      <c r="AE355" s="365">
        <f>INDEX('NOx &amp; CO2'!$T$6:$W$10,MATCH($C355,'NOx &amp; CO2'!$R$6:$R$10,1),MATCH(AE$352,'NOx &amp; CO2'!$T$5:$W$5,1))*AD355</f>
        <v>2.4210502134589099E-2</v>
      </c>
      <c r="AF355" s="365">
        <f>INDEX('NOx &amp; CO2'!$T$6:$W$10,MATCH($C355,'NOx &amp; CO2'!$R$6:$R$10,1),MATCH(AF$352,'NOx &amp; CO2'!$T$5:$W$5,1))*AE355</f>
        <v>2.3540096932086061E-2</v>
      </c>
      <c r="AG355" s="365">
        <f>INDEX('NOx &amp; CO2'!$T$6:$W$10,MATCH($C355,'NOx &amp; CO2'!$R$6:$R$10,1),MATCH(AG$352,'NOx &amp; CO2'!$T$5:$W$5,1))*AF355</f>
        <v>2.2888255703723031E-2</v>
      </c>
      <c r="AH355" s="365">
        <f>INDEX('NOx &amp; CO2'!$T$6:$W$10,MATCH($C355,'NOx &amp; CO2'!$R$6:$R$10,1),MATCH(AH$352,'NOx &amp; CO2'!$T$5:$W$5,1))*AG355</f>
        <v>2.2254464400482215E-2</v>
      </c>
      <c r="AI355" s="365">
        <f>INDEX('NOx &amp; CO2'!$T$6:$W$10,MATCH($C355,'NOx &amp; CO2'!$R$6:$R$10,1),MATCH(AI$352,'NOx &amp; CO2'!$T$5:$W$5,1))*AH355</f>
        <v>2.1638223207711301E-2</v>
      </c>
      <c r="AJ355" s="365">
        <f>INDEX('NOx &amp; CO2'!$T$6:$W$10,MATCH($C355,'NOx &amp; CO2'!$R$6:$R$10,1),MATCH(AJ$352,'NOx &amp; CO2'!$T$5:$W$5,1))*AI355</f>
        <v>2.1039046150964236E-2</v>
      </c>
      <c r="AK355" s="365">
        <f>INDEX('NOx &amp; CO2'!$T$6:$W$10,MATCH($C355,'NOx &amp; CO2'!$R$6:$R$10,1),MATCH(AK$352,'NOx &amp; CO2'!$T$5:$W$5,1))*AJ355</f>
        <v>2.0456460712756541E-2</v>
      </c>
      <c r="AL355" s="365">
        <f>INDEX('NOx &amp; CO2'!$T$6:$W$10,MATCH($C355,'NOx &amp; CO2'!$R$6:$R$10,1),MATCH(AL$352,'NOx &amp; CO2'!$T$5:$W$5,1))*AK355</f>
        <v>1.9890007459932926E-2</v>
      </c>
      <c r="AM355" s="365">
        <f>INDEX('NOx &amp; CO2'!$T$6:$W$10,MATCH($C355,'NOx &amp; CO2'!$R$6:$R$10,1),MATCH(AM$352,'NOx &amp; CO2'!$T$5:$W$5,1))*AL355</f>
        <v>1.9339239681353367E-2</v>
      </c>
      <c r="AN355" s="365">
        <f>INDEX('NOx &amp; CO2'!$T$6:$W$10,MATCH($C355,'NOx &amp; CO2'!$R$6:$R$10,1),MATCH(AN$352,'NOx &amp; CO2'!$T$5:$W$5,1))*AM355</f>
        <v>1.8803723035611869E-2</v>
      </c>
      <c r="AO355" s="365">
        <f>INDEX('NOx &amp; CO2'!$T$6:$W$10,MATCH($C355,'NOx &amp; CO2'!$R$6:$R$10,1),MATCH(AO$352,'NOx &amp; CO2'!$T$5:$W$5,1))*AN355</f>
        <v>1.8283035208510164E-2</v>
      </c>
      <c r="AP355" s="365">
        <f>INDEX('NOx &amp; CO2'!$T$6:$W$10,MATCH($C355,'NOx &amp; CO2'!$R$6:$R$10,1),MATCH(AP$352,'NOx &amp; CO2'!$T$5:$W$5,1))*AO355</f>
        <v>1.777676558001617E-2</v>
      </c>
      <c r="AQ355" s="365">
        <f>INDEX('NOx &amp; CO2'!$T$6:$W$10,MATCH($C355,'NOx &amp; CO2'!$R$6:$R$10,1),MATCH(AQ$352,'NOx &amp; CO2'!$T$5:$W$5,1))*AP355</f>
        <v>1.7284514900444626E-2</v>
      </c>
      <c r="AR355" s="365">
        <f>INDEX('NOx &amp; CO2'!$T$6:$W$10,MATCH($C355,'NOx &amp; CO2'!$R$6:$R$10,1),MATCH(AR$352,'NOx &amp; CO2'!$T$5:$W$5,1))*AQ355</f>
        <v>1.6805894975604474E-2</v>
      </c>
      <c r="AS355" s="365">
        <f>INDEX('NOx &amp; CO2'!$T$6:$W$10,MATCH($C355,'NOx &amp; CO2'!$R$6:$R$10,1),MATCH(AS$352,'NOx &amp; CO2'!$T$5:$W$5,1))*AR355</f>
        <v>1.6340528360664741E-2</v>
      </c>
      <c r="AT355" s="365">
        <f>INDEX('NOx &amp; CO2'!$T$6:$W$10,MATCH($C355,'NOx &amp; CO2'!$R$6:$R$10,1),MATCH(AT$352,'NOx &amp; CO2'!$T$5:$W$5,1))*AS355</f>
        <v>1.5888048062497474E-2</v>
      </c>
      <c r="AU355" s="365">
        <f>INDEX('NOx &amp; CO2'!$T$6:$W$10,MATCH($C355,'NOx &amp; CO2'!$R$6:$R$10,1),MATCH(AU$352,'NOx &amp; CO2'!$T$5:$W$5,1))*AT355</f>
        <v>1.5448097250263013E-2</v>
      </c>
      <c r="AV355" s="365">
        <f>INDEX('NOx &amp; CO2'!$T$6:$W$10,MATCH($C355,'NOx &amp; CO2'!$R$6:$R$10,1),MATCH(AV$352,'NOx &amp; CO2'!$T$5:$W$5,1))*AU355</f>
        <v>1.5020328974009333E-2</v>
      </c>
      <c r="AW355" s="365">
        <f>INDEX('NOx &amp; CO2'!$T$6:$W$10,MATCH($C355,'NOx &amp; CO2'!$R$6:$R$10,1),MATCH(AW$352,'NOx &amp; CO2'!$T$5:$W$5,1))*AV355</f>
        <v>1.4604405891063581E-2</v>
      </c>
      <c r="AX355" s="365">
        <f>INDEX('NOx &amp; CO2'!$T$6:$W$10,MATCH($C355,'NOx &amp; CO2'!$R$6:$R$10,1),MATCH(AX$352,'NOx &amp; CO2'!$T$5:$W$5,1))*AW355</f>
        <v>1.4200000000000008E-2</v>
      </c>
      <c r="AY355" s="365">
        <f>INDEX('NOx &amp; CO2'!$T$6:$W$10,MATCH($C355,'NOx &amp; CO2'!$R$6:$R$10,1),MATCH(AY$352,'NOx &amp; CO2'!$T$5:$W$5,1))*AX355</f>
        <v>1.4200000000000008E-2</v>
      </c>
      <c r="AZ355" s="365">
        <f>INDEX('NOx &amp; CO2'!$T$6:$W$10,MATCH($C355,'NOx &amp; CO2'!$R$6:$R$10,1),MATCH(AZ$352,'NOx &amp; CO2'!$T$5:$W$5,1))*AY355</f>
        <v>1.4200000000000008E-2</v>
      </c>
      <c r="BA355" s="365">
        <f>INDEX('NOx &amp; CO2'!$T$6:$W$10,MATCH($C355,'NOx &amp; CO2'!$R$6:$R$10,1),MATCH(BA$352,'NOx &amp; CO2'!$T$5:$W$5,1))*AZ355</f>
        <v>1.4200000000000008E-2</v>
      </c>
      <c r="BB355" s="365">
        <f>INDEX('NOx &amp; CO2'!$T$6:$W$10,MATCH($C355,'NOx &amp; CO2'!$R$6:$R$10,1),MATCH(BB$352,'NOx &amp; CO2'!$T$5:$W$5,1))*BA355</f>
        <v>1.4200000000000008E-2</v>
      </c>
      <c r="BC355" s="365">
        <f>INDEX('NOx &amp; CO2'!$T$6:$W$10,MATCH($C355,'NOx &amp; CO2'!$R$6:$R$10,1),MATCH(BC$352,'NOx &amp; CO2'!$T$5:$W$5,1))*BB355</f>
        <v>1.4200000000000008E-2</v>
      </c>
      <c r="BD355" s="365">
        <f>INDEX('NOx &amp; CO2'!$T$6:$W$10,MATCH($C355,'NOx &amp; CO2'!$R$6:$R$10,1),MATCH(BD$352,'NOx &amp; CO2'!$T$5:$W$5,1))*BC355</f>
        <v>1.4200000000000008E-2</v>
      </c>
      <c r="BE355" s="365">
        <f>INDEX('NOx &amp; CO2'!$T$6:$W$10,MATCH($C355,'NOx &amp; CO2'!$R$6:$R$10,1),MATCH(BE$352,'NOx &amp; CO2'!$T$5:$W$5,1))*BD355</f>
        <v>1.4200000000000008E-2</v>
      </c>
      <c r="BF355" s="365">
        <f>INDEX('NOx &amp; CO2'!$T$6:$W$10,MATCH($C355,'NOx &amp; CO2'!$R$6:$R$10,1),MATCH(BF$352,'NOx &amp; CO2'!$T$5:$W$5,1))*BE355</f>
        <v>1.4200000000000008E-2</v>
      </c>
      <c r="BG355" s="365">
        <f>INDEX('NOx &amp; CO2'!$T$6:$W$10,MATCH($C355,'NOx &amp; CO2'!$R$6:$R$10,1),MATCH(BG$352,'NOx &amp; CO2'!$T$5:$W$5,1))*BF355</f>
        <v>1.4200000000000008E-2</v>
      </c>
      <c r="BH355" s="365">
        <f>INDEX('NOx &amp; CO2'!$T$6:$W$10,MATCH($C355,'NOx &amp; CO2'!$R$6:$R$10,1),MATCH(BH$352,'NOx &amp; CO2'!$T$5:$W$5,1))*BG355</f>
        <v>1.4200000000000008E-2</v>
      </c>
      <c r="BI355" s="365">
        <f>INDEX('NOx &amp; CO2'!$T$6:$W$10,MATCH($C355,'NOx &amp; CO2'!$R$6:$R$10,1),MATCH(BI$352,'NOx &amp; CO2'!$T$5:$W$5,1))*BH355</f>
        <v>1.4200000000000008E-2</v>
      </c>
      <c r="BJ355" s="365">
        <f>INDEX('NOx &amp; CO2'!$T$6:$W$10,MATCH($C355,'NOx &amp; CO2'!$R$6:$R$10,1),MATCH(BJ$352,'NOx &amp; CO2'!$T$5:$W$5,1))*BI355</f>
        <v>1.4200000000000008E-2</v>
      </c>
      <c r="BK355" s="365">
        <f>INDEX('NOx &amp; CO2'!$T$6:$W$10,MATCH($C355,'NOx &amp; CO2'!$R$6:$R$10,1),MATCH(BK$352,'NOx &amp; CO2'!$T$5:$W$5,1))*BJ355</f>
        <v>1.4200000000000008E-2</v>
      </c>
      <c r="BL355" s="365">
        <f>INDEX('NOx &amp; CO2'!$T$6:$W$10,MATCH($C355,'NOx &amp; CO2'!$R$6:$R$10,1),MATCH(BL$352,'NOx &amp; CO2'!$T$5:$W$5,1))*BK355</f>
        <v>1.4200000000000008E-2</v>
      </c>
      <c r="BM355" s="365">
        <f>INDEX('NOx &amp; CO2'!$T$6:$W$10,MATCH($C355,'NOx &amp; CO2'!$R$6:$R$10,1),MATCH(BM$352,'NOx &amp; CO2'!$T$5:$W$5,1))*BL355</f>
        <v>1.4200000000000008E-2</v>
      </c>
      <c r="BN355" s="365">
        <f>INDEX('NOx &amp; CO2'!$T$6:$W$10,MATCH($C355,'NOx &amp; CO2'!$R$6:$R$10,1),MATCH(BN$352,'NOx &amp; CO2'!$T$5:$W$5,1))*BM355</f>
        <v>1.4200000000000008E-2</v>
      </c>
      <c r="BO355" s="365">
        <f>INDEX('NOx &amp; CO2'!$T$6:$W$10,MATCH($C355,'NOx &amp; CO2'!$R$6:$R$10,1),MATCH(BO$352,'NOx &amp; CO2'!$T$5:$W$5,1))*BN355</f>
        <v>1.4200000000000008E-2</v>
      </c>
      <c r="BP355" s="365">
        <f>INDEX('NOx &amp; CO2'!$T$6:$W$10,MATCH($C355,'NOx &amp; CO2'!$R$6:$R$10,1),MATCH(BP$352,'NOx &amp; CO2'!$T$5:$W$5,1))*BO355</f>
        <v>1.4200000000000008E-2</v>
      </c>
      <c r="BQ355" s="365">
        <f>INDEX('NOx &amp; CO2'!$T$6:$W$10,MATCH($C355,'NOx &amp; CO2'!$R$6:$R$10,1),MATCH(BQ$352,'NOx &amp; CO2'!$T$5:$W$5,1))*BP355</f>
        <v>1.4200000000000008E-2</v>
      </c>
      <c r="BR355" s="365">
        <f>INDEX('NOx &amp; CO2'!$T$6:$W$10,MATCH($C355,'NOx &amp; CO2'!$R$6:$R$10,1),MATCH(BR$352,'NOx &amp; CO2'!$T$5:$W$5,1))*BQ355</f>
        <v>1.4200000000000008E-2</v>
      </c>
      <c r="BS355" s="365">
        <f>INDEX('NOx &amp; CO2'!$T$6:$W$10,MATCH($C355,'NOx &amp; CO2'!$R$6:$R$10,1),MATCH(BS$352,'NOx &amp; CO2'!$T$5:$W$5,1))*BR355</f>
        <v>1.4200000000000008E-2</v>
      </c>
      <c r="BT355" s="365">
        <f>INDEX('NOx &amp; CO2'!$T$6:$W$10,MATCH($C355,'NOx &amp; CO2'!$R$6:$R$10,1),MATCH(BT$352,'NOx &amp; CO2'!$T$5:$W$5,1))*BS355</f>
        <v>1.4200000000000008E-2</v>
      </c>
      <c r="BU355" s="365">
        <f>INDEX('NOx &amp; CO2'!$T$6:$W$10,MATCH($C355,'NOx &amp; CO2'!$R$6:$R$10,1),MATCH(BU$352,'NOx &amp; CO2'!$T$5:$W$5,1))*BT355</f>
        <v>1.4200000000000008E-2</v>
      </c>
      <c r="BV355" s="365">
        <f>INDEX('NOx &amp; CO2'!$T$6:$W$10,MATCH($C355,'NOx &amp; CO2'!$R$6:$R$10,1),MATCH(BV$352,'NOx &amp; CO2'!$T$5:$W$5,1))*BU355</f>
        <v>1.4200000000000008E-2</v>
      </c>
      <c r="BW355" s="365">
        <f>INDEX('NOx &amp; CO2'!$T$6:$W$10,MATCH($C355,'NOx &amp; CO2'!$R$6:$R$10,1),MATCH(BW$352,'NOx &amp; CO2'!$T$5:$W$5,1))*BV355</f>
        <v>1.4200000000000008E-2</v>
      </c>
      <c r="BX355" s="365">
        <f>INDEX('NOx &amp; CO2'!$T$6:$W$10,MATCH($C355,'NOx &amp; CO2'!$R$6:$R$10,1),MATCH(BX$352,'NOx &amp; CO2'!$T$5:$W$5,1))*BW355</f>
        <v>1.4200000000000008E-2</v>
      </c>
      <c r="BY355" s="365">
        <f>INDEX('NOx &amp; CO2'!$T$6:$W$10,MATCH($C355,'NOx &amp; CO2'!$R$6:$R$10,1),MATCH(BY$352,'NOx &amp; CO2'!$T$5:$W$5,1))*BX355</f>
        <v>1.4200000000000008E-2</v>
      </c>
      <c r="BZ355" s="365">
        <f>INDEX('NOx &amp; CO2'!$T$6:$W$10,MATCH($C355,'NOx &amp; CO2'!$R$6:$R$10,1),MATCH(BZ$352,'NOx &amp; CO2'!$T$5:$W$5,1))*BY355</f>
        <v>1.4200000000000008E-2</v>
      </c>
      <c r="CA355" s="365">
        <f>INDEX('NOx &amp; CO2'!$T$6:$W$10,MATCH($C355,'NOx &amp; CO2'!$R$6:$R$10,1),MATCH(CA$352,'NOx &amp; CO2'!$T$5:$W$5,1))*BZ355</f>
        <v>1.4200000000000008E-2</v>
      </c>
      <c r="CB355" s="365">
        <f>INDEX('NOx &amp; CO2'!$T$6:$W$10,MATCH($C355,'NOx &amp; CO2'!$R$6:$R$10,1),MATCH(CB$352,'NOx &amp; CO2'!$T$5:$W$5,1))*CA355</f>
        <v>1.4200000000000008E-2</v>
      </c>
      <c r="CC355" s="365">
        <f>INDEX('NOx &amp; CO2'!$T$6:$W$10,MATCH($C355,'NOx &amp; CO2'!$R$6:$R$10,1),MATCH(CC$352,'NOx &amp; CO2'!$T$5:$W$5,1))*CB355</f>
        <v>1.4200000000000008E-2</v>
      </c>
      <c r="CD355" s="365">
        <f>INDEX('NOx &amp; CO2'!$T$6:$W$10,MATCH($C355,'NOx &amp; CO2'!$R$6:$R$10,1),MATCH(CD$352,'NOx &amp; CO2'!$T$5:$W$5,1))*CC355</f>
        <v>1.4200000000000008E-2</v>
      </c>
      <c r="CE355" s="365">
        <f>INDEX('NOx &amp; CO2'!$T$6:$W$10,MATCH($C355,'NOx &amp; CO2'!$R$6:$R$10,1),MATCH(CE$352,'NOx &amp; CO2'!$T$5:$W$5,1))*CD355</f>
        <v>1.4200000000000008E-2</v>
      </c>
      <c r="CF355" s="365">
        <f>INDEX('NOx &amp; CO2'!$T$6:$W$10,MATCH($C355,'NOx &amp; CO2'!$R$6:$R$10,1),MATCH(CF$352,'NOx &amp; CO2'!$T$5:$W$5,1))*CE355</f>
        <v>1.4200000000000008E-2</v>
      </c>
      <c r="CG355" s="365">
        <f>INDEX('NOx &amp; CO2'!$T$6:$W$10,MATCH($C355,'NOx &amp; CO2'!$R$6:$R$10,1),MATCH(CG$352,'NOx &amp; CO2'!$T$5:$W$5,1))*CF355</f>
        <v>1.4200000000000008E-2</v>
      </c>
      <c r="CH355" s="365">
        <f>INDEX('NOx &amp; CO2'!$T$6:$W$10,MATCH($C355,'NOx &amp; CO2'!$R$6:$R$10,1),MATCH(CH$352,'NOx &amp; CO2'!$T$5:$W$5,1))*CG355</f>
        <v>1.4200000000000008E-2</v>
      </c>
      <c r="CI355" s="365">
        <f>INDEX('NOx &amp; CO2'!$T$6:$W$10,MATCH($C355,'NOx &amp; CO2'!$R$6:$R$10,1),MATCH(CI$352,'NOx &amp; CO2'!$T$5:$W$5,1))*CH355</f>
        <v>1.4200000000000008E-2</v>
      </c>
      <c r="CJ355" s="365">
        <f>INDEX('NOx &amp; CO2'!$T$6:$W$10,MATCH($C355,'NOx &amp; CO2'!$R$6:$R$10,1),MATCH(CJ$352,'NOx &amp; CO2'!$T$5:$W$5,1))*CI355</f>
        <v>1.4200000000000008E-2</v>
      </c>
      <c r="CK355" s="365">
        <f>INDEX('NOx &amp; CO2'!$T$6:$W$10,MATCH($C355,'NOx &amp; CO2'!$R$6:$R$10,1),MATCH(CK$352,'NOx &amp; CO2'!$T$5:$W$5,1))*CJ355</f>
        <v>1.4200000000000008E-2</v>
      </c>
      <c r="CL355" s="365">
        <f>INDEX('NOx &amp; CO2'!$T$6:$W$10,MATCH($C355,'NOx &amp; CO2'!$R$6:$R$10,1),MATCH(CL$352,'NOx &amp; CO2'!$T$5:$W$5,1))*CK355</f>
        <v>1.4200000000000008E-2</v>
      </c>
      <c r="CM355" s="365">
        <f>INDEX('NOx &amp; CO2'!$T$6:$W$10,MATCH($C355,'NOx &amp; CO2'!$R$6:$R$10,1),MATCH(CM$352,'NOx &amp; CO2'!$T$5:$W$5,1))*CL355</f>
        <v>1.4200000000000008E-2</v>
      </c>
      <c r="CN355" s="365">
        <f>INDEX('NOx &amp; CO2'!$T$6:$W$10,MATCH($C355,'NOx &amp; CO2'!$R$6:$R$10,1),MATCH(CN$352,'NOx &amp; CO2'!$T$5:$W$5,1))*CM355</f>
        <v>1.4200000000000008E-2</v>
      </c>
      <c r="CO355" s="365">
        <f>INDEX('NOx &amp; CO2'!$T$6:$W$10,MATCH($C355,'NOx &amp; CO2'!$R$6:$R$10,1),MATCH(CO$352,'NOx &amp; CO2'!$T$5:$W$5,1))*CN355</f>
        <v>1.4200000000000008E-2</v>
      </c>
      <c r="CP355" s="365">
        <f>INDEX('NOx &amp; CO2'!$T$6:$W$10,MATCH($C355,'NOx &amp; CO2'!$R$6:$R$10,1),MATCH(CP$352,'NOx &amp; CO2'!$T$5:$W$5,1))*CO355</f>
        <v>1.4200000000000008E-2</v>
      </c>
      <c r="CQ355" s="365">
        <f>INDEX('NOx &amp; CO2'!$T$6:$W$10,MATCH($C355,'NOx &amp; CO2'!$R$6:$R$10,1),MATCH(CQ$352,'NOx &amp; CO2'!$T$5:$W$5,1))*CP355</f>
        <v>1.4200000000000008E-2</v>
      </c>
      <c r="CR355" s="365">
        <f>INDEX('NOx &amp; CO2'!$T$6:$W$10,MATCH($C355,'NOx &amp; CO2'!$R$6:$R$10,1),MATCH(CR$352,'NOx &amp; CO2'!$T$5:$W$5,1))*CQ355</f>
        <v>1.4200000000000008E-2</v>
      </c>
      <c r="CS355" s="365">
        <f>INDEX('NOx &amp; CO2'!$T$6:$W$10,MATCH($C355,'NOx &amp; CO2'!$R$6:$R$10,1),MATCH(CS$352,'NOx &amp; CO2'!$T$5:$W$5,1))*CR355</f>
        <v>1.4200000000000008E-2</v>
      </c>
    </row>
    <row r="356" spans="1:97" s="352" customFormat="1" x14ac:dyDescent="0.25">
      <c r="A356" s="352">
        <f t="shared" ref="A356:C356" si="575">A295</f>
        <v>0</v>
      </c>
      <c r="B356" s="352" t="str">
        <f t="shared" si="575"/>
        <v>0 0</v>
      </c>
      <c r="C356" s="359">
        <f t="shared" si="575"/>
        <v>0</v>
      </c>
      <c r="D356" s="365">
        <f>INDEX('NOx &amp; CO2'!$E$6:$I$10,MATCH($C356,'NOx &amp; CO2'!$C$6:$C$10,1),MATCH(D$352,'NOx &amp; CO2'!$E$5:$H$5,1))</f>
        <v>7.17E-2</v>
      </c>
      <c r="E356" s="365">
        <f>INDEX('NOx &amp; CO2'!$T$6:$W$10,MATCH($C356,'NOx &amp; CO2'!$R$6:$R$10,1),MATCH(E$352,'NOx &amp; CO2'!$T$5:$W$5,1))*D356</f>
        <v>6.8558723496039697E-2</v>
      </c>
      <c r="F356" s="365">
        <f>INDEX('NOx &amp; CO2'!$T$6:$W$10,MATCH($C356,'NOx &amp; CO2'!$R$6:$R$10,1),MATCH(F$352,'NOx &amp; CO2'!$T$5:$W$5,1))*E356</f>
        <v>6.5555070675124491E-2</v>
      </c>
      <c r="G356" s="365">
        <f>INDEX('NOx &amp; CO2'!$T$6:$W$10,MATCH($C356,'NOx &amp; CO2'!$R$6:$R$10,1),MATCH(G$352,'NOx &amp; CO2'!$T$5:$W$5,1))*F356</f>
        <v>6.2683012052708514E-2</v>
      </c>
      <c r="H356" s="365">
        <f>INDEX('NOx &amp; CO2'!$T$6:$W$10,MATCH($C356,'NOx &amp; CO2'!$R$6:$R$10,1),MATCH(H$352,'NOx &amp; CO2'!$T$5:$W$5,1))*G356</f>
        <v>5.9936782304331478E-2</v>
      </c>
      <c r="I356" s="365">
        <f>INDEX('NOx &amp; CO2'!$T$6:$W$10,MATCH($C356,'NOx &amp; CO2'!$R$6:$R$10,1),MATCH(I$352,'NOx &amp; CO2'!$T$5:$W$5,1))*H356</f>
        <v>5.7310868692398702E-2</v>
      </c>
      <c r="J356" s="365">
        <f>INDEX('NOx &amp; CO2'!$T$6:$W$10,MATCH($C356,'NOx &amp; CO2'!$R$6:$R$10,1),MATCH(J$352,'NOx &amp; CO2'!$T$5:$W$5,1))*I356</f>
        <v>5.4800000000000008E-2</v>
      </c>
      <c r="K356" s="365">
        <f>INDEX('NOx &amp; CO2'!$T$6:$W$10,MATCH($C356,'NOx &amp; CO2'!$R$6:$R$10,1),MATCH(K$352,'NOx &amp; CO2'!$T$5:$W$5,1))*J356</f>
        <v>5.268069525177068E-2</v>
      </c>
      <c r="L356" s="365">
        <f>INDEX('NOx &amp; CO2'!$T$6:$W$10,MATCH($C356,'NOx &amp; CO2'!$R$6:$R$10,1),MATCH(L$352,'NOx &amp; CO2'!$T$5:$W$5,1))*K356</f>
        <v>5.0643351317699516E-2</v>
      </c>
      <c r="M356" s="365">
        <f>INDEX('NOx &amp; CO2'!$T$6:$W$10,MATCH($C356,'NOx &amp; CO2'!$R$6:$R$10,1),MATCH(M$352,'NOx &amp; CO2'!$T$5:$W$5,1))*L356</f>
        <v>4.8684798490804503E-2</v>
      </c>
      <c r="N356" s="365">
        <f>INDEX('NOx &amp; CO2'!$T$6:$W$10,MATCH($C356,'NOx &amp; CO2'!$R$6:$R$10,1),MATCH(N$352,'NOx &amp; CO2'!$T$5:$W$5,1))*M356</f>
        <v>4.6801989647590088E-2</v>
      </c>
      <c r="O356" s="365">
        <f>INDEX('NOx &amp; CO2'!$T$6:$W$10,MATCH($C356,'NOx &amp; CO2'!$R$6:$R$10,1),MATCH(O$352,'NOx &amp; CO2'!$T$5:$W$5,1))*N356</f>
        <v>4.4991995507321518E-2</v>
      </c>
      <c r="P356" s="365">
        <f>INDEX('NOx &amp; CO2'!$T$6:$W$10,MATCH($C356,'NOx &amp; CO2'!$R$6:$R$10,1),MATCH(P$352,'NOx &amp; CO2'!$T$5:$W$5,1))*O356</f>
        <v>4.3252000074639418E-2</v>
      </c>
      <c r="Q356" s="365">
        <f>INDEX('NOx &amp; CO2'!$T$6:$W$10,MATCH($C356,'NOx &amp; CO2'!$R$6:$R$10,1),MATCH(Q$352,'NOx &amp; CO2'!$T$5:$W$5,1))*P356</f>
        <v>4.1579296258424117E-2</v>
      </c>
      <c r="R356" s="365">
        <f>INDEX('NOx &amp; CO2'!$T$6:$W$10,MATCH($C356,'NOx &amp; CO2'!$R$6:$R$10,1),MATCH(R$352,'NOx &amp; CO2'!$T$5:$W$5,1))*Q356</f>
        <v>3.9971281660093602E-2</v>
      </c>
      <c r="S356" s="365">
        <f>INDEX('NOx &amp; CO2'!$T$6:$W$10,MATCH($C356,'NOx &amp; CO2'!$R$6:$R$10,1),MATCH(S$352,'NOx &amp; CO2'!$T$5:$W$5,1))*R356</f>
        <v>3.8425454524782507E-2</v>
      </c>
      <c r="T356" s="365">
        <f>INDEX('NOx &amp; CO2'!$T$6:$W$10,MATCH($C356,'NOx &amp; CO2'!$R$6:$R$10,1),MATCH(T$352,'NOx &amp; CO2'!$T$5:$W$5,1))*S356</f>
        <v>3.6939409849102912E-2</v>
      </c>
      <c r="U356" s="365">
        <f>INDEX('NOx &amp; CO2'!$T$6:$W$10,MATCH($C356,'NOx &amp; CO2'!$R$6:$R$10,1),MATCH(U$352,'NOx &amp; CO2'!$T$5:$W$5,1))*T356</f>
        <v>3.5510835639431505E-2</v>
      </c>
      <c r="V356" s="365">
        <f>INDEX('NOx &amp; CO2'!$T$6:$W$10,MATCH($C356,'NOx &amp; CO2'!$R$6:$R$10,1),MATCH(V$352,'NOx &amp; CO2'!$T$5:$W$5,1))*U356</f>
        <v>3.4137509314901608E-2</v>
      </c>
      <c r="W356" s="365">
        <f>INDEX('NOx &amp; CO2'!$T$6:$W$10,MATCH($C356,'NOx &amp; CO2'!$R$6:$R$10,1),MATCH(W$352,'NOx &amp; CO2'!$T$5:$W$5,1))*V356</f>
        <v>3.2817294249503907E-2</v>
      </c>
      <c r="X356" s="365">
        <f>INDEX('NOx &amp; CO2'!$T$6:$W$10,MATCH($C356,'NOx &amp; CO2'!$R$6:$R$10,1),MATCH(X$352,'NOx &amp; CO2'!$T$5:$W$5,1))*W356</f>
        <v>3.1548136447916084E-2</v>
      </c>
      <c r="Y356" s="365">
        <f>INDEX('NOx &amp; CO2'!$T$6:$W$10,MATCH($C356,'NOx &amp; CO2'!$R$6:$R$10,1),MATCH(Y$352,'NOx &amp; CO2'!$T$5:$W$5,1))*X356</f>
        <v>3.0328061349889527E-2</v>
      </c>
      <c r="Z356" s="365">
        <f>INDEX('NOx &amp; CO2'!$T$6:$W$10,MATCH($C356,'NOx &amp; CO2'!$R$6:$R$10,1),MATCH(Z$352,'NOx &amp; CO2'!$T$5:$W$5,1))*Y356</f>
        <v>2.9155170758221438E-2</v>
      </c>
      <c r="AA356" s="365">
        <f>INDEX('NOx &amp; CO2'!$T$6:$W$10,MATCH($C356,'NOx &amp; CO2'!$R$6:$R$10,1),MATCH(AA$352,'NOx &amp; CO2'!$T$5:$W$5,1))*Z356</f>
        <v>2.8027639885532835E-2</v>
      </c>
      <c r="AB356" s="365">
        <f>INDEX('NOx &amp; CO2'!$T$6:$W$10,MATCH($C356,'NOx &amp; CO2'!$R$6:$R$10,1),MATCH(AB$352,'NOx &amp; CO2'!$T$5:$W$5,1))*AA356</f>
        <v>2.6943714515257809E-2</v>
      </c>
      <c r="AC356" s="365">
        <f>INDEX('NOx &amp; CO2'!$T$6:$W$10,MATCH($C356,'NOx &amp; CO2'!$R$6:$R$10,1),MATCH(AC$352,'NOx &amp; CO2'!$T$5:$W$5,1))*AB356</f>
        <v>2.5901708272427128E-2</v>
      </c>
      <c r="AD356" s="365">
        <f>INDEX('NOx &amp; CO2'!$T$6:$W$10,MATCH($C356,'NOx &amp; CO2'!$R$6:$R$10,1),MATCH(AD$352,'NOx &amp; CO2'!$T$5:$W$5,1))*AC356</f>
        <v>2.4900000000000019E-2</v>
      </c>
      <c r="AE356" s="365">
        <f>INDEX('NOx &amp; CO2'!$T$6:$W$10,MATCH($C356,'NOx &amp; CO2'!$R$6:$R$10,1),MATCH(AE$352,'NOx &amp; CO2'!$T$5:$W$5,1))*AD356</f>
        <v>2.4210502134589099E-2</v>
      </c>
      <c r="AF356" s="365">
        <f>INDEX('NOx &amp; CO2'!$T$6:$W$10,MATCH($C356,'NOx &amp; CO2'!$R$6:$R$10,1),MATCH(AF$352,'NOx &amp; CO2'!$T$5:$W$5,1))*AE356</f>
        <v>2.3540096932086061E-2</v>
      </c>
      <c r="AG356" s="365">
        <f>INDEX('NOx &amp; CO2'!$T$6:$W$10,MATCH($C356,'NOx &amp; CO2'!$R$6:$R$10,1),MATCH(AG$352,'NOx &amp; CO2'!$T$5:$W$5,1))*AF356</f>
        <v>2.2888255703723031E-2</v>
      </c>
      <c r="AH356" s="365">
        <f>INDEX('NOx &amp; CO2'!$T$6:$W$10,MATCH($C356,'NOx &amp; CO2'!$R$6:$R$10,1),MATCH(AH$352,'NOx &amp; CO2'!$T$5:$W$5,1))*AG356</f>
        <v>2.2254464400482215E-2</v>
      </c>
      <c r="AI356" s="365">
        <f>INDEX('NOx &amp; CO2'!$T$6:$W$10,MATCH($C356,'NOx &amp; CO2'!$R$6:$R$10,1),MATCH(AI$352,'NOx &amp; CO2'!$T$5:$W$5,1))*AH356</f>
        <v>2.1638223207711301E-2</v>
      </c>
      <c r="AJ356" s="365">
        <f>INDEX('NOx &amp; CO2'!$T$6:$W$10,MATCH($C356,'NOx &amp; CO2'!$R$6:$R$10,1),MATCH(AJ$352,'NOx &amp; CO2'!$T$5:$W$5,1))*AI356</f>
        <v>2.1039046150964236E-2</v>
      </c>
      <c r="AK356" s="365">
        <f>INDEX('NOx &amp; CO2'!$T$6:$W$10,MATCH($C356,'NOx &amp; CO2'!$R$6:$R$10,1),MATCH(AK$352,'NOx &amp; CO2'!$T$5:$W$5,1))*AJ356</f>
        <v>2.0456460712756541E-2</v>
      </c>
      <c r="AL356" s="365">
        <f>INDEX('NOx &amp; CO2'!$T$6:$W$10,MATCH($C356,'NOx &amp; CO2'!$R$6:$R$10,1),MATCH(AL$352,'NOx &amp; CO2'!$T$5:$W$5,1))*AK356</f>
        <v>1.9890007459932926E-2</v>
      </c>
      <c r="AM356" s="365">
        <f>INDEX('NOx &amp; CO2'!$T$6:$W$10,MATCH($C356,'NOx &amp; CO2'!$R$6:$R$10,1),MATCH(AM$352,'NOx &amp; CO2'!$T$5:$W$5,1))*AL356</f>
        <v>1.9339239681353367E-2</v>
      </c>
      <c r="AN356" s="365">
        <f>INDEX('NOx &amp; CO2'!$T$6:$W$10,MATCH($C356,'NOx &amp; CO2'!$R$6:$R$10,1),MATCH(AN$352,'NOx &amp; CO2'!$T$5:$W$5,1))*AM356</f>
        <v>1.8803723035611869E-2</v>
      </c>
      <c r="AO356" s="365">
        <f>INDEX('NOx &amp; CO2'!$T$6:$W$10,MATCH($C356,'NOx &amp; CO2'!$R$6:$R$10,1),MATCH(AO$352,'NOx &amp; CO2'!$T$5:$W$5,1))*AN356</f>
        <v>1.8283035208510164E-2</v>
      </c>
      <c r="AP356" s="365">
        <f>INDEX('NOx &amp; CO2'!$T$6:$W$10,MATCH($C356,'NOx &amp; CO2'!$R$6:$R$10,1),MATCH(AP$352,'NOx &amp; CO2'!$T$5:$W$5,1))*AO356</f>
        <v>1.777676558001617E-2</v>
      </c>
      <c r="AQ356" s="365">
        <f>INDEX('NOx &amp; CO2'!$T$6:$W$10,MATCH($C356,'NOx &amp; CO2'!$R$6:$R$10,1),MATCH(AQ$352,'NOx &amp; CO2'!$T$5:$W$5,1))*AP356</f>
        <v>1.7284514900444626E-2</v>
      </c>
      <c r="AR356" s="365">
        <f>INDEX('NOx &amp; CO2'!$T$6:$W$10,MATCH($C356,'NOx &amp; CO2'!$R$6:$R$10,1),MATCH(AR$352,'NOx &amp; CO2'!$T$5:$W$5,1))*AQ356</f>
        <v>1.6805894975604474E-2</v>
      </c>
      <c r="AS356" s="365">
        <f>INDEX('NOx &amp; CO2'!$T$6:$W$10,MATCH($C356,'NOx &amp; CO2'!$R$6:$R$10,1),MATCH(AS$352,'NOx &amp; CO2'!$T$5:$W$5,1))*AR356</f>
        <v>1.6340528360664741E-2</v>
      </c>
      <c r="AT356" s="365">
        <f>INDEX('NOx &amp; CO2'!$T$6:$W$10,MATCH($C356,'NOx &amp; CO2'!$R$6:$R$10,1),MATCH(AT$352,'NOx &amp; CO2'!$T$5:$W$5,1))*AS356</f>
        <v>1.5888048062497474E-2</v>
      </c>
      <c r="AU356" s="365">
        <f>INDEX('NOx &amp; CO2'!$T$6:$W$10,MATCH($C356,'NOx &amp; CO2'!$R$6:$R$10,1),MATCH(AU$352,'NOx &amp; CO2'!$T$5:$W$5,1))*AT356</f>
        <v>1.5448097250263013E-2</v>
      </c>
      <c r="AV356" s="365">
        <f>INDEX('NOx &amp; CO2'!$T$6:$W$10,MATCH($C356,'NOx &amp; CO2'!$R$6:$R$10,1),MATCH(AV$352,'NOx &amp; CO2'!$T$5:$W$5,1))*AU356</f>
        <v>1.5020328974009333E-2</v>
      </c>
      <c r="AW356" s="365">
        <f>INDEX('NOx &amp; CO2'!$T$6:$W$10,MATCH($C356,'NOx &amp; CO2'!$R$6:$R$10,1),MATCH(AW$352,'NOx &amp; CO2'!$T$5:$W$5,1))*AV356</f>
        <v>1.4604405891063581E-2</v>
      </c>
      <c r="AX356" s="365">
        <f>INDEX('NOx &amp; CO2'!$T$6:$W$10,MATCH($C356,'NOx &amp; CO2'!$R$6:$R$10,1),MATCH(AX$352,'NOx &amp; CO2'!$T$5:$W$5,1))*AW356</f>
        <v>1.4200000000000008E-2</v>
      </c>
      <c r="AY356" s="365">
        <f>INDEX('NOx &amp; CO2'!$T$6:$W$10,MATCH($C356,'NOx &amp; CO2'!$R$6:$R$10,1),MATCH(AY$352,'NOx &amp; CO2'!$T$5:$W$5,1))*AX356</f>
        <v>1.4200000000000008E-2</v>
      </c>
      <c r="AZ356" s="365">
        <f>INDEX('NOx &amp; CO2'!$T$6:$W$10,MATCH($C356,'NOx &amp; CO2'!$R$6:$R$10,1),MATCH(AZ$352,'NOx &amp; CO2'!$T$5:$W$5,1))*AY356</f>
        <v>1.4200000000000008E-2</v>
      </c>
      <c r="BA356" s="365">
        <f>INDEX('NOx &amp; CO2'!$T$6:$W$10,MATCH($C356,'NOx &amp; CO2'!$R$6:$R$10,1),MATCH(BA$352,'NOx &amp; CO2'!$T$5:$W$5,1))*AZ356</f>
        <v>1.4200000000000008E-2</v>
      </c>
      <c r="BB356" s="365">
        <f>INDEX('NOx &amp; CO2'!$T$6:$W$10,MATCH($C356,'NOx &amp; CO2'!$R$6:$R$10,1),MATCH(BB$352,'NOx &amp; CO2'!$T$5:$W$5,1))*BA356</f>
        <v>1.4200000000000008E-2</v>
      </c>
      <c r="BC356" s="365">
        <f>INDEX('NOx &amp; CO2'!$T$6:$W$10,MATCH($C356,'NOx &amp; CO2'!$R$6:$R$10,1),MATCH(BC$352,'NOx &amp; CO2'!$T$5:$W$5,1))*BB356</f>
        <v>1.4200000000000008E-2</v>
      </c>
      <c r="BD356" s="365">
        <f>INDEX('NOx &amp; CO2'!$T$6:$W$10,MATCH($C356,'NOx &amp; CO2'!$R$6:$R$10,1),MATCH(BD$352,'NOx &amp; CO2'!$T$5:$W$5,1))*BC356</f>
        <v>1.4200000000000008E-2</v>
      </c>
      <c r="BE356" s="365">
        <f>INDEX('NOx &amp; CO2'!$T$6:$W$10,MATCH($C356,'NOx &amp; CO2'!$R$6:$R$10,1),MATCH(BE$352,'NOx &amp; CO2'!$T$5:$W$5,1))*BD356</f>
        <v>1.4200000000000008E-2</v>
      </c>
      <c r="BF356" s="365">
        <f>INDEX('NOx &amp; CO2'!$T$6:$W$10,MATCH($C356,'NOx &amp; CO2'!$R$6:$R$10,1),MATCH(BF$352,'NOx &amp; CO2'!$T$5:$W$5,1))*BE356</f>
        <v>1.4200000000000008E-2</v>
      </c>
      <c r="BG356" s="365">
        <f>INDEX('NOx &amp; CO2'!$T$6:$W$10,MATCH($C356,'NOx &amp; CO2'!$R$6:$R$10,1),MATCH(BG$352,'NOx &amp; CO2'!$T$5:$W$5,1))*BF356</f>
        <v>1.4200000000000008E-2</v>
      </c>
      <c r="BH356" s="365">
        <f>INDEX('NOx &amp; CO2'!$T$6:$W$10,MATCH($C356,'NOx &amp; CO2'!$R$6:$R$10,1),MATCH(BH$352,'NOx &amp; CO2'!$T$5:$W$5,1))*BG356</f>
        <v>1.4200000000000008E-2</v>
      </c>
      <c r="BI356" s="365">
        <f>INDEX('NOx &amp; CO2'!$T$6:$W$10,MATCH($C356,'NOx &amp; CO2'!$R$6:$R$10,1),MATCH(BI$352,'NOx &amp; CO2'!$T$5:$W$5,1))*BH356</f>
        <v>1.4200000000000008E-2</v>
      </c>
      <c r="BJ356" s="365">
        <f>INDEX('NOx &amp; CO2'!$T$6:$W$10,MATCH($C356,'NOx &amp; CO2'!$R$6:$R$10,1),MATCH(BJ$352,'NOx &amp; CO2'!$T$5:$W$5,1))*BI356</f>
        <v>1.4200000000000008E-2</v>
      </c>
      <c r="BK356" s="365">
        <f>INDEX('NOx &amp; CO2'!$T$6:$W$10,MATCH($C356,'NOx &amp; CO2'!$R$6:$R$10,1),MATCH(BK$352,'NOx &amp; CO2'!$T$5:$W$5,1))*BJ356</f>
        <v>1.4200000000000008E-2</v>
      </c>
      <c r="BL356" s="365">
        <f>INDEX('NOx &amp; CO2'!$T$6:$W$10,MATCH($C356,'NOx &amp; CO2'!$R$6:$R$10,1),MATCH(BL$352,'NOx &amp; CO2'!$T$5:$W$5,1))*BK356</f>
        <v>1.4200000000000008E-2</v>
      </c>
      <c r="BM356" s="365">
        <f>INDEX('NOx &amp; CO2'!$T$6:$W$10,MATCH($C356,'NOx &amp; CO2'!$R$6:$R$10,1),MATCH(BM$352,'NOx &amp; CO2'!$T$5:$W$5,1))*BL356</f>
        <v>1.4200000000000008E-2</v>
      </c>
      <c r="BN356" s="365">
        <f>INDEX('NOx &amp; CO2'!$T$6:$W$10,MATCH($C356,'NOx &amp; CO2'!$R$6:$R$10,1),MATCH(BN$352,'NOx &amp; CO2'!$T$5:$W$5,1))*BM356</f>
        <v>1.4200000000000008E-2</v>
      </c>
      <c r="BO356" s="365">
        <f>INDEX('NOx &amp; CO2'!$T$6:$W$10,MATCH($C356,'NOx &amp; CO2'!$R$6:$R$10,1),MATCH(BO$352,'NOx &amp; CO2'!$T$5:$W$5,1))*BN356</f>
        <v>1.4200000000000008E-2</v>
      </c>
      <c r="BP356" s="365">
        <f>INDEX('NOx &amp; CO2'!$T$6:$W$10,MATCH($C356,'NOx &amp; CO2'!$R$6:$R$10,1),MATCH(BP$352,'NOx &amp; CO2'!$T$5:$W$5,1))*BO356</f>
        <v>1.4200000000000008E-2</v>
      </c>
      <c r="BQ356" s="365">
        <f>INDEX('NOx &amp; CO2'!$T$6:$W$10,MATCH($C356,'NOx &amp; CO2'!$R$6:$R$10,1),MATCH(BQ$352,'NOx &amp; CO2'!$T$5:$W$5,1))*BP356</f>
        <v>1.4200000000000008E-2</v>
      </c>
      <c r="BR356" s="365">
        <f>INDEX('NOx &amp; CO2'!$T$6:$W$10,MATCH($C356,'NOx &amp; CO2'!$R$6:$R$10,1),MATCH(BR$352,'NOx &amp; CO2'!$T$5:$W$5,1))*BQ356</f>
        <v>1.4200000000000008E-2</v>
      </c>
      <c r="BS356" s="365">
        <f>INDEX('NOx &amp; CO2'!$T$6:$W$10,MATCH($C356,'NOx &amp; CO2'!$R$6:$R$10,1),MATCH(BS$352,'NOx &amp; CO2'!$T$5:$W$5,1))*BR356</f>
        <v>1.4200000000000008E-2</v>
      </c>
      <c r="BT356" s="365">
        <f>INDEX('NOx &amp; CO2'!$T$6:$W$10,MATCH($C356,'NOx &amp; CO2'!$R$6:$R$10,1),MATCH(BT$352,'NOx &amp; CO2'!$T$5:$W$5,1))*BS356</f>
        <v>1.4200000000000008E-2</v>
      </c>
      <c r="BU356" s="365">
        <f>INDEX('NOx &amp; CO2'!$T$6:$W$10,MATCH($C356,'NOx &amp; CO2'!$R$6:$R$10,1),MATCH(BU$352,'NOx &amp; CO2'!$T$5:$W$5,1))*BT356</f>
        <v>1.4200000000000008E-2</v>
      </c>
      <c r="BV356" s="365">
        <f>INDEX('NOx &amp; CO2'!$T$6:$W$10,MATCH($C356,'NOx &amp; CO2'!$R$6:$R$10,1),MATCH(BV$352,'NOx &amp; CO2'!$T$5:$W$5,1))*BU356</f>
        <v>1.4200000000000008E-2</v>
      </c>
      <c r="BW356" s="365">
        <f>INDEX('NOx &amp; CO2'!$T$6:$W$10,MATCH($C356,'NOx &amp; CO2'!$R$6:$R$10,1),MATCH(BW$352,'NOx &amp; CO2'!$T$5:$W$5,1))*BV356</f>
        <v>1.4200000000000008E-2</v>
      </c>
      <c r="BX356" s="365">
        <f>INDEX('NOx &amp; CO2'!$T$6:$W$10,MATCH($C356,'NOx &amp; CO2'!$R$6:$R$10,1),MATCH(BX$352,'NOx &amp; CO2'!$T$5:$W$5,1))*BW356</f>
        <v>1.4200000000000008E-2</v>
      </c>
      <c r="BY356" s="365">
        <f>INDEX('NOx &amp; CO2'!$T$6:$W$10,MATCH($C356,'NOx &amp; CO2'!$R$6:$R$10,1),MATCH(BY$352,'NOx &amp; CO2'!$T$5:$W$5,1))*BX356</f>
        <v>1.4200000000000008E-2</v>
      </c>
      <c r="BZ356" s="365">
        <f>INDEX('NOx &amp; CO2'!$T$6:$W$10,MATCH($C356,'NOx &amp; CO2'!$R$6:$R$10,1),MATCH(BZ$352,'NOx &amp; CO2'!$T$5:$W$5,1))*BY356</f>
        <v>1.4200000000000008E-2</v>
      </c>
      <c r="CA356" s="365">
        <f>INDEX('NOx &amp; CO2'!$T$6:$W$10,MATCH($C356,'NOx &amp; CO2'!$R$6:$R$10,1),MATCH(CA$352,'NOx &amp; CO2'!$T$5:$W$5,1))*BZ356</f>
        <v>1.4200000000000008E-2</v>
      </c>
      <c r="CB356" s="365">
        <f>INDEX('NOx &amp; CO2'!$T$6:$W$10,MATCH($C356,'NOx &amp; CO2'!$R$6:$R$10,1),MATCH(CB$352,'NOx &amp; CO2'!$T$5:$W$5,1))*CA356</f>
        <v>1.4200000000000008E-2</v>
      </c>
      <c r="CC356" s="365">
        <f>INDEX('NOx &amp; CO2'!$T$6:$W$10,MATCH($C356,'NOx &amp; CO2'!$R$6:$R$10,1),MATCH(CC$352,'NOx &amp; CO2'!$T$5:$W$5,1))*CB356</f>
        <v>1.4200000000000008E-2</v>
      </c>
      <c r="CD356" s="365">
        <f>INDEX('NOx &amp; CO2'!$T$6:$W$10,MATCH($C356,'NOx &amp; CO2'!$R$6:$R$10,1),MATCH(CD$352,'NOx &amp; CO2'!$T$5:$W$5,1))*CC356</f>
        <v>1.4200000000000008E-2</v>
      </c>
      <c r="CE356" s="365">
        <f>INDEX('NOx &amp; CO2'!$T$6:$W$10,MATCH($C356,'NOx &amp; CO2'!$R$6:$R$10,1),MATCH(CE$352,'NOx &amp; CO2'!$T$5:$W$5,1))*CD356</f>
        <v>1.4200000000000008E-2</v>
      </c>
      <c r="CF356" s="365">
        <f>INDEX('NOx &amp; CO2'!$T$6:$W$10,MATCH($C356,'NOx &amp; CO2'!$R$6:$R$10,1),MATCH(CF$352,'NOx &amp; CO2'!$T$5:$W$5,1))*CE356</f>
        <v>1.4200000000000008E-2</v>
      </c>
      <c r="CG356" s="365">
        <f>INDEX('NOx &amp; CO2'!$T$6:$W$10,MATCH($C356,'NOx &amp; CO2'!$R$6:$R$10,1),MATCH(CG$352,'NOx &amp; CO2'!$T$5:$W$5,1))*CF356</f>
        <v>1.4200000000000008E-2</v>
      </c>
      <c r="CH356" s="365">
        <f>INDEX('NOx &amp; CO2'!$T$6:$W$10,MATCH($C356,'NOx &amp; CO2'!$R$6:$R$10,1),MATCH(CH$352,'NOx &amp; CO2'!$T$5:$W$5,1))*CG356</f>
        <v>1.4200000000000008E-2</v>
      </c>
      <c r="CI356" s="365">
        <f>INDEX('NOx &amp; CO2'!$T$6:$W$10,MATCH($C356,'NOx &amp; CO2'!$R$6:$R$10,1),MATCH(CI$352,'NOx &amp; CO2'!$T$5:$W$5,1))*CH356</f>
        <v>1.4200000000000008E-2</v>
      </c>
      <c r="CJ356" s="365">
        <f>INDEX('NOx &amp; CO2'!$T$6:$W$10,MATCH($C356,'NOx &amp; CO2'!$R$6:$R$10,1),MATCH(CJ$352,'NOx &amp; CO2'!$T$5:$W$5,1))*CI356</f>
        <v>1.4200000000000008E-2</v>
      </c>
      <c r="CK356" s="365">
        <f>INDEX('NOx &amp; CO2'!$T$6:$W$10,MATCH($C356,'NOx &amp; CO2'!$R$6:$R$10,1),MATCH(CK$352,'NOx &amp; CO2'!$T$5:$W$5,1))*CJ356</f>
        <v>1.4200000000000008E-2</v>
      </c>
      <c r="CL356" s="365">
        <f>INDEX('NOx &amp; CO2'!$T$6:$W$10,MATCH($C356,'NOx &amp; CO2'!$R$6:$R$10,1),MATCH(CL$352,'NOx &amp; CO2'!$T$5:$W$5,1))*CK356</f>
        <v>1.4200000000000008E-2</v>
      </c>
      <c r="CM356" s="365">
        <f>INDEX('NOx &amp; CO2'!$T$6:$W$10,MATCH($C356,'NOx &amp; CO2'!$R$6:$R$10,1),MATCH(CM$352,'NOx &amp; CO2'!$T$5:$W$5,1))*CL356</f>
        <v>1.4200000000000008E-2</v>
      </c>
      <c r="CN356" s="365">
        <f>INDEX('NOx &amp; CO2'!$T$6:$W$10,MATCH($C356,'NOx &amp; CO2'!$R$6:$R$10,1),MATCH(CN$352,'NOx &amp; CO2'!$T$5:$W$5,1))*CM356</f>
        <v>1.4200000000000008E-2</v>
      </c>
      <c r="CO356" s="365">
        <f>INDEX('NOx &amp; CO2'!$T$6:$W$10,MATCH($C356,'NOx &amp; CO2'!$R$6:$R$10,1),MATCH(CO$352,'NOx &amp; CO2'!$T$5:$W$5,1))*CN356</f>
        <v>1.4200000000000008E-2</v>
      </c>
      <c r="CP356" s="365">
        <f>INDEX('NOx &amp; CO2'!$T$6:$W$10,MATCH($C356,'NOx &amp; CO2'!$R$6:$R$10,1),MATCH(CP$352,'NOx &amp; CO2'!$T$5:$W$5,1))*CO356</f>
        <v>1.4200000000000008E-2</v>
      </c>
      <c r="CQ356" s="365">
        <f>INDEX('NOx &amp; CO2'!$T$6:$W$10,MATCH($C356,'NOx &amp; CO2'!$R$6:$R$10,1),MATCH(CQ$352,'NOx &amp; CO2'!$T$5:$W$5,1))*CP356</f>
        <v>1.4200000000000008E-2</v>
      </c>
      <c r="CR356" s="365">
        <f>INDEX('NOx &amp; CO2'!$T$6:$W$10,MATCH($C356,'NOx &amp; CO2'!$R$6:$R$10,1),MATCH(CR$352,'NOx &amp; CO2'!$T$5:$W$5,1))*CQ356</f>
        <v>1.4200000000000008E-2</v>
      </c>
      <c r="CS356" s="365">
        <f>INDEX('NOx &amp; CO2'!$T$6:$W$10,MATCH($C356,'NOx &amp; CO2'!$R$6:$R$10,1),MATCH(CS$352,'NOx &amp; CO2'!$T$5:$W$5,1))*CR356</f>
        <v>1.4200000000000008E-2</v>
      </c>
    </row>
    <row r="357" spans="1:97" s="352" customFormat="1" x14ac:dyDescent="0.25">
      <c r="A357" s="352">
        <f t="shared" ref="A357:C357" si="576">A296</f>
        <v>0</v>
      </c>
      <c r="B357" s="352" t="str">
        <f t="shared" si="576"/>
        <v>0 0</v>
      </c>
      <c r="C357" s="359">
        <f t="shared" si="576"/>
        <v>0</v>
      </c>
      <c r="D357" s="365">
        <f>INDEX('NOx &amp; CO2'!$E$6:$I$10,MATCH($C357,'NOx &amp; CO2'!$C$6:$C$10,1),MATCH(D$352,'NOx &amp; CO2'!$E$5:$H$5,1))</f>
        <v>7.17E-2</v>
      </c>
      <c r="E357" s="365">
        <f>INDEX('NOx &amp; CO2'!$T$6:$W$10,MATCH($C357,'NOx &amp; CO2'!$R$6:$R$10,1),MATCH(E$352,'NOx &amp; CO2'!$T$5:$W$5,1))*D357</f>
        <v>6.8558723496039697E-2</v>
      </c>
      <c r="F357" s="365">
        <f>INDEX('NOx &amp; CO2'!$T$6:$W$10,MATCH($C357,'NOx &amp; CO2'!$R$6:$R$10,1),MATCH(F$352,'NOx &amp; CO2'!$T$5:$W$5,1))*E357</f>
        <v>6.5555070675124491E-2</v>
      </c>
      <c r="G357" s="365">
        <f>INDEX('NOx &amp; CO2'!$T$6:$W$10,MATCH($C357,'NOx &amp; CO2'!$R$6:$R$10,1),MATCH(G$352,'NOx &amp; CO2'!$T$5:$W$5,1))*F357</f>
        <v>6.2683012052708514E-2</v>
      </c>
      <c r="H357" s="365">
        <f>INDEX('NOx &amp; CO2'!$T$6:$W$10,MATCH($C357,'NOx &amp; CO2'!$R$6:$R$10,1),MATCH(H$352,'NOx &amp; CO2'!$T$5:$W$5,1))*G357</f>
        <v>5.9936782304331478E-2</v>
      </c>
      <c r="I357" s="365">
        <f>INDEX('NOx &amp; CO2'!$T$6:$W$10,MATCH($C357,'NOx &amp; CO2'!$R$6:$R$10,1),MATCH(I$352,'NOx &amp; CO2'!$T$5:$W$5,1))*H357</f>
        <v>5.7310868692398702E-2</v>
      </c>
      <c r="J357" s="365">
        <f>INDEX('NOx &amp; CO2'!$T$6:$W$10,MATCH($C357,'NOx &amp; CO2'!$R$6:$R$10,1),MATCH(J$352,'NOx &amp; CO2'!$T$5:$W$5,1))*I357</f>
        <v>5.4800000000000008E-2</v>
      </c>
      <c r="K357" s="365">
        <f>INDEX('NOx &amp; CO2'!$T$6:$W$10,MATCH($C357,'NOx &amp; CO2'!$R$6:$R$10,1),MATCH(K$352,'NOx &amp; CO2'!$T$5:$W$5,1))*J357</f>
        <v>5.268069525177068E-2</v>
      </c>
      <c r="L357" s="365">
        <f>INDEX('NOx &amp; CO2'!$T$6:$W$10,MATCH($C357,'NOx &amp; CO2'!$R$6:$R$10,1),MATCH(L$352,'NOx &amp; CO2'!$T$5:$W$5,1))*K357</f>
        <v>5.0643351317699516E-2</v>
      </c>
      <c r="M357" s="365">
        <f>INDEX('NOx &amp; CO2'!$T$6:$W$10,MATCH($C357,'NOx &amp; CO2'!$R$6:$R$10,1),MATCH(M$352,'NOx &amp; CO2'!$T$5:$W$5,1))*L357</f>
        <v>4.8684798490804503E-2</v>
      </c>
      <c r="N357" s="365">
        <f>INDEX('NOx &amp; CO2'!$T$6:$W$10,MATCH($C357,'NOx &amp; CO2'!$R$6:$R$10,1),MATCH(N$352,'NOx &amp; CO2'!$T$5:$W$5,1))*M357</f>
        <v>4.6801989647590088E-2</v>
      </c>
      <c r="O357" s="365">
        <f>INDEX('NOx &amp; CO2'!$T$6:$W$10,MATCH($C357,'NOx &amp; CO2'!$R$6:$R$10,1),MATCH(O$352,'NOx &amp; CO2'!$T$5:$W$5,1))*N357</f>
        <v>4.4991995507321518E-2</v>
      </c>
      <c r="P357" s="365">
        <f>INDEX('NOx &amp; CO2'!$T$6:$W$10,MATCH($C357,'NOx &amp; CO2'!$R$6:$R$10,1),MATCH(P$352,'NOx &amp; CO2'!$T$5:$W$5,1))*O357</f>
        <v>4.3252000074639418E-2</v>
      </c>
      <c r="Q357" s="365">
        <f>INDEX('NOx &amp; CO2'!$T$6:$W$10,MATCH($C357,'NOx &amp; CO2'!$R$6:$R$10,1),MATCH(Q$352,'NOx &amp; CO2'!$T$5:$W$5,1))*P357</f>
        <v>4.1579296258424117E-2</v>
      </c>
      <c r="R357" s="365">
        <f>INDEX('NOx &amp; CO2'!$T$6:$W$10,MATCH($C357,'NOx &amp; CO2'!$R$6:$R$10,1),MATCH(R$352,'NOx &amp; CO2'!$T$5:$W$5,1))*Q357</f>
        <v>3.9971281660093602E-2</v>
      </c>
      <c r="S357" s="365">
        <f>INDEX('NOx &amp; CO2'!$T$6:$W$10,MATCH($C357,'NOx &amp; CO2'!$R$6:$R$10,1),MATCH(S$352,'NOx &amp; CO2'!$T$5:$W$5,1))*R357</f>
        <v>3.8425454524782507E-2</v>
      </c>
      <c r="T357" s="365">
        <f>INDEX('NOx &amp; CO2'!$T$6:$W$10,MATCH($C357,'NOx &amp; CO2'!$R$6:$R$10,1),MATCH(T$352,'NOx &amp; CO2'!$T$5:$W$5,1))*S357</f>
        <v>3.6939409849102912E-2</v>
      </c>
      <c r="U357" s="365">
        <f>INDEX('NOx &amp; CO2'!$T$6:$W$10,MATCH($C357,'NOx &amp; CO2'!$R$6:$R$10,1),MATCH(U$352,'NOx &amp; CO2'!$T$5:$W$5,1))*T357</f>
        <v>3.5510835639431505E-2</v>
      </c>
      <c r="V357" s="365">
        <f>INDEX('NOx &amp; CO2'!$T$6:$W$10,MATCH($C357,'NOx &amp; CO2'!$R$6:$R$10,1),MATCH(V$352,'NOx &amp; CO2'!$T$5:$W$5,1))*U357</f>
        <v>3.4137509314901608E-2</v>
      </c>
      <c r="W357" s="365">
        <f>INDEX('NOx &amp; CO2'!$T$6:$W$10,MATCH($C357,'NOx &amp; CO2'!$R$6:$R$10,1),MATCH(W$352,'NOx &amp; CO2'!$T$5:$W$5,1))*V357</f>
        <v>3.2817294249503907E-2</v>
      </c>
      <c r="X357" s="365">
        <f>INDEX('NOx &amp; CO2'!$T$6:$W$10,MATCH($C357,'NOx &amp; CO2'!$R$6:$R$10,1),MATCH(X$352,'NOx &amp; CO2'!$T$5:$W$5,1))*W357</f>
        <v>3.1548136447916084E-2</v>
      </c>
      <c r="Y357" s="365">
        <f>INDEX('NOx &amp; CO2'!$T$6:$W$10,MATCH($C357,'NOx &amp; CO2'!$R$6:$R$10,1),MATCH(Y$352,'NOx &amp; CO2'!$T$5:$W$5,1))*X357</f>
        <v>3.0328061349889527E-2</v>
      </c>
      <c r="Z357" s="365">
        <f>INDEX('NOx &amp; CO2'!$T$6:$W$10,MATCH($C357,'NOx &amp; CO2'!$R$6:$R$10,1),MATCH(Z$352,'NOx &amp; CO2'!$T$5:$W$5,1))*Y357</f>
        <v>2.9155170758221438E-2</v>
      </c>
      <c r="AA357" s="365">
        <f>INDEX('NOx &amp; CO2'!$T$6:$W$10,MATCH($C357,'NOx &amp; CO2'!$R$6:$R$10,1),MATCH(AA$352,'NOx &amp; CO2'!$T$5:$W$5,1))*Z357</f>
        <v>2.8027639885532835E-2</v>
      </c>
      <c r="AB357" s="365">
        <f>INDEX('NOx &amp; CO2'!$T$6:$W$10,MATCH($C357,'NOx &amp; CO2'!$R$6:$R$10,1),MATCH(AB$352,'NOx &amp; CO2'!$T$5:$W$5,1))*AA357</f>
        <v>2.6943714515257809E-2</v>
      </c>
      <c r="AC357" s="365">
        <f>INDEX('NOx &amp; CO2'!$T$6:$W$10,MATCH($C357,'NOx &amp; CO2'!$R$6:$R$10,1),MATCH(AC$352,'NOx &amp; CO2'!$T$5:$W$5,1))*AB357</f>
        <v>2.5901708272427128E-2</v>
      </c>
      <c r="AD357" s="365">
        <f>INDEX('NOx &amp; CO2'!$T$6:$W$10,MATCH($C357,'NOx &amp; CO2'!$R$6:$R$10,1),MATCH(AD$352,'NOx &amp; CO2'!$T$5:$W$5,1))*AC357</f>
        <v>2.4900000000000019E-2</v>
      </c>
      <c r="AE357" s="365">
        <f>INDEX('NOx &amp; CO2'!$T$6:$W$10,MATCH($C357,'NOx &amp; CO2'!$R$6:$R$10,1),MATCH(AE$352,'NOx &amp; CO2'!$T$5:$W$5,1))*AD357</f>
        <v>2.4210502134589099E-2</v>
      </c>
      <c r="AF357" s="365">
        <f>INDEX('NOx &amp; CO2'!$T$6:$W$10,MATCH($C357,'NOx &amp; CO2'!$R$6:$R$10,1),MATCH(AF$352,'NOx &amp; CO2'!$T$5:$W$5,1))*AE357</f>
        <v>2.3540096932086061E-2</v>
      </c>
      <c r="AG357" s="365">
        <f>INDEX('NOx &amp; CO2'!$T$6:$W$10,MATCH($C357,'NOx &amp; CO2'!$R$6:$R$10,1),MATCH(AG$352,'NOx &amp; CO2'!$T$5:$W$5,1))*AF357</f>
        <v>2.2888255703723031E-2</v>
      </c>
      <c r="AH357" s="365">
        <f>INDEX('NOx &amp; CO2'!$T$6:$W$10,MATCH($C357,'NOx &amp; CO2'!$R$6:$R$10,1),MATCH(AH$352,'NOx &amp; CO2'!$T$5:$W$5,1))*AG357</f>
        <v>2.2254464400482215E-2</v>
      </c>
      <c r="AI357" s="365">
        <f>INDEX('NOx &amp; CO2'!$T$6:$W$10,MATCH($C357,'NOx &amp; CO2'!$R$6:$R$10,1),MATCH(AI$352,'NOx &amp; CO2'!$T$5:$W$5,1))*AH357</f>
        <v>2.1638223207711301E-2</v>
      </c>
      <c r="AJ357" s="365">
        <f>INDEX('NOx &amp; CO2'!$T$6:$W$10,MATCH($C357,'NOx &amp; CO2'!$R$6:$R$10,1),MATCH(AJ$352,'NOx &amp; CO2'!$T$5:$W$5,1))*AI357</f>
        <v>2.1039046150964236E-2</v>
      </c>
      <c r="AK357" s="365">
        <f>INDEX('NOx &amp; CO2'!$T$6:$W$10,MATCH($C357,'NOx &amp; CO2'!$R$6:$R$10,1),MATCH(AK$352,'NOx &amp; CO2'!$T$5:$W$5,1))*AJ357</f>
        <v>2.0456460712756541E-2</v>
      </c>
      <c r="AL357" s="365">
        <f>INDEX('NOx &amp; CO2'!$T$6:$W$10,MATCH($C357,'NOx &amp; CO2'!$R$6:$R$10,1),MATCH(AL$352,'NOx &amp; CO2'!$T$5:$W$5,1))*AK357</f>
        <v>1.9890007459932926E-2</v>
      </c>
      <c r="AM357" s="365">
        <f>INDEX('NOx &amp; CO2'!$T$6:$W$10,MATCH($C357,'NOx &amp; CO2'!$R$6:$R$10,1),MATCH(AM$352,'NOx &amp; CO2'!$T$5:$W$5,1))*AL357</f>
        <v>1.9339239681353367E-2</v>
      </c>
      <c r="AN357" s="365">
        <f>INDEX('NOx &amp; CO2'!$T$6:$W$10,MATCH($C357,'NOx &amp; CO2'!$R$6:$R$10,1),MATCH(AN$352,'NOx &amp; CO2'!$T$5:$W$5,1))*AM357</f>
        <v>1.8803723035611869E-2</v>
      </c>
      <c r="AO357" s="365">
        <f>INDEX('NOx &amp; CO2'!$T$6:$W$10,MATCH($C357,'NOx &amp; CO2'!$R$6:$R$10,1),MATCH(AO$352,'NOx &amp; CO2'!$T$5:$W$5,1))*AN357</f>
        <v>1.8283035208510164E-2</v>
      </c>
      <c r="AP357" s="365">
        <f>INDEX('NOx &amp; CO2'!$T$6:$W$10,MATCH($C357,'NOx &amp; CO2'!$R$6:$R$10,1),MATCH(AP$352,'NOx &amp; CO2'!$T$5:$W$5,1))*AO357</f>
        <v>1.777676558001617E-2</v>
      </c>
      <c r="AQ357" s="365">
        <f>INDEX('NOx &amp; CO2'!$T$6:$W$10,MATCH($C357,'NOx &amp; CO2'!$R$6:$R$10,1),MATCH(AQ$352,'NOx &amp; CO2'!$T$5:$W$5,1))*AP357</f>
        <v>1.7284514900444626E-2</v>
      </c>
      <c r="AR357" s="365">
        <f>INDEX('NOx &amp; CO2'!$T$6:$W$10,MATCH($C357,'NOx &amp; CO2'!$R$6:$R$10,1),MATCH(AR$352,'NOx &amp; CO2'!$T$5:$W$5,1))*AQ357</f>
        <v>1.6805894975604474E-2</v>
      </c>
      <c r="AS357" s="365">
        <f>INDEX('NOx &amp; CO2'!$T$6:$W$10,MATCH($C357,'NOx &amp; CO2'!$R$6:$R$10,1),MATCH(AS$352,'NOx &amp; CO2'!$T$5:$W$5,1))*AR357</f>
        <v>1.6340528360664741E-2</v>
      </c>
      <c r="AT357" s="365">
        <f>INDEX('NOx &amp; CO2'!$T$6:$W$10,MATCH($C357,'NOx &amp; CO2'!$R$6:$R$10,1),MATCH(AT$352,'NOx &amp; CO2'!$T$5:$W$5,1))*AS357</f>
        <v>1.5888048062497474E-2</v>
      </c>
      <c r="AU357" s="365">
        <f>INDEX('NOx &amp; CO2'!$T$6:$W$10,MATCH($C357,'NOx &amp; CO2'!$R$6:$R$10,1),MATCH(AU$352,'NOx &amp; CO2'!$T$5:$W$5,1))*AT357</f>
        <v>1.5448097250263013E-2</v>
      </c>
      <c r="AV357" s="365">
        <f>INDEX('NOx &amp; CO2'!$T$6:$W$10,MATCH($C357,'NOx &amp; CO2'!$R$6:$R$10,1),MATCH(AV$352,'NOx &amp; CO2'!$T$5:$W$5,1))*AU357</f>
        <v>1.5020328974009333E-2</v>
      </c>
      <c r="AW357" s="365">
        <f>INDEX('NOx &amp; CO2'!$T$6:$W$10,MATCH($C357,'NOx &amp; CO2'!$R$6:$R$10,1),MATCH(AW$352,'NOx &amp; CO2'!$T$5:$W$5,1))*AV357</f>
        <v>1.4604405891063581E-2</v>
      </c>
      <c r="AX357" s="365">
        <f>INDEX('NOx &amp; CO2'!$T$6:$W$10,MATCH($C357,'NOx &amp; CO2'!$R$6:$R$10,1),MATCH(AX$352,'NOx &amp; CO2'!$T$5:$W$5,1))*AW357</f>
        <v>1.4200000000000008E-2</v>
      </c>
      <c r="AY357" s="365">
        <f>INDEX('NOx &amp; CO2'!$T$6:$W$10,MATCH($C357,'NOx &amp; CO2'!$R$6:$R$10,1),MATCH(AY$352,'NOx &amp; CO2'!$T$5:$W$5,1))*AX357</f>
        <v>1.4200000000000008E-2</v>
      </c>
      <c r="AZ357" s="365">
        <f>INDEX('NOx &amp; CO2'!$T$6:$W$10,MATCH($C357,'NOx &amp; CO2'!$R$6:$R$10,1),MATCH(AZ$352,'NOx &amp; CO2'!$T$5:$W$5,1))*AY357</f>
        <v>1.4200000000000008E-2</v>
      </c>
      <c r="BA357" s="365">
        <f>INDEX('NOx &amp; CO2'!$T$6:$W$10,MATCH($C357,'NOx &amp; CO2'!$R$6:$R$10,1),MATCH(BA$352,'NOx &amp; CO2'!$T$5:$W$5,1))*AZ357</f>
        <v>1.4200000000000008E-2</v>
      </c>
      <c r="BB357" s="365">
        <f>INDEX('NOx &amp; CO2'!$T$6:$W$10,MATCH($C357,'NOx &amp; CO2'!$R$6:$R$10,1),MATCH(BB$352,'NOx &amp; CO2'!$T$5:$W$5,1))*BA357</f>
        <v>1.4200000000000008E-2</v>
      </c>
      <c r="BC357" s="365">
        <f>INDEX('NOx &amp; CO2'!$T$6:$W$10,MATCH($C357,'NOx &amp; CO2'!$R$6:$R$10,1),MATCH(BC$352,'NOx &amp; CO2'!$T$5:$W$5,1))*BB357</f>
        <v>1.4200000000000008E-2</v>
      </c>
      <c r="BD357" s="365">
        <f>INDEX('NOx &amp; CO2'!$T$6:$W$10,MATCH($C357,'NOx &amp; CO2'!$R$6:$R$10,1),MATCH(BD$352,'NOx &amp; CO2'!$T$5:$W$5,1))*BC357</f>
        <v>1.4200000000000008E-2</v>
      </c>
      <c r="BE357" s="365">
        <f>INDEX('NOx &amp; CO2'!$T$6:$W$10,MATCH($C357,'NOx &amp; CO2'!$R$6:$R$10,1),MATCH(BE$352,'NOx &amp; CO2'!$T$5:$W$5,1))*BD357</f>
        <v>1.4200000000000008E-2</v>
      </c>
      <c r="BF357" s="365">
        <f>INDEX('NOx &amp; CO2'!$T$6:$W$10,MATCH($C357,'NOx &amp; CO2'!$R$6:$R$10,1),MATCH(BF$352,'NOx &amp; CO2'!$T$5:$W$5,1))*BE357</f>
        <v>1.4200000000000008E-2</v>
      </c>
      <c r="BG357" s="365">
        <f>INDEX('NOx &amp; CO2'!$T$6:$W$10,MATCH($C357,'NOx &amp; CO2'!$R$6:$R$10,1),MATCH(BG$352,'NOx &amp; CO2'!$T$5:$W$5,1))*BF357</f>
        <v>1.4200000000000008E-2</v>
      </c>
      <c r="BH357" s="365">
        <f>INDEX('NOx &amp; CO2'!$T$6:$W$10,MATCH($C357,'NOx &amp; CO2'!$R$6:$R$10,1),MATCH(BH$352,'NOx &amp; CO2'!$T$5:$W$5,1))*BG357</f>
        <v>1.4200000000000008E-2</v>
      </c>
      <c r="BI357" s="365">
        <f>INDEX('NOx &amp; CO2'!$T$6:$W$10,MATCH($C357,'NOx &amp; CO2'!$R$6:$R$10,1),MATCH(BI$352,'NOx &amp; CO2'!$T$5:$W$5,1))*BH357</f>
        <v>1.4200000000000008E-2</v>
      </c>
      <c r="BJ357" s="365">
        <f>INDEX('NOx &amp; CO2'!$T$6:$W$10,MATCH($C357,'NOx &amp; CO2'!$R$6:$R$10,1),MATCH(BJ$352,'NOx &amp; CO2'!$T$5:$W$5,1))*BI357</f>
        <v>1.4200000000000008E-2</v>
      </c>
      <c r="BK357" s="365">
        <f>INDEX('NOx &amp; CO2'!$T$6:$W$10,MATCH($C357,'NOx &amp; CO2'!$R$6:$R$10,1),MATCH(BK$352,'NOx &amp; CO2'!$T$5:$W$5,1))*BJ357</f>
        <v>1.4200000000000008E-2</v>
      </c>
      <c r="BL357" s="365">
        <f>INDEX('NOx &amp; CO2'!$T$6:$W$10,MATCH($C357,'NOx &amp; CO2'!$R$6:$R$10,1),MATCH(BL$352,'NOx &amp; CO2'!$T$5:$W$5,1))*BK357</f>
        <v>1.4200000000000008E-2</v>
      </c>
      <c r="BM357" s="365">
        <f>INDEX('NOx &amp; CO2'!$T$6:$W$10,MATCH($C357,'NOx &amp; CO2'!$R$6:$R$10,1),MATCH(BM$352,'NOx &amp; CO2'!$T$5:$W$5,1))*BL357</f>
        <v>1.4200000000000008E-2</v>
      </c>
      <c r="BN357" s="365">
        <f>INDEX('NOx &amp; CO2'!$T$6:$W$10,MATCH($C357,'NOx &amp; CO2'!$R$6:$R$10,1),MATCH(BN$352,'NOx &amp; CO2'!$T$5:$W$5,1))*BM357</f>
        <v>1.4200000000000008E-2</v>
      </c>
      <c r="BO357" s="365">
        <f>INDEX('NOx &amp; CO2'!$T$6:$W$10,MATCH($C357,'NOx &amp; CO2'!$R$6:$R$10,1),MATCH(BO$352,'NOx &amp; CO2'!$T$5:$W$5,1))*BN357</f>
        <v>1.4200000000000008E-2</v>
      </c>
      <c r="BP357" s="365">
        <f>INDEX('NOx &amp; CO2'!$T$6:$W$10,MATCH($C357,'NOx &amp; CO2'!$R$6:$R$10,1),MATCH(BP$352,'NOx &amp; CO2'!$T$5:$W$5,1))*BO357</f>
        <v>1.4200000000000008E-2</v>
      </c>
      <c r="BQ357" s="365">
        <f>INDEX('NOx &amp; CO2'!$T$6:$W$10,MATCH($C357,'NOx &amp; CO2'!$R$6:$R$10,1),MATCH(BQ$352,'NOx &amp; CO2'!$T$5:$W$5,1))*BP357</f>
        <v>1.4200000000000008E-2</v>
      </c>
      <c r="BR357" s="365">
        <f>INDEX('NOx &amp; CO2'!$T$6:$W$10,MATCH($C357,'NOx &amp; CO2'!$R$6:$R$10,1),MATCH(BR$352,'NOx &amp; CO2'!$T$5:$W$5,1))*BQ357</f>
        <v>1.4200000000000008E-2</v>
      </c>
      <c r="BS357" s="365">
        <f>INDEX('NOx &amp; CO2'!$T$6:$W$10,MATCH($C357,'NOx &amp; CO2'!$R$6:$R$10,1),MATCH(BS$352,'NOx &amp; CO2'!$T$5:$W$5,1))*BR357</f>
        <v>1.4200000000000008E-2</v>
      </c>
      <c r="BT357" s="365">
        <f>INDEX('NOx &amp; CO2'!$T$6:$W$10,MATCH($C357,'NOx &amp; CO2'!$R$6:$R$10,1),MATCH(BT$352,'NOx &amp; CO2'!$T$5:$W$5,1))*BS357</f>
        <v>1.4200000000000008E-2</v>
      </c>
      <c r="BU357" s="365">
        <f>INDEX('NOx &amp; CO2'!$T$6:$W$10,MATCH($C357,'NOx &amp; CO2'!$R$6:$R$10,1),MATCH(BU$352,'NOx &amp; CO2'!$T$5:$W$5,1))*BT357</f>
        <v>1.4200000000000008E-2</v>
      </c>
      <c r="BV357" s="365">
        <f>INDEX('NOx &amp; CO2'!$T$6:$W$10,MATCH($C357,'NOx &amp; CO2'!$R$6:$R$10,1),MATCH(BV$352,'NOx &amp; CO2'!$T$5:$W$5,1))*BU357</f>
        <v>1.4200000000000008E-2</v>
      </c>
      <c r="BW357" s="365">
        <f>INDEX('NOx &amp; CO2'!$T$6:$W$10,MATCH($C357,'NOx &amp; CO2'!$R$6:$R$10,1),MATCH(BW$352,'NOx &amp; CO2'!$T$5:$W$5,1))*BV357</f>
        <v>1.4200000000000008E-2</v>
      </c>
      <c r="BX357" s="365">
        <f>INDEX('NOx &amp; CO2'!$T$6:$W$10,MATCH($C357,'NOx &amp; CO2'!$R$6:$R$10,1),MATCH(BX$352,'NOx &amp; CO2'!$T$5:$W$5,1))*BW357</f>
        <v>1.4200000000000008E-2</v>
      </c>
      <c r="BY357" s="365">
        <f>INDEX('NOx &amp; CO2'!$T$6:$W$10,MATCH($C357,'NOx &amp; CO2'!$R$6:$R$10,1),MATCH(BY$352,'NOx &amp; CO2'!$T$5:$W$5,1))*BX357</f>
        <v>1.4200000000000008E-2</v>
      </c>
      <c r="BZ357" s="365">
        <f>INDEX('NOx &amp; CO2'!$T$6:$W$10,MATCH($C357,'NOx &amp; CO2'!$R$6:$R$10,1),MATCH(BZ$352,'NOx &amp; CO2'!$T$5:$W$5,1))*BY357</f>
        <v>1.4200000000000008E-2</v>
      </c>
      <c r="CA357" s="365">
        <f>INDEX('NOx &amp; CO2'!$T$6:$W$10,MATCH($C357,'NOx &amp; CO2'!$R$6:$R$10,1),MATCH(CA$352,'NOx &amp; CO2'!$T$5:$W$5,1))*BZ357</f>
        <v>1.4200000000000008E-2</v>
      </c>
      <c r="CB357" s="365">
        <f>INDEX('NOx &amp; CO2'!$T$6:$W$10,MATCH($C357,'NOx &amp; CO2'!$R$6:$R$10,1),MATCH(CB$352,'NOx &amp; CO2'!$T$5:$W$5,1))*CA357</f>
        <v>1.4200000000000008E-2</v>
      </c>
      <c r="CC357" s="365">
        <f>INDEX('NOx &amp; CO2'!$T$6:$W$10,MATCH($C357,'NOx &amp; CO2'!$R$6:$R$10,1),MATCH(CC$352,'NOx &amp; CO2'!$T$5:$W$5,1))*CB357</f>
        <v>1.4200000000000008E-2</v>
      </c>
      <c r="CD357" s="365">
        <f>INDEX('NOx &amp; CO2'!$T$6:$W$10,MATCH($C357,'NOx &amp; CO2'!$R$6:$R$10,1),MATCH(CD$352,'NOx &amp; CO2'!$T$5:$W$5,1))*CC357</f>
        <v>1.4200000000000008E-2</v>
      </c>
      <c r="CE357" s="365">
        <f>INDEX('NOx &amp; CO2'!$T$6:$W$10,MATCH($C357,'NOx &amp; CO2'!$R$6:$R$10,1),MATCH(CE$352,'NOx &amp; CO2'!$T$5:$W$5,1))*CD357</f>
        <v>1.4200000000000008E-2</v>
      </c>
      <c r="CF357" s="365">
        <f>INDEX('NOx &amp; CO2'!$T$6:$W$10,MATCH($C357,'NOx &amp; CO2'!$R$6:$R$10,1),MATCH(CF$352,'NOx &amp; CO2'!$T$5:$W$5,1))*CE357</f>
        <v>1.4200000000000008E-2</v>
      </c>
      <c r="CG357" s="365">
        <f>INDEX('NOx &amp; CO2'!$T$6:$W$10,MATCH($C357,'NOx &amp; CO2'!$R$6:$R$10,1),MATCH(CG$352,'NOx &amp; CO2'!$T$5:$W$5,1))*CF357</f>
        <v>1.4200000000000008E-2</v>
      </c>
      <c r="CH357" s="365">
        <f>INDEX('NOx &amp; CO2'!$T$6:$W$10,MATCH($C357,'NOx &amp; CO2'!$R$6:$R$10,1),MATCH(CH$352,'NOx &amp; CO2'!$T$5:$W$5,1))*CG357</f>
        <v>1.4200000000000008E-2</v>
      </c>
      <c r="CI357" s="365">
        <f>INDEX('NOx &amp; CO2'!$T$6:$W$10,MATCH($C357,'NOx &amp; CO2'!$R$6:$R$10,1),MATCH(CI$352,'NOx &amp; CO2'!$T$5:$W$5,1))*CH357</f>
        <v>1.4200000000000008E-2</v>
      </c>
      <c r="CJ357" s="365">
        <f>INDEX('NOx &amp; CO2'!$T$6:$W$10,MATCH($C357,'NOx &amp; CO2'!$R$6:$R$10,1),MATCH(CJ$352,'NOx &amp; CO2'!$T$5:$W$5,1))*CI357</f>
        <v>1.4200000000000008E-2</v>
      </c>
      <c r="CK357" s="365">
        <f>INDEX('NOx &amp; CO2'!$T$6:$W$10,MATCH($C357,'NOx &amp; CO2'!$R$6:$R$10,1),MATCH(CK$352,'NOx &amp; CO2'!$T$5:$W$5,1))*CJ357</f>
        <v>1.4200000000000008E-2</v>
      </c>
      <c r="CL357" s="365">
        <f>INDEX('NOx &amp; CO2'!$T$6:$W$10,MATCH($C357,'NOx &amp; CO2'!$R$6:$R$10,1),MATCH(CL$352,'NOx &amp; CO2'!$T$5:$W$5,1))*CK357</f>
        <v>1.4200000000000008E-2</v>
      </c>
      <c r="CM357" s="365">
        <f>INDEX('NOx &amp; CO2'!$T$6:$W$10,MATCH($C357,'NOx &amp; CO2'!$R$6:$R$10,1),MATCH(CM$352,'NOx &amp; CO2'!$T$5:$W$5,1))*CL357</f>
        <v>1.4200000000000008E-2</v>
      </c>
      <c r="CN357" s="365">
        <f>INDEX('NOx &amp; CO2'!$T$6:$W$10,MATCH($C357,'NOx &amp; CO2'!$R$6:$R$10,1),MATCH(CN$352,'NOx &amp; CO2'!$T$5:$W$5,1))*CM357</f>
        <v>1.4200000000000008E-2</v>
      </c>
      <c r="CO357" s="365">
        <f>INDEX('NOx &amp; CO2'!$T$6:$W$10,MATCH($C357,'NOx &amp; CO2'!$R$6:$R$10,1),MATCH(CO$352,'NOx &amp; CO2'!$T$5:$W$5,1))*CN357</f>
        <v>1.4200000000000008E-2</v>
      </c>
      <c r="CP357" s="365">
        <f>INDEX('NOx &amp; CO2'!$T$6:$W$10,MATCH($C357,'NOx &amp; CO2'!$R$6:$R$10,1),MATCH(CP$352,'NOx &amp; CO2'!$T$5:$W$5,1))*CO357</f>
        <v>1.4200000000000008E-2</v>
      </c>
      <c r="CQ357" s="365">
        <f>INDEX('NOx &amp; CO2'!$T$6:$W$10,MATCH($C357,'NOx &amp; CO2'!$R$6:$R$10,1),MATCH(CQ$352,'NOx &amp; CO2'!$T$5:$W$5,1))*CP357</f>
        <v>1.4200000000000008E-2</v>
      </c>
      <c r="CR357" s="365">
        <f>INDEX('NOx &amp; CO2'!$T$6:$W$10,MATCH($C357,'NOx &amp; CO2'!$R$6:$R$10,1),MATCH(CR$352,'NOx &amp; CO2'!$T$5:$W$5,1))*CQ357</f>
        <v>1.4200000000000008E-2</v>
      </c>
      <c r="CS357" s="365">
        <f>INDEX('NOx &amp; CO2'!$T$6:$W$10,MATCH($C357,'NOx &amp; CO2'!$R$6:$R$10,1),MATCH(CS$352,'NOx &amp; CO2'!$T$5:$W$5,1))*CR357</f>
        <v>1.4200000000000008E-2</v>
      </c>
    </row>
    <row r="358" spans="1:97" s="352" customFormat="1" x14ac:dyDescent="0.25">
      <c r="A358" s="352">
        <f t="shared" ref="A358:C358" si="577">A297</f>
        <v>0</v>
      </c>
      <c r="B358" s="352" t="str">
        <f t="shared" si="577"/>
        <v>0 0</v>
      </c>
      <c r="C358" s="359">
        <f t="shared" si="577"/>
        <v>0</v>
      </c>
      <c r="D358" s="365">
        <f>INDEX('NOx &amp; CO2'!$E$6:$I$10,MATCH($C358,'NOx &amp; CO2'!$C$6:$C$10,1),MATCH(D$352,'NOx &amp; CO2'!$E$5:$H$5,1))</f>
        <v>7.17E-2</v>
      </c>
      <c r="E358" s="365">
        <f>INDEX('NOx &amp; CO2'!$T$6:$W$10,MATCH($C358,'NOx &amp; CO2'!$R$6:$R$10,1),MATCH(E$352,'NOx &amp; CO2'!$T$5:$W$5,1))*D358</f>
        <v>6.8558723496039697E-2</v>
      </c>
      <c r="F358" s="365">
        <f>INDEX('NOx &amp; CO2'!$T$6:$W$10,MATCH($C358,'NOx &amp; CO2'!$R$6:$R$10,1),MATCH(F$352,'NOx &amp; CO2'!$T$5:$W$5,1))*E358</f>
        <v>6.5555070675124491E-2</v>
      </c>
      <c r="G358" s="365">
        <f>INDEX('NOx &amp; CO2'!$T$6:$W$10,MATCH($C358,'NOx &amp; CO2'!$R$6:$R$10,1),MATCH(G$352,'NOx &amp; CO2'!$T$5:$W$5,1))*F358</f>
        <v>6.2683012052708514E-2</v>
      </c>
      <c r="H358" s="365">
        <f>INDEX('NOx &amp; CO2'!$T$6:$W$10,MATCH($C358,'NOx &amp; CO2'!$R$6:$R$10,1),MATCH(H$352,'NOx &amp; CO2'!$T$5:$W$5,1))*G358</f>
        <v>5.9936782304331478E-2</v>
      </c>
      <c r="I358" s="365">
        <f>INDEX('NOx &amp; CO2'!$T$6:$W$10,MATCH($C358,'NOx &amp; CO2'!$R$6:$R$10,1),MATCH(I$352,'NOx &amp; CO2'!$T$5:$W$5,1))*H358</f>
        <v>5.7310868692398702E-2</v>
      </c>
      <c r="J358" s="365">
        <f>INDEX('NOx &amp; CO2'!$T$6:$W$10,MATCH($C358,'NOx &amp; CO2'!$R$6:$R$10,1),MATCH(J$352,'NOx &amp; CO2'!$T$5:$W$5,1))*I358</f>
        <v>5.4800000000000008E-2</v>
      </c>
      <c r="K358" s="365">
        <f>INDEX('NOx &amp; CO2'!$T$6:$W$10,MATCH($C358,'NOx &amp; CO2'!$R$6:$R$10,1),MATCH(K$352,'NOx &amp; CO2'!$T$5:$W$5,1))*J358</f>
        <v>5.268069525177068E-2</v>
      </c>
      <c r="L358" s="365">
        <f>INDEX('NOx &amp; CO2'!$T$6:$W$10,MATCH($C358,'NOx &amp; CO2'!$R$6:$R$10,1),MATCH(L$352,'NOx &amp; CO2'!$T$5:$W$5,1))*K358</f>
        <v>5.0643351317699516E-2</v>
      </c>
      <c r="M358" s="365">
        <f>INDEX('NOx &amp; CO2'!$T$6:$W$10,MATCH($C358,'NOx &amp; CO2'!$R$6:$R$10,1),MATCH(M$352,'NOx &amp; CO2'!$T$5:$W$5,1))*L358</f>
        <v>4.8684798490804503E-2</v>
      </c>
      <c r="N358" s="365">
        <f>INDEX('NOx &amp; CO2'!$T$6:$W$10,MATCH($C358,'NOx &amp; CO2'!$R$6:$R$10,1),MATCH(N$352,'NOx &amp; CO2'!$T$5:$W$5,1))*M358</f>
        <v>4.6801989647590088E-2</v>
      </c>
      <c r="O358" s="365">
        <f>INDEX('NOx &amp; CO2'!$T$6:$W$10,MATCH($C358,'NOx &amp; CO2'!$R$6:$R$10,1),MATCH(O$352,'NOx &amp; CO2'!$T$5:$W$5,1))*N358</f>
        <v>4.4991995507321518E-2</v>
      </c>
      <c r="P358" s="365">
        <f>INDEX('NOx &amp; CO2'!$T$6:$W$10,MATCH($C358,'NOx &amp; CO2'!$R$6:$R$10,1),MATCH(P$352,'NOx &amp; CO2'!$T$5:$W$5,1))*O358</f>
        <v>4.3252000074639418E-2</v>
      </c>
      <c r="Q358" s="365">
        <f>INDEX('NOx &amp; CO2'!$T$6:$W$10,MATCH($C358,'NOx &amp; CO2'!$R$6:$R$10,1),MATCH(Q$352,'NOx &amp; CO2'!$T$5:$W$5,1))*P358</f>
        <v>4.1579296258424117E-2</v>
      </c>
      <c r="R358" s="365">
        <f>INDEX('NOx &amp; CO2'!$T$6:$W$10,MATCH($C358,'NOx &amp; CO2'!$R$6:$R$10,1),MATCH(R$352,'NOx &amp; CO2'!$T$5:$W$5,1))*Q358</f>
        <v>3.9971281660093602E-2</v>
      </c>
      <c r="S358" s="365">
        <f>INDEX('NOx &amp; CO2'!$T$6:$W$10,MATCH($C358,'NOx &amp; CO2'!$R$6:$R$10,1),MATCH(S$352,'NOx &amp; CO2'!$T$5:$W$5,1))*R358</f>
        <v>3.8425454524782507E-2</v>
      </c>
      <c r="T358" s="365">
        <f>INDEX('NOx &amp; CO2'!$T$6:$W$10,MATCH($C358,'NOx &amp; CO2'!$R$6:$R$10,1),MATCH(T$352,'NOx &amp; CO2'!$T$5:$W$5,1))*S358</f>
        <v>3.6939409849102912E-2</v>
      </c>
      <c r="U358" s="365">
        <f>INDEX('NOx &amp; CO2'!$T$6:$W$10,MATCH($C358,'NOx &amp; CO2'!$R$6:$R$10,1),MATCH(U$352,'NOx &amp; CO2'!$T$5:$W$5,1))*T358</f>
        <v>3.5510835639431505E-2</v>
      </c>
      <c r="V358" s="365">
        <f>INDEX('NOx &amp; CO2'!$T$6:$W$10,MATCH($C358,'NOx &amp; CO2'!$R$6:$R$10,1),MATCH(V$352,'NOx &amp; CO2'!$T$5:$W$5,1))*U358</f>
        <v>3.4137509314901608E-2</v>
      </c>
      <c r="W358" s="365">
        <f>INDEX('NOx &amp; CO2'!$T$6:$W$10,MATCH($C358,'NOx &amp; CO2'!$R$6:$R$10,1),MATCH(W$352,'NOx &amp; CO2'!$T$5:$W$5,1))*V358</f>
        <v>3.2817294249503907E-2</v>
      </c>
      <c r="X358" s="365">
        <f>INDEX('NOx &amp; CO2'!$T$6:$W$10,MATCH($C358,'NOx &amp; CO2'!$R$6:$R$10,1),MATCH(X$352,'NOx &amp; CO2'!$T$5:$W$5,1))*W358</f>
        <v>3.1548136447916084E-2</v>
      </c>
      <c r="Y358" s="365">
        <f>INDEX('NOx &amp; CO2'!$T$6:$W$10,MATCH($C358,'NOx &amp; CO2'!$R$6:$R$10,1),MATCH(Y$352,'NOx &amp; CO2'!$T$5:$W$5,1))*X358</f>
        <v>3.0328061349889527E-2</v>
      </c>
      <c r="Z358" s="365">
        <f>INDEX('NOx &amp; CO2'!$T$6:$W$10,MATCH($C358,'NOx &amp; CO2'!$R$6:$R$10,1),MATCH(Z$352,'NOx &amp; CO2'!$T$5:$W$5,1))*Y358</f>
        <v>2.9155170758221438E-2</v>
      </c>
      <c r="AA358" s="365">
        <f>INDEX('NOx &amp; CO2'!$T$6:$W$10,MATCH($C358,'NOx &amp; CO2'!$R$6:$R$10,1),MATCH(AA$352,'NOx &amp; CO2'!$T$5:$W$5,1))*Z358</f>
        <v>2.8027639885532835E-2</v>
      </c>
      <c r="AB358" s="365">
        <f>INDEX('NOx &amp; CO2'!$T$6:$W$10,MATCH($C358,'NOx &amp; CO2'!$R$6:$R$10,1),MATCH(AB$352,'NOx &amp; CO2'!$T$5:$W$5,1))*AA358</f>
        <v>2.6943714515257809E-2</v>
      </c>
      <c r="AC358" s="365">
        <f>INDEX('NOx &amp; CO2'!$T$6:$W$10,MATCH($C358,'NOx &amp; CO2'!$R$6:$R$10,1),MATCH(AC$352,'NOx &amp; CO2'!$T$5:$W$5,1))*AB358</f>
        <v>2.5901708272427128E-2</v>
      </c>
      <c r="AD358" s="365">
        <f>INDEX('NOx &amp; CO2'!$T$6:$W$10,MATCH($C358,'NOx &amp; CO2'!$R$6:$R$10,1),MATCH(AD$352,'NOx &amp; CO2'!$T$5:$W$5,1))*AC358</f>
        <v>2.4900000000000019E-2</v>
      </c>
      <c r="AE358" s="365">
        <f>INDEX('NOx &amp; CO2'!$T$6:$W$10,MATCH($C358,'NOx &amp; CO2'!$R$6:$R$10,1),MATCH(AE$352,'NOx &amp; CO2'!$T$5:$W$5,1))*AD358</f>
        <v>2.4210502134589099E-2</v>
      </c>
      <c r="AF358" s="365">
        <f>INDEX('NOx &amp; CO2'!$T$6:$W$10,MATCH($C358,'NOx &amp; CO2'!$R$6:$R$10,1),MATCH(AF$352,'NOx &amp; CO2'!$T$5:$W$5,1))*AE358</f>
        <v>2.3540096932086061E-2</v>
      </c>
      <c r="AG358" s="365">
        <f>INDEX('NOx &amp; CO2'!$T$6:$W$10,MATCH($C358,'NOx &amp; CO2'!$R$6:$R$10,1),MATCH(AG$352,'NOx &amp; CO2'!$T$5:$W$5,1))*AF358</f>
        <v>2.2888255703723031E-2</v>
      </c>
      <c r="AH358" s="365">
        <f>INDEX('NOx &amp; CO2'!$T$6:$W$10,MATCH($C358,'NOx &amp; CO2'!$R$6:$R$10,1),MATCH(AH$352,'NOx &amp; CO2'!$T$5:$W$5,1))*AG358</f>
        <v>2.2254464400482215E-2</v>
      </c>
      <c r="AI358" s="365">
        <f>INDEX('NOx &amp; CO2'!$T$6:$W$10,MATCH($C358,'NOx &amp; CO2'!$R$6:$R$10,1),MATCH(AI$352,'NOx &amp; CO2'!$T$5:$W$5,1))*AH358</f>
        <v>2.1638223207711301E-2</v>
      </c>
      <c r="AJ358" s="365">
        <f>INDEX('NOx &amp; CO2'!$T$6:$W$10,MATCH($C358,'NOx &amp; CO2'!$R$6:$R$10,1),MATCH(AJ$352,'NOx &amp; CO2'!$T$5:$W$5,1))*AI358</f>
        <v>2.1039046150964236E-2</v>
      </c>
      <c r="AK358" s="365">
        <f>INDEX('NOx &amp; CO2'!$T$6:$W$10,MATCH($C358,'NOx &amp; CO2'!$R$6:$R$10,1),MATCH(AK$352,'NOx &amp; CO2'!$T$5:$W$5,1))*AJ358</f>
        <v>2.0456460712756541E-2</v>
      </c>
      <c r="AL358" s="365">
        <f>INDEX('NOx &amp; CO2'!$T$6:$W$10,MATCH($C358,'NOx &amp; CO2'!$R$6:$R$10,1),MATCH(AL$352,'NOx &amp; CO2'!$T$5:$W$5,1))*AK358</f>
        <v>1.9890007459932926E-2</v>
      </c>
      <c r="AM358" s="365">
        <f>INDEX('NOx &amp; CO2'!$T$6:$W$10,MATCH($C358,'NOx &amp; CO2'!$R$6:$R$10,1),MATCH(AM$352,'NOx &amp; CO2'!$T$5:$W$5,1))*AL358</f>
        <v>1.9339239681353367E-2</v>
      </c>
      <c r="AN358" s="365">
        <f>INDEX('NOx &amp; CO2'!$T$6:$W$10,MATCH($C358,'NOx &amp; CO2'!$R$6:$R$10,1),MATCH(AN$352,'NOx &amp; CO2'!$T$5:$W$5,1))*AM358</f>
        <v>1.8803723035611869E-2</v>
      </c>
      <c r="AO358" s="365">
        <f>INDEX('NOx &amp; CO2'!$T$6:$W$10,MATCH($C358,'NOx &amp; CO2'!$R$6:$R$10,1),MATCH(AO$352,'NOx &amp; CO2'!$T$5:$W$5,1))*AN358</f>
        <v>1.8283035208510164E-2</v>
      </c>
      <c r="AP358" s="365">
        <f>INDEX('NOx &amp; CO2'!$T$6:$W$10,MATCH($C358,'NOx &amp; CO2'!$R$6:$R$10,1),MATCH(AP$352,'NOx &amp; CO2'!$T$5:$W$5,1))*AO358</f>
        <v>1.777676558001617E-2</v>
      </c>
      <c r="AQ358" s="365">
        <f>INDEX('NOx &amp; CO2'!$T$6:$W$10,MATCH($C358,'NOx &amp; CO2'!$R$6:$R$10,1),MATCH(AQ$352,'NOx &amp; CO2'!$T$5:$W$5,1))*AP358</f>
        <v>1.7284514900444626E-2</v>
      </c>
      <c r="AR358" s="365">
        <f>INDEX('NOx &amp; CO2'!$T$6:$W$10,MATCH($C358,'NOx &amp; CO2'!$R$6:$R$10,1),MATCH(AR$352,'NOx &amp; CO2'!$T$5:$W$5,1))*AQ358</f>
        <v>1.6805894975604474E-2</v>
      </c>
      <c r="AS358" s="365">
        <f>INDEX('NOx &amp; CO2'!$T$6:$W$10,MATCH($C358,'NOx &amp; CO2'!$R$6:$R$10,1),MATCH(AS$352,'NOx &amp; CO2'!$T$5:$W$5,1))*AR358</f>
        <v>1.6340528360664741E-2</v>
      </c>
      <c r="AT358" s="365">
        <f>INDEX('NOx &amp; CO2'!$T$6:$W$10,MATCH($C358,'NOx &amp; CO2'!$R$6:$R$10,1),MATCH(AT$352,'NOx &amp; CO2'!$T$5:$W$5,1))*AS358</f>
        <v>1.5888048062497474E-2</v>
      </c>
      <c r="AU358" s="365">
        <f>INDEX('NOx &amp; CO2'!$T$6:$W$10,MATCH($C358,'NOx &amp; CO2'!$R$6:$R$10,1),MATCH(AU$352,'NOx &amp; CO2'!$T$5:$W$5,1))*AT358</f>
        <v>1.5448097250263013E-2</v>
      </c>
      <c r="AV358" s="365">
        <f>INDEX('NOx &amp; CO2'!$T$6:$W$10,MATCH($C358,'NOx &amp; CO2'!$R$6:$R$10,1),MATCH(AV$352,'NOx &amp; CO2'!$T$5:$W$5,1))*AU358</f>
        <v>1.5020328974009333E-2</v>
      </c>
      <c r="AW358" s="365">
        <f>INDEX('NOx &amp; CO2'!$T$6:$W$10,MATCH($C358,'NOx &amp; CO2'!$R$6:$R$10,1),MATCH(AW$352,'NOx &amp; CO2'!$T$5:$W$5,1))*AV358</f>
        <v>1.4604405891063581E-2</v>
      </c>
      <c r="AX358" s="365">
        <f>INDEX('NOx &amp; CO2'!$T$6:$W$10,MATCH($C358,'NOx &amp; CO2'!$R$6:$R$10,1),MATCH(AX$352,'NOx &amp; CO2'!$T$5:$W$5,1))*AW358</f>
        <v>1.4200000000000008E-2</v>
      </c>
      <c r="AY358" s="365">
        <f>INDEX('NOx &amp; CO2'!$T$6:$W$10,MATCH($C358,'NOx &amp; CO2'!$R$6:$R$10,1),MATCH(AY$352,'NOx &amp; CO2'!$T$5:$W$5,1))*AX358</f>
        <v>1.4200000000000008E-2</v>
      </c>
      <c r="AZ358" s="365">
        <f>INDEX('NOx &amp; CO2'!$T$6:$W$10,MATCH($C358,'NOx &amp; CO2'!$R$6:$R$10,1),MATCH(AZ$352,'NOx &amp; CO2'!$T$5:$W$5,1))*AY358</f>
        <v>1.4200000000000008E-2</v>
      </c>
      <c r="BA358" s="365">
        <f>INDEX('NOx &amp; CO2'!$T$6:$W$10,MATCH($C358,'NOx &amp; CO2'!$R$6:$R$10,1),MATCH(BA$352,'NOx &amp; CO2'!$T$5:$W$5,1))*AZ358</f>
        <v>1.4200000000000008E-2</v>
      </c>
      <c r="BB358" s="365">
        <f>INDEX('NOx &amp; CO2'!$T$6:$W$10,MATCH($C358,'NOx &amp; CO2'!$R$6:$R$10,1),MATCH(BB$352,'NOx &amp; CO2'!$T$5:$W$5,1))*BA358</f>
        <v>1.4200000000000008E-2</v>
      </c>
      <c r="BC358" s="365">
        <f>INDEX('NOx &amp; CO2'!$T$6:$W$10,MATCH($C358,'NOx &amp; CO2'!$R$6:$R$10,1),MATCH(BC$352,'NOx &amp; CO2'!$T$5:$W$5,1))*BB358</f>
        <v>1.4200000000000008E-2</v>
      </c>
      <c r="BD358" s="365">
        <f>INDEX('NOx &amp; CO2'!$T$6:$W$10,MATCH($C358,'NOx &amp; CO2'!$R$6:$R$10,1),MATCH(BD$352,'NOx &amp; CO2'!$T$5:$W$5,1))*BC358</f>
        <v>1.4200000000000008E-2</v>
      </c>
      <c r="BE358" s="365">
        <f>INDEX('NOx &amp; CO2'!$T$6:$W$10,MATCH($C358,'NOx &amp; CO2'!$R$6:$R$10,1),MATCH(BE$352,'NOx &amp; CO2'!$T$5:$W$5,1))*BD358</f>
        <v>1.4200000000000008E-2</v>
      </c>
      <c r="BF358" s="365">
        <f>INDEX('NOx &amp; CO2'!$T$6:$W$10,MATCH($C358,'NOx &amp; CO2'!$R$6:$R$10,1),MATCH(BF$352,'NOx &amp; CO2'!$T$5:$W$5,1))*BE358</f>
        <v>1.4200000000000008E-2</v>
      </c>
      <c r="BG358" s="365">
        <f>INDEX('NOx &amp; CO2'!$T$6:$W$10,MATCH($C358,'NOx &amp; CO2'!$R$6:$R$10,1),MATCH(BG$352,'NOx &amp; CO2'!$T$5:$W$5,1))*BF358</f>
        <v>1.4200000000000008E-2</v>
      </c>
      <c r="BH358" s="365">
        <f>INDEX('NOx &amp; CO2'!$T$6:$W$10,MATCH($C358,'NOx &amp; CO2'!$R$6:$R$10,1),MATCH(BH$352,'NOx &amp; CO2'!$T$5:$W$5,1))*BG358</f>
        <v>1.4200000000000008E-2</v>
      </c>
      <c r="BI358" s="365">
        <f>INDEX('NOx &amp; CO2'!$T$6:$W$10,MATCH($C358,'NOx &amp; CO2'!$R$6:$R$10,1),MATCH(BI$352,'NOx &amp; CO2'!$T$5:$W$5,1))*BH358</f>
        <v>1.4200000000000008E-2</v>
      </c>
      <c r="BJ358" s="365">
        <f>INDEX('NOx &amp; CO2'!$T$6:$W$10,MATCH($C358,'NOx &amp; CO2'!$R$6:$R$10,1),MATCH(BJ$352,'NOx &amp; CO2'!$T$5:$W$5,1))*BI358</f>
        <v>1.4200000000000008E-2</v>
      </c>
      <c r="BK358" s="365">
        <f>INDEX('NOx &amp; CO2'!$T$6:$W$10,MATCH($C358,'NOx &amp; CO2'!$R$6:$R$10,1),MATCH(BK$352,'NOx &amp; CO2'!$T$5:$W$5,1))*BJ358</f>
        <v>1.4200000000000008E-2</v>
      </c>
      <c r="BL358" s="365">
        <f>INDEX('NOx &amp; CO2'!$T$6:$W$10,MATCH($C358,'NOx &amp; CO2'!$R$6:$R$10,1),MATCH(BL$352,'NOx &amp; CO2'!$T$5:$W$5,1))*BK358</f>
        <v>1.4200000000000008E-2</v>
      </c>
      <c r="BM358" s="365">
        <f>INDEX('NOx &amp; CO2'!$T$6:$W$10,MATCH($C358,'NOx &amp; CO2'!$R$6:$R$10,1),MATCH(BM$352,'NOx &amp; CO2'!$T$5:$W$5,1))*BL358</f>
        <v>1.4200000000000008E-2</v>
      </c>
      <c r="BN358" s="365">
        <f>INDEX('NOx &amp; CO2'!$T$6:$W$10,MATCH($C358,'NOx &amp; CO2'!$R$6:$R$10,1),MATCH(BN$352,'NOx &amp; CO2'!$T$5:$W$5,1))*BM358</f>
        <v>1.4200000000000008E-2</v>
      </c>
      <c r="BO358" s="365">
        <f>INDEX('NOx &amp; CO2'!$T$6:$W$10,MATCH($C358,'NOx &amp; CO2'!$R$6:$R$10,1),MATCH(BO$352,'NOx &amp; CO2'!$T$5:$W$5,1))*BN358</f>
        <v>1.4200000000000008E-2</v>
      </c>
      <c r="BP358" s="365">
        <f>INDEX('NOx &amp; CO2'!$T$6:$W$10,MATCH($C358,'NOx &amp; CO2'!$R$6:$R$10,1),MATCH(BP$352,'NOx &amp; CO2'!$T$5:$W$5,1))*BO358</f>
        <v>1.4200000000000008E-2</v>
      </c>
      <c r="BQ358" s="365">
        <f>INDEX('NOx &amp; CO2'!$T$6:$W$10,MATCH($C358,'NOx &amp; CO2'!$R$6:$R$10,1),MATCH(BQ$352,'NOx &amp; CO2'!$T$5:$W$5,1))*BP358</f>
        <v>1.4200000000000008E-2</v>
      </c>
      <c r="BR358" s="365">
        <f>INDEX('NOx &amp; CO2'!$T$6:$W$10,MATCH($C358,'NOx &amp; CO2'!$R$6:$R$10,1),MATCH(BR$352,'NOx &amp; CO2'!$T$5:$W$5,1))*BQ358</f>
        <v>1.4200000000000008E-2</v>
      </c>
      <c r="BS358" s="365">
        <f>INDEX('NOx &amp; CO2'!$T$6:$W$10,MATCH($C358,'NOx &amp; CO2'!$R$6:$R$10,1),MATCH(BS$352,'NOx &amp; CO2'!$T$5:$W$5,1))*BR358</f>
        <v>1.4200000000000008E-2</v>
      </c>
      <c r="BT358" s="365">
        <f>INDEX('NOx &amp; CO2'!$T$6:$W$10,MATCH($C358,'NOx &amp; CO2'!$R$6:$R$10,1),MATCH(BT$352,'NOx &amp; CO2'!$T$5:$W$5,1))*BS358</f>
        <v>1.4200000000000008E-2</v>
      </c>
      <c r="BU358" s="365">
        <f>INDEX('NOx &amp; CO2'!$T$6:$W$10,MATCH($C358,'NOx &amp; CO2'!$R$6:$R$10,1),MATCH(BU$352,'NOx &amp; CO2'!$T$5:$W$5,1))*BT358</f>
        <v>1.4200000000000008E-2</v>
      </c>
      <c r="BV358" s="365">
        <f>INDEX('NOx &amp; CO2'!$T$6:$W$10,MATCH($C358,'NOx &amp; CO2'!$R$6:$R$10,1),MATCH(BV$352,'NOx &amp; CO2'!$T$5:$W$5,1))*BU358</f>
        <v>1.4200000000000008E-2</v>
      </c>
      <c r="BW358" s="365">
        <f>INDEX('NOx &amp; CO2'!$T$6:$W$10,MATCH($C358,'NOx &amp; CO2'!$R$6:$R$10,1),MATCH(BW$352,'NOx &amp; CO2'!$T$5:$W$5,1))*BV358</f>
        <v>1.4200000000000008E-2</v>
      </c>
      <c r="BX358" s="365">
        <f>INDEX('NOx &amp; CO2'!$T$6:$W$10,MATCH($C358,'NOx &amp; CO2'!$R$6:$R$10,1),MATCH(BX$352,'NOx &amp; CO2'!$T$5:$W$5,1))*BW358</f>
        <v>1.4200000000000008E-2</v>
      </c>
      <c r="BY358" s="365">
        <f>INDEX('NOx &amp; CO2'!$T$6:$W$10,MATCH($C358,'NOx &amp; CO2'!$R$6:$R$10,1),MATCH(BY$352,'NOx &amp; CO2'!$T$5:$W$5,1))*BX358</f>
        <v>1.4200000000000008E-2</v>
      </c>
      <c r="BZ358" s="365">
        <f>INDEX('NOx &amp; CO2'!$T$6:$W$10,MATCH($C358,'NOx &amp; CO2'!$R$6:$R$10,1),MATCH(BZ$352,'NOx &amp; CO2'!$T$5:$W$5,1))*BY358</f>
        <v>1.4200000000000008E-2</v>
      </c>
      <c r="CA358" s="365">
        <f>INDEX('NOx &amp; CO2'!$T$6:$W$10,MATCH($C358,'NOx &amp; CO2'!$R$6:$R$10,1),MATCH(CA$352,'NOx &amp; CO2'!$T$5:$W$5,1))*BZ358</f>
        <v>1.4200000000000008E-2</v>
      </c>
      <c r="CB358" s="365">
        <f>INDEX('NOx &amp; CO2'!$T$6:$W$10,MATCH($C358,'NOx &amp; CO2'!$R$6:$R$10,1),MATCH(CB$352,'NOx &amp; CO2'!$T$5:$W$5,1))*CA358</f>
        <v>1.4200000000000008E-2</v>
      </c>
      <c r="CC358" s="365">
        <f>INDEX('NOx &amp; CO2'!$T$6:$W$10,MATCH($C358,'NOx &amp; CO2'!$R$6:$R$10,1),MATCH(CC$352,'NOx &amp; CO2'!$T$5:$W$5,1))*CB358</f>
        <v>1.4200000000000008E-2</v>
      </c>
      <c r="CD358" s="365">
        <f>INDEX('NOx &amp; CO2'!$T$6:$W$10,MATCH($C358,'NOx &amp; CO2'!$R$6:$R$10,1),MATCH(CD$352,'NOx &amp; CO2'!$T$5:$W$5,1))*CC358</f>
        <v>1.4200000000000008E-2</v>
      </c>
      <c r="CE358" s="365">
        <f>INDEX('NOx &amp; CO2'!$T$6:$W$10,MATCH($C358,'NOx &amp; CO2'!$R$6:$R$10,1),MATCH(CE$352,'NOx &amp; CO2'!$T$5:$W$5,1))*CD358</f>
        <v>1.4200000000000008E-2</v>
      </c>
      <c r="CF358" s="365">
        <f>INDEX('NOx &amp; CO2'!$T$6:$W$10,MATCH($C358,'NOx &amp; CO2'!$R$6:$R$10,1),MATCH(CF$352,'NOx &amp; CO2'!$T$5:$W$5,1))*CE358</f>
        <v>1.4200000000000008E-2</v>
      </c>
      <c r="CG358" s="365">
        <f>INDEX('NOx &amp; CO2'!$T$6:$W$10,MATCH($C358,'NOx &amp; CO2'!$R$6:$R$10,1),MATCH(CG$352,'NOx &amp; CO2'!$T$5:$W$5,1))*CF358</f>
        <v>1.4200000000000008E-2</v>
      </c>
      <c r="CH358" s="365">
        <f>INDEX('NOx &amp; CO2'!$T$6:$W$10,MATCH($C358,'NOx &amp; CO2'!$R$6:$R$10,1),MATCH(CH$352,'NOx &amp; CO2'!$T$5:$W$5,1))*CG358</f>
        <v>1.4200000000000008E-2</v>
      </c>
      <c r="CI358" s="365">
        <f>INDEX('NOx &amp; CO2'!$T$6:$W$10,MATCH($C358,'NOx &amp; CO2'!$R$6:$R$10,1),MATCH(CI$352,'NOx &amp; CO2'!$T$5:$W$5,1))*CH358</f>
        <v>1.4200000000000008E-2</v>
      </c>
      <c r="CJ358" s="365">
        <f>INDEX('NOx &amp; CO2'!$T$6:$W$10,MATCH($C358,'NOx &amp; CO2'!$R$6:$R$10,1),MATCH(CJ$352,'NOx &amp; CO2'!$T$5:$W$5,1))*CI358</f>
        <v>1.4200000000000008E-2</v>
      </c>
      <c r="CK358" s="365">
        <f>INDEX('NOx &amp; CO2'!$T$6:$W$10,MATCH($C358,'NOx &amp; CO2'!$R$6:$R$10,1),MATCH(CK$352,'NOx &amp; CO2'!$T$5:$W$5,1))*CJ358</f>
        <v>1.4200000000000008E-2</v>
      </c>
      <c r="CL358" s="365">
        <f>INDEX('NOx &amp; CO2'!$T$6:$W$10,MATCH($C358,'NOx &amp; CO2'!$R$6:$R$10,1),MATCH(CL$352,'NOx &amp; CO2'!$T$5:$W$5,1))*CK358</f>
        <v>1.4200000000000008E-2</v>
      </c>
      <c r="CM358" s="365">
        <f>INDEX('NOx &amp; CO2'!$T$6:$W$10,MATCH($C358,'NOx &amp; CO2'!$R$6:$R$10,1),MATCH(CM$352,'NOx &amp; CO2'!$T$5:$W$5,1))*CL358</f>
        <v>1.4200000000000008E-2</v>
      </c>
      <c r="CN358" s="365">
        <f>INDEX('NOx &amp; CO2'!$T$6:$W$10,MATCH($C358,'NOx &amp; CO2'!$R$6:$R$10,1),MATCH(CN$352,'NOx &amp; CO2'!$T$5:$W$5,1))*CM358</f>
        <v>1.4200000000000008E-2</v>
      </c>
      <c r="CO358" s="365">
        <f>INDEX('NOx &amp; CO2'!$T$6:$W$10,MATCH($C358,'NOx &amp; CO2'!$R$6:$R$10,1),MATCH(CO$352,'NOx &amp; CO2'!$T$5:$W$5,1))*CN358</f>
        <v>1.4200000000000008E-2</v>
      </c>
      <c r="CP358" s="365">
        <f>INDEX('NOx &amp; CO2'!$T$6:$W$10,MATCH($C358,'NOx &amp; CO2'!$R$6:$R$10,1),MATCH(CP$352,'NOx &amp; CO2'!$T$5:$W$5,1))*CO358</f>
        <v>1.4200000000000008E-2</v>
      </c>
      <c r="CQ358" s="365">
        <f>INDEX('NOx &amp; CO2'!$T$6:$W$10,MATCH($C358,'NOx &amp; CO2'!$R$6:$R$10,1),MATCH(CQ$352,'NOx &amp; CO2'!$T$5:$W$5,1))*CP358</f>
        <v>1.4200000000000008E-2</v>
      </c>
      <c r="CR358" s="365">
        <f>INDEX('NOx &amp; CO2'!$T$6:$W$10,MATCH($C358,'NOx &amp; CO2'!$R$6:$R$10,1),MATCH(CR$352,'NOx &amp; CO2'!$T$5:$W$5,1))*CQ358</f>
        <v>1.4200000000000008E-2</v>
      </c>
      <c r="CS358" s="365">
        <f>INDEX('NOx &amp; CO2'!$T$6:$W$10,MATCH($C358,'NOx &amp; CO2'!$R$6:$R$10,1),MATCH(CS$352,'NOx &amp; CO2'!$T$5:$W$5,1))*CR358</f>
        <v>1.4200000000000008E-2</v>
      </c>
    </row>
    <row r="359" spans="1:97" s="352" customFormat="1" x14ac:dyDescent="0.25">
      <c r="A359" s="352">
        <f t="shared" ref="A359:C359" si="578">A298</f>
        <v>0</v>
      </c>
      <c r="B359" s="352" t="str">
        <f t="shared" si="578"/>
        <v>0 0</v>
      </c>
      <c r="C359" s="359">
        <f t="shared" si="578"/>
        <v>0</v>
      </c>
      <c r="D359" s="365">
        <f>INDEX('NOx &amp; CO2'!$E$6:$I$10,MATCH($C359,'NOx &amp; CO2'!$C$6:$C$10,1),MATCH(D$352,'NOx &amp; CO2'!$E$5:$H$5,1))</f>
        <v>7.17E-2</v>
      </c>
      <c r="E359" s="365">
        <f>INDEX('NOx &amp; CO2'!$T$6:$W$10,MATCH($C359,'NOx &amp; CO2'!$R$6:$R$10,1),MATCH(E$352,'NOx &amp; CO2'!$T$5:$W$5,1))*D359</f>
        <v>6.8558723496039697E-2</v>
      </c>
      <c r="F359" s="365">
        <f>INDEX('NOx &amp; CO2'!$T$6:$W$10,MATCH($C359,'NOx &amp; CO2'!$R$6:$R$10,1),MATCH(F$352,'NOx &amp; CO2'!$T$5:$W$5,1))*E359</f>
        <v>6.5555070675124491E-2</v>
      </c>
      <c r="G359" s="365">
        <f>INDEX('NOx &amp; CO2'!$T$6:$W$10,MATCH($C359,'NOx &amp; CO2'!$R$6:$R$10,1),MATCH(G$352,'NOx &amp; CO2'!$T$5:$W$5,1))*F359</f>
        <v>6.2683012052708514E-2</v>
      </c>
      <c r="H359" s="365">
        <f>INDEX('NOx &amp; CO2'!$T$6:$W$10,MATCH($C359,'NOx &amp; CO2'!$R$6:$R$10,1),MATCH(H$352,'NOx &amp; CO2'!$T$5:$W$5,1))*G359</f>
        <v>5.9936782304331478E-2</v>
      </c>
      <c r="I359" s="365">
        <f>INDEX('NOx &amp; CO2'!$T$6:$W$10,MATCH($C359,'NOx &amp; CO2'!$R$6:$R$10,1),MATCH(I$352,'NOx &amp; CO2'!$T$5:$W$5,1))*H359</f>
        <v>5.7310868692398702E-2</v>
      </c>
      <c r="J359" s="365">
        <f>INDEX('NOx &amp; CO2'!$T$6:$W$10,MATCH($C359,'NOx &amp; CO2'!$R$6:$R$10,1),MATCH(J$352,'NOx &amp; CO2'!$T$5:$W$5,1))*I359</f>
        <v>5.4800000000000008E-2</v>
      </c>
      <c r="K359" s="365">
        <f>INDEX('NOx &amp; CO2'!$T$6:$W$10,MATCH($C359,'NOx &amp; CO2'!$R$6:$R$10,1),MATCH(K$352,'NOx &amp; CO2'!$T$5:$W$5,1))*J359</f>
        <v>5.268069525177068E-2</v>
      </c>
      <c r="L359" s="365">
        <f>INDEX('NOx &amp; CO2'!$T$6:$W$10,MATCH($C359,'NOx &amp; CO2'!$R$6:$R$10,1),MATCH(L$352,'NOx &amp; CO2'!$T$5:$W$5,1))*K359</f>
        <v>5.0643351317699516E-2</v>
      </c>
      <c r="M359" s="365">
        <f>INDEX('NOx &amp; CO2'!$T$6:$W$10,MATCH($C359,'NOx &amp; CO2'!$R$6:$R$10,1),MATCH(M$352,'NOx &amp; CO2'!$T$5:$W$5,1))*L359</f>
        <v>4.8684798490804503E-2</v>
      </c>
      <c r="N359" s="365">
        <f>INDEX('NOx &amp; CO2'!$T$6:$W$10,MATCH($C359,'NOx &amp; CO2'!$R$6:$R$10,1),MATCH(N$352,'NOx &amp; CO2'!$T$5:$W$5,1))*M359</f>
        <v>4.6801989647590088E-2</v>
      </c>
      <c r="O359" s="365">
        <f>INDEX('NOx &amp; CO2'!$T$6:$W$10,MATCH($C359,'NOx &amp; CO2'!$R$6:$R$10,1),MATCH(O$352,'NOx &amp; CO2'!$T$5:$W$5,1))*N359</f>
        <v>4.4991995507321518E-2</v>
      </c>
      <c r="P359" s="365">
        <f>INDEX('NOx &amp; CO2'!$T$6:$W$10,MATCH($C359,'NOx &amp; CO2'!$R$6:$R$10,1),MATCH(P$352,'NOx &amp; CO2'!$T$5:$W$5,1))*O359</f>
        <v>4.3252000074639418E-2</v>
      </c>
      <c r="Q359" s="365">
        <f>INDEX('NOx &amp; CO2'!$T$6:$W$10,MATCH($C359,'NOx &amp; CO2'!$R$6:$R$10,1),MATCH(Q$352,'NOx &amp; CO2'!$T$5:$W$5,1))*P359</f>
        <v>4.1579296258424117E-2</v>
      </c>
      <c r="R359" s="365">
        <f>INDEX('NOx &amp; CO2'!$T$6:$W$10,MATCH($C359,'NOx &amp; CO2'!$R$6:$R$10,1),MATCH(R$352,'NOx &amp; CO2'!$T$5:$W$5,1))*Q359</f>
        <v>3.9971281660093602E-2</v>
      </c>
      <c r="S359" s="365">
        <f>INDEX('NOx &amp; CO2'!$T$6:$W$10,MATCH($C359,'NOx &amp; CO2'!$R$6:$R$10,1),MATCH(S$352,'NOx &amp; CO2'!$T$5:$W$5,1))*R359</f>
        <v>3.8425454524782507E-2</v>
      </c>
      <c r="T359" s="365">
        <f>INDEX('NOx &amp; CO2'!$T$6:$W$10,MATCH($C359,'NOx &amp; CO2'!$R$6:$R$10,1),MATCH(T$352,'NOx &amp; CO2'!$T$5:$W$5,1))*S359</f>
        <v>3.6939409849102912E-2</v>
      </c>
      <c r="U359" s="365">
        <f>INDEX('NOx &amp; CO2'!$T$6:$W$10,MATCH($C359,'NOx &amp; CO2'!$R$6:$R$10,1),MATCH(U$352,'NOx &amp; CO2'!$T$5:$W$5,1))*T359</f>
        <v>3.5510835639431505E-2</v>
      </c>
      <c r="V359" s="365">
        <f>INDEX('NOx &amp; CO2'!$T$6:$W$10,MATCH($C359,'NOx &amp; CO2'!$R$6:$R$10,1),MATCH(V$352,'NOx &amp; CO2'!$T$5:$W$5,1))*U359</f>
        <v>3.4137509314901608E-2</v>
      </c>
      <c r="W359" s="365">
        <f>INDEX('NOx &amp; CO2'!$T$6:$W$10,MATCH($C359,'NOx &amp; CO2'!$R$6:$R$10,1),MATCH(W$352,'NOx &amp; CO2'!$T$5:$W$5,1))*V359</f>
        <v>3.2817294249503907E-2</v>
      </c>
      <c r="X359" s="365">
        <f>INDEX('NOx &amp; CO2'!$T$6:$W$10,MATCH($C359,'NOx &amp; CO2'!$R$6:$R$10,1),MATCH(X$352,'NOx &amp; CO2'!$T$5:$W$5,1))*W359</f>
        <v>3.1548136447916084E-2</v>
      </c>
      <c r="Y359" s="365">
        <f>INDEX('NOx &amp; CO2'!$T$6:$W$10,MATCH($C359,'NOx &amp; CO2'!$R$6:$R$10,1),MATCH(Y$352,'NOx &amp; CO2'!$T$5:$W$5,1))*X359</f>
        <v>3.0328061349889527E-2</v>
      </c>
      <c r="Z359" s="365">
        <f>INDEX('NOx &amp; CO2'!$T$6:$W$10,MATCH($C359,'NOx &amp; CO2'!$R$6:$R$10,1),MATCH(Z$352,'NOx &amp; CO2'!$T$5:$W$5,1))*Y359</f>
        <v>2.9155170758221438E-2</v>
      </c>
      <c r="AA359" s="365">
        <f>INDEX('NOx &amp; CO2'!$T$6:$W$10,MATCH($C359,'NOx &amp; CO2'!$R$6:$R$10,1),MATCH(AA$352,'NOx &amp; CO2'!$T$5:$W$5,1))*Z359</f>
        <v>2.8027639885532835E-2</v>
      </c>
      <c r="AB359" s="365">
        <f>INDEX('NOx &amp; CO2'!$T$6:$W$10,MATCH($C359,'NOx &amp; CO2'!$R$6:$R$10,1),MATCH(AB$352,'NOx &amp; CO2'!$T$5:$W$5,1))*AA359</f>
        <v>2.6943714515257809E-2</v>
      </c>
      <c r="AC359" s="365">
        <f>INDEX('NOx &amp; CO2'!$T$6:$W$10,MATCH($C359,'NOx &amp; CO2'!$R$6:$R$10,1),MATCH(AC$352,'NOx &amp; CO2'!$T$5:$W$5,1))*AB359</f>
        <v>2.5901708272427128E-2</v>
      </c>
      <c r="AD359" s="365">
        <f>INDEX('NOx &amp; CO2'!$T$6:$W$10,MATCH($C359,'NOx &amp; CO2'!$R$6:$R$10,1),MATCH(AD$352,'NOx &amp; CO2'!$T$5:$W$5,1))*AC359</f>
        <v>2.4900000000000019E-2</v>
      </c>
      <c r="AE359" s="365">
        <f>INDEX('NOx &amp; CO2'!$T$6:$W$10,MATCH($C359,'NOx &amp; CO2'!$R$6:$R$10,1),MATCH(AE$352,'NOx &amp; CO2'!$T$5:$W$5,1))*AD359</f>
        <v>2.4210502134589099E-2</v>
      </c>
      <c r="AF359" s="365">
        <f>INDEX('NOx &amp; CO2'!$T$6:$W$10,MATCH($C359,'NOx &amp; CO2'!$R$6:$R$10,1),MATCH(AF$352,'NOx &amp; CO2'!$T$5:$W$5,1))*AE359</f>
        <v>2.3540096932086061E-2</v>
      </c>
      <c r="AG359" s="365">
        <f>INDEX('NOx &amp; CO2'!$T$6:$W$10,MATCH($C359,'NOx &amp; CO2'!$R$6:$R$10,1),MATCH(AG$352,'NOx &amp; CO2'!$T$5:$W$5,1))*AF359</f>
        <v>2.2888255703723031E-2</v>
      </c>
      <c r="AH359" s="365">
        <f>INDEX('NOx &amp; CO2'!$T$6:$W$10,MATCH($C359,'NOx &amp; CO2'!$R$6:$R$10,1),MATCH(AH$352,'NOx &amp; CO2'!$T$5:$W$5,1))*AG359</f>
        <v>2.2254464400482215E-2</v>
      </c>
      <c r="AI359" s="365">
        <f>INDEX('NOx &amp; CO2'!$T$6:$W$10,MATCH($C359,'NOx &amp; CO2'!$R$6:$R$10,1),MATCH(AI$352,'NOx &amp; CO2'!$T$5:$W$5,1))*AH359</f>
        <v>2.1638223207711301E-2</v>
      </c>
      <c r="AJ359" s="365">
        <f>INDEX('NOx &amp; CO2'!$T$6:$W$10,MATCH($C359,'NOx &amp; CO2'!$R$6:$R$10,1),MATCH(AJ$352,'NOx &amp; CO2'!$T$5:$W$5,1))*AI359</f>
        <v>2.1039046150964236E-2</v>
      </c>
      <c r="AK359" s="365">
        <f>INDEX('NOx &amp; CO2'!$T$6:$W$10,MATCH($C359,'NOx &amp; CO2'!$R$6:$R$10,1),MATCH(AK$352,'NOx &amp; CO2'!$T$5:$W$5,1))*AJ359</f>
        <v>2.0456460712756541E-2</v>
      </c>
      <c r="AL359" s="365">
        <f>INDEX('NOx &amp; CO2'!$T$6:$W$10,MATCH($C359,'NOx &amp; CO2'!$R$6:$R$10,1),MATCH(AL$352,'NOx &amp; CO2'!$T$5:$W$5,1))*AK359</f>
        <v>1.9890007459932926E-2</v>
      </c>
      <c r="AM359" s="365">
        <f>INDEX('NOx &amp; CO2'!$T$6:$W$10,MATCH($C359,'NOx &amp; CO2'!$R$6:$R$10,1),MATCH(AM$352,'NOx &amp; CO2'!$T$5:$W$5,1))*AL359</f>
        <v>1.9339239681353367E-2</v>
      </c>
      <c r="AN359" s="365">
        <f>INDEX('NOx &amp; CO2'!$T$6:$W$10,MATCH($C359,'NOx &amp; CO2'!$R$6:$R$10,1),MATCH(AN$352,'NOx &amp; CO2'!$T$5:$W$5,1))*AM359</f>
        <v>1.8803723035611869E-2</v>
      </c>
      <c r="AO359" s="365">
        <f>INDEX('NOx &amp; CO2'!$T$6:$W$10,MATCH($C359,'NOx &amp; CO2'!$R$6:$R$10,1),MATCH(AO$352,'NOx &amp; CO2'!$T$5:$W$5,1))*AN359</f>
        <v>1.8283035208510164E-2</v>
      </c>
      <c r="AP359" s="365">
        <f>INDEX('NOx &amp; CO2'!$T$6:$W$10,MATCH($C359,'NOx &amp; CO2'!$R$6:$R$10,1),MATCH(AP$352,'NOx &amp; CO2'!$T$5:$W$5,1))*AO359</f>
        <v>1.777676558001617E-2</v>
      </c>
      <c r="AQ359" s="365">
        <f>INDEX('NOx &amp; CO2'!$T$6:$W$10,MATCH($C359,'NOx &amp; CO2'!$R$6:$R$10,1),MATCH(AQ$352,'NOx &amp; CO2'!$T$5:$W$5,1))*AP359</f>
        <v>1.7284514900444626E-2</v>
      </c>
      <c r="AR359" s="365">
        <f>INDEX('NOx &amp; CO2'!$T$6:$W$10,MATCH($C359,'NOx &amp; CO2'!$R$6:$R$10,1),MATCH(AR$352,'NOx &amp; CO2'!$T$5:$W$5,1))*AQ359</f>
        <v>1.6805894975604474E-2</v>
      </c>
      <c r="AS359" s="365">
        <f>INDEX('NOx &amp; CO2'!$T$6:$W$10,MATCH($C359,'NOx &amp; CO2'!$R$6:$R$10,1),MATCH(AS$352,'NOx &amp; CO2'!$T$5:$W$5,1))*AR359</f>
        <v>1.6340528360664741E-2</v>
      </c>
      <c r="AT359" s="365">
        <f>INDEX('NOx &amp; CO2'!$T$6:$W$10,MATCH($C359,'NOx &amp; CO2'!$R$6:$R$10,1),MATCH(AT$352,'NOx &amp; CO2'!$T$5:$W$5,1))*AS359</f>
        <v>1.5888048062497474E-2</v>
      </c>
      <c r="AU359" s="365">
        <f>INDEX('NOx &amp; CO2'!$T$6:$W$10,MATCH($C359,'NOx &amp; CO2'!$R$6:$R$10,1),MATCH(AU$352,'NOx &amp; CO2'!$T$5:$W$5,1))*AT359</f>
        <v>1.5448097250263013E-2</v>
      </c>
      <c r="AV359" s="365">
        <f>INDEX('NOx &amp; CO2'!$T$6:$W$10,MATCH($C359,'NOx &amp; CO2'!$R$6:$R$10,1),MATCH(AV$352,'NOx &amp; CO2'!$T$5:$W$5,1))*AU359</f>
        <v>1.5020328974009333E-2</v>
      </c>
      <c r="AW359" s="365">
        <f>INDEX('NOx &amp; CO2'!$T$6:$W$10,MATCH($C359,'NOx &amp; CO2'!$R$6:$R$10,1),MATCH(AW$352,'NOx &amp; CO2'!$T$5:$W$5,1))*AV359</f>
        <v>1.4604405891063581E-2</v>
      </c>
      <c r="AX359" s="365">
        <f>INDEX('NOx &amp; CO2'!$T$6:$W$10,MATCH($C359,'NOx &amp; CO2'!$R$6:$R$10,1),MATCH(AX$352,'NOx &amp; CO2'!$T$5:$W$5,1))*AW359</f>
        <v>1.4200000000000008E-2</v>
      </c>
      <c r="AY359" s="365">
        <f>INDEX('NOx &amp; CO2'!$T$6:$W$10,MATCH($C359,'NOx &amp; CO2'!$R$6:$R$10,1),MATCH(AY$352,'NOx &amp; CO2'!$T$5:$W$5,1))*AX359</f>
        <v>1.4200000000000008E-2</v>
      </c>
      <c r="AZ359" s="365">
        <f>INDEX('NOx &amp; CO2'!$T$6:$W$10,MATCH($C359,'NOx &amp; CO2'!$R$6:$R$10,1),MATCH(AZ$352,'NOx &amp; CO2'!$T$5:$W$5,1))*AY359</f>
        <v>1.4200000000000008E-2</v>
      </c>
      <c r="BA359" s="365">
        <f>INDEX('NOx &amp; CO2'!$T$6:$W$10,MATCH($C359,'NOx &amp; CO2'!$R$6:$R$10,1),MATCH(BA$352,'NOx &amp; CO2'!$T$5:$W$5,1))*AZ359</f>
        <v>1.4200000000000008E-2</v>
      </c>
      <c r="BB359" s="365">
        <f>INDEX('NOx &amp; CO2'!$T$6:$W$10,MATCH($C359,'NOx &amp; CO2'!$R$6:$R$10,1),MATCH(BB$352,'NOx &amp; CO2'!$T$5:$W$5,1))*BA359</f>
        <v>1.4200000000000008E-2</v>
      </c>
      <c r="BC359" s="365">
        <f>INDEX('NOx &amp; CO2'!$T$6:$W$10,MATCH($C359,'NOx &amp; CO2'!$R$6:$R$10,1),MATCH(BC$352,'NOx &amp; CO2'!$T$5:$W$5,1))*BB359</f>
        <v>1.4200000000000008E-2</v>
      </c>
      <c r="BD359" s="365">
        <f>INDEX('NOx &amp; CO2'!$T$6:$W$10,MATCH($C359,'NOx &amp; CO2'!$R$6:$R$10,1),MATCH(BD$352,'NOx &amp; CO2'!$T$5:$W$5,1))*BC359</f>
        <v>1.4200000000000008E-2</v>
      </c>
      <c r="BE359" s="365">
        <f>INDEX('NOx &amp; CO2'!$T$6:$W$10,MATCH($C359,'NOx &amp; CO2'!$R$6:$R$10,1),MATCH(BE$352,'NOx &amp; CO2'!$T$5:$W$5,1))*BD359</f>
        <v>1.4200000000000008E-2</v>
      </c>
      <c r="BF359" s="365">
        <f>INDEX('NOx &amp; CO2'!$T$6:$W$10,MATCH($C359,'NOx &amp; CO2'!$R$6:$R$10,1),MATCH(BF$352,'NOx &amp; CO2'!$T$5:$W$5,1))*BE359</f>
        <v>1.4200000000000008E-2</v>
      </c>
      <c r="BG359" s="365">
        <f>INDEX('NOx &amp; CO2'!$T$6:$W$10,MATCH($C359,'NOx &amp; CO2'!$R$6:$R$10,1),MATCH(BG$352,'NOx &amp; CO2'!$T$5:$W$5,1))*BF359</f>
        <v>1.4200000000000008E-2</v>
      </c>
      <c r="BH359" s="365">
        <f>INDEX('NOx &amp; CO2'!$T$6:$W$10,MATCH($C359,'NOx &amp; CO2'!$R$6:$R$10,1),MATCH(BH$352,'NOx &amp; CO2'!$T$5:$W$5,1))*BG359</f>
        <v>1.4200000000000008E-2</v>
      </c>
      <c r="BI359" s="365">
        <f>INDEX('NOx &amp; CO2'!$T$6:$W$10,MATCH($C359,'NOx &amp; CO2'!$R$6:$R$10,1),MATCH(BI$352,'NOx &amp; CO2'!$T$5:$W$5,1))*BH359</f>
        <v>1.4200000000000008E-2</v>
      </c>
      <c r="BJ359" s="365">
        <f>INDEX('NOx &amp; CO2'!$T$6:$W$10,MATCH($C359,'NOx &amp; CO2'!$R$6:$R$10,1),MATCH(BJ$352,'NOx &amp; CO2'!$T$5:$W$5,1))*BI359</f>
        <v>1.4200000000000008E-2</v>
      </c>
      <c r="BK359" s="365">
        <f>INDEX('NOx &amp; CO2'!$T$6:$W$10,MATCH($C359,'NOx &amp; CO2'!$R$6:$R$10,1),MATCH(BK$352,'NOx &amp; CO2'!$T$5:$W$5,1))*BJ359</f>
        <v>1.4200000000000008E-2</v>
      </c>
      <c r="BL359" s="365">
        <f>INDEX('NOx &amp; CO2'!$T$6:$W$10,MATCH($C359,'NOx &amp; CO2'!$R$6:$R$10,1),MATCH(BL$352,'NOx &amp; CO2'!$T$5:$W$5,1))*BK359</f>
        <v>1.4200000000000008E-2</v>
      </c>
      <c r="BM359" s="365">
        <f>INDEX('NOx &amp; CO2'!$T$6:$W$10,MATCH($C359,'NOx &amp; CO2'!$R$6:$R$10,1),MATCH(BM$352,'NOx &amp; CO2'!$T$5:$W$5,1))*BL359</f>
        <v>1.4200000000000008E-2</v>
      </c>
      <c r="BN359" s="365">
        <f>INDEX('NOx &amp; CO2'!$T$6:$W$10,MATCH($C359,'NOx &amp; CO2'!$R$6:$R$10,1),MATCH(BN$352,'NOx &amp; CO2'!$T$5:$W$5,1))*BM359</f>
        <v>1.4200000000000008E-2</v>
      </c>
      <c r="BO359" s="365">
        <f>INDEX('NOx &amp; CO2'!$T$6:$W$10,MATCH($C359,'NOx &amp; CO2'!$R$6:$R$10,1),MATCH(BO$352,'NOx &amp; CO2'!$T$5:$W$5,1))*BN359</f>
        <v>1.4200000000000008E-2</v>
      </c>
      <c r="BP359" s="365">
        <f>INDEX('NOx &amp; CO2'!$T$6:$W$10,MATCH($C359,'NOx &amp; CO2'!$R$6:$R$10,1),MATCH(BP$352,'NOx &amp; CO2'!$T$5:$W$5,1))*BO359</f>
        <v>1.4200000000000008E-2</v>
      </c>
      <c r="BQ359" s="365">
        <f>INDEX('NOx &amp; CO2'!$T$6:$W$10,MATCH($C359,'NOx &amp; CO2'!$R$6:$R$10,1),MATCH(BQ$352,'NOx &amp; CO2'!$T$5:$W$5,1))*BP359</f>
        <v>1.4200000000000008E-2</v>
      </c>
      <c r="BR359" s="365">
        <f>INDEX('NOx &amp; CO2'!$T$6:$W$10,MATCH($C359,'NOx &amp; CO2'!$R$6:$R$10,1),MATCH(BR$352,'NOx &amp; CO2'!$T$5:$W$5,1))*BQ359</f>
        <v>1.4200000000000008E-2</v>
      </c>
      <c r="BS359" s="365">
        <f>INDEX('NOx &amp; CO2'!$T$6:$W$10,MATCH($C359,'NOx &amp; CO2'!$R$6:$R$10,1),MATCH(BS$352,'NOx &amp; CO2'!$T$5:$W$5,1))*BR359</f>
        <v>1.4200000000000008E-2</v>
      </c>
      <c r="BT359" s="365">
        <f>INDEX('NOx &amp; CO2'!$T$6:$W$10,MATCH($C359,'NOx &amp; CO2'!$R$6:$R$10,1),MATCH(BT$352,'NOx &amp; CO2'!$T$5:$W$5,1))*BS359</f>
        <v>1.4200000000000008E-2</v>
      </c>
      <c r="BU359" s="365">
        <f>INDEX('NOx &amp; CO2'!$T$6:$W$10,MATCH($C359,'NOx &amp; CO2'!$R$6:$R$10,1),MATCH(BU$352,'NOx &amp; CO2'!$T$5:$W$5,1))*BT359</f>
        <v>1.4200000000000008E-2</v>
      </c>
      <c r="BV359" s="365">
        <f>INDEX('NOx &amp; CO2'!$T$6:$W$10,MATCH($C359,'NOx &amp; CO2'!$R$6:$R$10,1),MATCH(BV$352,'NOx &amp; CO2'!$T$5:$W$5,1))*BU359</f>
        <v>1.4200000000000008E-2</v>
      </c>
      <c r="BW359" s="365">
        <f>INDEX('NOx &amp; CO2'!$T$6:$W$10,MATCH($C359,'NOx &amp; CO2'!$R$6:$R$10,1),MATCH(BW$352,'NOx &amp; CO2'!$T$5:$W$5,1))*BV359</f>
        <v>1.4200000000000008E-2</v>
      </c>
      <c r="BX359" s="365">
        <f>INDEX('NOx &amp; CO2'!$T$6:$W$10,MATCH($C359,'NOx &amp; CO2'!$R$6:$R$10,1),MATCH(BX$352,'NOx &amp; CO2'!$T$5:$W$5,1))*BW359</f>
        <v>1.4200000000000008E-2</v>
      </c>
      <c r="BY359" s="365">
        <f>INDEX('NOx &amp; CO2'!$T$6:$W$10,MATCH($C359,'NOx &amp; CO2'!$R$6:$R$10,1),MATCH(BY$352,'NOx &amp; CO2'!$T$5:$W$5,1))*BX359</f>
        <v>1.4200000000000008E-2</v>
      </c>
      <c r="BZ359" s="365">
        <f>INDEX('NOx &amp; CO2'!$T$6:$W$10,MATCH($C359,'NOx &amp; CO2'!$R$6:$R$10,1),MATCH(BZ$352,'NOx &amp; CO2'!$T$5:$W$5,1))*BY359</f>
        <v>1.4200000000000008E-2</v>
      </c>
      <c r="CA359" s="365">
        <f>INDEX('NOx &amp; CO2'!$T$6:$W$10,MATCH($C359,'NOx &amp; CO2'!$R$6:$R$10,1),MATCH(CA$352,'NOx &amp; CO2'!$T$5:$W$5,1))*BZ359</f>
        <v>1.4200000000000008E-2</v>
      </c>
      <c r="CB359" s="365">
        <f>INDEX('NOx &amp; CO2'!$T$6:$W$10,MATCH($C359,'NOx &amp; CO2'!$R$6:$R$10,1),MATCH(CB$352,'NOx &amp; CO2'!$T$5:$W$5,1))*CA359</f>
        <v>1.4200000000000008E-2</v>
      </c>
      <c r="CC359" s="365">
        <f>INDEX('NOx &amp; CO2'!$T$6:$W$10,MATCH($C359,'NOx &amp; CO2'!$R$6:$R$10,1),MATCH(CC$352,'NOx &amp; CO2'!$T$5:$W$5,1))*CB359</f>
        <v>1.4200000000000008E-2</v>
      </c>
      <c r="CD359" s="365">
        <f>INDEX('NOx &amp; CO2'!$T$6:$W$10,MATCH($C359,'NOx &amp; CO2'!$R$6:$R$10,1),MATCH(CD$352,'NOx &amp; CO2'!$T$5:$W$5,1))*CC359</f>
        <v>1.4200000000000008E-2</v>
      </c>
      <c r="CE359" s="365">
        <f>INDEX('NOx &amp; CO2'!$T$6:$W$10,MATCH($C359,'NOx &amp; CO2'!$R$6:$R$10,1),MATCH(CE$352,'NOx &amp; CO2'!$T$5:$W$5,1))*CD359</f>
        <v>1.4200000000000008E-2</v>
      </c>
      <c r="CF359" s="365">
        <f>INDEX('NOx &amp; CO2'!$T$6:$W$10,MATCH($C359,'NOx &amp; CO2'!$R$6:$R$10,1),MATCH(CF$352,'NOx &amp; CO2'!$T$5:$W$5,1))*CE359</f>
        <v>1.4200000000000008E-2</v>
      </c>
      <c r="CG359" s="365">
        <f>INDEX('NOx &amp; CO2'!$T$6:$W$10,MATCH($C359,'NOx &amp; CO2'!$R$6:$R$10,1),MATCH(CG$352,'NOx &amp; CO2'!$T$5:$W$5,1))*CF359</f>
        <v>1.4200000000000008E-2</v>
      </c>
      <c r="CH359" s="365">
        <f>INDEX('NOx &amp; CO2'!$T$6:$W$10,MATCH($C359,'NOx &amp; CO2'!$R$6:$R$10,1),MATCH(CH$352,'NOx &amp; CO2'!$T$5:$W$5,1))*CG359</f>
        <v>1.4200000000000008E-2</v>
      </c>
      <c r="CI359" s="365">
        <f>INDEX('NOx &amp; CO2'!$T$6:$W$10,MATCH($C359,'NOx &amp; CO2'!$R$6:$R$10,1),MATCH(CI$352,'NOx &amp; CO2'!$T$5:$W$5,1))*CH359</f>
        <v>1.4200000000000008E-2</v>
      </c>
      <c r="CJ359" s="365">
        <f>INDEX('NOx &amp; CO2'!$T$6:$W$10,MATCH($C359,'NOx &amp; CO2'!$R$6:$R$10,1),MATCH(CJ$352,'NOx &amp; CO2'!$T$5:$W$5,1))*CI359</f>
        <v>1.4200000000000008E-2</v>
      </c>
      <c r="CK359" s="365">
        <f>INDEX('NOx &amp; CO2'!$T$6:$W$10,MATCH($C359,'NOx &amp; CO2'!$R$6:$R$10,1),MATCH(CK$352,'NOx &amp; CO2'!$T$5:$W$5,1))*CJ359</f>
        <v>1.4200000000000008E-2</v>
      </c>
      <c r="CL359" s="365">
        <f>INDEX('NOx &amp; CO2'!$T$6:$W$10,MATCH($C359,'NOx &amp; CO2'!$R$6:$R$10,1),MATCH(CL$352,'NOx &amp; CO2'!$T$5:$W$5,1))*CK359</f>
        <v>1.4200000000000008E-2</v>
      </c>
      <c r="CM359" s="365">
        <f>INDEX('NOx &amp; CO2'!$T$6:$W$10,MATCH($C359,'NOx &amp; CO2'!$R$6:$R$10,1),MATCH(CM$352,'NOx &amp; CO2'!$T$5:$W$5,1))*CL359</f>
        <v>1.4200000000000008E-2</v>
      </c>
      <c r="CN359" s="365">
        <f>INDEX('NOx &amp; CO2'!$T$6:$W$10,MATCH($C359,'NOx &amp; CO2'!$R$6:$R$10,1),MATCH(CN$352,'NOx &amp; CO2'!$T$5:$W$5,1))*CM359</f>
        <v>1.4200000000000008E-2</v>
      </c>
      <c r="CO359" s="365">
        <f>INDEX('NOx &amp; CO2'!$T$6:$W$10,MATCH($C359,'NOx &amp; CO2'!$R$6:$R$10,1),MATCH(CO$352,'NOx &amp; CO2'!$T$5:$W$5,1))*CN359</f>
        <v>1.4200000000000008E-2</v>
      </c>
      <c r="CP359" s="365">
        <f>INDEX('NOx &amp; CO2'!$T$6:$W$10,MATCH($C359,'NOx &amp; CO2'!$R$6:$R$10,1),MATCH(CP$352,'NOx &amp; CO2'!$T$5:$W$5,1))*CO359</f>
        <v>1.4200000000000008E-2</v>
      </c>
      <c r="CQ359" s="365">
        <f>INDEX('NOx &amp; CO2'!$T$6:$W$10,MATCH($C359,'NOx &amp; CO2'!$R$6:$R$10,1),MATCH(CQ$352,'NOx &amp; CO2'!$T$5:$W$5,1))*CP359</f>
        <v>1.4200000000000008E-2</v>
      </c>
      <c r="CR359" s="365">
        <f>INDEX('NOx &amp; CO2'!$T$6:$W$10,MATCH($C359,'NOx &amp; CO2'!$R$6:$R$10,1),MATCH(CR$352,'NOx &amp; CO2'!$T$5:$W$5,1))*CQ359</f>
        <v>1.4200000000000008E-2</v>
      </c>
      <c r="CS359" s="365">
        <f>INDEX('NOx &amp; CO2'!$T$6:$W$10,MATCH($C359,'NOx &amp; CO2'!$R$6:$R$10,1),MATCH(CS$352,'NOx &amp; CO2'!$T$5:$W$5,1))*CR359</f>
        <v>1.4200000000000008E-2</v>
      </c>
    </row>
    <row r="360" spans="1:97" s="352" customFormat="1" x14ac:dyDescent="0.25">
      <c r="A360" s="352">
        <f t="shared" ref="A360:C360" si="579">A299</f>
        <v>0</v>
      </c>
      <c r="B360" s="352" t="str">
        <f t="shared" si="579"/>
        <v>0 0</v>
      </c>
      <c r="C360" s="359">
        <f t="shared" si="579"/>
        <v>0</v>
      </c>
      <c r="D360" s="569">
        <f>INDEX('NOx &amp; CO2'!$E$6:$I$10,MATCH($C360,'NOx &amp; CO2'!$C$6:$C$10,1),MATCH(D$352,'NOx &amp; CO2'!$E$5:$H$5,1))</f>
        <v>7.17E-2</v>
      </c>
      <c r="E360" s="569">
        <f>INDEX('NOx &amp; CO2'!$T$6:$W$10,MATCH($C360,'NOx &amp; CO2'!$R$6:$R$10,1),MATCH(E$352,'NOx &amp; CO2'!$T$5:$W$5,1))*D360</f>
        <v>6.8558723496039697E-2</v>
      </c>
      <c r="F360" s="569">
        <f>INDEX('NOx &amp; CO2'!$T$6:$W$10,MATCH($C360,'NOx &amp; CO2'!$R$6:$R$10,1),MATCH(F$352,'NOx &amp; CO2'!$T$5:$W$5,1))*E360</f>
        <v>6.5555070675124491E-2</v>
      </c>
      <c r="G360" s="569">
        <f>INDEX('NOx &amp; CO2'!$T$6:$W$10,MATCH($C360,'NOx &amp; CO2'!$R$6:$R$10,1),MATCH(G$352,'NOx &amp; CO2'!$T$5:$W$5,1))*F360</f>
        <v>6.2683012052708514E-2</v>
      </c>
      <c r="H360" s="569">
        <f>INDEX('NOx &amp; CO2'!$T$6:$W$10,MATCH($C360,'NOx &amp; CO2'!$R$6:$R$10,1),MATCH(H$352,'NOx &amp; CO2'!$T$5:$W$5,1))*G360</f>
        <v>5.9936782304331478E-2</v>
      </c>
      <c r="I360" s="569">
        <f>INDEX('NOx &amp; CO2'!$T$6:$W$10,MATCH($C360,'NOx &amp; CO2'!$R$6:$R$10,1),MATCH(I$352,'NOx &amp; CO2'!$T$5:$W$5,1))*H360</f>
        <v>5.7310868692398702E-2</v>
      </c>
      <c r="J360" s="569">
        <f>INDEX('NOx &amp; CO2'!$T$6:$W$10,MATCH($C360,'NOx &amp; CO2'!$R$6:$R$10,1),MATCH(J$352,'NOx &amp; CO2'!$T$5:$W$5,1))*I360</f>
        <v>5.4800000000000008E-2</v>
      </c>
      <c r="K360" s="569">
        <f>INDEX('NOx &amp; CO2'!$T$6:$W$10,MATCH($C360,'NOx &amp; CO2'!$R$6:$R$10,1),MATCH(K$352,'NOx &amp; CO2'!$T$5:$W$5,1))*J360</f>
        <v>5.268069525177068E-2</v>
      </c>
      <c r="L360" s="569">
        <f>INDEX('NOx &amp; CO2'!$T$6:$W$10,MATCH($C360,'NOx &amp; CO2'!$R$6:$R$10,1),MATCH(L$352,'NOx &amp; CO2'!$T$5:$W$5,1))*K360</f>
        <v>5.0643351317699516E-2</v>
      </c>
      <c r="M360" s="569">
        <f>INDEX('NOx &amp; CO2'!$T$6:$W$10,MATCH($C360,'NOx &amp; CO2'!$R$6:$R$10,1),MATCH(M$352,'NOx &amp; CO2'!$T$5:$W$5,1))*L360</f>
        <v>4.8684798490804503E-2</v>
      </c>
      <c r="N360" s="569">
        <f>INDEX('NOx &amp; CO2'!$T$6:$W$10,MATCH($C360,'NOx &amp; CO2'!$R$6:$R$10,1),MATCH(N$352,'NOx &amp; CO2'!$T$5:$W$5,1))*M360</f>
        <v>4.6801989647590088E-2</v>
      </c>
      <c r="O360" s="569">
        <f>INDEX('NOx &amp; CO2'!$T$6:$W$10,MATCH($C360,'NOx &amp; CO2'!$R$6:$R$10,1),MATCH(O$352,'NOx &amp; CO2'!$T$5:$W$5,1))*N360</f>
        <v>4.4991995507321518E-2</v>
      </c>
      <c r="P360" s="569">
        <f>INDEX('NOx &amp; CO2'!$T$6:$W$10,MATCH($C360,'NOx &amp; CO2'!$R$6:$R$10,1),MATCH(P$352,'NOx &amp; CO2'!$T$5:$W$5,1))*O360</f>
        <v>4.3252000074639418E-2</v>
      </c>
      <c r="Q360" s="569">
        <f>INDEX('NOx &amp; CO2'!$T$6:$W$10,MATCH($C360,'NOx &amp; CO2'!$R$6:$R$10,1),MATCH(Q$352,'NOx &amp; CO2'!$T$5:$W$5,1))*P360</f>
        <v>4.1579296258424117E-2</v>
      </c>
      <c r="R360" s="569">
        <f>INDEX('NOx &amp; CO2'!$T$6:$W$10,MATCH($C360,'NOx &amp; CO2'!$R$6:$R$10,1),MATCH(R$352,'NOx &amp; CO2'!$T$5:$W$5,1))*Q360</f>
        <v>3.9971281660093602E-2</v>
      </c>
      <c r="S360" s="569">
        <f>INDEX('NOx &amp; CO2'!$T$6:$W$10,MATCH($C360,'NOx &amp; CO2'!$R$6:$R$10,1),MATCH(S$352,'NOx &amp; CO2'!$T$5:$W$5,1))*R360</f>
        <v>3.8425454524782507E-2</v>
      </c>
      <c r="T360" s="569">
        <f>INDEX('NOx &amp; CO2'!$T$6:$W$10,MATCH($C360,'NOx &amp; CO2'!$R$6:$R$10,1),MATCH(T$352,'NOx &amp; CO2'!$T$5:$W$5,1))*S360</f>
        <v>3.6939409849102912E-2</v>
      </c>
      <c r="U360" s="569">
        <f>INDEX('NOx &amp; CO2'!$T$6:$W$10,MATCH($C360,'NOx &amp; CO2'!$R$6:$R$10,1),MATCH(U$352,'NOx &amp; CO2'!$T$5:$W$5,1))*T360</f>
        <v>3.5510835639431505E-2</v>
      </c>
      <c r="V360" s="569">
        <f>INDEX('NOx &amp; CO2'!$T$6:$W$10,MATCH($C360,'NOx &amp; CO2'!$R$6:$R$10,1),MATCH(V$352,'NOx &amp; CO2'!$T$5:$W$5,1))*U360</f>
        <v>3.4137509314901608E-2</v>
      </c>
      <c r="W360" s="569">
        <f>INDEX('NOx &amp; CO2'!$T$6:$W$10,MATCH($C360,'NOx &amp; CO2'!$R$6:$R$10,1),MATCH(W$352,'NOx &amp; CO2'!$T$5:$W$5,1))*V360</f>
        <v>3.2817294249503907E-2</v>
      </c>
      <c r="X360" s="569">
        <f>INDEX('NOx &amp; CO2'!$T$6:$W$10,MATCH($C360,'NOx &amp; CO2'!$R$6:$R$10,1),MATCH(X$352,'NOx &amp; CO2'!$T$5:$W$5,1))*W360</f>
        <v>3.1548136447916084E-2</v>
      </c>
      <c r="Y360" s="569">
        <f>INDEX('NOx &amp; CO2'!$T$6:$W$10,MATCH($C360,'NOx &amp; CO2'!$R$6:$R$10,1),MATCH(Y$352,'NOx &amp; CO2'!$T$5:$W$5,1))*X360</f>
        <v>3.0328061349889527E-2</v>
      </c>
      <c r="Z360" s="569">
        <f>INDEX('NOx &amp; CO2'!$T$6:$W$10,MATCH($C360,'NOx &amp; CO2'!$R$6:$R$10,1),MATCH(Z$352,'NOx &amp; CO2'!$T$5:$W$5,1))*Y360</f>
        <v>2.9155170758221438E-2</v>
      </c>
      <c r="AA360" s="365">
        <f>INDEX('NOx &amp; CO2'!$T$6:$W$10,MATCH($C360,'NOx &amp; CO2'!$R$6:$R$10,1),MATCH(AA$352,'NOx &amp; CO2'!$T$5:$W$5,1))*Z360</f>
        <v>2.8027639885532835E-2</v>
      </c>
      <c r="AB360" s="365">
        <f>INDEX('NOx &amp; CO2'!$T$6:$W$10,MATCH($C360,'NOx &amp; CO2'!$R$6:$R$10,1),MATCH(AB$352,'NOx &amp; CO2'!$T$5:$W$5,1))*AA360</f>
        <v>2.6943714515257809E-2</v>
      </c>
      <c r="AC360" s="365">
        <f>INDEX('NOx &amp; CO2'!$T$6:$W$10,MATCH($C360,'NOx &amp; CO2'!$R$6:$R$10,1),MATCH(AC$352,'NOx &amp; CO2'!$T$5:$W$5,1))*AB360</f>
        <v>2.5901708272427128E-2</v>
      </c>
      <c r="AD360" s="365">
        <f>INDEX('NOx &amp; CO2'!$T$6:$W$10,MATCH($C360,'NOx &amp; CO2'!$R$6:$R$10,1),MATCH(AD$352,'NOx &amp; CO2'!$T$5:$W$5,1))*AC360</f>
        <v>2.4900000000000019E-2</v>
      </c>
      <c r="AE360" s="365">
        <f>INDEX('NOx &amp; CO2'!$T$6:$W$10,MATCH($C360,'NOx &amp; CO2'!$R$6:$R$10,1),MATCH(AE$352,'NOx &amp; CO2'!$T$5:$W$5,1))*AD360</f>
        <v>2.4210502134589099E-2</v>
      </c>
      <c r="AF360" s="365">
        <f>INDEX('NOx &amp; CO2'!$T$6:$W$10,MATCH($C360,'NOx &amp; CO2'!$R$6:$R$10,1),MATCH(AF$352,'NOx &amp; CO2'!$T$5:$W$5,1))*AE360</f>
        <v>2.3540096932086061E-2</v>
      </c>
      <c r="AG360" s="365">
        <f>INDEX('NOx &amp; CO2'!$T$6:$W$10,MATCH($C360,'NOx &amp; CO2'!$R$6:$R$10,1),MATCH(AG$352,'NOx &amp; CO2'!$T$5:$W$5,1))*AF360</f>
        <v>2.2888255703723031E-2</v>
      </c>
      <c r="AH360" s="365">
        <f>INDEX('NOx &amp; CO2'!$T$6:$W$10,MATCH($C360,'NOx &amp; CO2'!$R$6:$R$10,1),MATCH(AH$352,'NOx &amp; CO2'!$T$5:$W$5,1))*AG360</f>
        <v>2.2254464400482215E-2</v>
      </c>
      <c r="AI360" s="365">
        <f>INDEX('NOx &amp; CO2'!$T$6:$W$10,MATCH($C360,'NOx &amp; CO2'!$R$6:$R$10,1),MATCH(AI$352,'NOx &amp; CO2'!$T$5:$W$5,1))*AH360</f>
        <v>2.1638223207711301E-2</v>
      </c>
      <c r="AJ360" s="365">
        <f>INDEX('NOx &amp; CO2'!$T$6:$W$10,MATCH($C360,'NOx &amp; CO2'!$R$6:$R$10,1),MATCH(AJ$352,'NOx &amp; CO2'!$T$5:$W$5,1))*AI360</f>
        <v>2.1039046150964236E-2</v>
      </c>
      <c r="AK360" s="365">
        <f>INDEX('NOx &amp; CO2'!$T$6:$W$10,MATCH($C360,'NOx &amp; CO2'!$R$6:$R$10,1),MATCH(AK$352,'NOx &amp; CO2'!$T$5:$W$5,1))*AJ360</f>
        <v>2.0456460712756541E-2</v>
      </c>
      <c r="AL360" s="365">
        <f>INDEX('NOx &amp; CO2'!$T$6:$W$10,MATCH($C360,'NOx &amp; CO2'!$R$6:$R$10,1),MATCH(AL$352,'NOx &amp; CO2'!$T$5:$W$5,1))*AK360</f>
        <v>1.9890007459932926E-2</v>
      </c>
      <c r="AM360" s="365">
        <f>INDEX('NOx &amp; CO2'!$T$6:$W$10,MATCH($C360,'NOx &amp; CO2'!$R$6:$R$10,1),MATCH(AM$352,'NOx &amp; CO2'!$T$5:$W$5,1))*AL360</f>
        <v>1.9339239681353367E-2</v>
      </c>
      <c r="AN360" s="365">
        <f>INDEX('NOx &amp; CO2'!$T$6:$W$10,MATCH($C360,'NOx &amp; CO2'!$R$6:$R$10,1),MATCH(AN$352,'NOx &amp; CO2'!$T$5:$W$5,1))*AM360</f>
        <v>1.8803723035611869E-2</v>
      </c>
      <c r="AO360" s="365">
        <f>INDEX('NOx &amp; CO2'!$T$6:$W$10,MATCH($C360,'NOx &amp; CO2'!$R$6:$R$10,1),MATCH(AO$352,'NOx &amp; CO2'!$T$5:$W$5,1))*AN360</f>
        <v>1.8283035208510164E-2</v>
      </c>
      <c r="AP360" s="365">
        <f>INDEX('NOx &amp; CO2'!$T$6:$W$10,MATCH($C360,'NOx &amp; CO2'!$R$6:$R$10,1),MATCH(AP$352,'NOx &amp; CO2'!$T$5:$W$5,1))*AO360</f>
        <v>1.777676558001617E-2</v>
      </c>
      <c r="AQ360" s="365">
        <f>INDEX('NOx &amp; CO2'!$T$6:$W$10,MATCH($C360,'NOx &amp; CO2'!$R$6:$R$10,1),MATCH(AQ$352,'NOx &amp; CO2'!$T$5:$W$5,1))*AP360</f>
        <v>1.7284514900444626E-2</v>
      </c>
      <c r="AR360" s="365">
        <f>INDEX('NOx &amp; CO2'!$T$6:$W$10,MATCH($C360,'NOx &amp; CO2'!$R$6:$R$10,1),MATCH(AR$352,'NOx &amp; CO2'!$T$5:$W$5,1))*AQ360</f>
        <v>1.6805894975604474E-2</v>
      </c>
      <c r="AS360" s="365">
        <f>INDEX('NOx &amp; CO2'!$T$6:$W$10,MATCH($C360,'NOx &amp; CO2'!$R$6:$R$10,1),MATCH(AS$352,'NOx &amp; CO2'!$T$5:$W$5,1))*AR360</f>
        <v>1.6340528360664741E-2</v>
      </c>
      <c r="AT360" s="365">
        <f>INDEX('NOx &amp; CO2'!$T$6:$W$10,MATCH($C360,'NOx &amp; CO2'!$R$6:$R$10,1),MATCH(AT$352,'NOx &amp; CO2'!$T$5:$W$5,1))*AS360</f>
        <v>1.5888048062497474E-2</v>
      </c>
      <c r="AU360" s="365">
        <f>INDEX('NOx &amp; CO2'!$T$6:$W$10,MATCH($C360,'NOx &amp; CO2'!$R$6:$R$10,1),MATCH(AU$352,'NOx &amp; CO2'!$T$5:$W$5,1))*AT360</f>
        <v>1.5448097250263013E-2</v>
      </c>
      <c r="AV360" s="365">
        <f>INDEX('NOx &amp; CO2'!$T$6:$W$10,MATCH($C360,'NOx &amp; CO2'!$R$6:$R$10,1),MATCH(AV$352,'NOx &amp; CO2'!$T$5:$W$5,1))*AU360</f>
        <v>1.5020328974009333E-2</v>
      </c>
      <c r="AW360" s="365">
        <f>INDEX('NOx &amp; CO2'!$T$6:$W$10,MATCH($C360,'NOx &amp; CO2'!$R$6:$R$10,1),MATCH(AW$352,'NOx &amp; CO2'!$T$5:$W$5,1))*AV360</f>
        <v>1.4604405891063581E-2</v>
      </c>
      <c r="AX360" s="365">
        <f>INDEX('NOx &amp; CO2'!$T$6:$W$10,MATCH($C360,'NOx &amp; CO2'!$R$6:$R$10,1),MATCH(AX$352,'NOx &amp; CO2'!$T$5:$W$5,1))*AW360</f>
        <v>1.4200000000000008E-2</v>
      </c>
      <c r="AY360" s="365">
        <f>INDEX('NOx &amp; CO2'!$T$6:$W$10,MATCH($C360,'NOx &amp; CO2'!$R$6:$R$10,1),MATCH(AY$352,'NOx &amp; CO2'!$T$5:$W$5,1))*AX360</f>
        <v>1.4200000000000008E-2</v>
      </c>
      <c r="AZ360" s="365">
        <f>INDEX('NOx &amp; CO2'!$T$6:$W$10,MATCH($C360,'NOx &amp; CO2'!$R$6:$R$10,1),MATCH(AZ$352,'NOx &amp; CO2'!$T$5:$W$5,1))*AY360</f>
        <v>1.4200000000000008E-2</v>
      </c>
      <c r="BA360" s="365">
        <f>INDEX('NOx &amp; CO2'!$T$6:$W$10,MATCH($C360,'NOx &amp; CO2'!$R$6:$R$10,1),MATCH(BA$352,'NOx &amp; CO2'!$T$5:$W$5,1))*AZ360</f>
        <v>1.4200000000000008E-2</v>
      </c>
      <c r="BB360" s="365">
        <f>INDEX('NOx &amp; CO2'!$T$6:$W$10,MATCH($C360,'NOx &amp; CO2'!$R$6:$R$10,1),MATCH(BB$352,'NOx &amp; CO2'!$T$5:$W$5,1))*BA360</f>
        <v>1.4200000000000008E-2</v>
      </c>
      <c r="BC360" s="365">
        <f>INDEX('NOx &amp; CO2'!$T$6:$W$10,MATCH($C360,'NOx &amp; CO2'!$R$6:$R$10,1),MATCH(BC$352,'NOx &amp; CO2'!$T$5:$W$5,1))*BB360</f>
        <v>1.4200000000000008E-2</v>
      </c>
      <c r="BD360" s="365">
        <f>INDEX('NOx &amp; CO2'!$T$6:$W$10,MATCH($C360,'NOx &amp; CO2'!$R$6:$R$10,1),MATCH(BD$352,'NOx &amp; CO2'!$T$5:$W$5,1))*BC360</f>
        <v>1.4200000000000008E-2</v>
      </c>
      <c r="BE360" s="365">
        <f>INDEX('NOx &amp; CO2'!$T$6:$W$10,MATCH($C360,'NOx &amp; CO2'!$R$6:$R$10,1),MATCH(BE$352,'NOx &amp; CO2'!$T$5:$W$5,1))*BD360</f>
        <v>1.4200000000000008E-2</v>
      </c>
      <c r="BF360" s="365">
        <f>INDEX('NOx &amp; CO2'!$T$6:$W$10,MATCH($C360,'NOx &amp; CO2'!$R$6:$R$10,1),MATCH(BF$352,'NOx &amp; CO2'!$T$5:$W$5,1))*BE360</f>
        <v>1.4200000000000008E-2</v>
      </c>
      <c r="BG360" s="365">
        <f>INDEX('NOx &amp; CO2'!$T$6:$W$10,MATCH($C360,'NOx &amp; CO2'!$R$6:$R$10,1),MATCH(BG$352,'NOx &amp; CO2'!$T$5:$W$5,1))*BF360</f>
        <v>1.4200000000000008E-2</v>
      </c>
      <c r="BH360" s="365">
        <f>INDEX('NOx &amp; CO2'!$T$6:$W$10,MATCH($C360,'NOx &amp; CO2'!$R$6:$R$10,1),MATCH(BH$352,'NOx &amp; CO2'!$T$5:$W$5,1))*BG360</f>
        <v>1.4200000000000008E-2</v>
      </c>
      <c r="BI360" s="365">
        <f>INDEX('NOx &amp; CO2'!$T$6:$W$10,MATCH($C360,'NOx &amp; CO2'!$R$6:$R$10,1),MATCH(BI$352,'NOx &amp; CO2'!$T$5:$W$5,1))*BH360</f>
        <v>1.4200000000000008E-2</v>
      </c>
      <c r="BJ360" s="365">
        <f>INDEX('NOx &amp; CO2'!$T$6:$W$10,MATCH($C360,'NOx &amp; CO2'!$R$6:$R$10,1),MATCH(BJ$352,'NOx &amp; CO2'!$T$5:$W$5,1))*BI360</f>
        <v>1.4200000000000008E-2</v>
      </c>
      <c r="BK360" s="365">
        <f>INDEX('NOx &amp; CO2'!$T$6:$W$10,MATCH($C360,'NOx &amp; CO2'!$R$6:$R$10,1),MATCH(BK$352,'NOx &amp; CO2'!$T$5:$W$5,1))*BJ360</f>
        <v>1.4200000000000008E-2</v>
      </c>
      <c r="BL360" s="365">
        <f>INDEX('NOx &amp; CO2'!$T$6:$W$10,MATCH($C360,'NOx &amp; CO2'!$R$6:$R$10,1),MATCH(BL$352,'NOx &amp; CO2'!$T$5:$W$5,1))*BK360</f>
        <v>1.4200000000000008E-2</v>
      </c>
      <c r="BM360" s="365">
        <f>INDEX('NOx &amp; CO2'!$T$6:$W$10,MATCH($C360,'NOx &amp; CO2'!$R$6:$R$10,1),MATCH(BM$352,'NOx &amp; CO2'!$T$5:$W$5,1))*BL360</f>
        <v>1.4200000000000008E-2</v>
      </c>
      <c r="BN360" s="365">
        <f>INDEX('NOx &amp; CO2'!$T$6:$W$10,MATCH($C360,'NOx &amp; CO2'!$R$6:$R$10,1),MATCH(BN$352,'NOx &amp; CO2'!$T$5:$W$5,1))*BM360</f>
        <v>1.4200000000000008E-2</v>
      </c>
      <c r="BO360" s="365">
        <f>INDEX('NOx &amp; CO2'!$T$6:$W$10,MATCH($C360,'NOx &amp; CO2'!$R$6:$R$10,1),MATCH(BO$352,'NOx &amp; CO2'!$T$5:$W$5,1))*BN360</f>
        <v>1.4200000000000008E-2</v>
      </c>
      <c r="BP360" s="365">
        <f>INDEX('NOx &amp; CO2'!$T$6:$W$10,MATCH($C360,'NOx &amp; CO2'!$R$6:$R$10,1),MATCH(BP$352,'NOx &amp; CO2'!$T$5:$W$5,1))*BO360</f>
        <v>1.4200000000000008E-2</v>
      </c>
      <c r="BQ360" s="365">
        <f>INDEX('NOx &amp; CO2'!$T$6:$W$10,MATCH($C360,'NOx &amp; CO2'!$R$6:$R$10,1),MATCH(BQ$352,'NOx &amp; CO2'!$T$5:$W$5,1))*BP360</f>
        <v>1.4200000000000008E-2</v>
      </c>
      <c r="BR360" s="365">
        <f>INDEX('NOx &amp; CO2'!$T$6:$W$10,MATCH($C360,'NOx &amp; CO2'!$R$6:$R$10,1),MATCH(BR$352,'NOx &amp; CO2'!$T$5:$W$5,1))*BQ360</f>
        <v>1.4200000000000008E-2</v>
      </c>
      <c r="BS360" s="365">
        <f>INDEX('NOx &amp; CO2'!$T$6:$W$10,MATCH($C360,'NOx &amp; CO2'!$R$6:$R$10,1),MATCH(BS$352,'NOx &amp; CO2'!$T$5:$W$5,1))*BR360</f>
        <v>1.4200000000000008E-2</v>
      </c>
      <c r="BT360" s="365">
        <f>INDEX('NOx &amp; CO2'!$T$6:$W$10,MATCH($C360,'NOx &amp; CO2'!$R$6:$R$10,1),MATCH(BT$352,'NOx &amp; CO2'!$T$5:$W$5,1))*BS360</f>
        <v>1.4200000000000008E-2</v>
      </c>
      <c r="BU360" s="365">
        <f>INDEX('NOx &amp; CO2'!$T$6:$W$10,MATCH($C360,'NOx &amp; CO2'!$R$6:$R$10,1),MATCH(BU$352,'NOx &amp; CO2'!$T$5:$W$5,1))*BT360</f>
        <v>1.4200000000000008E-2</v>
      </c>
      <c r="BV360" s="365">
        <f>INDEX('NOx &amp; CO2'!$T$6:$W$10,MATCH($C360,'NOx &amp; CO2'!$R$6:$R$10,1),MATCH(BV$352,'NOx &amp; CO2'!$T$5:$W$5,1))*BU360</f>
        <v>1.4200000000000008E-2</v>
      </c>
      <c r="BW360" s="365">
        <f>INDEX('NOx &amp; CO2'!$T$6:$W$10,MATCH($C360,'NOx &amp; CO2'!$R$6:$R$10,1),MATCH(BW$352,'NOx &amp; CO2'!$T$5:$W$5,1))*BV360</f>
        <v>1.4200000000000008E-2</v>
      </c>
      <c r="BX360" s="365">
        <f>INDEX('NOx &amp; CO2'!$T$6:$W$10,MATCH($C360,'NOx &amp; CO2'!$R$6:$R$10,1),MATCH(BX$352,'NOx &amp; CO2'!$T$5:$W$5,1))*BW360</f>
        <v>1.4200000000000008E-2</v>
      </c>
      <c r="BY360" s="365">
        <f>INDEX('NOx &amp; CO2'!$T$6:$W$10,MATCH($C360,'NOx &amp; CO2'!$R$6:$R$10,1),MATCH(BY$352,'NOx &amp; CO2'!$T$5:$W$5,1))*BX360</f>
        <v>1.4200000000000008E-2</v>
      </c>
      <c r="BZ360" s="365">
        <f>INDEX('NOx &amp; CO2'!$T$6:$W$10,MATCH($C360,'NOx &amp; CO2'!$R$6:$R$10,1),MATCH(BZ$352,'NOx &amp; CO2'!$T$5:$W$5,1))*BY360</f>
        <v>1.4200000000000008E-2</v>
      </c>
      <c r="CA360" s="365">
        <f>INDEX('NOx &amp; CO2'!$T$6:$W$10,MATCH($C360,'NOx &amp; CO2'!$R$6:$R$10,1),MATCH(CA$352,'NOx &amp; CO2'!$T$5:$W$5,1))*BZ360</f>
        <v>1.4200000000000008E-2</v>
      </c>
      <c r="CB360" s="365">
        <f>INDEX('NOx &amp; CO2'!$T$6:$W$10,MATCH($C360,'NOx &amp; CO2'!$R$6:$R$10,1),MATCH(CB$352,'NOx &amp; CO2'!$T$5:$W$5,1))*CA360</f>
        <v>1.4200000000000008E-2</v>
      </c>
      <c r="CC360" s="365">
        <f>INDEX('NOx &amp; CO2'!$T$6:$W$10,MATCH($C360,'NOx &amp; CO2'!$R$6:$R$10,1),MATCH(CC$352,'NOx &amp; CO2'!$T$5:$W$5,1))*CB360</f>
        <v>1.4200000000000008E-2</v>
      </c>
      <c r="CD360" s="365">
        <f>INDEX('NOx &amp; CO2'!$T$6:$W$10,MATCH($C360,'NOx &amp; CO2'!$R$6:$R$10,1),MATCH(CD$352,'NOx &amp; CO2'!$T$5:$W$5,1))*CC360</f>
        <v>1.4200000000000008E-2</v>
      </c>
      <c r="CE360" s="365">
        <f>INDEX('NOx &amp; CO2'!$T$6:$W$10,MATCH($C360,'NOx &amp; CO2'!$R$6:$R$10,1),MATCH(CE$352,'NOx &amp; CO2'!$T$5:$W$5,1))*CD360</f>
        <v>1.4200000000000008E-2</v>
      </c>
      <c r="CF360" s="365">
        <f>INDEX('NOx &amp; CO2'!$T$6:$W$10,MATCH($C360,'NOx &amp; CO2'!$R$6:$R$10,1),MATCH(CF$352,'NOx &amp; CO2'!$T$5:$W$5,1))*CE360</f>
        <v>1.4200000000000008E-2</v>
      </c>
      <c r="CG360" s="365">
        <f>INDEX('NOx &amp; CO2'!$T$6:$W$10,MATCH($C360,'NOx &amp; CO2'!$R$6:$R$10,1),MATCH(CG$352,'NOx &amp; CO2'!$T$5:$W$5,1))*CF360</f>
        <v>1.4200000000000008E-2</v>
      </c>
      <c r="CH360" s="365">
        <f>INDEX('NOx &amp; CO2'!$T$6:$W$10,MATCH($C360,'NOx &amp; CO2'!$R$6:$R$10,1),MATCH(CH$352,'NOx &amp; CO2'!$T$5:$W$5,1))*CG360</f>
        <v>1.4200000000000008E-2</v>
      </c>
      <c r="CI360" s="365">
        <f>INDEX('NOx &amp; CO2'!$T$6:$W$10,MATCH($C360,'NOx &amp; CO2'!$R$6:$R$10,1),MATCH(CI$352,'NOx &amp; CO2'!$T$5:$W$5,1))*CH360</f>
        <v>1.4200000000000008E-2</v>
      </c>
      <c r="CJ360" s="365">
        <f>INDEX('NOx &amp; CO2'!$T$6:$W$10,MATCH($C360,'NOx &amp; CO2'!$R$6:$R$10,1),MATCH(CJ$352,'NOx &amp; CO2'!$T$5:$W$5,1))*CI360</f>
        <v>1.4200000000000008E-2</v>
      </c>
      <c r="CK360" s="365">
        <f>INDEX('NOx &amp; CO2'!$T$6:$W$10,MATCH($C360,'NOx &amp; CO2'!$R$6:$R$10,1),MATCH(CK$352,'NOx &amp; CO2'!$T$5:$W$5,1))*CJ360</f>
        <v>1.4200000000000008E-2</v>
      </c>
      <c r="CL360" s="365">
        <f>INDEX('NOx &amp; CO2'!$T$6:$W$10,MATCH($C360,'NOx &amp; CO2'!$R$6:$R$10,1),MATCH(CL$352,'NOx &amp; CO2'!$T$5:$W$5,1))*CK360</f>
        <v>1.4200000000000008E-2</v>
      </c>
      <c r="CM360" s="365">
        <f>INDEX('NOx &amp; CO2'!$T$6:$W$10,MATCH($C360,'NOx &amp; CO2'!$R$6:$R$10,1),MATCH(CM$352,'NOx &amp; CO2'!$T$5:$W$5,1))*CL360</f>
        <v>1.4200000000000008E-2</v>
      </c>
      <c r="CN360" s="365">
        <f>INDEX('NOx &amp; CO2'!$T$6:$W$10,MATCH($C360,'NOx &amp; CO2'!$R$6:$R$10,1),MATCH(CN$352,'NOx &amp; CO2'!$T$5:$W$5,1))*CM360</f>
        <v>1.4200000000000008E-2</v>
      </c>
      <c r="CO360" s="365">
        <f>INDEX('NOx &amp; CO2'!$T$6:$W$10,MATCH($C360,'NOx &amp; CO2'!$R$6:$R$10,1),MATCH(CO$352,'NOx &amp; CO2'!$T$5:$W$5,1))*CN360</f>
        <v>1.4200000000000008E-2</v>
      </c>
      <c r="CP360" s="365">
        <f>INDEX('NOx &amp; CO2'!$T$6:$W$10,MATCH($C360,'NOx &amp; CO2'!$R$6:$R$10,1),MATCH(CP$352,'NOx &amp; CO2'!$T$5:$W$5,1))*CO360</f>
        <v>1.4200000000000008E-2</v>
      </c>
      <c r="CQ360" s="365">
        <f>INDEX('NOx &amp; CO2'!$T$6:$W$10,MATCH($C360,'NOx &amp; CO2'!$R$6:$R$10,1),MATCH(CQ$352,'NOx &amp; CO2'!$T$5:$W$5,1))*CP360</f>
        <v>1.4200000000000008E-2</v>
      </c>
      <c r="CR360" s="365">
        <f>INDEX('NOx &amp; CO2'!$T$6:$W$10,MATCH($C360,'NOx &amp; CO2'!$R$6:$R$10,1),MATCH(CR$352,'NOx &amp; CO2'!$T$5:$W$5,1))*CQ360</f>
        <v>1.4200000000000008E-2</v>
      </c>
      <c r="CS360" s="365">
        <f>INDEX('NOx &amp; CO2'!$T$6:$W$10,MATCH($C360,'NOx &amp; CO2'!$R$6:$R$10,1),MATCH(CS$352,'NOx &amp; CO2'!$T$5:$W$5,1))*CR360</f>
        <v>1.4200000000000008E-2</v>
      </c>
    </row>
    <row r="361" spans="1:97" s="352" customFormat="1" x14ac:dyDescent="0.25">
      <c r="A361" s="352">
        <f t="shared" ref="A361:C361" si="580">A300</f>
        <v>0</v>
      </c>
      <c r="B361" s="352" t="str">
        <f t="shared" si="580"/>
        <v>0 0</v>
      </c>
      <c r="C361" s="359">
        <f t="shared" si="580"/>
        <v>0</v>
      </c>
      <c r="D361" s="569">
        <f>INDEX('NOx &amp; CO2'!$E$6:$I$10,MATCH($C361,'NOx &amp; CO2'!$C$6:$C$10,1),MATCH(D$352,'NOx &amp; CO2'!$E$5:$H$5,1))</f>
        <v>7.17E-2</v>
      </c>
      <c r="E361" s="569">
        <f>INDEX('NOx &amp; CO2'!$T$6:$W$10,MATCH($C361,'NOx &amp; CO2'!$R$6:$R$10,1),MATCH(E$352,'NOx &amp; CO2'!$T$5:$W$5,1))*D361</f>
        <v>6.8558723496039697E-2</v>
      </c>
      <c r="F361" s="569">
        <f>INDEX('NOx &amp; CO2'!$T$6:$W$10,MATCH($C361,'NOx &amp; CO2'!$R$6:$R$10,1),MATCH(F$352,'NOx &amp; CO2'!$T$5:$W$5,1))*E361</f>
        <v>6.5555070675124491E-2</v>
      </c>
      <c r="G361" s="569">
        <f>INDEX('NOx &amp; CO2'!$T$6:$W$10,MATCH($C361,'NOx &amp; CO2'!$R$6:$R$10,1),MATCH(G$352,'NOx &amp; CO2'!$T$5:$W$5,1))*F361</f>
        <v>6.2683012052708514E-2</v>
      </c>
      <c r="H361" s="569">
        <f>INDEX('NOx &amp; CO2'!$T$6:$W$10,MATCH($C361,'NOx &amp; CO2'!$R$6:$R$10,1),MATCH(H$352,'NOx &amp; CO2'!$T$5:$W$5,1))*G361</f>
        <v>5.9936782304331478E-2</v>
      </c>
      <c r="I361" s="569">
        <f>INDEX('NOx &amp; CO2'!$T$6:$W$10,MATCH($C361,'NOx &amp; CO2'!$R$6:$R$10,1),MATCH(I$352,'NOx &amp; CO2'!$T$5:$W$5,1))*H361</f>
        <v>5.7310868692398702E-2</v>
      </c>
      <c r="J361" s="569">
        <f>INDEX('NOx &amp; CO2'!$T$6:$W$10,MATCH($C361,'NOx &amp; CO2'!$R$6:$R$10,1),MATCH(J$352,'NOx &amp; CO2'!$T$5:$W$5,1))*I361</f>
        <v>5.4800000000000008E-2</v>
      </c>
      <c r="K361" s="569">
        <f>INDEX('NOx &amp; CO2'!$T$6:$W$10,MATCH($C361,'NOx &amp; CO2'!$R$6:$R$10,1),MATCH(K$352,'NOx &amp; CO2'!$T$5:$W$5,1))*J361</f>
        <v>5.268069525177068E-2</v>
      </c>
      <c r="L361" s="569">
        <f>INDEX('NOx &amp; CO2'!$T$6:$W$10,MATCH($C361,'NOx &amp; CO2'!$R$6:$R$10,1),MATCH(L$352,'NOx &amp; CO2'!$T$5:$W$5,1))*K361</f>
        <v>5.0643351317699516E-2</v>
      </c>
      <c r="M361" s="569">
        <f>INDEX('NOx &amp; CO2'!$T$6:$W$10,MATCH($C361,'NOx &amp; CO2'!$R$6:$R$10,1),MATCH(M$352,'NOx &amp; CO2'!$T$5:$W$5,1))*L361</f>
        <v>4.8684798490804503E-2</v>
      </c>
      <c r="N361" s="569">
        <f>INDEX('NOx &amp; CO2'!$T$6:$W$10,MATCH($C361,'NOx &amp; CO2'!$R$6:$R$10,1),MATCH(N$352,'NOx &amp; CO2'!$T$5:$W$5,1))*M361</f>
        <v>4.6801989647590088E-2</v>
      </c>
      <c r="O361" s="569">
        <f>INDEX('NOx &amp; CO2'!$T$6:$W$10,MATCH($C361,'NOx &amp; CO2'!$R$6:$R$10,1),MATCH(O$352,'NOx &amp; CO2'!$T$5:$W$5,1))*N361</f>
        <v>4.4991995507321518E-2</v>
      </c>
      <c r="P361" s="569">
        <f>INDEX('NOx &amp; CO2'!$T$6:$W$10,MATCH($C361,'NOx &amp; CO2'!$R$6:$R$10,1),MATCH(P$352,'NOx &amp; CO2'!$T$5:$W$5,1))*O361</f>
        <v>4.3252000074639418E-2</v>
      </c>
      <c r="Q361" s="569">
        <f>INDEX('NOx &amp; CO2'!$T$6:$W$10,MATCH($C361,'NOx &amp; CO2'!$R$6:$R$10,1),MATCH(Q$352,'NOx &amp; CO2'!$T$5:$W$5,1))*P361</f>
        <v>4.1579296258424117E-2</v>
      </c>
      <c r="R361" s="569">
        <f>INDEX('NOx &amp; CO2'!$T$6:$W$10,MATCH($C361,'NOx &amp; CO2'!$R$6:$R$10,1),MATCH(R$352,'NOx &amp; CO2'!$T$5:$W$5,1))*Q361</f>
        <v>3.9971281660093602E-2</v>
      </c>
      <c r="S361" s="569">
        <f>INDEX('NOx &amp; CO2'!$T$6:$W$10,MATCH($C361,'NOx &amp; CO2'!$R$6:$R$10,1),MATCH(S$352,'NOx &amp; CO2'!$T$5:$W$5,1))*R361</f>
        <v>3.8425454524782507E-2</v>
      </c>
      <c r="T361" s="569">
        <f>INDEX('NOx &amp; CO2'!$T$6:$W$10,MATCH($C361,'NOx &amp; CO2'!$R$6:$R$10,1),MATCH(T$352,'NOx &amp; CO2'!$T$5:$W$5,1))*S361</f>
        <v>3.6939409849102912E-2</v>
      </c>
      <c r="U361" s="569">
        <f>INDEX('NOx &amp; CO2'!$T$6:$W$10,MATCH($C361,'NOx &amp; CO2'!$R$6:$R$10,1),MATCH(U$352,'NOx &amp; CO2'!$T$5:$W$5,1))*T361</f>
        <v>3.5510835639431505E-2</v>
      </c>
      <c r="V361" s="569">
        <f>INDEX('NOx &amp; CO2'!$T$6:$W$10,MATCH($C361,'NOx &amp; CO2'!$R$6:$R$10,1),MATCH(V$352,'NOx &amp; CO2'!$T$5:$W$5,1))*U361</f>
        <v>3.4137509314901608E-2</v>
      </c>
      <c r="W361" s="569">
        <f>INDEX('NOx &amp; CO2'!$T$6:$W$10,MATCH($C361,'NOx &amp; CO2'!$R$6:$R$10,1),MATCH(W$352,'NOx &amp; CO2'!$T$5:$W$5,1))*V361</f>
        <v>3.2817294249503907E-2</v>
      </c>
      <c r="X361" s="569">
        <f>INDEX('NOx &amp; CO2'!$T$6:$W$10,MATCH($C361,'NOx &amp; CO2'!$R$6:$R$10,1),MATCH(X$352,'NOx &amp; CO2'!$T$5:$W$5,1))*W361</f>
        <v>3.1548136447916084E-2</v>
      </c>
      <c r="Y361" s="569">
        <f>INDEX('NOx &amp; CO2'!$T$6:$W$10,MATCH($C361,'NOx &amp; CO2'!$R$6:$R$10,1),MATCH(Y$352,'NOx &amp; CO2'!$T$5:$W$5,1))*X361</f>
        <v>3.0328061349889527E-2</v>
      </c>
      <c r="Z361" s="569">
        <f>INDEX('NOx &amp; CO2'!$T$6:$W$10,MATCH($C361,'NOx &amp; CO2'!$R$6:$R$10,1),MATCH(Z$352,'NOx &amp; CO2'!$T$5:$W$5,1))*Y361</f>
        <v>2.9155170758221438E-2</v>
      </c>
      <c r="AA361" s="365">
        <f>INDEX('NOx &amp; CO2'!$T$6:$W$10,MATCH($C361,'NOx &amp; CO2'!$R$6:$R$10,1),MATCH(AA$352,'NOx &amp; CO2'!$T$5:$W$5,1))*Z361</f>
        <v>2.8027639885532835E-2</v>
      </c>
      <c r="AB361" s="365">
        <f>INDEX('NOx &amp; CO2'!$T$6:$W$10,MATCH($C361,'NOx &amp; CO2'!$R$6:$R$10,1),MATCH(AB$352,'NOx &amp; CO2'!$T$5:$W$5,1))*AA361</f>
        <v>2.6943714515257809E-2</v>
      </c>
      <c r="AC361" s="365">
        <f>INDEX('NOx &amp; CO2'!$T$6:$W$10,MATCH($C361,'NOx &amp; CO2'!$R$6:$R$10,1),MATCH(AC$352,'NOx &amp; CO2'!$T$5:$W$5,1))*AB361</f>
        <v>2.5901708272427128E-2</v>
      </c>
      <c r="AD361" s="365">
        <f>INDEX('NOx &amp; CO2'!$T$6:$W$10,MATCH($C361,'NOx &amp; CO2'!$R$6:$R$10,1),MATCH(AD$352,'NOx &amp; CO2'!$T$5:$W$5,1))*AC361</f>
        <v>2.4900000000000019E-2</v>
      </c>
      <c r="AE361" s="365">
        <f>INDEX('NOx &amp; CO2'!$T$6:$W$10,MATCH($C361,'NOx &amp; CO2'!$R$6:$R$10,1),MATCH(AE$352,'NOx &amp; CO2'!$T$5:$W$5,1))*AD361</f>
        <v>2.4210502134589099E-2</v>
      </c>
      <c r="AF361" s="365">
        <f>INDEX('NOx &amp; CO2'!$T$6:$W$10,MATCH($C361,'NOx &amp; CO2'!$R$6:$R$10,1),MATCH(AF$352,'NOx &amp; CO2'!$T$5:$W$5,1))*AE361</f>
        <v>2.3540096932086061E-2</v>
      </c>
      <c r="AG361" s="365">
        <f>INDEX('NOx &amp; CO2'!$T$6:$W$10,MATCH($C361,'NOx &amp; CO2'!$R$6:$R$10,1),MATCH(AG$352,'NOx &amp; CO2'!$T$5:$W$5,1))*AF361</f>
        <v>2.2888255703723031E-2</v>
      </c>
      <c r="AH361" s="365">
        <f>INDEX('NOx &amp; CO2'!$T$6:$W$10,MATCH($C361,'NOx &amp; CO2'!$R$6:$R$10,1),MATCH(AH$352,'NOx &amp; CO2'!$T$5:$W$5,1))*AG361</f>
        <v>2.2254464400482215E-2</v>
      </c>
      <c r="AI361" s="365">
        <f>INDEX('NOx &amp; CO2'!$T$6:$W$10,MATCH($C361,'NOx &amp; CO2'!$R$6:$R$10,1),MATCH(AI$352,'NOx &amp; CO2'!$T$5:$W$5,1))*AH361</f>
        <v>2.1638223207711301E-2</v>
      </c>
      <c r="AJ361" s="365">
        <f>INDEX('NOx &amp; CO2'!$T$6:$W$10,MATCH($C361,'NOx &amp; CO2'!$R$6:$R$10,1),MATCH(AJ$352,'NOx &amp; CO2'!$T$5:$W$5,1))*AI361</f>
        <v>2.1039046150964236E-2</v>
      </c>
      <c r="AK361" s="365">
        <f>INDEX('NOx &amp; CO2'!$T$6:$W$10,MATCH($C361,'NOx &amp; CO2'!$R$6:$R$10,1),MATCH(AK$352,'NOx &amp; CO2'!$T$5:$W$5,1))*AJ361</f>
        <v>2.0456460712756541E-2</v>
      </c>
      <c r="AL361" s="365">
        <f>INDEX('NOx &amp; CO2'!$T$6:$W$10,MATCH($C361,'NOx &amp; CO2'!$R$6:$R$10,1),MATCH(AL$352,'NOx &amp; CO2'!$T$5:$W$5,1))*AK361</f>
        <v>1.9890007459932926E-2</v>
      </c>
      <c r="AM361" s="365">
        <f>INDEX('NOx &amp; CO2'!$T$6:$W$10,MATCH($C361,'NOx &amp; CO2'!$R$6:$R$10,1),MATCH(AM$352,'NOx &amp; CO2'!$T$5:$W$5,1))*AL361</f>
        <v>1.9339239681353367E-2</v>
      </c>
      <c r="AN361" s="365">
        <f>INDEX('NOx &amp; CO2'!$T$6:$W$10,MATCH($C361,'NOx &amp; CO2'!$R$6:$R$10,1),MATCH(AN$352,'NOx &amp; CO2'!$T$5:$W$5,1))*AM361</f>
        <v>1.8803723035611869E-2</v>
      </c>
      <c r="AO361" s="365">
        <f>INDEX('NOx &amp; CO2'!$T$6:$W$10,MATCH($C361,'NOx &amp; CO2'!$R$6:$R$10,1),MATCH(AO$352,'NOx &amp; CO2'!$T$5:$W$5,1))*AN361</f>
        <v>1.8283035208510164E-2</v>
      </c>
      <c r="AP361" s="365">
        <f>INDEX('NOx &amp; CO2'!$T$6:$W$10,MATCH($C361,'NOx &amp; CO2'!$R$6:$R$10,1),MATCH(AP$352,'NOx &amp; CO2'!$T$5:$W$5,1))*AO361</f>
        <v>1.777676558001617E-2</v>
      </c>
      <c r="AQ361" s="365">
        <f>INDEX('NOx &amp; CO2'!$T$6:$W$10,MATCH($C361,'NOx &amp; CO2'!$R$6:$R$10,1),MATCH(AQ$352,'NOx &amp; CO2'!$T$5:$W$5,1))*AP361</f>
        <v>1.7284514900444626E-2</v>
      </c>
      <c r="AR361" s="365">
        <f>INDEX('NOx &amp; CO2'!$T$6:$W$10,MATCH($C361,'NOx &amp; CO2'!$R$6:$R$10,1),MATCH(AR$352,'NOx &amp; CO2'!$T$5:$W$5,1))*AQ361</f>
        <v>1.6805894975604474E-2</v>
      </c>
      <c r="AS361" s="365">
        <f>INDEX('NOx &amp; CO2'!$T$6:$W$10,MATCH($C361,'NOx &amp; CO2'!$R$6:$R$10,1),MATCH(AS$352,'NOx &amp; CO2'!$T$5:$W$5,1))*AR361</f>
        <v>1.6340528360664741E-2</v>
      </c>
      <c r="AT361" s="365">
        <f>INDEX('NOx &amp; CO2'!$T$6:$W$10,MATCH($C361,'NOx &amp; CO2'!$R$6:$R$10,1),MATCH(AT$352,'NOx &amp; CO2'!$T$5:$W$5,1))*AS361</f>
        <v>1.5888048062497474E-2</v>
      </c>
      <c r="AU361" s="365">
        <f>INDEX('NOx &amp; CO2'!$T$6:$W$10,MATCH($C361,'NOx &amp; CO2'!$R$6:$R$10,1),MATCH(AU$352,'NOx &amp; CO2'!$T$5:$W$5,1))*AT361</f>
        <v>1.5448097250263013E-2</v>
      </c>
      <c r="AV361" s="365">
        <f>INDEX('NOx &amp; CO2'!$T$6:$W$10,MATCH($C361,'NOx &amp; CO2'!$R$6:$R$10,1),MATCH(AV$352,'NOx &amp; CO2'!$T$5:$W$5,1))*AU361</f>
        <v>1.5020328974009333E-2</v>
      </c>
      <c r="AW361" s="365">
        <f>INDEX('NOx &amp; CO2'!$T$6:$W$10,MATCH($C361,'NOx &amp; CO2'!$R$6:$R$10,1),MATCH(AW$352,'NOx &amp; CO2'!$T$5:$W$5,1))*AV361</f>
        <v>1.4604405891063581E-2</v>
      </c>
      <c r="AX361" s="365">
        <f>INDEX('NOx &amp; CO2'!$T$6:$W$10,MATCH($C361,'NOx &amp; CO2'!$R$6:$R$10,1),MATCH(AX$352,'NOx &amp; CO2'!$T$5:$W$5,1))*AW361</f>
        <v>1.4200000000000008E-2</v>
      </c>
      <c r="AY361" s="365">
        <f>INDEX('NOx &amp; CO2'!$T$6:$W$10,MATCH($C361,'NOx &amp; CO2'!$R$6:$R$10,1),MATCH(AY$352,'NOx &amp; CO2'!$T$5:$W$5,1))*AX361</f>
        <v>1.4200000000000008E-2</v>
      </c>
      <c r="AZ361" s="365">
        <f>INDEX('NOx &amp; CO2'!$T$6:$W$10,MATCH($C361,'NOx &amp; CO2'!$R$6:$R$10,1),MATCH(AZ$352,'NOx &amp; CO2'!$T$5:$W$5,1))*AY361</f>
        <v>1.4200000000000008E-2</v>
      </c>
      <c r="BA361" s="365">
        <f>INDEX('NOx &amp; CO2'!$T$6:$W$10,MATCH($C361,'NOx &amp; CO2'!$R$6:$R$10,1),MATCH(BA$352,'NOx &amp; CO2'!$T$5:$W$5,1))*AZ361</f>
        <v>1.4200000000000008E-2</v>
      </c>
      <c r="BB361" s="365">
        <f>INDEX('NOx &amp; CO2'!$T$6:$W$10,MATCH($C361,'NOx &amp; CO2'!$R$6:$R$10,1),MATCH(BB$352,'NOx &amp; CO2'!$T$5:$W$5,1))*BA361</f>
        <v>1.4200000000000008E-2</v>
      </c>
      <c r="BC361" s="365">
        <f>INDEX('NOx &amp; CO2'!$T$6:$W$10,MATCH($C361,'NOx &amp; CO2'!$R$6:$R$10,1),MATCH(BC$352,'NOx &amp; CO2'!$T$5:$W$5,1))*BB361</f>
        <v>1.4200000000000008E-2</v>
      </c>
      <c r="BD361" s="365">
        <f>INDEX('NOx &amp; CO2'!$T$6:$W$10,MATCH($C361,'NOx &amp; CO2'!$R$6:$R$10,1),MATCH(BD$352,'NOx &amp; CO2'!$T$5:$W$5,1))*BC361</f>
        <v>1.4200000000000008E-2</v>
      </c>
      <c r="BE361" s="365">
        <f>INDEX('NOx &amp; CO2'!$T$6:$W$10,MATCH($C361,'NOx &amp; CO2'!$R$6:$R$10,1),MATCH(BE$352,'NOx &amp; CO2'!$T$5:$W$5,1))*BD361</f>
        <v>1.4200000000000008E-2</v>
      </c>
      <c r="BF361" s="365">
        <f>INDEX('NOx &amp; CO2'!$T$6:$W$10,MATCH($C361,'NOx &amp; CO2'!$R$6:$R$10,1),MATCH(BF$352,'NOx &amp; CO2'!$T$5:$W$5,1))*BE361</f>
        <v>1.4200000000000008E-2</v>
      </c>
      <c r="BG361" s="365">
        <f>INDEX('NOx &amp; CO2'!$T$6:$W$10,MATCH($C361,'NOx &amp; CO2'!$R$6:$R$10,1),MATCH(BG$352,'NOx &amp; CO2'!$T$5:$W$5,1))*BF361</f>
        <v>1.4200000000000008E-2</v>
      </c>
      <c r="BH361" s="365">
        <f>INDEX('NOx &amp; CO2'!$T$6:$W$10,MATCH($C361,'NOx &amp; CO2'!$R$6:$R$10,1),MATCH(BH$352,'NOx &amp; CO2'!$T$5:$W$5,1))*BG361</f>
        <v>1.4200000000000008E-2</v>
      </c>
      <c r="BI361" s="365">
        <f>INDEX('NOx &amp; CO2'!$T$6:$W$10,MATCH($C361,'NOx &amp; CO2'!$R$6:$R$10,1),MATCH(BI$352,'NOx &amp; CO2'!$T$5:$W$5,1))*BH361</f>
        <v>1.4200000000000008E-2</v>
      </c>
      <c r="BJ361" s="365">
        <f>INDEX('NOx &amp; CO2'!$T$6:$W$10,MATCH($C361,'NOx &amp; CO2'!$R$6:$R$10,1),MATCH(BJ$352,'NOx &amp; CO2'!$T$5:$W$5,1))*BI361</f>
        <v>1.4200000000000008E-2</v>
      </c>
      <c r="BK361" s="365">
        <f>INDEX('NOx &amp; CO2'!$T$6:$W$10,MATCH($C361,'NOx &amp; CO2'!$R$6:$R$10,1),MATCH(BK$352,'NOx &amp; CO2'!$T$5:$W$5,1))*BJ361</f>
        <v>1.4200000000000008E-2</v>
      </c>
      <c r="BL361" s="365">
        <f>INDEX('NOx &amp; CO2'!$T$6:$W$10,MATCH($C361,'NOx &amp; CO2'!$R$6:$R$10,1),MATCH(BL$352,'NOx &amp; CO2'!$T$5:$W$5,1))*BK361</f>
        <v>1.4200000000000008E-2</v>
      </c>
      <c r="BM361" s="365">
        <f>INDEX('NOx &amp; CO2'!$T$6:$W$10,MATCH($C361,'NOx &amp; CO2'!$R$6:$R$10,1),MATCH(BM$352,'NOx &amp; CO2'!$T$5:$W$5,1))*BL361</f>
        <v>1.4200000000000008E-2</v>
      </c>
      <c r="BN361" s="365">
        <f>INDEX('NOx &amp; CO2'!$T$6:$W$10,MATCH($C361,'NOx &amp; CO2'!$R$6:$R$10,1),MATCH(BN$352,'NOx &amp; CO2'!$T$5:$W$5,1))*BM361</f>
        <v>1.4200000000000008E-2</v>
      </c>
      <c r="BO361" s="365">
        <f>INDEX('NOx &amp; CO2'!$T$6:$W$10,MATCH($C361,'NOx &amp; CO2'!$R$6:$R$10,1),MATCH(BO$352,'NOx &amp; CO2'!$T$5:$W$5,1))*BN361</f>
        <v>1.4200000000000008E-2</v>
      </c>
      <c r="BP361" s="365">
        <f>INDEX('NOx &amp; CO2'!$T$6:$W$10,MATCH($C361,'NOx &amp; CO2'!$R$6:$R$10,1),MATCH(BP$352,'NOx &amp; CO2'!$T$5:$W$5,1))*BO361</f>
        <v>1.4200000000000008E-2</v>
      </c>
      <c r="BQ361" s="365">
        <f>INDEX('NOx &amp; CO2'!$T$6:$W$10,MATCH($C361,'NOx &amp; CO2'!$R$6:$R$10,1),MATCH(BQ$352,'NOx &amp; CO2'!$T$5:$W$5,1))*BP361</f>
        <v>1.4200000000000008E-2</v>
      </c>
      <c r="BR361" s="365">
        <f>INDEX('NOx &amp; CO2'!$T$6:$W$10,MATCH($C361,'NOx &amp; CO2'!$R$6:$R$10,1),MATCH(BR$352,'NOx &amp; CO2'!$T$5:$W$5,1))*BQ361</f>
        <v>1.4200000000000008E-2</v>
      </c>
      <c r="BS361" s="365">
        <f>INDEX('NOx &amp; CO2'!$T$6:$W$10,MATCH($C361,'NOx &amp; CO2'!$R$6:$R$10,1),MATCH(BS$352,'NOx &amp; CO2'!$T$5:$W$5,1))*BR361</f>
        <v>1.4200000000000008E-2</v>
      </c>
      <c r="BT361" s="365">
        <f>INDEX('NOx &amp; CO2'!$T$6:$W$10,MATCH($C361,'NOx &amp; CO2'!$R$6:$R$10,1),MATCH(BT$352,'NOx &amp; CO2'!$T$5:$W$5,1))*BS361</f>
        <v>1.4200000000000008E-2</v>
      </c>
      <c r="BU361" s="365">
        <f>INDEX('NOx &amp; CO2'!$T$6:$W$10,MATCH($C361,'NOx &amp; CO2'!$R$6:$R$10,1),MATCH(BU$352,'NOx &amp; CO2'!$T$5:$W$5,1))*BT361</f>
        <v>1.4200000000000008E-2</v>
      </c>
      <c r="BV361" s="365">
        <f>INDEX('NOx &amp; CO2'!$T$6:$W$10,MATCH($C361,'NOx &amp; CO2'!$R$6:$R$10,1),MATCH(BV$352,'NOx &amp; CO2'!$T$5:$W$5,1))*BU361</f>
        <v>1.4200000000000008E-2</v>
      </c>
      <c r="BW361" s="365">
        <f>INDEX('NOx &amp; CO2'!$T$6:$W$10,MATCH($C361,'NOx &amp; CO2'!$R$6:$R$10,1),MATCH(BW$352,'NOx &amp; CO2'!$T$5:$W$5,1))*BV361</f>
        <v>1.4200000000000008E-2</v>
      </c>
      <c r="BX361" s="365">
        <f>INDEX('NOx &amp; CO2'!$T$6:$W$10,MATCH($C361,'NOx &amp; CO2'!$R$6:$R$10,1),MATCH(BX$352,'NOx &amp; CO2'!$T$5:$W$5,1))*BW361</f>
        <v>1.4200000000000008E-2</v>
      </c>
      <c r="BY361" s="365">
        <f>INDEX('NOx &amp; CO2'!$T$6:$W$10,MATCH($C361,'NOx &amp; CO2'!$R$6:$R$10,1),MATCH(BY$352,'NOx &amp; CO2'!$T$5:$W$5,1))*BX361</f>
        <v>1.4200000000000008E-2</v>
      </c>
      <c r="BZ361" s="365">
        <f>INDEX('NOx &amp; CO2'!$T$6:$W$10,MATCH($C361,'NOx &amp; CO2'!$R$6:$R$10,1),MATCH(BZ$352,'NOx &amp; CO2'!$T$5:$W$5,1))*BY361</f>
        <v>1.4200000000000008E-2</v>
      </c>
      <c r="CA361" s="365">
        <f>INDEX('NOx &amp; CO2'!$T$6:$W$10,MATCH($C361,'NOx &amp; CO2'!$R$6:$R$10,1),MATCH(CA$352,'NOx &amp; CO2'!$T$5:$W$5,1))*BZ361</f>
        <v>1.4200000000000008E-2</v>
      </c>
      <c r="CB361" s="365">
        <f>INDEX('NOx &amp; CO2'!$T$6:$W$10,MATCH($C361,'NOx &amp; CO2'!$R$6:$R$10,1),MATCH(CB$352,'NOx &amp; CO2'!$T$5:$W$5,1))*CA361</f>
        <v>1.4200000000000008E-2</v>
      </c>
      <c r="CC361" s="365">
        <f>INDEX('NOx &amp; CO2'!$T$6:$W$10,MATCH($C361,'NOx &amp; CO2'!$R$6:$R$10,1),MATCH(CC$352,'NOx &amp; CO2'!$T$5:$W$5,1))*CB361</f>
        <v>1.4200000000000008E-2</v>
      </c>
      <c r="CD361" s="365">
        <f>INDEX('NOx &amp; CO2'!$T$6:$W$10,MATCH($C361,'NOx &amp; CO2'!$R$6:$R$10,1),MATCH(CD$352,'NOx &amp; CO2'!$T$5:$W$5,1))*CC361</f>
        <v>1.4200000000000008E-2</v>
      </c>
      <c r="CE361" s="365">
        <f>INDEX('NOx &amp; CO2'!$T$6:$W$10,MATCH($C361,'NOx &amp; CO2'!$R$6:$R$10,1),MATCH(CE$352,'NOx &amp; CO2'!$T$5:$W$5,1))*CD361</f>
        <v>1.4200000000000008E-2</v>
      </c>
      <c r="CF361" s="365">
        <f>INDEX('NOx &amp; CO2'!$T$6:$W$10,MATCH($C361,'NOx &amp; CO2'!$R$6:$R$10,1),MATCH(CF$352,'NOx &amp; CO2'!$T$5:$W$5,1))*CE361</f>
        <v>1.4200000000000008E-2</v>
      </c>
      <c r="CG361" s="365">
        <f>INDEX('NOx &amp; CO2'!$T$6:$W$10,MATCH($C361,'NOx &amp; CO2'!$R$6:$R$10,1),MATCH(CG$352,'NOx &amp; CO2'!$T$5:$W$5,1))*CF361</f>
        <v>1.4200000000000008E-2</v>
      </c>
      <c r="CH361" s="365">
        <f>INDEX('NOx &amp; CO2'!$T$6:$W$10,MATCH($C361,'NOx &amp; CO2'!$R$6:$R$10,1),MATCH(CH$352,'NOx &amp; CO2'!$T$5:$W$5,1))*CG361</f>
        <v>1.4200000000000008E-2</v>
      </c>
      <c r="CI361" s="365">
        <f>INDEX('NOx &amp; CO2'!$T$6:$W$10,MATCH($C361,'NOx &amp; CO2'!$R$6:$R$10,1),MATCH(CI$352,'NOx &amp; CO2'!$T$5:$W$5,1))*CH361</f>
        <v>1.4200000000000008E-2</v>
      </c>
      <c r="CJ361" s="365">
        <f>INDEX('NOx &amp; CO2'!$T$6:$W$10,MATCH($C361,'NOx &amp; CO2'!$R$6:$R$10,1),MATCH(CJ$352,'NOx &amp; CO2'!$T$5:$W$5,1))*CI361</f>
        <v>1.4200000000000008E-2</v>
      </c>
      <c r="CK361" s="365">
        <f>INDEX('NOx &amp; CO2'!$T$6:$W$10,MATCH($C361,'NOx &amp; CO2'!$R$6:$R$10,1),MATCH(CK$352,'NOx &amp; CO2'!$T$5:$W$5,1))*CJ361</f>
        <v>1.4200000000000008E-2</v>
      </c>
      <c r="CL361" s="365">
        <f>INDEX('NOx &amp; CO2'!$T$6:$W$10,MATCH($C361,'NOx &amp; CO2'!$R$6:$R$10,1),MATCH(CL$352,'NOx &amp; CO2'!$T$5:$W$5,1))*CK361</f>
        <v>1.4200000000000008E-2</v>
      </c>
      <c r="CM361" s="365">
        <f>INDEX('NOx &amp; CO2'!$T$6:$W$10,MATCH($C361,'NOx &amp; CO2'!$R$6:$R$10,1),MATCH(CM$352,'NOx &amp; CO2'!$T$5:$W$5,1))*CL361</f>
        <v>1.4200000000000008E-2</v>
      </c>
      <c r="CN361" s="365">
        <f>INDEX('NOx &amp; CO2'!$T$6:$W$10,MATCH($C361,'NOx &amp; CO2'!$R$6:$R$10,1),MATCH(CN$352,'NOx &amp; CO2'!$T$5:$W$5,1))*CM361</f>
        <v>1.4200000000000008E-2</v>
      </c>
      <c r="CO361" s="365">
        <f>INDEX('NOx &amp; CO2'!$T$6:$W$10,MATCH($C361,'NOx &amp; CO2'!$R$6:$R$10,1),MATCH(CO$352,'NOx &amp; CO2'!$T$5:$W$5,1))*CN361</f>
        <v>1.4200000000000008E-2</v>
      </c>
      <c r="CP361" s="365">
        <f>INDEX('NOx &amp; CO2'!$T$6:$W$10,MATCH($C361,'NOx &amp; CO2'!$R$6:$R$10,1),MATCH(CP$352,'NOx &amp; CO2'!$T$5:$W$5,1))*CO361</f>
        <v>1.4200000000000008E-2</v>
      </c>
      <c r="CQ361" s="365">
        <f>INDEX('NOx &amp; CO2'!$T$6:$W$10,MATCH($C361,'NOx &amp; CO2'!$R$6:$R$10,1),MATCH(CQ$352,'NOx &amp; CO2'!$T$5:$W$5,1))*CP361</f>
        <v>1.4200000000000008E-2</v>
      </c>
      <c r="CR361" s="365">
        <f>INDEX('NOx &amp; CO2'!$T$6:$W$10,MATCH($C361,'NOx &amp; CO2'!$R$6:$R$10,1),MATCH(CR$352,'NOx &amp; CO2'!$T$5:$W$5,1))*CQ361</f>
        <v>1.4200000000000008E-2</v>
      </c>
      <c r="CS361" s="365">
        <f>INDEX('NOx &amp; CO2'!$T$6:$W$10,MATCH($C361,'NOx &amp; CO2'!$R$6:$R$10,1),MATCH(CS$352,'NOx &amp; CO2'!$T$5:$W$5,1))*CR361</f>
        <v>1.4200000000000008E-2</v>
      </c>
    </row>
    <row r="362" spans="1:97" s="352" customFormat="1" x14ac:dyDescent="0.25">
      <c r="A362" s="352">
        <f t="shared" ref="A362:C362" si="581">A301</f>
        <v>0</v>
      </c>
      <c r="B362" s="352" t="str">
        <f t="shared" si="581"/>
        <v>0 0</v>
      </c>
      <c r="C362" s="359">
        <f t="shared" si="581"/>
        <v>0</v>
      </c>
      <c r="D362" s="569">
        <f>INDEX('NOx &amp; CO2'!$E$6:$I$10,MATCH($C362,'NOx &amp; CO2'!$C$6:$C$10,1),MATCH(D$352,'NOx &amp; CO2'!$E$5:$H$5,1))</f>
        <v>7.17E-2</v>
      </c>
      <c r="E362" s="569">
        <f>INDEX('NOx &amp; CO2'!$T$6:$W$10,MATCH($C362,'NOx &amp; CO2'!$R$6:$R$10,1),MATCH(E$352,'NOx &amp; CO2'!$T$5:$W$5,1))*D362</f>
        <v>6.8558723496039697E-2</v>
      </c>
      <c r="F362" s="569">
        <f>INDEX('NOx &amp; CO2'!$T$6:$W$10,MATCH($C362,'NOx &amp; CO2'!$R$6:$R$10,1),MATCH(F$352,'NOx &amp; CO2'!$T$5:$W$5,1))*E362</f>
        <v>6.5555070675124491E-2</v>
      </c>
      <c r="G362" s="569">
        <f>INDEX('NOx &amp; CO2'!$T$6:$W$10,MATCH($C362,'NOx &amp; CO2'!$R$6:$R$10,1),MATCH(G$352,'NOx &amp; CO2'!$T$5:$W$5,1))*F362</f>
        <v>6.2683012052708514E-2</v>
      </c>
      <c r="H362" s="569">
        <f>INDEX('NOx &amp; CO2'!$T$6:$W$10,MATCH($C362,'NOx &amp; CO2'!$R$6:$R$10,1),MATCH(H$352,'NOx &amp; CO2'!$T$5:$W$5,1))*G362</f>
        <v>5.9936782304331478E-2</v>
      </c>
      <c r="I362" s="569">
        <f>INDEX('NOx &amp; CO2'!$T$6:$W$10,MATCH($C362,'NOx &amp; CO2'!$R$6:$R$10,1),MATCH(I$352,'NOx &amp; CO2'!$T$5:$W$5,1))*H362</f>
        <v>5.7310868692398702E-2</v>
      </c>
      <c r="J362" s="569">
        <f>INDEX('NOx &amp; CO2'!$T$6:$W$10,MATCH($C362,'NOx &amp; CO2'!$R$6:$R$10,1),MATCH(J$352,'NOx &amp; CO2'!$T$5:$W$5,1))*I362</f>
        <v>5.4800000000000008E-2</v>
      </c>
      <c r="K362" s="569">
        <f>INDEX('NOx &amp; CO2'!$T$6:$W$10,MATCH($C362,'NOx &amp; CO2'!$R$6:$R$10,1),MATCH(K$352,'NOx &amp; CO2'!$T$5:$W$5,1))*J362</f>
        <v>5.268069525177068E-2</v>
      </c>
      <c r="L362" s="569">
        <f>INDEX('NOx &amp; CO2'!$T$6:$W$10,MATCH($C362,'NOx &amp; CO2'!$R$6:$R$10,1),MATCH(L$352,'NOx &amp; CO2'!$T$5:$W$5,1))*K362</f>
        <v>5.0643351317699516E-2</v>
      </c>
      <c r="M362" s="569">
        <f>INDEX('NOx &amp; CO2'!$T$6:$W$10,MATCH($C362,'NOx &amp; CO2'!$R$6:$R$10,1),MATCH(M$352,'NOx &amp; CO2'!$T$5:$W$5,1))*L362</f>
        <v>4.8684798490804503E-2</v>
      </c>
      <c r="N362" s="569">
        <f>INDEX('NOx &amp; CO2'!$T$6:$W$10,MATCH($C362,'NOx &amp; CO2'!$R$6:$R$10,1),MATCH(N$352,'NOx &amp; CO2'!$T$5:$W$5,1))*M362</f>
        <v>4.6801989647590088E-2</v>
      </c>
      <c r="O362" s="569">
        <f>INDEX('NOx &amp; CO2'!$T$6:$W$10,MATCH($C362,'NOx &amp; CO2'!$R$6:$R$10,1),MATCH(O$352,'NOx &amp; CO2'!$T$5:$W$5,1))*N362</f>
        <v>4.4991995507321518E-2</v>
      </c>
      <c r="P362" s="569">
        <f>INDEX('NOx &amp; CO2'!$T$6:$W$10,MATCH($C362,'NOx &amp; CO2'!$R$6:$R$10,1),MATCH(P$352,'NOx &amp; CO2'!$T$5:$W$5,1))*O362</f>
        <v>4.3252000074639418E-2</v>
      </c>
      <c r="Q362" s="569">
        <f>INDEX('NOx &amp; CO2'!$T$6:$W$10,MATCH($C362,'NOx &amp; CO2'!$R$6:$R$10,1),MATCH(Q$352,'NOx &amp; CO2'!$T$5:$W$5,1))*P362</f>
        <v>4.1579296258424117E-2</v>
      </c>
      <c r="R362" s="569">
        <f>INDEX('NOx &amp; CO2'!$T$6:$W$10,MATCH($C362,'NOx &amp; CO2'!$R$6:$R$10,1),MATCH(R$352,'NOx &amp; CO2'!$T$5:$W$5,1))*Q362</f>
        <v>3.9971281660093602E-2</v>
      </c>
      <c r="S362" s="569">
        <f>INDEX('NOx &amp; CO2'!$T$6:$W$10,MATCH($C362,'NOx &amp; CO2'!$R$6:$R$10,1),MATCH(S$352,'NOx &amp; CO2'!$T$5:$W$5,1))*R362</f>
        <v>3.8425454524782507E-2</v>
      </c>
      <c r="T362" s="569">
        <f>INDEX('NOx &amp; CO2'!$T$6:$W$10,MATCH($C362,'NOx &amp; CO2'!$R$6:$R$10,1),MATCH(T$352,'NOx &amp; CO2'!$T$5:$W$5,1))*S362</f>
        <v>3.6939409849102912E-2</v>
      </c>
      <c r="U362" s="569">
        <f>INDEX('NOx &amp; CO2'!$T$6:$W$10,MATCH($C362,'NOx &amp; CO2'!$R$6:$R$10,1),MATCH(U$352,'NOx &amp; CO2'!$T$5:$W$5,1))*T362</f>
        <v>3.5510835639431505E-2</v>
      </c>
      <c r="V362" s="569">
        <f>INDEX('NOx &amp; CO2'!$T$6:$W$10,MATCH($C362,'NOx &amp; CO2'!$R$6:$R$10,1),MATCH(V$352,'NOx &amp; CO2'!$T$5:$W$5,1))*U362</f>
        <v>3.4137509314901608E-2</v>
      </c>
      <c r="W362" s="569">
        <f>INDEX('NOx &amp; CO2'!$T$6:$W$10,MATCH($C362,'NOx &amp; CO2'!$R$6:$R$10,1),MATCH(W$352,'NOx &amp; CO2'!$T$5:$W$5,1))*V362</f>
        <v>3.2817294249503907E-2</v>
      </c>
      <c r="X362" s="569">
        <f>INDEX('NOx &amp; CO2'!$T$6:$W$10,MATCH($C362,'NOx &amp; CO2'!$R$6:$R$10,1),MATCH(X$352,'NOx &amp; CO2'!$T$5:$W$5,1))*W362</f>
        <v>3.1548136447916084E-2</v>
      </c>
      <c r="Y362" s="569">
        <f>INDEX('NOx &amp; CO2'!$T$6:$W$10,MATCH($C362,'NOx &amp; CO2'!$R$6:$R$10,1),MATCH(Y$352,'NOx &amp; CO2'!$T$5:$W$5,1))*X362</f>
        <v>3.0328061349889527E-2</v>
      </c>
      <c r="Z362" s="569">
        <f>INDEX('NOx &amp; CO2'!$T$6:$W$10,MATCH($C362,'NOx &amp; CO2'!$R$6:$R$10,1),MATCH(Z$352,'NOx &amp; CO2'!$T$5:$W$5,1))*Y362</f>
        <v>2.9155170758221438E-2</v>
      </c>
      <c r="AA362" s="365">
        <f>INDEX('NOx &amp; CO2'!$T$6:$W$10,MATCH($C362,'NOx &amp; CO2'!$R$6:$R$10,1),MATCH(AA$352,'NOx &amp; CO2'!$T$5:$W$5,1))*Z362</f>
        <v>2.8027639885532835E-2</v>
      </c>
      <c r="AB362" s="365">
        <f>INDEX('NOx &amp; CO2'!$T$6:$W$10,MATCH($C362,'NOx &amp; CO2'!$R$6:$R$10,1),MATCH(AB$352,'NOx &amp; CO2'!$T$5:$W$5,1))*AA362</f>
        <v>2.6943714515257809E-2</v>
      </c>
      <c r="AC362" s="365">
        <f>INDEX('NOx &amp; CO2'!$T$6:$W$10,MATCH($C362,'NOx &amp; CO2'!$R$6:$R$10,1),MATCH(AC$352,'NOx &amp; CO2'!$T$5:$W$5,1))*AB362</f>
        <v>2.5901708272427128E-2</v>
      </c>
      <c r="AD362" s="365">
        <f>INDEX('NOx &amp; CO2'!$T$6:$W$10,MATCH($C362,'NOx &amp; CO2'!$R$6:$R$10,1),MATCH(AD$352,'NOx &amp; CO2'!$T$5:$W$5,1))*AC362</f>
        <v>2.4900000000000019E-2</v>
      </c>
      <c r="AE362" s="365">
        <f>INDEX('NOx &amp; CO2'!$T$6:$W$10,MATCH($C362,'NOx &amp; CO2'!$R$6:$R$10,1),MATCH(AE$352,'NOx &amp; CO2'!$T$5:$W$5,1))*AD362</f>
        <v>2.4210502134589099E-2</v>
      </c>
      <c r="AF362" s="365">
        <f>INDEX('NOx &amp; CO2'!$T$6:$W$10,MATCH($C362,'NOx &amp; CO2'!$R$6:$R$10,1),MATCH(AF$352,'NOx &amp; CO2'!$T$5:$W$5,1))*AE362</f>
        <v>2.3540096932086061E-2</v>
      </c>
      <c r="AG362" s="365">
        <f>INDEX('NOx &amp; CO2'!$T$6:$W$10,MATCH($C362,'NOx &amp; CO2'!$R$6:$R$10,1),MATCH(AG$352,'NOx &amp; CO2'!$T$5:$W$5,1))*AF362</f>
        <v>2.2888255703723031E-2</v>
      </c>
      <c r="AH362" s="365">
        <f>INDEX('NOx &amp; CO2'!$T$6:$W$10,MATCH($C362,'NOx &amp; CO2'!$R$6:$R$10,1),MATCH(AH$352,'NOx &amp; CO2'!$T$5:$W$5,1))*AG362</f>
        <v>2.2254464400482215E-2</v>
      </c>
      <c r="AI362" s="365">
        <f>INDEX('NOx &amp; CO2'!$T$6:$W$10,MATCH($C362,'NOx &amp; CO2'!$R$6:$R$10,1),MATCH(AI$352,'NOx &amp; CO2'!$T$5:$W$5,1))*AH362</f>
        <v>2.1638223207711301E-2</v>
      </c>
      <c r="AJ362" s="365">
        <f>INDEX('NOx &amp; CO2'!$T$6:$W$10,MATCH($C362,'NOx &amp; CO2'!$R$6:$R$10,1),MATCH(AJ$352,'NOx &amp; CO2'!$T$5:$W$5,1))*AI362</f>
        <v>2.1039046150964236E-2</v>
      </c>
      <c r="AK362" s="365">
        <f>INDEX('NOx &amp; CO2'!$T$6:$W$10,MATCH($C362,'NOx &amp; CO2'!$R$6:$R$10,1),MATCH(AK$352,'NOx &amp; CO2'!$T$5:$W$5,1))*AJ362</f>
        <v>2.0456460712756541E-2</v>
      </c>
      <c r="AL362" s="365">
        <f>INDEX('NOx &amp; CO2'!$T$6:$W$10,MATCH($C362,'NOx &amp; CO2'!$R$6:$R$10,1),MATCH(AL$352,'NOx &amp; CO2'!$T$5:$W$5,1))*AK362</f>
        <v>1.9890007459932926E-2</v>
      </c>
      <c r="AM362" s="365">
        <f>INDEX('NOx &amp; CO2'!$T$6:$W$10,MATCH($C362,'NOx &amp; CO2'!$R$6:$R$10,1),MATCH(AM$352,'NOx &amp; CO2'!$T$5:$W$5,1))*AL362</f>
        <v>1.9339239681353367E-2</v>
      </c>
      <c r="AN362" s="365">
        <f>INDEX('NOx &amp; CO2'!$T$6:$W$10,MATCH($C362,'NOx &amp; CO2'!$R$6:$R$10,1),MATCH(AN$352,'NOx &amp; CO2'!$T$5:$W$5,1))*AM362</f>
        <v>1.8803723035611869E-2</v>
      </c>
      <c r="AO362" s="365">
        <f>INDEX('NOx &amp; CO2'!$T$6:$W$10,MATCH($C362,'NOx &amp; CO2'!$R$6:$R$10,1),MATCH(AO$352,'NOx &amp; CO2'!$T$5:$W$5,1))*AN362</f>
        <v>1.8283035208510164E-2</v>
      </c>
      <c r="AP362" s="365">
        <f>INDEX('NOx &amp; CO2'!$T$6:$W$10,MATCH($C362,'NOx &amp; CO2'!$R$6:$R$10,1),MATCH(AP$352,'NOx &amp; CO2'!$T$5:$W$5,1))*AO362</f>
        <v>1.777676558001617E-2</v>
      </c>
      <c r="AQ362" s="365">
        <f>INDEX('NOx &amp; CO2'!$T$6:$W$10,MATCH($C362,'NOx &amp; CO2'!$R$6:$R$10,1),MATCH(AQ$352,'NOx &amp; CO2'!$T$5:$W$5,1))*AP362</f>
        <v>1.7284514900444626E-2</v>
      </c>
      <c r="AR362" s="365">
        <f>INDEX('NOx &amp; CO2'!$T$6:$W$10,MATCH($C362,'NOx &amp; CO2'!$R$6:$R$10,1),MATCH(AR$352,'NOx &amp; CO2'!$T$5:$W$5,1))*AQ362</f>
        <v>1.6805894975604474E-2</v>
      </c>
      <c r="AS362" s="365">
        <f>INDEX('NOx &amp; CO2'!$T$6:$W$10,MATCH($C362,'NOx &amp; CO2'!$R$6:$R$10,1),MATCH(AS$352,'NOx &amp; CO2'!$T$5:$W$5,1))*AR362</f>
        <v>1.6340528360664741E-2</v>
      </c>
      <c r="AT362" s="365">
        <f>INDEX('NOx &amp; CO2'!$T$6:$W$10,MATCH($C362,'NOx &amp; CO2'!$R$6:$R$10,1),MATCH(AT$352,'NOx &amp; CO2'!$T$5:$W$5,1))*AS362</f>
        <v>1.5888048062497474E-2</v>
      </c>
      <c r="AU362" s="365">
        <f>INDEX('NOx &amp; CO2'!$T$6:$W$10,MATCH($C362,'NOx &amp; CO2'!$R$6:$R$10,1),MATCH(AU$352,'NOx &amp; CO2'!$T$5:$W$5,1))*AT362</f>
        <v>1.5448097250263013E-2</v>
      </c>
      <c r="AV362" s="365">
        <f>INDEX('NOx &amp; CO2'!$T$6:$W$10,MATCH($C362,'NOx &amp; CO2'!$R$6:$R$10,1),MATCH(AV$352,'NOx &amp; CO2'!$T$5:$W$5,1))*AU362</f>
        <v>1.5020328974009333E-2</v>
      </c>
      <c r="AW362" s="365">
        <f>INDEX('NOx &amp; CO2'!$T$6:$W$10,MATCH($C362,'NOx &amp; CO2'!$R$6:$R$10,1),MATCH(AW$352,'NOx &amp; CO2'!$T$5:$W$5,1))*AV362</f>
        <v>1.4604405891063581E-2</v>
      </c>
      <c r="AX362" s="365">
        <f>INDEX('NOx &amp; CO2'!$T$6:$W$10,MATCH($C362,'NOx &amp; CO2'!$R$6:$R$10,1),MATCH(AX$352,'NOx &amp; CO2'!$T$5:$W$5,1))*AW362</f>
        <v>1.4200000000000008E-2</v>
      </c>
      <c r="AY362" s="365">
        <f>INDEX('NOx &amp; CO2'!$T$6:$W$10,MATCH($C362,'NOx &amp; CO2'!$R$6:$R$10,1),MATCH(AY$352,'NOx &amp; CO2'!$T$5:$W$5,1))*AX362</f>
        <v>1.4200000000000008E-2</v>
      </c>
      <c r="AZ362" s="365">
        <f>INDEX('NOx &amp; CO2'!$T$6:$W$10,MATCH($C362,'NOx &amp; CO2'!$R$6:$R$10,1),MATCH(AZ$352,'NOx &amp; CO2'!$T$5:$W$5,1))*AY362</f>
        <v>1.4200000000000008E-2</v>
      </c>
      <c r="BA362" s="365">
        <f>INDEX('NOx &amp; CO2'!$T$6:$W$10,MATCH($C362,'NOx &amp; CO2'!$R$6:$R$10,1),MATCH(BA$352,'NOx &amp; CO2'!$T$5:$W$5,1))*AZ362</f>
        <v>1.4200000000000008E-2</v>
      </c>
      <c r="BB362" s="365">
        <f>INDEX('NOx &amp; CO2'!$T$6:$W$10,MATCH($C362,'NOx &amp; CO2'!$R$6:$R$10,1),MATCH(BB$352,'NOx &amp; CO2'!$T$5:$W$5,1))*BA362</f>
        <v>1.4200000000000008E-2</v>
      </c>
      <c r="BC362" s="365">
        <f>INDEX('NOx &amp; CO2'!$T$6:$W$10,MATCH($C362,'NOx &amp; CO2'!$R$6:$R$10,1),MATCH(BC$352,'NOx &amp; CO2'!$T$5:$W$5,1))*BB362</f>
        <v>1.4200000000000008E-2</v>
      </c>
      <c r="BD362" s="365">
        <f>INDEX('NOx &amp; CO2'!$T$6:$W$10,MATCH($C362,'NOx &amp; CO2'!$R$6:$R$10,1),MATCH(BD$352,'NOx &amp; CO2'!$T$5:$W$5,1))*BC362</f>
        <v>1.4200000000000008E-2</v>
      </c>
      <c r="BE362" s="365">
        <f>INDEX('NOx &amp; CO2'!$T$6:$W$10,MATCH($C362,'NOx &amp; CO2'!$R$6:$R$10,1),MATCH(BE$352,'NOx &amp; CO2'!$T$5:$W$5,1))*BD362</f>
        <v>1.4200000000000008E-2</v>
      </c>
      <c r="BF362" s="365">
        <f>INDEX('NOx &amp; CO2'!$T$6:$W$10,MATCH($C362,'NOx &amp; CO2'!$R$6:$R$10,1),MATCH(BF$352,'NOx &amp; CO2'!$T$5:$W$5,1))*BE362</f>
        <v>1.4200000000000008E-2</v>
      </c>
      <c r="BG362" s="365">
        <f>INDEX('NOx &amp; CO2'!$T$6:$W$10,MATCH($C362,'NOx &amp; CO2'!$R$6:$R$10,1),MATCH(BG$352,'NOx &amp; CO2'!$T$5:$W$5,1))*BF362</f>
        <v>1.4200000000000008E-2</v>
      </c>
      <c r="BH362" s="365">
        <f>INDEX('NOx &amp; CO2'!$T$6:$W$10,MATCH($C362,'NOx &amp; CO2'!$R$6:$R$10,1),MATCH(BH$352,'NOx &amp; CO2'!$T$5:$W$5,1))*BG362</f>
        <v>1.4200000000000008E-2</v>
      </c>
      <c r="BI362" s="365">
        <f>INDEX('NOx &amp; CO2'!$T$6:$W$10,MATCH($C362,'NOx &amp; CO2'!$R$6:$R$10,1),MATCH(BI$352,'NOx &amp; CO2'!$T$5:$W$5,1))*BH362</f>
        <v>1.4200000000000008E-2</v>
      </c>
      <c r="BJ362" s="365">
        <f>INDEX('NOx &amp; CO2'!$T$6:$W$10,MATCH($C362,'NOx &amp; CO2'!$R$6:$R$10,1),MATCH(BJ$352,'NOx &amp; CO2'!$T$5:$W$5,1))*BI362</f>
        <v>1.4200000000000008E-2</v>
      </c>
      <c r="BK362" s="365">
        <f>INDEX('NOx &amp; CO2'!$T$6:$W$10,MATCH($C362,'NOx &amp; CO2'!$R$6:$R$10,1),MATCH(BK$352,'NOx &amp; CO2'!$T$5:$W$5,1))*BJ362</f>
        <v>1.4200000000000008E-2</v>
      </c>
      <c r="BL362" s="365">
        <f>INDEX('NOx &amp; CO2'!$T$6:$W$10,MATCH($C362,'NOx &amp; CO2'!$R$6:$R$10,1),MATCH(BL$352,'NOx &amp; CO2'!$T$5:$W$5,1))*BK362</f>
        <v>1.4200000000000008E-2</v>
      </c>
      <c r="BM362" s="365">
        <f>INDEX('NOx &amp; CO2'!$T$6:$W$10,MATCH($C362,'NOx &amp; CO2'!$R$6:$R$10,1),MATCH(BM$352,'NOx &amp; CO2'!$T$5:$W$5,1))*BL362</f>
        <v>1.4200000000000008E-2</v>
      </c>
      <c r="BN362" s="365">
        <f>INDEX('NOx &amp; CO2'!$T$6:$W$10,MATCH($C362,'NOx &amp; CO2'!$R$6:$R$10,1),MATCH(BN$352,'NOx &amp; CO2'!$T$5:$W$5,1))*BM362</f>
        <v>1.4200000000000008E-2</v>
      </c>
      <c r="BO362" s="365">
        <f>INDEX('NOx &amp; CO2'!$T$6:$W$10,MATCH($C362,'NOx &amp; CO2'!$R$6:$R$10,1),MATCH(BO$352,'NOx &amp; CO2'!$T$5:$W$5,1))*BN362</f>
        <v>1.4200000000000008E-2</v>
      </c>
      <c r="BP362" s="365">
        <f>INDEX('NOx &amp; CO2'!$T$6:$W$10,MATCH($C362,'NOx &amp; CO2'!$R$6:$R$10,1),MATCH(BP$352,'NOx &amp; CO2'!$T$5:$W$5,1))*BO362</f>
        <v>1.4200000000000008E-2</v>
      </c>
      <c r="BQ362" s="365">
        <f>INDEX('NOx &amp; CO2'!$T$6:$W$10,MATCH($C362,'NOx &amp; CO2'!$R$6:$R$10,1),MATCH(BQ$352,'NOx &amp; CO2'!$T$5:$W$5,1))*BP362</f>
        <v>1.4200000000000008E-2</v>
      </c>
      <c r="BR362" s="365">
        <f>INDEX('NOx &amp; CO2'!$T$6:$W$10,MATCH($C362,'NOx &amp; CO2'!$R$6:$R$10,1),MATCH(BR$352,'NOx &amp; CO2'!$T$5:$W$5,1))*BQ362</f>
        <v>1.4200000000000008E-2</v>
      </c>
      <c r="BS362" s="365">
        <f>INDEX('NOx &amp; CO2'!$T$6:$W$10,MATCH($C362,'NOx &amp; CO2'!$R$6:$R$10,1),MATCH(BS$352,'NOx &amp; CO2'!$T$5:$W$5,1))*BR362</f>
        <v>1.4200000000000008E-2</v>
      </c>
      <c r="BT362" s="365">
        <f>INDEX('NOx &amp; CO2'!$T$6:$W$10,MATCH($C362,'NOx &amp; CO2'!$R$6:$R$10,1),MATCH(BT$352,'NOx &amp; CO2'!$T$5:$W$5,1))*BS362</f>
        <v>1.4200000000000008E-2</v>
      </c>
      <c r="BU362" s="365">
        <f>INDEX('NOx &amp; CO2'!$T$6:$W$10,MATCH($C362,'NOx &amp; CO2'!$R$6:$R$10,1),MATCH(BU$352,'NOx &amp; CO2'!$T$5:$W$5,1))*BT362</f>
        <v>1.4200000000000008E-2</v>
      </c>
      <c r="BV362" s="365">
        <f>INDEX('NOx &amp; CO2'!$T$6:$W$10,MATCH($C362,'NOx &amp; CO2'!$R$6:$R$10,1),MATCH(BV$352,'NOx &amp; CO2'!$T$5:$W$5,1))*BU362</f>
        <v>1.4200000000000008E-2</v>
      </c>
      <c r="BW362" s="365">
        <f>INDEX('NOx &amp; CO2'!$T$6:$W$10,MATCH($C362,'NOx &amp; CO2'!$R$6:$R$10,1),MATCH(BW$352,'NOx &amp; CO2'!$T$5:$W$5,1))*BV362</f>
        <v>1.4200000000000008E-2</v>
      </c>
      <c r="BX362" s="365">
        <f>INDEX('NOx &amp; CO2'!$T$6:$W$10,MATCH($C362,'NOx &amp; CO2'!$R$6:$R$10,1),MATCH(BX$352,'NOx &amp; CO2'!$T$5:$W$5,1))*BW362</f>
        <v>1.4200000000000008E-2</v>
      </c>
      <c r="BY362" s="365">
        <f>INDEX('NOx &amp; CO2'!$T$6:$W$10,MATCH($C362,'NOx &amp; CO2'!$R$6:$R$10,1),MATCH(BY$352,'NOx &amp; CO2'!$T$5:$W$5,1))*BX362</f>
        <v>1.4200000000000008E-2</v>
      </c>
      <c r="BZ362" s="365">
        <f>INDEX('NOx &amp; CO2'!$T$6:$W$10,MATCH($C362,'NOx &amp; CO2'!$R$6:$R$10,1),MATCH(BZ$352,'NOx &amp; CO2'!$T$5:$W$5,1))*BY362</f>
        <v>1.4200000000000008E-2</v>
      </c>
      <c r="CA362" s="365">
        <f>INDEX('NOx &amp; CO2'!$T$6:$W$10,MATCH($C362,'NOx &amp; CO2'!$R$6:$R$10,1),MATCH(CA$352,'NOx &amp; CO2'!$T$5:$W$5,1))*BZ362</f>
        <v>1.4200000000000008E-2</v>
      </c>
      <c r="CB362" s="365">
        <f>INDEX('NOx &amp; CO2'!$T$6:$W$10,MATCH($C362,'NOx &amp; CO2'!$R$6:$R$10,1),MATCH(CB$352,'NOx &amp; CO2'!$T$5:$W$5,1))*CA362</f>
        <v>1.4200000000000008E-2</v>
      </c>
      <c r="CC362" s="365">
        <f>INDEX('NOx &amp; CO2'!$T$6:$W$10,MATCH($C362,'NOx &amp; CO2'!$R$6:$R$10,1),MATCH(CC$352,'NOx &amp; CO2'!$T$5:$W$5,1))*CB362</f>
        <v>1.4200000000000008E-2</v>
      </c>
      <c r="CD362" s="365">
        <f>INDEX('NOx &amp; CO2'!$T$6:$W$10,MATCH($C362,'NOx &amp; CO2'!$R$6:$R$10,1),MATCH(CD$352,'NOx &amp; CO2'!$T$5:$W$5,1))*CC362</f>
        <v>1.4200000000000008E-2</v>
      </c>
      <c r="CE362" s="365">
        <f>INDEX('NOx &amp; CO2'!$T$6:$W$10,MATCH($C362,'NOx &amp; CO2'!$R$6:$R$10,1),MATCH(CE$352,'NOx &amp; CO2'!$T$5:$W$5,1))*CD362</f>
        <v>1.4200000000000008E-2</v>
      </c>
      <c r="CF362" s="365">
        <f>INDEX('NOx &amp; CO2'!$T$6:$W$10,MATCH($C362,'NOx &amp; CO2'!$R$6:$R$10,1),MATCH(CF$352,'NOx &amp; CO2'!$T$5:$W$5,1))*CE362</f>
        <v>1.4200000000000008E-2</v>
      </c>
      <c r="CG362" s="365">
        <f>INDEX('NOx &amp; CO2'!$T$6:$W$10,MATCH($C362,'NOx &amp; CO2'!$R$6:$R$10,1),MATCH(CG$352,'NOx &amp; CO2'!$T$5:$W$5,1))*CF362</f>
        <v>1.4200000000000008E-2</v>
      </c>
      <c r="CH362" s="365">
        <f>INDEX('NOx &amp; CO2'!$T$6:$W$10,MATCH($C362,'NOx &amp; CO2'!$R$6:$R$10,1),MATCH(CH$352,'NOx &amp; CO2'!$T$5:$W$5,1))*CG362</f>
        <v>1.4200000000000008E-2</v>
      </c>
      <c r="CI362" s="365">
        <f>INDEX('NOx &amp; CO2'!$T$6:$W$10,MATCH($C362,'NOx &amp; CO2'!$R$6:$R$10,1),MATCH(CI$352,'NOx &amp; CO2'!$T$5:$W$5,1))*CH362</f>
        <v>1.4200000000000008E-2</v>
      </c>
      <c r="CJ362" s="365">
        <f>INDEX('NOx &amp; CO2'!$T$6:$W$10,MATCH($C362,'NOx &amp; CO2'!$R$6:$R$10,1),MATCH(CJ$352,'NOx &amp; CO2'!$T$5:$W$5,1))*CI362</f>
        <v>1.4200000000000008E-2</v>
      </c>
      <c r="CK362" s="365">
        <f>INDEX('NOx &amp; CO2'!$T$6:$W$10,MATCH($C362,'NOx &amp; CO2'!$R$6:$R$10,1),MATCH(CK$352,'NOx &amp; CO2'!$T$5:$W$5,1))*CJ362</f>
        <v>1.4200000000000008E-2</v>
      </c>
      <c r="CL362" s="365">
        <f>INDEX('NOx &amp; CO2'!$T$6:$W$10,MATCH($C362,'NOx &amp; CO2'!$R$6:$R$10,1),MATCH(CL$352,'NOx &amp; CO2'!$T$5:$W$5,1))*CK362</f>
        <v>1.4200000000000008E-2</v>
      </c>
      <c r="CM362" s="365">
        <f>INDEX('NOx &amp; CO2'!$T$6:$W$10,MATCH($C362,'NOx &amp; CO2'!$R$6:$R$10,1),MATCH(CM$352,'NOx &amp; CO2'!$T$5:$W$5,1))*CL362</f>
        <v>1.4200000000000008E-2</v>
      </c>
      <c r="CN362" s="365">
        <f>INDEX('NOx &amp; CO2'!$T$6:$W$10,MATCH($C362,'NOx &amp; CO2'!$R$6:$R$10,1),MATCH(CN$352,'NOx &amp; CO2'!$T$5:$W$5,1))*CM362</f>
        <v>1.4200000000000008E-2</v>
      </c>
      <c r="CO362" s="365">
        <f>INDEX('NOx &amp; CO2'!$T$6:$W$10,MATCH($C362,'NOx &amp; CO2'!$R$6:$R$10,1),MATCH(CO$352,'NOx &amp; CO2'!$T$5:$W$5,1))*CN362</f>
        <v>1.4200000000000008E-2</v>
      </c>
      <c r="CP362" s="365">
        <f>INDEX('NOx &amp; CO2'!$T$6:$W$10,MATCH($C362,'NOx &amp; CO2'!$R$6:$R$10,1),MATCH(CP$352,'NOx &amp; CO2'!$T$5:$W$5,1))*CO362</f>
        <v>1.4200000000000008E-2</v>
      </c>
      <c r="CQ362" s="365">
        <f>INDEX('NOx &amp; CO2'!$T$6:$W$10,MATCH($C362,'NOx &amp; CO2'!$R$6:$R$10,1),MATCH(CQ$352,'NOx &amp; CO2'!$T$5:$W$5,1))*CP362</f>
        <v>1.4200000000000008E-2</v>
      </c>
      <c r="CR362" s="365">
        <f>INDEX('NOx &amp; CO2'!$T$6:$W$10,MATCH($C362,'NOx &amp; CO2'!$R$6:$R$10,1),MATCH(CR$352,'NOx &amp; CO2'!$T$5:$W$5,1))*CQ362</f>
        <v>1.4200000000000008E-2</v>
      </c>
      <c r="CS362" s="365">
        <f>INDEX('NOx &amp; CO2'!$T$6:$W$10,MATCH($C362,'NOx &amp; CO2'!$R$6:$R$10,1),MATCH(CS$352,'NOx &amp; CO2'!$T$5:$W$5,1))*CR362</f>
        <v>1.4200000000000008E-2</v>
      </c>
    </row>
    <row r="363" spans="1:97" s="352" customFormat="1" x14ac:dyDescent="0.25">
      <c r="A363" s="352">
        <f t="shared" ref="A363:C363" si="582">A302</f>
        <v>0</v>
      </c>
      <c r="B363" s="352" t="str">
        <f t="shared" si="582"/>
        <v>0 0</v>
      </c>
      <c r="C363" s="359">
        <f t="shared" si="582"/>
        <v>0</v>
      </c>
      <c r="D363" s="569">
        <f>INDEX('NOx &amp; CO2'!$E$6:$I$10,MATCH($C363,'NOx &amp; CO2'!$C$6:$C$10,1),MATCH(D$352,'NOx &amp; CO2'!$E$5:$H$5,1))</f>
        <v>7.17E-2</v>
      </c>
      <c r="E363" s="569">
        <f>INDEX('NOx &amp; CO2'!$T$6:$W$10,MATCH($C363,'NOx &amp; CO2'!$R$6:$R$10,1),MATCH(E$352,'NOx &amp; CO2'!$T$5:$W$5,1))*D363</f>
        <v>6.8558723496039697E-2</v>
      </c>
      <c r="F363" s="569">
        <f>INDEX('NOx &amp; CO2'!$T$6:$W$10,MATCH($C363,'NOx &amp; CO2'!$R$6:$R$10,1),MATCH(F$352,'NOx &amp; CO2'!$T$5:$W$5,1))*E363</f>
        <v>6.5555070675124491E-2</v>
      </c>
      <c r="G363" s="569">
        <f>INDEX('NOx &amp; CO2'!$T$6:$W$10,MATCH($C363,'NOx &amp; CO2'!$R$6:$R$10,1),MATCH(G$352,'NOx &amp; CO2'!$T$5:$W$5,1))*F363</f>
        <v>6.2683012052708514E-2</v>
      </c>
      <c r="H363" s="569">
        <f>INDEX('NOx &amp; CO2'!$T$6:$W$10,MATCH($C363,'NOx &amp; CO2'!$R$6:$R$10,1),MATCH(H$352,'NOx &amp; CO2'!$T$5:$W$5,1))*G363</f>
        <v>5.9936782304331478E-2</v>
      </c>
      <c r="I363" s="569">
        <f>INDEX('NOx &amp; CO2'!$T$6:$W$10,MATCH($C363,'NOx &amp; CO2'!$R$6:$R$10,1),MATCH(I$352,'NOx &amp; CO2'!$T$5:$W$5,1))*H363</f>
        <v>5.7310868692398702E-2</v>
      </c>
      <c r="J363" s="569">
        <f>INDEX('NOx &amp; CO2'!$T$6:$W$10,MATCH($C363,'NOx &amp; CO2'!$R$6:$R$10,1),MATCH(J$352,'NOx &amp; CO2'!$T$5:$W$5,1))*I363</f>
        <v>5.4800000000000008E-2</v>
      </c>
      <c r="K363" s="569">
        <f>INDEX('NOx &amp; CO2'!$T$6:$W$10,MATCH($C363,'NOx &amp; CO2'!$R$6:$R$10,1),MATCH(K$352,'NOx &amp; CO2'!$T$5:$W$5,1))*J363</f>
        <v>5.268069525177068E-2</v>
      </c>
      <c r="L363" s="569">
        <f>INDEX('NOx &amp; CO2'!$T$6:$W$10,MATCH($C363,'NOx &amp; CO2'!$R$6:$R$10,1),MATCH(L$352,'NOx &amp; CO2'!$T$5:$W$5,1))*K363</f>
        <v>5.0643351317699516E-2</v>
      </c>
      <c r="M363" s="569">
        <f>INDEX('NOx &amp; CO2'!$T$6:$W$10,MATCH($C363,'NOx &amp; CO2'!$R$6:$R$10,1),MATCH(M$352,'NOx &amp; CO2'!$T$5:$W$5,1))*L363</f>
        <v>4.8684798490804503E-2</v>
      </c>
      <c r="N363" s="569">
        <f>INDEX('NOx &amp; CO2'!$T$6:$W$10,MATCH($C363,'NOx &amp; CO2'!$R$6:$R$10,1),MATCH(N$352,'NOx &amp; CO2'!$T$5:$W$5,1))*M363</f>
        <v>4.6801989647590088E-2</v>
      </c>
      <c r="O363" s="569">
        <f>INDEX('NOx &amp; CO2'!$T$6:$W$10,MATCH($C363,'NOx &amp; CO2'!$R$6:$R$10,1),MATCH(O$352,'NOx &amp; CO2'!$T$5:$W$5,1))*N363</f>
        <v>4.4991995507321518E-2</v>
      </c>
      <c r="P363" s="569">
        <f>INDEX('NOx &amp; CO2'!$T$6:$W$10,MATCH($C363,'NOx &amp; CO2'!$R$6:$R$10,1),MATCH(P$352,'NOx &amp; CO2'!$T$5:$W$5,1))*O363</f>
        <v>4.3252000074639418E-2</v>
      </c>
      <c r="Q363" s="569">
        <f>INDEX('NOx &amp; CO2'!$T$6:$W$10,MATCH($C363,'NOx &amp; CO2'!$R$6:$R$10,1),MATCH(Q$352,'NOx &amp; CO2'!$T$5:$W$5,1))*P363</f>
        <v>4.1579296258424117E-2</v>
      </c>
      <c r="R363" s="569">
        <f>INDEX('NOx &amp; CO2'!$T$6:$W$10,MATCH($C363,'NOx &amp; CO2'!$R$6:$R$10,1),MATCH(R$352,'NOx &amp; CO2'!$T$5:$W$5,1))*Q363</f>
        <v>3.9971281660093602E-2</v>
      </c>
      <c r="S363" s="569">
        <f>INDEX('NOx &amp; CO2'!$T$6:$W$10,MATCH($C363,'NOx &amp; CO2'!$R$6:$R$10,1),MATCH(S$352,'NOx &amp; CO2'!$T$5:$W$5,1))*R363</f>
        <v>3.8425454524782507E-2</v>
      </c>
      <c r="T363" s="569">
        <f>INDEX('NOx &amp; CO2'!$T$6:$W$10,MATCH($C363,'NOx &amp; CO2'!$R$6:$R$10,1),MATCH(T$352,'NOx &amp; CO2'!$T$5:$W$5,1))*S363</f>
        <v>3.6939409849102912E-2</v>
      </c>
      <c r="U363" s="569">
        <f>INDEX('NOx &amp; CO2'!$T$6:$W$10,MATCH($C363,'NOx &amp; CO2'!$R$6:$R$10,1),MATCH(U$352,'NOx &amp; CO2'!$T$5:$W$5,1))*T363</f>
        <v>3.5510835639431505E-2</v>
      </c>
      <c r="V363" s="569">
        <f>INDEX('NOx &amp; CO2'!$T$6:$W$10,MATCH($C363,'NOx &amp; CO2'!$R$6:$R$10,1),MATCH(V$352,'NOx &amp; CO2'!$T$5:$W$5,1))*U363</f>
        <v>3.4137509314901608E-2</v>
      </c>
      <c r="W363" s="569">
        <f>INDEX('NOx &amp; CO2'!$T$6:$W$10,MATCH($C363,'NOx &amp; CO2'!$R$6:$R$10,1),MATCH(W$352,'NOx &amp; CO2'!$T$5:$W$5,1))*V363</f>
        <v>3.2817294249503907E-2</v>
      </c>
      <c r="X363" s="569">
        <f>INDEX('NOx &amp; CO2'!$T$6:$W$10,MATCH($C363,'NOx &amp; CO2'!$R$6:$R$10,1),MATCH(X$352,'NOx &amp; CO2'!$T$5:$W$5,1))*W363</f>
        <v>3.1548136447916084E-2</v>
      </c>
      <c r="Y363" s="569">
        <f>INDEX('NOx &amp; CO2'!$T$6:$W$10,MATCH($C363,'NOx &amp; CO2'!$R$6:$R$10,1),MATCH(Y$352,'NOx &amp; CO2'!$T$5:$W$5,1))*X363</f>
        <v>3.0328061349889527E-2</v>
      </c>
      <c r="Z363" s="569">
        <f>INDEX('NOx &amp; CO2'!$T$6:$W$10,MATCH($C363,'NOx &amp; CO2'!$R$6:$R$10,1),MATCH(Z$352,'NOx &amp; CO2'!$T$5:$W$5,1))*Y363</f>
        <v>2.9155170758221438E-2</v>
      </c>
      <c r="AA363" s="365">
        <f>INDEX('NOx &amp; CO2'!$T$6:$W$10,MATCH($C363,'NOx &amp; CO2'!$R$6:$R$10,1),MATCH(AA$352,'NOx &amp; CO2'!$T$5:$W$5,1))*Z363</f>
        <v>2.8027639885532835E-2</v>
      </c>
      <c r="AB363" s="365">
        <f>INDEX('NOx &amp; CO2'!$T$6:$W$10,MATCH($C363,'NOx &amp; CO2'!$R$6:$R$10,1),MATCH(AB$352,'NOx &amp; CO2'!$T$5:$W$5,1))*AA363</f>
        <v>2.6943714515257809E-2</v>
      </c>
      <c r="AC363" s="365">
        <f>INDEX('NOx &amp; CO2'!$T$6:$W$10,MATCH($C363,'NOx &amp; CO2'!$R$6:$R$10,1),MATCH(AC$352,'NOx &amp; CO2'!$T$5:$W$5,1))*AB363</f>
        <v>2.5901708272427128E-2</v>
      </c>
      <c r="AD363" s="365">
        <f>INDEX('NOx &amp; CO2'!$T$6:$W$10,MATCH($C363,'NOx &amp; CO2'!$R$6:$R$10,1),MATCH(AD$352,'NOx &amp; CO2'!$T$5:$W$5,1))*AC363</f>
        <v>2.4900000000000019E-2</v>
      </c>
      <c r="AE363" s="365">
        <f>INDEX('NOx &amp; CO2'!$T$6:$W$10,MATCH($C363,'NOx &amp; CO2'!$R$6:$R$10,1),MATCH(AE$352,'NOx &amp; CO2'!$T$5:$W$5,1))*AD363</f>
        <v>2.4210502134589099E-2</v>
      </c>
      <c r="AF363" s="365">
        <f>INDEX('NOx &amp; CO2'!$T$6:$W$10,MATCH($C363,'NOx &amp; CO2'!$R$6:$R$10,1),MATCH(AF$352,'NOx &amp; CO2'!$T$5:$W$5,1))*AE363</f>
        <v>2.3540096932086061E-2</v>
      </c>
      <c r="AG363" s="365">
        <f>INDEX('NOx &amp; CO2'!$T$6:$W$10,MATCH($C363,'NOx &amp; CO2'!$R$6:$R$10,1),MATCH(AG$352,'NOx &amp; CO2'!$T$5:$W$5,1))*AF363</f>
        <v>2.2888255703723031E-2</v>
      </c>
      <c r="AH363" s="365">
        <f>INDEX('NOx &amp; CO2'!$T$6:$W$10,MATCH($C363,'NOx &amp; CO2'!$R$6:$R$10,1),MATCH(AH$352,'NOx &amp; CO2'!$T$5:$W$5,1))*AG363</f>
        <v>2.2254464400482215E-2</v>
      </c>
      <c r="AI363" s="365">
        <f>INDEX('NOx &amp; CO2'!$T$6:$W$10,MATCH($C363,'NOx &amp; CO2'!$R$6:$R$10,1),MATCH(AI$352,'NOx &amp; CO2'!$T$5:$W$5,1))*AH363</f>
        <v>2.1638223207711301E-2</v>
      </c>
      <c r="AJ363" s="365">
        <f>INDEX('NOx &amp; CO2'!$T$6:$W$10,MATCH($C363,'NOx &amp; CO2'!$R$6:$R$10,1),MATCH(AJ$352,'NOx &amp; CO2'!$T$5:$W$5,1))*AI363</f>
        <v>2.1039046150964236E-2</v>
      </c>
      <c r="AK363" s="365">
        <f>INDEX('NOx &amp; CO2'!$T$6:$W$10,MATCH($C363,'NOx &amp; CO2'!$R$6:$R$10,1),MATCH(AK$352,'NOx &amp; CO2'!$T$5:$W$5,1))*AJ363</f>
        <v>2.0456460712756541E-2</v>
      </c>
      <c r="AL363" s="365">
        <f>INDEX('NOx &amp; CO2'!$T$6:$W$10,MATCH($C363,'NOx &amp; CO2'!$R$6:$R$10,1),MATCH(AL$352,'NOx &amp; CO2'!$T$5:$W$5,1))*AK363</f>
        <v>1.9890007459932926E-2</v>
      </c>
      <c r="AM363" s="365">
        <f>INDEX('NOx &amp; CO2'!$T$6:$W$10,MATCH($C363,'NOx &amp; CO2'!$R$6:$R$10,1),MATCH(AM$352,'NOx &amp; CO2'!$T$5:$W$5,1))*AL363</f>
        <v>1.9339239681353367E-2</v>
      </c>
      <c r="AN363" s="365">
        <f>INDEX('NOx &amp; CO2'!$T$6:$W$10,MATCH($C363,'NOx &amp; CO2'!$R$6:$R$10,1),MATCH(AN$352,'NOx &amp; CO2'!$T$5:$W$5,1))*AM363</f>
        <v>1.8803723035611869E-2</v>
      </c>
      <c r="AO363" s="365">
        <f>INDEX('NOx &amp; CO2'!$T$6:$W$10,MATCH($C363,'NOx &amp; CO2'!$R$6:$R$10,1),MATCH(AO$352,'NOx &amp; CO2'!$T$5:$W$5,1))*AN363</f>
        <v>1.8283035208510164E-2</v>
      </c>
      <c r="AP363" s="365">
        <f>INDEX('NOx &amp; CO2'!$T$6:$W$10,MATCH($C363,'NOx &amp; CO2'!$R$6:$R$10,1),MATCH(AP$352,'NOx &amp; CO2'!$T$5:$W$5,1))*AO363</f>
        <v>1.777676558001617E-2</v>
      </c>
      <c r="AQ363" s="365">
        <f>INDEX('NOx &amp; CO2'!$T$6:$W$10,MATCH($C363,'NOx &amp; CO2'!$R$6:$R$10,1),MATCH(AQ$352,'NOx &amp; CO2'!$T$5:$W$5,1))*AP363</f>
        <v>1.7284514900444626E-2</v>
      </c>
      <c r="AR363" s="365">
        <f>INDEX('NOx &amp; CO2'!$T$6:$W$10,MATCH($C363,'NOx &amp; CO2'!$R$6:$R$10,1),MATCH(AR$352,'NOx &amp; CO2'!$T$5:$W$5,1))*AQ363</f>
        <v>1.6805894975604474E-2</v>
      </c>
      <c r="AS363" s="365">
        <f>INDEX('NOx &amp; CO2'!$T$6:$W$10,MATCH($C363,'NOx &amp; CO2'!$R$6:$R$10,1),MATCH(AS$352,'NOx &amp; CO2'!$T$5:$W$5,1))*AR363</f>
        <v>1.6340528360664741E-2</v>
      </c>
      <c r="AT363" s="365">
        <f>INDEX('NOx &amp; CO2'!$T$6:$W$10,MATCH($C363,'NOx &amp; CO2'!$R$6:$R$10,1),MATCH(AT$352,'NOx &amp; CO2'!$T$5:$W$5,1))*AS363</f>
        <v>1.5888048062497474E-2</v>
      </c>
      <c r="AU363" s="365">
        <f>INDEX('NOx &amp; CO2'!$T$6:$W$10,MATCH($C363,'NOx &amp; CO2'!$R$6:$R$10,1),MATCH(AU$352,'NOx &amp; CO2'!$T$5:$W$5,1))*AT363</f>
        <v>1.5448097250263013E-2</v>
      </c>
      <c r="AV363" s="365">
        <f>INDEX('NOx &amp; CO2'!$T$6:$W$10,MATCH($C363,'NOx &amp; CO2'!$R$6:$R$10,1),MATCH(AV$352,'NOx &amp; CO2'!$T$5:$W$5,1))*AU363</f>
        <v>1.5020328974009333E-2</v>
      </c>
      <c r="AW363" s="365">
        <f>INDEX('NOx &amp; CO2'!$T$6:$W$10,MATCH($C363,'NOx &amp; CO2'!$R$6:$R$10,1),MATCH(AW$352,'NOx &amp; CO2'!$T$5:$W$5,1))*AV363</f>
        <v>1.4604405891063581E-2</v>
      </c>
      <c r="AX363" s="365">
        <f>INDEX('NOx &amp; CO2'!$T$6:$W$10,MATCH($C363,'NOx &amp; CO2'!$R$6:$R$10,1),MATCH(AX$352,'NOx &amp; CO2'!$T$5:$W$5,1))*AW363</f>
        <v>1.4200000000000008E-2</v>
      </c>
      <c r="AY363" s="365">
        <f>INDEX('NOx &amp; CO2'!$T$6:$W$10,MATCH($C363,'NOx &amp; CO2'!$R$6:$R$10,1),MATCH(AY$352,'NOx &amp; CO2'!$T$5:$W$5,1))*AX363</f>
        <v>1.4200000000000008E-2</v>
      </c>
      <c r="AZ363" s="365">
        <f>INDEX('NOx &amp; CO2'!$T$6:$W$10,MATCH($C363,'NOx &amp; CO2'!$R$6:$R$10,1),MATCH(AZ$352,'NOx &amp; CO2'!$T$5:$W$5,1))*AY363</f>
        <v>1.4200000000000008E-2</v>
      </c>
      <c r="BA363" s="365">
        <f>INDEX('NOx &amp; CO2'!$T$6:$W$10,MATCH($C363,'NOx &amp; CO2'!$R$6:$R$10,1),MATCH(BA$352,'NOx &amp; CO2'!$T$5:$W$5,1))*AZ363</f>
        <v>1.4200000000000008E-2</v>
      </c>
      <c r="BB363" s="365">
        <f>INDEX('NOx &amp; CO2'!$T$6:$W$10,MATCH($C363,'NOx &amp; CO2'!$R$6:$R$10,1),MATCH(BB$352,'NOx &amp; CO2'!$T$5:$W$5,1))*BA363</f>
        <v>1.4200000000000008E-2</v>
      </c>
      <c r="BC363" s="365">
        <f>INDEX('NOx &amp; CO2'!$T$6:$W$10,MATCH($C363,'NOx &amp; CO2'!$R$6:$R$10,1),MATCH(BC$352,'NOx &amp; CO2'!$T$5:$W$5,1))*BB363</f>
        <v>1.4200000000000008E-2</v>
      </c>
      <c r="BD363" s="365">
        <f>INDEX('NOx &amp; CO2'!$T$6:$W$10,MATCH($C363,'NOx &amp; CO2'!$R$6:$R$10,1),MATCH(BD$352,'NOx &amp; CO2'!$T$5:$W$5,1))*BC363</f>
        <v>1.4200000000000008E-2</v>
      </c>
      <c r="BE363" s="365">
        <f>INDEX('NOx &amp; CO2'!$T$6:$W$10,MATCH($C363,'NOx &amp; CO2'!$R$6:$R$10,1),MATCH(BE$352,'NOx &amp; CO2'!$T$5:$W$5,1))*BD363</f>
        <v>1.4200000000000008E-2</v>
      </c>
      <c r="BF363" s="365">
        <f>INDEX('NOx &amp; CO2'!$T$6:$W$10,MATCH($C363,'NOx &amp; CO2'!$R$6:$R$10,1),MATCH(BF$352,'NOx &amp; CO2'!$T$5:$W$5,1))*BE363</f>
        <v>1.4200000000000008E-2</v>
      </c>
      <c r="BG363" s="365">
        <f>INDEX('NOx &amp; CO2'!$T$6:$W$10,MATCH($C363,'NOx &amp; CO2'!$R$6:$R$10,1),MATCH(BG$352,'NOx &amp; CO2'!$T$5:$W$5,1))*BF363</f>
        <v>1.4200000000000008E-2</v>
      </c>
      <c r="BH363" s="365">
        <f>INDEX('NOx &amp; CO2'!$T$6:$W$10,MATCH($C363,'NOx &amp; CO2'!$R$6:$R$10,1),MATCH(BH$352,'NOx &amp; CO2'!$T$5:$W$5,1))*BG363</f>
        <v>1.4200000000000008E-2</v>
      </c>
      <c r="BI363" s="365">
        <f>INDEX('NOx &amp; CO2'!$T$6:$W$10,MATCH($C363,'NOx &amp; CO2'!$R$6:$R$10,1),MATCH(BI$352,'NOx &amp; CO2'!$T$5:$W$5,1))*BH363</f>
        <v>1.4200000000000008E-2</v>
      </c>
      <c r="BJ363" s="365">
        <f>INDEX('NOx &amp; CO2'!$T$6:$W$10,MATCH($C363,'NOx &amp; CO2'!$R$6:$R$10,1),MATCH(BJ$352,'NOx &amp; CO2'!$T$5:$W$5,1))*BI363</f>
        <v>1.4200000000000008E-2</v>
      </c>
      <c r="BK363" s="365">
        <f>INDEX('NOx &amp; CO2'!$T$6:$W$10,MATCH($C363,'NOx &amp; CO2'!$R$6:$R$10,1),MATCH(BK$352,'NOx &amp; CO2'!$T$5:$W$5,1))*BJ363</f>
        <v>1.4200000000000008E-2</v>
      </c>
      <c r="BL363" s="365">
        <f>INDEX('NOx &amp; CO2'!$T$6:$W$10,MATCH($C363,'NOx &amp; CO2'!$R$6:$R$10,1),MATCH(BL$352,'NOx &amp; CO2'!$T$5:$W$5,1))*BK363</f>
        <v>1.4200000000000008E-2</v>
      </c>
      <c r="BM363" s="365">
        <f>INDEX('NOx &amp; CO2'!$T$6:$W$10,MATCH($C363,'NOx &amp; CO2'!$R$6:$R$10,1),MATCH(BM$352,'NOx &amp; CO2'!$T$5:$W$5,1))*BL363</f>
        <v>1.4200000000000008E-2</v>
      </c>
      <c r="BN363" s="365">
        <f>INDEX('NOx &amp; CO2'!$T$6:$W$10,MATCH($C363,'NOx &amp; CO2'!$R$6:$R$10,1),MATCH(BN$352,'NOx &amp; CO2'!$T$5:$W$5,1))*BM363</f>
        <v>1.4200000000000008E-2</v>
      </c>
      <c r="BO363" s="365">
        <f>INDEX('NOx &amp; CO2'!$T$6:$W$10,MATCH($C363,'NOx &amp; CO2'!$R$6:$R$10,1),MATCH(BO$352,'NOx &amp; CO2'!$T$5:$W$5,1))*BN363</f>
        <v>1.4200000000000008E-2</v>
      </c>
      <c r="BP363" s="365">
        <f>INDEX('NOx &amp; CO2'!$T$6:$W$10,MATCH($C363,'NOx &amp; CO2'!$R$6:$R$10,1),MATCH(BP$352,'NOx &amp; CO2'!$T$5:$W$5,1))*BO363</f>
        <v>1.4200000000000008E-2</v>
      </c>
      <c r="BQ363" s="365">
        <f>INDEX('NOx &amp; CO2'!$T$6:$W$10,MATCH($C363,'NOx &amp; CO2'!$R$6:$R$10,1),MATCH(BQ$352,'NOx &amp; CO2'!$T$5:$W$5,1))*BP363</f>
        <v>1.4200000000000008E-2</v>
      </c>
      <c r="BR363" s="365">
        <f>INDEX('NOx &amp; CO2'!$T$6:$W$10,MATCH($C363,'NOx &amp; CO2'!$R$6:$R$10,1),MATCH(BR$352,'NOx &amp; CO2'!$T$5:$W$5,1))*BQ363</f>
        <v>1.4200000000000008E-2</v>
      </c>
      <c r="BS363" s="365">
        <f>INDEX('NOx &amp; CO2'!$T$6:$W$10,MATCH($C363,'NOx &amp; CO2'!$R$6:$R$10,1),MATCH(BS$352,'NOx &amp; CO2'!$T$5:$W$5,1))*BR363</f>
        <v>1.4200000000000008E-2</v>
      </c>
      <c r="BT363" s="365">
        <f>INDEX('NOx &amp; CO2'!$T$6:$W$10,MATCH($C363,'NOx &amp; CO2'!$R$6:$R$10,1),MATCH(BT$352,'NOx &amp; CO2'!$T$5:$W$5,1))*BS363</f>
        <v>1.4200000000000008E-2</v>
      </c>
      <c r="BU363" s="365">
        <f>INDEX('NOx &amp; CO2'!$T$6:$W$10,MATCH($C363,'NOx &amp; CO2'!$R$6:$R$10,1),MATCH(BU$352,'NOx &amp; CO2'!$T$5:$W$5,1))*BT363</f>
        <v>1.4200000000000008E-2</v>
      </c>
      <c r="BV363" s="365">
        <f>INDEX('NOx &amp; CO2'!$T$6:$W$10,MATCH($C363,'NOx &amp; CO2'!$R$6:$R$10,1),MATCH(BV$352,'NOx &amp; CO2'!$T$5:$W$5,1))*BU363</f>
        <v>1.4200000000000008E-2</v>
      </c>
      <c r="BW363" s="365">
        <f>INDEX('NOx &amp; CO2'!$T$6:$W$10,MATCH($C363,'NOx &amp; CO2'!$R$6:$R$10,1),MATCH(BW$352,'NOx &amp; CO2'!$T$5:$W$5,1))*BV363</f>
        <v>1.4200000000000008E-2</v>
      </c>
      <c r="BX363" s="365">
        <f>INDEX('NOx &amp; CO2'!$T$6:$W$10,MATCH($C363,'NOx &amp; CO2'!$R$6:$R$10,1),MATCH(BX$352,'NOx &amp; CO2'!$T$5:$W$5,1))*BW363</f>
        <v>1.4200000000000008E-2</v>
      </c>
      <c r="BY363" s="365">
        <f>INDEX('NOx &amp; CO2'!$T$6:$W$10,MATCH($C363,'NOx &amp; CO2'!$R$6:$R$10,1),MATCH(BY$352,'NOx &amp; CO2'!$T$5:$W$5,1))*BX363</f>
        <v>1.4200000000000008E-2</v>
      </c>
      <c r="BZ363" s="365">
        <f>INDEX('NOx &amp; CO2'!$T$6:$W$10,MATCH($C363,'NOx &amp; CO2'!$R$6:$R$10,1),MATCH(BZ$352,'NOx &amp; CO2'!$T$5:$W$5,1))*BY363</f>
        <v>1.4200000000000008E-2</v>
      </c>
      <c r="CA363" s="365">
        <f>INDEX('NOx &amp; CO2'!$T$6:$W$10,MATCH($C363,'NOx &amp; CO2'!$R$6:$R$10,1),MATCH(CA$352,'NOx &amp; CO2'!$T$5:$W$5,1))*BZ363</f>
        <v>1.4200000000000008E-2</v>
      </c>
      <c r="CB363" s="365">
        <f>INDEX('NOx &amp; CO2'!$T$6:$W$10,MATCH($C363,'NOx &amp; CO2'!$R$6:$R$10,1),MATCH(CB$352,'NOx &amp; CO2'!$T$5:$W$5,1))*CA363</f>
        <v>1.4200000000000008E-2</v>
      </c>
      <c r="CC363" s="365">
        <f>INDEX('NOx &amp; CO2'!$T$6:$W$10,MATCH($C363,'NOx &amp; CO2'!$R$6:$R$10,1),MATCH(CC$352,'NOx &amp; CO2'!$T$5:$W$5,1))*CB363</f>
        <v>1.4200000000000008E-2</v>
      </c>
      <c r="CD363" s="365">
        <f>INDEX('NOx &amp; CO2'!$T$6:$W$10,MATCH($C363,'NOx &amp; CO2'!$R$6:$R$10,1),MATCH(CD$352,'NOx &amp; CO2'!$T$5:$W$5,1))*CC363</f>
        <v>1.4200000000000008E-2</v>
      </c>
      <c r="CE363" s="365">
        <f>INDEX('NOx &amp; CO2'!$T$6:$W$10,MATCH($C363,'NOx &amp; CO2'!$R$6:$R$10,1),MATCH(CE$352,'NOx &amp; CO2'!$T$5:$W$5,1))*CD363</f>
        <v>1.4200000000000008E-2</v>
      </c>
      <c r="CF363" s="365">
        <f>INDEX('NOx &amp; CO2'!$T$6:$W$10,MATCH($C363,'NOx &amp; CO2'!$R$6:$R$10,1),MATCH(CF$352,'NOx &amp; CO2'!$T$5:$W$5,1))*CE363</f>
        <v>1.4200000000000008E-2</v>
      </c>
      <c r="CG363" s="365">
        <f>INDEX('NOx &amp; CO2'!$T$6:$W$10,MATCH($C363,'NOx &amp; CO2'!$R$6:$R$10,1),MATCH(CG$352,'NOx &amp; CO2'!$T$5:$W$5,1))*CF363</f>
        <v>1.4200000000000008E-2</v>
      </c>
      <c r="CH363" s="365">
        <f>INDEX('NOx &amp; CO2'!$T$6:$W$10,MATCH($C363,'NOx &amp; CO2'!$R$6:$R$10,1),MATCH(CH$352,'NOx &amp; CO2'!$T$5:$W$5,1))*CG363</f>
        <v>1.4200000000000008E-2</v>
      </c>
      <c r="CI363" s="365">
        <f>INDEX('NOx &amp; CO2'!$T$6:$W$10,MATCH($C363,'NOx &amp; CO2'!$R$6:$R$10,1),MATCH(CI$352,'NOx &amp; CO2'!$T$5:$W$5,1))*CH363</f>
        <v>1.4200000000000008E-2</v>
      </c>
      <c r="CJ363" s="365">
        <f>INDEX('NOx &amp; CO2'!$T$6:$W$10,MATCH($C363,'NOx &amp; CO2'!$R$6:$R$10,1),MATCH(CJ$352,'NOx &amp; CO2'!$T$5:$W$5,1))*CI363</f>
        <v>1.4200000000000008E-2</v>
      </c>
      <c r="CK363" s="365">
        <f>INDEX('NOx &amp; CO2'!$T$6:$W$10,MATCH($C363,'NOx &amp; CO2'!$R$6:$R$10,1),MATCH(CK$352,'NOx &amp; CO2'!$T$5:$W$5,1))*CJ363</f>
        <v>1.4200000000000008E-2</v>
      </c>
      <c r="CL363" s="365">
        <f>INDEX('NOx &amp; CO2'!$T$6:$W$10,MATCH($C363,'NOx &amp; CO2'!$R$6:$R$10,1),MATCH(CL$352,'NOx &amp; CO2'!$T$5:$W$5,1))*CK363</f>
        <v>1.4200000000000008E-2</v>
      </c>
      <c r="CM363" s="365">
        <f>INDEX('NOx &amp; CO2'!$T$6:$W$10,MATCH($C363,'NOx &amp; CO2'!$R$6:$R$10,1),MATCH(CM$352,'NOx &amp; CO2'!$T$5:$W$5,1))*CL363</f>
        <v>1.4200000000000008E-2</v>
      </c>
      <c r="CN363" s="365">
        <f>INDEX('NOx &amp; CO2'!$T$6:$W$10,MATCH($C363,'NOx &amp; CO2'!$R$6:$R$10,1),MATCH(CN$352,'NOx &amp; CO2'!$T$5:$W$5,1))*CM363</f>
        <v>1.4200000000000008E-2</v>
      </c>
      <c r="CO363" s="365">
        <f>INDEX('NOx &amp; CO2'!$T$6:$W$10,MATCH($C363,'NOx &amp; CO2'!$R$6:$R$10,1),MATCH(CO$352,'NOx &amp; CO2'!$T$5:$W$5,1))*CN363</f>
        <v>1.4200000000000008E-2</v>
      </c>
      <c r="CP363" s="365">
        <f>INDEX('NOx &amp; CO2'!$T$6:$W$10,MATCH($C363,'NOx &amp; CO2'!$R$6:$R$10,1),MATCH(CP$352,'NOx &amp; CO2'!$T$5:$W$5,1))*CO363</f>
        <v>1.4200000000000008E-2</v>
      </c>
      <c r="CQ363" s="365">
        <f>INDEX('NOx &amp; CO2'!$T$6:$W$10,MATCH($C363,'NOx &amp; CO2'!$R$6:$R$10,1),MATCH(CQ$352,'NOx &amp; CO2'!$T$5:$W$5,1))*CP363</f>
        <v>1.4200000000000008E-2</v>
      </c>
      <c r="CR363" s="365">
        <f>INDEX('NOx &amp; CO2'!$T$6:$W$10,MATCH($C363,'NOx &amp; CO2'!$R$6:$R$10,1),MATCH(CR$352,'NOx &amp; CO2'!$T$5:$W$5,1))*CQ363</f>
        <v>1.4200000000000008E-2</v>
      </c>
      <c r="CS363" s="365">
        <f>INDEX('NOx &amp; CO2'!$T$6:$W$10,MATCH($C363,'NOx &amp; CO2'!$R$6:$R$10,1),MATCH(CS$352,'NOx &amp; CO2'!$T$5:$W$5,1))*CR363</f>
        <v>1.4200000000000008E-2</v>
      </c>
    </row>
    <row r="364" spans="1:97" s="352" customFormat="1" x14ac:dyDescent="0.25">
      <c r="A364" s="352">
        <f t="shared" ref="A364:C364" si="583">A303</f>
        <v>0</v>
      </c>
      <c r="B364" s="352" t="str">
        <f t="shared" si="583"/>
        <v>0 0</v>
      </c>
      <c r="C364" s="359">
        <f t="shared" si="583"/>
        <v>0</v>
      </c>
      <c r="D364" s="569">
        <f>INDEX('NOx &amp; CO2'!$E$6:$I$10,MATCH($C364,'NOx &amp; CO2'!$C$6:$C$10,1),MATCH(D$352,'NOx &amp; CO2'!$E$5:$H$5,1))</f>
        <v>7.17E-2</v>
      </c>
      <c r="E364" s="569">
        <f>INDEX('NOx &amp; CO2'!$T$6:$W$10,MATCH($C364,'NOx &amp; CO2'!$R$6:$R$10,1),MATCH(E$352,'NOx &amp; CO2'!$T$5:$W$5,1))*D364</f>
        <v>6.8558723496039697E-2</v>
      </c>
      <c r="F364" s="569">
        <f>INDEX('NOx &amp; CO2'!$T$6:$W$10,MATCH($C364,'NOx &amp; CO2'!$R$6:$R$10,1),MATCH(F$352,'NOx &amp; CO2'!$T$5:$W$5,1))*E364</f>
        <v>6.5555070675124491E-2</v>
      </c>
      <c r="G364" s="569">
        <f>INDEX('NOx &amp; CO2'!$T$6:$W$10,MATCH($C364,'NOx &amp; CO2'!$R$6:$R$10,1),MATCH(G$352,'NOx &amp; CO2'!$T$5:$W$5,1))*F364</f>
        <v>6.2683012052708514E-2</v>
      </c>
      <c r="H364" s="569">
        <f>INDEX('NOx &amp; CO2'!$T$6:$W$10,MATCH($C364,'NOx &amp; CO2'!$R$6:$R$10,1),MATCH(H$352,'NOx &amp; CO2'!$T$5:$W$5,1))*G364</f>
        <v>5.9936782304331478E-2</v>
      </c>
      <c r="I364" s="569">
        <f>INDEX('NOx &amp; CO2'!$T$6:$W$10,MATCH($C364,'NOx &amp; CO2'!$R$6:$R$10,1),MATCH(I$352,'NOx &amp; CO2'!$T$5:$W$5,1))*H364</f>
        <v>5.7310868692398702E-2</v>
      </c>
      <c r="J364" s="569">
        <f>INDEX('NOx &amp; CO2'!$T$6:$W$10,MATCH($C364,'NOx &amp; CO2'!$R$6:$R$10,1),MATCH(J$352,'NOx &amp; CO2'!$T$5:$W$5,1))*I364</f>
        <v>5.4800000000000008E-2</v>
      </c>
      <c r="K364" s="569">
        <f>INDEX('NOx &amp; CO2'!$T$6:$W$10,MATCH($C364,'NOx &amp; CO2'!$R$6:$R$10,1),MATCH(K$352,'NOx &amp; CO2'!$T$5:$W$5,1))*J364</f>
        <v>5.268069525177068E-2</v>
      </c>
      <c r="L364" s="569">
        <f>INDEX('NOx &amp; CO2'!$T$6:$W$10,MATCH($C364,'NOx &amp; CO2'!$R$6:$R$10,1),MATCH(L$352,'NOx &amp; CO2'!$T$5:$W$5,1))*K364</f>
        <v>5.0643351317699516E-2</v>
      </c>
      <c r="M364" s="569">
        <f>INDEX('NOx &amp; CO2'!$T$6:$W$10,MATCH($C364,'NOx &amp; CO2'!$R$6:$R$10,1),MATCH(M$352,'NOx &amp; CO2'!$T$5:$W$5,1))*L364</f>
        <v>4.8684798490804503E-2</v>
      </c>
      <c r="N364" s="569">
        <f>INDEX('NOx &amp; CO2'!$T$6:$W$10,MATCH($C364,'NOx &amp; CO2'!$R$6:$R$10,1),MATCH(N$352,'NOx &amp; CO2'!$T$5:$W$5,1))*M364</f>
        <v>4.6801989647590088E-2</v>
      </c>
      <c r="O364" s="569">
        <f>INDEX('NOx &amp; CO2'!$T$6:$W$10,MATCH($C364,'NOx &amp; CO2'!$R$6:$R$10,1),MATCH(O$352,'NOx &amp; CO2'!$T$5:$W$5,1))*N364</f>
        <v>4.4991995507321518E-2</v>
      </c>
      <c r="P364" s="569">
        <f>INDEX('NOx &amp; CO2'!$T$6:$W$10,MATCH($C364,'NOx &amp; CO2'!$R$6:$R$10,1),MATCH(P$352,'NOx &amp; CO2'!$T$5:$W$5,1))*O364</f>
        <v>4.3252000074639418E-2</v>
      </c>
      <c r="Q364" s="569">
        <f>INDEX('NOx &amp; CO2'!$T$6:$W$10,MATCH($C364,'NOx &amp; CO2'!$R$6:$R$10,1),MATCH(Q$352,'NOx &amp; CO2'!$T$5:$W$5,1))*P364</f>
        <v>4.1579296258424117E-2</v>
      </c>
      <c r="R364" s="569">
        <f>INDEX('NOx &amp; CO2'!$T$6:$W$10,MATCH($C364,'NOx &amp; CO2'!$R$6:$R$10,1),MATCH(R$352,'NOx &amp; CO2'!$T$5:$W$5,1))*Q364</f>
        <v>3.9971281660093602E-2</v>
      </c>
      <c r="S364" s="569">
        <f>INDEX('NOx &amp; CO2'!$T$6:$W$10,MATCH($C364,'NOx &amp; CO2'!$R$6:$R$10,1),MATCH(S$352,'NOx &amp; CO2'!$T$5:$W$5,1))*R364</f>
        <v>3.8425454524782507E-2</v>
      </c>
      <c r="T364" s="569">
        <f>INDEX('NOx &amp; CO2'!$T$6:$W$10,MATCH($C364,'NOx &amp; CO2'!$R$6:$R$10,1),MATCH(T$352,'NOx &amp; CO2'!$T$5:$W$5,1))*S364</f>
        <v>3.6939409849102912E-2</v>
      </c>
      <c r="U364" s="569">
        <f>INDEX('NOx &amp; CO2'!$T$6:$W$10,MATCH($C364,'NOx &amp; CO2'!$R$6:$R$10,1),MATCH(U$352,'NOx &amp; CO2'!$T$5:$W$5,1))*T364</f>
        <v>3.5510835639431505E-2</v>
      </c>
      <c r="V364" s="569">
        <f>INDEX('NOx &amp; CO2'!$T$6:$W$10,MATCH($C364,'NOx &amp; CO2'!$R$6:$R$10,1),MATCH(V$352,'NOx &amp; CO2'!$T$5:$W$5,1))*U364</f>
        <v>3.4137509314901608E-2</v>
      </c>
      <c r="W364" s="569">
        <f>INDEX('NOx &amp; CO2'!$T$6:$W$10,MATCH($C364,'NOx &amp; CO2'!$R$6:$R$10,1),MATCH(W$352,'NOx &amp; CO2'!$T$5:$W$5,1))*V364</f>
        <v>3.2817294249503907E-2</v>
      </c>
      <c r="X364" s="569">
        <f>INDEX('NOx &amp; CO2'!$T$6:$W$10,MATCH($C364,'NOx &amp; CO2'!$R$6:$R$10,1),MATCH(X$352,'NOx &amp; CO2'!$T$5:$W$5,1))*W364</f>
        <v>3.1548136447916084E-2</v>
      </c>
      <c r="Y364" s="569">
        <f>INDEX('NOx &amp; CO2'!$T$6:$W$10,MATCH($C364,'NOx &amp; CO2'!$R$6:$R$10,1),MATCH(Y$352,'NOx &amp; CO2'!$T$5:$W$5,1))*X364</f>
        <v>3.0328061349889527E-2</v>
      </c>
      <c r="Z364" s="569">
        <f>INDEX('NOx &amp; CO2'!$T$6:$W$10,MATCH($C364,'NOx &amp; CO2'!$R$6:$R$10,1),MATCH(Z$352,'NOx &amp; CO2'!$T$5:$W$5,1))*Y364</f>
        <v>2.9155170758221438E-2</v>
      </c>
      <c r="AA364" s="365">
        <f>INDEX('NOx &amp; CO2'!$T$6:$W$10,MATCH($C364,'NOx &amp; CO2'!$R$6:$R$10,1),MATCH(AA$352,'NOx &amp; CO2'!$T$5:$W$5,1))*Z364</f>
        <v>2.8027639885532835E-2</v>
      </c>
      <c r="AB364" s="365">
        <f>INDEX('NOx &amp; CO2'!$T$6:$W$10,MATCH($C364,'NOx &amp; CO2'!$R$6:$R$10,1),MATCH(AB$352,'NOx &amp; CO2'!$T$5:$W$5,1))*AA364</f>
        <v>2.6943714515257809E-2</v>
      </c>
      <c r="AC364" s="365">
        <f>INDEX('NOx &amp; CO2'!$T$6:$W$10,MATCH($C364,'NOx &amp; CO2'!$R$6:$R$10,1),MATCH(AC$352,'NOx &amp; CO2'!$T$5:$W$5,1))*AB364</f>
        <v>2.5901708272427128E-2</v>
      </c>
      <c r="AD364" s="365">
        <f>INDEX('NOx &amp; CO2'!$T$6:$W$10,MATCH($C364,'NOx &amp; CO2'!$R$6:$R$10,1),MATCH(AD$352,'NOx &amp; CO2'!$T$5:$W$5,1))*AC364</f>
        <v>2.4900000000000019E-2</v>
      </c>
      <c r="AE364" s="365">
        <f>INDEX('NOx &amp; CO2'!$T$6:$W$10,MATCH($C364,'NOx &amp; CO2'!$R$6:$R$10,1),MATCH(AE$352,'NOx &amp; CO2'!$T$5:$W$5,1))*AD364</f>
        <v>2.4210502134589099E-2</v>
      </c>
      <c r="AF364" s="365">
        <f>INDEX('NOx &amp; CO2'!$T$6:$W$10,MATCH($C364,'NOx &amp; CO2'!$R$6:$R$10,1),MATCH(AF$352,'NOx &amp; CO2'!$T$5:$W$5,1))*AE364</f>
        <v>2.3540096932086061E-2</v>
      </c>
      <c r="AG364" s="365">
        <f>INDEX('NOx &amp; CO2'!$T$6:$W$10,MATCH($C364,'NOx &amp; CO2'!$R$6:$R$10,1),MATCH(AG$352,'NOx &amp; CO2'!$T$5:$W$5,1))*AF364</f>
        <v>2.2888255703723031E-2</v>
      </c>
      <c r="AH364" s="365">
        <f>INDEX('NOx &amp; CO2'!$T$6:$W$10,MATCH($C364,'NOx &amp; CO2'!$R$6:$R$10,1),MATCH(AH$352,'NOx &amp; CO2'!$T$5:$W$5,1))*AG364</f>
        <v>2.2254464400482215E-2</v>
      </c>
      <c r="AI364" s="365">
        <f>INDEX('NOx &amp; CO2'!$T$6:$W$10,MATCH($C364,'NOx &amp; CO2'!$R$6:$R$10,1),MATCH(AI$352,'NOx &amp; CO2'!$T$5:$W$5,1))*AH364</f>
        <v>2.1638223207711301E-2</v>
      </c>
      <c r="AJ364" s="365">
        <f>INDEX('NOx &amp; CO2'!$T$6:$W$10,MATCH($C364,'NOx &amp; CO2'!$R$6:$R$10,1),MATCH(AJ$352,'NOx &amp; CO2'!$T$5:$W$5,1))*AI364</f>
        <v>2.1039046150964236E-2</v>
      </c>
      <c r="AK364" s="365">
        <f>INDEX('NOx &amp; CO2'!$T$6:$W$10,MATCH($C364,'NOx &amp; CO2'!$R$6:$R$10,1),MATCH(AK$352,'NOx &amp; CO2'!$T$5:$W$5,1))*AJ364</f>
        <v>2.0456460712756541E-2</v>
      </c>
      <c r="AL364" s="365">
        <f>INDEX('NOx &amp; CO2'!$T$6:$W$10,MATCH($C364,'NOx &amp; CO2'!$R$6:$R$10,1),MATCH(AL$352,'NOx &amp; CO2'!$T$5:$W$5,1))*AK364</f>
        <v>1.9890007459932926E-2</v>
      </c>
      <c r="AM364" s="365">
        <f>INDEX('NOx &amp; CO2'!$T$6:$W$10,MATCH($C364,'NOx &amp; CO2'!$R$6:$R$10,1),MATCH(AM$352,'NOx &amp; CO2'!$T$5:$W$5,1))*AL364</f>
        <v>1.9339239681353367E-2</v>
      </c>
      <c r="AN364" s="365">
        <f>INDEX('NOx &amp; CO2'!$T$6:$W$10,MATCH($C364,'NOx &amp; CO2'!$R$6:$R$10,1),MATCH(AN$352,'NOx &amp; CO2'!$T$5:$W$5,1))*AM364</f>
        <v>1.8803723035611869E-2</v>
      </c>
      <c r="AO364" s="365">
        <f>INDEX('NOx &amp; CO2'!$T$6:$W$10,MATCH($C364,'NOx &amp; CO2'!$R$6:$R$10,1),MATCH(AO$352,'NOx &amp; CO2'!$T$5:$W$5,1))*AN364</f>
        <v>1.8283035208510164E-2</v>
      </c>
      <c r="AP364" s="365">
        <f>INDEX('NOx &amp; CO2'!$T$6:$W$10,MATCH($C364,'NOx &amp; CO2'!$R$6:$R$10,1),MATCH(AP$352,'NOx &amp; CO2'!$T$5:$W$5,1))*AO364</f>
        <v>1.777676558001617E-2</v>
      </c>
      <c r="AQ364" s="365">
        <f>INDEX('NOx &amp; CO2'!$T$6:$W$10,MATCH($C364,'NOx &amp; CO2'!$R$6:$R$10,1),MATCH(AQ$352,'NOx &amp; CO2'!$T$5:$W$5,1))*AP364</f>
        <v>1.7284514900444626E-2</v>
      </c>
      <c r="AR364" s="365">
        <f>INDEX('NOx &amp; CO2'!$T$6:$W$10,MATCH($C364,'NOx &amp; CO2'!$R$6:$R$10,1),MATCH(AR$352,'NOx &amp; CO2'!$T$5:$W$5,1))*AQ364</f>
        <v>1.6805894975604474E-2</v>
      </c>
      <c r="AS364" s="365">
        <f>INDEX('NOx &amp; CO2'!$T$6:$W$10,MATCH($C364,'NOx &amp; CO2'!$R$6:$R$10,1),MATCH(AS$352,'NOx &amp; CO2'!$T$5:$W$5,1))*AR364</f>
        <v>1.6340528360664741E-2</v>
      </c>
      <c r="AT364" s="365">
        <f>INDEX('NOx &amp; CO2'!$T$6:$W$10,MATCH($C364,'NOx &amp; CO2'!$R$6:$R$10,1),MATCH(AT$352,'NOx &amp; CO2'!$T$5:$W$5,1))*AS364</f>
        <v>1.5888048062497474E-2</v>
      </c>
      <c r="AU364" s="365">
        <f>INDEX('NOx &amp; CO2'!$T$6:$W$10,MATCH($C364,'NOx &amp; CO2'!$R$6:$R$10,1),MATCH(AU$352,'NOx &amp; CO2'!$T$5:$W$5,1))*AT364</f>
        <v>1.5448097250263013E-2</v>
      </c>
      <c r="AV364" s="365">
        <f>INDEX('NOx &amp; CO2'!$T$6:$W$10,MATCH($C364,'NOx &amp; CO2'!$R$6:$R$10,1),MATCH(AV$352,'NOx &amp; CO2'!$T$5:$W$5,1))*AU364</f>
        <v>1.5020328974009333E-2</v>
      </c>
      <c r="AW364" s="365">
        <f>INDEX('NOx &amp; CO2'!$T$6:$W$10,MATCH($C364,'NOx &amp; CO2'!$R$6:$R$10,1),MATCH(AW$352,'NOx &amp; CO2'!$T$5:$W$5,1))*AV364</f>
        <v>1.4604405891063581E-2</v>
      </c>
      <c r="AX364" s="365">
        <f>INDEX('NOx &amp; CO2'!$T$6:$W$10,MATCH($C364,'NOx &amp; CO2'!$R$6:$R$10,1),MATCH(AX$352,'NOx &amp; CO2'!$T$5:$W$5,1))*AW364</f>
        <v>1.4200000000000008E-2</v>
      </c>
      <c r="AY364" s="365">
        <f>INDEX('NOx &amp; CO2'!$T$6:$W$10,MATCH($C364,'NOx &amp; CO2'!$R$6:$R$10,1),MATCH(AY$352,'NOx &amp; CO2'!$T$5:$W$5,1))*AX364</f>
        <v>1.4200000000000008E-2</v>
      </c>
      <c r="AZ364" s="365">
        <f>INDEX('NOx &amp; CO2'!$T$6:$W$10,MATCH($C364,'NOx &amp; CO2'!$R$6:$R$10,1),MATCH(AZ$352,'NOx &amp; CO2'!$T$5:$W$5,1))*AY364</f>
        <v>1.4200000000000008E-2</v>
      </c>
      <c r="BA364" s="365">
        <f>INDEX('NOx &amp; CO2'!$T$6:$W$10,MATCH($C364,'NOx &amp; CO2'!$R$6:$R$10,1),MATCH(BA$352,'NOx &amp; CO2'!$T$5:$W$5,1))*AZ364</f>
        <v>1.4200000000000008E-2</v>
      </c>
      <c r="BB364" s="365">
        <f>INDEX('NOx &amp; CO2'!$T$6:$W$10,MATCH($C364,'NOx &amp; CO2'!$R$6:$R$10,1),MATCH(BB$352,'NOx &amp; CO2'!$T$5:$W$5,1))*BA364</f>
        <v>1.4200000000000008E-2</v>
      </c>
      <c r="BC364" s="365">
        <f>INDEX('NOx &amp; CO2'!$T$6:$W$10,MATCH($C364,'NOx &amp; CO2'!$R$6:$R$10,1),MATCH(BC$352,'NOx &amp; CO2'!$T$5:$W$5,1))*BB364</f>
        <v>1.4200000000000008E-2</v>
      </c>
      <c r="BD364" s="365">
        <f>INDEX('NOx &amp; CO2'!$T$6:$W$10,MATCH($C364,'NOx &amp; CO2'!$R$6:$R$10,1),MATCH(BD$352,'NOx &amp; CO2'!$T$5:$W$5,1))*BC364</f>
        <v>1.4200000000000008E-2</v>
      </c>
      <c r="BE364" s="365">
        <f>INDEX('NOx &amp; CO2'!$T$6:$W$10,MATCH($C364,'NOx &amp; CO2'!$R$6:$R$10,1),MATCH(BE$352,'NOx &amp; CO2'!$T$5:$W$5,1))*BD364</f>
        <v>1.4200000000000008E-2</v>
      </c>
      <c r="BF364" s="365">
        <f>INDEX('NOx &amp; CO2'!$T$6:$W$10,MATCH($C364,'NOx &amp; CO2'!$R$6:$R$10,1),MATCH(BF$352,'NOx &amp; CO2'!$T$5:$W$5,1))*BE364</f>
        <v>1.4200000000000008E-2</v>
      </c>
      <c r="BG364" s="365">
        <f>INDEX('NOx &amp; CO2'!$T$6:$W$10,MATCH($C364,'NOx &amp; CO2'!$R$6:$R$10,1),MATCH(BG$352,'NOx &amp; CO2'!$T$5:$W$5,1))*BF364</f>
        <v>1.4200000000000008E-2</v>
      </c>
      <c r="BH364" s="365">
        <f>INDEX('NOx &amp; CO2'!$T$6:$W$10,MATCH($C364,'NOx &amp; CO2'!$R$6:$R$10,1),MATCH(BH$352,'NOx &amp; CO2'!$T$5:$W$5,1))*BG364</f>
        <v>1.4200000000000008E-2</v>
      </c>
      <c r="BI364" s="365">
        <f>INDEX('NOx &amp; CO2'!$T$6:$W$10,MATCH($C364,'NOx &amp; CO2'!$R$6:$R$10,1),MATCH(BI$352,'NOx &amp; CO2'!$T$5:$W$5,1))*BH364</f>
        <v>1.4200000000000008E-2</v>
      </c>
      <c r="BJ364" s="365">
        <f>INDEX('NOx &amp; CO2'!$T$6:$W$10,MATCH($C364,'NOx &amp; CO2'!$R$6:$R$10,1),MATCH(BJ$352,'NOx &amp; CO2'!$T$5:$W$5,1))*BI364</f>
        <v>1.4200000000000008E-2</v>
      </c>
      <c r="BK364" s="365">
        <f>INDEX('NOx &amp; CO2'!$T$6:$W$10,MATCH($C364,'NOx &amp; CO2'!$R$6:$R$10,1),MATCH(BK$352,'NOx &amp; CO2'!$T$5:$W$5,1))*BJ364</f>
        <v>1.4200000000000008E-2</v>
      </c>
      <c r="BL364" s="365">
        <f>INDEX('NOx &amp; CO2'!$T$6:$W$10,MATCH($C364,'NOx &amp; CO2'!$R$6:$R$10,1),MATCH(BL$352,'NOx &amp; CO2'!$T$5:$W$5,1))*BK364</f>
        <v>1.4200000000000008E-2</v>
      </c>
      <c r="BM364" s="365">
        <f>INDEX('NOx &amp; CO2'!$T$6:$W$10,MATCH($C364,'NOx &amp; CO2'!$R$6:$R$10,1),MATCH(BM$352,'NOx &amp; CO2'!$T$5:$W$5,1))*BL364</f>
        <v>1.4200000000000008E-2</v>
      </c>
      <c r="BN364" s="365">
        <f>INDEX('NOx &amp; CO2'!$T$6:$W$10,MATCH($C364,'NOx &amp; CO2'!$R$6:$R$10,1),MATCH(BN$352,'NOx &amp; CO2'!$T$5:$W$5,1))*BM364</f>
        <v>1.4200000000000008E-2</v>
      </c>
      <c r="BO364" s="365">
        <f>INDEX('NOx &amp; CO2'!$T$6:$W$10,MATCH($C364,'NOx &amp; CO2'!$R$6:$R$10,1),MATCH(BO$352,'NOx &amp; CO2'!$T$5:$W$5,1))*BN364</f>
        <v>1.4200000000000008E-2</v>
      </c>
      <c r="BP364" s="365">
        <f>INDEX('NOx &amp; CO2'!$T$6:$W$10,MATCH($C364,'NOx &amp; CO2'!$R$6:$R$10,1),MATCH(BP$352,'NOx &amp; CO2'!$T$5:$W$5,1))*BO364</f>
        <v>1.4200000000000008E-2</v>
      </c>
      <c r="BQ364" s="365">
        <f>INDEX('NOx &amp; CO2'!$T$6:$W$10,MATCH($C364,'NOx &amp; CO2'!$R$6:$R$10,1),MATCH(BQ$352,'NOx &amp; CO2'!$T$5:$W$5,1))*BP364</f>
        <v>1.4200000000000008E-2</v>
      </c>
      <c r="BR364" s="365">
        <f>INDEX('NOx &amp; CO2'!$T$6:$W$10,MATCH($C364,'NOx &amp; CO2'!$R$6:$R$10,1),MATCH(BR$352,'NOx &amp; CO2'!$T$5:$W$5,1))*BQ364</f>
        <v>1.4200000000000008E-2</v>
      </c>
      <c r="BS364" s="365">
        <f>INDEX('NOx &amp; CO2'!$T$6:$W$10,MATCH($C364,'NOx &amp; CO2'!$R$6:$R$10,1),MATCH(BS$352,'NOx &amp; CO2'!$T$5:$W$5,1))*BR364</f>
        <v>1.4200000000000008E-2</v>
      </c>
      <c r="BT364" s="365">
        <f>INDEX('NOx &amp; CO2'!$T$6:$W$10,MATCH($C364,'NOx &amp; CO2'!$R$6:$R$10,1),MATCH(BT$352,'NOx &amp; CO2'!$T$5:$W$5,1))*BS364</f>
        <v>1.4200000000000008E-2</v>
      </c>
      <c r="BU364" s="365">
        <f>INDEX('NOx &amp; CO2'!$T$6:$W$10,MATCH($C364,'NOx &amp; CO2'!$R$6:$R$10,1),MATCH(BU$352,'NOx &amp; CO2'!$T$5:$W$5,1))*BT364</f>
        <v>1.4200000000000008E-2</v>
      </c>
      <c r="BV364" s="365">
        <f>INDEX('NOx &amp; CO2'!$T$6:$W$10,MATCH($C364,'NOx &amp; CO2'!$R$6:$R$10,1),MATCH(BV$352,'NOx &amp; CO2'!$T$5:$W$5,1))*BU364</f>
        <v>1.4200000000000008E-2</v>
      </c>
      <c r="BW364" s="365">
        <f>INDEX('NOx &amp; CO2'!$T$6:$W$10,MATCH($C364,'NOx &amp; CO2'!$R$6:$R$10,1),MATCH(BW$352,'NOx &amp; CO2'!$T$5:$W$5,1))*BV364</f>
        <v>1.4200000000000008E-2</v>
      </c>
      <c r="BX364" s="365">
        <f>INDEX('NOx &amp; CO2'!$T$6:$W$10,MATCH($C364,'NOx &amp; CO2'!$R$6:$R$10,1),MATCH(BX$352,'NOx &amp; CO2'!$T$5:$W$5,1))*BW364</f>
        <v>1.4200000000000008E-2</v>
      </c>
      <c r="BY364" s="365">
        <f>INDEX('NOx &amp; CO2'!$T$6:$W$10,MATCH($C364,'NOx &amp; CO2'!$R$6:$R$10,1),MATCH(BY$352,'NOx &amp; CO2'!$T$5:$W$5,1))*BX364</f>
        <v>1.4200000000000008E-2</v>
      </c>
      <c r="BZ364" s="365">
        <f>INDEX('NOx &amp; CO2'!$T$6:$W$10,MATCH($C364,'NOx &amp; CO2'!$R$6:$R$10,1),MATCH(BZ$352,'NOx &amp; CO2'!$T$5:$W$5,1))*BY364</f>
        <v>1.4200000000000008E-2</v>
      </c>
      <c r="CA364" s="365">
        <f>INDEX('NOx &amp; CO2'!$T$6:$W$10,MATCH($C364,'NOx &amp; CO2'!$R$6:$R$10,1),MATCH(CA$352,'NOx &amp; CO2'!$T$5:$W$5,1))*BZ364</f>
        <v>1.4200000000000008E-2</v>
      </c>
      <c r="CB364" s="365">
        <f>INDEX('NOx &amp; CO2'!$T$6:$W$10,MATCH($C364,'NOx &amp; CO2'!$R$6:$R$10,1),MATCH(CB$352,'NOx &amp; CO2'!$T$5:$W$5,1))*CA364</f>
        <v>1.4200000000000008E-2</v>
      </c>
      <c r="CC364" s="365">
        <f>INDEX('NOx &amp; CO2'!$T$6:$W$10,MATCH($C364,'NOx &amp; CO2'!$R$6:$R$10,1),MATCH(CC$352,'NOx &amp; CO2'!$T$5:$W$5,1))*CB364</f>
        <v>1.4200000000000008E-2</v>
      </c>
      <c r="CD364" s="365">
        <f>INDEX('NOx &amp; CO2'!$T$6:$W$10,MATCH($C364,'NOx &amp; CO2'!$R$6:$R$10,1),MATCH(CD$352,'NOx &amp; CO2'!$T$5:$W$5,1))*CC364</f>
        <v>1.4200000000000008E-2</v>
      </c>
      <c r="CE364" s="365">
        <f>INDEX('NOx &amp; CO2'!$T$6:$W$10,MATCH($C364,'NOx &amp; CO2'!$R$6:$R$10,1),MATCH(CE$352,'NOx &amp; CO2'!$T$5:$W$5,1))*CD364</f>
        <v>1.4200000000000008E-2</v>
      </c>
      <c r="CF364" s="365">
        <f>INDEX('NOx &amp; CO2'!$T$6:$W$10,MATCH($C364,'NOx &amp; CO2'!$R$6:$R$10,1),MATCH(CF$352,'NOx &amp; CO2'!$T$5:$W$5,1))*CE364</f>
        <v>1.4200000000000008E-2</v>
      </c>
      <c r="CG364" s="365">
        <f>INDEX('NOx &amp; CO2'!$T$6:$W$10,MATCH($C364,'NOx &amp; CO2'!$R$6:$R$10,1),MATCH(CG$352,'NOx &amp; CO2'!$T$5:$W$5,1))*CF364</f>
        <v>1.4200000000000008E-2</v>
      </c>
      <c r="CH364" s="365">
        <f>INDEX('NOx &amp; CO2'!$T$6:$W$10,MATCH($C364,'NOx &amp; CO2'!$R$6:$R$10,1),MATCH(CH$352,'NOx &amp; CO2'!$T$5:$W$5,1))*CG364</f>
        <v>1.4200000000000008E-2</v>
      </c>
      <c r="CI364" s="365">
        <f>INDEX('NOx &amp; CO2'!$T$6:$W$10,MATCH($C364,'NOx &amp; CO2'!$R$6:$R$10,1),MATCH(CI$352,'NOx &amp; CO2'!$T$5:$W$5,1))*CH364</f>
        <v>1.4200000000000008E-2</v>
      </c>
      <c r="CJ364" s="365">
        <f>INDEX('NOx &amp; CO2'!$T$6:$W$10,MATCH($C364,'NOx &amp; CO2'!$R$6:$R$10,1),MATCH(CJ$352,'NOx &amp; CO2'!$T$5:$W$5,1))*CI364</f>
        <v>1.4200000000000008E-2</v>
      </c>
      <c r="CK364" s="365">
        <f>INDEX('NOx &amp; CO2'!$T$6:$W$10,MATCH($C364,'NOx &amp; CO2'!$R$6:$R$10,1),MATCH(CK$352,'NOx &amp; CO2'!$T$5:$W$5,1))*CJ364</f>
        <v>1.4200000000000008E-2</v>
      </c>
      <c r="CL364" s="365">
        <f>INDEX('NOx &amp; CO2'!$T$6:$W$10,MATCH($C364,'NOx &amp; CO2'!$R$6:$R$10,1),MATCH(CL$352,'NOx &amp; CO2'!$T$5:$W$5,1))*CK364</f>
        <v>1.4200000000000008E-2</v>
      </c>
      <c r="CM364" s="365">
        <f>INDEX('NOx &amp; CO2'!$T$6:$W$10,MATCH($C364,'NOx &amp; CO2'!$R$6:$R$10,1),MATCH(CM$352,'NOx &amp; CO2'!$T$5:$W$5,1))*CL364</f>
        <v>1.4200000000000008E-2</v>
      </c>
      <c r="CN364" s="365">
        <f>INDEX('NOx &amp; CO2'!$T$6:$W$10,MATCH($C364,'NOx &amp; CO2'!$R$6:$R$10,1),MATCH(CN$352,'NOx &amp; CO2'!$T$5:$W$5,1))*CM364</f>
        <v>1.4200000000000008E-2</v>
      </c>
      <c r="CO364" s="365">
        <f>INDEX('NOx &amp; CO2'!$T$6:$W$10,MATCH($C364,'NOx &amp; CO2'!$R$6:$R$10,1),MATCH(CO$352,'NOx &amp; CO2'!$T$5:$W$5,1))*CN364</f>
        <v>1.4200000000000008E-2</v>
      </c>
      <c r="CP364" s="365">
        <f>INDEX('NOx &amp; CO2'!$T$6:$W$10,MATCH($C364,'NOx &amp; CO2'!$R$6:$R$10,1),MATCH(CP$352,'NOx &amp; CO2'!$T$5:$W$5,1))*CO364</f>
        <v>1.4200000000000008E-2</v>
      </c>
      <c r="CQ364" s="365">
        <f>INDEX('NOx &amp; CO2'!$T$6:$W$10,MATCH($C364,'NOx &amp; CO2'!$R$6:$R$10,1),MATCH(CQ$352,'NOx &amp; CO2'!$T$5:$W$5,1))*CP364</f>
        <v>1.4200000000000008E-2</v>
      </c>
      <c r="CR364" s="365">
        <f>INDEX('NOx &amp; CO2'!$T$6:$W$10,MATCH($C364,'NOx &amp; CO2'!$R$6:$R$10,1),MATCH(CR$352,'NOx &amp; CO2'!$T$5:$W$5,1))*CQ364</f>
        <v>1.4200000000000008E-2</v>
      </c>
      <c r="CS364" s="365">
        <f>INDEX('NOx &amp; CO2'!$T$6:$W$10,MATCH($C364,'NOx &amp; CO2'!$R$6:$R$10,1),MATCH(CS$352,'NOx &amp; CO2'!$T$5:$W$5,1))*CR364</f>
        <v>1.4200000000000008E-2</v>
      </c>
    </row>
    <row r="365" spans="1:97" s="352" customFormat="1" x14ac:dyDescent="0.25">
      <c r="A365" s="352">
        <f t="shared" ref="A365:C365" si="584">A304</f>
        <v>0</v>
      </c>
      <c r="B365" s="352" t="str">
        <f t="shared" si="584"/>
        <v>0 0</v>
      </c>
      <c r="C365" s="359">
        <f t="shared" si="584"/>
        <v>0</v>
      </c>
      <c r="D365" s="569">
        <f>INDEX('NOx &amp; CO2'!$E$6:$I$10,MATCH($C365,'NOx &amp; CO2'!$C$6:$C$10,1),MATCH(D$352,'NOx &amp; CO2'!$E$5:$H$5,1))</f>
        <v>7.17E-2</v>
      </c>
      <c r="E365" s="569">
        <f>INDEX('NOx &amp; CO2'!$T$6:$W$10,MATCH($C365,'NOx &amp; CO2'!$R$6:$R$10,1),MATCH(E$352,'NOx &amp; CO2'!$T$5:$W$5,1))*D365</f>
        <v>6.8558723496039697E-2</v>
      </c>
      <c r="F365" s="569">
        <f>INDEX('NOx &amp; CO2'!$T$6:$W$10,MATCH($C365,'NOx &amp; CO2'!$R$6:$R$10,1),MATCH(F$352,'NOx &amp; CO2'!$T$5:$W$5,1))*E365</f>
        <v>6.5555070675124491E-2</v>
      </c>
      <c r="G365" s="569">
        <f>INDEX('NOx &amp; CO2'!$T$6:$W$10,MATCH($C365,'NOx &amp; CO2'!$R$6:$R$10,1),MATCH(G$352,'NOx &amp; CO2'!$T$5:$W$5,1))*F365</f>
        <v>6.2683012052708514E-2</v>
      </c>
      <c r="H365" s="569">
        <f>INDEX('NOx &amp; CO2'!$T$6:$W$10,MATCH($C365,'NOx &amp; CO2'!$R$6:$R$10,1),MATCH(H$352,'NOx &amp; CO2'!$T$5:$W$5,1))*G365</f>
        <v>5.9936782304331478E-2</v>
      </c>
      <c r="I365" s="569">
        <f>INDEX('NOx &amp; CO2'!$T$6:$W$10,MATCH($C365,'NOx &amp; CO2'!$R$6:$R$10,1),MATCH(I$352,'NOx &amp; CO2'!$T$5:$W$5,1))*H365</f>
        <v>5.7310868692398702E-2</v>
      </c>
      <c r="J365" s="569">
        <f>INDEX('NOx &amp; CO2'!$T$6:$W$10,MATCH($C365,'NOx &amp; CO2'!$R$6:$R$10,1),MATCH(J$352,'NOx &amp; CO2'!$T$5:$W$5,1))*I365</f>
        <v>5.4800000000000008E-2</v>
      </c>
      <c r="K365" s="569">
        <f>INDEX('NOx &amp; CO2'!$T$6:$W$10,MATCH($C365,'NOx &amp; CO2'!$R$6:$R$10,1),MATCH(K$352,'NOx &amp; CO2'!$T$5:$W$5,1))*J365</f>
        <v>5.268069525177068E-2</v>
      </c>
      <c r="L365" s="569">
        <f>INDEX('NOx &amp; CO2'!$T$6:$W$10,MATCH($C365,'NOx &amp; CO2'!$R$6:$R$10,1),MATCH(L$352,'NOx &amp; CO2'!$T$5:$W$5,1))*K365</f>
        <v>5.0643351317699516E-2</v>
      </c>
      <c r="M365" s="569">
        <f>INDEX('NOx &amp; CO2'!$T$6:$W$10,MATCH($C365,'NOx &amp; CO2'!$R$6:$R$10,1),MATCH(M$352,'NOx &amp; CO2'!$T$5:$W$5,1))*L365</f>
        <v>4.8684798490804503E-2</v>
      </c>
      <c r="N365" s="569">
        <f>INDEX('NOx &amp; CO2'!$T$6:$W$10,MATCH($C365,'NOx &amp; CO2'!$R$6:$R$10,1),MATCH(N$352,'NOx &amp; CO2'!$T$5:$W$5,1))*M365</f>
        <v>4.6801989647590088E-2</v>
      </c>
      <c r="O365" s="569">
        <f>INDEX('NOx &amp; CO2'!$T$6:$W$10,MATCH($C365,'NOx &amp; CO2'!$R$6:$R$10,1),MATCH(O$352,'NOx &amp; CO2'!$T$5:$W$5,1))*N365</f>
        <v>4.4991995507321518E-2</v>
      </c>
      <c r="P365" s="569">
        <f>INDEX('NOx &amp; CO2'!$T$6:$W$10,MATCH($C365,'NOx &amp; CO2'!$R$6:$R$10,1),MATCH(P$352,'NOx &amp; CO2'!$T$5:$W$5,1))*O365</f>
        <v>4.3252000074639418E-2</v>
      </c>
      <c r="Q365" s="569">
        <f>INDEX('NOx &amp; CO2'!$T$6:$W$10,MATCH($C365,'NOx &amp; CO2'!$R$6:$R$10,1),MATCH(Q$352,'NOx &amp; CO2'!$T$5:$W$5,1))*P365</f>
        <v>4.1579296258424117E-2</v>
      </c>
      <c r="R365" s="569">
        <f>INDEX('NOx &amp; CO2'!$T$6:$W$10,MATCH($C365,'NOx &amp; CO2'!$R$6:$R$10,1),MATCH(R$352,'NOx &amp; CO2'!$T$5:$W$5,1))*Q365</f>
        <v>3.9971281660093602E-2</v>
      </c>
      <c r="S365" s="569">
        <f>INDEX('NOx &amp; CO2'!$T$6:$W$10,MATCH($C365,'NOx &amp; CO2'!$R$6:$R$10,1),MATCH(S$352,'NOx &amp; CO2'!$T$5:$W$5,1))*R365</f>
        <v>3.8425454524782507E-2</v>
      </c>
      <c r="T365" s="569">
        <f>INDEX('NOx &amp; CO2'!$T$6:$W$10,MATCH($C365,'NOx &amp; CO2'!$R$6:$R$10,1),MATCH(T$352,'NOx &amp; CO2'!$T$5:$W$5,1))*S365</f>
        <v>3.6939409849102912E-2</v>
      </c>
      <c r="U365" s="569">
        <f>INDEX('NOx &amp; CO2'!$T$6:$W$10,MATCH($C365,'NOx &amp; CO2'!$R$6:$R$10,1),MATCH(U$352,'NOx &amp; CO2'!$T$5:$W$5,1))*T365</f>
        <v>3.5510835639431505E-2</v>
      </c>
      <c r="V365" s="569">
        <f>INDEX('NOx &amp; CO2'!$T$6:$W$10,MATCH($C365,'NOx &amp; CO2'!$R$6:$R$10,1),MATCH(V$352,'NOx &amp; CO2'!$T$5:$W$5,1))*U365</f>
        <v>3.4137509314901608E-2</v>
      </c>
      <c r="W365" s="569">
        <f>INDEX('NOx &amp; CO2'!$T$6:$W$10,MATCH($C365,'NOx &amp; CO2'!$R$6:$R$10,1),MATCH(W$352,'NOx &amp; CO2'!$T$5:$W$5,1))*V365</f>
        <v>3.2817294249503907E-2</v>
      </c>
      <c r="X365" s="569">
        <f>INDEX('NOx &amp; CO2'!$T$6:$W$10,MATCH($C365,'NOx &amp; CO2'!$R$6:$R$10,1),MATCH(X$352,'NOx &amp; CO2'!$T$5:$W$5,1))*W365</f>
        <v>3.1548136447916084E-2</v>
      </c>
      <c r="Y365" s="569">
        <f>INDEX('NOx &amp; CO2'!$T$6:$W$10,MATCH($C365,'NOx &amp; CO2'!$R$6:$R$10,1),MATCH(Y$352,'NOx &amp; CO2'!$T$5:$W$5,1))*X365</f>
        <v>3.0328061349889527E-2</v>
      </c>
      <c r="Z365" s="569">
        <f>INDEX('NOx &amp; CO2'!$T$6:$W$10,MATCH($C365,'NOx &amp; CO2'!$R$6:$R$10,1),MATCH(Z$352,'NOx &amp; CO2'!$T$5:$W$5,1))*Y365</f>
        <v>2.9155170758221438E-2</v>
      </c>
      <c r="AA365" s="365">
        <f>INDEX('NOx &amp; CO2'!$T$6:$W$10,MATCH($C365,'NOx &amp; CO2'!$R$6:$R$10,1),MATCH(AA$352,'NOx &amp; CO2'!$T$5:$W$5,1))*Z365</f>
        <v>2.8027639885532835E-2</v>
      </c>
      <c r="AB365" s="365">
        <f>INDEX('NOx &amp; CO2'!$T$6:$W$10,MATCH($C365,'NOx &amp; CO2'!$R$6:$R$10,1),MATCH(AB$352,'NOx &amp; CO2'!$T$5:$W$5,1))*AA365</f>
        <v>2.6943714515257809E-2</v>
      </c>
      <c r="AC365" s="365">
        <f>INDEX('NOx &amp; CO2'!$T$6:$W$10,MATCH($C365,'NOx &amp; CO2'!$R$6:$R$10,1),MATCH(AC$352,'NOx &amp; CO2'!$T$5:$W$5,1))*AB365</f>
        <v>2.5901708272427128E-2</v>
      </c>
      <c r="AD365" s="365">
        <f>INDEX('NOx &amp; CO2'!$T$6:$W$10,MATCH($C365,'NOx &amp; CO2'!$R$6:$R$10,1),MATCH(AD$352,'NOx &amp; CO2'!$T$5:$W$5,1))*AC365</f>
        <v>2.4900000000000019E-2</v>
      </c>
      <c r="AE365" s="365">
        <f>INDEX('NOx &amp; CO2'!$T$6:$W$10,MATCH($C365,'NOx &amp; CO2'!$R$6:$R$10,1),MATCH(AE$352,'NOx &amp; CO2'!$T$5:$W$5,1))*AD365</f>
        <v>2.4210502134589099E-2</v>
      </c>
      <c r="AF365" s="365">
        <f>INDEX('NOx &amp; CO2'!$T$6:$W$10,MATCH($C365,'NOx &amp; CO2'!$R$6:$R$10,1),MATCH(AF$352,'NOx &amp; CO2'!$T$5:$W$5,1))*AE365</f>
        <v>2.3540096932086061E-2</v>
      </c>
      <c r="AG365" s="365">
        <f>INDEX('NOx &amp; CO2'!$T$6:$W$10,MATCH($C365,'NOx &amp; CO2'!$R$6:$R$10,1),MATCH(AG$352,'NOx &amp; CO2'!$T$5:$W$5,1))*AF365</f>
        <v>2.2888255703723031E-2</v>
      </c>
      <c r="AH365" s="365">
        <f>INDEX('NOx &amp; CO2'!$T$6:$W$10,MATCH($C365,'NOx &amp; CO2'!$R$6:$R$10,1),MATCH(AH$352,'NOx &amp; CO2'!$T$5:$W$5,1))*AG365</f>
        <v>2.2254464400482215E-2</v>
      </c>
      <c r="AI365" s="365">
        <f>INDEX('NOx &amp; CO2'!$T$6:$W$10,MATCH($C365,'NOx &amp; CO2'!$R$6:$R$10,1),MATCH(AI$352,'NOx &amp; CO2'!$T$5:$W$5,1))*AH365</f>
        <v>2.1638223207711301E-2</v>
      </c>
      <c r="AJ365" s="365">
        <f>INDEX('NOx &amp; CO2'!$T$6:$W$10,MATCH($C365,'NOx &amp; CO2'!$R$6:$R$10,1),MATCH(AJ$352,'NOx &amp; CO2'!$T$5:$W$5,1))*AI365</f>
        <v>2.1039046150964236E-2</v>
      </c>
      <c r="AK365" s="365">
        <f>INDEX('NOx &amp; CO2'!$T$6:$W$10,MATCH($C365,'NOx &amp; CO2'!$R$6:$R$10,1),MATCH(AK$352,'NOx &amp; CO2'!$T$5:$W$5,1))*AJ365</f>
        <v>2.0456460712756541E-2</v>
      </c>
      <c r="AL365" s="365">
        <f>INDEX('NOx &amp; CO2'!$T$6:$W$10,MATCH($C365,'NOx &amp; CO2'!$R$6:$R$10,1),MATCH(AL$352,'NOx &amp; CO2'!$T$5:$W$5,1))*AK365</f>
        <v>1.9890007459932926E-2</v>
      </c>
      <c r="AM365" s="365">
        <f>INDEX('NOx &amp; CO2'!$T$6:$W$10,MATCH($C365,'NOx &amp; CO2'!$R$6:$R$10,1),MATCH(AM$352,'NOx &amp; CO2'!$T$5:$W$5,1))*AL365</f>
        <v>1.9339239681353367E-2</v>
      </c>
      <c r="AN365" s="365">
        <f>INDEX('NOx &amp; CO2'!$T$6:$W$10,MATCH($C365,'NOx &amp; CO2'!$R$6:$R$10,1),MATCH(AN$352,'NOx &amp; CO2'!$T$5:$W$5,1))*AM365</f>
        <v>1.8803723035611869E-2</v>
      </c>
      <c r="AO365" s="365">
        <f>INDEX('NOx &amp; CO2'!$T$6:$W$10,MATCH($C365,'NOx &amp; CO2'!$R$6:$R$10,1),MATCH(AO$352,'NOx &amp; CO2'!$T$5:$W$5,1))*AN365</f>
        <v>1.8283035208510164E-2</v>
      </c>
      <c r="AP365" s="365">
        <f>INDEX('NOx &amp; CO2'!$T$6:$W$10,MATCH($C365,'NOx &amp; CO2'!$R$6:$R$10,1),MATCH(AP$352,'NOx &amp; CO2'!$T$5:$W$5,1))*AO365</f>
        <v>1.777676558001617E-2</v>
      </c>
      <c r="AQ365" s="365">
        <f>INDEX('NOx &amp; CO2'!$T$6:$W$10,MATCH($C365,'NOx &amp; CO2'!$R$6:$R$10,1),MATCH(AQ$352,'NOx &amp; CO2'!$T$5:$W$5,1))*AP365</f>
        <v>1.7284514900444626E-2</v>
      </c>
      <c r="AR365" s="365">
        <f>INDEX('NOx &amp; CO2'!$T$6:$W$10,MATCH($C365,'NOx &amp; CO2'!$R$6:$R$10,1),MATCH(AR$352,'NOx &amp; CO2'!$T$5:$W$5,1))*AQ365</f>
        <v>1.6805894975604474E-2</v>
      </c>
      <c r="AS365" s="365">
        <f>INDEX('NOx &amp; CO2'!$T$6:$W$10,MATCH($C365,'NOx &amp; CO2'!$R$6:$R$10,1),MATCH(AS$352,'NOx &amp; CO2'!$T$5:$W$5,1))*AR365</f>
        <v>1.6340528360664741E-2</v>
      </c>
      <c r="AT365" s="365">
        <f>INDEX('NOx &amp; CO2'!$T$6:$W$10,MATCH($C365,'NOx &amp; CO2'!$R$6:$R$10,1),MATCH(AT$352,'NOx &amp; CO2'!$T$5:$W$5,1))*AS365</f>
        <v>1.5888048062497474E-2</v>
      </c>
      <c r="AU365" s="365">
        <f>INDEX('NOx &amp; CO2'!$T$6:$W$10,MATCH($C365,'NOx &amp; CO2'!$R$6:$R$10,1),MATCH(AU$352,'NOx &amp; CO2'!$T$5:$W$5,1))*AT365</f>
        <v>1.5448097250263013E-2</v>
      </c>
      <c r="AV365" s="365">
        <f>INDEX('NOx &amp; CO2'!$T$6:$W$10,MATCH($C365,'NOx &amp; CO2'!$R$6:$R$10,1),MATCH(AV$352,'NOx &amp; CO2'!$T$5:$W$5,1))*AU365</f>
        <v>1.5020328974009333E-2</v>
      </c>
      <c r="AW365" s="365">
        <f>INDEX('NOx &amp; CO2'!$T$6:$W$10,MATCH($C365,'NOx &amp; CO2'!$R$6:$R$10,1),MATCH(AW$352,'NOx &amp; CO2'!$T$5:$W$5,1))*AV365</f>
        <v>1.4604405891063581E-2</v>
      </c>
      <c r="AX365" s="365">
        <f>INDEX('NOx &amp; CO2'!$T$6:$W$10,MATCH($C365,'NOx &amp; CO2'!$R$6:$R$10,1),MATCH(AX$352,'NOx &amp; CO2'!$T$5:$W$5,1))*AW365</f>
        <v>1.4200000000000008E-2</v>
      </c>
      <c r="AY365" s="365">
        <f>INDEX('NOx &amp; CO2'!$T$6:$W$10,MATCH($C365,'NOx &amp; CO2'!$R$6:$R$10,1),MATCH(AY$352,'NOx &amp; CO2'!$T$5:$W$5,1))*AX365</f>
        <v>1.4200000000000008E-2</v>
      </c>
      <c r="AZ365" s="365">
        <f>INDEX('NOx &amp; CO2'!$T$6:$W$10,MATCH($C365,'NOx &amp; CO2'!$R$6:$R$10,1),MATCH(AZ$352,'NOx &amp; CO2'!$T$5:$W$5,1))*AY365</f>
        <v>1.4200000000000008E-2</v>
      </c>
      <c r="BA365" s="365">
        <f>INDEX('NOx &amp; CO2'!$T$6:$W$10,MATCH($C365,'NOx &amp; CO2'!$R$6:$R$10,1),MATCH(BA$352,'NOx &amp; CO2'!$T$5:$W$5,1))*AZ365</f>
        <v>1.4200000000000008E-2</v>
      </c>
      <c r="BB365" s="365">
        <f>INDEX('NOx &amp; CO2'!$T$6:$W$10,MATCH($C365,'NOx &amp; CO2'!$R$6:$R$10,1),MATCH(BB$352,'NOx &amp; CO2'!$T$5:$W$5,1))*BA365</f>
        <v>1.4200000000000008E-2</v>
      </c>
      <c r="BC365" s="365">
        <f>INDEX('NOx &amp; CO2'!$T$6:$W$10,MATCH($C365,'NOx &amp; CO2'!$R$6:$R$10,1),MATCH(BC$352,'NOx &amp; CO2'!$T$5:$W$5,1))*BB365</f>
        <v>1.4200000000000008E-2</v>
      </c>
      <c r="BD365" s="365">
        <f>INDEX('NOx &amp; CO2'!$T$6:$W$10,MATCH($C365,'NOx &amp; CO2'!$R$6:$R$10,1),MATCH(BD$352,'NOx &amp; CO2'!$T$5:$W$5,1))*BC365</f>
        <v>1.4200000000000008E-2</v>
      </c>
      <c r="BE365" s="365">
        <f>INDEX('NOx &amp; CO2'!$T$6:$W$10,MATCH($C365,'NOx &amp; CO2'!$R$6:$R$10,1),MATCH(BE$352,'NOx &amp; CO2'!$T$5:$W$5,1))*BD365</f>
        <v>1.4200000000000008E-2</v>
      </c>
      <c r="BF365" s="365">
        <f>INDEX('NOx &amp; CO2'!$T$6:$W$10,MATCH($C365,'NOx &amp; CO2'!$R$6:$R$10,1),MATCH(BF$352,'NOx &amp; CO2'!$T$5:$W$5,1))*BE365</f>
        <v>1.4200000000000008E-2</v>
      </c>
      <c r="BG365" s="365">
        <f>INDEX('NOx &amp; CO2'!$T$6:$W$10,MATCH($C365,'NOx &amp; CO2'!$R$6:$R$10,1),MATCH(BG$352,'NOx &amp; CO2'!$T$5:$W$5,1))*BF365</f>
        <v>1.4200000000000008E-2</v>
      </c>
      <c r="BH365" s="365">
        <f>INDEX('NOx &amp; CO2'!$T$6:$W$10,MATCH($C365,'NOx &amp; CO2'!$R$6:$R$10,1),MATCH(BH$352,'NOx &amp; CO2'!$T$5:$W$5,1))*BG365</f>
        <v>1.4200000000000008E-2</v>
      </c>
      <c r="BI365" s="365">
        <f>INDEX('NOx &amp; CO2'!$T$6:$W$10,MATCH($C365,'NOx &amp; CO2'!$R$6:$R$10,1),MATCH(BI$352,'NOx &amp; CO2'!$T$5:$W$5,1))*BH365</f>
        <v>1.4200000000000008E-2</v>
      </c>
      <c r="BJ365" s="365">
        <f>INDEX('NOx &amp; CO2'!$T$6:$W$10,MATCH($C365,'NOx &amp; CO2'!$R$6:$R$10,1),MATCH(BJ$352,'NOx &amp; CO2'!$T$5:$W$5,1))*BI365</f>
        <v>1.4200000000000008E-2</v>
      </c>
      <c r="BK365" s="365">
        <f>INDEX('NOx &amp; CO2'!$T$6:$W$10,MATCH($C365,'NOx &amp; CO2'!$R$6:$R$10,1),MATCH(BK$352,'NOx &amp; CO2'!$T$5:$W$5,1))*BJ365</f>
        <v>1.4200000000000008E-2</v>
      </c>
      <c r="BL365" s="365">
        <f>INDEX('NOx &amp; CO2'!$T$6:$W$10,MATCH($C365,'NOx &amp; CO2'!$R$6:$R$10,1),MATCH(BL$352,'NOx &amp; CO2'!$T$5:$W$5,1))*BK365</f>
        <v>1.4200000000000008E-2</v>
      </c>
      <c r="BM365" s="365">
        <f>INDEX('NOx &amp; CO2'!$T$6:$W$10,MATCH($C365,'NOx &amp; CO2'!$R$6:$R$10,1),MATCH(BM$352,'NOx &amp; CO2'!$T$5:$W$5,1))*BL365</f>
        <v>1.4200000000000008E-2</v>
      </c>
      <c r="BN365" s="365">
        <f>INDEX('NOx &amp; CO2'!$T$6:$W$10,MATCH($C365,'NOx &amp; CO2'!$R$6:$R$10,1),MATCH(BN$352,'NOx &amp; CO2'!$T$5:$W$5,1))*BM365</f>
        <v>1.4200000000000008E-2</v>
      </c>
      <c r="BO365" s="365">
        <f>INDEX('NOx &amp; CO2'!$T$6:$W$10,MATCH($C365,'NOx &amp; CO2'!$R$6:$R$10,1),MATCH(BO$352,'NOx &amp; CO2'!$T$5:$W$5,1))*BN365</f>
        <v>1.4200000000000008E-2</v>
      </c>
      <c r="BP365" s="365">
        <f>INDEX('NOx &amp; CO2'!$T$6:$W$10,MATCH($C365,'NOx &amp; CO2'!$R$6:$R$10,1),MATCH(BP$352,'NOx &amp; CO2'!$T$5:$W$5,1))*BO365</f>
        <v>1.4200000000000008E-2</v>
      </c>
      <c r="BQ365" s="365">
        <f>INDEX('NOx &amp; CO2'!$T$6:$W$10,MATCH($C365,'NOx &amp; CO2'!$R$6:$R$10,1),MATCH(BQ$352,'NOx &amp; CO2'!$T$5:$W$5,1))*BP365</f>
        <v>1.4200000000000008E-2</v>
      </c>
      <c r="BR365" s="365">
        <f>INDEX('NOx &amp; CO2'!$T$6:$W$10,MATCH($C365,'NOx &amp; CO2'!$R$6:$R$10,1),MATCH(BR$352,'NOx &amp; CO2'!$T$5:$W$5,1))*BQ365</f>
        <v>1.4200000000000008E-2</v>
      </c>
      <c r="BS365" s="365">
        <f>INDEX('NOx &amp; CO2'!$T$6:$W$10,MATCH($C365,'NOx &amp; CO2'!$R$6:$R$10,1),MATCH(BS$352,'NOx &amp; CO2'!$T$5:$W$5,1))*BR365</f>
        <v>1.4200000000000008E-2</v>
      </c>
      <c r="BT365" s="365">
        <f>INDEX('NOx &amp; CO2'!$T$6:$W$10,MATCH($C365,'NOx &amp; CO2'!$R$6:$R$10,1),MATCH(BT$352,'NOx &amp; CO2'!$T$5:$W$5,1))*BS365</f>
        <v>1.4200000000000008E-2</v>
      </c>
      <c r="BU365" s="365">
        <f>INDEX('NOx &amp; CO2'!$T$6:$W$10,MATCH($C365,'NOx &amp; CO2'!$R$6:$R$10,1),MATCH(BU$352,'NOx &amp; CO2'!$T$5:$W$5,1))*BT365</f>
        <v>1.4200000000000008E-2</v>
      </c>
      <c r="BV365" s="365">
        <f>INDEX('NOx &amp; CO2'!$T$6:$W$10,MATCH($C365,'NOx &amp; CO2'!$R$6:$R$10,1),MATCH(BV$352,'NOx &amp; CO2'!$T$5:$W$5,1))*BU365</f>
        <v>1.4200000000000008E-2</v>
      </c>
      <c r="BW365" s="365">
        <f>INDEX('NOx &amp; CO2'!$T$6:$W$10,MATCH($C365,'NOx &amp; CO2'!$R$6:$R$10,1),MATCH(BW$352,'NOx &amp; CO2'!$T$5:$W$5,1))*BV365</f>
        <v>1.4200000000000008E-2</v>
      </c>
      <c r="BX365" s="365">
        <f>INDEX('NOx &amp; CO2'!$T$6:$W$10,MATCH($C365,'NOx &amp; CO2'!$R$6:$R$10,1),MATCH(BX$352,'NOx &amp; CO2'!$T$5:$W$5,1))*BW365</f>
        <v>1.4200000000000008E-2</v>
      </c>
      <c r="BY365" s="365">
        <f>INDEX('NOx &amp; CO2'!$T$6:$W$10,MATCH($C365,'NOx &amp; CO2'!$R$6:$R$10,1),MATCH(BY$352,'NOx &amp; CO2'!$T$5:$W$5,1))*BX365</f>
        <v>1.4200000000000008E-2</v>
      </c>
      <c r="BZ365" s="365">
        <f>INDEX('NOx &amp; CO2'!$T$6:$W$10,MATCH($C365,'NOx &amp; CO2'!$R$6:$R$10,1),MATCH(BZ$352,'NOx &amp; CO2'!$T$5:$W$5,1))*BY365</f>
        <v>1.4200000000000008E-2</v>
      </c>
      <c r="CA365" s="365">
        <f>INDEX('NOx &amp; CO2'!$T$6:$W$10,MATCH($C365,'NOx &amp; CO2'!$R$6:$R$10,1),MATCH(CA$352,'NOx &amp; CO2'!$T$5:$W$5,1))*BZ365</f>
        <v>1.4200000000000008E-2</v>
      </c>
      <c r="CB365" s="365">
        <f>INDEX('NOx &amp; CO2'!$T$6:$W$10,MATCH($C365,'NOx &amp; CO2'!$R$6:$R$10,1),MATCH(CB$352,'NOx &amp; CO2'!$T$5:$W$5,1))*CA365</f>
        <v>1.4200000000000008E-2</v>
      </c>
      <c r="CC365" s="365">
        <f>INDEX('NOx &amp; CO2'!$T$6:$W$10,MATCH($C365,'NOx &amp; CO2'!$R$6:$R$10,1),MATCH(CC$352,'NOx &amp; CO2'!$T$5:$W$5,1))*CB365</f>
        <v>1.4200000000000008E-2</v>
      </c>
      <c r="CD365" s="365">
        <f>INDEX('NOx &amp; CO2'!$T$6:$W$10,MATCH($C365,'NOx &amp; CO2'!$R$6:$R$10,1),MATCH(CD$352,'NOx &amp; CO2'!$T$5:$W$5,1))*CC365</f>
        <v>1.4200000000000008E-2</v>
      </c>
      <c r="CE365" s="365">
        <f>INDEX('NOx &amp; CO2'!$T$6:$W$10,MATCH($C365,'NOx &amp; CO2'!$R$6:$R$10,1),MATCH(CE$352,'NOx &amp; CO2'!$T$5:$W$5,1))*CD365</f>
        <v>1.4200000000000008E-2</v>
      </c>
      <c r="CF365" s="365">
        <f>INDEX('NOx &amp; CO2'!$T$6:$W$10,MATCH($C365,'NOx &amp; CO2'!$R$6:$R$10,1),MATCH(CF$352,'NOx &amp; CO2'!$T$5:$W$5,1))*CE365</f>
        <v>1.4200000000000008E-2</v>
      </c>
      <c r="CG365" s="365">
        <f>INDEX('NOx &amp; CO2'!$T$6:$W$10,MATCH($C365,'NOx &amp; CO2'!$R$6:$R$10,1),MATCH(CG$352,'NOx &amp; CO2'!$T$5:$W$5,1))*CF365</f>
        <v>1.4200000000000008E-2</v>
      </c>
      <c r="CH365" s="365">
        <f>INDEX('NOx &amp; CO2'!$T$6:$W$10,MATCH($C365,'NOx &amp; CO2'!$R$6:$R$10,1),MATCH(CH$352,'NOx &amp; CO2'!$T$5:$W$5,1))*CG365</f>
        <v>1.4200000000000008E-2</v>
      </c>
      <c r="CI365" s="365">
        <f>INDEX('NOx &amp; CO2'!$T$6:$W$10,MATCH($C365,'NOx &amp; CO2'!$R$6:$R$10,1),MATCH(CI$352,'NOx &amp; CO2'!$T$5:$W$5,1))*CH365</f>
        <v>1.4200000000000008E-2</v>
      </c>
      <c r="CJ365" s="365">
        <f>INDEX('NOx &amp; CO2'!$T$6:$W$10,MATCH($C365,'NOx &amp; CO2'!$R$6:$R$10,1),MATCH(CJ$352,'NOx &amp; CO2'!$T$5:$W$5,1))*CI365</f>
        <v>1.4200000000000008E-2</v>
      </c>
      <c r="CK365" s="365">
        <f>INDEX('NOx &amp; CO2'!$T$6:$W$10,MATCH($C365,'NOx &amp; CO2'!$R$6:$R$10,1),MATCH(CK$352,'NOx &amp; CO2'!$T$5:$W$5,1))*CJ365</f>
        <v>1.4200000000000008E-2</v>
      </c>
      <c r="CL365" s="365">
        <f>INDEX('NOx &amp; CO2'!$T$6:$W$10,MATCH($C365,'NOx &amp; CO2'!$R$6:$R$10,1),MATCH(CL$352,'NOx &amp; CO2'!$T$5:$W$5,1))*CK365</f>
        <v>1.4200000000000008E-2</v>
      </c>
      <c r="CM365" s="365">
        <f>INDEX('NOx &amp; CO2'!$T$6:$W$10,MATCH($C365,'NOx &amp; CO2'!$R$6:$R$10,1),MATCH(CM$352,'NOx &amp; CO2'!$T$5:$W$5,1))*CL365</f>
        <v>1.4200000000000008E-2</v>
      </c>
      <c r="CN365" s="365">
        <f>INDEX('NOx &amp; CO2'!$T$6:$W$10,MATCH($C365,'NOx &amp; CO2'!$R$6:$R$10,1),MATCH(CN$352,'NOx &amp; CO2'!$T$5:$W$5,1))*CM365</f>
        <v>1.4200000000000008E-2</v>
      </c>
      <c r="CO365" s="365">
        <f>INDEX('NOx &amp; CO2'!$T$6:$W$10,MATCH($C365,'NOx &amp; CO2'!$R$6:$R$10,1),MATCH(CO$352,'NOx &amp; CO2'!$T$5:$W$5,1))*CN365</f>
        <v>1.4200000000000008E-2</v>
      </c>
      <c r="CP365" s="365">
        <f>INDEX('NOx &amp; CO2'!$T$6:$W$10,MATCH($C365,'NOx &amp; CO2'!$R$6:$R$10,1),MATCH(CP$352,'NOx &amp; CO2'!$T$5:$W$5,1))*CO365</f>
        <v>1.4200000000000008E-2</v>
      </c>
      <c r="CQ365" s="365">
        <f>INDEX('NOx &amp; CO2'!$T$6:$W$10,MATCH($C365,'NOx &amp; CO2'!$R$6:$R$10,1),MATCH(CQ$352,'NOx &amp; CO2'!$T$5:$W$5,1))*CP365</f>
        <v>1.4200000000000008E-2</v>
      </c>
      <c r="CR365" s="365">
        <f>INDEX('NOx &amp; CO2'!$T$6:$W$10,MATCH($C365,'NOx &amp; CO2'!$R$6:$R$10,1),MATCH(CR$352,'NOx &amp; CO2'!$T$5:$W$5,1))*CQ365</f>
        <v>1.4200000000000008E-2</v>
      </c>
      <c r="CS365" s="365">
        <f>INDEX('NOx &amp; CO2'!$T$6:$W$10,MATCH($C365,'NOx &amp; CO2'!$R$6:$R$10,1),MATCH(CS$352,'NOx &amp; CO2'!$T$5:$W$5,1))*CR365</f>
        <v>1.4200000000000008E-2</v>
      </c>
    </row>
    <row r="366" spans="1:97" s="352" customFormat="1" x14ac:dyDescent="0.25">
      <c r="A366" s="352">
        <f t="shared" ref="A366:C366" si="585">A305</f>
        <v>0</v>
      </c>
      <c r="B366" s="352" t="str">
        <f t="shared" si="585"/>
        <v>0 0</v>
      </c>
      <c r="C366" s="359">
        <f t="shared" si="585"/>
        <v>0</v>
      </c>
      <c r="D366" s="569">
        <f>INDEX('NOx &amp; CO2'!$E$6:$I$10,MATCH($C366,'NOx &amp; CO2'!$C$6:$C$10,1),MATCH(D$352,'NOx &amp; CO2'!$E$5:$H$5,1))</f>
        <v>7.17E-2</v>
      </c>
      <c r="E366" s="569">
        <f>INDEX('NOx &amp; CO2'!$T$6:$W$10,MATCH($C366,'NOx &amp; CO2'!$R$6:$R$10,1),MATCH(E$352,'NOx &amp; CO2'!$T$5:$W$5,1))*D366</f>
        <v>6.8558723496039697E-2</v>
      </c>
      <c r="F366" s="569">
        <f>INDEX('NOx &amp; CO2'!$T$6:$W$10,MATCH($C366,'NOx &amp; CO2'!$R$6:$R$10,1),MATCH(F$352,'NOx &amp; CO2'!$T$5:$W$5,1))*E366</f>
        <v>6.5555070675124491E-2</v>
      </c>
      <c r="G366" s="569">
        <f>INDEX('NOx &amp; CO2'!$T$6:$W$10,MATCH($C366,'NOx &amp; CO2'!$R$6:$R$10,1),MATCH(G$352,'NOx &amp; CO2'!$T$5:$W$5,1))*F366</f>
        <v>6.2683012052708514E-2</v>
      </c>
      <c r="H366" s="569">
        <f>INDEX('NOx &amp; CO2'!$T$6:$W$10,MATCH($C366,'NOx &amp; CO2'!$R$6:$R$10,1),MATCH(H$352,'NOx &amp; CO2'!$T$5:$W$5,1))*G366</f>
        <v>5.9936782304331478E-2</v>
      </c>
      <c r="I366" s="569">
        <f>INDEX('NOx &amp; CO2'!$T$6:$W$10,MATCH($C366,'NOx &amp; CO2'!$R$6:$R$10,1),MATCH(I$352,'NOx &amp; CO2'!$T$5:$W$5,1))*H366</f>
        <v>5.7310868692398702E-2</v>
      </c>
      <c r="J366" s="569">
        <f>INDEX('NOx &amp; CO2'!$T$6:$W$10,MATCH($C366,'NOx &amp; CO2'!$R$6:$R$10,1),MATCH(J$352,'NOx &amp; CO2'!$T$5:$W$5,1))*I366</f>
        <v>5.4800000000000008E-2</v>
      </c>
      <c r="K366" s="569">
        <f>INDEX('NOx &amp; CO2'!$T$6:$W$10,MATCH($C366,'NOx &amp; CO2'!$R$6:$R$10,1),MATCH(K$352,'NOx &amp; CO2'!$T$5:$W$5,1))*J366</f>
        <v>5.268069525177068E-2</v>
      </c>
      <c r="L366" s="569">
        <f>INDEX('NOx &amp; CO2'!$T$6:$W$10,MATCH($C366,'NOx &amp; CO2'!$R$6:$R$10,1),MATCH(L$352,'NOx &amp; CO2'!$T$5:$W$5,1))*K366</f>
        <v>5.0643351317699516E-2</v>
      </c>
      <c r="M366" s="569">
        <f>INDEX('NOx &amp; CO2'!$T$6:$W$10,MATCH($C366,'NOx &amp; CO2'!$R$6:$R$10,1),MATCH(M$352,'NOx &amp; CO2'!$T$5:$W$5,1))*L366</f>
        <v>4.8684798490804503E-2</v>
      </c>
      <c r="N366" s="569">
        <f>INDEX('NOx &amp; CO2'!$T$6:$W$10,MATCH($C366,'NOx &amp; CO2'!$R$6:$R$10,1),MATCH(N$352,'NOx &amp; CO2'!$T$5:$W$5,1))*M366</f>
        <v>4.6801989647590088E-2</v>
      </c>
      <c r="O366" s="569">
        <f>INDEX('NOx &amp; CO2'!$T$6:$W$10,MATCH($C366,'NOx &amp; CO2'!$R$6:$R$10,1),MATCH(O$352,'NOx &amp; CO2'!$T$5:$W$5,1))*N366</f>
        <v>4.4991995507321518E-2</v>
      </c>
      <c r="P366" s="569">
        <f>INDEX('NOx &amp; CO2'!$T$6:$W$10,MATCH($C366,'NOx &amp; CO2'!$R$6:$R$10,1),MATCH(P$352,'NOx &amp; CO2'!$T$5:$W$5,1))*O366</f>
        <v>4.3252000074639418E-2</v>
      </c>
      <c r="Q366" s="569">
        <f>INDEX('NOx &amp; CO2'!$T$6:$W$10,MATCH($C366,'NOx &amp; CO2'!$R$6:$R$10,1),MATCH(Q$352,'NOx &amp; CO2'!$T$5:$W$5,1))*P366</f>
        <v>4.1579296258424117E-2</v>
      </c>
      <c r="R366" s="569">
        <f>INDEX('NOx &amp; CO2'!$T$6:$W$10,MATCH($C366,'NOx &amp; CO2'!$R$6:$R$10,1),MATCH(R$352,'NOx &amp; CO2'!$T$5:$W$5,1))*Q366</f>
        <v>3.9971281660093602E-2</v>
      </c>
      <c r="S366" s="569">
        <f>INDEX('NOx &amp; CO2'!$T$6:$W$10,MATCH($C366,'NOx &amp; CO2'!$R$6:$R$10,1),MATCH(S$352,'NOx &amp; CO2'!$T$5:$W$5,1))*R366</f>
        <v>3.8425454524782507E-2</v>
      </c>
      <c r="T366" s="569">
        <f>INDEX('NOx &amp; CO2'!$T$6:$W$10,MATCH($C366,'NOx &amp; CO2'!$R$6:$R$10,1),MATCH(T$352,'NOx &amp; CO2'!$T$5:$W$5,1))*S366</f>
        <v>3.6939409849102912E-2</v>
      </c>
      <c r="U366" s="569">
        <f>INDEX('NOx &amp; CO2'!$T$6:$W$10,MATCH($C366,'NOx &amp; CO2'!$R$6:$R$10,1),MATCH(U$352,'NOx &amp; CO2'!$T$5:$W$5,1))*T366</f>
        <v>3.5510835639431505E-2</v>
      </c>
      <c r="V366" s="569">
        <f>INDEX('NOx &amp; CO2'!$T$6:$W$10,MATCH($C366,'NOx &amp; CO2'!$R$6:$R$10,1),MATCH(V$352,'NOx &amp; CO2'!$T$5:$W$5,1))*U366</f>
        <v>3.4137509314901608E-2</v>
      </c>
      <c r="W366" s="569">
        <f>INDEX('NOx &amp; CO2'!$T$6:$W$10,MATCH($C366,'NOx &amp; CO2'!$R$6:$R$10,1),MATCH(W$352,'NOx &amp; CO2'!$T$5:$W$5,1))*V366</f>
        <v>3.2817294249503907E-2</v>
      </c>
      <c r="X366" s="569">
        <f>INDEX('NOx &amp; CO2'!$T$6:$W$10,MATCH($C366,'NOx &amp; CO2'!$R$6:$R$10,1),MATCH(X$352,'NOx &amp; CO2'!$T$5:$W$5,1))*W366</f>
        <v>3.1548136447916084E-2</v>
      </c>
      <c r="Y366" s="569">
        <f>INDEX('NOx &amp; CO2'!$T$6:$W$10,MATCH($C366,'NOx &amp; CO2'!$R$6:$R$10,1),MATCH(Y$352,'NOx &amp; CO2'!$T$5:$W$5,1))*X366</f>
        <v>3.0328061349889527E-2</v>
      </c>
      <c r="Z366" s="569">
        <f>INDEX('NOx &amp; CO2'!$T$6:$W$10,MATCH($C366,'NOx &amp; CO2'!$R$6:$R$10,1),MATCH(Z$352,'NOx &amp; CO2'!$T$5:$W$5,1))*Y366</f>
        <v>2.9155170758221438E-2</v>
      </c>
      <c r="AA366" s="365">
        <f>INDEX('NOx &amp; CO2'!$T$6:$W$10,MATCH($C366,'NOx &amp; CO2'!$R$6:$R$10,1),MATCH(AA$352,'NOx &amp; CO2'!$T$5:$W$5,1))*Z366</f>
        <v>2.8027639885532835E-2</v>
      </c>
      <c r="AB366" s="365">
        <f>INDEX('NOx &amp; CO2'!$T$6:$W$10,MATCH($C366,'NOx &amp; CO2'!$R$6:$R$10,1),MATCH(AB$352,'NOx &amp; CO2'!$T$5:$W$5,1))*AA366</f>
        <v>2.6943714515257809E-2</v>
      </c>
      <c r="AC366" s="365">
        <f>INDEX('NOx &amp; CO2'!$T$6:$W$10,MATCH($C366,'NOx &amp; CO2'!$R$6:$R$10,1),MATCH(AC$352,'NOx &amp; CO2'!$T$5:$W$5,1))*AB366</f>
        <v>2.5901708272427128E-2</v>
      </c>
      <c r="AD366" s="365">
        <f>INDEX('NOx &amp; CO2'!$T$6:$W$10,MATCH($C366,'NOx &amp; CO2'!$R$6:$R$10,1),MATCH(AD$352,'NOx &amp; CO2'!$T$5:$W$5,1))*AC366</f>
        <v>2.4900000000000019E-2</v>
      </c>
      <c r="AE366" s="365">
        <f>INDEX('NOx &amp; CO2'!$T$6:$W$10,MATCH($C366,'NOx &amp; CO2'!$R$6:$R$10,1),MATCH(AE$352,'NOx &amp; CO2'!$T$5:$W$5,1))*AD366</f>
        <v>2.4210502134589099E-2</v>
      </c>
      <c r="AF366" s="365">
        <f>INDEX('NOx &amp; CO2'!$T$6:$W$10,MATCH($C366,'NOx &amp; CO2'!$R$6:$R$10,1),MATCH(AF$352,'NOx &amp; CO2'!$T$5:$W$5,1))*AE366</f>
        <v>2.3540096932086061E-2</v>
      </c>
      <c r="AG366" s="365">
        <f>INDEX('NOx &amp; CO2'!$T$6:$W$10,MATCH($C366,'NOx &amp; CO2'!$R$6:$R$10,1),MATCH(AG$352,'NOx &amp; CO2'!$T$5:$W$5,1))*AF366</f>
        <v>2.2888255703723031E-2</v>
      </c>
      <c r="AH366" s="365">
        <f>INDEX('NOx &amp; CO2'!$T$6:$W$10,MATCH($C366,'NOx &amp; CO2'!$R$6:$R$10,1),MATCH(AH$352,'NOx &amp; CO2'!$T$5:$W$5,1))*AG366</f>
        <v>2.2254464400482215E-2</v>
      </c>
      <c r="AI366" s="365">
        <f>INDEX('NOx &amp; CO2'!$T$6:$W$10,MATCH($C366,'NOx &amp; CO2'!$R$6:$R$10,1),MATCH(AI$352,'NOx &amp; CO2'!$T$5:$W$5,1))*AH366</f>
        <v>2.1638223207711301E-2</v>
      </c>
      <c r="AJ366" s="365">
        <f>INDEX('NOx &amp; CO2'!$T$6:$W$10,MATCH($C366,'NOx &amp; CO2'!$R$6:$R$10,1),MATCH(AJ$352,'NOx &amp; CO2'!$T$5:$W$5,1))*AI366</f>
        <v>2.1039046150964236E-2</v>
      </c>
      <c r="AK366" s="365">
        <f>INDEX('NOx &amp; CO2'!$T$6:$W$10,MATCH($C366,'NOx &amp; CO2'!$R$6:$R$10,1),MATCH(AK$352,'NOx &amp; CO2'!$T$5:$W$5,1))*AJ366</f>
        <v>2.0456460712756541E-2</v>
      </c>
      <c r="AL366" s="365">
        <f>INDEX('NOx &amp; CO2'!$T$6:$W$10,MATCH($C366,'NOx &amp; CO2'!$R$6:$R$10,1),MATCH(AL$352,'NOx &amp; CO2'!$T$5:$W$5,1))*AK366</f>
        <v>1.9890007459932926E-2</v>
      </c>
      <c r="AM366" s="365">
        <f>INDEX('NOx &amp; CO2'!$T$6:$W$10,MATCH($C366,'NOx &amp; CO2'!$R$6:$R$10,1),MATCH(AM$352,'NOx &amp; CO2'!$T$5:$W$5,1))*AL366</f>
        <v>1.9339239681353367E-2</v>
      </c>
      <c r="AN366" s="365">
        <f>INDEX('NOx &amp; CO2'!$T$6:$W$10,MATCH($C366,'NOx &amp; CO2'!$R$6:$R$10,1),MATCH(AN$352,'NOx &amp; CO2'!$T$5:$W$5,1))*AM366</f>
        <v>1.8803723035611869E-2</v>
      </c>
      <c r="AO366" s="365">
        <f>INDEX('NOx &amp; CO2'!$T$6:$W$10,MATCH($C366,'NOx &amp; CO2'!$R$6:$R$10,1),MATCH(AO$352,'NOx &amp; CO2'!$T$5:$W$5,1))*AN366</f>
        <v>1.8283035208510164E-2</v>
      </c>
      <c r="AP366" s="365">
        <f>INDEX('NOx &amp; CO2'!$T$6:$W$10,MATCH($C366,'NOx &amp; CO2'!$R$6:$R$10,1),MATCH(AP$352,'NOx &amp; CO2'!$T$5:$W$5,1))*AO366</f>
        <v>1.777676558001617E-2</v>
      </c>
      <c r="AQ366" s="365">
        <f>INDEX('NOx &amp; CO2'!$T$6:$W$10,MATCH($C366,'NOx &amp; CO2'!$R$6:$R$10,1),MATCH(AQ$352,'NOx &amp; CO2'!$T$5:$W$5,1))*AP366</f>
        <v>1.7284514900444626E-2</v>
      </c>
      <c r="AR366" s="365">
        <f>INDEX('NOx &amp; CO2'!$T$6:$W$10,MATCH($C366,'NOx &amp; CO2'!$R$6:$R$10,1),MATCH(AR$352,'NOx &amp; CO2'!$T$5:$W$5,1))*AQ366</f>
        <v>1.6805894975604474E-2</v>
      </c>
      <c r="AS366" s="365">
        <f>INDEX('NOx &amp; CO2'!$T$6:$W$10,MATCH($C366,'NOx &amp; CO2'!$R$6:$R$10,1),MATCH(AS$352,'NOx &amp; CO2'!$T$5:$W$5,1))*AR366</f>
        <v>1.6340528360664741E-2</v>
      </c>
      <c r="AT366" s="365">
        <f>INDEX('NOx &amp; CO2'!$T$6:$W$10,MATCH($C366,'NOx &amp; CO2'!$R$6:$R$10,1),MATCH(AT$352,'NOx &amp; CO2'!$T$5:$W$5,1))*AS366</f>
        <v>1.5888048062497474E-2</v>
      </c>
      <c r="AU366" s="365">
        <f>INDEX('NOx &amp; CO2'!$T$6:$W$10,MATCH($C366,'NOx &amp; CO2'!$R$6:$R$10,1),MATCH(AU$352,'NOx &amp; CO2'!$T$5:$W$5,1))*AT366</f>
        <v>1.5448097250263013E-2</v>
      </c>
      <c r="AV366" s="365">
        <f>INDEX('NOx &amp; CO2'!$T$6:$W$10,MATCH($C366,'NOx &amp; CO2'!$R$6:$R$10,1),MATCH(AV$352,'NOx &amp; CO2'!$T$5:$W$5,1))*AU366</f>
        <v>1.5020328974009333E-2</v>
      </c>
      <c r="AW366" s="365">
        <f>INDEX('NOx &amp; CO2'!$T$6:$W$10,MATCH($C366,'NOx &amp; CO2'!$R$6:$R$10,1),MATCH(AW$352,'NOx &amp; CO2'!$T$5:$W$5,1))*AV366</f>
        <v>1.4604405891063581E-2</v>
      </c>
      <c r="AX366" s="365">
        <f>INDEX('NOx &amp; CO2'!$T$6:$W$10,MATCH($C366,'NOx &amp; CO2'!$R$6:$R$10,1),MATCH(AX$352,'NOx &amp; CO2'!$T$5:$W$5,1))*AW366</f>
        <v>1.4200000000000008E-2</v>
      </c>
      <c r="AY366" s="365">
        <f>INDEX('NOx &amp; CO2'!$T$6:$W$10,MATCH($C366,'NOx &amp; CO2'!$R$6:$R$10,1),MATCH(AY$352,'NOx &amp; CO2'!$T$5:$W$5,1))*AX366</f>
        <v>1.4200000000000008E-2</v>
      </c>
      <c r="AZ366" s="365">
        <f>INDEX('NOx &amp; CO2'!$T$6:$W$10,MATCH($C366,'NOx &amp; CO2'!$R$6:$R$10,1),MATCH(AZ$352,'NOx &amp; CO2'!$T$5:$W$5,1))*AY366</f>
        <v>1.4200000000000008E-2</v>
      </c>
      <c r="BA366" s="365">
        <f>INDEX('NOx &amp; CO2'!$T$6:$W$10,MATCH($C366,'NOx &amp; CO2'!$R$6:$R$10,1),MATCH(BA$352,'NOx &amp; CO2'!$T$5:$W$5,1))*AZ366</f>
        <v>1.4200000000000008E-2</v>
      </c>
      <c r="BB366" s="365">
        <f>INDEX('NOx &amp; CO2'!$T$6:$W$10,MATCH($C366,'NOx &amp; CO2'!$R$6:$R$10,1),MATCH(BB$352,'NOx &amp; CO2'!$T$5:$W$5,1))*BA366</f>
        <v>1.4200000000000008E-2</v>
      </c>
      <c r="BC366" s="365">
        <f>INDEX('NOx &amp; CO2'!$T$6:$W$10,MATCH($C366,'NOx &amp; CO2'!$R$6:$R$10,1),MATCH(BC$352,'NOx &amp; CO2'!$T$5:$W$5,1))*BB366</f>
        <v>1.4200000000000008E-2</v>
      </c>
      <c r="BD366" s="365">
        <f>INDEX('NOx &amp; CO2'!$T$6:$W$10,MATCH($C366,'NOx &amp; CO2'!$R$6:$R$10,1),MATCH(BD$352,'NOx &amp; CO2'!$T$5:$W$5,1))*BC366</f>
        <v>1.4200000000000008E-2</v>
      </c>
      <c r="BE366" s="365">
        <f>INDEX('NOx &amp; CO2'!$T$6:$W$10,MATCH($C366,'NOx &amp; CO2'!$R$6:$R$10,1),MATCH(BE$352,'NOx &amp; CO2'!$T$5:$W$5,1))*BD366</f>
        <v>1.4200000000000008E-2</v>
      </c>
      <c r="BF366" s="365">
        <f>INDEX('NOx &amp; CO2'!$T$6:$W$10,MATCH($C366,'NOx &amp; CO2'!$R$6:$R$10,1),MATCH(BF$352,'NOx &amp; CO2'!$T$5:$W$5,1))*BE366</f>
        <v>1.4200000000000008E-2</v>
      </c>
      <c r="BG366" s="365">
        <f>INDEX('NOx &amp; CO2'!$T$6:$W$10,MATCH($C366,'NOx &amp; CO2'!$R$6:$R$10,1),MATCH(BG$352,'NOx &amp; CO2'!$T$5:$W$5,1))*BF366</f>
        <v>1.4200000000000008E-2</v>
      </c>
      <c r="BH366" s="365">
        <f>INDEX('NOx &amp; CO2'!$T$6:$W$10,MATCH($C366,'NOx &amp; CO2'!$R$6:$R$10,1),MATCH(BH$352,'NOx &amp; CO2'!$T$5:$W$5,1))*BG366</f>
        <v>1.4200000000000008E-2</v>
      </c>
      <c r="BI366" s="365">
        <f>INDEX('NOx &amp; CO2'!$T$6:$W$10,MATCH($C366,'NOx &amp; CO2'!$R$6:$R$10,1),MATCH(BI$352,'NOx &amp; CO2'!$T$5:$W$5,1))*BH366</f>
        <v>1.4200000000000008E-2</v>
      </c>
      <c r="BJ366" s="365">
        <f>INDEX('NOx &amp; CO2'!$T$6:$W$10,MATCH($C366,'NOx &amp; CO2'!$R$6:$R$10,1),MATCH(BJ$352,'NOx &amp; CO2'!$T$5:$W$5,1))*BI366</f>
        <v>1.4200000000000008E-2</v>
      </c>
      <c r="BK366" s="365">
        <f>INDEX('NOx &amp; CO2'!$T$6:$W$10,MATCH($C366,'NOx &amp; CO2'!$R$6:$R$10,1),MATCH(BK$352,'NOx &amp; CO2'!$T$5:$W$5,1))*BJ366</f>
        <v>1.4200000000000008E-2</v>
      </c>
      <c r="BL366" s="365">
        <f>INDEX('NOx &amp; CO2'!$T$6:$W$10,MATCH($C366,'NOx &amp; CO2'!$R$6:$R$10,1),MATCH(BL$352,'NOx &amp; CO2'!$T$5:$W$5,1))*BK366</f>
        <v>1.4200000000000008E-2</v>
      </c>
      <c r="BM366" s="365">
        <f>INDEX('NOx &amp; CO2'!$T$6:$W$10,MATCH($C366,'NOx &amp; CO2'!$R$6:$R$10,1),MATCH(BM$352,'NOx &amp; CO2'!$T$5:$W$5,1))*BL366</f>
        <v>1.4200000000000008E-2</v>
      </c>
      <c r="BN366" s="365">
        <f>INDEX('NOx &amp; CO2'!$T$6:$W$10,MATCH($C366,'NOx &amp; CO2'!$R$6:$R$10,1),MATCH(BN$352,'NOx &amp; CO2'!$T$5:$W$5,1))*BM366</f>
        <v>1.4200000000000008E-2</v>
      </c>
      <c r="BO366" s="365">
        <f>INDEX('NOx &amp; CO2'!$T$6:$W$10,MATCH($C366,'NOx &amp; CO2'!$R$6:$R$10,1),MATCH(BO$352,'NOx &amp; CO2'!$T$5:$W$5,1))*BN366</f>
        <v>1.4200000000000008E-2</v>
      </c>
      <c r="BP366" s="365">
        <f>INDEX('NOx &amp; CO2'!$T$6:$W$10,MATCH($C366,'NOx &amp; CO2'!$R$6:$R$10,1),MATCH(BP$352,'NOx &amp; CO2'!$T$5:$W$5,1))*BO366</f>
        <v>1.4200000000000008E-2</v>
      </c>
      <c r="BQ366" s="365">
        <f>INDEX('NOx &amp; CO2'!$T$6:$W$10,MATCH($C366,'NOx &amp; CO2'!$R$6:$R$10,1),MATCH(BQ$352,'NOx &amp; CO2'!$T$5:$W$5,1))*BP366</f>
        <v>1.4200000000000008E-2</v>
      </c>
      <c r="BR366" s="365">
        <f>INDEX('NOx &amp; CO2'!$T$6:$W$10,MATCH($C366,'NOx &amp; CO2'!$R$6:$R$10,1),MATCH(BR$352,'NOx &amp; CO2'!$T$5:$W$5,1))*BQ366</f>
        <v>1.4200000000000008E-2</v>
      </c>
      <c r="BS366" s="365">
        <f>INDEX('NOx &amp; CO2'!$T$6:$W$10,MATCH($C366,'NOx &amp; CO2'!$R$6:$R$10,1),MATCH(BS$352,'NOx &amp; CO2'!$T$5:$W$5,1))*BR366</f>
        <v>1.4200000000000008E-2</v>
      </c>
      <c r="BT366" s="365">
        <f>INDEX('NOx &amp; CO2'!$T$6:$W$10,MATCH($C366,'NOx &amp; CO2'!$R$6:$R$10,1),MATCH(BT$352,'NOx &amp; CO2'!$T$5:$W$5,1))*BS366</f>
        <v>1.4200000000000008E-2</v>
      </c>
      <c r="BU366" s="365">
        <f>INDEX('NOx &amp; CO2'!$T$6:$W$10,MATCH($C366,'NOx &amp; CO2'!$R$6:$R$10,1),MATCH(BU$352,'NOx &amp; CO2'!$T$5:$W$5,1))*BT366</f>
        <v>1.4200000000000008E-2</v>
      </c>
      <c r="BV366" s="365">
        <f>INDEX('NOx &amp; CO2'!$T$6:$W$10,MATCH($C366,'NOx &amp; CO2'!$R$6:$R$10,1),MATCH(BV$352,'NOx &amp; CO2'!$T$5:$W$5,1))*BU366</f>
        <v>1.4200000000000008E-2</v>
      </c>
      <c r="BW366" s="365">
        <f>INDEX('NOx &amp; CO2'!$T$6:$W$10,MATCH($C366,'NOx &amp; CO2'!$R$6:$R$10,1),MATCH(BW$352,'NOx &amp; CO2'!$T$5:$W$5,1))*BV366</f>
        <v>1.4200000000000008E-2</v>
      </c>
      <c r="BX366" s="365">
        <f>INDEX('NOx &amp; CO2'!$T$6:$W$10,MATCH($C366,'NOx &amp; CO2'!$R$6:$R$10,1),MATCH(BX$352,'NOx &amp; CO2'!$T$5:$W$5,1))*BW366</f>
        <v>1.4200000000000008E-2</v>
      </c>
      <c r="BY366" s="365">
        <f>INDEX('NOx &amp; CO2'!$T$6:$W$10,MATCH($C366,'NOx &amp; CO2'!$R$6:$R$10,1),MATCH(BY$352,'NOx &amp; CO2'!$T$5:$W$5,1))*BX366</f>
        <v>1.4200000000000008E-2</v>
      </c>
      <c r="BZ366" s="365">
        <f>INDEX('NOx &amp; CO2'!$T$6:$W$10,MATCH($C366,'NOx &amp; CO2'!$R$6:$R$10,1),MATCH(BZ$352,'NOx &amp; CO2'!$T$5:$W$5,1))*BY366</f>
        <v>1.4200000000000008E-2</v>
      </c>
      <c r="CA366" s="365">
        <f>INDEX('NOx &amp; CO2'!$T$6:$W$10,MATCH($C366,'NOx &amp; CO2'!$R$6:$R$10,1),MATCH(CA$352,'NOx &amp; CO2'!$T$5:$W$5,1))*BZ366</f>
        <v>1.4200000000000008E-2</v>
      </c>
      <c r="CB366" s="365">
        <f>INDEX('NOx &amp; CO2'!$T$6:$W$10,MATCH($C366,'NOx &amp; CO2'!$R$6:$R$10,1),MATCH(CB$352,'NOx &amp; CO2'!$T$5:$W$5,1))*CA366</f>
        <v>1.4200000000000008E-2</v>
      </c>
      <c r="CC366" s="365">
        <f>INDEX('NOx &amp; CO2'!$T$6:$W$10,MATCH($C366,'NOx &amp; CO2'!$R$6:$R$10,1),MATCH(CC$352,'NOx &amp; CO2'!$T$5:$W$5,1))*CB366</f>
        <v>1.4200000000000008E-2</v>
      </c>
      <c r="CD366" s="365">
        <f>INDEX('NOx &amp; CO2'!$T$6:$W$10,MATCH($C366,'NOx &amp; CO2'!$R$6:$R$10,1),MATCH(CD$352,'NOx &amp; CO2'!$T$5:$W$5,1))*CC366</f>
        <v>1.4200000000000008E-2</v>
      </c>
      <c r="CE366" s="365">
        <f>INDEX('NOx &amp; CO2'!$T$6:$W$10,MATCH($C366,'NOx &amp; CO2'!$R$6:$R$10,1),MATCH(CE$352,'NOx &amp; CO2'!$T$5:$W$5,1))*CD366</f>
        <v>1.4200000000000008E-2</v>
      </c>
      <c r="CF366" s="365">
        <f>INDEX('NOx &amp; CO2'!$T$6:$W$10,MATCH($C366,'NOx &amp; CO2'!$R$6:$R$10,1),MATCH(CF$352,'NOx &amp; CO2'!$T$5:$W$5,1))*CE366</f>
        <v>1.4200000000000008E-2</v>
      </c>
      <c r="CG366" s="365">
        <f>INDEX('NOx &amp; CO2'!$T$6:$W$10,MATCH($C366,'NOx &amp; CO2'!$R$6:$R$10,1),MATCH(CG$352,'NOx &amp; CO2'!$T$5:$W$5,1))*CF366</f>
        <v>1.4200000000000008E-2</v>
      </c>
      <c r="CH366" s="365">
        <f>INDEX('NOx &amp; CO2'!$T$6:$W$10,MATCH($C366,'NOx &amp; CO2'!$R$6:$R$10,1),MATCH(CH$352,'NOx &amp; CO2'!$T$5:$W$5,1))*CG366</f>
        <v>1.4200000000000008E-2</v>
      </c>
      <c r="CI366" s="365">
        <f>INDEX('NOx &amp; CO2'!$T$6:$W$10,MATCH($C366,'NOx &amp; CO2'!$R$6:$R$10,1),MATCH(CI$352,'NOx &amp; CO2'!$T$5:$W$5,1))*CH366</f>
        <v>1.4200000000000008E-2</v>
      </c>
      <c r="CJ366" s="365">
        <f>INDEX('NOx &amp; CO2'!$T$6:$W$10,MATCH($C366,'NOx &amp; CO2'!$R$6:$R$10,1),MATCH(CJ$352,'NOx &amp; CO2'!$T$5:$W$5,1))*CI366</f>
        <v>1.4200000000000008E-2</v>
      </c>
      <c r="CK366" s="365">
        <f>INDEX('NOx &amp; CO2'!$T$6:$W$10,MATCH($C366,'NOx &amp; CO2'!$R$6:$R$10,1),MATCH(CK$352,'NOx &amp; CO2'!$T$5:$W$5,1))*CJ366</f>
        <v>1.4200000000000008E-2</v>
      </c>
      <c r="CL366" s="365">
        <f>INDEX('NOx &amp; CO2'!$T$6:$W$10,MATCH($C366,'NOx &amp; CO2'!$R$6:$R$10,1),MATCH(CL$352,'NOx &amp; CO2'!$T$5:$W$5,1))*CK366</f>
        <v>1.4200000000000008E-2</v>
      </c>
      <c r="CM366" s="365">
        <f>INDEX('NOx &amp; CO2'!$T$6:$W$10,MATCH($C366,'NOx &amp; CO2'!$R$6:$R$10,1),MATCH(CM$352,'NOx &amp; CO2'!$T$5:$W$5,1))*CL366</f>
        <v>1.4200000000000008E-2</v>
      </c>
      <c r="CN366" s="365">
        <f>INDEX('NOx &amp; CO2'!$T$6:$W$10,MATCH($C366,'NOx &amp; CO2'!$R$6:$R$10,1),MATCH(CN$352,'NOx &amp; CO2'!$T$5:$W$5,1))*CM366</f>
        <v>1.4200000000000008E-2</v>
      </c>
      <c r="CO366" s="365">
        <f>INDEX('NOx &amp; CO2'!$T$6:$W$10,MATCH($C366,'NOx &amp; CO2'!$R$6:$R$10,1),MATCH(CO$352,'NOx &amp; CO2'!$T$5:$W$5,1))*CN366</f>
        <v>1.4200000000000008E-2</v>
      </c>
      <c r="CP366" s="365">
        <f>INDEX('NOx &amp; CO2'!$T$6:$W$10,MATCH($C366,'NOx &amp; CO2'!$R$6:$R$10,1),MATCH(CP$352,'NOx &amp; CO2'!$T$5:$W$5,1))*CO366</f>
        <v>1.4200000000000008E-2</v>
      </c>
      <c r="CQ366" s="365">
        <f>INDEX('NOx &amp; CO2'!$T$6:$W$10,MATCH($C366,'NOx &amp; CO2'!$R$6:$R$10,1),MATCH(CQ$352,'NOx &amp; CO2'!$T$5:$W$5,1))*CP366</f>
        <v>1.4200000000000008E-2</v>
      </c>
      <c r="CR366" s="365">
        <f>INDEX('NOx &amp; CO2'!$T$6:$W$10,MATCH($C366,'NOx &amp; CO2'!$R$6:$R$10,1),MATCH(CR$352,'NOx &amp; CO2'!$T$5:$W$5,1))*CQ366</f>
        <v>1.4200000000000008E-2</v>
      </c>
      <c r="CS366" s="365">
        <f>INDEX('NOx &amp; CO2'!$T$6:$W$10,MATCH($C366,'NOx &amp; CO2'!$R$6:$R$10,1),MATCH(CS$352,'NOx &amp; CO2'!$T$5:$W$5,1))*CR366</f>
        <v>1.4200000000000008E-2</v>
      </c>
    </row>
    <row r="367" spans="1:97" s="352" customFormat="1" x14ac:dyDescent="0.25">
      <c r="A367" s="352">
        <f t="shared" ref="A367:C367" si="586">A306</f>
        <v>0</v>
      </c>
      <c r="B367" s="352" t="str">
        <f t="shared" si="586"/>
        <v>0 0</v>
      </c>
      <c r="C367" s="359">
        <f t="shared" si="586"/>
        <v>0</v>
      </c>
      <c r="D367" s="569">
        <f>INDEX('NOx &amp; CO2'!$E$6:$I$10,MATCH($C367,'NOx &amp; CO2'!$C$6:$C$10,1),MATCH(D$352,'NOx &amp; CO2'!$E$5:$H$5,1))</f>
        <v>7.17E-2</v>
      </c>
      <c r="E367" s="569">
        <f>INDEX('NOx &amp; CO2'!$T$6:$W$10,MATCH($C367,'NOx &amp; CO2'!$R$6:$R$10,1),MATCH(E$352,'NOx &amp; CO2'!$T$5:$W$5,1))*D367</f>
        <v>6.8558723496039697E-2</v>
      </c>
      <c r="F367" s="569">
        <f>INDEX('NOx &amp; CO2'!$T$6:$W$10,MATCH($C367,'NOx &amp; CO2'!$R$6:$R$10,1),MATCH(F$352,'NOx &amp; CO2'!$T$5:$W$5,1))*E367</f>
        <v>6.5555070675124491E-2</v>
      </c>
      <c r="G367" s="569">
        <f>INDEX('NOx &amp; CO2'!$T$6:$W$10,MATCH($C367,'NOx &amp; CO2'!$R$6:$R$10,1),MATCH(G$352,'NOx &amp; CO2'!$T$5:$W$5,1))*F367</f>
        <v>6.2683012052708514E-2</v>
      </c>
      <c r="H367" s="569">
        <f>INDEX('NOx &amp; CO2'!$T$6:$W$10,MATCH($C367,'NOx &amp; CO2'!$R$6:$R$10,1),MATCH(H$352,'NOx &amp; CO2'!$T$5:$W$5,1))*G367</f>
        <v>5.9936782304331478E-2</v>
      </c>
      <c r="I367" s="569">
        <f>INDEX('NOx &amp; CO2'!$T$6:$W$10,MATCH($C367,'NOx &amp; CO2'!$R$6:$R$10,1),MATCH(I$352,'NOx &amp; CO2'!$T$5:$W$5,1))*H367</f>
        <v>5.7310868692398702E-2</v>
      </c>
      <c r="J367" s="569">
        <f>INDEX('NOx &amp; CO2'!$T$6:$W$10,MATCH($C367,'NOx &amp; CO2'!$R$6:$R$10,1),MATCH(J$352,'NOx &amp; CO2'!$T$5:$W$5,1))*I367</f>
        <v>5.4800000000000008E-2</v>
      </c>
      <c r="K367" s="569">
        <f>INDEX('NOx &amp; CO2'!$T$6:$W$10,MATCH($C367,'NOx &amp; CO2'!$R$6:$R$10,1),MATCH(K$352,'NOx &amp; CO2'!$T$5:$W$5,1))*J367</f>
        <v>5.268069525177068E-2</v>
      </c>
      <c r="L367" s="569">
        <f>INDEX('NOx &amp; CO2'!$T$6:$W$10,MATCH($C367,'NOx &amp; CO2'!$R$6:$R$10,1),MATCH(L$352,'NOx &amp; CO2'!$T$5:$W$5,1))*K367</f>
        <v>5.0643351317699516E-2</v>
      </c>
      <c r="M367" s="569">
        <f>INDEX('NOx &amp; CO2'!$T$6:$W$10,MATCH($C367,'NOx &amp; CO2'!$R$6:$R$10,1),MATCH(M$352,'NOx &amp; CO2'!$T$5:$W$5,1))*L367</f>
        <v>4.8684798490804503E-2</v>
      </c>
      <c r="N367" s="569">
        <f>INDEX('NOx &amp; CO2'!$T$6:$W$10,MATCH($C367,'NOx &amp; CO2'!$R$6:$R$10,1),MATCH(N$352,'NOx &amp; CO2'!$T$5:$W$5,1))*M367</f>
        <v>4.6801989647590088E-2</v>
      </c>
      <c r="O367" s="569">
        <f>INDEX('NOx &amp; CO2'!$T$6:$W$10,MATCH($C367,'NOx &amp; CO2'!$R$6:$R$10,1),MATCH(O$352,'NOx &amp; CO2'!$T$5:$W$5,1))*N367</f>
        <v>4.4991995507321518E-2</v>
      </c>
      <c r="P367" s="569">
        <f>INDEX('NOx &amp; CO2'!$T$6:$W$10,MATCH($C367,'NOx &amp; CO2'!$R$6:$R$10,1),MATCH(P$352,'NOx &amp; CO2'!$T$5:$W$5,1))*O367</f>
        <v>4.3252000074639418E-2</v>
      </c>
      <c r="Q367" s="569">
        <f>INDEX('NOx &amp; CO2'!$T$6:$W$10,MATCH($C367,'NOx &amp; CO2'!$R$6:$R$10,1),MATCH(Q$352,'NOx &amp; CO2'!$T$5:$W$5,1))*P367</f>
        <v>4.1579296258424117E-2</v>
      </c>
      <c r="R367" s="569">
        <f>INDEX('NOx &amp; CO2'!$T$6:$W$10,MATCH($C367,'NOx &amp; CO2'!$R$6:$R$10,1),MATCH(R$352,'NOx &amp; CO2'!$T$5:$W$5,1))*Q367</f>
        <v>3.9971281660093602E-2</v>
      </c>
      <c r="S367" s="569">
        <f>INDEX('NOx &amp; CO2'!$T$6:$W$10,MATCH($C367,'NOx &amp; CO2'!$R$6:$R$10,1),MATCH(S$352,'NOx &amp; CO2'!$T$5:$W$5,1))*R367</f>
        <v>3.8425454524782507E-2</v>
      </c>
      <c r="T367" s="569">
        <f>INDEX('NOx &amp; CO2'!$T$6:$W$10,MATCH($C367,'NOx &amp; CO2'!$R$6:$R$10,1),MATCH(T$352,'NOx &amp; CO2'!$T$5:$W$5,1))*S367</f>
        <v>3.6939409849102912E-2</v>
      </c>
      <c r="U367" s="569">
        <f>INDEX('NOx &amp; CO2'!$T$6:$W$10,MATCH($C367,'NOx &amp; CO2'!$R$6:$R$10,1),MATCH(U$352,'NOx &amp; CO2'!$T$5:$W$5,1))*T367</f>
        <v>3.5510835639431505E-2</v>
      </c>
      <c r="V367" s="569">
        <f>INDEX('NOx &amp; CO2'!$T$6:$W$10,MATCH($C367,'NOx &amp; CO2'!$R$6:$R$10,1),MATCH(V$352,'NOx &amp; CO2'!$T$5:$W$5,1))*U367</f>
        <v>3.4137509314901608E-2</v>
      </c>
      <c r="W367" s="569">
        <f>INDEX('NOx &amp; CO2'!$T$6:$W$10,MATCH($C367,'NOx &amp; CO2'!$R$6:$R$10,1),MATCH(W$352,'NOx &amp; CO2'!$T$5:$W$5,1))*V367</f>
        <v>3.2817294249503907E-2</v>
      </c>
      <c r="X367" s="569">
        <f>INDEX('NOx &amp; CO2'!$T$6:$W$10,MATCH($C367,'NOx &amp; CO2'!$R$6:$R$10,1),MATCH(X$352,'NOx &amp; CO2'!$T$5:$W$5,1))*W367</f>
        <v>3.1548136447916084E-2</v>
      </c>
      <c r="Y367" s="569">
        <f>INDEX('NOx &amp; CO2'!$T$6:$W$10,MATCH($C367,'NOx &amp; CO2'!$R$6:$R$10,1),MATCH(Y$352,'NOx &amp; CO2'!$T$5:$W$5,1))*X367</f>
        <v>3.0328061349889527E-2</v>
      </c>
      <c r="Z367" s="569">
        <f>INDEX('NOx &amp; CO2'!$T$6:$W$10,MATCH($C367,'NOx &amp; CO2'!$R$6:$R$10,1),MATCH(Z$352,'NOx &amp; CO2'!$T$5:$W$5,1))*Y367</f>
        <v>2.9155170758221438E-2</v>
      </c>
      <c r="AA367" s="365">
        <f>INDEX('NOx &amp; CO2'!$T$6:$W$10,MATCH($C367,'NOx &amp; CO2'!$R$6:$R$10,1),MATCH(AA$352,'NOx &amp; CO2'!$T$5:$W$5,1))*Z367</f>
        <v>2.8027639885532835E-2</v>
      </c>
      <c r="AB367" s="365">
        <f>INDEX('NOx &amp; CO2'!$T$6:$W$10,MATCH($C367,'NOx &amp; CO2'!$R$6:$R$10,1),MATCH(AB$352,'NOx &amp; CO2'!$T$5:$W$5,1))*AA367</f>
        <v>2.6943714515257809E-2</v>
      </c>
      <c r="AC367" s="365">
        <f>INDEX('NOx &amp; CO2'!$T$6:$W$10,MATCH($C367,'NOx &amp; CO2'!$R$6:$R$10,1),MATCH(AC$352,'NOx &amp; CO2'!$T$5:$W$5,1))*AB367</f>
        <v>2.5901708272427128E-2</v>
      </c>
      <c r="AD367" s="365">
        <f>INDEX('NOx &amp; CO2'!$T$6:$W$10,MATCH($C367,'NOx &amp; CO2'!$R$6:$R$10,1),MATCH(AD$352,'NOx &amp; CO2'!$T$5:$W$5,1))*AC367</f>
        <v>2.4900000000000019E-2</v>
      </c>
      <c r="AE367" s="365">
        <f>INDEX('NOx &amp; CO2'!$T$6:$W$10,MATCH($C367,'NOx &amp; CO2'!$R$6:$R$10,1),MATCH(AE$352,'NOx &amp; CO2'!$T$5:$W$5,1))*AD367</f>
        <v>2.4210502134589099E-2</v>
      </c>
      <c r="AF367" s="365">
        <f>INDEX('NOx &amp; CO2'!$T$6:$W$10,MATCH($C367,'NOx &amp; CO2'!$R$6:$R$10,1),MATCH(AF$352,'NOx &amp; CO2'!$T$5:$W$5,1))*AE367</f>
        <v>2.3540096932086061E-2</v>
      </c>
      <c r="AG367" s="365">
        <f>INDEX('NOx &amp; CO2'!$T$6:$W$10,MATCH($C367,'NOx &amp; CO2'!$R$6:$R$10,1),MATCH(AG$352,'NOx &amp; CO2'!$T$5:$W$5,1))*AF367</f>
        <v>2.2888255703723031E-2</v>
      </c>
      <c r="AH367" s="365">
        <f>INDEX('NOx &amp; CO2'!$T$6:$W$10,MATCH($C367,'NOx &amp; CO2'!$R$6:$R$10,1),MATCH(AH$352,'NOx &amp; CO2'!$T$5:$W$5,1))*AG367</f>
        <v>2.2254464400482215E-2</v>
      </c>
      <c r="AI367" s="365">
        <f>INDEX('NOx &amp; CO2'!$T$6:$W$10,MATCH($C367,'NOx &amp; CO2'!$R$6:$R$10,1),MATCH(AI$352,'NOx &amp; CO2'!$T$5:$W$5,1))*AH367</f>
        <v>2.1638223207711301E-2</v>
      </c>
      <c r="AJ367" s="365">
        <f>INDEX('NOx &amp; CO2'!$T$6:$W$10,MATCH($C367,'NOx &amp; CO2'!$R$6:$R$10,1),MATCH(AJ$352,'NOx &amp; CO2'!$T$5:$W$5,1))*AI367</f>
        <v>2.1039046150964236E-2</v>
      </c>
      <c r="AK367" s="365">
        <f>INDEX('NOx &amp; CO2'!$T$6:$W$10,MATCH($C367,'NOx &amp; CO2'!$R$6:$R$10,1),MATCH(AK$352,'NOx &amp; CO2'!$T$5:$W$5,1))*AJ367</f>
        <v>2.0456460712756541E-2</v>
      </c>
      <c r="AL367" s="365">
        <f>INDEX('NOx &amp; CO2'!$T$6:$W$10,MATCH($C367,'NOx &amp; CO2'!$R$6:$R$10,1),MATCH(AL$352,'NOx &amp; CO2'!$T$5:$W$5,1))*AK367</f>
        <v>1.9890007459932926E-2</v>
      </c>
      <c r="AM367" s="365">
        <f>INDEX('NOx &amp; CO2'!$T$6:$W$10,MATCH($C367,'NOx &amp; CO2'!$R$6:$R$10,1),MATCH(AM$352,'NOx &amp; CO2'!$T$5:$W$5,1))*AL367</f>
        <v>1.9339239681353367E-2</v>
      </c>
      <c r="AN367" s="365">
        <f>INDEX('NOx &amp; CO2'!$T$6:$W$10,MATCH($C367,'NOx &amp; CO2'!$R$6:$R$10,1),MATCH(AN$352,'NOx &amp; CO2'!$T$5:$W$5,1))*AM367</f>
        <v>1.8803723035611869E-2</v>
      </c>
      <c r="AO367" s="365">
        <f>INDEX('NOx &amp; CO2'!$T$6:$W$10,MATCH($C367,'NOx &amp; CO2'!$R$6:$R$10,1),MATCH(AO$352,'NOx &amp; CO2'!$T$5:$W$5,1))*AN367</f>
        <v>1.8283035208510164E-2</v>
      </c>
      <c r="AP367" s="365">
        <f>INDEX('NOx &amp; CO2'!$T$6:$W$10,MATCH($C367,'NOx &amp; CO2'!$R$6:$R$10,1),MATCH(AP$352,'NOx &amp; CO2'!$T$5:$W$5,1))*AO367</f>
        <v>1.777676558001617E-2</v>
      </c>
      <c r="AQ367" s="365">
        <f>INDEX('NOx &amp; CO2'!$T$6:$W$10,MATCH($C367,'NOx &amp; CO2'!$R$6:$R$10,1),MATCH(AQ$352,'NOx &amp; CO2'!$T$5:$W$5,1))*AP367</f>
        <v>1.7284514900444626E-2</v>
      </c>
      <c r="AR367" s="365">
        <f>INDEX('NOx &amp; CO2'!$T$6:$W$10,MATCH($C367,'NOx &amp; CO2'!$R$6:$R$10,1),MATCH(AR$352,'NOx &amp; CO2'!$T$5:$W$5,1))*AQ367</f>
        <v>1.6805894975604474E-2</v>
      </c>
      <c r="AS367" s="365">
        <f>INDEX('NOx &amp; CO2'!$T$6:$W$10,MATCH($C367,'NOx &amp; CO2'!$R$6:$R$10,1),MATCH(AS$352,'NOx &amp; CO2'!$T$5:$W$5,1))*AR367</f>
        <v>1.6340528360664741E-2</v>
      </c>
      <c r="AT367" s="365">
        <f>INDEX('NOx &amp; CO2'!$T$6:$W$10,MATCH($C367,'NOx &amp; CO2'!$R$6:$R$10,1),MATCH(AT$352,'NOx &amp; CO2'!$T$5:$W$5,1))*AS367</f>
        <v>1.5888048062497474E-2</v>
      </c>
      <c r="AU367" s="365">
        <f>INDEX('NOx &amp; CO2'!$T$6:$W$10,MATCH($C367,'NOx &amp; CO2'!$R$6:$R$10,1),MATCH(AU$352,'NOx &amp; CO2'!$T$5:$W$5,1))*AT367</f>
        <v>1.5448097250263013E-2</v>
      </c>
      <c r="AV367" s="365">
        <f>INDEX('NOx &amp; CO2'!$T$6:$W$10,MATCH($C367,'NOx &amp; CO2'!$R$6:$R$10,1),MATCH(AV$352,'NOx &amp; CO2'!$T$5:$W$5,1))*AU367</f>
        <v>1.5020328974009333E-2</v>
      </c>
      <c r="AW367" s="365">
        <f>INDEX('NOx &amp; CO2'!$T$6:$W$10,MATCH($C367,'NOx &amp; CO2'!$R$6:$R$10,1),MATCH(AW$352,'NOx &amp; CO2'!$T$5:$W$5,1))*AV367</f>
        <v>1.4604405891063581E-2</v>
      </c>
      <c r="AX367" s="365">
        <f>INDEX('NOx &amp; CO2'!$T$6:$W$10,MATCH($C367,'NOx &amp; CO2'!$R$6:$R$10,1),MATCH(AX$352,'NOx &amp; CO2'!$T$5:$W$5,1))*AW367</f>
        <v>1.4200000000000008E-2</v>
      </c>
      <c r="AY367" s="365">
        <f>INDEX('NOx &amp; CO2'!$T$6:$W$10,MATCH($C367,'NOx &amp; CO2'!$R$6:$R$10,1),MATCH(AY$352,'NOx &amp; CO2'!$T$5:$W$5,1))*AX367</f>
        <v>1.4200000000000008E-2</v>
      </c>
      <c r="AZ367" s="365">
        <f>INDEX('NOx &amp; CO2'!$T$6:$W$10,MATCH($C367,'NOx &amp; CO2'!$R$6:$R$10,1),MATCH(AZ$352,'NOx &amp; CO2'!$T$5:$W$5,1))*AY367</f>
        <v>1.4200000000000008E-2</v>
      </c>
      <c r="BA367" s="365">
        <f>INDEX('NOx &amp; CO2'!$T$6:$W$10,MATCH($C367,'NOx &amp; CO2'!$R$6:$R$10,1),MATCH(BA$352,'NOx &amp; CO2'!$T$5:$W$5,1))*AZ367</f>
        <v>1.4200000000000008E-2</v>
      </c>
      <c r="BB367" s="365">
        <f>INDEX('NOx &amp; CO2'!$T$6:$W$10,MATCH($C367,'NOx &amp; CO2'!$R$6:$R$10,1),MATCH(BB$352,'NOx &amp; CO2'!$T$5:$W$5,1))*BA367</f>
        <v>1.4200000000000008E-2</v>
      </c>
      <c r="BC367" s="365">
        <f>INDEX('NOx &amp; CO2'!$T$6:$W$10,MATCH($C367,'NOx &amp; CO2'!$R$6:$R$10,1),MATCH(BC$352,'NOx &amp; CO2'!$T$5:$W$5,1))*BB367</f>
        <v>1.4200000000000008E-2</v>
      </c>
      <c r="BD367" s="365">
        <f>INDEX('NOx &amp; CO2'!$T$6:$W$10,MATCH($C367,'NOx &amp; CO2'!$R$6:$R$10,1),MATCH(BD$352,'NOx &amp; CO2'!$T$5:$W$5,1))*BC367</f>
        <v>1.4200000000000008E-2</v>
      </c>
      <c r="BE367" s="365">
        <f>INDEX('NOx &amp; CO2'!$T$6:$W$10,MATCH($C367,'NOx &amp; CO2'!$R$6:$R$10,1),MATCH(BE$352,'NOx &amp; CO2'!$T$5:$W$5,1))*BD367</f>
        <v>1.4200000000000008E-2</v>
      </c>
      <c r="BF367" s="365">
        <f>INDEX('NOx &amp; CO2'!$T$6:$W$10,MATCH($C367,'NOx &amp; CO2'!$R$6:$R$10,1),MATCH(BF$352,'NOx &amp; CO2'!$T$5:$W$5,1))*BE367</f>
        <v>1.4200000000000008E-2</v>
      </c>
      <c r="BG367" s="365">
        <f>INDEX('NOx &amp; CO2'!$T$6:$W$10,MATCH($C367,'NOx &amp; CO2'!$R$6:$R$10,1),MATCH(BG$352,'NOx &amp; CO2'!$T$5:$W$5,1))*BF367</f>
        <v>1.4200000000000008E-2</v>
      </c>
      <c r="BH367" s="365">
        <f>INDEX('NOx &amp; CO2'!$T$6:$W$10,MATCH($C367,'NOx &amp; CO2'!$R$6:$R$10,1),MATCH(BH$352,'NOx &amp; CO2'!$T$5:$W$5,1))*BG367</f>
        <v>1.4200000000000008E-2</v>
      </c>
      <c r="BI367" s="365">
        <f>INDEX('NOx &amp; CO2'!$T$6:$W$10,MATCH($C367,'NOx &amp; CO2'!$R$6:$R$10,1),MATCH(BI$352,'NOx &amp; CO2'!$T$5:$W$5,1))*BH367</f>
        <v>1.4200000000000008E-2</v>
      </c>
      <c r="BJ367" s="365">
        <f>INDEX('NOx &amp; CO2'!$T$6:$W$10,MATCH($C367,'NOx &amp; CO2'!$R$6:$R$10,1),MATCH(BJ$352,'NOx &amp; CO2'!$T$5:$W$5,1))*BI367</f>
        <v>1.4200000000000008E-2</v>
      </c>
      <c r="BK367" s="365">
        <f>INDEX('NOx &amp; CO2'!$T$6:$W$10,MATCH($C367,'NOx &amp; CO2'!$R$6:$R$10,1),MATCH(BK$352,'NOx &amp; CO2'!$T$5:$W$5,1))*BJ367</f>
        <v>1.4200000000000008E-2</v>
      </c>
      <c r="BL367" s="365">
        <f>INDEX('NOx &amp; CO2'!$T$6:$W$10,MATCH($C367,'NOx &amp; CO2'!$R$6:$R$10,1),MATCH(BL$352,'NOx &amp; CO2'!$T$5:$W$5,1))*BK367</f>
        <v>1.4200000000000008E-2</v>
      </c>
      <c r="BM367" s="365">
        <f>INDEX('NOx &amp; CO2'!$T$6:$W$10,MATCH($C367,'NOx &amp; CO2'!$R$6:$R$10,1),MATCH(BM$352,'NOx &amp; CO2'!$T$5:$W$5,1))*BL367</f>
        <v>1.4200000000000008E-2</v>
      </c>
      <c r="BN367" s="365">
        <f>INDEX('NOx &amp; CO2'!$T$6:$W$10,MATCH($C367,'NOx &amp; CO2'!$R$6:$R$10,1),MATCH(BN$352,'NOx &amp; CO2'!$T$5:$W$5,1))*BM367</f>
        <v>1.4200000000000008E-2</v>
      </c>
      <c r="BO367" s="365">
        <f>INDEX('NOx &amp; CO2'!$T$6:$W$10,MATCH($C367,'NOx &amp; CO2'!$R$6:$R$10,1),MATCH(BO$352,'NOx &amp; CO2'!$T$5:$W$5,1))*BN367</f>
        <v>1.4200000000000008E-2</v>
      </c>
      <c r="BP367" s="365">
        <f>INDEX('NOx &amp; CO2'!$T$6:$W$10,MATCH($C367,'NOx &amp; CO2'!$R$6:$R$10,1),MATCH(BP$352,'NOx &amp; CO2'!$T$5:$W$5,1))*BO367</f>
        <v>1.4200000000000008E-2</v>
      </c>
      <c r="BQ367" s="365">
        <f>INDEX('NOx &amp; CO2'!$T$6:$W$10,MATCH($C367,'NOx &amp; CO2'!$R$6:$R$10,1),MATCH(BQ$352,'NOx &amp; CO2'!$T$5:$W$5,1))*BP367</f>
        <v>1.4200000000000008E-2</v>
      </c>
      <c r="BR367" s="365">
        <f>INDEX('NOx &amp; CO2'!$T$6:$W$10,MATCH($C367,'NOx &amp; CO2'!$R$6:$R$10,1),MATCH(BR$352,'NOx &amp; CO2'!$T$5:$W$5,1))*BQ367</f>
        <v>1.4200000000000008E-2</v>
      </c>
      <c r="BS367" s="365">
        <f>INDEX('NOx &amp; CO2'!$T$6:$W$10,MATCH($C367,'NOx &amp; CO2'!$R$6:$R$10,1),MATCH(BS$352,'NOx &amp; CO2'!$T$5:$W$5,1))*BR367</f>
        <v>1.4200000000000008E-2</v>
      </c>
      <c r="BT367" s="365">
        <f>INDEX('NOx &amp; CO2'!$T$6:$W$10,MATCH($C367,'NOx &amp; CO2'!$R$6:$R$10,1),MATCH(BT$352,'NOx &amp; CO2'!$T$5:$W$5,1))*BS367</f>
        <v>1.4200000000000008E-2</v>
      </c>
      <c r="BU367" s="365">
        <f>INDEX('NOx &amp; CO2'!$T$6:$W$10,MATCH($C367,'NOx &amp; CO2'!$R$6:$R$10,1),MATCH(BU$352,'NOx &amp; CO2'!$T$5:$W$5,1))*BT367</f>
        <v>1.4200000000000008E-2</v>
      </c>
      <c r="BV367" s="365">
        <f>INDEX('NOx &amp; CO2'!$T$6:$W$10,MATCH($C367,'NOx &amp; CO2'!$R$6:$R$10,1),MATCH(BV$352,'NOx &amp; CO2'!$T$5:$W$5,1))*BU367</f>
        <v>1.4200000000000008E-2</v>
      </c>
      <c r="BW367" s="365">
        <f>INDEX('NOx &amp; CO2'!$T$6:$W$10,MATCH($C367,'NOx &amp; CO2'!$R$6:$R$10,1),MATCH(BW$352,'NOx &amp; CO2'!$T$5:$W$5,1))*BV367</f>
        <v>1.4200000000000008E-2</v>
      </c>
      <c r="BX367" s="365">
        <f>INDEX('NOx &amp; CO2'!$T$6:$W$10,MATCH($C367,'NOx &amp; CO2'!$R$6:$R$10,1),MATCH(BX$352,'NOx &amp; CO2'!$T$5:$W$5,1))*BW367</f>
        <v>1.4200000000000008E-2</v>
      </c>
      <c r="BY367" s="365">
        <f>INDEX('NOx &amp; CO2'!$T$6:$W$10,MATCH($C367,'NOx &amp; CO2'!$R$6:$R$10,1),MATCH(BY$352,'NOx &amp; CO2'!$T$5:$W$5,1))*BX367</f>
        <v>1.4200000000000008E-2</v>
      </c>
      <c r="BZ367" s="365">
        <f>INDEX('NOx &amp; CO2'!$T$6:$W$10,MATCH($C367,'NOx &amp; CO2'!$R$6:$R$10,1),MATCH(BZ$352,'NOx &amp; CO2'!$T$5:$W$5,1))*BY367</f>
        <v>1.4200000000000008E-2</v>
      </c>
      <c r="CA367" s="365">
        <f>INDEX('NOx &amp; CO2'!$T$6:$W$10,MATCH($C367,'NOx &amp; CO2'!$R$6:$R$10,1),MATCH(CA$352,'NOx &amp; CO2'!$T$5:$W$5,1))*BZ367</f>
        <v>1.4200000000000008E-2</v>
      </c>
      <c r="CB367" s="365">
        <f>INDEX('NOx &amp; CO2'!$T$6:$W$10,MATCH($C367,'NOx &amp; CO2'!$R$6:$R$10,1),MATCH(CB$352,'NOx &amp; CO2'!$T$5:$W$5,1))*CA367</f>
        <v>1.4200000000000008E-2</v>
      </c>
      <c r="CC367" s="365">
        <f>INDEX('NOx &amp; CO2'!$T$6:$W$10,MATCH($C367,'NOx &amp; CO2'!$R$6:$R$10,1),MATCH(CC$352,'NOx &amp; CO2'!$T$5:$W$5,1))*CB367</f>
        <v>1.4200000000000008E-2</v>
      </c>
      <c r="CD367" s="365">
        <f>INDEX('NOx &amp; CO2'!$T$6:$W$10,MATCH($C367,'NOx &amp; CO2'!$R$6:$R$10,1),MATCH(CD$352,'NOx &amp; CO2'!$T$5:$W$5,1))*CC367</f>
        <v>1.4200000000000008E-2</v>
      </c>
      <c r="CE367" s="365">
        <f>INDEX('NOx &amp; CO2'!$T$6:$W$10,MATCH($C367,'NOx &amp; CO2'!$R$6:$R$10,1),MATCH(CE$352,'NOx &amp; CO2'!$T$5:$W$5,1))*CD367</f>
        <v>1.4200000000000008E-2</v>
      </c>
      <c r="CF367" s="365">
        <f>INDEX('NOx &amp; CO2'!$T$6:$W$10,MATCH($C367,'NOx &amp; CO2'!$R$6:$R$10,1),MATCH(CF$352,'NOx &amp; CO2'!$T$5:$W$5,1))*CE367</f>
        <v>1.4200000000000008E-2</v>
      </c>
      <c r="CG367" s="365">
        <f>INDEX('NOx &amp; CO2'!$T$6:$W$10,MATCH($C367,'NOx &amp; CO2'!$R$6:$R$10,1),MATCH(CG$352,'NOx &amp; CO2'!$T$5:$W$5,1))*CF367</f>
        <v>1.4200000000000008E-2</v>
      </c>
      <c r="CH367" s="365">
        <f>INDEX('NOx &amp; CO2'!$T$6:$W$10,MATCH($C367,'NOx &amp; CO2'!$R$6:$R$10,1),MATCH(CH$352,'NOx &amp; CO2'!$T$5:$W$5,1))*CG367</f>
        <v>1.4200000000000008E-2</v>
      </c>
      <c r="CI367" s="365">
        <f>INDEX('NOx &amp; CO2'!$T$6:$W$10,MATCH($C367,'NOx &amp; CO2'!$R$6:$R$10,1),MATCH(CI$352,'NOx &amp; CO2'!$T$5:$W$5,1))*CH367</f>
        <v>1.4200000000000008E-2</v>
      </c>
      <c r="CJ367" s="365">
        <f>INDEX('NOx &amp; CO2'!$T$6:$W$10,MATCH($C367,'NOx &amp; CO2'!$R$6:$R$10,1),MATCH(CJ$352,'NOx &amp; CO2'!$T$5:$W$5,1))*CI367</f>
        <v>1.4200000000000008E-2</v>
      </c>
      <c r="CK367" s="365">
        <f>INDEX('NOx &amp; CO2'!$T$6:$W$10,MATCH($C367,'NOx &amp; CO2'!$R$6:$R$10,1),MATCH(CK$352,'NOx &amp; CO2'!$T$5:$W$5,1))*CJ367</f>
        <v>1.4200000000000008E-2</v>
      </c>
      <c r="CL367" s="365">
        <f>INDEX('NOx &amp; CO2'!$T$6:$W$10,MATCH($C367,'NOx &amp; CO2'!$R$6:$R$10,1),MATCH(CL$352,'NOx &amp; CO2'!$T$5:$W$5,1))*CK367</f>
        <v>1.4200000000000008E-2</v>
      </c>
      <c r="CM367" s="365">
        <f>INDEX('NOx &amp; CO2'!$T$6:$W$10,MATCH($C367,'NOx &amp; CO2'!$R$6:$R$10,1),MATCH(CM$352,'NOx &amp; CO2'!$T$5:$W$5,1))*CL367</f>
        <v>1.4200000000000008E-2</v>
      </c>
      <c r="CN367" s="365">
        <f>INDEX('NOx &amp; CO2'!$T$6:$W$10,MATCH($C367,'NOx &amp; CO2'!$R$6:$R$10,1),MATCH(CN$352,'NOx &amp; CO2'!$T$5:$W$5,1))*CM367</f>
        <v>1.4200000000000008E-2</v>
      </c>
      <c r="CO367" s="365">
        <f>INDEX('NOx &amp; CO2'!$T$6:$W$10,MATCH($C367,'NOx &amp; CO2'!$R$6:$R$10,1),MATCH(CO$352,'NOx &amp; CO2'!$T$5:$W$5,1))*CN367</f>
        <v>1.4200000000000008E-2</v>
      </c>
      <c r="CP367" s="365">
        <f>INDEX('NOx &amp; CO2'!$T$6:$W$10,MATCH($C367,'NOx &amp; CO2'!$R$6:$R$10,1),MATCH(CP$352,'NOx &amp; CO2'!$T$5:$W$5,1))*CO367</f>
        <v>1.4200000000000008E-2</v>
      </c>
      <c r="CQ367" s="365">
        <f>INDEX('NOx &amp; CO2'!$T$6:$W$10,MATCH($C367,'NOx &amp; CO2'!$R$6:$R$10,1),MATCH(CQ$352,'NOx &amp; CO2'!$T$5:$W$5,1))*CP367</f>
        <v>1.4200000000000008E-2</v>
      </c>
      <c r="CR367" s="365">
        <f>INDEX('NOx &amp; CO2'!$T$6:$W$10,MATCH($C367,'NOx &amp; CO2'!$R$6:$R$10,1),MATCH(CR$352,'NOx &amp; CO2'!$T$5:$W$5,1))*CQ367</f>
        <v>1.4200000000000008E-2</v>
      </c>
      <c r="CS367" s="365">
        <f>INDEX('NOx &amp; CO2'!$T$6:$W$10,MATCH($C367,'NOx &amp; CO2'!$R$6:$R$10,1),MATCH(CS$352,'NOx &amp; CO2'!$T$5:$W$5,1))*CR367</f>
        <v>1.4200000000000008E-2</v>
      </c>
    </row>
    <row r="368" spans="1:97" s="352" customFormat="1" x14ac:dyDescent="0.25">
      <c r="A368" s="352">
        <f t="shared" ref="A368:C368" si="587">A307</f>
        <v>0</v>
      </c>
      <c r="B368" s="352" t="str">
        <f t="shared" si="587"/>
        <v>0 0</v>
      </c>
      <c r="C368" s="359">
        <f t="shared" si="587"/>
        <v>0</v>
      </c>
      <c r="D368" s="569">
        <f>INDEX('NOx &amp; CO2'!$E$6:$I$10,MATCH($C368,'NOx &amp; CO2'!$C$6:$C$10,1),MATCH(D$352,'NOx &amp; CO2'!$E$5:$H$5,1))</f>
        <v>7.17E-2</v>
      </c>
      <c r="E368" s="569">
        <f>INDEX('NOx &amp; CO2'!$T$6:$W$10,MATCH($C368,'NOx &amp; CO2'!$R$6:$R$10,1),MATCH(E$352,'NOx &amp; CO2'!$T$5:$W$5,1))*D368</f>
        <v>6.8558723496039697E-2</v>
      </c>
      <c r="F368" s="569">
        <f>INDEX('NOx &amp; CO2'!$T$6:$W$10,MATCH($C368,'NOx &amp; CO2'!$R$6:$R$10,1),MATCH(F$352,'NOx &amp; CO2'!$T$5:$W$5,1))*E368</f>
        <v>6.5555070675124491E-2</v>
      </c>
      <c r="G368" s="569">
        <f>INDEX('NOx &amp; CO2'!$T$6:$W$10,MATCH($C368,'NOx &amp; CO2'!$R$6:$R$10,1),MATCH(G$352,'NOx &amp; CO2'!$T$5:$W$5,1))*F368</f>
        <v>6.2683012052708514E-2</v>
      </c>
      <c r="H368" s="569">
        <f>INDEX('NOx &amp; CO2'!$T$6:$W$10,MATCH($C368,'NOx &amp; CO2'!$R$6:$R$10,1),MATCH(H$352,'NOx &amp; CO2'!$T$5:$W$5,1))*G368</f>
        <v>5.9936782304331478E-2</v>
      </c>
      <c r="I368" s="569">
        <f>INDEX('NOx &amp; CO2'!$T$6:$W$10,MATCH($C368,'NOx &amp; CO2'!$R$6:$R$10,1),MATCH(I$352,'NOx &amp; CO2'!$T$5:$W$5,1))*H368</f>
        <v>5.7310868692398702E-2</v>
      </c>
      <c r="J368" s="569">
        <f>INDEX('NOx &amp; CO2'!$T$6:$W$10,MATCH($C368,'NOx &amp; CO2'!$R$6:$R$10,1),MATCH(J$352,'NOx &amp; CO2'!$T$5:$W$5,1))*I368</f>
        <v>5.4800000000000008E-2</v>
      </c>
      <c r="K368" s="569">
        <f>INDEX('NOx &amp; CO2'!$T$6:$W$10,MATCH($C368,'NOx &amp; CO2'!$R$6:$R$10,1),MATCH(K$352,'NOx &amp; CO2'!$T$5:$W$5,1))*J368</f>
        <v>5.268069525177068E-2</v>
      </c>
      <c r="L368" s="569">
        <f>INDEX('NOx &amp; CO2'!$T$6:$W$10,MATCH($C368,'NOx &amp; CO2'!$R$6:$R$10,1),MATCH(L$352,'NOx &amp; CO2'!$T$5:$W$5,1))*K368</f>
        <v>5.0643351317699516E-2</v>
      </c>
      <c r="M368" s="569">
        <f>INDEX('NOx &amp; CO2'!$T$6:$W$10,MATCH($C368,'NOx &amp; CO2'!$R$6:$R$10,1),MATCH(M$352,'NOx &amp; CO2'!$T$5:$W$5,1))*L368</f>
        <v>4.8684798490804503E-2</v>
      </c>
      <c r="N368" s="569">
        <f>INDEX('NOx &amp; CO2'!$T$6:$W$10,MATCH($C368,'NOx &amp; CO2'!$R$6:$R$10,1),MATCH(N$352,'NOx &amp; CO2'!$T$5:$W$5,1))*M368</f>
        <v>4.6801989647590088E-2</v>
      </c>
      <c r="O368" s="569">
        <f>INDEX('NOx &amp; CO2'!$T$6:$W$10,MATCH($C368,'NOx &amp; CO2'!$R$6:$R$10,1),MATCH(O$352,'NOx &amp; CO2'!$T$5:$W$5,1))*N368</f>
        <v>4.4991995507321518E-2</v>
      </c>
      <c r="P368" s="569">
        <f>INDEX('NOx &amp; CO2'!$T$6:$W$10,MATCH($C368,'NOx &amp; CO2'!$R$6:$R$10,1),MATCH(P$352,'NOx &amp; CO2'!$T$5:$W$5,1))*O368</f>
        <v>4.3252000074639418E-2</v>
      </c>
      <c r="Q368" s="569">
        <f>INDEX('NOx &amp; CO2'!$T$6:$W$10,MATCH($C368,'NOx &amp; CO2'!$R$6:$R$10,1),MATCH(Q$352,'NOx &amp; CO2'!$T$5:$W$5,1))*P368</f>
        <v>4.1579296258424117E-2</v>
      </c>
      <c r="R368" s="569">
        <f>INDEX('NOx &amp; CO2'!$T$6:$W$10,MATCH($C368,'NOx &amp; CO2'!$R$6:$R$10,1),MATCH(R$352,'NOx &amp; CO2'!$T$5:$W$5,1))*Q368</f>
        <v>3.9971281660093602E-2</v>
      </c>
      <c r="S368" s="569">
        <f>INDEX('NOx &amp; CO2'!$T$6:$W$10,MATCH($C368,'NOx &amp; CO2'!$R$6:$R$10,1),MATCH(S$352,'NOx &amp; CO2'!$T$5:$W$5,1))*R368</f>
        <v>3.8425454524782507E-2</v>
      </c>
      <c r="T368" s="569">
        <f>INDEX('NOx &amp; CO2'!$T$6:$W$10,MATCH($C368,'NOx &amp; CO2'!$R$6:$R$10,1),MATCH(T$352,'NOx &amp; CO2'!$T$5:$W$5,1))*S368</f>
        <v>3.6939409849102912E-2</v>
      </c>
      <c r="U368" s="569">
        <f>INDEX('NOx &amp; CO2'!$T$6:$W$10,MATCH($C368,'NOx &amp; CO2'!$R$6:$R$10,1),MATCH(U$352,'NOx &amp; CO2'!$T$5:$W$5,1))*T368</f>
        <v>3.5510835639431505E-2</v>
      </c>
      <c r="V368" s="569">
        <f>INDEX('NOx &amp; CO2'!$T$6:$W$10,MATCH($C368,'NOx &amp; CO2'!$R$6:$R$10,1),MATCH(V$352,'NOx &amp; CO2'!$T$5:$W$5,1))*U368</f>
        <v>3.4137509314901608E-2</v>
      </c>
      <c r="W368" s="569">
        <f>INDEX('NOx &amp; CO2'!$T$6:$W$10,MATCH($C368,'NOx &amp; CO2'!$R$6:$R$10,1),MATCH(W$352,'NOx &amp; CO2'!$T$5:$W$5,1))*V368</f>
        <v>3.2817294249503907E-2</v>
      </c>
      <c r="X368" s="569">
        <f>INDEX('NOx &amp; CO2'!$T$6:$W$10,MATCH($C368,'NOx &amp; CO2'!$R$6:$R$10,1),MATCH(X$352,'NOx &amp; CO2'!$T$5:$W$5,1))*W368</f>
        <v>3.1548136447916084E-2</v>
      </c>
      <c r="Y368" s="569">
        <f>INDEX('NOx &amp; CO2'!$T$6:$W$10,MATCH($C368,'NOx &amp; CO2'!$R$6:$R$10,1),MATCH(Y$352,'NOx &amp; CO2'!$T$5:$W$5,1))*X368</f>
        <v>3.0328061349889527E-2</v>
      </c>
      <c r="Z368" s="569">
        <f>INDEX('NOx &amp; CO2'!$T$6:$W$10,MATCH($C368,'NOx &amp; CO2'!$R$6:$R$10,1),MATCH(Z$352,'NOx &amp; CO2'!$T$5:$W$5,1))*Y368</f>
        <v>2.9155170758221438E-2</v>
      </c>
      <c r="AA368" s="365">
        <f>INDEX('NOx &amp; CO2'!$T$6:$W$10,MATCH($C368,'NOx &amp; CO2'!$R$6:$R$10,1),MATCH(AA$352,'NOx &amp; CO2'!$T$5:$W$5,1))*Z368</f>
        <v>2.8027639885532835E-2</v>
      </c>
      <c r="AB368" s="365">
        <f>INDEX('NOx &amp; CO2'!$T$6:$W$10,MATCH($C368,'NOx &amp; CO2'!$R$6:$R$10,1),MATCH(AB$352,'NOx &amp; CO2'!$T$5:$W$5,1))*AA368</f>
        <v>2.6943714515257809E-2</v>
      </c>
      <c r="AC368" s="365">
        <f>INDEX('NOx &amp; CO2'!$T$6:$W$10,MATCH($C368,'NOx &amp; CO2'!$R$6:$R$10,1),MATCH(AC$352,'NOx &amp; CO2'!$T$5:$W$5,1))*AB368</f>
        <v>2.5901708272427128E-2</v>
      </c>
      <c r="AD368" s="365">
        <f>INDEX('NOx &amp; CO2'!$T$6:$W$10,MATCH($C368,'NOx &amp; CO2'!$R$6:$R$10,1),MATCH(AD$352,'NOx &amp; CO2'!$T$5:$W$5,1))*AC368</f>
        <v>2.4900000000000019E-2</v>
      </c>
      <c r="AE368" s="365">
        <f>INDEX('NOx &amp; CO2'!$T$6:$W$10,MATCH($C368,'NOx &amp; CO2'!$R$6:$R$10,1),MATCH(AE$352,'NOx &amp; CO2'!$T$5:$W$5,1))*AD368</f>
        <v>2.4210502134589099E-2</v>
      </c>
      <c r="AF368" s="365">
        <f>INDEX('NOx &amp; CO2'!$T$6:$W$10,MATCH($C368,'NOx &amp; CO2'!$R$6:$R$10,1),MATCH(AF$352,'NOx &amp; CO2'!$T$5:$W$5,1))*AE368</f>
        <v>2.3540096932086061E-2</v>
      </c>
      <c r="AG368" s="365">
        <f>INDEX('NOx &amp; CO2'!$T$6:$W$10,MATCH($C368,'NOx &amp; CO2'!$R$6:$R$10,1),MATCH(AG$352,'NOx &amp; CO2'!$T$5:$W$5,1))*AF368</f>
        <v>2.2888255703723031E-2</v>
      </c>
      <c r="AH368" s="365">
        <f>INDEX('NOx &amp; CO2'!$T$6:$W$10,MATCH($C368,'NOx &amp; CO2'!$R$6:$R$10,1),MATCH(AH$352,'NOx &amp; CO2'!$T$5:$W$5,1))*AG368</f>
        <v>2.2254464400482215E-2</v>
      </c>
      <c r="AI368" s="365">
        <f>INDEX('NOx &amp; CO2'!$T$6:$W$10,MATCH($C368,'NOx &amp; CO2'!$R$6:$R$10,1),MATCH(AI$352,'NOx &amp; CO2'!$T$5:$W$5,1))*AH368</f>
        <v>2.1638223207711301E-2</v>
      </c>
      <c r="AJ368" s="365">
        <f>INDEX('NOx &amp; CO2'!$T$6:$W$10,MATCH($C368,'NOx &amp; CO2'!$R$6:$R$10,1),MATCH(AJ$352,'NOx &amp; CO2'!$T$5:$W$5,1))*AI368</f>
        <v>2.1039046150964236E-2</v>
      </c>
      <c r="AK368" s="365">
        <f>INDEX('NOx &amp; CO2'!$T$6:$W$10,MATCH($C368,'NOx &amp; CO2'!$R$6:$R$10,1),MATCH(AK$352,'NOx &amp; CO2'!$T$5:$W$5,1))*AJ368</f>
        <v>2.0456460712756541E-2</v>
      </c>
      <c r="AL368" s="365">
        <f>INDEX('NOx &amp; CO2'!$T$6:$W$10,MATCH($C368,'NOx &amp; CO2'!$R$6:$R$10,1),MATCH(AL$352,'NOx &amp; CO2'!$T$5:$W$5,1))*AK368</f>
        <v>1.9890007459932926E-2</v>
      </c>
      <c r="AM368" s="365">
        <f>INDEX('NOx &amp; CO2'!$T$6:$W$10,MATCH($C368,'NOx &amp; CO2'!$R$6:$R$10,1),MATCH(AM$352,'NOx &amp; CO2'!$T$5:$W$5,1))*AL368</f>
        <v>1.9339239681353367E-2</v>
      </c>
      <c r="AN368" s="365">
        <f>INDEX('NOx &amp; CO2'!$T$6:$W$10,MATCH($C368,'NOx &amp; CO2'!$R$6:$R$10,1),MATCH(AN$352,'NOx &amp; CO2'!$T$5:$W$5,1))*AM368</f>
        <v>1.8803723035611869E-2</v>
      </c>
      <c r="AO368" s="365">
        <f>INDEX('NOx &amp; CO2'!$T$6:$W$10,MATCH($C368,'NOx &amp; CO2'!$R$6:$R$10,1),MATCH(AO$352,'NOx &amp; CO2'!$T$5:$W$5,1))*AN368</f>
        <v>1.8283035208510164E-2</v>
      </c>
      <c r="AP368" s="365">
        <f>INDEX('NOx &amp; CO2'!$T$6:$W$10,MATCH($C368,'NOx &amp; CO2'!$R$6:$R$10,1),MATCH(AP$352,'NOx &amp; CO2'!$T$5:$W$5,1))*AO368</f>
        <v>1.777676558001617E-2</v>
      </c>
      <c r="AQ368" s="365">
        <f>INDEX('NOx &amp; CO2'!$T$6:$W$10,MATCH($C368,'NOx &amp; CO2'!$R$6:$R$10,1),MATCH(AQ$352,'NOx &amp; CO2'!$T$5:$W$5,1))*AP368</f>
        <v>1.7284514900444626E-2</v>
      </c>
      <c r="AR368" s="365">
        <f>INDEX('NOx &amp; CO2'!$T$6:$W$10,MATCH($C368,'NOx &amp; CO2'!$R$6:$R$10,1),MATCH(AR$352,'NOx &amp; CO2'!$T$5:$W$5,1))*AQ368</f>
        <v>1.6805894975604474E-2</v>
      </c>
      <c r="AS368" s="365">
        <f>INDEX('NOx &amp; CO2'!$T$6:$W$10,MATCH($C368,'NOx &amp; CO2'!$R$6:$R$10,1),MATCH(AS$352,'NOx &amp; CO2'!$T$5:$W$5,1))*AR368</f>
        <v>1.6340528360664741E-2</v>
      </c>
      <c r="AT368" s="365">
        <f>INDEX('NOx &amp; CO2'!$T$6:$W$10,MATCH($C368,'NOx &amp; CO2'!$R$6:$R$10,1),MATCH(AT$352,'NOx &amp; CO2'!$T$5:$W$5,1))*AS368</f>
        <v>1.5888048062497474E-2</v>
      </c>
      <c r="AU368" s="365">
        <f>INDEX('NOx &amp; CO2'!$T$6:$W$10,MATCH($C368,'NOx &amp; CO2'!$R$6:$R$10,1),MATCH(AU$352,'NOx &amp; CO2'!$T$5:$W$5,1))*AT368</f>
        <v>1.5448097250263013E-2</v>
      </c>
      <c r="AV368" s="365">
        <f>INDEX('NOx &amp; CO2'!$T$6:$W$10,MATCH($C368,'NOx &amp; CO2'!$R$6:$R$10,1),MATCH(AV$352,'NOx &amp; CO2'!$T$5:$W$5,1))*AU368</f>
        <v>1.5020328974009333E-2</v>
      </c>
      <c r="AW368" s="365">
        <f>INDEX('NOx &amp; CO2'!$T$6:$W$10,MATCH($C368,'NOx &amp; CO2'!$R$6:$R$10,1),MATCH(AW$352,'NOx &amp; CO2'!$T$5:$W$5,1))*AV368</f>
        <v>1.4604405891063581E-2</v>
      </c>
      <c r="AX368" s="365">
        <f>INDEX('NOx &amp; CO2'!$T$6:$W$10,MATCH($C368,'NOx &amp; CO2'!$R$6:$R$10,1),MATCH(AX$352,'NOx &amp; CO2'!$T$5:$W$5,1))*AW368</f>
        <v>1.4200000000000008E-2</v>
      </c>
      <c r="AY368" s="365">
        <f>INDEX('NOx &amp; CO2'!$T$6:$W$10,MATCH($C368,'NOx &amp; CO2'!$R$6:$R$10,1),MATCH(AY$352,'NOx &amp; CO2'!$T$5:$W$5,1))*AX368</f>
        <v>1.4200000000000008E-2</v>
      </c>
      <c r="AZ368" s="365">
        <f>INDEX('NOx &amp; CO2'!$T$6:$W$10,MATCH($C368,'NOx &amp; CO2'!$R$6:$R$10,1),MATCH(AZ$352,'NOx &amp; CO2'!$T$5:$W$5,1))*AY368</f>
        <v>1.4200000000000008E-2</v>
      </c>
      <c r="BA368" s="365">
        <f>INDEX('NOx &amp; CO2'!$T$6:$W$10,MATCH($C368,'NOx &amp; CO2'!$R$6:$R$10,1),MATCH(BA$352,'NOx &amp; CO2'!$T$5:$W$5,1))*AZ368</f>
        <v>1.4200000000000008E-2</v>
      </c>
      <c r="BB368" s="365">
        <f>INDEX('NOx &amp; CO2'!$T$6:$W$10,MATCH($C368,'NOx &amp; CO2'!$R$6:$R$10,1),MATCH(BB$352,'NOx &amp; CO2'!$T$5:$W$5,1))*BA368</f>
        <v>1.4200000000000008E-2</v>
      </c>
      <c r="BC368" s="365">
        <f>INDEX('NOx &amp; CO2'!$T$6:$W$10,MATCH($C368,'NOx &amp; CO2'!$R$6:$R$10,1),MATCH(BC$352,'NOx &amp; CO2'!$T$5:$W$5,1))*BB368</f>
        <v>1.4200000000000008E-2</v>
      </c>
      <c r="BD368" s="365">
        <f>INDEX('NOx &amp; CO2'!$T$6:$W$10,MATCH($C368,'NOx &amp; CO2'!$R$6:$R$10,1),MATCH(BD$352,'NOx &amp; CO2'!$T$5:$W$5,1))*BC368</f>
        <v>1.4200000000000008E-2</v>
      </c>
      <c r="BE368" s="365">
        <f>INDEX('NOx &amp; CO2'!$T$6:$W$10,MATCH($C368,'NOx &amp; CO2'!$R$6:$R$10,1),MATCH(BE$352,'NOx &amp; CO2'!$T$5:$W$5,1))*BD368</f>
        <v>1.4200000000000008E-2</v>
      </c>
      <c r="BF368" s="365">
        <f>INDEX('NOx &amp; CO2'!$T$6:$W$10,MATCH($C368,'NOx &amp; CO2'!$R$6:$R$10,1),MATCH(BF$352,'NOx &amp; CO2'!$T$5:$W$5,1))*BE368</f>
        <v>1.4200000000000008E-2</v>
      </c>
      <c r="BG368" s="365">
        <f>INDEX('NOx &amp; CO2'!$T$6:$W$10,MATCH($C368,'NOx &amp; CO2'!$R$6:$R$10,1),MATCH(BG$352,'NOx &amp; CO2'!$T$5:$W$5,1))*BF368</f>
        <v>1.4200000000000008E-2</v>
      </c>
      <c r="BH368" s="365">
        <f>INDEX('NOx &amp; CO2'!$T$6:$W$10,MATCH($C368,'NOx &amp; CO2'!$R$6:$R$10,1),MATCH(BH$352,'NOx &amp; CO2'!$T$5:$W$5,1))*BG368</f>
        <v>1.4200000000000008E-2</v>
      </c>
      <c r="BI368" s="365">
        <f>INDEX('NOx &amp; CO2'!$T$6:$W$10,MATCH($C368,'NOx &amp; CO2'!$R$6:$R$10,1),MATCH(BI$352,'NOx &amp; CO2'!$T$5:$W$5,1))*BH368</f>
        <v>1.4200000000000008E-2</v>
      </c>
      <c r="BJ368" s="365">
        <f>INDEX('NOx &amp; CO2'!$T$6:$W$10,MATCH($C368,'NOx &amp; CO2'!$R$6:$R$10,1),MATCH(BJ$352,'NOx &amp; CO2'!$T$5:$W$5,1))*BI368</f>
        <v>1.4200000000000008E-2</v>
      </c>
      <c r="BK368" s="365">
        <f>INDEX('NOx &amp; CO2'!$T$6:$W$10,MATCH($C368,'NOx &amp; CO2'!$R$6:$R$10,1),MATCH(BK$352,'NOx &amp; CO2'!$T$5:$W$5,1))*BJ368</f>
        <v>1.4200000000000008E-2</v>
      </c>
      <c r="BL368" s="365">
        <f>INDEX('NOx &amp; CO2'!$T$6:$W$10,MATCH($C368,'NOx &amp; CO2'!$R$6:$R$10,1),MATCH(BL$352,'NOx &amp; CO2'!$T$5:$W$5,1))*BK368</f>
        <v>1.4200000000000008E-2</v>
      </c>
      <c r="BM368" s="365">
        <f>INDEX('NOx &amp; CO2'!$T$6:$W$10,MATCH($C368,'NOx &amp; CO2'!$R$6:$R$10,1),MATCH(BM$352,'NOx &amp; CO2'!$T$5:$W$5,1))*BL368</f>
        <v>1.4200000000000008E-2</v>
      </c>
      <c r="BN368" s="365">
        <f>INDEX('NOx &amp; CO2'!$T$6:$W$10,MATCH($C368,'NOx &amp; CO2'!$R$6:$R$10,1),MATCH(BN$352,'NOx &amp; CO2'!$T$5:$W$5,1))*BM368</f>
        <v>1.4200000000000008E-2</v>
      </c>
      <c r="BO368" s="365">
        <f>INDEX('NOx &amp; CO2'!$T$6:$W$10,MATCH($C368,'NOx &amp; CO2'!$R$6:$R$10,1),MATCH(BO$352,'NOx &amp; CO2'!$T$5:$W$5,1))*BN368</f>
        <v>1.4200000000000008E-2</v>
      </c>
      <c r="BP368" s="365">
        <f>INDEX('NOx &amp; CO2'!$T$6:$W$10,MATCH($C368,'NOx &amp; CO2'!$R$6:$R$10,1),MATCH(BP$352,'NOx &amp; CO2'!$T$5:$W$5,1))*BO368</f>
        <v>1.4200000000000008E-2</v>
      </c>
      <c r="BQ368" s="365">
        <f>INDEX('NOx &amp; CO2'!$T$6:$W$10,MATCH($C368,'NOx &amp; CO2'!$R$6:$R$10,1),MATCH(BQ$352,'NOx &amp; CO2'!$T$5:$W$5,1))*BP368</f>
        <v>1.4200000000000008E-2</v>
      </c>
      <c r="BR368" s="365">
        <f>INDEX('NOx &amp; CO2'!$T$6:$W$10,MATCH($C368,'NOx &amp; CO2'!$R$6:$R$10,1),MATCH(BR$352,'NOx &amp; CO2'!$T$5:$W$5,1))*BQ368</f>
        <v>1.4200000000000008E-2</v>
      </c>
      <c r="BS368" s="365">
        <f>INDEX('NOx &amp; CO2'!$T$6:$W$10,MATCH($C368,'NOx &amp; CO2'!$R$6:$R$10,1),MATCH(BS$352,'NOx &amp; CO2'!$T$5:$W$5,1))*BR368</f>
        <v>1.4200000000000008E-2</v>
      </c>
      <c r="BT368" s="365">
        <f>INDEX('NOx &amp; CO2'!$T$6:$W$10,MATCH($C368,'NOx &amp; CO2'!$R$6:$R$10,1),MATCH(BT$352,'NOx &amp; CO2'!$T$5:$W$5,1))*BS368</f>
        <v>1.4200000000000008E-2</v>
      </c>
      <c r="BU368" s="365">
        <f>INDEX('NOx &amp; CO2'!$T$6:$W$10,MATCH($C368,'NOx &amp; CO2'!$R$6:$R$10,1),MATCH(BU$352,'NOx &amp; CO2'!$T$5:$W$5,1))*BT368</f>
        <v>1.4200000000000008E-2</v>
      </c>
      <c r="BV368" s="365">
        <f>INDEX('NOx &amp; CO2'!$T$6:$W$10,MATCH($C368,'NOx &amp; CO2'!$R$6:$R$10,1),MATCH(BV$352,'NOx &amp; CO2'!$T$5:$W$5,1))*BU368</f>
        <v>1.4200000000000008E-2</v>
      </c>
      <c r="BW368" s="365">
        <f>INDEX('NOx &amp; CO2'!$T$6:$W$10,MATCH($C368,'NOx &amp; CO2'!$R$6:$R$10,1),MATCH(BW$352,'NOx &amp; CO2'!$T$5:$W$5,1))*BV368</f>
        <v>1.4200000000000008E-2</v>
      </c>
      <c r="BX368" s="365">
        <f>INDEX('NOx &amp; CO2'!$T$6:$W$10,MATCH($C368,'NOx &amp; CO2'!$R$6:$R$10,1),MATCH(BX$352,'NOx &amp; CO2'!$T$5:$W$5,1))*BW368</f>
        <v>1.4200000000000008E-2</v>
      </c>
      <c r="BY368" s="365">
        <f>INDEX('NOx &amp; CO2'!$T$6:$W$10,MATCH($C368,'NOx &amp; CO2'!$R$6:$R$10,1),MATCH(BY$352,'NOx &amp; CO2'!$T$5:$W$5,1))*BX368</f>
        <v>1.4200000000000008E-2</v>
      </c>
      <c r="BZ368" s="365">
        <f>INDEX('NOx &amp; CO2'!$T$6:$W$10,MATCH($C368,'NOx &amp; CO2'!$R$6:$R$10,1),MATCH(BZ$352,'NOx &amp; CO2'!$T$5:$W$5,1))*BY368</f>
        <v>1.4200000000000008E-2</v>
      </c>
      <c r="CA368" s="365">
        <f>INDEX('NOx &amp; CO2'!$T$6:$W$10,MATCH($C368,'NOx &amp; CO2'!$R$6:$R$10,1),MATCH(CA$352,'NOx &amp; CO2'!$T$5:$W$5,1))*BZ368</f>
        <v>1.4200000000000008E-2</v>
      </c>
      <c r="CB368" s="365">
        <f>INDEX('NOx &amp; CO2'!$T$6:$W$10,MATCH($C368,'NOx &amp; CO2'!$R$6:$R$10,1),MATCH(CB$352,'NOx &amp; CO2'!$T$5:$W$5,1))*CA368</f>
        <v>1.4200000000000008E-2</v>
      </c>
      <c r="CC368" s="365">
        <f>INDEX('NOx &amp; CO2'!$T$6:$W$10,MATCH($C368,'NOx &amp; CO2'!$R$6:$R$10,1),MATCH(CC$352,'NOx &amp; CO2'!$T$5:$W$5,1))*CB368</f>
        <v>1.4200000000000008E-2</v>
      </c>
      <c r="CD368" s="365">
        <f>INDEX('NOx &amp; CO2'!$T$6:$W$10,MATCH($C368,'NOx &amp; CO2'!$R$6:$R$10,1),MATCH(CD$352,'NOx &amp; CO2'!$T$5:$W$5,1))*CC368</f>
        <v>1.4200000000000008E-2</v>
      </c>
      <c r="CE368" s="365">
        <f>INDEX('NOx &amp; CO2'!$T$6:$W$10,MATCH($C368,'NOx &amp; CO2'!$R$6:$R$10,1),MATCH(CE$352,'NOx &amp; CO2'!$T$5:$W$5,1))*CD368</f>
        <v>1.4200000000000008E-2</v>
      </c>
      <c r="CF368" s="365">
        <f>INDEX('NOx &amp; CO2'!$T$6:$W$10,MATCH($C368,'NOx &amp; CO2'!$R$6:$R$10,1),MATCH(CF$352,'NOx &amp; CO2'!$T$5:$W$5,1))*CE368</f>
        <v>1.4200000000000008E-2</v>
      </c>
      <c r="CG368" s="365">
        <f>INDEX('NOx &amp; CO2'!$T$6:$W$10,MATCH($C368,'NOx &amp; CO2'!$R$6:$R$10,1),MATCH(CG$352,'NOx &amp; CO2'!$T$5:$W$5,1))*CF368</f>
        <v>1.4200000000000008E-2</v>
      </c>
      <c r="CH368" s="365">
        <f>INDEX('NOx &amp; CO2'!$T$6:$W$10,MATCH($C368,'NOx &amp; CO2'!$R$6:$R$10,1),MATCH(CH$352,'NOx &amp; CO2'!$T$5:$W$5,1))*CG368</f>
        <v>1.4200000000000008E-2</v>
      </c>
      <c r="CI368" s="365">
        <f>INDEX('NOx &amp; CO2'!$T$6:$W$10,MATCH($C368,'NOx &amp; CO2'!$R$6:$R$10,1),MATCH(CI$352,'NOx &amp; CO2'!$T$5:$W$5,1))*CH368</f>
        <v>1.4200000000000008E-2</v>
      </c>
      <c r="CJ368" s="365">
        <f>INDEX('NOx &amp; CO2'!$T$6:$W$10,MATCH($C368,'NOx &amp; CO2'!$R$6:$R$10,1),MATCH(CJ$352,'NOx &amp; CO2'!$T$5:$W$5,1))*CI368</f>
        <v>1.4200000000000008E-2</v>
      </c>
      <c r="CK368" s="365">
        <f>INDEX('NOx &amp; CO2'!$T$6:$W$10,MATCH($C368,'NOx &amp; CO2'!$R$6:$R$10,1),MATCH(CK$352,'NOx &amp; CO2'!$T$5:$W$5,1))*CJ368</f>
        <v>1.4200000000000008E-2</v>
      </c>
      <c r="CL368" s="365">
        <f>INDEX('NOx &amp; CO2'!$T$6:$W$10,MATCH($C368,'NOx &amp; CO2'!$R$6:$R$10,1),MATCH(CL$352,'NOx &amp; CO2'!$T$5:$W$5,1))*CK368</f>
        <v>1.4200000000000008E-2</v>
      </c>
      <c r="CM368" s="365">
        <f>INDEX('NOx &amp; CO2'!$T$6:$W$10,MATCH($C368,'NOx &amp; CO2'!$R$6:$R$10,1),MATCH(CM$352,'NOx &amp; CO2'!$T$5:$W$5,1))*CL368</f>
        <v>1.4200000000000008E-2</v>
      </c>
      <c r="CN368" s="365">
        <f>INDEX('NOx &amp; CO2'!$T$6:$W$10,MATCH($C368,'NOx &amp; CO2'!$R$6:$R$10,1),MATCH(CN$352,'NOx &amp; CO2'!$T$5:$W$5,1))*CM368</f>
        <v>1.4200000000000008E-2</v>
      </c>
      <c r="CO368" s="365">
        <f>INDEX('NOx &amp; CO2'!$T$6:$W$10,MATCH($C368,'NOx &amp; CO2'!$R$6:$R$10,1),MATCH(CO$352,'NOx &amp; CO2'!$T$5:$W$5,1))*CN368</f>
        <v>1.4200000000000008E-2</v>
      </c>
      <c r="CP368" s="365">
        <f>INDEX('NOx &amp; CO2'!$T$6:$W$10,MATCH($C368,'NOx &amp; CO2'!$R$6:$R$10,1),MATCH(CP$352,'NOx &amp; CO2'!$T$5:$W$5,1))*CO368</f>
        <v>1.4200000000000008E-2</v>
      </c>
      <c r="CQ368" s="365">
        <f>INDEX('NOx &amp; CO2'!$T$6:$W$10,MATCH($C368,'NOx &amp; CO2'!$R$6:$R$10,1),MATCH(CQ$352,'NOx &amp; CO2'!$T$5:$W$5,1))*CP368</f>
        <v>1.4200000000000008E-2</v>
      </c>
      <c r="CR368" s="365">
        <f>INDEX('NOx &amp; CO2'!$T$6:$W$10,MATCH($C368,'NOx &amp; CO2'!$R$6:$R$10,1),MATCH(CR$352,'NOx &amp; CO2'!$T$5:$W$5,1))*CQ368</f>
        <v>1.4200000000000008E-2</v>
      </c>
      <c r="CS368" s="365">
        <f>INDEX('NOx &amp; CO2'!$T$6:$W$10,MATCH($C368,'NOx &amp; CO2'!$R$6:$R$10,1),MATCH(CS$352,'NOx &amp; CO2'!$T$5:$W$5,1))*CR368</f>
        <v>1.4200000000000008E-2</v>
      </c>
    </row>
    <row r="369" spans="1:97" s="352" customFormat="1" x14ac:dyDescent="0.25">
      <c r="A369" s="352">
        <f t="shared" ref="A369:C369" si="588">A308</f>
        <v>0</v>
      </c>
      <c r="B369" s="352" t="str">
        <f t="shared" si="588"/>
        <v>0 0</v>
      </c>
      <c r="C369" s="359">
        <f t="shared" si="588"/>
        <v>0</v>
      </c>
      <c r="D369" s="569">
        <f>INDEX('NOx &amp; CO2'!$E$6:$I$10,MATCH($C369,'NOx &amp; CO2'!$C$6:$C$10,1),MATCH(D$352,'NOx &amp; CO2'!$E$5:$H$5,1))</f>
        <v>7.17E-2</v>
      </c>
      <c r="E369" s="569">
        <f>INDEX('NOx &amp; CO2'!$T$6:$W$10,MATCH($C369,'NOx &amp; CO2'!$R$6:$R$10,1),MATCH(E$352,'NOx &amp; CO2'!$T$5:$W$5,1))*D369</f>
        <v>6.8558723496039697E-2</v>
      </c>
      <c r="F369" s="569">
        <f>INDEX('NOx &amp; CO2'!$T$6:$W$10,MATCH($C369,'NOx &amp; CO2'!$R$6:$R$10,1),MATCH(F$352,'NOx &amp; CO2'!$T$5:$W$5,1))*E369</f>
        <v>6.5555070675124491E-2</v>
      </c>
      <c r="G369" s="569">
        <f>INDEX('NOx &amp; CO2'!$T$6:$W$10,MATCH($C369,'NOx &amp; CO2'!$R$6:$R$10,1),MATCH(G$352,'NOx &amp; CO2'!$T$5:$W$5,1))*F369</f>
        <v>6.2683012052708514E-2</v>
      </c>
      <c r="H369" s="569">
        <f>INDEX('NOx &amp; CO2'!$T$6:$W$10,MATCH($C369,'NOx &amp; CO2'!$R$6:$R$10,1),MATCH(H$352,'NOx &amp; CO2'!$T$5:$W$5,1))*G369</f>
        <v>5.9936782304331478E-2</v>
      </c>
      <c r="I369" s="569">
        <f>INDEX('NOx &amp; CO2'!$T$6:$W$10,MATCH($C369,'NOx &amp; CO2'!$R$6:$R$10,1),MATCH(I$352,'NOx &amp; CO2'!$T$5:$W$5,1))*H369</f>
        <v>5.7310868692398702E-2</v>
      </c>
      <c r="J369" s="569">
        <f>INDEX('NOx &amp; CO2'!$T$6:$W$10,MATCH($C369,'NOx &amp; CO2'!$R$6:$R$10,1),MATCH(J$352,'NOx &amp; CO2'!$T$5:$W$5,1))*I369</f>
        <v>5.4800000000000008E-2</v>
      </c>
      <c r="K369" s="569">
        <f>INDEX('NOx &amp; CO2'!$T$6:$W$10,MATCH($C369,'NOx &amp; CO2'!$R$6:$R$10,1),MATCH(K$352,'NOx &amp; CO2'!$T$5:$W$5,1))*J369</f>
        <v>5.268069525177068E-2</v>
      </c>
      <c r="L369" s="569">
        <f>INDEX('NOx &amp; CO2'!$T$6:$W$10,MATCH($C369,'NOx &amp; CO2'!$R$6:$R$10,1),MATCH(L$352,'NOx &amp; CO2'!$T$5:$W$5,1))*K369</f>
        <v>5.0643351317699516E-2</v>
      </c>
      <c r="M369" s="569">
        <f>INDEX('NOx &amp; CO2'!$T$6:$W$10,MATCH($C369,'NOx &amp; CO2'!$R$6:$R$10,1),MATCH(M$352,'NOx &amp; CO2'!$T$5:$W$5,1))*L369</f>
        <v>4.8684798490804503E-2</v>
      </c>
      <c r="N369" s="569">
        <f>INDEX('NOx &amp; CO2'!$T$6:$W$10,MATCH($C369,'NOx &amp; CO2'!$R$6:$R$10,1),MATCH(N$352,'NOx &amp; CO2'!$T$5:$W$5,1))*M369</f>
        <v>4.6801989647590088E-2</v>
      </c>
      <c r="O369" s="569">
        <f>INDEX('NOx &amp; CO2'!$T$6:$W$10,MATCH($C369,'NOx &amp; CO2'!$R$6:$R$10,1),MATCH(O$352,'NOx &amp; CO2'!$T$5:$W$5,1))*N369</f>
        <v>4.4991995507321518E-2</v>
      </c>
      <c r="P369" s="569">
        <f>INDEX('NOx &amp; CO2'!$T$6:$W$10,MATCH($C369,'NOx &amp; CO2'!$R$6:$R$10,1),MATCH(P$352,'NOx &amp; CO2'!$T$5:$W$5,1))*O369</f>
        <v>4.3252000074639418E-2</v>
      </c>
      <c r="Q369" s="569">
        <f>INDEX('NOx &amp; CO2'!$T$6:$W$10,MATCH($C369,'NOx &amp; CO2'!$R$6:$R$10,1),MATCH(Q$352,'NOx &amp; CO2'!$T$5:$W$5,1))*P369</f>
        <v>4.1579296258424117E-2</v>
      </c>
      <c r="R369" s="569">
        <f>INDEX('NOx &amp; CO2'!$T$6:$W$10,MATCH($C369,'NOx &amp; CO2'!$R$6:$R$10,1),MATCH(R$352,'NOx &amp; CO2'!$T$5:$W$5,1))*Q369</f>
        <v>3.9971281660093602E-2</v>
      </c>
      <c r="S369" s="569">
        <f>INDEX('NOx &amp; CO2'!$T$6:$W$10,MATCH($C369,'NOx &amp; CO2'!$R$6:$R$10,1),MATCH(S$352,'NOx &amp; CO2'!$T$5:$W$5,1))*R369</f>
        <v>3.8425454524782507E-2</v>
      </c>
      <c r="T369" s="569">
        <f>INDEX('NOx &amp; CO2'!$T$6:$W$10,MATCH($C369,'NOx &amp; CO2'!$R$6:$R$10,1),MATCH(T$352,'NOx &amp; CO2'!$T$5:$W$5,1))*S369</f>
        <v>3.6939409849102912E-2</v>
      </c>
      <c r="U369" s="569">
        <f>INDEX('NOx &amp; CO2'!$T$6:$W$10,MATCH($C369,'NOx &amp; CO2'!$R$6:$R$10,1),MATCH(U$352,'NOx &amp; CO2'!$T$5:$W$5,1))*T369</f>
        <v>3.5510835639431505E-2</v>
      </c>
      <c r="V369" s="569">
        <f>INDEX('NOx &amp; CO2'!$T$6:$W$10,MATCH($C369,'NOx &amp; CO2'!$R$6:$R$10,1),MATCH(V$352,'NOx &amp; CO2'!$T$5:$W$5,1))*U369</f>
        <v>3.4137509314901608E-2</v>
      </c>
      <c r="W369" s="569">
        <f>INDEX('NOx &amp; CO2'!$T$6:$W$10,MATCH($C369,'NOx &amp; CO2'!$R$6:$R$10,1),MATCH(W$352,'NOx &amp; CO2'!$T$5:$W$5,1))*V369</f>
        <v>3.2817294249503907E-2</v>
      </c>
      <c r="X369" s="569">
        <f>INDEX('NOx &amp; CO2'!$T$6:$W$10,MATCH($C369,'NOx &amp; CO2'!$R$6:$R$10,1),MATCH(X$352,'NOx &amp; CO2'!$T$5:$W$5,1))*W369</f>
        <v>3.1548136447916084E-2</v>
      </c>
      <c r="Y369" s="569">
        <f>INDEX('NOx &amp; CO2'!$T$6:$W$10,MATCH($C369,'NOx &amp; CO2'!$R$6:$R$10,1),MATCH(Y$352,'NOx &amp; CO2'!$T$5:$W$5,1))*X369</f>
        <v>3.0328061349889527E-2</v>
      </c>
      <c r="Z369" s="569">
        <f>INDEX('NOx &amp; CO2'!$T$6:$W$10,MATCH($C369,'NOx &amp; CO2'!$R$6:$R$10,1),MATCH(Z$352,'NOx &amp; CO2'!$T$5:$W$5,1))*Y369</f>
        <v>2.9155170758221438E-2</v>
      </c>
      <c r="AA369" s="365">
        <f>INDEX('NOx &amp; CO2'!$T$6:$W$10,MATCH($C369,'NOx &amp; CO2'!$R$6:$R$10,1),MATCH(AA$352,'NOx &amp; CO2'!$T$5:$W$5,1))*Z369</f>
        <v>2.8027639885532835E-2</v>
      </c>
      <c r="AB369" s="365">
        <f>INDEX('NOx &amp; CO2'!$T$6:$W$10,MATCH($C369,'NOx &amp; CO2'!$R$6:$R$10,1),MATCH(AB$352,'NOx &amp; CO2'!$T$5:$W$5,1))*AA369</f>
        <v>2.6943714515257809E-2</v>
      </c>
      <c r="AC369" s="365">
        <f>INDEX('NOx &amp; CO2'!$T$6:$W$10,MATCH($C369,'NOx &amp; CO2'!$R$6:$R$10,1),MATCH(AC$352,'NOx &amp; CO2'!$T$5:$W$5,1))*AB369</f>
        <v>2.5901708272427128E-2</v>
      </c>
      <c r="AD369" s="365">
        <f>INDEX('NOx &amp; CO2'!$T$6:$W$10,MATCH($C369,'NOx &amp; CO2'!$R$6:$R$10,1),MATCH(AD$352,'NOx &amp; CO2'!$T$5:$W$5,1))*AC369</f>
        <v>2.4900000000000019E-2</v>
      </c>
      <c r="AE369" s="365">
        <f>INDEX('NOx &amp; CO2'!$T$6:$W$10,MATCH($C369,'NOx &amp; CO2'!$R$6:$R$10,1),MATCH(AE$352,'NOx &amp; CO2'!$T$5:$W$5,1))*AD369</f>
        <v>2.4210502134589099E-2</v>
      </c>
      <c r="AF369" s="365">
        <f>INDEX('NOx &amp; CO2'!$T$6:$W$10,MATCH($C369,'NOx &amp; CO2'!$R$6:$R$10,1),MATCH(AF$352,'NOx &amp; CO2'!$T$5:$W$5,1))*AE369</f>
        <v>2.3540096932086061E-2</v>
      </c>
      <c r="AG369" s="365">
        <f>INDEX('NOx &amp; CO2'!$T$6:$W$10,MATCH($C369,'NOx &amp; CO2'!$R$6:$R$10,1),MATCH(AG$352,'NOx &amp; CO2'!$T$5:$W$5,1))*AF369</f>
        <v>2.2888255703723031E-2</v>
      </c>
      <c r="AH369" s="365">
        <f>INDEX('NOx &amp; CO2'!$T$6:$W$10,MATCH($C369,'NOx &amp; CO2'!$R$6:$R$10,1),MATCH(AH$352,'NOx &amp; CO2'!$T$5:$W$5,1))*AG369</f>
        <v>2.2254464400482215E-2</v>
      </c>
      <c r="AI369" s="365">
        <f>INDEX('NOx &amp; CO2'!$T$6:$W$10,MATCH($C369,'NOx &amp; CO2'!$R$6:$R$10,1),MATCH(AI$352,'NOx &amp; CO2'!$T$5:$W$5,1))*AH369</f>
        <v>2.1638223207711301E-2</v>
      </c>
      <c r="AJ369" s="365">
        <f>INDEX('NOx &amp; CO2'!$T$6:$W$10,MATCH($C369,'NOx &amp; CO2'!$R$6:$R$10,1),MATCH(AJ$352,'NOx &amp; CO2'!$T$5:$W$5,1))*AI369</f>
        <v>2.1039046150964236E-2</v>
      </c>
      <c r="AK369" s="365">
        <f>INDEX('NOx &amp; CO2'!$T$6:$W$10,MATCH($C369,'NOx &amp; CO2'!$R$6:$R$10,1),MATCH(AK$352,'NOx &amp; CO2'!$T$5:$W$5,1))*AJ369</f>
        <v>2.0456460712756541E-2</v>
      </c>
      <c r="AL369" s="365">
        <f>INDEX('NOx &amp; CO2'!$T$6:$W$10,MATCH($C369,'NOx &amp; CO2'!$R$6:$R$10,1),MATCH(AL$352,'NOx &amp; CO2'!$T$5:$W$5,1))*AK369</f>
        <v>1.9890007459932926E-2</v>
      </c>
      <c r="AM369" s="365">
        <f>INDEX('NOx &amp; CO2'!$T$6:$W$10,MATCH($C369,'NOx &amp; CO2'!$R$6:$R$10,1),MATCH(AM$352,'NOx &amp; CO2'!$T$5:$W$5,1))*AL369</f>
        <v>1.9339239681353367E-2</v>
      </c>
      <c r="AN369" s="365">
        <f>INDEX('NOx &amp; CO2'!$T$6:$W$10,MATCH($C369,'NOx &amp; CO2'!$R$6:$R$10,1),MATCH(AN$352,'NOx &amp; CO2'!$T$5:$W$5,1))*AM369</f>
        <v>1.8803723035611869E-2</v>
      </c>
      <c r="AO369" s="365">
        <f>INDEX('NOx &amp; CO2'!$T$6:$W$10,MATCH($C369,'NOx &amp; CO2'!$R$6:$R$10,1),MATCH(AO$352,'NOx &amp; CO2'!$T$5:$W$5,1))*AN369</f>
        <v>1.8283035208510164E-2</v>
      </c>
      <c r="AP369" s="365">
        <f>INDEX('NOx &amp; CO2'!$T$6:$W$10,MATCH($C369,'NOx &amp; CO2'!$R$6:$R$10,1),MATCH(AP$352,'NOx &amp; CO2'!$T$5:$W$5,1))*AO369</f>
        <v>1.777676558001617E-2</v>
      </c>
      <c r="AQ369" s="365">
        <f>INDEX('NOx &amp; CO2'!$T$6:$W$10,MATCH($C369,'NOx &amp; CO2'!$R$6:$R$10,1),MATCH(AQ$352,'NOx &amp; CO2'!$T$5:$W$5,1))*AP369</f>
        <v>1.7284514900444626E-2</v>
      </c>
      <c r="AR369" s="365">
        <f>INDEX('NOx &amp; CO2'!$T$6:$W$10,MATCH($C369,'NOx &amp; CO2'!$R$6:$R$10,1),MATCH(AR$352,'NOx &amp; CO2'!$T$5:$W$5,1))*AQ369</f>
        <v>1.6805894975604474E-2</v>
      </c>
      <c r="AS369" s="365">
        <f>INDEX('NOx &amp; CO2'!$T$6:$W$10,MATCH($C369,'NOx &amp; CO2'!$R$6:$R$10,1),MATCH(AS$352,'NOx &amp; CO2'!$T$5:$W$5,1))*AR369</f>
        <v>1.6340528360664741E-2</v>
      </c>
      <c r="AT369" s="365">
        <f>INDEX('NOx &amp; CO2'!$T$6:$W$10,MATCH($C369,'NOx &amp; CO2'!$R$6:$R$10,1),MATCH(AT$352,'NOx &amp; CO2'!$T$5:$W$5,1))*AS369</f>
        <v>1.5888048062497474E-2</v>
      </c>
      <c r="AU369" s="365">
        <f>INDEX('NOx &amp; CO2'!$T$6:$W$10,MATCH($C369,'NOx &amp; CO2'!$R$6:$R$10,1),MATCH(AU$352,'NOx &amp; CO2'!$T$5:$W$5,1))*AT369</f>
        <v>1.5448097250263013E-2</v>
      </c>
      <c r="AV369" s="365">
        <f>INDEX('NOx &amp; CO2'!$T$6:$W$10,MATCH($C369,'NOx &amp; CO2'!$R$6:$R$10,1),MATCH(AV$352,'NOx &amp; CO2'!$T$5:$W$5,1))*AU369</f>
        <v>1.5020328974009333E-2</v>
      </c>
      <c r="AW369" s="365">
        <f>INDEX('NOx &amp; CO2'!$T$6:$W$10,MATCH($C369,'NOx &amp; CO2'!$R$6:$R$10,1),MATCH(AW$352,'NOx &amp; CO2'!$T$5:$W$5,1))*AV369</f>
        <v>1.4604405891063581E-2</v>
      </c>
      <c r="AX369" s="365">
        <f>INDEX('NOx &amp; CO2'!$T$6:$W$10,MATCH($C369,'NOx &amp; CO2'!$R$6:$R$10,1),MATCH(AX$352,'NOx &amp; CO2'!$T$5:$W$5,1))*AW369</f>
        <v>1.4200000000000008E-2</v>
      </c>
      <c r="AY369" s="365">
        <f>INDEX('NOx &amp; CO2'!$T$6:$W$10,MATCH($C369,'NOx &amp; CO2'!$R$6:$R$10,1),MATCH(AY$352,'NOx &amp; CO2'!$T$5:$W$5,1))*AX369</f>
        <v>1.4200000000000008E-2</v>
      </c>
      <c r="AZ369" s="365">
        <f>INDEX('NOx &amp; CO2'!$T$6:$W$10,MATCH($C369,'NOx &amp; CO2'!$R$6:$R$10,1),MATCH(AZ$352,'NOx &amp; CO2'!$T$5:$W$5,1))*AY369</f>
        <v>1.4200000000000008E-2</v>
      </c>
      <c r="BA369" s="365">
        <f>INDEX('NOx &amp; CO2'!$T$6:$W$10,MATCH($C369,'NOx &amp; CO2'!$R$6:$R$10,1),MATCH(BA$352,'NOx &amp; CO2'!$T$5:$W$5,1))*AZ369</f>
        <v>1.4200000000000008E-2</v>
      </c>
      <c r="BB369" s="365">
        <f>INDEX('NOx &amp; CO2'!$T$6:$W$10,MATCH($C369,'NOx &amp; CO2'!$R$6:$R$10,1),MATCH(BB$352,'NOx &amp; CO2'!$T$5:$W$5,1))*BA369</f>
        <v>1.4200000000000008E-2</v>
      </c>
      <c r="BC369" s="365">
        <f>INDEX('NOx &amp; CO2'!$T$6:$W$10,MATCH($C369,'NOx &amp; CO2'!$R$6:$R$10,1),MATCH(BC$352,'NOx &amp; CO2'!$T$5:$W$5,1))*BB369</f>
        <v>1.4200000000000008E-2</v>
      </c>
      <c r="BD369" s="365">
        <f>INDEX('NOx &amp; CO2'!$T$6:$W$10,MATCH($C369,'NOx &amp; CO2'!$R$6:$R$10,1),MATCH(BD$352,'NOx &amp; CO2'!$T$5:$W$5,1))*BC369</f>
        <v>1.4200000000000008E-2</v>
      </c>
      <c r="BE369" s="365">
        <f>INDEX('NOx &amp; CO2'!$T$6:$W$10,MATCH($C369,'NOx &amp; CO2'!$R$6:$R$10,1),MATCH(BE$352,'NOx &amp; CO2'!$T$5:$W$5,1))*BD369</f>
        <v>1.4200000000000008E-2</v>
      </c>
      <c r="BF369" s="365">
        <f>INDEX('NOx &amp; CO2'!$T$6:$W$10,MATCH($C369,'NOx &amp; CO2'!$R$6:$R$10,1),MATCH(BF$352,'NOx &amp; CO2'!$T$5:$W$5,1))*BE369</f>
        <v>1.4200000000000008E-2</v>
      </c>
      <c r="BG369" s="365">
        <f>INDEX('NOx &amp; CO2'!$T$6:$W$10,MATCH($C369,'NOx &amp; CO2'!$R$6:$R$10,1),MATCH(BG$352,'NOx &amp; CO2'!$T$5:$W$5,1))*BF369</f>
        <v>1.4200000000000008E-2</v>
      </c>
      <c r="BH369" s="365">
        <f>INDEX('NOx &amp; CO2'!$T$6:$W$10,MATCH($C369,'NOx &amp; CO2'!$R$6:$R$10,1),MATCH(BH$352,'NOx &amp; CO2'!$T$5:$W$5,1))*BG369</f>
        <v>1.4200000000000008E-2</v>
      </c>
      <c r="BI369" s="365">
        <f>INDEX('NOx &amp; CO2'!$T$6:$W$10,MATCH($C369,'NOx &amp; CO2'!$R$6:$R$10,1),MATCH(BI$352,'NOx &amp; CO2'!$T$5:$W$5,1))*BH369</f>
        <v>1.4200000000000008E-2</v>
      </c>
      <c r="BJ369" s="365">
        <f>INDEX('NOx &amp; CO2'!$T$6:$W$10,MATCH($C369,'NOx &amp; CO2'!$R$6:$R$10,1),MATCH(BJ$352,'NOx &amp; CO2'!$T$5:$W$5,1))*BI369</f>
        <v>1.4200000000000008E-2</v>
      </c>
      <c r="BK369" s="365">
        <f>INDEX('NOx &amp; CO2'!$T$6:$W$10,MATCH($C369,'NOx &amp; CO2'!$R$6:$R$10,1),MATCH(BK$352,'NOx &amp; CO2'!$T$5:$W$5,1))*BJ369</f>
        <v>1.4200000000000008E-2</v>
      </c>
      <c r="BL369" s="365">
        <f>INDEX('NOx &amp; CO2'!$T$6:$W$10,MATCH($C369,'NOx &amp; CO2'!$R$6:$R$10,1),MATCH(BL$352,'NOx &amp; CO2'!$T$5:$W$5,1))*BK369</f>
        <v>1.4200000000000008E-2</v>
      </c>
      <c r="BM369" s="365">
        <f>INDEX('NOx &amp; CO2'!$T$6:$W$10,MATCH($C369,'NOx &amp; CO2'!$R$6:$R$10,1),MATCH(BM$352,'NOx &amp; CO2'!$T$5:$W$5,1))*BL369</f>
        <v>1.4200000000000008E-2</v>
      </c>
      <c r="BN369" s="365">
        <f>INDEX('NOx &amp; CO2'!$T$6:$W$10,MATCH($C369,'NOx &amp; CO2'!$R$6:$R$10,1),MATCH(BN$352,'NOx &amp; CO2'!$T$5:$W$5,1))*BM369</f>
        <v>1.4200000000000008E-2</v>
      </c>
      <c r="BO369" s="365">
        <f>INDEX('NOx &amp; CO2'!$T$6:$W$10,MATCH($C369,'NOx &amp; CO2'!$R$6:$R$10,1),MATCH(BO$352,'NOx &amp; CO2'!$T$5:$W$5,1))*BN369</f>
        <v>1.4200000000000008E-2</v>
      </c>
      <c r="BP369" s="365">
        <f>INDEX('NOx &amp; CO2'!$T$6:$W$10,MATCH($C369,'NOx &amp; CO2'!$R$6:$R$10,1),MATCH(BP$352,'NOx &amp; CO2'!$T$5:$W$5,1))*BO369</f>
        <v>1.4200000000000008E-2</v>
      </c>
      <c r="BQ369" s="365">
        <f>INDEX('NOx &amp; CO2'!$T$6:$W$10,MATCH($C369,'NOx &amp; CO2'!$R$6:$R$10,1),MATCH(BQ$352,'NOx &amp; CO2'!$T$5:$W$5,1))*BP369</f>
        <v>1.4200000000000008E-2</v>
      </c>
      <c r="BR369" s="365">
        <f>INDEX('NOx &amp; CO2'!$T$6:$W$10,MATCH($C369,'NOx &amp; CO2'!$R$6:$R$10,1),MATCH(BR$352,'NOx &amp; CO2'!$T$5:$W$5,1))*BQ369</f>
        <v>1.4200000000000008E-2</v>
      </c>
      <c r="BS369" s="365">
        <f>INDEX('NOx &amp; CO2'!$T$6:$W$10,MATCH($C369,'NOx &amp; CO2'!$R$6:$R$10,1),MATCH(BS$352,'NOx &amp; CO2'!$T$5:$W$5,1))*BR369</f>
        <v>1.4200000000000008E-2</v>
      </c>
      <c r="BT369" s="365">
        <f>INDEX('NOx &amp; CO2'!$T$6:$W$10,MATCH($C369,'NOx &amp; CO2'!$R$6:$R$10,1),MATCH(BT$352,'NOx &amp; CO2'!$T$5:$W$5,1))*BS369</f>
        <v>1.4200000000000008E-2</v>
      </c>
      <c r="BU369" s="365">
        <f>INDEX('NOx &amp; CO2'!$T$6:$W$10,MATCH($C369,'NOx &amp; CO2'!$R$6:$R$10,1),MATCH(BU$352,'NOx &amp; CO2'!$T$5:$W$5,1))*BT369</f>
        <v>1.4200000000000008E-2</v>
      </c>
      <c r="BV369" s="365">
        <f>INDEX('NOx &amp; CO2'!$T$6:$W$10,MATCH($C369,'NOx &amp; CO2'!$R$6:$R$10,1),MATCH(BV$352,'NOx &amp; CO2'!$T$5:$W$5,1))*BU369</f>
        <v>1.4200000000000008E-2</v>
      </c>
      <c r="BW369" s="365">
        <f>INDEX('NOx &amp; CO2'!$T$6:$W$10,MATCH($C369,'NOx &amp; CO2'!$R$6:$R$10,1),MATCH(BW$352,'NOx &amp; CO2'!$T$5:$W$5,1))*BV369</f>
        <v>1.4200000000000008E-2</v>
      </c>
      <c r="BX369" s="365">
        <f>INDEX('NOx &amp; CO2'!$T$6:$W$10,MATCH($C369,'NOx &amp; CO2'!$R$6:$R$10,1),MATCH(BX$352,'NOx &amp; CO2'!$T$5:$W$5,1))*BW369</f>
        <v>1.4200000000000008E-2</v>
      </c>
      <c r="BY369" s="365">
        <f>INDEX('NOx &amp; CO2'!$T$6:$W$10,MATCH($C369,'NOx &amp; CO2'!$R$6:$R$10,1),MATCH(BY$352,'NOx &amp; CO2'!$T$5:$W$5,1))*BX369</f>
        <v>1.4200000000000008E-2</v>
      </c>
      <c r="BZ369" s="365">
        <f>INDEX('NOx &amp; CO2'!$T$6:$W$10,MATCH($C369,'NOx &amp; CO2'!$R$6:$R$10,1),MATCH(BZ$352,'NOx &amp; CO2'!$T$5:$W$5,1))*BY369</f>
        <v>1.4200000000000008E-2</v>
      </c>
      <c r="CA369" s="365">
        <f>INDEX('NOx &amp; CO2'!$T$6:$W$10,MATCH($C369,'NOx &amp; CO2'!$R$6:$R$10,1),MATCH(CA$352,'NOx &amp; CO2'!$T$5:$W$5,1))*BZ369</f>
        <v>1.4200000000000008E-2</v>
      </c>
      <c r="CB369" s="365">
        <f>INDEX('NOx &amp; CO2'!$T$6:$W$10,MATCH($C369,'NOx &amp; CO2'!$R$6:$R$10,1),MATCH(CB$352,'NOx &amp; CO2'!$T$5:$W$5,1))*CA369</f>
        <v>1.4200000000000008E-2</v>
      </c>
      <c r="CC369" s="365">
        <f>INDEX('NOx &amp; CO2'!$T$6:$W$10,MATCH($C369,'NOx &amp; CO2'!$R$6:$R$10,1),MATCH(CC$352,'NOx &amp; CO2'!$T$5:$W$5,1))*CB369</f>
        <v>1.4200000000000008E-2</v>
      </c>
      <c r="CD369" s="365">
        <f>INDEX('NOx &amp; CO2'!$T$6:$W$10,MATCH($C369,'NOx &amp; CO2'!$R$6:$R$10,1),MATCH(CD$352,'NOx &amp; CO2'!$T$5:$W$5,1))*CC369</f>
        <v>1.4200000000000008E-2</v>
      </c>
      <c r="CE369" s="365">
        <f>INDEX('NOx &amp; CO2'!$T$6:$W$10,MATCH($C369,'NOx &amp; CO2'!$R$6:$R$10,1),MATCH(CE$352,'NOx &amp; CO2'!$T$5:$W$5,1))*CD369</f>
        <v>1.4200000000000008E-2</v>
      </c>
      <c r="CF369" s="365">
        <f>INDEX('NOx &amp; CO2'!$T$6:$W$10,MATCH($C369,'NOx &amp; CO2'!$R$6:$R$10,1),MATCH(CF$352,'NOx &amp; CO2'!$T$5:$W$5,1))*CE369</f>
        <v>1.4200000000000008E-2</v>
      </c>
      <c r="CG369" s="365">
        <f>INDEX('NOx &amp; CO2'!$T$6:$W$10,MATCH($C369,'NOx &amp; CO2'!$R$6:$R$10,1),MATCH(CG$352,'NOx &amp; CO2'!$T$5:$W$5,1))*CF369</f>
        <v>1.4200000000000008E-2</v>
      </c>
      <c r="CH369" s="365">
        <f>INDEX('NOx &amp; CO2'!$T$6:$W$10,MATCH($C369,'NOx &amp; CO2'!$R$6:$R$10,1),MATCH(CH$352,'NOx &amp; CO2'!$T$5:$W$5,1))*CG369</f>
        <v>1.4200000000000008E-2</v>
      </c>
      <c r="CI369" s="365">
        <f>INDEX('NOx &amp; CO2'!$T$6:$W$10,MATCH($C369,'NOx &amp; CO2'!$R$6:$R$10,1),MATCH(CI$352,'NOx &amp; CO2'!$T$5:$W$5,1))*CH369</f>
        <v>1.4200000000000008E-2</v>
      </c>
      <c r="CJ369" s="365">
        <f>INDEX('NOx &amp; CO2'!$T$6:$W$10,MATCH($C369,'NOx &amp; CO2'!$R$6:$R$10,1),MATCH(CJ$352,'NOx &amp; CO2'!$T$5:$W$5,1))*CI369</f>
        <v>1.4200000000000008E-2</v>
      </c>
      <c r="CK369" s="365">
        <f>INDEX('NOx &amp; CO2'!$T$6:$W$10,MATCH($C369,'NOx &amp; CO2'!$R$6:$R$10,1),MATCH(CK$352,'NOx &amp; CO2'!$T$5:$W$5,1))*CJ369</f>
        <v>1.4200000000000008E-2</v>
      </c>
      <c r="CL369" s="365">
        <f>INDEX('NOx &amp; CO2'!$T$6:$W$10,MATCH($C369,'NOx &amp; CO2'!$R$6:$R$10,1),MATCH(CL$352,'NOx &amp; CO2'!$T$5:$W$5,1))*CK369</f>
        <v>1.4200000000000008E-2</v>
      </c>
      <c r="CM369" s="365">
        <f>INDEX('NOx &amp; CO2'!$T$6:$W$10,MATCH($C369,'NOx &amp; CO2'!$R$6:$R$10,1),MATCH(CM$352,'NOx &amp; CO2'!$T$5:$W$5,1))*CL369</f>
        <v>1.4200000000000008E-2</v>
      </c>
      <c r="CN369" s="365">
        <f>INDEX('NOx &amp; CO2'!$T$6:$W$10,MATCH($C369,'NOx &amp; CO2'!$R$6:$R$10,1),MATCH(CN$352,'NOx &amp; CO2'!$T$5:$W$5,1))*CM369</f>
        <v>1.4200000000000008E-2</v>
      </c>
      <c r="CO369" s="365">
        <f>INDEX('NOx &amp; CO2'!$T$6:$W$10,MATCH($C369,'NOx &amp; CO2'!$R$6:$R$10,1),MATCH(CO$352,'NOx &amp; CO2'!$T$5:$W$5,1))*CN369</f>
        <v>1.4200000000000008E-2</v>
      </c>
      <c r="CP369" s="365">
        <f>INDEX('NOx &amp; CO2'!$T$6:$W$10,MATCH($C369,'NOx &amp; CO2'!$R$6:$R$10,1),MATCH(CP$352,'NOx &amp; CO2'!$T$5:$W$5,1))*CO369</f>
        <v>1.4200000000000008E-2</v>
      </c>
      <c r="CQ369" s="365">
        <f>INDEX('NOx &amp; CO2'!$T$6:$W$10,MATCH($C369,'NOx &amp; CO2'!$R$6:$R$10,1),MATCH(CQ$352,'NOx &amp; CO2'!$T$5:$W$5,1))*CP369</f>
        <v>1.4200000000000008E-2</v>
      </c>
      <c r="CR369" s="365">
        <f>INDEX('NOx &amp; CO2'!$T$6:$W$10,MATCH($C369,'NOx &amp; CO2'!$R$6:$R$10,1),MATCH(CR$352,'NOx &amp; CO2'!$T$5:$W$5,1))*CQ369</f>
        <v>1.4200000000000008E-2</v>
      </c>
      <c r="CS369" s="365">
        <f>INDEX('NOx &amp; CO2'!$T$6:$W$10,MATCH($C369,'NOx &amp; CO2'!$R$6:$R$10,1),MATCH(CS$352,'NOx &amp; CO2'!$T$5:$W$5,1))*CR369</f>
        <v>1.4200000000000008E-2</v>
      </c>
    </row>
    <row r="370" spans="1:97" s="352" customFormat="1" x14ac:dyDescent="0.25">
      <c r="A370" s="352">
        <f t="shared" ref="A370:C370" si="589">A309</f>
        <v>0</v>
      </c>
      <c r="B370" s="352" t="str">
        <f t="shared" si="589"/>
        <v>0 0</v>
      </c>
      <c r="C370" s="359">
        <f t="shared" si="589"/>
        <v>0</v>
      </c>
      <c r="D370" s="569">
        <f>INDEX('NOx &amp; CO2'!$E$6:$I$10,MATCH($C370,'NOx &amp; CO2'!$C$6:$C$10,1),MATCH(D$352,'NOx &amp; CO2'!$E$5:$H$5,1))</f>
        <v>7.17E-2</v>
      </c>
      <c r="E370" s="569">
        <f>INDEX('NOx &amp; CO2'!$T$6:$W$10,MATCH($C370,'NOx &amp; CO2'!$R$6:$R$10,1),MATCH(E$352,'NOx &amp; CO2'!$T$5:$W$5,1))*D370</f>
        <v>6.8558723496039697E-2</v>
      </c>
      <c r="F370" s="569">
        <f>INDEX('NOx &amp; CO2'!$T$6:$W$10,MATCH($C370,'NOx &amp; CO2'!$R$6:$R$10,1),MATCH(F$352,'NOx &amp; CO2'!$T$5:$W$5,1))*E370</f>
        <v>6.5555070675124491E-2</v>
      </c>
      <c r="G370" s="569">
        <f>INDEX('NOx &amp; CO2'!$T$6:$W$10,MATCH($C370,'NOx &amp; CO2'!$R$6:$R$10,1),MATCH(G$352,'NOx &amp; CO2'!$T$5:$W$5,1))*F370</f>
        <v>6.2683012052708514E-2</v>
      </c>
      <c r="H370" s="569">
        <f>INDEX('NOx &amp; CO2'!$T$6:$W$10,MATCH($C370,'NOx &amp; CO2'!$R$6:$R$10,1),MATCH(H$352,'NOx &amp; CO2'!$T$5:$W$5,1))*G370</f>
        <v>5.9936782304331478E-2</v>
      </c>
      <c r="I370" s="569">
        <f>INDEX('NOx &amp; CO2'!$T$6:$W$10,MATCH($C370,'NOx &amp; CO2'!$R$6:$R$10,1),MATCH(I$352,'NOx &amp; CO2'!$T$5:$W$5,1))*H370</f>
        <v>5.7310868692398702E-2</v>
      </c>
      <c r="J370" s="569">
        <f>INDEX('NOx &amp; CO2'!$T$6:$W$10,MATCH($C370,'NOx &amp; CO2'!$R$6:$R$10,1),MATCH(J$352,'NOx &amp; CO2'!$T$5:$W$5,1))*I370</f>
        <v>5.4800000000000008E-2</v>
      </c>
      <c r="K370" s="569">
        <f>INDEX('NOx &amp; CO2'!$T$6:$W$10,MATCH($C370,'NOx &amp; CO2'!$R$6:$R$10,1),MATCH(K$352,'NOx &amp; CO2'!$T$5:$W$5,1))*J370</f>
        <v>5.268069525177068E-2</v>
      </c>
      <c r="L370" s="569">
        <f>INDEX('NOx &amp; CO2'!$T$6:$W$10,MATCH($C370,'NOx &amp; CO2'!$R$6:$R$10,1),MATCH(L$352,'NOx &amp; CO2'!$T$5:$W$5,1))*K370</f>
        <v>5.0643351317699516E-2</v>
      </c>
      <c r="M370" s="569">
        <f>INDEX('NOx &amp; CO2'!$T$6:$W$10,MATCH($C370,'NOx &amp; CO2'!$R$6:$R$10,1),MATCH(M$352,'NOx &amp; CO2'!$T$5:$W$5,1))*L370</f>
        <v>4.8684798490804503E-2</v>
      </c>
      <c r="N370" s="569">
        <f>INDEX('NOx &amp; CO2'!$T$6:$W$10,MATCH($C370,'NOx &amp; CO2'!$R$6:$R$10,1),MATCH(N$352,'NOx &amp; CO2'!$T$5:$W$5,1))*M370</f>
        <v>4.6801989647590088E-2</v>
      </c>
      <c r="O370" s="569">
        <f>INDEX('NOx &amp; CO2'!$T$6:$W$10,MATCH($C370,'NOx &amp; CO2'!$R$6:$R$10,1),MATCH(O$352,'NOx &amp; CO2'!$T$5:$W$5,1))*N370</f>
        <v>4.4991995507321518E-2</v>
      </c>
      <c r="P370" s="569">
        <f>INDEX('NOx &amp; CO2'!$T$6:$W$10,MATCH($C370,'NOx &amp; CO2'!$R$6:$R$10,1),MATCH(P$352,'NOx &amp; CO2'!$T$5:$W$5,1))*O370</f>
        <v>4.3252000074639418E-2</v>
      </c>
      <c r="Q370" s="569">
        <f>INDEX('NOx &amp; CO2'!$T$6:$W$10,MATCH($C370,'NOx &amp; CO2'!$R$6:$R$10,1),MATCH(Q$352,'NOx &amp; CO2'!$T$5:$W$5,1))*P370</f>
        <v>4.1579296258424117E-2</v>
      </c>
      <c r="R370" s="569">
        <f>INDEX('NOx &amp; CO2'!$T$6:$W$10,MATCH($C370,'NOx &amp; CO2'!$R$6:$R$10,1),MATCH(R$352,'NOx &amp; CO2'!$T$5:$W$5,1))*Q370</f>
        <v>3.9971281660093602E-2</v>
      </c>
      <c r="S370" s="569">
        <f>INDEX('NOx &amp; CO2'!$T$6:$W$10,MATCH($C370,'NOx &amp; CO2'!$R$6:$R$10,1),MATCH(S$352,'NOx &amp; CO2'!$T$5:$W$5,1))*R370</f>
        <v>3.8425454524782507E-2</v>
      </c>
      <c r="T370" s="569">
        <f>INDEX('NOx &amp; CO2'!$T$6:$W$10,MATCH($C370,'NOx &amp; CO2'!$R$6:$R$10,1),MATCH(T$352,'NOx &amp; CO2'!$T$5:$W$5,1))*S370</f>
        <v>3.6939409849102912E-2</v>
      </c>
      <c r="U370" s="569">
        <f>INDEX('NOx &amp; CO2'!$T$6:$W$10,MATCH($C370,'NOx &amp; CO2'!$R$6:$R$10,1),MATCH(U$352,'NOx &amp; CO2'!$T$5:$W$5,1))*T370</f>
        <v>3.5510835639431505E-2</v>
      </c>
      <c r="V370" s="569">
        <f>INDEX('NOx &amp; CO2'!$T$6:$W$10,MATCH($C370,'NOx &amp; CO2'!$R$6:$R$10,1),MATCH(V$352,'NOx &amp; CO2'!$T$5:$W$5,1))*U370</f>
        <v>3.4137509314901608E-2</v>
      </c>
      <c r="W370" s="569">
        <f>INDEX('NOx &amp; CO2'!$T$6:$W$10,MATCH($C370,'NOx &amp; CO2'!$R$6:$R$10,1),MATCH(W$352,'NOx &amp; CO2'!$T$5:$W$5,1))*V370</f>
        <v>3.2817294249503907E-2</v>
      </c>
      <c r="X370" s="569">
        <f>INDEX('NOx &amp; CO2'!$T$6:$W$10,MATCH($C370,'NOx &amp; CO2'!$R$6:$R$10,1),MATCH(X$352,'NOx &amp; CO2'!$T$5:$W$5,1))*W370</f>
        <v>3.1548136447916084E-2</v>
      </c>
      <c r="Y370" s="569">
        <f>INDEX('NOx &amp; CO2'!$T$6:$W$10,MATCH($C370,'NOx &amp; CO2'!$R$6:$R$10,1),MATCH(Y$352,'NOx &amp; CO2'!$T$5:$W$5,1))*X370</f>
        <v>3.0328061349889527E-2</v>
      </c>
      <c r="Z370" s="569">
        <f>INDEX('NOx &amp; CO2'!$T$6:$W$10,MATCH($C370,'NOx &amp; CO2'!$R$6:$R$10,1),MATCH(Z$352,'NOx &amp; CO2'!$T$5:$W$5,1))*Y370</f>
        <v>2.9155170758221438E-2</v>
      </c>
      <c r="AA370" s="365">
        <f>INDEX('NOx &amp; CO2'!$T$6:$W$10,MATCH($C370,'NOx &amp; CO2'!$R$6:$R$10,1),MATCH(AA$352,'NOx &amp; CO2'!$T$5:$W$5,1))*Z370</f>
        <v>2.8027639885532835E-2</v>
      </c>
      <c r="AB370" s="365">
        <f>INDEX('NOx &amp; CO2'!$T$6:$W$10,MATCH($C370,'NOx &amp; CO2'!$R$6:$R$10,1),MATCH(AB$352,'NOx &amp; CO2'!$T$5:$W$5,1))*AA370</f>
        <v>2.6943714515257809E-2</v>
      </c>
      <c r="AC370" s="365">
        <f>INDEX('NOx &amp; CO2'!$T$6:$W$10,MATCH($C370,'NOx &amp; CO2'!$R$6:$R$10,1),MATCH(AC$352,'NOx &amp; CO2'!$T$5:$W$5,1))*AB370</f>
        <v>2.5901708272427128E-2</v>
      </c>
      <c r="AD370" s="365">
        <f>INDEX('NOx &amp; CO2'!$T$6:$W$10,MATCH($C370,'NOx &amp; CO2'!$R$6:$R$10,1),MATCH(AD$352,'NOx &amp; CO2'!$T$5:$W$5,1))*AC370</f>
        <v>2.4900000000000019E-2</v>
      </c>
      <c r="AE370" s="365">
        <f>INDEX('NOx &amp; CO2'!$T$6:$W$10,MATCH($C370,'NOx &amp; CO2'!$R$6:$R$10,1),MATCH(AE$352,'NOx &amp; CO2'!$T$5:$W$5,1))*AD370</f>
        <v>2.4210502134589099E-2</v>
      </c>
      <c r="AF370" s="365">
        <f>INDEX('NOx &amp; CO2'!$T$6:$W$10,MATCH($C370,'NOx &amp; CO2'!$R$6:$R$10,1),MATCH(AF$352,'NOx &amp; CO2'!$T$5:$W$5,1))*AE370</f>
        <v>2.3540096932086061E-2</v>
      </c>
      <c r="AG370" s="365">
        <f>INDEX('NOx &amp; CO2'!$T$6:$W$10,MATCH($C370,'NOx &amp; CO2'!$R$6:$R$10,1),MATCH(AG$352,'NOx &amp; CO2'!$T$5:$W$5,1))*AF370</f>
        <v>2.2888255703723031E-2</v>
      </c>
      <c r="AH370" s="365">
        <f>INDEX('NOx &amp; CO2'!$T$6:$W$10,MATCH($C370,'NOx &amp; CO2'!$R$6:$R$10,1),MATCH(AH$352,'NOx &amp; CO2'!$T$5:$W$5,1))*AG370</f>
        <v>2.2254464400482215E-2</v>
      </c>
      <c r="AI370" s="365">
        <f>INDEX('NOx &amp; CO2'!$T$6:$W$10,MATCH($C370,'NOx &amp; CO2'!$R$6:$R$10,1),MATCH(AI$352,'NOx &amp; CO2'!$T$5:$W$5,1))*AH370</f>
        <v>2.1638223207711301E-2</v>
      </c>
      <c r="AJ370" s="365">
        <f>INDEX('NOx &amp; CO2'!$T$6:$W$10,MATCH($C370,'NOx &amp; CO2'!$R$6:$R$10,1),MATCH(AJ$352,'NOx &amp; CO2'!$T$5:$W$5,1))*AI370</f>
        <v>2.1039046150964236E-2</v>
      </c>
      <c r="AK370" s="365">
        <f>INDEX('NOx &amp; CO2'!$T$6:$W$10,MATCH($C370,'NOx &amp; CO2'!$R$6:$R$10,1),MATCH(AK$352,'NOx &amp; CO2'!$T$5:$W$5,1))*AJ370</f>
        <v>2.0456460712756541E-2</v>
      </c>
      <c r="AL370" s="365">
        <f>INDEX('NOx &amp; CO2'!$T$6:$W$10,MATCH($C370,'NOx &amp; CO2'!$R$6:$R$10,1),MATCH(AL$352,'NOx &amp; CO2'!$T$5:$W$5,1))*AK370</f>
        <v>1.9890007459932926E-2</v>
      </c>
      <c r="AM370" s="365">
        <f>INDEX('NOx &amp; CO2'!$T$6:$W$10,MATCH($C370,'NOx &amp; CO2'!$R$6:$R$10,1),MATCH(AM$352,'NOx &amp; CO2'!$T$5:$W$5,1))*AL370</f>
        <v>1.9339239681353367E-2</v>
      </c>
      <c r="AN370" s="365">
        <f>INDEX('NOx &amp; CO2'!$T$6:$W$10,MATCH($C370,'NOx &amp; CO2'!$R$6:$R$10,1),MATCH(AN$352,'NOx &amp; CO2'!$T$5:$W$5,1))*AM370</f>
        <v>1.8803723035611869E-2</v>
      </c>
      <c r="AO370" s="365">
        <f>INDEX('NOx &amp; CO2'!$T$6:$W$10,MATCH($C370,'NOx &amp; CO2'!$R$6:$R$10,1),MATCH(AO$352,'NOx &amp; CO2'!$T$5:$W$5,1))*AN370</f>
        <v>1.8283035208510164E-2</v>
      </c>
      <c r="AP370" s="365">
        <f>INDEX('NOx &amp; CO2'!$T$6:$W$10,MATCH($C370,'NOx &amp; CO2'!$R$6:$R$10,1),MATCH(AP$352,'NOx &amp; CO2'!$T$5:$W$5,1))*AO370</f>
        <v>1.777676558001617E-2</v>
      </c>
      <c r="AQ370" s="365">
        <f>INDEX('NOx &amp; CO2'!$T$6:$W$10,MATCH($C370,'NOx &amp; CO2'!$R$6:$R$10,1),MATCH(AQ$352,'NOx &amp; CO2'!$T$5:$W$5,1))*AP370</f>
        <v>1.7284514900444626E-2</v>
      </c>
      <c r="AR370" s="365">
        <f>INDEX('NOx &amp; CO2'!$T$6:$W$10,MATCH($C370,'NOx &amp; CO2'!$R$6:$R$10,1),MATCH(AR$352,'NOx &amp; CO2'!$T$5:$W$5,1))*AQ370</f>
        <v>1.6805894975604474E-2</v>
      </c>
      <c r="AS370" s="365">
        <f>INDEX('NOx &amp; CO2'!$T$6:$W$10,MATCH($C370,'NOx &amp; CO2'!$R$6:$R$10,1),MATCH(AS$352,'NOx &amp; CO2'!$T$5:$W$5,1))*AR370</f>
        <v>1.6340528360664741E-2</v>
      </c>
      <c r="AT370" s="365">
        <f>INDEX('NOx &amp; CO2'!$T$6:$W$10,MATCH($C370,'NOx &amp; CO2'!$R$6:$R$10,1),MATCH(AT$352,'NOx &amp; CO2'!$T$5:$W$5,1))*AS370</f>
        <v>1.5888048062497474E-2</v>
      </c>
      <c r="AU370" s="365">
        <f>INDEX('NOx &amp; CO2'!$T$6:$W$10,MATCH($C370,'NOx &amp; CO2'!$R$6:$R$10,1),MATCH(AU$352,'NOx &amp; CO2'!$T$5:$W$5,1))*AT370</f>
        <v>1.5448097250263013E-2</v>
      </c>
      <c r="AV370" s="365">
        <f>INDEX('NOx &amp; CO2'!$T$6:$W$10,MATCH($C370,'NOx &amp; CO2'!$R$6:$R$10,1),MATCH(AV$352,'NOx &amp; CO2'!$T$5:$W$5,1))*AU370</f>
        <v>1.5020328974009333E-2</v>
      </c>
      <c r="AW370" s="365">
        <f>INDEX('NOx &amp; CO2'!$T$6:$W$10,MATCH($C370,'NOx &amp; CO2'!$R$6:$R$10,1),MATCH(AW$352,'NOx &amp; CO2'!$T$5:$W$5,1))*AV370</f>
        <v>1.4604405891063581E-2</v>
      </c>
      <c r="AX370" s="365">
        <f>INDEX('NOx &amp; CO2'!$T$6:$W$10,MATCH($C370,'NOx &amp; CO2'!$R$6:$R$10,1),MATCH(AX$352,'NOx &amp; CO2'!$T$5:$W$5,1))*AW370</f>
        <v>1.4200000000000008E-2</v>
      </c>
      <c r="AY370" s="365">
        <f>INDEX('NOx &amp; CO2'!$T$6:$W$10,MATCH($C370,'NOx &amp; CO2'!$R$6:$R$10,1),MATCH(AY$352,'NOx &amp; CO2'!$T$5:$W$5,1))*AX370</f>
        <v>1.4200000000000008E-2</v>
      </c>
      <c r="AZ370" s="365">
        <f>INDEX('NOx &amp; CO2'!$T$6:$W$10,MATCH($C370,'NOx &amp; CO2'!$R$6:$R$10,1),MATCH(AZ$352,'NOx &amp; CO2'!$T$5:$W$5,1))*AY370</f>
        <v>1.4200000000000008E-2</v>
      </c>
      <c r="BA370" s="365">
        <f>INDEX('NOx &amp; CO2'!$T$6:$W$10,MATCH($C370,'NOx &amp; CO2'!$R$6:$R$10,1),MATCH(BA$352,'NOx &amp; CO2'!$T$5:$W$5,1))*AZ370</f>
        <v>1.4200000000000008E-2</v>
      </c>
      <c r="BB370" s="365">
        <f>INDEX('NOx &amp; CO2'!$T$6:$W$10,MATCH($C370,'NOx &amp; CO2'!$R$6:$R$10,1),MATCH(BB$352,'NOx &amp; CO2'!$T$5:$W$5,1))*BA370</f>
        <v>1.4200000000000008E-2</v>
      </c>
      <c r="BC370" s="365">
        <f>INDEX('NOx &amp; CO2'!$T$6:$W$10,MATCH($C370,'NOx &amp; CO2'!$R$6:$R$10,1),MATCH(BC$352,'NOx &amp; CO2'!$T$5:$W$5,1))*BB370</f>
        <v>1.4200000000000008E-2</v>
      </c>
      <c r="BD370" s="365">
        <f>INDEX('NOx &amp; CO2'!$T$6:$W$10,MATCH($C370,'NOx &amp; CO2'!$R$6:$R$10,1),MATCH(BD$352,'NOx &amp; CO2'!$T$5:$W$5,1))*BC370</f>
        <v>1.4200000000000008E-2</v>
      </c>
      <c r="BE370" s="365">
        <f>INDEX('NOx &amp; CO2'!$T$6:$W$10,MATCH($C370,'NOx &amp; CO2'!$R$6:$R$10,1),MATCH(BE$352,'NOx &amp; CO2'!$T$5:$W$5,1))*BD370</f>
        <v>1.4200000000000008E-2</v>
      </c>
      <c r="BF370" s="365">
        <f>INDEX('NOx &amp; CO2'!$T$6:$W$10,MATCH($C370,'NOx &amp; CO2'!$R$6:$R$10,1),MATCH(BF$352,'NOx &amp; CO2'!$T$5:$W$5,1))*BE370</f>
        <v>1.4200000000000008E-2</v>
      </c>
      <c r="BG370" s="365">
        <f>INDEX('NOx &amp; CO2'!$T$6:$W$10,MATCH($C370,'NOx &amp; CO2'!$R$6:$R$10,1),MATCH(BG$352,'NOx &amp; CO2'!$T$5:$W$5,1))*BF370</f>
        <v>1.4200000000000008E-2</v>
      </c>
      <c r="BH370" s="365">
        <f>INDEX('NOx &amp; CO2'!$T$6:$W$10,MATCH($C370,'NOx &amp; CO2'!$R$6:$R$10,1),MATCH(BH$352,'NOx &amp; CO2'!$T$5:$W$5,1))*BG370</f>
        <v>1.4200000000000008E-2</v>
      </c>
      <c r="BI370" s="365">
        <f>INDEX('NOx &amp; CO2'!$T$6:$W$10,MATCH($C370,'NOx &amp; CO2'!$R$6:$R$10,1),MATCH(BI$352,'NOx &amp; CO2'!$T$5:$W$5,1))*BH370</f>
        <v>1.4200000000000008E-2</v>
      </c>
      <c r="BJ370" s="365">
        <f>INDEX('NOx &amp; CO2'!$T$6:$W$10,MATCH($C370,'NOx &amp; CO2'!$R$6:$R$10,1),MATCH(BJ$352,'NOx &amp; CO2'!$T$5:$W$5,1))*BI370</f>
        <v>1.4200000000000008E-2</v>
      </c>
      <c r="BK370" s="365">
        <f>INDEX('NOx &amp; CO2'!$T$6:$W$10,MATCH($C370,'NOx &amp; CO2'!$R$6:$R$10,1),MATCH(BK$352,'NOx &amp; CO2'!$T$5:$W$5,1))*BJ370</f>
        <v>1.4200000000000008E-2</v>
      </c>
      <c r="BL370" s="365">
        <f>INDEX('NOx &amp; CO2'!$T$6:$W$10,MATCH($C370,'NOx &amp; CO2'!$R$6:$R$10,1),MATCH(BL$352,'NOx &amp; CO2'!$T$5:$W$5,1))*BK370</f>
        <v>1.4200000000000008E-2</v>
      </c>
      <c r="BM370" s="365">
        <f>INDEX('NOx &amp; CO2'!$T$6:$W$10,MATCH($C370,'NOx &amp; CO2'!$R$6:$R$10,1),MATCH(BM$352,'NOx &amp; CO2'!$T$5:$W$5,1))*BL370</f>
        <v>1.4200000000000008E-2</v>
      </c>
      <c r="BN370" s="365">
        <f>INDEX('NOx &amp; CO2'!$T$6:$W$10,MATCH($C370,'NOx &amp; CO2'!$R$6:$R$10,1),MATCH(BN$352,'NOx &amp; CO2'!$T$5:$W$5,1))*BM370</f>
        <v>1.4200000000000008E-2</v>
      </c>
      <c r="BO370" s="365">
        <f>INDEX('NOx &amp; CO2'!$T$6:$W$10,MATCH($C370,'NOx &amp; CO2'!$R$6:$R$10,1),MATCH(BO$352,'NOx &amp; CO2'!$T$5:$W$5,1))*BN370</f>
        <v>1.4200000000000008E-2</v>
      </c>
      <c r="BP370" s="365">
        <f>INDEX('NOx &amp; CO2'!$T$6:$W$10,MATCH($C370,'NOx &amp; CO2'!$R$6:$R$10,1),MATCH(BP$352,'NOx &amp; CO2'!$T$5:$W$5,1))*BO370</f>
        <v>1.4200000000000008E-2</v>
      </c>
      <c r="BQ370" s="365">
        <f>INDEX('NOx &amp; CO2'!$T$6:$W$10,MATCH($C370,'NOx &amp; CO2'!$R$6:$R$10,1),MATCH(BQ$352,'NOx &amp; CO2'!$T$5:$W$5,1))*BP370</f>
        <v>1.4200000000000008E-2</v>
      </c>
      <c r="BR370" s="365">
        <f>INDEX('NOx &amp; CO2'!$T$6:$W$10,MATCH($C370,'NOx &amp; CO2'!$R$6:$R$10,1),MATCH(BR$352,'NOx &amp; CO2'!$T$5:$W$5,1))*BQ370</f>
        <v>1.4200000000000008E-2</v>
      </c>
      <c r="BS370" s="365">
        <f>INDEX('NOx &amp; CO2'!$T$6:$W$10,MATCH($C370,'NOx &amp; CO2'!$R$6:$R$10,1),MATCH(BS$352,'NOx &amp; CO2'!$T$5:$W$5,1))*BR370</f>
        <v>1.4200000000000008E-2</v>
      </c>
      <c r="BT370" s="365">
        <f>INDEX('NOx &amp; CO2'!$T$6:$W$10,MATCH($C370,'NOx &amp; CO2'!$R$6:$R$10,1),MATCH(BT$352,'NOx &amp; CO2'!$T$5:$W$5,1))*BS370</f>
        <v>1.4200000000000008E-2</v>
      </c>
      <c r="BU370" s="365">
        <f>INDEX('NOx &amp; CO2'!$T$6:$W$10,MATCH($C370,'NOx &amp; CO2'!$R$6:$R$10,1),MATCH(BU$352,'NOx &amp; CO2'!$T$5:$W$5,1))*BT370</f>
        <v>1.4200000000000008E-2</v>
      </c>
      <c r="BV370" s="365">
        <f>INDEX('NOx &amp; CO2'!$T$6:$W$10,MATCH($C370,'NOx &amp; CO2'!$R$6:$R$10,1),MATCH(BV$352,'NOx &amp; CO2'!$T$5:$W$5,1))*BU370</f>
        <v>1.4200000000000008E-2</v>
      </c>
      <c r="BW370" s="365">
        <f>INDEX('NOx &amp; CO2'!$T$6:$W$10,MATCH($C370,'NOx &amp; CO2'!$R$6:$R$10,1),MATCH(BW$352,'NOx &amp; CO2'!$T$5:$W$5,1))*BV370</f>
        <v>1.4200000000000008E-2</v>
      </c>
      <c r="BX370" s="365">
        <f>INDEX('NOx &amp; CO2'!$T$6:$W$10,MATCH($C370,'NOx &amp; CO2'!$R$6:$R$10,1),MATCH(BX$352,'NOx &amp; CO2'!$T$5:$W$5,1))*BW370</f>
        <v>1.4200000000000008E-2</v>
      </c>
      <c r="BY370" s="365">
        <f>INDEX('NOx &amp; CO2'!$T$6:$W$10,MATCH($C370,'NOx &amp; CO2'!$R$6:$R$10,1),MATCH(BY$352,'NOx &amp; CO2'!$T$5:$W$5,1))*BX370</f>
        <v>1.4200000000000008E-2</v>
      </c>
      <c r="BZ370" s="365">
        <f>INDEX('NOx &amp; CO2'!$T$6:$W$10,MATCH($C370,'NOx &amp; CO2'!$R$6:$R$10,1),MATCH(BZ$352,'NOx &amp; CO2'!$T$5:$W$5,1))*BY370</f>
        <v>1.4200000000000008E-2</v>
      </c>
      <c r="CA370" s="365">
        <f>INDEX('NOx &amp; CO2'!$T$6:$W$10,MATCH($C370,'NOx &amp; CO2'!$R$6:$R$10,1),MATCH(CA$352,'NOx &amp; CO2'!$T$5:$W$5,1))*BZ370</f>
        <v>1.4200000000000008E-2</v>
      </c>
      <c r="CB370" s="365">
        <f>INDEX('NOx &amp; CO2'!$T$6:$W$10,MATCH($C370,'NOx &amp; CO2'!$R$6:$R$10,1),MATCH(CB$352,'NOx &amp; CO2'!$T$5:$W$5,1))*CA370</f>
        <v>1.4200000000000008E-2</v>
      </c>
      <c r="CC370" s="365">
        <f>INDEX('NOx &amp; CO2'!$T$6:$W$10,MATCH($C370,'NOx &amp; CO2'!$R$6:$R$10,1),MATCH(CC$352,'NOx &amp; CO2'!$T$5:$W$5,1))*CB370</f>
        <v>1.4200000000000008E-2</v>
      </c>
      <c r="CD370" s="365">
        <f>INDEX('NOx &amp; CO2'!$T$6:$W$10,MATCH($C370,'NOx &amp; CO2'!$R$6:$R$10,1),MATCH(CD$352,'NOx &amp; CO2'!$T$5:$W$5,1))*CC370</f>
        <v>1.4200000000000008E-2</v>
      </c>
      <c r="CE370" s="365">
        <f>INDEX('NOx &amp; CO2'!$T$6:$W$10,MATCH($C370,'NOx &amp; CO2'!$R$6:$R$10,1),MATCH(CE$352,'NOx &amp; CO2'!$T$5:$W$5,1))*CD370</f>
        <v>1.4200000000000008E-2</v>
      </c>
      <c r="CF370" s="365">
        <f>INDEX('NOx &amp; CO2'!$T$6:$W$10,MATCH($C370,'NOx &amp; CO2'!$R$6:$R$10,1),MATCH(CF$352,'NOx &amp; CO2'!$T$5:$W$5,1))*CE370</f>
        <v>1.4200000000000008E-2</v>
      </c>
      <c r="CG370" s="365">
        <f>INDEX('NOx &amp; CO2'!$T$6:$W$10,MATCH($C370,'NOx &amp; CO2'!$R$6:$R$10,1),MATCH(CG$352,'NOx &amp; CO2'!$T$5:$W$5,1))*CF370</f>
        <v>1.4200000000000008E-2</v>
      </c>
      <c r="CH370" s="365">
        <f>INDEX('NOx &amp; CO2'!$T$6:$W$10,MATCH($C370,'NOx &amp; CO2'!$R$6:$R$10,1),MATCH(CH$352,'NOx &amp; CO2'!$T$5:$W$5,1))*CG370</f>
        <v>1.4200000000000008E-2</v>
      </c>
      <c r="CI370" s="365">
        <f>INDEX('NOx &amp; CO2'!$T$6:$W$10,MATCH($C370,'NOx &amp; CO2'!$R$6:$R$10,1),MATCH(CI$352,'NOx &amp; CO2'!$T$5:$W$5,1))*CH370</f>
        <v>1.4200000000000008E-2</v>
      </c>
      <c r="CJ370" s="365">
        <f>INDEX('NOx &amp; CO2'!$T$6:$W$10,MATCH($C370,'NOx &amp; CO2'!$R$6:$R$10,1),MATCH(CJ$352,'NOx &amp; CO2'!$T$5:$W$5,1))*CI370</f>
        <v>1.4200000000000008E-2</v>
      </c>
      <c r="CK370" s="365">
        <f>INDEX('NOx &amp; CO2'!$T$6:$W$10,MATCH($C370,'NOx &amp; CO2'!$R$6:$R$10,1),MATCH(CK$352,'NOx &amp; CO2'!$T$5:$W$5,1))*CJ370</f>
        <v>1.4200000000000008E-2</v>
      </c>
      <c r="CL370" s="365">
        <f>INDEX('NOx &amp; CO2'!$T$6:$W$10,MATCH($C370,'NOx &amp; CO2'!$R$6:$R$10,1),MATCH(CL$352,'NOx &amp; CO2'!$T$5:$W$5,1))*CK370</f>
        <v>1.4200000000000008E-2</v>
      </c>
      <c r="CM370" s="365">
        <f>INDEX('NOx &amp; CO2'!$T$6:$W$10,MATCH($C370,'NOx &amp; CO2'!$R$6:$R$10,1),MATCH(CM$352,'NOx &amp; CO2'!$T$5:$W$5,1))*CL370</f>
        <v>1.4200000000000008E-2</v>
      </c>
      <c r="CN370" s="365">
        <f>INDEX('NOx &amp; CO2'!$T$6:$W$10,MATCH($C370,'NOx &amp; CO2'!$R$6:$R$10,1),MATCH(CN$352,'NOx &amp; CO2'!$T$5:$W$5,1))*CM370</f>
        <v>1.4200000000000008E-2</v>
      </c>
      <c r="CO370" s="365">
        <f>INDEX('NOx &amp; CO2'!$T$6:$W$10,MATCH($C370,'NOx &amp; CO2'!$R$6:$R$10,1),MATCH(CO$352,'NOx &amp; CO2'!$T$5:$W$5,1))*CN370</f>
        <v>1.4200000000000008E-2</v>
      </c>
      <c r="CP370" s="365">
        <f>INDEX('NOx &amp; CO2'!$T$6:$W$10,MATCH($C370,'NOx &amp; CO2'!$R$6:$R$10,1),MATCH(CP$352,'NOx &amp; CO2'!$T$5:$W$5,1))*CO370</f>
        <v>1.4200000000000008E-2</v>
      </c>
      <c r="CQ370" s="365">
        <f>INDEX('NOx &amp; CO2'!$T$6:$W$10,MATCH($C370,'NOx &amp; CO2'!$R$6:$R$10,1),MATCH(CQ$352,'NOx &amp; CO2'!$T$5:$W$5,1))*CP370</f>
        <v>1.4200000000000008E-2</v>
      </c>
      <c r="CR370" s="365">
        <f>INDEX('NOx &amp; CO2'!$T$6:$W$10,MATCH($C370,'NOx &amp; CO2'!$R$6:$R$10,1),MATCH(CR$352,'NOx &amp; CO2'!$T$5:$W$5,1))*CQ370</f>
        <v>1.4200000000000008E-2</v>
      </c>
      <c r="CS370" s="365">
        <f>INDEX('NOx &amp; CO2'!$T$6:$W$10,MATCH($C370,'NOx &amp; CO2'!$R$6:$R$10,1),MATCH(CS$352,'NOx &amp; CO2'!$T$5:$W$5,1))*CR370</f>
        <v>1.4200000000000008E-2</v>
      </c>
    </row>
    <row r="371" spans="1:97" s="352" customFormat="1" x14ac:dyDescent="0.25">
      <c r="A371" s="352">
        <f t="shared" ref="A371:C371" si="590">A310</f>
        <v>0</v>
      </c>
      <c r="B371" s="352" t="str">
        <f t="shared" si="590"/>
        <v>0 0</v>
      </c>
      <c r="C371" s="359">
        <f t="shared" si="590"/>
        <v>0</v>
      </c>
      <c r="D371" s="569">
        <f>INDEX('NOx &amp; CO2'!$E$6:$I$10,MATCH($C371,'NOx &amp; CO2'!$C$6:$C$10,1),MATCH(D$352,'NOx &amp; CO2'!$E$5:$H$5,1))</f>
        <v>7.17E-2</v>
      </c>
      <c r="E371" s="569">
        <f>INDEX('NOx &amp; CO2'!$T$6:$W$10,MATCH($C371,'NOx &amp; CO2'!$R$6:$R$10,1),MATCH(E$352,'NOx &amp; CO2'!$T$5:$W$5,1))*D371</f>
        <v>6.8558723496039697E-2</v>
      </c>
      <c r="F371" s="569">
        <f>INDEX('NOx &amp; CO2'!$T$6:$W$10,MATCH($C371,'NOx &amp; CO2'!$R$6:$R$10,1),MATCH(F$352,'NOx &amp; CO2'!$T$5:$W$5,1))*E371</f>
        <v>6.5555070675124491E-2</v>
      </c>
      <c r="G371" s="569">
        <f>INDEX('NOx &amp; CO2'!$T$6:$W$10,MATCH($C371,'NOx &amp; CO2'!$R$6:$R$10,1),MATCH(G$352,'NOx &amp; CO2'!$T$5:$W$5,1))*F371</f>
        <v>6.2683012052708514E-2</v>
      </c>
      <c r="H371" s="569">
        <f>INDEX('NOx &amp; CO2'!$T$6:$W$10,MATCH($C371,'NOx &amp; CO2'!$R$6:$R$10,1),MATCH(H$352,'NOx &amp; CO2'!$T$5:$W$5,1))*G371</f>
        <v>5.9936782304331478E-2</v>
      </c>
      <c r="I371" s="569">
        <f>INDEX('NOx &amp; CO2'!$T$6:$W$10,MATCH($C371,'NOx &amp; CO2'!$R$6:$R$10,1),MATCH(I$352,'NOx &amp; CO2'!$T$5:$W$5,1))*H371</f>
        <v>5.7310868692398702E-2</v>
      </c>
      <c r="J371" s="569">
        <f>INDEX('NOx &amp; CO2'!$T$6:$W$10,MATCH($C371,'NOx &amp; CO2'!$R$6:$R$10,1),MATCH(J$352,'NOx &amp; CO2'!$T$5:$W$5,1))*I371</f>
        <v>5.4800000000000008E-2</v>
      </c>
      <c r="K371" s="569">
        <f>INDEX('NOx &amp; CO2'!$T$6:$W$10,MATCH($C371,'NOx &amp; CO2'!$R$6:$R$10,1),MATCH(K$352,'NOx &amp; CO2'!$T$5:$W$5,1))*J371</f>
        <v>5.268069525177068E-2</v>
      </c>
      <c r="L371" s="569">
        <f>INDEX('NOx &amp; CO2'!$T$6:$W$10,MATCH($C371,'NOx &amp; CO2'!$R$6:$R$10,1),MATCH(L$352,'NOx &amp; CO2'!$T$5:$W$5,1))*K371</f>
        <v>5.0643351317699516E-2</v>
      </c>
      <c r="M371" s="569">
        <f>INDEX('NOx &amp; CO2'!$T$6:$W$10,MATCH($C371,'NOx &amp; CO2'!$R$6:$R$10,1),MATCH(M$352,'NOx &amp; CO2'!$T$5:$W$5,1))*L371</f>
        <v>4.8684798490804503E-2</v>
      </c>
      <c r="N371" s="569">
        <f>INDEX('NOx &amp; CO2'!$T$6:$W$10,MATCH($C371,'NOx &amp; CO2'!$R$6:$R$10,1),MATCH(N$352,'NOx &amp; CO2'!$T$5:$W$5,1))*M371</f>
        <v>4.6801989647590088E-2</v>
      </c>
      <c r="O371" s="569">
        <f>INDEX('NOx &amp; CO2'!$T$6:$W$10,MATCH($C371,'NOx &amp; CO2'!$R$6:$R$10,1),MATCH(O$352,'NOx &amp; CO2'!$T$5:$W$5,1))*N371</f>
        <v>4.4991995507321518E-2</v>
      </c>
      <c r="P371" s="569">
        <f>INDEX('NOx &amp; CO2'!$T$6:$W$10,MATCH($C371,'NOx &amp; CO2'!$R$6:$R$10,1),MATCH(P$352,'NOx &amp; CO2'!$T$5:$W$5,1))*O371</f>
        <v>4.3252000074639418E-2</v>
      </c>
      <c r="Q371" s="569">
        <f>INDEX('NOx &amp; CO2'!$T$6:$W$10,MATCH($C371,'NOx &amp; CO2'!$R$6:$R$10,1),MATCH(Q$352,'NOx &amp; CO2'!$T$5:$W$5,1))*P371</f>
        <v>4.1579296258424117E-2</v>
      </c>
      <c r="R371" s="569">
        <f>INDEX('NOx &amp; CO2'!$T$6:$W$10,MATCH($C371,'NOx &amp; CO2'!$R$6:$R$10,1),MATCH(R$352,'NOx &amp; CO2'!$T$5:$W$5,1))*Q371</f>
        <v>3.9971281660093602E-2</v>
      </c>
      <c r="S371" s="569">
        <f>INDEX('NOx &amp; CO2'!$T$6:$W$10,MATCH($C371,'NOx &amp; CO2'!$R$6:$R$10,1),MATCH(S$352,'NOx &amp; CO2'!$T$5:$W$5,1))*R371</f>
        <v>3.8425454524782507E-2</v>
      </c>
      <c r="T371" s="569">
        <f>INDEX('NOx &amp; CO2'!$T$6:$W$10,MATCH($C371,'NOx &amp; CO2'!$R$6:$R$10,1),MATCH(T$352,'NOx &amp; CO2'!$T$5:$W$5,1))*S371</f>
        <v>3.6939409849102912E-2</v>
      </c>
      <c r="U371" s="569">
        <f>INDEX('NOx &amp; CO2'!$T$6:$W$10,MATCH($C371,'NOx &amp; CO2'!$R$6:$R$10,1),MATCH(U$352,'NOx &amp; CO2'!$T$5:$W$5,1))*T371</f>
        <v>3.5510835639431505E-2</v>
      </c>
      <c r="V371" s="569">
        <f>INDEX('NOx &amp; CO2'!$T$6:$W$10,MATCH($C371,'NOx &amp; CO2'!$R$6:$R$10,1),MATCH(V$352,'NOx &amp; CO2'!$T$5:$W$5,1))*U371</f>
        <v>3.4137509314901608E-2</v>
      </c>
      <c r="W371" s="569">
        <f>INDEX('NOx &amp; CO2'!$T$6:$W$10,MATCH($C371,'NOx &amp; CO2'!$R$6:$R$10,1),MATCH(W$352,'NOx &amp; CO2'!$T$5:$W$5,1))*V371</f>
        <v>3.2817294249503907E-2</v>
      </c>
      <c r="X371" s="569">
        <f>INDEX('NOx &amp; CO2'!$T$6:$W$10,MATCH($C371,'NOx &amp; CO2'!$R$6:$R$10,1),MATCH(X$352,'NOx &amp; CO2'!$T$5:$W$5,1))*W371</f>
        <v>3.1548136447916084E-2</v>
      </c>
      <c r="Y371" s="569">
        <f>INDEX('NOx &amp; CO2'!$T$6:$W$10,MATCH($C371,'NOx &amp; CO2'!$R$6:$R$10,1),MATCH(Y$352,'NOx &amp; CO2'!$T$5:$W$5,1))*X371</f>
        <v>3.0328061349889527E-2</v>
      </c>
      <c r="Z371" s="569">
        <f>INDEX('NOx &amp; CO2'!$T$6:$W$10,MATCH($C371,'NOx &amp; CO2'!$R$6:$R$10,1),MATCH(Z$352,'NOx &amp; CO2'!$T$5:$W$5,1))*Y371</f>
        <v>2.9155170758221438E-2</v>
      </c>
      <c r="AA371" s="365">
        <f>INDEX('NOx &amp; CO2'!$T$6:$W$10,MATCH($C371,'NOx &amp; CO2'!$R$6:$R$10,1),MATCH(AA$352,'NOx &amp; CO2'!$T$5:$W$5,1))*Z371</f>
        <v>2.8027639885532835E-2</v>
      </c>
      <c r="AB371" s="365">
        <f>INDEX('NOx &amp; CO2'!$T$6:$W$10,MATCH($C371,'NOx &amp; CO2'!$R$6:$R$10,1),MATCH(AB$352,'NOx &amp; CO2'!$T$5:$W$5,1))*AA371</f>
        <v>2.6943714515257809E-2</v>
      </c>
      <c r="AC371" s="365">
        <f>INDEX('NOx &amp; CO2'!$T$6:$W$10,MATCH($C371,'NOx &amp; CO2'!$R$6:$R$10,1),MATCH(AC$352,'NOx &amp; CO2'!$T$5:$W$5,1))*AB371</f>
        <v>2.5901708272427128E-2</v>
      </c>
      <c r="AD371" s="365">
        <f>INDEX('NOx &amp; CO2'!$T$6:$W$10,MATCH($C371,'NOx &amp; CO2'!$R$6:$R$10,1),MATCH(AD$352,'NOx &amp; CO2'!$T$5:$W$5,1))*AC371</f>
        <v>2.4900000000000019E-2</v>
      </c>
      <c r="AE371" s="365">
        <f>INDEX('NOx &amp; CO2'!$T$6:$W$10,MATCH($C371,'NOx &amp; CO2'!$R$6:$R$10,1),MATCH(AE$352,'NOx &amp; CO2'!$T$5:$W$5,1))*AD371</f>
        <v>2.4210502134589099E-2</v>
      </c>
      <c r="AF371" s="365">
        <f>INDEX('NOx &amp; CO2'!$T$6:$W$10,MATCH($C371,'NOx &amp; CO2'!$R$6:$R$10,1),MATCH(AF$352,'NOx &amp; CO2'!$T$5:$W$5,1))*AE371</f>
        <v>2.3540096932086061E-2</v>
      </c>
      <c r="AG371" s="365">
        <f>INDEX('NOx &amp; CO2'!$T$6:$W$10,MATCH($C371,'NOx &amp; CO2'!$R$6:$R$10,1),MATCH(AG$352,'NOx &amp; CO2'!$T$5:$W$5,1))*AF371</f>
        <v>2.2888255703723031E-2</v>
      </c>
      <c r="AH371" s="365">
        <f>INDEX('NOx &amp; CO2'!$T$6:$W$10,MATCH($C371,'NOx &amp; CO2'!$R$6:$R$10,1),MATCH(AH$352,'NOx &amp; CO2'!$T$5:$W$5,1))*AG371</f>
        <v>2.2254464400482215E-2</v>
      </c>
      <c r="AI371" s="365">
        <f>INDEX('NOx &amp; CO2'!$T$6:$W$10,MATCH($C371,'NOx &amp; CO2'!$R$6:$R$10,1),MATCH(AI$352,'NOx &amp; CO2'!$T$5:$W$5,1))*AH371</f>
        <v>2.1638223207711301E-2</v>
      </c>
      <c r="AJ371" s="365">
        <f>INDEX('NOx &amp; CO2'!$T$6:$W$10,MATCH($C371,'NOx &amp; CO2'!$R$6:$R$10,1),MATCH(AJ$352,'NOx &amp; CO2'!$T$5:$W$5,1))*AI371</f>
        <v>2.1039046150964236E-2</v>
      </c>
      <c r="AK371" s="365">
        <f>INDEX('NOx &amp; CO2'!$T$6:$W$10,MATCH($C371,'NOx &amp; CO2'!$R$6:$R$10,1),MATCH(AK$352,'NOx &amp; CO2'!$T$5:$W$5,1))*AJ371</f>
        <v>2.0456460712756541E-2</v>
      </c>
      <c r="AL371" s="365">
        <f>INDEX('NOx &amp; CO2'!$T$6:$W$10,MATCH($C371,'NOx &amp; CO2'!$R$6:$R$10,1),MATCH(AL$352,'NOx &amp; CO2'!$T$5:$W$5,1))*AK371</f>
        <v>1.9890007459932926E-2</v>
      </c>
      <c r="AM371" s="365">
        <f>INDEX('NOx &amp; CO2'!$T$6:$W$10,MATCH($C371,'NOx &amp; CO2'!$R$6:$R$10,1),MATCH(AM$352,'NOx &amp; CO2'!$T$5:$W$5,1))*AL371</f>
        <v>1.9339239681353367E-2</v>
      </c>
      <c r="AN371" s="365">
        <f>INDEX('NOx &amp; CO2'!$T$6:$W$10,MATCH($C371,'NOx &amp; CO2'!$R$6:$R$10,1),MATCH(AN$352,'NOx &amp; CO2'!$T$5:$W$5,1))*AM371</f>
        <v>1.8803723035611869E-2</v>
      </c>
      <c r="AO371" s="365">
        <f>INDEX('NOx &amp; CO2'!$T$6:$W$10,MATCH($C371,'NOx &amp; CO2'!$R$6:$R$10,1),MATCH(AO$352,'NOx &amp; CO2'!$T$5:$W$5,1))*AN371</f>
        <v>1.8283035208510164E-2</v>
      </c>
      <c r="AP371" s="365">
        <f>INDEX('NOx &amp; CO2'!$T$6:$W$10,MATCH($C371,'NOx &amp; CO2'!$R$6:$R$10,1),MATCH(AP$352,'NOx &amp; CO2'!$T$5:$W$5,1))*AO371</f>
        <v>1.777676558001617E-2</v>
      </c>
      <c r="AQ371" s="365">
        <f>INDEX('NOx &amp; CO2'!$T$6:$W$10,MATCH($C371,'NOx &amp; CO2'!$R$6:$R$10,1),MATCH(AQ$352,'NOx &amp; CO2'!$T$5:$W$5,1))*AP371</f>
        <v>1.7284514900444626E-2</v>
      </c>
      <c r="AR371" s="365">
        <f>INDEX('NOx &amp; CO2'!$T$6:$W$10,MATCH($C371,'NOx &amp; CO2'!$R$6:$R$10,1),MATCH(AR$352,'NOx &amp; CO2'!$T$5:$W$5,1))*AQ371</f>
        <v>1.6805894975604474E-2</v>
      </c>
      <c r="AS371" s="365">
        <f>INDEX('NOx &amp; CO2'!$T$6:$W$10,MATCH($C371,'NOx &amp; CO2'!$R$6:$R$10,1),MATCH(AS$352,'NOx &amp; CO2'!$T$5:$W$5,1))*AR371</f>
        <v>1.6340528360664741E-2</v>
      </c>
      <c r="AT371" s="365">
        <f>INDEX('NOx &amp; CO2'!$T$6:$W$10,MATCH($C371,'NOx &amp; CO2'!$R$6:$R$10,1),MATCH(AT$352,'NOx &amp; CO2'!$T$5:$W$5,1))*AS371</f>
        <v>1.5888048062497474E-2</v>
      </c>
      <c r="AU371" s="365">
        <f>INDEX('NOx &amp; CO2'!$T$6:$W$10,MATCH($C371,'NOx &amp; CO2'!$R$6:$R$10,1),MATCH(AU$352,'NOx &amp; CO2'!$T$5:$W$5,1))*AT371</f>
        <v>1.5448097250263013E-2</v>
      </c>
      <c r="AV371" s="365">
        <f>INDEX('NOx &amp; CO2'!$T$6:$W$10,MATCH($C371,'NOx &amp; CO2'!$R$6:$R$10,1),MATCH(AV$352,'NOx &amp; CO2'!$T$5:$W$5,1))*AU371</f>
        <v>1.5020328974009333E-2</v>
      </c>
      <c r="AW371" s="365">
        <f>INDEX('NOx &amp; CO2'!$T$6:$W$10,MATCH($C371,'NOx &amp; CO2'!$R$6:$R$10,1),MATCH(AW$352,'NOx &amp; CO2'!$T$5:$W$5,1))*AV371</f>
        <v>1.4604405891063581E-2</v>
      </c>
      <c r="AX371" s="365">
        <f>INDEX('NOx &amp; CO2'!$T$6:$W$10,MATCH($C371,'NOx &amp; CO2'!$R$6:$R$10,1),MATCH(AX$352,'NOx &amp; CO2'!$T$5:$W$5,1))*AW371</f>
        <v>1.4200000000000008E-2</v>
      </c>
      <c r="AY371" s="365">
        <f>INDEX('NOx &amp; CO2'!$T$6:$W$10,MATCH($C371,'NOx &amp; CO2'!$R$6:$R$10,1),MATCH(AY$352,'NOx &amp; CO2'!$T$5:$W$5,1))*AX371</f>
        <v>1.4200000000000008E-2</v>
      </c>
      <c r="AZ371" s="365">
        <f>INDEX('NOx &amp; CO2'!$T$6:$W$10,MATCH($C371,'NOx &amp; CO2'!$R$6:$R$10,1),MATCH(AZ$352,'NOx &amp; CO2'!$T$5:$W$5,1))*AY371</f>
        <v>1.4200000000000008E-2</v>
      </c>
      <c r="BA371" s="365">
        <f>INDEX('NOx &amp; CO2'!$T$6:$W$10,MATCH($C371,'NOx &amp; CO2'!$R$6:$R$10,1),MATCH(BA$352,'NOx &amp; CO2'!$T$5:$W$5,1))*AZ371</f>
        <v>1.4200000000000008E-2</v>
      </c>
      <c r="BB371" s="365">
        <f>INDEX('NOx &amp; CO2'!$T$6:$W$10,MATCH($C371,'NOx &amp; CO2'!$R$6:$R$10,1),MATCH(BB$352,'NOx &amp; CO2'!$T$5:$W$5,1))*BA371</f>
        <v>1.4200000000000008E-2</v>
      </c>
      <c r="BC371" s="365">
        <f>INDEX('NOx &amp; CO2'!$T$6:$W$10,MATCH($C371,'NOx &amp; CO2'!$R$6:$R$10,1),MATCH(BC$352,'NOx &amp; CO2'!$T$5:$W$5,1))*BB371</f>
        <v>1.4200000000000008E-2</v>
      </c>
      <c r="BD371" s="365">
        <f>INDEX('NOx &amp; CO2'!$T$6:$W$10,MATCH($C371,'NOx &amp; CO2'!$R$6:$R$10,1),MATCH(BD$352,'NOx &amp; CO2'!$T$5:$W$5,1))*BC371</f>
        <v>1.4200000000000008E-2</v>
      </c>
      <c r="BE371" s="365">
        <f>INDEX('NOx &amp; CO2'!$T$6:$W$10,MATCH($C371,'NOx &amp; CO2'!$R$6:$R$10,1),MATCH(BE$352,'NOx &amp; CO2'!$T$5:$W$5,1))*BD371</f>
        <v>1.4200000000000008E-2</v>
      </c>
      <c r="BF371" s="365">
        <f>INDEX('NOx &amp; CO2'!$T$6:$W$10,MATCH($C371,'NOx &amp; CO2'!$R$6:$R$10,1),MATCH(BF$352,'NOx &amp; CO2'!$T$5:$W$5,1))*BE371</f>
        <v>1.4200000000000008E-2</v>
      </c>
      <c r="BG371" s="365">
        <f>INDEX('NOx &amp; CO2'!$T$6:$W$10,MATCH($C371,'NOx &amp; CO2'!$R$6:$R$10,1),MATCH(BG$352,'NOx &amp; CO2'!$T$5:$W$5,1))*BF371</f>
        <v>1.4200000000000008E-2</v>
      </c>
      <c r="BH371" s="365">
        <f>INDEX('NOx &amp; CO2'!$T$6:$W$10,MATCH($C371,'NOx &amp; CO2'!$R$6:$R$10,1),MATCH(BH$352,'NOx &amp; CO2'!$T$5:$W$5,1))*BG371</f>
        <v>1.4200000000000008E-2</v>
      </c>
      <c r="BI371" s="365">
        <f>INDEX('NOx &amp; CO2'!$T$6:$W$10,MATCH($C371,'NOx &amp; CO2'!$R$6:$R$10,1),MATCH(BI$352,'NOx &amp; CO2'!$T$5:$W$5,1))*BH371</f>
        <v>1.4200000000000008E-2</v>
      </c>
      <c r="BJ371" s="365">
        <f>INDEX('NOx &amp; CO2'!$T$6:$W$10,MATCH($C371,'NOx &amp; CO2'!$R$6:$R$10,1),MATCH(BJ$352,'NOx &amp; CO2'!$T$5:$W$5,1))*BI371</f>
        <v>1.4200000000000008E-2</v>
      </c>
      <c r="BK371" s="365">
        <f>INDEX('NOx &amp; CO2'!$T$6:$W$10,MATCH($C371,'NOx &amp; CO2'!$R$6:$R$10,1),MATCH(BK$352,'NOx &amp; CO2'!$T$5:$W$5,1))*BJ371</f>
        <v>1.4200000000000008E-2</v>
      </c>
      <c r="BL371" s="365">
        <f>INDEX('NOx &amp; CO2'!$T$6:$W$10,MATCH($C371,'NOx &amp; CO2'!$R$6:$R$10,1),MATCH(BL$352,'NOx &amp; CO2'!$T$5:$W$5,1))*BK371</f>
        <v>1.4200000000000008E-2</v>
      </c>
      <c r="BM371" s="365">
        <f>INDEX('NOx &amp; CO2'!$T$6:$W$10,MATCH($C371,'NOx &amp; CO2'!$R$6:$R$10,1),MATCH(BM$352,'NOx &amp; CO2'!$T$5:$W$5,1))*BL371</f>
        <v>1.4200000000000008E-2</v>
      </c>
      <c r="BN371" s="365">
        <f>INDEX('NOx &amp; CO2'!$T$6:$W$10,MATCH($C371,'NOx &amp; CO2'!$R$6:$R$10,1),MATCH(BN$352,'NOx &amp; CO2'!$T$5:$W$5,1))*BM371</f>
        <v>1.4200000000000008E-2</v>
      </c>
      <c r="BO371" s="365">
        <f>INDEX('NOx &amp; CO2'!$T$6:$W$10,MATCH($C371,'NOx &amp; CO2'!$R$6:$R$10,1),MATCH(BO$352,'NOx &amp; CO2'!$T$5:$W$5,1))*BN371</f>
        <v>1.4200000000000008E-2</v>
      </c>
      <c r="BP371" s="365">
        <f>INDEX('NOx &amp; CO2'!$T$6:$W$10,MATCH($C371,'NOx &amp; CO2'!$R$6:$R$10,1),MATCH(BP$352,'NOx &amp; CO2'!$T$5:$W$5,1))*BO371</f>
        <v>1.4200000000000008E-2</v>
      </c>
      <c r="BQ371" s="365">
        <f>INDEX('NOx &amp; CO2'!$T$6:$W$10,MATCH($C371,'NOx &amp; CO2'!$R$6:$R$10,1),MATCH(BQ$352,'NOx &amp; CO2'!$T$5:$W$5,1))*BP371</f>
        <v>1.4200000000000008E-2</v>
      </c>
      <c r="BR371" s="365">
        <f>INDEX('NOx &amp; CO2'!$T$6:$W$10,MATCH($C371,'NOx &amp; CO2'!$R$6:$R$10,1),MATCH(BR$352,'NOx &amp; CO2'!$T$5:$W$5,1))*BQ371</f>
        <v>1.4200000000000008E-2</v>
      </c>
      <c r="BS371" s="365">
        <f>INDEX('NOx &amp; CO2'!$T$6:$W$10,MATCH($C371,'NOx &amp; CO2'!$R$6:$R$10,1),MATCH(BS$352,'NOx &amp; CO2'!$T$5:$W$5,1))*BR371</f>
        <v>1.4200000000000008E-2</v>
      </c>
      <c r="BT371" s="365">
        <f>INDEX('NOx &amp; CO2'!$T$6:$W$10,MATCH($C371,'NOx &amp; CO2'!$R$6:$R$10,1),MATCH(BT$352,'NOx &amp; CO2'!$T$5:$W$5,1))*BS371</f>
        <v>1.4200000000000008E-2</v>
      </c>
      <c r="BU371" s="365">
        <f>INDEX('NOx &amp; CO2'!$T$6:$W$10,MATCH($C371,'NOx &amp; CO2'!$R$6:$R$10,1),MATCH(BU$352,'NOx &amp; CO2'!$T$5:$W$5,1))*BT371</f>
        <v>1.4200000000000008E-2</v>
      </c>
      <c r="BV371" s="365">
        <f>INDEX('NOx &amp; CO2'!$T$6:$W$10,MATCH($C371,'NOx &amp; CO2'!$R$6:$R$10,1),MATCH(BV$352,'NOx &amp; CO2'!$T$5:$W$5,1))*BU371</f>
        <v>1.4200000000000008E-2</v>
      </c>
      <c r="BW371" s="365">
        <f>INDEX('NOx &amp; CO2'!$T$6:$W$10,MATCH($C371,'NOx &amp; CO2'!$R$6:$R$10,1),MATCH(BW$352,'NOx &amp; CO2'!$T$5:$W$5,1))*BV371</f>
        <v>1.4200000000000008E-2</v>
      </c>
      <c r="BX371" s="365">
        <f>INDEX('NOx &amp; CO2'!$T$6:$W$10,MATCH($C371,'NOx &amp; CO2'!$R$6:$R$10,1),MATCH(BX$352,'NOx &amp; CO2'!$T$5:$W$5,1))*BW371</f>
        <v>1.4200000000000008E-2</v>
      </c>
      <c r="BY371" s="365">
        <f>INDEX('NOx &amp; CO2'!$T$6:$W$10,MATCH($C371,'NOx &amp; CO2'!$R$6:$R$10,1),MATCH(BY$352,'NOx &amp; CO2'!$T$5:$W$5,1))*BX371</f>
        <v>1.4200000000000008E-2</v>
      </c>
      <c r="BZ371" s="365">
        <f>INDEX('NOx &amp; CO2'!$T$6:$W$10,MATCH($C371,'NOx &amp; CO2'!$R$6:$R$10,1),MATCH(BZ$352,'NOx &amp; CO2'!$T$5:$W$5,1))*BY371</f>
        <v>1.4200000000000008E-2</v>
      </c>
      <c r="CA371" s="365">
        <f>INDEX('NOx &amp; CO2'!$T$6:$W$10,MATCH($C371,'NOx &amp; CO2'!$R$6:$R$10,1),MATCH(CA$352,'NOx &amp; CO2'!$T$5:$W$5,1))*BZ371</f>
        <v>1.4200000000000008E-2</v>
      </c>
      <c r="CB371" s="365">
        <f>INDEX('NOx &amp; CO2'!$T$6:$W$10,MATCH($C371,'NOx &amp; CO2'!$R$6:$R$10,1),MATCH(CB$352,'NOx &amp; CO2'!$T$5:$W$5,1))*CA371</f>
        <v>1.4200000000000008E-2</v>
      </c>
      <c r="CC371" s="365">
        <f>INDEX('NOx &amp; CO2'!$T$6:$W$10,MATCH($C371,'NOx &amp; CO2'!$R$6:$R$10,1),MATCH(CC$352,'NOx &amp; CO2'!$T$5:$W$5,1))*CB371</f>
        <v>1.4200000000000008E-2</v>
      </c>
      <c r="CD371" s="365">
        <f>INDEX('NOx &amp; CO2'!$T$6:$W$10,MATCH($C371,'NOx &amp; CO2'!$R$6:$R$10,1),MATCH(CD$352,'NOx &amp; CO2'!$T$5:$W$5,1))*CC371</f>
        <v>1.4200000000000008E-2</v>
      </c>
      <c r="CE371" s="365">
        <f>INDEX('NOx &amp; CO2'!$T$6:$W$10,MATCH($C371,'NOx &amp; CO2'!$R$6:$R$10,1),MATCH(CE$352,'NOx &amp; CO2'!$T$5:$W$5,1))*CD371</f>
        <v>1.4200000000000008E-2</v>
      </c>
      <c r="CF371" s="365">
        <f>INDEX('NOx &amp; CO2'!$T$6:$W$10,MATCH($C371,'NOx &amp; CO2'!$R$6:$R$10,1),MATCH(CF$352,'NOx &amp; CO2'!$T$5:$W$5,1))*CE371</f>
        <v>1.4200000000000008E-2</v>
      </c>
      <c r="CG371" s="365">
        <f>INDEX('NOx &amp; CO2'!$T$6:$W$10,MATCH($C371,'NOx &amp; CO2'!$R$6:$R$10,1),MATCH(CG$352,'NOx &amp; CO2'!$T$5:$W$5,1))*CF371</f>
        <v>1.4200000000000008E-2</v>
      </c>
      <c r="CH371" s="365">
        <f>INDEX('NOx &amp; CO2'!$T$6:$W$10,MATCH($C371,'NOx &amp; CO2'!$R$6:$R$10,1),MATCH(CH$352,'NOx &amp; CO2'!$T$5:$W$5,1))*CG371</f>
        <v>1.4200000000000008E-2</v>
      </c>
      <c r="CI371" s="365">
        <f>INDEX('NOx &amp; CO2'!$T$6:$W$10,MATCH($C371,'NOx &amp; CO2'!$R$6:$R$10,1),MATCH(CI$352,'NOx &amp; CO2'!$T$5:$W$5,1))*CH371</f>
        <v>1.4200000000000008E-2</v>
      </c>
      <c r="CJ371" s="365">
        <f>INDEX('NOx &amp; CO2'!$T$6:$W$10,MATCH($C371,'NOx &amp; CO2'!$R$6:$R$10,1),MATCH(CJ$352,'NOx &amp; CO2'!$T$5:$W$5,1))*CI371</f>
        <v>1.4200000000000008E-2</v>
      </c>
      <c r="CK371" s="365">
        <f>INDEX('NOx &amp; CO2'!$T$6:$W$10,MATCH($C371,'NOx &amp; CO2'!$R$6:$R$10,1),MATCH(CK$352,'NOx &amp; CO2'!$T$5:$W$5,1))*CJ371</f>
        <v>1.4200000000000008E-2</v>
      </c>
      <c r="CL371" s="365">
        <f>INDEX('NOx &amp; CO2'!$T$6:$W$10,MATCH($C371,'NOx &amp; CO2'!$R$6:$R$10,1),MATCH(CL$352,'NOx &amp; CO2'!$T$5:$W$5,1))*CK371</f>
        <v>1.4200000000000008E-2</v>
      </c>
      <c r="CM371" s="365">
        <f>INDEX('NOx &amp; CO2'!$T$6:$W$10,MATCH($C371,'NOx &amp; CO2'!$R$6:$R$10,1),MATCH(CM$352,'NOx &amp; CO2'!$T$5:$W$5,1))*CL371</f>
        <v>1.4200000000000008E-2</v>
      </c>
      <c r="CN371" s="365">
        <f>INDEX('NOx &amp; CO2'!$T$6:$W$10,MATCH($C371,'NOx &amp; CO2'!$R$6:$R$10,1),MATCH(CN$352,'NOx &amp; CO2'!$T$5:$W$5,1))*CM371</f>
        <v>1.4200000000000008E-2</v>
      </c>
      <c r="CO371" s="365">
        <f>INDEX('NOx &amp; CO2'!$T$6:$W$10,MATCH($C371,'NOx &amp; CO2'!$R$6:$R$10,1),MATCH(CO$352,'NOx &amp; CO2'!$T$5:$W$5,1))*CN371</f>
        <v>1.4200000000000008E-2</v>
      </c>
      <c r="CP371" s="365">
        <f>INDEX('NOx &amp; CO2'!$T$6:$W$10,MATCH($C371,'NOx &amp; CO2'!$R$6:$R$10,1),MATCH(CP$352,'NOx &amp; CO2'!$T$5:$W$5,1))*CO371</f>
        <v>1.4200000000000008E-2</v>
      </c>
      <c r="CQ371" s="365">
        <f>INDEX('NOx &amp; CO2'!$T$6:$W$10,MATCH($C371,'NOx &amp; CO2'!$R$6:$R$10,1),MATCH(CQ$352,'NOx &amp; CO2'!$T$5:$W$5,1))*CP371</f>
        <v>1.4200000000000008E-2</v>
      </c>
      <c r="CR371" s="365">
        <f>INDEX('NOx &amp; CO2'!$T$6:$W$10,MATCH($C371,'NOx &amp; CO2'!$R$6:$R$10,1),MATCH(CR$352,'NOx &amp; CO2'!$T$5:$W$5,1))*CQ371</f>
        <v>1.4200000000000008E-2</v>
      </c>
      <c r="CS371" s="365">
        <f>INDEX('NOx &amp; CO2'!$T$6:$W$10,MATCH($C371,'NOx &amp; CO2'!$R$6:$R$10,1),MATCH(CS$352,'NOx &amp; CO2'!$T$5:$W$5,1))*CR371</f>
        <v>1.4200000000000008E-2</v>
      </c>
    </row>
    <row r="372" spans="1:97" s="352" customFormat="1" x14ac:dyDescent="0.25">
      <c r="A372" s="352">
        <f t="shared" ref="A372:C372" si="591">A311</f>
        <v>0</v>
      </c>
      <c r="B372" s="352" t="str">
        <f t="shared" si="591"/>
        <v>0 0</v>
      </c>
      <c r="C372" s="359">
        <f t="shared" si="591"/>
        <v>0</v>
      </c>
      <c r="D372" s="569">
        <f>INDEX('NOx &amp; CO2'!$E$6:$I$10,MATCH($C372,'NOx &amp; CO2'!$C$6:$C$10,1),MATCH(D$352,'NOx &amp; CO2'!$E$5:$H$5,1))</f>
        <v>7.17E-2</v>
      </c>
      <c r="E372" s="569">
        <f>INDEX('NOx &amp; CO2'!$T$6:$W$10,MATCH($C372,'NOx &amp; CO2'!$R$6:$R$10,1),MATCH(E$352,'NOx &amp; CO2'!$T$5:$W$5,1))*D372</f>
        <v>6.8558723496039697E-2</v>
      </c>
      <c r="F372" s="569">
        <f>INDEX('NOx &amp; CO2'!$T$6:$W$10,MATCH($C372,'NOx &amp; CO2'!$R$6:$R$10,1),MATCH(F$352,'NOx &amp; CO2'!$T$5:$W$5,1))*E372</f>
        <v>6.5555070675124491E-2</v>
      </c>
      <c r="G372" s="569">
        <f>INDEX('NOx &amp; CO2'!$T$6:$W$10,MATCH($C372,'NOx &amp; CO2'!$R$6:$R$10,1),MATCH(G$352,'NOx &amp; CO2'!$T$5:$W$5,1))*F372</f>
        <v>6.2683012052708514E-2</v>
      </c>
      <c r="H372" s="569">
        <f>INDEX('NOx &amp; CO2'!$T$6:$W$10,MATCH($C372,'NOx &amp; CO2'!$R$6:$R$10,1),MATCH(H$352,'NOx &amp; CO2'!$T$5:$W$5,1))*G372</f>
        <v>5.9936782304331478E-2</v>
      </c>
      <c r="I372" s="569">
        <f>INDEX('NOx &amp; CO2'!$T$6:$W$10,MATCH($C372,'NOx &amp; CO2'!$R$6:$R$10,1),MATCH(I$352,'NOx &amp; CO2'!$T$5:$W$5,1))*H372</f>
        <v>5.7310868692398702E-2</v>
      </c>
      <c r="J372" s="569">
        <f>INDEX('NOx &amp; CO2'!$T$6:$W$10,MATCH($C372,'NOx &amp; CO2'!$R$6:$R$10,1),MATCH(J$352,'NOx &amp; CO2'!$T$5:$W$5,1))*I372</f>
        <v>5.4800000000000008E-2</v>
      </c>
      <c r="K372" s="569">
        <f>INDEX('NOx &amp; CO2'!$T$6:$W$10,MATCH($C372,'NOx &amp; CO2'!$R$6:$R$10,1),MATCH(K$352,'NOx &amp; CO2'!$T$5:$W$5,1))*J372</f>
        <v>5.268069525177068E-2</v>
      </c>
      <c r="L372" s="569">
        <f>INDEX('NOx &amp; CO2'!$T$6:$W$10,MATCH($C372,'NOx &amp; CO2'!$R$6:$R$10,1),MATCH(L$352,'NOx &amp; CO2'!$T$5:$W$5,1))*K372</f>
        <v>5.0643351317699516E-2</v>
      </c>
      <c r="M372" s="569">
        <f>INDEX('NOx &amp; CO2'!$T$6:$W$10,MATCH($C372,'NOx &amp; CO2'!$R$6:$R$10,1),MATCH(M$352,'NOx &amp; CO2'!$T$5:$W$5,1))*L372</f>
        <v>4.8684798490804503E-2</v>
      </c>
      <c r="N372" s="569">
        <f>INDEX('NOx &amp; CO2'!$T$6:$W$10,MATCH($C372,'NOx &amp; CO2'!$R$6:$R$10,1),MATCH(N$352,'NOx &amp; CO2'!$T$5:$W$5,1))*M372</f>
        <v>4.6801989647590088E-2</v>
      </c>
      <c r="O372" s="569">
        <f>INDEX('NOx &amp; CO2'!$T$6:$W$10,MATCH($C372,'NOx &amp; CO2'!$R$6:$R$10,1),MATCH(O$352,'NOx &amp; CO2'!$T$5:$W$5,1))*N372</f>
        <v>4.4991995507321518E-2</v>
      </c>
      <c r="P372" s="569">
        <f>INDEX('NOx &amp; CO2'!$T$6:$W$10,MATCH($C372,'NOx &amp; CO2'!$R$6:$R$10,1),MATCH(P$352,'NOx &amp; CO2'!$T$5:$W$5,1))*O372</f>
        <v>4.3252000074639418E-2</v>
      </c>
      <c r="Q372" s="569">
        <f>INDEX('NOx &amp; CO2'!$T$6:$W$10,MATCH($C372,'NOx &amp; CO2'!$R$6:$R$10,1),MATCH(Q$352,'NOx &amp; CO2'!$T$5:$W$5,1))*P372</f>
        <v>4.1579296258424117E-2</v>
      </c>
      <c r="R372" s="569">
        <f>INDEX('NOx &amp; CO2'!$T$6:$W$10,MATCH($C372,'NOx &amp; CO2'!$R$6:$R$10,1),MATCH(R$352,'NOx &amp; CO2'!$T$5:$W$5,1))*Q372</f>
        <v>3.9971281660093602E-2</v>
      </c>
      <c r="S372" s="569">
        <f>INDEX('NOx &amp; CO2'!$T$6:$W$10,MATCH($C372,'NOx &amp; CO2'!$R$6:$R$10,1),MATCH(S$352,'NOx &amp; CO2'!$T$5:$W$5,1))*R372</f>
        <v>3.8425454524782507E-2</v>
      </c>
      <c r="T372" s="569">
        <f>INDEX('NOx &amp; CO2'!$T$6:$W$10,MATCH($C372,'NOx &amp; CO2'!$R$6:$R$10,1),MATCH(T$352,'NOx &amp; CO2'!$T$5:$W$5,1))*S372</f>
        <v>3.6939409849102912E-2</v>
      </c>
      <c r="U372" s="569">
        <f>INDEX('NOx &amp; CO2'!$T$6:$W$10,MATCH($C372,'NOx &amp; CO2'!$R$6:$R$10,1),MATCH(U$352,'NOx &amp; CO2'!$T$5:$W$5,1))*T372</f>
        <v>3.5510835639431505E-2</v>
      </c>
      <c r="V372" s="569">
        <f>INDEX('NOx &amp; CO2'!$T$6:$W$10,MATCH($C372,'NOx &amp; CO2'!$R$6:$R$10,1),MATCH(V$352,'NOx &amp; CO2'!$T$5:$W$5,1))*U372</f>
        <v>3.4137509314901608E-2</v>
      </c>
      <c r="W372" s="569">
        <f>INDEX('NOx &amp; CO2'!$T$6:$W$10,MATCH($C372,'NOx &amp; CO2'!$R$6:$R$10,1),MATCH(W$352,'NOx &amp; CO2'!$T$5:$W$5,1))*V372</f>
        <v>3.2817294249503907E-2</v>
      </c>
      <c r="X372" s="569">
        <f>INDEX('NOx &amp; CO2'!$T$6:$W$10,MATCH($C372,'NOx &amp; CO2'!$R$6:$R$10,1),MATCH(X$352,'NOx &amp; CO2'!$T$5:$W$5,1))*W372</f>
        <v>3.1548136447916084E-2</v>
      </c>
      <c r="Y372" s="569">
        <f>INDEX('NOx &amp; CO2'!$T$6:$W$10,MATCH($C372,'NOx &amp; CO2'!$R$6:$R$10,1),MATCH(Y$352,'NOx &amp; CO2'!$T$5:$W$5,1))*X372</f>
        <v>3.0328061349889527E-2</v>
      </c>
      <c r="Z372" s="569">
        <f>INDEX('NOx &amp; CO2'!$T$6:$W$10,MATCH($C372,'NOx &amp; CO2'!$R$6:$R$10,1),MATCH(Z$352,'NOx &amp; CO2'!$T$5:$W$5,1))*Y372</f>
        <v>2.9155170758221438E-2</v>
      </c>
      <c r="AA372" s="365">
        <f>INDEX('NOx &amp; CO2'!$T$6:$W$10,MATCH($C372,'NOx &amp; CO2'!$R$6:$R$10,1),MATCH(AA$352,'NOx &amp; CO2'!$T$5:$W$5,1))*Z372</f>
        <v>2.8027639885532835E-2</v>
      </c>
      <c r="AB372" s="365">
        <f>INDEX('NOx &amp; CO2'!$T$6:$W$10,MATCH($C372,'NOx &amp; CO2'!$R$6:$R$10,1),MATCH(AB$352,'NOx &amp; CO2'!$T$5:$W$5,1))*AA372</f>
        <v>2.6943714515257809E-2</v>
      </c>
      <c r="AC372" s="365">
        <f>INDEX('NOx &amp; CO2'!$T$6:$W$10,MATCH($C372,'NOx &amp; CO2'!$R$6:$R$10,1),MATCH(AC$352,'NOx &amp; CO2'!$T$5:$W$5,1))*AB372</f>
        <v>2.5901708272427128E-2</v>
      </c>
      <c r="AD372" s="365">
        <f>INDEX('NOx &amp; CO2'!$T$6:$W$10,MATCH($C372,'NOx &amp; CO2'!$R$6:$R$10,1),MATCH(AD$352,'NOx &amp; CO2'!$T$5:$W$5,1))*AC372</f>
        <v>2.4900000000000019E-2</v>
      </c>
      <c r="AE372" s="365">
        <f>INDEX('NOx &amp; CO2'!$T$6:$W$10,MATCH($C372,'NOx &amp; CO2'!$R$6:$R$10,1),MATCH(AE$352,'NOx &amp; CO2'!$T$5:$W$5,1))*AD372</f>
        <v>2.4210502134589099E-2</v>
      </c>
      <c r="AF372" s="365">
        <f>INDEX('NOx &amp; CO2'!$T$6:$W$10,MATCH($C372,'NOx &amp; CO2'!$R$6:$R$10,1),MATCH(AF$352,'NOx &amp; CO2'!$T$5:$W$5,1))*AE372</f>
        <v>2.3540096932086061E-2</v>
      </c>
      <c r="AG372" s="365">
        <f>INDEX('NOx &amp; CO2'!$T$6:$W$10,MATCH($C372,'NOx &amp; CO2'!$R$6:$R$10,1),MATCH(AG$352,'NOx &amp; CO2'!$T$5:$W$5,1))*AF372</f>
        <v>2.2888255703723031E-2</v>
      </c>
      <c r="AH372" s="365">
        <f>INDEX('NOx &amp; CO2'!$T$6:$W$10,MATCH($C372,'NOx &amp; CO2'!$R$6:$R$10,1),MATCH(AH$352,'NOx &amp; CO2'!$T$5:$W$5,1))*AG372</f>
        <v>2.2254464400482215E-2</v>
      </c>
      <c r="AI372" s="365">
        <f>INDEX('NOx &amp; CO2'!$T$6:$W$10,MATCH($C372,'NOx &amp; CO2'!$R$6:$R$10,1),MATCH(AI$352,'NOx &amp; CO2'!$T$5:$W$5,1))*AH372</f>
        <v>2.1638223207711301E-2</v>
      </c>
      <c r="AJ372" s="365">
        <f>INDEX('NOx &amp; CO2'!$T$6:$W$10,MATCH($C372,'NOx &amp; CO2'!$R$6:$R$10,1),MATCH(AJ$352,'NOx &amp; CO2'!$T$5:$W$5,1))*AI372</f>
        <v>2.1039046150964236E-2</v>
      </c>
      <c r="AK372" s="365">
        <f>INDEX('NOx &amp; CO2'!$T$6:$W$10,MATCH($C372,'NOx &amp; CO2'!$R$6:$R$10,1),MATCH(AK$352,'NOx &amp; CO2'!$T$5:$W$5,1))*AJ372</f>
        <v>2.0456460712756541E-2</v>
      </c>
      <c r="AL372" s="365">
        <f>INDEX('NOx &amp; CO2'!$T$6:$W$10,MATCH($C372,'NOx &amp; CO2'!$R$6:$R$10,1),MATCH(AL$352,'NOx &amp; CO2'!$T$5:$W$5,1))*AK372</f>
        <v>1.9890007459932926E-2</v>
      </c>
      <c r="AM372" s="365">
        <f>INDEX('NOx &amp; CO2'!$T$6:$W$10,MATCH($C372,'NOx &amp; CO2'!$R$6:$R$10,1),MATCH(AM$352,'NOx &amp; CO2'!$T$5:$W$5,1))*AL372</f>
        <v>1.9339239681353367E-2</v>
      </c>
      <c r="AN372" s="365">
        <f>INDEX('NOx &amp; CO2'!$T$6:$W$10,MATCH($C372,'NOx &amp; CO2'!$R$6:$R$10,1),MATCH(AN$352,'NOx &amp; CO2'!$T$5:$W$5,1))*AM372</f>
        <v>1.8803723035611869E-2</v>
      </c>
      <c r="AO372" s="365">
        <f>INDEX('NOx &amp; CO2'!$T$6:$W$10,MATCH($C372,'NOx &amp; CO2'!$R$6:$R$10,1),MATCH(AO$352,'NOx &amp; CO2'!$T$5:$W$5,1))*AN372</f>
        <v>1.8283035208510164E-2</v>
      </c>
      <c r="AP372" s="365">
        <f>INDEX('NOx &amp; CO2'!$T$6:$W$10,MATCH($C372,'NOx &amp; CO2'!$R$6:$R$10,1),MATCH(AP$352,'NOx &amp; CO2'!$T$5:$W$5,1))*AO372</f>
        <v>1.777676558001617E-2</v>
      </c>
      <c r="AQ372" s="365">
        <f>INDEX('NOx &amp; CO2'!$T$6:$W$10,MATCH($C372,'NOx &amp; CO2'!$R$6:$R$10,1),MATCH(AQ$352,'NOx &amp; CO2'!$T$5:$W$5,1))*AP372</f>
        <v>1.7284514900444626E-2</v>
      </c>
      <c r="AR372" s="365">
        <f>INDEX('NOx &amp; CO2'!$T$6:$W$10,MATCH($C372,'NOx &amp; CO2'!$R$6:$R$10,1),MATCH(AR$352,'NOx &amp; CO2'!$T$5:$W$5,1))*AQ372</f>
        <v>1.6805894975604474E-2</v>
      </c>
      <c r="AS372" s="365">
        <f>INDEX('NOx &amp; CO2'!$T$6:$W$10,MATCH($C372,'NOx &amp; CO2'!$R$6:$R$10,1),MATCH(AS$352,'NOx &amp; CO2'!$T$5:$W$5,1))*AR372</f>
        <v>1.6340528360664741E-2</v>
      </c>
      <c r="AT372" s="365">
        <f>INDEX('NOx &amp; CO2'!$T$6:$W$10,MATCH($C372,'NOx &amp; CO2'!$R$6:$R$10,1),MATCH(AT$352,'NOx &amp; CO2'!$T$5:$W$5,1))*AS372</f>
        <v>1.5888048062497474E-2</v>
      </c>
      <c r="AU372" s="365">
        <f>INDEX('NOx &amp; CO2'!$T$6:$W$10,MATCH($C372,'NOx &amp; CO2'!$R$6:$R$10,1),MATCH(AU$352,'NOx &amp; CO2'!$T$5:$W$5,1))*AT372</f>
        <v>1.5448097250263013E-2</v>
      </c>
      <c r="AV372" s="365">
        <f>INDEX('NOx &amp; CO2'!$T$6:$W$10,MATCH($C372,'NOx &amp; CO2'!$R$6:$R$10,1),MATCH(AV$352,'NOx &amp; CO2'!$T$5:$W$5,1))*AU372</f>
        <v>1.5020328974009333E-2</v>
      </c>
      <c r="AW372" s="365">
        <f>INDEX('NOx &amp; CO2'!$T$6:$W$10,MATCH($C372,'NOx &amp; CO2'!$R$6:$R$10,1),MATCH(AW$352,'NOx &amp; CO2'!$T$5:$W$5,1))*AV372</f>
        <v>1.4604405891063581E-2</v>
      </c>
      <c r="AX372" s="365">
        <f>INDEX('NOx &amp; CO2'!$T$6:$W$10,MATCH($C372,'NOx &amp; CO2'!$R$6:$R$10,1),MATCH(AX$352,'NOx &amp; CO2'!$T$5:$W$5,1))*AW372</f>
        <v>1.4200000000000008E-2</v>
      </c>
      <c r="AY372" s="365">
        <f>INDEX('NOx &amp; CO2'!$T$6:$W$10,MATCH($C372,'NOx &amp; CO2'!$R$6:$R$10,1),MATCH(AY$352,'NOx &amp; CO2'!$T$5:$W$5,1))*AX372</f>
        <v>1.4200000000000008E-2</v>
      </c>
      <c r="AZ372" s="365">
        <f>INDEX('NOx &amp; CO2'!$T$6:$W$10,MATCH($C372,'NOx &amp; CO2'!$R$6:$R$10,1),MATCH(AZ$352,'NOx &amp; CO2'!$T$5:$W$5,1))*AY372</f>
        <v>1.4200000000000008E-2</v>
      </c>
      <c r="BA372" s="365">
        <f>INDEX('NOx &amp; CO2'!$T$6:$W$10,MATCH($C372,'NOx &amp; CO2'!$R$6:$R$10,1),MATCH(BA$352,'NOx &amp; CO2'!$T$5:$W$5,1))*AZ372</f>
        <v>1.4200000000000008E-2</v>
      </c>
      <c r="BB372" s="365">
        <f>INDEX('NOx &amp; CO2'!$T$6:$W$10,MATCH($C372,'NOx &amp; CO2'!$R$6:$R$10,1),MATCH(BB$352,'NOx &amp; CO2'!$T$5:$W$5,1))*BA372</f>
        <v>1.4200000000000008E-2</v>
      </c>
      <c r="BC372" s="365">
        <f>INDEX('NOx &amp; CO2'!$T$6:$W$10,MATCH($C372,'NOx &amp; CO2'!$R$6:$R$10,1),MATCH(BC$352,'NOx &amp; CO2'!$T$5:$W$5,1))*BB372</f>
        <v>1.4200000000000008E-2</v>
      </c>
      <c r="BD372" s="365">
        <f>INDEX('NOx &amp; CO2'!$T$6:$W$10,MATCH($C372,'NOx &amp; CO2'!$R$6:$R$10,1),MATCH(BD$352,'NOx &amp; CO2'!$T$5:$W$5,1))*BC372</f>
        <v>1.4200000000000008E-2</v>
      </c>
      <c r="BE372" s="365">
        <f>INDEX('NOx &amp; CO2'!$T$6:$W$10,MATCH($C372,'NOx &amp; CO2'!$R$6:$R$10,1),MATCH(BE$352,'NOx &amp; CO2'!$T$5:$W$5,1))*BD372</f>
        <v>1.4200000000000008E-2</v>
      </c>
      <c r="BF372" s="365">
        <f>INDEX('NOx &amp; CO2'!$T$6:$W$10,MATCH($C372,'NOx &amp; CO2'!$R$6:$R$10,1),MATCH(BF$352,'NOx &amp; CO2'!$T$5:$W$5,1))*BE372</f>
        <v>1.4200000000000008E-2</v>
      </c>
      <c r="BG372" s="365">
        <f>INDEX('NOx &amp; CO2'!$T$6:$W$10,MATCH($C372,'NOx &amp; CO2'!$R$6:$R$10,1),MATCH(BG$352,'NOx &amp; CO2'!$T$5:$W$5,1))*BF372</f>
        <v>1.4200000000000008E-2</v>
      </c>
      <c r="BH372" s="365">
        <f>INDEX('NOx &amp; CO2'!$T$6:$W$10,MATCH($C372,'NOx &amp; CO2'!$R$6:$R$10,1),MATCH(BH$352,'NOx &amp; CO2'!$T$5:$W$5,1))*BG372</f>
        <v>1.4200000000000008E-2</v>
      </c>
      <c r="BI372" s="365">
        <f>INDEX('NOx &amp; CO2'!$T$6:$W$10,MATCH($C372,'NOx &amp; CO2'!$R$6:$R$10,1),MATCH(BI$352,'NOx &amp; CO2'!$T$5:$W$5,1))*BH372</f>
        <v>1.4200000000000008E-2</v>
      </c>
      <c r="BJ372" s="365">
        <f>INDEX('NOx &amp; CO2'!$T$6:$W$10,MATCH($C372,'NOx &amp; CO2'!$R$6:$R$10,1),MATCH(BJ$352,'NOx &amp; CO2'!$T$5:$W$5,1))*BI372</f>
        <v>1.4200000000000008E-2</v>
      </c>
      <c r="BK372" s="365">
        <f>INDEX('NOx &amp; CO2'!$T$6:$W$10,MATCH($C372,'NOx &amp; CO2'!$R$6:$R$10,1),MATCH(BK$352,'NOx &amp; CO2'!$T$5:$W$5,1))*BJ372</f>
        <v>1.4200000000000008E-2</v>
      </c>
      <c r="BL372" s="365">
        <f>INDEX('NOx &amp; CO2'!$T$6:$W$10,MATCH($C372,'NOx &amp; CO2'!$R$6:$R$10,1),MATCH(BL$352,'NOx &amp; CO2'!$T$5:$W$5,1))*BK372</f>
        <v>1.4200000000000008E-2</v>
      </c>
      <c r="BM372" s="365">
        <f>INDEX('NOx &amp; CO2'!$T$6:$W$10,MATCH($C372,'NOx &amp; CO2'!$R$6:$R$10,1),MATCH(BM$352,'NOx &amp; CO2'!$T$5:$W$5,1))*BL372</f>
        <v>1.4200000000000008E-2</v>
      </c>
      <c r="BN372" s="365">
        <f>INDEX('NOx &amp; CO2'!$T$6:$W$10,MATCH($C372,'NOx &amp; CO2'!$R$6:$R$10,1),MATCH(BN$352,'NOx &amp; CO2'!$T$5:$W$5,1))*BM372</f>
        <v>1.4200000000000008E-2</v>
      </c>
      <c r="BO372" s="365">
        <f>INDEX('NOx &amp; CO2'!$T$6:$W$10,MATCH($C372,'NOx &amp; CO2'!$R$6:$R$10,1),MATCH(BO$352,'NOx &amp; CO2'!$T$5:$W$5,1))*BN372</f>
        <v>1.4200000000000008E-2</v>
      </c>
      <c r="BP372" s="365">
        <f>INDEX('NOx &amp; CO2'!$T$6:$W$10,MATCH($C372,'NOx &amp; CO2'!$R$6:$R$10,1),MATCH(BP$352,'NOx &amp; CO2'!$T$5:$W$5,1))*BO372</f>
        <v>1.4200000000000008E-2</v>
      </c>
      <c r="BQ372" s="365">
        <f>INDEX('NOx &amp; CO2'!$T$6:$W$10,MATCH($C372,'NOx &amp; CO2'!$R$6:$R$10,1),MATCH(BQ$352,'NOx &amp; CO2'!$T$5:$W$5,1))*BP372</f>
        <v>1.4200000000000008E-2</v>
      </c>
      <c r="BR372" s="365">
        <f>INDEX('NOx &amp; CO2'!$T$6:$W$10,MATCH($C372,'NOx &amp; CO2'!$R$6:$R$10,1),MATCH(BR$352,'NOx &amp; CO2'!$T$5:$W$5,1))*BQ372</f>
        <v>1.4200000000000008E-2</v>
      </c>
      <c r="BS372" s="365">
        <f>INDEX('NOx &amp; CO2'!$T$6:$W$10,MATCH($C372,'NOx &amp; CO2'!$R$6:$R$10,1),MATCH(BS$352,'NOx &amp; CO2'!$T$5:$W$5,1))*BR372</f>
        <v>1.4200000000000008E-2</v>
      </c>
      <c r="BT372" s="365">
        <f>INDEX('NOx &amp; CO2'!$T$6:$W$10,MATCH($C372,'NOx &amp; CO2'!$R$6:$R$10,1),MATCH(BT$352,'NOx &amp; CO2'!$T$5:$W$5,1))*BS372</f>
        <v>1.4200000000000008E-2</v>
      </c>
      <c r="BU372" s="365">
        <f>INDEX('NOx &amp; CO2'!$T$6:$W$10,MATCH($C372,'NOx &amp; CO2'!$R$6:$R$10,1),MATCH(BU$352,'NOx &amp; CO2'!$T$5:$W$5,1))*BT372</f>
        <v>1.4200000000000008E-2</v>
      </c>
      <c r="BV372" s="365">
        <f>INDEX('NOx &amp; CO2'!$T$6:$W$10,MATCH($C372,'NOx &amp; CO2'!$R$6:$R$10,1),MATCH(BV$352,'NOx &amp; CO2'!$T$5:$W$5,1))*BU372</f>
        <v>1.4200000000000008E-2</v>
      </c>
      <c r="BW372" s="365">
        <f>INDEX('NOx &amp; CO2'!$T$6:$W$10,MATCH($C372,'NOx &amp; CO2'!$R$6:$R$10,1),MATCH(BW$352,'NOx &amp; CO2'!$T$5:$W$5,1))*BV372</f>
        <v>1.4200000000000008E-2</v>
      </c>
      <c r="BX372" s="365">
        <f>INDEX('NOx &amp; CO2'!$T$6:$W$10,MATCH($C372,'NOx &amp; CO2'!$R$6:$R$10,1),MATCH(BX$352,'NOx &amp; CO2'!$T$5:$W$5,1))*BW372</f>
        <v>1.4200000000000008E-2</v>
      </c>
      <c r="BY372" s="365">
        <f>INDEX('NOx &amp; CO2'!$T$6:$W$10,MATCH($C372,'NOx &amp; CO2'!$R$6:$R$10,1),MATCH(BY$352,'NOx &amp; CO2'!$T$5:$W$5,1))*BX372</f>
        <v>1.4200000000000008E-2</v>
      </c>
      <c r="BZ372" s="365">
        <f>INDEX('NOx &amp; CO2'!$T$6:$W$10,MATCH($C372,'NOx &amp; CO2'!$R$6:$R$10,1),MATCH(BZ$352,'NOx &amp; CO2'!$T$5:$W$5,1))*BY372</f>
        <v>1.4200000000000008E-2</v>
      </c>
      <c r="CA372" s="365">
        <f>INDEX('NOx &amp; CO2'!$T$6:$W$10,MATCH($C372,'NOx &amp; CO2'!$R$6:$R$10,1),MATCH(CA$352,'NOx &amp; CO2'!$T$5:$W$5,1))*BZ372</f>
        <v>1.4200000000000008E-2</v>
      </c>
      <c r="CB372" s="365">
        <f>INDEX('NOx &amp; CO2'!$T$6:$W$10,MATCH($C372,'NOx &amp; CO2'!$R$6:$R$10,1),MATCH(CB$352,'NOx &amp; CO2'!$T$5:$W$5,1))*CA372</f>
        <v>1.4200000000000008E-2</v>
      </c>
      <c r="CC372" s="365">
        <f>INDEX('NOx &amp; CO2'!$T$6:$W$10,MATCH($C372,'NOx &amp; CO2'!$R$6:$R$10,1),MATCH(CC$352,'NOx &amp; CO2'!$T$5:$W$5,1))*CB372</f>
        <v>1.4200000000000008E-2</v>
      </c>
      <c r="CD372" s="365">
        <f>INDEX('NOx &amp; CO2'!$T$6:$W$10,MATCH($C372,'NOx &amp; CO2'!$R$6:$R$10,1),MATCH(CD$352,'NOx &amp; CO2'!$T$5:$W$5,1))*CC372</f>
        <v>1.4200000000000008E-2</v>
      </c>
      <c r="CE372" s="365">
        <f>INDEX('NOx &amp; CO2'!$T$6:$W$10,MATCH($C372,'NOx &amp; CO2'!$R$6:$R$10,1),MATCH(CE$352,'NOx &amp; CO2'!$T$5:$W$5,1))*CD372</f>
        <v>1.4200000000000008E-2</v>
      </c>
      <c r="CF372" s="365">
        <f>INDEX('NOx &amp; CO2'!$T$6:$W$10,MATCH($C372,'NOx &amp; CO2'!$R$6:$R$10,1),MATCH(CF$352,'NOx &amp; CO2'!$T$5:$W$5,1))*CE372</f>
        <v>1.4200000000000008E-2</v>
      </c>
      <c r="CG372" s="365">
        <f>INDEX('NOx &amp; CO2'!$T$6:$W$10,MATCH($C372,'NOx &amp; CO2'!$R$6:$R$10,1),MATCH(CG$352,'NOx &amp; CO2'!$T$5:$W$5,1))*CF372</f>
        <v>1.4200000000000008E-2</v>
      </c>
      <c r="CH372" s="365">
        <f>INDEX('NOx &amp; CO2'!$T$6:$W$10,MATCH($C372,'NOx &amp; CO2'!$R$6:$R$10,1),MATCH(CH$352,'NOx &amp; CO2'!$T$5:$W$5,1))*CG372</f>
        <v>1.4200000000000008E-2</v>
      </c>
      <c r="CI372" s="365">
        <f>INDEX('NOx &amp; CO2'!$T$6:$W$10,MATCH($C372,'NOx &amp; CO2'!$R$6:$R$10,1),MATCH(CI$352,'NOx &amp; CO2'!$T$5:$W$5,1))*CH372</f>
        <v>1.4200000000000008E-2</v>
      </c>
      <c r="CJ372" s="365">
        <f>INDEX('NOx &amp; CO2'!$T$6:$W$10,MATCH($C372,'NOx &amp; CO2'!$R$6:$R$10,1),MATCH(CJ$352,'NOx &amp; CO2'!$T$5:$W$5,1))*CI372</f>
        <v>1.4200000000000008E-2</v>
      </c>
      <c r="CK372" s="365">
        <f>INDEX('NOx &amp; CO2'!$T$6:$W$10,MATCH($C372,'NOx &amp; CO2'!$R$6:$R$10,1),MATCH(CK$352,'NOx &amp; CO2'!$T$5:$W$5,1))*CJ372</f>
        <v>1.4200000000000008E-2</v>
      </c>
      <c r="CL372" s="365">
        <f>INDEX('NOx &amp; CO2'!$T$6:$W$10,MATCH($C372,'NOx &amp; CO2'!$R$6:$R$10,1),MATCH(CL$352,'NOx &amp; CO2'!$T$5:$W$5,1))*CK372</f>
        <v>1.4200000000000008E-2</v>
      </c>
      <c r="CM372" s="365">
        <f>INDEX('NOx &amp; CO2'!$T$6:$W$10,MATCH($C372,'NOx &amp; CO2'!$R$6:$R$10,1),MATCH(CM$352,'NOx &amp; CO2'!$T$5:$W$5,1))*CL372</f>
        <v>1.4200000000000008E-2</v>
      </c>
      <c r="CN372" s="365">
        <f>INDEX('NOx &amp; CO2'!$T$6:$W$10,MATCH($C372,'NOx &amp; CO2'!$R$6:$R$10,1),MATCH(CN$352,'NOx &amp; CO2'!$T$5:$W$5,1))*CM372</f>
        <v>1.4200000000000008E-2</v>
      </c>
      <c r="CO372" s="365">
        <f>INDEX('NOx &amp; CO2'!$T$6:$W$10,MATCH($C372,'NOx &amp; CO2'!$R$6:$R$10,1),MATCH(CO$352,'NOx &amp; CO2'!$T$5:$W$5,1))*CN372</f>
        <v>1.4200000000000008E-2</v>
      </c>
      <c r="CP372" s="365">
        <f>INDEX('NOx &amp; CO2'!$T$6:$W$10,MATCH($C372,'NOx &amp; CO2'!$R$6:$R$10,1),MATCH(CP$352,'NOx &amp; CO2'!$T$5:$W$5,1))*CO372</f>
        <v>1.4200000000000008E-2</v>
      </c>
      <c r="CQ372" s="365">
        <f>INDEX('NOx &amp; CO2'!$T$6:$W$10,MATCH($C372,'NOx &amp; CO2'!$R$6:$R$10,1),MATCH(CQ$352,'NOx &amp; CO2'!$T$5:$W$5,1))*CP372</f>
        <v>1.4200000000000008E-2</v>
      </c>
      <c r="CR372" s="365">
        <f>INDEX('NOx &amp; CO2'!$T$6:$W$10,MATCH($C372,'NOx &amp; CO2'!$R$6:$R$10,1),MATCH(CR$352,'NOx &amp; CO2'!$T$5:$W$5,1))*CQ372</f>
        <v>1.4200000000000008E-2</v>
      </c>
      <c r="CS372" s="365">
        <f>INDEX('NOx &amp; CO2'!$T$6:$W$10,MATCH($C372,'NOx &amp; CO2'!$R$6:$R$10,1),MATCH(CS$352,'NOx &amp; CO2'!$T$5:$W$5,1))*CR372</f>
        <v>1.4200000000000008E-2</v>
      </c>
    </row>
    <row r="373" spans="1:97" s="352" customFormat="1" x14ac:dyDescent="0.25">
      <c r="A373" s="352">
        <f t="shared" ref="A373:C373" si="592">A312</f>
        <v>0</v>
      </c>
      <c r="B373" s="352" t="str">
        <f t="shared" si="592"/>
        <v>0 0</v>
      </c>
      <c r="C373" s="359">
        <f t="shared" si="592"/>
        <v>0</v>
      </c>
      <c r="D373" s="569">
        <f>INDEX('NOx &amp; CO2'!$E$6:$I$10,MATCH($C373,'NOx &amp; CO2'!$C$6:$C$10,1),MATCH(D$352,'NOx &amp; CO2'!$E$5:$H$5,1))</f>
        <v>7.17E-2</v>
      </c>
      <c r="E373" s="569">
        <f>INDEX('NOx &amp; CO2'!$T$6:$W$10,MATCH($C373,'NOx &amp; CO2'!$R$6:$R$10,1),MATCH(E$352,'NOx &amp; CO2'!$T$5:$W$5,1))*D373</f>
        <v>6.8558723496039697E-2</v>
      </c>
      <c r="F373" s="569">
        <f>INDEX('NOx &amp; CO2'!$T$6:$W$10,MATCH($C373,'NOx &amp; CO2'!$R$6:$R$10,1),MATCH(F$352,'NOx &amp; CO2'!$T$5:$W$5,1))*E373</f>
        <v>6.5555070675124491E-2</v>
      </c>
      <c r="G373" s="569">
        <f>INDEX('NOx &amp; CO2'!$T$6:$W$10,MATCH($C373,'NOx &amp; CO2'!$R$6:$R$10,1),MATCH(G$352,'NOx &amp; CO2'!$T$5:$W$5,1))*F373</f>
        <v>6.2683012052708514E-2</v>
      </c>
      <c r="H373" s="569">
        <f>INDEX('NOx &amp; CO2'!$T$6:$W$10,MATCH($C373,'NOx &amp; CO2'!$R$6:$R$10,1),MATCH(H$352,'NOx &amp; CO2'!$T$5:$W$5,1))*G373</f>
        <v>5.9936782304331478E-2</v>
      </c>
      <c r="I373" s="569">
        <f>INDEX('NOx &amp; CO2'!$T$6:$W$10,MATCH($C373,'NOx &amp; CO2'!$R$6:$R$10,1),MATCH(I$352,'NOx &amp; CO2'!$T$5:$W$5,1))*H373</f>
        <v>5.7310868692398702E-2</v>
      </c>
      <c r="J373" s="569">
        <f>INDEX('NOx &amp; CO2'!$T$6:$W$10,MATCH($C373,'NOx &amp; CO2'!$R$6:$R$10,1),MATCH(J$352,'NOx &amp; CO2'!$T$5:$W$5,1))*I373</f>
        <v>5.4800000000000008E-2</v>
      </c>
      <c r="K373" s="569">
        <f>INDEX('NOx &amp; CO2'!$T$6:$W$10,MATCH($C373,'NOx &amp; CO2'!$R$6:$R$10,1),MATCH(K$352,'NOx &amp; CO2'!$T$5:$W$5,1))*J373</f>
        <v>5.268069525177068E-2</v>
      </c>
      <c r="L373" s="569">
        <f>INDEX('NOx &amp; CO2'!$T$6:$W$10,MATCH($C373,'NOx &amp; CO2'!$R$6:$R$10,1),MATCH(L$352,'NOx &amp; CO2'!$T$5:$W$5,1))*K373</f>
        <v>5.0643351317699516E-2</v>
      </c>
      <c r="M373" s="569">
        <f>INDEX('NOx &amp; CO2'!$T$6:$W$10,MATCH($C373,'NOx &amp; CO2'!$R$6:$R$10,1),MATCH(M$352,'NOx &amp; CO2'!$T$5:$W$5,1))*L373</f>
        <v>4.8684798490804503E-2</v>
      </c>
      <c r="N373" s="569">
        <f>INDEX('NOx &amp; CO2'!$T$6:$W$10,MATCH($C373,'NOx &amp; CO2'!$R$6:$R$10,1),MATCH(N$352,'NOx &amp; CO2'!$T$5:$W$5,1))*M373</f>
        <v>4.6801989647590088E-2</v>
      </c>
      <c r="O373" s="569">
        <f>INDEX('NOx &amp; CO2'!$T$6:$W$10,MATCH($C373,'NOx &amp; CO2'!$R$6:$R$10,1),MATCH(O$352,'NOx &amp; CO2'!$T$5:$W$5,1))*N373</f>
        <v>4.4991995507321518E-2</v>
      </c>
      <c r="P373" s="569">
        <f>INDEX('NOx &amp; CO2'!$T$6:$W$10,MATCH($C373,'NOx &amp; CO2'!$R$6:$R$10,1),MATCH(P$352,'NOx &amp; CO2'!$T$5:$W$5,1))*O373</f>
        <v>4.3252000074639418E-2</v>
      </c>
      <c r="Q373" s="569">
        <f>INDEX('NOx &amp; CO2'!$T$6:$W$10,MATCH($C373,'NOx &amp; CO2'!$R$6:$R$10,1),MATCH(Q$352,'NOx &amp; CO2'!$T$5:$W$5,1))*P373</f>
        <v>4.1579296258424117E-2</v>
      </c>
      <c r="R373" s="569">
        <f>INDEX('NOx &amp; CO2'!$T$6:$W$10,MATCH($C373,'NOx &amp; CO2'!$R$6:$R$10,1),MATCH(R$352,'NOx &amp; CO2'!$T$5:$W$5,1))*Q373</f>
        <v>3.9971281660093602E-2</v>
      </c>
      <c r="S373" s="569">
        <f>INDEX('NOx &amp; CO2'!$T$6:$W$10,MATCH($C373,'NOx &amp; CO2'!$R$6:$R$10,1),MATCH(S$352,'NOx &amp; CO2'!$T$5:$W$5,1))*R373</f>
        <v>3.8425454524782507E-2</v>
      </c>
      <c r="T373" s="569">
        <f>INDEX('NOx &amp; CO2'!$T$6:$W$10,MATCH($C373,'NOx &amp; CO2'!$R$6:$R$10,1),MATCH(T$352,'NOx &amp; CO2'!$T$5:$W$5,1))*S373</f>
        <v>3.6939409849102912E-2</v>
      </c>
      <c r="U373" s="569">
        <f>INDEX('NOx &amp; CO2'!$T$6:$W$10,MATCH($C373,'NOx &amp; CO2'!$R$6:$R$10,1),MATCH(U$352,'NOx &amp; CO2'!$T$5:$W$5,1))*T373</f>
        <v>3.5510835639431505E-2</v>
      </c>
      <c r="V373" s="569">
        <f>INDEX('NOx &amp; CO2'!$T$6:$W$10,MATCH($C373,'NOx &amp; CO2'!$R$6:$R$10,1),MATCH(V$352,'NOx &amp; CO2'!$T$5:$W$5,1))*U373</f>
        <v>3.4137509314901608E-2</v>
      </c>
      <c r="W373" s="569">
        <f>INDEX('NOx &amp; CO2'!$T$6:$W$10,MATCH($C373,'NOx &amp; CO2'!$R$6:$R$10,1),MATCH(W$352,'NOx &amp; CO2'!$T$5:$W$5,1))*V373</f>
        <v>3.2817294249503907E-2</v>
      </c>
      <c r="X373" s="569">
        <f>INDEX('NOx &amp; CO2'!$T$6:$W$10,MATCH($C373,'NOx &amp; CO2'!$R$6:$R$10,1),MATCH(X$352,'NOx &amp; CO2'!$T$5:$W$5,1))*W373</f>
        <v>3.1548136447916084E-2</v>
      </c>
      <c r="Y373" s="569">
        <f>INDEX('NOx &amp; CO2'!$T$6:$W$10,MATCH($C373,'NOx &amp; CO2'!$R$6:$R$10,1),MATCH(Y$352,'NOx &amp; CO2'!$T$5:$W$5,1))*X373</f>
        <v>3.0328061349889527E-2</v>
      </c>
      <c r="Z373" s="569">
        <f>INDEX('NOx &amp; CO2'!$T$6:$W$10,MATCH($C373,'NOx &amp; CO2'!$R$6:$R$10,1),MATCH(Z$352,'NOx &amp; CO2'!$T$5:$W$5,1))*Y373</f>
        <v>2.9155170758221438E-2</v>
      </c>
      <c r="AA373" s="365">
        <f>INDEX('NOx &amp; CO2'!$T$6:$W$10,MATCH($C373,'NOx &amp; CO2'!$R$6:$R$10,1),MATCH(AA$352,'NOx &amp; CO2'!$T$5:$W$5,1))*Z373</f>
        <v>2.8027639885532835E-2</v>
      </c>
      <c r="AB373" s="365">
        <f>INDEX('NOx &amp; CO2'!$T$6:$W$10,MATCH($C373,'NOx &amp; CO2'!$R$6:$R$10,1),MATCH(AB$352,'NOx &amp; CO2'!$T$5:$W$5,1))*AA373</f>
        <v>2.6943714515257809E-2</v>
      </c>
      <c r="AC373" s="365">
        <f>INDEX('NOx &amp; CO2'!$T$6:$W$10,MATCH($C373,'NOx &amp; CO2'!$R$6:$R$10,1),MATCH(AC$352,'NOx &amp; CO2'!$T$5:$W$5,1))*AB373</f>
        <v>2.5901708272427128E-2</v>
      </c>
      <c r="AD373" s="365">
        <f>INDEX('NOx &amp; CO2'!$T$6:$W$10,MATCH($C373,'NOx &amp; CO2'!$R$6:$R$10,1),MATCH(AD$352,'NOx &amp; CO2'!$T$5:$W$5,1))*AC373</f>
        <v>2.4900000000000019E-2</v>
      </c>
      <c r="AE373" s="365">
        <f>INDEX('NOx &amp; CO2'!$T$6:$W$10,MATCH($C373,'NOx &amp; CO2'!$R$6:$R$10,1),MATCH(AE$352,'NOx &amp; CO2'!$T$5:$W$5,1))*AD373</f>
        <v>2.4210502134589099E-2</v>
      </c>
      <c r="AF373" s="365">
        <f>INDEX('NOx &amp; CO2'!$T$6:$W$10,MATCH($C373,'NOx &amp; CO2'!$R$6:$R$10,1),MATCH(AF$352,'NOx &amp; CO2'!$T$5:$W$5,1))*AE373</f>
        <v>2.3540096932086061E-2</v>
      </c>
      <c r="AG373" s="365">
        <f>INDEX('NOx &amp; CO2'!$T$6:$W$10,MATCH($C373,'NOx &amp; CO2'!$R$6:$R$10,1),MATCH(AG$352,'NOx &amp; CO2'!$T$5:$W$5,1))*AF373</f>
        <v>2.2888255703723031E-2</v>
      </c>
      <c r="AH373" s="365">
        <f>INDEX('NOx &amp; CO2'!$T$6:$W$10,MATCH($C373,'NOx &amp; CO2'!$R$6:$R$10,1),MATCH(AH$352,'NOx &amp; CO2'!$T$5:$W$5,1))*AG373</f>
        <v>2.2254464400482215E-2</v>
      </c>
      <c r="AI373" s="365">
        <f>INDEX('NOx &amp; CO2'!$T$6:$W$10,MATCH($C373,'NOx &amp; CO2'!$R$6:$R$10,1),MATCH(AI$352,'NOx &amp; CO2'!$T$5:$W$5,1))*AH373</f>
        <v>2.1638223207711301E-2</v>
      </c>
      <c r="AJ373" s="365">
        <f>INDEX('NOx &amp; CO2'!$T$6:$W$10,MATCH($C373,'NOx &amp; CO2'!$R$6:$R$10,1),MATCH(AJ$352,'NOx &amp; CO2'!$T$5:$W$5,1))*AI373</f>
        <v>2.1039046150964236E-2</v>
      </c>
      <c r="AK373" s="365">
        <f>INDEX('NOx &amp; CO2'!$T$6:$W$10,MATCH($C373,'NOx &amp; CO2'!$R$6:$R$10,1),MATCH(AK$352,'NOx &amp; CO2'!$T$5:$W$5,1))*AJ373</f>
        <v>2.0456460712756541E-2</v>
      </c>
      <c r="AL373" s="365">
        <f>INDEX('NOx &amp; CO2'!$T$6:$W$10,MATCH($C373,'NOx &amp; CO2'!$R$6:$R$10,1),MATCH(AL$352,'NOx &amp; CO2'!$T$5:$W$5,1))*AK373</f>
        <v>1.9890007459932926E-2</v>
      </c>
      <c r="AM373" s="365">
        <f>INDEX('NOx &amp; CO2'!$T$6:$W$10,MATCH($C373,'NOx &amp; CO2'!$R$6:$R$10,1),MATCH(AM$352,'NOx &amp; CO2'!$T$5:$W$5,1))*AL373</f>
        <v>1.9339239681353367E-2</v>
      </c>
      <c r="AN373" s="365">
        <f>INDEX('NOx &amp; CO2'!$T$6:$W$10,MATCH($C373,'NOx &amp; CO2'!$R$6:$R$10,1),MATCH(AN$352,'NOx &amp; CO2'!$T$5:$W$5,1))*AM373</f>
        <v>1.8803723035611869E-2</v>
      </c>
      <c r="AO373" s="365">
        <f>INDEX('NOx &amp; CO2'!$T$6:$W$10,MATCH($C373,'NOx &amp; CO2'!$R$6:$R$10,1),MATCH(AO$352,'NOx &amp; CO2'!$T$5:$W$5,1))*AN373</f>
        <v>1.8283035208510164E-2</v>
      </c>
      <c r="AP373" s="365">
        <f>INDEX('NOx &amp; CO2'!$T$6:$W$10,MATCH($C373,'NOx &amp; CO2'!$R$6:$R$10,1),MATCH(AP$352,'NOx &amp; CO2'!$T$5:$W$5,1))*AO373</f>
        <v>1.777676558001617E-2</v>
      </c>
      <c r="AQ373" s="365">
        <f>INDEX('NOx &amp; CO2'!$T$6:$W$10,MATCH($C373,'NOx &amp; CO2'!$R$6:$R$10,1),MATCH(AQ$352,'NOx &amp; CO2'!$T$5:$W$5,1))*AP373</f>
        <v>1.7284514900444626E-2</v>
      </c>
      <c r="AR373" s="365">
        <f>INDEX('NOx &amp; CO2'!$T$6:$W$10,MATCH($C373,'NOx &amp; CO2'!$R$6:$R$10,1),MATCH(AR$352,'NOx &amp; CO2'!$T$5:$W$5,1))*AQ373</f>
        <v>1.6805894975604474E-2</v>
      </c>
      <c r="AS373" s="365">
        <f>INDEX('NOx &amp; CO2'!$T$6:$W$10,MATCH($C373,'NOx &amp; CO2'!$R$6:$R$10,1),MATCH(AS$352,'NOx &amp; CO2'!$T$5:$W$5,1))*AR373</f>
        <v>1.6340528360664741E-2</v>
      </c>
      <c r="AT373" s="365">
        <f>INDEX('NOx &amp; CO2'!$T$6:$W$10,MATCH($C373,'NOx &amp; CO2'!$R$6:$R$10,1),MATCH(AT$352,'NOx &amp; CO2'!$T$5:$W$5,1))*AS373</f>
        <v>1.5888048062497474E-2</v>
      </c>
      <c r="AU373" s="365">
        <f>INDEX('NOx &amp; CO2'!$T$6:$W$10,MATCH($C373,'NOx &amp; CO2'!$R$6:$R$10,1),MATCH(AU$352,'NOx &amp; CO2'!$T$5:$W$5,1))*AT373</f>
        <v>1.5448097250263013E-2</v>
      </c>
      <c r="AV373" s="365">
        <f>INDEX('NOx &amp; CO2'!$T$6:$W$10,MATCH($C373,'NOx &amp; CO2'!$R$6:$R$10,1),MATCH(AV$352,'NOx &amp; CO2'!$T$5:$W$5,1))*AU373</f>
        <v>1.5020328974009333E-2</v>
      </c>
      <c r="AW373" s="365">
        <f>INDEX('NOx &amp; CO2'!$T$6:$W$10,MATCH($C373,'NOx &amp; CO2'!$R$6:$R$10,1),MATCH(AW$352,'NOx &amp; CO2'!$T$5:$W$5,1))*AV373</f>
        <v>1.4604405891063581E-2</v>
      </c>
      <c r="AX373" s="365">
        <f>INDEX('NOx &amp; CO2'!$T$6:$W$10,MATCH($C373,'NOx &amp; CO2'!$R$6:$R$10,1),MATCH(AX$352,'NOx &amp; CO2'!$T$5:$W$5,1))*AW373</f>
        <v>1.4200000000000008E-2</v>
      </c>
      <c r="AY373" s="365">
        <f>INDEX('NOx &amp; CO2'!$T$6:$W$10,MATCH($C373,'NOx &amp; CO2'!$R$6:$R$10,1),MATCH(AY$352,'NOx &amp; CO2'!$T$5:$W$5,1))*AX373</f>
        <v>1.4200000000000008E-2</v>
      </c>
      <c r="AZ373" s="365">
        <f>INDEX('NOx &amp; CO2'!$T$6:$W$10,MATCH($C373,'NOx &amp; CO2'!$R$6:$R$10,1),MATCH(AZ$352,'NOx &amp; CO2'!$T$5:$W$5,1))*AY373</f>
        <v>1.4200000000000008E-2</v>
      </c>
      <c r="BA373" s="365">
        <f>INDEX('NOx &amp; CO2'!$T$6:$W$10,MATCH($C373,'NOx &amp; CO2'!$R$6:$R$10,1),MATCH(BA$352,'NOx &amp; CO2'!$T$5:$W$5,1))*AZ373</f>
        <v>1.4200000000000008E-2</v>
      </c>
      <c r="BB373" s="365">
        <f>INDEX('NOx &amp; CO2'!$T$6:$W$10,MATCH($C373,'NOx &amp; CO2'!$R$6:$R$10,1),MATCH(BB$352,'NOx &amp; CO2'!$T$5:$W$5,1))*BA373</f>
        <v>1.4200000000000008E-2</v>
      </c>
      <c r="BC373" s="365">
        <f>INDEX('NOx &amp; CO2'!$T$6:$W$10,MATCH($C373,'NOx &amp; CO2'!$R$6:$R$10,1),MATCH(BC$352,'NOx &amp; CO2'!$T$5:$W$5,1))*BB373</f>
        <v>1.4200000000000008E-2</v>
      </c>
      <c r="BD373" s="365">
        <f>INDEX('NOx &amp; CO2'!$T$6:$W$10,MATCH($C373,'NOx &amp; CO2'!$R$6:$R$10,1),MATCH(BD$352,'NOx &amp; CO2'!$T$5:$W$5,1))*BC373</f>
        <v>1.4200000000000008E-2</v>
      </c>
      <c r="BE373" s="365">
        <f>INDEX('NOx &amp; CO2'!$T$6:$W$10,MATCH($C373,'NOx &amp; CO2'!$R$6:$R$10,1),MATCH(BE$352,'NOx &amp; CO2'!$T$5:$W$5,1))*BD373</f>
        <v>1.4200000000000008E-2</v>
      </c>
      <c r="BF373" s="365">
        <f>INDEX('NOx &amp; CO2'!$T$6:$W$10,MATCH($C373,'NOx &amp; CO2'!$R$6:$R$10,1),MATCH(BF$352,'NOx &amp; CO2'!$T$5:$W$5,1))*BE373</f>
        <v>1.4200000000000008E-2</v>
      </c>
      <c r="BG373" s="365">
        <f>INDEX('NOx &amp; CO2'!$T$6:$W$10,MATCH($C373,'NOx &amp; CO2'!$R$6:$R$10,1),MATCH(BG$352,'NOx &amp; CO2'!$T$5:$W$5,1))*BF373</f>
        <v>1.4200000000000008E-2</v>
      </c>
      <c r="BH373" s="365">
        <f>INDEX('NOx &amp; CO2'!$T$6:$W$10,MATCH($C373,'NOx &amp; CO2'!$R$6:$R$10,1),MATCH(BH$352,'NOx &amp; CO2'!$T$5:$W$5,1))*BG373</f>
        <v>1.4200000000000008E-2</v>
      </c>
      <c r="BI373" s="365">
        <f>INDEX('NOx &amp; CO2'!$T$6:$W$10,MATCH($C373,'NOx &amp; CO2'!$R$6:$R$10,1),MATCH(BI$352,'NOx &amp; CO2'!$T$5:$W$5,1))*BH373</f>
        <v>1.4200000000000008E-2</v>
      </c>
      <c r="BJ373" s="365">
        <f>INDEX('NOx &amp; CO2'!$T$6:$W$10,MATCH($C373,'NOx &amp; CO2'!$R$6:$R$10,1),MATCH(BJ$352,'NOx &amp; CO2'!$T$5:$W$5,1))*BI373</f>
        <v>1.4200000000000008E-2</v>
      </c>
      <c r="BK373" s="365">
        <f>INDEX('NOx &amp; CO2'!$T$6:$W$10,MATCH($C373,'NOx &amp; CO2'!$R$6:$R$10,1),MATCH(BK$352,'NOx &amp; CO2'!$T$5:$W$5,1))*BJ373</f>
        <v>1.4200000000000008E-2</v>
      </c>
      <c r="BL373" s="365">
        <f>INDEX('NOx &amp; CO2'!$T$6:$W$10,MATCH($C373,'NOx &amp; CO2'!$R$6:$R$10,1),MATCH(BL$352,'NOx &amp; CO2'!$T$5:$W$5,1))*BK373</f>
        <v>1.4200000000000008E-2</v>
      </c>
      <c r="BM373" s="365">
        <f>INDEX('NOx &amp; CO2'!$T$6:$W$10,MATCH($C373,'NOx &amp; CO2'!$R$6:$R$10,1),MATCH(BM$352,'NOx &amp; CO2'!$T$5:$W$5,1))*BL373</f>
        <v>1.4200000000000008E-2</v>
      </c>
      <c r="BN373" s="365">
        <f>INDEX('NOx &amp; CO2'!$T$6:$W$10,MATCH($C373,'NOx &amp; CO2'!$R$6:$R$10,1),MATCH(BN$352,'NOx &amp; CO2'!$T$5:$W$5,1))*BM373</f>
        <v>1.4200000000000008E-2</v>
      </c>
      <c r="BO373" s="365">
        <f>INDEX('NOx &amp; CO2'!$T$6:$W$10,MATCH($C373,'NOx &amp; CO2'!$R$6:$R$10,1),MATCH(BO$352,'NOx &amp; CO2'!$T$5:$W$5,1))*BN373</f>
        <v>1.4200000000000008E-2</v>
      </c>
      <c r="BP373" s="365">
        <f>INDEX('NOx &amp; CO2'!$T$6:$W$10,MATCH($C373,'NOx &amp; CO2'!$R$6:$R$10,1),MATCH(BP$352,'NOx &amp; CO2'!$T$5:$W$5,1))*BO373</f>
        <v>1.4200000000000008E-2</v>
      </c>
      <c r="BQ373" s="365">
        <f>INDEX('NOx &amp; CO2'!$T$6:$W$10,MATCH($C373,'NOx &amp; CO2'!$R$6:$R$10,1),MATCH(BQ$352,'NOx &amp; CO2'!$T$5:$W$5,1))*BP373</f>
        <v>1.4200000000000008E-2</v>
      </c>
      <c r="BR373" s="365">
        <f>INDEX('NOx &amp; CO2'!$T$6:$W$10,MATCH($C373,'NOx &amp; CO2'!$R$6:$R$10,1),MATCH(BR$352,'NOx &amp; CO2'!$T$5:$W$5,1))*BQ373</f>
        <v>1.4200000000000008E-2</v>
      </c>
      <c r="BS373" s="365">
        <f>INDEX('NOx &amp; CO2'!$T$6:$W$10,MATCH($C373,'NOx &amp; CO2'!$R$6:$R$10,1),MATCH(BS$352,'NOx &amp; CO2'!$T$5:$W$5,1))*BR373</f>
        <v>1.4200000000000008E-2</v>
      </c>
      <c r="BT373" s="365">
        <f>INDEX('NOx &amp; CO2'!$T$6:$W$10,MATCH($C373,'NOx &amp; CO2'!$R$6:$R$10,1),MATCH(BT$352,'NOx &amp; CO2'!$T$5:$W$5,1))*BS373</f>
        <v>1.4200000000000008E-2</v>
      </c>
      <c r="BU373" s="365">
        <f>INDEX('NOx &amp; CO2'!$T$6:$W$10,MATCH($C373,'NOx &amp; CO2'!$R$6:$R$10,1),MATCH(BU$352,'NOx &amp; CO2'!$T$5:$W$5,1))*BT373</f>
        <v>1.4200000000000008E-2</v>
      </c>
      <c r="BV373" s="365">
        <f>INDEX('NOx &amp; CO2'!$T$6:$W$10,MATCH($C373,'NOx &amp; CO2'!$R$6:$R$10,1),MATCH(BV$352,'NOx &amp; CO2'!$T$5:$W$5,1))*BU373</f>
        <v>1.4200000000000008E-2</v>
      </c>
      <c r="BW373" s="365">
        <f>INDEX('NOx &amp; CO2'!$T$6:$W$10,MATCH($C373,'NOx &amp; CO2'!$R$6:$R$10,1),MATCH(BW$352,'NOx &amp; CO2'!$T$5:$W$5,1))*BV373</f>
        <v>1.4200000000000008E-2</v>
      </c>
      <c r="BX373" s="365">
        <f>INDEX('NOx &amp; CO2'!$T$6:$W$10,MATCH($C373,'NOx &amp; CO2'!$R$6:$R$10,1),MATCH(BX$352,'NOx &amp; CO2'!$T$5:$W$5,1))*BW373</f>
        <v>1.4200000000000008E-2</v>
      </c>
      <c r="BY373" s="365">
        <f>INDEX('NOx &amp; CO2'!$T$6:$W$10,MATCH($C373,'NOx &amp; CO2'!$R$6:$R$10,1),MATCH(BY$352,'NOx &amp; CO2'!$T$5:$W$5,1))*BX373</f>
        <v>1.4200000000000008E-2</v>
      </c>
      <c r="BZ373" s="365">
        <f>INDEX('NOx &amp; CO2'!$T$6:$W$10,MATCH($C373,'NOx &amp; CO2'!$R$6:$R$10,1),MATCH(BZ$352,'NOx &amp; CO2'!$T$5:$W$5,1))*BY373</f>
        <v>1.4200000000000008E-2</v>
      </c>
      <c r="CA373" s="365">
        <f>INDEX('NOx &amp; CO2'!$T$6:$W$10,MATCH($C373,'NOx &amp; CO2'!$R$6:$R$10,1),MATCH(CA$352,'NOx &amp; CO2'!$T$5:$W$5,1))*BZ373</f>
        <v>1.4200000000000008E-2</v>
      </c>
      <c r="CB373" s="365">
        <f>INDEX('NOx &amp; CO2'!$T$6:$W$10,MATCH($C373,'NOx &amp; CO2'!$R$6:$R$10,1),MATCH(CB$352,'NOx &amp; CO2'!$T$5:$W$5,1))*CA373</f>
        <v>1.4200000000000008E-2</v>
      </c>
      <c r="CC373" s="365">
        <f>INDEX('NOx &amp; CO2'!$T$6:$W$10,MATCH($C373,'NOx &amp; CO2'!$R$6:$R$10,1),MATCH(CC$352,'NOx &amp; CO2'!$T$5:$W$5,1))*CB373</f>
        <v>1.4200000000000008E-2</v>
      </c>
      <c r="CD373" s="365">
        <f>INDEX('NOx &amp; CO2'!$T$6:$W$10,MATCH($C373,'NOx &amp; CO2'!$R$6:$R$10,1),MATCH(CD$352,'NOx &amp; CO2'!$T$5:$W$5,1))*CC373</f>
        <v>1.4200000000000008E-2</v>
      </c>
      <c r="CE373" s="365">
        <f>INDEX('NOx &amp; CO2'!$T$6:$W$10,MATCH($C373,'NOx &amp; CO2'!$R$6:$R$10,1),MATCH(CE$352,'NOx &amp; CO2'!$T$5:$W$5,1))*CD373</f>
        <v>1.4200000000000008E-2</v>
      </c>
      <c r="CF373" s="365">
        <f>INDEX('NOx &amp; CO2'!$T$6:$W$10,MATCH($C373,'NOx &amp; CO2'!$R$6:$R$10,1),MATCH(CF$352,'NOx &amp; CO2'!$T$5:$W$5,1))*CE373</f>
        <v>1.4200000000000008E-2</v>
      </c>
      <c r="CG373" s="365">
        <f>INDEX('NOx &amp; CO2'!$T$6:$W$10,MATCH($C373,'NOx &amp; CO2'!$R$6:$R$10,1),MATCH(CG$352,'NOx &amp; CO2'!$T$5:$W$5,1))*CF373</f>
        <v>1.4200000000000008E-2</v>
      </c>
      <c r="CH373" s="365">
        <f>INDEX('NOx &amp; CO2'!$T$6:$W$10,MATCH($C373,'NOx &amp; CO2'!$R$6:$R$10,1),MATCH(CH$352,'NOx &amp; CO2'!$T$5:$W$5,1))*CG373</f>
        <v>1.4200000000000008E-2</v>
      </c>
      <c r="CI373" s="365">
        <f>INDEX('NOx &amp; CO2'!$T$6:$W$10,MATCH($C373,'NOx &amp; CO2'!$R$6:$R$10,1),MATCH(CI$352,'NOx &amp; CO2'!$T$5:$W$5,1))*CH373</f>
        <v>1.4200000000000008E-2</v>
      </c>
      <c r="CJ373" s="365">
        <f>INDEX('NOx &amp; CO2'!$T$6:$W$10,MATCH($C373,'NOx &amp; CO2'!$R$6:$R$10,1),MATCH(CJ$352,'NOx &amp; CO2'!$T$5:$W$5,1))*CI373</f>
        <v>1.4200000000000008E-2</v>
      </c>
      <c r="CK373" s="365">
        <f>INDEX('NOx &amp; CO2'!$T$6:$W$10,MATCH($C373,'NOx &amp; CO2'!$R$6:$R$10,1),MATCH(CK$352,'NOx &amp; CO2'!$T$5:$W$5,1))*CJ373</f>
        <v>1.4200000000000008E-2</v>
      </c>
      <c r="CL373" s="365">
        <f>INDEX('NOx &amp; CO2'!$T$6:$W$10,MATCH($C373,'NOx &amp; CO2'!$R$6:$R$10,1),MATCH(CL$352,'NOx &amp; CO2'!$T$5:$W$5,1))*CK373</f>
        <v>1.4200000000000008E-2</v>
      </c>
      <c r="CM373" s="365">
        <f>INDEX('NOx &amp; CO2'!$T$6:$W$10,MATCH($C373,'NOx &amp; CO2'!$R$6:$R$10,1),MATCH(CM$352,'NOx &amp; CO2'!$T$5:$W$5,1))*CL373</f>
        <v>1.4200000000000008E-2</v>
      </c>
      <c r="CN373" s="365">
        <f>INDEX('NOx &amp; CO2'!$T$6:$W$10,MATCH($C373,'NOx &amp; CO2'!$R$6:$R$10,1),MATCH(CN$352,'NOx &amp; CO2'!$T$5:$W$5,1))*CM373</f>
        <v>1.4200000000000008E-2</v>
      </c>
      <c r="CO373" s="365">
        <f>INDEX('NOx &amp; CO2'!$T$6:$W$10,MATCH($C373,'NOx &amp; CO2'!$R$6:$R$10,1),MATCH(CO$352,'NOx &amp; CO2'!$T$5:$W$5,1))*CN373</f>
        <v>1.4200000000000008E-2</v>
      </c>
      <c r="CP373" s="365">
        <f>INDEX('NOx &amp; CO2'!$T$6:$W$10,MATCH($C373,'NOx &amp; CO2'!$R$6:$R$10,1),MATCH(CP$352,'NOx &amp; CO2'!$T$5:$W$5,1))*CO373</f>
        <v>1.4200000000000008E-2</v>
      </c>
      <c r="CQ373" s="365">
        <f>INDEX('NOx &amp; CO2'!$T$6:$W$10,MATCH($C373,'NOx &amp; CO2'!$R$6:$R$10,1),MATCH(CQ$352,'NOx &amp; CO2'!$T$5:$W$5,1))*CP373</f>
        <v>1.4200000000000008E-2</v>
      </c>
      <c r="CR373" s="365">
        <f>INDEX('NOx &amp; CO2'!$T$6:$W$10,MATCH($C373,'NOx &amp; CO2'!$R$6:$R$10,1),MATCH(CR$352,'NOx &amp; CO2'!$T$5:$W$5,1))*CQ373</f>
        <v>1.4200000000000008E-2</v>
      </c>
      <c r="CS373" s="365">
        <f>INDEX('NOx &amp; CO2'!$T$6:$W$10,MATCH($C373,'NOx &amp; CO2'!$R$6:$R$10,1),MATCH(CS$352,'NOx &amp; CO2'!$T$5:$W$5,1))*CR373</f>
        <v>1.4200000000000008E-2</v>
      </c>
    </row>
    <row r="374" spans="1:97" s="352" customFormat="1" x14ac:dyDescent="0.25">
      <c r="A374" s="352">
        <f t="shared" ref="A374:C374" si="593">A313</f>
        <v>0</v>
      </c>
      <c r="B374" s="352" t="str">
        <f t="shared" si="593"/>
        <v>0 0</v>
      </c>
      <c r="C374" s="359">
        <f t="shared" si="593"/>
        <v>0</v>
      </c>
      <c r="D374" s="569">
        <f>INDEX('NOx &amp; CO2'!$E$6:$I$10,MATCH($C374,'NOx &amp; CO2'!$C$6:$C$10,1),MATCH(D$352,'NOx &amp; CO2'!$E$5:$H$5,1))</f>
        <v>7.17E-2</v>
      </c>
      <c r="E374" s="569">
        <f>INDEX('NOx &amp; CO2'!$T$6:$W$10,MATCH($C374,'NOx &amp; CO2'!$R$6:$R$10,1),MATCH(E$352,'NOx &amp; CO2'!$T$5:$W$5,1))*D374</f>
        <v>6.8558723496039697E-2</v>
      </c>
      <c r="F374" s="569">
        <f>INDEX('NOx &amp; CO2'!$T$6:$W$10,MATCH($C374,'NOx &amp; CO2'!$R$6:$R$10,1),MATCH(F$352,'NOx &amp; CO2'!$T$5:$W$5,1))*E374</f>
        <v>6.5555070675124491E-2</v>
      </c>
      <c r="G374" s="569">
        <f>INDEX('NOx &amp; CO2'!$T$6:$W$10,MATCH($C374,'NOx &amp; CO2'!$R$6:$R$10,1),MATCH(G$352,'NOx &amp; CO2'!$T$5:$W$5,1))*F374</f>
        <v>6.2683012052708514E-2</v>
      </c>
      <c r="H374" s="569">
        <f>INDEX('NOx &amp; CO2'!$T$6:$W$10,MATCH($C374,'NOx &amp; CO2'!$R$6:$R$10,1),MATCH(H$352,'NOx &amp; CO2'!$T$5:$W$5,1))*G374</f>
        <v>5.9936782304331478E-2</v>
      </c>
      <c r="I374" s="569">
        <f>INDEX('NOx &amp; CO2'!$T$6:$W$10,MATCH($C374,'NOx &amp; CO2'!$R$6:$R$10,1),MATCH(I$352,'NOx &amp; CO2'!$T$5:$W$5,1))*H374</f>
        <v>5.7310868692398702E-2</v>
      </c>
      <c r="J374" s="569">
        <f>INDEX('NOx &amp; CO2'!$T$6:$W$10,MATCH($C374,'NOx &amp; CO2'!$R$6:$R$10,1),MATCH(J$352,'NOx &amp; CO2'!$T$5:$W$5,1))*I374</f>
        <v>5.4800000000000008E-2</v>
      </c>
      <c r="K374" s="569">
        <f>INDEX('NOx &amp; CO2'!$T$6:$W$10,MATCH($C374,'NOx &amp; CO2'!$R$6:$R$10,1),MATCH(K$352,'NOx &amp; CO2'!$T$5:$W$5,1))*J374</f>
        <v>5.268069525177068E-2</v>
      </c>
      <c r="L374" s="569">
        <f>INDEX('NOx &amp; CO2'!$T$6:$W$10,MATCH($C374,'NOx &amp; CO2'!$R$6:$R$10,1),MATCH(L$352,'NOx &amp; CO2'!$T$5:$W$5,1))*K374</f>
        <v>5.0643351317699516E-2</v>
      </c>
      <c r="M374" s="569">
        <f>INDEX('NOx &amp; CO2'!$T$6:$W$10,MATCH($C374,'NOx &amp; CO2'!$R$6:$R$10,1),MATCH(M$352,'NOx &amp; CO2'!$T$5:$W$5,1))*L374</f>
        <v>4.8684798490804503E-2</v>
      </c>
      <c r="N374" s="569">
        <f>INDEX('NOx &amp; CO2'!$T$6:$W$10,MATCH($C374,'NOx &amp; CO2'!$R$6:$R$10,1),MATCH(N$352,'NOx &amp; CO2'!$T$5:$W$5,1))*M374</f>
        <v>4.6801989647590088E-2</v>
      </c>
      <c r="O374" s="569">
        <f>INDEX('NOx &amp; CO2'!$T$6:$W$10,MATCH($C374,'NOx &amp; CO2'!$R$6:$R$10,1),MATCH(O$352,'NOx &amp; CO2'!$T$5:$W$5,1))*N374</f>
        <v>4.4991995507321518E-2</v>
      </c>
      <c r="P374" s="569">
        <f>INDEX('NOx &amp; CO2'!$T$6:$W$10,MATCH($C374,'NOx &amp; CO2'!$R$6:$R$10,1),MATCH(P$352,'NOx &amp; CO2'!$T$5:$W$5,1))*O374</f>
        <v>4.3252000074639418E-2</v>
      </c>
      <c r="Q374" s="569">
        <f>INDEX('NOx &amp; CO2'!$T$6:$W$10,MATCH($C374,'NOx &amp; CO2'!$R$6:$R$10,1),MATCH(Q$352,'NOx &amp; CO2'!$T$5:$W$5,1))*P374</f>
        <v>4.1579296258424117E-2</v>
      </c>
      <c r="R374" s="569">
        <f>INDEX('NOx &amp; CO2'!$T$6:$W$10,MATCH($C374,'NOx &amp; CO2'!$R$6:$R$10,1),MATCH(R$352,'NOx &amp; CO2'!$T$5:$W$5,1))*Q374</f>
        <v>3.9971281660093602E-2</v>
      </c>
      <c r="S374" s="569">
        <f>INDEX('NOx &amp; CO2'!$T$6:$W$10,MATCH($C374,'NOx &amp; CO2'!$R$6:$R$10,1),MATCH(S$352,'NOx &amp; CO2'!$T$5:$W$5,1))*R374</f>
        <v>3.8425454524782507E-2</v>
      </c>
      <c r="T374" s="569">
        <f>INDEX('NOx &amp; CO2'!$T$6:$W$10,MATCH($C374,'NOx &amp; CO2'!$R$6:$R$10,1),MATCH(T$352,'NOx &amp; CO2'!$T$5:$W$5,1))*S374</f>
        <v>3.6939409849102912E-2</v>
      </c>
      <c r="U374" s="569">
        <f>INDEX('NOx &amp; CO2'!$T$6:$W$10,MATCH($C374,'NOx &amp; CO2'!$R$6:$R$10,1),MATCH(U$352,'NOx &amp; CO2'!$T$5:$W$5,1))*T374</f>
        <v>3.5510835639431505E-2</v>
      </c>
      <c r="V374" s="569">
        <f>INDEX('NOx &amp; CO2'!$T$6:$W$10,MATCH($C374,'NOx &amp; CO2'!$R$6:$R$10,1),MATCH(V$352,'NOx &amp; CO2'!$T$5:$W$5,1))*U374</f>
        <v>3.4137509314901608E-2</v>
      </c>
      <c r="W374" s="569">
        <f>INDEX('NOx &amp; CO2'!$T$6:$W$10,MATCH($C374,'NOx &amp; CO2'!$R$6:$R$10,1),MATCH(W$352,'NOx &amp; CO2'!$T$5:$W$5,1))*V374</f>
        <v>3.2817294249503907E-2</v>
      </c>
      <c r="X374" s="569">
        <f>INDEX('NOx &amp; CO2'!$T$6:$W$10,MATCH($C374,'NOx &amp; CO2'!$R$6:$R$10,1),MATCH(X$352,'NOx &amp; CO2'!$T$5:$W$5,1))*W374</f>
        <v>3.1548136447916084E-2</v>
      </c>
      <c r="Y374" s="569">
        <f>INDEX('NOx &amp; CO2'!$T$6:$W$10,MATCH($C374,'NOx &amp; CO2'!$R$6:$R$10,1),MATCH(Y$352,'NOx &amp; CO2'!$T$5:$W$5,1))*X374</f>
        <v>3.0328061349889527E-2</v>
      </c>
      <c r="Z374" s="569">
        <f>INDEX('NOx &amp; CO2'!$T$6:$W$10,MATCH($C374,'NOx &amp; CO2'!$R$6:$R$10,1),MATCH(Z$352,'NOx &amp; CO2'!$T$5:$W$5,1))*Y374</f>
        <v>2.9155170758221438E-2</v>
      </c>
      <c r="AA374" s="365">
        <f>INDEX('NOx &amp; CO2'!$T$6:$W$10,MATCH($C374,'NOx &amp; CO2'!$R$6:$R$10,1),MATCH(AA$352,'NOx &amp; CO2'!$T$5:$W$5,1))*Z374</f>
        <v>2.8027639885532835E-2</v>
      </c>
      <c r="AB374" s="365">
        <f>INDEX('NOx &amp; CO2'!$T$6:$W$10,MATCH($C374,'NOx &amp; CO2'!$R$6:$R$10,1),MATCH(AB$352,'NOx &amp; CO2'!$T$5:$W$5,1))*AA374</f>
        <v>2.6943714515257809E-2</v>
      </c>
      <c r="AC374" s="365">
        <f>INDEX('NOx &amp; CO2'!$T$6:$W$10,MATCH($C374,'NOx &amp; CO2'!$R$6:$R$10,1),MATCH(AC$352,'NOx &amp; CO2'!$T$5:$W$5,1))*AB374</f>
        <v>2.5901708272427128E-2</v>
      </c>
      <c r="AD374" s="365">
        <f>INDEX('NOx &amp; CO2'!$T$6:$W$10,MATCH($C374,'NOx &amp; CO2'!$R$6:$R$10,1),MATCH(AD$352,'NOx &amp; CO2'!$T$5:$W$5,1))*AC374</f>
        <v>2.4900000000000019E-2</v>
      </c>
      <c r="AE374" s="365">
        <f>INDEX('NOx &amp; CO2'!$T$6:$W$10,MATCH($C374,'NOx &amp; CO2'!$R$6:$R$10,1),MATCH(AE$352,'NOx &amp; CO2'!$T$5:$W$5,1))*AD374</f>
        <v>2.4210502134589099E-2</v>
      </c>
      <c r="AF374" s="365">
        <f>INDEX('NOx &amp; CO2'!$T$6:$W$10,MATCH($C374,'NOx &amp; CO2'!$R$6:$R$10,1),MATCH(AF$352,'NOx &amp; CO2'!$T$5:$W$5,1))*AE374</f>
        <v>2.3540096932086061E-2</v>
      </c>
      <c r="AG374" s="365">
        <f>INDEX('NOx &amp; CO2'!$T$6:$W$10,MATCH($C374,'NOx &amp; CO2'!$R$6:$R$10,1),MATCH(AG$352,'NOx &amp; CO2'!$T$5:$W$5,1))*AF374</f>
        <v>2.2888255703723031E-2</v>
      </c>
      <c r="AH374" s="365">
        <f>INDEX('NOx &amp; CO2'!$T$6:$W$10,MATCH($C374,'NOx &amp; CO2'!$R$6:$R$10,1),MATCH(AH$352,'NOx &amp; CO2'!$T$5:$W$5,1))*AG374</f>
        <v>2.2254464400482215E-2</v>
      </c>
      <c r="AI374" s="365">
        <f>INDEX('NOx &amp; CO2'!$T$6:$W$10,MATCH($C374,'NOx &amp; CO2'!$R$6:$R$10,1),MATCH(AI$352,'NOx &amp; CO2'!$T$5:$W$5,1))*AH374</f>
        <v>2.1638223207711301E-2</v>
      </c>
      <c r="AJ374" s="365">
        <f>INDEX('NOx &amp; CO2'!$T$6:$W$10,MATCH($C374,'NOx &amp; CO2'!$R$6:$R$10,1),MATCH(AJ$352,'NOx &amp; CO2'!$T$5:$W$5,1))*AI374</f>
        <v>2.1039046150964236E-2</v>
      </c>
      <c r="AK374" s="365">
        <f>INDEX('NOx &amp; CO2'!$T$6:$W$10,MATCH($C374,'NOx &amp; CO2'!$R$6:$R$10,1),MATCH(AK$352,'NOx &amp; CO2'!$T$5:$W$5,1))*AJ374</f>
        <v>2.0456460712756541E-2</v>
      </c>
      <c r="AL374" s="365">
        <f>INDEX('NOx &amp; CO2'!$T$6:$W$10,MATCH($C374,'NOx &amp; CO2'!$R$6:$R$10,1),MATCH(AL$352,'NOx &amp; CO2'!$T$5:$W$5,1))*AK374</f>
        <v>1.9890007459932926E-2</v>
      </c>
      <c r="AM374" s="365">
        <f>INDEX('NOx &amp; CO2'!$T$6:$W$10,MATCH($C374,'NOx &amp; CO2'!$R$6:$R$10,1),MATCH(AM$352,'NOx &amp; CO2'!$T$5:$W$5,1))*AL374</f>
        <v>1.9339239681353367E-2</v>
      </c>
      <c r="AN374" s="365">
        <f>INDEX('NOx &amp; CO2'!$T$6:$W$10,MATCH($C374,'NOx &amp; CO2'!$R$6:$R$10,1),MATCH(AN$352,'NOx &amp; CO2'!$T$5:$W$5,1))*AM374</f>
        <v>1.8803723035611869E-2</v>
      </c>
      <c r="AO374" s="365">
        <f>INDEX('NOx &amp; CO2'!$T$6:$W$10,MATCH($C374,'NOx &amp; CO2'!$R$6:$R$10,1),MATCH(AO$352,'NOx &amp; CO2'!$T$5:$W$5,1))*AN374</f>
        <v>1.8283035208510164E-2</v>
      </c>
      <c r="AP374" s="365">
        <f>INDEX('NOx &amp; CO2'!$T$6:$W$10,MATCH($C374,'NOx &amp; CO2'!$R$6:$R$10,1),MATCH(AP$352,'NOx &amp; CO2'!$T$5:$W$5,1))*AO374</f>
        <v>1.777676558001617E-2</v>
      </c>
      <c r="AQ374" s="365">
        <f>INDEX('NOx &amp; CO2'!$T$6:$W$10,MATCH($C374,'NOx &amp; CO2'!$R$6:$R$10,1),MATCH(AQ$352,'NOx &amp; CO2'!$T$5:$W$5,1))*AP374</f>
        <v>1.7284514900444626E-2</v>
      </c>
      <c r="AR374" s="365">
        <f>INDEX('NOx &amp; CO2'!$T$6:$W$10,MATCH($C374,'NOx &amp; CO2'!$R$6:$R$10,1),MATCH(AR$352,'NOx &amp; CO2'!$T$5:$W$5,1))*AQ374</f>
        <v>1.6805894975604474E-2</v>
      </c>
      <c r="AS374" s="365">
        <f>INDEX('NOx &amp; CO2'!$T$6:$W$10,MATCH($C374,'NOx &amp; CO2'!$R$6:$R$10,1),MATCH(AS$352,'NOx &amp; CO2'!$T$5:$W$5,1))*AR374</f>
        <v>1.6340528360664741E-2</v>
      </c>
      <c r="AT374" s="365">
        <f>INDEX('NOx &amp; CO2'!$T$6:$W$10,MATCH($C374,'NOx &amp; CO2'!$R$6:$R$10,1),MATCH(AT$352,'NOx &amp; CO2'!$T$5:$W$5,1))*AS374</f>
        <v>1.5888048062497474E-2</v>
      </c>
      <c r="AU374" s="365">
        <f>INDEX('NOx &amp; CO2'!$T$6:$W$10,MATCH($C374,'NOx &amp; CO2'!$R$6:$R$10,1),MATCH(AU$352,'NOx &amp; CO2'!$T$5:$W$5,1))*AT374</f>
        <v>1.5448097250263013E-2</v>
      </c>
      <c r="AV374" s="365">
        <f>INDEX('NOx &amp; CO2'!$T$6:$W$10,MATCH($C374,'NOx &amp; CO2'!$R$6:$R$10,1),MATCH(AV$352,'NOx &amp; CO2'!$T$5:$W$5,1))*AU374</f>
        <v>1.5020328974009333E-2</v>
      </c>
      <c r="AW374" s="365">
        <f>INDEX('NOx &amp; CO2'!$T$6:$W$10,MATCH($C374,'NOx &amp; CO2'!$R$6:$R$10,1),MATCH(AW$352,'NOx &amp; CO2'!$T$5:$W$5,1))*AV374</f>
        <v>1.4604405891063581E-2</v>
      </c>
      <c r="AX374" s="365">
        <f>INDEX('NOx &amp; CO2'!$T$6:$W$10,MATCH($C374,'NOx &amp; CO2'!$R$6:$R$10,1),MATCH(AX$352,'NOx &amp; CO2'!$T$5:$W$5,1))*AW374</f>
        <v>1.4200000000000008E-2</v>
      </c>
      <c r="AY374" s="365">
        <f>INDEX('NOx &amp; CO2'!$T$6:$W$10,MATCH($C374,'NOx &amp; CO2'!$R$6:$R$10,1),MATCH(AY$352,'NOx &amp; CO2'!$T$5:$W$5,1))*AX374</f>
        <v>1.4200000000000008E-2</v>
      </c>
      <c r="AZ374" s="365">
        <f>INDEX('NOx &amp; CO2'!$T$6:$W$10,MATCH($C374,'NOx &amp; CO2'!$R$6:$R$10,1),MATCH(AZ$352,'NOx &amp; CO2'!$T$5:$W$5,1))*AY374</f>
        <v>1.4200000000000008E-2</v>
      </c>
      <c r="BA374" s="365">
        <f>INDEX('NOx &amp; CO2'!$T$6:$W$10,MATCH($C374,'NOx &amp; CO2'!$R$6:$R$10,1),MATCH(BA$352,'NOx &amp; CO2'!$T$5:$W$5,1))*AZ374</f>
        <v>1.4200000000000008E-2</v>
      </c>
      <c r="BB374" s="365">
        <f>INDEX('NOx &amp; CO2'!$T$6:$W$10,MATCH($C374,'NOx &amp; CO2'!$R$6:$R$10,1),MATCH(BB$352,'NOx &amp; CO2'!$T$5:$W$5,1))*BA374</f>
        <v>1.4200000000000008E-2</v>
      </c>
      <c r="BC374" s="365">
        <f>INDEX('NOx &amp; CO2'!$T$6:$W$10,MATCH($C374,'NOx &amp; CO2'!$R$6:$R$10,1),MATCH(BC$352,'NOx &amp; CO2'!$T$5:$W$5,1))*BB374</f>
        <v>1.4200000000000008E-2</v>
      </c>
      <c r="BD374" s="365">
        <f>INDEX('NOx &amp; CO2'!$T$6:$W$10,MATCH($C374,'NOx &amp; CO2'!$R$6:$R$10,1),MATCH(BD$352,'NOx &amp; CO2'!$T$5:$W$5,1))*BC374</f>
        <v>1.4200000000000008E-2</v>
      </c>
      <c r="BE374" s="365">
        <f>INDEX('NOx &amp; CO2'!$T$6:$W$10,MATCH($C374,'NOx &amp; CO2'!$R$6:$R$10,1),MATCH(BE$352,'NOx &amp; CO2'!$T$5:$W$5,1))*BD374</f>
        <v>1.4200000000000008E-2</v>
      </c>
      <c r="BF374" s="365">
        <f>INDEX('NOx &amp; CO2'!$T$6:$W$10,MATCH($C374,'NOx &amp; CO2'!$R$6:$R$10,1),MATCH(BF$352,'NOx &amp; CO2'!$T$5:$W$5,1))*BE374</f>
        <v>1.4200000000000008E-2</v>
      </c>
      <c r="BG374" s="365">
        <f>INDEX('NOx &amp; CO2'!$T$6:$W$10,MATCH($C374,'NOx &amp; CO2'!$R$6:$R$10,1),MATCH(BG$352,'NOx &amp; CO2'!$T$5:$W$5,1))*BF374</f>
        <v>1.4200000000000008E-2</v>
      </c>
      <c r="BH374" s="365">
        <f>INDEX('NOx &amp; CO2'!$T$6:$W$10,MATCH($C374,'NOx &amp; CO2'!$R$6:$R$10,1),MATCH(BH$352,'NOx &amp; CO2'!$T$5:$W$5,1))*BG374</f>
        <v>1.4200000000000008E-2</v>
      </c>
      <c r="BI374" s="365">
        <f>INDEX('NOx &amp; CO2'!$T$6:$W$10,MATCH($C374,'NOx &amp; CO2'!$R$6:$R$10,1),MATCH(BI$352,'NOx &amp; CO2'!$T$5:$W$5,1))*BH374</f>
        <v>1.4200000000000008E-2</v>
      </c>
      <c r="BJ374" s="365">
        <f>INDEX('NOx &amp; CO2'!$T$6:$W$10,MATCH($C374,'NOx &amp; CO2'!$R$6:$R$10,1),MATCH(BJ$352,'NOx &amp; CO2'!$T$5:$W$5,1))*BI374</f>
        <v>1.4200000000000008E-2</v>
      </c>
      <c r="BK374" s="365">
        <f>INDEX('NOx &amp; CO2'!$T$6:$W$10,MATCH($C374,'NOx &amp; CO2'!$R$6:$R$10,1),MATCH(BK$352,'NOx &amp; CO2'!$T$5:$W$5,1))*BJ374</f>
        <v>1.4200000000000008E-2</v>
      </c>
      <c r="BL374" s="365">
        <f>INDEX('NOx &amp; CO2'!$T$6:$W$10,MATCH($C374,'NOx &amp; CO2'!$R$6:$R$10,1),MATCH(BL$352,'NOx &amp; CO2'!$T$5:$W$5,1))*BK374</f>
        <v>1.4200000000000008E-2</v>
      </c>
      <c r="BM374" s="365">
        <f>INDEX('NOx &amp; CO2'!$T$6:$W$10,MATCH($C374,'NOx &amp; CO2'!$R$6:$R$10,1),MATCH(BM$352,'NOx &amp; CO2'!$T$5:$W$5,1))*BL374</f>
        <v>1.4200000000000008E-2</v>
      </c>
      <c r="BN374" s="365">
        <f>INDEX('NOx &amp; CO2'!$T$6:$W$10,MATCH($C374,'NOx &amp; CO2'!$R$6:$R$10,1),MATCH(BN$352,'NOx &amp; CO2'!$T$5:$W$5,1))*BM374</f>
        <v>1.4200000000000008E-2</v>
      </c>
      <c r="BO374" s="365">
        <f>INDEX('NOx &amp; CO2'!$T$6:$W$10,MATCH($C374,'NOx &amp; CO2'!$R$6:$R$10,1),MATCH(BO$352,'NOx &amp; CO2'!$T$5:$W$5,1))*BN374</f>
        <v>1.4200000000000008E-2</v>
      </c>
      <c r="BP374" s="365">
        <f>INDEX('NOx &amp; CO2'!$T$6:$W$10,MATCH($C374,'NOx &amp; CO2'!$R$6:$R$10,1),MATCH(BP$352,'NOx &amp; CO2'!$T$5:$W$5,1))*BO374</f>
        <v>1.4200000000000008E-2</v>
      </c>
      <c r="BQ374" s="365">
        <f>INDEX('NOx &amp; CO2'!$T$6:$W$10,MATCH($C374,'NOx &amp; CO2'!$R$6:$R$10,1),MATCH(BQ$352,'NOx &amp; CO2'!$T$5:$W$5,1))*BP374</f>
        <v>1.4200000000000008E-2</v>
      </c>
      <c r="BR374" s="365">
        <f>INDEX('NOx &amp; CO2'!$T$6:$W$10,MATCH($C374,'NOx &amp; CO2'!$R$6:$R$10,1),MATCH(BR$352,'NOx &amp; CO2'!$T$5:$W$5,1))*BQ374</f>
        <v>1.4200000000000008E-2</v>
      </c>
      <c r="BS374" s="365">
        <f>INDEX('NOx &amp; CO2'!$T$6:$W$10,MATCH($C374,'NOx &amp; CO2'!$R$6:$R$10,1),MATCH(BS$352,'NOx &amp; CO2'!$T$5:$W$5,1))*BR374</f>
        <v>1.4200000000000008E-2</v>
      </c>
      <c r="BT374" s="365">
        <f>INDEX('NOx &amp; CO2'!$T$6:$W$10,MATCH($C374,'NOx &amp; CO2'!$R$6:$R$10,1),MATCH(BT$352,'NOx &amp; CO2'!$T$5:$W$5,1))*BS374</f>
        <v>1.4200000000000008E-2</v>
      </c>
      <c r="BU374" s="365">
        <f>INDEX('NOx &amp; CO2'!$T$6:$W$10,MATCH($C374,'NOx &amp; CO2'!$R$6:$R$10,1),MATCH(BU$352,'NOx &amp; CO2'!$T$5:$W$5,1))*BT374</f>
        <v>1.4200000000000008E-2</v>
      </c>
      <c r="BV374" s="365">
        <f>INDEX('NOx &amp; CO2'!$T$6:$W$10,MATCH($C374,'NOx &amp; CO2'!$R$6:$R$10,1),MATCH(BV$352,'NOx &amp; CO2'!$T$5:$W$5,1))*BU374</f>
        <v>1.4200000000000008E-2</v>
      </c>
      <c r="BW374" s="365">
        <f>INDEX('NOx &amp; CO2'!$T$6:$W$10,MATCH($C374,'NOx &amp; CO2'!$R$6:$R$10,1),MATCH(BW$352,'NOx &amp; CO2'!$T$5:$W$5,1))*BV374</f>
        <v>1.4200000000000008E-2</v>
      </c>
      <c r="BX374" s="365">
        <f>INDEX('NOx &amp; CO2'!$T$6:$W$10,MATCH($C374,'NOx &amp; CO2'!$R$6:$R$10,1),MATCH(BX$352,'NOx &amp; CO2'!$T$5:$W$5,1))*BW374</f>
        <v>1.4200000000000008E-2</v>
      </c>
      <c r="BY374" s="365">
        <f>INDEX('NOx &amp; CO2'!$T$6:$W$10,MATCH($C374,'NOx &amp; CO2'!$R$6:$R$10,1),MATCH(BY$352,'NOx &amp; CO2'!$T$5:$W$5,1))*BX374</f>
        <v>1.4200000000000008E-2</v>
      </c>
      <c r="BZ374" s="365">
        <f>INDEX('NOx &amp; CO2'!$T$6:$W$10,MATCH($C374,'NOx &amp; CO2'!$R$6:$R$10,1),MATCH(BZ$352,'NOx &amp; CO2'!$T$5:$W$5,1))*BY374</f>
        <v>1.4200000000000008E-2</v>
      </c>
      <c r="CA374" s="365">
        <f>INDEX('NOx &amp; CO2'!$T$6:$W$10,MATCH($C374,'NOx &amp; CO2'!$R$6:$R$10,1),MATCH(CA$352,'NOx &amp; CO2'!$T$5:$W$5,1))*BZ374</f>
        <v>1.4200000000000008E-2</v>
      </c>
      <c r="CB374" s="365">
        <f>INDEX('NOx &amp; CO2'!$T$6:$W$10,MATCH($C374,'NOx &amp; CO2'!$R$6:$R$10,1),MATCH(CB$352,'NOx &amp; CO2'!$T$5:$W$5,1))*CA374</f>
        <v>1.4200000000000008E-2</v>
      </c>
      <c r="CC374" s="365">
        <f>INDEX('NOx &amp; CO2'!$T$6:$W$10,MATCH($C374,'NOx &amp; CO2'!$R$6:$R$10,1),MATCH(CC$352,'NOx &amp; CO2'!$T$5:$W$5,1))*CB374</f>
        <v>1.4200000000000008E-2</v>
      </c>
      <c r="CD374" s="365">
        <f>INDEX('NOx &amp; CO2'!$T$6:$W$10,MATCH($C374,'NOx &amp; CO2'!$R$6:$R$10,1),MATCH(CD$352,'NOx &amp; CO2'!$T$5:$W$5,1))*CC374</f>
        <v>1.4200000000000008E-2</v>
      </c>
      <c r="CE374" s="365">
        <f>INDEX('NOx &amp; CO2'!$T$6:$W$10,MATCH($C374,'NOx &amp; CO2'!$R$6:$R$10,1),MATCH(CE$352,'NOx &amp; CO2'!$T$5:$W$5,1))*CD374</f>
        <v>1.4200000000000008E-2</v>
      </c>
      <c r="CF374" s="365">
        <f>INDEX('NOx &amp; CO2'!$T$6:$W$10,MATCH($C374,'NOx &amp; CO2'!$R$6:$R$10,1),MATCH(CF$352,'NOx &amp; CO2'!$T$5:$W$5,1))*CE374</f>
        <v>1.4200000000000008E-2</v>
      </c>
      <c r="CG374" s="365">
        <f>INDEX('NOx &amp; CO2'!$T$6:$W$10,MATCH($C374,'NOx &amp; CO2'!$R$6:$R$10,1),MATCH(CG$352,'NOx &amp; CO2'!$T$5:$W$5,1))*CF374</f>
        <v>1.4200000000000008E-2</v>
      </c>
      <c r="CH374" s="365">
        <f>INDEX('NOx &amp; CO2'!$T$6:$W$10,MATCH($C374,'NOx &amp; CO2'!$R$6:$R$10,1),MATCH(CH$352,'NOx &amp; CO2'!$T$5:$W$5,1))*CG374</f>
        <v>1.4200000000000008E-2</v>
      </c>
      <c r="CI374" s="365">
        <f>INDEX('NOx &amp; CO2'!$T$6:$W$10,MATCH($C374,'NOx &amp; CO2'!$R$6:$R$10,1),MATCH(CI$352,'NOx &amp; CO2'!$T$5:$W$5,1))*CH374</f>
        <v>1.4200000000000008E-2</v>
      </c>
      <c r="CJ374" s="365">
        <f>INDEX('NOx &amp; CO2'!$T$6:$W$10,MATCH($C374,'NOx &amp; CO2'!$R$6:$R$10,1),MATCH(CJ$352,'NOx &amp; CO2'!$T$5:$W$5,1))*CI374</f>
        <v>1.4200000000000008E-2</v>
      </c>
      <c r="CK374" s="365">
        <f>INDEX('NOx &amp; CO2'!$T$6:$W$10,MATCH($C374,'NOx &amp; CO2'!$R$6:$R$10,1),MATCH(CK$352,'NOx &amp; CO2'!$T$5:$W$5,1))*CJ374</f>
        <v>1.4200000000000008E-2</v>
      </c>
      <c r="CL374" s="365">
        <f>INDEX('NOx &amp; CO2'!$T$6:$W$10,MATCH($C374,'NOx &amp; CO2'!$R$6:$R$10,1),MATCH(CL$352,'NOx &amp; CO2'!$T$5:$W$5,1))*CK374</f>
        <v>1.4200000000000008E-2</v>
      </c>
      <c r="CM374" s="365">
        <f>INDEX('NOx &amp; CO2'!$T$6:$W$10,MATCH($C374,'NOx &amp; CO2'!$R$6:$R$10,1),MATCH(CM$352,'NOx &amp; CO2'!$T$5:$W$5,1))*CL374</f>
        <v>1.4200000000000008E-2</v>
      </c>
      <c r="CN374" s="365">
        <f>INDEX('NOx &amp; CO2'!$T$6:$W$10,MATCH($C374,'NOx &amp; CO2'!$R$6:$R$10,1),MATCH(CN$352,'NOx &amp; CO2'!$T$5:$W$5,1))*CM374</f>
        <v>1.4200000000000008E-2</v>
      </c>
      <c r="CO374" s="365">
        <f>INDEX('NOx &amp; CO2'!$T$6:$W$10,MATCH($C374,'NOx &amp; CO2'!$R$6:$R$10,1),MATCH(CO$352,'NOx &amp; CO2'!$T$5:$W$5,1))*CN374</f>
        <v>1.4200000000000008E-2</v>
      </c>
      <c r="CP374" s="365">
        <f>INDEX('NOx &amp; CO2'!$T$6:$W$10,MATCH($C374,'NOx &amp; CO2'!$R$6:$R$10,1),MATCH(CP$352,'NOx &amp; CO2'!$T$5:$W$5,1))*CO374</f>
        <v>1.4200000000000008E-2</v>
      </c>
      <c r="CQ374" s="365">
        <f>INDEX('NOx &amp; CO2'!$T$6:$W$10,MATCH($C374,'NOx &amp; CO2'!$R$6:$R$10,1),MATCH(CQ$352,'NOx &amp; CO2'!$T$5:$W$5,1))*CP374</f>
        <v>1.4200000000000008E-2</v>
      </c>
      <c r="CR374" s="365">
        <f>INDEX('NOx &amp; CO2'!$T$6:$W$10,MATCH($C374,'NOx &amp; CO2'!$R$6:$R$10,1),MATCH(CR$352,'NOx &amp; CO2'!$T$5:$W$5,1))*CQ374</f>
        <v>1.4200000000000008E-2</v>
      </c>
      <c r="CS374" s="365">
        <f>INDEX('NOx &amp; CO2'!$T$6:$W$10,MATCH($C374,'NOx &amp; CO2'!$R$6:$R$10,1),MATCH(CS$352,'NOx &amp; CO2'!$T$5:$W$5,1))*CR374</f>
        <v>1.4200000000000008E-2</v>
      </c>
    </row>
    <row r="375" spans="1:97" s="352" customFormat="1" x14ac:dyDescent="0.25">
      <c r="A375" s="352">
        <f t="shared" ref="A375:C375" si="594">A314</f>
        <v>0</v>
      </c>
      <c r="B375" s="352" t="str">
        <f t="shared" si="594"/>
        <v>0 0</v>
      </c>
      <c r="C375" s="359">
        <f t="shared" si="594"/>
        <v>0</v>
      </c>
      <c r="D375" s="569">
        <f>INDEX('NOx &amp; CO2'!$E$6:$I$10,MATCH($C375,'NOx &amp; CO2'!$C$6:$C$10,1),MATCH(D$352,'NOx &amp; CO2'!$E$5:$H$5,1))</f>
        <v>7.17E-2</v>
      </c>
      <c r="E375" s="569">
        <f>INDEX('NOx &amp; CO2'!$T$6:$W$10,MATCH($C375,'NOx &amp; CO2'!$R$6:$R$10,1),MATCH(E$352,'NOx &amp; CO2'!$T$5:$W$5,1))*D375</f>
        <v>6.8558723496039697E-2</v>
      </c>
      <c r="F375" s="569">
        <f>INDEX('NOx &amp; CO2'!$T$6:$W$10,MATCH($C375,'NOx &amp; CO2'!$R$6:$R$10,1),MATCH(F$352,'NOx &amp; CO2'!$T$5:$W$5,1))*E375</f>
        <v>6.5555070675124491E-2</v>
      </c>
      <c r="G375" s="569">
        <f>INDEX('NOx &amp; CO2'!$T$6:$W$10,MATCH($C375,'NOx &amp; CO2'!$R$6:$R$10,1),MATCH(G$352,'NOx &amp; CO2'!$T$5:$W$5,1))*F375</f>
        <v>6.2683012052708514E-2</v>
      </c>
      <c r="H375" s="569">
        <f>INDEX('NOx &amp; CO2'!$T$6:$W$10,MATCH($C375,'NOx &amp; CO2'!$R$6:$R$10,1),MATCH(H$352,'NOx &amp; CO2'!$T$5:$W$5,1))*G375</f>
        <v>5.9936782304331478E-2</v>
      </c>
      <c r="I375" s="569">
        <f>INDEX('NOx &amp; CO2'!$T$6:$W$10,MATCH($C375,'NOx &amp; CO2'!$R$6:$R$10,1),MATCH(I$352,'NOx &amp; CO2'!$T$5:$W$5,1))*H375</f>
        <v>5.7310868692398702E-2</v>
      </c>
      <c r="J375" s="569">
        <f>INDEX('NOx &amp; CO2'!$T$6:$W$10,MATCH($C375,'NOx &amp; CO2'!$R$6:$R$10,1),MATCH(J$352,'NOx &amp; CO2'!$T$5:$W$5,1))*I375</f>
        <v>5.4800000000000008E-2</v>
      </c>
      <c r="K375" s="569">
        <f>INDEX('NOx &amp; CO2'!$T$6:$W$10,MATCH($C375,'NOx &amp; CO2'!$R$6:$R$10,1),MATCH(K$352,'NOx &amp; CO2'!$T$5:$W$5,1))*J375</f>
        <v>5.268069525177068E-2</v>
      </c>
      <c r="L375" s="569">
        <f>INDEX('NOx &amp; CO2'!$T$6:$W$10,MATCH($C375,'NOx &amp; CO2'!$R$6:$R$10,1),MATCH(L$352,'NOx &amp; CO2'!$T$5:$W$5,1))*K375</f>
        <v>5.0643351317699516E-2</v>
      </c>
      <c r="M375" s="569">
        <f>INDEX('NOx &amp; CO2'!$T$6:$W$10,MATCH($C375,'NOx &amp; CO2'!$R$6:$R$10,1),MATCH(M$352,'NOx &amp; CO2'!$T$5:$W$5,1))*L375</f>
        <v>4.8684798490804503E-2</v>
      </c>
      <c r="N375" s="569">
        <f>INDEX('NOx &amp; CO2'!$T$6:$W$10,MATCH($C375,'NOx &amp; CO2'!$R$6:$R$10,1),MATCH(N$352,'NOx &amp; CO2'!$T$5:$W$5,1))*M375</f>
        <v>4.6801989647590088E-2</v>
      </c>
      <c r="O375" s="569">
        <f>INDEX('NOx &amp; CO2'!$T$6:$W$10,MATCH($C375,'NOx &amp; CO2'!$R$6:$R$10,1),MATCH(O$352,'NOx &amp; CO2'!$T$5:$W$5,1))*N375</f>
        <v>4.4991995507321518E-2</v>
      </c>
      <c r="P375" s="569">
        <f>INDEX('NOx &amp; CO2'!$T$6:$W$10,MATCH($C375,'NOx &amp; CO2'!$R$6:$R$10,1),MATCH(P$352,'NOx &amp; CO2'!$T$5:$W$5,1))*O375</f>
        <v>4.3252000074639418E-2</v>
      </c>
      <c r="Q375" s="569">
        <f>INDEX('NOx &amp; CO2'!$T$6:$W$10,MATCH($C375,'NOx &amp; CO2'!$R$6:$R$10,1),MATCH(Q$352,'NOx &amp; CO2'!$T$5:$W$5,1))*P375</f>
        <v>4.1579296258424117E-2</v>
      </c>
      <c r="R375" s="569">
        <f>INDEX('NOx &amp; CO2'!$T$6:$W$10,MATCH($C375,'NOx &amp; CO2'!$R$6:$R$10,1),MATCH(R$352,'NOx &amp; CO2'!$T$5:$W$5,1))*Q375</f>
        <v>3.9971281660093602E-2</v>
      </c>
      <c r="S375" s="569">
        <f>INDEX('NOx &amp; CO2'!$T$6:$W$10,MATCH($C375,'NOx &amp; CO2'!$R$6:$R$10,1),MATCH(S$352,'NOx &amp; CO2'!$T$5:$W$5,1))*R375</f>
        <v>3.8425454524782507E-2</v>
      </c>
      <c r="T375" s="569">
        <f>INDEX('NOx &amp; CO2'!$T$6:$W$10,MATCH($C375,'NOx &amp; CO2'!$R$6:$R$10,1),MATCH(T$352,'NOx &amp; CO2'!$T$5:$W$5,1))*S375</f>
        <v>3.6939409849102912E-2</v>
      </c>
      <c r="U375" s="569">
        <f>INDEX('NOx &amp; CO2'!$T$6:$W$10,MATCH($C375,'NOx &amp; CO2'!$R$6:$R$10,1),MATCH(U$352,'NOx &amp; CO2'!$T$5:$W$5,1))*T375</f>
        <v>3.5510835639431505E-2</v>
      </c>
      <c r="V375" s="569">
        <f>INDEX('NOx &amp; CO2'!$T$6:$W$10,MATCH($C375,'NOx &amp; CO2'!$R$6:$R$10,1),MATCH(V$352,'NOx &amp; CO2'!$T$5:$W$5,1))*U375</f>
        <v>3.4137509314901608E-2</v>
      </c>
      <c r="W375" s="569">
        <f>INDEX('NOx &amp; CO2'!$T$6:$W$10,MATCH($C375,'NOx &amp; CO2'!$R$6:$R$10,1),MATCH(W$352,'NOx &amp; CO2'!$T$5:$W$5,1))*V375</f>
        <v>3.2817294249503907E-2</v>
      </c>
      <c r="X375" s="569">
        <f>INDEX('NOx &amp; CO2'!$T$6:$W$10,MATCH($C375,'NOx &amp; CO2'!$R$6:$R$10,1),MATCH(X$352,'NOx &amp; CO2'!$T$5:$W$5,1))*W375</f>
        <v>3.1548136447916084E-2</v>
      </c>
      <c r="Y375" s="569">
        <f>INDEX('NOx &amp; CO2'!$T$6:$W$10,MATCH($C375,'NOx &amp; CO2'!$R$6:$R$10,1),MATCH(Y$352,'NOx &amp; CO2'!$T$5:$W$5,1))*X375</f>
        <v>3.0328061349889527E-2</v>
      </c>
      <c r="Z375" s="569">
        <f>INDEX('NOx &amp; CO2'!$T$6:$W$10,MATCH($C375,'NOx &amp; CO2'!$R$6:$R$10,1),MATCH(Z$352,'NOx &amp; CO2'!$T$5:$W$5,1))*Y375</f>
        <v>2.9155170758221438E-2</v>
      </c>
      <c r="AA375" s="365">
        <f>INDEX('NOx &amp; CO2'!$T$6:$W$10,MATCH($C375,'NOx &amp; CO2'!$R$6:$R$10,1),MATCH(AA$352,'NOx &amp; CO2'!$T$5:$W$5,1))*Z375</f>
        <v>2.8027639885532835E-2</v>
      </c>
      <c r="AB375" s="365">
        <f>INDEX('NOx &amp; CO2'!$T$6:$W$10,MATCH($C375,'NOx &amp; CO2'!$R$6:$R$10,1),MATCH(AB$352,'NOx &amp; CO2'!$T$5:$W$5,1))*AA375</f>
        <v>2.6943714515257809E-2</v>
      </c>
      <c r="AC375" s="365">
        <f>INDEX('NOx &amp; CO2'!$T$6:$W$10,MATCH($C375,'NOx &amp; CO2'!$R$6:$R$10,1),MATCH(AC$352,'NOx &amp; CO2'!$T$5:$W$5,1))*AB375</f>
        <v>2.5901708272427128E-2</v>
      </c>
      <c r="AD375" s="365">
        <f>INDEX('NOx &amp; CO2'!$T$6:$W$10,MATCH($C375,'NOx &amp; CO2'!$R$6:$R$10,1),MATCH(AD$352,'NOx &amp; CO2'!$T$5:$W$5,1))*AC375</f>
        <v>2.4900000000000019E-2</v>
      </c>
      <c r="AE375" s="365">
        <f>INDEX('NOx &amp; CO2'!$T$6:$W$10,MATCH($C375,'NOx &amp; CO2'!$R$6:$R$10,1),MATCH(AE$352,'NOx &amp; CO2'!$T$5:$W$5,1))*AD375</f>
        <v>2.4210502134589099E-2</v>
      </c>
      <c r="AF375" s="365">
        <f>INDEX('NOx &amp; CO2'!$T$6:$W$10,MATCH($C375,'NOx &amp; CO2'!$R$6:$R$10,1),MATCH(AF$352,'NOx &amp; CO2'!$T$5:$W$5,1))*AE375</f>
        <v>2.3540096932086061E-2</v>
      </c>
      <c r="AG375" s="365">
        <f>INDEX('NOx &amp; CO2'!$T$6:$W$10,MATCH($C375,'NOx &amp; CO2'!$R$6:$R$10,1),MATCH(AG$352,'NOx &amp; CO2'!$T$5:$W$5,1))*AF375</f>
        <v>2.2888255703723031E-2</v>
      </c>
      <c r="AH375" s="365">
        <f>INDEX('NOx &amp; CO2'!$T$6:$W$10,MATCH($C375,'NOx &amp; CO2'!$R$6:$R$10,1),MATCH(AH$352,'NOx &amp; CO2'!$T$5:$W$5,1))*AG375</f>
        <v>2.2254464400482215E-2</v>
      </c>
      <c r="AI375" s="365">
        <f>INDEX('NOx &amp; CO2'!$T$6:$W$10,MATCH($C375,'NOx &amp; CO2'!$R$6:$R$10,1),MATCH(AI$352,'NOx &amp; CO2'!$T$5:$W$5,1))*AH375</f>
        <v>2.1638223207711301E-2</v>
      </c>
      <c r="AJ375" s="365">
        <f>INDEX('NOx &amp; CO2'!$T$6:$W$10,MATCH($C375,'NOx &amp; CO2'!$R$6:$R$10,1),MATCH(AJ$352,'NOx &amp; CO2'!$T$5:$W$5,1))*AI375</f>
        <v>2.1039046150964236E-2</v>
      </c>
      <c r="AK375" s="365">
        <f>INDEX('NOx &amp; CO2'!$T$6:$W$10,MATCH($C375,'NOx &amp; CO2'!$R$6:$R$10,1),MATCH(AK$352,'NOx &amp; CO2'!$T$5:$W$5,1))*AJ375</f>
        <v>2.0456460712756541E-2</v>
      </c>
      <c r="AL375" s="365">
        <f>INDEX('NOx &amp; CO2'!$T$6:$W$10,MATCH($C375,'NOx &amp; CO2'!$R$6:$R$10,1),MATCH(AL$352,'NOx &amp; CO2'!$T$5:$W$5,1))*AK375</f>
        <v>1.9890007459932926E-2</v>
      </c>
      <c r="AM375" s="365">
        <f>INDEX('NOx &amp; CO2'!$T$6:$W$10,MATCH($C375,'NOx &amp; CO2'!$R$6:$R$10,1),MATCH(AM$352,'NOx &amp; CO2'!$T$5:$W$5,1))*AL375</f>
        <v>1.9339239681353367E-2</v>
      </c>
      <c r="AN375" s="365">
        <f>INDEX('NOx &amp; CO2'!$T$6:$W$10,MATCH($C375,'NOx &amp; CO2'!$R$6:$R$10,1),MATCH(AN$352,'NOx &amp; CO2'!$T$5:$W$5,1))*AM375</f>
        <v>1.8803723035611869E-2</v>
      </c>
      <c r="AO375" s="365">
        <f>INDEX('NOx &amp; CO2'!$T$6:$W$10,MATCH($C375,'NOx &amp; CO2'!$R$6:$R$10,1),MATCH(AO$352,'NOx &amp; CO2'!$T$5:$W$5,1))*AN375</f>
        <v>1.8283035208510164E-2</v>
      </c>
      <c r="AP375" s="365">
        <f>INDEX('NOx &amp; CO2'!$T$6:$W$10,MATCH($C375,'NOx &amp; CO2'!$R$6:$R$10,1),MATCH(AP$352,'NOx &amp; CO2'!$T$5:$W$5,1))*AO375</f>
        <v>1.777676558001617E-2</v>
      </c>
      <c r="AQ375" s="365">
        <f>INDEX('NOx &amp; CO2'!$T$6:$W$10,MATCH($C375,'NOx &amp; CO2'!$R$6:$R$10,1),MATCH(AQ$352,'NOx &amp; CO2'!$T$5:$W$5,1))*AP375</f>
        <v>1.7284514900444626E-2</v>
      </c>
      <c r="AR375" s="365">
        <f>INDEX('NOx &amp; CO2'!$T$6:$W$10,MATCH($C375,'NOx &amp; CO2'!$R$6:$R$10,1),MATCH(AR$352,'NOx &amp; CO2'!$T$5:$W$5,1))*AQ375</f>
        <v>1.6805894975604474E-2</v>
      </c>
      <c r="AS375" s="365">
        <f>INDEX('NOx &amp; CO2'!$T$6:$W$10,MATCH($C375,'NOx &amp; CO2'!$R$6:$R$10,1),MATCH(AS$352,'NOx &amp; CO2'!$T$5:$W$5,1))*AR375</f>
        <v>1.6340528360664741E-2</v>
      </c>
      <c r="AT375" s="365">
        <f>INDEX('NOx &amp; CO2'!$T$6:$W$10,MATCH($C375,'NOx &amp; CO2'!$R$6:$R$10,1),MATCH(AT$352,'NOx &amp; CO2'!$T$5:$W$5,1))*AS375</f>
        <v>1.5888048062497474E-2</v>
      </c>
      <c r="AU375" s="365">
        <f>INDEX('NOx &amp; CO2'!$T$6:$W$10,MATCH($C375,'NOx &amp; CO2'!$R$6:$R$10,1),MATCH(AU$352,'NOx &amp; CO2'!$T$5:$W$5,1))*AT375</f>
        <v>1.5448097250263013E-2</v>
      </c>
      <c r="AV375" s="365">
        <f>INDEX('NOx &amp; CO2'!$T$6:$W$10,MATCH($C375,'NOx &amp; CO2'!$R$6:$R$10,1),MATCH(AV$352,'NOx &amp; CO2'!$T$5:$W$5,1))*AU375</f>
        <v>1.5020328974009333E-2</v>
      </c>
      <c r="AW375" s="365">
        <f>INDEX('NOx &amp; CO2'!$T$6:$W$10,MATCH($C375,'NOx &amp; CO2'!$R$6:$R$10,1),MATCH(AW$352,'NOx &amp; CO2'!$T$5:$W$5,1))*AV375</f>
        <v>1.4604405891063581E-2</v>
      </c>
      <c r="AX375" s="365">
        <f>INDEX('NOx &amp; CO2'!$T$6:$W$10,MATCH($C375,'NOx &amp; CO2'!$R$6:$R$10,1),MATCH(AX$352,'NOx &amp; CO2'!$T$5:$W$5,1))*AW375</f>
        <v>1.4200000000000008E-2</v>
      </c>
      <c r="AY375" s="365">
        <f>INDEX('NOx &amp; CO2'!$T$6:$W$10,MATCH($C375,'NOx &amp; CO2'!$R$6:$R$10,1),MATCH(AY$352,'NOx &amp; CO2'!$T$5:$W$5,1))*AX375</f>
        <v>1.4200000000000008E-2</v>
      </c>
      <c r="AZ375" s="365">
        <f>INDEX('NOx &amp; CO2'!$T$6:$W$10,MATCH($C375,'NOx &amp; CO2'!$R$6:$R$10,1),MATCH(AZ$352,'NOx &amp; CO2'!$T$5:$W$5,1))*AY375</f>
        <v>1.4200000000000008E-2</v>
      </c>
      <c r="BA375" s="365">
        <f>INDEX('NOx &amp; CO2'!$T$6:$W$10,MATCH($C375,'NOx &amp; CO2'!$R$6:$R$10,1),MATCH(BA$352,'NOx &amp; CO2'!$T$5:$W$5,1))*AZ375</f>
        <v>1.4200000000000008E-2</v>
      </c>
      <c r="BB375" s="365">
        <f>INDEX('NOx &amp; CO2'!$T$6:$W$10,MATCH($C375,'NOx &amp; CO2'!$R$6:$R$10,1),MATCH(BB$352,'NOx &amp; CO2'!$T$5:$W$5,1))*BA375</f>
        <v>1.4200000000000008E-2</v>
      </c>
      <c r="BC375" s="365">
        <f>INDEX('NOx &amp; CO2'!$T$6:$W$10,MATCH($C375,'NOx &amp; CO2'!$R$6:$R$10,1),MATCH(BC$352,'NOx &amp; CO2'!$T$5:$W$5,1))*BB375</f>
        <v>1.4200000000000008E-2</v>
      </c>
      <c r="BD375" s="365">
        <f>INDEX('NOx &amp; CO2'!$T$6:$W$10,MATCH($C375,'NOx &amp; CO2'!$R$6:$R$10,1),MATCH(BD$352,'NOx &amp; CO2'!$T$5:$W$5,1))*BC375</f>
        <v>1.4200000000000008E-2</v>
      </c>
      <c r="BE375" s="365">
        <f>INDEX('NOx &amp; CO2'!$T$6:$W$10,MATCH($C375,'NOx &amp; CO2'!$R$6:$R$10,1),MATCH(BE$352,'NOx &amp; CO2'!$T$5:$W$5,1))*BD375</f>
        <v>1.4200000000000008E-2</v>
      </c>
      <c r="BF375" s="365">
        <f>INDEX('NOx &amp; CO2'!$T$6:$W$10,MATCH($C375,'NOx &amp; CO2'!$R$6:$R$10,1),MATCH(BF$352,'NOx &amp; CO2'!$T$5:$W$5,1))*BE375</f>
        <v>1.4200000000000008E-2</v>
      </c>
      <c r="BG375" s="365">
        <f>INDEX('NOx &amp; CO2'!$T$6:$W$10,MATCH($C375,'NOx &amp; CO2'!$R$6:$R$10,1),MATCH(BG$352,'NOx &amp; CO2'!$T$5:$W$5,1))*BF375</f>
        <v>1.4200000000000008E-2</v>
      </c>
      <c r="BH375" s="365">
        <f>INDEX('NOx &amp; CO2'!$T$6:$W$10,MATCH($C375,'NOx &amp; CO2'!$R$6:$R$10,1),MATCH(BH$352,'NOx &amp; CO2'!$T$5:$W$5,1))*BG375</f>
        <v>1.4200000000000008E-2</v>
      </c>
      <c r="BI375" s="365">
        <f>INDEX('NOx &amp; CO2'!$T$6:$W$10,MATCH($C375,'NOx &amp; CO2'!$R$6:$R$10,1),MATCH(BI$352,'NOx &amp; CO2'!$T$5:$W$5,1))*BH375</f>
        <v>1.4200000000000008E-2</v>
      </c>
      <c r="BJ375" s="365">
        <f>INDEX('NOx &amp; CO2'!$T$6:$W$10,MATCH($C375,'NOx &amp; CO2'!$R$6:$R$10,1),MATCH(BJ$352,'NOx &amp; CO2'!$T$5:$W$5,1))*BI375</f>
        <v>1.4200000000000008E-2</v>
      </c>
      <c r="BK375" s="365">
        <f>INDEX('NOx &amp; CO2'!$T$6:$W$10,MATCH($C375,'NOx &amp; CO2'!$R$6:$R$10,1),MATCH(BK$352,'NOx &amp; CO2'!$T$5:$W$5,1))*BJ375</f>
        <v>1.4200000000000008E-2</v>
      </c>
      <c r="BL375" s="365">
        <f>INDEX('NOx &amp; CO2'!$T$6:$W$10,MATCH($C375,'NOx &amp; CO2'!$R$6:$R$10,1),MATCH(BL$352,'NOx &amp; CO2'!$T$5:$W$5,1))*BK375</f>
        <v>1.4200000000000008E-2</v>
      </c>
      <c r="BM375" s="365">
        <f>INDEX('NOx &amp; CO2'!$T$6:$W$10,MATCH($C375,'NOx &amp; CO2'!$R$6:$R$10,1),MATCH(BM$352,'NOx &amp; CO2'!$T$5:$W$5,1))*BL375</f>
        <v>1.4200000000000008E-2</v>
      </c>
      <c r="BN375" s="365">
        <f>INDEX('NOx &amp; CO2'!$T$6:$W$10,MATCH($C375,'NOx &amp; CO2'!$R$6:$R$10,1),MATCH(BN$352,'NOx &amp; CO2'!$T$5:$W$5,1))*BM375</f>
        <v>1.4200000000000008E-2</v>
      </c>
      <c r="BO375" s="365">
        <f>INDEX('NOx &amp; CO2'!$T$6:$W$10,MATCH($C375,'NOx &amp; CO2'!$R$6:$R$10,1),MATCH(BO$352,'NOx &amp; CO2'!$T$5:$W$5,1))*BN375</f>
        <v>1.4200000000000008E-2</v>
      </c>
      <c r="BP375" s="365">
        <f>INDEX('NOx &amp; CO2'!$T$6:$W$10,MATCH($C375,'NOx &amp; CO2'!$R$6:$R$10,1),MATCH(BP$352,'NOx &amp; CO2'!$T$5:$W$5,1))*BO375</f>
        <v>1.4200000000000008E-2</v>
      </c>
      <c r="BQ375" s="365">
        <f>INDEX('NOx &amp; CO2'!$T$6:$W$10,MATCH($C375,'NOx &amp; CO2'!$R$6:$R$10,1),MATCH(BQ$352,'NOx &amp; CO2'!$T$5:$W$5,1))*BP375</f>
        <v>1.4200000000000008E-2</v>
      </c>
      <c r="BR375" s="365">
        <f>INDEX('NOx &amp; CO2'!$T$6:$W$10,MATCH($C375,'NOx &amp; CO2'!$R$6:$R$10,1),MATCH(BR$352,'NOx &amp; CO2'!$T$5:$W$5,1))*BQ375</f>
        <v>1.4200000000000008E-2</v>
      </c>
      <c r="BS375" s="365">
        <f>INDEX('NOx &amp; CO2'!$T$6:$W$10,MATCH($C375,'NOx &amp; CO2'!$R$6:$R$10,1),MATCH(BS$352,'NOx &amp; CO2'!$T$5:$W$5,1))*BR375</f>
        <v>1.4200000000000008E-2</v>
      </c>
      <c r="BT375" s="365">
        <f>INDEX('NOx &amp; CO2'!$T$6:$W$10,MATCH($C375,'NOx &amp; CO2'!$R$6:$R$10,1),MATCH(BT$352,'NOx &amp; CO2'!$T$5:$W$5,1))*BS375</f>
        <v>1.4200000000000008E-2</v>
      </c>
      <c r="BU375" s="365">
        <f>INDEX('NOx &amp; CO2'!$T$6:$W$10,MATCH($C375,'NOx &amp; CO2'!$R$6:$R$10,1),MATCH(BU$352,'NOx &amp; CO2'!$T$5:$W$5,1))*BT375</f>
        <v>1.4200000000000008E-2</v>
      </c>
      <c r="BV375" s="365">
        <f>INDEX('NOx &amp; CO2'!$T$6:$W$10,MATCH($C375,'NOx &amp; CO2'!$R$6:$R$10,1),MATCH(BV$352,'NOx &amp; CO2'!$T$5:$W$5,1))*BU375</f>
        <v>1.4200000000000008E-2</v>
      </c>
      <c r="BW375" s="365">
        <f>INDEX('NOx &amp; CO2'!$T$6:$W$10,MATCH($C375,'NOx &amp; CO2'!$R$6:$R$10,1),MATCH(BW$352,'NOx &amp; CO2'!$T$5:$W$5,1))*BV375</f>
        <v>1.4200000000000008E-2</v>
      </c>
      <c r="BX375" s="365">
        <f>INDEX('NOx &amp; CO2'!$T$6:$W$10,MATCH($C375,'NOx &amp; CO2'!$R$6:$R$10,1),MATCH(BX$352,'NOx &amp; CO2'!$T$5:$W$5,1))*BW375</f>
        <v>1.4200000000000008E-2</v>
      </c>
      <c r="BY375" s="365">
        <f>INDEX('NOx &amp; CO2'!$T$6:$W$10,MATCH($C375,'NOx &amp; CO2'!$R$6:$R$10,1),MATCH(BY$352,'NOx &amp; CO2'!$T$5:$W$5,1))*BX375</f>
        <v>1.4200000000000008E-2</v>
      </c>
      <c r="BZ375" s="365">
        <f>INDEX('NOx &amp; CO2'!$T$6:$W$10,MATCH($C375,'NOx &amp; CO2'!$R$6:$R$10,1),MATCH(BZ$352,'NOx &amp; CO2'!$T$5:$W$5,1))*BY375</f>
        <v>1.4200000000000008E-2</v>
      </c>
      <c r="CA375" s="365">
        <f>INDEX('NOx &amp; CO2'!$T$6:$W$10,MATCH($C375,'NOx &amp; CO2'!$R$6:$R$10,1),MATCH(CA$352,'NOx &amp; CO2'!$T$5:$W$5,1))*BZ375</f>
        <v>1.4200000000000008E-2</v>
      </c>
      <c r="CB375" s="365">
        <f>INDEX('NOx &amp; CO2'!$T$6:$W$10,MATCH($C375,'NOx &amp; CO2'!$R$6:$R$10,1),MATCH(CB$352,'NOx &amp; CO2'!$T$5:$W$5,1))*CA375</f>
        <v>1.4200000000000008E-2</v>
      </c>
      <c r="CC375" s="365">
        <f>INDEX('NOx &amp; CO2'!$T$6:$W$10,MATCH($C375,'NOx &amp; CO2'!$R$6:$R$10,1),MATCH(CC$352,'NOx &amp; CO2'!$T$5:$W$5,1))*CB375</f>
        <v>1.4200000000000008E-2</v>
      </c>
      <c r="CD375" s="365">
        <f>INDEX('NOx &amp; CO2'!$T$6:$W$10,MATCH($C375,'NOx &amp; CO2'!$R$6:$R$10,1),MATCH(CD$352,'NOx &amp; CO2'!$T$5:$W$5,1))*CC375</f>
        <v>1.4200000000000008E-2</v>
      </c>
      <c r="CE375" s="365">
        <f>INDEX('NOx &amp; CO2'!$T$6:$W$10,MATCH($C375,'NOx &amp; CO2'!$R$6:$R$10,1),MATCH(CE$352,'NOx &amp; CO2'!$T$5:$W$5,1))*CD375</f>
        <v>1.4200000000000008E-2</v>
      </c>
      <c r="CF375" s="365">
        <f>INDEX('NOx &amp; CO2'!$T$6:$W$10,MATCH($C375,'NOx &amp; CO2'!$R$6:$R$10,1),MATCH(CF$352,'NOx &amp; CO2'!$T$5:$W$5,1))*CE375</f>
        <v>1.4200000000000008E-2</v>
      </c>
      <c r="CG375" s="365">
        <f>INDEX('NOx &amp; CO2'!$T$6:$W$10,MATCH($C375,'NOx &amp; CO2'!$R$6:$R$10,1),MATCH(CG$352,'NOx &amp; CO2'!$T$5:$W$5,1))*CF375</f>
        <v>1.4200000000000008E-2</v>
      </c>
      <c r="CH375" s="365">
        <f>INDEX('NOx &amp; CO2'!$T$6:$W$10,MATCH($C375,'NOx &amp; CO2'!$R$6:$R$10,1),MATCH(CH$352,'NOx &amp; CO2'!$T$5:$W$5,1))*CG375</f>
        <v>1.4200000000000008E-2</v>
      </c>
      <c r="CI375" s="365">
        <f>INDEX('NOx &amp; CO2'!$T$6:$W$10,MATCH($C375,'NOx &amp; CO2'!$R$6:$R$10,1),MATCH(CI$352,'NOx &amp; CO2'!$T$5:$W$5,1))*CH375</f>
        <v>1.4200000000000008E-2</v>
      </c>
      <c r="CJ375" s="365">
        <f>INDEX('NOx &amp; CO2'!$T$6:$W$10,MATCH($C375,'NOx &amp; CO2'!$R$6:$R$10,1),MATCH(CJ$352,'NOx &amp; CO2'!$T$5:$W$5,1))*CI375</f>
        <v>1.4200000000000008E-2</v>
      </c>
      <c r="CK375" s="365">
        <f>INDEX('NOx &amp; CO2'!$T$6:$W$10,MATCH($C375,'NOx &amp; CO2'!$R$6:$R$10,1),MATCH(CK$352,'NOx &amp; CO2'!$T$5:$W$5,1))*CJ375</f>
        <v>1.4200000000000008E-2</v>
      </c>
      <c r="CL375" s="365">
        <f>INDEX('NOx &amp; CO2'!$T$6:$W$10,MATCH($C375,'NOx &amp; CO2'!$R$6:$R$10,1),MATCH(CL$352,'NOx &amp; CO2'!$T$5:$W$5,1))*CK375</f>
        <v>1.4200000000000008E-2</v>
      </c>
      <c r="CM375" s="365">
        <f>INDEX('NOx &amp; CO2'!$T$6:$W$10,MATCH($C375,'NOx &amp; CO2'!$R$6:$R$10,1),MATCH(CM$352,'NOx &amp; CO2'!$T$5:$W$5,1))*CL375</f>
        <v>1.4200000000000008E-2</v>
      </c>
      <c r="CN375" s="365">
        <f>INDEX('NOx &amp; CO2'!$T$6:$W$10,MATCH($C375,'NOx &amp; CO2'!$R$6:$R$10,1),MATCH(CN$352,'NOx &amp; CO2'!$T$5:$W$5,1))*CM375</f>
        <v>1.4200000000000008E-2</v>
      </c>
      <c r="CO375" s="365">
        <f>INDEX('NOx &amp; CO2'!$T$6:$W$10,MATCH($C375,'NOx &amp; CO2'!$R$6:$R$10,1),MATCH(CO$352,'NOx &amp; CO2'!$T$5:$W$5,1))*CN375</f>
        <v>1.4200000000000008E-2</v>
      </c>
      <c r="CP375" s="365">
        <f>INDEX('NOx &amp; CO2'!$T$6:$W$10,MATCH($C375,'NOx &amp; CO2'!$R$6:$R$10,1),MATCH(CP$352,'NOx &amp; CO2'!$T$5:$W$5,1))*CO375</f>
        <v>1.4200000000000008E-2</v>
      </c>
      <c r="CQ375" s="365">
        <f>INDEX('NOx &amp; CO2'!$T$6:$W$10,MATCH($C375,'NOx &amp; CO2'!$R$6:$R$10,1),MATCH(CQ$352,'NOx &amp; CO2'!$T$5:$W$5,1))*CP375</f>
        <v>1.4200000000000008E-2</v>
      </c>
      <c r="CR375" s="365">
        <f>INDEX('NOx &amp; CO2'!$T$6:$W$10,MATCH($C375,'NOx &amp; CO2'!$R$6:$R$10,1),MATCH(CR$352,'NOx &amp; CO2'!$T$5:$W$5,1))*CQ375</f>
        <v>1.4200000000000008E-2</v>
      </c>
      <c r="CS375" s="365">
        <f>INDEX('NOx &amp; CO2'!$T$6:$W$10,MATCH($C375,'NOx &amp; CO2'!$R$6:$R$10,1),MATCH(CS$352,'NOx &amp; CO2'!$T$5:$W$5,1))*CR375</f>
        <v>1.4200000000000008E-2</v>
      </c>
    </row>
    <row r="376" spans="1:97" s="352" customFormat="1" x14ac:dyDescent="0.25">
      <c r="A376" s="352">
        <f t="shared" ref="A376:C376" si="595">A315</f>
        <v>0</v>
      </c>
      <c r="B376" s="352" t="str">
        <f t="shared" si="595"/>
        <v>0 0</v>
      </c>
      <c r="C376" s="359">
        <f t="shared" si="595"/>
        <v>0</v>
      </c>
      <c r="D376" s="569">
        <f>INDEX('NOx &amp; CO2'!$E$6:$I$10,MATCH($C376,'NOx &amp; CO2'!$C$6:$C$10,1),MATCH(D$352,'NOx &amp; CO2'!$E$5:$H$5,1))</f>
        <v>7.17E-2</v>
      </c>
      <c r="E376" s="569">
        <f>INDEX('NOx &amp; CO2'!$T$6:$W$10,MATCH($C376,'NOx &amp; CO2'!$R$6:$R$10,1),MATCH(E$352,'NOx &amp; CO2'!$T$5:$W$5,1))*D376</f>
        <v>6.8558723496039697E-2</v>
      </c>
      <c r="F376" s="569">
        <f>INDEX('NOx &amp; CO2'!$T$6:$W$10,MATCH($C376,'NOx &amp; CO2'!$R$6:$R$10,1),MATCH(F$352,'NOx &amp; CO2'!$T$5:$W$5,1))*E376</f>
        <v>6.5555070675124491E-2</v>
      </c>
      <c r="G376" s="569">
        <f>INDEX('NOx &amp; CO2'!$T$6:$W$10,MATCH($C376,'NOx &amp; CO2'!$R$6:$R$10,1),MATCH(G$352,'NOx &amp; CO2'!$T$5:$W$5,1))*F376</f>
        <v>6.2683012052708514E-2</v>
      </c>
      <c r="H376" s="569">
        <f>INDEX('NOx &amp; CO2'!$T$6:$W$10,MATCH($C376,'NOx &amp; CO2'!$R$6:$R$10,1),MATCH(H$352,'NOx &amp; CO2'!$T$5:$W$5,1))*G376</f>
        <v>5.9936782304331478E-2</v>
      </c>
      <c r="I376" s="569">
        <f>INDEX('NOx &amp; CO2'!$T$6:$W$10,MATCH($C376,'NOx &amp; CO2'!$R$6:$R$10,1),MATCH(I$352,'NOx &amp; CO2'!$T$5:$W$5,1))*H376</f>
        <v>5.7310868692398702E-2</v>
      </c>
      <c r="J376" s="569">
        <f>INDEX('NOx &amp; CO2'!$T$6:$W$10,MATCH($C376,'NOx &amp; CO2'!$R$6:$R$10,1),MATCH(J$352,'NOx &amp; CO2'!$T$5:$W$5,1))*I376</f>
        <v>5.4800000000000008E-2</v>
      </c>
      <c r="K376" s="569">
        <f>INDEX('NOx &amp; CO2'!$T$6:$W$10,MATCH($C376,'NOx &amp; CO2'!$R$6:$R$10,1),MATCH(K$352,'NOx &amp; CO2'!$T$5:$W$5,1))*J376</f>
        <v>5.268069525177068E-2</v>
      </c>
      <c r="L376" s="569">
        <f>INDEX('NOx &amp; CO2'!$T$6:$W$10,MATCH($C376,'NOx &amp; CO2'!$R$6:$R$10,1),MATCH(L$352,'NOx &amp; CO2'!$T$5:$W$5,1))*K376</f>
        <v>5.0643351317699516E-2</v>
      </c>
      <c r="M376" s="569">
        <f>INDEX('NOx &amp; CO2'!$T$6:$W$10,MATCH($C376,'NOx &amp; CO2'!$R$6:$R$10,1),MATCH(M$352,'NOx &amp; CO2'!$T$5:$W$5,1))*L376</f>
        <v>4.8684798490804503E-2</v>
      </c>
      <c r="N376" s="569">
        <f>INDEX('NOx &amp; CO2'!$T$6:$W$10,MATCH($C376,'NOx &amp; CO2'!$R$6:$R$10,1),MATCH(N$352,'NOx &amp; CO2'!$T$5:$W$5,1))*M376</f>
        <v>4.6801989647590088E-2</v>
      </c>
      <c r="O376" s="569">
        <f>INDEX('NOx &amp; CO2'!$T$6:$W$10,MATCH($C376,'NOx &amp; CO2'!$R$6:$R$10,1),MATCH(O$352,'NOx &amp; CO2'!$T$5:$W$5,1))*N376</f>
        <v>4.4991995507321518E-2</v>
      </c>
      <c r="P376" s="569">
        <f>INDEX('NOx &amp; CO2'!$T$6:$W$10,MATCH($C376,'NOx &amp; CO2'!$R$6:$R$10,1),MATCH(P$352,'NOx &amp; CO2'!$T$5:$W$5,1))*O376</f>
        <v>4.3252000074639418E-2</v>
      </c>
      <c r="Q376" s="569">
        <f>INDEX('NOx &amp; CO2'!$T$6:$W$10,MATCH($C376,'NOx &amp; CO2'!$R$6:$R$10,1),MATCH(Q$352,'NOx &amp; CO2'!$T$5:$W$5,1))*P376</f>
        <v>4.1579296258424117E-2</v>
      </c>
      <c r="R376" s="569">
        <f>INDEX('NOx &amp; CO2'!$T$6:$W$10,MATCH($C376,'NOx &amp; CO2'!$R$6:$R$10,1),MATCH(R$352,'NOx &amp; CO2'!$T$5:$W$5,1))*Q376</f>
        <v>3.9971281660093602E-2</v>
      </c>
      <c r="S376" s="569">
        <f>INDEX('NOx &amp; CO2'!$T$6:$W$10,MATCH($C376,'NOx &amp; CO2'!$R$6:$R$10,1),MATCH(S$352,'NOx &amp; CO2'!$T$5:$W$5,1))*R376</f>
        <v>3.8425454524782507E-2</v>
      </c>
      <c r="T376" s="569">
        <f>INDEX('NOx &amp; CO2'!$T$6:$W$10,MATCH($C376,'NOx &amp; CO2'!$R$6:$R$10,1),MATCH(T$352,'NOx &amp; CO2'!$T$5:$W$5,1))*S376</f>
        <v>3.6939409849102912E-2</v>
      </c>
      <c r="U376" s="569">
        <f>INDEX('NOx &amp; CO2'!$T$6:$W$10,MATCH($C376,'NOx &amp; CO2'!$R$6:$R$10,1),MATCH(U$352,'NOx &amp; CO2'!$T$5:$W$5,1))*T376</f>
        <v>3.5510835639431505E-2</v>
      </c>
      <c r="V376" s="569">
        <f>INDEX('NOx &amp; CO2'!$T$6:$W$10,MATCH($C376,'NOx &amp; CO2'!$R$6:$R$10,1),MATCH(V$352,'NOx &amp; CO2'!$T$5:$W$5,1))*U376</f>
        <v>3.4137509314901608E-2</v>
      </c>
      <c r="W376" s="569">
        <f>INDEX('NOx &amp; CO2'!$T$6:$W$10,MATCH($C376,'NOx &amp; CO2'!$R$6:$R$10,1),MATCH(W$352,'NOx &amp; CO2'!$T$5:$W$5,1))*V376</f>
        <v>3.2817294249503907E-2</v>
      </c>
      <c r="X376" s="569">
        <f>INDEX('NOx &amp; CO2'!$T$6:$W$10,MATCH($C376,'NOx &amp; CO2'!$R$6:$R$10,1),MATCH(X$352,'NOx &amp; CO2'!$T$5:$W$5,1))*W376</f>
        <v>3.1548136447916084E-2</v>
      </c>
      <c r="Y376" s="569">
        <f>INDEX('NOx &amp; CO2'!$T$6:$W$10,MATCH($C376,'NOx &amp; CO2'!$R$6:$R$10,1),MATCH(Y$352,'NOx &amp; CO2'!$T$5:$W$5,1))*X376</f>
        <v>3.0328061349889527E-2</v>
      </c>
      <c r="Z376" s="569">
        <f>INDEX('NOx &amp; CO2'!$T$6:$W$10,MATCH($C376,'NOx &amp; CO2'!$R$6:$R$10,1),MATCH(Z$352,'NOx &amp; CO2'!$T$5:$W$5,1))*Y376</f>
        <v>2.9155170758221438E-2</v>
      </c>
      <c r="AA376" s="365">
        <f>INDEX('NOx &amp; CO2'!$T$6:$W$10,MATCH($C376,'NOx &amp; CO2'!$R$6:$R$10,1),MATCH(AA$352,'NOx &amp; CO2'!$T$5:$W$5,1))*Z376</f>
        <v>2.8027639885532835E-2</v>
      </c>
      <c r="AB376" s="365">
        <f>INDEX('NOx &amp; CO2'!$T$6:$W$10,MATCH($C376,'NOx &amp; CO2'!$R$6:$R$10,1),MATCH(AB$352,'NOx &amp; CO2'!$T$5:$W$5,1))*AA376</f>
        <v>2.6943714515257809E-2</v>
      </c>
      <c r="AC376" s="365">
        <f>INDEX('NOx &amp; CO2'!$T$6:$W$10,MATCH($C376,'NOx &amp; CO2'!$R$6:$R$10,1),MATCH(AC$352,'NOx &amp; CO2'!$T$5:$W$5,1))*AB376</f>
        <v>2.5901708272427128E-2</v>
      </c>
      <c r="AD376" s="365">
        <f>INDEX('NOx &amp; CO2'!$T$6:$W$10,MATCH($C376,'NOx &amp; CO2'!$R$6:$R$10,1),MATCH(AD$352,'NOx &amp; CO2'!$T$5:$W$5,1))*AC376</f>
        <v>2.4900000000000019E-2</v>
      </c>
      <c r="AE376" s="365">
        <f>INDEX('NOx &amp; CO2'!$T$6:$W$10,MATCH($C376,'NOx &amp; CO2'!$R$6:$R$10,1),MATCH(AE$352,'NOx &amp; CO2'!$T$5:$W$5,1))*AD376</f>
        <v>2.4210502134589099E-2</v>
      </c>
      <c r="AF376" s="365">
        <f>INDEX('NOx &amp; CO2'!$T$6:$W$10,MATCH($C376,'NOx &amp; CO2'!$R$6:$R$10,1),MATCH(AF$352,'NOx &amp; CO2'!$T$5:$W$5,1))*AE376</f>
        <v>2.3540096932086061E-2</v>
      </c>
      <c r="AG376" s="365">
        <f>INDEX('NOx &amp; CO2'!$T$6:$W$10,MATCH($C376,'NOx &amp; CO2'!$R$6:$R$10,1),MATCH(AG$352,'NOx &amp; CO2'!$T$5:$W$5,1))*AF376</f>
        <v>2.2888255703723031E-2</v>
      </c>
      <c r="AH376" s="365">
        <f>INDEX('NOx &amp; CO2'!$T$6:$W$10,MATCH($C376,'NOx &amp; CO2'!$R$6:$R$10,1),MATCH(AH$352,'NOx &amp; CO2'!$T$5:$W$5,1))*AG376</f>
        <v>2.2254464400482215E-2</v>
      </c>
      <c r="AI376" s="365">
        <f>INDEX('NOx &amp; CO2'!$T$6:$W$10,MATCH($C376,'NOx &amp; CO2'!$R$6:$R$10,1),MATCH(AI$352,'NOx &amp; CO2'!$T$5:$W$5,1))*AH376</f>
        <v>2.1638223207711301E-2</v>
      </c>
      <c r="AJ376" s="365">
        <f>INDEX('NOx &amp; CO2'!$T$6:$W$10,MATCH($C376,'NOx &amp; CO2'!$R$6:$R$10,1),MATCH(AJ$352,'NOx &amp; CO2'!$T$5:$W$5,1))*AI376</f>
        <v>2.1039046150964236E-2</v>
      </c>
      <c r="AK376" s="365">
        <f>INDEX('NOx &amp; CO2'!$T$6:$W$10,MATCH($C376,'NOx &amp; CO2'!$R$6:$R$10,1),MATCH(AK$352,'NOx &amp; CO2'!$T$5:$W$5,1))*AJ376</f>
        <v>2.0456460712756541E-2</v>
      </c>
      <c r="AL376" s="365">
        <f>INDEX('NOx &amp; CO2'!$T$6:$W$10,MATCH($C376,'NOx &amp; CO2'!$R$6:$R$10,1),MATCH(AL$352,'NOx &amp; CO2'!$T$5:$W$5,1))*AK376</f>
        <v>1.9890007459932926E-2</v>
      </c>
      <c r="AM376" s="365">
        <f>INDEX('NOx &amp; CO2'!$T$6:$W$10,MATCH($C376,'NOx &amp; CO2'!$R$6:$R$10,1),MATCH(AM$352,'NOx &amp; CO2'!$T$5:$W$5,1))*AL376</f>
        <v>1.9339239681353367E-2</v>
      </c>
      <c r="AN376" s="365">
        <f>INDEX('NOx &amp; CO2'!$T$6:$W$10,MATCH($C376,'NOx &amp; CO2'!$R$6:$R$10,1),MATCH(AN$352,'NOx &amp; CO2'!$T$5:$W$5,1))*AM376</f>
        <v>1.8803723035611869E-2</v>
      </c>
      <c r="AO376" s="365">
        <f>INDEX('NOx &amp; CO2'!$T$6:$W$10,MATCH($C376,'NOx &amp; CO2'!$R$6:$R$10,1),MATCH(AO$352,'NOx &amp; CO2'!$T$5:$W$5,1))*AN376</f>
        <v>1.8283035208510164E-2</v>
      </c>
      <c r="AP376" s="365">
        <f>INDEX('NOx &amp; CO2'!$T$6:$W$10,MATCH($C376,'NOx &amp; CO2'!$R$6:$R$10,1),MATCH(AP$352,'NOx &amp; CO2'!$T$5:$W$5,1))*AO376</f>
        <v>1.777676558001617E-2</v>
      </c>
      <c r="AQ376" s="365">
        <f>INDEX('NOx &amp; CO2'!$T$6:$W$10,MATCH($C376,'NOx &amp; CO2'!$R$6:$R$10,1),MATCH(AQ$352,'NOx &amp; CO2'!$T$5:$W$5,1))*AP376</f>
        <v>1.7284514900444626E-2</v>
      </c>
      <c r="AR376" s="365">
        <f>INDEX('NOx &amp; CO2'!$T$6:$W$10,MATCH($C376,'NOx &amp; CO2'!$R$6:$R$10,1),MATCH(AR$352,'NOx &amp; CO2'!$T$5:$W$5,1))*AQ376</f>
        <v>1.6805894975604474E-2</v>
      </c>
      <c r="AS376" s="365">
        <f>INDEX('NOx &amp; CO2'!$T$6:$W$10,MATCH($C376,'NOx &amp; CO2'!$R$6:$R$10,1),MATCH(AS$352,'NOx &amp; CO2'!$T$5:$W$5,1))*AR376</f>
        <v>1.6340528360664741E-2</v>
      </c>
      <c r="AT376" s="365">
        <f>INDEX('NOx &amp; CO2'!$T$6:$W$10,MATCH($C376,'NOx &amp; CO2'!$R$6:$R$10,1),MATCH(AT$352,'NOx &amp; CO2'!$T$5:$W$5,1))*AS376</f>
        <v>1.5888048062497474E-2</v>
      </c>
      <c r="AU376" s="365">
        <f>INDEX('NOx &amp; CO2'!$T$6:$W$10,MATCH($C376,'NOx &amp; CO2'!$R$6:$R$10,1),MATCH(AU$352,'NOx &amp; CO2'!$T$5:$W$5,1))*AT376</f>
        <v>1.5448097250263013E-2</v>
      </c>
      <c r="AV376" s="365">
        <f>INDEX('NOx &amp; CO2'!$T$6:$W$10,MATCH($C376,'NOx &amp; CO2'!$R$6:$R$10,1),MATCH(AV$352,'NOx &amp; CO2'!$T$5:$W$5,1))*AU376</f>
        <v>1.5020328974009333E-2</v>
      </c>
      <c r="AW376" s="365">
        <f>INDEX('NOx &amp; CO2'!$T$6:$W$10,MATCH($C376,'NOx &amp; CO2'!$R$6:$R$10,1),MATCH(AW$352,'NOx &amp; CO2'!$T$5:$W$5,1))*AV376</f>
        <v>1.4604405891063581E-2</v>
      </c>
      <c r="AX376" s="365">
        <f>INDEX('NOx &amp; CO2'!$T$6:$W$10,MATCH($C376,'NOx &amp; CO2'!$R$6:$R$10,1),MATCH(AX$352,'NOx &amp; CO2'!$T$5:$W$5,1))*AW376</f>
        <v>1.4200000000000008E-2</v>
      </c>
      <c r="AY376" s="365">
        <f>INDEX('NOx &amp; CO2'!$T$6:$W$10,MATCH($C376,'NOx &amp; CO2'!$R$6:$R$10,1),MATCH(AY$352,'NOx &amp; CO2'!$T$5:$W$5,1))*AX376</f>
        <v>1.4200000000000008E-2</v>
      </c>
      <c r="AZ376" s="365">
        <f>INDEX('NOx &amp; CO2'!$T$6:$W$10,MATCH($C376,'NOx &amp; CO2'!$R$6:$R$10,1),MATCH(AZ$352,'NOx &amp; CO2'!$T$5:$W$5,1))*AY376</f>
        <v>1.4200000000000008E-2</v>
      </c>
      <c r="BA376" s="365">
        <f>INDEX('NOx &amp; CO2'!$T$6:$W$10,MATCH($C376,'NOx &amp; CO2'!$R$6:$R$10,1),MATCH(BA$352,'NOx &amp; CO2'!$T$5:$W$5,1))*AZ376</f>
        <v>1.4200000000000008E-2</v>
      </c>
      <c r="BB376" s="365">
        <f>INDEX('NOx &amp; CO2'!$T$6:$W$10,MATCH($C376,'NOx &amp; CO2'!$R$6:$R$10,1),MATCH(BB$352,'NOx &amp; CO2'!$T$5:$W$5,1))*BA376</f>
        <v>1.4200000000000008E-2</v>
      </c>
      <c r="BC376" s="365">
        <f>INDEX('NOx &amp; CO2'!$T$6:$W$10,MATCH($C376,'NOx &amp; CO2'!$R$6:$R$10,1),MATCH(BC$352,'NOx &amp; CO2'!$T$5:$W$5,1))*BB376</f>
        <v>1.4200000000000008E-2</v>
      </c>
      <c r="BD376" s="365">
        <f>INDEX('NOx &amp; CO2'!$T$6:$W$10,MATCH($C376,'NOx &amp; CO2'!$R$6:$R$10,1),MATCH(BD$352,'NOx &amp; CO2'!$T$5:$W$5,1))*BC376</f>
        <v>1.4200000000000008E-2</v>
      </c>
      <c r="BE376" s="365">
        <f>INDEX('NOx &amp; CO2'!$T$6:$W$10,MATCH($C376,'NOx &amp; CO2'!$R$6:$R$10,1),MATCH(BE$352,'NOx &amp; CO2'!$T$5:$W$5,1))*BD376</f>
        <v>1.4200000000000008E-2</v>
      </c>
      <c r="BF376" s="365">
        <f>INDEX('NOx &amp; CO2'!$T$6:$W$10,MATCH($C376,'NOx &amp; CO2'!$R$6:$R$10,1),MATCH(BF$352,'NOx &amp; CO2'!$T$5:$W$5,1))*BE376</f>
        <v>1.4200000000000008E-2</v>
      </c>
      <c r="BG376" s="365">
        <f>INDEX('NOx &amp; CO2'!$T$6:$W$10,MATCH($C376,'NOx &amp; CO2'!$R$6:$R$10,1),MATCH(BG$352,'NOx &amp; CO2'!$T$5:$W$5,1))*BF376</f>
        <v>1.4200000000000008E-2</v>
      </c>
      <c r="BH376" s="365">
        <f>INDEX('NOx &amp; CO2'!$T$6:$W$10,MATCH($C376,'NOx &amp; CO2'!$R$6:$R$10,1),MATCH(BH$352,'NOx &amp; CO2'!$T$5:$W$5,1))*BG376</f>
        <v>1.4200000000000008E-2</v>
      </c>
      <c r="BI376" s="365">
        <f>INDEX('NOx &amp; CO2'!$T$6:$W$10,MATCH($C376,'NOx &amp; CO2'!$R$6:$R$10,1),MATCH(BI$352,'NOx &amp; CO2'!$T$5:$W$5,1))*BH376</f>
        <v>1.4200000000000008E-2</v>
      </c>
      <c r="BJ376" s="365">
        <f>INDEX('NOx &amp; CO2'!$T$6:$W$10,MATCH($C376,'NOx &amp; CO2'!$R$6:$R$10,1),MATCH(BJ$352,'NOx &amp; CO2'!$T$5:$W$5,1))*BI376</f>
        <v>1.4200000000000008E-2</v>
      </c>
      <c r="BK376" s="365">
        <f>INDEX('NOx &amp; CO2'!$T$6:$W$10,MATCH($C376,'NOx &amp; CO2'!$R$6:$R$10,1),MATCH(BK$352,'NOx &amp; CO2'!$T$5:$W$5,1))*BJ376</f>
        <v>1.4200000000000008E-2</v>
      </c>
      <c r="BL376" s="365">
        <f>INDEX('NOx &amp; CO2'!$T$6:$W$10,MATCH($C376,'NOx &amp; CO2'!$R$6:$R$10,1),MATCH(BL$352,'NOx &amp; CO2'!$T$5:$W$5,1))*BK376</f>
        <v>1.4200000000000008E-2</v>
      </c>
      <c r="BM376" s="365">
        <f>INDEX('NOx &amp; CO2'!$T$6:$W$10,MATCH($C376,'NOx &amp; CO2'!$R$6:$R$10,1),MATCH(BM$352,'NOx &amp; CO2'!$T$5:$W$5,1))*BL376</f>
        <v>1.4200000000000008E-2</v>
      </c>
      <c r="BN376" s="365">
        <f>INDEX('NOx &amp; CO2'!$T$6:$W$10,MATCH($C376,'NOx &amp; CO2'!$R$6:$R$10,1),MATCH(BN$352,'NOx &amp; CO2'!$T$5:$W$5,1))*BM376</f>
        <v>1.4200000000000008E-2</v>
      </c>
      <c r="BO376" s="365">
        <f>INDEX('NOx &amp; CO2'!$T$6:$W$10,MATCH($C376,'NOx &amp; CO2'!$R$6:$R$10,1),MATCH(BO$352,'NOx &amp; CO2'!$T$5:$W$5,1))*BN376</f>
        <v>1.4200000000000008E-2</v>
      </c>
      <c r="BP376" s="365">
        <f>INDEX('NOx &amp; CO2'!$T$6:$W$10,MATCH($C376,'NOx &amp; CO2'!$R$6:$R$10,1),MATCH(BP$352,'NOx &amp; CO2'!$T$5:$W$5,1))*BO376</f>
        <v>1.4200000000000008E-2</v>
      </c>
      <c r="BQ376" s="365">
        <f>INDEX('NOx &amp; CO2'!$T$6:$W$10,MATCH($C376,'NOx &amp; CO2'!$R$6:$R$10,1),MATCH(BQ$352,'NOx &amp; CO2'!$T$5:$W$5,1))*BP376</f>
        <v>1.4200000000000008E-2</v>
      </c>
      <c r="BR376" s="365">
        <f>INDEX('NOx &amp; CO2'!$T$6:$W$10,MATCH($C376,'NOx &amp; CO2'!$R$6:$R$10,1),MATCH(BR$352,'NOx &amp; CO2'!$T$5:$W$5,1))*BQ376</f>
        <v>1.4200000000000008E-2</v>
      </c>
      <c r="BS376" s="365">
        <f>INDEX('NOx &amp; CO2'!$T$6:$W$10,MATCH($C376,'NOx &amp; CO2'!$R$6:$R$10,1),MATCH(BS$352,'NOx &amp; CO2'!$T$5:$W$5,1))*BR376</f>
        <v>1.4200000000000008E-2</v>
      </c>
      <c r="BT376" s="365">
        <f>INDEX('NOx &amp; CO2'!$T$6:$W$10,MATCH($C376,'NOx &amp; CO2'!$R$6:$R$10,1),MATCH(BT$352,'NOx &amp; CO2'!$T$5:$W$5,1))*BS376</f>
        <v>1.4200000000000008E-2</v>
      </c>
      <c r="BU376" s="365">
        <f>INDEX('NOx &amp; CO2'!$T$6:$W$10,MATCH($C376,'NOx &amp; CO2'!$R$6:$R$10,1),MATCH(BU$352,'NOx &amp; CO2'!$T$5:$W$5,1))*BT376</f>
        <v>1.4200000000000008E-2</v>
      </c>
      <c r="BV376" s="365">
        <f>INDEX('NOx &amp; CO2'!$T$6:$W$10,MATCH($C376,'NOx &amp; CO2'!$R$6:$R$10,1),MATCH(BV$352,'NOx &amp; CO2'!$T$5:$W$5,1))*BU376</f>
        <v>1.4200000000000008E-2</v>
      </c>
      <c r="BW376" s="365">
        <f>INDEX('NOx &amp; CO2'!$T$6:$W$10,MATCH($C376,'NOx &amp; CO2'!$R$6:$R$10,1),MATCH(BW$352,'NOx &amp; CO2'!$T$5:$W$5,1))*BV376</f>
        <v>1.4200000000000008E-2</v>
      </c>
      <c r="BX376" s="365">
        <f>INDEX('NOx &amp; CO2'!$T$6:$W$10,MATCH($C376,'NOx &amp; CO2'!$R$6:$R$10,1),MATCH(BX$352,'NOx &amp; CO2'!$T$5:$W$5,1))*BW376</f>
        <v>1.4200000000000008E-2</v>
      </c>
      <c r="BY376" s="365">
        <f>INDEX('NOx &amp; CO2'!$T$6:$W$10,MATCH($C376,'NOx &amp; CO2'!$R$6:$R$10,1),MATCH(BY$352,'NOx &amp; CO2'!$T$5:$W$5,1))*BX376</f>
        <v>1.4200000000000008E-2</v>
      </c>
      <c r="BZ376" s="365">
        <f>INDEX('NOx &amp; CO2'!$T$6:$W$10,MATCH($C376,'NOx &amp; CO2'!$R$6:$R$10,1),MATCH(BZ$352,'NOx &amp; CO2'!$T$5:$W$5,1))*BY376</f>
        <v>1.4200000000000008E-2</v>
      </c>
      <c r="CA376" s="365">
        <f>INDEX('NOx &amp; CO2'!$T$6:$W$10,MATCH($C376,'NOx &amp; CO2'!$R$6:$R$10,1),MATCH(CA$352,'NOx &amp; CO2'!$T$5:$W$5,1))*BZ376</f>
        <v>1.4200000000000008E-2</v>
      </c>
      <c r="CB376" s="365">
        <f>INDEX('NOx &amp; CO2'!$T$6:$W$10,MATCH($C376,'NOx &amp; CO2'!$R$6:$R$10,1),MATCH(CB$352,'NOx &amp; CO2'!$T$5:$W$5,1))*CA376</f>
        <v>1.4200000000000008E-2</v>
      </c>
      <c r="CC376" s="365">
        <f>INDEX('NOx &amp; CO2'!$T$6:$W$10,MATCH($C376,'NOx &amp; CO2'!$R$6:$R$10,1),MATCH(CC$352,'NOx &amp; CO2'!$T$5:$W$5,1))*CB376</f>
        <v>1.4200000000000008E-2</v>
      </c>
      <c r="CD376" s="365">
        <f>INDEX('NOx &amp; CO2'!$T$6:$W$10,MATCH($C376,'NOx &amp; CO2'!$R$6:$R$10,1),MATCH(CD$352,'NOx &amp; CO2'!$T$5:$W$5,1))*CC376</f>
        <v>1.4200000000000008E-2</v>
      </c>
      <c r="CE376" s="365">
        <f>INDEX('NOx &amp; CO2'!$T$6:$W$10,MATCH($C376,'NOx &amp; CO2'!$R$6:$R$10,1),MATCH(CE$352,'NOx &amp; CO2'!$T$5:$W$5,1))*CD376</f>
        <v>1.4200000000000008E-2</v>
      </c>
      <c r="CF376" s="365">
        <f>INDEX('NOx &amp; CO2'!$T$6:$W$10,MATCH($C376,'NOx &amp; CO2'!$R$6:$R$10,1),MATCH(CF$352,'NOx &amp; CO2'!$T$5:$W$5,1))*CE376</f>
        <v>1.4200000000000008E-2</v>
      </c>
      <c r="CG376" s="365">
        <f>INDEX('NOx &amp; CO2'!$T$6:$W$10,MATCH($C376,'NOx &amp; CO2'!$R$6:$R$10,1),MATCH(CG$352,'NOx &amp; CO2'!$T$5:$W$5,1))*CF376</f>
        <v>1.4200000000000008E-2</v>
      </c>
      <c r="CH376" s="365">
        <f>INDEX('NOx &amp; CO2'!$T$6:$W$10,MATCH($C376,'NOx &amp; CO2'!$R$6:$R$10,1),MATCH(CH$352,'NOx &amp; CO2'!$T$5:$W$5,1))*CG376</f>
        <v>1.4200000000000008E-2</v>
      </c>
      <c r="CI376" s="365">
        <f>INDEX('NOx &amp; CO2'!$T$6:$W$10,MATCH($C376,'NOx &amp; CO2'!$R$6:$R$10,1),MATCH(CI$352,'NOx &amp; CO2'!$T$5:$W$5,1))*CH376</f>
        <v>1.4200000000000008E-2</v>
      </c>
      <c r="CJ376" s="365">
        <f>INDEX('NOx &amp; CO2'!$T$6:$W$10,MATCH($C376,'NOx &amp; CO2'!$R$6:$R$10,1),MATCH(CJ$352,'NOx &amp; CO2'!$T$5:$W$5,1))*CI376</f>
        <v>1.4200000000000008E-2</v>
      </c>
      <c r="CK376" s="365">
        <f>INDEX('NOx &amp; CO2'!$T$6:$W$10,MATCH($C376,'NOx &amp; CO2'!$R$6:$R$10,1),MATCH(CK$352,'NOx &amp; CO2'!$T$5:$W$5,1))*CJ376</f>
        <v>1.4200000000000008E-2</v>
      </c>
      <c r="CL376" s="365">
        <f>INDEX('NOx &amp; CO2'!$T$6:$W$10,MATCH($C376,'NOx &amp; CO2'!$R$6:$R$10,1),MATCH(CL$352,'NOx &amp; CO2'!$T$5:$W$5,1))*CK376</f>
        <v>1.4200000000000008E-2</v>
      </c>
      <c r="CM376" s="365">
        <f>INDEX('NOx &amp; CO2'!$T$6:$W$10,MATCH($C376,'NOx &amp; CO2'!$R$6:$R$10,1),MATCH(CM$352,'NOx &amp; CO2'!$T$5:$W$5,1))*CL376</f>
        <v>1.4200000000000008E-2</v>
      </c>
      <c r="CN376" s="365">
        <f>INDEX('NOx &amp; CO2'!$T$6:$W$10,MATCH($C376,'NOx &amp; CO2'!$R$6:$R$10,1),MATCH(CN$352,'NOx &amp; CO2'!$T$5:$W$5,1))*CM376</f>
        <v>1.4200000000000008E-2</v>
      </c>
      <c r="CO376" s="365">
        <f>INDEX('NOx &amp; CO2'!$T$6:$W$10,MATCH($C376,'NOx &amp; CO2'!$R$6:$R$10,1),MATCH(CO$352,'NOx &amp; CO2'!$T$5:$W$5,1))*CN376</f>
        <v>1.4200000000000008E-2</v>
      </c>
      <c r="CP376" s="365">
        <f>INDEX('NOx &amp; CO2'!$T$6:$W$10,MATCH($C376,'NOx &amp; CO2'!$R$6:$R$10,1),MATCH(CP$352,'NOx &amp; CO2'!$T$5:$W$5,1))*CO376</f>
        <v>1.4200000000000008E-2</v>
      </c>
      <c r="CQ376" s="365">
        <f>INDEX('NOx &amp; CO2'!$T$6:$W$10,MATCH($C376,'NOx &amp; CO2'!$R$6:$R$10,1),MATCH(CQ$352,'NOx &amp; CO2'!$T$5:$W$5,1))*CP376</f>
        <v>1.4200000000000008E-2</v>
      </c>
      <c r="CR376" s="365">
        <f>INDEX('NOx &amp; CO2'!$T$6:$W$10,MATCH($C376,'NOx &amp; CO2'!$R$6:$R$10,1),MATCH(CR$352,'NOx &amp; CO2'!$T$5:$W$5,1))*CQ376</f>
        <v>1.4200000000000008E-2</v>
      </c>
      <c r="CS376" s="365">
        <f>INDEX('NOx &amp; CO2'!$T$6:$W$10,MATCH($C376,'NOx &amp; CO2'!$R$6:$R$10,1),MATCH(CS$352,'NOx &amp; CO2'!$T$5:$W$5,1))*CR376</f>
        <v>1.4200000000000008E-2</v>
      </c>
    </row>
    <row r="377" spans="1:97" s="352" customFormat="1" x14ac:dyDescent="0.25">
      <c r="A377" s="352">
        <f>A316</f>
        <v>0</v>
      </c>
      <c r="B377" s="352" t="str">
        <f>B316</f>
        <v>0 0</v>
      </c>
      <c r="C377" s="359">
        <f>C316</f>
        <v>0</v>
      </c>
      <c r="D377" s="569">
        <f>INDEX('NOx &amp; CO2'!$E$6:$I$10,MATCH($C377,'NOx &amp; CO2'!$C$6:$C$10,1),MATCH(D$352,'NOx &amp; CO2'!$E$5:$H$5,1))</f>
        <v>7.17E-2</v>
      </c>
      <c r="E377" s="569">
        <f>INDEX('NOx &amp; CO2'!$T$6:$W$10,MATCH($C377,'NOx &amp; CO2'!$R$6:$R$10,1),MATCH(E$352,'NOx &amp; CO2'!$T$5:$W$5,1))*D377</f>
        <v>6.8558723496039697E-2</v>
      </c>
      <c r="F377" s="569">
        <f>INDEX('NOx &amp; CO2'!$T$6:$W$10,MATCH($C377,'NOx &amp; CO2'!$R$6:$R$10,1),MATCH(F$352,'NOx &amp; CO2'!$T$5:$W$5,1))*E377</f>
        <v>6.5555070675124491E-2</v>
      </c>
      <c r="G377" s="569">
        <f>INDEX('NOx &amp; CO2'!$T$6:$W$10,MATCH($C377,'NOx &amp; CO2'!$R$6:$R$10,1),MATCH(G$352,'NOx &amp; CO2'!$T$5:$W$5,1))*F377</f>
        <v>6.2683012052708514E-2</v>
      </c>
      <c r="H377" s="569">
        <f>INDEX('NOx &amp; CO2'!$T$6:$W$10,MATCH($C377,'NOx &amp; CO2'!$R$6:$R$10,1),MATCH(H$352,'NOx &amp; CO2'!$T$5:$W$5,1))*G377</f>
        <v>5.9936782304331478E-2</v>
      </c>
      <c r="I377" s="569">
        <f>INDEX('NOx &amp; CO2'!$T$6:$W$10,MATCH($C377,'NOx &amp; CO2'!$R$6:$R$10,1),MATCH(I$352,'NOx &amp; CO2'!$T$5:$W$5,1))*H377</f>
        <v>5.7310868692398702E-2</v>
      </c>
      <c r="J377" s="569">
        <f>INDEX('NOx &amp; CO2'!$T$6:$W$10,MATCH($C377,'NOx &amp; CO2'!$R$6:$R$10,1),MATCH(J$352,'NOx &amp; CO2'!$T$5:$W$5,1))*I377</f>
        <v>5.4800000000000008E-2</v>
      </c>
      <c r="K377" s="569">
        <f>INDEX('NOx &amp; CO2'!$T$6:$W$10,MATCH($C377,'NOx &amp; CO2'!$R$6:$R$10,1),MATCH(K$352,'NOx &amp; CO2'!$T$5:$W$5,1))*J377</f>
        <v>5.268069525177068E-2</v>
      </c>
      <c r="L377" s="569">
        <f>INDEX('NOx &amp; CO2'!$T$6:$W$10,MATCH($C377,'NOx &amp; CO2'!$R$6:$R$10,1),MATCH(L$352,'NOx &amp; CO2'!$T$5:$W$5,1))*K377</f>
        <v>5.0643351317699516E-2</v>
      </c>
      <c r="M377" s="569">
        <f>INDEX('NOx &amp; CO2'!$T$6:$W$10,MATCH($C377,'NOx &amp; CO2'!$R$6:$R$10,1),MATCH(M$352,'NOx &amp; CO2'!$T$5:$W$5,1))*L377</f>
        <v>4.8684798490804503E-2</v>
      </c>
      <c r="N377" s="569">
        <f>INDEX('NOx &amp; CO2'!$T$6:$W$10,MATCH($C377,'NOx &amp; CO2'!$R$6:$R$10,1),MATCH(N$352,'NOx &amp; CO2'!$T$5:$W$5,1))*M377</f>
        <v>4.6801989647590088E-2</v>
      </c>
      <c r="O377" s="569">
        <f>INDEX('NOx &amp; CO2'!$T$6:$W$10,MATCH($C377,'NOx &amp; CO2'!$R$6:$R$10,1),MATCH(O$352,'NOx &amp; CO2'!$T$5:$W$5,1))*N377</f>
        <v>4.4991995507321518E-2</v>
      </c>
      <c r="P377" s="569">
        <f>INDEX('NOx &amp; CO2'!$T$6:$W$10,MATCH($C377,'NOx &amp; CO2'!$R$6:$R$10,1),MATCH(P$352,'NOx &amp; CO2'!$T$5:$W$5,1))*O377</f>
        <v>4.3252000074639418E-2</v>
      </c>
      <c r="Q377" s="569">
        <f>INDEX('NOx &amp; CO2'!$T$6:$W$10,MATCH($C377,'NOx &amp; CO2'!$R$6:$R$10,1),MATCH(Q$352,'NOx &amp; CO2'!$T$5:$W$5,1))*P377</f>
        <v>4.1579296258424117E-2</v>
      </c>
      <c r="R377" s="569">
        <f>INDEX('NOx &amp; CO2'!$T$6:$W$10,MATCH($C377,'NOx &amp; CO2'!$R$6:$R$10,1),MATCH(R$352,'NOx &amp; CO2'!$T$5:$W$5,1))*Q377</f>
        <v>3.9971281660093602E-2</v>
      </c>
      <c r="S377" s="569">
        <f>INDEX('NOx &amp; CO2'!$T$6:$W$10,MATCH($C377,'NOx &amp; CO2'!$R$6:$R$10,1),MATCH(S$352,'NOx &amp; CO2'!$T$5:$W$5,1))*R377</f>
        <v>3.8425454524782507E-2</v>
      </c>
      <c r="T377" s="569">
        <f>INDEX('NOx &amp; CO2'!$T$6:$W$10,MATCH($C377,'NOx &amp; CO2'!$R$6:$R$10,1),MATCH(T$352,'NOx &amp; CO2'!$T$5:$W$5,1))*S377</f>
        <v>3.6939409849102912E-2</v>
      </c>
      <c r="U377" s="569">
        <f>INDEX('NOx &amp; CO2'!$T$6:$W$10,MATCH($C377,'NOx &amp; CO2'!$R$6:$R$10,1),MATCH(U$352,'NOx &amp; CO2'!$T$5:$W$5,1))*T377</f>
        <v>3.5510835639431505E-2</v>
      </c>
      <c r="V377" s="569">
        <f>INDEX('NOx &amp; CO2'!$T$6:$W$10,MATCH($C377,'NOx &amp; CO2'!$R$6:$R$10,1),MATCH(V$352,'NOx &amp; CO2'!$T$5:$W$5,1))*U377</f>
        <v>3.4137509314901608E-2</v>
      </c>
      <c r="W377" s="569">
        <f>INDEX('NOx &amp; CO2'!$T$6:$W$10,MATCH($C377,'NOx &amp; CO2'!$R$6:$R$10,1),MATCH(W$352,'NOx &amp; CO2'!$T$5:$W$5,1))*V377</f>
        <v>3.2817294249503907E-2</v>
      </c>
      <c r="X377" s="569">
        <f>INDEX('NOx &amp; CO2'!$T$6:$W$10,MATCH($C377,'NOx &amp; CO2'!$R$6:$R$10,1),MATCH(X$352,'NOx &amp; CO2'!$T$5:$W$5,1))*W377</f>
        <v>3.1548136447916084E-2</v>
      </c>
      <c r="Y377" s="569">
        <f>INDEX('NOx &amp; CO2'!$T$6:$W$10,MATCH($C377,'NOx &amp; CO2'!$R$6:$R$10,1),MATCH(Y$352,'NOx &amp; CO2'!$T$5:$W$5,1))*X377</f>
        <v>3.0328061349889527E-2</v>
      </c>
      <c r="Z377" s="569">
        <f>INDEX('NOx &amp; CO2'!$T$6:$W$10,MATCH($C377,'NOx &amp; CO2'!$R$6:$R$10,1),MATCH(Z$352,'NOx &amp; CO2'!$T$5:$W$5,1))*Y377</f>
        <v>2.9155170758221438E-2</v>
      </c>
      <c r="AA377" s="365">
        <f>INDEX('NOx &amp; CO2'!$T$6:$W$10,MATCH($C377,'NOx &amp; CO2'!$R$6:$R$10,1),MATCH(AA$352,'NOx &amp; CO2'!$T$5:$W$5,1))*Z377</f>
        <v>2.8027639885532835E-2</v>
      </c>
      <c r="AB377" s="365">
        <f>INDEX('NOx &amp; CO2'!$T$6:$W$10,MATCH($C377,'NOx &amp; CO2'!$R$6:$R$10,1),MATCH(AB$352,'NOx &amp; CO2'!$T$5:$W$5,1))*AA377</f>
        <v>2.6943714515257809E-2</v>
      </c>
      <c r="AC377" s="365">
        <f>INDEX('NOx &amp; CO2'!$T$6:$W$10,MATCH($C377,'NOx &amp; CO2'!$R$6:$R$10,1),MATCH(AC$352,'NOx &amp; CO2'!$T$5:$W$5,1))*AB377</f>
        <v>2.5901708272427128E-2</v>
      </c>
      <c r="AD377" s="365">
        <f>INDEX('NOx &amp; CO2'!$T$6:$W$10,MATCH($C377,'NOx &amp; CO2'!$R$6:$R$10,1),MATCH(AD$352,'NOx &amp; CO2'!$T$5:$W$5,1))*AC377</f>
        <v>2.4900000000000019E-2</v>
      </c>
      <c r="AE377" s="365">
        <f>INDEX('NOx &amp; CO2'!$T$6:$W$10,MATCH($C377,'NOx &amp; CO2'!$R$6:$R$10,1),MATCH(AE$352,'NOx &amp; CO2'!$T$5:$W$5,1))*AD377</f>
        <v>2.4210502134589099E-2</v>
      </c>
      <c r="AF377" s="365">
        <f>INDEX('NOx &amp; CO2'!$T$6:$W$10,MATCH($C377,'NOx &amp; CO2'!$R$6:$R$10,1),MATCH(AF$352,'NOx &amp; CO2'!$T$5:$W$5,1))*AE377</f>
        <v>2.3540096932086061E-2</v>
      </c>
      <c r="AG377" s="365">
        <f>INDEX('NOx &amp; CO2'!$T$6:$W$10,MATCH($C377,'NOx &amp; CO2'!$R$6:$R$10,1),MATCH(AG$352,'NOx &amp; CO2'!$T$5:$W$5,1))*AF377</f>
        <v>2.2888255703723031E-2</v>
      </c>
      <c r="AH377" s="365">
        <f>INDEX('NOx &amp; CO2'!$T$6:$W$10,MATCH($C377,'NOx &amp; CO2'!$R$6:$R$10,1),MATCH(AH$352,'NOx &amp; CO2'!$T$5:$W$5,1))*AG377</f>
        <v>2.2254464400482215E-2</v>
      </c>
      <c r="AI377" s="365">
        <f>INDEX('NOx &amp; CO2'!$T$6:$W$10,MATCH($C377,'NOx &amp; CO2'!$R$6:$R$10,1),MATCH(AI$352,'NOx &amp; CO2'!$T$5:$W$5,1))*AH377</f>
        <v>2.1638223207711301E-2</v>
      </c>
      <c r="AJ377" s="365">
        <f>INDEX('NOx &amp; CO2'!$T$6:$W$10,MATCH($C377,'NOx &amp; CO2'!$R$6:$R$10,1),MATCH(AJ$352,'NOx &amp; CO2'!$T$5:$W$5,1))*AI377</f>
        <v>2.1039046150964236E-2</v>
      </c>
      <c r="AK377" s="365">
        <f>INDEX('NOx &amp; CO2'!$T$6:$W$10,MATCH($C377,'NOx &amp; CO2'!$R$6:$R$10,1),MATCH(AK$352,'NOx &amp; CO2'!$T$5:$W$5,1))*AJ377</f>
        <v>2.0456460712756541E-2</v>
      </c>
      <c r="AL377" s="365">
        <f>INDEX('NOx &amp; CO2'!$T$6:$W$10,MATCH($C377,'NOx &amp; CO2'!$R$6:$R$10,1),MATCH(AL$352,'NOx &amp; CO2'!$T$5:$W$5,1))*AK377</f>
        <v>1.9890007459932926E-2</v>
      </c>
      <c r="AM377" s="365">
        <f>INDEX('NOx &amp; CO2'!$T$6:$W$10,MATCH($C377,'NOx &amp; CO2'!$R$6:$R$10,1),MATCH(AM$352,'NOx &amp; CO2'!$T$5:$W$5,1))*AL377</f>
        <v>1.9339239681353367E-2</v>
      </c>
      <c r="AN377" s="365">
        <f>INDEX('NOx &amp; CO2'!$T$6:$W$10,MATCH($C377,'NOx &amp; CO2'!$R$6:$R$10,1),MATCH(AN$352,'NOx &amp; CO2'!$T$5:$W$5,1))*AM377</f>
        <v>1.8803723035611869E-2</v>
      </c>
      <c r="AO377" s="365">
        <f>INDEX('NOx &amp; CO2'!$T$6:$W$10,MATCH($C377,'NOx &amp; CO2'!$R$6:$R$10,1),MATCH(AO$352,'NOx &amp; CO2'!$T$5:$W$5,1))*AN377</f>
        <v>1.8283035208510164E-2</v>
      </c>
      <c r="AP377" s="365">
        <f>INDEX('NOx &amp; CO2'!$T$6:$W$10,MATCH($C377,'NOx &amp; CO2'!$R$6:$R$10,1),MATCH(AP$352,'NOx &amp; CO2'!$T$5:$W$5,1))*AO377</f>
        <v>1.777676558001617E-2</v>
      </c>
      <c r="AQ377" s="365">
        <f>INDEX('NOx &amp; CO2'!$T$6:$W$10,MATCH($C377,'NOx &amp; CO2'!$R$6:$R$10,1),MATCH(AQ$352,'NOx &amp; CO2'!$T$5:$W$5,1))*AP377</f>
        <v>1.7284514900444626E-2</v>
      </c>
      <c r="AR377" s="365">
        <f>INDEX('NOx &amp; CO2'!$T$6:$W$10,MATCH($C377,'NOx &amp; CO2'!$R$6:$R$10,1),MATCH(AR$352,'NOx &amp; CO2'!$T$5:$W$5,1))*AQ377</f>
        <v>1.6805894975604474E-2</v>
      </c>
      <c r="AS377" s="365">
        <f>INDEX('NOx &amp; CO2'!$T$6:$W$10,MATCH($C377,'NOx &amp; CO2'!$R$6:$R$10,1),MATCH(AS$352,'NOx &amp; CO2'!$T$5:$W$5,1))*AR377</f>
        <v>1.6340528360664741E-2</v>
      </c>
      <c r="AT377" s="365">
        <f>INDEX('NOx &amp; CO2'!$T$6:$W$10,MATCH($C377,'NOx &amp; CO2'!$R$6:$R$10,1),MATCH(AT$352,'NOx &amp; CO2'!$T$5:$W$5,1))*AS377</f>
        <v>1.5888048062497474E-2</v>
      </c>
      <c r="AU377" s="365">
        <f>INDEX('NOx &amp; CO2'!$T$6:$W$10,MATCH($C377,'NOx &amp; CO2'!$R$6:$R$10,1),MATCH(AU$352,'NOx &amp; CO2'!$T$5:$W$5,1))*AT377</f>
        <v>1.5448097250263013E-2</v>
      </c>
      <c r="AV377" s="365">
        <f>INDEX('NOx &amp; CO2'!$T$6:$W$10,MATCH($C377,'NOx &amp; CO2'!$R$6:$R$10,1),MATCH(AV$352,'NOx &amp; CO2'!$T$5:$W$5,1))*AU377</f>
        <v>1.5020328974009333E-2</v>
      </c>
      <c r="AW377" s="365">
        <f>INDEX('NOx &amp; CO2'!$T$6:$W$10,MATCH($C377,'NOx &amp; CO2'!$R$6:$R$10,1),MATCH(AW$352,'NOx &amp; CO2'!$T$5:$W$5,1))*AV377</f>
        <v>1.4604405891063581E-2</v>
      </c>
      <c r="AX377" s="365">
        <f>INDEX('NOx &amp; CO2'!$T$6:$W$10,MATCH($C377,'NOx &amp; CO2'!$R$6:$R$10,1),MATCH(AX$352,'NOx &amp; CO2'!$T$5:$W$5,1))*AW377</f>
        <v>1.4200000000000008E-2</v>
      </c>
      <c r="AY377" s="365">
        <f>INDEX('NOx &amp; CO2'!$T$6:$W$10,MATCH($C377,'NOx &amp; CO2'!$R$6:$R$10,1),MATCH(AY$352,'NOx &amp; CO2'!$T$5:$W$5,1))*AX377</f>
        <v>1.4200000000000008E-2</v>
      </c>
      <c r="AZ377" s="365">
        <f>INDEX('NOx &amp; CO2'!$T$6:$W$10,MATCH($C377,'NOx &amp; CO2'!$R$6:$R$10,1),MATCH(AZ$352,'NOx &amp; CO2'!$T$5:$W$5,1))*AY377</f>
        <v>1.4200000000000008E-2</v>
      </c>
      <c r="BA377" s="365">
        <f>INDEX('NOx &amp; CO2'!$T$6:$W$10,MATCH($C377,'NOx &amp; CO2'!$R$6:$R$10,1),MATCH(BA$352,'NOx &amp; CO2'!$T$5:$W$5,1))*AZ377</f>
        <v>1.4200000000000008E-2</v>
      </c>
      <c r="BB377" s="365">
        <f>INDEX('NOx &amp; CO2'!$T$6:$W$10,MATCH($C377,'NOx &amp; CO2'!$R$6:$R$10,1),MATCH(BB$352,'NOx &amp; CO2'!$T$5:$W$5,1))*BA377</f>
        <v>1.4200000000000008E-2</v>
      </c>
      <c r="BC377" s="365">
        <f>INDEX('NOx &amp; CO2'!$T$6:$W$10,MATCH($C377,'NOx &amp; CO2'!$R$6:$R$10,1),MATCH(BC$352,'NOx &amp; CO2'!$T$5:$W$5,1))*BB377</f>
        <v>1.4200000000000008E-2</v>
      </c>
      <c r="BD377" s="365">
        <f>INDEX('NOx &amp; CO2'!$T$6:$W$10,MATCH($C377,'NOx &amp; CO2'!$R$6:$R$10,1),MATCH(BD$352,'NOx &amp; CO2'!$T$5:$W$5,1))*BC377</f>
        <v>1.4200000000000008E-2</v>
      </c>
      <c r="BE377" s="365">
        <f>INDEX('NOx &amp; CO2'!$T$6:$W$10,MATCH($C377,'NOx &amp; CO2'!$R$6:$R$10,1),MATCH(BE$352,'NOx &amp; CO2'!$T$5:$W$5,1))*BD377</f>
        <v>1.4200000000000008E-2</v>
      </c>
      <c r="BF377" s="365">
        <f>INDEX('NOx &amp; CO2'!$T$6:$W$10,MATCH($C377,'NOx &amp; CO2'!$R$6:$R$10,1),MATCH(BF$352,'NOx &amp; CO2'!$T$5:$W$5,1))*BE377</f>
        <v>1.4200000000000008E-2</v>
      </c>
      <c r="BG377" s="365">
        <f>INDEX('NOx &amp; CO2'!$T$6:$W$10,MATCH($C377,'NOx &amp; CO2'!$R$6:$R$10,1),MATCH(BG$352,'NOx &amp; CO2'!$T$5:$W$5,1))*BF377</f>
        <v>1.4200000000000008E-2</v>
      </c>
      <c r="BH377" s="365">
        <f>INDEX('NOx &amp; CO2'!$T$6:$W$10,MATCH($C377,'NOx &amp; CO2'!$R$6:$R$10,1),MATCH(BH$352,'NOx &amp; CO2'!$T$5:$W$5,1))*BG377</f>
        <v>1.4200000000000008E-2</v>
      </c>
      <c r="BI377" s="365">
        <f>INDEX('NOx &amp; CO2'!$T$6:$W$10,MATCH($C377,'NOx &amp; CO2'!$R$6:$R$10,1),MATCH(BI$352,'NOx &amp; CO2'!$T$5:$W$5,1))*BH377</f>
        <v>1.4200000000000008E-2</v>
      </c>
      <c r="BJ377" s="365">
        <f>INDEX('NOx &amp; CO2'!$T$6:$W$10,MATCH($C377,'NOx &amp; CO2'!$R$6:$R$10,1),MATCH(BJ$352,'NOx &amp; CO2'!$T$5:$W$5,1))*BI377</f>
        <v>1.4200000000000008E-2</v>
      </c>
      <c r="BK377" s="365">
        <f>INDEX('NOx &amp; CO2'!$T$6:$W$10,MATCH($C377,'NOx &amp; CO2'!$R$6:$R$10,1),MATCH(BK$352,'NOx &amp; CO2'!$T$5:$W$5,1))*BJ377</f>
        <v>1.4200000000000008E-2</v>
      </c>
      <c r="BL377" s="365">
        <f>INDEX('NOx &amp; CO2'!$T$6:$W$10,MATCH($C377,'NOx &amp; CO2'!$R$6:$R$10,1),MATCH(BL$352,'NOx &amp; CO2'!$T$5:$W$5,1))*BK377</f>
        <v>1.4200000000000008E-2</v>
      </c>
      <c r="BM377" s="365">
        <f>INDEX('NOx &amp; CO2'!$T$6:$W$10,MATCH($C377,'NOx &amp; CO2'!$R$6:$R$10,1),MATCH(BM$352,'NOx &amp; CO2'!$T$5:$W$5,1))*BL377</f>
        <v>1.4200000000000008E-2</v>
      </c>
      <c r="BN377" s="365">
        <f>INDEX('NOx &amp; CO2'!$T$6:$W$10,MATCH($C377,'NOx &amp; CO2'!$R$6:$R$10,1),MATCH(BN$352,'NOx &amp; CO2'!$T$5:$W$5,1))*BM377</f>
        <v>1.4200000000000008E-2</v>
      </c>
      <c r="BO377" s="365">
        <f>INDEX('NOx &amp; CO2'!$T$6:$W$10,MATCH($C377,'NOx &amp; CO2'!$R$6:$R$10,1),MATCH(BO$352,'NOx &amp; CO2'!$T$5:$W$5,1))*BN377</f>
        <v>1.4200000000000008E-2</v>
      </c>
      <c r="BP377" s="365">
        <f>INDEX('NOx &amp; CO2'!$T$6:$W$10,MATCH($C377,'NOx &amp; CO2'!$R$6:$R$10,1),MATCH(BP$352,'NOx &amp; CO2'!$T$5:$W$5,1))*BO377</f>
        <v>1.4200000000000008E-2</v>
      </c>
      <c r="BQ377" s="365">
        <f>INDEX('NOx &amp; CO2'!$T$6:$W$10,MATCH($C377,'NOx &amp; CO2'!$R$6:$R$10,1),MATCH(BQ$352,'NOx &amp; CO2'!$T$5:$W$5,1))*BP377</f>
        <v>1.4200000000000008E-2</v>
      </c>
      <c r="BR377" s="365">
        <f>INDEX('NOx &amp; CO2'!$T$6:$W$10,MATCH($C377,'NOx &amp; CO2'!$R$6:$R$10,1),MATCH(BR$352,'NOx &amp; CO2'!$T$5:$W$5,1))*BQ377</f>
        <v>1.4200000000000008E-2</v>
      </c>
      <c r="BS377" s="365">
        <f>INDEX('NOx &amp; CO2'!$T$6:$W$10,MATCH($C377,'NOx &amp; CO2'!$R$6:$R$10,1),MATCH(BS$352,'NOx &amp; CO2'!$T$5:$W$5,1))*BR377</f>
        <v>1.4200000000000008E-2</v>
      </c>
      <c r="BT377" s="365">
        <f>INDEX('NOx &amp; CO2'!$T$6:$W$10,MATCH($C377,'NOx &amp; CO2'!$R$6:$R$10,1),MATCH(BT$352,'NOx &amp; CO2'!$T$5:$W$5,1))*BS377</f>
        <v>1.4200000000000008E-2</v>
      </c>
      <c r="BU377" s="365">
        <f>INDEX('NOx &amp; CO2'!$T$6:$W$10,MATCH($C377,'NOx &amp; CO2'!$R$6:$R$10,1),MATCH(BU$352,'NOx &amp; CO2'!$T$5:$W$5,1))*BT377</f>
        <v>1.4200000000000008E-2</v>
      </c>
      <c r="BV377" s="365">
        <f>INDEX('NOx &amp; CO2'!$T$6:$W$10,MATCH($C377,'NOx &amp; CO2'!$R$6:$R$10,1),MATCH(BV$352,'NOx &amp; CO2'!$T$5:$W$5,1))*BU377</f>
        <v>1.4200000000000008E-2</v>
      </c>
      <c r="BW377" s="365">
        <f>INDEX('NOx &amp; CO2'!$T$6:$W$10,MATCH($C377,'NOx &amp; CO2'!$R$6:$R$10,1),MATCH(BW$352,'NOx &amp; CO2'!$T$5:$W$5,1))*BV377</f>
        <v>1.4200000000000008E-2</v>
      </c>
      <c r="BX377" s="365">
        <f>INDEX('NOx &amp; CO2'!$T$6:$W$10,MATCH($C377,'NOx &amp; CO2'!$R$6:$R$10,1),MATCH(BX$352,'NOx &amp; CO2'!$T$5:$W$5,1))*BW377</f>
        <v>1.4200000000000008E-2</v>
      </c>
      <c r="BY377" s="365">
        <f>INDEX('NOx &amp; CO2'!$T$6:$W$10,MATCH($C377,'NOx &amp; CO2'!$R$6:$R$10,1),MATCH(BY$352,'NOx &amp; CO2'!$T$5:$W$5,1))*BX377</f>
        <v>1.4200000000000008E-2</v>
      </c>
      <c r="BZ377" s="365">
        <f>INDEX('NOx &amp; CO2'!$T$6:$W$10,MATCH($C377,'NOx &amp; CO2'!$R$6:$R$10,1),MATCH(BZ$352,'NOx &amp; CO2'!$T$5:$W$5,1))*BY377</f>
        <v>1.4200000000000008E-2</v>
      </c>
      <c r="CA377" s="365">
        <f>INDEX('NOx &amp; CO2'!$T$6:$W$10,MATCH($C377,'NOx &amp; CO2'!$R$6:$R$10,1),MATCH(CA$352,'NOx &amp; CO2'!$T$5:$W$5,1))*BZ377</f>
        <v>1.4200000000000008E-2</v>
      </c>
      <c r="CB377" s="365">
        <f>INDEX('NOx &amp; CO2'!$T$6:$W$10,MATCH($C377,'NOx &amp; CO2'!$R$6:$R$10,1),MATCH(CB$352,'NOx &amp; CO2'!$T$5:$W$5,1))*CA377</f>
        <v>1.4200000000000008E-2</v>
      </c>
      <c r="CC377" s="365">
        <f>INDEX('NOx &amp; CO2'!$T$6:$W$10,MATCH($C377,'NOx &amp; CO2'!$R$6:$R$10,1),MATCH(CC$352,'NOx &amp; CO2'!$T$5:$W$5,1))*CB377</f>
        <v>1.4200000000000008E-2</v>
      </c>
      <c r="CD377" s="365">
        <f>INDEX('NOx &amp; CO2'!$T$6:$W$10,MATCH($C377,'NOx &amp; CO2'!$R$6:$R$10,1),MATCH(CD$352,'NOx &amp; CO2'!$T$5:$W$5,1))*CC377</f>
        <v>1.4200000000000008E-2</v>
      </c>
      <c r="CE377" s="365">
        <f>INDEX('NOx &amp; CO2'!$T$6:$W$10,MATCH($C377,'NOx &amp; CO2'!$R$6:$R$10,1),MATCH(CE$352,'NOx &amp; CO2'!$T$5:$W$5,1))*CD377</f>
        <v>1.4200000000000008E-2</v>
      </c>
      <c r="CF377" s="365">
        <f>INDEX('NOx &amp; CO2'!$T$6:$W$10,MATCH($C377,'NOx &amp; CO2'!$R$6:$R$10,1),MATCH(CF$352,'NOx &amp; CO2'!$T$5:$W$5,1))*CE377</f>
        <v>1.4200000000000008E-2</v>
      </c>
      <c r="CG377" s="365">
        <f>INDEX('NOx &amp; CO2'!$T$6:$W$10,MATCH($C377,'NOx &amp; CO2'!$R$6:$R$10,1),MATCH(CG$352,'NOx &amp; CO2'!$T$5:$W$5,1))*CF377</f>
        <v>1.4200000000000008E-2</v>
      </c>
      <c r="CH377" s="365">
        <f>INDEX('NOx &amp; CO2'!$T$6:$W$10,MATCH($C377,'NOx &amp; CO2'!$R$6:$R$10,1),MATCH(CH$352,'NOx &amp; CO2'!$T$5:$W$5,1))*CG377</f>
        <v>1.4200000000000008E-2</v>
      </c>
      <c r="CI377" s="365">
        <f>INDEX('NOx &amp; CO2'!$T$6:$W$10,MATCH($C377,'NOx &amp; CO2'!$R$6:$R$10,1),MATCH(CI$352,'NOx &amp; CO2'!$T$5:$W$5,1))*CH377</f>
        <v>1.4200000000000008E-2</v>
      </c>
      <c r="CJ377" s="365">
        <f>INDEX('NOx &amp; CO2'!$T$6:$W$10,MATCH($C377,'NOx &amp; CO2'!$R$6:$R$10,1),MATCH(CJ$352,'NOx &amp; CO2'!$T$5:$W$5,1))*CI377</f>
        <v>1.4200000000000008E-2</v>
      </c>
      <c r="CK377" s="365">
        <f>INDEX('NOx &amp; CO2'!$T$6:$W$10,MATCH($C377,'NOx &amp; CO2'!$R$6:$R$10,1),MATCH(CK$352,'NOx &amp; CO2'!$T$5:$W$5,1))*CJ377</f>
        <v>1.4200000000000008E-2</v>
      </c>
      <c r="CL377" s="365">
        <f>INDEX('NOx &amp; CO2'!$T$6:$W$10,MATCH($C377,'NOx &amp; CO2'!$R$6:$R$10,1),MATCH(CL$352,'NOx &amp; CO2'!$T$5:$W$5,1))*CK377</f>
        <v>1.4200000000000008E-2</v>
      </c>
      <c r="CM377" s="365">
        <f>INDEX('NOx &amp; CO2'!$T$6:$W$10,MATCH($C377,'NOx &amp; CO2'!$R$6:$R$10,1),MATCH(CM$352,'NOx &amp; CO2'!$T$5:$W$5,1))*CL377</f>
        <v>1.4200000000000008E-2</v>
      </c>
      <c r="CN377" s="365">
        <f>INDEX('NOx &amp; CO2'!$T$6:$W$10,MATCH($C377,'NOx &amp; CO2'!$R$6:$R$10,1),MATCH(CN$352,'NOx &amp; CO2'!$T$5:$W$5,1))*CM377</f>
        <v>1.4200000000000008E-2</v>
      </c>
      <c r="CO377" s="365">
        <f>INDEX('NOx &amp; CO2'!$T$6:$W$10,MATCH($C377,'NOx &amp; CO2'!$R$6:$R$10,1),MATCH(CO$352,'NOx &amp; CO2'!$T$5:$W$5,1))*CN377</f>
        <v>1.4200000000000008E-2</v>
      </c>
      <c r="CP377" s="365">
        <f>INDEX('NOx &amp; CO2'!$T$6:$W$10,MATCH($C377,'NOx &amp; CO2'!$R$6:$R$10,1),MATCH(CP$352,'NOx &amp; CO2'!$T$5:$W$5,1))*CO377</f>
        <v>1.4200000000000008E-2</v>
      </c>
      <c r="CQ377" s="365">
        <f>INDEX('NOx &amp; CO2'!$T$6:$W$10,MATCH($C377,'NOx &amp; CO2'!$R$6:$R$10,1),MATCH(CQ$352,'NOx &amp; CO2'!$T$5:$W$5,1))*CP377</f>
        <v>1.4200000000000008E-2</v>
      </c>
      <c r="CR377" s="365">
        <f>INDEX('NOx &amp; CO2'!$T$6:$W$10,MATCH($C377,'NOx &amp; CO2'!$R$6:$R$10,1),MATCH(CR$352,'NOx &amp; CO2'!$T$5:$W$5,1))*CQ377</f>
        <v>1.4200000000000008E-2</v>
      </c>
      <c r="CS377" s="365">
        <f>INDEX('NOx &amp; CO2'!$T$6:$W$10,MATCH($C377,'NOx &amp; CO2'!$R$6:$R$10,1),MATCH(CS$352,'NOx &amp; CO2'!$T$5:$W$5,1))*CR377</f>
        <v>1.4200000000000008E-2</v>
      </c>
    </row>
    <row r="378" spans="1:97" s="352" customFormat="1" ht="13" x14ac:dyDescent="0.3">
      <c r="A378" s="362"/>
      <c r="B378" s="362"/>
      <c r="C378" s="366" t="s">
        <v>315</v>
      </c>
      <c r="D378" s="570">
        <f t="shared" ref="D378:BO378" ca="1" si="596">SUMPRODUCT(D353:D377,D292:D316)</f>
        <v>0</v>
      </c>
      <c r="E378" s="570">
        <f t="shared" ca="1" si="596"/>
        <v>0</v>
      </c>
      <c r="F378" s="570">
        <f t="shared" ca="1" si="596"/>
        <v>0</v>
      </c>
      <c r="G378" s="570">
        <f t="shared" ca="1" si="596"/>
        <v>0</v>
      </c>
      <c r="H378" s="570">
        <f t="shared" ca="1" si="596"/>
        <v>0</v>
      </c>
      <c r="I378" s="570">
        <f t="shared" ca="1" si="596"/>
        <v>0</v>
      </c>
      <c r="J378" s="570">
        <f t="shared" ca="1" si="596"/>
        <v>0</v>
      </c>
      <c r="K378" s="570">
        <f t="shared" ca="1" si="596"/>
        <v>0</v>
      </c>
      <c r="L378" s="570">
        <f t="shared" ca="1" si="596"/>
        <v>0</v>
      </c>
      <c r="M378" s="570">
        <f t="shared" ca="1" si="596"/>
        <v>0</v>
      </c>
      <c r="N378" s="570">
        <f t="shared" ca="1" si="596"/>
        <v>0</v>
      </c>
      <c r="O378" s="570">
        <f t="shared" ca="1" si="596"/>
        <v>0</v>
      </c>
      <c r="P378" s="570">
        <f t="shared" ca="1" si="596"/>
        <v>0</v>
      </c>
      <c r="Q378" s="570">
        <f t="shared" ca="1" si="596"/>
        <v>0</v>
      </c>
      <c r="R378" s="570">
        <f t="shared" ca="1" si="596"/>
        <v>0</v>
      </c>
      <c r="S378" s="570">
        <f t="shared" ca="1" si="596"/>
        <v>0</v>
      </c>
      <c r="T378" s="570">
        <f t="shared" ca="1" si="596"/>
        <v>0</v>
      </c>
      <c r="U378" s="570">
        <f t="shared" ca="1" si="596"/>
        <v>0</v>
      </c>
      <c r="V378" s="570">
        <f t="shared" ca="1" si="596"/>
        <v>0</v>
      </c>
      <c r="W378" s="570">
        <f t="shared" ca="1" si="596"/>
        <v>0</v>
      </c>
      <c r="X378" s="570">
        <f t="shared" ca="1" si="596"/>
        <v>0</v>
      </c>
      <c r="Y378" s="570">
        <f t="shared" ca="1" si="596"/>
        <v>0</v>
      </c>
      <c r="Z378" s="570">
        <f t="shared" ca="1" si="596"/>
        <v>0</v>
      </c>
      <c r="AA378" s="363">
        <f t="shared" ca="1" si="596"/>
        <v>0</v>
      </c>
      <c r="AB378" s="363">
        <f t="shared" ca="1" si="596"/>
        <v>0</v>
      </c>
      <c r="AC378" s="363">
        <f t="shared" ca="1" si="596"/>
        <v>0</v>
      </c>
      <c r="AD378" s="363">
        <f t="shared" ca="1" si="596"/>
        <v>0</v>
      </c>
      <c r="AE378" s="363">
        <f t="shared" ca="1" si="596"/>
        <v>0</v>
      </c>
      <c r="AF378" s="363">
        <f t="shared" ca="1" si="596"/>
        <v>0</v>
      </c>
      <c r="AG378" s="363">
        <f t="shared" ca="1" si="596"/>
        <v>0</v>
      </c>
      <c r="AH378" s="363">
        <f t="shared" ca="1" si="596"/>
        <v>0</v>
      </c>
      <c r="AI378" s="363">
        <f t="shared" ca="1" si="596"/>
        <v>0</v>
      </c>
      <c r="AJ378" s="363">
        <f t="shared" ca="1" si="596"/>
        <v>0</v>
      </c>
      <c r="AK378" s="363">
        <f t="shared" ca="1" si="596"/>
        <v>0</v>
      </c>
      <c r="AL378" s="363">
        <f t="shared" ca="1" si="596"/>
        <v>0</v>
      </c>
      <c r="AM378" s="363">
        <f t="shared" ca="1" si="596"/>
        <v>0</v>
      </c>
      <c r="AN378" s="363">
        <f t="shared" ca="1" si="596"/>
        <v>0</v>
      </c>
      <c r="AO378" s="363">
        <f t="shared" ca="1" si="596"/>
        <v>0</v>
      </c>
      <c r="AP378" s="363">
        <f t="shared" ca="1" si="596"/>
        <v>0</v>
      </c>
      <c r="AQ378" s="363">
        <f t="shared" ca="1" si="596"/>
        <v>0</v>
      </c>
      <c r="AR378" s="363">
        <f t="shared" ca="1" si="596"/>
        <v>0</v>
      </c>
      <c r="AS378" s="363">
        <f t="shared" ca="1" si="596"/>
        <v>0</v>
      </c>
      <c r="AT378" s="363">
        <f t="shared" ca="1" si="596"/>
        <v>0</v>
      </c>
      <c r="AU378" s="363">
        <f t="shared" ca="1" si="596"/>
        <v>0</v>
      </c>
      <c r="AV378" s="363">
        <f t="shared" ca="1" si="596"/>
        <v>0</v>
      </c>
      <c r="AW378" s="363">
        <f t="shared" ca="1" si="596"/>
        <v>0</v>
      </c>
      <c r="AX378" s="363">
        <f t="shared" ca="1" si="596"/>
        <v>0</v>
      </c>
      <c r="AY378" s="363">
        <f t="shared" ca="1" si="596"/>
        <v>0</v>
      </c>
      <c r="AZ378" s="363">
        <f t="shared" ca="1" si="596"/>
        <v>0</v>
      </c>
      <c r="BA378" s="363">
        <f t="shared" ca="1" si="596"/>
        <v>0</v>
      </c>
      <c r="BB378" s="363">
        <f t="shared" ca="1" si="596"/>
        <v>0</v>
      </c>
      <c r="BC378" s="363">
        <f t="shared" ca="1" si="596"/>
        <v>0</v>
      </c>
      <c r="BD378" s="363">
        <f t="shared" ca="1" si="596"/>
        <v>0</v>
      </c>
      <c r="BE378" s="363">
        <f t="shared" ca="1" si="596"/>
        <v>0</v>
      </c>
      <c r="BF378" s="363">
        <f t="shared" ca="1" si="596"/>
        <v>0</v>
      </c>
      <c r="BG378" s="363">
        <f t="shared" ca="1" si="596"/>
        <v>0</v>
      </c>
      <c r="BH378" s="363">
        <f t="shared" ca="1" si="596"/>
        <v>0</v>
      </c>
      <c r="BI378" s="363">
        <f t="shared" ca="1" si="596"/>
        <v>0</v>
      </c>
      <c r="BJ378" s="363">
        <f t="shared" ca="1" si="596"/>
        <v>0</v>
      </c>
      <c r="BK378" s="363">
        <f t="shared" ca="1" si="596"/>
        <v>0</v>
      </c>
      <c r="BL378" s="363">
        <f t="shared" ca="1" si="596"/>
        <v>0</v>
      </c>
      <c r="BM378" s="363">
        <f t="shared" ca="1" si="596"/>
        <v>0</v>
      </c>
      <c r="BN378" s="363">
        <f t="shared" ca="1" si="596"/>
        <v>0</v>
      </c>
      <c r="BO378" s="363">
        <f t="shared" ca="1" si="596"/>
        <v>0</v>
      </c>
      <c r="BP378" s="363">
        <f t="shared" ref="BP378:CS378" ca="1" si="597">SUMPRODUCT(BP353:BP377,BP292:BP316)</f>
        <v>0</v>
      </c>
      <c r="BQ378" s="363">
        <f t="shared" ca="1" si="597"/>
        <v>0</v>
      </c>
      <c r="BR378" s="363">
        <f t="shared" ca="1" si="597"/>
        <v>0</v>
      </c>
      <c r="BS378" s="363">
        <f t="shared" ca="1" si="597"/>
        <v>0</v>
      </c>
      <c r="BT378" s="363">
        <f t="shared" ca="1" si="597"/>
        <v>0</v>
      </c>
      <c r="BU378" s="363">
        <f t="shared" si="597"/>
        <v>0</v>
      </c>
      <c r="BV378" s="363">
        <f t="shared" si="597"/>
        <v>0</v>
      </c>
      <c r="BW378" s="363">
        <f t="shared" si="597"/>
        <v>0</v>
      </c>
      <c r="BX378" s="363">
        <f t="shared" si="597"/>
        <v>0</v>
      </c>
      <c r="BY378" s="363">
        <f t="shared" si="597"/>
        <v>0</v>
      </c>
      <c r="BZ378" s="363">
        <f t="shared" si="597"/>
        <v>0</v>
      </c>
      <c r="CA378" s="363">
        <f t="shared" si="597"/>
        <v>0</v>
      </c>
      <c r="CB378" s="363">
        <f t="shared" si="597"/>
        <v>0</v>
      </c>
      <c r="CC378" s="363">
        <f t="shared" si="597"/>
        <v>0</v>
      </c>
      <c r="CD378" s="363">
        <f t="shared" si="597"/>
        <v>0</v>
      </c>
      <c r="CE378" s="363">
        <f t="shared" si="597"/>
        <v>0</v>
      </c>
      <c r="CF378" s="363">
        <f t="shared" si="597"/>
        <v>0</v>
      </c>
      <c r="CG378" s="363">
        <f t="shared" si="597"/>
        <v>0</v>
      </c>
      <c r="CH378" s="363">
        <f t="shared" si="597"/>
        <v>0</v>
      </c>
      <c r="CI378" s="363">
        <f t="shared" si="597"/>
        <v>0</v>
      </c>
      <c r="CJ378" s="363">
        <f t="shared" si="597"/>
        <v>0</v>
      </c>
      <c r="CK378" s="363">
        <f t="shared" si="597"/>
        <v>0</v>
      </c>
      <c r="CL378" s="363">
        <f t="shared" si="597"/>
        <v>0</v>
      </c>
      <c r="CM378" s="363">
        <f t="shared" si="597"/>
        <v>0</v>
      </c>
      <c r="CN378" s="363">
        <f t="shared" si="597"/>
        <v>0</v>
      </c>
      <c r="CO378" s="363">
        <f t="shared" si="597"/>
        <v>0</v>
      </c>
      <c r="CP378" s="363">
        <f t="shared" si="597"/>
        <v>0</v>
      </c>
      <c r="CQ378" s="363">
        <f t="shared" si="597"/>
        <v>0</v>
      </c>
      <c r="CR378" s="363">
        <f t="shared" si="597"/>
        <v>0</v>
      </c>
      <c r="CS378" s="363">
        <f t="shared" si="597"/>
        <v>0</v>
      </c>
    </row>
    <row r="379" spans="1:97" s="352" customFormat="1" x14ac:dyDescent="0.25"/>
    <row r="380" spans="1:97" s="352" customFormat="1" x14ac:dyDescent="0.25"/>
    <row r="381" spans="1:97" s="352" customFormat="1" ht="15.5" x14ac:dyDescent="0.35">
      <c r="A381" s="361" t="s">
        <v>10</v>
      </c>
      <c r="D381" s="360" t="str">
        <f>D351</f>
        <v>Tabellen visar emissionsfaktorer för NOx per år för respektive fartygsklass och år. Summaraden visar däremot mängden utsläpp av NOx för respektive år</v>
      </c>
    </row>
    <row r="382" spans="1:97" s="352" customFormat="1" ht="13" x14ac:dyDescent="0.3">
      <c r="A382" s="362" t="s">
        <v>72</v>
      </c>
      <c r="B382" s="362" t="s">
        <v>51</v>
      </c>
      <c r="C382" s="362" t="s">
        <v>73</v>
      </c>
      <c r="D382" s="362">
        <f>D352</f>
        <v>2019</v>
      </c>
      <c r="E382" s="362">
        <f t="shared" ref="E382:BP382" si="598">E352</f>
        <v>2020</v>
      </c>
      <c r="F382" s="362">
        <f t="shared" si="598"/>
        <v>2021</v>
      </c>
      <c r="G382" s="362">
        <f t="shared" si="598"/>
        <v>2022</v>
      </c>
      <c r="H382" s="362">
        <f t="shared" si="598"/>
        <v>2023</v>
      </c>
      <c r="I382" s="362">
        <f t="shared" si="598"/>
        <v>2024</v>
      </c>
      <c r="J382" s="362">
        <f t="shared" si="598"/>
        <v>2025</v>
      </c>
      <c r="K382" s="362">
        <f t="shared" si="598"/>
        <v>2026</v>
      </c>
      <c r="L382" s="362">
        <f t="shared" si="598"/>
        <v>2027</v>
      </c>
      <c r="M382" s="362">
        <f t="shared" si="598"/>
        <v>2028</v>
      </c>
      <c r="N382" s="362">
        <f t="shared" si="598"/>
        <v>2029</v>
      </c>
      <c r="O382" s="362">
        <f t="shared" si="598"/>
        <v>2030</v>
      </c>
      <c r="P382" s="362">
        <f t="shared" si="598"/>
        <v>2031</v>
      </c>
      <c r="Q382" s="362">
        <f t="shared" si="598"/>
        <v>2032</v>
      </c>
      <c r="R382" s="362">
        <f t="shared" si="598"/>
        <v>2033</v>
      </c>
      <c r="S382" s="362">
        <f t="shared" si="598"/>
        <v>2034</v>
      </c>
      <c r="T382" s="362">
        <f t="shared" si="598"/>
        <v>2035</v>
      </c>
      <c r="U382" s="362">
        <f t="shared" si="598"/>
        <v>2036</v>
      </c>
      <c r="V382" s="362">
        <f t="shared" si="598"/>
        <v>2037</v>
      </c>
      <c r="W382" s="362">
        <f t="shared" si="598"/>
        <v>2038</v>
      </c>
      <c r="X382" s="362">
        <f t="shared" si="598"/>
        <v>2039</v>
      </c>
      <c r="Y382" s="362">
        <f t="shared" si="598"/>
        <v>2040</v>
      </c>
      <c r="Z382" s="362">
        <f t="shared" si="598"/>
        <v>2041</v>
      </c>
      <c r="AA382" s="362">
        <f t="shared" si="598"/>
        <v>2042</v>
      </c>
      <c r="AB382" s="362">
        <f t="shared" si="598"/>
        <v>2043</v>
      </c>
      <c r="AC382" s="362">
        <f t="shared" si="598"/>
        <v>2044</v>
      </c>
      <c r="AD382" s="362">
        <f t="shared" si="598"/>
        <v>2045</v>
      </c>
      <c r="AE382" s="362">
        <f t="shared" si="598"/>
        <v>2046</v>
      </c>
      <c r="AF382" s="362">
        <f t="shared" si="598"/>
        <v>2047</v>
      </c>
      <c r="AG382" s="362">
        <f t="shared" si="598"/>
        <v>2048</v>
      </c>
      <c r="AH382" s="362">
        <f t="shared" si="598"/>
        <v>2049</v>
      </c>
      <c r="AI382" s="362">
        <f t="shared" si="598"/>
        <v>2050</v>
      </c>
      <c r="AJ382" s="362">
        <f t="shared" si="598"/>
        <v>2051</v>
      </c>
      <c r="AK382" s="362">
        <f t="shared" si="598"/>
        <v>2052</v>
      </c>
      <c r="AL382" s="362">
        <f t="shared" si="598"/>
        <v>2053</v>
      </c>
      <c r="AM382" s="362">
        <f t="shared" si="598"/>
        <v>2054</v>
      </c>
      <c r="AN382" s="362">
        <f t="shared" si="598"/>
        <v>2055</v>
      </c>
      <c r="AO382" s="362">
        <f t="shared" si="598"/>
        <v>2056</v>
      </c>
      <c r="AP382" s="362">
        <f t="shared" si="598"/>
        <v>2057</v>
      </c>
      <c r="AQ382" s="362">
        <f t="shared" si="598"/>
        <v>2058</v>
      </c>
      <c r="AR382" s="362">
        <f t="shared" si="598"/>
        <v>2059</v>
      </c>
      <c r="AS382" s="362">
        <f t="shared" si="598"/>
        <v>2060</v>
      </c>
      <c r="AT382" s="362">
        <f t="shared" si="598"/>
        <v>2061</v>
      </c>
      <c r="AU382" s="362">
        <f t="shared" si="598"/>
        <v>2062</v>
      </c>
      <c r="AV382" s="362">
        <f t="shared" si="598"/>
        <v>2063</v>
      </c>
      <c r="AW382" s="362">
        <f t="shared" si="598"/>
        <v>2064</v>
      </c>
      <c r="AX382" s="362">
        <f t="shared" si="598"/>
        <v>2065</v>
      </c>
      <c r="AY382" s="362">
        <f t="shared" si="598"/>
        <v>2066</v>
      </c>
      <c r="AZ382" s="362">
        <f t="shared" si="598"/>
        <v>2067</v>
      </c>
      <c r="BA382" s="362">
        <f t="shared" si="598"/>
        <v>2068</v>
      </c>
      <c r="BB382" s="362">
        <f t="shared" si="598"/>
        <v>2069</v>
      </c>
      <c r="BC382" s="362">
        <f t="shared" si="598"/>
        <v>2070</v>
      </c>
      <c r="BD382" s="362">
        <f t="shared" si="598"/>
        <v>2071</v>
      </c>
      <c r="BE382" s="362">
        <f t="shared" si="598"/>
        <v>2072</v>
      </c>
      <c r="BF382" s="362">
        <f t="shared" si="598"/>
        <v>2073</v>
      </c>
      <c r="BG382" s="362">
        <f t="shared" si="598"/>
        <v>2074</v>
      </c>
      <c r="BH382" s="362">
        <f t="shared" si="598"/>
        <v>2075</v>
      </c>
      <c r="BI382" s="362">
        <f t="shared" si="598"/>
        <v>2076</v>
      </c>
      <c r="BJ382" s="362">
        <f t="shared" si="598"/>
        <v>2077</v>
      </c>
      <c r="BK382" s="362">
        <f t="shared" si="598"/>
        <v>2078</v>
      </c>
      <c r="BL382" s="362">
        <f t="shared" si="598"/>
        <v>2079</v>
      </c>
      <c r="BM382" s="362">
        <f t="shared" si="598"/>
        <v>2080</v>
      </c>
      <c r="BN382" s="362">
        <f t="shared" si="598"/>
        <v>2081</v>
      </c>
      <c r="BO382" s="362">
        <f t="shared" si="598"/>
        <v>2082</v>
      </c>
      <c r="BP382" s="362">
        <f t="shared" si="598"/>
        <v>2083</v>
      </c>
      <c r="BQ382" s="362">
        <f t="shared" ref="BQ382:BY382" si="599">BQ352</f>
        <v>2084</v>
      </c>
      <c r="BR382" s="362">
        <f t="shared" si="599"/>
        <v>2085</v>
      </c>
      <c r="BS382" s="362">
        <f t="shared" si="599"/>
        <v>2086</v>
      </c>
      <c r="BT382" s="362">
        <f t="shared" si="599"/>
        <v>2087</v>
      </c>
      <c r="BU382" s="362">
        <f t="shared" si="599"/>
        <v>2088</v>
      </c>
      <c r="BV382" s="362">
        <f t="shared" si="599"/>
        <v>2089</v>
      </c>
      <c r="BW382" s="362">
        <f t="shared" si="599"/>
        <v>2090</v>
      </c>
      <c r="BX382" s="362">
        <f t="shared" si="599"/>
        <v>2091</v>
      </c>
      <c r="BY382" s="362">
        <f t="shared" si="599"/>
        <v>2092</v>
      </c>
      <c r="BZ382" s="362">
        <f>BZ352</f>
        <v>2093</v>
      </c>
      <c r="CA382" s="362">
        <f t="shared" ref="CA382:CS382" si="600">CA352</f>
        <v>2094</v>
      </c>
      <c r="CB382" s="362">
        <f t="shared" si="600"/>
        <v>2095</v>
      </c>
      <c r="CC382" s="362">
        <f t="shared" si="600"/>
        <v>2096</v>
      </c>
      <c r="CD382" s="362">
        <f t="shared" si="600"/>
        <v>2097</v>
      </c>
      <c r="CE382" s="362">
        <f t="shared" si="600"/>
        <v>2098</v>
      </c>
      <c r="CF382" s="362">
        <f t="shared" si="600"/>
        <v>2099</v>
      </c>
      <c r="CG382" s="362">
        <f t="shared" si="600"/>
        <v>2100</v>
      </c>
      <c r="CH382" s="362">
        <f t="shared" si="600"/>
        <v>2101</v>
      </c>
      <c r="CI382" s="362">
        <f t="shared" si="600"/>
        <v>2102</v>
      </c>
      <c r="CJ382" s="362">
        <f t="shared" si="600"/>
        <v>2103</v>
      </c>
      <c r="CK382" s="362">
        <f t="shared" si="600"/>
        <v>2104</v>
      </c>
      <c r="CL382" s="362">
        <f t="shared" si="600"/>
        <v>2105</v>
      </c>
      <c r="CM382" s="362">
        <f t="shared" si="600"/>
        <v>2106</v>
      </c>
      <c r="CN382" s="362">
        <f t="shared" si="600"/>
        <v>2107</v>
      </c>
      <c r="CO382" s="362">
        <f t="shared" si="600"/>
        <v>2108</v>
      </c>
      <c r="CP382" s="362">
        <f t="shared" si="600"/>
        <v>2109</v>
      </c>
      <c r="CQ382" s="362">
        <f t="shared" si="600"/>
        <v>2110</v>
      </c>
      <c r="CR382" s="362">
        <f t="shared" si="600"/>
        <v>2111</v>
      </c>
      <c r="CS382" s="362">
        <f t="shared" si="600"/>
        <v>2112</v>
      </c>
    </row>
    <row r="383" spans="1:97" s="352" customFormat="1" x14ac:dyDescent="0.25">
      <c r="A383" s="352">
        <f t="shared" ref="A383:C383" si="601">A322</f>
        <v>0</v>
      </c>
      <c r="B383" s="352" t="str">
        <f t="shared" si="601"/>
        <v>0 0</v>
      </c>
      <c r="C383" s="359">
        <f t="shared" si="601"/>
        <v>0</v>
      </c>
      <c r="D383" s="365">
        <f>INDEX('NOx &amp; CO2'!$E$6:$I$10,MATCH($C383,'NOx &amp; CO2'!$C$6:$C$10,1),MATCH(D$382,'NOx &amp; CO2'!$E$5:$H$5,1))</f>
        <v>7.17E-2</v>
      </c>
      <c r="E383" s="365">
        <f>INDEX('NOx &amp; CO2'!$T$6:$W$10,MATCH($C383,'NOx &amp; CO2'!$R$6:$R$10,1),MATCH(E$382,'NOx &amp; CO2'!$T$5:$W$5,1))*D383</f>
        <v>6.8558723496039697E-2</v>
      </c>
      <c r="F383" s="365">
        <f>INDEX('NOx &amp; CO2'!$T$6:$W$10,MATCH($C383,'NOx &amp; CO2'!$R$6:$R$10,1),MATCH(F$382,'NOx &amp; CO2'!$T$5:$W$5,1))*E383</f>
        <v>6.5555070675124491E-2</v>
      </c>
      <c r="G383" s="365">
        <f>INDEX('NOx &amp; CO2'!$T$6:$W$10,MATCH($C383,'NOx &amp; CO2'!$R$6:$R$10,1),MATCH(G$382,'NOx &amp; CO2'!$T$5:$W$5,1))*F383</f>
        <v>6.2683012052708514E-2</v>
      </c>
      <c r="H383" s="365">
        <f>INDEX('NOx &amp; CO2'!$T$6:$W$10,MATCH($C383,'NOx &amp; CO2'!$R$6:$R$10,1),MATCH(H$382,'NOx &amp; CO2'!$T$5:$W$5,1))*G383</f>
        <v>5.9936782304331478E-2</v>
      </c>
      <c r="I383" s="365">
        <f>INDEX('NOx &amp; CO2'!$T$6:$W$10,MATCH($C383,'NOx &amp; CO2'!$R$6:$R$10,1),MATCH(I$382,'NOx &amp; CO2'!$T$5:$W$5,1))*H383</f>
        <v>5.7310868692398702E-2</v>
      </c>
      <c r="J383" s="365">
        <f>INDEX('NOx &amp; CO2'!$T$6:$W$10,MATCH($C383,'NOx &amp; CO2'!$R$6:$R$10,1),MATCH(J$382,'NOx &amp; CO2'!$T$5:$W$5,1))*I383</f>
        <v>5.4800000000000008E-2</v>
      </c>
      <c r="K383" s="365">
        <f>INDEX('NOx &amp; CO2'!$T$6:$W$10,MATCH($C383,'NOx &amp; CO2'!$R$6:$R$10,1),MATCH(K$382,'NOx &amp; CO2'!$T$5:$W$5,1))*J383</f>
        <v>5.268069525177068E-2</v>
      </c>
      <c r="L383" s="365">
        <f>INDEX('NOx &amp; CO2'!$T$6:$W$10,MATCH($C383,'NOx &amp; CO2'!$R$6:$R$10,1),MATCH(L$382,'NOx &amp; CO2'!$T$5:$W$5,1))*K383</f>
        <v>5.0643351317699516E-2</v>
      </c>
      <c r="M383" s="365">
        <f>INDEX('NOx &amp; CO2'!$T$6:$W$10,MATCH($C383,'NOx &amp; CO2'!$R$6:$R$10,1),MATCH(M$382,'NOx &amp; CO2'!$T$5:$W$5,1))*L383</f>
        <v>4.8684798490804503E-2</v>
      </c>
      <c r="N383" s="365">
        <f>INDEX('NOx &amp; CO2'!$T$6:$W$10,MATCH($C383,'NOx &amp; CO2'!$R$6:$R$10,1),MATCH(N$382,'NOx &amp; CO2'!$T$5:$W$5,1))*M383</f>
        <v>4.6801989647590088E-2</v>
      </c>
      <c r="O383" s="365">
        <f>INDEX('NOx &amp; CO2'!$T$6:$W$10,MATCH($C383,'NOx &amp; CO2'!$R$6:$R$10,1),MATCH(O$382,'NOx &amp; CO2'!$T$5:$W$5,1))*N383</f>
        <v>4.4991995507321518E-2</v>
      </c>
      <c r="P383" s="365">
        <f>INDEX('NOx &amp; CO2'!$T$6:$W$10,MATCH($C383,'NOx &amp; CO2'!$R$6:$R$10,1),MATCH(P$382,'NOx &amp; CO2'!$T$5:$W$5,1))*O383</f>
        <v>4.3252000074639418E-2</v>
      </c>
      <c r="Q383" s="365">
        <f>INDEX('NOx &amp; CO2'!$T$6:$W$10,MATCH($C383,'NOx &amp; CO2'!$R$6:$R$10,1),MATCH(Q$382,'NOx &amp; CO2'!$T$5:$W$5,1))*P383</f>
        <v>4.1579296258424117E-2</v>
      </c>
      <c r="R383" s="365">
        <f>INDEX('NOx &amp; CO2'!$T$6:$W$10,MATCH($C383,'NOx &amp; CO2'!$R$6:$R$10,1),MATCH(R$382,'NOx &amp; CO2'!$T$5:$W$5,1))*Q383</f>
        <v>3.9971281660093602E-2</v>
      </c>
      <c r="S383" s="365">
        <f>INDEX('NOx &amp; CO2'!$T$6:$W$10,MATCH($C383,'NOx &amp; CO2'!$R$6:$R$10,1),MATCH(S$382,'NOx &amp; CO2'!$T$5:$W$5,1))*R383</f>
        <v>3.8425454524782507E-2</v>
      </c>
      <c r="T383" s="365">
        <f>INDEX('NOx &amp; CO2'!$T$6:$W$10,MATCH($C383,'NOx &amp; CO2'!$R$6:$R$10,1),MATCH(T$382,'NOx &amp; CO2'!$T$5:$W$5,1))*S383</f>
        <v>3.6939409849102912E-2</v>
      </c>
      <c r="U383" s="365">
        <f>INDEX('NOx &amp; CO2'!$T$6:$W$10,MATCH($C383,'NOx &amp; CO2'!$R$6:$R$10,1),MATCH(U$382,'NOx &amp; CO2'!$T$5:$W$5,1))*T383</f>
        <v>3.5510835639431505E-2</v>
      </c>
      <c r="V383" s="365">
        <f>INDEX('NOx &amp; CO2'!$T$6:$W$10,MATCH($C383,'NOx &amp; CO2'!$R$6:$R$10,1),MATCH(V$382,'NOx &amp; CO2'!$T$5:$W$5,1))*U383</f>
        <v>3.4137509314901608E-2</v>
      </c>
      <c r="W383" s="365">
        <f>INDEX('NOx &amp; CO2'!$T$6:$W$10,MATCH($C383,'NOx &amp; CO2'!$R$6:$R$10,1),MATCH(W$382,'NOx &amp; CO2'!$T$5:$W$5,1))*V383</f>
        <v>3.2817294249503907E-2</v>
      </c>
      <c r="X383" s="365">
        <f>INDEX('NOx &amp; CO2'!$T$6:$W$10,MATCH($C383,'NOx &amp; CO2'!$R$6:$R$10,1),MATCH(X$382,'NOx &amp; CO2'!$T$5:$W$5,1))*W383</f>
        <v>3.1548136447916084E-2</v>
      </c>
      <c r="Y383" s="365">
        <f>INDEX('NOx &amp; CO2'!$T$6:$W$10,MATCH($C383,'NOx &amp; CO2'!$R$6:$R$10,1),MATCH(Y$382,'NOx &amp; CO2'!$T$5:$W$5,1))*X383</f>
        <v>3.0328061349889527E-2</v>
      </c>
      <c r="Z383" s="365">
        <f>INDEX('NOx &amp; CO2'!$T$6:$W$10,MATCH($C383,'NOx &amp; CO2'!$R$6:$R$10,1),MATCH(Z$382,'NOx &amp; CO2'!$T$5:$W$5,1))*Y383</f>
        <v>2.9155170758221438E-2</v>
      </c>
      <c r="AA383" s="365">
        <f>INDEX('NOx &amp; CO2'!$T$6:$W$10,MATCH($C383,'NOx &amp; CO2'!$R$6:$R$10,1),MATCH(AA$382,'NOx &amp; CO2'!$T$5:$W$5,1))*Z383</f>
        <v>2.8027639885532835E-2</v>
      </c>
      <c r="AB383" s="365">
        <f>INDEX('NOx &amp; CO2'!$T$6:$W$10,MATCH($C383,'NOx &amp; CO2'!$R$6:$R$10,1),MATCH(AB$382,'NOx &amp; CO2'!$T$5:$W$5,1))*AA383</f>
        <v>2.6943714515257809E-2</v>
      </c>
      <c r="AC383" s="365">
        <f>INDEX('NOx &amp; CO2'!$T$6:$W$10,MATCH($C383,'NOx &amp; CO2'!$R$6:$R$10,1),MATCH(AC$382,'NOx &amp; CO2'!$T$5:$W$5,1))*AB383</f>
        <v>2.5901708272427128E-2</v>
      </c>
      <c r="AD383" s="365">
        <f>INDEX('NOx &amp; CO2'!$T$6:$W$10,MATCH($C383,'NOx &amp; CO2'!$R$6:$R$10,1),MATCH(AD$382,'NOx &amp; CO2'!$T$5:$W$5,1))*AC383</f>
        <v>2.4900000000000019E-2</v>
      </c>
      <c r="AE383" s="365">
        <f>INDEX('NOx &amp; CO2'!$T$6:$W$10,MATCH($C383,'NOx &amp; CO2'!$R$6:$R$10,1),MATCH(AE$382,'NOx &amp; CO2'!$T$5:$W$5,1))*AD383</f>
        <v>2.4210502134589099E-2</v>
      </c>
      <c r="AF383" s="365">
        <f>INDEX('NOx &amp; CO2'!$T$6:$W$10,MATCH($C383,'NOx &amp; CO2'!$R$6:$R$10,1),MATCH(AF$382,'NOx &amp; CO2'!$T$5:$W$5,1))*AE383</f>
        <v>2.3540096932086061E-2</v>
      </c>
      <c r="AG383" s="365">
        <f>INDEX('NOx &amp; CO2'!$T$6:$W$10,MATCH($C383,'NOx &amp; CO2'!$R$6:$R$10,1),MATCH(AG$382,'NOx &amp; CO2'!$T$5:$W$5,1))*AF383</f>
        <v>2.2888255703723031E-2</v>
      </c>
      <c r="AH383" s="365">
        <f>INDEX('NOx &amp; CO2'!$T$6:$W$10,MATCH($C383,'NOx &amp; CO2'!$R$6:$R$10,1),MATCH(AH$382,'NOx &amp; CO2'!$T$5:$W$5,1))*AG383</f>
        <v>2.2254464400482215E-2</v>
      </c>
      <c r="AI383" s="365">
        <f>INDEX('NOx &amp; CO2'!$T$6:$W$10,MATCH($C383,'NOx &amp; CO2'!$R$6:$R$10,1),MATCH(AI$382,'NOx &amp; CO2'!$T$5:$W$5,1))*AH383</f>
        <v>2.1638223207711301E-2</v>
      </c>
      <c r="AJ383" s="365">
        <f>INDEX('NOx &amp; CO2'!$T$6:$W$10,MATCH($C383,'NOx &amp; CO2'!$R$6:$R$10,1),MATCH(AJ$382,'NOx &amp; CO2'!$T$5:$W$5,1))*AI383</f>
        <v>2.1039046150964236E-2</v>
      </c>
      <c r="AK383" s="365">
        <f>INDEX('NOx &amp; CO2'!$T$6:$W$10,MATCH($C383,'NOx &amp; CO2'!$R$6:$R$10,1),MATCH(AK$382,'NOx &amp; CO2'!$T$5:$W$5,1))*AJ383</f>
        <v>2.0456460712756541E-2</v>
      </c>
      <c r="AL383" s="365">
        <f>INDEX('NOx &amp; CO2'!$T$6:$W$10,MATCH($C383,'NOx &amp; CO2'!$R$6:$R$10,1),MATCH(AL$382,'NOx &amp; CO2'!$T$5:$W$5,1))*AK383</f>
        <v>1.9890007459932926E-2</v>
      </c>
      <c r="AM383" s="365">
        <f>INDEX('NOx &amp; CO2'!$T$6:$W$10,MATCH($C383,'NOx &amp; CO2'!$R$6:$R$10,1),MATCH(AM$382,'NOx &amp; CO2'!$T$5:$W$5,1))*AL383</f>
        <v>1.9339239681353367E-2</v>
      </c>
      <c r="AN383" s="365">
        <f>INDEX('NOx &amp; CO2'!$T$6:$W$10,MATCH($C383,'NOx &amp; CO2'!$R$6:$R$10,1),MATCH(AN$382,'NOx &amp; CO2'!$T$5:$W$5,1))*AM383</f>
        <v>1.8803723035611869E-2</v>
      </c>
      <c r="AO383" s="365">
        <f>INDEX('NOx &amp; CO2'!$T$6:$W$10,MATCH($C383,'NOx &amp; CO2'!$R$6:$R$10,1),MATCH(AO$382,'NOx &amp; CO2'!$T$5:$W$5,1))*AN383</f>
        <v>1.8283035208510164E-2</v>
      </c>
      <c r="AP383" s="365">
        <f>INDEX('NOx &amp; CO2'!$T$6:$W$10,MATCH($C383,'NOx &amp; CO2'!$R$6:$R$10,1),MATCH(AP$382,'NOx &amp; CO2'!$T$5:$W$5,1))*AO383</f>
        <v>1.777676558001617E-2</v>
      </c>
      <c r="AQ383" s="365">
        <f>INDEX('NOx &amp; CO2'!$T$6:$W$10,MATCH($C383,'NOx &amp; CO2'!$R$6:$R$10,1),MATCH(AQ$382,'NOx &amp; CO2'!$T$5:$W$5,1))*AP383</f>
        <v>1.7284514900444626E-2</v>
      </c>
      <c r="AR383" s="365">
        <f>INDEX('NOx &amp; CO2'!$T$6:$W$10,MATCH($C383,'NOx &amp; CO2'!$R$6:$R$10,1),MATCH(AR$382,'NOx &amp; CO2'!$T$5:$W$5,1))*AQ383</f>
        <v>1.6805894975604474E-2</v>
      </c>
      <c r="AS383" s="365">
        <f>INDEX('NOx &amp; CO2'!$T$6:$W$10,MATCH($C383,'NOx &amp; CO2'!$R$6:$R$10,1),MATCH(AS$382,'NOx &amp; CO2'!$T$5:$W$5,1))*AR383</f>
        <v>1.6340528360664741E-2</v>
      </c>
      <c r="AT383" s="365">
        <f>INDEX('NOx &amp; CO2'!$T$6:$W$10,MATCH($C383,'NOx &amp; CO2'!$R$6:$R$10,1),MATCH(AT$382,'NOx &amp; CO2'!$T$5:$W$5,1))*AS383</f>
        <v>1.5888048062497474E-2</v>
      </c>
      <c r="AU383" s="365">
        <f>INDEX('NOx &amp; CO2'!$T$6:$W$10,MATCH($C383,'NOx &amp; CO2'!$R$6:$R$10,1),MATCH(AU$382,'NOx &amp; CO2'!$T$5:$W$5,1))*AT383</f>
        <v>1.5448097250263013E-2</v>
      </c>
      <c r="AV383" s="365">
        <f>INDEX('NOx &amp; CO2'!$T$6:$W$10,MATCH($C383,'NOx &amp; CO2'!$R$6:$R$10,1),MATCH(AV$382,'NOx &amp; CO2'!$T$5:$W$5,1))*AU383</f>
        <v>1.5020328974009333E-2</v>
      </c>
      <c r="AW383" s="365">
        <f>INDEX('NOx &amp; CO2'!$T$6:$W$10,MATCH($C383,'NOx &amp; CO2'!$R$6:$R$10,1),MATCH(AW$382,'NOx &amp; CO2'!$T$5:$W$5,1))*AV383</f>
        <v>1.4604405891063581E-2</v>
      </c>
      <c r="AX383" s="365">
        <f>INDEX('NOx &amp; CO2'!$T$6:$W$10,MATCH($C383,'NOx &amp; CO2'!$R$6:$R$10,1),MATCH(AX$382,'NOx &amp; CO2'!$T$5:$W$5,1))*AW383</f>
        <v>1.4200000000000008E-2</v>
      </c>
      <c r="AY383" s="365">
        <f>INDEX('NOx &amp; CO2'!$T$6:$W$10,MATCH($C383,'NOx &amp; CO2'!$R$6:$R$10,1),MATCH(AY$382,'NOx &amp; CO2'!$T$5:$W$5,1))*AX383</f>
        <v>1.4200000000000008E-2</v>
      </c>
      <c r="AZ383" s="365">
        <f>INDEX('NOx &amp; CO2'!$T$6:$W$10,MATCH($C383,'NOx &amp; CO2'!$R$6:$R$10,1),MATCH(AZ$382,'NOx &amp; CO2'!$T$5:$W$5,1))*AY383</f>
        <v>1.4200000000000008E-2</v>
      </c>
      <c r="BA383" s="365">
        <f>INDEX('NOx &amp; CO2'!$T$6:$W$10,MATCH($C383,'NOx &amp; CO2'!$R$6:$R$10,1),MATCH(BA$382,'NOx &amp; CO2'!$T$5:$W$5,1))*AZ383</f>
        <v>1.4200000000000008E-2</v>
      </c>
      <c r="BB383" s="365">
        <f>INDEX('NOx &amp; CO2'!$T$6:$W$10,MATCH($C383,'NOx &amp; CO2'!$R$6:$R$10,1),MATCH(BB$382,'NOx &amp; CO2'!$T$5:$W$5,1))*BA383</f>
        <v>1.4200000000000008E-2</v>
      </c>
      <c r="BC383" s="365">
        <f>INDEX('NOx &amp; CO2'!$T$6:$W$10,MATCH($C383,'NOx &amp; CO2'!$R$6:$R$10,1),MATCH(BC$382,'NOx &amp; CO2'!$T$5:$W$5,1))*BB383</f>
        <v>1.4200000000000008E-2</v>
      </c>
      <c r="BD383" s="365">
        <f>INDEX('NOx &amp; CO2'!$T$6:$W$10,MATCH($C383,'NOx &amp; CO2'!$R$6:$R$10,1),MATCH(BD$382,'NOx &amp; CO2'!$T$5:$W$5,1))*BC383</f>
        <v>1.4200000000000008E-2</v>
      </c>
      <c r="BE383" s="365">
        <f>INDEX('NOx &amp; CO2'!$T$6:$W$10,MATCH($C383,'NOx &amp; CO2'!$R$6:$R$10,1),MATCH(BE$382,'NOx &amp; CO2'!$T$5:$W$5,1))*BD383</f>
        <v>1.4200000000000008E-2</v>
      </c>
      <c r="BF383" s="365">
        <f>INDEX('NOx &amp; CO2'!$T$6:$W$10,MATCH($C383,'NOx &amp; CO2'!$R$6:$R$10,1),MATCH(BF$382,'NOx &amp; CO2'!$T$5:$W$5,1))*BE383</f>
        <v>1.4200000000000008E-2</v>
      </c>
      <c r="BG383" s="365">
        <f>INDEX('NOx &amp; CO2'!$T$6:$W$10,MATCH($C383,'NOx &amp; CO2'!$R$6:$R$10,1),MATCH(BG$382,'NOx &amp; CO2'!$T$5:$W$5,1))*BF383</f>
        <v>1.4200000000000008E-2</v>
      </c>
      <c r="BH383" s="365">
        <f>INDEX('NOx &amp; CO2'!$T$6:$W$10,MATCH($C383,'NOx &amp; CO2'!$R$6:$R$10,1),MATCH(BH$382,'NOx &amp; CO2'!$T$5:$W$5,1))*BG383</f>
        <v>1.4200000000000008E-2</v>
      </c>
      <c r="BI383" s="365">
        <f>INDEX('NOx &amp; CO2'!$T$6:$W$10,MATCH($C383,'NOx &amp; CO2'!$R$6:$R$10,1),MATCH(BI$382,'NOx &amp; CO2'!$T$5:$W$5,1))*BH383</f>
        <v>1.4200000000000008E-2</v>
      </c>
      <c r="BJ383" s="365">
        <f>INDEX('NOx &amp; CO2'!$T$6:$W$10,MATCH($C383,'NOx &amp; CO2'!$R$6:$R$10,1),MATCH(BJ$382,'NOx &amp; CO2'!$T$5:$W$5,1))*BI383</f>
        <v>1.4200000000000008E-2</v>
      </c>
      <c r="BK383" s="365">
        <f>INDEX('NOx &amp; CO2'!$T$6:$W$10,MATCH($C383,'NOx &amp; CO2'!$R$6:$R$10,1),MATCH(BK$382,'NOx &amp; CO2'!$T$5:$W$5,1))*BJ383</f>
        <v>1.4200000000000008E-2</v>
      </c>
      <c r="BL383" s="365">
        <f>INDEX('NOx &amp; CO2'!$T$6:$W$10,MATCH($C383,'NOx &amp; CO2'!$R$6:$R$10,1),MATCH(BL$382,'NOx &amp; CO2'!$T$5:$W$5,1))*BK383</f>
        <v>1.4200000000000008E-2</v>
      </c>
      <c r="BM383" s="365">
        <f>INDEX('NOx &amp; CO2'!$T$6:$W$10,MATCH($C383,'NOx &amp; CO2'!$R$6:$R$10,1),MATCH(BM$382,'NOx &amp; CO2'!$T$5:$W$5,1))*BL383</f>
        <v>1.4200000000000008E-2</v>
      </c>
      <c r="BN383" s="365">
        <f>INDEX('NOx &amp; CO2'!$T$6:$W$10,MATCH($C383,'NOx &amp; CO2'!$R$6:$R$10,1),MATCH(BN$382,'NOx &amp; CO2'!$T$5:$W$5,1))*BM383</f>
        <v>1.4200000000000008E-2</v>
      </c>
      <c r="BO383" s="365">
        <f>INDEX('NOx &amp; CO2'!$T$6:$W$10,MATCH($C383,'NOx &amp; CO2'!$R$6:$R$10,1),MATCH(BO$382,'NOx &amp; CO2'!$T$5:$W$5,1))*BN383</f>
        <v>1.4200000000000008E-2</v>
      </c>
      <c r="BP383" s="365">
        <f>INDEX('NOx &amp; CO2'!$T$6:$W$10,MATCH($C383,'NOx &amp; CO2'!$R$6:$R$10,1),MATCH(BP$382,'NOx &amp; CO2'!$T$5:$W$5,1))*BO383</f>
        <v>1.4200000000000008E-2</v>
      </c>
      <c r="BQ383" s="365">
        <f>INDEX('NOx &amp; CO2'!$T$6:$W$10,MATCH($C383,'NOx &amp; CO2'!$R$6:$R$10,1),MATCH(BQ$382,'NOx &amp; CO2'!$T$5:$W$5,1))*BP383</f>
        <v>1.4200000000000008E-2</v>
      </c>
      <c r="BR383" s="365">
        <f>INDEX('NOx &amp; CO2'!$T$6:$W$10,MATCH($C383,'NOx &amp; CO2'!$R$6:$R$10,1),MATCH(BR$382,'NOx &amp; CO2'!$T$5:$W$5,1))*BQ383</f>
        <v>1.4200000000000008E-2</v>
      </c>
      <c r="BS383" s="365">
        <f>INDEX('NOx &amp; CO2'!$T$6:$W$10,MATCH($C383,'NOx &amp; CO2'!$R$6:$R$10,1),MATCH(BS$382,'NOx &amp; CO2'!$T$5:$W$5,1))*BR383</f>
        <v>1.4200000000000008E-2</v>
      </c>
      <c r="BT383" s="365">
        <f>INDEX('NOx &amp; CO2'!$T$6:$W$10,MATCH($C383,'NOx &amp; CO2'!$R$6:$R$10,1),MATCH(BT$382,'NOx &amp; CO2'!$T$5:$W$5,1))*BS383</f>
        <v>1.4200000000000008E-2</v>
      </c>
      <c r="BU383" s="365">
        <f>INDEX('NOx &amp; CO2'!$T$6:$W$10,MATCH($C383,'NOx &amp; CO2'!$R$6:$R$10,1),MATCH(BU$382,'NOx &amp; CO2'!$T$5:$W$5,1))*BT383</f>
        <v>1.4200000000000008E-2</v>
      </c>
      <c r="BV383" s="365">
        <f>INDEX('NOx &amp; CO2'!$T$6:$W$10,MATCH($C383,'NOx &amp; CO2'!$R$6:$R$10,1),MATCH(BV$382,'NOx &amp; CO2'!$T$5:$W$5,1))*BU383</f>
        <v>1.4200000000000008E-2</v>
      </c>
      <c r="BW383" s="365">
        <f>INDEX('NOx &amp; CO2'!$T$6:$W$10,MATCH($C383,'NOx &amp; CO2'!$R$6:$R$10,1),MATCH(BW$382,'NOx &amp; CO2'!$T$5:$W$5,1))*BV383</f>
        <v>1.4200000000000008E-2</v>
      </c>
      <c r="BX383" s="365">
        <f>INDEX('NOx &amp; CO2'!$T$6:$W$10,MATCH($C383,'NOx &amp; CO2'!$R$6:$R$10,1),MATCH(BX$382,'NOx &amp; CO2'!$T$5:$W$5,1))*BW383</f>
        <v>1.4200000000000008E-2</v>
      </c>
      <c r="BY383" s="365">
        <f>INDEX('NOx &amp; CO2'!$T$6:$W$10,MATCH($C383,'NOx &amp; CO2'!$R$6:$R$10,1),MATCH(BY$382,'NOx &amp; CO2'!$T$5:$W$5,1))*BX383</f>
        <v>1.4200000000000008E-2</v>
      </c>
      <c r="BZ383" s="365">
        <f>INDEX('NOx &amp; CO2'!$T$6:$W$10,MATCH($C383,'NOx &amp; CO2'!$R$6:$R$10,1),MATCH(BZ$382,'NOx &amp; CO2'!$T$5:$W$5,1))*BY383</f>
        <v>1.4200000000000008E-2</v>
      </c>
      <c r="CA383" s="365">
        <f>INDEX('NOx &amp; CO2'!$T$6:$W$10,MATCH($C383,'NOx &amp; CO2'!$R$6:$R$10,1),MATCH(CA$382,'NOx &amp; CO2'!$T$5:$W$5,1))*BZ383</f>
        <v>1.4200000000000008E-2</v>
      </c>
      <c r="CB383" s="365">
        <f>INDEX('NOx &amp; CO2'!$T$6:$W$10,MATCH($C383,'NOx &amp; CO2'!$R$6:$R$10,1),MATCH(CB$382,'NOx &amp; CO2'!$T$5:$W$5,1))*CA383</f>
        <v>1.4200000000000008E-2</v>
      </c>
      <c r="CC383" s="365">
        <f>INDEX('NOx &amp; CO2'!$T$6:$W$10,MATCH($C383,'NOx &amp; CO2'!$R$6:$R$10,1),MATCH(CC$382,'NOx &amp; CO2'!$T$5:$W$5,1))*CB383</f>
        <v>1.4200000000000008E-2</v>
      </c>
      <c r="CD383" s="365">
        <f>INDEX('NOx &amp; CO2'!$T$6:$W$10,MATCH($C383,'NOx &amp; CO2'!$R$6:$R$10,1),MATCH(CD$382,'NOx &amp; CO2'!$T$5:$W$5,1))*CC383</f>
        <v>1.4200000000000008E-2</v>
      </c>
      <c r="CE383" s="365">
        <f>INDEX('NOx &amp; CO2'!$T$6:$W$10,MATCH($C383,'NOx &amp; CO2'!$R$6:$R$10,1),MATCH(CE$382,'NOx &amp; CO2'!$T$5:$W$5,1))*CD383</f>
        <v>1.4200000000000008E-2</v>
      </c>
      <c r="CF383" s="365">
        <f>INDEX('NOx &amp; CO2'!$T$6:$W$10,MATCH($C383,'NOx &amp; CO2'!$R$6:$R$10,1),MATCH(CF$382,'NOx &amp; CO2'!$T$5:$W$5,1))*CE383</f>
        <v>1.4200000000000008E-2</v>
      </c>
      <c r="CG383" s="365">
        <f>INDEX('NOx &amp; CO2'!$T$6:$W$10,MATCH($C383,'NOx &amp; CO2'!$R$6:$R$10,1),MATCH(CG$382,'NOx &amp; CO2'!$T$5:$W$5,1))*CF383</f>
        <v>1.4200000000000008E-2</v>
      </c>
      <c r="CH383" s="365">
        <f>INDEX('NOx &amp; CO2'!$T$6:$W$10,MATCH($C383,'NOx &amp; CO2'!$R$6:$R$10,1),MATCH(CH$382,'NOx &amp; CO2'!$T$5:$W$5,1))*CG383</f>
        <v>1.4200000000000008E-2</v>
      </c>
      <c r="CI383" s="365">
        <f>INDEX('NOx &amp; CO2'!$T$6:$W$10,MATCH($C383,'NOx &amp; CO2'!$R$6:$R$10,1),MATCH(CI$382,'NOx &amp; CO2'!$T$5:$W$5,1))*CH383</f>
        <v>1.4200000000000008E-2</v>
      </c>
      <c r="CJ383" s="365">
        <f>INDEX('NOx &amp; CO2'!$T$6:$W$10,MATCH($C383,'NOx &amp; CO2'!$R$6:$R$10,1),MATCH(CJ$382,'NOx &amp; CO2'!$T$5:$W$5,1))*CI383</f>
        <v>1.4200000000000008E-2</v>
      </c>
      <c r="CK383" s="365">
        <f>INDEX('NOx &amp; CO2'!$T$6:$W$10,MATCH($C383,'NOx &amp; CO2'!$R$6:$R$10,1),MATCH(CK$382,'NOx &amp; CO2'!$T$5:$W$5,1))*CJ383</f>
        <v>1.4200000000000008E-2</v>
      </c>
      <c r="CL383" s="365">
        <f>INDEX('NOx &amp; CO2'!$T$6:$W$10,MATCH($C383,'NOx &amp; CO2'!$R$6:$R$10,1),MATCH(CL$382,'NOx &amp; CO2'!$T$5:$W$5,1))*CK383</f>
        <v>1.4200000000000008E-2</v>
      </c>
      <c r="CM383" s="365">
        <f>INDEX('NOx &amp; CO2'!$T$6:$W$10,MATCH($C383,'NOx &amp; CO2'!$R$6:$R$10,1),MATCH(CM$382,'NOx &amp; CO2'!$T$5:$W$5,1))*CL383</f>
        <v>1.4200000000000008E-2</v>
      </c>
      <c r="CN383" s="365">
        <f>INDEX('NOx &amp; CO2'!$T$6:$W$10,MATCH($C383,'NOx &amp; CO2'!$R$6:$R$10,1),MATCH(CN$382,'NOx &amp; CO2'!$T$5:$W$5,1))*CM383</f>
        <v>1.4200000000000008E-2</v>
      </c>
      <c r="CO383" s="365">
        <f>INDEX('NOx &amp; CO2'!$T$6:$W$10,MATCH($C383,'NOx &amp; CO2'!$R$6:$R$10,1),MATCH(CO$382,'NOx &amp; CO2'!$T$5:$W$5,1))*CN383</f>
        <v>1.4200000000000008E-2</v>
      </c>
      <c r="CP383" s="365">
        <f>INDEX('NOx &amp; CO2'!$T$6:$W$10,MATCH($C383,'NOx &amp; CO2'!$R$6:$R$10,1),MATCH(CP$382,'NOx &amp; CO2'!$T$5:$W$5,1))*CO383</f>
        <v>1.4200000000000008E-2</v>
      </c>
      <c r="CQ383" s="365">
        <f>INDEX('NOx &amp; CO2'!$T$6:$W$10,MATCH($C383,'NOx &amp; CO2'!$R$6:$R$10,1),MATCH(CQ$382,'NOx &amp; CO2'!$T$5:$W$5,1))*CP383</f>
        <v>1.4200000000000008E-2</v>
      </c>
      <c r="CR383" s="365">
        <f>INDEX('NOx &amp; CO2'!$T$6:$W$10,MATCH($C383,'NOx &amp; CO2'!$R$6:$R$10,1),MATCH(CR$382,'NOx &amp; CO2'!$T$5:$W$5,1))*CQ383</f>
        <v>1.4200000000000008E-2</v>
      </c>
      <c r="CS383" s="365">
        <f>INDEX('NOx &amp; CO2'!$T$6:$W$10,MATCH($C383,'NOx &amp; CO2'!$R$6:$R$10,1),MATCH(CS$382,'NOx &amp; CO2'!$T$5:$W$5,1))*CR383</f>
        <v>1.4200000000000008E-2</v>
      </c>
    </row>
    <row r="384" spans="1:97" s="352" customFormat="1" x14ac:dyDescent="0.25">
      <c r="A384" s="352">
        <f t="shared" ref="A384:C384" si="602">A323</f>
        <v>0</v>
      </c>
      <c r="B384" s="352" t="str">
        <f t="shared" si="602"/>
        <v>0 0</v>
      </c>
      <c r="C384" s="359">
        <f t="shared" si="602"/>
        <v>0</v>
      </c>
      <c r="D384" s="365">
        <f>INDEX('NOx &amp; CO2'!$E$6:$I$10,MATCH($C384,'NOx &amp; CO2'!$C$6:$C$10,1),MATCH(D$382,'NOx &amp; CO2'!$E$5:$H$5,1))</f>
        <v>7.17E-2</v>
      </c>
      <c r="E384" s="365">
        <f>INDEX('NOx &amp; CO2'!$T$6:$W$10,MATCH($C384,'NOx &amp; CO2'!$R$6:$R$10,1),MATCH(E$382,'NOx &amp; CO2'!$T$5:$W$5,1))*D384</f>
        <v>6.8558723496039697E-2</v>
      </c>
      <c r="F384" s="365">
        <f>INDEX('NOx &amp; CO2'!$T$6:$W$10,MATCH($C384,'NOx &amp; CO2'!$R$6:$R$10,1),MATCH(F$382,'NOx &amp; CO2'!$T$5:$W$5,1))*E384</f>
        <v>6.5555070675124491E-2</v>
      </c>
      <c r="G384" s="365">
        <f>INDEX('NOx &amp; CO2'!$T$6:$W$10,MATCH($C384,'NOx &amp; CO2'!$R$6:$R$10,1),MATCH(G$382,'NOx &amp; CO2'!$T$5:$W$5,1))*F384</f>
        <v>6.2683012052708514E-2</v>
      </c>
      <c r="H384" s="365">
        <f>INDEX('NOx &amp; CO2'!$T$6:$W$10,MATCH($C384,'NOx &amp; CO2'!$R$6:$R$10,1),MATCH(H$382,'NOx &amp; CO2'!$T$5:$W$5,1))*G384</f>
        <v>5.9936782304331478E-2</v>
      </c>
      <c r="I384" s="365">
        <f>INDEX('NOx &amp; CO2'!$T$6:$W$10,MATCH($C384,'NOx &amp; CO2'!$R$6:$R$10,1),MATCH(I$382,'NOx &amp; CO2'!$T$5:$W$5,1))*H384</f>
        <v>5.7310868692398702E-2</v>
      </c>
      <c r="J384" s="365">
        <f>INDEX('NOx &amp; CO2'!$T$6:$W$10,MATCH($C384,'NOx &amp; CO2'!$R$6:$R$10,1),MATCH(J$382,'NOx &amp; CO2'!$T$5:$W$5,1))*I384</f>
        <v>5.4800000000000008E-2</v>
      </c>
      <c r="K384" s="365">
        <f>INDEX('NOx &amp; CO2'!$T$6:$W$10,MATCH($C384,'NOx &amp; CO2'!$R$6:$R$10,1),MATCH(K$382,'NOx &amp; CO2'!$T$5:$W$5,1))*J384</f>
        <v>5.268069525177068E-2</v>
      </c>
      <c r="L384" s="365">
        <f>INDEX('NOx &amp; CO2'!$T$6:$W$10,MATCH($C384,'NOx &amp; CO2'!$R$6:$R$10,1),MATCH(L$382,'NOx &amp; CO2'!$T$5:$W$5,1))*K384</f>
        <v>5.0643351317699516E-2</v>
      </c>
      <c r="M384" s="365">
        <f>INDEX('NOx &amp; CO2'!$T$6:$W$10,MATCH($C384,'NOx &amp; CO2'!$R$6:$R$10,1),MATCH(M$382,'NOx &amp; CO2'!$T$5:$W$5,1))*L384</f>
        <v>4.8684798490804503E-2</v>
      </c>
      <c r="N384" s="365">
        <f>INDEX('NOx &amp; CO2'!$T$6:$W$10,MATCH($C384,'NOx &amp; CO2'!$R$6:$R$10,1),MATCH(N$382,'NOx &amp; CO2'!$T$5:$W$5,1))*M384</f>
        <v>4.6801989647590088E-2</v>
      </c>
      <c r="O384" s="365">
        <f>INDEX('NOx &amp; CO2'!$T$6:$W$10,MATCH($C384,'NOx &amp; CO2'!$R$6:$R$10,1),MATCH(O$382,'NOx &amp; CO2'!$T$5:$W$5,1))*N384</f>
        <v>4.4991995507321518E-2</v>
      </c>
      <c r="P384" s="365">
        <f>INDEX('NOx &amp; CO2'!$T$6:$W$10,MATCH($C384,'NOx &amp; CO2'!$R$6:$R$10,1),MATCH(P$382,'NOx &amp; CO2'!$T$5:$W$5,1))*O384</f>
        <v>4.3252000074639418E-2</v>
      </c>
      <c r="Q384" s="365">
        <f>INDEX('NOx &amp; CO2'!$T$6:$W$10,MATCH($C384,'NOx &amp; CO2'!$R$6:$R$10,1),MATCH(Q$382,'NOx &amp; CO2'!$T$5:$W$5,1))*P384</f>
        <v>4.1579296258424117E-2</v>
      </c>
      <c r="R384" s="365">
        <f>INDEX('NOx &amp; CO2'!$T$6:$W$10,MATCH($C384,'NOx &amp; CO2'!$R$6:$R$10,1),MATCH(R$382,'NOx &amp; CO2'!$T$5:$W$5,1))*Q384</f>
        <v>3.9971281660093602E-2</v>
      </c>
      <c r="S384" s="365">
        <f>INDEX('NOx &amp; CO2'!$T$6:$W$10,MATCH($C384,'NOx &amp; CO2'!$R$6:$R$10,1),MATCH(S$382,'NOx &amp; CO2'!$T$5:$W$5,1))*R384</f>
        <v>3.8425454524782507E-2</v>
      </c>
      <c r="T384" s="365">
        <f>INDEX('NOx &amp; CO2'!$T$6:$W$10,MATCH($C384,'NOx &amp; CO2'!$R$6:$R$10,1),MATCH(T$382,'NOx &amp; CO2'!$T$5:$W$5,1))*S384</f>
        <v>3.6939409849102912E-2</v>
      </c>
      <c r="U384" s="365">
        <f>INDEX('NOx &amp; CO2'!$T$6:$W$10,MATCH($C384,'NOx &amp; CO2'!$R$6:$R$10,1),MATCH(U$382,'NOx &amp; CO2'!$T$5:$W$5,1))*T384</f>
        <v>3.5510835639431505E-2</v>
      </c>
      <c r="V384" s="365">
        <f>INDEX('NOx &amp; CO2'!$T$6:$W$10,MATCH($C384,'NOx &amp; CO2'!$R$6:$R$10,1),MATCH(V$382,'NOx &amp; CO2'!$T$5:$W$5,1))*U384</f>
        <v>3.4137509314901608E-2</v>
      </c>
      <c r="W384" s="365">
        <f>INDEX('NOx &amp; CO2'!$T$6:$W$10,MATCH($C384,'NOx &amp; CO2'!$R$6:$R$10,1),MATCH(W$382,'NOx &amp; CO2'!$T$5:$W$5,1))*V384</f>
        <v>3.2817294249503907E-2</v>
      </c>
      <c r="X384" s="365">
        <f>INDEX('NOx &amp; CO2'!$T$6:$W$10,MATCH($C384,'NOx &amp; CO2'!$R$6:$R$10,1),MATCH(X$382,'NOx &amp; CO2'!$T$5:$W$5,1))*W384</f>
        <v>3.1548136447916084E-2</v>
      </c>
      <c r="Y384" s="365">
        <f>INDEX('NOx &amp; CO2'!$T$6:$W$10,MATCH($C384,'NOx &amp; CO2'!$R$6:$R$10,1),MATCH(Y$382,'NOx &amp; CO2'!$T$5:$W$5,1))*X384</f>
        <v>3.0328061349889527E-2</v>
      </c>
      <c r="Z384" s="365">
        <f>INDEX('NOx &amp; CO2'!$T$6:$W$10,MATCH($C384,'NOx &amp; CO2'!$R$6:$R$10,1),MATCH(Z$382,'NOx &amp; CO2'!$T$5:$W$5,1))*Y384</f>
        <v>2.9155170758221438E-2</v>
      </c>
      <c r="AA384" s="365">
        <f>INDEX('NOx &amp; CO2'!$T$6:$W$10,MATCH($C384,'NOx &amp; CO2'!$R$6:$R$10,1),MATCH(AA$382,'NOx &amp; CO2'!$T$5:$W$5,1))*Z384</f>
        <v>2.8027639885532835E-2</v>
      </c>
      <c r="AB384" s="365">
        <f>INDEX('NOx &amp; CO2'!$T$6:$W$10,MATCH($C384,'NOx &amp; CO2'!$R$6:$R$10,1),MATCH(AB$382,'NOx &amp; CO2'!$T$5:$W$5,1))*AA384</f>
        <v>2.6943714515257809E-2</v>
      </c>
      <c r="AC384" s="365">
        <f>INDEX('NOx &amp; CO2'!$T$6:$W$10,MATCH($C384,'NOx &amp; CO2'!$R$6:$R$10,1),MATCH(AC$382,'NOx &amp; CO2'!$T$5:$W$5,1))*AB384</f>
        <v>2.5901708272427128E-2</v>
      </c>
      <c r="AD384" s="365">
        <f>INDEX('NOx &amp; CO2'!$T$6:$W$10,MATCH($C384,'NOx &amp; CO2'!$R$6:$R$10,1),MATCH(AD$382,'NOx &amp; CO2'!$T$5:$W$5,1))*AC384</f>
        <v>2.4900000000000019E-2</v>
      </c>
      <c r="AE384" s="365">
        <f>INDEX('NOx &amp; CO2'!$T$6:$W$10,MATCH($C384,'NOx &amp; CO2'!$R$6:$R$10,1),MATCH(AE$382,'NOx &amp; CO2'!$T$5:$W$5,1))*AD384</f>
        <v>2.4210502134589099E-2</v>
      </c>
      <c r="AF384" s="365">
        <f>INDEX('NOx &amp; CO2'!$T$6:$W$10,MATCH($C384,'NOx &amp; CO2'!$R$6:$R$10,1),MATCH(AF$382,'NOx &amp; CO2'!$T$5:$W$5,1))*AE384</f>
        <v>2.3540096932086061E-2</v>
      </c>
      <c r="AG384" s="365">
        <f>INDEX('NOx &amp; CO2'!$T$6:$W$10,MATCH($C384,'NOx &amp; CO2'!$R$6:$R$10,1),MATCH(AG$382,'NOx &amp; CO2'!$T$5:$W$5,1))*AF384</f>
        <v>2.2888255703723031E-2</v>
      </c>
      <c r="AH384" s="365">
        <f>INDEX('NOx &amp; CO2'!$T$6:$W$10,MATCH($C384,'NOx &amp; CO2'!$R$6:$R$10,1),MATCH(AH$382,'NOx &amp; CO2'!$T$5:$W$5,1))*AG384</f>
        <v>2.2254464400482215E-2</v>
      </c>
      <c r="AI384" s="365">
        <f>INDEX('NOx &amp; CO2'!$T$6:$W$10,MATCH($C384,'NOx &amp; CO2'!$R$6:$R$10,1),MATCH(AI$382,'NOx &amp; CO2'!$T$5:$W$5,1))*AH384</f>
        <v>2.1638223207711301E-2</v>
      </c>
      <c r="AJ384" s="365">
        <f>INDEX('NOx &amp; CO2'!$T$6:$W$10,MATCH($C384,'NOx &amp; CO2'!$R$6:$R$10,1),MATCH(AJ$382,'NOx &amp; CO2'!$T$5:$W$5,1))*AI384</f>
        <v>2.1039046150964236E-2</v>
      </c>
      <c r="AK384" s="365">
        <f>INDEX('NOx &amp; CO2'!$T$6:$W$10,MATCH($C384,'NOx &amp; CO2'!$R$6:$R$10,1),MATCH(AK$382,'NOx &amp; CO2'!$T$5:$W$5,1))*AJ384</f>
        <v>2.0456460712756541E-2</v>
      </c>
      <c r="AL384" s="365">
        <f>INDEX('NOx &amp; CO2'!$T$6:$W$10,MATCH($C384,'NOx &amp; CO2'!$R$6:$R$10,1),MATCH(AL$382,'NOx &amp; CO2'!$T$5:$W$5,1))*AK384</f>
        <v>1.9890007459932926E-2</v>
      </c>
      <c r="AM384" s="365">
        <f>INDEX('NOx &amp; CO2'!$T$6:$W$10,MATCH($C384,'NOx &amp; CO2'!$R$6:$R$10,1),MATCH(AM$382,'NOx &amp; CO2'!$T$5:$W$5,1))*AL384</f>
        <v>1.9339239681353367E-2</v>
      </c>
      <c r="AN384" s="365">
        <f>INDEX('NOx &amp; CO2'!$T$6:$W$10,MATCH($C384,'NOx &amp; CO2'!$R$6:$R$10,1),MATCH(AN$382,'NOx &amp; CO2'!$T$5:$W$5,1))*AM384</f>
        <v>1.8803723035611869E-2</v>
      </c>
      <c r="AO384" s="365">
        <f>INDEX('NOx &amp; CO2'!$T$6:$W$10,MATCH($C384,'NOx &amp; CO2'!$R$6:$R$10,1),MATCH(AO$382,'NOx &amp; CO2'!$T$5:$W$5,1))*AN384</f>
        <v>1.8283035208510164E-2</v>
      </c>
      <c r="AP384" s="365">
        <f>INDEX('NOx &amp; CO2'!$T$6:$W$10,MATCH($C384,'NOx &amp; CO2'!$R$6:$R$10,1),MATCH(AP$382,'NOx &amp; CO2'!$T$5:$W$5,1))*AO384</f>
        <v>1.777676558001617E-2</v>
      </c>
      <c r="AQ384" s="365">
        <f>INDEX('NOx &amp; CO2'!$T$6:$W$10,MATCH($C384,'NOx &amp; CO2'!$R$6:$R$10,1),MATCH(AQ$382,'NOx &amp; CO2'!$T$5:$W$5,1))*AP384</f>
        <v>1.7284514900444626E-2</v>
      </c>
      <c r="AR384" s="365">
        <f>INDEX('NOx &amp; CO2'!$T$6:$W$10,MATCH($C384,'NOx &amp; CO2'!$R$6:$R$10,1),MATCH(AR$382,'NOx &amp; CO2'!$T$5:$W$5,1))*AQ384</f>
        <v>1.6805894975604474E-2</v>
      </c>
      <c r="AS384" s="365">
        <f>INDEX('NOx &amp; CO2'!$T$6:$W$10,MATCH($C384,'NOx &amp; CO2'!$R$6:$R$10,1),MATCH(AS$382,'NOx &amp; CO2'!$T$5:$W$5,1))*AR384</f>
        <v>1.6340528360664741E-2</v>
      </c>
      <c r="AT384" s="365">
        <f>INDEX('NOx &amp; CO2'!$T$6:$W$10,MATCH($C384,'NOx &amp; CO2'!$R$6:$R$10,1),MATCH(AT$382,'NOx &amp; CO2'!$T$5:$W$5,1))*AS384</f>
        <v>1.5888048062497474E-2</v>
      </c>
      <c r="AU384" s="365">
        <f>INDEX('NOx &amp; CO2'!$T$6:$W$10,MATCH($C384,'NOx &amp; CO2'!$R$6:$R$10,1),MATCH(AU$382,'NOx &amp; CO2'!$T$5:$W$5,1))*AT384</f>
        <v>1.5448097250263013E-2</v>
      </c>
      <c r="AV384" s="365">
        <f>INDEX('NOx &amp; CO2'!$T$6:$W$10,MATCH($C384,'NOx &amp; CO2'!$R$6:$R$10,1),MATCH(AV$382,'NOx &amp; CO2'!$T$5:$W$5,1))*AU384</f>
        <v>1.5020328974009333E-2</v>
      </c>
      <c r="AW384" s="365">
        <f>INDEX('NOx &amp; CO2'!$T$6:$W$10,MATCH($C384,'NOx &amp; CO2'!$R$6:$R$10,1),MATCH(AW$382,'NOx &amp; CO2'!$T$5:$W$5,1))*AV384</f>
        <v>1.4604405891063581E-2</v>
      </c>
      <c r="AX384" s="365">
        <f>INDEX('NOx &amp; CO2'!$T$6:$W$10,MATCH($C384,'NOx &amp; CO2'!$R$6:$R$10,1),MATCH(AX$382,'NOx &amp; CO2'!$T$5:$W$5,1))*AW384</f>
        <v>1.4200000000000008E-2</v>
      </c>
      <c r="AY384" s="365">
        <f>INDEX('NOx &amp; CO2'!$T$6:$W$10,MATCH($C384,'NOx &amp; CO2'!$R$6:$R$10,1),MATCH(AY$382,'NOx &amp; CO2'!$T$5:$W$5,1))*AX384</f>
        <v>1.4200000000000008E-2</v>
      </c>
      <c r="AZ384" s="365">
        <f>INDEX('NOx &amp; CO2'!$T$6:$W$10,MATCH($C384,'NOx &amp; CO2'!$R$6:$R$10,1),MATCH(AZ$382,'NOx &amp; CO2'!$T$5:$W$5,1))*AY384</f>
        <v>1.4200000000000008E-2</v>
      </c>
      <c r="BA384" s="365">
        <f>INDEX('NOx &amp; CO2'!$T$6:$W$10,MATCH($C384,'NOx &amp; CO2'!$R$6:$R$10,1),MATCH(BA$382,'NOx &amp; CO2'!$T$5:$W$5,1))*AZ384</f>
        <v>1.4200000000000008E-2</v>
      </c>
      <c r="BB384" s="365">
        <f>INDEX('NOx &amp; CO2'!$T$6:$W$10,MATCH($C384,'NOx &amp; CO2'!$R$6:$R$10,1),MATCH(BB$382,'NOx &amp; CO2'!$T$5:$W$5,1))*BA384</f>
        <v>1.4200000000000008E-2</v>
      </c>
      <c r="BC384" s="365">
        <f>INDEX('NOx &amp; CO2'!$T$6:$W$10,MATCH($C384,'NOx &amp; CO2'!$R$6:$R$10,1),MATCH(BC$382,'NOx &amp; CO2'!$T$5:$W$5,1))*BB384</f>
        <v>1.4200000000000008E-2</v>
      </c>
      <c r="BD384" s="365">
        <f>INDEX('NOx &amp; CO2'!$T$6:$W$10,MATCH($C384,'NOx &amp; CO2'!$R$6:$R$10,1),MATCH(BD$382,'NOx &amp; CO2'!$T$5:$W$5,1))*BC384</f>
        <v>1.4200000000000008E-2</v>
      </c>
      <c r="BE384" s="365">
        <f>INDEX('NOx &amp; CO2'!$T$6:$W$10,MATCH($C384,'NOx &amp; CO2'!$R$6:$R$10,1),MATCH(BE$382,'NOx &amp; CO2'!$T$5:$W$5,1))*BD384</f>
        <v>1.4200000000000008E-2</v>
      </c>
      <c r="BF384" s="365">
        <f>INDEX('NOx &amp; CO2'!$T$6:$W$10,MATCH($C384,'NOx &amp; CO2'!$R$6:$R$10,1),MATCH(BF$382,'NOx &amp; CO2'!$T$5:$W$5,1))*BE384</f>
        <v>1.4200000000000008E-2</v>
      </c>
      <c r="BG384" s="365">
        <f>INDEX('NOx &amp; CO2'!$T$6:$W$10,MATCH($C384,'NOx &amp; CO2'!$R$6:$R$10,1),MATCH(BG$382,'NOx &amp; CO2'!$T$5:$W$5,1))*BF384</f>
        <v>1.4200000000000008E-2</v>
      </c>
      <c r="BH384" s="365">
        <f>INDEX('NOx &amp; CO2'!$T$6:$W$10,MATCH($C384,'NOx &amp; CO2'!$R$6:$R$10,1),MATCH(BH$382,'NOx &amp; CO2'!$T$5:$W$5,1))*BG384</f>
        <v>1.4200000000000008E-2</v>
      </c>
      <c r="BI384" s="365">
        <f>INDEX('NOx &amp; CO2'!$T$6:$W$10,MATCH($C384,'NOx &amp; CO2'!$R$6:$R$10,1),MATCH(BI$382,'NOx &amp; CO2'!$T$5:$W$5,1))*BH384</f>
        <v>1.4200000000000008E-2</v>
      </c>
      <c r="BJ384" s="365">
        <f>INDEX('NOx &amp; CO2'!$T$6:$W$10,MATCH($C384,'NOx &amp; CO2'!$R$6:$R$10,1),MATCH(BJ$382,'NOx &amp; CO2'!$T$5:$W$5,1))*BI384</f>
        <v>1.4200000000000008E-2</v>
      </c>
      <c r="BK384" s="365">
        <f>INDEX('NOx &amp; CO2'!$T$6:$W$10,MATCH($C384,'NOx &amp; CO2'!$R$6:$R$10,1),MATCH(BK$382,'NOx &amp; CO2'!$T$5:$W$5,1))*BJ384</f>
        <v>1.4200000000000008E-2</v>
      </c>
      <c r="BL384" s="365">
        <f>INDEX('NOx &amp; CO2'!$T$6:$W$10,MATCH($C384,'NOx &amp; CO2'!$R$6:$R$10,1),MATCH(BL$382,'NOx &amp; CO2'!$T$5:$W$5,1))*BK384</f>
        <v>1.4200000000000008E-2</v>
      </c>
      <c r="BM384" s="365">
        <f>INDEX('NOx &amp; CO2'!$T$6:$W$10,MATCH($C384,'NOx &amp; CO2'!$R$6:$R$10,1),MATCH(BM$382,'NOx &amp; CO2'!$T$5:$W$5,1))*BL384</f>
        <v>1.4200000000000008E-2</v>
      </c>
      <c r="BN384" s="365">
        <f>INDEX('NOx &amp; CO2'!$T$6:$W$10,MATCH($C384,'NOx &amp; CO2'!$R$6:$R$10,1),MATCH(BN$382,'NOx &amp; CO2'!$T$5:$W$5,1))*BM384</f>
        <v>1.4200000000000008E-2</v>
      </c>
      <c r="BO384" s="365">
        <f>INDEX('NOx &amp; CO2'!$T$6:$W$10,MATCH($C384,'NOx &amp; CO2'!$R$6:$R$10,1),MATCH(BO$382,'NOx &amp; CO2'!$T$5:$W$5,1))*BN384</f>
        <v>1.4200000000000008E-2</v>
      </c>
      <c r="BP384" s="365">
        <f>INDEX('NOx &amp; CO2'!$T$6:$W$10,MATCH($C384,'NOx &amp; CO2'!$R$6:$R$10,1),MATCH(BP$382,'NOx &amp; CO2'!$T$5:$W$5,1))*BO384</f>
        <v>1.4200000000000008E-2</v>
      </c>
      <c r="BQ384" s="365">
        <f>INDEX('NOx &amp; CO2'!$T$6:$W$10,MATCH($C384,'NOx &amp; CO2'!$R$6:$R$10,1),MATCH(BQ$382,'NOx &amp; CO2'!$T$5:$W$5,1))*BP384</f>
        <v>1.4200000000000008E-2</v>
      </c>
      <c r="BR384" s="365">
        <f>INDEX('NOx &amp; CO2'!$T$6:$W$10,MATCH($C384,'NOx &amp; CO2'!$R$6:$R$10,1),MATCH(BR$382,'NOx &amp; CO2'!$T$5:$W$5,1))*BQ384</f>
        <v>1.4200000000000008E-2</v>
      </c>
      <c r="BS384" s="365">
        <f>INDEX('NOx &amp; CO2'!$T$6:$W$10,MATCH($C384,'NOx &amp; CO2'!$R$6:$R$10,1),MATCH(BS$382,'NOx &amp; CO2'!$T$5:$W$5,1))*BR384</f>
        <v>1.4200000000000008E-2</v>
      </c>
      <c r="BT384" s="365">
        <f>INDEX('NOx &amp; CO2'!$T$6:$W$10,MATCH($C384,'NOx &amp; CO2'!$R$6:$R$10,1),MATCH(BT$382,'NOx &amp; CO2'!$T$5:$W$5,1))*BS384</f>
        <v>1.4200000000000008E-2</v>
      </c>
      <c r="BU384" s="365">
        <f>INDEX('NOx &amp; CO2'!$T$6:$W$10,MATCH($C384,'NOx &amp; CO2'!$R$6:$R$10,1),MATCH(BU$382,'NOx &amp; CO2'!$T$5:$W$5,1))*BT384</f>
        <v>1.4200000000000008E-2</v>
      </c>
      <c r="BV384" s="365">
        <f>INDEX('NOx &amp; CO2'!$T$6:$W$10,MATCH($C384,'NOx &amp; CO2'!$R$6:$R$10,1),MATCH(BV$382,'NOx &amp; CO2'!$T$5:$W$5,1))*BU384</f>
        <v>1.4200000000000008E-2</v>
      </c>
      <c r="BW384" s="365">
        <f>INDEX('NOx &amp; CO2'!$T$6:$W$10,MATCH($C384,'NOx &amp; CO2'!$R$6:$R$10,1),MATCH(BW$382,'NOx &amp; CO2'!$T$5:$W$5,1))*BV384</f>
        <v>1.4200000000000008E-2</v>
      </c>
      <c r="BX384" s="365">
        <f>INDEX('NOx &amp; CO2'!$T$6:$W$10,MATCH($C384,'NOx &amp; CO2'!$R$6:$R$10,1),MATCH(BX$382,'NOx &amp; CO2'!$T$5:$W$5,1))*BW384</f>
        <v>1.4200000000000008E-2</v>
      </c>
      <c r="BY384" s="365">
        <f>INDEX('NOx &amp; CO2'!$T$6:$W$10,MATCH($C384,'NOx &amp; CO2'!$R$6:$R$10,1),MATCH(BY$382,'NOx &amp; CO2'!$T$5:$W$5,1))*BX384</f>
        <v>1.4200000000000008E-2</v>
      </c>
      <c r="BZ384" s="365">
        <f>INDEX('NOx &amp; CO2'!$T$6:$W$10,MATCH($C384,'NOx &amp; CO2'!$R$6:$R$10,1),MATCH(BZ$382,'NOx &amp; CO2'!$T$5:$W$5,1))*BY384</f>
        <v>1.4200000000000008E-2</v>
      </c>
      <c r="CA384" s="365">
        <f>INDEX('NOx &amp; CO2'!$T$6:$W$10,MATCH($C384,'NOx &amp; CO2'!$R$6:$R$10,1),MATCH(CA$382,'NOx &amp; CO2'!$T$5:$W$5,1))*BZ384</f>
        <v>1.4200000000000008E-2</v>
      </c>
      <c r="CB384" s="365">
        <f>INDEX('NOx &amp; CO2'!$T$6:$W$10,MATCH($C384,'NOx &amp; CO2'!$R$6:$R$10,1),MATCH(CB$382,'NOx &amp; CO2'!$T$5:$W$5,1))*CA384</f>
        <v>1.4200000000000008E-2</v>
      </c>
      <c r="CC384" s="365">
        <f>INDEX('NOx &amp; CO2'!$T$6:$W$10,MATCH($C384,'NOx &amp; CO2'!$R$6:$R$10,1),MATCH(CC$382,'NOx &amp; CO2'!$T$5:$W$5,1))*CB384</f>
        <v>1.4200000000000008E-2</v>
      </c>
      <c r="CD384" s="365">
        <f>INDEX('NOx &amp; CO2'!$T$6:$W$10,MATCH($C384,'NOx &amp; CO2'!$R$6:$R$10,1),MATCH(CD$382,'NOx &amp; CO2'!$T$5:$W$5,1))*CC384</f>
        <v>1.4200000000000008E-2</v>
      </c>
      <c r="CE384" s="365">
        <f>INDEX('NOx &amp; CO2'!$T$6:$W$10,MATCH($C384,'NOx &amp; CO2'!$R$6:$R$10,1),MATCH(CE$382,'NOx &amp; CO2'!$T$5:$W$5,1))*CD384</f>
        <v>1.4200000000000008E-2</v>
      </c>
      <c r="CF384" s="365">
        <f>INDEX('NOx &amp; CO2'!$T$6:$W$10,MATCH($C384,'NOx &amp; CO2'!$R$6:$R$10,1),MATCH(CF$382,'NOx &amp; CO2'!$T$5:$W$5,1))*CE384</f>
        <v>1.4200000000000008E-2</v>
      </c>
      <c r="CG384" s="365">
        <f>INDEX('NOx &amp; CO2'!$T$6:$W$10,MATCH($C384,'NOx &amp; CO2'!$R$6:$R$10,1),MATCH(CG$382,'NOx &amp; CO2'!$T$5:$W$5,1))*CF384</f>
        <v>1.4200000000000008E-2</v>
      </c>
      <c r="CH384" s="365">
        <f>INDEX('NOx &amp; CO2'!$T$6:$W$10,MATCH($C384,'NOx &amp; CO2'!$R$6:$R$10,1),MATCH(CH$382,'NOx &amp; CO2'!$T$5:$W$5,1))*CG384</f>
        <v>1.4200000000000008E-2</v>
      </c>
      <c r="CI384" s="365">
        <f>INDEX('NOx &amp; CO2'!$T$6:$W$10,MATCH($C384,'NOx &amp; CO2'!$R$6:$R$10,1),MATCH(CI$382,'NOx &amp; CO2'!$T$5:$W$5,1))*CH384</f>
        <v>1.4200000000000008E-2</v>
      </c>
      <c r="CJ384" s="365">
        <f>INDEX('NOx &amp; CO2'!$T$6:$W$10,MATCH($C384,'NOx &amp; CO2'!$R$6:$R$10,1),MATCH(CJ$382,'NOx &amp; CO2'!$T$5:$W$5,1))*CI384</f>
        <v>1.4200000000000008E-2</v>
      </c>
      <c r="CK384" s="365">
        <f>INDEX('NOx &amp; CO2'!$T$6:$W$10,MATCH($C384,'NOx &amp; CO2'!$R$6:$R$10,1),MATCH(CK$382,'NOx &amp; CO2'!$T$5:$W$5,1))*CJ384</f>
        <v>1.4200000000000008E-2</v>
      </c>
      <c r="CL384" s="365">
        <f>INDEX('NOx &amp; CO2'!$T$6:$W$10,MATCH($C384,'NOx &amp; CO2'!$R$6:$R$10,1),MATCH(CL$382,'NOx &amp; CO2'!$T$5:$W$5,1))*CK384</f>
        <v>1.4200000000000008E-2</v>
      </c>
      <c r="CM384" s="365">
        <f>INDEX('NOx &amp; CO2'!$T$6:$W$10,MATCH($C384,'NOx &amp; CO2'!$R$6:$R$10,1),MATCH(CM$382,'NOx &amp; CO2'!$T$5:$W$5,1))*CL384</f>
        <v>1.4200000000000008E-2</v>
      </c>
      <c r="CN384" s="365">
        <f>INDEX('NOx &amp; CO2'!$T$6:$W$10,MATCH($C384,'NOx &amp; CO2'!$R$6:$R$10,1),MATCH(CN$382,'NOx &amp; CO2'!$T$5:$W$5,1))*CM384</f>
        <v>1.4200000000000008E-2</v>
      </c>
      <c r="CO384" s="365">
        <f>INDEX('NOx &amp; CO2'!$T$6:$W$10,MATCH($C384,'NOx &amp; CO2'!$R$6:$R$10,1),MATCH(CO$382,'NOx &amp; CO2'!$T$5:$W$5,1))*CN384</f>
        <v>1.4200000000000008E-2</v>
      </c>
      <c r="CP384" s="365">
        <f>INDEX('NOx &amp; CO2'!$T$6:$W$10,MATCH($C384,'NOx &amp; CO2'!$R$6:$R$10,1),MATCH(CP$382,'NOx &amp; CO2'!$T$5:$W$5,1))*CO384</f>
        <v>1.4200000000000008E-2</v>
      </c>
      <c r="CQ384" s="365">
        <f>INDEX('NOx &amp; CO2'!$T$6:$W$10,MATCH($C384,'NOx &amp; CO2'!$R$6:$R$10,1),MATCH(CQ$382,'NOx &amp; CO2'!$T$5:$W$5,1))*CP384</f>
        <v>1.4200000000000008E-2</v>
      </c>
      <c r="CR384" s="365">
        <f>INDEX('NOx &amp; CO2'!$T$6:$W$10,MATCH($C384,'NOx &amp; CO2'!$R$6:$R$10,1),MATCH(CR$382,'NOx &amp; CO2'!$T$5:$W$5,1))*CQ384</f>
        <v>1.4200000000000008E-2</v>
      </c>
      <c r="CS384" s="365">
        <f>INDEX('NOx &amp; CO2'!$T$6:$W$10,MATCH($C384,'NOx &amp; CO2'!$R$6:$R$10,1),MATCH(CS$382,'NOx &amp; CO2'!$T$5:$W$5,1))*CR384</f>
        <v>1.4200000000000008E-2</v>
      </c>
    </row>
    <row r="385" spans="1:97" s="352" customFormat="1" x14ac:dyDescent="0.25">
      <c r="A385" s="352">
        <f t="shared" ref="A385:C385" si="603">A324</f>
        <v>0</v>
      </c>
      <c r="B385" s="352" t="str">
        <f t="shared" si="603"/>
        <v>0 0</v>
      </c>
      <c r="C385" s="359">
        <f t="shared" si="603"/>
        <v>0</v>
      </c>
      <c r="D385" s="365">
        <f>INDEX('NOx &amp; CO2'!$E$6:$I$10,MATCH($C385,'NOx &amp; CO2'!$C$6:$C$10,1),MATCH(D$382,'NOx &amp; CO2'!$E$5:$H$5,1))</f>
        <v>7.17E-2</v>
      </c>
      <c r="E385" s="365">
        <f>INDEX('NOx &amp; CO2'!$T$6:$W$10,MATCH($C385,'NOx &amp; CO2'!$R$6:$R$10,1),MATCH(E$382,'NOx &amp; CO2'!$T$5:$W$5,1))*D385</f>
        <v>6.8558723496039697E-2</v>
      </c>
      <c r="F385" s="365">
        <f>INDEX('NOx &amp; CO2'!$T$6:$W$10,MATCH($C385,'NOx &amp; CO2'!$R$6:$R$10,1),MATCH(F$382,'NOx &amp; CO2'!$T$5:$W$5,1))*E385</f>
        <v>6.5555070675124491E-2</v>
      </c>
      <c r="G385" s="365">
        <f>INDEX('NOx &amp; CO2'!$T$6:$W$10,MATCH($C385,'NOx &amp; CO2'!$R$6:$R$10,1),MATCH(G$382,'NOx &amp; CO2'!$T$5:$W$5,1))*F385</f>
        <v>6.2683012052708514E-2</v>
      </c>
      <c r="H385" s="365">
        <f>INDEX('NOx &amp; CO2'!$T$6:$W$10,MATCH($C385,'NOx &amp; CO2'!$R$6:$R$10,1),MATCH(H$382,'NOx &amp; CO2'!$T$5:$W$5,1))*G385</f>
        <v>5.9936782304331478E-2</v>
      </c>
      <c r="I385" s="365">
        <f>INDEX('NOx &amp; CO2'!$T$6:$W$10,MATCH($C385,'NOx &amp; CO2'!$R$6:$R$10,1),MATCH(I$382,'NOx &amp; CO2'!$T$5:$W$5,1))*H385</f>
        <v>5.7310868692398702E-2</v>
      </c>
      <c r="J385" s="365">
        <f>INDEX('NOx &amp; CO2'!$T$6:$W$10,MATCH($C385,'NOx &amp; CO2'!$R$6:$R$10,1),MATCH(J$382,'NOx &amp; CO2'!$T$5:$W$5,1))*I385</f>
        <v>5.4800000000000008E-2</v>
      </c>
      <c r="K385" s="365">
        <f>INDEX('NOx &amp; CO2'!$T$6:$W$10,MATCH($C385,'NOx &amp; CO2'!$R$6:$R$10,1),MATCH(K$382,'NOx &amp; CO2'!$T$5:$W$5,1))*J385</f>
        <v>5.268069525177068E-2</v>
      </c>
      <c r="L385" s="365">
        <f>INDEX('NOx &amp; CO2'!$T$6:$W$10,MATCH($C385,'NOx &amp; CO2'!$R$6:$R$10,1),MATCH(L$382,'NOx &amp; CO2'!$T$5:$W$5,1))*K385</f>
        <v>5.0643351317699516E-2</v>
      </c>
      <c r="M385" s="365">
        <f>INDEX('NOx &amp; CO2'!$T$6:$W$10,MATCH($C385,'NOx &amp; CO2'!$R$6:$R$10,1),MATCH(M$382,'NOx &amp; CO2'!$T$5:$W$5,1))*L385</f>
        <v>4.8684798490804503E-2</v>
      </c>
      <c r="N385" s="365">
        <f>INDEX('NOx &amp; CO2'!$T$6:$W$10,MATCH($C385,'NOx &amp; CO2'!$R$6:$R$10,1),MATCH(N$382,'NOx &amp; CO2'!$T$5:$W$5,1))*M385</f>
        <v>4.6801989647590088E-2</v>
      </c>
      <c r="O385" s="365">
        <f>INDEX('NOx &amp; CO2'!$T$6:$W$10,MATCH($C385,'NOx &amp; CO2'!$R$6:$R$10,1),MATCH(O$382,'NOx &amp; CO2'!$T$5:$W$5,1))*N385</f>
        <v>4.4991995507321518E-2</v>
      </c>
      <c r="P385" s="365">
        <f>INDEX('NOx &amp; CO2'!$T$6:$W$10,MATCH($C385,'NOx &amp; CO2'!$R$6:$R$10,1),MATCH(P$382,'NOx &amp; CO2'!$T$5:$W$5,1))*O385</f>
        <v>4.3252000074639418E-2</v>
      </c>
      <c r="Q385" s="365">
        <f>INDEX('NOx &amp; CO2'!$T$6:$W$10,MATCH($C385,'NOx &amp; CO2'!$R$6:$R$10,1),MATCH(Q$382,'NOx &amp; CO2'!$T$5:$W$5,1))*P385</f>
        <v>4.1579296258424117E-2</v>
      </c>
      <c r="R385" s="365">
        <f>INDEX('NOx &amp; CO2'!$T$6:$W$10,MATCH($C385,'NOx &amp; CO2'!$R$6:$R$10,1),MATCH(R$382,'NOx &amp; CO2'!$T$5:$W$5,1))*Q385</f>
        <v>3.9971281660093602E-2</v>
      </c>
      <c r="S385" s="365">
        <f>INDEX('NOx &amp; CO2'!$T$6:$W$10,MATCH($C385,'NOx &amp; CO2'!$R$6:$R$10,1),MATCH(S$382,'NOx &amp; CO2'!$T$5:$W$5,1))*R385</f>
        <v>3.8425454524782507E-2</v>
      </c>
      <c r="T385" s="365">
        <f>INDEX('NOx &amp; CO2'!$T$6:$W$10,MATCH($C385,'NOx &amp; CO2'!$R$6:$R$10,1),MATCH(T$382,'NOx &amp; CO2'!$T$5:$W$5,1))*S385</f>
        <v>3.6939409849102912E-2</v>
      </c>
      <c r="U385" s="365">
        <f>INDEX('NOx &amp; CO2'!$T$6:$W$10,MATCH($C385,'NOx &amp; CO2'!$R$6:$R$10,1),MATCH(U$382,'NOx &amp; CO2'!$T$5:$W$5,1))*T385</f>
        <v>3.5510835639431505E-2</v>
      </c>
      <c r="V385" s="365">
        <f>INDEX('NOx &amp; CO2'!$T$6:$W$10,MATCH($C385,'NOx &amp; CO2'!$R$6:$R$10,1),MATCH(V$382,'NOx &amp; CO2'!$T$5:$W$5,1))*U385</f>
        <v>3.4137509314901608E-2</v>
      </c>
      <c r="W385" s="365">
        <f>INDEX('NOx &amp; CO2'!$T$6:$W$10,MATCH($C385,'NOx &amp; CO2'!$R$6:$R$10,1),MATCH(W$382,'NOx &amp; CO2'!$T$5:$W$5,1))*V385</f>
        <v>3.2817294249503907E-2</v>
      </c>
      <c r="X385" s="365">
        <f>INDEX('NOx &amp; CO2'!$T$6:$W$10,MATCH($C385,'NOx &amp; CO2'!$R$6:$R$10,1),MATCH(X$382,'NOx &amp; CO2'!$T$5:$W$5,1))*W385</f>
        <v>3.1548136447916084E-2</v>
      </c>
      <c r="Y385" s="365">
        <f>INDEX('NOx &amp; CO2'!$T$6:$W$10,MATCH($C385,'NOx &amp; CO2'!$R$6:$R$10,1),MATCH(Y$382,'NOx &amp; CO2'!$T$5:$W$5,1))*X385</f>
        <v>3.0328061349889527E-2</v>
      </c>
      <c r="Z385" s="365">
        <f>INDEX('NOx &amp; CO2'!$T$6:$W$10,MATCH($C385,'NOx &amp; CO2'!$R$6:$R$10,1),MATCH(Z$382,'NOx &amp; CO2'!$T$5:$W$5,1))*Y385</f>
        <v>2.9155170758221438E-2</v>
      </c>
      <c r="AA385" s="365">
        <f>INDEX('NOx &amp; CO2'!$T$6:$W$10,MATCH($C385,'NOx &amp; CO2'!$R$6:$R$10,1),MATCH(AA$382,'NOx &amp; CO2'!$T$5:$W$5,1))*Z385</f>
        <v>2.8027639885532835E-2</v>
      </c>
      <c r="AB385" s="365">
        <f>INDEX('NOx &amp; CO2'!$T$6:$W$10,MATCH($C385,'NOx &amp; CO2'!$R$6:$R$10,1),MATCH(AB$382,'NOx &amp; CO2'!$T$5:$W$5,1))*AA385</f>
        <v>2.6943714515257809E-2</v>
      </c>
      <c r="AC385" s="365">
        <f>INDEX('NOx &amp; CO2'!$T$6:$W$10,MATCH($C385,'NOx &amp; CO2'!$R$6:$R$10,1),MATCH(AC$382,'NOx &amp; CO2'!$T$5:$W$5,1))*AB385</f>
        <v>2.5901708272427128E-2</v>
      </c>
      <c r="AD385" s="365">
        <f>INDEX('NOx &amp; CO2'!$T$6:$W$10,MATCH($C385,'NOx &amp; CO2'!$R$6:$R$10,1),MATCH(AD$382,'NOx &amp; CO2'!$T$5:$W$5,1))*AC385</f>
        <v>2.4900000000000019E-2</v>
      </c>
      <c r="AE385" s="365">
        <f>INDEX('NOx &amp; CO2'!$T$6:$W$10,MATCH($C385,'NOx &amp; CO2'!$R$6:$R$10,1),MATCH(AE$382,'NOx &amp; CO2'!$T$5:$W$5,1))*AD385</f>
        <v>2.4210502134589099E-2</v>
      </c>
      <c r="AF385" s="365">
        <f>INDEX('NOx &amp; CO2'!$T$6:$W$10,MATCH($C385,'NOx &amp; CO2'!$R$6:$R$10,1),MATCH(AF$382,'NOx &amp; CO2'!$T$5:$W$5,1))*AE385</f>
        <v>2.3540096932086061E-2</v>
      </c>
      <c r="AG385" s="365">
        <f>INDEX('NOx &amp; CO2'!$T$6:$W$10,MATCH($C385,'NOx &amp; CO2'!$R$6:$R$10,1),MATCH(AG$382,'NOx &amp; CO2'!$T$5:$W$5,1))*AF385</f>
        <v>2.2888255703723031E-2</v>
      </c>
      <c r="AH385" s="365">
        <f>INDEX('NOx &amp; CO2'!$T$6:$W$10,MATCH($C385,'NOx &amp; CO2'!$R$6:$R$10,1),MATCH(AH$382,'NOx &amp; CO2'!$T$5:$W$5,1))*AG385</f>
        <v>2.2254464400482215E-2</v>
      </c>
      <c r="AI385" s="365">
        <f>INDEX('NOx &amp; CO2'!$T$6:$W$10,MATCH($C385,'NOx &amp; CO2'!$R$6:$R$10,1),MATCH(AI$382,'NOx &amp; CO2'!$T$5:$W$5,1))*AH385</f>
        <v>2.1638223207711301E-2</v>
      </c>
      <c r="AJ385" s="365">
        <f>INDEX('NOx &amp; CO2'!$T$6:$W$10,MATCH($C385,'NOx &amp; CO2'!$R$6:$R$10,1),MATCH(AJ$382,'NOx &amp; CO2'!$T$5:$W$5,1))*AI385</f>
        <v>2.1039046150964236E-2</v>
      </c>
      <c r="AK385" s="365">
        <f>INDEX('NOx &amp; CO2'!$T$6:$W$10,MATCH($C385,'NOx &amp; CO2'!$R$6:$R$10,1),MATCH(AK$382,'NOx &amp; CO2'!$T$5:$W$5,1))*AJ385</f>
        <v>2.0456460712756541E-2</v>
      </c>
      <c r="AL385" s="365">
        <f>INDEX('NOx &amp; CO2'!$T$6:$W$10,MATCH($C385,'NOx &amp; CO2'!$R$6:$R$10,1),MATCH(AL$382,'NOx &amp; CO2'!$T$5:$W$5,1))*AK385</f>
        <v>1.9890007459932926E-2</v>
      </c>
      <c r="AM385" s="365">
        <f>INDEX('NOx &amp; CO2'!$T$6:$W$10,MATCH($C385,'NOx &amp; CO2'!$R$6:$R$10,1),MATCH(AM$382,'NOx &amp; CO2'!$T$5:$W$5,1))*AL385</f>
        <v>1.9339239681353367E-2</v>
      </c>
      <c r="AN385" s="365">
        <f>INDEX('NOx &amp; CO2'!$T$6:$W$10,MATCH($C385,'NOx &amp; CO2'!$R$6:$R$10,1),MATCH(AN$382,'NOx &amp; CO2'!$T$5:$W$5,1))*AM385</f>
        <v>1.8803723035611869E-2</v>
      </c>
      <c r="AO385" s="365">
        <f>INDEX('NOx &amp; CO2'!$T$6:$W$10,MATCH($C385,'NOx &amp; CO2'!$R$6:$R$10,1),MATCH(AO$382,'NOx &amp; CO2'!$T$5:$W$5,1))*AN385</f>
        <v>1.8283035208510164E-2</v>
      </c>
      <c r="AP385" s="365">
        <f>INDEX('NOx &amp; CO2'!$T$6:$W$10,MATCH($C385,'NOx &amp; CO2'!$R$6:$R$10,1),MATCH(AP$382,'NOx &amp; CO2'!$T$5:$W$5,1))*AO385</f>
        <v>1.777676558001617E-2</v>
      </c>
      <c r="AQ385" s="365">
        <f>INDEX('NOx &amp; CO2'!$T$6:$W$10,MATCH($C385,'NOx &amp; CO2'!$R$6:$R$10,1),MATCH(AQ$382,'NOx &amp; CO2'!$T$5:$W$5,1))*AP385</f>
        <v>1.7284514900444626E-2</v>
      </c>
      <c r="AR385" s="365">
        <f>INDEX('NOx &amp; CO2'!$T$6:$W$10,MATCH($C385,'NOx &amp; CO2'!$R$6:$R$10,1),MATCH(AR$382,'NOx &amp; CO2'!$T$5:$W$5,1))*AQ385</f>
        <v>1.6805894975604474E-2</v>
      </c>
      <c r="AS385" s="365">
        <f>INDEX('NOx &amp; CO2'!$T$6:$W$10,MATCH($C385,'NOx &amp; CO2'!$R$6:$R$10,1),MATCH(AS$382,'NOx &amp; CO2'!$T$5:$W$5,1))*AR385</f>
        <v>1.6340528360664741E-2</v>
      </c>
      <c r="AT385" s="365">
        <f>INDEX('NOx &amp; CO2'!$T$6:$W$10,MATCH($C385,'NOx &amp; CO2'!$R$6:$R$10,1),MATCH(AT$382,'NOx &amp; CO2'!$T$5:$W$5,1))*AS385</f>
        <v>1.5888048062497474E-2</v>
      </c>
      <c r="AU385" s="365">
        <f>INDEX('NOx &amp; CO2'!$T$6:$W$10,MATCH($C385,'NOx &amp; CO2'!$R$6:$R$10,1),MATCH(AU$382,'NOx &amp; CO2'!$T$5:$W$5,1))*AT385</f>
        <v>1.5448097250263013E-2</v>
      </c>
      <c r="AV385" s="365">
        <f>INDEX('NOx &amp; CO2'!$T$6:$W$10,MATCH($C385,'NOx &amp; CO2'!$R$6:$R$10,1),MATCH(AV$382,'NOx &amp; CO2'!$T$5:$W$5,1))*AU385</f>
        <v>1.5020328974009333E-2</v>
      </c>
      <c r="AW385" s="365">
        <f>INDEX('NOx &amp; CO2'!$T$6:$W$10,MATCH($C385,'NOx &amp; CO2'!$R$6:$R$10,1),MATCH(AW$382,'NOx &amp; CO2'!$T$5:$W$5,1))*AV385</f>
        <v>1.4604405891063581E-2</v>
      </c>
      <c r="AX385" s="365">
        <f>INDEX('NOx &amp; CO2'!$T$6:$W$10,MATCH($C385,'NOx &amp; CO2'!$R$6:$R$10,1),MATCH(AX$382,'NOx &amp; CO2'!$T$5:$W$5,1))*AW385</f>
        <v>1.4200000000000008E-2</v>
      </c>
      <c r="AY385" s="365">
        <f>INDEX('NOx &amp; CO2'!$T$6:$W$10,MATCH($C385,'NOx &amp; CO2'!$R$6:$R$10,1),MATCH(AY$382,'NOx &amp; CO2'!$T$5:$W$5,1))*AX385</f>
        <v>1.4200000000000008E-2</v>
      </c>
      <c r="AZ385" s="365">
        <f>INDEX('NOx &amp; CO2'!$T$6:$W$10,MATCH($C385,'NOx &amp; CO2'!$R$6:$R$10,1),MATCH(AZ$382,'NOx &amp; CO2'!$T$5:$W$5,1))*AY385</f>
        <v>1.4200000000000008E-2</v>
      </c>
      <c r="BA385" s="365">
        <f>INDEX('NOx &amp; CO2'!$T$6:$W$10,MATCH($C385,'NOx &amp; CO2'!$R$6:$R$10,1),MATCH(BA$382,'NOx &amp; CO2'!$T$5:$W$5,1))*AZ385</f>
        <v>1.4200000000000008E-2</v>
      </c>
      <c r="BB385" s="365">
        <f>INDEX('NOx &amp; CO2'!$T$6:$W$10,MATCH($C385,'NOx &amp; CO2'!$R$6:$R$10,1),MATCH(BB$382,'NOx &amp; CO2'!$T$5:$W$5,1))*BA385</f>
        <v>1.4200000000000008E-2</v>
      </c>
      <c r="BC385" s="365">
        <f>INDEX('NOx &amp; CO2'!$T$6:$W$10,MATCH($C385,'NOx &amp; CO2'!$R$6:$R$10,1),MATCH(BC$382,'NOx &amp; CO2'!$T$5:$W$5,1))*BB385</f>
        <v>1.4200000000000008E-2</v>
      </c>
      <c r="BD385" s="365">
        <f>INDEX('NOx &amp; CO2'!$T$6:$W$10,MATCH($C385,'NOx &amp; CO2'!$R$6:$R$10,1),MATCH(BD$382,'NOx &amp; CO2'!$T$5:$W$5,1))*BC385</f>
        <v>1.4200000000000008E-2</v>
      </c>
      <c r="BE385" s="365">
        <f>INDEX('NOx &amp; CO2'!$T$6:$W$10,MATCH($C385,'NOx &amp; CO2'!$R$6:$R$10,1),MATCH(BE$382,'NOx &amp; CO2'!$T$5:$W$5,1))*BD385</f>
        <v>1.4200000000000008E-2</v>
      </c>
      <c r="BF385" s="365">
        <f>INDEX('NOx &amp; CO2'!$T$6:$W$10,MATCH($C385,'NOx &amp; CO2'!$R$6:$R$10,1),MATCH(BF$382,'NOx &amp; CO2'!$T$5:$W$5,1))*BE385</f>
        <v>1.4200000000000008E-2</v>
      </c>
      <c r="BG385" s="365">
        <f>INDEX('NOx &amp; CO2'!$T$6:$W$10,MATCH($C385,'NOx &amp; CO2'!$R$6:$R$10,1),MATCH(BG$382,'NOx &amp; CO2'!$T$5:$W$5,1))*BF385</f>
        <v>1.4200000000000008E-2</v>
      </c>
      <c r="BH385" s="365">
        <f>INDEX('NOx &amp; CO2'!$T$6:$W$10,MATCH($C385,'NOx &amp; CO2'!$R$6:$R$10,1),MATCH(BH$382,'NOx &amp; CO2'!$T$5:$W$5,1))*BG385</f>
        <v>1.4200000000000008E-2</v>
      </c>
      <c r="BI385" s="365">
        <f>INDEX('NOx &amp; CO2'!$T$6:$W$10,MATCH($C385,'NOx &amp; CO2'!$R$6:$R$10,1),MATCH(BI$382,'NOx &amp; CO2'!$T$5:$W$5,1))*BH385</f>
        <v>1.4200000000000008E-2</v>
      </c>
      <c r="BJ385" s="365">
        <f>INDEX('NOx &amp; CO2'!$T$6:$W$10,MATCH($C385,'NOx &amp; CO2'!$R$6:$R$10,1),MATCH(BJ$382,'NOx &amp; CO2'!$T$5:$W$5,1))*BI385</f>
        <v>1.4200000000000008E-2</v>
      </c>
      <c r="BK385" s="365">
        <f>INDEX('NOx &amp; CO2'!$T$6:$W$10,MATCH($C385,'NOx &amp; CO2'!$R$6:$R$10,1),MATCH(BK$382,'NOx &amp; CO2'!$T$5:$W$5,1))*BJ385</f>
        <v>1.4200000000000008E-2</v>
      </c>
      <c r="BL385" s="365">
        <f>INDEX('NOx &amp; CO2'!$T$6:$W$10,MATCH($C385,'NOx &amp; CO2'!$R$6:$R$10,1),MATCH(BL$382,'NOx &amp; CO2'!$T$5:$W$5,1))*BK385</f>
        <v>1.4200000000000008E-2</v>
      </c>
      <c r="BM385" s="365">
        <f>INDEX('NOx &amp; CO2'!$T$6:$W$10,MATCH($C385,'NOx &amp; CO2'!$R$6:$R$10,1),MATCH(BM$382,'NOx &amp; CO2'!$T$5:$W$5,1))*BL385</f>
        <v>1.4200000000000008E-2</v>
      </c>
      <c r="BN385" s="365">
        <f>INDEX('NOx &amp; CO2'!$T$6:$W$10,MATCH($C385,'NOx &amp; CO2'!$R$6:$R$10,1),MATCH(BN$382,'NOx &amp; CO2'!$T$5:$W$5,1))*BM385</f>
        <v>1.4200000000000008E-2</v>
      </c>
      <c r="BO385" s="365">
        <f>INDEX('NOx &amp; CO2'!$T$6:$W$10,MATCH($C385,'NOx &amp; CO2'!$R$6:$R$10,1),MATCH(BO$382,'NOx &amp; CO2'!$T$5:$W$5,1))*BN385</f>
        <v>1.4200000000000008E-2</v>
      </c>
      <c r="BP385" s="365">
        <f>INDEX('NOx &amp; CO2'!$T$6:$W$10,MATCH($C385,'NOx &amp; CO2'!$R$6:$R$10,1),MATCH(BP$382,'NOx &amp; CO2'!$T$5:$W$5,1))*BO385</f>
        <v>1.4200000000000008E-2</v>
      </c>
      <c r="BQ385" s="365">
        <f>INDEX('NOx &amp; CO2'!$T$6:$W$10,MATCH($C385,'NOx &amp; CO2'!$R$6:$R$10,1),MATCH(BQ$382,'NOx &amp; CO2'!$T$5:$W$5,1))*BP385</f>
        <v>1.4200000000000008E-2</v>
      </c>
      <c r="BR385" s="365">
        <f>INDEX('NOx &amp; CO2'!$T$6:$W$10,MATCH($C385,'NOx &amp; CO2'!$R$6:$R$10,1),MATCH(BR$382,'NOx &amp; CO2'!$T$5:$W$5,1))*BQ385</f>
        <v>1.4200000000000008E-2</v>
      </c>
      <c r="BS385" s="365">
        <f>INDEX('NOx &amp; CO2'!$T$6:$W$10,MATCH($C385,'NOx &amp; CO2'!$R$6:$R$10,1),MATCH(BS$382,'NOx &amp; CO2'!$T$5:$W$5,1))*BR385</f>
        <v>1.4200000000000008E-2</v>
      </c>
      <c r="BT385" s="365">
        <f>INDEX('NOx &amp; CO2'!$T$6:$W$10,MATCH($C385,'NOx &amp; CO2'!$R$6:$R$10,1),MATCH(BT$382,'NOx &amp; CO2'!$T$5:$W$5,1))*BS385</f>
        <v>1.4200000000000008E-2</v>
      </c>
      <c r="BU385" s="365">
        <f>INDEX('NOx &amp; CO2'!$T$6:$W$10,MATCH($C385,'NOx &amp; CO2'!$R$6:$R$10,1),MATCH(BU$382,'NOx &amp; CO2'!$T$5:$W$5,1))*BT385</f>
        <v>1.4200000000000008E-2</v>
      </c>
      <c r="BV385" s="365">
        <f>INDEX('NOx &amp; CO2'!$T$6:$W$10,MATCH($C385,'NOx &amp; CO2'!$R$6:$R$10,1),MATCH(BV$382,'NOx &amp; CO2'!$T$5:$W$5,1))*BU385</f>
        <v>1.4200000000000008E-2</v>
      </c>
      <c r="BW385" s="365">
        <f>INDEX('NOx &amp; CO2'!$T$6:$W$10,MATCH($C385,'NOx &amp; CO2'!$R$6:$R$10,1),MATCH(BW$382,'NOx &amp; CO2'!$T$5:$W$5,1))*BV385</f>
        <v>1.4200000000000008E-2</v>
      </c>
      <c r="BX385" s="365">
        <f>INDEX('NOx &amp; CO2'!$T$6:$W$10,MATCH($C385,'NOx &amp; CO2'!$R$6:$R$10,1),MATCH(BX$382,'NOx &amp; CO2'!$T$5:$W$5,1))*BW385</f>
        <v>1.4200000000000008E-2</v>
      </c>
      <c r="BY385" s="365">
        <f>INDEX('NOx &amp; CO2'!$T$6:$W$10,MATCH($C385,'NOx &amp; CO2'!$R$6:$R$10,1),MATCH(BY$382,'NOx &amp; CO2'!$T$5:$W$5,1))*BX385</f>
        <v>1.4200000000000008E-2</v>
      </c>
      <c r="BZ385" s="365">
        <f>INDEX('NOx &amp; CO2'!$T$6:$W$10,MATCH($C385,'NOx &amp; CO2'!$R$6:$R$10,1),MATCH(BZ$382,'NOx &amp; CO2'!$T$5:$W$5,1))*BY385</f>
        <v>1.4200000000000008E-2</v>
      </c>
      <c r="CA385" s="365">
        <f>INDEX('NOx &amp; CO2'!$T$6:$W$10,MATCH($C385,'NOx &amp; CO2'!$R$6:$R$10,1),MATCH(CA$382,'NOx &amp; CO2'!$T$5:$W$5,1))*BZ385</f>
        <v>1.4200000000000008E-2</v>
      </c>
      <c r="CB385" s="365">
        <f>INDEX('NOx &amp; CO2'!$T$6:$W$10,MATCH($C385,'NOx &amp; CO2'!$R$6:$R$10,1),MATCH(CB$382,'NOx &amp; CO2'!$T$5:$W$5,1))*CA385</f>
        <v>1.4200000000000008E-2</v>
      </c>
      <c r="CC385" s="365">
        <f>INDEX('NOx &amp; CO2'!$T$6:$W$10,MATCH($C385,'NOx &amp; CO2'!$R$6:$R$10,1),MATCH(CC$382,'NOx &amp; CO2'!$T$5:$W$5,1))*CB385</f>
        <v>1.4200000000000008E-2</v>
      </c>
      <c r="CD385" s="365">
        <f>INDEX('NOx &amp; CO2'!$T$6:$W$10,MATCH($C385,'NOx &amp; CO2'!$R$6:$R$10,1),MATCH(CD$382,'NOx &amp; CO2'!$T$5:$W$5,1))*CC385</f>
        <v>1.4200000000000008E-2</v>
      </c>
      <c r="CE385" s="365">
        <f>INDEX('NOx &amp; CO2'!$T$6:$W$10,MATCH($C385,'NOx &amp; CO2'!$R$6:$R$10,1),MATCH(CE$382,'NOx &amp; CO2'!$T$5:$W$5,1))*CD385</f>
        <v>1.4200000000000008E-2</v>
      </c>
      <c r="CF385" s="365">
        <f>INDEX('NOx &amp; CO2'!$T$6:$W$10,MATCH($C385,'NOx &amp; CO2'!$R$6:$R$10,1),MATCH(CF$382,'NOx &amp; CO2'!$T$5:$W$5,1))*CE385</f>
        <v>1.4200000000000008E-2</v>
      </c>
      <c r="CG385" s="365">
        <f>INDEX('NOx &amp; CO2'!$T$6:$W$10,MATCH($C385,'NOx &amp; CO2'!$R$6:$R$10,1),MATCH(CG$382,'NOx &amp; CO2'!$T$5:$W$5,1))*CF385</f>
        <v>1.4200000000000008E-2</v>
      </c>
      <c r="CH385" s="365">
        <f>INDEX('NOx &amp; CO2'!$T$6:$W$10,MATCH($C385,'NOx &amp; CO2'!$R$6:$R$10,1),MATCH(CH$382,'NOx &amp; CO2'!$T$5:$W$5,1))*CG385</f>
        <v>1.4200000000000008E-2</v>
      </c>
      <c r="CI385" s="365">
        <f>INDEX('NOx &amp; CO2'!$T$6:$W$10,MATCH($C385,'NOx &amp; CO2'!$R$6:$R$10,1),MATCH(CI$382,'NOx &amp; CO2'!$T$5:$W$5,1))*CH385</f>
        <v>1.4200000000000008E-2</v>
      </c>
      <c r="CJ385" s="365">
        <f>INDEX('NOx &amp; CO2'!$T$6:$W$10,MATCH($C385,'NOx &amp; CO2'!$R$6:$R$10,1),MATCH(CJ$382,'NOx &amp; CO2'!$T$5:$W$5,1))*CI385</f>
        <v>1.4200000000000008E-2</v>
      </c>
      <c r="CK385" s="365">
        <f>INDEX('NOx &amp; CO2'!$T$6:$W$10,MATCH($C385,'NOx &amp; CO2'!$R$6:$R$10,1),MATCH(CK$382,'NOx &amp; CO2'!$T$5:$W$5,1))*CJ385</f>
        <v>1.4200000000000008E-2</v>
      </c>
      <c r="CL385" s="365">
        <f>INDEX('NOx &amp; CO2'!$T$6:$W$10,MATCH($C385,'NOx &amp; CO2'!$R$6:$R$10,1),MATCH(CL$382,'NOx &amp; CO2'!$T$5:$W$5,1))*CK385</f>
        <v>1.4200000000000008E-2</v>
      </c>
      <c r="CM385" s="365">
        <f>INDEX('NOx &amp; CO2'!$T$6:$W$10,MATCH($C385,'NOx &amp; CO2'!$R$6:$R$10,1),MATCH(CM$382,'NOx &amp; CO2'!$T$5:$W$5,1))*CL385</f>
        <v>1.4200000000000008E-2</v>
      </c>
      <c r="CN385" s="365">
        <f>INDEX('NOx &amp; CO2'!$T$6:$W$10,MATCH($C385,'NOx &amp; CO2'!$R$6:$R$10,1),MATCH(CN$382,'NOx &amp; CO2'!$T$5:$W$5,1))*CM385</f>
        <v>1.4200000000000008E-2</v>
      </c>
      <c r="CO385" s="365">
        <f>INDEX('NOx &amp; CO2'!$T$6:$W$10,MATCH($C385,'NOx &amp; CO2'!$R$6:$R$10,1),MATCH(CO$382,'NOx &amp; CO2'!$T$5:$W$5,1))*CN385</f>
        <v>1.4200000000000008E-2</v>
      </c>
      <c r="CP385" s="365">
        <f>INDEX('NOx &amp; CO2'!$T$6:$W$10,MATCH($C385,'NOx &amp; CO2'!$R$6:$R$10,1),MATCH(CP$382,'NOx &amp; CO2'!$T$5:$W$5,1))*CO385</f>
        <v>1.4200000000000008E-2</v>
      </c>
      <c r="CQ385" s="365">
        <f>INDEX('NOx &amp; CO2'!$T$6:$W$10,MATCH($C385,'NOx &amp; CO2'!$R$6:$R$10,1),MATCH(CQ$382,'NOx &amp; CO2'!$T$5:$W$5,1))*CP385</f>
        <v>1.4200000000000008E-2</v>
      </c>
      <c r="CR385" s="365">
        <f>INDEX('NOx &amp; CO2'!$T$6:$W$10,MATCH($C385,'NOx &amp; CO2'!$R$6:$R$10,1),MATCH(CR$382,'NOx &amp; CO2'!$T$5:$W$5,1))*CQ385</f>
        <v>1.4200000000000008E-2</v>
      </c>
      <c r="CS385" s="365">
        <f>INDEX('NOx &amp; CO2'!$T$6:$W$10,MATCH($C385,'NOx &amp; CO2'!$R$6:$R$10,1),MATCH(CS$382,'NOx &amp; CO2'!$T$5:$W$5,1))*CR385</f>
        <v>1.4200000000000008E-2</v>
      </c>
    </row>
    <row r="386" spans="1:97" s="352" customFormat="1" x14ac:dyDescent="0.25">
      <c r="A386" s="352">
        <f t="shared" ref="A386:C386" si="604">A325</f>
        <v>0</v>
      </c>
      <c r="B386" s="352" t="str">
        <f t="shared" si="604"/>
        <v>0 0</v>
      </c>
      <c r="C386" s="359">
        <f t="shared" si="604"/>
        <v>0</v>
      </c>
      <c r="D386" s="365">
        <f>INDEX('NOx &amp; CO2'!$E$6:$I$10,MATCH($C386,'NOx &amp; CO2'!$C$6:$C$10,1),MATCH(D$382,'NOx &amp; CO2'!$E$5:$H$5,1))</f>
        <v>7.17E-2</v>
      </c>
      <c r="E386" s="365">
        <f>INDEX('NOx &amp; CO2'!$T$6:$W$10,MATCH($C386,'NOx &amp; CO2'!$R$6:$R$10,1),MATCH(E$382,'NOx &amp; CO2'!$T$5:$W$5,1))*D386</f>
        <v>6.8558723496039697E-2</v>
      </c>
      <c r="F386" s="365">
        <f>INDEX('NOx &amp; CO2'!$T$6:$W$10,MATCH($C386,'NOx &amp; CO2'!$R$6:$R$10,1),MATCH(F$382,'NOx &amp; CO2'!$T$5:$W$5,1))*E386</f>
        <v>6.5555070675124491E-2</v>
      </c>
      <c r="G386" s="365">
        <f>INDEX('NOx &amp; CO2'!$T$6:$W$10,MATCH($C386,'NOx &amp; CO2'!$R$6:$R$10,1),MATCH(G$382,'NOx &amp; CO2'!$T$5:$W$5,1))*F386</f>
        <v>6.2683012052708514E-2</v>
      </c>
      <c r="H386" s="365">
        <f>INDEX('NOx &amp; CO2'!$T$6:$W$10,MATCH($C386,'NOx &amp; CO2'!$R$6:$R$10,1),MATCH(H$382,'NOx &amp; CO2'!$T$5:$W$5,1))*G386</f>
        <v>5.9936782304331478E-2</v>
      </c>
      <c r="I386" s="365">
        <f>INDEX('NOx &amp; CO2'!$T$6:$W$10,MATCH($C386,'NOx &amp; CO2'!$R$6:$R$10,1),MATCH(I$382,'NOx &amp; CO2'!$T$5:$W$5,1))*H386</f>
        <v>5.7310868692398702E-2</v>
      </c>
      <c r="J386" s="365">
        <f>INDEX('NOx &amp; CO2'!$T$6:$W$10,MATCH($C386,'NOx &amp; CO2'!$R$6:$R$10,1),MATCH(J$382,'NOx &amp; CO2'!$T$5:$W$5,1))*I386</f>
        <v>5.4800000000000008E-2</v>
      </c>
      <c r="K386" s="365">
        <f>INDEX('NOx &amp; CO2'!$T$6:$W$10,MATCH($C386,'NOx &amp; CO2'!$R$6:$R$10,1),MATCH(K$382,'NOx &amp; CO2'!$T$5:$W$5,1))*J386</f>
        <v>5.268069525177068E-2</v>
      </c>
      <c r="L386" s="365">
        <f>INDEX('NOx &amp; CO2'!$T$6:$W$10,MATCH($C386,'NOx &amp; CO2'!$R$6:$R$10,1),MATCH(L$382,'NOx &amp; CO2'!$T$5:$W$5,1))*K386</f>
        <v>5.0643351317699516E-2</v>
      </c>
      <c r="M386" s="365">
        <f>INDEX('NOx &amp; CO2'!$T$6:$W$10,MATCH($C386,'NOx &amp; CO2'!$R$6:$R$10,1),MATCH(M$382,'NOx &amp; CO2'!$T$5:$W$5,1))*L386</f>
        <v>4.8684798490804503E-2</v>
      </c>
      <c r="N386" s="365">
        <f>INDEX('NOx &amp; CO2'!$T$6:$W$10,MATCH($C386,'NOx &amp; CO2'!$R$6:$R$10,1),MATCH(N$382,'NOx &amp; CO2'!$T$5:$W$5,1))*M386</f>
        <v>4.6801989647590088E-2</v>
      </c>
      <c r="O386" s="365">
        <f>INDEX('NOx &amp; CO2'!$T$6:$W$10,MATCH($C386,'NOx &amp; CO2'!$R$6:$R$10,1),MATCH(O$382,'NOx &amp; CO2'!$T$5:$W$5,1))*N386</f>
        <v>4.4991995507321518E-2</v>
      </c>
      <c r="P386" s="365">
        <f>INDEX('NOx &amp; CO2'!$T$6:$W$10,MATCH($C386,'NOx &amp; CO2'!$R$6:$R$10,1),MATCH(P$382,'NOx &amp; CO2'!$T$5:$W$5,1))*O386</f>
        <v>4.3252000074639418E-2</v>
      </c>
      <c r="Q386" s="365">
        <f>INDEX('NOx &amp; CO2'!$T$6:$W$10,MATCH($C386,'NOx &amp; CO2'!$R$6:$R$10,1),MATCH(Q$382,'NOx &amp; CO2'!$T$5:$W$5,1))*P386</f>
        <v>4.1579296258424117E-2</v>
      </c>
      <c r="R386" s="365">
        <f>INDEX('NOx &amp; CO2'!$T$6:$W$10,MATCH($C386,'NOx &amp; CO2'!$R$6:$R$10,1),MATCH(R$382,'NOx &amp; CO2'!$T$5:$W$5,1))*Q386</f>
        <v>3.9971281660093602E-2</v>
      </c>
      <c r="S386" s="365">
        <f>INDEX('NOx &amp; CO2'!$T$6:$W$10,MATCH($C386,'NOx &amp; CO2'!$R$6:$R$10,1),MATCH(S$382,'NOx &amp; CO2'!$T$5:$W$5,1))*R386</f>
        <v>3.8425454524782507E-2</v>
      </c>
      <c r="T386" s="365">
        <f>INDEX('NOx &amp; CO2'!$T$6:$W$10,MATCH($C386,'NOx &amp; CO2'!$R$6:$R$10,1),MATCH(T$382,'NOx &amp; CO2'!$T$5:$W$5,1))*S386</f>
        <v>3.6939409849102912E-2</v>
      </c>
      <c r="U386" s="365">
        <f>INDEX('NOx &amp; CO2'!$T$6:$W$10,MATCH($C386,'NOx &amp; CO2'!$R$6:$R$10,1),MATCH(U$382,'NOx &amp; CO2'!$T$5:$W$5,1))*T386</f>
        <v>3.5510835639431505E-2</v>
      </c>
      <c r="V386" s="365">
        <f>INDEX('NOx &amp; CO2'!$T$6:$W$10,MATCH($C386,'NOx &amp; CO2'!$R$6:$R$10,1),MATCH(V$382,'NOx &amp; CO2'!$T$5:$W$5,1))*U386</f>
        <v>3.4137509314901608E-2</v>
      </c>
      <c r="W386" s="365">
        <f>INDEX('NOx &amp; CO2'!$T$6:$W$10,MATCH($C386,'NOx &amp; CO2'!$R$6:$R$10,1),MATCH(W$382,'NOx &amp; CO2'!$T$5:$W$5,1))*V386</f>
        <v>3.2817294249503907E-2</v>
      </c>
      <c r="X386" s="365">
        <f>INDEX('NOx &amp; CO2'!$T$6:$W$10,MATCH($C386,'NOx &amp; CO2'!$R$6:$R$10,1),MATCH(X$382,'NOx &amp; CO2'!$T$5:$W$5,1))*W386</f>
        <v>3.1548136447916084E-2</v>
      </c>
      <c r="Y386" s="365">
        <f>INDEX('NOx &amp; CO2'!$T$6:$W$10,MATCH($C386,'NOx &amp; CO2'!$R$6:$R$10,1),MATCH(Y$382,'NOx &amp; CO2'!$T$5:$W$5,1))*X386</f>
        <v>3.0328061349889527E-2</v>
      </c>
      <c r="Z386" s="365">
        <f>INDEX('NOx &amp; CO2'!$T$6:$W$10,MATCH($C386,'NOx &amp; CO2'!$R$6:$R$10,1),MATCH(Z$382,'NOx &amp; CO2'!$T$5:$W$5,1))*Y386</f>
        <v>2.9155170758221438E-2</v>
      </c>
      <c r="AA386" s="365">
        <f>INDEX('NOx &amp; CO2'!$T$6:$W$10,MATCH($C386,'NOx &amp; CO2'!$R$6:$R$10,1),MATCH(AA$382,'NOx &amp; CO2'!$T$5:$W$5,1))*Z386</f>
        <v>2.8027639885532835E-2</v>
      </c>
      <c r="AB386" s="365">
        <f>INDEX('NOx &amp; CO2'!$T$6:$W$10,MATCH($C386,'NOx &amp; CO2'!$R$6:$R$10,1),MATCH(AB$382,'NOx &amp; CO2'!$T$5:$W$5,1))*AA386</f>
        <v>2.6943714515257809E-2</v>
      </c>
      <c r="AC386" s="365">
        <f>INDEX('NOx &amp; CO2'!$T$6:$W$10,MATCH($C386,'NOx &amp; CO2'!$R$6:$R$10,1),MATCH(AC$382,'NOx &amp; CO2'!$T$5:$W$5,1))*AB386</f>
        <v>2.5901708272427128E-2</v>
      </c>
      <c r="AD386" s="365">
        <f>INDEX('NOx &amp; CO2'!$T$6:$W$10,MATCH($C386,'NOx &amp; CO2'!$R$6:$R$10,1),MATCH(AD$382,'NOx &amp; CO2'!$T$5:$W$5,1))*AC386</f>
        <v>2.4900000000000019E-2</v>
      </c>
      <c r="AE386" s="365">
        <f>INDEX('NOx &amp; CO2'!$T$6:$W$10,MATCH($C386,'NOx &amp; CO2'!$R$6:$R$10,1),MATCH(AE$382,'NOx &amp; CO2'!$T$5:$W$5,1))*AD386</f>
        <v>2.4210502134589099E-2</v>
      </c>
      <c r="AF386" s="365">
        <f>INDEX('NOx &amp; CO2'!$T$6:$W$10,MATCH($C386,'NOx &amp; CO2'!$R$6:$R$10,1),MATCH(AF$382,'NOx &amp; CO2'!$T$5:$W$5,1))*AE386</f>
        <v>2.3540096932086061E-2</v>
      </c>
      <c r="AG386" s="365">
        <f>INDEX('NOx &amp; CO2'!$T$6:$W$10,MATCH($C386,'NOx &amp; CO2'!$R$6:$R$10,1),MATCH(AG$382,'NOx &amp; CO2'!$T$5:$W$5,1))*AF386</f>
        <v>2.2888255703723031E-2</v>
      </c>
      <c r="AH386" s="365">
        <f>INDEX('NOx &amp; CO2'!$T$6:$W$10,MATCH($C386,'NOx &amp; CO2'!$R$6:$R$10,1),MATCH(AH$382,'NOx &amp; CO2'!$T$5:$W$5,1))*AG386</f>
        <v>2.2254464400482215E-2</v>
      </c>
      <c r="AI386" s="365">
        <f>INDEX('NOx &amp; CO2'!$T$6:$W$10,MATCH($C386,'NOx &amp; CO2'!$R$6:$R$10,1),MATCH(AI$382,'NOx &amp; CO2'!$T$5:$W$5,1))*AH386</f>
        <v>2.1638223207711301E-2</v>
      </c>
      <c r="AJ386" s="365">
        <f>INDEX('NOx &amp; CO2'!$T$6:$W$10,MATCH($C386,'NOx &amp; CO2'!$R$6:$R$10,1),MATCH(AJ$382,'NOx &amp; CO2'!$T$5:$W$5,1))*AI386</f>
        <v>2.1039046150964236E-2</v>
      </c>
      <c r="AK386" s="365">
        <f>INDEX('NOx &amp; CO2'!$T$6:$W$10,MATCH($C386,'NOx &amp; CO2'!$R$6:$R$10,1),MATCH(AK$382,'NOx &amp; CO2'!$T$5:$W$5,1))*AJ386</f>
        <v>2.0456460712756541E-2</v>
      </c>
      <c r="AL386" s="365">
        <f>INDEX('NOx &amp; CO2'!$T$6:$W$10,MATCH($C386,'NOx &amp; CO2'!$R$6:$R$10,1),MATCH(AL$382,'NOx &amp; CO2'!$T$5:$W$5,1))*AK386</f>
        <v>1.9890007459932926E-2</v>
      </c>
      <c r="AM386" s="365">
        <f>INDEX('NOx &amp; CO2'!$T$6:$W$10,MATCH($C386,'NOx &amp; CO2'!$R$6:$R$10,1),MATCH(AM$382,'NOx &amp; CO2'!$T$5:$W$5,1))*AL386</f>
        <v>1.9339239681353367E-2</v>
      </c>
      <c r="AN386" s="365">
        <f>INDEX('NOx &amp; CO2'!$T$6:$W$10,MATCH($C386,'NOx &amp; CO2'!$R$6:$R$10,1),MATCH(AN$382,'NOx &amp; CO2'!$T$5:$W$5,1))*AM386</f>
        <v>1.8803723035611869E-2</v>
      </c>
      <c r="AO386" s="365">
        <f>INDEX('NOx &amp; CO2'!$T$6:$W$10,MATCH($C386,'NOx &amp; CO2'!$R$6:$R$10,1),MATCH(AO$382,'NOx &amp; CO2'!$T$5:$W$5,1))*AN386</f>
        <v>1.8283035208510164E-2</v>
      </c>
      <c r="AP386" s="365">
        <f>INDEX('NOx &amp; CO2'!$T$6:$W$10,MATCH($C386,'NOx &amp; CO2'!$R$6:$R$10,1),MATCH(AP$382,'NOx &amp; CO2'!$T$5:$W$5,1))*AO386</f>
        <v>1.777676558001617E-2</v>
      </c>
      <c r="AQ386" s="365">
        <f>INDEX('NOx &amp; CO2'!$T$6:$W$10,MATCH($C386,'NOx &amp; CO2'!$R$6:$R$10,1),MATCH(AQ$382,'NOx &amp; CO2'!$T$5:$W$5,1))*AP386</f>
        <v>1.7284514900444626E-2</v>
      </c>
      <c r="AR386" s="365">
        <f>INDEX('NOx &amp; CO2'!$T$6:$W$10,MATCH($C386,'NOx &amp; CO2'!$R$6:$R$10,1),MATCH(AR$382,'NOx &amp; CO2'!$T$5:$W$5,1))*AQ386</f>
        <v>1.6805894975604474E-2</v>
      </c>
      <c r="AS386" s="365">
        <f>INDEX('NOx &amp; CO2'!$T$6:$W$10,MATCH($C386,'NOx &amp; CO2'!$R$6:$R$10,1),MATCH(AS$382,'NOx &amp; CO2'!$T$5:$W$5,1))*AR386</f>
        <v>1.6340528360664741E-2</v>
      </c>
      <c r="AT386" s="365">
        <f>INDEX('NOx &amp; CO2'!$T$6:$W$10,MATCH($C386,'NOx &amp; CO2'!$R$6:$R$10,1),MATCH(AT$382,'NOx &amp; CO2'!$T$5:$W$5,1))*AS386</f>
        <v>1.5888048062497474E-2</v>
      </c>
      <c r="AU386" s="365">
        <f>INDEX('NOx &amp; CO2'!$T$6:$W$10,MATCH($C386,'NOx &amp; CO2'!$R$6:$R$10,1),MATCH(AU$382,'NOx &amp; CO2'!$T$5:$W$5,1))*AT386</f>
        <v>1.5448097250263013E-2</v>
      </c>
      <c r="AV386" s="365">
        <f>INDEX('NOx &amp; CO2'!$T$6:$W$10,MATCH($C386,'NOx &amp; CO2'!$R$6:$R$10,1),MATCH(AV$382,'NOx &amp; CO2'!$T$5:$W$5,1))*AU386</f>
        <v>1.5020328974009333E-2</v>
      </c>
      <c r="AW386" s="365">
        <f>INDEX('NOx &amp; CO2'!$T$6:$W$10,MATCH($C386,'NOx &amp; CO2'!$R$6:$R$10,1),MATCH(AW$382,'NOx &amp; CO2'!$T$5:$W$5,1))*AV386</f>
        <v>1.4604405891063581E-2</v>
      </c>
      <c r="AX386" s="365">
        <f>INDEX('NOx &amp; CO2'!$T$6:$W$10,MATCH($C386,'NOx &amp; CO2'!$R$6:$R$10,1),MATCH(AX$382,'NOx &amp; CO2'!$T$5:$W$5,1))*AW386</f>
        <v>1.4200000000000008E-2</v>
      </c>
      <c r="AY386" s="365">
        <f>INDEX('NOx &amp; CO2'!$T$6:$W$10,MATCH($C386,'NOx &amp; CO2'!$R$6:$R$10,1),MATCH(AY$382,'NOx &amp; CO2'!$T$5:$W$5,1))*AX386</f>
        <v>1.4200000000000008E-2</v>
      </c>
      <c r="AZ386" s="365">
        <f>INDEX('NOx &amp; CO2'!$T$6:$W$10,MATCH($C386,'NOx &amp; CO2'!$R$6:$R$10,1),MATCH(AZ$382,'NOx &amp; CO2'!$T$5:$W$5,1))*AY386</f>
        <v>1.4200000000000008E-2</v>
      </c>
      <c r="BA386" s="365">
        <f>INDEX('NOx &amp; CO2'!$T$6:$W$10,MATCH($C386,'NOx &amp; CO2'!$R$6:$R$10,1),MATCH(BA$382,'NOx &amp; CO2'!$T$5:$W$5,1))*AZ386</f>
        <v>1.4200000000000008E-2</v>
      </c>
      <c r="BB386" s="365">
        <f>INDEX('NOx &amp; CO2'!$T$6:$W$10,MATCH($C386,'NOx &amp; CO2'!$R$6:$R$10,1),MATCH(BB$382,'NOx &amp; CO2'!$T$5:$W$5,1))*BA386</f>
        <v>1.4200000000000008E-2</v>
      </c>
      <c r="BC386" s="365">
        <f>INDEX('NOx &amp; CO2'!$T$6:$W$10,MATCH($C386,'NOx &amp; CO2'!$R$6:$R$10,1),MATCH(BC$382,'NOx &amp; CO2'!$T$5:$W$5,1))*BB386</f>
        <v>1.4200000000000008E-2</v>
      </c>
      <c r="BD386" s="365">
        <f>INDEX('NOx &amp; CO2'!$T$6:$W$10,MATCH($C386,'NOx &amp; CO2'!$R$6:$R$10,1),MATCH(BD$382,'NOx &amp; CO2'!$T$5:$W$5,1))*BC386</f>
        <v>1.4200000000000008E-2</v>
      </c>
      <c r="BE386" s="365">
        <f>INDEX('NOx &amp; CO2'!$T$6:$W$10,MATCH($C386,'NOx &amp; CO2'!$R$6:$R$10,1),MATCH(BE$382,'NOx &amp; CO2'!$T$5:$W$5,1))*BD386</f>
        <v>1.4200000000000008E-2</v>
      </c>
      <c r="BF386" s="365">
        <f>INDEX('NOx &amp; CO2'!$T$6:$W$10,MATCH($C386,'NOx &amp; CO2'!$R$6:$R$10,1),MATCH(BF$382,'NOx &amp; CO2'!$T$5:$W$5,1))*BE386</f>
        <v>1.4200000000000008E-2</v>
      </c>
      <c r="BG386" s="365">
        <f>INDEX('NOx &amp; CO2'!$T$6:$W$10,MATCH($C386,'NOx &amp; CO2'!$R$6:$R$10,1),MATCH(BG$382,'NOx &amp; CO2'!$T$5:$W$5,1))*BF386</f>
        <v>1.4200000000000008E-2</v>
      </c>
      <c r="BH386" s="365">
        <f>INDEX('NOx &amp; CO2'!$T$6:$W$10,MATCH($C386,'NOx &amp; CO2'!$R$6:$R$10,1),MATCH(BH$382,'NOx &amp; CO2'!$T$5:$W$5,1))*BG386</f>
        <v>1.4200000000000008E-2</v>
      </c>
      <c r="BI386" s="365">
        <f>INDEX('NOx &amp; CO2'!$T$6:$W$10,MATCH($C386,'NOx &amp; CO2'!$R$6:$R$10,1),MATCH(BI$382,'NOx &amp; CO2'!$T$5:$W$5,1))*BH386</f>
        <v>1.4200000000000008E-2</v>
      </c>
      <c r="BJ386" s="365">
        <f>INDEX('NOx &amp; CO2'!$T$6:$W$10,MATCH($C386,'NOx &amp; CO2'!$R$6:$R$10,1),MATCH(BJ$382,'NOx &amp; CO2'!$T$5:$W$5,1))*BI386</f>
        <v>1.4200000000000008E-2</v>
      </c>
      <c r="BK386" s="365">
        <f>INDEX('NOx &amp; CO2'!$T$6:$W$10,MATCH($C386,'NOx &amp; CO2'!$R$6:$R$10,1),MATCH(BK$382,'NOx &amp; CO2'!$T$5:$W$5,1))*BJ386</f>
        <v>1.4200000000000008E-2</v>
      </c>
      <c r="BL386" s="365">
        <f>INDEX('NOx &amp; CO2'!$T$6:$W$10,MATCH($C386,'NOx &amp; CO2'!$R$6:$R$10,1),MATCH(BL$382,'NOx &amp; CO2'!$T$5:$W$5,1))*BK386</f>
        <v>1.4200000000000008E-2</v>
      </c>
      <c r="BM386" s="365">
        <f>INDEX('NOx &amp; CO2'!$T$6:$W$10,MATCH($C386,'NOx &amp; CO2'!$R$6:$R$10,1),MATCH(BM$382,'NOx &amp; CO2'!$T$5:$W$5,1))*BL386</f>
        <v>1.4200000000000008E-2</v>
      </c>
      <c r="BN386" s="365">
        <f>INDEX('NOx &amp; CO2'!$T$6:$W$10,MATCH($C386,'NOx &amp; CO2'!$R$6:$R$10,1),MATCH(BN$382,'NOx &amp; CO2'!$T$5:$W$5,1))*BM386</f>
        <v>1.4200000000000008E-2</v>
      </c>
      <c r="BO386" s="365">
        <f>INDEX('NOx &amp; CO2'!$T$6:$W$10,MATCH($C386,'NOx &amp; CO2'!$R$6:$R$10,1),MATCH(BO$382,'NOx &amp; CO2'!$T$5:$W$5,1))*BN386</f>
        <v>1.4200000000000008E-2</v>
      </c>
      <c r="BP386" s="365">
        <f>INDEX('NOx &amp; CO2'!$T$6:$W$10,MATCH($C386,'NOx &amp; CO2'!$R$6:$R$10,1),MATCH(BP$382,'NOx &amp; CO2'!$T$5:$W$5,1))*BO386</f>
        <v>1.4200000000000008E-2</v>
      </c>
      <c r="BQ386" s="365">
        <f>INDEX('NOx &amp; CO2'!$T$6:$W$10,MATCH($C386,'NOx &amp; CO2'!$R$6:$R$10,1),MATCH(BQ$382,'NOx &amp; CO2'!$T$5:$W$5,1))*BP386</f>
        <v>1.4200000000000008E-2</v>
      </c>
      <c r="BR386" s="365">
        <f>INDEX('NOx &amp; CO2'!$T$6:$W$10,MATCH($C386,'NOx &amp; CO2'!$R$6:$R$10,1),MATCH(BR$382,'NOx &amp; CO2'!$T$5:$W$5,1))*BQ386</f>
        <v>1.4200000000000008E-2</v>
      </c>
      <c r="BS386" s="365">
        <f>INDEX('NOx &amp; CO2'!$T$6:$W$10,MATCH($C386,'NOx &amp; CO2'!$R$6:$R$10,1),MATCH(BS$382,'NOx &amp; CO2'!$T$5:$W$5,1))*BR386</f>
        <v>1.4200000000000008E-2</v>
      </c>
      <c r="BT386" s="365">
        <f>INDEX('NOx &amp; CO2'!$T$6:$W$10,MATCH($C386,'NOx &amp; CO2'!$R$6:$R$10,1),MATCH(BT$382,'NOx &amp; CO2'!$T$5:$W$5,1))*BS386</f>
        <v>1.4200000000000008E-2</v>
      </c>
      <c r="BU386" s="365">
        <f>INDEX('NOx &amp; CO2'!$T$6:$W$10,MATCH($C386,'NOx &amp; CO2'!$R$6:$R$10,1),MATCH(BU$382,'NOx &amp; CO2'!$T$5:$W$5,1))*BT386</f>
        <v>1.4200000000000008E-2</v>
      </c>
      <c r="BV386" s="365">
        <f>INDEX('NOx &amp; CO2'!$T$6:$W$10,MATCH($C386,'NOx &amp; CO2'!$R$6:$R$10,1),MATCH(BV$382,'NOx &amp; CO2'!$T$5:$W$5,1))*BU386</f>
        <v>1.4200000000000008E-2</v>
      </c>
      <c r="BW386" s="365">
        <f>INDEX('NOx &amp; CO2'!$T$6:$W$10,MATCH($C386,'NOx &amp; CO2'!$R$6:$R$10,1),MATCH(BW$382,'NOx &amp; CO2'!$T$5:$W$5,1))*BV386</f>
        <v>1.4200000000000008E-2</v>
      </c>
      <c r="BX386" s="365">
        <f>INDEX('NOx &amp; CO2'!$T$6:$W$10,MATCH($C386,'NOx &amp; CO2'!$R$6:$R$10,1),MATCH(BX$382,'NOx &amp; CO2'!$T$5:$W$5,1))*BW386</f>
        <v>1.4200000000000008E-2</v>
      </c>
      <c r="BY386" s="365">
        <f>INDEX('NOx &amp; CO2'!$T$6:$W$10,MATCH($C386,'NOx &amp; CO2'!$R$6:$R$10,1),MATCH(BY$382,'NOx &amp; CO2'!$T$5:$W$5,1))*BX386</f>
        <v>1.4200000000000008E-2</v>
      </c>
      <c r="BZ386" s="365">
        <f>INDEX('NOx &amp; CO2'!$T$6:$W$10,MATCH($C386,'NOx &amp; CO2'!$R$6:$R$10,1),MATCH(BZ$382,'NOx &amp; CO2'!$T$5:$W$5,1))*BY386</f>
        <v>1.4200000000000008E-2</v>
      </c>
      <c r="CA386" s="365">
        <f>INDEX('NOx &amp; CO2'!$T$6:$W$10,MATCH($C386,'NOx &amp; CO2'!$R$6:$R$10,1),MATCH(CA$382,'NOx &amp; CO2'!$T$5:$W$5,1))*BZ386</f>
        <v>1.4200000000000008E-2</v>
      </c>
      <c r="CB386" s="365">
        <f>INDEX('NOx &amp; CO2'!$T$6:$W$10,MATCH($C386,'NOx &amp; CO2'!$R$6:$R$10,1),MATCH(CB$382,'NOx &amp; CO2'!$T$5:$W$5,1))*CA386</f>
        <v>1.4200000000000008E-2</v>
      </c>
      <c r="CC386" s="365">
        <f>INDEX('NOx &amp; CO2'!$T$6:$W$10,MATCH($C386,'NOx &amp; CO2'!$R$6:$R$10,1),MATCH(CC$382,'NOx &amp; CO2'!$T$5:$W$5,1))*CB386</f>
        <v>1.4200000000000008E-2</v>
      </c>
      <c r="CD386" s="365">
        <f>INDEX('NOx &amp; CO2'!$T$6:$W$10,MATCH($C386,'NOx &amp; CO2'!$R$6:$R$10,1),MATCH(CD$382,'NOx &amp; CO2'!$T$5:$W$5,1))*CC386</f>
        <v>1.4200000000000008E-2</v>
      </c>
      <c r="CE386" s="365">
        <f>INDEX('NOx &amp; CO2'!$T$6:$W$10,MATCH($C386,'NOx &amp; CO2'!$R$6:$R$10,1),MATCH(CE$382,'NOx &amp; CO2'!$T$5:$W$5,1))*CD386</f>
        <v>1.4200000000000008E-2</v>
      </c>
      <c r="CF386" s="365">
        <f>INDEX('NOx &amp; CO2'!$T$6:$W$10,MATCH($C386,'NOx &amp; CO2'!$R$6:$R$10,1),MATCH(CF$382,'NOx &amp; CO2'!$T$5:$W$5,1))*CE386</f>
        <v>1.4200000000000008E-2</v>
      </c>
      <c r="CG386" s="365">
        <f>INDEX('NOx &amp; CO2'!$T$6:$W$10,MATCH($C386,'NOx &amp; CO2'!$R$6:$R$10,1),MATCH(CG$382,'NOx &amp; CO2'!$T$5:$W$5,1))*CF386</f>
        <v>1.4200000000000008E-2</v>
      </c>
      <c r="CH386" s="365">
        <f>INDEX('NOx &amp; CO2'!$T$6:$W$10,MATCH($C386,'NOx &amp; CO2'!$R$6:$R$10,1),MATCH(CH$382,'NOx &amp; CO2'!$T$5:$W$5,1))*CG386</f>
        <v>1.4200000000000008E-2</v>
      </c>
      <c r="CI386" s="365">
        <f>INDEX('NOx &amp; CO2'!$T$6:$W$10,MATCH($C386,'NOx &amp; CO2'!$R$6:$R$10,1),MATCH(CI$382,'NOx &amp; CO2'!$T$5:$W$5,1))*CH386</f>
        <v>1.4200000000000008E-2</v>
      </c>
      <c r="CJ386" s="365">
        <f>INDEX('NOx &amp; CO2'!$T$6:$W$10,MATCH($C386,'NOx &amp; CO2'!$R$6:$R$10,1),MATCH(CJ$382,'NOx &amp; CO2'!$T$5:$W$5,1))*CI386</f>
        <v>1.4200000000000008E-2</v>
      </c>
      <c r="CK386" s="365">
        <f>INDEX('NOx &amp; CO2'!$T$6:$W$10,MATCH($C386,'NOx &amp; CO2'!$R$6:$R$10,1),MATCH(CK$382,'NOx &amp; CO2'!$T$5:$W$5,1))*CJ386</f>
        <v>1.4200000000000008E-2</v>
      </c>
      <c r="CL386" s="365">
        <f>INDEX('NOx &amp; CO2'!$T$6:$W$10,MATCH($C386,'NOx &amp; CO2'!$R$6:$R$10,1),MATCH(CL$382,'NOx &amp; CO2'!$T$5:$W$5,1))*CK386</f>
        <v>1.4200000000000008E-2</v>
      </c>
      <c r="CM386" s="365">
        <f>INDEX('NOx &amp; CO2'!$T$6:$W$10,MATCH($C386,'NOx &amp; CO2'!$R$6:$R$10,1),MATCH(CM$382,'NOx &amp; CO2'!$T$5:$W$5,1))*CL386</f>
        <v>1.4200000000000008E-2</v>
      </c>
      <c r="CN386" s="365">
        <f>INDEX('NOx &amp; CO2'!$T$6:$W$10,MATCH($C386,'NOx &amp; CO2'!$R$6:$R$10,1),MATCH(CN$382,'NOx &amp; CO2'!$T$5:$W$5,1))*CM386</f>
        <v>1.4200000000000008E-2</v>
      </c>
      <c r="CO386" s="365">
        <f>INDEX('NOx &amp; CO2'!$T$6:$W$10,MATCH($C386,'NOx &amp; CO2'!$R$6:$R$10,1),MATCH(CO$382,'NOx &amp; CO2'!$T$5:$W$5,1))*CN386</f>
        <v>1.4200000000000008E-2</v>
      </c>
      <c r="CP386" s="365">
        <f>INDEX('NOx &amp; CO2'!$T$6:$W$10,MATCH($C386,'NOx &amp; CO2'!$R$6:$R$10,1),MATCH(CP$382,'NOx &amp; CO2'!$T$5:$W$5,1))*CO386</f>
        <v>1.4200000000000008E-2</v>
      </c>
      <c r="CQ386" s="365">
        <f>INDEX('NOx &amp; CO2'!$T$6:$W$10,MATCH($C386,'NOx &amp; CO2'!$R$6:$R$10,1),MATCH(CQ$382,'NOx &amp; CO2'!$T$5:$W$5,1))*CP386</f>
        <v>1.4200000000000008E-2</v>
      </c>
      <c r="CR386" s="365">
        <f>INDEX('NOx &amp; CO2'!$T$6:$W$10,MATCH($C386,'NOx &amp; CO2'!$R$6:$R$10,1),MATCH(CR$382,'NOx &amp; CO2'!$T$5:$W$5,1))*CQ386</f>
        <v>1.4200000000000008E-2</v>
      </c>
      <c r="CS386" s="365">
        <f>INDEX('NOx &amp; CO2'!$T$6:$W$10,MATCH($C386,'NOx &amp; CO2'!$R$6:$R$10,1),MATCH(CS$382,'NOx &amp; CO2'!$T$5:$W$5,1))*CR386</f>
        <v>1.4200000000000008E-2</v>
      </c>
    </row>
    <row r="387" spans="1:97" s="352" customFormat="1" x14ac:dyDescent="0.25">
      <c r="A387" s="352">
        <f t="shared" ref="A387:C387" si="605">A326</f>
        <v>0</v>
      </c>
      <c r="B387" s="352" t="str">
        <f t="shared" si="605"/>
        <v>0 0</v>
      </c>
      <c r="C387" s="359">
        <f t="shared" si="605"/>
        <v>0</v>
      </c>
      <c r="D387" s="365">
        <f>INDEX('NOx &amp; CO2'!$E$6:$I$10,MATCH($C387,'NOx &amp; CO2'!$C$6:$C$10,1),MATCH(D$382,'NOx &amp; CO2'!$E$5:$H$5,1))</f>
        <v>7.17E-2</v>
      </c>
      <c r="E387" s="365">
        <f>INDEX('NOx &amp; CO2'!$T$6:$W$10,MATCH($C387,'NOx &amp; CO2'!$R$6:$R$10,1),MATCH(E$382,'NOx &amp; CO2'!$T$5:$W$5,1))*D387</f>
        <v>6.8558723496039697E-2</v>
      </c>
      <c r="F387" s="365">
        <f>INDEX('NOx &amp; CO2'!$T$6:$W$10,MATCH($C387,'NOx &amp; CO2'!$R$6:$R$10,1),MATCH(F$382,'NOx &amp; CO2'!$T$5:$W$5,1))*E387</f>
        <v>6.5555070675124491E-2</v>
      </c>
      <c r="G387" s="365">
        <f>INDEX('NOx &amp; CO2'!$T$6:$W$10,MATCH($C387,'NOx &amp; CO2'!$R$6:$R$10,1),MATCH(G$382,'NOx &amp; CO2'!$T$5:$W$5,1))*F387</f>
        <v>6.2683012052708514E-2</v>
      </c>
      <c r="H387" s="365">
        <f>INDEX('NOx &amp; CO2'!$T$6:$W$10,MATCH($C387,'NOx &amp; CO2'!$R$6:$R$10,1),MATCH(H$382,'NOx &amp; CO2'!$T$5:$W$5,1))*G387</f>
        <v>5.9936782304331478E-2</v>
      </c>
      <c r="I387" s="365">
        <f>INDEX('NOx &amp; CO2'!$T$6:$W$10,MATCH($C387,'NOx &amp; CO2'!$R$6:$R$10,1),MATCH(I$382,'NOx &amp; CO2'!$T$5:$W$5,1))*H387</f>
        <v>5.7310868692398702E-2</v>
      </c>
      <c r="J387" s="365">
        <f>INDEX('NOx &amp; CO2'!$T$6:$W$10,MATCH($C387,'NOx &amp; CO2'!$R$6:$R$10,1),MATCH(J$382,'NOx &amp; CO2'!$T$5:$W$5,1))*I387</f>
        <v>5.4800000000000008E-2</v>
      </c>
      <c r="K387" s="365">
        <f>INDEX('NOx &amp; CO2'!$T$6:$W$10,MATCH($C387,'NOx &amp; CO2'!$R$6:$R$10,1),MATCH(K$382,'NOx &amp; CO2'!$T$5:$W$5,1))*J387</f>
        <v>5.268069525177068E-2</v>
      </c>
      <c r="L387" s="365">
        <f>INDEX('NOx &amp; CO2'!$T$6:$W$10,MATCH($C387,'NOx &amp; CO2'!$R$6:$R$10,1),MATCH(L$382,'NOx &amp; CO2'!$T$5:$W$5,1))*K387</f>
        <v>5.0643351317699516E-2</v>
      </c>
      <c r="M387" s="365">
        <f>INDEX('NOx &amp; CO2'!$T$6:$W$10,MATCH($C387,'NOx &amp; CO2'!$R$6:$R$10,1),MATCH(M$382,'NOx &amp; CO2'!$T$5:$W$5,1))*L387</f>
        <v>4.8684798490804503E-2</v>
      </c>
      <c r="N387" s="365">
        <f>INDEX('NOx &amp; CO2'!$T$6:$W$10,MATCH($C387,'NOx &amp; CO2'!$R$6:$R$10,1),MATCH(N$382,'NOx &amp; CO2'!$T$5:$W$5,1))*M387</f>
        <v>4.6801989647590088E-2</v>
      </c>
      <c r="O387" s="365">
        <f>INDEX('NOx &amp; CO2'!$T$6:$W$10,MATCH($C387,'NOx &amp; CO2'!$R$6:$R$10,1),MATCH(O$382,'NOx &amp; CO2'!$T$5:$W$5,1))*N387</f>
        <v>4.4991995507321518E-2</v>
      </c>
      <c r="P387" s="365">
        <f>INDEX('NOx &amp; CO2'!$T$6:$W$10,MATCH($C387,'NOx &amp; CO2'!$R$6:$R$10,1),MATCH(P$382,'NOx &amp; CO2'!$T$5:$W$5,1))*O387</f>
        <v>4.3252000074639418E-2</v>
      </c>
      <c r="Q387" s="365">
        <f>INDEX('NOx &amp; CO2'!$T$6:$W$10,MATCH($C387,'NOx &amp; CO2'!$R$6:$R$10,1),MATCH(Q$382,'NOx &amp; CO2'!$T$5:$W$5,1))*P387</f>
        <v>4.1579296258424117E-2</v>
      </c>
      <c r="R387" s="365">
        <f>INDEX('NOx &amp; CO2'!$T$6:$W$10,MATCH($C387,'NOx &amp; CO2'!$R$6:$R$10,1),MATCH(R$382,'NOx &amp; CO2'!$T$5:$W$5,1))*Q387</f>
        <v>3.9971281660093602E-2</v>
      </c>
      <c r="S387" s="365">
        <f>INDEX('NOx &amp; CO2'!$T$6:$W$10,MATCH($C387,'NOx &amp; CO2'!$R$6:$R$10,1),MATCH(S$382,'NOx &amp; CO2'!$T$5:$W$5,1))*R387</f>
        <v>3.8425454524782507E-2</v>
      </c>
      <c r="T387" s="365">
        <f>INDEX('NOx &amp; CO2'!$T$6:$W$10,MATCH($C387,'NOx &amp; CO2'!$R$6:$R$10,1),MATCH(T$382,'NOx &amp; CO2'!$T$5:$W$5,1))*S387</f>
        <v>3.6939409849102912E-2</v>
      </c>
      <c r="U387" s="365">
        <f>INDEX('NOx &amp; CO2'!$T$6:$W$10,MATCH($C387,'NOx &amp; CO2'!$R$6:$R$10,1),MATCH(U$382,'NOx &amp; CO2'!$T$5:$W$5,1))*T387</f>
        <v>3.5510835639431505E-2</v>
      </c>
      <c r="V387" s="365">
        <f>INDEX('NOx &amp; CO2'!$T$6:$W$10,MATCH($C387,'NOx &amp; CO2'!$R$6:$R$10,1),MATCH(V$382,'NOx &amp; CO2'!$T$5:$W$5,1))*U387</f>
        <v>3.4137509314901608E-2</v>
      </c>
      <c r="W387" s="365">
        <f>INDEX('NOx &amp; CO2'!$T$6:$W$10,MATCH($C387,'NOx &amp; CO2'!$R$6:$R$10,1),MATCH(W$382,'NOx &amp; CO2'!$T$5:$W$5,1))*V387</f>
        <v>3.2817294249503907E-2</v>
      </c>
      <c r="X387" s="365">
        <f>INDEX('NOx &amp; CO2'!$T$6:$W$10,MATCH($C387,'NOx &amp; CO2'!$R$6:$R$10,1),MATCH(X$382,'NOx &amp; CO2'!$T$5:$W$5,1))*W387</f>
        <v>3.1548136447916084E-2</v>
      </c>
      <c r="Y387" s="365">
        <f>INDEX('NOx &amp; CO2'!$T$6:$W$10,MATCH($C387,'NOx &amp; CO2'!$R$6:$R$10,1),MATCH(Y$382,'NOx &amp; CO2'!$T$5:$W$5,1))*X387</f>
        <v>3.0328061349889527E-2</v>
      </c>
      <c r="Z387" s="365">
        <f>INDEX('NOx &amp; CO2'!$T$6:$W$10,MATCH($C387,'NOx &amp; CO2'!$R$6:$R$10,1),MATCH(Z$382,'NOx &amp; CO2'!$T$5:$W$5,1))*Y387</f>
        <v>2.9155170758221438E-2</v>
      </c>
      <c r="AA387" s="365">
        <f>INDEX('NOx &amp; CO2'!$T$6:$W$10,MATCH($C387,'NOx &amp; CO2'!$R$6:$R$10,1),MATCH(AA$382,'NOx &amp; CO2'!$T$5:$W$5,1))*Z387</f>
        <v>2.8027639885532835E-2</v>
      </c>
      <c r="AB387" s="365">
        <f>INDEX('NOx &amp; CO2'!$T$6:$W$10,MATCH($C387,'NOx &amp; CO2'!$R$6:$R$10,1),MATCH(AB$382,'NOx &amp; CO2'!$T$5:$W$5,1))*AA387</f>
        <v>2.6943714515257809E-2</v>
      </c>
      <c r="AC387" s="365">
        <f>INDEX('NOx &amp; CO2'!$T$6:$W$10,MATCH($C387,'NOx &amp; CO2'!$R$6:$R$10,1),MATCH(AC$382,'NOx &amp; CO2'!$T$5:$W$5,1))*AB387</f>
        <v>2.5901708272427128E-2</v>
      </c>
      <c r="AD387" s="365">
        <f>INDEX('NOx &amp; CO2'!$T$6:$W$10,MATCH($C387,'NOx &amp; CO2'!$R$6:$R$10,1),MATCH(AD$382,'NOx &amp; CO2'!$T$5:$W$5,1))*AC387</f>
        <v>2.4900000000000019E-2</v>
      </c>
      <c r="AE387" s="365">
        <f>INDEX('NOx &amp; CO2'!$T$6:$W$10,MATCH($C387,'NOx &amp; CO2'!$R$6:$R$10,1),MATCH(AE$382,'NOx &amp; CO2'!$T$5:$W$5,1))*AD387</f>
        <v>2.4210502134589099E-2</v>
      </c>
      <c r="AF387" s="365">
        <f>INDEX('NOx &amp; CO2'!$T$6:$W$10,MATCH($C387,'NOx &amp; CO2'!$R$6:$R$10,1),MATCH(AF$382,'NOx &amp; CO2'!$T$5:$W$5,1))*AE387</f>
        <v>2.3540096932086061E-2</v>
      </c>
      <c r="AG387" s="365">
        <f>INDEX('NOx &amp; CO2'!$T$6:$W$10,MATCH($C387,'NOx &amp; CO2'!$R$6:$R$10,1),MATCH(AG$382,'NOx &amp; CO2'!$T$5:$W$5,1))*AF387</f>
        <v>2.2888255703723031E-2</v>
      </c>
      <c r="AH387" s="365">
        <f>INDEX('NOx &amp; CO2'!$T$6:$W$10,MATCH($C387,'NOx &amp; CO2'!$R$6:$R$10,1),MATCH(AH$382,'NOx &amp; CO2'!$T$5:$W$5,1))*AG387</f>
        <v>2.2254464400482215E-2</v>
      </c>
      <c r="AI387" s="365">
        <f>INDEX('NOx &amp; CO2'!$T$6:$W$10,MATCH($C387,'NOx &amp; CO2'!$R$6:$R$10,1),MATCH(AI$382,'NOx &amp; CO2'!$T$5:$W$5,1))*AH387</f>
        <v>2.1638223207711301E-2</v>
      </c>
      <c r="AJ387" s="365">
        <f>INDEX('NOx &amp; CO2'!$T$6:$W$10,MATCH($C387,'NOx &amp; CO2'!$R$6:$R$10,1),MATCH(AJ$382,'NOx &amp; CO2'!$T$5:$W$5,1))*AI387</f>
        <v>2.1039046150964236E-2</v>
      </c>
      <c r="AK387" s="365">
        <f>INDEX('NOx &amp; CO2'!$T$6:$W$10,MATCH($C387,'NOx &amp; CO2'!$R$6:$R$10,1),MATCH(AK$382,'NOx &amp; CO2'!$T$5:$W$5,1))*AJ387</f>
        <v>2.0456460712756541E-2</v>
      </c>
      <c r="AL387" s="365">
        <f>INDEX('NOx &amp; CO2'!$T$6:$W$10,MATCH($C387,'NOx &amp; CO2'!$R$6:$R$10,1),MATCH(AL$382,'NOx &amp; CO2'!$T$5:$W$5,1))*AK387</f>
        <v>1.9890007459932926E-2</v>
      </c>
      <c r="AM387" s="365">
        <f>INDEX('NOx &amp; CO2'!$T$6:$W$10,MATCH($C387,'NOx &amp; CO2'!$R$6:$R$10,1),MATCH(AM$382,'NOx &amp; CO2'!$T$5:$W$5,1))*AL387</f>
        <v>1.9339239681353367E-2</v>
      </c>
      <c r="AN387" s="365">
        <f>INDEX('NOx &amp; CO2'!$T$6:$W$10,MATCH($C387,'NOx &amp; CO2'!$R$6:$R$10,1),MATCH(AN$382,'NOx &amp; CO2'!$T$5:$W$5,1))*AM387</f>
        <v>1.8803723035611869E-2</v>
      </c>
      <c r="AO387" s="365">
        <f>INDEX('NOx &amp; CO2'!$T$6:$W$10,MATCH($C387,'NOx &amp; CO2'!$R$6:$R$10,1),MATCH(AO$382,'NOx &amp; CO2'!$T$5:$W$5,1))*AN387</f>
        <v>1.8283035208510164E-2</v>
      </c>
      <c r="AP387" s="365">
        <f>INDEX('NOx &amp; CO2'!$T$6:$W$10,MATCH($C387,'NOx &amp; CO2'!$R$6:$R$10,1),MATCH(AP$382,'NOx &amp; CO2'!$T$5:$W$5,1))*AO387</f>
        <v>1.777676558001617E-2</v>
      </c>
      <c r="AQ387" s="365">
        <f>INDEX('NOx &amp; CO2'!$T$6:$W$10,MATCH($C387,'NOx &amp; CO2'!$R$6:$R$10,1),MATCH(AQ$382,'NOx &amp; CO2'!$T$5:$W$5,1))*AP387</f>
        <v>1.7284514900444626E-2</v>
      </c>
      <c r="AR387" s="365">
        <f>INDEX('NOx &amp; CO2'!$T$6:$W$10,MATCH($C387,'NOx &amp; CO2'!$R$6:$R$10,1),MATCH(AR$382,'NOx &amp; CO2'!$T$5:$W$5,1))*AQ387</f>
        <v>1.6805894975604474E-2</v>
      </c>
      <c r="AS387" s="365">
        <f>INDEX('NOx &amp; CO2'!$T$6:$W$10,MATCH($C387,'NOx &amp; CO2'!$R$6:$R$10,1),MATCH(AS$382,'NOx &amp; CO2'!$T$5:$W$5,1))*AR387</f>
        <v>1.6340528360664741E-2</v>
      </c>
      <c r="AT387" s="365">
        <f>INDEX('NOx &amp; CO2'!$T$6:$W$10,MATCH($C387,'NOx &amp; CO2'!$R$6:$R$10,1),MATCH(AT$382,'NOx &amp; CO2'!$T$5:$W$5,1))*AS387</f>
        <v>1.5888048062497474E-2</v>
      </c>
      <c r="AU387" s="365">
        <f>INDEX('NOx &amp; CO2'!$T$6:$W$10,MATCH($C387,'NOx &amp; CO2'!$R$6:$R$10,1),MATCH(AU$382,'NOx &amp; CO2'!$T$5:$W$5,1))*AT387</f>
        <v>1.5448097250263013E-2</v>
      </c>
      <c r="AV387" s="365">
        <f>INDEX('NOx &amp; CO2'!$T$6:$W$10,MATCH($C387,'NOx &amp; CO2'!$R$6:$R$10,1),MATCH(AV$382,'NOx &amp; CO2'!$T$5:$W$5,1))*AU387</f>
        <v>1.5020328974009333E-2</v>
      </c>
      <c r="AW387" s="365">
        <f>INDEX('NOx &amp; CO2'!$T$6:$W$10,MATCH($C387,'NOx &amp; CO2'!$R$6:$R$10,1),MATCH(AW$382,'NOx &amp; CO2'!$T$5:$W$5,1))*AV387</f>
        <v>1.4604405891063581E-2</v>
      </c>
      <c r="AX387" s="365">
        <f>INDEX('NOx &amp; CO2'!$T$6:$W$10,MATCH($C387,'NOx &amp; CO2'!$R$6:$R$10,1),MATCH(AX$382,'NOx &amp; CO2'!$T$5:$W$5,1))*AW387</f>
        <v>1.4200000000000008E-2</v>
      </c>
      <c r="AY387" s="365">
        <f>INDEX('NOx &amp; CO2'!$T$6:$W$10,MATCH($C387,'NOx &amp; CO2'!$R$6:$R$10,1),MATCH(AY$382,'NOx &amp; CO2'!$T$5:$W$5,1))*AX387</f>
        <v>1.4200000000000008E-2</v>
      </c>
      <c r="AZ387" s="365">
        <f>INDEX('NOx &amp; CO2'!$T$6:$W$10,MATCH($C387,'NOx &amp; CO2'!$R$6:$R$10,1),MATCH(AZ$382,'NOx &amp; CO2'!$T$5:$W$5,1))*AY387</f>
        <v>1.4200000000000008E-2</v>
      </c>
      <c r="BA387" s="365">
        <f>INDEX('NOx &amp; CO2'!$T$6:$W$10,MATCH($C387,'NOx &amp; CO2'!$R$6:$R$10,1),MATCH(BA$382,'NOx &amp; CO2'!$T$5:$W$5,1))*AZ387</f>
        <v>1.4200000000000008E-2</v>
      </c>
      <c r="BB387" s="365">
        <f>INDEX('NOx &amp; CO2'!$T$6:$W$10,MATCH($C387,'NOx &amp; CO2'!$R$6:$R$10,1),MATCH(BB$382,'NOx &amp; CO2'!$T$5:$W$5,1))*BA387</f>
        <v>1.4200000000000008E-2</v>
      </c>
      <c r="BC387" s="365">
        <f>INDEX('NOx &amp; CO2'!$T$6:$W$10,MATCH($C387,'NOx &amp; CO2'!$R$6:$R$10,1),MATCH(BC$382,'NOx &amp; CO2'!$T$5:$W$5,1))*BB387</f>
        <v>1.4200000000000008E-2</v>
      </c>
      <c r="BD387" s="365">
        <f>INDEX('NOx &amp; CO2'!$T$6:$W$10,MATCH($C387,'NOx &amp; CO2'!$R$6:$R$10,1),MATCH(BD$382,'NOx &amp; CO2'!$T$5:$W$5,1))*BC387</f>
        <v>1.4200000000000008E-2</v>
      </c>
      <c r="BE387" s="365">
        <f>INDEX('NOx &amp; CO2'!$T$6:$W$10,MATCH($C387,'NOx &amp; CO2'!$R$6:$R$10,1),MATCH(BE$382,'NOx &amp; CO2'!$T$5:$W$5,1))*BD387</f>
        <v>1.4200000000000008E-2</v>
      </c>
      <c r="BF387" s="365">
        <f>INDEX('NOx &amp; CO2'!$T$6:$W$10,MATCH($C387,'NOx &amp; CO2'!$R$6:$R$10,1),MATCH(BF$382,'NOx &amp; CO2'!$T$5:$W$5,1))*BE387</f>
        <v>1.4200000000000008E-2</v>
      </c>
      <c r="BG387" s="365">
        <f>INDEX('NOx &amp; CO2'!$T$6:$W$10,MATCH($C387,'NOx &amp; CO2'!$R$6:$R$10,1),MATCH(BG$382,'NOx &amp; CO2'!$T$5:$W$5,1))*BF387</f>
        <v>1.4200000000000008E-2</v>
      </c>
      <c r="BH387" s="365">
        <f>INDEX('NOx &amp; CO2'!$T$6:$W$10,MATCH($C387,'NOx &amp; CO2'!$R$6:$R$10,1),MATCH(BH$382,'NOx &amp; CO2'!$T$5:$W$5,1))*BG387</f>
        <v>1.4200000000000008E-2</v>
      </c>
      <c r="BI387" s="365">
        <f>INDEX('NOx &amp; CO2'!$T$6:$W$10,MATCH($C387,'NOx &amp; CO2'!$R$6:$R$10,1),MATCH(BI$382,'NOx &amp; CO2'!$T$5:$W$5,1))*BH387</f>
        <v>1.4200000000000008E-2</v>
      </c>
      <c r="BJ387" s="365">
        <f>INDEX('NOx &amp; CO2'!$T$6:$W$10,MATCH($C387,'NOx &amp; CO2'!$R$6:$R$10,1),MATCH(BJ$382,'NOx &amp; CO2'!$T$5:$W$5,1))*BI387</f>
        <v>1.4200000000000008E-2</v>
      </c>
      <c r="BK387" s="365">
        <f>INDEX('NOx &amp; CO2'!$T$6:$W$10,MATCH($C387,'NOx &amp; CO2'!$R$6:$R$10,1),MATCH(BK$382,'NOx &amp; CO2'!$T$5:$W$5,1))*BJ387</f>
        <v>1.4200000000000008E-2</v>
      </c>
      <c r="BL387" s="365">
        <f>INDEX('NOx &amp; CO2'!$T$6:$W$10,MATCH($C387,'NOx &amp; CO2'!$R$6:$R$10,1),MATCH(BL$382,'NOx &amp; CO2'!$T$5:$W$5,1))*BK387</f>
        <v>1.4200000000000008E-2</v>
      </c>
      <c r="BM387" s="365">
        <f>INDEX('NOx &amp; CO2'!$T$6:$W$10,MATCH($C387,'NOx &amp; CO2'!$R$6:$R$10,1),MATCH(BM$382,'NOx &amp; CO2'!$T$5:$W$5,1))*BL387</f>
        <v>1.4200000000000008E-2</v>
      </c>
      <c r="BN387" s="365">
        <f>INDEX('NOx &amp; CO2'!$T$6:$W$10,MATCH($C387,'NOx &amp; CO2'!$R$6:$R$10,1),MATCH(BN$382,'NOx &amp; CO2'!$T$5:$W$5,1))*BM387</f>
        <v>1.4200000000000008E-2</v>
      </c>
      <c r="BO387" s="365">
        <f>INDEX('NOx &amp; CO2'!$T$6:$W$10,MATCH($C387,'NOx &amp; CO2'!$R$6:$R$10,1),MATCH(BO$382,'NOx &amp; CO2'!$T$5:$W$5,1))*BN387</f>
        <v>1.4200000000000008E-2</v>
      </c>
      <c r="BP387" s="365">
        <f>INDEX('NOx &amp; CO2'!$T$6:$W$10,MATCH($C387,'NOx &amp; CO2'!$R$6:$R$10,1),MATCH(BP$382,'NOx &amp; CO2'!$T$5:$W$5,1))*BO387</f>
        <v>1.4200000000000008E-2</v>
      </c>
      <c r="BQ387" s="365">
        <f>INDEX('NOx &amp; CO2'!$T$6:$W$10,MATCH($C387,'NOx &amp; CO2'!$R$6:$R$10,1),MATCH(BQ$382,'NOx &amp; CO2'!$T$5:$W$5,1))*BP387</f>
        <v>1.4200000000000008E-2</v>
      </c>
      <c r="BR387" s="365">
        <f>INDEX('NOx &amp; CO2'!$T$6:$W$10,MATCH($C387,'NOx &amp; CO2'!$R$6:$R$10,1),MATCH(BR$382,'NOx &amp; CO2'!$T$5:$W$5,1))*BQ387</f>
        <v>1.4200000000000008E-2</v>
      </c>
      <c r="BS387" s="365">
        <f>INDEX('NOx &amp; CO2'!$T$6:$W$10,MATCH($C387,'NOx &amp; CO2'!$R$6:$R$10,1),MATCH(BS$382,'NOx &amp; CO2'!$T$5:$W$5,1))*BR387</f>
        <v>1.4200000000000008E-2</v>
      </c>
      <c r="BT387" s="365">
        <f>INDEX('NOx &amp; CO2'!$T$6:$W$10,MATCH($C387,'NOx &amp; CO2'!$R$6:$R$10,1),MATCH(BT$382,'NOx &amp; CO2'!$T$5:$W$5,1))*BS387</f>
        <v>1.4200000000000008E-2</v>
      </c>
      <c r="BU387" s="365">
        <f>INDEX('NOx &amp; CO2'!$T$6:$W$10,MATCH($C387,'NOx &amp; CO2'!$R$6:$R$10,1),MATCH(BU$382,'NOx &amp; CO2'!$T$5:$W$5,1))*BT387</f>
        <v>1.4200000000000008E-2</v>
      </c>
      <c r="BV387" s="365">
        <f>INDEX('NOx &amp; CO2'!$T$6:$W$10,MATCH($C387,'NOx &amp; CO2'!$R$6:$R$10,1),MATCH(BV$382,'NOx &amp; CO2'!$T$5:$W$5,1))*BU387</f>
        <v>1.4200000000000008E-2</v>
      </c>
      <c r="BW387" s="365">
        <f>INDEX('NOx &amp; CO2'!$T$6:$W$10,MATCH($C387,'NOx &amp; CO2'!$R$6:$R$10,1),MATCH(BW$382,'NOx &amp; CO2'!$T$5:$W$5,1))*BV387</f>
        <v>1.4200000000000008E-2</v>
      </c>
      <c r="BX387" s="365">
        <f>INDEX('NOx &amp; CO2'!$T$6:$W$10,MATCH($C387,'NOx &amp; CO2'!$R$6:$R$10,1),MATCH(BX$382,'NOx &amp; CO2'!$T$5:$W$5,1))*BW387</f>
        <v>1.4200000000000008E-2</v>
      </c>
      <c r="BY387" s="365">
        <f>INDEX('NOx &amp; CO2'!$T$6:$W$10,MATCH($C387,'NOx &amp; CO2'!$R$6:$R$10,1),MATCH(BY$382,'NOx &amp; CO2'!$T$5:$W$5,1))*BX387</f>
        <v>1.4200000000000008E-2</v>
      </c>
      <c r="BZ387" s="365">
        <f>INDEX('NOx &amp; CO2'!$T$6:$W$10,MATCH($C387,'NOx &amp; CO2'!$R$6:$R$10,1),MATCH(BZ$382,'NOx &amp; CO2'!$T$5:$W$5,1))*BY387</f>
        <v>1.4200000000000008E-2</v>
      </c>
      <c r="CA387" s="365">
        <f>INDEX('NOx &amp; CO2'!$T$6:$W$10,MATCH($C387,'NOx &amp; CO2'!$R$6:$R$10,1),MATCH(CA$382,'NOx &amp; CO2'!$T$5:$W$5,1))*BZ387</f>
        <v>1.4200000000000008E-2</v>
      </c>
      <c r="CB387" s="365">
        <f>INDEX('NOx &amp; CO2'!$T$6:$W$10,MATCH($C387,'NOx &amp; CO2'!$R$6:$R$10,1),MATCH(CB$382,'NOx &amp; CO2'!$T$5:$W$5,1))*CA387</f>
        <v>1.4200000000000008E-2</v>
      </c>
      <c r="CC387" s="365">
        <f>INDEX('NOx &amp; CO2'!$T$6:$W$10,MATCH($C387,'NOx &amp; CO2'!$R$6:$R$10,1),MATCH(CC$382,'NOx &amp; CO2'!$T$5:$W$5,1))*CB387</f>
        <v>1.4200000000000008E-2</v>
      </c>
      <c r="CD387" s="365">
        <f>INDEX('NOx &amp; CO2'!$T$6:$W$10,MATCH($C387,'NOx &amp; CO2'!$R$6:$R$10,1),MATCH(CD$382,'NOx &amp; CO2'!$T$5:$W$5,1))*CC387</f>
        <v>1.4200000000000008E-2</v>
      </c>
      <c r="CE387" s="365">
        <f>INDEX('NOx &amp; CO2'!$T$6:$W$10,MATCH($C387,'NOx &amp; CO2'!$R$6:$R$10,1),MATCH(CE$382,'NOx &amp; CO2'!$T$5:$W$5,1))*CD387</f>
        <v>1.4200000000000008E-2</v>
      </c>
      <c r="CF387" s="365">
        <f>INDEX('NOx &amp; CO2'!$T$6:$W$10,MATCH($C387,'NOx &amp; CO2'!$R$6:$R$10,1),MATCH(CF$382,'NOx &amp; CO2'!$T$5:$W$5,1))*CE387</f>
        <v>1.4200000000000008E-2</v>
      </c>
      <c r="CG387" s="365">
        <f>INDEX('NOx &amp; CO2'!$T$6:$W$10,MATCH($C387,'NOx &amp; CO2'!$R$6:$R$10,1),MATCH(CG$382,'NOx &amp; CO2'!$T$5:$W$5,1))*CF387</f>
        <v>1.4200000000000008E-2</v>
      </c>
      <c r="CH387" s="365">
        <f>INDEX('NOx &amp; CO2'!$T$6:$W$10,MATCH($C387,'NOx &amp; CO2'!$R$6:$R$10,1),MATCH(CH$382,'NOx &amp; CO2'!$T$5:$W$5,1))*CG387</f>
        <v>1.4200000000000008E-2</v>
      </c>
      <c r="CI387" s="365">
        <f>INDEX('NOx &amp; CO2'!$T$6:$W$10,MATCH($C387,'NOx &amp; CO2'!$R$6:$R$10,1),MATCH(CI$382,'NOx &amp; CO2'!$T$5:$W$5,1))*CH387</f>
        <v>1.4200000000000008E-2</v>
      </c>
      <c r="CJ387" s="365">
        <f>INDEX('NOx &amp; CO2'!$T$6:$W$10,MATCH($C387,'NOx &amp; CO2'!$R$6:$R$10,1),MATCH(CJ$382,'NOx &amp; CO2'!$T$5:$W$5,1))*CI387</f>
        <v>1.4200000000000008E-2</v>
      </c>
      <c r="CK387" s="365">
        <f>INDEX('NOx &amp; CO2'!$T$6:$W$10,MATCH($C387,'NOx &amp; CO2'!$R$6:$R$10,1),MATCH(CK$382,'NOx &amp; CO2'!$T$5:$W$5,1))*CJ387</f>
        <v>1.4200000000000008E-2</v>
      </c>
      <c r="CL387" s="365">
        <f>INDEX('NOx &amp; CO2'!$T$6:$W$10,MATCH($C387,'NOx &amp; CO2'!$R$6:$R$10,1),MATCH(CL$382,'NOx &amp; CO2'!$T$5:$W$5,1))*CK387</f>
        <v>1.4200000000000008E-2</v>
      </c>
      <c r="CM387" s="365">
        <f>INDEX('NOx &amp; CO2'!$T$6:$W$10,MATCH($C387,'NOx &amp; CO2'!$R$6:$R$10,1),MATCH(CM$382,'NOx &amp; CO2'!$T$5:$W$5,1))*CL387</f>
        <v>1.4200000000000008E-2</v>
      </c>
      <c r="CN387" s="365">
        <f>INDEX('NOx &amp; CO2'!$T$6:$W$10,MATCH($C387,'NOx &amp; CO2'!$R$6:$R$10,1),MATCH(CN$382,'NOx &amp; CO2'!$T$5:$W$5,1))*CM387</f>
        <v>1.4200000000000008E-2</v>
      </c>
      <c r="CO387" s="365">
        <f>INDEX('NOx &amp; CO2'!$T$6:$W$10,MATCH($C387,'NOx &amp; CO2'!$R$6:$R$10,1),MATCH(CO$382,'NOx &amp; CO2'!$T$5:$W$5,1))*CN387</f>
        <v>1.4200000000000008E-2</v>
      </c>
      <c r="CP387" s="365">
        <f>INDEX('NOx &amp; CO2'!$T$6:$W$10,MATCH($C387,'NOx &amp; CO2'!$R$6:$R$10,1),MATCH(CP$382,'NOx &amp; CO2'!$T$5:$W$5,1))*CO387</f>
        <v>1.4200000000000008E-2</v>
      </c>
      <c r="CQ387" s="365">
        <f>INDEX('NOx &amp; CO2'!$T$6:$W$10,MATCH($C387,'NOx &amp; CO2'!$R$6:$R$10,1),MATCH(CQ$382,'NOx &amp; CO2'!$T$5:$W$5,1))*CP387</f>
        <v>1.4200000000000008E-2</v>
      </c>
      <c r="CR387" s="365">
        <f>INDEX('NOx &amp; CO2'!$T$6:$W$10,MATCH($C387,'NOx &amp; CO2'!$R$6:$R$10,1),MATCH(CR$382,'NOx &amp; CO2'!$T$5:$W$5,1))*CQ387</f>
        <v>1.4200000000000008E-2</v>
      </c>
      <c r="CS387" s="365">
        <f>INDEX('NOx &amp; CO2'!$T$6:$W$10,MATCH($C387,'NOx &amp; CO2'!$R$6:$R$10,1),MATCH(CS$382,'NOx &amp; CO2'!$T$5:$W$5,1))*CR387</f>
        <v>1.4200000000000008E-2</v>
      </c>
    </row>
    <row r="388" spans="1:97" s="352" customFormat="1" x14ac:dyDescent="0.25">
      <c r="A388" s="352">
        <f t="shared" ref="A388:C388" si="606">A327</f>
        <v>0</v>
      </c>
      <c r="B388" s="352" t="str">
        <f t="shared" si="606"/>
        <v>0 0</v>
      </c>
      <c r="C388" s="359">
        <f t="shared" si="606"/>
        <v>0</v>
      </c>
      <c r="D388" s="365">
        <f>INDEX('NOx &amp; CO2'!$E$6:$I$10,MATCH($C388,'NOx &amp; CO2'!$C$6:$C$10,1),MATCH(D$382,'NOx &amp; CO2'!$E$5:$H$5,1))</f>
        <v>7.17E-2</v>
      </c>
      <c r="E388" s="365">
        <f>INDEX('NOx &amp; CO2'!$T$6:$W$10,MATCH($C388,'NOx &amp; CO2'!$R$6:$R$10,1),MATCH(E$382,'NOx &amp; CO2'!$T$5:$W$5,1))*D388</f>
        <v>6.8558723496039697E-2</v>
      </c>
      <c r="F388" s="365">
        <f>INDEX('NOx &amp; CO2'!$T$6:$W$10,MATCH($C388,'NOx &amp; CO2'!$R$6:$R$10,1),MATCH(F$382,'NOx &amp; CO2'!$T$5:$W$5,1))*E388</f>
        <v>6.5555070675124491E-2</v>
      </c>
      <c r="G388" s="365">
        <f>INDEX('NOx &amp; CO2'!$T$6:$W$10,MATCH($C388,'NOx &amp; CO2'!$R$6:$R$10,1),MATCH(G$382,'NOx &amp; CO2'!$T$5:$W$5,1))*F388</f>
        <v>6.2683012052708514E-2</v>
      </c>
      <c r="H388" s="365">
        <f>INDEX('NOx &amp; CO2'!$T$6:$W$10,MATCH($C388,'NOx &amp; CO2'!$R$6:$R$10,1),MATCH(H$382,'NOx &amp; CO2'!$T$5:$W$5,1))*G388</f>
        <v>5.9936782304331478E-2</v>
      </c>
      <c r="I388" s="365">
        <f>INDEX('NOx &amp; CO2'!$T$6:$W$10,MATCH($C388,'NOx &amp; CO2'!$R$6:$R$10,1),MATCH(I$382,'NOx &amp; CO2'!$T$5:$W$5,1))*H388</f>
        <v>5.7310868692398702E-2</v>
      </c>
      <c r="J388" s="365">
        <f>INDEX('NOx &amp; CO2'!$T$6:$W$10,MATCH($C388,'NOx &amp; CO2'!$R$6:$R$10,1),MATCH(J$382,'NOx &amp; CO2'!$T$5:$W$5,1))*I388</f>
        <v>5.4800000000000008E-2</v>
      </c>
      <c r="K388" s="365">
        <f>INDEX('NOx &amp; CO2'!$T$6:$W$10,MATCH($C388,'NOx &amp; CO2'!$R$6:$R$10,1),MATCH(K$382,'NOx &amp; CO2'!$T$5:$W$5,1))*J388</f>
        <v>5.268069525177068E-2</v>
      </c>
      <c r="L388" s="365">
        <f>INDEX('NOx &amp; CO2'!$T$6:$W$10,MATCH($C388,'NOx &amp; CO2'!$R$6:$R$10,1),MATCH(L$382,'NOx &amp; CO2'!$T$5:$W$5,1))*K388</f>
        <v>5.0643351317699516E-2</v>
      </c>
      <c r="M388" s="365">
        <f>INDEX('NOx &amp; CO2'!$T$6:$W$10,MATCH($C388,'NOx &amp; CO2'!$R$6:$R$10,1),MATCH(M$382,'NOx &amp; CO2'!$T$5:$W$5,1))*L388</f>
        <v>4.8684798490804503E-2</v>
      </c>
      <c r="N388" s="365">
        <f>INDEX('NOx &amp; CO2'!$T$6:$W$10,MATCH($C388,'NOx &amp; CO2'!$R$6:$R$10,1),MATCH(N$382,'NOx &amp; CO2'!$T$5:$W$5,1))*M388</f>
        <v>4.6801989647590088E-2</v>
      </c>
      <c r="O388" s="365">
        <f>INDEX('NOx &amp; CO2'!$T$6:$W$10,MATCH($C388,'NOx &amp; CO2'!$R$6:$R$10,1),MATCH(O$382,'NOx &amp; CO2'!$T$5:$W$5,1))*N388</f>
        <v>4.4991995507321518E-2</v>
      </c>
      <c r="P388" s="365">
        <f>INDEX('NOx &amp; CO2'!$T$6:$W$10,MATCH($C388,'NOx &amp; CO2'!$R$6:$R$10,1),MATCH(P$382,'NOx &amp; CO2'!$T$5:$W$5,1))*O388</f>
        <v>4.3252000074639418E-2</v>
      </c>
      <c r="Q388" s="365">
        <f>INDEX('NOx &amp; CO2'!$T$6:$W$10,MATCH($C388,'NOx &amp; CO2'!$R$6:$R$10,1),MATCH(Q$382,'NOx &amp; CO2'!$T$5:$W$5,1))*P388</f>
        <v>4.1579296258424117E-2</v>
      </c>
      <c r="R388" s="365">
        <f>INDEX('NOx &amp; CO2'!$T$6:$W$10,MATCH($C388,'NOx &amp; CO2'!$R$6:$R$10,1),MATCH(R$382,'NOx &amp; CO2'!$T$5:$W$5,1))*Q388</f>
        <v>3.9971281660093602E-2</v>
      </c>
      <c r="S388" s="365">
        <f>INDEX('NOx &amp; CO2'!$T$6:$W$10,MATCH($C388,'NOx &amp; CO2'!$R$6:$R$10,1),MATCH(S$382,'NOx &amp; CO2'!$T$5:$W$5,1))*R388</f>
        <v>3.8425454524782507E-2</v>
      </c>
      <c r="T388" s="365">
        <f>INDEX('NOx &amp; CO2'!$T$6:$W$10,MATCH($C388,'NOx &amp; CO2'!$R$6:$R$10,1),MATCH(T$382,'NOx &amp; CO2'!$T$5:$W$5,1))*S388</f>
        <v>3.6939409849102912E-2</v>
      </c>
      <c r="U388" s="365">
        <f>INDEX('NOx &amp; CO2'!$T$6:$W$10,MATCH($C388,'NOx &amp; CO2'!$R$6:$R$10,1),MATCH(U$382,'NOx &amp; CO2'!$T$5:$W$5,1))*T388</f>
        <v>3.5510835639431505E-2</v>
      </c>
      <c r="V388" s="365">
        <f>INDEX('NOx &amp; CO2'!$T$6:$W$10,MATCH($C388,'NOx &amp; CO2'!$R$6:$R$10,1),MATCH(V$382,'NOx &amp; CO2'!$T$5:$W$5,1))*U388</f>
        <v>3.4137509314901608E-2</v>
      </c>
      <c r="W388" s="365">
        <f>INDEX('NOx &amp; CO2'!$T$6:$W$10,MATCH($C388,'NOx &amp; CO2'!$R$6:$R$10,1),MATCH(W$382,'NOx &amp; CO2'!$T$5:$W$5,1))*V388</f>
        <v>3.2817294249503907E-2</v>
      </c>
      <c r="X388" s="365">
        <f>INDEX('NOx &amp; CO2'!$T$6:$W$10,MATCH($C388,'NOx &amp; CO2'!$R$6:$R$10,1),MATCH(X$382,'NOx &amp; CO2'!$T$5:$W$5,1))*W388</f>
        <v>3.1548136447916084E-2</v>
      </c>
      <c r="Y388" s="365">
        <f>INDEX('NOx &amp; CO2'!$T$6:$W$10,MATCH($C388,'NOx &amp; CO2'!$R$6:$R$10,1),MATCH(Y$382,'NOx &amp; CO2'!$T$5:$W$5,1))*X388</f>
        <v>3.0328061349889527E-2</v>
      </c>
      <c r="Z388" s="365">
        <f>INDEX('NOx &amp; CO2'!$T$6:$W$10,MATCH($C388,'NOx &amp; CO2'!$R$6:$R$10,1),MATCH(Z$382,'NOx &amp; CO2'!$T$5:$W$5,1))*Y388</f>
        <v>2.9155170758221438E-2</v>
      </c>
      <c r="AA388" s="365">
        <f>INDEX('NOx &amp; CO2'!$T$6:$W$10,MATCH($C388,'NOx &amp; CO2'!$R$6:$R$10,1),MATCH(AA$382,'NOx &amp; CO2'!$T$5:$W$5,1))*Z388</f>
        <v>2.8027639885532835E-2</v>
      </c>
      <c r="AB388" s="365">
        <f>INDEX('NOx &amp; CO2'!$T$6:$W$10,MATCH($C388,'NOx &amp; CO2'!$R$6:$R$10,1),MATCH(AB$382,'NOx &amp; CO2'!$T$5:$W$5,1))*AA388</f>
        <v>2.6943714515257809E-2</v>
      </c>
      <c r="AC388" s="365">
        <f>INDEX('NOx &amp; CO2'!$T$6:$W$10,MATCH($C388,'NOx &amp; CO2'!$R$6:$R$10,1),MATCH(AC$382,'NOx &amp; CO2'!$T$5:$W$5,1))*AB388</f>
        <v>2.5901708272427128E-2</v>
      </c>
      <c r="AD388" s="365">
        <f>INDEX('NOx &amp; CO2'!$T$6:$W$10,MATCH($C388,'NOx &amp; CO2'!$R$6:$R$10,1),MATCH(AD$382,'NOx &amp; CO2'!$T$5:$W$5,1))*AC388</f>
        <v>2.4900000000000019E-2</v>
      </c>
      <c r="AE388" s="365">
        <f>INDEX('NOx &amp; CO2'!$T$6:$W$10,MATCH($C388,'NOx &amp; CO2'!$R$6:$R$10,1),MATCH(AE$382,'NOx &amp; CO2'!$T$5:$W$5,1))*AD388</f>
        <v>2.4210502134589099E-2</v>
      </c>
      <c r="AF388" s="365">
        <f>INDEX('NOx &amp; CO2'!$T$6:$W$10,MATCH($C388,'NOx &amp; CO2'!$R$6:$R$10,1),MATCH(AF$382,'NOx &amp; CO2'!$T$5:$W$5,1))*AE388</f>
        <v>2.3540096932086061E-2</v>
      </c>
      <c r="AG388" s="365">
        <f>INDEX('NOx &amp; CO2'!$T$6:$W$10,MATCH($C388,'NOx &amp; CO2'!$R$6:$R$10,1),MATCH(AG$382,'NOx &amp; CO2'!$T$5:$W$5,1))*AF388</f>
        <v>2.2888255703723031E-2</v>
      </c>
      <c r="AH388" s="365">
        <f>INDEX('NOx &amp; CO2'!$T$6:$W$10,MATCH($C388,'NOx &amp; CO2'!$R$6:$R$10,1),MATCH(AH$382,'NOx &amp; CO2'!$T$5:$W$5,1))*AG388</f>
        <v>2.2254464400482215E-2</v>
      </c>
      <c r="AI388" s="365">
        <f>INDEX('NOx &amp; CO2'!$T$6:$W$10,MATCH($C388,'NOx &amp; CO2'!$R$6:$R$10,1),MATCH(AI$382,'NOx &amp; CO2'!$T$5:$W$5,1))*AH388</f>
        <v>2.1638223207711301E-2</v>
      </c>
      <c r="AJ388" s="365">
        <f>INDEX('NOx &amp; CO2'!$T$6:$W$10,MATCH($C388,'NOx &amp; CO2'!$R$6:$R$10,1),MATCH(AJ$382,'NOx &amp; CO2'!$T$5:$W$5,1))*AI388</f>
        <v>2.1039046150964236E-2</v>
      </c>
      <c r="AK388" s="365">
        <f>INDEX('NOx &amp; CO2'!$T$6:$W$10,MATCH($C388,'NOx &amp; CO2'!$R$6:$R$10,1),MATCH(AK$382,'NOx &amp; CO2'!$T$5:$W$5,1))*AJ388</f>
        <v>2.0456460712756541E-2</v>
      </c>
      <c r="AL388" s="365">
        <f>INDEX('NOx &amp; CO2'!$T$6:$W$10,MATCH($C388,'NOx &amp; CO2'!$R$6:$R$10,1),MATCH(AL$382,'NOx &amp; CO2'!$T$5:$W$5,1))*AK388</f>
        <v>1.9890007459932926E-2</v>
      </c>
      <c r="AM388" s="365">
        <f>INDEX('NOx &amp; CO2'!$T$6:$W$10,MATCH($C388,'NOx &amp; CO2'!$R$6:$R$10,1),MATCH(AM$382,'NOx &amp; CO2'!$T$5:$W$5,1))*AL388</f>
        <v>1.9339239681353367E-2</v>
      </c>
      <c r="AN388" s="365">
        <f>INDEX('NOx &amp; CO2'!$T$6:$W$10,MATCH($C388,'NOx &amp; CO2'!$R$6:$R$10,1),MATCH(AN$382,'NOx &amp; CO2'!$T$5:$W$5,1))*AM388</f>
        <v>1.8803723035611869E-2</v>
      </c>
      <c r="AO388" s="365">
        <f>INDEX('NOx &amp; CO2'!$T$6:$W$10,MATCH($C388,'NOx &amp; CO2'!$R$6:$R$10,1),MATCH(AO$382,'NOx &amp; CO2'!$T$5:$W$5,1))*AN388</f>
        <v>1.8283035208510164E-2</v>
      </c>
      <c r="AP388" s="365">
        <f>INDEX('NOx &amp; CO2'!$T$6:$W$10,MATCH($C388,'NOx &amp; CO2'!$R$6:$R$10,1),MATCH(AP$382,'NOx &amp; CO2'!$T$5:$W$5,1))*AO388</f>
        <v>1.777676558001617E-2</v>
      </c>
      <c r="AQ388" s="365">
        <f>INDEX('NOx &amp; CO2'!$T$6:$W$10,MATCH($C388,'NOx &amp; CO2'!$R$6:$R$10,1),MATCH(AQ$382,'NOx &amp; CO2'!$T$5:$W$5,1))*AP388</f>
        <v>1.7284514900444626E-2</v>
      </c>
      <c r="AR388" s="365">
        <f>INDEX('NOx &amp; CO2'!$T$6:$W$10,MATCH($C388,'NOx &amp; CO2'!$R$6:$R$10,1),MATCH(AR$382,'NOx &amp; CO2'!$T$5:$W$5,1))*AQ388</f>
        <v>1.6805894975604474E-2</v>
      </c>
      <c r="AS388" s="365">
        <f>INDEX('NOx &amp; CO2'!$T$6:$W$10,MATCH($C388,'NOx &amp; CO2'!$R$6:$R$10,1),MATCH(AS$382,'NOx &amp; CO2'!$T$5:$W$5,1))*AR388</f>
        <v>1.6340528360664741E-2</v>
      </c>
      <c r="AT388" s="365">
        <f>INDEX('NOx &amp; CO2'!$T$6:$W$10,MATCH($C388,'NOx &amp; CO2'!$R$6:$R$10,1),MATCH(AT$382,'NOx &amp; CO2'!$T$5:$W$5,1))*AS388</f>
        <v>1.5888048062497474E-2</v>
      </c>
      <c r="AU388" s="365">
        <f>INDEX('NOx &amp; CO2'!$T$6:$W$10,MATCH($C388,'NOx &amp; CO2'!$R$6:$R$10,1),MATCH(AU$382,'NOx &amp; CO2'!$T$5:$W$5,1))*AT388</f>
        <v>1.5448097250263013E-2</v>
      </c>
      <c r="AV388" s="365">
        <f>INDEX('NOx &amp; CO2'!$T$6:$W$10,MATCH($C388,'NOx &amp; CO2'!$R$6:$R$10,1),MATCH(AV$382,'NOx &amp; CO2'!$T$5:$W$5,1))*AU388</f>
        <v>1.5020328974009333E-2</v>
      </c>
      <c r="AW388" s="365">
        <f>INDEX('NOx &amp; CO2'!$T$6:$W$10,MATCH($C388,'NOx &amp; CO2'!$R$6:$R$10,1),MATCH(AW$382,'NOx &amp; CO2'!$T$5:$W$5,1))*AV388</f>
        <v>1.4604405891063581E-2</v>
      </c>
      <c r="AX388" s="365">
        <f>INDEX('NOx &amp; CO2'!$T$6:$W$10,MATCH($C388,'NOx &amp; CO2'!$R$6:$R$10,1),MATCH(AX$382,'NOx &amp; CO2'!$T$5:$W$5,1))*AW388</f>
        <v>1.4200000000000008E-2</v>
      </c>
      <c r="AY388" s="365">
        <f>INDEX('NOx &amp; CO2'!$T$6:$W$10,MATCH($C388,'NOx &amp; CO2'!$R$6:$R$10,1),MATCH(AY$382,'NOx &amp; CO2'!$T$5:$W$5,1))*AX388</f>
        <v>1.4200000000000008E-2</v>
      </c>
      <c r="AZ388" s="365">
        <f>INDEX('NOx &amp; CO2'!$T$6:$W$10,MATCH($C388,'NOx &amp; CO2'!$R$6:$R$10,1),MATCH(AZ$382,'NOx &amp; CO2'!$T$5:$W$5,1))*AY388</f>
        <v>1.4200000000000008E-2</v>
      </c>
      <c r="BA388" s="365">
        <f>INDEX('NOx &amp; CO2'!$T$6:$W$10,MATCH($C388,'NOx &amp; CO2'!$R$6:$R$10,1),MATCH(BA$382,'NOx &amp; CO2'!$T$5:$W$5,1))*AZ388</f>
        <v>1.4200000000000008E-2</v>
      </c>
      <c r="BB388" s="365">
        <f>INDEX('NOx &amp; CO2'!$T$6:$W$10,MATCH($C388,'NOx &amp; CO2'!$R$6:$R$10,1),MATCH(BB$382,'NOx &amp; CO2'!$T$5:$W$5,1))*BA388</f>
        <v>1.4200000000000008E-2</v>
      </c>
      <c r="BC388" s="365">
        <f>INDEX('NOx &amp; CO2'!$T$6:$W$10,MATCH($C388,'NOx &amp; CO2'!$R$6:$R$10,1),MATCH(BC$382,'NOx &amp; CO2'!$T$5:$W$5,1))*BB388</f>
        <v>1.4200000000000008E-2</v>
      </c>
      <c r="BD388" s="365">
        <f>INDEX('NOx &amp; CO2'!$T$6:$W$10,MATCH($C388,'NOx &amp; CO2'!$R$6:$R$10,1),MATCH(BD$382,'NOx &amp; CO2'!$T$5:$W$5,1))*BC388</f>
        <v>1.4200000000000008E-2</v>
      </c>
      <c r="BE388" s="365">
        <f>INDEX('NOx &amp; CO2'!$T$6:$W$10,MATCH($C388,'NOx &amp; CO2'!$R$6:$R$10,1),MATCH(BE$382,'NOx &amp; CO2'!$T$5:$W$5,1))*BD388</f>
        <v>1.4200000000000008E-2</v>
      </c>
      <c r="BF388" s="365">
        <f>INDEX('NOx &amp; CO2'!$T$6:$W$10,MATCH($C388,'NOx &amp; CO2'!$R$6:$R$10,1),MATCH(BF$382,'NOx &amp; CO2'!$T$5:$W$5,1))*BE388</f>
        <v>1.4200000000000008E-2</v>
      </c>
      <c r="BG388" s="365">
        <f>INDEX('NOx &amp; CO2'!$T$6:$W$10,MATCH($C388,'NOx &amp; CO2'!$R$6:$R$10,1),MATCH(BG$382,'NOx &amp; CO2'!$T$5:$W$5,1))*BF388</f>
        <v>1.4200000000000008E-2</v>
      </c>
      <c r="BH388" s="365">
        <f>INDEX('NOx &amp; CO2'!$T$6:$W$10,MATCH($C388,'NOx &amp; CO2'!$R$6:$R$10,1),MATCH(BH$382,'NOx &amp; CO2'!$T$5:$W$5,1))*BG388</f>
        <v>1.4200000000000008E-2</v>
      </c>
      <c r="BI388" s="365">
        <f>INDEX('NOx &amp; CO2'!$T$6:$W$10,MATCH($C388,'NOx &amp; CO2'!$R$6:$R$10,1),MATCH(BI$382,'NOx &amp; CO2'!$T$5:$W$5,1))*BH388</f>
        <v>1.4200000000000008E-2</v>
      </c>
      <c r="BJ388" s="365">
        <f>INDEX('NOx &amp; CO2'!$T$6:$W$10,MATCH($C388,'NOx &amp; CO2'!$R$6:$R$10,1),MATCH(BJ$382,'NOx &amp; CO2'!$T$5:$W$5,1))*BI388</f>
        <v>1.4200000000000008E-2</v>
      </c>
      <c r="BK388" s="365">
        <f>INDEX('NOx &amp; CO2'!$T$6:$W$10,MATCH($C388,'NOx &amp; CO2'!$R$6:$R$10,1),MATCH(BK$382,'NOx &amp; CO2'!$T$5:$W$5,1))*BJ388</f>
        <v>1.4200000000000008E-2</v>
      </c>
      <c r="BL388" s="365">
        <f>INDEX('NOx &amp; CO2'!$T$6:$W$10,MATCH($C388,'NOx &amp; CO2'!$R$6:$R$10,1),MATCH(BL$382,'NOx &amp; CO2'!$T$5:$W$5,1))*BK388</f>
        <v>1.4200000000000008E-2</v>
      </c>
      <c r="BM388" s="365">
        <f>INDEX('NOx &amp; CO2'!$T$6:$W$10,MATCH($C388,'NOx &amp; CO2'!$R$6:$R$10,1),MATCH(BM$382,'NOx &amp; CO2'!$T$5:$W$5,1))*BL388</f>
        <v>1.4200000000000008E-2</v>
      </c>
      <c r="BN388" s="365">
        <f>INDEX('NOx &amp; CO2'!$T$6:$W$10,MATCH($C388,'NOx &amp; CO2'!$R$6:$R$10,1),MATCH(BN$382,'NOx &amp; CO2'!$T$5:$W$5,1))*BM388</f>
        <v>1.4200000000000008E-2</v>
      </c>
      <c r="BO388" s="365">
        <f>INDEX('NOx &amp; CO2'!$T$6:$W$10,MATCH($C388,'NOx &amp; CO2'!$R$6:$R$10,1),MATCH(BO$382,'NOx &amp; CO2'!$T$5:$W$5,1))*BN388</f>
        <v>1.4200000000000008E-2</v>
      </c>
      <c r="BP388" s="365">
        <f>INDEX('NOx &amp; CO2'!$T$6:$W$10,MATCH($C388,'NOx &amp; CO2'!$R$6:$R$10,1),MATCH(BP$382,'NOx &amp; CO2'!$T$5:$W$5,1))*BO388</f>
        <v>1.4200000000000008E-2</v>
      </c>
      <c r="BQ388" s="365">
        <f>INDEX('NOx &amp; CO2'!$T$6:$W$10,MATCH($C388,'NOx &amp; CO2'!$R$6:$R$10,1),MATCH(BQ$382,'NOx &amp; CO2'!$T$5:$W$5,1))*BP388</f>
        <v>1.4200000000000008E-2</v>
      </c>
      <c r="BR388" s="365">
        <f>INDEX('NOx &amp; CO2'!$T$6:$W$10,MATCH($C388,'NOx &amp; CO2'!$R$6:$R$10,1),MATCH(BR$382,'NOx &amp; CO2'!$T$5:$W$5,1))*BQ388</f>
        <v>1.4200000000000008E-2</v>
      </c>
      <c r="BS388" s="365">
        <f>INDEX('NOx &amp; CO2'!$T$6:$W$10,MATCH($C388,'NOx &amp; CO2'!$R$6:$R$10,1),MATCH(BS$382,'NOx &amp; CO2'!$T$5:$W$5,1))*BR388</f>
        <v>1.4200000000000008E-2</v>
      </c>
      <c r="BT388" s="365">
        <f>INDEX('NOx &amp; CO2'!$T$6:$W$10,MATCH($C388,'NOx &amp; CO2'!$R$6:$R$10,1),MATCH(BT$382,'NOx &amp; CO2'!$T$5:$W$5,1))*BS388</f>
        <v>1.4200000000000008E-2</v>
      </c>
      <c r="BU388" s="365">
        <f>INDEX('NOx &amp; CO2'!$T$6:$W$10,MATCH($C388,'NOx &amp; CO2'!$R$6:$R$10,1),MATCH(BU$382,'NOx &amp; CO2'!$T$5:$W$5,1))*BT388</f>
        <v>1.4200000000000008E-2</v>
      </c>
      <c r="BV388" s="365">
        <f>INDEX('NOx &amp; CO2'!$T$6:$W$10,MATCH($C388,'NOx &amp; CO2'!$R$6:$R$10,1),MATCH(BV$382,'NOx &amp; CO2'!$T$5:$W$5,1))*BU388</f>
        <v>1.4200000000000008E-2</v>
      </c>
      <c r="BW388" s="365">
        <f>INDEX('NOx &amp; CO2'!$T$6:$W$10,MATCH($C388,'NOx &amp; CO2'!$R$6:$R$10,1),MATCH(BW$382,'NOx &amp; CO2'!$T$5:$W$5,1))*BV388</f>
        <v>1.4200000000000008E-2</v>
      </c>
      <c r="BX388" s="365">
        <f>INDEX('NOx &amp; CO2'!$T$6:$W$10,MATCH($C388,'NOx &amp; CO2'!$R$6:$R$10,1),MATCH(BX$382,'NOx &amp; CO2'!$T$5:$W$5,1))*BW388</f>
        <v>1.4200000000000008E-2</v>
      </c>
      <c r="BY388" s="365">
        <f>INDEX('NOx &amp; CO2'!$T$6:$W$10,MATCH($C388,'NOx &amp; CO2'!$R$6:$R$10,1),MATCH(BY$382,'NOx &amp; CO2'!$T$5:$W$5,1))*BX388</f>
        <v>1.4200000000000008E-2</v>
      </c>
      <c r="BZ388" s="365">
        <f>INDEX('NOx &amp; CO2'!$T$6:$W$10,MATCH($C388,'NOx &amp; CO2'!$R$6:$R$10,1),MATCH(BZ$382,'NOx &amp; CO2'!$T$5:$W$5,1))*BY388</f>
        <v>1.4200000000000008E-2</v>
      </c>
      <c r="CA388" s="365">
        <f>INDEX('NOx &amp; CO2'!$T$6:$W$10,MATCH($C388,'NOx &amp; CO2'!$R$6:$R$10,1),MATCH(CA$382,'NOx &amp; CO2'!$T$5:$W$5,1))*BZ388</f>
        <v>1.4200000000000008E-2</v>
      </c>
      <c r="CB388" s="365">
        <f>INDEX('NOx &amp; CO2'!$T$6:$W$10,MATCH($C388,'NOx &amp; CO2'!$R$6:$R$10,1),MATCH(CB$382,'NOx &amp; CO2'!$T$5:$W$5,1))*CA388</f>
        <v>1.4200000000000008E-2</v>
      </c>
      <c r="CC388" s="365">
        <f>INDEX('NOx &amp; CO2'!$T$6:$W$10,MATCH($C388,'NOx &amp; CO2'!$R$6:$R$10,1),MATCH(CC$382,'NOx &amp; CO2'!$T$5:$W$5,1))*CB388</f>
        <v>1.4200000000000008E-2</v>
      </c>
      <c r="CD388" s="365">
        <f>INDEX('NOx &amp; CO2'!$T$6:$W$10,MATCH($C388,'NOx &amp; CO2'!$R$6:$R$10,1),MATCH(CD$382,'NOx &amp; CO2'!$T$5:$W$5,1))*CC388</f>
        <v>1.4200000000000008E-2</v>
      </c>
      <c r="CE388" s="365">
        <f>INDEX('NOx &amp; CO2'!$T$6:$W$10,MATCH($C388,'NOx &amp; CO2'!$R$6:$R$10,1),MATCH(CE$382,'NOx &amp; CO2'!$T$5:$W$5,1))*CD388</f>
        <v>1.4200000000000008E-2</v>
      </c>
      <c r="CF388" s="365">
        <f>INDEX('NOx &amp; CO2'!$T$6:$W$10,MATCH($C388,'NOx &amp; CO2'!$R$6:$R$10,1),MATCH(CF$382,'NOx &amp; CO2'!$T$5:$W$5,1))*CE388</f>
        <v>1.4200000000000008E-2</v>
      </c>
      <c r="CG388" s="365">
        <f>INDEX('NOx &amp; CO2'!$T$6:$W$10,MATCH($C388,'NOx &amp; CO2'!$R$6:$R$10,1),MATCH(CG$382,'NOx &amp; CO2'!$T$5:$W$5,1))*CF388</f>
        <v>1.4200000000000008E-2</v>
      </c>
      <c r="CH388" s="365">
        <f>INDEX('NOx &amp; CO2'!$T$6:$W$10,MATCH($C388,'NOx &amp; CO2'!$R$6:$R$10,1),MATCH(CH$382,'NOx &amp; CO2'!$T$5:$W$5,1))*CG388</f>
        <v>1.4200000000000008E-2</v>
      </c>
      <c r="CI388" s="365">
        <f>INDEX('NOx &amp; CO2'!$T$6:$W$10,MATCH($C388,'NOx &amp; CO2'!$R$6:$R$10,1),MATCH(CI$382,'NOx &amp; CO2'!$T$5:$W$5,1))*CH388</f>
        <v>1.4200000000000008E-2</v>
      </c>
      <c r="CJ388" s="365">
        <f>INDEX('NOx &amp; CO2'!$T$6:$W$10,MATCH($C388,'NOx &amp; CO2'!$R$6:$R$10,1),MATCH(CJ$382,'NOx &amp; CO2'!$T$5:$W$5,1))*CI388</f>
        <v>1.4200000000000008E-2</v>
      </c>
      <c r="CK388" s="365">
        <f>INDEX('NOx &amp; CO2'!$T$6:$W$10,MATCH($C388,'NOx &amp; CO2'!$R$6:$R$10,1),MATCH(CK$382,'NOx &amp; CO2'!$T$5:$W$5,1))*CJ388</f>
        <v>1.4200000000000008E-2</v>
      </c>
      <c r="CL388" s="365">
        <f>INDEX('NOx &amp; CO2'!$T$6:$W$10,MATCH($C388,'NOx &amp; CO2'!$R$6:$R$10,1),MATCH(CL$382,'NOx &amp; CO2'!$T$5:$W$5,1))*CK388</f>
        <v>1.4200000000000008E-2</v>
      </c>
      <c r="CM388" s="365">
        <f>INDEX('NOx &amp; CO2'!$T$6:$W$10,MATCH($C388,'NOx &amp; CO2'!$R$6:$R$10,1),MATCH(CM$382,'NOx &amp; CO2'!$T$5:$W$5,1))*CL388</f>
        <v>1.4200000000000008E-2</v>
      </c>
      <c r="CN388" s="365">
        <f>INDEX('NOx &amp; CO2'!$T$6:$W$10,MATCH($C388,'NOx &amp; CO2'!$R$6:$R$10,1),MATCH(CN$382,'NOx &amp; CO2'!$T$5:$W$5,1))*CM388</f>
        <v>1.4200000000000008E-2</v>
      </c>
      <c r="CO388" s="365">
        <f>INDEX('NOx &amp; CO2'!$T$6:$W$10,MATCH($C388,'NOx &amp; CO2'!$R$6:$R$10,1),MATCH(CO$382,'NOx &amp; CO2'!$T$5:$W$5,1))*CN388</f>
        <v>1.4200000000000008E-2</v>
      </c>
      <c r="CP388" s="365">
        <f>INDEX('NOx &amp; CO2'!$T$6:$W$10,MATCH($C388,'NOx &amp; CO2'!$R$6:$R$10,1),MATCH(CP$382,'NOx &amp; CO2'!$T$5:$W$5,1))*CO388</f>
        <v>1.4200000000000008E-2</v>
      </c>
      <c r="CQ388" s="365">
        <f>INDEX('NOx &amp; CO2'!$T$6:$W$10,MATCH($C388,'NOx &amp; CO2'!$R$6:$R$10,1),MATCH(CQ$382,'NOx &amp; CO2'!$T$5:$W$5,1))*CP388</f>
        <v>1.4200000000000008E-2</v>
      </c>
      <c r="CR388" s="365">
        <f>INDEX('NOx &amp; CO2'!$T$6:$W$10,MATCH($C388,'NOx &amp; CO2'!$R$6:$R$10,1),MATCH(CR$382,'NOx &amp; CO2'!$T$5:$W$5,1))*CQ388</f>
        <v>1.4200000000000008E-2</v>
      </c>
      <c r="CS388" s="365">
        <f>INDEX('NOx &amp; CO2'!$T$6:$W$10,MATCH($C388,'NOx &amp; CO2'!$R$6:$R$10,1),MATCH(CS$382,'NOx &amp; CO2'!$T$5:$W$5,1))*CR388</f>
        <v>1.4200000000000008E-2</v>
      </c>
    </row>
    <row r="389" spans="1:97" s="352" customFormat="1" x14ac:dyDescent="0.25">
      <c r="A389" s="352">
        <f t="shared" ref="A389:C389" si="607">A328</f>
        <v>0</v>
      </c>
      <c r="B389" s="352" t="str">
        <f t="shared" si="607"/>
        <v>0 0</v>
      </c>
      <c r="C389" s="359">
        <f t="shared" si="607"/>
        <v>0</v>
      </c>
      <c r="D389" s="365">
        <f>INDEX('NOx &amp; CO2'!$E$6:$I$10,MATCH($C389,'NOx &amp; CO2'!$C$6:$C$10,1),MATCH(D$382,'NOx &amp; CO2'!$E$5:$H$5,1))</f>
        <v>7.17E-2</v>
      </c>
      <c r="E389" s="365">
        <f>INDEX('NOx &amp; CO2'!$T$6:$W$10,MATCH($C389,'NOx &amp; CO2'!$R$6:$R$10,1),MATCH(E$382,'NOx &amp; CO2'!$T$5:$W$5,1))*D389</f>
        <v>6.8558723496039697E-2</v>
      </c>
      <c r="F389" s="365">
        <f>INDEX('NOx &amp; CO2'!$T$6:$W$10,MATCH($C389,'NOx &amp; CO2'!$R$6:$R$10,1),MATCH(F$382,'NOx &amp; CO2'!$T$5:$W$5,1))*E389</f>
        <v>6.5555070675124491E-2</v>
      </c>
      <c r="G389" s="365">
        <f>INDEX('NOx &amp; CO2'!$T$6:$W$10,MATCH($C389,'NOx &amp; CO2'!$R$6:$R$10,1),MATCH(G$382,'NOx &amp; CO2'!$T$5:$W$5,1))*F389</f>
        <v>6.2683012052708514E-2</v>
      </c>
      <c r="H389" s="365">
        <f>INDEX('NOx &amp; CO2'!$T$6:$W$10,MATCH($C389,'NOx &amp; CO2'!$R$6:$R$10,1),MATCH(H$382,'NOx &amp; CO2'!$T$5:$W$5,1))*G389</f>
        <v>5.9936782304331478E-2</v>
      </c>
      <c r="I389" s="365">
        <f>INDEX('NOx &amp; CO2'!$T$6:$W$10,MATCH($C389,'NOx &amp; CO2'!$R$6:$R$10,1),MATCH(I$382,'NOx &amp; CO2'!$T$5:$W$5,1))*H389</f>
        <v>5.7310868692398702E-2</v>
      </c>
      <c r="J389" s="365">
        <f>INDEX('NOx &amp; CO2'!$T$6:$W$10,MATCH($C389,'NOx &amp; CO2'!$R$6:$R$10,1),MATCH(J$382,'NOx &amp; CO2'!$T$5:$W$5,1))*I389</f>
        <v>5.4800000000000008E-2</v>
      </c>
      <c r="K389" s="365">
        <f>INDEX('NOx &amp; CO2'!$T$6:$W$10,MATCH($C389,'NOx &amp; CO2'!$R$6:$R$10,1),MATCH(K$382,'NOx &amp; CO2'!$T$5:$W$5,1))*J389</f>
        <v>5.268069525177068E-2</v>
      </c>
      <c r="L389" s="365">
        <f>INDEX('NOx &amp; CO2'!$T$6:$W$10,MATCH($C389,'NOx &amp; CO2'!$R$6:$R$10,1),MATCH(L$382,'NOx &amp; CO2'!$T$5:$W$5,1))*K389</f>
        <v>5.0643351317699516E-2</v>
      </c>
      <c r="M389" s="365">
        <f>INDEX('NOx &amp; CO2'!$T$6:$W$10,MATCH($C389,'NOx &amp; CO2'!$R$6:$R$10,1),MATCH(M$382,'NOx &amp; CO2'!$T$5:$W$5,1))*L389</f>
        <v>4.8684798490804503E-2</v>
      </c>
      <c r="N389" s="365">
        <f>INDEX('NOx &amp; CO2'!$T$6:$W$10,MATCH($C389,'NOx &amp; CO2'!$R$6:$R$10,1),MATCH(N$382,'NOx &amp; CO2'!$T$5:$W$5,1))*M389</f>
        <v>4.6801989647590088E-2</v>
      </c>
      <c r="O389" s="365">
        <f>INDEX('NOx &amp; CO2'!$T$6:$W$10,MATCH($C389,'NOx &amp; CO2'!$R$6:$R$10,1),MATCH(O$382,'NOx &amp; CO2'!$T$5:$W$5,1))*N389</f>
        <v>4.4991995507321518E-2</v>
      </c>
      <c r="P389" s="365">
        <f>INDEX('NOx &amp; CO2'!$T$6:$W$10,MATCH($C389,'NOx &amp; CO2'!$R$6:$R$10,1),MATCH(P$382,'NOx &amp; CO2'!$T$5:$W$5,1))*O389</f>
        <v>4.3252000074639418E-2</v>
      </c>
      <c r="Q389" s="365">
        <f>INDEX('NOx &amp; CO2'!$T$6:$W$10,MATCH($C389,'NOx &amp; CO2'!$R$6:$R$10,1),MATCH(Q$382,'NOx &amp; CO2'!$T$5:$W$5,1))*P389</f>
        <v>4.1579296258424117E-2</v>
      </c>
      <c r="R389" s="365">
        <f>INDEX('NOx &amp; CO2'!$T$6:$W$10,MATCH($C389,'NOx &amp; CO2'!$R$6:$R$10,1),MATCH(R$382,'NOx &amp; CO2'!$T$5:$W$5,1))*Q389</f>
        <v>3.9971281660093602E-2</v>
      </c>
      <c r="S389" s="365">
        <f>INDEX('NOx &amp; CO2'!$T$6:$W$10,MATCH($C389,'NOx &amp; CO2'!$R$6:$R$10,1),MATCH(S$382,'NOx &amp; CO2'!$T$5:$W$5,1))*R389</f>
        <v>3.8425454524782507E-2</v>
      </c>
      <c r="T389" s="365">
        <f>INDEX('NOx &amp; CO2'!$T$6:$W$10,MATCH($C389,'NOx &amp; CO2'!$R$6:$R$10,1),MATCH(T$382,'NOx &amp; CO2'!$T$5:$W$5,1))*S389</f>
        <v>3.6939409849102912E-2</v>
      </c>
      <c r="U389" s="365">
        <f>INDEX('NOx &amp; CO2'!$T$6:$W$10,MATCH($C389,'NOx &amp; CO2'!$R$6:$R$10,1),MATCH(U$382,'NOx &amp; CO2'!$T$5:$W$5,1))*T389</f>
        <v>3.5510835639431505E-2</v>
      </c>
      <c r="V389" s="365">
        <f>INDEX('NOx &amp; CO2'!$T$6:$W$10,MATCH($C389,'NOx &amp; CO2'!$R$6:$R$10,1),MATCH(V$382,'NOx &amp; CO2'!$T$5:$W$5,1))*U389</f>
        <v>3.4137509314901608E-2</v>
      </c>
      <c r="W389" s="365">
        <f>INDEX('NOx &amp; CO2'!$T$6:$W$10,MATCH($C389,'NOx &amp; CO2'!$R$6:$R$10,1),MATCH(W$382,'NOx &amp; CO2'!$T$5:$W$5,1))*V389</f>
        <v>3.2817294249503907E-2</v>
      </c>
      <c r="X389" s="365">
        <f>INDEX('NOx &amp; CO2'!$T$6:$W$10,MATCH($C389,'NOx &amp; CO2'!$R$6:$R$10,1),MATCH(X$382,'NOx &amp; CO2'!$T$5:$W$5,1))*W389</f>
        <v>3.1548136447916084E-2</v>
      </c>
      <c r="Y389" s="365">
        <f>INDEX('NOx &amp; CO2'!$T$6:$W$10,MATCH($C389,'NOx &amp; CO2'!$R$6:$R$10,1),MATCH(Y$382,'NOx &amp; CO2'!$T$5:$W$5,1))*X389</f>
        <v>3.0328061349889527E-2</v>
      </c>
      <c r="Z389" s="365">
        <f>INDEX('NOx &amp; CO2'!$T$6:$W$10,MATCH($C389,'NOx &amp; CO2'!$R$6:$R$10,1),MATCH(Z$382,'NOx &amp; CO2'!$T$5:$W$5,1))*Y389</f>
        <v>2.9155170758221438E-2</v>
      </c>
      <c r="AA389" s="365">
        <f>INDEX('NOx &amp; CO2'!$T$6:$W$10,MATCH($C389,'NOx &amp; CO2'!$R$6:$R$10,1),MATCH(AA$382,'NOx &amp; CO2'!$T$5:$W$5,1))*Z389</f>
        <v>2.8027639885532835E-2</v>
      </c>
      <c r="AB389" s="365">
        <f>INDEX('NOx &amp; CO2'!$T$6:$W$10,MATCH($C389,'NOx &amp; CO2'!$R$6:$R$10,1),MATCH(AB$382,'NOx &amp; CO2'!$T$5:$W$5,1))*AA389</f>
        <v>2.6943714515257809E-2</v>
      </c>
      <c r="AC389" s="365">
        <f>INDEX('NOx &amp; CO2'!$T$6:$W$10,MATCH($C389,'NOx &amp; CO2'!$R$6:$R$10,1),MATCH(AC$382,'NOx &amp; CO2'!$T$5:$W$5,1))*AB389</f>
        <v>2.5901708272427128E-2</v>
      </c>
      <c r="AD389" s="365">
        <f>INDEX('NOx &amp; CO2'!$T$6:$W$10,MATCH($C389,'NOx &amp; CO2'!$R$6:$R$10,1),MATCH(AD$382,'NOx &amp; CO2'!$T$5:$W$5,1))*AC389</f>
        <v>2.4900000000000019E-2</v>
      </c>
      <c r="AE389" s="365">
        <f>INDEX('NOx &amp; CO2'!$T$6:$W$10,MATCH($C389,'NOx &amp; CO2'!$R$6:$R$10,1),MATCH(AE$382,'NOx &amp; CO2'!$T$5:$W$5,1))*AD389</f>
        <v>2.4210502134589099E-2</v>
      </c>
      <c r="AF389" s="365">
        <f>INDEX('NOx &amp; CO2'!$T$6:$W$10,MATCH($C389,'NOx &amp; CO2'!$R$6:$R$10,1),MATCH(AF$382,'NOx &amp; CO2'!$T$5:$W$5,1))*AE389</f>
        <v>2.3540096932086061E-2</v>
      </c>
      <c r="AG389" s="365">
        <f>INDEX('NOx &amp; CO2'!$T$6:$W$10,MATCH($C389,'NOx &amp; CO2'!$R$6:$R$10,1),MATCH(AG$382,'NOx &amp; CO2'!$T$5:$W$5,1))*AF389</f>
        <v>2.2888255703723031E-2</v>
      </c>
      <c r="AH389" s="365">
        <f>INDEX('NOx &amp; CO2'!$T$6:$W$10,MATCH($C389,'NOx &amp; CO2'!$R$6:$R$10,1),MATCH(AH$382,'NOx &amp; CO2'!$T$5:$W$5,1))*AG389</f>
        <v>2.2254464400482215E-2</v>
      </c>
      <c r="AI389" s="365">
        <f>INDEX('NOx &amp; CO2'!$T$6:$W$10,MATCH($C389,'NOx &amp; CO2'!$R$6:$R$10,1),MATCH(AI$382,'NOx &amp; CO2'!$T$5:$W$5,1))*AH389</f>
        <v>2.1638223207711301E-2</v>
      </c>
      <c r="AJ389" s="365">
        <f>INDEX('NOx &amp; CO2'!$T$6:$W$10,MATCH($C389,'NOx &amp; CO2'!$R$6:$R$10,1),MATCH(AJ$382,'NOx &amp; CO2'!$T$5:$W$5,1))*AI389</f>
        <v>2.1039046150964236E-2</v>
      </c>
      <c r="AK389" s="365">
        <f>INDEX('NOx &amp; CO2'!$T$6:$W$10,MATCH($C389,'NOx &amp; CO2'!$R$6:$R$10,1),MATCH(AK$382,'NOx &amp; CO2'!$T$5:$W$5,1))*AJ389</f>
        <v>2.0456460712756541E-2</v>
      </c>
      <c r="AL389" s="365">
        <f>INDEX('NOx &amp; CO2'!$T$6:$W$10,MATCH($C389,'NOx &amp; CO2'!$R$6:$R$10,1),MATCH(AL$382,'NOx &amp; CO2'!$T$5:$W$5,1))*AK389</f>
        <v>1.9890007459932926E-2</v>
      </c>
      <c r="AM389" s="365">
        <f>INDEX('NOx &amp; CO2'!$T$6:$W$10,MATCH($C389,'NOx &amp; CO2'!$R$6:$R$10,1),MATCH(AM$382,'NOx &amp; CO2'!$T$5:$W$5,1))*AL389</f>
        <v>1.9339239681353367E-2</v>
      </c>
      <c r="AN389" s="365">
        <f>INDEX('NOx &amp; CO2'!$T$6:$W$10,MATCH($C389,'NOx &amp; CO2'!$R$6:$R$10,1),MATCH(AN$382,'NOx &amp; CO2'!$T$5:$W$5,1))*AM389</f>
        <v>1.8803723035611869E-2</v>
      </c>
      <c r="AO389" s="365">
        <f>INDEX('NOx &amp; CO2'!$T$6:$W$10,MATCH($C389,'NOx &amp; CO2'!$R$6:$R$10,1),MATCH(AO$382,'NOx &amp; CO2'!$T$5:$W$5,1))*AN389</f>
        <v>1.8283035208510164E-2</v>
      </c>
      <c r="AP389" s="365">
        <f>INDEX('NOx &amp; CO2'!$T$6:$W$10,MATCH($C389,'NOx &amp; CO2'!$R$6:$R$10,1),MATCH(AP$382,'NOx &amp; CO2'!$T$5:$W$5,1))*AO389</f>
        <v>1.777676558001617E-2</v>
      </c>
      <c r="AQ389" s="365">
        <f>INDEX('NOx &amp; CO2'!$T$6:$W$10,MATCH($C389,'NOx &amp; CO2'!$R$6:$R$10,1),MATCH(AQ$382,'NOx &amp; CO2'!$T$5:$W$5,1))*AP389</f>
        <v>1.7284514900444626E-2</v>
      </c>
      <c r="AR389" s="365">
        <f>INDEX('NOx &amp; CO2'!$T$6:$W$10,MATCH($C389,'NOx &amp; CO2'!$R$6:$R$10,1),MATCH(AR$382,'NOx &amp; CO2'!$T$5:$W$5,1))*AQ389</f>
        <v>1.6805894975604474E-2</v>
      </c>
      <c r="AS389" s="365">
        <f>INDEX('NOx &amp; CO2'!$T$6:$W$10,MATCH($C389,'NOx &amp; CO2'!$R$6:$R$10,1),MATCH(AS$382,'NOx &amp; CO2'!$T$5:$W$5,1))*AR389</f>
        <v>1.6340528360664741E-2</v>
      </c>
      <c r="AT389" s="365">
        <f>INDEX('NOx &amp; CO2'!$T$6:$W$10,MATCH($C389,'NOx &amp; CO2'!$R$6:$R$10,1),MATCH(AT$382,'NOx &amp; CO2'!$T$5:$W$5,1))*AS389</f>
        <v>1.5888048062497474E-2</v>
      </c>
      <c r="AU389" s="365">
        <f>INDEX('NOx &amp; CO2'!$T$6:$W$10,MATCH($C389,'NOx &amp; CO2'!$R$6:$R$10,1),MATCH(AU$382,'NOx &amp; CO2'!$T$5:$W$5,1))*AT389</f>
        <v>1.5448097250263013E-2</v>
      </c>
      <c r="AV389" s="365">
        <f>INDEX('NOx &amp; CO2'!$T$6:$W$10,MATCH($C389,'NOx &amp; CO2'!$R$6:$R$10,1),MATCH(AV$382,'NOx &amp; CO2'!$T$5:$W$5,1))*AU389</f>
        <v>1.5020328974009333E-2</v>
      </c>
      <c r="AW389" s="365">
        <f>INDEX('NOx &amp; CO2'!$T$6:$W$10,MATCH($C389,'NOx &amp; CO2'!$R$6:$R$10,1),MATCH(AW$382,'NOx &amp; CO2'!$T$5:$W$5,1))*AV389</f>
        <v>1.4604405891063581E-2</v>
      </c>
      <c r="AX389" s="365">
        <f>INDEX('NOx &amp; CO2'!$T$6:$W$10,MATCH($C389,'NOx &amp; CO2'!$R$6:$R$10,1),MATCH(AX$382,'NOx &amp; CO2'!$T$5:$W$5,1))*AW389</f>
        <v>1.4200000000000008E-2</v>
      </c>
      <c r="AY389" s="365">
        <f>INDEX('NOx &amp; CO2'!$T$6:$W$10,MATCH($C389,'NOx &amp; CO2'!$R$6:$R$10,1),MATCH(AY$382,'NOx &amp; CO2'!$T$5:$W$5,1))*AX389</f>
        <v>1.4200000000000008E-2</v>
      </c>
      <c r="AZ389" s="365">
        <f>INDEX('NOx &amp; CO2'!$T$6:$W$10,MATCH($C389,'NOx &amp; CO2'!$R$6:$R$10,1),MATCH(AZ$382,'NOx &amp; CO2'!$T$5:$W$5,1))*AY389</f>
        <v>1.4200000000000008E-2</v>
      </c>
      <c r="BA389" s="365">
        <f>INDEX('NOx &amp; CO2'!$T$6:$W$10,MATCH($C389,'NOx &amp; CO2'!$R$6:$R$10,1),MATCH(BA$382,'NOx &amp; CO2'!$T$5:$W$5,1))*AZ389</f>
        <v>1.4200000000000008E-2</v>
      </c>
      <c r="BB389" s="365">
        <f>INDEX('NOx &amp; CO2'!$T$6:$W$10,MATCH($C389,'NOx &amp; CO2'!$R$6:$R$10,1),MATCH(BB$382,'NOx &amp; CO2'!$T$5:$W$5,1))*BA389</f>
        <v>1.4200000000000008E-2</v>
      </c>
      <c r="BC389" s="365">
        <f>INDEX('NOx &amp; CO2'!$T$6:$W$10,MATCH($C389,'NOx &amp; CO2'!$R$6:$R$10,1),MATCH(BC$382,'NOx &amp; CO2'!$T$5:$W$5,1))*BB389</f>
        <v>1.4200000000000008E-2</v>
      </c>
      <c r="BD389" s="365">
        <f>INDEX('NOx &amp; CO2'!$T$6:$W$10,MATCH($C389,'NOx &amp; CO2'!$R$6:$R$10,1),MATCH(BD$382,'NOx &amp; CO2'!$T$5:$W$5,1))*BC389</f>
        <v>1.4200000000000008E-2</v>
      </c>
      <c r="BE389" s="365">
        <f>INDEX('NOx &amp; CO2'!$T$6:$W$10,MATCH($C389,'NOx &amp; CO2'!$R$6:$R$10,1),MATCH(BE$382,'NOx &amp; CO2'!$T$5:$W$5,1))*BD389</f>
        <v>1.4200000000000008E-2</v>
      </c>
      <c r="BF389" s="365">
        <f>INDEX('NOx &amp; CO2'!$T$6:$W$10,MATCH($C389,'NOx &amp; CO2'!$R$6:$R$10,1),MATCH(BF$382,'NOx &amp; CO2'!$T$5:$W$5,1))*BE389</f>
        <v>1.4200000000000008E-2</v>
      </c>
      <c r="BG389" s="365">
        <f>INDEX('NOx &amp; CO2'!$T$6:$W$10,MATCH($C389,'NOx &amp; CO2'!$R$6:$R$10,1),MATCH(BG$382,'NOx &amp; CO2'!$T$5:$W$5,1))*BF389</f>
        <v>1.4200000000000008E-2</v>
      </c>
      <c r="BH389" s="365">
        <f>INDEX('NOx &amp; CO2'!$T$6:$W$10,MATCH($C389,'NOx &amp; CO2'!$R$6:$R$10,1),MATCH(BH$382,'NOx &amp; CO2'!$T$5:$W$5,1))*BG389</f>
        <v>1.4200000000000008E-2</v>
      </c>
      <c r="BI389" s="365">
        <f>INDEX('NOx &amp; CO2'!$T$6:$W$10,MATCH($C389,'NOx &amp; CO2'!$R$6:$R$10,1),MATCH(BI$382,'NOx &amp; CO2'!$T$5:$W$5,1))*BH389</f>
        <v>1.4200000000000008E-2</v>
      </c>
      <c r="BJ389" s="365">
        <f>INDEX('NOx &amp; CO2'!$T$6:$W$10,MATCH($C389,'NOx &amp; CO2'!$R$6:$R$10,1),MATCH(BJ$382,'NOx &amp; CO2'!$T$5:$W$5,1))*BI389</f>
        <v>1.4200000000000008E-2</v>
      </c>
      <c r="BK389" s="365">
        <f>INDEX('NOx &amp; CO2'!$T$6:$W$10,MATCH($C389,'NOx &amp; CO2'!$R$6:$R$10,1),MATCH(BK$382,'NOx &amp; CO2'!$T$5:$W$5,1))*BJ389</f>
        <v>1.4200000000000008E-2</v>
      </c>
      <c r="BL389" s="365">
        <f>INDEX('NOx &amp; CO2'!$T$6:$W$10,MATCH($C389,'NOx &amp; CO2'!$R$6:$R$10,1),MATCH(BL$382,'NOx &amp; CO2'!$T$5:$W$5,1))*BK389</f>
        <v>1.4200000000000008E-2</v>
      </c>
      <c r="BM389" s="365">
        <f>INDEX('NOx &amp; CO2'!$T$6:$W$10,MATCH($C389,'NOx &amp; CO2'!$R$6:$R$10,1),MATCH(BM$382,'NOx &amp; CO2'!$T$5:$W$5,1))*BL389</f>
        <v>1.4200000000000008E-2</v>
      </c>
      <c r="BN389" s="365">
        <f>INDEX('NOx &amp; CO2'!$T$6:$W$10,MATCH($C389,'NOx &amp; CO2'!$R$6:$R$10,1),MATCH(BN$382,'NOx &amp; CO2'!$T$5:$W$5,1))*BM389</f>
        <v>1.4200000000000008E-2</v>
      </c>
      <c r="BO389" s="365">
        <f>INDEX('NOx &amp; CO2'!$T$6:$W$10,MATCH($C389,'NOx &amp; CO2'!$R$6:$R$10,1),MATCH(BO$382,'NOx &amp; CO2'!$T$5:$W$5,1))*BN389</f>
        <v>1.4200000000000008E-2</v>
      </c>
      <c r="BP389" s="365">
        <f>INDEX('NOx &amp; CO2'!$T$6:$W$10,MATCH($C389,'NOx &amp; CO2'!$R$6:$R$10,1),MATCH(BP$382,'NOx &amp; CO2'!$T$5:$W$5,1))*BO389</f>
        <v>1.4200000000000008E-2</v>
      </c>
      <c r="BQ389" s="365">
        <f>INDEX('NOx &amp; CO2'!$T$6:$W$10,MATCH($C389,'NOx &amp; CO2'!$R$6:$R$10,1),MATCH(BQ$382,'NOx &amp; CO2'!$T$5:$W$5,1))*BP389</f>
        <v>1.4200000000000008E-2</v>
      </c>
      <c r="BR389" s="365">
        <f>INDEX('NOx &amp; CO2'!$T$6:$W$10,MATCH($C389,'NOx &amp; CO2'!$R$6:$R$10,1),MATCH(BR$382,'NOx &amp; CO2'!$T$5:$W$5,1))*BQ389</f>
        <v>1.4200000000000008E-2</v>
      </c>
      <c r="BS389" s="365">
        <f>INDEX('NOx &amp; CO2'!$T$6:$W$10,MATCH($C389,'NOx &amp; CO2'!$R$6:$R$10,1),MATCH(BS$382,'NOx &amp; CO2'!$T$5:$W$5,1))*BR389</f>
        <v>1.4200000000000008E-2</v>
      </c>
      <c r="BT389" s="365">
        <f>INDEX('NOx &amp; CO2'!$T$6:$W$10,MATCH($C389,'NOx &amp; CO2'!$R$6:$R$10,1),MATCH(BT$382,'NOx &amp; CO2'!$T$5:$W$5,1))*BS389</f>
        <v>1.4200000000000008E-2</v>
      </c>
      <c r="BU389" s="365">
        <f>INDEX('NOx &amp; CO2'!$T$6:$W$10,MATCH($C389,'NOx &amp; CO2'!$R$6:$R$10,1),MATCH(BU$382,'NOx &amp; CO2'!$T$5:$W$5,1))*BT389</f>
        <v>1.4200000000000008E-2</v>
      </c>
      <c r="BV389" s="365">
        <f>INDEX('NOx &amp; CO2'!$T$6:$W$10,MATCH($C389,'NOx &amp; CO2'!$R$6:$R$10,1),MATCH(BV$382,'NOx &amp; CO2'!$T$5:$W$5,1))*BU389</f>
        <v>1.4200000000000008E-2</v>
      </c>
      <c r="BW389" s="365">
        <f>INDEX('NOx &amp; CO2'!$T$6:$W$10,MATCH($C389,'NOx &amp; CO2'!$R$6:$R$10,1),MATCH(BW$382,'NOx &amp; CO2'!$T$5:$W$5,1))*BV389</f>
        <v>1.4200000000000008E-2</v>
      </c>
      <c r="BX389" s="365">
        <f>INDEX('NOx &amp; CO2'!$T$6:$W$10,MATCH($C389,'NOx &amp; CO2'!$R$6:$R$10,1),MATCH(BX$382,'NOx &amp; CO2'!$T$5:$W$5,1))*BW389</f>
        <v>1.4200000000000008E-2</v>
      </c>
      <c r="BY389" s="365">
        <f>INDEX('NOx &amp; CO2'!$T$6:$W$10,MATCH($C389,'NOx &amp; CO2'!$R$6:$R$10,1),MATCH(BY$382,'NOx &amp; CO2'!$T$5:$W$5,1))*BX389</f>
        <v>1.4200000000000008E-2</v>
      </c>
      <c r="BZ389" s="365">
        <f>INDEX('NOx &amp; CO2'!$T$6:$W$10,MATCH($C389,'NOx &amp; CO2'!$R$6:$R$10,1),MATCH(BZ$382,'NOx &amp; CO2'!$T$5:$W$5,1))*BY389</f>
        <v>1.4200000000000008E-2</v>
      </c>
      <c r="CA389" s="365">
        <f>INDEX('NOx &amp; CO2'!$T$6:$W$10,MATCH($C389,'NOx &amp; CO2'!$R$6:$R$10,1),MATCH(CA$382,'NOx &amp; CO2'!$T$5:$W$5,1))*BZ389</f>
        <v>1.4200000000000008E-2</v>
      </c>
      <c r="CB389" s="365">
        <f>INDEX('NOx &amp; CO2'!$T$6:$W$10,MATCH($C389,'NOx &amp; CO2'!$R$6:$R$10,1),MATCH(CB$382,'NOx &amp; CO2'!$T$5:$W$5,1))*CA389</f>
        <v>1.4200000000000008E-2</v>
      </c>
      <c r="CC389" s="365">
        <f>INDEX('NOx &amp; CO2'!$T$6:$W$10,MATCH($C389,'NOx &amp; CO2'!$R$6:$R$10,1),MATCH(CC$382,'NOx &amp; CO2'!$T$5:$W$5,1))*CB389</f>
        <v>1.4200000000000008E-2</v>
      </c>
      <c r="CD389" s="365">
        <f>INDEX('NOx &amp; CO2'!$T$6:$W$10,MATCH($C389,'NOx &amp; CO2'!$R$6:$R$10,1),MATCH(CD$382,'NOx &amp; CO2'!$T$5:$W$5,1))*CC389</f>
        <v>1.4200000000000008E-2</v>
      </c>
      <c r="CE389" s="365">
        <f>INDEX('NOx &amp; CO2'!$T$6:$W$10,MATCH($C389,'NOx &amp; CO2'!$R$6:$R$10,1),MATCH(CE$382,'NOx &amp; CO2'!$T$5:$W$5,1))*CD389</f>
        <v>1.4200000000000008E-2</v>
      </c>
      <c r="CF389" s="365">
        <f>INDEX('NOx &amp; CO2'!$T$6:$W$10,MATCH($C389,'NOx &amp; CO2'!$R$6:$R$10,1),MATCH(CF$382,'NOx &amp; CO2'!$T$5:$W$5,1))*CE389</f>
        <v>1.4200000000000008E-2</v>
      </c>
      <c r="CG389" s="365">
        <f>INDEX('NOx &amp; CO2'!$T$6:$W$10,MATCH($C389,'NOx &amp; CO2'!$R$6:$R$10,1),MATCH(CG$382,'NOx &amp; CO2'!$T$5:$W$5,1))*CF389</f>
        <v>1.4200000000000008E-2</v>
      </c>
      <c r="CH389" s="365">
        <f>INDEX('NOx &amp; CO2'!$T$6:$W$10,MATCH($C389,'NOx &amp; CO2'!$R$6:$R$10,1),MATCH(CH$382,'NOx &amp; CO2'!$T$5:$W$5,1))*CG389</f>
        <v>1.4200000000000008E-2</v>
      </c>
      <c r="CI389" s="365">
        <f>INDEX('NOx &amp; CO2'!$T$6:$W$10,MATCH($C389,'NOx &amp; CO2'!$R$6:$R$10,1),MATCH(CI$382,'NOx &amp; CO2'!$T$5:$W$5,1))*CH389</f>
        <v>1.4200000000000008E-2</v>
      </c>
      <c r="CJ389" s="365">
        <f>INDEX('NOx &amp; CO2'!$T$6:$W$10,MATCH($C389,'NOx &amp; CO2'!$R$6:$R$10,1),MATCH(CJ$382,'NOx &amp; CO2'!$T$5:$W$5,1))*CI389</f>
        <v>1.4200000000000008E-2</v>
      </c>
      <c r="CK389" s="365">
        <f>INDEX('NOx &amp; CO2'!$T$6:$W$10,MATCH($C389,'NOx &amp; CO2'!$R$6:$R$10,1),MATCH(CK$382,'NOx &amp; CO2'!$T$5:$W$5,1))*CJ389</f>
        <v>1.4200000000000008E-2</v>
      </c>
      <c r="CL389" s="365">
        <f>INDEX('NOx &amp; CO2'!$T$6:$W$10,MATCH($C389,'NOx &amp; CO2'!$R$6:$R$10,1),MATCH(CL$382,'NOx &amp; CO2'!$T$5:$W$5,1))*CK389</f>
        <v>1.4200000000000008E-2</v>
      </c>
      <c r="CM389" s="365">
        <f>INDEX('NOx &amp; CO2'!$T$6:$W$10,MATCH($C389,'NOx &amp; CO2'!$R$6:$R$10,1),MATCH(CM$382,'NOx &amp; CO2'!$T$5:$W$5,1))*CL389</f>
        <v>1.4200000000000008E-2</v>
      </c>
      <c r="CN389" s="365">
        <f>INDEX('NOx &amp; CO2'!$T$6:$W$10,MATCH($C389,'NOx &amp; CO2'!$R$6:$R$10,1),MATCH(CN$382,'NOx &amp; CO2'!$T$5:$W$5,1))*CM389</f>
        <v>1.4200000000000008E-2</v>
      </c>
      <c r="CO389" s="365">
        <f>INDEX('NOx &amp; CO2'!$T$6:$W$10,MATCH($C389,'NOx &amp; CO2'!$R$6:$R$10,1),MATCH(CO$382,'NOx &amp; CO2'!$T$5:$W$5,1))*CN389</f>
        <v>1.4200000000000008E-2</v>
      </c>
      <c r="CP389" s="365">
        <f>INDEX('NOx &amp; CO2'!$T$6:$W$10,MATCH($C389,'NOx &amp; CO2'!$R$6:$R$10,1),MATCH(CP$382,'NOx &amp; CO2'!$T$5:$W$5,1))*CO389</f>
        <v>1.4200000000000008E-2</v>
      </c>
      <c r="CQ389" s="365">
        <f>INDEX('NOx &amp; CO2'!$T$6:$W$10,MATCH($C389,'NOx &amp; CO2'!$R$6:$R$10,1),MATCH(CQ$382,'NOx &amp; CO2'!$T$5:$W$5,1))*CP389</f>
        <v>1.4200000000000008E-2</v>
      </c>
      <c r="CR389" s="365">
        <f>INDEX('NOx &amp; CO2'!$T$6:$W$10,MATCH($C389,'NOx &amp; CO2'!$R$6:$R$10,1),MATCH(CR$382,'NOx &amp; CO2'!$T$5:$W$5,1))*CQ389</f>
        <v>1.4200000000000008E-2</v>
      </c>
      <c r="CS389" s="365">
        <f>INDEX('NOx &amp; CO2'!$T$6:$W$10,MATCH($C389,'NOx &amp; CO2'!$R$6:$R$10,1),MATCH(CS$382,'NOx &amp; CO2'!$T$5:$W$5,1))*CR389</f>
        <v>1.4200000000000008E-2</v>
      </c>
    </row>
    <row r="390" spans="1:97" s="352" customFormat="1" x14ac:dyDescent="0.25">
      <c r="A390" s="352">
        <f t="shared" ref="A390:C390" si="608">A329</f>
        <v>0</v>
      </c>
      <c r="B390" s="352" t="str">
        <f t="shared" si="608"/>
        <v>0 0</v>
      </c>
      <c r="C390" s="359">
        <f t="shared" si="608"/>
        <v>0</v>
      </c>
      <c r="D390" s="569">
        <f>INDEX('NOx &amp; CO2'!$E$6:$I$10,MATCH($C390,'NOx &amp; CO2'!$C$6:$C$10,1),MATCH(D$382,'NOx &amp; CO2'!$E$5:$H$5,1))</f>
        <v>7.17E-2</v>
      </c>
      <c r="E390" s="569">
        <f>INDEX('NOx &amp; CO2'!$T$6:$W$10,MATCH($C390,'NOx &amp; CO2'!$R$6:$R$10,1),MATCH(E$382,'NOx &amp; CO2'!$T$5:$W$5,1))*D390</f>
        <v>6.8558723496039697E-2</v>
      </c>
      <c r="F390" s="569">
        <f>INDEX('NOx &amp; CO2'!$T$6:$W$10,MATCH($C390,'NOx &amp; CO2'!$R$6:$R$10,1),MATCH(F$382,'NOx &amp; CO2'!$T$5:$W$5,1))*E390</f>
        <v>6.5555070675124491E-2</v>
      </c>
      <c r="G390" s="569">
        <f>INDEX('NOx &amp; CO2'!$T$6:$W$10,MATCH($C390,'NOx &amp; CO2'!$R$6:$R$10,1),MATCH(G$382,'NOx &amp; CO2'!$T$5:$W$5,1))*F390</f>
        <v>6.2683012052708514E-2</v>
      </c>
      <c r="H390" s="569">
        <f>INDEX('NOx &amp; CO2'!$T$6:$W$10,MATCH($C390,'NOx &amp; CO2'!$R$6:$R$10,1),MATCH(H$382,'NOx &amp; CO2'!$T$5:$W$5,1))*G390</f>
        <v>5.9936782304331478E-2</v>
      </c>
      <c r="I390" s="569">
        <f>INDEX('NOx &amp; CO2'!$T$6:$W$10,MATCH($C390,'NOx &amp; CO2'!$R$6:$R$10,1),MATCH(I$382,'NOx &amp; CO2'!$T$5:$W$5,1))*H390</f>
        <v>5.7310868692398702E-2</v>
      </c>
      <c r="J390" s="569">
        <f>INDEX('NOx &amp; CO2'!$T$6:$W$10,MATCH($C390,'NOx &amp; CO2'!$R$6:$R$10,1),MATCH(J$382,'NOx &amp; CO2'!$T$5:$W$5,1))*I390</f>
        <v>5.4800000000000008E-2</v>
      </c>
      <c r="K390" s="569">
        <f>INDEX('NOx &amp; CO2'!$T$6:$W$10,MATCH($C390,'NOx &amp; CO2'!$R$6:$R$10,1),MATCH(K$382,'NOx &amp; CO2'!$T$5:$W$5,1))*J390</f>
        <v>5.268069525177068E-2</v>
      </c>
      <c r="L390" s="569">
        <f>INDEX('NOx &amp; CO2'!$T$6:$W$10,MATCH($C390,'NOx &amp; CO2'!$R$6:$R$10,1),MATCH(L$382,'NOx &amp; CO2'!$T$5:$W$5,1))*K390</f>
        <v>5.0643351317699516E-2</v>
      </c>
      <c r="M390" s="569">
        <f>INDEX('NOx &amp; CO2'!$T$6:$W$10,MATCH($C390,'NOx &amp; CO2'!$R$6:$R$10,1),MATCH(M$382,'NOx &amp; CO2'!$T$5:$W$5,1))*L390</f>
        <v>4.8684798490804503E-2</v>
      </c>
      <c r="N390" s="569">
        <f>INDEX('NOx &amp; CO2'!$T$6:$W$10,MATCH($C390,'NOx &amp; CO2'!$R$6:$R$10,1),MATCH(N$382,'NOx &amp; CO2'!$T$5:$W$5,1))*M390</f>
        <v>4.6801989647590088E-2</v>
      </c>
      <c r="O390" s="569">
        <f>INDEX('NOx &amp; CO2'!$T$6:$W$10,MATCH($C390,'NOx &amp; CO2'!$R$6:$R$10,1),MATCH(O$382,'NOx &amp; CO2'!$T$5:$W$5,1))*N390</f>
        <v>4.4991995507321518E-2</v>
      </c>
      <c r="P390" s="569">
        <f>INDEX('NOx &amp; CO2'!$T$6:$W$10,MATCH($C390,'NOx &amp; CO2'!$R$6:$R$10,1),MATCH(P$382,'NOx &amp; CO2'!$T$5:$W$5,1))*O390</f>
        <v>4.3252000074639418E-2</v>
      </c>
      <c r="Q390" s="569">
        <f>INDEX('NOx &amp; CO2'!$T$6:$W$10,MATCH($C390,'NOx &amp; CO2'!$R$6:$R$10,1),MATCH(Q$382,'NOx &amp; CO2'!$T$5:$W$5,1))*P390</f>
        <v>4.1579296258424117E-2</v>
      </c>
      <c r="R390" s="569">
        <f>INDEX('NOx &amp; CO2'!$T$6:$W$10,MATCH($C390,'NOx &amp; CO2'!$R$6:$R$10,1),MATCH(R$382,'NOx &amp; CO2'!$T$5:$W$5,1))*Q390</f>
        <v>3.9971281660093602E-2</v>
      </c>
      <c r="S390" s="569">
        <f>INDEX('NOx &amp; CO2'!$T$6:$W$10,MATCH($C390,'NOx &amp; CO2'!$R$6:$R$10,1),MATCH(S$382,'NOx &amp; CO2'!$T$5:$W$5,1))*R390</f>
        <v>3.8425454524782507E-2</v>
      </c>
      <c r="T390" s="569">
        <f>INDEX('NOx &amp; CO2'!$T$6:$W$10,MATCH($C390,'NOx &amp; CO2'!$R$6:$R$10,1),MATCH(T$382,'NOx &amp; CO2'!$T$5:$W$5,1))*S390</f>
        <v>3.6939409849102912E-2</v>
      </c>
      <c r="U390" s="569">
        <f>INDEX('NOx &amp; CO2'!$T$6:$W$10,MATCH($C390,'NOx &amp; CO2'!$R$6:$R$10,1),MATCH(U$382,'NOx &amp; CO2'!$T$5:$W$5,1))*T390</f>
        <v>3.5510835639431505E-2</v>
      </c>
      <c r="V390" s="569">
        <f>INDEX('NOx &amp; CO2'!$T$6:$W$10,MATCH($C390,'NOx &amp; CO2'!$R$6:$R$10,1),MATCH(V$382,'NOx &amp; CO2'!$T$5:$W$5,1))*U390</f>
        <v>3.4137509314901608E-2</v>
      </c>
      <c r="W390" s="569">
        <f>INDEX('NOx &amp; CO2'!$T$6:$W$10,MATCH($C390,'NOx &amp; CO2'!$R$6:$R$10,1),MATCH(W$382,'NOx &amp; CO2'!$T$5:$W$5,1))*V390</f>
        <v>3.2817294249503907E-2</v>
      </c>
      <c r="X390" s="569">
        <f>INDEX('NOx &amp; CO2'!$T$6:$W$10,MATCH($C390,'NOx &amp; CO2'!$R$6:$R$10,1),MATCH(X$382,'NOx &amp; CO2'!$T$5:$W$5,1))*W390</f>
        <v>3.1548136447916084E-2</v>
      </c>
      <c r="Y390" s="569">
        <f>INDEX('NOx &amp; CO2'!$T$6:$W$10,MATCH($C390,'NOx &amp; CO2'!$R$6:$R$10,1),MATCH(Y$382,'NOx &amp; CO2'!$T$5:$W$5,1))*X390</f>
        <v>3.0328061349889527E-2</v>
      </c>
      <c r="Z390" s="569">
        <f>INDEX('NOx &amp; CO2'!$T$6:$W$10,MATCH($C390,'NOx &amp; CO2'!$R$6:$R$10,1),MATCH(Z$382,'NOx &amp; CO2'!$T$5:$W$5,1))*Y390</f>
        <v>2.9155170758221438E-2</v>
      </c>
      <c r="AA390" s="365">
        <f>INDEX('NOx &amp; CO2'!$T$6:$W$10,MATCH($C390,'NOx &amp; CO2'!$R$6:$R$10,1),MATCH(AA$382,'NOx &amp; CO2'!$T$5:$W$5,1))*Z390</f>
        <v>2.8027639885532835E-2</v>
      </c>
      <c r="AB390" s="365">
        <f>INDEX('NOx &amp; CO2'!$T$6:$W$10,MATCH($C390,'NOx &amp; CO2'!$R$6:$R$10,1),MATCH(AB$382,'NOx &amp; CO2'!$T$5:$W$5,1))*AA390</f>
        <v>2.6943714515257809E-2</v>
      </c>
      <c r="AC390" s="365">
        <f>INDEX('NOx &amp; CO2'!$T$6:$W$10,MATCH($C390,'NOx &amp; CO2'!$R$6:$R$10,1),MATCH(AC$382,'NOx &amp; CO2'!$T$5:$W$5,1))*AB390</f>
        <v>2.5901708272427128E-2</v>
      </c>
      <c r="AD390" s="365">
        <f>INDEX('NOx &amp; CO2'!$T$6:$W$10,MATCH($C390,'NOx &amp; CO2'!$R$6:$R$10,1),MATCH(AD$382,'NOx &amp; CO2'!$T$5:$W$5,1))*AC390</f>
        <v>2.4900000000000019E-2</v>
      </c>
      <c r="AE390" s="365">
        <f>INDEX('NOx &amp; CO2'!$T$6:$W$10,MATCH($C390,'NOx &amp; CO2'!$R$6:$R$10,1),MATCH(AE$382,'NOx &amp; CO2'!$T$5:$W$5,1))*AD390</f>
        <v>2.4210502134589099E-2</v>
      </c>
      <c r="AF390" s="365">
        <f>INDEX('NOx &amp; CO2'!$T$6:$W$10,MATCH($C390,'NOx &amp; CO2'!$R$6:$R$10,1),MATCH(AF$382,'NOx &amp; CO2'!$T$5:$W$5,1))*AE390</f>
        <v>2.3540096932086061E-2</v>
      </c>
      <c r="AG390" s="365">
        <f>INDEX('NOx &amp; CO2'!$T$6:$W$10,MATCH($C390,'NOx &amp; CO2'!$R$6:$R$10,1),MATCH(AG$382,'NOx &amp; CO2'!$T$5:$W$5,1))*AF390</f>
        <v>2.2888255703723031E-2</v>
      </c>
      <c r="AH390" s="365">
        <f>INDEX('NOx &amp; CO2'!$T$6:$W$10,MATCH($C390,'NOx &amp; CO2'!$R$6:$R$10,1),MATCH(AH$382,'NOx &amp; CO2'!$T$5:$W$5,1))*AG390</f>
        <v>2.2254464400482215E-2</v>
      </c>
      <c r="AI390" s="365">
        <f>INDEX('NOx &amp; CO2'!$T$6:$W$10,MATCH($C390,'NOx &amp; CO2'!$R$6:$R$10,1),MATCH(AI$382,'NOx &amp; CO2'!$T$5:$W$5,1))*AH390</f>
        <v>2.1638223207711301E-2</v>
      </c>
      <c r="AJ390" s="365">
        <f>INDEX('NOx &amp; CO2'!$T$6:$W$10,MATCH($C390,'NOx &amp; CO2'!$R$6:$R$10,1),MATCH(AJ$382,'NOx &amp; CO2'!$T$5:$W$5,1))*AI390</f>
        <v>2.1039046150964236E-2</v>
      </c>
      <c r="AK390" s="365">
        <f>INDEX('NOx &amp; CO2'!$T$6:$W$10,MATCH($C390,'NOx &amp; CO2'!$R$6:$R$10,1),MATCH(AK$382,'NOx &amp; CO2'!$T$5:$W$5,1))*AJ390</f>
        <v>2.0456460712756541E-2</v>
      </c>
      <c r="AL390" s="365">
        <f>INDEX('NOx &amp; CO2'!$T$6:$W$10,MATCH($C390,'NOx &amp; CO2'!$R$6:$R$10,1),MATCH(AL$382,'NOx &amp; CO2'!$T$5:$W$5,1))*AK390</f>
        <v>1.9890007459932926E-2</v>
      </c>
      <c r="AM390" s="365">
        <f>INDEX('NOx &amp; CO2'!$T$6:$W$10,MATCH($C390,'NOx &amp; CO2'!$R$6:$R$10,1),MATCH(AM$382,'NOx &amp; CO2'!$T$5:$W$5,1))*AL390</f>
        <v>1.9339239681353367E-2</v>
      </c>
      <c r="AN390" s="365">
        <f>INDEX('NOx &amp; CO2'!$T$6:$W$10,MATCH($C390,'NOx &amp; CO2'!$R$6:$R$10,1),MATCH(AN$382,'NOx &amp; CO2'!$T$5:$W$5,1))*AM390</f>
        <v>1.8803723035611869E-2</v>
      </c>
      <c r="AO390" s="365">
        <f>INDEX('NOx &amp; CO2'!$T$6:$W$10,MATCH($C390,'NOx &amp; CO2'!$R$6:$R$10,1),MATCH(AO$382,'NOx &amp; CO2'!$T$5:$W$5,1))*AN390</f>
        <v>1.8283035208510164E-2</v>
      </c>
      <c r="AP390" s="365">
        <f>INDEX('NOx &amp; CO2'!$T$6:$W$10,MATCH($C390,'NOx &amp; CO2'!$R$6:$R$10,1),MATCH(AP$382,'NOx &amp; CO2'!$T$5:$W$5,1))*AO390</f>
        <v>1.777676558001617E-2</v>
      </c>
      <c r="AQ390" s="365">
        <f>INDEX('NOx &amp; CO2'!$T$6:$W$10,MATCH($C390,'NOx &amp; CO2'!$R$6:$R$10,1),MATCH(AQ$382,'NOx &amp; CO2'!$T$5:$W$5,1))*AP390</f>
        <v>1.7284514900444626E-2</v>
      </c>
      <c r="AR390" s="365">
        <f>INDEX('NOx &amp; CO2'!$T$6:$W$10,MATCH($C390,'NOx &amp; CO2'!$R$6:$R$10,1),MATCH(AR$382,'NOx &amp; CO2'!$T$5:$W$5,1))*AQ390</f>
        <v>1.6805894975604474E-2</v>
      </c>
      <c r="AS390" s="365">
        <f>INDEX('NOx &amp; CO2'!$T$6:$W$10,MATCH($C390,'NOx &amp; CO2'!$R$6:$R$10,1),MATCH(AS$382,'NOx &amp; CO2'!$T$5:$W$5,1))*AR390</f>
        <v>1.6340528360664741E-2</v>
      </c>
      <c r="AT390" s="365">
        <f>INDEX('NOx &amp; CO2'!$T$6:$W$10,MATCH($C390,'NOx &amp; CO2'!$R$6:$R$10,1),MATCH(AT$382,'NOx &amp; CO2'!$T$5:$W$5,1))*AS390</f>
        <v>1.5888048062497474E-2</v>
      </c>
      <c r="AU390" s="365">
        <f>INDEX('NOx &amp; CO2'!$T$6:$W$10,MATCH($C390,'NOx &amp; CO2'!$R$6:$R$10,1),MATCH(AU$382,'NOx &amp; CO2'!$T$5:$W$5,1))*AT390</f>
        <v>1.5448097250263013E-2</v>
      </c>
      <c r="AV390" s="365">
        <f>INDEX('NOx &amp; CO2'!$T$6:$W$10,MATCH($C390,'NOx &amp; CO2'!$R$6:$R$10,1),MATCH(AV$382,'NOx &amp; CO2'!$T$5:$W$5,1))*AU390</f>
        <v>1.5020328974009333E-2</v>
      </c>
      <c r="AW390" s="365">
        <f>INDEX('NOx &amp; CO2'!$T$6:$W$10,MATCH($C390,'NOx &amp; CO2'!$R$6:$R$10,1),MATCH(AW$382,'NOx &amp; CO2'!$T$5:$W$5,1))*AV390</f>
        <v>1.4604405891063581E-2</v>
      </c>
      <c r="AX390" s="365">
        <f>INDEX('NOx &amp; CO2'!$T$6:$W$10,MATCH($C390,'NOx &amp; CO2'!$R$6:$R$10,1),MATCH(AX$382,'NOx &amp; CO2'!$T$5:$W$5,1))*AW390</f>
        <v>1.4200000000000008E-2</v>
      </c>
      <c r="AY390" s="365">
        <f>INDEX('NOx &amp; CO2'!$T$6:$W$10,MATCH($C390,'NOx &amp; CO2'!$R$6:$R$10,1),MATCH(AY$382,'NOx &amp; CO2'!$T$5:$W$5,1))*AX390</f>
        <v>1.4200000000000008E-2</v>
      </c>
      <c r="AZ390" s="365">
        <f>INDEX('NOx &amp; CO2'!$T$6:$W$10,MATCH($C390,'NOx &amp; CO2'!$R$6:$R$10,1),MATCH(AZ$382,'NOx &amp; CO2'!$T$5:$W$5,1))*AY390</f>
        <v>1.4200000000000008E-2</v>
      </c>
      <c r="BA390" s="365">
        <f>INDEX('NOx &amp; CO2'!$T$6:$W$10,MATCH($C390,'NOx &amp; CO2'!$R$6:$R$10,1),MATCH(BA$382,'NOx &amp; CO2'!$T$5:$W$5,1))*AZ390</f>
        <v>1.4200000000000008E-2</v>
      </c>
      <c r="BB390" s="365">
        <f>INDEX('NOx &amp; CO2'!$T$6:$W$10,MATCH($C390,'NOx &amp; CO2'!$R$6:$R$10,1),MATCH(BB$382,'NOx &amp; CO2'!$T$5:$W$5,1))*BA390</f>
        <v>1.4200000000000008E-2</v>
      </c>
      <c r="BC390" s="365">
        <f>INDEX('NOx &amp; CO2'!$T$6:$W$10,MATCH($C390,'NOx &amp; CO2'!$R$6:$R$10,1),MATCH(BC$382,'NOx &amp; CO2'!$T$5:$W$5,1))*BB390</f>
        <v>1.4200000000000008E-2</v>
      </c>
      <c r="BD390" s="365">
        <f>INDEX('NOx &amp; CO2'!$T$6:$W$10,MATCH($C390,'NOx &amp; CO2'!$R$6:$R$10,1),MATCH(BD$382,'NOx &amp; CO2'!$T$5:$W$5,1))*BC390</f>
        <v>1.4200000000000008E-2</v>
      </c>
      <c r="BE390" s="365">
        <f>INDEX('NOx &amp; CO2'!$T$6:$W$10,MATCH($C390,'NOx &amp; CO2'!$R$6:$R$10,1),MATCH(BE$382,'NOx &amp; CO2'!$T$5:$W$5,1))*BD390</f>
        <v>1.4200000000000008E-2</v>
      </c>
      <c r="BF390" s="365">
        <f>INDEX('NOx &amp; CO2'!$T$6:$W$10,MATCH($C390,'NOx &amp; CO2'!$R$6:$R$10,1),MATCH(BF$382,'NOx &amp; CO2'!$T$5:$W$5,1))*BE390</f>
        <v>1.4200000000000008E-2</v>
      </c>
      <c r="BG390" s="365">
        <f>INDEX('NOx &amp; CO2'!$T$6:$W$10,MATCH($C390,'NOx &amp; CO2'!$R$6:$R$10,1),MATCH(BG$382,'NOx &amp; CO2'!$T$5:$W$5,1))*BF390</f>
        <v>1.4200000000000008E-2</v>
      </c>
      <c r="BH390" s="365">
        <f>INDEX('NOx &amp; CO2'!$T$6:$W$10,MATCH($C390,'NOx &amp; CO2'!$R$6:$R$10,1),MATCH(BH$382,'NOx &amp; CO2'!$T$5:$W$5,1))*BG390</f>
        <v>1.4200000000000008E-2</v>
      </c>
      <c r="BI390" s="365">
        <f>INDEX('NOx &amp; CO2'!$T$6:$W$10,MATCH($C390,'NOx &amp; CO2'!$R$6:$R$10,1),MATCH(BI$382,'NOx &amp; CO2'!$T$5:$W$5,1))*BH390</f>
        <v>1.4200000000000008E-2</v>
      </c>
      <c r="BJ390" s="365">
        <f>INDEX('NOx &amp; CO2'!$T$6:$W$10,MATCH($C390,'NOx &amp; CO2'!$R$6:$R$10,1),MATCH(BJ$382,'NOx &amp; CO2'!$T$5:$W$5,1))*BI390</f>
        <v>1.4200000000000008E-2</v>
      </c>
      <c r="BK390" s="365">
        <f>INDEX('NOx &amp; CO2'!$T$6:$W$10,MATCH($C390,'NOx &amp; CO2'!$R$6:$R$10,1),MATCH(BK$382,'NOx &amp; CO2'!$T$5:$W$5,1))*BJ390</f>
        <v>1.4200000000000008E-2</v>
      </c>
      <c r="BL390" s="365">
        <f>INDEX('NOx &amp; CO2'!$T$6:$W$10,MATCH($C390,'NOx &amp; CO2'!$R$6:$R$10,1),MATCH(BL$382,'NOx &amp; CO2'!$T$5:$W$5,1))*BK390</f>
        <v>1.4200000000000008E-2</v>
      </c>
      <c r="BM390" s="365">
        <f>INDEX('NOx &amp; CO2'!$T$6:$W$10,MATCH($C390,'NOx &amp; CO2'!$R$6:$R$10,1),MATCH(BM$382,'NOx &amp; CO2'!$T$5:$W$5,1))*BL390</f>
        <v>1.4200000000000008E-2</v>
      </c>
      <c r="BN390" s="365">
        <f>INDEX('NOx &amp; CO2'!$T$6:$W$10,MATCH($C390,'NOx &amp; CO2'!$R$6:$R$10,1),MATCH(BN$382,'NOx &amp; CO2'!$T$5:$W$5,1))*BM390</f>
        <v>1.4200000000000008E-2</v>
      </c>
      <c r="BO390" s="365">
        <f>INDEX('NOx &amp; CO2'!$T$6:$W$10,MATCH($C390,'NOx &amp; CO2'!$R$6:$R$10,1),MATCH(BO$382,'NOx &amp; CO2'!$T$5:$W$5,1))*BN390</f>
        <v>1.4200000000000008E-2</v>
      </c>
      <c r="BP390" s="365">
        <f>INDEX('NOx &amp; CO2'!$T$6:$W$10,MATCH($C390,'NOx &amp; CO2'!$R$6:$R$10,1),MATCH(BP$382,'NOx &amp; CO2'!$T$5:$W$5,1))*BO390</f>
        <v>1.4200000000000008E-2</v>
      </c>
      <c r="BQ390" s="365">
        <f>INDEX('NOx &amp; CO2'!$T$6:$W$10,MATCH($C390,'NOx &amp; CO2'!$R$6:$R$10,1),MATCH(BQ$382,'NOx &amp; CO2'!$T$5:$W$5,1))*BP390</f>
        <v>1.4200000000000008E-2</v>
      </c>
      <c r="BR390" s="365">
        <f>INDEX('NOx &amp; CO2'!$T$6:$W$10,MATCH($C390,'NOx &amp; CO2'!$R$6:$R$10,1),MATCH(BR$382,'NOx &amp; CO2'!$T$5:$W$5,1))*BQ390</f>
        <v>1.4200000000000008E-2</v>
      </c>
      <c r="BS390" s="365">
        <f>INDEX('NOx &amp; CO2'!$T$6:$W$10,MATCH($C390,'NOx &amp; CO2'!$R$6:$R$10,1),MATCH(BS$382,'NOx &amp; CO2'!$T$5:$W$5,1))*BR390</f>
        <v>1.4200000000000008E-2</v>
      </c>
      <c r="BT390" s="365">
        <f>INDEX('NOx &amp; CO2'!$T$6:$W$10,MATCH($C390,'NOx &amp; CO2'!$R$6:$R$10,1),MATCH(BT$382,'NOx &amp; CO2'!$T$5:$W$5,1))*BS390</f>
        <v>1.4200000000000008E-2</v>
      </c>
      <c r="BU390" s="365">
        <f>INDEX('NOx &amp; CO2'!$T$6:$W$10,MATCH($C390,'NOx &amp; CO2'!$R$6:$R$10,1),MATCH(BU$382,'NOx &amp; CO2'!$T$5:$W$5,1))*BT390</f>
        <v>1.4200000000000008E-2</v>
      </c>
      <c r="BV390" s="365">
        <f>INDEX('NOx &amp; CO2'!$T$6:$W$10,MATCH($C390,'NOx &amp; CO2'!$R$6:$R$10,1),MATCH(BV$382,'NOx &amp; CO2'!$T$5:$W$5,1))*BU390</f>
        <v>1.4200000000000008E-2</v>
      </c>
      <c r="BW390" s="365">
        <f>INDEX('NOx &amp; CO2'!$T$6:$W$10,MATCH($C390,'NOx &amp; CO2'!$R$6:$R$10,1),MATCH(BW$382,'NOx &amp; CO2'!$T$5:$W$5,1))*BV390</f>
        <v>1.4200000000000008E-2</v>
      </c>
      <c r="BX390" s="365">
        <f>INDEX('NOx &amp; CO2'!$T$6:$W$10,MATCH($C390,'NOx &amp; CO2'!$R$6:$R$10,1),MATCH(BX$382,'NOx &amp; CO2'!$T$5:$W$5,1))*BW390</f>
        <v>1.4200000000000008E-2</v>
      </c>
      <c r="BY390" s="365">
        <f>INDEX('NOx &amp; CO2'!$T$6:$W$10,MATCH($C390,'NOx &amp; CO2'!$R$6:$R$10,1),MATCH(BY$382,'NOx &amp; CO2'!$T$5:$W$5,1))*BX390</f>
        <v>1.4200000000000008E-2</v>
      </c>
      <c r="BZ390" s="365">
        <f>INDEX('NOx &amp; CO2'!$T$6:$W$10,MATCH($C390,'NOx &amp; CO2'!$R$6:$R$10,1),MATCH(BZ$382,'NOx &amp; CO2'!$T$5:$W$5,1))*BY390</f>
        <v>1.4200000000000008E-2</v>
      </c>
      <c r="CA390" s="365">
        <f>INDEX('NOx &amp; CO2'!$T$6:$W$10,MATCH($C390,'NOx &amp; CO2'!$R$6:$R$10,1),MATCH(CA$382,'NOx &amp; CO2'!$T$5:$W$5,1))*BZ390</f>
        <v>1.4200000000000008E-2</v>
      </c>
      <c r="CB390" s="365">
        <f>INDEX('NOx &amp; CO2'!$T$6:$W$10,MATCH($C390,'NOx &amp; CO2'!$R$6:$R$10,1),MATCH(CB$382,'NOx &amp; CO2'!$T$5:$W$5,1))*CA390</f>
        <v>1.4200000000000008E-2</v>
      </c>
      <c r="CC390" s="365">
        <f>INDEX('NOx &amp; CO2'!$T$6:$W$10,MATCH($C390,'NOx &amp; CO2'!$R$6:$R$10,1),MATCH(CC$382,'NOx &amp; CO2'!$T$5:$W$5,1))*CB390</f>
        <v>1.4200000000000008E-2</v>
      </c>
      <c r="CD390" s="365">
        <f>INDEX('NOx &amp; CO2'!$T$6:$W$10,MATCH($C390,'NOx &amp; CO2'!$R$6:$R$10,1),MATCH(CD$382,'NOx &amp; CO2'!$T$5:$W$5,1))*CC390</f>
        <v>1.4200000000000008E-2</v>
      </c>
      <c r="CE390" s="365">
        <f>INDEX('NOx &amp; CO2'!$T$6:$W$10,MATCH($C390,'NOx &amp; CO2'!$R$6:$R$10,1),MATCH(CE$382,'NOx &amp; CO2'!$T$5:$W$5,1))*CD390</f>
        <v>1.4200000000000008E-2</v>
      </c>
      <c r="CF390" s="365">
        <f>INDEX('NOx &amp; CO2'!$T$6:$W$10,MATCH($C390,'NOx &amp; CO2'!$R$6:$R$10,1),MATCH(CF$382,'NOx &amp; CO2'!$T$5:$W$5,1))*CE390</f>
        <v>1.4200000000000008E-2</v>
      </c>
      <c r="CG390" s="365">
        <f>INDEX('NOx &amp; CO2'!$T$6:$W$10,MATCH($C390,'NOx &amp; CO2'!$R$6:$R$10,1),MATCH(CG$382,'NOx &amp; CO2'!$T$5:$W$5,1))*CF390</f>
        <v>1.4200000000000008E-2</v>
      </c>
      <c r="CH390" s="365">
        <f>INDEX('NOx &amp; CO2'!$T$6:$W$10,MATCH($C390,'NOx &amp; CO2'!$R$6:$R$10,1),MATCH(CH$382,'NOx &amp; CO2'!$T$5:$W$5,1))*CG390</f>
        <v>1.4200000000000008E-2</v>
      </c>
      <c r="CI390" s="365">
        <f>INDEX('NOx &amp; CO2'!$T$6:$W$10,MATCH($C390,'NOx &amp; CO2'!$R$6:$R$10,1),MATCH(CI$382,'NOx &amp; CO2'!$T$5:$W$5,1))*CH390</f>
        <v>1.4200000000000008E-2</v>
      </c>
      <c r="CJ390" s="365">
        <f>INDEX('NOx &amp; CO2'!$T$6:$W$10,MATCH($C390,'NOx &amp; CO2'!$R$6:$R$10,1),MATCH(CJ$382,'NOx &amp; CO2'!$T$5:$W$5,1))*CI390</f>
        <v>1.4200000000000008E-2</v>
      </c>
      <c r="CK390" s="365">
        <f>INDEX('NOx &amp; CO2'!$T$6:$W$10,MATCH($C390,'NOx &amp; CO2'!$R$6:$R$10,1),MATCH(CK$382,'NOx &amp; CO2'!$T$5:$W$5,1))*CJ390</f>
        <v>1.4200000000000008E-2</v>
      </c>
      <c r="CL390" s="365">
        <f>INDEX('NOx &amp; CO2'!$T$6:$W$10,MATCH($C390,'NOx &amp; CO2'!$R$6:$R$10,1),MATCH(CL$382,'NOx &amp; CO2'!$T$5:$W$5,1))*CK390</f>
        <v>1.4200000000000008E-2</v>
      </c>
      <c r="CM390" s="365">
        <f>INDEX('NOx &amp; CO2'!$T$6:$W$10,MATCH($C390,'NOx &amp; CO2'!$R$6:$R$10,1),MATCH(CM$382,'NOx &amp; CO2'!$T$5:$W$5,1))*CL390</f>
        <v>1.4200000000000008E-2</v>
      </c>
      <c r="CN390" s="365">
        <f>INDEX('NOx &amp; CO2'!$T$6:$W$10,MATCH($C390,'NOx &amp; CO2'!$R$6:$R$10,1),MATCH(CN$382,'NOx &amp; CO2'!$T$5:$W$5,1))*CM390</f>
        <v>1.4200000000000008E-2</v>
      </c>
      <c r="CO390" s="365">
        <f>INDEX('NOx &amp; CO2'!$T$6:$W$10,MATCH($C390,'NOx &amp; CO2'!$R$6:$R$10,1),MATCH(CO$382,'NOx &amp; CO2'!$T$5:$W$5,1))*CN390</f>
        <v>1.4200000000000008E-2</v>
      </c>
      <c r="CP390" s="365">
        <f>INDEX('NOx &amp; CO2'!$T$6:$W$10,MATCH($C390,'NOx &amp; CO2'!$R$6:$R$10,1),MATCH(CP$382,'NOx &amp; CO2'!$T$5:$W$5,1))*CO390</f>
        <v>1.4200000000000008E-2</v>
      </c>
      <c r="CQ390" s="365">
        <f>INDEX('NOx &amp; CO2'!$T$6:$W$10,MATCH($C390,'NOx &amp; CO2'!$R$6:$R$10,1),MATCH(CQ$382,'NOx &amp; CO2'!$T$5:$W$5,1))*CP390</f>
        <v>1.4200000000000008E-2</v>
      </c>
      <c r="CR390" s="365">
        <f>INDEX('NOx &amp; CO2'!$T$6:$W$10,MATCH($C390,'NOx &amp; CO2'!$R$6:$R$10,1),MATCH(CR$382,'NOx &amp; CO2'!$T$5:$W$5,1))*CQ390</f>
        <v>1.4200000000000008E-2</v>
      </c>
      <c r="CS390" s="365">
        <f>INDEX('NOx &amp; CO2'!$T$6:$W$10,MATCH($C390,'NOx &amp; CO2'!$R$6:$R$10,1),MATCH(CS$382,'NOx &amp; CO2'!$T$5:$W$5,1))*CR390</f>
        <v>1.4200000000000008E-2</v>
      </c>
    </row>
    <row r="391" spans="1:97" s="352" customFormat="1" x14ac:dyDescent="0.25">
      <c r="A391" s="352">
        <f t="shared" ref="A391:C391" si="609">A330</f>
        <v>0</v>
      </c>
      <c r="B391" s="352" t="str">
        <f t="shared" si="609"/>
        <v>0 0</v>
      </c>
      <c r="C391" s="359">
        <f t="shared" si="609"/>
        <v>0</v>
      </c>
      <c r="D391" s="569">
        <f>INDEX('NOx &amp; CO2'!$E$6:$I$10,MATCH($C391,'NOx &amp; CO2'!$C$6:$C$10,1),MATCH(D$382,'NOx &amp; CO2'!$E$5:$H$5,1))</f>
        <v>7.17E-2</v>
      </c>
      <c r="E391" s="569">
        <f>INDEX('NOx &amp; CO2'!$T$6:$W$10,MATCH($C391,'NOx &amp; CO2'!$R$6:$R$10,1),MATCH(E$382,'NOx &amp; CO2'!$T$5:$W$5,1))*D391</f>
        <v>6.8558723496039697E-2</v>
      </c>
      <c r="F391" s="569">
        <f>INDEX('NOx &amp; CO2'!$T$6:$W$10,MATCH($C391,'NOx &amp; CO2'!$R$6:$R$10,1),MATCH(F$382,'NOx &amp; CO2'!$T$5:$W$5,1))*E391</f>
        <v>6.5555070675124491E-2</v>
      </c>
      <c r="G391" s="569">
        <f>INDEX('NOx &amp; CO2'!$T$6:$W$10,MATCH($C391,'NOx &amp; CO2'!$R$6:$R$10,1),MATCH(G$382,'NOx &amp; CO2'!$T$5:$W$5,1))*F391</f>
        <v>6.2683012052708514E-2</v>
      </c>
      <c r="H391" s="569">
        <f>INDEX('NOx &amp; CO2'!$T$6:$W$10,MATCH($C391,'NOx &amp; CO2'!$R$6:$R$10,1),MATCH(H$382,'NOx &amp; CO2'!$T$5:$W$5,1))*G391</f>
        <v>5.9936782304331478E-2</v>
      </c>
      <c r="I391" s="569">
        <f>INDEX('NOx &amp; CO2'!$T$6:$W$10,MATCH($C391,'NOx &amp; CO2'!$R$6:$R$10,1),MATCH(I$382,'NOx &amp; CO2'!$T$5:$W$5,1))*H391</f>
        <v>5.7310868692398702E-2</v>
      </c>
      <c r="J391" s="569">
        <f>INDEX('NOx &amp; CO2'!$T$6:$W$10,MATCH($C391,'NOx &amp; CO2'!$R$6:$R$10,1),MATCH(J$382,'NOx &amp; CO2'!$T$5:$W$5,1))*I391</f>
        <v>5.4800000000000008E-2</v>
      </c>
      <c r="K391" s="569">
        <f>INDEX('NOx &amp; CO2'!$T$6:$W$10,MATCH($C391,'NOx &amp; CO2'!$R$6:$R$10,1),MATCH(K$382,'NOx &amp; CO2'!$T$5:$W$5,1))*J391</f>
        <v>5.268069525177068E-2</v>
      </c>
      <c r="L391" s="569">
        <f>INDEX('NOx &amp; CO2'!$T$6:$W$10,MATCH($C391,'NOx &amp; CO2'!$R$6:$R$10,1),MATCH(L$382,'NOx &amp; CO2'!$T$5:$W$5,1))*K391</f>
        <v>5.0643351317699516E-2</v>
      </c>
      <c r="M391" s="569">
        <f>INDEX('NOx &amp; CO2'!$T$6:$W$10,MATCH($C391,'NOx &amp; CO2'!$R$6:$R$10,1),MATCH(M$382,'NOx &amp; CO2'!$T$5:$W$5,1))*L391</f>
        <v>4.8684798490804503E-2</v>
      </c>
      <c r="N391" s="569">
        <f>INDEX('NOx &amp; CO2'!$T$6:$W$10,MATCH($C391,'NOx &amp; CO2'!$R$6:$R$10,1),MATCH(N$382,'NOx &amp; CO2'!$T$5:$W$5,1))*M391</f>
        <v>4.6801989647590088E-2</v>
      </c>
      <c r="O391" s="569">
        <f>INDEX('NOx &amp; CO2'!$T$6:$W$10,MATCH($C391,'NOx &amp; CO2'!$R$6:$R$10,1),MATCH(O$382,'NOx &amp; CO2'!$T$5:$W$5,1))*N391</f>
        <v>4.4991995507321518E-2</v>
      </c>
      <c r="P391" s="569">
        <f>INDEX('NOx &amp; CO2'!$T$6:$W$10,MATCH($C391,'NOx &amp; CO2'!$R$6:$R$10,1),MATCH(P$382,'NOx &amp; CO2'!$T$5:$W$5,1))*O391</f>
        <v>4.3252000074639418E-2</v>
      </c>
      <c r="Q391" s="569">
        <f>INDEX('NOx &amp; CO2'!$T$6:$W$10,MATCH($C391,'NOx &amp; CO2'!$R$6:$R$10,1),MATCH(Q$382,'NOx &amp; CO2'!$T$5:$W$5,1))*P391</f>
        <v>4.1579296258424117E-2</v>
      </c>
      <c r="R391" s="569">
        <f>INDEX('NOx &amp; CO2'!$T$6:$W$10,MATCH($C391,'NOx &amp; CO2'!$R$6:$R$10,1),MATCH(R$382,'NOx &amp; CO2'!$T$5:$W$5,1))*Q391</f>
        <v>3.9971281660093602E-2</v>
      </c>
      <c r="S391" s="569">
        <f>INDEX('NOx &amp; CO2'!$T$6:$W$10,MATCH($C391,'NOx &amp; CO2'!$R$6:$R$10,1),MATCH(S$382,'NOx &amp; CO2'!$T$5:$W$5,1))*R391</f>
        <v>3.8425454524782507E-2</v>
      </c>
      <c r="T391" s="569">
        <f>INDEX('NOx &amp; CO2'!$T$6:$W$10,MATCH($C391,'NOx &amp; CO2'!$R$6:$R$10,1),MATCH(T$382,'NOx &amp; CO2'!$T$5:$W$5,1))*S391</f>
        <v>3.6939409849102912E-2</v>
      </c>
      <c r="U391" s="569">
        <f>INDEX('NOx &amp; CO2'!$T$6:$W$10,MATCH($C391,'NOx &amp; CO2'!$R$6:$R$10,1),MATCH(U$382,'NOx &amp; CO2'!$T$5:$W$5,1))*T391</f>
        <v>3.5510835639431505E-2</v>
      </c>
      <c r="V391" s="569">
        <f>INDEX('NOx &amp; CO2'!$T$6:$W$10,MATCH($C391,'NOx &amp; CO2'!$R$6:$R$10,1),MATCH(V$382,'NOx &amp; CO2'!$T$5:$W$5,1))*U391</f>
        <v>3.4137509314901608E-2</v>
      </c>
      <c r="W391" s="569">
        <f>INDEX('NOx &amp; CO2'!$T$6:$W$10,MATCH($C391,'NOx &amp; CO2'!$R$6:$R$10,1),MATCH(W$382,'NOx &amp; CO2'!$T$5:$W$5,1))*V391</f>
        <v>3.2817294249503907E-2</v>
      </c>
      <c r="X391" s="569">
        <f>INDEX('NOx &amp; CO2'!$T$6:$W$10,MATCH($C391,'NOx &amp; CO2'!$R$6:$R$10,1),MATCH(X$382,'NOx &amp; CO2'!$T$5:$W$5,1))*W391</f>
        <v>3.1548136447916084E-2</v>
      </c>
      <c r="Y391" s="569">
        <f>INDEX('NOx &amp; CO2'!$T$6:$W$10,MATCH($C391,'NOx &amp; CO2'!$R$6:$R$10,1),MATCH(Y$382,'NOx &amp; CO2'!$T$5:$W$5,1))*X391</f>
        <v>3.0328061349889527E-2</v>
      </c>
      <c r="Z391" s="569">
        <f>INDEX('NOx &amp; CO2'!$T$6:$W$10,MATCH($C391,'NOx &amp; CO2'!$R$6:$R$10,1),MATCH(Z$382,'NOx &amp; CO2'!$T$5:$W$5,1))*Y391</f>
        <v>2.9155170758221438E-2</v>
      </c>
      <c r="AA391" s="365">
        <f>INDEX('NOx &amp; CO2'!$T$6:$W$10,MATCH($C391,'NOx &amp; CO2'!$R$6:$R$10,1),MATCH(AA$382,'NOx &amp; CO2'!$T$5:$W$5,1))*Z391</f>
        <v>2.8027639885532835E-2</v>
      </c>
      <c r="AB391" s="365">
        <f>INDEX('NOx &amp; CO2'!$T$6:$W$10,MATCH($C391,'NOx &amp; CO2'!$R$6:$R$10,1),MATCH(AB$382,'NOx &amp; CO2'!$T$5:$W$5,1))*AA391</f>
        <v>2.6943714515257809E-2</v>
      </c>
      <c r="AC391" s="365">
        <f>INDEX('NOx &amp; CO2'!$T$6:$W$10,MATCH($C391,'NOx &amp; CO2'!$R$6:$R$10,1),MATCH(AC$382,'NOx &amp; CO2'!$T$5:$W$5,1))*AB391</f>
        <v>2.5901708272427128E-2</v>
      </c>
      <c r="AD391" s="365">
        <f>INDEX('NOx &amp; CO2'!$T$6:$W$10,MATCH($C391,'NOx &amp; CO2'!$R$6:$R$10,1),MATCH(AD$382,'NOx &amp; CO2'!$T$5:$W$5,1))*AC391</f>
        <v>2.4900000000000019E-2</v>
      </c>
      <c r="AE391" s="365">
        <f>INDEX('NOx &amp; CO2'!$T$6:$W$10,MATCH($C391,'NOx &amp; CO2'!$R$6:$R$10,1),MATCH(AE$382,'NOx &amp; CO2'!$T$5:$W$5,1))*AD391</f>
        <v>2.4210502134589099E-2</v>
      </c>
      <c r="AF391" s="365">
        <f>INDEX('NOx &amp; CO2'!$T$6:$W$10,MATCH($C391,'NOx &amp; CO2'!$R$6:$R$10,1),MATCH(AF$382,'NOx &amp; CO2'!$T$5:$W$5,1))*AE391</f>
        <v>2.3540096932086061E-2</v>
      </c>
      <c r="AG391" s="365">
        <f>INDEX('NOx &amp; CO2'!$T$6:$W$10,MATCH($C391,'NOx &amp; CO2'!$R$6:$R$10,1),MATCH(AG$382,'NOx &amp; CO2'!$T$5:$W$5,1))*AF391</f>
        <v>2.2888255703723031E-2</v>
      </c>
      <c r="AH391" s="365">
        <f>INDEX('NOx &amp; CO2'!$T$6:$W$10,MATCH($C391,'NOx &amp; CO2'!$R$6:$R$10,1),MATCH(AH$382,'NOx &amp; CO2'!$T$5:$W$5,1))*AG391</f>
        <v>2.2254464400482215E-2</v>
      </c>
      <c r="AI391" s="365">
        <f>INDEX('NOx &amp; CO2'!$T$6:$W$10,MATCH($C391,'NOx &amp; CO2'!$R$6:$R$10,1),MATCH(AI$382,'NOx &amp; CO2'!$T$5:$W$5,1))*AH391</f>
        <v>2.1638223207711301E-2</v>
      </c>
      <c r="AJ391" s="365">
        <f>INDEX('NOx &amp; CO2'!$T$6:$W$10,MATCH($C391,'NOx &amp; CO2'!$R$6:$R$10,1),MATCH(AJ$382,'NOx &amp; CO2'!$T$5:$W$5,1))*AI391</f>
        <v>2.1039046150964236E-2</v>
      </c>
      <c r="AK391" s="365">
        <f>INDEX('NOx &amp; CO2'!$T$6:$W$10,MATCH($C391,'NOx &amp; CO2'!$R$6:$R$10,1),MATCH(AK$382,'NOx &amp; CO2'!$T$5:$W$5,1))*AJ391</f>
        <v>2.0456460712756541E-2</v>
      </c>
      <c r="AL391" s="365">
        <f>INDEX('NOx &amp; CO2'!$T$6:$W$10,MATCH($C391,'NOx &amp; CO2'!$R$6:$R$10,1),MATCH(AL$382,'NOx &amp; CO2'!$T$5:$W$5,1))*AK391</f>
        <v>1.9890007459932926E-2</v>
      </c>
      <c r="AM391" s="365">
        <f>INDEX('NOx &amp; CO2'!$T$6:$W$10,MATCH($C391,'NOx &amp; CO2'!$R$6:$R$10,1),MATCH(AM$382,'NOx &amp; CO2'!$T$5:$W$5,1))*AL391</f>
        <v>1.9339239681353367E-2</v>
      </c>
      <c r="AN391" s="365">
        <f>INDEX('NOx &amp; CO2'!$T$6:$W$10,MATCH($C391,'NOx &amp; CO2'!$R$6:$R$10,1),MATCH(AN$382,'NOx &amp; CO2'!$T$5:$W$5,1))*AM391</f>
        <v>1.8803723035611869E-2</v>
      </c>
      <c r="AO391" s="365">
        <f>INDEX('NOx &amp; CO2'!$T$6:$W$10,MATCH($C391,'NOx &amp; CO2'!$R$6:$R$10,1),MATCH(AO$382,'NOx &amp; CO2'!$T$5:$W$5,1))*AN391</f>
        <v>1.8283035208510164E-2</v>
      </c>
      <c r="AP391" s="365">
        <f>INDEX('NOx &amp; CO2'!$T$6:$W$10,MATCH($C391,'NOx &amp; CO2'!$R$6:$R$10,1),MATCH(AP$382,'NOx &amp; CO2'!$T$5:$W$5,1))*AO391</f>
        <v>1.777676558001617E-2</v>
      </c>
      <c r="AQ391" s="365">
        <f>INDEX('NOx &amp; CO2'!$T$6:$W$10,MATCH($C391,'NOx &amp; CO2'!$R$6:$R$10,1),MATCH(AQ$382,'NOx &amp; CO2'!$T$5:$W$5,1))*AP391</f>
        <v>1.7284514900444626E-2</v>
      </c>
      <c r="AR391" s="365">
        <f>INDEX('NOx &amp; CO2'!$T$6:$W$10,MATCH($C391,'NOx &amp; CO2'!$R$6:$R$10,1),MATCH(AR$382,'NOx &amp; CO2'!$T$5:$W$5,1))*AQ391</f>
        <v>1.6805894975604474E-2</v>
      </c>
      <c r="AS391" s="365">
        <f>INDEX('NOx &amp; CO2'!$T$6:$W$10,MATCH($C391,'NOx &amp; CO2'!$R$6:$R$10,1),MATCH(AS$382,'NOx &amp; CO2'!$T$5:$W$5,1))*AR391</f>
        <v>1.6340528360664741E-2</v>
      </c>
      <c r="AT391" s="365">
        <f>INDEX('NOx &amp; CO2'!$T$6:$W$10,MATCH($C391,'NOx &amp; CO2'!$R$6:$R$10,1),MATCH(AT$382,'NOx &amp; CO2'!$T$5:$W$5,1))*AS391</f>
        <v>1.5888048062497474E-2</v>
      </c>
      <c r="AU391" s="365">
        <f>INDEX('NOx &amp; CO2'!$T$6:$W$10,MATCH($C391,'NOx &amp; CO2'!$R$6:$R$10,1),MATCH(AU$382,'NOx &amp; CO2'!$T$5:$W$5,1))*AT391</f>
        <v>1.5448097250263013E-2</v>
      </c>
      <c r="AV391" s="365">
        <f>INDEX('NOx &amp; CO2'!$T$6:$W$10,MATCH($C391,'NOx &amp; CO2'!$R$6:$R$10,1),MATCH(AV$382,'NOx &amp; CO2'!$T$5:$W$5,1))*AU391</f>
        <v>1.5020328974009333E-2</v>
      </c>
      <c r="AW391" s="365">
        <f>INDEX('NOx &amp; CO2'!$T$6:$W$10,MATCH($C391,'NOx &amp; CO2'!$R$6:$R$10,1),MATCH(AW$382,'NOx &amp; CO2'!$T$5:$W$5,1))*AV391</f>
        <v>1.4604405891063581E-2</v>
      </c>
      <c r="AX391" s="365">
        <f>INDEX('NOx &amp; CO2'!$T$6:$W$10,MATCH($C391,'NOx &amp; CO2'!$R$6:$R$10,1),MATCH(AX$382,'NOx &amp; CO2'!$T$5:$W$5,1))*AW391</f>
        <v>1.4200000000000008E-2</v>
      </c>
      <c r="AY391" s="365">
        <f>INDEX('NOx &amp; CO2'!$T$6:$W$10,MATCH($C391,'NOx &amp; CO2'!$R$6:$R$10,1),MATCH(AY$382,'NOx &amp; CO2'!$T$5:$W$5,1))*AX391</f>
        <v>1.4200000000000008E-2</v>
      </c>
      <c r="AZ391" s="365">
        <f>INDEX('NOx &amp; CO2'!$T$6:$W$10,MATCH($C391,'NOx &amp; CO2'!$R$6:$R$10,1),MATCH(AZ$382,'NOx &amp; CO2'!$T$5:$W$5,1))*AY391</f>
        <v>1.4200000000000008E-2</v>
      </c>
      <c r="BA391" s="365">
        <f>INDEX('NOx &amp; CO2'!$T$6:$W$10,MATCH($C391,'NOx &amp; CO2'!$R$6:$R$10,1),MATCH(BA$382,'NOx &amp; CO2'!$T$5:$W$5,1))*AZ391</f>
        <v>1.4200000000000008E-2</v>
      </c>
      <c r="BB391" s="365">
        <f>INDEX('NOx &amp; CO2'!$T$6:$W$10,MATCH($C391,'NOx &amp; CO2'!$R$6:$R$10,1),MATCH(BB$382,'NOx &amp; CO2'!$T$5:$W$5,1))*BA391</f>
        <v>1.4200000000000008E-2</v>
      </c>
      <c r="BC391" s="365">
        <f>INDEX('NOx &amp; CO2'!$T$6:$W$10,MATCH($C391,'NOx &amp; CO2'!$R$6:$R$10,1),MATCH(BC$382,'NOx &amp; CO2'!$T$5:$W$5,1))*BB391</f>
        <v>1.4200000000000008E-2</v>
      </c>
      <c r="BD391" s="365">
        <f>INDEX('NOx &amp; CO2'!$T$6:$W$10,MATCH($C391,'NOx &amp; CO2'!$R$6:$R$10,1),MATCH(BD$382,'NOx &amp; CO2'!$T$5:$W$5,1))*BC391</f>
        <v>1.4200000000000008E-2</v>
      </c>
      <c r="BE391" s="365">
        <f>INDEX('NOx &amp; CO2'!$T$6:$W$10,MATCH($C391,'NOx &amp; CO2'!$R$6:$R$10,1),MATCH(BE$382,'NOx &amp; CO2'!$T$5:$W$5,1))*BD391</f>
        <v>1.4200000000000008E-2</v>
      </c>
      <c r="BF391" s="365">
        <f>INDEX('NOx &amp; CO2'!$T$6:$W$10,MATCH($C391,'NOx &amp; CO2'!$R$6:$R$10,1),MATCH(BF$382,'NOx &amp; CO2'!$T$5:$W$5,1))*BE391</f>
        <v>1.4200000000000008E-2</v>
      </c>
      <c r="BG391" s="365">
        <f>INDEX('NOx &amp; CO2'!$T$6:$W$10,MATCH($C391,'NOx &amp; CO2'!$R$6:$R$10,1),MATCH(BG$382,'NOx &amp; CO2'!$T$5:$W$5,1))*BF391</f>
        <v>1.4200000000000008E-2</v>
      </c>
      <c r="BH391" s="365">
        <f>INDEX('NOx &amp; CO2'!$T$6:$W$10,MATCH($C391,'NOx &amp; CO2'!$R$6:$R$10,1),MATCH(BH$382,'NOx &amp; CO2'!$T$5:$W$5,1))*BG391</f>
        <v>1.4200000000000008E-2</v>
      </c>
      <c r="BI391" s="365">
        <f>INDEX('NOx &amp; CO2'!$T$6:$W$10,MATCH($C391,'NOx &amp; CO2'!$R$6:$R$10,1),MATCH(BI$382,'NOx &amp; CO2'!$T$5:$W$5,1))*BH391</f>
        <v>1.4200000000000008E-2</v>
      </c>
      <c r="BJ391" s="365">
        <f>INDEX('NOx &amp; CO2'!$T$6:$W$10,MATCH($C391,'NOx &amp; CO2'!$R$6:$R$10,1),MATCH(BJ$382,'NOx &amp; CO2'!$T$5:$W$5,1))*BI391</f>
        <v>1.4200000000000008E-2</v>
      </c>
      <c r="BK391" s="365">
        <f>INDEX('NOx &amp; CO2'!$T$6:$W$10,MATCH($C391,'NOx &amp; CO2'!$R$6:$R$10,1),MATCH(BK$382,'NOx &amp; CO2'!$T$5:$W$5,1))*BJ391</f>
        <v>1.4200000000000008E-2</v>
      </c>
      <c r="BL391" s="365">
        <f>INDEX('NOx &amp; CO2'!$T$6:$W$10,MATCH($C391,'NOx &amp; CO2'!$R$6:$R$10,1),MATCH(BL$382,'NOx &amp; CO2'!$T$5:$W$5,1))*BK391</f>
        <v>1.4200000000000008E-2</v>
      </c>
      <c r="BM391" s="365">
        <f>INDEX('NOx &amp; CO2'!$T$6:$W$10,MATCH($C391,'NOx &amp; CO2'!$R$6:$R$10,1),MATCH(BM$382,'NOx &amp; CO2'!$T$5:$W$5,1))*BL391</f>
        <v>1.4200000000000008E-2</v>
      </c>
      <c r="BN391" s="365">
        <f>INDEX('NOx &amp; CO2'!$T$6:$W$10,MATCH($C391,'NOx &amp; CO2'!$R$6:$R$10,1),MATCH(BN$382,'NOx &amp; CO2'!$T$5:$W$5,1))*BM391</f>
        <v>1.4200000000000008E-2</v>
      </c>
      <c r="BO391" s="365">
        <f>INDEX('NOx &amp; CO2'!$T$6:$W$10,MATCH($C391,'NOx &amp; CO2'!$R$6:$R$10,1),MATCH(BO$382,'NOx &amp; CO2'!$T$5:$W$5,1))*BN391</f>
        <v>1.4200000000000008E-2</v>
      </c>
      <c r="BP391" s="365">
        <f>INDEX('NOx &amp; CO2'!$T$6:$W$10,MATCH($C391,'NOx &amp; CO2'!$R$6:$R$10,1),MATCH(BP$382,'NOx &amp; CO2'!$T$5:$W$5,1))*BO391</f>
        <v>1.4200000000000008E-2</v>
      </c>
      <c r="BQ391" s="365">
        <f>INDEX('NOx &amp; CO2'!$T$6:$W$10,MATCH($C391,'NOx &amp; CO2'!$R$6:$R$10,1),MATCH(BQ$382,'NOx &amp; CO2'!$T$5:$W$5,1))*BP391</f>
        <v>1.4200000000000008E-2</v>
      </c>
      <c r="BR391" s="365">
        <f>INDEX('NOx &amp; CO2'!$T$6:$W$10,MATCH($C391,'NOx &amp; CO2'!$R$6:$R$10,1),MATCH(BR$382,'NOx &amp; CO2'!$T$5:$W$5,1))*BQ391</f>
        <v>1.4200000000000008E-2</v>
      </c>
      <c r="BS391" s="365">
        <f>INDEX('NOx &amp; CO2'!$T$6:$W$10,MATCH($C391,'NOx &amp; CO2'!$R$6:$R$10,1),MATCH(BS$382,'NOx &amp; CO2'!$T$5:$W$5,1))*BR391</f>
        <v>1.4200000000000008E-2</v>
      </c>
      <c r="BT391" s="365">
        <f>INDEX('NOx &amp; CO2'!$T$6:$W$10,MATCH($C391,'NOx &amp; CO2'!$R$6:$R$10,1),MATCH(BT$382,'NOx &amp; CO2'!$T$5:$W$5,1))*BS391</f>
        <v>1.4200000000000008E-2</v>
      </c>
      <c r="BU391" s="365">
        <f>INDEX('NOx &amp; CO2'!$T$6:$W$10,MATCH($C391,'NOx &amp; CO2'!$R$6:$R$10,1),MATCH(BU$382,'NOx &amp; CO2'!$T$5:$W$5,1))*BT391</f>
        <v>1.4200000000000008E-2</v>
      </c>
      <c r="BV391" s="365">
        <f>INDEX('NOx &amp; CO2'!$T$6:$W$10,MATCH($C391,'NOx &amp; CO2'!$R$6:$R$10,1),MATCH(BV$382,'NOx &amp; CO2'!$T$5:$W$5,1))*BU391</f>
        <v>1.4200000000000008E-2</v>
      </c>
      <c r="BW391" s="365">
        <f>INDEX('NOx &amp; CO2'!$T$6:$W$10,MATCH($C391,'NOx &amp; CO2'!$R$6:$R$10,1),MATCH(BW$382,'NOx &amp; CO2'!$T$5:$W$5,1))*BV391</f>
        <v>1.4200000000000008E-2</v>
      </c>
      <c r="BX391" s="365">
        <f>INDEX('NOx &amp; CO2'!$T$6:$W$10,MATCH($C391,'NOx &amp; CO2'!$R$6:$R$10,1),MATCH(BX$382,'NOx &amp; CO2'!$T$5:$W$5,1))*BW391</f>
        <v>1.4200000000000008E-2</v>
      </c>
      <c r="BY391" s="365">
        <f>INDEX('NOx &amp; CO2'!$T$6:$W$10,MATCH($C391,'NOx &amp; CO2'!$R$6:$R$10,1),MATCH(BY$382,'NOx &amp; CO2'!$T$5:$W$5,1))*BX391</f>
        <v>1.4200000000000008E-2</v>
      </c>
      <c r="BZ391" s="365">
        <f>INDEX('NOx &amp; CO2'!$T$6:$W$10,MATCH($C391,'NOx &amp; CO2'!$R$6:$R$10,1),MATCH(BZ$382,'NOx &amp; CO2'!$T$5:$W$5,1))*BY391</f>
        <v>1.4200000000000008E-2</v>
      </c>
      <c r="CA391" s="365">
        <f>INDEX('NOx &amp; CO2'!$T$6:$W$10,MATCH($C391,'NOx &amp; CO2'!$R$6:$R$10,1),MATCH(CA$382,'NOx &amp; CO2'!$T$5:$W$5,1))*BZ391</f>
        <v>1.4200000000000008E-2</v>
      </c>
      <c r="CB391" s="365">
        <f>INDEX('NOx &amp; CO2'!$T$6:$W$10,MATCH($C391,'NOx &amp; CO2'!$R$6:$R$10,1),MATCH(CB$382,'NOx &amp; CO2'!$T$5:$W$5,1))*CA391</f>
        <v>1.4200000000000008E-2</v>
      </c>
      <c r="CC391" s="365">
        <f>INDEX('NOx &amp; CO2'!$T$6:$W$10,MATCH($C391,'NOx &amp; CO2'!$R$6:$R$10,1),MATCH(CC$382,'NOx &amp; CO2'!$T$5:$W$5,1))*CB391</f>
        <v>1.4200000000000008E-2</v>
      </c>
      <c r="CD391" s="365">
        <f>INDEX('NOx &amp; CO2'!$T$6:$W$10,MATCH($C391,'NOx &amp; CO2'!$R$6:$R$10,1),MATCH(CD$382,'NOx &amp; CO2'!$T$5:$W$5,1))*CC391</f>
        <v>1.4200000000000008E-2</v>
      </c>
      <c r="CE391" s="365">
        <f>INDEX('NOx &amp; CO2'!$T$6:$W$10,MATCH($C391,'NOx &amp; CO2'!$R$6:$R$10,1),MATCH(CE$382,'NOx &amp; CO2'!$T$5:$W$5,1))*CD391</f>
        <v>1.4200000000000008E-2</v>
      </c>
      <c r="CF391" s="365">
        <f>INDEX('NOx &amp; CO2'!$T$6:$W$10,MATCH($C391,'NOx &amp; CO2'!$R$6:$R$10,1),MATCH(CF$382,'NOx &amp; CO2'!$T$5:$W$5,1))*CE391</f>
        <v>1.4200000000000008E-2</v>
      </c>
      <c r="CG391" s="365">
        <f>INDEX('NOx &amp; CO2'!$T$6:$W$10,MATCH($C391,'NOx &amp; CO2'!$R$6:$R$10,1),MATCH(CG$382,'NOx &amp; CO2'!$T$5:$W$5,1))*CF391</f>
        <v>1.4200000000000008E-2</v>
      </c>
      <c r="CH391" s="365">
        <f>INDEX('NOx &amp; CO2'!$T$6:$W$10,MATCH($C391,'NOx &amp; CO2'!$R$6:$R$10,1),MATCH(CH$382,'NOx &amp; CO2'!$T$5:$W$5,1))*CG391</f>
        <v>1.4200000000000008E-2</v>
      </c>
      <c r="CI391" s="365">
        <f>INDEX('NOx &amp; CO2'!$T$6:$W$10,MATCH($C391,'NOx &amp; CO2'!$R$6:$R$10,1),MATCH(CI$382,'NOx &amp; CO2'!$T$5:$W$5,1))*CH391</f>
        <v>1.4200000000000008E-2</v>
      </c>
      <c r="CJ391" s="365">
        <f>INDEX('NOx &amp; CO2'!$T$6:$W$10,MATCH($C391,'NOx &amp; CO2'!$R$6:$R$10,1),MATCH(CJ$382,'NOx &amp; CO2'!$T$5:$W$5,1))*CI391</f>
        <v>1.4200000000000008E-2</v>
      </c>
      <c r="CK391" s="365">
        <f>INDEX('NOx &amp; CO2'!$T$6:$W$10,MATCH($C391,'NOx &amp; CO2'!$R$6:$R$10,1),MATCH(CK$382,'NOx &amp; CO2'!$T$5:$W$5,1))*CJ391</f>
        <v>1.4200000000000008E-2</v>
      </c>
      <c r="CL391" s="365">
        <f>INDEX('NOx &amp; CO2'!$T$6:$W$10,MATCH($C391,'NOx &amp; CO2'!$R$6:$R$10,1),MATCH(CL$382,'NOx &amp; CO2'!$T$5:$W$5,1))*CK391</f>
        <v>1.4200000000000008E-2</v>
      </c>
      <c r="CM391" s="365">
        <f>INDEX('NOx &amp; CO2'!$T$6:$W$10,MATCH($C391,'NOx &amp; CO2'!$R$6:$R$10,1),MATCH(CM$382,'NOx &amp; CO2'!$T$5:$W$5,1))*CL391</f>
        <v>1.4200000000000008E-2</v>
      </c>
      <c r="CN391" s="365">
        <f>INDEX('NOx &amp; CO2'!$T$6:$W$10,MATCH($C391,'NOx &amp; CO2'!$R$6:$R$10,1),MATCH(CN$382,'NOx &amp; CO2'!$T$5:$W$5,1))*CM391</f>
        <v>1.4200000000000008E-2</v>
      </c>
      <c r="CO391" s="365">
        <f>INDEX('NOx &amp; CO2'!$T$6:$W$10,MATCH($C391,'NOx &amp; CO2'!$R$6:$R$10,1),MATCH(CO$382,'NOx &amp; CO2'!$T$5:$W$5,1))*CN391</f>
        <v>1.4200000000000008E-2</v>
      </c>
      <c r="CP391" s="365">
        <f>INDEX('NOx &amp; CO2'!$T$6:$W$10,MATCH($C391,'NOx &amp; CO2'!$R$6:$R$10,1),MATCH(CP$382,'NOx &amp; CO2'!$T$5:$W$5,1))*CO391</f>
        <v>1.4200000000000008E-2</v>
      </c>
      <c r="CQ391" s="365">
        <f>INDEX('NOx &amp; CO2'!$T$6:$W$10,MATCH($C391,'NOx &amp; CO2'!$R$6:$R$10,1),MATCH(CQ$382,'NOx &amp; CO2'!$T$5:$W$5,1))*CP391</f>
        <v>1.4200000000000008E-2</v>
      </c>
      <c r="CR391" s="365">
        <f>INDEX('NOx &amp; CO2'!$T$6:$W$10,MATCH($C391,'NOx &amp; CO2'!$R$6:$R$10,1),MATCH(CR$382,'NOx &amp; CO2'!$T$5:$W$5,1))*CQ391</f>
        <v>1.4200000000000008E-2</v>
      </c>
      <c r="CS391" s="365">
        <f>INDEX('NOx &amp; CO2'!$T$6:$W$10,MATCH($C391,'NOx &amp; CO2'!$R$6:$R$10,1),MATCH(CS$382,'NOx &amp; CO2'!$T$5:$W$5,1))*CR391</f>
        <v>1.4200000000000008E-2</v>
      </c>
    </row>
    <row r="392" spans="1:97" s="352" customFormat="1" x14ac:dyDescent="0.25">
      <c r="A392" s="352">
        <f t="shared" ref="A392:C392" si="610">A331</f>
        <v>0</v>
      </c>
      <c r="B392" s="352" t="str">
        <f t="shared" si="610"/>
        <v>0 0</v>
      </c>
      <c r="C392" s="359">
        <f t="shared" si="610"/>
        <v>0</v>
      </c>
      <c r="D392" s="569">
        <f>INDEX('NOx &amp; CO2'!$E$6:$I$10,MATCH($C392,'NOx &amp; CO2'!$C$6:$C$10,1),MATCH(D$382,'NOx &amp; CO2'!$E$5:$H$5,1))</f>
        <v>7.17E-2</v>
      </c>
      <c r="E392" s="569">
        <f>INDEX('NOx &amp; CO2'!$T$6:$W$10,MATCH($C392,'NOx &amp; CO2'!$R$6:$R$10,1),MATCH(E$382,'NOx &amp; CO2'!$T$5:$W$5,1))*D392</f>
        <v>6.8558723496039697E-2</v>
      </c>
      <c r="F392" s="569">
        <f>INDEX('NOx &amp; CO2'!$T$6:$W$10,MATCH($C392,'NOx &amp; CO2'!$R$6:$R$10,1),MATCH(F$382,'NOx &amp; CO2'!$T$5:$W$5,1))*E392</f>
        <v>6.5555070675124491E-2</v>
      </c>
      <c r="G392" s="569">
        <f>INDEX('NOx &amp; CO2'!$T$6:$W$10,MATCH($C392,'NOx &amp; CO2'!$R$6:$R$10,1),MATCH(G$382,'NOx &amp; CO2'!$T$5:$W$5,1))*F392</f>
        <v>6.2683012052708514E-2</v>
      </c>
      <c r="H392" s="569">
        <f>INDEX('NOx &amp; CO2'!$T$6:$W$10,MATCH($C392,'NOx &amp; CO2'!$R$6:$R$10,1),MATCH(H$382,'NOx &amp; CO2'!$T$5:$W$5,1))*G392</f>
        <v>5.9936782304331478E-2</v>
      </c>
      <c r="I392" s="569">
        <f>INDEX('NOx &amp; CO2'!$T$6:$W$10,MATCH($C392,'NOx &amp; CO2'!$R$6:$R$10,1),MATCH(I$382,'NOx &amp; CO2'!$T$5:$W$5,1))*H392</f>
        <v>5.7310868692398702E-2</v>
      </c>
      <c r="J392" s="569">
        <f>INDEX('NOx &amp; CO2'!$T$6:$W$10,MATCH($C392,'NOx &amp; CO2'!$R$6:$R$10,1),MATCH(J$382,'NOx &amp; CO2'!$T$5:$W$5,1))*I392</f>
        <v>5.4800000000000008E-2</v>
      </c>
      <c r="K392" s="569">
        <f>INDEX('NOx &amp; CO2'!$T$6:$W$10,MATCH($C392,'NOx &amp; CO2'!$R$6:$R$10,1),MATCH(K$382,'NOx &amp; CO2'!$T$5:$W$5,1))*J392</f>
        <v>5.268069525177068E-2</v>
      </c>
      <c r="L392" s="569">
        <f>INDEX('NOx &amp; CO2'!$T$6:$W$10,MATCH($C392,'NOx &amp; CO2'!$R$6:$R$10,1),MATCH(L$382,'NOx &amp; CO2'!$T$5:$W$5,1))*K392</f>
        <v>5.0643351317699516E-2</v>
      </c>
      <c r="M392" s="569">
        <f>INDEX('NOx &amp; CO2'!$T$6:$W$10,MATCH($C392,'NOx &amp; CO2'!$R$6:$R$10,1),MATCH(M$382,'NOx &amp; CO2'!$T$5:$W$5,1))*L392</f>
        <v>4.8684798490804503E-2</v>
      </c>
      <c r="N392" s="569">
        <f>INDEX('NOx &amp; CO2'!$T$6:$W$10,MATCH($C392,'NOx &amp; CO2'!$R$6:$R$10,1),MATCH(N$382,'NOx &amp; CO2'!$T$5:$W$5,1))*M392</f>
        <v>4.6801989647590088E-2</v>
      </c>
      <c r="O392" s="569">
        <f>INDEX('NOx &amp; CO2'!$T$6:$W$10,MATCH($C392,'NOx &amp; CO2'!$R$6:$R$10,1),MATCH(O$382,'NOx &amp; CO2'!$T$5:$W$5,1))*N392</f>
        <v>4.4991995507321518E-2</v>
      </c>
      <c r="P392" s="569">
        <f>INDEX('NOx &amp; CO2'!$T$6:$W$10,MATCH($C392,'NOx &amp; CO2'!$R$6:$R$10,1),MATCH(P$382,'NOx &amp; CO2'!$T$5:$W$5,1))*O392</f>
        <v>4.3252000074639418E-2</v>
      </c>
      <c r="Q392" s="569">
        <f>INDEX('NOx &amp; CO2'!$T$6:$W$10,MATCH($C392,'NOx &amp; CO2'!$R$6:$R$10,1),MATCH(Q$382,'NOx &amp; CO2'!$T$5:$W$5,1))*P392</f>
        <v>4.1579296258424117E-2</v>
      </c>
      <c r="R392" s="569">
        <f>INDEX('NOx &amp; CO2'!$T$6:$W$10,MATCH($C392,'NOx &amp; CO2'!$R$6:$R$10,1),MATCH(R$382,'NOx &amp; CO2'!$T$5:$W$5,1))*Q392</f>
        <v>3.9971281660093602E-2</v>
      </c>
      <c r="S392" s="569">
        <f>INDEX('NOx &amp; CO2'!$T$6:$W$10,MATCH($C392,'NOx &amp; CO2'!$R$6:$R$10,1),MATCH(S$382,'NOx &amp; CO2'!$T$5:$W$5,1))*R392</f>
        <v>3.8425454524782507E-2</v>
      </c>
      <c r="T392" s="569">
        <f>INDEX('NOx &amp; CO2'!$T$6:$W$10,MATCH($C392,'NOx &amp; CO2'!$R$6:$R$10,1),MATCH(T$382,'NOx &amp; CO2'!$T$5:$W$5,1))*S392</f>
        <v>3.6939409849102912E-2</v>
      </c>
      <c r="U392" s="569">
        <f>INDEX('NOx &amp; CO2'!$T$6:$W$10,MATCH($C392,'NOx &amp; CO2'!$R$6:$R$10,1),MATCH(U$382,'NOx &amp; CO2'!$T$5:$W$5,1))*T392</f>
        <v>3.5510835639431505E-2</v>
      </c>
      <c r="V392" s="569">
        <f>INDEX('NOx &amp; CO2'!$T$6:$W$10,MATCH($C392,'NOx &amp; CO2'!$R$6:$R$10,1),MATCH(V$382,'NOx &amp; CO2'!$T$5:$W$5,1))*U392</f>
        <v>3.4137509314901608E-2</v>
      </c>
      <c r="W392" s="569">
        <f>INDEX('NOx &amp; CO2'!$T$6:$W$10,MATCH($C392,'NOx &amp; CO2'!$R$6:$R$10,1),MATCH(W$382,'NOx &amp; CO2'!$T$5:$W$5,1))*V392</f>
        <v>3.2817294249503907E-2</v>
      </c>
      <c r="X392" s="569">
        <f>INDEX('NOx &amp; CO2'!$T$6:$W$10,MATCH($C392,'NOx &amp; CO2'!$R$6:$R$10,1),MATCH(X$382,'NOx &amp; CO2'!$T$5:$W$5,1))*W392</f>
        <v>3.1548136447916084E-2</v>
      </c>
      <c r="Y392" s="569">
        <f>INDEX('NOx &amp; CO2'!$T$6:$W$10,MATCH($C392,'NOx &amp; CO2'!$R$6:$R$10,1),MATCH(Y$382,'NOx &amp; CO2'!$T$5:$W$5,1))*X392</f>
        <v>3.0328061349889527E-2</v>
      </c>
      <c r="Z392" s="569">
        <f>INDEX('NOx &amp; CO2'!$T$6:$W$10,MATCH($C392,'NOx &amp; CO2'!$R$6:$R$10,1),MATCH(Z$382,'NOx &amp; CO2'!$T$5:$W$5,1))*Y392</f>
        <v>2.9155170758221438E-2</v>
      </c>
      <c r="AA392" s="365">
        <f>INDEX('NOx &amp; CO2'!$T$6:$W$10,MATCH($C392,'NOx &amp; CO2'!$R$6:$R$10,1),MATCH(AA$382,'NOx &amp; CO2'!$T$5:$W$5,1))*Z392</f>
        <v>2.8027639885532835E-2</v>
      </c>
      <c r="AB392" s="365">
        <f>INDEX('NOx &amp; CO2'!$T$6:$W$10,MATCH($C392,'NOx &amp; CO2'!$R$6:$R$10,1),MATCH(AB$382,'NOx &amp; CO2'!$T$5:$W$5,1))*AA392</f>
        <v>2.6943714515257809E-2</v>
      </c>
      <c r="AC392" s="365">
        <f>INDEX('NOx &amp; CO2'!$T$6:$W$10,MATCH($C392,'NOx &amp; CO2'!$R$6:$R$10,1),MATCH(AC$382,'NOx &amp; CO2'!$T$5:$W$5,1))*AB392</f>
        <v>2.5901708272427128E-2</v>
      </c>
      <c r="AD392" s="365">
        <f>INDEX('NOx &amp; CO2'!$T$6:$W$10,MATCH($C392,'NOx &amp; CO2'!$R$6:$R$10,1),MATCH(AD$382,'NOx &amp; CO2'!$T$5:$W$5,1))*AC392</f>
        <v>2.4900000000000019E-2</v>
      </c>
      <c r="AE392" s="365">
        <f>INDEX('NOx &amp; CO2'!$T$6:$W$10,MATCH($C392,'NOx &amp; CO2'!$R$6:$R$10,1),MATCH(AE$382,'NOx &amp; CO2'!$T$5:$W$5,1))*AD392</f>
        <v>2.4210502134589099E-2</v>
      </c>
      <c r="AF392" s="365">
        <f>INDEX('NOx &amp; CO2'!$T$6:$W$10,MATCH($C392,'NOx &amp; CO2'!$R$6:$R$10,1),MATCH(AF$382,'NOx &amp; CO2'!$T$5:$W$5,1))*AE392</f>
        <v>2.3540096932086061E-2</v>
      </c>
      <c r="AG392" s="365">
        <f>INDEX('NOx &amp; CO2'!$T$6:$W$10,MATCH($C392,'NOx &amp; CO2'!$R$6:$R$10,1),MATCH(AG$382,'NOx &amp; CO2'!$T$5:$W$5,1))*AF392</f>
        <v>2.2888255703723031E-2</v>
      </c>
      <c r="AH392" s="365">
        <f>INDEX('NOx &amp; CO2'!$T$6:$W$10,MATCH($C392,'NOx &amp; CO2'!$R$6:$R$10,1),MATCH(AH$382,'NOx &amp; CO2'!$T$5:$W$5,1))*AG392</f>
        <v>2.2254464400482215E-2</v>
      </c>
      <c r="AI392" s="365">
        <f>INDEX('NOx &amp; CO2'!$T$6:$W$10,MATCH($C392,'NOx &amp; CO2'!$R$6:$R$10,1),MATCH(AI$382,'NOx &amp; CO2'!$T$5:$W$5,1))*AH392</f>
        <v>2.1638223207711301E-2</v>
      </c>
      <c r="AJ392" s="365">
        <f>INDEX('NOx &amp; CO2'!$T$6:$W$10,MATCH($C392,'NOx &amp; CO2'!$R$6:$R$10,1),MATCH(AJ$382,'NOx &amp; CO2'!$T$5:$W$5,1))*AI392</f>
        <v>2.1039046150964236E-2</v>
      </c>
      <c r="AK392" s="365">
        <f>INDEX('NOx &amp; CO2'!$T$6:$W$10,MATCH($C392,'NOx &amp; CO2'!$R$6:$R$10,1),MATCH(AK$382,'NOx &amp; CO2'!$T$5:$W$5,1))*AJ392</f>
        <v>2.0456460712756541E-2</v>
      </c>
      <c r="AL392" s="365">
        <f>INDEX('NOx &amp; CO2'!$T$6:$W$10,MATCH($C392,'NOx &amp; CO2'!$R$6:$R$10,1),MATCH(AL$382,'NOx &amp; CO2'!$T$5:$W$5,1))*AK392</f>
        <v>1.9890007459932926E-2</v>
      </c>
      <c r="AM392" s="365">
        <f>INDEX('NOx &amp; CO2'!$T$6:$W$10,MATCH($C392,'NOx &amp; CO2'!$R$6:$R$10,1),MATCH(AM$382,'NOx &amp; CO2'!$T$5:$W$5,1))*AL392</f>
        <v>1.9339239681353367E-2</v>
      </c>
      <c r="AN392" s="365">
        <f>INDEX('NOx &amp; CO2'!$T$6:$W$10,MATCH($C392,'NOx &amp; CO2'!$R$6:$R$10,1),MATCH(AN$382,'NOx &amp; CO2'!$T$5:$W$5,1))*AM392</f>
        <v>1.8803723035611869E-2</v>
      </c>
      <c r="AO392" s="365">
        <f>INDEX('NOx &amp; CO2'!$T$6:$W$10,MATCH($C392,'NOx &amp; CO2'!$R$6:$R$10,1),MATCH(AO$382,'NOx &amp; CO2'!$T$5:$W$5,1))*AN392</f>
        <v>1.8283035208510164E-2</v>
      </c>
      <c r="AP392" s="365">
        <f>INDEX('NOx &amp; CO2'!$T$6:$W$10,MATCH($C392,'NOx &amp; CO2'!$R$6:$R$10,1),MATCH(AP$382,'NOx &amp; CO2'!$T$5:$W$5,1))*AO392</f>
        <v>1.777676558001617E-2</v>
      </c>
      <c r="AQ392" s="365">
        <f>INDEX('NOx &amp; CO2'!$T$6:$W$10,MATCH($C392,'NOx &amp; CO2'!$R$6:$R$10,1),MATCH(AQ$382,'NOx &amp; CO2'!$T$5:$W$5,1))*AP392</f>
        <v>1.7284514900444626E-2</v>
      </c>
      <c r="AR392" s="365">
        <f>INDEX('NOx &amp; CO2'!$T$6:$W$10,MATCH($C392,'NOx &amp; CO2'!$R$6:$R$10,1),MATCH(AR$382,'NOx &amp; CO2'!$T$5:$W$5,1))*AQ392</f>
        <v>1.6805894975604474E-2</v>
      </c>
      <c r="AS392" s="365">
        <f>INDEX('NOx &amp; CO2'!$T$6:$W$10,MATCH($C392,'NOx &amp; CO2'!$R$6:$R$10,1),MATCH(AS$382,'NOx &amp; CO2'!$T$5:$W$5,1))*AR392</f>
        <v>1.6340528360664741E-2</v>
      </c>
      <c r="AT392" s="365">
        <f>INDEX('NOx &amp; CO2'!$T$6:$W$10,MATCH($C392,'NOx &amp; CO2'!$R$6:$R$10,1),MATCH(AT$382,'NOx &amp; CO2'!$T$5:$W$5,1))*AS392</f>
        <v>1.5888048062497474E-2</v>
      </c>
      <c r="AU392" s="365">
        <f>INDEX('NOx &amp; CO2'!$T$6:$W$10,MATCH($C392,'NOx &amp; CO2'!$R$6:$R$10,1),MATCH(AU$382,'NOx &amp; CO2'!$T$5:$W$5,1))*AT392</f>
        <v>1.5448097250263013E-2</v>
      </c>
      <c r="AV392" s="365">
        <f>INDEX('NOx &amp; CO2'!$T$6:$W$10,MATCH($C392,'NOx &amp; CO2'!$R$6:$R$10,1),MATCH(AV$382,'NOx &amp; CO2'!$T$5:$W$5,1))*AU392</f>
        <v>1.5020328974009333E-2</v>
      </c>
      <c r="AW392" s="365">
        <f>INDEX('NOx &amp; CO2'!$T$6:$W$10,MATCH($C392,'NOx &amp; CO2'!$R$6:$R$10,1),MATCH(AW$382,'NOx &amp; CO2'!$T$5:$W$5,1))*AV392</f>
        <v>1.4604405891063581E-2</v>
      </c>
      <c r="AX392" s="365">
        <f>INDEX('NOx &amp; CO2'!$T$6:$W$10,MATCH($C392,'NOx &amp; CO2'!$R$6:$R$10,1),MATCH(AX$382,'NOx &amp; CO2'!$T$5:$W$5,1))*AW392</f>
        <v>1.4200000000000008E-2</v>
      </c>
      <c r="AY392" s="365">
        <f>INDEX('NOx &amp; CO2'!$T$6:$W$10,MATCH($C392,'NOx &amp; CO2'!$R$6:$R$10,1),MATCH(AY$382,'NOx &amp; CO2'!$T$5:$W$5,1))*AX392</f>
        <v>1.4200000000000008E-2</v>
      </c>
      <c r="AZ392" s="365">
        <f>INDEX('NOx &amp; CO2'!$T$6:$W$10,MATCH($C392,'NOx &amp; CO2'!$R$6:$R$10,1),MATCH(AZ$382,'NOx &amp; CO2'!$T$5:$W$5,1))*AY392</f>
        <v>1.4200000000000008E-2</v>
      </c>
      <c r="BA392" s="365">
        <f>INDEX('NOx &amp; CO2'!$T$6:$W$10,MATCH($C392,'NOx &amp; CO2'!$R$6:$R$10,1),MATCH(BA$382,'NOx &amp; CO2'!$T$5:$W$5,1))*AZ392</f>
        <v>1.4200000000000008E-2</v>
      </c>
      <c r="BB392" s="365">
        <f>INDEX('NOx &amp; CO2'!$T$6:$W$10,MATCH($C392,'NOx &amp; CO2'!$R$6:$R$10,1),MATCH(BB$382,'NOx &amp; CO2'!$T$5:$W$5,1))*BA392</f>
        <v>1.4200000000000008E-2</v>
      </c>
      <c r="BC392" s="365">
        <f>INDEX('NOx &amp; CO2'!$T$6:$W$10,MATCH($C392,'NOx &amp; CO2'!$R$6:$R$10,1),MATCH(BC$382,'NOx &amp; CO2'!$T$5:$W$5,1))*BB392</f>
        <v>1.4200000000000008E-2</v>
      </c>
      <c r="BD392" s="365">
        <f>INDEX('NOx &amp; CO2'!$T$6:$W$10,MATCH($C392,'NOx &amp; CO2'!$R$6:$R$10,1),MATCH(BD$382,'NOx &amp; CO2'!$T$5:$W$5,1))*BC392</f>
        <v>1.4200000000000008E-2</v>
      </c>
      <c r="BE392" s="365">
        <f>INDEX('NOx &amp; CO2'!$T$6:$W$10,MATCH($C392,'NOx &amp; CO2'!$R$6:$R$10,1),MATCH(BE$382,'NOx &amp; CO2'!$T$5:$W$5,1))*BD392</f>
        <v>1.4200000000000008E-2</v>
      </c>
      <c r="BF392" s="365">
        <f>INDEX('NOx &amp; CO2'!$T$6:$W$10,MATCH($C392,'NOx &amp; CO2'!$R$6:$R$10,1),MATCH(BF$382,'NOx &amp; CO2'!$T$5:$W$5,1))*BE392</f>
        <v>1.4200000000000008E-2</v>
      </c>
      <c r="BG392" s="365">
        <f>INDEX('NOx &amp; CO2'!$T$6:$W$10,MATCH($C392,'NOx &amp; CO2'!$R$6:$R$10,1),MATCH(BG$382,'NOx &amp; CO2'!$T$5:$W$5,1))*BF392</f>
        <v>1.4200000000000008E-2</v>
      </c>
      <c r="BH392" s="365">
        <f>INDEX('NOx &amp; CO2'!$T$6:$W$10,MATCH($C392,'NOx &amp; CO2'!$R$6:$R$10,1),MATCH(BH$382,'NOx &amp; CO2'!$T$5:$W$5,1))*BG392</f>
        <v>1.4200000000000008E-2</v>
      </c>
      <c r="BI392" s="365">
        <f>INDEX('NOx &amp; CO2'!$T$6:$W$10,MATCH($C392,'NOx &amp; CO2'!$R$6:$R$10,1),MATCH(BI$382,'NOx &amp; CO2'!$T$5:$W$5,1))*BH392</f>
        <v>1.4200000000000008E-2</v>
      </c>
      <c r="BJ392" s="365">
        <f>INDEX('NOx &amp; CO2'!$T$6:$W$10,MATCH($C392,'NOx &amp; CO2'!$R$6:$R$10,1),MATCH(BJ$382,'NOx &amp; CO2'!$T$5:$W$5,1))*BI392</f>
        <v>1.4200000000000008E-2</v>
      </c>
      <c r="BK392" s="365">
        <f>INDEX('NOx &amp; CO2'!$T$6:$W$10,MATCH($C392,'NOx &amp; CO2'!$R$6:$R$10,1),MATCH(BK$382,'NOx &amp; CO2'!$T$5:$W$5,1))*BJ392</f>
        <v>1.4200000000000008E-2</v>
      </c>
      <c r="BL392" s="365">
        <f>INDEX('NOx &amp; CO2'!$T$6:$W$10,MATCH($C392,'NOx &amp; CO2'!$R$6:$R$10,1),MATCH(BL$382,'NOx &amp; CO2'!$T$5:$W$5,1))*BK392</f>
        <v>1.4200000000000008E-2</v>
      </c>
      <c r="BM392" s="365">
        <f>INDEX('NOx &amp; CO2'!$T$6:$W$10,MATCH($C392,'NOx &amp; CO2'!$R$6:$R$10,1),MATCH(BM$382,'NOx &amp; CO2'!$T$5:$W$5,1))*BL392</f>
        <v>1.4200000000000008E-2</v>
      </c>
      <c r="BN392" s="365">
        <f>INDEX('NOx &amp; CO2'!$T$6:$W$10,MATCH($C392,'NOx &amp; CO2'!$R$6:$R$10,1),MATCH(BN$382,'NOx &amp; CO2'!$T$5:$W$5,1))*BM392</f>
        <v>1.4200000000000008E-2</v>
      </c>
      <c r="BO392" s="365">
        <f>INDEX('NOx &amp; CO2'!$T$6:$W$10,MATCH($C392,'NOx &amp; CO2'!$R$6:$R$10,1),MATCH(BO$382,'NOx &amp; CO2'!$T$5:$W$5,1))*BN392</f>
        <v>1.4200000000000008E-2</v>
      </c>
      <c r="BP392" s="365">
        <f>INDEX('NOx &amp; CO2'!$T$6:$W$10,MATCH($C392,'NOx &amp; CO2'!$R$6:$R$10,1),MATCH(BP$382,'NOx &amp; CO2'!$T$5:$W$5,1))*BO392</f>
        <v>1.4200000000000008E-2</v>
      </c>
      <c r="BQ392" s="365">
        <f>INDEX('NOx &amp; CO2'!$T$6:$W$10,MATCH($C392,'NOx &amp; CO2'!$R$6:$R$10,1),MATCH(BQ$382,'NOx &amp; CO2'!$T$5:$W$5,1))*BP392</f>
        <v>1.4200000000000008E-2</v>
      </c>
      <c r="BR392" s="365">
        <f>INDEX('NOx &amp; CO2'!$T$6:$W$10,MATCH($C392,'NOx &amp; CO2'!$R$6:$R$10,1),MATCH(BR$382,'NOx &amp; CO2'!$T$5:$W$5,1))*BQ392</f>
        <v>1.4200000000000008E-2</v>
      </c>
      <c r="BS392" s="365">
        <f>INDEX('NOx &amp; CO2'!$T$6:$W$10,MATCH($C392,'NOx &amp; CO2'!$R$6:$R$10,1),MATCH(BS$382,'NOx &amp; CO2'!$T$5:$W$5,1))*BR392</f>
        <v>1.4200000000000008E-2</v>
      </c>
      <c r="BT392" s="365">
        <f>INDEX('NOx &amp; CO2'!$T$6:$W$10,MATCH($C392,'NOx &amp; CO2'!$R$6:$R$10,1),MATCH(BT$382,'NOx &amp; CO2'!$T$5:$W$5,1))*BS392</f>
        <v>1.4200000000000008E-2</v>
      </c>
      <c r="BU392" s="365">
        <f>INDEX('NOx &amp; CO2'!$T$6:$W$10,MATCH($C392,'NOx &amp; CO2'!$R$6:$R$10,1),MATCH(BU$382,'NOx &amp; CO2'!$T$5:$W$5,1))*BT392</f>
        <v>1.4200000000000008E-2</v>
      </c>
      <c r="BV392" s="365">
        <f>INDEX('NOx &amp; CO2'!$T$6:$W$10,MATCH($C392,'NOx &amp; CO2'!$R$6:$R$10,1),MATCH(BV$382,'NOx &amp; CO2'!$T$5:$W$5,1))*BU392</f>
        <v>1.4200000000000008E-2</v>
      </c>
      <c r="BW392" s="365">
        <f>INDEX('NOx &amp; CO2'!$T$6:$W$10,MATCH($C392,'NOx &amp; CO2'!$R$6:$R$10,1),MATCH(BW$382,'NOx &amp; CO2'!$T$5:$W$5,1))*BV392</f>
        <v>1.4200000000000008E-2</v>
      </c>
      <c r="BX392" s="365">
        <f>INDEX('NOx &amp; CO2'!$T$6:$W$10,MATCH($C392,'NOx &amp; CO2'!$R$6:$R$10,1),MATCH(BX$382,'NOx &amp; CO2'!$T$5:$W$5,1))*BW392</f>
        <v>1.4200000000000008E-2</v>
      </c>
      <c r="BY392" s="365">
        <f>INDEX('NOx &amp; CO2'!$T$6:$W$10,MATCH($C392,'NOx &amp; CO2'!$R$6:$R$10,1),MATCH(BY$382,'NOx &amp; CO2'!$T$5:$W$5,1))*BX392</f>
        <v>1.4200000000000008E-2</v>
      </c>
      <c r="BZ392" s="365">
        <f>INDEX('NOx &amp; CO2'!$T$6:$W$10,MATCH($C392,'NOx &amp; CO2'!$R$6:$R$10,1),MATCH(BZ$382,'NOx &amp; CO2'!$T$5:$W$5,1))*BY392</f>
        <v>1.4200000000000008E-2</v>
      </c>
      <c r="CA392" s="365">
        <f>INDEX('NOx &amp; CO2'!$T$6:$W$10,MATCH($C392,'NOx &amp; CO2'!$R$6:$R$10,1),MATCH(CA$382,'NOx &amp; CO2'!$T$5:$W$5,1))*BZ392</f>
        <v>1.4200000000000008E-2</v>
      </c>
      <c r="CB392" s="365">
        <f>INDEX('NOx &amp; CO2'!$T$6:$W$10,MATCH($C392,'NOx &amp; CO2'!$R$6:$R$10,1),MATCH(CB$382,'NOx &amp; CO2'!$T$5:$W$5,1))*CA392</f>
        <v>1.4200000000000008E-2</v>
      </c>
      <c r="CC392" s="365">
        <f>INDEX('NOx &amp; CO2'!$T$6:$W$10,MATCH($C392,'NOx &amp; CO2'!$R$6:$R$10,1),MATCH(CC$382,'NOx &amp; CO2'!$T$5:$W$5,1))*CB392</f>
        <v>1.4200000000000008E-2</v>
      </c>
      <c r="CD392" s="365">
        <f>INDEX('NOx &amp; CO2'!$T$6:$W$10,MATCH($C392,'NOx &amp; CO2'!$R$6:$R$10,1),MATCH(CD$382,'NOx &amp; CO2'!$T$5:$W$5,1))*CC392</f>
        <v>1.4200000000000008E-2</v>
      </c>
      <c r="CE392" s="365">
        <f>INDEX('NOx &amp; CO2'!$T$6:$W$10,MATCH($C392,'NOx &amp; CO2'!$R$6:$R$10,1),MATCH(CE$382,'NOx &amp; CO2'!$T$5:$W$5,1))*CD392</f>
        <v>1.4200000000000008E-2</v>
      </c>
      <c r="CF392" s="365">
        <f>INDEX('NOx &amp; CO2'!$T$6:$W$10,MATCH($C392,'NOx &amp; CO2'!$R$6:$R$10,1),MATCH(CF$382,'NOx &amp; CO2'!$T$5:$W$5,1))*CE392</f>
        <v>1.4200000000000008E-2</v>
      </c>
      <c r="CG392" s="365">
        <f>INDEX('NOx &amp; CO2'!$T$6:$W$10,MATCH($C392,'NOx &amp; CO2'!$R$6:$R$10,1),MATCH(CG$382,'NOx &amp; CO2'!$T$5:$W$5,1))*CF392</f>
        <v>1.4200000000000008E-2</v>
      </c>
      <c r="CH392" s="365">
        <f>INDEX('NOx &amp; CO2'!$T$6:$W$10,MATCH($C392,'NOx &amp; CO2'!$R$6:$R$10,1),MATCH(CH$382,'NOx &amp; CO2'!$T$5:$W$5,1))*CG392</f>
        <v>1.4200000000000008E-2</v>
      </c>
      <c r="CI392" s="365">
        <f>INDEX('NOx &amp; CO2'!$T$6:$W$10,MATCH($C392,'NOx &amp; CO2'!$R$6:$R$10,1),MATCH(CI$382,'NOx &amp; CO2'!$T$5:$W$5,1))*CH392</f>
        <v>1.4200000000000008E-2</v>
      </c>
      <c r="CJ392" s="365">
        <f>INDEX('NOx &amp; CO2'!$T$6:$W$10,MATCH($C392,'NOx &amp; CO2'!$R$6:$R$10,1),MATCH(CJ$382,'NOx &amp; CO2'!$T$5:$W$5,1))*CI392</f>
        <v>1.4200000000000008E-2</v>
      </c>
      <c r="CK392" s="365">
        <f>INDEX('NOx &amp; CO2'!$T$6:$W$10,MATCH($C392,'NOx &amp; CO2'!$R$6:$R$10,1),MATCH(CK$382,'NOx &amp; CO2'!$T$5:$W$5,1))*CJ392</f>
        <v>1.4200000000000008E-2</v>
      </c>
      <c r="CL392" s="365">
        <f>INDEX('NOx &amp; CO2'!$T$6:$W$10,MATCH($C392,'NOx &amp; CO2'!$R$6:$R$10,1),MATCH(CL$382,'NOx &amp; CO2'!$T$5:$W$5,1))*CK392</f>
        <v>1.4200000000000008E-2</v>
      </c>
      <c r="CM392" s="365">
        <f>INDEX('NOx &amp; CO2'!$T$6:$W$10,MATCH($C392,'NOx &amp; CO2'!$R$6:$R$10,1),MATCH(CM$382,'NOx &amp; CO2'!$T$5:$W$5,1))*CL392</f>
        <v>1.4200000000000008E-2</v>
      </c>
      <c r="CN392" s="365">
        <f>INDEX('NOx &amp; CO2'!$T$6:$W$10,MATCH($C392,'NOx &amp; CO2'!$R$6:$R$10,1),MATCH(CN$382,'NOx &amp; CO2'!$T$5:$W$5,1))*CM392</f>
        <v>1.4200000000000008E-2</v>
      </c>
      <c r="CO392" s="365">
        <f>INDEX('NOx &amp; CO2'!$T$6:$W$10,MATCH($C392,'NOx &amp; CO2'!$R$6:$R$10,1),MATCH(CO$382,'NOx &amp; CO2'!$T$5:$W$5,1))*CN392</f>
        <v>1.4200000000000008E-2</v>
      </c>
      <c r="CP392" s="365">
        <f>INDEX('NOx &amp; CO2'!$T$6:$W$10,MATCH($C392,'NOx &amp; CO2'!$R$6:$R$10,1),MATCH(CP$382,'NOx &amp; CO2'!$T$5:$W$5,1))*CO392</f>
        <v>1.4200000000000008E-2</v>
      </c>
      <c r="CQ392" s="365">
        <f>INDEX('NOx &amp; CO2'!$T$6:$W$10,MATCH($C392,'NOx &amp; CO2'!$R$6:$R$10,1),MATCH(CQ$382,'NOx &amp; CO2'!$T$5:$W$5,1))*CP392</f>
        <v>1.4200000000000008E-2</v>
      </c>
      <c r="CR392" s="365">
        <f>INDEX('NOx &amp; CO2'!$T$6:$W$10,MATCH($C392,'NOx &amp; CO2'!$R$6:$R$10,1),MATCH(CR$382,'NOx &amp; CO2'!$T$5:$W$5,1))*CQ392</f>
        <v>1.4200000000000008E-2</v>
      </c>
      <c r="CS392" s="365">
        <f>INDEX('NOx &amp; CO2'!$T$6:$W$10,MATCH($C392,'NOx &amp; CO2'!$R$6:$R$10,1),MATCH(CS$382,'NOx &amp; CO2'!$T$5:$W$5,1))*CR392</f>
        <v>1.4200000000000008E-2</v>
      </c>
    </row>
    <row r="393" spans="1:97" s="352" customFormat="1" x14ac:dyDescent="0.25">
      <c r="A393" s="352">
        <f t="shared" ref="A393:C393" si="611">A332</f>
        <v>0</v>
      </c>
      <c r="B393" s="352" t="str">
        <f t="shared" si="611"/>
        <v>0 0</v>
      </c>
      <c r="C393" s="359">
        <f t="shared" si="611"/>
        <v>0</v>
      </c>
      <c r="D393" s="569">
        <f>INDEX('NOx &amp; CO2'!$E$6:$I$10,MATCH($C393,'NOx &amp; CO2'!$C$6:$C$10,1),MATCH(D$382,'NOx &amp; CO2'!$E$5:$H$5,1))</f>
        <v>7.17E-2</v>
      </c>
      <c r="E393" s="569">
        <f>INDEX('NOx &amp; CO2'!$T$6:$W$10,MATCH($C393,'NOx &amp; CO2'!$R$6:$R$10,1),MATCH(E$382,'NOx &amp; CO2'!$T$5:$W$5,1))*D393</f>
        <v>6.8558723496039697E-2</v>
      </c>
      <c r="F393" s="569">
        <f>INDEX('NOx &amp; CO2'!$T$6:$W$10,MATCH($C393,'NOx &amp; CO2'!$R$6:$R$10,1),MATCH(F$382,'NOx &amp; CO2'!$T$5:$W$5,1))*E393</f>
        <v>6.5555070675124491E-2</v>
      </c>
      <c r="G393" s="569">
        <f>INDEX('NOx &amp; CO2'!$T$6:$W$10,MATCH($C393,'NOx &amp; CO2'!$R$6:$R$10,1),MATCH(G$382,'NOx &amp; CO2'!$T$5:$W$5,1))*F393</f>
        <v>6.2683012052708514E-2</v>
      </c>
      <c r="H393" s="569">
        <f>INDEX('NOx &amp; CO2'!$T$6:$W$10,MATCH($C393,'NOx &amp; CO2'!$R$6:$R$10,1),MATCH(H$382,'NOx &amp; CO2'!$T$5:$W$5,1))*G393</f>
        <v>5.9936782304331478E-2</v>
      </c>
      <c r="I393" s="569">
        <f>INDEX('NOx &amp; CO2'!$T$6:$W$10,MATCH($C393,'NOx &amp; CO2'!$R$6:$R$10,1),MATCH(I$382,'NOx &amp; CO2'!$T$5:$W$5,1))*H393</f>
        <v>5.7310868692398702E-2</v>
      </c>
      <c r="J393" s="569">
        <f>INDEX('NOx &amp; CO2'!$T$6:$W$10,MATCH($C393,'NOx &amp; CO2'!$R$6:$R$10,1),MATCH(J$382,'NOx &amp; CO2'!$T$5:$W$5,1))*I393</f>
        <v>5.4800000000000008E-2</v>
      </c>
      <c r="K393" s="569">
        <f>INDEX('NOx &amp; CO2'!$T$6:$W$10,MATCH($C393,'NOx &amp; CO2'!$R$6:$R$10,1),MATCH(K$382,'NOx &amp; CO2'!$T$5:$W$5,1))*J393</f>
        <v>5.268069525177068E-2</v>
      </c>
      <c r="L393" s="569">
        <f>INDEX('NOx &amp; CO2'!$T$6:$W$10,MATCH($C393,'NOx &amp; CO2'!$R$6:$R$10,1),MATCH(L$382,'NOx &amp; CO2'!$T$5:$W$5,1))*K393</f>
        <v>5.0643351317699516E-2</v>
      </c>
      <c r="M393" s="569">
        <f>INDEX('NOx &amp; CO2'!$T$6:$W$10,MATCH($C393,'NOx &amp; CO2'!$R$6:$R$10,1),MATCH(M$382,'NOx &amp; CO2'!$T$5:$W$5,1))*L393</f>
        <v>4.8684798490804503E-2</v>
      </c>
      <c r="N393" s="569">
        <f>INDEX('NOx &amp; CO2'!$T$6:$W$10,MATCH($C393,'NOx &amp; CO2'!$R$6:$R$10,1),MATCH(N$382,'NOx &amp; CO2'!$T$5:$W$5,1))*M393</f>
        <v>4.6801989647590088E-2</v>
      </c>
      <c r="O393" s="569">
        <f>INDEX('NOx &amp; CO2'!$T$6:$W$10,MATCH($C393,'NOx &amp; CO2'!$R$6:$R$10,1),MATCH(O$382,'NOx &amp; CO2'!$T$5:$W$5,1))*N393</f>
        <v>4.4991995507321518E-2</v>
      </c>
      <c r="P393" s="569">
        <f>INDEX('NOx &amp; CO2'!$T$6:$W$10,MATCH($C393,'NOx &amp; CO2'!$R$6:$R$10,1),MATCH(P$382,'NOx &amp; CO2'!$T$5:$W$5,1))*O393</f>
        <v>4.3252000074639418E-2</v>
      </c>
      <c r="Q393" s="569">
        <f>INDEX('NOx &amp; CO2'!$T$6:$W$10,MATCH($C393,'NOx &amp; CO2'!$R$6:$R$10,1),MATCH(Q$382,'NOx &amp; CO2'!$T$5:$W$5,1))*P393</f>
        <v>4.1579296258424117E-2</v>
      </c>
      <c r="R393" s="569">
        <f>INDEX('NOx &amp; CO2'!$T$6:$W$10,MATCH($C393,'NOx &amp; CO2'!$R$6:$R$10,1),MATCH(R$382,'NOx &amp; CO2'!$T$5:$W$5,1))*Q393</f>
        <v>3.9971281660093602E-2</v>
      </c>
      <c r="S393" s="569">
        <f>INDEX('NOx &amp; CO2'!$T$6:$W$10,MATCH($C393,'NOx &amp; CO2'!$R$6:$R$10,1),MATCH(S$382,'NOx &amp; CO2'!$T$5:$W$5,1))*R393</f>
        <v>3.8425454524782507E-2</v>
      </c>
      <c r="T393" s="569">
        <f>INDEX('NOx &amp; CO2'!$T$6:$W$10,MATCH($C393,'NOx &amp; CO2'!$R$6:$R$10,1),MATCH(T$382,'NOx &amp; CO2'!$T$5:$W$5,1))*S393</f>
        <v>3.6939409849102912E-2</v>
      </c>
      <c r="U393" s="569">
        <f>INDEX('NOx &amp; CO2'!$T$6:$W$10,MATCH($C393,'NOx &amp; CO2'!$R$6:$R$10,1),MATCH(U$382,'NOx &amp; CO2'!$T$5:$W$5,1))*T393</f>
        <v>3.5510835639431505E-2</v>
      </c>
      <c r="V393" s="569">
        <f>INDEX('NOx &amp; CO2'!$T$6:$W$10,MATCH($C393,'NOx &amp; CO2'!$R$6:$R$10,1),MATCH(V$382,'NOx &amp; CO2'!$T$5:$W$5,1))*U393</f>
        <v>3.4137509314901608E-2</v>
      </c>
      <c r="W393" s="569">
        <f>INDEX('NOx &amp; CO2'!$T$6:$W$10,MATCH($C393,'NOx &amp; CO2'!$R$6:$R$10,1),MATCH(W$382,'NOx &amp; CO2'!$T$5:$W$5,1))*V393</f>
        <v>3.2817294249503907E-2</v>
      </c>
      <c r="X393" s="569">
        <f>INDEX('NOx &amp; CO2'!$T$6:$W$10,MATCH($C393,'NOx &amp; CO2'!$R$6:$R$10,1),MATCH(X$382,'NOx &amp; CO2'!$T$5:$W$5,1))*W393</f>
        <v>3.1548136447916084E-2</v>
      </c>
      <c r="Y393" s="569">
        <f>INDEX('NOx &amp; CO2'!$T$6:$W$10,MATCH($C393,'NOx &amp; CO2'!$R$6:$R$10,1),MATCH(Y$382,'NOx &amp; CO2'!$T$5:$W$5,1))*X393</f>
        <v>3.0328061349889527E-2</v>
      </c>
      <c r="Z393" s="569">
        <f>INDEX('NOx &amp; CO2'!$T$6:$W$10,MATCH($C393,'NOx &amp; CO2'!$R$6:$R$10,1),MATCH(Z$382,'NOx &amp; CO2'!$T$5:$W$5,1))*Y393</f>
        <v>2.9155170758221438E-2</v>
      </c>
      <c r="AA393" s="365">
        <f>INDEX('NOx &amp; CO2'!$T$6:$W$10,MATCH($C393,'NOx &amp; CO2'!$R$6:$R$10,1),MATCH(AA$382,'NOx &amp; CO2'!$T$5:$W$5,1))*Z393</f>
        <v>2.8027639885532835E-2</v>
      </c>
      <c r="AB393" s="365">
        <f>INDEX('NOx &amp; CO2'!$T$6:$W$10,MATCH($C393,'NOx &amp; CO2'!$R$6:$R$10,1),MATCH(AB$382,'NOx &amp; CO2'!$T$5:$W$5,1))*AA393</f>
        <v>2.6943714515257809E-2</v>
      </c>
      <c r="AC393" s="365">
        <f>INDEX('NOx &amp; CO2'!$T$6:$W$10,MATCH($C393,'NOx &amp; CO2'!$R$6:$R$10,1),MATCH(AC$382,'NOx &amp; CO2'!$T$5:$W$5,1))*AB393</f>
        <v>2.5901708272427128E-2</v>
      </c>
      <c r="AD393" s="365">
        <f>INDEX('NOx &amp; CO2'!$T$6:$W$10,MATCH($C393,'NOx &amp; CO2'!$R$6:$R$10,1),MATCH(AD$382,'NOx &amp; CO2'!$T$5:$W$5,1))*AC393</f>
        <v>2.4900000000000019E-2</v>
      </c>
      <c r="AE393" s="365">
        <f>INDEX('NOx &amp; CO2'!$T$6:$W$10,MATCH($C393,'NOx &amp; CO2'!$R$6:$R$10,1),MATCH(AE$382,'NOx &amp; CO2'!$T$5:$W$5,1))*AD393</f>
        <v>2.4210502134589099E-2</v>
      </c>
      <c r="AF393" s="365">
        <f>INDEX('NOx &amp; CO2'!$T$6:$W$10,MATCH($C393,'NOx &amp; CO2'!$R$6:$R$10,1),MATCH(AF$382,'NOx &amp; CO2'!$T$5:$W$5,1))*AE393</f>
        <v>2.3540096932086061E-2</v>
      </c>
      <c r="AG393" s="365">
        <f>INDEX('NOx &amp; CO2'!$T$6:$W$10,MATCH($C393,'NOx &amp; CO2'!$R$6:$R$10,1),MATCH(AG$382,'NOx &amp; CO2'!$T$5:$W$5,1))*AF393</f>
        <v>2.2888255703723031E-2</v>
      </c>
      <c r="AH393" s="365">
        <f>INDEX('NOx &amp; CO2'!$T$6:$W$10,MATCH($C393,'NOx &amp; CO2'!$R$6:$R$10,1),MATCH(AH$382,'NOx &amp; CO2'!$T$5:$W$5,1))*AG393</f>
        <v>2.2254464400482215E-2</v>
      </c>
      <c r="AI393" s="365">
        <f>INDEX('NOx &amp; CO2'!$T$6:$W$10,MATCH($C393,'NOx &amp; CO2'!$R$6:$R$10,1),MATCH(AI$382,'NOx &amp; CO2'!$T$5:$W$5,1))*AH393</f>
        <v>2.1638223207711301E-2</v>
      </c>
      <c r="AJ393" s="365">
        <f>INDEX('NOx &amp; CO2'!$T$6:$W$10,MATCH($C393,'NOx &amp; CO2'!$R$6:$R$10,1),MATCH(AJ$382,'NOx &amp; CO2'!$T$5:$W$5,1))*AI393</f>
        <v>2.1039046150964236E-2</v>
      </c>
      <c r="AK393" s="365">
        <f>INDEX('NOx &amp; CO2'!$T$6:$W$10,MATCH($C393,'NOx &amp; CO2'!$R$6:$R$10,1),MATCH(AK$382,'NOx &amp; CO2'!$T$5:$W$5,1))*AJ393</f>
        <v>2.0456460712756541E-2</v>
      </c>
      <c r="AL393" s="365">
        <f>INDEX('NOx &amp; CO2'!$T$6:$W$10,MATCH($C393,'NOx &amp; CO2'!$R$6:$R$10,1),MATCH(AL$382,'NOx &amp; CO2'!$T$5:$W$5,1))*AK393</f>
        <v>1.9890007459932926E-2</v>
      </c>
      <c r="AM393" s="365">
        <f>INDEX('NOx &amp; CO2'!$T$6:$W$10,MATCH($C393,'NOx &amp; CO2'!$R$6:$R$10,1),MATCH(AM$382,'NOx &amp; CO2'!$T$5:$W$5,1))*AL393</f>
        <v>1.9339239681353367E-2</v>
      </c>
      <c r="AN393" s="365">
        <f>INDEX('NOx &amp; CO2'!$T$6:$W$10,MATCH($C393,'NOx &amp; CO2'!$R$6:$R$10,1),MATCH(AN$382,'NOx &amp; CO2'!$T$5:$W$5,1))*AM393</f>
        <v>1.8803723035611869E-2</v>
      </c>
      <c r="AO393" s="365">
        <f>INDEX('NOx &amp; CO2'!$T$6:$W$10,MATCH($C393,'NOx &amp; CO2'!$R$6:$R$10,1),MATCH(AO$382,'NOx &amp; CO2'!$T$5:$W$5,1))*AN393</f>
        <v>1.8283035208510164E-2</v>
      </c>
      <c r="AP393" s="365">
        <f>INDEX('NOx &amp; CO2'!$T$6:$W$10,MATCH($C393,'NOx &amp; CO2'!$R$6:$R$10,1),MATCH(AP$382,'NOx &amp; CO2'!$T$5:$W$5,1))*AO393</f>
        <v>1.777676558001617E-2</v>
      </c>
      <c r="AQ393" s="365">
        <f>INDEX('NOx &amp; CO2'!$T$6:$W$10,MATCH($C393,'NOx &amp; CO2'!$R$6:$R$10,1),MATCH(AQ$382,'NOx &amp; CO2'!$T$5:$W$5,1))*AP393</f>
        <v>1.7284514900444626E-2</v>
      </c>
      <c r="AR393" s="365">
        <f>INDEX('NOx &amp; CO2'!$T$6:$W$10,MATCH($C393,'NOx &amp; CO2'!$R$6:$R$10,1),MATCH(AR$382,'NOx &amp; CO2'!$T$5:$W$5,1))*AQ393</f>
        <v>1.6805894975604474E-2</v>
      </c>
      <c r="AS393" s="365">
        <f>INDEX('NOx &amp; CO2'!$T$6:$W$10,MATCH($C393,'NOx &amp; CO2'!$R$6:$R$10,1),MATCH(AS$382,'NOx &amp; CO2'!$T$5:$W$5,1))*AR393</f>
        <v>1.6340528360664741E-2</v>
      </c>
      <c r="AT393" s="365">
        <f>INDEX('NOx &amp; CO2'!$T$6:$W$10,MATCH($C393,'NOx &amp; CO2'!$R$6:$R$10,1),MATCH(AT$382,'NOx &amp; CO2'!$T$5:$W$5,1))*AS393</f>
        <v>1.5888048062497474E-2</v>
      </c>
      <c r="AU393" s="365">
        <f>INDEX('NOx &amp; CO2'!$T$6:$W$10,MATCH($C393,'NOx &amp; CO2'!$R$6:$R$10,1),MATCH(AU$382,'NOx &amp; CO2'!$T$5:$W$5,1))*AT393</f>
        <v>1.5448097250263013E-2</v>
      </c>
      <c r="AV393" s="365">
        <f>INDEX('NOx &amp; CO2'!$T$6:$W$10,MATCH($C393,'NOx &amp; CO2'!$R$6:$R$10,1),MATCH(AV$382,'NOx &amp; CO2'!$T$5:$W$5,1))*AU393</f>
        <v>1.5020328974009333E-2</v>
      </c>
      <c r="AW393" s="365">
        <f>INDEX('NOx &amp; CO2'!$T$6:$W$10,MATCH($C393,'NOx &amp; CO2'!$R$6:$R$10,1),MATCH(AW$382,'NOx &amp; CO2'!$T$5:$W$5,1))*AV393</f>
        <v>1.4604405891063581E-2</v>
      </c>
      <c r="AX393" s="365">
        <f>INDEX('NOx &amp; CO2'!$T$6:$W$10,MATCH($C393,'NOx &amp; CO2'!$R$6:$R$10,1),MATCH(AX$382,'NOx &amp; CO2'!$T$5:$W$5,1))*AW393</f>
        <v>1.4200000000000008E-2</v>
      </c>
      <c r="AY393" s="365">
        <f>INDEX('NOx &amp; CO2'!$T$6:$W$10,MATCH($C393,'NOx &amp; CO2'!$R$6:$R$10,1),MATCH(AY$382,'NOx &amp; CO2'!$T$5:$W$5,1))*AX393</f>
        <v>1.4200000000000008E-2</v>
      </c>
      <c r="AZ393" s="365">
        <f>INDEX('NOx &amp; CO2'!$T$6:$W$10,MATCH($C393,'NOx &amp; CO2'!$R$6:$R$10,1),MATCH(AZ$382,'NOx &amp; CO2'!$T$5:$W$5,1))*AY393</f>
        <v>1.4200000000000008E-2</v>
      </c>
      <c r="BA393" s="365">
        <f>INDEX('NOx &amp; CO2'!$T$6:$W$10,MATCH($C393,'NOx &amp; CO2'!$R$6:$R$10,1),MATCH(BA$382,'NOx &amp; CO2'!$T$5:$W$5,1))*AZ393</f>
        <v>1.4200000000000008E-2</v>
      </c>
      <c r="BB393" s="365">
        <f>INDEX('NOx &amp; CO2'!$T$6:$W$10,MATCH($C393,'NOx &amp; CO2'!$R$6:$R$10,1),MATCH(BB$382,'NOx &amp; CO2'!$T$5:$W$5,1))*BA393</f>
        <v>1.4200000000000008E-2</v>
      </c>
      <c r="BC393" s="365">
        <f>INDEX('NOx &amp; CO2'!$T$6:$W$10,MATCH($C393,'NOx &amp; CO2'!$R$6:$R$10,1),MATCH(BC$382,'NOx &amp; CO2'!$T$5:$W$5,1))*BB393</f>
        <v>1.4200000000000008E-2</v>
      </c>
      <c r="BD393" s="365">
        <f>INDEX('NOx &amp; CO2'!$T$6:$W$10,MATCH($C393,'NOx &amp; CO2'!$R$6:$R$10,1),MATCH(BD$382,'NOx &amp; CO2'!$T$5:$W$5,1))*BC393</f>
        <v>1.4200000000000008E-2</v>
      </c>
      <c r="BE393" s="365">
        <f>INDEX('NOx &amp; CO2'!$T$6:$W$10,MATCH($C393,'NOx &amp; CO2'!$R$6:$R$10,1),MATCH(BE$382,'NOx &amp; CO2'!$T$5:$W$5,1))*BD393</f>
        <v>1.4200000000000008E-2</v>
      </c>
      <c r="BF393" s="365">
        <f>INDEX('NOx &amp; CO2'!$T$6:$W$10,MATCH($C393,'NOx &amp; CO2'!$R$6:$R$10,1),MATCH(BF$382,'NOx &amp; CO2'!$T$5:$W$5,1))*BE393</f>
        <v>1.4200000000000008E-2</v>
      </c>
      <c r="BG393" s="365">
        <f>INDEX('NOx &amp; CO2'!$T$6:$W$10,MATCH($C393,'NOx &amp; CO2'!$R$6:$R$10,1),MATCH(BG$382,'NOx &amp; CO2'!$T$5:$W$5,1))*BF393</f>
        <v>1.4200000000000008E-2</v>
      </c>
      <c r="BH393" s="365">
        <f>INDEX('NOx &amp; CO2'!$T$6:$W$10,MATCH($C393,'NOx &amp; CO2'!$R$6:$R$10,1),MATCH(BH$382,'NOx &amp; CO2'!$T$5:$W$5,1))*BG393</f>
        <v>1.4200000000000008E-2</v>
      </c>
      <c r="BI393" s="365">
        <f>INDEX('NOx &amp; CO2'!$T$6:$W$10,MATCH($C393,'NOx &amp; CO2'!$R$6:$R$10,1),MATCH(BI$382,'NOx &amp; CO2'!$T$5:$W$5,1))*BH393</f>
        <v>1.4200000000000008E-2</v>
      </c>
      <c r="BJ393" s="365">
        <f>INDEX('NOx &amp; CO2'!$T$6:$W$10,MATCH($C393,'NOx &amp; CO2'!$R$6:$R$10,1),MATCH(BJ$382,'NOx &amp; CO2'!$T$5:$W$5,1))*BI393</f>
        <v>1.4200000000000008E-2</v>
      </c>
      <c r="BK393" s="365">
        <f>INDEX('NOx &amp; CO2'!$T$6:$W$10,MATCH($C393,'NOx &amp; CO2'!$R$6:$R$10,1),MATCH(BK$382,'NOx &amp; CO2'!$T$5:$W$5,1))*BJ393</f>
        <v>1.4200000000000008E-2</v>
      </c>
      <c r="BL393" s="365">
        <f>INDEX('NOx &amp; CO2'!$T$6:$W$10,MATCH($C393,'NOx &amp; CO2'!$R$6:$R$10,1),MATCH(BL$382,'NOx &amp; CO2'!$T$5:$W$5,1))*BK393</f>
        <v>1.4200000000000008E-2</v>
      </c>
      <c r="BM393" s="365">
        <f>INDEX('NOx &amp; CO2'!$T$6:$W$10,MATCH($C393,'NOx &amp; CO2'!$R$6:$R$10,1),MATCH(BM$382,'NOx &amp; CO2'!$T$5:$W$5,1))*BL393</f>
        <v>1.4200000000000008E-2</v>
      </c>
      <c r="BN393" s="365">
        <f>INDEX('NOx &amp; CO2'!$T$6:$W$10,MATCH($C393,'NOx &amp; CO2'!$R$6:$R$10,1),MATCH(BN$382,'NOx &amp; CO2'!$T$5:$W$5,1))*BM393</f>
        <v>1.4200000000000008E-2</v>
      </c>
      <c r="BO393" s="365">
        <f>INDEX('NOx &amp; CO2'!$T$6:$W$10,MATCH($C393,'NOx &amp; CO2'!$R$6:$R$10,1),MATCH(BO$382,'NOx &amp; CO2'!$T$5:$W$5,1))*BN393</f>
        <v>1.4200000000000008E-2</v>
      </c>
      <c r="BP393" s="365">
        <f>INDEX('NOx &amp; CO2'!$T$6:$W$10,MATCH($C393,'NOx &amp; CO2'!$R$6:$R$10,1),MATCH(BP$382,'NOx &amp; CO2'!$T$5:$W$5,1))*BO393</f>
        <v>1.4200000000000008E-2</v>
      </c>
      <c r="BQ393" s="365">
        <f>INDEX('NOx &amp; CO2'!$T$6:$W$10,MATCH($C393,'NOx &amp; CO2'!$R$6:$R$10,1),MATCH(BQ$382,'NOx &amp; CO2'!$T$5:$W$5,1))*BP393</f>
        <v>1.4200000000000008E-2</v>
      </c>
      <c r="BR393" s="365">
        <f>INDEX('NOx &amp; CO2'!$T$6:$W$10,MATCH($C393,'NOx &amp; CO2'!$R$6:$R$10,1),MATCH(BR$382,'NOx &amp; CO2'!$T$5:$W$5,1))*BQ393</f>
        <v>1.4200000000000008E-2</v>
      </c>
      <c r="BS393" s="365">
        <f>INDEX('NOx &amp; CO2'!$T$6:$W$10,MATCH($C393,'NOx &amp; CO2'!$R$6:$R$10,1),MATCH(BS$382,'NOx &amp; CO2'!$T$5:$W$5,1))*BR393</f>
        <v>1.4200000000000008E-2</v>
      </c>
      <c r="BT393" s="365">
        <f>INDEX('NOx &amp; CO2'!$T$6:$W$10,MATCH($C393,'NOx &amp; CO2'!$R$6:$R$10,1),MATCH(BT$382,'NOx &amp; CO2'!$T$5:$W$5,1))*BS393</f>
        <v>1.4200000000000008E-2</v>
      </c>
      <c r="BU393" s="365">
        <f>INDEX('NOx &amp; CO2'!$T$6:$W$10,MATCH($C393,'NOx &amp; CO2'!$R$6:$R$10,1),MATCH(BU$382,'NOx &amp; CO2'!$T$5:$W$5,1))*BT393</f>
        <v>1.4200000000000008E-2</v>
      </c>
      <c r="BV393" s="365">
        <f>INDEX('NOx &amp; CO2'!$T$6:$W$10,MATCH($C393,'NOx &amp; CO2'!$R$6:$R$10,1),MATCH(BV$382,'NOx &amp; CO2'!$T$5:$W$5,1))*BU393</f>
        <v>1.4200000000000008E-2</v>
      </c>
      <c r="BW393" s="365">
        <f>INDEX('NOx &amp; CO2'!$T$6:$W$10,MATCH($C393,'NOx &amp; CO2'!$R$6:$R$10,1),MATCH(BW$382,'NOx &amp; CO2'!$T$5:$W$5,1))*BV393</f>
        <v>1.4200000000000008E-2</v>
      </c>
      <c r="BX393" s="365">
        <f>INDEX('NOx &amp; CO2'!$T$6:$W$10,MATCH($C393,'NOx &amp; CO2'!$R$6:$R$10,1),MATCH(BX$382,'NOx &amp; CO2'!$T$5:$W$5,1))*BW393</f>
        <v>1.4200000000000008E-2</v>
      </c>
      <c r="BY393" s="365">
        <f>INDEX('NOx &amp; CO2'!$T$6:$W$10,MATCH($C393,'NOx &amp; CO2'!$R$6:$R$10,1),MATCH(BY$382,'NOx &amp; CO2'!$T$5:$W$5,1))*BX393</f>
        <v>1.4200000000000008E-2</v>
      </c>
      <c r="BZ393" s="365">
        <f>INDEX('NOx &amp; CO2'!$T$6:$W$10,MATCH($C393,'NOx &amp; CO2'!$R$6:$R$10,1),MATCH(BZ$382,'NOx &amp; CO2'!$T$5:$W$5,1))*BY393</f>
        <v>1.4200000000000008E-2</v>
      </c>
      <c r="CA393" s="365">
        <f>INDEX('NOx &amp; CO2'!$T$6:$W$10,MATCH($C393,'NOx &amp; CO2'!$R$6:$R$10,1),MATCH(CA$382,'NOx &amp; CO2'!$T$5:$W$5,1))*BZ393</f>
        <v>1.4200000000000008E-2</v>
      </c>
      <c r="CB393" s="365">
        <f>INDEX('NOx &amp; CO2'!$T$6:$W$10,MATCH($C393,'NOx &amp; CO2'!$R$6:$R$10,1),MATCH(CB$382,'NOx &amp; CO2'!$T$5:$W$5,1))*CA393</f>
        <v>1.4200000000000008E-2</v>
      </c>
      <c r="CC393" s="365">
        <f>INDEX('NOx &amp; CO2'!$T$6:$W$10,MATCH($C393,'NOx &amp; CO2'!$R$6:$R$10,1),MATCH(CC$382,'NOx &amp; CO2'!$T$5:$W$5,1))*CB393</f>
        <v>1.4200000000000008E-2</v>
      </c>
      <c r="CD393" s="365">
        <f>INDEX('NOx &amp; CO2'!$T$6:$W$10,MATCH($C393,'NOx &amp; CO2'!$R$6:$R$10,1),MATCH(CD$382,'NOx &amp; CO2'!$T$5:$W$5,1))*CC393</f>
        <v>1.4200000000000008E-2</v>
      </c>
      <c r="CE393" s="365">
        <f>INDEX('NOx &amp; CO2'!$T$6:$W$10,MATCH($C393,'NOx &amp; CO2'!$R$6:$R$10,1),MATCH(CE$382,'NOx &amp; CO2'!$T$5:$W$5,1))*CD393</f>
        <v>1.4200000000000008E-2</v>
      </c>
      <c r="CF393" s="365">
        <f>INDEX('NOx &amp; CO2'!$T$6:$W$10,MATCH($C393,'NOx &amp; CO2'!$R$6:$R$10,1),MATCH(CF$382,'NOx &amp; CO2'!$T$5:$W$5,1))*CE393</f>
        <v>1.4200000000000008E-2</v>
      </c>
      <c r="CG393" s="365">
        <f>INDEX('NOx &amp; CO2'!$T$6:$W$10,MATCH($C393,'NOx &amp; CO2'!$R$6:$R$10,1),MATCH(CG$382,'NOx &amp; CO2'!$T$5:$W$5,1))*CF393</f>
        <v>1.4200000000000008E-2</v>
      </c>
      <c r="CH393" s="365">
        <f>INDEX('NOx &amp; CO2'!$T$6:$W$10,MATCH($C393,'NOx &amp; CO2'!$R$6:$R$10,1),MATCH(CH$382,'NOx &amp; CO2'!$T$5:$W$5,1))*CG393</f>
        <v>1.4200000000000008E-2</v>
      </c>
      <c r="CI393" s="365">
        <f>INDEX('NOx &amp; CO2'!$T$6:$W$10,MATCH($C393,'NOx &amp; CO2'!$R$6:$R$10,1),MATCH(CI$382,'NOx &amp; CO2'!$T$5:$W$5,1))*CH393</f>
        <v>1.4200000000000008E-2</v>
      </c>
      <c r="CJ393" s="365">
        <f>INDEX('NOx &amp; CO2'!$T$6:$W$10,MATCH($C393,'NOx &amp; CO2'!$R$6:$R$10,1),MATCH(CJ$382,'NOx &amp; CO2'!$T$5:$W$5,1))*CI393</f>
        <v>1.4200000000000008E-2</v>
      </c>
      <c r="CK393" s="365">
        <f>INDEX('NOx &amp; CO2'!$T$6:$W$10,MATCH($C393,'NOx &amp; CO2'!$R$6:$R$10,1),MATCH(CK$382,'NOx &amp; CO2'!$T$5:$W$5,1))*CJ393</f>
        <v>1.4200000000000008E-2</v>
      </c>
      <c r="CL393" s="365">
        <f>INDEX('NOx &amp; CO2'!$T$6:$W$10,MATCH($C393,'NOx &amp; CO2'!$R$6:$R$10,1),MATCH(CL$382,'NOx &amp; CO2'!$T$5:$W$5,1))*CK393</f>
        <v>1.4200000000000008E-2</v>
      </c>
      <c r="CM393" s="365">
        <f>INDEX('NOx &amp; CO2'!$T$6:$W$10,MATCH($C393,'NOx &amp; CO2'!$R$6:$R$10,1),MATCH(CM$382,'NOx &amp; CO2'!$T$5:$W$5,1))*CL393</f>
        <v>1.4200000000000008E-2</v>
      </c>
      <c r="CN393" s="365">
        <f>INDEX('NOx &amp; CO2'!$T$6:$W$10,MATCH($C393,'NOx &amp; CO2'!$R$6:$R$10,1),MATCH(CN$382,'NOx &amp; CO2'!$T$5:$W$5,1))*CM393</f>
        <v>1.4200000000000008E-2</v>
      </c>
      <c r="CO393" s="365">
        <f>INDEX('NOx &amp; CO2'!$T$6:$W$10,MATCH($C393,'NOx &amp; CO2'!$R$6:$R$10,1),MATCH(CO$382,'NOx &amp; CO2'!$T$5:$W$5,1))*CN393</f>
        <v>1.4200000000000008E-2</v>
      </c>
      <c r="CP393" s="365">
        <f>INDEX('NOx &amp; CO2'!$T$6:$W$10,MATCH($C393,'NOx &amp; CO2'!$R$6:$R$10,1),MATCH(CP$382,'NOx &amp; CO2'!$T$5:$W$5,1))*CO393</f>
        <v>1.4200000000000008E-2</v>
      </c>
      <c r="CQ393" s="365">
        <f>INDEX('NOx &amp; CO2'!$T$6:$W$10,MATCH($C393,'NOx &amp; CO2'!$R$6:$R$10,1),MATCH(CQ$382,'NOx &amp; CO2'!$T$5:$W$5,1))*CP393</f>
        <v>1.4200000000000008E-2</v>
      </c>
      <c r="CR393" s="365">
        <f>INDEX('NOx &amp; CO2'!$T$6:$W$10,MATCH($C393,'NOx &amp; CO2'!$R$6:$R$10,1),MATCH(CR$382,'NOx &amp; CO2'!$T$5:$W$5,1))*CQ393</f>
        <v>1.4200000000000008E-2</v>
      </c>
      <c r="CS393" s="365">
        <f>INDEX('NOx &amp; CO2'!$T$6:$W$10,MATCH($C393,'NOx &amp; CO2'!$R$6:$R$10,1),MATCH(CS$382,'NOx &amp; CO2'!$T$5:$W$5,1))*CR393</f>
        <v>1.4200000000000008E-2</v>
      </c>
    </row>
    <row r="394" spans="1:97" s="352" customFormat="1" x14ac:dyDescent="0.25">
      <c r="A394" s="352">
        <f t="shared" ref="A394:C394" si="612">A333</f>
        <v>0</v>
      </c>
      <c r="B394" s="352" t="str">
        <f t="shared" si="612"/>
        <v>0 0</v>
      </c>
      <c r="C394" s="359">
        <f t="shared" si="612"/>
        <v>0</v>
      </c>
      <c r="D394" s="569">
        <f>INDEX('NOx &amp; CO2'!$E$6:$I$10,MATCH($C394,'NOx &amp; CO2'!$C$6:$C$10,1),MATCH(D$382,'NOx &amp; CO2'!$E$5:$H$5,1))</f>
        <v>7.17E-2</v>
      </c>
      <c r="E394" s="569">
        <f>INDEX('NOx &amp; CO2'!$T$6:$W$10,MATCH($C394,'NOx &amp; CO2'!$R$6:$R$10,1),MATCH(E$382,'NOx &amp; CO2'!$T$5:$W$5,1))*D394</f>
        <v>6.8558723496039697E-2</v>
      </c>
      <c r="F394" s="569">
        <f>INDEX('NOx &amp; CO2'!$T$6:$W$10,MATCH($C394,'NOx &amp; CO2'!$R$6:$R$10,1),MATCH(F$382,'NOx &amp; CO2'!$T$5:$W$5,1))*E394</f>
        <v>6.5555070675124491E-2</v>
      </c>
      <c r="G394" s="569">
        <f>INDEX('NOx &amp; CO2'!$T$6:$W$10,MATCH($C394,'NOx &amp; CO2'!$R$6:$R$10,1),MATCH(G$382,'NOx &amp; CO2'!$T$5:$W$5,1))*F394</f>
        <v>6.2683012052708514E-2</v>
      </c>
      <c r="H394" s="569">
        <f>INDEX('NOx &amp; CO2'!$T$6:$W$10,MATCH($C394,'NOx &amp; CO2'!$R$6:$R$10,1),MATCH(H$382,'NOx &amp; CO2'!$T$5:$W$5,1))*G394</f>
        <v>5.9936782304331478E-2</v>
      </c>
      <c r="I394" s="569">
        <f>INDEX('NOx &amp; CO2'!$T$6:$W$10,MATCH($C394,'NOx &amp; CO2'!$R$6:$R$10,1),MATCH(I$382,'NOx &amp; CO2'!$T$5:$W$5,1))*H394</f>
        <v>5.7310868692398702E-2</v>
      </c>
      <c r="J394" s="569">
        <f>INDEX('NOx &amp; CO2'!$T$6:$W$10,MATCH($C394,'NOx &amp; CO2'!$R$6:$R$10,1),MATCH(J$382,'NOx &amp; CO2'!$T$5:$W$5,1))*I394</f>
        <v>5.4800000000000008E-2</v>
      </c>
      <c r="K394" s="569">
        <f>INDEX('NOx &amp; CO2'!$T$6:$W$10,MATCH($C394,'NOx &amp; CO2'!$R$6:$R$10,1),MATCH(K$382,'NOx &amp; CO2'!$T$5:$W$5,1))*J394</f>
        <v>5.268069525177068E-2</v>
      </c>
      <c r="L394" s="569">
        <f>INDEX('NOx &amp; CO2'!$T$6:$W$10,MATCH($C394,'NOx &amp; CO2'!$R$6:$R$10,1),MATCH(L$382,'NOx &amp; CO2'!$T$5:$W$5,1))*K394</f>
        <v>5.0643351317699516E-2</v>
      </c>
      <c r="M394" s="569">
        <f>INDEX('NOx &amp; CO2'!$T$6:$W$10,MATCH($C394,'NOx &amp; CO2'!$R$6:$R$10,1),MATCH(M$382,'NOx &amp; CO2'!$T$5:$W$5,1))*L394</f>
        <v>4.8684798490804503E-2</v>
      </c>
      <c r="N394" s="569">
        <f>INDEX('NOx &amp; CO2'!$T$6:$W$10,MATCH($C394,'NOx &amp; CO2'!$R$6:$R$10,1),MATCH(N$382,'NOx &amp; CO2'!$T$5:$W$5,1))*M394</f>
        <v>4.6801989647590088E-2</v>
      </c>
      <c r="O394" s="569">
        <f>INDEX('NOx &amp; CO2'!$T$6:$W$10,MATCH($C394,'NOx &amp; CO2'!$R$6:$R$10,1),MATCH(O$382,'NOx &amp; CO2'!$T$5:$W$5,1))*N394</f>
        <v>4.4991995507321518E-2</v>
      </c>
      <c r="P394" s="569">
        <f>INDEX('NOx &amp; CO2'!$T$6:$W$10,MATCH($C394,'NOx &amp; CO2'!$R$6:$R$10,1),MATCH(P$382,'NOx &amp; CO2'!$T$5:$W$5,1))*O394</f>
        <v>4.3252000074639418E-2</v>
      </c>
      <c r="Q394" s="569">
        <f>INDEX('NOx &amp; CO2'!$T$6:$W$10,MATCH($C394,'NOx &amp; CO2'!$R$6:$R$10,1),MATCH(Q$382,'NOx &amp; CO2'!$T$5:$W$5,1))*P394</f>
        <v>4.1579296258424117E-2</v>
      </c>
      <c r="R394" s="569">
        <f>INDEX('NOx &amp; CO2'!$T$6:$W$10,MATCH($C394,'NOx &amp; CO2'!$R$6:$R$10,1),MATCH(R$382,'NOx &amp; CO2'!$T$5:$W$5,1))*Q394</f>
        <v>3.9971281660093602E-2</v>
      </c>
      <c r="S394" s="569">
        <f>INDEX('NOx &amp; CO2'!$T$6:$W$10,MATCH($C394,'NOx &amp; CO2'!$R$6:$R$10,1),MATCH(S$382,'NOx &amp; CO2'!$T$5:$W$5,1))*R394</f>
        <v>3.8425454524782507E-2</v>
      </c>
      <c r="T394" s="569">
        <f>INDEX('NOx &amp; CO2'!$T$6:$W$10,MATCH($C394,'NOx &amp; CO2'!$R$6:$R$10,1),MATCH(T$382,'NOx &amp; CO2'!$T$5:$W$5,1))*S394</f>
        <v>3.6939409849102912E-2</v>
      </c>
      <c r="U394" s="569">
        <f>INDEX('NOx &amp; CO2'!$T$6:$W$10,MATCH($C394,'NOx &amp; CO2'!$R$6:$R$10,1),MATCH(U$382,'NOx &amp; CO2'!$T$5:$W$5,1))*T394</f>
        <v>3.5510835639431505E-2</v>
      </c>
      <c r="V394" s="569">
        <f>INDEX('NOx &amp; CO2'!$T$6:$W$10,MATCH($C394,'NOx &amp; CO2'!$R$6:$R$10,1),MATCH(V$382,'NOx &amp; CO2'!$T$5:$W$5,1))*U394</f>
        <v>3.4137509314901608E-2</v>
      </c>
      <c r="W394" s="569">
        <f>INDEX('NOx &amp; CO2'!$T$6:$W$10,MATCH($C394,'NOx &amp; CO2'!$R$6:$R$10,1),MATCH(W$382,'NOx &amp; CO2'!$T$5:$W$5,1))*V394</f>
        <v>3.2817294249503907E-2</v>
      </c>
      <c r="X394" s="569">
        <f>INDEX('NOx &amp; CO2'!$T$6:$W$10,MATCH($C394,'NOx &amp; CO2'!$R$6:$R$10,1),MATCH(X$382,'NOx &amp; CO2'!$T$5:$W$5,1))*W394</f>
        <v>3.1548136447916084E-2</v>
      </c>
      <c r="Y394" s="569">
        <f>INDEX('NOx &amp; CO2'!$T$6:$W$10,MATCH($C394,'NOx &amp; CO2'!$R$6:$R$10,1),MATCH(Y$382,'NOx &amp; CO2'!$T$5:$W$5,1))*X394</f>
        <v>3.0328061349889527E-2</v>
      </c>
      <c r="Z394" s="569">
        <f>INDEX('NOx &amp; CO2'!$T$6:$W$10,MATCH($C394,'NOx &amp; CO2'!$R$6:$R$10,1),MATCH(Z$382,'NOx &amp; CO2'!$T$5:$W$5,1))*Y394</f>
        <v>2.9155170758221438E-2</v>
      </c>
      <c r="AA394" s="365">
        <f>INDEX('NOx &amp; CO2'!$T$6:$W$10,MATCH($C394,'NOx &amp; CO2'!$R$6:$R$10,1),MATCH(AA$382,'NOx &amp; CO2'!$T$5:$W$5,1))*Z394</f>
        <v>2.8027639885532835E-2</v>
      </c>
      <c r="AB394" s="365">
        <f>INDEX('NOx &amp; CO2'!$T$6:$W$10,MATCH($C394,'NOx &amp; CO2'!$R$6:$R$10,1),MATCH(AB$382,'NOx &amp; CO2'!$T$5:$W$5,1))*AA394</f>
        <v>2.6943714515257809E-2</v>
      </c>
      <c r="AC394" s="365">
        <f>INDEX('NOx &amp; CO2'!$T$6:$W$10,MATCH($C394,'NOx &amp; CO2'!$R$6:$R$10,1),MATCH(AC$382,'NOx &amp; CO2'!$T$5:$W$5,1))*AB394</f>
        <v>2.5901708272427128E-2</v>
      </c>
      <c r="AD394" s="365">
        <f>INDEX('NOx &amp; CO2'!$T$6:$W$10,MATCH($C394,'NOx &amp; CO2'!$R$6:$R$10,1),MATCH(AD$382,'NOx &amp; CO2'!$T$5:$W$5,1))*AC394</f>
        <v>2.4900000000000019E-2</v>
      </c>
      <c r="AE394" s="365">
        <f>INDEX('NOx &amp; CO2'!$T$6:$W$10,MATCH($C394,'NOx &amp; CO2'!$R$6:$R$10,1),MATCH(AE$382,'NOx &amp; CO2'!$T$5:$W$5,1))*AD394</f>
        <v>2.4210502134589099E-2</v>
      </c>
      <c r="AF394" s="365">
        <f>INDEX('NOx &amp; CO2'!$T$6:$W$10,MATCH($C394,'NOx &amp; CO2'!$R$6:$R$10,1),MATCH(AF$382,'NOx &amp; CO2'!$T$5:$W$5,1))*AE394</f>
        <v>2.3540096932086061E-2</v>
      </c>
      <c r="AG394" s="365">
        <f>INDEX('NOx &amp; CO2'!$T$6:$W$10,MATCH($C394,'NOx &amp; CO2'!$R$6:$R$10,1),MATCH(AG$382,'NOx &amp; CO2'!$T$5:$W$5,1))*AF394</f>
        <v>2.2888255703723031E-2</v>
      </c>
      <c r="AH394" s="365">
        <f>INDEX('NOx &amp; CO2'!$T$6:$W$10,MATCH($C394,'NOx &amp; CO2'!$R$6:$R$10,1),MATCH(AH$382,'NOx &amp; CO2'!$T$5:$W$5,1))*AG394</f>
        <v>2.2254464400482215E-2</v>
      </c>
      <c r="AI394" s="365">
        <f>INDEX('NOx &amp; CO2'!$T$6:$W$10,MATCH($C394,'NOx &amp; CO2'!$R$6:$R$10,1),MATCH(AI$382,'NOx &amp; CO2'!$T$5:$W$5,1))*AH394</f>
        <v>2.1638223207711301E-2</v>
      </c>
      <c r="AJ394" s="365">
        <f>INDEX('NOx &amp; CO2'!$T$6:$W$10,MATCH($C394,'NOx &amp; CO2'!$R$6:$R$10,1),MATCH(AJ$382,'NOx &amp; CO2'!$T$5:$W$5,1))*AI394</f>
        <v>2.1039046150964236E-2</v>
      </c>
      <c r="AK394" s="365">
        <f>INDEX('NOx &amp; CO2'!$T$6:$W$10,MATCH($C394,'NOx &amp; CO2'!$R$6:$R$10,1),MATCH(AK$382,'NOx &amp; CO2'!$T$5:$W$5,1))*AJ394</f>
        <v>2.0456460712756541E-2</v>
      </c>
      <c r="AL394" s="365">
        <f>INDEX('NOx &amp; CO2'!$T$6:$W$10,MATCH($C394,'NOx &amp; CO2'!$R$6:$R$10,1),MATCH(AL$382,'NOx &amp; CO2'!$T$5:$W$5,1))*AK394</f>
        <v>1.9890007459932926E-2</v>
      </c>
      <c r="AM394" s="365">
        <f>INDEX('NOx &amp; CO2'!$T$6:$W$10,MATCH($C394,'NOx &amp; CO2'!$R$6:$R$10,1),MATCH(AM$382,'NOx &amp; CO2'!$T$5:$W$5,1))*AL394</f>
        <v>1.9339239681353367E-2</v>
      </c>
      <c r="AN394" s="365">
        <f>INDEX('NOx &amp; CO2'!$T$6:$W$10,MATCH($C394,'NOx &amp; CO2'!$R$6:$R$10,1),MATCH(AN$382,'NOx &amp; CO2'!$T$5:$W$5,1))*AM394</f>
        <v>1.8803723035611869E-2</v>
      </c>
      <c r="AO394" s="365">
        <f>INDEX('NOx &amp; CO2'!$T$6:$W$10,MATCH($C394,'NOx &amp; CO2'!$R$6:$R$10,1),MATCH(AO$382,'NOx &amp; CO2'!$T$5:$W$5,1))*AN394</f>
        <v>1.8283035208510164E-2</v>
      </c>
      <c r="AP394" s="365">
        <f>INDEX('NOx &amp; CO2'!$T$6:$W$10,MATCH($C394,'NOx &amp; CO2'!$R$6:$R$10,1),MATCH(AP$382,'NOx &amp; CO2'!$T$5:$W$5,1))*AO394</f>
        <v>1.777676558001617E-2</v>
      </c>
      <c r="AQ394" s="365">
        <f>INDEX('NOx &amp; CO2'!$T$6:$W$10,MATCH($C394,'NOx &amp; CO2'!$R$6:$R$10,1),MATCH(AQ$382,'NOx &amp; CO2'!$T$5:$W$5,1))*AP394</f>
        <v>1.7284514900444626E-2</v>
      </c>
      <c r="AR394" s="365">
        <f>INDEX('NOx &amp; CO2'!$T$6:$W$10,MATCH($C394,'NOx &amp; CO2'!$R$6:$R$10,1),MATCH(AR$382,'NOx &amp; CO2'!$T$5:$W$5,1))*AQ394</f>
        <v>1.6805894975604474E-2</v>
      </c>
      <c r="AS394" s="365">
        <f>INDEX('NOx &amp; CO2'!$T$6:$W$10,MATCH($C394,'NOx &amp; CO2'!$R$6:$R$10,1),MATCH(AS$382,'NOx &amp; CO2'!$T$5:$W$5,1))*AR394</f>
        <v>1.6340528360664741E-2</v>
      </c>
      <c r="AT394" s="365">
        <f>INDEX('NOx &amp; CO2'!$T$6:$W$10,MATCH($C394,'NOx &amp; CO2'!$R$6:$R$10,1),MATCH(AT$382,'NOx &amp; CO2'!$T$5:$W$5,1))*AS394</f>
        <v>1.5888048062497474E-2</v>
      </c>
      <c r="AU394" s="365">
        <f>INDEX('NOx &amp; CO2'!$T$6:$W$10,MATCH($C394,'NOx &amp; CO2'!$R$6:$R$10,1),MATCH(AU$382,'NOx &amp; CO2'!$T$5:$W$5,1))*AT394</f>
        <v>1.5448097250263013E-2</v>
      </c>
      <c r="AV394" s="365">
        <f>INDEX('NOx &amp; CO2'!$T$6:$W$10,MATCH($C394,'NOx &amp; CO2'!$R$6:$R$10,1),MATCH(AV$382,'NOx &amp; CO2'!$T$5:$W$5,1))*AU394</f>
        <v>1.5020328974009333E-2</v>
      </c>
      <c r="AW394" s="365">
        <f>INDEX('NOx &amp; CO2'!$T$6:$W$10,MATCH($C394,'NOx &amp; CO2'!$R$6:$R$10,1),MATCH(AW$382,'NOx &amp; CO2'!$T$5:$W$5,1))*AV394</f>
        <v>1.4604405891063581E-2</v>
      </c>
      <c r="AX394" s="365">
        <f>INDEX('NOx &amp; CO2'!$T$6:$W$10,MATCH($C394,'NOx &amp; CO2'!$R$6:$R$10,1),MATCH(AX$382,'NOx &amp; CO2'!$T$5:$W$5,1))*AW394</f>
        <v>1.4200000000000008E-2</v>
      </c>
      <c r="AY394" s="365">
        <f>INDEX('NOx &amp; CO2'!$T$6:$W$10,MATCH($C394,'NOx &amp; CO2'!$R$6:$R$10,1),MATCH(AY$382,'NOx &amp; CO2'!$T$5:$W$5,1))*AX394</f>
        <v>1.4200000000000008E-2</v>
      </c>
      <c r="AZ394" s="365">
        <f>INDEX('NOx &amp; CO2'!$T$6:$W$10,MATCH($C394,'NOx &amp; CO2'!$R$6:$R$10,1),MATCH(AZ$382,'NOx &amp; CO2'!$T$5:$W$5,1))*AY394</f>
        <v>1.4200000000000008E-2</v>
      </c>
      <c r="BA394" s="365">
        <f>INDEX('NOx &amp; CO2'!$T$6:$W$10,MATCH($C394,'NOx &amp; CO2'!$R$6:$R$10,1),MATCH(BA$382,'NOx &amp; CO2'!$T$5:$W$5,1))*AZ394</f>
        <v>1.4200000000000008E-2</v>
      </c>
      <c r="BB394" s="365">
        <f>INDEX('NOx &amp; CO2'!$T$6:$W$10,MATCH($C394,'NOx &amp; CO2'!$R$6:$R$10,1),MATCH(BB$382,'NOx &amp; CO2'!$T$5:$W$5,1))*BA394</f>
        <v>1.4200000000000008E-2</v>
      </c>
      <c r="BC394" s="365">
        <f>INDEX('NOx &amp; CO2'!$T$6:$W$10,MATCH($C394,'NOx &amp; CO2'!$R$6:$R$10,1),MATCH(BC$382,'NOx &amp; CO2'!$T$5:$W$5,1))*BB394</f>
        <v>1.4200000000000008E-2</v>
      </c>
      <c r="BD394" s="365">
        <f>INDEX('NOx &amp; CO2'!$T$6:$W$10,MATCH($C394,'NOx &amp; CO2'!$R$6:$R$10,1),MATCH(BD$382,'NOx &amp; CO2'!$T$5:$W$5,1))*BC394</f>
        <v>1.4200000000000008E-2</v>
      </c>
      <c r="BE394" s="365">
        <f>INDEX('NOx &amp; CO2'!$T$6:$W$10,MATCH($C394,'NOx &amp; CO2'!$R$6:$R$10,1),MATCH(BE$382,'NOx &amp; CO2'!$T$5:$W$5,1))*BD394</f>
        <v>1.4200000000000008E-2</v>
      </c>
      <c r="BF394" s="365">
        <f>INDEX('NOx &amp; CO2'!$T$6:$W$10,MATCH($C394,'NOx &amp; CO2'!$R$6:$R$10,1),MATCH(BF$382,'NOx &amp; CO2'!$T$5:$W$5,1))*BE394</f>
        <v>1.4200000000000008E-2</v>
      </c>
      <c r="BG394" s="365">
        <f>INDEX('NOx &amp; CO2'!$T$6:$W$10,MATCH($C394,'NOx &amp; CO2'!$R$6:$R$10,1),MATCH(BG$382,'NOx &amp; CO2'!$T$5:$W$5,1))*BF394</f>
        <v>1.4200000000000008E-2</v>
      </c>
      <c r="BH394" s="365">
        <f>INDEX('NOx &amp; CO2'!$T$6:$W$10,MATCH($C394,'NOx &amp; CO2'!$R$6:$R$10,1),MATCH(BH$382,'NOx &amp; CO2'!$T$5:$W$5,1))*BG394</f>
        <v>1.4200000000000008E-2</v>
      </c>
      <c r="BI394" s="365">
        <f>INDEX('NOx &amp; CO2'!$T$6:$W$10,MATCH($C394,'NOx &amp; CO2'!$R$6:$R$10,1),MATCH(BI$382,'NOx &amp; CO2'!$T$5:$W$5,1))*BH394</f>
        <v>1.4200000000000008E-2</v>
      </c>
      <c r="BJ394" s="365">
        <f>INDEX('NOx &amp; CO2'!$T$6:$W$10,MATCH($C394,'NOx &amp; CO2'!$R$6:$R$10,1),MATCH(BJ$382,'NOx &amp; CO2'!$T$5:$W$5,1))*BI394</f>
        <v>1.4200000000000008E-2</v>
      </c>
      <c r="BK394" s="365">
        <f>INDEX('NOx &amp; CO2'!$T$6:$W$10,MATCH($C394,'NOx &amp; CO2'!$R$6:$R$10,1),MATCH(BK$382,'NOx &amp; CO2'!$T$5:$W$5,1))*BJ394</f>
        <v>1.4200000000000008E-2</v>
      </c>
      <c r="BL394" s="365">
        <f>INDEX('NOx &amp; CO2'!$T$6:$W$10,MATCH($C394,'NOx &amp; CO2'!$R$6:$R$10,1),MATCH(BL$382,'NOx &amp; CO2'!$T$5:$W$5,1))*BK394</f>
        <v>1.4200000000000008E-2</v>
      </c>
      <c r="BM394" s="365">
        <f>INDEX('NOx &amp; CO2'!$T$6:$W$10,MATCH($C394,'NOx &amp; CO2'!$R$6:$R$10,1),MATCH(BM$382,'NOx &amp; CO2'!$T$5:$W$5,1))*BL394</f>
        <v>1.4200000000000008E-2</v>
      </c>
      <c r="BN394" s="365">
        <f>INDEX('NOx &amp; CO2'!$T$6:$W$10,MATCH($C394,'NOx &amp; CO2'!$R$6:$R$10,1),MATCH(BN$382,'NOx &amp; CO2'!$T$5:$W$5,1))*BM394</f>
        <v>1.4200000000000008E-2</v>
      </c>
      <c r="BO394" s="365">
        <f>INDEX('NOx &amp; CO2'!$T$6:$W$10,MATCH($C394,'NOx &amp; CO2'!$R$6:$R$10,1),MATCH(BO$382,'NOx &amp; CO2'!$T$5:$W$5,1))*BN394</f>
        <v>1.4200000000000008E-2</v>
      </c>
      <c r="BP394" s="365">
        <f>INDEX('NOx &amp; CO2'!$T$6:$W$10,MATCH($C394,'NOx &amp; CO2'!$R$6:$R$10,1),MATCH(BP$382,'NOx &amp; CO2'!$T$5:$W$5,1))*BO394</f>
        <v>1.4200000000000008E-2</v>
      </c>
      <c r="BQ394" s="365">
        <f>INDEX('NOx &amp; CO2'!$T$6:$W$10,MATCH($C394,'NOx &amp; CO2'!$R$6:$R$10,1),MATCH(BQ$382,'NOx &amp; CO2'!$T$5:$W$5,1))*BP394</f>
        <v>1.4200000000000008E-2</v>
      </c>
      <c r="BR394" s="365">
        <f>INDEX('NOx &amp; CO2'!$T$6:$W$10,MATCH($C394,'NOx &amp; CO2'!$R$6:$R$10,1),MATCH(BR$382,'NOx &amp; CO2'!$T$5:$W$5,1))*BQ394</f>
        <v>1.4200000000000008E-2</v>
      </c>
      <c r="BS394" s="365">
        <f>INDEX('NOx &amp; CO2'!$T$6:$W$10,MATCH($C394,'NOx &amp; CO2'!$R$6:$R$10,1),MATCH(BS$382,'NOx &amp; CO2'!$T$5:$W$5,1))*BR394</f>
        <v>1.4200000000000008E-2</v>
      </c>
      <c r="BT394" s="365">
        <f>INDEX('NOx &amp; CO2'!$T$6:$W$10,MATCH($C394,'NOx &amp; CO2'!$R$6:$R$10,1),MATCH(BT$382,'NOx &amp; CO2'!$T$5:$W$5,1))*BS394</f>
        <v>1.4200000000000008E-2</v>
      </c>
      <c r="BU394" s="365">
        <f>INDEX('NOx &amp; CO2'!$T$6:$W$10,MATCH($C394,'NOx &amp; CO2'!$R$6:$R$10,1),MATCH(BU$382,'NOx &amp; CO2'!$T$5:$W$5,1))*BT394</f>
        <v>1.4200000000000008E-2</v>
      </c>
      <c r="BV394" s="365">
        <f>INDEX('NOx &amp; CO2'!$T$6:$W$10,MATCH($C394,'NOx &amp; CO2'!$R$6:$R$10,1),MATCH(BV$382,'NOx &amp; CO2'!$T$5:$W$5,1))*BU394</f>
        <v>1.4200000000000008E-2</v>
      </c>
      <c r="BW394" s="365">
        <f>INDEX('NOx &amp; CO2'!$T$6:$W$10,MATCH($C394,'NOx &amp; CO2'!$R$6:$R$10,1),MATCH(BW$382,'NOx &amp; CO2'!$T$5:$W$5,1))*BV394</f>
        <v>1.4200000000000008E-2</v>
      </c>
      <c r="BX394" s="365">
        <f>INDEX('NOx &amp; CO2'!$T$6:$W$10,MATCH($C394,'NOx &amp; CO2'!$R$6:$R$10,1),MATCH(BX$382,'NOx &amp; CO2'!$T$5:$W$5,1))*BW394</f>
        <v>1.4200000000000008E-2</v>
      </c>
      <c r="BY394" s="365">
        <f>INDEX('NOx &amp; CO2'!$T$6:$W$10,MATCH($C394,'NOx &amp; CO2'!$R$6:$R$10,1),MATCH(BY$382,'NOx &amp; CO2'!$T$5:$W$5,1))*BX394</f>
        <v>1.4200000000000008E-2</v>
      </c>
      <c r="BZ394" s="365">
        <f>INDEX('NOx &amp; CO2'!$T$6:$W$10,MATCH($C394,'NOx &amp; CO2'!$R$6:$R$10,1),MATCH(BZ$382,'NOx &amp; CO2'!$T$5:$W$5,1))*BY394</f>
        <v>1.4200000000000008E-2</v>
      </c>
      <c r="CA394" s="365">
        <f>INDEX('NOx &amp; CO2'!$T$6:$W$10,MATCH($C394,'NOx &amp; CO2'!$R$6:$R$10,1),MATCH(CA$382,'NOx &amp; CO2'!$T$5:$W$5,1))*BZ394</f>
        <v>1.4200000000000008E-2</v>
      </c>
      <c r="CB394" s="365">
        <f>INDEX('NOx &amp; CO2'!$T$6:$W$10,MATCH($C394,'NOx &amp; CO2'!$R$6:$R$10,1),MATCH(CB$382,'NOx &amp; CO2'!$T$5:$W$5,1))*CA394</f>
        <v>1.4200000000000008E-2</v>
      </c>
      <c r="CC394" s="365">
        <f>INDEX('NOx &amp; CO2'!$T$6:$W$10,MATCH($C394,'NOx &amp; CO2'!$R$6:$R$10,1),MATCH(CC$382,'NOx &amp; CO2'!$T$5:$W$5,1))*CB394</f>
        <v>1.4200000000000008E-2</v>
      </c>
      <c r="CD394" s="365">
        <f>INDEX('NOx &amp; CO2'!$T$6:$W$10,MATCH($C394,'NOx &amp; CO2'!$R$6:$R$10,1),MATCH(CD$382,'NOx &amp; CO2'!$T$5:$W$5,1))*CC394</f>
        <v>1.4200000000000008E-2</v>
      </c>
      <c r="CE394" s="365">
        <f>INDEX('NOx &amp; CO2'!$T$6:$W$10,MATCH($C394,'NOx &amp; CO2'!$R$6:$R$10,1),MATCH(CE$382,'NOx &amp; CO2'!$T$5:$W$5,1))*CD394</f>
        <v>1.4200000000000008E-2</v>
      </c>
      <c r="CF394" s="365">
        <f>INDEX('NOx &amp; CO2'!$T$6:$W$10,MATCH($C394,'NOx &amp; CO2'!$R$6:$R$10,1),MATCH(CF$382,'NOx &amp; CO2'!$T$5:$W$5,1))*CE394</f>
        <v>1.4200000000000008E-2</v>
      </c>
      <c r="CG394" s="365">
        <f>INDEX('NOx &amp; CO2'!$T$6:$W$10,MATCH($C394,'NOx &amp; CO2'!$R$6:$R$10,1),MATCH(CG$382,'NOx &amp; CO2'!$T$5:$W$5,1))*CF394</f>
        <v>1.4200000000000008E-2</v>
      </c>
      <c r="CH394" s="365">
        <f>INDEX('NOx &amp; CO2'!$T$6:$W$10,MATCH($C394,'NOx &amp; CO2'!$R$6:$R$10,1),MATCH(CH$382,'NOx &amp; CO2'!$T$5:$W$5,1))*CG394</f>
        <v>1.4200000000000008E-2</v>
      </c>
      <c r="CI394" s="365">
        <f>INDEX('NOx &amp; CO2'!$T$6:$W$10,MATCH($C394,'NOx &amp; CO2'!$R$6:$R$10,1),MATCH(CI$382,'NOx &amp; CO2'!$T$5:$W$5,1))*CH394</f>
        <v>1.4200000000000008E-2</v>
      </c>
      <c r="CJ394" s="365">
        <f>INDEX('NOx &amp; CO2'!$T$6:$W$10,MATCH($C394,'NOx &amp; CO2'!$R$6:$R$10,1),MATCH(CJ$382,'NOx &amp; CO2'!$T$5:$W$5,1))*CI394</f>
        <v>1.4200000000000008E-2</v>
      </c>
      <c r="CK394" s="365">
        <f>INDEX('NOx &amp; CO2'!$T$6:$W$10,MATCH($C394,'NOx &amp; CO2'!$R$6:$R$10,1),MATCH(CK$382,'NOx &amp; CO2'!$T$5:$W$5,1))*CJ394</f>
        <v>1.4200000000000008E-2</v>
      </c>
      <c r="CL394" s="365">
        <f>INDEX('NOx &amp; CO2'!$T$6:$W$10,MATCH($C394,'NOx &amp; CO2'!$R$6:$R$10,1),MATCH(CL$382,'NOx &amp; CO2'!$T$5:$W$5,1))*CK394</f>
        <v>1.4200000000000008E-2</v>
      </c>
      <c r="CM394" s="365">
        <f>INDEX('NOx &amp; CO2'!$T$6:$W$10,MATCH($C394,'NOx &amp; CO2'!$R$6:$R$10,1),MATCH(CM$382,'NOx &amp; CO2'!$T$5:$W$5,1))*CL394</f>
        <v>1.4200000000000008E-2</v>
      </c>
      <c r="CN394" s="365">
        <f>INDEX('NOx &amp; CO2'!$T$6:$W$10,MATCH($C394,'NOx &amp; CO2'!$R$6:$R$10,1),MATCH(CN$382,'NOx &amp; CO2'!$T$5:$W$5,1))*CM394</f>
        <v>1.4200000000000008E-2</v>
      </c>
      <c r="CO394" s="365">
        <f>INDEX('NOx &amp; CO2'!$T$6:$W$10,MATCH($C394,'NOx &amp; CO2'!$R$6:$R$10,1),MATCH(CO$382,'NOx &amp; CO2'!$T$5:$W$5,1))*CN394</f>
        <v>1.4200000000000008E-2</v>
      </c>
      <c r="CP394" s="365">
        <f>INDEX('NOx &amp; CO2'!$T$6:$W$10,MATCH($C394,'NOx &amp; CO2'!$R$6:$R$10,1),MATCH(CP$382,'NOx &amp; CO2'!$T$5:$W$5,1))*CO394</f>
        <v>1.4200000000000008E-2</v>
      </c>
      <c r="CQ394" s="365">
        <f>INDEX('NOx &amp; CO2'!$T$6:$W$10,MATCH($C394,'NOx &amp; CO2'!$R$6:$R$10,1),MATCH(CQ$382,'NOx &amp; CO2'!$T$5:$W$5,1))*CP394</f>
        <v>1.4200000000000008E-2</v>
      </c>
      <c r="CR394" s="365">
        <f>INDEX('NOx &amp; CO2'!$T$6:$W$10,MATCH($C394,'NOx &amp; CO2'!$R$6:$R$10,1),MATCH(CR$382,'NOx &amp; CO2'!$T$5:$W$5,1))*CQ394</f>
        <v>1.4200000000000008E-2</v>
      </c>
      <c r="CS394" s="365">
        <f>INDEX('NOx &amp; CO2'!$T$6:$W$10,MATCH($C394,'NOx &amp; CO2'!$R$6:$R$10,1),MATCH(CS$382,'NOx &amp; CO2'!$T$5:$W$5,1))*CR394</f>
        <v>1.4200000000000008E-2</v>
      </c>
    </row>
    <row r="395" spans="1:97" s="352" customFormat="1" x14ac:dyDescent="0.25">
      <c r="A395" s="352">
        <f t="shared" ref="A395:C395" si="613">A334</f>
        <v>0</v>
      </c>
      <c r="B395" s="352" t="str">
        <f t="shared" si="613"/>
        <v>0 0</v>
      </c>
      <c r="C395" s="359">
        <f t="shared" si="613"/>
        <v>0</v>
      </c>
      <c r="D395" s="569">
        <f>INDEX('NOx &amp; CO2'!$E$6:$I$10,MATCH($C395,'NOx &amp; CO2'!$C$6:$C$10,1),MATCH(D$382,'NOx &amp; CO2'!$E$5:$H$5,1))</f>
        <v>7.17E-2</v>
      </c>
      <c r="E395" s="569">
        <f>INDEX('NOx &amp; CO2'!$T$6:$W$10,MATCH($C395,'NOx &amp; CO2'!$R$6:$R$10,1),MATCH(E$382,'NOx &amp; CO2'!$T$5:$W$5,1))*D395</f>
        <v>6.8558723496039697E-2</v>
      </c>
      <c r="F395" s="569">
        <f>INDEX('NOx &amp; CO2'!$T$6:$W$10,MATCH($C395,'NOx &amp; CO2'!$R$6:$R$10,1),MATCH(F$382,'NOx &amp; CO2'!$T$5:$W$5,1))*E395</f>
        <v>6.5555070675124491E-2</v>
      </c>
      <c r="G395" s="569">
        <f>INDEX('NOx &amp; CO2'!$T$6:$W$10,MATCH($C395,'NOx &amp; CO2'!$R$6:$R$10,1),MATCH(G$382,'NOx &amp; CO2'!$T$5:$W$5,1))*F395</f>
        <v>6.2683012052708514E-2</v>
      </c>
      <c r="H395" s="569">
        <f>INDEX('NOx &amp; CO2'!$T$6:$W$10,MATCH($C395,'NOx &amp; CO2'!$R$6:$R$10,1),MATCH(H$382,'NOx &amp; CO2'!$T$5:$W$5,1))*G395</f>
        <v>5.9936782304331478E-2</v>
      </c>
      <c r="I395" s="569">
        <f>INDEX('NOx &amp; CO2'!$T$6:$W$10,MATCH($C395,'NOx &amp; CO2'!$R$6:$R$10,1),MATCH(I$382,'NOx &amp; CO2'!$T$5:$W$5,1))*H395</f>
        <v>5.7310868692398702E-2</v>
      </c>
      <c r="J395" s="569">
        <f>INDEX('NOx &amp; CO2'!$T$6:$W$10,MATCH($C395,'NOx &amp; CO2'!$R$6:$R$10,1),MATCH(J$382,'NOx &amp; CO2'!$T$5:$W$5,1))*I395</f>
        <v>5.4800000000000008E-2</v>
      </c>
      <c r="K395" s="569">
        <f>INDEX('NOx &amp; CO2'!$T$6:$W$10,MATCH($C395,'NOx &amp; CO2'!$R$6:$R$10,1),MATCH(K$382,'NOx &amp; CO2'!$T$5:$W$5,1))*J395</f>
        <v>5.268069525177068E-2</v>
      </c>
      <c r="L395" s="569">
        <f>INDEX('NOx &amp; CO2'!$T$6:$W$10,MATCH($C395,'NOx &amp; CO2'!$R$6:$R$10,1),MATCH(L$382,'NOx &amp; CO2'!$T$5:$W$5,1))*K395</f>
        <v>5.0643351317699516E-2</v>
      </c>
      <c r="M395" s="569">
        <f>INDEX('NOx &amp; CO2'!$T$6:$W$10,MATCH($C395,'NOx &amp; CO2'!$R$6:$R$10,1),MATCH(M$382,'NOx &amp; CO2'!$T$5:$W$5,1))*L395</f>
        <v>4.8684798490804503E-2</v>
      </c>
      <c r="N395" s="569">
        <f>INDEX('NOx &amp; CO2'!$T$6:$W$10,MATCH($C395,'NOx &amp; CO2'!$R$6:$R$10,1),MATCH(N$382,'NOx &amp; CO2'!$T$5:$W$5,1))*M395</f>
        <v>4.6801989647590088E-2</v>
      </c>
      <c r="O395" s="569">
        <f>INDEX('NOx &amp; CO2'!$T$6:$W$10,MATCH($C395,'NOx &amp; CO2'!$R$6:$R$10,1),MATCH(O$382,'NOx &amp; CO2'!$T$5:$W$5,1))*N395</f>
        <v>4.4991995507321518E-2</v>
      </c>
      <c r="P395" s="569">
        <f>INDEX('NOx &amp; CO2'!$T$6:$W$10,MATCH($C395,'NOx &amp; CO2'!$R$6:$R$10,1),MATCH(P$382,'NOx &amp; CO2'!$T$5:$W$5,1))*O395</f>
        <v>4.3252000074639418E-2</v>
      </c>
      <c r="Q395" s="569">
        <f>INDEX('NOx &amp; CO2'!$T$6:$W$10,MATCH($C395,'NOx &amp; CO2'!$R$6:$R$10,1),MATCH(Q$382,'NOx &amp; CO2'!$T$5:$W$5,1))*P395</f>
        <v>4.1579296258424117E-2</v>
      </c>
      <c r="R395" s="569">
        <f>INDEX('NOx &amp; CO2'!$T$6:$W$10,MATCH($C395,'NOx &amp; CO2'!$R$6:$R$10,1),MATCH(R$382,'NOx &amp; CO2'!$T$5:$W$5,1))*Q395</f>
        <v>3.9971281660093602E-2</v>
      </c>
      <c r="S395" s="569">
        <f>INDEX('NOx &amp; CO2'!$T$6:$W$10,MATCH($C395,'NOx &amp; CO2'!$R$6:$R$10,1),MATCH(S$382,'NOx &amp; CO2'!$T$5:$W$5,1))*R395</f>
        <v>3.8425454524782507E-2</v>
      </c>
      <c r="T395" s="569">
        <f>INDEX('NOx &amp; CO2'!$T$6:$W$10,MATCH($C395,'NOx &amp; CO2'!$R$6:$R$10,1),MATCH(T$382,'NOx &amp; CO2'!$T$5:$W$5,1))*S395</f>
        <v>3.6939409849102912E-2</v>
      </c>
      <c r="U395" s="569">
        <f>INDEX('NOx &amp; CO2'!$T$6:$W$10,MATCH($C395,'NOx &amp; CO2'!$R$6:$R$10,1),MATCH(U$382,'NOx &amp; CO2'!$T$5:$W$5,1))*T395</f>
        <v>3.5510835639431505E-2</v>
      </c>
      <c r="V395" s="569">
        <f>INDEX('NOx &amp; CO2'!$T$6:$W$10,MATCH($C395,'NOx &amp; CO2'!$R$6:$R$10,1),MATCH(V$382,'NOx &amp; CO2'!$T$5:$W$5,1))*U395</f>
        <v>3.4137509314901608E-2</v>
      </c>
      <c r="W395" s="569">
        <f>INDEX('NOx &amp; CO2'!$T$6:$W$10,MATCH($C395,'NOx &amp; CO2'!$R$6:$R$10,1),MATCH(W$382,'NOx &amp; CO2'!$T$5:$W$5,1))*V395</f>
        <v>3.2817294249503907E-2</v>
      </c>
      <c r="X395" s="569">
        <f>INDEX('NOx &amp; CO2'!$T$6:$W$10,MATCH($C395,'NOx &amp; CO2'!$R$6:$R$10,1),MATCH(X$382,'NOx &amp; CO2'!$T$5:$W$5,1))*W395</f>
        <v>3.1548136447916084E-2</v>
      </c>
      <c r="Y395" s="569">
        <f>INDEX('NOx &amp; CO2'!$T$6:$W$10,MATCH($C395,'NOx &amp; CO2'!$R$6:$R$10,1),MATCH(Y$382,'NOx &amp; CO2'!$T$5:$W$5,1))*X395</f>
        <v>3.0328061349889527E-2</v>
      </c>
      <c r="Z395" s="569">
        <f>INDEX('NOx &amp; CO2'!$T$6:$W$10,MATCH($C395,'NOx &amp; CO2'!$R$6:$R$10,1),MATCH(Z$382,'NOx &amp; CO2'!$T$5:$W$5,1))*Y395</f>
        <v>2.9155170758221438E-2</v>
      </c>
      <c r="AA395" s="365">
        <f>INDEX('NOx &amp; CO2'!$T$6:$W$10,MATCH($C395,'NOx &amp; CO2'!$R$6:$R$10,1),MATCH(AA$382,'NOx &amp; CO2'!$T$5:$W$5,1))*Z395</f>
        <v>2.8027639885532835E-2</v>
      </c>
      <c r="AB395" s="365">
        <f>INDEX('NOx &amp; CO2'!$T$6:$W$10,MATCH($C395,'NOx &amp; CO2'!$R$6:$R$10,1),MATCH(AB$382,'NOx &amp; CO2'!$T$5:$W$5,1))*AA395</f>
        <v>2.6943714515257809E-2</v>
      </c>
      <c r="AC395" s="365">
        <f>INDEX('NOx &amp; CO2'!$T$6:$W$10,MATCH($C395,'NOx &amp; CO2'!$R$6:$R$10,1),MATCH(AC$382,'NOx &amp; CO2'!$T$5:$W$5,1))*AB395</f>
        <v>2.5901708272427128E-2</v>
      </c>
      <c r="AD395" s="365">
        <f>INDEX('NOx &amp; CO2'!$T$6:$W$10,MATCH($C395,'NOx &amp; CO2'!$R$6:$R$10,1),MATCH(AD$382,'NOx &amp; CO2'!$T$5:$W$5,1))*AC395</f>
        <v>2.4900000000000019E-2</v>
      </c>
      <c r="AE395" s="365">
        <f>INDEX('NOx &amp; CO2'!$T$6:$W$10,MATCH($C395,'NOx &amp; CO2'!$R$6:$R$10,1),MATCH(AE$382,'NOx &amp; CO2'!$T$5:$W$5,1))*AD395</f>
        <v>2.4210502134589099E-2</v>
      </c>
      <c r="AF395" s="365">
        <f>INDEX('NOx &amp; CO2'!$T$6:$W$10,MATCH($C395,'NOx &amp; CO2'!$R$6:$R$10,1),MATCH(AF$382,'NOx &amp; CO2'!$T$5:$W$5,1))*AE395</f>
        <v>2.3540096932086061E-2</v>
      </c>
      <c r="AG395" s="365">
        <f>INDEX('NOx &amp; CO2'!$T$6:$W$10,MATCH($C395,'NOx &amp; CO2'!$R$6:$R$10,1),MATCH(AG$382,'NOx &amp; CO2'!$T$5:$W$5,1))*AF395</f>
        <v>2.2888255703723031E-2</v>
      </c>
      <c r="AH395" s="365">
        <f>INDEX('NOx &amp; CO2'!$T$6:$W$10,MATCH($C395,'NOx &amp; CO2'!$R$6:$R$10,1),MATCH(AH$382,'NOx &amp; CO2'!$T$5:$W$5,1))*AG395</f>
        <v>2.2254464400482215E-2</v>
      </c>
      <c r="AI395" s="365">
        <f>INDEX('NOx &amp; CO2'!$T$6:$W$10,MATCH($C395,'NOx &amp; CO2'!$R$6:$R$10,1),MATCH(AI$382,'NOx &amp; CO2'!$T$5:$W$5,1))*AH395</f>
        <v>2.1638223207711301E-2</v>
      </c>
      <c r="AJ395" s="365">
        <f>INDEX('NOx &amp; CO2'!$T$6:$W$10,MATCH($C395,'NOx &amp; CO2'!$R$6:$R$10,1),MATCH(AJ$382,'NOx &amp; CO2'!$T$5:$W$5,1))*AI395</f>
        <v>2.1039046150964236E-2</v>
      </c>
      <c r="AK395" s="365">
        <f>INDEX('NOx &amp; CO2'!$T$6:$W$10,MATCH($C395,'NOx &amp; CO2'!$R$6:$R$10,1),MATCH(AK$382,'NOx &amp; CO2'!$T$5:$W$5,1))*AJ395</f>
        <v>2.0456460712756541E-2</v>
      </c>
      <c r="AL395" s="365">
        <f>INDEX('NOx &amp; CO2'!$T$6:$W$10,MATCH($C395,'NOx &amp; CO2'!$R$6:$R$10,1),MATCH(AL$382,'NOx &amp; CO2'!$T$5:$W$5,1))*AK395</f>
        <v>1.9890007459932926E-2</v>
      </c>
      <c r="AM395" s="365">
        <f>INDEX('NOx &amp; CO2'!$T$6:$W$10,MATCH($C395,'NOx &amp; CO2'!$R$6:$R$10,1),MATCH(AM$382,'NOx &amp; CO2'!$T$5:$W$5,1))*AL395</f>
        <v>1.9339239681353367E-2</v>
      </c>
      <c r="AN395" s="365">
        <f>INDEX('NOx &amp; CO2'!$T$6:$W$10,MATCH($C395,'NOx &amp; CO2'!$R$6:$R$10,1),MATCH(AN$382,'NOx &amp; CO2'!$T$5:$W$5,1))*AM395</f>
        <v>1.8803723035611869E-2</v>
      </c>
      <c r="AO395" s="365">
        <f>INDEX('NOx &amp; CO2'!$T$6:$W$10,MATCH($C395,'NOx &amp; CO2'!$R$6:$R$10,1),MATCH(AO$382,'NOx &amp; CO2'!$T$5:$W$5,1))*AN395</f>
        <v>1.8283035208510164E-2</v>
      </c>
      <c r="AP395" s="365">
        <f>INDEX('NOx &amp; CO2'!$T$6:$W$10,MATCH($C395,'NOx &amp; CO2'!$R$6:$R$10,1),MATCH(AP$382,'NOx &amp; CO2'!$T$5:$W$5,1))*AO395</f>
        <v>1.777676558001617E-2</v>
      </c>
      <c r="AQ395" s="365">
        <f>INDEX('NOx &amp; CO2'!$T$6:$W$10,MATCH($C395,'NOx &amp; CO2'!$R$6:$R$10,1),MATCH(AQ$382,'NOx &amp; CO2'!$T$5:$W$5,1))*AP395</f>
        <v>1.7284514900444626E-2</v>
      </c>
      <c r="AR395" s="365">
        <f>INDEX('NOx &amp; CO2'!$T$6:$W$10,MATCH($C395,'NOx &amp; CO2'!$R$6:$R$10,1),MATCH(AR$382,'NOx &amp; CO2'!$T$5:$W$5,1))*AQ395</f>
        <v>1.6805894975604474E-2</v>
      </c>
      <c r="AS395" s="365">
        <f>INDEX('NOx &amp; CO2'!$T$6:$W$10,MATCH($C395,'NOx &amp; CO2'!$R$6:$R$10,1),MATCH(AS$382,'NOx &amp; CO2'!$T$5:$W$5,1))*AR395</f>
        <v>1.6340528360664741E-2</v>
      </c>
      <c r="AT395" s="365">
        <f>INDEX('NOx &amp; CO2'!$T$6:$W$10,MATCH($C395,'NOx &amp; CO2'!$R$6:$R$10,1),MATCH(AT$382,'NOx &amp; CO2'!$T$5:$W$5,1))*AS395</f>
        <v>1.5888048062497474E-2</v>
      </c>
      <c r="AU395" s="365">
        <f>INDEX('NOx &amp; CO2'!$T$6:$W$10,MATCH($C395,'NOx &amp; CO2'!$R$6:$R$10,1),MATCH(AU$382,'NOx &amp; CO2'!$T$5:$W$5,1))*AT395</f>
        <v>1.5448097250263013E-2</v>
      </c>
      <c r="AV395" s="365">
        <f>INDEX('NOx &amp; CO2'!$T$6:$W$10,MATCH($C395,'NOx &amp; CO2'!$R$6:$R$10,1),MATCH(AV$382,'NOx &amp; CO2'!$T$5:$W$5,1))*AU395</f>
        <v>1.5020328974009333E-2</v>
      </c>
      <c r="AW395" s="365">
        <f>INDEX('NOx &amp; CO2'!$T$6:$W$10,MATCH($C395,'NOx &amp; CO2'!$R$6:$R$10,1),MATCH(AW$382,'NOx &amp; CO2'!$T$5:$W$5,1))*AV395</f>
        <v>1.4604405891063581E-2</v>
      </c>
      <c r="AX395" s="365">
        <f>INDEX('NOx &amp; CO2'!$T$6:$W$10,MATCH($C395,'NOx &amp; CO2'!$R$6:$R$10,1),MATCH(AX$382,'NOx &amp; CO2'!$T$5:$W$5,1))*AW395</f>
        <v>1.4200000000000008E-2</v>
      </c>
      <c r="AY395" s="365">
        <f>INDEX('NOx &amp; CO2'!$T$6:$W$10,MATCH($C395,'NOx &amp; CO2'!$R$6:$R$10,1),MATCH(AY$382,'NOx &amp; CO2'!$T$5:$W$5,1))*AX395</f>
        <v>1.4200000000000008E-2</v>
      </c>
      <c r="AZ395" s="365">
        <f>INDEX('NOx &amp; CO2'!$T$6:$W$10,MATCH($C395,'NOx &amp; CO2'!$R$6:$R$10,1),MATCH(AZ$382,'NOx &amp; CO2'!$T$5:$W$5,1))*AY395</f>
        <v>1.4200000000000008E-2</v>
      </c>
      <c r="BA395" s="365">
        <f>INDEX('NOx &amp; CO2'!$T$6:$W$10,MATCH($C395,'NOx &amp; CO2'!$R$6:$R$10,1),MATCH(BA$382,'NOx &amp; CO2'!$T$5:$W$5,1))*AZ395</f>
        <v>1.4200000000000008E-2</v>
      </c>
      <c r="BB395" s="365">
        <f>INDEX('NOx &amp; CO2'!$T$6:$W$10,MATCH($C395,'NOx &amp; CO2'!$R$6:$R$10,1),MATCH(BB$382,'NOx &amp; CO2'!$T$5:$W$5,1))*BA395</f>
        <v>1.4200000000000008E-2</v>
      </c>
      <c r="BC395" s="365">
        <f>INDEX('NOx &amp; CO2'!$T$6:$W$10,MATCH($C395,'NOx &amp; CO2'!$R$6:$R$10,1),MATCH(BC$382,'NOx &amp; CO2'!$T$5:$W$5,1))*BB395</f>
        <v>1.4200000000000008E-2</v>
      </c>
      <c r="BD395" s="365">
        <f>INDEX('NOx &amp; CO2'!$T$6:$W$10,MATCH($C395,'NOx &amp; CO2'!$R$6:$R$10,1),MATCH(BD$382,'NOx &amp; CO2'!$T$5:$W$5,1))*BC395</f>
        <v>1.4200000000000008E-2</v>
      </c>
      <c r="BE395" s="365">
        <f>INDEX('NOx &amp; CO2'!$T$6:$W$10,MATCH($C395,'NOx &amp; CO2'!$R$6:$R$10,1),MATCH(BE$382,'NOx &amp; CO2'!$T$5:$W$5,1))*BD395</f>
        <v>1.4200000000000008E-2</v>
      </c>
      <c r="BF395" s="365">
        <f>INDEX('NOx &amp; CO2'!$T$6:$W$10,MATCH($C395,'NOx &amp; CO2'!$R$6:$R$10,1),MATCH(BF$382,'NOx &amp; CO2'!$T$5:$W$5,1))*BE395</f>
        <v>1.4200000000000008E-2</v>
      </c>
      <c r="BG395" s="365">
        <f>INDEX('NOx &amp; CO2'!$T$6:$W$10,MATCH($C395,'NOx &amp; CO2'!$R$6:$R$10,1),MATCH(BG$382,'NOx &amp; CO2'!$T$5:$W$5,1))*BF395</f>
        <v>1.4200000000000008E-2</v>
      </c>
      <c r="BH395" s="365">
        <f>INDEX('NOx &amp; CO2'!$T$6:$W$10,MATCH($C395,'NOx &amp; CO2'!$R$6:$R$10,1),MATCH(BH$382,'NOx &amp; CO2'!$T$5:$W$5,1))*BG395</f>
        <v>1.4200000000000008E-2</v>
      </c>
      <c r="BI395" s="365">
        <f>INDEX('NOx &amp; CO2'!$T$6:$W$10,MATCH($C395,'NOx &amp; CO2'!$R$6:$R$10,1),MATCH(BI$382,'NOx &amp; CO2'!$T$5:$W$5,1))*BH395</f>
        <v>1.4200000000000008E-2</v>
      </c>
      <c r="BJ395" s="365">
        <f>INDEX('NOx &amp; CO2'!$T$6:$W$10,MATCH($C395,'NOx &amp; CO2'!$R$6:$R$10,1),MATCH(BJ$382,'NOx &amp; CO2'!$T$5:$W$5,1))*BI395</f>
        <v>1.4200000000000008E-2</v>
      </c>
      <c r="BK395" s="365">
        <f>INDEX('NOx &amp; CO2'!$T$6:$W$10,MATCH($C395,'NOx &amp; CO2'!$R$6:$R$10,1),MATCH(BK$382,'NOx &amp; CO2'!$T$5:$W$5,1))*BJ395</f>
        <v>1.4200000000000008E-2</v>
      </c>
      <c r="BL395" s="365">
        <f>INDEX('NOx &amp; CO2'!$T$6:$W$10,MATCH($C395,'NOx &amp; CO2'!$R$6:$R$10,1),MATCH(BL$382,'NOx &amp; CO2'!$T$5:$W$5,1))*BK395</f>
        <v>1.4200000000000008E-2</v>
      </c>
      <c r="BM395" s="365">
        <f>INDEX('NOx &amp; CO2'!$T$6:$W$10,MATCH($C395,'NOx &amp; CO2'!$R$6:$R$10,1),MATCH(BM$382,'NOx &amp; CO2'!$T$5:$W$5,1))*BL395</f>
        <v>1.4200000000000008E-2</v>
      </c>
      <c r="BN395" s="365">
        <f>INDEX('NOx &amp; CO2'!$T$6:$W$10,MATCH($C395,'NOx &amp; CO2'!$R$6:$R$10,1),MATCH(BN$382,'NOx &amp; CO2'!$T$5:$W$5,1))*BM395</f>
        <v>1.4200000000000008E-2</v>
      </c>
      <c r="BO395" s="365">
        <f>INDEX('NOx &amp; CO2'!$T$6:$W$10,MATCH($C395,'NOx &amp; CO2'!$R$6:$R$10,1),MATCH(BO$382,'NOx &amp; CO2'!$T$5:$W$5,1))*BN395</f>
        <v>1.4200000000000008E-2</v>
      </c>
      <c r="BP395" s="365">
        <f>INDEX('NOx &amp; CO2'!$T$6:$W$10,MATCH($C395,'NOx &amp; CO2'!$R$6:$R$10,1),MATCH(BP$382,'NOx &amp; CO2'!$T$5:$W$5,1))*BO395</f>
        <v>1.4200000000000008E-2</v>
      </c>
      <c r="BQ395" s="365">
        <f>INDEX('NOx &amp; CO2'!$T$6:$W$10,MATCH($C395,'NOx &amp; CO2'!$R$6:$R$10,1),MATCH(BQ$382,'NOx &amp; CO2'!$T$5:$W$5,1))*BP395</f>
        <v>1.4200000000000008E-2</v>
      </c>
      <c r="BR395" s="365">
        <f>INDEX('NOx &amp; CO2'!$T$6:$W$10,MATCH($C395,'NOx &amp; CO2'!$R$6:$R$10,1),MATCH(BR$382,'NOx &amp; CO2'!$T$5:$W$5,1))*BQ395</f>
        <v>1.4200000000000008E-2</v>
      </c>
      <c r="BS395" s="365">
        <f>INDEX('NOx &amp; CO2'!$T$6:$W$10,MATCH($C395,'NOx &amp; CO2'!$R$6:$R$10,1),MATCH(BS$382,'NOx &amp; CO2'!$T$5:$W$5,1))*BR395</f>
        <v>1.4200000000000008E-2</v>
      </c>
      <c r="BT395" s="365">
        <f>INDEX('NOx &amp; CO2'!$T$6:$W$10,MATCH($C395,'NOx &amp; CO2'!$R$6:$R$10,1),MATCH(BT$382,'NOx &amp; CO2'!$T$5:$W$5,1))*BS395</f>
        <v>1.4200000000000008E-2</v>
      </c>
      <c r="BU395" s="365">
        <f>INDEX('NOx &amp; CO2'!$T$6:$W$10,MATCH($C395,'NOx &amp; CO2'!$R$6:$R$10,1),MATCH(BU$382,'NOx &amp; CO2'!$T$5:$W$5,1))*BT395</f>
        <v>1.4200000000000008E-2</v>
      </c>
      <c r="BV395" s="365">
        <f>INDEX('NOx &amp; CO2'!$T$6:$W$10,MATCH($C395,'NOx &amp; CO2'!$R$6:$R$10,1),MATCH(BV$382,'NOx &amp; CO2'!$T$5:$W$5,1))*BU395</f>
        <v>1.4200000000000008E-2</v>
      </c>
      <c r="BW395" s="365">
        <f>INDEX('NOx &amp; CO2'!$T$6:$W$10,MATCH($C395,'NOx &amp; CO2'!$R$6:$R$10,1),MATCH(BW$382,'NOx &amp; CO2'!$T$5:$W$5,1))*BV395</f>
        <v>1.4200000000000008E-2</v>
      </c>
      <c r="BX395" s="365">
        <f>INDEX('NOx &amp; CO2'!$T$6:$W$10,MATCH($C395,'NOx &amp; CO2'!$R$6:$R$10,1),MATCH(BX$382,'NOx &amp; CO2'!$T$5:$W$5,1))*BW395</f>
        <v>1.4200000000000008E-2</v>
      </c>
      <c r="BY395" s="365">
        <f>INDEX('NOx &amp; CO2'!$T$6:$W$10,MATCH($C395,'NOx &amp; CO2'!$R$6:$R$10,1),MATCH(BY$382,'NOx &amp; CO2'!$T$5:$W$5,1))*BX395</f>
        <v>1.4200000000000008E-2</v>
      </c>
      <c r="BZ395" s="365">
        <f>INDEX('NOx &amp; CO2'!$T$6:$W$10,MATCH($C395,'NOx &amp; CO2'!$R$6:$R$10,1),MATCH(BZ$382,'NOx &amp; CO2'!$T$5:$W$5,1))*BY395</f>
        <v>1.4200000000000008E-2</v>
      </c>
      <c r="CA395" s="365">
        <f>INDEX('NOx &amp; CO2'!$T$6:$W$10,MATCH($C395,'NOx &amp; CO2'!$R$6:$R$10,1),MATCH(CA$382,'NOx &amp; CO2'!$T$5:$W$5,1))*BZ395</f>
        <v>1.4200000000000008E-2</v>
      </c>
      <c r="CB395" s="365">
        <f>INDEX('NOx &amp; CO2'!$T$6:$W$10,MATCH($C395,'NOx &amp; CO2'!$R$6:$R$10,1),MATCH(CB$382,'NOx &amp; CO2'!$T$5:$W$5,1))*CA395</f>
        <v>1.4200000000000008E-2</v>
      </c>
      <c r="CC395" s="365">
        <f>INDEX('NOx &amp; CO2'!$T$6:$W$10,MATCH($C395,'NOx &amp; CO2'!$R$6:$R$10,1),MATCH(CC$382,'NOx &amp; CO2'!$T$5:$W$5,1))*CB395</f>
        <v>1.4200000000000008E-2</v>
      </c>
      <c r="CD395" s="365">
        <f>INDEX('NOx &amp; CO2'!$T$6:$W$10,MATCH($C395,'NOx &amp; CO2'!$R$6:$R$10,1),MATCH(CD$382,'NOx &amp; CO2'!$T$5:$W$5,1))*CC395</f>
        <v>1.4200000000000008E-2</v>
      </c>
      <c r="CE395" s="365">
        <f>INDEX('NOx &amp; CO2'!$T$6:$W$10,MATCH($C395,'NOx &amp; CO2'!$R$6:$R$10,1),MATCH(CE$382,'NOx &amp; CO2'!$T$5:$W$5,1))*CD395</f>
        <v>1.4200000000000008E-2</v>
      </c>
      <c r="CF395" s="365">
        <f>INDEX('NOx &amp; CO2'!$T$6:$W$10,MATCH($C395,'NOx &amp; CO2'!$R$6:$R$10,1),MATCH(CF$382,'NOx &amp; CO2'!$T$5:$W$5,1))*CE395</f>
        <v>1.4200000000000008E-2</v>
      </c>
      <c r="CG395" s="365">
        <f>INDEX('NOx &amp; CO2'!$T$6:$W$10,MATCH($C395,'NOx &amp; CO2'!$R$6:$R$10,1),MATCH(CG$382,'NOx &amp; CO2'!$T$5:$W$5,1))*CF395</f>
        <v>1.4200000000000008E-2</v>
      </c>
      <c r="CH395" s="365">
        <f>INDEX('NOx &amp; CO2'!$T$6:$W$10,MATCH($C395,'NOx &amp; CO2'!$R$6:$R$10,1),MATCH(CH$382,'NOx &amp; CO2'!$T$5:$W$5,1))*CG395</f>
        <v>1.4200000000000008E-2</v>
      </c>
      <c r="CI395" s="365">
        <f>INDEX('NOx &amp; CO2'!$T$6:$W$10,MATCH($C395,'NOx &amp; CO2'!$R$6:$R$10,1),MATCH(CI$382,'NOx &amp; CO2'!$T$5:$W$5,1))*CH395</f>
        <v>1.4200000000000008E-2</v>
      </c>
      <c r="CJ395" s="365">
        <f>INDEX('NOx &amp; CO2'!$T$6:$W$10,MATCH($C395,'NOx &amp; CO2'!$R$6:$R$10,1),MATCH(CJ$382,'NOx &amp; CO2'!$T$5:$W$5,1))*CI395</f>
        <v>1.4200000000000008E-2</v>
      </c>
      <c r="CK395" s="365">
        <f>INDEX('NOx &amp; CO2'!$T$6:$W$10,MATCH($C395,'NOx &amp; CO2'!$R$6:$R$10,1),MATCH(CK$382,'NOx &amp; CO2'!$T$5:$W$5,1))*CJ395</f>
        <v>1.4200000000000008E-2</v>
      </c>
      <c r="CL395" s="365">
        <f>INDEX('NOx &amp; CO2'!$T$6:$W$10,MATCH($C395,'NOx &amp; CO2'!$R$6:$R$10,1),MATCH(CL$382,'NOx &amp; CO2'!$T$5:$W$5,1))*CK395</f>
        <v>1.4200000000000008E-2</v>
      </c>
      <c r="CM395" s="365">
        <f>INDEX('NOx &amp; CO2'!$T$6:$W$10,MATCH($C395,'NOx &amp; CO2'!$R$6:$R$10,1),MATCH(CM$382,'NOx &amp; CO2'!$T$5:$W$5,1))*CL395</f>
        <v>1.4200000000000008E-2</v>
      </c>
      <c r="CN395" s="365">
        <f>INDEX('NOx &amp; CO2'!$T$6:$W$10,MATCH($C395,'NOx &amp; CO2'!$R$6:$R$10,1),MATCH(CN$382,'NOx &amp; CO2'!$T$5:$W$5,1))*CM395</f>
        <v>1.4200000000000008E-2</v>
      </c>
      <c r="CO395" s="365">
        <f>INDEX('NOx &amp; CO2'!$T$6:$W$10,MATCH($C395,'NOx &amp; CO2'!$R$6:$R$10,1),MATCH(CO$382,'NOx &amp; CO2'!$T$5:$W$5,1))*CN395</f>
        <v>1.4200000000000008E-2</v>
      </c>
      <c r="CP395" s="365">
        <f>INDEX('NOx &amp; CO2'!$T$6:$W$10,MATCH($C395,'NOx &amp; CO2'!$R$6:$R$10,1),MATCH(CP$382,'NOx &amp; CO2'!$T$5:$W$5,1))*CO395</f>
        <v>1.4200000000000008E-2</v>
      </c>
      <c r="CQ395" s="365">
        <f>INDEX('NOx &amp; CO2'!$T$6:$W$10,MATCH($C395,'NOx &amp; CO2'!$R$6:$R$10,1),MATCH(CQ$382,'NOx &amp; CO2'!$T$5:$W$5,1))*CP395</f>
        <v>1.4200000000000008E-2</v>
      </c>
      <c r="CR395" s="365">
        <f>INDEX('NOx &amp; CO2'!$T$6:$W$10,MATCH($C395,'NOx &amp; CO2'!$R$6:$R$10,1),MATCH(CR$382,'NOx &amp; CO2'!$T$5:$W$5,1))*CQ395</f>
        <v>1.4200000000000008E-2</v>
      </c>
      <c r="CS395" s="365">
        <f>INDEX('NOx &amp; CO2'!$T$6:$W$10,MATCH($C395,'NOx &amp; CO2'!$R$6:$R$10,1),MATCH(CS$382,'NOx &amp; CO2'!$T$5:$W$5,1))*CR395</f>
        <v>1.4200000000000008E-2</v>
      </c>
    </row>
    <row r="396" spans="1:97" s="352" customFormat="1" x14ac:dyDescent="0.25">
      <c r="A396" s="352">
        <f t="shared" ref="A396:C396" si="614">A335</f>
        <v>0</v>
      </c>
      <c r="B396" s="352" t="str">
        <f t="shared" si="614"/>
        <v>0 0</v>
      </c>
      <c r="C396" s="359">
        <f t="shared" si="614"/>
        <v>0</v>
      </c>
      <c r="D396" s="569">
        <f>INDEX('NOx &amp; CO2'!$E$6:$I$10,MATCH($C396,'NOx &amp; CO2'!$C$6:$C$10,1),MATCH(D$382,'NOx &amp; CO2'!$E$5:$H$5,1))</f>
        <v>7.17E-2</v>
      </c>
      <c r="E396" s="569">
        <f>INDEX('NOx &amp; CO2'!$T$6:$W$10,MATCH($C396,'NOx &amp; CO2'!$R$6:$R$10,1),MATCH(E$382,'NOx &amp; CO2'!$T$5:$W$5,1))*D396</f>
        <v>6.8558723496039697E-2</v>
      </c>
      <c r="F396" s="569">
        <f>INDEX('NOx &amp; CO2'!$T$6:$W$10,MATCH($C396,'NOx &amp; CO2'!$R$6:$R$10,1),MATCH(F$382,'NOx &amp; CO2'!$T$5:$W$5,1))*E396</f>
        <v>6.5555070675124491E-2</v>
      </c>
      <c r="G396" s="569">
        <f>INDEX('NOx &amp; CO2'!$T$6:$W$10,MATCH($C396,'NOx &amp; CO2'!$R$6:$R$10,1),MATCH(G$382,'NOx &amp; CO2'!$T$5:$W$5,1))*F396</f>
        <v>6.2683012052708514E-2</v>
      </c>
      <c r="H396" s="569">
        <f>INDEX('NOx &amp; CO2'!$T$6:$W$10,MATCH($C396,'NOx &amp; CO2'!$R$6:$R$10,1),MATCH(H$382,'NOx &amp; CO2'!$T$5:$W$5,1))*G396</f>
        <v>5.9936782304331478E-2</v>
      </c>
      <c r="I396" s="569">
        <f>INDEX('NOx &amp; CO2'!$T$6:$W$10,MATCH($C396,'NOx &amp; CO2'!$R$6:$R$10,1),MATCH(I$382,'NOx &amp; CO2'!$T$5:$W$5,1))*H396</f>
        <v>5.7310868692398702E-2</v>
      </c>
      <c r="J396" s="569">
        <f>INDEX('NOx &amp; CO2'!$T$6:$W$10,MATCH($C396,'NOx &amp; CO2'!$R$6:$R$10,1),MATCH(J$382,'NOx &amp; CO2'!$T$5:$W$5,1))*I396</f>
        <v>5.4800000000000008E-2</v>
      </c>
      <c r="K396" s="569">
        <f>INDEX('NOx &amp; CO2'!$T$6:$W$10,MATCH($C396,'NOx &amp; CO2'!$R$6:$R$10,1),MATCH(K$382,'NOx &amp; CO2'!$T$5:$W$5,1))*J396</f>
        <v>5.268069525177068E-2</v>
      </c>
      <c r="L396" s="569">
        <f>INDEX('NOx &amp; CO2'!$T$6:$W$10,MATCH($C396,'NOx &amp; CO2'!$R$6:$R$10,1),MATCH(L$382,'NOx &amp; CO2'!$T$5:$W$5,1))*K396</f>
        <v>5.0643351317699516E-2</v>
      </c>
      <c r="M396" s="569">
        <f>INDEX('NOx &amp; CO2'!$T$6:$W$10,MATCH($C396,'NOx &amp; CO2'!$R$6:$R$10,1),MATCH(M$382,'NOx &amp; CO2'!$T$5:$W$5,1))*L396</f>
        <v>4.8684798490804503E-2</v>
      </c>
      <c r="N396" s="569">
        <f>INDEX('NOx &amp; CO2'!$T$6:$W$10,MATCH($C396,'NOx &amp; CO2'!$R$6:$R$10,1),MATCH(N$382,'NOx &amp; CO2'!$T$5:$W$5,1))*M396</f>
        <v>4.6801989647590088E-2</v>
      </c>
      <c r="O396" s="569">
        <f>INDEX('NOx &amp; CO2'!$T$6:$W$10,MATCH($C396,'NOx &amp; CO2'!$R$6:$R$10,1),MATCH(O$382,'NOx &amp; CO2'!$T$5:$W$5,1))*N396</f>
        <v>4.4991995507321518E-2</v>
      </c>
      <c r="P396" s="569">
        <f>INDEX('NOx &amp; CO2'!$T$6:$W$10,MATCH($C396,'NOx &amp; CO2'!$R$6:$R$10,1),MATCH(P$382,'NOx &amp; CO2'!$T$5:$W$5,1))*O396</f>
        <v>4.3252000074639418E-2</v>
      </c>
      <c r="Q396" s="569">
        <f>INDEX('NOx &amp; CO2'!$T$6:$W$10,MATCH($C396,'NOx &amp; CO2'!$R$6:$R$10,1),MATCH(Q$382,'NOx &amp; CO2'!$T$5:$W$5,1))*P396</f>
        <v>4.1579296258424117E-2</v>
      </c>
      <c r="R396" s="569">
        <f>INDEX('NOx &amp; CO2'!$T$6:$W$10,MATCH($C396,'NOx &amp; CO2'!$R$6:$R$10,1),MATCH(R$382,'NOx &amp; CO2'!$T$5:$W$5,1))*Q396</f>
        <v>3.9971281660093602E-2</v>
      </c>
      <c r="S396" s="569">
        <f>INDEX('NOx &amp; CO2'!$T$6:$W$10,MATCH($C396,'NOx &amp; CO2'!$R$6:$R$10,1),MATCH(S$382,'NOx &amp; CO2'!$T$5:$W$5,1))*R396</f>
        <v>3.8425454524782507E-2</v>
      </c>
      <c r="T396" s="569">
        <f>INDEX('NOx &amp; CO2'!$T$6:$W$10,MATCH($C396,'NOx &amp; CO2'!$R$6:$R$10,1),MATCH(T$382,'NOx &amp; CO2'!$T$5:$W$5,1))*S396</f>
        <v>3.6939409849102912E-2</v>
      </c>
      <c r="U396" s="569">
        <f>INDEX('NOx &amp; CO2'!$T$6:$W$10,MATCH($C396,'NOx &amp; CO2'!$R$6:$R$10,1),MATCH(U$382,'NOx &amp; CO2'!$T$5:$W$5,1))*T396</f>
        <v>3.5510835639431505E-2</v>
      </c>
      <c r="V396" s="569">
        <f>INDEX('NOx &amp; CO2'!$T$6:$W$10,MATCH($C396,'NOx &amp; CO2'!$R$6:$R$10,1),MATCH(V$382,'NOx &amp; CO2'!$T$5:$W$5,1))*U396</f>
        <v>3.4137509314901608E-2</v>
      </c>
      <c r="W396" s="569">
        <f>INDEX('NOx &amp; CO2'!$T$6:$W$10,MATCH($C396,'NOx &amp; CO2'!$R$6:$R$10,1),MATCH(W$382,'NOx &amp; CO2'!$T$5:$W$5,1))*V396</f>
        <v>3.2817294249503907E-2</v>
      </c>
      <c r="X396" s="569">
        <f>INDEX('NOx &amp; CO2'!$T$6:$W$10,MATCH($C396,'NOx &amp; CO2'!$R$6:$R$10,1),MATCH(X$382,'NOx &amp; CO2'!$T$5:$W$5,1))*W396</f>
        <v>3.1548136447916084E-2</v>
      </c>
      <c r="Y396" s="569">
        <f>INDEX('NOx &amp; CO2'!$T$6:$W$10,MATCH($C396,'NOx &amp; CO2'!$R$6:$R$10,1),MATCH(Y$382,'NOx &amp; CO2'!$T$5:$W$5,1))*X396</f>
        <v>3.0328061349889527E-2</v>
      </c>
      <c r="Z396" s="569">
        <f>INDEX('NOx &amp; CO2'!$T$6:$W$10,MATCH($C396,'NOx &amp; CO2'!$R$6:$R$10,1),MATCH(Z$382,'NOx &amp; CO2'!$T$5:$W$5,1))*Y396</f>
        <v>2.9155170758221438E-2</v>
      </c>
      <c r="AA396" s="365">
        <f>INDEX('NOx &amp; CO2'!$T$6:$W$10,MATCH($C396,'NOx &amp; CO2'!$R$6:$R$10,1),MATCH(AA$382,'NOx &amp; CO2'!$T$5:$W$5,1))*Z396</f>
        <v>2.8027639885532835E-2</v>
      </c>
      <c r="AB396" s="365">
        <f>INDEX('NOx &amp; CO2'!$T$6:$W$10,MATCH($C396,'NOx &amp; CO2'!$R$6:$R$10,1),MATCH(AB$382,'NOx &amp; CO2'!$T$5:$W$5,1))*AA396</f>
        <v>2.6943714515257809E-2</v>
      </c>
      <c r="AC396" s="365">
        <f>INDEX('NOx &amp; CO2'!$T$6:$W$10,MATCH($C396,'NOx &amp; CO2'!$R$6:$R$10,1),MATCH(AC$382,'NOx &amp; CO2'!$T$5:$W$5,1))*AB396</f>
        <v>2.5901708272427128E-2</v>
      </c>
      <c r="AD396" s="365">
        <f>INDEX('NOx &amp; CO2'!$T$6:$W$10,MATCH($C396,'NOx &amp; CO2'!$R$6:$R$10,1),MATCH(AD$382,'NOx &amp; CO2'!$T$5:$W$5,1))*AC396</f>
        <v>2.4900000000000019E-2</v>
      </c>
      <c r="AE396" s="365">
        <f>INDEX('NOx &amp; CO2'!$T$6:$W$10,MATCH($C396,'NOx &amp; CO2'!$R$6:$R$10,1),MATCH(AE$382,'NOx &amp; CO2'!$T$5:$W$5,1))*AD396</f>
        <v>2.4210502134589099E-2</v>
      </c>
      <c r="AF396" s="365">
        <f>INDEX('NOx &amp; CO2'!$T$6:$W$10,MATCH($C396,'NOx &amp; CO2'!$R$6:$R$10,1),MATCH(AF$382,'NOx &amp; CO2'!$T$5:$W$5,1))*AE396</f>
        <v>2.3540096932086061E-2</v>
      </c>
      <c r="AG396" s="365">
        <f>INDEX('NOx &amp; CO2'!$T$6:$W$10,MATCH($C396,'NOx &amp; CO2'!$R$6:$R$10,1),MATCH(AG$382,'NOx &amp; CO2'!$T$5:$W$5,1))*AF396</f>
        <v>2.2888255703723031E-2</v>
      </c>
      <c r="AH396" s="365">
        <f>INDEX('NOx &amp; CO2'!$T$6:$W$10,MATCH($C396,'NOx &amp; CO2'!$R$6:$R$10,1),MATCH(AH$382,'NOx &amp; CO2'!$T$5:$W$5,1))*AG396</f>
        <v>2.2254464400482215E-2</v>
      </c>
      <c r="AI396" s="365">
        <f>INDEX('NOx &amp; CO2'!$T$6:$W$10,MATCH($C396,'NOx &amp; CO2'!$R$6:$R$10,1),MATCH(AI$382,'NOx &amp; CO2'!$T$5:$W$5,1))*AH396</f>
        <v>2.1638223207711301E-2</v>
      </c>
      <c r="AJ396" s="365">
        <f>INDEX('NOx &amp; CO2'!$T$6:$W$10,MATCH($C396,'NOx &amp; CO2'!$R$6:$R$10,1),MATCH(AJ$382,'NOx &amp; CO2'!$T$5:$W$5,1))*AI396</f>
        <v>2.1039046150964236E-2</v>
      </c>
      <c r="AK396" s="365">
        <f>INDEX('NOx &amp; CO2'!$T$6:$W$10,MATCH($C396,'NOx &amp; CO2'!$R$6:$R$10,1),MATCH(AK$382,'NOx &amp; CO2'!$T$5:$W$5,1))*AJ396</f>
        <v>2.0456460712756541E-2</v>
      </c>
      <c r="AL396" s="365">
        <f>INDEX('NOx &amp; CO2'!$T$6:$W$10,MATCH($C396,'NOx &amp; CO2'!$R$6:$R$10,1),MATCH(AL$382,'NOx &amp; CO2'!$T$5:$W$5,1))*AK396</f>
        <v>1.9890007459932926E-2</v>
      </c>
      <c r="AM396" s="365">
        <f>INDEX('NOx &amp; CO2'!$T$6:$W$10,MATCH($C396,'NOx &amp; CO2'!$R$6:$R$10,1),MATCH(AM$382,'NOx &amp; CO2'!$T$5:$W$5,1))*AL396</f>
        <v>1.9339239681353367E-2</v>
      </c>
      <c r="AN396" s="365">
        <f>INDEX('NOx &amp; CO2'!$T$6:$W$10,MATCH($C396,'NOx &amp; CO2'!$R$6:$R$10,1),MATCH(AN$382,'NOx &amp; CO2'!$T$5:$W$5,1))*AM396</f>
        <v>1.8803723035611869E-2</v>
      </c>
      <c r="AO396" s="365">
        <f>INDEX('NOx &amp; CO2'!$T$6:$W$10,MATCH($C396,'NOx &amp; CO2'!$R$6:$R$10,1),MATCH(AO$382,'NOx &amp; CO2'!$T$5:$W$5,1))*AN396</f>
        <v>1.8283035208510164E-2</v>
      </c>
      <c r="AP396" s="365">
        <f>INDEX('NOx &amp; CO2'!$T$6:$W$10,MATCH($C396,'NOx &amp; CO2'!$R$6:$R$10,1),MATCH(AP$382,'NOx &amp; CO2'!$T$5:$W$5,1))*AO396</f>
        <v>1.777676558001617E-2</v>
      </c>
      <c r="AQ396" s="365">
        <f>INDEX('NOx &amp; CO2'!$T$6:$W$10,MATCH($C396,'NOx &amp; CO2'!$R$6:$R$10,1),MATCH(AQ$382,'NOx &amp; CO2'!$T$5:$W$5,1))*AP396</f>
        <v>1.7284514900444626E-2</v>
      </c>
      <c r="AR396" s="365">
        <f>INDEX('NOx &amp; CO2'!$T$6:$W$10,MATCH($C396,'NOx &amp; CO2'!$R$6:$R$10,1),MATCH(AR$382,'NOx &amp; CO2'!$T$5:$W$5,1))*AQ396</f>
        <v>1.6805894975604474E-2</v>
      </c>
      <c r="AS396" s="365">
        <f>INDEX('NOx &amp; CO2'!$T$6:$W$10,MATCH($C396,'NOx &amp; CO2'!$R$6:$R$10,1),MATCH(AS$382,'NOx &amp; CO2'!$T$5:$W$5,1))*AR396</f>
        <v>1.6340528360664741E-2</v>
      </c>
      <c r="AT396" s="365">
        <f>INDEX('NOx &amp; CO2'!$T$6:$W$10,MATCH($C396,'NOx &amp; CO2'!$R$6:$R$10,1),MATCH(AT$382,'NOx &amp; CO2'!$T$5:$W$5,1))*AS396</f>
        <v>1.5888048062497474E-2</v>
      </c>
      <c r="AU396" s="365">
        <f>INDEX('NOx &amp; CO2'!$T$6:$W$10,MATCH($C396,'NOx &amp; CO2'!$R$6:$R$10,1),MATCH(AU$382,'NOx &amp; CO2'!$T$5:$W$5,1))*AT396</f>
        <v>1.5448097250263013E-2</v>
      </c>
      <c r="AV396" s="365">
        <f>INDEX('NOx &amp; CO2'!$T$6:$W$10,MATCH($C396,'NOx &amp; CO2'!$R$6:$R$10,1),MATCH(AV$382,'NOx &amp; CO2'!$T$5:$W$5,1))*AU396</f>
        <v>1.5020328974009333E-2</v>
      </c>
      <c r="AW396" s="365">
        <f>INDEX('NOx &amp; CO2'!$T$6:$W$10,MATCH($C396,'NOx &amp; CO2'!$R$6:$R$10,1),MATCH(AW$382,'NOx &amp; CO2'!$T$5:$W$5,1))*AV396</f>
        <v>1.4604405891063581E-2</v>
      </c>
      <c r="AX396" s="365">
        <f>INDEX('NOx &amp; CO2'!$T$6:$W$10,MATCH($C396,'NOx &amp; CO2'!$R$6:$R$10,1),MATCH(AX$382,'NOx &amp; CO2'!$T$5:$W$5,1))*AW396</f>
        <v>1.4200000000000008E-2</v>
      </c>
      <c r="AY396" s="365">
        <f>INDEX('NOx &amp; CO2'!$T$6:$W$10,MATCH($C396,'NOx &amp; CO2'!$R$6:$R$10,1),MATCH(AY$382,'NOx &amp; CO2'!$T$5:$W$5,1))*AX396</f>
        <v>1.4200000000000008E-2</v>
      </c>
      <c r="AZ396" s="365">
        <f>INDEX('NOx &amp; CO2'!$T$6:$W$10,MATCH($C396,'NOx &amp; CO2'!$R$6:$R$10,1),MATCH(AZ$382,'NOx &amp; CO2'!$T$5:$W$5,1))*AY396</f>
        <v>1.4200000000000008E-2</v>
      </c>
      <c r="BA396" s="365">
        <f>INDEX('NOx &amp; CO2'!$T$6:$W$10,MATCH($C396,'NOx &amp; CO2'!$R$6:$R$10,1),MATCH(BA$382,'NOx &amp; CO2'!$T$5:$W$5,1))*AZ396</f>
        <v>1.4200000000000008E-2</v>
      </c>
      <c r="BB396" s="365">
        <f>INDEX('NOx &amp; CO2'!$T$6:$W$10,MATCH($C396,'NOx &amp; CO2'!$R$6:$R$10,1),MATCH(BB$382,'NOx &amp; CO2'!$T$5:$W$5,1))*BA396</f>
        <v>1.4200000000000008E-2</v>
      </c>
      <c r="BC396" s="365">
        <f>INDEX('NOx &amp; CO2'!$T$6:$W$10,MATCH($C396,'NOx &amp; CO2'!$R$6:$R$10,1),MATCH(BC$382,'NOx &amp; CO2'!$T$5:$W$5,1))*BB396</f>
        <v>1.4200000000000008E-2</v>
      </c>
      <c r="BD396" s="365">
        <f>INDEX('NOx &amp; CO2'!$T$6:$W$10,MATCH($C396,'NOx &amp; CO2'!$R$6:$R$10,1),MATCH(BD$382,'NOx &amp; CO2'!$T$5:$W$5,1))*BC396</f>
        <v>1.4200000000000008E-2</v>
      </c>
      <c r="BE396" s="365">
        <f>INDEX('NOx &amp; CO2'!$T$6:$W$10,MATCH($C396,'NOx &amp; CO2'!$R$6:$R$10,1),MATCH(BE$382,'NOx &amp; CO2'!$T$5:$W$5,1))*BD396</f>
        <v>1.4200000000000008E-2</v>
      </c>
      <c r="BF396" s="365">
        <f>INDEX('NOx &amp; CO2'!$T$6:$W$10,MATCH($C396,'NOx &amp; CO2'!$R$6:$R$10,1),MATCH(BF$382,'NOx &amp; CO2'!$T$5:$W$5,1))*BE396</f>
        <v>1.4200000000000008E-2</v>
      </c>
      <c r="BG396" s="365">
        <f>INDEX('NOx &amp; CO2'!$T$6:$W$10,MATCH($C396,'NOx &amp; CO2'!$R$6:$R$10,1),MATCH(BG$382,'NOx &amp; CO2'!$T$5:$W$5,1))*BF396</f>
        <v>1.4200000000000008E-2</v>
      </c>
      <c r="BH396" s="365">
        <f>INDEX('NOx &amp; CO2'!$T$6:$W$10,MATCH($C396,'NOx &amp; CO2'!$R$6:$R$10,1),MATCH(BH$382,'NOx &amp; CO2'!$T$5:$W$5,1))*BG396</f>
        <v>1.4200000000000008E-2</v>
      </c>
      <c r="BI396" s="365">
        <f>INDEX('NOx &amp; CO2'!$T$6:$W$10,MATCH($C396,'NOx &amp; CO2'!$R$6:$R$10,1),MATCH(BI$382,'NOx &amp; CO2'!$T$5:$W$5,1))*BH396</f>
        <v>1.4200000000000008E-2</v>
      </c>
      <c r="BJ396" s="365">
        <f>INDEX('NOx &amp; CO2'!$T$6:$W$10,MATCH($C396,'NOx &amp; CO2'!$R$6:$R$10,1),MATCH(BJ$382,'NOx &amp; CO2'!$T$5:$W$5,1))*BI396</f>
        <v>1.4200000000000008E-2</v>
      </c>
      <c r="BK396" s="365">
        <f>INDEX('NOx &amp; CO2'!$T$6:$W$10,MATCH($C396,'NOx &amp; CO2'!$R$6:$R$10,1),MATCH(BK$382,'NOx &amp; CO2'!$T$5:$W$5,1))*BJ396</f>
        <v>1.4200000000000008E-2</v>
      </c>
      <c r="BL396" s="365">
        <f>INDEX('NOx &amp; CO2'!$T$6:$W$10,MATCH($C396,'NOx &amp; CO2'!$R$6:$R$10,1),MATCH(BL$382,'NOx &amp; CO2'!$T$5:$W$5,1))*BK396</f>
        <v>1.4200000000000008E-2</v>
      </c>
      <c r="BM396" s="365">
        <f>INDEX('NOx &amp; CO2'!$T$6:$W$10,MATCH($C396,'NOx &amp; CO2'!$R$6:$R$10,1),MATCH(BM$382,'NOx &amp; CO2'!$T$5:$W$5,1))*BL396</f>
        <v>1.4200000000000008E-2</v>
      </c>
      <c r="BN396" s="365">
        <f>INDEX('NOx &amp; CO2'!$T$6:$W$10,MATCH($C396,'NOx &amp; CO2'!$R$6:$R$10,1),MATCH(BN$382,'NOx &amp; CO2'!$T$5:$W$5,1))*BM396</f>
        <v>1.4200000000000008E-2</v>
      </c>
      <c r="BO396" s="365">
        <f>INDEX('NOx &amp; CO2'!$T$6:$W$10,MATCH($C396,'NOx &amp; CO2'!$R$6:$R$10,1),MATCH(BO$382,'NOx &amp; CO2'!$T$5:$W$5,1))*BN396</f>
        <v>1.4200000000000008E-2</v>
      </c>
      <c r="BP396" s="365">
        <f>INDEX('NOx &amp; CO2'!$T$6:$W$10,MATCH($C396,'NOx &amp; CO2'!$R$6:$R$10,1),MATCH(BP$382,'NOx &amp; CO2'!$T$5:$W$5,1))*BO396</f>
        <v>1.4200000000000008E-2</v>
      </c>
      <c r="BQ396" s="365">
        <f>INDEX('NOx &amp; CO2'!$T$6:$W$10,MATCH($C396,'NOx &amp; CO2'!$R$6:$R$10,1),MATCH(BQ$382,'NOx &amp; CO2'!$T$5:$W$5,1))*BP396</f>
        <v>1.4200000000000008E-2</v>
      </c>
      <c r="BR396" s="365">
        <f>INDEX('NOx &amp; CO2'!$T$6:$W$10,MATCH($C396,'NOx &amp; CO2'!$R$6:$R$10,1),MATCH(BR$382,'NOx &amp; CO2'!$T$5:$W$5,1))*BQ396</f>
        <v>1.4200000000000008E-2</v>
      </c>
      <c r="BS396" s="365">
        <f>INDEX('NOx &amp; CO2'!$T$6:$W$10,MATCH($C396,'NOx &amp; CO2'!$R$6:$R$10,1),MATCH(BS$382,'NOx &amp; CO2'!$T$5:$W$5,1))*BR396</f>
        <v>1.4200000000000008E-2</v>
      </c>
      <c r="BT396" s="365">
        <f>INDEX('NOx &amp; CO2'!$T$6:$W$10,MATCH($C396,'NOx &amp; CO2'!$R$6:$R$10,1),MATCH(BT$382,'NOx &amp; CO2'!$T$5:$W$5,1))*BS396</f>
        <v>1.4200000000000008E-2</v>
      </c>
      <c r="BU396" s="365">
        <f>INDEX('NOx &amp; CO2'!$T$6:$W$10,MATCH($C396,'NOx &amp; CO2'!$R$6:$R$10,1),MATCH(BU$382,'NOx &amp; CO2'!$T$5:$W$5,1))*BT396</f>
        <v>1.4200000000000008E-2</v>
      </c>
      <c r="BV396" s="365">
        <f>INDEX('NOx &amp; CO2'!$T$6:$W$10,MATCH($C396,'NOx &amp; CO2'!$R$6:$R$10,1),MATCH(BV$382,'NOx &amp; CO2'!$T$5:$W$5,1))*BU396</f>
        <v>1.4200000000000008E-2</v>
      </c>
      <c r="BW396" s="365">
        <f>INDEX('NOx &amp; CO2'!$T$6:$W$10,MATCH($C396,'NOx &amp; CO2'!$R$6:$R$10,1),MATCH(BW$382,'NOx &amp; CO2'!$T$5:$W$5,1))*BV396</f>
        <v>1.4200000000000008E-2</v>
      </c>
      <c r="BX396" s="365">
        <f>INDEX('NOx &amp; CO2'!$T$6:$W$10,MATCH($C396,'NOx &amp; CO2'!$R$6:$R$10,1),MATCH(BX$382,'NOx &amp; CO2'!$T$5:$W$5,1))*BW396</f>
        <v>1.4200000000000008E-2</v>
      </c>
      <c r="BY396" s="365">
        <f>INDEX('NOx &amp; CO2'!$T$6:$W$10,MATCH($C396,'NOx &amp; CO2'!$R$6:$R$10,1),MATCH(BY$382,'NOx &amp; CO2'!$T$5:$W$5,1))*BX396</f>
        <v>1.4200000000000008E-2</v>
      </c>
      <c r="BZ396" s="365">
        <f>INDEX('NOx &amp; CO2'!$T$6:$W$10,MATCH($C396,'NOx &amp; CO2'!$R$6:$R$10,1),MATCH(BZ$382,'NOx &amp; CO2'!$T$5:$W$5,1))*BY396</f>
        <v>1.4200000000000008E-2</v>
      </c>
      <c r="CA396" s="365">
        <f>INDEX('NOx &amp; CO2'!$T$6:$W$10,MATCH($C396,'NOx &amp; CO2'!$R$6:$R$10,1),MATCH(CA$382,'NOx &amp; CO2'!$T$5:$W$5,1))*BZ396</f>
        <v>1.4200000000000008E-2</v>
      </c>
      <c r="CB396" s="365">
        <f>INDEX('NOx &amp; CO2'!$T$6:$W$10,MATCH($C396,'NOx &amp; CO2'!$R$6:$R$10,1),MATCH(CB$382,'NOx &amp; CO2'!$T$5:$W$5,1))*CA396</f>
        <v>1.4200000000000008E-2</v>
      </c>
      <c r="CC396" s="365">
        <f>INDEX('NOx &amp; CO2'!$T$6:$W$10,MATCH($C396,'NOx &amp; CO2'!$R$6:$R$10,1),MATCH(CC$382,'NOx &amp; CO2'!$T$5:$W$5,1))*CB396</f>
        <v>1.4200000000000008E-2</v>
      </c>
      <c r="CD396" s="365">
        <f>INDEX('NOx &amp; CO2'!$T$6:$W$10,MATCH($C396,'NOx &amp; CO2'!$R$6:$R$10,1),MATCH(CD$382,'NOx &amp; CO2'!$T$5:$W$5,1))*CC396</f>
        <v>1.4200000000000008E-2</v>
      </c>
      <c r="CE396" s="365">
        <f>INDEX('NOx &amp; CO2'!$T$6:$W$10,MATCH($C396,'NOx &amp; CO2'!$R$6:$R$10,1),MATCH(CE$382,'NOx &amp; CO2'!$T$5:$W$5,1))*CD396</f>
        <v>1.4200000000000008E-2</v>
      </c>
      <c r="CF396" s="365">
        <f>INDEX('NOx &amp; CO2'!$T$6:$W$10,MATCH($C396,'NOx &amp; CO2'!$R$6:$R$10,1),MATCH(CF$382,'NOx &amp; CO2'!$T$5:$W$5,1))*CE396</f>
        <v>1.4200000000000008E-2</v>
      </c>
      <c r="CG396" s="365">
        <f>INDEX('NOx &amp; CO2'!$T$6:$W$10,MATCH($C396,'NOx &amp; CO2'!$R$6:$R$10,1),MATCH(CG$382,'NOx &amp; CO2'!$T$5:$W$5,1))*CF396</f>
        <v>1.4200000000000008E-2</v>
      </c>
      <c r="CH396" s="365">
        <f>INDEX('NOx &amp; CO2'!$T$6:$W$10,MATCH($C396,'NOx &amp; CO2'!$R$6:$R$10,1),MATCH(CH$382,'NOx &amp; CO2'!$T$5:$W$5,1))*CG396</f>
        <v>1.4200000000000008E-2</v>
      </c>
      <c r="CI396" s="365">
        <f>INDEX('NOx &amp; CO2'!$T$6:$W$10,MATCH($C396,'NOx &amp; CO2'!$R$6:$R$10,1),MATCH(CI$382,'NOx &amp; CO2'!$T$5:$W$5,1))*CH396</f>
        <v>1.4200000000000008E-2</v>
      </c>
      <c r="CJ396" s="365">
        <f>INDEX('NOx &amp; CO2'!$T$6:$W$10,MATCH($C396,'NOx &amp; CO2'!$R$6:$R$10,1),MATCH(CJ$382,'NOx &amp; CO2'!$T$5:$W$5,1))*CI396</f>
        <v>1.4200000000000008E-2</v>
      </c>
      <c r="CK396" s="365">
        <f>INDEX('NOx &amp; CO2'!$T$6:$W$10,MATCH($C396,'NOx &amp; CO2'!$R$6:$R$10,1),MATCH(CK$382,'NOx &amp; CO2'!$T$5:$W$5,1))*CJ396</f>
        <v>1.4200000000000008E-2</v>
      </c>
      <c r="CL396" s="365">
        <f>INDEX('NOx &amp; CO2'!$T$6:$W$10,MATCH($C396,'NOx &amp; CO2'!$R$6:$R$10,1),MATCH(CL$382,'NOx &amp; CO2'!$T$5:$W$5,1))*CK396</f>
        <v>1.4200000000000008E-2</v>
      </c>
      <c r="CM396" s="365">
        <f>INDEX('NOx &amp; CO2'!$T$6:$W$10,MATCH($C396,'NOx &amp; CO2'!$R$6:$R$10,1),MATCH(CM$382,'NOx &amp; CO2'!$T$5:$W$5,1))*CL396</f>
        <v>1.4200000000000008E-2</v>
      </c>
      <c r="CN396" s="365">
        <f>INDEX('NOx &amp; CO2'!$T$6:$W$10,MATCH($C396,'NOx &amp; CO2'!$R$6:$R$10,1),MATCH(CN$382,'NOx &amp; CO2'!$T$5:$W$5,1))*CM396</f>
        <v>1.4200000000000008E-2</v>
      </c>
      <c r="CO396" s="365">
        <f>INDEX('NOx &amp; CO2'!$T$6:$W$10,MATCH($C396,'NOx &amp; CO2'!$R$6:$R$10,1),MATCH(CO$382,'NOx &amp; CO2'!$T$5:$W$5,1))*CN396</f>
        <v>1.4200000000000008E-2</v>
      </c>
      <c r="CP396" s="365">
        <f>INDEX('NOx &amp; CO2'!$T$6:$W$10,MATCH($C396,'NOx &amp; CO2'!$R$6:$R$10,1),MATCH(CP$382,'NOx &amp; CO2'!$T$5:$W$5,1))*CO396</f>
        <v>1.4200000000000008E-2</v>
      </c>
      <c r="CQ396" s="365">
        <f>INDEX('NOx &amp; CO2'!$T$6:$W$10,MATCH($C396,'NOx &amp; CO2'!$R$6:$R$10,1),MATCH(CQ$382,'NOx &amp; CO2'!$T$5:$W$5,1))*CP396</f>
        <v>1.4200000000000008E-2</v>
      </c>
      <c r="CR396" s="365">
        <f>INDEX('NOx &amp; CO2'!$T$6:$W$10,MATCH($C396,'NOx &amp; CO2'!$R$6:$R$10,1),MATCH(CR$382,'NOx &amp; CO2'!$T$5:$W$5,1))*CQ396</f>
        <v>1.4200000000000008E-2</v>
      </c>
      <c r="CS396" s="365">
        <f>INDEX('NOx &amp; CO2'!$T$6:$W$10,MATCH($C396,'NOx &amp; CO2'!$R$6:$R$10,1),MATCH(CS$382,'NOx &amp; CO2'!$T$5:$W$5,1))*CR396</f>
        <v>1.4200000000000008E-2</v>
      </c>
    </row>
    <row r="397" spans="1:97" s="352" customFormat="1" x14ac:dyDescent="0.25">
      <c r="A397" s="352">
        <f t="shared" ref="A397:C397" si="615">A336</f>
        <v>0</v>
      </c>
      <c r="B397" s="352" t="str">
        <f t="shared" si="615"/>
        <v>0 0</v>
      </c>
      <c r="C397" s="359">
        <f t="shared" si="615"/>
        <v>0</v>
      </c>
      <c r="D397" s="569">
        <f>INDEX('NOx &amp; CO2'!$E$6:$I$10,MATCH($C397,'NOx &amp; CO2'!$C$6:$C$10,1),MATCH(D$382,'NOx &amp; CO2'!$E$5:$H$5,1))</f>
        <v>7.17E-2</v>
      </c>
      <c r="E397" s="569">
        <f>INDEX('NOx &amp; CO2'!$T$6:$W$10,MATCH($C397,'NOx &amp; CO2'!$R$6:$R$10,1),MATCH(E$382,'NOx &amp; CO2'!$T$5:$W$5,1))*D397</f>
        <v>6.8558723496039697E-2</v>
      </c>
      <c r="F397" s="569">
        <f>INDEX('NOx &amp; CO2'!$T$6:$W$10,MATCH($C397,'NOx &amp; CO2'!$R$6:$R$10,1),MATCH(F$382,'NOx &amp; CO2'!$T$5:$W$5,1))*E397</f>
        <v>6.5555070675124491E-2</v>
      </c>
      <c r="G397" s="569">
        <f>INDEX('NOx &amp; CO2'!$T$6:$W$10,MATCH($C397,'NOx &amp; CO2'!$R$6:$R$10,1),MATCH(G$382,'NOx &amp; CO2'!$T$5:$W$5,1))*F397</f>
        <v>6.2683012052708514E-2</v>
      </c>
      <c r="H397" s="569">
        <f>INDEX('NOx &amp; CO2'!$T$6:$W$10,MATCH($C397,'NOx &amp; CO2'!$R$6:$R$10,1),MATCH(H$382,'NOx &amp; CO2'!$T$5:$W$5,1))*G397</f>
        <v>5.9936782304331478E-2</v>
      </c>
      <c r="I397" s="569">
        <f>INDEX('NOx &amp; CO2'!$T$6:$W$10,MATCH($C397,'NOx &amp; CO2'!$R$6:$R$10,1),MATCH(I$382,'NOx &amp; CO2'!$T$5:$W$5,1))*H397</f>
        <v>5.7310868692398702E-2</v>
      </c>
      <c r="J397" s="569">
        <f>INDEX('NOx &amp; CO2'!$T$6:$W$10,MATCH($C397,'NOx &amp; CO2'!$R$6:$R$10,1),MATCH(J$382,'NOx &amp; CO2'!$T$5:$W$5,1))*I397</f>
        <v>5.4800000000000008E-2</v>
      </c>
      <c r="K397" s="569">
        <f>INDEX('NOx &amp; CO2'!$T$6:$W$10,MATCH($C397,'NOx &amp; CO2'!$R$6:$R$10,1),MATCH(K$382,'NOx &amp; CO2'!$T$5:$W$5,1))*J397</f>
        <v>5.268069525177068E-2</v>
      </c>
      <c r="L397" s="569">
        <f>INDEX('NOx &amp; CO2'!$T$6:$W$10,MATCH($C397,'NOx &amp; CO2'!$R$6:$R$10,1),MATCH(L$382,'NOx &amp; CO2'!$T$5:$W$5,1))*K397</f>
        <v>5.0643351317699516E-2</v>
      </c>
      <c r="M397" s="569">
        <f>INDEX('NOx &amp; CO2'!$T$6:$W$10,MATCH($C397,'NOx &amp; CO2'!$R$6:$R$10,1),MATCH(M$382,'NOx &amp; CO2'!$T$5:$W$5,1))*L397</f>
        <v>4.8684798490804503E-2</v>
      </c>
      <c r="N397" s="569">
        <f>INDEX('NOx &amp; CO2'!$T$6:$W$10,MATCH($C397,'NOx &amp; CO2'!$R$6:$R$10,1),MATCH(N$382,'NOx &amp; CO2'!$T$5:$W$5,1))*M397</f>
        <v>4.6801989647590088E-2</v>
      </c>
      <c r="O397" s="569">
        <f>INDEX('NOx &amp; CO2'!$T$6:$W$10,MATCH($C397,'NOx &amp; CO2'!$R$6:$R$10,1),MATCH(O$382,'NOx &amp; CO2'!$T$5:$W$5,1))*N397</f>
        <v>4.4991995507321518E-2</v>
      </c>
      <c r="P397" s="569">
        <f>INDEX('NOx &amp; CO2'!$T$6:$W$10,MATCH($C397,'NOx &amp; CO2'!$R$6:$R$10,1),MATCH(P$382,'NOx &amp; CO2'!$T$5:$W$5,1))*O397</f>
        <v>4.3252000074639418E-2</v>
      </c>
      <c r="Q397" s="569">
        <f>INDEX('NOx &amp; CO2'!$T$6:$W$10,MATCH($C397,'NOx &amp; CO2'!$R$6:$R$10,1),MATCH(Q$382,'NOx &amp; CO2'!$T$5:$W$5,1))*P397</f>
        <v>4.1579296258424117E-2</v>
      </c>
      <c r="R397" s="569">
        <f>INDEX('NOx &amp; CO2'!$T$6:$W$10,MATCH($C397,'NOx &amp; CO2'!$R$6:$R$10,1),MATCH(R$382,'NOx &amp; CO2'!$T$5:$W$5,1))*Q397</f>
        <v>3.9971281660093602E-2</v>
      </c>
      <c r="S397" s="569">
        <f>INDEX('NOx &amp; CO2'!$T$6:$W$10,MATCH($C397,'NOx &amp; CO2'!$R$6:$R$10,1),MATCH(S$382,'NOx &amp; CO2'!$T$5:$W$5,1))*R397</f>
        <v>3.8425454524782507E-2</v>
      </c>
      <c r="T397" s="569">
        <f>INDEX('NOx &amp; CO2'!$T$6:$W$10,MATCH($C397,'NOx &amp; CO2'!$R$6:$R$10,1),MATCH(T$382,'NOx &amp; CO2'!$T$5:$W$5,1))*S397</f>
        <v>3.6939409849102912E-2</v>
      </c>
      <c r="U397" s="569">
        <f>INDEX('NOx &amp; CO2'!$T$6:$W$10,MATCH($C397,'NOx &amp; CO2'!$R$6:$R$10,1),MATCH(U$382,'NOx &amp; CO2'!$T$5:$W$5,1))*T397</f>
        <v>3.5510835639431505E-2</v>
      </c>
      <c r="V397" s="569">
        <f>INDEX('NOx &amp; CO2'!$T$6:$W$10,MATCH($C397,'NOx &amp; CO2'!$R$6:$R$10,1),MATCH(V$382,'NOx &amp; CO2'!$T$5:$W$5,1))*U397</f>
        <v>3.4137509314901608E-2</v>
      </c>
      <c r="W397" s="569">
        <f>INDEX('NOx &amp; CO2'!$T$6:$W$10,MATCH($C397,'NOx &amp; CO2'!$R$6:$R$10,1),MATCH(W$382,'NOx &amp; CO2'!$T$5:$W$5,1))*V397</f>
        <v>3.2817294249503907E-2</v>
      </c>
      <c r="X397" s="569">
        <f>INDEX('NOx &amp; CO2'!$T$6:$W$10,MATCH($C397,'NOx &amp; CO2'!$R$6:$R$10,1),MATCH(X$382,'NOx &amp; CO2'!$T$5:$W$5,1))*W397</f>
        <v>3.1548136447916084E-2</v>
      </c>
      <c r="Y397" s="569">
        <f>INDEX('NOx &amp; CO2'!$T$6:$W$10,MATCH($C397,'NOx &amp; CO2'!$R$6:$R$10,1),MATCH(Y$382,'NOx &amp; CO2'!$T$5:$W$5,1))*X397</f>
        <v>3.0328061349889527E-2</v>
      </c>
      <c r="Z397" s="569">
        <f>INDEX('NOx &amp; CO2'!$T$6:$W$10,MATCH($C397,'NOx &amp; CO2'!$R$6:$R$10,1),MATCH(Z$382,'NOx &amp; CO2'!$T$5:$W$5,1))*Y397</f>
        <v>2.9155170758221438E-2</v>
      </c>
      <c r="AA397" s="365">
        <f>INDEX('NOx &amp; CO2'!$T$6:$W$10,MATCH($C397,'NOx &amp; CO2'!$R$6:$R$10,1),MATCH(AA$382,'NOx &amp; CO2'!$T$5:$W$5,1))*Z397</f>
        <v>2.8027639885532835E-2</v>
      </c>
      <c r="AB397" s="365">
        <f>INDEX('NOx &amp; CO2'!$T$6:$W$10,MATCH($C397,'NOx &amp; CO2'!$R$6:$R$10,1),MATCH(AB$382,'NOx &amp; CO2'!$T$5:$W$5,1))*AA397</f>
        <v>2.6943714515257809E-2</v>
      </c>
      <c r="AC397" s="365">
        <f>INDEX('NOx &amp; CO2'!$T$6:$W$10,MATCH($C397,'NOx &amp; CO2'!$R$6:$R$10,1),MATCH(AC$382,'NOx &amp; CO2'!$T$5:$W$5,1))*AB397</f>
        <v>2.5901708272427128E-2</v>
      </c>
      <c r="AD397" s="365">
        <f>INDEX('NOx &amp; CO2'!$T$6:$W$10,MATCH($C397,'NOx &amp; CO2'!$R$6:$R$10,1),MATCH(AD$382,'NOx &amp; CO2'!$T$5:$W$5,1))*AC397</f>
        <v>2.4900000000000019E-2</v>
      </c>
      <c r="AE397" s="365">
        <f>INDEX('NOx &amp; CO2'!$T$6:$W$10,MATCH($C397,'NOx &amp; CO2'!$R$6:$R$10,1),MATCH(AE$382,'NOx &amp; CO2'!$T$5:$W$5,1))*AD397</f>
        <v>2.4210502134589099E-2</v>
      </c>
      <c r="AF397" s="365">
        <f>INDEX('NOx &amp; CO2'!$T$6:$W$10,MATCH($C397,'NOx &amp; CO2'!$R$6:$R$10,1),MATCH(AF$382,'NOx &amp; CO2'!$T$5:$W$5,1))*AE397</f>
        <v>2.3540096932086061E-2</v>
      </c>
      <c r="AG397" s="365">
        <f>INDEX('NOx &amp; CO2'!$T$6:$W$10,MATCH($C397,'NOx &amp; CO2'!$R$6:$R$10,1),MATCH(AG$382,'NOx &amp; CO2'!$T$5:$W$5,1))*AF397</f>
        <v>2.2888255703723031E-2</v>
      </c>
      <c r="AH397" s="365">
        <f>INDEX('NOx &amp; CO2'!$T$6:$W$10,MATCH($C397,'NOx &amp; CO2'!$R$6:$R$10,1),MATCH(AH$382,'NOx &amp; CO2'!$T$5:$W$5,1))*AG397</f>
        <v>2.2254464400482215E-2</v>
      </c>
      <c r="AI397" s="365">
        <f>INDEX('NOx &amp; CO2'!$T$6:$W$10,MATCH($C397,'NOx &amp; CO2'!$R$6:$R$10,1),MATCH(AI$382,'NOx &amp; CO2'!$T$5:$W$5,1))*AH397</f>
        <v>2.1638223207711301E-2</v>
      </c>
      <c r="AJ397" s="365">
        <f>INDEX('NOx &amp; CO2'!$T$6:$W$10,MATCH($C397,'NOx &amp; CO2'!$R$6:$R$10,1),MATCH(AJ$382,'NOx &amp; CO2'!$T$5:$W$5,1))*AI397</f>
        <v>2.1039046150964236E-2</v>
      </c>
      <c r="AK397" s="365">
        <f>INDEX('NOx &amp; CO2'!$T$6:$W$10,MATCH($C397,'NOx &amp; CO2'!$R$6:$R$10,1),MATCH(AK$382,'NOx &amp; CO2'!$T$5:$W$5,1))*AJ397</f>
        <v>2.0456460712756541E-2</v>
      </c>
      <c r="AL397" s="365">
        <f>INDEX('NOx &amp; CO2'!$T$6:$W$10,MATCH($C397,'NOx &amp; CO2'!$R$6:$R$10,1),MATCH(AL$382,'NOx &amp; CO2'!$T$5:$W$5,1))*AK397</f>
        <v>1.9890007459932926E-2</v>
      </c>
      <c r="AM397" s="365">
        <f>INDEX('NOx &amp; CO2'!$T$6:$W$10,MATCH($C397,'NOx &amp; CO2'!$R$6:$R$10,1),MATCH(AM$382,'NOx &amp; CO2'!$T$5:$W$5,1))*AL397</f>
        <v>1.9339239681353367E-2</v>
      </c>
      <c r="AN397" s="365">
        <f>INDEX('NOx &amp; CO2'!$T$6:$W$10,MATCH($C397,'NOx &amp; CO2'!$R$6:$R$10,1),MATCH(AN$382,'NOx &amp; CO2'!$T$5:$W$5,1))*AM397</f>
        <v>1.8803723035611869E-2</v>
      </c>
      <c r="AO397" s="365">
        <f>INDEX('NOx &amp; CO2'!$T$6:$W$10,MATCH($C397,'NOx &amp; CO2'!$R$6:$R$10,1),MATCH(AO$382,'NOx &amp; CO2'!$T$5:$W$5,1))*AN397</f>
        <v>1.8283035208510164E-2</v>
      </c>
      <c r="AP397" s="365">
        <f>INDEX('NOx &amp; CO2'!$T$6:$W$10,MATCH($C397,'NOx &amp; CO2'!$R$6:$R$10,1),MATCH(AP$382,'NOx &amp; CO2'!$T$5:$W$5,1))*AO397</f>
        <v>1.777676558001617E-2</v>
      </c>
      <c r="AQ397" s="365">
        <f>INDEX('NOx &amp; CO2'!$T$6:$W$10,MATCH($C397,'NOx &amp; CO2'!$R$6:$R$10,1),MATCH(AQ$382,'NOx &amp; CO2'!$T$5:$W$5,1))*AP397</f>
        <v>1.7284514900444626E-2</v>
      </c>
      <c r="AR397" s="365">
        <f>INDEX('NOx &amp; CO2'!$T$6:$W$10,MATCH($C397,'NOx &amp; CO2'!$R$6:$R$10,1),MATCH(AR$382,'NOx &amp; CO2'!$T$5:$W$5,1))*AQ397</f>
        <v>1.6805894975604474E-2</v>
      </c>
      <c r="AS397" s="365">
        <f>INDEX('NOx &amp; CO2'!$T$6:$W$10,MATCH($C397,'NOx &amp; CO2'!$R$6:$R$10,1),MATCH(AS$382,'NOx &amp; CO2'!$T$5:$W$5,1))*AR397</f>
        <v>1.6340528360664741E-2</v>
      </c>
      <c r="AT397" s="365">
        <f>INDEX('NOx &amp; CO2'!$T$6:$W$10,MATCH($C397,'NOx &amp; CO2'!$R$6:$R$10,1),MATCH(AT$382,'NOx &amp; CO2'!$T$5:$W$5,1))*AS397</f>
        <v>1.5888048062497474E-2</v>
      </c>
      <c r="AU397" s="365">
        <f>INDEX('NOx &amp; CO2'!$T$6:$W$10,MATCH($C397,'NOx &amp; CO2'!$R$6:$R$10,1),MATCH(AU$382,'NOx &amp; CO2'!$T$5:$W$5,1))*AT397</f>
        <v>1.5448097250263013E-2</v>
      </c>
      <c r="AV397" s="365">
        <f>INDEX('NOx &amp; CO2'!$T$6:$W$10,MATCH($C397,'NOx &amp; CO2'!$R$6:$R$10,1),MATCH(AV$382,'NOx &amp; CO2'!$T$5:$W$5,1))*AU397</f>
        <v>1.5020328974009333E-2</v>
      </c>
      <c r="AW397" s="365">
        <f>INDEX('NOx &amp; CO2'!$T$6:$W$10,MATCH($C397,'NOx &amp; CO2'!$R$6:$R$10,1),MATCH(AW$382,'NOx &amp; CO2'!$T$5:$W$5,1))*AV397</f>
        <v>1.4604405891063581E-2</v>
      </c>
      <c r="AX397" s="365">
        <f>INDEX('NOx &amp; CO2'!$T$6:$W$10,MATCH($C397,'NOx &amp; CO2'!$R$6:$R$10,1),MATCH(AX$382,'NOx &amp; CO2'!$T$5:$W$5,1))*AW397</f>
        <v>1.4200000000000008E-2</v>
      </c>
      <c r="AY397" s="365">
        <f>INDEX('NOx &amp; CO2'!$T$6:$W$10,MATCH($C397,'NOx &amp; CO2'!$R$6:$R$10,1),MATCH(AY$382,'NOx &amp; CO2'!$T$5:$W$5,1))*AX397</f>
        <v>1.4200000000000008E-2</v>
      </c>
      <c r="AZ397" s="365">
        <f>INDEX('NOx &amp; CO2'!$T$6:$W$10,MATCH($C397,'NOx &amp; CO2'!$R$6:$R$10,1),MATCH(AZ$382,'NOx &amp; CO2'!$T$5:$W$5,1))*AY397</f>
        <v>1.4200000000000008E-2</v>
      </c>
      <c r="BA397" s="365">
        <f>INDEX('NOx &amp; CO2'!$T$6:$W$10,MATCH($C397,'NOx &amp; CO2'!$R$6:$R$10,1),MATCH(BA$382,'NOx &amp; CO2'!$T$5:$W$5,1))*AZ397</f>
        <v>1.4200000000000008E-2</v>
      </c>
      <c r="BB397" s="365">
        <f>INDEX('NOx &amp; CO2'!$T$6:$W$10,MATCH($C397,'NOx &amp; CO2'!$R$6:$R$10,1),MATCH(BB$382,'NOx &amp; CO2'!$T$5:$W$5,1))*BA397</f>
        <v>1.4200000000000008E-2</v>
      </c>
      <c r="BC397" s="365">
        <f>INDEX('NOx &amp; CO2'!$T$6:$W$10,MATCH($C397,'NOx &amp; CO2'!$R$6:$R$10,1),MATCH(BC$382,'NOx &amp; CO2'!$T$5:$W$5,1))*BB397</f>
        <v>1.4200000000000008E-2</v>
      </c>
      <c r="BD397" s="365">
        <f>INDEX('NOx &amp; CO2'!$T$6:$W$10,MATCH($C397,'NOx &amp; CO2'!$R$6:$R$10,1),MATCH(BD$382,'NOx &amp; CO2'!$T$5:$W$5,1))*BC397</f>
        <v>1.4200000000000008E-2</v>
      </c>
      <c r="BE397" s="365">
        <f>INDEX('NOx &amp; CO2'!$T$6:$W$10,MATCH($C397,'NOx &amp; CO2'!$R$6:$R$10,1),MATCH(BE$382,'NOx &amp; CO2'!$T$5:$W$5,1))*BD397</f>
        <v>1.4200000000000008E-2</v>
      </c>
      <c r="BF397" s="365">
        <f>INDEX('NOx &amp; CO2'!$T$6:$W$10,MATCH($C397,'NOx &amp; CO2'!$R$6:$R$10,1),MATCH(BF$382,'NOx &amp; CO2'!$T$5:$W$5,1))*BE397</f>
        <v>1.4200000000000008E-2</v>
      </c>
      <c r="BG397" s="365">
        <f>INDEX('NOx &amp; CO2'!$T$6:$W$10,MATCH($C397,'NOx &amp; CO2'!$R$6:$R$10,1),MATCH(BG$382,'NOx &amp; CO2'!$T$5:$W$5,1))*BF397</f>
        <v>1.4200000000000008E-2</v>
      </c>
      <c r="BH397" s="365">
        <f>INDEX('NOx &amp; CO2'!$T$6:$W$10,MATCH($C397,'NOx &amp; CO2'!$R$6:$R$10,1),MATCH(BH$382,'NOx &amp; CO2'!$T$5:$W$5,1))*BG397</f>
        <v>1.4200000000000008E-2</v>
      </c>
      <c r="BI397" s="365">
        <f>INDEX('NOx &amp; CO2'!$T$6:$W$10,MATCH($C397,'NOx &amp; CO2'!$R$6:$R$10,1),MATCH(BI$382,'NOx &amp; CO2'!$T$5:$W$5,1))*BH397</f>
        <v>1.4200000000000008E-2</v>
      </c>
      <c r="BJ397" s="365">
        <f>INDEX('NOx &amp; CO2'!$T$6:$W$10,MATCH($C397,'NOx &amp; CO2'!$R$6:$R$10,1),MATCH(BJ$382,'NOx &amp; CO2'!$T$5:$W$5,1))*BI397</f>
        <v>1.4200000000000008E-2</v>
      </c>
      <c r="BK397" s="365">
        <f>INDEX('NOx &amp; CO2'!$T$6:$W$10,MATCH($C397,'NOx &amp; CO2'!$R$6:$R$10,1),MATCH(BK$382,'NOx &amp; CO2'!$T$5:$W$5,1))*BJ397</f>
        <v>1.4200000000000008E-2</v>
      </c>
      <c r="BL397" s="365">
        <f>INDEX('NOx &amp; CO2'!$T$6:$W$10,MATCH($C397,'NOx &amp; CO2'!$R$6:$R$10,1),MATCH(BL$382,'NOx &amp; CO2'!$T$5:$W$5,1))*BK397</f>
        <v>1.4200000000000008E-2</v>
      </c>
      <c r="BM397" s="365">
        <f>INDEX('NOx &amp; CO2'!$T$6:$W$10,MATCH($C397,'NOx &amp; CO2'!$R$6:$R$10,1),MATCH(BM$382,'NOx &amp; CO2'!$T$5:$W$5,1))*BL397</f>
        <v>1.4200000000000008E-2</v>
      </c>
      <c r="BN397" s="365">
        <f>INDEX('NOx &amp; CO2'!$T$6:$W$10,MATCH($C397,'NOx &amp; CO2'!$R$6:$R$10,1),MATCH(BN$382,'NOx &amp; CO2'!$T$5:$W$5,1))*BM397</f>
        <v>1.4200000000000008E-2</v>
      </c>
      <c r="BO397" s="365">
        <f>INDEX('NOx &amp; CO2'!$T$6:$W$10,MATCH($C397,'NOx &amp; CO2'!$R$6:$R$10,1),MATCH(BO$382,'NOx &amp; CO2'!$T$5:$W$5,1))*BN397</f>
        <v>1.4200000000000008E-2</v>
      </c>
      <c r="BP397" s="365">
        <f>INDEX('NOx &amp; CO2'!$T$6:$W$10,MATCH($C397,'NOx &amp; CO2'!$R$6:$R$10,1),MATCH(BP$382,'NOx &amp; CO2'!$T$5:$W$5,1))*BO397</f>
        <v>1.4200000000000008E-2</v>
      </c>
      <c r="BQ397" s="365">
        <f>INDEX('NOx &amp; CO2'!$T$6:$W$10,MATCH($C397,'NOx &amp; CO2'!$R$6:$R$10,1),MATCH(BQ$382,'NOx &amp; CO2'!$T$5:$W$5,1))*BP397</f>
        <v>1.4200000000000008E-2</v>
      </c>
      <c r="BR397" s="365">
        <f>INDEX('NOx &amp; CO2'!$T$6:$W$10,MATCH($C397,'NOx &amp; CO2'!$R$6:$R$10,1),MATCH(BR$382,'NOx &amp; CO2'!$T$5:$W$5,1))*BQ397</f>
        <v>1.4200000000000008E-2</v>
      </c>
      <c r="BS397" s="365">
        <f>INDEX('NOx &amp; CO2'!$T$6:$W$10,MATCH($C397,'NOx &amp; CO2'!$R$6:$R$10,1),MATCH(BS$382,'NOx &amp; CO2'!$T$5:$W$5,1))*BR397</f>
        <v>1.4200000000000008E-2</v>
      </c>
      <c r="BT397" s="365">
        <f>INDEX('NOx &amp; CO2'!$T$6:$W$10,MATCH($C397,'NOx &amp; CO2'!$R$6:$R$10,1),MATCH(BT$382,'NOx &amp; CO2'!$T$5:$W$5,1))*BS397</f>
        <v>1.4200000000000008E-2</v>
      </c>
      <c r="BU397" s="365">
        <f>INDEX('NOx &amp; CO2'!$T$6:$W$10,MATCH($C397,'NOx &amp; CO2'!$R$6:$R$10,1),MATCH(BU$382,'NOx &amp; CO2'!$T$5:$W$5,1))*BT397</f>
        <v>1.4200000000000008E-2</v>
      </c>
      <c r="BV397" s="365">
        <f>INDEX('NOx &amp; CO2'!$T$6:$W$10,MATCH($C397,'NOx &amp; CO2'!$R$6:$R$10,1),MATCH(BV$382,'NOx &amp; CO2'!$T$5:$W$5,1))*BU397</f>
        <v>1.4200000000000008E-2</v>
      </c>
      <c r="BW397" s="365">
        <f>INDEX('NOx &amp; CO2'!$T$6:$W$10,MATCH($C397,'NOx &amp; CO2'!$R$6:$R$10,1),MATCH(BW$382,'NOx &amp; CO2'!$T$5:$W$5,1))*BV397</f>
        <v>1.4200000000000008E-2</v>
      </c>
      <c r="BX397" s="365">
        <f>INDEX('NOx &amp; CO2'!$T$6:$W$10,MATCH($C397,'NOx &amp; CO2'!$R$6:$R$10,1),MATCH(BX$382,'NOx &amp; CO2'!$T$5:$W$5,1))*BW397</f>
        <v>1.4200000000000008E-2</v>
      </c>
      <c r="BY397" s="365">
        <f>INDEX('NOx &amp; CO2'!$T$6:$W$10,MATCH($C397,'NOx &amp; CO2'!$R$6:$R$10,1),MATCH(BY$382,'NOx &amp; CO2'!$T$5:$W$5,1))*BX397</f>
        <v>1.4200000000000008E-2</v>
      </c>
      <c r="BZ397" s="365">
        <f>INDEX('NOx &amp; CO2'!$T$6:$W$10,MATCH($C397,'NOx &amp; CO2'!$R$6:$R$10,1),MATCH(BZ$382,'NOx &amp; CO2'!$T$5:$W$5,1))*BY397</f>
        <v>1.4200000000000008E-2</v>
      </c>
      <c r="CA397" s="365">
        <f>INDEX('NOx &amp; CO2'!$T$6:$W$10,MATCH($C397,'NOx &amp; CO2'!$R$6:$R$10,1),MATCH(CA$382,'NOx &amp; CO2'!$T$5:$W$5,1))*BZ397</f>
        <v>1.4200000000000008E-2</v>
      </c>
      <c r="CB397" s="365">
        <f>INDEX('NOx &amp; CO2'!$T$6:$W$10,MATCH($C397,'NOx &amp; CO2'!$R$6:$R$10,1),MATCH(CB$382,'NOx &amp; CO2'!$T$5:$W$5,1))*CA397</f>
        <v>1.4200000000000008E-2</v>
      </c>
      <c r="CC397" s="365">
        <f>INDEX('NOx &amp; CO2'!$T$6:$W$10,MATCH($C397,'NOx &amp; CO2'!$R$6:$R$10,1),MATCH(CC$382,'NOx &amp; CO2'!$T$5:$W$5,1))*CB397</f>
        <v>1.4200000000000008E-2</v>
      </c>
      <c r="CD397" s="365">
        <f>INDEX('NOx &amp; CO2'!$T$6:$W$10,MATCH($C397,'NOx &amp; CO2'!$R$6:$R$10,1),MATCH(CD$382,'NOx &amp; CO2'!$T$5:$W$5,1))*CC397</f>
        <v>1.4200000000000008E-2</v>
      </c>
      <c r="CE397" s="365">
        <f>INDEX('NOx &amp; CO2'!$T$6:$W$10,MATCH($C397,'NOx &amp; CO2'!$R$6:$R$10,1),MATCH(CE$382,'NOx &amp; CO2'!$T$5:$W$5,1))*CD397</f>
        <v>1.4200000000000008E-2</v>
      </c>
      <c r="CF397" s="365">
        <f>INDEX('NOx &amp; CO2'!$T$6:$W$10,MATCH($C397,'NOx &amp; CO2'!$R$6:$R$10,1),MATCH(CF$382,'NOx &amp; CO2'!$T$5:$W$5,1))*CE397</f>
        <v>1.4200000000000008E-2</v>
      </c>
      <c r="CG397" s="365">
        <f>INDEX('NOx &amp; CO2'!$T$6:$W$10,MATCH($C397,'NOx &amp; CO2'!$R$6:$R$10,1),MATCH(CG$382,'NOx &amp; CO2'!$T$5:$W$5,1))*CF397</f>
        <v>1.4200000000000008E-2</v>
      </c>
      <c r="CH397" s="365">
        <f>INDEX('NOx &amp; CO2'!$T$6:$W$10,MATCH($C397,'NOx &amp; CO2'!$R$6:$R$10,1),MATCH(CH$382,'NOx &amp; CO2'!$T$5:$W$5,1))*CG397</f>
        <v>1.4200000000000008E-2</v>
      </c>
      <c r="CI397" s="365">
        <f>INDEX('NOx &amp; CO2'!$T$6:$W$10,MATCH($C397,'NOx &amp; CO2'!$R$6:$R$10,1),MATCH(CI$382,'NOx &amp; CO2'!$T$5:$W$5,1))*CH397</f>
        <v>1.4200000000000008E-2</v>
      </c>
      <c r="CJ397" s="365">
        <f>INDEX('NOx &amp; CO2'!$T$6:$W$10,MATCH($C397,'NOx &amp; CO2'!$R$6:$R$10,1),MATCH(CJ$382,'NOx &amp; CO2'!$T$5:$W$5,1))*CI397</f>
        <v>1.4200000000000008E-2</v>
      </c>
      <c r="CK397" s="365">
        <f>INDEX('NOx &amp; CO2'!$T$6:$W$10,MATCH($C397,'NOx &amp; CO2'!$R$6:$R$10,1),MATCH(CK$382,'NOx &amp; CO2'!$T$5:$W$5,1))*CJ397</f>
        <v>1.4200000000000008E-2</v>
      </c>
      <c r="CL397" s="365">
        <f>INDEX('NOx &amp; CO2'!$T$6:$W$10,MATCH($C397,'NOx &amp; CO2'!$R$6:$R$10,1),MATCH(CL$382,'NOx &amp; CO2'!$T$5:$W$5,1))*CK397</f>
        <v>1.4200000000000008E-2</v>
      </c>
      <c r="CM397" s="365">
        <f>INDEX('NOx &amp; CO2'!$T$6:$W$10,MATCH($C397,'NOx &amp; CO2'!$R$6:$R$10,1),MATCH(CM$382,'NOx &amp; CO2'!$T$5:$W$5,1))*CL397</f>
        <v>1.4200000000000008E-2</v>
      </c>
      <c r="CN397" s="365">
        <f>INDEX('NOx &amp; CO2'!$T$6:$W$10,MATCH($C397,'NOx &amp; CO2'!$R$6:$R$10,1),MATCH(CN$382,'NOx &amp; CO2'!$T$5:$W$5,1))*CM397</f>
        <v>1.4200000000000008E-2</v>
      </c>
      <c r="CO397" s="365">
        <f>INDEX('NOx &amp; CO2'!$T$6:$W$10,MATCH($C397,'NOx &amp; CO2'!$R$6:$R$10,1),MATCH(CO$382,'NOx &amp; CO2'!$T$5:$W$5,1))*CN397</f>
        <v>1.4200000000000008E-2</v>
      </c>
      <c r="CP397" s="365">
        <f>INDEX('NOx &amp; CO2'!$T$6:$W$10,MATCH($C397,'NOx &amp; CO2'!$R$6:$R$10,1),MATCH(CP$382,'NOx &amp; CO2'!$T$5:$W$5,1))*CO397</f>
        <v>1.4200000000000008E-2</v>
      </c>
      <c r="CQ397" s="365">
        <f>INDEX('NOx &amp; CO2'!$T$6:$W$10,MATCH($C397,'NOx &amp; CO2'!$R$6:$R$10,1),MATCH(CQ$382,'NOx &amp; CO2'!$T$5:$W$5,1))*CP397</f>
        <v>1.4200000000000008E-2</v>
      </c>
      <c r="CR397" s="365">
        <f>INDEX('NOx &amp; CO2'!$T$6:$W$10,MATCH($C397,'NOx &amp; CO2'!$R$6:$R$10,1),MATCH(CR$382,'NOx &amp; CO2'!$T$5:$W$5,1))*CQ397</f>
        <v>1.4200000000000008E-2</v>
      </c>
      <c r="CS397" s="365">
        <f>INDEX('NOx &amp; CO2'!$T$6:$W$10,MATCH($C397,'NOx &amp; CO2'!$R$6:$R$10,1),MATCH(CS$382,'NOx &amp; CO2'!$T$5:$W$5,1))*CR397</f>
        <v>1.4200000000000008E-2</v>
      </c>
    </row>
    <row r="398" spans="1:97" s="352" customFormat="1" x14ac:dyDescent="0.25">
      <c r="A398" s="352">
        <f t="shared" ref="A398:C398" si="616">A337</f>
        <v>0</v>
      </c>
      <c r="B398" s="352" t="str">
        <f t="shared" si="616"/>
        <v>0 0</v>
      </c>
      <c r="C398" s="359">
        <f t="shared" si="616"/>
        <v>0</v>
      </c>
      <c r="D398" s="569">
        <f>INDEX('NOx &amp; CO2'!$E$6:$I$10,MATCH($C398,'NOx &amp; CO2'!$C$6:$C$10,1),MATCH(D$382,'NOx &amp; CO2'!$E$5:$H$5,1))</f>
        <v>7.17E-2</v>
      </c>
      <c r="E398" s="569">
        <f>INDEX('NOx &amp; CO2'!$T$6:$W$10,MATCH($C398,'NOx &amp; CO2'!$R$6:$R$10,1),MATCH(E$382,'NOx &amp; CO2'!$T$5:$W$5,1))*D398</f>
        <v>6.8558723496039697E-2</v>
      </c>
      <c r="F398" s="569">
        <f>INDEX('NOx &amp; CO2'!$T$6:$W$10,MATCH($C398,'NOx &amp; CO2'!$R$6:$R$10,1),MATCH(F$382,'NOx &amp; CO2'!$T$5:$W$5,1))*E398</f>
        <v>6.5555070675124491E-2</v>
      </c>
      <c r="G398" s="569">
        <f>INDEX('NOx &amp; CO2'!$T$6:$W$10,MATCH($C398,'NOx &amp; CO2'!$R$6:$R$10,1),MATCH(G$382,'NOx &amp; CO2'!$T$5:$W$5,1))*F398</f>
        <v>6.2683012052708514E-2</v>
      </c>
      <c r="H398" s="569">
        <f>INDEX('NOx &amp; CO2'!$T$6:$W$10,MATCH($C398,'NOx &amp; CO2'!$R$6:$R$10,1),MATCH(H$382,'NOx &amp; CO2'!$T$5:$W$5,1))*G398</f>
        <v>5.9936782304331478E-2</v>
      </c>
      <c r="I398" s="569">
        <f>INDEX('NOx &amp; CO2'!$T$6:$W$10,MATCH($C398,'NOx &amp; CO2'!$R$6:$R$10,1),MATCH(I$382,'NOx &amp; CO2'!$T$5:$W$5,1))*H398</f>
        <v>5.7310868692398702E-2</v>
      </c>
      <c r="J398" s="569">
        <f>INDEX('NOx &amp; CO2'!$T$6:$W$10,MATCH($C398,'NOx &amp; CO2'!$R$6:$R$10,1),MATCH(J$382,'NOx &amp; CO2'!$T$5:$W$5,1))*I398</f>
        <v>5.4800000000000008E-2</v>
      </c>
      <c r="K398" s="569">
        <f>INDEX('NOx &amp; CO2'!$T$6:$W$10,MATCH($C398,'NOx &amp; CO2'!$R$6:$R$10,1),MATCH(K$382,'NOx &amp; CO2'!$T$5:$W$5,1))*J398</f>
        <v>5.268069525177068E-2</v>
      </c>
      <c r="L398" s="569">
        <f>INDEX('NOx &amp; CO2'!$T$6:$W$10,MATCH($C398,'NOx &amp; CO2'!$R$6:$R$10,1),MATCH(L$382,'NOx &amp; CO2'!$T$5:$W$5,1))*K398</f>
        <v>5.0643351317699516E-2</v>
      </c>
      <c r="M398" s="569">
        <f>INDEX('NOx &amp; CO2'!$T$6:$W$10,MATCH($C398,'NOx &amp; CO2'!$R$6:$R$10,1),MATCH(M$382,'NOx &amp; CO2'!$T$5:$W$5,1))*L398</f>
        <v>4.8684798490804503E-2</v>
      </c>
      <c r="N398" s="569">
        <f>INDEX('NOx &amp; CO2'!$T$6:$W$10,MATCH($C398,'NOx &amp; CO2'!$R$6:$R$10,1),MATCH(N$382,'NOx &amp; CO2'!$T$5:$W$5,1))*M398</f>
        <v>4.6801989647590088E-2</v>
      </c>
      <c r="O398" s="569">
        <f>INDEX('NOx &amp; CO2'!$T$6:$W$10,MATCH($C398,'NOx &amp; CO2'!$R$6:$R$10,1),MATCH(O$382,'NOx &amp; CO2'!$T$5:$W$5,1))*N398</f>
        <v>4.4991995507321518E-2</v>
      </c>
      <c r="P398" s="569">
        <f>INDEX('NOx &amp; CO2'!$T$6:$W$10,MATCH($C398,'NOx &amp; CO2'!$R$6:$R$10,1),MATCH(P$382,'NOx &amp; CO2'!$T$5:$W$5,1))*O398</f>
        <v>4.3252000074639418E-2</v>
      </c>
      <c r="Q398" s="569">
        <f>INDEX('NOx &amp; CO2'!$T$6:$W$10,MATCH($C398,'NOx &amp; CO2'!$R$6:$R$10,1),MATCH(Q$382,'NOx &amp; CO2'!$T$5:$W$5,1))*P398</f>
        <v>4.1579296258424117E-2</v>
      </c>
      <c r="R398" s="569">
        <f>INDEX('NOx &amp; CO2'!$T$6:$W$10,MATCH($C398,'NOx &amp; CO2'!$R$6:$R$10,1),MATCH(R$382,'NOx &amp; CO2'!$T$5:$W$5,1))*Q398</f>
        <v>3.9971281660093602E-2</v>
      </c>
      <c r="S398" s="569">
        <f>INDEX('NOx &amp; CO2'!$T$6:$W$10,MATCH($C398,'NOx &amp; CO2'!$R$6:$R$10,1),MATCH(S$382,'NOx &amp; CO2'!$T$5:$W$5,1))*R398</f>
        <v>3.8425454524782507E-2</v>
      </c>
      <c r="T398" s="569">
        <f>INDEX('NOx &amp; CO2'!$T$6:$W$10,MATCH($C398,'NOx &amp; CO2'!$R$6:$R$10,1),MATCH(T$382,'NOx &amp; CO2'!$T$5:$W$5,1))*S398</f>
        <v>3.6939409849102912E-2</v>
      </c>
      <c r="U398" s="569">
        <f>INDEX('NOx &amp; CO2'!$T$6:$W$10,MATCH($C398,'NOx &amp; CO2'!$R$6:$R$10,1),MATCH(U$382,'NOx &amp; CO2'!$T$5:$W$5,1))*T398</f>
        <v>3.5510835639431505E-2</v>
      </c>
      <c r="V398" s="569">
        <f>INDEX('NOx &amp; CO2'!$T$6:$W$10,MATCH($C398,'NOx &amp; CO2'!$R$6:$R$10,1),MATCH(V$382,'NOx &amp; CO2'!$T$5:$W$5,1))*U398</f>
        <v>3.4137509314901608E-2</v>
      </c>
      <c r="W398" s="569">
        <f>INDEX('NOx &amp; CO2'!$T$6:$W$10,MATCH($C398,'NOx &amp; CO2'!$R$6:$R$10,1),MATCH(W$382,'NOx &amp; CO2'!$T$5:$W$5,1))*V398</f>
        <v>3.2817294249503907E-2</v>
      </c>
      <c r="X398" s="569">
        <f>INDEX('NOx &amp; CO2'!$T$6:$W$10,MATCH($C398,'NOx &amp; CO2'!$R$6:$R$10,1),MATCH(X$382,'NOx &amp; CO2'!$T$5:$W$5,1))*W398</f>
        <v>3.1548136447916084E-2</v>
      </c>
      <c r="Y398" s="569">
        <f>INDEX('NOx &amp; CO2'!$T$6:$W$10,MATCH($C398,'NOx &amp; CO2'!$R$6:$R$10,1),MATCH(Y$382,'NOx &amp; CO2'!$T$5:$W$5,1))*X398</f>
        <v>3.0328061349889527E-2</v>
      </c>
      <c r="Z398" s="569">
        <f>INDEX('NOx &amp; CO2'!$T$6:$W$10,MATCH($C398,'NOx &amp; CO2'!$R$6:$R$10,1),MATCH(Z$382,'NOx &amp; CO2'!$T$5:$W$5,1))*Y398</f>
        <v>2.9155170758221438E-2</v>
      </c>
      <c r="AA398" s="365">
        <f>INDEX('NOx &amp; CO2'!$T$6:$W$10,MATCH($C398,'NOx &amp; CO2'!$R$6:$R$10,1),MATCH(AA$382,'NOx &amp; CO2'!$T$5:$W$5,1))*Z398</f>
        <v>2.8027639885532835E-2</v>
      </c>
      <c r="AB398" s="365">
        <f>INDEX('NOx &amp; CO2'!$T$6:$W$10,MATCH($C398,'NOx &amp; CO2'!$R$6:$R$10,1),MATCH(AB$382,'NOx &amp; CO2'!$T$5:$W$5,1))*AA398</f>
        <v>2.6943714515257809E-2</v>
      </c>
      <c r="AC398" s="365">
        <f>INDEX('NOx &amp; CO2'!$T$6:$W$10,MATCH($C398,'NOx &amp; CO2'!$R$6:$R$10,1),MATCH(AC$382,'NOx &amp; CO2'!$T$5:$W$5,1))*AB398</f>
        <v>2.5901708272427128E-2</v>
      </c>
      <c r="AD398" s="365">
        <f>INDEX('NOx &amp; CO2'!$T$6:$W$10,MATCH($C398,'NOx &amp; CO2'!$R$6:$R$10,1),MATCH(AD$382,'NOx &amp; CO2'!$T$5:$W$5,1))*AC398</f>
        <v>2.4900000000000019E-2</v>
      </c>
      <c r="AE398" s="365">
        <f>INDEX('NOx &amp; CO2'!$T$6:$W$10,MATCH($C398,'NOx &amp; CO2'!$R$6:$R$10,1),MATCH(AE$382,'NOx &amp; CO2'!$T$5:$W$5,1))*AD398</f>
        <v>2.4210502134589099E-2</v>
      </c>
      <c r="AF398" s="365">
        <f>INDEX('NOx &amp; CO2'!$T$6:$W$10,MATCH($C398,'NOx &amp; CO2'!$R$6:$R$10,1),MATCH(AF$382,'NOx &amp; CO2'!$T$5:$W$5,1))*AE398</f>
        <v>2.3540096932086061E-2</v>
      </c>
      <c r="AG398" s="365">
        <f>INDEX('NOx &amp; CO2'!$T$6:$W$10,MATCH($C398,'NOx &amp; CO2'!$R$6:$R$10,1),MATCH(AG$382,'NOx &amp; CO2'!$T$5:$W$5,1))*AF398</f>
        <v>2.2888255703723031E-2</v>
      </c>
      <c r="AH398" s="365">
        <f>INDEX('NOx &amp; CO2'!$T$6:$W$10,MATCH($C398,'NOx &amp; CO2'!$R$6:$R$10,1),MATCH(AH$382,'NOx &amp; CO2'!$T$5:$W$5,1))*AG398</f>
        <v>2.2254464400482215E-2</v>
      </c>
      <c r="AI398" s="365">
        <f>INDEX('NOx &amp; CO2'!$T$6:$W$10,MATCH($C398,'NOx &amp; CO2'!$R$6:$R$10,1),MATCH(AI$382,'NOx &amp; CO2'!$T$5:$W$5,1))*AH398</f>
        <v>2.1638223207711301E-2</v>
      </c>
      <c r="AJ398" s="365">
        <f>INDEX('NOx &amp; CO2'!$T$6:$W$10,MATCH($C398,'NOx &amp; CO2'!$R$6:$R$10,1),MATCH(AJ$382,'NOx &amp; CO2'!$T$5:$W$5,1))*AI398</f>
        <v>2.1039046150964236E-2</v>
      </c>
      <c r="AK398" s="365">
        <f>INDEX('NOx &amp; CO2'!$T$6:$W$10,MATCH($C398,'NOx &amp; CO2'!$R$6:$R$10,1),MATCH(AK$382,'NOx &amp; CO2'!$T$5:$W$5,1))*AJ398</f>
        <v>2.0456460712756541E-2</v>
      </c>
      <c r="AL398" s="365">
        <f>INDEX('NOx &amp; CO2'!$T$6:$W$10,MATCH($C398,'NOx &amp; CO2'!$R$6:$R$10,1),MATCH(AL$382,'NOx &amp; CO2'!$T$5:$W$5,1))*AK398</f>
        <v>1.9890007459932926E-2</v>
      </c>
      <c r="AM398" s="365">
        <f>INDEX('NOx &amp; CO2'!$T$6:$W$10,MATCH($C398,'NOx &amp; CO2'!$R$6:$R$10,1),MATCH(AM$382,'NOx &amp; CO2'!$T$5:$W$5,1))*AL398</f>
        <v>1.9339239681353367E-2</v>
      </c>
      <c r="AN398" s="365">
        <f>INDEX('NOx &amp; CO2'!$T$6:$W$10,MATCH($C398,'NOx &amp; CO2'!$R$6:$R$10,1),MATCH(AN$382,'NOx &amp; CO2'!$T$5:$W$5,1))*AM398</f>
        <v>1.8803723035611869E-2</v>
      </c>
      <c r="AO398" s="365">
        <f>INDEX('NOx &amp; CO2'!$T$6:$W$10,MATCH($C398,'NOx &amp; CO2'!$R$6:$R$10,1),MATCH(AO$382,'NOx &amp; CO2'!$T$5:$W$5,1))*AN398</f>
        <v>1.8283035208510164E-2</v>
      </c>
      <c r="AP398" s="365">
        <f>INDEX('NOx &amp; CO2'!$T$6:$W$10,MATCH($C398,'NOx &amp; CO2'!$R$6:$R$10,1),MATCH(AP$382,'NOx &amp; CO2'!$T$5:$W$5,1))*AO398</f>
        <v>1.777676558001617E-2</v>
      </c>
      <c r="AQ398" s="365">
        <f>INDEX('NOx &amp; CO2'!$T$6:$W$10,MATCH($C398,'NOx &amp; CO2'!$R$6:$R$10,1),MATCH(AQ$382,'NOx &amp; CO2'!$T$5:$W$5,1))*AP398</f>
        <v>1.7284514900444626E-2</v>
      </c>
      <c r="AR398" s="365">
        <f>INDEX('NOx &amp; CO2'!$T$6:$W$10,MATCH($C398,'NOx &amp; CO2'!$R$6:$R$10,1),MATCH(AR$382,'NOx &amp; CO2'!$T$5:$W$5,1))*AQ398</f>
        <v>1.6805894975604474E-2</v>
      </c>
      <c r="AS398" s="365">
        <f>INDEX('NOx &amp; CO2'!$T$6:$W$10,MATCH($C398,'NOx &amp; CO2'!$R$6:$R$10,1),MATCH(AS$382,'NOx &amp; CO2'!$T$5:$W$5,1))*AR398</f>
        <v>1.6340528360664741E-2</v>
      </c>
      <c r="AT398" s="365">
        <f>INDEX('NOx &amp; CO2'!$T$6:$W$10,MATCH($C398,'NOx &amp; CO2'!$R$6:$R$10,1),MATCH(AT$382,'NOx &amp; CO2'!$T$5:$W$5,1))*AS398</f>
        <v>1.5888048062497474E-2</v>
      </c>
      <c r="AU398" s="365">
        <f>INDEX('NOx &amp; CO2'!$T$6:$W$10,MATCH($C398,'NOx &amp; CO2'!$R$6:$R$10,1),MATCH(AU$382,'NOx &amp; CO2'!$T$5:$W$5,1))*AT398</f>
        <v>1.5448097250263013E-2</v>
      </c>
      <c r="AV398" s="365">
        <f>INDEX('NOx &amp; CO2'!$T$6:$W$10,MATCH($C398,'NOx &amp; CO2'!$R$6:$R$10,1),MATCH(AV$382,'NOx &amp; CO2'!$T$5:$W$5,1))*AU398</f>
        <v>1.5020328974009333E-2</v>
      </c>
      <c r="AW398" s="365">
        <f>INDEX('NOx &amp; CO2'!$T$6:$W$10,MATCH($C398,'NOx &amp; CO2'!$R$6:$R$10,1),MATCH(AW$382,'NOx &amp; CO2'!$T$5:$W$5,1))*AV398</f>
        <v>1.4604405891063581E-2</v>
      </c>
      <c r="AX398" s="365">
        <f>INDEX('NOx &amp; CO2'!$T$6:$W$10,MATCH($C398,'NOx &amp; CO2'!$R$6:$R$10,1),MATCH(AX$382,'NOx &amp; CO2'!$T$5:$W$5,1))*AW398</f>
        <v>1.4200000000000008E-2</v>
      </c>
      <c r="AY398" s="365">
        <f>INDEX('NOx &amp; CO2'!$T$6:$W$10,MATCH($C398,'NOx &amp; CO2'!$R$6:$R$10,1),MATCH(AY$382,'NOx &amp; CO2'!$T$5:$W$5,1))*AX398</f>
        <v>1.4200000000000008E-2</v>
      </c>
      <c r="AZ398" s="365">
        <f>INDEX('NOx &amp; CO2'!$T$6:$W$10,MATCH($C398,'NOx &amp; CO2'!$R$6:$R$10,1),MATCH(AZ$382,'NOx &amp; CO2'!$T$5:$W$5,1))*AY398</f>
        <v>1.4200000000000008E-2</v>
      </c>
      <c r="BA398" s="365">
        <f>INDEX('NOx &amp; CO2'!$T$6:$W$10,MATCH($C398,'NOx &amp; CO2'!$R$6:$R$10,1),MATCH(BA$382,'NOx &amp; CO2'!$T$5:$W$5,1))*AZ398</f>
        <v>1.4200000000000008E-2</v>
      </c>
      <c r="BB398" s="365">
        <f>INDEX('NOx &amp; CO2'!$T$6:$W$10,MATCH($C398,'NOx &amp; CO2'!$R$6:$R$10,1),MATCH(BB$382,'NOx &amp; CO2'!$T$5:$W$5,1))*BA398</f>
        <v>1.4200000000000008E-2</v>
      </c>
      <c r="BC398" s="365">
        <f>INDEX('NOx &amp; CO2'!$T$6:$W$10,MATCH($C398,'NOx &amp; CO2'!$R$6:$R$10,1),MATCH(BC$382,'NOx &amp; CO2'!$T$5:$W$5,1))*BB398</f>
        <v>1.4200000000000008E-2</v>
      </c>
      <c r="BD398" s="365">
        <f>INDEX('NOx &amp; CO2'!$T$6:$W$10,MATCH($C398,'NOx &amp; CO2'!$R$6:$R$10,1),MATCH(BD$382,'NOx &amp; CO2'!$T$5:$W$5,1))*BC398</f>
        <v>1.4200000000000008E-2</v>
      </c>
      <c r="BE398" s="365">
        <f>INDEX('NOx &amp; CO2'!$T$6:$W$10,MATCH($C398,'NOx &amp; CO2'!$R$6:$R$10,1),MATCH(BE$382,'NOx &amp; CO2'!$T$5:$W$5,1))*BD398</f>
        <v>1.4200000000000008E-2</v>
      </c>
      <c r="BF398" s="365">
        <f>INDEX('NOx &amp; CO2'!$T$6:$W$10,MATCH($C398,'NOx &amp; CO2'!$R$6:$R$10,1),MATCH(BF$382,'NOx &amp; CO2'!$T$5:$W$5,1))*BE398</f>
        <v>1.4200000000000008E-2</v>
      </c>
      <c r="BG398" s="365">
        <f>INDEX('NOx &amp; CO2'!$T$6:$W$10,MATCH($C398,'NOx &amp; CO2'!$R$6:$R$10,1),MATCH(BG$382,'NOx &amp; CO2'!$T$5:$W$5,1))*BF398</f>
        <v>1.4200000000000008E-2</v>
      </c>
      <c r="BH398" s="365">
        <f>INDEX('NOx &amp; CO2'!$T$6:$W$10,MATCH($C398,'NOx &amp; CO2'!$R$6:$R$10,1),MATCH(BH$382,'NOx &amp; CO2'!$T$5:$W$5,1))*BG398</f>
        <v>1.4200000000000008E-2</v>
      </c>
      <c r="BI398" s="365">
        <f>INDEX('NOx &amp; CO2'!$T$6:$W$10,MATCH($C398,'NOx &amp; CO2'!$R$6:$R$10,1),MATCH(BI$382,'NOx &amp; CO2'!$T$5:$W$5,1))*BH398</f>
        <v>1.4200000000000008E-2</v>
      </c>
      <c r="BJ398" s="365">
        <f>INDEX('NOx &amp; CO2'!$T$6:$W$10,MATCH($C398,'NOx &amp; CO2'!$R$6:$R$10,1),MATCH(BJ$382,'NOx &amp; CO2'!$T$5:$W$5,1))*BI398</f>
        <v>1.4200000000000008E-2</v>
      </c>
      <c r="BK398" s="365">
        <f>INDEX('NOx &amp; CO2'!$T$6:$W$10,MATCH($C398,'NOx &amp; CO2'!$R$6:$R$10,1),MATCH(BK$382,'NOx &amp; CO2'!$T$5:$W$5,1))*BJ398</f>
        <v>1.4200000000000008E-2</v>
      </c>
      <c r="BL398" s="365">
        <f>INDEX('NOx &amp; CO2'!$T$6:$W$10,MATCH($C398,'NOx &amp; CO2'!$R$6:$R$10,1),MATCH(BL$382,'NOx &amp; CO2'!$T$5:$W$5,1))*BK398</f>
        <v>1.4200000000000008E-2</v>
      </c>
      <c r="BM398" s="365">
        <f>INDEX('NOx &amp; CO2'!$T$6:$W$10,MATCH($C398,'NOx &amp; CO2'!$R$6:$R$10,1),MATCH(BM$382,'NOx &amp; CO2'!$T$5:$W$5,1))*BL398</f>
        <v>1.4200000000000008E-2</v>
      </c>
      <c r="BN398" s="365">
        <f>INDEX('NOx &amp; CO2'!$T$6:$W$10,MATCH($C398,'NOx &amp; CO2'!$R$6:$R$10,1),MATCH(BN$382,'NOx &amp; CO2'!$T$5:$W$5,1))*BM398</f>
        <v>1.4200000000000008E-2</v>
      </c>
      <c r="BO398" s="365">
        <f>INDEX('NOx &amp; CO2'!$T$6:$W$10,MATCH($C398,'NOx &amp; CO2'!$R$6:$R$10,1),MATCH(BO$382,'NOx &amp; CO2'!$T$5:$W$5,1))*BN398</f>
        <v>1.4200000000000008E-2</v>
      </c>
      <c r="BP398" s="365">
        <f>INDEX('NOx &amp; CO2'!$T$6:$W$10,MATCH($C398,'NOx &amp; CO2'!$R$6:$R$10,1),MATCH(BP$382,'NOx &amp; CO2'!$T$5:$W$5,1))*BO398</f>
        <v>1.4200000000000008E-2</v>
      </c>
      <c r="BQ398" s="365">
        <f>INDEX('NOx &amp; CO2'!$T$6:$W$10,MATCH($C398,'NOx &amp; CO2'!$R$6:$R$10,1),MATCH(BQ$382,'NOx &amp; CO2'!$T$5:$W$5,1))*BP398</f>
        <v>1.4200000000000008E-2</v>
      </c>
      <c r="BR398" s="365">
        <f>INDEX('NOx &amp; CO2'!$T$6:$W$10,MATCH($C398,'NOx &amp; CO2'!$R$6:$R$10,1),MATCH(BR$382,'NOx &amp; CO2'!$T$5:$W$5,1))*BQ398</f>
        <v>1.4200000000000008E-2</v>
      </c>
      <c r="BS398" s="365">
        <f>INDEX('NOx &amp; CO2'!$T$6:$W$10,MATCH($C398,'NOx &amp; CO2'!$R$6:$R$10,1),MATCH(BS$382,'NOx &amp; CO2'!$T$5:$W$5,1))*BR398</f>
        <v>1.4200000000000008E-2</v>
      </c>
      <c r="BT398" s="365">
        <f>INDEX('NOx &amp; CO2'!$T$6:$W$10,MATCH($C398,'NOx &amp; CO2'!$R$6:$R$10,1),MATCH(BT$382,'NOx &amp; CO2'!$T$5:$W$5,1))*BS398</f>
        <v>1.4200000000000008E-2</v>
      </c>
      <c r="BU398" s="365">
        <f>INDEX('NOx &amp; CO2'!$T$6:$W$10,MATCH($C398,'NOx &amp; CO2'!$R$6:$R$10,1),MATCH(BU$382,'NOx &amp; CO2'!$T$5:$W$5,1))*BT398</f>
        <v>1.4200000000000008E-2</v>
      </c>
      <c r="BV398" s="365">
        <f>INDEX('NOx &amp; CO2'!$T$6:$W$10,MATCH($C398,'NOx &amp; CO2'!$R$6:$R$10,1),MATCH(BV$382,'NOx &amp; CO2'!$T$5:$W$5,1))*BU398</f>
        <v>1.4200000000000008E-2</v>
      </c>
      <c r="BW398" s="365">
        <f>INDEX('NOx &amp; CO2'!$T$6:$W$10,MATCH($C398,'NOx &amp; CO2'!$R$6:$R$10,1),MATCH(BW$382,'NOx &amp; CO2'!$T$5:$W$5,1))*BV398</f>
        <v>1.4200000000000008E-2</v>
      </c>
      <c r="BX398" s="365">
        <f>INDEX('NOx &amp; CO2'!$T$6:$W$10,MATCH($C398,'NOx &amp; CO2'!$R$6:$R$10,1),MATCH(BX$382,'NOx &amp; CO2'!$T$5:$W$5,1))*BW398</f>
        <v>1.4200000000000008E-2</v>
      </c>
      <c r="BY398" s="365">
        <f>INDEX('NOx &amp; CO2'!$T$6:$W$10,MATCH($C398,'NOx &amp; CO2'!$R$6:$R$10,1),MATCH(BY$382,'NOx &amp; CO2'!$T$5:$W$5,1))*BX398</f>
        <v>1.4200000000000008E-2</v>
      </c>
      <c r="BZ398" s="365">
        <f>INDEX('NOx &amp; CO2'!$T$6:$W$10,MATCH($C398,'NOx &amp; CO2'!$R$6:$R$10,1),MATCH(BZ$382,'NOx &amp; CO2'!$T$5:$W$5,1))*BY398</f>
        <v>1.4200000000000008E-2</v>
      </c>
      <c r="CA398" s="365">
        <f>INDEX('NOx &amp; CO2'!$T$6:$W$10,MATCH($C398,'NOx &amp; CO2'!$R$6:$R$10,1),MATCH(CA$382,'NOx &amp; CO2'!$T$5:$W$5,1))*BZ398</f>
        <v>1.4200000000000008E-2</v>
      </c>
      <c r="CB398" s="365">
        <f>INDEX('NOx &amp; CO2'!$T$6:$W$10,MATCH($C398,'NOx &amp; CO2'!$R$6:$R$10,1),MATCH(CB$382,'NOx &amp; CO2'!$T$5:$W$5,1))*CA398</f>
        <v>1.4200000000000008E-2</v>
      </c>
      <c r="CC398" s="365">
        <f>INDEX('NOx &amp; CO2'!$T$6:$W$10,MATCH($C398,'NOx &amp; CO2'!$R$6:$R$10,1),MATCH(CC$382,'NOx &amp; CO2'!$T$5:$W$5,1))*CB398</f>
        <v>1.4200000000000008E-2</v>
      </c>
      <c r="CD398" s="365">
        <f>INDEX('NOx &amp; CO2'!$T$6:$W$10,MATCH($C398,'NOx &amp; CO2'!$R$6:$R$10,1),MATCH(CD$382,'NOx &amp; CO2'!$T$5:$W$5,1))*CC398</f>
        <v>1.4200000000000008E-2</v>
      </c>
      <c r="CE398" s="365">
        <f>INDEX('NOx &amp; CO2'!$T$6:$W$10,MATCH($C398,'NOx &amp; CO2'!$R$6:$R$10,1),MATCH(CE$382,'NOx &amp; CO2'!$T$5:$W$5,1))*CD398</f>
        <v>1.4200000000000008E-2</v>
      </c>
      <c r="CF398" s="365">
        <f>INDEX('NOx &amp; CO2'!$T$6:$W$10,MATCH($C398,'NOx &amp; CO2'!$R$6:$R$10,1),MATCH(CF$382,'NOx &amp; CO2'!$T$5:$W$5,1))*CE398</f>
        <v>1.4200000000000008E-2</v>
      </c>
      <c r="CG398" s="365">
        <f>INDEX('NOx &amp; CO2'!$T$6:$W$10,MATCH($C398,'NOx &amp; CO2'!$R$6:$R$10,1),MATCH(CG$382,'NOx &amp; CO2'!$T$5:$W$5,1))*CF398</f>
        <v>1.4200000000000008E-2</v>
      </c>
      <c r="CH398" s="365">
        <f>INDEX('NOx &amp; CO2'!$T$6:$W$10,MATCH($C398,'NOx &amp; CO2'!$R$6:$R$10,1),MATCH(CH$382,'NOx &amp; CO2'!$T$5:$W$5,1))*CG398</f>
        <v>1.4200000000000008E-2</v>
      </c>
      <c r="CI398" s="365">
        <f>INDEX('NOx &amp; CO2'!$T$6:$W$10,MATCH($C398,'NOx &amp; CO2'!$R$6:$R$10,1),MATCH(CI$382,'NOx &amp; CO2'!$T$5:$W$5,1))*CH398</f>
        <v>1.4200000000000008E-2</v>
      </c>
      <c r="CJ398" s="365">
        <f>INDEX('NOx &amp; CO2'!$T$6:$W$10,MATCH($C398,'NOx &amp; CO2'!$R$6:$R$10,1),MATCH(CJ$382,'NOx &amp; CO2'!$T$5:$W$5,1))*CI398</f>
        <v>1.4200000000000008E-2</v>
      </c>
      <c r="CK398" s="365">
        <f>INDEX('NOx &amp; CO2'!$T$6:$W$10,MATCH($C398,'NOx &amp; CO2'!$R$6:$R$10,1),MATCH(CK$382,'NOx &amp; CO2'!$T$5:$W$5,1))*CJ398</f>
        <v>1.4200000000000008E-2</v>
      </c>
      <c r="CL398" s="365">
        <f>INDEX('NOx &amp; CO2'!$T$6:$W$10,MATCH($C398,'NOx &amp; CO2'!$R$6:$R$10,1),MATCH(CL$382,'NOx &amp; CO2'!$T$5:$W$5,1))*CK398</f>
        <v>1.4200000000000008E-2</v>
      </c>
      <c r="CM398" s="365">
        <f>INDEX('NOx &amp; CO2'!$T$6:$W$10,MATCH($C398,'NOx &amp; CO2'!$R$6:$R$10,1),MATCH(CM$382,'NOx &amp; CO2'!$T$5:$W$5,1))*CL398</f>
        <v>1.4200000000000008E-2</v>
      </c>
      <c r="CN398" s="365">
        <f>INDEX('NOx &amp; CO2'!$T$6:$W$10,MATCH($C398,'NOx &amp; CO2'!$R$6:$R$10,1),MATCH(CN$382,'NOx &amp; CO2'!$T$5:$W$5,1))*CM398</f>
        <v>1.4200000000000008E-2</v>
      </c>
      <c r="CO398" s="365">
        <f>INDEX('NOx &amp; CO2'!$T$6:$W$10,MATCH($C398,'NOx &amp; CO2'!$R$6:$R$10,1),MATCH(CO$382,'NOx &amp; CO2'!$T$5:$W$5,1))*CN398</f>
        <v>1.4200000000000008E-2</v>
      </c>
      <c r="CP398" s="365">
        <f>INDEX('NOx &amp; CO2'!$T$6:$W$10,MATCH($C398,'NOx &amp; CO2'!$R$6:$R$10,1),MATCH(CP$382,'NOx &amp; CO2'!$T$5:$W$5,1))*CO398</f>
        <v>1.4200000000000008E-2</v>
      </c>
      <c r="CQ398" s="365">
        <f>INDEX('NOx &amp; CO2'!$T$6:$W$10,MATCH($C398,'NOx &amp; CO2'!$R$6:$R$10,1),MATCH(CQ$382,'NOx &amp; CO2'!$T$5:$W$5,1))*CP398</f>
        <v>1.4200000000000008E-2</v>
      </c>
      <c r="CR398" s="365">
        <f>INDEX('NOx &amp; CO2'!$T$6:$W$10,MATCH($C398,'NOx &amp; CO2'!$R$6:$R$10,1),MATCH(CR$382,'NOx &amp; CO2'!$T$5:$W$5,1))*CQ398</f>
        <v>1.4200000000000008E-2</v>
      </c>
      <c r="CS398" s="365">
        <f>INDEX('NOx &amp; CO2'!$T$6:$W$10,MATCH($C398,'NOx &amp; CO2'!$R$6:$R$10,1),MATCH(CS$382,'NOx &amp; CO2'!$T$5:$W$5,1))*CR398</f>
        <v>1.4200000000000008E-2</v>
      </c>
    </row>
    <row r="399" spans="1:97" s="352" customFormat="1" x14ac:dyDescent="0.25">
      <c r="A399" s="352">
        <f t="shared" ref="A399:C399" si="617">A338</f>
        <v>0</v>
      </c>
      <c r="B399" s="352" t="str">
        <f t="shared" si="617"/>
        <v>0 0</v>
      </c>
      <c r="C399" s="359">
        <f t="shared" si="617"/>
        <v>0</v>
      </c>
      <c r="D399" s="569">
        <f>INDEX('NOx &amp; CO2'!$E$6:$I$10,MATCH($C399,'NOx &amp; CO2'!$C$6:$C$10,1),MATCH(D$382,'NOx &amp; CO2'!$E$5:$H$5,1))</f>
        <v>7.17E-2</v>
      </c>
      <c r="E399" s="569">
        <f>INDEX('NOx &amp; CO2'!$T$6:$W$10,MATCH($C399,'NOx &amp; CO2'!$R$6:$R$10,1),MATCH(E$382,'NOx &amp; CO2'!$T$5:$W$5,1))*D399</f>
        <v>6.8558723496039697E-2</v>
      </c>
      <c r="F399" s="569">
        <f>INDEX('NOx &amp; CO2'!$T$6:$W$10,MATCH($C399,'NOx &amp; CO2'!$R$6:$R$10,1),MATCH(F$382,'NOx &amp; CO2'!$T$5:$W$5,1))*E399</f>
        <v>6.5555070675124491E-2</v>
      </c>
      <c r="G399" s="569">
        <f>INDEX('NOx &amp; CO2'!$T$6:$W$10,MATCH($C399,'NOx &amp; CO2'!$R$6:$R$10,1),MATCH(G$382,'NOx &amp; CO2'!$T$5:$W$5,1))*F399</f>
        <v>6.2683012052708514E-2</v>
      </c>
      <c r="H399" s="569">
        <f>INDEX('NOx &amp; CO2'!$T$6:$W$10,MATCH($C399,'NOx &amp; CO2'!$R$6:$R$10,1),MATCH(H$382,'NOx &amp; CO2'!$T$5:$W$5,1))*G399</f>
        <v>5.9936782304331478E-2</v>
      </c>
      <c r="I399" s="569">
        <f>INDEX('NOx &amp; CO2'!$T$6:$W$10,MATCH($C399,'NOx &amp; CO2'!$R$6:$R$10,1),MATCH(I$382,'NOx &amp; CO2'!$T$5:$W$5,1))*H399</f>
        <v>5.7310868692398702E-2</v>
      </c>
      <c r="J399" s="569">
        <f>INDEX('NOx &amp; CO2'!$T$6:$W$10,MATCH($C399,'NOx &amp; CO2'!$R$6:$R$10,1),MATCH(J$382,'NOx &amp; CO2'!$T$5:$W$5,1))*I399</f>
        <v>5.4800000000000008E-2</v>
      </c>
      <c r="K399" s="569">
        <f>INDEX('NOx &amp; CO2'!$T$6:$W$10,MATCH($C399,'NOx &amp; CO2'!$R$6:$R$10,1),MATCH(K$382,'NOx &amp; CO2'!$T$5:$W$5,1))*J399</f>
        <v>5.268069525177068E-2</v>
      </c>
      <c r="L399" s="569">
        <f>INDEX('NOx &amp; CO2'!$T$6:$W$10,MATCH($C399,'NOx &amp; CO2'!$R$6:$R$10,1),MATCH(L$382,'NOx &amp; CO2'!$T$5:$W$5,1))*K399</f>
        <v>5.0643351317699516E-2</v>
      </c>
      <c r="M399" s="569">
        <f>INDEX('NOx &amp; CO2'!$T$6:$W$10,MATCH($C399,'NOx &amp; CO2'!$R$6:$R$10,1),MATCH(M$382,'NOx &amp; CO2'!$T$5:$W$5,1))*L399</f>
        <v>4.8684798490804503E-2</v>
      </c>
      <c r="N399" s="569">
        <f>INDEX('NOx &amp; CO2'!$T$6:$W$10,MATCH($C399,'NOx &amp; CO2'!$R$6:$R$10,1),MATCH(N$382,'NOx &amp; CO2'!$T$5:$W$5,1))*M399</f>
        <v>4.6801989647590088E-2</v>
      </c>
      <c r="O399" s="569">
        <f>INDEX('NOx &amp; CO2'!$T$6:$W$10,MATCH($C399,'NOx &amp; CO2'!$R$6:$R$10,1),MATCH(O$382,'NOx &amp; CO2'!$T$5:$W$5,1))*N399</f>
        <v>4.4991995507321518E-2</v>
      </c>
      <c r="P399" s="569">
        <f>INDEX('NOx &amp; CO2'!$T$6:$W$10,MATCH($C399,'NOx &amp; CO2'!$R$6:$R$10,1),MATCH(P$382,'NOx &amp; CO2'!$T$5:$W$5,1))*O399</f>
        <v>4.3252000074639418E-2</v>
      </c>
      <c r="Q399" s="569">
        <f>INDEX('NOx &amp; CO2'!$T$6:$W$10,MATCH($C399,'NOx &amp; CO2'!$R$6:$R$10,1),MATCH(Q$382,'NOx &amp; CO2'!$T$5:$W$5,1))*P399</f>
        <v>4.1579296258424117E-2</v>
      </c>
      <c r="R399" s="569">
        <f>INDEX('NOx &amp; CO2'!$T$6:$W$10,MATCH($C399,'NOx &amp; CO2'!$R$6:$R$10,1),MATCH(R$382,'NOx &amp; CO2'!$T$5:$W$5,1))*Q399</f>
        <v>3.9971281660093602E-2</v>
      </c>
      <c r="S399" s="569">
        <f>INDEX('NOx &amp; CO2'!$T$6:$W$10,MATCH($C399,'NOx &amp; CO2'!$R$6:$R$10,1),MATCH(S$382,'NOx &amp; CO2'!$T$5:$W$5,1))*R399</f>
        <v>3.8425454524782507E-2</v>
      </c>
      <c r="T399" s="569">
        <f>INDEX('NOx &amp; CO2'!$T$6:$W$10,MATCH($C399,'NOx &amp; CO2'!$R$6:$R$10,1),MATCH(T$382,'NOx &amp; CO2'!$T$5:$W$5,1))*S399</f>
        <v>3.6939409849102912E-2</v>
      </c>
      <c r="U399" s="569">
        <f>INDEX('NOx &amp; CO2'!$T$6:$W$10,MATCH($C399,'NOx &amp; CO2'!$R$6:$R$10,1),MATCH(U$382,'NOx &amp; CO2'!$T$5:$W$5,1))*T399</f>
        <v>3.5510835639431505E-2</v>
      </c>
      <c r="V399" s="569">
        <f>INDEX('NOx &amp; CO2'!$T$6:$W$10,MATCH($C399,'NOx &amp; CO2'!$R$6:$R$10,1),MATCH(V$382,'NOx &amp; CO2'!$T$5:$W$5,1))*U399</f>
        <v>3.4137509314901608E-2</v>
      </c>
      <c r="W399" s="569">
        <f>INDEX('NOx &amp; CO2'!$T$6:$W$10,MATCH($C399,'NOx &amp; CO2'!$R$6:$R$10,1),MATCH(W$382,'NOx &amp; CO2'!$T$5:$W$5,1))*V399</f>
        <v>3.2817294249503907E-2</v>
      </c>
      <c r="X399" s="569">
        <f>INDEX('NOx &amp; CO2'!$T$6:$W$10,MATCH($C399,'NOx &amp; CO2'!$R$6:$R$10,1),MATCH(X$382,'NOx &amp; CO2'!$T$5:$W$5,1))*W399</f>
        <v>3.1548136447916084E-2</v>
      </c>
      <c r="Y399" s="569">
        <f>INDEX('NOx &amp; CO2'!$T$6:$W$10,MATCH($C399,'NOx &amp; CO2'!$R$6:$R$10,1),MATCH(Y$382,'NOx &amp; CO2'!$T$5:$W$5,1))*X399</f>
        <v>3.0328061349889527E-2</v>
      </c>
      <c r="Z399" s="569">
        <f>INDEX('NOx &amp; CO2'!$T$6:$W$10,MATCH($C399,'NOx &amp; CO2'!$R$6:$R$10,1),MATCH(Z$382,'NOx &amp; CO2'!$T$5:$W$5,1))*Y399</f>
        <v>2.9155170758221438E-2</v>
      </c>
      <c r="AA399" s="365">
        <f>INDEX('NOx &amp; CO2'!$T$6:$W$10,MATCH($C399,'NOx &amp; CO2'!$R$6:$R$10,1),MATCH(AA$382,'NOx &amp; CO2'!$T$5:$W$5,1))*Z399</f>
        <v>2.8027639885532835E-2</v>
      </c>
      <c r="AB399" s="365">
        <f>INDEX('NOx &amp; CO2'!$T$6:$W$10,MATCH($C399,'NOx &amp; CO2'!$R$6:$R$10,1),MATCH(AB$382,'NOx &amp; CO2'!$T$5:$W$5,1))*AA399</f>
        <v>2.6943714515257809E-2</v>
      </c>
      <c r="AC399" s="365">
        <f>INDEX('NOx &amp; CO2'!$T$6:$W$10,MATCH($C399,'NOx &amp; CO2'!$R$6:$R$10,1),MATCH(AC$382,'NOx &amp; CO2'!$T$5:$W$5,1))*AB399</f>
        <v>2.5901708272427128E-2</v>
      </c>
      <c r="AD399" s="365">
        <f>INDEX('NOx &amp; CO2'!$T$6:$W$10,MATCH($C399,'NOx &amp; CO2'!$R$6:$R$10,1),MATCH(AD$382,'NOx &amp; CO2'!$T$5:$W$5,1))*AC399</f>
        <v>2.4900000000000019E-2</v>
      </c>
      <c r="AE399" s="365">
        <f>INDEX('NOx &amp; CO2'!$T$6:$W$10,MATCH($C399,'NOx &amp; CO2'!$R$6:$R$10,1),MATCH(AE$382,'NOx &amp; CO2'!$T$5:$W$5,1))*AD399</f>
        <v>2.4210502134589099E-2</v>
      </c>
      <c r="AF399" s="365">
        <f>INDEX('NOx &amp; CO2'!$T$6:$W$10,MATCH($C399,'NOx &amp; CO2'!$R$6:$R$10,1),MATCH(AF$382,'NOx &amp; CO2'!$T$5:$W$5,1))*AE399</f>
        <v>2.3540096932086061E-2</v>
      </c>
      <c r="AG399" s="365">
        <f>INDEX('NOx &amp; CO2'!$T$6:$W$10,MATCH($C399,'NOx &amp; CO2'!$R$6:$R$10,1),MATCH(AG$382,'NOx &amp; CO2'!$T$5:$W$5,1))*AF399</f>
        <v>2.2888255703723031E-2</v>
      </c>
      <c r="AH399" s="365">
        <f>INDEX('NOx &amp; CO2'!$T$6:$W$10,MATCH($C399,'NOx &amp; CO2'!$R$6:$R$10,1),MATCH(AH$382,'NOx &amp; CO2'!$T$5:$W$5,1))*AG399</f>
        <v>2.2254464400482215E-2</v>
      </c>
      <c r="AI399" s="365">
        <f>INDEX('NOx &amp; CO2'!$T$6:$W$10,MATCH($C399,'NOx &amp; CO2'!$R$6:$R$10,1),MATCH(AI$382,'NOx &amp; CO2'!$T$5:$W$5,1))*AH399</f>
        <v>2.1638223207711301E-2</v>
      </c>
      <c r="AJ399" s="365">
        <f>INDEX('NOx &amp; CO2'!$T$6:$W$10,MATCH($C399,'NOx &amp; CO2'!$R$6:$R$10,1),MATCH(AJ$382,'NOx &amp; CO2'!$T$5:$W$5,1))*AI399</f>
        <v>2.1039046150964236E-2</v>
      </c>
      <c r="AK399" s="365">
        <f>INDEX('NOx &amp; CO2'!$T$6:$W$10,MATCH($C399,'NOx &amp; CO2'!$R$6:$R$10,1),MATCH(AK$382,'NOx &amp; CO2'!$T$5:$W$5,1))*AJ399</f>
        <v>2.0456460712756541E-2</v>
      </c>
      <c r="AL399" s="365">
        <f>INDEX('NOx &amp; CO2'!$T$6:$W$10,MATCH($C399,'NOx &amp; CO2'!$R$6:$R$10,1),MATCH(AL$382,'NOx &amp; CO2'!$T$5:$W$5,1))*AK399</f>
        <v>1.9890007459932926E-2</v>
      </c>
      <c r="AM399" s="365">
        <f>INDEX('NOx &amp; CO2'!$T$6:$W$10,MATCH($C399,'NOx &amp; CO2'!$R$6:$R$10,1),MATCH(AM$382,'NOx &amp; CO2'!$T$5:$W$5,1))*AL399</f>
        <v>1.9339239681353367E-2</v>
      </c>
      <c r="AN399" s="365">
        <f>INDEX('NOx &amp; CO2'!$T$6:$W$10,MATCH($C399,'NOx &amp; CO2'!$R$6:$R$10,1),MATCH(AN$382,'NOx &amp; CO2'!$T$5:$W$5,1))*AM399</f>
        <v>1.8803723035611869E-2</v>
      </c>
      <c r="AO399" s="365">
        <f>INDEX('NOx &amp; CO2'!$T$6:$W$10,MATCH($C399,'NOx &amp; CO2'!$R$6:$R$10,1),MATCH(AO$382,'NOx &amp; CO2'!$T$5:$W$5,1))*AN399</f>
        <v>1.8283035208510164E-2</v>
      </c>
      <c r="AP399" s="365">
        <f>INDEX('NOx &amp; CO2'!$T$6:$W$10,MATCH($C399,'NOx &amp; CO2'!$R$6:$R$10,1),MATCH(AP$382,'NOx &amp; CO2'!$T$5:$W$5,1))*AO399</f>
        <v>1.777676558001617E-2</v>
      </c>
      <c r="AQ399" s="365">
        <f>INDEX('NOx &amp; CO2'!$T$6:$W$10,MATCH($C399,'NOx &amp; CO2'!$R$6:$R$10,1),MATCH(AQ$382,'NOx &amp; CO2'!$T$5:$W$5,1))*AP399</f>
        <v>1.7284514900444626E-2</v>
      </c>
      <c r="AR399" s="365">
        <f>INDEX('NOx &amp; CO2'!$T$6:$W$10,MATCH($C399,'NOx &amp; CO2'!$R$6:$R$10,1),MATCH(AR$382,'NOx &amp; CO2'!$T$5:$W$5,1))*AQ399</f>
        <v>1.6805894975604474E-2</v>
      </c>
      <c r="AS399" s="365">
        <f>INDEX('NOx &amp; CO2'!$T$6:$W$10,MATCH($C399,'NOx &amp; CO2'!$R$6:$R$10,1),MATCH(AS$382,'NOx &amp; CO2'!$T$5:$W$5,1))*AR399</f>
        <v>1.6340528360664741E-2</v>
      </c>
      <c r="AT399" s="365">
        <f>INDEX('NOx &amp; CO2'!$T$6:$W$10,MATCH($C399,'NOx &amp; CO2'!$R$6:$R$10,1),MATCH(AT$382,'NOx &amp; CO2'!$T$5:$W$5,1))*AS399</f>
        <v>1.5888048062497474E-2</v>
      </c>
      <c r="AU399" s="365">
        <f>INDEX('NOx &amp; CO2'!$T$6:$W$10,MATCH($C399,'NOx &amp; CO2'!$R$6:$R$10,1),MATCH(AU$382,'NOx &amp; CO2'!$T$5:$W$5,1))*AT399</f>
        <v>1.5448097250263013E-2</v>
      </c>
      <c r="AV399" s="365">
        <f>INDEX('NOx &amp; CO2'!$T$6:$W$10,MATCH($C399,'NOx &amp; CO2'!$R$6:$R$10,1),MATCH(AV$382,'NOx &amp; CO2'!$T$5:$W$5,1))*AU399</f>
        <v>1.5020328974009333E-2</v>
      </c>
      <c r="AW399" s="365">
        <f>INDEX('NOx &amp; CO2'!$T$6:$W$10,MATCH($C399,'NOx &amp; CO2'!$R$6:$R$10,1),MATCH(AW$382,'NOx &amp; CO2'!$T$5:$W$5,1))*AV399</f>
        <v>1.4604405891063581E-2</v>
      </c>
      <c r="AX399" s="365">
        <f>INDEX('NOx &amp; CO2'!$T$6:$W$10,MATCH($C399,'NOx &amp; CO2'!$R$6:$R$10,1),MATCH(AX$382,'NOx &amp; CO2'!$T$5:$W$5,1))*AW399</f>
        <v>1.4200000000000008E-2</v>
      </c>
      <c r="AY399" s="365">
        <f>INDEX('NOx &amp; CO2'!$T$6:$W$10,MATCH($C399,'NOx &amp; CO2'!$R$6:$R$10,1),MATCH(AY$382,'NOx &amp; CO2'!$T$5:$W$5,1))*AX399</f>
        <v>1.4200000000000008E-2</v>
      </c>
      <c r="AZ399" s="365">
        <f>INDEX('NOx &amp; CO2'!$T$6:$W$10,MATCH($C399,'NOx &amp; CO2'!$R$6:$R$10,1),MATCH(AZ$382,'NOx &amp; CO2'!$T$5:$W$5,1))*AY399</f>
        <v>1.4200000000000008E-2</v>
      </c>
      <c r="BA399" s="365">
        <f>INDEX('NOx &amp; CO2'!$T$6:$W$10,MATCH($C399,'NOx &amp; CO2'!$R$6:$R$10,1),MATCH(BA$382,'NOx &amp; CO2'!$T$5:$W$5,1))*AZ399</f>
        <v>1.4200000000000008E-2</v>
      </c>
      <c r="BB399" s="365">
        <f>INDEX('NOx &amp; CO2'!$T$6:$W$10,MATCH($C399,'NOx &amp; CO2'!$R$6:$R$10,1),MATCH(BB$382,'NOx &amp; CO2'!$T$5:$W$5,1))*BA399</f>
        <v>1.4200000000000008E-2</v>
      </c>
      <c r="BC399" s="365">
        <f>INDEX('NOx &amp; CO2'!$T$6:$W$10,MATCH($C399,'NOx &amp; CO2'!$R$6:$R$10,1),MATCH(BC$382,'NOx &amp; CO2'!$T$5:$W$5,1))*BB399</f>
        <v>1.4200000000000008E-2</v>
      </c>
      <c r="BD399" s="365">
        <f>INDEX('NOx &amp; CO2'!$T$6:$W$10,MATCH($C399,'NOx &amp; CO2'!$R$6:$R$10,1),MATCH(BD$382,'NOx &amp; CO2'!$T$5:$W$5,1))*BC399</f>
        <v>1.4200000000000008E-2</v>
      </c>
      <c r="BE399" s="365">
        <f>INDEX('NOx &amp; CO2'!$T$6:$W$10,MATCH($C399,'NOx &amp; CO2'!$R$6:$R$10,1),MATCH(BE$382,'NOx &amp; CO2'!$T$5:$W$5,1))*BD399</f>
        <v>1.4200000000000008E-2</v>
      </c>
      <c r="BF399" s="365">
        <f>INDEX('NOx &amp; CO2'!$T$6:$W$10,MATCH($C399,'NOx &amp; CO2'!$R$6:$R$10,1),MATCH(BF$382,'NOx &amp; CO2'!$T$5:$W$5,1))*BE399</f>
        <v>1.4200000000000008E-2</v>
      </c>
      <c r="BG399" s="365">
        <f>INDEX('NOx &amp; CO2'!$T$6:$W$10,MATCH($C399,'NOx &amp; CO2'!$R$6:$R$10,1),MATCH(BG$382,'NOx &amp; CO2'!$T$5:$W$5,1))*BF399</f>
        <v>1.4200000000000008E-2</v>
      </c>
      <c r="BH399" s="365">
        <f>INDEX('NOx &amp; CO2'!$T$6:$W$10,MATCH($C399,'NOx &amp; CO2'!$R$6:$R$10,1),MATCH(BH$382,'NOx &amp; CO2'!$T$5:$W$5,1))*BG399</f>
        <v>1.4200000000000008E-2</v>
      </c>
      <c r="BI399" s="365">
        <f>INDEX('NOx &amp; CO2'!$T$6:$W$10,MATCH($C399,'NOx &amp; CO2'!$R$6:$R$10,1),MATCH(BI$382,'NOx &amp; CO2'!$T$5:$W$5,1))*BH399</f>
        <v>1.4200000000000008E-2</v>
      </c>
      <c r="BJ399" s="365">
        <f>INDEX('NOx &amp; CO2'!$T$6:$W$10,MATCH($C399,'NOx &amp; CO2'!$R$6:$R$10,1),MATCH(BJ$382,'NOx &amp; CO2'!$T$5:$W$5,1))*BI399</f>
        <v>1.4200000000000008E-2</v>
      </c>
      <c r="BK399" s="365">
        <f>INDEX('NOx &amp; CO2'!$T$6:$W$10,MATCH($C399,'NOx &amp; CO2'!$R$6:$R$10,1),MATCH(BK$382,'NOx &amp; CO2'!$T$5:$W$5,1))*BJ399</f>
        <v>1.4200000000000008E-2</v>
      </c>
      <c r="BL399" s="365">
        <f>INDEX('NOx &amp; CO2'!$T$6:$W$10,MATCH($C399,'NOx &amp; CO2'!$R$6:$R$10,1),MATCH(BL$382,'NOx &amp; CO2'!$T$5:$W$5,1))*BK399</f>
        <v>1.4200000000000008E-2</v>
      </c>
      <c r="BM399" s="365">
        <f>INDEX('NOx &amp; CO2'!$T$6:$W$10,MATCH($C399,'NOx &amp; CO2'!$R$6:$R$10,1),MATCH(BM$382,'NOx &amp; CO2'!$T$5:$W$5,1))*BL399</f>
        <v>1.4200000000000008E-2</v>
      </c>
      <c r="BN399" s="365">
        <f>INDEX('NOx &amp; CO2'!$T$6:$W$10,MATCH($C399,'NOx &amp; CO2'!$R$6:$R$10,1),MATCH(BN$382,'NOx &amp; CO2'!$T$5:$W$5,1))*BM399</f>
        <v>1.4200000000000008E-2</v>
      </c>
      <c r="BO399" s="365">
        <f>INDEX('NOx &amp; CO2'!$T$6:$W$10,MATCH($C399,'NOx &amp; CO2'!$R$6:$R$10,1),MATCH(BO$382,'NOx &amp; CO2'!$T$5:$W$5,1))*BN399</f>
        <v>1.4200000000000008E-2</v>
      </c>
      <c r="BP399" s="365">
        <f>INDEX('NOx &amp; CO2'!$T$6:$W$10,MATCH($C399,'NOx &amp; CO2'!$R$6:$R$10,1),MATCH(BP$382,'NOx &amp; CO2'!$T$5:$W$5,1))*BO399</f>
        <v>1.4200000000000008E-2</v>
      </c>
      <c r="BQ399" s="365">
        <f>INDEX('NOx &amp; CO2'!$T$6:$W$10,MATCH($C399,'NOx &amp; CO2'!$R$6:$R$10,1),MATCH(BQ$382,'NOx &amp; CO2'!$T$5:$W$5,1))*BP399</f>
        <v>1.4200000000000008E-2</v>
      </c>
      <c r="BR399" s="365">
        <f>INDEX('NOx &amp; CO2'!$T$6:$W$10,MATCH($C399,'NOx &amp; CO2'!$R$6:$R$10,1),MATCH(BR$382,'NOx &amp; CO2'!$T$5:$W$5,1))*BQ399</f>
        <v>1.4200000000000008E-2</v>
      </c>
      <c r="BS399" s="365">
        <f>INDEX('NOx &amp; CO2'!$T$6:$W$10,MATCH($C399,'NOx &amp; CO2'!$R$6:$R$10,1),MATCH(BS$382,'NOx &amp; CO2'!$T$5:$W$5,1))*BR399</f>
        <v>1.4200000000000008E-2</v>
      </c>
      <c r="BT399" s="365">
        <f>INDEX('NOx &amp; CO2'!$T$6:$W$10,MATCH($C399,'NOx &amp; CO2'!$R$6:$R$10,1),MATCH(BT$382,'NOx &amp; CO2'!$T$5:$W$5,1))*BS399</f>
        <v>1.4200000000000008E-2</v>
      </c>
      <c r="BU399" s="365">
        <f>INDEX('NOx &amp; CO2'!$T$6:$W$10,MATCH($C399,'NOx &amp; CO2'!$R$6:$R$10,1),MATCH(BU$382,'NOx &amp; CO2'!$T$5:$W$5,1))*BT399</f>
        <v>1.4200000000000008E-2</v>
      </c>
      <c r="BV399" s="365">
        <f>INDEX('NOx &amp; CO2'!$T$6:$W$10,MATCH($C399,'NOx &amp; CO2'!$R$6:$R$10,1),MATCH(BV$382,'NOx &amp; CO2'!$T$5:$W$5,1))*BU399</f>
        <v>1.4200000000000008E-2</v>
      </c>
      <c r="BW399" s="365">
        <f>INDEX('NOx &amp; CO2'!$T$6:$W$10,MATCH($C399,'NOx &amp; CO2'!$R$6:$R$10,1),MATCH(BW$382,'NOx &amp; CO2'!$T$5:$W$5,1))*BV399</f>
        <v>1.4200000000000008E-2</v>
      </c>
      <c r="BX399" s="365">
        <f>INDEX('NOx &amp; CO2'!$T$6:$W$10,MATCH($C399,'NOx &amp; CO2'!$R$6:$R$10,1),MATCH(BX$382,'NOx &amp; CO2'!$T$5:$W$5,1))*BW399</f>
        <v>1.4200000000000008E-2</v>
      </c>
      <c r="BY399" s="365">
        <f>INDEX('NOx &amp; CO2'!$T$6:$W$10,MATCH($C399,'NOx &amp; CO2'!$R$6:$R$10,1),MATCH(BY$382,'NOx &amp; CO2'!$T$5:$W$5,1))*BX399</f>
        <v>1.4200000000000008E-2</v>
      </c>
      <c r="BZ399" s="365">
        <f>INDEX('NOx &amp; CO2'!$T$6:$W$10,MATCH($C399,'NOx &amp; CO2'!$R$6:$R$10,1),MATCH(BZ$382,'NOx &amp; CO2'!$T$5:$W$5,1))*BY399</f>
        <v>1.4200000000000008E-2</v>
      </c>
      <c r="CA399" s="365">
        <f>INDEX('NOx &amp; CO2'!$T$6:$W$10,MATCH($C399,'NOx &amp; CO2'!$R$6:$R$10,1),MATCH(CA$382,'NOx &amp; CO2'!$T$5:$W$5,1))*BZ399</f>
        <v>1.4200000000000008E-2</v>
      </c>
      <c r="CB399" s="365">
        <f>INDEX('NOx &amp; CO2'!$T$6:$W$10,MATCH($C399,'NOx &amp; CO2'!$R$6:$R$10,1),MATCH(CB$382,'NOx &amp; CO2'!$T$5:$W$5,1))*CA399</f>
        <v>1.4200000000000008E-2</v>
      </c>
      <c r="CC399" s="365">
        <f>INDEX('NOx &amp; CO2'!$T$6:$W$10,MATCH($C399,'NOx &amp; CO2'!$R$6:$R$10,1),MATCH(CC$382,'NOx &amp; CO2'!$T$5:$W$5,1))*CB399</f>
        <v>1.4200000000000008E-2</v>
      </c>
      <c r="CD399" s="365">
        <f>INDEX('NOx &amp; CO2'!$T$6:$W$10,MATCH($C399,'NOx &amp; CO2'!$R$6:$R$10,1),MATCH(CD$382,'NOx &amp; CO2'!$T$5:$W$5,1))*CC399</f>
        <v>1.4200000000000008E-2</v>
      </c>
      <c r="CE399" s="365">
        <f>INDEX('NOx &amp; CO2'!$T$6:$W$10,MATCH($C399,'NOx &amp; CO2'!$R$6:$R$10,1),MATCH(CE$382,'NOx &amp; CO2'!$T$5:$W$5,1))*CD399</f>
        <v>1.4200000000000008E-2</v>
      </c>
      <c r="CF399" s="365">
        <f>INDEX('NOx &amp; CO2'!$T$6:$W$10,MATCH($C399,'NOx &amp; CO2'!$R$6:$R$10,1),MATCH(CF$382,'NOx &amp; CO2'!$T$5:$W$5,1))*CE399</f>
        <v>1.4200000000000008E-2</v>
      </c>
      <c r="CG399" s="365">
        <f>INDEX('NOx &amp; CO2'!$T$6:$W$10,MATCH($C399,'NOx &amp; CO2'!$R$6:$R$10,1),MATCH(CG$382,'NOx &amp; CO2'!$T$5:$W$5,1))*CF399</f>
        <v>1.4200000000000008E-2</v>
      </c>
      <c r="CH399" s="365">
        <f>INDEX('NOx &amp; CO2'!$T$6:$W$10,MATCH($C399,'NOx &amp; CO2'!$R$6:$R$10,1),MATCH(CH$382,'NOx &amp; CO2'!$T$5:$W$5,1))*CG399</f>
        <v>1.4200000000000008E-2</v>
      </c>
      <c r="CI399" s="365">
        <f>INDEX('NOx &amp; CO2'!$T$6:$W$10,MATCH($C399,'NOx &amp; CO2'!$R$6:$R$10,1),MATCH(CI$382,'NOx &amp; CO2'!$T$5:$W$5,1))*CH399</f>
        <v>1.4200000000000008E-2</v>
      </c>
      <c r="CJ399" s="365">
        <f>INDEX('NOx &amp; CO2'!$T$6:$W$10,MATCH($C399,'NOx &amp; CO2'!$R$6:$R$10,1),MATCH(CJ$382,'NOx &amp; CO2'!$T$5:$W$5,1))*CI399</f>
        <v>1.4200000000000008E-2</v>
      </c>
      <c r="CK399" s="365">
        <f>INDEX('NOx &amp; CO2'!$T$6:$W$10,MATCH($C399,'NOx &amp; CO2'!$R$6:$R$10,1),MATCH(CK$382,'NOx &amp; CO2'!$T$5:$W$5,1))*CJ399</f>
        <v>1.4200000000000008E-2</v>
      </c>
      <c r="CL399" s="365">
        <f>INDEX('NOx &amp; CO2'!$T$6:$W$10,MATCH($C399,'NOx &amp; CO2'!$R$6:$R$10,1),MATCH(CL$382,'NOx &amp; CO2'!$T$5:$W$5,1))*CK399</f>
        <v>1.4200000000000008E-2</v>
      </c>
      <c r="CM399" s="365">
        <f>INDEX('NOx &amp; CO2'!$T$6:$W$10,MATCH($C399,'NOx &amp; CO2'!$R$6:$R$10,1),MATCH(CM$382,'NOx &amp; CO2'!$T$5:$W$5,1))*CL399</f>
        <v>1.4200000000000008E-2</v>
      </c>
      <c r="CN399" s="365">
        <f>INDEX('NOx &amp; CO2'!$T$6:$W$10,MATCH($C399,'NOx &amp; CO2'!$R$6:$R$10,1),MATCH(CN$382,'NOx &amp; CO2'!$T$5:$W$5,1))*CM399</f>
        <v>1.4200000000000008E-2</v>
      </c>
      <c r="CO399" s="365">
        <f>INDEX('NOx &amp; CO2'!$T$6:$W$10,MATCH($C399,'NOx &amp; CO2'!$R$6:$R$10,1),MATCH(CO$382,'NOx &amp; CO2'!$T$5:$W$5,1))*CN399</f>
        <v>1.4200000000000008E-2</v>
      </c>
      <c r="CP399" s="365">
        <f>INDEX('NOx &amp; CO2'!$T$6:$W$10,MATCH($C399,'NOx &amp; CO2'!$R$6:$R$10,1),MATCH(CP$382,'NOx &amp; CO2'!$T$5:$W$5,1))*CO399</f>
        <v>1.4200000000000008E-2</v>
      </c>
      <c r="CQ399" s="365">
        <f>INDEX('NOx &amp; CO2'!$T$6:$W$10,MATCH($C399,'NOx &amp; CO2'!$R$6:$R$10,1),MATCH(CQ$382,'NOx &amp; CO2'!$T$5:$W$5,1))*CP399</f>
        <v>1.4200000000000008E-2</v>
      </c>
      <c r="CR399" s="365">
        <f>INDEX('NOx &amp; CO2'!$T$6:$W$10,MATCH($C399,'NOx &amp; CO2'!$R$6:$R$10,1),MATCH(CR$382,'NOx &amp; CO2'!$T$5:$W$5,1))*CQ399</f>
        <v>1.4200000000000008E-2</v>
      </c>
      <c r="CS399" s="365">
        <f>INDEX('NOx &amp; CO2'!$T$6:$W$10,MATCH($C399,'NOx &amp; CO2'!$R$6:$R$10,1),MATCH(CS$382,'NOx &amp; CO2'!$T$5:$W$5,1))*CR399</f>
        <v>1.4200000000000008E-2</v>
      </c>
    </row>
    <row r="400" spans="1:97" s="352" customFormat="1" x14ac:dyDescent="0.25">
      <c r="A400" s="352">
        <f t="shared" ref="A400:C400" si="618">A339</f>
        <v>0</v>
      </c>
      <c r="B400" s="352" t="str">
        <f t="shared" si="618"/>
        <v>0 0</v>
      </c>
      <c r="C400" s="359">
        <f t="shared" si="618"/>
        <v>0</v>
      </c>
      <c r="D400" s="569">
        <f>INDEX('NOx &amp; CO2'!$E$6:$I$10,MATCH($C400,'NOx &amp; CO2'!$C$6:$C$10,1),MATCH(D$382,'NOx &amp; CO2'!$E$5:$H$5,1))</f>
        <v>7.17E-2</v>
      </c>
      <c r="E400" s="569">
        <f>INDEX('NOx &amp; CO2'!$T$6:$W$10,MATCH($C400,'NOx &amp; CO2'!$R$6:$R$10,1),MATCH(E$382,'NOx &amp; CO2'!$T$5:$W$5,1))*D400</f>
        <v>6.8558723496039697E-2</v>
      </c>
      <c r="F400" s="569">
        <f>INDEX('NOx &amp; CO2'!$T$6:$W$10,MATCH($C400,'NOx &amp; CO2'!$R$6:$R$10,1),MATCH(F$382,'NOx &amp; CO2'!$T$5:$W$5,1))*E400</f>
        <v>6.5555070675124491E-2</v>
      </c>
      <c r="G400" s="569">
        <f>INDEX('NOx &amp; CO2'!$T$6:$W$10,MATCH($C400,'NOx &amp; CO2'!$R$6:$R$10,1),MATCH(G$382,'NOx &amp; CO2'!$T$5:$W$5,1))*F400</f>
        <v>6.2683012052708514E-2</v>
      </c>
      <c r="H400" s="569">
        <f>INDEX('NOx &amp; CO2'!$T$6:$W$10,MATCH($C400,'NOx &amp; CO2'!$R$6:$R$10,1),MATCH(H$382,'NOx &amp; CO2'!$T$5:$W$5,1))*G400</f>
        <v>5.9936782304331478E-2</v>
      </c>
      <c r="I400" s="569">
        <f>INDEX('NOx &amp; CO2'!$T$6:$W$10,MATCH($C400,'NOx &amp; CO2'!$R$6:$R$10,1),MATCH(I$382,'NOx &amp; CO2'!$T$5:$W$5,1))*H400</f>
        <v>5.7310868692398702E-2</v>
      </c>
      <c r="J400" s="569">
        <f>INDEX('NOx &amp; CO2'!$T$6:$W$10,MATCH($C400,'NOx &amp; CO2'!$R$6:$R$10,1),MATCH(J$382,'NOx &amp; CO2'!$T$5:$W$5,1))*I400</f>
        <v>5.4800000000000008E-2</v>
      </c>
      <c r="K400" s="569">
        <f>INDEX('NOx &amp; CO2'!$T$6:$W$10,MATCH($C400,'NOx &amp; CO2'!$R$6:$R$10,1),MATCH(K$382,'NOx &amp; CO2'!$T$5:$W$5,1))*J400</f>
        <v>5.268069525177068E-2</v>
      </c>
      <c r="L400" s="569">
        <f>INDEX('NOx &amp; CO2'!$T$6:$W$10,MATCH($C400,'NOx &amp; CO2'!$R$6:$R$10,1),MATCH(L$382,'NOx &amp; CO2'!$T$5:$W$5,1))*K400</f>
        <v>5.0643351317699516E-2</v>
      </c>
      <c r="M400" s="569">
        <f>INDEX('NOx &amp; CO2'!$T$6:$W$10,MATCH($C400,'NOx &amp; CO2'!$R$6:$R$10,1),MATCH(M$382,'NOx &amp; CO2'!$T$5:$W$5,1))*L400</f>
        <v>4.8684798490804503E-2</v>
      </c>
      <c r="N400" s="569">
        <f>INDEX('NOx &amp; CO2'!$T$6:$W$10,MATCH($C400,'NOx &amp; CO2'!$R$6:$R$10,1),MATCH(N$382,'NOx &amp; CO2'!$T$5:$W$5,1))*M400</f>
        <v>4.6801989647590088E-2</v>
      </c>
      <c r="O400" s="569">
        <f>INDEX('NOx &amp; CO2'!$T$6:$W$10,MATCH($C400,'NOx &amp; CO2'!$R$6:$R$10,1),MATCH(O$382,'NOx &amp; CO2'!$T$5:$W$5,1))*N400</f>
        <v>4.4991995507321518E-2</v>
      </c>
      <c r="P400" s="569">
        <f>INDEX('NOx &amp; CO2'!$T$6:$W$10,MATCH($C400,'NOx &amp; CO2'!$R$6:$R$10,1),MATCH(P$382,'NOx &amp; CO2'!$T$5:$W$5,1))*O400</f>
        <v>4.3252000074639418E-2</v>
      </c>
      <c r="Q400" s="569">
        <f>INDEX('NOx &amp; CO2'!$T$6:$W$10,MATCH($C400,'NOx &amp; CO2'!$R$6:$R$10,1),MATCH(Q$382,'NOx &amp; CO2'!$T$5:$W$5,1))*P400</f>
        <v>4.1579296258424117E-2</v>
      </c>
      <c r="R400" s="569">
        <f>INDEX('NOx &amp; CO2'!$T$6:$W$10,MATCH($C400,'NOx &amp; CO2'!$R$6:$R$10,1),MATCH(R$382,'NOx &amp; CO2'!$T$5:$W$5,1))*Q400</f>
        <v>3.9971281660093602E-2</v>
      </c>
      <c r="S400" s="569">
        <f>INDEX('NOx &amp; CO2'!$T$6:$W$10,MATCH($C400,'NOx &amp; CO2'!$R$6:$R$10,1),MATCH(S$382,'NOx &amp; CO2'!$T$5:$W$5,1))*R400</f>
        <v>3.8425454524782507E-2</v>
      </c>
      <c r="T400" s="569">
        <f>INDEX('NOx &amp; CO2'!$T$6:$W$10,MATCH($C400,'NOx &amp; CO2'!$R$6:$R$10,1),MATCH(T$382,'NOx &amp; CO2'!$T$5:$W$5,1))*S400</f>
        <v>3.6939409849102912E-2</v>
      </c>
      <c r="U400" s="569">
        <f>INDEX('NOx &amp; CO2'!$T$6:$W$10,MATCH($C400,'NOx &amp; CO2'!$R$6:$R$10,1),MATCH(U$382,'NOx &amp; CO2'!$T$5:$W$5,1))*T400</f>
        <v>3.5510835639431505E-2</v>
      </c>
      <c r="V400" s="569">
        <f>INDEX('NOx &amp; CO2'!$T$6:$W$10,MATCH($C400,'NOx &amp; CO2'!$R$6:$R$10,1),MATCH(V$382,'NOx &amp; CO2'!$T$5:$W$5,1))*U400</f>
        <v>3.4137509314901608E-2</v>
      </c>
      <c r="W400" s="569">
        <f>INDEX('NOx &amp; CO2'!$T$6:$W$10,MATCH($C400,'NOx &amp; CO2'!$R$6:$R$10,1),MATCH(W$382,'NOx &amp; CO2'!$T$5:$W$5,1))*V400</f>
        <v>3.2817294249503907E-2</v>
      </c>
      <c r="X400" s="569">
        <f>INDEX('NOx &amp; CO2'!$T$6:$W$10,MATCH($C400,'NOx &amp; CO2'!$R$6:$R$10,1),MATCH(X$382,'NOx &amp; CO2'!$T$5:$W$5,1))*W400</f>
        <v>3.1548136447916084E-2</v>
      </c>
      <c r="Y400" s="569">
        <f>INDEX('NOx &amp; CO2'!$T$6:$W$10,MATCH($C400,'NOx &amp; CO2'!$R$6:$R$10,1),MATCH(Y$382,'NOx &amp; CO2'!$T$5:$W$5,1))*X400</f>
        <v>3.0328061349889527E-2</v>
      </c>
      <c r="Z400" s="569">
        <f>INDEX('NOx &amp; CO2'!$T$6:$W$10,MATCH($C400,'NOx &amp; CO2'!$R$6:$R$10,1),MATCH(Z$382,'NOx &amp; CO2'!$T$5:$W$5,1))*Y400</f>
        <v>2.9155170758221438E-2</v>
      </c>
      <c r="AA400" s="365">
        <f>INDEX('NOx &amp; CO2'!$T$6:$W$10,MATCH($C400,'NOx &amp; CO2'!$R$6:$R$10,1),MATCH(AA$382,'NOx &amp; CO2'!$T$5:$W$5,1))*Z400</f>
        <v>2.8027639885532835E-2</v>
      </c>
      <c r="AB400" s="365">
        <f>INDEX('NOx &amp; CO2'!$T$6:$W$10,MATCH($C400,'NOx &amp; CO2'!$R$6:$R$10,1),MATCH(AB$382,'NOx &amp; CO2'!$T$5:$W$5,1))*AA400</f>
        <v>2.6943714515257809E-2</v>
      </c>
      <c r="AC400" s="365">
        <f>INDEX('NOx &amp; CO2'!$T$6:$W$10,MATCH($C400,'NOx &amp; CO2'!$R$6:$R$10,1),MATCH(AC$382,'NOx &amp; CO2'!$T$5:$W$5,1))*AB400</f>
        <v>2.5901708272427128E-2</v>
      </c>
      <c r="AD400" s="365">
        <f>INDEX('NOx &amp; CO2'!$T$6:$W$10,MATCH($C400,'NOx &amp; CO2'!$R$6:$R$10,1),MATCH(AD$382,'NOx &amp; CO2'!$T$5:$W$5,1))*AC400</f>
        <v>2.4900000000000019E-2</v>
      </c>
      <c r="AE400" s="365">
        <f>INDEX('NOx &amp; CO2'!$T$6:$W$10,MATCH($C400,'NOx &amp; CO2'!$R$6:$R$10,1),MATCH(AE$382,'NOx &amp; CO2'!$T$5:$W$5,1))*AD400</f>
        <v>2.4210502134589099E-2</v>
      </c>
      <c r="AF400" s="365">
        <f>INDEX('NOx &amp; CO2'!$T$6:$W$10,MATCH($C400,'NOx &amp; CO2'!$R$6:$R$10,1),MATCH(AF$382,'NOx &amp; CO2'!$T$5:$W$5,1))*AE400</f>
        <v>2.3540096932086061E-2</v>
      </c>
      <c r="AG400" s="365">
        <f>INDEX('NOx &amp; CO2'!$T$6:$W$10,MATCH($C400,'NOx &amp; CO2'!$R$6:$R$10,1),MATCH(AG$382,'NOx &amp; CO2'!$T$5:$W$5,1))*AF400</f>
        <v>2.2888255703723031E-2</v>
      </c>
      <c r="AH400" s="365">
        <f>INDEX('NOx &amp; CO2'!$T$6:$W$10,MATCH($C400,'NOx &amp; CO2'!$R$6:$R$10,1),MATCH(AH$382,'NOx &amp; CO2'!$T$5:$W$5,1))*AG400</f>
        <v>2.2254464400482215E-2</v>
      </c>
      <c r="AI400" s="365">
        <f>INDEX('NOx &amp; CO2'!$T$6:$W$10,MATCH($C400,'NOx &amp; CO2'!$R$6:$R$10,1),MATCH(AI$382,'NOx &amp; CO2'!$T$5:$W$5,1))*AH400</f>
        <v>2.1638223207711301E-2</v>
      </c>
      <c r="AJ400" s="365">
        <f>INDEX('NOx &amp; CO2'!$T$6:$W$10,MATCH($C400,'NOx &amp; CO2'!$R$6:$R$10,1),MATCH(AJ$382,'NOx &amp; CO2'!$T$5:$W$5,1))*AI400</f>
        <v>2.1039046150964236E-2</v>
      </c>
      <c r="AK400" s="365">
        <f>INDEX('NOx &amp; CO2'!$T$6:$W$10,MATCH($C400,'NOx &amp; CO2'!$R$6:$R$10,1),MATCH(AK$382,'NOx &amp; CO2'!$T$5:$W$5,1))*AJ400</f>
        <v>2.0456460712756541E-2</v>
      </c>
      <c r="AL400" s="365">
        <f>INDEX('NOx &amp; CO2'!$T$6:$W$10,MATCH($C400,'NOx &amp; CO2'!$R$6:$R$10,1),MATCH(AL$382,'NOx &amp; CO2'!$T$5:$W$5,1))*AK400</f>
        <v>1.9890007459932926E-2</v>
      </c>
      <c r="AM400" s="365">
        <f>INDEX('NOx &amp; CO2'!$T$6:$W$10,MATCH($C400,'NOx &amp; CO2'!$R$6:$R$10,1),MATCH(AM$382,'NOx &amp; CO2'!$T$5:$W$5,1))*AL400</f>
        <v>1.9339239681353367E-2</v>
      </c>
      <c r="AN400" s="365">
        <f>INDEX('NOx &amp; CO2'!$T$6:$W$10,MATCH($C400,'NOx &amp; CO2'!$R$6:$R$10,1),MATCH(AN$382,'NOx &amp; CO2'!$T$5:$W$5,1))*AM400</f>
        <v>1.8803723035611869E-2</v>
      </c>
      <c r="AO400" s="365">
        <f>INDEX('NOx &amp; CO2'!$T$6:$W$10,MATCH($C400,'NOx &amp; CO2'!$R$6:$R$10,1),MATCH(AO$382,'NOx &amp; CO2'!$T$5:$W$5,1))*AN400</f>
        <v>1.8283035208510164E-2</v>
      </c>
      <c r="AP400" s="365">
        <f>INDEX('NOx &amp; CO2'!$T$6:$W$10,MATCH($C400,'NOx &amp; CO2'!$R$6:$R$10,1),MATCH(AP$382,'NOx &amp; CO2'!$T$5:$W$5,1))*AO400</f>
        <v>1.777676558001617E-2</v>
      </c>
      <c r="AQ400" s="365">
        <f>INDEX('NOx &amp; CO2'!$T$6:$W$10,MATCH($C400,'NOx &amp; CO2'!$R$6:$R$10,1),MATCH(AQ$382,'NOx &amp; CO2'!$T$5:$W$5,1))*AP400</f>
        <v>1.7284514900444626E-2</v>
      </c>
      <c r="AR400" s="365">
        <f>INDEX('NOx &amp; CO2'!$T$6:$W$10,MATCH($C400,'NOx &amp; CO2'!$R$6:$R$10,1),MATCH(AR$382,'NOx &amp; CO2'!$T$5:$W$5,1))*AQ400</f>
        <v>1.6805894975604474E-2</v>
      </c>
      <c r="AS400" s="365">
        <f>INDEX('NOx &amp; CO2'!$T$6:$W$10,MATCH($C400,'NOx &amp; CO2'!$R$6:$R$10,1),MATCH(AS$382,'NOx &amp; CO2'!$T$5:$W$5,1))*AR400</f>
        <v>1.6340528360664741E-2</v>
      </c>
      <c r="AT400" s="365">
        <f>INDEX('NOx &amp; CO2'!$T$6:$W$10,MATCH($C400,'NOx &amp; CO2'!$R$6:$R$10,1),MATCH(AT$382,'NOx &amp; CO2'!$T$5:$W$5,1))*AS400</f>
        <v>1.5888048062497474E-2</v>
      </c>
      <c r="AU400" s="365">
        <f>INDEX('NOx &amp; CO2'!$T$6:$W$10,MATCH($C400,'NOx &amp; CO2'!$R$6:$R$10,1),MATCH(AU$382,'NOx &amp; CO2'!$T$5:$W$5,1))*AT400</f>
        <v>1.5448097250263013E-2</v>
      </c>
      <c r="AV400" s="365">
        <f>INDEX('NOx &amp; CO2'!$T$6:$W$10,MATCH($C400,'NOx &amp; CO2'!$R$6:$R$10,1),MATCH(AV$382,'NOx &amp; CO2'!$T$5:$W$5,1))*AU400</f>
        <v>1.5020328974009333E-2</v>
      </c>
      <c r="AW400" s="365">
        <f>INDEX('NOx &amp; CO2'!$T$6:$W$10,MATCH($C400,'NOx &amp; CO2'!$R$6:$R$10,1),MATCH(AW$382,'NOx &amp; CO2'!$T$5:$W$5,1))*AV400</f>
        <v>1.4604405891063581E-2</v>
      </c>
      <c r="AX400" s="365">
        <f>INDEX('NOx &amp; CO2'!$T$6:$W$10,MATCH($C400,'NOx &amp; CO2'!$R$6:$R$10,1),MATCH(AX$382,'NOx &amp; CO2'!$T$5:$W$5,1))*AW400</f>
        <v>1.4200000000000008E-2</v>
      </c>
      <c r="AY400" s="365">
        <f>INDEX('NOx &amp; CO2'!$T$6:$W$10,MATCH($C400,'NOx &amp; CO2'!$R$6:$R$10,1),MATCH(AY$382,'NOx &amp; CO2'!$T$5:$W$5,1))*AX400</f>
        <v>1.4200000000000008E-2</v>
      </c>
      <c r="AZ400" s="365">
        <f>INDEX('NOx &amp; CO2'!$T$6:$W$10,MATCH($C400,'NOx &amp; CO2'!$R$6:$R$10,1),MATCH(AZ$382,'NOx &amp; CO2'!$T$5:$W$5,1))*AY400</f>
        <v>1.4200000000000008E-2</v>
      </c>
      <c r="BA400" s="365">
        <f>INDEX('NOx &amp; CO2'!$T$6:$W$10,MATCH($C400,'NOx &amp; CO2'!$R$6:$R$10,1),MATCH(BA$382,'NOx &amp; CO2'!$T$5:$W$5,1))*AZ400</f>
        <v>1.4200000000000008E-2</v>
      </c>
      <c r="BB400" s="365">
        <f>INDEX('NOx &amp; CO2'!$T$6:$W$10,MATCH($C400,'NOx &amp; CO2'!$R$6:$R$10,1),MATCH(BB$382,'NOx &amp; CO2'!$T$5:$W$5,1))*BA400</f>
        <v>1.4200000000000008E-2</v>
      </c>
      <c r="BC400" s="365">
        <f>INDEX('NOx &amp; CO2'!$T$6:$W$10,MATCH($C400,'NOx &amp; CO2'!$R$6:$R$10,1),MATCH(BC$382,'NOx &amp; CO2'!$T$5:$W$5,1))*BB400</f>
        <v>1.4200000000000008E-2</v>
      </c>
      <c r="BD400" s="365">
        <f>INDEX('NOx &amp; CO2'!$T$6:$W$10,MATCH($C400,'NOx &amp; CO2'!$R$6:$R$10,1),MATCH(BD$382,'NOx &amp; CO2'!$T$5:$W$5,1))*BC400</f>
        <v>1.4200000000000008E-2</v>
      </c>
      <c r="BE400" s="365">
        <f>INDEX('NOx &amp; CO2'!$T$6:$W$10,MATCH($C400,'NOx &amp; CO2'!$R$6:$R$10,1),MATCH(BE$382,'NOx &amp; CO2'!$T$5:$W$5,1))*BD400</f>
        <v>1.4200000000000008E-2</v>
      </c>
      <c r="BF400" s="365">
        <f>INDEX('NOx &amp; CO2'!$T$6:$W$10,MATCH($C400,'NOx &amp; CO2'!$R$6:$R$10,1),MATCH(BF$382,'NOx &amp; CO2'!$T$5:$W$5,1))*BE400</f>
        <v>1.4200000000000008E-2</v>
      </c>
      <c r="BG400" s="365">
        <f>INDEX('NOx &amp; CO2'!$T$6:$W$10,MATCH($C400,'NOx &amp; CO2'!$R$6:$R$10,1),MATCH(BG$382,'NOx &amp; CO2'!$T$5:$W$5,1))*BF400</f>
        <v>1.4200000000000008E-2</v>
      </c>
      <c r="BH400" s="365">
        <f>INDEX('NOx &amp; CO2'!$T$6:$W$10,MATCH($C400,'NOx &amp; CO2'!$R$6:$R$10,1),MATCH(BH$382,'NOx &amp; CO2'!$T$5:$W$5,1))*BG400</f>
        <v>1.4200000000000008E-2</v>
      </c>
      <c r="BI400" s="365">
        <f>INDEX('NOx &amp; CO2'!$T$6:$W$10,MATCH($C400,'NOx &amp; CO2'!$R$6:$R$10,1),MATCH(BI$382,'NOx &amp; CO2'!$T$5:$W$5,1))*BH400</f>
        <v>1.4200000000000008E-2</v>
      </c>
      <c r="BJ400" s="365">
        <f>INDEX('NOx &amp; CO2'!$T$6:$W$10,MATCH($C400,'NOx &amp; CO2'!$R$6:$R$10,1),MATCH(BJ$382,'NOx &amp; CO2'!$T$5:$W$5,1))*BI400</f>
        <v>1.4200000000000008E-2</v>
      </c>
      <c r="BK400" s="365">
        <f>INDEX('NOx &amp; CO2'!$T$6:$W$10,MATCH($C400,'NOx &amp; CO2'!$R$6:$R$10,1),MATCH(BK$382,'NOx &amp; CO2'!$T$5:$W$5,1))*BJ400</f>
        <v>1.4200000000000008E-2</v>
      </c>
      <c r="BL400" s="365">
        <f>INDEX('NOx &amp; CO2'!$T$6:$W$10,MATCH($C400,'NOx &amp; CO2'!$R$6:$R$10,1),MATCH(BL$382,'NOx &amp; CO2'!$T$5:$W$5,1))*BK400</f>
        <v>1.4200000000000008E-2</v>
      </c>
      <c r="BM400" s="365">
        <f>INDEX('NOx &amp; CO2'!$T$6:$W$10,MATCH($C400,'NOx &amp; CO2'!$R$6:$R$10,1),MATCH(BM$382,'NOx &amp; CO2'!$T$5:$W$5,1))*BL400</f>
        <v>1.4200000000000008E-2</v>
      </c>
      <c r="BN400" s="365">
        <f>INDEX('NOx &amp; CO2'!$T$6:$W$10,MATCH($C400,'NOx &amp; CO2'!$R$6:$R$10,1),MATCH(BN$382,'NOx &amp; CO2'!$T$5:$W$5,1))*BM400</f>
        <v>1.4200000000000008E-2</v>
      </c>
      <c r="BO400" s="365">
        <f>INDEX('NOx &amp; CO2'!$T$6:$W$10,MATCH($C400,'NOx &amp; CO2'!$R$6:$R$10,1),MATCH(BO$382,'NOx &amp; CO2'!$T$5:$W$5,1))*BN400</f>
        <v>1.4200000000000008E-2</v>
      </c>
      <c r="BP400" s="365">
        <f>INDEX('NOx &amp; CO2'!$T$6:$W$10,MATCH($C400,'NOx &amp; CO2'!$R$6:$R$10,1),MATCH(BP$382,'NOx &amp; CO2'!$T$5:$W$5,1))*BO400</f>
        <v>1.4200000000000008E-2</v>
      </c>
      <c r="BQ400" s="365">
        <f>INDEX('NOx &amp; CO2'!$T$6:$W$10,MATCH($C400,'NOx &amp; CO2'!$R$6:$R$10,1),MATCH(BQ$382,'NOx &amp; CO2'!$T$5:$W$5,1))*BP400</f>
        <v>1.4200000000000008E-2</v>
      </c>
      <c r="BR400" s="365">
        <f>INDEX('NOx &amp; CO2'!$T$6:$W$10,MATCH($C400,'NOx &amp; CO2'!$R$6:$R$10,1),MATCH(BR$382,'NOx &amp; CO2'!$T$5:$W$5,1))*BQ400</f>
        <v>1.4200000000000008E-2</v>
      </c>
      <c r="BS400" s="365">
        <f>INDEX('NOx &amp; CO2'!$T$6:$W$10,MATCH($C400,'NOx &amp; CO2'!$R$6:$R$10,1),MATCH(BS$382,'NOx &amp; CO2'!$T$5:$W$5,1))*BR400</f>
        <v>1.4200000000000008E-2</v>
      </c>
      <c r="BT400" s="365">
        <f>INDEX('NOx &amp; CO2'!$T$6:$W$10,MATCH($C400,'NOx &amp; CO2'!$R$6:$R$10,1),MATCH(BT$382,'NOx &amp; CO2'!$T$5:$W$5,1))*BS400</f>
        <v>1.4200000000000008E-2</v>
      </c>
      <c r="BU400" s="365">
        <f>INDEX('NOx &amp; CO2'!$T$6:$W$10,MATCH($C400,'NOx &amp; CO2'!$R$6:$R$10,1),MATCH(BU$382,'NOx &amp; CO2'!$T$5:$W$5,1))*BT400</f>
        <v>1.4200000000000008E-2</v>
      </c>
      <c r="BV400" s="365">
        <f>INDEX('NOx &amp; CO2'!$T$6:$W$10,MATCH($C400,'NOx &amp; CO2'!$R$6:$R$10,1),MATCH(BV$382,'NOx &amp; CO2'!$T$5:$W$5,1))*BU400</f>
        <v>1.4200000000000008E-2</v>
      </c>
      <c r="BW400" s="365">
        <f>INDEX('NOx &amp; CO2'!$T$6:$W$10,MATCH($C400,'NOx &amp; CO2'!$R$6:$R$10,1),MATCH(BW$382,'NOx &amp; CO2'!$T$5:$W$5,1))*BV400</f>
        <v>1.4200000000000008E-2</v>
      </c>
      <c r="BX400" s="365">
        <f>INDEX('NOx &amp; CO2'!$T$6:$W$10,MATCH($C400,'NOx &amp; CO2'!$R$6:$R$10,1),MATCH(BX$382,'NOx &amp; CO2'!$T$5:$W$5,1))*BW400</f>
        <v>1.4200000000000008E-2</v>
      </c>
      <c r="BY400" s="365">
        <f>INDEX('NOx &amp; CO2'!$T$6:$W$10,MATCH($C400,'NOx &amp; CO2'!$R$6:$R$10,1),MATCH(BY$382,'NOx &amp; CO2'!$T$5:$W$5,1))*BX400</f>
        <v>1.4200000000000008E-2</v>
      </c>
      <c r="BZ400" s="365">
        <f>INDEX('NOx &amp; CO2'!$T$6:$W$10,MATCH($C400,'NOx &amp; CO2'!$R$6:$R$10,1),MATCH(BZ$382,'NOx &amp; CO2'!$T$5:$W$5,1))*BY400</f>
        <v>1.4200000000000008E-2</v>
      </c>
      <c r="CA400" s="365">
        <f>INDEX('NOx &amp; CO2'!$T$6:$W$10,MATCH($C400,'NOx &amp; CO2'!$R$6:$R$10,1),MATCH(CA$382,'NOx &amp; CO2'!$T$5:$W$5,1))*BZ400</f>
        <v>1.4200000000000008E-2</v>
      </c>
      <c r="CB400" s="365">
        <f>INDEX('NOx &amp; CO2'!$T$6:$W$10,MATCH($C400,'NOx &amp; CO2'!$R$6:$R$10,1),MATCH(CB$382,'NOx &amp; CO2'!$T$5:$W$5,1))*CA400</f>
        <v>1.4200000000000008E-2</v>
      </c>
      <c r="CC400" s="365">
        <f>INDEX('NOx &amp; CO2'!$T$6:$W$10,MATCH($C400,'NOx &amp; CO2'!$R$6:$R$10,1),MATCH(CC$382,'NOx &amp; CO2'!$T$5:$W$5,1))*CB400</f>
        <v>1.4200000000000008E-2</v>
      </c>
      <c r="CD400" s="365">
        <f>INDEX('NOx &amp; CO2'!$T$6:$W$10,MATCH($C400,'NOx &amp; CO2'!$R$6:$R$10,1),MATCH(CD$382,'NOx &amp; CO2'!$T$5:$W$5,1))*CC400</f>
        <v>1.4200000000000008E-2</v>
      </c>
      <c r="CE400" s="365">
        <f>INDEX('NOx &amp; CO2'!$T$6:$W$10,MATCH($C400,'NOx &amp; CO2'!$R$6:$R$10,1),MATCH(CE$382,'NOx &amp; CO2'!$T$5:$W$5,1))*CD400</f>
        <v>1.4200000000000008E-2</v>
      </c>
      <c r="CF400" s="365">
        <f>INDEX('NOx &amp; CO2'!$T$6:$W$10,MATCH($C400,'NOx &amp; CO2'!$R$6:$R$10,1),MATCH(CF$382,'NOx &amp; CO2'!$T$5:$W$5,1))*CE400</f>
        <v>1.4200000000000008E-2</v>
      </c>
      <c r="CG400" s="365">
        <f>INDEX('NOx &amp; CO2'!$T$6:$W$10,MATCH($C400,'NOx &amp; CO2'!$R$6:$R$10,1),MATCH(CG$382,'NOx &amp; CO2'!$T$5:$W$5,1))*CF400</f>
        <v>1.4200000000000008E-2</v>
      </c>
      <c r="CH400" s="365">
        <f>INDEX('NOx &amp; CO2'!$T$6:$W$10,MATCH($C400,'NOx &amp; CO2'!$R$6:$R$10,1),MATCH(CH$382,'NOx &amp; CO2'!$T$5:$W$5,1))*CG400</f>
        <v>1.4200000000000008E-2</v>
      </c>
      <c r="CI400" s="365">
        <f>INDEX('NOx &amp; CO2'!$T$6:$W$10,MATCH($C400,'NOx &amp; CO2'!$R$6:$R$10,1),MATCH(CI$382,'NOx &amp; CO2'!$T$5:$W$5,1))*CH400</f>
        <v>1.4200000000000008E-2</v>
      </c>
      <c r="CJ400" s="365">
        <f>INDEX('NOx &amp; CO2'!$T$6:$W$10,MATCH($C400,'NOx &amp; CO2'!$R$6:$R$10,1),MATCH(CJ$382,'NOx &amp; CO2'!$T$5:$W$5,1))*CI400</f>
        <v>1.4200000000000008E-2</v>
      </c>
      <c r="CK400" s="365">
        <f>INDEX('NOx &amp; CO2'!$T$6:$W$10,MATCH($C400,'NOx &amp; CO2'!$R$6:$R$10,1),MATCH(CK$382,'NOx &amp; CO2'!$T$5:$W$5,1))*CJ400</f>
        <v>1.4200000000000008E-2</v>
      </c>
      <c r="CL400" s="365">
        <f>INDEX('NOx &amp; CO2'!$T$6:$W$10,MATCH($C400,'NOx &amp; CO2'!$R$6:$R$10,1),MATCH(CL$382,'NOx &amp; CO2'!$T$5:$W$5,1))*CK400</f>
        <v>1.4200000000000008E-2</v>
      </c>
      <c r="CM400" s="365">
        <f>INDEX('NOx &amp; CO2'!$T$6:$W$10,MATCH($C400,'NOx &amp; CO2'!$R$6:$R$10,1),MATCH(CM$382,'NOx &amp; CO2'!$T$5:$W$5,1))*CL400</f>
        <v>1.4200000000000008E-2</v>
      </c>
      <c r="CN400" s="365">
        <f>INDEX('NOx &amp; CO2'!$T$6:$W$10,MATCH($C400,'NOx &amp; CO2'!$R$6:$R$10,1),MATCH(CN$382,'NOx &amp; CO2'!$T$5:$W$5,1))*CM400</f>
        <v>1.4200000000000008E-2</v>
      </c>
      <c r="CO400" s="365">
        <f>INDEX('NOx &amp; CO2'!$T$6:$W$10,MATCH($C400,'NOx &amp; CO2'!$R$6:$R$10,1),MATCH(CO$382,'NOx &amp; CO2'!$T$5:$W$5,1))*CN400</f>
        <v>1.4200000000000008E-2</v>
      </c>
      <c r="CP400" s="365">
        <f>INDEX('NOx &amp; CO2'!$T$6:$W$10,MATCH($C400,'NOx &amp; CO2'!$R$6:$R$10,1),MATCH(CP$382,'NOx &amp; CO2'!$T$5:$W$5,1))*CO400</f>
        <v>1.4200000000000008E-2</v>
      </c>
      <c r="CQ400" s="365">
        <f>INDEX('NOx &amp; CO2'!$T$6:$W$10,MATCH($C400,'NOx &amp; CO2'!$R$6:$R$10,1),MATCH(CQ$382,'NOx &amp; CO2'!$T$5:$W$5,1))*CP400</f>
        <v>1.4200000000000008E-2</v>
      </c>
      <c r="CR400" s="365">
        <f>INDEX('NOx &amp; CO2'!$T$6:$W$10,MATCH($C400,'NOx &amp; CO2'!$R$6:$R$10,1),MATCH(CR$382,'NOx &amp; CO2'!$T$5:$W$5,1))*CQ400</f>
        <v>1.4200000000000008E-2</v>
      </c>
      <c r="CS400" s="365">
        <f>INDEX('NOx &amp; CO2'!$T$6:$W$10,MATCH($C400,'NOx &amp; CO2'!$R$6:$R$10,1),MATCH(CS$382,'NOx &amp; CO2'!$T$5:$W$5,1))*CR400</f>
        <v>1.4200000000000008E-2</v>
      </c>
    </row>
    <row r="401" spans="1:97" s="352" customFormat="1" x14ac:dyDescent="0.25">
      <c r="A401" s="352">
        <f t="shared" ref="A401:C401" si="619">A340</f>
        <v>0</v>
      </c>
      <c r="B401" s="352" t="str">
        <f t="shared" si="619"/>
        <v>0 0</v>
      </c>
      <c r="C401" s="359">
        <f t="shared" si="619"/>
        <v>0</v>
      </c>
      <c r="D401" s="569">
        <f>INDEX('NOx &amp; CO2'!$E$6:$I$10,MATCH($C401,'NOx &amp; CO2'!$C$6:$C$10,1),MATCH(D$382,'NOx &amp; CO2'!$E$5:$H$5,1))</f>
        <v>7.17E-2</v>
      </c>
      <c r="E401" s="569">
        <f>INDEX('NOx &amp; CO2'!$T$6:$W$10,MATCH($C401,'NOx &amp; CO2'!$R$6:$R$10,1),MATCH(E$382,'NOx &amp; CO2'!$T$5:$W$5,1))*D401</f>
        <v>6.8558723496039697E-2</v>
      </c>
      <c r="F401" s="569">
        <f>INDEX('NOx &amp; CO2'!$T$6:$W$10,MATCH($C401,'NOx &amp; CO2'!$R$6:$R$10,1),MATCH(F$382,'NOx &amp; CO2'!$T$5:$W$5,1))*E401</f>
        <v>6.5555070675124491E-2</v>
      </c>
      <c r="G401" s="569">
        <f>INDEX('NOx &amp; CO2'!$T$6:$W$10,MATCH($C401,'NOx &amp; CO2'!$R$6:$R$10,1),MATCH(G$382,'NOx &amp; CO2'!$T$5:$W$5,1))*F401</f>
        <v>6.2683012052708514E-2</v>
      </c>
      <c r="H401" s="569">
        <f>INDEX('NOx &amp; CO2'!$T$6:$W$10,MATCH($C401,'NOx &amp; CO2'!$R$6:$R$10,1),MATCH(H$382,'NOx &amp; CO2'!$T$5:$W$5,1))*G401</f>
        <v>5.9936782304331478E-2</v>
      </c>
      <c r="I401" s="569">
        <f>INDEX('NOx &amp; CO2'!$T$6:$W$10,MATCH($C401,'NOx &amp; CO2'!$R$6:$R$10,1),MATCH(I$382,'NOx &amp; CO2'!$T$5:$W$5,1))*H401</f>
        <v>5.7310868692398702E-2</v>
      </c>
      <c r="J401" s="569">
        <f>INDEX('NOx &amp; CO2'!$T$6:$W$10,MATCH($C401,'NOx &amp; CO2'!$R$6:$R$10,1),MATCH(J$382,'NOx &amp; CO2'!$T$5:$W$5,1))*I401</f>
        <v>5.4800000000000008E-2</v>
      </c>
      <c r="K401" s="569">
        <f>INDEX('NOx &amp; CO2'!$T$6:$W$10,MATCH($C401,'NOx &amp; CO2'!$R$6:$R$10,1),MATCH(K$382,'NOx &amp; CO2'!$T$5:$W$5,1))*J401</f>
        <v>5.268069525177068E-2</v>
      </c>
      <c r="L401" s="569">
        <f>INDEX('NOx &amp; CO2'!$T$6:$W$10,MATCH($C401,'NOx &amp; CO2'!$R$6:$R$10,1),MATCH(L$382,'NOx &amp; CO2'!$T$5:$W$5,1))*K401</f>
        <v>5.0643351317699516E-2</v>
      </c>
      <c r="M401" s="569">
        <f>INDEX('NOx &amp; CO2'!$T$6:$W$10,MATCH($C401,'NOx &amp; CO2'!$R$6:$R$10,1),MATCH(M$382,'NOx &amp; CO2'!$T$5:$W$5,1))*L401</f>
        <v>4.8684798490804503E-2</v>
      </c>
      <c r="N401" s="569">
        <f>INDEX('NOx &amp; CO2'!$T$6:$W$10,MATCH($C401,'NOx &amp; CO2'!$R$6:$R$10,1),MATCH(N$382,'NOx &amp; CO2'!$T$5:$W$5,1))*M401</f>
        <v>4.6801989647590088E-2</v>
      </c>
      <c r="O401" s="569">
        <f>INDEX('NOx &amp; CO2'!$T$6:$W$10,MATCH($C401,'NOx &amp; CO2'!$R$6:$R$10,1),MATCH(O$382,'NOx &amp; CO2'!$T$5:$W$5,1))*N401</f>
        <v>4.4991995507321518E-2</v>
      </c>
      <c r="P401" s="569">
        <f>INDEX('NOx &amp; CO2'!$T$6:$W$10,MATCH($C401,'NOx &amp; CO2'!$R$6:$R$10,1),MATCH(P$382,'NOx &amp; CO2'!$T$5:$W$5,1))*O401</f>
        <v>4.3252000074639418E-2</v>
      </c>
      <c r="Q401" s="569">
        <f>INDEX('NOx &amp; CO2'!$T$6:$W$10,MATCH($C401,'NOx &amp; CO2'!$R$6:$R$10,1),MATCH(Q$382,'NOx &amp; CO2'!$T$5:$W$5,1))*P401</f>
        <v>4.1579296258424117E-2</v>
      </c>
      <c r="R401" s="569">
        <f>INDEX('NOx &amp; CO2'!$T$6:$W$10,MATCH($C401,'NOx &amp; CO2'!$R$6:$R$10,1),MATCH(R$382,'NOx &amp; CO2'!$T$5:$W$5,1))*Q401</f>
        <v>3.9971281660093602E-2</v>
      </c>
      <c r="S401" s="569">
        <f>INDEX('NOx &amp; CO2'!$T$6:$W$10,MATCH($C401,'NOx &amp; CO2'!$R$6:$R$10,1),MATCH(S$382,'NOx &amp; CO2'!$T$5:$W$5,1))*R401</f>
        <v>3.8425454524782507E-2</v>
      </c>
      <c r="T401" s="569">
        <f>INDEX('NOx &amp; CO2'!$T$6:$W$10,MATCH($C401,'NOx &amp; CO2'!$R$6:$R$10,1),MATCH(T$382,'NOx &amp; CO2'!$T$5:$W$5,1))*S401</f>
        <v>3.6939409849102912E-2</v>
      </c>
      <c r="U401" s="569">
        <f>INDEX('NOx &amp; CO2'!$T$6:$W$10,MATCH($C401,'NOx &amp; CO2'!$R$6:$R$10,1),MATCH(U$382,'NOx &amp; CO2'!$T$5:$W$5,1))*T401</f>
        <v>3.5510835639431505E-2</v>
      </c>
      <c r="V401" s="569">
        <f>INDEX('NOx &amp; CO2'!$T$6:$W$10,MATCH($C401,'NOx &amp; CO2'!$R$6:$R$10,1),MATCH(V$382,'NOx &amp; CO2'!$T$5:$W$5,1))*U401</f>
        <v>3.4137509314901608E-2</v>
      </c>
      <c r="W401" s="569">
        <f>INDEX('NOx &amp; CO2'!$T$6:$W$10,MATCH($C401,'NOx &amp; CO2'!$R$6:$R$10,1),MATCH(W$382,'NOx &amp; CO2'!$T$5:$W$5,1))*V401</f>
        <v>3.2817294249503907E-2</v>
      </c>
      <c r="X401" s="569">
        <f>INDEX('NOx &amp; CO2'!$T$6:$W$10,MATCH($C401,'NOx &amp; CO2'!$R$6:$R$10,1),MATCH(X$382,'NOx &amp; CO2'!$T$5:$W$5,1))*W401</f>
        <v>3.1548136447916084E-2</v>
      </c>
      <c r="Y401" s="569">
        <f>INDEX('NOx &amp; CO2'!$T$6:$W$10,MATCH($C401,'NOx &amp; CO2'!$R$6:$R$10,1),MATCH(Y$382,'NOx &amp; CO2'!$T$5:$W$5,1))*X401</f>
        <v>3.0328061349889527E-2</v>
      </c>
      <c r="Z401" s="569">
        <f>INDEX('NOx &amp; CO2'!$T$6:$W$10,MATCH($C401,'NOx &amp; CO2'!$R$6:$R$10,1),MATCH(Z$382,'NOx &amp; CO2'!$T$5:$W$5,1))*Y401</f>
        <v>2.9155170758221438E-2</v>
      </c>
      <c r="AA401" s="365">
        <f>INDEX('NOx &amp; CO2'!$T$6:$W$10,MATCH($C401,'NOx &amp; CO2'!$R$6:$R$10,1),MATCH(AA$382,'NOx &amp; CO2'!$T$5:$W$5,1))*Z401</f>
        <v>2.8027639885532835E-2</v>
      </c>
      <c r="AB401" s="365">
        <f>INDEX('NOx &amp; CO2'!$T$6:$W$10,MATCH($C401,'NOx &amp; CO2'!$R$6:$R$10,1),MATCH(AB$382,'NOx &amp; CO2'!$T$5:$W$5,1))*AA401</f>
        <v>2.6943714515257809E-2</v>
      </c>
      <c r="AC401" s="365">
        <f>INDEX('NOx &amp; CO2'!$T$6:$W$10,MATCH($C401,'NOx &amp; CO2'!$R$6:$R$10,1),MATCH(AC$382,'NOx &amp; CO2'!$T$5:$W$5,1))*AB401</f>
        <v>2.5901708272427128E-2</v>
      </c>
      <c r="AD401" s="365">
        <f>INDEX('NOx &amp; CO2'!$T$6:$W$10,MATCH($C401,'NOx &amp; CO2'!$R$6:$R$10,1),MATCH(AD$382,'NOx &amp; CO2'!$T$5:$W$5,1))*AC401</f>
        <v>2.4900000000000019E-2</v>
      </c>
      <c r="AE401" s="365">
        <f>INDEX('NOx &amp; CO2'!$T$6:$W$10,MATCH($C401,'NOx &amp; CO2'!$R$6:$R$10,1),MATCH(AE$382,'NOx &amp; CO2'!$T$5:$W$5,1))*AD401</f>
        <v>2.4210502134589099E-2</v>
      </c>
      <c r="AF401" s="365">
        <f>INDEX('NOx &amp; CO2'!$T$6:$W$10,MATCH($C401,'NOx &amp; CO2'!$R$6:$R$10,1),MATCH(AF$382,'NOx &amp; CO2'!$T$5:$W$5,1))*AE401</f>
        <v>2.3540096932086061E-2</v>
      </c>
      <c r="AG401" s="365">
        <f>INDEX('NOx &amp; CO2'!$T$6:$W$10,MATCH($C401,'NOx &amp; CO2'!$R$6:$R$10,1),MATCH(AG$382,'NOx &amp; CO2'!$T$5:$W$5,1))*AF401</f>
        <v>2.2888255703723031E-2</v>
      </c>
      <c r="AH401" s="365">
        <f>INDEX('NOx &amp; CO2'!$T$6:$W$10,MATCH($C401,'NOx &amp; CO2'!$R$6:$R$10,1),MATCH(AH$382,'NOx &amp; CO2'!$T$5:$W$5,1))*AG401</f>
        <v>2.2254464400482215E-2</v>
      </c>
      <c r="AI401" s="365">
        <f>INDEX('NOx &amp; CO2'!$T$6:$W$10,MATCH($C401,'NOx &amp; CO2'!$R$6:$R$10,1),MATCH(AI$382,'NOx &amp; CO2'!$T$5:$W$5,1))*AH401</f>
        <v>2.1638223207711301E-2</v>
      </c>
      <c r="AJ401" s="365">
        <f>INDEX('NOx &amp; CO2'!$T$6:$W$10,MATCH($C401,'NOx &amp; CO2'!$R$6:$R$10,1),MATCH(AJ$382,'NOx &amp; CO2'!$T$5:$W$5,1))*AI401</f>
        <v>2.1039046150964236E-2</v>
      </c>
      <c r="AK401" s="365">
        <f>INDEX('NOx &amp; CO2'!$T$6:$W$10,MATCH($C401,'NOx &amp; CO2'!$R$6:$R$10,1),MATCH(AK$382,'NOx &amp; CO2'!$T$5:$W$5,1))*AJ401</f>
        <v>2.0456460712756541E-2</v>
      </c>
      <c r="AL401" s="365">
        <f>INDEX('NOx &amp; CO2'!$T$6:$W$10,MATCH($C401,'NOx &amp; CO2'!$R$6:$R$10,1),MATCH(AL$382,'NOx &amp; CO2'!$T$5:$W$5,1))*AK401</f>
        <v>1.9890007459932926E-2</v>
      </c>
      <c r="AM401" s="365">
        <f>INDEX('NOx &amp; CO2'!$T$6:$W$10,MATCH($C401,'NOx &amp; CO2'!$R$6:$R$10,1),MATCH(AM$382,'NOx &amp; CO2'!$T$5:$W$5,1))*AL401</f>
        <v>1.9339239681353367E-2</v>
      </c>
      <c r="AN401" s="365">
        <f>INDEX('NOx &amp; CO2'!$T$6:$W$10,MATCH($C401,'NOx &amp; CO2'!$R$6:$R$10,1),MATCH(AN$382,'NOx &amp; CO2'!$T$5:$W$5,1))*AM401</f>
        <v>1.8803723035611869E-2</v>
      </c>
      <c r="AO401" s="365">
        <f>INDEX('NOx &amp; CO2'!$T$6:$W$10,MATCH($C401,'NOx &amp; CO2'!$R$6:$R$10,1),MATCH(AO$382,'NOx &amp; CO2'!$T$5:$W$5,1))*AN401</f>
        <v>1.8283035208510164E-2</v>
      </c>
      <c r="AP401" s="365">
        <f>INDEX('NOx &amp; CO2'!$T$6:$W$10,MATCH($C401,'NOx &amp; CO2'!$R$6:$R$10,1),MATCH(AP$382,'NOx &amp; CO2'!$T$5:$W$5,1))*AO401</f>
        <v>1.777676558001617E-2</v>
      </c>
      <c r="AQ401" s="365">
        <f>INDEX('NOx &amp; CO2'!$T$6:$W$10,MATCH($C401,'NOx &amp; CO2'!$R$6:$R$10,1),MATCH(AQ$382,'NOx &amp; CO2'!$T$5:$W$5,1))*AP401</f>
        <v>1.7284514900444626E-2</v>
      </c>
      <c r="AR401" s="365">
        <f>INDEX('NOx &amp; CO2'!$T$6:$W$10,MATCH($C401,'NOx &amp; CO2'!$R$6:$R$10,1),MATCH(AR$382,'NOx &amp; CO2'!$T$5:$W$5,1))*AQ401</f>
        <v>1.6805894975604474E-2</v>
      </c>
      <c r="AS401" s="365">
        <f>INDEX('NOx &amp; CO2'!$T$6:$W$10,MATCH($C401,'NOx &amp; CO2'!$R$6:$R$10,1),MATCH(AS$382,'NOx &amp; CO2'!$T$5:$W$5,1))*AR401</f>
        <v>1.6340528360664741E-2</v>
      </c>
      <c r="AT401" s="365">
        <f>INDEX('NOx &amp; CO2'!$T$6:$W$10,MATCH($C401,'NOx &amp; CO2'!$R$6:$R$10,1),MATCH(AT$382,'NOx &amp; CO2'!$T$5:$W$5,1))*AS401</f>
        <v>1.5888048062497474E-2</v>
      </c>
      <c r="AU401" s="365">
        <f>INDEX('NOx &amp; CO2'!$T$6:$W$10,MATCH($C401,'NOx &amp; CO2'!$R$6:$R$10,1),MATCH(AU$382,'NOx &amp; CO2'!$T$5:$W$5,1))*AT401</f>
        <v>1.5448097250263013E-2</v>
      </c>
      <c r="AV401" s="365">
        <f>INDEX('NOx &amp; CO2'!$T$6:$W$10,MATCH($C401,'NOx &amp; CO2'!$R$6:$R$10,1),MATCH(AV$382,'NOx &amp; CO2'!$T$5:$W$5,1))*AU401</f>
        <v>1.5020328974009333E-2</v>
      </c>
      <c r="AW401" s="365">
        <f>INDEX('NOx &amp; CO2'!$T$6:$W$10,MATCH($C401,'NOx &amp; CO2'!$R$6:$R$10,1),MATCH(AW$382,'NOx &amp; CO2'!$T$5:$W$5,1))*AV401</f>
        <v>1.4604405891063581E-2</v>
      </c>
      <c r="AX401" s="365">
        <f>INDEX('NOx &amp; CO2'!$T$6:$W$10,MATCH($C401,'NOx &amp; CO2'!$R$6:$R$10,1),MATCH(AX$382,'NOx &amp; CO2'!$T$5:$W$5,1))*AW401</f>
        <v>1.4200000000000008E-2</v>
      </c>
      <c r="AY401" s="365">
        <f>INDEX('NOx &amp; CO2'!$T$6:$W$10,MATCH($C401,'NOx &amp; CO2'!$R$6:$R$10,1),MATCH(AY$382,'NOx &amp; CO2'!$T$5:$W$5,1))*AX401</f>
        <v>1.4200000000000008E-2</v>
      </c>
      <c r="AZ401" s="365">
        <f>INDEX('NOx &amp; CO2'!$T$6:$W$10,MATCH($C401,'NOx &amp; CO2'!$R$6:$R$10,1),MATCH(AZ$382,'NOx &amp; CO2'!$T$5:$W$5,1))*AY401</f>
        <v>1.4200000000000008E-2</v>
      </c>
      <c r="BA401" s="365">
        <f>INDEX('NOx &amp; CO2'!$T$6:$W$10,MATCH($C401,'NOx &amp; CO2'!$R$6:$R$10,1),MATCH(BA$382,'NOx &amp; CO2'!$T$5:$W$5,1))*AZ401</f>
        <v>1.4200000000000008E-2</v>
      </c>
      <c r="BB401" s="365">
        <f>INDEX('NOx &amp; CO2'!$T$6:$W$10,MATCH($C401,'NOx &amp; CO2'!$R$6:$R$10,1),MATCH(BB$382,'NOx &amp; CO2'!$T$5:$W$5,1))*BA401</f>
        <v>1.4200000000000008E-2</v>
      </c>
      <c r="BC401" s="365">
        <f>INDEX('NOx &amp; CO2'!$T$6:$W$10,MATCH($C401,'NOx &amp; CO2'!$R$6:$R$10,1),MATCH(BC$382,'NOx &amp; CO2'!$T$5:$W$5,1))*BB401</f>
        <v>1.4200000000000008E-2</v>
      </c>
      <c r="BD401" s="365">
        <f>INDEX('NOx &amp; CO2'!$T$6:$W$10,MATCH($C401,'NOx &amp; CO2'!$R$6:$R$10,1),MATCH(BD$382,'NOx &amp; CO2'!$T$5:$W$5,1))*BC401</f>
        <v>1.4200000000000008E-2</v>
      </c>
      <c r="BE401" s="365">
        <f>INDEX('NOx &amp; CO2'!$T$6:$W$10,MATCH($C401,'NOx &amp; CO2'!$R$6:$R$10,1),MATCH(BE$382,'NOx &amp; CO2'!$T$5:$W$5,1))*BD401</f>
        <v>1.4200000000000008E-2</v>
      </c>
      <c r="BF401" s="365">
        <f>INDEX('NOx &amp; CO2'!$T$6:$W$10,MATCH($C401,'NOx &amp; CO2'!$R$6:$R$10,1),MATCH(BF$382,'NOx &amp; CO2'!$T$5:$W$5,1))*BE401</f>
        <v>1.4200000000000008E-2</v>
      </c>
      <c r="BG401" s="365">
        <f>INDEX('NOx &amp; CO2'!$T$6:$W$10,MATCH($C401,'NOx &amp; CO2'!$R$6:$R$10,1),MATCH(BG$382,'NOx &amp; CO2'!$T$5:$W$5,1))*BF401</f>
        <v>1.4200000000000008E-2</v>
      </c>
      <c r="BH401" s="365">
        <f>INDEX('NOx &amp; CO2'!$T$6:$W$10,MATCH($C401,'NOx &amp; CO2'!$R$6:$R$10,1),MATCH(BH$382,'NOx &amp; CO2'!$T$5:$W$5,1))*BG401</f>
        <v>1.4200000000000008E-2</v>
      </c>
      <c r="BI401" s="365">
        <f>INDEX('NOx &amp; CO2'!$T$6:$W$10,MATCH($C401,'NOx &amp; CO2'!$R$6:$R$10,1),MATCH(BI$382,'NOx &amp; CO2'!$T$5:$W$5,1))*BH401</f>
        <v>1.4200000000000008E-2</v>
      </c>
      <c r="BJ401" s="365">
        <f>INDEX('NOx &amp; CO2'!$T$6:$W$10,MATCH($C401,'NOx &amp; CO2'!$R$6:$R$10,1),MATCH(BJ$382,'NOx &amp; CO2'!$T$5:$W$5,1))*BI401</f>
        <v>1.4200000000000008E-2</v>
      </c>
      <c r="BK401" s="365">
        <f>INDEX('NOx &amp; CO2'!$T$6:$W$10,MATCH($C401,'NOx &amp; CO2'!$R$6:$R$10,1),MATCH(BK$382,'NOx &amp; CO2'!$T$5:$W$5,1))*BJ401</f>
        <v>1.4200000000000008E-2</v>
      </c>
      <c r="BL401" s="365">
        <f>INDEX('NOx &amp; CO2'!$T$6:$W$10,MATCH($C401,'NOx &amp; CO2'!$R$6:$R$10,1),MATCH(BL$382,'NOx &amp; CO2'!$T$5:$W$5,1))*BK401</f>
        <v>1.4200000000000008E-2</v>
      </c>
      <c r="BM401" s="365">
        <f>INDEX('NOx &amp; CO2'!$T$6:$W$10,MATCH($C401,'NOx &amp; CO2'!$R$6:$R$10,1),MATCH(BM$382,'NOx &amp; CO2'!$T$5:$W$5,1))*BL401</f>
        <v>1.4200000000000008E-2</v>
      </c>
      <c r="BN401" s="365">
        <f>INDEX('NOx &amp; CO2'!$T$6:$W$10,MATCH($C401,'NOx &amp; CO2'!$R$6:$R$10,1),MATCH(BN$382,'NOx &amp; CO2'!$T$5:$W$5,1))*BM401</f>
        <v>1.4200000000000008E-2</v>
      </c>
      <c r="BO401" s="365">
        <f>INDEX('NOx &amp; CO2'!$T$6:$W$10,MATCH($C401,'NOx &amp; CO2'!$R$6:$R$10,1),MATCH(BO$382,'NOx &amp; CO2'!$T$5:$W$5,1))*BN401</f>
        <v>1.4200000000000008E-2</v>
      </c>
      <c r="BP401" s="365">
        <f>INDEX('NOx &amp; CO2'!$T$6:$W$10,MATCH($C401,'NOx &amp; CO2'!$R$6:$R$10,1),MATCH(BP$382,'NOx &amp; CO2'!$T$5:$W$5,1))*BO401</f>
        <v>1.4200000000000008E-2</v>
      </c>
      <c r="BQ401" s="365">
        <f>INDEX('NOx &amp; CO2'!$T$6:$W$10,MATCH($C401,'NOx &amp; CO2'!$R$6:$R$10,1),MATCH(BQ$382,'NOx &amp; CO2'!$T$5:$W$5,1))*BP401</f>
        <v>1.4200000000000008E-2</v>
      </c>
      <c r="BR401" s="365">
        <f>INDEX('NOx &amp; CO2'!$T$6:$W$10,MATCH($C401,'NOx &amp; CO2'!$R$6:$R$10,1),MATCH(BR$382,'NOx &amp; CO2'!$T$5:$W$5,1))*BQ401</f>
        <v>1.4200000000000008E-2</v>
      </c>
      <c r="BS401" s="365">
        <f>INDEX('NOx &amp; CO2'!$T$6:$W$10,MATCH($C401,'NOx &amp; CO2'!$R$6:$R$10,1),MATCH(BS$382,'NOx &amp; CO2'!$T$5:$W$5,1))*BR401</f>
        <v>1.4200000000000008E-2</v>
      </c>
      <c r="BT401" s="365">
        <f>INDEX('NOx &amp; CO2'!$T$6:$W$10,MATCH($C401,'NOx &amp; CO2'!$R$6:$R$10,1),MATCH(BT$382,'NOx &amp; CO2'!$T$5:$W$5,1))*BS401</f>
        <v>1.4200000000000008E-2</v>
      </c>
      <c r="BU401" s="365">
        <f>INDEX('NOx &amp; CO2'!$T$6:$W$10,MATCH($C401,'NOx &amp; CO2'!$R$6:$R$10,1),MATCH(BU$382,'NOx &amp; CO2'!$T$5:$W$5,1))*BT401</f>
        <v>1.4200000000000008E-2</v>
      </c>
      <c r="BV401" s="365">
        <f>INDEX('NOx &amp; CO2'!$T$6:$W$10,MATCH($C401,'NOx &amp; CO2'!$R$6:$R$10,1),MATCH(BV$382,'NOx &amp; CO2'!$T$5:$W$5,1))*BU401</f>
        <v>1.4200000000000008E-2</v>
      </c>
      <c r="BW401" s="365">
        <f>INDEX('NOx &amp; CO2'!$T$6:$W$10,MATCH($C401,'NOx &amp; CO2'!$R$6:$R$10,1),MATCH(BW$382,'NOx &amp; CO2'!$T$5:$W$5,1))*BV401</f>
        <v>1.4200000000000008E-2</v>
      </c>
      <c r="BX401" s="365">
        <f>INDEX('NOx &amp; CO2'!$T$6:$W$10,MATCH($C401,'NOx &amp; CO2'!$R$6:$R$10,1),MATCH(BX$382,'NOx &amp; CO2'!$T$5:$W$5,1))*BW401</f>
        <v>1.4200000000000008E-2</v>
      </c>
      <c r="BY401" s="365">
        <f>INDEX('NOx &amp; CO2'!$T$6:$W$10,MATCH($C401,'NOx &amp; CO2'!$R$6:$R$10,1),MATCH(BY$382,'NOx &amp; CO2'!$T$5:$W$5,1))*BX401</f>
        <v>1.4200000000000008E-2</v>
      </c>
      <c r="BZ401" s="365">
        <f>INDEX('NOx &amp; CO2'!$T$6:$W$10,MATCH($C401,'NOx &amp; CO2'!$R$6:$R$10,1),MATCH(BZ$382,'NOx &amp; CO2'!$T$5:$W$5,1))*BY401</f>
        <v>1.4200000000000008E-2</v>
      </c>
      <c r="CA401" s="365">
        <f>INDEX('NOx &amp; CO2'!$T$6:$W$10,MATCH($C401,'NOx &amp; CO2'!$R$6:$R$10,1),MATCH(CA$382,'NOx &amp; CO2'!$T$5:$W$5,1))*BZ401</f>
        <v>1.4200000000000008E-2</v>
      </c>
      <c r="CB401" s="365">
        <f>INDEX('NOx &amp; CO2'!$T$6:$W$10,MATCH($C401,'NOx &amp; CO2'!$R$6:$R$10,1),MATCH(CB$382,'NOx &amp; CO2'!$T$5:$W$5,1))*CA401</f>
        <v>1.4200000000000008E-2</v>
      </c>
      <c r="CC401" s="365">
        <f>INDEX('NOx &amp; CO2'!$T$6:$W$10,MATCH($C401,'NOx &amp; CO2'!$R$6:$R$10,1),MATCH(CC$382,'NOx &amp; CO2'!$T$5:$W$5,1))*CB401</f>
        <v>1.4200000000000008E-2</v>
      </c>
      <c r="CD401" s="365">
        <f>INDEX('NOx &amp; CO2'!$T$6:$W$10,MATCH($C401,'NOx &amp; CO2'!$R$6:$R$10,1),MATCH(CD$382,'NOx &amp; CO2'!$T$5:$W$5,1))*CC401</f>
        <v>1.4200000000000008E-2</v>
      </c>
      <c r="CE401" s="365">
        <f>INDEX('NOx &amp; CO2'!$T$6:$W$10,MATCH($C401,'NOx &amp; CO2'!$R$6:$R$10,1),MATCH(CE$382,'NOx &amp; CO2'!$T$5:$W$5,1))*CD401</f>
        <v>1.4200000000000008E-2</v>
      </c>
      <c r="CF401" s="365">
        <f>INDEX('NOx &amp; CO2'!$T$6:$W$10,MATCH($C401,'NOx &amp; CO2'!$R$6:$R$10,1),MATCH(CF$382,'NOx &amp; CO2'!$T$5:$W$5,1))*CE401</f>
        <v>1.4200000000000008E-2</v>
      </c>
      <c r="CG401" s="365">
        <f>INDEX('NOx &amp; CO2'!$T$6:$W$10,MATCH($C401,'NOx &amp; CO2'!$R$6:$R$10,1),MATCH(CG$382,'NOx &amp; CO2'!$T$5:$W$5,1))*CF401</f>
        <v>1.4200000000000008E-2</v>
      </c>
      <c r="CH401" s="365">
        <f>INDEX('NOx &amp; CO2'!$T$6:$W$10,MATCH($C401,'NOx &amp; CO2'!$R$6:$R$10,1),MATCH(CH$382,'NOx &amp; CO2'!$T$5:$W$5,1))*CG401</f>
        <v>1.4200000000000008E-2</v>
      </c>
      <c r="CI401" s="365">
        <f>INDEX('NOx &amp; CO2'!$T$6:$W$10,MATCH($C401,'NOx &amp; CO2'!$R$6:$R$10,1),MATCH(CI$382,'NOx &amp; CO2'!$T$5:$W$5,1))*CH401</f>
        <v>1.4200000000000008E-2</v>
      </c>
      <c r="CJ401" s="365">
        <f>INDEX('NOx &amp; CO2'!$T$6:$W$10,MATCH($C401,'NOx &amp; CO2'!$R$6:$R$10,1),MATCH(CJ$382,'NOx &amp; CO2'!$T$5:$W$5,1))*CI401</f>
        <v>1.4200000000000008E-2</v>
      </c>
      <c r="CK401" s="365">
        <f>INDEX('NOx &amp; CO2'!$T$6:$W$10,MATCH($C401,'NOx &amp; CO2'!$R$6:$R$10,1),MATCH(CK$382,'NOx &amp; CO2'!$T$5:$W$5,1))*CJ401</f>
        <v>1.4200000000000008E-2</v>
      </c>
      <c r="CL401" s="365">
        <f>INDEX('NOx &amp; CO2'!$T$6:$W$10,MATCH($C401,'NOx &amp; CO2'!$R$6:$R$10,1),MATCH(CL$382,'NOx &amp; CO2'!$T$5:$W$5,1))*CK401</f>
        <v>1.4200000000000008E-2</v>
      </c>
      <c r="CM401" s="365">
        <f>INDEX('NOx &amp; CO2'!$T$6:$W$10,MATCH($C401,'NOx &amp; CO2'!$R$6:$R$10,1),MATCH(CM$382,'NOx &amp; CO2'!$T$5:$W$5,1))*CL401</f>
        <v>1.4200000000000008E-2</v>
      </c>
      <c r="CN401" s="365">
        <f>INDEX('NOx &amp; CO2'!$T$6:$W$10,MATCH($C401,'NOx &amp; CO2'!$R$6:$R$10,1),MATCH(CN$382,'NOx &amp; CO2'!$T$5:$W$5,1))*CM401</f>
        <v>1.4200000000000008E-2</v>
      </c>
      <c r="CO401" s="365">
        <f>INDEX('NOx &amp; CO2'!$T$6:$W$10,MATCH($C401,'NOx &amp; CO2'!$R$6:$R$10,1),MATCH(CO$382,'NOx &amp; CO2'!$T$5:$W$5,1))*CN401</f>
        <v>1.4200000000000008E-2</v>
      </c>
      <c r="CP401" s="365">
        <f>INDEX('NOx &amp; CO2'!$T$6:$W$10,MATCH($C401,'NOx &amp; CO2'!$R$6:$R$10,1),MATCH(CP$382,'NOx &amp; CO2'!$T$5:$W$5,1))*CO401</f>
        <v>1.4200000000000008E-2</v>
      </c>
      <c r="CQ401" s="365">
        <f>INDEX('NOx &amp; CO2'!$T$6:$W$10,MATCH($C401,'NOx &amp; CO2'!$R$6:$R$10,1),MATCH(CQ$382,'NOx &amp; CO2'!$T$5:$W$5,1))*CP401</f>
        <v>1.4200000000000008E-2</v>
      </c>
      <c r="CR401" s="365">
        <f>INDEX('NOx &amp; CO2'!$T$6:$W$10,MATCH($C401,'NOx &amp; CO2'!$R$6:$R$10,1),MATCH(CR$382,'NOx &amp; CO2'!$T$5:$W$5,1))*CQ401</f>
        <v>1.4200000000000008E-2</v>
      </c>
      <c r="CS401" s="365">
        <f>INDEX('NOx &amp; CO2'!$T$6:$W$10,MATCH($C401,'NOx &amp; CO2'!$R$6:$R$10,1),MATCH(CS$382,'NOx &amp; CO2'!$T$5:$W$5,1))*CR401</f>
        <v>1.4200000000000008E-2</v>
      </c>
    </row>
    <row r="402" spans="1:97" s="352" customFormat="1" x14ac:dyDescent="0.25">
      <c r="A402" s="352">
        <f t="shared" ref="A402:C402" si="620">A341</f>
        <v>0</v>
      </c>
      <c r="B402" s="352" t="str">
        <f t="shared" si="620"/>
        <v>0 0</v>
      </c>
      <c r="C402" s="359">
        <f t="shared" si="620"/>
        <v>0</v>
      </c>
      <c r="D402" s="569">
        <f>INDEX('NOx &amp; CO2'!$E$6:$I$10,MATCH($C402,'NOx &amp; CO2'!$C$6:$C$10,1),MATCH(D$382,'NOx &amp; CO2'!$E$5:$H$5,1))</f>
        <v>7.17E-2</v>
      </c>
      <c r="E402" s="569">
        <f>INDEX('NOx &amp; CO2'!$T$6:$W$10,MATCH($C402,'NOx &amp; CO2'!$R$6:$R$10,1),MATCH(E$382,'NOx &amp; CO2'!$T$5:$W$5,1))*D402</f>
        <v>6.8558723496039697E-2</v>
      </c>
      <c r="F402" s="569">
        <f>INDEX('NOx &amp; CO2'!$T$6:$W$10,MATCH($C402,'NOx &amp; CO2'!$R$6:$R$10,1),MATCH(F$382,'NOx &amp; CO2'!$T$5:$W$5,1))*E402</f>
        <v>6.5555070675124491E-2</v>
      </c>
      <c r="G402" s="569">
        <f>INDEX('NOx &amp; CO2'!$T$6:$W$10,MATCH($C402,'NOx &amp; CO2'!$R$6:$R$10,1),MATCH(G$382,'NOx &amp; CO2'!$T$5:$W$5,1))*F402</f>
        <v>6.2683012052708514E-2</v>
      </c>
      <c r="H402" s="569">
        <f>INDEX('NOx &amp; CO2'!$T$6:$W$10,MATCH($C402,'NOx &amp; CO2'!$R$6:$R$10,1),MATCH(H$382,'NOx &amp; CO2'!$T$5:$W$5,1))*G402</f>
        <v>5.9936782304331478E-2</v>
      </c>
      <c r="I402" s="569">
        <f>INDEX('NOx &amp; CO2'!$T$6:$W$10,MATCH($C402,'NOx &amp; CO2'!$R$6:$R$10,1),MATCH(I$382,'NOx &amp; CO2'!$T$5:$W$5,1))*H402</f>
        <v>5.7310868692398702E-2</v>
      </c>
      <c r="J402" s="569">
        <f>INDEX('NOx &amp; CO2'!$T$6:$W$10,MATCH($C402,'NOx &amp; CO2'!$R$6:$R$10,1),MATCH(J$382,'NOx &amp; CO2'!$T$5:$W$5,1))*I402</f>
        <v>5.4800000000000008E-2</v>
      </c>
      <c r="K402" s="569">
        <f>INDEX('NOx &amp; CO2'!$T$6:$W$10,MATCH($C402,'NOx &amp; CO2'!$R$6:$R$10,1),MATCH(K$382,'NOx &amp; CO2'!$T$5:$W$5,1))*J402</f>
        <v>5.268069525177068E-2</v>
      </c>
      <c r="L402" s="569">
        <f>INDEX('NOx &amp; CO2'!$T$6:$W$10,MATCH($C402,'NOx &amp; CO2'!$R$6:$R$10,1),MATCH(L$382,'NOx &amp; CO2'!$T$5:$W$5,1))*K402</f>
        <v>5.0643351317699516E-2</v>
      </c>
      <c r="M402" s="569">
        <f>INDEX('NOx &amp; CO2'!$T$6:$W$10,MATCH($C402,'NOx &amp; CO2'!$R$6:$R$10,1),MATCH(M$382,'NOx &amp; CO2'!$T$5:$W$5,1))*L402</f>
        <v>4.8684798490804503E-2</v>
      </c>
      <c r="N402" s="569">
        <f>INDEX('NOx &amp; CO2'!$T$6:$W$10,MATCH($C402,'NOx &amp; CO2'!$R$6:$R$10,1),MATCH(N$382,'NOx &amp; CO2'!$T$5:$W$5,1))*M402</f>
        <v>4.6801989647590088E-2</v>
      </c>
      <c r="O402" s="569">
        <f>INDEX('NOx &amp; CO2'!$T$6:$W$10,MATCH($C402,'NOx &amp; CO2'!$R$6:$R$10,1),MATCH(O$382,'NOx &amp; CO2'!$T$5:$W$5,1))*N402</f>
        <v>4.4991995507321518E-2</v>
      </c>
      <c r="P402" s="569">
        <f>INDEX('NOx &amp; CO2'!$T$6:$W$10,MATCH($C402,'NOx &amp; CO2'!$R$6:$R$10,1),MATCH(P$382,'NOx &amp; CO2'!$T$5:$W$5,1))*O402</f>
        <v>4.3252000074639418E-2</v>
      </c>
      <c r="Q402" s="569">
        <f>INDEX('NOx &amp; CO2'!$T$6:$W$10,MATCH($C402,'NOx &amp; CO2'!$R$6:$R$10,1),MATCH(Q$382,'NOx &amp; CO2'!$T$5:$W$5,1))*P402</f>
        <v>4.1579296258424117E-2</v>
      </c>
      <c r="R402" s="569">
        <f>INDEX('NOx &amp; CO2'!$T$6:$W$10,MATCH($C402,'NOx &amp; CO2'!$R$6:$R$10,1),MATCH(R$382,'NOx &amp; CO2'!$T$5:$W$5,1))*Q402</f>
        <v>3.9971281660093602E-2</v>
      </c>
      <c r="S402" s="569">
        <f>INDEX('NOx &amp; CO2'!$T$6:$W$10,MATCH($C402,'NOx &amp; CO2'!$R$6:$R$10,1),MATCH(S$382,'NOx &amp; CO2'!$T$5:$W$5,1))*R402</f>
        <v>3.8425454524782507E-2</v>
      </c>
      <c r="T402" s="569">
        <f>INDEX('NOx &amp; CO2'!$T$6:$W$10,MATCH($C402,'NOx &amp; CO2'!$R$6:$R$10,1),MATCH(T$382,'NOx &amp; CO2'!$T$5:$W$5,1))*S402</f>
        <v>3.6939409849102912E-2</v>
      </c>
      <c r="U402" s="569">
        <f>INDEX('NOx &amp; CO2'!$T$6:$W$10,MATCH($C402,'NOx &amp; CO2'!$R$6:$R$10,1),MATCH(U$382,'NOx &amp; CO2'!$T$5:$W$5,1))*T402</f>
        <v>3.5510835639431505E-2</v>
      </c>
      <c r="V402" s="569">
        <f>INDEX('NOx &amp; CO2'!$T$6:$W$10,MATCH($C402,'NOx &amp; CO2'!$R$6:$R$10,1),MATCH(V$382,'NOx &amp; CO2'!$T$5:$W$5,1))*U402</f>
        <v>3.4137509314901608E-2</v>
      </c>
      <c r="W402" s="569">
        <f>INDEX('NOx &amp; CO2'!$T$6:$W$10,MATCH($C402,'NOx &amp; CO2'!$R$6:$R$10,1),MATCH(W$382,'NOx &amp; CO2'!$T$5:$W$5,1))*V402</f>
        <v>3.2817294249503907E-2</v>
      </c>
      <c r="X402" s="569">
        <f>INDEX('NOx &amp; CO2'!$T$6:$W$10,MATCH($C402,'NOx &amp; CO2'!$R$6:$R$10,1),MATCH(X$382,'NOx &amp; CO2'!$T$5:$W$5,1))*W402</f>
        <v>3.1548136447916084E-2</v>
      </c>
      <c r="Y402" s="569">
        <f>INDEX('NOx &amp; CO2'!$T$6:$W$10,MATCH($C402,'NOx &amp; CO2'!$R$6:$R$10,1),MATCH(Y$382,'NOx &amp; CO2'!$T$5:$W$5,1))*X402</f>
        <v>3.0328061349889527E-2</v>
      </c>
      <c r="Z402" s="569">
        <f>INDEX('NOx &amp; CO2'!$T$6:$W$10,MATCH($C402,'NOx &amp; CO2'!$R$6:$R$10,1),MATCH(Z$382,'NOx &amp; CO2'!$T$5:$W$5,1))*Y402</f>
        <v>2.9155170758221438E-2</v>
      </c>
      <c r="AA402" s="365">
        <f>INDEX('NOx &amp; CO2'!$T$6:$W$10,MATCH($C402,'NOx &amp; CO2'!$R$6:$R$10,1),MATCH(AA$382,'NOx &amp; CO2'!$T$5:$W$5,1))*Z402</f>
        <v>2.8027639885532835E-2</v>
      </c>
      <c r="AB402" s="365">
        <f>INDEX('NOx &amp; CO2'!$T$6:$W$10,MATCH($C402,'NOx &amp; CO2'!$R$6:$R$10,1),MATCH(AB$382,'NOx &amp; CO2'!$T$5:$W$5,1))*AA402</f>
        <v>2.6943714515257809E-2</v>
      </c>
      <c r="AC402" s="365">
        <f>INDEX('NOx &amp; CO2'!$T$6:$W$10,MATCH($C402,'NOx &amp; CO2'!$R$6:$R$10,1),MATCH(AC$382,'NOx &amp; CO2'!$T$5:$W$5,1))*AB402</f>
        <v>2.5901708272427128E-2</v>
      </c>
      <c r="AD402" s="365">
        <f>INDEX('NOx &amp; CO2'!$T$6:$W$10,MATCH($C402,'NOx &amp; CO2'!$R$6:$R$10,1),MATCH(AD$382,'NOx &amp; CO2'!$T$5:$W$5,1))*AC402</f>
        <v>2.4900000000000019E-2</v>
      </c>
      <c r="AE402" s="365">
        <f>INDEX('NOx &amp; CO2'!$T$6:$W$10,MATCH($C402,'NOx &amp; CO2'!$R$6:$R$10,1),MATCH(AE$382,'NOx &amp; CO2'!$T$5:$W$5,1))*AD402</f>
        <v>2.4210502134589099E-2</v>
      </c>
      <c r="AF402" s="365">
        <f>INDEX('NOx &amp; CO2'!$T$6:$W$10,MATCH($C402,'NOx &amp; CO2'!$R$6:$R$10,1),MATCH(AF$382,'NOx &amp; CO2'!$T$5:$W$5,1))*AE402</f>
        <v>2.3540096932086061E-2</v>
      </c>
      <c r="AG402" s="365">
        <f>INDEX('NOx &amp; CO2'!$T$6:$W$10,MATCH($C402,'NOx &amp; CO2'!$R$6:$R$10,1),MATCH(AG$382,'NOx &amp; CO2'!$T$5:$W$5,1))*AF402</f>
        <v>2.2888255703723031E-2</v>
      </c>
      <c r="AH402" s="365">
        <f>INDEX('NOx &amp; CO2'!$T$6:$W$10,MATCH($C402,'NOx &amp; CO2'!$R$6:$R$10,1),MATCH(AH$382,'NOx &amp; CO2'!$T$5:$W$5,1))*AG402</f>
        <v>2.2254464400482215E-2</v>
      </c>
      <c r="AI402" s="365">
        <f>INDEX('NOx &amp; CO2'!$T$6:$W$10,MATCH($C402,'NOx &amp; CO2'!$R$6:$R$10,1),MATCH(AI$382,'NOx &amp; CO2'!$T$5:$W$5,1))*AH402</f>
        <v>2.1638223207711301E-2</v>
      </c>
      <c r="AJ402" s="365">
        <f>INDEX('NOx &amp; CO2'!$T$6:$W$10,MATCH($C402,'NOx &amp; CO2'!$R$6:$R$10,1),MATCH(AJ$382,'NOx &amp; CO2'!$T$5:$W$5,1))*AI402</f>
        <v>2.1039046150964236E-2</v>
      </c>
      <c r="AK402" s="365">
        <f>INDEX('NOx &amp; CO2'!$T$6:$W$10,MATCH($C402,'NOx &amp; CO2'!$R$6:$R$10,1),MATCH(AK$382,'NOx &amp; CO2'!$T$5:$W$5,1))*AJ402</f>
        <v>2.0456460712756541E-2</v>
      </c>
      <c r="AL402" s="365">
        <f>INDEX('NOx &amp; CO2'!$T$6:$W$10,MATCH($C402,'NOx &amp; CO2'!$R$6:$R$10,1),MATCH(AL$382,'NOx &amp; CO2'!$T$5:$W$5,1))*AK402</f>
        <v>1.9890007459932926E-2</v>
      </c>
      <c r="AM402" s="365">
        <f>INDEX('NOx &amp; CO2'!$T$6:$W$10,MATCH($C402,'NOx &amp; CO2'!$R$6:$R$10,1),MATCH(AM$382,'NOx &amp; CO2'!$T$5:$W$5,1))*AL402</f>
        <v>1.9339239681353367E-2</v>
      </c>
      <c r="AN402" s="365">
        <f>INDEX('NOx &amp; CO2'!$T$6:$W$10,MATCH($C402,'NOx &amp; CO2'!$R$6:$R$10,1),MATCH(AN$382,'NOx &amp; CO2'!$T$5:$W$5,1))*AM402</f>
        <v>1.8803723035611869E-2</v>
      </c>
      <c r="AO402" s="365">
        <f>INDEX('NOx &amp; CO2'!$T$6:$W$10,MATCH($C402,'NOx &amp; CO2'!$R$6:$R$10,1),MATCH(AO$382,'NOx &amp; CO2'!$T$5:$W$5,1))*AN402</f>
        <v>1.8283035208510164E-2</v>
      </c>
      <c r="AP402" s="365">
        <f>INDEX('NOx &amp; CO2'!$T$6:$W$10,MATCH($C402,'NOx &amp; CO2'!$R$6:$R$10,1),MATCH(AP$382,'NOx &amp; CO2'!$T$5:$W$5,1))*AO402</f>
        <v>1.777676558001617E-2</v>
      </c>
      <c r="AQ402" s="365">
        <f>INDEX('NOx &amp; CO2'!$T$6:$W$10,MATCH($C402,'NOx &amp; CO2'!$R$6:$R$10,1),MATCH(AQ$382,'NOx &amp; CO2'!$T$5:$W$5,1))*AP402</f>
        <v>1.7284514900444626E-2</v>
      </c>
      <c r="AR402" s="365">
        <f>INDEX('NOx &amp; CO2'!$T$6:$W$10,MATCH($C402,'NOx &amp; CO2'!$R$6:$R$10,1),MATCH(AR$382,'NOx &amp; CO2'!$T$5:$W$5,1))*AQ402</f>
        <v>1.6805894975604474E-2</v>
      </c>
      <c r="AS402" s="365">
        <f>INDEX('NOx &amp; CO2'!$T$6:$W$10,MATCH($C402,'NOx &amp; CO2'!$R$6:$R$10,1),MATCH(AS$382,'NOx &amp; CO2'!$T$5:$W$5,1))*AR402</f>
        <v>1.6340528360664741E-2</v>
      </c>
      <c r="AT402" s="365">
        <f>INDEX('NOx &amp; CO2'!$T$6:$W$10,MATCH($C402,'NOx &amp; CO2'!$R$6:$R$10,1),MATCH(AT$382,'NOx &amp; CO2'!$T$5:$W$5,1))*AS402</f>
        <v>1.5888048062497474E-2</v>
      </c>
      <c r="AU402" s="365">
        <f>INDEX('NOx &amp; CO2'!$T$6:$W$10,MATCH($C402,'NOx &amp; CO2'!$R$6:$R$10,1),MATCH(AU$382,'NOx &amp; CO2'!$T$5:$W$5,1))*AT402</f>
        <v>1.5448097250263013E-2</v>
      </c>
      <c r="AV402" s="365">
        <f>INDEX('NOx &amp; CO2'!$T$6:$W$10,MATCH($C402,'NOx &amp; CO2'!$R$6:$R$10,1),MATCH(AV$382,'NOx &amp; CO2'!$T$5:$W$5,1))*AU402</f>
        <v>1.5020328974009333E-2</v>
      </c>
      <c r="AW402" s="365">
        <f>INDEX('NOx &amp; CO2'!$T$6:$W$10,MATCH($C402,'NOx &amp; CO2'!$R$6:$R$10,1),MATCH(AW$382,'NOx &amp; CO2'!$T$5:$W$5,1))*AV402</f>
        <v>1.4604405891063581E-2</v>
      </c>
      <c r="AX402" s="365">
        <f>INDEX('NOx &amp; CO2'!$T$6:$W$10,MATCH($C402,'NOx &amp; CO2'!$R$6:$R$10,1),MATCH(AX$382,'NOx &amp; CO2'!$T$5:$W$5,1))*AW402</f>
        <v>1.4200000000000008E-2</v>
      </c>
      <c r="AY402" s="365">
        <f>INDEX('NOx &amp; CO2'!$T$6:$W$10,MATCH($C402,'NOx &amp; CO2'!$R$6:$R$10,1),MATCH(AY$382,'NOx &amp; CO2'!$T$5:$W$5,1))*AX402</f>
        <v>1.4200000000000008E-2</v>
      </c>
      <c r="AZ402" s="365">
        <f>INDEX('NOx &amp; CO2'!$T$6:$W$10,MATCH($C402,'NOx &amp; CO2'!$R$6:$R$10,1),MATCH(AZ$382,'NOx &amp; CO2'!$T$5:$W$5,1))*AY402</f>
        <v>1.4200000000000008E-2</v>
      </c>
      <c r="BA402" s="365">
        <f>INDEX('NOx &amp; CO2'!$T$6:$W$10,MATCH($C402,'NOx &amp; CO2'!$R$6:$R$10,1),MATCH(BA$382,'NOx &amp; CO2'!$T$5:$W$5,1))*AZ402</f>
        <v>1.4200000000000008E-2</v>
      </c>
      <c r="BB402" s="365">
        <f>INDEX('NOx &amp; CO2'!$T$6:$W$10,MATCH($C402,'NOx &amp; CO2'!$R$6:$R$10,1),MATCH(BB$382,'NOx &amp; CO2'!$T$5:$W$5,1))*BA402</f>
        <v>1.4200000000000008E-2</v>
      </c>
      <c r="BC402" s="365">
        <f>INDEX('NOx &amp; CO2'!$T$6:$W$10,MATCH($C402,'NOx &amp; CO2'!$R$6:$R$10,1),MATCH(BC$382,'NOx &amp; CO2'!$T$5:$W$5,1))*BB402</f>
        <v>1.4200000000000008E-2</v>
      </c>
      <c r="BD402" s="365">
        <f>INDEX('NOx &amp; CO2'!$T$6:$W$10,MATCH($C402,'NOx &amp; CO2'!$R$6:$R$10,1),MATCH(BD$382,'NOx &amp; CO2'!$T$5:$W$5,1))*BC402</f>
        <v>1.4200000000000008E-2</v>
      </c>
      <c r="BE402" s="365">
        <f>INDEX('NOx &amp; CO2'!$T$6:$W$10,MATCH($C402,'NOx &amp; CO2'!$R$6:$R$10,1),MATCH(BE$382,'NOx &amp; CO2'!$T$5:$W$5,1))*BD402</f>
        <v>1.4200000000000008E-2</v>
      </c>
      <c r="BF402" s="365">
        <f>INDEX('NOx &amp; CO2'!$T$6:$W$10,MATCH($C402,'NOx &amp; CO2'!$R$6:$R$10,1),MATCH(BF$382,'NOx &amp; CO2'!$T$5:$W$5,1))*BE402</f>
        <v>1.4200000000000008E-2</v>
      </c>
      <c r="BG402" s="365">
        <f>INDEX('NOx &amp; CO2'!$T$6:$W$10,MATCH($C402,'NOx &amp; CO2'!$R$6:$R$10,1),MATCH(BG$382,'NOx &amp; CO2'!$T$5:$W$5,1))*BF402</f>
        <v>1.4200000000000008E-2</v>
      </c>
      <c r="BH402" s="365">
        <f>INDEX('NOx &amp; CO2'!$T$6:$W$10,MATCH($C402,'NOx &amp; CO2'!$R$6:$R$10,1),MATCH(BH$382,'NOx &amp; CO2'!$T$5:$W$5,1))*BG402</f>
        <v>1.4200000000000008E-2</v>
      </c>
      <c r="BI402" s="365">
        <f>INDEX('NOx &amp; CO2'!$T$6:$W$10,MATCH($C402,'NOx &amp; CO2'!$R$6:$R$10,1),MATCH(BI$382,'NOx &amp; CO2'!$T$5:$W$5,1))*BH402</f>
        <v>1.4200000000000008E-2</v>
      </c>
      <c r="BJ402" s="365">
        <f>INDEX('NOx &amp; CO2'!$T$6:$W$10,MATCH($C402,'NOx &amp; CO2'!$R$6:$R$10,1),MATCH(BJ$382,'NOx &amp; CO2'!$T$5:$W$5,1))*BI402</f>
        <v>1.4200000000000008E-2</v>
      </c>
      <c r="BK402" s="365">
        <f>INDEX('NOx &amp; CO2'!$T$6:$W$10,MATCH($C402,'NOx &amp; CO2'!$R$6:$R$10,1),MATCH(BK$382,'NOx &amp; CO2'!$T$5:$W$5,1))*BJ402</f>
        <v>1.4200000000000008E-2</v>
      </c>
      <c r="BL402" s="365">
        <f>INDEX('NOx &amp; CO2'!$T$6:$W$10,MATCH($C402,'NOx &amp; CO2'!$R$6:$R$10,1),MATCH(BL$382,'NOx &amp; CO2'!$T$5:$W$5,1))*BK402</f>
        <v>1.4200000000000008E-2</v>
      </c>
      <c r="BM402" s="365">
        <f>INDEX('NOx &amp; CO2'!$T$6:$W$10,MATCH($C402,'NOx &amp; CO2'!$R$6:$R$10,1),MATCH(BM$382,'NOx &amp; CO2'!$T$5:$W$5,1))*BL402</f>
        <v>1.4200000000000008E-2</v>
      </c>
      <c r="BN402" s="365">
        <f>INDEX('NOx &amp; CO2'!$T$6:$W$10,MATCH($C402,'NOx &amp; CO2'!$R$6:$R$10,1),MATCH(BN$382,'NOx &amp; CO2'!$T$5:$W$5,1))*BM402</f>
        <v>1.4200000000000008E-2</v>
      </c>
      <c r="BO402" s="365">
        <f>INDEX('NOx &amp; CO2'!$T$6:$W$10,MATCH($C402,'NOx &amp; CO2'!$R$6:$R$10,1),MATCH(BO$382,'NOx &amp; CO2'!$T$5:$W$5,1))*BN402</f>
        <v>1.4200000000000008E-2</v>
      </c>
      <c r="BP402" s="365">
        <f>INDEX('NOx &amp; CO2'!$T$6:$W$10,MATCH($C402,'NOx &amp; CO2'!$R$6:$R$10,1),MATCH(BP$382,'NOx &amp; CO2'!$T$5:$W$5,1))*BO402</f>
        <v>1.4200000000000008E-2</v>
      </c>
      <c r="BQ402" s="365">
        <f>INDEX('NOx &amp; CO2'!$T$6:$W$10,MATCH($C402,'NOx &amp; CO2'!$R$6:$R$10,1),MATCH(BQ$382,'NOx &amp; CO2'!$T$5:$W$5,1))*BP402</f>
        <v>1.4200000000000008E-2</v>
      </c>
      <c r="BR402" s="365">
        <f>INDEX('NOx &amp; CO2'!$T$6:$W$10,MATCH($C402,'NOx &amp; CO2'!$R$6:$R$10,1),MATCH(BR$382,'NOx &amp; CO2'!$T$5:$W$5,1))*BQ402</f>
        <v>1.4200000000000008E-2</v>
      </c>
      <c r="BS402" s="365">
        <f>INDEX('NOx &amp; CO2'!$T$6:$W$10,MATCH($C402,'NOx &amp; CO2'!$R$6:$R$10,1),MATCH(BS$382,'NOx &amp; CO2'!$T$5:$W$5,1))*BR402</f>
        <v>1.4200000000000008E-2</v>
      </c>
      <c r="BT402" s="365">
        <f>INDEX('NOx &amp; CO2'!$T$6:$W$10,MATCH($C402,'NOx &amp; CO2'!$R$6:$R$10,1),MATCH(BT$382,'NOx &amp; CO2'!$T$5:$W$5,1))*BS402</f>
        <v>1.4200000000000008E-2</v>
      </c>
      <c r="BU402" s="365">
        <f>INDEX('NOx &amp; CO2'!$T$6:$W$10,MATCH($C402,'NOx &amp; CO2'!$R$6:$R$10,1),MATCH(BU$382,'NOx &amp; CO2'!$T$5:$W$5,1))*BT402</f>
        <v>1.4200000000000008E-2</v>
      </c>
      <c r="BV402" s="365">
        <f>INDEX('NOx &amp; CO2'!$T$6:$W$10,MATCH($C402,'NOx &amp; CO2'!$R$6:$R$10,1),MATCH(BV$382,'NOx &amp; CO2'!$T$5:$W$5,1))*BU402</f>
        <v>1.4200000000000008E-2</v>
      </c>
      <c r="BW402" s="365">
        <f>INDEX('NOx &amp; CO2'!$T$6:$W$10,MATCH($C402,'NOx &amp; CO2'!$R$6:$R$10,1),MATCH(BW$382,'NOx &amp; CO2'!$T$5:$W$5,1))*BV402</f>
        <v>1.4200000000000008E-2</v>
      </c>
      <c r="BX402" s="365">
        <f>INDEX('NOx &amp; CO2'!$T$6:$W$10,MATCH($C402,'NOx &amp; CO2'!$R$6:$R$10,1),MATCH(BX$382,'NOx &amp; CO2'!$T$5:$W$5,1))*BW402</f>
        <v>1.4200000000000008E-2</v>
      </c>
      <c r="BY402" s="365">
        <f>INDEX('NOx &amp; CO2'!$T$6:$W$10,MATCH($C402,'NOx &amp; CO2'!$R$6:$R$10,1),MATCH(BY$382,'NOx &amp; CO2'!$T$5:$W$5,1))*BX402</f>
        <v>1.4200000000000008E-2</v>
      </c>
      <c r="BZ402" s="365">
        <f>INDEX('NOx &amp; CO2'!$T$6:$W$10,MATCH($C402,'NOx &amp; CO2'!$R$6:$R$10,1),MATCH(BZ$382,'NOx &amp; CO2'!$T$5:$W$5,1))*BY402</f>
        <v>1.4200000000000008E-2</v>
      </c>
      <c r="CA402" s="365">
        <f>INDEX('NOx &amp; CO2'!$T$6:$W$10,MATCH($C402,'NOx &amp; CO2'!$R$6:$R$10,1),MATCH(CA$382,'NOx &amp; CO2'!$T$5:$W$5,1))*BZ402</f>
        <v>1.4200000000000008E-2</v>
      </c>
      <c r="CB402" s="365">
        <f>INDEX('NOx &amp; CO2'!$T$6:$W$10,MATCH($C402,'NOx &amp; CO2'!$R$6:$R$10,1),MATCH(CB$382,'NOx &amp; CO2'!$T$5:$W$5,1))*CA402</f>
        <v>1.4200000000000008E-2</v>
      </c>
      <c r="CC402" s="365">
        <f>INDEX('NOx &amp; CO2'!$T$6:$W$10,MATCH($C402,'NOx &amp; CO2'!$R$6:$R$10,1),MATCH(CC$382,'NOx &amp; CO2'!$T$5:$W$5,1))*CB402</f>
        <v>1.4200000000000008E-2</v>
      </c>
      <c r="CD402" s="365">
        <f>INDEX('NOx &amp; CO2'!$T$6:$W$10,MATCH($C402,'NOx &amp; CO2'!$R$6:$R$10,1),MATCH(CD$382,'NOx &amp; CO2'!$T$5:$W$5,1))*CC402</f>
        <v>1.4200000000000008E-2</v>
      </c>
      <c r="CE402" s="365">
        <f>INDEX('NOx &amp; CO2'!$T$6:$W$10,MATCH($C402,'NOx &amp; CO2'!$R$6:$R$10,1),MATCH(CE$382,'NOx &amp; CO2'!$T$5:$W$5,1))*CD402</f>
        <v>1.4200000000000008E-2</v>
      </c>
      <c r="CF402" s="365">
        <f>INDEX('NOx &amp; CO2'!$T$6:$W$10,MATCH($C402,'NOx &amp; CO2'!$R$6:$R$10,1),MATCH(CF$382,'NOx &amp; CO2'!$T$5:$W$5,1))*CE402</f>
        <v>1.4200000000000008E-2</v>
      </c>
      <c r="CG402" s="365">
        <f>INDEX('NOx &amp; CO2'!$T$6:$W$10,MATCH($C402,'NOx &amp; CO2'!$R$6:$R$10,1),MATCH(CG$382,'NOx &amp; CO2'!$T$5:$W$5,1))*CF402</f>
        <v>1.4200000000000008E-2</v>
      </c>
      <c r="CH402" s="365">
        <f>INDEX('NOx &amp; CO2'!$T$6:$W$10,MATCH($C402,'NOx &amp; CO2'!$R$6:$R$10,1),MATCH(CH$382,'NOx &amp; CO2'!$T$5:$W$5,1))*CG402</f>
        <v>1.4200000000000008E-2</v>
      </c>
      <c r="CI402" s="365">
        <f>INDEX('NOx &amp; CO2'!$T$6:$W$10,MATCH($C402,'NOx &amp; CO2'!$R$6:$R$10,1),MATCH(CI$382,'NOx &amp; CO2'!$T$5:$W$5,1))*CH402</f>
        <v>1.4200000000000008E-2</v>
      </c>
      <c r="CJ402" s="365">
        <f>INDEX('NOx &amp; CO2'!$T$6:$W$10,MATCH($C402,'NOx &amp; CO2'!$R$6:$R$10,1),MATCH(CJ$382,'NOx &amp; CO2'!$T$5:$W$5,1))*CI402</f>
        <v>1.4200000000000008E-2</v>
      </c>
      <c r="CK402" s="365">
        <f>INDEX('NOx &amp; CO2'!$T$6:$W$10,MATCH($C402,'NOx &amp; CO2'!$R$6:$R$10,1),MATCH(CK$382,'NOx &amp; CO2'!$T$5:$W$5,1))*CJ402</f>
        <v>1.4200000000000008E-2</v>
      </c>
      <c r="CL402" s="365">
        <f>INDEX('NOx &amp; CO2'!$T$6:$W$10,MATCH($C402,'NOx &amp; CO2'!$R$6:$R$10,1),MATCH(CL$382,'NOx &amp; CO2'!$T$5:$W$5,1))*CK402</f>
        <v>1.4200000000000008E-2</v>
      </c>
      <c r="CM402" s="365">
        <f>INDEX('NOx &amp; CO2'!$T$6:$W$10,MATCH($C402,'NOx &amp; CO2'!$R$6:$R$10,1),MATCH(CM$382,'NOx &amp; CO2'!$T$5:$W$5,1))*CL402</f>
        <v>1.4200000000000008E-2</v>
      </c>
      <c r="CN402" s="365">
        <f>INDEX('NOx &amp; CO2'!$T$6:$W$10,MATCH($C402,'NOx &amp; CO2'!$R$6:$R$10,1),MATCH(CN$382,'NOx &amp; CO2'!$T$5:$W$5,1))*CM402</f>
        <v>1.4200000000000008E-2</v>
      </c>
      <c r="CO402" s="365">
        <f>INDEX('NOx &amp; CO2'!$T$6:$W$10,MATCH($C402,'NOx &amp; CO2'!$R$6:$R$10,1),MATCH(CO$382,'NOx &amp; CO2'!$T$5:$W$5,1))*CN402</f>
        <v>1.4200000000000008E-2</v>
      </c>
      <c r="CP402" s="365">
        <f>INDEX('NOx &amp; CO2'!$T$6:$W$10,MATCH($C402,'NOx &amp; CO2'!$R$6:$R$10,1),MATCH(CP$382,'NOx &amp; CO2'!$T$5:$W$5,1))*CO402</f>
        <v>1.4200000000000008E-2</v>
      </c>
      <c r="CQ402" s="365">
        <f>INDEX('NOx &amp; CO2'!$T$6:$W$10,MATCH($C402,'NOx &amp; CO2'!$R$6:$R$10,1),MATCH(CQ$382,'NOx &amp; CO2'!$T$5:$W$5,1))*CP402</f>
        <v>1.4200000000000008E-2</v>
      </c>
      <c r="CR402" s="365">
        <f>INDEX('NOx &amp; CO2'!$T$6:$W$10,MATCH($C402,'NOx &amp; CO2'!$R$6:$R$10,1),MATCH(CR$382,'NOx &amp; CO2'!$T$5:$W$5,1))*CQ402</f>
        <v>1.4200000000000008E-2</v>
      </c>
      <c r="CS402" s="365">
        <f>INDEX('NOx &amp; CO2'!$T$6:$W$10,MATCH($C402,'NOx &amp; CO2'!$R$6:$R$10,1),MATCH(CS$382,'NOx &amp; CO2'!$T$5:$W$5,1))*CR402</f>
        <v>1.4200000000000008E-2</v>
      </c>
    </row>
    <row r="403" spans="1:97" s="352" customFormat="1" x14ac:dyDescent="0.25">
      <c r="A403" s="352">
        <f t="shared" ref="A403:C403" si="621">A342</f>
        <v>0</v>
      </c>
      <c r="B403" s="352" t="str">
        <f t="shared" si="621"/>
        <v>0 0</v>
      </c>
      <c r="C403" s="359">
        <f t="shared" si="621"/>
        <v>0</v>
      </c>
      <c r="D403" s="569">
        <f>INDEX('NOx &amp; CO2'!$E$6:$I$10,MATCH($C403,'NOx &amp; CO2'!$C$6:$C$10,1),MATCH(D$382,'NOx &amp; CO2'!$E$5:$H$5,1))</f>
        <v>7.17E-2</v>
      </c>
      <c r="E403" s="569">
        <f>INDEX('NOx &amp; CO2'!$T$6:$W$10,MATCH($C403,'NOx &amp; CO2'!$R$6:$R$10,1),MATCH(E$382,'NOx &amp; CO2'!$T$5:$W$5,1))*D403</f>
        <v>6.8558723496039697E-2</v>
      </c>
      <c r="F403" s="569">
        <f>INDEX('NOx &amp; CO2'!$T$6:$W$10,MATCH($C403,'NOx &amp; CO2'!$R$6:$R$10,1),MATCH(F$382,'NOx &amp; CO2'!$T$5:$W$5,1))*E403</f>
        <v>6.5555070675124491E-2</v>
      </c>
      <c r="G403" s="569">
        <f>INDEX('NOx &amp; CO2'!$T$6:$W$10,MATCH($C403,'NOx &amp; CO2'!$R$6:$R$10,1),MATCH(G$382,'NOx &amp; CO2'!$T$5:$W$5,1))*F403</f>
        <v>6.2683012052708514E-2</v>
      </c>
      <c r="H403" s="569">
        <f>INDEX('NOx &amp; CO2'!$T$6:$W$10,MATCH($C403,'NOx &amp; CO2'!$R$6:$R$10,1),MATCH(H$382,'NOx &amp; CO2'!$T$5:$W$5,1))*G403</f>
        <v>5.9936782304331478E-2</v>
      </c>
      <c r="I403" s="569">
        <f>INDEX('NOx &amp; CO2'!$T$6:$W$10,MATCH($C403,'NOx &amp; CO2'!$R$6:$R$10,1),MATCH(I$382,'NOx &amp; CO2'!$T$5:$W$5,1))*H403</f>
        <v>5.7310868692398702E-2</v>
      </c>
      <c r="J403" s="569">
        <f>INDEX('NOx &amp; CO2'!$T$6:$W$10,MATCH($C403,'NOx &amp; CO2'!$R$6:$R$10,1),MATCH(J$382,'NOx &amp; CO2'!$T$5:$W$5,1))*I403</f>
        <v>5.4800000000000008E-2</v>
      </c>
      <c r="K403" s="569">
        <f>INDEX('NOx &amp; CO2'!$T$6:$W$10,MATCH($C403,'NOx &amp; CO2'!$R$6:$R$10,1),MATCH(K$382,'NOx &amp; CO2'!$T$5:$W$5,1))*J403</f>
        <v>5.268069525177068E-2</v>
      </c>
      <c r="L403" s="569">
        <f>INDEX('NOx &amp; CO2'!$T$6:$W$10,MATCH($C403,'NOx &amp; CO2'!$R$6:$R$10,1),MATCH(L$382,'NOx &amp; CO2'!$T$5:$W$5,1))*K403</f>
        <v>5.0643351317699516E-2</v>
      </c>
      <c r="M403" s="569">
        <f>INDEX('NOx &amp; CO2'!$T$6:$W$10,MATCH($C403,'NOx &amp; CO2'!$R$6:$R$10,1),MATCH(M$382,'NOx &amp; CO2'!$T$5:$W$5,1))*L403</f>
        <v>4.8684798490804503E-2</v>
      </c>
      <c r="N403" s="569">
        <f>INDEX('NOx &amp; CO2'!$T$6:$W$10,MATCH($C403,'NOx &amp; CO2'!$R$6:$R$10,1),MATCH(N$382,'NOx &amp; CO2'!$T$5:$W$5,1))*M403</f>
        <v>4.6801989647590088E-2</v>
      </c>
      <c r="O403" s="569">
        <f>INDEX('NOx &amp; CO2'!$T$6:$W$10,MATCH($C403,'NOx &amp; CO2'!$R$6:$R$10,1),MATCH(O$382,'NOx &amp; CO2'!$T$5:$W$5,1))*N403</f>
        <v>4.4991995507321518E-2</v>
      </c>
      <c r="P403" s="569">
        <f>INDEX('NOx &amp; CO2'!$T$6:$W$10,MATCH($C403,'NOx &amp; CO2'!$R$6:$R$10,1),MATCH(P$382,'NOx &amp; CO2'!$T$5:$W$5,1))*O403</f>
        <v>4.3252000074639418E-2</v>
      </c>
      <c r="Q403" s="569">
        <f>INDEX('NOx &amp; CO2'!$T$6:$W$10,MATCH($C403,'NOx &amp; CO2'!$R$6:$R$10,1),MATCH(Q$382,'NOx &amp; CO2'!$T$5:$W$5,1))*P403</f>
        <v>4.1579296258424117E-2</v>
      </c>
      <c r="R403" s="569">
        <f>INDEX('NOx &amp; CO2'!$T$6:$W$10,MATCH($C403,'NOx &amp; CO2'!$R$6:$R$10,1),MATCH(R$382,'NOx &amp; CO2'!$T$5:$W$5,1))*Q403</f>
        <v>3.9971281660093602E-2</v>
      </c>
      <c r="S403" s="569">
        <f>INDEX('NOx &amp; CO2'!$T$6:$W$10,MATCH($C403,'NOx &amp; CO2'!$R$6:$R$10,1),MATCH(S$382,'NOx &amp; CO2'!$T$5:$W$5,1))*R403</f>
        <v>3.8425454524782507E-2</v>
      </c>
      <c r="T403" s="569">
        <f>INDEX('NOx &amp; CO2'!$T$6:$W$10,MATCH($C403,'NOx &amp; CO2'!$R$6:$R$10,1),MATCH(T$382,'NOx &amp; CO2'!$T$5:$W$5,1))*S403</f>
        <v>3.6939409849102912E-2</v>
      </c>
      <c r="U403" s="569">
        <f>INDEX('NOx &amp; CO2'!$T$6:$W$10,MATCH($C403,'NOx &amp; CO2'!$R$6:$R$10,1),MATCH(U$382,'NOx &amp; CO2'!$T$5:$W$5,1))*T403</f>
        <v>3.5510835639431505E-2</v>
      </c>
      <c r="V403" s="569">
        <f>INDEX('NOx &amp; CO2'!$T$6:$W$10,MATCH($C403,'NOx &amp; CO2'!$R$6:$R$10,1),MATCH(V$382,'NOx &amp; CO2'!$T$5:$W$5,1))*U403</f>
        <v>3.4137509314901608E-2</v>
      </c>
      <c r="W403" s="569">
        <f>INDEX('NOx &amp; CO2'!$T$6:$W$10,MATCH($C403,'NOx &amp; CO2'!$R$6:$R$10,1),MATCH(W$382,'NOx &amp; CO2'!$T$5:$W$5,1))*V403</f>
        <v>3.2817294249503907E-2</v>
      </c>
      <c r="X403" s="569">
        <f>INDEX('NOx &amp; CO2'!$T$6:$W$10,MATCH($C403,'NOx &amp; CO2'!$R$6:$R$10,1),MATCH(X$382,'NOx &amp; CO2'!$T$5:$W$5,1))*W403</f>
        <v>3.1548136447916084E-2</v>
      </c>
      <c r="Y403" s="569">
        <f>INDEX('NOx &amp; CO2'!$T$6:$W$10,MATCH($C403,'NOx &amp; CO2'!$R$6:$R$10,1),MATCH(Y$382,'NOx &amp; CO2'!$T$5:$W$5,1))*X403</f>
        <v>3.0328061349889527E-2</v>
      </c>
      <c r="Z403" s="569">
        <f>INDEX('NOx &amp; CO2'!$T$6:$W$10,MATCH($C403,'NOx &amp; CO2'!$R$6:$R$10,1),MATCH(Z$382,'NOx &amp; CO2'!$T$5:$W$5,1))*Y403</f>
        <v>2.9155170758221438E-2</v>
      </c>
      <c r="AA403" s="365">
        <f>INDEX('NOx &amp; CO2'!$T$6:$W$10,MATCH($C403,'NOx &amp; CO2'!$R$6:$R$10,1),MATCH(AA$382,'NOx &amp; CO2'!$T$5:$W$5,1))*Z403</f>
        <v>2.8027639885532835E-2</v>
      </c>
      <c r="AB403" s="365">
        <f>INDEX('NOx &amp; CO2'!$T$6:$W$10,MATCH($C403,'NOx &amp; CO2'!$R$6:$R$10,1),MATCH(AB$382,'NOx &amp; CO2'!$T$5:$W$5,1))*AA403</f>
        <v>2.6943714515257809E-2</v>
      </c>
      <c r="AC403" s="365">
        <f>INDEX('NOx &amp; CO2'!$T$6:$W$10,MATCH($C403,'NOx &amp; CO2'!$R$6:$R$10,1),MATCH(AC$382,'NOx &amp; CO2'!$T$5:$W$5,1))*AB403</f>
        <v>2.5901708272427128E-2</v>
      </c>
      <c r="AD403" s="365">
        <f>INDEX('NOx &amp; CO2'!$T$6:$W$10,MATCH($C403,'NOx &amp; CO2'!$R$6:$R$10,1),MATCH(AD$382,'NOx &amp; CO2'!$T$5:$W$5,1))*AC403</f>
        <v>2.4900000000000019E-2</v>
      </c>
      <c r="AE403" s="365">
        <f>INDEX('NOx &amp; CO2'!$T$6:$W$10,MATCH($C403,'NOx &amp; CO2'!$R$6:$R$10,1),MATCH(AE$382,'NOx &amp; CO2'!$T$5:$W$5,1))*AD403</f>
        <v>2.4210502134589099E-2</v>
      </c>
      <c r="AF403" s="365">
        <f>INDEX('NOx &amp; CO2'!$T$6:$W$10,MATCH($C403,'NOx &amp; CO2'!$R$6:$R$10,1),MATCH(AF$382,'NOx &amp; CO2'!$T$5:$W$5,1))*AE403</f>
        <v>2.3540096932086061E-2</v>
      </c>
      <c r="AG403" s="365">
        <f>INDEX('NOx &amp; CO2'!$T$6:$W$10,MATCH($C403,'NOx &amp; CO2'!$R$6:$R$10,1),MATCH(AG$382,'NOx &amp; CO2'!$T$5:$W$5,1))*AF403</f>
        <v>2.2888255703723031E-2</v>
      </c>
      <c r="AH403" s="365">
        <f>INDEX('NOx &amp; CO2'!$T$6:$W$10,MATCH($C403,'NOx &amp; CO2'!$R$6:$R$10,1),MATCH(AH$382,'NOx &amp; CO2'!$T$5:$W$5,1))*AG403</f>
        <v>2.2254464400482215E-2</v>
      </c>
      <c r="AI403" s="365">
        <f>INDEX('NOx &amp; CO2'!$T$6:$W$10,MATCH($C403,'NOx &amp; CO2'!$R$6:$R$10,1),MATCH(AI$382,'NOx &amp; CO2'!$T$5:$W$5,1))*AH403</f>
        <v>2.1638223207711301E-2</v>
      </c>
      <c r="AJ403" s="365">
        <f>INDEX('NOx &amp; CO2'!$T$6:$W$10,MATCH($C403,'NOx &amp; CO2'!$R$6:$R$10,1),MATCH(AJ$382,'NOx &amp; CO2'!$T$5:$W$5,1))*AI403</f>
        <v>2.1039046150964236E-2</v>
      </c>
      <c r="AK403" s="365">
        <f>INDEX('NOx &amp; CO2'!$T$6:$W$10,MATCH($C403,'NOx &amp; CO2'!$R$6:$R$10,1),MATCH(AK$382,'NOx &amp; CO2'!$T$5:$W$5,1))*AJ403</f>
        <v>2.0456460712756541E-2</v>
      </c>
      <c r="AL403" s="365">
        <f>INDEX('NOx &amp; CO2'!$T$6:$W$10,MATCH($C403,'NOx &amp; CO2'!$R$6:$R$10,1),MATCH(AL$382,'NOx &amp; CO2'!$T$5:$W$5,1))*AK403</f>
        <v>1.9890007459932926E-2</v>
      </c>
      <c r="AM403" s="365">
        <f>INDEX('NOx &amp; CO2'!$T$6:$W$10,MATCH($C403,'NOx &amp; CO2'!$R$6:$R$10,1),MATCH(AM$382,'NOx &amp; CO2'!$T$5:$W$5,1))*AL403</f>
        <v>1.9339239681353367E-2</v>
      </c>
      <c r="AN403" s="365">
        <f>INDEX('NOx &amp; CO2'!$T$6:$W$10,MATCH($C403,'NOx &amp; CO2'!$R$6:$R$10,1),MATCH(AN$382,'NOx &amp; CO2'!$T$5:$W$5,1))*AM403</f>
        <v>1.8803723035611869E-2</v>
      </c>
      <c r="AO403" s="365">
        <f>INDEX('NOx &amp; CO2'!$T$6:$W$10,MATCH($C403,'NOx &amp; CO2'!$R$6:$R$10,1),MATCH(AO$382,'NOx &amp; CO2'!$T$5:$W$5,1))*AN403</f>
        <v>1.8283035208510164E-2</v>
      </c>
      <c r="AP403" s="365">
        <f>INDEX('NOx &amp; CO2'!$T$6:$W$10,MATCH($C403,'NOx &amp; CO2'!$R$6:$R$10,1),MATCH(AP$382,'NOx &amp; CO2'!$T$5:$W$5,1))*AO403</f>
        <v>1.777676558001617E-2</v>
      </c>
      <c r="AQ403" s="365">
        <f>INDEX('NOx &amp; CO2'!$T$6:$W$10,MATCH($C403,'NOx &amp; CO2'!$R$6:$R$10,1),MATCH(AQ$382,'NOx &amp; CO2'!$T$5:$W$5,1))*AP403</f>
        <v>1.7284514900444626E-2</v>
      </c>
      <c r="AR403" s="365">
        <f>INDEX('NOx &amp; CO2'!$T$6:$W$10,MATCH($C403,'NOx &amp; CO2'!$R$6:$R$10,1),MATCH(AR$382,'NOx &amp; CO2'!$T$5:$W$5,1))*AQ403</f>
        <v>1.6805894975604474E-2</v>
      </c>
      <c r="AS403" s="365">
        <f>INDEX('NOx &amp; CO2'!$T$6:$W$10,MATCH($C403,'NOx &amp; CO2'!$R$6:$R$10,1),MATCH(AS$382,'NOx &amp; CO2'!$T$5:$W$5,1))*AR403</f>
        <v>1.6340528360664741E-2</v>
      </c>
      <c r="AT403" s="365">
        <f>INDEX('NOx &amp; CO2'!$T$6:$W$10,MATCH($C403,'NOx &amp; CO2'!$R$6:$R$10,1),MATCH(AT$382,'NOx &amp; CO2'!$T$5:$W$5,1))*AS403</f>
        <v>1.5888048062497474E-2</v>
      </c>
      <c r="AU403" s="365">
        <f>INDEX('NOx &amp; CO2'!$T$6:$W$10,MATCH($C403,'NOx &amp; CO2'!$R$6:$R$10,1),MATCH(AU$382,'NOx &amp; CO2'!$T$5:$W$5,1))*AT403</f>
        <v>1.5448097250263013E-2</v>
      </c>
      <c r="AV403" s="365">
        <f>INDEX('NOx &amp; CO2'!$T$6:$W$10,MATCH($C403,'NOx &amp; CO2'!$R$6:$R$10,1),MATCH(AV$382,'NOx &amp; CO2'!$T$5:$W$5,1))*AU403</f>
        <v>1.5020328974009333E-2</v>
      </c>
      <c r="AW403" s="365">
        <f>INDEX('NOx &amp; CO2'!$T$6:$W$10,MATCH($C403,'NOx &amp; CO2'!$R$6:$R$10,1),MATCH(AW$382,'NOx &amp; CO2'!$T$5:$W$5,1))*AV403</f>
        <v>1.4604405891063581E-2</v>
      </c>
      <c r="AX403" s="365">
        <f>INDEX('NOx &amp; CO2'!$T$6:$W$10,MATCH($C403,'NOx &amp; CO2'!$R$6:$R$10,1),MATCH(AX$382,'NOx &amp; CO2'!$T$5:$W$5,1))*AW403</f>
        <v>1.4200000000000008E-2</v>
      </c>
      <c r="AY403" s="365">
        <f>INDEX('NOx &amp; CO2'!$T$6:$W$10,MATCH($C403,'NOx &amp; CO2'!$R$6:$R$10,1),MATCH(AY$382,'NOx &amp; CO2'!$T$5:$W$5,1))*AX403</f>
        <v>1.4200000000000008E-2</v>
      </c>
      <c r="AZ403" s="365">
        <f>INDEX('NOx &amp; CO2'!$T$6:$W$10,MATCH($C403,'NOx &amp; CO2'!$R$6:$R$10,1),MATCH(AZ$382,'NOx &amp; CO2'!$T$5:$W$5,1))*AY403</f>
        <v>1.4200000000000008E-2</v>
      </c>
      <c r="BA403" s="365">
        <f>INDEX('NOx &amp; CO2'!$T$6:$W$10,MATCH($C403,'NOx &amp; CO2'!$R$6:$R$10,1),MATCH(BA$382,'NOx &amp; CO2'!$T$5:$W$5,1))*AZ403</f>
        <v>1.4200000000000008E-2</v>
      </c>
      <c r="BB403" s="365">
        <f>INDEX('NOx &amp; CO2'!$T$6:$W$10,MATCH($C403,'NOx &amp; CO2'!$R$6:$R$10,1),MATCH(BB$382,'NOx &amp; CO2'!$T$5:$W$5,1))*BA403</f>
        <v>1.4200000000000008E-2</v>
      </c>
      <c r="BC403" s="365">
        <f>INDEX('NOx &amp; CO2'!$T$6:$W$10,MATCH($C403,'NOx &amp; CO2'!$R$6:$R$10,1),MATCH(BC$382,'NOx &amp; CO2'!$T$5:$W$5,1))*BB403</f>
        <v>1.4200000000000008E-2</v>
      </c>
      <c r="BD403" s="365">
        <f>INDEX('NOx &amp; CO2'!$T$6:$W$10,MATCH($C403,'NOx &amp; CO2'!$R$6:$R$10,1),MATCH(BD$382,'NOx &amp; CO2'!$T$5:$W$5,1))*BC403</f>
        <v>1.4200000000000008E-2</v>
      </c>
      <c r="BE403" s="365">
        <f>INDEX('NOx &amp; CO2'!$T$6:$W$10,MATCH($C403,'NOx &amp; CO2'!$R$6:$R$10,1),MATCH(BE$382,'NOx &amp; CO2'!$T$5:$W$5,1))*BD403</f>
        <v>1.4200000000000008E-2</v>
      </c>
      <c r="BF403" s="365">
        <f>INDEX('NOx &amp; CO2'!$T$6:$W$10,MATCH($C403,'NOx &amp; CO2'!$R$6:$R$10,1),MATCH(BF$382,'NOx &amp; CO2'!$T$5:$W$5,1))*BE403</f>
        <v>1.4200000000000008E-2</v>
      </c>
      <c r="BG403" s="365">
        <f>INDEX('NOx &amp; CO2'!$T$6:$W$10,MATCH($C403,'NOx &amp; CO2'!$R$6:$R$10,1),MATCH(BG$382,'NOx &amp; CO2'!$T$5:$W$5,1))*BF403</f>
        <v>1.4200000000000008E-2</v>
      </c>
      <c r="BH403" s="365">
        <f>INDEX('NOx &amp; CO2'!$T$6:$W$10,MATCH($C403,'NOx &amp; CO2'!$R$6:$R$10,1),MATCH(BH$382,'NOx &amp; CO2'!$T$5:$W$5,1))*BG403</f>
        <v>1.4200000000000008E-2</v>
      </c>
      <c r="BI403" s="365">
        <f>INDEX('NOx &amp; CO2'!$T$6:$W$10,MATCH($C403,'NOx &amp; CO2'!$R$6:$R$10,1),MATCH(BI$382,'NOx &amp; CO2'!$T$5:$W$5,1))*BH403</f>
        <v>1.4200000000000008E-2</v>
      </c>
      <c r="BJ403" s="365">
        <f>INDEX('NOx &amp; CO2'!$T$6:$W$10,MATCH($C403,'NOx &amp; CO2'!$R$6:$R$10,1),MATCH(BJ$382,'NOx &amp; CO2'!$T$5:$W$5,1))*BI403</f>
        <v>1.4200000000000008E-2</v>
      </c>
      <c r="BK403" s="365">
        <f>INDEX('NOx &amp; CO2'!$T$6:$W$10,MATCH($C403,'NOx &amp; CO2'!$R$6:$R$10,1),MATCH(BK$382,'NOx &amp; CO2'!$T$5:$W$5,1))*BJ403</f>
        <v>1.4200000000000008E-2</v>
      </c>
      <c r="BL403" s="365">
        <f>INDEX('NOx &amp; CO2'!$T$6:$W$10,MATCH($C403,'NOx &amp; CO2'!$R$6:$R$10,1),MATCH(BL$382,'NOx &amp; CO2'!$T$5:$W$5,1))*BK403</f>
        <v>1.4200000000000008E-2</v>
      </c>
      <c r="BM403" s="365">
        <f>INDEX('NOx &amp; CO2'!$T$6:$W$10,MATCH($C403,'NOx &amp; CO2'!$R$6:$R$10,1),MATCH(BM$382,'NOx &amp; CO2'!$T$5:$W$5,1))*BL403</f>
        <v>1.4200000000000008E-2</v>
      </c>
      <c r="BN403" s="365">
        <f>INDEX('NOx &amp; CO2'!$T$6:$W$10,MATCH($C403,'NOx &amp; CO2'!$R$6:$R$10,1),MATCH(BN$382,'NOx &amp; CO2'!$T$5:$W$5,1))*BM403</f>
        <v>1.4200000000000008E-2</v>
      </c>
      <c r="BO403" s="365">
        <f>INDEX('NOx &amp; CO2'!$T$6:$W$10,MATCH($C403,'NOx &amp; CO2'!$R$6:$R$10,1),MATCH(BO$382,'NOx &amp; CO2'!$T$5:$W$5,1))*BN403</f>
        <v>1.4200000000000008E-2</v>
      </c>
      <c r="BP403" s="365">
        <f>INDEX('NOx &amp; CO2'!$T$6:$W$10,MATCH($C403,'NOx &amp; CO2'!$R$6:$R$10,1),MATCH(BP$382,'NOx &amp; CO2'!$T$5:$W$5,1))*BO403</f>
        <v>1.4200000000000008E-2</v>
      </c>
      <c r="BQ403" s="365">
        <f>INDEX('NOx &amp; CO2'!$T$6:$W$10,MATCH($C403,'NOx &amp; CO2'!$R$6:$R$10,1),MATCH(BQ$382,'NOx &amp; CO2'!$T$5:$W$5,1))*BP403</f>
        <v>1.4200000000000008E-2</v>
      </c>
      <c r="BR403" s="365">
        <f>INDEX('NOx &amp; CO2'!$T$6:$W$10,MATCH($C403,'NOx &amp; CO2'!$R$6:$R$10,1),MATCH(BR$382,'NOx &amp; CO2'!$T$5:$W$5,1))*BQ403</f>
        <v>1.4200000000000008E-2</v>
      </c>
      <c r="BS403" s="365">
        <f>INDEX('NOx &amp; CO2'!$T$6:$W$10,MATCH($C403,'NOx &amp; CO2'!$R$6:$R$10,1),MATCH(BS$382,'NOx &amp; CO2'!$T$5:$W$5,1))*BR403</f>
        <v>1.4200000000000008E-2</v>
      </c>
      <c r="BT403" s="365">
        <f>INDEX('NOx &amp; CO2'!$T$6:$W$10,MATCH($C403,'NOx &amp; CO2'!$R$6:$R$10,1),MATCH(BT$382,'NOx &amp; CO2'!$T$5:$W$5,1))*BS403</f>
        <v>1.4200000000000008E-2</v>
      </c>
      <c r="BU403" s="365">
        <f>INDEX('NOx &amp; CO2'!$T$6:$W$10,MATCH($C403,'NOx &amp; CO2'!$R$6:$R$10,1),MATCH(BU$382,'NOx &amp; CO2'!$T$5:$W$5,1))*BT403</f>
        <v>1.4200000000000008E-2</v>
      </c>
      <c r="BV403" s="365">
        <f>INDEX('NOx &amp; CO2'!$T$6:$W$10,MATCH($C403,'NOx &amp; CO2'!$R$6:$R$10,1),MATCH(BV$382,'NOx &amp; CO2'!$T$5:$W$5,1))*BU403</f>
        <v>1.4200000000000008E-2</v>
      </c>
      <c r="BW403" s="365">
        <f>INDEX('NOx &amp; CO2'!$T$6:$W$10,MATCH($C403,'NOx &amp; CO2'!$R$6:$R$10,1),MATCH(BW$382,'NOx &amp; CO2'!$T$5:$W$5,1))*BV403</f>
        <v>1.4200000000000008E-2</v>
      </c>
      <c r="BX403" s="365">
        <f>INDEX('NOx &amp; CO2'!$T$6:$W$10,MATCH($C403,'NOx &amp; CO2'!$R$6:$R$10,1),MATCH(BX$382,'NOx &amp; CO2'!$T$5:$W$5,1))*BW403</f>
        <v>1.4200000000000008E-2</v>
      </c>
      <c r="BY403" s="365">
        <f>INDEX('NOx &amp; CO2'!$T$6:$W$10,MATCH($C403,'NOx &amp; CO2'!$R$6:$R$10,1),MATCH(BY$382,'NOx &amp; CO2'!$T$5:$W$5,1))*BX403</f>
        <v>1.4200000000000008E-2</v>
      </c>
      <c r="BZ403" s="365">
        <f>INDEX('NOx &amp; CO2'!$T$6:$W$10,MATCH($C403,'NOx &amp; CO2'!$R$6:$R$10,1),MATCH(BZ$382,'NOx &amp; CO2'!$T$5:$W$5,1))*BY403</f>
        <v>1.4200000000000008E-2</v>
      </c>
      <c r="CA403" s="365">
        <f>INDEX('NOx &amp; CO2'!$T$6:$W$10,MATCH($C403,'NOx &amp; CO2'!$R$6:$R$10,1),MATCH(CA$382,'NOx &amp; CO2'!$T$5:$W$5,1))*BZ403</f>
        <v>1.4200000000000008E-2</v>
      </c>
      <c r="CB403" s="365">
        <f>INDEX('NOx &amp; CO2'!$T$6:$W$10,MATCH($C403,'NOx &amp; CO2'!$R$6:$R$10,1),MATCH(CB$382,'NOx &amp; CO2'!$T$5:$W$5,1))*CA403</f>
        <v>1.4200000000000008E-2</v>
      </c>
      <c r="CC403" s="365">
        <f>INDEX('NOx &amp; CO2'!$T$6:$W$10,MATCH($C403,'NOx &amp; CO2'!$R$6:$R$10,1),MATCH(CC$382,'NOx &amp; CO2'!$T$5:$W$5,1))*CB403</f>
        <v>1.4200000000000008E-2</v>
      </c>
      <c r="CD403" s="365">
        <f>INDEX('NOx &amp; CO2'!$T$6:$W$10,MATCH($C403,'NOx &amp; CO2'!$R$6:$R$10,1),MATCH(CD$382,'NOx &amp; CO2'!$T$5:$W$5,1))*CC403</f>
        <v>1.4200000000000008E-2</v>
      </c>
      <c r="CE403" s="365">
        <f>INDEX('NOx &amp; CO2'!$T$6:$W$10,MATCH($C403,'NOx &amp; CO2'!$R$6:$R$10,1),MATCH(CE$382,'NOx &amp; CO2'!$T$5:$W$5,1))*CD403</f>
        <v>1.4200000000000008E-2</v>
      </c>
      <c r="CF403" s="365">
        <f>INDEX('NOx &amp; CO2'!$T$6:$W$10,MATCH($C403,'NOx &amp; CO2'!$R$6:$R$10,1),MATCH(CF$382,'NOx &amp; CO2'!$T$5:$W$5,1))*CE403</f>
        <v>1.4200000000000008E-2</v>
      </c>
      <c r="CG403" s="365">
        <f>INDEX('NOx &amp; CO2'!$T$6:$W$10,MATCH($C403,'NOx &amp; CO2'!$R$6:$R$10,1),MATCH(CG$382,'NOx &amp; CO2'!$T$5:$W$5,1))*CF403</f>
        <v>1.4200000000000008E-2</v>
      </c>
      <c r="CH403" s="365">
        <f>INDEX('NOx &amp; CO2'!$T$6:$W$10,MATCH($C403,'NOx &amp; CO2'!$R$6:$R$10,1),MATCH(CH$382,'NOx &amp; CO2'!$T$5:$W$5,1))*CG403</f>
        <v>1.4200000000000008E-2</v>
      </c>
      <c r="CI403" s="365">
        <f>INDEX('NOx &amp; CO2'!$T$6:$W$10,MATCH($C403,'NOx &amp; CO2'!$R$6:$R$10,1),MATCH(CI$382,'NOx &amp; CO2'!$T$5:$W$5,1))*CH403</f>
        <v>1.4200000000000008E-2</v>
      </c>
      <c r="CJ403" s="365">
        <f>INDEX('NOx &amp; CO2'!$T$6:$W$10,MATCH($C403,'NOx &amp; CO2'!$R$6:$R$10,1),MATCH(CJ$382,'NOx &amp; CO2'!$T$5:$W$5,1))*CI403</f>
        <v>1.4200000000000008E-2</v>
      </c>
      <c r="CK403" s="365">
        <f>INDEX('NOx &amp; CO2'!$T$6:$W$10,MATCH($C403,'NOx &amp; CO2'!$R$6:$R$10,1),MATCH(CK$382,'NOx &amp; CO2'!$T$5:$W$5,1))*CJ403</f>
        <v>1.4200000000000008E-2</v>
      </c>
      <c r="CL403" s="365">
        <f>INDEX('NOx &amp; CO2'!$T$6:$W$10,MATCH($C403,'NOx &amp; CO2'!$R$6:$R$10,1),MATCH(CL$382,'NOx &amp; CO2'!$T$5:$W$5,1))*CK403</f>
        <v>1.4200000000000008E-2</v>
      </c>
      <c r="CM403" s="365">
        <f>INDEX('NOx &amp; CO2'!$T$6:$W$10,MATCH($C403,'NOx &amp; CO2'!$R$6:$R$10,1),MATCH(CM$382,'NOx &amp; CO2'!$T$5:$W$5,1))*CL403</f>
        <v>1.4200000000000008E-2</v>
      </c>
      <c r="CN403" s="365">
        <f>INDEX('NOx &amp; CO2'!$T$6:$W$10,MATCH($C403,'NOx &amp; CO2'!$R$6:$R$10,1),MATCH(CN$382,'NOx &amp; CO2'!$T$5:$W$5,1))*CM403</f>
        <v>1.4200000000000008E-2</v>
      </c>
      <c r="CO403" s="365">
        <f>INDEX('NOx &amp; CO2'!$T$6:$W$10,MATCH($C403,'NOx &amp; CO2'!$R$6:$R$10,1),MATCH(CO$382,'NOx &amp; CO2'!$T$5:$W$5,1))*CN403</f>
        <v>1.4200000000000008E-2</v>
      </c>
      <c r="CP403" s="365">
        <f>INDEX('NOx &amp; CO2'!$T$6:$W$10,MATCH($C403,'NOx &amp; CO2'!$R$6:$R$10,1),MATCH(CP$382,'NOx &amp; CO2'!$T$5:$W$5,1))*CO403</f>
        <v>1.4200000000000008E-2</v>
      </c>
      <c r="CQ403" s="365">
        <f>INDEX('NOx &amp; CO2'!$T$6:$W$10,MATCH($C403,'NOx &amp; CO2'!$R$6:$R$10,1),MATCH(CQ$382,'NOx &amp; CO2'!$T$5:$W$5,1))*CP403</f>
        <v>1.4200000000000008E-2</v>
      </c>
      <c r="CR403" s="365">
        <f>INDEX('NOx &amp; CO2'!$T$6:$W$10,MATCH($C403,'NOx &amp; CO2'!$R$6:$R$10,1),MATCH(CR$382,'NOx &amp; CO2'!$T$5:$W$5,1))*CQ403</f>
        <v>1.4200000000000008E-2</v>
      </c>
      <c r="CS403" s="365">
        <f>INDEX('NOx &amp; CO2'!$T$6:$W$10,MATCH($C403,'NOx &amp; CO2'!$R$6:$R$10,1),MATCH(CS$382,'NOx &amp; CO2'!$T$5:$W$5,1))*CR403</f>
        <v>1.4200000000000008E-2</v>
      </c>
    </row>
    <row r="404" spans="1:97" s="352" customFormat="1" x14ac:dyDescent="0.25">
      <c r="A404" s="352">
        <f t="shared" ref="A404:C404" si="622">A343</f>
        <v>0</v>
      </c>
      <c r="B404" s="352" t="str">
        <f t="shared" si="622"/>
        <v>0 0</v>
      </c>
      <c r="C404" s="359">
        <f t="shared" si="622"/>
        <v>0</v>
      </c>
      <c r="D404" s="569">
        <f>INDEX('NOx &amp; CO2'!$E$6:$I$10,MATCH($C404,'NOx &amp; CO2'!$C$6:$C$10,1),MATCH(D$382,'NOx &amp; CO2'!$E$5:$H$5,1))</f>
        <v>7.17E-2</v>
      </c>
      <c r="E404" s="569">
        <f>INDEX('NOx &amp; CO2'!$T$6:$W$10,MATCH($C404,'NOx &amp; CO2'!$R$6:$R$10,1),MATCH(E$382,'NOx &amp; CO2'!$T$5:$W$5,1))*D404</f>
        <v>6.8558723496039697E-2</v>
      </c>
      <c r="F404" s="569">
        <f>INDEX('NOx &amp; CO2'!$T$6:$W$10,MATCH($C404,'NOx &amp; CO2'!$R$6:$R$10,1),MATCH(F$382,'NOx &amp; CO2'!$T$5:$W$5,1))*E404</f>
        <v>6.5555070675124491E-2</v>
      </c>
      <c r="G404" s="569">
        <f>INDEX('NOx &amp; CO2'!$T$6:$W$10,MATCH($C404,'NOx &amp; CO2'!$R$6:$R$10,1),MATCH(G$382,'NOx &amp; CO2'!$T$5:$W$5,1))*F404</f>
        <v>6.2683012052708514E-2</v>
      </c>
      <c r="H404" s="569">
        <f>INDEX('NOx &amp; CO2'!$T$6:$W$10,MATCH($C404,'NOx &amp; CO2'!$R$6:$R$10,1),MATCH(H$382,'NOx &amp; CO2'!$T$5:$W$5,1))*G404</f>
        <v>5.9936782304331478E-2</v>
      </c>
      <c r="I404" s="569">
        <f>INDEX('NOx &amp; CO2'!$T$6:$W$10,MATCH($C404,'NOx &amp; CO2'!$R$6:$R$10,1),MATCH(I$382,'NOx &amp; CO2'!$T$5:$W$5,1))*H404</f>
        <v>5.7310868692398702E-2</v>
      </c>
      <c r="J404" s="569">
        <f>INDEX('NOx &amp; CO2'!$T$6:$W$10,MATCH($C404,'NOx &amp; CO2'!$R$6:$R$10,1),MATCH(J$382,'NOx &amp; CO2'!$T$5:$W$5,1))*I404</f>
        <v>5.4800000000000008E-2</v>
      </c>
      <c r="K404" s="569">
        <f>INDEX('NOx &amp; CO2'!$T$6:$W$10,MATCH($C404,'NOx &amp; CO2'!$R$6:$R$10,1),MATCH(K$382,'NOx &amp; CO2'!$T$5:$W$5,1))*J404</f>
        <v>5.268069525177068E-2</v>
      </c>
      <c r="L404" s="569">
        <f>INDEX('NOx &amp; CO2'!$T$6:$W$10,MATCH($C404,'NOx &amp; CO2'!$R$6:$R$10,1),MATCH(L$382,'NOx &amp; CO2'!$T$5:$W$5,1))*K404</f>
        <v>5.0643351317699516E-2</v>
      </c>
      <c r="M404" s="569">
        <f>INDEX('NOx &amp; CO2'!$T$6:$W$10,MATCH($C404,'NOx &amp; CO2'!$R$6:$R$10,1),MATCH(M$382,'NOx &amp; CO2'!$T$5:$W$5,1))*L404</f>
        <v>4.8684798490804503E-2</v>
      </c>
      <c r="N404" s="569">
        <f>INDEX('NOx &amp; CO2'!$T$6:$W$10,MATCH($C404,'NOx &amp; CO2'!$R$6:$R$10,1),MATCH(N$382,'NOx &amp; CO2'!$T$5:$W$5,1))*M404</f>
        <v>4.6801989647590088E-2</v>
      </c>
      <c r="O404" s="569">
        <f>INDEX('NOx &amp; CO2'!$T$6:$W$10,MATCH($C404,'NOx &amp; CO2'!$R$6:$R$10,1),MATCH(O$382,'NOx &amp; CO2'!$T$5:$W$5,1))*N404</f>
        <v>4.4991995507321518E-2</v>
      </c>
      <c r="P404" s="569">
        <f>INDEX('NOx &amp; CO2'!$T$6:$W$10,MATCH($C404,'NOx &amp; CO2'!$R$6:$R$10,1),MATCH(P$382,'NOx &amp; CO2'!$T$5:$W$5,1))*O404</f>
        <v>4.3252000074639418E-2</v>
      </c>
      <c r="Q404" s="569">
        <f>INDEX('NOx &amp; CO2'!$T$6:$W$10,MATCH($C404,'NOx &amp; CO2'!$R$6:$R$10,1),MATCH(Q$382,'NOx &amp; CO2'!$T$5:$W$5,1))*P404</f>
        <v>4.1579296258424117E-2</v>
      </c>
      <c r="R404" s="569">
        <f>INDEX('NOx &amp; CO2'!$T$6:$W$10,MATCH($C404,'NOx &amp; CO2'!$R$6:$R$10,1),MATCH(R$382,'NOx &amp; CO2'!$T$5:$W$5,1))*Q404</f>
        <v>3.9971281660093602E-2</v>
      </c>
      <c r="S404" s="569">
        <f>INDEX('NOx &amp; CO2'!$T$6:$W$10,MATCH($C404,'NOx &amp; CO2'!$R$6:$R$10,1),MATCH(S$382,'NOx &amp; CO2'!$T$5:$W$5,1))*R404</f>
        <v>3.8425454524782507E-2</v>
      </c>
      <c r="T404" s="569">
        <f>INDEX('NOx &amp; CO2'!$T$6:$W$10,MATCH($C404,'NOx &amp; CO2'!$R$6:$R$10,1),MATCH(T$382,'NOx &amp; CO2'!$T$5:$W$5,1))*S404</f>
        <v>3.6939409849102912E-2</v>
      </c>
      <c r="U404" s="569">
        <f>INDEX('NOx &amp; CO2'!$T$6:$W$10,MATCH($C404,'NOx &amp; CO2'!$R$6:$R$10,1),MATCH(U$382,'NOx &amp; CO2'!$T$5:$W$5,1))*T404</f>
        <v>3.5510835639431505E-2</v>
      </c>
      <c r="V404" s="569">
        <f>INDEX('NOx &amp; CO2'!$T$6:$W$10,MATCH($C404,'NOx &amp; CO2'!$R$6:$R$10,1),MATCH(V$382,'NOx &amp; CO2'!$T$5:$W$5,1))*U404</f>
        <v>3.4137509314901608E-2</v>
      </c>
      <c r="W404" s="569">
        <f>INDEX('NOx &amp; CO2'!$T$6:$W$10,MATCH($C404,'NOx &amp; CO2'!$R$6:$R$10,1),MATCH(W$382,'NOx &amp; CO2'!$T$5:$W$5,1))*V404</f>
        <v>3.2817294249503907E-2</v>
      </c>
      <c r="X404" s="569">
        <f>INDEX('NOx &amp; CO2'!$T$6:$W$10,MATCH($C404,'NOx &amp; CO2'!$R$6:$R$10,1),MATCH(X$382,'NOx &amp; CO2'!$T$5:$W$5,1))*W404</f>
        <v>3.1548136447916084E-2</v>
      </c>
      <c r="Y404" s="569">
        <f>INDEX('NOx &amp; CO2'!$T$6:$W$10,MATCH($C404,'NOx &amp; CO2'!$R$6:$R$10,1),MATCH(Y$382,'NOx &amp; CO2'!$T$5:$W$5,1))*X404</f>
        <v>3.0328061349889527E-2</v>
      </c>
      <c r="Z404" s="569">
        <f>INDEX('NOx &amp; CO2'!$T$6:$W$10,MATCH($C404,'NOx &amp; CO2'!$R$6:$R$10,1),MATCH(Z$382,'NOx &amp; CO2'!$T$5:$W$5,1))*Y404</f>
        <v>2.9155170758221438E-2</v>
      </c>
      <c r="AA404" s="365">
        <f>INDEX('NOx &amp; CO2'!$T$6:$W$10,MATCH($C404,'NOx &amp; CO2'!$R$6:$R$10,1),MATCH(AA$382,'NOx &amp; CO2'!$T$5:$W$5,1))*Z404</f>
        <v>2.8027639885532835E-2</v>
      </c>
      <c r="AB404" s="365">
        <f>INDEX('NOx &amp; CO2'!$T$6:$W$10,MATCH($C404,'NOx &amp; CO2'!$R$6:$R$10,1),MATCH(AB$382,'NOx &amp; CO2'!$T$5:$W$5,1))*AA404</f>
        <v>2.6943714515257809E-2</v>
      </c>
      <c r="AC404" s="365">
        <f>INDEX('NOx &amp; CO2'!$T$6:$W$10,MATCH($C404,'NOx &amp; CO2'!$R$6:$R$10,1),MATCH(AC$382,'NOx &amp; CO2'!$T$5:$W$5,1))*AB404</f>
        <v>2.5901708272427128E-2</v>
      </c>
      <c r="AD404" s="365">
        <f>INDEX('NOx &amp; CO2'!$T$6:$W$10,MATCH($C404,'NOx &amp; CO2'!$R$6:$R$10,1),MATCH(AD$382,'NOx &amp; CO2'!$T$5:$W$5,1))*AC404</f>
        <v>2.4900000000000019E-2</v>
      </c>
      <c r="AE404" s="365">
        <f>INDEX('NOx &amp; CO2'!$T$6:$W$10,MATCH($C404,'NOx &amp; CO2'!$R$6:$R$10,1),MATCH(AE$382,'NOx &amp; CO2'!$T$5:$W$5,1))*AD404</f>
        <v>2.4210502134589099E-2</v>
      </c>
      <c r="AF404" s="365">
        <f>INDEX('NOx &amp; CO2'!$T$6:$W$10,MATCH($C404,'NOx &amp; CO2'!$R$6:$R$10,1),MATCH(AF$382,'NOx &amp; CO2'!$T$5:$W$5,1))*AE404</f>
        <v>2.3540096932086061E-2</v>
      </c>
      <c r="AG404" s="365">
        <f>INDEX('NOx &amp; CO2'!$T$6:$W$10,MATCH($C404,'NOx &amp; CO2'!$R$6:$R$10,1),MATCH(AG$382,'NOx &amp; CO2'!$T$5:$W$5,1))*AF404</f>
        <v>2.2888255703723031E-2</v>
      </c>
      <c r="AH404" s="365">
        <f>INDEX('NOx &amp; CO2'!$T$6:$W$10,MATCH($C404,'NOx &amp; CO2'!$R$6:$R$10,1),MATCH(AH$382,'NOx &amp; CO2'!$T$5:$W$5,1))*AG404</f>
        <v>2.2254464400482215E-2</v>
      </c>
      <c r="AI404" s="365">
        <f>INDEX('NOx &amp; CO2'!$T$6:$W$10,MATCH($C404,'NOx &amp; CO2'!$R$6:$R$10,1),MATCH(AI$382,'NOx &amp; CO2'!$T$5:$W$5,1))*AH404</f>
        <v>2.1638223207711301E-2</v>
      </c>
      <c r="AJ404" s="365">
        <f>INDEX('NOx &amp; CO2'!$T$6:$W$10,MATCH($C404,'NOx &amp; CO2'!$R$6:$R$10,1),MATCH(AJ$382,'NOx &amp; CO2'!$T$5:$W$5,1))*AI404</f>
        <v>2.1039046150964236E-2</v>
      </c>
      <c r="AK404" s="365">
        <f>INDEX('NOx &amp; CO2'!$T$6:$W$10,MATCH($C404,'NOx &amp; CO2'!$R$6:$R$10,1),MATCH(AK$382,'NOx &amp; CO2'!$T$5:$W$5,1))*AJ404</f>
        <v>2.0456460712756541E-2</v>
      </c>
      <c r="AL404" s="365">
        <f>INDEX('NOx &amp; CO2'!$T$6:$W$10,MATCH($C404,'NOx &amp; CO2'!$R$6:$R$10,1),MATCH(AL$382,'NOx &amp; CO2'!$T$5:$W$5,1))*AK404</f>
        <v>1.9890007459932926E-2</v>
      </c>
      <c r="AM404" s="365">
        <f>INDEX('NOx &amp; CO2'!$T$6:$W$10,MATCH($C404,'NOx &amp; CO2'!$R$6:$R$10,1),MATCH(AM$382,'NOx &amp; CO2'!$T$5:$W$5,1))*AL404</f>
        <v>1.9339239681353367E-2</v>
      </c>
      <c r="AN404" s="365">
        <f>INDEX('NOx &amp; CO2'!$T$6:$W$10,MATCH($C404,'NOx &amp; CO2'!$R$6:$R$10,1),MATCH(AN$382,'NOx &amp; CO2'!$T$5:$W$5,1))*AM404</f>
        <v>1.8803723035611869E-2</v>
      </c>
      <c r="AO404" s="365">
        <f>INDEX('NOx &amp; CO2'!$T$6:$W$10,MATCH($C404,'NOx &amp; CO2'!$R$6:$R$10,1),MATCH(AO$382,'NOx &amp; CO2'!$T$5:$W$5,1))*AN404</f>
        <v>1.8283035208510164E-2</v>
      </c>
      <c r="AP404" s="365">
        <f>INDEX('NOx &amp; CO2'!$T$6:$W$10,MATCH($C404,'NOx &amp; CO2'!$R$6:$R$10,1),MATCH(AP$382,'NOx &amp; CO2'!$T$5:$W$5,1))*AO404</f>
        <v>1.777676558001617E-2</v>
      </c>
      <c r="AQ404" s="365">
        <f>INDEX('NOx &amp; CO2'!$T$6:$W$10,MATCH($C404,'NOx &amp; CO2'!$R$6:$R$10,1),MATCH(AQ$382,'NOx &amp; CO2'!$T$5:$W$5,1))*AP404</f>
        <v>1.7284514900444626E-2</v>
      </c>
      <c r="AR404" s="365">
        <f>INDEX('NOx &amp; CO2'!$T$6:$W$10,MATCH($C404,'NOx &amp; CO2'!$R$6:$R$10,1),MATCH(AR$382,'NOx &amp; CO2'!$T$5:$W$5,1))*AQ404</f>
        <v>1.6805894975604474E-2</v>
      </c>
      <c r="AS404" s="365">
        <f>INDEX('NOx &amp; CO2'!$T$6:$W$10,MATCH($C404,'NOx &amp; CO2'!$R$6:$R$10,1),MATCH(AS$382,'NOx &amp; CO2'!$T$5:$W$5,1))*AR404</f>
        <v>1.6340528360664741E-2</v>
      </c>
      <c r="AT404" s="365">
        <f>INDEX('NOx &amp; CO2'!$T$6:$W$10,MATCH($C404,'NOx &amp; CO2'!$R$6:$R$10,1),MATCH(AT$382,'NOx &amp; CO2'!$T$5:$W$5,1))*AS404</f>
        <v>1.5888048062497474E-2</v>
      </c>
      <c r="AU404" s="365">
        <f>INDEX('NOx &amp; CO2'!$T$6:$W$10,MATCH($C404,'NOx &amp; CO2'!$R$6:$R$10,1),MATCH(AU$382,'NOx &amp; CO2'!$T$5:$W$5,1))*AT404</f>
        <v>1.5448097250263013E-2</v>
      </c>
      <c r="AV404" s="365">
        <f>INDEX('NOx &amp; CO2'!$T$6:$W$10,MATCH($C404,'NOx &amp; CO2'!$R$6:$R$10,1),MATCH(AV$382,'NOx &amp; CO2'!$T$5:$W$5,1))*AU404</f>
        <v>1.5020328974009333E-2</v>
      </c>
      <c r="AW404" s="365">
        <f>INDEX('NOx &amp; CO2'!$T$6:$W$10,MATCH($C404,'NOx &amp; CO2'!$R$6:$R$10,1),MATCH(AW$382,'NOx &amp; CO2'!$T$5:$W$5,1))*AV404</f>
        <v>1.4604405891063581E-2</v>
      </c>
      <c r="AX404" s="365">
        <f>INDEX('NOx &amp; CO2'!$T$6:$W$10,MATCH($C404,'NOx &amp; CO2'!$R$6:$R$10,1),MATCH(AX$382,'NOx &amp; CO2'!$T$5:$W$5,1))*AW404</f>
        <v>1.4200000000000008E-2</v>
      </c>
      <c r="AY404" s="365">
        <f>INDEX('NOx &amp; CO2'!$T$6:$W$10,MATCH($C404,'NOx &amp; CO2'!$R$6:$R$10,1),MATCH(AY$382,'NOx &amp; CO2'!$T$5:$W$5,1))*AX404</f>
        <v>1.4200000000000008E-2</v>
      </c>
      <c r="AZ404" s="365">
        <f>INDEX('NOx &amp; CO2'!$T$6:$W$10,MATCH($C404,'NOx &amp; CO2'!$R$6:$R$10,1),MATCH(AZ$382,'NOx &amp; CO2'!$T$5:$W$5,1))*AY404</f>
        <v>1.4200000000000008E-2</v>
      </c>
      <c r="BA404" s="365">
        <f>INDEX('NOx &amp; CO2'!$T$6:$W$10,MATCH($C404,'NOx &amp; CO2'!$R$6:$R$10,1),MATCH(BA$382,'NOx &amp; CO2'!$T$5:$W$5,1))*AZ404</f>
        <v>1.4200000000000008E-2</v>
      </c>
      <c r="BB404" s="365">
        <f>INDEX('NOx &amp; CO2'!$T$6:$W$10,MATCH($C404,'NOx &amp; CO2'!$R$6:$R$10,1),MATCH(BB$382,'NOx &amp; CO2'!$T$5:$W$5,1))*BA404</f>
        <v>1.4200000000000008E-2</v>
      </c>
      <c r="BC404" s="365">
        <f>INDEX('NOx &amp; CO2'!$T$6:$W$10,MATCH($C404,'NOx &amp; CO2'!$R$6:$R$10,1),MATCH(BC$382,'NOx &amp; CO2'!$T$5:$W$5,1))*BB404</f>
        <v>1.4200000000000008E-2</v>
      </c>
      <c r="BD404" s="365">
        <f>INDEX('NOx &amp; CO2'!$T$6:$W$10,MATCH($C404,'NOx &amp; CO2'!$R$6:$R$10,1),MATCH(BD$382,'NOx &amp; CO2'!$T$5:$W$5,1))*BC404</f>
        <v>1.4200000000000008E-2</v>
      </c>
      <c r="BE404" s="365">
        <f>INDEX('NOx &amp; CO2'!$T$6:$W$10,MATCH($C404,'NOx &amp; CO2'!$R$6:$R$10,1),MATCH(BE$382,'NOx &amp; CO2'!$T$5:$W$5,1))*BD404</f>
        <v>1.4200000000000008E-2</v>
      </c>
      <c r="BF404" s="365">
        <f>INDEX('NOx &amp; CO2'!$T$6:$W$10,MATCH($C404,'NOx &amp; CO2'!$R$6:$R$10,1),MATCH(BF$382,'NOx &amp; CO2'!$T$5:$W$5,1))*BE404</f>
        <v>1.4200000000000008E-2</v>
      </c>
      <c r="BG404" s="365">
        <f>INDEX('NOx &amp; CO2'!$T$6:$W$10,MATCH($C404,'NOx &amp; CO2'!$R$6:$R$10,1),MATCH(BG$382,'NOx &amp; CO2'!$T$5:$W$5,1))*BF404</f>
        <v>1.4200000000000008E-2</v>
      </c>
      <c r="BH404" s="365">
        <f>INDEX('NOx &amp; CO2'!$T$6:$W$10,MATCH($C404,'NOx &amp; CO2'!$R$6:$R$10,1),MATCH(BH$382,'NOx &amp; CO2'!$T$5:$W$5,1))*BG404</f>
        <v>1.4200000000000008E-2</v>
      </c>
      <c r="BI404" s="365">
        <f>INDEX('NOx &amp; CO2'!$T$6:$W$10,MATCH($C404,'NOx &amp; CO2'!$R$6:$R$10,1),MATCH(BI$382,'NOx &amp; CO2'!$T$5:$W$5,1))*BH404</f>
        <v>1.4200000000000008E-2</v>
      </c>
      <c r="BJ404" s="365">
        <f>INDEX('NOx &amp; CO2'!$T$6:$W$10,MATCH($C404,'NOx &amp; CO2'!$R$6:$R$10,1),MATCH(BJ$382,'NOx &amp; CO2'!$T$5:$W$5,1))*BI404</f>
        <v>1.4200000000000008E-2</v>
      </c>
      <c r="BK404" s="365">
        <f>INDEX('NOx &amp; CO2'!$T$6:$W$10,MATCH($C404,'NOx &amp; CO2'!$R$6:$R$10,1),MATCH(BK$382,'NOx &amp; CO2'!$T$5:$W$5,1))*BJ404</f>
        <v>1.4200000000000008E-2</v>
      </c>
      <c r="BL404" s="365">
        <f>INDEX('NOx &amp; CO2'!$T$6:$W$10,MATCH($C404,'NOx &amp; CO2'!$R$6:$R$10,1),MATCH(BL$382,'NOx &amp; CO2'!$T$5:$W$5,1))*BK404</f>
        <v>1.4200000000000008E-2</v>
      </c>
      <c r="BM404" s="365">
        <f>INDEX('NOx &amp; CO2'!$T$6:$W$10,MATCH($C404,'NOx &amp; CO2'!$R$6:$R$10,1),MATCH(BM$382,'NOx &amp; CO2'!$T$5:$W$5,1))*BL404</f>
        <v>1.4200000000000008E-2</v>
      </c>
      <c r="BN404" s="365">
        <f>INDEX('NOx &amp; CO2'!$T$6:$W$10,MATCH($C404,'NOx &amp; CO2'!$R$6:$R$10,1),MATCH(BN$382,'NOx &amp; CO2'!$T$5:$W$5,1))*BM404</f>
        <v>1.4200000000000008E-2</v>
      </c>
      <c r="BO404" s="365">
        <f>INDEX('NOx &amp; CO2'!$T$6:$W$10,MATCH($C404,'NOx &amp; CO2'!$R$6:$R$10,1),MATCH(BO$382,'NOx &amp; CO2'!$T$5:$W$5,1))*BN404</f>
        <v>1.4200000000000008E-2</v>
      </c>
      <c r="BP404" s="365">
        <f>INDEX('NOx &amp; CO2'!$T$6:$W$10,MATCH($C404,'NOx &amp; CO2'!$R$6:$R$10,1),MATCH(BP$382,'NOx &amp; CO2'!$T$5:$W$5,1))*BO404</f>
        <v>1.4200000000000008E-2</v>
      </c>
      <c r="BQ404" s="365">
        <f>INDEX('NOx &amp; CO2'!$T$6:$W$10,MATCH($C404,'NOx &amp; CO2'!$R$6:$R$10,1),MATCH(BQ$382,'NOx &amp; CO2'!$T$5:$W$5,1))*BP404</f>
        <v>1.4200000000000008E-2</v>
      </c>
      <c r="BR404" s="365">
        <f>INDEX('NOx &amp; CO2'!$T$6:$W$10,MATCH($C404,'NOx &amp; CO2'!$R$6:$R$10,1),MATCH(BR$382,'NOx &amp; CO2'!$T$5:$W$5,1))*BQ404</f>
        <v>1.4200000000000008E-2</v>
      </c>
      <c r="BS404" s="365">
        <f>INDEX('NOx &amp; CO2'!$T$6:$W$10,MATCH($C404,'NOx &amp; CO2'!$R$6:$R$10,1),MATCH(BS$382,'NOx &amp; CO2'!$T$5:$W$5,1))*BR404</f>
        <v>1.4200000000000008E-2</v>
      </c>
      <c r="BT404" s="365">
        <f>INDEX('NOx &amp; CO2'!$T$6:$W$10,MATCH($C404,'NOx &amp; CO2'!$R$6:$R$10,1),MATCH(BT$382,'NOx &amp; CO2'!$T$5:$W$5,1))*BS404</f>
        <v>1.4200000000000008E-2</v>
      </c>
      <c r="BU404" s="365">
        <f>INDEX('NOx &amp; CO2'!$T$6:$W$10,MATCH($C404,'NOx &amp; CO2'!$R$6:$R$10,1),MATCH(BU$382,'NOx &amp; CO2'!$T$5:$W$5,1))*BT404</f>
        <v>1.4200000000000008E-2</v>
      </c>
      <c r="BV404" s="365">
        <f>INDEX('NOx &amp; CO2'!$T$6:$W$10,MATCH($C404,'NOx &amp; CO2'!$R$6:$R$10,1),MATCH(BV$382,'NOx &amp; CO2'!$T$5:$W$5,1))*BU404</f>
        <v>1.4200000000000008E-2</v>
      </c>
      <c r="BW404" s="365">
        <f>INDEX('NOx &amp; CO2'!$T$6:$W$10,MATCH($C404,'NOx &amp; CO2'!$R$6:$R$10,1),MATCH(BW$382,'NOx &amp; CO2'!$T$5:$W$5,1))*BV404</f>
        <v>1.4200000000000008E-2</v>
      </c>
      <c r="BX404" s="365">
        <f>INDEX('NOx &amp; CO2'!$T$6:$W$10,MATCH($C404,'NOx &amp; CO2'!$R$6:$R$10,1),MATCH(BX$382,'NOx &amp; CO2'!$T$5:$W$5,1))*BW404</f>
        <v>1.4200000000000008E-2</v>
      </c>
      <c r="BY404" s="365">
        <f>INDEX('NOx &amp; CO2'!$T$6:$W$10,MATCH($C404,'NOx &amp; CO2'!$R$6:$R$10,1),MATCH(BY$382,'NOx &amp; CO2'!$T$5:$W$5,1))*BX404</f>
        <v>1.4200000000000008E-2</v>
      </c>
      <c r="BZ404" s="365">
        <f>INDEX('NOx &amp; CO2'!$T$6:$W$10,MATCH($C404,'NOx &amp; CO2'!$R$6:$R$10,1),MATCH(BZ$382,'NOx &amp; CO2'!$T$5:$W$5,1))*BY404</f>
        <v>1.4200000000000008E-2</v>
      </c>
      <c r="CA404" s="365">
        <f>INDEX('NOx &amp; CO2'!$T$6:$W$10,MATCH($C404,'NOx &amp; CO2'!$R$6:$R$10,1),MATCH(CA$382,'NOx &amp; CO2'!$T$5:$W$5,1))*BZ404</f>
        <v>1.4200000000000008E-2</v>
      </c>
      <c r="CB404" s="365">
        <f>INDEX('NOx &amp; CO2'!$T$6:$W$10,MATCH($C404,'NOx &amp; CO2'!$R$6:$R$10,1),MATCH(CB$382,'NOx &amp; CO2'!$T$5:$W$5,1))*CA404</f>
        <v>1.4200000000000008E-2</v>
      </c>
      <c r="CC404" s="365">
        <f>INDEX('NOx &amp; CO2'!$T$6:$W$10,MATCH($C404,'NOx &amp; CO2'!$R$6:$R$10,1),MATCH(CC$382,'NOx &amp; CO2'!$T$5:$W$5,1))*CB404</f>
        <v>1.4200000000000008E-2</v>
      </c>
      <c r="CD404" s="365">
        <f>INDEX('NOx &amp; CO2'!$T$6:$W$10,MATCH($C404,'NOx &amp; CO2'!$R$6:$R$10,1),MATCH(CD$382,'NOx &amp; CO2'!$T$5:$W$5,1))*CC404</f>
        <v>1.4200000000000008E-2</v>
      </c>
      <c r="CE404" s="365">
        <f>INDEX('NOx &amp; CO2'!$T$6:$W$10,MATCH($C404,'NOx &amp; CO2'!$R$6:$R$10,1),MATCH(CE$382,'NOx &amp; CO2'!$T$5:$W$5,1))*CD404</f>
        <v>1.4200000000000008E-2</v>
      </c>
      <c r="CF404" s="365">
        <f>INDEX('NOx &amp; CO2'!$T$6:$W$10,MATCH($C404,'NOx &amp; CO2'!$R$6:$R$10,1),MATCH(CF$382,'NOx &amp; CO2'!$T$5:$W$5,1))*CE404</f>
        <v>1.4200000000000008E-2</v>
      </c>
      <c r="CG404" s="365">
        <f>INDEX('NOx &amp; CO2'!$T$6:$W$10,MATCH($C404,'NOx &amp; CO2'!$R$6:$R$10,1),MATCH(CG$382,'NOx &amp; CO2'!$T$5:$W$5,1))*CF404</f>
        <v>1.4200000000000008E-2</v>
      </c>
      <c r="CH404" s="365">
        <f>INDEX('NOx &amp; CO2'!$T$6:$W$10,MATCH($C404,'NOx &amp; CO2'!$R$6:$R$10,1),MATCH(CH$382,'NOx &amp; CO2'!$T$5:$W$5,1))*CG404</f>
        <v>1.4200000000000008E-2</v>
      </c>
      <c r="CI404" s="365">
        <f>INDEX('NOx &amp; CO2'!$T$6:$W$10,MATCH($C404,'NOx &amp; CO2'!$R$6:$R$10,1),MATCH(CI$382,'NOx &amp; CO2'!$T$5:$W$5,1))*CH404</f>
        <v>1.4200000000000008E-2</v>
      </c>
      <c r="CJ404" s="365">
        <f>INDEX('NOx &amp; CO2'!$T$6:$W$10,MATCH($C404,'NOx &amp; CO2'!$R$6:$R$10,1),MATCH(CJ$382,'NOx &amp; CO2'!$T$5:$W$5,1))*CI404</f>
        <v>1.4200000000000008E-2</v>
      </c>
      <c r="CK404" s="365">
        <f>INDEX('NOx &amp; CO2'!$T$6:$W$10,MATCH($C404,'NOx &amp; CO2'!$R$6:$R$10,1),MATCH(CK$382,'NOx &amp; CO2'!$T$5:$W$5,1))*CJ404</f>
        <v>1.4200000000000008E-2</v>
      </c>
      <c r="CL404" s="365">
        <f>INDEX('NOx &amp; CO2'!$T$6:$W$10,MATCH($C404,'NOx &amp; CO2'!$R$6:$R$10,1),MATCH(CL$382,'NOx &amp; CO2'!$T$5:$W$5,1))*CK404</f>
        <v>1.4200000000000008E-2</v>
      </c>
      <c r="CM404" s="365">
        <f>INDEX('NOx &amp; CO2'!$T$6:$W$10,MATCH($C404,'NOx &amp; CO2'!$R$6:$R$10,1),MATCH(CM$382,'NOx &amp; CO2'!$T$5:$W$5,1))*CL404</f>
        <v>1.4200000000000008E-2</v>
      </c>
      <c r="CN404" s="365">
        <f>INDEX('NOx &amp; CO2'!$T$6:$W$10,MATCH($C404,'NOx &amp; CO2'!$R$6:$R$10,1),MATCH(CN$382,'NOx &amp; CO2'!$T$5:$W$5,1))*CM404</f>
        <v>1.4200000000000008E-2</v>
      </c>
      <c r="CO404" s="365">
        <f>INDEX('NOx &amp; CO2'!$T$6:$W$10,MATCH($C404,'NOx &amp; CO2'!$R$6:$R$10,1),MATCH(CO$382,'NOx &amp; CO2'!$T$5:$W$5,1))*CN404</f>
        <v>1.4200000000000008E-2</v>
      </c>
      <c r="CP404" s="365">
        <f>INDEX('NOx &amp; CO2'!$T$6:$W$10,MATCH($C404,'NOx &amp; CO2'!$R$6:$R$10,1),MATCH(CP$382,'NOx &amp; CO2'!$T$5:$W$5,1))*CO404</f>
        <v>1.4200000000000008E-2</v>
      </c>
      <c r="CQ404" s="365">
        <f>INDEX('NOx &amp; CO2'!$T$6:$W$10,MATCH($C404,'NOx &amp; CO2'!$R$6:$R$10,1),MATCH(CQ$382,'NOx &amp; CO2'!$T$5:$W$5,1))*CP404</f>
        <v>1.4200000000000008E-2</v>
      </c>
      <c r="CR404" s="365">
        <f>INDEX('NOx &amp; CO2'!$T$6:$W$10,MATCH($C404,'NOx &amp; CO2'!$R$6:$R$10,1),MATCH(CR$382,'NOx &amp; CO2'!$T$5:$W$5,1))*CQ404</f>
        <v>1.4200000000000008E-2</v>
      </c>
      <c r="CS404" s="365">
        <f>INDEX('NOx &amp; CO2'!$T$6:$W$10,MATCH($C404,'NOx &amp; CO2'!$R$6:$R$10,1),MATCH(CS$382,'NOx &amp; CO2'!$T$5:$W$5,1))*CR404</f>
        <v>1.4200000000000008E-2</v>
      </c>
    </row>
    <row r="405" spans="1:97" s="352" customFormat="1" x14ac:dyDescent="0.25">
      <c r="A405" s="352">
        <f t="shared" ref="A405:C405" si="623">A344</f>
        <v>0</v>
      </c>
      <c r="B405" s="352" t="str">
        <f t="shared" si="623"/>
        <v>0 0</v>
      </c>
      <c r="C405" s="359">
        <f t="shared" si="623"/>
        <v>0</v>
      </c>
      <c r="D405" s="569">
        <f>INDEX('NOx &amp; CO2'!$E$6:$I$10,MATCH($C405,'NOx &amp; CO2'!$C$6:$C$10,1),MATCH(D$382,'NOx &amp; CO2'!$E$5:$H$5,1))</f>
        <v>7.17E-2</v>
      </c>
      <c r="E405" s="569">
        <f>INDEX('NOx &amp; CO2'!$T$6:$W$10,MATCH($C405,'NOx &amp; CO2'!$R$6:$R$10,1),MATCH(E$382,'NOx &amp; CO2'!$T$5:$W$5,1))*D405</f>
        <v>6.8558723496039697E-2</v>
      </c>
      <c r="F405" s="569">
        <f>INDEX('NOx &amp; CO2'!$T$6:$W$10,MATCH($C405,'NOx &amp; CO2'!$R$6:$R$10,1),MATCH(F$382,'NOx &amp; CO2'!$T$5:$W$5,1))*E405</f>
        <v>6.5555070675124491E-2</v>
      </c>
      <c r="G405" s="569">
        <f>INDEX('NOx &amp; CO2'!$T$6:$W$10,MATCH($C405,'NOx &amp; CO2'!$R$6:$R$10,1),MATCH(G$382,'NOx &amp; CO2'!$T$5:$W$5,1))*F405</f>
        <v>6.2683012052708514E-2</v>
      </c>
      <c r="H405" s="569">
        <f>INDEX('NOx &amp; CO2'!$T$6:$W$10,MATCH($C405,'NOx &amp; CO2'!$R$6:$R$10,1),MATCH(H$382,'NOx &amp; CO2'!$T$5:$W$5,1))*G405</f>
        <v>5.9936782304331478E-2</v>
      </c>
      <c r="I405" s="569">
        <f>INDEX('NOx &amp; CO2'!$T$6:$W$10,MATCH($C405,'NOx &amp; CO2'!$R$6:$R$10,1),MATCH(I$382,'NOx &amp; CO2'!$T$5:$W$5,1))*H405</f>
        <v>5.7310868692398702E-2</v>
      </c>
      <c r="J405" s="569">
        <f>INDEX('NOx &amp; CO2'!$T$6:$W$10,MATCH($C405,'NOx &amp; CO2'!$R$6:$R$10,1),MATCH(J$382,'NOx &amp; CO2'!$T$5:$W$5,1))*I405</f>
        <v>5.4800000000000008E-2</v>
      </c>
      <c r="K405" s="569">
        <f>INDEX('NOx &amp; CO2'!$T$6:$W$10,MATCH($C405,'NOx &amp; CO2'!$R$6:$R$10,1),MATCH(K$382,'NOx &amp; CO2'!$T$5:$W$5,1))*J405</f>
        <v>5.268069525177068E-2</v>
      </c>
      <c r="L405" s="569">
        <f>INDEX('NOx &amp; CO2'!$T$6:$W$10,MATCH($C405,'NOx &amp; CO2'!$R$6:$R$10,1),MATCH(L$382,'NOx &amp; CO2'!$T$5:$W$5,1))*K405</f>
        <v>5.0643351317699516E-2</v>
      </c>
      <c r="M405" s="569">
        <f>INDEX('NOx &amp; CO2'!$T$6:$W$10,MATCH($C405,'NOx &amp; CO2'!$R$6:$R$10,1),MATCH(M$382,'NOx &amp; CO2'!$T$5:$W$5,1))*L405</f>
        <v>4.8684798490804503E-2</v>
      </c>
      <c r="N405" s="569">
        <f>INDEX('NOx &amp; CO2'!$T$6:$W$10,MATCH($C405,'NOx &amp; CO2'!$R$6:$R$10,1),MATCH(N$382,'NOx &amp; CO2'!$T$5:$W$5,1))*M405</f>
        <v>4.6801989647590088E-2</v>
      </c>
      <c r="O405" s="569">
        <f>INDEX('NOx &amp; CO2'!$T$6:$W$10,MATCH($C405,'NOx &amp; CO2'!$R$6:$R$10,1),MATCH(O$382,'NOx &amp; CO2'!$T$5:$W$5,1))*N405</f>
        <v>4.4991995507321518E-2</v>
      </c>
      <c r="P405" s="569">
        <f>INDEX('NOx &amp; CO2'!$T$6:$W$10,MATCH($C405,'NOx &amp; CO2'!$R$6:$R$10,1),MATCH(P$382,'NOx &amp; CO2'!$T$5:$W$5,1))*O405</f>
        <v>4.3252000074639418E-2</v>
      </c>
      <c r="Q405" s="569">
        <f>INDEX('NOx &amp; CO2'!$T$6:$W$10,MATCH($C405,'NOx &amp; CO2'!$R$6:$R$10,1),MATCH(Q$382,'NOx &amp; CO2'!$T$5:$W$5,1))*P405</f>
        <v>4.1579296258424117E-2</v>
      </c>
      <c r="R405" s="569">
        <f>INDEX('NOx &amp; CO2'!$T$6:$W$10,MATCH($C405,'NOx &amp; CO2'!$R$6:$R$10,1),MATCH(R$382,'NOx &amp; CO2'!$T$5:$W$5,1))*Q405</f>
        <v>3.9971281660093602E-2</v>
      </c>
      <c r="S405" s="569">
        <f>INDEX('NOx &amp; CO2'!$T$6:$W$10,MATCH($C405,'NOx &amp; CO2'!$R$6:$R$10,1),MATCH(S$382,'NOx &amp; CO2'!$T$5:$W$5,1))*R405</f>
        <v>3.8425454524782507E-2</v>
      </c>
      <c r="T405" s="569">
        <f>INDEX('NOx &amp; CO2'!$T$6:$W$10,MATCH($C405,'NOx &amp; CO2'!$R$6:$R$10,1),MATCH(T$382,'NOx &amp; CO2'!$T$5:$W$5,1))*S405</f>
        <v>3.6939409849102912E-2</v>
      </c>
      <c r="U405" s="569">
        <f>INDEX('NOx &amp; CO2'!$T$6:$W$10,MATCH($C405,'NOx &amp; CO2'!$R$6:$R$10,1),MATCH(U$382,'NOx &amp; CO2'!$T$5:$W$5,1))*T405</f>
        <v>3.5510835639431505E-2</v>
      </c>
      <c r="V405" s="569">
        <f>INDEX('NOx &amp; CO2'!$T$6:$W$10,MATCH($C405,'NOx &amp; CO2'!$R$6:$R$10,1),MATCH(V$382,'NOx &amp; CO2'!$T$5:$W$5,1))*U405</f>
        <v>3.4137509314901608E-2</v>
      </c>
      <c r="W405" s="569">
        <f>INDEX('NOx &amp; CO2'!$T$6:$W$10,MATCH($C405,'NOx &amp; CO2'!$R$6:$R$10,1),MATCH(W$382,'NOx &amp; CO2'!$T$5:$W$5,1))*V405</f>
        <v>3.2817294249503907E-2</v>
      </c>
      <c r="X405" s="569">
        <f>INDEX('NOx &amp; CO2'!$T$6:$W$10,MATCH($C405,'NOx &amp; CO2'!$R$6:$R$10,1),MATCH(X$382,'NOx &amp; CO2'!$T$5:$W$5,1))*W405</f>
        <v>3.1548136447916084E-2</v>
      </c>
      <c r="Y405" s="569">
        <f>INDEX('NOx &amp; CO2'!$T$6:$W$10,MATCH($C405,'NOx &amp; CO2'!$R$6:$R$10,1),MATCH(Y$382,'NOx &amp; CO2'!$T$5:$W$5,1))*X405</f>
        <v>3.0328061349889527E-2</v>
      </c>
      <c r="Z405" s="569">
        <f>INDEX('NOx &amp; CO2'!$T$6:$W$10,MATCH($C405,'NOx &amp; CO2'!$R$6:$R$10,1),MATCH(Z$382,'NOx &amp; CO2'!$T$5:$W$5,1))*Y405</f>
        <v>2.9155170758221438E-2</v>
      </c>
      <c r="AA405" s="365">
        <f>INDEX('NOx &amp; CO2'!$T$6:$W$10,MATCH($C405,'NOx &amp; CO2'!$R$6:$R$10,1),MATCH(AA$382,'NOx &amp; CO2'!$T$5:$W$5,1))*Z405</f>
        <v>2.8027639885532835E-2</v>
      </c>
      <c r="AB405" s="365">
        <f>INDEX('NOx &amp; CO2'!$T$6:$W$10,MATCH($C405,'NOx &amp; CO2'!$R$6:$R$10,1),MATCH(AB$382,'NOx &amp; CO2'!$T$5:$W$5,1))*AA405</f>
        <v>2.6943714515257809E-2</v>
      </c>
      <c r="AC405" s="365">
        <f>INDEX('NOx &amp; CO2'!$T$6:$W$10,MATCH($C405,'NOx &amp; CO2'!$R$6:$R$10,1),MATCH(AC$382,'NOx &amp; CO2'!$T$5:$W$5,1))*AB405</f>
        <v>2.5901708272427128E-2</v>
      </c>
      <c r="AD405" s="365">
        <f>INDEX('NOx &amp; CO2'!$T$6:$W$10,MATCH($C405,'NOx &amp; CO2'!$R$6:$R$10,1),MATCH(AD$382,'NOx &amp; CO2'!$T$5:$W$5,1))*AC405</f>
        <v>2.4900000000000019E-2</v>
      </c>
      <c r="AE405" s="365">
        <f>INDEX('NOx &amp; CO2'!$T$6:$W$10,MATCH($C405,'NOx &amp; CO2'!$R$6:$R$10,1),MATCH(AE$382,'NOx &amp; CO2'!$T$5:$W$5,1))*AD405</f>
        <v>2.4210502134589099E-2</v>
      </c>
      <c r="AF405" s="365">
        <f>INDEX('NOx &amp; CO2'!$T$6:$W$10,MATCH($C405,'NOx &amp; CO2'!$R$6:$R$10,1),MATCH(AF$382,'NOx &amp; CO2'!$T$5:$W$5,1))*AE405</f>
        <v>2.3540096932086061E-2</v>
      </c>
      <c r="AG405" s="365">
        <f>INDEX('NOx &amp; CO2'!$T$6:$W$10,MATCH($C405,'NOx &amp; CO2'!$R$6:$R$10,1),MATCH(AG$382,'NOx &amp; CO2'!$T$5:$W$5,1))*AF405</f>
        <v>2.2888255703723031E-2</v>
      </c>
      <c r="AH405" s="365">
        <f>INDEX('NOx &amp; CO2'!$T$6:$W$10,MATCH($C405,'NOx &amp; CO2'!$R$6:$R$10,1),MATCH(AH$382,'NOx &amp; CO2'!$T$5:$W$5,1))*AG405</f>
        <v>2.2254464400482215E-2</v>
      </c>
      <c r="AI405" s="365">
        <f>INDEX('NOx &amp; CO2'!$T$6:$W$10,MATCH($C405,'NOx &amp; CO2'!$R$6:$R$10,1),MATCH(AI$382,'NOx &amp; CO2'!$T$5:$W$5,1))*AH405</f>
        <v>2.1638223207711301E-2</v>
      </c>
      <c r="AJ405" s="365">
        <f>INDEX('NOx &amp; CO2'!$T$6:$W$10,MATCH($C405,'NOx &amp; CO2'!$R$6:$R$10,1),MATCH(AJ$382,'NOx &amp; CO2'!$T$5:$W$5,1))*AI405</f>
        <v>2.1039046150964236E-2</v>
      </c>
      <c r="AK405" s="365">
        <f>INDEX('NOx &amp; CO2'!$T$6:$W$10,MATCH($C405,'NOx &amp; CO2'!$R$6:$R$10,1),MATCH(AK$382,'NOx &amp; CO2'!$T$5:$W$5,1))*AJ405</f>
        <v>2.0456460712756541E-2</v>
      </c>
      <c r="AL405" s="365">
        <f>INDEX('NOx &amp; CO2'!$T$6:$W$10,MATCH($C405,'NOx &amp; CO2'!$R$6:$R$10,1),MATCH(AL$382,'NOx &amp; CO2'!$T$5:$W$5,1))*AK405</f>
        <v>1.9890007459932926E-2</v>
      </c>
      <c r="AM405" s="365">
        <f>INDEX('NOx &amp; CO2'!$T$6:$W$10,MATCH($C405,'NOx &amp; CO2'!$R$6:$R$10,1),MATCH(AM$382,'NOx &amp; CO2'!$T$5:$W$5,1))*AL405</f>
        <v>1.9339239681353367E-2</v>
      </c>
      <c r="AN405" s="365">
        <f>INDEX('NOx &amp; CO2'!$T$6:$W$10,MATCH($C405,'NOx &amp; CO2'!$R$6:$R$10,1),MATCH(AN$382,'NOx &amp; CO2'!$T$5:$W$5,1))*AM405</f>
        <v>1.8803723035611869E-2</v>
      </c>
      <c r="AO405" s="365">
        <f>INDEX('NOx &amp; CO2'!$T$6:$W$10,MATCH($C405,'NOx &amp; CO2'!$R$6:$R$10,1),MATCH(AO$382,'NOx &amp; CO2'!$T$5:$W$5,1))*AN405</f>
        <v>1.8283035208510164E-2</v>
      </c>
      <c r="AP405" s="365">
        <f>INDEX('NOx &amp; CO2'!$T$6:$W$10,MATCH($C405,'NOx &amp; CO2'!$R$6:$R$10,1),MATCH(AP$382,'NOx &amp; CO2'!$T$5:$W$5,1))*AO405</f>
        <v>1.777676558001617E-2</v>
      </c>
      <c r="AQ405" s="365">
        <f>INDEX('NOx &amp; CO2'!$T$6:$W$10,MATCH($C405,'NOx &amp; CO2'!$R$6:$R$10,1),MATCH(AQ$382,'NOx &amp; CO2'!$T$5:$W$5,1))*AP405</f>
        <v>1.7284514900444626E-2</v>
      </c>
      <c r="AR405" s="365">
        <f>INDEX('NOx &amp; CO2'!$T$6:$W$10,MATCH($C405,'NOx &amp; CO2'!$R$6:$R$10,1),MATCH(AR$382,'NOx &amp; CO2'!$T$5:$W$5,1))*AQ405</f>
        <v>1.6805894975604474E-2</v>
      </c>
      <c r="AS405" s="365">
        <f>INDEX('NOx &amp; CO2'!$T$6:$W$10,MATCH($C405,'NOx &amp; CO2'!$R$6:$R$10,1),MATCH(AS$382,'NOx &amp; CO2'!$T$5:$W$5,1))*AR405</f>
        <v>1.6340528360664741E-2</v>
      </c>
      <c r="AT405" s="365">
        <f>INDEX('NOx &amp; CO2'!$T$6:$W$10,MATCH($C405,'NOx &amp; CO2'!$R$6:$R$10,1),MATCH(AT$382,'NOx &amp; CO2'!$T$5:$W$5,1))*AS405</f>
        <v>1.5888048062497474E-2</v>
      </c>
      <c r="AU405" s="365">
        <f>INDEX('NOx &amp; CO2'!$T$6:$W$10,MATCH($C405,'NOx &amp; CO2'!$R$6:$R$10,1),MATCH(AU$382,'NOx &amp; CO2'!$T$5:$W$5,1))*AT405</f>
        <v>1.5448097250263013E-2</v>
      </c>
      <c r="AV405" s="365">
        <f>INDEX('NOx &amp; CO2'!$T$6:$W$10,MATCH($C405,'NOx &amp; CO2'!$R$6:$R$10,1),MATCH(AV$382,'NOx &amp; CO2'!$T$5:$W$5,1))*AU405</f>
        <v>1.5020328974009333E-2</v>
      </c>
      <c r="AW405" s="365">
        <f>INDEX('NOx &amp; CO2'!$T$6:$W$10,MATCH($C405,'NOx &amp; CO2'!$R$6:$R$10,1),MATCH(AW$382,'NOx &amp; CO2'!$T$5:$W$5,1))*AV405</f>
        <v>1.4604405891063581E-2</v>
      </c>
      <c r="AX405" s="365">
        <f>INDEX('NOx &amp; CO2'!$T$6:$W$10,MATCH($C405,'NOx &amp; CO2'!$R$6:$R$10,1),MATCH(AX$382,'NOx &amp; CO2'!$T$5:$W$5,1))*AW405</f>
        <v>1.4200000000000008E-2</v>
      </c>
      <c r="AY405" s="365">
        <f>INDEX('NOx &amp; CO2'!$T$6:$W$10,MATCH($C405,'NOx &amp; CO2'!$R$6:$R$10,1),MATCH(AY$382,'NOx &amp; CO2'!$T$5:$W$5,1))*AX405</f>
        <v>1.4200000000000008E-2</v>
      </c>
      <c r="AZ405" s="365">
        <f>INDEX('NOx &amp; CO2'!$T$6:$W$10,MATCH($C405,'NOx &amp; CO2'!$R$6:$R$10,1),MATCH(AZ$382,'NOx &amp; CO2'!$T$5:$W$5,1))*AY405</f>
        <v>1.4200000000000008E-2</v>
      </c>
      <c r="BA405" s="365">
        <f>INDEX('NOx &amp; CO2'!$T$6:$W$10,MATCH($C405,'NOx &amp; CO2'!$R$6:$R$10,1),MATCH(BA$382,'NOx &amp; CO2'!$T$5:$W$5,1))*AZ405</f>
        <v>1.4200000000000008E-2</v>
      </c>
      <c r="BB405" s="365">
        <f>INDEX('NOx &amp; CO2'!$T$6:$W$10,MATCH($C405,'NOx &amp; CO2'!$R$6:$R$10,1),MATCH(BB$382,'NOx &amp; CO2'!$T$5:$W$5,1))*BA405</f>
        <v>1.4200000000000008E-2</v>
      </c>
      <c r="BC405" s="365">
        <f>INDEX('NOx &amp; CO2'!$T$6:$W$10,MATCH($C405,'NOx &amp; CO2'!$R$6:$R$10,1),MATCH(BC$382,'NOx &amp; CO2'!$T$5:$W$5,1))*BB405</f>
        <v>1.4200000000000008E-2</v>
      </c>
      <c r="BD405" s="365">
        <f>INDEX('NOx &amp; CO2'!$T$6:$W$10,MATCH($C405,'NOx &amp; CO2'!$R$6:$R$10,1),MATCH(BD$382,'NOx &amp; CO2'!$T$5:$W$5,1))*BC405</f>
        <v>1.4200000000000008E-2</v>
      </c>
      <c r="BE405" s="365">
        <f>INDEX('NOx &amp; CO2'!$T$6:$W$10,MATCH($C405,'NOx &amp; CO2'!$R$6:$R$10,1),MATCH(BE$382,'NOx &amp; CO2'!$T$5:$W$5,1))*BD405</f>
        <v>1.4200000000000008E-2</v>
      </c>
      <c r="BF405" s="365">
        <f>INDEX('NOx &amp; CO2'!$T$6:$W$10,MATCH($C405,'NOx &amp; CO2'!$R$6:$R$10,1),MATCH(BF$382,'NOx &amp; CO2'!$T$5:$W$5,1))*BE405</f>
        <v>1.4200000000000008E-2</v>
      </c>
      <c r="BG405" s="365">
        <f>INDEX('NOx &amp; CO2'!$T$6:$W$10,MATCH($C405,'NOx &amp; CO2'!$R$6:$R$10,1),MATCH(BG$382,'NOx &amp; CO2'!$T$5:$W$5,1))*BF405</f>
        <v>1.4200000000000008E-2</v>
      </c>
      <c r="BH405" s="365">
        <f>INDEX('NOx &amp; CO2'!$T$6:$W$10,MATCH($C405,'NOx &amp; CO2'!$R$6:$R$10,1),MATCH(BH$382,'NOx &amp; CO2'!$T$5:$W$5,1))*BG405</f>
        <v>1.4200000000000008E-2</v>
      </c>
      <c r="BI405" s="365">
        <f>INDEX('NOx &amp; CO2'!$T$6:$W$10,MATCH($C405,'NOx &amp; CO2'!$R$6:$R$10,1),MATCH(BI$382,'NOx &amp; CO2'!$T$5:$W$5,1))*BH405</f>
        <v>1.4200000000000008E-2</v>
      </c>
      <c r="BJ405" s="365">
        <f>INDEX('NOx &amp; CO2'!$T$6:$W$10,MATCH($C405,'NOx &amp; CO2'!$R$6:$R$10,1),MATCH(BJ$382,'NOx &amp; CO2'!$T$5:$W$5,1))*BI405</f>
        <v>1.4200000000000008E-2</v>
      </c>
      <c r="BK405" s="365">
        <f>INDEX('NOx &amp; CO2'!$T$6:$W$10,MATCH($C405,'NOx &amp; CO2'!$R$6:$R$10,1),MATCH(BK$382,'NOx &amp; CO2'!$T$5:$W$5,1))*BJ405</f>
        <v>1.4200000000000008E-2</v>
      </c>
      <c r="BL405" s="365">
        <f>INDEX('NOx &amp; CO2'!$T$6:$W$10,MATCH($C405,'NOx &amp; CO2'!$R$6:$R$10,1),MATCH(BL$382,'NOx &amp; CO2'!$T$5:$W$5,1))*BK405</f>
        <v>1.4200000000000008E-2</v>
      </c>
      <c r="BM405" s="365">
        <f>INDEX('NOx &amp; CO2'!$T$6:$W$10,MATCH($C405,'NOx &amp; CO2'!$R$6:$R$10,1),MATCH(BM$382,'NOx &amp; CO2'!$T$5:$W$5,1))*BL405</f>
        <v>1.4200000000000008E-2</v>
      </c>
      <c r="BN405" s="365">
        <f>INDEX('NOx &amp; CO2'!$T$6:$W$10,MATCH($C405,'NOx &amp; CO2'!$R$6:$R$10,1),MATCH(BN$382,'NOx &amp; CO2'!$T$5:$W$5,1))*BM405</f>
        <v>1.4200000000000008E-2</v>
      </c>
      <c r="BO405" s="365">
        <f>INDEX('NOx &amp; CO2'!$T$6:$W$10,MATCH($C405,'NOx &amp; CO2'!$R$6:$R$10,1),MATCH(BO$382,'NOx &amp; CO2'!$T$5:$W$5,1))*BN405</f>
        <v>1.4200000000000008E-2</v>
      </c>
      <c r="BP405" s="365">
        <f>INDEX('NOx &amp; CO2'!$T$6:$W$10,MATCH($C405,'NOx &amp; CO2'!$R$6:$R$10,1),MATCH(BP$382,'NOx &amp; CO2'!$T$5:$W$5,1))*BO405</f>
        <v>1.4200000000000008E-2</v>
      </c>
      <c r="BQ405" s="365">
        <f>INDEX('NOx &amp; CO2'!$T$6:$W$10,MATCH($C405,'NOx &amp; CO2'!$R$6:$R$10,1),MATCH(BQ$382,'NOx &amp; CO2'!$T$5:$W$5,1))*BP405</f>
        <v>1.4200000000000008E-2</v>
      </c>
      <c r="BR405" s="365">
        <f>INDEX('NOx &amp; CO2'!$T$6:$W$10,MATCH($C405,'NOx &amp; CO2'!$R$6:$R$10,1),MATCH(BR$382,'NOx &amp; CO2'!$T$5:$W$5,1))*BQ405</f>
        <v>1.4200000000000008E-2</v>
      </c>
      <c r="BS405" s="365">
        <f>INDEX('NOx &amp; CO2'!$T$6:$W$10,MATCH($C405,'NOx &amp; CO2'!$R$6:$R$10,1),MATCH(BS$382,'NOx &amp; CO2'!$T$5:$W$5,1))*BR405</f>
        <v>1.4200000000000008E-2</v>
      </c>
      <c r="BT405" s="365">
        <f>INDEX('NOx &amp; CO2'!$T$6:$W$10,MATCH($C405,'NOx &amp; CO2'!$R$6:$R$10,1),MATCH(BT$382,'NOx &amp; CO2'!$T$5:$W$5,1))*BS405</f>
        <v>1.4200000000000008E-2</v>
      </c>
      <c r="BU405" s="365">
        <f>INDEX('NOx &amp; CO2'!$T$6:$W$10,MATCH($C405,'NOx &amp; CO2'!$R$6:$R$10,1),MATCH(BU$382,'NOx &amp; CO2'!$T$5:$W$5,1))*BT405</f>
        <v>1.4200000000000008E-2</v>
      </c>
      <c r="BV405" s="365">
        <f>INDEX('NOx &amp; CO2'!$T$6:$W$10,MATCH($C405,'NOx &amp; CO2'!$R$6:$R$10,1),MATCH(BV$382,'NOx &amp; CO2'!$T$5:$W$5,1))*BU405</f>
        <v>1.4200000000000008E-2</v>
      </c>
      <c r="BW405" s="365">
        <f>INDEX('NOx &amp; CO2'!$T$6:$W$10,MATCH($C405,'NOx &amp; CO2'!$R$6:$R$10,1),MATCH(BW$382,'NOx &amp; CO2'!$T$5:$W$5,1))*BV405</f>
        <v>1.4200000000000008E-2</v>
      </c>
      <c r="BX405" s="365">
        <f>INDEX('NOx &amp; CO2'!$T$6:$W$10,MATCH($C405,'NOx &amp; CO2'!$R$6:$R$10,1),MATCH(BX$382,'NOx &amp; CO2'!$T$5:$W$5,1))*BW405</f>
        <v>1.4200000000000008E-2</v>
      </c>
      <c r="BY405" s="365">
        <f>INDEX('NOx &amp; CO2'!$T$6:$W$10,MATCH($C405,'NOx &amp; CO2'!$R$6:$R$10,1),MATCH(BY$382,'NOx &amp; CO2'!$T$5:$W$5,1))*BX405</f>
        <v>1.4200000000000008E-2</v>
      </c>
      <c r="BZ405" s="365">
        <f>INDEX('NOx &amp; CO2'!$T$6:$W$10,MATCH($C405,'NOx &amp; CO2'!$R$6:$R$10,1),MATCH(BZ$382,'NOx &amp; CO2'!$T$5:$W$5,1))*BY405</f>
        <v>1.4200000000000008E-2</v>
      </c>
      <c r="CA405" s="365">
        <f>INDEX('NOx &amp; CO2'!$T$6:$W$10,MATCH($C405,'NOx &amp; CO2'!$R$6:$R$10,1),MATCH(CA$382,'NOx &amp; CO2'!$T$5:$W$5,1))*BZ405</f>
        <v>1.4200000000000008E-2</v>
      </c>
      <c r="CB405" s="365">
        <f>INDEX('NOx &amp; CO2'!$T$6:$W$10,MATCH($C405,'NOx &amp; CO2'!$R$6:$R$10,1),MATCH(CB$382,'NOx &amp; CO2'!$T$5:$W$5,1))*CA405</f>
        <v>1.4200000000000008E-2</v>
      </c>
      <c r="CC405" s="365">
        <f>INDEX('NOx &amp; CO2'!$T$6:$W$10,MATCH($C405,'NOx &amp; CO2'!$R$6:$R$10,1),MATCH(CC$382,'NOx &amp; CO2'!$T$5:$W$5,1))*CB405</f>
        <v>1.4200000000000008E-2</v>
      </c>
      <c r="CD405" s="365">
        <f>INDEX('NOx &amp; CO2'!$T$6:$W$10,MATCH($C405,'NOx &amp; CO2'!$R$6:$R$10,1),MATCH(CD$382,'NOx &amp; CO2'!$T$5:$W$5,1))*CC405</f>
        <v>1.4200000000000008E-2</v>
      </c>
      <c r="CE405" s="365">
        <f>INDEX('NOx &amp; CO2'!$T$6:$W$10,MATCH($C405,'NOx &amp; CO2'!$R$6:$R$10,1),MATCH(CE$382,'NOx &amp; CO2'!$T$5:$W$5,1))*CD405</f>
        <v>1.4200000000000008E-2</v>
      </c>
      <c r="CF405" s="365">
        <f>INDEX('NOx &amp; CO2'!$T$6:$W$10,MATCH($C405,'NOx &amp; CO2'!$R$6:$R$10,1),MATCH(CF$382,'NOx &amp; CO2'!$T$5:$W$5,1))*CE405</f>
        <v>1.4200000000000008E-2</v>
      </c>
      <c r="CG405" s="365">
        <f>INDEX('NOx &amp; CO2'!$T$6:$W$10,MATCH($C405,'NOx &amp; CO2'!$R$6:$R$10,1),MATCH(CG$382,'NOx &amp; CO2'!$T$5:$W$5,1))*CF405</f>
        <v>1.4200000000000008E-2</v>
      </c>
      <c r="CH405" s="365">
        <f>INDEX('NOx &amp; CO2'!$T$6:$W$10,MATCH($C405,'NOx &amp; CO2'!$R$6:$R$10,1),MATCH(CH$382,'NOx &amp; CO2'!$T$5:$W$5,1))*CG405</f>
        <v>1.4200000000000008E-2</v>
      </c>
      <c r="CI405" s="365">
        <f>INDEX('NOx &amp; CO2'!$T$6:$W$10,MATCH($C405,'NOx &amp; CO2'!$R$6:$R$10,1),MATCH(CI$382,'NOx &amp; CO2'!$T$5:$W$5,1))*CH405</f>
        <v>1.4200000000000008E-2</v>
      </c>
      <c r="CJ405" s="365">
        <f>INDEX('NOx &amp; CO2'!$T$6:$W$10,MATCH($C405,'NOx &amp; CO2'!$R$6:$R$10,1),MATCH(CJ$382,'NOx &amp; CO2'!$T$5:$W$5,1))*CI405</f>
        <v>1.4200000000000008E-2</v>
      </c>
      <c r="CK405" s="365">
        <f>INDEX('NOx &amp; CO2'!$T$6:$W$10,MATCH($C405,'NOx &amp; CO2'!$R$6:$R$10,1),MATCH(CK$382,'NOx &amp; CO2'!$T$5:$W$5,1))*CJ405</f>
        <v>1.4200000000000008E-2</v>
      </c>
      <c r="CL405" s="365">
        <f>INDEX('NOx &amp; CO2'!$T$6:$W$10,MATCH($C405,'NOx &amp; CO2'!$R$6:$R$10,1),MATCH(CL$382,'NOx &amp; CO2'!$T$5:$W$5,1))*CK405</f>
        <v>1.4200000000000008E-2</v>
      </c>
      <c r="CM405" s="365">
        <f>INDEX('NOx &amp; CO2'!$T$6:$W$10,MATCH($C405,'NOx &amp; CO2'!$R$6:$R$10,1),MATCH(CM$382,'NOx &amp; CO2'!$T$5:$W$5,1))*CL405</f>
        <v>1.4200000000000008E-2</v>
      </c>
      <c r="CN405" s="365">
        <f>INDEX('NOx &amp; CO2'!$T$6:$W$10,MATCH($C405,'NOx &amp; CO2'!$R$6:$R$10,1),MATCH(CN$382,'NOx &amp; CO2'!$T$5:$W$5,1))*CM405</f>
        <v>1.4200000000000008E-2</v>
      </c>
      <c r="CO405" s="365">
        <f>INDEX('NOx &amp; CO2'!$T$6:$W$10,MATCH($C405,'NOx &amp; CO2'!$R$6:$R$10,1),MATCH(CO$382,'NOx &amp; CO2'!$T$5:$W$5,1))*CN405</f>
        <v>1.4200000000000008E-2</v>
      </c>
      <c r="CP405" s="365">
        <f>INDEX('NOx &amp; CO2'!$T$6:$W$10,MATCH($C405,'NOx &amp; CO2'!$R$6:$R$10,1),MATCH(CP$382,'NOx &amp; CO2'!$T$5:$W$5,1))*CO405</f>
        <v>1.4200000000000008E-2</v>
      </c>
      <c r="CQ405" s="365">
        <f>INDEX('NOx &amp; CO2'!$T$6:$W$10,MATCH($C405,'NOx &amp; CO2'!$R$6:$R$10,1),MATCH(CQ$382,'NOx &amp; CO2'!$T$5:$W$5,1))*CP405</f>
        <v>1.4200000000000008E-2</v>
      </c>
      <c r="CR405" s="365">
        <f>INDEX('NOx &amp; CO2'!$T$6:$W$10,MATCH($C405,'NOx &amp; CO2'!$R$6:$R$10,1),MATCH(CR$382,'NOx &amp; CO2'!$T$5:$W$5,1))*CQ405</f>
        <v>1.4200000000000008E-2</v>
      </c>
      <c r="CS405" s="365">
        <f>INDEX('NOx &amp; CO2'!$T$6:$W$10,MATCH($C405,'NOx &amp; CO2'!$R$6:$R$10,1),MATCH(CS$382,'NOx &amp; CO2'!$T$5:$W$5,1))*CR405</f>
        <v>1.4200000000000008E-2</v>
      </c>
    </row>
    <row r="406" spans="1:97" s="352" customFormat="1" x14ac:dyDescent="0.25">
      <c r="A406" s="352">
        <f t="shared" ref="A406:C406" si="624">A345</f>
        <v>0</v>
      </c>
      <c r="B406" s="352" t="str">
        <f t="shared" si="624"/>
        <v>0 0</v>
      </c>
      <c r="C406" s="359">
        <f t="shared" si="624"/>
        <v>0</v>
      </c>
      <c r="D406" s="569">
        <f>INDEX('NOx &amp; CO2'!$E$6:$I$10,MATCH($C406,'NOx &amp; CO2'!$C$6:$C$10,1),MATCH(D$382,'NOx &amp; CO2'!$E$5:$H$5,1))</f>
        <v>7.17E-2</v>
      </c>
      <c r="E406" s="569">
        <f>INDEX('NOx &amp; CO2'!$T$6:$W$10,MATCH($C406,'NOx &amp; CO2'!$R$6:$R$10,1),MATCH(E$382,'NOx &amp; CO2'!$T$5:$W$5,1))*D406</f>
        <v>6.8558723496039697E-2</v>
      </c>
      <c r="F406" s="569">
        <f>INDEX('NOx &amp; CO2'!$T$6:$W$10,MATCH($C406,'NOx &amp; CO2'!$R$6:$R$10,1),MATCH(F$382,'NOx &amp; CO2'!$T$5:$W$5,1))*E406</f>
        <v>6.5555070675124491E-2</v>
      </c>
      <c r="G406" s="569">
        <f>INDEX('NOx &amp; CO2'!$T$6:$W$10,MATCH($C406,'NOx &amp; CO2'!$R$6:$R$10,1),MATCH(G$382,'NOx &amp; CO2'!$T$5:$W$5,1))*F406</f>
        <v>6.2683012052708514E-2</v>
      </c>
      <c r="H406" s="569">
        <f>INDEX('NOx &amp; CO2'!$T$6:$W$10,MATCH($C406,'NOx &amp; CO2'!$R$6:$R$10,1),MATCH(H$382,'NOx &amp; CO2'!$T$5:$W$5,1))*G406</f>
        <v>5.9936782304331478E-2</v>
      </c>
      <c r="I406" s="569">
        <f>INDEX('NOx &amp; CO2'!$T$6:$W$10,MATCH($C406,'NOx &amp; CO2'!$R$6:$R$10,1),MATCH(I$382,'NOx &amp; CO2'!$T$5:$W$5,1))*H406</f>
        <v>5.7310868692398702E-2</v>
      </c>
      <c r="J406" s="569">
        <f>INDEX('NOx &amp; CO2'!$T$6:$W$10,MATCH($C406,'NOx &amp; CO2'!$R$6:$R$10,1),MATCH(J$382,'NOx &amp; CO2'!$T$5:$W$5,1))*I406</f>
        <v>5.4800000000000008E-2</v>
      </c>
      <c r="K406" s="569">
        <f>INDEX('NOx &amp; CO2'!$T$6:$W$10,MATCH($C406,'NOx &amp; CO2'!$R$6:$R$10,1),MATCH(K$382,'NOx &amp; CO2'!$T$5:$W$5,1))*J406</f>
        <v>5.268069525177068E-2</v>
      </c>
      <c r="L406" s="569">
        <f>INDEX('NOx &amp; CO2'!$T$6:$W$10,MATCH($C406,'NOx &amp; CO2'!$R$6:$R$10,1),MATCH(L$382,'NOx &amp; CO2'!$T$5:$W$5,1))*K406</f>
        <v>5.0643351317699516E-2</v>
      </c>
      <c r="M406" s="569">
        <f>INDEX('NOx &amp; CO2'!$T$6:$W$10,MATCH($C406,'NOx &amp; CO2'!$R$6:$R$10,1),MATCH(M$382,'NOx &amp; CO2'!$T$5:$W$5,1))*L406</f>
        <v>4.8684798490804503E-2</v>
      </c>
      <c r="N406" s="569">
        <f>INDEX('NOx &amp; CO2'!$T$6:$W$10,MATCH($C406,'NOx &amp; CO2'!$R$6:$R$10,1),MATCH(N$382,'NOx &amp; CO2'!$T$5:$W$5,1))*M406</f>
        <v>4.6801989647590088E-2</v>
      </c>
      <c r="O406" s="569">
        <f>INDEX('NOx &amp; CO2'!$T$6:$W$10,MATCH($C406,'NOx &amp; CO2'!$R$6:$R$10,1),MATCH(O$382,'NOx &amp; CO2'!$T$5:$W$5,1))*N406</f>
        <v>4.4991995507321518E-2</v>
      </c>
      <c r="P406" s="569">
        <f>INDEX('NOx &amp; CO2'!$T$6:$W$10,MATCH($C406,'NOx &amp; CO2'!$R$6:$R$10,1),MATCH(P$382,'NOx &amp; CO2'!$T$5:$W$5,1))*O406</f>
        <v>4.3252000074639418E-2</v>
      </c>
      <c r="Q406" s="569">
        <f>INDEX('NOx &amp; CO2'!$T$6:$W$10,MATCH($C406,'NOx &amp; CO2'!$R$6:$R$10,1),MATCH(Q$382,'NOx &amp; CO2'!$T$5:$W$5,1))*P406</f>
        <v>4.1579296258424117E-2</v>
      </c>
      <c r="R406" s="569">
        <f>INDEX('NOx &amp; CO2'!$T$6:$W$10,MATCH($C406,'NOx &amp; CO2'!$R$6:$R$10,1),MATCH(R$382,'NOx &amp; CO2'!$T$5:$W$5,1))*Q406</f>
        <v>3.9971281660093602E-2</v>
      </c>
      <c r="S406" s="569">
        <f>INDEX('NOx &amp; CO2'!$T$6:$W$10,MATCH($C406,'NOx &amp; CO2'!$R$6:$R$10,1),MATCH(S$382,'NOx &amp; CO2'!$T$5:$W$5,1))*R406</f>
        <v>3.8425454524782507E-2</v>
      </c>
      <c r="T406" s="569">
        <f>INDEX('NOx &amp; CO2'!$T$6:$W$10,MATCH($C406,'NOx &amp; CO2'!$R$6:$R$10,1),MATCH(T$382,'NOx &amp; CO2'!$T$5:$W$5,1))*S406</f>
        <v>3.6939409849102912E-2</v>
      </c>
      <c r="U406" s="569">
        <f>INDEX('NOx &amp; CO2'!$T$6:$W$10,MATCH($C406,'NOx &amp; CO2'!$R$6:$R$10,1),MATCH(U$382,'NOx &amp; CO2'!$T$5:$W$5,1))*T406</f>
        <v>3.5510835639431505E-2</v>
      </c>
      <c r="V406" s="569">
        <f>INDEX('NOx &amp; CO2'!$T$6:$W$10,MATCH($C406,'NOx &amp; CO2'!$R$6:$R$10,1),MATCH(V$382,'NOx &amp; CO2'!$T$5:$W$5,1))*U406</f>
        <v>3.4137509314901608E-2</v>
      </c>
      <c r="W406" s="569">
        <f>INDEX('NOx &amp; CO2'!$T$6:$W$10,MATCH($C406,'NOx &amp; CO2'!$R$6:$R$10,1),MATCH(W$382,'NOx &amp; CO2'!$T$5:$W$5,1))*V406</f>
        <v>3.2817294249503907E-2</v>
      </c>
      <c r="X406" s="569">
        <f>INDEX('NOx &amp; CO2'!$T$6:$W$10,MATCH($C406,'NOx &amp; CO2'!$R$6:$R$10,1),MATCH(X$382,'NOx &amp; CO2'!$T$5:$W$5,1))*W406</f>
        <v>3.1548136447916084E-2</v>
      </c>
      <c r="Y406" s="569">
        <f>INDEX('NOx &amp; CO2'!$T$6:$W$10,MATCH($C406,'NOx &amp; CO2'!$R$6:$R$10,1),MATCH(Y$382,'NOx &amp; CO2'!$T$5:$W$5,1))*X406</f>
        <v>3.0328061349889527E-2</v>
      </c>
      <c r="Z406" s="569">
        <f>INDEX('NOx &amp; CO2'!$T$6:$W$10,MATCH($C406,'NOx &amp; CO2'!$R$6:$R$10,1),MATCH(Z$382,'NOx &amp; CO2'!$T$5:$W$5,1))*Y406</f>
        <v>2.9155170758221438E-2</v>
      </c>
      <c r="AA406" s="365">
        <f>INDEX('NOx &amp; CO2'!$T$6:$W$10,MATCH($C406,'NOx &amp; CO2'!$R$6:$R$10,1),MATCH(AA$382,'NOx &amp; CO2'!$T$5:$W$5,1))*Z406</f>
        <v>2.8027639885532835E-2</v>
      </c>
      <c r="AB406" s="365">
        <f>INDEX('NOx &amp; CO2'!$T$6:$W$10,MATCH($C406,'NOx &amp; CO2'!$R$6:$R$10,1),MATCH(AB$382,'NOx &amp; CO2'!$T$5:$W$5,1))*AA406</f>
        <v>2.6943714515257809E-2</v>
      </c>
      <c r="AC406" s="365">
        <f>INDEX('NOx &amp; CO2'!$T$6:$W$10,MATCH($C406,'NOx &amp; CO2'!$R$6:$R$10,1),MATCH(AC$382,'NOx &amp; CO2'!$T$5:$W$5,1))*AB406</f>
        <v>2.5901708272427128E-2</v>
      </c>
      <c r="AD406" s="365">
        <f>INDEX('NOx &amp; CO2'!$T$6:$W$10,MATCH($C406,'NOx &amp; CO2'!$R$6:$R$10,1),MATCH(AD$382,'NOx &amp; CO2'!$T$5:$W$5,1))*AC406</f>
        <v>2.4900000000000019E-2</v>
      </c>
      <c r="AE406" s="365">
        <f>INDEX('NOx &amp; CO2'!$T$6:$W$10,MATCH($C406,'NOx &amp; CO2'!$R$6:$R$10,1),MATCH(AE$382,'NOx &amp; CO2'!$T$5:$W$5,1))*AD406</f>
        <v>2.4210502134589099E-2</v>
      </c>
      <c r="AF406" s="365">
        <f>INDEX('NOx &amp; CO2'!$T$6:$W$10,MATCH($C406,'NOx &amp; CO2'!$R$6:$R$10,1),MATCH(AF$382,'NOx &amp; CO2'!$T$5:$W$5,1))*AE406</f>
        <v>2.3540096932086061E-2</v>
      </c>
      <c r="AG406" s="365">
        <f>INDEX('NOx &amp; CO2'!$T$6:$W$10,MATCH($C406,'NOx &amp; CO2'!$R$6:$R$10,1),MATCH(AG$382,'NOx &amp; CO2'!$T$5:$W$5,1))*AF406</f>
        <v>2.2888255703723031E-2</v>
      </c>
      <c r="AH406" s="365">
        <f>INDEX('NOx &amp; CO2'!$T$6:$W$10,MATCH($C406,'NOx &amp; CO2'!$R$6:$R$10,1),MATCH(AH$382,'NOx &amp; CO2'!$T$5:$W$5,1))*AG406</f>
        <v>2.2254464400482215E-2</v>
      </c>
      <c r="AI406" s="365">
        <f>INDEX('NOx &amp; CO2'!$T$6:$W$10,MATCH($C406,'NOx &amp; CO2'!$R$6:$R$10,1),MATCH(AI$382,'NOx &amp; CO2'!$T$5:$W$5,1))*AH406</f>
        <v>2.1638223207711301E-2</v>
      </c>
      <c r="AJ406" s="365">
        <f>INDEX('NOx &amp; CO2'!$T$6:$W$10,MATCH($C406,'NOx &amp; CO2'!$R$6:$R$10,1),MATCH(AJ$382,'NOx &amp; CO2'!$T$5:$W$5,1))*AI406</f>
        <v>2.1039046150964236E-2</v>
      </c>
      <c r="AK406" s="365">
        <f>INDEX('NOx &amp; CO2'!$T$6:$W$10,MATCH($C406,'NOx &amp; CO2'!$R$6:$R$10,1),MATCH(AK$382,'NOx &amp; CO2'!$T$5:$W$5,1))*AJ406</f>
        <v>2.0456460712756541E-2</v>
      </c>
      <c r="AL406" s="365">
        <f>INDEX('NOx &amp; CO2'!$T$6:$W$10,MATCH($C406,'NOx &amp; CO2'!$R$6:$R$10,1),MATCH(AL$382,'NOx &amp; CO2'!$T$5:$W$5,1))*AK406</f>
        <v>1.9890007459932926E-2</v>
      </c>
      <c r="AM406" s="365">
        <f>INDEX('NOx &amp; CO2'!$T$6:$W$10,MATCH($C406,'NOx &amp; CO2'!$R$6:$R$10,1),MATCH(AM$382,'NOx &amp; CO2'!$T$5:$W$5,1))*AL406</f>
        <v>1.9339239681353367E-2</v>
      </c>
      <c r="AN406" s="365">
        <f>INDEX('NOx &amp; CO2'!$T$6:$W$10,MATCH($C406,'NOx &amp; CO2'!$R$6:$R$10,1),MATCH(AN$382,'NOx &amp; CO2'!$T$5:$W$5,1))*AM406</f>
        <v>1.8803723035611869E-2</v>
      </c>
      <c r="AO406" s="365">
        <f>INDEX('NOx &amp; CO2'!$T$6:$W$10,MATCH($C406,'NOx &amp; CO2'!$R$6:$R$10,1),MATCH(AO$382,'NOx &amp; CO2'!$T$5:$W$5,1))*AN406</f>
        <v>1.8283035208510164E-2</v>
      </c>
      <c r="AP406" s="365">
        <f>INDEX('NOx &amp; CO2'!$T$6:$W$10,MATCH($C406,'NOx &amp; CO2'!$R$6:$R$10,1),MATCH(AP$382,'NOx &amp; CO2'!$T$5:$W$5,1))*AO406</f>
        <v>1.777676558001617E-2</v>
      </c>
      <c r="AQ406" s="365">
        <f>INDEX('NOx &amp; CO2'!$T$6:$W$10,MATCH($C406,'NOx &amp; CO2'!$R$6:$R$10,1),MATCH(AQ$382,'NOx &amp; CO2'!$T$5:$W$5,1))*AP406</f>
        <v>1.7284514900444626E-2</v>
      </c>
      <c r="AR406" s="365">
        <f>INDEX('NOx &amp; CO2'!$T$6:$W$10,MATCH($C406,'NOx &amp; CO2'!$R$6:$R$10,1),MATCH(AR$382,'NOx &amp; CO2'!$T$5:$W$5,1))*AQ406</f>
        <v>1.6805894975604474E-2</v>
      </c>
      <c r="AS406" s="365">
        <f>INDEX('NOx &amp; CO2'!$T$6:$W$10,MATCH($C406,'NOx &amp; CO2'!$R$6:$R$10,1),MATCH(AS$382,'NOx &amp; CO2'!$T$5:$W$5,1))*AR406</f>
        <v>1.6340528360664741E-2</v>
      </c>
      <c r="AT406" s="365">
        <f>INDEX('NOx &amp; CO2'!$T$6:$W$10,MATCH($C406,'NOx &amp; CO2'!$R$6:$R$10,1),MATCH(AT$382,'NOx &amp; CO2'!$T$5:$W$5,1))*AS406</f>
        <v>1.5888048062497474E-2</v>
      </c>
      <c r="AU406" s="365">
        <f>INDEX('NOx &amp; CO2'!$T$6:$W$10,MATCH($C406,'NOx &amp; CO2'!$R$6:$R$10,1),MATCH(AU$382,'NOx &amp; CO2'!$T$5:$W$5,1))*AT406</f>
        <v>1.5448097250263013E-2</v>
      </c>
      <c r="AV406" s="365">
        <f>INDEX('NOx &amp; CO2'!$T$6:$W$10,MATCH($C406,'NOx &amp; CO2'!$R$6:$R$10,1),MATCH(AV$382,'NOx &amp; CO2'!$T$5:$W$5,1))*AU406</f>
        <v>1.5020328974009333E-2</v>
      </c>
      <c r="AW406" s="365">
        <f>INDEX('NOx &amp; CO2'!$T$6:$W$10,MATCH($C406,'NOx &amp; CO2'!$R$6:$R$10,1),MATCH(AW$382,'NOx &amp; CO2'!$T$5:$W$5,1))*AV406</f>
        <v>1.4604405891063581E-2</v>
      </c>
      <c r="AX406" s="365">
        <f>INDEX('NOx &amp; CO2'!$T$6:$W$10,MATCH($C406,'NOx &amp; CO2'!$R$6:$R$10,1),MATCH(AX$382,'NOx &amp; CO2'!$T$5:$W$5,1))*AW406</f>
        <v>1.4200000000000008E-2</v>
      </c>
      <c r="AY406" s="365">
        <f>INDEX('NOx &amp; CO2'!$T$6:$W$10,MATCH($C406,'NOx &amp; CO2'!$R$6:$R$10,1),MATCH(AY$382,'NOx &amp; CO2'!$T$5:$W$5,1))*AX406</f>
        <v>1.4200000000000008E-2</v>
      </c>
      <c r="AZ406" s="365">
        <f>INDEX('NOx &amp; CO2'!$T$6:$W$10,MATCH($C406,'NOx &amp; CO2'!$R$6:$R$10,1),MATCH(AZ$382,'NOx &amp; CO2'!$T$5:$W$5,1))*AY406</f>
        <v>1.4200000000000008E-2</v>
      </c>
      <c r="BA406" s="365">
        <f>INDEX('NOx &amp; CO2'!$T$6:$W$10,MATCH($C406,'NOx &amp; CO2'!$R$6:$R$10,1),MATCH(BA$382,'NOx &amp; CO2'!$T$5:$W$5,1))*AZ406</f>
        <v>1.4200000000000008E-2</v>
      </c>
      <c r="BB406" s="365">
        <f>INDEX('NOx &amp; CO2'!$T$6:$W$10,MATCH($C406,'NOx &amp; CO2'!$R$6:$R$10,1),MATCH(BB$382,'NOx &amp; CO2'!$T$5:$W$5,1))*BA406</f>
        <v>1.4200000000000008E-2</v>
      </c>
      <c r="BC406" s="365">
        <f>INDEX('NOx &amp; CO2'!$T$6:$W$10,MATCH($C406,'NOx &amp; CO2'!$R$6:$R$10,1),MATCH(BC$382,'NOx &amp; CO2'!$T$5:$W$5,1))*BB406</f>
        <v>1.4200000000000008E-2</v>
      </c>
      <c r="BD406" s="365">
        <f>INDEX('NOx &amp; CO2'!$T$6:$W$10,MATCH($C406,'NOx &amp; CO2'!$R$6:$R$10,1),MATCH(BD$382,'NOx &amp; CO2'!$T$5:$W$5,1))*BC406</f>
        <v>1.4200000000000008E-2</v>
      </c>
      <c r="BE406" s="365">
        <f>INDEX('NOx &amp; CO2'!$T$6:$W$10,MATCH($C406,'NOx &amp; CO2'!$R$6:$R$10,1),MATCH(BE$382,'NOx &amp; CO2'!$T$5:$W$5,1))*BD406</f>
        <v>1.4200000000000008E-2</v>
      </c>
      <c r="BF406" s="365">
        <f>INDEX('NOx &amp; CO2'!$T$6:$W$10,MATCH($C406,'NOx &amp; CO2'!$R$6:$R$10,1),MATCH(BF$382,'NOx &amp; CO2'!$T$5:$W$5,1))*BE406</f>
        <v>1.4200000000000008E-2</v>
      </c>
      <c r="BG406" s="365">
        <f>INDEX('NOx &amp; CO2'!$T$6:$W$10,MATCH($C406,'NOx &amp; CO2'!$R$6:$R$10,1),MATCH(BG$382,'NOx &amp; CO2'!$T$5:$W$5,1))*BF406</f>
        <v>1.4200000000000008E-2</v>
      </c>
      <c r="BH406" s="365">
        <f>INDEX('NOx &amp; CO2'!$T$6:$W$10,MATCH($C406,'NOx &amp; CO2'!$R$6:$R$10,1),MATCH(BH$382,'NOx &amp; CO2'!$T$5:$W$5,1))*BG406</f>
        <v>1.4200000000000008E-2</v>
      </c>
      <c r="BI406" s="365">
        <f>INDEX('NOx &amp; CO2'!$T$6:$W$10,MATCH($C406,'NOx &amp; CO2'!$R$6:$R$10,1),MATCH(BI$382,'NOx &amp; CO2'!$T$5:$W$5,1))*BH406</f>
        <v>1.4200000000000008E-2</v>
      </c>
      <c r="BJ406" s="365">
        <f>INDEX('NOx &amp; CO2'!$T$6:$W$10,MATCH($C406,'NOx &amp; CO2'!$R$6:$R$10,1),MATCH(BJ$382,'NOx &amp; CO2'!$T$5:$W$5,1))*BI406</f>
        <v>1.4200000000000008E-2</v>
      </c>
      <c r="BK406" s="365">
        <f>INDEX('NOx &amp; CO2'!$T$6:$W$10,MATCH($C406,'NOx &amp; CO2'!$R$6:$R$10,1),MATCH(BK$382,'NOx &amp; CO2'!$T$5:$W$5,1))*BJ406</f>
        <v>1.4200000000000008E-2</v>
      </c>
      <c r="BL406" s="365">
        <f>INDEX('NOx &amp; CO2'!$T$6:$W$10,MATCH($C406,'NOx &amp; CO2'!$R$6:$R$10,1),MATCH(BL$382,'NOx &amp; CO2'!$T$5:$W$5,1))*BK406</f>
        <v>1.4200000000000008E-2</v>
      </c>
      <c r="BM406" s="365">
        <f>INDEX('NOx &amp; CO2'!$T$6:$W$10,MATCH($C406,'NOx &amp; CO2'!$R$6:$R$10,1),MATCH(BM$382,'NOx &amp; CO2'!$T$5:$W$5,1))*BL406</f>
        <v>1.4200000000000008E-2</v>
      </c>
      <c r="BN406" s="365">
        <f>INDEX('NOx &amp; CO2'!$T$6:$W$10,MATCH($C406,'NOx &amp; CO2'!$R$6:$R$10,1),MATCH(BN$382,'NOx &amp; CO2'!$T$5:$W$5,1))*BM406</f>
        <v>1.4200000000000008E-2</v>
      </c>
      <c r="BO406" s="365">
        <f>INDEX('NOx &amp; CO2'!$T$6:$W$10,MATCH($C406,'NOx &amp; CO2'!$R$6:$R$10,1),MATCH(BO$382,'NOx &amp; CO2'!$T$5:$W$5,1))*BN406</f>
        <v>1.4200000000000008E-2</v>
      </c>
      <c r="BP406" s="365">
        <f>INDEX('NOx &amp; CO2'!$T$6:$W$10,MATCH($C406,'NOx &amp; CO2'!$R$6:$R$10,1),MATCH(BP$382,'NOx &amp; CO2'!$T$5:$W$5,1))*BO406</f>
        <v>1.4200000000000008E-2</v>
      </c>
      <c r="BQ406" s="365">
        <f>INDEX('NOx &amp; CO2'!$T$6:$W$10,MATCH($C406,'NOx &amp; CO2'!$R$6:$R$10,1),MATCH(BQ$382,'NOx &amp; CO2'!$T$5:$W$5,1))*BP406</f>
        <v>1.4200000000000008E-2</v>
      </c>
      <c r="BR406" s="365">
        <f>INDEX('NOx &amp; CO2'!$T$6:$W$10,MATCH($C406,'NOx &amp; CO2'!$R$6:$R$10,1),MATCH(BR$382,'NOx &amp; CO2'!$T$5:$W$5,1))*BQ406</f>
        <v>1.4200000000000008E-2</v>
      </c>
      <c r="BS406" s="365">
        <f>INDEX('NOx &amp; CO2'!$T$6:$W$10,MATCH($C406,'NOx &amp; CO2'!$R$6:$R$10,1),MATCH(BS$382,'NOx &amp; CO2'!$T$5:$W$5,1))*BR406</f>
        <v>1.4200000000000008E-2</v>
      </c>
      <c r="BT406" s="365">
        <f>INDEX('NOx &amp; CO2'!$T$6:$W$10,MATCH($C406,'NOx &amp; CO2'!$R$6:$R$10,1),MATCH(BT$382,'NOx &amp; CO2'!$T$5:$W$5,1))*BS406</f>
        <v>1.4200000000000008E-2</v>
      </c>
      <c r="BU406" s="365">
        <f>INDEX('NOx &amp; CO2'!$T$6:$W$10,MATCH($C406,'NOx &amp; CO2'!$R$6:$R$10,1),MATCH(BU$382,'NOx &amp; CO2'!$T$5:$W$5,1))*BT406</f>
        <v>1.4200000000000008E-2</v>
      </c>
      <c r="BV406" s="365">
        <f>INDEX('NOx &amp; CO2'!$T$6:$W$10,MATCH($C406,'NOx &amp; CO2'!$R$6:$R$10,1),MATCH(BV$382,'NOx &amp; CO2'!$T$5:$W$5,1))*BU406</f>
        <v>1.4200000000000008E-2</v>
      </c>
      <c r="BW406" s="365">
        <f>INDEX('NOx &amp; CO2'!$T$6:$W$10,MATCH($C406,'NOx &amp; CO2'!$R$6:$R$10,1),MATCH(BW$382,'NOx &amp; CO2'!$T$5:$W$5,1))*BV406</f>
        <v>1.4200000000000008E-2</v>
      </c>
      <c r="BX406" s="365">
        <f>INDEX('NOx &amp; CO2'!$T$6:$W$10,MATCH($C406,'NOx &amp; CO2'!$R$6:$R$10,1),MATCH(BX$382,'NOx &amp; CO2'!$T$5:$W$5,1))*BW406</f>
        <v>1.4200000000000008E-2</v>
      </c>
      <c r="BY406" s="365">
        <f>INDEX('NOx &amp; CO2'!$T$6:$W$10,MATCH($C406,'NOx &amp; CO2'!$R$6:$R$10,1),MATCH(BY$382,'NOx &amp; CO2'!$T$5:$W$5,1))*BX406</f>
        <v>1.4200000000000008E-2</v>
      </c>
      <c r="BZ406" s="365">
        <f>INDEX('NOx &amp; CO2'!$T$6:$W$10,MATCH($C406,'NOx &amp; CO2'!$R$6:$R$10,1),MATCH(BZ$382,'NOx &amp; CO2'!$T$5:$W$5,1))*BY406</f>
        <v>1.4200000000000008E-2</v>
      </c>
      <c r="CA406" s="365">
        <f>INDEX('NOx &amp; CO2'!$T$6:$W$10,MATCH($C406,'NOx &amp; CO2'!$R$6:$R$10,1),MATCH(CA$382,'NOx &amp; CO2'!$T$5:$W$5,1))*BZ406</f>
        <v>1.4200000000000008E-2</v>
      </c>
      <c r="CB406" s="365">
        <f>INDEX('NOx &amp; CO2'!$T$6:$W$10,MATCH($C406,'NOx &amp; CO2'!$R$6:$R$10,1),MATCH(CB$382,'NOx &amp; CO2'!$T$5:$W$5,1))*CA406</f>
        <v>1.4200000000000008E-2</v>
      </c>
      <c r="CC406" s="365">
        <f>INDEX('NOx &amp; CO2'!$T$6:$W$10,MATCH($C406,'NOx &amp; CO2'!$R$6:$R$10,1),MATCH(CC$382,'NOx &amp; CO2'!$T$5:$W$5,1))*CB406</f>
        <v>1.4200000000000008E-2</v>
      </c>
      <c r="CD406" s="365">
        <f>INDEX('NOx &amp; CO2'!$T$6:$W$10,MATCH($C406,'NOx &amp; CO2'!$R$6:$R$10,1),MATCH(CD$382,'NOx &amp; CO2'!$T$5:$W$5,1))*CC406</f>
        <v>1.4200000000000008E-2</v>
      </c>
      <c r="CE406" s="365">
        <f>INDEX('NOx &amp; CO2'!$T$6:$W$10,MATCH($C406,'NOx &amp; CO2'!$R$6:$R$10,1),MATCH(CE$382,'NOx &amp; CO2'!$T$5:$W$5,1))*CD406</f>
        <v>1.4200000000000008E-2</v>
      </c>
      <c r="CF406" s="365">
        <f>INDEX('NOx &amp; CO2'!$T$6:$W$10,MATCH($C406,'NOx &amp; CO2'!$R$6:$R$10,1),MATCH(CF$382,'NOx &amp; CO2'!$T$5:$W$5,1))*CE406</f>
        <v>1.4200000000000008E-2</v>
      </c>
      <c r="CG406" s="365">
        <f>INDEX('NOx &amp; CO2'!$T$6:$W$10,MATCH($C406,'NOx &amp; CO2'!$R$6:$R$10,1),MATCH(CG$382,'NOx &amp; CO2'!$T$5:$W$5,1))*CF406</f>
        <v>1.4200000000000008E-2</v>
      </c>
      <c r="CH406" s="365">
        <f>INDEX('NOx &amp; CO2'!$T$6:$W$10,MATCH($C406,'NOx &amp; CO2'!$R$6:$R$10,1),MATCH(CH$382,'NOx &amp; CO2'!$T$5:$W$5,1))*CG406</f>
        <v>1.4200000000000008E-2</v>
      </c>
      <c r="CI406" s="365">
        <f>INDEX('NOx &amp; CO2'!$T$6:$W$10,MATCH($C406,'NOx &amp; CO2'!$R$6:$R$10,1),MATCH(CI$382,'NOx &amp; CO2'!$T$5:$W$5,1))*CH406</f>
        <v>1.4200000000000008E-2</v>
      </c>
      <c r="CJ406" s="365">
        <f>INDEX('NOx &amp; CO2'!$T$6:$W$10,MATCH($C406,'NOx &amp; CO2'!$R$6:$R$10,1),MATCH(CJ$382,'NOx &amp; CO2'!$T$5:$W$5,1))*CI406</f>
        <v>1.4200000000000008E-2</v>
      </c>
      <c r="CK406" s="365">
        <f>INDEX('NOx &amp; CO2'!$T$6:$W$10,MATCH($C406,'NOx &amp; CO2'!$R$6:$R$10,1),MATCH(CK$382,'NOx &amp; CO2'!$T$5:$W$5,1))*CJ406</f>
        <v>1.4200000000000008E-2</v>
      </c>
      <c r="CL406" s="365">
        <f>INDEX('NOx &amp; CO2'!$T$6:$W$10,MATCH($C406,'NOx &amp; CO2'!$R$6:$R$10,1),MATCH(CL$382,'NOx &amp; CO2'!$T$5:$W$5,1))*CK406</f>
        <v>1.4200000000000008E-2</v>
      </c>
      <c r="CM406" s="365">
        <f>INDEX('NOx &amp; CO2'!$T$6:$W$10,MATCH($C406,'NOx &amp; CO2'!$R$6:$R$10,1),MATCH(CM$382,'NOx &amp; CO2'!$T$5:$W$5,1))*CL406</f>
        <v>1.4200000000000008E-2</v>
      </c>
      <c r="CN406" s="365">
        <f>INDEX('NOx &amp; CO2'!$T$6:$W$10,MATCH($C406,'NOx &amp; CO2'!$R$6:$R$10,1),MATCH(CN$382,'NOx &amp; CO2'!$T$5:$W$5,1))*CM406</f>
        <v>1.4200000000000008E-2</v>
      </c>
      <c r="CO406" s="365">
        <f>INDEX('NOx &amp; CO2'!$T$6:$W$10,MATCH($C406,'NOx &amp; CO2'!$R$6:$R$10,1),MATCH(CO$382,'NOx &amp; CO2'!$T$5:$W$5,1))*CN406</f>
        <v>1.4200000000000008E-2</v>
      </c>
      <c r="CP406" s="365">
        <f>INDEX('NOx &amp; CO2'!$T$6:$W$10,MATCH($C406,'NOx &amp; CO2'!$R$6:$R$10,1),MATCH(CP$382,'NOx &amp; CO2'!$T$5:$W$5,1))*CO406</f>
        <v>1.4200000000000008E-2</v>
      </c>
      <c r="CQ406" s="365">
        <f>INDEX('NOx &amp; CO2'!$T$6:$W$10,MATCH($C406,'NOx &amp; CO2'!$R$6:$R$10,1),MATCH(CQ$382,'NOx &amp; CO2'!$T$5:$W$5,1))*CP406</f>
        <v>1.4200000000000008E-2</v>
      </c>
      <c r="CR406" s="365">
        <f>INDEX('NOx &amp; CO2'!$T$6:$W$10,MATCH($C406,'NOx &amp; CO2'!$R$6:$R$10,1),MATCH(CR$382,'NOx &amp; CO2'!$T$5:$W$5,1))*CQ406</f>
        <v>1.4200000000000008E-2</v>
      </c>
      <c r="CS406" s="365">
        <f>INDEX('NOx &amp; CO2'!$T$6:$W$10,MATCH($C406,'NOx &amp; CO2'!$R$6:$R$10,1),MATCH(CS$382,'NOx &amp; CO2'!$T$5:$W$5,1))*CR406</f>
        <v>1.4200000000000008E-2</v>
      </c>
    </row>
    <row r="407" spans="1:97" s="352" customFormat="1" x14ac:dyDescent="0.25">
      <c r="A407" s="352">
        <f>A346</f>
        <v>0</v>
      </c>
      <c r="B407" s="352" t="str">
        <f>B346</f>
        <v>0 0</v>
      </c>
      <c r="C407" s="359">
        <f>C346</f>
        <v>0</v>
      </c>
      <c r="D407" s="569">
        <f>INDEX('NOx &amp; CO2'!$E$6:$I$10,MATCH($C407,'NOx &amp; CO2'!$C$6:$C$10,1),MATCH(D$382,'NOx &amp; CO2'!$E$5:$H$5,1))</f>
        <v>7.17E-2</v>
      </c>
      <c r="E407" s="569">
        <f>INDEX('NOx &amp; CO2'!$T$6:$W$10,MATCH($C407,'NOx &amp; CO2'!$R$6:$R$10,1),MATCH(E$382,'NOx &amp; CO2'!$T$5:$W$5,1))*D407</f>
        <v>6.8558723496039697E-2</v>
      </c>
      <c r="F407" s="569">
        <f>INDEX('NOx &amp; CO2'!$T$6:$W$10,MATCH($C407,'NOx &amp; CO2'!$R$6:$R$10,1),MATCH(F$382,'NOx &amp; CO2'!$T$5:$W$5,1))*E407</f>
        <v>6.5555070675124491E-2</v>
      </c>
      <c r="G407" s="569">
        <f>INDEX('NOx &amp; CO2'!$T$6:$W$10,MATCH($C407,'NOx &amp; CO2'!$R$6:$R$10,1),MATCH(G$382,'NOx &amp; CO2'!$T$5:$W$5,1))*F407</f>
        <v>6.2683012052708514E-2</v>
      </c>
      <c r="H407" s="569">
        <f>INDEX('NOx &amp; CO2'!$T$6:$W$10,MATCH($C407,'NOx &amp; CO2'!$R$6:$R$10,1),MATCH(H$382,'NOx &amp; CO2'!$T$5:$W$5,1))*G407</f>
        <v>5.9936782304331478E-2</v>
      </c>
      <c r="I407" s="569">
        <f>INDEX('NOx &amp; CO2'!$T$6:$W$10,MATCH($C407,'NOx &amp; CO2'!$R$6:$R$10,1),MATCH(I$382,'NOx &amp; CO2'!$T$5:$W$5,1))*H407</f>
        <v>5.7310868692398702E-2</v>
      </c>
      <c r="J407" s="569">
        <f>INDEX('NOx &amp; CO2'!$T$6:$W$10,MATCH($C407,'NOx &amp; CO2'!$R$6:$R$10,1),MATCH(J$382,'NOx &amp; CO2'!$T$5:$W$5,1))*I407</f>
        <v>5.4800000000000008E-2</v>
      </c>
      <c r="K407" s="569">
        <f>INDEX('NOx &amp; CO2'!$T$6:$W$10,MATCH($C407,'NOx &amp; CO2'!$R$6:$R$10,1),MATCH(K$382,'NOx &amp; CO2'!$T$5:$W$5,1))*J407</f>
        <v>5.268069525177068E-2</v>
      </c>
      <c r="L407" s="569">
        <f>INDEX('NOx &amp; CO2'!$T$6:$W$10,MATCH($C407,'NOx &amp; CO2'!$R$6:$R$10,1),MATCH(L$382,'NOx &amp; CO2'!$T$5:$W$5,1))*K407</f>
        <v>5.0643351317699516E-2</v>
      </c>
      <c r="M407" s="569">
        <f>INDEX('NOx &amp; CO2'!$T$6:$W$10,MATCH($C407,'NOx &amp; CO2'!$R$6:$R$10,1),MATCH(M$382,'NOx &amp; CO2'!$T$5:$W$5,1))*L407</f>
        <v>4.8684798490804503E-2</v>
      </c>
      <c r="N407" s="569">
        <f>INDEX('NOx &amp; CO2'!$T$6:$W$10,MATCH($C407,'NOx &amp; CO2'!$R$6:$R$10,1),MATCH(N$382,'NOx &amp; CO2'!$T$5:$W$5,1))*M407</f>
        <v>4.6801989647590088E-2</v>
      </c>
      <c r="O407" s="569">
        <f>INDEX('NOx &amp; CO2'!$T$6:$W$10,MATCH($C407,'NOx &amp; CO2'!$R$6:$R$10,1),MATCH(O$382,'NOx &amp; CO2'!$T$5:$W$5,1))*N407</f>
        <v>4.4991995507321518E-2</v>
      </c>
      <c r="P407" s="569">
        <f>INDEX('NOx &amp; CO2'!$T$6:$W$10,MATCH($C407,'NOx &amp; CO2'!$R$6:$R$10,1),MATCH(P$382,'NOx &amp; CO2'!$T$5:$W$5,1))*O407</f>
        <v>4.3252000074639418E-2</v>
      </c>
      <c r="Q407" s="569">
        <f>INDEX('NOx &amp; CO2'!$T$6:$W$10,MATCH($C407,'NOx &amp; CO2'!$R$6:$R$10,1),MATCH(Q$382,'NOx &amp; CO2'!$T$5:$W$5,1))*P407</f>
        <v>4.1579296258424117E-2</v>
      </c>
      <c r="R407" s="569">
        <f>INDEX('NOx &amp; CO2'!$T$6:$W$10,MATCH($C407,'NOx &amp; CO2'!$R$6:$R$10,1),MATCH(R$382,'NOx &amp; CO2'!$T$5:$W$5,1))*Q407</f>
        <v>3.9971281660093602E-2</v>
      </c>
      <c r="S407" s="569">
        <f>INDEX('NOx &amp; CO2'!$T$6:$W$10,MATCH($C407,'NOx &amp; CO2'!$R$6:$R$10,1),MATCH(S$382,'NOx &amp; CO2'!$T$5:$W$5,1))*R407</f>
        <v>3.8425454524782507E-2</v>
      </c>
      <c r="T407" s="569">
        <f>INDEX('NOx &amp; CO2'!$T$6:$W$10,MATCH($C407,'NOx &amp; CO2'!$R$6:$R$10,1),MATCH(T$382,'NOx &amp; CO2'!$T$5:$W$5,1))*S407</f>
        <v>3.6939409849102912E-2</v>
      </c>
      <c r="U407" s="569">
        <f>INDEX('NOx &amp; CO2'!$T$6:$W$10,MATCH($C407,'NOx &amp; CO2'!$R$6:$R$10,1),MATCH(U$382,'NOx &amp; CO2'!$T$5:$W$5,1))*T407</f>
        <v>3.5510835639431505E-2</v>
      </c>
      <c r="V407" s="569">
        <f>INDEX('NOx &amp; CO2'!$T$6:$W$10,MATCH($C407,'NOx &amp; CO2'!$R$6:$R$10,1),MATCH(V$382,'NOx &amp; CO2'!$T$5:$W$5,1))*U407</f>
        <v>3.4137509314901608E-2</v>
      </c>
      <c r="W407" s="569">
        <f>INDEX('NOx &amp; CO2'!$T$6:$W$10,MATCH($C407,'NOx &amp; CO2'!$R$6:$R$10,1),MATCH(W$382,'NOx &amp; CO2'!$T$5:$W$5,1))*V407</f>
        <v>3.2817294249503907E-2</v>
      </c>
      <c r="X407" s="569">
        <f>INDEX('NOx &amp; CO2'!$T$6:$W$10,MATCH($C407,'NOx &amp; CO2'!$R$6:$R$10,1),MATCH(X$382,'NOx &amp; CO2'!$T$5:$W$5,1))*W407</f>
        <v>3.1548136447916084E-2</v>
      </c>
      <c r="Y407" s="569">
        <f>INDEX('NOx &amp; CO2'!$T$6:$W$10,MATCH($C407,'NOx &amp; CO2'!$R$6:$R$10,1),MATCH(Y$382,'NOx &amp; CO2'!$T$5:$W$5,1))*X407</f>
        <v>3.0328061349889527E-2</v>
      </c>
      <c r="Z407" s="569">
        <f>INDEX('NOx &amp; CO2'!$T$6:$W$10,MATCH($C407,'NOx &amp; CO2'!$R$6:$R$10,1),MATCH(Z$382,'NOx &amp; CO2'!$T$5:$W$5,1))*Y407</f>
        <v>2.9155170758221438E-2</v>
      </c>
      <c r="AA407" s="365">
        <f>INDEX('NOx &amp; CO2'!$T$6:$W$10,MATCH($C407,'NOx &amp; CO2'!$R$6:$R$10,1),MATCH(AA$382,'NOx &amp; CO2'!$T$5:$W$5,1))*Z407</f>
        <v>2.8027639885532835E-2</v>
      </c>
      <c r="AB407" s="365">
        <f>INDEX('NOx &amp; CO2'!$T$6:$W$10,MATCH($C407,'NOx &amp; CO2'!$R$6:$R$10,1),MATCH(AB$382,'NOx &amp; CO2'!$T$5:$W$5,1))*AA407</f>
        <v>2.6943714515257809E-2</v>
      </c>
      <c r="AC407" s="365">
        <f>INDEX('NOx &amp; CO2'!$T$6:$W$10,MATCH($C407,'NOx &amp; CO2'!$R$6:$R$10,1),MATCH(AC$382,'NOx &amp; CO2'!$T$5:$W$5,1))*AB407</f>
        <v>2.5901708272427128E-2</v>
      </c>
      <c r="AD407" s="365">
        <f>INDEX('NOx &amp; CO2'!$T$6:$W$10,MATCH($C407,'NOx &amp; CO2'!$R$6:$R$10,1),MATCH(AD$382,'NOx &amp; CO2'!$T$5:$W$5,1))*AC407</f>
        <v>2.4900000000000019E-2</v>
      </c>
      <c r="AE407" s="365">
        <f>INDEX('NOx &amp; CO2'!$T$6:$W$10,MATCH($C407,'NOx &amp; CO2'!$R$6:$R$10,1),MATCH(AE$382,'NOx &amp; CO2'!$T$5:$W$5,1))*AD407</f>
        <v>2.4210502134589099E-2</v>
      </c>
      <c r="AF407" s="365">
        <f>INDEX('NOx &amp; CO2'!$T$6:$W$10,MATCH($C407,'NOx &amp; CO2'!$R$6:$R$10,1),MATCH(AF$382,'NOx &amp; CO2'!$T$5:$W$5,1))*AE407</f>
        <v>2.3540096932086061E-2</v>
      </c>
      <c r="AG407" s="365">
        <f>INDEX('NOx &amp; CO2'!$T$6:$W$10,MATCH($C407,'NOx &amp; CO2'!$R$6:$R$10,1),MATCH(AG$382,'NOx &amp; CO2'!$T$5:$W$5,1))*AF407</f>
        <v>2.2888255703723031E-2</v>
      </c>
      <c r="AH407" s="365">
        <f>INDEX('NOx &amp; CO2'!$T$6:$W$10,MATCH($C407,'NOx &amp; CO2'!$R$6:$R$10,1),MATCH(AH$382,'NOx &amp; CO2'!$T$5:$W$5,1))*AG407</f>
        <v>2.2254464400482215E-2</v>
      </c>
      <c r="AI407" s="365">
        <f>INDEX('NOx &amp; CO2'!$T$6:$W$10,MATCH($C407,'NOx &amp; CO2'!$R$6:$R$10,1),MATCH(AI$382,'NOx &amp; CO2'!$T$5:$W$5,1))*AH407</f>
        <v>2.1638223207711301E-2</v>
      </c>
      <c r="AJ407" s="365">
        <f>INDEX('NOx &amp; CO2'!$T$6:$W$10,MATCH($C407,'NOx &amp; CO2'!$R$6:$R$10,1),MATCH(AJ$382,'NOx &amp; CO2'!$T$5:$W$5,1))*AI407</f>
        <v>2.1039046150964236E-2</v>
      </c>
      <c r="AK407" s="365">
        <f>INDEX('NOx &amp; CO2'!$T$6:$W$10,MATCH($C407,'NOx &amp; CO2'!$R$6:$R$10,1),MATCH(AK$382,'NOx &amp; CO2'!$T$5:$W$5,1))*AJ407</f>
        <v>2.0456460712756541E-2</v>
      </c>
      <c r="AL407" s="365">
        <f>INDEX('NOx &amp; CO2'!$T$6:$W$10,MATCH($C407,'NOx &amp; CO2'!$R$6:$R$10,1),MATCH(AL$382,'NOx &amp; CO2'!$T$5:$W$5,1))*AK407</f>
        <v>1.9890007459932926E-2</v>
      </c>
      <c r="AM407" s="365">
        <f>INDEX('NOx &amp; CO2'!$T$6:$W$10,MATCH($C407,'NOx &amp; CO2'!$R$6:$R$10,1),MATCH(AM$382,'NOx &amp; CO2'!$T$5:$W$5,1))*AL407</f>
        <v>1.9339239681353367E-2</v>
      </c>
      <c r="AN407" s="365">
        <f>INDEX('NOx &amp; CO2'!$T$6:$W$10,MATCH($C407,'NOx &amp; CO2'!$R$6:$R$10,1),MATCH(AN$382,'NOx &amp; CO2'!$T$5:$W$5,1))*AM407</f>
        <v>1.8803723035611869E-2</v>
      </c>
      <c r="AO407" s="365">
        <f>INDEX('NOx &amp; CO2'!$T$6:$W$10,MATCH($C407,'NOx &amp; CO2'!$R$6:$R$10,1),MATCH(AO$382,'NOx &amp; CO2'!$T$5:$W$5,1))*AN407</f>
        <v>1.8283035208510164E-2</v>
      </c>
      <c r="AP407" s="365">
        <f>INDEX('NOx &amp; CO2'!$T$6:$W$10,MATCH($C407,'NOx &amp; CO2'!$R$6:$R$10,1),MATCH(AP$382,'NOx &amp; CO2'!$T$5:$W$5,1))*AO407</f>
        <v>1.777676558001617E-2</v>
      </c>
      <c r="AQ407" s="365">
        <f>INDEX('NOx &amp; CO2'!$T$6:$W$10,MATCH($C407,'NOx &amp; CO2'!$R$6:$R$10,1),MATCH(AQ$382,'NOx &amp; CO2'!$T$5:$W$5,1))*AP407</f>
        <v>1.7284514900444626E-2</v>
      </c>
      <c r="AR407" s="365">
        <f>INDEX('NOx &amp; CO2'!$T$6:$W$10,MATCH($C407,'NOx &amp; CO2'!$R$6:$R$10,1),MATCH(AR$382,'NOx &amp; CO2'!$T$5:$W$5,1))*AQ407</f>
        <v>1.6805894975604474E-2</v>
      </c>
      <c r="AS407" s="365">
        <f>INDEX('NOx &amp; CO2'!$T$6:$W$10,MATCH($C407,'NOx &amp; CO2'!$R$6:$R$10,1),MATCH(AS$382,'NOx &amp; CO2'!$T$5:$W$5,1))*AR407</f>
        <v>1.6340528360664741E-2</v>
      </c>
      <c r="AT407" s="365">
        <f>INDEX('NOx &amp; CO2'!$T$6:$W$10,MATCH($C407,'NOx &amp; CO2'!$R$6:$R$10,1),MATCH(AT$382,'NOx &amp; CO2'!$T$5:$W$5,1))*AS407</f>
        <v>1.5888048062497474E-2</v>
      </c>
      <c r="AU407" s="365">
        <f>INDEX('NOx &amp; CO2'!$T$6:$W$10,MATCH($C407,'NOx &amp; CO2'!$R$6:$R$10,1),MATCH(AU$382,'NOx &amp; CO2'!$T$5:$W$5,1))*AT407</f>
        <v>1.5448097250263013E-2</v>
      </c>
      <c r="AV407" s="365">
        <f>INDEX('NOx &amp; CO2'!$T$6:$W$10,MATCH($C407,'NOx &amp; CO2'!$R$6:$R$10,1),MATCH(AV$382,'NOx &amp; CO2'!$T$5:$W$5,1))*AU407</f>
        <v>1.5020328974009333E-2</v>
      </c>
      <c r="AW407" s="365">
        <f>INDEX('NOx &amp; CO2'!$T$6:$W$10,MATCH($C407,'NOx &amp; CO2'!$R$6:$R$10,1),MATCH(AW$382,'NOx &amp; CO2'!$T$5:$W$5,1))*AV407</f>
        <v>1.4604405891063581E-2</v>
      </c>
      <c r="AX407" s="365">
        <f>INDEX('NOx &amp; CO2'!$T$6:$W$10,MATCH($C407,'NOx &amp; CO2'!$R$6:$R$10,1),MATCH(AX$382,'NOx &amp; CO2'!$T$5:$W$5,1))*AW407</f>
        <v>1.4200000000000008E-2</v>
      </c>
      <c r="AY407" s="365">
        <f>INDEX('NOx &amp; CO2'!$T$6:$W$10,MATCH($C407,'NOx &amp; CO2'!$R$6:$R$10,1),MATCH(AY$382,'NOx &amp; CO2'!$T$5:$W$5,1))*AX407</f>
        <v>1.4200000000000008E-2</v>
      </c>
      <c r="AZ407" s="365">
        <f>INDEX('NOx &amp; CO2'!$T$6:$W$10,MATCH($C407,'NOx &amp; CO2'!$R$6:$R$10,1),MATCH(AZ$382,'NOx &amp; CO2'!$T$5:$W$5,1))*AY407</f>
        <v>1.4200000000000008E-2</v>
      </c>
      <c r="BA407" s="365">
        <f>INDEX('NOx &amp; CO2'!$T$6:$W$10,MATCH($C407,'NOx &amp; CO2'!$R$6:$R$10,1),MATCH(BA$382,'NOx &amp; CO2'!$T$5:$W$5,1))*AZ407</f>
        <v>1.4200000000000008E-2</v>
      </c>
      <c r="BB407" s="365">
        <f>INDEX('NOx &amp; CO2'!$T$6:$W$10,MATCH($C407,'NOx &amp; CO2'!$R$6:$R$10,1),MATCH(BB$382,'NOx &amp; CO2'!$T$5:$W$5,1))*BA407</f>
        <v>1.4200000000000008E-2</v>
      </c>
      <c r="BC407" s="365">
        <f>INDEX('NOx &amp; CO2'!$T$6:$W$10,MATCH($C407,'NOx &amp; CO2'!$R$6:$R$10,1),MATCH(BC$382,'NOx &amp; CO2'!$T$5:$W$5,1))*BB407</f>
        <v>1.4200000000000008E-2</v>
      </c>
      <c r="BD407" s="365">
        <f>INDEX('NOx &amp; CO2'!$T$6:$W$10,MATCH($C407,'NOx &amp; CO2'!$R$6:$R$10,1),MATCH(BD$382,'NOx &amp; CO2'!$T$5:$W$5,1))*BC407</f>
        <v>1.4200000000000008E-2</v>
      </c>
      <c r="BE407" s="365">
        <f>INDEX('NOx &amp; CO2'!$T$6:$W$10,MATCH($C407,'NOx &amp; CO2'!$R$6:$R$10,1),MATCH(BE$382,'NOx &amp; CO2'!$T$5:$W$5,1))*BD407</f>
        <v>1.4200000000000008E-2</v>
      </c>
      <c r="BF407" s="365">
        <f>INDEX('NOx &amp; CO2'!$T$6:$W$10,MATCH($C407,'NOx &amp; CO2'!$R$6:$R$10,1),MATCH(BF$382,'NOx &amp; CO2'!$T$5:$W$5,1))*BE407</f>
        <v>1.4200000000000008E-2</v>
      </c>
      <c r="BG407" s="365">
        <f>INDEX('NOx &amp; CO2'!$T$6:$W$10,MATCH($C407,'NOx &amp; CO2'!$R$6:$R$10,1),MATCH(BG$382,'NOx &amp; CO2'!$T$5:$W$5,1))*BF407</f>
        <v>1.4200000000000008E-2</v>
      </c>
      <c r="BH407" s="365">
        <f>INDEX('NOx &amp; CO2'!$T$6:$W$10,MATCH($C407,'NOx &amp; CO2'!$R$6:$R$10,1),MATCH(BH$382,'NOx &amp; CO2'!$T$5:$W$5,1))*BG407</f>
        <v>1.4200000000000008E-2</v>
      </c>
      <c r="BI407" s="365">
        <f>INDEX('NOx &amp; CO2'!$T$6:$W$10,MATCH($C407,'NOx &amp; CO2'!$R$6:$R$10,1),MATCH(BI$382,'NOx &amp; CO2'!$T$5:$W$5,1))*BH407</f>
        <v>1.4200000000000008E-2</v>
      </c>
      <c r="BJ407" s="365">
        <f>INDEX('NOx &amp; CO2'!$T$6:$W$10,MATCH($C407,'NOx &amp; CO2'!$R$6:$R$10,1),MATCH(BJ$382,'NOx &amp; CO2'!$T$5:$W$5,1))*BI407</f>
        <v>1.4200000000000008E-2</v>
      </c>
      <c r="BK407" s="365">
        <f>INDEX('NOx &amp; CO2'!$T$6:$W$10,MATCH($C407,'NOx &amp; CO2'!$R$6:$R$10,1),MATCH(BK$382,'NOx &amp; CO2'!$T$5:$W$5,1))*BJ407</f>
        <v>1.4200000000000008E-2</v>
      </c>
      <c r="BL407" s="365">
        <f>INDEX('NOx &amp; CO2'!$T$6:$W$10,MATCH($C407,'NOx &amp; CO2'!$R$6:$R$10,1),MATCH(BL$382,'NOx &amp; CO2'!$T$5:$W$5,1))*BK407</f>
        <v>1.4200000000000008E-2</v>
      </c>
      <c r="BM407" s="365">
        <f>INDEX('NOx &amp; CO2'!$T$6:$W$10,MATCH($C407,'NOx &amp; CO2'!$R$6:$R$10,1),MATCH(BM$382,'NOx &amp; CO2'!$T$5:$W$5,1))*BL407</f>
        <v>1.4200000000000008E-2</v>
      </c>
      <c r="BN407" s="365">
        <f>INDEX('NOx &amp; CO2'!$T$6:$W$10,MATCH($C407,'NOx &amp; CO2'!$R$6:$R$10,1),MATCH(BN$382,'NOx &amp; CO2'!$T$5:$W$5,1))*BM407</f>
        <v>1.4200000000000008E-2</v>
      </c>
      <c r="BO407" s="365">
        <f>INDEX('NOx &amp; CO2'!$T$6:$W$10,MATCH($C407,'NOx &amp; CO2'!$R$6:$R$10,1),MATCH(BO$382,'NOx &amp; CO2'!$T$5:$W$5,1))*BN407</f>
        <v>1.4200000000000008E-2</v>
      </c>
      <c r="BP407" s="365">
        <f>INDEX('NOx &amp; CO2'!$T$6:$W$10,MATCH($C407,'NOx &amp; CO2'!$R$6:$R$10,1),MATCH(BP$382,'NOx &amp; CO2'!$T$5:$W$5,1))*BO407</f>
        <v>1.4200000000000008E-2</v>
      </c>
      <c r="BQ407" s="365">
        <f>INDEX('NOx &amp; CO2'!$T$6:$W$10,MATCH($C407,'NOx &amp; CO2'!$R$6:$R$10,1),MATCH(BQ$382,'NOx &amp; CO2'!$T$5:$W$5,1))*BP407</f>
        <v>1.4200000000000008E-2</v>
      </c>
      <c r="BR407" s="365">
        <f>INDEX('NOx &amp; CO2'!$T$6:$W$10,MATCH($C407,'NOx &amp; CO2'!$R$6:$R$10,1),MATCH(BR$382,'NOx &amp; CO2'!$T$5:$W$5,1))*BQ407</f>
        <v>1.4200000000000008E-2</v>
      </c>
      <c r="BS407" s="365">
        <f>INDEX('NOx &amp; CO2'!$T$6:$W$10,MATCH($C407,'NOx &amp; CO2'!$R$6:$R$10,1),MATCH(BS$382,'NOx &amp; CO2'!$T$5:$W$5,1))*BR407</f>
        <v>1.4200000000000008E-2</v>
      </c>
      <c r="BT407" s="365">
        <f>INDEX('NOx &amp; CO2'!$T$6:$W$10,MATCH($C407,'NOx &amp; CO2'!$R$6:$R$10,1),MATCH(BT$382,'NOx &amp; CO2'!$T$5:$W$5,1))*BS407</f>
        <v>1.4200000000000008E-2</v>
      </c>
      <c r="BU407" s="365">
        <f>INDEX('NOx &amp; CO2'!$T$6:$W$10,MATCH($C407,'NOx &amp; CO2'!$R$6:$R$10,1),MATCH(BU$382,'NOx &amp; CO2'!$T$5:$W$5,1))*BT407</f>
        <v>1.4200000000000008E-2</v>
      </c>
      <c r="BV407" s="365">
        <f>INDEX('NOx &amp; CO2'!$T$6:$W$10,MATCH($C407,'NOx &amp; CO2'!$R$6:$R$10,1),MATCH(BV$382,'NOx &amp; CO2'!$T$5:$W$5,1))*BU407</f>
        <v>1.4200000000000008E-2</v>
      </c>
      <c r="BW407" s="365">
        <f>INDEX('NOx &amp; CO2'!$T$6:$W$10,MATCH($C407,'NOx &amp; CO2'!$R$6:$R$10,1),MATCH(BW$382,'NOx &amp; CO2'!$T$5:$W$5,1))*BV407</f>
        <v>1.4200000000000008E-2</v>
      </c>
      <c r="BX407" s="365">
        <f>INDEX('NOx &amp; CO2'!$T$6:$W$10,MATCH($C407,'NOx &amp; CO2'!$R$6:$R$10,1),MATCH(BX$382,'NOx &amp; CO2'!$T$5:$W$5,1))*BW407</f>
        <v>1.4200000000000008E-2</v>
      </c>
      <c r="BY407" s="365">
        <f>INDEX('NOx &amp; CO2'!$T$6:$W$10,MATCH($C407,'NOx &amp; CO2'!$R$6:$R$10,1),MATCH(BY$382,'NOx &amp; CO2'!$T$5:$W$5,1))*BX407</f>
        <v>1.4200000000000008E-2</v>
      </c>
      <c r="BZ407" s="365">
        <f>INDEX('NOx &amp; CO2'!$T$6:$W$10,MATCH($C407,'NOx &amp; CO2'!$R$6:$R$10,1),MATCH(BZ$382,'NOx &amp; CO2'!$T$5:$W$5,1))*BY407</f>
        <v>1.4200000000000008E-2</v>
      </c>
      <c r="CA407" s="365">
        <f>INDEX('NOx &amp; CO2'!$T$6:$W$10,MATCH($C407,'NOx &amp; CO2'!$R$6:$R$10,1),MATCH(CA$382,'NOx &amp; CO2'!$T$5:$W$5,1))*BZ407</f>
        <v>1.4200000000000008E-2</v>
      </c>
      <c r="CB407" s="365">
        <f>INDEX('NOx &amp; CO2'!$T$6:$W$10,MATCH($C407,'NOx &amp; CO2'!$R$6:$R$10,1),MATCH(CB$382,'NOx &amp; CO2'!$T$5:$W$5,1))*CA407</f>
        <v>1.4200000000000008E-2</v>
      </c>
      <c r="CC407" s="365">
        <f>INDEX('NOx &amp; CO2'!$T$6:$W$10,MATCH($C407,'NOx &amp; CO2'!$R$6:$R$10,1),MATCH(CC$382,'NOx &amp; CO2'!$T$5:$W$5,1))*CB407</f>
        <v>1.4200000000000008E-2</v>
      </c>
      <c r="CD407" s="365">
        <f>INDEX('NOx &amp; CO2'!$T$6:$W$10,MATCH($C407,'NOx &amp; CO2'!$R$6:$R$10,1),MATCH(CD$382,'NOx &amp; CO2'!$T$5:$W$5,1))*CC407</f>
        <v>1.4200000000000008E-2</v>
      </c>
      <c r="CE407" s="365">
        <f>INDEX('NOx &amp; CO2'!$T$6:$W$10,MATCH($C407,'NOx &amp; CO2'!$R$6:$R$10,1),MATCH(CE$382,'NOx &amp; CO2'!$T$5:$W$5,1))*CD407</f>
        <v>1.4200000000000008E-2</v>
      </c>
      <c r="CF407" s="365">
        <f>INDEX('NOx &amp; CO2'!$T$6:$W$10,MATCH($C407,'NOx &amp; CO2'!$R$6:$R$10,1),MATCH(CF$382,'NOx &amp; CO2'!$T$5:$W$5,1))*CE407</f>
        <v>1.4200000000000008E-2</v>
      </c>
      <c r="CG407" s="365">
        <f>INDEX('NOx &amp; CO2'!$T$6:$W$10,MATCH($C407,'NOx &amp; CO2'!$R$6:$R$10,1),MATCH(CG$382,'NOx &amp; CO2'!$T$5:$W$5,1))*CF407</f>
        <v>1.4200000000000008E-2</v>
      </c>
      <c r="CH407" s="365">
        <f>INDEX('NOx &amp; CO2'!$T$6:$W$10,MATCH($C407,'NOx &amp; CO2'!$R$6:$R$10,1),MATCH(CH$382,'NOx &amp; CO2'!$T$5:$W$5,1))*CG407</f>
        <v>1.4200000000000008E-2</v>
      </c>
      <c r="CI407" s="365">
        <f>INDEX('NOx &amp; CO2'!$T$6:$W$10,MATCH($C407,'NOx &amp; CO2'!$R$6:$R$10,1),MATCH(CI$382,'NOx &amp; CO2'!$T$5:$W$5,1))*CH407</f>
        <v>1.4200000000000008E-2</v>
      </c>
      <c r="CJ407" s="365">
        <f>INDEX('NOx &amp; CO2'!$T$6:$W$10,MATCH($C407,'NOx &amp; CO2'!$R$6:$R$10,1),MATCH(CJ$382,'NOx &amp; CO2'!$T$5:$W$5,1))*CI407</f>
        <v>1.4200000000000008E-2</v>
      </c>
      <c r="CK407" s="365">
        <f>INDEX('NOx &amp; CO2'!$T$6:$W$10,MATCH($C407,'NOx &amp; CO2'!$R$6:$R$10,1),MATCH(CK$382,'NOx &amp; CO2'!$T$5:$W$5,1))*CJ407</f>
        <v>1.4200000000000008E-2</v>
      </c>
      <c r="CL407" s="365">
        <f>INDEX('NOx &amp; CO2'!$T$6:$W$10,MATCH($C407,'NOx &amp; CO2'!$R$6:$R$10,1),MATCH(CL$382,'NOx &amp; CO2'!$T$5:$W$5,1))*CK407</f>
        <v>1.4200000000000008E-2</v>
      </c>
      <c r="CM407" s="365">
        <f>INDEX('NOx &amp; CO2'!$T$6:$W$10,MATCH($C407,'NOx &amp; CO2'!$R$6:$R$10,1),MATCH(CM$382,'NOx &amp; CO2'!$T$5:$W$5,1))*CL407</f>
        <v>1.4200000000000008E-2</v>
      </c>
      <c r="CN407" s="365">
        <f>INDEX('NOx &amp; CO2'!$T$6:$W$10,MATCH($C407,'NOx &amp; CO2'!$R$6:$R$10,1),MATCH(CN$382,'NOx &amp; CO2'!$T$5:$W$5,1))*CM407</f>
        <v>1.4200000000000008E-2</v>
      </c>
      <c r="CO407" s="365">
        <f>INDEX('NOx &amp; CO2'!$T$6:$W$10,MATCH($C407,'NOx &amp; CO2'!$R$6:$R$10,1),MATCH(CO$382,'NOx &amp; CO2'!$T$5:$W$5,1))*CN407</f>
        <v>1.4200000000000008E-2</v>
      </c>
      <c r="CP407" s="365">
        <f>INDEX('NOx &amp; CO2'!$T$6:$W$10,MATCH($C407,'NOx &amp; CO2'!$R$6:$R$10,1),MATCH(CP$382,'NOx &amp; CO2'!$T$5:$W$5,1))*CO407</f>
        <v>1.4200000000000008E-2</v>
      </c>
      <c r="CQ407" s="365">
        <f>INDEX('NOx &amp; CO2'!$T$6:$W$10,MATCH($C407,'NOx &amp; CO2'!$R$6:$R$10,1),MATCH(CQ$382,'NOx &amp; CO2'!$T$5:$W$5,1))*CP407</f>
        <v>1.4200000000000008E-2</v>
      </c>
      <c r="CR407" s="365">
        <f>INDEX('NOx &amp; CO2'!$T$6:$W$10,MATCH($C407,'NOx &amp; CO2'!$R$6:$R$10,1),MATCH(CR$382,'NOx &amp; CO2'!$T$5:$W$5,1))*CQ407</f>
        <v>1.4200000000000008E-2</v>
      </c>
      <c r="CS407" s="365">
        <f>INDEX('NOx &amp; CO2'!$T$6:$W$10,MATCH($C407,'NOx &amp; CO2'!$R$6:$R$10,1),MATCH(CS$382,'NOx &amp; CO2'!$T$5:$W$5,1))*CR407</f>
        <v>1.4200000000000008E-2</v>
      </c>
    </row>
    <row r="408" spans="1:97" s="352" customFormat="1" ht="13" x14ac:dyDescent="0.3">
      <c r="A408" s="362"/>
      <c r="B408" s="362"/>
      <c r="C408" s="366" t="str">
        <f>C378</f>
        <v>Summa utsläpp NOx (ton)</v>
      </c>
      <c r="D408" s="570">
        <f t="shared" ref="D408:BO408" ca="1" si="625">SUMPRODUCT(D383:D407,D322:D346)</f>
        <v>0</v>
      </c>
      <c r="E408" s="570">
        <f t="shared" ca="1" si="625"/>
        <v>0</v>
      </c>
      <c r="F408" s="570">
        <f t="shared" ca="1" si="625"/>
        <v>0</v>
      </c>
      <c r="G408" s="570">
        <f t="shared" ca="1" si="625"/>
        <v>0</v>
      </c>
      <c r="H408" s="570">
        <f t="shared" ca="1" si="625"/>
        <v>0</v>
      </c>
      <c r="I408" s="570">
        <f t="shared" ca="1" si="625"/>
        <v>0</v>
      </c>
      <c r="J408" s="570">
        <f t="shared" ca="1" si="625"/>
        <v>0</v>
      </c>
      <c r="K408" s="570">
        <f t="shared" ca="1" si="625"/>
        <v>0</v>
      </c>
      <c r="L408" s="570">
        <f t="shared" ca="1" si="625"/>
        <v>0</v>
      </c>
      <c r="M408" s="570">
        <f t="shared" ca="1" si="625"/>
        <v>0</v>
      </c>
      <c r="N408" s="570">
        <f t="shared" ca="1" si="625"/>
        <v>0</v>
      </c>
      <c r="O408" s="570">
        <f t="shared" ca="1" si="625"/>
        <v>0</v>
      </c>
      <c r="P408" s="570">
        <f t="shared" ca="1" si="625"/>
        <v>0</v>
      </c>
      <c r="Q408" s="570">
        <f t="shared" ca="1" si="625"/>
        <v>0</v>
      </c>
      <c r="R408" s="570">
        <f t="shared" ca="1" si="625"/>
        <v>0</v>
      </c>
      <c r="S408" s="570">
        <f t="shared" ca="1" si="625"/>
        <v>0</v>
      </c>
      <c r="T408" s="570">
        <f t="shared" ca="1" si="625"/>
        <v>0</v>
      </c>
      <c r="U408" s="570">
        <f t="shared" ca="1" si="625"/>
        <v>0</v>
      </c>
      <c r="V408" s="570">
        <f t="shared" ca="1" si="625"/>
        <v>0</v>
      </c>
      <c r="W408" s="570">
        <f t="shared" ca="1" si="625"/>
        <v>0</v>
      </c>
      <c r="X408" s="570">
        <f t="shared" ca="1" si="625"/>
        <v>0</v>
      </c>
      <c r="Y408" s="570">
        <f t="shared" ca="1" si="625"/>
        <v>0</v>
      </c>
      <c r="Z408" s="570">
        <f t="shared" ca="1" si="625"/>
        <v>0</v>
      </c>
      <c r="AA408" s="363">
        <f t="shared" ca="1" si="625"/>
        <v>0</v>
      </c>
      <c r="AB408" s="363">
        <f t="shared" ca="1" si="625"/>
        <v>0</v>
      </c>
      <c r="AC408" s="363">
        <f t="shared" ca="1" si="625"/>
        <v>0</v>
      </c>
      <c r="AD408" s="363">
        <f t="shared" ca="1" si="625"/>
        <v>0</v>
      </c>
      <c r="AE408" s="363">
        <f t="shared" ca="1" si="625"/>
        <v>0</v>
      </c>
      <c r="AF408" s="363">
        <f t="shared" ca="1" si="625"/>
        <v>0</v>
      </c>
      <c r="AG408" s="363">
        <f t="shared" ca="1" si="625"/>
        <v>0</v>
      </c>
      <c r="AH408" s="363">
        <f t="shared" ca="1" si="625"/>
        <v>0</v>
      </c>
      <c r="AI408" s="363">
        <f t="shared" ca="1" si="625"/>
        <v>0</v>
      </c>
      <c r="AJ408" s="363">
        <f t="shared" ca="1" si="625"/>
        <v>0</v>
      </c>
      <c r="AK408" s="363">
        <f t="shared" ca="1" si="625"/>
        <v>0</v>
      </c>
      <c r="AL408" s="363">
        <f t="shared" ca="1" si="625"/>
        <v>0</v>
      </c>
      <c r="AM408" s="363">
        <f t="shared" ca="1" si="625"/>
        <v>0</v>
      </c>
      <c r="AN408" s="363">
        <f t="shared" ca="1" si="625"/>
        <v>0</v>
      </c>
      <c r="AO408" s="363">
        <f t="shared" ca="1" si="625"/>
        <v>0</v>
      </c>
      <c r="AP408" s="363">
        <f t="shared" ca="1" si="625"/>
        <v>0</v>
      </c>
      <c r="AQ408" s="363">
        <f t="shared" ca="1" si="625"/>
        <v>0</v>
      </c>
      <c r="AR408" s="363">
        <f t="shared" ca="1" si="625"/>
        <v>0</v>
      </c>
      <c r="AS408" s="363">
        <f t="shared" ca="1" si="625"/>
        <v>0</v>
      </c>
      <c r="AT408" s="363">
        <f t="shared" ca="1" si="625"/>
        <v>0</v>
      </c>
      <c r="AU408" s="363">
        <f t="shared" ca="1" si="625"/>
        <v>0</v>
      </c>
      <c r="AV408" s="363">
        <f t="shared" ca="1" si="625"/>
        <v>0</v>
      </c>
      <c r="AW408" s="363">
        <f t="shared" ca="1" si="625"/>
        <v>0</v>
      </c>
      <c r="AX408" s="363">
        <f t="shared" ca="1" si="625"/>
        <v>0</v>
      </c>
      <c r="AY408" s="363">
        <f t="shared" ca="1" si="625"/>
        <v>0</v>
      </c>
      <c r="AZ408" s="363">
        <f t="shared" ca="1" si="625"/>
        <v>0</v>
      </c>
      <c r="BA408" s="363">
        <f t="shared" ca="1" si="625"/>
        <v>0</v>
      </c>
      <c r="BB408" s="363">
        <f t="shared" ca="1" si="625"/>
        <v>0</v>
      </c>
      <c r="BC408" s="363">
        <f t="shared" ca="1" si="625"/>
        <v>0</v>
      </c>
      <c r="BD408" s="363">
        <f t="shared" ca="1" si="625"/>
        <v>0</v>
      </c>
      <c r="BE408" s="363">
        <f t="shared" ca="1" si="625"/>
        <v>0</v>
      </c>
      <c r="BF408" s="363">
        <f t="shared" ca="1" si="625"/>
        <v>0</v>
      </c>
      <c r="BG408" s="363">
        <f t="shared" ca="1" si="625"/>
        <v>0</v>
      </c>
      <c r="BH408" s="363">
        <f t="shared" ca="1" si="625"/>
        <v>0</v>
      </c>
      <c r="BI408" s="363">
        <f t="shared" ca="1" si="625"/>
        <v>0</v>
      </c>
      <c r="BJ408" s="363">
        <f t="shared" ca="1" si="625"/>
        <v>0</v>
      </c>
      <c r="BK408" s="363">
        <f t="shared" ca="1" si="625"/>
        <v>0</v>
      </c>
      <c r="BL408" s="363">
        <f t="shared" ca="1" si="625"/>
        <v>0</v>
      </c>
      <c r="BM408" s="363">
        <f t="shared" ca="1" si="625"/>
        <v>0</v>
      </c>
      <c r="BN408" s="363">
        <f t="shared" ca="1" si="625"/>
        <v>0</v>
      </c>
      <c r="BO408" s="363">
        <f t="shared" ca="1" si="625"/>
        <v>0</v>
      </c>
      <c r="BP408" s="363">
        <f t="shared" ref="BP408:CS408" ca="1" si="626">SUMPRODUCT(BP383:BP407,BP322:BP346)</f>
        <v>0</v>
      </c>
      <c r="BQ408" s="363">
        <f t="shared" ca="1" si="626"/>
        <v>0</v>
      </c>
      <c r="BR408" s="363">
        <f t="shared" ca="1" si="626"/>
        <v>0</v>
      </c>
      <c r="BS408" s="363">
        <f t="shared" ca="1" si="626"/>
        <v>0</v>
      </c>
      <c r="BT408" s="363">
        <f t="shared" ca="1" si="626"/>
        <v>0</v>
      </c>
      <c r="BU408" s="363">
        <f t="shared" si="626"/>
        <v>0</v>
      </c>
      <c r="BV408" s="363">
        <f t="shared" si="626"/>
        <v>0</v>
      </c>
      <c r="BW408" s="363">
        <f t="shared" si="626"/>
        <v>0</v>
      </c>
      <c r="BX408" s="363">
        <f t="shared" si="626"/>
        <v>0</v>
      </c>
      <c r="BY408" s="363">
        <f t="shared" si="626"/>
        <v>0</v>
      </c>
      <c r="BZ408" s="363">
        <f t="shared" si="626"/>
        <v>0</v>
      </c>
      <c r="CA408" s="363">
        <f t="shared" si="626"/>
        <v>0</v>
      </c>
      <c r="CB408" s="363">
        <f t="shared" si="626"/>
        <v>0</v>
      </c>
      <c r="CC408" s="363">
        <f t="shared" si="626"/>
        <v>0</v>
      </c>
      <c r="CD408" s="363">
        <f t="shared" si="626"/>
        <v>0</v>
      </c>
      <c r="CE408" s="363">
        <f t="shared" si="626"/>
        <v>0</v>
      </c>
      <c r="CF408" s="363">
        <f t="shared" si="626"/>
        <v>0</v>
      </c>
      <c r="CG408" s="363">
        <f t="shared" si="626"/>
        <v>0</v>
      </c>
      <c r="CH408" s="363">
        <f t="shared" si="626"/>
        <v>0</v>
      </c>
      <c r="CI408" s="363">
        <f t="shared" si="626"/>
        <v>0</v>
      </c>
      <c r="CJ408" s="363">
        <f t="shared" si="626"/>
        <v>0</v>
      </c>
      <c r="CK408" s="363">
        <f t="shared" si="626"/>
        <v>0</v>
      </c>
      <c r="CL408" s="363">
        <f t="shared" si="626"/>
        <v>0</v>
      </c>
      <c r="CM408" s="363">
        <f t="shared" si="626"/>
        <v>0</v>
      </c>
      <c r="CN408" s="363">
        <f t="shared" si="626"/>
        <v>0</v>
      </c>
      <c r="CO408" s="363">
        <f t="shared" si="626"/>
        <v>0</v>
      </c>
      <c r="CP408" s="363">
        <f t="shared" si="626"/>
        <v>0</v>
      </c>
      <c r="CQ408" s="363">
        <f t="shared" si="626"/>
        <v>0</v>
      </c>
      <c r="CR408" s="363">
        <f t="shared" si="626"/>
        <v>0</v>
      </c>
      <c r="CS408" s="363">
        <f t="shared" si="626"/>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10">
    <tabColor rgb="FF00B050"/>
  </sheetPr>
  <dimension ref="A1:CS418"/>
  <sheetViews>
    <sheetView zoomScale="80" zoomScaleNormal="80" workbookViewId="0">
      <selection activeCell="D113" sqref="D113"/>
    </sheetView>
  </sheetViews>
  <sheetFormatPr defaultRowHeight="14.5" x14ac:dyDescent="0.35"/>
  <cols>
    <col min="1" max="1" width="22" customWidth="1"/>
    <col min="2" max="2" width="19.81640625" customWidth="1"/>
    <col min="3" max="3" width="11.81640625" customWidth="1"/>
    <col min="4" max="4" width="14.7265625" style="49" customWidth="1"/>
    <col min="5" max="6" width="15.26953125" style="49" bestFit="1" customWidth="1"/>
    <col min="7" max="7" width="12.81640625" style="49" customWidth="1"/>
    <col min="8" max="8" width="12.26953125" style="49" customWidth="1"/>
    <col min="9" max="9" width="13.453125" style="49" customWidth="1"/>
    <col min="10" max="10" width="13.1796875" style="49" customWidth="1"/>
    <col min="11" max="11" width="13.54296875" style="49" customWidth="1"/>
    <col min="12" max="12" width="15.54296875" style="49" customWidth="1"/>
    <col min="13" max="14" width="12.7265625" style="49" bestFit="1" customWidth="1"/>
    <col min="15" max="71" width="12.7265625" bestFit="1" customWidth="1"/>
    <col min="72" max="93" width="10.54296875" bestFit="1" customWidth="1"/>
  </cols>
  <sheetData>
    <row r="1" spans="1:14" s="377" customFormat="1" ht="18" x14ac:dyDescent="0.4">
      <c r="A1" s="322" t="s">
        <v>709</v>
      </c>
      <c r="B1" s="322"/>
      <c r="D1" s="378"/>
      <c r="E1" s="378"/>
      <c r="F1" s="378"/>
      <c r="G1" s="378"/>
      <c r="H1" s="378"/>
      <c r="I1" s="378"/>
      <c r="J1" s="378"/>
      <c r="K1" s="378"/>
      <c r="L1" s="378"/>
      <c r="M1" s="378"/>
      <c r="N1" s="378"/>
    </row>
    <row r="2" spans="1:14" s="377" customFormat="1" x14ac:dyDescent="0.35">
      <c r="B2" s="324" t="s">
        <v>488</v>
      </c>
      <c r="C2" s="379">
        <f>Indata!B24</f>
        <v>1</v>
      </c>
      <c r="D2" s="379">
        <f>Indata!B25</f>
        <v>1</v>
      </c>
      <c r="E2" s="378"/>
      <c r="F2" s="378"/>
      <c r="G2" s="378"/>
      <c r="H2" s="378"/>
      <c r="I2" s="378"/>
      <c r="J2" s="378"/>
      <c r="K2" s="378"/>
      <c r="L2" s="378"/>
      <c r="M2" s="378"/>
      <c r="N2" s="378"/>
    </row>
    <row r="3" spans="1:14" s="377" customFormat="1" x14ac:dyDescent="0.35">
      <c r="B3" s="324" t="s">
        <v>104</v>
      </c>
      <c r="C3" s="379">
        <f>Indata!$B$16</f>
        <v>2045</v>
      </c>
      <c r="D3" s="379">
        <f>Indata!$B$17</f>
        <v>2065</v>
      </c>
    </row>
    <row r="4" spans="1:14" s="377" customFormat="1" x14ac:dyDescent="0.35"/>
    <row r="5" spans="1:14" s="377" customFormat="1" x14ac:dyDescent="0.35">
      <c r="A5" s="327" t="s">
        <v>312</v>
      </c>
      <c r="B5" s="323"/>
      <c r="C5" s="323"/>
      <c r="D5" s="323"/>
      <c r="E5" s="323"/>
    </row>
    <row r="6" spans="1:14" s="377" customFormat="1" x14ac:dyDescent="0.35">
      <c r="A6" s="323"/>
      <c r="B6" s="328">
        <f>Indata!B12</f>
        <v>2019</v>
      </c>
      <c r="C6" s="328">
        <f>Indata!B15</f>
        <v>2028</v>
      </c>
      <c r="D6" s="328">
        <f>Indata!B16</f>
        <v>2045</v>
      </c>
      <c r="E6" s="328">
        <f>Indata!B17</f>
        <v>2065</v>
      </c>
    </row>
    <row r="7" spans="1:14" s="377" customFormat="1" x14ac:dyDescent="0.35">
      <c r="A7" s="323"/>
      <c r="B7" s="329" t="str">
        <f>Prognoser!H50</f>
        <v>2019 - 2028</v>
      </c>
      <c r="C7" s="329" t="str">
        <f>Prognoser!I50</f>
        <v>2028 - 2045</v>
      </c>
      <c r="D7" s="329" t="str">
        <f>Prognoser!J50</f>
        <v>2045 - 2065</v>
      </c>
      <c r="E7" s="329" t="str">
        <f>Prognoser!K50</f>
        <v>2065 - 2087</v>
      </c>
    </row>
    <row r="8" spans="1:14" s="377" customFormat="1" x14ac:dyDescent="0.35">
      <c r="A8" s="324" t="s">
        <v>0</v>
      </c>
      <c r="B8" s="335" t="str">
        <f>Prognoser!H51</f>
        <v>-</v>
      </c>
      <c r="C8" s="335" t="str">
        <f>Prognoser!I51</f>
        <v>-</v>
      </c>
      <c r="D8" s="330" t="str">
        <f>Prognoser!J51</f>
        <v>-</v>
      </c>
      <c r="E8" s="330" t="str">
        <f>Prognoser!K51</f>
        <v>-</v>
      </c>
    </row>
    <row r="9" spans="1:14" s="377" customFormat="1" x14ac:dyDescent="0.35">
      <c r="A9" s="324" t="s">
        <v>1</v>
      </c>
      <c r="B9" s="335" t="str">
        <f>Prognoser!H52</f>
        <v>-</v>
      </c>
      <c r="C9" s="335" t="str">
        <f>Prognoser!I52</f>
        <v>-</v>
      </c>
      <c r="D9" s="330" t="str">
        <f>Prognoser!J52</f>
        <v>-</v>
      </c>
      <c r="E9" s="330" t="str">
        <f>Prognoser!K52</f>
        <v>-</v>
      </c>
    </row>
    <row r="10" spans="1:14" s="377" customFormat="1" x14ac:dyDescent="0.35">
      <c r="A10" s="324" t="s">
        <v>2</v>
      </c>
      <c r="B10" s="335" t="str">
        <f>Prognoser!H53</f>
        <v>-</v>
      </c>
      <c r="C10" s="335" t="str">
        <f>Prognoser!I53</f>
        <v>-</v>
      </c>
      <c r="D10" s="330" t="str">
        <f>Prognoser!J53</f>
        <v>-</v>
      </c>
      <c r="E10" s="330" t="str">
        <f>Prognoser!K53</f>
        <v>-</v>
      </c>
    </row>
    <row r="11" spans="1:14" s="377" customFormat="1" x14ac:dyDescent="0.35">
      <c r="A11" s="324" t="s">
        <v>11</v>
      </c>
      <c r="B11" s="335" t="str">
        <f>Prognoser!H54</f>
        <v>-</v>
      </c>
      <c r="C11" s="335" t="str">
        <f>Prognoser!I54</f>
        <v>-</v>
      </c>
      <c r="D11" s="330" t="str">
        <f>Prognoser!J54</f>
        <v>-</v>
      </c>
      <c r="E11" s="330" t="str">
        <f>Prognoser!K54</f>
        <v>-</v>
      </c>
    </row>
    <row r="12" spans="1:14" s="377" customFormat="1" x14ac:dyDescent="0.35">
      <c r="A12" s="324" t="s">
        <v>7</v>
      </c>
      <c r="B12" s="335" t="str">
        <f>Prognoser!H55</f>
        <v>-</v>
      </c>
      <c r="C12" s="335" t="str">
        <f>Prognoser!I55</f>
        <v>-</v>
      </c>
      <c r="D12" s="330" t="str">
        <f>Prognoser!J55</f>
        <v>-</v>
      </c>
      <c r="E12" s="330" t="str">
        <f>Prognoser!K55</f>
        <v>-</v>
      </c>
    </row>
    <row r="13" spans="1:14" s="377" customFormat="1" x14ac:dyDescent="0.35">
      <c r="A13" s="324" t="s">
        <v>3</v>
      </c>
      <c r="B13" s="335" t="str">
        <f>Prognoser!H56</f>
        <v>-</v>
      </c>
      <c r="C13" s="335" t="str">
        <f>Prognoser!I56</f>
        <v>-</v>
      </c>
      <c r="D13" s="330" t="str">
        <f>Prognoser!J56</f>
        <v>-</v>
      </c>
      <c r="E13" s="330" t="str">
        <f>Prognoser!K56</f>
        <v>-</v>
      </c>
    </row>
    <row r="14" spans="1:14" s="377" customFormat="1" x14ac:dyDescent="0.35">
      <c r="A14" s="324" t="s">
        <v>4</v>
      </c>
      <c r="B14" s="335" t="str">
        <f>Prognoser!H57</f>
        <v>-</v>
      </c>
      <c r="C14" s="335" t="str">
        <f>Prognoser!I57</f>
        <v>-</v>
      </c>
      <c r="D14" s="330" t="str">
        <f>Prognoser!J57</f>
        <v>-</v>
      </c>
      <c r="E14" s="330" t="str">
        <f>Prognoser!K57</f>
        <v>-</v>
      </c>
    </row>
    <row r="15" spans="1:14" s="377" customFormat="1" x14ac:dyDescent="0.35">
      <c r="A15" s="324"/>
      <c r="B15" s="330"/>
      <c r="C15" s="330"/>
      <c r="D15" s="330"/>
      <c r="E15" s="330"/>
    </row>
    <row r="16" spans="1:14" s="377" customFormat="1" x14ac:dyDescent="0.35">
      <c r="A16" s="380" t="s">
        <v>316</v>
      </c>
      <c r="B16" s="330"/>
      <c r="C16" s="330"/>
      <c r="D16" s="330"/>
      <c r="E16" s="330"/>
      <c r="G16" s="331" t="s">
        <v>326</v>
      </c>
    </row>
    <row r="17" spans="1:97" s="377" customFormat="1" ht="15.5" x14ac:dyDescent="0.35">
      <c r="A17" s="332" t="s">
        <v>9</v>
      </c>
      <c r="B17" s="323"/>
      <c r="C17" s="323"/>
      <c r="D17" s="323" t="str">
        <f>IFERROR(INDEX(Indata!$A$12:$A$18,MATCH(D18,Indata!$B$12:$B$18,0)),"")</f>
        <v>Basår</v>
      </c>
      <c r="E17" s="323" t="str">
        <f>IFERROR(INDEX(Indata!$A$12:$A$18,MATCH(E18,Indata!$B$12:$B$18,0)),"")</f>
        <v/>
      </c>
      <c r="F17" s="323" t="str">
        <f>IFERROR(INDEX(Indata!$A$12:$A$18,MATCH(F18,Indata!$B$12:$B$18,0)),"")</f>
        <v/>
      </c>
      <c r="G17" s="323" t="str">
        <f>IFERROR(INDEX(Indata!$A$12:$A$18,MATCH(G18,Indata!$B$12:$B$18,0)),"")</f>
        <v/>
      </c>
      <c r="H17" s="323" t="str">
        <f>IFERROR(INDEX(Indata!$A$12:$A$18,MATCH(H18,Indata!$B$12:$B$18,0)),"")</f>
        <v/>
      </c>
      <c r="I17" s="323" t="str">
        <f>IFERROR(INDEX(Indata!$A$12:$A$18,MATCH(I18,Indata!$B$12:$B$18,0)),"")</f>
        <v/>
      </c>
      <c r="J17" s="323" t="str">
        <f>IFERROR(INDEX(Indata!$A$12:$A$18,MATCH(J18,Indata!$B$12:$B$18,0)),"")</f>
        <v/>
      </c>
      <c r="K17" s="323" t="str">
        <f>IFERROR(INDEX(Indata!$A$12:$A$18,MATCH(K18,Indata!$B$12:$B$18,0)),"")</f>
        <v/>
      </c>
      <c r="L17" s="323" t="str">
        <f>IFERROR(INDEX(Indata!$A$12:$A$18,MATCH(L18,Indata!$B$12:$B$18,0)),"")</f>
        <v/>
      </c>
      <c r="M17" s="323" t="str">
        <f>IFERROR(INDEX(Indata!$A$12:$A$18,MATCH(M18,Indata!$B$12:$B$18,0)),"")</f>
        <v>Diskonteringsår</v>
      </c>
      <c r="N17" s="323" t="str">
        <f>IFERROR(INDEX(Indata!$A$12:$A$18,MATCH(N18,Indata!$B$12:$B$18,0)),"")</f>
        <v/>
      </c>
      <c r="O17" s="323" t="str">
        <f>IFERROR(INDEX(Indata!$A$12:$A$18,MATCH(O18,Indata!$B$12:$B$18,0)),"")</f>
        <v/>
      </c>
      <c r="P17" s="323" t="str">
        <f>IFERROR(INDEX(Indata!$A$12:$A$18,MATCH(P18,Indata!$B$12:$B$18,0)),"")</f>
        <v/>
      </c>
      <c r="Q17" s="323" t="str">
        <f>IFERROR(INDEX(Indata!$A$12:$A$18,MATCH(Q18,Indata!$B$12:$B$18,0)),"")</f>
        <v/>
      </c>
      <c r="R17" s="323" t="str">
        <f>IFERROR(INDEX(Indata!$A$12:$A$18,MATCH(R18,Indata!$B$12:$B$18,0)),"")</f>
        <v/>
      </c>
      <c r="S17" s="323" t="str">
        <f>IFERROR(INDEX(Indata!$A$12:$A$18,MATCH(S18,Indata!$B$12:$B$18,0)),"")</f>
        <v/>
      </c>
      <c r="T17" s="323" t="str">
        <f>IFERROR(INDEX(Indata!$A$12:$A$18,MATCH(T18,Indata!$B$12:$B$18,0)),"")</f>
        <v/>
      </c>
      <c r="U17" s="323" t="str">
        <f>IFERROR(INDEX(Indata!$A$12:$A$18,MATCH(U18,Indata!$B$12:$B$18,0)),"")</f>
        <v/>
      </c>
      <c r="V17" s="323" t="str">
        <f>IFERROR(INDEX(Indata!$A$12:$A$18,MATCH(V18,Indata!$B$12:$B$18,0)),"")</f>
        <v/>
      </c>
      <c r="W17" s="323" t="str">
        <f>IFERROR(INDEX(Indata!$A$12:$A$18,MATCH(W18,Indata!$B$12:$B$18,0)),"")</f>
        <v/>
      </c>
      <c r="X17" s="323" t="str">
        <f>IFERROR(INDEX(Indata!$A$12:$A$18,MATCH(X18,Indata!$B$12:$B$18,0)),"")</f>
        <v/>
      </c>
      <c r="Y17" s="323" t="str">
        <f>IFERROR(INDEX(Indata!$A$12:$A$18,MATCH(Y18,Indata!$B$12:$B$18,0)),"")</f>
        <v/>
      </c>
      <c r="Z17" s="323" t="str">
        <f>IFERROR(INDEX(Indata!$A$12:$A$18,MATCH(Z18,Indata!$B$12:$B$18,0)),"")</f>
        <v/>
      </c>
      <c r="AA17" s="323" t="str">
        <f>IFERROR(INDEX(Indata!$A$12:$A$18,MATCH(AA18,Indata!$B$12:$B$18,0)),"")</f>
        <v/>
      </c>
      <c r="AB17" s="323" t="str">
        <f>IFERROR(INDEX(Indata!$A$12:$A$18,MATCH(AB18,Indata!$B$12:$B$18,0)),"")</f>
        <v/>
      </c>
      <c r="AC17" s="323" t="str">
        <f>IFERROR(INDEX(Indata!$A$12:$A$18,MATCH(AC18,Indata!$B$12:$B$18,0)),"")</f>
        <v/>
      </c>
      <c r="AD17" s="323" t="str">
        <f>IFERROR(INDEX(Indata!$A$12:$A$18,MATCH(AD18,Indata!$B$12:$B$18,0)),"")</f>
        <v>Prognosår 1</v>
      </c>
      <c r="AE17" s="323" t="str">
        <f>IFERROR(INDEX(Indata!$A$12:$A$18,MATCH(AE18,Indata!$B$12:$B$18,0)),"")</f>
        <v/>
      </c>
      <c r="AF17" s="323" t="str">
        <f>IFERROR(INDEX(Indata!$A$12:$A$18,MATCH(AF18,Indata!$B$12:$B$18,0)),"")</f>
        <v/>
      </c>
      <c r="AG17" s="323" t="str">
        <f>IFERROR(INDEX(Indata!$A$12:$A$18,MATCH(AG18,Indata!$B$12:$B$18,0)),"")</f>
        <v/>
      </c>
      <c r="AH17" s="323" t="str">
        <f>IFERROR(INDEX(Indata!$A$12:$A$18,MATCH(AH18,Indata!$B$12:$B$18,0)),"")</f>
        <v/>
      </c>
      <c r="AI17" s="323" t="str">
        <f>IFERROR(INDEX(Indata!$A$12:$A$18,MATCH(AI18,Indata!$B$12:$B$18,0)),"")</f>
        <v/>
      </c>
      <c r="AJ17" s="323" t="str">
        <f>IFERROR(INDEX(Indata!$A$12:$A$18,MATCH(AJ18,Indata!$B$12:$B$18,0)),"")</f>
        <v/>
      </c>
      <c r="AK17" s="323" t="str">
        <f>IFERROR(INDEX(Indata!$A$12:$A$18,MATCH(AK18,Indata!$B$12:$B$18,0)),"")</f>
        <v/>
      </c>
      <c r="AL17" s="323" t="str">
        <f>IFERROR(INDEX(Indata!$A$12:$A$18,MATCH(AL18,Indata!$B$12:$B$18,0)),"")</f>
        <v/>
      </c>
      <c r="AM17" s="323" t="str">
        <f>IFERROR(INDEX(Indata!$A$12:$A$18,MATCH(AM18,Indata!$B$12:$B$18,0)),"")</f>
        <v/>
      </c>
      <c r="AN17" s="323" t="str">
        <f>IFERROR(INDEX(Indata!$A$12:$A$18,MATCH(AN18,Indata!$B$12:$B$18,0)),"")</f>
        <v/>
      </c>
      <c r="AO17" s="323" t="str">
        <f>IFERROR(INDEX(Indata!$A$12:$A$18,MATCH(AO18,Indata!$B$12:$B$18,0)),"")</f>
        <v/>
      </c>
      <c r="AP17" s="323" t="str">
        <f>IFERROR(INDEX(Indata!$A$12:$A$18,MATCH(AP18,Indata!$B$12:$B$18,0)),"")</f>
        <v/>
      </c>
      <c r="AQ17" s="323" t="str">
        <f>IFERROR(INDEX(Indata!$A$12:$A$18,MATCH(AQ18,Indata!$B$12:$B$18,0)),"")</f>
        <v/>
      </c>
      <c r="AR17" s="323" t="str">
        <f>IFERROR(INDEX(Indata!$A$12:$A$18,MATCH(AR18,Indata!$B$12:$B$18,0)),"")</f>
        <v/>
      </c>
      <c r="AS17" s="323" t="str">
        <f>IFERROR(INDEX(Indata!$A$12:$A$18,MATCH(AS18,Indata!$B$12:$B$18,0)),"")</f>
        <v/>
      </c>
      <c r="AT17" s="323" t="str">
        <f>IFERROR(INDEX(Indata!$A$12:$A$18,MATCH(AT18,Indata!$B$12:$B$18,0)),"")</f>
        <v/>
      </c>
      <c r="AU17" s="323" t="str">
        <f>IFERROR(INDEX(Indata!$A$12:$A$18,MATCH(AU18,Indata!$B$12:$B$18,0)),"")</f>
        <v/>
      </c>
      <c r="AV17" s="323" t="str">
        <f>IFERROR(INDEX(Indata!$A$12:$A$18,MATCH(AV18,Indata!$B$12:$B$18,0)),"")</f>
        <v/>
      </c>
      <c r="AW17" s="323" t="str">
        <f>IFERROR(INDEX(Indata!$A$12:$A$18,MATCH(AW18,Indata!$B$12:$B$18,0)),"")</f>
        <v/>
      </c>
      <c r="AX17" s="323" t="str">
        <f>IFERROR(INDEX(Indata!$A$12:$A$18,MATCH(AX18,Indata!$B$12:$B$18,0)),"")</f>
        <v>Prognosår 2</v>
      </c>
      <c r="AY17" s="323" t="str">
        <f>IFERROR(INDEX(Indata!$A$12:$A$18,MATCH(AY18,Indata!$B$12:$B$18,0)),"")</f>
        <v/>
      </c>
      <c r="AZ17" s="323" t="str">
        <f>IFERROR(INDEX(Indata!$A$12:$A$18,MATCH(AZ18,Indata!$B$12:$B$18,0)),"")</f>
        <v/>
      </c>
      <c r="BA17" s="323" t="str">
        <f>IFERROR(INDEX(Indata!$A$12:$A$18,MATCH(BA18,Indata!$B$12:$B$18,0)),"")</f>
        <v/>
      </c>
      <c r="BB17" s="323" t="str">
        <f>IFERROR(INDEX(Indata!$A$12:$A$18,MATCH(BB18,Indata!$B$12:$B$18,0)),"")</f>
        <v/>
      </c>
      <c r="BC17" s="323" t="str">
        <f>IFERROR(INDEX(Indata!$A$12:$A$18,MATCH(BC18,Indata!$B$12:$B$18,0)),"")</f>
        <v/>
      </c>
      <c r="BD17" s="323" t="str">
        <f>IFERROR(INDEX(Indata!$A$12:$A$18,MATCH(BD18,Indata!$B$12:$B$18,0)),"")</f>
        <v/>
      </c>
      <c r="BE17" s="323" t="str">
        <f>IFERROR(INDEX(Indata!$A$12:$A$18,MATCH(BE18,Indata!$B$12:$B$18,0)),"")</f>
        <v/>
      </c>
      <c r="BF17" s="323" t="str">
        <f>IFERROR(INDEX(Indata!$A$12:$A$18,MATCH(BF18,Indata!$B$12:$B$18,0)),"")</f>
        <v/>
      </c>
      <c r="BG17" s="323" t="str">
        <f>IFERROR(INDEX(Indata!$A$12:$A$18,MATCH(BG18,Indata!$B$12:$B$18,0)),"")</f>
        <v/>
      </c>
      <c r="BH17" s="323" t="str">
        <f>IFERROR(INDEX(Indata!$A$12:$A$18,MATCH(BH18,Indata!$B$12:$B$18,0)),"")</f>
        <v/>
      </c>
      <c r="BI17" s="323" t="str">
        <f>IFERROR(INDEX(Indata!$A$12:$A$18,MATCH(BI18,Indata!$B$12:$B$18,0)),"")</f>
        <v/>
      </c>
      <c r="BJ17" s="323" t="str">
        <f>IFERROR(INDEX(Indata!$A$12:$A$18,MATCH(BJ18,Indata!$B$12:$B$18,0)),"")</f>
        <v/>
      </c>
      <c r="BK17" s="323" t="str">
        <f>IFERROR(INDEX(Indata!$A$12:$A$18,MATCH(BK18,Indata!$B$12:$B$18,0)),"")</f>
        <v/>
      </c>
      <c r="BL17" s="323" t="str">
        <f>IFERROR(INDEX(Indata!$A$12:$A$18,MATCH(BL18,Indata!$B$12:$B$18,0)),"")</f>
        <v/>
      </c>
      <c r="BM17" s="323" t="str">
        <f>IFERROR(INDEX(Indata!$A$12:$A$18,MATCH(BM18,Indata!$B$12:$B$18,0)),"")</f>
        <v/>
      </c>
      <c r="BN17" s="323" t="str">
        <f>IFERROR(INDEX(Indata!$A$12:$A$18,MATCH(BN18,Indata!$B$12:$B$18,0)),"")</f>
        <v/>
      </c>
      <c r="BO17" s="323" t="str">
        <f>IFERROR(INDEX(Indata!$A$12:$A$18,MATCH(BO18,Indata!$B$12:$B$18,0)),"")</f>
        <v/>
      </c>
      <c r="BP17" s="323" t="str">
        <f>IFERROR(INDEX(Indata!$A$12:$A$18,MATCH(BP18,Indata!$B$12:$B$18,0)),"")</f>
        <v/>
      </c>
      <c r="BQ17" s="323" t="str">
        <f>IF(OR(BP17="Slutår",BP17="beräknas ej"),"beräknas ej",IFERROR(INDEX(Indata!$A$12:$A$18,MATCH(BQ18,Indata!$B$12:$B$18,0)),""))</f>
        <v/>
      </c>
      <c r="BR17" s="323" t="str">
        <f>IF(OR(BQ17="Slutår",BQ17="beräknas ej"),"beräknas ej",IFERROR(INDEX(Indata!$A$12:$A$18,MATCH(BR18,Indata!$B$12:$B$18,0)),""))</f>
        <v/>
      </c>
      <c r="BS17" s="323" t="str">
        <f>IF(OR(BR17="Slutår",BR17="beräknas ej"),"beräknas ej",IFERROR(INDEX(Indata!$A$12:$A$18,MATCH(BS18,Indata!$B$12:$B$18,0)),""))</f>
        <v/>
      </c>
      <c r="BT17" s="323" t="str">
        <f>IF(OR(BS17="Slutår",BS17="beräknas ej"),"beräknas ej",IFERROR(INDEX(Indata!$A$12:$A$18,MATCH(BT18,Indata!$B$12:$B$18,0)),""))</f>
        <v>Slutår</v>
      </c>
      <c r="BU17" s="323" t="str">
        <f>IF(OR(BT17="Slutår",BT17="beräknas ej"),"beräknas ej",IFERROR(INDEX(Indata!$A$12:$A$18,MATCH(BU18,Indata!$B$12:$B$18,0)),""))</f>
        <v>beräknas ej</v>
      </c>
      <c r="BV17" s="323" t="str">
        <f>IF(OR(BU17="Slutår",BU17="beräknas ej"),"beräknas ej",IFERROR(INDEX(Indata!$A$12:$A$18,MATCH(BV18,Indata!$B$12:$B$18,0)),""))</f>
        <v>beräknas ej</v>
      </c>
      <c r="BW17" s="323" t="str">
        <f>IF(OR(BV17="Slutår",BV17="beräknas ej"),"beräknas ej",IFERROR(INDEX(Indata!$A$12:$A$18,MATCH(BW18,Indata!$B$12:$B$18,0)),""))</f>
        <v>beräknas ej</v>
      </c>
      <c r="BX17" s="323" t="str">
        <f>IF(OR(BW17="Slutår",BW17="beräknas ej"),"beräknas ej",IFERROR(INDEX(Indata!$A$12:$A$18,MATCH(BX18,Indata!$B$12:$B$18,0)),""))</f>
        <v>beräknas ej</v>
      </c>
      <c r="BY17" s="323" t="str">
        <f>IF(OR(BX17="Slutår",BX17="beräknas ej"),"beräknas ej",IFERROR(INDEX(Indata!$A$12:$A$18,MATCH(BY18,Indata!$B$12:$B$18,0)),""))</f>
        <v>beräknas ej</v>
      </c>
      <c r="BZ17" s="323" t="str">
        <f>IF(OR(BY17="Slutår",BY17="beräknas ej"),"beräknas ej",IFERROR(INDEX(Indata!$A$12:$A$18,MATCH(BZ18,Indata!$B$12:$B$18,0)),""))</f>
        <v>beräknas ej</v>
      </c>
      <c r="CA17" s="323" t="str">
        <f>IF(OR(BZ17="Slutår",BZ17="beräknas ej"),"beräknas ej",IFERROR(INDEX(Indata!$A$12:$A$18,MATCH(CA18,Indata!$B$12:$B$18,0)),""))</f>
        <v>beräknas ej</v>
      </c>
      <c r="CB17" s="323" t="str">
        <f>IF(OR(CA17="Slutår",CA17="beräknas ej"),"beräknas ej",IFERROR(INDEX(Indata!$A$12:$A$18,MATCH(CB18,Indata!$B$12:$B$18,0)),""))</f>
        <v>beräknas ej</v>
      </c>
      <c r="CC17" s="323" t="str">
        <f>IF(OR(CB17="Slutår",CB17="beräknas ej"),"beräknas ej",IFERROR(INDEX(Indata!$A$12:$A$18,MATCH(CC18,Indata!$B$12:$B$18,0)),""))</f>
        <v>beräknas ej</v>
      </c>
      <c r="CD17" s="323" t="str">
        <f>IF(OR(CC17="Slutår",CC17="beräknas ej"),"beräknas ej",IFERROR(INDEX(Indata!$A$12:$A$18,MATCH(CD18,Indata!$B$12:$B$18,0)),""))</f>
        <v>beräknas ej</v>
      </c>
      <c r="CE17" s="323" t="str">
        <f>IF(OR(CD17="Slutår",CD17="beräknas ej"),"beräknas ej",IFERROR(INDEX(Indata!$A$12:$A$18,MATCH(CE18,Indata!$B$12:$B$18,0)),""))</f>
        <v>beräknas ej</v>
      </c>
      <c r="CF17" s="323" t="str">
        <f>IF(OR(CE17="Slutår",CE17="beräknas ej"),"beräknas ej",IFERROR(INDEX(Indata!$A$12:$A$18,MATCH(CF18,Indata!$B$12:$B$18,0)),""))</f>
        <v>beräknas ej</v>
      </c>
      <c r="CG17" s="323" t="str">
        <f>IF(OR(CF17="Slutår",CF17="beräknas ej"),"beräknas ej",IFERROR(INDEX(Indata!$A$12:$A$18,MATCH(CG18,Indata!$B$12:$B$18,0)),""))</f>
        <v>beräknas ej</v>
      </c>
      <c r="CH17" s="323" t="str">
        <f>IF(OR(CG17="Slutår",CG17="beräknas ej"),"beräknas ej",IFERROR(INDEX(Indata!$A$12:$A$18,MATCH(CH18,Indata!$B$12:$B$18,0)),""))</f>
        <v>beräknas ej</v>
      </c>
      <c r="CI17" s="323" t="str">
        <f>IF(OR(CH17="Slutår",CH17="beräknas ej"),"beräknas ej",IFERROR(INDEX(Indata!$A$12:$A$18,MATCH(CI18,Indata!$B$12:$B$18,0)),""))</f>
        <v>beräknas ej</v>
      </c>
      <c r="CJ17" s="323" t="str">
        <f>IF(OR(CI17="Slutår",CI17="beräknas ej"),"beräknas ej",IFERROR(INDEX(Indata!$A$12:$A$18,MATCH(CJ18,Indata!$B$12:$B$18,0)),""))</f>
        <v>beräknas ej</v>
      </c>
      <c r="CK17" s="323" t="str">
        <f>IF(OR(CJ17="Slutår",CJ17="beräknas ej"),"beräknas ej",IFERROR(INDEX(Indata!$A$12:$A$18,MATCH(CK18,Indata!$B$12:$B$18,0)),""))</f>
        <v>beräknas ej</v>
      </c>
      <c r="CL17" s="323" t="str">
        <f>IF(OR(CK17="Slutår",CK17="beräknas ej"),"beräknas ej",IFERROR(INDEX(Indata!$A$12:$A$18,MATCH(CL18,Indata!$B$12:$B$18,0)),""))</f>
        <v>beräknas ej</v>
      </c>
      <c r="CM17" s="323" t="str">
        <f>IF(OR(CL17="Slutår",CL17="beräknas ej"),"beräknas ej",IFERROR(INDEX(Indata!$A$12:$A$18,MATCH(CM18,Indata!$B$12:$B$18,0)),""))</f>
        <v>beräknas ej</v>
      </c>
      <c r="CN17" s="323" t="str">
        <f>IF(OR(CM17="Slutår",CM17="beräknas ej"),"beräknas ej",IFERROR(INDEX(Indata!$A$12:$A$18,MATCH(CN18,Indata!$B$12:$B$18,0)),""))</f>
        <v>beräknas ej</v>
      </c>
      <c r="CO17" s="323" t="str">
        <f>IF(OR(CN17="Slutår",CN17="beräknas ej"),"beräknas ej",IFERROR(INDEX(Indata!$A$12:$A$18,MATCH(CO18,Indata!$B$12:$B$18,0)),""))</f>
        <v>beräknas ej</v>
      </c>
      <c r="CP17" s="323" t="str">
        <f>IF(OR(CO17="Slutår",CO17="beräknas ej"),"beräknas ej",IFERROR(INDEX(Indata!$A$12:$A$18,MATCH(CP18,Indata!$B$12:$B$18,0)),""))</f>
        <v>beräknas ej</v>
      </c>
      <c r="CQ17" s="323" t="str">
        <f>IF(OR(CP17="Slutår",CP17="beräknas ej"),"beräknas ej",IFERROR(INDEX(Indata!$A$12:$A$18,MATCH(CQ18,Indata!$B$12:$B$18,0)),""))</f>
        <v>beräknas ej</v>
      </c>
      <c r="CR17" s="323" t="str">
        <f>IF(OR(CQ17="Slutår",CQ17="beräknas ej"),"beräknas ej",IFERROR(INDEX(Indata!$A$12:$A$18,MATCH(CR18,Indata!$B$12:$B$18,0)),""))</f>
        <v>beräknas ej</v>
      </c>
      <c r="CS17" s="323" t="str">
        <f>IF(OR(CR17="Slutår",CR17="beräknas ej"),"beräknas ej",IFERROR(INDEX(Indata!$A$12:$A$18,MATCH(CS18,Indata!$B$12:$B$18,0)),""))</f>
        <v>beräknas ej</v>
      </c>
    </row>
    <row r="18" spans="1:97" s="381" customFormat="1" x14ac:dyDescent="0.35">
      <c r="A18" s="328" t="s">
        <v>72</v>
      </c>
      <c r="B18" s="328" t="s">
        <v>51</v>
      </c>
      <c r="C18" s="328" t="s">
        <v>73</v>
      </c>
      <c r="D18" s="328">
        <f>Indata!B12</f>
        <v>2019</v>
      </c>
      <c r="E18" s="328">
        <f>D18+1</f>
        <v>2020</v>
      </c>
      <c r="F18" s="328">
        <f t="shared" ref="F18:BQ18" si="0">E18+1</f>
        <v>2021</v>
      </c>
      <c r="G18" s="328">
        <f t="shared" si="0"/>
        <v>2022</v>
      </c>
      <c r="H18" s="328">
        <f t="shared" si="0"/>
        <v>2023</v>
      </c>
      <c r="I18" s="328">
        <f t="shared" si="0"/>
        <v>2024</v>
      </c>
      <c r="J18" s="328">
        <f t="shared" si="0"/>
        <v>2025</v>
      </c>
      <c r="K18" s="328">
        <f t="shared" si="0"/>
        <v>2026</v>
      </c>
      <c r="L18" s="328">
        <f t="shared" si="0"/>
        <v>2027</v>
      </c>
      <c r="M18" s="328">
        <f t="shared" si="0"/>
        <v>2028</v>
      </c>
      <c r="N18" s="328">
        <f t="shared" si="0"/>
        <v>2029</v>
      </c>
      <c r="O18" s="328">
        <f t="shared" si="0"/>
        <v>2030</v>
      </c>
      <c r="P18" s="328">
        <f t="shared" si="0"/>
        <v>2031</v>
      </c>
      <c r="Q18" s="328">
        <f t="shared" si="0"/>
        <v>2032</v>
      </c>
      <c r="R18" s="328">
        <f t="shared" si="0"/>
        <v>2033</v>
      </c>
      <c r="S18" s="328">
        <f t="shared" si="0"/>
        <v>2034</v>
      </c>
      <c r="T18" s="328">
        <f t="shared" si="0"/>
        <v>2035</v>
      </c>
      <c r="U18" s="328">
        <f t="shared" si="0"/>
        <v>2036</v>
      </c>
      <c r="V18" s="328">
        <f t="shared" si="0"/>
        <v>2037</v>
      </c>
      <c r="W18" s="328">
        <f t="shared" si="0"/>
        <v>2038</v>
      </c>
      <c r="X18" s="328">
        <f t="shared" si="0"/>
        <v>2039</v>
      </c>
      <c r="Y18" s="328">
        <f t="shared" si="0"/>
        <v>2040</v>
      </c>
      <c r="Z18" s="328">
        <f t="shared" si="0"/>
        <v>2041</v>
      </c>
      <c r="AA18" s="328">
        <f t="shared" si="0"/>
        <v>2042</v>
      </c>
      <c r="AB18" s="328">
        <f t="shared" si="0"/>
        <v>2043</v>
      </c>
      <c r="AC18" s="328">
        <f t="shared" si="0"/>
        <v>2044</v>
      </c>
      <c r="AD18" s="328">
        <f t="shared" si="0"/>
        <v>2045</v>
      </c>
      <c r="AE18" s="328">
        <f t="shared" si="0"/>
        <v>2046</v>
      </c>
      <c r="AF18" s="328">
        <f t="shared" si="0"/>
        <v>2047</v>
      </c>
      <c r="AG18" s="328">
        <f t="shared" si="0"/>
        <v>2048</v>
      </c>
      <c r="AH18" s="328">
        <f t="shared" si="0"/>
        <v>2049</v>
      </c>
      <c r="AI18" s="328">
        <f t="shared" si="0"/>
        <v>2050</v>
      </c>
      <c r="AJ18" s="328">
        <f t="shared" si="0"/>
        <v>2051</v>
      </c>
      <c r="AK18" s="328">
        <f t="shared" si="0"/>
        <v>2052</v>
      </c>
      <c r="AL18" s="328">
        <f t="shared" si="0"/>
        <v>2053</v>
      </c>
      <c r="AM18" s="328">
        <f t="shared" si="0"/>
        <v>2054</v>
      </c>
      <c r="AN18" s="328">
        <f t="shared" si="0"/>
        <v>2055</v>
      </c>
      <c r="AO18" s="328">
        <f t="shared" si="0"/>
        <v>2056</v>
      </c>
      <c r="AP18" s="328">
        <f t="shared" si="0"/>
        <v>2057</v>
      </c>
      <c r="AQ18" s="328">
        <f t="shared" si="0"/>
        <v>2058</v>
      </c>
      <c r="AR18" s="328">
        <f t="shared" si="0"/>
        <v>2059</v>
      </c>
      <c r="AS18" s="328">
        <f t="shared" si="0"/>
        <v>2060</v>
      </c>
      <c r="AT18" s="328">
        <f t="shared" si="0"/>
        <v>2061</v>
      </c>
      <c r="AU18" s="328">
        <f t="shared" si="0"/>
        <v>2062</v>
      </c>
      <c r="AV18" s="328">
        <f t="shared" si="0"/>
        <v>2063</v>
      </c>
      <c r="AW18" s="328">
        <f t="shared" si="0"/>
        <v>2064</v>
      </c>
      <c r="AX18" s="328">
        <f t="shared" si="0"/>
        <v>2065</v>
      </c>
      <c r="AY18" s="328">
        <f t="shared" si="0"/>
        <v>2066</v>
      </c>
      <c r="AZ18" s="328">
        <f t="shared" si="0"/>
        <v>2067</v>
      </c>
      <c r="BA18" s="328">
        <f t="shared" si="0"/>
        <v>2068</v>
      </c>
      <c r="BB18" s="328">
        <f t="shared" si="0"/>
        <v>2069</v>
      </c>
      <c r="BC18" s="328">
        <f t="shared" si="0"/>
        <v>2070</v>
      </c>
      <c r="BD18" s="328">
        <f t="shared" si="0"/>
        <v>2071</v>
      </c>
      <c r="BE18" s="328">
        <f t="shared" si="0"/>
        <v>2072</v>
      </c>
      <c r="BF18" s="328">
        <f t="shared" si="0"/>
        <v>2073</v>
      </c>
      <c r="BG18" s="328">
        <f t="shared" si="0"/>
        <v>2074</v>
      </c>
      <c r="BH18" s="328">
        <f t="shared" si="0"/>
        <v>2075</v>
      </c>
      <c r="BI18" s="328">
        <f t="shared" si="0"/>
        <v>2076</v>
      </c>
      <c r="BJ18" s="328">
        <f t="shared" si="0"/>
        <v>2077</v>
      </c>
      <c r="BK18" s="328">
        <f t="shared" si="0"/>
        <v>2078</v>
      </c>
      <c r="BL18" s="328">
        <f t="shared" si="0"/>
        <v>2079</v>
      </c>
      <c r="BM18" s="328">
        <f t="shared" si="0"/>
        <v>2080</v>
      </c>
      <c r="BN18" s="328">
        <f t="shared" si="0"/>
        <v>2081</v>
      </c>
      <c r="BO18" s="328">
        <f t="shared" si="0"/>
        <v>2082</v>
      </c>
      <c r="BP18" s="328">
        <f t="shared" si="0"/>
        <v>2083</v>
      </c>
      <c r="BQ18" s="328">
        <f t="shared" si="0"/>
        <v>2084</v>
      </c>
      <c r="BR18" s="328">
        <f t="shared" ref="BR18:CO18" si="1">BQ18+1</f>
        <v>2085</v>
      </c>
      <c r="BS18" s="328">
        <f t="shared" si="1"/>
        <v>2086</v>
      </c>
      <c r="BT18" s="328">
        <f t="shared" si="1"/>
        <v>2087</v>
      </c>
      <c r="BU18" s="328">
        <f t="shared" si="1"/>
        <v>2088</v>
      </c>
      <c r="BV18" s="328">
        <f t="shared" si="1"/>
        <v>2089</v>
      </c>
      <c r="BW18" s="328">
        <f t="shared" si="1"/>
        <v>2090</v>
      </c>
      <c r="BX18" s="328">
        <f t="shared" si="1"/>
        <v>2091</v>
      </c>
      <c r="BY18" s="328">
        <f t="shared" si="1"/>
        <v>2092</v>
      </c>
      <c r="BZ18" s="328">
        <f t="shared" si="1"/>
        <v>2093</v>
      </c>
      <c r="CA18" s="328">
        <f t="shared" si="1"/>
        <v>2094</v>
      </c>
      <c r="CB18" s="328">
        <f t="shared" si="1"/>
        <v>2095</v>
      </c>
      <c r="CC18" s="328">
        <f t="shared" si="1"/>
        <v>2096</v>
      </c>
      <c r="CD18" s="328">
        <f t="shared" si="1"/>
        <v>2097</v>
      </c>
      <c r="CE18" s="328">
        <f t="shared" si="1"/>
        <v>2098</v>
      </c>
      <c r="CF18" s="328">
        <f t="shared" si="1"/>
        <v>2099</v>
      </c>
      <c r="CG18" s="328">
        <f t="shared" si="1"/>
        <v>2100</v>
      </c>
      <c r="CH18" s="328">
        <f t="shared" si="1"/>
        <v>2101</v>
      </c>
      <c r="CI18" s="328">
        <f t="shared" si="1"/>
        <v>2102</v>
      </c>
      <c r="CJ18" s="328">
        <f t="shared" si="1"/>
        <v>2103</v>
      </c>
      <c r="CK18" s="328">
        <f t="shared" si="1"/>
        <v>2104</v>
      </c>
      <c r="CL18" s="328">
        <f t="shared" si="1"/>
        <v>2105</v>
      </c>
      <c r="CM18" s="328">
        <f t="shared" si="1"/>
        <v>2106</v>
      </c>
      <c r="CN18" s="328">
        <f t="shared" si="1"/>
        <v>2107</v>
      </c>
      <c r="CO18" s="328">
        <f t="shared" si="1"/>
        <v>2108</v>
      </c>
      <c r="CP18" s="328">
        <f t="shared" ref="CP18" si="2">CO18+1</f>
        <v>2109</v>
      </c>
      <c r="CQ18" s="328">
        <f t="shared" ref="CQ18" si="3">CP18+1</f>
        <v>2110</v>
      </c>
      <c r="CR18" s="328">
        <f t="shared" ref="CR18" si="4">CQ18+1</f>
        <v>2111</v>
      </c>
      <c r="CS18" s="328">
        <f t="shared" ref="CS18" si="5">CR18+1</f>
        <v>2112</v>
      </c>
    </row>
    <row r="19" spans="1:97" s="377" customFormat="1" x14ac:dyDescent="0.35">
      <c r="A19" s="278">
        <f>Prognoser!C65</f>
        <v>0</v>
      </c>
      <c r="B19" s="278" t="str">
        <f>'JA basår'!B7</f>
        <v>0 0</v>
      </c>
      <c r="C19" s="278">
        <f>Prognoser!D65</f>
        <v>0</v>
      </c>
      <c r="D19" s="278">
        <f>IFERROR((('JA basår'!R7+'JA basår'!U7+'JA basår'!Y7)*'JA basår'!F7*'JA basår'!H7*'JA basår'!L7)+(('JA basår'!R37+'JA basår'!U37+'JA basår'!Y37)*'JA basår'!F37*'JA basår'!H37*'JA basår'!L37),0)</f>
        <v>0</v>
      </c>
      <c r="E19" s="278">
        <f>IFERROR(IF(E$17="beräknas ej",0,D19*IF(E$18&gt;$D$3,1,IF(E$18&lt;=$C$3,$C$2,$D$2))*IFERROR(INDEX($B$8:$E$14,MATCH($A19,$A$8:$A$14,0),MATCH(E$18,$B$6:$E$6,1)),0)),0)</f>
        <v>0</v>
      </c>
      <c r="F19" s="278">
        <f>IFERROR(IF(F$17="beräknas ej",0,E19*IF(F$18&gt;$D$3,1,IF(F$18&lt;=$C$3,$C$2,$D$2))*IFERROR(INDEX($B$8:$E$14,MATCH($A19,$A$8:$A$14,0),MATCH(F$18,$B$6:$E$6,1)),0)),0)</f>
        <v>0</v>
      </c>
      <c r="G19" s="278">
        <f t="shared" ref="G19:BR19" si="6">IFERROR(IF(G$17="beräknas ej",0,F19*IF(G$18&gt;$D$3,1,IF(G$18&lt;=$C$3,$C$2,$D$2))*IFERROR(INDEX($B$8:$E$14,MATCH($A19,$A$8:$A$14,0),MATCH(G$18,$B$6:$E$6,1)),0)),0)</f>
        <v>0</v>
      </c>
      <c r="H19" s="278">
        <f t="shared" si="6"/>
        <v>0</v>
      </c>
      <c r="I19" s="278">
        <f t="shared" si="6"/>
        <v>0</v>
      </c>
      <c r="J19" s="278">
        <f t="shared" si="6"/>
        <v>0</v>
      </c>
      <c r="K19" s="278">
        <f t="shared" si="6"/>
        <v>0</v>
      </c>
      <c r="L19" s="278">
        <f t="shared" si="6"/>
        <v>0</v>
      </c>
      <c r="M19" s="278">
        <f t="shared" si="6"/>
        <v>0</v>
      </c>
      <c r="N19" s="278">
        <f t="shared" si="6"/>
        <v>0</v>
      </c>
      <c r="O19" s="278">
        <f t="shared" si="6"/>
        <v>0</v>
      </c>
      <c r="P19" s="278">
        <f t="shared" si="6"/>
        <v>0</v>
      </c>
      <c r="Q19" s="278">
        <f t="shared" si="6"/>
        <v>0</v>
      </c>
      <c r="R19" s="278">
        <f t="shared" si="6"/>
        <v>0</v>
      </c>
      <c r="S19" s="278">
        <f t="shared" si="6"/>
        <v>0</v>
      </c>
      <c r="T19" s="278">
        <f t="shared" si="6"/>
        <v>0</v>
      </c>
      <c r="U19" s="278">
        <f t="shared" si="6"/>
        <v>0</v>
      </c>
      <c r="V19" s="278">
        <f t="shared" si="6"/>
        <v>0</v>
      </c>
      <c r="W19" s="278">
        <f t="shared" si="6"/>
        <v>0</v>
      </c>
      <c r="X19" s="278">
        <f t="shared" si="6"/>
        <v>0</v>
      </c>
      <c r="Y19" s="278">
        <f t="shared" si="6"/>
        <v>0</v>
      </c>
      <c r="Z19" s="278">
        <f t="shared" si="6"/>
        <v>0</v>
      </c>
      <c r="AA19" s="278">
        <f t="shared" si="6"/>
        <v>0</v>
      </c>
      <c r="AB19" s="278">
        <f t="shared" si="6"/>
        <v>0</v>
      </c>
      <c r="AC19" s="278">
        <f t="shared" si="6"/>
        <v>0</v>
      </c>
      <c r="AD19" s="278">
        <f t="shared" si="6"/>
        <v>0</v>
      </c>
      <c r="AE19" s="278">
        <f t="shared" si="6"/>
        <v>0</v>
      </c>
      <c r="AF19" s="278">
        <f t="shared" si="6"/>
        <v>0</v>
      </c>
      <c r="AG19" s="278">
        <f t="shared" si="6"/>
        <v>0</v>
      </c>
      <c r="AH19" s="278">
        <f t="shared" si="6"/>
        <v>0</v>
      </c>
      <c r="AI19" s="278">
        <f t="shared" si="6"/>
        <v>0</v>
      </c>
      <c r="AJ19" s="278">
        <f t="shared" si="6"/>
        <v>0</v>
      </c>
      <c r="AK19" s="278">
        <f t="shared" si="6"/>
        <v>0</v>
      </c>
      <c r="AL19" s="278">
        <f t="shared" si="6"/>
        <v>0</v>
      </c>
      <c r="AM19" s="278">
        <f t="shared" si="6"/>
        <v>0</v>
      </c>
      <c r="AN19" s="278">
        <f t="shared" si="6"/>
        <v>0</v>
      </c>
      <c r="AO19" s="278">
        <f t="shared" si="6"/>
        <v>0</v>
      </c>
      <c r="AP19" s="278">
        <f t="shared" si="6"/>
        <v>0</v>
      </c>
      <c r="AQ19" s="278">
        <f t="shared" si="6"/>
        <v>0</v>
      </c>
      <c r="AR19" s="278">
        <f t="shared" si="6"/>
        <v>0</v>
      </c>
      <c r="AS19" s="278">
        <f t="shared" si="6"/>
        <v>0</v>
      </c>
      <c r="AT19" s="278">
        <f t="shared" si="6"/>
        <v>0</v>
      </c>
      <c r="AU19" s="278">
        <f t="shared" si="6"/>
        <v>0</v>
      </c>
      <c r="AV19" s="278">
        <f t="shared" si="6"/>
        <v>0</v>
      </c>
      <c r="AW19" s="278">
        <f t="shared" si="6"/>
        <v>0</v>
      </c>
      <c r="AX19" s="278">
        <f t="shared" si="6"/>
        <v>0</v>
      </c>
      <c r="AY19" s="278">
        <f t="shared" si="6"/>
        <v>0</v>
      </c>
      <c r="AZ19" s="278">
        <f t="shared" si="6"/>
        <v>0</v>
      </c>
      <c r="BA19" s="278">
        <f t="shared" si="6"/>
        <v>0</v>
      </c>
      <c r="BB19" s="278">
        <f t="shared" si="6"/>
        <v>0</v>
      </c>
      <c r="BC19" s="278">
        <f t="shared" si="6"/>
        <v>0</v>
      </c>
      <c r="BD19" s="278">
        <f t="shared" si="6"/>
        <v>0</v>
      </c>
      <c r="BE19" s="278">
        <f t="shared" si="6"/>
        <v>0</v>
      </c>
      <c r="BF19" s="278">
        <f t="shared" si="6"/>
        <v>0</v>
      </c>
      <c r="BG19" s="278">
        <f t="shared" si="6"/>
        <v>0</v>
      </c>
      <c r="BH19" s="278">
        <f t="shared" si="6"/>
        <v>0</v>
      </c>
      <c r="BI19" s="278">
        <f t="shared" si="6"/>
        <v>0</v>
      </c>
      <c r="BJ19" s="278">
        <f t="shared" si="6"/>
        <v>0</v>
      </c>
      <c r="BK19" s="278">
        <f t="shared" si="6"/>
        <v>0</v>
      </c>
      <c r="BL19" s="278">
        <f t="shared" si="6"/>
        <v>0</v>
      </c>
      <c r="BM19" s="278">
        <f t="shared" si="6"/>
        <v>0</v>
      </c>
      <c r="BN19" s="278">
        <f t="shared" si="6"/>
        <v>0</v>
      </c>
      <c r="BO19" s="278">
        <f t="shared" si="6"/>
        <v>0</v>
      </c>
      <c r="BP19" s="278">
        <f t="shared" si="6"/>
        <v>0</v>
      </c>
      <c r="BQ19" s="278">
        <f t="shared" si="6"/>
        <v>0</v>
      </c>
      <c r="BR19" s="278">
        <f t="shared" si="6"/>
        <v>0</v>
      </c>
      <c r="BS19" s="278">
        <f t="shared" ref="BS19:CS19" si="7">IFERROR(IF(BS$17="beräknas ej",0,BR19*IF(BS$18&gt;$D$3,1,IF(BS$18&lt;=$C$3,$C$2,$D$2))*IFERROR(INDEX($B$8:$E$14,MATCH($A19,$A$8:$A$14,0),MATCH(BS$18,$B$6:$E$6,1)),0)),0)</f>
        <v>0</v>
      </c>
      <c r="BT19" s="278">
        <f t="shared" si="7"/>
        <v>0</v>
      </c>
      <c r="BU19" s="278">
        <f t="shared" si="7"/>
        <v>0</v>
      </c>
      <c r="BV19" s="278">
        <f t="shared" si="7"/>
        <v>0</v>
      </c>
      <c r="BW19" s="278">
        <f t="shared" si="7"/>
        <v>0</v>
      </c>
      <c r="BX19" s="278">
        <f t="shared" si="7"/>
        <v>0</v>
      </c>
      <c r="BY19" s="278">
        <f t="shared" si="7"/>
        <v>0</v>
      </c>
      <c r="BZ19" s="278">
        <f t="shared" si="7"/>
        <v>0</v>
      </c>
      <c r="CA19" s="278">
        <f t="shared" si="7"/>
        <v>0</v>
      </c>
      <c r="CB19" s="278">
        <f t="shared" si="7"/>
        <v>0</v>
      </c>
      <c r="CC19" s="278">
        <f t="shared" si="7"/>
        <v>0</v>
      </c>
      <c r="CD19" s="278">
        <f t="shared" si="7"/>
        <v>0</v>
      </c>
      <c r="CE19" s="278">
        <f t="shared" si="7"/>
        <v>0</v>
      </c>
      <c r="CF19" s="278">
        <f t="shared" si="7"/>
        <v>0</v>
      </c>
      <c r="CG19" s="278">
        <f t="shared" si="7"/>
        <v>0</v>
      </c>
      <c r="CH19" s="278">
        <f t="shared" si="7"/>
        <v>0</v>
      </c>
      <c r="CI19" s="278">
        <f t="shared" si="7"/>
        <v>0</v>
      </c>
      <c r="CJ19" s="278">
        <f t="shared" si="7"/>
        <v>0</v>
      </c>
      <c r="CK19" s="278">
        <f t="shared" si="7"/>
        <v>0</v>
      </c>
      <c r="CL19" s="278">
        <f t="shared" si="7"/>
        <v>0</v>
      </c>
      <c r="CM19" s="278">
        <f t="shared" si="7"/>
        <v>0</v>
      </c>
      <c r="CN19" s="278">
        <f t="shared" si="7"/>
        <v>0</v>
      </c>
      <c r="CO19" s="278">
        <f t="shared" si="7"/>
        <v>0</v>
      </c>
      <c r="CP19" s="278">
        <f t="shared" si="7"/>
        <v>0</v>
      </c>
      <c r="CQ19" s="278">
        <f t="shared" si="7"/>
        <v>0</v>
      </c>
      <c r="CR19" s="278">
        <f t="shared" si="7"/>
        <v>0</v>
      </c>
      <c r="CS19" s="278">
        <f t="shared" si="7"/>
        <v>0</v>
      </c>
    </row>
    <row r="20" spans="1:97" s="377" customFormat="1" x14ac:dyDescent="0.35">
      <c r="A20" s="278">
        <f>Prognoser!C66</f>
        <v>0</v>
      </c>
      <c r="B20" s="278" t="str">
        <f>'JA basår'!B8</f>
        <v>0 0</v>
      </c>
      <c r="C20" s="278">
        <f>Prognoser!D66</f>
        <v>0</v>
      </c>
      <c r="D20" s="278">
        <f>IFERROR((('JA basår'!R8+'JA basår'!U8+'JA basår'!Y8)*'JA basår'!F8*'JA basår'!H8*'JA basår'!L8)+(('JA basår'!R38+'JA basår'!U38+'JA basår'!Y38)*'JA basår'!F38*'JA basår'!H38*'JA basår'!L38),0)</f>
        <v>0</v>
      </c>
      <c r="E20" s="278">
        <f t="shared" ref="E20:BP20" si="8">IFERROR(IF(E$17="beräknas ej",0,D20*IF(E$18&gt;$D$3,1,IF(E$18&lt;=$C$3,$C$2,$D$2))*IFERROR(INDEX($B$8:$E$14,MATCH($A20,$A$8:$A$14,0),MATCH(E$18,$B$6:$E$6,1)),0)),0)</f>
        <v>0</v>
      </c>
      <c r="F20" s="278">
        <f t="shared" si="8"/>
        <v>0</v>
      </c>
      <c r="G20" s="278">
        <f t="shared" si="8"/>
        <v>0</v>
      </c>
      <c r="H20" s="278">
        <f t="shared" si="8"/>
        <v>0</v>
      </c>
      <c r="I20" s="278">
        <f t="shared" si="8"/>
        <v>0</v>
      </c>
      <c r="J20" s="278">
        <f t="shared" si="8"/>
        <v>0</v>
      </c>
      <c r="K20" s="278">
        <f t="shared" si="8"/>
        <v>0</v>
      </c>
      <c r="L20" s="278">
        <f t="shared" si="8"/>
        <v>0</v>
      </c>
      <c r="M20" s="278">
        <f t="shared" si="8"/>
        <v>0</v>
      </c>
      <c r="N20" s="278">
        <f t="shared" si="8"/>
        <v>0</v>
      </c>
      <c r="O20" s="278">
        <f t="shared" si="8"/>
        <v>0</v>
      </c>
      <c r="P20" s="278">
        <f t="shared" si="8"/>
        <v>0</v>
      </c>
      <c r="Q20" s="278">
        <f t="shared" si="8"/>
        <v>0</v>
      </c>
      <c r="R20" s="278">
        <f t="shared" si="8"/>
        <v>0</v>
      </c>
      <c r="S20" s="278">
        <f t="shared" si="8"/>
        <v>0</v>
      </c>
      <c r="T20" s="278">
        <f t="shared" si="8"/>
        <v>0</v>
      </c>
      <c r="U20" s="278">
        <f t="shared" si="8"/>
        <v>0</v>
      </c>
      <c r="V20" s="278">
        <f t="shared" si="8"/>
        <v>0</v>
      </c>
      <c r="W20" s="278">
        <f t="shared" si="8"/>
        <v>0</v>
      </c>
      <c r="X20" s="278">
        <f t="shared" si="8"/>
        <v>0</v>
      </c>
      <c r="Y20" s="278">
        <f t="shared" si="8"/>
        <v>0</v>
      </c>
      <c r="Z20" s="278">
        <f t="shared" si="8"/>
        <v>0</v>
      </c>
      <c r="AA20" s="278">
        <f t="shared" si="8"/>
        <v>0</v>
      </c>
      <c r="AB20" s="278">
        <f t="shared" si="8"/>
        <v>0</v>
      </c>
      <c r="AC20" s="278">
        <f t="shared" si="8"/>
        <v>0</v>
      </c>
      <c r="AD20" s="278">
        <f t="shared" si="8"/>
        <v>0</v>
      </c>
      <c r="AE20" s="278">
        <f t="shared" si="8"/>
        <v>0</v>
      </c>
      <c r="AF20" s="278">
        <f t="shared" si="8"/>
        <v>0</v>
      </c>
      <c r="AG20" s="278">
        <f t="shared" si="8"/>
        <v>0</v>
      </c>
      <c r="AH20" s="278">
        <f t="shared" si="8"/>
        <v>0</v>
      </c>
      <c r="AI20" s="278">
        <f t="shared" si="8"/>
        <v>0</v>
      </c>
      <c r="AJ20" s="278">
        <f t="shared" si="8"/>
        <v>0</v>
      </c>
      <c r="AK20" s="278">
        <f t="shared" si="8"/>
        <v>0</v>
      </c>
      <c r="AL20" s="278">
        <f t="shared" si="8"/>
        <v>0</v>
      </c>
      <c r="AM20" s="278">
        <f t="shared" si="8"/>
        <v>0</v>
      </c>
      <c r="AN20" s="278">
        <f t="shared" si="8"/>
        <v>0</v>
      </c>
      <c r="AO20" s="278">
        <f t="shared" si="8"/>
        <v>0</v>
      </c>
      <c r="AP20" s="278">
        <f t="shared" si="8"/>
        <v>0</v>
      </c>
      <c r="AQ20" s="278">
        <f t="shared" si="8"/>
        <v>0</v>
      </c>
      <c r="AR20" s="278">
        <f t="shared" si="8"/>
        <v>0</v>
      </c>
      <c r="AS20" s="278">
        <f t="shared" si="8"/>
        <v>0</v>
      </c>
      <c r="AT20" s="278">
        <f t="shared" si="8"/>
        <v>0</v>
      </c>
      <c r="AU20" s="278">
        <f t="shared" si="8"/>
        <v>0</v>
      </c>
      <c r="AV20" s="278">
        <f t="shared" si="8"/>
        <v>0</v>
      </c>
      <c r="AW20" s="278">
        <f t="shared" si="8"/>
        <v>0</v>
      </c>
      <c r="AX20" s="278">
        <f t="shared" si="8"/>
        <v>0</v>
      </c>
      <c r="AY20" s="278">
        <f t="shared" si="8"/>
        <v>0</v>
      </c>
      <c r="AZ20" s="278">
        <f t="shared" si="8"/>
        <v>0</v>
      </c>
      <c r="BA20" s="278">
        <f t="shared" si="8"/>
        <v>0</v>
      </c>
      <c r="BB20" s="278">
        <f t="shared" si="8"/>
        <v>0</v>
      </c>
      <c r="BC20" s="278">
        <f t="shared" si="8"/>
        <v>0</v>
      </c>
      <c r="BD20" s="278">
        <f t="shared" si="8"/>
        <v>0</v>
      </c>
      <c r="BE20" s="278">
        <f t="shared" si="8"/>
        <v>0</v>
      </c>
      <c r="BF20" s="278">
        <f t="shared" si="8"/>
        <v>0</v>
      </c>
      <c r="BG20" s="278">
        <f t="shared" si="8"/>
        <v>0</v>
      </c>
      <c r="BH20" s="278">
        <f t="shared" si="8"/>
        <v>0</v>
      </c>
      <c r="BI20" s="278">
        <f t="shared" si="8"/>
        <v>0</v>
      </c>
      <c r="BJ20" s="278">
        <f t="shared" si="8"/>
        <v>0</v>
      </c>
      <c r="BK20" s="278">
        <f t="shared" si="8"/>
        <v>0</v>
      </c>
      <c r="BL20" s="278">
        <f t="shared" si="8"/>
        <v>0</v>
      </c>
      <c r="BM20" s="278">
        <f t="shared" si="8"/>
        <v>0</v>
      </c>
      <c r="BN20" s="278">
        <f t="shared" si="8"/>
        <v>0</v>
      </c>
      <c r="BO20" s="278">
        <f t="shared" si="8"/>
        <v>0</v>
      </c>
      <c r="BP20" s="278">
        <f t="shared" si="8"/>
        <v>0</v>
      </c>
      <c r="BQ20" s="278">
        <f t="shared" ref="BQ20:CS20" si="9">IFERROR(IF(BQ$17="beräknas ej",0,BP20*IF(BQ$18&gt;$D$3,1,IF(BQ$18&lt;=$C$3,$C$2,$D$2))*IFERROR(INDEX($B$8:$E$14,MATCH($A20,$A$8:$A$14,0),MATCH(BQ$18,$B$6:$E$6,1)),0)),0)</f>
        <v>0</v>
      </c>
      <c r="BR20" s="278">
        <f t="shared" si="9"/>
        <v>0</v>
      </c>
      <c r="BS20" s="278">
        <f t="shared" si="9"/>
        <v>0</v>
      </c>
      <c r="BT20" s="278">
        <f t="shared" si="9"/>
        <v>0</v>
      </c>
      <c r="BU20" s="278">
        <f t="shared" si="9"/>
        <v>0</v>
      </c>
      <c r="BV20" s="278">
        <f t="shared" si="9"/>
        <v>0</v>
      </c>
      <c r="BW20" s="278">
        <f t="shared" si="9"/>
        <v>0</v>
      </c>
      <c r="BX20" s="278">
        <f t="shared" si="9"/>
        <v>0</v>
      </c>
      <c r="BY20" s="278">
        <f t="shared" si="9"/>
        <v>0</v>
      </c>
      <c r="BZ20" s="278">
        <f t="shared" si="9"/>
        <v>0</v>
      </c>
      <c r="CA20" s="278">
        <f t="shared" si="9"/>
        <v>0</v>
      </c>
      <c r="CB20" s="278">
        <f t="shared" si="9"/>
        <v>0</v>
      </c>
      <c r="CC20" s="278">
        <f t="shared" si="9"/>
        <v>0</v>
      </c>
      <c r="CD20" s="278">
        <f t="shared" si="9"/>
        <v>0</v>
      </c>
      <c r="CE20" s="278">
        <f t="shared" si="9"/>
        <v>0</v>
      </c>
      <c r="CF20" s="278">
        <f t="shared" si="9"/>
        <v>0</v>
      </c>
      <c r="CG20" s="278">
        <f t="shared" si="9"/>
        <v>0</v>
      </c>
      <c r="CH20" s="278">
        <f t="shared" si="9"/>
        <v>0</v>
      </c>
      <c r="CI20" s="278">
        <f t="shared" si="9"/>
        <v>0</v>
      </c>
      <c r="CJ20" s="278">
        <f t="shared" si="9"/>
        <v>0</v>
      </c>
      <c r="CK20" s="278">
        <f t="shared" si="9"/>
        <v>0</v>
      </c>
      <c r="CL20" s="278">
        <f t="shared" si="9"/>
        <v>0</v>
      </c>
      <c r="CM20" s="278">
        <f t="shared" si="9"/>
        <v>0</v>
      </c>
      <c r="CN20" s="278">
        <f t="shared" si="9"/>
        <v>0</v>
      </c>
      <c r="CO20" s="278">
        <f t="shared" si="9"/>
        <v>0</v>
      </c>
      <c r="CP20" s="278">
        <f t="shared" si="9"/>
        <v>0</v>
      </c>
      <c r="CQ20" s="278">
        <f t="shared" si="9"/>
        <v>0</v>
      </c>
      <c r="CR20" s="278">
        <f t="shared" si="9"/>
        <v>0</v>
      </c>
      <c r="CS20" s="278">
        <f t="shared" si="9"/>
        <v>0</v>
      </c>
    </row>
    <row r="21" spans="1:97" s="377" customFormat="1" x14ac:dyDescent="0.35">
      <c r="A21" s="278">
        <f>Prognoser!C67</f>
        <v>0</v>
      </c>
      <c r="B21" s="278" t="str">
        <f>'JA basår'!B9</f>
        <v>0 0</v>
      </c>
      <c r="C21" s="278">
        <f>Prognoser!D67</f>
        <v>0</v>
      </c>
      <c r="D21" s="278">
        <f>IFERROR((('JA basår'!R9+'JA basår'!U9+'JA basår'!Y9)*'JA basår'!F9*'JA basår'!H9*'JA basår'!L9)+(('JA basår'!R39+'JA basår'!U39+'JA basår'!Y39)*'JA basår'!F39*'JA basår'!H39*'JA basår'!L39),0)</f>
        <v>0</v>
      </c>
      <c r="E21" s="278">
        <f t="shared" ref="E21:BP21" si="10">IFERROR(IF(E$17="beräknas ej",0,D21*IF(E$18&gt;$D$3,1,IF(E$18&lt;=$C$3,$C$2,$D$2))*IFERROR(INDEX($B$8:$E$14,MATCH($A21,$A$8:$A$14,0),MATCH(E$18,$B$6:$E$6,1)),0)),0)</f>
        <v>0</v>
      </c>
      <c r="F21" s="278">
        <f t="shared" si="10"/>
        <v>0</v>
      </c>
      <c r="G21" s="278">
        <f t="shared" si="10"/>
        <v>0</v>
      </c>
      <c r="H21" s="278">
        <f t="shared" si="10"/>
        <v>0</v>
      </c>
      <c r="I21" s="278">
        <f t="shared" si="10"/>
        <v>0</v>
      </c>
      <c r="J21" s="278">
        <f t="shared" si="10"/>
        <v>0</v>
      </c>
      <c r="K21" s="278">
        <f t="shared" si="10"/>
        <v>0</v>
      </c>
      <c r="L21" s="278">
        <f t="shared" si="10"/>
        <v>0</v>
      </c>
      <c r="M21" s="278">
        <f t="shared" si="10"/>
        <v>0</v>
      </c>
      <c r="N21" s="278">
        <f t="shared" si="10"/>
        <v>0</v>
      </c>
      <c r="O21" s="278">
        <f t="shared" si="10"/>
        <v>0</v>
      </c>
      <c r="P21" s="278">
        <f t="shared" si="10"/>
        <v>0</v>
      </c>
      <c r="Q21" s="278">
        <f t="shared" si="10"/>
        <v>0</v>
      </c>
      <c r="R21" s="278">
        <f t="shared" si="10"/>
        <v>0</v>
      </c>
      <c r="S21" s="278">
        <f t="shared" si="10"/>
        <v>0</v>
      </c>
      <c r="T21" s="278">
        <f t="shared" si="10"/>
        <v>0</v>
      </c>
      <c r="U21" s="278">
        <f t="shared" si="10"/>
        <v>0</v>
      </c>
      <c r="V21" s="278">
        <f t="shared" si="10"/>
        <v>0</v>
      </c>
      <c r="W21" s="278">
        <f t="shared" si="10"/>
        <v>0</v>
      </c>
      <c r="X21" s="278">
        <f t="shared" si="10"/>
        <v>0</v>
      </c>
      <c r="Y21" s="278">
        <f t="shared" si="10"/>
        <v>0</v>
      </c>
      <c r="Z21" s="278">
        <f t="shared" si="10"/>
        <v>0</v>
      </c>
      <c r="AA21" s="278">
        <f t="shared" si="10"/>
        <v>0</v>
      </c>
      <c r="AB21" s="278">
        <f t="shared" si="10"/>
        <v>0</v>
      </c>
      <c r="AC21" s="278">
        <f t="shared" si="10"/>
        <v>0</v>
      </c>
      <c r="AD21" s="278">
        <f t="shared" si="10"/>
        <v>0</v>
      </c>
      <c r="AE21" s="278">
        <f t="shared" si="10"/>
        <v>0</v>
      </c>
      <c r="AF21" s="278">
        <f t="shared" si="10"/>
        <v>0</v>
      </c>
      <c r="AG21" s="278">
        <f t="shared" si="10"/>
        <v>0</v>
      </c>
      <c r="AH21" s="278">
        <f t="shared" si="10"/>
        <v>0</v>
      </c>
      <c r="AI21" s="278">
        <f t="shared" si="10"/>
        <v>0</v>
      </c>
      <c r="AJ21" s="278">
        <f t="shared" si="10"/>
        <v>0</v>
      </c>
      <c r="AK21" s="278">
        <f t="shared" si="10"/>
        <v>0</v>
      </c>
      <c r="AL21" s="278">
        <f t="shared" si="10"/>
        <v>0</v>
      </c>
      <c r="AM21" s="278">
        <f t="shared" si="10"/>
        <v>0</v>
      </c>
      <c r="AN21" s="278">
        <f t="shared" si="10"/>
        <v>0</v>
      </c>
      <c r="AO21" s="278">
        <f t="shared" si="10"/>
        <v>0</v>
      </c>
      <c r="AP21" s="278">
        <f t="shared" si="10"/>
        <v>0</v>
      </c>
      <c r="AQ21" s="278">
        <f t="shared" si="10"/>
        <v>0</v>
      </c>
      <c r="AR21" s="278">
        <f t="shared" si="10"/>
        <v>0</v>
      </c>
      <c r="AS21" s="278">
        <f t="shared" si="10"/>
        <v>0</v>
      </c>
      <c r="AT21" s="278">
        <f t="shared" si="10"/>
        <v>0</v>
      </c>
      <c r="AU21" s="278">
        <f t="shared" si="10"/>
        <v>0</v>
      </c>
      <c r="AV21" s="278">
        <f t="shared" si="10"/>
        <v>0</v>
      </c>
      <c r="AW21" s="278">
        <f t="shared" si="10"/>
        <v>0</v>
      </c>
      <c r="AX21" s="278">
        <f t="shared" si="10"/>
        <v>0</v>
      </c>
      <c r="AY21" s="278">
        <f t="shared" si="10"/>
        <v>0</v>
      </c>
      <c r="AZ21" s="278">
        <f t="shared" si="10"/>
        <v>0</v>
      </c>
      <c r="BA21" s="278">
        <f t="shared" si="10"/>
        <v>0</v>
      </c>
      <c r="BB21" s="278">
        <f t="shared" si="10"/>
        <v>0</v>
      </c>
      <c r="BC21" s="278">
        <f t="shared" si="10"/>
        <v>0</v>
      </c>
      <c r="BD21" s="278">
        <f t="shared" si="10"/>
        <v>0</v>
      </c>
      <c r="BE21" s="278">
        <f t="shared" si="10"/>
        <v>0</v>
      </c>
      <c r="BF21" s="278">
        <f t="shared" si="10"/>
        <v>0</v>
      </c>
      <c r="BG21" s="278">
        <f t="shared" si="10"/>
        <v>0</v>
      </c>
      <c r="BH21" s="278">
        <f t="shared" si="10"/>
        <v>0</v>
      </c>
      <c r="BI21" s="278">
        <f t="shared" si="10"/>
        <v>0</v>
      </c>
      <c r="BJ21" s="278">
        <f t="shared" si="10"/>
        <v>0</v>
      </c>
      <c r="BK21" s="278">
        <f t="shared" si="10"/>
        <v>0</v>
      </c>
      <c r="BL21" s="278">
        <f t="shared" si="10"/>
        <v>0</v>
      </c>
      <c r="BM21" s="278">
        <f t="shared" si="10"/>
        <v>0</v>
      </c>
      <c r="BN21" s="278">
        <f t="shared" si="10"/>
        <v>0</v>
      </c>
      <c r="BO21" s="278">
        <f t="shared" si="10"/>
        <v>0</v>
      </c>
      <c r="BP21" s="278">
        <f t="shared" si="10"/>
        <v>0</v>
      </c>
      <c r="BQ21" s="278">
        <f t="shared" ref="BQ21:CS21" si="11">IFERROR(IF(BQ$17="beräknas ej",0,BP21*IF(BQ$18&gt;$D$3,1,IF(BQ$18&lt;=$C$3,$C$2,$D$2))*IFERROR(INDEX($B$8:$E$14,MATCH($A21,$A$8:$A$14,0),MATCH(BQ$18,$B$6:$E$6,1)),0)),0)</f>
        <v>0</v>
      </c>
      <c r="BR21" s="278">
        <f t="shared" si="11"/>
        <v>0</v>
      </c>
      <c r="BS21" s="278">
        <f t="shared" si="11"/>
        <v>0</v>
      </c>
      <c r="BT21" s="278">
        <f t="shared" si="11"/>
        <v>0</v>
      </c>
      <c r="BU21" s="278">
        <f t="shared" si="11"/>
        <v>0</v>
      </c>
      <c r="BV21" s="278">
        <f t="shared" si="11"/>
        <v>0</v>
      </c>
      <c r="BW21" s="278">
        <f t="shared" si="11"/>
        <v>0</v>
      </c>
      <c r="BX21" s="278">
        <f t="shared" si="11"/>
        <v>0</v>
      </c>
      <c r="BY21" s="278">
        <f t="shared" si="11"/>
        <v>0</v>
      </c>
      <c r="BZ21" s="278">
        <f t="shared" si="11"/>
        <v>0</v>
      </c>
      <c r="CA21" s="278">
        <f t="shared" si="11"/>
        <v>0</v>
      </c>
      <c r="CB21" s="278">
        <f t="shared" si="11"/>
        <v>0</v>
      </c>
      <c r="CC21" s="278">
        <f t="shared" si="11"/>
        <v>0</v>
      </c>
      <c r="CD21" s="278">
        <f t="shared" si="11"/>
        <v>0</v>
      </c>
      <c r="CE21" s="278">
        <f t="shared" si="11"/>
        <v>0</v>
      </c>
      <c r="CF21" s="278">
        <f t="shared" si="11"/>
        <v>0</v>
      </c>
      <c r="CG21" s="278">
        <f t="shared" si="11"/>
        <v>0</v>
      </c>
      <c r="CH21" s="278">
        <f t="shared" si="11"/>
        <v>0</v>
      </c>
      <c r="CI21" s="278">
        <f t="shared" si="11"/>
        <v>0</v>
      </c>
      <c r="CJ21" s="278">
        <f t="shared" si="11"/>
        <v>0</v>
      </c>
      <c r="CK21" s="278">
        <f t="shared" si="11"/>
        <v>0</v>
      </c>
      <c r="CL21" s="278">
        <f t="shared" si="11"/>
        <v>0</v>
      </c>
      <c r="CM21" s="278">
        <f t="shared" si="11"/>
        <v>0</v>
      </c>
      <c r="CN21" s="278">
        <f t="shared" si="11"/>
        <v>0</v>
      </c>
      <c r="CO21" s="278">
        <f t="shared" si="11"/>
        <v>0</v>
      </c>
      <c r="CP21" s="278">
        <f t="shared" si="11"/>
        <v>0</v>
      </c>
      <c r="CQ21" s="278">
        <f t="shared" si="11"/>
        <v>0</v>
      </c>
      <c r="CR21" s="278">
        <f t="shared" si="11"/>
        <v>0</v>
      </c>
      <c r="CS21" s="278">
        <f t="shared" si="11"/>
        <v>0</v>
      </c>
    </row>
    <row r="22" spans="1:97" s="377" customFormat="1" x14ac:dyDescent="0.35">
      <c r="A22" s="278">
        <f>Prognoser!C68</f>
        <v>0</v>
      </c>
      <c r="B22" s="278" t="str">
        <f>'JA basår'!B10</f>
        <v>0 0</v>
      </c>
      <c r="C22" s="278">
        <f>Prognoser!D68</f>
        <v>0</v>
      </c>
      <c r="D22" s="278">
        <f>IFERROR((('JA basår'!R10+'JA basår'!U10+'JA basår'!Y10)*'JA basår'!F10*'JA basår'!H10*'JA basår'!L10)+(('JA basår'!R40+'JA basår'!U40+'JA basår'!Y40)*'JA basår'!F40*'JA basår'!H40*'JA basår'!L40),0)</f>
        <v>0</v>
      </c>
      <c r="E22" s="278">
        <f t="shared" ref="E22:BP22" si="12">IFERROR(IF(E$17="beräknas ej",0,D22*IF(E$18&gt;$D$3,1,IF(E$18&lt;=$C$3,$C$2,$D$2))*IFERROR(INDEX($B$8:$E$14,MATCH($A22,$A$8:$A$14,0),MATCH(E$18,$B$6:$E$6,1)),0)),0)</f>
        <v>0</v>
      </c>
      <c r="F22" s="278">
        <f t="shared" si="12"/>
        <v>0</v>
      </c>
      <c r="G22" s="278">
        <f t="shared" si="12"/>
        <v>0</v>
      </c>
      <c r="H22" s="278">
        <f t="shared" si="12"/>
        <v>0</v>
      </c>
      <c r="I22" s="278">
        <f t="shared" si="12"/>
        <v>0</v>
      </c>
      <c r="J22" s="278">
        <f t="shared" si="12"/>
        <v>0</v>
      </c>
      <c r="K22" s="278">
        <f t="shared" si="12"/>
        <v>0</v>
      </c>
      <c r="L22" s="278">
        <f t="shared" si="12"/>
        <v>0</v>
      </c>
      <c r="M22" s="278">
        <f t="shared" si="12"/>
        <v>0</v>
      </c>
      <c r="N22" s="278">
        <f t="shared" si="12"/>
        <v>0</v>
      </c>
      <c r="O22" s="278">
        <f t="shared" si="12"/>
        <v>0</v>
      </c>
      <c r="P22" s="278">
        <f t="shared" si="12"/>
        <v>0</v>
      </c>
      <c r="Q22" s="278">
        <f t="shared" si="12"/>
        <v>0</v>
      </c>
      <c r="R22" s="278">
        <f t="shared" si="12"/>
        <v>0</v>
      </c>
      <c r="S22" s="278">
        <f t="shared" si="12"/>
        <v>0</v>
      </c>
      <c r="T22" s="278">
        <f t="shared" si="12"/>
        <v>0</v>
      </c>
      <c r="U22" s="278">
        <f t="shared" si="12"/>
        <v>0</v>
      </c>
      <c r="V22" s="278">
        <f t="shared" si="12"/>
        <v>0</v>
      </c>
      <c r="W22" s="278">
        <f t="shared" si="12"/>
        <v>0</v>
      </c>
      <c r="X22" s="278">
        <f t="shared" si="12"/>
        <v>0</v>
      </c>
      <c r="Y22" s="278">
        <f t="shared" si="12"/>
        <v>0</v>
      </c>
      <c r="Z22" s="278">
        <f t="shared" si="12"/>
        <v>0</v>
      </c>
      <c r="AA22" s="278">
        <f t="shared" si="12"/>
        <v>0</v>
      </c>
      <c r="AB22" s="278">
        <f t="shared" si="12"/>
        <v>0</v>
      </c>
      <c r="AC22" s="278">
        <f t="shared" si="12"/>
        <v>0</v>
      </c>
      <c r="AD22" s="278">
        <f t="shared" si="12"/>
        <v>0</v>
      </c>
      <c r="AE22" s="278">
        <f t="shared" si="12"/>
        <v>0</v>
      </c>
      <c r="AF22" s="278">
        <f t="shared" si="12"/>
        <v>0</v>
      </c>
      <c r="AG22" s="278">
        <f t="shared" si="12"/>
        <v>0</v>
      </c>
      <c r="AH22" s="278">
        <f t="shared" si="12"/>
        <v>0</v>
      </c>
      <c r="AI22" s="278">
        <f t="shared" si="12"/>
        <v>0</v>
      </c>
      <c r="AJ22" s="278">
        <f t="shared" si="12"/>
        <v>0</v>
      </c>
      <c r="AK22" s="278">
        <f t="shared" si="12"/>
        <v>0</v>
      </c>
      <c r="AL22" s="278">
        <f t="shared" si="12"/>
        <v>0</v>
      </c>
      <c r="AM22" s="278">
        <f t="shared" si="12"/>
        <v>0</v>
      </c>
      <c r="AN22" s="278">
        <f t="shared" si="12"/>
        <v>0</v>
      </c>
      <c r="AO22" s="278">
        <f t="shared" si="12"/>
        <v>0</v>
      </c>
      <c r="AP22" s="278">
        <f t="shared" si="12"/>
        <v>0</v>
      </c>
      <c r="AQ22" s="278">
        <f t="shared" si="12"/>
        <v>0</v>
      </c>
      <c r="AR22" s="278">
        <f t="shared" si="12"/>
        <v>0</v>
      </c>
      <c r="AS22" s="278">
        <f t="shared" si="12"/>
        <v>0</v>
      </c>
      <c r="AT22" s="278">
        <f t="shared" si="12"/>
        <v>0</v>
      </c>
      <c r="AU22" s="278">
        <f t="shared" si="12"/>
        <v>0</v>
      </c>
      <c r="AV22" s="278">
        <f t="shared" si="12"/>
        <v>0</v>
      </c>
      <c r="AW22" s="278">
        <f t="shared" si="12"/>
        <v>0</v>
      </c>
      <c r="AX22" s="278">
        <f t="shared" si="12"/>
        <v>0</v>
      </c>
      <c r="AY22" s="278">
        <f t="shared" si="12"/>
        <v>0</v>
      </c>
      <c r="AZ22" s="278">
        <f t="shared" si="12"/>
        <v>0</v>
      </c>
      <c r="BA22" s="278">
        <f t="shared" si="12"/>
        <v>0</v>
      </c>
      <c r="BB22" s="278">
        <f t="shared" si="12"/>
        <v>0</v>
      </c>
      <c r="BC22" s="278">
        <f t="shared" si="12"/>
        <v>0</v>
      </c>
      <c r="BD22" s="278">
        <f t="shared" si="12"/>
        <v>0</v>
      </c>
      <c r="BE22" s="278">
        <f t="shared" si="12"/>
        <v>0</v>
      </c>
      <c r="BF22" s="278">
        <f t="shared" si="12"/>
        <v>0</v>
      </c>
      <c r="BG22" s="278">
        <f t="shared" si="12"/>
        <v>0</v>
      </c>
      <c r="BH22" s="278">
        <f t="shared" si="12"/>
        <v>0</v>
      </c>
      <c r="BI22" s="278">
        <f t="shared" si="12"/>
        <v>0</v>
      </c>
      <c r="BJ22" s="278">
        <f t="shared" si="12"/>
        <v>0</v>
      </c>
      <c r="BK22" s="278">
        <f t="shared" si="12"/>
        <v>0</v>
      </c>
      <c r="BL22" s="278">
        <f t="shared" si="12"/>
        <v>0</v>
      </c>
      <c r="BM22" s="278">
        <f t="shared" si="12"/>
        <v>0</v>
      </c>
      <c r="BN22" s="278">
        <f t="shared" si="12"/>
        <v>0</v>
      </c>
      <c r="BO22" s="278">
        <f t="shared" si="12"/>
        <v>0</v>
      </c>
      <c r="BP22" s="278">
        <f t="shared" si="12"/>
        <v>0</v>
      </c>
      <c r="BQ22" s="278">
        <f t="shared" ref="BQ22:CS22" si="13">IFERROR(IF(BQ$17="beräknas ej",0,BP22*IF(BQ$18&gt;$D$3,1,IF(BQ$18&lt;=$C$3,$C$2,$D$2))*IFERROR(INDEX($B$8:$E$14,MATCH($A22,$A$8:$A$14,0),MATCH(BQ$18,$B$6:$E$6,1)),0)),0)</f>
        <v>0</v>
      </c>
      <c r="BR22" s="278">
        <f t="shared" si="13"/>
        <v>0</v>
      </c>
      <c r="BS22" s="278">
        <f t="shared" si="13"/>
        <v>0</v>
      </c>
      <c r="BT22" s="278">
        <f t="shared" si="13"/>
        <v>0</v>
      </c>
      <c r="BU22" s="278">
        <f t="shared" si="13"/>
        <v>0</v>
      </c>
      <c r="BV22" s="278">
        <f t="shared" si="13"/>
        <v>0</v>
      </c>
      <c r="BW22" s="278">
        <f t="shared" si="13"/>
        <v>0</v>
      </c>
      <c r="BX22" s="278">
        <f t="shared" si="13"/>
        <v>0</v>
      </c>
      <c r="BY22" s="278">
        <f t="shared" si="13"/>
        <v>0</v>
      </c>
      <c r="BZ22" s="278">
        <f t="shared" si="13"/>
        <v>0</v>
      </c>
      <c r="CA22" s="278">
        <f t="shared" si="13"/>
        <v>0</v>
      </c>
      <c r="CB22" s="278">
        <f t="shared" si="13"/>
        <v>0</v>
      </c>
      <c r="CC22" s="278">
        <f t="shared" si="13"/>
        <v>0</v>
      </c>
      <c r="CD22" s="278">
        <f t="shared" si="13"/>
        <v>0</v>
      </c>
      <c r="CE22" s="278">
        <f t="shared" si="13"/>
        <v>0</v>
      </c>
      <c r="CF22" s="278">
        <f t="shared" si="13"/>
        <v>0</v>
      </c>
      <c r="CG22" s="278">
        <f t="shared" si="13"/>
        <v>0</v>
      </c>
      <c r="CH22" s="278">
        <f t="shared" si="13"/>
        <v>0</v>
      </c>
      <c r="CI22" s="278">
        <f t="shared" si="13"/>
        <v>0</v>
      </c>
      <c r="CJ22" s="278">
        <f t="shared" si="13"/>
        <v>0</v>
      </c>
      <c r="CK22" s="278">
        <f t="shared" si="13"/>
        <v>0</v>
      </c>
      <c r="CL22" s="278">
        <f t="shared" si="13"/>
        <v>0</v>
      </c>
      <c r="CM22" s="278">
        <f t="shared" si="13"/>
        <v>0</v>
      </c>
      <c r="CN22" s="278">
        <f t="shared" si="13"/>
        <v>0</v>
      </c>
      <c r="CO22" s="278">
        <f t="shared" si="13"/>
        <v>0</v>
      </c>
      <c r="CP22" s="278">
        <f t="shared" si="13"/>
        <v>0</v>
      </c>
      <c r="CQ22" s="278">
        <f t="shared" si="13"/>
        <v>0</v>
      </c>
      <c r="CR22" s="278">
        <f t="shared" si="13"/>
        <v>0</v>
      </c>
      <c r="CS22" s="278">
        <f t="shared" si="13"/>
        <v>0</v>
      </c>
    </row>
    <row r="23" spans="1:97" s="377" customFormat="1" x14ac:dyDescent="0.35">
      <c r="A23" s="278">
        <f>Prognoser!C69</f>
        <v>0</v>
      </c>
      <c r="B23" s="278" t="str">
        <f>'JA basår'!B11</f>
        <v>0 0</v>
      </c>
      <c r="C23" s="278">
        <f>Prognoser!D69</f>
        <v>0</v>
      </c>
      <c r="D23" s="278">
        <f>IFERROR((('JA basår'!R11+'JA basår'!U11+'JA basår'!Y11)*'JA basår'!F11*'JA basår'!H11*'JA basår'!L11)+(('JA basår'!R41+'JA basår'!U41+'JA basår'!Y41)*'JA basår'!F41*'JA basår'!H41*'JA basår'!L41),0)</f>
        <v>0</v>
      </c>
      <c r="E23" s="278">
        <f t="shared" ref="E23:BP23" si="14">IFERROR(IF(E$17="beräknas ej",0,D23*IF(E$18&gt;$D$3,1,IF(E$18&lt;=$C$3,$C$2,$D$2))*IFERROR(INDEX($B$8:$E$14,MATCH($A23,$A$8:$A$14,0),MATCH(E$18,$B$6:$E$6,1)),0)),0)</f>
        <v>0</v>
      </c>
      <c r="F23" s="278">
        <f t="shared" si="14"/>
        <v>0</v>
      </c>
      <c r="G23" s="278">
        <f t="shared" si="14"/>
        <v>0</v>
      </c>
      <c r="H23" s="278">
        <f t="shared" si="14"/>
        <v>0</v>
      </c>
      <c r="I23" s="278">
        <f t="shared" si="14"/>
        <v>0</v>
      </c>
      <c r="J23" s="278">
        <f t="shared" si="14"/>
        <v>0</v>
      </c>
      <c r="K23" s="278">
        <f t="shared" si="14"/>
        <v>0</v>
      </c>
      <c r="L23" s="278">
        <f t="shared" si="14"/>
        <v>0</v>
      </c>
      <c r="M23" s="278">
        <f t="shared" si="14"/>
        <v>0</v>
      </c>
      <c r="N23" s="278">
        <f t="shared" si="14"/>
        <v>0</v>
      </c>
      <c r="O23" s="278">
        <f t="shared" si="14"/>
        <v>0</v>
      </c>
      <c r="P23" s="278">
        <f t="shared" si="14"/>
        <v>0</v>
      </c>
      <c r="Q23" s="278">
        <f t="shared" si="14"/>
        <v>0</v>
      </c>
      <c r="R23" s="278">
        <f t="shared" si="14"/>
        <v>0</v>
      </c>
      <c r="S23" s="278">
        <f t="shared" si="14"/>
        <v>0</v>
      </c>
      <c r="T23" s="278">
        <f t="shared" si="14"/>
        <v>0</v>
      </c>
      <c r="U23" s="278">
        <f t="shared" si="14"/>
        <v>0</v>
      </c>
      <c r="V23" s="278">
        <f t="shared" si="14"/>
        <v>0</v>
      </c>
      <c r="W23" s="278">
        <f t="shared" si="14"/>
        <v>0</v>
      </c>
      <c r="X23" s="278">
        <f t="shared" si="14"/>
        <v>0</v>
      </c>
      <c r="Y23" s="278">
        <f t="shared" si="14"/>
        <v>0</v>
      </c>
      <c r="Z23" s="278">
        <f t="shared" si="14"/>
        <v>0</v>
      </c>
      <c r="AA23" s="278">
        <f t="shared" si="14"/>
        <v>0</v>
      </c>
      <c r="AB23" s="278">
        <f t="shared" si="14"/>
        <v>0</v>
      </c>
      <c r="AC23" s="278">
        <f t="shared" si="14"/>
        <v>0</v>
      </c>
      <c r="AD23" s="278">
        <f t="shared" si="14"/>
        <v>0</v>
      </c>
      <c r="AE23" s="278">
        <f t="shared" si="14"/>
        <v>0</v>
      </c>
      <c r="AF23" s="278">
        <f t="shared" si="14"/>
        <v>0</v>
      </c>
      <c r="AG23" s="278">
        <f t="shared" si="14"/>
        <v>0</v>
      </c>
      <c r="AH23" s="278">
        <f t="shared" si="14"/>
        <v>0</v>
      </c>
      <c r="AI23" s="278">
        <f t="shared" si="14"/>
        <v>0</v>
      </c>
      <c r="AJ23" s="278">
        <f t="shared" si="14"/>
        <v>0</v>
      </c>
      <c r="AK23" s="278">
        <f t="shared" si="14"/>
        <v>0</v>
      </c>
      <c r="AL23" s="278">
        <f t="shared" si="14"/>
        <v>0</v>
      </c>
      <c r="AM23" s="278">
        <f t="shared" si="14"/>
        <v>0</v>
      </c>
      <c r="AN23" s="278">
        <f t="shared" si="14"/>
        <v>0</v>
      </c>
      <c r="AO23" s="278">
        <f t="shared" si="14"/>
        <v>0</v>
      </c>
      <c r="AP23" s="278">
        <f t="shared" si="14"/>
        <v>0</v>
      </c>
      <c r="AQ23" s="278">
        <f t="shared" si="14"/>
        <v>0</v>
      </c>
      <c r="AR23" s="278">
        <f t="shared" si="14"/>
        <v>0</v>
      </c>
      <c r="AS23" s="278">
        <f t="shared" si="14"/>
        <v>0</v>
      </c>
      <c r="AT23" s="278">
        <f t="shared" si="14"/>
        <v>0</v>
      </c>
      <c r="AU23" s="278">
        <f t="shared" si="14"/>
        <v>0</v>
      </c>
      <c r="AV23" s="278">
        <f t="shared" si="14"/>
        <v>0</v>
      </c>
      <c r="AW23" s="278">
        <f t="shared" si="14"/>
        <v>0</v>
      </c>
      <c r="AX23" s="278">
        <f t="shared" si="14"/>
        <v>0</v>
      </c>
      <c r="AY23" s="278">
        <f t="shared" si="14"/>
        <v>0</v>
      </c>
      <c r="AZ23" s="278">
        <f t="shared" si="14"/>
        <v>0</v>
      </c>
      <c r="BA23" s="278">
        <f t="shared" si="14"/>
        <v>0</v>
      </c>
      <c r="BB23" s="278">
        <f t="shared" si="14"/>
        <v>0</v>
      </c>
      <c r="BC23" s="278">
        <f t="shared" si="14"/>
        <v>0</v>
      </c>
      <c r="BD23" s="278">
        <f t="shared" si="14"/>
        <v>0</v>
      </c>
      <c r="BE23" s="278">
        <f t="shared" si="14"/>
        <v>0</v>
      </c>
      <c r="BF23" s="278">
        <f t="shared" si="14"/>
        <v>0</v>
      </c>
      <c r="BG23" s="278">
        <f t="shared" si="14"/>
        <v>0</v>
      </c>
      <c r="BH23" s="278">
        <f t="shared" si="14"/>
        <v>0</v>
      </c>
      <c r="BI23" s="278">
        <f t="shared" si="14"/>
        <v>0</v>
      </c>
      <c r="BJ23" s="278">
        <f t="shared" si="14"/>
        <v>0</v>
      </c>
      <c r="BK23" s="278">
        <f t="shared" si="14"/>
        <v>0</v>
      </c>
      <c r="BL23" s="278">
        <f t="shared" si="14"/>
        <v>0</v>
      </c>
      <c r="BM23" s="278">
        <f t="shared" si="14"/>
        <v>0</v>
      </c>
      <c r="BN23" s="278">
        <f t="shared" si="14"/>
        <v>0</v>
      </c>
      <c r="BO23" s="278">
        <f t="shared" si="14"/>
        <v>0</v>
      </c>
      <c r="BP23" s="278">
        <f t="shared" si="14"/>
        <v>0</v>
      </c>
      <c r="BQ23" s="278">
        <f t="shared" ref="BQ23:CS23" si="15">IFERROR(IF(BQ$17="beräknas ej",0,BP23*IF(BQ$18&gt;$D$3,1,IF(BQ$18&lt;=$C$3,$C$2,$D$2))*IFERROR(INDEX($B$8:$E$14,MATCH($A23,$A$8:$A$14,0),MATCH(BQ$18,$B$6:$E$6,1)),0)),0)</f>
        <v>0</v>
      </c>
      <c r="BR23" s="278">
        <f t="shared" si="15"/>
        <v>0</v>
      </c>
      <c r="BS23" s="278">
        <f t="shared" si="15"/>
        <v>0</v>
      </c>
      <c r="BT23" s="278">
        <f t="shared" si="15"/>
        <v>0</v>
      </c>
      <c r="BU23" s="278">
        <f t="shared" si="15"/>
        <v>0</v>
      </c>
      <c r="BV23" s="278">
        <f t="shared" si="15"/>
        <v>0</v>
      </c>
      <c r="BW23" s="278">
        <f t="shared" si="15"/>
        <v>0</v>
      </c>
      <c r="BX23" s="278">
        <f t="shared" si="15"/>
        <v>0</v>
      </c>
      <c r="BY23" s="278">
        <f t="shared" si="15"/>
        <v>0</v>
      </c>
      <c r="BZ23" s="278">
        <f t="shared" si="15"/>
        <v>0</v>
      </c>
      <c r="CA23" s="278">
        <f t="shared" si="15"/>
        <v>0</v>
      </c>
      <c r="CB23" s="278">
        <f t="shared" si="15"/>
        <v>0</v>
      </c>
      <c r="CC23" s="278">
        <f t="shared" si="15"/>
        <v>0</v>
      </c>
      <c r="CD23" s="278">
        <f t="shared" si="15"/>
        <v>0</v>
      </c>
      <c r="CE23" s="278">
        <f t="shared" si="15"/>
        <v>0</v>
      </c>
      <c r="CF23" s="278">
        <f t="shared" si="15"/>
        <v>0</v>
      </c>
      <c r="CG23" s="278">
        <f t="shared" si="15"/>
        <v>0</v>
      </c>
      <c r="CH23" s="278">
        <f t="shared" si="15"/>
        <v>0</v>
      </c>
      <c r="CI23" s="278">
        <f t="shared" si="15"/>
        <v>0</v>
      </c>
      <c r="CJ23" s="278">
        <f t="shared" si="15"/>
        <v>0</v>
      </c>
      <c r="CK23" s="278">
        <f t="shared" si="15"/>
        <v>0</v>
      </c>
      <c r="CL23" s="278">
        <f t="shared" si="15"/>
        <v>0</v>
      </c>
      <c r="CM23" s="278">
        <f t="shared" si="15"/>
        <v>0</v>
      </c>
      <c r="CN23" s="278">
        <f t="shared" si="15"/>
        <v>0</v>
      </c>
      <c r="CO23" s="278">
        <f t="shared" si="15"/>
        <v>0</v>
      </c>
      <c r="CP23" s="278">
        <f t="shared" si="15"/>
        <v>0</v>
      </c>
      <c r="CQ23" s="278">
        <f t="shared" si="15"/>
        <v>0</v>
      </c>
      <c r="CR23" s="278">
        <f t="shared" si="15"/>
        <v>0</v>
      </c>
      <c r="CS23" s="278">
        <f t="shared" si="15"/>
        <v>0</v>
      </c>
    </row>
    <row r="24" spans="1:97" s="377" customFormat="1" x14ac:dyDescent="0.35">
      <c r="A24" s="278">
        <f>Prognoser!C70</f>
        <v>0</v>
      </c>
      <c r="B24" s="278" t="str">
        <f>'JA basår'!B12</f>
        <v>0 0</v>
      </c>
      <c r="C24" s="278">
        <f>Prognoser!D70</f>
        <v>0</v>
      </c>
      <c r="D24" s="278">
        <f>IFERROR((('JA basår'!R12+'JA basår'!U12+'JA basår'!Y12)*'JA basår'!F12*'JA basår'!H12*'JA basår'!L12)+(('JA basår'!R42+'JA basår'!U42+'JA basår'!Y42)*'JA basår'!F42*'JA basår'!H42*'JA basår'!L42),0)</f>
        <v>0</v>
      </c>
      <c r="E24" s="278">
        <f t="shared" ref="E24:BP24" si="16">IFERROR(IF(E$17="beräknas ej",0,D24*IF(E$18&gt;$D$3,1,IF(E$18&lt;=$C$3,$C$2,$D$2))*IFERROR(INDEX($B$8:$E$14,MATCH($A24,$A$8:$A$14,0),MATCH(E$18,$B$6:$E$6,1)),0)),0)</f>
        <v>0</v>
      </c>
      <c r="F24" s="278">
        <f t="shared" si="16"/>
        <v>0</v>
      </c>
      <c r="G24" s="278">
        <f t="shared" si="16"/>
        <v>0</v>
      </c>
      <c r="H24" s="278">
        <f t="shared" si="16"/>
        <v>0</v>
      </c>
      <c r="I24" s="278">
        <f t="shared" si="16"/>
        <v>0</v>
      </c>
      <c r="J24" s="278">
        <f t="shared" si="16"/>
        <v>0</v>
      </c>
      <c r="K24" s="278">
        <f t="shared" si="16"/>
        <v>0</v>
      </c>
      <c r="L24" s="278">
        <f t="shared" si="16"/>
        <v>0</v>
      </c>
      <c r="M24" s="278">
        <f t="shared" si="16"/>
        <v>0</v>
      </c>
      <c r="N24" s="278">
        <f t="shared" si="16"/>
        <v>0</v>
      </c>
      <c r="O24" s="278">
        <f t="shared" si="16"/>
        <v>0</v>
      </c>
      <c r="P24" s="278">
        <f t="shared" si="16"/>
        <v>0</v>
      </c>
      <c r="Q24" s="278">
        <f t="shared" si="16"/>
        <v>0</v>
      </c>
      <c r="R24" s="278">
        <f t="shared" si="16"/>
        <v>0</v>
      </c>
      <c r="S24" s="278">
        <f t="shared" si="16"/>
        <v>0</v>
      </c>
      <c r="T24" s="278">
        <f t="shared" si="16"/>
        <v>0</v>
      </c>
      <c r="U24" s="278">
        <f t="shared" si="16"/>
        <v>0</v>
      </c>
      <c r="V24" s="278">
        <f t="shared" si="16"/>
        <v>0</v>
      </c>
      <c r="W24" s="278">
        <f t="shared" si="16"/>
        <v>0</v>
      </c>
      <c r="X24" s="278">
        <f t="shared" si="16"/>
        <v>0</v>
      </c>
      <c r="Y24" s="278">
        <f t="shared" si="16"/>
        <v>0</v>
      </c>
      <c r="Z24" s="278">
        <f t="shared" si="16"/>
        <v>0</v>
      </c>
      <c r="AA24" s="278">
        <f t="shared" si="16"/>
        <v>0</v>
      </c>
      <c r="AB24" s="278">
        <f t="shared" si="16"/>
        <v>0</v>
      </c>
      <c r="AC24" s="278">
        <f t="shared" si="16"/>
        <v>0</v>
      </c>
      <c r="AD24" s="278">
        <f t="shared" si="16"/>
        <v>0</v>
      </c>
      <c r="AE24" s="278">
        <f t="shared" si="16"/>
        <v>0</v>
      </c>
      <c r="AF24" s="278">
        <f t="shared" si="16"/>
        <v>0</v>
      </c>
      <c r="AG24" s="278">
        <f t="shared" si="16"/>
        <v>0</v>
      </c>
      <c r="AH24" s="278">
        <f t="shared" si="16"/>
        <v>0</v>
      </c>
      <c r="AI24" s="278">
        <f t="shared" si="16"/>
        <v>0</v>
      </c>
      <c r="AJ24" s="278">
        <f t="shared" si="16"/>
        <v>0</v>
      </c>
      <c r="AK24" s="278">
        <f t="shared" si="16"/>
        <v>0</v>
      </c>
      <c r="AL24" s="278">
        <f t="shared" si="16"/>
        <v>0</v>
      </c>
      <c r="AM24" s="278">
        <f t="shared" si="16"/>
        <v>0</v>
      </c>
      <c r="AN24" s="278">
        <f t="shared" si="16"/>
        <v>0</v>
      </c>
      <c r="AO24" s="278">
        <f t="shared" si="16"/>
        <v>0</v>
      </c>
      <c r="AP24" s="278">
        <f t="shared" si="16"/>
        <v>0</v>
      </c>
      <c r="AQ24" s="278">
        <f t="shared" si="16"/>
        <v>0</v>
      </c>
      <c r="AR24" s="278">
        <f t="shared" si="16"/>
        <v>0</v>
      </c>
      <c r="AS24" s="278">
        <f t="shared" si="16"/>
        <v>0</v>
      </c>
      <c r="AT24" s="278">
        <f t="shared" si="16"/>
        <v>0</v>
      </c>
      <c r="AU24" s="278">
        <f t="shared" si="16"/>
        <v>0</v>
      </c>
      <c r="AV24" s="278">
        <f t="shared" si="16"/>
        <v>0</v>
      </c>
      <c r="AW24" s="278">
        <f t="shared" si="16"/>
        <v>0</v>
      </c>
      <c r="AX24" s="278">
        <f t="shared" si="16"/>
        <v>0</v>
      </c>
      <c r="AY24" s="278">
        <f t="shared" si="16"/>
        <v>0</v>
      </c>
      <c r="AZ24" s="278">
        <f t="shared" si="16"/>
        <v>0</v>
      </c>
      <c r="BA24" s="278">
        <f t="shared" si="16"/>
        <v>0</v>
      </c>
      <c r="BB24" s="278">
        <f t="shared" si="16"/>
        <v>0</v>
      </c>
      <c r="BC24" s="278">
        <f t="shared" si="16"/>
        <v>0</v>
      </c>
      <c r="BD24" s="278">
        <f t="shared" si="16"/>
        <v>0</v>
      </c>
      <c r="BE24" s="278">
        <f t="shared" si="16"/>
        <v>0</v>
      </c>
      <c r="BF24" s="278">
        <f t="shared" si="16"/>
        <v>0</v>
      </c>
      <c r="BG24" s="278">
        <f t="shared" si="16"/>
        <v>0</v>
      </c>
      <c r="BH24" s="278">
        <f t="shared" si="16"/>
        <v>0</v>
      </c>
      <c r="BI24" s="278">
        <f t="shared" si="16"/>
        <v>0</v>
      </c>
      <c r="BJ24" s="278">
        <f t="shared" si="16"/>
        <v>0</v>
      </c>
      <c r="BK24" s="278">
        <f t="shared" si="16"/>
        <v>0</v>
      </c>
      <c r="BL24" s="278">
        <f t="shared" si="16"/>
        <v>0</v>
      </c>
      <c r="BM24" s="278">
        <f t="shared" si="16"/>
        <v>0</v>
      </c>
      <c r="BN24" s="278">
        <f t="shared" si="16"/>
        <v>0</v>
      </c>
      <c r="BO24" s="278">
        <f t="shared" si="16"/>
        <v>0</v>
      </c>
      <c r="BP24" s="278">
        <f t="shared" si="16"/>
        <v>0</v>
      </c>
      <c r="BQ24" s="278">
        <f t="shared" ref="BQ24:CS24" si="17">IFERROR(IF(BQ$17="beräknas ej",0,BP24*IF(BQ$18&gt;$D$3,1,IF(BQ$18&lt;=$C$3,$C$2,$D$2))*IFERROR(INDEX($B$8:$E$14,MATCH($A24,$A$8:$A$14,0),MATCH(BQ$18,$B$6:$E$6,1)),0)),0)</f>
        <v>0</v>
      </c>
      <c r="BR24" s="278">
        <f t="shared" si="17"/>
        <v>0</v>
      </c>
      <c r="BS24" s="278">
        <f t="shared" si="17"/>
        <v>0</v>
      </c>
      <c r="BT24" s="278">
        <f t="shared" si="17"/>
        <v>0</v>
      </c>
      <c r="BU24" s="278">
        <f t="shared" si="17"/>
        <v>0</v>
      </c>
      <c r="BV24" s="278">
        <f t="shared" si="17"/>
        <v>0</v>
      </c>
      <c r="BW24" s="278">
        <f t="shared" si="17"/>
        <v>0</v>
      </c>
      <c r="BX24" s="278">
        <f t="shared" si="17"/>
        <v>0</v>
      </c>
      <c r="BY24" s="278">
        <f t="shared" si="17"/>
        <v>0</v>
      </c>
      <c r="BZ24" s="278">
        <f t="shared" si="17"/>
        <v>0</v>
      </c>
      <c r="CA24" s="278">
        <f t="shared" si="17"/>
        <v>0</v>
      </c>
      <c r="CB24" s="278">
        <f t="shared" si="17"/>
        <v>0</v>
      </c>
      <c r="CC24" s="278">
        <f t="shared" si="17"/>
        <v>0</v>
      </c>
      <c r="CD24" s="278">
        <f t="shared" si="17"/>
        <v>0</v>
      </c>
      <c r="CE24" s="278">
        <f t="shared" si="17"/>
        <v>0</v>
      </c>
      <c r="CF24" s="278">
        <f t="shared" si="17"/>
        <v>0</v>
      </c>
      <c r="CG24" s="278">
        <f t="shared" si="17"/>
        <v>0</v>
      </c>
      <c r="CH24" s="278">
        <f t="shared" si="17"/>
        <v>0</v>
      </c>
      <c r="CI24" s="278">
        <f t="shared" si="17"/>
        <v>0</v>
      </c>
      <c r="CJ24" s="278">
        <f t="shared" si="17"/>
        <v>0</v>
      </c>
      <c r="CK24" s="278">
        <f t="shared" si="17"/>
        <v>0</v>
      </c>
      <c r="CL24" s="278">
        <f t="shared" si="17"/>
        <v>0</v>
      </c>
      <c r="CM24" s="278">
        <f t="shared" si="17"/>
        <v>0</v>
      </c>
      <c r="CN24" s="278">
        <f t="shared" si="17"/>
        <v>0</v>
      </c>
      <c r="CO24" s="278">
        <f t="shared" si="17"/>
        <v>0</v>
      </c>
      <c r="CP24" s="278">
        <f t="shared" si="17"/>
        <v>0</v>
      </c>
      <c r="CQ24" s="278">
        <f t="shared" si="17"/>
        <v>0</v>
      </c>
      <c r="CR24" s="278">
        <f t="shared" si="17"/>
        <v>0</v>
      </c>
      <c r="CS24" s="278">
        <f t="shared" si="17"/>
        <v>0</v>
      </c>
    </row>
    <row r="25" spans="1:97" s="377" customFormat="1" x14ac:dyDescent="0.35">
      <c r="A25" s="278">
        <f>Prognoser!C71</f>
        <v>0</v>
      </c>
      <c r="B25" s="278" t="str">
        <f>'JA basår'!B13</f>
        <v>0 0</v>
      </c>
      <c r="C25" s="278">
        <f>Prognoser!D71</f>
        <v>0</v>
      </c>
      <c r="D25" s="278">
        <f>IFERROR((('JA basår'!R13+'JA basår'!U13+'JA basår'!Y13)*'JA basår'!F13*'JA basår'!H13*'JA basår'!L13)+(('JA basår'!R43+'JA basår'!U43+'JA basår'!Y43)*'JA basår'!F43*'JA basår'!H43*'JA basår'!L43),0)</f>
        <v>0</v>
      </c>
      <c r="E25" s="278">
        <f t="shared" ref="E25:BP25" si="18">IFERROR(IF(E$17="beräknas ej",0,D25*IF(E$18&gt;$D$3,1,IF(E$18&lt;=$C$3,$C$2,$D$2))*IFERROR(INDEX($B$8:$E$14,MATCH($A25,$A$8:$A$14,0),MATCH(E$18,$B$6:$E$6,1)),0)),0)</f>
        <v>0</v>
      </c>
      <c r="F25" s="278">
        <f t="shared" si="18"/>
        <v>0</v>
      </c>
      <c r="G25" s="278">
        <f t="shared" si="18"/>
        <v>0</v>
      </c>
      <c r="H25" s="278">
        <f t="shared" si="18"/>
        <v>0</v>
      </c>
      <c r="I25" s="278">
        <f t="shared" si="18"/>
        <v>0</v>
      </c>
      <c r="J25" s="278">
        <f t="shared" si="18"/>
        <v>0</v>
      </c>
      <c r="K25" s="278">
        <f t="shared" si="18"/>
        <v>0</v>
      </c>
      <c r="L25" s="278">
        <f t="shared" si="18"/>
        <v>0</v>
      </c>
      <c r="M25" s="278">
        <f t="shared" si="18"/>
        <v>0</v>
      </c>
      <c r="N25" s="278">
        <f t="shared" si="18"/>
        <v>0</v>
      </c>
      <c r="O25" s="278">
        <f t="shared" si="18"/>
        <v>0</v>
      </c>
      <c r="P25" s="278">
        <f t="shared" si="18"/>
        <v>0</v>
      </c>
      <c r="Q25" s="278">
        <f t="shared" si="18"/>
        <v>0</v>
      </c>
      <c r="R25" s="278">
        <f t="shared" si="18"/>
        <v>0</v>
      </c>
      <c r="S25" s="278">
        <f t="shared" si="18"/>
        <v>0</v>
      </c>
      <c r="T25" s="278">
        <f t="shared" si="18"/>
        <v>0</v>
      </c>
      <c r="U25" s="278">
        <f t="shared" si="18"/>
        <v>0</v>
      </c>
      <c r="V25" s="278">
        <f t="shared" si="18"/>
        <v>0</v>
      </c>
      <c r="W25" s="278">
        <f t="shared" si="18"/>
        <v>0</v>
      </c>
      <c r="X25" s="278">
        <f t="shared" si="18"/>
        <v>0</v>
      </c>
      <c r="Y25" s="278">
        <f t="shared" si="18"/>
        <v>0</v>
      </c>
      <c r="Z25" s="278">
        <f t="shared" si="18"/>
        <v>0</v>
      </c>
      <c r="AA25" s="278">
        <f t="shared" si="18"/>
        <v>0</v>
      </c>
      <c r="AB25" s="278">
        <f t="shared" si="18"/>
        <v>0</v>
      </c>
      <c r="AC25" s="278">
        <f t="shared" si="18"/>
        <v>0</v>
      </c>
      <c r="AD25" s="278">
        <f t="shared" si="18"/>
        <v>0</v>
      </c>
      <c r="AE25" s="278">
        <f t="shared" si="18"/>
        <v>0</v>
      </c>
      <c r="AF25" s="278">
        <f t="shared" si="18"/>
        <v>0</v>
      </c>
      <c r="AG25" s="278">
        <f t="shared" si="18"/>
        <v>0</v>
      </c>
      <c r="AH25" s="278">
        <f t="shared" si="18"/>
        <v>0</v>
      </c>
      <c r="AI25" s="278">
        <f t="shared" si="18"/>
        <v>0</v>
      </c>
      <c r="AJ25" s="278">
        <f t="shared" si="18"/>
        <v>0</v>
      </c>
      <c r="AK25" s="278">
        <f t="shared" si="18"/>
        <v>0</v>
      </c>
      <c r="AL25" s="278">
        <f t="shared" si="18"/>
        <v>0</v>
      </c>
      <c r="AM25" s="278">
        <f t="shared" si="18"/>
        <v>0</v>
      </c>
      <c r="AN25" s="278">
        <f t="shared" si="18"/>
        <v>0</v>
      </c>
      <c r="AO25" s="278">
        <f t="shared" si="18"/>
        <v>0</v>
      </c>
      <c r="AP25" s="278">
        <f t="shared" si="18"/>
        <v>0</v>
      </c>
      <c r="AQ25" s="278">
        <f t="shared" si="18"/>
        <v>0</v>
      </c>
      <c r="AR25" s="278">
        <f t="shared" si="18"/>
        <v>0</v>
      </c>
      <c r="AS25" s="278">
        <f t="shared" si="18"/>
        <v>0</v>
      </c>
      <c r="AT25" s="278">
        <f t="shared" si="18"/>
        <v>0</v>
      </c>
      <c r="AU25" s="278">
        <f t="shared" si="18"/>
        <v>0</v>
      </c>
      <c r="AV25" s="278">
        <f t="shared" si="18"/>
        <v>0</v>
      </c>
      <c r="AW25" s="278">
        <f t="shared" si="18"/>
        <v>0</v>
      </c>
      <c r="AX25" s="278">
        <f t="shared" si="18"/>
        <v>0</v>
      </c>
      <c r="AY25" s="278">
        <f t="shared" si="18"/>
        <v>0</v>
      </c>
      <c r="AZ25" s="278">
        <f t="shared" si="18"/>
        <v>0</v>
      </c>
      <c r="BA25" s="278">
        <f t="shared" si="18"/>
        <v>0</v>
      </c>
      <c r="BB25" s="278">
        <f t="shared" si="18"/>
        <v>0</v>
      </c>
      <c r="BC25" s="278">
        <f t="shared" si="18"/>
        <v>0</v>
      </c>
      <c r="BD25" s="278">
        <f t="shared" si="18"/>
        <v>0</v>
      </c>
      <c r="BE25" s="278">
        <f t="shared" si="18"/>
        <v>0</v>
      </c>
      <c r="BF25" s="278">
        <f t="shared" si="18"/>
        <v>0</v>
      </c>
      <c r="BG25" s="278">
        <f t="shared" si="18"/>
        <v>0</v>
      </c>
      <c r="BH25" s="278">
        <f t="shared" si="18"/>
        <v>0</v>
      </c>
      <c r="BI25" s="278">
        <f t="shared" si="18"/>
        <v>0</v>
      </c>
      <c r="BJ25" s="278">
        <f t="shared" si="18"/>
        <v>0</v>
      </c>
      <c r="BK25" s="278">
        <f t="shared" si="18"/>
        <v>0</v>
      </c>
      <c r="BL25" s="278">
        <f t="shared" si="18"/>
        <v>0</v>
      </c>
      <c r="BM25" s="278">
        <f t="shared" si="18"/>
        <v>0</v>
      </c>
      <c r="BN25" s="278">
        <f t="shared" si="18"/>
        <v>0</v>
      </c>
      <c r="BO25" s="278">
        <f t="shared" si="18"/>
        <v>0</v>
      </c>
      <c r="BP25" s="278">
        <f t="shared" si="18"/>
        <v>0</v>
      </c>
      <c r="BQ25" s="278">
        <f t="shared" ref="BQ25:CS25" si="19">IFERROR(IF(BQ$17="beräknas ej",0,BP25*IF(BQ$18&gt;$D$3,1,IF(BQ$18&lt;=$C$3,$C$2,$D$2))*IFERROR(INDEX($B$8:$E$14,MATCH($A25,$A$8:$A$14,0),MATCH(BQ$18,$B$6:$E$6,1)),0)),0)</f>
        <v>0</v>
      </c>
      <c r="BR25" s="278">
        <f t="shared" si="19"/>
        <v>0</v>
      </c>
      <c r="BS25" s="278">
        <f t="shared" si="19"/>
        <v>0</v>
      </c>
      <c r="BT25" s="278">
        <f t="shared" si="19"/>
        <v>0</v>
      </c>
      <c r="BU25" s="278">
        <f t="shared" si="19"/>
        <v>0</v>
      </c>
      <c r="BV25" s="278">
        <f t="shared" si="19"/>
        <v>0</v>
      </c>
      <c r="BW25" s="278">
        <f t="shared" si="19"/>
        <v>0</v>
      </c>
      <c r="BX25" s="278">
        <f t="shared" si="19"/>
        <v>0</v>
      </c>
      <c r="BY25" s="278">
        <f t="shared" si="19"/>
        <v>0</v>
      </c>
      <c r="BZ25" s="278">
        <f t="shared" si="19"/>
        <v>0</v>
      </c>
      <c r="CA25" s="278">
        <f t="shared" si="19"/>
        <v>0</v>
      </c>
      <c r="CB25" s="278">
        <f t="shared" si="19"/>
        <v>0</v>
      </c>
      <c r="CC25" s="278">
        <f t="shared" si="19"/>
        <v>0</v>
      </c>
      <c r="CD25" s="278">
        <f t="shared" si="19"/>
        <v>0</v>
      </c>
      <c r="CE25" s="278">
        <f t="shared" si="19"/>
        <v>0</v>
      </c>
      <c r="CF25" s="278">
        <f t="shared" si="19"/>
        <v>0</v>
      </c>
      <c r="CG25" s="278">
        <f t="shared" si="19"/>
        <v>0</v>
      </c>
      <c r="CH25" s="278">
        <f t="shared" si="19"/>
        <v>0</v>
      </c>
      <c r="CI25" s="278">
        <f t="shared" si="19"/>
        <v>0</v>
      </c>
      <c r="CJ25" s="278">
        <f t="shared" si="19"/>
        <v>0</v>
      </c>
      <c r="CK25" s="278">
        <f t="shared" si="19"/>
        <v>0</v>
      </c>
      <c r="CL25" s="278">
        <f t="shared" si="19"/>
        <v>0</v>
      </c>
      <c r="CM25" s="278">
        <f t="shared" si="19"/>
        <v>0</v>
      </c>
      <c r="CN25" s="278">
        <f t="shared" si="19"/>
        <v>0</v>
      </c>
      <c r="CO25" s="278">
        <f t="shared" si="19"/>
        <v>0</v>
      </c>
      <c r="CP25" s="278">
        <f t="shared" si="19"/>
        <v>0</v>
      </c>
      <c r="CQ25" s="278">
        <f t="shared" si="19"/>
        <v>0</v>
      </c>
      <c r="CR25" s="278">
        <f t="shared" si="19"/>
        <v>0</v>
      </c>
      <c r="CS25" s="278">
        <f t="shared" si="19"/>
        <v>0</v>
      </c>
    </row>
    <row r="26" spans="1:97" s="377" customFormat="1" x14ac:dyDescent="0.35">
      <c r="A26" s="278">
        <f>Prognoser!C72</f>
        <v>0</v>
      </c>
      <c r="B26" s="278" t="str">
        <f>'JA basår'!B14</f>
        <v>0 0</v>
      </c>
      <c r="C26" s="278">
        <f>Prognoser!D72</f>
        <v>0</v>
      </c>
      <c r="D26" s="278">
        <f>IFERROR((('JA basår'!R14+'JA basår'!U14+'JA basår'!Y14)*'JA basår'!F14*'JA basår'!H14*'JA basår'!L14)+(('JA basår'!R44+'JA basår'!U44+'JA basår'!Y44)*'JA basår'!F44*'JA basår'!H44*'JA basår'!L44),0)</f>
        <v>0</v>
      </c>
      <c r="E26" s="278">
        <f t="shared" ref="E26:BP26" si="20">IFERROR(IF(E$17="beräknas ej",0,D26*IF(E$18&gt;$D$3,1,IF(E$18&lt;=$C$3,$C$2,$D$2))*IFERROR(INDEX($B$8:$E$14,MATCH($A26,$A$8:$A$14,0),MATCH(E$18,$B$6:$E$6,1)),0)),0)</f>
        <v>0</v>
      </c>
      <c r="F26" s="278">
        <f t="shared" si="20"/>
        <v>0</v>
      </c>
      <c r="G26" s="278">
        <f t="shared" si="20"/>
        <v>0</v>
      </c>
      <c r="H26" s="278">
        <f t="shared" si="20"/>
        <v>0</v>
      </c>
      <c r="I26" s="278">
        <f t="shared" si="20"/>
        <v>0</v>
      </c>
      <c r="J26" s="278">
        <f t="shared" si="20"/>
        <v>0</v>
      </c>
      <c r="K26" s="278">
        <f t="shared" si="20"/>
        <v>0</v>
      </c>
      <c r="L26" s="278">
        <f t="shared" si="20"/>
        <v>0</v>
      </c>
      <c r="M26" s="278">
        <f t="shared" si="20"/>
        <v>0</v>
      </c>
      <c r="N26" s="278">
        <f t="shared" si="20"/>
        <v>0</v>
      </c>
      <c r="O26" s="278">
        <f t="shared" si="20"/>
        <v>0</v>
      </c>
      <c r="P26" s="278">
        <f t="shared" si="20"/>
        <v>0</v>
      </c>
      <c r="Q26" s="278">
        <f t="shared" si="20"/>
        <v>0</v>
      </c>
      <c r="R26" s="278">
        <f t="shared" si="20"/>
        <v>0</v>
      </c>
      <c r="S26" s="278">
        <f t="shared" si="20"/>
        <v>0</v>
      </c>
      <c r="T26" s="278">
        <f t="shared" si="20"/>
        <v>0</v>
      </c>
      <c r="U26" s="278">
        <f t="shared" si="20"/>
        <v>0</v>
      </c>
      <c r="V26" s="278">
        <f t="shared" si="20"/>
        <v>0</v>
      </c>
      <c r="W26" s="278">
        <f t="shared" si="20"/>
        <v>0</v>
      </c>
      <c r="X26" s="278">
        <f t="shared" si="20"/>
        <v>0</v>
      </c>
      <c r="Y26" s="278">
        <f t="shared" si="20"/>
        <v>0</v>
      </c>
      <c r="Z26" s="278">
        <f t="shared" si="20"/>
        <v>0</v>
      </c>
      <c r="AA26" s="278">
        <f t="shared" si="20"/>
        <v>0</v>
      </c>
      <c r="AB26" s="278">
        <f t="shared" si="20"/>
        <v>0</v>
      </c>
      <c r="AC26" s="278">
        <f t="shared" si="20"/>
        <v>0</v>
      </c>
      <c r="AD26" s="278">
        <f t="shared" si="20"/>
        <v>0</v>
      </c>
      <c r="AE26" s="278">
        <f t="shared" si="20"/>
        <v>0</v>
      </c>
      <c r="AF26" s="278">
        <f t="shared" si="20"/>
        <v>0</v>
      </c>
      <c r="AG26" s="278">
        <f t="shared" si="20"/>
        <v>0</v>
      </c>
      <c r="AH26" s="278">
        <f t="shared" si="20"/>
        <v>0</v>
      </c>
      <c r="AI26" s="278">
        <f t="shared" si="20"/>
        <v>0</v>
      </c>
      <c r="AJ26" s="278">
        <f t="shared" si="20"/>
        <v>0</v>
      </c>
      <c r="AK26" s="278">
        <f t="shared" si="20"/>
        <v>0</v>
      </c>
      <c r="AL26" s="278">
        <f t="shared" si="20"/>
        <v>0</v>
      </c>
      <c r="AM26" s="278">
        <f t="shared" si="20"/>
        <v>0</v>
      </c>
      <c r="AN26" s="278">
        <f t="shared" si="20"/>
        <v>0</v>
      </c>
      <c r="AO26" s="278">
        <f t="shared" si="20"/>
        <v>0</v>
      </c>
      <c r="AP26" s="278">
        <f t="shared" si="20"/>
        <v>0</v>
      </c>
      <c r="AQ26" s="278">
        <f t="shared" si="20"/>
        <v>0</v>
      </c>
      <c r="AR26" s="278">
        <f t="shared" si="20"/>
        <v>0</v>
      </c>
      <c r="AS26" s="278">
        <f t="shared" si="20"/>
        <v>0</v>
      </c>
      <c r="AT26" s="278">
        <f t="shared" si="20"/>
        <v>0</v>
      </c>
      <c r="AU26" s="278">
        <f t="shared" si="20"/>
        <v>0</v>
      </c>
      <c r="AV26" s="278">
        <f t="shared" si="20"/>
        <v>0</v>
      </c>
      <c r="AW26" s="278">
        <f t="shared" si="20"/>
        <v>0</v>
      </c>
      <c r="AX26" s="278">
        <f t="shared" si="20"/>
        <v>0</v>
      </c>
      <c r="AY26" s="278">
        <f t="shared" si="20"/>
        <v>0</v>
      </c>
      <c r="AZ26" s="278">
        <f t="shared" si="20"/>
        <v>0</v>
      </c>
      <c r="BA26" s="278">
        <f t="shared" si="20"/>
        <v>0</v>
      </c>
      <c r="BB26" s="278">
        <f t="shared" si="20"/>
        <v>0</v>
      </c>
      <c r="BC26" s="278">
        <f t="shared" si="20"/>
        <v>0</v>
      </c>
      <c r="BD26" s="278">
        <f t="shared" si="20"/>
        <v>0</v>
      </c>
      <c r="BE26" s="278">
        <f t="shared" si="20"/>
        <v>0</v>
      </c>
      <c r="BF26" s="278">
        <f t="shared" si="20"/>
        <v>0</v>
      </c>
      <c r="BG26" s="278">
        <f t="shared" si="20"/>
        <v>0</v>
      </c>
      <c r="BH26" s="278">
        <f t="shared" si="20"/>
        <v>0</v>
      </c>
      <c r="BI26" s="278">
        <f t="shared" si="20"/>
        <v>0</v>
      </c>
      <c r="BJ26" s="278">
        <f t="shared" si="20"/>
        <v>0</v>
      </c>
      <c r="BK26" s="278">
        <f t="shared" si="20"/>
        <v>0</v>
      </c>
      <c r="BL26" s="278">
        <f t="shared" si="20"/>
        <v>0</v>
      </c>
      <c r="BM26" s="278">
        <f t="shared" si="20"/>
        <v>0</v>
      </c>
      <c r="BN26" s="278">
        <f t="shared" si="20"/>
        <v>0</v>
      </c>
      <c r="BO26" s="278">
        <f t="shared" si="20"/>
        <v>0</v>
      </c>
      <c r="BP26" s="278">
        <f t="shared" si="20"/>
        <v>0</v>
      </c>
      <c r="BQ26" s="278">
        <f t="shared" ref="BQ26:CS26" si="21">IFERROR(IF(BQ$17="beräknas ej",0,BP26*IF(BQ$18&gt;$D$3,1,IF(BQ$18&lt;=$C$3,$C$2,$D$2))*IFERROR(INDEX($B$8:$E$14,MATCH($A26,$A$8:$A$14,0),MATCH(BQ$18,$B$6:$E$6,1)),0)),0)</f>
        <v>0</v>
      </c>
      <c r="BR26" s="278">
        <f t="shared" si="21"/>
        <v>0</v>
      </c>
      <c r="BS26" s="278">
        <f t="shared" si="21"/>
        <v>0</v>
      </c>
      <c r="BT26" s="278">
        <f t="shared" si="21"/>
        <v>0</v>
      </c>
      <c r="BU26" s="278">
        <f t="shared" si="21"/>
        <v>0</v>
      </c>
      <c r="BV26" s="278">
        <f t="shared" si="21"/>
        <v>0</v>
      </c>
      <c r="BW26" s="278">
        <f t="shared" si="21"/>
        <v>0</v>
      </c>
      <c r="BX26" s="278">
        <f t="shared" si="21"/>
        <v>0</v>
      </c>
      <c r="BY26" s="278">
        <f t="shared" si="21"/>
        <v>0</v>
      </c>
      <c r="BZ26" s="278">
        <f t="shared" si="21"/>
        <v>0</v>
      </c>
      <c r="CA26" s="278">
        <f t="shared" si="21"/>
        <v>0</v>
      </c>
      <c r="CB26" s="278">
        <f t="shared" si="21"/>
        <v>0</v>
      </c>
      <c r="CC26" s="278">
        <f t="shared" si="21"/>
        <v>0</v>
      </c>
      <c r="CD26" s="278">
        <f t="shared" si="21"/>
        <v>0</v>
      </c>
      <c r="CE26" s="278">
        <f t="shared" si="21"/>
        <v>0</v>
      </c>
      <c r="CF26" s="278">
        <f t="shared" si="21"/>
        <v>0</v>
      </c>
      <c r="CG26" s="278">
        <f t="shared" si="21"/>
        <v>0</v>
      </c>
      <c r="CH26" s="278">
        <f t="shared" si="21"/>
        <v>0</v>
      </c>
      <c r="CI26" s="278">
        <f t="shared" si="21"/>
        <v>0</v>
      </c>
      <c r="CJ26" s="278">
        <f t="shared" si="21"/>
        <v>0</v>
      </c>
      <c r="CK26" s="278">
        <f t="shared" si="21"/>
        <v>0</v>
      </c>
      <c r="CL26" s="278">
        <f t="shared" si="21"/>
        <v>0</v>
      </c>
      <c r="CM26" s="278">
        <f t="shared" si="21"/>
        <v>0</v>
      </c>
      <c r="CN26" s="278">
        <f t="shared" si="21"/>
        <v>0</v>
      </c>
      <c r="CO26" s="278">
        <f t="shared" si="21"/>
        <v>0</v>
      </c>
      <c r="CP26" s="278">
        <f t="shared" si="21"/>
        <v>0</v>
      </c>
      <c r="CQ26" s="278">
        <f t="shared" si="21"/>
        <v>0</v>
      </c>
      <c r="CR26" s="278">
        <f t="shared" si="21"/>
        <v>0</v>
      </c>
      <c r="CS26" s="278">
        <f t="shared" si="21"/>
        <v>0</v>
      </c>
    </row>
    <row r="27" spans="1:97" s="377" customFormat="1" x14ac:dyDescent="0.35">
      <c r="A27" s="278">
        <f>Prognoser!C73</f>
        <v>0</v>
      </c>
      <c r="B27" s="278" t="str">
        <f>'JA basår'!B15</f>
        <v>0 0</v>
      </c>
      <c r="C27" s="278">
        <f>Prognoser!D73</f>
        <v>0</v>
      </c>
      <c r="D27" s="278">
        <f>IFERROR((('JA basår'!R15+'JA basår'!U15+'JA basår'!Y15)*'JA basår'!F15*'JA basår'!H15*'JA basår'!L15)+(('JA basår'!R45+'JA basår'!U45+'JA basår'!Y45)*'JA basår'!F45*'JA basår'!H45*'JA basår'!L45),0)</f>
        <v>0</v>
      </c>
      <c r="E27" s="278">
        <f t="shared" ref="E27:BP27" si="22">IFERROR(IF(E$17="beräknas ej",0,D27*IF(E$18&gt;$D$3,1,IF(E$18&lt;=$C$3,$C$2,$D$2))*IFERROR(INDEX($B$8:$E$14,MATCH($A27,$A$8:$A$14,0),MATCH(E$18,$B$6:$E$6,1)),0)),0)</f>
        <v>0</v>
      </c>
      <c r="F27" s="278">
        <f t="shared" si="22"/>
        <v>0</v>
      </c>
      <c r="G27" s="278">
        <f t="shared" si="22"/>
        <v>0</v>
      </c>
      <c r="H27" s="278">
        <f t="shared" si="22"/>
        <v>0</v>
      </c>
      <c r="I27" s="278">
        <f t="shared" si="22"/>
        <v>0</v>
      </c>
      <c r="J27" s="278">
        <f t="shared" si="22"/>
        <v>0</v>
      </c>
      <c r="K27" s="278">
        <f t="shared" si="22"/>
        <v>0</v>
      </c>
      <c r="L27" s="278">
        <f t="shared" si="22"/>
        <v>0</v>
      </c>
      <c r="M27" s="278">
        <f t="shared" si="22"/>
        <v>0</v>
      </c>
      <c r="N27" s="278">
        <f t="shared" si="22"/>
        <v>0</v>
      </c>
      <c r="O27" s="278">
        <f t="shared" si="22"/>
        <v>0</v>
      </c>
      <c r="P27" s="278">
        <f t="shared" si="22"/>
        <v>0</v>
      </c>
      <c r="Q27" s="278">
        <f t="shared" si="22"/>
        <v>0</v>
      </c>
      <c r="R27" s="278">
        <f t="shared" si="22"/>
        <v>0</v>
      </c>
      <c r="S27" s="278">
        <f t="shared" si="22"/>
        <v>0</v>
      </c>
      <c r="T27" s="278">
        <f t="shared" si="22"/>
        <v>0</v>
      </c>
      <c r="U27" s="278">
        <f t="shared" si="22"/>
        <v>0</v>
      </c>
      <c r="V27" s="278">
        <f t="shared" si="22"/>
        <v>0</v>
      </c>
      <c r="W27" s="278">
        <f t="shared" si="22"/>
        <v>0</v>
      </c>
      <c r="X27" s="278">
        <f t="shared" si="22"/>
        <v>0</v>
      </c>
      <c r="Y27" s="278">
        <f t="shared" si="22"/>
        <v>0</v>
      </c>
      <c r="Z27" s="278">
        <f t="shared" si="22"/>
        <v>0</v>
      </c>
      <c r="AA27" s="278">
        <f t="shared" si="22"/>
        <v>0</v>
      </c>
      <c r="AB27" s="278">
        <f t="shared" si="22"/>
        <v>0</v>
      </c>
      <c r="AC27" s="278">
        <f t="shared" si="22"/>
        <v>0</v>
      </c>
      <c r="AD27" s="278">
        <f t="shared" si="22"/>
        <v>0</v>
      </c>
      <c r="AE27" s="278">
        <f t="shared" si="22"/>
        <v>0</v>
      </c>
      <c r="AF27" s="278">
        <f t="shared" si="22"/>
        <v>0</v>
      </c>
      <c r="AG27" s="278">
        <f t="shared" si="22"/>
        <v>0</v>
      </c>
      <c r="AH27" s="278">
        <f t="shared" si="22"/>
        <v>0</v>
      </c>
      <c r="AI27" s="278">
        <f t="shared" si="22"/>
        <v>0</v>
      </c>
      <c r="AJ27" s="278">
        <f t="shared" si="22"/>
        <v>0</v>
      </c>
      <c r="AK27" s="278">
        <f t="shared" si="22"/>
        <v>0</v>
      </c>
      <c r="AL27" s="278">
        <f t="shared" si="22"/>
        <v>0</v>
      </c>
      <c r="AM27" s="278">
        <f t="shared" si="22"/>
        <v>0</v>
      </c>
      <c r="AN27" s="278">
        <f t="shared" si="22"/>
        <v>0</v>
      </c>
      <c r="AO27" s="278">
        <f t="shared" si="22"/>
        <v>0</v>
      </c>
      <c r="AP27" s="278">
        <f t="shared" si="22"/>
        <v>0</v>
      </c>
      <c r="AQ27" s="278">
        <f t="shared" si="22"/>
        <v>0</v>
      </c>
      <c r="AR27" s="278">
        <f t="shared" si="22"/>
        <v>0</v>
      </c>
      <c r="AS27" s="278">
        <f t="shared" si="22"/>
        <v>0</v>
      </c>
      <c r="AT27" s="278">
        <f t="shared" si="22"/>
        <v>0</v>
      </c>
      <c r="AU27" s="278">
        <f t="shared" si="22"/>
        <v>0</v>
      </c>
      <c r="AV27" s="278">
        <f t="shared" si="22"/>
        <v>0</v>
      </c>
      <c r="AW27" s="278">
        <f t="shared" si="22"/>
        <v>0</v>
      </c>
      <c r="AX27" s="278">
        <f t="shared" si="22"/>
        <v>0</v>
      </c>
      <c r="AY27" s="278">
        <f t="shared" si="22"/>
        <v>0</v>
      </c>
      <c r="AZ27" s="278">
        <f t="shared" si="22"/>
        <v>0</v>
      </c>
      <c r="BA27" s="278">
        <f t="shared" si="22"/>
        <v>0</v>
      </c>
      <c r="BB27" s="278">
        <f t="shared" si="22"/>
        <v>0</v>
      </c>
      <c r="BC27" s="278">
        <f t="shared" si="22"/>
        <v>0</v>
      </c>
      <c r="BD27" s="278">
        <f t="shared" si="22"/>
        <v>0</v>
      </c>
      <c r="BE27" s="278">
        <f t="shared" si="22"/>
        <v>0</v>
      </c>
      <c r="BF27" s="278">
        <f t="shared" si="22"/>
        <v>0</v>
      </c>
      <c r="BG27" s="278">
        <f t="shared" si="22"/>
        <v>0</v>
      </c>
      <c r="BH27" s="278">
        <f t="shared" si="22"/>
        <v>0</v>
      </c>
      <c r="BI27" s="278">
        <f t="shared" si="22"/>
        <v>0</v>
      </c>
      <c r="BJ27" s="278">
        <f t="shared" si="22"/>
        <v>0</v>
      </c>
      <c r="BK27" s="278">
        <f t="shared" si="22"/>
        <v>0</v>
      </c>
      <c r="BL27" s="278">
        <f t="shared" si="22"/>
        <v>0</v>
      </c>
      <c r="BM27" s="278">
        <f t="shared" si="22"/>
        <v>0</v>
      </c>
      <c r="BN27" s="278">
        <f t="shared" si="22"/>
        <v>0</v>
      </c>
      <c r="BO27" s="278">
        <f t="shared" si="22"/>
        <v>0</v>
      </c>
      <c r="BP27" s="278">
        <f t="shared" si="22"/>
        <v>0</v>
      </c>
      <c r="BQ27" s="278">
        <f t="shared" ref="BQ27:CS27" si="23">IFERROR(IF(BQ$17="beräknas ej",0,BP27*IF(BQ$18&gt;$D$3,1,IF(BQ$18&lt;=$C$3,$C$2,$D$2))*IFERROR(INDEX($B$8:$E$14,MATCH($A27,$A$8:$A$14,0),MATCH(BQ$18,$B$6:$E$6,1)),0)),0)</f>
        <v>0</v>
      </c>
      <c r="BR27" s="278">
        <f t="shared" si="23"/>
        <v>0</v>
      </c>
      <c r="BS27" s="278">
        <f t="shared" si="23"/>
        <v>0</v>
      </c>
      <c r="BT27" s="278">
        <f t="shared" si="23"/>
        <v>0</v>
      </c>
      <c r="BU27" s="278">
        <f t="shared" si="23"/>
        <v>0</v>
      </c>
      <c r="BV27" s="278">
        <f t="shared" si="23"/>
        <v>0</v>
      </c>
      <c r="BW27" s="278">
        <f t="shared" si="23"/>
        <v>0</v>
      </c>
      <c r="BX27" s="278">
        <f t="shared" si="23"/>
        <v>0</v>
      </c>
      <c r="BY27" s="278">
        <f t="shared" si="23"/>
        <v>0</v>
      </c>
      <c r="BZ27" s="278">
        <f t="shared" si="23"/>
        <v>0</v>
      </c>
      <c r="CA27" s="278">
        <f t="shared" si="23"/>
        <v>0</v>
      </c>
      <c r="CB27" s="278">
        <f t="shared" si="23"/>
        <v>0</v>
      </c>
      <c r="CC27" s="278">
        <f t="shared" si="23"/>
        <v>0</v>
      </c>
      <c r="CD27" s="278">
        <f t="shared" si="23"/>
        <v>0</v>
      </c>
      <c r="CE27" s="278">
        <f t="shared" si="23"/>
        <v>0</v>
      </c>
      <c r="CF27" s="278">
        <f t="shared" si="23"/>
        <v>0</v>
      </c>
      <c r="CG27" s="278">
        <f t="shared" si="23"/>
        <v>0</v>
      </c>
      <c r="CH27" s="278">
        <f t="shared" si="23"/>
        <v>0</v>
      </c>
      <c r="CI27" s="278">
        <f t="shared" si="23"/>
        <v>0</v>
      </c>
      <c r="CJ27" s="278">
        <f t="shared" si="23"/>
        <v>0</v>
      </c>
      <c r="CK27" s="278">
        <f t="shared" si="23"/>
        <v>0</v>
      </c>
      <c r="CL27" s="278">
        <f t="shared" si="23"/>
        <v>0</v>
      </c>
      <c r="CM27" s="278">
        <f t="shared" si="23"/>
        <v>0</v>
      </c>
      <c r="CN27" s="278">
        <f t="shared" si="23"/>
        <v>0</v>
      </c>
      <c r="CO27" s="278">
        <f t="shared" si="23"/>
        <v>0</v>
      </c>
      <c r="CP27" s="278">
        <f t="shared" si="23"/>
        <v>0</v>
      </c>
      <c r="CQ27" s="278">
        <f t="shared" si="23"/>
        <v>0</v>
      </c>
      <c r="CR27" s="278">
        <f t="shared" si="23"/>
        <v>0</v>
      </c>
      <c r="CS27" s="278">
        <f t="shared" si="23"/>
        <v>0</v>
      </c>
    </row>
    <row r="28" spans="1:97" s="377" customFormat="1" x14ac:dyDescent="0.35">
      <c r="A28" s="278">
        <f>Prognoser!C74</f>
        <v>0</v>
      </c>
      <c r="B28" s="278" t="str">
        <f>'JA basår'!B16</f>
        <v>0 0</v>
      </c>
      <c r="C28" s="278">
        <f>Prognoser!D74</f>
        <v>0</v>
      </c>
      <c r="D28" s="278">
        <f>IFERROR((('JA basår'!R16+'JA basår'!U16+'JA basår'!Y16)*'JA basår'!F16*'JA basår'!H16*'JA basår'!L16)+(('JA basår'!R46+'JA basår'!U46+'JA basår'!Y46)*'JA basår'!F46*'JA basår'!H46*'JA basår'!L46),0)</f>
        <v>0</v>
      </c>
      <c r="E28" s="278">
        <f t="shared" ref="E28:BP28" si="24">IFERROR(IF(E$17="beräknas ej",0,D28*IF(E$18&gt;$D$3,1,IF(E$18&lt;=$C$3,$C$2,$D$2))*IFERROR(INDEX($B$8:$E$14,MATCH($A28,$A$8:$A$14,0),MATCH(E$18,$B$6:$E$6,1)),0)),0)</f>
        <v>0</v>
      </c>
      <c r="F28" s="278">
        <f t="shared" si="24"/>
        <v>0</v>
      </c>
      <c r="G28" s="278">
        <f t="shared" si="24"/>
        <v>0</v>
      </c>
      <c r="H28" s="278">
        <f t="shared" si="24"/>
        <v>0</v>
      </c>
      <c r="I28" s="278">
        <f t="shared" si="24"/>
        <v>0</v>
      </c>
      <c r="J28" s="278">
        <f t="shared" si="24"/>
        <v>0</v>
      </c>
      <c r="K28" s="278">
        <f t="shared" si="24"/>
        <v>0</v>
      </c>
      <c r="L28" s="278">
        <f t="shared" si="24"/>
        <v>0</v>
      </c>
      <c r="M28" s="278">
        <f t="shared" si="24"/>
        <v>0</v>
      </c>
      <c r="N28" s="278">
        <f t="shared" si="24"/>
        <v>0</v>
      </c>
      <c r="O28" s="278">
        <f t="shared" si="24"/>
        <v>0</v>
      </c>
      <c r="P28" s="278">
        <f t="shared" si="24"/>
        <v>0</v>
      </c>
      <c r="Q28" s="278">
        <f t="shared" si="24"/>
        <v>0</v>
      </c>
      <c r="R28" s="278">
        <f t="shared" si="24"/>
        <v>0</v>
      </c>
      <c r="S28" s="278">
        <f t="shared" si="24"/>
        <v>0</v>
      </c>
      <c r="T28" s="278">
        <f t="shared" si="24"/>
        <v>0</v>
      </c>
      <c r="U28" s="278">
        <f t="shared" si="24"/>
        <v>0</v>
      </c>
      <c r="V28" s="278">
        <f t="shared" si="24"/>
        <v>0</v>
      </c>
      <c r="W28" s="278">
        <f t="shared" si="24"/>
        <v>0</v>
      </c>
      <c r="X28" s="278">
        <f t="shared" si="24"/>
        <v>0</v>
      </c>
      <c r="Y28" s="278">
        <f t="shared" si="24"/>
        <v>0</v>
      </c>
      <c r="Z28" s="278">
        <f t="shared" si="24"/>
        <v>0</v>
      </c>
      <c r="AA28" s="278">
        <f t="shared" si="24"/>
        <v>0</v>
      </c>
      <c r="AB28" s="278">
        <f t="shared" si="24"/>
        <v>0</v>
      </c>
      <c r="AC28" s="278">
        <f t="shared" si="24"/>
        <v>0</v>
      </c>
      <c r="AD28" s="278">
        <f t="shared" si="24"/>
        <v>0</v>
      </c>
      <c r="AE28" s="278">
        <f t="shared" si="24"/>
        <v>0</v>
      </c>
      <c r="AF28" s="278">
        <f t="shared" si="24"/>
        <v>0</v>
      </c>
      <c r="AG28" s="278">
        <f t="shared" si="24"/>
        <v>0</v>
      </c>
      <c r="AH28" s="278">
        <f t="shared" si="24"/>
        <v>0</v>
      </c>
      <c r="AI28" s="278">
        <f t="shared" si="24"/>
        <v>0</v>
      </c>
      <c r="AJ28" s="278">
        <f t="shared" si="24"/>
        <v>0</v>
      </c>
      <c r="AK28" s="278">
        <f t="shared" si="24"/>
        <v>0</v>
      </c>
      <c r="AL28" s="278">
        <f t="shared" si="24"/>
        <v>0</v>
      </c>
      <c r="AM28" s="278">
        <f t="shared" si="24"/>
        <v>0</v>
      </c>
      <c r="AN28" s="278">
        <f t="shared" si="24"/>
        <v>0</v>
      </c>
      <c r="AO28" s="278">
        <f t="shared" si="24"/>
        <v>0</v>
      </c>
      <c r="AP28" s="278">
        <f t="shared" si="24"/>
        <v>0</v>
      </c>
      <c r="AQ28" s="278">
        <f t="shared" si="24"/>
        <v>0</v>
      </c>
      <c r="AR28" s="278">
        <f t="shared" si="24"/>
        <v>0</v>
      </c>
      <c r="AS28" s="278">
        <f t="shared" si="24"/>
        <v>0</v>
      </c>
      <c r="AT28" s="278">
        <f t="shared" si="24"/>
        <v>0</v>
      </c>
      <c r="AU28" s="278">
        <f t="shared" si="24"/>
        <v>0</v>
      </c>
      <c r="AV28" s="278">
        <f t="shared" si="24"/>
        <v>0</v>
      </c>
      <c r="AW28" s="278">
        <f t="shared" si="24"/>
        <v>0</v>
      </c>
      <c r="AX28" s="278">
        <f t="shared" si="24"/>
        <v>0</v>
      </c>
      <c r="AY28" s="278">
        <f t="shared" si="24"/>
        <v>0</v>
      </c>
      <c r="AZ28" s="278">
        <f t="shared" si="24"/>
        <v>0</v>
      </c>
      <c r="BA28" s="278">
        <f t="shared" si="24"/>
        <v>0</v>
      </c>
      <c r="BB28" s="278">
        <f t="shared" si="24"/>
        <v>0</v>
      </c>
      <c r="BC28" s="278">
        <f t="shared" si="24"/>
        <v>0</v>
      </c>
      <c r="BD28" s="278">
        <f t="shared" si="24"/>
        <v>0</v>
      </c>
      <c r="BE28" s="278">
        <f t="shared" si="24"/>
        <v>0</v>
      </c>
      <c r="BF28" s="278">
        <f t="shared" si="24"/>
        <v>0</v>
      </c>
      <c r="BG28" s="278">
        <f t="shared" si="24"/>
        <v>0</v>
      </c>
      <c r="BH28" s="278">
        <f t="shared" si="24"/>
        <v>0</v>
      </c>
      <c r="BI28" s="278">
        <f t="shared" si="24"/>
        <v>0</v>
      </c>
      <c r="BJ28" s="278">
        <f t="shared" si="24"/>
        <v>0</v>
      </c>
      <c r="BK28" s="278">
        <f t="shared" si="24"/>
        <v>0</v>
      </c>
      <c r="BL28" s="278">
        <f t="shared" si="24"/>
        <v>0</v>
      </c>
      <c r="BM28" s="278">
        <f t="shared" si="24"/>
        <v>0</v>
      </c>
      <c r="BN28" s="278">
        <f t="shared" si="24"/>
        <v>0</v>
      </c>
      <c r="BO28" s="278">
        <f t="shared" si="24"/>
        <v>0</v>
      </c>
      <c r="BP28" s="278">
        <f t="shared" si="24"/>
        <v>0</v>
      </c>
      <c r="BQ28" s="278">
        <f t="shared" ref="BQ28:CS28" si="25">IFERROR(IF(BQ$17="beräknas ej",0,BP28*IF(BQ$18&gt;$D$3,1,IF(BQ$18&lt;=$C$3,$C$2,$D$2))*IFERROR(INDEX($B$8:$E$14,MATCH($A28,$A$8:$A$14,0),MATCH(BQ$18,$B$6:$E$6,1)),0)),0)</f>
        <v>0</v>
      </c>
      <c r="BR28" s="278">
        <f t="shared" si="25"/>
        <v>0</v>
      </c>
      <c r="BS28" s="278">
        <f t="shared" si="25"/>
        <v>0</v>
      </c>
      <c r="BT28" s="278">
        <f t="shared" si="25"/>
        <v>0</v>
      </c>
      <c r="BU28" s="278">
        <f t="shared" si="25"/>
        <v>0</v>
      </c>
      <c r="BV28" s="278">
        <f t="shared" si="25"/>
        <v>0</v>
      </c>
      <c r="BW28" s="278">
        <f t="shared" si="25"/>
        <v>0</v>
      </c>
      <c r="BX28" s="278">
        <f t="shared" si="25"/>
        <v>0</v>
      </c>
      <c r="BY28" s="278">
        <f t="shared" si="25"/>
        <v>0</v>
      </c>
      <c r="BZ28" s="278">
        <f t="shared" si="25"/>
        <v>0</v>
      </c>
      <c r="CA28" s="278">
        <f t="shared" si="25"/>
        <v>0</v>
      </c>
      <c r="CB28" s="278">
        <f t="shared" si="25"/>
        <v>0</v>
      </c>
      <c r="CC28" s="278">
        <f t="shared" si="25"/>
        <v>0</v>
      </c>
      <c r="CD28" s="278">
        <f t="shared" si="25"/>
        <v>0</v>
      </c>
      <c r="CE28" s="278">
        <f t="shared" si="25"/>
        <v>0</v>
      </c>
      <c r="CF28" s="278">
        <f t="shared" si="25"/>
        <v>0</v>
      </c>
      <c r="CG28" s="278">
        <f t="shared" si="25"/>
        <v>0</v>
      </c>
      <c r="CH28" s="278">
        <f t="shared" si="25"/>
        <v>0</v>
      </c>
      <c r="CI28" s="278">
        <f t="shared" si="25"/>
        <v>0</v>
      </c>
      <c r="CJ28" s="278">
        <f t="shared" si="25"/>
        <v>0</v>
      </c>
      <c r="CK28" s="278">
        <f t="shared" si="25"/>
        <v>0</v>
      </c>
      <c r="CL28" s="278">
        <f t="shared" si="25"/>
        <v>0</v>
      </c>
      <c r="CM28" s="278">
        <f t="shared" si="25"/>
        <v>0</v>
      </c>
      <c r="CN28" s="278">
        <f t="shared" si="25"/>
        <v>0</v>
      </c>
      <c r="CO28" s="278">
        <f t="shared" si="25"/>
        <v>0</v>
      </c>
      <c r="CP28" s="278">
        <f t="shared" si="25"/>
        <v>0</v>
      </c>
      <c r="CQ28" s="278">
        <f t="shared" si="25"/>
        <v>0</v>
      </c>
      <c r="CR28" s="278">
        <f t="shared" si="25"/>
        <v>0</v>
      </c>
      <c r="CS28" s="278">
        <f t="shared" si="25"/>
        <v>0</v>
      </c>
    </row>
    <row r="29" spans="1:97" s="377" customFormat="1" x14ac:dyDescent="0.35">
      <c r="A29" s="278">
        <f>Prognoser!C75</f>
        <v>0</v>
      </c>
      <c r="B29" s="278" t="str">
        <f>'JA basår'!B17</f>
        <v>0 0</v>
      </c>
      <c r="C29" s="278">
        <f>Prognoser!D75</f>
        <v>0</v>
      </c>
      <c r="D29" s="278">
        <f>IFERROR((('JA basår'!R17+'JA basår'!U17+'JA basår'!Y17)*'JA basår'!F17*'JA basår'!H17*'JA basår'!L17)+(('JA basår'!R47+'JA basår'!U47+'JA basår'!Y47)*'JA basår'!F47*'JA basår'!H47*'JA basår'!L47),0)</f>
        <v>0</v>
      </c>
      <c r="E29" s="278">
        <f t="shared" ref="E29:BP29" si="26">IFERROR(IF(E$17="beräknas ej",0,D29*IF(E$18&gt;$D$3,1,IF(E$18&lt;=$C$3,$C$2,$D$2))*IFERROR(INDEX($B$8:$E$14,MATCH($A29,$A$8:$A$14,0),MATCH(E$18,$B$6:$E$6,1)),0)),0)</f>
        <v>0</v>
      </c>
      <c r="F29" s="278">
        <f t="shared" si="26"/>
        <v>0</v>
      </c>
      <c r="G29" s="278">
        <f t="shared" si="26"/>
        <v>0</v>
      </c>
      <c r="H29" s="278">
        <f t="shared" si="26"/>
        <v>0</v>
      </c>
      <c r="I29" s="278">
        <f t="shared" si="26"/>
        <v>0</v>
      </c>
      <c r="J29" s="278">
        <f t="shared" si="26"/>
        <v>0</v>
      </c>
      <c r="K29" s="278">
        <f t="shared" si="26"/>
        <v>0</v>
      </c>
      <c r="L29" s="278">
        <f t="shared" si="26"/>
        <v>0</v>
      </c>
      <c r="M29" s="278">
        <f t="shared" si="26"/>
        <v>0</v>
      </c>
      <c r="N29" s="278">
        <f t="shared" si="26"/>
        <v>0</v>
      </c>
      <c r="O29" s="278">
        <f t="shared" si="26"/>
        <v>0</v>
      </c>
      <c r="P29" s="278">
        <f t="shared" si="26"/>
        <v>0</v>
      </c>
      <c r="Q29" s="278">
        <f t="shared" si="26"/>
        <v>0</v>
      </c>
      <c r="R29" s="278">
        <f t="shared" si="26"/>
        <v>0</v>
      </c>
      <c r="S29" s="278">
        <f t="shared" si="26"/>
        <v>0</v>
      </c>
      <c r="T29" s="278">
        <f t="shared" si="26"/>
        <v>0</v>
      </c>
      <c r="U29" s="278">
        <f t="shared" si="26"/>
        <v>0</v>
      </c>
      <c r="V29" s="278">
        <f t="shared" si="26"/>
        <v>0</v>
      </c>
      <c r="W29" s="278">
        <f t="shared" si="26"/>
        <v>0</v>
      </c>
      <c r="X29" s="278">
        <f t="shared" si="26"/>
        <v>0</v>
      </c>
      <c r="Y29" s="278">
        <f t="shared" si="26"/>
        <v>0</v>
      </c>
      <c r="Z29" s="278">
        <f t="shared" si="26"/>
        <v>0</v>
      </c>
      <c r="AA29" s="278">
        <f t="shared" si="26"/>
        <v>0</v>
      </c>
      <c r="AB29" s="278">
        <f t="shared" si="26"/>
        <v>0</v>
      </c>
      <c r="AC29" s="278">
        <f t="shared" si="26"/>
        <v>0</v>
      </c>
      <c r="AD29" s="278">
        <f t="shared" si="26"/>
        <v>0</v>
      </c>
      <c r="AE29" s="278">
        <f t="shared" si="26"/>
        <v>0</v>
      </c>
      <c r="AF29" s="278">
        <f t="shared" si="26"/>
        <v>0</v>
      </c>
      <c r="AG29" s="278">
        <f t="shared" si="26"/>
        <v>0</v>
      </c>
      <c r="AH29" s="278">
        <f t="shared" si="26"/>
        <v>0</v>
      </c>
      <c r="AI29" s="278">
        <f t="shared" si="26"/>
        <v>0</v>
      </c>
      <c r="AJ29" s="278">
        <f t="shared" si="26"/>
        <v>0</v>
      </c>
      <c r="AK29" s="278">
        <f t="shared" si="26"/>
        <v>0</v>
      </c>
      <c r="AL29" s="278">
        <f t="shared" si="26"/>
        <v>0</v>
      </c>
      <c r="AM29" s="278">
        <f t="shared" si="26"/>
        <v>0</v>
      </c>
      <c r="AN29" s="278">
        <f t="shared" si="26"/>
        <v>0</v>
      </c>
      <c r="AO29" s="278">
        <f t="shared" si="26"/>
        <v>0</v>
      </c>
      <c r="AP29" s="278">
        <f t="shared" si="26"/>
        <v>0</v>
      </c>
      <c r="AQ29" s="278">
        <f t="shared" si="26"/>
        <v>0</v>
      </c>
      <c r="AR29" s="278">
        <f t="shared" si="26"/>
        <v>0</v>
      </c>
      <c r="AS29" s="278">
        <f t="shared" si="26"/>
        <v>0</v>
      </c>
      <c r="AT29" s="278">
        <f t="shared" si="26"/>
        <v>0</v>
      </c>
      <c r="AU29" s="278">
        <f t="shared" si="26"/>
        <v>0</v>
      </c>
      <c r="AV29" s="278">
        <f t="shared" si="26"/>
        <v>0</v>
      </c>
      <c r="AW29" s="278">
        <f t="shared" si="26"/>
        <v>0</v>
      </c>
      <c r="AX29" s="278">
        <f t="shared" si="26"/>
        <v>0</v>
      </c>
      <c r="AY29" s="278">
        <f t="shared" si="26"/>
        <v>0</v>
      </c>
      <c r="AZ29" s="278">
        <f t="shared" si="26"/>
        <v>0</v>
      </c>
      <c r="BA29" s="278">
        <f t="shared" si="26"/>
        <v>0</v>
      </c>
      <c r="BB29" s="278">
        <f t="shared" si="26"/>
        <v>0</v>
      </c>
      <c r="BC29" s="278">
        <f t="shared" si="26"/>
        <v>0</v>
      </c>
      <c r="BD29" s="278">
        <f t="shared" si="26"/>
        <v>0</v>
      </c>
      <c r="BE29" s="278">
        <f t="shared" si="26"/>
        <v>0</v>
      </c>
      <c r="BF29" s="278">
        <f t="shared" si="26"/>
        <v>0</v>
      </c>
      <c r="BG29" s="278">
        <f t="shared" si="26"/>
        <v>0</v>
      </c>
      <c r="BH29" s="278">
        <f t="shared" si="26"/>
        <v>0</v>
      </c>
      <c r="BI29" s="278">
        <f t="shared" si="26"/>
        <v>0</v>
      </c>
      <c r="BJ29" s="278">
        <f t="shared" si="26"/>
        <v>0</v>
      </c>
      <c r="BK29" s="278">
        <f t="shared" si="26"/>
        <v>0</v>
      </c>
      <c r="BL29" s="278">
        <f t="shared" si="26"/>
        <v>0</v>
      </c>
      <c r="BM29" s="278">
        <f t="shared" si="26"/>
        <v>0</v>
      </c>
      <c r="BN29" s="278">
        <f t="shared" si="26"/>
        <v>0</v>
      </c>
      <c r="BO29" s="278">
        <f t="shared" si="26"/>
        <v>0</v>
      </c>
      <c r="BP29" s="278">
        <f t="shared" si="26"/>
        <v>0</v>
      </c>
      <c r="BQ29" s="278">
        <f t="shared" ref="BQ29:CS29" si="27">IFERROR(IF(BQ$17="beräknas ej",0,BP29*IF(BQ$18&gt;$D$3,1,IF(BQ$18&lt;=$C$3,$C$2,$D$2))*IFERROR(INDEX($B$8:$E$14,MATCH($A29,$A$8:$A$14,0),MATCH(BQ$18,$B$6:$E$6,1)),0)),0)</f>
        <v>0</v>
      </c>
      <c r="BR29" s="278">
        <f t="shared" si="27"/>
        <v>0</v>
      </c>
      <c r="BS29" s="278">
        <f t="shared" si="27"/>
        <v>0</v>
      </c>
      <c r="BT29" s="278">
        <f t="shared" si="27"/>
        <v>0</v>
      </c>
      <c r="BU29" s="278">
        <f t="shared" si="27"/>
        <v>0</v>
      </c>
      <c r="BV29" s="278">
        <f t="shared" si="27"/>
        <v>0</v>
      </c>
      <c r="BW29" s="278">
        <f t="shared" si="27"/>
        <v>0</v>
      </c>
      <c r="BX29" s="278">
        <f t="shared" si="27"/>
        <v>0</v>
      </c>
      <c r="BY29" s="278">
        <f t="shared" si="27"/>
        <v>0</v>
      </c>
      <c r="BZ29" s="278">
        <f t="shared" si="27"/>
        <v>0</v>
      </c>
      <c r="CA29" s="278">
        <f t="shared" si="27"/>
        <v>0</v>
      </c>
      <c r="CB29" s="278">
        <f t="shared" si="27"/>
        <v>0</v>
      </c>
      <c r="CC29" s="278">
        <f t="shared" si="27"/>
        <v>0</v>
      </c>
      <c r="CD29" s="278">
        <f t="shared" si="27"/>
        <v>0</v>
      </c>
      <c r="CE29" s="278">
        <f t="shared" si="27"/>
        <v>0</v>
      </c>
      <c r="CF29" s="278">
        <f t="shared" si="27"/>
        <v>0</v>
      </c>
      <c r="CG29" s="278">
        <f t="shared" si="27"/>
        <v>0</v>
      </c>
      <c r="CH29" s="278">
        <f t="shared" si="27"/>
        <v>0</v>
      </c>
      <c r="CI29" s="278">
        <f t="shared" si="27"/>
        <v>0</v>
      </c>
      <c r="CJ29" s="278">
        <f t="shared" si="27"/>
        <v>0</v>
      </c>
      <c r="CK29" s="278">
        <f t="shared" si="27"/>
        <v>0</v>
      </c>
      <c r="CL29" s="278">
        <f t="shared" si="27"/>
        <v>0</v>
      </c>
      <c r="CM29" s="278">
        <f t="shared" si="27"/>
        <v>0</v>
      </c>
      <c r="CN29" s="278">
        <f t="shared" si="27"/>
        <v>0</v>
      </c>
      <c r="CO29" s="278">
        <f t="shared" si="27"/>
        <v>0</v>
      </c>
      <c r="CP29" s="278">
        <f t="shared" si="27"/>
        <v>0</v>
      </c>
      <c r="CQ29" s="278">
        <f t="shared" si="27"/>
        <v>0</v>
      </c>
      <c r="CR29" s="278">
        <f t="shared" si="27"/>
        <v>0</v>
      </c>
      <c r="CS29" s="278">
        <f t="shared" si="27"/>
        <v>0</v>
      </c>
    </row>
    <row r="30" spans="1:97" s="377" customFormat="1" x14ac:dyDescent="0.35">
      <c r="A30" s="278">
        <f>Prognoser!C76</f>
        <v>0</v>
      </c>
      <c r="B30" s="278" t="str">
        <f>'JA basår'!B18</f>
        <v>0 0</v>
      </c>
      <c r="C30" s="278">
        <f>Prognoser!D76</f>
        <v>0</v>
      </c>
      <c r="D30" s="278">
        <f>IFERROR((('JA basår'!R18+'JA basår'!U18+'JA basår'!Y18)*'JA basår'!F18*'JA basår'!H18*'JA basår'!L18)+(('JA basår'!R48+'JA basår'!U48+'JA basår'!Y48)*'JA basår'!F48*'JA basår'!H48*'JA basår'!L48),0)</f>
        <v>0</v>
      </c>
      <c r="E30" s="278">
        <f t="shared" ref="E30:BP30" si="28">IFERROR(IF(E$17="beräknas ej",0,D30*IF(E$18&gt;$D$3,1,IF(E$18&lt;=$C$3,$C$2,$D$2))*IFERROR(INDEX($B$8:$E$14,MATCH($A30,$A$8:$A$14,0),MATCH(E$18,$B$6:$E$6,1)),0)),0)</f>
        <v>0</v>
      </c>
      <c r="F30" s="278">
        <f t="shared" si="28"/>
        <v>0</v>
      </c>
      <c r="G30" s="278">
        <f t="shared" si="28"/>
        <v>0</v>
      </c>
      <c r="H30" s="278">
        <f t="shared" si="28"/>
        <v>0</v>
      </c>
      <c r="I30" s="278">
        <f t="shared" si="28"/>
        <v>0</v>
      </c>
      <c r="J30" s="278">
        <f t="shared" si="28"/>
        <v>0</v>
      </c>
      <c r="K30" s="278">
        <f t="shared" si="28"/>
        <v>0</v>
      </c>
      <c r="L30" s="278">
        <f t="shared" si="28"/>
        <v>0</v>
      </c>
      <c r="M30" s="278">
        <f t="shared" si="28"/>
        <v>0</v>
      </c>
      <c r="N30" s="278">
        <f t="shared" si="28"/>
        <v>0</v>
      </c>
      <c r="O30" s="278">
        <f t="shared" si="28"/>
        <v>0</v>
      </c>
      <c r="P30" s="278">
        <f t="shared" si="28"/>
        <v>0</v>
      </c>
      <c r="Q30" s="278">
        <f t="shared" si="28"/>
        <v>0</v>
      </c>
      <c r="R30" s="278">
        <f t="shared" si="28"/>
        <v>0</v>
      </c>
      <c r="S30" s="278">
        <f t="shared" si="28"/>
        <v>0</v>
      </c>
      <c r="T30" s="278">
        <f t="shared" si="28"/>
        <v>0</v>
      </c>
      <c r="U30" s="278">
        <f t="shared" si="28"/>
        <v>0</v>
      </c>
      <c r="V30" s="278">
        <f t="shared" si="28"/>
        <v>0</v>
      </c>
      <c r="W30" s="278">
        <f t="shared" si="28"/>
        <v>0</v>
      </c>
      <c r="X30" s="278">
        <f t="shared" si="28"/>
        <v>0</v>
      </c>
      <c r="Y30" s="278">
        <f t="shared" si="28"/>
        <v>0</v>
      </c>
      <c r="Z30" s="278">
        <f t="shared" si="28"/>
        <v>0</v>
      </c>
      <c r="AA30" s="278">
        <f t="shared" si="28"/>
        <v>0</v>
      </c>
      <c r="AB30" s="278">
        <f t="shared" si="28"/>
        <v>0</v>
      </c>
      <c r="AC30" s="278">
        <f t="shared" si="28"/>
        <v>0</v>
      </c>
      <c r="AD30" s="278">
        <f t="shared" si="28"/>
        <v>0</v>
      </c>
      <c r="AE30" s="278">
        <f t="shared" si="28"/>
        <v>0</v>
      </c>
      <c r="AF30" s="278">
        <f t="shared" si="28"/>
        <v>0</v>
      </c>
      <c r="AG30" s="278">
        <f t="shared" si="28"/>
        <v>0</v>
      </c>
      <c r="AH30" s="278">
        <f t="shared" si="28"/>
        <v>0</v>
      </c>
      <c r="AI30" s="278">
        <f t="shared" si="28"/>
        <v>0</v>
      </c>
      <c r="AJ30" s="278">
        <f t="shared" si="28"/>
        <v>0</v>
      </c>
      <c r="AK30" s="278">
        <f t="shared" si="28"/>
        <v>0</v>
      </c>
      <c r="AL30" s="278">
        <f t="shared" si="28"/>
        <v>0</v>
      </c>
      <c r="AM30" s="278">
        <f t="shared" si="28"/>
        <v>0</v>
      </c>
      <c r="AN30" s="278">
        <f t="shared" si="28"/>
        <v>0</v>
      </c>
      <c r="AO30" s="278">
        <f t="shared" si="28"/>
        <v>0</v>
      </c>
      <c r="AP30" s="278">
        <f t="shared" si="28"/>
        <v>0</v>
      </c>
      <c r="AQ30" s="278">
        <f t="shared" si="28"/>
        <v>0</v>
      </c>
      <c r="AR30" s="278">
        <f t="shared" si="28"/>
        <v>0</v>
      </c>
      <c r="AS30" s="278">
        <f t="shared" si="28"/>
        <v>0</v>
      </c>
      <c r="AT30" s="278">
        <f t="shared" si="28"/>
        <v>0</v>
      </c>
      <c r="AU30" s="278">
        <f t="shared" si="28"/>
        <v>0</v>
      </c>
      <c r="AV30" s="278">
        <f t="shared" si="28"/>
        <v>0</v>
      </c>
      <c r="AW30" s="278">
        <f t="shared" si="28"/>
        <v>0</v>
      </c>
      <c r="AX30" s="278">
        <f t="shared" si="28"/>
        <v>0</v>
      </c>
      <c r="AY30" s="278">
        <f t="shared" si="28"/>
        <v>0</v>
      </c>
      <c r="AZ30" s="278">
        <f t="shared" si="28"/>
        <v>0</v>
      </c>
      <c r="BA30" s="278">
        <f t="shared" si="28"/>
        <v>0</v>
      </c>
      <c r="BB30" s="278">
        <f t="shared" si="28"/>
        <v>0</v>
      </c>
      <c r="BC30" s="278">
        <f t="shared" si="28"/>
        <v>0</v>
      </c>
      <c r="BD30" s="278">
        <f t="shared" si="28"/>
        <v>0</v>
      </c>
      <c r="BE30" s="278">
        <f t="shared" si="28"/>
        <v>0</v>
      </c>
      <c r="BF30" s="278">
        <f t="shared" si="28"/>
        <v>0</v>
      </c>
      <c r="BG30" s="278">
        <f t="shared" si="28"/>
        <v>0</v>
      </c>
      <c r="BH30" s="278">
        <f t="shared" si="28"/>
        <v>0</v>
      </c>
      <c r="BI30" s="278">
        <f t="shared" si="28"/>
        <v>0</v>
      </c>
      <c r="BJ30" s="278">
        <f t="shared" si="28"/>
        <v>0</v>
      </c>
      <c r="BK30" s="278">
        <f t="shared" si="28"/>
        <v>0</v>
      </c>
      <c r="BL30" s="278">
        <f t="shared" si="28"/>
        <v>0</v>
      </c>
      <c r="BM30" s="278">
        <f t="shared" si="28"/>
        <v>0</v>
      </c>
      <c r="BN30" s="278">
        <f t="shared" si="28"/>
        <v>0</v>
      </c>
      <c r="BO30" s="278">
        <f t="shared" si="28"/>
        <v>0</v>
      </c>
      <c r="BP30" s="278">
        <f t="shared" si="28"/>
        <v>0</v>
      </c>
      <c r="BQ30" s="278">
        <f t="shared" ref="BQ30:CS30" si="29">IFERROR(IF(BQ$17="beräknas ej",0,BP30*IF(BQ$18&gt;$D$3,1,IF(BQ$18&lt;=$C$3,$C$2,$D$2))*IFERROR(INDEX($B$8:$E$14,MATCH($A30,$A$8:$A$14,0),MATCH(BQ$18,$B$6:$E$6,1)),0)),0)</f>
        <v>0</v>
      </c>
      <c r="BR30" s="278">
        <f t="shared" si="29"/>
        <v>0</v>
      </c>
      <c r="BS30" s="278">
        <f t="shared" si="29"/>
        <v>0</v>
      </c>
      <c r="BT30" s="278">
        <f t="shared" si="29"/>
        <v>0</v>
      </c>
      <c r="BU30" s="278">
        <f t="shared" si="29"/>
        <v>0</v>
      </c>
      <c r="BV30" s="278">
        <f t="shared" si="29"/>
        <v>0</v>
      </c>
      <c r="BW30" s="278">
        <f t="shared" si="29"/>
        <v>0</v>
      </c>
      <c r="BX30" s="278">
        <f t="shared" si="29"/>
        <v>0</v>
      </c>
      <c r="BY30" s="278">
        <f t="shared" si="29"/>
        <v>0</v>
      </c>
      <c r="BZ30" s="278">
        <f t="shared" si="29"/>
        <v>0</v>
      </c>
      <c r="CA30" s="278">
        <f t="shared" si="29"/>
        <v>0</v>
      </c>
      <c r="CB30" s="278">
        <f t="shared" si="29"/>
        <v>0</v>
      </c>
      <c r="CC30" s="278">
        <f t="shared" si="29"/>
        <v>0</v>
      </c>
      <c r="CD30" s="278">
        <f t="shared" si="29"/>
        <v>0</v>
      </c>
      <c r="CE30" s="278">
        <f t="shared" si="29"/>
        <v>0</v>
      </c>
      <c r="CF30" s="278">
        <f t="shared" si="29"/>
        <v>0</v>
      </c>
      <c r="CG30" s="278">
        <f t="shared" si="29"/>
        <v>0</v>
      </c>
      <c r="CH30" s="278">
        <f t="shared" si="29"/>
        <v>0</v>
      </c>
      <c r="CI30" s="278">
        <f t="shared" si="29"/>
        <v>0</v>
      </c>
      <c r="CJ30" s="278">
        <f t="shared" si="29"/>
        <v>0</v>
      </c>
      <c r="CK30" s="278">
        <f t="shared" si="29"/>
        <v>0</v>
      </c>
      <c r="CL30" s="278">
        <f t="shared" si="29"/>
        <v>0</v>
      </c>
      <c r="CM30" s="278">
        <f t="shared" si="29"/>
        <v>0</v>
      </c>
      <c r="CN30" s="278">
        <f t="shared" si="29"/>
        <v>0</v>
      </c>
      <c r="CO30" s="278">
        <f t="shared" si="29"/>
        <v>0</v>
      </c>
      <c r="CP30" s="278">
        <f t="shared" si="29"/>
        <v>0</v>
      </c>
      <c r="CQ30" s="278">
        <f t="shared" si="29"/>
        <v>0</v>
      </c>
      <c r="CR30" s="278">
        <f t="shared" si="29"/>
        <v>0</v>
      </c>
      <c r="CS30" s="278">
        <f t="shared" si="29"/>
        <v>0</v>
      </c>
    </row>
    <row r="31" spans="1:97" s="377" customFormat="1" x14ac:dyDescent="0.35">
      <c r="A31" s="278">
        <f>Prognoser!C77</f>
        <v>0</v>
      </c>
      <c r="B31" s="278" t="str">
        <f>'JA basår'!B19</f>
        <v>0 0</v>
      </c>
      <c r="C31" s="278">
        <f>Prognoser!D77</f>
        <v>0</v>
      </c>
      <c r="D31" s="278">
        <f>IFERROR((('JA basår'!R19+'JA basår'!U19+'JA basår'!Y19)*'JA basår'!F19*'JA basår'!H19*'JA basår'!L19)+(('JA basår'!R49+'JA basår'!U49+'JA basår'!Y49)*'JA basår'!F49*'JA basår'!H49*'JA basår'!L49),0)</f>
        <v>0</v>
      </c>
      <c r="E31" s="278">
        <f t="shared" ref="E31:BP31" si="30">IFERROR(IF(E$17="beräknas ej",0,D31*IF(E$18&gt;$D$3,1,IF(E$18&lt;=$C$3,$C$2,$D$2))*IFERROR(INDEX($B$8:$E$14,MATCH($A31,$A$8:$A$14,0),MATCH(E$18,$B$6:$E$6,1)),0)),0)</f>
        <v>0</v>
      </c>
      <c r="F31" s="278">
        <f t="shared" si="30"/>
        <v>0</v>
      </c>
      <c r="G31" s="278">
        <f t="shared" si="30"/>
        <v>0</v>
      </c>
      <c r="H31" s="278">
        <f t="shared" si="30"/>
        <v>0</v>
      </c>
      <c r="I31" s="278">
        <f t="shared" si="30"/>
        <v>0</v>
      </c>
      <c r="J31" s="278">
        <f t="shared" si="30"/>
        <v>0</v>
      </c>
      <c r="K31" s="278">
        <f t="shared" si="30"/>
        <v>0</v>
      </c>
      <c r="L31" s="278">
        <f t="shared" si="30"/>
        <v>0</v>
      </c>
      <c r="M31" s="278">
        <f t="shared" si="30"/>
        <v>0</v>
      </c>
      <c r="N31" s="278">
        <f t="shared" si="30"/>
        <v>0</v>
      </c>
      <c r="O31" s="278">
        <f t="shared" si="30"/>
        <v>0</v>
      </c>
      <c r="P31" s="278">
        <f t="shared" si="30"/>
        <v>0</v>
      </c>
      <c r="Q31" s="278">
        <f t="shared" si="30"/>
        <v>0</v>
      </c>
      <c r="R31" s="278">
        <f t="shared" si="30"/>
        <v>0</v>
      </c>
      <c r="S31" s="278">
        <f t="shared" si="30"/>
        <v>0</v>
      </c>
      <c r="T31" s="278">
        <f t="shared" si="30"/>
        <v>0</v>
      </c>
      <c r="U31" s="278">
        <f t="shared" si="30"/>
        <v>0</v>
      </c>
      <c r="V31" s="278">
        <f t="shared" si="30"/>
        <v>0</v>
      </c>
      <c r="W31" s="278">
        <f t="shared" si="30"/>
        <v>0</v>
      </c>
      <c r="X31" s="278">
        <f t="shared" si="30"/>
        <v>0</v>
      </c>
      <c r="Y31" s="278">
        <f t="shared" si="30"/>
        <v>0</v>
      </c>
      <c r="Z31" s="278">
        <f t="shared" si="30"/>
        <v>0</v>
      </c>
      <c r="AA31" s="278">
        <f t="shared" si="30"/>
        <v>0</v>
      </c>
      <c r="AB31" s="278">
        <f t="shared" si="30"/>
        <v>0</v>
      </c>
      <c r="AC31" s="278">
        <f t="shared" si="30"/>
        <v>0</v>
      </c>
      <c r="AD31" s="278">
        <f t="shared" si="30"/>
        <v>0</v>
      </c>
      <c r="AE31" s="278">
        <f t="shared" si="30"/>
        <v>0</v>
      </c>
      <c r="AF31" s="278">
        <f t="shared" si="30"/>
        <v>0</v>
      </c>
      <c r="AG31" s="278">
        <f t="shared" si="30"/>
        <v>0</v>
      </c>
      <c r="AH31" s="278">
        <f t="shared" si="30"/>
        <v>0</v>
      </c>
      <c r="AI31" s="278">
        <f t="shared" si="30"/>
        <v>0</v>
      </c>
      <c r="AJ31" s="278">
        <f t="shared" si="30"/>
        <v>0</v>
      </c>
      <c r="AK31" s="278">
        <f t="shared" si="30"/>
        <v>0</v>
      </c>
      <c r="AL31" s="278">
        <f t="shared" si="30"/>
        <v>0</v>
      </c>
      <c r="AM31" s="278">
        <f t="shared" si="30"/>
        <v>0</v>
      </c>
      <c r="AN31" s="278">
        <f t="shared" si="30"/>
        <v>0</v>
      </c>
      <c r="AO31" s="278">
        <f t="shared" si="30"/>
        <v>0</v>
      </c>
      <c r="AP31" s="278">
        <f t="shared" si="30"/>
        <v>0</v>
      </c>
      <c r="AQ31" s="278">
        <f t="shared" si="30"/>
        <v>0</v>
      </c>
      <c r="AR31" s="278">
        <f t="shared" si="30"/>
        <v>0</v>
      </c>
      <c r="AS31" s="278">
        <f t="shared" si="30"/>
        <v>0</v>
      </c>
      <c r="AT31" s="278">
        <f t="shared" si="30"/>
        <v>0</v>
      </c>
      <c r="AU31" s="278">
        <f t="shared" si="30"/>
        <v>0</v>
      </c>
      <c r="AV31" s="278">
        <f t="shared" si="30"/>
        <v>0</v>
      </c>
      <c r="AW31" s="278">
        <f t="shared" si="30"/>
        <v>0</v>
      </c>
      <c r="AX31" s="278">
        <f t="shared" si="30"/>
        <v>0</v>
      </c>
      <c r="AY31" s="278">
        <f t="shared" si="30"/>
        <v>0</v>
      </c>
      <c r="AZ31" s="278">
        <f t="shared" si="30"/>
        <v>0</v>
      </c>
      <c r="BA31" s="278">
        <f t="shared" si="30"/>
        <v>0</v>
      </c>
      <c r="BB31" s="278">
        <f t="shared" si="30"/>
        <v>0</v>
      </c>
      <c r="BC31" s="278">
        <f t="shared" si="30"/>
        <v>0</v>
      </c>
      <c r="BD31" s="278">
        <f t="shared" si="30"/>
        <v>0</v>
      </c>
      <c r="BE31" s="278">
        <f t="shared" si="30"/>
        <v>0</v>
      </c>
      <c r="BF31" s="278">
        <f t="shared" si="30"/>
        <v>0</v>
      </c>
      <c r="BG31" s="278">
        <f t="shared" si="30"/>
        <v>0</v>
      </c>
      <c r="BH31" s="278">
        <f t="shared" si="30"/>
        <v>0</v>
      </c>
      <c r="BI31" s="278">
        <f t="shared" si="30"/>
        <v>0</v>
      </c>
      <c r="BJ31" s="278">
        <f t="shared" si="30"/>
        <v>0</v>
      </c>
      <c r="BK31" s="278">
        <f t="shared" si="30"/>
        <v>0</v>
      </c>
      <c r="BL31" s="278">
        <f t="shared" si="30"/>
        <v>0</v>
      </c>
      <c r="BM31" s="278">
        <f t="shared" si="30"/>
        <v>0</v>
      </c>
      <c r="BN31" s="278">
        <f t="shared" si="30"/>
        <v>0</v>
      </c>
      <c r="BO31" s="278">
        <f t="shared" si="30"/>
        <v>0</v>
      </c>
      <c r="BP31" s="278">
        <f t="shared" si="30"/>
        <v>0</v>
      </c>
      <c r="BQ31" s="278">
        <f t="shared" ref="BQ31:CS31" si="31">IFERROR(IF(BQ$17="beräknas ej",0,BP31*IF(BQ$18&gt;$D$3,1,IF(BQ$18&lt;=$C$3,$C$2,$D$2))*IFERROR(INDEX($B$8:$E$14,MATCH($A31,$A$8:$A$14,0),MATCH(BQ$18,$B$6:$E$6,1)),0)),0)</f>
        <v>0</v>
      </c>
      <c r="BR31" s="278">
        <f t="shared" si="31"/>
        <v>0</v>
      </c>
      <c r="BS31" s="278">
        <f t="shared" si="31"/>
        <v>0</v>
      </c>
      <c r="BT31" s="278">
        <f t="shared" si="31"/>
        <v>0</v>
      </c>
      <c r="BU31" s="278">
        <f t="shared" si="31"/>
        <v>0</v>
      </c>
      <c r="BV31" s="278">
        <f t="shared" si="31"/>
        <v>0</v>
      </c>
      <c r="BW31" s="278">
        <f t="shared" si="31"/>
        <v>0</v>
      </c>
      <c r="BX31" s="278">
        <f t="shared" si="31"/>
        <v>0</v>
      </c>
      <c r="BY31" s="278">
        <f t="shared" si="31"/>
        <v>0</v>
      </c>
      <c r="BZ31" s="278">
        <f t="shared" si="31"/>
        <v>0</v>
      </c>
      <c r="CA31" s="278">
        <f t="shared" si="31"/>
        <v>0</v>
      </c>
      <c r="CB31" s="278">
        <f t="shared" si="31"/>
        <v>0</v>
      </c>
      <c r="CC31" s="278">
        <f t="shared" si="31"/>
        <v>0</v>
      </c>
      <c r="CD31" s="278">
        <f t="shared" si="31"/>
        <v>0</v>
      </c>
      <c r="CE31" s="278">
        <f t="shared" si="31"/>
        <v>0</v>
      </c>
      <c r="CF31" s="278">
        <f t="shared" si="31"/>
        <v>0</v>
      </c>
      <c r="CG31" s="278">
        <f t="shared" si="31"/>
        <v>0</v>
      </c>
      <c r="CH31" s="278">
        <f t="shared" si="31"/>
        <v>0</v>
      </c>
      <c r="CI31" s="278">
        <f t="shared" si="31"/>
        <v>0</v>
      </c>
      <c r="CJ31" s="278">
        <f t="shared" si="31"/>
        <v>0</v>
      </c>
      <c r="CK31" s="278">
        <f t="shared" si="31"/>
        <v>0</v>
      </c>
      <c r="CL31" s="278">
        <f t="shared" si="31"/>
        <v>0</v>
      </c>
      <c r="CM31" s="278">
        <f t="shared" si="31"/>
        <v>0</v>
      </c>
      <c r="CN31" s="278">
        <f t="shared" si="31"/>
        <v>0</v>
      </c>
      <c r="CO31" s="278">
        <f t="shared" si="31"/>
        <v>0</v>
      </c>
      <c r="CP31" s="278">
        <f t="shared" si="31"/>
        <v>0</v>
      </c>
      <c r="CQ31" s="278">
        <f t="shared" si="31"/>
        <v>0</v>
      </c>
      <c r="CR31" s="278">
        <f t="shared" si="31"/>
        <v>0</v>
      </c>
      <c r="CS31" s="278">
        <f t="shared" si="31"/>
        <v>0</v>
      </c>
    </row>
    <row r="32" spans="1:97" s="377" customFormat="1" x14ac:dyDescent="0.35">
      <c r="A32" s="278">
        <f>Prognoser!C78</f>
        <v>0</v>
      </c>
      <c r="B32" s="278" t="str">
        <f>'JA basår'!B20</f>
        <v>0 0</v>
      </c>
      <c r="C32" s="278">
        <f>Prognoser!D78</f>
        <v>0</v>
      </c>
      <c r="D32" s="278">
        <f>IFERROR((('JA basår'!R20+'JA basår'!U20+'JA basår'!Y20)*'JA basår'!F20*'JA basår'!H20*'JA basår'!L20)+(('JA basår'!R50+'JA basår'!U50+'JA basår'!Y50)*'JA basår'!F50*'JA basår'!H50*'JA basår'!L50),0)</f>
        <v>0</v>
      </c>
      <c r="E32" s="278">
        <f t="shared" ref="E32:BP32" si="32">IFERROR(IF(E$17="beräknas ej",0,D32*IF(E$18&gt;$D$3,1,IF(E$18&lt;=$C$3,$C$2,$D$2))*IFERROR(INDEX($B$8:$E$14,MATCH($A32,$A$8:$A$14,0),MATCH(E$18,$B$6:$E$6,1)),0)),0)</f>
        <v>0</v>
      </c>
      <c r="F32" s="278">
        <f t="shared" si="32"/>
        <v>0</v>
      </c>
      <c r="G32" s="278">
        <f t="shared" si="32"/>
        <v>0</v>
      </c>
      <c r="H32" s="278">
        <f t="shared" si="32"/>
        <v>0</v>
      </c>
      <c r="I32" s="278">
        <f t="shared" si="32"/>
        <v>0</v>
      </c>
      <c r="J32" s="278">
        <f t="shared" si="32"/>
        <v>0</v>
      </c>
      <c r="K32" s="278">
        <f t="shared" si="32"/>
        <v>0</v>
      </c>
      <c r="L32" s="278">
        <f t="shared" si="32"/>
        <v>0</v>
      </c>
      <c r="M32" s="278">
        <f t="shared" si="32"/>
        <v>0</v>
      </c>
      <c r="N32" s="278">
        <f t="shared" si="32"/>
        <v>0</v>
      </c>
      <c r="O32" s="278">
        <f t="shared" si="32"/>
        <v>0</v>
      </c>
      <c r="P32" s="278">
        <f t="shared" si="32"/>
        <v>0</v>
      </c>
      <c r="Q32" s="278">
        <f t="shared" si="32"/>
        <v>0</v>
      </c>
      <c r="R32" s="278">
        <f t="shared" si="32"/>
        <v>0</v>
      </c>
      <c r="S32" s="278">
        <f t="shared" si="32"/>
        <v>0</v>
      </c>
      <c r="T32" s="278">
        <f t="shared" si="32"/>
        <v>0</v>
      </c>
      <c r="U32" s="278">
        <f t="shared" si="32"/>
        <v>0</v>
      </c>
      <c r="V32" s="278">
        <f t="shared" si="32"/>
        <v>0</v>
      </c>
      <c r="W32" s="278">
        <f t="shared" si="32"/>
        <v>0</v>
      </c>
      <c r="X32" s="278">
        <f t="shared" si="32"/>
        <v>0</v>
      </c>
      <c r="Y32" s="278">
        <f t="shared" si="32"/>
        <v>0</v>
      </c>
      <c r="Z32" s="278">
        <f t="shared" si="32"/>
        <v>0</v>
      </c>
      <c r="AA32" s="278">
        <f t="shared" si="32"/>
        <v>0</v>
      </c>
      <c r="AB32" s="278">
        <f t="shared" si="32"/>
        <v>0</v>
      </c>
      <c r="AC32" s="278">
        <f t="shared" si="32"/>
        <v>0</v>
      </c>
      <c r="AD32" s="278">
        <f t="shared" si="32"/>
        <v>0</v>
      </c>
      <c r="AE32" s="278">
        <f t="shared" si="32"/>
        <v>0</v>
      </c>
      <c r="AF32" s="278">
        <f t="shared" si="32"/>
        <v>0</v>
      </c>
      <c r="AG32" s="278">
        <f t="shared" si="32"/>
        <v>0</v>
      </c>
      <c r="AH32" s="278">
        <f t="shared" si="32"/>
        <v>0</v>
      </c>
      <c r="AI32" s="278">
        <f t="shared" si="32"/>
        <v>0</v>
      </c>
      <c r="AJ32" s="278">
        <f t="shared" si="32"/>
        <v>0</v>
      </c>
      <c r="AK32" s="278">
        <f t="shared" si="32"/>
        <v>0</v>
      </c>
      <c r="AL32" s="278">
        <f t="shared" si="32"/>
        <v>0</v>
      </c>
      <c r="AM32" s="278">
        <f t="shared" si="32"/>
        <v>0</v>
      </c>
      <c r="AN32" s="278">
        <f t="shared" si="32"/>
        <v>0</v>
      </c>
      <c r="AO32" s="278">
        <f t="shared" si="32"/>
        <v>0</v>
      </c>
      <c r="AP32" s="278">
        <f t="shared" si="32"/>
        <v>0</v>
      </c>
      <c r="AQ32" s="278">
        <f t="shared" si="32"/>
        <v>0</v>
      </c>
      <c r="AR32" s="278">
        <f t="shared" si="32"/>
        <v>0</v>
      </c>
      <c r="AS32" s="278">
        <f t="shared" si="32"/>
        <v>0</v>
      </c>
      <c r="AT32" s="278">
        <f t="shared" si="32"/>
        <v>0</v>
      </c>
      <c r="AU32" s="278">
        <f t="shared" si="32"/>
        <v>0</v>
      </c>
      <c r="AV32" s="278">
        <f t="shared" si="32"/>
        <v>0</v>
      </c>
      <c r="AW32" s="278">
        <f t="shared" si="32"/>
        <v>0</v>
      </c>
      <c r="AX32" s="278">
        <f t="shared" si="32"/>
        <v>0</v>
      </c>
      <c r="AY32" s="278">
        <f t="shared" si="32"/>
        <v>0</v>
      </c>
      <c r="AZ32" s="278">
        <f t="shared" si="32"/>
        <v>0</v>
      </c>
      <c r="BA32" s="278">
        <f t="shared" si="32"/>
        <v>0</v>
      </c>
      <c r="BB32" s="278">
        <f t="shared" si="32"/>
        <v>0</v>
      </c>
      <c r="BC32" s="278">
        <f t="shared" si="32"/>
        <v>0</v>
      </c>
      <c r="BD32" s="278">
        <f t="shared" si="32"/>
        <v>0</v>
      </c>
      <c r="BE32" s="278">
        <f t="shared" si="32"/>
        <v>0</v>
      </c>
      <c r="BF32" s="278">
        <f t="shared" si="32"/>
        <v>0</v>
      </c>
      <c r="BG32" s="278">
        <f t="shared" si="32"/>
        <v>0</v>
      </c>
      <c r="BH32" s="278">
        <f t="shared" si="32"/>
        <v>0</v>
      </c>
      <c r="BI32" s="278">
        <f t="shared" si="32"/>
        <v>0</v>
      </c>
      <c r="BJ32" s="278">
        <f t="shared" si="32"/>
        <v>0</v>
      </c>
      <c r="BK32" s="278">
        <f t="shared" si="32"/>
        <v>0</v>
      </c>
      <c r="BL32" s="278">
        <f t="shared" si="32"/>
        <v>0</v>
      </c>
      <c r="BM32" s="278">
        <f t="shared" si="32"/>
        <v>0</v>
      </c>
      <c r="BN32" s="278">
        <f t="shared" si="32"/>
        <v>0</v>
      </c>
      <c r="BO32" s="278">
        <f t="shared" si="32"/>
        <v>0</v>
      </c>
      <c r="BP32" s="278">
        <f t="shared" si="32"/>
        <v>0</v>
      </c>
      <c r="BQ32" s="278">
        <f t="shared" ref="BQ32:CS32" si="33">IFERROR(IF(BQ$17="beräknas ej",0,BP32*IF(BQ$18&gt;$D$3,1,IF(BQ$18&lt;=$C$3,$C$2,$D$2))*IFERROR(INDEX($B$8:$E$14,MATCH($A32,$A$8:$A$14,0),MATCH(BQ$18,$B$6:$E$6,1)),0)),0)</f>
        <v>0</v>
      </c>
      <c r="BR32" s="278">
        <f t="shared" si="33"/>
        <v>0</v>
      </c>
      <c r="BS32" s="278">
        <f t="shared" si="33"/>
        <v>0</v>
      </c>
      <c r="BT32" s="278">
        <f t="shared" si="33"/>
        <v>0</v>
      </c>
      <c r="BU32" s="278">
        <f t="shared" si="33"/>
        <v>0</v>
      </c>
      <c r="BV32" s="278">
        <f t="shared" si="33"/>
        <v>0</v>
      </c>
      <c r="BW32" s="278">
        <f t="shared" si="33"/>
        <v>0</v>
      </c>
      <c r="BX32" s="278">
        <f t="shared" si="33"/>
        <v>0</v>
      </c>
      <c r="BY32" s="278">
        <f t="shared" si="33"/>
        <v>0</v>
      </c>
      <c r="BZ32" s="278">
        <f t="shared" si="33"/>
        <v>0</v>
      </c>
      <c r="CA32" s="278">
        <f t="shared" si="33"/>
        <v>0</v>
      </c>
      <c r="CB32" s="278">
        <f t="shared" si="33"/>
        <v>0</v>
      </c>
      <c r="CC32" s="278">
        <f t="shared" si="33"/>
        <v>0</v>
      </c>
      <c r="CD32" s="278">
        <f t="shared" si="33"/>
        <v>0</v>
      </c>
      <c r="CE32" s="278">
        <f t="shared" si="33"/>
        <v>0</v>
      </c>
      <c r="CF32" s="278">
        <f t="shared" si="33"/>
        <v>0</v>
      </c>
      <c r="CG32" s="278">
        <f t="shared" si="33"/>
        <v>0</v>
      </c>
      <c r="CH32" s="278">
        <f t="shared" si="33"/>
        <v>0</v>
      </c>
      <c r="CI32" s="278">
        <f t="shared" si="33"/>
        <v>0</v>
      </c>
      <c r="CJ32" s="278">
        <f t="shared" si="33"/>
        <v>0</v>
      </c>
      <c r="CK32" s="278">
        <f t="shared" si="33"/>
        <v>0</v>
      </c>
      <c r="CL32" s="278">
        <f t="shared" si="33"/>
        <v>0</v>
      </c>
      <c r="CM32" s="278">
        <f t="shared" si="33"/>
        <v>0</v>
      </c>
      <c r="CN32" s="278">
        <f t="shared" si="33"/>
        <v>0</v>
      </c>
      <c r="CO32" s="278">
        <f t="shared" si="33"/>
        <v>0</v>
      </c>
      <c r="CP32" s="278">
        <f t="shared" si="33"/>
        <v>0</v>
      </c>
      <c r="CQ32" s="278">
        <f t="shared" si="33"/>
        <v>0</v>
      </c>
      <c r="CR32" s="278">
        <f t="shared" si="33"/>
        <v>0</v>
      </c>
      <c r="CS32" s="278">
        <f t="shared" si="33"/>
        <v>0</v>
      </c>
    </row>
    <row r="33" spans="1:97" s="377" customFormat="1" x14ac:dyDescent="0.35">
      <c r="A33" s="278">
        <f>Prognoser!C79</f>
        <v>0</v>
      </c>
      <c r="B33" s="278" t="str">
        <f>'JA basår'!B21</f>
        <v>0 0</v>
      </c>
      <c r="C33" s="278">
        <f>Prognoser!D79</f>
        <v>0</v>
      </c>
      <c r="D33" s="278">
        <f>IFERROR((('JA basår'!R21+'JA basår'!U21+'JA basår'!Y21)*'JA basår'!F21*'JA basår'!H21*'JA basår'!L21)+(('JA basår'!R51+'JA basår'!U51+'JA basår'!Y51)*'JA basår'!F51*'JA basår'!H51*'JA basår'!L51),0)</f>
        <v>0</v>
      </c>
      <c r="E33" s="278">
        <f t="shared" ref="E33:BP33" si="34">IFERROR(IF(E$17="beräknas ej",0,D33*IF(E$18&gt;$D$3,1,IF(E$18&lt;=$C$3,$C$2,$D$2))*IFERROR(INDEX($B$8:$E$14,MATCH($A33,$A$8:$A$14,0),MATCH(E$18,$B$6:$E$6,1)),0)),0)</f>
        <v>0</v>
      </c>
      <c r="F33" s="278">
        <f t="shared" si="34"/>
        <v>0</v>
      </c>
      <c r="G33" s="278">
        <f t="shared" si="34"/>
        <v>0</v>
      </c>
      <c r="H33" s="278">
        <f t="shared" si="34"/>
        <v>0</v>
      </c>
      <c r="I33" s="278">
        <f t="shared" si="34"/>
        <v>0</v>
      </c>
      <c r="J33" s="278">
        <f t="shared" si="34"/>
        <v>0</v>
      </c>
      <c r="K33" s="278">
        <f t="shared" si="34"/>
        <v>0</v>
      </c>
      <c r="L33" s="278">
        <f t="shared" si="34"/>
        <v>0</v>
      </c>
      <c r="M33" s="278">
        <f t="shared" si="34"/>
        <v>0</v>
      </c>
      <c r="N33" s="278">
        <f t="shared" si="34"/>
        <v>0</v>
      </c>
      <c r="O33" s="278">
        <f t="shared" si="34"/>
        <v>0</v>
      </c>
      <c r="P33" s="278">
        <f t="shared" si="34"/>
        <v>0</v>
      </c>
      <c r="Q33" s="278">
        <f t="shared" si="34"/>
        <v>0</v>
      </c>
      <c r="R33" s="278">
        <f t="shared" si="34"/>
        <v>0</v>
      </c>
      <c r="S33" s="278">
        <f t="shared" si="34"/>
        <v>0</v>
      </c>
      <c r="T33" s="278">
        <f t="shared" si="34"/>
        <v>0</v>
      </c>
      <c r="U33" s="278">
        <f t="shared" si="34"/>
        <v>0</v>
      </c>
      <c r="V33" s="278">
        <f t="shared" si="34"/>
        <v>0</v>
      </c>
      <c r="W33" s="278">
        <f t="shared" si="34"/>
        <v>0</v>
      </c>
      <c r="X33" s="278">
        <f t="shared" si="34"/>
        <v>0</v>
      </c>
      <c r="Y33" s="278">
        <f t="shared" si="34"/>
        <v>0</v>
      </c>
      <c r="Z33" s="278">
        <f t="shared" si="34"/>
        <v>0</v>
      </c>
      <c r="AA33" s="278">
        <f t="shared" si="34"/>
        <v>0</v>
      </c>
      <c r="AB33" s="278">
        <f t="shared" si="34"/>
        <v>0</v>
      </c>
      <c r="AC33" s="278">
        <f t="shared" si="34"/>
        <v>0</v>
      </c>
      <c r="AD33" s="278">
        <f t="shared" si="34"/>
        <v>0</v>
      </c>
      <c r="AE33" s="278">
        <f t="shared" si="34"/>
        <v>0</v>
      </c>
      <c r="AF33" s="278">
        <f t="shared" si="34"/>
        <v>0</v>
      </c>
      <c r="AG33" s="278">
        <f t="shared" si="34"/>
        <v>0</v>
      </c>
      <c r="AH33" s="278">
        <f t="shared" si="34"/>
        <v>0</v>
      </c>
      <c r="AI33" s="278">
        <f t="shared" si="34"/>
        <v>0</v>
      </c>
      <c r="AJ33" s="278">
        <f t="shared" si="34"/>
        <v>0</v>
      </c>
      <c r="AK33" s="278">
        <f t="shared" si="34"/>
        <v>0</v>
      </c>
      <c r="AL33" s="278">
        <f t="shared" si="34"/>
        <v>0</v>
      </c>
      <c r="AM33" s="278">
        <f t="shared" si="34"/>
        <v>0</v>
      </c>
      <c r="AN33" s="278">
        <f t="shared" si="34"/>
        <v>0</v>
      </c>
      <c r="AO33" s="278">
        <f t="shared" si="34"/>
        <v>0</v>
      </c>
      <c r="AP33" s="278">
        <f t="shared" si="34"/>
        <v>0</v>
      </c>
      <c r="AQ33" s="278">
        <f t="shared" si="34"/>
        <v>0</v>
      </c>
      <c r="AR33" s="278">
        <f t="shared" si="34"/>
        <v>0</v>
      </c>
      <c r="AS33" s="278">
        <f t="shared" si="34"/>
        <v>0</v>
      </c>
      <c r="AT33" s="278">
        <f t="shared" si="34"/>
        <v>0</v>
      </c>
      <c r="AU33" s="278">
        <f t="shared" si="34"/>
        <v>0</v>
      </c>
      <c r="AV33" s="278">
        <f t="shared" si="34"/>
        <v>0</v>
      </c>
      <c r="AW33" s="278">
        <f t="shared" si="34"/>
        <v>0</v>
      </c>
      <c r="AX33" s="278">
        <f t="shared" si="34"/>
        <v>0</v>
      </c>
      <c r="AY33" s="278">
        <f t="shared" si="34"/>
        <v>0</v>
      </c>
      <c r="AZ33" s="278">
        <f t="shared" si="34"/>
        <v>0</v>
      </c>
      <c r="BA33" s="278">
        <f t="shared" si="34"/>
        <v>0</v>
      </c>
      <c r="BB33" s="278">
        <f t="shared" si="34"/>
        <v>0</v>
      </c>
      <c r="BC33" s="278">
        <f t="shared" si="34"/>
        <v>0</v>
      </c>
      <c r="BD33" s="278">
        <f t="shared" si="34"/>
        <v>0</v>
      </c>
      <c r="BE33" s="278">
        <f t="shared" si="34"/>
        <v>0</v>
      </c>
      <c r="BF33" s="278">
        <f t="shared" si="34"/>
        <v>0</v>
      </c>
      <c r="BG33" s="278">
        <f t="shared" si="34"/>
        <v>0</v>
      </c>
      <c r="BH33" s="278">
        <f t="shared" si="34"/>
        <v>0</v>
      </c>
      <c r="BI33" s="278">
        <f t="shared" si="34"/>
        <v>0</v>
      </c>
      <c r="BJ33" s="278">
        <f t="shared" si="34"/>
        <v>0</v>
      </c>
      <c r="BK33" s="278">
        <f t="shared" si="34"/>
        <v>0</v>
      </c>
      <c r="BL33" s="278">
        <f t="shared" si="34"/>
        <v>0</v>
      </c>
      <c r="BM33" s="278">
        <f t="shared" si="34"/>
        <v>0</v>
      </c>
      <c r="BN33" s="278">
        <f t="shared" si="34"/>
        <v>0</v>
      </c>
      <c r="BO33" s="278">
        <f t="shared" si="34"/>
        <v>0</v>
      </c>
      <c r="BP33" s="278">
        <f t="shared" si="34"/>
        <v>0</v>
      </c>
      <c r="BQ33" s="278">
        <f t="shared" ref="BQ33:CS33" si="35">IFERROR(IF(BQ$17="beräknas ej",0,BP33*IF(BQ$18&gt;$D$3,1,IF(BQ$18&lt;=$C$3,$C$2,$D$2))*IFERROR(INDEX($B$8:$E$14,MATCH($A33,$A$8:$A$14,0),MATCH(BQ$18,$B$6:$E$6,1)),0)),0)</f>
        <v>0</v>
      </c>
      <c r="BR33" s="278">
        <f t="shared" si="35"/>
        <v>0</v>
      </c>
      <c r="BS33" s="278">
        <f t="shared" si="35"/>
        <v>0</v>
      </c>
      <c r="BT33" s="278">
        <f t="shared" si="35"/>
        <v>0</v>
      </c>
      <c r="BU33" s="278">
        <f t="shared" si="35"/>
        <v>0</v>
      </c>
      <c r="BV33" s="278">
        <f t="shared" si="35"/>
        <v>0</v>
      </c>
      <c r="BW33" s="278">
        <f t="shared" si="35"/>
        <v>0</v>
      </c>
      <c r="BX33" s="278">
        <f t="shared" si="35"/>
        <v>0</v>
      </c>
      <c r="BY33" s="278">
        <f t="shared" si="35"/>
        <v>0</v>
      </c>
      <c r="BZ33" s="278">
        <f t="shared" si="35"/>
        <v>0</v>
      </c>
      <c r="CA33" s="278">
        <f t="shared" si="35"/>
        <v>0</v>
      </c>
      <c r="CB33" s="278">
        <f t="shared" si="35"/>
        <v>0</v>
      </c>
      <c r="CC33" s="278">
        <f t="shared" si="35"/>
        <v>0</v>
      </c>
      <c r="CD33" s="278">
        <f t="shared" si="35"/>
        <v>0</v>
      </c>
      <c r="CE33" s="278">
        <f t="shared" si="35"/>
        <v>0</v>
      </c>
      <c r="CF33" s="278">
        <f t="shared" si="35"/>
        <v>0</v>
      </c>
      <c r="CG33" s="278">
        <f t="shared" si="35"/>
        <v>0</v>
      </c>
      <c r="CH33" s="278">
        <f t="shared" si="35"/>
        <v>0</v>
      </c>
      <c r="CI33" s="278">
        <f t="shared" si="35"/>
        <v>0</v>
      </c>
      <c r="CJ33" s="278">
        <f t="shared" si="35"/>
        <v>0</v>
      </c>
      <c r="CK33" s="278">
        <f t="shared" si="35"/>
        <v>0</v>
      </c>
      <c r="CL33" s="278">
        <f t="shared" si="35"/>
        <v>0</v>
      </c>
      <c r="CM33" s="278">
        <f t="shared" si="35"/>
        <v>0</v>
      </c>
      <c r="CN33" s="278">
        <f t="shared" si="35"/>
        <v>0</v>
      </c>
      <c r="CO33" s="278">
        <f t="shared" si="35"/>
        <v>0</v>
      </c>
      <c r="CP33" s="278">
        <f t="shared" si="35"/>
        <v>0</v>
      </c>
      <c r="CQ33" s="278">
        <f t="shared" si="35"/>
        <v>0</v>
      </c>
      <c r="CR33" s="278">
        <f t="shared" si="35"/>
        <v>0</v>
      </c>
      <c r="CS33" s="278">
        <f t="shared" si="35"/>
        <v>0</v>
      </c>
    </row>
    <row r="34" spans="1:97" s="377" customFormat="1" x14ac:dyDescent="0.35">
      <c r="A34" s="278">
        <f>Prognoser!C80</f>
        <v>0</v>
      </c>
      <c r="B34" s="278" t="str">
        <f>'JA basår'!B22</f>
        <v>0 0</v>
      </c>
      <c r="C34" s="278">
        <f>Prognoser!D80</f>
        <v>0</v>
      </c>
      <c r="D34" s="278">
        <f>IFERROR((('JA basår'!R22+'JA basår'!U22+'JA basår'!Y22)*'JA basår'!F22*'JA basår'!H22*'JA basår'!L22)+(('JA basår'!R52+'JA basår'!U52+'JA basår'!Y52)*'JA basår'!F52*'JA basår'!H52*'JA basår'!L52),0)</f>
        <v>0</v>
      </c>
      <c r="E34" s="278">
        <f t="shared" ref="E34:BP34" si="36">IFERROR(IF(E$17="beräknas ej",0,D34*IF(E$18&gt;$D$3,1,IF(E$18&lt;=$C$3,$C$2,$D$2))*IFERROR(INDEX($B$8:$E$14,MATCH($A34,$A$8:$A$14,0),MATCH(E$18,$B$6:$E$6,1)),0)),0)</f>
        <v>0</v>
      </c>
      <c r="F34" s="278">
        <f t="shared" si="36"/>
        <v>0</v>
      </c>
      <c r="G34" s="278">
        <f t="shared" si="36"/>
        <v>0</v>
      </c>
      <c r="H34" s="278">
        <f t="shared" si="36"/>
        <v>0</v>
      </c>
      <c r="I34" s="278">
        <f t="shared" si="36"/>
        <v>0</v>
      </c>
      <c r="J34" s="278">
        <f t="shared" si="36"/>
        <v>0</v>
      </c>
      <c r="K34" s="278">
        <f t="shared" si="36"/>
        <v>0</v>
      </c>
      <c r="L34" s="278">
        <f t="shared" si="36"/>
        <v>0</v>
      </c>
      <c r="M34" s="278">
        <f t="shared" si="36"/>
        <v>0</v>
      </c>
      <c r="N34" s="278">
        <f t="shared" si="36"/>
        <v>0</v>
      </c>
      <c r="O34" s="278">
        <f t="shared" si="36"/>
        <v>0</v>
      </c>
      <c r="P34" s="278">
        <f t="shared" si="36"/>
        <v>0</v>
      </c>
      <c r="Q34" s="278">
        <f t="shared" si="36"/>
        <v>0</v>
      </c>
      <c r="R34" s="278">
        <f t="shared" si="36"/>
        <v>0</v>
      </c>
      <c r="S34" s="278">
        <f t="shared" si="36"/>
        <v>0</v>
      </c>
      <c r="T34" s="278">
        <f t="shared" si="36"/>
        <v>0</v>
      </c>
      <c r="U34" s="278">
        <f t="shared" si="36"/>
        <v>0</v>
      </c>
      <c r="V34" s="278">
        <f t="shared" si="36"/>
        <v>0</v>
      </c>
      <c r="W34" s="278">
        <f t="shared" si="36"/>
        <v>0</v>
      </c>
      <c r="X34" s="278">
        <f t="shared" si="36"/>
        <v>0</v>
      </c>
      <c r="Y34" s="278">
        <f t="shared" si="36"/>
        <v>0</v>
      </c>
      <c r="Z34" s="278">
        <f t="shared" si="36"/>
        <v>0</v>
      </c>
      <c r="AA34" s="278">
        <f t="shared" si="36"/>
        <v>0</v>
      </c>
      <c r="AB34" s="278">
        <f t="shared" si="36"/>
        <v>0</v>
      </c>
      <c r="AC34" s="278">
        <f t="shared" si="36"/>
        <v>0</v>
      </c>
      <c r="AD34" s="278">
        <f t="shared" si="36"/>
        <v>0</v>
      </c>
      <c r="AE34" s="278">
        <f t="shared" si="36"/>
        <v>0</v>
      </c>
      <c r="AF34" s="278">
        <f t="shared" si="36"/>
        <v>0</v>
      </c>
      <c r="AG34" s="278">
        <f t="shared" si="36"/>
        <v>0</v>
      </c>
      <c r="AH34" s="278">
        <f t="shared" si="36"/>
        <v>0</v>
      </c>
      <c r="AI34" s="278">
        <f t="shared" si="36"/>
        <v>0</v>
      </c>
      <c r="AJ34" s="278">
        <f t="shared" si="36"/>
        <v>0</v>
      </c>
      <c r="AK34" s="278">
        <f t="shared" si="36"/>
        <v>0</v>
      </c>
      <c r="AL34" s="278">
        <f t="shared" si="36"/>
        <v>0</v>
      </c>
      <c r="AM34" s="278">
        <f t="shared" si="36"/>
        <v>0</v>
      </c>
      <c r="AN34" s="278">
        <f t="shared" si="36"/>
        <v>0</v>
      </c>
      <c r="AO34" s="278">
        <f t="shared" si="36"/>
        <v>0</v>
      </c>
      <c r="AP34" s="278">
        <f t="shared" si="36"/>
        <v>0</v>
      </c>
      <c r="AQ34" s="278">
        <f t="shared" si="36"/>
        <v>0</v>
      </c>
      <c r="AR34" s="278">
        <f t="shared" si="36"/>
        <v>0</v>
      </c>
      <c r="AS34" s="278">
        <f t="shared" si="36"/>
        <v>0</v>
      </c>
      <c r="AT34" s="278">
        <f t="shared" si="36"/>
        <v>0</v>
      </c>
      <c r="AU34" s="278">
        <f t="shared" si="36"/>
        <v>0</v>
      </c>
      <c r="AV34" s="278">
        <f t="shared" si="36"/>
        <v>0</v>
      </c>
      <c r="AW34" s="278">
        <f t="shared" si="36"/>
        <v>0</v>
      </c>
      <c r="AX34" s="278">
        <f t="shared" si="36"/>
        <v>0</v>
      </c>
      <c r="AY34" s="278">
        <f t="shared" si="36"/>
        <v>0</v>
      </c>
      <c r="AZ34" s="278">
        <f t="shared" si="36"/>
        <v>0</v>
      </c>
      <c r="BA34" s="278">
        <f t="shared" si="36"/>
        <v>0</v>
      </c>
      <c r="BB34" s="278">
        <f t="shared" si="36"/>
        <v>0</v>
      </c>
      <c r="BC34" s="278">
        <f t="shared" si="36"/>
        <v>0</v>
      </c>
      <c r="BD34" s="278">
        <f t="shared" si="36"/>
        <v>0</v>
      </c>
      <c r="BE34" s="278">
        <f t="shared" si="36"/>
        <v>0</v>
      </c>
      <c r="BF34" s="278">
        <f t="shared" si="36"/>
        <v>0</v>
      </c>
      <c r="BG34" s="278">
        <f t="shared" si="36"/>
        <v>0</v>
      </c>
      <c r="BH34" s="278">
        <f t="shared" si="36"/>
        <v>0</v>
      </c>
      <c r="BI34" s="278">
        <f t="shared" si="36"/>
        <v>0</v>
      </c>
      <c r="BJ34" s="278">
        <f t="shared" si="36"/>
        <v>0</v>
      </c>
      <c r="BK34" s="278">
        <f t="shared" si="36"/>
        <v>0</v>
      </c>
      <c r="BL34" s="278">
        <f t="shared" si="36"/>
        <v>0</v>
      </c>
      <c r="BM34" s="278">
        <f t="shared" si="36"/>
        <v>0</v>
      </c>
      <c r="BN34" s="278">
        <f t="shared" si="36"/>
        <v>0</v>
      </c>
      <c r="BO34" s="278">
        <f t="shared" si="36"/>
        <v>0</v>
      </c>
      <c r="BP34" s="278">
        <f t="shared" si="36"/>
        <v>0</v>
      </c>
      <c r="BQ34" s="278">
        <f t="shared" ref="BQ34:CS34" si="37">IFERROR(IF(BQ$17="beräknas ej",0,BP34*IF(BQ$18&gt;$D$3,1,IF(BQ$18&lt;=$C$3,$C$2,$D$2))*IFERROR(INDEX($B$8:$E$14,MATCH($A34,$A$8:$A$14,0),MATCH(BQ$18,$B$6:$E$6,1)),0)),0)</f>
        <v>0</v>
      </c>
      <c r="BR34" s="278">
        <f t="shared" si="37"/>
        <v>0</v>
      </c>
      <c r="BS34" s="278">
        <f t="shared" si="37"/>
        <v>0</v>
      </c>
      <c r="BT34" s="278">
        <f t="shared" si="37"/>
        <v>0</v>
      </c>
      <c r="BU34" s="278">
        <f t="shared" si="37"/>
        <v>0</v>
      </c>
      <c r="BV34" s="278">
        <f t="shared" si="37"/>
        <v>0</v>
      </c>
      <c r="BW34" s="278">
        <f t="shared" si="37"/>
        <v>0</v>
      </c>
      <c r="BX34" s="278">
        <f t="shared" si="37"/>
        <v>0</v>
      </c>
      <c r="BY34" s="278">
        <f t="shared" si="37"/>
        <v>0</v>
      </c>
      <c r="BZ34" s="278">
        <f t="shared" si="37"/>
        <v>0</v>
      </c>
      <c r="CA34" s="278">
        <f t="shared" si="37"/>
        <v>0</v>
      </c>
      <c r="CB34" s="278">
        <f t="shared" si="37"/>
        <v>0</v>
      </c>
      <c r="CC34" s="278">
        <f t="shared" si="37"/>
        <v>0</v>
      </c>
      <c r="CD34" s="278">
        <f t="shared" si="37"/>
        <v>0</v>
      </c>
      <c r="CE34" s="278">
        <f t="shared" si="37"/>
        <v>0</v>
      </c>
      <c r="CF34" s="278">
        <f t="shared" si="37"/>
        <v>0</v>
      </c>
      <c r="CG34" s="278">
        <f t="shared" si="37"/>
        <v>0</v>
      </c>
      <c r="CH34" s="278">
        <f t="shared" si="37"/>
        <v>0</v>
      </c>
      <c r="CI34" s="278">
        <f t="shared" si="37"/>
        <v>0</v>
      </c>
      <c r="CJ34" s="278">
        <f t="shared" si="37"/>
        <v>0</v>
      </c>
      <c r="CK34" s="278">
        <f t="shared" si="37"/>
        <v>0</v>
      </c>
      <c r="CL34" s="278">
        <f t="shared" si="37"/>
        <v>0</v>
      </c>
      <c r="CM34" s="278">
        <f t="shared" si="37"/>
        <v>0</v>
      </c>
      <c r="CN34" s="278">
        <f t="shared" si="37"/>
        <v>0</v>
      </c>
      <c r="CO34" s="278">
        <f t="shared" si="37"/>
        <v>0</v>
      </c>
      <c r="CP34" s="278">
        <f t="shared" si="37"/>
        <v>0</v>
      </c>
      <c r="CQ34" s="278">
        <f t="shared" si="37"/>
        <v>0</v>
      </c>
      <c r="CR34" s="278">
        <f t="shared" si="37"/>
        <v>0</v>
      </c>
      <c r="CS34" s="278">
        <f t="shared" si="37"/>
        <v>0</v>
      </c>
    </row>
    <row r="35" spans="1:97" s="377" customFormat="1" x14ac:dyDescent="0.35">
      <c r="A35" s="278">
        <f>Prognoser!C81</f>
        <v>0</v>
      </c>
      <c r="B35" s="278" t="str">
        <f>'JA basår'!B23</f>
        <v>0 0</v>
      </c>
      <c r="C35" s="278">
        <f>Prognoser!D81</f>
        <v>0</v>
      </c>
      <c r="D35" s="278">
        <f>IFERROR((('JA basår'!R23+'JA basår'!U23+'JA basår'!Y23)*'JA basår'!F23*'JA basår'!H23*'JA basår'!L23)+(('JA basår'!R53+'JA basår'!U53+'JA basår'!Y53)*'JA basår'!F53*'JA basår'!H53*'JA basår'!L53),0)</f>
        <v>0</v>
      </c>
      <c r="E35" s="278">
        <f t="shared" ref="E35:BP35" si="38">IFERROR(IF(E$17="beräknas ej",0,D35*IF(E$18&gt;$D$3,1,IF(E$18&lt;=$C$3,$C$2,$D$2))*IFERROR(INDEX($B$8:$E$14,MATCH($A35,$A$8:$A$14,0),MATCH(E$18,$B$6:$E$6,1)),0)),0)</f>
        <v>0</v>
      </c>
      <c r="F35" s="278">
        <f t="shared" si="38"/>
        <v>0</v>
      </c>
      <c r="G35" s="278">
        <f t="shared" si="38"/>
        <v>0</v>
      </c>
      <c r="H35" s="278">
        <f t="shared" si="38"/>
        <v>0</v>
      </c>
      <c r="I35" s="278">
        <f t="shared" si="38"/>
        <v>0</v>
      </c>
      <c r="J35" s="278">
        <f t="shared" si="38"/>
        <v>0</v>
      </c>
      <c r="K35" s="278">
        <f t="shared" si="38"/>
        <v>0</v>
      </c>
      <c r="L35" s="278">
        <f t="shared" si="38"/>
        <v>0</v>
      </c>
      <c r="M35" s="278">
        <f t="shared" si="38"/>
        <v>0</v>
      </c>
      <c r="N35" s="278">
        <f t="shared" si="38"/>
        <v>0</v>
      </c>
      <c r="O35" s="278">
        <f t="shared" si="38"/>
        <v>0</v>
      </c>
      <c r="P35" s="278">
        <f t="shared" si="38"/>
        <v>0</v>
      </c>
      <c r="Q35" s="278">
        <f t="shared" si="38"/>
        <v>0</v>
      </c>
      <c r="R35" s="278">
        <f t="shared" si="38"/>
        <v>0</v>
      </c>
      <c r="S35" s="278">
        <f t="shared" si="38"/>
        <v>0</v>
      </c>
      <c r="T35" s="278">
        <f t="shared" si="38"/>
        <v>0</v>
      </c>
      <c r="U35" s="278">
        <f t="shared" si="38"/>
        <v>0</v>
      </c>
      <c r="V35" s="278">
        <f t="shared" si="38"/>
        <v>0</v>
      </c>
      <c r="W35" s="278">
        <f t="shared" si="38"/>
        <v>0</v>
      </c>
      <c r="X35" s="278">
        <f t="shared" si="38"/>
        <v>0</v>
      </c>
      <c r="Y35" s="278">
        <f t="shared" si="38"/>
        <v>0</v>
      </c>
      <c r="Z35" s="278">
        <f t="shared" si="38"/>
        <v>0</v>
      </c>
      <c r="AA35" s="278">
        <f t="shared" si="38"/>
        <v>0</v>
      </c>
      <c r="AB35" s="278">
        <f t="shared" si="38"/>
        <v>0</v>
      </c>
      <c r="AC35" s="278">
        <f t="shared" si="38"/>
        <v>0</v>
      </c>
      <c r="AD35" s="278">
        <f t="shared" si="38"/>
        <v>0</v>
      </c>
      <c r="AE35" s="278">
        <f t="shared" si="38"/>
        <v>0</v>
      </c>
      <c r="AF35" s="278">
        <f t="shared" si="38"/>
        <v>0</v>
      </c>
      <c r="AG35" s="278">
        <f t="shared" si="38"/>
        <v>0</v>
      </c>
      <c r="AH35" s="278">
        <f t="shared" si="38"/>
        <v>0</v>
      </c>
      <c r="AI35" s="278">
        <f t="shared" si="38"/>
        <v>0</v>
      </c>
      <c r="AJ35" s="278">
        <f t="shared" si="38"/>
        <v>0</v>
      </c>
      <c r="AK35" s="278">
        <f t="shared" si="38"/>
        <v>0</v>
      </c>
      <c r="AL35" s="278">
        <f t="shared" si="38"/>
        <v>0</v>
      </c>
      <c r="AM35" s="278">
        <f t="shared" si="38"/>
        <v>0</v>
      </c>
      <c r="AN35" s="278">
        <f t="shared" si="38"/>
        <v>0</v>
      </c>
      <c r="AO35" s="278">
        <f t="shared" si="38"/>
        <v>0</v>
      </c>
      <c r="AP35" s="278">
        <f t="shared" si="38"/>
        <v>0</v>
      </c>
      <c r="AQ35" s="278">
        <f t="shared" si="38"/>
        <v>0</v>
      </c>
      <c r="AR35" s="278">
        <f t="shared" si="38"/>
        <v>0</v>
      </c>
      <c r="AS35" s="278">
        <f t="shared" si="38"/>
        <v>0</v>
      </c>
      <c r="AT35" s="278">
        <f t="shared" si="38"/>
        <v>0</v>
      </c>
      <c r="AU35" s="278">
        <f t="shared" si="38"/>
        <v>0</v>
      </c>
      <c r="AV35" s="278">
        <f t="shared" si="38"/>
        <v>0</v>
      </c>
      <c r="AW35" s="278">
        <f t="shared" si="38"/>
        <v>0</v>
      </c>
      <c r="AX35" s="278">
        <f t="shared" si="38"/>
        <v>0</v>
      </c>
      <c r="AY35" s="278">
        <f t="shared" si="38"/>
        <v>0</v>
      </c>
      <c r="AZ35" s="278">
        <f t="shared" si="38"/>
        <v>0</v>
      </c>
      <c r="BA35" s="278">
        <f t="shared" si="38"/>
        <v>0</v>
      </c>
      <c r="BB35" s="278">
        <f t="shared" si="38"/>
        <v>0</v>
      </c>
      <c r="BC35" s="278">
        <f t="shared" si="38"/>
        <v>0</v>
      </c>
      <c r="BD35" s="278">
        <f t="shared" si="38"/>
        <v>0</v>
      </c>
      <c r="BE35" s="278">
        <f t="shared" si="38"/>
        <v>0</v>
      </c>
      <c r="BF35" s="278">
        <f t="shared" si="38"/>
        <v>0</v>
      </c>
      <c r="BG35" s="278">
        <f t="shared" si="38"/>
        <v>0</v>
      </c>
      <c r="BH35" s="278">
        <f t="shared" si="38"/>
        <v>0</v>
      </c>
      <c r="BI35" s="278">
        <f t="shared" si="38"/>
        <v>0</v>
      </c>
      <c r="BJ35" s="278">
        <f t="shared" si="38"/>
        <v>0</v>
      </c>
      <c r="BK35" s="278">
        <f t="shared" si="38"/>
        <v>0</v>
      </c>
      <c r="BL35" s="278">
        <f t="shared" si="38"/>
        <v>0</v>
      </c>
      <c r="BM35" s="278">
        <f t="shared" si="38"/>
        <v>0</v>
      </c>
      <c r="BN35" s="278">
        <f t="shared" si="38"/>
        <v>0</v>
      </c>
      <c r="BO35" s="278">
        <f t="shared" si="38"/>
        <v>0</v>
      </c>
      <c r="BP35" s="278">
        <f t="shared" si="38"/>
        <v>0</v>
      </c>
      <c r="BQ35" s="278">
        <f t="shared" ref="BQ35:CS35" si="39">IFERROR(IF(BQ$17="beräknas ej",0,BP35*IF(BQ$18&gt;$D$3,1,IF(BQ$18&lt;=$C$3,$C$2,$D$2))*IFERROR(INDEX($B$8:$E$14,MATCH($A35,$A$8:$A$14,0),MATCH(BQ$18,$B$6:$E$6,1)),0)),0)</f>
        <v>0</v>
      </c>
      <c r="BR35" s="278">
        <f t="shared" si="39"/>
        <v>0</v>
      </c>
      <c r="BS35" s="278">
        <f t="shared" si="39"/>
        <v>0</v>
      </c>
      <c r="BT35" s="278">
        <f t="shared" si="39"/>
        <v>0</v>
      </c>
      <c r="BU35" s="278">
        <f t="shared" si="39"/>
        <v>0</v>
      </c>
      <c r="BV35" s="278">
        <f t="shared" si="39"/>
        <v>0</v>
      </c>
      <c r="BW35" s="278">
        <f t="shared" si="39"/>
        <v>0</v>
      </c>
      <c r="BX35" s="278">
        <f t="shared" si="39"/>
        <v>0</v>
      </c>
      <c r="BY35" s="278">
        <f t="shared" si="39"/>
        <v>0</v>
      </c>
      <c r="BZ35" s="278">
        <f t="shared" si="39"/>
        <v>0</v>
      </c>
      <c r="CA35" s="278">
        <f t="shared" si="39"/>
        <v>0</v>
      </c>
      <c r="CB35" s="278">
        <f t="shared" si="39"/>
        <v>0</v>
      </c>
      <c r="CC35" s="278">
        <f t="shared" si="39"/>
        <v>0</v>
      </c>
      <c r="CD35" s="278">
        <f t="shared" si="39"/>
        <v>0</v>
      </c>
      <c r="CE35" s="278">
        <f t="shared" si="39"/>
        <v>0</v>
      </c>
      <c r="CF35" s="278">
        <f t="shared" si="39"/>
        <v>0</v>
      </c>
      <c r="CG35" s="278">
        <f t="shared" si="39"/>
        <v>0</v>
      </c>
      <c r="CH35" s="278">
        <f t="shared" si="39"/>
        <v>0</v>
      </c>
      <c r="CI35" s="278">
        <f t="shared" si="39"/>
        <v>0</v>
      </c>
      <c r="CJ35" s="278">
        <f t="shared" si="39"/>
        <v>0</v>
      </c>
      <c r="CK35" s="278">
        <f t="shared" si="39"/>
        <v>0</v>
      </c>
      <c r="CL35" s="278">
        <f t="shared" si="39"/>
        <v>0</v>
      </c>
      <c r="CM35" s="278">
        <f t="shared" si="39"/>
        <v>0</v>
      </c>
      <c r="CN35" s="278">
        <f t="shared" si="39"/>
        <v>0</v>
      </c>
      <c r="CO35" s="278">
        <f t="shared" si="39"/>
        <v>0</v>
      </c>
      <c r="CP35" s="278">
        <f t="shared" si="39"/>
        <v>0</v>
      </c>
      <c r="CQ35" s="278">
        <f t="shared" si="39"/>
        <v>0</v>
      </c>
      <c r="CR35" s="278">
        <f t="shared" si="39"/>
        <v>0</v>
      </c>
      <c r="CS35" s="278">
        <f t="shared" si="39"/>
        <v>0</v>
      </c>
    </row>
    <row r="36" spans="1:97" s="377" customFormat="1" x14ac:dyDescent="0.35">
      <c r="A36" s="278">
        <f>Prognoser!C82</f>
        <v>0</v>
      </c>
      <c r="B36" s="278" t="str">
        <f>'JA basår'!B24</f>
        <v>0 0</v>
      </c>
      <c r="C36" s="278">
        <f>Prognoser!D82</f>
        <v>0</v>
      </c>
      <c r="D36" s="278">
        <f>IFERROR((('JA basår'!R24+'JA basår'!U24+'JA basår'!Y24)*'JA basår'!F24*'JA basår'!H24*'JA basår'!L24)+(('JA basår'!R54+'JA basår'!U54+'JA basår'!Y54)*'JA basår'!F54*'JA basår'!H54*'JA basår'!L54),0)</f>
        <v>0</v>
      </c>
      <c r="E36" s="278">
        <f t="shared" ref="E36:BP36" si="40">IFERROR(IF(E$17="beräknas ej",0,D36*IF(E$18&gt;$D$3,1,IF(E$18&lt;=$C$3,$C$2,$D$2))*IFERROR(INDEX($B$8:$E$14,MATCH($A36,$A$8:$A$14,0),MATCH(E$18,$B$6:$E$6,1)),0)),0)</f>
        <v>0</v>
      </c>
      <c r="F36" s="278">
        <f t="shared" si="40"/>
        <v>0</v>
      </c>
      <c r="G36" s="278">
        <f t="shared" si="40"/>
        <v>0</v>
      </c>
      <c r="H36" s="278">
        <f t="shared" si="40"/>
        <v>0</v>
      </c>
      <c r="I36" s="278">
        <f t="shared" si="40"/>
        <v>0</v>
      </c>
      <c r="J36" s="278">
        <f t="shared" si="40"/>
        <v>0</v>
      </c>
      <c r="K36" s="278">
        <f t="shared" si="40"/>
        <v>0</v>
      </c>
      <c r="L36" s="278">
        <f t="shared" si="40"/>
        <v>0</v>
      </c>
      <c r="M36" s="278">
        <f t="shared" si="40"/>
        <v>0</v>
      </c>
      <c r="N36" s="278">
        <f t="shared" si="40"/>
        <v>0</v>
      </c>
      <c r="O36" s="278">
        <f t="shared" si="40"/>
        <v>0</v>
      </c>
      <c r="P36" s="278">
        <f t="shared" si="40"/>
        <v>0</v>
      </c>
      <c r="Q36" s="278">
        <f t="shared" si="40"/>
        <v>0</v>
      </c>
      <c r="R36" s="278">
        <f t="shared" si="40"/>
        <v>0</v>
      </c>
      <c r="S36" s="278">
        <f t="shared" si="40"/>
        <v>0</v>
      </c>
      <c r="T36" s="278">
        <f t="shared" si="40"/>
        <v>0</v>
      </c>
      <c r="U36" s="278">
        <f t="shared" si="40"/>
        <v>0</v>
      </c>
      <c r="V36" s="278">
        <f t="shared" si="40"/>
        <v>0</v>
      </c>
      <c r="W36" s="278">
        <f t="shared" si="40"/>
        <v>0</v>
      </c>
      <c r="X36" s="278">
        <f t="shared" si="40"/>
        <v>0</v>
      </c>
      <c r="Y36" s="278">
        <f t="shared" si="40"/>
        <v>0</v>
      </c>
      <c r="Z36" s="278">
        <f t="shared" si="40"/>
        <v>0</v>
      </c>
      <c r="AA36" s="278">
        <f t="shared" si="40"/>
        <v>0</v>
      </c>
      <c r="AB36" s="278">
        <f t="shared" si="40"/>
        <v>0</v>
      </c>
      <c r="AC36" s="278">
        <f t="shared" si="40"/>
        <v>0</v>
      </c>
      <c r="AD36" s="278">
        <f t="shared" si="40"/>
        <v>0</v>
      </c>
      <c r="AE36" s="278">
        <f t="shared" si="40"/>
        <v>0</v>
      </c>
      <c r="AF36" s="278">
        <f t="shared" si="40"/>
        <v>0</v>
      </c>
      <c r="AG36" s="278">
        <f t="shared" si="40"/>
        <v>0</v>
      </c>
      <c r="AH36" s="278">
        <f t="shared" si="40"/>
        <v>0</v>
      </c>
      <c r="AI36" s="278">
        <f t="shared" si="40"/>
        <v>0</v>
      </c>
      <c r="AJ36" s="278">
        <f t="shared" si="40"/>
        <v>0</v>
      </c>
      <c r="AK36" s="278">
        <f t="shared" si="40"/>
        <v>0</v>
      </c>
      <c r="AL36" s="278">
        <f t="shared" si="40"/>
        <v>0</v>
      </c>
      <c r="AM36" s="278">
        <f t="shared" si="40"/>
        <v>0</v>
      </c>
      <c r="AN36" s="278">
        <f t="shared" si="40"/>
        <v>0</v>
      </c>
      <c r="AO36" s="278">
        <f t="shared" si="40"/>
        <v>0</v>
      </c>
      <c r="AP36" s="278">
        <f t="shared" si="40"/>
        <v>0</v>
      </c>
      <c r="AQ36" s="278">
        <f t="shared" si="40"/>
        <v>0</v>
      </c>
      <c r="AR36" s="278">
        <f t="shared" si="40"/>
        <v>0</v>
      </c>
      <c r="AS36" s="278">
        <f t="shared" si="40"/>
        <v>0</v>
      </c>
      <c r="AT36" s="278">
        <f t="shared" si="40"/>
        <v>0</v>
      </c>
      <c r="AU36" s="278">
        <f t="shared" si="40"/>
        <v>0</v>
      </c>
      <c r="AV36" s="278">
        <f t="shared" si="40"/>
        <v>0</v>
      </c>
      <c r="AW36" s="278">
        <f t="shared" si="40"/>
        <v>0</v>
      </c>
      <c r="AX36" s="278">
        <f t="shared" si="40"/>
        <v>0</v>
      </c>
      <c r="AY36" s="278">
        <f t="shared" si="40"/>
        <v>0</v>
      </c>
      <c r="AZ36" s="278">
        <f t="shared" si="40"/>
        <v>0</v>
      </c>
      <c r="BA36" s="278">
        <f t="shared" si="40"/>
        <v>0</v>
      </c>
      <c r="BB36" s="278">
        <f t="shared" si="40"/>
        <v>0</v>
      </c>
      <c r="BC36" s="278">
        <f t="shared" si="40"/>
        <v>0</v>
      </c>
      <c r="BD36" s="278">
        <f t="shared" si="40"/>
        <v>0</v>
      </c>
      <c r="BE36" s="278">
        <f t="shared" si="40"/>
        <v>0</v>
      </c>
      <c r="BF36" s="278">
        <f t="shared" si="40"/>
        <v>0</v>
      </c>
      <c r="BG36" s="278">
        <f t="shared" si="40"/>
        <v>0</v>
      </c>
      <c r="BH36" s="278">
        <f t="shared" si="40"/>
        <v>0</v>
      </c>
      <c r="BI36" s="278">
        <f t="shared" si="40"/>
        <v>0</v>
      </c>
      <c r="BJ36" s="278">
        <f t="shared" si="40"/>
        <v>0</v>
      </c>
      <c r="BK36" s="278">
        <f t="shared" si="40"/>
        <v>0</v>
      </c>
      <c r="BL36" s="278">
        <f t="shared" si="40"/>
        <v>0</v>
      </c>
      <c r="BM36" s="278">
        <f t="shared" si="40"/>
        <v>0</v>
      </c>
      <c r="BN36" s="278">
        <f t="shared" si="40"/>
        <v>0</v>
      </c>
      <c r="BO36" s="278">
        <f t="shared" si="40"/>
        <v>0</v>
      </c>
      <c r="BP36" s="278">
        <f t="shared" si="40"/>
        <v>0</v>
      </c>
      <c r="BQ36" s="278">
        <f t="shared" ref="BQ36:CS36" si="41">IFERROR(IF(BQ$17="beräknas ej",0,BP36*IF(BQ$18&gt;$D$3,1,IF(BQ$18&lt;=$C$3,$C$2,$D$2))*IFERROR(INDEX($B$8:$E$14,MATCH($A36,$A$8:$A$14,0),MATCH(BQ$18,$B$6:$E$6,1)),0)),0)</f>
        <v>0</v>
      </c>
      <c r="BR36" s="278">
        <f t="shared" si="41"/>
        <v>0</v>
      </c>
      <c r="BS36" s="278">
        <f t="shared" si="41"/>
        <v>0</v>
      </c>
      <c r="BT36" s="278">
        <f t="shared" si="41"/>
        <v>0</v>
      </c>
      <c r="BU36" s="278">
        <f t="shared" si="41"/>
        <v>0</v>
      </c>
      <c r="BV36" s="278">
        <f t="shared" si="41"/>
        <v>0</v>
      </c>
      <c r="BW36" s="278">
        <f t="shared" si="41"/>
        <v>0</v>
      </c>
      <c r="BX36" s="278">
        <f t="shared" si="41"/>
        <v>0</v>
      </c>
      <c r="BY36" s="278">
        <f t="shared" si="41"/>
        <v>0</v>
      </c>
      <c r="BZ36" s="278">
        <f t="shared" si="41"/>
        <v>0</v>
      </c>
      <c r="CA36" s="278">
        <f t="shared" si="41"/>
        <v>0</v>
      </c>
      <c r="CB36" s="278">
        <f t="shared" si="41"/>
        <v>0</v>
      </c>
      <c r="CC36" s="278">
        <f t="shared" si="41"/>
        <v>0</v>
      </c>
      <c r="CD36" s="278">
        <f t="shared" si="41"/>
        <v>0</v>
      </c>
      <c r="CE36" s="278">
        <f t="shared" si="41"/>
        <v>0</v>
      </c>
      <c r="CF36" s="278">
        <f t="shared" si="41"/>
        <v>0</v>
      </c>
      <c r="CG36" s="278">
        <f t="shared" si="41"/>
        <v>0</v>
      </c>
      <c r="CH36" s="278">
        <f t="shared" si="41"/>
        <v>0</v>
      </c>
      <c r="CI36" s="278">
        <f t="shared" si="41"/>
        <v>0</v>
      </c>
      <c r="CJ36" s="278">
        <f t="shared" si="41"/>
        <v>0</v>
      </c>
      <c r="CK36" s="278">
        <f t="shared" si="41"/>
        <v>0</v>
      </c>
      <c r="CL36" s="278">
        <f t="shared" si="41"/>
        <v>0</v>
      </c>
      <c r="CM36" s="278">
        <f t="shared" si="41"/>
        <v>0</v>
      </c>
      <c r="CN36" s="278">
        <f t="shared" si="41"/>
        <v>0</v>
      </c>
      <c r="CO36" s="278">
        <f t="shared" si="41"/>
        <v>0</v>
      </c>
      <c r="CP36" s="278">
        <f t="shared" si="41"/>
        <v>0</v>
      </c>
      <c r="CQ36" s="278">
        <f t="shared" si="41"/>
        <v>0</v>
      </c>
      <c r="CR36" s="278">
        <f t="shared" si="41"/>
        <v>0</v>
      </c>
      <c r="CS36" s="278">
        <f t="shared" si="41"/>
        <v>0</v>
      </c>
    </row>
    <row r="37" spans="1:97" s="377" customFormat="1" x14ac:dyDescent="0.35">
      <c r="A37" s="278">
        <f>Prognoser!C83</f>
        <v>0</v>
      </c>
      <c r="B37" s="278" t="str">
        <f>'JA basår'!B25</f>
        <v>0 0</v>
      </c>
      <c r="C37" s="278">
        <f>Prognoser!D83</f>
        <v>0</v>
      </c>
      <c r="D37" s="278">
        <f>IFERROR((('JA basår'!R25+'JA basår'!U25+'JA basår'!Y25)*'JA basår'!F25*'JA basår'!H25*'JA basår'!L25)+(('JA basår'!R55+'JA basår'!U55+'JA basår'!Y55)*'JA basår'!F55*'JA basår'!H55*'JA basår'!L55),0)</f>
        <v>0</v>
      </c>
      <c r="E37" s="278">
        <f t="shared" ref="E37:BP37" si="42">IFERROR(IF(E$17="beräknas ej",0,D37*IF(E$18&gt;$D$3,1,IF(E$18&lt;=$C$3,$C$2,$D$2))*IFERROR(INDEX($B$8:$E$14,MATCH($A37,$A$8:$A$14,0),MATCH(E$18,$B$6:$E$6,1)),0)),0)</f>
        <v>0</v>
      </c>
      <c r="F37" s="278">
        <f t="shared" si="42"/>
        <v>0</v>
      </c>
      <c r="G37" s="278">
        <f t="shared" si="42"/>
        <v>0</v>
      </c>
      <c r="H37" s="278">
        <f t="shared" si="42"/>
        <v>0</v>
      </c>
      <c r="I37" s="278">
        <f t="shared" si="42"/>
        <v>0</v>
      </c>
      <c r="J37" s="278">
        <f t="shared" si="42"/>
        <v>0</v>
      </c>
      <c r="K37" s="278">
        <f t="shared" si="42"/>
        <v>0</v>
      </c>
      <c r="L37" s="278">
        <f t="shared" si="42"/>
        <v>0</v>
      </c>
      <c r="M37" s="278">
        <f t="shared" si="42"/>
        <v>0</v>
      </c>
      <c r="N37" s="278">
        <f t="shared" si="42"/>
        <v>0</v>
      </c>
      <c r="O37" s="278">
        <f t="shared" si="42"/>
        <v>0</v>
      </c>
      <c r="P37" s="278">
        <f t="shared" si="42"/>
        <v>0</v>
      </c>
      <c r="Q37" s="278">
        <f t="shared" si="42"/>
        <v>0</v>
      </c>
      <c r="R37" s="278">
        <f t="shared" si="42"/>
        <v>0</v>
      </c>
      <c r="S37" s="278">
        <f t="shared" si="42"/>
        <v>0</v>
      </c>
      <c r="T37" s="278">
        <f t="shared" si="42"/>
        <v>0</v>
      </c>
      <c r="U37" s="278">
        <f t="shared" si="42"/>
        <v>0</v>
      </c>
      <c r="V37" s="278">
        <f t="shared" si="42"/>
        <v>0</v>
      </c>
      <c r="W37" s="278">
        <f t="shared" si="42"/>
        <v>0</v>
      </c>
      <c r="X37" s="278">
        <f t="shared" si="42"/>
        <v>0</v>
      </c>
      <c r="Y37" s="278">
        <f t="shared" si="42"/>
        <v>0</v>
      </c>
      <c r="Z37" s="278">
        <f t="shared" si="42"/>
        <v>0</v>
      </c>
      <c r="AA37" s="278">
        <f t="shared" si="42"/>
        <v>0</v>
      </c>
      <c r="AB37" s="278">
        <f t="shared" si="42"/>
        <v>0</v>
      </c>
      <c r="AC37" s="278">
        <f t="shared" si="42"/>
        <v>0</v>
      </c>
      <c r="AD37" s="278">
        <f t="shared" si="42"/>
        <v>0</v>
      </c>
      <c r="AE37" s="278">
        <f t="shared" si="42"/>
        <v>0</v>
      </c>
      <c r="AF37" s="278">
        <f t="shared" si="42"/>
        <v>0</v>
      </c>
      <c r="AG37" s="278">
        <f t="shared" si="42"/>
        <v>0</v>
      </c>
      <c r="AH37" s="278">
        <f t="shared" si="42"/>
        <v>0</v>
      </c>
      <c r="AI37" s="278">
        <f t="shared" si="42"/>
        <v>0</v>
      </c>
      <c r="AJ37" s="278">
        <f t="shared" si="42"/>
        <v>0</v>
      </c>
      <c r="AK37" s="278">
        <f t="shared" si="42"/>
        <v>0</v>
      </c>
      <c r="AL37" s="278">
        <f t="shared" si="42"/>
        <v>0</v>
      </c>
      <c r="AM37" s="278">
        <f t="shared" si="42"/>
        <v>0</v>
      </c>
      <c r="AN37" s="278">
        <f t="shared" si="42"/>
        <v>0</v>
      </c>
      <c r="AO37" s="278">
        <f t="shared" si="42"/>
        <v>0</v>
      </c>
      <c r="AP37" s="278">
        <f t="shared" si="42"/>
        <v>0</v>
      </c>
      <c r="AQ37" s="278">
        <f t="shared" si="42"/>
        <v>0</v>
      </c>
      <c r="AR37" s="278">
        <f t="shared" si="42"/>
        <v>0</v>
      </c>
      <c r="AS37" s="278">
        <f t="shared" si="42"/>
        <v>0</v>
      </c>
      <c r="AT37" s="278">
        <f t="shared" si="42"/>
        <v>0</v>
      </c>
      <c r="AU37" s="278">
        <f t="shared" si="42"/>
        <v>0</v>
      </c>
      <c r="AV37" s="278">
        <f t="shared" si="42"/>
        <v>0</v>
      </c>
      <c r="AW37" s="278">
        <f t="shared" si="42"/>
        <v>0</v>
      </c>
      <c r="AX37" s="278">
        <f t="shared" si="42"/>
        <v>0</v>
      </c>
      <c r="AY37" s="278">
        <f t="shared" si="42"/>
        <v>0</v>
      </c>
      <c r="AZ37" s="278">
        <f t="shared" si="42"/>
        <v>0</v>
      </c>
      <c r="BA37" s="278">
        <f t="shared" si="42"/>
        <v>0</v>
      </c>
      <c r="BB37" s="278">
        <f t="shared" si="42"/>
        <v>0</v>
      </c>
      <c r="BC37" s="278">
        <f t="shared" si="42"/>
        <v>0</v>
      </c>
      <c r="BD37" s="278">
        <f t="shared" si="42"/>
        <v>0</v>
      </c>
      <c r="BE37" s="278">
        <f t="shared" si="42"/>
        <v>0</v>
      </c>
      <c r="BF37" s="278">
        <f t="shared" si="42"/>
        <v>0</v>
      </c>
      <c r="BG37" s="278">
        <f t="shared" si="42"/>
        <v>0</v>
      </c>
      <c r="BH37" s="278">
        <f t="shared" si="42"/>
        <v>0</v>
      </c>
      <c r="BI37" s="278">
        <f t="shared" si="42"/>
        <v>0</v>
      </c>
      <c r="BJ37" s="278">
        <f t="shared" si="42"/>
        <v>0</v>
      </c>
      <c r="BK37" s="278">
        <f t="shared" si="42"/>
        <v>0</v>
      </c>
      <c r="BL37" s="278">
        <f t="shared" si="42"/>
        <v>0</v>
      </c>
      <c r="BM37" s="278">
        <f t="shared" si="42"/>
        <v>0</v>
      </c>
      <c r="BN37" s="278">
        <f t="shared" si="42"/>
        <v>0</v>
      </c>
      <c r="BO37" s="278">
        <f t="shared" si="42"/>
        <v>0</v>
      </c>
      <c r="BP37" s="278">
        <f t="shared" si="42"/>
        <v>0</v>
      </c>
      <c r="BQ37" s="278">
        <f t="shared" ref="BQ37:CS37" si="43">IFERROR(IF(BQ$17="beräknas ej",0,BP37*IF(BQ$18&gt;$D$3,1,IF(BQ$18&lt;=$C$3,$C$2,$D$2))*IFERROR(INDEX($B$8:$E$14,MATCH($A37,$A$8:$A$14,0),MATCH(BQ$18,$B$6:$E$6,1)),0)),0)</f>
        <v>0</v>
      </c>
      <c r="BR37" s="278">
        <f t="shared" si="43"/>
        <v>0</v>
      </c>
      <c r="BS37" s="278">
        <f t="shared" si="43"/>
        <v>0</v>
      </c>
      <c r="BT37" s="278">
        <f t="shared" si="43"/>
        <v>0</v>
      </c>
      <c r="BU37" s="278">
        <f t="shared" si="43"/>
        <v>0</v>
      </c>
      <c r="BV37" s="278">
        <f t="shared" si="43"/>
        <v>0</v>
      </c>
      <c r="BW37" s="278">
        <f t="shared" si="43"/>
        <v>0</v>
      </c>
      <c r="BX37" s="278">
        <f t="shared" si="43"/>
        <v>0</v>
      </c>
      <c r="BY37" s="278">
        <f t="shared" si="43"/>
        <v>0</v>
      </c>
      <c r="BZ37" s="278">
        <f t="shared" si="43"/>
        <v>0</v>
      </c>
      <c r="CA37" s="278">
        <f t="shared" si="43"/>
        <v>0</v>
      </c>
      <c r="CB37" s="278">
        <f t="shared" si="43"/>
        <v>0</v>
      </c>
      <c r="CC37" s="278">
        <f t="shared" si="43"/>
        <v>0</v>
      </c>
      <c r="CD37" s="278">
        <f t="shared" si="43"/>
        <v>0</v>
      </c>
      <c r="CE37" s="278">
        <f t="shared" si="43"/>
        <v>0</v>
      </c>
      <c r="CF37" s="278">
        <f t="shared" si="43"/>
        <v>0</v>
      </c>
      <c r="CG37" s="278">
        <f t="shared" si="43"/>
        <v>0</v>
      </c>
      <c r="CH37" s="278">
        <f t="shared" si="43"/>
        <v>0</v>
      </c>
      <c r="CI37" s="278">
        <f t="shared" si="43"/>
        <v>0</v>
      </c>
      <c r="CJ37" s="278">
        <f t="shared" si="43"/>
        <v>0</v>
      </c>
      <c r="CK37" s="278">
        <f t="shared" si="43"/>
        <v>0</v>
      </c>
      <c r="CL37" s="278">
        <f t="shared" si="43"/>
        <v>0</v>
      </c>
      <c r="CM37" s="278">
        <f t="shared" si="43"/>
        <v>0</v>
      </c>
      <c r="CN37" s="278">
        <f t="shared" si="43"/>
        <v>0</v>
      </c>
      <c r="CO37" s="278">
        <f t="shared" si="43"/>
        <v>0</v>
      </c>
      <c r="CP37" s="278">
        <f t="shared" si="43"/>
        <v>0</v>
      </c>
      <c r="CQ37" s="278">
        <f t="shared" si="43"/>
        <v>0</v>
      </c>
      <c r="CR37" s="278">
        <f t="shared" si="43"/>
        <v>0</v>
      </c>
      <c r="CS37" s="278">
        <f t="shared" si="43"/>
        <v>0</v>
      </c>
    </row>
    <row r="38" spans="1:97" s="377" customFormat="1" x14ac:dyDescent="0.35">
      <c r="A38" s="278">
        <f>Prognoser!C84</f>
        <v>0</v>
      </c>
      <c r="B38" s="278" t="str">
        <f>'JA basår'!B26</f>
        <v>0 0</v>
      </c>
      <c r="C38" s="278">
        <f>Prognoser!D84</f>
        <v>0</v>
      </c>
      <c r="D38" s="278">
        <f>IFERROR((('JA basår'!R26+'JA basår'!U26+'JA basår'!Y26)*'JA basår'!F26*'JA basår'!H26*'JA basår'!L26)+(('JA basår'!R56+'JA basår'!U56+'JA basår'!Y56)*'JA basår'!F56*'JA basår'!H56*'JA basår'!L56),0)</f>
        <v>0</v>
      </c>
      <c r="E38" s="278">
        <f t="shared" ref="E38:BP38" si="44">IFERROR(IF(E$17="beräknas ej",0,D38*IF(E$18&gt;$D$3,1,IF(E$18&lt;=$C$3,$C$2,$D$2))*IFERROR(INDEX($B$8:$E$14,MATCH($A38,$A$8:$A$14,0),MATCH(E$18,$B$6:$E$6,1)),0)),0)</f>
        <v>0</v>
      </c>
      <c r="F38" s="278">
        <f t="shared" si="44"/>
        <v>0</v>
      </c>
      <c r="G38" s="278">
        <f t="shared" si="44"/>
        <v>0</v>
      </c>
      <c r="H38" s="278">
        <f t="shared" si="44"/>
        <v>0</v>
      </c>
      <c r="I38" s="278">
        <f t="shared" si="44"/>
        <v>0</v>
      </c>
      <c r="J38" s="278">
        <f t="shared" si="44"/>
        <v>0</v>
      </c>
      <c r="K38" s="278">
        <f t="shared" si="44"/>
        <v>0</v>
      </c>
      <c r="L38" s="278">
        <f t="shared" si="44"/>
        <v>0</v>
      </c>
      <c r="M38" s="278">
        <f t="shared" si="44"/>
        <v>0</v>
      </c>
      <c r="N38" s="278">
        <f t="shared" si="44"/>
        <v>0</v>
      </c>
      <c r="O38" s="278">
        <f t="shared" si="44"/>
        <v>0</v>
      </c>
      <c r="P38" s="278">
        <f t="shared" si="44"/>
        <v>0</v>
      </c>
      <c r="Q38" s="278">
        <f t="shared" si="44"/>
        <v>0</v>
      </c>
      <c r="R38" s="278">
        <f t="shared" si="44"/>
        <v>0</v>
      </c>
      <c r="S38" s="278">
        <f t="shared" si="44"/>
        <v>0</v>
      </c>
      <c r="T38" s="278">
        <f t="shared" si="44"/>
        <v>0</v>
      </c>
      <c r="U38" s="278">
        <f t="shared" si="44"/>
        <v>0</v>
      </c>
      <c r="V38" s="278">
        <f t="shared" si="44"/>
        <v>0</v>
      </c>
      <c r="W38" s="278">
        <f t="shared" si="44"/>
        <v>0</v>
      </c>
      <c r="X38" s="278">
        <f t="shared" si="44"/>
        <v>0</v>
      </c>
      <c r="Y38" s="278">
        <f t="shared" si="44"/>
        <v>0</v>
      </c>
      <c r="Z38" s="278">
        <f t="shared" si="44"/>
        <v>0</v>
      </c>
      <c r="AA38" s="278">
        <f t="shared" si="44"/>
        <v>0</v>
      </c>
      <c r="AB38" s="278">
        <f t="shared" si="44"/>
        <v>0</v>
      </c>
      <c r="AC38" s="278">
        <f t="shared" si="44"/>
        <v>0</v>
      </c>
      <c r="AD38" s="278">
        <f t="shared" si="44"/>
        <v>0</v>
      </c>
      <c r="AE38" s="278">
        <f t="shared" si="44"/>
        <v>0</v>
      </c>
      <c r="AF38" s="278">
        <f t="shared" si="44"/>
        <v>0</v>
      </c>
      <c r="AG38" s="278">
        <f t="shared" si="44"/>
        <v>0</v>
      </c>
      <c r="AH38" s="278">
        <f t="shared" si="44"/>
        <v>0</v>
      </c>
      <c r="AI38" s="278">
        <f t="shared" si="44"/>
        <v>0</v>
      </c>
      <c r="AJ38" s="278">
        <f t="shared" si="44"/>
        <v>0</v>
      </c>
      <c r="AK38" s="278">
        <f t="shared" si="44"/>
        <v>0</v>
      </c>
      <c r="AL38" s="278">
        <f t="shared" si="44"/>
        <v>0</v>
      </c>
      <c r="AM38" s="278">
        <f t="shared" si="44"/>
        <v>0</v>
      </c>
      <c r="AN38" s="278">
        <f t="shared" si="44"/>
        <v>0</v>
      </c>
      <c r="AO38" s="278">
        <f t="shared" si="44"/>
        <v>0</v>
      </c>
      <c r="AP38" s="278">
        <f t="shared" si="44"/>
        <v>0</v>
      </c>
      <c r="AQ38" s="278">
        <f t="shared" si="44"/>
        <v>0</v>
      </c>
      <c r="AR38" s="278">
        <f t="shared" si="44"/>
        <v>0</v>
      </c>
      <c r="AS38" s="278">
        <f t="shared" si="44"/>
        <v>0</v>
      </c>
      <c r="AT38" s="278">
        <f t="shared" si="44"/>
        <v>0</v>
      </c>
      <c r="AU38" s="278">
        <f t="shared" si="44"/>
        <v>0</v>
      </c>
      <c r="AV38" s="278">
        <f t="shared" si="44"/>
        <v>0</v>
      </c>
      <c r="AW38" s="278">
        <f t="shared" si="44"/>
        <v>0</v>
      </c>
      <c r="AX38" s="278">
        <f t="shared" si="44"/>
        <v>0</v>
      </c>
      <c r="AY38" s="278">
        <f t="shared" si="44"/>
        <v>0</v>
      </c>
      <c r="AZ38" s="278">
        <f t="shared" si="44"/>
        <v>0</v>
      </c>
      <c r="BA38" s="278">
        <f t="shared" si="44"/>
        <v>0</v>
      </c>
      <c r="BB38" s="278">
        <f t="shared" si="44"/>
        <v>0</v>
      </c>
      <c r="BC38" s="278">
        <f t="shared" si="44"/>
        <v>0</v>
      </c>
      <c r="BD38" s="278">
        <f t="shared" si="44"/>
        <v>0</v>
      </c>
      <c r="BE38" s="278">
        <f t="shared" si="44"/>
        <v>0</v>
      </c>
      <c r="BF38" s="278">
        <f t="shared" si="44"/>
        <v>0</v>
      </c>
      <c r="BG38" s="278">
        <f t="shared" si="44"/>
        <v>0</v>
      </c>
      <c r="BH38" s="278">
        <f t="shared" si="44"/>
        <v>0</v>
      </c>
      <c r="BI38" s="278">
        <f t="shared" si="44"/>
        <v>0</v>
      </c>
      <c r="BJ38" s="278">
        <f t="shared" si="44"/>
        <v>0</v>
      </c>
      <c r="BK38" s="278">
        <f t="shared" si="44"/>
        <v>0</v>
      </c>
      <c r="BL38" s="278">
        <f t="shared" si="44"/>
        <v>0</v>
      </c>
      <c r="BM38" s="278">
        <f t="shared" si="44"/>
        <v>0</v>
      </c>
      <c r="BN38" s="278">
        <f t="shared" si="44"/>
        <v>0</v>
      </c>
      <c r="BO38" s="278">
        <f t="shared" si="44"/>
        <v>0</v>
      </c>
      <c r="BP38" s="278">
        <f t="shared" si="44"/>
        <v>0</v>
      </c>
      <c r="BQ38" s="278">
        <f t="shared" ref="BQ38:CS38" si="45">IFERROR(IF(BQ$17="beräknas ej",0,BP38*IF(BQ$18&gt;$D$3,1,IF(BQ$18&lt;=$C$3,$C$2,$D$2))*IFERROR(INDEX($B$8:$E$14,MATCH($A38,$A$8:$A$14,0),MATCH(BQ$18,$B$6:$E$6,1)),0)),0)</f>
        <v>0</v>
      </c>
      <c r="BR38" s="278">
        <f t="shared" si="45"/>
        <v>0</v>
      </c>
      <c r="BS38" s="278">
        <f t="shared" si="45"/>
        <v>0</v>
      </c>
      <c r="BT38" s="278">
        <f t="shared" si="45"/>
        <v>0</v>
      </c>
      <c r="BU38" s="278">
        <f t="shared" si="45"/>
        <v>0</v>
      </c>
      <c r="BV38" s="278">
        <f t="shared" si="45"/>
        <v>0</v>
      </c>
      <c r="BW38" s="278">
        <f t="shared" si="45"/>
        <v>0</v>
      </c>
      <c r="BX38" s="278">
        <f t="shared" si="45"/>
        <v>0</v>
      </c>
      <c r="BY38" s="278">
        <f t="shared" si="45"/>
        <v>0</v>
      </c>
      <c r="BZ38" s="278">
        <f t="shared" si="45"/>
        <v>0</v>
      </c>
      <c r="CA38" s="278">
        <f t="shared" si="45"/>
        <v>0</v>
      </c>
      <c r="CB38" s="278">
        <f t="shared" si="45"/>
        <v>0</v>
      </c>
      <c r="CC38" s="278">
        <f t="shared" si="45"/>
        <v>0</v>
      </c>
      <c r="CD38" s="278">
        <f t="shared" si="45"/>
        <v>0</v>
      </c>
      <c r="CE38" s="278">
        <f t="shared" si="45"/>
        <v>0</v>
      </c>
      <c r="CF38" s="278">
        <f t="shared" si="45"/>
        <v>0</v>
      </c>
      <c r="CG38" s="278">
        <f t="shared" si="45"/>
        <v>0</v>
      </c>
      <c r="CH38" s="278">
        <f t="shared" si="45"/>
        <v>0</v>
      </c>
      <c r="CI38" s="278">
        <f t="shared" si="45"/>
        <v>0</v>
      </c>
      <c r="CJ38" s="278">
        <f t="shared" si="45"/>
        <v>0</v>
      </c>
      <c r="CK38" s="278">
        <f t="shared" si="45"/>
        <v>0</v>
      </c>
      <c r="CL38" s="278">
        <f t="shared" si="45"/>
        <v>0</v>
      </c>
      <c r="CM38" s="278">
        <f t="shared" si="45"/>
        <v>0</v>
      </c>
      <c r="CN38" s="278">
        <f t="shared" si="45"/>
        <v>0</v>
      </c>
      <c r="CO38" s="278">
        <f t="shared" si="45"/>
        <v>0</v>
      </c>
      <c r="CP38" s="278">
        <f t="shared" si="45"/>
        <v>0</v>
      </c>
      <c r="CQ38" s="278">
        <f t="shared" si="45"/>
        <v>0</v>
      </c>
      <c r="CR38" s="278">
        <f t="shared" si="45"/>
        <v>0</v>
      </c>
      <c r="CS38" s="278">
        <f t="shared" si="45"/>
        <v>0</v>
      </c>
    </row>
    <row r="39" spans="1:97" s="377" customFormat="1" x14ac:dyDescent="0.35">
      <c r="A39" s="278">
        <f>Prognoser!C85</f>
        <v>0</v>
      </c>
      <c r="B39" s="278" t="str">
        <f>'JA basår'!B27</f>
        <v>0 0</v>
      </c>
      <c r="C39" s="278">
        <f>Prognoser!D85</f>
        <v>0</v>
      </c>
      <c r="D39" s="278">
        <f>IFERROR((('JA basår'!R27+'JA basår'!U27+'JA basår'!Y27)*'JA basår'!F27*'JA basår'!H27*'JA basår'!L27)+(('JA basår'!R57+'JA basår'!U57+'JA basår'!Y57)*'JA basår'!F57*'JA basår'!H57*'JA basår'!L57),0)</f>
        <v>0</v>
      </c>
      <c r="E39" s="278">
        <f t="shared" ref="E39:BP39" si="46">IFERROR(IF(E$17="beräknas ej",0,D39*IF(E$18&gt;$D$3,1,IF(E$18&lt;=$C$3,$C$2,$D$2))*IFERROR(INDEX($B$8:$E$14,MATCH($A39,$A$8:$A$14,0),MATCH(E$18,$B$6:$E$6,1)),0)),0)</f>
        <v>0</v>
      </c>
      <c r="F39" s="278">
        <f t="shared" si="46"/>
        <v>0</v>
      </c>
      <c r="G39" s="278">
        <f t="shared" si="46"/>
        <v>0</v>
      </c>
      <c r="H39" s="278">
        <f t="shared" si="46"/>
        <v>0</v>
      </c>
      <c r="I39" s="278">
        <f t="shared" si="46"/>
        <v>0</v>
      </c>
      <c r="J39" s="278">
        <f t="shared" si="46"/>
        <v>0</v>
      </c>
      <c r="K39" s="278">
        <f t="shared" si="46"/>
        <v>0</v>
      </c>
      <c r="L39" s="278">
        <f t="shared" si="46"/>
        <v>0</v>
      </c>
      <c r="M39" s="278">
        <f t="shared" si="46"/>
        <v>0</v>
      </c>
      <c r="N39" s="278">
        <f t="shared" si="46"/>
        <v>0</v>
      </c>
      <c r="O39" s="278">
        <f t="shared" si="46"/>
        <v>0</v>
      </c>
      <c r="P39" s="278">
        <f t="shared" si="46"/>
        <v>0</v>
      </c>
      <c r="Q39" s="278">
        <f t="shared" si="46"/>
        <v>0</v>
      </c>
      <c r="R39" s="278">
        <f t="shared" si="46"/>
        <v>0</v>
      </c>
      <c r="S39" s="278">
        <f t="shared" si="46"/>
        <v>0</v>
      </c>
      <c r="T39" s="278">
        <f t="shared" si="46"/>
        <v>0</v>
      </c>
      <c r="U39" s="278">
        <f t="shared" si="46"/>
        <v>0</v>
      </c>
      <c r="V39" s="278">
        <f t="shared" si="46"/>
        <v>0</v>
      </c>
      <c r="W39" s="278">
        <f t="shared" si="46"/>
        <v>0</v>
      </c>
      <c r="X39" s="278">
        <f t="shared" si="46"/>
        <v>0</v>
      </c>
      <c r="Y39" s="278">
        <f t="shared" si="46"/>
        <v>0</v>
      </c>
      <c r="Z39" s="278">
        <f t="shared" si="46"/>
        <v>0</v>
      </c>
      <c r="AA39" s="278">
        <f t="shared" si="46"/>
        <v>0</v>
      </c>
      <c r="AB39" s="278">
        <f t="shared" si="46"/>
        <v>0</v>
      </c>
      <c r="AC39" s="278">
        <f t="shared" si="46"/>
        <v>0</v>
      </c>
      <c r="AD39" s="278">
        <f t="shared" si="46"/>
        <v>0</v>
      </c>
      <c r="AE39" s="278">
        <f t="shared" si="46"/>
        <v>0</v>
      </c>
      <c r="AF39" s="278">
        <f t="shared" si="46"/>
        <v>0</v>
      </c>
      <c r="AG39" s="278">
        <f t="shared" si="46"/>
        <v>0</v>
      </c>
      <c r="AH39" s="278">
        <f t="shared" si="46"/>
        <v>0</v>
      </c>
      <c r="AI39" s="278">
        <f t="shared" si="46"/>
        <v>0</v>
      </c>
      <c r="AJ39" s="278">
        <f t="shared" si="46"/>
        <v>0</v>
      </c>
      <c r="AK39" s="278">
        <f t="shared" si="46"/>
        <v>0</v>
      </c>
      <c r="AL39" s="278">
        <f t="shared" si="46"/>
        <v>0</v>
      </c>
      <c r="AM39" s="278">
        <f t="shared" si="46"/>
        <v>0</v>
      </c>
      <c r="AN39" s="278">
        <f t="shared" si="46"/>
        <v>0</v>
      </c>
      <c r="AO39" s="278">
        <f t="shared" si="46"/>
        <v>0</v>
      </c>
      <c r="AP39" s="278">
        <f t="shared" si="46"/>
        <v>0</v>
      </c>
      <c r="AQ39" s="278">
        <f t="shared" si="46"/>
        <v>0</v>
      </c>
      <c r="AR39" s="278">
        <f t="shared" si="46"/>
        <v>0</v>
      </c>
      <c r="AS39" s="278">
        <f t="shared" si="46"/>
        <v>0</v>
      </c>
      <c r="AT39" s="278">
        <f t="shared" si="46"/>
        <v>0</v>
      </c>
      <c r="AU39" s="278">
        <f t="shared" si="46"/>
        <v>0</v>
      </c>
      <c r="AV39" s="278">
        <f t="shared" si="46"/>
        <v>0</v>
      </c>
      <c r="AW39" s="278">
        <f t="shared" si="46"/>
        <v>0</v>
      </c>
      <c r="AX39" s="278">
        <f t="shared" si="46"/>
        <v>0</v>
      </c>
      <c r="AY39" s="278">
        <f t="shared" si="46"/>
        <v>0</v>
      </c>
      <c r="AZ39" s="278">
        <f t="shared" si="46"/>
        <v>0</v>
      </c>
      <c r="BA39" s="278">
        <f t="shared" si="46"/>
        <v>0</v>
      </c>
      <c r="BB39" s="278">
        <f t="shared" si="46"/>
        <v>0</v>
      </c>
      <c r="BC39" s="278">
        <f t="shared" si="46"/>
        <v>0</v>
      </c>
      <c r="BD39" s="278">
        <f t="shared" si="46"/>
        <v>0</v>
      </c>
      <c r="BE39" s="278">
        <f t="shared" si="46"/>
        <v>0</v>
      </c>
      <c r="BF39" s="278">
        <f t="shared" si="46"/>
        <v>0</v>
      </c>
      <c r="BG39" s="278">
        <f t="shared" si="46"/>
        <v>0</v>
      </c>
      <c r="BH39" s="278">
        <f t="shared" si="46"/>
        <v>0</v>
      </c>
      <c r="BI39" s="278">
        <f t="shared" si="46"/>
        <v>0</v>
      </c>
      <c r="BJ39" s="278">
        <f t="shared" si="46"/>
        <v>0</v>
      </c>
      <c r="BK39" s="278">
        <f t="shared" si="46"/>
        <v>0</v>
      </c>
      <c r="BL39" s="278">
        <f t="shared" si="46"/>
        <v>0</v>
      </c>
      <c r="BM39" s="278">
        <f t="shared" si="46"/>
        <v>0</v>
      </c>
      <c r="BN39" s="278">
        <f t="shared" si="46"/>
        <v>0</v>
      </c>
      <c r="BO39" s="278">
        <f t="shared" si="46"/>
        <v>0</v>
      </c>
      <c r="BP39" s="278">
        <f t="shared" si="46"/>
        <v>0</v>
      </c>
      <c r="BQ39" s="278">
        <f t="shared" ref="BQ39:CS39" si="47">IFERROR(IF(BQ$17="beräknas ej",0,BP39*IF(BQ$18&gt;$D$3,1,IF(BQ$18&lt;=$C$3,$C$2,$D$2))*IFERROR(INDEX($B$8:$E$14,MATCH($A39,$A$8:$A$14,0),MATCH(BQ$18,$B$6:$E$6,1)),0)),0)</f>
        <v>0</v>
      </c>
      <c r="BR39" s="278">
        <f t="shared" si="47"/>
        <v>0</v>
      </c>
      <c r="BS39" s="278">
        <f t="shared" si="47"/>
        <v>0</v>
      </c>
      <c r="BT39" s="278">
        <f t="shared" si="47"/>
        <v>0</v>
      </c>
      <c r="BU39" s="278">
        <f t="shared" si="47"/>
        <v>0</v>
      </c>
      <c r="BV39" s="278">
        <f t="shared" si="47"/>
        <v>0</v>
      </c>
      <c r="BW39" s="278">
        <f t="shared" si="47"/>
        <v>0</v>
      </c>
      <c r="BX39" s="278">
        <f t="shared" si="47"/>
        <v>0</v>
      </c>
      <c r="BY39" s="278">
        <f t="shared" si="47"/>
        <v>0</v>
      </c>
      <c r="BZ39" s="278">
        <f t="shared" si="47"/>
        <v>0</v>
      </c>
      <c r="CA39" s="278">
        <f t="shared" si="47"/>
        <v>0</v>
      </c>
      <c r="CB39" s="278">
        <f t="shared" si="47"/>
        <v>0</v>
      </c>
      <c r="CC39" s="278">
        <f t="shared" si="47"/>
        <v>0</v>
      </c>
      <c r="CD39" s="278">
        <f t="shared" si="47"/>
        <v>0</v>
      </c>
      <c r="CE39" s="278">
        <f t="shared" si="47"/>
        <v>0</v>
      </c>
      <c r="CF39" s="278">
        <f t="shared" si="47"/>
        <v>0</v>
      </c>
      <c r="CG39" s="278">
        <f t="shared" si="47"/>
        <v>0</v>
      </c>
      <c r="CH39" s="278">
        <f t="shared" si="47"/>
        <v>0</v>
      </c>
      <c r="CI39" s="278">
        <f t="shared" si="47"/>
        <v>0</v>
      </c>
      <c r="CJ39" s="278">
        <f t="shared" si="47"/>
        <v>0</v>
      </c>
      <c r="CK39" s="278">
        <f t="shared" si="47"/>
        <v>0</v>
      </c>
      <c r="CL39" s="278">
        <f t="shared" si="47"/>
        <v>0</v>
      </c>
      <c r="CM39" s="278">
        <f t="shared" si="47"/>
        <v>0</v>
      </c>
      <c r="CN39" s="278">
        <f t="shared" si="47"/>
        <v>0</v>
      </c>
      <c r="CO39" s="278">
        <f t="shared" si="47"/>
        <v>0</v>
      </c>
      <c r="CP39" s="278">
        <f t="shared" si="47"/>
        <v>0</v>
      </c>
      <c r="CQ39" s="278">
        <f t="shared" si="47"/>
        <v>0</v>
      </c>
      <c r="CR39" s="278">
        <f t="shared" si="47"/>
        <v>0</v>
      </c>
      <c r="CS39" s="278">
        <f t="shared" si="47"/>
        <v>0</v>
      </c>
    </row>
    <row r="40" spans="1:97" s="377" customFormat="1" x14ac:dyDescent="0.35">
      <c r="A40" s="278">
        <f>Prognoser!C86</f>
        <v>0</v>
      </c>
      <c r="B40" s="278" t="str">
        <f>'JA basår'!B28</f>
        <v>0 0</v>
      </c>
      <c r="C40" s="278">
        <f>Prognoser!D86</f>
        <v>0</v>
      </c>
      <c r="D40" s="278">
        <f>IFERROR((('JA basår'!R28+'JA basår'!U28+'JA basår'!Y28)*'JA basår'!F28*'JA basår'!H28*'JA basår'!L28)+(('JA basår'!R58+'JA basår'!U58+'JA basår'!Y58)*'JA basår'!F58*'JA basår'!H58*'JA basår'!L58),0)</f>
        <v>0</v>
      </c>
      <c r="E40" s="278">
        <f t="shared" ref="E40:BP40" si="48">IFERROR(IF(E$17="beräknas ej",0,D40*IF(E$18&gt;$D$3,1,IF(E$18&lt;=$C$3,$C$2,$D$2))*IFERROR(INDEX($B$8:$E$14,MATCH($A40,$A$8:$A$14,0),MATCH(E$18,$B$6:$E$6,1)),0)),0)</f>
        <v>0</v>
      </c>
      <c r="F40" s="278">
        <f t="shared" si="48"/>
        <v>0</v>
      </c>
      <c r="G40" s="278">
        <f t="shared" si="48"/>
        <v>0</v>
      </c>
      <c r="H40" s="278">
        <f t="shared" si="48"/>
        <v>0</v>
      </c>
      <c r="I40" s="278">
        <f t="shared" si="48"/>
        <v>0</v>
      </c>
      <c r="J40" s="278">
        <f t="shared" si="48"/>
        <v>0</v>
      </c>
      <c r="K40" s="278">
        <f t="shared" si="48"/>
        <v>0</v>
      </c>
      <c r="L40" s="278">
        <f t="shared" si="48"/>
        <v>0</v>
      </c>
      <c r="M40" s="278">
        <f t="shared" si="48"/>
        <v>0</v>
      </c>
      <c r="N40" s="278">
        <f t="shared" si="48"/>
        <v>0</v>
      </c>
      <c r="O40" s="278">
        <f t="shared" si="48"/>
        <v>0</v>
      </c>
      <c r="P40" s="278">
        <f t="shared" si="48"/>
        <v>0</v>
      </c>
      <c r="Q40" s="278">
        <f t="shared" si="48"/>
        <v>0</v>
      </c>
      <c r="R40" s="278">
        <f t="shared" si="48"/>
        <v>0</v>
      </c>
      <c r="S40" s="278">
        <f t="shared" si="48"/>
        <v>0</v>
      </c>
      <c r="T40" s="278">
        <f t="shared" si="48"/>
        <v>0</v>
      </c>
      <c r="U40" s="278">
        <f t="shared" si="48"/>
        <v>0</v>
      </c>
      <c r="V40" s="278">
        <f t="shared" si="48"/>
        <v>0</v>
      </c>
      <c r="W40" s="278">
        <f t="shared" si="48"/>
        <v>0</v>
      </c>
      <c r="X40" s="278">
        <f t="shared" si="48"/>
        <v>0</v>
      </c>
      <c r="Y40" s="278">
        <f t="shared" si="48"/>
        <v>0</v>
      </c>
      <c r="Z40" s="278">
        <f t="shared" si="48"/>
        <v>0</v>
      </c>
      <c r="AA40" s="278">
        <f t="shared" si="48"/>
        <v>0</v>
      </c>
      <c r="AB40" s="278">
        <f t="shared" si="48"/>
        <v>0</v>
      </c>
      <c r="AC40" s="278">
        <f t="shared" si="48"/>
        <v>0</v>
      </c>
      <c r="AD40" s="278">
        <f t="shared" si="48"/>
        <v>0</v>
      </c>
      <c r="AE40" s="278">
        <f t="shared" si="48"/>
        <v>0</v>
      </c>
      <c r="AF40" s="278">
        <f t="shared" si="48"/>
        <v>0</v>
      </c>
      <c r="AG40" s="278">
        <f t="shared" si="48"/>
        <v>0</v>
      </c>
      <c r="AH40" s="278">
        <f t="shared" si="48"/>
        <v>0</v>
      </c>
      <c r="AI40" s="278">
        <f t="shared" si="48"/>
        <v>0</v>
      </c>
      <c r="AJ40" s="278">
        <f t="shared" si="48"/>
        <v>0</v>
      </c>
      <c r="AK40" s="278">
        <f t="shared" si="48"/>
        <v>0</v>
      </c>
      <c r="AL40" s="278">
        <f t="shared" si="48"/>
        <v>0</v>
      </c>
      <c r="AM40" s="278">
        <f t="shared" si="48"/>
        <v>0</v>
      </c>
      <c r="AN40" s="278">
        <f t="shared" si="48"/>
        <v>0</v>
      </c>
      <c r="AO40" s="278">
        <f t="shared" si="48"/>
        <v>0</v>
      </c>
      <c r="AP40" s="278">
        <f t="shared" si="48"/>
        <v>0</v>
      </c>
      <c r="AQ40" s="278">
        <f t="shared" si="48"/>
        <v>0</v>
      </c>
      <c r="AR40" s="278">
        <f t="shared" si="48"/>
        <v>0</v>
      </c>
      <c r="AS40" s="278">
        <f t="shared" si="48"/>
        <v>0</v>
      </c>
      <c r="AT40" s="278">
        <f t="shared" si="48"/>
        <v>0</v>
      </c>
      <c r="AU40" s="278">
        <f t="shared" si="48"/>
        <v>0</v>
      </c>
      <c r="AV40" s="278">
        <f t="shared" si="48"/>
        <v>0</v>
      </c>
      <c r="AW40" s="278">
        <f t="shared" si="48"/>
        <v>0</v>
      </c>
      <c r="AX40" s="278">
        <f t="shared" si="48"/>
        <v>0</v>
      </c>
      <c r="AY40" s="278">
        <f t="shared" si="48"/>
        <v>0</v>
      </c>
      <c r="AZ40" s="278">
        <f t="shared" si="48"/>
        <v>0</v>
      </c>
      <c r="BA40" s="278">
        <f t="shared" si="48"/>
        <v>0</v>
      </c>
      <c r="BB40" s="278">
        <f t="shared" si="48"/>
        <v>0</v>
      </c>
      <c r="BC40" s="278">
        <f t="shared" si="48"/>
        <v>0</v>
      </c>
      <c r="BD40" s="278">
        <f t="shared" si="48"/>
        <v>0</v>
      </c>
      <c r="BE40" s="278">
        <f t="shared" si="48"/>
        <v>0</v>
      </c>
      <c r="BF40" s="278">
        <f t="shared" si="48"/>
        <v>0</v>
      </c>
      <c r="BG40" s="278">
        <f t="shared" si="48"/>
        <v>0</v>
      </c>
      <c r="BH40" s="278">
        <f t="shared" si="48"/>
        <v>0</v>
      </c>
      <c r="BI40" s="278">
        <f t="shared" si="48"/>
        <v>0</v>
      </c>
      <c r="BJ40" s="278">
        <f t="shared" si="48"/>
        <v>0</v>
      </c>
      <c r="BK40" s="278">
        <f t="shared" si="48"/>
        <v>0</v>
      </c>
      <c r="BL40" s="278">
        <f t="shared" si="48"/>
        <v>0</v>
      </c>
      <c r="BM40" s="278">
        <f t="shared" si="48"/>
        <v>0</v>
      </c>
      <c r="BN40" s="278">
        <f t="shared" si="48"/>
        <v>0</v>
      </c>
      <c r="BO40" s="278">
        <f t="shared" si="48"/>
        <v>0</v>
      </c>
      <c r="BP40" s="278">
        <f t="shared" si="48"/>
        <v>0</v>
      </c>
      <c r="BQ40" s="278">
        <f t="shared" ref="BQ40:CS40" si="49">IFERROR(IF(BQ$17="beräknas ej",0,BP40*IF(BQ$18&gt;$D$3,1,IF(BQ$18&lt;=$C$3,$C$2,$D$2))*IFERROR(INDEX($B$8:$E$14,MATCH($A40,$A$8:$A$14,0),MATCH(BQ$18,$B$6:$E$6,1)),0)),0)</f>
        <v>0</v>
      </c>
      <c r="BR40" s="278">
        <f t="shared" si="49"/>
        <v>0</v>
      </c>
      <c r="BS40" s="278">
        <f t="shared" si="49"/>
        <v>0</v>
      </c>
      <c r="BT40" s="278">
        <f t="shared" si="49"/>
        <v>0</v>
      </c>
      <c r="BU40" s="278">
        <f t="shared" si="49"/>
        <v>0</v>
      </c>
      <c r="BV40" s="278">
        <f t="shared" si="49"/>
        <v>0</v>
      </c>
      <c r="BW40" s="278">
        <f t="shared" si="49"/>
        <v>0</v>
      </c>
      <c r="BX40" s="278">
        <f t="shared" si="49"/>
        <v>0</v>
      </c>
      <c r="BY40" s="278">
        <f t="shared" si="49"/>
        <v>0</v>
      </c>
      <c r="BZ40" s="278">
        <f t="shared" si="49"/>
        <v>0</v>
      </c>
      <c r="CA40" s="278">
        <f t="shared" si="49"/>
        <v>0</v>
      </c>
      <c r="CB40" s="278">
        <f t="shared" si="49"/>
        <v>0</v>
      </c>
      <c r="CC40" s="278">
        <f t="shared" si="49"/>
        <v>0</v>
      </c>
      <c r="CD40" s="278">
        <f t="shared" si="49"/>
        <v>0</v>
      </c>
      <c r="CE40" s="278">
        <f t="shared" si="49"/>
        <v>0</v>
      </c>
      <c r="CF40" s="278">
        <f t="shared" si="49"/>
        <v>0</v>
      </c>
      <c r="CG40" s="278">
        <f t="shared" si="49"/>
        <v>0</v>
      </c>
      <c r="CH40" s="278">
        <f t="shared" si="49"/>
        <v>0</v>
      </c>
      <c r="CI40" s="278">
        <f t="shared" si="49"/>
        <v>0</v>
      </c>
      <c r="CJ40" s="278">
        <f t="shared" si="49"/>
        <v>0</v>
      </c>
      <c r="CK40" s="278">
        <f t="shared" si="49"/>
        <v>0</v>
      </c>
      <c r="CL40" s="278">
        <f t="shared" si="49"/>
        <v>0</v>
      </c>
      <c r="CM40" s="278">
        <f t="shared" si="49"/>
        <v>0</v>
      </c>
      <c r="CN40" s="278">
        <f t="shared" si="49"/>
        <v>0</v>
      </c>
      <c r="CO40" s="278">
        <f t="shared" si="49"/>
        <v>0</v>
      </c>
      <c r="CP40" s="278">
        <f t="shared" si="49"/>
        <v>0</v>
      </c>
      <c r="CQ40" s="278">
        <f t="shared" si="49"/>
        <v>0</v>
      </c>
      <c r="CR40" s="278">
        <f t="shared" si="49"/>
        <v>0</v>
      </c>
      <c r="CS40" s="278">
        <f t="shared" si="49"/>
        <v>0</v>
      </c>
    </row>
    <row r="41" spans="1:97" s="377" customFormat="1" x14ac:dyDescent="0.35">
      <c r="A41" s="278">
        <f>Prognoser!C87</f>
        <v>0</v>
      </c>
      <c r="B41" s="278" t="str">
        <f>'JA basår'!B29</f>
        <v>0 0</v>
      </c>
      <c r="C41" s="278">
        <f>Prognoser!D87</f>
        <v>0</v>
      </c>
      <c r="D41" s="278">
        <f>IFERROR((('JA basår'!R29+'JA basår'!U29+'JA basår'!Y29)*'JA basår'!F29*'JA basår'!H29*'JA basår'!L29)+(('JA basår'!R59+'JA basår'!U59+'JA basår'!Y59)*'JA basår'!F59*'JA basår'!H59*'JA basår'!L59),0)</f>
        <v>0</v>
      </c>
      <c r="E41" s="278">
        <f t="shared" ref="E41:BP41" si="50">IFERROR(IF(E$17="beräknas ej",0,D41*IF(E$18&gt;$D$3,1,IF(E$18&lt;=$C$3,$C$2,$D$2))*IFERROR(INDEX($B$8:$E$14,MATCH($A41,$A$8:$A$14,0),MATCH(E$18,$B$6:$E$6,1)),0)),0)</f>
        <v>0</v>
      </c>
      <c r="F41" s="278">
        <f t="shared" si="50"/>
        <v>0</v>
      </c>
      <c r="G41" s="278">
        <f t="shared" si="50"/>
        <v>0</v>
      </c>
      <c r="H41" s="278">
        <f t="shared" si="50"/>
        <v>0</v>
      </c>
      <c r="I41" s="278">
        <f t="shared" si="50"/>
        <v>0</v>
      </c>
      <c r="J41" s="278">
        <f t="shared" si="50"/>
        <v>0</v>
      </c>
      <c r="K41" s="278">
        <f t="shared" si="50"/>
        <v>0</v>
      </c>
      <c r="L41" s="278">
        <f t="shared" si="50"/>
        <v>0</v>
      </c>
      <c r="M41" s="278">
        <f t="shared" si="50"/>
        <v>0</v>
      </c>
      <c r="N41" s="278">
        <f t="shared" si="50"/>
        <v>0</v>
      </c>
      <c r="O41" s="278">
        <f t="shared" si="50"/>
        <v>0</v>
      </c>
      <c r="P41" s="278">
        <f t="shared" si="50"/>
        <v>0</v>
      </c>
      <c r="Q41" s="278">
        <f t="shared" si="50"/>
        <v>0</v>
      </c>
      <c r="R41" s="278">
        <f t="shared" si="50"/>
        <v>0</v>
      </c>
      <c r="S41" s="278">
        <f t="shared" si="50"/>
        <v>0</v>
      </c>
      <c r="T41" s="278">
        <f t="shared" si="50"/>
        <v>0</v>
      </c>
      <c r="U41" s="278">
        <f t="shared" si="50"/>
        <v>0</v>
      </c>
      <c r="V41" s="278">
        <f t="shared" si="50"/>
        <v>0</v>
      </c>
      <c r="W41" s="278">
        <f t="shared" si="50"/>
        <v>0</v>
      </c>
      <c r="X41" s="278">
        <f t="shared" si="50"/>
        <v>0</v>
      </c>
      <c r="Y41" s="278">
        <f t="shared" si="50"/>
        <v>0</v>
      </c>
      <c r="Z41" s="278">
        <f t="shared" si="50"/>
        <v>0</v>
      </c>
      <c r="AA41" s="278">
        <f t="shared" si="50"/>
        <v>0</v>
      </c>
      <c r="AB41" s="278">
        <f t="shared" si="50"/>
        <v>0</v>
      </c>
      <c r="AC41" s="278">
        <f t="shared" si="50"/>
        <v>0</v>
      </c>
      <c r="AD41" s="278">
        <f t="shared" si="50"/>
        <v>0</v>
      </c>
      <c r="AE41" s="278">
        <f t="shared" si="50"/>
        <v>0</v>
      </c>
      <c r="AF41" s="278">
        <f t="shared" si="50"/>
        <v>0</v>
      </c>
      <c r="AG41" s="278">
        <f t="shared" si="50"/>
        <v>0</v>
      </c>
      <c r="AH41" s="278">
        <f t="shared" si="50"/>
        <v>0</v>
      </c>
      <c r="AI41" s="278">
        <f t="shared" si="50"/>
        <v>0</v>
      </c>
      <c r="AJ41" s="278">
        <f t="shared" si="50"/>
        <v>0</v>
      </c>
      <c r="AK41" s="278">
        <f t="shared" si="50"/>
        <v>0</v>
      </c>
      <c r="AL41" s="278">
        <f t="shared" si="50"/>
        <v>0</v>
      </c>
      <c r="AM41" s="278">
        <f t="shared" si="50"/>
        <v>0</v>
      </c>
      <c r="AN41" s="278">
        <f t="shared" si="50"/>
        <v>0</v>
      </c>
      <c r="AO41" s="278">
        <f t="shared" si="50"/>
        <v>0</v>
      </c>
      <c r="AP41" s="278">
        <f t="shared" si="50"/>
        <v>0</v>
      </c>
      <c r="AQ41" s="278">
        <f t="shared" si="50"/>
        <v>0</v>
      </c>
      <c r="AR41" s="278">
        <f t="shared" si="50"/>
        <v>0</v>
      </c>
      <c r="AS41" s="278">
        <f t="shared" si="50"/>
        <v>0</v>
      </c>
      <c r="AT41" s="278">
        <f t="shared" si="50"/>
        <v>0</v>
      </c>
      <c r="AU41" s="278">
        <f t="shared" si="50"/>
        <v>0</v>
      </c>
      <c r="AV41" s="278">
        <f t="shared" si="50"/>
        <v>0</v>
      </c>
      <c r="AW41" s="278">
        <f t="shared" si="50"/>
        <v>0</v>
      </c>
      <c r="AX41" s="278">
        <f t="shared" si="50"/>
        <v>0</v>
      </c>
      <c r="AY41" s="278">
        <f t="shared" si="50"/>
        <v>0</v>
      </c>
      <c r="AZ41" s="278">
        <f t="shared" si="50"/>
        <v>0</v>
      </c>
      <c r="BA41" s="278">
        <f t="shared" si="50"/>
        <v>0</v>
      </c>
      <c r="BB41" s="278">
        <f t="shared" si="50"/>
        <v>0</v>
      </c>
      <c r="BC41" s="278">
        <f t="shared" si="50"/>
        <v>0</v>
      </c>
      <c r="BD41" s="278">
        <f t="shared" si="50"/>
        <v>0</v>
      </c>
      <c r="BE41" s="278">
        <f t="shared" si="50"/>
        <v>0</v>
      </c>
      <c r="BF41" s="278">
        <f t="shared" si="50"/>
        <v>0</v>
      </c>
      <c r="BG41" s="278">
        <f t="shared" si="50"/>
        <v>0</v>
      </c>
      <c r="BH41" s="278">
        <f t="shared" si="50"/>
        <v>0</v>
      </c>
      <c r="BI41" s="278">
        <f t="shared" si="50"/>
        <v>0</v>
      </c>
      <c r="BJ41" s="278">
        <f t="shared" si="50"/>
        <v>0</v>
      </c>
      <c r="BK41" s="278">
        <f t="shared" si="50"/>
        <v>0</v>
      </c>
      <c r="BL41" s="278">
        <f t="shared" si="50"/>
        <v>0</v>
      </c>
      <c r="BM41" s="278">
        <f t="shared" si="50"/>
        <v>0</v>
      </c>
      <c r="BN41" s="278">
        <f t="shared" si="50"/>
        <v>0</v>
      </c>
      <c r="BO41" s="278">
        <f t="shared" si="50"/>
        <v>0</v>
      </c>
      <c r="BP41" s="278">
        <f t="shared" si="50"/>
        <v>0</v>
      </c>
      <c r="BQ41" s="278">
        <f t="shared" ref="BQ41:CS41" si="51">IFERROR(IF(BQ$17="beräknas ej",0,BP41*IF(BQ$18&gt;$D$3,1,IF(BQ$18&lt;=$C$3,$C$2,$D$2))*IFERROR(INDEX($B$8:$E$14,MATCH($A41,$A$8:$A$14,0),MATCH(BQ$18,$B$6:$E$6,1)),0)),0)</f>
        <v>0</v>
      </c>
      <c r="BR41" s="278">
        <f t="shared" si="51"/>
        <v>0</v>
      </c>
      <c r="BS41" s="278">
        <f t="shared" si="51"/>
        <v>0</v>
      </c>
      <c r="BT41" s="278">
        <f t="shared" si="51"/>
        <v>0</v>
      </c>
      <c r="BU41" s="278">
        <f t="shared" si="51"/>
        <v>0</v>
      </c>
      <c r="BV41" s="278">
        <f t="shared" si="51"/>
        <v>0</v>
      </c>
      <c r="BW41" s="278">
        <f t="shared" si="51"/>
        <v>0</v>
      </c>
      <c r="BX41" s="278">
        <f t="shared" si="51"/>
        <v>0</v>
      </c>
      <c r="BY41" s="278">
        <f t="shared" si="51"/>
        <v>0</v>
      </c>
      <c r="BZ41" s="278">
        <f t="shared" si="51"/>
        <v>0</v>
      </c>
      <c r="CA41" s="278">
        <f t="shared" si="51"/>
        <v>0</v>
      </c>
      <c r="CB41" s="278">
        <f t="shared" si="51"/>
        <v>0</v>
      </c>
      <c r="CC41" s="278">
        <f t="shared" si="51"/>
        <v>0</v>
      </c>
      <c r="CD41" s="278">
        <f t="shared" si="51"/>
        <v>0</v>
      </c>
      <c r="CE41" s="278">
        <f t="shared" si="51"/>
        <v>0</v>
      </c>
      <c r="CF41" s="278">
        <f t="shared" si="51"/>
        <v>0</v>
      </c>
      <c r="CG41" s="278">
        <f t="shared" si="51"/>
        <v>0</v>
      </c>
      <c r="CH41" s="278">
        <f t="shared" si="51"/>
        <v>0</v>
      </c>
      <c r="CI41" s="278">
        <f t="shared" si="51"/>
        <v>0</v>
      </c>
      <c r="CJ41" s="278">
        <f t="shared" si="51"/>
        <v>0</v>
      </c>
      <c r="CK41" s="278">
        <f t="shared" si="51"/>
        <v>0</v>
      </c>
      <c r="CL41" s="278">
        <f t="shared" si="51"/>
        <v>0</v>
      </c>
      <c r="CM41" s="278">
        <f t="shared" si="51"/>
        <v>0</v>
      </c>
      <c r="CN41" s="278">
        <f t="shared" si="51"/>
        <v>0</v>
      </c>
      <c r="CO41" s="278">
        <f t="shared" si="51"/>
        <v>0</v>
      </c>
      <c r="CP41" s="278">
        <f t="shared" si="51"/>
        <v>0</v>
      </c>
      <c r="CQ41" s="278">
        <f t="shared" si="51"/>
        <v>0</v>
      </c>
      <c r="CR41" s="278">
        <f t="shared" si="51"/>
        <v>0</v>
      </c>
      <c r="CS41" s="278">
        <f t="shared" si="51"/>
        <v>0</v>
      </c>
    </row>
    <row r="42" spans="1:97" s="377" customFormat="1" x14ac:dyDescent="0.35">
      <c r="A42" s="278">
        <f>Prognoser!C88</f>
        <v>0</v>
      </c>
      <c r="B42" s="278" t="str">
        <f>'JA basår'!B30</f>
        <v>0 0</v>
      </c>
      <c r="C42" s="278">
        <f>Prognoser!D88</f>
        <v>0</v>
      </c>
      <c r="D42" s="278">
        <f>IFERROR((('JA basår'!R30+'JA basår'!U30+'JA basår'!Y30)*'JA basår'!F30*'JA basår'!H30*'JA basår'!L30)+(('JA basår'!R60+'JA basår'!U60+'JA basår'!Y60)*'JA basår'!F60*'JA basår'!H60*'JA basår'!L60),0)</f>
        <v>0</v>
      </c>
      <c r="E42" s="278">
        <f t="shared" ref="E42:BP42" si="52">IFERROR(IF(E$17="beräknas ej",0,D42*IF(E$18&gt;$D$3,1,IF(E$18&lt;=$C$3,$C$2,$D$2))*IFERROR(INDEX($B$8:$E$14,MATCH($A42,$A$8:$A$14,0),MATCH(E$18,$B$6:$E$6,1)),0)),0)</f>
        <v>0</v>
      </c>
      <c r="F42" s="278">
        <f t="shared" si="52"/>
        <v>0</v>
      </c>
      <c r="G42" s="278">
        <f t="shared" si="52"/>
        <v>0</v>
      </c>
      <c r="H42" s="278">
        <f t="shared" si="52"/>
        <v>0</v>
      </c>
      <c r="I42" s="278">
        <f t="shared" si="52"/>
        <v>0</v>
      </c>
      <c r="J42" s="278">
        <f t="shared" si="52"/>
        <v>0</v>
      </c>
      <c r="K42" s="278">
        <f t="shared" si="52"/>
        <v>0</v>
      </c>
      <c r="L42" s="278">
        <f t="shared" si="52"/>
        <v>0</v>
      </c>
      <c r="M42" s="278">
        <f t="shared" si="52"/>
        <v>0</v>
      </c>
      <c r="N42" s="278">
        <f t="shared" si="52"/>
        <v>0</v>
      </c>
      <c r="O42" s="278">
        <f t="shared" si="52"/>
        <v>0</v>
      </c>
      <c r="P42" s="278">
        <f t="shared" si="52"/>
        <v>0</v>
      </c>
      <c r="Q42" s="278">
        <f t="shared" si="52"/>
        <v>0</v>
      </c>
      <c r="R42" s="278">
        <f t="shared" si="52"/>
        <v>0</v>
      </c>
      <c r="S42" s="278">
        <f t="shared" si="52"/>
        <v>0</v>
      </c>
      <c r="T42" s="278">
        <f t="shared" si="52"/>
        <v>0</v>
      </c>
      <c r="U42" s="278">
        <f t="shared" si="52"/>
        <v>0</v>
      </c>
      <c r="V42" s="278">
        <f t="shared" si="52"/>
        <v>0</v>
      </c>
      <c r="W42" s="278">
        <f t="shared" si="52"/>
        <v>0</v>
      </c>
      <c r="X42" s="278">
        <f t="shared" si="52"/>
        <v>0</v>
      </c>
      <c r="Y42" s="278">
        <f t="shared" si="52"/>
        <v>0</v>
      </c>
      <c r="Z42" s="278">
        <f t="shared" si="52"/>
        <v>0</v>
      </c>
      <c r="AA42" s="278">
        <f t="shared" si="52"/>
        <v>0</v>
      </c>
      <c r="AB42" s="278">
        <f t="shared" si="52"/>
        <v>0</v>
      </c>
      <c r="AC42" s="278">
        <f t="shared" si="52"/>
        <v>0</v>
      </c>
      <c r="AD42" s="278">
        <f t="shared" si="52"/>
        <v>0</v>
      </c>
      <c r="AE42" s="278">
        <f t="shared" si="52"/>
        <v>0</v>
      </c>
      <c r="AF42" s="278">
        <f t="shared" si="52"/>
        <v>0</v>
      </c>
      <c r="AG42" s="278">
        <f t="shared" si="52"/>
        <v>0</v>
      </c>
      <c r="AH42" s="278">
        <f t="shared" si="52"/>
        <v>0</v>
      </c>
      <c r="AI42" s="278">
        <f t="shared" si="52"/>
        <v>0</v>
      </c>
      <c r="AJ42" s="278">
        <f t="shared" si="52"/>
        <v>0</v>
      </c>
      <c r="AK42" s="278">
        <f t="shared" si="52"/>
        <v>0</v>
      </c>
      <c r="AL42" s="278">
        <f t="shared" si="52"/>
        <v>0</v>
      </c>
      <c r="AM42" s="278">
        <f t="shared" si="52"/>
        <v>0</v>
      </c>
      <c r="AN42" s="278">
        <f t="shared" si="52"/>
        <v>0</v>
      </c>
      <c r="AO42" s="278">
        <f t="shared" si="52"/>
        <v>0</v>
      </c>
      <c r="AP42" s="278">
        <f t="shared" si="52"/>
        <v>0</v>
      </c>
      <c r="AQ42" s="278">
        <f t="shared" si="52"/>
        <v>0</v>
      </c>
      <c r="AR42" s="278">
        <f t="shared" si="52"/>
        <v>0</v>
      </c>
      <c r="AS42" s="278">
        <f t="shared" si="52"/>
        <v>0</v>
      </c>
      <c r="AT42" s="278">
        <f t="shared" si="52"/>
        <v>0</v>
      </c>
      <c r="AU42" s="278">
        <f t="shared" si="52"/>
        <v>0</v>
      </c>
      <c r="AV42" s="278">
        <f t="shared" si="52"/>
        <v>0</v>
      </c>
      <c r="AW42" s="278">
        <f t="shared" si="52"/>
        <v>0</v>
      </c>
      <c r="AX42" s="278">
        <f t="shared" si="52"/>
        <v>0</v>
      </c>
      <c r="AY42" s="278">
        <f t="shared" si="52"/>
        <v>0</v>
      </c>
      <c r="AZ42" s="278">
        <f t="shared" si="52"/>
        <v>0</v>
      </c>
      <c r="BA42" s="278">
        <f t="shared" si="52"/>
        <v>0</v>
      </c>
      <c r="BB42" s="278">
        <f t="shared" si="52"/>
        <v>0</v>
      </c>
      <c r="BC42" s="278">
        <f t="shared" si="52"/>
        <v>0</v>
      </c>
      <c r="BD42" s="278">
        <f t="shared" si="52"/>
        <v>0</v>
      </c>
      <c r="BE42" s="278">
        <f t="shared" si="52"/>
        <v>0</v>
      </c>
      <c r="BF42" s="278">
        <f t="shared" si="52"/>
        <v>0</v>
      </c>
      <c r="BG42" s="278">
        <f t="shared" si="52"/>
        <v>0</v>
      </c>
      <c r="BH42" s="278">
        <f t="shared" si="52"/>
        <v>0</v>
      </c>
      <c r="BI42" s="278">
        <f t="shared" si="52"/>
        <v>0</v>
      </c>
      <c r="BJ42" s="278">
        <f t="shared" si="52"/>
        <v>0</v>
      </c>
      <c r="BK42" s="278">
        <f t="shared" si="52"/>
        <v>0</v>
      </c>
      <c r="BL42" s="278">
        <f t="shared" si="52"/>
        <v>0</v>
      </c>
      <c r="BM42" s="278">
        <f t="shared" si="52"/>
        <v>0</v>
      </c>
      <c r="BN42" s="278">
        <f t="shared" si="52"/>
        <v>0</v>
      </c>
      <c r="BO42" s="278">
        <f t="shared" si="52"/>
        <v>0</v>
      </c>
      <c r="BP42" s="278">
        <f t="shared" si="52"/>
        <v>0</v>
      </c>
      <c r="BQ42" s="278">
        <f t="shared" ref="BQ42:CS42" si="53">IFERROR(IF(BQ$17="beräknas ej",0,BP42*IF(BQ$18&gt;$D$3,1,IF(BQ$18&lt;=$C$3,$C$2,$D$2))*IFERROR(INDEX($B$8:$E$14,MATCH($A42,$A$8:$A$14,0),MATCH(BQ$18,$B$6:$E$6,1)),0)),0)</f>
        <v>0</v>
      </c>
      <c r="BR42" s="278">
        <f t="shared" si="53"/>
        <v>0</v>
      </c>
      <c r="BS42" s="278">
        <f t="shared" si="53"/>
        <v>0</v>
      </c>
      <c r="BT42" s="278">
        <f t="shared" si="53"/>
        <v>0</v>
      </c>
      <c r="BU42" s="278">
        <f t="shared" si="53"/>
        <v>0</v>
      </c>
      <c r="BV42" s="278">
        <f t="shared" si="53"/>
        <v>0</v>
      </c>
      <c r="BW42" s="278">
        <f t="shared" si="53"/>
        <v>0</v>
      </c>
      <c r="BX42" s="278">
        <f t="shared" si="53"/>
        <v>0</v>
      </c>
      <c r="BY42" s="278">
        <f t="shared" si="53"/>
        <v>0</v>
      </c>
      <c r="BZ42" s="278">
        <f t="shared" si="53"/>
        <v>0</v>
      </c>
      <c r="CA42" s="278">
        <f t="shared" si="53"/>
        <v>0</v>
      </c>
      <c r="CB42" s="278">
        <f t="shared" si="53"/>
        <v>0</v>
      </c>
      <c r="CC42" s="278">
        <f t="shared" si="53"/>
        <v>0</v>
      </c>
      <c r="CD42" s="278">
        <f t="shared" si="53"/>
        <v>0</v>
      </c>
      <c r="CE42" s="278">
        <f t="shared" si="53"/>
        <v>0</v>
      </c>
      <c r="CF42" s="278">
        <f t="shared" si="53"/>
        <v>0</v>
      </c>
      <c r="CG42" s="278">
        <f t="shared" si="53"/>
        <v>0</v>
      </c>
      <c r="CH42" s="278">
        <f t="shared" si="53"/>
        <v>0</v>
      </c>
      <c r="CI42" s="278">
        <f t="shared" si="53"/>
        <v>0</v>
      </c>
      <c r="CJ42" s="278">
        <f t="shared" si="53"/>
        <v>0</v>
      </c>
      <c r="CK42" s="278">
        <f t="shared" si="53"/>
        <v>0</v>
      </c>
      <c r="CL42" s="278">
        <f t="shared" si="53"/>
        <v>0</v>
      </c>
      <c r="CM42" s="278">
        <f t="shared" si="53"/>
        <v>0</v>
      </c>
      <c r="CN42" s="278">
        <f t="shared" si="53"/>
        <v>0</v>
      </c>
      <c r="CO42" s="278">
        <f t="shared" si="53"/>
        <v>0</v>
      </c>
      <c r="CP42" s="278">
        <f t="shared" si="53"/>
        <v>0</v>
      </c>
      <c r="CQ42" s="278">
        <f t="shared" si="53"/>
        <v>0</v>
      </c>
      <c r="CR42" s="278">
        <f t="shared" si="53"/>
        <v>0</v>
      </c>
      <c r="CS42" s="278">
        <f t="shared" si="53"/>
        <v>0</v>
      </c>
    </row>
    <row r="43" spans="1:97" s="377" customFormat="1" x14ac:dyDescent="0.35">
      <c r="A43" s="278">
        <f>Prognoser!C89</f>
        <v>0</v>
      </c>
      <c r="B43" s="278" t="str">
        <f>'JA basår'!B31</f>
        <v>0 0</v>
      </c>
      <c r="C43" s="278">
        <f>Prognoser!D89</f>
        <v>0</v>
      </c>
      <c r="D43" s="278">
        <f>IFERROR((('JA basår'!R31+'JA basår'!U31+'JA basår'!Y31)*'JA basår'!F31*'JA basår'!H31*'JA basår'!L31)+(('JA basår'!R61+'JA basår'!U61+'JA basår'!Y61)*'JA basår'!F61*'JA basår'!H61*'JA basår'!L61),0)</f>
        <v>0</v>
      </c>
      <c r="E43" s="278">
        <f t="shared" ref="E43:BP43" si="54">IFERROR(IF(E$17="beräknas ej",0,D43*IF(E$18&gt;$D$3,1,IF(E$18&lt;=$C$3,$C$2,$D$2))*IFERROR(INDEX($B$8:$E$14,MATCH($A43,$A$8:$A$14,0),MATCH(E$18,$B$6:$E$6,1)),0)),0)</f>
        <v>0</v>
      </c>
      <c r="F43" s="278">
        <f t="shared" si="54"/>
        <v>0</v>
      </c>
      <c r="G43" s="278">
        <f t="shared" si="54"/>
        <v>0</v>
      </c>
      <c r="H43" s="278">
        <f t="shared" si="54"/>
        <v>0</v>
      </c>
      <c r="I43" s="278">
        <f t="shared" si="54"/>
        <v>0</v>
      </c>
      <c r="J43" s="278">
        <f t="shared" si="54"/>
        <v>0</v>
      </c>
      <c r="K43" s="278">
        <f t="shared" si="54"/>
        <v>0</v>
      </c>
      <c r="L43" s="278">
        <f t="shared" si="54"/>
        <v>0</v>
      </c>
      <c r="M43" s="278">
        <f t="shared" si="54"/>
        <v>0</v>
      </c>
      <c r="N43" s="278">
        <f t="shared" si="54"/>
        <v>0</v>
      </c>
      <c r="O43" s="278">
        <f t="shared" si="54"/>
        <v>0</v>
      </c>
      <c r="P43" s="278">
        <f t="shared" si="54"/>
        <v>0</v>
      </c>
      <c r="Q43" s="278">
        <f t="shared" si="54"/>
        <v>0</v>
      </c>
      <c r="R43" s="278">
        <f t="shared" si="54"/>
        <v>0</v>
      </c>
      <c r="S43" s="278">
        <f t="shared" si="54"/>
        <v>0</v>
      </c>
      <c r="T43" s="278">
        <f t="shared" si="54"/>
        <v>0</v>
      </c>
      <c r="U43" s="278">
        <f t="shared" si="54"/>
        <v>0</v>
      </c>
      <c r="V43" s="278">
        <f t="shared" si="54"/>
        <v>0</v>
      </c>
      <c r="W43" s="278">
        <f t="shared" si="54"/>
        <v>0</v>
      </c>
      <c r="X43" s="278">
        <f t="shared" si="54"/>
        <v>0</v>
      </c>
      <c r="Y43" s="278">
        <f t="shared" si="54"/>
        <v>0</v>
      </c>
      <c r="Z43" s="278">
        <f t="shared" si="54"/>
        <v>0</v>
      </c>
      <c r="AA43" s="278">
        <f t="shared" si="54"/>
        <v>0</v>
      </c>
      <c r="AB43" s="278">
        <f t="shared" si="54"/>
        <v>0</v>
      </c>
      <c r="AC43" s="278">
        <f t="shared" si="54"/>
        <v>0</v>
      </c>
      <c r="AD43" s="278">
        <f t="shared" si="54"/>
        <v>0</v>
      </c>
      <c r="AE43" s="278">
        <f t="shared" si="54"/>
        <v>0</v>
      </c>
      <c r="AF43" s="278">
        <f t="shared" si="54"/>
        <v>0</v>
      </c>
      <c r="AG43" s="278">
        <f t="shared" si="54"/>
        <v>0</v>
      </c>
      <c r="AH43" s="278">
        <f t="shared" si="54"/>
        <v>0</v>
      </c>
      <c r="AI43" s="278">
        <f t="shared" si="54"/>
        <v>0</v>
      </c>
      <c r="AJ43" s="278">
        <f t="shared" si="54"/>
        <v>0</v>
      </c>
      <c r="AK43" s="278">
        <f t="shared" si="54"/>
        <v>0</v>
      </c>
      <c r="AL43" s="278">
        <f t="shared" si="54"/>
        <v>0</v>
      </c>
      <c r="AM43" s="278">
        <f t="shared" si="54"/>
        <v>0</v>
      </c>
      <c r="AN43" s="278">
        <f t="shared" si="54"/>
        <v>0</v>
      </c>
      <c r="AO43" s="278">
        <f t="shared" si="54"/>
        <v>0</v>
      </c>
      <c r="AP43" s="278">
        <f t="shared" si="54"/>
        <v>0</v>
      </c>
      <c r="AQ43" s="278">
        <f t="shared" si="54"/>
        <v>0</v>
      </c>
      <c r="AR43" s="278">
        <f t="shared" si="54"/>
        <v>0</v>
      </c>
      <c r="AS43" s="278">
        <f t="shared" si="54"/>
        <v>0</v>
      </c>
      <c r="AT43" s="278">
        <f t="shared" si="54"/>
        <v>0</v>
      </c>
      <c r="AU43" s="278">
        <f t="shared" si="54"/>
        <v>0</v>
      </c>
      <c r="AV43" s="278">
        <f t="shared" si="54"/>
        <v>0</v>
      </c>
      <c r="AW43" s="278">
        <f t="shared" si="54"/>
        <v>0</v>
      </c>
      <c r="AX43" s="278">
        <f t="shared" si="54"/>
        <v>0</v>
      </c>
      <c r="AY43" s="278">
        <f t="shared" si="54"/>
        <v>0</v>
      </c>
      <c r="AZ43" s="278">
        <f t="shared" si="54"/>
        <v>0</v>
      </c>
      <c r="BA43" s="278">
        <f t="shared" si="54"/>
        <v>0</v>
      </c>
      <c r="BB43" s="278">
        <f t="shared" si="54"/>
        <v>0</v>
      </c>
      <c r="BC43" s="278">
        <f t="shared" si="54"/>
        <v>0</v>
      </c>
      <c r="BD43" s="278">
        <f t="shared" si="54"/>
        <v>0</v>
      </c>
      <c r="BE43" s="278">
        <f t="shared" si="54"/>
        <v>0</v>
      </c>
      <c r="BF43" s="278">
        <f t="shared" si="54"/>
        <v>0</v>
      </c>
      <c r="BG43" s="278">
        <f t="shared" si="54"/>
        <v>0</v>
      </c>
      <c r="BH43" s="278">
        <f t="shared" si="54"/>
        <v>0</v>
      </c>
      <c r="BI43" s="278">
        <f t="shared" si="54"/>
        <v>0</v>
      </c>
      <c r="BJ43" s="278">
        <f t="shared" si="54"/>
        <v>0</v>
      </c>
      <c r="BK43" s="278">
        <f t="shared" si="54"/>
        <v>0</v>
      </c>
      <c r="BL43" s="278">
        <f t="shared" si="54"/>
        <v>0</v>
      </c>
      <c r="BM43" s="278">
        <f t="shared" si="54"/>
        <v>0</v>
      </c>
      <c r="BN43" s="278">
        <f t="shared" si="54"/>
        <v>0</v>
      </c>
      <c r="BO43" s="278">
        <f t="shared" si="54"/>
        <v>0</v>
      </c>
      <c r="BP43" s="278">
        <f t="shared" si="54"/>
        <v>0</v>
      </c>
      <c r="BQ43" s="278">
        <f t="shared" ref="BQ43:CS43" si="55">IFERROR(IF(BQ$17="beräknas ej",0,BP43*IF(BQ$18&gt;$D$3,1,IF(BQ$18&lt;=$C$3,$C$2,$D$2))*IFERROR(INDEX($B$8:$E$14,MATCH($A43,$A$8:$A$14,0),MATCH(BQ$18,$B$6:$E$6,1)),0)),0)</f>
        <v>0</v>
      </c>
      <c r="BR43" s="278">
        <f t="shared" si="55"/>
        <v>0</v>
      </c>
      <c r="BS43" s="278">
        <f t="shared" si="55"/>
        <v>0</v>
      </c>
      <c r="BT43" s="278">
        <f t="shared" si="55"/>
        <v>0</v>
      </c>
      <c r="BU43" s="278">
        <f t="shared" si="55"/>
        <v>0</v>
      </c>
      <c r="BV43" s="278">
        <f t="shared" si="55"/>
        <v>0</v>
      </c>
      <c r="BW43" s="278">
        <f t="shared" si="55"/>
        <v>0</v>
      </c>
      <c r="BX43" s="278">
        <f t="shared" si="55"/>
        <v>0</v>
      </c>
      <c r="BY43" s="278">
        <f t="shared" si="55"/>
        <v>0</v>
      </c>
      <c r="BZ43" s="278">
        <f t="shared" si="55"/>
        <v>0</v>
      </c>
      <c r="CA43" s="278">
        <f t="shared" si="55"/>
        <v>0</v>
      </c>
      <c r="CB43" s="278">
        <f t="shared" si="55"/>
        <v>0</v>
      </c>
      <c r="CC43" s="278">
        <f t="shared" si="55"/>
        <v>0</v>
      </c>
      <c r="CD43" s="278">
        <f t="shared" si="55"/>
        <v>0</v>
      </c>
      <c r="CE43" s="278">
        <f t="shared" si="55"/>
        <v>0</v>
      </c>
      <c r="CF43" s="278">
        <f t="shared" si="55"/>
        <v>0</v>
      </c>
      <c r="CG43" s="278">
        <f t="shared" si="55"/>
        <v>0</v>
      </c>
      <c r="CH43" s="278">
        <f t="shared" si="55"/>
        <v>0</v>
      </c>
      <c r="CI43" s="278">
        <f t="shared" si="55"/>
        <v>0</v>
      </c>
      <c r="CJ43" s="278">
        <f t="shared" si="55"/>
        <v>0</v>
      </c>
      <c r="CK43" s="278">
        <f t="shared" si="55"/>
        <v>0</v>
      </c>
      <c r="CL43" s="278">
        <f t="shared" si="55"/>
        <v>0</v>
      </c>
      <c r="CM43" s="278">
        <f t="shared" si="55"/>
        <v>0</v>
      </c>
      <c r="CN43" s="278">
        <f t="shared" si="55"/>
        <v>0</v>
      </c>
      <c r="CO43" s="278">
        <f t="shared" si="55"/>
        <v>0</v>
      </c>
      <c r="CP43" s="278">
        <f t="shared" si="55"/>
        <v>0</v>
      </c>
      <c r="CQ43" s="278">
        <f t="shared" si="55"/>
        <v>0</v>
      </c>
      <c r="CR43" s="278">
        <f t="shared" si="55"/>
        <v>0</v>
      </c>
      <c r="CS43" s="278">
        <f t="shared" si="55"/>
        <v>0</v>
      </c>
    </row>
    <row r="44" spans="1:97" s="381" customFormat="1" x14ac:dyDescent="0.35">
      <c r="A44" s="328"/>
      <c r="B44" s="328"/>
      <c r="C44" s="328"/>
      <c r="D44" s="333">
        <f>SUM(D19:D43)</f>
        <v>0</v>
      </c>
      <c r="E44" s="333">
        <f t="shared" ref="E44:BP44" si="56">SUM(E19:E43)</f>
        <v>0</v>
      </c>
      <c r="F44" s="333">
        <f t="shared" si="56"/>
        <v>0</v>
      </c>
      <c r="G44" s="333">
        <f t="shared" si="56"/>
        <v>0</v>
      </c>
      <c r="H44" s="333">
        <f t="shared" si="56"/>
        <v>0</v>
      </c>
      <c r="I44" s="333">
        <f t="shared" si="56"/>
        <v>0</v>
      </c>
      <c r="J44" s="333">
        <f t="shared" si="56"/>
        <v>0</v>
      </c>
      <c r="K44" s="333">
        <f t="shared" si="56"/>
        <v>0</v>
      </c>
      <c r="L44" s="333">
        <f t="shared" si="56"/>
        <v>0</v>
      </c>
      <c r="M44" s="333">
        <f t="shared" si="56"/>
        <v>0</v>
      </c>
      <c r="N44" s="333">
        <f t="shared" si="56"/>
        <v>0</v>
      </c>
      <c r="O44" s="333">
        <f t="shared" si="56"/>
        <v>0</v>
      </c>
      <c r="P44" s="333">
        <f t="shared" si="56"/>
        <v>0</v>
      </c>
      <c r="Q44" s="333">
        <f t="shared" si="56"/>
        <v>0</v>
      </c>
      <c r="R44" s="333">
        <f t="shared" si="56"/>
        <v>0</v>
      </c>
      <c r="S44" s="333">
        <f t="shared" si="56"/>
        <v>0</v>
      </c>
      <c r="T44" s="333">
        <f t="shared" si="56"/>
        <v>0</v>
      </c>
      <c r="U44" s="333">
        <f t="shared" si="56"/>
        <v>0</v>
      </c>
      <c r="V44" s="333">
        <f t="shared" si="56"/>
        <v>0</v>
      </c>
      <c r="W44" s="333">
        <f t="shared" si="56"/>
        <v>0</v>
      </c>
      <c r="X44" s="333">
        <f t="shared" si="56"/>
        <v>0</v>
      </c>
      <c r="Y44" s="333">
        <f t="shared" si="56"/>
        <v>0</v>
      </c>
      <c r="Z44" s="333">
        <f t="shared" si="56"/>
        <v>0</v>
      </c>
      <c r="AA44" s="333">
        <f t="shared" si="56"/>
        <v>0</v>
      </c>
      <c r="AB44" s="333">
        <f t="shared" si="56"/>
        <v>0</v>
      </c>
      <c r="AC44" s="333">
        <f t="shared" si="56"/>
        <v>0</v>
      </c>
      <c r="AD44" s="333">
        <f t="shared" si="56"/>
        <v>0</v>
      </c>
      <c r="AE44" s="333">
        <f t="shared" si="56"/>
        <v>0</v>
      </c>
      <c r="AF44" s="333">
        <f t="shared" si="56"/>
        <v>0</v>
      </c>
      <c r="AG44" s="333">
        <f t="shared" si="56"/>
        <v>0</v>
      </c>
      <c r="AH44" s="333">
        <f t="shared" si="56"/>
        <v>0</v>
      </c>
      <c r="AI44" s="333">
        <f t="shared" si="56"/>
        <v>0</v>
      </c>
      <c r="AJ44" s="333">
        <f t="shared" si="56"/>
        <v>0</v>
      </c>
      <c r="AK44" s="333">
        <f t="shared" si="56"/>
        <v>0</v>
      </c>
      <c r="AL44" s="333">
        <f t="shared" si="56"/>
        <v>0</v>
      </c>
      <c r="AM44" s="333">
        <f t="shared" si="56"/>
        <v>0</v>
      </c>
      <c r="AN44" s="333">
        <f t="shared" si="56"/>
        <v>0</v>
      </c>
      <c r="AO44" s="333">
        <f t="shared" si="56"/>
        <v>0</v>
      </c>
      <c r="AP44" s="333">
        <f t="shared" si="56"/>
        <v>0</v>
      </c>
      <c r="AQ44" s="333">
        <f t="shared" si="56"/>
        <v>0</v>
      </c>
      <c r="AR44" s="333">
        <f t="shared" si="56"/>
        <v>0</v>
      </c>
      <c r="AS44" s="333">
        <f t="shared" si="56"/>
        <v>0</v>
      </c>
      <c r="AT44" s="333">
        <f t="shared" si="56"/>
        <v>0</v>
      </c>
      <c r="AU44" s="333">
        <f t="shared" si="56"/>
        <v>0</v>
      </c>
      <c r="AV44" s="333">
        <f t="shared" si="56"/>
        <v>0</v>
      </c>
      <c r="AW44" s="333">
        <f t="shared" si="56"/>
        <v>0</v>
      </c>
      <c r="AX44" s="333">
        <f t="shared" si="56"/>
        <v>0</v>
      </c>
      <c r="AY44" s="333">
        <f t="shared" si="56"/>
        <v>0</v>
      </c>
      <c r="AZ44" s="333">
        <f t="shared" si="56"/>
        <v>0</v>
      </c>
      <c r="BA44" s="333">
        <f t="shared" si="56"/>
        <v>0</v>
      </c>
      <c r="BB44" s="333">
        <f t="shared" si="56"/>
        <v>0</v>
      </c>
      <c r="BC44" s="333">
        <f t="shared" si="56"/>
        <v>0</v>
      </c>
      <c r="BD44" s="333">
        <f t="shared" si="56"/>
        <v>0</v>
      </c>
      <c r="BE44" s="333">
        <f t="shared" si="56"/>
        <v>0</v>
      </c>
      <c r="BF44" s="333">
        <f t="shared" si="56"/>
        <v>0</v>
      </c>
      <c r="BG44" s="333">
        <f t="shared" si="56"/>
        <v>0</v>
      </c>
      <c r="BH44" s="333">
        <f t="shared" si="56"/>
        <v>0</v>
      </c>
      <c r="BI44" s="333">
        <f t="shared" si="56"/>
        <v>0</v>
      </c>
      <c r="BJ44" s="333">
        <f t="shared" si="56"/>
        <v>0</v>
      </c>
      <c r="BK44" s="333">
        <f t="shared" si="56"/>
        <v>0</v>
      </c>
      <c r="BL44" s="333">
        <f t="shared" si="56"/>
        <v>0</v>
      </c>
      <c r="BM44" s="333">
        <f t="shared" si="56"/>
        <v>0</v>
      </c>
      <c r="BN44" s="333">
        <f t="shared" si="56"/>
        <v>0</v>
      </c>
      <c r="BO44" s="333">
        <f t="shared" si="56"/>
        <v>0</v>
      </c>
      <c r="BP44" s="333">
        <f t="shared" si="56"/>
        <v>0</v>
      </c>
      <c r="BQ44" s="333">
        <f t="shared" ref="BQ44:CS44" si="57">SUM(BQ19:BQ43)</f>
        <v>0</v>
      </c>
      <c r="BR44" s="333">
        <f t="shared" si="57"/>
        <v>0</v>
      </c>
      <c r="BS44" s="333">
        <f t="shared" si="57"/>
        <v>0</v>
      </c>
      <c r="BT44" s="333">
        <f t="shared" si="57"/>
        <v>0</v>
      </c>
      <c r="BU44" s="333">
        <f t="shared" si="57"/>
        <v>0</v>
      </c>
      <c r="BV44" s="333">
        <f t="shared" si="57"/>
        <v>0</v>
      </c>
      <c r="BW44" s="333">
        <f t="shared" si="57"/>
        <v>0</v>
      </c>
      <c r="BX44" s="333">
        <f t="shared" si="57"/>
        <v>0</v>
      </c>
      <c r="BY44" s="333">
        <f t="shared" si="57"/>
        <v>0</v>
      </c>
      <c r="BZ44" s="333">
        <f t="shared" si="57"/>
        <v>0</v>
      </c>
      <c r="CA44" s="333">
        <f t="shared" si="57"/>
        <v>0</v>
      </c>
      <c r="CB44" s="333">
        <f t="shared" si="57"/>
        <v>0</v>
      </c>
      <c r="CC44" s="333">
        <f t="shared" si="57"/>
        <v>0</v>
      </c>
      <c r="CD44" s="333">
        <f t="shared" si="57"/>
        <v>0</v>
      </c>
      <c r="CE44" s="333">
        <f t="shared" si="57"/>
        <v>0</v>
      </c>
      <c r="CF44" s="333">
        <f t="shared" si="57"/>
        <v>0</v>
      </c>
      <c r="CG44" s="333">
        <f t="shared" si="57"/>
        <v>0</v>
      </c>
      <c r="CH44" s="333">
        <f t="shared" si="57"/>
        <v>0</v>
      </c>
      <c r="CI44" s="333">
        <f t="shared" si="57"/>
        <v>0</v>
      </c>
      <c r="CJ44" s="333">
        <f t="shared" si="57"/>
        <v>0</v>
      </c>
      <c r="CK44" s="333">
        <f t="shared" si="57"/>
        <v>0</v>
      </c>
      <c r="CL44" s="333">
        <f t="shared" si="57"/>
        <v>0</v>
      </c>
      <c r="CM44" s="333">
        <f t="shared" si="57"/>
        <v>0</v>
      </c>
      <c r="CN44" s="333">
        <f t="shared" si="57"/>
        <v>0</v>
      </c>
      <c r="CO44" s="333">
        <f t="shared" si="57"/>
        <v>0</v>
      </c>
      <c r="CP44" s="333">
        <f t="shared" si="57"/>
        <v>0</v>
      </c>
      <c r="CQ44" s="333">
        <f t="shared" si="57"/>
        <v>0</v>
      </c>
      <c r="CR44" s="333">
        <f t="shared" si="57"/>
        <v>0</v>
      </c>
      <c r="CS44" s="333">
        <f t="shared" si="57"/>
        <v>0</v>
      </c>
    </row>
    <row r="45" spans="1:97" s="377" customFormat="1" x14ac:dyDescent="0.35">
      <c r="A45" s="323" t="s">
        <v>494</v>
      </c>
      <c r="B45" s="323"/>
      <c r="C45" s="323"/>
      <c r="D45" s="323"/>
      <c r="E45" s="323"/>
      <c r="F45" s="323"/>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323"/>
      <c r="AZ45" s="323"/>
      <c r="BA45" s="323"/>
      <c r="BB45" s="323"/>
      <c r="BC45" s="323"/>
      <c r="BD45" s="323"/>
      <c r="BE45" s="323"/>
      <c r="BF45" s="323"/>
      <c r="BG45" s="323"/>
      <c r="BH45" s="323"/>
      <c r="BI45" s="323"/>
      <c r="BJ45" s="323"/>
      <c r="BK45" s="323"/>
      <c r="BL45" s="323"/>
      <c r="BM45" s="323"/>
      <c r="BN45" s="323"/>
      <c r="BO45" s="323"/>
      <c r="BP45" s="323"/>
      <c r="BQ45" s="323"/>
      <c r="BR45" s="323"/>
      <c r="BS45" s="323"/>
      <c r="BT45" s="323"/>
      <c r="BU45" s="323"/>
      <c r="BV45" s="323"/>
      <c r="BW45" s="323"/>
      <c r="BX45" s="323"/>
      <c r="BY45" s="323"/>
      <c r="BZ45" s="323"/>
      <c r="CA45" s="323"/>
      <c r="CB45" s="323"/>
      <c r="CC45" s="323"/>
      <c r="CD45" s="323"/>
      <c r="CE45" s="323"/>
      <c r="CF45" s="323"/>
      <c r="CG45" s="323"/>
      <c r="CH45" s="323"/>
      <c r="CI45" s="323"/>
      <c r="CJ45" s="323"/>
      <c r="CK45" s="323"/>
      <c r="CL45" s="323"/>
      <c r="CM45" s="323"/>
      <c r="CN45" s="323"/>
      <c r="CO45" s="323"/>
    </row>
    <row r="46" spans="1:97" s="377" customFormat="1" x14ac:dyDescent="0.35">
      <c r="A46" s="323"/>
      <c r="B46" s="323"/>
      <c r="C46" s="323"/>
      <c r="D46" s="323"/>
      <c r="E46" s="323"/>
      <c r="F46" s="323"/>
      <c r="G46" s="323"/>
      <c r="H46" s="323"/>
      <c r="I46" s="323"/>
      <c r="J46" s="323"/>
      <c r="K46" s="323"/>
      <c r="L46" s="323"/>
      <c r="M46" s="323"/>
      <c r="N46" s="323"/>
      <c r="O46" s="323"/>
      <c r="P46" s="323"/>
      <c r="Q46" s="323"/>
      <c r="R46" s="323"/>
      <c r="S46" s="323"/>
      <c r="T46" s="323"/>
      <c r="U46" s="323"/>
      <c r="V46" s="323"/>
      <c r="W46" s="323"/>
      <c r="X46" s="323"/>
      <c r="Y46" s="323"/>
      <c r="Z46" s="323"/>
      <c r="AA46" s="323"/>
      <c r="AB46" s="323"/>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323"/>
      <c r="BE46" s="323"/>
      <c r="BF46" s="323"/>
      <c r="BG46" s="323"/>
      <c r="BH46" s="323"/>
      <c r="BI46" s="323"/>
      <c r="BJ46" s="323"/>
      <c r="BK46" s="323"/>
      <c r="BL46" s="323"/>
      <c r="BM46" s="323"/>
      <c r="BN46" s="323"/>
      <c r="BO46" s="323"/>
      <c r="BP46" s="323"/>
      <c r="BQ46" s="323"/>
      <c r="BR46" s="323"/>
      <c r="BS46" s="323"/>
      <c r="BT46" s="323"/>
      <c r="BU46" s="323"/>
      <c r="BV46" s="323"/>
      <c r="BW46" s="323"/>
      <c r="BX46" s="323"/>
      <c r="BY46" s="323"/>
      <c r="BZ46" s="323"/>
      <c r="CA46" s="323"/>
      <c r="CB46" s="323"/>
      <c r="CC46" s="323"/>
      <c r="CD46" s="323"/>
      <c r="CE46" s="323"/>
      <c r="CF46" s="323"/>
      <c r="CG46" s="323"/>
      <c r="CH46" s="323"/>
      <c r="CI46" s="323"/>
      <c r="CJ46" s="323"/>
      <c r="CK46" s="323"/>
      <c r="CL46" s="323"/>
      <c r="CM46" s="323"/>
      <c r="CN46" s="323"/>
      <c r="CO46" s="323"/>
    </row>
    <row r="47" spans="1:97" s="377" customFormat="1" ht="15.5" x14ac:dyDescent="0.35">
      <c r="A47" s="332" t="s">
        <v>10</v>
      </c>
      <c r="C47" s="323"/>
      <c r="D47" s="323"/>
      <c r="E47" s="323"/>
      <c r="F47" s="323"/>
      <c r="G47" s="331" t="str">
        <f>G16</f>
        <v>Tabellen visar årliga operativa kostnader, kapitalkostnader samt torrdockningskostnader för respektive fartygsklass. Kostnaderna är dels uppräknade med antagen uppräkningsfaktor avseende tidsberoende kostnader, dels uppräknad med godsprognosen (vilken ökar antalet anlöp per år).</v>
      </c>
      <c r="H47" s="323"/>
      <c r="I47" s="323"/>
      <c r="J47" s="323"/>
      <c r="K47" s="323"/>
      <c r="L47" s="323"/>
      <c r="M47" s="323"/>
      <c r="N47" s="323"/>
      <c r="O47" s="323"/>
      <c r="P47" s="323"/>
      <c r="Q47" s="323"/>
      <c r="R47" s="323"/>
      <c r="S47" s="323"/>
      <c r="T47" s="323"/>
      <c r="U47" s="323"/>
      <c r="V47" s="323"/>
      <c r="W47" s="323"/>
      <c r="X47" s="323"/>
      <c r="Y47" s="323"/>
      <c r="Z47" s="323"/>
      <c r="AA47" s="323"/>
      <c r="AB47" s="323"/>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323"/>
      <c r="BE47" s="323"/>
      <c r="BF47" s="323"/>
      <c r="BG47" s="323"/>
      <c r="BH47" s="323"/>
      <c r="BI47" s="323"/>
      <c r="BJ47" s="323"/>
      <c r="BK47" s="323"/>
      <c r="BL47" s="323"/>
      <c r="BM47" s="323"/>
      <c r="BN47" s="323"/>
      <c r="BO47" s="323"/>
      <c r="BP47" s="323"/>
      <c r="BQ47" s="323"/>
      <c r="BR47" s="323"/>
      <c r="BS47" s="323"/>
      <c r="BT47" s="323"/>
      <c r="BU47" s="323"/>
      <c r="BV47" s="323"/>
      <c r="BW47" s="323"/>
      <c r="BX47" s="323"/>
      <c r="BY47" s="323"/>
      <c r="BZ47" s="323"/>
      <c r="CA47" s="323"/>
      <c r="CB47" s="323"/>
      <c r="CC47" s="323"/>
      <c r="CD47" s="323"/>
      <c r="CE47" s="323"/>
      <c r="CF47" s="323"/>
      <c r="CG47" s="323"/>
      <c r="CH47" s="323"/>
      <c r="CI47" s="323"/>
      <c r="CJ47" s="323"/>
      <c r="CK47" s="323"/>
      <c r="CL47" s="323"/>
      <c r="CM47" s="323"/>
      <c r="CN47" s="323"/>
      <c r="CO47" s="323"/>
    </row>
    <row r="48" spans="1:97" s="381" customFormat="1" x14ac:dyDescent="0.35">
      <c r="A48" s="328" t="s">
        <v>72</v>
      </c>
      <c r="B48" s="328" t="s">
        <v>51</v>
      </c>
      <c r="C48" s="328" t="s">
        <v>73</v>
      </c>
      <c r="D48" s="328">
        <f t="shared" ref="D48:BO48" si="58">D18</f>
        <v>2019</v>
      </c>
      <c r="E48" s="328">
        <f t="shared" si="58"/>
        <v>2020</v>
      </c>
      <c r="F48" s="328">
        <f t="shared" si="58"/>
        <v>2021</v>
      </c>
      <c r="G48" s="328">
        <f t="shared" si="58"/>
        <v>2022</v>
      </c>
      <c r="H48" s="328">
        <f t="shared" si="58"/>
        <v>2023</v>
      </c>
      <c r="I48" s="328">
        <f t="shared" si="58"/>
        <v>2024</v>
      </c>
      <c r="J48" s="328">
        <f t="shared" si="58"/>
        <v>2025</v>
      </c>
      <c r="K48" s="328">
        <f t="shared" si="58"/>
        <v>2026</v>
      </c>
      <c r="L48" s="328">
        <f t="shared" si="58"/>
        <v>2027</v>
      </c>
      <c r="M48" s="328">
        <f t="shared" si="58"/>
        <v>2028</v>
      </c>
      <c r="N48" s="328">
        <f t="shared" si="58"/>
        <v>2029</v>
      </c>
      <c r="O48" s="328">
        <f t="shared" si="58"/>
        <v>2030</v>
      </c>
      <c r="P48" s="328">
        <f t="shared" si="58"/>
        <v>2031</v>
      </c>
      <c r="Q48" s="328">
        <f t="shared" si="58"/>
        <v>2032</v>
      </c>
      <c r="R48" s="328">
        <f t="shared" si="58"/>
        <v>2033</v>
      </c>
      <c r="S48" s="328">
        <f t="shared" si="58"/>
        <v>2034</v>
      </c>
      <c r="T48" s="328">
        <f t="shared" si="58"/>
        <v>2035</v>
      </c>
      <c r="U48" s="328">
        <f t="shared" si="58"/>
        <v>2036</v>
      </c>
      <c r="V48" s="328">
        <f t="shared" si="58"/>
        <v>2037</v>
      </c>
      <c r="W48" s="328">
        <f t="shared" si="58"/>
        <v>2038</v>
      </c>
      <c r="X48" s="328">
        <f t="shared" si="58"/>
        <v>2039</v>
      </c>
      <c r="Y48" s="328">
        <f t="shared" si="58"/>
        <v>2040</v>
      </c>
      <c r="Z48" s="328">
        <f t="shared" si="58"/>
        <v>2041</v>
      </c>
      <c r="AA48" s="328">
        <f t="shared" si="58"/>
        <v>2042</v>
      </c>
      <c r="AB48" s="328">
        <f t="shared" si="58"/>
        <v>2043</v>
      </c>
      <c r="AC48" s="328">
        <f t="shared" si="58"/>
        <v>2044</v>
      </c>
      <c r="AD48" s="328">
        <f t="shared" si="58"/>
        <v>2045</v>
      </c>
      <c r="AE48" s="328">
        <f t="shared" si="58"/>
        <v>2046</v>
      </c>
      <c r="AF48" s="328">
        <f t="shared" si="58"/>
        <v>2047</v>
      </c>
      <c r="AG48" s="328">
        <f t="shared" si="58"/>
        <v>2048</v>
      </c>
      <c r="AH48" s="328">
        <f t="shared" si="58"/>
        <v>2049</v>
      </c>
      <c r="AI48" s="328">
        <f t="shared" si="58"/>
        <v>2050</v>
      </c>
      <c r="AJ48" s="328">
        <f t="shared" si="58"/>
        <v>2051</v>
      </c>
      <c r="AK48" s="328">
        <f t="shared" si="58"/>
        <v>2052</v>
      </c>
      <c r="AL48" s="328">
        <f t="shared" si="58"/>
        <v>2053</v>
      </c>
      <c r="AM48" s="328">
        <f t="shared" si="58"/>
        <v>2054</v>
      </c>
      <c r="AN48" s="328">
        <f t="shared" si="58"/>
        <v>2055</v>
      </c>
      <c r="AO48" s="328">
        <f t="shared" si="58"/>
        <v>2056</v>
      </c>
      <c r="AP48" s="328">
        <f t="shared" si="58"/>
        <v>2057</v>
      </c>
      <c r="AQ48" s="328">
        <f t="shared" si="58"/>
        <v>2058</v>
      </c>
      <c r="AR48" s="328">
        <f t="shared" si="58"/>
        <v>2059</v>
      </c>
      <c r="AS48" s="328">
        <f t="shared" si="58"/>
        <v>2060</v>
      </c>
      <c r="AT48" s="328">
        <f t="shared" si="58"/>
        <v>2061</v>
      </c>
      <c r="AU48" s="328">
        <f t="shared" si="58"/>
        <v>2062</v>
      </c>
      <c r="AV48" s="328">
        <f t="shared" si="58"/>
        <v>2063</v>
      </c>
      <c r="AW48" s="328">
        <f t="shared" si="58"/>
        <v>2064</v>
      </c>
      <c r="AX48" s="328">
        <f t="shared" si="58"/>
        <v>2065</v>
      </c>
      <c r="AY48" s="328">
        <f t="shared" si="58"/>
        <v>2066</v>
      </c>
      <c r="AZ48" s="328">
        <f t="shared" si="58"/>
        <v>2067</v>
      </c>
      <c r="BA48" s="328">
        <f t="shared" si="58"/>
        <v>2068</v>
      </c>
      <c r="BB48" s="328">
        <f t="shared" si="58"/>
        <v>2069</v>
      </c>
      <c r="BC48" s="328">
        <f t="shared" si="58"/>
        <v>2070</v>
      </c>
      <c r="BD48" s="328">
        <f t="shared" si="58"/>
        <v>2071</v>
      </c>
      <c r="BE48" s="328">
        <f t="shared" si="58"/>
        <v>2072</v>
      </c>
      <c r="BF48" s="328">
        <f t="shared" si="58"/>
        <v>2073</v>
      </c>
      <c r="BG48" s="328">
        <f t="shared" si="58"/>
        <v>2074</v>
      </c>
      <c r="BH48" s="328">
        <f t="shared" si="58"/>
        <v>2075</v>
      </c>
      <c r="BI48" s="328">
        <f t="shared" si="58"/>
        <v>2076</v>
      </c>
      <c r="BJ48" s="328">
        <f t="shared" si="58"/>
        <v>2077</v>
      </c>
      <c r="BK48" s="328">
        <f t="shared" si="58"/>
        <v>2078</v>
      </c>
      <c r="BL48" s="328">
        <f t="shared" si="58"/>
        <v>2079</v>
      </c>
      <c r="BM48" s="328">
        <f t="shared" si="58"/>
        <v>2080</v>
      </c>
      <c r="BN48" s="328">
        <f t="shared" si="58"/>
        <v>2081</v>
      </c>
      <c r="BO48" s="328">
        <f t="shared" si="58"/>
        <v>2082</v>
      </c>
      <c r="BP48" s="328">
        <f t="shared" ref="BP48:CO48" si="59">BP18</f>
        <v>2083</v>
      </c>
      <c r="BQ48" s="328">
        <f t="shared" si="59"/>
        <v>2084</v>
      </c>
      <c r="BR48" s="328">
        <f t="shared" si="59"/>
        <v>2085</v>
      </c>
      <c r="BS48" s="328">
        <f t="shared" si="59"/>
        <v>2086</v>
      </c>
      <c r="BT48" s="328">
        <f t="shared" si="59"/>
        <v>2087</v>
      </c>
      <c r="BU48" s="328">
        <f t="shared" si="59"/>
        <v>2088</v>
      </c>
      <c r="BV48" s="328">
        <f t="shared" si="59"/>
        <v>2089</v>
      </c>
      <c r="BW48" s="328">
        <f t="shared" si="59"/>
        <v>2090</v>
      </c>
      <c r="BX48" s="328">
        <f t="shared" si="59"/>
        <v>2091</v>
      </c>
      <c r="BY48" s="328">
        <f t="shared" si="59"/>
        <v>2092</v>
      </c>
      <c r="BZ48" s="328">
        <f t="shared" si="59"/>
        <v>2093</v>
      </c>
      <c r="CA48" s="328">
        <f t="shared" si="59"/>
        <v>2094</v>
      </c>
      <c r="CB48" s="328">
        <f t="shared" si="59"/>
        <v>2095</v>
      </c>
      <c r="CC48" s="328">
        <f t="shared" si="59"/>
        <v>2096</v>
      </c>
      <c r="CD48" s="328">
        <f t="shared" si="59"/>
        <v>2097</v>
      </c>
      <c r="CE48" s="328">
        <f t="shared" si="59"/>
        <v>2098</v>
      </c>
      <c r="CF48" s="328">
        <f t="shared" si="59"/>
        <v>2099</v>
      </c>
      <c r="CG48" s="328">
        <f t="shared" si="59"/>
        <v>2100</v>
      </c>
      <c r="CH48" s="328">
        <f t="shared" si="59"/>
        <v>2101</v>
      </c>
      <c r="CI48" s="328">
        <f t="shared" si="59"/>
        <v>2102</v>
      </c>
      <c r="CJ48" s="328">
        <f t="shared" si="59"/>
        <v>2103</v>
      </c>
      <c r="CK48" s="328">
        <f t="shared" si="59"/>
        <v>2104</v>
      </c>
      <c r="CL48" s="328">
        <f t="shared" si="59"/>
        <v>2105</v>
      </c>
      <c r="CM48" s="328">
        <f t="shared" si="59"/>
        <v>2106</v>
      </c>
      <c r="CN48" s="328">
        <f t="shared" si="59"/>
        <v>2107</v>
      </c>
      <c r="CO48" s="328">
        <f t="shared" si="59"/>
        <v>2108</v>
      </c>
      <c r="CP48" s="328">
        <f t="shared" ref="CP48:CS48" si="60">CP18</f>
        <v>2109</v>
      </c>
      <c r="CQ48" s="328">
        <f t="shared" si="60"/>
        <v>2110</v>
      </c>
      <c r="CR48" s="328">
        <f t="shared" si="60"/>
        <v>2111</v>
      </c>
      <c r="CS48" s="328">
        <f t="shared" si="60"/>
        <v>2112</v>
      </c>
    </row>
    <row r="49" spans="1:97" s="377" customFormat="1" x14ac:dyDescent="0.35">
      <c r="A49" s="278">
        <f>Prognoser!C94</f>
        <v>0</v>
      </c>
      <c r="B49" s="278" t="str">
        <f>'UA basår'!B7</f>
        <v>0 0</v>
      </c>
      <c r="C49" s="278">
        <f>Prognoser!D94</f>
        <v>0</v>
      </c>
      <c r="D49" s="278">
        <f>IFERROR((('UA basår'!R7+'UA basår'!U7+'UA basår'!Y7)*'UA basår'!F7*'UA basår'!H7*'UA basår'!L7)+(('UA basår'!R37+'UA basår'!U37+'UA basår'!Y37)*'UA basår'!F37*'UA basår'!H37*'UA basår'!L37),0)</f>
        <v>0</v>
      </c>
      <c r="E49" s="278">
        <f>IFERROR(IF(E$17="beräknas ej",0,D49*IF(E$48&gt;$D$3,1,IF(E$48&lt;=$C$3,$C$2,$D$2))*IFERROR(INDEX($B$8:$E$14,MATCH($A49,$A$8:$A$14,0),MATCH(E$48,$B$6:$E$6,1)),0)),0)</f>
        <v>0</v>
      </c>
      <c r="F49" s="278">
        <f t="shared" ref="F49:BQ49" si="61">IFERROR(IF(F$17="beräknas ej",0,E49*IF(F$48&gt;$D$3,1,IF(F$48&lt;=$C$3,$C$2,$D$2))*IFERROR(INDEX($B$8:$E$14,MATCH($A49,$A$8:$A$14,0),MATCH(F$48,$B$6:$E$6,1)),0)),0)</f>
        <v>0</v>
      </c>
      <c r="G49" s="278">
        <f t="shared" si="61"/>
        <v>0</v>
      </c>
      <c r="H49" s="278">
        <f t="shared" si="61"/>
        <v>0</v>
      </c>
      <c r="I49" s="278">
        <f t="shared" si="61"/>
        <v>0</v>
      </c>
      <c r="J49" s="278">
        <f t="shared" si="61"/>
        <v>0</v>
      </c>
      <c r="K49" s="278">
        <f t="shared" si="61"/>
        <v>0</v>
      </c>
      <c r="L49" s="278">
        <f t="shared" si="61"/>
        <v>0</v>
      </c>
      <c r="M49" s="278">
        <f t="shared" si="61"/>
        <v>0</v>
      </c>
      <c r="N49" s="278">
        <f t="shared" si="61"/>
        <v>0</v>
      </c>
      <c r="O49" s="278">
        <f t="shared" si="61"/>
        <v>0</v>
      </c>
      <c r="P49" s="278">
        <f t="shared" si="61"/>
        <v>0</v>
      </c>
      <c r="Q49" s="278">
        <f t="shared" si="61"/>
        <v>0</v>
      </c>
      <c r="R49" s="278">
        <f t="shared" si="61"/>
        <v>0</v>
      </c>
      <c r="S49" s="278">
        <f t="shared" si="61"/>
        <v>0</v>
      </c>
      <c r="T49" s="278">
        <f t="shared" si="61"/>
        <v>0</v>
      </c>
      <c r="U49" s="278">
        <f t="shared" si="61"/>
        <v>0</v>
      </c>
      <c r="V49" s="278">
        <f t="shared" si="61"/>
        <v>0</v>
      </c>
      <c r="W49" s="278">
        <f t="shared" si="61"/>
        <v>0</v>
      </c>
      <c r="X49" s="278">
        <f t="shared" si="61"/>
        <v>0</v>
      </c>
      <c r="Y49" s="278">
        <f t="shared" si="61"/>
        <v>0</v>
      </c>
      <c r="Z49" s="278">
        <f t="shared" si="61"/>
        <v>0</v>
      </c>
      <c r="AA49" s="278">
        <f t="shared" si="61"/>
        <v>0</v>
      </c>
      <c r="AB49" s="278">
        <f t="shared" si="61"/>
        <v>0</v>
      </c>
      <c r="AC49" s="278">
        <f t="shared" si="61"/>
        <v>0</v>
      </c>
      <c r="AD49" s="278">
        <f t="shared" si="61"/>
        <v>0</v>
      </c>
      <c r="AE49" s="278">
        <f t="shared" si="61"/>
        <v>0</v>
      </c>
      <c r="AF49" s="278">
        <f t="shared" si="61"/>
        <v>0</v>
      </c>
      <c r="AG49" s="278">
        <f t="shared" si="61"/>
        <v>0</v>
      </c>
      <c r="AH49" s="278">
        <f t="shared" si="61"/>
        <v>0</v>
      </c>
      <c r="AI49" s="278">
        <f t="shared" si="61"/>
        <v>0</v>
      </c>
      <c r="AJ49" s="278">
        <f t="shared" si="61"/>
        <v>0</v>
      </c>
      <c r="AK49" s="278">
        <f t="shared" si="61"/>
        <v>0</v>
      </c>
      <c r="AL49" s="278">
        <f t="shared" si="61"/>
        <v>0</v>
      </c>
      <c r="AM49" s="278">
        <f t="shared" si="61"/>
        <v>0</v>
      </c>
      <c r="AN49" s="278">
        <f t="shared" si="61"/>
        <v>0</v>
      </c>
      <c r="AO49" s="278">
        <f t="shared" si="61"/>
        <v>0</v>
      </c>
      <c r="AP49" s="278">
        <f t="shared" si="61"/>
        <v>0</v>
      </c>
      <c r="AQ49" s="278">
        <f t="shared" si="61"/>
        <v>0</v>
      </c>
      <c r="AR49" s="278">
        <f t="shared" si="61"/>
        <v>0</v>
      </c>
      <c r="AS49" s="278">
        <f t="shared" si="61"/>
        <v>0</v>
      </c>
      <c r="AT49" s="278">
        <f t="shared" si="61"/>
        <v>0</v>
      </c>
      <c r="AU49" s="278">
        <f t="shared" si="61"/>
        <v>0</v>
      </c>
      <c r="AV49" s="278">
        <f t="shared" si="61"/>
        <v>0</v>
      </c>
      <c r="AW49" s="278">
        <f t="shared" si="61"/>
        <v>0</v>
      </c>
      <c r="AX49" s="278">
        <f t="shared" si="61"/>
        <v>0</v>
      </c>
      <c r="AY49" s="278">
        <f t="shared" si="61"/>
        <v>0</v>
      </c>
      <c r="AZ49" s="278">
        <f t="shared" si="61"/>
        <v>0</v>
      </c>
      <c r="BA49" s="278">
        <f t="shared" si="61"/>
        <v>0</v>
      </c>
      <c r="BB49" s="278">
        <f t="shared" si="61"/>
        <v>0</v>
      </c>
      <c r="BC49" s="278">
        <f t="shared" si="61"/>
        <v>0</v>
      </c>
      <c r="BD49" s="278">
        <f t="shared" si="61"/>
        <v>0</v>
      </c>
      <c r="BE49" s="278">
        <f t="shared" si="61"/>
        <v>0</v>
      </c>
      <c r="BF49" s="278">
        <f t="shared" si="61"/>
        <v>0</v>
      </c>
      <c r="BG49" s="278">
        <f t="shared" si="61"/>
        <v>0</v>
      </c>
      <c r="BH49" s="278">
        <f t="shared" si="61"/>
        <v>0</v>
      </c>
      <c r="BI49" s="278">
        <f t="shared" si="61"/>
        <v>0</v>
      </c>
      <c r="BJ49" s="278">
        <f t="shared" si="61"/>
        <v>0</v>
      </c>
      <c r="BK49" s="278">
        <f t="shared" si="61"/>
        <v>0</v>
      </c>
      <c r="BL49" s="278">
        <f t="shared" si="61"/>
        <v>0</v>
      </c>
      <c r="BM49" s="278">
        <f t="shared" si="61"/>
        <v>0</v>
      </c>
      <c r="BN49" s="278">
        <f t="shared" si="61"/>
        <v>0</v>
      </c>
      <c r="BO49" s="278">
        <f t="shared" si="61"/>
        <v>0</v>
      </c>
      <c r="BP49" s="278">
        <f t="shared" si="61"/>
        <v>0</v>
      </c>
      <c r="BQ49" s="278">
        <f t="shared" si="61"/>
        <v>0</v>
      </c>
      <c r="BR49" s="278">
        <f t="shared" ref="BR49:CS49" si="62">IFERROR(IF(BR$17="beräknas ej",0,BQ49*IF(BR$48&gt;$D$3,1,IF(BR$48&lt;=$C$3,$C$2,$D$2))*IFERROR(INDEX($B$8:$E$14,MATCH($A49,$A$8:$A$14,0),MATCH(BR$48,$B$6:$E$6,1)),0)),0)</f>
        <v>0</v>
      </c>
      <c r="BS49" s="278">
        <f t="shared" si="62"/>
        <v>0</v>
      </c>
      <c r="BT49" s="278">
        <f t="shared" si="62"/>
        <v>0</v>
      </c>
      <c r="BU49" s="278">
        <f t="shared" si="62"/>
        <v>0</v>
      </c>
      <c r="BV49" s="278">
        <f t="shared" si="62"/>
        <v>0</v>
      </c>
      <c r="BW49" s="278">
        <f t="shared" si="62"/>
        <v>0</v>
      </c>
      <c r="BX49" s="278">
        <f t="shared" si="62"/>
        <v>0</v>
      </c>
      <c r="BY49" s="278">
        <f t="shared" si="62"/>
        <v>0</v>
      </c>
      <c r="BZ49" s="278">
        <f t="shared" si="62"/>
        <v>0</v>
      </c>
      <c r="CA49" s="278">
        <f t="shared" si="62"/>
        <v>0</v>
      </c>
      <c r="CB49" s="278">
        <f t="shared" si="62"/>
        <v>0</v>
      </c>
      <c r="CC49" s="278">
        <f t="shared" si="62"/>
        <v>0</v>
      </c>
      <c r="CD49" s="278">
        <f t="shared" si="62"/>
        <v>0</v>
      </c>
      <c r="CE49" s="278">
        <f t="shared" si="62"/>
        <v>0</v>
      </c>
      <c r="CF49" s="278">
        <f t="shared" si="62"/>
        <v>0</v>
      </c>
      <c r="CG49" s="278">
        <f t="shared" si="62"/>
        <v>0</v>
      </c>
      <c r="CH49" s="278">
        <f t="shared" si="62"/>
        <v>0</v>
      </c>
      <c r="CI49" s="278">
        <f t="shared" si="62"/>
        <v>0</v>
      </c>
      <c r="CJ49" s="278">
        <f t="shared" si="62"/>
        <v>0</v>
      </c>
      <c r="CK49" s="278">
        <f t="shared" si="62"/>
        <v>0</v>
      </c>
      <c r="CL49" s="278">
        <f t="shared" si="62"/>
        <v>0</v>
      </c>
      <c r="CM49" s="278">
        <f t="shared" si="62"/>
        <v>0</v>
      </c>
      <c r="CN49" s="278">
        <f t="shared" si="62"/>
        <v>0</v>
      </c>
      <c r="CO49" s="278">
        <f t="shared" si="62"/>
        <v>0</v>
      </c>
      <c r="CP49" s="278">
        <f t="shared" si="62"/>
        <v>0</v>
      </c>
      <c r="CQ49" s="278">
        <f t="shared" si="62"/>
        <v>0</v>
      </c>
      <c r="CR49" s="278">
        <f t="shared" si="62"/>
        <v>0</v>
      </c>
      <c r="CS49" s="278">
        <f t="shared" si="62"/>
        <v>0</v>
      </c>
    </row>
    <row r="50" spans="1:97" s="377" customFormat="1" x14ac:dyDescent="0.35">
      <c r="A50" s="278">
        <f>Prognoser!C95</f>
        <v>0</v>
      </c>
      <c r="B50" s="278" t="str">
        <f>'UA basår'!B8</f>
        <v>0 0</v>
      </c>
      <c r="C50" s="278">
        <f>Prognoser!D95</f>
        <v>0</v>
      </c>
      <c r="D50" s="278">
        <f>IFERROR((('UA basår'!R8+'UA basår'!U8+'UA basår'!Y8)*'UA basår'!F8*'UA basår'!H8*'UA basår'!L8)+(('UA basår'!R38+'UA basår'!U38+'UA basår'!Y38)*'UA basår'!F38*'UA basår'!H38*'UA basår'!L38),0)</f>
        <v>0</v>
      </c>
      <c r="E50" s="278">
        <f t="shared" ref="E50:BP50" si="63">IFERROR(IF(E$17="beräknas ej",0,D50*IF(E$48&gt;$D$3,1,IF(E$48&lt;=$C$3,$C$2,$D$2))*IFERROR(INDEX($B$8:$E$14,MATCH($A50,$A$8:$A$14,0),MATCH(E$48,$B$6:$E$6,1)),0)),0)</f>
        <v>0</v>
      </c>
      <c r="F50" s="278">
        <f t="shared" si="63"/>
        <v>0</v>
      </c>
      <c r="G50" s="278">
        <f t="shared" si="63"/>
        <v>0</v>
      </c>
      <c r="H50" s="278">
        <f t="shared" si="63"/>
        <v>0</v>
      </c>
      <c r="I50" s="278">
        <f t="shared" si="63"/>
        <v>0</v>
      </c>
      <c r="J50" s="278">
        <f t="shared" si="63"/>
        <v>0</v>
      </c>
      <c r="K50" s="278">
        <f t="shared" si="63"/>
        <v>0</v>
      </c>
      <c r="L50" s="278">
        <f t="shared" si="63"/>
        <v>0</v>
      </c>
      <c r="M50" s="278">
        <f t="shared" si="63"/>
        <v>0</v>
      </c>
      <c r="N50" s="278">
        <f t="shared" si="63"/>
        <v>0</v>
      </c>
      <c r="O50" s="278">
        <f t="shared" si="63"/>
        <v>0</v>
      </c>
      <c r="P50" s="278">
        <f t="shared" si="63"/>
        <v>0</v>
      </c>
      <c r="Q50" s="278">
        <f t="shared" si="63"/>
        <v>0</v>
      </c>
      <c r="R50" s="278">
        <f t="shared" si="63"/>
        <v>0</v>
      </c>
      <c r="S50" s="278">
        <f t="shared" si="63"/>
        <v>0</v>
      </c>
      <c r="T50" s="278">
        <f t="shared" si="63"/>
        <v>0</v>
      </c>
      <c r="U50" s="278">
        <f t="shared" si="63"/>
        <v>0</v>
      </c>
      <c r="V50" s="278">
        <f t="shared" si="63"/>
        <v>0</v>
      </c>
      <c r="W50" s="278">
        <f t="shared" si="63"/>
        <v>0</v>
      </c>
      <c r="X50" s="278">
        <f t="shared" si="63"/>
        <v>0</v>
      </c>
      <c r="Y50" s="278">
        <f t="shared" si="63"/>
        <v>0</v>
      </c>
      <c r="Z50" s="278">
        <f t="shared" si="63"/>
        <v>0</v>
      </c>
      <c r="AA50" s="278">
        <f t="shared" si="63"/>
        <v>0</v>
      </c>
      <c r="AB50" s="278">
        <f t="shared" si="63"/>
        <v>0</v>
      </c>
      <c r="AC50" s="278">
        <f t="shared" si="63"/>
        <v>0</v>
      </c>
      <c r="AD50" s="278">
        <f t="shared" si="63"/>
        <v>0</v>
      </c>
      <c r="AE50" s="278">
        <f t="shared" si="63"/>
        <v>0</v>
      </c>
      <c r="AF50" s="278">
        <f t="shared" si="63"/>
        <v>0</v>
      </c>
      <c r="AG50" s="278">
        <f t="shared" si="63"/>
        <v>0</v>
      </c>
      <c r="AH50" s="278">
        <f t="shared" si="63"/>
        <v>0</v>
      </c>
      <c r="AI50" s="278">
        <f t="shared" si="63"/>
        <v>0</v>
      </c>
      <c r="AJ50" s="278">
        <f t="shared" si="63"/>
        <v>0</v>
      </c>
      <c r="AK50" s="278">
        <f t="shared" si="63"/>
        <v>0</v>
      </c>
      <c r="AL50" s="278">
        <f t="shared" si="63"/>
        <v>0</v>
      </c>
      <c r="AM50" s="278">
        <f t="shared" si="63"/>
        <v>0</v>
      </c>
      <c r="AN50" s="278">
        <f t="shared" si="63"/>
        <v>0</v>
      </c>
      <c r="AO50" s="278">
        <f t="shared" si="63"/>
        <v>0</v>
      </c>
      <c r="AP50" s="278">
        <f t="shared" si="63"/>
        <v>0</v>
      </c>
      <c r="AQ50" s="278">
        <f t="shared" si="63"/>
        <v>0</v>
      </c>
      <c r="AR50" s="278">
        <f t="shared" si="63"/>
        <v>0</v>
      </c>
      <c r="AS50" s="278">
        <f t="shared" si="63"/>
        <v>0</v>
      </c>
      <c r="AT50" s="278">
        <f t="shared" si="63"/>
        <v>0</v>
      </c>
      <c r="AU50" s="278">
        <f t="shared" si="63"/>
        <v>0</v>
      </c>
      <c r="AV50" s="278">
        <f t="shared" si="63"/>
        <v>0</v>
      </c>
      <c r="AW50" s="278">
        <f t="shared" si="63"/>
        <v>0</v>
      </c>
      <c r="AX50" s="278">
        <f t="shared" si="63"/>
        <v>0</v>
      </c>
      <c r="AY50" s="278">
        <f t="shared" si="63"/>
        <v>0</v>
      </c>
      <c r="AZ50" s="278">
        <f t="shared" si="63"/>
        <v>0</v>
      </c>
      <c r="BA50" s="278">
        <f t="shared" si="63"/>
        <v>0</v>
      </c>
      <c r="BB50" s="278">
        <f t="shared" si="63"/>
        <v>0</v>
      </c>
      <c r="BC50" s="278">
        <f t="shared" si="63"/>
        <v>0</v>
      </c>
      <c r="BD50" s="278">
        <f t="shared" si="63"/>
        <v>0</v>
      </c>
      <c r="BE50" s="278">
        <f t="shared" si="63"/>
        <v>0</v>
      </c>
      <c r="BF50" s="278">
        <f t="shared" si="63"/>
        <v>0</v>
      </c>
      <c r="BG50" s="278">
        <f t="shared" si="63"/>
        <v>0</v>
      </c>
      <c r="BH50" s="278">
        <f t="shared" si="63"/>
        <v>0</v>
      </c>
      <c r="BI50" s="278">
        <f t="shared" si="63"/>
        <v>0</v>
      </c>
      <c r="BJ50" s="278">
        <f t="shared" si="63"/>
        <v>0</v>
      </c>
      <c r="BK50" s="278">
        <f t="shared" si="63"/>
        <v>0</v>
      </c>
      <c r="BL50" s="278">
        <f t="shared" si="63"/>
        <v>0</v>
      </c>
      <c r="BM50" s="278">
        <f t="shared" si="63"/>
        <v>0</v>
      </c>
      <c r="BN50" s="278">
        <f t="shared" si="63"/>
        <v>0</v>
      </c>
      <c r="BO50" s="278">
        <f t="shared" si="63"/>
        <v>0</v>
      </c>
      <c r="BP50" s="278">
        <f t="shared" si="63"/>
        <v>0</v>
      </c>
      <c r="BQ50" s="278">
        <f t="shared" ref="BQ50:CS50" si="64">IFERROR(IF(BQ$17="beräknas ej",0,BP50*IF(BQ$48&gt;$D$3,1,IF(BQ$48&lt;=$C$3,$C$2,$D$2))*IFERROR(INDEX($B$8:$E$14,MATCH($A50,$A$8:$A$14,0),MATCH(BQ$48,$B$6:$E$6,1)),0)),0)</f>
        <v>0</v>
      </c>
      <c r="BR50" s="278">
        <f t="shared" si="64"/>
        <v>0</v>
      </c>
      <c r="BS50" s="278">
        <f t="shared" si="64"/>
        <v>0</v>
      </c>
      <c r="BT50" s="278">
        <f t="shared" si="64"/>
        <v>0</v>
      </c>
      <c r="BU50" s="278">
        <f t="shared" si="64"/>
        <v>0</v>
      </c>
      <c r="BV50" s="278">
        <f t="shared" si="64"/>
        <v>0</v>
      </c>
      <c r="BW50" s="278">
        <f t="shared" si="64"/>
        <v>0</v>
      </c>
      <c r="BX50" s="278">
        <f t="shared" si="64"/>
        <v>0</v>
      </c>
      <c r="BY50" s="278">
        <f t="shared" si="64"/>
        <v>0</v>
      </c>
      <c r="BZ50" s="278">
        <f t="shared" si="64"/>
        <v>0</v>
      </c>
      <c r="CA50" s="278">
        <f t="shared" si="64"/>
        <v>0</v>
      </c>
      <c r="CB50" s="278">
        <f t="shared" si="64"/>
        <v>0</v>
      </c>
      <c r="CC50" s="278">
        <f t="shared" si="64"/>
        <v>0</v>
      </c>
      <c r="CD50" s="278">
        <f t="shared" si="64"/>
        <v>0</v>
      </c>
      <c r="CE50" s="278">
        <f t="shared" si="64"/>
        <v>0</v>
      </c>
      <c r="CF50" s="278">
        <f t="shared" si="64"/>
        <v>0</v>
      </c>
      <c r="CG50" s="278">
        <f t="shared" si="64"/>
        <v>0</v>
      </c>
      <c r="CH50" s="278">
        <f t="shared" si="64"/>
        <v>0</v>
      </c>
      <c r="CI50" s="278">
        <f t="shared" si="64"/>
        <v>0</v>
      </c>
      <c r="CJ50" s="278">
        <f t="shared" si="64"/>
        <v>0</v>
      </c>
      <c r="CK50" s="278">
        <f t="shared" si="64"/>
        <v>0</v>
      </c>
      <c r="CL50" s="278">
        <f t="shared" si="64"/>
        <v>0</v>
      </c>
      <c r="CM50" s="278">
        <f t="shared" si="64"/>
        <v>0</v>
      </c>
      <c r="CN50" s="278">
        <f t="shared" si="64"/>
        <v>0</v>
      </c>
      <c r="CO50" s="278">
        <f t="shared" si="64"/>
        <v>0</v>
      </c>
      <c r="CP50" s="278">
        <f t="shared" si="64"/>
        <v>0</v>
      </c>
      <c r="CQ50" s="278">
        <f t="shared" si="64"/>
        <v>0</v>
      </c>
      <c r="CR50" s="278">
        <f t="shared" si="64"/>
        <v>0</v>
      </c>
      <c r="CS50" s="278">
        <f t="shared" si="64"/>
        <v>0</v>
      </c>
    </row>
    <row r="51" spans="1:97" s="377" customFormat="1" x14ac:dyDescent="0.35">
      <c r="A51" s="278">
        <f>Prognoser!C96</f>
        <v>0</v>
      </c>
      <c r="B51" s="278" t="str">
        <f>'UA basår'!B9</f>
        <v>0 0</v>
      </c>
      <c r="C51" s="278">
        <f>Prognoser!D96</f>
        <v>0</v>
      </c>
      <c r="D51" s="278">
        <f>IFERROR((('UA basår'!R9+'UA basår'!U9+'UA basår'!Y9)*'UA basår'!F9*'UA basår'!H9*'UA basår'!L9)+(('UA basår'!R39+'UA basår'!U39+'UA basår'!Y39)*'UA basår'!F39*'UA basår'!H39*'UA basår'!L39),0)</f>
        <v>0</v>
      </c>
      <c r="E51" s="278">
        <f t="shared" ref="E51:BP51" si="65">IFERROR(IF(E$17="beräknas ej",0,D51*IF(E$48&gt;$D$3,1,IF(E$48&lt;=$C$3,$C$2,$D$2))*IFERROR(INDEX($B$8:$E$14,MATCH($A51,$A$8:$A$14,0),MATCH(E$48,$B$6:$E$6,1)),0)),0)</f>
        <v>0</v>
      </c>
      <c r="F51" s="278">
        <f t="shared" si="65"/>
        <v>0</v>
      </c>
      <c r="G51" s="278">
        <f t="shared" si="65"/>
        <v>0</v>
      </c>
      <c r="H51" s="278">
        <f t="shared" si="65"/>
        <v>0</v>
      </c>
      <c r="I51" s="278">
        <f t="shared" si="65"/>
        <v>0</v>
      </c>
      <c r="J51" s="278">
        <f t="shared" si="65"/>
        <v>0</v>
      </c>
      <c r="K51" s="278">
        <f t="shared" si="65"/>
        <v>0</v>
      </c>
      <c r="L51" s="278">
        <f t="shared" si="65"/>
        <v>0</v>
      </c>
      <c r="M51" s="278">
        <f t="shared" si="65"/>
        <v>0</v>
      </c>
      <c r="N51" s="278">
        <f t="shared" si="65"/>
        <v>0</v>
      </c>
      <c r="O51" s="278">
        <f t="shared" si="65"/>
        <v>0</v>
      </c>
      <c r="P51" s="278">
        <f t="shared" si="65"/>
        <v>0</v>
      </c>
      <c r="Q51" s="278">
        <f t="shared" si="65"/>
        <v>0</v>
      </c>
      <c r="R51" s="278">
        <f t="shared" si="65"/>
        <v>0</v>
      </c>
      <c r="S51" s="278">
        <f t="shared" si="65"/>
        <v>0</v>
      </c>
      <c r="T51" s="278">
        <f t="shared" si="65"/>
        <v>0</v>
      </c>
      <c r="U51" s="278">
        <f t="shared" si="65"/>
        <v>0</v>
      </c>
      <c r="V51" s="278">
        <f t="shared" si="65"/>
        <v>0</v>
      </c>
      <c r="W51" s="278">
        <f t="shared" si="65"/>
        <v>0</v>
      </c>
      <c r="X51" s="278">
        <f t="shared" si="65"/>
        <v>0</v>
      </c>
      <c r="Y51" s="278">
        <f t="shared" si="65"/>
        <v>0</v>
      </c>
      <c r="Z51" s="278">
        <f t="shared" si="65"/>
        <v>0</v>
      </c>
      <c r="AA51" s="278">
        <f t="shared" si="65"/>
        <v>0</v>
      </c>
      <c r="AB51" s="278">
        <f t="shared" si="65"/>
        <v>0</v>
      </c>
      <c r="AC51" s="278">
        <f t="shared" si="65"/>
        <v>0</v>
      </c>
      <c r="AD51" s="278">
        <f t="shared" si="65"/>
        <v>0</v>
      </c>
      <c r="AE51" s="278">
        <f t="shared" si="65"/>
        <v>0</v>
      </c>
      <c r="AF51" s="278">
        <f t="shared" si="65"/>
        <v>0</v>
      </c>
      <c r="AG51" s="278">
        <f t="shared" si="65"/>
        <v>0</v>
      </c>
      <c r="AH51" s="278">
        <f t="shared" si="65"/>
        <v>0</v>
      </c>
      <c r="AI51" s="278">
        <f t="shared" si="65"/>
        <v>0</v>
      </c>
      <c r="AJ51" s="278">
        <f t="shared" si="65"/>
        <v>0</v>
      </c>
      <c r="AK51" s="278">
        <f t="shared" si="65"/>
        <v>0</v>
      </c>
      <c r="AL51" s="278">
        <f t="shared" si="65"/>
        <v>0</v>
      </c>
      <c r="AM51" s="278">
        <f t="shared" si="65"/>
        <v>0</v>
      </c>
      <c r="AN51" s="278">
        <f t="shared" si="65"/>
        <v>0</v>
      </c>
      <c r="AO51" s="278">
        <f t="shared" si="65"/>
        <v>0</v>
      </c>
      <c r="AP51" s="278">
        <f t="shared" si="65"/>
        <v>0</v>
      </c>
      <c r="AQ51" s="278">
        <f t="shared" si="65"/>
        <v>0</v>
      </c>
      <c r="AR51" s="278">
        <f t="shared" si="65"/>
        <v>0</v>
      </c>
      <c r="AS51" s="278">
        <f t="shared" si="65"/>
        <v>0</v>
      </c>
      <c r="AT51" s="278">
        <f t="shared" si="65"/>
        <v>0</v>
      </c>
      <c r="AU51" s="278">
        <f t="shared" si="65"/>
        <v>0</v>
      </c>
      <c r="AV51" s="278">
        <f t="shared" si="65"/>
        <v>0</v>
      </c>
      <c r="AW51" s="278">
        <f t="shared" si="65"/>
        <v>0</v>
      </c>
      <c r="AX51" s="278">
        <f t="shared" si="65"/>
        <v>0</v>
      </c>
      <c r="AY51" s="278">
        <f t="shared" si="65"/>
        <v>0</v>
      </c>
      <c r="AZ51" s="278">
        <f t="shared" si="65"/>
        <v>0</v>
      </c>
      <c r="BA51" s="278">
        <f t="shared" si="65"/>
        <v>0</v>
      </c>
      <c r="BB51" s="278">
        <f t="shared" si="65"/>
        <v>0</v>
      </c>
      <c r="BC51" s="278">
        <f t="shared" si="65"/>
        <v>0</v>
      </c>
      <c r="BD51" s="278">
        <f t="shared" si="65"/>
        <v>0</v>
      </c>
      <c r="BE51" s="278">
        <f t="shared" si="65"/>
        <v>0</v>
      </c>
      <c r="BF51" s="278">
        <f t="shared" si="65"/>
        <v>0</v>
      </c>
      <c r="BG51" s="278">
        <f t="shared" si="65"/>
        <v>0</v>
      </c>
      <c r="BH51" s="278">
        <f t="shared" si="65"/>
        <v>0</v>
      </c>
      <c r="BI51" s="278">
        <f t="shared" si="65"/>
        <v>0</v>
      </c>
      <c r="BJ51" s="278">
        <f t="shared" si="65"/>
        <v>0</v>
      </c>
      <c r="BK51" s="278">
        <f t="shared" si="65"/>
        <v>0</v>
      </c>
      <c r="BL51" s="278">
        <f t="shared" si="65"/>
        <v>0</v>
      </c>
      <c r="BM51" s="278">
        <f t="shared" si="65"/>
        <v>0</v>
      </c>
      <c r="BN51" s="278">
        <f t="shared" si="65"/>
        <v>0</v>
      </c>
      <c r="BO51" s="278">
        <f t="shared" si="65"/>
        <v>0</v>
      </c>
      <c r="BP51" s="278">
        <f t="shared" si="65"/>
        <v>0</v>
      </c>
      <c r="BQ51" s="278">
        <f t="shared" ref="BQ51:CS51" si="66">IFERROR(IF(BQ$17="beräknas ej",0,BP51*IF(BQ$48&gt;$D$3,1,IF(BQ$48&lt;=$C$3,$C$2,$D$2))*IFERROR(INDEX($B$8:$E$14,MATCH($A51,$A$8:$A$14,0),MATCH(BQ$48,$B$6:$E$6,1)),0)),0)</f>
        <v>0</v>
      </c>
      <c r="BR51" s="278">
        <f t="shared" si="66"/>
        <v>0</v>
      </c>
      <c r="BS51" s="278">
        <f t="shared" si="66"/>
        <v>0</v>
      </c>
      <c r="BT51" s="278">
        <f t="shared" si="66"/>
        <v>0</v>
      </c>
      <c r="BU51" s="278">
        <f t="shared" si="66"/>
        <v>0</v>
      </c>
      <c r="BV51" s="278">
        <f t="shared" si="66"/>
        <v>0</v>
      </c>
      <c r="BW51" s="278">
        <f t="shared" si="66"/>
        <v>0</v>
      </c>
      <c r="BX51" s="278">
        <f t="shared" si="66"/>
        <v>0</v>
      </c>
      <c r="BY51" s="278">
        <f t="shared" si="66"/>
        <v>0</v>
      </c>
      <c r="BZ51" s="278">
        <f t="shared" si="66"/>
        <v>0</v>
      </c>
      <c r="CA51" s="278">
        <f t="shared" si="66"/>
        <v>0</v>
      </c>
      <c r="CB51" s="278">
        <f t="shared" si="66"/>
        <v>0</v>
      </c>
      <c r="CC51" s="278">
        <f t="shared" si="66"/>
        <v>0</v>
      </c>
      <c r="CD51" s="278">
        <f t="shared" si="66"/>
        <v>0</v>
      </c>
      <c r="CE51" s="278">
        <f t="shared" si="66"/>
        <v>0</v>
      </c>
      <c r="CF51" s="278">
        <f t="shared" si="66"/>
        <v>0</v>
      </c>
      <c r="CG51" s="278">
        <f t="shared" si="66"/>
        <v>0</v>
      </c>
      <c r="CH51" s="278">
        <f t="shared" si="66"/>
        <v>0</v>
      </c>
      <c r="CI51" s="278">
        <f t="shared" si="66"/>
        <v>0</v>
      </c>
      <c r="CJ51" s="278">
        <f t="shared" si="66"/>
        <v>0</v>
      </c>
      <c r="CK51" s="278">
        <f t="shared" si="66"/>
        <v>0</v>
      </c>
      <c r="CL51" s="278">
        <f t="shared" si="66"/>
        <v>0</v>
      </c>
      <c r="CM51" s="278">
        <f t="shared" si="66"/>
        <v>0</v>
      </c>
      <c r="CN51" s="278">
        <f t="shared" si="66"/>
        <v>0</v>
      </c>
      <c r="CO51" s="278">
        <f t="shared" si="66"/>
        <v>0</v>
      </c>
      <c r="CP51" s="278">
        <f t="shared" si="66"/>
        <v>0</v>
      </c>
      <c r="CQ51" s="278">
        <f t="shared" si="66"/>
        <v>0</v>
      </c>
      <c r="CR51" s="278">
        <f t="shared" si="66"/>
        <v>0</v>
      </c>
      <c r="CS51" s="278">
        <f t="shared" si="66"/>
        <v>0</v>
      </c>
    </row>
    <row r="52" spans="1:97" s="377" customFormat="1" x14ac:dyDescent="0.35">
      <c r="A52" s="278">
        <f>Prognoser!C97</f>
        <v>0</v>
      </c>
      <c r="B52" s="278" t="str">
        <f>'UA basår'!B10</f>
        <v>0 0</v>
      </c>
      <c r="C52" s="278">
        <f>Prognoser!D97</f>
        <v>0</v>
      </c>
      <c r="D52" s="278">
        <f>IFERROR((('UA basår'!R10+'UA basår'!U10+'UA basår'!Y10)*'UA basår'!F10*'UA basår'!H10*'UA basår'!L10)+(('UA basår'!R40+'UA basår'!U40+'UA basår'!Y40)*'UA basår'!F40*'UA basår'!H40*'UA basår'!L40),0)</f>
        <v>0</v>
      </c>
      <c r="E52" s="278">
        <f t="shared" ref="E52:BP52" si="67">IFERROR(IF(E$17="beräknas ej",0,D52*IF(E$48&gt;$D$3,1,IF(E$48&lt;=$C$3,$C$2,$D$2))*IFERROR(INDEX($B$8:$E$14,MATCH($A52,$A$8:$A$14,0),MATCH(E$48,$B$6:$E$6,1)),0)),0)</f>
        <v>0</v>
      </c>
      <c r="F52" s="278">
        <f t="shared" si="67"/>
        <v>0</v>
      </c>
      <c r="G52" s="278">
        <f t="shared" si="67"/>
        <v>0</v>
      </c>
      <c r="H52" s="278">
        <f t="shared" si="67"/>
        <v>0</v>
      </c>
      <c r="I52" s="278">
        <f t="shared" si="67"/>
        <v>0</v>
      </c>
      <c r="J52" s="278">
        <f t="shared" si="67"/>
        <v>0</v>
      </c>
      <c r="K52" s="278">
        <f t="shared" si="67"/>
        <v>0</v>
      </c>
      <c r="L52" s="278">
        <f t="shared" si="67"/>
        <v>0</v>
      </c>
      <c r="M52" s="278">
        <f t="shared" si="67"/>
        <v>0</v>
      </c>
      <c r="N52" s="278">
        <f t="shared" si="67"/>
        <v>0</v>
      </c>
      <c r="O52" s="278">
        <f t="shared" si="67"/>
        <v>0</v>
      </c>
      <c r="P52" s="278">
        <f t="shared" si="67"/>
        <v>0</v>
      </c>
      <c r="Q52" s="278">
        <f t="shared" si="67"/>
        <v>0</v>
      </c>
      <c r="R52" s="278">
        <f t="shared" si="67"/>
        <v>0</v>
      </c>
      <c r="S52" s="278">
        <f t="shared" si="67"/>
        <v>0</v>
      </c>
      <c r="T52" s="278">
        <f t="shared" si="67"/>
        <v>0</v>
      </c>
      <c r="U52" s="278">
        <f t="shared" si="67"/>
        <v>0</v>
      </c>
      <c r="V52" s="278">
        <f t="shared" si="67"/>
        <v>0</v>
      </c>
      <c r="W52" s="278">
        <f t="shared" si="67"/>
        <v>0</v>
      </c>
      <c r="X52" s="278">
        <f t="shared" si="67"/>
        <v>0</v>
      </c>
      <c r="Y52" s="278">
        <f t="shared" si="67"/>
        <v>0</v>
      </c>
      <c r="Z52" s="278">
        <f t="shared" si="67"/>
        <v>0</v>
      </c>
      <c r="AA52" s="278">
        <f t="shared" si="67"/>
        <v>0</v>
      </c>
      <c r="AB52" s="278">
        <f t="shared" si="67"/>
        <v>0</v>
      </c>
      <c r="AC52" s="278">
        <f t="shared" si="67"/>
        <v>0</v>
      </c>
      <c r="AD52" s="278">
        <f t="shared" si="67"/>
        <v>0</v>
      </c>
      <c r="AE52" s="278">
        <f t="shared" si="67"/>
        <v>0</v>
      </c>
      <c r="AF52" s="278">
        <f t="shared" si="67"/>
        <v>0</v>
      </c>
      <c r="AG52" s="278">
        <f t="shared" si="67"/>
        <v>0</v>
      </c>
      <c r="AH52" s="278">
        <f t="shared" si="67"/>
        <v>0</v>
      </c>
      <c r="AI52" s="278">
        <f t="shared" si="67"/>
        <v>0</v>
      </c>
      <c r="AJ52" s="278">
        <f t="shared" si="67"/>
        <v>0</v>
      </c>
      <c r="AK52" s="278">
        <f t="shared" si="67"/>
        <v>0</v>
      </c>
      <c r="AL52" s="278">
        <f t="shared" si="67"/>
        <v>0</v>
      </c>
      <c r="AM52" s="278">
        <f t="shared" si="67"/>
        <v>0</v>
      </c>
      <c r="AN52" s="278">
        <f t="shared" si="67"/>
        <v>0</v>
      </c>
      <c r="AO52" s="278">
        <f t="shared" si="67"/>
        <v>0</v>
      </c>
      <c r="AP52" s="278">
        <f t="shared" si="67"/>
        <v>0</v>
      </c>
      <c r="AQ52" s="278">
        <f t="shared" si="67"/>
        <v>0</v>
      </c>
      <c r="AR52" s="278">
        <f t="shared" si="67"/>
        <v>0</v>
      </c>
      <c r="AS52" s="278">
        <f t="shared" si="67"/>
        <v>0</v>
      </c>
      <c r="AT52" s="278">
        <f t="shared" si="67"/>
        <v>0</v>
      </c>
      <c r="AU52" s="278">
        <f t="shared" si="67"/>
        <v>0</v>
      </c>
      <c r="AV52" s="278">
        <f t="shared" si="67"/>
        <v>0</v>
      </c>
      <c r="AW52" s="278">
        <f t="shared" si="67"/>
        <v>0</v>
      </c>
      <c r="AX52" s="278">
        <f t="shared" si="67"/>
        <v>0</v>
      </c>
      <c r="AY52" s="278">
        <f t="shared" si="67"/>
        <v>0</v>
      </c>
      <c r="AZ52" s="278">
        <f t="shared" si="67"/>
        <v>0</v>
      </c>
      <c r="BA52" s="278">
        <f t="shared" si="67"/>
        <v>0</v>
      </c>
      <c r="BB52" s="278">
        <f t="shared" si="67"/>
        <v>0</v>
      </c>
      <c r="BC52" s="278">
        <f t="shared" si="67"/>
        <v>0</v>
      </c>
      <c r="BD52" s="278">
        <f t="shared" si="67"/>
        <v>0</v>
      </c>
      <c r="BE52" s="278">
        <f t="shared" si="67"/>
        <v>0</v>
      </c>
      <c r="BF52" s="278">
        <f t="shared" si="67"/>
        <v>0</v>
      </c>
      <c r="BG52" s="278">
        <f t="shared" si="67"/>
        <v>0</v>
      </c>
      <c r="BH52" s="278">
        <f t="shared" si="67"/>
        <v>0</v>
      </c>
      <c r="BI52" s="278">
        <f t="shared" si="67"/>
        <v>0</v>
      </c>
      <c r="BJ52" s="278">
        <f t="shared" si="67"/>
        <v>0</v>
      </c>
      <c r="BK52" s="278">
        <f t="shared" si="67"/>
        <v>0</v>
      </c>
      <c r="BL52" s="278">
        <f t="shared" si="67"/>
        <v>0</v>
      </c>
      <c r="BM52" s="278">
        <f t="shared" si="67"/>
        <v>0</v>
      </c>
      <c r="BN52" s="278">
        <f t="shared" si="67"/>
        <v>0</v>
      </c>
      <c r="BO52" s="278">
        <f t="shared" si="67"/>
        <v>0</v>
      </c>
      <c r="BP52" s="278">
        <f t="shared" si="67"/>
        <v>0</v>
      </c>
      <c r="BQ52" s="278">
        <f t="shared" ref="BQ52:CS52" si="68">IFERROR(IF(BQ$17="beräknas ej",0,BP52*IF(BQ$48&gt;$D$3,1,IF(BQ$48&lt;=$C$3,$C$2,$D$2))*IFERROR(INDEX($B$8:$E$14,MATCH($A52,$A$8:$A$14,0),MATCH(BQ$48,$B$6:$E$6,1)),0)),0)</f>
        <v>0</v>
      </c>
      <c r="BR52" s="278">
        <f t="shared" si="68"/>
        <v>0</v>
      </c>
      <c r="BS52" s="278">
        <f t="shared" si="68"/>
        <v>0</v>
      </c>
      <c r="BT52" s="278">
        <f t="shared" si="68"/>
        <v>0</v>
      </c>
      <c r="BU52" s="278">
        <f t="shared" si="68"/>
        <v>0</v>
      </c>
      <c r="BV52" s="278">
        <f t="shared" si="68"/>
        <v>0</v>
      </c>
      <c r="BW52" s="278">
        <f t="shared" si="68"/>
        <v>0</v>
      </c>
      <c r="BX52" s="278">
        <f t="shared" si="68"/>
        <v>0</v>
      </c>
      <c r="BY52" s="278">
        <f t="shared" si="68"/>
        <v>0</v>
      </c>
      <c r="BZ52" s="278">
        <f t="shared" si="68"/>
        <v>0</v>
      </c>
      <c r="CA52" s="278">
        <f t="shared" si="68"/>
        <v>0</v>
      </c>
      <c r="CB52" s="278">
        <f t="shared" si="68"/>
        <v>0</v>
      </c>
      <c r="CC52" s="278">
        <f t="shared" si="68"/>
        <v>0</v>
      </c>
      <c r="CD52" s="278">
        <f t="shared" si="68"/>
        <v>0</v>
      </c>
      <c r="CE52" s="278">
        <f t="shared" si="68"/>
        <v>0</v>
      </c>
      <c r="CF52" s="278">
        <f t="shared" si="68"/>
        <v>0</v>
      </c>
      <c r="CG52" s="278">
        <f t="shared" si="68"/>
        <v>0</v>
      </c>
      <c r="CH52" s="278">
        <f t="shared" si="68"/>
        <v>0</v>
      </c>
      <c r="CI52" s="278">
        <f t="shared" si="68"/>
        <v>0</v>
      </c>
      <c r="CJ52" s="278">
        <f t="shared" si="68"/>
        <v>0</v>
      </c>
      <c r="CK52" s="278">
        <f t="shared" si="68"/>
        <v>0</v>
      </c>
      <c r="CL52" s="278">
        <f t="shared" si="68"/>
        <v>0</v>
      </c>
      <c r="CM52" s="278">
        <f t="shared" si="68"/>
        <v>0</v>
      </c>
      <c r="CN52" s="278">
        <f t="shared" si="68"/>
        <v>0</v>
      </c>
      <c r="CO52" s="278">
        <f t="shared" si="68"/>
        <v>0</v>
      </c>
      <c r="CP52" s="278">
        <f t="shared" si="68"/>
        <v>0</v>
      </c>
      <c r="CQ52" s="278">
        <f t="shared" si="68"/>
        <v>0</v>
      </c>
      <c r="CR52" s="278">
        <f t="shared" si="68"/>
        <v>0</v>
      </c>
      <c r="CS52" s="278">
        <f t="shared" si="68"/>
        <v>0</v>
      </c>
    </row>
    <row r="53" spans="1:97" s="377" customFormat="1" x14ac:dyDescent="0.35">
      <c r="A53" s="278">
        <f>Prognoser!C98</f>
        <v>0</v>
      </c>
      <c r="B53" s="278" t="str">
        <f>'UA basår'!B11</f>
        <v>0 0</v>
      </c>
      <c r="C53" s="278">
        <f>Prognoser!D98</f>
        <v>0</v>
      </c>
      <c r="D53" s="278">
        <f>IFERROR((('UA basår'!R11+'UA basår'!U11+'UA basår'!Y11)*'UA basår'!F11*'UA basår'!H11*'UA basår'!L11)+(('UA basår'!R41+'UA basår'!U41+'UA basår'!Y41)*'UA basår'!F41*'UA basår'!H41*'UA basår'!L41),0)</f>
        <v>0</v>
      </c>
      <c r="E53" s="278">
        <f t="shared" ref="E53:BP53" si="69">IFERROR(IF(E$17="beräknas ej",0,D53*IF(E$48&gt;$D$3,1,IF(E$48&lt;=$C$3,$C$2,$D$2))*IFERROR(INDEX($B$8:$E$14,MATCH($A53,$A$8:$A$14,0),MATCH(E$48,$B$6:$E$6,1)),0)),0)</f>
        <v>0</v>
      </c>
      <c r="F53" s="278">
        <f t="shared" si="69"/>
        <v>0</v>
      </c>
      <c r="G53" s="278">
        <f t="shared" si="69"/>
        <v>0</v>
      </c>
      <c r="H53" s="278">
        <f t="shared" si="69"/>
        <v>0</v>
      </c>
      <c r="I53" s="278">
        <f t="shared" si="69"/>
        <v>0</v>
      </c>
      <c r="J53" s="278">
        <f t="shared" si="69"/>
        <v>0</v>
      </c>
      <c r="K53" s="278">
        <f t="shared" si="69"/>
        <v>0</v>
      </c>
      <c r="L53" s="278">
        <f t="shared" si="69"/>
        <v>0</v>
      </c>
      <c r="M53" s="278">
        <f t="shared" si="69"/>
        <v>0</v>
      </c>
      <c r="N53" s="278">
        <f t="shared" si="69"/>
        <v>0</v>
      </c>
      <c r="O53" s="278">
        <f t="shared" si="69"/>
        <v>0</v>
      </c>
      <c r="P53" s="278">
        <f t="shared" si="69"/>
        <v>0</v>
      </c>
      <c r="Q53" s="278">
        <f t="shared" si="69"/>
        <v>0</v>
      </c>
      <c r="R53" s="278">
        <f t="shared" si="69"/>
        <v>0</v>
      </c>
      <c r="S53" s="278">
        <f t="shared" si="69"/>
        <v>0</v>
      </c>
      <c r="T53" s="278">
        <f t="shared" si="69"/>
        <v>0</v>
      </c>
      <c r="U53" s="278">
        <f t="shared" si="69"/>
        <v>0</v>
      </c>
      <c r="V53" s="278">
        <f t="shared" si="69"/>
        <v>0</v>
      </c>
      <c r="W53" s="278">
        <f t="shared" si="69"/>
        <v>0</v>
      </c>
      <c r="X53" s="278">
        <f t="shared" si="69"/>
        <v>0</v>
      </c>
      <c r="Y53" s="278">
        <f t="shared" si="69"/>
        <v>0</v>
      </c>
      <c r="Z53" s="278">
        <f t="shared" si="69"/>
        <v>0</v>
      </c>
      <c r="AA53" s="278">
        <f t="shared" si="69"/>
        <v>0</v>
      </c>
      <c r="AB53" s="278">
        <f t="shared" si="69"/>
        <v>0</v>
      </c>
      <c r="AC53" s="278">
        <f t="shared" si="69"/>
        <v>0</v>
      </c>
      <c r="AD53" s="278">
        <f t="shared" si="69"/>
        <v>0</v>
      </c>
      <c r="AE53" s="278">
        <f t="shared" si="69"/>
        <v>0</v>
      </c>
      <c r="AF53" s="278">
        <f t="shared" si="69"/>
        <v>0</v>
      </c>
      <c r="AG53" s="278">
        <f t="shared" si="69"/>
        <v>0</v>
      </c>
      <c r="AH53" s="278">
        <f t="shared" si="69"/>
        <v>0</v>
      </c>
      <c r="AI53" s="278">
        <f t="shared" si="69"/>
        <v>0</v>
      </c>
      <c r="AJ53" s="278">
        <f t="shared" si="69"/>
        <v>0</v>
      </c>
      <c r="AK53" s="278">
        <f t="shared" si="69"/>
        <v>0</v>
      </c>
      <c r="AL53" s="278">
        <f t="shared" si="69"/>
        <v>0</v>
      </c>
      <c r="AM53" s="278">
        <f t="shared" si="69"/>
        <v>0</v>
      </c>
      <c r="AN53" s="278">
        <f t="shared" si="69"/>
        <v>0</v>
      </c>
      <c r="AO53" s="278">
        <f t="shared" si="69"/>
        <v>0</v>
      </c>
      <c r="AP53" s="278">
        <f t="shared" si="69"/>
        <v>0</v>
      </c>
      <c r="AQ53" s="278">
        <f t="shared" si="69"/>
        <v>0</v>
      </c>
      <c r="AR53" s="278">
        <f t="shared" si="69"/>
        <v>0</v>
      </c>
      <c r="AS53" s="278">
        <f t="shared" si="69"/>
        <v>0</v>
      </c>
      <c r="AT53" s="278">
        <f t="shared" si="69"/>
        <v>0</v>
      </c>
      <c r="AU53" s="278">
        <f t="shared" si="69"/>
        <v>0</v>
      </c>
      <c r="AV53" s="278">
        <f t="shared" si="69"/>
        <v>0</v>
      </c>
      <c r="AW53" s="278">
        <f t="shared" si="69"/>
        <v>0</v>
      </c>
      <c r="AX53" s="278">
        <f t="shared" si="69"/>
        <v>0</v>
      </c>
      <c r="AY53" s="278">
        <f t="shared" si="69"/>
        <v>0</v>
      </c>
      <c r="AZ53" s="278">
        <f t="shared" si="69"/>
        <v>0</v>
      </c>
      <c r="BA53" s="278">
        <f t="shared" si="69"/>
        <v>0</v>
      </c>
      <c r="BB53" s="278">
        <f t="shared" si="69"/>
        <v>0</v>
      </c>
      <c r="BC53" s="278">
        <f t="shared" si="69"/>
        <v>0</v>
      </c>
      <c r="BD53" s="278">
        <f t="shared" si="69"/>
        <v>0</v>
      </c>
      <c r="BE53" s="278">
        <f t="shared" si="69"/>
        <v>0</v>
      </c>
      <c r="BF53" s="278">
        <f t="shared" si="69"/>
        <v>0</v>
      </c>
      <c r="BG53" s="278">
        <f t="shared" si="69"/>
        <v>0</v>
      </c>
      <c r="BH53" s="278">
        <f t="shared" si="69"/>
        <v>0</v>
      </c>
      <c r="BI53" s="278">
        <f t="shared" si="69"/>
        <v>0</v>
      </c>
      <c r="BJ53" s="278">
        <f t="shared" si="69"/>
        <v>0</v>
      </c>
      <c r="BK53" s="278">
        <f t="shared" si="69"/>
        <v>0</v>
      </c>
      <c r="BL53" s="278">
        <f t="shared" si="69"/>
        <v>0</v>
      </c>
      <c r="BM53" s="278">
        <f t="shared" si="69"/>
        <v>0</v>
      </c>
      <c r="BN53" s="278">
        <f t="shared" si="69"/>
        <v>0</v>
      </c>
      <c r="BO53" s="278">
        <f t="shared" si="69"/>
        <v>0</v>
      </c>
      <c r="BP53" s="278">
        <f t="shared" si="69"/>
        <v>0</v>
      </c>
      <c r="BQ53" s="278">
        <f t="shared" ref="BQ53:CS53" si="70">IFERROR(IF(BQ$17="beräknas ej",0,BP53*IF(BQ$48&gt;$D$3,1,IF(BQ$48&lt;=$C$3,$C$2,$D$2))*IFERROR(INDEX($B$8:$E$14,MATCH($A53,$A$8:$A$14,0),MATCH(BQ$48,$B$6:$E$6,1)),0)),0)</f>
        <v>0</v>
      </c>
      <c r="BR53" s="278">
        <f t="shared" si="70"/>
        <v>0</v>
      </c>
      <c r="BS53" s="278">
        <f t="shared" si="70"/>
        <v>0</v>
      </c>
      <c r="BT53" s="278">
        <f t="shared" si="70"/>
        <v>0</v>
      </c>
      <c r="BU53" s="278">
        <f t="shared" si="70"/>
        <v>0</v>
      </c>
      <c r="BV53" s="278">
        <f t="shared" si="70"/>
        <v>0</v>
      </c>
      <c r="BW53" s="278">
        <f t="shared" si="70"/>
        <v>0</v>
      </c>
      <c r="BX53" s="278">
        <f t="shared" si="70"/>
        <v>0</v>
      </c>
      <c r="BY53" s="278">
        <f t="shared" si="70"/>
        <v>0</v>
      </c>
      <c r="BZ53" s="278">
        <f t="shared" si="70"/>
        <v>0</v>
      </c>
      <c r="CA53" s="278">
        <f t="shared" si="70"/>
        <v>0</v>
      </c>
      <c r="CB53" s="278">
        <f t="shared" si="70"/>
        <v>0</v>
      </c>
      <c r="CC53" s="278">
        <f t="shared" si="70"/>
        <v>0</v>
      </c>
      <c r="CD53" s="278">
        <f t="shared" si="70"/>
        <v>0</v>
      </c>
      <c r="CE53" s="278">
        <f t="shared" si="70"/>
        <v>0</v>
      </c>
      <c r="CF53" s="278">
        <f t="shared" si="70"/>
        <v>0</v>
      </c>
      <c r="CG53" s="278">
        <f t="shared" si="70"/>
        <v>0</v>
      </c>
      <c r="CH53" s="278">
        <f t="shared" si="70"/>
        <v>0</v>
      </c>
      <c r="CI53" s="278">
        <f t="shared" si="70"/>
        <v>0</v>
      </c>
      <c r="CJ53" s="278">
        <f t="shared" si="70"/>
        <v>0</v>
      </c>
      <c r="CK53" s="278">
        <f t="shared" si="70"/>
        <v>0</v>
      </c>
      <c r="CL53" s="278">
        <f t="shared" si="70"/>
        <v>0</v>
      </c>
      <c r="CM53" s="278">
        <f t="shared" si="70"/>
        <v>0</v>
      </c>
      <c r="CN53" s="278">
        <f t="shared" si="70"/>
        <v>0</v>
      </c>
      <c r="CO53" s="278">
        <f t="shared" si="70"/>
        <v>0</v>
      </c>
      <c r="CP53" s="278">
        <f t="shared" si="70"/>
        <v>0</v>
      </c>
      <c r="CQ53" s="278">
        <f t="shared" si="70"/>
        <v>0</v>
      </c>
      <c r="CR53" s="278">
        <f t="shared" si="70"/>
        <v>0</v>
      </c>
      <c r="CS53" s="278">
        <f t="shared" si="70"/>
        <v>0</v>
      </c>
    </row>
    <row r="54" spans="1:97" s="377" customFormat="1" x14ac:dyDescent="0.35">
      <c r="A54" s="278">
        <f>Prognoser!C99</f>
        <v>0</v>
      </c>
      <c r="B54" s="278" t="str">
        <f>'UA basår'!B12</f>
        <v>0 0</v>
      </c>
      <c r="C54" s="278">
        <f>Prognoser!D99</f>
        <v>0</v>
      </c>
      <c r="D54" s="278">
        <f>IFERROR((('UA basår'!R12+'UA basår'!U12+'UA basår'!Y12)*'UA basår'!F12*'UA basår'!H12*'UA basår'!L12)+(('UA basår'!R42+'UA basår'!U42+'UA basår'!Y42)*'UA basår'!F42*'UA basår'!H42*'UA basår'!L42),0)</f>
        <v>0</v>
      </c>
      <c r="E54" s="278">
        <f t="shared" ref="E54:BP54" si="71">IFERROR(IF(E$17="beräknas ej",0,D54*IF(E$48&gt;$D$3,1,IF(E$48&lt;=$C$3,$C$2,$D$2))*IFERROR(INDEX($B$8:$E$14,MATCH($A54,$A$8:$A$14,0),MATCH(E$48,$B$6:$E$6,1)),0)),0)</f>
        <v>0</v>
      </c>
      <c r="F54" s="278">
        <f t="shared" si="71"/>
        <v>0</v>
      </c>
      <c r="G54" s="278">
        <f t="shared" si="71"/>
        <v>0</v>
      </c>
      <c r="H54" s="278">
        <f t="shared" si="71"/>
        <v>0</v>
      </c>
      <c r="I54" s="278">
        <f t="shared" si="71"/>
        <v>0</v>
      </c>
      <c r="J54" s="278">
        <f t="shared" si="71"/>
        <v>0</v>
      </c>
      <c r="K54" s="278">
        <f t="shared" si="71"/>
        <v>0</v>
      </c>
      <c r="L54" s="278">
        <f t="shared" si="71"/>
        <v>0</v>
      </c>
      <c r="M54" s="278">
        <f t="shared" si="71"/>
        <v>0</v>
      </c>
      <c r="N54" s="278">
        <f t="shared" si="71"/>
        <v>0</v>
      </c>
      <c r="O54" s="278">
        <f t="shared" si="71"/>
        <v>0</v>
      </c>
      <c r="P54" s="278">
        <f t="shared" si="71"/>
        <v>0</v>
      </c>
      <c r="Q54" s="278">
        <f t="shared" si="71"/>
        <v>0</v>
      </c>
      <c r="R54" s="278">
        <f t="shared" si="71"/>
        <v>0</v>
      </c>
      <c r="S54" s="278">
        <f t="shared" si="71"/>
        <v>0</v>
      </c>
      <c r="T54" s="278">
        <f t="shared" si="71"/>
        <v>0</v>
      </c>
      <c r="U54" s="278">
        <f t="shared" si="71"/>
        <v>0</v>
      </c>
      <c r="V54" s="278">
        <f t="shared" si="71"/>
        <v>0</v>
      </c>
      <c r="W54" s="278">
        <f t="shared" si="71"/>
        <v>0</v>
      </c>
      <c r="X54" s="278">
        <f t="shared" si="71"/>
        <v>0</v>
      </c>
      <c r="Y54" s="278">
        <f t="shared" si="71"/>
        <v>0</v>
      </c>
      <c r="Z54" s="278">
        <f t="shared" si="71"/>
        <v>0</v>
      </c>
      <c r="AA54" s="278">
        <f t="shared" si="71"/>
        <v>0</v>
      </c>
      <c r="AB54" s="278">
        <f t="shared" si="71"/>
        <v>0</v>
      </c>
      <c r="AC54" s="278">
        <f t="shared" si="71"/>
        <v>0</v>
      </c>
      <c r="AD54" s="278">
        <f t="shared" si="71"/>
        <v>0</v>
      </c>
      <c r="AE54" s="278">
        <f t="shared" si="71"/>
        <v>0</v>
      </c>
      <c r="AF54" s="278">
        <f t="shared" si="71"/>
        <v>0</v>
      </c>
      <c r="AG54" s="278">
        <f t="shared" si="71"/>
        <v>0</v>
      </c>
      <c r="AH54" s="278">
        <f t="shared" si="71"/>
        <v>0</v>
      </c>
      <c r="AI54" s="278">
        <f t="shared" si="71"/>
        <v>0</v>
      </c>
      <c r="AJ54" s="278">
        <f t="shared" si="71"/>
        <v>0</v>
      </c>
      <c r="AK54" s="278">
        <f t="shared" si="71"/>
        <v>0</v>
      </c>
      <c r="AL54" s="278">
        <f t="shared" si="71"/>
        <v>0</v>
      </c>
      <c r="AM54" s="278">
        <f t="shared" si="71"/>
        <v>0</v>
      </c>
      <c r="AN54" s="278">
        <f t="shared" si="71"/>
        <v>0</v>
      </c>
      <c r="AO54" s="278">
        <f t="shared" si="71"/>
        <v>0</v>
      </c>
      <c r="AP54" s="278">
        <f t="shared" si="71"/>
        <v>0</v>
      </c>
      <c r="AQ54" s="278">
        <f t="shared" si="71"/>
        <v>0</v>
      </c>
      <c r="AR54" s="278">
        <f t="shared" si="71"/>
        <v>0</v>
      </c>
      <c r="AS54" s="278">
        <f t="shared" si="71"/>
        <v>0</v>
      </c>
      <c r="AT54" s="278">
        <f t="shared" si="71"/>
        <v>0</v>
      </c>
      <c r="AU54" s="278">
        <f t="shared" si="71"/>
        <v>0</v>
      </c>
      <c r="AV54" s="278">
        <f t="shared" si="71"/>
        <v>0</v>
      </c>
      <c r="AW54" s="278">
        <f t="shared" si="71"/>
        <v>0</v>
      </c>
      <c r="AX54" s="278">
        <f t="shared" si="71"/>
        <v>0</v>
      </c>
      <c r="AY54" s="278">
        <f t="shared" si="71"/>
        <v>0</v>
      </c>
      <c r="AZ54" s="278">
        <f t="shared" si="71"/>
        <v>0</v>
      </c>
      <c r="BA54" s="278">
        <f t="shared" si="71"/>
        <v>0</v>
      </c>
      <c r="BB54" s="278">
        <f t="shared" si="71"/>
        <v>0</v>
      </c>
      <c r="BC54" s="278">
        <f t="shared" si="71"/>
        <v>0</v>
      </c>
      <c r="BD54" s="278">
        <f t="shared" si="71"/>
        <v>0</v>
      </c>
      <c r="BE54" s="278">
        <f t="shared" si="71"/>
        <v>0</v>
      </c>
      <c r="BF54" s="278">
        <f t="shared" si="71"/>
        <v>0</v>
      </c>
      <c r="BG54" s="278">
        <f t="shared" si="71"/>
        <v>0</v>
      </c>
      <c r="BH54" s="278">
        <f t="shared" si="71"/>
        <v>0</v>
      </c>
      <c r="BI54" s="278">
        <f t="shared" si="71"/>
        <v>0</v>
      </c>
      <c r="BJ54" s="278">
        <f t="shared" si="71"/>
        <v>0</v>
      </c>
      <c r="BK54" s="278">
        <f t="shared" si="71"/>
        <v>0</v>
      </c>
      <c r="BL54" s="278">
        <f t="shared" si="71"/>
        <v>0</v>
      </c>
      <c r="BM54" s="278">
        <f t="shared" si="71"/>
        <v>0</v>
      </c>
      <c r="BN54" s="278">
        <f t="shared" si="71"/>
        <v>0</v>
      </c>
      <c r="BO54" s="278">
        <f t="shared" si="71"/>
        <v>0</v>
      </c>
      <c r="BP54" s="278">
        <f t="shared" si="71"/>
        <v>0</v>
      </c>
      <c r="BQ54" s="278">
        <f t="shared" ref="BQ54:CS54" si="72">IFERROR(IF(BQ$17="beräknas ej",0,BP54*IF(BQ$48&gt;$D$3,1,IF(BQ$48&lt;=$C$3,$C$2,$D$2))*IFERROR(INDEX($B$8:$E$14,MATCH($A54,$A$8:$A$14,0),MATCH(BQ$48,$B$6:$E$6,1)),0)),0)</f>
        <v>0</v>
      </c>
      <c r="BR54" s="278">
        <f t="shared" si="72"/>
        <v>0</v>
      </c>
      <c r="BS54" s="278">
        <f t="shared" si="72"/>
        <v>0</v>
      </c>
      <c r="BT54" s="278">
        <f t="shared" si="72"/>
        <v>0</v>
      </c>
      <c r="BU54" s="278">
        <f t="shared" si="72"/>
        <v>0</v>
      </c>
      <c r="BV54" s="278">
        <f t="shared" si="72"/>
        <v>0</v>
      </c>
      <c r="BW54" s="278">
        <f t="shared" si="72"/>
        <v>0</v>
      </c>
      <c r="BX54" s="278">
        <f t="shared" si="72"/>
        <v>0</v>
      </c>
      <c r="BY54" s="278">
        <f t="shared" si="72"/>
        <v>0</v>
      </c>
      <c r="BZ54" s="278">
        <f t="shared" si="72"/>
        <v>0</v>
      </c>
      <c r="CA54" s="278">
        <f t="shared" si="72"/>
        <v>0</v>
      </c>
      <c r="CB54" s="278">
        <f t="shared" si="72"/>
        <v>0</v>
      </c>
      <c r="CC54" s="278">
        <f t="shared" si="72"/>
        <v>0</v>
      </c>
      <c r="CD54" s="278">
        <f t="shared" si="72"/>
        <v>0</v>
      </c>
      <c r="CE54" s="278">
        <f t="shared" si="72"/>
        <v>0</v>
      </c>
      <c r="CF54" s="278">
        <f t="shared" si="72"/>
        <v>0</v>
      </c>
      <c r="CG54" s="278">
        <f t="shared" si="72"/>
        <v>0</v>
      </c>
      <c r="CH54" s="278">
        <f t="shared" si="72"/>
        <v>0</v>
      </c>
      <c r="CI54" s="278">
        <f t="shared" si="72"/>
        <v>0</v>
      </c>
      <c r="CJ54" s="278">
        <f t="shared" si="72"/>
        <v>0</v>
      </c>
      <c r="CK54" s="278">
        <f t="shared" si="72"/>
        <v>0</v>
      </c>
      <c r="CL54" s="278">
        <f t="shared" si="72"/>
        <v>0</v>
      </c>
      <c r="CM54" s="278">
        <f t="shared" si="72"/>
        <v>0</v>
      </c>
      <c r="CN54" s="278">
        <f t="shared" si="72"/>
        <v>0</v>
      </c>
      <c r="CO54" s="278">
        <f t="shared" si="72"/>
        <v>0</v>
      </c>
      <c r="CP54" s="278">
        <f t="shared" si="72"/>
        <v>0</v>
      </c>
      <c r="CQ54" s="278">
        <f t="shared" si="72"/>
        <v>0</v>
      </c>
      <c r="CR54" s="278">
        <f t="shared" si="72"/>
        <v>0</v>
      </c>
      <c r="CS54" s="278">
        <f t="shared" si="72"/>
        <v>0</v>
      </c>
    </row>
    <row r="55" spans="1:97" s="377" customFormat="1" x14ac:dyDescent="0.35">
      <c r="A55" s="278">
        <f>Prognoser!C100</f>
        <v>0</v>
      </c>
      <c r="B55" s="278" t="str">
        <f>'UA basår'!B13</f>
        <v>0 0</v>
      </c>
      <c r="C55" s="278">
        <f>Prognoser!D100</f>
        <v>0</v>
      </c>
      <c r="D55" s="278">
        <f>IFERROR((('UA basår'!R13+'UA basår'!U13+'UA basår'!Y13)*'UA basår'!F13*'UA basår'!H13*'UA basår'!L13)+(('UA basår'!R43+'UA basår'!U43+'UA basår'!Y43)*'UA basår'!F43*'UA basår'!H43*'UA basår'!L43),0)</f>
        <v>0</v>
      </c>
      <c r="E55" s="278">
        <f t="shared" ref="E55:BP55" si="73">IFERROR(IF(E$17="beräknas ej",0,D55*IF(E$48&gt;$D$3,1,IF(E$48&lt;=$C$3,$C$2,$D$2))*IFERROR(INDEX($B$8:$E$14,MATCH($A55,$A$8:$A$14,0),MATCH(E$48,$B$6:$E$6,1)),0)),0)</f>
        <v>0</v>
      </c>
      <c r="F55" s="278">
        <f t="shared" si="73"/>
        <v>0</v>
      </c>
      <c r="G55" s="278">
        <f t="shared" si="73"/>
        <v>0</v>
      </c>
      <c r="H55" s="278">
        <f t="shared" si="73"/>
        <v>0</v>
      </c>
      <c r="I55" s="278">
        <f t="shared" si="73"/>
        <v>0</v>
      </c>
      <c r="J55" s="278">
        <f t="shared" si="73"/>
        <v>0</v>
      </c>
      <c r="K55" s="278">
        <f t="shared" si="73"/>
        <v>0</v>
      </c>
      <c r="L55" s="278">
        <f t="shared" si="73"/>
        <v>0</v>
      </c>
      <c r="M55" s="278">
        <f t="shared" si="73"/>
        <v>0</v>
      </c>
      <c r="N55" s="278">
        <f t="shared" si="73"/>
        <v>0</v>
      </c>
      <c r="O55" s="278">
        <f t="shared" si="73"/>
        <v>0</v>
      </c>
      <c r="P55" s="278">
        <f t="shared" si="73"/>
        <v>0</v>
      </c>
      <c r="Q55" s="278">
        <f t="shared" si="73"/>
        <v>0</v>
      </c>
      <c r="R55" s="278">
        <f t="shared" si="73"/>
        <v>0</v>
      </c>
      <c r="S55" s="278">
        <f t="shared" si="73"/>
        <v>0</v>
      </c>
      <c r="T55" s="278">
        <f t="shared" si="73"/>
        <v>0</v>
      </c>
      <c r="U55" s="278">
        <f t="shared" si="73"/>
        <v>0</v>
      </c>
      <c r="V55" s="278">
        <f t="shared" si="73"/>
        <v>0</v>
      </c>
      <c r="W55" s="278">
        <f t="shared" si="73"/>
        <v>0</v>
      </c>
      <c r="X55" s="278">
        <f t="shared" si="73"/>
        <v>0</v>
      </c>
      <c r="Y55" s="278">
        <f t="shared" si="73"/>
        <v>0</v>
      </c>
      <c r="Z55" s="278">
        <f t="shared" si="73"/>
        <v>0</v>
      </c>
      <c r="AA55" s="278">
        <f t="shared" si="73"/>
        <v>0</v>
      </c>
      <c r="AB55" s="278">
        <f t="shared" si="73"/>
        <v>0</v>
      </c>
      <c r="AC55" s="278">
        <f t="shared" si="73"/>
        <v>0</v>
      </c>
      <c r="AD55" s="278">
        <f t="shared" si="73"/>
        <v>0</v>
      </c>
      <c r="AE55" s="278">
        <f t="shared" si="73"/>
        <v>0</v>
      </c>
      <c r="AF55" s="278">
        <f t="shared" si="73"/>
        <v>0</v>
      </c>
      <c r="AG55" s="278">
        <f t="shared" si="73"/>
        <v>0</v>
      </c>
      <c r="AH55" s="278">
        <f t="shared" si="73"/>
        <v>0</v>
      </c>
      <c r="AI55" s="278">
        <f t="shared" si="73"/>
        <v>0</v>
      </c>
      <c r="AJ55" s="278">
        <f t="shared" si="73"/>
        <v>0</v>
      </c>
      <c r="AK55" s="278">
        <f t="shared" si="73"/>
        <v>0</v>
      </c>
      <c r="AL55" s="278">
        <f t="shared" si="73"/>
        <v>0</v>
      </c>
      <c r="AM55" s="278">
        <f t="shared" si="73"/>
        <v>0</v>
      </c>
      <c r="AN55" s="278">
        <f t="shared" si="73"/>
        <v>0</v>
      </c>
      <c r="AO55" s="278">
        <f t="shared" si="73"/>
        <v>0</v>
      </c>
      <c r="AP55" s="278">
        <f t="shared" si="73"/>
        <v>0</v>
      </c>
      <c r="AQ55" s="278">
        <f t="shared" si="73"/>
        <v>0</v>
      </c>
      <c r="AR55" s="278">
        <f t="shared" si="73"/>
        <v>0</v>
      </c>
      <c r="AS55" s="278">
        <f t="shared" si="73"/>
        <v>0</v>
      </c>
      <c r="AT55" s="278">
        <f t="shared" si="73"/>
        <v>0</v>
      </c>
      <c r="AU55" s="278">
        <f t="shared" si="73"/>
        <v>0</v>
      </c>
      <c r="AV55" s="278">
        <f t="shared" si="73"/>
        <v>0</v>
      </c>
      <c r="AW55" s="278">
        <f t="shared" si="73"/>
        <v>0</v>
      </c>
      <c r="AX55" s="278">
        <f t="shared" si="73"/>
        <v>0</v>
      </c>
      <c r="AY55" s="278">
        <f t="shared" si="73"/>
        <v>0</v>
      </c>
      <c r="AZ55" s="278">
        <f t="shared" si="73"/>
        <v>0</v>
      </c>
      <c r="BA55" s="278">
        <f t="shared" si="73"/>
        <v>0</v>
      </c>
      <c r="BB55" s="278">
        <f t="shared" si="73"/>
        <v>0</v>
      </c>
      <c r="BC55" s="278">
        <f t="shared" si="73"/>
        <v>0</v>
      </c>
      <c r="BD55" s="278">
        <f t="shared" si="73"/>
        <v>0</v>
      </c>
      <c r="BE55" s="278">
        <f t="shared" si="73"/>
        <v>0</v>
      </c>
      <c r="BF55" s="278">
        <f t="shared" si="73"/>
        <v>0</v>
      </c>
      <c r="BG55" s="278">
        <f t="shared" si="73"/>
        <v>0</v>
      </c>
      <c r="BH55" s="278">
        <f t="shared" si="73"/>
        <v>0</v>
      </c>
      <c r="BI55" s="278">
        <f t="shared" si="73"/>
        <v>0</v>
      </c>
      <c r="BJ55" s="278">
        <f t="shared" si="73"/>
        <v>0</v>
      </c>
      <c r="BK55" s="278">
        <f t="shared" si="73"/>
        <v>0</v>
      </c>
      <c r="BL55" s="278">
        <f t="shared" si="73"/>
        <v>0</v>
      </c>
      <c r="BM55" s="278">
        <f t="shared" si="73"/>
        <v>0</v>
      </c>
      <c r="BN55" s="278">
        <f t="shared" si="73"/>
        <v>0</v>
      </c>
      <c r="BO55" s="278">
        <f t="shared" si="73"/>
        <v>0</v>
      </c>
      <c r="BP55" s="278">
        <f t="shared" si="73"/>
        <v>0</v>
      </c>
      <c r="BQ55" s="278">
        <f t="shared" ref="BQ55:CS55" si="74">IFERROR(IF(BQ$17="beräknas ej",0,BP55*IF(BQ$48&gt;$D$3,1,IF(BQ$48&lt;=$C$3,$C$2,$D$2))*IFERROR(INDEX($B$8:$E$14,MATCH($A55,$A$8:$A$14,0),MATCH(BQ$48,$B$6:$E$6,1)),0)),0)</f>
        <v>0</v>
      </c>
      <c r="BR55" s="278">
        <f t="shared" si="74"/>
        <v>0</v>
      </c>
      <c r="BS55" s="278">
        <f t="shared" si="74"/>
        <v>0</v>
      </c>
      <c r="BT55" s="278">
        <f t="shared" si="74"/>
        <v>0</v>
      </c>
      <c r="BU55" s="278">
        <f t="shared" si="74"/>
        <v>0</v>
      </c>
      <c r="BV55" s="278">
        <f t="shared" si="74"/>
        <v>0</v>
      </c>
      <c r="BW55" s="278">
        <f t="shared" si="74"/>
        <v>0</v>
      </c>
      <c r="BX55" s="278">
        <f t="shared" si="74"/>
        <v>0</v>
      </c>
      <c r="BY55" s="278">
        <f t="shared" si="74"/>
        <v>0</v>
      </c>
      <c r="BZ55" s="278">
        <f t="shared" si="74"/>
        <v>0</v>
      </c>
      <c r="CA55" s="278">
        <f t="shared" si="74"/>
        <v>0</v>
      </c>
      <c r="CB55" s="278">
        <f t="shared" si="74"/>
        <v>0</v>
      </c>
      <c r="CC55" s="278">
        <f t="shared" si="74"/>
        <v>0</v>
      </c>
      <c r="CD55" s="278">
        <f t="shared" si="74"/>
        <v>0</v>
      </c>
      <c r="CE55" s="278">
        <f t="shared" si="74"/>
        <v>0</v>
      </c>
      <c r="CF55" s="278">
        <f t="shared" si="74"/>
        <v>0</v>
      </c>
      <c r="CG55" s="278">
        <f t="shared" si="74"/>
        <v>0</v>
      </c>
      <c r="CH55" s="278">
        <f t="shared" si="74"/>
        <v>0</v>
      </c>
      <c r="CI55" s="278">
        <f t="shared" si="74"/>
        <v>0</v>
      </c>
      <c r="CJ55" s="278">
        <f t="shared" si="74"/>
        <v>0</v>
      </c>
      <c r="CK55" s="278">
        <f t="shared" si="74"/>
        <v>0</v>
      </c>
      <c r="CL55" s="278">
        <f t="shared" si="74"/>
        <v>0</v>
      </c>
      <c r="CM55" s="278">
        <f t="shared" si="74"/>
        <v>0</v>
      </c>
      <c r="CN55" s="278">
        <f t="shared" si="74"/>
        <v>0</v>
      </c>
      <c r="CO55" s="278">
        <f t="shared" si="74"/>
        <v>0</v>
      </c>
      <c r="CP55" s="278">
        <f t="shared" si="74"/>
        <v>0</v>
      </c>
      <c r="CQ55" s="278">
        <f t="shared" si="74"/>
        <v>0</v>
      </c>
      <c r="CR55" s="278">
        <f t="shared" si="74"/>
        <v>0</v>
      </c>
      <c r="CS55" s="278">
        <f t="shared" si="74"/>
        <v>0</v>
      </c>
    </row>
    <row r="56" spans="1:97" s="377" customFormat="1" x14ac:dyDescent="0.35">
      <c r="A56" s="278">
        <f>Prognoser!C101</f>
        <v>0</v>
      </c>
      <c r="B56" s="278" t="str">
        <f>'UA basår'!B14</f>
        <v>0 0</v>
      </c>
      <c r="C56" s="278">
        <f>Prognoser!D101</f>
        <v>0</v>
      </c>
      <c r="D56" s="278">
        <f>IFERROR((('UA basår'!R14+'UA basår'!U14+'UA basår'!Y14)*'UA basår'!F14*'UA basår'!H14*'UA basår'!L14)+(('UA basår'!R44+'UA basår'!U44+'UA basår'!Y44)*'UA basår'!F44*'UA basår'!H44*'UA basår'!L44),0)</f>
        <v>0</v>
      </c>
      <c r="E56" s="278">
        <f t="shared" ref="E56:BP56" si="75">IFERROR(IF(E$17="beräknas ej",0,D56*IF(E$48&gt;$D$3,1,IF(E$48&lt;=$C$3,$C$2,$D$2))*IFERROR(INDEX($B$8:$E$14,MATCH($A56,$A$8:$A$14,0),MATCH(E$48,$B$6:$E$6,1)),0)),0)</f>
        <v>0</v>
      </c>
      <c r="F56" s="278">
        <f t="shared" si="75"/>
        <v>0</v>
      </c>
      <c r="G56" s="278">
        <f t="shared" si="75"/>
        <v>0</v>
      </c>
      <c r="H56" s="278">
        <f t="shared" si="75"/>
        <v>0</v>
      </c>
      <c r="I56" s="278">
        <f t="shared" si="75"/>
        <v>0</v>
      </c>
      <c r="J56" s="278">
        <f t="shared" si="75"/>
        <v>0</v>
      </c>
      <c r="K56" s="278">
        <f t="shared" si="75"/>
        <v>0</v>
      </c>
      <c r="L56" s="278">
        <f t="shared" si="75"/>
        <v>0</v>
      </c>
      <c r="M56" s="278">
        <f t="shared" si="75"/>
        <v>0</v>
      </c>
      <c r="N56" s="278">
        <f t="shared" si="75"/>
        <v>0</v>
      </c>
      <c r="O56" s="278">
        <f t="shared" si="75"/>
        <v>0</v>
      </c>
      <c r="P56" s="278">
        <f t="shared" si="75"/>
        <v>0</v>
      </c>
      <c r="Q56" s="278">
        <f t="shared" si="75"/>
        <v>0</v>
      </c>
      <c r="R56" s="278">
        <f t="shared" si="75"/>
        <v>0</v>
      </c>
      <c r="S56" s="278">
        <f t="shared" si="75"/>
        <v>0</v>
      </c>
      <c r="T56" s="278">
        <f t="shared" si="75"/>
        <v>0</v>
      </c>
      <c r="U56" s="278">
        <f t="shared" si="75"/>
        <v>0</v>
      </c>
      <c r="V56" s="278">
        <f t="shared" si="75"/>
        <v>0</v>
      </c>
      <c r="W56" s="278">
        <f t="shared" si="75"/>
        <v>0</v>
      </c>
      <c r="X56" s="278">
        <f t="shared" si="75"/>
        <v>0</v>
      </c>
      <c r="Y56" s="278">
        <f t="shared" si="75"/>
        <v>0</v>
      </c>
      <c r="Z56" s="278">
        <f t="shared" si="75"/>
        <v>0</v>
      </c>
      <c r="AA56" s="278">
        <f t="shared" si="75"/>
        <v>0</v>
      </c>
      <c r="AB56" s="278">
        <f t="shared" si="75"/>
        <v>0</v>
      </c>
      <c r="AC56" s="278">
        <f t="shared" si="75"/>
        <v>0</v>
      </c>
      <c r="AD56" s="278">
        <f t="shared" si="75"/>
        <v>0</v>
      </c>
      <c r="AE56" s="278">
        <f t="shared" si="75"/>
        <v>0</v>
      </c>
      <c r="AF56" s="278">
        <f t="shared" si="75"/>
        <v>0</v>
      </c>
      <c r="AG56" s="278">
        <f t="shared" si="75"/>
        <v>0</v>
      </c>
      <c r="AH56" s="278">
        <f t="shared" si="75"/>
        <v>0</v>
      </c>
      <c r="AI56" s="278">
        <f t="shared" si="75"/>
        <v>0</v>
      </c>
      <c r="AJ56" s="278">
        <f t="shared" si="75"/>
        <v>0</v>
      </c>
      <c r="AK56" s="278">
        <f t="shared" si="75"/>
        <v>0</v>
      </c>
      <c r="AL56" s="278">
        <f t="shared" si="75"/>
        <v>0</v>
      </c>
      <c r="AM56" s="278">
        <f t="shared" si="75"/>
        <v>0</v>
      </c>
      <c r="AN56" s="278">
        <f t="shared" si="75"/>
        <v>0</v>
      </c>
      <c r="AO56" s="278">
        <f t="shared" si="75"/>
        <v>0</v>
      </c>
      <c r="AP56" s="278">
        <f t="shared" si="75"/>
        <v>0</v>
      </c>
      <c r="AQ56" s="278">
        <f t="shared" si="75"/>
        <v>0</v>
      </c>
      <c r="AR56" s="278">
        <f t="shared" si="75"/>
        <v>0</v>
      </c>
      <c r="AS56" s="278">
        <f t="shared" si="75"/>
        <v>0</v>
      </c>
      <c r="AT56" s="278">
        <f t="shared" si="75"/>
        <v>0</v>
      </c>
      <c r="AU56" s="278">
        <f t="shared" si="75"/>
        <v>0</v>
      </c>
      <c r="AV56" s="278">
        <f t="shared" si="75"/>
        <v>0</v>
      </c>
      <c r="AW56" s="278">
        <f t="shared" si="75"/>
        <v>0</v>
      </c>
      <c r="AX56" s="278">
        <f t="shared" si="75"/>
        <v>0</v>
      </c>
      <c r="AY56" s="278">
        <f t="shared" si="75"/>
        <v>0</v>
      </c>
      <c r="AZ56" s="278">
        <f t="shared" si="75"/>
        <v>0</v>
      </c>
      <c r="BA56" s="278">
        <f t="shared" si="75"/>
        <v>0</v>
      </c>
      <c r="BB56" s="278">
        <f t="shared" si="75"/>
        <v>0</v>
      </c>
      <c r="BC56" s="278">
        <f t="shared" si="75"/>
        <v>0</v>
      </c>
      <c r="BD56" s="278">
        <f t="shared" si="75"/>
        <v>0</v>
      </c>
      <c r="BE56" s="278">
        <f t="shared" si="75"/>
        <v>0</v>
      </c>
      <c r="BF56" s="278">
        <f t="shared" si="75"/>
        <v>0</v>
      </c>
      <c r="BG56" s="278">
        <f t="shared" si="75"/>
        <v>0</v>
      </c>
      <c r="BH56" s="278">
        <f t="shared" si="75"/>
        <v>0</v>
      </c>
      <c r="BI56" s="278">
        <f t="shared" si="75"/>
        <v>0</v>
      </c>
      <c r="BJ56" s="278">
        <f t="shared" si="75"/>
        <v>0</v>
      </c>
      <c r="BK56" s="278">
        <f t="shared" si="75"/>
        <v>0</v>
      </c>
      <c r="BL56" s="278">
        <f t="shared" si="75"/>
        <v>0</v>
      </c>
      <c r="BM56" s="278">
        <f t="shared" si="75"/>
        <v>0</v>
      </c>
      <c r="BN56" s="278">
        <f t="shared" si="75"/>
        <v>0</v>
      </c>
      <c r="BO56" s="278">
        <f t="shared" si="75"/>
        <v>0</v>
      </c>
      <c r="BP56" s="278">
        <f t="shared" si="75"/>
        <v>0</v>
      </c>
      <c r="BQ56" s="278">
        <f t="shared" ref="BQ56:CS56" si="76">IFERROR(IF(BQ$17="beräknas ej",0,BP56*IF(BQ$48&gt;$D$3,1,IF(BQ$48&lt;=$C$3,$C$2,$D$2))*IFERROR(INDEX($B$8:$E$14,MATCH($A56,$A$8:$A$14,0),MATCH(BQ$48,$B$6:$E$6,1)),0)),0)</f>
        <v>0</v>
      </c>
      <c r="BR56" s="278">
        <f t="shared" si="76"/>
        <v>0</v>
      </c>
      <c r="BS56" s="278">
        <f t="shared" si="76"/>
        <v>0</v>
      </c>
      <c r="BT56" s="278">
        <f t="shared" si="76"/>
        <v>0</v>
      </c>
      <c r="BU56" s="278">
        <f t="shared" si="76"/>
        <v>0</v>
      </c>
      <c r="BV56" s="278">
        <f t="shared" si="76"/>
        <v>0</v>
      </c>
      <c r="BW56" s="278">
        <f t="shared" si="76"/>
        <v>0</v>
      </c>
      <c r="BX56" s="278">
        <f t="shared" si="76"/>
        <v>0</v>
      </c>
      <c r="BY56" s="278">
        <f t="shared" si="76"/>
        <v>0</v>
      </c>
      <c r="BZ56" s="278">
        <f t="shared" si="76"/>
        <v>0</v>
      </c>
      <c r="CA56" s="278">
        <f t="shared" si="76"/>
        <v>0</v>
      </c>
      <c r="CB56" s="278">
        <f t="shared" si="76"/>
        <v>0</v>
      </c>
      <c r="CC56" s="278">
        <f t="shared" si="76"/>
        <v>0</v>
      </c>
      <c r="CD56" s="278">
        <f t="shared" si="76"/>
        <v>0</v>
      </c>
      <c r="CE56" s="278">
        <f t="shared" si="76"/>
        <v>0</v>
      </c>
      <c r="CF56" s="278">
        <f t="shared" si="76"/>
        <v>0</v>
      </c>
      <c r="CG56" s="278">
        <f t="shared" si="76"/>
        <v>0</v>
      </c>
      <c r="CH56" s="278">
        <f t="shared" si="76"/>
        <v>0</v>
      </c>
      <c r="CI56" s="278">
        <f t="shared" si="76"/>
        <v>0</v>
      </c>
      <c r="CJ56" s="278">
        <f t="shared" si="76"/>
        <v>0</v>
      </c>
      <c r="CK56" s="278">
        <f t="shared" si="76"/>
        <v>0</v>
      </c>
      <c r="CL56" s="278">
        <f t="shared" si="76"/>
        <v>0</v>
      </c>
      <c r="CM56" s="278">
        <f t="shared" si="76"/>
        <v>0</v>
      </c>
      <c r="CN56" s="278">
        <f t="shared" si="76"/>
        <v>0</v>
      </c>
      <c r="CO56" s="278">
        <f t="shared" si="76"/>
        <v>0</v>
      </c>
      <c r="CP56" s="278">
        <f t="shared" si="76"/>
        <v>0</v>
      </c>
      <c r="CQ56" s="278">
        <f t="shared" si="76"/>
        <v>0</v>
      </c>
      <c r="CR56" s="278">
        <f t="shared" si="76"/>
        <v>0</v>
      </c>
      <c r="CS56" s="278">
        <f t="shared" si="76"/>
        <v>0</v>
      </c>
    </row>
    <row r="57" spans="1:97" s="377" customFormat="1" x14ac:dyDescent="0.35">
      <c r="A57" s="278">
        <f>Prognoser!C102</f>
        <v>0</v>
      </c>
      <c r="B57" s="278" t="str">
        <f>'UA basår'!B15</f>
        <v>0 0</v>
      </c>
      <c r="C57" s="278">
        <f>Prognoser!D102</f>
        <v>0</v>
      </c>
      <c r="D57" s="278">
        <f>IFERROR((('UA basår'!R15+'UA basår'!U15+'UA basår'!Y15)*'UA basår'!F15*'UA basår'!H15*'UA basår'!L15)+(('UA basår'!R45+'UA basår'!U45+'UA basår'!Y45)*'UA basår'!F45*'UA basår'!H45*'UA basår'!L45),0)</f>
        <v>0</v>
      </c>
      <c r="E57" s="278">
        <f t="shared" ref="E57:BP57" si="77">IFERROR(IF(E$17="beräknas ej",0,D57*IF(E$48&gt;$D$3,1,IF(E$48&lt;=$C$3,$C$2,$D$2))*IFERROR(INDEX($B$8:$E$14,MATCH($A57,$A$8:$A$14,0),MATCH(E$48,$B$6:$E$6,1)),0)),0)</f>
        <v>0</v>
      </c>
      <c r="F57" s="278">
        <f t="shared" si="77"/>
        <v>0</v>
      </c>
      <c r="G57" s="278">
        <f t="shared" si="77"/>
        <v>0</v>
      </c>
      <c r="H57" s="278">
        <f t="shared" si="77"/>
        <v>0</v>
      </c>
      <c r="I57" s="278">
        <f t="shared" si="77"/>
        <v>0</v>
      </c>
      <c r="J57" s="278">
        <f t="shared" si="77"/>
        <v>0</v>
      </c>
      <c r="K57" s="278">
        <f t="shared" si="77"/>
        <v>0</v>
      </c>
      <c r="L57" s="278">
        <f t="shared" si="77"/>
        <v>0</v>
      </c>
      <c r="M57" s="278">
        <f t="shared" si="77"/>
        <v>0</v>
      </c>
      <c r="N57" s="278">
        <f t="shared" si="77"/>
        <v>0</v>
      </c>
      <c r="O57" s="278">
        <f t="shared" si="77"/>
        <v>0</v>
      </c>
      <c r="P57" s="278">
        <f t="shared" si="77"/>
        <v>0</v>
      </c>
      <c r="Q57" s="278">
        <f t="shared" si="77"/>
        <v>0</v>
      </c>
      <c r="R57" s="278">
        <f t="shared" si="77"/>
        <v>0</v>
      </c>
      <c r="S57" s="278">
        <f t="shared" si="77"/>
        <v>0</v>
      </c>
      <c r="T57" s="278">
        <f t="shared" si="77"/>
        <v>0</v>
      </c>
      <c r="U57" s="278">
        <f t="shared" si="77"/>
        <v>0</v>
      </c>
      <c r="V57" s="278">
        <f t="shared" si="77"/>
        <v>0</v>
      </c>
      <c r="W57" s="278">
        <f t="shared" si="77"/>
        <v>0</v>
      </c>
      <c r="X57" s="278">
        <f t="shared" si="77"/>
        <v>0</v>
      </c>
      <c r="Y57" s="278">
        <f t="shared" si="77"/>
        <v>0</v>
      </c>
      <c r="Z57" s="278">
        <f t="shared" si="77"/>
        <v>0</v>
      </c>
      <c r="AA57" s="278">
        <f t="shared" si="77"/>
        <v>0</v>
      </c>
      <c r="AB57" s="278">
        <f t="shared" si="77"/>
        <v>0</v>
      </c>
      <c r="AC57" s="278">
        <f t="shared" si="77"/>
        <v>0</v>
      </c>
      <c r="AD57" s="278">
        <f t="shared" si="77"/>
        <v>0</v>
      </c>
      <c r="AE57" s="278">
        <f t="shared" si="77"/>
        <v>0</v>
      </c>
      <c r="AF57" s="278">
        <f t="shared" si="77"/>
        <v>0</v>
      </c>
      <c r="AG57" s="278">
        <f t="shared" si="77"/>
        <v>0</v>
      </c>
      <c r="AH57" s="278">
        <f t="shared" si="77"/>
        <v>0</v>
      </c>
      <c r="AI57" s="278">
        <f t="shared" si="77"/>
        <v>0</v>
      </c>
      <c r="AJ57" s="278">
        <f t="shared" si="77"/>
        <v>0</v>
      </c>
      <c r="AK57" s="278">
        <f t="shared" si="77"/>
        <v>0</v>
      </c>
      <c r="AL57" s="278">
        <f t="shared" si="77"/>
        <v>0</v>
      </c>
      <c r="AM57" s="278">
        <f t="shared" si="77"/>
        <v>0</v>
      </c>
      <c r="AN57" s="278">
        <f t="shared" si="77"/>
        <v>0</v>
      </c>
      <c r="AO57" s="278">
        <f t="shared" si="77"/>
        <v>0</v>
      </c>
      <c r="AP57" s="278">
        <f t="shared" si="77"/>
        <v>0</v>
      </c>
      <c r="AQ57" s="278">
        <f t="shared" si="77"/>
        <v>0</v>
      </c>
      <c r="AR57" s="278">
        <f t="shared" si="77"/>
        <v>0</v>
      </c>
      <c r="AS57" s="278">
        <f t="shared" si="77"/>
        <v>0</v>
      </c>
      <c r="AT57" s="278">
        <f t="shared" si="77"/>
        <v>0</v>
      </c>
      <c r="AU57" s="278">
        <f t="shared" si="77"/>
        <v>0</v>
      </c>
      <c r="AV57" s="278">
        <f t="shared" si="77"/>
        <v>0</v>
      </c>
      <c r="AW57" s="278">
        <f t="shared" si="77"/>
        <v>0</v>
      </c>
      <c r="AX57" s="278">
        <f t="shared" si="77"/>
        <v>0</v>
      </c>
      <c r="AY57" s="278">
        <f t="shared" si="77"/>
        <v>0</v>
      </c>
      <c r="AZ57" s="278">
        <f t="shared" si="77"/>
        <v>0</v>
      </c>
      <c r="BA57" s="278">
        <f t="shared" si="77"/>
        <v>0</v>
      </c>
      <c r="BB57" s="278">
        <f t="shared" si="77"/>
        <v>0</v>
      </c>
      <c r="BC57" s="278">
        <f t="shared" si="77"/>
        <v>0</v>
      </c>
      <c r="BD57" s="278">
        <f t="shared" si="77"/>
        <v>0</v>
      </c>
      <c r="BE57" s="278">
        <f t="shared" si="77"/>
        <v>0</v>
      </c>
      <c r="BF57" s="278">
        <f t="shared" si="77"/>
        <v>0</v>
      </c>
      <c r="BG57" s="278">
        <f t="shared" si="77"/>
        <v>0</v>
      </c>
      <c r="BH57" s="278">
        <f t="shared" si="77"/>
        <v>0</v>
      </c>
      <c r="BI57" s="278">
        <f t="shared" si="77"/>
        <v>0</v>
      </c>
      <c r="BJ57" s="278">
        <f t="shared" si="77"/>
        <v>0</v>
      </c>
      <c r="BK57" s="278">
        <f t="shared" si="77"/>
        <v>0</v>
      </c>
      <c r="BL57" s="278">
        <f t="shared" si="77"/>
        <v>0</v>
      </c>
      <c r="BM57" s="278">
        <f t="shared" si="77"/>
        <v>0</v>
      </c>
      <c r="BN57" s="278">
        <f t="shared" si="77"/>
        <v>0</v>
      </c>
      <c r="BO57" s="278">
        <f t="shared" si="77"/>
        <v>0</v>
      </c>
      <c r="BP57" s="278">
        <f t="shared" si="77"/>
        <v>0</v>
      </c>
      <c r="BQ57" s="278">
        <f t="shared" ref="BQ57:CS57" si="78">IFERROR(IF(BQ$17="beräknas ej",0,BP57*IF(BQ$48&gt;$D$3,1,IF(BQ$48&lt;=$C$3,$C$2,$D$2))*IFERROR(INDEX($B$8:$E$14,MATCH($A57,$A$8:$A$14,0),MATCH(BQ$48,$B$6:$E$6,1)),0)),0)</f>
        <v>0</v>
      </c>
      <c r="BR57" s="278">
        <f t="shared" si="78"/>
        <v>0</v>
      </c>
      <c r="BS57" s="278">
        <f t="shared" si="78"/>
        <v>0</v>
      </c>
      <c r="BT57" s="278">
        <f t="shared" si="78"/>
        <v>0</v>
      </c>
      <c r="BU57" s="278">
        <f t="shared" si="78"/>
        <v>0</v>
      </c>
      <c r="BV57" s="278">
        <f t="shared" si="78"/>
        <v>0</v>
      </c>
      <c r="BW57" s="278">
        <f t="shared" si="78"/>
        <v>0</v>
      </c>
      <c r="BX57" s="278">
        <f t="shared" si="78"/>
        <v>0</v>
      </c>
      <c r="BY57" s="278">
        <f t="shared" si="78"/>
        <v>0</v>
      </c>
      <c r="BZ57" s="278">
        <f t="shared" si="78"/>
        <v>0</v>
      </c>
      <c r="CA57" s="278">
        <f t="shared" si="78"/>
        <v>0</v>
      </c>
      <c r="CB57" s="278">
        <f t="shared" si="78"/>
        <v>0</v>
      </c>
      <c r="CC57" s="278">
        <f t="shared" si="78"/>
        <v>0</v>
      </c>
      <c r="CD57" s="278">
        <f t="shared" si="78"/>
        <v>0</v>
      </c>
      <c r="CE57" s="278">
        <f t="shared" si="78"/>
        <v>0</v>
      </c>
      <c r="CF57" s="278">
        <f t="shared" si="78"/>
        <v>0</v>
      </c>
      <c r="CG57" s="278">
        <f t="shared" si="78"/>
        <v>0</v>
      </c>
      <c r="CH57" s="278">
        <f t="shared" si="78"/>
        <v>0</v>
      </c>
      <c r="CI57" s="278">
        <f t="shared" si="78"/>
        <v>0</v>
      </c>
      <c r="CJ57" s="278">
        <f t="shared" si="78"/>
        <v>0</v>
      </c>
      <c r="CK57" s="278">
        <f t="shared" si="78"/>
        <v>0</v>
      </c>
      <c r="CL57" s="278">
        <f t="shared" si="78"/>
        <v>0</v>
      </c>
      <c r="CM57" s="278">
        <f t="shared" si="78"/>
        <v>0</v>
      </c>
      <c r="CN57" s="278">
        <f t="shared" si="78"/>
        <v>0</v>
      </c>
      <c r="CO57" s="278">
        <f t="shared" si="78"/>
        <v>0</v>
      </c>
      <c r="CP57" s="278">
        <f t="shared" si="78"/>
        <v>0</v>
      </c>
      <c r="CQ57" s="278">
        <f t="shared" si="78"/>
        <v>0</v>
      </c>
      <c r="CR57" s="278">
        <f t="shared" si="78"/>
        <v>0</v>
      </c>
      <c r="CS57" s="278">
        <f t="shared" si="78"/>
        <v>0</v>
      </c>
    </row>
    <row r="58" spans="1:97" s="377" customFormat="1" x14ac:dyDescent="0.35">
      <c r="A58" s="278">
        <f>Prognoser!C103</f>
        <v>0</v>
      </c>
      <c r="B58" s="278" t="str">
        <f>'UA basår'!B16</f>
        <v>0 0</v>
      </c>
      <c r="C58" s="278">
        <f>Prognoser!D103</f>
        <v>0</v>
      </c>
      <c r="D58" s="278">
        <f>IFERROR((('UA basår'!R16+'UA basår'!U16+'UA basår'!Y16)*'UA basår'!F16*'UA basår'!H16*'UA basår'!L16)+(('UA basår'!R46+'UA basår'!U46+'UA basår'!Y46)*'UA basår'!F46*'UA basår'!H46*'UA basår'!L46),0)</f>
        <v>0</v>
      </c>
      <c r="E58" s="278">
        <f t="shared" ref="E58:BP58" si="79">IFERROR(IF(E$17="beräknas ej",0,D58*IF(E$48&gt;$D$3,1,IF(E$48&lt;=$C$3,$C$2,$D$2))*IFERROR(INDEX($B$8:$E$14,MATCH($A58,$A$8:$A$14,0),MATCH(E$48,$B$6:$E$6,1)),0)),0)</f>
        <v>0</v>
      </c>
      <c r="F58" s="278">
        <f t="shared" si="79"/>
        <v>0</v>
      </c>
      <c r="G58" s="278">
        <f t="shared" si="79"/>
        <v>0</v>
      </c>
      <c r="H58" s="278">
        <f t="shared" si="79"/>
        <v>0</v>
      </c>
      <c r="I58" s="278">
        <f t="shared" si="79"/>
        <v>0</v>
      </c>
      <c r="J58" s="278">
        <f t="shared" si="79"/>
        <v>0</v>
      </c>
      <c r="K58" s="278">
        <f t="shared" si="79"/>
        <v>0</v>
      </c>
      <c r="L58" s="278">
        <f t="shared" si="79"/>
        <v>0</v>
      </c>
      <c r="M58" s="278">
        <f t="shared" si="79"/>
        <v>0</v>
      </c>
      <c r="N58" s="278">
        <f t="shared" si="79"/>
        <v>0</v>
      </c>
      <c r="O58" s="278">
        <f t="shared" si="79"/>
        <v>0</v>
      </c>
      <c r="P58" s="278">
        <f t="shared" si="79"/>
        <v>0</v>
      </c>
      <c r="Q58" s="278">
        <f t="shared" si="79"/>
        <v>0</v>
      </c>
      <c r="R58" s="278">
        <f t="shared" si="79"/>
        <v>0</v>
      </c>
      <c r="S58" s="278">
        <f t="shared" si="79"/>
        <v>0</v>
      </c>
      <c r="T58" s="278">
        <f t="shared" si="79"/>
        <v>0</v>
      </c>
      <c r="U58" s="278">
        <f t="shared" si="79"/>
        <v>0</v>
      </c>
      <c r="V58" s="278">
        <f t="shared" si="79"/>
        <v>0</v>
      </c>
      <c r="W58" s="278">
        <f t="shared" si="79"/>
        <v>0</v>
      </c>
      <c r="X58" s="278">
        <f t="shared" si="79"/>
        <v>0</v>
      </c>
      <c r="Y58" s="278">
        <f t="shared" si="79"/>
        <v>0</v>
      </c>
      <c r="Z58" s="278">
        <f t="shared" si="79"/>
        <v>0</v>
      </c>
      <c r="AA58" s="278">
        <f t="shared" si="79"/>
        <v>0</v>
      </c>
      <c r="AB58" s="278">
        <f t="shared" si="79"/>
        <v>0</v>
      </c>
      <c r="AC58" s="278">
        <f t="shared" si="79"/>
        <v>0</v>
      </c>
      <c r="AD58" s="278">
        <f t="shared" si="79"/>
        <v>0</v>
      </c>
      <c r="AE58" s="278">
        <f t="shared" si="79"/>
        <v>0</v>
      </c>
      <c r="AF58" s="278">
        <f t="shared" si="79"/>
        <v>0</v>
      </c>
      <c r="AG58" s="278">
        <f t="shared" si="79"/>
        <v>0</v>
      </c>
      <c r="AH58" s="278">
        <f t="shared" si="79"/>
        <v>0</v>
      </c>
      <c r="AI58" s="278">
        <f t="shared" si="79"/>
        <v>0</v>
      </c>
      <c r="AJ58" s="278">
        <f t="shared" si="79"/>
        <v>0</v>
      </c>
      <c r="AK58" s="278">
        <f t="shared" si="79"/>
        <v>0</v>
      </c>
      <c r="AL58" s="278">
        <f t="shared" si="79"/>
        <v>0</v>
      </c>
      <c r="AM58" s="278">
        <f t="shared" si="79"/>
        <v>0</v>
      </c>
      <c r="AN58" s="278">
        <f t="shared" si="79"/>
        <v>0</v>
      </c>
      <c r="AO58" s="278">
        <f t="shared" si="79"/>
        <v>0</v>
      </c>
      <c r="AP58" s="278">
        <f t="shared" si="79"/>
        <v>0</v>
      </c>
      <c r="AQ58" s="278">
        <f t="shared" si="79"/>
        <v>0</v>
      </c>
      <c r="AR58" s="278">
        <f t="shared" si="79"/>
        <v>0</v>
      </c>
      <c r="AS58" s="278">
        <f t="shared" si="79"/>
        <v>0</v>
      </c>
      <c r="AT58" s="278">
        <f t="shared" si="79"/>
        <v>0</v>
      </c>
      <c r="AU58" s="278">
        <f t="shared" si="79"/>
        <v>0</v>
      </c>
      <c r="AV58" s="278">
        <f t="shared" si="79"/>
        <v>0</v>
      </c>
      <c r="AW58" s="278">
        <f t="shared" si="79"/>
        <v>0</v>
      </c>
      <c r="AX58" s="278">
        <f t="shared" si="79"/>
        <v>0</v>
      </c>
      <c r="AY58" s="278">
        <f t="shared" si="79"/>
        <v>0</v>
      </c>
      <c r="AZ58" s="278">
        <f t="shared" si="79"/>
        <v>0</v>
      </c>
      <c r="BA58" s="278">
        <f t="shared" si="79"/>
        <v>0</v>
      </c>
      <c r="BB58" s="278">
        <f t="shared" si="79"/>
        <v>0</v>
      </c>
      <c r="BC58" s="278">
        <f t="shared" si="79"/>
        <v>0</v>
      </c>
      <c r="BD58" s="278">
        <f t="shared" si="79"/>
        <v>0</v>
      </c>
      <c r="BE58" s="278">
        <f t="shared" si="79"/>
        <v>0</v>
      </c>
      <c r="BF58" s="278">
        <f t="shared" si="79"/>
        <v>0</v>
      </c>
      <c r="BG58" s="278">
        <f t="shared" si="79"/>
        <v>0</v>
      </c>
      <c r="BH58" s="278">
        <f t="shared" si="79"/>
        <v>0</v>
      </c>
      <c r="BI58" s="278">
        <f t="shared" si="79"/>
        <v>0</v>
      </c>
      <c r="BJ58" s="278">
        <f t="shared" si="79"/>
        <v>0</v>
      </c>
      <c r="BK58" s="278">
        <f t="shared" si="79"/>
        <v>0</v>
      </c>
      <c r="BL58" s="278">
        <f t="shared" si="79"/>
        <v>0</v>
      </c>
      <c r="BM58" s="278">
        <f t="shared" si="79"/>
        <v>0</v>
      </c>
      <c r="BN58" s="278">
        <f t="shared" si="79"/>
        <v>0</v>
      </c>
      <c r="BO58" s="278">
        <f t="shared" si="79"/>
        <v>0</v>
      </c>
      <c r="BP58" s="278">
        <f t="shared" si="79"/>
        <v>0</v>
      </c>
      <c r="BQ58" s="278">
        <f t="shared" ref="BQ58:CS58" si="80">IFERROR(IF(BQ$17="beräknas ej",0,BP58*IF(BQ$48&gt;$D$3,1,IF(BQ$48&lt;=$C$3,$C$2,$D$2))*IFERROR(INDEX($B$8:$E$14,MATCH($A58,$A$8:$A$14,0),MATCH(BQ$48,$B$6:$E$6,1)),0)),0)</f>
        <v>0</v>
      </c>
      <c r="BR58" s="278">
        <f t="shared" si="80"/>
        <v>0</v>
      </c>
      <c r="BS58" s="278">
        <f t="shared" si="80"/>
        <v>0</v>
      </c>
      <c r="BT58" s="278">
        <f t="shared" si="80"/>
        <v>0</v>
      </c>
      <c r="BU58" s="278">
        <f t="shared" si="80"/>
        <v>0</v>
      </c>
      <c r="BV58" s="278">
        <f t="shared" si="80"/>
        <v>0</v>
      </c>
      <c r="BW58" s="278">
        <f t="shared" si="80"/>
        <v>0</v>
      </c>
      <c r="BX58" s="278">
        <f t="shared" si="80"/>
        <v>0</v>
      </c>
      <c r="BY58" s="278">
        <f t="shared" si="80"/>
        <v>0</v>
      </c>
      <c r="BZ58" s="278">
        <f t="shared" si="80"/>
        <v>0</v>
      </c>
      <c r="CA58" s="278">
        <f t="shared" si="80"/>
        <v>0</v>
      </c>
      <c r="CB58" s="278">
        <f t="shared" si="80"/>
        <v>0</v>
      </c>
      <c r="CC58" s="278">
        <f t="shared" si="80"/>
        <v>0</v>
      </c>
      <c r="CD58" s="278">
        <f t="shared" si="80"/>
        <v>0</v>
      </c>
      <c r="CE58" s="278">
        <f t="shared" si="80"/>
        <v>0</v>
      </c>
      <c r="CF58" s="278">
        <f t="shared" si="80"/>
        <v>0</v>
      </c>
      <c r="CG58" s="278">
        <f t="shared" si="80"/>
        <v>0</v>
      </c>
      <c r="CH58" s="278">
        <f t="shared" si="80"/>
        <v>0</v>
      </c>
      <c r="CI58" s="278">
        <f t="shared" si="80"/>
        <v>0</v>
      </c>
      <c r="CJ58" s="278">
        <f t="shared" si="80"/>
        <v>0</v>
      </c>
      <c r="CK58" s="278">
        <f t="shared" si="80"/>
        <v>0</v>
      </c>
      <c r="CL58" s="278">
        <f t="shared" si="80"/>
        <v>0</v>
      </c>
      <c r="CM58" s="278">
        <f t="shared" si="80"/>
        <v>0</v>
      </c>
      <c r="CN58" s="278">
        <f t="shared" si="80"/>
        <v>0</v>
      </c>
      <c r="CO58" s="278">
        <f t="shared" si="80"/>
        <v>0</v>
      </c>
      <c r="CP58" s="278">
        <f t="shared" si="80"/>
        <v>0</v>
      </c>
      <c r="CQ58" s="278">
        <f t="shared" si="80"/>
        <v>0</v>
      </c>
      <c r="CR58" s="278">
        <f t="shared" si="80"/>
        <v>0</v>
      </c>
      <c r="CS58" s="278">
        <f t="shared" si="80"/>
        <v>0</v>
      </c>
    </row>
    <row r="59" spans="1:97" s="377" customFormat="1" x14ac:dyDescent="0.35">
      <c r="A59" s="278">
        <f>Prognoser!C104</f>
        <v>0</v>
      </c>
      <c r="B59" s="278" t="str">
        <f>'UA basår'!B17</f>
        <v>0 0</v>
      </c>
      <c r="C59" s="278">
        <f>Prognoser!D104</f>
        <v>0</v>
      </c>
      <c r="D59" s="278">
        <f>IFERROR((('UA basår'!R17+'UA basår'!U17+'UA basår'!Y17)*'UA basår'!F17*'UA basår'!H17*'UA basår'!L17)+(('UA basår'!R47+'UA basår'!U47+'UA basår'!Y47)*'UA basår'!F47*'UA basår'!H47*'UA basår'!L47),0)</f>
        <v>0</v>
      </c>
      <c r="E59" s="278">
        <f t="shared" ref="E59:BP59" si="81">IFERROR(IF(E$17="beräknas ej",0,D59*IF(E$48&gt;$D$3,1,IF(E$48&lt;=$C$3,$C$2,$D$2))*IFERROR(INDEX($B$8:$E$14,MATCH($A59,$A$8:$A$14,0),MATCH(E$48,$B$6:$E$6,1)),0)),0)</f>
        <v>0</v>
      </c>
      <c r="F59" s="278">
        <f t="shared" si="81"/>
        <v>0</v>
      </c>
      <c r="G59" s="278">
        <f t="shared" si="81"/>
        <v>0</v>
      </c>
      <c r="H59" s="278">
        <f t="shared" si="81"/>
        <v>0</v>
      </c>
      <c r="I59" s="278">
        <f t="shared" si="81"/>
        <v>0</v>
      </c>
      <c r="J59" s="278">
        <f t="shared" si="81"/>
        <v>0</v>
      </c>
      <c r="K59" s="278">
        <f t="shared" si="81"/>
        <v>0</v>
      </c>
      <c r="L59" s="278">
        <f t="shared" si="81"/>
        <v>0</v>
      </c>
      <c r="M59" s="278">
        <f t="shared" si="81"/>
        <v>0</v>
      </c>
      <c r="N59" s="278">
        <f t="shared" si="81"/>
        <v>0</v>
      </c>
      <c r="O59" s="278">
        <f t="shared" si="81"/>
        <v>0</v>
      </c>
      <c r="P59" s="278">
        <f t="shared" si="81"/>
        <v>0</v>
      </c>
      <c r="Q59" s="278">
        <f t="shared" si="81"/>
        <v>0</v>
      </c>
      <c r="R59" s="278">
        <f t="shared" si="81"/>
        <v>0</v>
      </c>
      <c r="S59" s="278">
        <f t="shared" si="81"/>
        <v>0</v>
      </c>
      <c r="T59" s="278">
        <f t="shared" si="81"/>
        <v>0</v>
      </c>
      <c r="U59" s="278">
        <f t="shared" si="81"/>
        <v>0</v>
      </c>
      <c r="V59" s="278">
        <f t="shared" si="81"/>
        <v>0</v>
      </c>
      <c r="W59" s="278">
        <f t="shared" si="81"/>
        <v>0</v>
      </c>
      <c r="X59" s="278">
        <f t="shared" si="81"/>
        <v>0</v>
      </c>
      <c r="Y59" s="278">
        <f t="shared" si="81"/>
        <v>0</v>
      </c>
      <c r="Z59" s="278">
        <f t="shared" si="81"/>
        <v>0</v>
      </c>
      <c r="AA59" s="278">
        <f t="shared" si="81"/>
        <v>0</v>
      </c>
      <c r="AB59" s="278">
        <f t="shared" si="81"/>
        <v>0</v>
      </c>
      <c r="AC59" s="278">
        <f t="shared" si="81"/>
        <v>0</v>
      </c>
      <c r="AD59" s="278">
        <f t="shared" si="81"/>
        <v>0</v>
      </c>
      <c r="AE59" s="278">
        <f t="shared" si="81"/>
        <v>0</v>
      </c>
      <c r="AF59" s="278">
        <f t="shared" si="81"/>
        <v>0</v>
      </c>
      <c r="AG59" s="278">
        <f t="shared" si="81"/>
        <v>0</v>
      </c>
      <c r="AH59" s="278">
        <f t="shared" si="81"/>
        <v>0</v>
      </c>
      <c r="AI59" s="278">
        <f t="shared" si="81"/>
        <v>0</v>
      </c>
      <c r="AJ59" s="278">
        <f t="shared" si="81"/>
        <v>0</v>
      </c>
      <c r="AK59" s="278">
        <f t="shared" si="81"/>
        <v>0</v>
      </c>
      <c r="AL59" s="278">
        <f t="shared" si="81"/>
        <v>0</v>
      </c>
      <c r="AM59" s="278">
        <f t="shared" si="81"/>
        <v>0</v>
      </c>
      <c r="AN59" s="278">
        <f t="shared" si="81"/>
        <v>0</v>
      </c>
      <c r="AO59" s="278">
        <f t="shared" si="81"/>
        <v>0</v>
      </c>
      <c r="AP59" s="278">
        <f t="shared" si="81"/>
        <v>0</v>
      </c>
      <c r="AQ59" s="278">
        <f t="shared" si="81"/>
        <v>0</v>
      </c>
      <c r="AR59" s="278">
        <f t="shared" si="81"/>
        <v>0</v>
      </c>
      <c r="AS59" s="278">
        <f t="shared" si="81"/>
        <v>0</v>
      </c>
      <c r="AT59" s="278">
        <f t="shared" si="81"/>
        <v>0</v>
      </c>
      <c r="AU59" s="278">
        <f t="shared" si="81"/>
        <v>0</v>
      </c>
      <c r="AV59" s="278">
        <f t="shared" si="81"/>
        <v>0</v>
      </c>
      <c r="AW59" s="278">
        <f t="shared" si="81"/>
        <v>0</v>
      </c>
      <c r="AX59" s="278">
        <f t="shared" si="81"/>
        <v>0</v>
      </c>
      <c r="AY59" s="278">
        <f t="shared" si="81"/>
        <v>0</v>
      </c>
      <c r="AZ59" s="278">
        <f t="shared" si="81"/>
        <v>0</v>
      </c>
      <c r="BA59" s="278">
        <f t="shared" si="81"/>
        <v>0</v>
      </c>
      <c r="BB59" s="278">
        <f t="shared" si="81"/>
        <v>0</v>
      </c>
      <c r="BC59" s="278">
        <f t="shared" si="81"/>
        <v>0</v>
      </c>
      <c r="BD59" s="278">
        <f t="shared" si="81"/>
        <v>0</v>
      </c>
      <c r="BE59" s="278">
        <f t="shared" si="81"/>
        <v>0</v>
      </c>
      <c r="BF59" s="278">
        <f t="shared" si="81"/>
        <v>0</v>
      </c>
      <c r="BG59" s="278">
        <f t="shared" si="81"/>
        <v>0</v>
      </c>
      <c r="BH59" s="278">
        <f t="shared" si="81"/>
        <v>0</v>
      </c>
      <c r="BI59" s="278">
        <f t="shared" si="81"/>
        <v>0</v>
      </c>
      <c r="BJ59" s="278">
        <f t="shared" si="81"/>
        <v>0</v>
      </c>
      <c r="BK59" s="278">
        <f t="shared" si="81"/>
        <v>0</v>
      </c>
      <c r="BL59" s="278">
        <f t="shared" si="81"/>
        <v>0</v>
      </c>
      <c r="BM59" s="278">
        <f t="shared" si="81"/>
        <v>0</v>
      </c>
      <c r="BN59" s="278">
        <f t="shared" si="81"/>
        <v>0</v>
      </c>
      <c r="BO59" s="278">
        <f t="shared" si="81"/>
        <v>0</v>
      </c>
      <c r="BP59" s="278">
        <f t="shared" si="81"/>
        <v>0</v>
      </c>
      <c r="BQ59" s="278">
        <f t="shared" ref="BQ59:CS59" si="82">IFERROR(IF(BQ$17="beräknas ej",0,BP59*IF(BQ$48&gt;$D$3,1,IF(BQ$48&lt;=$C$3,$C$2,$D$2))*IFERROR(INDEX($B$8:$E$14,MATCH($A59,$A$8:$A$14,0),MATCH(BQ$48,$B$6:$E$6,1)),0)),0)</f>
        <v>0</v>
      </c>
      <c r="BR59" s="278">
        <f t="shared" si="82"/>
        <v>0</v>
      </c>
      <c r="BS59" s="278">
        <f t="shared" si="82"/>
        <v>0</v>
      </c>
      <c r="BT59" s="278">
        <f t="shared" si="82"/>
        <v>0</v>
      </c>
      <c r="BU59" s="278">
        <f t="shared" si="82"/>
        <v>0</v>
      </c>
      <c r="BV59" s="278">
        <f t="shared" si="82"/>
        <v>0</v>
      </c>
      <c r="BW59" s="278">
        <f t="shared" si="82"/>
        <v>0</v>
      </c>
      <c r="BX59" s="278">
        <f t="shared" si="82"/>
        <v>0</v>
      </c>
      <c r="BY59" s="278">
        <f t="shared" si="82"/>
        <v>0</v>
      </c>
      <c r="BZ59" s="278">
        <f t="shared" si="82"/>
        <v>0</v>
      </c>
      <c r="CA59" s="278">
        <f t="shared" si="82"/>
        <v>0</v>
      </c>
      <c r="CB59" s="278">
        <f t="shared" si="82"/>
        <v>0</v>
      </c>
      <c r="CC59" s="278">
        <f t="shared" si="82"/>
        <v>0</v>
      </c>
      <c r="CD59" s="278">
        <f t="shared" si="82"/>
        <v>0</v>
      </c>
      <c r="CE59" s="278">
        <f t="shared" si="82"/>
        <v>0</v>
      </c>
      <c r="CF59" s="278">
        <f t="shared" si="82"/>
        <v>0</v>
      </c>
      <c r="CG59" s="278">
        <f t="shared" si="82"/>
        <v>0</v>
      </c>
      <c r="CH59" s="278">
        <f t="shared" si="82"/>
        <v>0</v>
      </c>
      <c r="CI59" s="278">
        <f t="shared" si="82"/>
        <v>0</v>
      </c>
      <c r="CJ59" s="278">
        <f t="shared" si="82"/>
        <v>0</v>
      </c>
      <c r="CK59" s="278">
        <f t="shared" si="82"/>
        <v>0</v>
      </c>
      <c r="CL59" s="278">
        <f t="shared" si="82"/>
        <v>0</v>
      </c>
      <c r="CM59" s="278">
        <f t="shared" si="82"/>
        <v>0</v>
      </c>
      <c r="CN59" s="278">
        <f t="shared" si="82"/>
        <v>0</v>
      </c>
      <c r="CO59" s="278">
        <f t="shared" si="82"/>
        <v>0</v>
      </c>
      <c r="CP59" s="278">
        <f t="shared" si="82"/>
        <v>0</v>
      </c>
      <c r="CQ59" s="278">
        <f t="shared" si="82"/>
        <v>0</v>
      </c>
      <c r="CR59" s="278">
        <f t="shared" si="82"/>
        <v>0</v>
      </c>
      <c r="CS59" s="278">
        <f t="shared" si="82"/>
        <v>0</v>
      </c>
    </row>
    <row r="60" spans="1:97" s="377" customFormat="1" x14ac:dyDescent="0.35">
      <c r="A60" s="278">
        <f>Prognoser!C105</f>
        <v>0</v>
      </c>
      <c r="B60" s="278" t="str">
        <f>'UA basår'!B18</f>
        <v>0 0</v>
      </c>
      <c r="C60" s="278">
        <f>Prognoser!D105</f>
        <v>0</v>
      </c>
      <c r="D60" s="278">
        <f>IFERROR((('UA basår'!R18+'UA basår'!U18+'UA basår'!Y18)*'UA basår'!F18*'UA basår'!H18*'UA basår'!L18)+(('UA basår'!R48+'UA basår'!U48+'UA basår'!Y48)*'UA basår'!F48*'UA basår'!H48*'UA basår'!L48),0)</f>
        <v>0</v>
      </c>
      <c r="E60" s="278">
        <f t="shared" ref="E60:BP60" si="83">IFERROR(IF(E$17="beräknas ej",0,D60*IF(E$48&gt;$D$3,1,IF(E$48&lt;=$C$3,$C$2,$D$2))*IFERROR(INDEX($B$8:$E$14,MATCH($A60,$A$8:$A$14,0),MATCH(E$48,$B$6:$E$6,1)),0)),0)</f>
        <v>0</v>
      </c>
      <c r="F60" s="278">
        <f t="shared" si="83"/>
        <v>0</v>
      </c>
      <c r="G60" s="278">
        <f t="shared" si="83"/>
        <v>0</v>
      </c>
      <c r="H60" s="278">
        <f t="shared" si="83"/>
        <v>0</v>
      </c>
      <c r="I60" s="278">
        <f t="shared" si="83"/>
        <v>0</v>
      </c>
      <c r="J60" s="278">
        <f t="shared" si="83"/>
        <v>0</v>
      </c>
      <c r="K60" s="278">
        <f t="shared" si="83"/>
        <v>0</v>
      </c>
      <c r="L60" s="278">
        <f t="shared" si="83"/>
        <v>0</v>
      </c>
      <c r="M60" s="278">
        <f t="shared" si="83"/>
        <v>0</v>
      </c>
      <c r="N60" s="278">
        <f t="shared" si="83"/>
        <v>0</v>
      </c>
      <c r="O60" s="278">
        <f t="shared" si="83"/>
        <v>0</v>
      </c>
      <c r="P60" s="278">
        <f t="shared" si="83"/>
        <v>0</v>
      </c>
      <c r="Q60" s="278">
        <f t="shared" si="83"/>
        <v>0</v>
      </c>
      <c r="R60" s="278">
        <f t="shared" si="83"/>
        <v>0</v>
      </c>
      <c r="S60" s="278">
        <f t="shared" si="83"/>
        <v>0</v>
      </c>
      <c r="T60" s="278">
        <f t="shared" si="83"/>
        <v>0</v>
      </c>
      <c r="U60" s="278">
        <f t="shared" si="83"/>
        <v>0</v>
      </c>
      <c r="V60" s="278">
        <f t="shared" si="83"/>
        <v>0</v>
      </c>
      <c r="W60" s="278">
        <f t="shared" si="83"/>
        <v>0</v>
      </c>
      <c r="X60" s="278">
        <f t="shared" si="83"/>
        <v>0</v>
      </c>
      <c r="Y60" s="278">
        <f t="shared" si="83"/>
        <v>0</v>
      </c>
      <c r="Z60" s="278">
        <f t="shared" si="83"/>
        <v>0</v>
      </c>
      <c r="AA60" s="278">
        <f t="shared" si="83"/>
        <v>0</v>
      </c>
      <c r="AB60" s="278">
        <f t="shared" si="83"/>
        <v>0</v>
      </c>
      <c r="AC60" s="278">
        <f t="shared" si="83"/>
        <v>0</v>
      </c>
      <c r="AD60" s="278">
        <f t="shared" si="83"/>
        <v>0</v>
      </c>
      <c r="AE60" s="278">
        <f t="shared" si="83"/>
        <v>0</v>
      </c>
      <c r="AF60" s="278">
        <f t="shared" si="83"/>
        <v>0</v>
      </c>
      <c r="AG60" s="278">
        <f t="shared" si="83"/>
        <v>0</v>
      </c>
      <c r="AH60" s="278">
        <f t="shared" si="83"/>
        <v>0</v>
      </c>
      <c r="AI60" s="278">
        <f t="shared" si="83"/>
        <v>0</v>
      </c>
      <c r="AJ60" s="278">
        <f t="shared" si="83"/>
        <v>0</v>
      </c>
      <c r="AK60" s="278">
        <f t="shared" si="83"/>
        <v>0</v>
      </c>
      <c r="AL60" s="278">
        <f t="shared" si="83"/>
        <v>0</v>
      </c>
      <c r="AM60" s="278">
        <f t="shared" si="83"/>
        <v>0</v>
      </c>
      <c r="AN60" s="278">
        <f t="shared" si="83"/>
        <v>0</v>
      </c>
      <c r="AO60" s="278">
        <f t="shared" si="83"/>
        <v>0</v>
      </c>
      <c r="AP60" s="278">
        <f t="shared" si="83"/>
        <v>0</v>
      </c>
      <c r="AQ60" s="278">
        <f t="shared" si="83"/>
        <v>0</v>
      </c>
      <c r="AR60" s="278">
        <f t="shared" si="83"/>
        <v>0</v>
      </c>
      <c r="AS60" s="278">
        <f t="shared" si="83"/>
        <v>0</v>
      </c>
      <c r="AT60" s="278">
        <f t="shared" si="83"/>
        <v>0</v>
      </c>
      <c r="AU60" s="278">
        <f t="shared" si="83"/>
        <v>0</v>
      </c>
      <c r="AV60" s="278">
        <f t="shared" si="83"/>
        <v>0</v>
      </c>
      <c r="AW60" s="278">
        <f t="shared" si="83"/>
        <v>0</v>
      </c>
      <c r="AX60" s="278">
        <f t="shared" si="83"/>
        <v>0</v>
      </c>
      <c r="AY60" s="278">
        <f t="shared" si="83"/>
        <v>0</v>
      </c>
      <c r="AZ60" s="278">
        <f t="shared" si="83"/>
        <v>0</v>
      </c>
      <c r="BA60" s="278">
        <f t="shared" si="83"/>
        <v>0</v>
      </c>
      <c r="BB60" s="278">
        <f t="shared" si="83"/>
        <v>0</v>
      </c>
      <c r="BC60" s="278">
        <f t="shared" si="83"/>
        <v>0</v>
      </c>
      <c r="BD60" s="278">
        <f t="shared" si="83"/>
        <v>0</v>
      </c>
      <c r="BE60" s="278">
        <f t="shared" si="83"/>
        <v>0</v>
      </c>
      <c r="BF60" s="278">
        <f t="shared" si="83"/>
        <v>0</v>
      </c>
      <c r="BG60" s="278">
        <f t="shared" si="83"/>
        <v>0</v>
      </c>
      <c r="BH60" s="278">
        <f t="shared" si="83"/>
        <v>0</v>
      </c>
      <c r="BI60" s="278">
        <f t="shared" si="83"/>
        <v>0</v>
      </c>
      <c r="BJ60" s="278">
        <f t="shared" si="83"/>
        <v>0</v>
      </c>
      <c r="BK60" s="278">
        <f t="shared" si="83"/>
        <v>0</v>
      </c>
      <c r="BL60" s="278">
        <f t="shared" si="83"/>
        <v>0</v>
      </c>
      <c r="BM60" s="278">
        <f t="shared" si="83"/>
        <v>0</v>
      </c>
      <c r="BN60" s="278">
        <f t="shared" si="83"/>
        <v>0</v>
      </c>
      <c r="BO60" s="278">
        <f t="shared" si="83"/>
        <v>0</v>
      </c>
      <c r="BP60" s="278">
        <f t="shared" si="83"/>
        <v>0</v>
      </c>
      <c r="BQ60" s="278">
        <f t="shared" ref="BQ60:CS60" si="84">IFERROR(IF(BQ$17="beräknas ej",0,BP60*IF(BQ$48&gt;$D$3,1,IF(BQ$48&lt;=$C$3,$C$2,$D$2))*IFERROR(INDEX($B$8:$E$14,MATCH($A60,$A$8:$A$14,0),MATCH(BQ$48,$B$6:$E$6,1)),0)),0)</f>
        <v>0</v>
      </c>
      <c r="BR60" s="278">
        <f t="shared" si="84"/>
        <v>0</v>
      </c>
      <c r="BS60" s="278">
        <f t="shared" si="84"/>
        <v>0</v>
      </c>
      <c r="BT60" s="278">
        <f t="shared" si="84"/>
        <v>0</v>
      </c>
      <c r="BU60" s="278">
        <f t="shared" si="84"/>
        <v>0</v>
      </c>
      <c r="BV60" s="278">
        <f t="shared" si="84"/>
        <v>0</v>
      </c>
      <c r="BW60" s="278">
        <f t="shared" si="84"/>
        <v>0</v>
      </c>
      <c r="BX60" s="278">
        <f t="shared" si="84"/>
        <v>0</v>
      </c>
      <c r="BY60" s="278">
        <f t="shared" si="84"/>
        <v>0</v>
      </c>
      <c r="BZ60" s="278">
        <f t="shared" si="84"/>
        <v>0</v>
      </c>
      <c r="CA60" s="278">
        <f t="shared" si="84"/>
        <v>0</v>
      </c>
      <c r="CB60" s="278">
        <f t="shared" si="84"/>
        <v>0</v>
      </c>
      <c r="CC60" s="278">
        <f t="shared" si="84"/>
        <v>0</v>
      </c>
      <c r="CD60" s="278">
        <f t="shared" si="84"/>
        <v>0</v>
      </c>
      <c r="CE60" s="278">
        <f t="shared" si="84"/>
        <v>0</v>
      </c>
      <c r="CF60" s="278">
        <f t="shared" si="84"/>
        <v>0</v>
      </c>
      <c r="CG60" s="278">
        <f t="shared" si="84"/>
        <v>0</v>
      </c>
      <c r="CH60" s="278">
        <f t="shared" si="84"/>
        <v>0</v>
      </c>
      <c r="CI60" s="278">
        <f t="shared" si="84"/>
        <v>0</v>
      </c>
      <c r="CJ60" s="278">
        <f t="shared" si="84"/>
        <v>0</v>
      </c>
      <c r="CK60" s="278">
        <f t="shared" si="84"/>
        <v>0</v>
      </c>
      <c r="CL60" s="278">
        <f t="shared" si="84"/>
        <v>0</v>
      </c>
      <c r="CM60" s="278">
        <f t="shared" si="84"/>
        <v>0</v>
      </c>
      <c r="CN60" s="278">
        <f t="shared" si="84"/>
        <v>0</v>
      </c>
      <c r="CO60" s="278">
        <f t="shared" si="84"/>
        <v>0</v>
      </c>
      <c r="CP60" s="278">
        <f t="shared" si="84"/>
        <v>0</v>
      </c>
      <c r="CQ60" s="278">
        <f t="shared" si="84"/>
        <v>0</v>
      </c>
      <c r="CR60" s="278">
        <f t="shared" si="84"/>
        <v>0</v>
      </c>
      <c r="CS60" s="278">
        <f t="shared" si="84"/>
        <v>0</v>
      </c>
    </row>
    <row r="61" spans="1:97" s="377" customFormat="1" x14ac:dyDescent="0.35">
      <c r="A61" s="278">
        <f>Prognoser!C106</f>
        <v>0</v>
      </c>
      <c r="B61" s="278" t="str">
        <f>'UA basår'!B19</f>
        <v>0 0</v>
      </c>
      <c r="C61" s="278">
        <f>Prognoser!D106</f>
        <v>0</v>
      </c>
      <c r="D61" s="278">
        <f>IFERROR((('UA basår'!R19+'UA basår'!U19+'UA basår'!Y19)*'UA basår'!F19*'UA basår'!H19*'UA basår'!L19)+(('UA basår'!R49+'UA basår'!U49+'UA basår'!Y49)*'UA basår'!F49*'UA basår'!H49*'UA basår'!L49),0)</f>
        <v>0</v>
      </c>
      <c r="E61" s="278">
        <f t="shared" ref="E61:BP61" si="85">IFERROR(IF(E$17="beräknas ej",0,D61*IF(E$48&gt;$D$3,1,IF(E$48&lt;=$C$3,$C$2,$D$2))*IFERROR(INDEX($B$8:$E$14,MATCH($A61,$A$8:$A$14,0),MATCH(E$48,$B$6:$E$6,1)),0)),0)</f>
        <v>0</v>
      </c>
      <c r="F61" s="278">
        <f t="shared" si="85"/>
        <v>0</v>
      </c>
      <c r="G61" s="278">
        <f t="shared" si="85"/>
        <v>0</v>
      </c>
      <c r="H61" s="278">
        <f t="shared" si="85"/>
        <v>0</v>
      </c>
      <c r="I61" s="278">
        <f t="shared" si="85"/>
        <v>0</v>
      </c>
      <c r="J61" s="278">
        <f t="shared" si="85"/>
        <v>0</v>
      </c>
      <c r="K61" s="278">
        <f t="shared" si="85"/>
        <v>0</v>
      </c>
      <c r="L61" s="278">
        <f t="shared" si="85"/>
        <v>0</v>
      </c>
      <c r="M61" s="278">
        <f t="shared" si="85"/>
        <v>0</v>
      </c>
      <c r="N61" s="278">
        <f t="shared" si="85"/>
        <v>0</v>
      </c>
      <c r="O61" s="278">
        <f t="shared" si="85"/>
        <v>0</v>
      </c>
      <c r="P61" s="278">
        <f t="shared" si="85"/>
        <v>0</v>
      </c>
      <c r="Q61" s="278">
        <f t="shared" si="85"/>
        <v>0</v>
      </c>
      <c r="R61" s="278">
        <f t="shared" si="85"/>
        <v>0</v>
      </c>
      <c r="S61" s="278">
        <f t="shared" si="85"/>
        <v>0</v>
      </c>
      <c r="T61" s="278">
        <f t="shared" si="85"/>
        <v>0</v>
      </c>
      <c r="U61" s="278">
        <f t="shared" si="85"/>
        <v>0</v>
      </c>
      <c r="V61" s="278">
        <f t="shared" si="85"/>
        <v>0</v>
      </c>
      <c r="W61" s="278">
        <f t="shared" si="85"/>
        <v>0</v>
      </c>
      <c r="X61" s="278">
        <f t="shared" si="85"/>
        <v>0</v>
      </c>
      <c r="Y61" s="278">
        <f t="shared" si="85"/>
        <v>0</v>
      </c>
      <c r="Z61" s="278">
        <f t="shared" si="85"/>
        <v>0</v>
      </c>
      <c r="AA61" s="278">
        <f t="shared" si="85"/>
        <v>0</v>
      </c>
      <c r="AB61" s="278">
        <f t="shared" si="85"/>
        <v>0</v>
      </c>
      <c r="AC61" s="278">
        <f t="shared" si="85"/>
        <v>0</v>
      </c>
      <c r="AD61" s="278">
        <f t="shared" si="85"/>
        <v>0</v>
      </c>
      <c r="AE61" s="278">
        <f t="shared" si="85"/>
        <v>0</v>
      </c>
      <c r="AF61" s="278">
        <f t="shared" si="85"/>
        <v>0</v>
      </c>
      <c r="AG61" s="278">
        <f t="shared" si="85"/>
        <v>0</v>
      </c>
      <c r="AH61" s="278">
        <f t="shared" si="85"/>
        <v>0</v>
      </c>
      <c r="AI61" s="278">
        <f t="shared" si="85"/>
        <v>0</v>
      </c>
      <c r="AJ61" s="278">
        <f t="shared" si="85"/>
        <v>0</v>
      </c>
      <c r="AK61" s="278">
        <f t="shared" si="85"/>
        <v>0</v>
      </c>
      <c r="AL61" s="278">
        <f t="shared" si="85"/>
        <v>0</v>
      </c>
      <c r="AM61" s="278">
        <f t="shared" si="85"/>
        <v>0</v>
      </c>
      <c r="AN61" s="278">
        <f t="shared" si="85"/>
        <v>0</v>
      </c>
      <c r="AO61" s="278">
        <f t="shared" si="85"/>
        <v>0</v>
      </c>
      <c r="AP61" s="278">
        <f t="shared" si="85"/>
        <v>0</v>
      </c>
      <c r="AQ61" s="278">
        <f t="shared" si="85"/>
        <v>0</v>
      </c>
      <c r="AR61" s="278">
        <f t="shared" si="85"/>
        <v>0</v>
      </c>
      <c r="AS61" s="278">
        <f t="shared" si="85"/>
        <v>0</v>
      </c>
      <c r="AT61" s="278">
        <f t="shared" si="85"/>
        <v>0</v>
      </c>
      <c r="AU61" s="278">
        <f t="shared" si="85"/>
        <v>0</v>
      </c>
      <c r="AV61" s="278">
        <f t="shared" si="85"/>
        <v>0</v>
      </c>
      <c r="AW61" s="278">
        <f t="shared" si="85"/>
        <v>0</v>
      </c>
      <c r="AX61" s="278">
        <f t="shared" si="85"/>
        <v>0</v>
      </c>
      <c r="AY61" s="278">
        <f t="shared" si="85"/>
        <v>0</v>
      </c>
      <c r="AZ61" s="278">
        <f t="shared" si="85"/>
        <v>0</v>
      </c>
      <c r="BA61" s="278">
        <f t="shared" si="85"/>
        <v>0</v>
      </c>
      <c r="BB61" s="278">
        <f t="shared" si="85"/>
        <v>0</v>
      </c>
      <c r="BC61" s="278">
        <f t="shared" si="85"/>
        <v>0</v>
      </c>
      <c r="BD61" s="278">
        <f t="shared" si="85"/>
        <v>0</v>
      </c>
      <c r="BE61" s="278">
        <f t="shared" si="85"/>
        <v>0</v>
      </c>
      <c r="BF61" s="278">
        <f t="shared" si="85"/>
        <v>0</v>
      </c>
      <c r="BG61" s="278">
        <f t="shared" si="85"/>
        <v>0</v>
      </c>
      <c r="BH61" s="278">
        <f t="shared" si="85"/>
        <v>0</v>
      </c>
      <c r="BI61" s="278">
        <f t="shared" si="85"/>
        <v>0</v>
      </c>
      <c r="BJ61" s="278">
        <f t="shared" si="85"/>
        <v>0</v>
      </c>
      <c r="BK61" s="278">
        <f t="shared" si="85"/>
        <v>0</v>
      </c>
      <c r="BL61" s="278">
        <f t="shared" si="85"/>
        <v>0</v>
      </c>
      <c r="BM61" s="278">
        <f t="shared" si="85"/>
        <v>0</v>
      </c>
      <c r="BN61" s="278">
        <f t="shared" si="85"/>
        <v>0</v>
      </c>
      <c r="BO61" s="278">
        <f t="shared" si="85"/>
        <v>0</v>
      </c>
      <c r="BP61" s="278">
        <f t="shared" si="85"/>
        <v>0</v>
      </c>
      <c r="BQ61" s="278">
        <f t="shared" ref="BQ61:CS61" si="86">IFERROR(IF(BQ$17="beräknas ej",0,BP61*IF(BQ$48&gt;$D$3,1,IF(BQ$48&lt;=$C$3,$C$2,$D$2))*IFERROR(INDEX($B$8:$E$14,MATCH($A61,$A$8:$A$14,0),MATCH(BQ$48,$B$6:$E$6,1)),0)),0)</f>
        <v>0</v>
      </c>
      <c r="BR61" s="278">
        <f t="shared" si="86"/>
        <v>0</v>
      </c>
      <c r="BS61" s="278">
        <f t="shared" si="86"/>
        <v>0</v>
      </c>
      <c r="BT61" s="278">
        <f t="shared" si="86"/>
        <v>0</v>
      </c>
      <c r="BU61" s="278">
        <f t="shared" si="86"/>
        <v>0</v>
      </c>
      <c r="BV61" s="278">
        <f t="shared" si="86"/>
        <v>0</v>
      </c>
      <c r="BW61" s="278">
        <f t="shared" si="86"/>
        <v>0</v>
      </c>
      <c r="BX61" s="278">
        <f t="shared" si="86"/>
        <v>0</v>
      </c>
      <c r="BY61" s="278">
        <f t="shared" si="86"/>
        <v>0</v>
      </c>
      <c r="BZ61" s="278">
        <f t="shared" si="86"/>
        <v>0</v>
      </c>
      <c r="CA61" s="278">
        <f t="shared" si="86"/>
        <v>0</v>
      </c>
      <c r="CB61" s="278">
        <f t="shared" si="86"/>
        <v>0</v>
      </c>
      <c r="CC61" s="278">
        <f t="shared" si="86"/>
        <v>0</v>
      </c>
      <c r="CD61" s="278">
        <f t="shared" si="86"/>
        <v>0</v>
      </c>
      <c r="CE61" s="278">
        <f t="shared" si="86"/>
        <v>0</v>
      </c>
      <c r="CF61" s="278">
        <f t="shared" si="86"/>
        <v>0</v>
      </c>
      <c r="CG61" s="278">
        <f t="shared" si="86"/>
        <v>0</v>
      </c>
      <c r="CH61" s="278">
        <f t="shared" si="86"/>
        <v>0</v>
      </c>
      <c r="CI61" s="278">
        <f t="shared" si="86"/>
        <v>0</v>
      </c>
      <c r="CJ61" s="278">
        <f t="shared" si="86"/>
        <v>0</v>
      </c>
      <c r="CK61" s="278">
        <f t="shared" si="86"/>
        <v>0</v>
      </c>
      <c r="CL61" s="278">
        <f t="shared" si="86"/>
        <v>0</v>
      </c>
      <c r="CM61" s="278">
        <f t="shared" si="86"/>
        <v>0</v>
      </c>
      <c r="CN61" s="278">
        <f t="shared" si="86"/>
        <v>0</v>
      </c>
      <c r="CO61" s="278">
        <f t="shared" si="86"/>
        <v>0</v>
      </c>
      <c r="CP61" s="278">
        <f t="shared" si="86"/>
        <v>0</v>
      </c>
      <c r="CQ61" s="278">
        <f t="shared" si="86"/>
        <v>0</v>
      </c>
      <c r="CR61" s="278">
        <f t="shared" si="86"/>
        <v>0</v>
      </c>
      <c r="CS61" s="278">
        <f t="shared" si="86"/>
        <v>0</v>
      </c>
    </row>
    <row r="62" spans="1:97" s="377" customFormat="1" x14ac:dyDescent="0.35">
      <c r="A62" s="278">
        <f>Prognoser!C107</f>
        <v>0</v>
      </c>
      <c r="B62" s="278" t="str">
        <f>'UA basår'!B20</f>
        <v>0 0</v>
      </c>
      <c r="C62" s="278">
        <f>Prognoser!D107</f>
        <v>0</v>
      </c>
      <c r="D62" s="278">
        <f>IFERROR((('UA basår'!R20+'UA basår'!U20+'UA basår'!Y20)*'UA basår'!F20*'UA basår'!H20*'UA basår'!L20)+(('UA basår'!R50+'UA basår'!U50+'UA basår'!Y50)*'UA basår'!F50*'UA basår'!H50*'UA basår'!L50),0)</f>
        <v>0</v>
      </c>
      <c r="E62" s="278">
        <f t="shared" ref="E62:BP62" si="87">IFERROR(IF(E$17="beräknas ej",0,D62*IF(E$48&gt;$D$3,1,IF(E$48&lt;=$C$3,$C$2,$D$2))*IFERROR(INDEX($B$8:$E$14,MATCH($A62,$A$8:$A$14,0),MATCH(E$48,$B$6:$E$6,1)),0)),0)</f>
        <v>0</v>
      </c>
      <c r="F62" s="278">
        <f t="shared" si="87"/>
        <v>0</v>
      </c>
      <c r="G62" s="278">
        <f t="shared" si="87"/>
        <v>0</v>
      </c>
      <c r="H62" s="278">
        <f t="shared" si="87"/>
        <v>0</v>
      </c>
      <c r="I62" s="278">
        <f t="shared" si="87"/>
        <v>0</v>
      </c>
      <c r="J62" s="278">
        <f t="shared" si="87"/>
        <v>0</v>
      </c>
      <c r="K62" s="278">
        <f t="shared" si="87"/>
        <v>0</v>
      </c>
      <c r="L62" s="278">
        <f t="shared" si="87"/>
        <v>0</v>
      </c>
      <c r="M62" s="278">
        <f t="shared" si="87"/>
        <v>0</v>
      </c>
      <c r="N62" s="278">
        <f t="shared" si="87"/>
        <v>0</v>
      </c>
      <c r="O62" s="278">
        <f t="shared" si="87"/>
        <v>0</v>
      </c>
      <c r="P62" s="278">
        <f t="shared" si="87"/>
        <v>0</v>
      </c>
      <c r="Q62" s="278">
        <f t="shared" si="87"/>
        <v>0</v>
      </c>
      <c r="R62" s="278">
        <f t="shared" si="87"/>
        <v>0</v>
      </c>
      <c r="S62" s="278">
        <f t="shared" si="87"/>
        <v>0</v>
      </c>
      <c r="T62" s="278">
        <f t="shared" si="87"/>
        <v>0</v>
      </c>
      <c r="U62" s="278">
        <f t="shared" si="87"/>
        <v>0</v>
      </c>
      <c r="V62" s="278">
        <f t="shared" si="87"/>
        <v>0</v>
      </c>
      <c r="W62" s="278">
        <f t="shared" si="87"/>
        <v>0</v>
      </c>
      <c r="X62" s="278">
        <f t="shared" si="87"/>
        <v>0</v>
      </c>
      <c r="Y62" s="278">
        <f t="shared" si="87"/>
        <v>0</v>
      </c>
      <c r="Z62" s="278">
        <f t="shared" si="87"/>
        <v>0</v>
      </c>
      <c r="AA62" s="278">
        <f t="shared" si="87"/>
        <v>0</v>
      </c>
      <c r="AB62" s="278">
        <f t="shared" si="87"/>
        <v>0</v>
      </c>
      <c r="AC62" s="278">
        <f t="shared" si="87"/>
        <v>0</v>
      </c>
      <c r="AD62" s="278">
        <f t="shared" si="87"/>
        <v>0</v>
      </c>
      <c r="AE62" s="278">
        <f t="shared" si="87"/>
        <v>0</v>
      </c>
      <c r="AF62" s="278">
        <f t="shared" si="87"/>
        <v>0</v>
      </c>
      <c r="AG62" s="278">
        <f t="shared" si="87"/>
        <v>0</v>
      </c>
      <c r="AH62" s="278">
        <f t="shared" si="87"/>
        <v>0</v>
      </c>
      <c r="AI62" s="278">
        <f t="shared" si="87"/>
        <v>0</v>
      </c>
      <c r="AJ62" s="278">
        <f t="shared" si="87"/>
        <v>0</v>
      </c>
      <c r="AK62" s="278">
        <f t="shared" si="87"/>
        <v>0</v>
      </c>
      <c r="AL62" s="278">
        <f t="shared" si="87"/>
        <v>0</v>
      </c>
      <c r="AM62" s="278">
        <f t="shared" si="87"/>
        <v>0</v>
      </c>
      <c r="AN62" s="278">
        <f t="shared" si="87"/>
        <v>0</v>
      </c>
      <c r="AO62" s="278">
        <f t="shared" si="87"/>
        <v>0</v>
      </c>
      <c r="AP62" s="278">
        <f t="shared" si="87"/>
        <v>0</v>
      </c>
      <c r="AQ62" s="278">
        <f t="shared" si="87"/>
        <v>0</v>
      </c>
      <c r="AR62" s="278">
        <f t="shared" si="87"/>
        <v>0</v>
      </c>
      <c r="AS62" s="278">
        <f t="shared" si="87"/>
        <v>0</v>
      </c>
      <c r="AT62" s="278">
        <f t="shared" si="87"/>
        <v>0</v>
      </c>
      <c r="AU62" s="278">
        <f t="shared" si="87"/>
        <v>0</v>
      </c>
      <c r="AV62" s="278">
        <f t="shared" si="87"/>
        <v>0</v>
      </c>
      <c r="AW62" s="278">
        <f t="shared" si="87"/>
        <v>0</v>
      </c>
      <c r="AX62" s="278">
        <f t="shared" si="87"/>
        <v>0</v>
      </c>
      <c r="AY62" s="278">
        <f t="shared" si="87"/>
        <v>0</v>
      </c>
      <c r="AZ62" s="278">
        <f t="shared" si="87"/>
        <v>0</v>
      </c>
      <c r="BA62" s="278">
        <f t="shared" si="87"/>
        <v>0</v>
      </c>
      <c r="BB62" s="278">
        <f t="shared" si="87"/>
        <v>0</v>
      </c>
      <c r="BC62" s="278">
        <f t="shared" si="87"/>
        <v>0</v>
      </c>
      <c r="BD62" s="278">
        <f t="shared" si="87"/>
        <v>0</v>
      </c>
      <c r="BE62" s="278">
        <f t="shared" si="87"/>
        <v>0</v>
      </c>
      <c r="BF62" s="278">
        <f t="shared" si="87"/>
        <v>0</v>
      </c>
      <c r="BG62" s="278">
        <f t="shared" si="87"/>
        <v>0</v>
      </c>
      <c r="BH62" s="278">
        <f t="shared" si="87"/>
        <v>0</v>
      </c>
      <c r="BI62" s="278">
        <f t="shared" si="87"/>
        <v>0</v>
      </c>
      <c r="BJ62" s="278">
        <f t="shared" si="87"/>
        <v>0</v>
      </c>
      <c r="BK62" s="278">
        <f t="shared" si="87"/>
        <v>0</v>
      </c>
      <c r="BL62" s="278">
        <f t="shared" si="87"/>
        <v>0</v>
      </c>
      <c r="BM62" s="278">
        <f t="shared" si="87"/>
        <v>0</v>
      </c>
      <c r="BN62" s="278">
        <f t="shared" si="87"/>
        <v>0</v>
      </c>
      <c r="BO62" s="278">
        <f t="shared" si="87"/>
        <v>0</v>
      </c>
      <c r="BP62" s="278">
        <f t="shared" si="87"/>
        <v>0</v>
      </c>
      <c r="BQ62" s="278">
        <f t="shared" ref="BQ62:CS62" si="88">IFERROR(IF(BQ$17="beräknas ej",0,BP62*IF(BQ$48&gt;$D$3,1,IF(BQ$48&lt;=$C$3,$C$2,$D$2))*IFERROR(INDEX($B$8:$E$14,MATCH($A62,$A$8:$A$14,0),MATCH(BQ$48,$B$6:$E$6,1)),0)),0)</f>
        <v>0</v>
      </c>
      <c r="BR62" s="278">
        <f t="shared" si="88"/>
        <v>0</v>
      </c>
      <c r="BS62" s="278">
        <f t="shared" si="88"/>
        <v>0</v>
      </c>
      <c r="BT62" s="278">
        <f t="shared" si="88"/>
        <v>0</v>
      </c>
      <c r="BU62" s="278">
        <f t="shared" si="88"/>
        <v>0</v>
      </c>
      <c r="BV62" s="278">
        <f t="shared" si="88"/>
        <v>0</v>
      </c>
      <c r="BW62" s="278">
        <f t="shared" si="88"/>
        <v>0</v>
      </c>
      <c r="BX62" s="278">
        <f t="shared" si="88"/>
        <v>0</v>
      </c>
      <c r="BY62" s="278">
        <f t="shared" si="88"/>
        <v>0</v>
      </c>
      <c r="BZ62" s="278">
        <f t="shared" si="88"/>
        <v>0</v>
      </c>
      <c r="CA62" s="278">
        <f t="shared" si="88"/>
        <v>0</v>
      </c>
      <c r="CB62" s="278">
        <f t="shared" si="88"/>
        <v>0</v>
      </c>
      <c r="CC62" s="278">
        <f t="shared" si="88"/>
        <v>0</v>
      </c>
      <c r="CD62" s="278">
        <f t="shared" si="88"/>
        <v>0</v>
      </c>
      <c r="CE62" s="278">
        <f t="shared" si="88"/>
        <v>0</v>
      </c>
      <c r="CF62" s="278">
        <f t="shared" si="88"/>
        <v>0</v>
      </c>
      <c r="CG62" s="278">
        <f t="shared" si="88"/>
        <v>0</v>
      </c>
      <c r="CH62" s="278">
        <f t="shared" si="88"/>
        <v>0</v>
      </c>
      <c r="CI62" s="278">
        <f t="shared" si="88"/>
        <v>0</v>
      </c>
      <c r="CJ62" s="278">
        <f t="shared" si="88"/>
        <v>0</v>
      </c>
      <c r="CK62" s="278">
        <f t="shared" si="88"/>
        <v>0</v>
      </c>
      <c r="CL62" s="278">
        <f t="shared" si="88"/>
        <v>0</v>
      </c>
      <c r="CM62" s="278">
        <f t="shared" si="88"/>
        <v>0</v>
      </c>
      <c r="CN62" s="278">
        <f t="shared" si="88"/>
        <v>0</v>
      </c>
      <c r="CO62" s="278">
        <f t="shared" si="88"/>
        <v>0</v>
      </c>
      <c r="CP62" s="278">
        <f t="shared" si="88"/>
        <v>0</v>
      </c>
      <c r="CQ62" s="278">
        <f t="shared" si="88"/>
        <v>0</v>
      </c>
      <c r="CR62" s="278">
        <f t="shared" si="88"/>
        <v>0</v>
      </c>
      <c r="CS62" s="278">
        <f t="shared" si="88"/>
        <v>0</v>
      </c>
    </row>
    <row r="63" spans="1:97" s="377" customFormat="1" x14ac:dyDescent="0.35">
      <c r="A63" s="278">
        <f>Prognoser!C108</f>
        <v>0</v>
      </c>
      <c r="B63" s="278" t="str">
        <f>'UA basår'!B21</f>
        <v>0 0</v>
      </c>
      <c r="C63" s="278">
        <f>Prognoser!D108</f>
        <v>0</v>
      </c>
      <c r="D63" s="278">
        <f>IFERROR((('UA basår'!R21+'UA basår'!U21+'UA basår'!Y21)*'UA basår'!F21*'UA basår'!H21*'UA basår'!L21)+(('UA basår'!R51+'UA basår'!U51+'UA basår'!Y51)*'UA basår'!F51*'UA basår'!H51*'UA basår'!L51),0)</f>
        <v>0</v>
      </c>
      <c r="E63" s="278">
        <f t="shared" ref="E63:BP63" si="89">IFERROR(IF(E$17="beräknas ej",0,D63*IF(E$48&gt;$D$3,1,IF(E$48&lt;=$C$3,$C$2,$D$2))*IFERROR(INDEX($B$8:$E$14,MATCH($A63,$A$8:$A$14,0),MATCH(E$48,$B$6:$E$6,1)),0)),0)</f>
        <v>0</v>
      </c>
      <c r="F63" s="278">
        <f t="shared" si="89"/>
        <v>0</v>
      </c>
      <c r="G63" s="278">
        <f t="shared" si="89"/>
        <v>0</v>
      </c>
      <c r="H63" s="278">
        <f t="shared" si="89"/>
        <v>0</v>
      </c>
      <c r="I63" s="278">
        <f t="shared" si="89"/>
        <v>0</v>
      </c>
      <c r="J63" s="278">
        <f t="shared" si="89"/>
        <v>0</v>
      </c>
      <c r="K63" s="278">
        <f t="shared" si="89"/>
        <v>0</v>
      </c>
      <c r="L63" s="278">
        <f t="shared" si="89"/>
        <v>0</v>
      </c>
      <c r="M63" s="278">
        <f t="shared" si="89"/>
        <v>0</v>
      </c>
      <c r="N63" s="278">
        <f t="shared" si="89"/>
        <v>0</v>
      </c>
      <c r="O63" s="278">
        <f t="shared" si="89"/>
        <v>0</v>
      </c>
      <c r="P63" s="278">
        <f t="shared" si="89"/>
        <v>0</v>
      </c>
      <c r="Q63" s="278">
        <f t="shared" si="89"/>
        <v>0</v>
      </c>
      <c r="R63" s="278">
        <f t="shared" si="89"/>
        <v>0</v>
      </c>
      <c r="S63" s="278">
        <f t="shared" si="89"/>
        <v>0</v>
      </c>
      <c r="T63" s="278">
        <f t="shared" si="89"/>
        <v>0</v>
      </c>
      <c r="U63" s="278">
        <f t="shared" si="89"/>
        <v>0</v>
      </c>
      <c r="V63" s="278">
        <f t="shared" si="89"/>
        <v>0</v>
      </c>
      <c r="W63" s="278">
        <f t="shared" si="89"/>
        <v>0</v>
      </c>
      <c r="X63" s="278">
        <f t="shared" si="89"/>
        <v>0</v>
      </c>
      <c r="Y63" s="278">
        <f t="shared" si="89"/>
        <v>0</v>
      </c>
      <c r="Z63" s="278">
        <f t="shared" si="89"/>
        <v>0</v>
      </c>
      <c r="AA63" s="278">
        <f t="shared" si="89"/>
        <v>0</v>
      </c>
      <c r="AB63" s="278">
        <f t="shared" si="89"/>
        <v>0</v>
      </c>
      <c r="AC63" s="278">
        <f t="shared" si="89"/>
        <v>0</v>
      </c>
      <c r="AD63" s="278">
        <f t="shared" si="89"/>
        <v>0</v>
      </c>
      <c r="AE63" s="278">
        <f t="shared" si="89"/>
        <v>0</v>
      </c>
      <c r="AF63" s="278">
        <f t="shared" si="89"/>
        <v>0</v>
      </c>
      <c r="AG63" s="278">
        <f t="shared" si="89"/>
        <v>0</v>
      </c>
      <c r="AH63" s="278">
        <f t="shared" si="89"/>
        <v>0</v>
      </c>
      <c r="AI63" s="278">
        <f t="shared" si="89"/>
        <v>0</v>
      </c>
      <c r="AJ63" s="278">
        <f t="shared" si="89"/>
        <v>0</v>
      </c>
      <c r="AK63" s="278">
        <f t="shared" si="89"/>
        <v>0</v>
      </c>
      <c r="AL63" s="278">
        <f t="shared" si="89"/>
        <v>0</v>
      </c>
      <c r="AM63" s="278">
        <f t="shared" si="89"/>
        <v>0</v>
      </c>
      <c r="AN63" s="278">
        <f t="shared" si="89"/>
        <v>0</v>
      </c>
      <c r="AO63" s="278">
        <f t="shared" si="89"/>
        <v>0</v>
      </c>
      <c r="AP63" s="278">
        <f t="shared" si="89"/>
        <v>0</v>
      </c>
      <c r="AQ63" s="278">
        <f t="shared" si="89"/>
        <v>0</v>
      </c>
      <c r="AR63" s="278">
        <f t="shared" si="89"/>
        <v>0</v>
      </c>
      <c r="AS63" s="278">
        <f t="shared" si="89"/>
        <v>0</v>
      </c>
      <c r="AT63" s="278">
        <f t="shared" si="89"/>
        <v>0</v>
      </c>
      <c r="AU63" s="278">
        <f t="shared" si="89"/>
        <v>0</v>
      </c>
      <c r="AV63" s="278">
        <f t="shared" si="89"/>
        <v>0</v>
      </c>
      <c r="AW63" s="278">
        <f t="shared" si="89"/>
        <v>0</v>
      </c>
      <c r="AX63" s="278">
        <f t="shared" si="89"/>
        <v>0</v>
      </c>
      <c r="AY63" s="278">
        <f t="shared" si="89"/>
        <v>0</v>
      </c>
      <c r="AZ63" s="278">
        <f t="shared" si="89"/>
        <v>0</v>
      </c>
      <c r="BA63" s="278">
        <f t="shared" si="89"/>
        <v>0</v>
      </c>
      <c r="BB63" s="278">
        <f t="shared" si="89"/>
        <v>0</v>
      </c>
      <c r="BC63" s="278">
        <f t="shared" si="89"/>
        <v>0</v>
      </c>
      <c r="BD63" s="278">
        <f t="shared" si="89"/>
        <v>0</v>
      </c>
      <c r="BE63" s="278">
        <f t="shared" si="89"/>
        <v>0</v>
      </c>
      <c r="BF63" s="278">
        <f t="shared" si="89"/>
        <v>0</v>
      </c>
      <c r="BG63" s="278">
        <f t="shared" si="89"/>
        <v>0</v>
      </c>
      <c r="BH63" s="278">
        <f t="shared" si="89"/>
        <v>0</v>
      </c>
      <c r="BI63" s="278">
        <f t="shared" si="89"/>
        <v>0</v>
      </c>
      <c r="BJ63" s="278">
        <f t="shared" si="89"/>
        <v>0</v>
      </c>
      <c r="BK63" s="278">
        <f t="shared" si="89"/>
        <v>0</v>
      </c>
      <c r="BL63" s="278">
        <f t="shared" si="89"/>
        <v>0</v>
      </c>
      <c r="BM63" s="278">
        <f t="shared" si="89"/>
        <v>0</v>
      </c>
      <c r="BN63" s="278">
        <f t="shared" si="89"/>
        <v>0</v>
      </c>
      <c r="BO63" s="278">
        <f t="shared" si="89"/>
        <v>0</v>
      </c>
      <c r="BP63" s="278">
        <f t="shared" si="89"/>
        <v>0</v>
      </c>
      <c r="BQ63" s="278">
        <f t="shared" ref="BQ63:CS63" si="90">IFERROR(IF(BQ$17="beräknas ej",0,BP63*IF(BQ$48&gt;$D$3,1,IF(BQ$48&lt;=$C$3,$C$2,$D$2))*IFERROR(INDEX($B$8:$E$14,MATCH($A63,$A$8:$A$14,0),MATCH(BQ$48,$B$6:$E$6,1)),0)),0)</f>
        <v>0</v>
      </c>
      <c r="BR63" s="278">
        <f t="shared" si="90"/>
        <v>0</v>
      </c>
      <c r="BS63" s="278">
        <f t="shared" si="90"/>
        <v>0</v>
      </c>
      <c r="BT63" s="278">
        <f t="shared" si="90"/>
        <v>0</v>
      </c>
      <c r="BU63" s="278">
        <f t="shared" si="90"/>
        <v>0</v>
      </c>
      <c r="BV63" s="278">
        <f t="shared" si="90"/>
        <v>0</v>
      </c>
      <c r="BW63" s="278">
        <f t="shared" si="90"/>
        <v>0</v>
      </c>
      <c r="BX63" s="278">
        <f t="shared" si="90"/>
        <v>0</v>
      </c>
      <c r="BY63" s="278">
        <f t="shared" si="90"/>
        <v>0</v>
      </c>
      <c r="BZ63" s="278">
        <f t="shared" si="90"/>
        <v>0</v>
      </c>
      <c r="CA63" s="278">
        <f t="shared" si="90"/>
        <v>0</v>
      </c>
      <c r="CB63" s="278">
        <f t="shared" si="90"/>
        <v>0</v>
      </c>
      <c r="CC63" s="278">
        <f t="shared" si="90"/>
        <v>0</v>
      </c>
      <c r="CD63" s="278">
        <f t="shared" si="90"/>
        <v>0</v>
      </c>
      <c r="CE63" s="278">
        <f t="shared" si="90"/>
        <v>0</v>
      </c>
      <c r="CF63" s="278">
        <f t="shared" si="90"/>
        <v>0</v>
      </c>
      <c r="CG63" s="278">
        <f t="shared" si="90"/>
        <v>0</v>
      </c>
      <c r="CH63" s="278">
        <f t="shared" si="90"/>
        <v>0</v>
      </c>
      <c r="CI63" s="278">
        <f t="shared" si="90"/>
        <v>0</v>
      </c>
      <c r="CJ63" s="278">
        <f t="shared" si="90"/>
        <v>0</v>
      </c>
      <c r="CK63" s="278">
        <f t="shared" si="90"/>
        <v>0</v>
      </c>
      <c r="CL63" s="278">
        <f t="shared" si="90"/>
        <v>0</v>
      </c>
      <c r="CM63" s="278">
        <f t="shared" si="90"/>
        <v>0</v>
      </c>
      <c r="CN63" s="278">
        <f t="shared" si="90"/>
        <v>0</v>
      </c>
      <c r="CO63" s="278">
        <f t="shared" si="90"/>
        <v>0</v>
      </c>
      <c r="CP63" s="278">
        <f t="shared" si="90"/>
        <v>0</v>
      </c>
      <c r="CQ63" s="278">
        <f t="shared" si="90"/>
        <v>0</v>
      </c>
      <c r="CR63" s="278">
        <f t="shared" si="90"/>
        <v>0</v>
      </c>
      <c r="CS63" s="278">
        <f t="shared" si="90"/>
        <v>0</v>
      </c>
    </row>
    <row r="64" spans="1:97" s="377" customFormat="1" x14ac:dyDescent="0.35">
      <c r="A64" s="278">
        <f>Prognoser!C109</f>
        <v>0</v>
      </c>
      <c r="B64" s="278" t="str">
        <f>'UA basår'!B22</f>
        <v>0 0</v>
      </c>
      <c r="C64" s="278">
        <f>Prognoser!D109</f>
        <v>0</v>
      </c>
      <c r="D64" s="278">
        <f>IFERROR((('UA basår'!R22+'UA basår'!U22+'UA basår'!Y22)*'UA basår'!F22*'UA basår'!H22*'UA basår'!L22)+(('UA basår'!R52+'UA basår'!U52+'UA basår'!Y52)*'UA basår'!F52*'UA basår'!H52*'UA basår'!L52),0)</f>
        <v>0</v>
      </c>
      <c r="E64" s="278">
        <f t="shared" ref="E64:BP64" si="91">IFERROR(IF(E$17="beräknas ej",0,D64*IF(E$48&gt;$D$3,1,IF(E$48&lt;=$C$3,$C$2,$D$2))*IFERROR(INDEX($B$8:$E$14,MATCH($A64,$A$8:$A$14,0),MATCH(E$48,$B$6:$E$6,1)),0)),0)</f>
        <v>0</v>
      </c>
      <c r="F64" s="278">
        <f t="shared" si="91"/>
        <v>0</v>
      </c>
      <c r="G64" s="278">
        <f t="shared" si="91"/>
        <v>0</v>
      </c>
      <c r="H64" s="278">
        <f t="shared" si="91"/>
        <v>0</v>
      </c>
      <c r="I64" s="278">
        <f t="shared" si="91"/>
        <v>0</v>
      </c>
      <c r="J64" s="278">
        <f t="shared" si="91"/>
        <v>0</v>
      </c>
      <c r="K64" s="278">
        <f t="shared" si="91"/>
        <v>0</v>
      </c>
      <c r="L64" s="278">
        <f t="shared" si="91"/>
        <v>0</v>
      </c>
      <c r="M64" s="278">
        <f t="shared" si="91"/>
        <v>0</v>
      </c>
      <c r="N64" s="278">
        <f t="shared" si="91"/>
        <v>0</v>
      </c>
      <c r="O64" s="278">
        <f t="shared" si="91"/>
        <v>0</v>
      </c>
      <c r="P64" s="278">
        <f t="shared" si="91"/>
        <v>0</v>
      </c>
      <c r="Q64" s="278">
        <f t="shared" si="91"/>
        <v>0</v>
      </c>
      <c r="R64" s="278">
        <f t="shared" si="91"/>
        <v>0</v>
      </c>
      <c r="S64" s="278">
        <f t="shared" si="91"/>
        <v>0</v>
      </c>
      <c r="T64" s="278">
        <f t="shared" si="91"/>
        <v>0</v>
      </c>
      <c r="U64" s="278">
        <f t="shared" si="91"/>
        <v>0</v>
      </c>
      <c r="V64" s="278">
        <f t="shared" si="91"/>
        <v>0</v>
      </c>
      <c r="W64" s="278">
        <f t="shared" si="91"/>
        <v>0</v>
      </c>
      <c r="X64" s="278">
        <f t="shared" si="91"/>
        <v>0</v>
      </c>
      <c r="Y64" s="278">
        <f t="shared" si="91"/>
        <v>0</v>
      </c>
      <c r="Z64" s="278">
        <f t="shared" si="91"/>
        <v>0</v>
      </c>
      <c r="AA64" s="278">
        <f t="shared" si="91"/>
        <v>0</v>
      </c>
      <c r="AB64" s="278">
        <f t="shared" si="91"/>
        <v>0</v>
      </c>
      <c r="AC64" s="278">
        <f t="shared" si="91"/>
        <v>0</v>
      </c>
      <c r="AD64" s="278">
        <f t="shared" si="91"/>
        <v>0</v>
      </c>
      <c r="AE64" s="278">
        <f t="shared" si="91"/>
        <v>0</v>
      </c>
      <c r="AF64" s="278">
        <f t="shared" si="91"/>
        <v>0</v>
      </c>
      <c r="AG64" s="278">
        <f t="shared" si="91"/>
        <v>0</v>
      </c>
      <c r="AH64" s="278">
        <f t="shared" si="91"/>
        <v>0</v>
      </c>
      <c r="AI64" s="278">
        <f t="shared" si="91"/>
        <v>0</v>
      </c>
      <c r="AJ64" s="278">
        <f t="shared" si="91"/>
        <v>0</v>
      </c>
      <c r="AK64" s="278">
        <f t="shared" si="91"/>
        <v>0</v>
      </c>
      <c r="AL64" s="278">
        <f t="shared" si="91"/>
        <v>0</v>
      </c>
      <c r="AM64" s="278">
        <f t="shared" si="91"/>
        <v>0</v>
      </c>
      <c r="AN64" s="278">
        <f t="shared" si="91"/>
        <v>0</v>
      </c>
      <c r="AO64" s="278">
        <f t="shared" si="91"/>
        <v>0</v>
      </c>
      <c r="AP64" s="278">
        <f t="shared" si="91"/>
        <v>0</v>
      </c>
      <c r="AQ64" s="278">
        <f t="shared" si="91"/>
        <v>0</v>
      </c>
      <c r="AR64" s="278">
        <f t="shared" si="91"/>
        <v>0</v>
      </c>
      <c r="AS64" s="278">
        <f t="shared" si="91"/>
        <v>0</v>
      </c>
      <c r="AT64" s="278">
        <f t="shared" si="91"/>
        <v>0</v>
      </c>
      <c r="AU64" s="278">
        <f t="shared" si="91"/>
        <v>0</v>
      </c>
      <c r="AV64" s="278">
        <f t="shared" si="91"/>
        <v>0</v>
      </c>
      <c r="AW64" s="278">
        <f t="shared" si="91"/>
        <v>0</v>
      </c>
      <c r="AX64" s="278">
        <f t="shared" si="91"/>
        <v>0</v>
      </c>
      <c r="AY64" s="278">
        <f t="shared" si="91"/>
        <v>0</v>
      </c>
      <c r="AZ64" s="278">
        <f t="shared" si="91"/>
        <v>0</v>
      </c>
      <c r="BA64" s="278">
        <f t="shared" si="91"/>
        <v>0</v>
      </c>
      <c r="BB64" s="278">
        <f t="shared" si="91"/>
        <v>0</v>
      </c>
      <c r="BC64" s="278">
        <f t="shared" si="91"/>
        <v>0</v>
      </c>
      <c r="BD64" s="278">
        <f t="shared" si="91"/>
        <v>0</v>
      </c>
      <c r="BE64" s="278">
        <f t="shared" si="91"/>
        <v>0</v>
      </c>
      <c r="BF64" s="278">
        <f t="shared" si="91"/>
        <v>0</v>
      </c>
      <c r="BG64" s="278">
        <f t="shared" si="91"/>
        <v>0</v>
      </c>
      <c r="BH64" s="278">
        <f t="shared" si="91"/>
        <v>0</v>
      </c>
      <c r="BI64" s="278">
        <f t="shared" si="91"/>
        <v>0</v>
      </c>
      <c r="BJ64" s="278">
        <f t="shared" si="91"/>
        <v>0</v>
      </c>
      <c r="BK64" s="278">
        <f t="shared" si="91"/>
        <v>0</v>
      </c>
      <c r="BL64" s="278">
        <f t="shared" si="91"/>
        <v>0</v>
      </c>
      <c r="BM64" s="278">
        <f t="shared" si="91"/>
        <v>0</v>
      </c>
      <c r="BN64" s="278">
        <f t="shared" si="91"/>
        <v>0</v>
      </c>
      <c r="BO64" s="278">
        <f t="shared" si="91"/>
        <v>0</v>
      </c>
      <c r="BP64" s="278">
        <f t="shared" si="91"/>
        <v>0</v>
      </c>
      <c r="BQ64" s="278">
        <f t="shared" ref="BQ64:CS64" si="92">IFERROR(IF(BQ$17="beräknas ej",0,BP64*IF(BQ$48&gt;$D$3,1,IF(BQ$48&lt;=$C$3,$C$2,$D$2))*IFERROR(INDEX($B$8:$E$14,MATCH($A64,$A$8:$A$14,0),MATCH(BQ$48,$B$6:$E$6,1)),0)),0)</f>
        <v>0</v>
      </c>
      <c r="BR64" s="278">
        <f t="shared" si="92"/>
        <v>0</v>
      </c>
      <c r="BS64" s="278">
        <f t="shared" si="92"/>
        <v>0</v>
      </c>
      <c r="BT64" s="278">
        <f t="shared" si="92"/>
        <v>0</v>
      </c>
      <c r="BU64" s="278">
        <f t="shared" si="92"/>
        <v>0</v>
      </c>
      <c r="BV64" s="278">
        <f t="shared" si="92"/>
        <v>0</v>
      </c>
      <c r="BW64" s="278">
        <f t="shared" si="92"/>
        <v>0</v>
      </c>
      <c r="BX64" s="278">
        <f t="shared" si="92"/>
        <v>0</v>
      </c>
      <c r="BY64" s="278">
        <f t="shared" si="92"/>
        <v>0</v>
      </c>
      <c r="BZ64" s="278">
        <f t="shared" si="92"/>
        <v>0</v>
      </c>
      <c r="CA64" s="278">
        <f t="shared" si="92"/>
        <v>0</v>
      </c>
      <c r="CB64" s="278">
        <f t="shared" si="92"/>
        <v>0</v>
      </c>
      <c r="CC64" s="278">
        <f t="shared" si="92"/>
        <v>0</v>
      </c>
      <c r="CD64" s="278">
        <f t="shared" si="92"/>
        <v>0</v>
      </c>
      <c r="CE64" s="278">
        <f t="shared" si="92"/>
        <v>0</v>
      </c>
      <c r="CF64" s="278">
        <f t="shared" si="92"/>
        <v>0</v>
      </c>
      <c r="CG64" s="278">
        <f t="shared" si="92"/>
        <v>0</v>
      </c>
      <c r="CH64" s="278">
        <f t="shared" si="92"/>
        <v>0</v>
      </c>
      <c r="CI64" s="278">
        <f t="shared" si="92"/>
        <v>0</v>
      </c>
      <c r="CJ64" s="278">
        <f t="shared" si="92"/>
        <v>0</v>
      </c>
      <c r="CK64" s="278">
        <f t="shared" si="92"/>
        <v>0</v>
      </c>
      <c r="CL64" s="278">
        <f t="shared" si="92"/>
        <v>0</v>
      </c>
      <c r="CM64" s="278">
        <f t="shared" si="92"/>
        <v>0</v>
      </c>
      <c r="CN64" s="278">
        <f t="shared" si="92"/>
        <v>0</v>
      </c>
      <c r="CO64" s="278">
        <f t="shared" si="92"/>
        <v>0</v>
      </c>
      <c r="CP64" s="278">
        <f t="shared" si="92"/>
        <v>0</v>
      </c>
      <c r="CQ64" s="278">
        <f t="shared" si="92"/>
        <v>0</v>
      </c>
      <c r="CR64" s="278">
        <f t="shared" si="92"/>
        <v>0</v>
      </c>
      <c r="CS64" s="278">
        <f t="shared" si="92"/>
        <v>0</v>
      </c>
    </row>
    <row r="65" spans="1:97" s="377" customFormat="1" x14ac:dyDescent="0.35">
      <c r="A65" s="278">
        <f>Prognoser!C110</f>
        <v>0</v>
      </c>
      <c r="B65" s="278" t="str">
        <f>'UA basår'!B23</f>
        <v>0 0</v>
      </c>
      <c r="C65" s="278">
        <f>Prognoser!D110</f>
        <v>0</v>
      </c>
      <c r="D65" s="278">
        <f>IFERROR((('UA basår'!R23+'UA basår'!U23+'UA basår'!Y23)*'UA basår'!F23*'UA basår'!H23*'UA basår'!L23)+(('UA basår'!R53+'UA basår'!U53+'UA basår'!Y53)*'UA basår'!F53*'UA basår'!H53*'UA basår'!L53),0)</f>
        <v>0</v>
      </c>
      <c r="E65" s="278">
        <f t="shared" ref="E65:BP65" si="93">IFERROR(IF(E$17="beräknas ej",0,D65*IF(E$48&gt;$D$3,1,IF(E$48&lt;=$C$3,$C$2,$D$2))*IFERROR(INDEX($B$8:$E$14,MATCH($A65,$A$8:$A$14,0),MATCH(E$48,$B$6:$E$6,1)),0)),0)</f>
        <v>0</v>
      </c>
      <c r="F65" s="278">
        <f t="shared" si="93"/>
        <v>0</v>
      </c>
      <c r="G65" s="278">
        <f t="shared" si="93"/>
        <v>0</v>
      </c>
      <c r="H65" s="278">
        <f t="shared" si="93"/>
        <v>0</v>
      </c>
      <c r="I65" s="278">
        <f t="shared" si="93"/>
        <v>0</v>
      </c>
      <c r="J65" s="278">
        <f t="shared" si="93"/>
        <v>0</v>
      </c>
      <c r="K65" s="278">
        <f t="shared" si="93"/>
        <v>0</v>
      </c>
      <c r="L65" s="278">
        <f t="shared" si="93"/>
        <v>0</v>
      </c>
      <c r="M65" s="278">
        <f t="shared" si="93"/>
        <v>0</v>
      </c>
      <c r="N65" s="278">
        <f t="shared" si="93"/>
        <v>0</v>
      </c>
      <c r="O65" s="278">
        <f t="shared" si="93"/>
        <v>0</v>
      </c>
      <c r="P65" s="278">
        <f t="shared" si="93"/>
        <v>0</v>
      </c>
      <c r="Q65" s="278">
        <f t="shared" si="93"/>
        <v>0</v>
      </c>
      <c r="R65" s="278">
        <f t="shared" si="93"/>
        <v>0</v>
      </c>
      <c r="S65" s="278">
        <f t="shared" si="93"/>
        <v>0</v>
      </c>
      <c r="T65" s="278">
        <f t="shared" si="93"/>
        <v>0</v>
      </c>
      <c r="U65" s="278">
        <f t="shared" si="93"/>
        <v>0</v>
      </c>
      <c r="V65" s="278">
        <f t="shared" si="93"/>
        <v>0</v>
      </c>
      <c r="W65" s="278">
        <f t="shared" si="93"/>
        <v>0</v>
      </c>
      <c r="X65" s="278">
        <f t="shared" si="93"/>
        <v>0</v>
      </c>
      <c r="Y65" s="278">
        <f t="shared" si="93"/>
        <v>0</v>
      </c>
      <c r="Z65" s="278">
        <f t="shared" si="93"/>
        <v>0</v>
      </c>
      <c r="AA65" s="278">
        <f t="shared" si="93"/>
        <v>0</v>
      </c>
      <c r="AB65" s="278">
        <f t="shared" si="93"/>
        <v>0</v>
      </c>
      <c r="AC65" s="278">
        <f t="shared" si="93"/>
        <v>0</v>
      </c>
      <c r="AD65" s="278">
        <f t="shared" si="93"/>
        <v>0</v>
      </c>
      <c r="AE65" s="278">
        <f t="shared" si="93"/>
        <v>0</v>
      </c>
      <c r="AF65" s="278">
        <f t="shared" si="93"/>
        <v>0</v>
      </c>
      <c r="AG65" s="278">
        <f t="shared" si="93"/>
        <v>0</v>
      </c>
      <c r="AH65" s="278">
        <f t="shared" si="93"/>
        <v>0</v>
      </c>
      <c r="AI65" s="278">
        <f t="shared" si="93"/>
        <v>0</v>
      </c>
      <c r="AJ65" s="278">
        <f t="shared" si="93"/>
        <v>0</v>
      </c>
      <c r="AK65" s="278">
        <f t="shared" si="93"/>
        <v>0</v>
      </c>
      <c r="AL65" s="278">
        <f t="shared" si="93"/>
        <v>0</v>
      </c>
      <c r="AM65" s="278">
        <f t="shared" si="93"/>
        <v>0</v>
      </c>
      <c r="AN65" s="278">
        <f t="shared" si="93"/>
        <v>0</v>
      </c>
      <c r="AO65" s="278">
        <f t="shared" si="93"/>
        <v>0</v>
      </c>
      <c r="AP65" s="278">
        <f t="shared" si="93"/>
        <v>0</v>
      </c>
      <c r="AQ65" s="278">
        <f t="shared" si="93"/>
        <v>0</v>
      </c>
      <c r="AR65" s="278">
        <f t="shared" si="93"/>
        <v>0</v>
      </c>
      <c r="AS65" s="278">
        <f t="shared" si="93"/>
        <v>0</v>
      </c>
      <c r="AT65" s="278">
        <f t="shared" si="93"/>
        <v>0</v>
      </c>
      <c r="AU65" s="278">
        <f t="shared" si="93"/>
        <v>0</v>
      </c>
      <c r="AV65" s="278">
        <f t="shared" si="93"/>
        <v>0</v>
      </c>
      <c r="AW65" s="278">
        <f t="shared" si="93"/>
        <v>0</v>
      </c>
      <c r="AX65" s="278">
        <f t="shared" si="93"/>
        <v>0</v>
      </c>
      <c r="AY65" s="278">
        <f t="shared" si="93"/>
        <v>0</v>
      </c>
      <c r="AZ65" s="278">
        <f t="shared" si="93"/>
        <v>0</v>
      </c>
      <c r="BA65" s="278">
        <f t="shared" si="93"/>
        <v>0</v>
      </c>
      <c r="BB65" s="278">
        <f t="shared" si="93"/>
        <v>0</v>
      </c>
      <c r="BC65" s="278">
        <f t="shared" si="93"/>
        <v>0</v>
      </c>
      <c r="BD65" s="278">
        <f t="shared" si="93"/>
        <v>0</v>
      </c>
      <c r="BE65" s="278">
        <f t="shared" si="93"/>
        <v>0</v>
      </c>
      <c r="BF65" s="278">
        <f t="shared" si="93"/>
        <v>0</v>
      </c>
      <c r="BG65" s="278">
        <f t="shared" si="93"/>
        <v>0</v>
      </c>
      <c r="BH65" s="278">
        <f t="shared" si="93"/>
        <v>0</v>
      </c>
      <c r="BI65" s="278">
        <f t="shared" si="93"/>
        <v>0</v>
      </c>
      <c r="BJ65" s="278">
        <f t="shared" si="93"/>
        <v>0</v>
      </c>
      <c r="BK65" s="278">
        <f t="shared" si="93"/>
        <v>0</v>
      </c>
      <c r="BL65" s="278">
        <f t="shared" si="93"/>
        <v>0</v>
      </c>
      <c r="BM65" s="278">
        <f t="shared" si="93"/>
        <v>0</v>
      </c>
      <c r="BN65" s="278">
        <f t="shared" si="93"/>
        <v>0</v>
      </c>
      <c r="BO65" s="278">
        <f t="shared" si="93"/>
        <v>0</v>
      </c>
      <c r="BP65" s="278">
        <f t="shared" si="93"/>
        <v>0</v>
      </c>
      <c r="BQ65" s="278">
        <f t="shared" ref="BQ65:CS65" si="94">IFERROR(IF(BQ$17="beräknas ej",0,BP65*IF(BQ$48&gt;$D$3,1,IF(BQ$48&lt;=$C$3,$C$2,$D$2))*IFERROR(INDEX($B$8:$E$14,MATCH($A65,$A$8:$A$14,0),MATCH(BQ$48,$B$6:$E$6,1)),0)),0)</f>
        <v>0</v>
      </c>
      <c r="BR65" s="278">
        <f t="shared" si="94"/>
        <v>0</v>
      </c>
      <c r="BS65" s="278">
        <f t="shared" si="94"/>
        <v>0</v>
      </c>
      <c r="BT65" s="278">
        <f t="shared" si="94"/>
        <v>0</v>
      </c>
      <c r="BU65" s="278">
        <f t="shared" si="94"/>
        <v>0</v>
      </c>
      <c r="BV65" s="278">
        <f t="shared" si="94"/>
        <v>0</v>
      </c>
      <c r="BW65" s="278">
        <f t="shared" si="94"/>
        <v>0</v>
      </c>
      <c r="BX65" s="278">
        <f t="shared" si="94"/>
        <v>0</v>
      </c>
      <c r="BY65" s="278">
        <f t="shared" si="94"/>
        <v>0</v>
      </c>
      <c r="BZ65" s="278">
        <f t="shared" si="94"/>
        <v>0</v>
      </c>
      <c r="CA65" s="278">
        <f t="shared" si="94"/>
        <v>0</v>
      </c>
      <c r="CB65" s="278">
        <f t="shared" si="94"/>
        <v>0</v>
      </c>
      <c r="CC65" s="278">
        <f t="shared" si="94"/>
        <v>0</v>
      </c>
      <c r="CD65" s="278">
        <f t="shared" si="94"/>
        <v>0</v>
      </c>
      <c r="CE65" s="278">
        <f t="shared" si="94"/>
        <v>0</v>
      </c>
      <c r="CF65" s="278">
        <f t="shared" si="94"/>
        <v>0</v>
      </c>
      <c r="CG65" s="278">
        <f t="shared" si="94"/>
        <v>0</v>
      </c>
      <c r="CH65" s="278">
        <f t="shared" si="94"/>
        <v>0</v>
      </c>
      <c r="CI65" s="278">
        <f t="shared" si="94"/>
        <v>0</v>
      </c>
      <c r="CJ65" s="278">
        <f t="shared" si="94"/>
        <v>0</v>
      </c>
      <c r="CK65" s="278">
        <f t="shared" si="94"/>
        <v>0</v>
      </c>
      <c r="CL65" s="278">
        <f t="shared" si="94"/>
        <v>0</v>
      </c>
      <c r="CM65" s="278">
        <f t="shared" si="94"/>
        <v>0</v>
      </c>
      <c r="CN65" s="278">
        <f t="shared" si="94"/>
        <v>0</v>
      </c>
      <c r="CO65" s="278">
        <f t="shared" si="94"/>
        <v>0</v>
      </c>
      <c r="CP65" s="278">
        <f t="shared" si="94"/>
        <v>0</v>
      </c>
      <c r="CQ65" s="278">
        <f t="shared" si="94"/>
        <v>0</v>
      </c>
      <c r="CR65" s="278">
        <f t="shared" si="94"/>
        <v>0</v>
      </c>
      <c r="CS65" s="278">
        <f t="shared" si="94"/>
        <v>0</v>
      </c>
    </row>
    <row r="66" spans="1:97" s="377" customFormat="1" x14ac:dyDescent="0.35">
      <c r="A66" s="278">
        <f>Prognoser!C111</f>
        <v>0</v>
      </c>
      <c r="B66" s="278" t="str">
        <f>'UA basår'!B24</f>
        <v>0 0</v>
      </c>
      <c r="C66" s="278">
        <f>Prognoser!D111</f>
        <v>0</v>
      </c>
      <c r="D66" s="278">
        <f>IFERROR((('UA basår'!R24+'UA basår'!U24+'UA basår'!Y24)*'UA basår'!F24*'UA basår'!H24*'UA basår'!L24)+(('UA basår'!R54+'UA basår'!U54+'UA basår'!Y54)*'UA basår'!F54*'UA basår'!H54*'UA basår'!L54),0)</f>
        <v>0</v>
      </c>
      <c r="E66" s="278">
        <f t="shared" ref="E66:BP66" si="95">IFERROR(IF(E$17="beräknas ej",0,D66*IF(E$48&gt;$D$3,1,IF(E$48&lt;=$C$3,$C$2,$D$2))*IFERROR(INDEX($B$8:$E$14,MATCH($A66,$A$8:$A$14,0),MATCH(E$48,$B$6:$E$6,1)),0)),0)</f>
        <v>0</v>
      </c>
      <c r="F66" s="278">
        <f t="shared" si="95"/>
        <v>0</v>
      </c>
      <c r="G66" s="278">
        <f t="shared" si="95"/>
        <v>0</v>
      </c>
      <c r="H66" s="278">
        <f t="shared" si="95"/>
        <v>0</v>
      </c>
      <c r="I66" s="278">
        <f t="shared" si="95"/>
        <v>0</v>
      </c>
      <c r="J66" s="278">
        <f t="shared" si="95"/>
        <v>0</v>
      </c>
      <c r="K66" s="278">
        <f t="shared" si="95"/>
        <v>0</v>
      </c>
      <c r="L66" s="278">
        <f t="shared" si="95"/>
        <v>0</v>
      </c>
      <c r="M66" s="278">
        <f t="shared" si="95"/>
        <v>0</v>
      </c>
      <c r="N66" s="278">
        <f t="shared" si="95"/>
        <v>0</v>
      </c>
      <c r="O66" s="278">
        <f t="shared" si="95"/>
        <v>0</v>
      </c>
      <c r="P66" s="278">
        <f t="shared" si="95"/>
        <v>0</v>
      </c>
      <c r="Q66" s="278">
        <f t="shared" si="95"/>
        <v>0</v>
      </c>
      <c r="R66" s="278">
        <f t="shared" si="95"/>
        <v>0</v>
      </c>
      <c r="S66" s="278">
        <f t="shared" si="95"/>
        <v>0</v>
      </c>
      <c r="T66" s="278">
        <f t="shared" si="95"/>
        <v>0</v>
      </c>
      <c r="U66" s="278">
        <f t="shared" si="95"/>
        <v>0</v>
      </c>
      <c r="V66" s="278">
        <f t="shared" si="95"/>
        <v>0</v>
      </c>
      <c r="W66" s="278">
        <f t="shared" si="95"/>
        <v>0</v>
      </c>
      <c r="X66" s="278">
        <f t="shared" si="95"/>
        <v>0</v>
      </c>
      <c r="Y66" s="278">
        <f t="shared" si="95"/>
        <v>0</v>
      </c>
      <c r="Z66" s="278">
        <f t="shared" si="95"/>
        <v>0</v>
      </c>
      <c r="AA66" s="278">
        <f t="shared" si="95"/>
        <v>0</v>
      </c>
      <c r="AB66" s="278">
        <f t="shared" si="95"/>
        <v>0</v>
      </c>
      <c r="AC66" s="278">
        <f t="shared" si="95"/>
        <v>0</v>
      </c>
      <c r="AD66" s="278">
        <f t="shared" si="95"/>
        <v>0</v>
      </c>
      <c r="AE66" s="278">
        <f t="shared" si="95"/>
        <v>0</v>
      </c>
      <c r="AF66" s="278">
        <f t="shared" si="95"/>
        <v>0</v>
      </c>
      <c r="AG66" s="278">
        <f t="shared" si="95"/>
        <v>0</v>
      </c>
      <c r="AH66" s="278">
        <f t="shared" si="95"/>
        <v>0</v>
      </c>
      <c r="AI66" s="278">
        <f t="shared" si="95"/>
        <v>0</v>
      </c>
      <c r="AJ66" s="278">
        <f t="shared" si="95"/>
        <v>0</v>
      </c>
      <c r="AK66" s="278">
        <f t="shared" si="95"/>
        <v>0</v>
      </c>
      <c r="AL66" s="278">
        <f t="shared" si="95"/>
        <v>0</v>
      </c>
      <c r="AM66" s="278">
        <f t="shared" si="95"/>
        <v>0</v>
      </c>
      <c r="AN66" s="278">
        <f t="shared" si="95"/>
        <v>0</v>
      </c>
      <c r="AO66" s="278">
        <f t="shared" si="95"/>
        <v>0</v>
      </c>
      <c r="AP66" s="278">
        <f t="shared" si="95"/>
        <v>0</v>
      </c>
      <c r="AQ66" s="278">
        <f t="shared" si="95"/>
        <v>0</v>
      </c>
      <c r="AR66" s="278">
        <f t="shared" si="95"/>
        <v>0</v>
      </c>
      <c r="AS66" s="278">
        <f t="shared" si="95"/>
        <v>0</v>
      </c>
      <c r="AT66" s="278">
        <f t="shared" si="95"/>
        <v>0</v>
      </c>
      <c r="AU66" s="278">
        <f t="shared" si="95"/>
        <v>0</v>
      </c>
      <c r="AV66" s="278">
        <f t="shared" si="95"/>
        <v>0</v>
      </c>
      <c r="AW66" s="278">
        <f t="shared" si="95"/>
        <v>0</v>
      </c>
      <c r="AX66" s="278">
        <f t="shared" si="95"/>
        <v>0</v>
      </c>
      <c r="AY66" s="278">
        <f t="shared" si="95"/>
        <v>0</v>
      </c>
      <c r="AZ66" s="278">
        <f t="shared" si="95"/>
        <v>0</v>
      </c>
      <c r="BA66" s="278">
        <f t="shared" si="95"/>
        <v>0</v>
      </c>
      <c r="BB66" s="278">
        <f t="shared" si="95"/>
        <v>0</v>
      </c>
      <c r="BC66" s="278">
        <f t="shared" si="95"/>
        <v>0</v>
      </c>
      <c r="BD66" s="278">
        <f t="shared" si="95"/>
        <v>0</v>
      </c>
      <c r="BE66" s="278">
        <f t="shared" si="95"/>
        <v>0</v>
      </c>
      <c r="BF66" s="278">
        <f t="shared" si="95"/>
        <v>0</v>
      </c>
      <c r="BG66" s="278">
        <f t="shared" si="95"/>
        <v>0</v>
      </c>
      <c r="BH66" s="278">
        <f t="shared" si="95"/>
        <v>0</v>
      </c>
      <c r="BI66" s="278">
        <f t="shared" si="95"/>
        <v>0</v>
      </c>
      <c r="BJ66" s="278">
        <f t="shared" si="95"/>
        <v>0</v>
      </c>
      <c r="BK66" s="278">
        <f t="shared" si="95"/>
        <v>0</v>
      </c>
      <c r="BL66" s="278">
        <f t="shared" si="95"/>
        <v>0</v>
      </c>
      <c r="BM66" s="278">
        <f t="shared" si="95"/>
        <v>0</v>
      </c>
      <c r="BN66" s="278">
        <f t="shared" si="95"/>
        <v>0</v>
      </c>
      <c r="BO66" s="278">
        <f t="shared" si="95"/>
        <v>0</v>
      </c>
      <c r="BP66" s="278">
        <f t="shared" si="95"/>
        <v>0</v>
      </c>
      <c r="BQ66" s="278">
        <f t="shared" ref="BQ66:CS66" si="96">IFERROR(IF(BQ$17="beräknas ej",0,BP66*IF(BQ$48&gt;$D$3,1,IF(BQ$48&lt;=$C$3,$C$2,$D$2))*IFERROR(INDEX($B$8:$E$14,MATCH($A66,$A$8:$A$14,0),MATCH(BQ$48,$B$6:$E$6,1)),0)),0)</f>
        <v>0</v>
      </c>
      <c r="BR66" s="278">
        <f t="shared" si="96"/>
        <v>0</v>
      </c>
      <c r="BS66" s="278">
        <f t="shared" si="96"/>
        <v>0</v>
      </c>
      <c r="BT66" s="278">
        <f t="shared" si="96"/>
        <v>0</v>
      </c>
      <c r="BU66" s="278">
        <f t="shared" si="96"/>
        <v>0</v>
      </c>
      <c r="BV66" s="278">
        <f t="shared" si="96"/>
        <v>0</v>
      </c>
      <c r="BW66" s="278">
        <f t="shared" si="96"/>
        <v>0</v>
      </c>
      <c r="BX66" s="278">
        <f t="shared" si="96"/>
        <v>0</v>
      </c>
      <c r="BY66" s="278">
        <f t="shared" si="96"/>
        <v>0</v>
      </c>
      <c r="BZ66" s="278">
        <f t="shared" si="96"/>
        <v>0</v>
      </c>
      <c r="CA66" s="278">
        <f t="shared" si="96"/>
        <v>0</v>
      </c>
      <c r="CB66" s="278">
        <f t="shared" si="96"/>
        <v>0</v>
      </c>
      <c r="CC66" s="278">
        <f t="shared" si="96"/>
        <v>0</v>
      </c>
      <c r="CD66" s="278">
        <f t="shared" si="96"/>
        <v>0</v>
      </c>
      <c r="CE66" s="278">
        <f t="shared" si="96"/>
        <v>0</v>
      </c>
      <c r="CF66" s="278">
        <f t="shared" si="96"/>
        <v>0</v>
      </c>
      <c r="CG66" s="278">
        <f t="shared" si="96"/>
        <v>0</v>
      </c>
      <c r="CH66" s="278">
        <f t="shared" si="96"/>
        <v>0</v>
      </c>
      <c r="CI66" s="278">
        <f t="shared" si="96"/>
        <v>0</v>
      </c>
      <c r="CJ66" s="278">
        <f t="shared" si="96"/>
        <v>0</v>
      </c>
      <c r="CK66" s="278">
        <f t="shared" si="96"/>
        <v>0</v>
      </c>
      <c r="CL66" s="278">
        <f t="shared" si="96"/>
        <v>0</v>
      </c>
      <c r="CM66" s="278">
        <f t="shared" si="96"/>
        <v>0</v>
      </c>
      <c r="CN66" s="278">
        <f t="shared" si="96"/>
        <v>0</v>
      </c>
      <c r="CO66" s="278">
        <f t="shared" si="96"/>
        <v>0</v>
      </c>
      <c r="CP66" s="278">
        <f t="shared" si="96"/>
        <v>0</v>
      </c>
      <c r="CQ66" s="278">
        <f t="shared" si="96"/>
        <v>0</v>
      </c>
      <c r="CR66" s="278">
        <f t="shared" si="96"/>
        <v>0</v>
      </c>
      <c r="CS66" s="278">
        <f t="shared" si="96"/>
        <v>0</v>
      </c>
    </row>
    <row r="67" spans="1:97" s="377" customFormat="1" x14ac:dyDescent="0.35">
      <c r="A67" s="278">
        <f>Prognoser!C112</f>
        <v>0</v>
      </c>
      <c r="B67" s="278" t="str">
        <f>'UA basår'!B25</f>
        <v>0 0</v>
      </c>
      <c r="C67" s="278">
        <f>Prognoser!D112</f>
        <v>0</v>
      </c>
      <c r="D67" s="278">
        <f>IFERROR((('UA basår'!R25+'UA basår'!U25+'UA basår'!Y25)*'UA basår'!F25*'UA basår'!H25*'UA basår'!L25)+(('UA basår'!R55+'UA basår'!U55+'UA basår'!Y55)*'UA basår'!F55*'UA basår'!H55*'UA basår'!L55),0)</f>
        <v>0</v>
      </c>
      <c r="E67" s="278">
        <f t="shared" ref="E67:BP67" si="97">IFERROR(IF(E$17="beräknas ej",0,D67*IF(E$48&gt;$D$3,1,IF(E$48&lt;=$C$3,$C$2,$D$2))*IFERROR(INDEX($B$8:$E$14,MATCH($A67,$A$8:$A$14,0),MATCH(E$48,$B$6:$E$6,1)),0)),0)</f>
        <v>0</v>
      </c>
      <c r="F67" s="278">
        <f t="shared" si="97"/>
        <v>0</v>
      </c>
      <c r="G67" s="278">
        <f t="shared" si="97"/>
        <v>0</v>
      </c>
      <c r="H67" s="278">
        <f t="shared" si="97"/>
        <v>0</v>
      </c>
      <c r="I67" s="278">
        <f t="shared" si="97"/>
        <v>0</v>
      </c>
      <c r="J67" s="278">
        <f t="shared" si="97"/>
        <v>0</v>
      </c>
      <c r="K67" s="278">
        <f t="shared" si="97"/>
        <v>0</v>
      </c>
      <c r="L67" s="278">
        <f t="shared" si="97"/>
        <v>0</v>
      </c>
      <c r="M67" s="278">
        <f t="shared" si="97"/>
        <v>0</v>
      </c>
      <c r="N67" s="278">
        <f t="shared" si="97"/>
        <v>0</v>
      </c>
      <c r="O67" s="278">
        <f t="shared" si="97"/>
        <v>0</v>
      </c>
      <c r="P67" s="278">
        <f t="shared" si="97"/>
        <v>0</v>
      </c>
      <c r="Q67" s="278">
        <f t="shared" si="97"/>
        <v>0</v>
      </c>
      <c r="R67" s="278">
        <f t="shared" si="97"/>
        <v>0</v>
      </c>
      <c r="S67" s="278">
        <f t="shared" si="97"/>
        <v>0</v>
      </c>
      <c r="T67" s="278">
        <f t="shared" si="97"/>
        <v>0</v>
      </c>
      <c r="U67" s="278">
        <f t="shared" si="97"/>
        <v>0</v>
      </c>
      <c r="V67" s="278">
        <f t="shared" si="97"/>
        <v>0</v>
      </c>
      <c r="W67" s="278">
        <f t="shared" si="97"/>
        <v>0</v>
      </c>
      <c r="X67" s="278">
        <f t="shared" si="97"/>
        <v>0</v>
      </c>
      <c r="Y67" s="278">
        <f t="shared" si="97"/>
        <v>0</v>
      </c>
      <c r="Z67" s="278">
        <f t="shared" si="97"/>
        <v>0</v>
      </c>
      <c r="AA67" s="278">
        <f t="shared" si="97"/>
        <v>0</v>
      </c>
      <c r="AB67" s="278">
        <f t="shared" si="97"/>
        <v>0</v>
      </c>
      <c r="AC67" s="278">
        <f t="shared" si="97"/>
        <v>0</v>
      </c>
      <c r="AD67" s="278">
        <f t="shared" si="97"/>
        <v>0</v>
      </c>
      <c r="AE67" s="278">
        <f t="shared" si="97"/>
        <v>0</v>
      </c>
      <c r="AF67" s="278">
        <f t="shared" si="97"/>
        <v>0</v>
      </c>
      <c r="AG67" s="278">
        <f t="shared" si="97"/>
        <v>0</v>
      </c>
      <c r="AH67" s="278">
        <f t="shared" si="97"/>
        <v>0</v>
      </c>
      <c r="AI67" s="278">
        <f t="shared" si="97"/>
        <v>0</v>
      </c>
      <c r="AJ67" s="278">
        <f t="shared" si="97"/>
        <v>0</v>
      </c>
      <c r="AK67" s="278">
        <f t="shared" si="97"/>
        <v>0</v>
      </c>
      <c r="AL67" s="278">
        <f t="shared" si="97"/>
        <v>0</v>
      </c>
      <c r="AM67" s="278">
        <f t="shared" si="97"/>
        <v>0</v>
      </c>
      <c r="AN67" s="278">
        <f t="shared" si="97"/>
        <v>0</v>
      </c>
      <c r="AO67" s="278">
        <f t="shared" si="97"/>
        <v>0</v>
      </c>
      <c r="AP67" s="278">
        <f t="shared" si="97"/>
        <v>0</v>
      </c>
      <c r="AQ67" s="278">
        <f t="shared" si="97"/>
        <v>0</v>
      </c>
      <c r="AR67" s="278">
        <f t="shared" si="97"/>
        <v>0</v>
      </c>
      <c r="AS67" s="278">
        <f t="shared" si="97"/>
        <v>0</v>
      </c>
      <c r="AT67" s="278">
        <f t="shared" si="97"/>
        <v>0</v>
      </c>
      <c r="AU67" s="278">
        <f t="shared" si="97"/>
        <v>0</v>
      </c>
      <c r="AV67" s="278">
        <f t="shared" si="97"/>
        <v>0</v>
      </c>
      <c r="AW67" s="278">
        <f t="shared" si="97"/>
        <v>0</v>
      </c>
      <c r="AX67" s="278">
        <f t="shared" si="97"/>
        <v>0</v>
      </c>
      <c r="AY67" s="278">
        <f t="shared" si="97"/>
        <v>0</v>
      </c>
      <c r="AZ67" s="278">
        <f t="shared" si="97"/>
        <v>0</v>
      </c>
      <c r="BA67" s="278">
        <f t="shared" si="97"/>
        <v>0</v>
      </c>
      <c r="BB67" s="278">
        <f t="shared" si="97"/>
        <v>0</v>
      </c>
      <c r="BC67" s="278">
        <f t="shared" si="97"/>
        <v>0</v>
      </c>
      <c r="BD67" s="278">
        <f t="shared" si="97"/>
        <v>0</v>
      </c>
      <c r="BE67" s="278">
        <f t="shared" si="97"/>
        <v>0</v>
      </c>
      <c r="BF67" s="278">
        <f t="shared" si="97"/>
        <v>0</v>
      </c>
      <c r="BG67" s="278">
        <f t="shared" si="97"/>
        <v>0</v>
      </c>
      <c r="BH67" s="278">
        <f t="shared" si="97"/>
        <v>0</v>
      </c>
      <c r="BI67" s="278">
        <f t="shared" si="97"/>
        <v>0</v>
      </c>
      <c r="BJ67" s="278">
        <f t="shared" si="97"/>
        <v>0</v>
      </c>
      <c r="BK67" s="278">
        <f t="shared" si="97"/>
        <v>0</v>
      </c>
      <c r="BL67" s="278">
        <f t="shared" si="97"/>
        <v>0</v>
      </c>
      <c r="BM67" s="278">
        <f t="shared" si="97"/>
        <v>0</v>
      </c>
      <c r="BN67" s="278">
        <f t="shared" si="97"/>
        <v>0</v>
      </c>
      <c r="BO67" s="278">
        <f t="shared" si="97"/>
        <v>0</v>
      </c>
      <c r="BP67" s="278">
        <f t="shared" si="97"/>
        <v>0</v>
      </c>
      <c r="BQ67" s="278">
        <f t="shared" ref="BQ67:CS67" si="98">IFERROR(IF(BQ$17="beräknas ej",0,BP67*IF(BQ$48&gt;$D$3,1,IF(BQ$48&lt;=$C$3,$C$2,$D$2))*IFERROR(INDEX($B$8:$E$14,MATCH($A67,$A$8:$A$14,0),MATCH(BQ$48,$B$6:$E$6,1)),0)),0)</f>
        <v>0</v>
      </c>
      <c r="BR67" s="278">
        <f t="shared" si="98"/>
        <v>0</v>
      </c>
      <c r="BS67" s="278">
        <f t="shared" si="98"/>
        <v>0</v>
      </c>
      <c r="BT67" s="278">
        <f t="shared" si="98"/>
        <v>0</v>
      </c>
      <c r="BU67" s="278">
        <f t="shared" si="98"/>
        <v>0</v>
      </c>
      <c r="BV67" s="278">
        <f t="shared" si="98"/>
        <v>0</v>
      </c>
      <c r="BW67" s="278">
        <f t="shared" si="98"/>
        <v>0</v>
      </c>
      <c r="BX67" s="278">
        <f t="shared" si="98"/>
        <v>0</v>
      </c>
      <c r="BY67" s="278">
        <f t="shared" si="98"/>
        <v>0</v>
      </c>
      <c r="BZ67" s="278">
        <f t="shared" si="98"/>
        <v>0</v>
      </c>
      <c r="CA67" s="278">
        <f t="shared" si="98"/>
        <v>0</v>
      </c>
      <c r="CB67" s="278">
        <f t="shared" si="98"/>
        <v>0</v>
      </c>
      <c r="CC67" s="278">
        <f t="shared" si="98"/>
        <v>0</v>
      </c>
      <c r="CD67" s="278">
        <f t="shared" si="98"/>
        <v>0</v>
      </c>
      <c r="CE67" s="278">
        <f t="shared" si="98"/>
        <v>0</v>
      </c>
      <c r="CF67" s="278">
        <f t="shared" si="98"/>
        <v>0</v>
      </c>
      <c r="CG67" s="278">
        <f t="shared" si="98"/>
        <v>0</v>
      </c>
      <c r="CH67" s="278">
        <f t="shared" si="98"/>
        <v>0</v>
      </c>
      <c r="CI67" s="278">
        <f t="shared" si="98"/>
        <v>0</v>
      </c>
      <c r="CJ67" s="278">
        <f t="shared" si="98"/>
        <v>0</v>
      </c>
      <c r="CK67" s="278">
        <f t="shared" si="98"/>
        <v>0</v>
      </c>
      <c r="CL67" s="278">
        <f t="shared" si="98"/>
        <v>0</v>
      </c>
      <c r="CM67" s="278">
        <f t="shared" si="98"/>
        <v>0</v>
      </c>
      <c r="CN67" s="278">
        <f t="shared" si="98"/>
        <v>0</v>
      </c>
      <c r="CO67" s="278">
        <f t="shared" si="98"/>
        <v>0</v>
      </c>
      <c r="CP67" s="278">
        <f t="shared" si="98"/>
        <v>0</v>
      </c>
      <c r="CQ67" s="278">
        <f t="shared" si="98"/>
        <v>0</v>
      </c>
      <c r="CR67" s="278">
        <f t="shared" si="98"/>
        <v>0</v>
      </c>
      <c r="CS67" s="278">
        <f t="shared" si="98"/>
        <v>0</v>
      </c>
    </row>
    <row r="68" spans="1:97" s="377" customFormat="1" x14ac:dyDescent="0.35">
      <c r="A68" s="278">
        <f>Prognoser!C113</f>
        <v>0</v>
      </c>
      <c r="B68" s="278" t="str">
        <f>'UA basår'!B26</f>
        <v>0 0</v>
      </c>
      <c r="C68" s="278">
        <f>Prognoser!D113</f>
        <v>0</v>
      </c>
      <c r="D68" s="278">
        <f>IFERROR((('UA basår'!R26+'UA basår'!U26+'UA basår'!Y26)*'UA basår'!F26*'UA basår'!H26*'UA basår'!L26)+(('UA basår'!R56+'UA basår'!U56+'UA basår'!Y56)*'UA basår'!F56*'UA basår'!H56*'UA basår'!L56),0)</f>
        <v>0</v>
      </c>
      <c r="E68" s="278">
        <f t="shared" ref="E68:BP68" si="99">IFERROR(IF(E$17="beräknas ej",0,D68*IF(E$48&gt;$D$3,1,IF(E$48&lt;=$C$3,$C$2,$D$2))*IFERROR(INDEX($B$8:$E$14,MATCH($A68,$A$8:$A$14,0),MATCH(E$48,$B$6:$E$6,1)),0)),0)</f>
        <v>0</v>
      </c>
      <c r="F68" s="278">
        <f t="shared" si="99"/>
        <v>0</v>
      </c>
      <c r="G68" s="278">
        <f t="shared" si="99"/>
        <v>0</v>
      </c>
      <c r="H68" s="278">
        <f t="shared" si="99"/>
        <v>0</v>
      </c>
      <c r="I68" s="278">
        <f t="shared" si="99"/>
        <v>0</v>
      </c>
      <c r="J68" s="278">
        <f t="shared" si="99"/>
        <v>0</v>
      </c>
      <c r="K68" s="278">
        <f t="shared" si="99"/>
        <v>0</v>
      </c>
      <c r="L68" s="278">
        <f t="shared" si="99"/>
        <v>0</v>
      </c>
      <c r="M68" s="278">
        <f t="shared" si="99"/>
        <v>0</v>
      </c>
      <c r="N68" s="278">
        <f t="shared" si="99"/>
        <v>0</v>
      </c>
      <c r="O68" s="278">
        <f t="shared" si="99"/>
        <v>0</v>
      </c>
      <c r="P68" s="278">
        <f t="shared" si="99"/>
        <v>0</v>
      </c>
      <c r="Q68" s="278">
        <f t="shared" si="99"/>
        <v>0</v>
      </c>
      <c r="R68" s="278">
        <f t="shared" si="99"/>
        <v>0</v>
      </c>
      <c r="S68" s="278">
        <f t="shared" si="99"/>
        <v>0</v>
      </c>
      <c r="T68" s="278">
        <f t="shared" si="99"/>
        <v>0</v>
      </c>
      <c r="U68" s="278">
        <f t="shared" si="99"/>
        <v>0</v>
      </c>
      <c r="V68" s="278">
        <f t="shared" si="99"/>
        <v>0</v>
      </c>
      <c r="W68" s="278">
        <f t="shared" si="99"/>
        <v>0</v>
      </c>
      <c r="X68" s="278">
        <f t="shared" si="99"/>
        <v>0</v>
      </c>
      <c r="Y68" s="278">
        <f t="shared" si="99"/>
        <v>0</v>
      </c>
      <c r="Z68" s="278">
        <f t="shared" si="99"/>
        <v>0</v>
      </c>
      <c r="AA68" s="278">
        <f t="shared" si="99"/>
        <v>0</v>
      </c>
      <c r="AB68" s="278">
        <f t="shared" si="99"/>
        <v>0</v>
      </c>
      <c r="AC68" s="278">
        <f t="shared" si="99"/>
        <v>0</v>
      </c>
      <c r="AD68" s="278">
        <f t="shared" si="99"/>
        <v>0</v>
      </c>
      <c r="AE68" s="278">
        <f t="shared" si="99"/>
        <v>0</v>
      </c>
      <c r="AF68" s="278">
        <f t="shared" si="99"/>
        <v>0</v>
      </c>
      <c r="AG68" s="278">
        <f t="shared" si="99"/>
        <v>0</v>
      </c>
      <c r="AH68" s="278">
        <f t="shared" si="99"/>
        <v>0</v>
      </c>
      <c r="AI68" s="278">
        <f t="shared" si="99"/>
        <v>0</v>
      </c>
      <c r="AJ68" s="278">
        <f t="shared" si="99"/>
        <v>0</v>
      </c>
      <c r="AK68" s="278">
        <f t="shared" si="99"/>
        <v>0</v>
      </c>
      <c r="AL68" s="278">
        <f t="shared" si="99"/>
        <v>0</v>
      </c>
      <c r="AM68" s="278">
        <f t="shared" si="99"/>
        <v>0</v>
      </c>
      <c r="AN68" s="278">
        <f t="shared" si="99"/>
        <v>0</v>
      </c>
      <c r="AO68" s="278">
        <f t="shared" si="99"/>
        <v>0</v>
      </c>
      <c r="AP68" s="278">
        <f t="shared" si="99"/>
        <v>0</v>
      </c>
      <c r="AQ68" s="278">
        <f t="shared" si="99"/>
        <v>0</v>
      </c>
      <c r="AR68" s="278">
        <f t="shared" si="99"/>
        <v>0</v>
      </c>
      <c r="AS68" s="278">
        <f t="shared" si="99"/>
        <v>0</v>
      </c>
      <c r="AT68" s="278">
        <f t="shared" si="99"/>
        <v>0</v>
      </c>
      <c r="AU68" s="278">
        <f t="shared" si="99"/>
        <v>0</v>
      </c>
      <c r="AV68" s="278">
        <f t="shared" si="99"/>
        <v>0</v>
      </c>
      <c r="AW68" s="278">
        <f t="shared" si="99"/>
        <v>0</v>
      </c>
      <c r="AX68" s="278">
        <f t="shared" si="99"/>
        <v>0</v>
      </c>
      <c r="AY68" s="278">
        <f t="shared" si="99"/>
        <v>0</v>
      </c>
      <c r="AZ68" s="278">
        <f t="shared" si="99"/>
        <v>0</v>
      </c>
      <c r="BA68" s="278">
        <f t="shared" si="99"/>
        <v>0</v>
      </c>
      <c r="BB68" s="278">
        <f t="shared" si="99"/>
        <v>0</v>
      </c>
      <c r="BC68" s="278">
        <f t="shared" si="99"/>
        <v>0</v>
      </c>
      <c r="BD68" s="278">
        <f t="shared" si="99"/>
        <v>0</v>
      </c>
      <c r="BE68" s="278">
        <f t="shared" si="99"/>
        <v>0</v>
      </c>
      <c r="BF68" s="278">
        <f t="shared" si="99"/>
        <v>0</v>
      </c>
      <c r="BG68" s="278">
        <f t="shared" si="99"/>
        <v>0</v>
      </c>
      <c r="BH68" s="278">
        <f t="shared" si="99"/>
        <v>0</v>
      </c>
      <c r="BI68" s="278">
        <f t="shared" si="99"/>
        <v>0</v>
      </c>
      <c r="BJ68" s="278">
        <f t="shared" si="99"/>
        <v>0</v>
      </c>
      <c r="BK68" s="278">
        <f t="shared" si="99"/>
        <v>0</v>
      </c>
      <c r="BL68" s="278">
        <f t="shared" si="99"/>
        <v>0</v>
      </c>
      <c r="BM68" s="278">
        <f t="shared" si="99"/>
        <v>0</v>
      </c>
      <c r="BN68" s="278">
        <f t="shared" si="99"/>
        <v>0</v>
      </c>
      <c r="BO68" s="278">
        <f t="shared" si="99"/>
        <v>0</v>
      </c>
      <c r="BP68" s="278">
        <f t="shared" si="99"/>
        <v>0</v>
      </c>
      <c r="BQ68" s="278">
        <f t="shared" ref="BQ68:CS68" si="100">IFERROR(IF(BQ$17="beräknas ej",0,BP68*IF(BQ$48&gt;$D$3,1,IF(BQ$48&lt;=$C$3,$C$2,$D$2))*IFERROR(INDEX($B$8:$E$14,MATCH($A68,$A$8:$A$14,0),MATCH(BQ$48,$B$6:$E$6,1)),0)),0)</f>
        <v>0</v>
      </c>
      <c r="BR68" s="278">
        <f t="shared" si="100"/>
        <v>0</v>
      </c>
      <c r="BS68" s="278">
        <f t="shared" si="100"/>
        <v>0</v>
      </c>
      <c r="BT68" s="278">
        <f t="shared" si="100"/>
        <v>0</v>
      </c>
      <c r="BU68" s="278">
        <f t="shared" si="100"/>
        <v>0</v>
      </c>
      <c r="BV68" s="278">
        <f t="shared" si="100"/>
        <v>0</v>
      </c>
      <c r="BW68" s="278">
        <f t="shared" si="100"/>
        <v>0</v>
      </c>
      <c r="BX68" s="278">
        <f t="shared" si="100"/>
        <v>0</v>
      </c>
      <c r="BY68" s="278">
        <f t="shared" si="100"/>
        <v>0</v>
      </c>
      <c r="BZ68" s="278">
        <f t="shared" si="100"/>
        <v>0</v>
      </c>
      <c r="CA68" s="278">
        <f t="shared" si="100"/>
        <v>0</v>
      </c>
      <c r="CB68" s="278">
        <f t="shared" si="100"/>
        <v>0</v>
      </c>
      <c r="CC68" s="278">
        <f t="shared" si="100"/>
        <v>0</v>
      </c>
      <c r="CD68" s="278">
        <f t="shared" si="100"/>
        <v>0</v>
      </c>
      <c r="CE68" s="278">
        <f t="shared" si="100"/>
        <v>0</v>
      </c>
      <c r="CF68" s="278">
        <f t="shared" si="100"/>
        <v>0</v>
      </c>
      <c r="CG68" s="278">
        <f t="shared" si="100"/>
        <v>0</v>
      </c>
      <c r="CH68" s="278">
        <f t="shared" si="100"/>
        <v>0</v>
      </c>
      <c r="CI68" s="278">
        <f t="shared" si="100"/>
        <v>0</v>
      </c>
      <c r="CJ68" s="278">
        <f t="shared" si="100"/>
        <v>0</v>
      </c>
      <c r="CK68" s="278">
        <f t="shared" si="100"/>
        <v>0</v>
      </c>
      <c r="CL68" s="278">
        <f t="shared" si="100"/>
        <v>0</v>
      </c>
      <c r="CM68" s="278">
        <f t="shared" si="100"/>
        <v>0</v>
      </c>
      <c r="CN68" s="278">
        <f t="shared" si="100"/>
        <v>0</v>
      </c>
      <c r="CO68" s="278">
        <f t="shared" si="100"/>
        <v>0</v>
      </c>
      <c r="CP68" s="278">
        <f t="shared" si="100"/>
        <v>0</v>
      </c>
      <c r="CQ68" s="278">
        <f t="shared" si="100"/>
        <v>0</v>
      </c>
      <c r="CR68" s="278">
        <f t="shared" si="100"/>
        <v>0</v>
      </c>
      <c r="CS68" s="278">
        <f t="shared" si="100"/>
        <v>0</v>
      </c>
    </row>
    <row r="69" spans="1:97" s="377" customFormat="1" x14ac:dyDescent="0.35">
      <c r="A69" s="278">
        <f>Prognoser!C114</f>
        <v>0</v>
      </c>
      <c r="B69" s="278" t="str">
        <f>'UA basår'!B27</f>
        <v>0 0</v>
      </c>
      <c r="C69" s="278">
        <f>Prognoser!D114</f>
        <v>0</v>
      </c>
      <c r="D69" s="278">
        <f>IFERROR((('UA basår'!R27+'UA basår'!U27+'UA basår'!Y27)*'UA basår'!F27*'UA basår'!H27*'UA basår'!L27)+(('UA basår'!R57+'UA basår'!U57+'UA basår'!Y57)*'UA basår'!F57*'UA basår'!H57*'UA basår'!L57),0)</f>
        <v>0</v>
      </c>
      <c r="E69" s="278">
        <f t="shared" ref="E69:BP69" si="101">IFERROR(IF(E$17="beräknas ej",0,D69*IF(E$48&gt;$D$3,1,IF(E$48&lt;=$C$3,$C$2,$D$2))*IFERROR(INDEX($B$8:$E$14,MATCH($A69,$A$8:$A$14,0),MATCH(E$48,$B$6:$E$6,1)),0)),0)</f>
        <v>0</v>
      </c>
      <c r="F69" s="278">
        <f t="shared" si="101"/>
        <v>0</v>
      </c>
      <c r="G69" s="278">
        <f t="shared" si="101"/>
        <v>0</v>
      </c>
      <c r="H69" s="278">
        <f t="shared" si="101"/>
        <v>0</v>
      </c>
      <c r="I69" s="278">
        <f t="shared" si="101"/>
        <v>0</v>
      </c>
      <c r="J69" s="278">
        <f t="shared" si="101"/>
        <v>0</v>
      </c>
      <c r="K69" s="278">
        <f t="shared" si="101"/>
        <v>0</v>
      </c>
      <c r="L69" s="278">
        <f t="shared" si="101"/>
        <v>0</v>
      </c>
      <c r="M69" s="278">
        <f t="shared" si="101"/>
        <v>0</v>
      </c>
      <c r="N69" s="278">
        <f t="shared" si="101"/>
        <v>0</v>
      </c>
      <c r="O69" s="278">
        <f t="shared" si="101"/>
        <v>0</v>
      </c>
      <c r="P69" s="278">
        <f t="shared" si="101"/>
        <v>0</v>
      </c>
      <c r="Q69" s="278">
        <f t="shared" si="101"/>
        <v>0</v>
      </c>
      <c r="R69" s="278">
        <f t="shared" si="101"/>
        <v>0</v>
      </c>
      <c r="S69" s="278">
        <f t="shared" si="101"/>
        <v>0</v>
      </c>
      <c r="T69" s="278">
        <f t="shared" si="101"/>
        <v>0</v>
      </c>
      <c r="U69" s="278">
        <f t="shared" si="101"/>
        <v>0</v>
      </c>
      <c r="V69" s="278">
        <f t="shared" si="101"/>
        <v>0</v>
      </c>
      <c r="W69" s="278">
        <f t="shared" si="101"/>
        <v>0</v>
      </c>
      <c r="X69" s="278">
        <f t="shared" si="101"/>
        <v>0</v>
      </c>
      <c r="Y69" s="278">
        <f t="shared" si="101"/>
        <v>0</v>
      </c>
      <c r="Z69" s="278">
        <f t="shared" si="101"/>
        <v>0</v>
      </c>
      <c r="AA69" s="278">
        <f t="shared" si="101"/>
        <v>0</v>
      </c>
      <c r="AB69" s="278">
        <f t="shared" si="101"/>
        <v>0</v>
      </c>
      <c r="AC69" s="278">
        <f t="shared" si="101"/>
        <v>0</v>
      </c>
      <c r="AD69" s="278">
        <f t="shared" si="101"/>
        <v>0</v>
      </c>
      <c r="AE69" s="278">
        <f t="shared" si="101"/>
        <v>0</v>
      </c>
      <c r="AF69" s="278">
        <f t="shared" si="101"/>
        <v>0</v>
      </c>
      <c r="AG69" s="278">
        <f t="shared" si="101"/>
        <v>0</v>
      </c>
      <c r="AH69" s="278">
        <f t="shared" si="101"/>
        <v>0</v>
      </c>
      <c r="AI69" s="278">
        <f t="shared" si="101"/>
        <v>0</v>
      </c>
      <c r="AJ69" s="278">
        <f t="shared" si="101"/>
        <v>0</v>
      </c>
      <c r="AK69" s="278">
        <f t="shared" si="101"/>
        <v>0</v>
      </c>
      <c r="AL69" s="278">
        <f t="shared" si="101"/>
        <v>0</v>
      </c>
      <c r="AM69" s="278">
        <f t="shared" si="101"/>
        <v>0</v>
      </c>
      <c r="AN69" s="278">
        <f t="shared" si="101"/>
        <v>0</v>
      </c>
      <c r="AO69" s="278">
        <f t="shared" si="101"/>
        <v>0</v>
      </c>
      <c r="AP69" s="278">
        <f t="shared" si="101"/>
        <v>0</v>
      </c>
      <c r="AQ69" s="278">
        <f t="shared" si="101"/>
        <v>0</v>
      </c>
      <c r="AR69" s="278">
        <f t="shared" si="101"/>
        <v>0</v>
      </c>
      <c r="AS69" s="278">
        <f t="shared" si="101"/>
        <v>0</v>
      </c>
      <c r="AT69" s="278">
        <f t="shared" si="101"/>
        <v>0</v>
      </c>
      <c r="AU69" s="278">
        <f t="shared" si="101"/>
        <v>0</v>
      </c>
      <c r="AV69" s="278">
        <f t="shared" si="101"/>
        <v>0</v>
      </c>
      <c r="AW69" s="278">
        <f t="shared" si="101"/>
        <v>0</v>
      </c>
      <c r="AX69" s="278">
        <f t="shared" si="101"/>
        <v>0</v>
      </c>
      <c r="AY69" s="278">
        <f t="shared" si="101"/>
        <v>0</v>
      </c>
      <c r="AZ69" s="278">
        <f t="shared" si="101"/>
        <v>0</v>
      </c>
      <c r="BA69" s="278">
        <f t="shared" si="101"/>
        <v>0</v>
      </c>
      <c r="BB69" s="278">
        <f t="shared" si="101"/>
        <v>0</v>
      </c>
      <c r="BC69" s="278">
        <f t="shared" si="101"/>
        <v>0</v>
      </c>
      <c r="BD69" s="278">
        <f t="shared" si="101"/>
        <v>0</v>
      </c>
      <c r="BE69" s="278">
        <f t="shared" si="101"/>
        <v>0</v>
      </c>
      <c r="BF69" s="278">
        <f t="shared" si="101"/>
        <v>0</v>
      </c>
      <c r="BG69" s="278">
        <f t="shared" si="101"/>
        <v>0</v>
      </c>
      <c r="BH69" s="278">
        <f t="shared" si="101"/>
        <v>0</v>
      </c>
      <c r="BI69" s="278">
        <f t="shared" si="101"/>
        <v>0</v>
      </c>
      <c r="BJ69" s="278">
        <f t="shared" si="101"/>
        <v>0</v>
      </c>
      <c r="BK69" s="278">
        <f t="shared" si="101"/>
        <v>0</v>
      </c>
      <c r="BL69" s="278">
        <f t="shared" si="101"/>
        <v>0</v>
      </c>
      <c r="BM69" s="278">
        <f t="shared" si="101"/>
        <v>0</v>
      </c>
      <c r="BN69" s="278">
        <f t="shared" si="101"/>
        <v>0</v>
      </c>
      <c r="BO69" s="278">
        <f t="shared" si="101"/>
        <v>0</v>
      </c>
      <c r="BP69" s="278">
        <f t="shared" si="101"/>
        <v>0</v>
      </c>
      <c r="BQ69" s="278">
        <f t="shared" ref="BQ69:CS69" si="102">IFERROR(IF(BQ$17="beräknas ej",0,BP69*IF(BQ$48&gt;$D$3,1,IF(BQ$48&lt;=$C$3,$C$2,$D$2))*IFERROR(INDEX($B$8:$E$14,MATCH($A69,$A$8:$A$14,0),MATCH(BQ$48,$B$6:$E$6,1)),0)),0)</f>
        <v>0</v>
      </c>
      <c r="BR69" s="278">
        <f t="shared" si="102"/>
        <v>0</v>
      </c>
      <c r="BS69" s="278">
        <f t="shared" si="102"/>
        <v>0</v>
      </c>
      <c r="BT69" s="278">
        <f t="shared" si="102"/>
        <v>0</v>
      </c>
      <c r="BU69" s="278">
        <f t="shared" si="102"/>
        <v>0</v>
      </c>
      <c r="BV69" s="278">
        <f t="shared" si="102"/>
        <v>0</v>
      </c>
      <c r="BW69" s="278">
        <f t="shared" si="102"/>
        <v>0</v>
      </c>
      <c r="BX69" s="278">
        <f t="shared" si="102"/>
        <v>0</v>
      </c>
      <c r="BY69" s="278">
        <f t="shared" si="102"/>
        <v>0</v>
      </c>
      <c r="BZ69" s="278">
        <f t="shared" si="102"/>
        <v>0</v>
      </c>
      <c r="CA69" s="278">
        <f t="shared" si="102"/>
        <v>0</v>
      </c>
      <c r="CB69" s="278">
        <f t="shared" si="102"/>
        <v>0</v>
      </c>
      <c r="CC69" s="278">
        <f t="shared" si="102"/>
        <v>0</v>
      </c>
      <c r="CD69" s="278">
        <f t="shared" si="102"/>
        <v>0</v>
      </c>
      <c r="CE69" s="278">
        <f t="shared" si="102"/>
        <v>0</v>
      </c>
      <c r="CF69" s="278">
        <f t="shared" si="102"/>
        <v>0</v>
      </c>
      <c r="CG69" s="278">
        <f t="shared" si="102"/>
        <v>0</v>
      </c>
      <c r="CH69" s="278">
        <f t="shared" si="102"/>
        <v>0</v>
      </c>
      <c r="CI69" s="278">
        <f t="shared" si="102"/>
        <v>0</v>
      </c>
      <c r="CJ69" s="278">
        <f t="shared" si="102"/>
        <v>0</v>
      </c>
      <c r="CK69" s="278">
        <f t="shared" si="102"/>
        <v>0</v>
      </c>
      <c r="CL69" s="278">
        <f t="shared" si="102"/>
        <v>0</v>
      </c>
      <c r="CM69" s="278">
        <f t="shared" si="102"/>
        <v>0</v>
      </c>
      <c r="CN69" s="278">
        <f t="shared" si="102"/>
        <v>0</v>
      </c>
      <c r="CO69" s="278">
        <f t="shared" si="102"/>
        <v>0</v>
      </c>
      <c r="CP69" s="278">
        <f t="shared" si="102"/>
        <v>0</v>
      </c>
      <c r="CQ69" s="278">
        <f t="shared" si="102"/>
        <v>0</v>
      </c>
      <c r="CR69" s="278">
        <f t="shared" si="102"/>
        <v>0</v>
      </c>
      <c r="CS69" s="278">
        <f t="shared" si="102"/>
        <v>0</v>
      </c>
    </row>
    <row r="70" spans="1:97" s="377" customFormat="1" x14ac:dyDescent="0.35">
      <c r="A70" s="278">
        <f>Prognoser!C115</f>
        <v>0</v>
      </c>
      <c r="B70" s="278" t="str">
        <f>'UA basår'!B28</f>
        <v>0 0</v>
      </c>
      <c r="C70" s="278">
        <f>Prognoser!D115</f>
        <v>0</v>
      </c>
      <c r="D70" s="278">
        <f>IFERROR((('UA basår'!R28+'UA basår'!U28+'UA basår'!Y28)*'UA basår'!F28*'UA basår'!H28*'UA basår'!L28)+(('UA basår'!R58+'UA basår'!U58+'UA basår'!Y58)*'UA basår'!F58*'UA basår'!H58*'UA basår'!L58),0)</f>
        <v>0</v>
      </c>
      <c r="E70" s="278">
        <f t="shared" ref="E70:BP70" si="103">IFERROR(IF(E$17="beräknas ej",0,D70*IF(E$48&gt;$D$3,1,IF(E$48&lt;=$C$3,$C$2,$D$2))*IFERROR(INDEX($B$8:$E$14,MATCH($A70,$A$8:$A$14,0),MATCH(E$48,$B$6:$E$6,1)),0)),0)</f>
        <v>0</v>
      </c>
      <c r="F70" s="278">
        <f t="shared" si="103"/>
        <v>0</v>
      </c>
      <c r="G70" s="278">
        <f t="shared" si="103"/>
        <v>0</v>
      </c>
      <c r="H70" s="278">
        <f t="shared" si="103"/>
        <v>0</v>
      </c>
      <c r="I70" s="278">
        <f t="shared" si="103"/>
        <v>0</v>
      </c>
      <c r="J70" s="278">
        <f t="shared" si="103"/>
        <v>0</v>
      </c>
      <c r="K70" s="278">
        <f t="shared" si="103"/>
        <v>0</v>
      </c>
      <c r="L70" s="278">
        <f t="shared" si="103"/>
        <v>0</v>
      </c>
      <c r="M70" s="278">
        <f t="shared" si="103"/>
        <v>0</v>
      </c>
      <c r="N70" s="278">
        <f t="shared" si="103"/>
        <v>0</v>
      </c>
      <c r="O70" s="278">
        <f t="shared" si="103"/>
        <v>0</v>
      </c>
      <c r="P70" s="278">
        <f t="shared" si="103"/>
        <v>0</v>
      </c>
      <c r="Q70" s="278">
        <f t="shared" si="103"/>
        <v>0</v>
      </c>
      <c r="R70" s="278">
        <f t="shared" si="103"/>
        <v>0</v>
      </c>
      <c r="S70" s="278">
        <f t="shared" si="103"/>
        <v>0</v>
      </c>
      <c r="T70" s="278">
        <f t="shared" si="103"/>
        <v>0</v>
      </c>
      <c r="U70" s="278">
        <f t="shared" si="103"/>
        <v>0</v>
      </c>
      <c r="V70" s="278">
        <f t="shared" si="103"/>
        <v>0</v>
      </c>
      <c r="W70" s="278">
        <f t="shared" si="103"/>
        <v>0</v>
      </c>
      <c r="X70" s="278">
        <f t="shared" si="103"/>
        <v>0</v>
      </c>
      <c r="Y70" s="278">
        <f t="shared" si="103"/>
        <v>0</v>
      </c>
      <c r="Z70" s="278">
        <f t="shared" si="103"/>
        <v>0</v>
      </c>
      <c r="AA70" s="278">
        <f t="shared" si="103"/>
        <v>0</v>
      </c>
      <c r="AB70" s="278">
        <f t="shared" si="103"/>
        <v>0</v>
      </c>
      <c r="AC70" s="278">
        <f t="shared" si="103"/>
        <v>0</v>
      </c>
      <c r="AD70" s="278">
        <f t="shared" si="103"/>
        <v>0</v>
      </c>
      <c r="AE70" s="278">
        <f t="shared" si="103"/>
        <v>0</v>
      </c>
      <c r="AF70" s="278">
        <f t="shared" si="103"/>
        <v>0</v>
      </c>
      <c r="AG70" s="278">
        <f t="shared" si="103"/>
        <v>0</v>
      </c>
      <c r="AH70" s="278">
        <f t="shared" si="103"/>
        <v>0</v>
      </c>
      <c r="AI70" s="278">
        <f t="shared" si="103"/>
        <v>0</v>
      </c>
      <c r="AJ70" s="278">
        <f t="shared" si="103"/>
        <v>0</v>
      </c>
      <c r="AK70" s="278">
        <f t="shared" si="103"/>
        <v>0</v>
      </c>
      <c r="AL70" s="278">
        <f t="shared" si="103"/>
        <v>0</v>
      </c>
      <c r="AM70" s="278">
        <f t="shared" si="103"/>
        <v>0</v>
      </c>
      <c r="AN70" s="278">
        <f t="shared" si="103"/>
        <v>0</v>
      </c>
      <c r="AO70" s="278">
        <f t="shared" si="103"/>
        <v>0</v>
      </c>
      <c r="AP70" s="278">
        <f t="shared" si="103"/>
        <v>0</v>
      </c>
      <c r="AQ70" s="278">
        <f t="shared" si="103"/>
        <v>0</v>
      </c>
      <c r="AR70" s="278">
        <f t="shared" si="103"/>
        <v>0</v>
      </c>
      <c r="AS70" s="278">
        <f t="shared" si="103"/>
        <v>0</v>
      </c>
      <c r="AT70" s="278">
        <f t="shared" si="103"/>
        <v>0</v>
      </c>
      <c r="AU70" s="278">
        <f t="shared" si="103"/>
        <v>0</v>
      </c>
      <c r="AV70" s="278">
        <f t="shared" si="103"/>
        <v>0</v>
      </c>
      <c r="AW70" s="278">
        <f t="shared" si="103"/>
        <v>0</v>
      </c>
      <c r="AX70" s="278">
        <f t="shared" si="103"/>
        <v>0</v>
      </c>
      <c r="AY70" s="278">
        <f t="shared" si="103"/>
        <v>0</v>
      </c>
      <c r="AZ70" s="278">
        <f t="shared" si="103"/>
        <v>0</v>
      </c>
      <c r="BA70" s="278">
        <f t="shared" si="103"/>
        <v>0</v>
      </c>
      <c r="BB70" s="278">
        <f t="shared" si="103"/>
        <v>0</v>
      </c>
      <c r="BC70" s="278">
        <f t="shared" si="103"/>
        <v>0</v>
      </c>
      <c r="BD70" s="278">
        <f t="shared" si="103"/>
        <v>0</v>
      </c>
      <c r="BE70" s="278">
        <f t="shared" si="103"/>
        <v>0</v>
      </c>
      <c r="BF70" s="278">
        <f t="shared" si="103"/>
        <v>0</v>
      </c>
      <c r="BG70" s="278">
        <f t="shared" si="103"/>
        <v>0</v>
      </c>
      <c r="BH70" s="278">
        <f t="shared" si="103"/>
        <v>0</v>
      </c>
      <c r="BI70" s="278">
        <f t="shared" si="103"/>
        <v>0</v>
      </c>
      <c r="BJ70" s="278">
        <f t="shared" si="103"/>
        <v>0</v>
      </c>
      <c r="BK70" s="278">
        <f t="shared" si="103"/>
        <v>0</v>
      </c>
      <c r="BL70" s="278">
        <f t="shared" si="103"/>
        <v>0</v>
      </c>
      <c r="BM70" s="278">
        <f t="shared" si="103"/>
        <v>0</v>
      </c>
      <c r="BN70" s="278">
        <f t="shared" si="103"/>
        <v>0</v>
      </c>
      <c r="BO70" s="278">
        <f t="shared" si="103"/>
        <v>0</v>
      </c>
      <c r="BP70" s="278">
        <f t="shared" si="103"/>
        <v>0</v>
      </c>
      <c r="BQ70" s="278">
        <f t="shared" ref="BQ70:CS70" si="104">IFERROR(IF(BQ$17="beräknas ej",0,BP70*IF(BQ$48&gt;$D$3,1,IF(BQ$48&lt;=$C$3,$C$2,$D$2))*IFERROR(INDEX($B$8:$E$14,MATCH($A70,$A$8:$A$14,0),MATCH(BQ$48,$B$6:$E$6,1)),0)),0)</f>
        <v>0</v>
      </c>
      <c r="BR70" s="278">
        <f t="shared" si="104"/>
        <v>0</v>
      </c>
      <c r="BS70" s="278">
        <f t="shared" si="104"/>
        <v>0</v>
      </c>
      <c r="BT70" s="278">
        <f t="shared" si="104"/>
        <v>0</v>
      </c>
      <c r="BU70" s="278">
        <f t="shared" si="104"/>
        <v>0</v>
      </c>
      <c r="BV70" s="278">
        <f t="shared" si="104"/>
        <v>0</v>
      </c>
      <c r="BW70" s="278">
        <f t="shared" si="104"/>
        <v>0</v>
      </c>
      <c r="BX70" s="278">
        <f t="shared" si="104"/>
        <v>0</v>
      </c>
      <c r="BY70" s="278">
        <f t="shared" si="104"/>
        <v>0</v>
      </c>
      <c r="BZ70" s="278">
        <f t="shared" si="104"/>
        <v>0</v>
      </c>
      <c r="CA70" s="278">
        <f t="shared" si="104"/>
        <v>0</v>
      </c>
      <c r="CB70" s="278">
        <f t="shared" si="104"/>
        <v>0</v>
      </c>
      <c r="CC70" s="278">
        <f t="shared" si="104"/>
        <v>0</v>
      </c>
      <c r="CD70" s="278">
        <f t="shared" si="104"/>
        <v>0</v>
      </c>
      <c r="CE70" s="278">
        <f t="shared" si="104"/>
        <v>0</v>
      </c>
      <c r="CF70" s="278">
        <f t="shared" si="104"/>
        <v>0</v>
      </c>
      <c r="CG70" s="278">
        <f t="shared" si="104"/>
        <v>0</v>
      </c>
      <c r="CH70" s="278">
        <f t="shared" si="104"/>
        <v>0</v>
      </c>
      <c r="CI70" s="278">
        <f t="shared" si="104"/>
        <v>0</v>
      </c>
      <c r="CJ70" s="278">
        <f t="shared" si="104"/>
        <v>0</v>
      </c>
      <c r="CK70" s="278">
        <f t="shared" si="104"/>
        <v>0</v>
      </c>
      <c r="CL70" s="278">
        <f t="shared" si="104"/>
        <v>0</v>
      </c>
      <c r="CM70" s="278">
        <f t="shared" si="104"/>
        <v>0</v>
      </c>
      <c r="CN70" s="278">
        <f t="shared" si="104"/>
        <v>0</v>
      </c>
      <c r="CO70" s="278">
        <f t="shared" si="104"/>
        <v>0</v>
      </c>
      <c r="CP70" s="278">
        <f t="shared" si="104"/>
        <v>0</v>
      </c>
      <c r="CQ70" s="278">
        <f t="shared" si="104"/>
        <v>0</v>
      </c>
      <c r="CR70" s="278">
        <f t="shared" si="104"/>
        <v>0</v>
      </c>
      <c r="CS70" s="278">
        <f t="shared" si="104"/>
        <v>0</v>
      </c>
    </row>
    <row r="71" spans="1:97" s="377" customFormat="1" x14ac:dyDescent="0.35">
      <c r="A71" s="278">
        <f>Prognoser!C116</f>
        <v>0</v>
      </c>
      <c r="B71" s="278" t="str">
        <f>'UA basår'!B29</f>
        <v>0 0</v>
      </c>
      <c r="C71" s="278">
        <f>Prognoser!D116</f>
        <v>0</v>
      </c>
      <c r="D71" s="278">
        <f>IFERROR((('UA basår'!R29+'UA basår'!U29+'UA basår'!Y29)*'UA basår'!F29*'UA basår'!H29*'UA basår'!L29)+(('UA basår'!R59+'UA basår'!U59+'UA basår'!Y59)*'UA basår'!F59*'UA basår'!H59*'UA basår'!L59),0)</f>
        <v>0</v>
      </c>
      <c r="E71" s="278">
        <f t="shared" ref="E71:BP71" si="105">IFERROR(IF(E$17="beräknas ej",0,D71*IF(E$48&gt;$D$3,1,IF(E$48&lt;=$C$3,$C$2,$D$2))*IFERROR(INDEX($B$8:$E$14,MATCH($A71,$A$8:$A$14,0),MATCH(E$48,$B$6:$E$6,1)),0)),0)</f>
        <v>0</v>
      </c>
      <c r="F71" s="278">
        <f t="shared" si="105"/>
        <v>0</v>
      </c>
      <c r="G71" s="278">
        <f t="shared" si="105"/>
        <v>0</v>
      </c>
      <c r="H71" s="278">
        <f t="shared" si="105"/>
        <v>0</v>
      </c>
      <c r="I71" s="278">
        <f t="shared" si="105"/>
        <v>0</v>
      </c>
      <c r="J71" s="278">
        <f t="shared" si="105"/>
        <v>0</v>
      </c>
      <c r="K71" s="278">
        <f t="shared" si="105"/>
        <v>0</v>
      </c>
      <c r="L71" s="278">
        <f t="shared" si="105"/>
        <v>0</v>
      </c>
      <c r="M71" s="278">
        <f t="shared" si="105"/>
        <v>0</v>
      </c>
      <c r="N71" s="278">
        <f t="shared" si="105"/>
        <v>0</v>
      </c>
      <c r="O71" s="278">
        <f t="shared" si="105"/>
        <v>0</v>
      </c>
      <c r="P71" s="278">
        <f t="shared" si="105"/>
        <v>0</v>
      </c>
      <c r="Q71" s="278">
        <f t="shared" si="105"/>
        <v>0</v>
      </c>
      <c r="R71" s="278">
        <f t="shared" si="105"/>
        <v>0</v>
      </c>
      <c r="S71" s="278">
        <f t="shared" si="105"/>
        <v>0</v>
      </c>
      <c r="T71" s="278">
        <f t="shared" si="105"/>
        <v>0</v>
      </c>
      <c r="U71" s="278">
        <f t="shared" si="105"/>
        <v>0</v>
      </c>
      <c r="V71" s="278">
        <f t="shared" si="105"/>
        <v>0</v>
      </c>
      <c r="W71" s="278">
        <f t="shared" si="105"/>
        <v>0</v>
      </c>
      <c r="X71" s="278">
        <f t="shared" si="105"/>
        <v>0</v>
      </c>
      <c r="Y71" s="278">
        <f t="shared" si="105"/>
        <v>0</v>
      </c>
      <c r="Z71" s="278">
        <f t="shared" si="105"/>
        <v>0</v>
      </c>
      <c r="AA71" s="278">
        <f t="shared" si="105"/>
        <v>0</v>
      </c>
      <c r="AB71" s="278">
        <f t="shared" si="105"/>
        <v>0</v>
      </c>
      <c r="AC71" s="278">
        <f t="shared" si="105"/>
        <v>0</v>
      </c>
      <c r="AD71" s="278">
        <f t="shared" si="105"/>
        <v>0</v>
      </c>
      <c r="AE71" s="278">
        <f t="shared" si="105"/>
        <v>0</v>
      </c>
      <c r="AF71" s="278">
        <f t="shared" si="105"/>
        <v>0</v>
      </c>
      <c r="AG71" s="278">
        <f t="shared" si="105"/>
        <v>0</v>
      </c>
      <c r="AH71" s="278">
        <f t="shared" si="105"/>
        <v>0</v>
      </c>
      <c r="AI71" s="278">
        <f t="shared" si="105"/>
        <v>0</v>
      </c>
      <c r="AJ71" s="278">
        <f t="shared" si="105"/>
        <v>0</v>
      </c>
      <c r="AK71" s="278">
        <f t="shared" si="105"/>
        <v>0</v>
      </c>
      <c r="AL71" s="278">
        <f t="shared" si="105"/>
        <v>0</v>
      </c>
      <c r="AM71" s="278">
        <f t="shared" si="105"/>
        <v>0</v>
      </c>
      <c r="AN71" s="278">
        <f t="shared" si="105"/>
        <v>0</v>
      </c>
      <c r="AO71" s="278">
        <f t="shared" si="105"/>
        <v>0</v>
      </c>
      <c r="AP71" s="278">
        <f t="shared" si="105"/>
        <v>0</v>
      </c>
      <c r="AQ71" s="278">
        <f t="shared" si="105"/>
        <v>0</v>
      </c>
      <c r="AR71" s="278">
        <f t="shared" si="105"/>
        <v>0</v>
      </c>
      <c r="AS71" s="278">
        <f t="shared" si="105"/>
        <v>0</v>
      </c>
      <c r="AT71" s="278">
        <f t="shared" si="105"/>
        <v>0</v>
      </c>
      <c r="AU71" s="278">
        <f t="shared" si="105"/>
        <v>0</v>
      </c>
      <c r="AV71" s="278">
        <f t="shared" si="105"/>
        <v>0</v>
      </c>
      <c r="AW71" s="278">
        <f t="shared" si="105"/>
        <v>0</v>
      </c>
      <c r="AX71" s="278">
        <f t="shared" si="105"/>
        <v>0</v>
      </c>
      <c r="AY71" s="278">
        <f t="shared" si="105"/>
        <v>0</v>
      </c>
      <c r="AZ71" s="278">
        <f t="shared" si="105"/>
        <v>0</v>
      </c>
      <c r="BA71" s="278">
        <f t="shared" si="105"/>
        <v>0</v>
      </c>
      <c r="BB71" s="278">
        <f t="shared" si="105"/>
        <v>0</v>
      </c>
      <c r="BC71" s="278">
        <f t="shared" si="105"/>
        <v>0</v>
      </c>
      <c r="BD71" s="278">
        <f t="shared" si="105"/>
        <v>0</v>
      </c>
      <c r="BE71" s="278">
        <f t="shared" si="105"/>
        <v>0</v>
      </c>
      <c r="BF71" s="278">
        <f t="shared" si="105"/>
        <v>0</v>
      </c>
      <c r="BG71" s="278">
        <f t="shared" si="105"/>
        <v>0</v>
      </c>
      <c r="BH71" s="278">
        <f t="shared" si="105"/>
        <v>0</v>
      </c>
      <c r="BI71" s="278">
        <f t="shared" si="105"/>
        <v>0</v>
      </c>
      <c r="BJ71" s="278">
        <f t="shared" si="105"/>
        <v>0</v>
      </c>
      <c r="BK71" s="278">
        <f t="shared" si="105"/>
        <v>0</v>
      </c>
      <c r="BL71" s="278">
        <f t="shared" si="105"/>
        <v>0</v>
      </c>
      <c r="BM71" s="278">
        <f t="shared" si="105"/>
        <v>0</v>
      </c>
      <c r="BN71" s="278">
        <f t="shared" si="105"/>
        <v>0</v>
      </c>
      <c r="BO71" s="278">
        <f t="shared" si="105"/>
        <v>0</v>
      </c>
      <c r="BP71" s="278">
        <f t="shared" si="105"/>
        <v>0</v>
      </c>
      <c r="BQ71" s="278">
        <f t="shared" ref="BQ71:CS71" si="106">IFERROR(IF(BQ$17="beräknas ej",0,BP71*IF(BQ$48&gt;$D$3,1,IF(BQ$48&lt;=$C$3,$C$2,$D$2))*IFERROR(INDEX($B$8:$E$14,MATCH($A71,$A$8:$A$14,0),MATCH(BQ$48,$B$6:$E$6,1)),0)),0)</f>
        <v>0</v>
      </c>
      <c r="BR71" s="278">
        <f t="shared" si="106"/>
        <v>0</v>
      </c>
      <c r="BS71" s="278">
        <f t="shared" si="106"/>
        <v>0</v>
      </c>
      <c r="BT71" s="278">
        <f t="shared" si="106"/>
        <v>0</v>
      </c>
      <c r="BU71" s="278">
        <f t="shared" si="106"/>
        <v>0</v>
      </c>
      <c r="BV71" s="278">
        <f t="shared" si="106"/>
        <v>0</v>
      </c>
      <c r="BW71" s="278">
        <f t="shared" si="106"/>
        <v>0</v>
      </c>
      <c r="BX71" s="278">
        <f t="shared" si="106"/>
        <v>0</v>
      </c>
      <c r="BY71" s="278">
        <f t="shared" si="106"/>
        <v>0</v>
      </c>
      <c r="BZ71" s="278">
        <f t="shared" si="106"/>
        <v>0</v>
      </c>
      <c r="CA71" s="278">
        <f t="shared" si="106"/>
        <v>0</v>
      </c>
      <c r="CB71" s="278">
        <f t="shared" si="106"/>
        <v>0</v>
      </c>
      <c r="CC71" s="278">
        <f t="shared" si="106"/>
        <v>0</v>
      </c>
      <c r="CD71" s="278">
        <f t="shared" si="106"/>
        <v>0</v>
      </c>
      <c r="CE71" s="278">
        <f t="shared" si="106"/>
        <v>0</v>
      </c>
      <c r="CF71" s="278">
        <f t="shared" si="106"/>
        <v>0</v>
      </c>
      <c r="CG71" s="278">
        <f t="shared" si="106"/>
        <v>0</v>
      </c>
      <c r="CH71" s="278">
        <f t="shared" si="106"/>
        <v>0</v>
      </c>
      <c r="CI71" s="278">
        <f t="shared" si="106"/>
        <v>0</v>
      </c>
      <c r="CJ71" s="278">
        <f t="shared" si="106"/>
        <v>0</v>
      </c>
      <c r="CK71" s="278">
        <f t="shared" si="106"/>
        <v>0</v>
      </c>
      <c r="CL71" s="278">
        <f t="shared" si="106"/>
        <v>0</v>
      </c>
      <c r="CM71" s="278">
        <f t="shared" si="106"/>
        <v>0</v>
      </c>
      <c r="CN71" s="278">
        <f t="shared" si="106"/>
        <v>0</v>
      </c>
      <c r="CO71" s="278">
        <f t="shared" si="106"/>
        <v>0</v>
      </c>
      <c r="CP71" s="278">
        <f t="shared" si="106"/>
        <v>0</v>
      </c>
      <c r="CQ71" s="278">
        <f t="shared" si="106"/>
        <v>0</v>
      </c>
      <c r="CR71" s="278">
        <f t="shared" si="106"/>
        <v>0</v>
      </c>
      <c r="CS71" s="278">
        <f t="shared" si="106"/>
        <v>0</v>
      </c>
    </row>
    <row r="72" spans="1:97" s="377" customFormat="1" x14ac:dyDescent="0.35">
      <c r="A72" s="278">
        <f>Prognoser!C117</f>
        <v>0</v>
      </c>
      <c r="B72" s="278" t="str">
        <f>'UA basår'!B30</f>
        <v>0 0</v>
      </c>
      <c r="C72" s="278">
        <f>Prognoser!D117</f>
        <v>0</v>
      </c>
      <c r="D72" s="278">
        <f>IFERROR((('UA basår'!R30+'UA basår'!U30+'UA basår'!Y30)*'UA basår'!F30*'UA basår'!H30*'UA basår'!L30)+(('UA basår'!R60+'UA basår'!U60+'UA basår'!Y60)*'UA basår'!F60*'UA basår'!H60*'UA basår'!L60),0)</f>
        <v>0</v>
      </c>
      <c r="E72" s="278">
        <f t="shared" ref="E72:BP72" si="107">IFERROR(IF(E$17="beräknas ej",0,D72*IF(E$48&gt;$D$3,1,IF(E$48&lt;=$C$3,$C$2,$D$2))*IFERROR(INDEX($B$8:$E$14,MATCH($A72,$A$8:$A$14,0),MATCH(E$48,$B$6:$E$6,1)),0)),0)</f>
        <v>0</v>
      </c>
      <c r="F72" s="278">
        <f t="shared" si="107"/>
        <v>0</v>
      </c>
      <c r="G72" s="278">
        <f t="shared" si="107"/>
        <v>0</v>
      </c>
      <c r="H72" s="278">
        <f t="shared" si="107"/>
        <v>0</v>
      </c>
      <c r="I72" s="278">
        <f t="shared" si="107"/>
        <v>0</v>
      </c>
      <c r="J72" s="278">
        <f t="shared" si="107"/>
        <v>0</v>
      </c>
      <c r="K72" s="278">
        <f t="shared" si="107"/>
        <v>0</v>
      </c>
      <c r="L72" s="278">
        <f t="shared" si="107"/>
        <v>0</v>
      </c>
      <c r="M72" s="278">
        <f t="shared" si="107"/>
        <v>0</v>
      </c>
      <c r="N72" s="278">
        <f t="shared" si="107"/>
        <v>0</v>
      </c>
      <c r="O72" s="278">
        <f t="shared" si="107"/>
        <v>0</v>
      </c>
      <c r="P72" s="278">
        <f t="shared" si="107"/>
        <v>0</v>
      </c>
      <c r="Q72" s="278">
        <f t="shared" si="107"/>
        <v>0</v>
      </c>
      <c r="R72" s="278">
        <f t="shared" si="107"/>
        <v>0</v>
      </c>
      <c r="S72" s="278">
        <f t="shared" si="107"/>
        <v>0</v>
      </c>
      <c r="T72" s="278">
        <f t="shared" si="107"/>
        <v>0</v>
      </c>
      <c r="U72" s="278">
        <f t="shared" si="107"/>
        <v>0</v>
      </c>
      <c r="V72" s="278">
        <f t="shared" si="107"/>
        <v>0</v>
      </c>
      <c r="W72" s="278">
        <f t="shared" si="107"/>
        <v>0</v>
      </c>
      <c r="X72" s="278">
        <f t="shared" si="107"/>
        <v>0</v>
      </c>
      <c r="Y72" s="278">
        <f t="shared" si="107"/>
        <v>0</v>
      </c>
      <c r="Z72" s="278">
        <f t="shared" si="107"/>
        <v>0</v>
      </c>
      <c r="AA72" s="278">
        <f t="shared" si="107"/>
        <v>0</v>
      </c>
      <c r="AB72" s="278">
        <f t="shared" si="107"/>
        <v>0</v>
      </c>
      <c r="AC72" s="278">
        <f t="shared" si="107"/>
        <v>0</v>
      </c>
      <c r="AD72" s="278">
        <f t="shared" si="107"/>
        <v>0</v>
      </c>
      <c r="AE72" s="278">
        <f t="shared" si="107"/>
        <v>0</v>
      </c>
      <c r="AF72" s="278">
        <f t="shared" si="107"/>
        <v>0</v>
      </c>
      <c r="AG72" s="278">
        <f t="shared" si="107"/>
        <v>0</v>
      </c>
      <c r="AH72" s="278">
        <f t="shared" si="107"/>
        <v>0</v>
      </c>
      <c r="AI72" s="278">
        <f t="shared" si="107"/>
        <v>0</v>
      </c>
      <c r="AJ72" s="278">
        <f t="shared" si="107"/>
        <v>0</v>
      </c>
      <c r="AK72" s="278">
        <f t="shared" si="107"/>
        <v>0</v>
      </c>
      <c r="AL72" s="278">
        <f t="shared" si="107"/>
        <v>0</v>
      </c>
      <c r="AM72" s="278">
        <f t="shared" si="107"/>
        <v>0</v>
      </c>
      <c r="AN72" s="278">
        <f t="shared" si="107"/>
        <v>0</v>
      </c>
      <c r="AO72" s="278">
        <f t="shared" si="107"/>
        <v>0</v>
      </c>
      <c r="AP72" s="278">
        <f t="shared" si="107"/>
        <v>0</v>
      </c>
      <c r="AQ72" s="278">
        <f t="shared" si="107"/>
        <v>0</v>
      </c>
      <c r="AR72" s="278">
        <f t="shared" si="107"/>
        <v>0</v>
      </c>
      <c r="AS72" s="278">
        <f t="shared" si="107"/>
        <v>0</v>
      </c>
      <c r="AT72" s="278">
        <f t="shared" si="107"/>
        <v>0</v>
      </c>
      <c r="AU72" s="278">
        <f t="shared" si="107"/>
        <v>0</v>
      </c>
      <c r="AV72" s="278">
        <f t="shared" si="107"/>
        <v>0</v>
      </c>
      <c r="AW72" s="278">
        <f t="shared" si="107"/>
        <v>0</v>
      </c>
      <c r="AX72" s="278">
        <f t="shared" si="107"/>
        <v>0</v>
      </c>
      <c r="AY72" s="278">
        <f t="shared" si="107"/>
        <v>0</v>
      </c>
      <c r="AZ72" s="278">
        <f t="shared" si="107"/>
        <v>0</v>
      </c>
      <c r="BA72" s="278">
        <f t="shared" si="107"/>
        <v>0</v>
      </c>
      <c r="BB72" s="278">
        <f t="shared" si="107"/>
        <v>0</v>
      </c>
      <c r="BC72" s="278">
        <f t="shared" si="107"/>
        <v>0</v>
      </c>
      <c r="BD72" s="278">
        <f t="shared" si="107"/>
        <v>0</v>
      </c>
      <c r="BE72" s="278">
        <f t="shared" si="107"/>
        <v>0</v>
      </c>
      <c r="BF72" s="278">
        <f t="shared" si="107"/>
        <v>0</v>
      </c>
      <c r="BG72" s="278">
        <f t="shared" si="107"/>
        <v>0</v>
      </c>
      <c r="BH72" s="278">
        <f t="shared" si="107"/>
        <v>0</v>
      </c>
      <c r="BI72" s="278">
        <f t="shared" si="107"/>
        <v>0</v>
      </c>
      <c r="BJ72" s="278">
        <f t="shared" si="107"/>
        <v>0</v>
      </c>
      <c r="BK72" s="278">
        <f t="shared" si="107"/>
        <v>0</v>
      </c>
      <c r="BL72" s="278">
        <f t="shared" si="107"/>
        <v>0</v>
      </c>
      <c r="BM72" s="278">
        <f t="shared" si="107"/>
        <v>0</v>
      </c>
      <c r="BN72" s="278">
        <f t="shared" si="107"/>
        <v>0</v>
      </c>
      <c r="BO72" s="278">
        <f t="shared" si="107"/>
        <v>0</v>
      </c>
      <c r="BP72" s="278">
        <f t="shared" si="107"/>
        <v>0</v>
      </c>
      <c r="BQ72" s="278">
        <f t="shared" ref="BQ72:CS72" si="108">IFERROR(IF(BQ$17="beräknas ej",0,BP72*IF(BQ$48&gt;$D$3,1,IF(BQ$48&lt;=$C$3,$C$2,$D$2))*IFERROR(INDEX($B$8:$E$14,MATCH($A72,$A$8:$A$14,0),MATCH(BQ$48,$B$6:$E$6,1)),0)),0)</f>
        <v>0</v>
      </c>
      <c r="BR72" s="278">
        <f t="shared" si="108"/>
        <v>0</v>
      </c>
      <c r="BS72" s="278">
        <f t="shared" si="108"/>
        <v>0</v>
      </c>
      <c r="BT72" s="278">
        <f t="shared" si="108"/>
        <v>0</v>
      </c>
      <c r="BU72" s="278">
        <f t="shared" si="108"/>
        <v>0</v>
      </c>
      <c r="BV72" s="278">
        <f t="shared" si="108"/>
        <v>0</v>
      </c>
      <c r="BW72" s="278">
        <f t="shared" si="108"/>
        <v>0</v>
      </c>
      <c r="BX72" s="278">
        <f t="shared" si="108"/>
        <v>0</v>
      </c>
      <c r="BY72" s="278">
        <f t="shared" si="108"/>
        <v>0</v>
      </c>
      <c r="BZ72" s="278">
        <f t="shared" si="108"/>
        <v>0</v>
      </c>
      <c r="CA72" s="278">
        <f t="shared" si="108"/>
        <v>0</v>
      </c>
      <c r="CB72" s="278">
        <f t="shared" si="108"/>
        <v>0</v>
      </c>
      <c r="CC72" s="278">
        <f t="shared" si="108"/>
        <v>0</v>
      </c>
      <c r="CD72" s="278">
        <f t="shared" si="108"/>
        <v>0</v>
      </c>
      <c r="CE72" s="278">
        <f t="shared" si="108"/>
        <v>0</v>
      </c>
      <c r="CF72" s="278">
        <f t="shared" si="108"/>
        <v>0</v>
      </c>
      <c r="CG72" s="278">
        <f t="shared" si="108"/>
        <v>0</v>
      </c>
      <c r="CH72" s="278">
        <f t="shared" si="108"/>
        <v>0</v>
      </c>
      <c r="CI72" s="278">
        <f t="shared" si="108"/>
        <v>0</v>
      </c>
      <c r="CJ72" s="278">
        <f t="shared" si="108"/>
        <v>0</v>
      </c>
      <c r="CK72" s="278">
        <f t="shared" si="108"/>
        <v>0</v>
      </c>
      <c r="CL72" s="278">
        <f t="shared" si="108"/>
        <v>0</v>
      </c>
      <c r="CM72" s="278">
        <f t="shared" si="108"/>
        <v>0</v>
      </c>
      <c r="CN72" s="278">
        <f t="shared" si="108"/>
        <v>0</v>
      </c>
      <c r="CO72" s="278">
        <f t="shared" si="108"/>
        <v>0</v>
      </c>
      <c r="CP72" s="278">
        <f t="shared" si="108"/>
        <v>0</v>
      </c>
      <c r="CQ72" s="278">
        <f t="shared" si="108"/>
        <v>0</v>
      </c>
      <c r="CR72" s="278">
        <f t="shared" si="108"/>
        <v>0</v>
      </c>
      <c r="CS72" s="278">
        <f t="shared" si="108"/>
        <v>0</v>
      </c>
    </row>
    <row r="73" spans="1:97" s="377" customFormat="1" x14ac:dyDescent="0.35">
      <c r="A73" s="278">
        <f>Prognoser!C118</f>
        <v>0</v>
      </c>
      <c r="B73" s="278" t="str">
        <f>'UA basår'!B31</f>
        <v>0 0</v>
      </c>
      <c r="C73" s="278">
        <f>Prognoser!D118</f>
        <v>0</v>
      </c>
      <c r="D73" s="278">
        <f>IFERROR((('UA basår'!R31+'UA basår'!U31+'UA basår'!Y31)*'UA basår'!F31*'UA basår'!H31*'UA basår'!L31)+(('UA basår'!R61+'UA basår'!U61+'UA basår'!Y61)*'UA basår'!F61*'UA basår'!H61*'UA basår'!L61),0)</f>
        <v>0</v>
      </c>
      <c r="E73" s="278">
        <f t="shared" ref="E73:BP73" si="109">IFERROR(IF(E$17="beräknas ej",0,D73*IF(E$48&gt;$D$3,1,IF(E$48&lt;=$C$3,$C$2,$D$2))*IFERROR(INDEX($B$8:$E$14,MATCH($A73,$A$8:$A$14,0),MATCH(E$48,$B$6:$E$6,1)),0)),0)</f>
        <v>0</v>
      </c>
      <c r="F73" s="278">
        <f t="shared" si="109"/>
        <v>0</v>
      </c>
      <c r="G73" s="278">
        <f t="shared" si="109"/>
        <v>0</v>
      </c>
      <c r="H73" s="278">
        <f t="shared" si="109"/>
        <v>0</v>
      </c>
      <c r="I73" s="278">
        <f t="shared" si="109"/>
        <v>0</v>
      </c>
      <c r="J73" s="278">
        <f t="shared" si="109"/>
        <v>0</v>
      </c>
      <c r="K73" s="278">
        <f t="shared" si="109"/>
        <v>0</v>
      </c>
      <c r="L73" s="278">
        <f t="shared" si="109"/>
        <v>0</v>
      </c>
      <c r="M73" s="278">
        <f t="shared" si="109"/>
        <v>0</v>
      </c>
      <c r="N73" s="278">
        <f t="shared" si="109"/>
        <v>0</v>
      </c>
      <c r="O73" s="278">
        <f t="shared" si="109"/>
        <v>0</v>
      </c>
      <c r="P73" s="278">
        <f t="shared" si="109"/>
        <v>0</v>
      </c>
      <c r="Q73" s="278">
        <f t="shared" si="109"/>
        <v>0</v>
      </c>
      <c r="R73" s="278">
        <f t="shared" si="109"/>
        <v>0</v>
      </c>
      <c r="S73" s="278">
        <f t="shared" si="109"/>
        <v>0</v>
      </c>
      <c r="T73" s="278">
        <f t="shared" si="109"/>
        <v>0</v>
      </c>
      <c r="U73" s="278">
        <f t="shared" si="109"/>
        <v>0</v>
      </c>
      <c r="V73" s="278">
        <f t="shared" si="109"/>
        <v>0</v>
      </c>
      <c r="W73" s="278">
        <f t="shared" si="109"/>
        <v>0</v>
      </c>
      <c r="X73" s="278">
        <f t="shared" si="109"/>
        <v>0</v>
      </c>
      <c r="Y73" s="278">
        <f t="shared" si="109"/>
        <v>0</v>
      </c>
      <c r="Z73" s="278">
        <f t="shared" si="109"/>
        <v>0</v>
      </c>
      <c r="AA73" s="278">
        <f t="shared" si="109"/>
        <v>0</v>
      </c>
      <c r="AB73" s="278">
        <f t="shared" si="109"/>
        <v>0</v>
      </c>
      <c r="AC73" s="278">
        <f t="shared" si="109"/>
        <v>0</v>
      </c>
      <c r="AD73" s="278">
        <f t="shared" si="109"/>
        <v>0</v>
      </c>
      <c r="AE73" s="278">
        <f t="shared" si="109"/>
        <v>0</v>
      </c>
      <c r="AF73" s="278">
        <f t="shared" si="109"/>
        <v>0</v>
      </c>
      <c r="AG73" s="278">
        <f t="shared" si="109"/>
        <v>0</v>
      </c>
      <c r="AH73" s="278">
        <f t="shared" si="109"/>
        <v>0</v>
      </c>
      <c r="AI73" s="278">
        <f t="shared" si="109"/>
        <v>0</v>
      </c>
      <c r="AJ73" s="278">
        <f t="shared" si="109"/>
        <v>0</v>
      </c>
      <c r="AK73" s="278">
        <f t="shared" si="109"/>
        <v>0</v>
      </c>
      <c r="AL73" s="278">
        <f t="shared" si="109"/>
        <v>0</v>
      </c>
      <c r="AM73" s="278">
        <f t="shared" si="109"/>
        <v>0</v>
      </c>
      <c r="AN73" s="278">
        <f t="shared" si="109"/>
        <v>0</v>
      </c>
      <c r="AO73" s="278">
        <f t="shared" si="109"/>
        <v>0</v>
      </c>
      <c r="AP73" s="278">
        <f t="shared" si="109"/>
        <v>0</v>
      </c>
      <c r="AQ73" s="278">
        <f t="shared" si="109"/>
        <v>0</v>
      </c>
      <c r="AR73" s="278">
        <f t="shared" si="109"/>
        <v>0</v>
      </c>
      <c r="AS73" s="278">
        <f t="shared" si="109"/>
        <v>0</v>
      </c>
      <c r="AT73" s="278">
        <f t="shared" si="109"/>
        <v>0</v>
      </c>
      <c r="AU73" s="278">
        <f t="shared" si="109"/>
        <v>0</v>
      </c>
      <c r="AV73" s="278">
        <f t="shared" si="109"/>
        <v>0</v>
      </c>
      <c r="AW73" s="278">
        <f t="shared" si="109"/>
        <v>0</v>
      </c>
      <c r="AX73" s="278">
        <f t="shared" si="109"/>
        <v>0</v>
      </c>
      <c r="AY73" s="278">
        <f t="shared" si="109"/>
        <v>0</v>
      </c>
      <c r="AZ73" s="278">
        <f t="shared" si="109"/>
        <v>0</v>
      </c>
      <c r="BA73" s="278">
        <f t="shared" si="109"/>
        <v>0</v>
      </c>
      <c r="BB73" s="278">
        <f t="shared" si="109"/>
        <v>0</v>
      </c>
      <c r="BC73" s="278">
        <f t="shared" si="109"/>
        <v>0</v>
      </c>
      <c r="BD73" s="278">
        <f t="shared" si="109"/>
        <v>0</v>
      </c>
      <c r="BE73" s="278">
        <f t="shared" si="109"/>
        <v>0</v>
      </c>
      <c r="BF73" s="278">
        <f t="shared" si="109"/>
        <v>0</v>
      </c>
      <c r="BG73" s="278">
        <f t="shared" si="109"/>
        <v>0</v>
      </c>
      <c r="BH73" s="278">
        <f t="shared" si="109"/>
        <v>0</v>
      </c>
      <c r="BI73" s="278">
        <f t="shared" si="109"/>
        <v>0</v>
      </c>
      <c r="BJ73" s="278">
        <f t="shared" si="109"/>
        <v>0</v>
      </c>
      <c r="BK73" s="278">
        <f t="shared" si="109"/>
        <v>0</v>
      </c>
      <c r="BL73" s="278">
        <f t="shared" si="109"/>
        <v>0</v>
      </c>
      <c r="BM73" s="278">
        <f t="shared" si="109"/>
        <v>0</v>
      </c>
      <c r="BN73" s="278">
        <f t="shared" si="109"/>
        <v>0</v>
      </c>
      <c r="BO73" s="278">
        <f t="shared" si="109"/>
        <v>0</v>
      </c>
      <c r="BP73" s="278">
        <f t="shared" si="109"/>
        <v>0</v>
      </c>
      <c r="BQ73" s="278">
        <f t="shared" ref="BQ73:CS73" si="110">IFERROR(IF(BQ$17="beräknas ej",0,BP73*IF(BQ$48&gt;$D$3,1,IF(BQ$48&lt;=$C$3,$C$2,$D$2))*IFERROR(INDEX($B$8:$E$14,MATCH($A73,$A$8:$A$14,0),MATCH(BQ$48,$B$6:$E$6,1)),0)),0)</f>
        <v>0</v>
      </c>
      <c r="BR73" s="278">
        <f t="shared" si="110"/>
        <v>0</v>
      </c>
      <c r="BS73" s="278">
        <f t="shared" si="110"/>
        <v>0</v>
      </c>
      <c r="BT73" s="278">
        <f t="shared" si="110"/>
        <v>0</v>
      </c>
      <c r="BU73" s="278">
        <f t="shared" si="110"/>
        <v>0</v>
      </c>
      <c r="BV73" s="278">
        <f t="shared" si="110"/>
        <v>0</v>
      </c>
      <c r="BW73" s="278">
        <f t="shared" si="110"/>
        <v>0</v>
      </c>
      <c r="BX73" s="278">
        <f t="shared" si="110"/>
        <v>0</v>
      </c>
      <c r="BY73" s="278">
        <f t="shared" si="110"/>
        <v>0</v>
      </c>
      <c r="BZ73" s="278">
        <f t="shared" si="110"/>
        <v>0</v>
      </c>
      <c r="CA73" s="278">
        <f t="shared" si="110"/>
        <v>0</v>
      </c>
      <c r="CB73" s="278">
        <f t="shared" si="110"/>
        <v>0</v>
      </c>
      <c r="CC73" s="278">
        <f t="shared" si="110"/>
        <v>0</v>
      </c>
      <c r="CD73" s="278">
        <f t="shared" si="110"/>
        <v>0</v>
      </c>
      <c r="CE73" s="278">
        <f t="shared" si="110"/>
        <v>0</v>
      </c>
      <c r="CF73" s="278">
        <f t="shared" si="110"/>
        <v>0</v>
      </c>
      <c r="CG73" s="278">
        <f t="shared" si="110"/>
        <v>0</v>
      </c>
      <c r="CH73" s="278">
        <f t="shared" si="110"/>
        <v>0</v>
      </c>
      <c r="CI73" s="278">
        <f t="shared" si="110"/>
        <v>0</v>
      </c>
      <c r="CJ73" s="278">
        <f t="shared" si="110"/>
        <v>0</v>
      </c>
      <c r="CK73" s="278">
        <f t="shared" si="110"/>
        <v>0</v>
      </c>
      <c r="CL73" s="278">
        <f t="shared" si="110"/>
        <v>0</v>
      </c>
      <c r="CM73" s="278">
        <f t="shared" si="110"/>
        <v>0</v>
      </c>
      <c r="CN73" s="278">
        <f t="shared" si="110"/>
        <v>0</v>
      </c>
      <c r="CO73" s="278">
        <f t="shared" si="110"/>
        <v>0</v>
      </c>
      <c r="CP73" s="278">
        <f t="shared" si="110"/>
        <v>0</v>
      </c>
      <c r="CQ73" s="278">
        <f t="shared" si="110"/>
        <v>0</v>
      </c>
      <c r="CR73" s="278">
        <f t="shared" si="110"/>
        <v>0</v>
      </c>
      <c r="CS73" s="278">
        <f t="shared" si="110"/>
        <v>0</v>
      </c>
    </row>
    <row r="74" spans="1:97" s="381" customFormat="1" x14ac:dyDescent="0.35">
      <c r="A74" s="328"/>
      <c r="B74" s="328"/>
      <c r="C74" s="328"/>
      <c r="D74" s="333">
        <f>SUM(D49:D73)</f>
        <v>0</v>
      </c>
      <c r="E74" s="333">
        <f t="shared" ref="E74:BP74" si="111">SUM(E49:E73)</f>
        <v>0</v>
      </c>
      <c r="F74" s="333">
        <f t="shared" si="111"/>
        <v>0</v>
      </c>
      <c r="G74" s="333">
        <f t="shared" si="111"/>
        <v>0</v>
      </c>
      <c r="H74" s="333">
        <f t="shared" si="111"/>
        <v>0</v>
      </c>
      <c r="I74" s="333">
        <f t="shared" si="111"/>
        <v>0</v>
      </c>
      <c r="J74" s="333">
        <f t="shared" si="111"/>
        <v>0</v>
      </c>
      <c r="K74" s="333">
        <f t="shared" si="111"/>
        <v>0</v>
      </c>
      <c r="L74" s="333">
        <f t="shared" si="111"/>
        <v>0</v>
      </c>
      <c r="M74" s="333">
        <f t="shared" si="111"/>
        <v>0</v>
      </c>
      <c r="N74" s="333">
        <f t="shared" si="111"/>
        <v>0</v>
      </c>
      <c r="O74" s="333">
        <f t="shared" si="111"/>
        <v>0</v>
      </c>
      <c r="P74" s="333">
        <f t="shared" si="111"/>
        <v>0</v>
      </c>
      <c r="Q74" s="333">
        <f t="shared" si="111"/>
        <v>0</v>
      </c>
      <c r="R74" s="333">
        <f t="shared" si="111"/>
        <v>0</v>
      </c>
      <c r="S74" s="333">
        <f t="shared" si="111"/>
        <v>0</v>
      </c>
      <c r="T74" s="333">
        <f t="shared" si="111"/>
        <v>0</v>
      </c>
      <c r="U74" s="333">
        <f t="shared" si="111"/>
        <v>0</v>
      </c>
      <c r="V74" s="333">
        <f t="shared" si="111"/>
        <v>0</v>
      </c>
      <c r="W74" s="333">
        <f t="shared" si="111"/>
        <v>0</v>
      </c>
      <c r="X74" s="333">
        <f t="shared" si="111"/>
        <v>0</v>
      </c>
      <c r="Y74" s="333">
        <f t="shared" si="111"/>
        <v>0</v>
      </c>
      <c r="Z74" s="333">
        <f t="shared" si="111"/>
        <v>0</v>
      </c>
      <c r="AA74" s="333">
        <f t="shared" si="111"/>
        <v>0</v>
      </c>
      <c r="AB74" s="333">
        <f t="shared" si="111"/>
        <v>0</v>
      </c>
      <c r="AC74" s="333">
        <f t="shared" si="111"/>
        <v>0</v>
      </c>
      <c r="AD74" s="333">
        <f t="shared" si="111"/>
        <v>0</v>
      </c>
      <c r="AE74" s="333">
        <f t="shared" si="111"/>
        <v>0</v>
      </c>
      <c r="AF74" s="333">
        <f t="shared" si="111"/>
        <v>0</v>
      </c>
      <c r="AG74" s="333">
        <f t="shared" si="111"/>
        <v>0</v>
      </c>
      <c r="AH74" s="333">
        <f t="shared" si="111"/>
        <v>0</v>
      </c>
      <c r="AI74" s="333">
        <f t="shared" si="111"/>
        <v>0</v>
      </c>
      <c r="AJ74" s="333">
        <f t="shared" si="111"/>
        <v>0</v>
      </c>
      <c r="AK74" s="333">
        <f t="shared" si="111"/>
        <v>0</v>
      </c>
      <c r="AL74" s="333">
        <f t="shared" si="111"/>
        <v>0</v>
      </c>
      <c r="AM74" s="333">
        <f t="shared" si="111"/>
        <v>0</v>
      </c>
      <c r="AN74" s="333">
        <f t="shared" si="111"/>
        <v>0</v>
      </c>
      <c r="AO74" s="333">
        <f t="shared" si="111"/>
        <v>0</v>
      </c>
      <c r="AP74" s="333">
        <f t="shared" si="111"/>
        <v>0</v>
      </c>
      <c r="AQ74" s="333">
        <f t="shared" si="111"/>
        <v>0</v>
      </c>
      <c r="AR74" s="333">
        <f t="shared" si="111"/>
        <v>0</v>
      </c>
      <c r="AS74" s="333">
        <f t="shared" si="111"/>
        <v>0</v>
      </c>
      <c r="AT74" s="333">
        <f t="shared" si="111"/>
        <v>0</v>
      </c>
      <c r="AU74" s="333">
        <f t="shared" si="111"/>
        <v>0</v>
      </c>
      <c r="AV74" s="333">
        <f t="shared" si="111"/>
        <v>0</v>
      </c>
      <c r="AW74" s="333">
        <f t="shared" si="111"/>
        <v>0</v>
      </c>
      <c r="AX74" s="333">
        <f t="shared" si="111"/>
        <v>0</v>
      </c>
      <c r="AY74" s="333">
        <f t="shared" si="111"/>
        <v>0</v>
      </c>
      <c r="AZ74" s="333">
        <f t="shared" si="111"/>
        <v>0</v>
      </c>
      <c r="BA74" s="333">
        <f t="shared" si="111"/>
        <v>0</v>
      </c>
      <c r="BB74" s="333">
        <f t="shared" si="111"/>
        <v>0</v>
      </c>
      <c r="BC74" s="333">
        <f t="shared" si="111"/>
        <v>0</v>
      </c>
      <c r="BD74" s="333">
        <f t="shared" si="111"/>
        <v>0</v>
      </c>
      <c r="BE74" s="333">
        <f t="shared" si="111"/>
        <v>0</v>
      </c>
      <c r="BF74" s="333">
        <f t="shared" si="111"/>
        <v>0</v>
      </c>
      <c r="BG74" s="333">
        <f t="shared" si="111"/>
        <v>0</v>
      </c>
      <c r="BH74" s="333">
        <f t="shared" si="111"/>
        <v>0</v>
      </c>
      <c r="BI74" s="333">
        <f t="shared" si="111"/>
        <v>0</v>
      </c>
      <c r="BJ74" s="333">
        <f t="shared" si="111"/>
        <v>0</v>
      </c>
      <c r="BK74" s="333">
        <f t="shared" si="111"/>
        <v>0</v>
      </c>
      <c r="BL74" s="333">
        <f t="shared" si="111"/>
        <v>0</v>
      </c>
      <c r="BM74" s="333">
        <f t="shared" si="111"/>
        <v>0</v>
      </c>
      <c r="BN74" s="333">
        <f t="shared" si="111"/>
        <v>0</v>
      </c>
      <c r="BO74" s="333">
        <f t="shared" si="111"/>
        <v>0</v>
      </c>
      <c r="BP74" s="333">
        <f t="shared" si="111"/>
        <v>0</v>
      </c>
      <c r="BQ74" s="333">
        <f t="shared" ref="BQ74:CO74" si="112">SUM(BQ49:BQ73)</f>
        <v>0</v>
      </c>
      <c r="BR74" s="333">
        <f t="shared" si="112"/>
        <v>0</v>
      </c>
      <c r="BS74" s="333">
        <f t="shared" si="112"/>
        <v>0</v>
      </c>
      <c r="BT74" s="333">
        <f t="shared" si="112"/>
        <v>0</v>
      </c>
      <c r="BU74" s="333">
        <f t="shared" si="112"/>
        <v>0</v>
      </c>
      <c r="BV74" s="333">
        <f t="shared" si="112"/>
        <v>0</v>
      </c>
      <c r="BW74" s="333">
        <f t="shared" si="112"/>
        <v>0</v>
      </c>
      <c r="BX74" s="333">
        <f t="shared" si="112"/>
        <v>0</v>
      </c>
      <c r="BY74" s="333">
        <f t="shared" si="112"/>
        <v>0</v>
      </c>
      <c r="BZ74" s="333">
        <f t="shared" si="112"/>
        <v>0</v>
      </c>
      <c r="CA74" s="333">
        <f t="shared" si="112"/>
        <v>0</v>
      </c>
      <c r="CB74" s="333">
        <f t="shared" si="112"/>
        <v>0</v>
      </c>
      <c r="CC74" s="333">
        <f t="shared" si="112"/>
        <v>0</v>
      </c>
      <c r="CD74" s="333">
        <f t="shared" si="112"/>
        <v>0</v>
      </c>
      <c r="CE74" s="333">
        <f t="shared" si="112"/>
        <v>0</v>
      </c>
      <c r="CF74" s="333">
        <f t="shared" si="112"/>
        <v>0</v>
      </c>
      <c r="CG74" s="333">
        <f t="shared" si="112"/>
        <v>0</v>
      </c>
      <c r="CH74" s="333">
        <f t="shared" si="112"/>
        <v>0</v>
      </c>
      <c r="CI74" s="333">
        <f t="shared" si="112"/>
        <v>0</v>
      </c>
      <c r="CJ74" s="333">
        <f t="shared" si="112"/>
        <v>0</v>
      </c>
      <c r="CK74" s="333">
        <f t="shared" si="112"/>
        <v>0</v>
      </c>
      <c r="CL74" s="333">
        <f t="shared" si="112"/>
        <v>0</v>
      </c>
      <c r="CM74" s="333">
        <f t="shared" si="112"/>
        <v>0</v>
      </c>
      <c r="CN74" s="333">
        <f t="shared" si="112"/>
        <v>0</v>
      </c>
      <c r="CO74" s="333">
        <f t="shared" si="112"/>
        <v>0</v>
      </c>
      <c r="CP74" s="333">
        <f t="shared" ref="CP74:CS74" si="113">SUM(CP49:CP73)</f>
        <v>0</v>
      </c>
      <c r="CQ74" s="333">
        <f t="shared" si="113"/>
        <v>0</v>
      </c>
      <c r="CR74" s="333">
        <f t="shared" si="113"/>
        <v>0</v>
      </c>
      <c r="CS74" s="333">
        <f t="shared" si="113"/>
        <v>0</v>
      </c>
    </row>
    <row r="75" spans="1:97" s="377" customFormat="1" x14ac:dyDescent="0.35"/>
    <row r="76" spans="1:97" s="377" customFormat="1" x14ac:dyDescent="0.35">
      <c r="B76" s="324" t="s">
        <v>490</v>
      </c>
      <c r="C76" s="379">
        <f>Indata!B22</f>
        <v>1.0532579053489473</v>
      </c>
      <c r="D76" s="379">
        <f>Indata!B23</f>
        <v>1.0046215037069988</v>
      </c>
    </row>
    <row r="77" spans="1:97" s="377" customFormat="1" x14ac:dyDescent="0.35">
      <c r="B77" s="324" t="s">
        <v>489</v>
      </c>
      <c r="C77" s="379">
        <f>Indata!$B$16</f>
        <v>2045</v>
      </c>
      <c r="D77" s="379">
        <f>Indata!$B$17</f>
        <v>2065</v>
      </c>
    </row>
    <row r="78" spans="1:97" s="377" customFormat="1" x14ac:dyDescent="0.35"/>
    <row r="79" spans="1:97" s="377" customFormat="1" x14ac:dyDescent="0.35"/>
    <row r="80" spans="1:97" s="377" customFormat="1" x14ac:dyDescent="0.35">
      <c r="A80" s="380" t="s">
        <v>317</v>
      </c>
      <c r="B80" s="330"/>
      <c r="C80" s="330"/>
      <c r="D80" s="330"/>
      <c r="E80" s="330"/>
      <c r="G80" s="331" t="s">
        <v>327</v>
      </c>
    </row>
    <row r="81" spans="1:97" s="377" customFormat="1" ht="15.5" x14ac:dyDescent="0.35">
      <c r="A81" s="332" t="s">
        <v>9</v>
      </c>
      <c r="B81" s="323"/>
      <c r="C81" s="323"/>
      <c r="D81" s="323" t="str">
        <f>IFERROR(INDEX(Indata!$A$12:$A$18,MATCH(D82,Indata!$B$12:$B$18,0)),"")</f>
        <v>Basår</v>
      </c>
      <c r="E81" s="323" t="str">
        <f>IFERROR(INDEX(Indata!$A$12:$A$18,MATCH(E82,Indata!$B$12:$B$18,0)),"")</f>
        <v/>
      </c>
      <c r="F81" s="323" t="str">
        <f>IFERROR(INDEX(Indata!$A$12:$A$18,MATCH(F82,Indata!$B$12:$B$18,0)),"")</f>
        <v/>
      </c>
      <c r="G81" s="323" t="str">
        <f>IFERROR(INDEX(Indata!$A$12:$A$18,MATCH(G82,Indata!$B$12:$B$18,0)),"")</f>
        <v/>
      </c>
      <c r="H81" s="323" t="str">
        <f>IFERROR(INDEX(Indata!$A$12:$A$18,MATCH(H82,Indata!$B$12:$B$18,0)),"")</f>
        <v/>
      </c>
      <c r="I81" s="323" t="str">
        <f>IFERROR(INDEX(Indata!$A$12:$A$18,MATCH(I82,Indata!$B$12:$B$18,0)),"")</f>
        <v/>
      </c>
      <c r="J81" s="323" t="str">
        <f>IFERROR(INDEX(Indata!$A$12:$A$18,MATCH(J82,Indata!$B$12:$B$18,0)),"")</f>
        <v/>
      </c>
      <c r="K81" s="323" t="str">
        <f>IFERROR(INDEX(Indata!$A$12:$A$18,MATCH(K82,Indata!$B$12:$B$18,0)),"")</f>
        <v/>
      </c>
      <c r="L81" s="323" t="str">
        <f>IFERROR(INDEX(Indata!$A$12:$A$18,MATCH(L82,Indata!$B$12:$B$18,0)),"")</f>
        <v/>
      </c>
      <c r="M81" s="323" t="str">
        <f>IFERROR(INDEX(Indata!$A$12:$A$18,MATCH(M82,Indata!$B$12:$B$18,0)),"")</f>
        <v>Diskonteringsår</v>
      </c>
      <c r="N81" s="323" t="str">
        <f>IFERROR(INDEX(Indata!$A$12:$A$18,MATCH(N82,Indata!$B$12:$B$18,0)),"")</f>
        <v/>
      </c>
      <c r="O81" s="323" t="str">
        <f>IFERROR(INDEX(Indata!$A$12:$A$18,MATCH(O82,Indata!$B$12:$B$18,0)),"")</f>
        <v/>
      </c>
      <c r="P81" s="323" t="str">
        <f>IFERROR(INDEX(Indata!$A$12:$A$18,MATCH(P82,Indata!$B$12:$B$18,0)),"")</f>
        <v/>
      </c>
      <c r="Q81" s="323" t="str">
        <f>IFERROR(INDEX(Indata!$A$12:$A$18,MATCH(Q82,Indata!$B$12:$B$18,0)),"")</f>
        <v/>
      </c>
      <c r="R81" s="323" t="str">
        <f>IFERROR(INDEX(Indata!$A$12:$A$18,MATCH(R82,Indata!$B$12:$B$18,0)),"")</f>
        <v/>
      </c>
      <c r="S81" s="323" t="str">
        <f>IFERROR(INDEX(Indata!$A$12:$A$18,MATCH(S82,Indata!$B$12:$B$18,0)),"")</f>
        <v/>
      </c>
      <c r="T81" s="323" t="str">
        <f>IFERROR(INDEX(Indata!$A$12:$A$18,MATCH(T82,Indata!$B$12:$B$18,0)),"")</f>
        <v/>
      </c>
      <c r="U81" s="323" t="str">
        <f>IFERROR(INDEX(Indata!$A$12:$A$18,MATCH(U82,Indata!$B$12:$B$18,0)),"")</f>
        <v/>
      </c>
      <c r="V81" s="323" t="str">
        <f>IFERROR(INDEX(Indata!$A$12:$A$18,MATCH(V82,Indata!$B$12:$B$18,0)),"")</f>
        <v/>
      </c>
      <c r="W81" s="323" t="str">
        <f>IFERROR(INDEX(Indata!$A$12:$A$18,MATCH(W82,Indata!$B$12:$B$18,0)),"")</f>
        <v/>
      </c>
      <c r="X81" s="323" t="str">
        <f>IFERROR(INDEX(Indata!$A$12:$A$18,MATCH(X82,Indata!$B$12:$B$18,0)),"")</f>
        <v/>
      </c>
      <c r="Y81" s="323" t="str">
        <f>IFERROR(INDEX(Indata!$A$12:$A$18,MATCH(Y82,Indata!$B$12:$B$18,0)),"")</f>
        <v/>
      </c>
      <c r="Z81" s="323" t="str">
        <f>IFERROR(INDEX(Indata!$A$12:$A$18,MATCH(Z82,Indata!$B$12:$B$18,0)),"")</f>
        <v/>
      </c>
      <c r="AA81" s="323" t="str">
        <f>IFERROR(INDEX(Indata!$A$12:$A$18,MATCH(AA82,Indata!$B$12:$B$18,0)),"")</f>
        <v/>
      </c>
      <c r="AB81" s="323" t="str">
        <f>IFERROR(INDEX(Indata!$A$12:$A$18,MATCH(AB82,Indata!$B$12:$B$18,0)),"")</f>
        <v/>
      </c>
      <c r="AC81" s="323" t="str">
        <f>IFERROR(INDEX(Indata!$A$12:$A$18,MATCH(AC82,Indata!$B$12:$B$18,0)),"")</f>
        <v/>
      </c>
      <c r="AD81" s="323" t="str">
        <f>IFERROR(INDEX(Indata!$A$12:$A$18,MATCH(AD82,Indata!$B$12:$B$18,0)),"")</f>
        <v>Prognosår 1</v>
      </c>
      <c r="AE81" s="323" t="str">
        <f>IFERROR(INDEX(Indata!$A$12:$A$18,MATCH(AE82,Indata!$B$12:$B$18,0)),"")</f>
        <v/>
      </c>
      <c r="AF81" s="323" t="str">
        <f>IFERROR(INDEX(Indata!$A$12:$A$18,MATCH(AF82,Indata!$B$12:$B$18,0)),"")</f>
        <v/>
      </c>
      <c r="AG81" s="323" t="str">
        <f>IFERROR(INDEX(Indata!$A$12:$A$18,MATCH(AG82,Indata!$B$12:$B$18,0)),"")</f>
        <v/>
      </c>
      <c r="AH81" s="323" t="str">
        <f>IFERROR(INDEX(Indata!$A$12:$A$18,MATCH(AH82,Indata!$B$12:$B$18,0)),"")</f>
        <v/>
      </c>
      <c r="AI81" s="323" t="str">
        <f>IFERROR(INDEX(Indata!$A$12:$A$18,MATCH(AI82,Indata!$B$12:$B$18,0)),"")</f>
        <v/>
      </c>
      <c r="AJ81" s="323" t="str">
        <f>IFERROR(INDEX(Indata!$A$12:$A$18,MATCH(AJ82,Indata!$B$12:$B$18,0)),"")</f>
        <v/>
      </c>
      <c r="AK81" s="323" t="str">
        <f>IFERROR(INDEX(Indata!$A$12:$A$18,MATCH(AK82,Indata!$B$12:$B$18,0)),"")</f>
        <v/>
      </c>
      <c r="AL81" s="323" t="str">
        <f>IFERROR(INDEX(Indata!$A$12:$A$18,MATCH(AL82,Indata!$B$12:$B$18,0)),"")</f>
        <v/>
      </c>
      <c r="AM81" s="323" t="str">
        <f>IFERROR(INDEX(Indata!$A$12:$A$18,MATCH(AM82,Indata!$B$12:$B$18,0)),"")</f>
        <v/>
      </c>
      <c r="AN81" s="323" t="str">
        <f>IFERROR(INDEX(Indata!$A$12:$A$18,MATCH(AN82,Indata!$B$12:$B$18,0)),"")</f>
        <v/>
      </c>
      <c r="AO81" s="323" t="str">
        <f>IFERROR(INDEX(Indata!$A$12:$A$18,MATCH(AO82,Indata!$B$12:$B$18,0)),"")</f>
        <v/>
      </c>
      <c r="AP81" s="323" t="str">
        <f>IFERROR(INDEX(Indata!$A$12:$A$18,MATCH(AP82,Indata!$B$12:$B$18,0)),"")</f>
        <v/>
      </c>
      <c r="AQ81" s="323" t="str">
        <f>IFERROR(INDEX(Indata!$A$12:$A$18,MATCH(AQ82,Indata!$B$12:$B$18,0)),"")</f>
        <v/>
      </c>
      <c r="AR81" s="323" t="str">
        <f>IFERROR(INDEX(Indata!$A$12:$A$18,MATCH(AR82,Indata!$B$12:$B$18,0)),"")</f>
        <v/>
      </c>
      <c r="AS81" s="323" t="str">
        <f>IFERROR(INDEX(Indata!$A$12:$A$18,MATCH(AS82,Indata!$B$12:$B$18,0)),"")</f>
        <v/>
      </c>
      <c r="AT81" s="323" t="str">
        <f>IFERROR(INDEX(Indata!$A$12:$A$18,MATCH(AT82,Indata!$B$12:$B$18,0)),"")</f>
        <v/>
      </c>
      <c r="AU81" s="323" t="str">
        <f>IFERROR(INDEX(Indata!$A$12:$A$18,MATCH(AU82,Indata!$B$12:$B$18,0)),"")</f>
        <v/>
      </c>
      <c r="AV81" s="323" t="str">
        <f>IFERROR(INDEX(Indata!$A$12:$A$18,MATCH(AV82,Indata!$B$12:$B$18,0)),"")</f>
        <v/>
      </c>
      <c r="AW81" s="323" t="str">
        <f>IFERROR(INDEX(Indata!$A$12:$A$18,MATCH(AW82,Indata!$B$12:$B$18,0)),"")</f>
        <v/>
      </c>
      <c r="AX81" s="323" t="str">
        <f>IFERROR(INDEX(Indata!$A$12:$A$18,MATCH(AX82,Indata!$B$12:$B$18,0)),"")</f>
        <v>Prognosår 2</v>
      </c>
      <c r="AY81" s="323" t="str">
        <f>IFERROR(INDEX(Indata!$A$12:$A$18,MATCH(AY82,Indata!$B$12:$B$18,0)),"")</f>
        <v/>
      </c>
      <c r="AZ81" s="323" t="str">
        <f>IFERROR(INDEX(Indata!$A$12:$A$18,MATCH(AZ82,Indata!$B$12:$B$18,0)),"")</f>
        <v/>
      </c>
      <c r="BA81" s="323" t="str">
        <f>IFERROR(INDEX(Indata!$A$12:$A$18,MATCH(BA82,Indata!$B$12:$B$18,0)),"")</f>
        <v/>
      </c>
      <c r="BB81" s="323" t="str">
        <f>IFERROR(INDEX(Indata!$A$12:$A$18,MATCH(BB82,Indata!$B$12:$B$18,0)),"")</f>
        <v/>
      </c>
      <c r="BC81" s="323" t="str">
        <f>IFERROR(INDEX(Indata!$A$12:$A$18,MATCH(BC82,Indata!$B$12:$B$18,0)),"")</f>
        <v/>
      </c>
      <c r="BD81" s="323" t="str">
        <f>IFERROR(INDEX(Indata!$A$12:$A$18,MATCH(BD82,Indata!$B$12:$B$18,0)),"")</f>
        <v/>
      </c>
      <c r="BE81" s="323" t="str">
        <f>IFERROR(INDEX(Indata!$A$12:$A$18,MATCH(BE82,Indata!$B$12:$B$18,0)),"")</f>
        <v/>
      </c>
      <c r="BF81" s="323" t="str">
        <f>IFERROR(INDEX(Indata!$A$12:$A$18,MATCH(BF82,Indata!$B$12:$B$18,0)),"")</f>
        <v/>
      </c>
      <c r="BG81" s="323" t="str">
        <f>IFERROR(INDEX(Indata!$A$12:$A$18,MATCH(BG82,Indata!$B$12:$B$18,0)),"")</f>
        <v/>
      </c>
      <c r="BH81" s="323" t="str">
        <f>IFERROR(INDEX(Indata!$A$12:$A$18,MATCH(BH82,Indata!$B$12:$B$18,0)),"")</f>
        <v/>
      </c>
      <c r="BI81" s="323" t="str">
        <f>IFERROR(INDEX(Indata!$A$12:$A$18,MATCH(BI82,Indata!$B$12:$B$18,0)),"")</f>
        <v/>
      </c>
      <c r="BJ81" s="323" t="str">
        <f>IFERROR(INDEX(Indata!$A$12:$A$18,MATCH(BJ82,Indata!$B$12:$B$18,0)),"")</f>
        <v/>
      </c>
      <c r="BK81" s="323" t="str">
        <f>IFERROR(INDEX(Indata!$A$12:$A$18,MATCH(BK82,Indata!$B$12:$B$18,0)),"")</f>
        <v/>
      </c>
      <c r="BL81" s="323" t="str">
        <f>IFERROR(INDEX(Indata!$A$12:$A$18,MATCH(BL82,Indata!$B$12:$B$18,0)),"")</f>
        <v/>
      </c>
      <c r="BM81" s="323" t="str">
        <f>IFERROR(INDEX(Indata!$A$12:$A$18,MATCH(BM82,Indata!$B$12:$B$18,0)),"")</f>
        <v/>
      </c>
      <c r="BN81" s="323" t="str">
        <f>IFERROR(INDEX(Indata!$A$12:$A$18,MATCH(BN82,Indata!$B$12:$B$18,0)),"")</f>
        <v/>
      </c>
      <c r="BO81" s="323" t="str">
        <f>IFERROR(INDEX(Indata!$A$12:$A$18,MATCH(BO82,Indata!$B$12:$B$18,0)),"")</f>
        <v/>
      </c>
      <c r="BP81" s="323" t="str">
        <f>IFERROR(INDEX(Indata!$A$12:$A$18,MATCH(BP82,Indata!$B$12:$B$18,0)),"")</f>
        <v/>
      </c>
      <c r="BQ81" s="323" t="str">
        <f>IF(OR(BP81="Slutår",BP81="beräknas ej"),"beräknas ej",IFERROR(INDEX(Indata!$A$12:$A$18,MATCH(BQ82,Indata!$B$12:$B$18,0)),""))</f>
        <v/>
      </c>
      <c r="BR81" s="323" t="str">
        <f>IF(OR(BQ81="Slutår",BQ81="beräknas ej"),"beräknas ej",IFERROR(INDEX(Indata!$A$12:$A$18,MATCH(BR82,Indata!$B$12:$B$18,0)),""))</f>
        <v/>
      </c>
      <c r="BS81" s="323" t="str">
        <f>IF(OR(BR81="Slutår",BR81="beräknas ej"),"beräknas ej",IFERROR(INDEX(Indata!$A$12:$A$18,MATCH(BS82,Indata!$B$12:$B$18,0)),""))</f>
        <v/>
      </c>
      <c r="BT81" s="323" t="str">
        <f>IF(OR(BS81="Slutår",BS81="beräknas ej"),"beräknas ej",IFERROR(INDEX(Indata!$A$12:$A$18,MATCH(BT82,Indata!$B$12:$B$18,0)),""))</f>
        <v>Slutår</v>
      </c>
      <c r="BU81" s="323" t="str">
        <f>IF(OR(BT81="Slutår",BT81="beräknas ej"),"beräknas ej",IFERROR(INDEX(Indata!$A$12:$A$18,MATCH(BU82,Indata!$B$12:$B$18,0)),""))</f>
        <v>beräknas ej</v>
      </c>
      <c r="BV81" s="323" t="str">
        <f>IF(OR(BU81="Slutår",BU81="beräknas ej"),"beräknas ej",IFERROR(INDEX(Indata!$A$12:$A$18,MATCH(BV82,Indata!$B$12:$B$18,0)),""))</f>
        <v>beräknas ej</v>
      </c>
      <c r="BW81" s="323" t="str">
        <f>IF(OR(BV81="Slutår",BV81="beräknas ej"),"beräknas ej",IFERROR(INDEX(Indata!$A$12:$A$18,MATCH(BW82,Indata!$B$12:$B$18,0)),""))</f>
        <v>beräknas ej</v>
      </c>
      <c r="BX81" s="323" t="str">
        <f>IF(OR(BW81="Slutår",BW81="beräknas ej"),"beräknas ej",IFERROR(INDEX(Indata!$A$12:$A$18,MATCH(BX82,Indata!$B$12:$B$18,0)),""))</f>
        <v>beräknas ej</v>
      </c>
      <c r="BY81" s="323" t="str">
        <f>IF(OR(BX81="Slutår",BX81="beräknas ej"),"beräknas ej",IFERROR(INDEX(Indata!$A$12:$A$18,MATCH(BY82,Indata!$B$12:$B$18,0)),""))</f>
        <v>beräknas ej</v>
      </c>
      <c r="BZ81" s="323" t="str">
        <f>IF(OR(BY81="Slutår",BY81="beräknas ej"),"beräknas ej",IFERROR(INDEX(Indata!$A$12:$A$18,MATCH(BZ82,Indata!$B$12:$B$18,0)),""))</f>
        <v>beräknas ej</v>
      </c>
      <c r="CA81" s="323" t="str">
        <f>IF(OR(BZ81="Slutår",BZ81="beräknas ej"),"beräknas ej",IFERROR(INDEX(Indata!$A$12:$A$18,MATCH(CA82,Indata!$B$12:$B$18,0)),""))</f>
        <v>beräknas ej</v>
      </c>
      <c r="CB81" s="323" t="str">
        <f>IF(OR(CA81="Slutår",CA81="beräknas ej"),"beräknas ej",IFERROR(INDEX(Indata!$A$12:$A$18,MATCH(CB82,Indata!$B$12:$B$18,0)),""))</f>
        <v>beräknas ej</v>
      </c>
      <c r="CC81" s="323" t="str">
        <f>IF(OR(CB81="Slutår",CB81="beräknas ej"),"beräknas ej",IFERROR(INDEX(Indata!$A$12:$A$18,MATCH(CC82,Indata!$B$12:$B$18,0)),""))</f>
        <v>beräknas ej</v>
      </c>
      <c r="CD81" s="323" t="str">
        <f>IF(OR(CC81="Slutår",CC81="beräknas ej"),"beräknas ej",IFERROR(INDEX(Indata!$A$12:$A$18,MATCH(CD82,Indata!$B$12:$B$18,0)),""))</f>
        <v>beräknas ej</v>
      </c>
      <c r="CE81" s="323" t="str">
        <f>IF(OR(CD81="Slutår",CD81="beräknas ej"),"beräknas ej",IFERROR(INDEX(Indata!$A$12:$A$18,MATCH(CE82,Indata!$B$12:$B$18,0)),""))</f>
        <v>beräknas ej</v>
      </c>
      <c r="CF81" s="323" t="str">
        <f>IF(OR(CE81="Slutår",CE81="beräknas ej"),"beräknas ej",IFERROR(INDEX(Indata!$A$12:$A$18,MATCH(CF82,Indata!$B$12:$B$18,0)),""))</f>
        <v>beräknas ej</v>
      </c>
      <c r="CG81" s="323" t="str">
        <f>IF(OR(CF81="Slutår",CF81="beräknas ej"),"beräknas ej",IFERROR(INDEX(Indata!$A$12:$A$18,MATCH(CG82,Indata!$B$12:$B$18,0)),""))</f>
        <v>beräknas ej</v>
      </c>
      <c r="CH81" s="323" t="str">
        <f>IF(OR(CG81="Slutår",CG81="beräknas ej"),"beräknas ej",IFERROR(INDEX(Indata!$A$12:$A$18,MATCH(CH82,Indata!$B$12:$B$18,0)),""))</f>
        <v>beräknas ej</v>
      </c>
      <c r="CI81" s="323" t="str">
        <f>IF(OR(CH81="Slutår",CH81="beräknas ej"),"beräknas ej",IFERROR(INDEX(Indata!$A$12:$A$18,MATCH(CI82,Indata!$B$12:$B$18,0)),""))</f>
        <v>beräknas ej</v>
      </c>
      <c r="CJ81" s="323" t="str">
        <f>IF(OR(CI81="Slutår",CI81="beräknas ej"),"beräknas ej",IFERROR(INDEX(Indata!$A$12:$A$18,MATCH(CJ82,Indata!$B$12:$B$18,0)),""))</f>
        <v>beräknas ej</v>
      </c>
      <c r="CK81" s="323" t="str">
        <f>IF(OR(CJ81="Slutår",CJ81="beräknas ej"),"beräknas ej",IFERROR(INDEX(Indata!$A$12:$A$18,MATCH(CK82,Indata!$B$12:$B$18,0)),""))</f>
        <v>beräknas ej</v>
      </c>
      <c r="CL81" s="323" t="str">
        <f>IF(OR(CK81="Slutår",CK81="beräknas ej"),"beräknas ej",IFERROR(INDEX(Indata!$A$12:$A$18,MATCH(CL82,Indata!$B$12:$B$18,0)),""))</f>
        <v>beräknas ej</v>
      </c>
      <c r="CM81" s="323" t="str">
        <f>IF(OR(CL81="Slutår",CL81="beräknas ej"),"beräknas ej",IFERROR(INDEX(Indata!$A$12:$A$18,MATCH(CM82,Indata!$B$12:$B$18,0)),""))</f>
        <v>beräknas ej</v>
      </c>
      <c r="CN81" s="323" t="str">
        <f>IF(OR(CM81="Slutår",CM81="beräknas ej"),"beräknas ej",IFERROR(INDEX(Indata!$A$12:$A$18,MATCH(CN82,Indata!$B$12:$B$18,0)),""))</f>
        <v>beräknas ej</v>
      </c>
      <c r="CO81" s="323" t="str">
        <f>IF(OR(CN81="Slutår",CN81="beräknas ej"),"beräknas ej",IFERROR(INDEX(Indata!$A$12:$A$18,MATCH(CO82,Indata!$B$12:$B$18,0)),""))</f>
        <v>beräknas ej</v>
      </c>
      <c r="CP81" s="323" t="str">
        <f>IF(OR(CO81="Slutår",CO81="beräknas ej"),"beräknas ej",IFERROR(INDEX(Indata!$A$12:$A$18,MATCH(CP82,Indata!$B$12:$B$18,0)),""))</f>
        <v>beräknas ej</v>
      </c>
      <c r="CQ81" s="323" t="str">
        <f>IF(OR(CP81="Slutår",CP81="beräknas ej"),"beräknas ej",IFERROR(INDEX(Indata!$A$12:$A$18,MATCH(CQ82,Indata!$B$12:$B$18,0)),""))</f>
        <v>beräknas ej</v>
      </c>
      <c r="CR81" s="323" t="str">
        <f>IF(OR(CQ81="Slutår",CQ81="beräknas ej"),"beräknas ej",IFERROR(INDEX(Indata!$A$12:$A$18,MATCH(CR82,Indata!$B$12:$B$18,0)),""))</f>
        <v>beräknas ej</v>
      </c>
      <c r="CS81" s="323" t="str">
        <f>IF(OR(CR81="Slutår",CR81="beräknas ej"),"beräknas ej",IFERROR(INDEX(Indata!$A$12:$A$18,MATCH(CS82,Indata!$B$12:$B$18,0)),""))</f>
        <v>beräknas ej</v>
      </c>
    </row>
    <row r="82" spans="1:97" s="377" customFormat="1" x14ac:dyDescent="0.35">
      <c r="A82" s="328" t="s">
        <v>72</v>
      </c>
      <c r="B82" s="328" t="s">
        <v>51</v>
      </c>
      <c r="C82" s="328" t="s">
        <v>73</v>
      </c>
      <c r="D82" s="328">
        <f>D48</f>
        <v>2019</v>
      </c>
      <c r="E82" s="328">
        <f>D82+1</f>
        <v>2020</v>
      </c>
      <c r="F82" s="328">
        <f t="shared" ref="F82:BQ82" si="114">E82+1</f>
        <v>2021</v>
      </c>
      <c r="G82" s="328">
        <f t="shared" si="114"/>
        <v>2022</v>
      </c>
      <c r="H82" s="328">
        <f t="shared" si="114"/>
        <v>2023</v>
      </c>
      <c r="I82" s="328">
        <f t="shared" si="114"/>
        <v>2024</v>
      </c>
      <c r="J82" s="328">
        <f t="shared" si="114"/>
        <v>2025</v>
      </c>
      <c r="K82" s="328">
        <f t="shared" si="114"/>
        <v>2026</v>
      </c>
      <c r="L82" s="328">
        <f t="shared" si="114"/>
        <v>2027</v>
      </c>
      <c r="M82" s="328">
        <f t="shared" si="114"/>
        <v>2028</v>
      </c>
      <c r="N82" s="328">
        <f t="shared" si="114"/>
        <v>2029</v>
      </c>
      <c r="O82" s="328">
        <f t="shared" si="114"/>
        <v>2030</v>
      </c>
      <c r="P82" s="328">
        <f t="shared" si="114"/>
        <v>2031</v>
      </c>
      <c r="Q82" s="328">
        <f t="shared" si="114"/>
        <v>2032</v>
      </c>
      <c r="R82" s="328">
        <f t="shared" si="114"/>
        <v>2033</v>
      </c>
      <c r="S82" s="328">
        <f t="shared" si="114"/>
        <v>2034</v>
      </c>
      <c r="T82" s="328">
        <f t="shared" si="114"/>
        <v>2035</v>
      </c>
      <c r="U82" s="328">
        <f t="shared" si="114"/>
        <v>2036</v>
      </c>
      <c r="V82" s="328">
        <f t="shared" si="114"/>
        <v>2037</v>
      </c>
      <c r="W82" s="328">
        <f t="shared" si="114"/>
        <v>2038</v>
      </c>
      <c r="X82" s="328">
        <f t="shared" si="114"/>
        <v>2039</v>
      </c>
      <c r="Y82" s="328">
        <f t="shared" si="114"/>
        <v>2040</v>
      </c>
      <c r="Z82" s="328">
        <f t="shared" si="114"/>
        <v>2041</v>
      </c>
      <c r="AA82" s="328">
        <f t="shared" si="114"/>
        <v>2042</v>
      </c>
      <c r="AB82" s="328">
        <f t="shared" si="114"/>
        <v>2043</v>
      </c>
      <c r="AC82" s="328">
        <f t="shared" si="114"/>
        <v>2044</v>
      </c>
      <c r="AD82" s="328">
        <f t="shared" si="114"/>
        <v>2045</v>
      </c>
      <c r="AE82" s="328">
        <f t="shared" si="114"/>
        <v>2046</v>
      </c>
      <c r="AF82" s="328">
        <f t="shared" si="114"/>
        <v>2047</v>
      </c>
      <c r="AG82" s="328">
        <f t="shared" si="114"/>
        <v>2048</v>
      </c>
      <c r="AH82" s="328">
        <f t="shared" si="114"/>
        <v>2049</v>
      </c>
      <c r="AI82" s="328">
        <f t="shared" si="114"/>
        <v>2050</v>
      </c>
      <c r="AJ82" s="328">
        <f t="shared" si="114"/>
        <v>2051</v>
      </c>
      <c r="AK82" s="328">
        <f t="shared" si="114"/>
        <v>2052</v>
      </c>
      <c r="AL82" s="328">
        <f t="shared" si="114"/>
        <v>2053</v>
      </c>
      <c r="AM82" s="328">
        <f t="shared" si="114"/>
        <v>2054</v>
      </c>
      <c r="AN82" s="328">
        <f t="shared" si="114"/>
        <v>2055</v>
      </c>
      <c r="AO82" s="328">
        <f t="shared" si="114"/>
        <v>2056</v>
      </c>
      <c r="AP82" s="328">
        <f t="shared" si="114"/>
        <v>2057</v>
      </c>
      <c r="AQ82" s="328">
        <f t="shared" si="114"/>
        <v>2058</v>
      </c>
      <c r="AR82" s="328">
        <f t="shared" si="114"/>
        <v>2059</v>
      </c>
      <c r="AS82" s="328">
        <f t="shared" si="114"/>
        <v>2060</v>
      </c>
      <c r="AT82" s="328">
        <f t="shared" si="114"/>
        <v>2061</v>
      </c>
      <c r="AU82" s="328">
        <f t="shared" si="114"/>
        <v>2062</v>
      </c>
      <c r="AV82" s="328">
        <f t="shared" si="114"/>
        <v>2063</v>
      </c>
      <c r="AW82" s="328">
        <f t="shared" si="114"/>
        <v>2064</v>
      </c>
      <c r="AX82" s="328">
        <f t="shared" si="114"/>
        <v>2065</v>
      </c>
      <c r="AY82" s="328">
        <f t="shared" si="114"/>
        <v>2066</v>
      </c>
      <c r="AZ82" s="328">
        <f t="shared" si="114"/>
        <v>2067</v>
      </c>
      <c r="BA82" s="328">
        <f t="shared" si="114"/>
        <v>2068</v>
      </c>
      <c r="BB82" s="328">
        <f t="shared" si="114"/>
        <v>2069</v>
      </c>
      <c r="BC82" s="328">
        <f t="shared" si="114"/>
        <v>2070</v>
      </c>
      <c r="BD82" s="328">
        <f t="shared" si="114"/>
        <v>2071</v>
      </c>
      <c r="BE82" s="328">
        <f t="shared" si="114"/>
        <v>2072</v>
      </c>
      <c r="BF82" s="328">
        <f t="shared" si="114"/>
        <v>2073</v>
      </c>
      <c r="BG82" s="328">
        <f t="shared" si="114"/>
        <v>2074</v>
      </c>
      <c r="BH82" s="328">
        <f t="shared" si="114"/>
        <v>2075</v>
      </c>
      <c r="BI82" s="328">
        <f t="shared" si="114"/>
        <v>2076</v>
      </c>
      <c r="BJ82" s="328">
        <f t="shared" si="114"/>
        <v>2077</v>
      </c>
      <c r="BK82" s="328">
        <f t="shared" si="114"/>
        <v>2078</v>
      </c>
      <c r="BL82" s="328">
        <f t="shared" si="114"/>
        <v>2079</v>
      </c>
      <c r="BM82" s="328">
        <f t="shared" si="114"/>
        <v>2080</v>
      </c>
      <c r="BN82" s="328">
        <f t="shared" si="114"/>
        <v>2081</v>
      </c>
      <c r="BO82" s="328">
        <f t="shared" si="114"/>
        <v>2082</v>
      </c>
      <c r="BP82" s="328">
        <f t="shared" si="114"/>
        <v>2083</v>
      </c>
      <c r="BQ82" s="328">
        <f t="shared" si="114"/>
        <v>2084</v>
      </c>
      <c r="BR82" s="328">
        <f t="shared" ref="BR82:CO82" si="115">BQ82+1</f>
        <v>2085</v>
      </c>
      <c r="BS82" s="328">
        <f t="shared" si="115"/>
        <v>2086</v>
      </c>
      <c r="BT82" s="328">
        <f t="shared" si="115"/>
        <v>2087</v>
      </c>
      <c r="BU82" s="328">
        <f t="shared" si="115"/>
        <v>2088</v>
      </c>
      <c r="BV82" s="328">
        <f t="shared" si="115"/>
        <v>2089</v>
      </c>
      <c r="BW82" s="328">
        <f t="shared" si="115"/>
        <v>2090</v>
      </c>
      <c r="BX82" s="328">
        <f t="shared" si="115"/>
        <v>2091</v>
      </c>
      <c r="BY82" s="328">
        <f t="shared" si="115"/>
        <v>2092</v>
      </c>
      <c r="BZ82" s="328">
        <f t="shared" si="115"/>
        <v>2093</v>
      </c>
      <c r="CA82" s="328">
        <f t="shared" si="115"/>
        <v>2094</v>
      </c>
      <c r="CB82" s="328">
        <f t="shared" si="115"/>
        <v>2095</v>
      </c>
      <c r="CC82" s="328">
        <f t="shared" si="115"/>
        <v>2096</v>
      </c>
      <c r="CD82" s="328">
        <f t="shared" si="115"/>
        <v>2097</v>
      </c>
      <c r="CE82" s="328">
        <f t="shared" si="115"/>
        <v>2098</v>
      </c>
      <c r="CF82" s="328">
        <f t="shared" si="115"/>
        <v>2099</v>
      </c>
      <c r="CG82" s="328">
        <f t="shared" si="115"/>
        <v>2100</v>
      </c>
      <c r="CH82" s="328">
        <f t="shared" si="115"/>
        <v>2101</v>
      </c>
      <c r="CI82" s="328">
        <f t="shared" si="115"/>
        <v>2102</v>
      </c>
      <c r="CJ82" s="328">
        <f t="shared" si="115"/>
        <v>2103</v>
      </c>
      <c r="CK82" s="328">
        <f t="shared" si="115"/>
        <v>2104</v>
      </c>
      <c r="CL82" s="328">
        <f t="shared" si="115"/>
        <v>2105</v>
      </c>
      <c r="CM82" s="328">
        <f t="shared" si="115"/>
        <v>2106</v>
      </c>
      <c r="CN82" s="328">
        <f t="shared" si="115"/>
        <v>2107</v>
      </c>
      <c r="CO82" s="328">
        <f t="shared" si="115"/>
        <v>2108</v>
      </c>
      <c r="CP82" s="328">
        <f t="shared" ref="CP82" si="116">CO82+1</f>
        <v>2109</v>
      </c>
      <c r="CQ82" s="328">
        <f t="shared" ref="CQ82" si="117">CP82+1</f>
        <v>2110</v>
      </c>
      <c r="CR82" s="328">
        <f t="shared" ref="CR82" si="118">CQ82+1</f>
        <v>2111</v>
      </c>
      <c r="CS82" s="328">
        <f t="shared" ref="CS82" si="119">CR82+1</f>
        <v>2112</v>
      </c>
    </row>
    <row r="83" spans="1:97" s="377" customFormat="1" x14ac:dyDescent="0.35">
      <c r="A83" s="278">
        <f>Prognoser!C65</f>
        <v>0</v>
      </c>
      <c r="B83" s="278" t="str">
        <f>'JA basår'!B7</f>
        <v>0 0</v>
      </c>
      <c r="C83" s="278">
        <f>Prognoser!D65</f>
        <v>0</v>
      </c>
      <c r="D83" s="278">
        <f>IFERROR(('JA basår'!W7*'JA basår'!F7*'JA basår'!H7*'JA basår'!L7)+('JA basår'!W37*'JA basår'!F37*'JA basår'!H37*'JA basår'!L37),0)</f>
        <v>0</v>
      </c>
      <c r="E83" s="278">
        <f>IFERROR(IF(E$81="beräknas ej",0,D83*IF(E$82&gt;$D$77,1,IF(E$82&lt;=$C$77,$C$76,$D$76))*IFERROR(INDEX($B$8:$E$14,MATCH($A83,$A$8:$A$14,0),MATCH(E$82,$B$6:$E$6,1)),0)),0)</f>
        <v>0</v>
      </c>
      <c r="F83" s="278">
        <f t="shared" ref="F83:BQ83" si="120">IFERROR(IF(F$81="beräknas ej",0,E83*IF(F$82&gt;$D$77,1,IF(F$82&lt;=$C$77,$C$76,$D$76))*IFERROR(INDEX($B$8:$E$14,MATCH($A83,$A$8:$A$14,0),MATCH(F$82,$B$6:$E$6,1)),0)),0)</f>
        <v>0</v>
      </c>
      <c r="G83" s="278">
        <f t="shared" si="120"/>
        <v>0</v>
      </c>
      <c r="H83" s="278">
        <f t="shared" si="120"/>
        <v>0</v>
      </c>
      <c r="I83" s="278">
        <f t="shared" si="120"/>
        <v>0</v>
      </c>
      <c r="J83" s="278">
        <f t="shared" si="120"/>
        <v>0</v>
      </c>
      <c r="K83" s="278">
        <f t="shared" si="120"/>
        <v>0</v>
      </c>
      <c r="L83" s="278">
        <f t="shared" si="120"/>
        <v>0</v>
      </c>
      <c r="M83" s="278">
        <f t="shared" si="120"/>
        <v>0</v>
      </c>
      <c r="N83" s="278">
        <f t="shared" si="120"/>
        <v>0</v>
      </c>
      <c r="O83" s="278">
        <f t="shared" si="120"/>
        <v>0</v>
      </c>
      <c r="P83" s="278">
        <f t="shared" si="120"/>
        <v>0</v>
      </c>
      <c r="Q83" s="278">
        <f t="shared" si="120"/>
        <v>0</v>
      </c>
      <c r="R83" s="278">
        <f t="shared" si="120"/>
        <v>0</v>
      </c>
      <c r="S83" s="278">
        <f t="shared" si="120"/>
        <v>0</v>
      </c>
      <c r="T83" s="278">
        <f t="shared" si="120"/>
        <v>0</v>
      </c>
      <c r="U83" s="278">
        <f t="shared" si="120"/>
        <v>0</v>
      </c>
      <c r="V83" s="278">
        <f t="shared" si="120"/>
        <v>0</v>
      </c>
      <c r="W83" s="278">
        <f t="shared" si="120"/>
        <v>0</v>
      </c>
      <c r="X83" s="278">
        <f t="shared" si="120"/>
        <v>0</v>
      </c>
      <c r="Y83" s="278">
        <f t="shared" si="120"/>
        <v>0</v>
      </c>
      <c r="Z83" s="278">
        <f t="shared" si="120"/>
        <v>0</v>
      </c>
      <c r="AA83" s="278">
        <f t="shared" si="120"/>
        <v>0</v>
      </c>
      <c r="AB83" s="278">
        <f t="shared" si="120"/>
        <v>0</v>
      </c>
      <c r="AC83" s="278">
        <f t="shared" si="120"/>
        <v>0</v>
      </c>
      <c r="AD83" s="278">
        <f t="shared" si="120"/>
        <v>0</v>
      </c>
      <c r="AE83" s="278">
        <f t="shared" si="120"/>
        <v>0</v>
      </c>
      <c r="AF83" s="278">
        <f t="shared" si="120"/>
        <v>0</v>
      </c>
      <c r="AG83" s="278">
        <f t="shared" si="120"/>
        <v>0</v>
      </c>
      <c r="AH83" s="278">
        <f t="shared" si="120"/>
        <v>0</v>
      </c>
      <c r="AI83" s="278">
        <f t="shared" si="120"/>
        <v>0</v>
      </c>
      <c r="AJ83" s="278">
        <f t="shared" si="120"/>
        <v>0</v>
      </c>
      <c r="AK83" s="278">
        <f t="shared" si="120"/>
        <v>0</v>
      </c>
      <c r="AL83" s="278">
        <f t="shared" si="120"/>
        <v>0</v>
      </c>
      <c r="AM83" s="278">
        <f t="shared" si="120"/>
        <v>0</v>
      </c>
      <c r="AN83" s="278">
        <f t="shared" si="120"/>
        <v>0</v>
      </c>
      <c r="AO83" s="278">
        <f t="shared" si="120"/>
        <v>0</v>
      </c>
      <c r="AP83" s="278">
        <f t="shared" si="120"/>
        <v>0</v>
      </c>
      <c r="AQ83" s="278">
        <f t="shared" si="120"/>
        <v>0</v>
      </c>
      <c r="AR83" s="278">
        <f t="shared" si="120"/>
        <v>0</v>
      </c>
      <c r="AS83" s="278">
        <f t="shared" si="120"/>
        <v>0</v>
      </c>
      <c r="AT83" s="278">
        <f t="shared" si="120"/>
        <v>0</v>
      </c>
      <c r="AU83" s="278">
        <f t="shared" si="120"/>
        <v>0</v>
      </c>
      <c r="AV83" s="278">
        <f t="shared" si="120"/>
        <v>0</v>
      </c>
      <c r="AW83" s="278">
        <f t="shared" si="120"/>
        <v>0</v>
      </c>
      <c r="AX83" s="278">
        <f t="shared" si="120"/>
        <v>0</v>
      </c>
      <c r="AY83" s="278">
        <f t="shared" si="120"/>
        <v>0</v>
      </c>
      <c r="AZ83" s="278">
        <f t="shared" si="120"/>
        <v>0</v>
      </c>
      <c r="BA83" s="278">
        <f t="shared" si="120"/>
        <v>0</v>
      </c>
      <c r="BB83" s="278">
        <f t="shared" si="120"/>
        <v>0</v>
      </c>
      <c r="BC83" s="278">
        <f t="shared" si="120"/>
        <v>0</v>
      </c>
      <c r="BD83" s="278">
        <f t="shared" si="120"/>
        <v>0</v>
      </c>
      <c r="BE83" s="278">
        <f t="shared" si="120"/>
        <v>0</v>
      </c>
      <c r="BF83" s="278">
        <f t="shared" si="120"/>
        <v>0</v>
      </c>
      <c r="BG83" s="278">
        <f t="shared" si="120"/>
        <v>0</v>
      </c>
      <c r="BH83" s="278">
        <f t="shared" si="120"/>
        <v>0</v>
      </c>
      <c r="BI83" s="278">
        <f t="shared" si="120"/>
        <v>0</v>
      </c>
      <c r="BJ83" s="278">
        <f t="shared" si="120"/>
        <v>0</v>
      </c>
      <c r="BK83" s="278">
        <f t="shared" si="120"/>
        <v>0</v>
      </c>
      <c r="BL83" s="278">
        <f t="shared" si="120"/>
        <v>0</v>
      </c>
      <c r="BM83" s="278">
        <f t="shared" si="120"/>
        <v>0</v>
      </c>
      <c r="BN83" s="278">
        <f t="shared" si="120"/>
        <v>0</v>
      </c>
      <c r="BO83" s="278">
        <f t="shared" si="120"/>
        <v>0</v>
      </c>
      <c r="BP83" s="278">
        <f t="shared" si="120"/>
        <v>0</v>
      </c>
      <c r="BQ83" s="278">
        <f t="shared" si="120"/>
        <v>0</v>
      </c>
      <c r="BR83" s="278">
        <f t="shared" ref="BR83:CS83" si="121">IFERROR(IF(BR$81="beräknas ej",0,BQ83*IF(BR$82&gt;$D$77,1,IF(BR$82&lt;=$C$77,$C$76,$D$76))*IFERROR(INDEX($B$8:$E$14,MATCH($A83,$A$8:$A$14,0),MATCH(BR$82,$B$6:$E$6,1)),0)),0)</f>
        <v>0</v>
      </c>
      <c r="BS83" s="278">
        <f t="shared" si="121"/>
        <v>0</v>
      </c>
      <c r="BT83" s="278">
        <f t="shared" si="121"/>
        <v>0</v>
      </c>
      <c r="BU83" s="278">
        <f t="shared" si="121"/>
        <v>0</v>
      </c>
      <c r="BV83" s="278">
        <f t="shared" si="121"/>
        <v>0</v>
      </c>
      <c r="BW83" s="278">
        <f t="shared" si="121"/>
        <v>0</v>
      </c>
      <c r="BX83" s="278">
        <f t="shared" si="121"/>
        <v>0</v>
      </c>
      <c r="BY83" s="278">
        <f t="shared" si="121"/>
        <v>0</v>
      </c>
      <c r="BZ83" s="278">
        <f t="shared" si="121"/>
        <v>0</v>
      </c>
      <c r="CA83" s="278">
        <f t="shared" si="121"/>
        <v>0</v>
      </c>
      <c r="CB83" s="278">
        <f t="shared" si="121"/>
        <v>0</v>
      </c>
      <c r="CC83" s="278">
        <f t="shared" si="121"/>
        <v>0</v>
      </c>
      <c r="CD83" s="278">
        <f t="shared" si="121"/>
        <v>0</v>
      </c>
      <c r="CE83" s="278">
        <f t="shared" si="121"/>
        <v>0</v>
      </c>
      <c r="CF83" s="278">
        <f t="shared" si="121"/>
        <v>0</v>
      </c>
      <c r="CG83" s="278">
        <f t="shared" si="121"/>
        <v>0</v>
      </c>
      <c r="CH83" s="278">
        <f t="shared" si="121"/>
        <v>0</v>
      </c>
      <c r="CI83" s="278">
        <f t="shared" si="121"/>
        <v>0</v>
      </c>
      <c r="CJ83" s="278">
        <f t="shared" si="121"/>
        <v>0</v>
      </c>
      <c r="CK83" s="278">
        <f t="shared" si="121"/>
        <v>0</v>
      </c>
      <c r="CL83" s="278">
        <f t="shared" si="121"/>
        <v>0</v>
      </c>
      <c r="CM83" s="278">
        <f t="shared" si="121"/>
        <v>0</v>
      </c>
      <c r="CN83" s="278">
        <f t="shared" si="121"/>
        <v>0</v>
      </c>
      <c r="CO83" s="278">
        <f t="shared" si="121"/>
        <v>0</v>
      </c>
      <c r="CP83" s="278">
        <f t="shared" si="121"/>
        <v>0</v>
      </c>
      <c r="CQ83" s="278">
        <f t="shared" si="121"/>
        <v>0</v>
      </c>
      <c r="CR83" s="278">
        <f t="shared" si="121"/>
        <v>0</v>
      </c>
      <c r="CS83" s="278">
        <f t="shared" si="121"/>
        <v>0</v>
      </c>
    </row>
    <row r="84" spans="1:97" s="377" customFormat="1" x14ac:dyDescent="0.35">
      <c r="A84" s="278">
        <f>Prognoser!C66</f>
        <v>0</v>
      </c>
      <c r="B84" s="278" t="str">
        <f>'JA basår'!B8</f>
        <v>0 0</v>
      </c>
      <c r="C84" s="278">
        <f>Prognoser!D66</f>
        <v>0</v>
      </c>
      <c r="D84" s="278">
        <f>IFERROR(('JA basår'!W8*'JA basår'!F8*'JA basår'!H8*'JA basår'!L8)+('JA basår'!W38*'JA basår'!F38*'JA basår'!H38*'JA basår'!L38),0)</f>
        <v>0</v>
      </c>
      <c r="E84" s="278">
        <f t="shared" ref="E84:BP84" si="122">IFERROR(IF(E$81="beräknas ej",0,D84*IF(E$82&gt;$D$77,1,IF(E$82&lt;=$C$77,$C$76,$D$76))*IFERROR(INDEX($B$8:$E$14,MATCH($A84,$A$8:$A$14,0),MATCH(E$82,$B$6:$E$6,1)),0)),0)</f>
        <v>0</v>
      </c>
      <c r="F84" s="278">
        <f t="shared" si="122"/>
        <v>0</v>
      </c>
      <c r="G84" s="278">
        <f t="shared" si="122"/>
        <v>0</v>
      </c>
      <c r="H84" s="278">
        <f t="shared" si="122"/>
        <v>0</v>
      </c>
      <c r="I84" s="278">
        <f t="shared" si="122"/>
        <v>0</v>
      </c>
      <c r="J84" s="278">
        <f t="shared" si="122"/>
        <v>0</v>
      </c>
      <c r="K84" s="278">
        <f t="shared" si="122"/>
        <v>0</v>
      </c>
      <c r="L84" s="278">
        <f t="shared" si="122"/>
        <v>0</v>
      </c>
      <c r="M84" s="278">
        <f t="shared" si="122"/>
        <v>0</v>
      </c>
      <c r="N84" s="278">
        <f t="shared" si="122"/>
        <v>0</v>
      </c>
      <c r="O84" s="278">
        <f t="shared" si="122"/>
        <v>0</v>
      </c>
      <c r="P84" s="278">
        <f t="shared" si="122"/>
        <v>0</v>
      </c>
      <c r="Q84" s="278">
        <f t="shared" si="122"/>
        <v>0</v>
      </c>
      <c r="R84" s="278">
        <f t="shared" si="122"/>
        <v>0</v>
      </c>
      <c r="S84" s="278">
        <f t="shared" si="122"/>
        <v>0</v>
      </c>
      <c r="T84" s="278">
        <f t="shared" si="122"/>
        <v>0</v>
      </c>
      <c r="U84" s="278">
        <f t="shared" si="122"/>
        <v>0</v>
      </c>
      <c r="V84" s="278">
        <f t="shared" si="122"/>
        <v>0</v>
      </c>
      <c r="W84" s="278">
        <f t="shared" si="122"/>
        <v>0</v>
      </c>
      <c r="X84" s="278">
        <f t="shared" si="122"/>
        <v>0</v>
      </c>
      <c r="Y84" s="278">
        <f t="shared" si="122"/>
        <v>0</v>
      </c>
      <c r="Z84" s="278">
        <f t="shared" si="122"/>
        <v>0</v>
      </c>
      <c r="AA84" s="278">
        <f t="shared" si="122"/>
        <v>0</v>
      </c>
      <c r="AB84" s="278">
        <f t="shared" si="122"/>
        <v>0</v>
      </c>
      <c r="AC84" s="278">
        <f t="shared" si="122"/>
        <v>0</v>
      </c>
      <c r="AD84" s="278">
        <f t="shared" si="122"/>
        <v>0</v>
      </c>
      <c r="AE84" s="278">
        <f t="shared" si="122"/>
        <v>0</v>
      </c>
      <c r="AF84" s="278">
        <f t="shared" si="122"/>
        <v>0</v>
      </c>
      <c r="AG84" s="278">
        <f t="shared" si="122"/>
        <v>0</v>
      </c>
      <c r="AH84" s="278">
        <f t="shared" si="122"/>
        <v>0</v>
      </c>
      <c r="AI84" s="278">
        <f t="shared" si="122"/>
        <v>0</v>
      </c>
      <c r="AJ84" s="278">
        <f t="shared" si="122"/>
        <v>0</v>
      </c>
      <c r="AK84" s="278">
        <f t="shared" si="122"/>
        <v>0</v>
      </c>
      <c r="AL84" s="278">
        <f t="shared" si="122"/>
        <v>0</v>
      </c>
      <c r="AM84" s="278">
        <f t="shared" si="122"/>
        <v>0</v>
      </c>
      <c r="AN84" s="278">
        <f t="shared" si="122"/>
        <v>0</v>
      </c>
      <c r="AO84" s="278">
        <f t="shared" si="122"/>
        <v>0</v>
      </c>
      <c r="AP84" s="278">
        <f t="shared" si="122"/>
        <v>0</v>
      </c>
      <c r="AQ84" s="278">
        <f t="shared" si="122"/>
        <v>0</v>
      </c>
      <c r="AR84" s="278">
        <f t="shared" si="122"/>
        <v>0</v>
      </c>
      <c r="AS84" s="278">
        <f t="shared" si="122"/>
        <v>0</v>
      </c>
      <c r="AT84" s="278">
        <f t="shared" si="122"/>
        <v>0</v>
      </c>
      <c r="AU84" s="278">
        <f t="shared" si="122"/>
        <v>0</v>
      </c>
      <c r="AV84" s="278">
        <f t="shared" si="122"/>
        <v>0</v>
      </c>
      <c r="AW84" s="278">
        <f t="shared" si="122"/>
        <v>0</v>
      </c>
      <c r="AX84" s="278">
        <f t="shared" si="122"/>
        <v>0</v>
      </c>
      <c r="AY84" s="278">
        <f t="shared" si="122"/>
        <v>0</v>
      </c>
      <c r="AZ84" s="278">
        <f t="shared" si="122"/>
        <v>0</v>
      </c>
      <c r="BA84" s="278">
        <f t="shared" si="122"/>
        <v>0</v>
      </c>
      <c r="BB84" s="278">
        <f t="shared" si="122"/>
        <v>0</v>
      </c>
      <c r="BC84" s="278">
        <f t="shared" si="122"/>
        <v>0</v>
      </c>
      <c r="BD84" s="278">
        <f t="shared" si="122"/>
        <v>0</v>
      </c>
      <c r="BE84" s="278">
        <f t="shared" si="122"/>
        <v>0</v>
      </c>
      <c r="BF84" s="278">
        <f t="shared" si="122"/>
        <v>0</v>
      </c>
      <c r="BG84" s="278">
        <f t="shared" si="122"/>
        <v>0</v>
      </c>
      <c r="BH84" s="278">
        <f t="shared" si="122"/>
        <v>0</v>
      </c>
      <c r="BI84" s="278">
        <f t="shared" si="122"/>
        <v>0</v>
      </c>
      <c r="BJ84" s="278">
        <f t="shared" si="122"/>
        <v>0</v>
      </c>
      <c r="BK84" s="278">
        <f t="shared" si="122"/>
        <v>0</v>
      </c>
      <c r="BL84" s="278">
        <f t="shared" si="122"/>
        <v>0</v>
      </c>
      <c r="BM84" s="278">
        <f t="shared" si="122"/>
        <v>0</v>
      </c>
      <c r="BN84" s="278">
        <f t="shared" si="122"/>
        <v>0</v>
      </c>
      <c r="BO84" s="278">
        <f t="shared" si="122"/>
        <v>0</v>
      </c>
      <c r="BP84" s="278">
        <f t="shared" si="122"/>
        <v>0</v>
      </c>
      <c r="BQ84" s="278">
        <f t="shared" ref="BQ84:CS84" si="123">IFERROR(IF(BQ$81="beräknas ej",0,BP84*IF(BQ$82&gt;$D$77,1,IF(BQ$82&lt;=$C$77,$C$76,$D$76))*IFERROR(INDEX($B$8:$E$14,MATCH($A84,$A$8:$A$14,0),MATCH(BQ$82,$B$6:$E$6,1)),0)),0)</f>
        <v>0</v>
      </c>
      <c r="BR84" s="278">
        <f t="shared" si="123"/>
        <v>0</v>
      </c>
      <c r="BS84" s="278">
        <f t="shared" si="123"/>
        <v>0</v>
      </c>
      <c r="BT84" s="278">
        <f t="shared" si="123"/>
        <v>0</v>
      </c>
      <c r="BU84" s="278">
        <f t="shared" si="123"/>
        <v>0</v>
      </c>
      <c r="BV84" s="278">
        <f t="shared" si="123"/>
        <v>0</v>
      </c>
      <c r="BW84" s="278">
        <f t="shared" si="123"/>
        <v>0</v>
      </c>
      <c r="BX84" s="278">
        <f t="shared" si="123"/>
        <v>0</v>
      </c>
      <c r="BY84" s="278">
        <f t="shared" si="123"/>
        <v>0</v>
      </c>
      <c r="BZ84" s="278">
        <f t="shared" si="123"/>
        <v>0</v>
      </c>
      <c r="CA84" s="278">
        <f t="shared" si="123"/>
        <v>0</v>
      </c>
      <c r="CB84" s="278">
        <f t="shared" si="123"/>
        <v>0</v>
      </c>
      <c r="CC84" s="278">
        <f t="shared" si="123"/>
        <v>0</v>
      </c>
      <c r="CD84" s="278">
        <f t="shared" si="123"/>
        <v>0</v>
      </c>
      <c r="CE84" s="278">
        <f t="shared" si="123"/>
        <v>0</v>
      </c>
      <c r="CF84" s="278">
        <f t="shared" si="123"/>
        <v>0</v>
      </c>
      <c r="CG84" s="278">
        <f t="shared" si="123"/>
        <v>0</v>
      </c>
      <c r="CH84" s="278">
        <f t="shared" si="123"/>
        <v>0</v>
      </c>
      <c r="CI84" s="278">
        <f t="shared" si="123"/>
        <v>0</v>
      </c>
      <c r="CJ84" s="278">
        <f t="shared" si="123"/>
        <v>0</v>
      </c>
      <c r="CK84" s="278">
        <f t="shared" si="123"/>
        <v>0</v>
      </c>
      <c r="CL84" s="278">
        <f t="shared" si="123"/>
        <v>0</v>
      </c>
      <c r="CM84" s="278">
        <f t="shared" si="123"/>
        <v>0</v>
      </c>
      <c r="CN84" s="278">
        <f t="shared" si="123"/>
        <v>0</v>
      </c>
      <c r="CO84" s="278">
        <f t="shared" si="123"/>
        <v>0</v>
      </c>
      <c r="CP84" s="278">
        <f t="shared" si="123"/>
        <v>0</v>
      </c>
      <c r="CQ84" s="278">
        <f t="shared" si="123"/>
        <v>0</v>
      </c>
      <c r="CR84" s="278">
        <f t="shared" si="123"/>
        <v>0</v>
      </c>
      <c r="CS84" s="278">
        <f t="shared" si="123"/>
        <v>0</v>
      </c>
    </row>
    <row r="85" spans="1:97" s="377" customFormat="1" x14ac:dyDescent="0.35">
      <c r="A85" s="278">
        <f>Prognoser!C67</f>
        <v>0</v>
      </c>
      <c r="B85" s="278" t="str">
        <f>'JA basår'!B9</f>
        <v>0 0</v>
      </c>
      <c r="C85" s="278">
        <f>Prognoser!D67</f>
        <v>0</v>
      </c>
      <c r="D85" s="278">
        <f>IFERROR(('JA basår'!W9*'JA basår'!F9*'JA basår'!H9*'JA basår'!L9)+('JA basår'!W39*'JA basår'!F39*'JA basår'!H39*'JA basår'!L39),0)</f>
        <v>0</v>
      </c>
      <c r="E85" s="278">
        <f t="shared" ref="E85:BP85" si="124">IFERROR(IF(E$81="beräknas ej",0,D85*IF(E$82&gt;$D$77,1,IF(E$82&lt;=$C$77,$C$76,$D$76))*IFERROR(INDEX($B$8:$E$14,MATCH($A85,$A$8:$A$14,0),MATCH(E$82,$B$6:$E$6,1)),0)),0)</f>
        <v>0</v>
      </c>
      <c r="F85" s="278">
        <f t="shared" si="124"/>
        <v>0</v>
      </c>
      <c r="G85" s="278">
        <f t="shared" si="124"/>
        <v>0</v>
      </c>
      <c r="H85" s="278">
        <f t="shared" si="124"/>
        <v>0</v>
      </c>
      <c r="I85" s="278">
        <f t="shared" si="124"/>
        <v>0</v>
      </c>
      <c r="J85" s="278">
        <f t="shared" si="124"/>
        <v>0</v>
      </c>
      <c r="K85" s="278">
        <f t="shared" si="124"/>
        <v>0</v>
      </c>
      <c r="L85" s="278">
        <f t="shared" si="124"/>
        <v>0</v>
      </c>
      <c r="M85" s="278">
        <f t="shared" si="124"/>
        <v>0</v>
      </c>
      <c r="N85" s="278">
        <f t="shared" si="124"/>
        <v>0</v>
      </c>
      <c r="O85" s="278">
        <f t="shared" si="124"/>
        <v>0</v>
      </c>
      <c r="P85" s="278">
        <f t="shared" si="124"/>
        <v>0</v>
      </c>
      <c r="Q85" s="278">
        <f t="shared" si="124"/>
        <v>0</v>
      </c>
      <c r="R85" s="278">
        <f t="shared" si="124"/>
        <v>0</v>
      </c>
      <c r="S85" s="278">
        <f t="shared" si="124"/>
        <v>0</v>
      </c>
      <c r="T85" s="278">
        <f t="shared" si="124"/>
        <v>0</v>
      </c>
      <c r="U85" s="278">
        <f t="shared" si="124"/>
        <v>0</v>
      </c>
      <c r="V85" s="278">
        <f t="shared" si="124"/>
        <v>0</v>
      </c>
      <c r="W85" s="278">
        <f t="shared" si="124"/>
        <v>0</v>
      </c>
      <c r="X85" s="278">
        <f t="shared" si="124"/>
        <v>0</v>
      </c>
      <c r="Y85" s="278">
        <f t="shared" si="124"/>
        <v>0</v>
      </c>
      <c r="Z85" s="278">
        <f t="shared" si="124"/>
        <v>0</v>
      </c>
      <c r="AA85" s="278">
        <f t="shared" si="124"/>
        <v>0</v>
      </c>
      <c r="AB85" s="278">
        <f t="shared" si="124"/>
        <v>0</v>
      </c>
      <c r="AC85" s="278">
        <f t="shared" si="124"/>
        <v>0</v>
      </c>
      <c r="AD85" s="278">
        <f t="shared" si="124"/>
        <v>0</v>
      </c>
      <c r="AE85" s="278">
        <f t="shared" si="124"/>
        <v>0</v>
      </c>
      <c r="AF85" s="278">
        <f t="shared" si="124"/>
        <v>0</v>
      </c>
      <c r="AG85" s="278">
        <f t="shared" si="124"/>
        <v>0</v>
      </c>
      <c r="AH85" s="278">
        <f t="shared" si="124"/>
        <v>0</v>
      </c>
      <c r="AI85" s="278">
        <f t="shared" si="124"/>
        <v>0</v>
      </c>
      <c r="AJ85" s="278">
        <f t="shared" si="124"/>
        <v>0</v>
      </c>
      <c r="AK85" s="278">
        <f t="shared" si="124"/>
        <v>0</v>
      </c>
      <c r="AL85" s="278">
        <f t="shared" si="124"/>
        <v>0</v>
      </c>
      <c r="AM85" s="278">
        <f t="shared" si="124"/>
        <v>0</v>
      </c>
      <c r="AN85" s="278">
        <f t="shared" si="124"/>
        <v>0</v>
      </c>
      <c r="AO85" s="278">
        <f t="shared" si="124"/>
        <v>0</v>
      </c>
      <c r="AP85" s="278">
        <f t="shared" si="124"/>
        <v>0</v>
      </c>
      <c r="AQ85" s="278">
        <f t="shared" si="124"/>
        <v>0</v>
      </c>
      <c r="AR85" s="278">
        <f t="shared" si="124"/>
        <v>0</v>
      </c>
      <c r="AS85" s="278">
        <f t="shared" si="124"/>
        <v>0</v>
      </c>
      <c r="AT85" s="278">
        <f t="shared" si="124"/>
        <v>0</v>
      </c>
      <c r="AU85" s="278">
        <f t="shared" si="124"/>
        <v>0</v>
      </c>
      <c r="AV85" s="278">
        <f t="shared" si="124"/>
        <v>0</v>
      </c>
      <c r="AW85" s="278">
        <f t="shared" si="124"/>
        <v>0</v>
      </c>
      <c r="AX85" s="278">
        <f t="shared" si="124"/>
        <v>0</v>
      </c>
      <c r="AY85" s="278">
        <f t="shared" si="124"/>
        <v>0</v>
      </c>
      <c r="AZ85" s="278">
        <f t="shared" si="124"/>
        <v>0</v>
      </c>
      <c r="BA85" s="278">
        <f t="shared" si="124"/>
        <v>0</v>
      </c>
      <c r="BB85" s="278">
        <f t="shared" si="124"/>
        <v>0</v>
      </c>
      <c r="BC85" s="278">
        <f t="shared" si="124"/>
        <v>0</v>
      </c>
      <c r="BD85" s="278">
        <f t="shared" si="124"/>
        <v>0</v>
      </c>
      <c r="BE85" s="278">
        <f t="shared" si="124"/>
        <v>0</v>
      </c>
      <c r="BF85" s="278">
        <f t="shared" si="124"/>
        <v>0</v>
      </c>
      <c r="BG85" s="278">
        <f t="shared" si="124"/>
        <v>0</v>
      </c>
      <c r="BH85" s="278">
        <f t="shared" si="124"/>
        <v>0</v>
      </c>
      <c r="BI85" s="278">
        <f t="shared" si="124"/>
        <v>0</v>
      </c>
      <c r="BJ85" s="278">
        <f t="shared" si="124"/>
        <v>0</v>
      </c>
      <c r="BK85" s="278">
        <f t="shared" si="124"/>
        <v>0</v>
      </c>
      <c r="BL85" s="278">
        <f t="shared" si="124"/>
        <v>0</v>
      </c>
      <c r="BM85" s="278">
        <f t="shared" si="124"/>
        <v>0</v>
      </c>
      <c r="BN85" s="278">
        <f t="shared" si="124"/>
        <v>0</v>
      </c>
      <c r="BO85" s="278">
        <f t="shared" si="124"/>
        <v>0</v>
      </c>
      <c r="BP85" s="278">
        <f t="shared" si="124"/>
        <v>0</v>
      </c>
      <c r="BQ85" s="278">
        <f t="shared" ref="BQ85:CS85" si="125">IFERROR(IF(BQ$81="beräknas ej",0,BP85*IF(BQ$82&gt;$D$77,1,IF(BQ$82&lt;=$C$77,$C$76,$D$76))*IFERROR(INDEX($B$8:$E$14,MATCH($A85,$A$8:$A$14,0),MATCH(BQ$82,$B$6:$E$6,1)),0)),0)</f>
        <v>0</v>
      </c>
      <c r="BR85" s="278">
        <f t="shared" si="125"/>
        <v>0</v>
      </c>
      <c r="BS85" s="278">
        <f t="shared" si="125"/>
        <v>0</v>
      </c>
      <c r="BT85" s="278">
        <f t="shared" si="125"/>
        <v>0</v>
      </c>
      <c r="BU85" s="278">
        <f t="shared" si="125"/>
        <v>0</v>
      </c>
      <c r="BV85" s="278">
        <f t="shared" si="125"/>
        <v>0</v>
      </c>
      <c r="BW85" s="278">
        <f t="shared" si="125"/>
        <v>0</v>
      </c>
      <c r="BX85" s="278">
        <f t="shared" si="125"/>
        <v>0</v>
      </c>
      <c r="BY85" s="278">
        <f t="shared" si="125"/>
        <v>0</v>
      </c>
      <c r="BZ85" s="278">
        <f t="shared" si="125"/>
        <v>0</v>
      </c>
      <c r="CA85" s="278">
        <f t="shared" si="125"/>
        <v>0</v>
      </c>
      <c r="CB85" s="278">
        <f t="shared" si="125"/>
        <v>0</v>
      </c>
      <c r="CC85" s="278">
        <f t="shared" si="125"/>
        <v>0</v>
      </c>
      <c r="CD85" s="278">
        <f t="shared" si="125"/>
        <v>0</v>
      </c>
      <c r="CE85" s="278">
        <f t="shared" si="125"/>
        <v>0</v>
      </c>
      <c r="CF85" s="278">
        <f t="shared" si="125"/>
        <v>0</v>
      </c>
      <c r="CG85" s="278">
        <f t="shared" si="125"/>
        <v>0</v>
      </c>
      <c r="CH85" s="278">
        <f t="shared" si="125"/>
        <v>0</v>
      </c>
      <c r="CI85" s="278">
        <f t="shared" si="125"/>
        <v>0</v>
      </c>
      <c r="CJ85" s="278">
        <f t="shared" si="125"/>
        <v>0</v>
      </c>
      <c r="CK85" s="278">
        <f t="shared" si="125"/>
        <v>0</v>
      </c>
      <c r="CL85" s="278">
        <f t="shared" si="125"/>
        <v>0</v>
      </c>
      <c r="CM85" s="278">
        <f t="shared" si="125"/>
        <v>0</v>
      </c>
      <c r="CN85" s="278">
        <f t="shared" si="125"/>
        <v>0</v>
      </c>
      <c r="CO85" s="278">
        <f t="shared" si="125"/>
        <v>0</v>
      </c>
      <c r="CP85" s="278">
        <f t="shared" si="125"/>
        <v>0</v>
      </c>
      <c r="CQ85" s="278">
        <f t="shared" si="125"/>
        <v>0</v>
      </c>
      <c r="CR85" s="278">
        <f t="shared" si="125"/>
        <v>0</v>
      </c>
      <c r="CS85" s="278">
        <f t="shared" si="125"/>
        <v>0</v>
      </c>
    </row>
    <row r="86" spans="1:97" s="377" customFormat="1" x14ac:dyDescent="0.35">
      <c r="A86" s="278">
        <f>Prognoser!C68</f>
        <v>0</v>
      </c>
      <c r="B86" s="278" t="str">
        <f>'JA basår'!B10</f>
        <v>0 0</v>
      </c>
      <c r="C86" s="278">
        <f>Prognoser!D68</f>
        <v>0</v>
      </c>
      <c r="D86" s="278">
        <f>IFERROR(('JA basår'!W10*'JA basår'!F10*'JA basår'!H10*'JA basår'!L10)+('JA basår'!W40*'JA basår'!F40*'JA basår'!H40*'JA basår'!L40),0)</f>
        <v>0</v>
      </c>
      <c r="E86" s="278">
        <f t="shared" ref="E86:BP86" si="126">IFERROR(IF(E$81="beräknas ej",0,D86*IF(E$82&gt;$D$77,1,IF(E$82&lt;=$C$77,$C$76,$D$76))*IFERROR(INDEX($B$8:$E$14,MATCH($A86,$A$8:$A$14,0),MATCH(E$82,$B$6:$E$6,1)),0)),0)</f>
        <v>0</v>
      </c>
      <c r="F86" s="278">
        <f t="shared" si="126"/>
        <v>0</v>
      </c>
      <c r="G86" s="278">
        <f t="shared" si="126"/>
        <v>0</v>
      </c>
      <c r="H86" s="278">
        <f t="shared" si="126"/>
        <v>0</v>
      </c>
      <c r="I86" s="278">
        <f t="shared" si="126"/>
        <v>0</v>
      </c>
      <c r="J86" s="278">
        <f t="shared" si="126"/>
        <v>0</v>
      </c>
      <c r="K86" s="278">
        <f t="shared" si="126"/>
        <v>0</v>
      </c>
      <c r="L86" s="278">
        <f t="shared" si="126"/>
        <v>0</v>
      </c>
      <c r="M86" s="278">
        <f t="shared" si="126"/>
        <v>0</v>
      </c>
      <c r="N86" s="278">
        <f t="shared" si="126"/>
        <v>0</v>
      </c>
      <c r="O86" s="278">
        <f t="shared" si="126"/>
        <v>0</v>
      </c>
      <c r="P86" s="278">
        <f t="shared" si="126"/>
        <v>0</v>
      </c>
      <c r="Q86" s="278">
        <f t="shared" si="126"/>
        <v>0</v>
      </c>
      <c r="R86" s="278">
        <f t="shared" si="126"/>
        <v>0</v>
      </c>
      <c r="S86" s="278">
        <f t="shared" si="126"/>
        <v>0</v>
      </c>
      <c r="T86" s="278">
        <f t="shared" si="126"/>
        <v>0</v>
      </c>
      <c r="U86" s="278">
        <f t="shared" si="126"/>
        <v>0</v>
      </c>
      <c r="V86" s="278">
        <f t="shared" si="126"/>
        <v>0</v>
      </c>
      <c r="W86" s="278">
        <f t="shared" si="126"/>
        <v>0</v>
      </c>
      <c r="X86" s="278">
        <f t="shared" si="126"/>
        <v>0</v>
      </c>
      <c r="Y86" s="278">
        <f t="shared" si="126"/>
        <v>0</v>
      </c>
      <c r="Z86" s="278">
        <f t="shared" si="126"/>
        <v>0</v>
      </c>
      <c r="AA86" s="278">
        <f t="shared" si="126"/>
        <v>0</v>
      </c>
      <c r="AB86" s="278">
        <f t="shared" si="126"/>
        <v>0</v>
      </c>
      <c r="AC86" s="278">
        <f t="shared" si="126"/>
        <v>0</v>
      </c>
      <c r="AD86" s="278">
        <f t="shared" si="126"/>
        <v>0</v>
      </c>
      <c r="AE86" s="278">
        <f t="shared" si="126"/>
        <v>0</v>
      </c>
      <c r="AF86" s="278">
        <f t="shared" si="126"/>
        <v>0</v>
      </c>
      <c r="AG86" s="278">
        <f t="shared" si="126"/>
        <v>0</v>
      </c>
      <c r="AH86" s="278">
        <f t="shared" si="126"/>
        <v>0</v>
      </c>
      <c r="AI86" s="278">
        <f t="shared" si="126"/>
        <v>0</v>
      </c>
      <c r="AJ86" s="278">
        <f t="shared" si="126"/>
        <v>0</v>
      </c>
      <c r="AK86" s="278">
        <f t="shared" si="126"/>
        <v>0</v>
      </c>
      <c r="AL86" s="278">
        <f t="shared" si="126"/>
        <v>0</v>
      </c>
      <c r="AM86" s="278">
        <f t="shared" si="126"/>
        <v>0</v>
      </c>
      <c r="AN86" s="278">
        <f t="shared" si="126"/>
        <v>0</v>
      </c>
      <c r="AO86" s="278">
        <f t="shared" si="126"/>
        <v>0</v>
      </c>
      <c r="AP86" s="278">
        <f t="shared" si="126"/>
        <v>0</v>
      </c>
      <c r="AQ86" s="278">
        <f t="shared" si="126"/>
        <v>0</v>
      </c>
      <c r="AR86" s="278">
        <f t="shared" si="126"/>
        <v>0</v>
      </c>
      <c r="AS86" s="278">
        <f t="shared" si="126"/>
        <v>0</v>
      </c>
      <c r="AT86" s="278">
        <f t="shared" si="126"/>
        <v>0</v>
      </c>
      <c r="AU86" s="278">
        <f t="shared" si="126"/>
        <v>0</v>
      </c>
      <c r="AV86" s="278">
        <f t="shared" si="126"/>
        <v>0</v>
      </c>
      <c r="AW86" s="278">
        <f t="shared" si="126"/>
        <v>0</v>
      </c>
      <c r="AX86" s="278">
        <f t="shared" si="126"/>
        <v>0</v>
      </c>
      <c r="AY86" s="278">
        <f t="shared" si="126"/>
        <v>0</v>
      </c>
      <c r="AZ86" s="278">
        <f t="shared" si="126"/>
        <v>0</v>
      </c>
      <c r="BA86" s="278">
        <f t="shared" si="126"/>
        <v>0</v>
      </c>
      <c r="BB86" s="278">
        <f t="shared" si="126"/>
        <v>0</v>
      </c>
      <c r="BC86" s="278">
        <f t="shared" si="126"/>
        <v>0</v>
      </c>
      <c r="BD86" s="278">
        <f t="shared" si="126"/>
        <v>0</v>
      </c>
      <c r="BE86" s="278">
        <f t="shared" si="126"/>
        <v>0</v>
      </c>
      <c r="BF86" s="278">
        <f t="shared" si="126"/>
        <v>0</v>
      </c>
      <c r="BG86" s="278">
        <f t="shared" si="126"/>
        <v>0</v>
      </c>
      <c r="BH86" s="278">
        <f t="shared" si="126"/>
        <v>0</v>
      </c>
      <c r="BI86" s="278">
        <f t="shared" si="126"/>
        <v>0</v>
      </c>
      <c r="BJ86" s="278">
        <f t="shared" si="126"/>
        <v>0</v>
      </c>
      <c r="BK86" s="278">
        <f t="shared" si="126"/>
        <v>0</v>
      </c>
      <c r="BL86" s="278">
        <f t="shared" si="126"/>
        <v>0</v>
      </c>
      <c r="BM86" s="278">
        <f t="shared" si="126"/>
        <v>0</v>
      </c>
      <c r="BN86" s="278">
        <f t="shared" si="126"/>
        <v>0</v>
      </c>
      <c r="BO86" s="278">
        <f t="shared" si="126"/>
        <v>0</v>
      </c>
      <c r="BP86" s="278">
        <f t="shared" si="126"/>
        <v>0</v>
      </c>
      <c r="BQ86" s="278">
        <f t="shared" ref="BQ86:CS86" si="127">IFERROR(IF(BQ$81="beräknas ej",0,BP86*IF(BQ$82&gt;$D$77,1,IF(BQ$82&lt;=$C$77,$C$76,$D$76))*IFERROR(INDEX($B$8:$E$14,MATCH($A86,$A$8:$A$14,0),MATCH(BQ$82,$B$6:$E$6,1)),0)),0)</f>
        <v>0</v>
      </c>
      <c r="BR86" s="278">
        <f t="shared" si="127"/>
        <v>0</v>
      </c>
      <c r="BS86" s="278">
        <f t="shared" si="127"/>
        <v>0</v>
      </c>
      <c r="BT86" s="278">
        <f t="shared" si="127"/>
        <v>0</v>
      </c>
      <c r="BU86" s="278">
        <f t="shared" si="127"/>
        <v>0</v>
      </c>
      <c r="BV86" s="278">
        <f t="shared" si="127"/>
        <v>0</v>
      </c>
      <c r="BW86" s="278">
        <f t="shared" si="127"/>
        <v>0</v>
      </c>
      <c r="BX86" s="278">
        <f t="shared" si="127"/>
        <v>0</v>
      </c>
      <c r="BY86" s="278">
        <f t="shared" si="127"/>
        <v>0</v>
      </c>
      <c r="BZ86" s="278">
        <f t="shared" si="127"/>
        <v>0</v>
      </c>
      <c r="CA86" s="278">
        <f t="shared" si="127"/>
        <v>0</v>
      </c>
      <c r="CB86" s="278">
        <f t="shared" si="127"/>
        <v>0</v>
      </c>
      <c r="CC86" s="278">
        <f t="shared" si="127"/>
        <v>0</v>
      </c>
      <c r="CD86" s="278">
        <f t="shared" si="127"/>
        <v>0</v>
      </c>
      <c r="CE86" s="278">
        <f t="shared" si="127"/>
        <v>0</v>
      </c>
      <c r="CF86" s="278">
        <f t="shared" si="127"/>
        <v>0</v>
      </c>
      <c r="CG86" s="278">
        <f t="shared" si="127"/>
        <v>0</v>
      </c>
      <c r="CH86" s="278">
        <f t="shared" si="127"/>
        <v>0</v>
      </c>
      <c r="CI86" s="278">
        <f t="shared" si="127"/>
        <v>0</v>
      </c>
      <c r="CJ86" s="278">
        <f t="shared" si="127"/>
        <v>0</v>
      </c>
      <c r="CK86" s="278">
        <f t="shared" si="127"/>
        <v>0</v>
      </c>
      <c r="CL86" s="278">
        <f t="shared" si="127"/>
        <v>0</v>
      </c>
      <c r="CM86" s="278">
        <f t="shared" si="127"/>
        <v>0</v>
      </c>
      <c r="CN86" s="278">
        <f t="shared" si="127"/>
        <v>0</v>
      </c>
      <c r="CO86" s="278">
        <f t="shared" si="127"/>
        <v>0</v>
      </c>
      <c r="CP86" s="278">
        <f t="shared" si="127"/>
        <v>0</v>
      </c>
      <c r="CQ86" s="278">
        <f t="shared" si="127"/>
        <v>0</v>
      </c>
      <c r="CR86" s="278">
        <f t="shared" si="127"/>
        <v>0</v>
      </c>
      <c r="CS86" s="278">
        <f t="shared" si="127"/>
        <v>0</v>
      </c>
    </row>
    <row r="87" spans="1:97" s="377" customFormat="1" x14ac:dyDescent="0.35">
      <c r="A87" s="278">
        <f>Prognoser!C69</f>
        <v>0</v>
      </c>
      <c r="B87" s="278" t="str">
        <f>'JA basår'!B11</f>
        <v>0 0</v>
      </c>
      <c r="C87" s="278">
        <f>Prognoser!D69</f>
        <v>0</v>
      </c>
      <c r="D87" s="278">
        <f>IFERROR(('JA basår'!W11*'JA basår'!F11*'JA basår'!H11*'JA basår'!L11)+('JA basår'!W41*'JA basår'!F41*'JA basår'!H41*'JA basår'!L41),0)</f>
        <v>0</v>
      </c>
      <c r="E87" s="278">
        <f t="shared" ref="E87:BP87" si="128">IFERROR(IF(E$81="beräknas ej",0,D87*IF(E$82&gt;$D$77,1,IF(E$82&lt;=$C$77,$C$76,$D$76))*IFERROR(INDEX($B$8:$E$14,MATCH($A87,$A$8:$A$14,0),MATCH(E$82,$B$6:$E$6,1)),0)),0)</f>
        <v>0</v>
      </c>
      <c r="F87" s="278">
        <f t="shared" si="128"/>
        <v>0</v>
      </c>
      <c r="G87" s="278">
        <f t="shared" si="128"/>
        <v>0</v>
      </c>
      <c r="H87" s="278">
        <f t="shared" si="128"/>
        <v>0</v>
      </c>
      <c r="I87" s="278">
        <f t="shared" si="128"/>
        <v>0</v>
      </c>
      <c r="J87" s="278">
        <f t="shared" si="128"/>
        <v>0</v>
      </c>
      <c r="K87" s="278">
        <f t="shared" si="128"/>
        <v>0</v>
      </c>
      <c r="L87" s="278">
        <f t="shared" si="128"/>
        <v>0</v>
      </c>
      <c r="M87" s="278">
        <f t="shared" si="128"/>
        <v>0</v>
      </c>
      <c r="N87" s="278">
        <f t="shared" si="128"/>
        <v>0</v>
      </c>
      <c r="O87" s="278">
        <f t="shared" si="128"/>
        <v>0</v>
      </c>
      <c r="P87" s="278">
        <f t="shared" si="128"/>
        <v>0</v>
      </c>
      <c r="Q87" s="278">
        <f t="shared" si="128"/>
        <v>0</v>
      </c>
      <c r="R87" s="278">
        <f t="shared" si="128"/>
        <v>0</v>
      </c>
      <c r="S87" s="278">
        <f t="shared" si="128"/>
        <v>0</v>
      </c>
      <c r="T87" s="278">
        <f t="shared" si="128"/>
        <v>0</v>
      </c>
      <c r="U87" s="278">
        <f t="shared" si="128"/>
        <v>0</v>
      </c>
      <c r="V87" s="278">
        <f t="shared" si="128"/>
        <v>0</v>
      </c>
      <c r="W87" s="278">
        <f t="shared" si="128"/>
        <v>0</v>
      </c>
      <c r="X87" s="278">
        <f t="shared" si="128"/>
        <v>0</v>
      </c>
      <c r="Y87" s="278">
        <f t="shared" si="128"/>
        <v>0</v>
      </c>
      <c r="Z87" s="278">
        <f t="shared" si="128"/>
        <v>0</v>
      </c>
      <c r="AA87" s="278">
        <f t="shared" si="128"/>
        <v>0</v>
      </c>
      <c r="AB87" s="278">
        <f t="shared" si="128"/>
        <v>0</v>
      </c>
      <c r="AC87" s="278">
        <f t="shared" si="128"/>
        <v>0</v>
      </c>
      <c r="AD87" s="278">
        <f t="shared" si="128"/>
        <v>0</v>
      </c>
      <c r="AE87" s="278">
        <f t="shared" si="128"/>
        <v>0</v>
      </c>
      <c r="AF87" s="278">
        <f t="shared" si="128"/>
        <v>0</v>
      </c>
      <c r="AG87" s="278">
        <f t="shared" si="128"/>
        <v>0</v>
      </c>
      <c r="AH87" s="278">
        <f t="shared" si="128"/>
        <v>0</v>
      </c>
      <c r="AI87" s="278">
        <f t="shared" si="128"/>
        <v>0</v>
      </c>
      <c r="AJ87" s="278">
        <f t="shared" si="128"/>
        <v>0</v>
      </c>
      <c r="AK87" s="278">
        <f t="shared" si="128"/>
        <v>0</v>
      </c>
      <c r="AL87" s="278">
        <f t="shared" si="128"/>
        <v>0</v>
      </c>
      <c r="AM87" s="278">
        <f t="shared" si="128"/>
        <v>0</v>
      </c>
      <c r="AN87" s="278">
        <f t="shared" si="128"/>
        <v>0</v>
      </c>
      <c r="AO87" s="278">
        <f t="shared" si="128"/>
        <v>0</v>
      </c>
      <c r="AP87" s="278">
        <f t="shared" si="128"/>
        <v>0</v>
      </c>
      <c r="AQ87" s="278">
        <f t="shared" si="128"/>
        <v>0</v>
      </c>
      <c r="AR87" s="278">
        <f t="shared" si="128"/>
        <v>0</v>
      </c>
      <c r="AS87" s="278">
        <f t="shared" si="128"/>
        <v>0</v>
      </c>
      <c r="AT87" s="278">
        <f t="shared" si="128"/>
        <v>0</v>
      </c>
      <c r="AU87" s="278">
        <f t="shared" si="128"/>
        <v>0</v>
      </c>
      <c r="AV87" s="278">
        <f t="shared" si="128"/>
        <v>0</v>
      </c>
      <c r="AW87" s="278">
        <f t="shared" si="128"/>
        <v>0</v>
      </c>
      <c r="AX87" s="278">
        <f t="shared" si="128"/>
        <v>0</v>
      </c>
      <c r="AY87" s="278">
        <f t="shared" si="128"/>
        <v>0</v>
      </c>
      <c r="AZ87" s="278">
        <f t="shared" si="128"/>
        <v>0</v>
      </c>
      <c r="BA87" s="278">
        <f t="shared" si="128"/>
        <v>0</v>
      </c>
      <c r="BB87" s="278">
        <f t="shared" si="128"/>
        <v>0</v>
      </c>
      <c r="BC87" s="278">
        <f t="shared" si="128"/>
        <v>0</v>
      </c>
      <c r="BD87" s="278">
        <f t="shared" si="128"/>
        <v>0</v>
      </c>
      <c r="BE87" s="278">
        <f t="shared" si="128"/>
        <v>0</v>
      </c>
      <c r="BF87" s="278">
        <f t="shared" si="128"/>
        <v>0</v>
      </c>
      <c r="BG87" s="278">
        <f t="shared" si="128"/>
        <v>0</v>
      </c>
      <c r="BH87" s="278">
        <f t="shared" si="128"/>
        <v>0</v>
      </c>
      <c r="BI87" s="278">
        <f t="shared" si="128"/>
        <v>0</v>
      </c>
      <c r="BJ87" s="278">
        <f t="shared" si="128"/>
        <v>0</v>
      </c>
      <c r="BK87" s="278">
        <f t="shared" si="128"/>
        <v>0</v>
      </c>
      <c r="BL87" s="278">
        <f t="shared" si="128"/>
        <v>0</v>
      </c>
      <c r="BM87" s="278">
        <f t="shared" si="128"/>
        <v>0</v>
      </c>
      <c r="BN87" s="278">
        <f t="shared" si="128"/>
        <v>0</v>
      </c>
      <c r="BO87" s="278">
        <f t="shared" si="128"/>
        <v>0</v>
      </c>
      <c r="BP87" s="278">
        <f t="shared" si="128"/>
        <v>0</v>
      </c>
      <c r="BQ87" s="278">
        <f t="shared" ref="BQ87:CS87" si="129">IFERROR(IF(BQ$81="beräknas ej",0,BP87*IF(BQ$82&gt;$D$77,1,IF(BQ$82&lt;=$C$77,$C$76,$D$76))*IFERROR(INDEX($B$8:$E$14,MATCH($A87,$A$8:$A$14,0),MATCH(BQ$82,$B$6:$E$6,1)),0)),0)</f>
        <v>0</v>
      </c>
      <c r="BR87" s="278">
        <f t="shared" si="129"/>
        <v>0</v>
      </c>
      <c r="BS87" s="278">
        <f t="shared" si="129"/>
        <v>0</v>
      </c>
      <c r="BT87" s="278">
        <f t="shared" si="129"/>
        <v>0</v>
      </c>
      <c r="BU87" s="278">
        <f t="shared" si="129"/>
        <v>0</v>
      </c>
      <c r="BV87" s="278">
        <f t="shared" si="129"/>
        <v>0</v>
      </c>
      <c r="BW87" s="278">
        <f t="shared" si="129"/>
        <v>0</v>
      </c>
      <c r="BX87" s="278">
        <f t="shared" si="129"/>
        <v>0</v>
      </c>
      <c r="BY87" s="278">
        <f t="shared" si="129"/>
        <v>0</v>
      </c>
      <c r="BZ87" s="278">
        <f t="shared" si="129"/>
        <v>0</v>
      </c>
      <c r="CA87" s="278">
        <f t="shared" si="129"/>
        <v>0</v>
      </c>
      <c r="CB87" s="278">
        <f t="shared" si="129"/>
        <v>0</v>
      </c>
      <c r="CC87" s="278">
        <f t="shared" si="129"/>
        <v>0</v>
      </c>
      <c r="CD87" s="278">
        <f t="shared" si="129"/>
        <v>0</v>
      </c>
      <c r="CE87" s="278">
        <f t="shared" si="129"/>
        <v>0</v>
      </c>
      <c r="CF87" s="278">
        <f t="shared" si="129"/>
        <v>0</v>
      </c>
      <c r="CG87" s="278">
        <f t="shared" si="129"/>
        <v>0</v>
      </c>
      <c r="CH87" s="278">
        <f t="shared" si="129"/>
        <v>0</v>
      </c>
      <c r="CI87" s="278">
        <f t="shared" si="129"/>
        <v>0</v>
      </c>
      <c r="CJ87" s="278">
        <f t="shared" si="129"/>
        <v>0</v>
      </c>
      <c r="CK87" s="278">
        <f t="shared" si="129"/>
        <v>0</v>
      </c>
      <c r="CL87" s="278">
        <f t="shared" si="129"/>
        <v>0</v>
      </c>
      <c r="CM87" s="278">
        <f t="shared" si="129"/>
        <v>0</v>
      </c>
      <c r="CN87" s="278">
        <f t="shared" si="129"/>
        <v>0</v>
      </c>
      <c r="CO87" s="278">
        <f t="shared" si="129"/>
        <v>0</v>
      </c>
      <c r="CP87" s="278">
        <f t="shared" si="129"/>
        <v>0</v>
      </c>
      <c r="CQ87" s="278">
        <f t="shared" si="129"/>
        <v>0</v>
      </c>
      <c r="CR87" s="278">
        <f t="shared" si="129"/>
        <v>0</v>
      </c>
      <c r="CS87" s="278">
        <f t="shared" si="129"/>
        <v>0</v>
      </c>
    </row>
    <row r="88" spans="1:97" s="377" customFormat="1" x14ac:dyDescent="0.35">
      <c r="A88" s="278">
        <f>Prognoser!C70</f>
        <v>0</v>
      </c>
      <c r="B88" s="278" t="str">
        <f>'JA basår'!B12</f>
        <v>0 0</v>
      </c>
      <c r="C88" s="278">
        <f>Prognoser!D70</f>
        <v>0</v>
      </c>
      <c r="D88" s="278">
        <f>IFERROR(('JA basår'!W12*'JA basår'!F12*'JA basår'!H12*'JA basår'!L12)+('JA basår'!W42*'JA basår'!F42*'JA basår'!H42*'JA basår'!L42),0)</f>
        <v>0</v>
      </c>
      <c r="E88" s="278">
        <f t="shared" ref="E88:BP88" si="130">IFERROR(IF(E$81="beräknas ej",0,D88*IF(E$82&gt;$D$77,1,IF(E$82&lt;=$C$77,$C$76,$D$76))*IFERROR(INDEX($B$8:$E$14,MATCH($A88,$A$8:$A$14,0),MATCH(E$82,$B$6:$E$6,1)),0)),0)</f>
        <v>0</v>
      </c>
      <c r="F88" s="278">
        <f t="shared" si="130"/>
        <v>0</v>
      </c>
      <c r="G88" s="278">
        <f t="shared" si="130"/>
        <v>0</v>
      </c>
      <c r="H88" s="278">
        <f t="shared" si="130"/>
        <v>0</v>
      </c>
      <c r="I88" s="278">
        <f t="shared" si="130"/>
        <v>0</v>
      </c>
      <c r="J88" s="278">
        <f t="shared" si="130"/>
        <v>0</v>
      </c>
      <c r="K88" s="278">
        <f t="shared" si="130"/>
        <v>0</v>
      </c>
      <c r="L88" s="278">
        <f t="shared" si="130"/>
        <v>0</v>
      </c>
      <c r="M88" s="278">
        <f t="shared" si="130"/>
        <v>0</v>
      </c>
      <c r="N88" s="278">
        <f t="shared" si="130"/>
        <v>0</v>
      </c>
      <c r="O88" s="278">
        <f t="shared" si="130"/>
        <v>0</v>
      </c>
      <c r="P88" s="278">
        <f t="shared" si="130"/>
        <v>0</v>
      </c>
      <c r="Q88" s="278">
        <f t="shared" si="130"/>
        <v>0</v>
      </c>
      <c r="R88" s="278">
        <f t="shared" si="130"/>
        <v>0</v>
      </c>
      <c r="S88" s="278">
        <f t="shared" si="130"/>
        <v>0</v>
      </c>
      <c r="T88" s="278">
        <f t="shared" si="130"/>
        <v>0</v>
      </c>
      <c r="U88" s="278">
        <f t="shared" si="130"/>
        <v>0</v>
      </c>
      <c r="V88" s="278">
        <f t="shared" si="130"/>
        <v>0</v>
      </c>
      <c r="W88" s="278">
        <f t="shared" si="130"/>
        <v>0</v>
      </c>
      <c r="X88" s="278">
        <f t="shared" si="130"/>
        <v>0</v>
      </c>
      <c r="Y88" s="278">
        <f t="shared" si="130"/>
        <v>0</v>
      </c>
      <c r="Z88" s="278">
        <f t="shared" si="130"/>
        <v>0</v>
      </c>
      <c r="AA88" s="278">
        <f t="shared" si="130"/>
        <v>0</v>
      </c>
      <c r="AB88" s="278">
        <f t="shared" si="130"/>
        <v>0</v>
      </c>
      <c r="AC88" s="278">
        <f t="shared" si="130"/>
        <v>0</v>
      </c>
      <c r="AD88" s="278">
        <f t="shared" si="130"/>
        <v>0</v>
      </c>
      <c r="AE88" s="278">
        <f t="shared" si="130"/>
        <v>0</v>
      </c>
      <c r="AF88" s="278">
        <f t="shared" si="130"/>
        <v>0</v>
      </c>
      <c r="AG88" s="278">
        <f t="shared" si="130"/>
        <v>0</v>
      </c>
      <c r="AH88" s="278">
        <f t="shared" si="130"/>
        <v>0</v>
      </c>
      <c r="AI88" s="278">
        <f t="shared" si="130"/>
        <v>0</v>
      </c>
      <c r="AJ88" s="278">
        <f t="shared" si="130"/>
        <v>0</v>
      </c>
      <c r="AK88" s="278">
        <f t="shared" si="130"/>
        <v>0</v>
      </c>
      <c r="AL88" s="278">
        <f t="shared" si="130"/>
        <v>0</v>
      </c>
      <c r="AM88" s="278">
        <f t="shared" si="130"/>
        <v>0</v>
      </c>
      <c r="AN88" s="278">
        <f t="shared" si="130"/>
        <v>0</v>
      </c>
      <c r="AO88" s="278">
        <f t="shared" si="130"/>
        <v>0</v>
      </c>
      <c r="AP88" s="278">
        <f t="shared" si="130"/>
        <v>0</v>
      </c>
      <c r="AQ88" s="278">
        <f t="shared" si="130"/>
        <v>0</v>
      </c>
      <c r="AR88" s="278">
        <f t="shared" si="130"/>
        <v>0</v>
      </c>
      <c r="AS88" s="278">
        <f t="shared" si="130"/>
        <v>0</v>
      </c>
      <c r="AT88" s="278">
        <f t="shared" si="130"/>
        <v>0</v>
      </c>
      <c r="AU88" s="278">
        <f t="shared" si="130"/>
        <v>0</v>
      </c>
      <c r="AV88" s="278">
        <f t="shared" si="130"/>
        <v>0</v>
      </c>
      <c r="AW88" s="278">
        <f t="shared" si="130"/>
        <v>0</v>
      </c>
      <c r="AX88" s="278">
        <f t="shared" si="130"/>
        <v>0</v>
      </c>
      <c r="AY88" s="278">
        <f t="shared" si="130"/>
        <v>0</v>
      </c>
      <c r="AZ88" s="278">
        <f t="shared" si="130"/>
        <v>0</v>
      </c>
      <c r="BA88" s="278">
        <f t="shared" si="130"/>
        <v>0</v>
      </c>
      <c r="BB88" s="278">
        <f t="shared" si="130"/>
        <v>0</v>
      </c>
      <c r="BC88" s="278">
        <f t="shared" si="130"/>
        <v>0</v>
      </c>
      <c r="BD88" s="278">
        <f t="shared" si="130"/>
        <v>0</v>
      </c>
      <c r="BE88" s="278">
        <f t="shared" si="130"/>
        <v>0</v>
      </c>
      <c r="BF88" s="278">
        <f t="shared" si="130"/>
        <v>0</v>
      </c>
      <c r="BG88" s="278">
        <f t="shared" si="130"/>
        <v>0</v>
      </c>
      <c r="BH88" s="278">
        <f t="shared" si="130"/>
        <v>0</v>
      </c>
      <c r="BI88" s="278">
        <f t="shared" si="130"/>
        <v>0</v>
      </c>
      <c r="BJ88" s="278">
        <f t="shared" si="130"/>
        <v>0</v>
      </c>
      <c r="BK88" s="278">
        <f t="shared" si="130"/>
        <v>0</v>
      </c>
      <c r="BL88" s="278">
        <f t="shared" si="130"/>
        <v>0</v>
      </c>
      <c r="BM88" s="278">
        <f t="shared" si="130"/>
        <v>0</v>
      </c>
      <c r="BN88" s="278">
        <f t="shared" si="130"/>
        <v>0</v>
      </c>
      <c r="BO88" s="278">
        <f t="shared" si="130"/>
        <v>0</v>
      </c>
      <c r="BP88" s="278">
        <f t="shared" si="130"/>
        <v>0</v>
      </c>
      <c r="BQ88" s="278">
        <f t="shared" ref="BQ88:CS88" si="131">IFERROR(IF(BQ$81="beräknas ej",0,BP88*IF(BQ$82&gt;$D$77,1,IF(BQ$82&lt;=$C$77,$C$76,$D$76))*IFERROR(INDEX($B$8:$E$14,MATCH($A88,$A$8:$A$14,0),MATCH(BQ$82,$B$6:$E$6,1)),0)),0)</f>
        <v>0</v>
      </c>
      <c r="BR88" s="278">
        <f t="shared" si="131"/>
        <v>0</v>
      </c>
      <c r="BS88" s="278">
        <f t="shared" si="131"/>
        <v>0</v>
      </c>
      <c r="BT88" s="278">
        <f t="shared" si="131"/>
        <v>0</v>
      </c>
      <c r="BU88" s="278">
        <f t="shared" si="131"/>
        <v>0</v>
      </c>
      <c r="BV88" s="278">
        <f t="shared" si="131"/>
        <v>0</v>
      </c>
      <c r="BW88" s="278">
        <f t="shared" si="131"/>
        <v>0</v>
      </c>
      <c r="BX88" s="278">
        <f t="shared" si="131"/>
        <v>0</v>
      </c>
      <c r="BY88" s="278">
        <f t="shared" si="131"/>
        <v>0</v>
      </c>
      <c r="BZ88" s="278">
        <f t="shared" si="131"/>
        <v>0</v>
      </c>
      <c r="CA88" s="278">
        <f t="shared" si="131"/>
        <v>0</v>
      </c>
      <c r="CB88" s="278">
        <f t="shared" si="131"/>
        <v>0</v>
      </c>
      <c r="CC88" s="278">
        <f t="shared" si="131"/>
        <v>0</v>
      </c>
      <c r="CD88" s="278">
        <f t="shared" si="131"/>
        <v>0</v>
      </c>
      <c r="CE88" s="278">
        <f t="shared" si="131"/>
        <v>0</v>
      </c>
      <c r="CF88" s="278">
        <f t="shared" si="131"/>
        <v>0</v>
      </c>
      <c r="CG88" s="278">
        <f t="shared" si="131"/>
        <v>0</v>
      </c>
      <c r="CH88" s="278">
        <f t="shared" si="131"/>
        <v>0</v>
      </c>
      <c r="CI88" s="278">
        <f t="shared" si="131"/>
        <v>0</v>
      </c>
      <c r="CJ88" s="278">
        <f t="shared" si="131"/>
        <v>0</v>
      </c>
      <c r="CK88" s="278">
        <f t="shared" si="131"/>
        <v>0</v>
      </c>
      <c r="CL88" s="278">
        <f t="shared" si="131"/>
        <v>0</v>
      </c>
      <c r="CM88" s="278">
        <f t="shared" si="131"/>
        <v>0</v>
      </c>
      <c r="CN88" s="278">
        <f t="shared" si="131"/>
        <v>0</v>
      </c>
      <c r="CO88" s="278">
        <f t="shared" si="131"/>
        <v>0</v>
      </c>
      <c r="CP88" s="278">
        <f t="shared" si="131"/>
        <v>0</v>
      </c>
      <c r="CQ88" s="278">
        <f t="shared" si="131"/>
        <v>0</v>
      </c>
      <c r="CR88" s="278">
        <f t="shared" si="131"/>
        <v>0</v>
      </c>
      <c r="CS88" s="278">
        <f t="shared" si="131"/>
        <v>0</v>
      </c>
    </row>
    <row r="89" spans="1:97" s="377" customFormat="1" x14ac:dyDescent="0.35">
      <c r="A89" s="278">
        <f>Prognoser!C71</f>
        <v>0</v>
      </c>
      <c r="B89" s="278" t="str">
        <f>'JA basår'!B13</f>
        <v>0 0</v>
      </c>
      <c r="C89" s="278">
        <f>Prognoser!D71</f>
        <v>0</v>
      </c>
      <c r="D89" s="278">
        <f>IFERROR(('JA basår'!W13*'JA basår'!F13*'JA basår'!H13*'JA basår'!L13)+('JA basår'!W43*'JA basår'!F43*'JA basår'!H43*'JA basår'!L43),0)</f>
        <v>0</v>
      </c>
      <c r="E89" s="278">
        <f t="shared" ref="E89:BP89" si="132">IFERROR(IF(E$81="beräknas ej",0,D89*IF(E$82&gt;$D$77,1,IF(E$82&lt;=$C$77,$C$76,$D$76))*IFERROR(INDEX($B$8:$E$14,MATCH($A89,$A$8:$A$14,0),MATCH(E$82,$B$6:$E$6,1)),0)),0)</f>
        <v>0</v>
      </c>
      <c r="F89" s="278">
        <f t="shared" si="132"/>
        <v>0</v>
      </c>
      <c r="G89" s="278">
        <f t="shared" si="132"/>
        <v>0</v>
      </c>
      <c r="H89" s="278">
        <f t="shared" si="132"/>
        <v>0</v>
      </c>
      <c r="I89" s="278">
        <f t="shared" si="132"/>
        <v>0</v>
      </c>
      <c r="J89" s="278">
        <f t="shared" si="132"/>
        <v>0</v>
      </c>
      <c r="K89" s="278">
        <f t="shared" si="132"/>
        <v>0</v>
      </c>
      <c r="L89" s="278">
        <f t="shared" si="132"/>
        <v>0</v>
      </c>
      <c r="M89" s="278">
        <f t="shared" si="132"/>
        <v>0</v>
      </c>
      <c r="N89" s="278">
        <f t="shared" si="132"/>
        <v>0</v>
      </c>
      <c r="O89" s="278">
        <f t="shared" si="132"/>
        <v>0</v>
      </c>
      <c r="P89" s="278">
        <f t="shared" si="132"/>
        <v>0</v>
      </c>
      <c r="Q89" s="278">
        <f t="shared" si="132"/>
        <v>0</v>
      </c>
      <c r="R89" s="278">
        <f t="shared" si="132"/>
        <v>0</v>
      </c>
      <c r="S89" s="278">
        <f t="shared" si="132"/>
        <v>0</v>
      </c>
      <c r="T89" s="278">
        <f t="shared" si="132"/>
        <v>0</v>
      </c>
      <c r="U89" s="278">
        <f t="shared" si="132"/>
        <v>0</v>
      </c>
      <c r="V89" s="278">
        <f t="shared" si="132"/>
        <v>0</v>
      </c>
      <c r="W89" s="278">
        <f t="shared" si="132"/>
        <v>0</v>
      </c>
      <c r="X89" s="278">
        <f t="shared" si="132"/>
        <v>0</v>
      </c>
      <c r="Y89" s="278">
        <f t="shared" si="132"/>
        <v>0</v>
      </c>
      <c r="Z89" s="278">
        <f t="shared" si="132"/>
        <v>0</v>
      </c>
      <c r="AA89" s="278">
        <f t="shared" si="132"/>
        <v>0</v>
      </c>
      <c r="AB89" s="278">
        <f t="shared" si="132"/>
        <v>0</v>
      </c>
      <c r="AC89" s="278">
        <f t="shared" si="132"/>
        <v>0</v>
      </c>
      <c r="AD89" s="278">
        <f t="shared" si="132"/>
        <v>0</v>
      </c>
      <c r="AE89" s="278">
        <f t="shared" si="132"/>
        <v>0</v>
      </c>
      <c r="AF89" s="278">
        <f t="shared" si="132"/>
        <v>0</v>
      </c>
      <c r="AG89" s="278">
        <f t="shared" si="132"/>
        <v>0</v>
      </c>
      <c r="AH89" s="278">
        <f t="shared" si="132"/>
        <v>0</v>
      </c>
      <c r="AI89" s="278">
        <f t="shared" si="132"/>
        <v>0</v>
      </c>
      <c r="AJ89" s="278">
        <f t="shared" si="132"/>
        <v>0</v>
      </c>
      <c r="AK89" s="278">
        <f t="shared" si="132"/>
        <v>0</v>
      </c>
      <c r="AL89" s="278">
        <f t="shared" si="132"/>
        <v>0</v>
      </c>
      <c r="AM89" s="278">
        <f t="shared" si="132"/>
        <v>0</v>
      </c>
      <c r="AN89" s="278">
        <f t="shared" si="132"/>
        <v>0</v>
      </c>
      <c r="AO89" s="278">
        <f t="shared" si="132"/>
        <v>0</v>
      </c>
      <c r="AP89" s="278">
        <f t="shared" si="132"/>
        <v>0</v>
      </c>
      <c r="AQ89" s="278">
        <f t="shared" si="132"/>
        <v>0</v>
      </c>
      <c r="AR89" s="278">
        <f t="shared" si="132"/>
        <v>0</v>
      </c>
      <c r="AS89" s="278">
        <f t="shared" si="132"/>
        <v>0</v>
      </c>
      <c r="AT89" s="278">
        <f t="shared" si="132"/>
        <v>0</v>
      </c>
      <c r="AU89" s="278">
        <f t="shared" si="132"/>
        <v>0</v>
      </c>
      <c r="AV89" s="278">
        <f t="shared" si="132"/>
        <v>0</v>
      </c>
      <c r="AW89" s="278">
        <f t="shared" si="132"/>
        <v>0</v>
      </c>
      <c r="AX89" s="278">
        <f t="shared" si="132"/>
        <v>0</v>
      </c>
      <c r="AY89" s="278">
        <f t="shared" si="132"/>
        <v>0</v>
      </c>
      <c r="AZ89" s="278">
        <f t="shared" si="132"/>
        <v>0</v>
      </c>
      <c r="BA89" s="278">
        <f t="shared" si="132"/>
        <v>0</v>
      </c>
      <c r="BB89" s="278">
        <f t="shared" si="132"/>
        <v>0</v>
      </c>
      <c r="BC89" s="278">
        <f t="shared" si="132"/>
        <v>0</v>
      </c>
      <c r="BD89" s="278">
        <f t="shared" si="132"/>
        <v>0</v>
      </c>
      <c r="BE89" s="278">
        <f t="shared" si="132"/>
        <v>0</v>
      </c>
      <c r="BF89" s="278">
        <f t="shared" si="132"/>
        <v>0</v>
      </c>
      <c r="BG89" s="278">
        <f t="shared" si="132"/>
        <v>0</v>
      </c>
      <c r="BH89" s="278">
        <f t="shared" si="132"/>
        <v>0</v>
      </c>
      <c r="BI89" s="278">
        <f t="shared" si="132"/>
        <v>0</v>
      </c>
      <c r="BJ89" s="278">
        <f t="shared" si="132"/>
        <v>0</v>
      </c>
      <c r="BK89" s="278">
        <f t="shared" si="132"/>
        <v>0</v>
      </c>
      <c r="BL89" s="278">
        <f t="shared" si="132"/>
        <v>0</v>
      </c>
      <c r="BM89" s="278">
        <f t="shared" si="132"/>
        <v>0</v>
      </c>
      <c r="BN89" s="278">
        <f t="shared" si="132"/>
        <v>0</v>
      </c>
      <c r="BO89" s="278">
        <f t="shared" si="132"/>
        <v>0</v>
      </c>
      <c r="BP89" s="278">
        <f t="shared" si="132"/>
        <v>0</v>
      </c>
      <c r="BQ89" s="278">
        <f t="shared" ref="BQ89:CS89" si="133">IFERROR(IF(BQ$81="beräknas ej",0,BP89*IF(BQ$82&gt;$D$77,1,IF(BQ$82&lt;=$C$77,$C$76,$D$76))*IFERROR(INDEX($B$8:$E$14,MATCH($A89,$A$8:$A$14,0),MATCH(BQ$82,$B$6:$E$6,1)),0)),0)</f>
        <v>0</v>
      </c>
      <c r="BR89" s="278">
        <f t="shared" si="133"/>
        <v>0</v>
      </c>
      <c r="BS89" s="278">
        <f t="shared" si="133"/>
        <v>0</v>
      </c>
      <c r="BT89" s="278">
        <f t="shared" si="133"/>
        <v>0</v>
      </c>
      <c r="BU89" s="278">
        <f t="shared" si="133"/>
        <v>0</v>
      </c>
      <c r="BV89" s="278">
        <f t="shared" si="133"/>
        <v>0</v>
      </c>
      <c r="BW89" s="278">
        <f t="shared" si="133"/>
        <v>0</v>
      </c>
      <c r="BX89" s="278">
        <f t="shared" si="133"/>
        <v>0</v>
      </c>
      <c r="BY89" s="278">
        <f t="shared" si="133"/>
        <v>0</v>
      </c>
      <c r="BZ89" s="278">
        <f t="shared" si="133"/>
        <v>0</v>
      </c>
      <c r="CA89" s="278">
        <f t="shared" si="133"/>
        <v>0</v>
      </c>
      <c r="CB89" s="278">
        <f t="shared" si="133"/>
        <v>0</v>
      </c>
      <c r="CC89" s="278">
        <f t="shared" si="133"/>
        <v>0</v>
      </c>
      <c r="CD89" s="278">
        <f t="shared" si="133"/>
        <v>0</v>
      </c>
      <c r="CE89" s="278">
        <f t="shared" si="133"/>
        <v>0</v>
      </c>
      <c r="CF89" s="278">
        <f t="shared" si="133"/>
        <v>0</v>
      </c>
      <c r="CG89" s="278">
        <f t="shared" si="133"/>
        <v>0</v>
      </c>
      <c r="CH89" s="278">
        <f t="shared" si="133"/>
        <v>0</v>
      </c>
      <c r="CI89" s="278">
        <f t="shared" si="133"/>
        <v>0</v>
      </c>
      <c r="CJ89" s="278">
        <f t="shared" si="133"/>
        <v>0</v>
      </c>
      <c r="CK89" s="278">
        <f t="shared" si="133"/>
        <v>0</v>
      </c>
      <c r="CL89" s="278">
        <f t="shared" si="133"/>
        <v>0</v>
      </c>
      <c r="CM89" s="278">
        <f t="shared" si="133"/>
        <v>0</v>
      </c>
      <c r="CN89" s="278">
        <f t="shared" si="133"/>
        <v>0</v>
      </c>
      <c r="CO89" s="278">
        <f t="shared" si="133"/>
        <v>0</v>
      </c>
      <c r="CP89" s="278">
        <f t="shared" si="133"/>
        <v>0</v>
      </c>
      <c r="CQ89" s="278">
        <f t="shared" si="133"/>
        <v>0</v>
      </c>
      <c r="CR89" s="278">
        <f t="shared" si="133"/>
        <v>0</v>
      </c>
      <c r="CS89" s="278">
        <f t="shared" si="133"/>
        <v>0</v>
      </c>
    </row>
    <row r="90" spans="1:97" s="377" customFormat="1" x14ac:dyDescent="0.35">
      <c r="A90" s="278">
        <f>Prognoser!C72</f>
        <v>0</v>
      </c>
      <c r="B90" s="278" t="str">
        <f>'JA basår'!B14</f>
        <v>0 0</v>
      </c>
      <c r="C90" s="278">
        <f>Prognoser!D72</f>
        <v>0</v>
      </c>
      <c r="D90" s="278">
        <f>IFERROR(('JA basår'!W14*'JA basår'!F14*'JA basår'!H14*'JA basår'!L14)+('JA basår'!W44*'JA basår'!F44*'JA basår'!H44*'JA basår'!L44),0)</f>
        <v>0</v>
      </c>
      <c r="E90" s="278">
        <f t="shared" ref="E90:BP90" si="134">IFERROR(IF(E$81="beräknas ej",0,D90*IF(E$82&gt;$D$77,1,IF(E$82&lt;=$C$77,$C$76,$D$76))*IFERROR(INDEX($B$8:$E$14,MATCH($A90,$A$8:$A$14,0),MATCH(E$82,$B$6:$E$6,1)),0)),0)</f>
        <v>0</v>
      </c>
      <c r="F90" s="278">
        <f t="shared" si="134"/>
        <v>0</v>
      </c>
      <c r="G90" s="278">
        <f t="shared" si="134"/>
        <v>0</v>
      </c>
      <c r="H90" s="278">
        <f t="shared" si="134"/>
        <v>0</v>
      </c>
      <c r="I90" s="278">
        <f t="shared" si="134"/>
        <v>0</v>
      </c>
      <c r="J90" s="278">
        <f t="shared" si="134"/>
        <v>0</v>
      </c>
      <c r="K90" s="278">
        <f t="shared" si="134"/>
        <v>0</v>
      </c>
      <c r="L90" s="278">
        <f t="shared" si="134"/>
        <v>0</v>
      </c>
      <c r="M90" s="278">
        <f t="shared" si="134"/>
        <v>0</v>
      </c>
      <c r="N90" s="278">
        <f t="shared" si="134"/>
        <v>0</v>
      </c>
      <c r="O90" s="278">
        <f t="shared" si="134"/>
        <v>0</v>
      </c>
      <c r="P90" s="278">
        <f t="shared" si="134"/>
        <v>0</v>
      </c>
      <c r="Q90" s="278">
        <f t="shared" si="134"/>
        <v>0</v>
      </c>
      <c r="R90" s="278">
        <f t="shared" si="134"/>
        <v>0</v>
      </c>
      <c r="S90" s="278">
        <f t="shared" si="134"/>
        <v>0</v>
      </c>
      <c r="T90" s="278">
        <f t="shared" si="134"/>
        <v>0</v>
      </c>
      <c r="U90" s="278">
        <f t="shared" si="134"/>
        <v>0</v>
      </c>
      <c r="V90" s="278">
        <f t="shared" si="134"/>
        <v>0</v>
      </c>
      <c r="W90" s="278">
        <f t="shared" si="134"/>
        <v>0</v>
      </c>
      <c r="X90" s="278">
        <f t="shared" si="134"/>
        <v>0</v>
      </c>
      <c r="Y90" s="278">
        <f t="shared" si="134"/>
        <v>0</v>
      </c>
      <c r="Z90" s="278">
        <f t="shared" si="134"/>
        <v>0</v>
      </c>
      <c r="AA90" s="278">
        <f t="shared" si="134"/>
        <v>0</v>
      </c>
      <c r="AB90" s="278">
        <f t="shared" si="134"/>
        <v>0</v>
      </c>
      <c r="AC90" s="278">
        <f t="shared" si="134"/>
        <v>0</v>
      </c>
      <c r="AD90" s="278">
        <f t="shared" si="134"/>
        <v>0</v>
      </c>
      <c r="AE90" s="278">
        <f t="shared" si="134"/>
        <v>0</v>
      </c>
      <c r="AF90" s="278">
        <f t="shared" si="134"/>
        <v>0</v>
      </c>
      <c r="AG90" s="278">
        <f t="shared" si="134"/>
        <v>0</v>
      </c>
      <c r="AH90" s="278">
        <f t="shared" si="134"/>
        <v>0</v>
      </c>
      <c r="AI90" s="278">
        <f t="shared" si="134"/>
        <v>0</v>
      </c>
      <c r="AJ90" s="278">
        <f t="shared" si="134"/>
        <v>0</v>
      </c>
      <c r="AK90" s="278">
        <f t="shared" si="134"/>
        <v>0</v>
      </c>
      <c r="AL90" s="278">
        <f t="shared" si="134"/>
        <v>0</v>
      </c>
      <c r="AM90" s="278">
        <f t="shared" si="134"/>
        <v>0</v>
      </c>
      <c r="AN90" s="278">
        <f t="shared" si="134"/>
        <v>0</v>
      </c>
      <c r="AO90" s="278">
        <f t="shared" si="134"/>
        <v>0</v>
      </c>
      <c r="AP90" s="278">
        <f t="shared" si="134"/>
        <v>0</v>
      </c>
      <c r="AQ90" s="278">
        <f t="shared" si="134"/>
        <v>0</v>
      </c>
      <c r="AR90" s="278">
        <f t="shared" si="134"/>
        <v>0</v>
      </c>
      <c r="AS90" s="278">
        <f t="shared" si="134"/>
        <v>0</v>
      </c>
      <c r="AT90" s="278">
        <f t="shared" si="134"/>
        <v>0</v>
      </c>
      <c r="AU90" s="278">
        <f t="shared" si="134"/>
        <v>0</v>
      </c>
      <c r="AV90" s="278">
        <f t="shared" si="134"/>
        <v>0</v>
      </c>
      <c r="AW90" s="278">
        <f t="shared" si="134"/>
        <v>0</v>
      </c>
      <c r="AX90" s="278">
        <f t="shared" si="134"/>
        <v>0</v>
      </c>
      <c r="AY90" s="278">
        <f t="shared" si="134"/>
        <v>0</v>
      </c>
      <c r="AZ90" s="278">
        <f t="shared" si="134"/>
        <v>0</v>
      </c>
      <c r="BA90" s="278">
        <f t="shared" si="134"/>
        <v>0</v>
      </c>
      <c r="BB90" s="278">
        <f t="shared" si="134"/>
        <v>0</v>
      </c>
      <c r="BC90" s="278">
        <f t="shared" si="134"/>
        <v>0</v>
      </c>
      <c r="BD90" s="278">
        <f t="shared" si="134"/>
        <v>0</v>
      </c>
      <c r="BE90" s="278">
        <f t="shared" si="134"/>
        <v>0</v>
      </c>
      <c r="BF90" s="278">
        <f t="shared" si="134"/>
        <v>0</v>
      </c>
      <c r="BG90" s="278">
        <f t="shared" si="134"/>
        <v>0</v>
      </c>
      <c r="BH90" s="278">
        <f t="shared" si="134"/>
        <v>0</v>
      </c>
      <c r="BI90" s="278">
        <f t="shared" si="134"/>
        <v>0</v>
      </c>
      <c r="BJ90" s="278">
        <f t="shared" si="134"/>
        <v>0</v>
      </c>
      <c r="BK90" s="278">
        <f t="shared" si="134"/>
        <v>0</v>
      </c>
      <c r="BL90" s="278">
        <f t="shared" si="134"/>
        <v>0</v>
      </c>
      <c r="BM90" s="278">
        <f t="shared" si="134"/>
        <v>0</v>
      </c>
      <c r="BN90" s="278">
        <f t="shared" si="134"/>
        <v>0</v>
      </c>
      <c r="BO90" s="278">
        <f t="shared" si="134"/>
        <v>0</v>
      </c>
      <c r="BP90" s="278">
        <f t="shared" si="134"/>
        <v>0</v>
      </c>
      <c r="BQ90" s="278">
        <f t="shared" ref="BQ90:CS90" si="135">IFERROR(IF(BQ$81="beräknas ej",0,BP90*IF(BQ$82&gt;$D$77,1,IF(BQ$82&lt;=$C$77,$C$76,$D$76))*IFERROR(INDEX($B$8:$E$14,MATCH($A90,$A$8:$A$14,0),MATCH(BQ$82,$B$6:$E$6,1)),0)),0)</f>
        <v>0</v>
      </c>
      <c r="BR90" s="278">
        <f t="shared" si="135"/>
        <v>0</v>
      </c>
      <c r="BS90" s="278">
        <f t="shared" si="135"/>
        <v>0</v>
      </c>
      <c r="BT90" s="278">
        <f t="shared" si="135"/>
        <v>0</v>
      </c>
      <c r="BU90" s="278">
        <f t="shared" si="135"/>
        <v>0</v>
      </c>
      <c r="BV90" s="278">
        <f t="shared" si="135"/>
        <v>0</v>
      </c>
      <c r="BW90" s="278">
        <f t="shared" si="135"/>
        <v>0</v>
      </c>
      <c r="BX90" s="278">
        <f t="shared" si="135"/>
        <v>0</v>
      </c>
      <c r="BY90" s="278">
        <f t="shared" si="135"/>
        <v>0</v>
      </c>
      <c r="BZ90" s="278">
        <f t="shared" si="135"/>
        <v>0</v>
      </c>
      <c r="CA90" s="278">
        <f t="shared" si="135"/>
        <v>0</v>
      </c>
      <c r="CB90" s="278">
        <f t="shared" si="135"/>
        <v>0</v>
      </c>
      <c r="CC90" s="278">
        <f t="shared" si="135"/>
        <v>0</v>
      </c>
      <c r="CD90" s="278">
        <f t="shared" si="135"/>
        <v>0</v>
      </c>
      <c r="CE90" s="278">
        <f t="shared" si="135"/>
        <v>0</v>
      </c>
      <c r="CF90" s="278">
        <f t="shared" si="135"/>
        <v>0</v>
      </c>
      <c r="CG90" s="278">
        <f t="shared" si="135"/>
        <v>0</v>
      </c>
      <c r="CH90" s="278">
        <f t="shared" si="135"/>
        <v>0</v>
      </c>
      <c r="CI90" s="278">
        <f t="shared" si="135"/>
        <v>0</v>
      </c>
      <c r="CJ90" s="278">
        <f t="shared" si="135"/>
        <v>0</v>
      </c>
      <c r="CK90" s="278">
        <f t="shared" si="135"/>
        <v>0</v>
      </c>
      <c r="CL90" s="278">
        <f t="shared" si="135"/>
        <v>0</v>
      </c>
      <c r="CM90" s="278">
        <f t="shared" si="135"/>
        <v>0</v>
      </c>
      <c r="CN90" s="278">
        <f t="shared" si="135"/>
        <v>0</v>
      </c>
      <c r="CO90" s="278">
        <f t="shared" si="135"/>
        <v>0</v>
      </c>
      <c r="CP90" s="278">
        <f t="shared" si="135"/>
        <v>0</v>
      </c>
      <c r="CQ90" s="278">
        <f t="shared" si="135"/>
        <v>0</v>
      </c>
      <c r="CR90" s="278">
        <f t="shared" si="135"/>
        <v>0</v>
      </c>
      <c r="CS90" s="278">
        <f t="shared" si="135"/>
        <v>0</v>
      </c>
    </row>
    <row r="91" spans="1:97" s="377" customFormat="1" x14ac:dyDescent="0.35">
      <c r="A91" s="278">
        <f>Prognoser!C73</f>
        <v>0</v>
      </c>
      <c r="B91" s="278" t="str">
        <f>'JA basår'!B15</f>
        <v>0 0</v>
      </c>
      <c r="C91" s="278">
        <f>Prognoser!D73</f>
        <v>0</v>
      </c>
      <c r="D91" s="278">
        <f>IFERROR(('JA basår'!W15*'JA basår'!F15*'JA basår'!H15*'JA basår'!L15)+('JA basår'!W45*'JA basår'!F45*'JA basår'!H45*'JA basår'!L45),0)</f>
        <v>0</v>
      </c>
      <c r="E91" s="278">
        <f t="shared" ref="E91:BP91" si="136">IFERROR(IF(E$81="beräknas ej",0,D91*IF(E$82&gt;$D$77,1,IF(E$82&lt;=$C$77,$C$76,$D$76))*IFERROR(INDEX($B$8:$E$14,MATCH($A91,$A$8:$A$14,0),MATCH(E$82,$B$6:$E$6,1)),0)),0)</f>
        <v>0</v>
      </c>
      <c r="F91" s="278">
        <f t="shared" si="136"/>
        <v>0</v>
      </c>
      <c r="G91" s="278">
        <f t="shared" si="136"/>
        <v>0</v>
      </c>
      <c r="H91" s="278">
        <f t="shared" si="136"/>
        <v>0</v>
      </c>
      <c r="I91" s="278">
        <f t="shared" si="136"/>
        <v>0</v>
      </c>
      <c r="J91" s="278">
        <f t="shared" si="136"/>
        <v>0</v>
      </c>
      <c r="K91" s="278">
        <f t="shared" si="136"/>
        <v>0</v>
      </c>
      <c r="L91" s="278">
        <f t="shared" si="136"/>
        <v>0</v>
      </c>
      <c r="M91" s="278">
        <f t="shared" si="136"/>
        <v>0</v>
      </c>
      <c r="N91" s="278">
        <f t="shared" si="136"/>
        <v>0</v>
      </c>
      <c r="O91" s="278">
        <f t="shared" si="136"/>
        <v>0</v>
      </c>
      <c r="P91" s="278">
        <f t="shared" si="136"/>
        <v>0</v>
      </c>
      <c r="Q91" s="278">
        <f t="shared" si="136"/>
        <v>0</v>
      </c>
      <c r="R91" s="278">
        <f t="shared" si="136"/>
        <v>0</v>
      </c>
      <c r="S91" s="278">
        <f t="shared" si="136"/>
        <v>0</v>
      </c>
      <c r="T91" s="278">
        <f t="shared" si="136"/>
        <v>0</v>
      </c>
      <c r="U91" s="278">
        <f t="shared" si="136"/>
        <v>0</v>
      </c>
      <c r="V91" s="278">
        <f t="shared" si="136"/>
        <v>0</v>
      </c>
      <c r="W91" s="278">
        <f t="shared" si="136"/>
        <v>0</v>
      </c>
      <c r="X91" s="278">
        <f t="shared" si="136"/>
        <v>0</v>
      </c>
      <c r="Y91" s="278">
        <f t="shared" si="136"/>
        <v>0</v>
      </c>
      <c r="Z91" s="278">
        <f t="shared" si="136"/>
        <v>0</v>
      </c>
      <c r="AA91" s="278">
        <f t="shared" si="136"/>
        <v>0</v>
      </c>
      <c r="AB91" s="278">
        <f t="shared" si="136"/>
        <v>0</v>
      </c>
      <c r="AC91" s="278">
        <f t="shared" si="136"/>
        <v>0</v>
      </c>
      <c r="AD91" s="278">
        <f t="shared" si="136"/>
        <v>0</v>
      </c>
      <c r="AE91" s="278">
        <f t="shared" si="136"/>
        <v>0</v>
      </c>
      <c r="AF91" s="278">
        <f t="shared" si="136"/>
        <v>0</v>
      </c>
      <c r="AG91" s="278">
        <f t="shared" si="136"/>
        <v>0</v>
      </c>
      <c r="AH91" s="278">
        <f t="shared" si="136"/>
        <v>0</v>
      </c>
      <c r="AI91" s="278">
        <f t="shared" si="136"/>
        <v>0</v>
      </c>
      <c r="AJ91" s="278">
        <f t="shared" si="136"/>
        <v>0</v>
      </c>
      <c r="AK91" s="278">
        <f t="shared" si="136"/>
        <v>0</v>
      </c>
      <c r="AL91" s="278">
        <f t="shared" si="136"/>
        <v>0</v>
      </c>
      <c r="AM91" s="278">
        <f t="shared" si="136"/>
        <v>0</v>
      </c>
      <c r="AN91" s="278">
        <f t="shared" si="136"/>
        <v>0</v>
      </c>
      <c r="AO91" s="278">
        <f t="shared" si="136"/>
        <v>0</v>
      </c>
      <c r="AP91" s="278">
        <f t="shared" si="136"/>
        <v>0</v>
      </c>
      <c r="AQ91" s="278">
        <f t="shared" si="136"/>
        <v>0</v>
      </c>
      <c r="AR91" s="278">
        <f t="shared" si="136"/>
        <v>0</v>
      </c>
      <c r="AS91" s="278">
        <f t="shared" si="136"/>
        <v>0</v>
      </c>
      <c r="AT91" s="278">
        <f t="shared" si="136"/>
        <v>0</v>
      </c>
      <c r="AU91" s="278">
        <f t="shared" si="136"/>
        <v>0</v>
      </c>
      <c r="AV91" s="278">
        <f t="shared" si="136"/>
        <v>0</v>
      </c>
      <c r="AW91" s="278">
        <f t="shared" si="136"/>
        <v>0</v>
      </c>
      <c r="AX91" s="278">
        <f t="shared" si="136"/>
        <v>0</v>
      </c>
      <c r="AY91" s="278">
        <f t="shared" si="136"/>
        <v>0</v>
      </c>
      <c r="AZ91" s="278">
        <f t="shared" si="136"/>
        <v>0</v>
      </c>
      <c r="BA91" s="278">
        <f t="shared" si="136"/>
        <v>0</v>
      </c>
      <c r="BB91" s="278">
        <f t="shared" si="136"/>
        <v>0</v>
      </c>
      <c r="BC91" s="278">
        <f t="shared" si="136"/>
        <v>0</v>
      </c>
      <c r="BD91" s="278">
        <f t="shared" si="136"/>
        <v>0</v>
      </c>
      <c r="BE91" s="278">
        <f t="shared" si="136"/>
        <v>0</v>
      </c>
      <c r="BF91" s="278">
        <f t="shared" si="136"/>
        <v>0</v>
      </c>
      <c r="BG91" s="278">
        <f t="shared" si="136"/>
        <v>0</v>
      </c>
      <c r="BH91" s="278">
        <f t="shared" si="136"/>
        <v>0</v>
      </c>
      <c r="BI91" s="278">
        <f t="shared" si="136"/>
        <v>0</v>
      </c>
      <c r="BJ91" s="278">
        <f t="shared" si="136"/>
        <v>0</v>
      </c>
      <c r="BK91" s="278">
        <f t="shared" si="136"/>
        <v>0</v>
      </c>
      <c r="BL91" s="278">
        <f t="shared" si="136"/>
        <v>0</v>
      </c>
      <c r="BM91" s="278">
        <f t="shared" si="136"/>
        <v>0</v>
      </c>
      <c r="BN91" s="278">
        <f t="shared" si="136"/>
        <v>0</v>
      </c>
      <c r="BO91" s="278">
        <f t="shared" si="136"/>
        <v>0</v>
      </c>
      <c r="BP91" s="278">
        <f t="shared" si="136"/>
        <v>0</v>
      </c>
      <c r="BQ91" s="278">
        <f t="shared" ref="BQ91:CS91" si="137">IFERROR(IF(BQ$81="beräknas ej",0,BP91*IF(BQ$82&gt;$D$77,1,IF(BQ$82&lt;=$C$77,$C$76,$D$76))*IFERROR(INDEX($B$8:$E$14,MATCH($A91,$A$8:$A$14,0),MATCH(BQ$82,$B$6:$E$6,1)),0)),0)</f>
        <v>0</v>
      </c>
      <c r="BR91" s="278">
        <f t="shared" si="137"/>
        <v>0</v>
      </c>
      <c r="BS91" s="278">
        <f t="shared" si="137"/>
        <v>0</v>
      </c>
      <c r="BT91" s="278">
        <f t="shared" si="137"/>
        <v>0</v>
      </c>
      <c r="BU91" s="278">
        <f t="shared" si="137"/>
        <v>0</v>
      </c>
      <c r="BV91" s="278">
        <f t="shared" si="137"/>
        <v>0</v>
      </c>
      <c r="BW91" s="278">
        <f t="shared" si="137"/>
        <v>0</v>
      </c>
      <c r="BX91" s="278">
        <f t="shared" si="137"/>
        <v>0</v>
      </c>
      <c r="BY91" s="278">
        <f t="shared" si="137"/>
        <v>0</v>
      </c>
      <c r="BZ91" s="278">
        <f t="shared" si="137"/>
        <v>0</v>
      </c>
      <c r="CA91" s="278">
        <f t="shared" si="137"/>
        <v>0</v>
      </c>
      <c r="CB91" s="278">
        <f t="shared" si="137"/>
        <v>0</v>
      </c>
      <c r="CC91" s="278">
        <f t="shared" si="137"/>
        <v>0</v>
      </c>
      <c r="CD91" s="278">
        <f t="shared" si="137"/>
        <v>0</v>
      </c>
      <c r="CE91" s="278">
        <f t="shared" si="137"/>
        <v>0</v>
      </c>
      <c r="CF91" s="278">
        <f t="shared" si="137"/>
        <v>0</v>
      </c>
      <c r="CG91" s="278">
        <f t="shared" si="137"/>
        <v>0</v>
      </c>
      <c r="CH91" s="278">
        <f t="shared" si="137"/>
        <v>0</v>
      </c>
      <c r="CI91" s="278">
        <f t="shared" si="137"/>
        <v>0</v>
      </c>
      <c r="CJ91" s="278">
        <f t="shared" si="137"/>
        <v>0</v>
      </c>
      <c r="CK91" s="278">
        <f t="shared" si="137"/>
        <v>0</v>
      </c>
      <c r="CL91" s="278">
        <f t="shared" si="137"/>
        <v>0</v>
      </c>
      <c r="CM91" s="278">
        <f t="shared" si="137"/>
        <v>0</v>
      </c>
      <c r="CN91" s="278">
        <f t="shared" si="137"/>
        <v>0</v>
      </c>
      <c r="CO91" s="278">
        <f t="shared" si="137"/>
        <v>0</v>
      </c>
      <c r="CP91" s="278">
        <f t="shared" si="137"/>
        <v>0</v>
      </c>
      <c r="CQ91" s="278">
        <f t="shared" si="137"/>
        <v>0</v>
      </c>
      <c r="CR91" s="278">
        <f t="shared" si="137"/>
        <v>0</v>
      </c>
      <c r="CS91" s="278">
        <f t="shared" si="137"/>
        <v>0</v>
      </c>
    </row>
    <row r="92" spans="1:97" s="377" customFormat="1" x14ac:dyDescent="0.35">
      <c r="A92" s="278">
        <f>Prognoser!C74</f>
        <v>0</v>
      </c>
      <c r="B92" s="278" t="str">
        <f>'JA basår'!B16</f>
        <v>0 0</v>
      </c>
      <c r="C92" s="278">
        <f>Prognoser!D74</f>
        <v>0</v>
      </c>
      <c r="D92" s="278">
        <f>IFERROR(('JA basår'!W16*'JA basår'!F16*'JA basår'!H16*'JA basår'!L16)+('JA basår'!W46*'JA basår'!F46*'JA basår'!H46*'JA basår'!L46),0)</f>
        <v>0</v>
      </c>
      <c r="E92" s="278">
        <f t="shared" ref="E92:BP92" si="138">IFERROR(IF(E$81="beräknas ej",0,D92*IF(E$82&gt;$D$77,1,IF(E$82&lt;=$C$77,$C$76,$D$76))*IFERROR(INDEX($B$8:$E$14,MATCH($A92,$A$8:$A$14,0),MATCH(E$82,$B$6:$E$6,1)),0)),0)</f>
        <v>0</v>
      </c>
      <c r="F92" s="278">
        <f t="shared" si="138"/>
        <v>0</v>
      </c>
      <c r="G92" s="278">
        <f t="shared" si="138"/>
        <v>0</v>
      </c>
      <c r="H92" s="278">
        <f t="shared" si="138"/>
        <v>0</v>
      </c>
      <c r="I92" s="278">
        <f t="shared" si="138"/>
        <v>0</v>
      </c>
      <c r="J92" s="278">
        <f t="shared" si="138"/>
        <v>0</v>
      </c>
      <c r="K92" s="278">
        <f t="shared" si="138"/>
        <v>0</v>
      </c>
      <c r="L92" s="278">
        <f t="shared" si="138"/>
        <v>0</v>
      </c>
      <c r="M92" s="278">
        <f t="shared" si="138"/>
        <v>0</v>
      </c>
      <c r="N92" s="278">
        <f t="shared" si="138"/>
        <v>0</v>
      </c>
      <c r="O92" s="278">
        <f t="shared" si="138"/>
        <v>0</v>
      </c>
      <c r="P92" s="278">
        <f t="shared" si="138"/>
        <v>0</v>
      </c>
      <c r="Q92" s="278">
        <f t="shared" si="138"/>
        <v>0</v>
      </c>
      <c r="R92" s="278">
        <f t="shared" si="138"/>
        <v>0</v>
      </c>
      <c r="S92" s="278">
        <f t="shared" si="138"/>
        <v>0</v>
      </c>
      <c r="T92" s="278">
        <f t="shared" si="138"/>
        <v>0</v>
      </c>
      <c r="U92" s="278">
        <f t="shared" si="138"/>
        <v>0</v>
      </c>
      <c r="V92" s="278">
        <f t="shared" si="138"/>
        <v>0</v>
      </c>
      <c r="W92" s="278">
        <f t="shared" si="138"/>
        <v>0</v>
      </c>
      <c r="X92" s="278">
        <f t="shared" si="138"/>
        <v>0</v>
      </c>
      <c r="Y92" s="278">
        <f t="shared" si="138"/>
        <v>0</v>
      </c>
      <c r="Z92" s="278">
        <f t="shared" si="138"/>
        <v>0</v>
      </c>
      <c r="AA92" s="278">
        <f t="shared" si="138"/>
        <v>0</v>
      </c>
      <c r="AB92" s="278">
        <f t="shared" si="138"/>
        <v>0</v>
      </c>
      <c r="AC92" s="278">
        <f t="shared" si="138"/>
        <v>0</v>
      </c>
      <c r="AD92" s="278">
        <f t="shared" si="138"/>
        <v>0</v>
      </c>
      <c r="AE92" s="278">
        <f t="shared" si="138"/>
        <v>0</v>
      </c>
      <c r="AF92" s="278">
        <f t="shared" si="138"/>
        <v>0</v>
      </c>
      <c r="AG92" s="278">
        <f t="shared" si="138"/>
        <v>0</v>
      </c>
      <c r="AH92" s="278">
        <f t="shared" si="138"/>
        <v>0</v>
      </c>
      <c r="AI92" s="278">
        <f t="shared" si="138"/>
        <v>0</v>
      </c>
      <c r="AJ92" s="278">
        <f t="shared" si="138"/>
        <v>0</v>
      </c>
      <c r="AK92" s="278">
        <f t="shared" si="138"/>
        <v>0</v>
      </c>
      <c r="AL92" s="278">
        <f t="shared" si="138"/>
        <v>0</v>
      </c>
      <c r="AM92" s="278">
        <f t="shared" si="138"/>
        <v>0</v>
      </c>
      <c r="AN92" s="278">
        <f t="shared" si="138"/>
        <v>0</v>
      </c>
      <c r="AO92" s="278">
        <f t="shared" si="138"/>
        <v>0</v>
      </c>
      <c r="AP92" s="278">
        <f t="shared" si="138"/>
        <v>0</v>
      </c>
      <c r="AQ92" s="278">
        <f t="shared" si="138"/>
        <v>0</v>
      </c>
      <c r="AR92" s="278">
        <f t="shared" si="138"/>
        <v>0</v>
      </c>
      <c r="AS92" s="278">
        <f t="shared" si="138"/>
        <v>0</v>
      </c>
      <c r="AT92" s="278">
        <f t="shared" si="138"/>
        <v>0</v>
      </c>
      <c r="AU92" s="278">
        <f t="shared" si="138"/>
        <v>0</v>
      </c>
      <c r="AV92" s="278">
        <f t="shared" si="138"/>
        <v>0</v>
      </c>
      <c r="AW92" s="278">
        <f t="shared" si="138"/>
        <v>0</v>
      </c>
      <c r="AX92" s="278">
        <f t="shared" si="138"/>
        <v>0</v>
      </c>
      <c r="AY92" s="278">
        <f t="shared" si="138"/>
        <v>0</v>
      </c>
      <c r="AZ92" s="278">
        <f t="shared" si="138"/>
        <v>0</v>
      </c>
      <c r="BA92" s="278">
        <f t="shared" si="138"/>
        <v>0</v>
      </c>
      <c r="BB92" s="278">
        <f t="shared" si="138"/>
        <v>0</v>
      </c>
      <c r="BC92" s="278">
        <f t="shared" si="138"/>
        <v>0</v>
      </c>
      <c r="BD92" s="278">
        <f t="shared" si="138"/>
        <v>0</v>
      </c>
      <c r="BE92" s="278">
        <f t="shared" si="138"/>
        <v>0</v>
      </c>
      <c r="BF92" s="278">
        <f t="shared" si="138"/>
        <v>0</v>
      </c>
      <c r="BG92" s="278">
        <f t="shared" si="138"/>
        <v>0</v>
      </c>
      <c r="BH92" s="278">
        <f t="shared" si="138"/>
        <v>0</v>
      </c>
      <c r="BI92" s="278">
        <f t="shared" si="138"/>
        <v>0</v>
      </c>
      <c r="BJ92" s="278">
        <f t="shared" si="138"/>
        <v>0</v>
      </c>
      <c r="BK92" s="278">
        <f t="shared" si="138"/>
        <v>0</v>
      </c>
      <c r="BL92" s="278">
        <f t="shared" si="138"/>
        <v>0</v>
      </c>
      <c r="BM92" s="278">
        <f t="shared" si="138"/>
        <v>0</v>
      </c>
      <c r="BN92" s="278">
        <f t="shared" si="138"/>
        <v>0</v>
      </c>
      <c r="BO92" s="278">
        <f t="shared" si="138"/>
        <v>0</v>
      </c>
      <c r="BP92" s="278">
        <f t="shared" si="138"/>
        <v>0</v>
      </c>
      <c r="BQ92" s="278">
        <f t="shared" ref="BQ92:CS92" si="139">IFERROR(IF(BQ$81="beräknas ej",0,BP92*IF(BQ$82&gt;$D$77,1,IF(BQ$82&lt;=$C$77,$C$76,$D$76))*IFERROR(INDEX($B$8:$E$14,MATCH($A92,$A$8:$A$14,0),MATCH(BQ$82,$B$6:$E$6,1)),0)),0)</f>
        <v>0</v>
      </c>
      <c r="BR92" s="278">
        <f t="shared" si="139"/>
        <v>0</v>
      </c>
      <c r="BS92" s="278">
        <f t="shared" si="139"/>
        <v>0</v>
      </c>
      <c r="BT92" s="278">
        <f t="shared" si="139"/>
        <v>0</v>
      </c>
      <c r="BU92" s="278">
        <f t="shared" si="139"/>
        <v>0</v>
      </c>
      <c r="BV92" s="278">
        <f t="shared" si="139"/>
        <v>0</v>
      </c>
      <c r="BW92" s="278">
        <f t="shared" si="139"/>
        <v>0</v>
      </c>
      <c r="BX92" s="278">
        <f t="shared" si="139"/>
        <v>0</v>
      </c>
      <c r="BY92" s="278">
        <f t="shared" si="139"/>
        <v>0</v>
      </c>
      <c r="BZ92" s="278">
        <f t="shared" si="139"/>
        <v>0</v>
      </c>
      <c r="CA92" s="278">
        <f t="shared" si="139"/>
        <v>0</v>
      </c>
      <c r="CB92" s="278">
        <f t="shared" si="139"/>
        <v>0</v>
      </c>
      <c r="CC92" s="278">
        <f t="shared" si="139"/>
        <v>0</v>
      </c>
      <c r="CD92" s="278">
        <f t="shared" si="139"/>
        <v>0</v>
      </c>
      <c r="CE92" s="278">
        <f t="shared" si="139"/>
        <v>0</v>
      </c>
      <c r="CF92" s="278">
        <f t="shared" si="139"/>
        <v>0</v>
      </c>
      <c r="CG92" s="278">
        <f t="shared" si="139"/>
        <v>0</v>
      </c>
      <c r="CH92" s="278">
        <f t="shared" si="139"/>
        <v>0</v>
      </c>
      <c r="CI92" s="278">
        <f t="shared" si="139"/>
        <v>0</v>
      </c>
      <c r="CJ92" s="278">
        <f t="shared" si="139"/>
        <v>0</v>
      </c>
      <c r="CK92" s="278">
        <f t="shared" si="139"/>
        <v>0</v>
      </c>
      <c r="CL92" s="278">
        <f t="shared" si="139"/>
        <v>0</v>
      </c>
      <c r="CM92" s="278">
        <f t="shared" si="139"/>
        <v>0</v>
      </c>
      <c r="CN92" s="278">
        <f t="shared" si="139"/>
        <v>0</v>
      </c>
      <c r="CO92" s="278">
        <f t="shared" si="139"/>
        <v>0</v>
      </c>
      <c r="CP92" s="278">
        <f t="shared" si="139"/>
        <v>0</v>
      </c>
      <c r="CQ92" s="278">
        <f t="shared" si="139"/>
        <v>0</v>
      </c>
      <c r="CR92" s="278">
        <f t="shared" si="139"/>
        <v>0</v>
      </c>
      <c r="CS92" s="278">
        <f t="shared" si="139"/>
        <v>0</v>
      </c>
    </row>
    <row r="93" spans="1:97" s="377" customFormat="1" x14ac:dyDescent="0.35">
      <c r="A93" s="278">
        <f>Prognoser!C75</f>
        <v>0</v>
      </c>
      <c r="B93" s="278" t="str">
        <f>'JA basår'!B17</f>
        <v>0 0</v>
      </c>
      <c r="C93" s="278">
        <f>Prognoser!D75</f>
        <v>0</v>
      </c>
      <c r="D93" s="278">
        <f>IFERROR(('JA basår'!W17*'JA basår'!F17*'JA basår'!H17*'JA basår'!L17)+('JA basår'!W47*'JA basår'!F47*'JA basår'!H47*'JA basår'!L47),0)</f>
        <v>0</v>
      </c>
      <c r="E93" s="278">
        <f t="shared" ref="E93:BP93" si="140">IFERROR(IF(E$81="beräknas ej",0,D93*IF(E$82&gt;$D$77,1,IF(E$82&lt;=$C$77,$C$76,$D$76))*IFERROR(INDEX($B$8:$E$14,MATCH($A93,$A$8:$A$14,0),MATCH(E$82,$B$6:$E$6,1)),0)),0)</f>
        <v>0</v>
      </c>
      <c r="F93" s="278">
        <f t="shared" si="140"/>
        <v>0</v>
      </c>
      <c r="G93" s="278">
        <f t="shared" si="140"/>
        <v>0</v>
      </c>
      <c r="H93" s="278">
        <f t="shared" si="140"/>
        <v>0</v>
      </c>
      <c r="I93" s="278">
        <f t="shared" si="140"/>
        <v>0</v>
      </c>
      <c r="J93" s="278">
        <f t="shared" si="140"/>
        <v>0</v>
      </c>
      <c r="K93" s="278">
        <f t="shared" si="140"/>
        <v>0</v>
      </c>
      <c r="L93" s="278">
        <f t="shared" si="140"/>
        <v>0</v>
      </c>
      <c r="M93" s="278">
        <f t="shared" si="140"/>
        <v>0</v>
      </c>
      <c r="N93" s="278">
        <f t="shared" si="140"/>
        <v>0</v>
      </c>
      <c r="O93" s="278">
        <f t="shared" si="140"/>
        <v>0</v>
      </c>
      <c r="P93" s="278">
        <f t="shared" si="140"/>
        <v>0</v>
      </c>
      <c r="Q93" s="278">
        <f t="shared" si="140"/>
        <v>0</v>
      </c>
      <c r="R93" s="278">
        <f t="shared" si="140"/>
        <v>0</v>
      </c>
      <c r="S93" s="278">
        <f t="shared" si="140"/>
        <v>0</v>
      </c>
      <c r="T93" s="278">
        <f t="shared" si="140"/>
        <v>0</v>
      </c>
      <c r="U93" s="278">
        <f t="shared" si="140"/>
        <v>0</v>
      </c>
      <c r="V93" s="278">
        <f t="shared" si="140"/>
        <v>0</v>
      </c>
      <c r="W93" s="278">
        <f t="shared" si="140"/>
        <v>0</v>
      </c>
      <c r="X93" s="278">
        <f t="shared" si="140"/>
        <v>0</v>
      </c>
      <c r="Y93" s="278">
        <f t="shared" si="140"/>
        <v>0</v>
      </c>
      <c r="Z93" s="278">
        <f t="shared" si="140"/>
        <v>0</v>
      </c>
      <c r="AA93" s="278">
        <f t="shared" si="140"/>
        <v>0</v>
      </c>
      <c r="AB93" s="278">
        <f t="shared" si="140"/>
        <v>0</v>
      </c>
      <c r="AC93" s="278">
        <f t="shared" si="140"/>
        <v>0</v>
      </c>
      <c r="AD93" s="278">
        <f t="shared" si="140"/>
        <v>0</v>
      </c>
      <c r="AE93" s="278">
        <f t="shared" si="140"/>
        <v>0</v>
      </c>
      <c r="AF93" s="278">
        <f t="shared" si="140"/>
        <v>0</v>
      </c>
      <c r="AG93" s="278">
        <f t="shared" si="140"/>
        <v>0</v>
      </c>
      <c r="AH93" s="278">
        <f t="shared" si="140"/>
        <v>0</v>
      </c>
      <c r="AI93" s="278">
        <f t="shared" si="140"/>
        <v>0</v>
      </c>
      <c r="AJ93" s="278">
        <f t="shared" si="140"/>
        <v>0</v>
      </c>
      <c r="AK93" s="278">
        <f t="shared" si="140"/>
        <v>0</v>
      </c>
      <c r="AL93" s="278">
        <f t="shared" si="140"/>
        <v>0</v>
      </c>
      <c r="AM93" s="278">
        <f t="shared" si="140"/>
        <v>0</v>
      </c>
      <c r="AN93" s="278">
        <f t="shared" si="140"/>
        <v>0</v>
      </c>
      <c r="AO93" s="278">
        <f t="shared" si="140"/>
        <v>0</v>
      </c>
      <c r="AP93" s="278">
        <f t="shared" si="140"/>
        <v>0</v>
      </c>
      <c r="AQ93" s="278">
        <f t="shared" si="140"/>
        <v>0</v>
      </c>
      <c r="AR93" s="278">
        <f t="shared" si="140"/>
        <v>0</v>
      </c>
      <c r="AS93" s="278">
        <f t="shared" si="140"/>
        <v>0</v>
      </c>
      <c r="AT93" s="278">
        <f t="shared" si="140"/>
        <v>0</v>
      </c>
      <c r="AU93" s="278">
        <f t="shared" si="140"/>
        <v>0</v>
      </c>
      <c r="AV93" s="278">
        <f t="shared" si="140"/>
        <v>0</v>
      </c>
      <c r="AW93" s="278">
        <f t="shared" si="140"/>
        <v>0</v>
      </c>
      <c r="AX93" s="278">
        <f t="shared" si="140"/>
        <v>0</v>
      </c>
      <c r="AY93" s="278">
        <f t="shared" si="140"/>
        <v>0</v>
      </c>
      <c r="AZ93" s="278">
        <f t="shared" si="140"/>
        <v>0</v>
      </c>
      <c r="BA93" s="278">
        <f t="shared" si="140"/>
        <v>0</v>
      </c>
      <c r="BB93" s="278">
        <f t="shared" si="140"/>
        <v>0</v>
      </c>
      <c r="BC93" s="278">
        <f t="shared" si="140"/>
        <v>0</v>
      </c>
      <c r="BD93" s="278">
        <f t="shared" si="140"/>
        <v>0</v>
      </c>
      <c r="BE93" s="278">
        <f t="shared" si="140"/>
        <v>0</v>
      </c>
      <c r="BF93" s="278">
        <f t="shared" si="140"/>
        <v>0</v>
      </c>
      <c r="BG93" s="278">
        <f t="shared" si="140"/>
        <v>0</v>
      </c>
      <c r="BH93" s="278">
        <f t="shared" si="140"/>
        <v>0</v>
      </c>
      <c r="BI93" s="278">
        <f t="shared" si="140"/>
        <v>0</v>
      </c>
      <c r="BJ93" s="278">
        <f t="shared" si="140"/>
        <v>0</v>
      </c>
      <c r="BK93" s="278">
        <f t="shared" si="140"/>
        <v>0</v>
      </c>
      <c r="BL93" s="278">
        <f t="shared" si="140"/>
        <v>0</v>
      </c>
      <c r="BM93" s="278">
        <f t="shared" si="140"/>
        <v>0</v>
      </c>
      <c r="BN93" s="278">
        <f t="shared" si="140"/>
        <v>0</v>
      </c>
      <c r="BO93" s="278">
        <f t="shared" si="140"/>
        <v>0</v>
      </c>
      <c r="BP93" s="278">
        <f t="shared" si="140"/>
        <v>0</v>
      </c>
      <c r="BQ93" s="278">
        <f t="shared" ref="BQ93:CS93" si="141">IFERROR(IF(BQ$81="beräknas ej",0,BP93*IF(BQ$82&gt;$D$77,1,IF(BQ$82&lt;=$C$77,$C$76,$D$76))*IFERROR(INDEX($B$8:$E$14,MATCH($A93,$A$8:$A$14,0),MATCH(BQ$82,$B$6:$E$6,1)),0)),0)</f>
        <v>0</v>
      </c>
      <c r="BR93" s="278">
        <f t="shared" si="141"/>
        <v>0</v>
      </c>
      <c r="BS93" s="278">
        <f t="shared" si="141"/>
        <v>0</v>
      </c>
      <c r="BT93" s="278">
        <f t="shared" si="141"/>
        <v>0</v>
      </c>
      <c r="BU93" s="278">
        <f t="shared" si="141"/>
        <v>0</v>
      </c>
      <c r="BV93" s="278">
        <f t="shared" si="141"/>
        <v>0</v>
      </c>
      <c r="BW93" s="278">
        <f t="shared" si="141"/>
        <v>0</v>
      </c>
      <c r="BX93" s="278">
        <f t="shared" si="141"/>
        <v>0</v>
      </c>
      <c r="BY93" s="278">
        <f t="shared" si="141"/>
        <v>0</v>
      </c>
      <c r="BZ93" s="278">
        <f t="shared" si="141"/>
        <v>0</v>
      </c>
      <c r="CA93" s="278">
        <f t="shared" si="141"/>
        <v>0</v>
      </c>
      <c r="CB93" s="278">
        <f t="shared" si="141"/>
        <v>0</v>
      </c>
      <c r="CC93" s="278">
        <f t="shared" si="141"/>
        <v>0</v>
      </c>
      <c r="CD93" s="278">
        <f t="shared" si="141"/>
        <v>0</v>
      </c>
      <c r="CE93" s="278">
        <f t="shared" si="141"/>
        <v>0</v>
      </c>
      <c r="CF93" s="278">
        <f t="shared" si="141"/>
        <v>0</v>
      </c>
      <c r="CG93" s="278">
        <f t="shared" si="141"/>
        <v>0</v>
      </c>
      <c r="CH93" s="278">
        <f t="shared" si="141"/>
        <v>0</v>
      </c>
      <c r="CI93" s="278">
        <f t="shared" si="141"/>
        <v>0</v>
      </c>
      <c r="CJ93" s="278">
        <f t="shared" si="141"/>
        <v>0</v>
      </c>
      <c r="CK93" s="278">
        <f t="shared" si="141"/>
        <v>0</v>
      </c>
      <c r="CL93" s="278">
        <f t="shared" si="141"/>
        <v>0</v>
      </c>
      <c r="CM93" s="278">
        <f t="shared" si="141"/>
        <v>0</v>
      </c>
      <c r="CN93" s="278">
        <f t="shared" si="141"/>
        <v>0</v>
      </c>
      <c r="CO93" s="278">
        <f t="shared" si="141"/>
        <v>0</v>
      </c>
      <c r="CP93" s="278">
        <f t="shared" si="141"/>
        <v>0</v>
      </c>
      <c r="CQ93" s="278">
        <f t="shared" si="141"/>
        <v>0</v>
      </c>
      <c r="CR93" s="278">
        <f t="shared" si="141"/>
        <v>0</v>
      </c>
      <c r="CS93" s="278">
        <f t="shared" si="141"/>
        <v>0</v>
      </c>
    </row>
    <row r="94" spans="1:97" s="377" customFormat="1" x14ac:dyDescent="0.35">
      <c r="A94" s="278">
        <f>Prognoser!C76</f>
        <v>0</v>
      </c>
      <c r="B94" s="278" t="str">
        <f>'JA basår'!B18</f>
        <v>0 0</v>
      </c>
      <c r="C94" s="278">
        <f>Prognoser!D76</f>
        <v>0</v>
      </c>
      <c r="D94" s="278">
        <f>IFERROR(('JA basår'!W18*'JA basår'!F18*'JA basår'!H18*'JA basår'!L18)+('JA basår'!W48*'JA basår'!F48*'JA basår'!H48*'JA basår'!L48),0)</f>
        <v>0</v>
      </c>
      <c r="E94" s="278">
        <f t="shared" ref="E94:BP94" si="142">IFERROR(IF(E$81="beräknas ej",0,D94*IF(E$82&gt;$D$77,1,IF(E$82&lt;=$C$77,$C$76,$D$76))*IFERROR(INDEX($B$8:$E$14,MATCH($A94,$A$8:$A$14,0),MATCH(E$82,$B$6:$E$6,1)),0)),0)</f>
        <v>0</v>
      </c>
      <c r="F94" s="278">
        <f t="shared" si="142"/>
        <v>0</v>
      </c>
      <c r="G94" s="278">
        <f t="shared" si="142"/>
        <v>0</v>
      </c>
      <c r="H94" s="278">
        <f t="shared" si="142"/>
        <v>0</v>
      </c>
      <c r="I94" s="278">
        <f t="shared" si="142"/>
        <v>0</v>
      </c>
      <c r="J94" s="278">
        <f t="shared" si="142"/>
        <v>0</v>
      </c>
      <c r="K94" s="278">
        <f t="shared" si="142"/>
        <v>0</v>
      </c>
      <c r="L94" s="278">
        <f t="shared" si="142"/>
        <v>0</v>
      </c>
      <c r="M94" s="278">
        <f t="shared" si="142"/>
        <v>0</v>
      </c>
      <c r="N94" s="278">
        <f t="shared" si="142"/>
        <v>0</v>
      </c>
      <c r="O94" s="278">
        <f t="shared" si="142"/>
        <v>0</v>
      </c>
      <c r="P94" s="278">
        <f t="shared" si="142"/>
        <v>0</v>
      </c>
      <c r="Q94" s="278">
        <f t="shared" si="142"/>
        <v>0</v>
      </c>
      <c r="R94" s="278">
        <f t="shared" si="142"/>
        <v>0</v>
      </c>
      <c r="S94" s="278">
        <f t="shared" si="142"/>
        <v>0</v>
      </c>
      <c r="T94" s="278">
        <f t="shared" si="142"/>
        <v>0</v>
      </c>
      <c r="U94" s="278">
        <f t="shared" si="142"/>
        <v>0</v>
      </c>
      <c r="V94" s="278">
        <f t="shared" si="142"/>
        <v>0</v>
      </c>
      <c r="W94" s="278">
        <f t="shared" si="142"/>
        <v>0</v>
      </c>
      <c r="X94" s="278">
        <f t="shared" si="142"/>
        <v>0</v>
      </c>
      <c r="Y94" s="278">
        <f t="shared" si="142"/>
        <v>0</v>
      </c>
      <c r="Z94" s="278">
        <f t="shared" si="142"/>
        <v>0</v>
      </c>
      <c r="AA94" s="278">
        <f t="shared" si="142"/>
        <v>0</v>
      </c>
      <c r="AB94" s="278">
        <f t="shared" si="142"/>
        <v>0</v>
      </c>
      <c r="AC94" s="278">
        <f t="shared" si="142"/>
        <v>0</v>
      </c>
      <c r="AD94" s="278">
        <f t="shared" si="142"/>
        <v>0</v>
      </c>
      <c r="AE94" s="278">
        <f t="shared" si="142"/>
        <v>0</v>
      </c>
      <c r="AF94" s="278">
        <f t="shared" si="142"/>
        <v>0</v>
      </c>
      <c r="AG94" s="278">
        <f t="shared" si="142"/>
        <v>0</v>
      </c>
      <c r="AH94" s="278">
        <f t="shared" si="142"/>
        <v>0</v>
      </c>
      <c r="AI94" s="278">
        <f t="shared" si="142"/>
        <v>0</v>
      </c>
      <c r="AJ94" s="278">
        <f t="shared" si="142"/>
        <v>0</v>
      </c>
      <c r="AK94" s="278">
        <f t="shared" si="142"/>
        <v>0</v>
      </c>
      <c r="AL94" s="278">
        <f t="shared" si="142"/>
        <v>0</v>
      </c>
      <c r="AM94" s="278">
        <f t="shared" si="142"/>
        <v>0</v>
      </c>
      <c r="AN94" s="278">
        <f t="shared" si="142"/>
        <v>0</v>
      </c>
      <c r="AO94" s="278">
        <f t="shared" si="142"/>
        <v>0</v>
      </c>
      <c r="AP94" s="278">
        <f t="shared" si="142"/>
        <v>0</v>
      </c>
      <c r="AQ94" s="278">
        <f t="shared" si="142"/>
        <v>0</v>
      </c>
      <c r="AR94" s="278">
        <f t="shared" si="142"/>
        <v>0</v>
      </c>
      <c r="AS94" s="278">
        <f t="shared" si="142"/>
        <v>0</v>
      </c>
      <c r="AT94" s="278">
        <f t="shared" si="142"/>
        <v>0</v>
      </c>
      <c r="AU94" s="278">
        <f t="shared" si="142"/>
        <v>0</v>
      </c>
      <c r="AV94" s="278">
        <f t="shared" si="142"/>
        <v>0</v>
      </c>
      <c r="AW94" s="278">
        <f t="shared" si="142"/>
        <v>0</v>
      </c>
      <c r="AX94" s="278">
        <f t="shared" si="142"/>
        <v>0</v>
      </c>
      <c r="AY94" s="278">
        <f t="shared" si="142"/>
        <v>0</v>
      </c>
      <c r="AZ94" s="278">
        <f t="shared" si="142"/>
        <v>0</v>
      </c>
      <c r="BA94" s="278">
        <f t="shared" si="142"/>
        <v>0</v>
      </c>
      <c r="BB94" s="278">
        <f t="shared" si="142"/>
        <v>0</v>
      </c>
      <c r="BC94" s="278">
        <f t="shared" si="142"/>
        <v>0</v>
      </c>
      <c r="BD94" s="278">
        <f t="shared" si="142"/>
        <v>0</v>
      </c>
      <c r="BE94" s="278">
        <f t="shared" si="142"/>
        <v>0</v>
      </c>
      <c r="BF94" s="278">
        <f t="shared" si="142"/>
        <v>0</v>
      </c>
      <c r="BG94" s="278">
        <f t="shared" si="142"/>
        <v>0</v>
      </c>
      <c r="BH94" s="278">
        <f t="shared" si="142"/>
        <v>0</v>
      </c>
      <c r="BI94" s="278">
        <f t="shared" si="142"/>
        <v>0</v>
      </c>
      <c r="BJ94" s="278">
        <f t="shared" si="142"/>
        <v>0</v>
      </c>
      <c r="BK94" s="278">
        <f t="shared" si="142"/>
        <v>0</v>
      </c>
      <c r="BL94" s="278">
        <f t="shared" si="142"/>
        <v>0</v>
      </c>
      <c r="BM94" s="278">
        <f t="shared" si="142"/>
        <v>0</v>
      </c>
      <c r="BN94" s="278">
        <f t="shared" si="142"/>
        <v>0</v>
      </c>
      <c r="BO94" s="278">
        <f t="shared" si="142"/>
        <v>0</v>
      </c>
      <c r="BP94" s="278">
        <f t="shared" si="142"/>
        <v>0</v>
      </c>
      <c r="BQ94" s="278">
        <f t="shared" ref="BQ94:CS94" si="143">IFERROR(IF(BQ$81="beräknas ej",0,BP94*IF(BQ$82&gt;$D$77,1,IF(BQ$82&lt;=$C$77,$C$76,$D$76))*IFERROR(INDEX($B$8:$E$14,MATCH($A94,$A$8:$A$14,0),MATCH(BQ$82,$B$6:$E$6,1)),0)),0)</f>
        <v>0</v>
      </c>
      <c r="BR94" s="278">
        <f t="shared" si="143"/>
        <v>0</v>
      </c>
      <c r="BS94" s="278">
        <f t="shared" si="143"/>
        <v>0</v>
      </c>
      <c r="BT94" s="278">
        <f t="shared" si="143"/>
        <v>0</v>
      </c>
      <c r="BU94" s="278">
        <f t="shared" si="143"/>
        <v>0</v>
      </c>
      <c r="BV94" s="278">
        <f t="shared" si="143"/>
        <v>0</v>
      </c>
      <c r="BW94" s="278">
        <f t="shared" si="143"/>
        <v>0</v>
      </c>
      <c r="BX94" s="278">
        <f t="shared" si="143"/>
        <v>0</v>
      </c>
      <c r="BY94" s="278">
        <f t="shared" si="143"/>
        <v>0</v>
      </c>
      <c r="BZ94" s="278">
        <f t="shared" si="143"/>
        <v>0</v>
      </c>
      <c r="CA94" s="278">
        <f t="shared" si="143"/>
        <v>0</v>
      </c>
      <c r="CB94" s="278">
        <f t="shared" si="143"/>
        <v>0</v>
      </c>
      <c r="CC94" s="278">
        <f t="shared" si="143"/>
        <v>0</v>
      </c>
      <c r="CD94" s="278">
        <f t="shared" si="143"/>
        <v>0</v>
      </c>
      <c r="CE94" s="278">
        <f t="shared" si="143"/>
        <v>0</v>
      </c>
      <c r="CF94" s="278">
        <f t="shared" si="143"/>
        <v>0</v>
      </c>
      <c r="CG94" s="278">
        <f t="shared" si="143"/>
        <v>0</v>
      </c>
      <c r="CH94" s="278">
        <f t="shared" si="143"/>
        <v>0</v>
      </c>
      <c r="CI94" s="278">
        <f t="shared" si="143"/>
        <v>0</v>
      </c>
      <c r="CJ94" s="278">
        <f t="shared" si="143"/>
        <v>0</v>
      </c>
      <c r="CK94" s="278">
        <f t="shared" si="143"/>
        <v>0</v>
      </c>
      <c r="CL94" s="278">
        <f t="shared" si="143"/>
        <v>0</v>
      </c>
      <c r="CM94" s="278">
        <f t="shared" si="143"/>
        <v>0</v>
      </c>
      <c r="CN94" s="278">
        <f t="shared" si="143"/>
        <v>0</v>
      </c>
      <c r="CO94" s="278">
        <f t="shared" si="143"/>
        <v>0</v>
      </c>
      <c r="CP94" s="278">
        <f t="shared" si="143"/>
        <v>0</v>
      </c>
      <c r="CQ94" s="278">
        <f t="shared" si="143"/>
        <v>0</v>
      </c>
      <c r="CR94" s="278">
        <f t="shared" si="143"/>
        <v>0</v>
      </c>
      <c r="CS94" s="278">
        <f t="shared" si="143"/>
        <v>0</v>
      </c>
    </row>
    <row r="95" spans="1:97" s="377" customFormat="1" x14ac:dyDescent="0.35">
      <c r="A95" s="278">
        <f>Prognoser!C77</f>
        <v>0</v>
      </c>
      <c r="B95" s="278" t="str">
        <f>'JA basår'!B19</f>
        <v>0 0</v>
      </c>
      <c r="C95" s="278">
        <f>Prognoser!D77</f>
        <v>0</v>
      </c>
      <c r="D95" s="278">
        <f>IFERROR(('JA basår'!W19*'JA basår'!F19*'JA basår'!H19*'JA basår'!L19)+('JA basår'!W49*'JA basår'!F49*'JA basår'!H49*'JA basår'!L49),0)</f>
        <v>0</v>
      </c>
      <c r="E95" s="278">
        <f t="shared" ref="E95:BP95" si="144">IFERROR(IF(E$81="beräknas ej",0,D95*IF(E$82&gt;$D$77,1,IF(E$82&lt;=$C$77,$C$76,$D$76))*IFERROR(INDEX($B$8:$E$14,MATCH($A95,$A$8:$A$14,0),MATCH(E$82,$B$6:$E$6,1)),0)),0)</f>
        <v>0</v>
      </c>
      <c r="F95" s="278">
        <f t="shared" si="144"/>
        <v>0</v>
      </c>
      <c r="G95" s="278">
        <f t="shared" si="144"/>
        <v>0</v>
      </c>
      <c r="H95" s="278">
        <f t="shared" si="144"/>
        <v>0</v>
      </c>
      <c r="I95" s="278">
        <f t="shared" si="144"/>
        <v>0</v>
      </c>
      <c r="J95" s="278">
        <f t="shared" si="144"/>
        <v>0</v>
      </c>
      <c r="K95" s="278">
        <f t="shared" si="144"/>
        <v>0</v>
      </c>
      <c r="L95" s="278">
        <f t="shared" si="144"/>
        <v>0</v>
      </c>
      <c r="M95" s="278">
        <f t="shared" si="144"/>
        <v>0</v>
      </c>
      <c r="N95" s="278">
        <f t="shared" si="144"/>
        <v>0</v>
      </c>
      <c r="O95" s="278">
        <f t="shared" si="144"/>
        <v>0</v>
      </c>
      <c r="P95" s="278">
        <f t="shared" si="144"/>
        <v>0</v>
      </c>
      <c r="Q95" s="278">
        <f t="shared" si="144"/>
        <v>0</v>
      </c>
      <c r="R95" s="278">
        <f t="shared" si="144"/>
        <v>0</v>
      </c>
      <c r="S95" s="278">
        <f t="shared" si="144"/>
        <v>0</v>
      </c>
      <c r="T95" s="278">
        <f t="shared" si="144"/>
        <v>0</v>
      </c>
      <c r="U95" s="278">
        <f t="shared" si="144"/>
        <v>0</v>
      </c>
      <c r="V95" s="278">
        <f t="shared" si="144"/>
        <v>0</v>
      </c>
      <c r="W95" s="278">
        <f t="shared" si="144"/>
        <v>0</v>
      </c>
      <c r="X95" s="278">
        <f t="shared" si="144"/>
        <v>0</v>
      </c>
      <c r="Y95" s="278">
        <f t="shared" si="144"/>
        <v>0</v>
      </c>
      <c r="Z95" s="278">
        <f t="shared" si="144"/>
        <v>0</v>
      </c>
      <c r="AA95" s="278">
        <f t="shared" si="144"/>
        <v>0</v>
      </c>
      <c r="AB95" s="278">
        <f t="shared" si="144"/>
        <v>0</v>
      </c>
      <c r="AC95" s="278">
        <f t="shared" si="144"/>
        <v>0</v>
      </c>
      <c r="AD95" s="278">
        <f t="shared" si="144"/>
        <v>0</v>
      </c>
      <c r="AE95" s="278">
        <f t="shared" si="144"/>
        <v>0</v>
      </c>
      <c r="AF95" s="278">
        <f t="shared" si="144"/>
        <v>0</v>
      </c>
      <c r="AG95" s="278">
        <f t="shared" si="144"/>
        <v>0</v>
      </c>
      <c r="AH95" s="278">
        <f t="shared" si="144"/>
        <v>0</v>
      </c>
      <c r="AI95" s="278">
        <f t="shared" si="144"/>
        <v>0</v>
      </c>
      <c r="AJ95" s="278">
        <f t="shared" si="144"/>
        <v>0</v>
      </c>
      <c r="AK95" s="278">
        <f t="shared" si="144"/>
        <v>0</v>
      </c>
      <c r="AL95" s="278">
        <f t="shared" si="144"/>
        <v>0</v>
      </c>
      <c r="AM95" s="278">
        <f t="shared" si="144"/>
        <v>0</v>
      </c>
      <c r="AN95" s="278">
        <f t="shared" si="144"/>
        <v>0</v>
      </c>
      <c r="AO95" s="278">
        <f t="shared" si="144"/>
        <v>0</v>
      </c>
      <c r="AP95" s="278">
        <f t="shared" si="144"/>
        <v>0</v>
      </c>
      <c r="AQ95" s="278">
        <f t="shared" si="144"/>
        <v>0</v>
      </c>
      <c r="AR95" s="278">
        <f t="shared" si="144"/>
        <v>0</v>
      </c>
      <c r="AS95" s="278">
        <f t="shared" si="144"/>
        <v>0</v>
      </c>
      <c r="AT95" s="278">
        <f t="shared" si="144"/>
        <v>0</v>
      </c>
      <c r="AU95" s="278">
        <f t="shared" si="144"/>
        <v>0</v>
      </c>
      <c r="AV95" s="278">
        <f t="shared" si="144"/>
        <v>0</v>
      </c>
      <c r="AW95" s="278">
        <f t="shared" si="144"/>
        <v>0</v>
      </c>
      <c r="AX95" s="278">
        <f t="shared" si="144"/>
        <v>0</v>
      </c>
      <c r="AY95" s="278">
        <f t="shared" si="144"/>
        <v>0</v>
      </c>
      <c r="AZ95" s="278">
        <f t="shared" si="144"/>
        <v>0</v>
      </c>
      <c r="BA95" s="278">
        <f t="shared" si="144"/>
        <v>0</v>
      </c>
      <c r="BB95" s="278">
        <f t="shared" si="144"/>
        <v>0</v>
      </c>
      <c r="BC95" s="278">
        <f t="shared" si="144"/>
        <v>0</v>
      </c>
      <c r="BD95" s="278">
        <f t="shared" si="144"/>
        <v>0</v>
      </c>
      <c r="BE95" s="278">
        <f t="shared" si="144"/>
        <v>0</v>
      </c>
      <c r="BF95" s="278">
        <f t="shared" si="144"/>
        <v>0</v>
      </c>
      <c r="BG95" s="278">
        <f t="shared" si="144"/>
        <v>0</v>
      </c>
      <c r="BH95" s="278">
        <f t="shared" si="144"/>
        <v>0</v>
      </c>
      <c r="BI95" s="278">
        <f t="shared" si="144"/>
        <v>0</v>
      </c>
      <c r="BJ95" s="278">
        <f t="shared" si="144"/>
        <v>0</v>
      </c>
      <c r="BK95" s="278">
        <f t="shared" si="144"/>
        <v>0</v>
      </c>
      <c r="BL95" s="278">
        <f t="shared" si="144"/>
        <v>0</v>
      </c>
      <c r="BM95" s="278">
        <f t="shared" si="144"/>
        <v>0</v>
      </c>
      <c r="BN95" s="278">
        <f t="shared" si="144"/>
        <v>0</v>
      </c>
      <c r="BO95" s="278">
        <f t="shared" si="144"/>
        <v>0</v>
      </c>
      <c r="BP95" s="278">
        <f t="shared" si="144"/>
        <v>0</v>
      </c>
      <c r="BQ95" s="278">
        <f t="shared" ref="BQ95:CS95" si="145">IFERROR(IF(BQ$81="beräknas ej",0,BP95*IF(BQ$82&gt;$D$77,1,IF(BQ$82&lt;=$C$77,$C$76,$D$76))*IFERROR(INDEX($B$8:$E$14,MATCH($A95,$A$8:$A$14,0),MATCH(BQ$82,$B$6:$E$6,1)),0)),0)</f>
        <v>0</v>
      </c>
      <c r="BR95" s="278">
        <f t="shared" si="145"/>
        <v>0</v>
      </c>
      <c r="BS95" s="278">
        <f t="shared" si="145"/>
        <v>0</v>
      </c>
      <c r="BT95" s="278">
        <f t="shared" si="145"/>
        <v>0</v>
      </c>
      <c r="BU95" s="278">
        <f t="shared" si="145"/>
        <v>0</v>
      </c>
      <c r="BV95" s="278">
        <f t="shared" si="145"/>
        <v>0</v>
      </c>
      <c r="BW95" s="278">
        <f t="shared" si="145"/>
        <v>0</v>
      </c>
      <c r="BX95" s="278">
        <f t="shared" si="145"/>
        <v>0</v>
      </c>
      <c r="BY95" s="278">
        <f t="shared" si="145"/>
        <v>0</v>
      </c>
      <c r="BZ95" s="278">
        <f t="shared" si="145"/>
        <v>0</v>
      </c>
      <c r="CA95" s="278">
        <f t="shared" si="145"/>
        <v>0</v>
      </c>
      <c r="CB95" s="278">
        <f t="shared" si="145"/>
        <v>0</v>
      </c>
      <c r="CC95" s="278">
        <f t="shared" si="145"/>
        <v>0</v>
      </c>
      <c r="CD95" s="278">
        <f t="shared" si="145"/>
        <v>0</v>
      </c>
      <c r="CE95" s="278">
        <f t="shared" si="145"/>
        <v>0</v>
      </c>
      <c r="CF95" s="278">
        <f t="shared" si="145"/>
        <v>0</v>
      </c>
      <c r="CG95" s="278">
        <f t="shared" si="145"/>
        <v>0</v>
      </c>
      <c r="CH95" s="278">
        <f t="shared" si="145"/>
        <v>0</v>
      </c>
      <c r="CI95" s="278">
        <f t="shared" si="145"/>
        <v>0</v>
      </c>
      <c r="CJ95" s="278">
        <f t="shared" si="145"/>
        <v>0</v>
      </c>
      <c r="CK95" s="278">
        <f t="shared" si="145"/>
        <v>0</v>
      </c>
      <c r="CL95" s="278">
        <f t="shared" si="145"/>
        <v>0</v>
      </c>
      <c r="CM95" s="278">
        <f t="shared" si="145"/>
        <v>0</v>
      </c>
      <c r="CN95" s="278">
        <f t="shared" si="145"/>
        <v>0</v>
      </c>
      <c r="CO95" s="278">
        <f t="shared" si="145"/>
        <v>0</v>
      </c>
      <c r="CP95" s="278">
        <f t="shared" si="145"/>
        <v>0</v>
      </c>
      <c r="CQ95" s="278">
        <f t="shared" si="145"/>
        <v>0</v>
      </c>
      <c r="CR95" s="278">
        <f t="shared" si="145"/>
        <v>0</v>
      </c>
      <c r="CS95" s="278">
        <f t="shared" si="145"/>
        <v>0</v>
      </c>
    </row>
    <row r="96" spans="1:97" s="377" customFormat="1" x14ac:dyDescent="0.35">
      <c r="A96" s="278">
        <f>Prognoser!C78</f>
        <v>0</v>
      </c>
      <c r="B96" s="278" t="str">
        <f>'JA basår'!B20</f>
        <v>0 0</v>
      </c>
      <c r="C96" s="278">
        <f>Prognoser!D78</f>
        <v>0</v>
      </c>
      <c r="D96" s="278">
        <f>IFERROR(('JA basår'!W20*'JA basår'!F20*'JA basår'!H20*'JA basår'!L20)+('JA basår'!W50*'JA basår'!F50*'JA basår'!H50*'JA basår'!L50),0)</f>
        <v>0</v>
      </c>
      <c r="E96" s="278">
        <f t="shared" ref="E96:BP96" si="146">IFERROR(IF(E$81="beräknas ej",0,D96*IF(E$82&gt;$D$77,1,IF(E$82&lt;=$C$77,$C$76,$D$76))*IFERROR(INDEX($B$8:$E$14,MATCH($A96,$A$8:$A$14,0),MATCH(E$82,$B$6:$E$6,1)),0)),0)</f>
        <v>0</v>
      </c>
      <c r="F96" s="278">
        <f t="shared" si="146"/>
        <v>0</v>
      </c>
      <c r="G96" s="278">
        <f t="shared" si="146"/>
        <v>0</v>
      </c>
      <c r="H96" s="278">
        <f t="shared" si="146"/>
        <v>0</v>
      </c>
      <c r="I96" s="278">
        <f t="shared" si="146"/>
        <v>0</v>
      </c>
      <c r="J96" s="278">
        <f t="shared" si="146"/>
        <v>0</v>
      </c>
      <c r="K96" s="278">
        <f t="shared" si="146"/>
        <v>0</v>
      </c>
      <c r="L96" s="278">
        <f t="shared" si="146"/>
        <v>0</v>
      </c>
      <c r="M96" s="278">
        <f t="shared" si="146"/>
        <v>0</v>
      </c>
      <c r="N96" s="278">
        <f t="shared" si="146"/>
        <v>0</v>
      </c>
      <c r="O96" s="278">
        <f t="shared" si="146"/>
        <v>0</v>
      </c>
      <c r="P96" s="278">
        <f t="shared" si="146"/>
        <v>0</v>
      </c>
      <c r="Q96" s="278">
        <f t="shared" si="146"/>
        <v>0</v>
      </c>
      <c r="R96" s="278">
        <f t="shared" si="146"/>
        <v>0</v>
      </c>
      <c r="S96" s="278">
        <f t="shared" si="146"/>
        <v>0</v>
      </c>
      <c r="T96" s="278">
        <f t="shared" si="146"/>
        <v>0</v>
      </c>
      <c r="U96" s="278">
        <f t="shared" si="146"/>
        <v>0</v>
      </c>
      <c r="V96" s="278">
        <f t="shared" si="146"/>
        <v>0</v>
      </c>
      <c r="W96" s="278">
        <f t="shared" si="146"/>
        <v>0</v>
      </c>
      <c r="X96" s="278">
        <f t="shared" si="146"/>
        <v>0</v>
      </c>
      <c r="Y96" s="278">
        <f t="shared" si="146"/>
        <v>0</v>
      </c>
      <c r="Z96" s="278">
        <f t="shared" si="146"/>
        <v>0</v>
      </c>
      <c r="AA96" s="278">
        <f t="shared" si="146"/>
        <v>0</v>
      </c>
      <c r="AB96" s="278">
        <f t="shared" si="146"/>
        <v>0</v>
      </c>
      <c r="AC96" s="278">
        <f t="shared" si="146"/>
        <v>0</v>
      </c>
      <c r="AD96" s="278">
        <f t="shared" si="146"/>
        <v>0</v>
      </c>
      <c r="AE96" s="278">
        <f t="shared" si="146"/>
        <v>0</v>
      </c>
      <c r="AF96" s="278">
        <f t="shared" si="146"/>
        <v>0</v>
      </c>
      <c r="AG96" s="278">
        <f t="shared" si="146"/>
        <v>0</v>
      </c>
      <c r="AH96" s="278">
        <f t="shared" si="146"/>
        <v>0</v>
      </c>
      <c r="AI96" s="278">
        <f t="shared" si="146"/>
        <v>0</v>
      </c>
      <c r="AJ96" s="278">
        <f t="shared" si="146"/>
        <v>0</v>
      </c>
      <c r="AK96" s="278">
        <f t="shared" si="146"/>
        <v>0</v>
      </c>
      <c r="AL96" s="278">
        <f t="shared" si="146"/>
        <v>0</v>
      </c>
      <c r="AM96" s="278">
        <f t="shared" si="146"/>
        <v>0</v>
      </c>
      <c r="AN96" s="278">
        <f t="shared" si="146"/>
        <v>0</v>
      </c>
      <c r="AO96" s="278">
        <f t="shared" si="146"/>
        <v>0</v>
      </c>
      <c r="AP96" s="278">
        <f t="shared" si="146"/>
        <v>0</v>
      </c>
      <c r="AQ96" s="278">
        <f t="shared" si="146"/>
        <v>0</v>
      </c>
      <c r="AR96" s="278">
        <f t="shared" si="146"/>
        <v>0</v>
      </c>
      <c r="AS96" s="278">
        <f t="shared" si="146"/>
        <v>0</v>
      </c>
      <c r="AT96" s="278">
        <f t="shared" si="146"/>
        <v>0</v>
      </c>
      <c r="AU96" s="278">
        <f t="shared" si="146"/>
        <v>0</v>
      </c>
      <c r="AV96" s="278">
        <f t="shared" si="146"/>
        <v>0</v>
      </c>
      <c r="AW96" s="278">
        <f t="shared" si="146"/>
        <v>0</v>
      </c>
      <c r="AX96" s="278">
        <f t="shared" si="146"/>
        <v>0</v>
      </c>
      <c r="AY96" s="278">
        <f t="shared" si="146"/>
        <v>0</v>
      </c>
      <c r="AZ96" s="278">
        <f t="shared" si="146"/>
        <v>0</v>
      </c>
      <c r="BA96" s="278">
        <f t="shared" si="146"/>
        <v>0</v>
      </c>
      <c r="BB96" s="278">
        <f t="shared" si="146"/>
        <v>0</v>
      </c>
      <c r="BC96" s="278">
        <f t="shared" si="146"/>
        <v>0</v>
      </c>
      <c r="BD96" s="278">
        <f t="shared" si="146"/>
        <v>0</v>
      </c>
      <c r="BE96" s="278">
        <f t="shared" si="146"/>
        <v>0</v>
      </c>
      <c r="BF96" s="278">
        <f t="shared" si="146"/>
        <v>0</v>
      </c>
      <c r="BG96" s="278">
        <f t="shared" si="146"/>
        <v>0</v>
      </c>
      <c r="BH96" s="278">
        <f t="shared" si="146"/>
        <v>0</v>
      </c>
      <c r="BI96" s="278">
        <f t="shared" si="146"/>
        <v>0</v>
      </c>
      <c r="BJ96" s="278">
        <f t="shared" si="146"/>
        <v>0</v>
      </c>
      <c r="BK96" s="278">
        <f t="shared" si="146"/>
        <v>0</v>
      </c>
      <c r="BL96" s="278">
        <f t="shared" si="146"/>
        <v>0</v>
      </c>
      <c r="BM96" s="278">
        <f t="shared" si="146"/>
        <v>0</v>
      </c>
      <c r="BN96" s="278">
        <f t="shared" si="146"/>
        <v>0</v>
      </c>
      <c r="BO96" s="278">
        <f t="shared" si="146"/>
        <v>0</v>
      </c>
      <c r="BP96" s="278">
        <f t="shared" si="146"/>
        <v>0</v>
      </c>
      <c r="BQ96" s="278">
        <f t="shared" ref="BQ96:CS96" si="147">IFERROR(IF(BQ$81="beräknas ej",0,BP96*IF(BQ$82&gt;$D$77,1,IF(BQ$82&lt;=$C$77,$C$76,$D$76))*IFERROR(INDEX($B$8:$E$14,MATCH($A96,$A$8:$A$14,0),MATCH(BQ$82,$B$6:$E$6,1)),0)),0)</f>
        <v>0</v>
      </c>
      <c r="BR96" s="278">
        <f t="shared" si="147"/>
        <v>0</v>
      </c>
      <c r="BS96" s="278">
        <f t="shared" si="147"/>
        <v>0</v>
      </c>
      <c r="BT96" s="278">
        <f t="shared" si="147"/>
        <v>0</v>
      </c>
      <c r="BU96" s="278">
        <f t="shared" si="147"/>
        <v>0</v>
      </c>
      <c r="BV96" s="278">
        <f t="shared" si="147"/>
        <v>0</v>
      </c>
      <c r="BW96" s="278">
        <f t="shared" si="147"/>
        <v>0</v>
      </c>
      <c r="BX96" s="278">
        <f t="shared" si="147"/>
        <v>0</v>
      </c>
      <c r="BY96" s="278">
        <f t="shared" si="147"/>
        <v>0</v>
      </c>
      <c r="BZ96" s="278">
        <f t="shared" si="147"/>
        <v>0</v>
      </c>
      <c r="CA96" s="278">
        <f t="shared" si="147"/>
        <v>0</v>
      </c>
      <c r="CB96" s="278">
        <f t="shared" si="147"/>
        <v>0</v>
      </c>
      <c r="CC96" s="278">
        <f t="shared" si="147"/>
        <v>0</v>
      </c>
      <c r="CD96" s="278">
        <f t="shared" si="147"/>
        <v>0</v>
      </c>
      <c r="CE96" s="278">
        <f t="shared" si="147"/>
        <v>0</v>
      </c>
      <c r="CF96" s="278">
        <f t="shared" si="147"/>
        <v>0</v>
      </c>
      <c r="CG96" s="278">
        <f t="shared" si="147"/>
        <v>0</v>
      </c>
      <c r="CH96" s="278">
        <f t="shared" si="147"/>
        <v>0</v>
      </c>
      <c r="CI96" s="278">
        <f t="shared" si="147"/>
        <v>0</v>
      </c>
      <c r="CJ96" s="278">
        <f t="shared" si="147"/>
        <v>0</v>
      </c>
      <c r="CK96" s="278">
        <f t="shared" si="147"/>
        <v>0</v>
      </c>
      <c r="CL96" s="278">
        <f t="shared" si="147"/>
        <v>0</v>
      </c>
      <c r="CM96" s="278">
        <f t="shared" si="147"/>
        <v>0</v>
      </c>
      <c r="CN96" s="278">
        <f t="shared" si="147"/>
        <v>0</v>
      </c>
      <c r="CO96" s="278">
        <f t="shared" si="147"/>
        <v>0</v>
      </c>
      <c r="CP96" s="278">
        <f t="shared" si="147"/>
        <v>0</v>
      </c>
      <c r="CQ96" s="278">
        <f t="shared" si="147"/>
        <v>0</v>
      </c>
      <c r="CR96" s="278">
        <f t="shared" si="147"/>
        <v>0</v>
      </c>
      <c r="CS96" s="278">
        <f t="shared" si="147"/>
        <v>0</v>
      </c>
    </row>
    <row r="97" spans="1:97" s="377" customFormat="1" x14ac:dyDescent="0.35">
      <c r="A97" s="278">
        <f>Prognoser!C79</f>
        <v>0</v>
      </c>
      <c r="B97" s="278" t="str">
        <f>'JA basår'!B21</f>
        <v>0 0</v>
      </c>
      <c r="C97" s="278">
        <f>Prognoser!D79</f>
        <v>0</v>
      </c>
      <c r="D97" s="278">
        <f>IFERROR(('JA basår'!W21*'JA basår'!F21*'JA basår'!H21*'JA basår'!L21)+('JA basår'!W51*'JA basår'!F51*'JA basår'!H51*'JA basår'!L51),0)</f>
        <v>0</v>
      </c>
      <c r="E97" s="278">
        <f t="shared" ref="E97:BP97" si="148">IFERROR(IF(E$81="beräknas ej",0,D97*IF(E$82&gt;$D$77,1,IF(E$82&lt;=$C$77,$C$76,$D$76))*IFERROR(INDEX($B$8:$E$14,MATCH($A97,$A$8:$A$14,0),MATCH(E$82,$B$6:$E$6,1)),0)),0)</f>
        <v>0</v>
      </c>
      <c r="F97" s="278">
        <f t="shared" si="148"/>
        <v>0</v>
      </c>
      <c r="G97" s="278">
        <f t="shared" si="148"/>
        <v>0</v>
      </c>
      <c r="H97" s="278">
        <f t="shared" si="148"/>
        <v>0</v>
      </c>
      <c r="I97" s="278">
        <f t="shared" si="148"/>
        <v>0</v>
      </c>
      <c r="J97" s="278">
        <f t="shared" si="148"/>
        <v>0</v>
      </c>
      <c r="K97" s="278">
        <f t="shared" si="148"/>
        <v>0</v>
      </c>
      <c r="L97" s="278">
        <f t="shared" si="148"/>
        <v>0</v>
      </c>
      <c r="M97" s="278">
        <f t="shared" si="148"/>
        <v>0</v>
      </c>
      <c r="N97" s="278">
        <f t="shared" si="148"/>
        <v>0</v>
      </c>
      <c r="O97" s="278">
        <f t="shared" si="148"/>
        <v>0</v>
      </c>
      <c r="P97" s="278">
        <f t="shared" si="148"/>
        <v>0</v>
      </c>
      <c r="Q97" s="278">
        <f t="shared" si="148"/>
        <v>0</v>
      </c>
      <c r="R97" s="278">
        <f t="shared" si="148"/>
        <v>0</v>
      </c>
      <c r="S97" s="278">
        <f t="shared" si="148"/>
        <v>0</v>
      </c>
      <c r="T97" s="278">
        <f t="shared" si="148"/>
        <v>0</v>
      </c>
      <c r="U97" s="278">
        <f t="shared" si="148"/>
        <v>0</v>
      </c>
      <c r="V97" s="278">
        <f t="shared" si="148"/>
        <v>0</v>
      </c>
      <c r="W97" s="278">
        <f t="shared" si="148"/>
        <v>0</v>
      </c>
      <c r="X97" s="278">
        <f t="shared" si="148"/>
        <v>0</v>
      </c>
      <c r="Y97" s="278">
        <f t="shared" si="148"/>
        <v>0</v>
      </c>
      <c r="Z97" s="278">
        <f t="shared" si="148"/>
        <v>0</v>
      </c>
      <c r="AA97" s="278">
        <f t="shared" si="148"/>
        <v>0</v>
      </c>
      <c r="AB97" s="278">
        <f t="shared" si="148"/>
        <v>0</v>
      </c>
      <c r="AC97" s="278">
        <f t="shared" si="148"/>
        <v>0</v>
      </c>
      <c r="AD97" s="278">
        <f t="shared" si="148"/>
        <v>0</v>
      </c>
      <c r="AE97" s="278">
        <f t="shared" si="148"/>
        <v>0</v>
      </c>
      <c r="AF97" s="278">
        <f t="shared" si="148"/>
        <v>0</v>
      </c>
      <c r="AG97" s="278">
        <f t="shared" si="148"/>
        <v>0</v>
      </c>
      <c r="AH97" s="278">
        <f t="shared" si="148"/>
        <v>0</v>
      </c>
      <c r="AI97" s="278">
        <f t="shared" si="148"/>
        <v>0</v>
      </c>
      <c r="AJ97" s="278">
        <f t="shared" si="148"/>
        <v>0</v>
      </c>
      <c r="AK97" s="278">
        <f t="shared" si="148"/>
        <v>0</v>
      </c>
      <c r="AL97" s="278">
        <f t="shared" si="148"/>
        <v>0</v>
      </c>
      <c r="AM97" s="278">
        <f t="shared" si="148"/>
        <v>0</v>
      </c>
      <c r="AN97" s="278">
        <f t="shared" si="148"/>
        <v>0</v>
      </c>
      <c r="AO97" s="278">
        <f t="shared" si="148"/>
        <v>0</v>
      </c>
      <c r="AP97" s="278">
        <f t="shared" si="148"/>
        <v>0</v>
      </c>
      <c r="AQ97" s="278">
        <f t="shared" si="148"/>
        <v>0</v>
      </c>
      <c r="AR97" s="278">
        <f t="shared" si="148"/>
        <v>0</v>
      </c>
      <c r="AS97" s="278">
        <f t="shared" si="148"/>
        <v>0</v>
      </c>
      <c r="AT97" s="278">
        <f t="shared" si="148"/>
        <v>0</v>
      </c>
      <c r="AU97" s="278">
        <f t="shared" si="148"/>
        <v>0</v>
      </c>
      <c r="AV97" s="278">
        <f t="shared" si="148"/>
        <v>0</v>
      </c>
      <c r="AW97" s="278">
        <f t="shared" si="148"/>
        <v>0</v>
      </c>
      <c r="AX97" s="278">
        <f t="shared" si="148"/>
        <v>0</v>
      </c>
      <c r="AY97" s="278">
        <f t="shared" si="148"/>
        <v>0</v>
      </c>
      <c r="AZ97" s="278">
        <f t="shared" si="148"/>
        <v>0</v>
      </c>
      <c r="BA97" s="278">
        <f t="shared" si="148"/>
        <v>0</v>
      </c>
      <c r="BB97" s="278">
        <f t="shared" si="148"/>
        <v>0</v>
      </c>
      <c r="BC97" s="278">
        <f t="shared" si="148"/>
        <v>0</v>
      </c>
      <c r="BD97" s="278">
        <f t="shared" si="148"/>
        <v>0</v>
      </c>
      <c r="BE97" s="278">
        <f t="shared" si="148"/>
        <v>0</v>
      </c>
      <c r="BF97" s="278">
        <f t="shared" si="148"/>
        <v>0</v>
      </c>
      <c r="BG97" s="278">
        <f t="shared" si="148"/>
        <v>0</v>
      </c>
      <c r="BH97" s="278">
        <f t="shared" si="148"/>
        <v>0</v>
      </c>
      <c r="BI97" s="278">
        <f t="shared" si="148"/>
        <v>0</v>
      </c>
      <c r="BJ97" s="278">
        <f t="shared" si="148"/>
        <v>0</v>
      </c>
      <c r="BK97" s="278">
        <f t="shared" si="148"/>
        <v>0</v>
      </c>
      <c r="BL97" s="278">
        <f t="shared" si="148"/>
        <v>0</v>
      </c>
      <c r="BM97" s="278">
        <f t="shared" si="148"/>
        <v>0</v>
      </c>
      <c r="BN97" s="278">
        <f t="shared" si="148"/>
        <v>0</v>
      </c>
      <c r="BO97" s="278">
        <f t="shared" si="148"/>
        <v>0</v>
      </c>
      <c r="BP97" s="278">
        <f t="shared" si="148"/>
        <v>0</v>
      </c>
      <c r="BQ97" s="278">
        <f t="shared" ref="BQ97:CS97" si="149">IFERROR(IF(BQ$81="beräknas ej",0,BP97*IF(BQ$82&gt;$D$77,1,IF(BQ$82&lt;=$C$77,$C$76,$D$76))*IFERROR(INDEX($B$8:$E$14,MATCH($A97,$A$8:$A$14,0),MATCH(BQ$82,$B$6:$E$6,1)),0)),0)</f>
        <v>0</v>
      </c>
      <c r="BR97" s="278">
        <f t="shared" si="149"/>
        <v>0</v>
      </c>
      <c r="BS97" s="278">
        <f t="shared" si="149"/>
        <v>0</v>
      </c>
      <c r="BT97" s="278">
        <f t="shared" si="149"/>
        <v>0</v>
      </c>
      <c r="BU97" s="278">
        <f t="shared" si="149"/>
        <v>0</v>
      </c>
      <c r="BV97" s="278">
        <f t="shared" si="149"/>
        <v>0</v>
      </c>
      <c r="BW97" s="278">
        <f t="shared" si="149"/>
        <v>0</v>
      </c>
      <c r="BX97" s="278">
        <f t="shared" si="149"/>
        <v>0</v>
      </c>
      <c r="BY97" s="278">
        <f t="shared" si="149"/>
        <v>0</v>
      </c>
      <c r="BZ97" s="278">
        <f t="shared" si="149"/>
        <v>0</v>
      </c>
      <c r="CA97" s="278">
        <f t="shared" si="149"/>
        <v>0</v>
      </c>
      <c r="CB97" s="278">
        <f t="shared" si="149"/>
        <v>0</v>
      </c>
      <c r="CC97" s="278">
        <f t="shared" si="149"/>
        <v>0</v>
      </c>
      <c r="CD97" s="278">
        <f t="shared" si="149"/>
        <v>0</v>
      </c>
      <c r="CE97" s="278">
        <f t="shared" si="149"/>
        <v>0</v>
      </c>
      <c r="CF97" s="278">
        <f t="shared" si="149"/>
        <v>0</v>
      </c>
      <c r="CG97" s="278">
        <f t="shared" si="149"/>
        <v>0</v>
      </c>
      <c r="CH97" s="278">
        <f t="shared" si="149"/>
        <v>0</v>
      </c>
      <c r="CI97" s="278">
        <f t="shared" si="149"/>
        <v>0</v>
      </c>
      <c r="CJ97" s="278">
        <f t="shared" si="149"/>
        <v>0</v>
      </c>
      <c r="CK97" s="278">
        <f t="shared" si="149"/>
        <v>0</v>
      </c>
      <c r="CL97" s="278">
        <f t="shared" si="149"/>
        <v>0</v>
      </c>
      <c r="CM97" s="278">
        <f t="shared" si="149"/>
        <v>0</v>
      </c>
      <c r="CN97" s="278">
        <f t="shared" si="149"/>
        <v>0</v>
      </c>
      <c r="CO97" s="278">
        <f t="shared" si="149"/>
        <v>0</v>
      </c>
      <c r="CP97" s="278">
        <f t="shared" si="149"/>
        <v>0</v>
      </c>
      <c r="CQ97" s="278">
        <f t="shared" si="149"/>
        <v>0</v>
      </c>
      <c r="CR97" s="278">
        <f t="shared" si="149"/>
        <v>0</v>
      </c>
      <c r="CS97" s="278">
        <f t="shared" si="149"/>
        <v>0</v>
      </c>
    </row>
    <row r="98" spans="1:97" s="377" customFormat="1" x14ac:dyDescent="0.35">
      <c r="A98" s="278">
        <f>Prognoser!C80</f>
        <v>0</v>
      </c>
      <c r="B98" s="278" t="str">
        <f>'JA basår'!B22</f>
        <v>0 0</v>
      </c>
      <c r="C98" s="278">
        <f>Prognoser!D80</f>
        <v>0</v>
      </c>
      <c r="D98" s="278">
        <f>IFERROR(('JA basår'!W22*'JA basår'!F22*'JA basår'!H22*'JA basår'!L22)+('JA basår'!W52*'JA basår'!F52*'JA basår'!H52*'JA basår'!L52),0)</f>
        <v>0</v>
      </c>
      <c r="E98" s="278">
        <f t="shared" ref="E98:BP98" si="150">IFERROR(IF(E$81="beräknas ej",0,D98*IF(E$82&gt;$D$77,1,IF(E$82&lt;=$C$77,$C$76,$D$76))*IFERROR(INDEX($B$8:$E$14,MATCH($A98,$A$8:$A$14,0),MATCH(E$82,$B$6:$E$6,1)),0)),0)</f>
        <v>0</v>
      </c>
      <c r="F98" s="278">
        <f t="shared" si="150"/>
        <v>0</v>
      </c>
      <c r="G98" s="278">
        <f t="shared" si="150"/>
        <v>0</v>
      </c>
      <c r="H98" s="278">
        <f t="shared" si="150"/>
        <v>0</v>
      </c>
      <c r="I98" s="278">
        <f t="shared" si="150"/>
        <v>0</v>
      </c>
      <c r="J98" s="278">
        <f t="shared" si="150"/>
        <v>0</v>
      </c>
      <c r="K98" s="278">
        <f t="shared" si="150"/>
        <v>0</v>
      </c>
      <c r="L98" s="278">
        <f t="shared" si="150"/>
        <v>0</v>
      </c>
      <c r="M98" s="278">
        <f t="shared" si="150"/>
        <v>0</v>
      </c>
      <c r="N98" s="278">
        <f t="shared" si="150"/>
        <v>0</v>
      </c>
      <c r="O98" s="278">
        <f t="shared" si="150"/>
        <v>0</v>
      </c>
      <c r="P98" s="278">
        <f t="shared" si="150"/>
        <v>0</v>
      </c>
      <c r="Q98" s="278">
        <f t="shared" si="150"/>
        <v>0</v>
      </c>
      <c r="R98" s="278">
        <f t="shared" si="150"/>
        <v>0</v>
      </c>
      <c r="S98" s="278">
        <f t="shared" si="150"/>
        <v>0</v>
      </c>
      <c r="T98" s="278">
        <f t="shared" si="150"/>
        <v>0</v>
      </c>
      <c r="U98" s="278">
        <f t="shared" si="150"/>
        <v>0</v>
      </c>
      <c r="V98" s="278">
        <f t="shared" si="150"/>
        <v>0</v>
      </c>
      <c r="W98" s="278">
        <f t="shared" si="150"/>
        <v>0</v>
      </c>
      <c r="X98" s="278">
        <f t="shared" si="150"/>
        <v>0</v>
      </c>
      <c r="Y98" s="278">
        <f t="shared" si="150"/>
        <v>0</v>
      </c>
      <c r="Z98" s="278">
        <f t="shared" si="150"/>
        <v>0</v>
      </c>
      <c r="AA98" s="278">
        <f t="shared" si="150"/>
        <v>0</v>
      </c>
      <c r="AB98" s="278">
        <f t="shared" si="150"/>
        <v>0</v>
      </c>
      <c r="AC98" s="278">
        <f t="shared" si="150"/>
        <v>0</v>
      </c>
      <c r="AD98" s="278">
        <f t="shared" si="150"/>
        <v>0</v>
      </c>
      <c r="AE98" s="278">
        <f t="shared" si="150"/>
        <v>0</v>
      </c>
      <c r="AF98" s="278">
        <f t="shared" si="150"/>
        <v>0</v>
      </c>
      <c r="AG98" s="278">
        <f t="shared" si="150"/>
        <v>0</v>
      </c>
      <c r="AH98" s="278">
        <f t="shared" si="150"/>
        <v>0</v>
      </c>
      <c r="AI98" s="278">
        <f t="shared" si="150"/>
        <v>0</v>
      </c>
      <c r="AJ98" s="278">
        <f t="shared" si="150"/>
        <v>0</v>
      </c>
      <c r="AK98" s="278">
        <f t="shared" si="150"/>
        <v>0</v>
      </c>
      <c r="AL98" s="278">
        <f t="shared" si="150"/>
        <v>0</v>
      </c>
      <c r="AM98" s="278">
        <f t="shared" si="150"/>
        <v>0</v>
      </c>
      <c r="AN98" s="278">
        <f t="shared" si="150"/>
        <v>0</v>
      </c>
      <c r="AO98" s="278">
        <f t="shared" si="150"/>
        <v>0</v>
      </c>
      <c r="AP98" s="278">
        <f t="shared" si="150"/>
        <v>0</v>
      </c>
      <c r="AQ98" s="278">
        <f t="shared" si="150"/>
        <v>0</v>
      </c>
      <c r="AR98" s="278">
        <f t="shared" si="150"/>
        <v>0</v>
      </c>
      <c r="AS98" s="278">
        <f t="shared" si="150"/>
        <v>0</v>
      </c>
      <c r="AT98" s="278">
        <f t="shared" si="150"/>
        <v>0</v>
      </c>
      <c r="AU98" s="278">
        <f t="shared" si="150"/>
        <v>0</v>
      </c>
      <c r="AV98" s="278">
        <f t="shared" si="150"/>
        <v>0</v>
      </c>
      <c r="AW98" s="278">
        <f t="shared" si="150"/>
        <v>0</v>
      </c>
      <c r="AX98" s="278">
        <f t="shared" si="150"/>
        <v>0</v>
      </c>
      <c r="AY98" s="278">
        <f t="shared" si="150"/>
        <v>0</v>
      </c>
      <c r="AZ98" s="278">
        <f t="shared" si="150"/>
        <v>0</v>
      </c>
      <c r="BA98" s="278">
        <f t="shared" si="150"/>
        <v>0</v>
      </c>
      <c r="BB98" s="278">
        <f t="shared" si="150"/>
        <v>0</v>
      </c>
      <c r="BC98" s="278">
        <f t="shared" si="150"/>
        <v>0</v>
      </c>
      <c r="BD98" s="278">
        <f t="shared" si="150"/>
        <v>0</v>
      </c>
      <c r="BE98" s="278">
        <f t="shared" si="150"/>
        <v>0</v>
      </c>
      <c r="BF98" s="278">
        <f t="shared" si="150"/>
        <v>0</v>
      </c>
      <c r="BG98" s="278">
        <f t="shared" si="150"/>
        <v>0</v>
      </c>
      <c r="BH98" s="278">
        <f t="shared" si="150"/>
        <v>0</v>
      </c>
      <c r="BI98" s="278">
        <f t="shared" si="150"/>
        <v>0</v>
      </c>
      <c r="BJ98" s="278">
        <f t="shared" si="150"/>
        <v>0</v>
      </c>
      <c r="BK98" s="278">
        <f t="shared" si="150"/>
        <v>0</v>
      </c>
      <c r="BL98" s="278">
        <f t="shared" si="150"/>
        <v>0</v>
      </c>
      <c r="BM98" s="278">
        <f t="shared" si="150"/>
        <v>0</v>
      </c>
      <c r="BN98" s="278">
        <f t="shared" si="150"/>
        <v>0</v>
      </c>
      <c r="BO98" s="278">
        <f t="shared" si="150"/>
        <v>0</v>
      </c>
      <c r="BP98" s="278">
        <f t="shared" si="150"/>
        <v>0</v>
      </c>
      <c r="BQ98" s="278">
        <f t="shared" ref="BQ98:CS98" si="151">IFERROR(IF(BQ$81="beräknas ej",0,BP98*IF(BQ$82&gt;$D$77,1,IF(BQ$82&lt;=$C$77,$C$76,$D$76))*IFERROR(INDEX($B$8:$E$14,MATCH($A98,$A$8:$A$14,0),MATCH(BQ$82,$B$6:$E$6,1)),0)),0)</f>
        <v>0</v>
      </c>
      <c r="BR98" s="278">
        <f t="shared" si="151"/>
        <v>0</v>
      </c>
      <c r="BS98" s="278">
        <f t="shared" si="151"/>
        <v>0</v>
      </c>
      <c r="BT98" s="278">
        <f t="shared" si="151"/>
        <v>0</v>
      </c>
      <c r="BU98" s="278">
        <f t="shared" si="151"/>
        <v>0</v>
      </c>
      <c r="BV98" s="278">
        <f t="shared" si="151"/>
        <v>0</v>
      </c>
      <c r="BW98" s="278">
        <f t="shared" si="151"/>
        <v>0</v>
      </c>
      <c r="BX98" s="278">
        <f t="shared" si="151"/>
        <v>0</v>
      </c>
      <c r="BY98" s="278">
        <f t="shared" si="151"/>
        <v>0</v>
      </c>
      <c r="BZ98" s="278">
        <f t="shared" si="151"/>
        <v>0</v>
      </c>
      <c r="CA98" s="278">
        <f t="shared" si="151"/>
        <v>0</v>
      </c>
      <c r="CB98" s="278">
        <f t="shared" si="151"/>
        <v>0</v>
      </c>
      <c r="CC98" s="278">
        <f t="shared" si="151"/>
        <v>0</v>
      </c>
      <c r="CD98" s="278">
        <f t="shared" si="151"/>
        <v>0</v>
      </c>
      <c r="CE98" s="278">
        <f t="shared" si="151"/>
        <v>0</v>
      </c>
      <c r="CF98" s="278">
        <f t="shared" si="151"/>
        <v>0</v>
      </c>
      <c r="CG98" s="278">
        <f t="shared" si="151"/>
        <v>0</v>
      </c>
      <c r="CH98" s="278">
        <f t="shared" si="151"/>
        <v>0</v>
      </c>
      <c r="CI98" s="278">
        <f t="shared" si="151"/>
        <v>0</v>
      </c>
      <c r="CJ98" s="278">
        <f t="shared" si="151"/>
        <v>0</v>
      </c>
      <c r="CK98" s="278">
        <f t="shared" si="151"/>
        <v>0</v>
      </c>
      <c r="CL98" s="278">
        <f t="shared" si="151"/>
        <v>0</v>
      </c>
      <c r="CM98" s="278">
        <f t="shared" si="151"/>
        <v>0</v>
      </c>
      <c r="CN98" s="278">
        <f t="shared" si="151"/>
        <v>0</v>
      </c>
      <c r="CO98" s="278">
        <f t="shared" si="151"/>
        <v>0</v>
      </c>
      <c r="CP98" s="278">
        <f t="shared" si="151"/>
        <v>0</v>
      </c>
      <c r="CQ98" s="278">
        <f t="shared" si="151"/>
        <v>0</v>
      </c>
      <c r="CR98" s="278">
        <f t="shared" si="151"/>
        <v>0</v>
      </c>
      <c r="CS98" s="278">
        <f t="shared" si="151"/>
        <v>0</v>
      </c>
    </row>
    <row r="99" spans="1:97" s="377" customFormat="1" x14ac:dyDescent="0.35">
      <c r="A99" s="278">
        <f>Prognoser!C81</f>
        <v>0</v>
      </c>
      <c r="B99" s="278" t="str">
        <f>'JA basår'!B23</f>
        <v>0 0</v>
      </c>
      <c r="C99" s="278">
        <f>Prognoser!D81</f>
        <v>0</v>
      </c>
      <c r="D99" s="278">
        <f>IFERROR(('JA basår'!W23*'JA basår'!F23*'JA basår'!H23*'JA basår'!L23)+('JA basår'!W53*'JA basår'!F53*'JA basår'!H53*'JA basår'!L53),0)</f>
        <v>0</v>
      </c>
      <c r="E99" s="278">
        <f t="shared" ref="E99:BP99" si="152">IFERROR(IF(E$81="beräknas ej",0,D99*IF(E$82&gt;$D$77,1,IF(E$82&lt;=$C$77,$C$76,$D$76))*IFERROR(INDEX($B$8:$E$14,MATCH($A99,$A$8:$A$14,0),MATCH(E$82,$B$6:$E$6,1)),0)),0)</f>
        <v>0</v>
      </c>
      <c r="F99" s="278">
        <f t="shared" si="152"/>
        <v>0</v>
      </c>
      <c r="G99" s="278">
        <f t="shared" si="152"/>
        <v>0</v>
      </c>
      <c r="H99" s="278">
        <f t="shared" si="152"/>
        <v>0</v>
      </c>
      <c r="I99" s="278">
        <f t="shared" si="152"/>
        <v>0</v>
      </c>
      <c r="J99" s="278">
        <f t="shared" si="152"/>
        <v>0</v>
      </c>
      <c r="K99" s="278">
        <f t="shared" si="152"/>
        <v>0</v>
      </c>
      <c r="L99" s="278">
        <f t="shared" si="152"/>
        <v>0</v>
      </c>
      <c r="M99" s="278">
        <f t="shared" si="152"/>
        <v>0</v>
      </c>
      <c r="N99" s="278">
        <f t="shared" si="152"/>
        <v>0</v>
      </c>
      <c r="O99" s="278">
        <f t="shared" si="152"/>
        <v>0</v>
      </c>
      <c r="P99" s="278">
        <f t="shared" si="152"/>
        <v>0</v>
      </c>
      <c r="Q99" s="278">
        <f t="shared" si="152"/>
        <v>0</v>
      </c>
      <c r="R99" s="278">
        <f t="shared" si="152"/>
        <v>0</v>
      </c>
      <c r="S99" s="278">
        <f t="shared" si="152"/>
        <v>0</v>
      </c>
      <c r="T99" s="278">
        <f t="shared" si="152"/>
        <v>0</v>
      </c>
      <c r="U99" s="278">
        <f t="shared" si="152"/>
        <v>0</v>
      </c>
      <c r="V99" s="278">
        <f t="shared" si="152"/>
        <v>0</v>
      </c>
      <c r="W99" s="278">
        <f t="shared" si="152"/>
        <v>0</v>
      </c>
      <c r="X99" s="278">
        <f t="shared" si="152"/>
        <v>0</v>
      </c>
      <c r="Y99" s="278">
        <f t="shared" si="152"/>
        <v>0</v>
      </c>
      <c r="Z99" s="278">
        <f t="shared" si="152"/>
        <v>0</v>
      </c>
      <c r="AA99" s="278">
        <f t="shared" si="152"/>
        <v>0</v>
      </c>
      <c r="AB99" s="278">
        <f t="shared" si="152"/>
        <v>0</v>
      </c>
      <c r="AC99" s="278">
        <f t="shared" si="152"/>
        <v>0</v>
      </c>
      <c r="AD99" s="278">
        <f t="shared" si="152"/>
        <v>0</v>
      </c>
      <c r="AE99" s="278">
        <f t="shared" si="152"/>
        <v>0</v>
      </c>
      <c r="AF99" s="278">
        <f t="shared" si="152"/>
        <v>0</v>
      </c>
      <c r="AG99" s="278">
        <f t="shared" si="152"/>
        <v>0</v>
      </c>
      <c r="AH99" s="278">
        <f t="shared" si="152"/>
        <v>0</v>
      </c>
      <c r="AI99" s="278">
        <f t="shared" si="152"/>
        <v>0</v>
      </c>
      <c r="AJ99" s="278">
        <f t="shared" si="152"/>
        <v>0</v>
      </c>
      <c r="AK99" s="278">
        <f t="shared" si="152"/>
        <v>0</v>
      </c>
      <c r="AL99" s="278">
        <f t="shared" si="152"/>
        <v>0</v>
      </c>
      <c r="AM99" s="278">
        <f t="shared" si="152"/>
        <v>0</v>
      </c>
      <c r="AN99" s="278">
        <f t="shared" si="152"/>
        <v>0</v>
      </c>
      <c r="AO99" s="278">
        <f t="shared" si="152"/>
        <v>0</v>
      </c>
      <c r="AP99" s="278">
        <f t="shared" si="152"/>
        <v>0</v>
      </c>
      <c r="AQ99" s="278">
        <f t="shared" si="152"/>
        <v>0</v>
      </c>
      <c r="AR99" s="278">
        <f t="shared" si="152"/>
        <v>0</v>
      </c>
      <c r="AS99" s="278">
        <f t="shared" si="152"/>
        <v>0</v>
      </c>
      <c r="AT99" s="278">
        <f t="shared" si="152"/>
        <v>0</v>
      </c>
      <c r="AU99" s="278">
        <f t="shared" si="152"/>
        <v>0</v>
      </c>
      <c r="AV99" s="278">
        <f t="shared" si="152"/>
        <v>0</v>
      </c>
      <c r="AW99" s="278">
        <f t="shared" si="152"/>
        <v>0</v>
      </c>
      <c r="AX99" s="278">
        <f t="shared" si="152"/>
        <v>0</v>
      </c>
      <c r="AY99" s="278">
        <f t="shared" si="152"/>
        <v>0</v>
      </c>
      <c r="AZ99" s="278">
        <f t="shared" si="152"/>
        <v>0</v>
      </c>
      <c r="BA99" s="278">
        <f t="shared" si="152"/>
        <v>0</v>
      </c>
      <c r="BB99" s="278">
        <f t="shared" si="152"/>
        <v>0</v>
      </c>
      <c r="BC99" s="278">
        <f t="shared" si="152"/>
        <v>0</v>
      </c>
      <c r="BD99" s="278">
        <f t="shared" si="152"/>
        <v>0</v>
      </c>
      <c r="BE99" s="278">
        <f t="shared" si="152"/>
        <v>0</v>
      </c>
      <c r="BF99" s="278">
        <f t="shared" si="152"/>
        <v>0</v>
      </c>
      <c r="BG99" s="278">
        <f t="shared" si="152"/>
        <v>0</v>
      </c>
      <c r="BH99" s="278">
        <f t="shared" si="152"/>
        <v>0</v>
      </c>
      <c r="BI99" s="278">
        <f t="shared" si="152"/>
        <v>0</v>
      </c>
      <c r="BJ99" s="278">
        <f t="shared" si="152"/>
        <v>0</v>
      </c>
      <c r="BK99" s="278">
        <f t="shared" si="152"/>
        <v>0</v>
      </c>
      <c r="BL99" s="278">
        <f t="shared" si="152"/>
        <v>0</v>
      </c>
      <c r="BM99" s="278">
        <f t="shared" si="152"/>
        <v>0</v>
      </c>
      <c r="BN99" s="278">
        <f t="shared" si="152"/>
        <v>0</v>
      </c>
      <c r="BO99" s="278">
        <f t="shared" si="152"/>
        <v>0</v>
      </c>
      <c r="BP99" s="278">
        <f t="shared" si="152"/>
        <v>0</v>
      </c>
      <c r="BQ99" s="278">
        <f t="shared" ref="BQ99:CS99" si="153">IFERROR(IF(BQ$81="beräknas ej",0,BP99*IF(BQ$82&gt;$D$77,1,IF(BQ$82&lt;=$C$77,$C$76,$D$76))*IFERROR(INDEX($B$8:$E$14,MATCH($A99,$A$8:$A$14,0),MATCH(BQ$82,$B$6:$E$6,1)),0)),0)</f>
        <v>0</v>
      </c>
      <c r="BR99" s="278">
        <f t="shared" si="153"/>
        <v>0</v>
      </c>
      <c r="BS99" s="278">
        <f t="shared" si="153"/>
        <v>0</v>
      </c>
      <c r="BT99" s="278">
        <f t="shared" si="153"/>
        <v>0</v>
      </c>
      <c r="BU99" s="278">
        <f t="shared" si="153"/>
        <v>0</v>
      </c>
      <c r="BV99" s="278">
        <f t="shared" si="153"/>
        <v>0</v>
      </c>
      <c r="BW99" s="278">
        <f t="shared" si="153"/>
        <v>0</v>
      </c>
      <c r="BX99" s="278">
        <f t="shared" si="153"/>
        <v>0</v>
      </c>
      <c r="BY99" s="278">
        <f t="shared" si="153"/>
        <v>0</v>
      </c>
      <c r="BZ99" s="278">
        <f t="shared" si="153"/>
        <v>0</v>
      </c>
      <c r="CA99" s="278">
        <f t="shared" si="153"/>
        <v>0</v>
      </c>
      <c r="CB99" s="278">
        <f t="shared" si="153"/>
        <v>0</v>
      </c>
      <c r="CC99" s="278">
        <f t="shared" si="153"/>
        <v>0</v>
      </c>
      <c r="CD99" s="278">
        <f t="shared" si="153"/>
        <v>0</v>
      </c>
      <c r="CE99" s="278">
        <f t="shared" si="153"/>
        <v>0</v>
      </c>
      <c r="CF99" s="278">
        <f t="shared" si="153"/>
        <v>0</v>
      </c>
      <c r="CG99" s="278">
        <f t="shared" si="153"/>
        <v>0</v>
      </c>
      <c r="CH99" s="278">
        <f t="shared" si="153"/>
        <v>0</v>
      </c>
      <c r="CI99" s="278">
        <f t="shared" si="153"/>
        <v>0</v>
      </c>
      <c r="CJ99" s="278">
        <f t="shared" si="153"/>
        <v>0</v>
      </c>
      <c r="CK99" s="278">
        <f t="shared" si="153"/>
        <v>0</v>
      </c>
      <c r="CL99" s="278">
        <f t="shared" si="153"/>
        <v>0</v>
      </c>
      <c r="CM99" s="278">
        <f t="shared" si="153"/>
        <v>0</v>
      </c>
      <c r="CN99" s="278">
        <f t="shared" si="153"/>
        <v>0</v>
      </c>
      <c r="CO99" s="278">
        <f t="shared" si="153"/>
        <v>0</v>
      </c>
      <c r="CP99" s="278">
        <f t="shared" si="153"/>
        <v>0</v>
      </c>
      <c r="CQ99" s="278">
        <f t="shared" si="153"/>
        <v>0</v>
      </c>
      <c r="CR99" s="278">
        <f t="shared" si="153"/>
        <v>0</v>
      </c>
      <c r="CS99" s="278">
        <f t="shared" si="153"/>
        <v>0</v>
      </c>
    </row>
    <row r="100" spans="1:97" s="377" customFormat="1" x14ac:dyDescent="0.35">
      <c r="A100" s="278">
        <f>Prognoser!C82</f>
        <v>0</v>
      </c>
      <c r="B100" s="278" t="str">
        <f>'JA basår'!B24</f>
        <v>0 0</v>
      </c>
      <c r="C100" s="278">
        <f>Prognoser!D82</f>
        <v>0</v>
      </c>
      <c r="D100" s="278">
        <f>IFERROR(('JA basår'!W24*'JA basår'!F24*'JA basår'!H24*'JA basår'!L24)+('JA basår'!W54*'JA basår'!F54*'JA basår'!H54*'JA basår'!L54),0)</f>
        <v>0</v>
      </c>
      <c r="E100" s="278">
        <f t="shared" ref="E100:BP100" si="154">IFERROR(IF(E$81="beräknas ej",0,D100*IF(E$82&gt;$D$77,1,IF(E$82&lt;=$C$77,$C$76,$D$76))*IFERROR(INDEX($B$8:$E$14,MATCH($A100,$A$8:$A$14,0),MATCH(E$82,$B$6:$E$6,1)),0)),0)</f>
        <v>0</v>
      </c>
      <c r="F100" s="278">
        <f t="shared" si="154"/>
        <v>0</v>
      </c>
      <c r="G100" s="278">
        <f t="shared" si="154"/>
        <v>0</v>
      </c>
      <c r="H100" s="278">
        <f t="shared" si="154"/>
        <v>0</v>
      </c>
      <c r="I100" s="278">
        <f t="shared" si="154"/>
        <v>0</v>
      </c>
      <c r="J100" s="278">
        <f t="shared" si="154"/>
        <v>0</v>
      </c>
      <c r="K100" s="278">
        <f t="shared" si="154"/>
        <v>0</v>
      </c>
      <c r="L100" s="278">
        <f t="shared" si="154"/>
        <v>0</v>
      </c>
      <c r="M100" s="278">
        <f t="shared" si="154"/>
        <v>0</v>
      </c>
      <c r="N100" s="278">
        <f t="shared" si="154"/>
        <v>0</v>
      </c>
      <c r="O100" s="278">
        <f t="shared" si="154"/>
        <v>0</v>
      </c>
      <c r="P100" s="278">
        <f t="shared" si="154"/>
        <v>0</v>
      </c>
      <c r="Q100" s="278">
        <f t="shared" si="154"/>
        <v>0</v>
      </c>
      <c r="R100" s="278">
        <f t="shared" si="154"/>
        <v>0</v>
      </c>
      <c r="S100" s="278">
        <f t="shared" si="154"/>
        <v>0</v>
      </c>
      <c r="T100" s="278">
        <f t="shared" si="154"/>
        <v>0</v>
      </c>
      <c r="U100" s="278">
        <f t="shared" si="154"/>
        <v>0</v>
      </c>
      <c r="V100" s="278">
        <f t="shared" si="154"/>
        <v>0</v>
      </c>
      <c r="W100" s="278">
        <f t="shared" si="154"/>
        <v>0</v>
      </c>
      <c r="X100" s="278">
        <f t="shared" si="154"/>
        <v>0</v>
      </c>
      <c r="Y100" s="278">
        <f t="shared" si="154"/>
        <v>0</v>
      </c>
      <c r="Z100" s="278">
        <f t="shared" si="154"/>
        <v>0</v>
      </c>
      <c r="AA100" s="278">
        <f t="shared" si="154"/>
        <v>0</v>
      </c>
      <c r="AB100" s="278">
        <f t="shared" si="154"/>
        <v>0</v>
      </c>
      <c r="AC100" s="278">
        <f t="shared" si="154"/>
        <v>0</v>
      </c>
      <c r="AD100" s="278">
        <f t="shared" si="154"/>
        <v>0</v>
      </c>
      <c r="AE100" s="278">
        <f t="shared" si="154"/>
        <v>0</v>
      </c>
      <c r="AF100" s="278">
        <f t="shared" si="154"/>
        <v>0</v>
      </c>
      <c r="AG100" s="278">
        <f t="shared" si="154"/>
        <v>0</v>
      </c>
      <c r="AH100" s="278">
        <f t="shared" si="154"/>
        <v>0</v>
      </c>
      <c r="AI100" s="278">
        <f t="shared" si="154"/>
        <v>0</v>
      </c>
      <c r="AJ100" s="278">
        <f t="shared" si="154"/>
        <v>0</v>
      </c>
      <c r="AK100" s="278">
        <f t="shared" si="154"/>
        <v>0</v>
      </c>
      <c r="AL100" s="278">
        <f t="shared" si="154"/>
        <v>0</v>
      </c>
      <c r="AM100" s="278">
        <f t="shared" si="154"/>
        <v>0</v>
      </c>
      <c r="AN100" s="278">
        <f t="shared" si="154"/>
        <v>0</v>
      </c>
      <c r="AO100" s="278">
        <f t="shared" si="154"/>
        <v>0</v>
      </c>
      <c r="AP100" s="278">
        <f t="shared" si="154"/>
        <v>0</v>
      </c>
      <c r="AQ100" s="278">
        <f t="shared" si="154"/>
        <v>0</v>
      </c>
      <c r="AR100" s="278">
        <f t="shared" si="154"/>
        <v>0</v>
      </c>
      <c r="AS100" s="278">
        <f t="shared" si="154"/>
        <v>0</v>
      </c>
      <c r="AT100" s="278">
        <f t="shared" si="154"/>
        <v>0</v>
      </c>
      <c r="AU100" s="278">
        <f t="shared" si="154"/>
        <v>0</v>
      </c>
      <c r="AV100" s="278">
        <f t="shared" si="154"/>
        <v>0</v>
      </c>
      <c r="AW100" s="278">
        <f t="shared" si="154"/>
        <v>0</v>
      </c>
      <c r="AX100" s="278">
        <f t="shared" si="154"/>
        <v>0</v>
      </c>
      <c r="AY100" s="278">
        <f t="shared" si="154"/>
        <v>0</v>
      </c>
      <c r="AZ100" s="278">
        <f t="shared" si="154"/>
        <v>0</v>
      </c>
      <c r="BA100" s="278">
        <f t="shared" si="154"/>
        <v>0</v>
      </c>
      <c r="BB100" s="278">
        <f t="shared" si="154"/>
        <v>0</v>
      </c>
      <c r="BC100" s="278">
        <f t="shared" si="154"/>
        <v>0</v>
      </c>
      <c r="BD100" s="278">
        <f t="shared" si="154"/>
        <v>0</v>
      </c>
      <c r="BE100" s="278">
        <f t="shared" si="154"/>
        <v>0</v>
      </c>
      <c r="BF100" s="278">
        <f t="shared" si="154"/>
        <v>0</v>
      </c>
      <c r="BG100" s="278">
        <f t="shared" si="154"/>
        <v>0</v>
      </c>
      <c r="BH100" s="278">
        <f t="shared" si="154"/>
        <v>0</v>
      </c>
      <c r="BI100" s="278">
        <f t="shared" si="154"/>
        <v>0</v>
      </c>
      <c r="BJ100" s="278">
        <f t="shared" si="154"/>
        <v>0</v>
      </c>
      <c r="BK100" s="278">
        <f t="shared" si="154"/>
        <v>0</v>
      </c>
      <c r="BL100" s="278">
        <f t="shared" si="154"/>
        <v>0</v>
      </c>
      <c r="BM100" s="278">
        <f t="shared" si="154"/>
        <v>0</v>
      </c>
      <c r="BN100" s="278">
        <f t="shared" si="154"/>
        <v>0</v>
      </c>
      <c r="BO100" s="278">
        <f t="shared" si="154"/>
        <v>0</v>
      </c>
      <c r="BP100" s="278">
        <f t="shared" si="154"/>
        <v>0</v>
      </c>
      <c r="BQ100" s="278">
        <f t="shared" ref="BQ100:CS100" si="155">IFERROR(IF(BQ$81="beräknas ej",0,BP100*IF(BQ$82&gt;$D$77,1,IF(BQ$82&lt;=$C$77,$C$76,$D$76))*IFERROR(INDEX($B$8:$E$14,MATCH($A100,$A$8:$A$14,0),MATCH(BQ$82,$B$6:$E$6,1)),0)),0)</f>
        <v>0</v>
      </c>
      <c r="BR100" s="278">
        <f t="shared" si="155"/>
        <v>0</v>
      </c>
      <c r="BS100" s="278">
        <f t="shared" si="155"/>
        <v>0</v>
      </c>
      <c r="BT100" s="278">
        <f t="shared" si="155"/>
        <v>0</v>
      </c>
      <c r="BU100" s="278">
        <f t="shared" si="155"/>
        <v>0</v>
      </c>
      <c r="BV100" s="278">
        <f t="shared" si="155"/>
        <v>0</v>
      </c>
      <c r="BW100" s="278">
        <f t="shared" si="155"/>
        <v>0</v>
      </c>
      <c r="BX100" s="278">
        <f t="shared" si="155"/>
        <v>0</v>
      </c>
      <c r="BY100" s="278">
        <f t="shared" si="155"/>
        <v>0</v>
      </c>
      <c r="BZ100" s="278">
        <f t="shared" si="155"/>
        <v>0</v>
      </c>
      <c r="CA100" s="278">
        <f t="shared" si="155"/>
        <v>0</v>
      </c>
      <c r="CB100" s="278">
        <f t="shared" si="155"/>
        <v>0</v>
      </c>
      <c r="CC100" s="278">
        <f t="shared" si="155"/>
        <v>0</v>
      </c>
      <c r="CD100" s="278">
        <f t="shared" si="155"/>
        <v>0</v>
      </c>
      <c r="CE100" s="278">
        <f t="shared" si="155"/>
        <v>0</v>
      </c>
      <c r="CF100" s="278">
        <f t="shared" si="155"/>
        <v>0</v>
      </c>
      <c r="CG100" s="278">
        <f t="shared" si="155"/>
        <v>0</v>
      </c>
      <c r="CH100" s="278">
        <f t="shared" si="155"/>
        <v>0</v>
      </c>
      <c r="CI100" s="278">
        <f t="shared" si="155"/>
        <v>0</v>
      </c>
      <c r="CJ100" s="278">
        <f t="shared" si="155"/>
        <v>0</v>
      </c>
      <c r="CK100" s="278">
        <f t="shared" si="155"/>
        <v>0</v>
      </c>
      <c r="CL100" s="278">
        <f t="shared" si="155"/>
        <v>0</v>
      </c>
      <c r="CM100" s="278">
        <f t="shared" si="155"/>
        <v>0</v>
      </c>
      <c r="CN100" s="278">
        <f t="shared" si="155"/>
        <v>0</v>
      </c>
      <c r="CO100" s="278">
        <f t="shared" si="155"/>
        <v>0</v>
      </c>
      <c r="CP100" s="278">
        <f t="shared" si="155"/>
        <v>0</v>
      </c>
      <c r="CQ100" s="278">
        <f t="shared" si="155"/>
        <v>0</v>
      </c>
      <c r="CR100" s="278">
        <f t="shared" si="155"/>
        <v>0</v>
      </c>
      <c r="CS100" s="278">
        <f t="shared" si="155"/>
        <v>0</v>
      </c>
    </row>
    <row r="101" spans="1:97" s="377" customFormat="1" x14ac:dyDescent="0.35">
      <c r="A101" s="278">
        <f>Prognoser!C83</f>
        <v>0</v>
      </c>
      <c r="B101" s="278" t="str">
        <f>'JA basår'!B25</f>
        <v>0 0</v>
      </c>
      <c r="C101" s="278">
        <f>Prognoser!D83</f>
        <v>0</v>
      </c>
      <c r="D101" s="278">
        <f>IFERROR(('JA basår'!W25*'JA basår'!F25*'JA basår'!H25*'JA basår'!L25)+('JA basår'!W55*'JA basår'!F55*'JA basår'!H55*'JA basår'!L55),0)</f>
        <v>0</v>
      </c>
      <c r="E101" s="278">
        <f t="shared" ref="E101:BP101" si="156">IFERROR(IF(E$81="beräknas ej",0,D101*IF(E$82&gt;$D$77,1,IF(E$82&lt;=$C$77,$C$76,$D$76))*IFERROR(INDEX($B$8:$E$14,MATCH($A101,$A$8:$A$14,0),MATCH(E$82,$B$6:$E$6,1)),0)),0)</f>
        <v>0</v>
      </c>
      <c r="F101" s="278">
        <f t="shared" si="156"/>
        <v>0</v>
      </c>
      <c r="G101" s="278">
        <f t="shared" si="156"/>
        <v>0</v>
      </c>
      <c r="H101" s="278">
        <f t="shared" si="156"/>
        <v>0</v>
      </c>
      <c r="I101" s="278">
        <f t="shared" si="156"/>
        <v>0</v>
      </c>
      <c r="J101" s="278">
        <f t="shared" si="156"/>
        <v>0</v>
      </c>
      <c r="K101" s="278">
        <f t="shared" si="156"/>
        <v>0</v>
      </c>
      <c r="L101" s="278">
        <f t="shared" si="156"/>
        <v>0</v>
      </c>
      <c r="M101" s="278">
        <f t="shared" si="156"/>
        <v>0</v>
      </c>
      <c r="N101" s="278">
        <f t="shared" si="156"/>
        <v>0</v>
      </c>
      <c r="O101" s="278">
        <f t="shared" si="156"/>
        <v>0</v>
      </c>
      <c r="P101" s="278">
        <f t="shared" si="156"/>
        <v>0</v>
      </c>
      <c r="Q101" s="278">
        <f t="shared" si="156"/>
        <v>0</v>
      </c>
      <c r="R101" s="278">
        <f t="shared" si="156"/>
        <v>0</v>
      </c>
      <c r="S101" s="278">
        <f t="shared" si="156"/>
        <v>0</v>
      </c>
      <c r="T101" s="278">
        <f t="shared" si="156"/>
        <v>0</v>
      </c>
      <c r="U101" s="278">
        <f t="shared" si="156"/>
        <v>0</v>
      </c>
      <c r="V101" s="278">
        <f t="shared" si="156"/>
        <v>0</v>
      </c>
      <c r="W101" s="278">
        <f t="shared" si="156"/>
        <v>0</v>
      </c>
      <c r="X101" s="278">
        <f t="shared" si="156"/>
        <v>0</v>
      </c>
      <c r="Y101" s="278">
        <f t="shared" si="156"/>
        <v>0</v>
      </c>
      <c r="Z101" s="278">
        <f t="shared" si="156"/>
        <v>0</v>
      </c>
      <c r="AA101" s="278">
        <f t="shared" si="156"/>
        <v>0</v>
      </c>
      <c r="AB101" s="278">
        <f t="shared" si="156"/>
        <v>0</v>
      </c>
      <c r="AC101" s="278">
        <f t="shared" si="156"/>
        <v>0</v>
      </c>
      <c r="AD101" s="278">
        <f t="shared" si="156"/>
        <v>0</v>
      </c>
      <c r="AE101" s="278">
        <f t="shared" si="156"/>
        <v>0</v>
      </c>
      <c r="AF101" s="278">
        <f t="shared" si="156"/>
        <v>0</v>
      </c>
      <c r="AG101" s="278">
        <f t="shared" si="156"/>
        <v>0</v>
      </c>
      <c r="AH101" s="278">
        <f t="shared" si="156"/>
        <v>0</v>
      </c>
      <c r="AI101" s="278">
        <f t="shared" si="156"/>
        <v>0</v>
      </c>
      <c r="AJ101" s="278">
        <f t="shared" si="156"/>
        <v>0</v>
      </c>
      <c r="AK101" s="278">
        <f t="shared" si="156"/>
        <v>0</v>
      </c>
      <c r="AL101" s="278">
        <f t="shared" si="156"/>
        <v>0</v>
      </c>
      <c r="AM101" s="278">
        <f t="shared" si="156"/>
        <v>0</v>
      </c>
      <c r="AN101" s="278">
        <f t="shared" si="156"/>
        <v>0</v>
      </c>
      <c r="AO101" s="278">
        <f t="shared" si="156"/>
        <v>0</v>
      </c>
      <c r="AP101" s="278">
        <f t="shared" si="156"/>
        <v>0</v>
      </c>
      <c r="AQ101" s="278">
        <f t="shared" si="156"/>
        <v>0</v>
      </c>
      <c r="AR101" s="278">
        <f t="shared" si="156"/>
        <v>0</v>
      </c>
      <c r="AS101" s="278">
        <f t="shared" si="156"/>
        <v>0</v>
      </c>
      <c r="AT101" s="278">
        <f t="shared" si="156"/>
        <v>0</v>
      </c>
      <c r="AU101" s="278">
        <f t="shared" si="156"/>
        <v>0</v>
      </c>
      <c r="AV101" s="278">
        <f t="shared" si="156"/>
        <v>0</v>
      </c>
      <c r="AW101" s="278">
        <f t="shared" si="156"/>
        <v>0</v>
      </c>
      <c r="AX101" s="278">
        <f t="shared" si="156"/>
        <v>0</v>
      </c>
      <c r="AY101" s="278">
        <f t="shared" si="156"/>
        <v>0</v>
      </c>
      <c r="AZ101" s="278">
        <f t="shared" si="156"/>
        <v>0</v>
      </c>
      <c r="BA101" s="278">
        <f t="shared" si="156"/>
        <v>0</v>
      </c>
      <c r="BB101" s="278">
        <f t="shared" si="156"/>
        <v>0</v>
      </c>
      <c r="BC101" s="278">
        <f t="shared" si="156"/>
        <v>0</v>
      </c>
      <c r="BD101" s="278">
        <f t="shared" si="156"/>
        <v>0</v>
      </c>
      <c r="BE101" s="278">
        <f t="shared" si="156"/>
        <v>0</v>
      </c>
      <c r="BF101" s="278">
        <f t="shared" si="156"/>
        <v>0</v>
      </c>
      <c r="BG101" s="278">
        <f t="shared" si="156"/>
        <v>0</v>
      </c>
      <c r="BH101" s="278">
        <f t="shared" si="156"/>
        <v>0</v>
      </c>
      <c r="BI101" s="278">
        <f t="shared" si="156"/>
        <v>0</v>
      </c>
      <c r="BJ101" s="278">
        <f t="shared" si="156"/>
        <v>0</v>
      </c>
      <c r="BK101" s="278">
        <f t="shared" si="156"/>
        <v>0</v>
      </c>
      <c r="BL101" s="278">
        <f t="shared" si="156"/>
        <v>0</v>
      </c>
      <c r="BM101" s="278">
        <f t="shared" si="156"/>
        <v>0</v>
      </c>
      <c r="BN101" s="278">
        <f t="shared" si="156"/>
        <v>0</v>
      </c>
      <c r="BO101" s="278">
        <f t="shared" si="156"/>
        <v>0</v>
      </c>
      <c r="BP101" s="278">
        <f t="shared" si="156"/>
        <v>0</v>
      </c>
      <c r="BQ101" s="278">
        <f t="shared" ref="BQ101:CS101" si="157">IFERROR(IF(BQ$81="beräknas ej",0,BP101*IF(BQ$82&gt;$D$77,1,IF(BQ$82&lt;=$C$77,$C$76,$D$76))*IFERROR(INDEX($B$8:$E$14,MATCH($A101,$A$8:$A$14,0),MATCH(BQ$82,$B$6:$E$6,1)),0)),0)</f>
        <v>0</v>
      </c>
      <c r="BR101" s="278">
        <f t="shared" si="157"/>
        <v>0</v>
      </c>
      <c r="BS101" s="278">
        <f t="shared" si="157"/>
        <v>0</v>
      </c>
      <c r="BT101" s="278">
        <f t="shared" si="157"/>
        <v>0</v>
      </c>
      <c r="BU101" s="278">
        <f t="shared" si="157"/>
        <v>0</v>
      </c>
      <c r="BV101" s="278">
        <f t="shared" si="157"/>
        <v>0</v>
      </c>
      <c r="BW101" s="278">
        <f t="shared" si="157"/>
        <v>0</v>
      </c>
      <c r="BX101" s="278">
        <f t="shared" si="157"/>
        <v>0</v>
      </c>
      <c r="BY101" s="278">
        <f t="shared" si="157"/>
        <v>0</v>
      </c>
      <c r="BZ101" s="278">
        <f t="shared" si="157"/>
        <v>0</v>
      </c>
      <c r="CA101" s="278">
        <f t="shared" si="157"/>
        <v>0</v>
      </c>
      <c r="CB101" s="278">
        <f t="shared" si="157"/>
        <v>0</v>
      </c>
      <c r="CC101" s="278">
        <f t="shared" si="157"/>
        <v>0</v>
      </c>
      <c r="CD101" s="278">
        <f t="shared" si="157"/>
        <v>0</v>
      </c>
      <c r="CE101" s="278">
        <f t="shared" si="157"/>
        <v>0</v>
      </c>
      <c r="CF101" s="278">
        <f t="shared" si="157"/>
        <v>0</v>
      </c>
      <c r="CG101" s="278">
        <f t="shared" si="157"/>
        <v>0</v>
      </c>
      <c r="CH101" s="278">
        <f t="shared" si="157"/>
        <v>0</v>
      </c>
      <c r="CI101" s="278">
        <f t="shared" si="157"/>
        <v>0</v>
      </c>
      <c r="CJ101" s="278">
        <f t="shared" si="157"/>
        <v>0</v>
      </c>
      <c r="CK101" s="278">
        <f t="shared" si="157"/>
        <v>0</v>
      </c>
      <c r="CL101" s="278">
        <f t="shared" si="157"/>
        <v>0</v>
      </c>
      <c r="CM101" s="278">
        <f t="shared" si="157"/>
        <v>0</v>
      </c>
      <c r="CN101" s="278">
        <f t="shared" si="157"/>
        <v>0</v>
      </c>
      <c r="CO101" s="278">
        <f t="shared" si="157"/>
        <v>0</v>
      </c>
      <c r="CP101" s="278">
        <f t="shared" si="157"/>
        <v>0</v>
      </c>
      <c r="CQ101" s="278">
        <f t="shared" si="157"/>
        <v>0</v>
      </c>
      <c r="CR101" s="278">
        <f t="shared" si="157"/>
        <v>0</v>
      </c>
      <c r="CS101" s="278">
        <f t="shared" si="157"/>
        <v>0</v>
      </c>
    </row>
    <row r="102" spans="1:97" s="377" customFormat="1" x14ac:dyDescent="0.35">
      <c r="A102" s="278">
        <f>Prognoser!C84</f>
        <v>0</v>
      </c>
      <c r="B102" s="278" t="str">
        <f>'JA basår'!B26</f>
        <v>0 0</v>
      </c>
      <c r="C102" s="278">
        <f>Prognoser!D84</f>
        <v>0</v>
      </c>
      <c r="D102" s="278">
        <f>IFERROR(('JA basår'!W26*'JA basår'!F26*'JA basår'!H26*'JA basår'!L26)+('JA basår'!W56*'JA basår'!F56*'JA basår'!H56*'JA basår'!L56),0)</f>
        <v>0</v>
      </c>
      <c r="E102" s="278">
        <f t="shared" ref="E102:BP102" si="158">IFERROR(IF(E$81="beräknas ej",0,D102*IF(E$82&gt;$D$77,1,IF(E$82&lt;=$C$77,$C$76,$D$76))*IFERROR(INDEX($B$8:$E$14,MATCH($A102,$A$8:$A$14,0),MATCH(E$82,$B$6:$E$6,1)),0)),0)</f>
        <v>0</v>
      </c>
      <c r="F102" s="278">
        <f t="shared" si="158"/>
        <v>0</v>
      </c>
      <c r="G102" s="278">
        <f t="shared" si="158"/>
        <v>0</v>
      </c>
      <c r="H102" s="278">
        <f t="shared" si="158"/>
        <v>0</v>
      </c>
      <c r="I102" s="278">
        <f t="shared" si="158"/>
        <v>0</v>
      </c>
      <c r="J102" s="278">
        <f t="shared" si="158"/>
        <v>0</v>
      </c>
      <c r="K102" s="278">
        <f t="shared" si="158"/>
        <v>0</v>
      </c>
      <c r="L102" s="278">
        <f t="shared" si="158"/>
        <v>0</v>
      </c>
      <c r="M102" s="278">
        <f t="shared" si="158"/>
        <v>0</v>
      </c>
      <c r="N102" s="278">
        <f t="shared" si="158"/>
        <v>0</v>
      </c>
      <c r="O102" s="278">
        <f t="shared" si="158"/>
        <v>0</v>
      </c>
      <c r="P102" s="278">
        <f t="shared" si="158"/>
        <v>0</v>
      </c>
      <c r="Q102" s="278">
        <f t="shared" si="158"/>
        <v>0</v>
      </c>
      <c r="R102" s="278">
        <f t="shared" si="158"/>
        <v>0</v>
      </c>
      <c r="S102" s="278">
        <f t="shared" si="158"/>
        <v>0</v>
      </c>
      <c r="T102" s="278">
        <f t="shared" si="158"/>
        <v>0</v>
      </c>
      <c r="U102" s="278">
        <f t="shared" si="158"/>
        <v>0</v>
      </c>
      <c r="V102" s="278">
        <f t="shared" si="158"/>
        <v>0</v>
      </c>
      <c r="W102" s="278">
        <f t="shared" si="158"/>
        <v>0</v>
      </c>
      <c r="X102" s="278">
        <f t="shared" si="158"/>
        <v>0</v>
      </c>
      <c r="Y102" s="278">
        <f t="shared" si="158"/>
        <v>0</v>
      </c>
      <c r="Z102" s="278">
        <f t="shared" si="158"/>
        <v>0</v>
      </c>
      <c r="AA102" s="278">
        <f t="shared" si="158"/>
        <v>0</v>
      </c>
      <c r="AB102" s="278">
        <f t="shared" si="158"/>
        <v>0</v>
      </c>
      <c r="AC102" s="278">
        <f t="shared" si="158"/>
        <v>0</v>
      </c>
      <c r="AD102" s="278">
        <f t="shared" si="158"/>
        <v>0</v>
      </c>
      <c r="AE102" s="278">
        <f t="shared" si="158"/>
        <v>0</v>
      </c>
      <c r="AF102" s="278">
        <f t="shared" si="158"/>
        <v>0</v>
      </c>
      <c r="AG102" s="278">
        <f t="shared" si="158"/>
        <v>0</v>
      </c>
      <c r="AH102" s="278">
        <f t="shared" si="158"/>
        <v>0</v>
      </c>
      <c r="AI102" s="278">
        <f t="shared" si="158"/>
        <v>0</v>
      </c>
      <c r="AJ102" s="278">
        <f t="shared" si="158"/>
        <v>0</v>
      </c>
      <c r="AK102" s="278">
        <f t="shared" si="158"/>
        <v>0</v>
      </c>
      <c r="AL102" s="278">
        <f t="shared" si="158"/>
        <v>0</v>
      </c>
      <c r="AM102" s="278">
        <f t="shared" si="158"/>
        <v>0</v>
      </c>
      <c r="AN102" s="278">
        <f t="shared" si="158"/>
        <v>0</v>
      </c>
      <c r="AO102" s="278">
        <f t="shared" si="158"/>
        <v>0</v>
      </c>
      <c r="AP102" s="278">
        <f t="shared" si="158"/>
        <v>0</v>
      </c>
      <c r="AQ102" s="278">
        <f t="shared" si="158"/>
        <v>0</v>
      </c>
      <c r="AR102" s="278">
        <f t="shared" si="158"/>
        <v>0</v>
      </c>
      <c r="AS102" s="278">
        <f t="shared" si="158"/>
        <v>0</v>
      </c>
      <c r="AT102" s="278">
        <f t="shared" si="158"/>
        <v>0</v>
      </c>
      <c r="AU102" s="278">
        <f t="shared" si="158"/>
        <v>0</v>
      </c>
      <c r="AV102" s="278">
        <f t="shared" si="158"/>
        <v>0</v>
      </c>
      <c r="AW102" s="278">
        <f t="shared" si="158"/>
        <v>0</v>
      </c>
      <c r="AX102" s="278">
        <f t="shared" si="158"/>
        <v>0</v>
      </c>
      <c r="AY102" s="278">
        <f t="shared" si="158"/>
        <v>0</v>
      </c>
      <c r="AZ102" s="278">
        <f t="shared" si="158"/>
        <v>0</v>
      </c>
      <c r="BA102" s="278">
        <f t="shared" si="158"/>
        <v>0</v>
      </c>
      <c r="BB102" s="278">
        <f t="shared" si="158"/>
        <v>0</v>
      </c>
      <c r="BC102" s="278">
        <f t="shared" si="158"/>
        <v>0</v>
      </c>
      <c r="BD102" s="278">
        <f t="shared" si="158"/>
        <v>0</v>
      </c>
      <c r="BE102" s="278">
        <f t="shared" si="158"/>
        <v>0</v>
      </c>
      <c r="BF102" s="278">
        <f t="shared" si="158"/>
        <v>0</v>
      </c>
      <c r="BG102" s="278">
        <f t="shared" si="158"/>
        <v>0</v>
      </c>
      <c r="BH102" s="278">
        <f t="shared" si="158"/>
        <v>0</v>
      </c>
      <c r="BI102" s="278">
        <f t="shared" si="158"/>
        <v>0</v>
      </c>
      <c r="BJ102" s="278">
        <f t="shared" si="158"/>
        <v>0</v>
      </c>
      <c r="BK102" s="278">
        <f t="shared" si="158"/>
        <v>0</v>
      </c>
      <c r="BL102" s="278">
        <f t="shared" si="158"/>
        <v>0</v>
      </c>
      <c r="BM102" s="278">
        <f t="shared" si="158"/>
        <v>0</v>
      </c>
      <c r="BN102" s="278">
        <f t="shared" si="158"/>
        <v>0</v>
      </c>
      <c r="BO102" s="278">
        <f t="shared" si="158"/>
        <v>0</v>
      </c>
      <c r="BP102" s="278">
        <f t="shared" si="158"/>
        <v>0</v>
      </c>
      <c r="BQ102" s="278">
        <f t="shared" ref="BQ102:CS102" si="159">IFERROR(IF(BQ$81="beräknas ej",0,BP102*IF(BQ$82&gt;$D$77,1,IF(BQ$82&lt;=$C$77,$C$76,$D$76))*IFERROR(INDEX($B$8:$E$14,MATCH($A102,$A$8:$A$14,0),MATCH(BQ$82,$B$6:$E$6,1)),0)),0)</f>
        <v>0</v>
      </c>
      <c r="BR102" s="278">
        <f t="shared" si="159"/>
        <v>0</v>
      </c>
      <c r="BS102" s="278">
        <f t="shared" si="159"/>
        <v>0</v>
      </c>
      <c r="BT102" s="278">
        <f t="shared" si="159"/>
        <v>0</v>
      </c>
      <c r="BU102" s="278">
        <f t="shared" si="159"/>
        <v>0</v>
      </c>
      <c r="BV102" s="278">
        <f t="shared" si="159"/>
        <v>0</v>
      </c>
      <c r="BW102" s="278">
        <f t="shared" si="159"/>
        <v>0</v>
      </c>
      <c r="BX102" s="278">
        <f t="shared" si="159"/>
        <v>0</v>
      </c>
      <c r="BY102" s="278">
        <f t="shared" si="159"/>
        <v>0</v>
      </c>
      <c r="BZ102" s="278">
        <f t="shared" si="159"/>
        <v>0</v>
      </c>
      <c r="CA102" s="278">
        <f t="shared" si="159"/>
        <v>0</v>
      </c>
      <c r="CB102" s="278">
        <f t="shared" si="159"/>
        <v>0</v>
      </c>
      <c r="CC102" s="278">
        <f t="shared" si="159"/>
        <v>0</v>
      </c>
      <c r="CD102" s="278">
        <f t="shared" si="159"/>
        <v>0</v>
      </c>
      <c r="CE102" s="278">
        <f t="shared" si="159"/>
        <v>0</v>
      </c>
      <c r="CF102" s="278">
        <f t="shared" si="159"/>
        <v>0</v>
      </c>
      <c r="CG102" s="278">
        <f t="shared" si="159"/>
        <v>0</v>
      </c>
      <c r="CH102" s="278">
        <f t="shared" si="159"/>
        <v>0</v>
      </c>
      <c r="CI102" s="278">
        <f t="shared" si="159"/>
        <v>0</v>
      </c>
      <c r="CJ102" s="278">
        <f t="shared" si="159"/>
        <v>0</v>
      </c>
      <c r="CK102" s="278">
        <f t="shared" si="159"/>
        <v>0</v>
      </c>
      <c r="CL102" s="278">
        <f t="shared" si="159"/>
        <v>0</v>
      </c>
      <c r="CM102" s="278">
        <f t="shared" si="159"/>
        <v>0</v>
      </c>
      <c r="CN102" s="278">
        <f t="shared" si="159"/>
        <v>0</v>
      </c>
      <c r="CO102" s="278">
        <f t="shared" si="159"/>
        <v>0</v>
      </c>
      <c r="CP102" s="278">
        <f t="shared" si="159"/>
        <v>0</v>
      </c>
      <c r="CQ102" s="278">
        <f t="shared" si="159"/>
        <v>0</v>
      </c>
      <c r="CR102" s="278">
        <f t="shared" si="159"/>
        <v>0</v>
      </c>
      <c r="CS102" s="278">
        <f t="shared" si="159"/>
        <v>0</v>
      </c>
    </row>
    <row r="103" spans="1:97" s="377" customFormat="1" x14ac:dyDescent="0.35">
      <c r="A103" s="278">
        <f>Prognoser!C85</f>
        <v>0</v>
      </c>
      <c r="B103" s="278" t="str">
        <f>'JA basår'!B27</f>
        <v>0 0</v>
      </c>
      <c r="C103" s="278">
        <f>Prognoser!D85</f>
        <v>0</v>
      </c>
      <c r="D103" s="278">
        <f>IFERROR(('JA basår'!W27*'JA basår'!F27*'JA basår'!H27*'JA basår'!L27)+('JA basår'!W57*'JA basår'!F57*'JA basår'!H57*'JA basår'!L57),0)</f>
        <v>0</v>
      </c>
      <c r="E103" s="278">
        <f t="shared" ref="E103:BP103" si="160">IFERROR(IF(E$81="beräknas ej",0,D103*IF(E$82&gt;$D$77,1,IF(E$82&lt;=$C$77,$C$76,$D$76))*IFERROR(INDEX($B$8:$E$14,MATCH($A103,$A$8:$A$14,0),MATCH(E$82,$B$6:$E$6,1)),0)),0)</f>
        <v>0</v>
      </c>
      <c r="F103" s="278">
        <f t="shared" si="160"/>
        <v>0</v>
      </c>
      <c r="G103" s="278">
        <f t="shared" si="160"/>
        <v>0</v>
      </c>
      <c r="H103" s="278">
        <f t="shared" si="160"/>
        <v>0</v>
      </c>
      <c r="I103" s="278">
        <f t="shared" si="160"/>
        <v>0</v>
      </c>
      <c r="J103" s="278">
        <f t="shared" si="160"/>
        <v>0</v>
      </c>
      <c r="K103" s="278">
        <f t="shared" si="160"/>
        <v>0</v>
      </c>
      <c r="L103" s="278">
        <f t="shared" si="160"/>
        <v>0</v>
      </c>
      <c r="M103" s="278">
        <f t="shared" si="160"/>
        <v>0</v>
      </c>
      <c r="N103" s="278">
        <f t="shared" si="160"/>
        <v>0</v>
      </c>
      <c r="O103" s="278">
        <f t="shared" si="160"/>
        <v>0</v>
      </c>
      <c r="P103" s="278">
        <f t="shared" si="160"/>
        <v>0</v>
      </c>
      <c r="Q103" s="278">
        <f t="shared" si="160"/>
        <v>0</v>
      </c>
      <c r="R103" s="278">
        <f t="shared" si="160"/>
        <v>0</v>
      </c>
      <c r="S103" s="278">
        <f t="shared" si="160"/>
        <v>0</v>
      </c>
      <c r="T103" s="278">
        <f t="shared" si="160"/>
        <v>0</v>
      </c>
      <c r="U103" s="278">
        <f t="shared" si="160"/>
        <v>0</v>
      </c>
      <c r="V103" s="278">
        <f t="shared" si="160"/>
        <v>0</v>
      </c>
      <c r="W103" s="278">
        <f t="shared" si="160"/>
        <v>0</v>
      </c>
      <c r="X103" s="278">
        <f t="shared" si="160"/>
        <v>0</v>
      </c>
      <c r="Y103" s="278">
        <f t="shared" si="160"/>
        <v>0</v>
      </c>
      <c r="Z103" s="278">
        <f t="shared" si="160"/>
        <v>0</v>
      </c>
      <c r="AA103" s="278">
        <f t="shared" si="160"/>
        <v>0</v>
      </c>
      <c r="AB103" s="278">
        <f t="shared" si="160"/>
        <v>0</v>
      </c>
      <c r="AC103" s="278">
        <f t="shared" si="160"/>
        <v>0</v>
      </c>
      <c r="AD103" s="278">
        <f t="shared" si="160"/>
        <v>0</v>
      </c>
      <c r="AE103" s="278">
        <f t="shared" si="160"/>
        <v>0</v>
      </c>
      <c r="AF103" s="278">
        <f t="shared" si="160"/>
        <v>0</v>
      </c>
      <c r="AG103" s="278">
        <f t="shared" si="160"/>
        <v>0</v>
      </c>
      <c r="AH103" s="278">
        <f t="shared" si="160"/>
        <v>0</v>
      </c>
      <c r="AI103" s="278">
        <f t="shared" si="160"/>
        <v>0</v>
      </c>
      <c r="AJ103" s="278">
        <f t="shared" si="160"/>
        <v>0</v>
      </c>
      <c r="AK103" s="278">
        <f t="shared" si="160"/>
        <v>0</v>
      </c>
      <c r="AL103" s="278">
        <f t="shared" si="160"/>
        <v>0</v>
      </c>
      <c r="AM103" s="278">
        <f t="shared" si="160"/>
        <v>0</v>
      </c>
      <c r="AN103" s="278">
        <f t="shared" si="160"/>
        <v>0</v>
      </c>
      <c r="AO103" s="278">
        <f t="shared" si="160"/>
        <v>0</v>
      </c>
      <c r="AP103" s="278">
        <f t="shared" si="160"/>
        <v>0</v>
      </c>
      <c r="AQ103" s="278">
        <f t="shared" si="160"/>
        <v>0</v>
      </c>
      <c r="AR103" s="278">
        <f t="shared" si="160"/>
        <v>0</v>
      </c>
      <c r="AS103" s="278">
        <f t="shared" si="160"/>
        <v>0</v>
      </c>
      <c r="AT103" s="278">
        <f t="shared" si="160"/>
        <v>0</v>
      </c>
      <c r="AU103" s="278">
        <f t="shared" si="160"/>
        <v>0</v>
      </c>
      <c r="AV103" s="278">
        <f t="shared" si="160"/>
        <v>0</v>
      </c>
      <c r="AW103" s="278">
        <f t="shared" si="160"/>
        <v>0</v>
      </c>
      <c r="AX103" s="278">
        <f t="shared" si="160"/>
        <v>0</v>
      </c>
      <c r="AY103" s="278">
        <f t="shared" si="160"/>
        <v>0</v>
      </c>
      <c r="AZ103" s="278">
        <f t="shared" si="160"/>
        <v>0</v>
      </c>
      <c r="BA103" s="278">
        <f t="shared" si="160"/>
        <v>0</v>
      </c>
      <c r="BB103" s="278">
        <f t="shared" si="160"/>
        <v>0</v>
      </c>
      <c r="BC103" s="278">
        <f t="shared" si="160"/>
        <v>0</v>
      </c>
      <c r="BD103" s="278">
        <f t="shared" si="160"/>
        <v>0</v>
      </c>
      <c r="BE103" s="278">
        <f t="shared" si="160"/>
        <v>0</v>
      </c>
      <c r="BF103" s="278">
        <f t="shared" si="160"/>
        <v>0</v>
      </c>
      <c r="BG103" s="278">
        <f t="shared" si="160"/>
        <v>0</v>
      </c>
      <c r="BH103" s="278">
        <f t="shared" si="160"/>
        <v>0</v>
      </c>
      <c r="BI103" s="278">
        <f t="shared" si="160"/>
        <v>0</v>
      </c>
      <c r="BJ103" s="278">
        <f t="shared" si="160"/>
        <v>0</v>
      </c>
      <c r="BK103" s="278">
        <f t="shared" si="160"/>
        <v>0</v>
      </c>
      <c r="BL103" s="278">
        <f t="shared" si="160"/>
        <v>0</v>
      </c>
      <c r="BM103" s="278">
        <f t="shared" si="160"/>
        <v>0</v>
      </c>
      <c r="BN103" s="278">
        <f t="shared" si="160"/>
        <v>0</v>
      </c>
      <c r="BO103" s="278">
        <f t="shared" si="160"/>
        <v>0</v>
      </c>
      <c r="BP103" s="278">
        <f t="shared" si="160"/>
        <v>0</v>
      </c>
      <c r="BQ103" s="278">
        <f t="shared" ref="BQ103:CS103" si="161">IFERROR(IF(BQ$81="beräknas ej",0,BP103*IF(BQ$82&gt;$D$77,1,IF(BQ$82&lt;=$C$77,$C$76,$D$76))*IFERROR(INDEX($B$8:$E$14,MATCH($A103,$A$8:$A$14,0),MATCH(BQ$82,$B$6:$E$6,1)),0)),0)</f>
        <v>0</v>
      </c>
      <c r="BR103" s="278">
        <f t="shared" si="161"/>
        <v>0</v>
      </c>
      <c r="BS103" s="278">
        <f t="shared" si="161"/>
        <v>0</v>
      </c>
      <c r="BT103" s="278">
        <f t="shared" si="161"/>
        <v>0</v>
      </c>
      <c r="BU103" s="278">
        <f t="shared" si="161"/>
        <v>0</v>
      </c>
      <c r="BV103" s="278">
        <f t="shared" si="161"/>
        <v>0</v>
      </c>
      <c r="BW103" s="278">
        <f t="shared" si="161"/>
        <v>0</v>
      </c>
      <c r="BX103" s="278">
        <f t="shared" si="161"/>
        <v>0</v>
      </c>
      <c r="BY103" s="278">
        <f t="shared" si="161"/>
        <v>0</v>
      </c>
      <c r="BZ103" s="278">
        <f t="shared" si="161"/>
        <v>0</v>
      </c>
      <c r="CA103" s="278">
        <f t="shared" si="161"/>
        <v>0</v>
      </c>
      <c r="CB103" s="278">
        <f t="shared" si="161"/>
        <v>0</v>
      </c>
      <c r="CC103" s="278">
        <f t="shared" si="161"/>
        <v>0</v>
      </c>
      <c r="CD103" s="278">
        <f t="shared" si="161"/>
        <v>0</v>
      </c>
      <c r="CE103" s="278">
        <f t="shared" si="161"/>
        <v>0</v>
      </c>
      <c r="CF103" s="278">
        <f t="shared" si="161"/>
        <v>0</v>
      </c>
      <c r="CG103" s="278">
        <f t="shared" si="161"/>
        <v>0</v>
      </c>
      <c r="CH103" s="278">
        <f t="shared" si="161"/>
        <v>0</v>
      </c>
      <c r="CI103" s="278">
        <f t="shared" si="161"/>
        <v>0</v>
      </c>
      <c r="CJ103" s="278">
        <f t="shared" si="161"/>
        <v>0</v>
      </c>
      <c r="CK103" s="278">
        <f t="shared" si="161"/>
        <v>0</v>
      </c>
      <c r="CL103" s="278">
        <f t="shared" si="161"/>
        <v>0</v>
      </c>
      <c r="CM103" s="278">
        <f t="shared" si="161"/>
        <v>0</v>
      </c>
      <c r="CN103" s="278">
        <f t="shared" si="161"/>
        <v>0</v>
      </c>
      <c r="CO103" s="278">
        <f t="shared" si="161"/>
        <v>0</v>
      </c>
      <c r="CP103" s="278">
        <f t="shared" si="161"/>
        <v>0</v>
      </c>
      <c r="CQ103" s="278">
        <f t="shared" si="161"/>
        <v>0</v>
      </c>
      <c r="CR103" s="278">
        <f t="shared" si="161"/>
        <v>0</v>
      </c>
      <c r="CS103" s="278">
        <f t="shared" si="161"/>
        <v>0</v>
      </c>
    </row>
    <row r="104" spans="1:97" s="377" customFormat="1" x14ac:dyDescent="0.35">
      <c r="A104" s="278">
        <f>Prognoser!C86</f>
        <v>0</v>
      </c>
      <c r="B104" s="278" t="str">
        <f>'JA basår'!B28</f>
        <v>0 0</v>
      </c>
      <c r="C104" s="278">
        <f>Prognoser!D86</f>
        <v>0</v>
      </c>
      <c r="D104" s="278">
        <f>IFERROR(('JA basår'!W28*'JA basår'!F28*'JA basår'!H28*'JA basår'!L28)+('JA basår'!W58*'JA basår'!F58*'JA basår'!H58*'JA basår'!L58),0)</f>
        <v>0</v>
      </c>
      <c r="E104" s="278">
        <f t="shared" ref="E104:BP104" si="162">IFERROR(IF(E$81="beräknas ej",0,D104*IF(E$82&gt;$D$77,1,IF(E$82&lt;=$C$77,$C$76,$D$76))*IFERROR(INDEX($B$8:$E$14,MATCH($A104,$A$8:$A$14,0),MATCH(E$82,$B$6:$E$6,1)),0)),0)</f>
        <v>0</v>
      </c>
      <c r="F104" s="278">
        <f t="shared" si="162"/>
        <v>0</v>
      </c>
      <c r="G104" s="278">
        <f t="shared" si="162"/>
        <v>0</v>
      </c>
      <c r="H104" s="278">
        <f t="shared" si="162"/>
        <v>0</v>
      </c>
      <c r="I104" s="278">
        <f t="shared" si="162"/>
        <v>0</v>
      </c>
      <c r="J104" s="278">
        <f t="shared" si="162"/>
        <v>0</v>
      </c>
      <c r="K104" s="278">
        <f t="shared" si="162"/>
        <v>0</v>
      </c>
      <c r="L104" s="278">
        <f t="shared" si="162"/>
        <v>0</v>
      </c>
      <c r="M104" s="278">
        <f t="shared" si="162"/>
        <v>0</v>
      </c>
      <c r="N104" s="278">
        <f t="shared" si="162"/>
        <v>0</v>
      </c>
      <c r="O104" s="278">
        <f t="shared" si="162"/>
        <v>0</v>
      </c>
      <c r="P104" s="278">
        <f t="shared" si="162"/>
        <v>0</v>
      </c>
      <c r="Q104" s="278">
        <f t="shared" si="162"/>
        <v>0</v>
      </c>
      <c r="R104" s="278">
        <f t="shared" si="162"/>
        <v>0</v>
      </c>
      <c r="S104" s="278">
        <f t="shared" si="162"/>
        <v>0</v>
      </c>
      <c r="T104" s="278">
        <f t="shared" si="162"/>
        <v>0</v>
      </c>
      <c r="U104" s="278">
        <f t="shared" si="162"/>
        <v>0</v>
      </c>
      <c r="V104" s="278">
        <f t="shared" si="162"/>
        <v>0</v>
      </c>
      <c r="W104" s="278">
        <f t="shared" si="162"/>
        <v>0</v>
      </c>
      <c r="X104" s="278">
        <f t="shared" si="162"/>
        <v>0</v>
      </c>
      <c r="Y104" s="278">
        <f t="shared" si="162"/>
        <v>0</v>
      </c>
      <c r="Z104" s="278">
        <f t="shared" si="162"/>
        <v>0</v>
      </c>
      <c r="AA104" s="278">
        <f t="shared" si="162"/>
        <v>0</v>
      </c>
      <c r="AB104" s="278">
        <f t="shared" si="162"/>
        <v>0</v>
      </c>
      <c r="AC104" s="278">
        <f t="shared" si="162"/>
        <v>0</v>
      </c>
      <c r="AD104" s="278">
        <f t="shared" si="162"/>
        <v>0</v>
      </c>
      <c r="AE104" s="278">
        <f t="shared" si="162"/>
        <v>0</v>
      </c>
      <c r="AF104" s="278">
        <f t="shared" si="162"/>
        <v>0</v>
      </c>
      <c r="AG104" s="278">
        <f t="shared" si="162"/>
        <v>0</v>
      </c>
      <c r="AH104" s="278">
        <f t="shared" si="162"/>
        <v>0</v>
      </c>
      <c r="AI104" s="278">
        <f t="shared" si="162"/>
        <v>0</v>
      </c>
      <c r="AJ104" s="278">
        <f t="shared" si="162"/>
        <v>0</v>
      </c>
      <c r="AK104" s="278">
        <f t="shared" si="162"/>
        <v>0</v>
      </c>
      <c r="AL104" s="278">
        <f t="shared" si="162"/>
        <v>0</v>
      </c>
      <c r="AM104" s="278">
        <f t="shared" si="162"/>
        <v>0</v>
      </c>
      <c r="AN104" s="278">
        <f t="shared" si="162"/>
        <v>0</v>
      </c>
      <c r="AO104" s="278">
        <f t="shared" si="162"/>
        <v>0</v>
      </c>
      <c r="AP104" s="278">
        <f t="shared" si="162"/>
        <v>0</v>
      </c>
      <c r="AQ104" s="278">
        <f t="shared" si="162"/>
        <v>0</v>
      </c>
      <c r="AR104" s="278">
        <f t="shared" si="162"/>
        <v>0</v>
      </c>
      <c r="AS104" s="278">
        <f t="shared" si="162"/>
        <v>0</v>
      </c>
      <c r="AT104" s="278">
        <f t="shared" si="162"/>
        <v>0</v>
      </c>
      <c r="AU104" s="278">
        <f t="shared" si="162"/>
        <v>0</v>
      </c>
      <c r="AV104" s="278">
        <f t="shared" si="162"/>
        <v>0</v>
      </c>
      <c r="AW104" s="278">
        <f t="shared" si="162"/>
        <v>0</v>
      </c>
      <c r="AX104" s="278">
        <f t="shared" si="162"/>
        <v>0</v>
      </c>
      <c r="AY104" s="278">
        <f t="shared" si="162"/>
        <v>0</v>
      </c>
      <c r="AZ104" s="278">
        <f t="shared" si="162"/>
        <v>0</v>
      </c>
      <c r="BA104" s="278">
        <f t="shared" si="162"/>
        <v>0</v>
      </c>
      <c r="BB104" s="278">
        <f t="shared" si="162"/>
        <v>0</v>
      </c>
      <c r="BC104" s="278">
        <f t="shared" si="162"/>
        <v>0</v>
      </c>
      <c r="BD104" s="278">
        <f t="shared" si="162"/>
        <v>0</v>
      </c>
      <c r="BE104" s="278">
        <f t="shared" si="162"/>
        <v>0</v>
      </c>
      <c r="BF104" s="278">
        <f t="shared" si="162"/>
        <v>0</v>
      </c>
      <c r="BG104" s="278">
        <f t="shared" si="162"/>
        <v>0</v>
      </c>
      <c r="BH104" s="278">
        <f t="shared" si="162"/>
        <v>0</v>
      </c>
      <c r="BI104" s="278">
        <f t="shared" si="162"/>
        <v>0</v>
      </c>
      <c r="BJ104" s="278">
        <f t="shared" si="162"/>
        <v>0</v>
      </c>
      <c r="BK104" s="278">
        <f t="shared" si="162"/>
        <v>0</v>
      </c>
      <c r="BL104" s="278">
        <f t="shared" si="162"/>
        <v>0</v>
      </c>
      <c r="BM104" s="278">
        <f t="shared" si="162"/>
        <v>0</v>
      </c>
      <c r="BN104" s="278">
        <f t="shared" si="162"/>
        <v>0</v>
      </c>
      <c r="BO104" s="278">
        <f t="shared" si="162"/>
        <v>0</v>
      </c>
      <c r="BP104" s="278">
        <f t="shared" si="162"/>
        <v>0</v>
      </c>
      <c r="BQ104" s="278">
        <f t="shared" ref="BQ104:CS104" si="163">IFERROR(IF(BQ$81="beräknas ej",0,BP104*IF(BQ$82&gt;$D$77,1,IF(BQ$82&lt;=$C$77,$C$76,$D$76))*IFERROR(INDEX($B$8:$E$14,MATCH($A104,$A$8:$A$14,0),MATCH(BQ$82,$B$6:$E$6,1)),0)),0)</f>
        <v>0</v>
      </c>
      <c r="BR104" s="278">
        <f t="shared" si="163"/>
        <v>0</v>
      </c>
      <c r="BS104" s="278">
        <f t="shared" si="163"/>
        <v>0</v>
      </c>
      <c r="BT104" s="278">
        <f t="shared" si="163"/>
        <v>0</v>
      </c>
      <c r="BU104" s="278">
        <f t="shared" si="163"/>
        <v>0</v>
      </c>
      <c r="BV104" s="278">
        <f t="shared" si="163"/>
        <v>0</v>
      </c>
      <c r="BW104" s="278">
        <f t="shared" si="163"/>
        <v>0</v>
      </c>
      <c r="BX104" s="278">
        <f t="shared" si="163"/>
        <v>0</v>
      </c>
      <c r="BY104" s="278">
        <f t="shared" si="163"/>
        <v>0</v>
      </c>
      <c r="BZ104" s="278">
        <f t="shared" si="163"/>
        <v>0</v>
      </c>
      <c r="CA104" s="278">
        <f t="shared" si="163"/>
        <v>0</v>
      </c>
      <c r="CB104" s="278">
        <f t="shared" si="163"/>
        <v>0</v>
      </c>
      <c r="CC104" s="278">
        <f t="shared" si="163"/>
        <v>0</v>
      </c>
      <c r="CD104" s="278">
        <f t="shared" si="163"/>
        <v>0</v>
      </c>
      <c r="CE104" s="278">
        <f t="shared" si="163"/>
        <v>0</v>
      </c>
      <c r="CF104" s="278">
        <f t="shared" si="163"/>
        <v>0</v>
      </c>
      <c r="CG104" s="278">
        <f t="shared" si="163"/>
        <v>0</v>
      </c>
      <c r="CH104" s="278">
        <f t="shared" si="163"/>
        <v>0</v>
      </c>
      <c r="CI104" s="278">
        <f t="shared" si="163"/>
        <v>0</v>
      </c>
      <c r="CJ104" s="278">
        <f t="shared" si="163"/>
        <v>0</v>
      </c>
      <c r="CK104" s="278">
        <f t="shared" si="163"/>
        <v>0</v>
      </c>
      <c r="CL104" s="278">
        <f t="shared" si="163"/>
        <v>0</v>
      </c>
      <c r="CM104" s="278">
        <f t="shared" si="163"/>
        <v>0</v>
      </c>
      <c r="CN104" s="278">
        <f t="shared" si="163"/>
        <v>0</v>
      </c>
      <c r="CO104" s="278">
        <f t="shared" si="163"/>
        <v>0</v>
      </c>
      <c r="CP104" s="278">
        <f t="shared" si="163"/>
        <v>0</v>
      </c>
      <c r="CQ104" s="278">
        <f t="shared" si="163"/>
        <v>0</v>
      </c>
      <c r="CR104" s="278">
        <f t="shared" si="163"/>
        <v>0</v>
      </c>
      <c r="CS104" s="278">
        <f t="shared" si="163"/>
        <v>0</v>
      </c>
    </row>
    <row r="105" spans="1:97" s="377" customFormat="1" x14ac:dyDescent="0.35">
      <c r="A105" s="278">
        <f>Prognoser!C87</f>
        <v>0</v>
      </c>
      <c r="B105" s="278" t="str">
        <f>'JA basår'!B29</f>
        <v>0 0</v>
      </c>
      <c r="C105" s="278">
        <f>Prognoser!D87</f>
        <v>0</v>
      </c>
      <c r="D105" s="278">
        <f>IFERROR(('JA basår'!W29*'JA basår'!F29*'JA basår'!H29*'JA basår'!L29)+('JA basår'!W59*'JA basår'!F59*'JA basår'!H59*'JA basår'!L59),0)</f>
        <v>0</v>
      </c>
      <c r="E105" s="278">
        <f t="shared" ref="E105:BP105" si="164">IFERROR(IF(E$81="beräknas ej",0,D105*IF(E$82&gt;$D$77,1,IF(E$82&lt;=$C$77,$C$76,$D$76))*IFERROR(INDEX($B$8:$E$14,MATCH($A105,$A$8:$A$14,0),MATCH(E$82,$B$6:$E$6,1)),0)),0)</f>
        <v>0</v>
      </c>
      <c r="F105" s="278">
        <f t="shared" si="164"/>
        <v>0</v>
      </c>
      <c r="G105" s="278">
        <f t="shared" si="164"/>
        <v>0</v>
      </c>
      <c r="H105" s="278">
        <f t="shared" si="164"/>
        <v>0</v>
      </c>
      <c r="I105" s="278">
        <f t="shared" si="164"/>
        <v>0</v>
      </c>
      <c r="J105" s="278">
        <f t="shared" si="164"/>
        <v>0</v>
      </c>
      <c r="K105" s="278">
        <f t="shared" si="164"/>
        <v>0</v>
      </c>
      <c r="L105" s="278">
        <f t="shared" si="164"/>
        <v>0</v>
      </c>
      <c r="M105" s="278">
        <f t="shared" si="164"/>
        <v>0</v>
      </c>
      <c r="N105" s="278">
        <f t="shared" si="164"/>
        <v>0</v>
      </c>
      <c r="O105" s="278">
        <f t="shared" si="164"/>
        <v>0</v>
      </c>
      <c r="P105" s="278">
        <f t="shared" si="164"/>
        <v>0</v>
      </c>
      <c r="Q105" s="278">
        <f t="shared" si="164"/>
        <v>0</v>
      </c>
      <c r="R105" s="278">
        <f t="shared" si="164"/>
        <v>0</v>
      </c>
      <c r="S105" s="278">
        <f t="shared" si="164"/>
        <v>0</v>
      </c>
      <c r="T105" s="278">
        <f t="shared" si="164"/>
        <v>0</v>
      </c>
      <c r="U105" s="278">
        <f t="shared" si="164"/>
        <v>0</v>
      </c>
      <c r="V105" s="278">
        <f t="shared" si="164"/>
        <v>0</v>
      </c>
      <c r="W105" s="278">
        <f t="shared" si="164"/>
        <v>0</v>
      </c>
      <c r="X105" s="278">
        <f t="shared" si="164"/>
        <v>0</v>
      </c>
      <c r="Y105" s="278">
        <f t="shared" si="164"/>
        <v>0</v>
      </c>
      <c r="Z105" s="278">
        <f t="shared" si="164"/>
        <v>0</v>
      </c>
      <c r="AA105" s="278">
        <f t="shared" si="164"/>
        <v>0</v>
      </c>
      <c r="AB105" s="278">
        <f t="shared" si="164"/>
        <v>0</v>
      </c>
      <c r="AC105" s="278">
        <f t="shared" si="164"/>
        <v>0</v>
      </c>
      <c r="AD105" s="278">
        <f t="shared" si="164"/>
        <v>0</v>
      </c>
      <c r="AE105" s="278">
        <f t="shared" si="164"/>
        <v>0</v>
      </c>
      <c r="AF105" s="278">
        <f t="shared" si="164"/>
        <v>0</v>
      </c>
      <c r="AG105" s="278">
        <f t="shared" si="164"/>
        <v>0</v>
      </c>
      <c r="AH105" s="278">
        <f t="shared" si="164"/>
        <v>0</v>
      </c>
      <c r="AI105" s="278">
        <f t="shared" si="164"/>
        <v>0</v>
      </c>
      <c r="AJ105" s="278">
        <f t="shared" si="164"/>
        <v>0</v>
      </c>
      <c r="AK105" s="278">
        <f t="shared" si="164"/>
        <v>0</v>
      </c>
      <c r="AL105" s="278">
        <f t="shared" si="164"/>
        <v>0</v>
      </c>
      <c r="AM105" s="278">
        <f t="shared" si="164"/>
        <v>0</v>
      </c>
      <c r="AN105" s="278">
        <f t="shared" si="164"/>
        <v>0</v>
      </c>
      <c r="AO105" s="278">
        <f t="shared" si="164"/>
        <v>0</v>
      </c>
      <c r="AP105" s="278">
        <f t="shared" si="164"/>
        <v>0</v>
      </c>
      <c r="AQ105" s="278">
        <f t="shared" si="164"/>
        <v>0</v>
      </c>
      <c r="AR105" s="278">
        <f t="shared" si="164"/>
        <v>0</v>
      </c>
      <c r="AS105" s="278">
        <f t="shared" si="164"/>
        <v>0</v>
      </c>
      <c r="AT105" s="278">
        <f t="shared" si="164"/>
        <v>0</v>
      </c>
      <c r="AU105" s="278">
        <f t="shared" si="164"/>
        <v>0</v>
      </c>
      <c r="AV105" s="278">
        <f t="shared" si="164"/>
        <v>0</v>
      </c>
      <c r="AW105" s="278">
        <f t="shared" si="164"/>
        <v>0</v>
      </c>
      <c r="AX105" s="278">
        <f t="shared" si="164"/>
        <v>0</v>
      </c>
      <c r="AY105" s="278">
        <f t="shared" si="164"/>
        <v>0</v>
      </c>
      <c r="AZ105" s="278">
        <f t="shared" si="164"/>
        <v>0</v>
      </c>
      <c r="BA105" s="278">
        <f t="shared" si="164"/>
        <v>0</v>
      </c>
      <c r="BB105" s="278">
        <f t="shared" si="164"/>
        <v>0</v>
      </c>
      <c r="BC105" s="278">
        <f t="shared" si="164"/>
        <v>0</v>
      </c>
      <c r="BD105" s="278">
        <f t="shared" si="164"/>
        <v>0</v>
      </c>
      <c r="BE105" s="278">
        <f t="shared" si="164"/>
        <v>0</v>
      </c>
      <c r="BF105" s="278">
        <f t="shared" si="164"/>
        <v>0</v>
      </c>
      <c r="BG105" s="278">
        <f t="shared" si="164"/>
        <v>0</v>
      </c>
      <c r="BH105" s="278">
        <f t="shared" si="164"/>
        <v>0</v>
      </c>
      <c r="BI105" s="278">
        <f t="shared" si="164"/>
        <v>0</v>
      </c>
      <c r="BJ105" s="278">
        <f t="shared" si="164"/>
        <v>0</v>
      </c>
      <c r="BK105" s="278">
        <f t="shared" si="164"/>
        <v>0</v>
      </c>
      <c r="BL105" s="278">
        <f t="shared" si="164"/>
        <v>0</v>
      </c>
      <c r="BM105" s="278">
        <f t="shared" si="164"/>
        <v>0</v>
      </c>
      <c r="BN105" s="278">
        <f t="shared" si="164"/>
        <v>0</v>
      </c>
      <c r="BO105" s="278">
        <f t="shared" si="164"/>
        <v>0</v>
      </c>
      <c r="BP105" s="278">
        <f t="shared" si="164"/>
        <v>0</v>
      </c>
      <c r="BQ105" s="278">
        <f t="shared" ref="BQ105:CS105" si="165">IFERROR(IF(BQ$81="beräknas ej",0,BP105*IF(BQ$82&gt;$D$77,1,IF(BQ$82&lt;=$C$77,$C$76,$D$76))*IFERROR(INDEX($B$8:$E$14,MATCH($A105,$A$8:$A$14,0),MATCH(BQ$82,$B$6:$E$6,1)),0)),0)</f>
        <v>0</v>
      </c>
      <c r="BR105" s="278">
        <f t="shared" si="165"/>
        <v>0</v>
      </c>
      <c r="BS105" s="278">
        <f t="shared" si="165"/>
        <v>0</v>
      </c>
      <c r="BT105" s="278">
        <f t="shared" si="165"/>
        <v>0</v>
      </c>
      <c r="BU105" s="278">
        <f t="shared" si="165"/>
        <v>0</v>
      </c>
      <c r="BV105" s="278">
        <f t="shared" si="165"/>
        <v>0</v>
      </c>
      <c r="BW105" s="278">
        <f t="shared" si="165"/>
        <v>0</v>
      </c>
      <c r="BX105" s="278">
        <f t="shared" si="165"/>
        <v>0</v>
      </c>
      <c r="BY105" s="278">
        <f t="shared" si="165"/>
        <v>0</v>
      </c>
      <c r="BZ105" s="278">
        <f t="shared" si="165"/>
        <v>0</v>
      </c>
      <c r="CA105" s="278">
        <f t="shared" si="165"/>
        <v>0</v>
      </c>
      <c r="CB105" s="278">
        <f t="shared" si="165"/>
        <v>0</v>
      </c>
      <c r="CC105" s="278">
        <f t="shared" si="165"/>
        <v>0</v>
      </c>
      <c r="CD105" s="278">
        <f t="shared" si="165"/>
        <v>0</v>
      </c>
      <c r="CE105" s="278">
        <f t="shared" si="165"/>
        <v>0</v>
      </c>
      <c r="CF105" s="278">
        <f t="shared" si="165"/>
        <v>0</v>
      </c>
      <c r="CG105" s="278">
        <f t="shared" si="165"/>
        <v>0</v>
      </c>
      <c r="CH105" s="278">
        <f t="shared" si="165"/>
        <v>0</v>
      </c>
      <c r="CI105" s="278">
        <f t="shared" si="165"/>
        <v>0</v>
      </c>
      <c r="CJ105" s="278">
        <f t="shared" si="165"/>
        <v>0</v>
      </c>
      <c r="CK105" s="278">
        <f t="shared" si="165"/>
        <v>0</v>
      </c>
      <c r="CL105" s="278">
        <f t="shared" si="165"/>
        <v>0</v>
      </c>
      <c r="CM105" s="278">
        <f t="shared" si="165"/>
        <v>0</v>
      </c>
      <c r="CN105" s="278">
        <f t="shared" si="165"/>
        <v>0</v>
      </c>
      <c r="CO105" s="278">
        <f t="shared" si="165"/>
        <v>0</v>
      </c>
      <c r="CP105" s="278">
        <f t="shared" si="165"/>
        <v>0</v>
      </c>
      <c r="CQ105" s="278">
        <f t="shared" si="165"/>
        <v>0</v>
      </c>
      <c r="CR105" s="278">
        <f t="shared" si="165"/>
        <v>0</v>
      </c>
      <c r="CS105" s="278">
        <f t="shared" si="165"/>
        <v>0</v>
      </c>
    </row>
    <row r="106" spans="1:97" s="377" customFormat="1" x14ac:dyDescent="0.35">
      <c r="A106" s="278">
        <f>Prognoser!C88</f>
        <v>0</v>
      </c>
      <c r="B106" s="278" t="str">
        <f>'JA basår'!B30</f>
        <v>0 0</v>
      </c>
      <c r="C106" s="278">
        <f>Prognoser!D88</f>
        <v>0</v>
      </c>
      <c r="D106" s="278">
        <f>IFERROR(('JA basår'!W30*'JA basår'!F30*'JA basår'!H30*'JA basår'!L30)+('JA basår'!W60*'JA basår'!F60*'JA basår'!H60*'JA basår'!L60),0)</f>
        <v>0</v>
      </c>
      <c r="E106" s="278">
        <f t="shared" ref="E106:BP106" si="166">IFERROR(IF(E$81="beräknas ej",0,D106*IF(E$82&gt;$D$77,1,IF(E$82&lt;=$C$77,$C$76,$D$76))*IFERROR(INDEX($B$8:$E$14,MATCH($A106,$A$8:$A$14,0),MATCH(E$82,$B$6:$E$6,1)),0)),0)</f>
        <v>0</v>
      </c>
      <c r="F106" s="278">
        <f t="shared" si="166"/>
        <v>0</v>
      </c>
      <c r="G106" s="278">
        <f t="shared" si="166"/>
        <v>0</v>
      </c>
      <c r="H106" s="278">
        <f t="shared" si="166"/>
        <v>0</v>
      </c>
      <c r="I106" s="278">
        <f t="shared" si="166"/>
        <v>0</v>
      </c>
      <c r="J106" s="278">
        <f t="shared" si="166"/>
        <v>0</v>
      </c>
      <c r="K106" s="278">
        <f t="shared" si="166"/>
        <v>0</v>
      </c>
      <c r="L106" s="278">
        <f t="shared" si="166"/>
        <v>0</v>
      </c>
      <c r="M106" s="278">
        <f t="shared" si="166"/>
        <v>0</v>
      </c>
      <c r="N106" s="278">
        <f t="shared" si="166"/>
        <v>0</v>
      </c>
      <c r="O106" s="278">
        <f t="shared" si="166"/>
        <v>0</v>
      </c>
      <c r="P106" s="278">
        <f t="shared" si="166"/>
        <v>0</v>
      </c>
      <c r="Q106" s="278">
        <f t="shared" si="166"/>
        <v>0</v>
      </c>
      <c r="R106" s="278">
        <f t="shared" si="166"/>
        <v>0</v>
      </c>
      <c r="S106" s="278">
        <f t="shared" si="166"/>
        <v>0</v>
      </c>
      <c r="T106" s="278">
        <f t="shared" si="166"/>
        <v>0</v>
      </c>
      <c r="U106" s="278">
        <f t="shared" si="166"/>
        <v>0</v>
      </c>
      <c r="V106" s="278">
        <f t="shared" si="166"/>
        <v>0</v>
      </c>
      <c r="W106" s="278">
        <f t="shared" si="166"/>
        <v>0</v>
      </c>
      <c r="X106" s="278">
        <f t="shared" si="166"/>
        <v>0</v>
      </c>
      <c r="Y106" s="278">
        <f t="shared" si="166"/>
        <v>0</v>
      </c>
      <c r="Z106" s="278">
        <f t="shared" si="166"/>
        <v>0</v>
      </c>
      <c r="AA106" s="278">
        <f t="shared" si="166"/>
        <v>0</v>
      </c>
      <c r="AB106" s="278">
        <f t="shared" si="166"/>
        <v>0</v>
      </c>
      <c r="AC106" s="278">
        <f t="shared" si="166"/>
        <v>0</v>
      </c>
      <c r="AD106" s="278">
        <f t="shared" si="166"/>
        <v>0</v>
      </c>
      <c r="AE106" s="278">
        <f t="shared" si="166"/>
        <v>0</v>
      </c>
      <c r="AF106" s="278">
        <f t="shared" si="166"/>
        <v>0</v>
      </c>
      <c r="AG106" s="278">
        <f t="shared" si="166"/>
        <v>0</v>
      </c>
      <c r="AH106" s="278">
        <f t="shared" si="166"/>
        <v>0</v>
      </c>
      <c r="AI106" s="278">
        <f t="shared" si="166"/>
        <v>0</v>
      </c>
      <c r="AJ106" s="278">
        <f t="shared" si="166"/>
        <v>0</v>
      </c>
      <c r="AK106" s="278">
        <f t="shared" si="166"/>
        <v>0</v>
      </c>
      <c r="AL106" s="278">
        <f t="shared" si="166"/>
        <v>0</v>
      </c>
      <c r="AM106" s="278">
        <f t="shared" si="166"/>
        <v>0</v>
      </c>
      <c r="AN106" s="278">
        <f t="shared" si="166"/>
        <v>0</v>
      </c>
      <c r="AO106" s="278">
        <f t="shared" si="166"/>
        <v>0</v>
      </c>
      <c r="AP106" s="278">
        <f t="shared" si="166"/>
        <v>0</v>
      </c>
      <c r="AQ106" s="278">
        <f t="shared" si="166"/>
        <v>0</v>
      </c>
      <c r="AR106" s="278">
        <f t="shared" si="166"/>
        <v>0</v>
      </c>
      <c r="AS106" s="278">
        <f t="shared" si="166"/>
        <v>0</v>
      </c>
      <c r="AT106" s="278">
        <f t="shared" si="166"/>
        <v>0</v>
      </c>
      <c r="AU106" s="278">
        <f t="shared" si="166"/>
        <v>0</v>
      </c>
      <c r="AV106" s="278">
        <f t="shared" si="166"/>
        <v>0</v>
      </c>
      <c r="AW106" s="278">
        <f t="shared" si="166"/>
        <v>0</v>
      </c>
      <c r="AX106" s="278">
        <f t="shared" si="166"/>
        <v>0</v>
      </c>
      <c r="AY106" s="278">
        <f t="shared" si="166"/>
        <v>0</v>
      </c>
      <c r="AZ106" s="278">
        <f t="shared" si="166"/>
        <v>0</v>
      </c>
      <c r="BA106" s="278">
        <f t="shared" si="166"/>
        <v>0</v>
      </c>
      <c r="BB106" s="278">
        <f t="shared" si="166"/>
        <v>0</v>
      </c>
      <c r="BC106" s="278">
        <f t="shared" si="166"/>
        <v>0</v>
      </c>
      <c r="BD106" s="278">
        <f t="shared" si="166"/>
        <v>0</v>
      </c>
      <c r="BE106" s="278">
        <f t="shared" si="166"/>
        <v>0</v>
      </c>
      <c r="BF106" s="278">
        <f t="shared" si="166"/>
        <v>0</v>
      </c>
      <c r="BG106" s="278">
        <f t="shared" si="166"/>
        <v>0</v>
      </c>
      <c r="BH106" s="278">
        <f t="shared" si="166"/>
        <v>0</v>
      </c>
      <c r="BI106" s="278">
        <f t="shared" si="166"/>
        <v>0</v>
      </c>
      <c r="BJ106" s="278">
        <f t="shared" si="166"/>
        <v>0</v>
      </c>
      <c r="BK106" s="278">
        <f t="shared" si="166"/>
        <v>0</v>
      </c>
      <c r="BL106" s="278">
        <f t="shared" si="166"/>
        <v>0</v>
      </c>
      <c r="BM106" s="278">
        <f t="shared" si="166"/>
        <v>0</v>
      </c>
      <c r="BN106" s="278">
        <f t="shared" si="166"/>
        <v>0</v>
      </c>
      <c r="BO106" s="278">
        <f t="shared" si="166"/>
        <v>0</v>
      </c>
      <c r="BP106" s="278">
        <f t="shared" si="166"/>
        <v>0</v>
      </c>
      <c r="BQ106" s="278">
        <f t="shared" ref="BQ106:CS106" si="167">IFERROR(IF(BQ$81="beräknas ej",0,BP106*IF(BQ$82&gt;$D$77,1,IF(BQ$82&lt;=$C$77,$C$76,$D$76))*IFERROR(INDEX($B$8:$E$14,MATCH($A106,$A$8:$A$14,0),MATCH(BQ$82,$B$6:$E$6,1)),0)),0)</f>
        <v>0</v>
      </c>
      <c r="BR106" s="278">
        <f t="shared" si="167"/>
        <v>0</v>
      </c>
      <c r="BS106" s="278">
        <f t="shared" si="167"/>
        <v>0</v>
      </c>
      <c r="BT106" s="278">
        <f t="shared" si="167"/>
        <v>0</v>
      </c>
      <c r="BU106" s="278">
        <f t="shared" si="167"/>
        <v>0</v>
      </c>
      <c r="BV106" s="278">
        <f t="shared" si="167"/>
        <v>0</v>
      </c>
      <c r="BW106" s="278">
        <f t="shared" si="167"/>
        <v>0</v>
      </c>
      <c r="BX106" s="278">
        <f t="shared" si="167"/>
        <v>0</v>
      </c>
      <c r="BY106" s="278">
        <f t="shared" si="167"/>
        <v>0</v>
      </c>
      <c r="BZ106" s="278">
        <f t="shared" si="167"/>
        <v>0</v>
      </c>
      <c r="CA106" s="278">
        <f t="shared" si="167"/>
        <v>0</v>
      </c>
      <c r="CB106" s="278">
        <f t="shared" si="167"/>
        <v>0</v>
      </c>
      <c r="CC106" s="278">
        <f t="shared" si="167"/>
        <v>0</v>
      </c>
      <c r="CD106" s="278">
        <f t="shared" si="167"/>
        <v>0</v>
      </c>
      <c r="CE106" s="278">
        <f t="shared" si="167"/>
        <v>0</v>
      </c>
      <c r="CF106" s="278">
        <f t="shared" si="167"/>
        <v>0</v>
      </c>
      <c r="CG106" s="278">
        <f t="shared" si="167"/>
        <v>0</v>
      </c>
      <c r="CH106" s="278">
        <f t="shared" si="167"/>
        <v>0</v>
      </c>
      <c r="CI106" s="278">
        <f t="shared" si="167"/>
        <v>0</v>
      </c>
      <c r="CJ106" s="278">
        <f t="shared" si="167"/>
        <v>0</v>
      </c>
      <c r="CK106" s="278">
        <f t="shared" si="167"/>
        <v>0</v>
      </c>
      <c r="CL106" s="278">
        <f t="shared" si="167"/>
        <v>0</v>
      </c>
      <c r="CM106" s="278">
        <f t="shared" si="167"/>
        <v>0</v>
      </c>
      <c r="CN106" s="278">
        <f t="shared" si="167"/>
        <v>0</v>
      </c>
      <c r="CO106" s="278">
        <f t="shared" si="167"/>
        <v>0</v>
      </c>
      <c r="CP106" s="278">
        <f t="shared" si="167"/>
        <v>0</v>
      </c>
      <c r="CQ106" s="278">
        <f t="shared" si="167"/>
        <v>0</v>
      </c>
      <c r="CR106" s="278">
        <f t="shared" si="167"/>
        <v>0</v>
      </c>
      <c r="CS106" s="278">
        <f t="shared" si="167"/>
        <v>0</v>
      </c>
    </row>
    <row r="107" spans="1:97" s="377" customFormat="1" x14ac:dyDescent="0.35">
      <c r="A107" s="278">
        <f>Prognoser!C89</f>
        <v>0</v>
      </c>
      <c r="B107" s="278" t="str">
        <f>'JA basår'!B31</f>
        <v>0 0</v>
      </c>
      <c r="C107" s="278">
        <f>Prognoser!D89</f>
        <v>0</v>
      </c>
      <c r="D107" s="278">
        <f>IFERROR(('JA basår'!W31*'JA basår'!F31*'JA basår'!H31*'JA basår'!L31)+('JA basår'!W61*'JA basår'!F61*'JA basår'!H61*'JA basår'!L61),0)</f>
        <v>0</v>
      </c>
      <c r="E107" s="278">
        <f t="shared" ref="E107:BP107" si="168">IFERROR(IF(E$81="beräknas ej",0,D107*IF(E$82&gt;$D$77,1,IF(E$82&lt;=$C$77,$C$76,$D$76))*IFERROR(INDEX($B$8:$E$14,MATCH($A107,$A$8:$A$14,0),MATCH(E$82,$B$6:$E$6,1)),0)),0)</f>
        <v>0</v>
      </c>
      <c r="F107" s="278">
        <f t="shared" si="168"/>
        <v>0</v>
      </c>
      <c r="G107" s="278">
        <f t="shared" si="168"/>
        <v>0</v>
      </c>
      <c r="H107" s="278">
        <f t="shared" si="168"/>
        <v>0</v>
      </c>
      <c r="I107" s="278">
        <f t="shared" si="168"/>
        <v>0</v>
      </c>
      <c r="J107" s="278">
        <f t="shared" si="168"/>
        <v>0</v>
      </c>
      <c r="K107" s="278">
        <f t="shared" si="168"/>
        <v>0</v>
      </c>
      <c r="L107" s="278">
        <f t="shared" si="168"/>
        <v>0</v>
      </c>
      <c r="M107" s="278">
        <f t="shared" si="168"/>
        <v>0</v>
      </c>
      <c r="N107" s="278">
        <f t="shared" si="168"/>
        <v>0</v>
      </c>
      <c r="O107" s="278">
        <f t="shared" si="168"/>
        <v>0</v>
      </c>
      <c r="P107" s="278">
        <f t="shared" si="168"/>
        <v>0</v>
      </c>
      <c r="Q107" s="278">
        <f t="shared" si="168"/>
        <v>0</v>
      </c>
      <c r="R107" s="278">
        <f t="shared" si="168"/>
        <v>0</v>
      </c>
      <c r="S107" s="278">
        <f t="shared" si="168"/>
        <v>0</v>
      </c>
      <c r="T107" s="278">
        <f t="shared" si="168"/>
        <v>0</v>
      </c>
      <c r="U107" s="278">
        <f t="shared" si="168"/>
        <v>0</v>
      </c>
      <c r="V107" s="278">
        <f t="shared" si="168"/>
        <v>0</v>
      </c>
      <c r="W107" s="278">
        <f t="shared" si="168"/>
        <v>0</v>
      </c>
      <c r="X107" s="278">
        <f t="shared" si="168"/>
        <v>0</v>
      </c>
      <c r="Y107" s="278">
        <f t="shared" si="168"/>
        <v>0</v>
      </c>
      <c r="Z107" s="278">
        <f t="shared" si="168"/>
        <v>0</v>
      </c>
      <c r="AA107" s="278">
        <f t="shared" si="168"/>
        <v>0</v>
      </c>
      <c r="AB107" s="278">
        <f t="shared" si="168"/>
        <v>0</v>
      </c>
      <c r="AC107" s="278">
        <f t="shared" si="168"/>
        <v>0</v>
      </c>
      <c r="AD107" s="278">
        <f t="shared" si="168"/>
        <v>0</v>
      </c>
      <c r="AE107" s="278">
        <f t="shared" si="168"/>
        <v>0</v>
      </c>
      <c r="AF107" s="278">
        <f t="shared" si="168"/>
        <v>0</v>
      </c>
      <c r="AG107" s="278">
        <f t="shared" si="168"/>
        <v>0</v>
      </c>
      <c r="AH107" s="278">
        <f t="shared" si="168"/>
        <v>0</v>
      </c>
      <c r="AI107" s="278">
        <f t="shared" si="168"/>
        <v>0</v>
      </c>
      <c r="AJ107" s="278">
        <f t="shared" si="168"/>
        <v>0</v>
      </c>
      <c r="AK107" s="278">
        <f t="shared" si="168"/>
        <v>0</v>
      </c>
      <c r="AL107" s="278">
        <f t="shared" si="168"/>
        <v>0</v>
      </c>
      <c r="AM107" s="278">
        <f t="shared" si="168"/>
        <v>0</v>
      </c>
      <c r="AN107" s="278">
        <f t="shared" si="168"/>
        <v>0</v>
      </c>
      <c r="AO107" s="278">
        <f t="shared" si="168"/>
        <v>0</v>
      </c>
      <c r="AP107" s="278">
        <f t="shared" si="168"/>
        <v>0</v>
      </c>
      <c r="AQ107" s="278">
        <f t="shared" si="168"/>
        <v>0</v>
      </c>
      <c r="AR107" s="278">
        <f t="shared" si="168"/>
        <v>0</v>
      </c>
      <c r="AS107" s="278">
        <f t="shared" si="168"/>
        <v>0</v>
      </c>
      <c r="AT107" s="278">
        <f t="shared" si="168"/>
        <v>0</v>
      </c>
      <c r="AU107" s="278">
        <f t="shared" si="168"/>
        <v>0</v>
      </c>
      <c r="AV107" s="278">
        <f t="shared" si="168"/>
        <v>0</v>
      </c>
      <c r="AW107" s="278">
        <f t="shared" si="168"/>
        <v>0</v>
      </c>
      <c r="AX107" s="278">
        <f t="shared" si="168"/>
        <v>0</v>
      </c>
      <c r="AY107" s="278">
        <f t="shared" si="168"/>
        <v>0</v>
      </c>
      <c r="AZ107" s="278">
        <f t="shared" si="168"/>
        <v>0</v>
      </c>
      <c r="BA107" s="278">
        <f t="shared" si="168"/>
        <v>0</v>
      </c>
      <c r="BB107" s="278">
        <f t="shared" si="168"/>
        <v>0</v>
      </c>
      <c r="BC107" s="278">
        <f t="shared" si="168"/>
        <v>0</v>
      </c>
      <c r="BD107" s="278">
        <f t="shared" si="168"/>
        <v>0</v>
      </c>
      <c r="BE107" s="278">
        <f t="shared" si="168"/>
        <v>0</v>
      </c>
      <c r="BF107" s="278">
        <f t="shared" si="168"/>
        <v>0</v>
      </c>
      <c r="BG107" s="278">
        <f t="shared" si="168"/>
        <v>0</v>
      </c>
      <c r="BH107" s="278">
        <f t="shared" si="168"/>
        <v>0</v>
      </c>
      <c r="BI107" s="278">
        <f t="shared" si="168"/>
        <v>0</v>
      </c>
      <c r="BJ107" s="278">
        <f t="shared" si="168"/>
        <v>0</v>
      </c>
      <c r="BK107" s="278">
        <f t="shared" si="168"/>
        <v>0</v>
      </c>
      <c r="BL107" s="278">
        <f t="shared" si="168"/>
        <v>0</v>
      </c>
      <c r="BM107" s="278">
        <f t="shared" si="168"/>
        <v>0</v>
      </c>
      <c r="BN107" s="278">
        <f t="shared" si="168"/>
        <v>0</v>
      </c>
      <c r="BO107" s="278">
        <f t="shared" si="168"/>
        <v>0</v>
      </c>
      <c r="BP107" s="278">
        <f t="shared" si="168"/>
        <v>0</v>
      </c>
      <c r="BQ107" s="278">
        <f t="shared" ref="BQ107:CS107" si="169">IFERROR(IF(BQ$81="beräknas ej",0,BP107*IF(BQ$82&gt;$D$77,1,IF(BQ$82&lt;=$C$77,$C$76,$D$76))*IFERROR(INDEX($B$8:$E$14,MATCH($A107,$A$8:$A$14,0),MATCH(BQ$82,$B$6:$E$6,1)),0)),0)</f>
        <v>0</v>
      </c>
      <c r="BR107" s="278">
        <f t="shared" si="169"/>
        <v>0</v>
      </c>
      <c r="BS107" s="278">
        <f t="shared" si="169"/>
        <v>0</v>
      </c>
      <c r="BT107" s="278">
        <f t="shared" si="169"/>
        <v>0</v>
      </c>
      <c r="BU107" s="278">
        <f t="shared" si="169"/>
        <v>0</v>
      </c>
      <c r="BV107" s="278">
        <f t="shared" si="169"/>
        <v>0</v>
      </c>
      <c r="BW107" s="278">
        <f t="shared" si="169"/>
        <v>0</v>
      </c>
      <c r="BX107" s="278">
        <f t="shared" si="169"/>
        <v>0</v>
      </c>
      <c r="BY107" s="278">
        <f t="shared" si="169"/>
        <v>0</v>
      </c>
      <c r="BZ107" s="278">
        <f t="shared" si="169"/>
        <v>0</v>
      </c>
      <c r="CA107" s="278">
        <f t="shared" si="169"/>
        <v>0</v>
      </c>
      <c r="CB107" s="278">
        <f t="shared" si="169"/>
        <v>0</v>
      </c>
      <c r="CC107" s="278">
        <f t="shared" si="169"/>
        <v>0</v>
      </c>
      <c r="CD107" s="278">
        <f t="shared" si="169"/>
        <v>0</v>
      </c>
      <c r="CE107" s="278">
        <f t="shared" si="169"/>
        <v>0</v>
      </c>
      <c r="CF107" s="278">
        <f t="shared" si="169"/>
        <v>0</v>
      </c>
      <c r="CG107" s="278">
        <f t="shared" si="169"/>
        <v>0</v>
      </c>
      <c r="CH107" s="278">
        <f t="shared" si="169"/>
        <v>0</v>
      </c>
      <c r="CI107" s="278">
        <f t="shared" si="169"/>
        <v>0</v>
      </c>
      <c r="CJ107" s="278">
        <f t="shared" si="169"/>
        <v>0</v>
      </c>
      <c r="CK107" s="278">
        <f t="shared" si="169"/>
        <v>0</v>
      </c>
      <c r="CL107" s="278">
        <f t="shared" si="169"/>
        <v>0</v>
      </c>
      <c r="CM107" s="278">
        <f t="shared" si="169"/>
        <v>0</v>
      </c>
      <c r="CN107" s="278">
        <f t="shared" si="169"/>
        <v>0</v>
      </c>
      <c r="CO107" s="278">
        <f t="shared" si="169"/>
        <v>0</v>
      </c>
      <c r="CP107" s="278">
        <f t="shared" si="169"/>
        <v>0</v>
      </c>
      <c r="CQ107" s="278">
        <f t="shared" si="169"/>
        <v>0</v>
      </c>
      <c r="CR107" s="278">
        <f t="shared" si="169"/>
        <v>0</v>
      </c>
      <c r="CS107" s="278">
        <f t="shared" si="169"/>
        <v>0</v>
      </c>
    </row>
    <row r="108" spans="1:97" s="381" customFormat="1" x14ac:dyDescent="0.35">
      <c r="A108" s="328"/>
      <c r="B108" s="328"/>
      <c r="C108" s="328"/>
      <c r="D108" s="333">
        <f>SUM(D83:D107)</f>
        <v>0</v>
      </c>
      <c r="E108" s="333">
        <f t="shared" ref="E108" si="170">SUM(E83:E107)</f>
        <v>0</v>
      </c>
      <c r="F108" s="333">
        <f t="shared" ref="F108" si="171">SUM(F83:F107)</f>
        <v>0</v>
      </c>
      <c r="G108" s="333">
        <f t="shared" ref="G108" si="172">SUM(G83:G107)</f>
        <v>0</v>
      </c>
      <c r="H108" s="333">
        <f t="shared" ref="H108" si="173">SUM(H83:H107)</f>
        <v>0</v>
      </c>
      <c r="I108" s="333">
        <f t="shared" ref="I108" si="174">SUM(I83:I107)</f>
        <v>0</v>
      </c>
      <c r="J108" s="333">
        <f t="shared" ref="J108" si="175">SUM(J83:J107)</f>
        <v>0</v>
      </c>
      <c r="K108" s="333">
        <f t="shared" ref="K108" si="176">SUM(K83:K107)</f>
        <v>0</v>
      </c>
      <c r="L108" s="333">
        <f t="shared" ref="L108" si="177">SUM(L83:L107)</f>
        <v>0</v>
      </c>
      <c r="M108" s="333">
        <f t="shared" ref="M108" si="178">SUM(M83:M107)</f>
        <v>0</v>
      </c>
      <c r="N108" s="333">
        <f t="shared" ref="N108" si="179">SUM(N83:N107)</f>
        <v>0</v>
      </c>
      <c r="O108" s="333">
        <f t="shared" ref="O108" si="180">SUM(O83:O107)</f>
        <v>0</v>
      </c>
      <c r="P108" s="333">
        <f t="shared" ref="P108" si="181">SUM(P83:P107)</f>
        <v>0</v>
      </c>
      <c r="Q108" s="333">
        <f t="shared" ref="Q108" si="182">SUM(Q83:Q107)</f>
        <v>0</v>
      </c>
      <c r="R108" s="333">
        <f t="shared" ref="R108" si="183">SUM(R83:R107)</f>
        <v>0</v>
      </c>
      <c r="S108" s="333">
        <f t="shared" ref="S108" si="184">SUM(S83:S107)</f>
        <v>0</v>
      </c>
      <c r="T108" s="333">
        <f t="shared" ref="T108" si="185">SUM(T83:T107)</f>
        <v>0</v>
      </c>
      <c r="U108" s="333">
        <f t="shared" ref="U108" si="186">SUM(U83:U107)</f>
        <v>0</v>
      </c>
      <c r="V108" s="333">
        <f t="shared" ref="V108" si="187">SUM(V83:V107)</f>
        <v>0</v>
      </c>
      <c r="W108" s="333">
        <f t="shared" ref="W108" si="188">SUM(W83:W107)</f>
        <v>0</v>
      </c>
      <c r="X108" s="333">
        <f t="shared" ref="X108" si="189">SUM(X83:X107)</f>
        <v>0</v>
      </c>
      <c r="Y108" s="333">
        <f t="shared" ref="Y108" si="190">SUM(Y83:Y107)</f>
        <v>0</v>
      </c>
      <c r="Z108" s="333">
        <f t="shared" ref="Z108" si="191">SUM(Z83:Z107)</f>
        <v>0</v>
      </c>
      <c r="AA108" s="333">
        <f t="shared" ref="AA108" si="192">SUM(AA83:AA107)</f>
        <v>0</v>
      </c>
      <c r="AB108" s="333">
        <f t="shared" ref="AB108" si="193">SUM(AB83:AB107)</f>
        <v>0</v>
      </c>
      <c r="AC108" s="333">
        <f t="shared" ref="AC108" si="194">SUM(AC83:AC107)</f>
        <v>0</v>
      </c>
      <c r="AD108" s="333">
        <f t="shared" ref="AD108" si="195">SUM(AD83:AD107)</f>
        <v>0</v>
      </c>
      <c r="AE108" s="333">
        <f t="shared" ref="AE108" si="196">SUM(AE83:AE107)</f>
        <v>0</v>
      </c>
      <c r="AF108" s="333">
        <f t="shared" ref="AF108" si="197">SUM(AF83:AF107)</f>
        <v>0</v>
      </c>
      <c r="AG108" s="333">
        <f t="shared" ref="AG108" si="198">SUM(AG83:AG107)</f>
        <v>0</v>
      </c>
      <c r="AH108" s="333">
        <f t="shared" ref="AH108" si="199">SUM(AH83:AH107)</f>
        <v>0</v>
      </c>
      <c r="AI108" s="333">
        <f t="shared" ref="AI108" si="200">SUM(AI83:AI107)</f>
        <v>0</v>
      </c>
      <c r="AJ108" s="333">
        <f t="shared" ref="AJ108" si="201">SUM(AJ83:AJ107)</f>
        <v>0</v>
      </c>
      <c r="AK108" s="333">
        <f t="shared" ref="AK108" si="202">SUM(AK83:AK107)</f>
        <v>0</v>
      </c>
      <c r="AL108" s="333">
        <f t="shared" ref="AL108" si="203">SUM(AL83:AL107)</f>
        <v>0</v>
      </c>
      <c r="AM108" s="333">
        <f t="shared" ref="AM108" si="204">SUM(AM83:AM107)</f>
        <v>0</v>
      </c>
      <c r="AN108" s="333">
        <f t="shared" ref="AN108" si="205">SUM(AN83:AN107)</f>
        <v>0</v>
      </c>
      <c r="AO108" s="333">
        <f t="shared" ref="AO108" si="206">SUM(AO83:AO107)</f>
        <v>0</v>
      </c>
      <c r="AP108" s="333">
        <f t="shared" ref="AP108" si="207">SUM(AP83:AP107)</f>
        <v>0</v>
      </c>
      <c r="AQ108" s="333">
        <f t="shared" ref="AQ108" si="208">SUM(AQ83:AQ107)</f>
        <v>0</v>
      </c>
      <c r="AR108" s="333">
        <f t="shared" ref="AR108" si="209">SUM(AR83:AR107)</f>
        <v>0</v>
      </c>
      <c r="AS108" s="333">
        <f t="shared" ref="AS108" si="210">SUM(AS83:AS107)</f>
        <v>0</v>
      </c>
      <c r="AT108" s="333">
        <f t="shared" ref="AT108" si="211">SUM(AT83:AT107)</f>
        <v>0</v>
      </c>
      <c r="AU108" s="333">
        <f t="shared" ref="AU108" si="212">SUM(AU83:AU107)</f>
        <v>0</v>
      </c>
      <c r="AV108" s="333">
        <f t="shared" ref="AV108" si="213">SUM(AV83:AV107)</f>
        <v>0</v>
      </c>
      <c r="AW108" s="333">
        <f t="shared" ref="AW108" si="214">SUM(AW83:AW107)</f>
        <v>0</v>
      </c>
      <c r="AX108" s="333">
        <f t="shared" ref="AX108" si="215">SUM(AX83:AX107)</f>
        <v>0</v>
      </c>
      <c r="AY108" s="333">
        <f t="shared" ref="AY108" si="216">SUM(AY83:AY107)</f>
        <v>0</v>
      </c>
      <c r="AZ108" s="333">
        <f t="shared" ref="AZ108" si="217">SUM(AZ83:AZ107)</f>
        <v>0</v>
      </c>
      <c r="BA108" s="333">
        <f t="shared" ref="BA108" si="218">SUM(BA83:BA107)</f>
        <v>0</v>
      </c>
      <c r="BB108" s="333">
        <f t="shared" ref="BB108" si="219">SUM(BB83:BB107)</f>
        <v>0</v>
      </c>
      <c r="BC108" s="333">
        <f t="shared" ref="BC108" si="220">SUM(BC83:BC107)</f>
        <v>0</v>
      </c>
      <c r="BD108" s="333">
        <f t="shared" ref="BD108" si="221">SUM(BD83:BD107)</f>
        <v>0</v>
      </c>
      <c r="BE108" s="333">
        <f t="shared" ref="BE108" si="222">SUM(BE83:BE107)</f>
        <v>0</v>
      </c>
      <c r="BF108" s="333">
        <f t="shared" ref="BF108" si="223">SUM(BF83:BF107)</f>
        <v>0</v>
      </c>
      <c r="BG108" s="333">
        <f t="shared" ref="BG108" si="224">SUM(BG83:BG107)</f>
        <v>0</v>
      </c>
      <c r="BH108" s="333">
        <f t="shared" ref="BH108" si="225">SUM(BH83:BH107)</f>
        <v>0</v>
      </c>
      <c r="BI108" s="333">
        <f t="shared" ref="BI108" si="226">SUM(BI83:BI107)</f>
        <v>0</v>
      </c>
      <c r="BJ108" s="333">
        <f t="shared" ref="BJ108" si="227">SUM(BJ83:BJ107)</f>
        <v>0</v>
      </c>
      <c r="BK108" s="333">
        <f t="shared" ref="BK108" si="228">SUM(BK83:BK107)</f>
        <v>0</v>
      </c>
      <c r="BL108" s="333">
        <f t="shared" ref="BL108" si="229">SUM(BL83:BL107)</f>
        <v>0</v>
      </c>
      <c r="BM108" s="333">
        <f t="shared" ref="BM108" si="230">SUM(BM83:BM107)</f>
        <v>0</v>
      </c>
      <c r="BN108" s="333">
        <f t="shared" ref="BN108" si="231">SUM(BN83:BN107)</f>
        <v>0</v>
      </c>
      <c r="BO108" s="333">
        <f t="shared" ref="BO108" si="232">SUM(BO83:BO107)</f>
        <v>0</v>
      </c>
      <c r="BP108" s="333">
        <f t="shared" ref="BP108" si="233">SUM(BP83:BP107)</f>
        <v>0</v>
      </c>
      <c r="BQ108" s="333">
        <f t="shared" ref="BQ108" si="234">SUM(BQ83:BQ107)</f>
        <v>0</v>
      </c>
      <c r="BR108" s="333">
        <f t="shared" ref="BR108" si="235">SUM(BR83:BR107)</f>
        <v>0</v>
      </c>
      <c r="BS108" s="333">
        <f t="shared" ref="BS108" si="236">SUM(BS83:BS107)</f>
        <v>0</v>
      </c>
      <c r="BT108" s="333">
        <f t="shared" ref="BT108" si="237">SUM(BT83:BT107)</f>
        <v>0</v>
      </c>
      <c r="BU108" s="333">
        <f t="shared" ref="BU108" si="238">SUM(BU83:BU107)</f>
        <v>0</v>
      </c>
      <c r="BV108" s="333">
        <f t="shared" ref="BV108" si="239">SUM(BV83:BV107)</f>
        <v>0</v>
      </c>
      <c r="BW108" s="333">
        <f t="shared" ref="BW108" si="240">SUM(BW83:BW107)</f>
        <v>0</v>
      </c>
      <c r="BX108" s="333">
        <f t="shared" ref="BX108" si="241">SUM(BX83:BX107)</f>
        <v>0</v>
      </c>
      <c r="BY108" s="333">
        <f t="shared" ref="BY108" si="242">SUM(BY83:BY107)</f>
        <v>0</v>
      </c>
      <c r="BZ108" s="333">
        <f t="shared" ref="BZ108" si="243">SUM(BZ83:BZ107)</f>
        <v>0</v>
      </c>
      <c r="CA108" s="333">
        <f t="shared" ref="CA108" si="244">SUM(CA83:CA107)</f>
        <v>0</v>
      </c>
      <c r="CB108" s="333">
        <f t="shared" ref="CB108" si="245">SUM(CB83:CB107)</f>
        <v>0</v>
      </c>
      <c r="CC108" s="333">
        <f t="shared" ref="CC108" si="246">SUM(CC83:CC107)</f>
        <v>0</v>
      </c>
      <c r="CD108" s="333">
        <f t="shared" ref="CD108" si="247">SUM(CD83:CD107)</f>
        <v>0</v>
      </c>
      <c r="CE108" s="333">
        <f t="shared" ref="CE108" si="248">SUM(CE83:CE107)</f>
        <v>0</v>
      </c>
      <c r="CF108" s="333">
        <f t="shared" ref="CF108" si="249">SUM(CF83:CF107)</f>
        <v>0</v>
      </c>
      <c r="CG108" s="333">
        <f t="shared" ref="CG108" si="250">SUM(CG83:CG107)</f>
        <v>0</v>
      </c>
      <c r="CH108" s="333">
        <f t="shared" ref="CH108" si="251">SUM(CH83:CH107)</f>
        <v>0</v>
      </c>
      <c r="CI108" s="333">
        <f t="shared" ref="CI108" si="252">SUM(CI83:CI107)</f>
        <v>0</v>
      </c>
      <c r="CJ108" s="333">
        <f t="shared" ref="CJ108" si="253">SUM(CJ83:CJ107)</f>
        <v>0</v>
      </c>
      <c r="CK108" s="333">
        <f t="shared" ref="CK108" si="254">SUM(CK83:CK107)</f>
        <v>0</v>
      </c>
      <c r="CL108" s="333">
        <f t="shared" ref="CL108" si="255">SUM(CL83:CL107)</f>
        <v>0</v>
      </c>
      <c r="CM108" s="333">
        <f t="shared" ref="CM108" si="256">SUM(CM83:CM107)</f>
        <v>0</v>
      </c>
      <c r="CN108" s="333">
        <f t="shared" ref="CN108" si="257">SUM(CN83:CN107)</f>
        <v>0</v>
      </c>
      <c r="CO108" s="333">
        <f>SUM(CO83:CO107)</f>
        <v>0</v>
      </c>
      <c r="CP108" s="333">
        <f t="shared" ref="CP108:CS108" si="258">SUM(CP83:CP107)</f>
        <v>0</v>
      </c>
      <c r="CQ108" s="333">
        <f t="shared" si="258"/>
        <v>0</v>
      </c>
      <c r="CR108" s="333">
        <f t="shared" si="258"/>
        <v>0</v>
      </c>
      <c r="CS108" s="333">
        <f t="shared" si="258"/>
        <v>0</v>
      </c>
    </row>
    <row r="109" spans="1:97" s="377" customFormat="1" x14ac:dyDescent="0.35">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c r="AH109" s="323"/>
      <c r="AI109" s="323"/>
      <c r="AJ109" s="323"/>
      <c r="AK109" s="323"/>
      <c r="AL109" s="323"/>
      <c r="AM109" s="323"/>
      <c r="AN109" s="323"/>
      <c r="AO109" s="323"/>
      <c r="AP109" s="323"/>
      <c r="AQ109" s="323"/>
      <c r="AR109" s="323"/>
      <c r="AS109" s="323"/>
      <c r="AT109" s="323"/>
      <c r="AU109" s="323"/>
      <c r="AV109" s="323"/>
      <c r="AW109" s="323"/>
      <c r="AX109" s="323"/>
      <c r="AY109" s="323"/>
      <c r="AZ109" s="323"/>
      <c r="BA109" s="323"/>
      <c r="BB109" s="323"/>
      <c r="BC109" s="323"/>
      <c r="BD109" s="323"/>
      <c r="BE109" s="323"/>
      <c r="BF109" s="323"/>
      <c r="BG109" s="323"/>
      <c r="BH109" s="323"/>
      <c r="BI109" s="323"/>
      <c r="BJ109" s="323"/>
      <c r="BK109" s="323"/>
      <c r="BL109" s="323"/>
      <c r="BM109" s="323"/>
      <c r="BN109" s="323"/>
      <c r="BO109" s="323"/>
      <c r="BP109" s="323"/>
      <c r="BQ109" s="323"/>
      <c r="BR109" s="323"/>
      <c r="BS109" s="323"/>
      <c r="BT109" s="323"/>
      <c r="BU109" s="323"/>
      <c r="BV109" s="323"/>
      <c r="BW109" s="323"/>
      <c r="BX109" s="323"/>
      <c r="BY109" s="323"/>
      <c r="BZ109" s="323"/>
      <c r="CA109" s="323"/>
      <c r="CB109" s="323"/>
      <c r="CC109" s="323"/>
      <c r="CD109" s="323"/>
      <c r="CE109" s="323"/>
      <c r="CF109" s="323"/>
      <c r="CG109" s="323"/>
      <c r="CH109" s="323"/>
      <c r="CI109" s="323"/>
      <c r="CJ109" s="323"/>
      <c r="CK109" s="323"/>
      <c r="CL109" s="323"/>
      <c r="CM109" s="323"/>
      <c r="CN109" s="323"/>
      <c r="CO109" s="323"/>
    </row>
    <row r="110" spans="1:97" s="377" customFormat="1" x14ac:dyDescent="0.35">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c r="AH110" s="323"/>
      <c r="AI110" s="323"/>
      <c r="AJ110" s="323"/>
      <c r="AK110" s="323"/>
      <c r="AL110" s="323"/>
      <c r="AM110" s="323"/>
      <c r="AN110" s="323"/>
      <c r="AO110" s="323"/>
      <c r="AP110" s="323"/>
      <c r="AQ110" s="323"/>
      <c r="AR110" s="323"/>
      <c r="AS110" s="323"/>
      <c r="AT110" s="323"/>
      <c r="AU110" s="323"/>
      <c r="AV110" s="323"/>
      <c r="AW110" s="323"/>
      <c r="AX110" s="323"/>
      <c r="AY110" s="323"/>
      <c r="AZ110" s="323"/>
      <c r="BA110" s="323"/>
      <c r="BB110" s="323"/>
      <c r="BC110" s="323"/>
      <c r="BD110" s="323"/>
      <c r="BE110" s="323"/>
      <c r="BF110" s="323"/>
      <c r="BG110" s="323"/>
      <c r="BH110" s="323"/>
      <c r="BI110" s="323"/>
      <c r="BJ110" s="323"/>
      <c r="BK110" s="323"/>
      <c r="BL110" s="323"/>
      <c r="BM110" s="323"/>
      <c r="BN110" s="323"/>
      <c r="BO110" s="323"/>
      <c r="BP110" s="323"/>
      <c r="BQ110" s="323"/>
      <c r="BR110" s="323"/>
      <c r="BS110" s="323"/>
      <c r="BT110" s="323"/>
      <c r="BU110" s="323"/>
      <c r="BV110" s="323"/>
      <c r="BW110" s="323"/>
      <c r="BX110" s="323"/>
      <c r="BY110" s="323"/>
      <c r="BZ110" s="323"/>
      <c r="CA110" s="323"/>
      <c r="CB110" s="323"/>
      <c r="CC110" s="323"/>
      <c r="CD110" s="323"/>
      <c r="CE110" s="323"/>
      <c r="CF110" s="323"/>
      <c r="CG110" s="323"/>
      <c r="CH110" s="323"/>
      <c r="CI110" s="323"/>
      <c r="CJ110" s="323"/>
      <c r="CK110" s="323"/>
      <c r="CL110" s="323"/>
      <c r="CM110" s="323"/>
      <c r="CN110" s="323"/>
      <c r="CO110" s="323"/>
    </row>
    <row r="111" spans="1:97" s="377" customFormat="1" ht="15.5" x14ac:dyDescent="0.35">
      <c r="A111" s="332" t="s">
        <v>10</v>
      </c>
      <c r="C111" s="323"/>
      <c r="D111" s="323"/>
      <c r="E111" s="323"/>
      <c r="F111" s="323"/>
      <c r="G111" s="331" t="str">
        <f>G80</f>
        <v>Tabellen visar årliga kostnader för hjälpmaskiner för respektive fartygsklass. Kostnaderna är dels uppräknade med antagen uppräkningsfaktor avseende bränslepriset, dels uppräknad med godsprognosen (vilken ökar antalet anlöp per år).</v>
      </c>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323"/>
      <c r="AF111" s="323"/>
      <c r="AG111" s="323"/>
      <c r="AH111" s="323"/>
      <c r="AI111" s="323"/>
      <c r="AJ111" s="323"/>
      <c r="AK111" s="323"/>
      <c r="AL111" s="323"/>
      <c r="AM111" s="323"/>
      <c r="AN111" s="323"/>
      <c r="AO111" s="323"/>
      <c r="AP111" s="323"/>
      <c r="AQ111" s="323"/>
      <c r="AR111" s="323"/>
      <c r="AS111" s="323"/>
      <c r="AT111" s="323"/>
      <c r="AU111" s="323"/>
      <c r="AV111" s="323"/>
      <c r="AW111" s="323"/>
      <c r="AX111" s="323"/>
      <c r="AY111" s="323"/>
      <c r="AZ111" s="323"/>
      <c r="BA111" s="323"/>
      <c r="BB111" s="323"/>
      <c r="BC111" s="323"/>
      <c r="BD111" s="323"/>
      <c r="BE111" s="323"/>
      <c r="BF111" s="323"/>
      <c r="BG111" s="323"/>
      <c r="BH111" s="323"/>
      <c r="BI111" s="323"/>
      <c r="BJ111" s="323"/>
      <c r="BK111" s="323"/>
      <c r="BL111" s="323"/>
      <c r="BM111" s="323"/>
      <c r="BN111" s="323"/>
      <c r="BO111" s="323"/>
      <c r="BP111" s="323"/>
      <c r="BQ111" s="323"/>
      <c r="BR111" s="323"/>
      <c r="BS111" s="323"/>
      <c r="BT111" s="323"/>
      <c r="BU111" s="323"/>
      <c r="BV111" s="323"/>
      <c r="BW111" s="323"/>
      <c r="BX111" s="323"/>
      <c r="BY111" s="323"/>
      <c r="BZ111" s="323"/>
      <c r="CA111" s="323"/>
      <c r="CB111" s="323"/>
      <c r="CC111" s="323"/>
      <c r="CD111" s="323"/>
      <c r="CE111" s="323"/>
      <c r="CF111" s="323"/>
      <c r="CG111" s="323"/>
      <c r="CH111" s="323"/>
      <c r="CI111" s="323"/>
      <c r="CJ111" s="323"/>
      <c r="CK111" s="323"/>
      <c r="CL111" s="323"/>
      <c r="CM111" s="323"/>
      <c r="CN111" s="323"/>
      <c r="CO111" s="323"/>
    </row>
    <row r="112" spans="1:97" s="377" customFormat="1" x14ac:dyDescent="0.35">
      <c r="A112" s="328" t="s">
        <v>72</v>
      </c>
      <c r="B112" s="328" t="s">
        <v>51</v>
      </c>
      <c r="C112" s="328" t="s">
        <v>73</v>
      </c>
      <c r="D112" s="328">
        <f t="shared" ref="D112:BO112" si="259">D82</f>
        <v>2019</v>
      </c>
      <c r="E112" s="328">
        <f t="shared" si="259"/>
        <v>2020</v>
      </c>
      <c r="F112" s="328">
        <f t="shared" si="259"/>
        <v>2021</v>
      </c>
      <c r="G112" s="328">
        <f t="shared" si="259"/>
        <v>2022</v>
      </c>
      <c r="H112" s="328">
        <f t="shared" si="259"/>
        <v>2023</v>
      </c>
      <c r="I112" s="328">
        <f t="shared" si="259"/>
        <v>2024</v>
      </c>
      <c r="J112" s="328">
        <f t="shared" si="259"/>
        <v>2025</v>
      </c>
      <c r="K112" s="328">
        <f t="shared" si="259"/>
        <v>2026</v>
      </c>
      <c r="L112" s="328">
        <f t="shared" si="259"/>
        <v>2027</v>
      </c>
      <c r="M112" s="328">
        <f t="shared" si="259"/>
        <v>2028</v>
      </c>
      <c r="N112" s="328">
        <f t="shared" si="259"/>
        <v>2029</v>
      </c>
      <c r="O112" s="328">
        <f t="shared" si="259"/>
        <v>2030</v>
      </c>
      <c r="P112" s="328">
        <f t="shared" si="259"/>
        <v>2031</v>
      </c>
      <c r="Q112" s="328">
        <f t="shared" si="259"/>
        <v>2032</v>
      </c>
      <c r="R112" s="328">
        <f t="shared" si="259"/>
        <v>2033</v>
      </c>
      <c r="S112" s="328">
        <f t="shared" si="259"/>
        <v>2034</v>
      </c>
      <c r="T112" s="328">
        <f t="shared" si="259"/>
        <v>2035</v>
      </c>
      <c r="U112" s="328">
        <f t="shared" si="259"/>
        <v>2036</v>
      </c>
      <c r="V112" s="328">
        <f t="shared" si="259"/>
        <v>2037</v>
      </c>
      <c r="W112" s="328">
        <f t="shared" si="259"/>
        <v>2038</v>
      </c>
      <c r="X112" s="328">
        <f t="shared" si="259"/>
        <v>2039</v>
      </c>
      <c r="Y112" s="328">
        <f t="shared" si="259"/>
        <v>2040</v>
      </c>
      <c r="Z112" s="328">
        <f t="shared" si="259"/>
        <v>2041</v>
      </c>
      <c r="AA112" s="328">
        <f t="shared" si="259"/>
        <v>2042</v>
      </c>
      <c r="AB112" s="328">
        <f t="shared" si="259"/>
        <v>2043</v>
      </c>
      <c r="AC112" s="328">
        <f t="shared" si="259"/>
        <v>2044</v>
      </c>
      <c r="AD112" s="328">
        <f t="shared" si="259"/>
        <v>2045</v>
      </c>
      <c r="AE112" s="328">
        <f t="shared" si="259"/>
        <v>2046</v>
      </c>
      <c r="AF112" s="328">
        <f t="shared" si="259"/>
        <v>2047</v>
      </c>
      <c r="AG112" s="328">
        <f t="shared" si="259"/>
        <v>2048</v>
      </c>
      <c r="AH112" s="328">
        <f t="shared" si="259"/>
        <v>2049</v>
      </c>
      <c r="AI112" s="328">
        <f t="shared" si="259"/>
        <v>2050</v>
      </c>
      <c r="AJ112" s="328">
        <f t="shared" si="259"/>
        <v>2051</v>
      </c>
      <c r="AK112" s="328">
        <f t="shared" si="259"/>
        <v>2052</v>
      </c>
      <c r="AL112" s="328">
        <f t="shared" si="259"/>
        <v>2053</v>
      </c>
      <c r="AM112" s="328">
        <f t="shared" si="259"/>
        <v>2054</v>
      </c>
      <c r="AN112" s="328">
        <f t="shared" si="259"/>
        <v>2055</v>
      </c>
      <c r="AO112" s="328">
        <f t="shared" si="259"/>
        <v>2056</v>
      </c>
      <c r="AP112" s="328">
        <f t="shared" si="259"/>
        <v>2057</v>
      </c>
      <c r="AQ112" s="328">
        <f t="shared" si="259"/>
        <v>2058</v>
      </c>
      <c r="AR112" s="328">
        <f t="shared" si="259"/>
        <v>2059</v>
      </c>
      <c r="AS112" s="328">
        <f t="shared" si="259"/>
        <v>2060</v>
      </c>
      <c r="AT112" s="328">
        <f t="shared" si="259"/>
        <v>2061</v>
      </c>
      <c r="AU112" s="328">
        <f t="shared" si="259"/>
        <v>2062</v>
      </c>
      <c r="AV112" s="328">
        <f t="shared" si="259"/>
        <v>2063</v>
      </c>
      <c r="AW112" s="328">
        <f t="shared" si="259"/>
        <v>2064</v>
      </c>
      <c r="AX112" s="328">
        <f t="shared" si="259"/>
        <v>2065</v>
      </c>
      <c r="AY112" s="328">
        <f t="shared" si="259"/>
        <v>2066</v>
      </c>
      <c r="AZ112" s="328">
        <f t="shared" si="259"/>
        <v>2067</v>
      </c>
      <c r="BA112" s="328">
        <f t="shared" si="259"/>
        <v>2068</v>
      </c>
      <c r="BB112" s="328">
        <f t="shared" si="259"/>
        <v>2069</v>
      </c>
      <c r="BC112" s="328">
        <f t="shared" si="259"/>
        <v>2070</v>
      </c>
      <c r="BD112" s="328">
        <f t="shared" si="259"/>
        <v>2071</v>
      </c>
      <c r="BE112" s="328">
        <f t="shared" si="259"/>
        <v>2072</v>
      </c>
      <c r="BF112" s="328">
        <f t="shared" si="259"/>
        <v>2073</v>
      </c>
      <c r="BG112" s="328">
        <f t="shared" si="259"/>
        <v>2074</v>
      </c>
      <c r="BH112" s="328">
        <f t="shared" si="259"/>
        <v>2075</v>
      </c>
      <c r="BI112" s="328">
        <f t="shared" si="259"/>
        <v>2076</v>
      </c>
      <c r="BJ112" s="328">
        <f t="shared" si="259"/>
        <v>2077</v>
      </c>
      <c r="BK112" s="328">
        <f t="shared" si="259"/>
        <v>2078</v>
      </c>
      <c r="BL112" s="328">
        <f t="shared" si="259"/>
        <v>2079</v>
      </c>
      <c r="BM112" s="328">
        <f t="shared" si="259"/>
        <v>2080</v>
      </c>
      <c r="BN112" s="328">
        <f t="shared" si="259"/>
        <v>2081</v>
      </c>
      <c r="BO112" s="328">
        <f t="shared" si="259"/>
        <v>2082</v>
      </c>
      <c r="BP112" s="328">
        <f t="shared" ref="BP112:CO112" si="260">BP82</f>
        <v>2083</v>
      </c>
      <c r="BQ112" s="328">
        <f t="shared" si="260"/>
        <v>2084</v>
      </c>
      <c r="BR112" s="328">
        <f t="shared" si="260"/>
        <v>2085</v>
      </c>
      <c r="BS112" s="328">
        <f t="shared" si="260"/>
        <v>2086</v>
      </c>
      <c r="BT112" s="328">
        <f t="shared" si="260"/>
        <v>2087</v>
      </c>
      <c r="BU112" s="328">
        <f t="shared" si="260"/>
        <v>2088</v>
      </c>
      <c r="BV112" s="328">
        <f t="shared" si="260"/>
        <v>2089</v>
      </c>
      <c r="BW112" s="328">
        <f t="shared" si="260"/>
        <v>2090</v>
      </c>
      <c r="BX112" s="328">
        <f t="shared" si="260"/>
        <v>2091</v>
      </c>
      <c r="BY112" s="328">
        <f t="shared" si="260"/>
        <v>2092</v>
      </c>
      <c r="BZ112" s="328">
        <f t="shared" si="260"/>
        <v>2093</v>
      </c>
      <c r="CA112" s="328">
        <f t="shared" si="260"/>
        <v>2094</v>
      </c>
      <c r="CB112" s="328">
        <f t="shared" si="260"/>
        <v>2095</v>
      </c>
      <c r="CC112" s="328">
        <f t="shared" si="260"/>
        <v>2096</v>
      </c>
      <c r="CD112" s="328">
        <f t="shared" si="260"/>
        <v>2097</v>
      </c>
      <c r="CE112" s="328">
        <f t="shared" si="260"/>
        <v>2098</v>
      </c>
      <c r="CF112" s="328">
        <f t="shared" si="260"/>
        <v>2099</v>
      </c>
      <c r="CG112" s="328">
        <f t="shared" si="260"/>
        <v>2100</v>
      </c>
      <c r="CH112" s="328">
        <f t="shared" si="260"/>
        <v>2101</v>
      </c>
      <c r="CI112" s="328">
        <f t="shared" si="260"/>
        <v>2102</v>
      </c>
      <c r="CJ112" s="328">
        <f t="shared" si="260"/>
        <v>2103</v>
      </c>
      <c r="CK112" s="328">
        <f t="shared" si="260"/>
        <v>2104</v>
      </c>
      <c r="CL112" s="328">
        <f t="shared" si="260"/>
        <v>2105</v>
      </c>
      <c r="CM112" s="328">
        <f t="shared" si="260"/>
        <v>2106</v>
      </c>
      <c r="CN112" s="328">
        <f t="shared" si="260"/>
        <v>2107</v>
      </c>
      <c r="CO112" s="328">
        <f t="shared" si="260"/>
        <v>2108</v>
      </c>
      <c r="CP112" s="328">
        <f t="shared" ref="CP112:CS112" si="261">CP82</f>
        <v>2109</v>
      </c>
      <c r="CQ112" s="328">
        <f t="shared" si="261"/>
        <v>2110</v>
      </c>
      <c r="CR112" s="328">
        <f t="shared" si="261"/>
        <v>2111</v>
      </c>
      <c r="CS112" s="328">
        <f t="shared" si="261"/>
        <v>2112</v>
      </c>
    </row>
    <row r="113" spans="1:97" s="377" customFormat="1" x14ac:dyDescent="0.35">
      <c r="A113" s="278">
        <f>Prognoser!C94</f>
        <v>0</v>
      </c>
      <c r="B113" s="278" t="str">
        <f>'UA basår'!B7</f>
        <v>0 0</v>
      </c>
      <c r="C113" s="278">
        <f>Prognoser!D94</f>
        <v>0</v>
      </c>
      <c r="D113" s="278">
        <f>IFERROR(('UA basår'!W7*'UA basår'!F7*'UA basår'!H7*'UA basår'!L7)+('UA basår'!W37*'UA basår'!F37*'UA basår'!H37*'UA basår'!L37),0)</f>
        <v>0</v>
      </c>
      <c r="E113" s="278">
        <f>IFERROR(IF(E$17="beräknas ej",0,D113*IF(E$112&gt;$D$77,1,IF(E$112&lt;=$C$77,$C$76,$D$76))*IFERROR(INDEX($B$8:$E$14,MATCH($A113,$A$8:$A$14,0),MATCH(E$112,$B$6:$E$6,1)),0)),0)</f>
        <v>0</v>
      </c>
      <c r="F113" s="278">
        <f t="shared" ref="F113:BQ113" si="262">IFERROR(IF(F$17="beräknas ej",0,E113*IF(F$112&gt;$D$77,1,IF(F$112&lt;=$C$77,$C$76,$D$76))*IFERROR(INDEX($B$8:$E$14,MATCH($A113,$A$8:$A$14,0),MATCH(F$112,$B$6:$E$6,1)),0)),0)</f>
        <v>0</v>
      </c>
      <c r="G113" s="278">
        <f t="shared" si="262"/>
        <v>0</v>
      </c>
      <c r="H113" s="278">
        <f t="shared" si="262"/>
        <v>0</v>
      </c>
      <c r="I113" s="278">
        <f t="shared" si="262"/>
        <v>0</v>
      </c>
      <c r="J113" s="278">
        <f t="shared" si="262"/>
        <v>0</v>
      </c>
      <c r="K113" s="278">
        <f t="shared" si="262"/>
        <v>0</v>
      </c>
      <c r="L113" s="278">
        <f t="shared" si="262"/>
        <v>0</v>
      </c>
      <c r="M113" s="278">
        <f t="shared" si="262"/>
        <v>0</v>
      </c>
      <c r="N113" s="278">
        <f t="shared" si="262"/>
        <v>0</v>
      </c>
      <c r="O113" s="278">
        <f t="shared" si="262"/>
        <v>0</v>
      </c>
      <c r="P113" s="278">
        <f t="shared" si="262"/>
        <v>0</v>
      </c>
      <c r="Q113" s="278">
        <f t="shared" si="262"/>
        <v>0</v>
      </c>
      <c r="R113" s="278">
        <f t="shared" si="262"/>
        <v>0</v>
      </c>
      <c r="S113" s="278">
        <f t="shared" si="262"/>
        <v>0</v>
      </c>
      <c r="T113" s="278">
        <f t="shared" si="262"/>
        <v>0</v>
      </c>
      <c r="U113" s="278">
        <f t="shared" si="262"/>
        <v>0</v>
      </c>
      <c r="V113" s="278">
        <f t="shared" si="262"/>
        <v>0</v>
      </c>
      <c r="W113" s="278">
        <f t="shared" si="262"/>
        <v>0</v>
      </c>
      <c r="X113" s="278">
        <f t="shared" si="262"/>
        <v>0</v>
      </c>
      <c r="Y113" s="278">
        <f t="shared" si="262"/>
        <v>0</v>
      </c>
      <c r="Z113" s="278">
        <f t="shared" si="262"/>
        <v>0</v>
      </c>
      <c r="AA113" s="278">
        <f t="shared" si="262"/>
        <v>0</v>
      </c>
      <c r="AB113" s="278">
        <f t="shared" si="262"/>
        <v>0</v>
      </c>
      <c r="AC113" s="278">
        <f t="shared" si="262"/>
        <v>0</v>
      </c>
      <c r="AD113" s="278">
        <f t="shared" si="262"/>
        <v>0</v>
      </c>
      <c r="AE113" s="278">
        <f t="shared" si="262"/>
        <v>0</v>
      </c>
      <c r="AF113" s="278">
        <f t="shared" si="262"/>
        <v>0</v>
      </c>
      <c r="AG113" s="278">
        <f t="shared" si="262"/>
        <v>0</v>
      </c>
      <c r="AH113" s="278">
        <f t="shared" si="262"/>
        <v>0</v>
      </c>
      <c r="AI113" s="278">
        <f t="shared" si="262"/>
        <v>0</v>
      </c>
      <c r="AJ113" s="278">
        <f t="shared" si="262"/>
        <v>0</v>
      </c>
      <c r="AK113" s="278">
        <f t="shared" si="262"/>
        <v>0</v>
      </c>
      <c r="AL113" s="278">
        <f t="shared" si="262"/>
        <v>0</v>
      </c>
      <c r="AM113" s="278">
        <f t="shared" si="262"/>
        <v>0</v>
      </c>
      <c r="AN113" s="278">
        <f t="shared" si="262"/>
        <v>0</v>
      </c>
      <c r="AO113" s="278">
        <f t="shared" si="262"/>
        <v>0</v>
      </c>
      <c r="AP113" s="278">
        <f t="shared" si="262"/>
        <v>0</v>
      </c>
      <c r="AQ113" s="278">
        <f t="shared" si="262"/>
        <v>0</v>
      </c>
      <c r="AR113" s="278">
        <f t="shared" si="262"/>
        <v>0</v>
      </c>
      <c r="AS113" s="278">
        <f t="shared" si="262"/>
        <v>0</v>
      </c>
      <c r="AT113" s="278">
        <f t="shared" si="262"/>
        <v>0</v>
      </c>
      <c r="AU113" s="278">
        <f t="shared" si="262"/>
        <v>0</v>
      </c>
      <c r="AV113" s="278">
        <f t="shared" si="262"/>
        <v>0</v>
      </c>
      <c r="AW113" s="278">
        <f t="shared" si="262"/>
        <v>0</v>
      </c>
      <c r="AX113" s="278">
        <f t="shared" si="262"/>
        <v>0</v>
      </c>
      <c r="AY113" s="278">
        <f t="shared" si="262"/>
        <v>0</v>
      </c>
      <c r="AZ113" s="278">
        <f t="shared" si="262"/>
        <v>0</v>
      </c>
      <c r="BA113" s="278">
        <f t="shared" si="262"/>
        <v>0</v>
      </c>
      <c r="BB113" s="278">
        <f t="shared" si="262"/>
        <v>0</v>
      </c>
      <c r="BC113" s="278">
        <f t="shared" si="262"/>
        <v>0</v>
      </c>
      <c r="BD113" s="278">
        <f t="shared" si="262"/>
        <v>0</v>
      </c>
      <c r="BE113" s="278">
        <f t="shared" si="262"/>
        <v>0</v>
      </c>
      <c r="BF113" s="278">
        <f t="shared" si="262"/>
        <v>0</v>
      </c>
      <c r="BG113" s="278">
        <f t="shared" si="262"/>
        <v>0</v>
      </c>
      <c r="BH113" s="278">
        <f t="shared" si="262"/>
        <v>0</v>
      </c>
      <c r="BI113" s="278">
        <f t="shared" si="262"/>
        <v>0</v>
      </c>
      <c r="BJ113" s="278">
        <f t="shared" si="262"/>
        <v>0</v>
      </c>
      <c r="BK113" s="278">
        <f t="shared" si="262"/>
        <v>0</v>
      </c>
      <c r="BL113" s="278">
        <f t="shared" si="262"/>
        <v>0</v>
      </c>
      <c r="BM113" s="278">
        <f t="shared" si="262"/>
        <v>0</v>
      </c>
      <c r="BN113" s="278">
        <f t="shared" si="262"/>
        <v>0</v>
      </c>
      <c r="BO113" s="278">
        <f t="shared" si="262"/>
        <v>0</v>
      </c>
      <c r="BP113" s="278">
        <f t="shared" si="262"/>
        <v>0</v>
      </c>
      <c r="BQ113" s="278">
        <f t="shared" si="262"/>
        <v>0</v>
      </c>
      <c r="BR113" s="278">
        <f t="shared" ref="BR113:CS113" si="263">IFERROR(IF(BR$17="beräknas ej",0,BQ113*IF(BR$112&gt;$D$77,1,IF(BR$112&lt;=$C$77,$C$76,$D$76))*IFERROR(INDEX($B$8:$E$14,MATCH($A113,$A$8:$A$14,0),MATCH(BR$112,$B$6:$E$6,1)),0)),0)</f>
        <v>0</v>
      </c>
      <c r="BS113" s="278">
        <f t="shared" si="263"/>
        <v>0</v>
      </c>
      <c r="BT113" s="278">
        <f t="shared" si="263"/>
        <v>0</v>
      </c>
      <c r="BU113" s="278">
        <f t="shared" si="263"/>
        <v>0</v>
      </c>
      <c r="BV113" s="278">
        <f t="shared" si="263"/>
        <v>0</v>
      </c>
      <c r="BW113" s="278">
        <f t="shared" si="263"/>
        <v>0</v>
      </c>
      <c r="BX113" s="278">
        <f t="shared" si="263"/>
        <v>0</v>
      </c>
      <c r="BY113" s="278">
        <f t="shared" si="263"/>
        <v>0</v>
      </c>
      <c r="BZ113" s="278">
        <f t="shared" si="263"/>
        <v>0</v>
      </c>
      <c r="CA113" s="278">
        <f t="shared" si="263"/>
        <v>0</v>
      </c>
      <c r="CB113" s="278">
        <f t="shared" si="263"/>
        <v>0</v>
      </c>
      <c r="CC113" s="278">
        <f t="shared" si="263"/>
        <v>0</v>
      </c>
      <c r="CD113" s="278">
        <f t="shared" si="263"/>
        <v>0</v>
      </c>
      <c r="CE113" s="278">
        <f t="shared" si="263"/>
        <v>0</v>
      </c>
      <c r="CF113" s="278">
        <f t="shared" si="263"/>
        <v>0</v>
      </c>
      <c r="CG113" s="278">
        <f t="shared" si="263"/>
        <v>0</v>
      </c>
      <c r="CH113" s="278">
        <f t="shared" si="263"/>
        <v>0</v>
      </c>
      <c r="CI113" s="278">
        <f t="shared" si="263"/>
        <v>0</v>
      </c>
      <c r="CJ113" s="278">
        <f t="shared" si="263"/>
        <v>0</v>
      </c>
      <c r="CK113" s="278">
        <f t="shared" si="263"/>
        <v>0</v>
      </c>
      <c r="CL113" s="278">
        <f t="shared" si="263"/>
        <v>0</v>
      </c>
      <c r="CM113" s="278">
        <f t="shared" si="263"/>
        <v>0</v>
      </c>
      <c r="CN113" s="278">
        <f t="shared" si="263"/>
        <v>0</v>
      </c>
      <c r="CO113" s="278">
        <f t="shared" si="263"/>
        <v>0</v>
      </c>
      <c r="CP113" s="278">
        <f t="shared" si="263"/>
        <v>0</v>
      </c>
      <c r="CQ113" s="278">
        <f t="shared" si="263"/>
        <v>0</v>
      </c>
      <c r="CR113" s="278">
        <f t="shared" si="263"/>
        <v>0</v>
      </c>
      <c r="CS113" s="278">
        <f t="shared" si="263"/>
        <v>0</v>
      </c>
    </row>
    <row r="114" spans="1:97" s="377" customFormat="1" x14ac:dyDescent="0.35">
      <c r="A114" s="278">
        <f>Prognoser!C95</f>
        <v>0</v>
      </c>
      <c r="B114" s="278" t="str">
        <f>'UA basår'!B8</f>
        <v>0 0</v>
      </c>
      <c r="C114" s="278">
        <f>Prognoser!D95</f>
        <v>0</v>
      </c>
      <c r="D114" s="278">
        <f>IFERROR(('UA basår'!W8*'UA basår'!F8*'UA basår'!H8*'UA basår'!L8)+('UA basår'!W38*'UA basår'!F38*'UA basår'!H38*'UA basår'!L38),0)</f>
        <v>0</v>
      </c>
      <c r="E114" s="278">
        <f t="shared" ref="E114:BP114" si="264">IFERROR(IF(E$17="beräknas ej",0,D114*IF(E$112&gt;$D$77,1,IF(E$112&lt;=$C$77,$C$76,$D$76))*IFERROR(INDEX($B$8:$E$14,MATCH($A114,$A$8:$A$14,0),MATCH(E$112,$B$6:$E$6,1)),0)),0)</f>
        <v>0</v>
      </c>
      <c r="F114" s="278">
        <f t="shared" si="264"/>
        <v>0</v>
      </c>
      <c r="G114" s="278">
        <f t="shared" si="264"/>
        <v>0</v>
      </c>
      <c r="H114" s="278">
        <f t="shared" si="264"/>
        <v>0</v>
      </c>
      <c r="I114" s="278">
        <f t="shared" si="264"/>
        <v>0</v>
      </c>
      <c r="J114" s="278">
        <f t="shared" si="264"/>
        <v>0</v>
      </c>
      <c r="K114" s="278">
        <f t="shared" si="264"/>
        <v>0</v>
      </c>
      <c r="L114" s="278">
        <f t="shared" si="264"/>
        <v>0</v>
      </c>
      <c r="M114" s="278">
        <f t="shared" si="264"/>
        <v>0</v>
      </c>
      <c r="N114" s="278">
        <f t="shared" si="264"/>
        <v>0</v>
      </c>
      <c r="O114" s="278">
        <f t="shared" si="264"/>
        <v>0</v>
      </c>
      <c r="P114" s="278">
        <f t="shared" si="264"/>
        <v>0</v>
      </c>
      <c r="Q114" s="278">
        <f t="shared" si="264"/>
        <v>0</v>
      </c>
      <c r="R114" s="278">
        <f t="shared" si="264"/>
        <v>0</v>
      </c>
      <c r="S114" s="278">
        <f t="shared" si="264"/>
        <v>0</v>
      </c>
      <c r="T114" s="278">
        <f t="shared" si="264"/>
        <v>0</v>
      </c>
      <c r="U114" s="278">
        <f t="shared" si="264"/>
        <v>0</v>
      </c>
      <c r="V114" s="278">
        <f t="shared" si="264"/>
        <v>0</v>
      </c>
      <c r="W114" s="278">
        <f t="shared" si="264"/>
        <v>0</v>
      </c>
      <c r="X114" s="278">
        <f t="shared" si="264"/>
        <v>0</v>
      </c>
      <c r="Y114" s="278">
        <f t="shared" si="264"/>
        <v>0</v>
      </c>
      <c r="Z114" s="278">
        <f t="shared" si="264"/>
        <v>0</v>
      </c>
      <c r="AA114" s="278">
        <f t="shared" si="264"/>
        <v>0</v>
      </c>
      <c r="AB114" s="278">
        <f t="shared" si="264"/>
        <v>0</v>
      </c>
      <c r="AC114" s="278">
        <f t="shared" si="264"/>
        <v>0</v>
      </c>
      <c r="AD114" s="278">
        <f t="shared" si="264"/>
        <v>0</v>
      </c>
      <c r="AE114" s="278">
        <f t="shared" si="264"/>
        <v>0</v>
      </c>
      <c r="AF114" s="278">
        <f t="shared" si="264"/>
        <v>0</v>
      </c>
      <c r="AG114" s="278">
        <f t="shared" si="264"/>
        <v>0</v>
      </c>
      <c r="AH114" s="278">
        <f t="shared" si="264"/>
        <v>0</v>
      </c>
      <c r="AI114" s="278">
        <f t="shared" si="264"/>
        <v>0</v>
      </c>
      <c r="AJ114" s="278">
        <f t="shared" si="264"/>
        <v>0</v>
      </c>
      <c r="AK114" s="278">
        <f t="shared" si="264"/>
        <v>0</v>
      </c>
      <c r="AL114" s="278">
        <f t="shared" si="264"/>
        <v>0</v>
      </c>
      <c r="AM114" s="278">
        <f t="shared" si="264"/>
        <v>0</v>
      </c>
      <c r="AN114" s="278">
        <f t="shared" si="264"/>
        <v>0</v>
      </c>
      <c r="AO114" s="278">
        <f t="shared" si="264"/>
        <v>0</v>
      </c>
      <c r="AP114" s="278">
        <f t="shared" si="264"/>
        <v>0</v>
      </c>
      <c r="AQ114" s="278">
        <f t="shared" si="264"/>
        <v>0</v>
      </c>
      <c r="AR114" s="278">
        <f t="shared" si="264"/>
        <v>0</v>
      </c>
      <c r="AS114" s="278">
        <f t="shared" si="264"/>
        <v>0</v>
      </c>
      <c r="AT114" s="278">
        <f t="shared" si="264"/>
        <v>0</v>
      </c>
      <c r="AU114" s="278">
        <f t="shared" si="264"/>
        <v>0</v>
      </c>
      <c r="AV114" s="278">
        <f t="shared" si="264"/>
        <v>0</v>
      </c>
      <c r="AW114" s="278">
        <f t="shared" si="264"/>
        <v>0</v>
      </c>
      <c r="AX114" s="278">
        <f t="shared" si="264"/>
        <v>0</v>
      </c>
      <c r="AY114" s="278">
        <f t="shared" si="264"/>
        <v>0</v>
      </c>
      <c r="AZ114" s="278">
        <f t="shared" si="264"/>
        <v>0</v>
      </c>
      <c r="BA114" s="278">
        <f t="shared" si="264"/>
        <v>0</v>
      </c>
      <c r="BB114" s="278">
        <f t="shared" si="264"/>
        <v>0</v>
      </c>
      <c r="BC114" s="278">
        <f t="shared" si="264"/>
        <v>0</v>
      </c>
      <c r="BD114" s="278">
        <f t="shared" si="264"/>
        <v>0</v>
      </c>
      <c r="BE114" s="278">
        <f t="shared" si="264"/>
        <v>0</v>
      </c>
      <c r="BF114" s="278">
        <f t="shared" si="264"/>
        <v>0</v>
      </c>
      <c r="BG114" s="278">
        <f t="shared" si="264"/>
        <v>0</v>
      </c>
      <c r="BH114" s="278">
        <f t="shared" si="264"/>
        <v>0</v>
      </c>
      <c r="BI114" s="278">
        <f t="shared" si="264"/>
        <v>0</v>
      </c>
      <c r="BJ114" s="278">
        <f t="shared" si="264"/>
        <v>0</v>
      </c>
      <c r="BK114" s="278">
        <f t="shared" si="264"/>
        <v>0</v>
      </c>
      <c r="BL114" s="278">
        <f t="shared" si="264"/>
        <v>0</v>
      </c>
      <c r="BM114" s="278">
        <f t="shared" si="264"/>
        <v>0</v>
      </c>
      <c r="BN114" s="278">
        <f t="shared" si="264"/>
        <v>0</v>
      </c>
      <c r="BO114" s="278">
        <f t="shared" si="264"/>
        <v>0</v>
      </c>
      <c r="BP114" s="278">
        <f t="shared" si="264"/>
        <v>0</v>
      </c>
      <c r="BQ114" s="278">
        <f t="shared" ref="BQ114:CS114" si="265">IFERROR(IF(BQ$17="beräknas ej",0,BP114*IF(BQ$112&gt;$D$77,1,IF(BQ$112&lt;=$C$77,$C$76,$D$76))*IFERROR(INDEX($B$8:$E$14,MATCH($A114,$A$8:$A$14,0),MATCH(BQ$112,$B$6:$E$6,1)),0)),0)</f>
        <v>0</v>
      </c>
      <c r="BR114" s="278">
        <f t="shared" si="265"/>
        <v>0</v>
      </c>
      <c r="BS114" s="278">
        <f t="shared" si="265"/>
        <v>0</v>
      </c>
      <c r="BT114" s="278">
        <f t="shared" si="265"/>
        <v>0</v>
      </c>
      <c r="BU114" s="278">
        <f t="shared" si="265"/>
        <v>0</v>
      </c>
      <c r="BV114" s="278">
        <f t="shared" si="265"/>
        <v>0</v>
      </c>
      <c r="BW114" s="278">
        <f t="shared" si="265"/>
        <v>0</v>
      </c>
      <c r="BX114" s="278">
        <f t="shared" si="265"/>
        <v>0</v>
      </c>
      <c r="BY114" s="278">
        <f t="shared" si="265"/>
        <v>0</v>
      </c>
      <c r="BZ114" s="278">
        <f t="shared" si="265"/>
        <v>0</v>
      </c>
      <c r="CA114" s="278">
        <f t="shared" si="265"/>
        <v>0</v>
      </c>
      <c r="CB114" s="278">
        <f t="shared" si="265"/>
        <v>0</v>
      </c>
      <c r="CC114" s="278">
        <f t="shared" si="265"/>
        <v>0</v>
      </c>
      <c r="CD114" s="278">
        <f t="shared" si="265"/>
        <v>0</v>
      </c>
      <c r="CE114" s="278">
        <f t="shared" si="265"/>
        <v>0</v>
      </c>
      <c r="CF114" s="278">
        <f t="shared" si="265"/>
        <v>0</v>
      </c>
      <c r="CG114" s="278">
        <f t="shared" si="265"/>
        <v>0</v>
      </c>
      <c r="CH114" s="278">
        <f t="shared" si="265"/>
        <v>0</v>
      </c>
      <c r="CI114" s="278">
        <f t="shared" si="265"/>
        <v>0</v>
      </c>
      <c r="CJ114" s="278">
        <f t="shared" si="265"/>
        <v>0</v>
      </c>
      <c r="CK114" s="278">
        <f t="shared" si="265"/>
        <v>0</v>
      </c>
      <c r="CL114" s="278">
        <f t="shared" si="265"/>
        <v>0</v>
      </c>
      <c r="CM114" s="278">
        <f t="shared" si="265"/>
        <v>0</v>
      </c>
      <c r="CN114" s="278">
        <f t="shared" si="265"/>
        <v>0</v>
      </c>
      <c r="CO114" s="278">
        <f t="shared" si="265"/>
        <v>0</v>
      </c>
      <c r="CP114" s="278">
        <f t="shared" si="265"/>
        <v>0</v>
      </c>
      <c r="CQ114" s="278">
        <f t="shared" si="265"/>
        <v>0</v>
      </c>
      <c r="CR114" s="278">
        <f t="shared" si="265"/>
        <v>0</v>
      </c>
      <c r="CS114" s="278">
        <f t="shared" si="265"/>
        <v>0</v>
      </c>
    </row>
    <row r="115" spans="1:97" s="377" customFormat="1" x14ac:dyDescent="0.35">
      <c r="A115" s="278">
        <f>Prognoser!C96</f>
        <v>0</v>
      </c>
      <c r="B115" s="278" t="str">
        <f>'UA basår'!B9</f>
        <v>0 0</v>
      </c>
      <c r="C115" s="278">
        <f>Prognoser!D96</f>
        <v>0</v>
      </c>
      <c r="D115" s="278">
        <f>IFERROR(('UA basår'!W9*'UA basår'!F9*'UA basår'!H9*'UA basår'!L9)+('UA basår'!W39*'UA basår'!F39*'UA basår'!H39*'UA basår'!L39),0)</f>
        <v>0</v>
      </c>
      <c r="E115" s="278">
        <f t="shared" ref="E115:BP115" si="266">IFERROR(IF(E$17="beräknas ej",0,D115*IF(E$112&gt;$D$77,1,IF(E$112&lt;=$C$77,$C$76,$D$76))*IFERROR(INDEX($B$8:$E$14,MATCH($A115,$A$8:$A$14,0),MATCH(E$112,$B$6:$E$6,1)),0)),0)</f>
        <v>0</v>
      </c>
      <c r="F115" s="278">
        <f t="shared" si="266"/>
        <v>0</v>
      </c>
      <c r="G115" s="278">
        <f t="shared" si="266"/>
        <v>0</v>
      </c>
      <c r="H115" s="278">
        <f t="shared" si="266"/>
        <v>0</v>
      </c>
      <c r="I115" s="278">
        <f t="shared" si="266"/>
        <v>0</v>
      </c>
      <c r="J115" s="278">
        <f t="shared" si="266"/>
        <v>0</v>
      </c>
      <c r="K115" s="278">
        <f t="shared" si="266"/>
        <v>0</v>
      </c>
      <c r="L115" s="278">
        <f t="shared" si="266"/>
        <v>0</v>
      </c>
      <c r="M115" s="278">
        <f t="shared" si="266"/>
        <v>0</v>
      </c>
      <c r="N115" s="278">
        <f t="shared" si="266"/>
        <v>0</v>
      </c>
      <c r="O115" s="278">
        <f t="shared" si="266"/>
        <v>0</v>
      </c>
      <c r="P115" s="278">
        <f t="shared" si="266"/>
        <v>0</v>
      </c>
      <c r="Q115" s="278">
        <f t="shared" si="266"/>
        <v>0</v>
      </c>
      <c r="R115" s="278">
        <f t="shared" si="266"/>
        <v>0</v>
      </c>
      <c r="S115" s="278">
        <f t="shared" si="266"/>
        <v>0</v>
      </c>
      <c r="T115" s="278">
        <f t="shared" si="266"/>
        <v>0</v>
      </c>
      <c r="U115" s="278">
        <f t="shared" si="266"/>
        <v>0</v>
      </c>
      <c r="V115" s="278">
        <f t="shared" si="266"/>
        <v>0</v>
      </c>
      <c r="W115" s="278">
        <f t="shared" si="266"/>
        <v>0</v>
      </c>
      <c r="X115" s="278">
        <f t="shared" si="266"/>
        <v>0</v>
      </c>
      <c r="Y115" s="278">
        <f t="shared" si="266"/>
        <v>0</v>
      </c>
      <c r="Z115" s="278">
        <f t="shared" si="266"/>
        <v>0</v>
      </c>
      <c r="AA115" s="278">
        <f t="shared" si="266"/>
        <v>0</v>
      </c>
      <c r="AB115" s="278">
        <f t="shared" si="266"/>
        <v>0</v>
      </c>
      <c r="AC115" s="278">
        <f t="shared" si="266"/>
        <v>0</v>
      </c>
      <c r="AD115" s="278">
        <f t="shared" si="266"/>
        <v>0</v>
      </c>
      <c r="AE115" s="278">
        <f t="shared" si="266"/>
        <v>0</v>
      </c>
      <c r="AF115" s="278">
        <f t="shared" si="266"/>
        <v>0</v>
      </c>
      <c r="AG115" s="278">
        <f t="shared" si="266"/>
        <v>0</v>
      </c>
      <c r="AH115" s="278">
        <f t="shared" si="266"/>
        <v>0</v>
      </c>
      <c r="AI115" s="278">
        <f t="shared" si="266"/>
        <v>0</v>
      </c>
      <c r="AJ115" s="278">
        <f t="shared" si="266"/>
        <v>0</v>
      </c>
      <c r="AK115" s="278">
        <f t="shared" si="266"/>
        <v>0</v>
      </c>
      <c r="AL115" s="278">
        <f t="shared" si="266"/>
        <v>0</v>
      </c>
      <c r="AM115" s="278">
        <f t="shared" si="266"/>
        <v>0</v>
      </c>
      <c r="AN115" s="278">
        <f t="shared" si="266"/>
        <v>0</v>
      </c>
      <c r="AO115" s="278">
        <f t="shared" si="266"/>
        <v>0</v>
      </c>
      <c r="AP115" s="278">
        <f t="shared" si="266"/>
        <v>0</v>
      </c>
      <c r="AQ115" s="278">
        <f t="shared" si="266"/>
        <v>0</v>
      </c>
      <c r="AR115" s="278">
        <f t="shared" si="266"/>
        <v>0</v>
      </c>
      <c r="AS115" s="278">
        <f t="shared" si="266"/>
        <v>0</v>
      </c>
      <c r="AT115" s="278">
        <f t="shared" si="266"/>
        <v>0</v>
      </c>
      <c r="AU115" s="278">
        <f t="shared" si="266"/>
        <v>0</v>
      </c>
      <c r="AV115" s="278">
        <f t="shared" si="266"/>
        <v>0</v>
      </c>
      <c r="AW115" s="278">
        <f t="shared" si="266"/>
        <v>0</v>
      </c>
      <c r="AX115" s="278">
        <f t="shared" si="266"/>
        <v>0</v>
      </c>
      <c r="AY115" s="278">
        <f t="shared" si="266"/>
        <v>0</v>
      </c>
      <c r="AZ115" s="278">
        <f t="shared" si="266"/>
        <v>0</v>
      </c>
      <c r="BA115" s="278">
        <f t="shared" si="266"/>
        <v>0</v>
      </c>
      <c r="BB115" s="278">
        <f t="shared" si="266"/>
        <v>0</v>
      </c>
      <c r="BC115" s="278">
        <f t="shared" si="266"/>
        <v>0</v>
      </c>
      <c r="BD115" s="278">
        <f t="shared" si="266"/>
        <v>0</v>
      </c>
      <c r="BE115" s="278">
        <f t="shared" si="266"/>
        <v>0</v>
      </c>
      <c r="BF115" s="278">
        <f t="shared" si="266"/>
        <v>0</v>
      </c>
      <c r="BG115" s="278">
        <f t="shared" si="266"/>
        <v>0</v>
      </c>
      <c r="BH115" s="278">
        <f t="shared" si="266"/>
        <v>0</v>
      </c>
      <c r="BI115" s="278">
        <f t="shared" si="266"/>
        <v>0</v>
      </c>
      <c r="BJ115" s="278">
        <f t="shared" si="266"/>
        <v>0</v>
      </c>
      <c r="BK115" s="278">
        <f t="shared" si="266"/>
        <v>0</v>
      </c>
      <c r="BL115" s="278">
        <f t="shared" si="266"/>
        <v>0</v>
      </c>
      <c r="BM115" s="278">
        <f t="shared" si="266"/>
        <v>0</v>
      </c>
      <c r="BN115" s="278">
        <f t="shared" si="266"/>
        <v>0</v>
      </c>
      <c r="BO115" s="278">
        <f t="shared" si="266"/>
        <v>0</v>
      </c>
      <c r="BP115" s="278">
        <f t="shared" si="266"/>
        <v>0</v>
      </c>
      <c r="BQ115" s="278">
        <f t="shared" ref="BQ115:CS115" si="267">IFERROR(IF(BQ$17="beräknas ej",0,BP115*IF(BQ$112&gt;$D$77,1,IF(BQ$112&lt;=$C$77,$C$76,$D$76))*IFERROR(INDEX($B$8:$E$14,MATCH($A115,$A$8:$A$14,0),MATCH(BQ$112,$B$6:$E$6,1)),0)),0)</f>
        <v>0</v>
      </c>
      <c r="BR115" s="278">
        <f t="shared" si="267"/>
        <v>0</v>
      </c>
      <c r="BS115" s="278">
        <f t="shared" si="267"/>
        <v>0</v>
      </c>
      <c r="BT115" s="278">
        <f t="shared" si="267"/>
        <v>0</v>
      </c>
      <c r="BU115" s="278">
        <f t="shared" si="267"/>
        <v>0</v>
      </c>
      <c r="BV115" s="278">
        <f t="shared" si="267"/>
        <v>0</v>
      </c>
      <c r="BW115" s="278">
        <f t="shared" si="267"/>
        <v>0</v>
      </c>
      <c r="BX115" s="278">
        <f t="shared" si="267"/>
        <v>0</v>
      </c>
      <c r="BY115" s="278">
        <f t="shared" si="267"/>
        <v>0</v>
      </c>
      <c r="BZ115" s="278">
        <f t="shared" si="267"/>
        <v>0</v>
      </c>
      <c r="CA115" s="278">
        <f t="shared" si="267"/>
        <v>0</v>
      </c>
      <c r="CB115" s="278">
        <f t="shared" si="267"/>
        <v>0</v>
      </c>
      <c r="CC115" s="278">
        <f t="shared" si="267"/>
        <v>0</v>
      </c>
      <c r="CD115" s="278">
        <f t="shared" si="267"/>
        <v>0</v>
      </c>
      <c r="CE115" s="278">
        <f t="shared" si="267"/>
        <v>0</v>
      </c>
      <c r="CF115" s="278">
        <f t="shared" si="267"/>
        <v>0</v>
      </c>
      <c r="CG115" s="278">
        <f t="shared" si="267"/>
        <v>0</v>
      </c>
      <c r="CH115" s="278">
        <f t="shared" si="267"/>
        <v>0</v>
      </c>
      <c r="CI115" s="278">
        <f t="shared" si="267"/>
        <v>0</v>
      </c>
      <c r="CJ115" s="278">
        <f t="shared" si="267"/>
        <v>0</v>
      </c>
      <c r="CK115" s="278">
        <f t="shared" si="267"/>
        <v>0</v>
      </c>
      <c r="CL115" s="278">
        <f t="shared" si="267"/>
        <v>0</v>
      </c>
      <c r="CM115" s="278">
        <f t="shared" si="267"/>
        <v>0</v>
      </c>
      <c r="CN115" s="278">
        <f t="shared" si="267"/>
        <v>0</v>
      </c>
      <c r="CO115" s="278">
        <f t="shared" si="267"/>
        <v>0</v>
      </c>
      <c r="CP115" s="278">
        <f t="shared" si="267"/>
        <v>0</v>
      </c>
      <c r="CQ115" s="278">
        <f t="shared" si="267"/>
        <v>0</v>
      </c>
      <c r="CR115" s="278">
        <f t="shared" si="267"/>
        <v>0</v>
      </c>
      <c r="CS115" s="278">
        <f t="shared" si="267"/>
        <v>0</v>
      </c>
    </row>
    <row r="116" spans="1:97" s="377" customFormat="1" x14ac:dyDescent="0.35">
      <c r="A116" s="278">
        <f>Prognoser!C97</f>
        <v>0</v>
      </c>
      <c r="B116" s="278" t="str">
        <f>'UA basår'!B10</f>
        <v>0 0</v>
      </c>
      <c r="C116" s="278">
        <f>Prognoser!D97</f>
        <v>0</v>
      </c>
      <c r="D116" s="278">
        <f>IFERROR(('UA basår'!W10*'UA basår'!F10*'UA basår'!H10*'UA basår'!L10)+('UA basår'!W40*'UA basår'!F40*'UA basår'!H40*'UA basår'!L40),0)</f>
        <v>0</v>
      </c>
      <c r="E116" s="278">
        <f t="shared" ref="E116:BP116" si="268">IFERROR(IF(E$17="beräknas ej",0,D116*IF(E$112&gt;$D$77,1,IF(E$112&lt;=$C$77,$C$76,$D$76))*IFERROR(INDEX($B$8:$E$14,MATCH($A116,$A$8:$A$14,0),MATCH(E$112,$B$6:$E$6,1)),0)),0)</f>
        <v>0</v>
      </c>
      <c r="F116" s="278">
        <f t="shared" si="268"/>
        <v>0</v>
      </c>
      <c r="G116" s="278">
        <f t="shared" si="268"/>
        <v>0</v>
      </c>
      <c r="H116" s="278">
        <f t="shared" si="268"/>
        <v>0</v>
      </c>
      <c r="I116" s="278">
        <f t="shared" si="268"/>
        <v>0</v>
      </c>
      <c r="J116" s="278">
        <f t="shared" si="268"/>
        <v>0</v>
      </c>
      <c r="K116" s="278">
        <f t="shared" si="268"/>
        <v>0</v>
      </c>
      <c r="L116" s="278">
        <f t="shared" si="268"/>
        <v>0</v>
      </c>
      <c r="M116" s="278">
        <f t="shared" si="268"/>
        <v>0</v>
      </c>
      <c r="N116" s="278">
        <f t="shared" si="268"/>
        <v>0</v>
      </c>
      <c r="O116" s="278">
        <f t="shared" si="268"/>
        <v>0</v>
      </c>
      <c r="P116" s="278">
        <f t="shared" si="268"/>
        <v>0</v>
      </c>
      <c r="Q116" s="278">
        <f t="shared" si="268"/>
        <v>0</v>
      </c>
      <c r="R116" s="278">
        <f t="shared" si="268"/>
        <v>0</v>
      </c>
      <c r="S116" s="278">
        <f t="shared" si="268"/>
        <v>0</v>
      </c>
      <c r="T116" s="278">
        <f t="shared" si="268"/>
        <v>0</v>
      </c>
      <c r="U116" s="278">
        <f t="shared" si="268"/>
        <v>0</v>
      </c>
      <c r="V116" s="278">
        <f t="shared" si="268"/>
        <v>0</v>
      </c>
      <c r="W116" s="278">
        <f t="shared" si="268"/>
        <v>0</v>
      </c>
      <c r="X116" s="278">
        <f t="shared" si="268"/>
        <v>0</v>
      </c>
      <c r="Y116" s="278">
        <f t="shared" si="268"/>
        <v>0</v>
      </c>
      <c r="Z116" s="278">
        <f t="shared" si="268"/>
        <v>0</v>
      </c>
      <c r="AA116" s="278">
        <f t="shared" si="268"/>
        <v>0</v>
      </c>
      <c r="AB116" s="278">
        <f t="shared" si="268"/>
        <v>0</v>
      </c>
      <c r="AC116" s="278">
        <f t="shared" si="268"/>
        <v>0</v>
      </c>
      <c r="AD116" s="278">
        <f t="shared" si="268"/>
        <v>0</v>
      </c>
      <c r="AE116" s="278">
        <f t="shared" si="268"/>
        <v>0</v>
      </c>
      <c r="AF116" s="278">
        <f t="shared" si="268"/>
        <v>0</v>
      </c>
      <c r="AG116" s="278">
        <f t="shared" si="268"/>
        <v>0</v>
      </c>
      <c r="AH116" s="278">
        <f t="shared" si="268"/>
        <v>0</v>
      </c>
      <c r="AI116" s="278">
        <f t="shared" si="268"/>
        <v>0</v>
      </c>
      <c r="AJ116" s="278">
        <f t="shared" si="268"/>
        <v>0</v>
      </c>
      <c r="AK116" s="278">
        <f t="shared" si="268"/>
        <v>0</v>
      </c>
      <c r="AL116" s="278">
        <f t="shared" si="268"/>
        <v>0</v>
      </c>
      <c r="AM116" s="278">
        <f t="shared" si="268"/>
        <v>0</v>
      </c>
      <c r="AN116" s="278">
        <f t="shared" si="268"/>
        <v>0</v>
      </c>
      <c r="AO116" s="278">
        <f t="shared" si="268"/>
        <v>0</v>
      </c>
      <c r="AP116" s="278">
        <f t="shared" si="268"/>
        <v>0</v>
      </c>
      <c r="AQ116" s="278">
        <f t="shared" si="268"/>
        <v>0</v>
      </c>
      <c r="AR116" s="278">
        <f t="shared" si="268"/>
        <v>0</v>
      </c>
      <c r="AS116" s="278">
        <f t="shared" si="268"/>
        <v>0</v>
      </c>
      <c r="AT116" s="278">
        <f t="shared" si="268"/>
        <v>0</v>
      </c>
      <c r="AU116" s="278">
        <f t="shared" si="268"/>
        <v>0</v>
      </c>
      <c r="AV116" s="278">
        <f t="shared" si="268"/>
        <v>0</v>
      </c>
      <c r="AW116" s="278">
        <f t="shared" si="268"/>
        <v>0</v>
      </c>
      <c r="AX116" s="278">
        <f t="shared" si="268"/>
        <v>0</v>
      </c>
      <c r="AY116" s="278">
        <f t="shared" si="268"/>
        <v>0</v>
      </c>
      <c r="AZ116" s="278">
        <f t="shared" si="268"/>
        <v>0</v>
      </c>
      <c r="BA116" s="278">
        <f t="shared" si="268"/>
        <v>0</v>
      </c>
      <c r="BB116" s="278">
        <f t="shared" si="268"/>
        <v>0</v>
      </c>
      <c r="BC116" s="278">
        <f t="shared" si="268"/>
        <v>0</v>
      </c>
      <c r="BD116" s="278">
        <f t="shared" si="268"/>
        <v>0</v>
      </c>
      <c r="BE116" s="278">
        <f t="shared" si="268"/>
        <v>0</v>
      </c>
      <c r="BF116" s="278">
        <f t="shared" si="268"/>
        <v>0</v>
      </c>
      <c r="BG116" s="278">
        <f t="shared" si="268"/>
        <v>0</v>
      </c>
      <c r="BH116" s="278">
        <f t="shared" si="268"/>
        <v>0</v>
      </c>
      <c r="BI116" s="278">
        <f t="shared" si="268"/>
        <v>0</v>
      </c>
      <c r="BJ116" s="278">
        <f t="shared" si="268"/>
        <v>0</v>
      </c>
      <c r="BK116" s="278">
        <f t="shared" si="268"/>
        <v>0</v>
      </c>
      <c r="BL116" s="278">
        <f t="shared" si="268"/>
        <v>0</v>
      </c>
      <c r="BM116" s="278">
        <f t="shared" si="268"/>
        <v>0</v>
      </c>
      <c r="BN116" s="278">
        <f t="shared" si="268"/>
        <v>0</v>
      </c>
      <c r="BO116" s="278">
        <f t="shared" si="268"/>
        <v>0</v>
      </c>
      <c r="BP116" s="278">
        <f t="shared" si="268"/>
        <v>0</v>
      </c>
      <c r="BQ116" s="278">
        <f t="shared" ref="BQ116:CS116" si="269">IFERROR(IF(BQ$17="beräknas ej",0,BP116*IF(BQ$112&gt;$D$77,1,IF(BQ$112&lt;=$C$77,$C$76,$D$76))*IFERROR(INDEX($B$8:$E$14,MATCH($A116,$A$8:$A$14,0),MATCH(BQ$112,$B$6:$E$6,1)),0)),0)</f>
        <v>0</v>
      </c>
      <c r="BR116" s="278">
        <f t="shared" si="269"/>
        <v>0</v>
      </c>
      <c r="BS116" s="278">
        <f t="shared" si="269"/>
        <v>0</v>
      </c>
      <c r="BT116" s="278">
        <f t="shared" si="269"/>
        <v>0</v>
      </c>
      <c r="BU116" s="278">
        <f t="shared" si="269"/>
        <v>0</v>
      </c>
      <c r="BV116" s="278">
        <f t="shared" si="269"/>
        <v>0</v>
      </c>
      <c r="BW116" s="278">
        <f t="shared" si="269"/>
        <v>0</v>
      </c>
      <c r="BX116" s="278">
        <f t="shared" si="269"/>
        <v>0</v>
      </c>
      <c r="BY116" s="278">
        <f t="shared" si="269"/>
        <v>0</v>
      </c>
      <c r="BZ116" s="278">
        <f t="shared" si="269"/>
        <v>0</v>
      </c>
      <c r="CA116" s="278">
        <f t="shared" si="269"/>
        <v>0</v>
      </c>
      <c r="CB116" s="278">
        <f t="shared" si="269"/>
        <v>0</v>
      </c>
      <c r="CC116" s="278">
        <f t="shared" si="269"/>
        <v>0</v>
      </c>
      <c r="CD116" s="278">
        <f t="shared" si="269"/>
        <v>0</v>
      </c>
      <c r="CE116" s="278">
        <f t="shared" si="269"/>
        <v>0</v>
      </c>
      <c r="CF116" s="278">
        <f t="shared" si="269"/>
        <v>0</v>
      </c>
      <c r="CG116" s="278">
        <f t="shared" si="269"/>
        <v>0</v>
      </c>
      <c r="CH116" s="278">
        <f t="shared" si="269"/>
        <v>0</v>
      </c>
      <c r="CI116" s="278">
        <f t="shared" si="269"/>
        <v>0</v>
      </c>
      <c r="CJ116" s="278">
        <f t="shared" si="269"/>
        <v>0</v>
      </c>
      <c r="CK116" s="278">
        <f t="shared" si="269"/>
        <v>0</v>
      </c>
      <c r="CL116" s="278">
        <f t="shared" si="269"/>
        <v>0</v>
      </c>
      <c r="CM116" s="278">
        <f t="shared" si="269"/>
        <v>0</v>
      </c>
      <c r="CN116" s="278">
        <f t="shared" si="269"/>
        <v>0</v>
      </c>
      <c r="CO116" s="278">
        <f t="shared" si="269"/>
        <v>0</v>
      </c>
      <c r="CP116" s="278">
        <f t="shared" si="269"/>
        <v>0</v>
      </c>
      <c r="CQ116" s="278">
        <f t="shared" si="269"/>
        <v>0</v>
      </c>
      <c r="CR116" s="278">
        <f t="shared" si="269"/>
        <v>0</v>
      </c>
      <c r="CS116" s="278">
        <f t="shared" si="269"/>
        <v>0</v>
      </c>
    </row>
    <row r="117" spans="1:97" s="377" customFormat="1" x14ac:dyDescent="0.35">
      <c r="A117" s="278">
        <f>Prognoser!C98</f>
        <v>0</v>
      </c>
      <c r="B117" s="278" t="str">
        <f>'UA basår'!B11</f>
        <v>0 0</v>
      </c>
      <c r="C117" s="278">
        <f>Prognoser!D98</f>
        <v>0</v>
      </c>
      <c r="D117" s="278">
        <f>IFERROR(('UA basår'!W11*'UA basår'!F11*'UA basår'!H11*'UA basår'!L11)+('UA basår'!W41*'UA basår'!F41*'UA basår'!H41*'UA basår'!L41),0)</f>
        <v>0</v>
      </c>
      <c r="E117" s="278">
        <f t="shared" ref="E117:BP117" si="270">IFERROR(IF(E$17="beräknas ej",0,D117*IF(E$112&gt;$D$77,1,IF(E$112&lt;=$C$77,$C$76,$D$76))*IFERROR(INDEX($B$8:$E$14,MATCH($A117,$A$8:$A$14,0),MATCH(E$112,$B$6:$E$6,1)),0)),0)</f>
        <v>0</v>
      </c>
      <c r="F117" s="278">
        <f t="shared" si="270"/>
        <v>0</v>
      </c>
      <c r="G117" s="278">
        <f t="shared" si="270"/>
        <v>0</v>
      </c>
      <c r="H117" s="278">
        <f t="shared" si="270"/>
        <v>0</v>
      </c>
      <c r="I117" s="278">
        <f t="shared" si="270"/>
        <v>0</v>
      </c>
      <c r="J117" s="278">
        <f t="shared" si="270"/>
        <v>0</v>
      </c>
      <c r="K117" s="278">
        <f t="shared" si="270"/>
        <v>0</v>
      </c>
      <c r="L117" s="278">
        <f t="shared" si="270"/>
        <v>0</v>
      </c>
      <c r="M117" s="278">
        <f t="shared" si="270"/>
        <v>0</v>
      </c>
      <c r="N117" s="278">
        <f t="shared" si="270"/>
        <v>0</v>
      </c>
      <c r="O117" s="278">
        <f t="shared" si="270"/>
        <v>0</v>
      </c>
      <c r="P117" s="278">
        <f t="shared" si="270"/>
        <v>0</v>
      </c>
      <c r="Q117" s="278">
        <f t="shared" si="270"/>
        <v>0</v>
      </c>
      <c r="R117" s="278">
        <f t="shared" si="270"/>
        <v>0</v>
      </c>
      <c r="S117" s="278">
        <f t="shared" si="270"/>
        <v>0</v>
      </c>
      <c r="T117" s="278">
        <f t="shared" si="270"/>
        <v>0</v>
      </c>
      <c r="U117" s="278">
        <f t="shared" si="270"/>
        <v>0</v>
      </c>
      <c r="V117" s="278">
        <f t="shared" si="270"/>
        <v>0</v>
      </c>
      <c r="W117" s="278">
        <f t="shared" si="270"/>
        <v>0</v>
      </c>
      <c r="X117" s="278">
        <f t="shared" si="270"/>
        <v>0</v>
      </c>
      <c r="Y117" s="278">
        <f t="shared" si="270"/>
        <v>0</v>
      </c>
      <c r="Z117" s="278">
        <f t="shared" si="270"/>
        <v>0</v>
      </c>
      <c r="AA117" s="278">
        <f t="shared" si="270"/>
        <v>0</v>
      </c>
      <c r="AB117" s="278">
        <f t="shared" si="270"/>
        <v>0</v>
      </c>
      <c r="AC117" s="278">
        <f t="shared" si="270"/>
        <v>0</v>
      </c>
      <c r="AD117" s="278">
        <f t="shared" si="270"/>
        <v>0</v>
      </c>
      <c r="AE117" s="278">
        <f t="shared" si="270"/>
        <v>0</v>
      </c>
      <c r="AF117" s="278">
        <f t="shared" si="270"/>
        <v>0</v>
      </c>
      <c r="AG117" s="278">
        <f t="shared" si="270"/>
        <v>0</v>
      </c>
      <c r="AH117" s="278">
        <f t="shared" si="270"/>
        <v>0</v>
      </c>
      <c r="AI117" s="278">
        <f t="shared" si="270"/>
        <v>0</v>
      </c>
      <c r="AJ117" s="278">
        <f t="shared" si="270"/>
        <v>0</v>
      </c>
      <c r="AK117" s="278">
        <f t="shared" si="270"/>
        <v>0</v>
      </c>
      <c r="AL117" s="278">
        <f t="shared" si="270"/>
        <v>0</v>
      </c>
      <c r="AM117" s="278">
        <f t="shared" si="270"/>
        <v>0</v>
      </c>
      <c r="AN117" s="278">
        <f t="shared" si="270"/>
        <v>0</v>
      </c>
      <c r="AO117" s="278">
        <f t="shared" si="270"/>
        <v>0</v>
      </c>
      <c r="AP117" s="278">
        <f t="shared" si="270"/>
        <v>0</v>
      </c>
      <c r="AQ117" s="278">
        <f t="shared" si="270"/>
        <v>0</v>
      </c>
      <c r="AR117" s="278">
        <f t="shared" si="270"/>
        <v>0</v>
      </c>
      <c r="AS117" s="278">
        <f t="shared" si="270"/>
        <v>0</v>
      </c>
      <c r="AT117" s="278">
        <f t="shared" si="270"/>
        <v>0</v>
      </c>
      <c r="AU117" s="278">
        <f t="shared" si="270"/>
        <v>0</v>
      </c>
      <c r="AV117" s="278">
        <f t="shared" si="270"/>
        <v>0</v>
      </c>
      <c r="AW117" s="278">
        <f t="shared" si="270"/>
        <v>0</v>
      </c>
      <c r="AX117" s="278">
        <f t="shared" si="270"/>
        <v>0</v>
      </c>
      <c r="AY117" s="278">
        <f t="shared" si="270"/>
        <v>0</v>
      </c>
      <c r="AZ117" s="278">
        <f t="shared" si="270"/>
        <v>0</v>
      </c>
      <c r="BA117" s="278">
        <f t="shared" si="270"/>
        <v>0</v>
      </c>
      <c r="BB117" s="278">
        <f t="shared" si="270"/>
        <v>0</v>
      </c>
      <c r="BC117" s="278">
        <f t="shared" si="270"/>
        <v>0</v>
      </c>
      <c r="BD117" s="278">
        <f t="shared" si="270"/>
        <v>0</v>
      </c>
      <c r="BE117" s="278">
        <f t="shared" si="270"/>
        <v>0</v>
      </c>
      <c r="BF117" s="278">
        <f t="shared" si="270"/>
        <v>0</v>
      </c>
      <c r="BG117" s="278">
        <f t="shared" si="270"/>
        <v>0</v>
      </c>
      <c r="BH117" s="278">
        <f t="shared" si="270"/>
        <v>0</v>
      </c>
      <c r="BI117" s="278">
        <f t="shared" si="270"/>
        <v>0</v>
      </c>
      <c r="BJ117" s="278">
        <f t="shared" si="270"/>
        <v>0</v>
      </c>
      <c r="BK117" s="278">
        <f t="shared" si="270"/>
        <v>0</v>
      </c>
      <c r="BL117" s="278">
        <f t="shared" si="270"/>
        <v>0</v>
      </c>
      <c r="BM117" s="278">
        <f t="shared" si="270"/>
        <v>0</v>
      </c>
      <c r="BN117" s="278">
        <f t="shared" si="270"/>
        <v>0</v>
      </c>
      <c r="BO117" s="278">
        <f t="shared" si="270"/>
        <v>0</v>
      </c>
      <c r="BP117" s="278">
        <f t="shared" si="270"/>
        <v>0</v>
      </c>
      <c r="BQ117" s="278">
        <f t="shared" ref="BQ117:CS117" si="271">IFERROR(IF(BQ$17="beräknas ej",0,BP117*IF(BQ$112&gt;$D$77,1,IF(BQ$112&lt;=$C$77,$C$76,$D$76))*IFERROR(INDEX($B$8:$E$14,MATCH($A117,$A$8:$A$14,0),MATCH(BQ$112,$B$6:$E$6,1)),0)),0)</f>
        <v>0</v>
      </c>
      <c r="BR117" s="278">
        <f t="shared" si="271"/>
        <v>0</v>
      </c>
      <c r="BS117" s="278">
        <f t="shared" si="271"/>
        <v>0</v>
      </c>
      <c r="BT117" s="278">
        <f t="shared" si="271"/>
        <v>0</v>
      </c>
      <c r="BU117" s="278">
        <f t="shared" si="271"/>
        <v>0</v>
      </c>
      <c r="BV117" s="278">
        <f t="shared" si="271"/>
        <v>0</v>
      </c>
      <c r="BW117" s="278">
        <f t="shared" si="271"/>
        <v>0</v>
      </c>
      <c r="BX117" s="278">
        <f t="shared" si="271"/>
        <v>0</v>
      </c>
      <c r="BY117" s="278">
        <f t="shared" si="271"/>
        <v>0</v>
      </c>
      <c r="BZ117" s="278">
        <f t="shared" si="271"/>
        <v>0</v>
      </c>
      <c r="CA117" s="278">
        <f t="shared" si="271"/>
        <v>0</v>
      </c>
      <c r="CB117" s="278">
        <f t="shared" si="271"/>
        <v>0</v>
      </c>
      <c r="CC117" s="278">
        <f t="shared" si="271"/>
        <v>0</v>
      </c>
      <c r="CD117" s="278">
        <f t="shared" si="271"/>
        <v>0</v>
      </c>
      <c r="CE117" s="278">
        <f t="shared" si="271"/>
        <v>0</v>
      </c>
      <c r="CF117" s="278">
        <f t="shared" si="271"/>
        <v>0</v>
      </c>
      <c r="CG117" s="278">
        <f t="shared" si="271"/>
        <v>0</v>
      </c>
      <c r="CH117" s="278">
        <f t="shared" si="271"/>
        <v>0</v>
      </c>
      <c r="CI117" s="278">
        <f t="shared" si="271"/>
        <v>0</v>
      </c>
      <c r="CJ117" s="278">
        <f t="shared" si="271"/>
        <v>0</v>
      </c>
      <c r="CK117" s="278">
        <f t="shared" si="271"/>
        <v>0</v>
      </c>
      <c r="CL117" s="278">
        <f t="shared" si="271"/>
        <v>0</v>
      </c>
      <c r="CM117" s="278">
        <f t="shared" si="271"/>
        <v>0</v>
      </c>
      <c r="CN117" s="278">
        <f t="shared" si="271"/>
        <v>0</v>
      </c>
      <c r="CO117" s="278">
        <f t="shared" si="271"/>
        <v>0</v>
      </c>
      <c r="CP117" s="278">
        <f t="shared" si="271"/>
        <v>0</v>
      </c>
      <c r="CQ117" s="278">
        <f t="shared" si="271"/>
        <v>0</v>
      </c>
      <c r="CR117" s="278">
        <f t="shared" si="271"/>
        <v>0</v>
      </c>
      <c r="CS117" s="278">
        <f t="shared" si="271"/>
        <v>0</v>
      </c>
    </row>
    <row r="118" spans="1:97" s="377" customFormat="1" x14ac:dyDescent="0.35">
      <c r="A118" s="278">
        <f>Prognoser!C99</f>
        <v>0</v>
      </c>
      <c r="B118" s="278" t="str">
        <f>'UA basår'!B12</f>
        <v>0 0</v>
      </c>
      <c r="C118" s="278">
        <f>Prognoser!D99</f>
        <v>0</v>
      </c>
      <c r="D118" s="278">
        <f>IFERROR(('UA basår'!W12*'UA basår'!F12*'UA basår'!H12*'UA basår'!L12)+('UA basår'!W42*'UA basår'!F42*'UA basår'!H42*'UA basår'!L42),0)</f>
        <v>0</v>
      </c>
      <c r="E118" s="278">
        <f t="shared" ref="E118:BP118" si="272">IFERROR(IF(E$17="beräknas ej",0,D118*IF(E$112&gt;$D$77,1,IF(E$112&lt;=$C$77,$C$76,$D$76))*IFERROR(INDEX($B$8:$E$14,MATCH($A118,$A$8:$A$14,0),MATCH(E$112,$B$6:$E$6,1)),0)),0)</f>
        <v>0</v>
      </c>
      <c r="F118" s="278">
        <f t="shared" si="272"/>
        <v>0</v>
      </c>
      <c r="G118" s="278">
        <f t="shared" si="272"/>
        <v>0</v>
      </c>
      <c r="H118" s="278">
        <f t="shared" si="272"/>
        <v>0</v>
      </c>
      <c r="I118" s="278">
        <f t="shared" si="272"/>
        <v>0</v>
      </c>
      <c r="J118" s="278">
        <f t="shared" si="272"/>
        <v>0</v>
      </c>
      <c r="K118" s="278">
        <f t="shared" si="272"/>
        <v>0</v>
      </c>
      <c r="L118" s="278">
        <f t="shared" si="272"/>
        <v>0</v>
      </c>
      <c r="M118" s="278">
        <f t="shared" si="272"/>
        <v>0</v>
      </c>
      <c r="N118" s="278">
        <f t="shared" si="272"/>
        <v>0</v>
      </c>
      <c r="O118" s="278">
        <f t="shared" si="272"/>
        <v>0</v>
      </c>
      <c r="P118" s="278">
        <f t="shared" si="272"/>
        <v>0</v>
      </c>
      <c r="Q118" s="278">
        <f t="shared" si="272"/>
        <v>0</v>
      </c>
      <c r="R118" s="278">
        <f t="shared" si="272"/>
        <v>0</v>
      </c>
      <c r="S118" s="278">
        <f t="shared" si="272"/>
        <v>0</v>
      </c>
      <c r="T118" s="278">
        <f t="shared" si="272"/>
        <v>0</v>
      </c>
      <c r="U118" s="278">
        <f t="shared" si="272"/>
        <v>0</v>
      </c>
      <c r="V118" s="278">
        <f t="shared" si="272"/>
        <v>0</v>
      </c>
      <c r="W118" s="278">
        <f t="shared" si="272"/>
        <v>0</v>
      </c>
      <c r="X118" s="278">
        <f t="shared" si="272"/>
        <v>0</v>
      </c>
      <c r="Y118" s="278">
        <f t="shared" si="272"/>
        <v>0</v>
      </c>
      <c r="Z118" s="278">
        <f t="shared" si="272"/>
        <v>0</v>
      </c>
      <c r="AA118" s="278">
        <f t="shared" si="272"/>
        <v>0</v>
      </c>
      <c r="AB118" s="278">
        <f t="shared" si="272"/>
        <v>0</v>
      </c>
      <c r="AC118" s="278">
        <f t="shared" si="272"/>
        <v>0</v>
      </c>
      <c r="AD118" s="278">
        <f t="shared" si="272"/>
        <v>0</v>
      </c>
      <c r="AE118" s="278">
        <f t="shared" si="272"/>
        <v>0</v>
      </c>
      <c r="AF118" s="278">
        <f t="shared" si="272"/>
        <v>0</v>
      </c>
      <c r="AG118" s="278">
        <f t="shared" si="272"/>
        <v>0</v>
      </c>
      <c r="AH118" s="278">
        <f t="shared" si="272"/>
        <v>0</v>
      </c>
      <c r="AI118" s="278">
        <f t="shared" si="272"/>
        <v>0</v>
      </c>
      <c r="AJ118" s="278">
        <f t="shared" si="272"/>
        <v>0</v>
      </c>
      <c r="AK118" s="278">
        <f t="shared" si="272"/>
        <v>0</v>
      </c>
      <c r="AL118" s="278">
        <f t="shared" si="272"/>
        <v>0</v>
      </c>
      <c r="AM118" s="278">
        <f t="shared" si="272"/>
        <v>0</v>
      </c>
      <c r="AN118" s="278">
        <f t="shared" si="272"/>
        <v>0</v>
      </c>
      <c r="AO118" s="278">
        <f t="shared" si="272"/>
        <v>0</v>
      </c>
      <c r="AP118" s="278">
        <f t="shared" si="272"/>
        <v>0</v>
      </c>
      <c r="AQ118" s="278">
        <f t="shared" si="272"/>
        <v>0</v>
      </c>
      <c r="AR118" s="278">
        <f t="shared" si="272"/>
        <v>0</v>
      </c>
      <c r="AS118" s="278">
        <f t="shared" si="272"/>
        <v>0</v>
      </c>
      <c r="AT118" s="278">
        <f t="shared" si="272"/>
        <v>0</v>
      </c>
      <c r="AU118" s="278">
        <f t="shared" si="272"/>
        <v>0</v>
      </c>
      <c r="AV118" s="278">
        <f t="shared" si="272"/>
        <v>0</v>
      </c>
      <c r="AW118" s="278">
        <f t="shared" si="272"/>
        <v>0</v>
      </c>
      <c r="AX118" s="278">
        <f t="shared" si="272"/>
        <v>0</v>
      </c>
      <c r="AY118" s="278">
        <f t="shared" si="272"/>
        <v>0</v>
      </c>
      <c r="AZ118" s="278">
        <f t="shared" si="272"/>
        <v>0</v>
      </c>
      <c r="BA118" s="278">
        <f t="shared" si="272"/>
        <v>0</v>
      </c>
      <c r="BB118" s="278">
        <f t="shared" si="272"/>
        <v>0</v>
      </c>
      <c r="BC118" s="278">
        <f t="shared" si="272"/>
        <v>0</v>
      </c>
      <c r="BD118" s="278">
        <f t="shared" si="272"/>
        <v>0</v>
      </c>
      <c r="BE118" s="278">
        <f t="shared" si="272"/>
        <v>0</v>
      </c>
      <c r="BF118" s="278">
        <f t="shared" si="272"/>
        <v>0</v>
      </c>
      <c r="BG118" s="278">
        <f t="shared" si="272"/>
        <v>0</v>
      </c>
      <c r="BH118" s="278">
        <f t="shared" si="272"/>
        <v>0</v>
      </c>
      <c r="BI118" s="278">
        <f t="shared" si="272"/>
        <v>0</v>
      </c>
      <c r="BJ118" s="278">
        <f t="shared" si="272"/>
        <v>0</v>
      </c>
      <c r="BK118" s="278">
        <f t="shared" si="272"/>
        <v>0</v>
      </c>
      <c r="BL118" s="278">
        <f t="shared" si="272"/>
        <v>0</v>
      </c>
      <c r="BM118" s="278">
        <f t="shared" si="272"/>
        <v>0</v>
      </c>
      <c r="BN118" s="278">
        <f t="shared" si="272"/>
        <v>0</v>
      </c>
      <c r="BO118" s="278">
        <f t="shared" si="272"/>
        <v>0</v>
      </c>
      <c r="BP118" s="278">
        <f t="shared" si="272"/>
        <v>0</v>
      </c>
      <c r="BQ118" s="278">
        <f t="shared" ref="BQ118:CS118" si="273">IFERROR(IF(BQ$17="beräknas ej",0,BP118*IF(BQ$112&gt;$D$77,1,IF(BQ$112&lt;=$C$77,$C$76,$D$76))*IFERROR(INDEX($B$8:$E$14,MATCH($A118,$A$8:$A$14,0),MATCH(BQ$112,$B$6:$E$6,1)),0)),0)</f>
        <v>0</v>
      </c>
      <c r="BR118" s="278">
        <f t="shared" si="273"/>
        <v>0</v>
      </c>
      <c r="BS118" s="278">
        <f t="shared" si="273"/>
        <v>0</v>
      </c>
      <c r="BT118" s="278">
        <f t="shared" si="273"/>
        <v>0</v>
      </c>
      <c r="BU118" s="278">
        <f t="shared" si="273"/>
        <v>0</v>
      </c>
      <c r="BV118" s="278">
        <f t="shared" si="273"/>
        <v>0</v>
      </c>
      <c r="BW118" s="278">
        <f t="shared" si="273"/>
        <v>0</v>
      </c>
      <c r="BX118" s="278">
        <f t="shared" si="273"/>
        <v>0</v>
      </c>
      <c r="BY118" s="278">
        <f t="shared" si="273"/>
        <v>0</v>
      </c>
      <c r="BZ118" s="278">
        <f t="shared" si="273"/>
        <v>0</v>
      </c>
      <c r="CA118" s="278">
        <f t="shared" si="273"/>
        <v>0</v>
      </c>
      <c r="CB118" s="278">
        <f t="shared" si="273"/>
        <v>0</v>
      </c>
      <c r="CC118" s="278">
        <f t="shared" si="273"/>
        <v>0</v>
      </c>
      <c r="CD118" s="278">
        <f t="shared" si="273"/>
        <v>0</v>
      </c>
      <c r="CE118" s="278">
        <f t="shared" si="273"/>
        <v>0</v>
      </c>
      <c r="CF118" s="278">
        <f t="shared" si="273"/>
        <v>0</v>
      </c>
      <c r="CG118" s="278">
        <f t="shared" si="273"/>
        <v>0</v>
      </c>
      <c r="CH118" s="278">
        <f t="shared" si="273"/>
        <v>0</v>
      </c>
      <c r="CI118" s="278">
        <f t="shared" si="273"/>
        <v>0</v>
      </c>
      <c r="CJ118" s="278">
        <f t="shared" si="273"/>
        <v>0</v>
      </c>
      <c r="CK118" s="278">
        <f t="shared" si="273"/>
        <v>0</v>
      </c>
      <c r="CL118" s="278">
        <f t="shared" si="273"/>
        <v>0</v>
      </c>
      <c r="CM118" s="278">
        <f t="shared" si="273"/>
        <v>0</v>
      </c>
      <c r="CN118" s="278">
        <f t="shared" si="273"/>
        <v>0</v>
      </c>
      <c r="CO118" s="278">
        <f t="shared" si="273"/>
        <v>0</v>
      </c>
      <c r="CP118" s="278">
        <f t="shared" si="273"/>
        <v>0</v>
      </c>
      <c r="CQ118" s="278">
        <f t="shared" si="273"/>
        <v>0</v>
      </c>
      <c r="CR118" s="278">
        <f t="shared" si="273"/>
        <v>0</v>
      </c>
      <c r="CS118" s="278">
        <f t="shared" si="273"/>
        <v>0</v>
      </c>
    </row>
    <row r="119" spans="1:97" s="377" customFormat="1" x14ac:dyDescent="0.35">
      <c r="A119" s="278">
        <f>Prognoser!C100</f>
        <v>0</v>
      </c>
      <c r="B119" s="278" t="str">
        <f>'UA basår'!B13</f>
        <v>0 0</v>
      </c>
      <c r="C119" s="278">
        <f>Prognoser!D100</f>
        <v>0</v>
      </c>
      <c r="D119" s="278">
        <f>IFERROR(('UA basår'!W13*'UA basår'!F13*'UA basår'!H13*'UA basår'!L13)+('UA basår'!W43*'UA basår'!F43*'UA basår'!H43*'UA basår'!L43),0)</f>
        <v>0</v>
      </c>
      <c r="E119" s="278">
        <f t="shared" ref="E119:BP119" si="274">IFERROR(IF(E$17="beräknas ej",0,D119*IF(E$112&gt;$D$77,1,IF(E$112&lt;=$C$77,$C$76,$D$76))*IFERROR(INDEX($B$8:$E$14,MATCH($A119,$A$8:$A$14,0),MATCH(E$112,$B$6:$E$6,1)),0)),0)</f>
        <v>0</v>
      </c>
      <c r="F119" s="278">
        <f t="shared" si="274"/>
        <v>0</v>
      </c>
      <c r="G119" s="278">
        <f t="shared" si="274"/>
        <v>0</v>
      </c>
      <c r="H119" s="278">
        <f t="shared" si="274"/>
        <v>0</v>
      </c>
      <c r="I119" s="278">
        <f t="shared" si="274"/>
        <v>0</v>
      </c>
      <c r="J119" s="278">
        <f t="shared" si="274"/>
        <v>0</v>
      </c>
      <c r="K119" s="278">
        <f t="shared" si="274"/>
        <v>0</v>
      </c>
      <c r="L119" s="278">
        <f t="shared" si="274"/>
        <v>0</v>
      </c>
      <c r="M119" s="278">
        <f t="shared" si="274"/>
        <v>0</v>
      </c>
      <c r="N119" s="278">
        <f t="shared" si="274"/>
        <v>0</v>
      </c>
      <c r="O119" s="278">
        <f t="shared" si="274"/>
        <v>0</v>
      </c>
      <c r="P119" s="278">
        <f t="shared" si="274"/>
        <v>0</v>
      </c>
      <c r="Q119" s="278">
        <f t="shared" si="274"/>
        <v>0</v>
      </c>
      <c r="R119" s="278">
        <f t="shared" si="274"/>
        <v>0</v>
      </c>
      <c r="S119" s="278">
        <f t="shared" si="274"/>
        <v>0</v>
      </c>
      <c r="T119" s="278">
        <f t="shared" si="274"/>
        <v>0</v>
      </c>
      <c r="U119" s="278">
        <f t="shared" si="274"/>
        <v>0</v>
      </c>
      <c r="V119" s="278">
        <f t="shared" si="274"/>
        <v>0</v>
      </c>
      <c r="W119" s="278">
        <f t="shared" si="274"/>
        <v>0</v>
      </c>
      <c r="X119" s="278">
        <f t="shared" si="274"/>
        <v>0</v>
      </c>
      <c r="Y119" s="278">
        <f t="shared" si="274"/>
        <v>0</v>
      </c>
      <c r="Z119" s="278">
        <f t="shared" si="274"/>
        <v>0</v>
      </c>
      <c r="AA119" s="278">
        <f t="shared" si="274"/>
        <v>0</v>
      </c>
      <c r="AB119" s="278">
        <f t="shared" si="274"/>
        <v>0</v>
      </c>
      <c r="AC119" s="278">
        <f t="shared" si="274"/>
        <v>0</v>
      </c>
      <c r="AD119" s="278">
        <f t="shared" si="274"/>
        <v>0</v>
      </c>
      <c r="AE119" s="278">
        <f t="shared" si="274"/>
        <v>0</v>
      </c>
      <c r="AF119" s="278">
        <f t="shared" si="274"/>
        <v>0</v>
      </c>
      <c r="AG119" s="278">
        <f t="shared" si="274"/>
        <v>0</v>
      </c>
      <c r="AH119" s="278">
        <f t="shared" si="274"/>
        <v>0</v>
      </c>
      <c r="AI119" s="278">
        <f t="shared" si="274"/>
        <v>0</v>
      </c>
      <c r="AJ119" s="278">
        <f t="shared" si="274"/>
        <v>0</v>
      </c>
      <c r="AK119" s="278">
        <f t="shared" si="274"/>
        <v>0</v>
      </c>
      <c r="AL119" s="278">
        <f t="shared" si="274"/>
        <v>0</v>
      </c>
      <c r="AM119" s="278">
        <f t="shared" si="274"/>
        <v>0</v>
      </c>
      <c r="AN119" s="278">
        <f t="shared" si="274"/>
        <v>0</v>
      </c>
      <c r="AO119" s="278">
        <f t="shared" si="274"/>
        <v>0</v>
      </c>
      <c r="AP119" s="278">
        <f t="shared" si="274"/>
        <v>0</v>
      </c>
      <c r="AQ119" s="278">
        <f t="shared" si="274"/>
        <v>0</v>
      </c>
      <c r="AR119" s="278">
        <f t="shared" si="274"/>
        <v>0</v>
      </c>
      <c r="AS119" s="278">
        <f t="shared" si="274"/>
        <v>0</v>
      </c>
      <c r="AT119" s="278">
        <f t="shared" si="274"/>
        <v>0</v>
      </c>
      <c r="AU119" s="278">
        <f t="shared" si="274"/>
        <v>0</v>
      </c>
      <c r="AV119" s="278">
        <f t="shared" si="274"/>
        <v>0</v>
      </c>
      <c r="AW119" s="278">
        <f t="shared" si="274"/>
        <v>0</v>
      </c>
      <c r="AX119" s="278">
        <f t="shared" si="274"/>
        <v>0</v>
      </c>
      <c r="AY119" s="278">
        <f t="shared" si="274"/>
        <v>0</v>
      </c>
      <c r="AZ119" s="278">
        <f t="shared" si="274"/>
        <v>0</v>
      </c>
      <c r="BA119" s="278">
        <f t="shared" si="274"/>
        <v>0</v>
      </c>
      <c r="BB119" s="278">
        <f t="shared" si="274"/>
        <v>0</v>
      </c>
      <c r="BC119" s="278">
        <f t="shared" si="274"/>
        <v>0</v>
      </c>
      <c r="BD119" s="278">
        <f t="shared" si="274"/>
        <v>0</v>
      </c>
      <c r="BE119" s="278">
        <f t="shared" si="274"/>
        <v>0</v>
      </c>
      <c r="BF119" s="278">
        <f t="shared" si="274"/>
        <v>0</v>
      </c>
      <c r="BG119" s="278">
        <f t="shared" si="274"/>
        <v>0</v>
      </c>
      <c r="BH119" s="278">
        <f t="shared" si="274"/>
        <v>0</v>
      </c>
      <c r="BI119" s="278">
        <f t="shared" si="274"/>
        <v>0</v>
      </c>
      <c r="BJ119" s="278">
        <f t="shared" si="274"/>
        <v>0</v>
      </c>
      <c r="BK119" s="278">
        <f t="shared" si="274"/>
        <v>0</v>
      </c>
      <c r="BL119" s="278">
        <f t="shared" si="274"/>
        <v>0</v>
      </c>
      <c r="BM119" s="278">
        <f t="shared" si="274"/>
        <v>0</v>
      </c>
      <c r="BN119" s="278">
        <f t="shared" si="274"/>
        <v>0</v>
      </c>
      <c r="BO119" s="278">
        <f t="shared" si="274"/>
        <v>0</v>
      </c>
      <c r="BP119" s="278">
        <f t="shared" si="274"/>
        <v>0</v>
      </c>
      <c r="BQ119" s="278">
        <f t="shared" ref="BQ119:CS119" si="275">IFERROR(IF(BQ$17="beräknas ej",0,BP119*IF(BQ$112&gt;$D$77,1,IF(BQ$112&lt;=$C$77,$C$76,$D$76))*IFERROR(INDEX($B$8:$E$14,MATCH($A119,$A$8:$A$14,0),MATCH(BQ$112,$B$6:$E$6,1)),0)),0)</f>
        <v>0</v>
      </c>
      <c r="BR119" s="278">
        <f t="shared" si="275"/>
        <v>0</v>
      </c>
      <c r="BS119" s="278">
        <f t="shared" si="275"/>
        <v>0</v>
      </c>
      <c r="BT119" s="278">
        <f t="shared" si="275"/>
        <v>0</v>
      </c>
      <c r="BU119" s="278">
        <f t="shared" si="275"/>
        <v>0</v>
      </c>
      <c r="BV119" s="278">
        <f t="shared" si="275"/>
        <v>0</v>
      </c>
      <c r="BW119" s="278">
        <f t="shared" si="275"/>
        <v>0</v>
      </c>
      <c r="BX119" s="278">
        <f t="shared" si="275"/>
        <v>0</v>
      </c>
      <c r="BY119" s="278">
        <f t="shared" si="275"/>
        <v>0</v>
      </c>
      <c r="BZ119" s="278">
        <f t="shared" si="275"/>
        <v>0</v>
      </c>
      <c r="CA119" s="278">
        <f t="shared" si="275"/>
        <v>0</v>
      </c>
      <c r="CB119" s="278">
        <f t="shared" si="275"/>
        <v>0</v>
      </c>
      <c r="CC119" s="278">
        <f t="shared" si="275"/>
        <v>0</v>
      </c>
      <c r="CD119" s="278">
        <f t="shared" si="275"/>
        <v>0</v>
      </c>
      <c r="CE119" s="278">
        <f t="shared" si="275"/>
        <v>0</v>
      </c>
      <c r="CF119" s="278">
        <f t="shared" si="275"/>
        <v>0</v>
      </c>
      <c r="CG119" s="278">
        <f t="shared" si="275"/>
        <v>0</v>
      </c>
      <c r="CH119" s="278">
        <f t="shared" si="275"/>
        <v>0</v>
      </c>
      <c r="CI119" s="278">
        <f t="shared" si="275"/>
        <v>0</v>
      </c>
      <c r="CJ119" s="278">
        <f t="shared" si="275"/>
        <v>0</v>
      </c>
      <c r="CK119" s="278">
        <f t="shared" si="275"/>
        <v>0</v>
      </c>
      <c r="CL119" s="278">
        <f t="shared" si="275"/>
        <v>0</v>
      </c>
      <c r="CM119" s="278">
        <f t="shared" si="275"/>
        <v>0</v>
      </c>
      <c r="CN119" s="278">
        <f t="shared" si="275"/>
        <v>0</v>
      </c>
      <c r="CO119" s="278">
        <f t="shared" si="275"/>
        <v>0</v>
      </c>
      <c r="CP119" s="278">
        <f t="shared" si="275"/>
        <v>0</v>
      </c>
      <c r="CQ119" s="278">
        <f t="shared" si="275"/>
        <v>0</v>
      </c>
      <c r="CR119" s="278">
        <f t="shared" si="275"/>
        <v>0</v>
      </c>
      <c r="CS119" s="278">
        <f t="shared" si="275"/>
        <v>0</v>
      </c>
    </row>
    <row r="120" spans="1:97" s="377" customFormat="1" x14ac:dyDescent="0.35">
      <c r="A120" s="278">
        <f>Prognoser!C101</f>
        <v>0</v>
      </c>
      <c r="B120" s="278" t="str">
        <f>'UA basår'!B14</f>
        <v>0 0</v>
      </c>
      <c r="C120" s="278">
        <f>Prognoser!D101</f>
        <v>0</v>
      </c>
      <c r="D120" s="278">
        <f>IFERROR(('UA basår'!W14*'UA basår'!F14*'UA basår'!H14*'UA basår'!L14)+('UA basår'!W44*'UA basår'!F44*'UA basår'!H44*'UA basår'!L44),0)</f>
        <v>0</v>
      </c>
      <c r="E120" s="278">
        <f t="shared" ref="E120:BP120" si="276">IFERROR(IF(E$17="beräknas ej",0,D120*IF(E$112&gt;$D$77,1,IF(E$112&lt;=$C$77,$C$76,$D$76))*IFERROR(INDEX($B$8:$E$14,MATCH($A120,$A$8:$A$14,0),MATCH(E$112,$B$6:$E$6,1)),0)),0)</f>
        <v>0</v>
      </c>
      <c r="F120" s="278">
        <f t="shared" si="276"/>
        <v>0</v>
      </c>
      <c r="G120" s="278">
        <f t="shared" si="276"/>
        <v>0</v>
      </c>
      <c r="H120" s="278">
        <f t="shared" si="276"/>
        <v>0</v>
      </c>
      <c r="I120" s="278">
        <f t="shared" si="276"/>
        <v>0</v>
      </c>
      <c r="J120" s="278">
        <f t="shared" si="276"/>
        <v>0</v>
      </c>
      <c r="K120" s="278">
        <f t="shared" si="276"/>
        <v>0</v>
      </c>
      <c r="L120" s="278">
        <f t="shared" si="276"/>
        <v>0</v>
      </c>
      <c r="M120" s="278">
        <f t="shared" si="276"/>
        <v>0</v>
      </c>
      <c r="N120" s="278">
        <f t="shared" si="276"/>
        <v>0</v>
      </c>
      <c r="O120" s="278">
        <f t="shared" si="276"/>
        <v>0</v>
      </c>
      <c r="P120" s="278">
        <f t="shared" si="276"/>
        <v>0</v>
      </c>
      <c r="Q120" s="278">
        <f t="shared" si="276"/>
        <v>0</v>
      </c>
      <c r="R120" s="278">
        <f t="shared" si="276"/>
        <v>0</v>
      </c>
      <c r="S120" s="278">
        <f t="shared" si="276"/>
        <v>0</v>
      </c>
      <c r="T120" s="278">
        <f t="shared" si="276"/>
        <v>0</v>
      </c>
      <c r="U120" s="278">
        <f t="shared" si="276"/>
        <v>0</v>
      </c>
      <c r="V120" s="278">
        <f t="shared" si="276"/>
        <v>0</v>
      </c>
      <c r="W120" s="278">
        <f t="shared" si="276"/>
        <v>0</v>
      </c>
      <c r="X120" s="278">
        <f t="shared" si="276"/>
        <v>0</v>
      </c>
      <c r="Y120" s="278">
        <f t="shared" si="276"/>
        <v>0</v>
      </c>
      <c r="Z120" s="278">
        <f t="shared" si="276"/>
        <v>0</v>
      </c>
      <c r="AA120" s="278">
        <f t="shared" si="276"/>
        <v>0</v>
      </c>
      <c r="AB120" s="278">
        <f t="shared" si="276"/>
        <v>0</v>
      </c>
      <c r="AC120" s="278">
        <f t="shared" si="276"/>
        <v>0</v>
      </c>
      <c r="AD120" s="278">
        <f t="shared" si="276"/>
        <v>0</v>
      </c>
      <c r="AE120" s="278">
        <f t="shared" si="276"/>
        <v>0</v>
      </c>
      <c r="AF120" s="278">
        <f t="shared" si="276"/>
        <v>0</v>
      </c>
      <c r="AG120" s="278">
        <f t="shared" si="276"/>
        <v>0</v>
      </c>
      <c r="AH120" s="278">
        <f t="shared" si="276"/>
        <v>0</v>
      </c>
      <c r="AI120" s="278">
        <f t="shared" si="276"/>
        <v>0</v>
      </c>
      <c r="AJ120" s="278">
        <f t="shared" si="276"/>
        <v>0</v>
      </c>
      <c r="AK120" s="278">
        <f t="shared" si="276"/>
        <v>0</v>
      </c>
      <c r="AL120" s="278">
        <f t="shared" si="276"/>
        <v>0</v>
      </c>
      <c r="AM120" s="278">
        <f t="shared" si="276"/>
        <v>0</v>
      </c>
      <c r="AN120" s="278">
        <f t="shared" si="276"/>
        <v>0</v>
      </c>
      <c r="AO120" s="278">
        <f t="shared" si="276"/>
        <v>0</v>
      </c>
      <c r="AP120" s="278">
        <f t="shared" si="276"/>
        <v>0</v>
      </c>
      <c r="AQ120" s="278">
        <f t="shared" si="276"/>
        <v>0</v>
      </c>
      <c r="AR120" s="278">
        <f t="shared" si="276"/>
        <v>0</v>
      </c>
      <c r="AS120" s="278">
        <f t="shared" si="276"/>
        <v>0</v>
      </c>
      <c r="AT120" s="278">
        <f t="shared" si="276"/>
        <v>0</v>
      </c>
      <c r="AU120" s="278">
        <f t="shared" si="276"/>
        <v>0</v>
      </c>
      <c r="AV120" s="278">
        <f t="shared" si="276"/>
        <v>0</v>
      </c>
      <c r="AW120" s="278">
        <f t="shared" si="276"/>
        <v>0</v>
      </c>
      <c r="AX120" s="278">
        <f t="shared" si="276"/>
        <v>0</v>
      </c>
      <c r="AY120" s="278">
        <f t="shared" si="276"/>
        <v>0</v>
      </c>
      <c r="AZ120" s="278">
        <f t="shared" si="276"/>
        <v>0</v>
      </c>
      <c r="BA120" s="278">
        <f t="shared" si="276"/>
        <v>0</v>
      </c>
      <c r="BB120" s="278">
        <f t="shared" si="276"/>
        <v>0</v>
      </c>
      <c r="BC120" s="278">
        <f t="shared" si="276"/>
        <v>0</v>
      </c>
      <c r="BD120" s="278">
        <f t="shared" si="276"/>
        <v>0</v>
      </c>
      <c r="BE120" s="278">
        <f t="shared" si="276"/>
        <v>0</v>
      </c>
      <c r="BF120" s="278">
        <f t="shared" si="276"/>
        <v>0</v>
      </c>
      <c r="BG120" s="278">
        <f t="shared" si="276"/>
        <v>0</v>
      </c>
      <c r="BH120" s="278">
        <f t="shared" si="276"/>
        <v>0</v>
      </c>
      <c r="BI120" s="278">
        <f t="shared" si="276"/>
        <v>0</v>
      </c>
      <c r="BJ120" s="278">
        <f t="shared" si="276"/>
        <v>0</v>
      </c>
      <c r="BK120" s="278">
        <f t="shared" si="276"/>
        <v>0</v>
      </c>
      <c r="BL120" s="278">
        <f t="shared" si="276"/>
        <v>0</v>
      </c>
      <c r="BM120" s="278">
        <f t="shared" si="276"/>
        <v>0</v>
      </c>
      <c r="BN120" s="278">
        <f t="shared" si="276"/>
        <v>0</v>
      </c>
      <c r="BO120" s="278">
        <f t="shared" si="276"/>
        <v>0</v>
      </c>
      <c r="BP120" s="278">
        <f t="shared" si="276"/>
        <v>0</v>
      </c>
      <c r="BQ120" s="278">
        <f t="shared" ref="BQ120:CS120" si="277">IFERROR(IF(BQ$17="beräknas ej",0,BP120*IF(BQ$112&gt;$D$77,1,IF(BQ$112&lt;=$C$77,$C$76,$D$76))*IFERROR(INDEX($B$8:$E$14,MATCH($A120,$A$8:$A$14,0),MATCH(BQ$112,$B$6:$E$6,1)),0)),0)</f>
        <v>0</v>
      </c>
      <c r="BR120" s="278">
        <f t="shared" si="277"/>
        <v>0</v>
      </c>
      <c r="BS120" s="278">
        <f t="shared" si="277"/>
        <v>0</v>
      </c>
      <c r="BT120" s="278">
        <f t="shared" si="277"/>
        <v>0</v>
      </c>
      <c r="BU120" s="278">
        <f t="shared" si="277"/>
        <v>0</v>
      </c>
      <c r="BV120" s="278">
        <f t="shared" si="277"/>
        <v>0</v>
      </c>
      <c r="BW120" s="278">
        <f t="shared" si="277"/>
        <v>0</v>
      </c>
      <c r="BX120" s="278">
        <f t="shared" si="277"/>
        <v>0</v>
      </c>
      <c r="BY120" s="278">
        <f t="shared" si="277"/>
        <v>0</v>
      </c>
      <c r="BZ120" s="278">
        <f t="shared" si="277"/>
        <v>0</v>
      </c>
      <c r="CA120" s="278">
        <f t="shared" si="277"/>
        <v>0</v>
      </c>
      <c r="CB120" s="278">
        <f t="shared" si="277"/>
        <v>0</v>
      </c>
      <c r="CC120" s="278">
        <f t="shared" si="277"/>
        <v>0</v>
      </c>
      <c r="CD120" s="278">
        <f t="shared" si="277"/>
        <v>0</v>
      </c>
      <c r="CE120" s="278">
        <f t="shared" si="277"/>
        <v>0</v>
      </c>
      <c r="CF120" s="278">
        <f t="shared" si="277"/>
        <v>0</v>
      </c>
      <c r="CG120" s="278">
        <f t="shared" si="277"/>
        <v>0</v>
      </c>
      <c r="CH120" s="278">
        <f t="shared" si="277"/>
        <v>0</v>
      </c>
      <c r="CI120" s="278">
        <f t="shared" si="277"/>
        <v>0</v>
      </c>
      <c r="CJ120" s="278">
        <f t="shared" si="277"/>
        <v>0</v>
      </c>
      <c r="CK120" s="278">
        <f t="shared" si="277"/>
        <v>0</v>
      </c>
      <c r="CL120" s="278">
        <f t="shared" si="277"/>
        <v>0</v>
      </c>
      <c r="CM120" s="278">
        <f t="shared" si="277"/>
        <v>0</v>
      </c>
      <c r="CN120" s="278">
        <f t="shared" si="277"/>
        <v>0</v>
      </c>
      <c r="CO120" s="278">
        <f t="shared" si="277"/>
        <v>0</v>
      </c>
      <c r="CP120" s="278">
        <f t="shared" si="277"/>
        <v>0</v>
      </c>
      <c r="CQ120" s="278">
        <f t="shared" si="277"/>
        <v>0</v>
      </c>
      <c r="CR120" s="278">
        <f t="shared" si="277"/>
        <v>0</v>
      </c>
      <c r="CS120" s="278">
        <f t="shared" si="277"/>
        <v>0</v>
      </c>
    </row>
    <row r="121" spans="1:97" s="377" customFormat="1" x14ac:dyDescent="0.35">
      <c r="A121" s="278">
        <f>Prognoser!C102</f>
        <v>0</v>
      </c>
      <c r="B121" s="278" t="str">
        <f>'UA basår'!B15</f>
        <v>0 0</v>
      </c>
      <c r="C121" s="278">
        <f>Prognoser!D102</f>
        <v>0</v>
      </c>
      <c r="D121" s="278">
        <f>IFERROR(('UA basår'!W15*'UA basår'!F15*'UA basår'!H15*'UA basår'!L15)+('UA basår'!W45*'UA basår'!F45*'UA basår'!H45*'UA basår'!L45),0)</f>
        <v>0</v>
      </c>
      <c r="E121" s="278">
        <f t="shared" ref="E121:BP121" si="278">IFERROR(IF(E$17="beräknas ej",0,D121*IF(E$112&gt;$D$77,1,IF(E$112&lt;=$C$77,$C$76,$D$76))*IFERROR(INDEX($B$8:$E$14,MATCH($A121,$A$8:$A$14,0),MATCH(E$112,$B$6:$E$6,1)),0)),0)</f>
        <v>0</v>
      </c>
      <c r="F121" s="278">
        <f t="shared" si="278"/>
        <v>0</v>
      </c>
      <c r="G121" s="278">
        <f t="shared" si="278"/>
        <v>0</v>
      </c>
      <c r="H121" s="278">
        <f t="shared" si="278"/>
        <v>0</v>
      </c>
      <c r="I121" s="278">
        <f t="shared" si="278"/>
        <v>0</v>
      </c>
      <c r="J121" s="278">
        <f t="shared" si="278"/>
        <v>0</v>
      </c>
      <c r="K121" s="278">
        <f t="shared" si="278"/>
        <v>0</v>
      </c>
      <c r="L121" s="278">
        <f t="shared" si="278"/>
        <v>0</v>
      </c>
      <c r="M121" s="278">
        <f t="shared" si="278"/>
        <v>0</v>
      </c>
      <c r="N121" s="278">
        <f t="shared" si="278"/>
        <v>0</v>
      </c>
      <c r="O121" s="278">
        <f t="shared" si="278"/>
        <v>0</v>
      </c>
      <c r="P121" s="278">
        <f t="shared" si="278"/>
        <v>0</v>
      </c>
      <c r="Q121" s="278">
        <f t="shared" si="278"/>
        <v>0</v>
      </c>
      <c r="R121" s="278">
        <f t="shared" si="278"/>
        <v>0</v>
      </c>
      <c r="S121" s="278">
        <f t="shared" si="278"/>
        <v>0</v>
      </c>
      <c r="T121" s="278">
        <f t="shared" si="278"/>
        <v>0</v>
      </c>
      <c r="U121" s="278">
        <f t="shared" si="278"/>
        <v>0</v>
      </c>
      <c r="V121" s="278">
        <f t="shared" si="278"/>
        <v>0</v>
      </c>
      <c r="W121" s="278">
        <f t="shared" si="278"/>
        <v>0</v>
      </c>
      <c r="X121" s="278">
        <f t="shared" si="278"/>
        <v>0</v>
      </c>
      <c r="Y121" s="278">
        <f t="shared" si="278"/>
        <v>0</v>
      </c>
      <c r="Z121" s="278">
        <f t="shared" si="278"/>
        <v>0</v>
      </c>
      <c r="AA121" s="278">
        <f t="shared" si="278"/>
        <v>0</v>
      </c>
      <c r="AB121" s="278">
        <f t="shared" si="278"/>
        <v>0</v>
      </c>
      <c r="AC121" s="278">
        <f t="shared" si="278"/>
        <v>0</v>
      </c>
      <c r="AD121" s="278">
        <f t="shared" si="278"/>
        <v>0</v>
      </c>
      <c r="AE121" s="278">
        <f t="shared" si="278"/>
        <v>0</v>
      </c>
      <c r="AF121" s="278">
        <f t="shared" si="278"/>
        <v>0</v>
      </c>
      <c r="AG121" s="278">
        <f t="shared" si="278"/>
        <v>0</v>
      </c>
      <c r="AH121" s="278">
        <f t="shared" si="278"/>
        <v>0</v>
      </c>
      <c r="AI121" s="278">
        <f t="shared" si="278"/>
        <v>0</v>
      </c>
      <c r="AJ121" s="278">
        <f t="shared" si="278"/>
        <v>0</v>
      </c>
      <c r="AK121" s="278">
        <f t="shared" si="278"/>
        <v>0</v>
      </c>
      <c r="AL121" s="278">
        <f t="shared" si="278"/>
        <v>0</v>
      </c>
      <c r="AM121" s="278">
        <f t="shared" si="278"/>
        <v>0</v>
      </c>
      <c r="AN121" s="278">
        <f t="shared" si="278"/>
        <v>0</v>
      </c>
      <c r="AO121" s="278">
        <f t="shared" si="278"/>
        <v>0</v>
      </c>
      <c r="AP121" s="278">
        <f t="shared" si="278"/>
        <v>0</v>
      </c>
      <c r="AQ121" s="278">
        <f t="shared" si="278"/>
        <v>0</v>
      </c>
      <c r="AR121" s="278">
        <f t="shared" si="278"/>
        <v>0</v>
      </c>
      <c r="AS121" s="278">
        <f t="shared" si="278"/>
        <v>0</v>
      </c>
      <c r="AT121" s="278">
        <f t="shared" si="278"/>
        <v>0</v>
      </c>
      <c r="AU121" s="278">
        <f t="shared" si="278"/>
        <v>0</v>
      </c>
      <c r="AV121" s="278">
        <f t="shared" si="278"/>
        <v>0</v>
      </c>
      <c r="AW121" s="278">
        <f t="shared" si="278"/>
        <v>0</v>
      </c>
      <c r="AX121" s="278">
        <f t="shared" si="278"/>
        <v>0</v>
      </c>
      <c r="AY121" s="278">
        <f t="shared" si="278"/>
        <v>0</v>
      </c>
      <c r="AZ121" s="278">
        <f t="shared" si="278"/>
        <v>0</v>
      </c>
      <c r="BA121" s="278">
        <f t="shared" si="278"/>
        <v>0</v>
      </c>
      <c r="BB121" s="278">
        <f t="shared" si="278"/>
        <v>0</v>
      </c>
      <c r="BC121" s="278">
        <f t="shared" si="278"/>
        <v>0</v>
      </c>
      <c r="BD121" s="278">
        <f t="shared" si="278"/>
        <v>0</v>
      </c>
      <c r="BE121" s="278">
        <f t="shared" si="278"/>
        <v>0</v>
      </c>
      <c r="BF121" s="278">
        <f t="shared" si="278"/>
        <v>0</v>
      </c>
      <c r="BG121" s="278">
        <f t="shared" si="278"/>
        <v>0</v>
      </c>
      <c r="BH121" s="278">
        <f t="shared" si="278"/>
        <v>0</v>
      </c>
      <c r="BI121" s="278">
        <f t="shared" si="278"/>
        <v>0</v>
      </c>
      <c r="BJ121" s="278">
        <f t="shared" si="278"/>
        <v>0</v>
      </c>
      <c r="BK121" s="278">
        <f t="shared" si="278"/>
        <v>0</v>
      </c>
      <c r="BL121" s="278">
        <f t="shared" si="278"/>
        <v>0</v>
      </c>
      <c r="BM121" s="278">
        <f t="shared" si="278"/>
        <v>0</v>
      </c>
      <c r="BN121" s="278">
        <f t="shared" si="278"/>
        <v>0</v>
      </c>
      <c r="BO121" s="278">
        <f t="shared" si="278"/>
        <v>0</v>
      </c>
      <c r="BP121" s="278">
        <f t="shared" si="278"/>
        <v>0</v>
      </c>
      <c r="BQ121" s="278">
        <f t="shared" ref="BQ121:CS121" si="279">IFERROR(IF(BQ$17="beräknas ej",0,BP121*IF(BQ$112&gt;$D$77,1,IF(BQ$112&lt;=$C$77,$C$76,$D$76))*IFERROR(INDEX($B$8:$E$14,MATCH($A121,$A$8:$A$14,0),MATCH(BQ$112,$B$6:$E$6,1)),0)),0)</f>
        <v>0</v>
      </c>
      <c r="BR121" s="278">
        <f t="shared" si="279"/>
        <v>0</v>
      </c>
      <c r="BS121" s="278">
        <f t="shared" si="279"/>
        <v>0</v>
      </c>
      <c r="BT121" s="278">
        <f t="shared" si="279"/>
        <v>0</v>
      </c>
      <c r="BU121" s="278">
        <f t="shared" si="279"/>
        <v>0</v>
      </c>
      <c r="BV121" s="278">
        <f t="shared" si="279"/>
        <v>0</v>
      </c>
      <c r="BW121" s="278">
        <f t="shared" si="279"/>
        <v>0</v>
      </c>
      <c r="BX121" s="278">
        <f t="shared" si="279"/>
        <v>0</v>
      </c>
      <c r="BY121" s="278">
        <f t="shared" si="279"/>
        <v>0</v>
      </c>
      <c r="BZ121" s="278">
        <f t="shared" si="279"/>
        <v>0</v>
      </c>
      <c r="CA121" s="278">
        <f t="shared" si="279"/>
        <v>0</v>
      </c>
      <c r="CB121" s="278">
        <f t="shared" si="279"/>
        <v>0</v>
      </c>
      <c r="CC121" s="278">
        <f t="shared" si="279"/>
        <v>0</v>
      </c>
      <c r="CD121" s="278">
        <f t="shared" si="279"/>
        <v>0</v>
      </c>
      <c r="CE121" s="278">
        <f t="shared" si="279"/>
        <v>0</v>
      </c>
      <c r="CF121" s="278">
        <f t="shared" si="279"/>
        <v>0</v>
      </c>
      <c r="CG121" s="278">
        <f t="shared" si="279"/>
        <v>0</v>
      </c>
      <c r="CH121" s="278">
        <f t="shared" si="279"/>
        <v>0</v>
      </c>
      <c r="CI121" s="278">
        <f t="shared" si="279"/>
        <v>0</v>
      </c>
      <c r="CJ121" s="278">
        <f t="shared" si="279"/>
        <v>0</v>
      </c>
      <c r="CK121" s="278">
        <f t="shared" si="279"/>
        <v>0</v>
      </c>
      <c r="CL121" s="278">
        <f t="shared" si="279"/>
        <v>0</v>
      </c>
      <c r="CM121" s="278">
        <f t="shared" si="279"/>
        <v>0</v>
      </c>
      <c r="CN121" s="278">
        <f t="shared" si="279"/>
        <v>0</v>
      </c>
      <c r="CO121" s="278">
        <f t="shared" si="279"/>
        <v>0</v>
      </c>
      <c r="CP121" s="278">
        <f t="shared" si="279"/>
        <v>0</v>
      </c>
      <c r="CQ121" s="278">
        <f t="shared" si="279"/>
        <v>0</v>
      </c>
      <c r="CR121" s="278">
        <f t="shared" si="279"/>
        <v>0</v>
      </c>
      <c r="CS121" s="278">
        <f t="shared" si="279"/>
        <v>0</v>
      </c>
    </row>
    <row r="122" spans="1:97" s="377" customFormat="1" x14ac:dyDescent="0.35">
      <c r="A122" s="278">
        <f>Prognoser!C103</f>
        <v>0</v>
      </c>
      <c r="B122" s="278" t="str">
        <f>'UA basår'!B16</f>
        <v>0 0</v>
      </c>
      <c r="C122" s="278">
        <f>Prognoser!D103</f>
        <v>0</v>
      </c>
      <c r="D122" s="278">
        <f>IFERROR(('UA basår'!W16*'UA basår'!F16*'UA basår'!H16*'UA basår'!L16)+('UA basår'!W46*'UA basår'!F46*'UA basår'!H46*'UA basår'!L46),0)</f>
        <v>0</v>
      </c>
      <c r="E122" s="278">
        <f t="shared" ref="E122:BP122" si="280">IFERROR(IF(E$17="beräknas ej",0,D122*IF(E$112&gt;$D$77,1,IF(E$112&lt;=$C$77,$C$76,$D$76))*IFERROR(INDEX($B$8:$E$14,MATCH($A122,$A$8:$A$14,0),MATCH(E$112,$B$6:$E$6,1)),0)),0)</f>
        <v>0</v>
      </c>
      <c r="F122" s="278">
        <f t="shared" si="280"/>
        <v>0</v>
      </c>
      <c r="G122" s="278">
        <f t="shared" si="280"/>
        <v>0</v>
      </c>
      <c r="H122" s="278">
        <f t="shared" si="280"/>
        <v>0</v>
      </c>
      <c r="I122" s="278">
        <f t="shared" si="280"/>
        <v>0</v>
      </c>
      <c r="J122" s="278">
        <f t="shared" si="280"/>
        <v>0</v>
      </c>
      <c r="K122" s="278">
        <f t="shared" si="280"/>
        <v>0</v>
      </c>
      <c r="L122" s="278">
        <f t="shared" si="280"/>
        <v>0</v>
      </c>
      <c r="M122" s="278">
        <f t="shared" si="280"/>
        <v>0</v>
      </c>
      <c r="N122" s="278">
        <f t="shared" si="280"/>
        <v>0</v>
      </c>
      <c r="O122" s="278">
        <f t="shared" si="280"/>
        <v>0</v>
      </c>
      <c r="P122" s="278">
        <f t="shared" si="280"/>
        <v>0</v>
      </c>
      <c r="Q122" s="278">
        <f t="shared" si="280"/>
        <v>0</v>
      </c>
      <c r="R122" s="278">
        <f t="shared" si="280"/>
        <v>0</v>
      </c>
      <c r="S122" s="278">
        <f t="shared" si="280"/>
        <v>0</v>
      </c>
      <c r="T122" s="278">
        <f t="shared" si="280"/>
        <v>0</v>
      </c>
      <c r="U122" s="278">
        <f t="shared" si="280"/>
        <v>0</v>
      </c>
      <c r="V122" s="278">
        <f t="shared" si="280"/>
        <v>0</v>
      </c>
      <c r="W122" s="278">
        <f t="shared" si="280"/>
        <v>0</v>
      </c>
      <c r="X122" s="278">
        <f t="shared" si="280"/>
        <v>0</v>
      </c>
      <c r="Y122" s="278">
        <f t="shared" si="280"/>
        <v>0</v>
      </c>
      <c r="Z122" s="278">
        <f t="shared" si="280"/>
        <v>0</v>
      </c>
      <c r="AA122" s="278">
        <f t="shared" si="280"/>
        <v>0</v>
      </c>
      <c r="AB122" s="278">
        <f t="shared" si="280"/>
        <v>0</v>
      </c>
      <c r="AC122" s="278">
        <f t="shared" si="280"/>
        <v>0</v>
      </c>
      <c r="AD122" s="278">
        <f t="shared" si="280"/>
        <v>0</v>
      </c>
      <c r="AE122" s="278">
        <f t="shared" si="280"/>
        <v>0</v>
      </c>
      <c r="AF122" s="278">
        <f t="shared" si="280"/>
        <v>0</v>
      </c>
      <c r="AG122" s="278">
        <f t="shared" si="280"/>
        <v>0</v>
      </c>
      <c r="AH122" s="278">
        <f t="shared" si="280"/>
        <v>0</v>
      </c>
      <c r="AI122" s="278">
        <f t="shared" si="280"/>
        <v>0</v>
      </c>
      <c r="AJ122" s="278">
        <f t="shared" si="280"/>
        <v>0</v>
      </c>
      <c r="AK122" s="278">
        <f t="shared" si="280"/>
        <v>0</v>
      </c>
      <c r="AL122" s="278">
        <f t="shared" si="280"/>
        <v>0</v>
      </c>
      <c r="AM122" s="278">
        <f t="shared" si="280"/>
        <v>0</v>
      </c>
      <c r="AN122" s="278">
        <f t="shared" si="280"/>
        <v>0</v>
      </c>
      <c r="AO122" s="278">
        <f t="shared" si="280"/>
        <v>0</v>
      </c>
      <c r="AP122" s="278">
        <f t="shared" si="280"/>
        <v>0</v>
      </c>
      <c r="AQ122" s="278">
        <f t="shared" si="280"/>
        <v>0</v>
      </c>
      <c r="AR122" s="278">
        <f t="shared" si="280"/>
        <v>0</v>
      </c>
      <c r="AS122" s="278">
        <f t="shared" si="280"/>
        <v>0</v>
      </c>
      <c r="AT122" s="278">
        <f t="shared" si="280"/>
        <v>0</v>
      </c>
      <c r="AU122" s="278">
        <f t="shared" si="280"/>
        <v>0</v>
      </c>
      <c r="AV122" s="278">
        <f t="shared" si="280"/>
        <v>0</v>
      </c>
      <c r="AW122" s="278">
        <f t="shared" si="280"/>
        <v>0</v>
      </c>
      <c r="AX122" s="278">
        <f t="shared" si="280"/>
        <v>0</v>
      </c>
      <c r="AY122" s="278">
        <f t="shared" si="280"/>
        <v>0</v>
      </c>
      <c r="AZ122" s="278">
        <f t="shared" si="280"/>
        <v>0</v>
      </c>
      <c r="BA122" s="278">
        <f t="shared" si="280"/>
        <v>0</v>
      </c>
      <c r="BB122" s="278">
        <f t="shared" si="280"/>
        <v>0</v>
      </c>
      <c r="BC122" s="278">
        <f t="shared" si="280"/>
        <v>0</v>
      </c>
      <c r="BD122" s="278">
        <f t="shared" si="280"/>
        <v>0</v>
      </c>
      <c r="BE122" s="278">
        <f t="shared" si="280"/>
        <v>0</v>
      </c>
      <c r="BF122" s="278">
        <f t="shared" si="280"/>
        <v>0</v>
      </c>
      <c r="BG122" s="278">
        <f t="shared" si="280"/>
        <v>0</v>
      </c>
      <c r="BH122" s="278">
        <f t="shared" si="280"/>
        <v>0</v>
      </c>
      <c r="BI122" s="278">
        <f t="shared" si="280"/>
        <v>0</v>
      </c>
      <c r="BJ122" s="278">
        <f t="shared" si="280"/>
        <v>0</v>
      </c>
      <c r="BK122" s="278">
        <f t="shared" si="280"/>
        <v>0</v>
      </c>
      <c r="BL122" s="278">
        <f t="shared" si="280"/>
        <v>0</v>
      </c>
      <c r="BM122" s="278">
        <f t="shared" si="280"/>
        <v>0</v>
      </c>
      <c r="BN122" s="278">
        <f t="shared" si="280"/>
        <v>0</v>
      </c>
      <c r="BO122" s="278">
        <f t="shared" si="280"/>
        <v>0</v>
      </c>
      <c r="BP122" s="278">
        <f t="shared" si="280"/>
        <v>0</v>
      </c>
      <c r="BQ122" s="278">
        <f t="shared" ref="BQ122:CS122" si="281">IFERROR(IF(BQ$17="beräknas ej",0,BP122*IF(BQ$112&gt;$D$77,1,IF(BQ$112&lt;=$C$77,$C$76,$D$76))*IFERROR(INDEX($B$8:$E$14,MATCH($A122,$A$8:$A$14,0),MATCH(BQ$112,$B$6:$E$6,1)),0)),0)</f>
        <v>0</v>
      </c>
      <c r="BR122" s="278">
        <f t="shared" si="281"/>
        <v>0</v>
      </c>
      <c r="BS122" s="278">
        <f t="shared" si="281"/>
        <v>0</v>
      </c>
      <c r="BT122" s="278">
        <f t="shared" si="281"/>
        <v>0</v>
      </c>
      <c r="BU122" s="278">
        <f t="shared" si="281"/>
        <v>0</v>
      </c>
      <c r="BV122" s="278">
        <f t="shared" si="281"/>
        <v>0</v>
      </c>
      <c r="BW122" s="278">
        <f t="shared" si="281"/>
        <v>0</v>
      </c>
      <c r="BX122" s="278">
        <f t="shared" si="281"/>
        <v>0</v>
      </c>
      <c r="BY122" s="278">
        <f t="shared" si="281"/>
        <v>0</v>
      </c>
      <c r="BZ122" s="278">
        <f t="shared" si="281"/>
        <v>0</v>
      </c>
      <c r="CA122" s="278">
        <f t="shared" si="281"/>
        <v>0</v>
      </c>
      <c r="CB122" s="278">
        <f t="shared" si="281"/>
        <v>0</v>
      </c>
      <c r="CC122" s="278">
        <f t="shared" si="281"/>
        <v>0</v>
      </c>
      <c r="CD122" s="278">
        <f t="shared" si="281"/>
        <v>0</v>
      </c>
      <c r="CE122" s="278">
        <f t="shared" si="281"/>
        <v>0</v>
      </c>
      <c r="CF122" s="278">
        <f t="shared" si="281"/>
        <v>0</v>
      </c>
      <c r="CG122" s="278">
        <f t="shared" si="281"/>
        <v>0</v>
      </c>
      <c r="CH122" s="278">
        <f t="shared" si="281"/>
        <v>0</v>
      </c>
      <c r="CI122" s="278">
        <f t="shared" si="281"/>
        <v>0</v>
      </c>
      <c r="CJ122" s="278">
        <f t="shared" si="281"/>
        <v>0</v>
      </c>
      <c r="CK122" s="278">
        <f t="shared" si="281"/>
        <v>0</v>
      </c>
      <c r="CL122" s="278">
        <f t="shared" si="281"/>
        <v>0</v>
      </c>
      <c r="CM122" s="278">
        <f t="shared" si="281"/>
        <v>0</v>
      </c>
      <c r="CN122" s="278">
        <f t="shared" si="281"/>
        <v>0</v>
      </c>
      <c r="CO122" s="278">
        <f t="shared" si="281"/>
        <v>0</v>
      </c>
      <c r="CP122" s="278">
        <f t="shared" si="281"/>
        <v>0</v>
      </c>
      <c r="CQ122" s="278">
        <f t="shared" si="281"/>
        <v>0</v>
      </c>
      <c r="CR122" s="278">
        <f t="shared" si="281"/>
        <v>0</v>
      </c>
      <c r="CS122" s="278">
        <f t="shared" si="281"/>
        <v>0</v>
      </c>
    </row>
    <row r="123" spans="1:97" s="377" customFormat="1" x14ac:dyDescent="0.35">
      <c r="A123" s="278">
        <f>Prognoser!C104</f>
        <v>0</v>
      </c>
      <c r="B123" s="278" t="str">
        <f>'UA basår'!B17</f>
        <v>0 0</v>
      </c>
      <c r="C123" s="278">
        <f>Prognoser!D104</f>
        <v>0</v>
      </c>
      <c r="D123" s="278">
        <f>IFERROR(('UA basår'!W17*'UA basår'!F17*'UA basår'!H17*'UA basår'!L17)+('UA basår'!W47*'UA basår'!F47*'UA basår'!H47*'UA basår'!L47),0)</f>
        <v>0</v>
      </c>
      <c r="E123" s="278">
        <f t="shared" ref="E123:BP123" si="282">IFERROR(IF(E$17="beräknas ej",0,D123*IF(E$112&gt;$D$77,1,IF(E$112&lt;=$C$77,$C$76,$D$76))*IFERROR(INDEX($B$8:$E$14,MATCH($A123,$A$8:$A$14,0),MATCH(E$112,$B$6:$E$6,1)),0)),0)</f>
        <v>0</v>
      </c>
      <c r="F123" s="278">
        <f t="shared" si="282"/>
        <v>0</v>
      </c>
      <c r="G123" s="278">
        <f t="shared" si="282"/>
        <v>0</v>
      </c>
      <c r="H123" s="278">
        <f t="shared" si="282"/>
        <v>0</v>
      </c>
      <c r="I123" s="278">
        <f t="shared" si="282"/>
        <v>0</v>
      </c>
      <c r="J123" s="278">
        <f t="shared" si="282"/>
        <v>0</v>
      </c>
      <c r="K123" s="278">
        <f t="shared" si="282"/>
        <v>0</v>
      </c>
      <c r="L123" s="278">
        <f t="shared" si="282"/>
        <v>0</v>
      </c>
      <c r="M123" s="278">
        <f t="shared" si="282"/>
        <v>0</v>
      </c>
      <c r="N123" s="278">
        <f t="shared" si="282"/>
        <v>0</v>
      </c>
      <c r="O123" s="278">
        <f t="shared" si="282"/>
        <v>0</v>
      </c>
      <c r="P123" s="278">
        <f t="shared" si="282"/>
        <v>0</v>
      </c>
      <c r="Q123" s="278">
        <f t="shared" si="282"/>
        <v>0</v>
      </c>
      <c r="R123" s="278">
        <f t="shared" si="282"/>
        <v>0</v>
      </c>
      <c r="S123" s="278">
        <f t="shared" si="282"/>
        <v>0</v>
      </c>
      <c r="T123" s="278">
        <f t="shared" si="282"/>
        <v>0</v>
      </c>
      <c r="U123" s="278">
        <f t="shared" si="282"/>
        <v>0</v>
      </c>
      <c r="V123" s="278">
        <f t="shared" si="282"/>
        <v>0</v>
      </c>
      <c r="W123" s="278">
        <f t="shared" si="282"/>
        <v>0</v>
      </c>
      <c r="X123" s="278">
        <f t="shared" si="282"/>
        <v>0</v>
      </c>
      <c r="Y123" s="278">
        <f t="shared" si="282"/>
        <v>0</v>
      </c>
      <c r="Z123" s="278">
        <f t="shared" si="282"/>
        <v>0</v>
      </c>
      <c r="AA123" s="278">
        <f t="shared" si="282"/>
        <v>0</v>
      </c>
      <c r="AB123" s="278">
        <f t="shared" si="282"/>
        <v>0</v>
      </c>
      <c r="AC123" s="278">
        <f t="shared" si="282"/>
        <v>0</v>
      </c>
      <c r="AD123" s="278">
        <f t="shared" si="282"/>
        <v>0</v>
      </c>
      <c r="AE123" s="278">
        <f t="shared" si="282"/>
        <v>0</v>
      </c>
      <c r="AF123" s="278">
        <f t="shared" si="282"/>
        <v>0</v>
      </c>
      <c r="AG123" s="278">
        <f t="shared" si="282"/>
        <v>0</v>
      </c>
      <c r="AH123" s="278">
        <f t="shared" si="282"/>
        <v>0</v>
      </c>
      <c r="AI123" s="278">
        <f t="shared" si="282"/>
        <v>0</v>
      </c>
      <c r="AJ123" s="278">
        <f t="shared" si="282"/>
        <v>0</v>
      </c>
      <c r="AK123" s="278">
        <f t="shared" si="282"/>
        <v>0</v>
      </c>
      <c r="AL123" s="278">
        <f t="shared" si="282"/>
        <v>0</v>
      </c>
      <c r="AM123" s="278">
        <f t="shared" si="282"/>
        <v>0</v>
      </c>
      <c r="AN123" s="278">
        <f t="shared" si="282"/>
        <v>0</v>
      </c>
      <c r="AO123" s="278">
        <f t="shared" si="282"/>
        <v>0</v>
      </c>
      <c r="AP123" s="278">
        <f t="shared" si="282"/>
        <v>0</v>
      </c>
      <c r="AQ123" s="278">
        <f t="shared" si="282"/>
        <v>0</v>
      </c>
      <c r="AR123" s="278">
        <f t="shared" si="282"/>
        <v>0</v>
      </c>
      <c r="AS123" s="278">
        <f t="shared" si="282"/>
        <v>0</v>
      </c>
      <c r="AT123" s="278">
        <f t="shared" si="282"/>
        <v>0</v>
      </c>
      <c r="AU123" s="278">
        <f t="shared" si="282"/>
        <v>0</v>
      </c>
      <c r="AV123" s="278">
        <f t="shared" si="282"/>
        <v>0</v>
      </c>
      <c r="AW123" s="278">
        <f t="shared" si="282"/>
        <v>0</v>
      </c>
      <c r="AX123" s="278">
        <f t="shared" si="282"/>
        <v>0</v>
      </c>
      <c r="AY123" s="278">
        <f t="shared" si="282"/>
        <v>0</v>
      </c>
      <c r="AZ123" s="278">
        <f t="shared" si="282"/>
        <v>0</v>
      </c>
      <c r="BA123" s="278">
        <f t="shared" si="282"/>
        <v>0</v>
      </c>
      <c r="BB123" s="278">
        <f t="shared" si="282"/>
        <v>0</v>
      </c>
      <c r="BC123" s="278">
        <f t="shared" si="282"/>
        <v>0</v>
      </c>
      <c r="BD123" s="278">
        <f t="shared" si="282"/>
        <v>0</v>
      </c>
      <c r="BE123" s="278">
        <f t="shared" si="282"/>
        <v>0</v>
      </c>
      <c r="BF123" s="278">
        <f t="shared" si="282"/>
        <v>0</v>
      </c>
      <c r="BG123" s="278">
        <f t="shared" si="282"/>
        <v>0</v>
      </c>
      <c r="BH123" s="278">
        <f t="shared" si="282"/>
        <v>0</v>
      </c>
      <c r="BI123" s="278">
        <f t="shared" si="282"/>
        <v>0</v>
      </c>
      <c r="BJ123" s="278">
        <f t="shared" si="282"/>
        <v>0</v>
      </c>
      <c r="BK123" s="278">
        <f t="shared" si="282"/>
        <v>0</v>
      </c>
      <c r="BL123" s="278">
        <f t="shared" si="282"/>
        <v>0</v>
      </c>
      <c r="BM123" s="278">
        <f t="shared" si="282"/>
        <v>0</v>
      </c>
      <c r="BN123" s="278">
        <f t="shared" si="282"/>
        <v>0</v>
      </c>
      <c r="BO123" s="278">
        <f t="shared" si="282"/>
        <v>0</v>
      </c>
      <c r="BP123" s="278">
        <f t="shared" si="282"/>
        <v>0</v>
      </c>
      <c r="BQ123" s="278">
        <f t="shared" ref="BQ123:CS123" si="283">IFERROR(IF(BQ$17="beräknas ej",0,BP123*IF(BQ$112&gt;$D$77,1,IF(BQ$112&lt;=$C$77,$C$76,$D$76))*IFERROR(INDEX($B$8:$E$14,MATCH($A123,$A$8:$A$14,0),MATCH(BQ$112,$B$6:$E$6,1)),0)),0)</f>
        <v>0</v>
      </c>
      <c r="BR123" s="278">
        <f t="shared" si="283"/>
        <v>0</v>
      </c>
      <c r="BS123" s="278">
        <f t="shared" si="283"/>
        <v>0</v>
      </c>
      <c r="BT123" s="278">
        <f t="shared" si="283"/>
        <v>0</v>
      </c>
      <c r="BU123" s="278">
        <f t="shared" si="283"/>
        <v>0</v>
      </c>
      <c r="BV123" s="278">
        <f t="shared" si="283"/>
        <v>0</v>
      </c>
      <c r="BW123" s="278">
        <f t="shared" si="283"/>
        <v>0</v>
      </c>
      <c r="BX123" s="278">
        <f t="shared" si="283"/>
        <v>0</v>
      </c>
      <c r="BY123" s="278">
        <f t="shared" si="283"/>
        <v>0</v>
      </c>
      <c r="BZ123" s="278">
        <f t="shared" si="283"/>
        <v>0</v>
      </c>
      <c r="CA123" s="278">
        <f t="shared" si="283"/>
        <v>0</v>
      </c>
      <c r="CB123" s="278">
        <f t="shared" si="283"/>
        <v>0</v>
      </c>
      <c r="CC123" s="278">
        <f t="shared" si="283"/>
        <v>0</v>
      </c>
      <c r="CD123" s="278">
        <f t="shared" si="283"/>
        <v>0</v>
      </c>
      <c r="CE123" s="278">
        <f t="shared" si="283"/>
        <v>0</v>
      </c>
      <c r="CF123" s="278">
        <f t="shared" si="283"/>
        <v>0</v>
      </c>
      <c r="CG123" s="278">
        <f t="shared" si="283"/>
        <v>0</v>
      </c>
      <c r="CH123" s="278">
        <f t="shared" si="283"/>
        <v>0</v>
      </c>
      <c r="CI123" s="278">
        <f t="shared" si="283"/>
        <v>0</v>
      </c>
      <c r="CJ123" s="278">
        <f t="shared" si="283"/>
        <v>0</v>
      </c>
      <c r="CK123" s="278">
        <f t="shared" si="283"/>
        <v>0</v>
      </c>
      <c r="CL123" s="278">
        <f t="shared" si="283"/>
        <v>0</v>
      </c>
      <c r="CM123" s="278">
        <f t="shared" si="283"/>
        <v>0</v>
      </c>
      <c r="CN123" s="278">
        <f t="shared" si="283"/>
        <v>0</v>
      </c>
      <c r="CO123" s="278">
        <f t="shared" si="283"/>
        <v>0</v>
      </c>
      <c r="CP123" s="278">
        <f t="shared" si="283"/>
        <v>0</v>
      </c>
      <c r="CQ123" s="278">
        <f t="shared" si="283"/>
        <v>0</v>
      </c>
      <c r="CR123" s="278">
        <f t="shared" si="283"/>
        <v>0</v>
      </c>
      <c r="CS123" s="278">
        <f t="shared" si="283"/>
        <v>0</v>
      </c>
    </row>
    <row r="124" spans="1:97" s="377" customFormat="1" x14ac:dyDescent="0.35">
      <c r="A124" s="278">
        <f>Prognoser!C105</f>
        <v>0</v>
      </c>
      <c r="B124" s="278" t="str">
        <f>'UA basår'!B18</f>
        <v>0 0</v>
      </c>
      <c r="C124" s="278">
        <f>Prognoser!D105</f>
        <v>0</v>
      </c>
      <c r="D124" s="278">
        <f>IFERROR(('UA basår'!W18*'UA basår'!F18*'UA basår'!H18*'UA basår'!L18)+('UA basår'!W48*'UA basår'!F48*'UA basår'!H48*'UA basår'!L48),0)</f>
        <v>0</v>
      </c>
      <c r="E124" s="278">
        <f t="shared" ref="E124:BP124" si="284">IFERROR(IF(E$17="beräknas ej",0,D124*IF(E$112&gt;$D$77,1,IF(E$112&lt;=$C$77,$C$76,$D$76))*IFERROR(INDEX($B$8:$E$14,MATCH($A124,$A$8:$A$14,0),MATCH(E$112,$B$6:$E$6,1)),0)),0)</f>
        <v>0</v>
      </c>
      <c r="F124" s="278">
        <f t="shared" si="284"/>
        <v>0</v>
      </c>
      <c r="G124" s="278">
        <f t="shared" si="284"/>
        <v>0</v>
      </c>
      <c r="H124" s="278">
        <f t="shared" si="284"/>
        <v>0</v>
      </c>
      <c r="I124" s="278">
        <f t="shared" si="284"/>
        <v>0</v>
      </c>
      <c r="J124" s="278">
        <f t="shared" si="284"/>
        <v>0</v>
      </c>
      <c r="K124" s="278">
        <f t="shared" si="284"/>
        <v>0</v>
      </c>
      <c r="L124" s="278">
        <f t="shared" si="284"/>
        <v>0</v>
      </c>
      <c r="M124" s="278">
        <f t="shared" si="284"/>
        <v>0</v>
      </c>
      <c r="N124" s="278">
        <f t="shared" si="284"/>
        <v>0</v>
      </c>
      <c r="O124" s="278">
        <f t="shared" si="284"/>
        <v>0</v>
      </c>
      <c r="P124" s="278">
        <f t="shared" si="284"/>
        <v>0</v>
      </c>
      <c r="Q124" s="278">
        <f t="shared" si="284"/>
        <v>0</v>
      </c>
      <c r="R124" s="278">
        <f t="shared" si="284"/>
        <v>0</v>
      </c>
      <c r="S124" s="278">
        <f t="shared" si="284"/>
        <v>0</v>
      </c>
      <c r="T124" s="278">
        <f t="shared" si="284"/>
        <v>0</v>
      </c>
      <c r="U124" s="278">
        <f t="shared" si="284"/>
        <v>0</v>
      </c>
      <c r="V124" s="278">
        <f t="shared" si="284"/>
        <v>0</v>
      </c>
      <c r="W124" s="278">
        <f t="shared" si="284"/>
        <v>0</v>
      </c>
      <c r="X124" s="278">
        <f t="shared" si="284"/>
        <v>0</v>
      </c>
      <c r="Y124" s="278">
        <f t="shared" si="284"/>
        <v>0</v>
      </c>
      <c r="Z124" s="278">
        <f t="shared" si="284"/>
        <v>0</v>
      </c>
      <c r="AA124" s="278">
        <f t="shared" si="284"/>
        <v>0</v>
      </c>
      <c r="AB124" s="278">
        <f t="shared" si="284"/>
        <v>0</v>
      </c>
      <c r="AC124" s="278">
        <f t="shared" si="284"/>
        <v>0</v>
      </c>
      <c r="AD124" s="278">
        <f t="shared" si="284"/>
        <v>0</v>
      </c>
      <c r="AE124" s="278">
        <f t="shared" si="284"/>
        <v>0</v>
      </c>
      <c r="AF124" s="278">
        <f t="shared" si="284"/>
        <v>0</v>
      </c>
      <c r="AG124" s="278">
        <f t="shared" si="284"/>
        <v>0</v>
      </c>
      <c r="AH124" s="278">
        <f t="shared" si="284"/>
        <v>0</v>
      </c>
      <c r="AI124" s="278">
        <f t="shared" si="284"/>
        <v>0</v>
      </c>
      <c r="AJ124" s="278">
        <f t="shared" si="284"/>
        <v>0</v>
      </c>
      <c r="AK124" s="278">
        <f t="shared" si="284"/>
        <v>0</v>
      </c>
      <c r="AL124" s="278">
        <f t="shared" si="284"/>
        <v>0</v>
      </c>
      <c r="AM124" s="278">
        <f t="shared" si="284"/>
        <v>0</v>
      </c>
      <c r="AN124" s="278">
        <f t="shared" si="284"/>
        <v>0</v>
      </c>
      <c r="AO124" s="278">
        <f t="shared" si="284"/>
        <v>0</v>
      </c>
      <c r="AP124" s="278">
        <f t="shared" si="284"/>
        <v>0</v>
      </c>
      <c r="AQ124" s="278">
        <f t="shared" si="284"/>
        <v>0</v>
      </c>
      <c r="AR124" s="278">
        <f t="shared" si="284"/>
        <v>0</v>
      </c>
      <c r="AS124" s="278">
        <f t="shared" si="284"/>
        <v>0</v>
      </c>
      <c r="AT124" s="278">
        <f t="shared" si="284"/>
        <v>0</v>
      </c>
      <c r="AU124" s="278">
        <f t="shared" si="284"/>
        <v>0</v>
      </c>
      <c r="AV124" s="278">
        <f t="shared" si="284"/>
        <v>0</v>
      </c>
      <c r="AW124" s="278">
        <f t="shared" si="284"/>
        <v>0</v>
      </c>
      <c r="AX124" s="278">
        <f t="shared" si="284"/>
        <v>0</v>
      </c>
      <c r="AY124" s="278">
        <f t="shared" si="284"/>
        <v>0</v>
      </c>
      <c r="AZ124" s="278">
        <f t="shared" si="284"/>
        <v>0</v>
      </c>
      <c r="BA124" s="278">
        <f t="shared" si="284"/>
        <v>0</v>
      </c>
      <c r="BB124" s="278">
        <f t="shared" si="284"/>
        <v>0</v>
      </c>
      <c r="BC124" s="278">
        <f t="shared" si="284"/>
        <v>0</v>
      </c>
      <c r="BD124" s="278">
        <f t="shared" si="284"/>
        <v>0</v>
      </c>
      <c r="BE124" s="278">
        <f t="shared" si="284"/>
        <v>0</v>
      </c>
      <c r="BF124" s="278">
        <f t="shared" si="284"/>
        <v>0</v>
      </c>
      <c r="BG124" s="278">
        <f t="shared" si="284"/>
        <v>0</v>
      </c>
      <c r="BH124" s="278">
        <f t="shared" si="284"/>
        <v>0</v>
      </c>
      <c r="BI124" s="278">
        <f t="shared" si="284"/>
        <v>0</v>
      </c>
      <c r="BJ124" s="278">
        <f t="shared" si="284"/>
        <v>0</v>
      </c>
      <c r="BK124" s="278">
        <f t="shared" si="284"/>
        <v>0</v>
      </c>
      <c r="BL124" s="278">
        <f t="shared" si="284"/>
        <v>0</v>
      </c>
      <c r="BM124" s="278">
        <f t="shared" si="284"/>
        <v>0</v>
      </c>
      <c r="BN124" s="278">
        <f t="shared" si="284"/>
        <v>0</v>
      </c>
      <c r="BO124" s="278">
        <f t="shared" si="284"/>
        <v>0</v>
      </c>
      <c r="BP124" s="278">
        <f t="shared" si="284"/>
        <v>0</v>
      </c>
      <c r="BQ124" s="278">
        <f t="shared" ref="BQ124:CS124" si="285">IFERROR(IF(BQ$17="beräknas ej",0,BP124*IF(BQ$112&gt;$D$77,1,IF(BQ$112&lt;=$C$77,$C$76,$D$76))*IFERROR(INDEX($B$8:$E$14,MATCH($A124,$A$8:$A$14,0),MATCH(BQ$112,$B$6:$E$6,1)),0)),0)</f>
        <v>0</v>
      </c>
      <c r="BR124" s="278">
        <f t="shared" si="285"/>
        <v>0</v>
      </c>
      <c r="BS124" s="278">
        <f t="shared" si="285"/>
        <v>0</v>
      </c>
      <c r="BT124" s="278">
        <f t="shared" si="285"/>
        <v>0</v>
      </c>
      <c r="BU124" s="278">
        <f t="shared" si="285"/>
        <v>0</v>
      </c>
      <c r="BV124" s="278">
        <f t="shared" si="285"/>
        <v>0</v>
      </c>
      <c r="BW124" s="278">
        <f t="shared" si="285"/>
        <v>0</v>
      </c>
      <c r="BX124" s="278">
        <f t="shared" si="285"/>
        <v>0</v>
      </c>
      <c r="BY124" s="278">
        <f t="shared" si="285"/>
        <v>0</v>
      </c>
      <c r="BZ124" s="278">
        <f t="shared" si="285"/>
        <v>0</v>
      </c>
      <c r="CA124" s="278">
        <f t="shared" si="285"/>
        <v>0</v>
      </c>
      <c r="CB124" s="278">
        <f t="shared" si="285"/>
        <v>0</v>
      </c>
      <c r="CC124" s="278">
        <f t="shared" si="285"/>
        <v>0</v>
      </c>
      <c r="CD124" s="278">
        <f t="shared" si="285"/>
        <v>0</v>
      </c>
      <c r="CE124" s="278">
        <f t="shared" si="285"/>
        <v>0</v>
      </c>
      <c r="CF124" s="278">
        <f t="shared" si="285"/>
        <v>0</v>
      </c>
      <c r="CG124" s="278">
        <f t="shared" si="285"/>
        <v>0</v>
      </c>
      <c r="CH124" s="278">
        <f t="shared" si="285"/>
        <v>0</v>
      </c>
      <c r="CI124" s="278">
        <f t="shared" si="285"/>
        <v>0</v>
      </c>
      <c r="CJ124" s="278">
        <f t="shared" si="285"/>
        <v>0</v>
      </c>
      <c r="CK124" s="278">
        <f t="shared" si="285"/>
        <v>0</v>
      </c>
      <c r="CL124" s="278">
        <f t="shared" si="285"/>
        <v>0</v>
      </c>
      <c r="CM124" s="278">
        <f t="shared" si="285"/>
        <v>0</v>
      </c>
      <c r="CN124" s="278">
        <f t="shared" si="285"/>
        <v>0</v>
      </c>
      <c r="CO124" s="278">
        <f t="shared" si="285"/>
        <v>0</v>
      </c>
      <c r="CP124" s="278">
        <f t="shared" si="285"/>
        <v>0</v>
      </c>
      <c r="CQ124" s="278">
        <f t="shared" si="285"/>
        <v>0</v>
      </c>
      <c r="CR124" s="278">
        <f t="shared" si="285"/>
        <v>0</v>
      </c>
      <c r="CS124" s="278">
        <f t="shared" si="285"/>
        <v>0</v>
      </c>
    </row>
    <row r="125" spans="1:97" s="377" customFormat="1" x14ac:dyDescent="0.35">
      <c r="A125" s="278">
        <f>Prognoser!C106</f>
        <v>0</v>
      </c>
      <c r="B125" s="278" t="str">
        <f>'UA basår'!B19</f>
        <v>0 0</v>
      </c>
      <c r="C125" s="278">
        <f>Prognoser!D106</f>
        <v>0</v>
      </c>
      <c r="D125" s="278">
        <f>IFERROR(('UA basår'!W19*'UA basår'!F19*'UA basår'!H19*'UA basår'!L19)+('UA basår'!W49*'UA basår'!F49*'UA basår'!H49*'UA basår'!L49),0)</f>
        <v>0</v>
      </c>
      <c r="E125" s="278">
        <f t="shared" ref="E125:BP125" si="286">IFERROR(IF(E$17="beräknas ej",0,D125*IF(E$112&gt;$D$77,1,IF(E$112&lt;=$C$77,$C$76,$D$76))*IFERROR(INDEX($B$8:$E$14,MATCH($A125,$A$8:$A$14,0),MATCH(E$112,$B$6:$E$6,1)),0)),0)</f>
        <v>0</v>
      </c>
      <c r="F125" s="278">
        <f t="shared" si="286"/>
        <v>0</v>
      </c>
      <c r="G125" s="278">
        <f t="shared" si="286"/>
        <v>0</v>
      </c>
      <c r="H125" s="278">
        <f t="shared" si="286"/>
        <v>0</v>
      </c>
      <c r="I125" s="278">
        <f t="shared" si="286"/>
        <v>0</v>
      </c>
      <c r="J125" s="278">
        <f t="shared" si="286"/>
        <v>0</v>
      </c>
      <c r="K125" s="278">
        <f t="shared" si="286"/>
        <v>0</v>
      </c>
      <c r="L125" s="278">
        <f t="shared" si="286"/>
        <v>0</v>
      </c>
      <c r="M125" s="278">
        <f t="shared" si="286"/>
        <v>0</v>
      </c>
      <c r="N125" s="278">
        <f t="shared" si="286"/>
        <v>0</v>
      </c>
      <c r="O125" s="278">
        <f t="shared" si="286"/>
        <v>0</v>
      </c>
      <c r="P125" s="278">
        <f t="shared" si="286"/>
        <v>0</v>
      </c>
      <c r="Q125" s="278">
        <f t="shared" si="286"/>
        <v>0</v>
      </c>
      <c r="R125" s="278">
        <f t="shared" si="286"/>
        <v>0</v>
      </c>
      <c r="S125" s="278">
        <f t="shared" si="286"/>
        <v>0</v>
      </c>
      <c r="T125" s="278">
        <f t="shared" si="286"/>
        <v>0</v>
      </c>
      <c r="U125" s="278">
        <f t="shared" si="286"/>
        <v>0</v>
      </c>
      <c r="V125" s="278">
        <f t="shared" si="286"/>
        <v>0</v>
      </c>
      <c r="W125" s="278">
        <f t="shared" si="286"/>
        <v>0</v>
      </c>
      <c r="X125" s="278">
        <f t="shared" si="286"/>
        <v>0</v>
      </c>
      <c r="Y125" s="278">
        <f t="shared" si="286"/>
        <v>0</v>
      </c>
      <c r="Z125" s="278">
        <f t="shared" si="286"/>
        <v>0</v>
      </c>
      <c r="AA125" s="278">
        <f t="shared" si="286"/>
        <v>0</v>
      </c>
      <c r="AB125" s="278">
        <f t="shared" si="286"/>
        <v>0</v>
      </c>
      <c r="AC125" s="278">
        <f t="shared" si="286"/>
        <v>0</v>
      </c>
      <c r="AD125" s="278">
        <f t="shared" si="286"/>
        <v>0</v>
      </c>
      <c r="AE125" s="278">
        <f t="shared" si="286"/>
        <v>0</v>
      </c>
      <c r="AF125" s="278">
        <f t="shared" si="286"/>
        <v>0</v>
      </c>
      <c r="AG125" s="278">
        <f t="shared" si="286"/>
        <v>0</v>
      </c>
      <c r="AH125" s="278">
        <f t="shared" si="286"/>
        <v>0</v>
      </c>
      <c r="AI125" s="278">
        <f t="shared" si="286"/>
        <v>0</v>
      </c>
      <c r="AJ125" s="278">
        <f t="shared" si="286"/>
        <v>0</v>
      </c>
      <c r="AK125" s="278">
        <f t="shared" si="286"/>
        <v>0</v>
      </c>
      <c r="AL125" s="278">
        <f t="shared" si="286"/>
        <v>0</v>
      </c>
      <c r="AM125" s="278">
        <f t="shared" si="286"/>
        <v>0</v>
      </c>
      <c r="AN125" s="278">
        <f t="shared" si="286"/>
        <v>0</v>
      </c>
      <c r="AO125" s="278">
        <f t="shared" si="286"/>
        <v>0</v>
      </c>
      <c r="AP125" s="278">
        <f t="shared" si="286"/>
        <v>0</v>
      </c>
      <c r="AQ125" s="278">
        <f t="shared" si="286"/>
        <v>0</v>
      </c>
      <c r="AR125" s="278">
        <f t="shared" si="286"/>
        <v>0</v>
      </c>
      <c r="AS125" s="278">
        <f t="shared" si="286"/>
        <v>0</v>
      </c>
      <c r="AT125" s="278">
        <f t="shared" si="286"/>
        <v>0</v>
      </c>
      <c r="AU125" s="278">
        <f t="shared" si="286"/>
        <v>0</v>
      </c>
      <c r="AV125" s="278">
        <f t="shared" si="286"/>
        <v>0</v>
      </c>
      <c r="AW125" s="278">
        <f t="shared" si="286"/>
        <v>0</v>
      </c>
      <c r="AX125" s="278">
        <f t="shared" si="286"/>
        <v>0</v>
      </c>
      <c r="AY125" s="278">
        <f t="shared" si="286"/>
        <v>0</v>
      </c>
      <c r="AZ125" s="278">
        <f t="shared" si="286"/>
        <v>0</v>
      </c>
      <c r="BA125" s="278">
        <f t="shared" si="286"/>
        <v>0</v>
      </c>
      <c r="BB125" s="278">
        <f t="shared" si="286"/>
        <v>0</v>
      </c>
      <c r="BC125" s="278">
        <f t="shared" si="286"/>
        <v>0</v>
      </c>
      <c r="BD125" s="278">
        <f t="shared" si="286"/>
        <v>0</v>
      </c>
      <c r="BE125" s="278">
        <f t="shared" si="286"/>
        <v>0</v>
      </c>
      <c r="BF125" s="278">
        <f t="shared" si="286"/>
        <v>0</v>
      </c>
      <c r="BG125" s="278">
        <f t="shared" si="286"/>
        <v>0</v>
      </c>
      <c r="BH125" s="278">
        <f t="shared" si="286"/>
        <v>0</v>
      </c>
      <c r="BI125" s="278">
        <f t="shared" si="286"/>
        <v>0</v>
      </c>
      <c r="BJ125" s="278">
        <f t="shared" si="286"/>
        <v>0</v>
      </c>
      <c r="BK125" s="278">
        <f t="shared" si="286"/>
        <v>0</v>
      </c>
      <c r="BL125" s="278">
        <f t="shared" si="286"/>
        <v>0</v>
      </c>
      <c r="BM125" s="278">
        <f t="shared" si="286"/>
        <v>0</v>
      </c>
      <c r="BN125" s="278">
        <f t="shared" si="286"/>
        <v>0</v>
      </c>
      <c r="BO125" s="278">
        <f t="shared" si="286"/>
        <v>0</v>
      </c>
      <c r="BP125" s="278">
        <f t="shared" si="286"/>
        <v>0</v>
      </c>
      <c r="BQ125" s="278">
        <f t="shared" ref="BQ125:CS125" si="287">IFERROR(IF(BQ$17="beräknas ej",0,BP125*IF(BQ$112&gt;$D$77,1,IF(BQ$112&lt;=$C$77,$C$76,$D$76))*IFERROR(INDEX($B$8:$E$14,MATCH($A125,$A$8:$A$14,0),MATCH(BQ$112,$B$6:$E$6,1)),0)),0)</f>
        <v>0</v>
      </c>
      <c r="BR125" s="278">
        <f t="shared" si="287"/>
        <v>0</v>
      </c>
      <c r="BS125" s="278">
        <f t="shared" si="287"/>
        <v>0</v>
      </c>
      <c r="BT125" s="278">
        <f t="shared" si="287"/>
        <v>0</v>
      </c>
      <c r="BU125" s="278">
        <f t="shared" si="287"/>
        <v>0</v>
      </c>
      <c r="BV125" s="278">
        <f t="shared" si="287"/>
        <v>0</v>
      </c>
      <c r="BW125" s="278">
        <f t="shared" si="287"/>
        <v>0</v>
      </c>
      <c r="BX125" s="278">
        <f t="shared" si="287"/>
        <v>0</v>
      </c>
      <c r="BY125" s="278">
        <f t="shared" si="287"/>
        <v>0</v>
      </c>
      <c r="BZ125" s="278">
        <f t="shared" si="287"/>
        <v>0</v>
      </c>
      <c r="CA125" s="278">
        <f t="shared" si="287"/>
        <v>0</v>
      </c>
      <c r="CB125" s="278">
        <f t="shared" si="287"/>
        <v>0</v>
      </c>
      <c r="CC125" s="278">
        <f t="shared" si="287"/>
        <v>0</v>
      </c>
      <c r="CD125" s="278">
        <f t="shared" si="287"/>
        <v>0</v>
      </c>
      <c r="CE125" s="278">
        <f t="shared" si="287"/>
        <v>0</v>
      </c>
      <c r="CF125" s="278">
        <f t="shared" si="287"/>
        <v>0</v>
      </c>
      <c r="CG125" s="278">
        <f t="shared" si="287"/>
        <v>0</v>
      </c>
      <c r="CH125" s="278">
        <f t="shared" si="287"/>
        <v>0</v>
      </c>
      <c r="CI125" s="278">
        <f t="shared" si="287"/>
        <v>0</v>
      </c>
      <c r="CJ125" s="278">
        <f t="shared" si="287"/>
        <v>0</v>
      </c>
      <c r="CK125" s="278">
        <f t="shared" si="287"/>
        <v>0</v>
      </c>
      <c r="CL125" s="278">
        <f t="shared" si="287"/>
        <v>0</v>
      </c>
      <c r="CM125" s="278">
        <f t="shared" si="287"/>
        <v>0</v>
      </c>
      <c r="CN125" s="278">
        <f t="shared" si="287"/>
        <v>0</v>
      </c>
      <c r="CO125" s="278">
        <f t="shared" si="287"/>
        <v>0</v>
      </c>
      <c r="CP125" s="278">
        <f t="shared" si="287"/>
        <v>0</v>
      </c>
      <c r="CQ125" s="278">
        <f t="shared" si="287"/>
        <v>0</v>
      </c>
      <c r="CR125" s="278">
        <f t="shared" si="287"/>
        <v>0</v>
      </c>
      <c r="CS125" s="278">
        <f t="shared" si="287"/>
        <v>0</v>
      </c>
    </row>
    <row r="126" spans="1:97" s="377" customFormat="1" x14ac:dyDescent="0.35">
      <c r="A126" s="278">
        <f>Prognoser!C107</f>
        <v>0</v>
      </c>
      <c r="B126" s="278" t="str">
        <f>'UA basår'!B20</f>
        <v>0 0</v>
      </c>
      <c r="C126" s="278">
        <f>Prognoser!D107</f>
        <v>0</v>
      </c>
      <c r="D126" s="278">
        <f>IFERROR(('UA basår'!W20*'UA basår'!F20*'UA basår'!H20*'UA basår'!L20)+('UA basår'!W50*'UA basår'!F50*'UA basår'!H50*'UA basår'!L50),0)</f>
        <v>0</v>
      </c>
      <c r="E126" s="278">
        <f t="shared" ref="E126:BP126" si="288">IFERROR(IF(E$17="beräknas ej",0,D126*IF(E$112&gt;$D$77,1,IF(E$112&lt;=$C$77,$C$76,$D$76))*IFERROR(INDEX($B$8:$E$14,MATCH($A126,$A$8:$A$14,0),MATCH(E$112,$B$6:$E$6,1)),0)),0)</f>
        <v>0</v>
      </c>
      <c r="F126" s="278">
        <f t="shared" si="288"/>
        <v>0</v>
      </c>
      <c r="G126" s="278">
        <f t="shared" si="288"/>
        <v>0</v>
      </c>
      <c r="H126" s="278">
        <f t="shared" si="288"/>
        <v>0</v>
      </c>
      <c r="I126" s="278">
        <f t="shared" si="288"/>
        <v>0</v>
      </c>
      <c r="J126" s="278">
        <f t="shared" si="288"/>
        <v>0</v>
      </c>
      <c r="K126" s="278">
        <f t="shared" si="288"/>
        <v>0</v>
      </c>
      <c r="L126" s="278">
        <f t="shared" si="288"/>
        <v>0</v>
      </c>
      <c r="M126" s="278">
        <f t="shared" si="288"/>
        <v>0</v>
      </c>
      <c r="N126" s="278">
        <f t="shared" si="288"/>
        <v>0</v>
      </c>
      <c r="O126" s="278">
        <f t="shared" si="288"/>
        <v>0</v>
      </c>
      <c r="P126" s="278">
        <f t="shared" si="288"/>
        <v>0</v>
      </c>
      <c r="Q126" s="278">
        <f t="shared" si="288"/>
        <v>0</v>
      </c>
      <c r="R126" s="278">
        <f t="shared" si="288"/>
        <v>0</v>
      </c>
      <c r="S126" s="278">
        <f t="shared" si="288"/>
        <v>0</v>
      </c>
      <c r="T126" s="278">
        <f t="shared" si="288"/>
        <v>0</v>
      </c>
      <c r="U126" s="278">
        <f t="shared" si="288"/>
        <v>0</v>
      </c>
      <c r="V126" s="278">
        <f t="shared" si="288"/>
        <v>0</v>
      </c>
      <c r="W126" s="278">
        <f t="shared" si="288"/>
        <v>0</v>
      </c>
      <c r="X126" s="278">
        <f t="shared" si="288"/>
        <v>0</v>
      </c>
      <c r="Y126" s="278">
        <f t="shared" si="288"/>
        <v>0</v>
      </c>
      <c r="Z126" s="278">
        <f t="shared" si="288"/>
        <v>0</v>
      </c>
      <c r="AA126" s="278">
        <f t="shared" si="288"/>
        <v>0</v>
      </c>
      <c r="AB126" s="278">
        <f t="shared" si="288"/>
        <v>0</v>
      </c>
      <c r="AC126" s="278">
        <f t="shared" si="288"/>
        <v>0</v>
      </c>
      <c r="AD126" s="278">
        <f t="shared" si="288"/>
        <v>0</v>
      </c>
      <c r="AE126" s="278">
        <f t="shared" si="288"/>
        <v>0</v>
      </c>
      <c r="AF126" s="278">
        <f t="shared" si="288"/>
        <v>0</v>
      </c>
      <c r="AG126" s="278">
        <f t="shared" si="288"/>
        <v>0</v>
      </c>
      <c r="AH126" s="278">
        <f t="shared" si="288"/>
        <v>0</v>
      </c>
      <c r="AI126" s="278">
        <f t="shared" si="288"/>
        <v>0</v>
      </c>
      <c r="AJ126" s="278">
        <f t="shared" si="288"/>
        <v>0</v>
      </c>
      <c r="AK126" s="278">
        <f t="shared" si="288"/>
        <v>0</v>
      </c>
      <c r="AL126" s="278">
        <f t="shared" si="288"/>
        <v>0</v>
      </c>
      <c r="AM126" s="278">
        <f t="shared" si="288"/>
        <v>0</v>
      </c>
      <c r="AN126" s="278">
        <f t="shared" si="288"/>
        <v>0</v>
      </c>
      <c r="AO126" s="278">
        <f t="shared" si="288"/>
        <v>0</v>
      </c>
      <c r="AP126" s="278">
        <f t="shared" si="288"/>
        <v>0</v>
      </c>
      <c r="AQ126" s="278">
        <f t="shared" si="288"/>
        <v>0</v>
      </c>
      <c r="AR126" s="278">
        <f t="shared" si="288"/>
        <v>0</v>
      </c>
      <c r="AS126" s="278">
        <f t="shared" si="288"/>
        <v>0</v>
      </c>
      <c r="AT126" s="278">
        <f t="shared" si="288"/>
        <v>0</v>
      </c>
      <c r="AU126" s="278">
        <f t="shared" si="288"/>
        <v>0</v>
      </c>
      <c r="AV126" s="278">
        <f t="shared" si="288"/>
        <v>0</v>
      </c>
      <c r="AW126" s="278">
        <f t="shared" si="288"/>
        <v>0</v>
      </c>
      <c r="AX126" s="278">
        <f t="shared" si="288"/>
        <v>0</v>
      </c>
      <c r="AY126" s="278">
        <f t="shared" si="288"/>
        <v>0</v>
      </c>
      <c r="AZ126" s="278">
        <f t="shared" si="288"/>
        <v>0</v>
      </c>
      <c r="BA126" s="278">
        <f t="shared" si="288"/>
        <v>0</v>
      </c>
      <c r="BB126" s="278">
        <f t="shared" si="288"/>
        <v>0</v>
      </c>
      <c r="BC126" s="278">
        <f t="shared" si="288"/>
        <v>0</v>
      </c>
      <c r="BD126" s="278">
        <f t="shared" si="288"/>
        <v>0</v>
      </c>
      <c r="BE126" s="278">
        <f t="shared" si="288"/>
        <v>0</v>
      </c>
      <c r="BF126" s="278">
        <f t="shared" si="288"/>
        <v>0</v>
      </c>
      <c r="BG126" s="278">
        <f t="shared" si="288"/>
        <v>0</v>
      </c>
      <c r="BH126" s="278">
        <f t="shared" si="288"/>
        <v>0</v>
      </c>
      <c r="BI126" s="278">
        <f t="shared" si="288"/>
        <v>0</v>
      </c>
      <c r="BJ126" s="278">
        <f t="shared" si="288"/>
        <v>0</v>
      </c>
      <c r="BK126" s="278">
        <f t="shared" si="288"/>
        <v>0</v>
      </c>
      <c r="BL126" s="278">
        <f t="shared" si="288"/>
        <v>0</v>
      </c>
      <c r="BM126" s="278">
        <f t="shared" si="288"/>
        <v>0</v>
      </c>
      <c r="BN126" s="278">
        <f t="shared" si="288"/>
        <v>0</v>
      </c>
      <c r="BO126" s="278">
        <f t="shared" si="288"/>
        <v>0</v>
      </c>
      <c r="BP126" s="278">
        <f t="shared" si="288"/>
        <v>0</v>
      </c>
      <c r="BQ126" s="278">
        <f t="shared" ref="BQ126:CS126" si="289">IFERROR(IF(BQ$17="beräknas ej",0,BP126*IF(BQ$112&gt;$D$77,1,IF(BQ$112&lt;=$C$77,$C$76,$D$76))*IFERROR(INDEX($B$8:$E$14,MATCH($A126,$A$8:$A$14,0),MATCH(BQ$112,$B$6:$E$6,1)),0)),0)</f>
        <v>0</v>
      </c>
      <c r="BR126" s="278">
        <f t="shared" si="289"/>
        <v>0</v>
      </c>
      <c r="BS126" s="278">
        <f t="shared" si="289"/>
        <v>0</v>
      </c>
      <c r="BT126" s="278">
        <f t="shared" si="289"/>
        <v>0</v>
      </c>
      <c r="BU126" s="278">
        <f t="shared" si="289"/>
        <v>0</v>
      </c>
      <c r="BV126" s="278">
        <f t="shared" si="289"/>
        <v>0</v>
      </c>
      <c r="BW126" s="278">
        <f t="shared" si="289"/>
        <v>0</v>
      </c>
      <c r="BX126" s="278">
        <f t="shared" si="289"/>
        <v>0</v>
      </c>
      <c r="BY126" s="278">
        <f t="shared" si="289"/>
        <v>0</v>
      </c>
      <c r="BZ126" s="278">
        <f t="shared" si="289"/>
        <v>0</v>
      </c>
      <c r="CA126" s="278">
        <f t="shared" si="289"/>
        <v>0</v>
      </c>
      <c r="CB126" s="278">
        <f t="shared" si="289"/>
        <v>0</v>
      </c>
      <c r="CC126" s="278">
        <f t="shared" si="289"/>
        <v>0</v>
      </c>
      <c r="CD126" s="278">
        <f t="shared" si="289"/>
        <v>0</v>
      </c>
      <c r="CE126" s="278">
        <f t="shared" si="289"/>
        <v>0</v>
      </c>
      <c r="CF126" s="278">
        <f t="shared" si="289"/>
        <v>0</v>
      </c>
      <c r="CG126" s="278">
        <f t="shared" si="289"/>
        <v>0</v>
      </c>
      <c r="CH126" s="278">
        <f t="shared" si="289"/>
        <v>0</v>
      </c>
      <c r="CI126" s="278">
        <f t="shared" si="289"/>
        <v>0</v>
      </c>
      <c r="CJ126" s="278">
        <f t="shared" si="289"/>
        <v>0</v>
      </c>
      <c r="CK126" s="278">
        <f t="shared" si="289"/>
        <v>0</v>
      </c>
      <c r="CL126" s="278">
        <f t="shared" si="289"/>
        <v>0</v>
      </c>
      <c r="CM126" s="278">
        <f t="shared" si="289"/>
        <v>0</v>
      </c>
      <c r="CN126" s="278">
        <f t="shared" si="289"/>
        <v>0</v>
      </c>
      <c r="CO126" s="278">
        <f t="shared" si="289"/>
        <v>0</v>
      </c>
      <c r="CP126" s="278">
        <f t="shared" si="289"/>
        <v>0</v>
      </c>
      <c r="CQ126" s="278">
        <f t="shared" si="289"/>
        <v>0</v>
      </c>
      <c r="CR126" s="278">
        <f t="shared" si="289"/>
        <v>0</v>
      </c>
      <c r="CS126" s="278">
        <f t="shared" si="289"/>
        <v>0</v>
      </c>
    </row>
    <row r="127" spans="1:97" s="377" customFormat="1" x14ac:dyDescent="0.35">
      <c r="A127" s="278">
        <f>Prognoser!C108</f>
        <v>0</v>
      </c>
      <c r="B127" s="278" t="str">
        <f>'UA basår'!B21</f>
        <v>0 0</v>
      </c>
      <c r="C127" s="278">
        <f>Prognoser!D108</f>
        <v>0</v>
      </c>
      <c r="D127" s="278">
        <f>IFERROR(('UA basår'!W21*'UA basår'!F21*'UA basår'!H21*'UA basår'!L21)+('UA basår'!W51*'UA basår'!F51*'UA basår'!H51*'UA basår'!L51),0)</f>
        <v>0</v>
      </c>
      <c r="E127" s="278">
        <f t="shared" ref="E127:BP127" si="290">IFERROR(IF(E$17="beräknas ej",0,D127*IF(E$112&gt;$D$77,1,IF(E$112&lt;=$C$77,$C$76,$D$76))*IFERROR(INDEX($B$8:$E$14,MATCH($A127,$A$8:$A$14,0),MATCH(E$112,$B$6:$E$6,1)),0)),0)</f>
        <v>0</v>
      </c>
      <c r="F127" s="278">
        <f t="shared" si="290"/>
        <v>0</v>
      </c>
      <c r="G127" s="278">
        <f t="shared" si="290"/>
        <v>0</v>
      </c>
      <c r="H127" s="278">
        <f t="shared" si="290"/>
        <v>0</v>
      </c>
      <c r="I127" s="278">
        <f t="shared" si="290"/>
        <v>0</v>
      </c>
      <c r="J127" s="278">
        <f t="shared" si="290"/>
        <v>0</v>
      </c>
      <c r="K127" s="278">
        <f t="shared" si="290"/>
        <v>0</v>
      </c>
      <c r="L127" s="278">
        <f t="shared" si="290"/>
        <v>0</v>
      </c>
      <c r="M127" s="278">
        <f t="shared" si="290"/>
        <v>0</v>
      </c>
      <c r="N127" s="278">
        <f t="shared" si="290"/>
        <v>0</v>
      </c>
      <c r="O127" s="278">
        <f t="shared" si="290"/>
        <v>0</v>
      </c>
      <c r="P127" s="278">
        <f t="shared" si="290"/>
        <v>0</v>
      </c>
      <c r="Q127" s="278">
        <f t="shared" si="290"/>
        <v>0</v>
      </c>
      <c r="R127" s="278">
        <f t="shared" si="290"/>
        <v>0</v>
      </c>
      <c r="S127" s="278">
        <f t="shared" si="290"/>
        <v>0</v>
      </c>
      <c r="T127" s="278">
        <f t="shared" si="290"/>
        <v>0</v>
      </c>
      <c r="U127" s="278">
        <f t="shared" si="290"/>
        <v>0</v>
      </c>
      <c r="V127" s="278">
        <f t="shared" si="290"/>
        <v>0</v>
      </c>
      <c r="W127" s="278">
        <f t="shared" si="290"/>
        <v>0</v>
      </c>
      <c r="X127" s="278">
        <f t="shared" si="290"/>
        <v>0</v>
      </c>
      <c r="Y127" s="278">
        <f t="shared" si="290"/>
        <v>0</v>
      </c>
      <c r="Z127" s="278">
        <f t="shared" si="290"/>
        <v>0</v>
      </c>
      <c r="AA127" s="278">
        <f t="shared" si="290"/>
        <v>0</v>
      </c>
      <c r="AB127" s="278">
        <f t="shared" si="290"/>
        <v>0</v>
      </c>
      <c r="AC127" s="278">
        <f t="shared" si="290"/>
        <v>0</v>
      </c>
      <c r="AD127" s="278">
        <f t="shared" si="290"/>
        <v>0</v>
      </c>
      <c r="AE127" s="278">
        <f t="shared" si="290"/>
        <v>0</v>
      </c>
      <c r="AF127" s="278">
        <f t="shared" si="290"/>
        <v>0</v>
      </c>
      <c r="AG127" s="278">
        <f t="shared" si="290"/>
        <v>0</v>
      </c>
      <c r="AH127" s="278">
        <f t="shared" si="290"/>
        <v>0</v>
      </c>
      <c r="AI127" s="278">
        <f t="shared" si="290"/>
        <v>0</v>
      </c>
      <c r="AJ127" s="278">
        <f t="shared" si="290"/>
        <v>0</v>
      </c>
      <c r="AK127" s="278">
        <f t="shared" si="290"/>
        <v>0</v>
      </c>
      <c r="AL127" s="278">
        <f t="shared" si="290"/>
        <v>0</v>
      </c>
      <c r="AM127" s="278">
        <f t="shared" si="290"/>
        <v>0</v>
      </c>
      <c r="AN127" s="278">
        <f t="shared" si="290"/>
        <v>0</v>
      </c>
      <c r="AO127" s="278">
        <f t="shared" si="290"/>
        <v>0</v>
      </c>
      <c r="AP127" s="278">
        <f t="shared" si="290"/>
        <v>0</v>
      </c>
      <c r="AQ127" s="278">
        <f t="shared" si="290"/>
        <v>0</v>
      </c>
      <c r="AR127" s="278">
        <f t="shared" si="290"/>
        <v>0</v>
      </c>
      <c r="AS127" s="278">
        <f t="shared" si="290"/>
        <v>0</v>
      </c>
      <c r="AT127" s="278">
        <f t="shared" si="290"/>
        <v>0</v>
      </c>
      <c r="AU127" s="278">
        <f t="shared" si="290"/>
        <v>0</v>
      </c>
      <c r="AV127" s="278">
        <f t="shared" si="290"/>
        <v>0</v>
      </c>
      <c r="AW127" s="278">
        <f t="shared" si="290"/>
        <v>0</v>
      </c>
      <c r="AX127" s="278">
        <f t="shared" si="290"/>
        <v>0</v>
      </c>
      <c r="AY127" s="278">
        <f t="shared" si="290"/>
        <v>0</v>
      </c>
      <c r="AZ127" s="278">
        <f t="shared" si="290"/>
        <v>0</v>
      </c>
      <c r="BA127" s="278">
        <f t="shared" si="290"/>
        <v>0</v>
      </c>
      <c r="BB127" s="278">
        <f t="shared" si="290"/>
        <v>0</v>
      </c>
      <c r="BC127" s="278">
        <f t="shared" si="290"/>
        <v>0</v>
      </c>
      <c r="BD127" s="278">
        <f t="shared" si="290"/>
        <v>0</v>
      </c>
      <c r="BE127" s="278">
        <f t="shared" si="290"/>
        <v>0</v>
      </c>
      <c r="BF127" s="278">
        <f t="shared" si="290"/>
        <v>0</v>
      </c>
      <c r="BG127" s="278">
        <f t="shared" si="290"/>
        <v>0</v>
      </c>
      <c r="BH127" s="278">
        <f t="shared" si="290"/>
        <v>0</v>
      </c>
      <c r="BI127" s="278">
        <f t="shared" si="290"/>
        <v>0</v>
      </c>
      <c r="BJ127" s="278">
        <f t="shared" si="290"/>
        <v>0</v>
      </c>
      <c r="BK127" s="278">
        <f t="shared" si="290"/>
        <v>0</v>
      </c>
      <c r="BL127" s="278">
        <f t="shared" si="290"/>
        <v>0</v>
      </c>
      <c r="BM127" s="278">
        <f t="shared" si="290"/>
        <v>0</v>
      </c>
      <c r="BN127" s="278">
        <f t="shared" si="290"/>
        <v>0</v>
      </c>
      <c r="BO127" s="278">
        <f t="shared" si="290"/>
        <v>0</v>
      </c>
      <c r="BP127" s="278">
        <f t="shared" si="290"/>
        <v>0</v>
      </c>
      <c r="BQ127" s="278">
        <f t="shared" ref="BQ127:CS127" si="291">IFERROR(IF(BQ$17="beräknas ej",0,BP127*IF(BQ$112&gt;$D$77,1,IF(BQ$112&lt;=$C$77,$C$76,$D$76))*IFERROR(INDEX($B$8:$E$14,MATCH($A127,$A$8:$A$14,0),MATCH(BQ$112,$B$6:$E$6,1)),0)),0)</f>
        <v>0</v>
      </c>
      <c r="BR127" s="278">
        <f t="shared" si="291"/>
        <v>0</v>
      </c>
      <c r="BS127" s="278">
        <f t="shared" si="291"/>
        <v>0</v>
      </c>
      <c r="BT127" s="278">
        <f t="shared" si="291"/>
        <v>0</v>
      </c>
      <c r="BU127" s="278">
        <f t="shared" si="291"/>
        <v>0</v>
      </c>
      <c r="BV127" s="278">
        <f t="shared" si="291"/>
        <v>0</v>
      </c>
      <c r="BW127" s="278">
        <f t="shared" si="291"/>
        <v>0</v>
      </c>
      <c r="BX127" s="278">
        <f t="shared" si="291"/>
        <v>0</v>
      </c>
      <c r="BY127" s="278">
        <f t="shared" si="291"/>
        <v>0</v>
      </c>
      <c r="BZ127" s="278">
        <f t="shared" si="291"/>
        <v>0</v>
      </c>
      <c r="CA127" s="278">
        <f t="shared" si="291"/>
        <v>0</v>
      </c>
      <c r="CB127" s="278">
        <f t="shared" si="291"/>
        <v>0</v>
      </c>
      <c r="CC127" s="278">
        <f t="shared" si="291"/>
        <v>0</v>
      </c>
      <c r="CD127" s="278">
        <f t="shared" si="291"/>
        <v>0</v>
      </c>
      <c r="CE127" s="278">
        <f t="shared" si="291"/>
        <v>0</v>
      </c>
      <c r="CF127" s="278">
        <f t="shared" si="291"/>
        <v>0</v>
      </c>
      <c r="CG127" s="278">
        <f t="shared" si="291"/>
        <v>0</v>
      </c>
      <c r="CH127" s="278">
        <f t="shared" si="291"/>
        <v>0</v>
      </c>
      <c r="CI127" s="278">
        <f t="shared" si="291"/>
        <v>0</v>
      </c>
      <c r="CJ127" s="278">
        <f t="shared" si="291"/>
        <v>0</v>
      </c>
      <c r="CK127" s="278">
        <f t="shared" si="291"/>
        <v>0</v>
      </c>
      <c r="CL127" s="278">
        <f t="shared" si="291"/>
        <v>0</v>
      </c>
      <c r="CM127" s="278">
        <f t="shared" si="291"/>
        <v>0</v>
      </c>
      <c r="CN127" s="278">
        <f t="shared" si="291"/>
        <v>0</v>
      </c>
      <c r="CO127" s="278">
        <f t="shared" si="291"/>
        <v>0</v>
      </c>
      <c r="CP127" s="278">
        <f t="shared" si="291"/>
        <v>0</v>
      </c>
      <c r="CQ127" s="278">
        <f t="shared" si="291"/>
        <v>0</v>
      </c>
      <c r="CR127" s="278">
        <f t="shared" si="291"/>
        <v>0</v>
      </c>
      <c r="CS127" s="278">
        <f t="shared" si="291"/>
        <v>0</v>
      </c>
    </row>
    <row r="128" spans="1:97" s="377" customFormat="1" x14ac:dyDescent="0.35">
      <c r="A128" s="278">
        <f>Prognoser!C109</f>
        <v>0</v>
      </c>
      <c r="B128" s="278" t="str">
        <f>'UA basår'!B22</f>
        <v>0 0</v>
      </c>
      <c r="C128" s="278">
        <f>Prognoser!D109</f>
        <v>0</v>
      </c>
      <c r="D128" s="278">
        <f>IFERROR(('UA basår'!W22*'UA basår'!F22*'UA basår'!H22*'UA basår'!L22)+('UA basår'!W52*'UA basår'!F52*'UA basår'!H52*'UA basår'!L52),0)</f>
        <v>0</v>
      </c>
      <c r="E128" s="278">
        <f t="shared" ref="E128:BP128" si="292">IFERROR(IF(E$17="beräknas ej",0,D128*IF(E$112&gt;$D$77,1,IF(E$112&lt;=$C$77,$C$76,$D$76))*IFERROR(INDEX($B$8:$E$14,MATCH($A128,$A$8:$A$14,0),MATCH(E$112,$B$6:$E$6,1)),0)),0)</f>
        <v>0</v>
      </c>
      <c r="F128" s="278">
        <f t="shared" si="292"/>
        <v>0</v>
      </c>
      <c r="G128" s="278">
        <f t="shared" si="292"/>
        <v>0</v>
      </c>
      <c r="H128" s="278">
        <f t="shared" si="292"/>
        <v>0</v>
      </c>
      <c r="I128" s="278">
        <f t="shared" si="292"/>
        <v>0</v>
      </c>
      <c r="J128" s="278">
        <f t="shared" si="292"/>
        <v>0</v>
      </c>
      <c r="K128" s="278">
        <f t="shared" si="292"/>
        <v>0</v>
      </c>
      <c r="L128" s="278">
        <f t="shared" si="292"/>
        <v>0</v>
      </c>
      <c r="M128" s="278">
        <f t="shared" si="292"/>
        <v>0</v>
      </c>
      <c r="N128" s="278">
        <f t="shared" si="292"/>
        <v>0</v>
      </c>
      <c r="O128" s="278">
        <f t="shared" si="292"/>
        <v>0</v>
      </c>
      <c r="P128" s="278">
        <f t="shared" si="292"/>
        <v>0</v>
      </c>
      <c r="Q128" s="278">
        <f t="shared" si="292"/>
        <v>0</v>
      </c>
      <c r="R128" s="278">
        <f t="shared" si="292"/>
        <v>0</v>
      </c>
      <c r="S128" s="278">
        <f t="shared" si="292"/>
        <v>0</v>
      </c>
      <c r="T128" s="278">
        <f t="shared" si="292"/>
        <v>0</v>
      </c>
      <c r="U128" s="278">
        <f t="shared" si="292"/>
        <v>0</v>
      </c>
      <c r="V128" s="278">
        <f t="shared" si="292"/>
        <v>0</v>
      </c>
      <c r="W128" s="278">
        <f t="shared" si="292"/>
        <v>0</v>
      </c>
      <c r="X128" s="278">
        <f t="shared" si="292"/>
        <v>0</v>
      </c>
      <c r="Y128" s="278">
        <f t="shared" si="292"/>
        <v>0</v>
      </c>
      <c r="Z128" s="278">
        <f t="shared" si="292"/>
        <v>0</v>
      </c>
      <c r="AA128" s="278">
        <f t="shared" si="292"/>
        <v>0</v>
      </c>
      <c r="AB128" s="278">
        <f t="shared" si="292"/>
        <v>0</v>
      </c>
      <c r="AC128" s="278">
        <f t="shared" si="292"/>
        <v>0</v>
      </c>
      <c r="AD128" s="278">
        <f t="shared" si="292"/>
        <v>0</v>
      </c>
      <c r="AE128" s="278">
        <f t="shared" si="292"/>
        <v>0</v>
      </c>
      <c r="AF128" s="278">
        <f t="shared" si="292"/>
        <v>0</v>
      </c>
      <c r="AG128" s="278">
        <f t="shared" si="292"/>
        <v>0</v>
      </c>
      <c r="AH128" s="278">
        <f t="shared" si="292"/>
        <v>0</v>
      </c>
      <c r="AI128" s="278">
        <f t="shared" si="292"/>
        <v>0</v>
      </c>
      <c r="AJ128" s="278">
        <f t="shared" si="292"/>
        <v>0</v>
      </c>
      <c r="AK128" s="278">
        <f t="shared" si="292"/>
        <v>0</v>
      </c>
      <c r="AL128" s="278">
        <f t="shared" si="292"/>
        <v>0</v>
      </c>
      <c r="AM128" s="278">
        <f t="shared" si="292"/>
        <v>0</v>
      </c>
      <c r="AN128" s="278">
        <f t="shared" si="292"/>
        <v>0</v>
      </c>
      <c r="AO128" s="278">
        <f t="shared" si="292"/>
        <v>0</v>
      </c>
      <c r="AP128" s="278">
        <f t="shared" si="292"/>
        <v>0</v>
      </c>
      <c r="AQ128" s="278">
        <f t="shared" si="292"/>
        <v>0</v>
      </c>
      <c r="AR128" s="278">
        <f t="shared" si="292"/>
        <v>0</v>
      </c>
      <c r="AS128" s="278">
        <f t="shared" si="292"/>
        <v>0</v>
      </c>
      <c r="AT128" s="278">
        <f t="shared" si="292"/>
        <v>0</v>
      </c>
      <c r="AU128" s="278">
        <f t="shared" si="292"/>
        <v>0</v>
      </c>
      <c r="AV128" s="278">
        <f t="shared" si="292"/>
        <v>0</v>
      </c>
      <c r="AW128" s="278">
        <f t="shared" si="292"/>
        <v>0</v>
      </c>
      <c r="AX128" s="278">
        <f t="shared" si="292"/>
        <v>0</v>
      </c>
      <c r="AY128" s="278">
        <f t="shared" si="292"/>
        <v>0</v>
      </c>
      <c r="AZ128" s="278">
        <f t="shared" si="292"/>
        <v>0</v>
      </c>
      <c r="BA128" s="278">
        <f t="shared" si="292"/>
        <v>0</v>
      </c>
      <c r="BB128" s="278">
        <f t="shared" si="292"/>
        <v>0</v>
      </c>
      <c r="BC128" s="278">
        <f t="shared" si="292"/>
        <v>0</v>
      </c>
      <c r="BD128" s="278">
        <f t="shared" si="292"/>
        <v>0</v>
      </c>
      <c r="BE128" s="278">
        <f t="shared" si="292"/>
        <v>0</v>
      </c>
      <c r="BF128" s="278">
        <f t="shared" si="292"/>
        <v>0</v>
      </c>
      <c r="BG128" s="278">
        <f t="shared" si="292"/>
        <v>0</v>
      </c>
      <c r="BH128" s="278">
        <f t="shared" si="292"/>
        <v>0</v>
      </c>
      <c r="BI128" s="278">
        <f t="shared" si="292"/>
        <v>0</v>
      </c>
      <c r="BJ128" s="278">
        <f t="shared" si="292"/>
        <v>0</v>
      </c>
      <c r="BK128" s="278">
        <f t="shared" si="292"/>
        <v>0</v>
      </c>
      <c r="BL128" s="278">
        <f t="shared" si="292"/>
        <v>0</v>
      </c>
      <c r="BM128" s="278">
        <f t="shared" si="292"/>
        <v>0</v>
      </c>
      <c r="BN128" s="278">
        <f t="shared" si="292"/>
        <v>0</v>
      </c>
      <c r="BO128" s="278">
        <f t="shared" si="292"/>
        <v>0</v>
      </c>
      <c r="BP128" s="278">
        <f t="shared" si="292"/>
        <v>0</v>
      </c>
      <c r="BQ128" s="278">
        <f t="shared" ref="BQ128:CS128" si="293">IFERROR(IF(BQ$17="beräknas ej",0,BP128*IF(BQ$112&gt;$D$77,1,IF(BQ$112&lt;=$C$77,$C$76,$D$76))*IFERROR(INDEX($B$8:$E$14,MATCH($A128,$A$8:$A$14,0),MATCH(BQ$112,$B$6:$E$6,1)),0)),0)</f>
        <v>0</v>
      </c>
      <c r="BR128" s="278">
        <f t="shared" si="293"/>
        <v>0</v>
      </c>
      <c r="BS128" s="278">
        <f t="shared" si="293"/>
        <v>0</v>
      </c>
      <c r="BT128" s="278">
        <f t="shared" si="293"/>
        <v>0</v>
      </c>
      <c r="BU128" s="278">
        <f t="shared" si="293"/>
        <v>0</v>
      </c>
      <c r="BV128" s="278">
        <f t="shared" si="293"/>
        <v>0</v>
      </c>
      <c r="BW128" s="278">
        <f t="shared" si="293"/>
        <v>0</v>
      </c>
      <c r="BX128" s="278">
        <f t="shared" si="293"/>
        <v>0</v>
      </c>
      <c r="BY128" s="278">
        <f t="shared" si="293"/>
        <v>0</v>
      </c>
      <c r="BZ128" s="278">
        <f t="shared" si="293"/>
        <v>0</v>
      </c>
      <c r="CA128" s="278">
        <f t="shared" si="293"/>
        <v>0</v>
      </c>
      <c r="CB128" s="278">
        <f t="shared" si="293"/>
        <v>0</v>
      </c>
      <c r="CC128" s="278">
        <f t="shared" si="293"/>
        <v>0</v>
      </c>
      <c r="CD128" s="278">
        <f t="shared" si="293"/>
        <v>0</v>
      </c>
      <c r="CE128" s="278">
        <f t="shared" si="293"/>
        <v>0</v>
      </c>
      <c r="CF128" s="278">
        <f t="shared" si="293"/>
        <v>0</v>
      </c>
      <c r="CG128" s="278">
        <f t="shared" si="293"/>
        <v>0</v>
      </c>
      <c r="CH128" s="278">
        <f t="shared" si="293"/>
        <v>0</v>
      </c>
      <c r="CI128" s="278">
        <f t="shared" si="293"/>
        <v>0</v>
      </c>
      <c r="CJ128" s="278">
        <f t="shared" si="293"/>
        <v>0</v>
      </c>
      <c r="CK128" s="278">
        <f t="shared" si="293"/>
        <v>0</v>
      </c>
      <c r="CL128" s="278">
        <f t="shared" si="293"/>
        <v>0</v>
      </c>
      <c r="CM128" s="278">
        <f t="shared" si="293"/>
        <v>0</v>
      </c>
      <c r="CN128" s="278">
        <f t="shared" si="293"/>
        <v>0</v>
      </c>
      <c r="CO128" s="278">
        <f t="shared" si="293"/>
        <v>0</v>
      </c>
      <c r="CP128" s="278">
        <f t="shared" si="293"/>
        <v>0</v>
      </c>
      <c r="CQ128" s="278">
        <f t="shared" si="293"/>
        <v>0</v>
      </c>
      <c r="CR128" s="278">
        <f t="shared" si="293"/>
        <v>0</v>
      </c>
      <c r="CS128" s="278">
        <f t="shared" si="293"/>
        <v>0</v>
      </c>
    </row>
    <row r="129" spans="1:97" s="377" customFormat="1" x14ac:dyDescent="0.35">
      <c r="A129" s="278">
        <f>Prognoser!C110</f>
        <v>0</v>
      </c>
      <c r="B129" s="278" t="str">
        <f>'UA basår'!B23</f>
        <v>0 0</v>
      </c>
      <c r="C129" s="278">
        <f>Prognoser!D110</f>
        <v>0</v>
      </c>
      <c r="D129" s="278">
        <f>IFERROR(('UA basår'!W23*'UA basår'!F23*'UA basår'!H23*'UA basår'!L23)+('UA basår'!W53*'UA basår'!F53*'UA basår'!H53*'UA basår'!L53),0)</f>
        <v>0</v>
      </c>
      <c r="E129" s="278">
        <f t="shared" ref="E129:BP129" si="294">IFERROR(IF(E$17="beräknas ej",0,D129*IF(E$112&gt;$D$77,1,IF(E$112&lt;=$C$77,$C$76,$D$76))*IFERROR(INDEX($B$8:$E$14,MATCH($A129,$A$8:$A$14,0),MATCH(E$112,$B$6:$E$6,1)),0)),0)</f>
        <v>0</v>
      </c>
      <c r="F129" s="278">
        <f t="shared" si="294"/>
        <v>0</v>
      </c>
      <c r="G129" s="278">
        <f t="shared" si="294"/>
        <v>0</v>
      </c>
      <c r="H129" s="278">
        <f t="shared" si="294"/>
        <v>0</v>
      </c>
      <c r="I129" s="278">
        <f t="shared" si="294"/>
        <v>0</v>
      </c>
      <c r="J129" s="278">
        <f t="shared" si="294"/>
        <v>0</v>
      </c>
      <c r="K129" s="278">
        <f t="shared" si="294"/>
        <v>0</v>
      </c>
      <c r="L129" s="278">
        <f t="shared" si="294"/>
        <v>0</v>
      </c>
      <c r="M129" s="278">
        <f t="shared" si="294"/>
        <v>0</v>
      </c>
      <c r="N129" s="278">
        <f t="shared" si="294"/>
        <v>0</v>
      </c>
      <c r="O129" s="278">
        <f t="shared" si="294"/>
        <v>0</v>
      </c>
      <c r="P129" s="278">
        <f t="shared" si="294"/>
        <v>0</v>
      </c>
      <c r="Q129" s="278">
        <f t="shared" si="294"/>
        <v>0</v>
      </c>
      <c r="R129" s="278">
        <f t="shared" si="294"/>
        <v>0</v>
      </c>
      <c r="S129" s="278">
        <f t="shared" si="294"/>
        <v>0</v>
      </c>
      <c r="T129" s="278">
        <f t="shared" si="294"/>
        <v>0</v>
      </c>
      <c r="U129" s="278">
        <f t="shared" si="294"/>
        <v>0</v>
      </c>
      <c r="V129" s="278">
        <f t="shared" si="294"/>
        <v>0</v>
      </c>
      <c r="W129" s="278">
        <f t="shared" si="294"/>
        <v>0</v>
      </c>
      <c r="X129" s="278">
        <f t="shared" si="294"/>
        <v>0</v>
      </c>
      <c r="Y129" s="278">
        <f t="shared" si="294"/>
        <v>0</v>
      </c>
      <c r="Z129" s="278">
        <f t="shared" si="294"/>
        <v>0</v>
      </c>
      <c r="AA129" s="278">
        <f t="shared" si="294"/>
        <v>0</v>
      </c>
      <c r="AB129" s="278">
        <f t="shared" si="294"/>
        <v>0</v>
      </c>
      <c r="AC129" s="278">
        <f t="shared" si="294"/>
        <v>0</v>
      </c>
      <c r="AD129" s="278">
        <f t="shared" si="294"/>
        <v>0</v>
      </c>
      <c r="AE129" s="278">
        <f t="shared" si="294"/>
        <v>0</v>
      </c>
      <c r="AF129" s="278">
        <f t="shared" si="294"/>
        <v>0</v>
      </c>
      <c r="AG129" s="278">
        <f t="shared" si="294"/>
        <v>0</v>
      </c>
      <c r="AH129" s="278">
        <f t="shared" si="294"/>
        <v>0</v>
      </c>
      <c r="AI129" s="278">
        <f t="shared" si="294"/>
        <v>0</v>
      </c>
      <c r="AJ129" s="278">
        <f t="shared" si="294"/>
        <v>0</v>
      </c>
      <c r="AK129" s="278">
        <f t="shared" si="294"/>
        <v>0</v>
      </c>
      <c r="AL129" s="278">
        <f t="shared" si="294"/>
        <v>0</v>
      </c>
      <c r="AM129" s="278">
        <f t="shared" si="294"/>
        <v>0</v>
      </c>
      <c r="AN129" s="278">
        <f t="shared" si="294"/>
        <v>0</v>
      </c>
      <c r="AO129" s="278">
        <f t="shared" si="294"/>
        <v>0</v>
      </c>
      <c r="AP129" s="278">
        <f t="shared" si="294"/>
        <v>0</v>
      </c>
      <c r="AQ129" s="278">
        <f t="shared" si="294"/>
        <v>0</v>
      </c>
      <c r="AR129" s="278">
        <f t="shared" si="294"/>
        <v>0</v>
      </c>
      <c r="AS129" s="278">
        <f t="shared" si="294"/>
        <v>0</v>
      </c>
      <c r="AT129" s="278">
        <f t="shared" si="294"/>
        <v>0</v>
      </c>
      <c r="AU129" s="278">
        <f t="shared" si="294"/>
        <v>0</v>
      </c>
      <c r="AV129" s="278">
        <f t="shared" si="294"/>
        <v>0</v>
      </c>
      <c r="AW129" s="278">
        <f t="shared" si="294"/>
        <v>0</v>
      </c>
      <c r="AX129" s="278">
        <f t="shared" si="294"/>
        <v>0</v>
      </c>
      <c r="AY129" s="278">
        <f t="shared" si="294"/>
        <v>0</v>
      </c>
      <c r="AZ129" s="278">
        <f t="shared" si="294"/>
        <v>0</v>
      </c>
      <c r="BA129" s="278">
        <f t="shared" si="294"/>
        <v>0</v>
      </c>
      <c r="BB129" s="278">
        <f t="shared" si="294"/>
        <v>0</v>
      </c>
      <c r="BC129" s="278">
        <f t="shared" si="294"/>
        <v>0</v>
      </c>
      <c r="BD129" s="278">
        <f t="shared" si="294"/>
        <v>0</v>
      </c>
      <c r="BE129" s="278">
        <f t="shared" si="294"/>
        <v>0</v>
      </c>
      <c r="BF129" s="278">
        <f t="shared" si="294"/>
        <v>0</v>
      </c>
      <c r="BG129" s="278">
        <f t="shared" si="294"/>
        <v>0</v>
      </c>
      <c r="BH129" s="278">
        <f t="shared" si="294"/>
        <v>0</v>
      </c>
      <c r="BI129" s="278">
        <f t="shared" si="294"/>
        <v>0</v>
      </c>
      <c r="BJ129" s="278">
        <f t="shared" si="294"/>
        <v>0</v>
      </c>
      <c r="BK129" s="278">
        <f t="shared" si="294"/>
        <v>0</v>
      </c>
      <c r="BL129" s="278">
        <f t="shared" si="294"/>
        <v>0</v>
      </c>
      <c r="BM129" s="278">
        <f t="shared" si="294"/>
        <v>0</v>
      </c>
      <c r="BN129" s="278">
        <f t="shared" si="294"/>
        <v>0</v>
      </c>
      <c r="BO129" s="278">
        <f t="shared" si="294"/>
        <v>0</v>
      </c>
      <c r="BP129" s="278">
        <f t="shared" si="294"/>
        <v>0</v>
      </c>
      <c r="BQ129" s="278">
        <f t="shared" ref="BQ129:CS129" si="295">IFERROR(IF(BQ$17="beräknas ej",0,BP129*IF(BQ$112&gt;$D$77,1,IF(BQ$112&lt;=$C$77,$C$76,$D$76))*IFERROR(INDEX($B$8:$E$14,MATCH($A129,$A$8:$A$14,0),MATCH(BQ$112,$B$6:$E$6,1)),0)),0)</f>
        <v>0</v>
      </c>
      <c r="BR129" s="278">
        <f t="shared" si="295"/>
        <v>0</v>
      </c>
      <c r="BS129" s="278">
        <f t="shared" si="295"/>
        <v>0</v>
      </c>
      <c r="BT129" s="278">
        <f t="shared" si="295"/>
        <v>0</v>
      </c>
      <c r="BU129" s="278">
        <f t="shared" si="295"/>
        <v>0</v>
      </c>
      <c r="BV129" s="278">
        <f t="shared" si="295"/>
        <v>0</v>
      </c>
      <c r="BW129" s="278">
        <f t="shared" si="295"/>
        <v>0</v>
      </c>
      <c r="BX129" s="278">
        <f t="shared" si="295"/>
        <v>0</v>
      </c>
      <c r="BY129" s="278">
        <f t="shared" si="295"/>
        <v>0</v>
      </c>
      <c r="BZ129" s="278">
        <f t="shared" si="295"/>
        <v>0</v>
      </c>
      <c r="CA129" s="278">
        <f t="shared" si="295"/>
        <v>0</v>
      </c>
      <c r="CB129" s="278">
        <f t="shared" si="295"/>
        <v>0</v>
      </c>
      <c r="CC129" s="278">
        <f t="shared" si="295"/>
        <v>0</v>
      </c>
      <c r="CD129" s="278">
        <f t="shared" si="295"/>
        <v>0</v>
      </c>
      <c r="CE129" s="278">
        <f t="shared" si="295"/>
        <v>0</v>
      </c>
      <c r="CF129" s="278">
        <f t="shared" si="295"/>
        <v>0</v>
      </c>
      <c r="CG129" s="278">
        <f t="shared" si="295"/>
        <v>0</v>
      </c>
      <c r="CH129" s="278">
        <f t="shared" si="295"/>
        <v>0</v>
      </c>
      <c r="CI129" s="278">
        <f t="shared" si="295"/>
        <v>0</v>
      </c>
      <c r="CJ129" s="278">
        <f t="shared" si="295"/>
        <v>0</v>
      </c>
      <c r="CK129" s="278">
        <f t="shared" si="295"/>
        <v>0</v>
      </c>
      <c r="CL129" s="278">
        <f t="shared" si="295"/>
        <v>0</v>
      </c>
      <c r="CM129" s="278">
        <f t="shared" si="295"/>
        <v>0</v>
      </c>
      <c r="CN129" s="278">
        <f t="shared" si="295"/>
        <v>0</v>
      </c>
      <c r="CO129" s="278">
        <f t="shared" si="295"/>
        <v>0</v>
      </c>
      <c r="CP129" s="278">
        <f t="shared" si="295"/>
        <v>0</v>
      </c>
      <c r="CQ129" s="278">
        <f t="shared" si="295"/>
        <v>0</v>
      </c>
      <c r="CR129" s="278">
        <f t="shared" si="295"/>
        <v>0</v>
      </c>
      <c r="CS129" s="278">
        <f t="shared" si="295"/>
        <v>0</v>
      </c>
    </row>
    <row r="130" spans="1:97" s="377" customFormat="1" x14ac:dyDescent="0.35">
      <c r="A130" s="278">
        <f>Prognoser!C111</f>
        <v>0</v>
      </c>
      <c r="B130" s="278" t="str">
        <f>'UA basår'!B24</f>
        <v>0 0</v>
      </c>
      <c r="C130" s="278">
        <f>Prognoser!D111</f>
        <v>0</v>
      </c>
      <c r="D130" s="278">
        <f>IFERROR(('UA basår'!W24*'UA basår'!F24*'UA basår'!H24*'UA basår'!L24)+('UA basår'!W54*'UA basår'!F54*'UA basår'!H54*'UA basår'!L54),0)</f>
        <v>0</v>
      </c>
      <c r="E130" s="278">
        <f t="shared" ref="E130:BP130" si="296">IFERROR(IF(E$17="beräknas ej",0,D130*IF(E$112&gt;$D$77,1,IF(E$112&lt;=$C$77,$C$76,$D$76))*IFERROR(INDEX($B$8:$E$14,MATCH($A130,$A$8:$A$14,0),MATCH(E$112,$B$6:$E$6,1)),0)),0)</f>
        <v>0</v>
      </c>
      <c r="F130" s="278">
        <f t="shared" si="296"/>
        <v>0</v>
      </c>
      <c r="G130" s="278">
        <f t="shared" si="296"/>
        <v>0</v>
      </c>
      <c r="H130" s="278">
        <f t="shared" si="296"/>
        <v>0</v>
      </c>
      <c r="I130" s="278">
        <f t="shared" si="296"/>
        <v>0</v>
      </c>
      <c r="J130" s="278">
        <f t="shared" si="296"/>
        <v>0</v>
      </c>
      <c r="K130" s="278">
        <f t="shared" si="296"/>
        <v>0</v>
      </c>
      <c r="L130" s="278">
        <f t="shared" si="296"/>
        <v>0</v>
      </c>
      <c r="M130" s="278">
        <f t="shared" si="296"/>
        <v>0</v>
      </c>
      <c r="N130" s="278">
        <f t="shared" si="296"/>
        <v>0</v>
      </c>
      <c r="O130" s="278">
        <f t="shared" si="296"/>
        <v>0</v>
      </c>
      <c r="P130" s="278">
        <f t="shared" si="296"/>
        <v>0</v>
      </c>
      <c r="Q130" s="278">
        <f t="shared" si="296"/>
        <v>0</v>
      </c>
      <c r="R130" s="278">
        <f t="shared" si="296"/>
        <v>0</v>
      </c>
      <c r="S130" s="278">
        <f t="shared" si="296"/>
        <v>0</v>
      </c>
      <c r="T130" s="278">
        <f t="shared" si="296"/>
        <v>0</v>
      </c>
      <c r="U130" s="278">
        <f t="shared" si="296"/>
        <v>0</v>
      </c>
      <c r="V130" s="278">
        <f t="shared" si="296"/>
        <v>0</v>
      </c>
      <c r="W130" s="278">
        <f t="shared" si="296"/>
        <v>0</v>
      </c>
      <c r="X130" s="278">
        <f t="shared" si="296"/>
        <v>0</v>
      </c>
      <c r="Y130" s="278">
        <f t="shared" si="296"/>
        <v>0</v>
      </c>
      <c r="Z130" s="278">
        <f t="shared" si="296"/>
        <v>0</v>
      </c>
      <c r="AA130" s="278">
        <f t="shared" si="296"/>
        <v>0</v>
      </c>
      <c r="AB130" s="278">
        <f t="shared" si="296"/>
        <v>0</v>
      </c>
      <c r="AC130" s="278">
        <f t="shared" si="296"/>
        <v>0</v>
      </c>
      <c r="AD130" s="278">
        <f t="shared" si="296"/>
        <v>0</v>
      </c>
      <c r="AE130" s="278">
        <f t="shared" si="296"/>
        <v>0</v>
      </c>
      <c r="AF130" s="278">
        <f t="shared" si="296"/>
        <v>0</v>
      </c>
      <c r="AG130" s="278">
        <f t="shared" si="296"/>
        <v>0</v>
      </c>
      <c r="AH130" s="278">
        <f t="shared" si="296"/>
        <v>0</v>
      </c>
      <c r="AI130" s="278">
        <f t="shared" si="296"/>
        <v>0</v>
      </c>
      <c r="AJ130" s="278">
        <f t="shared" si="296"/>
        <v>0</v>
      </c>
      <c r="AK130" s="278">
        <f t="shared" si="296"/>
        <v>0</v>
      </c>
      <c r="AL130" s="278">
        <f t="shared" si="296"/>
        <v>0</v>
      </c>
      <c r="AM130" s="278">
        <f t="shared" si="296"/>
        <v>0</v>
      </c>
      <c r="AN130" s="278">
        <f t="shared" si="296"/>
        <v>0</v>
      </c>
      <c r="AO130" s="278">
        <f t="shared" si="296"/>
        <v>0</v>
      </c>
      <c r="AP130" s="278">
        <f t="shared" si="296"/>
        <v>0</v>
      </c>
      <c r="AQ130" s="278">
        <f t="shared" si="296"/>
        <v>0</v>
      </c>
      <c r="AR130" s="278">
        <f t="shared" si="296"/>
        <v>0</v>
      </c>
      <c r="AS130" s="278">
        <f t="shared" si="296"/>
        <v>0</v>
      </c>
      <c r="AT130" s="278">
        <f t="shared" si="296"/>
        <v>0</v>
      </c>
      <c r="AU130" s="278">
        <f t="shared" si="296"/>
        <v>0</v>
      </c>
      <c r="AV130" s="278">
        <f t="shared" si="296"/>
        <v>0</v>
      </c>
      <c r="AW130" s="278">
        <f t="shared" si="296"/>
        <v>0</v>
      </c>
      <c r="AX130" s="278">
        <f t="shared" si="296"/>
        <v>0</v>
      </c>
      <c r="AY130" s="278">
        <f t="shared" si="296"/>
        <v>0</v>
      </c>
      <c r="AZ130" s="278">
        <f t="shared" si="296"/>
        <v>0</v>
      </c>
      <c r="BA130" s="278">
        <f t="shared" si="296"/>
        <v>0</v>
      </c>
      <c r="BB130" s="278">
        <f t="shared" si="296"/>
        <v>0</v>
      </c>
      <c r="BC130" s="278">
        <f t="shared" si="296"/>
        <v>0</v>
      </c>
      <c r="BD130" s="278">
        <f t="shared" si="296"/>
        <v>0</v>
      </c>
      <c r="BE130" s="278">
        <f t="shared" si="296"/>
        <v>0</v>
      </c>
      <c r="BF130" s="278">
        <f t="shared" si="296"/>
        <v>0</v>
      </c>
      <c r="BG130" s="278">
        <f t="shared" si="296"/>
        <v>0</v>
      </c>
      <c r="BH130" s="278">
        <f t="shared" si="296"/>
        <v>0</v>
      </c>
      <c r="BI130" s="278">
        <f t="shared" si="296"/>
        <v>0</v>
      </c>
      <c r="BJ130" s="278">
        <f t="shared" si="296"/>
        <v>0</v>
      </c>
      <c r="BK130" s="278">
        <f t="shared" si="296"/>
        <v>0</v>
      </c>
      <c r="BL130" s="278">
        <f t="shared" si="296"/>
        <v>0</v>
      </c>
      <c r="BM130" s="278">
        <f t="shared" si="296"/>
        <v>0</v>
      </c>
      <c r="BN130" s="278">
        <f t="shared" si="296"/>
        <v>0</v>
      </c>
      <c r="BO130" s="278">
        <f t="shared" si="296"/>
        <v>0</v>
      </c>
      <c r="BP130" s="278">
        <f t="shared" si="296"/>
        <v>0</v>
      </c>
      <c r="BQ130" s="278">
        <f t="shared" ref="BQ130:CS130" si="297">IFERROR(IF(BQ$17="beräknas ej",0,BP130*IF(BQ$112&gt;$D$77,1,IF(BQ$112&lt;=$C$77,$C$76,$D$76))*IFERROR(INDEX($B$8:$E$14,MATCH($A130,$A$8:$A$14,0),MATCH(BQ$112,$B$6:$E$6,1)),0)),0)</f>
        <v>0</v>
      </c>
      <c r="BR130" s="278">
        <f t="shared" si="297"/>
        <v>0</v>
      </c>
      <c r="BS130" s="278">
        <f t="shared" si="297"/>
        <v>0</v>
      </c>
      <c r="BT130" s="278">
        <f t="shared" si="297"/>
        <v>0</v>
      </c>
      <c r="BU130" s="278">
        <f t="shared" si="297"/>
        <v>0</v>
      </c>
      <c r="BV130" s="278">
        <f t="shared" si="297"/>
        <v>0</v>
      </c>
      <c r="BW130" s="278">
        <f t="shared" si="297"/>
        <v>0</v>
      </c>
      <c r="BX130" s="278">
        <f t="shared" si="297"/>
        <v>0</v>
      </c>
      <c r="BY130" s="278">
        <f t="shared" si="297"/>
        <v>0</v>
      </c>
      <c r="BZ130" s="278">
        <f t="shared" si="297"/>
        <v>0</v>
      </c>
      <c r="CA130" s="278">
        <f t="shared" si="297"/>
        <v>0</v>
      </c>
      <c r="CB130" s="278">
        <f t="shared" si="297"/>
        <v>0</v>
      </c>
      <c r="CC130" s="278">
        <f t="shared" si="297"/>
        <v>0</v>
      </c>
      <c r="CD130" s="278">
        <f t="shared" si="297"/>
        <v>0</v>
      </c>
      <c r="CE130" s="278">
        <f t="shared" si="297"/>
        <v>0</v>
      </c>
      <c r="CF130" s="278">
        <f t="shared" si="297"/>
        <v>0</v>
      </c>
      <c r="CG130" s="278">
        <f t="shared" si="297"/>
        <v>0</v>
      </c>
      <c r="CH130" s="278">
        <f t="shared" si="297"/>
        <v>0</v>
      </c>
      <c r="CI130" s="278">
        <f t="shared" si="297"/>
        <v>0</v>
      </c>
      <c r="CJ130" s="278">
        <f t="shared" si="297"/>
        <v>0</v>
      </c>
      <c r="CK130" s="278">
        <f t="shared" si="297"/>
        <v>0</v>
      </c>
      <c r="CL130" s="278">
        <f t="shared" si="297"/>
        <v>0</v>
      </c>
      <c r="CM130" s="278">
        <f t="shared" si="297"/>
        <v>0</v>
      </c>
      <c r="CN130" s="278">
        <f t="shared" si="297"/>
        <v>0</v>
      </c>
      <c r="CO130" s="278">
        <f t="shared" si="297"/>
        <v>0</v>
      </c>
      <c r="CP130" s="278">
        <f t="shared" si="297"/>
        <v>0</v>
      </c>
      <c r="CQ130" s="278">
        <f t="shared" si="297"/>
        <v>0</v>
      </c>
      <c r="CR130" s="278">
        <f t="shared" si="297"/>
        <v>0</v>
      </c>
      <c r="CS130" s="278">
        <f t="shared" si="297"/>
        <v>0</v>
      </c>
    </row>
    <row r="131" spans="1:97" s="377" customFormat="1" x14ac:dyDescent="0.35">
      <c r="A131" s="278">
        <f>Prognoser!C112</f>
        <v>0</v>
      </c>
      <c r="B131" s="278" t="str">
        <f>'UA basår'!B25</f>
        <v>0 0</v>
      </c>
      <c r="C131" s="278">
        <f>Prognoser!D112</f>
        <v>0</v>
      </c>
      <c r="D131" s="278">
        <f>IFERROR(('UA basår'!W25*'UA basår'!F25*'UA basår'!H25*'UA basår'!L25)+('UA basår'!W55*'UA basår'!F55*'UA basår'!H55*'UA basår'!L55),0)</f>
        <v>0</v>
      </c>
      <c r="E131" s="278">
        <f t="shared" ref="E131:BP131" si="298">IFERROR(IF(E$17="beräknas ej",0,D131*IF(E$112&gt;$D$77,1,IF(E$112&lt;=$C$77,$C$76,$D$76))*IFERROR(INDEX($B$8:$E$14,MATCH($A131,$A$8:$A$14,0),MATCH(E$112,$B$6:$E$6,1)),0)),0)</f>
        <v>0</v>
      </c>
      <c r="F131" s="278">
        <f t="shared" si="298"/>
        <v>0</v>
      </c>
      <c r="G131" s="278">
        <f t="shared" si="298"/>
        <v>0</v>
      </c>
      <c r="H131" s="278">
        <f t="shared" si="298"/>
        <v>0</v>
      </c>
      <c r="I131" s="278">
        <f t="shared" si="298"/>
        <v>0</v>
      </c>
      <c r="J131" s="278">
        <f t="shared" si="298"/>
        <v>0</v>
      </c>
      <c r="K131" s="278">
        <f t="shared" si="298"/>
        <v>0</v>
      </c>
      <c r="L131" s="278">
        <f t="shared" si="298"/>
        <v>0</v>
      </c>
      <c r="M131" s="278">
        <f t="shared" si="298"/>
        <v>0</v>
      </c>
      <c r="N131" s="278">
        <f t="shared" si="298"/>
        <v>0</v>
      </c>
      <c r="O131" s="278">
        <f t="shared" si="298"/>
        <v>0</v>
      </c>
      <c r="P131" s="278">
        <f t="shared" si="298"/>
        <v>0</v>
      </c>
      <c r="Q131" s="278">
        <f t="shared" si="298"/>
        <v>0</v>
      </c>
      <c r="R131" s="278">
        <f t="shared" si="298"/>
        <v>0</v>
      </c>
      <c r="S131" s="278">
        <f t="shared" si="298"/>
        <v>0</v>
      </c>
      <c r="T131" s="278">
        <f t="shared" si="298"/>
        <v>0</v>
      </c>
      <c r="U131" s="278">
        <f t="shared" si="298"/>
        <v>0</v>
      </c>
      <c r="V131" s="278">
        <f t="shared" si="298"/>
        <v>0</v>
      </c>
      <c r="W131" s="278">
        <f t="shared" si="298"/>
        <v>0</v>
      </c>
      <c r="X131" s="278">
        <f t="shared" si="298"/>
        <v>0</v>
      </c>
      <c r="Y131" s="278">
        <f t="shared" si="298"/>
        <v>0</v>
      </c>
      <c r="Z131" s="278">
        <f t="shared" si="298"/>
        <v>0</v>
      </c>
      <c r="AA131" s="278">
        <f t="shared" si="298"/>
        <v>0</v>
      </c>
      <c r="AB131" s="278">
        <f t="shared" si="298"/>
        <v>0</v>
      </c>
      <c r="AC131" s="278">
        <f t="shared" si="298"/>
        <v>0</v>
      </c>
      <c r="AD131" s="278">
        <f t="shared" si="298"/>
        <v>0</v>
      </c>
      <c r="AE131" s="278">
        <f t="shared" si="298"/>
        <v>0</v>
      </c>
      <c r="AF131" s="278">
        <f t="shared" si="298"/>
        <v>0</v>
      </c>
      <c r="AG131" s="278">
        <f t="shared" si="298"/>
        <v>0</v>
      </c>
      <c r="AH131" s="278">
        <f t="shared" si="298"/>
        <v>0</v>
      </c>
      <c r="AI131" s="278">
        <f t="shared" si="298"/>
        <v>0</v>
      </c>
      <c r="AJ131" s="278">
        <f t="shared" si="298"/>
        <v>0</v>
      </c>
      <c r="AK131" s="278">
        <f t="shared" si="298"/>
        <v>0</v>
      </c>
      <c r="AL131" s="278">
        <f t="shared" si="298"/>
        <v>0</v>
      </c>
      <c r="AM131" s="278">
        <f t="shared" si="298"/>
        <v>0</v>
      </c>
      <c r="AN131" s="278">
        <f t="shared" si="298"/>
        <v>0</v>
      </c>
      <c r="AO131" s="278">
        <f t="shared" si="298"/>
        <v>0</v>
      </c>
      <c r="AP131" s="278">
        <f t="shared" si="298"/>
        <v>0</v>
      </c>
      <c r="AQ131" s="278">
        <f t="shared" si="298"/>
        <v>0</v>
      </c>
      <c r="AR131" s="278">
        <f t="shared" si="298"/>
        <v>0</v>
      </c>
      <c r="AS131" s="278">
        <f t="shared" si="298"/>
        <v>0</v>
      </c>
      <c r="AT131" s="278">
        <f t="shared" si="298"/>
        <v>0</v>
      </c>
      <c r="AU131" s="278">
        <f t="shared" si="298"/>
        <v>0</v>
      </c>
      <c r="AV131" s="278">
        <f t="shared" si="298"/>
        <v>0</v>
      </c>
      <c r="AW131" s="278">
        <f t="shared" si="298"/>
        <v>0</v>
      </c>
      <c r="AX131" s="278">
        <f t="shared" si="298"/>
        <v>0</v>
      </c>
      <c r="AY131" s="278">
        <f t="shared" si="298"/>
        <v>0</v>
      </c>
      <c r="AZ131" s="278">
        <f t="shared" si="298"/>
        <v>0</v>
      </c>
      <c r="BA131" s="278">
        <f t="shared" si="298"/>
        <v>0</v>
      </c>
      <c r="BB131" s="278">
        <f t="shared" si="298"/>
        <v>0</v>
      </c>
      <c r="BC131" s="278">
        <f t="shared" si="298"/>
        <v>0</v>
      </c>
      <c r="BD131" s="278">
        <f t="shared" si="298"/>
        <v>0</v>
      </c>
      <c r="BE131" s="278">
        <f t="shared" si="298"/>
        <v>0</v>
      </c>
      <c r="BF131" s="278">
        <f t="shared" si="298"/>
        <v>0</v>
      </c>
      <c r="BG131" s="278">
        <f t="shared" si="298"/>
        <v>0</v>
      </c>
      <c r="BH131" s="278">
        <f t="shared" si="298"/>
        <v>0</v>
      </c>
      <c r="BI131" s="278">
        <f t="shared" si="298"/>
        <v>0</v>
      </c>
      <c r="BJ131" s="278">
        <f t="shared" si="298"/>
        <v>0</v>
      </c>
      <c r="BK131" s="278">
        <f t="shared" si="298"/>
        <v>0</v>
      </c>
      <c r="BL131" s="278">
        <f t="shared" si="298"/>
        <v>0</v>
      </c>
      <c r="BM131" s="278">
        <f t="shared" si="298"/>
        <v>0</v>
      </c>
      <c r="BN131" s="278">
        <f t="shared" si="298"/>
        <v>0</v>
      </c>
      <c r="BO131" s="278">
        <f t="shared" si="298"/>
        <v>0</v>
      </c>
      <c r="BP131" s="278">
        <f t="shared" si="298"/>
        <v>0</v>
      </c>
      <c r="BQ131" s="278">
        <f t="shared" ref="BQ131:CS131" si="299">IFERROR(IF(BQ$17="beräknas ej",0,BP131*IF(BQ$112&gt;$D$77,1,IF(BQ$112&lt;=$C$77,$C$76,$D$76))*IFERROR(INDEX($B$8:$E$14,MATCH($A131,$A$8:$A$14,0),MATCH(BQ$112,$B$6:$E$6,1)),0)),0)</f>
        <v>0</v>
      </c>
      <c r="BR131" s="278">
        <f t="shared" si="299"/>
        <v>0</v>
      </c>
      <c r="BS131" s="278">
        <f t="shared" si="299"/>
        <v>0</v>
      </c>
      <c r="BT131" s="278">
        <f t="shared" si="299"/>
        <v>0</v>
      </c>
      <c r="BU131" s="278">
        <f t="shared" si="299"/>
        <v>0</v>
      </c>
      <c r="BV131" s="278">
        <f t="shared" si="299"/>
        <v>0</v>
      </c>
      <c r="BW131" s="278">
        <f t="shared" si="299"/>
        <v>0</v>
      </c>
      <c r="BX131" s="278">
        <f t="shared" si="299"/>
        <v>0</v>
      </c>
      <c r="BY131" s="278">
        <f t="shared" si="299"/>
        <v>0</v>
      </c>
      <c r="BZ131" s="278">
        <f t="shared" si="299"/>
        <v>0</v>
      </c>
      <c r="CA131" s="278">
        <f t="shared" si="299"/>
        <v>0</v>
      </c>
      <c r="CB131" s="278">
        <f t="shared" si="299"/>
        <v>0</v>
      </c>
      <c r="CC131" s="278">
        <f t="shared" si="299"/>
        <v>0</v>
      </c>
      <c r="CD131" s="278">
        <f t="shared" si="299"/>
        <v>0</v>
      </c>
      <c r="CE131" s="278">
        <f t="shared" si="299"/>
        <v>0</v>
      </c>
      <c r="CF131" s="278">
        <f t="shared" si="299"/>
        <v>0</v>
      </c>
      <c r="CG131" s="278">
        <f t="shared" si="299"/>
        <v>0</v>
      </c>
      <c r="CH131" s="278">
        <f t="shared" si="299"/>
        <v>0</v>
      </c>
      <c r="CI131" s="278">
        <f t="shared" si="299"/>
        <v>0</v>
      </c>
      <c r="CJ131" s="278">
        <f t="shared" si="299"/>
        <v>0</v>
      </c>
      <c r="CK131" s="278">
        <f t="shared" si="299"/>
        <v>0</v>
      </c>
      <c r="CL131" s="278">
        <f t="shared" si="299"/>
        <v>0</v>
      </c>
      <c r="CM131" s="278">
        <f t="shared" si="299"/>
        <v>0</v>
      </c>
      <c r="CN131" s="278">
        <f t="shared" si="299"/>
        <v>0</v>
      </c>
      <c r="CO131" s="278">
        <f t="shared" si="299"/>
        <v>0</v>
      </c>
      <c r="CP131" s="278">
        <f t="shared" si="299"/>
        <v>0</v>
      </c>
      <c r="CQ131" s="278">
        <f t="shared" si="299"/>
        <v>0</v>
      </c>
      <c r="CR131" s="278">
        <f t="shared" si="299"/>
        <v>0</v>
      </c>
      <c r="CS131" s="278">
        <f t="shared" si="299"/>
        <v>0</v>
      </c>
    </row>
    <row r="132" spans="1:97" s="377" customFormat="1" x14ac:dyDescent="0.35">
      <c r="A132" s="278">
        <f>Prognoser!C113</f>
        <v>0</v>
      </c>
      <c r="B132" s="278" t="str">
        <f>'UA basår'!B26</f>
        <v>0 0</v>
      </c>
      <c r="C132" s="278">
        <f>Prognoser!D113</f>
        <v>0</v>
      </c>
      <c r="D132" s="278">
        <f>IFERROR(('UA basår'!W26*'UA basår'!F26*'UA basår'!H26*'UA basår'!L26)+('UA basår'!W56*'UA basår'!F56*'UA basår'!H56*'UA basår'!L56),0)</f>
        <v>0</v>
      </c>
      <c r="E132" s="278">
        <f t="shared" ref="E132:BP132" si="300">IFERROR(IF(E$17="beräknas ej",0,D132*IF(E$112&gt;$D$77,1,IF(E$112&lt;=$C$77,$C$76,$D$76))*IFERROR(INDEX($B$8:$E$14,MATCH($A132,$A$8:$A$14,0),MATCH(E$112,$B$6:$E$6,1)),0)),0)</f>
        <v>0</v>
      </c>
      <c r="F132" s="278">
        <f t="shared" si="300"/>
        <v>0</v>
      </c>
      <c r="G132" s="278">
        <f t="shared" si="300"/>
        <v>0</v>
      </c>
      <c r="H132" s="278">
        <f t="shared" si="300"/>
        <v>0</v>
      </c>
      <c r="I132" s="278">
        <f t="shared" si="300"/>
        <v>0</v>
      </c>
      <c r="J132" s="278">
        <f t="shared" si="300"/>
        <v>0</v>
      </c>
      <c r="K132" s="278">
        <f t="shared" si="300"/>
        <v>0</v>
      </c>
      <c r="L132" s="278">
        <f t="shared" si="300"/>
        <v>0</v>
      </c>
      <c r="M132" s="278">
        <f t="shared" si="300"/>
        <v>0</v>
      </c>
      <c r="N132" s="278">
        <f t="shared" si="300"/>
        <v>0</v>
      </c>
      <c r="O132" s="278">
        <f t="shared" si="300"/>
        <v>0</v>
      </c>
      <c r="P132" s="278">
        <f t="shared" si="300"/>
        <v>0</v>
      </c>
      <c r="Q132" s="278">
        <f t="shared" si="300"/>
        <v>0</v>
      </c>
      <c r="R132" s="278">
        <f t="shared" si="300"/>
        <v>0</v>
      </c>
      <c r="S132" s="278">
        <f t="shared" si="300"/>
        <v>0</v>
      </c>
      <c r="T132" s="278">
        <f t="shared" si="300"/>
        <v>0</v>
      </c>
      <c r="U132" s="278">
        <f t="shared" si="300"/>
        <v>0</v>
      </c>
      <c r="V132" s="278">
        <f t="shared" si="300"/>
        <v>0</v>
      </c>
      <c r="W132" s="278">
        <f t="shared" si="300"/>
        <v>0</v>
      </c>
      <c r="X132" s="278">
        <f t="shared" si="300"/>
        <v>0</v>
      </c>
      <c r="Y132" s="278">
        <f t="shared" si="300"/>
        <v>0</v>
      </c>
      <c r="Z132" s="278">
        <f t="shared" si="300"/>
        <v>0</v>
      </c>
      <c r="AA132" s="278">
        <f t="shared" si="300"/>
        <v>0</v>
      </c>
      <c r="AB132" s="278">
        <f t="shared" si="300"/>
        <v>0</v>
      </c>
      <c r="AC132" s="278">
        <f t="shared" si="300"/>
        <v>0</v>
      </c>
      <c r="AD132" s="278">
        <f t="shared" si="300"/>
        <v>0</v>
      </c>
      <c r="AE132" s="278">
        <f t="shared" si="300"/>
        <v>0</v>
      </c>
      <c r="AF132" s="278">
        <f t="shared" si="300"/>
        <v>0</v>
      </c>
      <c r="AG132" s="278">
        <f t="shared" si="300"/>
        <v>0</v>
      </c>
      <c r="AH132" s="278">
        <f t="shared" si="300"/>
        <v>0</v>
      </c>
      <c r="AI132" s="278">
        <f t="shared" si="300"/>
        <v>0</v>
      </c>
      <c r="AJ132" s="278">
        <f t="shared" si="300"/>
        <v>0</v>
      </c>
      <c r="AK132" s="278">
        <f t="shared" si="300"/>
        <v>0</v>
      </c>
      <c r="AL132" s="278">
        <f t="shared" si="300"/>
        <v>0</v>
      </c>
      <c r="AM132" s="278">
        <f t="shared" si="300"/>
        <v>0</v>
      </c>
      <c r="AN132" s="278">
        <f t="shared" si="300"/>
        <v>0</v>
      </c>
      <c r="AO132" s="278">
        <f t="shared" si="300"/>
        <v>0</v>
      </c>
      <c r="AP132" s="278">
        <f t="shared" si="300"/>
        <v>0</v>
      </c>
      <c r="AQ132" s="278">
        <f t="shared" si="300"/>
        <v>0</v>
      </c>
      <c r="AR132" s="278">
        <f t="shared" si="300"/>
        <v>0</v>
      </c>
      <c r="AS132" s="278">
        <f t="shared" si="300"/>
        <v>0</v>
      </c>
      <c r="AT132" s="278">
        <f t="shared" si="300"/>
        <v>0</v>
      </c>
      <c r="AU132" s="278">
        <f t="shared" si="300"/>
        <v>0</v>
      </c>
      <c r="AV132" s="278">
        <f t="shared" si="300"/>
        <v>0</v>
      </c>
      <c r="AW132" s="278">
        <f t="shared" si="300"/>
        <v>0</v>
      </c>
      <c r="AX132" s="278">
        <f t="shared" si="300"/>
        <v>0</v>
      </c>
      <c r="AY132" s="278">
        <f t="shared" si="300"/>
        <v>0</v>
      </c>
      <c r="AZ132" s="278">
        <f t="shared" si="300"/>
        <v>0</v>
      </c>
      <c r="BA132" s="278">
        <f t="shared" si="300"/>
        <v>0</v>
      </c>
      <c r="BB132" s="278">
        <f t="shared" si="300"/>
        <v>0</v>
      </c>
      <c r="BC132" s="278">
        <f t="shared" si="300"/>
        <v>0</v>
      </c>
      <c r="BD132" s="278">
        <f t="shared" si="300"/>
        <v>0</v>
      </c>
      <c r="BE132" s="278">
        <f t="shared" si="300"/>
        <v>0</v>
      </c>
      <c r="BF132" s="278">
        <f t="shared" si="300"/>
        <v>0</v>
      </c>
      <c r="BG132" s="278">
        <f t="shared" si="300"/>
        <v>0</v>
      </c>
      <c r="BH132" s="278">
        <f t="shared" si="300"/>
        <v>0</v>
      </c>
      <c r="BI132" s="278">
        <f t="shared" si="300"/>
        <v>0</v>
      </c>
      <c r="BJ132" s="278">
        <f t="shared" si="300"/>
        <v>0</v>
      </c>
      <c r="BK132" s="278">
        <f t="shared" si="300"/>
        <v>0</v>
      </c>
      <c r="BL132" s="278">
        <f t="shared" si="300"/>
        <v>0</v>
      </c>
      <c r="BM132" s="278">
        <f t="shared" si="300"/>
        <v>0</v>
      </c>
      <c r="BN132" s="278">
        <f t="shared" si="300"/>
        <v>0</v>
      </c>
      <c r="BO132" s="278">
        <f t="shared" si="300"/>
        <v>0</v>
      </c>
      <c r="BP132" s="278">
        <f t="shared" si="300"/>
        <v>0</v>
      </c>
      <c r="BQ132" s="278">
        <f t="shared" ref="BQ132:CS132" si="301">IFERROR(IF(BQ$17="beräknas ej",0,BP132*IF(BQ$112&gt;$D$77,1,IF(BQ$112&lt;=$C$77,$C$76,$D$76))*IFERROR(INDEX($B$8:$E$14,MATCH($A132,$A$8:$A$14,0),MATCH(BQ$112,$B$6:$E$6,1)),0)),0)</f>
        <v>0</v>
      </c>
      <c r="BR132" s="278">
        <f t="shared" si="301"/>
        <v>0</v>
      </c>
      <c r="BS132" s="278">
        <f t="shared" si="301"/>
        <v>0</v>
      </c>
      <c r="BT132" s="278">
        <f t="shared" si="301"/>
        <v>0</v>
      </c>
      <c r="BU132" s="278">
        <f t="shared" si="301"/>
        <v>0</v>
      </c>
      <c r="BV132" s="278">
        <f t="shared" si="301"/>
        <v>0</v>
      </c>
      <c r="BW132" s="278">
        <f t="shared" si="301"/>
        <v>0</v>
      </c>
      <c r="BX132" s="278">
        <f t="shared" si="301"/>
        <v>0</v>
      </c>
      <c r="BY132" s="278">
        <f t="shared" si="301"/>
        <v>0</v>
      </c>
      <c r="BZ132" s="278">
        <f t="shared" si="301"/>
        <v>0</v>
      </c>
      <c r="CA132" s="278">
        <f t="shared" si="301"/>
        <v>0</v>
      </c>
      <c r="CB132" s="278">
        <f t="shared" si="301"/>
        <v>0</v>
      </c>
      <c r="CC132" s="278">
        <f t="shared" si="301"/>
        <v>0</v>
      </c>
      <c r="CD132" s="278">
        <f t="shared" si="301"/>
        <v>0</v>
      </c>
      <c r="CE132" s="278">
        <f t="shared" si="301"/>
        <v>0</v>
      </c>
      <c r="CF132" s="278">
        <f t="shared" si="301"/>
        <v>0</v>
      </c>
      <c r="CG132" s="278">
        <f t="shared" si="301"/>
        <v>0</v>
      </c>
      <c r="CH132" s="278">
        <f t="shared" si="301"/>
        <v>0</v>
      </c>
      <c r="CI132" s="278">
        <f t="shared" si="301"/>
        <v>0</v>
      </c>
      <c r="CJ132" s="278">
        <f t="shared" si="301"/>
        <v>0</v>
      </c>
      <c r="CK132" s="278">
        <f t="shared" si="301"/>
        <v>0</v>
      </c>
      <c r="CL132" s="278">
        <f t="shared" si="301"/>
        <v>0</v>
      </c>
      <c r="CM132" s="278">
        <f t="shared" si="301"/>
        <v>0</v>
      </c>
      <c r="CN132" s="278">
        <f t="shared" si="301"/>
        <v>0</v>
      </c>
      <c r="CO132" s="278">
        <f t="shared" si="301"/>
        <v>0</v>
      </c>
      <c r="CP132" s="278">
        <f t="shared" si="301"/>
        <v>0</v>
      </c>
      <c r="CQ132" s="278">
        <f t="shared" si="301"/>
        <v>0</v>
      </c>
      <c r="CR132" s="278">
        <f t="shared" si="301"/>
        <v>0</v>
      </c>
      <c r="CS132" s="278">
        <f t="shared" si="301"/>
        <v>0</v>
      </c>
    </row>
    <row r="133" spans="1:97" s="377" customFormat="1" x14ac:dyDescent="0.35">
      <c r="A133" s="278">
        <f>Prognoser!C114</f>
        <v>0</v>
      </c>
      <c r="B133" s="278" t="str">
        <f>'UA basår'!B27</f>
        <v>0 0</v>
      </c>
      <c r="C133" s="278">
        <f>Prognoser!D114</f>
        <v>0</v>
      </c>
      <c r="D133" s="278">
        <f>IFERROR(('UA basår'!W27*'UA basår'!F27*'UA basår'!H27*'UA basår'!L27)+('UA basår'!W57*'UA basår'!F57*'UA basår'!H57*'UA basår'!L57),0)</f>
        <v>0</v>
      </c>
      <c r="E133" s="278">
        <f t="shared" ref="E133:BP133" si="302">IFERROR(IF(E$17="beräknas ej",0,D133*IF(E$112&gt;$D$77,1,IF(E$112&lt;=$C$77,$C$76,$D$76))*IFERROR(INDEX($B$8:$E$14,MATCH($A133,$A$8:$A$14,0),MATCH(E$112,$B$6:$E$6,1)),0)),0)</f>
        <v>0</v>
      </c>
      <c r="F133" s="278">
        <f t="shared" si="302"/>
        <v>0</v>
      </c>
      <c r="G133" s="278">
        <f t="shared" si="302"/>
        <v>0</v>
      </c>
      <c r="H133" s="278">
        <f t="shared" si="302"/>
        <v>0</v>
      </c>
      <c r="I133" s="278">
        <f t="shared" si="302"/>
        <v>0</v>
      </c>
      <c r="J133" s="278">
        <f t="shared" si="302"/>
        <v>0</v>
      </c>
      <c r="K133" s="278">
        <f t="shared" si="302"/>
        <v>0</v>
      </c>
      <c r="L133" s="278">
        <f t="shared" si="302"/>
        <v>0</v>
      </c>
      <c r="M133" s="278">
        <f t="shared" si="302"/>
        <v>0</v>
      </c>
      <c r="N133" s="278">
        <f t="shared" si="302"/>
        <v>0</v>
      </c>
      <c r="O133" s="278">
        <f t="shared" si="302"/>
        <v>0</v>
      </c>
      <c r="P133" s="278">
        <f t="shared" si="302"/>
        <v>0</v>
      </c>
      <c r="Q133" s="278">
        <f t="shared" si="302"/>
        <v>0</v>
      </c>
      <c r="R133" s="278">
        <f t="shared" si="302"/>
        <v>0</v>
      </c>
      <c r="S133" s="278">
        <f t="shared" si="302"/>
        <v>0</v>
      </c>
      <c r="T133" s="278">
        <f t="shared" si="302"/>
        <v>0</v>
      </c>
      <c r="U133" s="278">
        <f t="shared" si="302"/>
        <v>0</v>
      </c>
      <c r="V133" s="278">
        <f t="shared" si="302"/>
        <v>0</v>
      </c>
      <c r="W133" s="278">
        <f t="shared" si="302"/>
        <v>0</v>
      </c>
      <c r="X133" s="278">
        <f t="shared" si="302"/>
        <v>0</v>
      </c>
      <c r="Y133" s="278">
        <f t="shared" si="302"/>
        <v>0</v>
      </c>
      <c r="Z133" s="278">
        <f t="shared" si="302"/>
        <v>0</v>
      </c>
      <c r="AA133" s="278">
        <f t="shared" si="302"/>
        <v>0</v>
      </c>
      <c r="AB133" s="278">
        <f t="shared" si="302"/>
        <v>0</v>
      </c>
      <c r="AC133" s="278">
        <f t="shared" si="302"/>
        <v>0</v>
      </c>
      <c r="AD133" s="278">
        <f t="shared" si="302"/>
        <v>0</v>
      </c>
      <c r="AE133" s="278">
        <f t="shared" si="302"/>
        <v>0</v>
      </c>
      <c r="AF133" s="278">
        <f t="shared" si="302"/>
        <v>0</v>
      </c>
      <c r="AG133" s="278">
        <f t="shared" si="302"/>
        <v>0</v>
      </c>
      <c r="AH133" s="278">
        <f t="shared" si="302"/>
        <v>0</v>
      </c>
      <c r="AI133" s="278">
        <f t="shared" si="302"/>
        <v>0</v>
      </c>
      <c r="AJ133" s="278">
        <f t="shared" si="302"/>
        <v>0</v>
      </c>
      <c r="AK133" s="278">
        <f t="shared" si="302"/>
        <v>0</v>
      </c>
      <c r="AL133" s="278">
        <f t="shared" si="302"/>
        <v>0</v>
      </c>
      <c r="AM133" s="278">
        <f t="shared" si="302"/>
        <v>0</v>
      </c>
      <c r="AN133" s="278">
        <f t="shared" si="302"/>
        <v>0</v>
      </c>
      <c r="AO133" s="278">
        <f t="shared" si="302"/>
        <v>0</v>
      </c>
      <c r="AP133" s="278">
        <f t="shared" si="302"/>
        <v>0</v>
      </c>
      <c r="AQ133" s="278">
        <f t="shared" si="302"/>
        <v>0</v>
      </c>
      <c r="AR133" s="278">
        <f t="shared" si="302"/>
        <v>0</v>
      </c>
      <c r="AS133" s="278">
        <f t="shared" si="302"/>
        <v>0</v>
      </c>
      <c r="AT133" s="278">
        <f t="shared" si="302"/>
        <v>0</v>
      </c>
      <c r="AU133" s="278">
        <f t="shared" si="302"/>
        <v>0</v>
      </c>
      <c r="AV133" s="278">
        <f t="shared" si="302"/>
        <v>0</v>
      </c>
      <c r="AW133" s="278">
        <f t="shared" si="302"/>
        <v>0</v>
      </c>
      <c r="AX133" s="278">
        <f t="shared" si="302"/>
        <v>0</v>
      </c>
      <c r="AY133" s="278">
        <f t="shared" si="302"/>
        <v>0</v>
      </c>
      <c r="AZ133" s="278">
        <f t="shared" si="302"/>
        <v>0</v>
      </c>
      <c r="BA133" s="278">
        <f t="shared" si="302"/>
        <v>0</v>
      </c>
      <c r="BB133" s="278">
        <f t="shared" si="302"/>
        <v>0</v>
      </c>
      <c r="BC133" s="278">
        <f t="shared" si="302"/>
        <v>0</v>
      </c>
      <c r="BD133" s="278">
        <f t="shared" si="302"/>
        <v>0</v>
      </c>
      <c r="BE133" s="278">
        <f t="shared" si="302"/>
        <v>0</v>
      </c>
      <c r="BF133" s="278">
        <f t="shared" si="302"/>
        <v>0</v>
      </c>
      <c r="BG133" s="278">
        <f t="shared" si="302"/>
        <v>0</v>
      </c>
      <c r="BH133" s="278">
        <f t="shared" si="302"/>
        <v>0</v>
      </c>
      <c r="BI133" s="278">
        <f t="shared" si="302"/>
        <v>0</v>
      </c>
      <c r="BJ133" s="278">
        <f t="shared" si="302"/>
        <v>0</v>
      </c>
      <c r="BK133" s="278">
        <f t="shared" si="302"/>
        <v>0</v>
      </c>
      <c r="BL133" s="278">
        <f t="shared" si="302"/>
        <v>0</v>
      </c>
      <c r="BM133" s="278">
        <f t="shared" si="302"/>
        <v>0</v>
      </c>
      <c r="BN133" s="278">
        <f t="shared" si="302"/>
        <v>0</v>
      </c>
      <c r="BO133" s="278">
        <f t="shared" si="302"/>
        <v>0</v>
      </c>
      <c r="BP133" s="278">
        <f t="shared" si="302"/>
        <v>0</v>
      </c>
      <c r="BQ133" s="278">
        <f t="shared" ref="BQ133:CS133" si="303">IFERROR(IF(BQ$17="beräknas ej",0,BP133*IF(BQ$112&gt;$D$77,1,IF(BQ$112&lt;=$C$77,$C$76,$D$76))*IFERROR(INDEX($B$8:$E$14,MATCH($A133,$A$8:$A$14,0),MATCH(BQ$112,$B$6:$E$6,1)),0)),0)</f>
        <v>0</v>
      </c>
      <c r="BR133" s="278">
        <f t="shared" si="303"/>
        <v>0</v>
      </c>
      <c r="BS133" s="278">
        <f t="shared" si="303"/>
        <v>0</v>
      </c>
      <c r="BT133" s="278">
        <f t="shared" si="303"/>
        <v>0</v>
      </c>
      <c r="BU133" s="278">
        <f t="shared" si="303"/>
        <v>0</v>
      </c>
      <c r="BV133" s="278">
        <f t="shared" si="303"/>
        <v>0</v>
      </c>
      <c r="BW133" s="278">
        <f t="shared" si="303"/>
        <v>0</v>
      </c>
      <c r="BX133" s="278">
        <f t="shared" si="303"/>
        <v>0</v>
      </c>
      <c r="BY133" s="278">
        <f t="shared" si="303"/>
        <v>0</v>
      </c>
      <c r="BZ133" s="278">
        <f t="shared" si="303"/>
        <v>0</v>
      </c>
      <c r="CA133" s="278">
        <f t="shared" si="303"/>
        <v>0</v>
      </c>
      <c r="CB133" s="278">
        <f t="shared" si="303"/>
        <v>0</v>
      </c>
      <c r="CC133" s="278">
        <f t="shared" si="303"/>
        <v>0</v>
      </c>
      <c r="CD133" s="278">
        <f t="shared" si="303"/>
        <v>0</v>
      </c>
      <c r="CE133" s="278">
        <f t="shared" si="303"/>
        <v>0</v>
      </c>
      <c r="CF133" s="278">
        <f t="shared" si="303"/>
        <v>0</v>
      </c>
      <c r="CG133" s="278">
        <f t="shared" si="303"/>
        <v>0</v>
      </c>
      <c r="CH133" s="278">
        <f t="shared" si="303"/>
        <v>0</v>
      </c>
      <c r="CI133" s="278">
        <f t="shared" si="303"/>
        <v>0</v>
      </c>
      <c r="CJ133" s="278">
        <f t="shared" si="303"/>
        <v>0</v>
      </c>
      <c r="CK133" s="278">
        <f t="shared" si="303"/>
        <v>0</v>
      </c>
      <c r="CL133" s="278">
        <f t="shared" si="303"/>
        <v>0</v>
      </c>
      <c r="CM133" s="278">
        <f t="shared" si="303"/>
        <v>0</v>
      </c>
      <c r="CN133" s="278">
        <f t="shared" si="303"/>
        <v>0</v>
      </c>
      <c r="CO133" s="278">
        <f t="shared" si="303"/>
        <v>0</v>
      </c>
      <c r="CP133" s="278">
        <f t="shared" si="303"/>
        <v>0</v>
      </c>
      <c r="CQ133" s="278">
        <f t="shared" si="303"/>
        <v>0</v>
      </c>
      <c r="CR133" s="278">
        <f t="shared" si="303"/>
        <v>0</v>
      </c>
      <c r="CS133" s="278">
        <f t="shared" si="303"/>
        <v>0</v>
      </c>
    </row>
    <row r="134" spans="1:97" s="377" customFormat="1" x14ac:dyDescent="0.35">
      <c r="A134" s="278">
        <f>Prognoser!C115</f>
        <v>0</v>
      </c>
      <c r="B134" s="278" t="str">
        <f>'UA basår'!B28</f>
        <v>0 0</v>
      </c>
      <c r="C134" s="278">
        <f>Prognoser!D115</f>
        <v>0</v>
      </c>
      <c r="D134" s="278">
        <f>IFERROR(('UA basår'!W28*'UA basår'!F28*'UA basår'!H28*'UA basår'!L28)+('UA basår'!W58*'UA basår'!F58*'UA basår'!H58*'UA basår'!L58),0)</f>
        <v>0</v>
      </c>
      <c r="E134" s="278">
        <f t="shared" ref="E134:BP134" si="304">IFERROR(IF(E$17="beräknas ej",0,D134*IF(E$112&gt;$D$77,1,IF(E$112&lt;=$C$77,$C$76,$D$76))*IFERROR(INDEX($B$8:$E$14,MATCH($A134,$A$8:$A$14,0),MATCH(E$112,$B$6:$E$6,1)),0)),0)</f>
        <v>0</v>
      </c>
      <c r="F134" s="278">
        <f t="shared" si="304"/>
        <v>0</v>
      </c>
      <c r="G134" s="278">
        <f t="shared" si="304"/>
        <v>0</v>
      </c>
      <c r="H134" s="278">
        <f t="shared" si="304"/>
        <v>0</v>
      </c>
      <c r="I134" s="278">
        <f t="shared" si="304"/>
        <v>0</v>
      </c>
      <c r="J134" s="278">
        <f t="shared" si="304"/>
        <v>0</v>
      </c>
      <c r="K134" s="278">
        <f t="shared" si="304"/>
        <v>0</v>
      </c>
      <c r="L134" s="278">
        <f t="shared" si="304"/>
        <v>0</v>
      </c>
      <c r="M134" s="278">
        <f t="shared" si="304"/>
        <v>0</v>
      </c>
      <c r="N134" s="278">
        <f t="shared" si="304"/>
        <v>0</v>
      </c>
      <c r="O134" s="278">
        <f t="shared" si="304"/>
        <v>0</v>
      </c>
      <c r="P134" s="278">
        <f t="shared" si="304"/>
        <v>0</v>
      </c>
      <c r="Q134" s="278">
        <f t="shared" si="304"/>
        <v>0</v>
      </c>
      <c r="R134" s="278">
        <f t="shared" si="304"/>
        <v>0</v>
      </c>
      <c r="S134" s="278">
        <f t="shared" si="304"/>
        <v>0</v>
      </c>
      <c r="T134" s="278">
        <f t="shared" si="304"/>
        <v>0</v>
      </c>
      <c r="U134" s="278">
        <f t="shared" si="304"/>
        <v>0</v>
      </c>
      <c r="V134" s="278">
        <f t="shared" si="304"/>
        <v>0</v>
      </c>
      <c r="W134" s="278">
        <f t="shared" si="304"/>
        <v>0</v>
      </c>
      <c r="X134" s="278">
        <f t="shared" si="304"/>
        <v>0</v>
      </c>
      <c r="Y134" s="278">
        <f t="shared" si="304"/>
        <v>0</v>
      </c>
      <c r="Z134" s="278">
        <f t="shared" si="304"/>
        <v>0</v>
      </c>
      <c r="AA134" s="278">
        <f t="shared" si="304"/>
        <v>0</v>
      </c>
      <c r="AB134" s="278">
        <f t="shared" si="304"/>
        <v>0</v>
      </c>
      <c r="AC134" s="278">
        <f t="shared" si="304"/>
        <v>0</v>
      </c>
      <c r="AD134" s="278">
        <f t="shared" si="304"/>
        <v>0</v>
      </c>
      <c r="AE134" s="278">
        <f t="shared" si="304"/>
        <v>0</v>
      </c>
      <c r="AF134" s="278">
        <f t="shared" si="304"/>
        <v>0</v>
      </c>
      <c r="AG134" s="278">
        <f t="shared" si="304"/>
        <v>0</v>
      </c>
      <c r="AH134" s="278">
        <f t="shared" si="304"/>
        <v>0</v>
      </c>
      <c r="AI134" s="278">
        <f t="shared" si="304"/>
        <v>0</v>
      </c>
      <c r="AJ134" s="278">
        <f t="shared" si="304"/>
        <v>0</v>
      </c>
      <c r="AK134" s="278">
        <f t="shared" si="304"/>
        <v>0</v>
      </c>
      <c r="AL134" s="278">
        <f t="shared" si="304"/>
        <v>0</v>
      </c>
      <c r="AM134" s="278">
        <f t="shared" si="304"/>
        <v>0</v>
      </c>
      <c r="AN134" s="278">
        <f t="shared" si="304"/>
        <v>0</v>
      </c>
      <c r="AO134" s="278">
        <f t="shared" si="304"/>
        <v>0</v>
      </c>
      <c r="AP134" s="278">
        <f t="shared" si="304"/>
        <v>0</v>
      </c>
      <c r="AQ134" s="278">
        <f t="shared" si="304"/>
        <v>0</v>
      </c>
      <c r="AR134" s="278">
        <f t="shared" si="304"/>
        <v>0</v>
      </c>
      <c r="AS134" s="278">
        <f t="shared" si="304"/>
        <v>0</v>
      </c>
      <c r="AT134" s="278">
        <f t="shared" si="304"/>
        <v>0</v>
      </c>
      <c r="AU134" s="278">
        <f t="shared" si="304"/>
        <v>0</v>
      </c>
      <c r="AV134" s="278">
        <f t="shared" si="304"/>
        <v>0</v>
      </c>
      <c r="AW134" s="278">
        <f t="shared" si="304"/>
        <v>0</v>
      </c>
      <c r="AX134" s="278">
        <f t="shared" si="304"/>
        <v>0</v>
      </c>
      <c r="AY134" s="278">
        <f t="shared" si="304"/>
        <v>0</v>
      </c>
      <c r="AZ134" s="278">
        <f t="shared" si="304"/>
        <v>0</v>
      </c>
      <c r="BA134" s="278">
        <f t="shared" si="304"/>
        <v>0</v>
      </c>
      <c r="BB134" s="278">
        <f t="shared" si="304"/>
        <v>0</v>
      </c>
      <c r="BC134" s="278">
        <f t="shared" si="304"/>
        <v>0</v>
      </c>
      <c r="BD134" s="278">
        <f t="shared" si="304"/>
        <v>0</v>
      </c>
      <c r="BE134" s="278">
        <f t="shared" si="304"/>
        <v>0</v>
      </c>
      <c r="BF134" s="278">
        <f t="shared" si="304"/>
        <v>0</v>
      </c>
      <c r="BG134" s="278">
        <f t="shared" si="304"/>
        <v>0</v>
      </c>
      <c r="BH134" s="278">
        <f t="shared" si="304"/>
        <v>0</v>
      </c>
      <c r="BI134" s="278">
        <f t="shared" si="304"/>
        <v>0</v>
      </c>
      <c r="BJ134" s="278">
        <f t="shared" si="304"/>
        <v>0</v>
      </c>
      <c r="BK134" s="278">
        <f t="shared" si="304"/>
        <v>0</v>
      </c>
      <c r="BL134" s="278">
        <f t="shared" si="304"/>
        <v>0</v>
      </c>
      <c r="BM134" s="278">
        <f t="shared" si="304"/>
        <v>0</v>
      </c>
      <c r="BN134" s="278">
        <f t="shared" si="304"/>
        <v>0</v>
      </c>
      <c r="BO134" s="278">
        <f t="shared" si="304"/>
        <v>0</v>
      </c>
      <c r="BP134" s="278">
        <f t="shared" si="304"/>
        <v>0</v>
      </c>
      <c r="BQ134" s="278">
        <f t="shared" ref="BQ134:CS134" si="305">IFERROR(IF(BQ$17="beräknas ej",0,BP134*IF(BQ$112&gt;$D$77,1,IF(BQ$112&lt;=$C$77,$C$76,$D$76))*IFERROR(INDEX($B$8:$E$14,MATCH($A134,$A$8:$A$14,0),MATCH(BQ$112,$B$6:$E$6,1)),0)),0)</f>
        <v>0</v>
      </c>
      <c r="BR134" s="278">
        <f t="shared" si="305"/>
        <v>0</v>
      </c>
      <c r="BS134" s="278">
        <f t="shared" si="305"/>
        <v>0</v>
      </c>
      <c r="BT134" s="278">
        <f t="shared" si="305"/>
        <v>0</v>
      </c>
      <c r="BU134" s="278">
        <f t="shared" si="305"/>
        <v>0</v>
      </c>
      <c r="BV134" s="278">
        <f t="shared" si="305"/>
        <v>0</v>
      </c>
      <c r="BW134" s="278">
        <f t="shared" si="305"/>
        <v>0</v>
      </c>
      <c r="BX134" s="278">
        <f t="shared" si="305"/>
        <v>0</v>
      </c>
      <c r="BY134" s="278">
        <f t="shared" si="305"/>
        <v>0</v>
      </c>
      <c r="BZ134" s="278">
        <f t="shared" si="305"/>
        <v>0</v>
      </c>
      <c r="CA134" s="278">
        <f t="shared" si="305"/>
        <v>0</v>
      </c>
      <c r="CB134" s="278">
        <f t="shared" si="305"/>
        <v>0</v>
      </c>
      <c r="CC134" s="278">
        <f t="shared" si="305"/>
        <v>0</v>
      </c>
      <c r="CD134" s="278">
        <f t="shared" si="305"/>
        <v>0</v>
      </c>
      <c r="CE134" s="278">
        <f t="shared" si="305"/>
        <v>0</v>
      </c>
      <c r="CF134" s="278">
        <f t="shared" si="305"/>
        <v>0</v>
      </c>
      <c r="CG134" s="278">
        <f t="shared" si="305"/>
        <v>0</v>
      </c>
      <c r="CH134" s="278">
        <f t="shared" si="305"/>
        <v>0</v>
      </c>
      <c r="CI134" s="278">
        <f t="shared" si="305"/>
        <v>0</v>
      </c>
      <c r="CJ134" s="278">
        <f t="shared" si="305"/>
        <v>0</v>
      </c>
      <c r="CK134" s="278">
        <f t="shared" si="305"/>
        <v>0</v>
      </c>
      <c r="CL134" s="278">
        <f t="shared" si="305"/>
        <v>0</v>
      </c>
      <c r="CM134" s="278">
        <f t="shared" si="305"/>
        <v>0</v>
      </c>
      <c r="CN134" s="278">
        <f t="shared" si="305"/>
        <v>0</v>
      </c>
      <c r="CO134" s="278">
        <f t="shared" si="305"/>
        <v>0</v>
      </c>
      <c r="CP134" s="278">
        <f t="shared" si="305"/>
        <v>0</v>
      </c>
      <c r="CQ134" s="278">
        <f t="shared" si="305"/>
        <v>0</v>
      </c>
      <c r="CR134" s="278">
        <f t="shared" si="305"/>
        <v>0</v>
      </c>
      <c r="CS134" s="278">
        <f t="shared" si="305"/>
        <v>0</v>
      </c>
    </row>
    <row r="135" spans="1:97" s="377" customFormat="1" x14ac:dyDescent="0.35">
      <c r="A135" s="278">
        <f>Prognoser!C116</f>
        <v>0</v>
      </c>
      <c r="B135" s="278" t="str">
        <f>'UA basår'!B29</f>
        <v>0 0</v>
      </c>
      <c r="C135" s="278">
        <f>Prognoser!D116</f>
        <v>0</v>
      </c>
      <c r="D135" s="278">
        <f>IFERROR(('UA basår'!W29*'UA basår'!F29*'UA basår'!H29*'UA basår'!L29)+('UA basår'!W59*'UA basår'!F59*'UA basår'!H59*'UA basår'!L59),0)</f>
        <v>0</v>
      </c>
      <c r="E135" s="278">
        <f t="shared" ref="E135:BP135" si="306">IFERROR(IF(E$17="beräknas ej",0,D135*IF(E$112&gt;$D$77,1,IF(E$112&lt;=$C$77,$C$76,$D$76))*IFERROR(INDEX($B$8:$E$14,MATCH($A135,$A$8:$A$14,0),MATCH(E$112,$B$6:$E$6,1)),0)),0)</f>
        <v>0</v>
      </c>
      <c r="F135" s="278">
        <f t="shared" si="306"/>
        <v>0</v>
      </c>
      <c r="G135" s="278">
        <f t="shared" si="306"/>
        <v>0</v>
      </c>
      <c r="H135" s="278">
        <f t="shared" si="306"/>
        <v>0</v>
      </c>
      <c r="I135" s="278">
        <f t="shared" si="306"/>
        <v>0</v>
      </c>
      <c r="J135" s="278">
        <f t="shared" si="306"/>
        <v>0</v>
      </c>
      <c r="K135" s="278">
        <f t="shared" si="306"/>
        <v>0</v>
      </c>
      <c r="L135" s="278">
        <f t="shared" si="306"/>
        <v>0</v>
      </c>
      <c r="M135" s="278">
        <f t="shared" si="306"/>
        <v>0</v>
      </c>
      <c r="N135" s="278">
        <f t="shared" si="306"/>
        <v>0</v>
      </c>
      <c r="O135" s="278">
        <f t="shared" si="306"/>
        <v>0</v>
      </c>
      <c r="P135" s="278">
        <f t="shared" si="306"/>
        <v>0</v>
      </c>
      <c r="Q135" s="278">
        <f t="shared" si="306"/>
        <v>0</v>
      </c>
      <c r="R135" s="278">
        <f t="shared" si="306"/>
        <v>0</v>
      </c>
      <c r="S135" s="278">
        <f t="shared" si="306"/>
        <v>0</v>
      </c>
      <c r="T135" s="278">
        <f t="shared" si="306"/>
        <v>0</v>
      </c>
      <c r="U135" s="278">
        <f t="shared" si="306"/>
        <v>0</v>
      </c>
      <c r="V135" s="278">
        <f t="shared" si="306"/>
        <v>0</v>
      </c>
      <c r="W135" s="278">
        <f t="shared" si="306"/>
        <v>0</v>
      </c>
      <c r="X135" s="278">
        <f t="shared" si="306"/>
        <v>0</v>
      </c>
      <c r="Y135" s="278">
        <f t="shared" si="306"/>
        <v>0</v>
      </c>
      <c r="Z135" s="278">
        <f t="shared" si="306"/>
        <v>0</v>
      </c>
      <c r="AA135" s="278">
        <f t="shared" si="306"/>
        <v>0</v>
      </c>
      <c r="AB135" s="278">
        <f t="shared" si="306"/>
        <v>0</v>
      </c>
      <c r="AC135" s="278">
        <f t="shared" si="306"/>
        <v>0</v>
      </c>
      <c r="AD135" s="278">
        <f t="shared" si="306"/>
        <v>0</v>
      </c>
      <c r="AE135" s="278">
        <f t="shared" si="306"/>
        <v>0</v>
      </c>
      <c r="AF135" s="278">
        <f t="shared" si="306"/>
        <v>0</v>
      </c>
      <c r="AG135" s="278">
        <f t="shared" si="306"/>
        <v>0</v>
      </c>
      <c r="AH135" s="278">
        <f t="shared" si="306"/>
        <v>0</v>
      </c>
      <c r="AI135" s="278">
        <f t="shared" si="306"/>
        <v>0</v>
      </c>
      <c r="AJ135" s="278">
        <f t="shared" si="306"/>
        <v>0</v>
      </c>
      <c r="AK135" s="278">
        <f t="shared" si="306"/>
        <v>0</v>
      </c>
      <c r="AL135" s="278">
        <f t="shared" si="306"/>
        <v>0</v>
      </c>
      <c r="AM135" s="278">
        <f t="shared" si="306"/>
        <v>0</v>
      </c>
      <c r="AN135" s="278">
        <f t="shared" si="306"/>
        <v>0</v>
      </c>
      <c r="AO135" s="278">
        <f t="shared" si="306"/>
        <v>0</v>
      </c>
      <c r="AP135" s="278">
        <f t="shared" si="306"/>
        <v>0</v>
      </c>
      <c r="AQ135" s="278">
        <f t="shared" si="306"/>
        <v>0</v>
      </c>
      <c r="AR135" s="278">
        <f t="shared" si="306"/>
        <v>0</v>
      </c>
      <c r="AS135" s="278">
        <f t="shared" si="306"/>
        <v>0</v>
      </c>
      <c r="AT135" s="278">
        <f t="shared" si="306"/>
        <v>0</v>
      </c>
      <c r="AU135" s="278">
        <f t="shared" si="306"/>
        <v>0</v>
      </c>
      <c r="AV135" s="278">
        <f t="shared" si="306"/>
        <v>0</v>
      </c>
      <c r="AW135" s="278">
        <f t="shared" si="306"/>
        <v>0</v>
      </c>
      <c r="AX135" s="278">
        <f t="shared" si="306"/>
        <v>0</v>
      </c>
      <c r="AY135" s="278">
        <f t="shared" si="306"/>
        <v>0</v>
      </c>
      <c r="AZ135" s="278">
        <f t="shared" si="306"/>
        <v>0</v>
      </c>
      <c r="BA135" s="278">
        <f t="shared" si="306"/>
        <v>0</v>
      </c>
      <c r="BB135" s="278">
        <f t="shared" si="306"/>
        <v>0</v>
      </c>
      <c r="BC135" s="278">
        <f t="shared" si="306"/>
        <v>0</v>
      </c>
      <c r="BD135" s="278">
        <f t="shared" si="306"/>
        <v>0</v>
      </c>
      <c r="BE135" s="278">
        <f t="shared" si="306"/>
        <v>0</v>
      </c>
      <c r="BF135" s="278">
        <f t="shared" si="306"/>
        <v>0</v>
      </c>
      <c r="BG135" s="278">
        <f t="shared" si="306"/>
        <v>0</v>
      </c>
      <c r="BH135" s="278">
        <f t="shared" si="306"/>
        <v>0</v>
      </c>
      <c r="BI135" s="278">
        <f t="shared" si="306"/>
        <v>0</v>
      </c>
      <c r="BJ135" s="278">
        <f t="shared" si="306"/>
        <v>0</v>
      </c>
      <c r="BK135" s="278">
        <f t="shared" si="306"/>
        <v>0</v>
      </c>
      <c r="BL135" s="278">
        <f t="shared" si="306"/>
        <v>0</v>
      </c>
      <c r="BM135" s="278">
        <f t="shared" si="306"/>
        <v>0</v>
      </c>
      <c r="BN135" s="278">
        <f t="shared" si="306"/>
        <v>0</v>
      </c>
      <c r="BO135" s="278">
        <f t="shared" si="306"/>
        <v>0</v>
      </c>
      <c r="BP135" s="278">
        <f t="shared" si="306"/>
        <v>0</v>
      </c>
      <c r="BQ135" s="278">
        <f t="shared" ref="BQ135:CS135" si="307">IFERROR(IF(BQ$17="beräknas ej",0,BP135*IF(BQ$112&gt;$D$77,1,IF(BQ$112&lt;=$C$77,$C$76,$D$76))*IFERROR(INDEX($B$8:$E$14,MATCH($A135,$A$8:$A$14,0),MATCH(BQ$112,$B$6:$E$6,1)),0)),0)</f>
        <v>0</v>
      </c>
      <c r="BR135" s="278">
        <f t="shared" si="307"/>
        <v>0</v>
      </c>
      <c r="BS135" s="278">
        <f t="shared" si="307"/>
        <v>0</v>
      </c>
      <c r="BT135" s="278">
        <f t="shared" si="307"/>
        <v>0</v>
      </c>
      <c r="BU135" s="278">
        <f t="shared" si="307"/>
        <v>0</v>
      </c>
      <c r="BV135" s="278">
        <f t="shared" si="307"/>
        <v>0</v>
      </c>
      <c r="BW135" s="278">
        <f t="shared" si="307"/>
        <v>0</v>
      </c>
      <c r="BX135" s="278">
        <f t="shared" si="307"/>
        <v>0</v>
      </c>
      <c r="BY135" s="278">
        <f t="shared" si="307"/>
        <v>0</v>
      </c>
      <c r="BZ135" s="278">
        <f t="shared" si="307"/>
        <v>0</v>
      </c>
      <c r="CA135" s="278">
        <f t="shared" si="307"/>
        <v>0</v>
      </c>
      <c r="CB135" s="278">
        <f t="shared" si="307"/>
        <v>0</v>
      </c>
      <c r="CC135" s="278">
        <f t="shared" si="307"/>
        <v>0</v>
      </c>
      <c r="CD135" s="278">
        <f t="shared" si="307"/>
        <v>0</v>
      </c>
      <c r="CE135" s="278">
        <f t="shared" si="307"/>
        <v>0</v>
      </c>
      <c r="CF135" s="278">
        <f t="shared" si="307"/>
        <v>0</v>
      </c>
      <c r="CG135" s="278">
        <f t="shared" si="307"/>
        <v>0</v>
      </c>
      <c r="CH135" s="278">
        <f t="shared" si="307"/>
        <v>0</v>
      </c>
      <c r="CI135" s="278">
        <f t="shared" si="307"/>
        <v>0</v>
      </c>
      <c r="CJ135" s="278">
        <f t="shared" si="307"/>
        <v>0</v>
      </c>
      <c r="CK135" s="278">
        <f t="shared" si="307"/>
        <v>0</v>
      </c>
      <c r="CL135" s="278">
        <f t="shared" si="307"/>
        <v>0</v>
      </c>
      <c r="CM135" s="278">
        <f t="shared" si="307"/>
        <v>0</v>
      </c>
      <c r="CN135" s="278">
        <f t="shared" si="307"/>
        <v>0</v>
      </c>
      <c r="CO135" s="278">
        <f t="shared" si="307"/>
        <v>0</v>
      </c>
      <c r="CP135" s="278">
        <f t="shared" si="307"/>
        <v>0</v>
      </c>
      <c r="CQ135" s="278">
        <f t="shared" si="307"/>
        <v>0</v>
      </c>
      <c r="CR135" s="278">
        <f t="shared" si="307"/>
        <v>0</v>
      </c>
      <c r="CS135" s="278">
        <f t="shared" si="307"/>
        <v>0</v>
      </c>
    </row>
    <row r="136" spans="1:97" s="377" customFormat="1" x14ac:dyDescent="0.35">
      <c r="A136" s="278">
        <f>Prognoser!C117</f>
        <v>0</v>
      </c>
      <c r="B136" s="278" t="str">
        <f>'UA basår'!B30</f>
        <v>0 0</v>
      </c>
      <c r="C136" s="278">
        <f>Prognoser!D117</f>
        <v>0</v>
      </c>
      <c r="D136" s="278">
        <f>IFERROR(('UA basår'!W30*'UA basår'!F30*'UA basår'!H30*'UA basår'!L30)+('UA basår'!W60*'UA basår'!F60*'UA basår'!H60*'UA basår'!L60),0)</f>
        <v>0</v>
      </c>
      <c r="E136" s="278">
        <f t="shared" ref="E136:BP136" si="308">IFERROR(IF(E$17="beräknas ej",0,D136*IF(E$112&gt;$D$77,1,IF(E$112&lt;=$C$77,$C$76,$D$76))*IFERROR(INDEX($B$8:$E$14,MATCH($A136,$A$8:$A$14,0),MATCH(E$112,$B$6:$E$6,1)),0)),0)</f>
        <v>0</v>
      </c>
      <c r="F136" s="278">
        <f t="shared" si="308"/>
        <v>0</v>
      </c>
      <c r="G136" s="278">
        <f t="shared" si="308"/>
        <v>0</v>
      </c>
      <c r="H136" s="278">
        <f t="shared" si="308"/>
        <v>0</v>
      </c>
      <c r="I136" s="278">
        <f t="shared" si="308"/>
        <v>0</v>
      </c>
      <c r="J136" s="278">
        <f t="shared" si="308"/>
        <v>0</v>
      </c>
      <c r="K136" s="278">
        <f t="shared" si="308"/>
        <v>0</v>
      </c>
      <c r="L136" s="278">
        <f t="shared" si="308"/>
        <v>0</v>
      </c>
      <c r="M136" s="278">
        <f t="shared" si="308"/>
        <v>0</v>
      </c>
      <c r="N136" s="278">
        <f t="shared" si="308"/>
        <v>0</v>
      </c>
      <c r="O136" s="278">
        <f t="shared" si="308"/>
        <v>0</v>
      </c>
      <c r="P136" s="278">
        <f t="shared" si="308"/>
        <v>0</v>
      </c>
      <c r="Q136" s="278">
        <f t="shared" si="308"/>
        <v>0</v>
      </c>
      <c r="R136" s="278">
        <f t="shared" si="308"/>
        <v>0</v>
      </c>
      <c r="S136" s="278">
        <f t="shared" si="308"/>
        <v>0</v>
      </c>
      <c r="T136" s="278">
        <f t="shared" si="308"/>
        <v>0</v>
      </c>
      <c r="U136" s="278">
        <f t="shared" si="308"/>
        <v>0</v>
      </c>
      <c r="V136" s="278">
        <f t="shared" si="308"/>
        <v>0</v>
      </c>
      <c r="W136" s="278">
        <f t="shared" si="308"/>
        <v>0</v>
      </c>
      <c r="X136" s="278">
        <f t="shared" si="308"/>
        <v>0</v>
      </c>
      <c r="Y136" s="278">
        <f t="shared" si="308"/>
        <v>0</v>
      </c>
      <c r="Z136" s="278">
        <f t="shared" si="308"/>
        <v>0</v>
      </c>
      <c r="AA136" s="278">
        <f t="shared" si="308"/>
        <v>0</v>
      </c>
      <c r="AB136" s="278">
        <f t="shared" si="308"/>
        <v>0</v>
      </c>
      <c r="AC136" s="278">
        <f t="shared" si="308"/>
        <v>0</v>
      </c>
      <c r="AD136" s="278">
        <f t="shared" si="308"/>
        <v>0</v>
      </c>
      <c r="AE136" s="278">
        <f t="shared" si="308"/>
        <v>0</v>
      </c>
      <c r="AF136" s="278">
        <f t="shared" si="308"/>
        <v>0</v>
      </c>
      <c r="AG136" s="278">
        <f t="shared" si="308"/>
        <v>0</v>
      </c>
      <c r="AH136" s="278">
        <f t="shared" si="308"/>
        <v>0</v>
      </c>
      <c r="AI136" s="278">
        <f t="shared" si="308"/>
        <v>0</v>
      </c>
      <c r="AJ136" s="278">
        <f t="shared" si="308"/>
        <v>0</v>
      </c>
      <c r="AK136" s="278">
        <f t="shared" si="308"/>
        <v>0</v>
      </c>
      <c r="AL136" s="278">
        <f t="shared" si="308"/>
        <v>0</v>
      </c>
      <c r="AM136" s="278">
        <f t="shared" si="308"/>
        <v>0</v>
      </c>
      <c r="AN136" s="278">
        <f t="shared" si="308"/>
        <v>0</v>
      </c>
      <c r="AO136" s="278">
        <f t="shared" si="308"/>
        <v>0</v>
      </c>
      <c r="AP136" s="278">
        <f t="shared" si="308"/>
        <v>0</v>
      </c>
      <c r="AQ136" s="278">
        <f t="shared" si="308"/>
        <v>0</v>
      </c>
      <c r="AR136" s="278">
        <f t="shared" si="308"/>
        <v>0</v>
      </c>
      <c r="AS136" s="278">
        <f t="shared" si="308"/>
        <v>0</v>
      </c>
      <c r="AT136" s="278">
        <f t="shared" si="308"/>
        <v>0</v>
      </c>
      <c r="AU136" s="278">
        <f t="shared" si="308"/>
        <v>0</v>
      </c>
      <c r="AV136" s="278">
        <f t="shared" si="308"/>
        <v>0</v>
      </c>
      <c r="AW136" s="278">
        <f t="shared" si="308"/>
        <v>0</v>
      </c>
      <c r="AX136" s="278">
        <f t="shared" si="308"/>
        <v>0</v>
      </c>
      <c r="AY136" s="278">
        <f t="shared" si="308"/>
        <v>0</v>
      </c>
      <c r="AZ136" s="278">
        <f t="shared" si="308"/>
        <v>0</v>
      </c>
      <c r="BA136" s="278">
        <f t="shared" si="308"/>
        <v>0</v>
      </c>
      <c r="BB136" s="278">
        <f t="shared" si="308"/>
        <v>0</v>
      </c>
      <c r="BC136" s="278">
        <f t="shared" si="308"/>
        <v>0</v>
      </c>
      <c r="BD136" s="278">
        <f t="shared" si="308"/>
        <v>0</v>
      </c>
      <c r="BE136" s="278">
        <f t="shared" si="308"/>
        <v>0</v>
      </c>
      <c r="BF136" s="278">
        <f t="shared" si="308"/>
        <v>0</v>
      </c>
      <c r="BG136" s="278">
        <f t="shared" si="308"/>
        <v>0</v>
      </c>
      <c r="BH136" s="278">
        <f t="shared" si="308"/>
        <v>0</v>
      </c>
      <c r="BI136" s="278">
        <f t="shared" si="308"/>
        <v>0</v>
      </c>
      <c r="BJ136" s="278">
        <f t="shared" si="308"/>
        <v>0</v>
      </c>
      <c r="BK136" s="278">
        <f t="shared" si="308"/>
        <v>0</v>
      </c>
      <c r="BL136" s="278">
        <f t="shared" si="308"/>
        <v>0</v>
      </c>
      <c r="BM136" s="278">
        <f t="shared" si="308"/>
        <v>0</v>
      </c>
      <c r="BN136" s="278">
        <f t="shared" si="308"/>
        <v>0</v>
      </c>
      <c r="BO136" s="278">
        <f t="shared" si="308"/>
        <v>0</v>
      </c>
      <c r="BP136" s="278">
        <f t="shared" si="308"/>
        <v>0</v>
      </c>
      <c r="BQ136" s="278">
        <f t="shared" ref="BQ136:CS136" si="309">IFERROR(IF(BQ$17="beräknas ej",0,BP136*IF(BQ$112&gt;$D$77,1,IF(BQ$112&lt;=$C$77,$C$76,$D$76))*IFERROR(INDEX($B$8:$E$14,MATCH($A136,$A$8:$A$14,0),MATCH(BQ$112,$B$6:$E$6,1)),0)),0)</f>
        <v>0</v>
      </c>
      <c r="BR136" s="278">
        <f t="shared" si="309"/>
        <v>0</v>
      </c>
      <c r="BS136" s="278">
        <f t="shared" si="309"/>
        <v>0</v>
      </c>
      <c r="BT136" s="278">
        <f t="shared" si="309"/>
        <v>0</v>
      </c>
      <c r="BU136" s="278">
        <f t="shared" si="309"/>
        <v>0</v>
      </c>
      <c r="BV136" s="278">
        <f t="shared" si="309"/>
        <v>0</v>
      </c>
      <c r="BW136" s="278">
        <f t="shared" si="309"/>
        <v>0</v>
      </c>
      <c r="BX136" s="278">
        <f t="shared" si="309"/>
        <v>0</v>
      </c>
      <c r="BY136" s="278">
        <f t="shared" si="309"/>
        <v>0</v>
      </c>
      <c r="BZ136" s="278">
        <f t="shared" si="309"/>
        <v>0</v>
      </c>
      <c r="CA136" s="278">
        <f t="shared" si="309"/>
        <v>0</v>
      </c>
      <c r="CB136" s="278">
        <f t="shared" si="309"/>
        <v>0</v>
      </c>
      <c r="CC136" s="278">
        <f t="shared" si="309"/>
        <v>0</v>
      </c>
      <c r="CD136" s="278">
        <f t="shared" si="309"/>
        <v>0</v>
      </c>
      <c r="CE136" s="278">
        <f t="shared" si="309"/>
        <v>0</v>
      </c>
      <c r="CF136" s="278">
        <f t="shared" si="309"/>
        <v>0</v>
      </c>
      <c r="CG136" s="278">
        <f t="shared" si="309"/>
        <v>0</v>
      </c>
      <c r="CH136" s="278">
        <f t="shared" si="309"/>
        <v>0</v>
      </c>
      <c r="CI136" s="278">
        <f t="shared" si="309"/>
        <v>0</v>
      </c>
      <c r="CJ136" s="278">
        <f t="shared" si="309"/>
        <v>0</v>
      </c>
      <c r="CK136" s="278">
        <f t="shared" si="309"/>
        <v>0</v>
      </c>
      <c r="CL136" s="278">
        <f t="shared" si="309"/>
        <v>0</v>
      </c>
      <c r="CM136" s="278">
        <f t="shared" si="309"/>
        <v>0</v>
      </c>
      <c r="CN136" s="278">
        <f t="shared" si="309"/>
        <v>0</v>
      </c>
      <c r="CO136" s="278">
        <f t="shared" si="309"/>
        <v>0</v>
      </c>
      <c r="CP136" s="278">
        <f t="shared" si="309"/>
        <v>0</v>
      </c>
      <c r="CQ136" s="278">
        <f t="shared" si="309"/>
        <v>0</v>
      </c>
      <c r="CR136" s="278">
        <f t="shared" si="309"/>
        <v>0</v>
      </c>
      <c r="CS136" s="278">
        <f t="shared" si="309"/>
        <v>0</v>
      </c>
    </row>
    <row r="137" spans="1:97" s="377" customFormat="1" x14ac:dyDescent="0.35">
      <c r="A137" s="278">
        <f>Prognoser!C118</f>
        <v>0</v>
      </c>
      <c r="B137" s="278" t="str">
        <f>'UA basår'!B31</f>
        <v>0 0</v>
      </c>
      <c r="C137" s="278">
        <f>Prognoser!D118</f>
        <v>0</v>
      </c>
      <c r="D137" s="278">
        <f>IFERROR(('UA basår'!W31*'UA basår'!F31*'UA basår'!H31*'UA basår'!L31)+('UA basår'!W61*'UA basår'!F61*'UA basår'!H61*'UA basår'!L61),0)</f>
        <v>0</v>
      </c>
      <c r="E137" s="278">
        <f t="shared" ref="E137:BP137" si="310">IFERROR(IF(E$17="beräknas ej",0,D137*IF(E$112&gt;$D$77,1,IF(E$112&lt;=$C$77,$C$76,$D$76))*IFERROR(INDEX($B$8:$E$14,MATCH($A137,$A$8:$A$14,0),MATCH(E$112,$B$6:$E$6,1)),0)),0)</f>
        <v>0</v>
      </c>
      <c r="F137" s="278">
        <f t="shared" si="310"/>
        <v>0</v>
      </c>
      <c r="G137" s="278">
        <f t="shared" si="310"/>
        <v>0</v>
      </c>
      <c r="H137" s="278">
        <f t="shared" si="310"/>
        <v>0</v>
      </c>
      <c r="I137" s="278">
        <f t="shared" si="310"/>
        <v>0</v>
      </c>
      <c r="J137" s="278">
        <f t="shared" si="310"/>
        <v>0</v>
      </c>
      <c r="K137" s="278">
        <f t="shared" si="310"/>
        <v>0</v>
      </c>
      <c r="L137" s="278">
        <f t="shared" si="310"/>
        <v>0</v>
      </c>
      <c r="M137" s="278">
        <f t="shared" si="310"/>
        <v>0</v>
      </c>
      <c r="N137" s="278">
        <f t="shared" si="310"/>
        <v>0</v>
      </c>
      <c r="O137" s="278">
        <f t="shared" si="310"/>
        <v>0</v>
      </c>
      <c r="P137" s="278">
        <f t="shared" si="310"/>
        <v>0</v>
      </c>
      <c r="Q137" s="278">
        <f t="shared" si="310"/>
        <v>0</v>
      </c>
      <c r="R137" s="278">
        <f t="shared" si="310"/>
        <v>0</v>
      </c>
      <c r="S137" s="278">
        <f t="shared" si="310"/>
        <v>0</v>
      </c>
      <c r="T137" s="278">
        <f t="shared" si="310"/>
        <v>0</v>
      </c>
      <c r="U137" s="278">
        <f t="shared" si="310"/>
        <v>0</v>
      </c>
      <c r="V137" s="278">
        <f t="shared" si="310"/>
        <v>0</v>
      </c>
      <c r="W137" s="278">
        <f t="shared" si="310"/>
        <v>0</v>
      </c>
      <c r="X137" s="278">
        <f t="shared" si="310"/>
        <v>0</v>
      </c>
      <c r="Y137" s="278">
        <f t="shared" si="310"/>
        <v>0</v>
      </c>
      <c r="Z137" s="278">
        <f t="shared" si="310"/>
        <v>0</v>
      </c>
      <c r="AA137" s="278">
        <f t="shared" si="310"/>
        <v>0</v>
      </c>
      <c r="AB137" s="278">
        <f t="shared" si="310"/>
        <v>0</v>
      </c>
      <c r="AC137" s="278">
        <f t="shared" si="310"/>
        <v>0</v>
      </c>
      <c r="AD137" s="278">
        <f t="shared" si="310"/>
        <v>0</v>
      </c>
      <c r="AE137" s="278">
        <f t="shared" si="310"/>
        <v>0</v>
      </c>
      <c r="AF137" s="278">
        <f t="shared" si="310"/>
        <v>0</v>
      </c>
      <c r="AG137" s="278">
        <f t="shared" si="310"/>
        <v>0</v>
      </c>
      <c r="AH137" s="278">
        <f t="shared" si="310"/>
        <v>0</v>
      </c>
      <c r="AI137" s="278">
        <f t="shared" si="310"/>
        <v>0</v>
      </c>
      <c r="AJ137" s="278">
        <f t="shared" si="310"/>
        <v>0</v>
      </c>
      <c r="AK137" s="278">
        <f t="shared" si="310"/>
        <v>0</v>
      </c>
      <c r="AL137" s="278">
        <f t="shared" si="310"/>
        <v>0</v>
      </c>
      <c r="AM137" s="278">
        <f t="shared" si="310"/>
        <v>0</v>
      </c>
      <c r="AN137" s="278">
        <f t="shared" si="310"/>
        <v>0</v>
      </c>
      <c r="AO137" s="278">
        <f t="shared" si="310"/>
        <v>0</v>
      </c>
      <c r="AP137" s="278">
        <f t="shared" si="310"/>
        <v>0</v>
      </c>
      <c r="AQ137" s="278">
        <f t="shared" si="310"/>
        <v>0</v>
      </c>
      <c r="AR137" s="278">
        <f t="shared" si="310"/>
        <v>0</v>
      </c>
      <c r="AS137" s="278">
        <f t="shared" si="310"/>
        <v>0</v>
      </c>
      <c r="AT137" s="278">
        <f t="shared" si="310"/>
        <v>0</v>
      </c>
      <c r="AU137" s="278">
        <f t="shared" si="310"/>
        <v>0</v>
      </c>
      <c r="AV137" s="278">
        <f t="shared" si="310"/>
        <v>0</v>
      </c>
      <c r="AW137" s="278">
        <f t="shared" si="310"/>
        <v>0</v>
      </c>
      <c r="AX137" s="278">
        <f t="shared" si="310"/>
        <v>0</v>
      </c>
      <c r="AY137" s="278">
        <f t="shared" si="310"/>
        <v>0</v>
      </c>
      <c r="AZ137" s="278">
        <f t="shared" si="310"/>
        <v>0</v>
      </c>
      <c r="BA137" s="278">
        <f t="shared" si="310"/>
        <v>0</v>
      </c>
      <c r="BB137" s="278">
        <f t="shared" si="310"/>
        <v>0</v>
      </c>
      <c r="BC137" s="278">
        <f t="shared" si="310"/>
        <v>0</v>
      </c>
      <c r="BD137" s="278">
        <f t="shared" si="310"/>
        <v>0</v>
      </c>
      <c r="BE137" s="278">
        <f t="shared" si="310"/>
        <v>0</v>
      </c>
      <c r="BF137" s="278">
        <f t="shared" si="310"/>
        <v>0</v>
      </c>
      <c r="BG137" s="278">
        <f t="shared" si="310"/>
        <v>0</v>
      </c>
      <c r="BH137" s="278">
        <f t="shared" si="310"/>
        <v>0</v>
      </c>
      <c r="BI137" s="278">
        <f t="shared" si="310"/>
        <v>0</v>
      </c>
      <c r="BJ137" s="278">
        <f t="shared" si="310"/>
        <v>0</v>
      </c>
      <c r="BK137" s="278">
        <f t="shared" si="310"/>
        <v>0</v>
      </c>
      <c r="BL137" s="278">
        <f t="shared" si="310"/>
        <v>0</v>
      </c>
      <c r="BM137" s="278">
        <f t="shared" si="310"/>
        <v>0</v>
      </c>
      <c r="BN137" s="278">
        <f t="shared" si="310"/>
        <v>0</v>
      </c>
      <c r="BO137" s="278">
        <f t="shared" si="310"/>
        <v>0</v>
      </c>
      <c r="BP137" s="278">
        <f t="shared" si="310"/>
        <v>0</v>
      </c>
      <c r="BQ137" s="278">
        <f t="shared" ref="BQ137:CS137" si="311">IFERROR(IF(BQ$17="beräknas ej",0,BP137*IF(BQ$112&gt;$D$77,1,IF(BQ$112&lt;=$C$77,$C$76,$D$76))*IFERROR(INDEX($B$8:$E$14,MATCH($A137,$A$8:$A$14,0),MATCH(BQ$112,$B$6:$E$6,1)),0)),0)</f>
        <v>0</v>
      </c>
      <c r="BR137" s="278">
        <f t="shared" si="311"/>
        <v>0</v>
      </c>
      <c r="BS137" s="278">
        <f t="shared" si="311"/>
        <v>0</v>
      </c>
      <c r="BT137" s="278">
        <f t="shared" si="311"/>
        <v>0</v>
      </c>
      <c r="BU137" s="278">
        <f t="shared" si="311"/>
        <v>0</v>
      </c>
      <c r="BV137" s="278">
        <f t="shared" si="311"/>
        <v>0</v>
      </c>
      <c r="BW137" s="278">
        <f t="shared" si="311"/>
        <v>0</v>
      </c>
      <c r="BX137" s="278">
        <f t="shared" si="311"/>
        <v>0</v>
      </c>
      <c r="BY137" s="278">
        <f t="shared" si="311"/>
        <v>0</v>
      </c>
      <c r="BZ137" s="278">
        <f t="shared" si="311"/>
        <v>0</v>
      </c>
      <c r="CA137" s="278">
        <f t="shared" si="311"/>
        <v>0</v>
      </c>
      <c r="CB137" s="278">
        <f t="shared" si="311"/>
        <v>0</v>
      </c>
      <c r="CC137" s="278">
        <f t="shared" si="311"/>
        <v>0</v>
      </c>
      <c r="CD137" s="278">
        <f t="shared" si="311"/>
        <v>0</v>
      </c>
      <c r="CE137" s="278">
        <f t="shared" si="311"/>
        <v>0</v>
      </c>
      <c r="CF137" s="278">
        <f t="shared" si="311"/>
        <v>0</v>
      </c>
      <c r="CG137" s="278">
        <f t="shared" si="311"/>
        <v>0</v>
      </c>
      <c r="CH137" s="278">
        <f t="shared" si="311"/>
        <v>0</v>
      </c>
      <c r="CI137" s="278">
        <f t="shared" si="311"/>
        <v>0</v>
      </c>
      <c r="CJ137" s="278">
        <f t="shared" si="311"/>
        <v>0</v>
      </c>
      <c r="CK137" s="278">
        <f t="shared" si="311"/>
        <v>0</v>
      </c>
      <c r="CL137" s="278">
        <f t="shared" si="311"/>
        <v>0</v>
      </c>
      <c r="CM137" s="278">
        <f t="shared" si="311"/>
        <v>0</v>
      </c>
      <c r="CN137" s="278">
        <f t="shared" si="311"/>
        <v>0</v>
      </c>
      <c r="CO137" s="278">
        <f t="shared" si="311"/>
        <v>0</v>
      </c>
      <c r="CP137" s="278">
        <f t="shared" si="311"/>
        <v>0</v>
      </c>
      <c r="CQ137" s="278">
        <f t="shared" si="311"/>
        <v>0</v>
      </c>
      <c r="CR137" s="278">
        <f t="shared" si="311"/>
        <v>0</v>
      </c>
      <c r="CS137" s="278">
        <f t="shared" si="311"/>
        <v>0</v>
      </c>
    </row>
    <row r="138" spans="1:97" s="381" customFormat="1" x14ac:dyDescent="0.35">
      <c r="A138" s="328"/>
      <c r="B138" s="328"/>
      <c r="C138" s="328"/>
      <c r="D138" s="333">
        <f>SUM(D113:D137)</f>
        <v>0</v>
      </c>
      <c r="E138" s="333">
        <f t="shared" ref="E138" si="312">SUM(E113:E137)</f>
        <v>0</v>
      </c>
      <c r="F138" s="333">
        <f t="shared" ref="F138" si="313">SUM(F113:F137)</f>
        <v>0</v>
      </c>
      <c r="G138" s="333">
        <f t="shared" ref="G138" si="314">SUM(G113:G137)</f>
        <v>0</v>
      </c>
      <c r="H138" s="333">
        <f t="shared" ref="H138" si="315">SUM(H113:H137)</f>
        <v>0</v>
      </c>
      <c r="I138" s="333">
        <f t="shared" ref="I138" si="316">SUM(I113:I137)</f>
        <v>0</v>
      </c>
      <c r="J138" s="333">
        <f t="shared" ref="J138" si="317">SUM(J113:J137)</f>
        <v>0</v>
      </c>
      <c r="K138" s="333">
        <f t="shared" ref="K138" si="318">SUM(K113:K137)</f>
        <v>0</v>
      </c>
      <c r="L138" s="333">
        <f t="shared" ref="L138" si="319">SUM(L113:L137)</f>
        <v>0</v>
      </c>
      <c r="M138" s="333">
        <f t="shared" ref="M138" si="320">SUM(M113:M137)</f>
        <v>0</v>
      </c>
      <c r="N138" s="333">
        <f t="shared" ref="N138" si="321">SUM(N113:N137)</f>
        <v>0</v>
      </c>
      <c r="O138" s="333">
        <f t="shared" ref="O138" si="322">SUM(O113:O137)</f>
        <v>0</v>
      </c>
      <c r="P138" s="333">
        <f t="shared" ref="P138" si="323">SUM(P113:P137)</f>
        <v>0</v>
      </c>
      <c r="Q138" s="333">
        <f t="shared" ref="Q138" si="324">SUM(Q113:Q137)</f>
        <v>0</v>
      </c>
      <c r="R138" s="333">
        <f t="shared" ref="R138" si="325">SUM(R113:R137)</f>
        <v>0</v>
      </c>
      <c r="S138" s="333">
        <f t="shared" ref="S138" si="326">SUM(S113:S137)</f>
        <v>0</v>
      </c>
      <c r="T138" s="333">
        <f t="shared" ref="T138" si="327">SUM(T113:T137)</f>
        <v>0</v>
      </c>
      <c r="U138" s="333">
        <f t="shared" ref="U138" si="328">SUM(U113:U137)</f>
        <v>0</v>
      </c>
      <c r="V138" s="333">
        <f t="shared" ref="V138" si="329">SUM(V113:V137)</f>
        <v>0</v>
      </c>
      <c r="W138" s="333">
        <f t="shared" ref="W138" si="330">SUM(W113:W137)</f>
        <v>0</v>
      </c>
      <c r="X138" s="333">
        <f t="shared" ref="X138" si="331">SUM(X113:X137)</f>
        <v>0</v>
      </c>
      <c r="Y138" s="333">
        <f t="shared" ref="Y138" si="332">SUM(Y113:Y137)</f>
        <v>0</v>
      </c>
      <c r="Z138" s="333">
        <f t="shared" ref="Z138" si="333">SUM(Z113:Z137)</f>
        <v>0</v>
      </c>
      <c r="AA138" s="333">
        <f t="shared" ref="AA138" si="334">SUM(AA113:AA137)</f>
        <v>0</v>
      </c>
      <c r="AB138" s="333">
        <f t="shared" ref="AB138" si="335">SUM(AB113:AB137)</f>
        <v>0</v>
      </c>
      <c r="AC138" s="333">
        <f t="shared" ref="AC138" si="336">SUM(AC113:AC137)</f>
        <v>0</v>
      </c>
      <c r="AD138" s="333">
        <f t="shared" ref="AD138" si="337">SUM(AD113:AD137)</f>
        <v>0</v>
      </c>
      <c r="AE138" s="333">
        <f t="shared" ref="AE138" si="338">SUM(AE113:AE137)</f>
        <v>0</v>
      </c>
      <c r="AF138" s="333">
        <f t="shared" ref="AF138" si="339">SUM(AF113:AF137)</f>
        <v>0</v>
      </c>
      <c r="AG138" s="333">
        <f t="shared" ref="AG138" si="340">SUM(AG113:AG137)</f>
        <v>0</v>
      </c>
      <c r="AH138" s="333">
        <f t="shared" ref="AH138" si="341">SUM(AH113:AH137)</f>
        <v>0</v>
      </c>
      <c r="AI138" s="333">
        <f t="shared" ref="AI138" si="342">SUM(AI113:AI137)</f>
        <v>0</v>
      </c>
      <c r="AJ138" s="333">
        <f t="shared" ref="AJ138" si="343">SUM(AJ113:AJ137)</f>
        <v>0</v>
      </c>
      <c r="AK138" s="333">
        <f t="shared" ref="AK138" si="344">SUM(AK113:AK137)</f>
        <v>0</v>
      </c>
      <c r="AL138" s="333">
        <f t="shared" ref="AL138" si="345">SUM(AL113:AL137)</f>
        <v>0</v>
      </c>
      <c r="AM138" s="333">
        <f t="shared" ref="AM138" si="346">SUM(AM113:AM137)</f>
        <v>0</v>
      </c>
      <c r="AN138" s="333">
        <f t="shared" ref="AN138" si="347">SUM(AN113:AN137)</f>
        <v>0</v>
      </c>
      <c r="AO138" s="333">
        <f t="shared" ref="AO138" si="348">SUM(AO113:AO137)</f>
        <v>0</v>
      </c>
      <c r="AP138" s="333">
        <f t="shared" ref="AP138" si="349">SUM(AP113:AP137)</f>
        <v>0</v>
      </c>
      <c r="AQ138" s="333">
        <f t="shared" ref="AQ138" si="350">SUM(AQ113:AQ137)</f>
        <v>0</v>
      </c>
      <c r="AR138" s="333">
        <f t="shared" ref="AR138" si="351">SUM(AR113:AR137)</f>
        <v>0</v>
      </c>
      <c r="AS138" s="333">
        <f t="shared" ref="AS138" si="352">SUM(AS113:AS137)</f>
        <v>0</v>
      </c>
      <c r="AT138" s="333">
        <f t="shared" ref="AT138" si="353">SUM(AT113:AT137)</f>
        <v>0</v>
      </c>
      <c r="AU138" s="333">
        <f t="shared" ref="AU138" si="354">SUM(AU113:AU137)</f>
        <v>0</v>
      </c>
      <c r="AV138" s="333">
        <f t="shared" ref="AV138" si="355">SUM(AV113:AV137)</f>
        <v>0</v>
      </c>
      <c r="AW138" s="333">
        <f t="shared" ref="AW138" si="356">SUM(AW113:AW137)</f>
        <v>0</v>
      </c>
      <c r="AX138" s="333">
        <f t="shared" ref="AX138" si="357">SUM(AX113:AX137)</f>
        <v>0</v>
      </c>
      <c r="AY138" s="333">
        <f t="shared" ref="AY138" si="358">SUM(AY113:AY137)</f>
        <v>0</v>
      </c>
      <c r="AZ138" s="333">
        <f t="shared" ref="AZ138" si="359">SUM(AZ113:AZ137)</f>
        <v>0</v>
      </c>
      <c r="BA138" s="333">
        <f t="shared" ref="BA138" si="360">SUM(BA113:BA137)</f>
        <v>0</v>
      </c>
      <c r="BB138" s="333">
        <f t="shared" ref="BB138" si="361">SUM(BB113:BB137)</f>
        <v>0</v>
      </c>
      <c r="BC138" s="333">
        <f t="shared" ref="BC138" si="362">SUM(BC113:BC137)</f>
        <v>0</v>
      </c>
      <c r="BD138" s="333">
        <f t="shared" ref="BD138" si="363">SUM(BD113:BD137)</f>
        <v>0</v>
      </c>
      <c r="BE138" s="333">
        <f t="shared" ref="BE138" si="364">SUM(BE113:BE137)</f>
        <v>0</v>
      </c>
      <c r="BF138" s="333">
        <f t="shared" ref="BF138" si="365">SUM(BF113:BF137)</f>
        <v>0</v>
      </c>
      <c r="BG138" s="333">
        <f t="shared" ref="BG138" si="366">SUM(BG113:BG137)</f>
        <v>0</v>
      </c>
      <c r="BH138" s="333">
        <f t="shared" ref="BH138" si="367">SUM(BH113:BH137)</f>
        <v>0</v>
      </c>
      <c r="BI138" s="333">
        <f t="shared" ref="BI138" si="368">SUM(BI113:BI137)</f>
        <v>0</v>
      </c>
      <c r="BJ138" s="333">
        <f t="shared" ref="BJ138" si="369">SUM(BJ113:BJ137)</f>
        <v>0</v>
      </c>
      <c r="BK138" s="333">
        <f t="shared" ref="BK138" si="370">SUM(BK113:BK137)</f>
        <v>0</v>
      </c>
      <c r="BL138" s="333">
        <f t="shared" ref="BL138" si="371">SUM(BL113:BL137)</f>
        <v>0</v>
      </c>
      <c r="BM138" s="333">
        <f t="shared" ref="BM138" si="372">SUM(BM113:BM137)</f>
        <v>0</v>
      </c>
      <c r="BN138" s="333">
        <f t="shared" ref="BN138" si="373">SUM(BN113:BN137)</f>
        <v>0</v>
      </c>
      <c r="BO138" s="333">
        <f t="shared" ref="BO138" si="374">SUM(BO113:BO137)</f>
        <v>0</v>
      </c>
      <c r="BP138" s="333">
        <f t="shared" ref="BP138" si="375">SUM(BP113:BP137)</f>
        <v>0</v>
      </c>
      <c r="BQ138" s="333">
        <f t="shared" ref="BQ138" si="376">SUM(BQ113:BQ137)</f>
        <v>0</v>
      </c>
      <c r="BR138" s="333">
        <f t="shared" ref="BR138" si="377">SUM(BR113:BR137)</f>
        <v>0</v>
      </c>
      <c r="BS138" s="333">
        <f t="shared" ref="BS138" si="378">SUM(BS113:BS137)</f>
        <v>0</v>
      </c>
      <c r="BT138" s="333">
        <f t="shared" ref="BT138" si="379">SUM(BT113:BT137)</f>
        <v>0</v>
      </c>
      <c r="BU138" s="333">
        <f t="shared" ref="BU138" si="380">SUM(BU113:BU137)</f>
        <v>0</v>
      </c>
      <c r="BV138" s="333">
        <f t="shared" ref="BV138" si="381">SUM(BV113:BV137)</f>
        <v>0</v>
      </c>
      <c r="BW138" s="333">
        <f t="shared" ref="BW138" si="382">SUM(BW113:BW137)</f>
        <v>0</v>
      </c>
      <c r="BX138" s="333">
        <f t="shared" ref="BX138" si="383">SUM(BX113:BX137)</f>
        <v>0</v>
      </c>
      <c r="BY138" s="333">
        <f t="shared" ref="BY138" si="384">SUM(BY113:BY137)</f>
        <v>0</v>
      </c>
      <c r="BZ138" s="333">
        <f t="shared" ref="BZ138" si="385">SUM(BZ113:BZ137)</f>
        <v>0</v>
      </c>
      <c r="CA138" s="333">
        <f t="shared" ref="CA138" si="386">SUM(CA113:CA137)</f>
        <v>0</v>
      </c>
      <c r="CB138" s="333">
        <f t="shared" ref="CB138" si="387">SUM(CB113:CB137)</f>
        <v>0</v>
      </c>
      <c r="CC138" s="333">
        <f t="shared" ref="CC138" si="388">SUM(CC113:CC137)</f>
        <v>0</v>
      </c>
      <c r="CD138" s="333">
        <f t="shared" ref="CD138" si="389">SUM(CD113:CD137)</f>
        <v>0</v>
      </c>
      <c r="CE138" s="333">
        <f t="shared" ref="CE138" si="390">SUM(CE113:CE137)</f>
        <v>0</v>
      </c>
      <c r="CF138" s="333">
        <f t="shared" ref="CF138" si="391">SUM(CF113:CF137)</f>
        <v>0</v>
      </c>
      <c r="CG138" s="333">
        <f t="shared" ref="CG138" si="392">SUM(CG113:CG137)</f>
        <v>0</v>
      </c>
      <c r="CH138" s="333">
        <f t="shared" ref="CH138" si="393">SUM(CH113:CH137)</f>
        <v>0</v>
      </c>
      <c r="CI138" s="333">
        <f t="shared" ref="CI138" si="394">SUM(CI113:CI137)</f>
        <v>0</v>
      </c>
      <c r="CJ138" s="333">
        <f t="shared" ref="CJ138" si="395">SUM(CJ113:CJ137)</f>
        <v>0</v>
      </c>
      <c r="CK138" s="333">
        <f t="shared" ref="CK138" si="396">SUM(CK113:CK137)</f>
        <v>0</v>
      </c>
      <c r="CL138" s="333">
        <f t="shared" ref="CL138" si="397">SUM(CL113:CL137)</f>
        <v>0</v>
      </c>
      <c r="CM138" s="333">
        <f t="shared" ref="CM138" si="398">SUM(CM113:CM137)</f>
        <v>0</v>
      </c>
      <c r="CN138" s="333">
        <f t="shared" ref="CN138" si="399">SUM(CN113:CN137)</f>
        <v>0</v>
      </c>
      <c r="CO138" s="333">
        <f t="shared" ref="CO138:CS138" si="400">SUM(CO113:CO137)</f>
        <v>0</v>
      </c>
      <c r="CP138" s="333">
        <f t="shared" si="400"/>
        <v>0</v>
      </c>
      <c r="CQ138" s="333">
        <f t="shared" si="400"/>
        <v>0</v>
      </c>
      <c r="CR138" s="333">
        <f t="shared" si="400"/>
        <v>0</v>
      </c>
      <c r="CS138" s="333">
        <f t="shared" si="400"/>
        <v>0</v>
      </c>
    </row>
    <row r="141" spans="1:97" s="372" customFormat="1" ht="18" x14ac:dyDescent="0.4">
      <c r="A141" s="349" t="s">
        <v>660</v>
      </c>
      <c r="B141" s="342"/>
      <c r="D141" s="373"/>
      <c r="E141" s="373"/>
      <c r="F141" s="373"/>
      <c r="G141" s="373"/>
      <c r="H141" s="373"/>
      <c r="I141" s="373"/>
      <c r="J141" s="373"/>
      <c r="K141" s="373"/>
      <c r="L141" s="373"/>
      <c r="M141" s="373"/>
      <c r="N141" s="373"/>
    </row>
    <row r="142" spans="1:97" s="372" customFormat="1" x14ac:dyDescent="0.35">
      <c r="B142" s="338" t="str">
        <f t="shared" ref="B142:D143" si="401">B2</f>
        <v>Uppräkningstal Tidsberoende kostnader</v>
      </c>
      <c r="C142" s="338">
        <f t="shared" si="401"/>
        <v>1</v>
      </c>
      <c r="D142" s="338">
        <f t="shared" si="401"/>
        <v>1</v>
      </c>
      <c r="E142" s="373"/>
      <c r="F142" s="373"/>
      <c r="G142" s="373"/>
      <c r="H142" s="373"/>
      <c r="I142" s="373"/>
      <c r="J142" s="373"/>
      <c r="K142" s="373"/>
      <c r="L142" s="373"/>
      <c r="M142" s="373"/>
      <c r="N142" s="373"/>
    </row>
    <row r="143" spans="1:97" s="372" customFormat="1" x14ac:dyDescent="0.35">
      <c r="B143" s="338" t="str">
        <f t="shared" si="401"/>
        <v>Prognosår</v>
      </c>
      <c r="C143" s="338">
        <f t="shared" si="401"/>
        <v>2045</v>
      </c>
      <c r="D143" s="338">
        <f t="shared" si="401"/>
        <v>2065</v>
      </c>
    </row>
    <row r="144" spans="1:97" s="372" customFormat="1" x14ac:dyDescent="0.35"/>
    <row r="145" spans="1:97" s="372" customFormat="1" x14ac:dyDescent="0.35">
      <c r="A145" s="340" t="s">
        <v>312</v>
      </c>
      <c r="B145" s="337"/>
      <c r="C145" s="337"/>
      <c r="D145" s="337"/>
      <c r="E145" s="337"/>
    </row>
    <row r="146" spans="1:97" s="372" customFormat="1" x14ac:dyDescent="0.35">
      <c r="A146" s="337"/>
      <c r="B146" s="341">
        <f>B6</f>
        <v>2019</v>
      </c>
      <c r="C146" s="341">
        <f t="shared" ref="C146:E146" si="402">C6</f>
        <v>2028</v>
      </c>
      <c r="D146" s="341">
        <f t="shared" si="402"/>
        <v>2045</v>
      </c>
      <c r="E146" s="341">
        <f t="shared" si="402"/>
        <v>2065</v>
      </c>
    </row>
    <row r="147" spans="1:97" s="372" customFormat="1" x14ac:dyDescent="0.35">
      <c r="A147" s="337"/>
      <c r="B147" s="341" t="str">
        <f>B7</f>
        <v>2019 - 2028</v>
      </c>
      <c r="C147" s="341" t="str">
        <f t="shared" ref="C147:E147" si="403">C7</f>
        <v>2028 - 2045</v>
      </c>
      <c r="D147" s="341" t="str">
        <f t="shared" si="403"/>
        <v>2045 - 2065</v>
      </c>
      <c r="E147" s="341" t="str">
        <f t="shared" si="403"/>
        <v>2065 - 2087</v>
      </c>
    </row>
    <row r="148" spans="1:97" s="372" customFormat="1" x14ac:dyDescent="0.35">
      <c r="A148" s="338" t="s">
        <v>0</v>
      </c>
      <c r="B148" s="343" t="e">
        <f>Prognoser!Z51</f>
        <v>#DIV/0!</v>
      </c>
      <c r="C148" s="343" t="e">
        <f>Prognoser!AA51</f>
        <v>#DIV/0!</v>
      </c>
      <c r="D148" s="343" t="e">
        <f>Prognoser!AB51</f>
        <v>#DIV/0!</v>
      </c>
      <c r="E148" s="343" t="e">
        <f>Prognoser!AC51</f>
        <v>#DIV/0!</v>
      </c>
    </row>
    <row r="149" spans="1:97" s="372" customFormat="1" x14ac:dyDescent="0.35">
      <c r="A149" s="338" t="s">
        <v>1</v>
      </c>
      <c r="B149" s="343" t="e">
        <f>Prognoser!Z52</f>
        <v>#DIV/0!</v>
      </c>
      <c r="C149" s="343" t="e">
        <f>Prognoser!AA52</f>
        <v>#DIV/0!</v>
      </c>
      <c r="D149" s="343" t="e">
        <f>Prognoser!AB52</f>
        <v>#DIV/0!</v>
      </c>
      <c r="E149" s="343" t="e">
        <f>Prognoser!AC52</f>
        <v>#DIV/0!</v>
      </c>
    </row>
    <row r="150" spans="1:97" s="372" customFormat="1" x14ac:dyDescent="0.35">
      <c r="A150" s="338" t="s">
        <v>2</v>
      </c>
      <c r="B150" s="343" t="e">
        <f>Prognoser!Z53</f>
        <v>#DIV/0!</v>
      </c>
      <c r="C150" s="343" t="e">
        <f>Prognoser!AA53</f>
        <v>#DIV/0!</v>
      </c>
      <c r="D150" s="343" t="e">
        <f>Prognoser!AB53</f>
        <v>#DIV/0!</v>
      </c>
      <c r="E150" s="343" t="e">
        <f>Prognoser!AC53</f>
        <v>#DIV/0!</v>
      </c>
    </row>
    <row r="151" spans="1:97" s="372" customFormat="1" x14ac:dyDescent="0.35">
      <c r="A151" s="338" t="s">
        <v>11</v>
      </c>
      <c r="B151" s="343" t="e">
        <f>Prognoser!Z54</f>
        <v>#DIV/0!</v>
      </c>
      <c r="C151" s="343" t="e">
        <f>Prognoser!AA54</f>
        <v>#DIV/0!</v>
      </c>
      <c r="D151" s="343" t="e">
        <f>Prognoser!AB54</f>
        <v>#DIV/0!</v>
      </c>
      <c r="E151" s="343" t="e">
        <f>Prognoser!AC54</f>
        <v>#DIV/0!</v>
      </c>
    </row>
    <row r="152" spans="1:97" s="372" customFormat="1" x14ac:dyDescent="0.35">
      <c r="A152" s="338" t="s">
        <v>7</v>
      </c>
      <c r="B152" s="343" t="e">
        <f>Prognoser!Z55</f>
        <v>#DIV/0!</v>
      </c>
      <c r="C152" s="343" t="e">
        <f>Prognoser!AA55</f>
        <v>#DIV/0!</v>
      </c>
      <c r="D152" s="343" t="e">
        <f>Prognoser!AB55</f>
        <v>#DIV/0!</v>
      </c>
      <c r="E152" s="343" t="e">
        <f>Prognoser!AC55</f>
        <v>#DIV/0!</v>
      </c>
    </row>
    <row r="153" spans="1:97" s="372" customFormat="1" x14ac:dyDescent="0.35">
      <c r="A153" s="338" t="s">
        <v>3</v>
      </c>
      <c r="B153" s="343" t="e">
        <f>Prognoser!Z56</f>
        <v>#DIV/0!</v>
      </c>
      <c r="C153" s="343" t="e">
        <f>Prognoser!AA56</f>
        <v>#DIV/0!</v>
      </c>
      <c r="D153" s="343" t="e">
        <f>Prognoser!AB56</f>
        <v>#DIV/0!</v>
      </c>
      <c r="E153" s="343" t="e">
        <f>Prognoser!AC56</f>
        <v>#DIV/0!</v>
      </c>
    </row>
    <row r="154" spans="1:97" s="372" customFormat="1" x14ac:dyDescent="0.35">
      <c r="A154" s="338" t="s">
        <v>4</v>
      </c>
      <c r="B154" s="343" t="e">
        <f>Prognoser!Z57</f>
        <v>#DIV/0!</v>
      </c>
      <c r="C154" s="343" t="e">
        <f>Prognoser!AA57</f>
        <v>#DIV/0!</v>
      </c>
      <c r="D154" s="343" t="e">
        <f>Prognoser!AB57</f>
        <v>#DIV/0!</v>
      </c>
      <c r="E154" s="343" t="e">
        <f>Prognoser!AC57</f>
        <v>#DIV/0!</v>
      </c>
    </row>
    <row r="155" spans="1:97" s="372" customFormat="1" x14ac:dyDescent="0.35">
      <c r="A155" s="338"/>
      <c r="B155" s="343"/>
      <c r="C155" s="343"/>
      <c r="D155" s="343"/>
      <c r="E155" s="343"/>
    </row>
    <row r="156" spans="1:97" s="372" customFormat="1" x14ac:dyDescent="0.35">
      <c r="A156" s="374" t="s">
        <v>316</v>
      </c>
      <c r="B156" s="343"/>
      <c r="C156" s="343"/>
      <c r="D156" s="343"/>
      <c r="E156" s="343"/>
      <c r="G156" s="345" t="s">
        <v>326</v>
      </c>
    </row>
    <row r="157" spans="1:97" s="372" customFormat="1" ht="15.5" x14ac:dyDescent="0.35">
      <c r="A157" s="346" t="s">
        <v>9</v>
      </c>
      <c r="B157" s="337"/>
      <c r="C157" s="337"/>
      <c r="D157" s="337" t="str">
        <f>IFERROR(INDEX(Indata!$A$12:$A$18,MATCH(D158,Indata!$B$12:$B$18,0)),"")</f>
        <v>Basår</v>
      </c>
      <c r="E157" s="337" t="str">
        <f>IFERROR(INDEX(Indata!$A$12:$A$18,MATCH(E158,Indata!$B$12:$B$18,0)),"")</f>
        <v/>
      </c>
      <c r="F157" s="337" t="str">
        <f>IFERROR(INDEX(Indata!$A$12:$A$18,MATCH(F158,Indata!$B$12:$B$18,0)),"")</f>
        <v/>
      </c>
      <c r="G157" s="337" t="str">
        <f>IFERROR(INDEX(Indata!$A$12:$A$18,MATCH(G158,Indata!$B$12:$B$18,0)),"")</f>
        <v/>
      </c>
      <c r="H157" s="337" t="str">
        <f>IFERROR(INDEX(Indata!$A$12:$A$18,MATCH(H158,Indata!$B$12:$B$18,0)),"")</f>
        <v/>
      </c>
      <c r="I157" s="337" t="str">
        <f>IFERROR(INDEX(Indata!$A$12:$A$18,MATCH(I158,Indata!$B$12:$B$18,0)),"")</f>
        <v/>
      </c>
      <c r="J157" s="337" t="str">
        <f>IFERROR(INDEX(Indata!$A$12:$A$18,MATCH(J158,Indata!$B$12:$B$18,0)),"")</f>
        <v/>
      </c>
      <c r="K157" s="337" t="str">
        <f>IFERROR(INDEX(Indata!$A$12:$A$18,MATCH(K158,Indata!$B$12:$B$18,0)),"")</f>
        <v/>
      </c>
      <c r="L157" s="337" t="str">
        <f>IFERROR(INDEX(Indata!$A$12:$A$18,MATCH(L158,Indata!$B$12:$B$18,0)),"")</f>
        <v/>
      </c>
      <c r="M157" s="337" t="str">
        <f>IFERROR(INDEX(Indata!$A$12:$A$18,MATCH(M158,Indata!$B$12:$B$18,0)),"")</f>
        <v>Diskonteringsår</v>
      </c>
      <c r="N157" s="337" t="str">
        <f>IFERROR(INDEX(Indata!$A$12:$A$18,MATCH(N158,Indata!$B$12:$B$18,0)),"")</f>
        <v/>
      </c>
      <c r="O157" s="337" t="str">
        <f>IFERROR(INDEX(Indata!$A$12:$A$18,MATCH(O158,Indata!$B$12:$B$18,0)),"")</f>
        <v/>
      </c>
      <c r="P157" s="337" t="str">
        <f>IFERROR(INDEX(Indata!$A$12:$A$18,MATCH(P158,Indata!$B$12:$B$18,0)),"")</f>
        <v/>
      </c>
      <c r="Q157" s="337" t="str">
        <f>IFERROR(INDEX(Indata!$A$12:$A$18,MATCH(Q158,Indata!$B$12:$B$18,0)),"")</f>
        <v/>
      </c>
      <c r="R157" s="337" t="str">
        <f>IFERROR(INDEX(Indata!$A$12:$A$18,MATCH(R158,Indata!$B$12:$B$18,0)),"")</f>
        <v/>
      </c>
      <c r="S157" s="337" t="str">
        <f>IFERROR(INDEX(Indata!$A$12:$A$18,MATCH(S158,Indata!$B$12:$B$18,0)),"")</f>
        <v/>
      </c>
      <c r="T157" s="337" t="str">
        <f>IFERROR(INDEX(Indata!$A$12:$A$18,MATCH(T158,Indata!$B$12:$B$18,0)),"")</f>
        <v/>
      </c>
      <c r="U157" s="337" t="str">
        <f>IFERROR(INDEX(Indata!$A$12:$A$18,MATCH(U158,Indata!$B$12:$B$18,0)),"")</f>
        <v/>
      </c>
      <c r="V157" s="337" t="str">
        <f>IFERROR(INDEX(Indata!$A$12:$A$18,MATCH(V158,Indata!$B$12:$B$18,0)),"")</f>
        <v/>
      </c>
      <c r="W157" s="337" t="str">
        <f>IFERROR(INDEX(Indata!$A$12:$A$18,MATCH(W158,Indata!$B$12:$B$18,0)),"")</f>
        <v/>
      </c>
      <c r="X157" s="337" t="str">
        <f>IFERROR(INDEX(Indata!$A$12:$A$18,MATCH(X158,Indata!$B$12:$B$18,0)),"")</f>
        <v/>
      </c>
      <c r="Y157" s="337" t="str">
        <f>IFERROR(INDEX(Indata!$A$12:$A$18,MATCH(Y158,Indata!$B$12:$B$18,0)),"")</f>
        <v/>
      </c>
      <c r="Z157" s="337" t="str">
        <f>IFERROR(INDEX(Indata!$A$12:$A$18,MATCH(Z158,Indata!$B$12:$B$18,0)),"")</f>
        <v/>
      </c>
      <c r="AA157" s="337" t="str">
        <f>IFERROR(INDEX(Indata!$A$12:$A$18,MATCH(AA158,Indata!$B$12:$B$18,0)),"")</f>
        <v/>
      </c>
      <c r="AB157" s="337" t="str">
        <f>IFERROR(INDEX(Indata!$A$12:$A$18,MATCH(AB158,Indata!$B$12:$B$18,0)),"")</f>
        <v/>
      </c>
      <c r="AC157" s="337" t="str">
        <f>IFERROR(INDEX(Indata!$A$12:$A$18,MATCH(AC158,Indata!$B$12:$B$18,0)),"")</f>
        <v/>
      </c>
      <c r="AD157" s="337" t="str">
        <f>IFERROR(INDEX(Indata!$A$12:$A$18,MATCH(AD158,Indata!$B$12:$B$18,0)),"")</f>
        <v>Prognosår 1</v>
      </c>
      <c r="AE157" s="337" t="str">
        <f>IFERROR(INDEX(Indata!$A$12:$A$18,MATCH(AE158,Indata!$B$12:$B$18,0)),"")</f>
        <v/>
      </c>
      <c r="AF157" s="337" t="str">
        <f>IFERROR(INDEX(Indata!$A$12:$A$18,MATCH(AF158,Indata!$B$12:$B$18,0)),"")</f>
        <v/>
      </c>
      <c r="AG157" s="337" t="str">
        <f>IFERROR(INDEX(Indata!$A$12:$A$18,MATCH(AG158,Indata!$B$12:$B$18,0)),"")</f>
        <v/>
      </c>
      <c r="AH157" s="337" t="str">
        <f>IFERROR(INDEX(Indata!$A$12:$A$18,MATCH(AH158,Indata!$B$12:$B$18,0)),"")</f>
        <v/>
      </c>
      <c r="AI157" s="337" t="str">
        <f>IFERROR(INDEX(Indata!$A$12:$A$18,MATCH(AI158,Indata!$B$12:$B$18,0)),"")</f>
        <v/>
      </c>
      <c r="AJ157" s="337" t="str">
        <f>IFERROR(INDEX(Indata!$A$12:$A$18,MATCH(AJ158,Indata!$B$12:$B$18,0)),"")</f>
        <v/>
      </c>
      <c r="AK157" s="337" t="str">
        <f>IFERROR(INDEX(Indata!$A$12:$A$18,MATCH(AK158,Indata!$B$12:$B$18,0)),"")</f>
        <v/>
      </c>
      <c r="AL157" s="337" t="str">
        <f>IFERROR(INDEX(Indata!$A$12:$A$18,MATCH(AL158,Indata!$B$12:$B$18,0)),"")</f>
        <v/>
      </c>
      <c r="AM157" s="337" t="str">
        <f>IFERROR(INDEX(Indata!$A$12:$A$18,MATCH(AM158,Indata!$B$12:$B$18,0)),"")</f>
        <v/>
      </c>
      <c r="AN157" s="337" t="str">
        <f>IFERROR(INDEX(Indata!$A$12:$A$18,MATCH(AN158,Indata!$B$12:$B$18,0)),"")</f>
        <v/>
      </c>
      <c r="AO157" s="337" t="str">
        <f>IFERROR(INDEX(Indata!$A$12:$A$18,MATCH(AO158,Indata!$B$12:$B$18,0)),"")</f>
        <v/>
      </c>
      <c r="AP157" s="337" t="str">
        <f>IFERROR(INDEX(Indata!$A$12:$A$18,MATCH(AP158,Indata!$B$12:$B$18,0)),"")</f>
        <v/>
      </c>
      <c r="AQ157" s="337" t="str">
        <f>IFERROR(INDEX(Indata!$A$12:$A$18,MATCH(AQ158,Indata!$B$12:$B$18,0)),"")</f>
        <v/>
      </c>
      <c r="AR157" s="337" t="str">
        <f>IFERROR(INDEX(Indata!$A$12:$A$18,MATCH(AR158,Indata!$B$12:$B$18,0)),"")</f>
        <v/>
      </c>
      <c r="AS157" s="337" t="str">
        <f>IFERROR(INDEX(Indata!$A$12:$A$18,MATCH(AS158,Indata!$B$12:$B$18,0)),"")</f>
        <v/>
      </c>
      <c r="AT157" s="337" t="str">
        <f>IFERROR(INDEX(Indata!$A$12:$A$18,MATCH(AT158,Indata!$B$12:$B$18,0)),"")</f>
        <v/>
      </c>
      <c r="AU157" s="337" t="str">
        <f>IFERROR(INDEX(Indata!$A$12:$A$18,MATCH(AU158,Indata!$B$12:$B$18,0)),"")</f>
        <v/>
      </c>
      <c r="AV157" s="337" t="str">
        <f>IFERROR(INDEX(Indata!$A$12:$A$18,MATCH(AV158,Indata!$B$12:$B$18,0)),"")</f>
        <v/>
      </c>
      <c r="AW157" s="337" t="str">
        <f>IFERROR(INDEX(Indata!$A$12:$A$18,MATCH(AW158,Indata!$B$12:$B$18,0)),"")</f>
        <v/>
      </c>
      <c r="AX157" s="337" t="str">
        <f>IFERROR(INDEX(Indata!$A$12:$A$18,MATCH(AX158,Indata!$B$12:$B$18,0)),"")</f>
        <v>Prognosår 2</v>
      </c>
      <c r="AY157" s="337" t="str">
        <f>IFERROR(INDEX(Indata!$A$12:$A$18,MATCH(AY158,Indata!$B$12:$B$18,0)),"")</f>
        <v/>
      </c>
      <c r="AZ157" s="337" t="str">
        <f>IFERROR(INDEX(Indata!$A$12:$A$18,MATCH(AZ158,Indata!$B$12:$B$18,0)),"")</f>
        <v/>
      </c>
      <c r="BA157" s="337" t="str">
        <f>IFERROR(INDEX(Indata!$A$12:$A$18,MATCH(BA158,Indata!$B$12:$B$18,0)),"")</f>
        <v/>
      </c>
      <c r="BB157" s="337" t="str">
        <f>IFERROR(INDEX(Indata!$A$12:$A$18,MATCH(BB158,Indata!$B$12:$B$18,0)),"")</f>
        <v/>
      </c>
      <c r="BC157" s="337" t="str">
        <f>IFERROR(INDEX(Indata!$A$12:$A$18,MATCH(BC158,Indata!$B$12:$B$18,0)),"")</f>
        <v/>
      </c>
      <c r="BD157" s="337" t="str">
        <f>IFERROR(INDEX(Indata!$A$12:$A$18,MATCH(BD158,Indata!$B$12:$B$18,0)),"")</f>
        <v/>
      </c>
      <c r="BE157" s="337" t="str">
        <f>IFERROR(INDEX(Indata!$A$12:$A$18,MATCH(BE158,Indata!$B$12:$B$18,0)),"")</f>
        <v/>
      </c>
      <c r="BF157" s="337" t="str">
        <f>IFERROR(INDEX(Indata!$A$12:$A$18,MATCH(BF158,Indata!$B$12:$B$18,0)),"")</f>
        <v/>
      </c>
      <c r="BG157" s="337" t="str">
        <f>IFERROR(INDEX(Indata!$A$12:$A$18,MATCH(BG158,Indata!$B$12:$B$18,0)),"")</f>
        <v/>
      </c>
      <c r="BH157" s="337" t="str">
        <f>IFERROR(INDEX(Indata!$A$12:$A$18,MATCH(BH158,Indata!$B$12:$B$18,0)),"")</f>
        <v/>
      </c>
      <c r="BI157" s="337" t="str">
        <f>IFERROR(INDEX(Indata!$A$12:$A$18,MATCH(BI158,Indata!$B$12:$B$18,0)),"")</f>
        <v/>
      </c>
      <c r="BJ157" s="337" t="str">
        <f>IFERROR(INDEX(Indata!$A$12:$A$18,MATCH(BJ158,Indata!$B$12:$B$18,0)),"")</f>
        <v/>
      </c>
      <c r="BK157" s="337" t="str">
        <f>IFERROR(INDEX(Indata!$A$12:$A$18,MATCH(BK158,Indata!$B$12:$B$18,0)),"")</f>
        <v/>
      </c>
      <c r="BL157" s="337" t="str">
        <f>IFERROR(INDEX(Indata!$A$12:$A$18,MATCH(BL158,Indata!$B$12:$B$18,0)),"")</f>
        <v/>
      </c>
      <c r="BM157" s="337" t="str">
        <f>IFERROR(INDEX(Indata!$A$12:$A$18,MATCH(BM158,Indata!$B$12:$B$18,0)),"")</f>
        <v/>
      </c>
      <c r="BN157" s="337" t="str">
        <f>IFERROR(INDEX(Indata!$A$12:$A$18,MATCH(BN158,Indata!$B$12:$B$18,0)),"")</f>
        <v/>
      </c>
      <c r="BO157" s="337" t="str">
        <f>IFERROR(INDEX(Indata!$A$12:$A$18,MATCH(BO158,Indata!$B$12:$B$18,0)),"")</f>
        <v/>
      </c>
      <c r="BP157" s="337" t="str">
        <f>IFERROR(INDEX(Indata!$A$12:$A$18,MATCH(BP158,Indata!$B$12:$B$18,0)),"")</f>
        <v/>
      </c>
      <c r="BQ157" s="337" t="str">
        <f>IF(OR(BP157="Slutår",BP157="beräknas ej"),"beräknas ej",IFERROR(INDEX(Indata!$A$12:$A$18,MATCH(BQ158,Indata!$B$12:$B$18,0)),""))</f>
        <v/>
      </c>
      <c r="BR157" s="337" t="str">
        <f>IF(OR(BQ157="Slutår",BQ157="beräknas ej"),"beräknas ej",IFERROR(INDEX(Indata!$A$12:$A$18,MATCH(BR158,Indata!$B$12:$B$18,0)),""))</f>
        <v/>
      </c>
      <c r="BS157" s="337" t="str">
        <f>IF(OR(BR157="Slutår",BR157="beräknas ej"),"beräknas ej",IFERROR(INDEX(Indata!$A$12:$A$18,MATCH(BS158,Indata!$B$12:$B$18,0)),""))</f>
        <v/>
      </c>
      <c r="BT157" s="337" t="str">
        <f>IF(OR(BS157="Slutår",BS157="beräknas ej"),"beräknas ej",IFERROR(INDEX(Indata!$A$12:$A$18,MATCH(BT158,Indata!$B$12:$B$18,0)),""))</f>
        <v>Slutår</v>
      </c>
      <c r="BU157" s="337" t="str">
        <f>IF(OR(BT157="Slutår",BT157="beräknas ej"),"beräknas ej",IFERROR(INDEX(Indata!$A$12:$A$18,MATCH(BU158,Indata!$B$12:$B$18,0)),""))</f>
        <v>beräknas ej</v>
      </c>
      <c r="BV157" s="337" t="str">
        <f>IF(OR(BU157="Slutår",BU157="beräknas ej"),"beräknas ej",IFERROR(INDEX(Indata!$A$12:$A$18,MATCH(BV158,Indata!$B$12:$B$18,0)),""))</f>
        <v>beräknas ej</v>
      </c>
      <c r="BW157" s="337" t="str">
        <f>IF(OR(BV157="Slutår",BV157="beräknas ej"),"beräknas ej",IFERROR(INDEX(Indata!$A$12:$A$18,MATCH(BW158,Indata!$B$12:$B$18,0)),""))</f>
        <v>beräknas ej</v>
      </c>
      <c r="BX157" s="337" t="str">
        <f>IF(OR(BW157="Slutår",BW157="beräknas ej"),"beräknas ej",IFERROR(INDEX(Indata!$A$12:$A$18,MATCH(BX158,Indata!$B$12:$B$18,0)),""))</f>
        <v>beräknas ej</v>
      </c>
      <c r="BY157" s="337" t="str">
        <f>IF(OR(BX157="Slutår",BX157="beräknas ej"),"beräknas ej",IFERROR(INDEX(Indata!$A$12:$A$18,MATCH(BY158,Indata!$B$12:$B$18,0)),""))</f>
        <v>beräknas ej</v>
      </c>
      <c r="BZ157" s="337" t="str">
        <f>IF(OR(BY157="Slutår",BY157="beräknas ej"),"beräknas ej",IFERROR(INDEX(Indata!$A$12:$A$18,MATCH(BZ158,Indata!$B$12:$B$18,0)),""))</f>
        <v>beräknas ej</v>
      </c>
      <c r="CA157" s="337" t="str">
        <f>IF(OR(BZ157="Slutår",BZ157="beräknas ej"),"beräknas ej",IFERROR(INDEX(Indata!$A$12:$A$18,MATCH(CA158,Indata!$B$12:$B$18,0)),""))</f>
        <v>beräknas ej</v>
      </c>
      <c r="CB157" s="337" t="str">
        <f>IF(OR(CA157="Slutår",CA157="beräknas ej"),"beräknas ej",IFERROR(INDEX(Indata!$A$12:$A$18,MATCH(CB158,Indata!$B$12:$B$18,0)),""))</f>
        <v>beräknas ej</v>
      </c>
      <c r="CC157" s="337" t="str">
        <f>IF(OR(CB157="Slutår",CB157="beräknas ej"),"beräknas ej",IFERROR(INDEX(Indata!$A$12:$A$18,MATCH(CC158,Indata!$B$12:$B$18,0)),""))</f>
        <v>beräknas ej</v>
      </c>
      <c r="CD157" s="337" t="str">
        <f>IF(OR(CC157="Slutår",CC157="beräknas ej"),"beräknas ej",IFERROR(INDEX(Indata!$A$12:$A$18,MATCH(CD158,Indata!$B$12:$B$18,0)),""))</f>
        <v>beräknas ej</v>
      </c>
      <c r="CE157" s="337" t="str">
        <f>IF(OR(CD157="Slutår",CD157="beräknas ej"),"beräknas ej",IFERROR(INDEX(Indata!$A$12:$A$18,MATCH(CE158,Indata!$B$12:$B$18,0)),""))</f>
        <v>beräknas ej</v>
      </c>
      <c r="CF157" s="337" t="str">
        <f>IF(OR(CE157="Slutår",CE157="beräknas ej"),"beräknas ej",IFERROR(INDEX(Indata!$A$12:$A$18,MATCH(CF158,Indata!$B$12:$B$18,0)),""))</f>
        <v>beräknas ej</v>
      </c>
      <c r="CG157" s="337" t="str">
        <f>IF(OR(CF157="Slutår",CF157="beräknas ej"),"beräknas ej",IFERROR(INDEX(Indata!$A$12:$A$18,MATCH(CG158,Indata!$B$12:$B$18,0)),""))</f>
        <v>beräknas ej</v>
      </c>
      <c r="CH157" s="337" t="str">
        <f>IF(OR(CG157="Slutår",CG157="beräknas ej"),"beräknas ej",IFERROR(INDEX(Indata!$A$12:$A$18,MATCH(CH158,Indata!$B$12:$B$18,0)),""))</f>
        <v>beräknas ej</v>
      </c>
      <c r="CI157" s="337" t="str">
        <f>IF(OR(CH157="Slutår",CH157="beräknas ej"),"beräknas ej",IFERROR(INDEX(Indata!$A$12:$A$18,MATCH(CI158,Indata!$B$12:$B$18,0)),""))</f>
        <v>beräknas ej</v>
      </c>
      <c r="CJ157" s="337" t="str">
        <f>IF(OR(CI157="Slutår",CI157="beräknas ej"),"beräknas ej",IFERROR(INDEX(Indata!$A$12:$A$18,MATCH(CJ158,Indata!$B$12:$B$18,0)),""))</f>
        <v>beräknas ej</v>
      </c>
      <c r="CK157" s="337" t="str">
        <f>IF(OR(CJ157="Slutår",CJ157="beräknas ej"),"beräknas ej",IFERROR(INDEX(Indata!$A$12:$A$18,MATCH(CK158,Indata!$B$12:$B$18,0)),""))</f>
        <v>beräknas ej</v>
      </c>
      <c r="CL157" s="337" t="str">
        <f>IF(OR(CK157="Slutår",CK157="beräknas ej"),"beräknas ej",IFERROR(INDEX(Indata!$A$12:$A$18,MATCH(CL158,Indata!$B$12:$B$18,0)),""))</f>
        <v>beräknas ej</v>
      </c>
      <c r="CM157" s="337" t="str">
        <f>IF(OR(CL157="Slutår",CL157="beräknas ej"),"beräknas ej",IFERROR(INDEX(Indata!$A$12:$A$18,MATCH(CM158,Indata!$B$12:$B$18,0)),""))</f>
        <v>beräknas ej</v>
      </c>
      <c r="CN157" s="337" t="str">
        <f>IF(OR(CM157="Slutår",CM157="beräknas ej"),"beräknas ej",IFERROR(INDEX(Indata!$A$12:$A$18,MATCH(CN158,Indata!$B$12:$B$18,0)),""))</f>
        <v>beräknas ej</v>
      </c>
      <c r="CO157" s="337" t="str">
        <f>IF(OR(CN157="Slutår",CN157="beräknas ej"),"beräknas ej",IFERROR(INDEX(Indata!$A$12:$A$18,MATCH(CO158,Indata!$B$12:$B$18,0)),""))</f>
        <v>beräknas ej</v>
      </c>
      <c r="CP157" s="337" t="str">
        <f>IF(OR(CO157="Slutår",CO157="beräknas ej"),"beräknas ej",IFERROR(INDEX(Indata!$A$12:$A$18,MATCH(CP158,Indata!$B$12:$B$18,0)),""))</f>
        <v>beräknas ej</v>
      </c>
      <c r="CQ157" s="337" t="str">
        <f>IF(OR(CP157="Slutår",CP157="beräknas ej"),"beräknas ej",IFERROR(INDEX(Indata!$A$12:$A$18,MATCH(CQ158,Indata!$B$12:$B$18,0)),""))</f>
        <v>beräknas ej</v>
      </c>
      <c r="CR157" s="337" t="str">
        <f>IF(OR(CQ157="Slutår",CQ157="beräknas ej"),"beräknas ej",IFERROR(INDEX(Indata!$A$12:$A$18,MATCH(CR158,Indata!$B$12:$B$18,0)),""))</f>
        <v>beräknas ej</v>
      </c>
      <c r="CS157" s="337" t="str">
        <f>IF(OR(CR157="Slutår",CR157="beräknas ej"),"beräknas ej",IFERROR(INDEX(Indata!$A$12:$A$18,MATCH(CS158,Indata!$B$12:$B$18,0)),""))</f>
        <v>beräknas ej</v>
      </c>
    </row>
    <row r="158" spans="1:97" s="375" customFormat="1" x14ac:dyDescent="0.35">
      <c r="A158" s="347" t="s">
        <v>72</v>
      </c>
      <c r="B158" s="347" t="s">
        <v>51</v>
      </c>
      <c r="C158" s="347" t="s">
        <v>73</v>
      </c>
      <c r="D158" s="347">
        <f>D18</f>
        <v>2019</v>
      </c>
      <c r="E158" s="347">
        <f>D158+1</f>
        <v>2020</v>
      </c>
      <c r="F158" s="347">
        <f t="shared" ref="F158" si="404">E158+1</f>
        <v>2021</v>
      </c>
      <c r="G158" s="347">
        <f t="shared" ref="G158" si="405">F158+1</f>
        <v>2022</v>
      </c>
      <c r="H158" s="347">
        <f t="shared" ref="H158" si="406">G158+1</f>
        <v>2023</v>
      </c>
      <c r="I158" s="347">
        <f t="shared" ref="I158" si="407">H158+1</f>
        <v>2024</v>
      </c>
      <c r="J158" s="347">
        <f t="shared" ref="J158" si="408">I158+1</f>
        <v>2025</v>
      </c>
      <c r="K158" s="347">
        <f t="shared" ref="K158" si="409">J158+1</f>
        <v>2026</v>
      </c>
      <c r="L158" s="347">
        <f t="shared" ref="L158" si="410">K158+1</f>
        <v>2027</v>
      </c>
      <c r="M158" s="347">
        <f t="shared" ref="M158" si="411">L158+1</f>
        <v>2028</v>
      </c>
      <c r="N158" s="347">
        <f t="shared" ref="N158" si="412">M158+1</f>
        <v>2029</v>
      </c>
      <c r="O158" s="347">
        <f t="shared" ref="O158" si="413">N158+1</f>
        <v>2030</v>
      </c>
      <c r="P158" s="347">
        <f t="shared" ref="P158" si="414">O158+1</f>
        <v>2031</v>
      </c>
      <c r="Q158" s="347">
        <f t="shared" ref="Q158" si="415">P158+1</f>
        <v>2032</v>
      </c>
      <c r="R158" s="347">
        <f t="shared" ref="R158" si="416">Q158+1</f>
        <v>2033</v>
      </c>
      <c r="S158" s="347">
        <f t="shared" ref="S158" si="417">R158+1</f>
        <v>2034</v>
      </c>
      <c r="T158" s="347">
        <f t="shared" ref="T158" si="418">S158+1</f>
        <v>2035</v>
      </c>
      <c r="U158" s="347">
        <f t="shared" ref="U158" si="419">T158+1</f>
        <v>2036</v>
      </c>
      <c r="V158" s="347">
        <f t="shared" ref="V158" si="420">U158+1</f>
        <v>2037</v>
      </c>
      <c r="W158" s="347">
        <f t="shared" ref="W158" si="421">V158+1</f>
        <v>2038</v>
      </c>
      <c r="X158" s="347">
        <f t="shared" ref="X158" si="422">W158+1</f>
        <v>2039</v>
      </c>
      <c r="Y158" s="347">
        <f t="shared" ref="Y158" si="423">X158+1</f>
        <v>2040</v>
      </c>
      <c r="Z158" s="347">
        <f t="shared" ref="Z158" si="424">Y158+1</f>
        <v>2041</v>
      </c>
      <c r="AA158" s="347">
        <f t="shared" ref="AA158" si="425">Z158+1</f>
        <v>2042</v>
      </c>
      <c r="AB158" s="347">
        <f t="shared" ref="AB158" si="426">AA158+1</f>
        <v>2043</v>
      </c>
      <c r="AC158" s="347">
        <f t="shared" ref="AC158" si="427">AB158+1</f>
        <v>2044</v>
      </c>
      <c r="AD158" s="347">
        <f t="shared" ref="AD158" si="428">AC158+1</f>
        <v>2045</v>
      </c>
      <c r="AE158" s="347">
        <f t="shared" ref="AE158" si="429">AD158+1</f>
        <v>2046</v>
      </c>
      <c r="AF158" s="347">
        <f t="shared" ref="AF158" si="430">AE158+1</f>
        <v>2047</v>
      </c>
      <c r="AG158" s="347">
        <f t="shared" ref="AG158" si="431">AF158+1</f>
        <v>2048</v>
      </c>
      <c r="AH158" s="347">
        <f t="shared" ref="AH158" si="432">AG158+1</f>
        <v>2049</v>
      </c>
      <c r="AI158" s="347">
        <f t="shared" ref="AI158" si="433">AH158+1</f>
        <v>2050</v>
      </c>
      <c r="AJ158" s="347">
        <f t="shared" ref="AJ158" si="434">AI158+1</f>
        <v>2051</v>
      </c>
      <c r="AK158" s="347">
        <f t="shared" ref="AK158" si="435">AJ158+1</f>
        <v>2052</v>
      </c>
      <c r="AL158" s="347">
        <f t="shared" ref="AL158" si="436">AK158+1</f>
        <v>2053</v>
      </c>
      <c r="AM158" s="347">
        <f t="shared" ref="AM158" si="437">AL158+1</f>
        <v>2054</v>
      </c>
      <c r="AN158" s="347">
        <f t="shared" ref="AN158" si="438">AM158+1</f>
        <v>2055</v>
      </c>
      <c r="AO158" s="347">
        <f t="shared" ref="AO158" si="439">AN158+1</f>
        <v>2056</v>
      </c>
      <c r="AP158" s="347">
        <f t="shared" ref="AP158" si="440">AO158+1</f>
        <v>2057</v>
      </c>
      <c r="AQ158" s="347">
        <f t="shared" ref="AQ158" si="441">AP158+1</f>
        <v>2058</v>
      </c>
      <c r="AR158" s="347">
        <f t="shared" ref="AR158" si="442">AQ158+1</f>
        <v>2059</v>
      </c>
      <c r="AS158" s="347">
        <f t="shared" ref="AS158" si="443">AR158+1</f>
        <v>2060</v>
      </c>
      <c r="AT158" s="347">
        <f t="shared" ref="AT158" si="444">AS158+1</f>
        <v>2061</v>
      </c>
      <c r="AU158" s="347">
        <f t="shared" ref="AU158" si="445">AT158+1</f>
        <v>2062</v>
      </c>
      <c r="AV158" s="347">
        <f t="shared" ref="AV158" si="446">AU158+1</f>
        <v>2063</v>
      </c>
      <c r="AW158" s="347">
        <f t="shared" ref="AW158" si="447">AV158+1</f>
        <v>2064</v>
      </c>
      <c r="AX158" s="347">
        <f t="shared" ref="AX158" si="448">AW158+1</f>
        <v>2065</v>
      </c>
      <c r="AY158" s="347">
        <f t="shared" ref="AY158" si="449">AX158+1</f>
        <v>2066</v>
      </c>
      <c r="AZ158" s="347">
        <f t="shared" ref="AZ158" si="450">AY158+1</f>
        <v>2067</v>
      </c>
      <c r="BA158" s="347">
        <f t="shared" ref="BA158" si="451">AZ158+1</f>
        <v>2068</v>
      </c>
      <c r="BB158" s="347">
        <f t="shared" ref="BB158" si="452">BA158+1</f>
        <v>2069</v>
      </c>
      <c r="BC158" s="347">
        <f t="shared" ref="BC158" si="453">BB158+1</f>
        <v>2070</v>
      </c>
      <c r="BD158" s="347">
        <f t="shared" ref="BD158" si="454">BC158+1</f>
        <v>2071</v>
      </c>
      <c r="BE158" s="347">
        <f t="shared" ref="BE158" si="455">BD158+1</f>
        <v>2072</v>
      </c>
      <c r="BF158" s="347">
        <f t="shared" ref="BF158" si="456">BE158+1</f>
        <v>2073</v>
      </c>
      <c r="BG158" s="347">
        <f t="shared" ref="BG158" si="457">BF158+1</f>
        <v>2074</v>
      </c>
      <c r="BH158" s="347">
        <f t="shared" ref="BH158" si="458">BG158+1</f>
        <v>2075</v>
      </c>
      <c r="BI158" s="347">
        <f t="shared" ref="BI158" si="459">BH158+1</f>
        <v>2076</v>
      </c>
      <c r="BJ158" s="347">
        <f t="shared" ref="BJ158" si="460">BI158+1</f>
        <v>2077</v>
      </c>
      <c r="BK158" s="347">
        <f t="shared" ref="BK158" si="461">BJ158+1</f>
        <v>2078</v>
      </c>
      <c r="BL158" s="347">
        <f t="shared" ref="BL158" si="462">BK158+1</f>
        <v>2079</v>
      </c>
      <c r="BM158" s="347">
        <f t="shared" ref="BM158" si="463">BL158+1</f>
        <v>2080</v>
      </c>
      <c r="BN158" s="347">
        <f t="shared" ref="BN158" si="464">BM158+1</f>
        <v>2081</v>
      </c>
      <c r="BO158" s="347">
        <f t="shared" ref="BO158" si="465">BN158+1</f>
        <v>2082</v>
      </c>
      <c r="BP158" s="347">
        <f t="shared" ref="BP158" si="466">BO158+1</f>
        <v>2083</v>
      </c>
      <c r="BQ158" s="347">
        <f t="shared" ref="BQ158" si="467">BP158+1</f>
        <v>2084</v>
      </c>
      <c r="BR158" s="347">
        <f t="shared" ref="BR158" si="468">BQ158+1</f>
        <v>2085</v>
      </c>
      <c r="BS158" s="347">
        <f t="shared" ref="BS158" si="469">BR158+1</f>
        <v>2086</v>
      </c>
      <c r="BT158" s="347">
        <f t="shared" ref="BT158" si="470">BS158+1</f>
        <v>2087</v>
      </c>
      <c r="BU158" s="347">
        <f t="shared" ref="BU158" si="471">BT158+1</f>
        <v>2088</v>
      </c>
      <c r="BV158" s="347">
        <f t="shared" ref="BV158" si="472">BU158+1</f>
        <v>2089</v>
      </c>
      <c r="BW158" s="347">
        <f t="shared" ref="BW158" si="473">BV158+1</f>
        <v>2090</v>
      </c>
      <c r="BX158" s="347">
        <f t="shared" ref="BX158" si="474">BW158+1</f>
        <v>2091</v>
      </c>
      <c r="BY158" s="347">
        <f t="shared" ref="BY158" si="475">BX158+1</f>
        <v>2092</v>
      </c>
      <c r="BZ158" s="347">
        <f t="shared" ref="BZ158" si="476">BY158+1</f>
        <v>2093</v>
      </c>
      <c r="CA158" s="347">
        <f t="shared" ref="CA158" si="477">BZ158+1</f>
        <v>2094</v>
      </c>
      <c r="CB158" s="347">
        <f t="shared" ref="CB158" si="478">CA158+1</f>
        <v>2095</v>
      </c>
      <c r="CC158" s="347">
        <f t="shared" ref="CC158" si="479">CB158+1</f>
        <v>2096</v>
      </c>
      <c r="CD158" s="347">
        <f t="shared" ref="CD158" si="480">CC158+1</f>
        <v>2097</v>
      </c>
      <c r="CE158" s="347">
        <f t="shared" ref="CE158" si="481">CD158+1</f>
        <v>2098</v>
      </c>
      <c r="CF158" s="347">
        <f t="shared" ref="CF158" si="482">CE158+1</f>
        <v>2099</v>
      </c>
      <c r="CG158" s="347">
        <f t="shared" ref="CG158" si="483">CF158+1</f>
        <v>2100</v>
      </c>
      <c r="CH158" s="347">
        <f t="shared" ref="CH158" si="484">CG158+1</f>
        <v>2101</v>
      </c>
      <c r="CI158" s="347">
        <f t="shared" ref="CI158" si="485">CH158+1</f>
        <v>2102</v>
      </c>
      <c r="CJ158" s="347">
        <f t="shared" ref="CJ158" si="486">CI158+1</f>
        <v>2103</v>
      </c>
      <c r="CK158" s="347">
        <f t="shared" ref="CK158" si="487">CJ158+1</f>
        <v>2104</v>
      </c>
      <c r="CL158" s="347">
        <f t="shared" ref="CL158" si="488">CK158+1</f>
        <v>2105</v>
      </c>
      <c r="CM158" s="347">
        <f t="shared" ref="CM158" si="489">CL158+1</f>
        <v>2106</v>
      </c>
      <c r="CN158" s="347">
        <f t="shared" ref="CN158" si="490">CM158+1</f>
        <v>2107</v>
      </c>
      <c r="CO158" s="347">
        <f t="shared" ref="CO158" si="491">CN158+1</f>
        <v>2108</v>
      </c>
      <c r="CP158" s="347">
        <f t="shared" ref="CP158" si="492">CO158+1</f>
        <v>2109</v>
      </c>
      <c r="CQ158" s="347">
        <f t="shared" ref="CQ158" si="493">CP158+1</f>
        <v>2110</v>
      </c>
      <c r="CR158" s="347">
        <f t="shared" ref="CR158" si="494">CQ158+1</f>
        <v>2111</v>
      </c>
      <c r="CS158" s="347">
        <f t="shared" ref="CS158" si="495">CR158+1</f>
        <v>2112</v>
      </c>
    </row>
    <row r="159" spans="1:97" s="372" customFormat="1" x14ac:dyDescent="0.35">
      <c r="A159" s="337">
        <f>A19</f>
        <v>0</v>
      </c>
      <c r="B159" s="337" t="str">
        <f t="shared" ref="B159" si="496">B19</f>
        <v>0 0</v>
      </c>
      <c r="C159" s="344">
        <f>C19</f>
        <v>0</v>
      </c>
      <c r="D159" s="344">
        <f>IFERROR((('JA basår'!R7+'JA basår'!U7+'JA basår'!Y7)*'JA basår'!F7*'JA basår'!H7*'JA basår'!L7)+(('JA basår'!R37+'JA basår'!U37+'JA basår'!Y37)*'JA basår'!F37*'JA basår'!H37*'JA basår'!L37),0)</f>
        <v>0</v>
      </c>
      <c r="E159" s="344">
        <f>IF(E$157="beräknas ej",0,D159*IF(E$158&gt;$D$143,1,IF(E$158&lt;=$C$143,$C$142,$D$142))*IFERROR(INDEX($B$148:$E$154,MATCH($A159,$A$148:$A$154,0),MATCH(E$158,$B$146:$E$146,1)),0))</f>
        <v>0</v>
      </c>
      <c r="F159" s="344">
        <f t="shared" ref="F159:BQ159" si="497">IF(F$157="beräknas ej",0,E159*IF(F$158&gt;$D$143,1,IF(F$158&lt;=$C$143,$C$142,$D$142))*IFERROR(INDEX($B$148:$E$154,MATCH($A159,$A$148:$A$154,0),MATCH(F$158,$B$146:$E$146,1)),0))</f>
        <v>0</v>
      </c>
      <c r="G159" s="344">
        <f t="shared" si="497"/>
        <v>0</v>
      </c>
      <c r="H159" s="344">
        <f t="shared" si="497"/>
        <v>0</v>
      </c>
      <c r="I159" s="344">
        <f t="shared" si="497"/>
        <v>0</v>
      </c>
      <c r="J159" s="344">
        <f t="shared" si="497"/>
        <v>0</v>
      </c>
      <c r="K159" s="344">
        <f t="shared" si="497"/>
        <v>0</v>
      </c>
      <c r="L159" s="344">
        <f t="shared" si="497"/>
        <v>0</v>
      </c>
      <c r="M159" s="344">
        <f t="shared" si="497"/>
        <v>0</v>
      </c>
      <c r="N159" s="344">
        <f t="shared" si="497"/>
        <v>0</v>
      </c>
      <c r="O159" s="344">
        <f t="shared" si="497"/>
        <v>0</v>
      </c>
      <c r="P159" s="344">
        <f t="shared" si="497"/>
        <v>0</v>
      </c>
      <c r="Q159" s="344">
        <f t="shared" si="497"/>
        <v>0</v>
      </c>
      <c r="R159" s="344">
        <f t="shared" si="497"/>
        <v>0</v>
      </c>
      <c r="S159" s="344">
        <f t="shared" si="497"/>
        <v>0</v>
      </c>
      <c r="T159" s="344">
        <f t="shared" si="497"/>
        <v>0</v>
      </c>
      <c r="U159" s="344">
        <f t="shared" si="497"/>
        <v>0</v>
      </c>
      <c r="V159" s="344">
        <f t="shared" si="497"/>
        <v>0</v>
      </c>
      <c r="W159" s="344">
        <f t="shared" si="497"/>
        <v>0</v>
      </c>
      <c r="X159" s="344">
        <f t="shared" si="497"/>
        <v>0</v>
      </c>
      <c r="Y159" s="344">
        <f t="shared" si="497"/>
        <v>0</v>
      </c>
      <c r="Z159" s="344">
        <f t="shared" si="497"/>
        <v>0</v>
      </c>
      <c r="AA159" s="344">
        <f t="shared" si="497"/>
        <v>0</v>
      </c>
      <c r="AB159" s="344">
        <f t="shared" si="497"/>
        <v>0</v>
      </c>
      <c r="AC159" s="344">
        <f t="shared" si="497"/>
        <v>0</v>
      </c>
      <c r="AD159" s="344">
        <f t="shared" si="497"/>
        <v>0</v>
      </c>
      <c r="AE159" s="344">
        <f t="shared" si="497"/>
        <v>0</v>
      </c>
      <c r="AF159" s="344">
        <f t="shared" si="497"/>
        <v>0</v>
      </c>
      <c r="AG159" s="344">
        <f t="shared" si="497"/>
        <v>0</v>
      </c>
      <c r="AH159" s="344">
        <f t="shared" si="497"/>
        <v>0</v>
      </c>
      <c r="AI159" s="344">
        <f t="shared" si="497"/>
        <v>0</v>
      </c>
      <c r="AJ159" s="344">
        <f t="shared" si="497"/>
        <v>0</v>
      </c>
      <c r="AK159" s="344">
        <f t="shared" si="497"/>
        <v>0</v>
      </c>
      <c r="AL159" s="344">
        <f t="shared" si="497"/>
        <v>0</v>
      </c>
      <c r="AM159" s="344">
        <f t="shared" si="497"/>
        <v>0</v>
      </c>
      <c r="AN159" s="344">
        <f t="shared" si="497"/>
        <v>0</v>
      </c>
      <c r="AO159" s="344">
        <f t="shared" si="497"/>
        <v>0</v>
      </c>
      <c r="AP159" s="344">
        <f t="shared" si="497"/>
        <v>0</v>
      </c>
      <c r="AQ159" s="344">
        <f t="shared" si="497"/>
        <v>0</v>
      </c>
      <c r="AR159" s="344">
        <f t="shared" si="497"/>
        <v>0</v>
      </c>
      <c r="AS159" s="344">
        <f t="shared" si="497"/>
        <v>0</v>
      </c>
      <c r="AT159" s="344">
        <f t="shared" si="497"/>
        <v>0</v>
      </c>
      <c r="AU159" s="344">
        <f t="shared" si="497"/>
        <v>0</v>
      </c>
      <c r="AV159" s="344">
        <f t="shared" si="497"/>
        <v>0</v>
      </c>
      <c r="AW159" s="344">
        <f t="shared" si="497"/>
        <v>0</v>
      </c>
      <c r="AX159" s="344">
        <f t="shared" si="497"/>
        <v>0</v>
      </c>
      <c r="AY159" s="344">
        <f t="shared" si="497"/>
        <v>0</v>
      </c>
      <c r="AZ159" s="344">
        <f t="shared" si="497"/>
        <v>0</v>
      </c>
      <c r="BA159" s="344">
        <f t="shared" si="497"/>
        <v>0</v>
      </c>
      <c r="BB159" s="344">
        <f t="shared" si="497"/>
        <v>0</v>
      </c>
      <c r="BC159" s="344">
        <f t="shared" si="497"/>
        <v>0</v>
      </c>
      <c r="BD159" s="344">
        <f t="shared" si="497"/>
        <v>0</v>
      </c>
      <c r="BE159" s="344">
        <f t="shared" si="497"/>
        <v>0</v>
      </c>
      <c r="BF159" s="344">
        <f t="shared" si="497"/>
        <v>0</v>
      </c>
      <c r="BG159" s="344">
        <f t="shared" si="497"/>
        <v>0</v>
      </c>
      <c r="BH159" s="344">
        <f t="shared" si="497"/>
        <v>0</v>
      </c>
      <c r="BI159" s="344">
        <f t="shared" si="497"/>
        <v>0</v>
      </c>
      <c r="BJ159" s="344">
        <f t="shared" si="497"/>
        <v>0</v>
      </c>
      <c r="BK159" s="344">
        <f t="shared" si="497"/>
        <v>0</v>
      </c>
      <c r="BL159" s="344">
        <f t="shared" si="497"/>
        <v>0</v>
      </c>
      <c r="BM159" s="344">
        <f t="shared" si="497"/>
        <v>0</v>
      </c>
      <c r="BN159" s="344">
        <f t="shared" si="497"/>
        <v>0</v>
      </c>
      <c r="BO159" s="344">
        <f t="shared" si="497"/>
        <v>0</v>
      </c>
      <c r="BP159" s="344">
        <f t="shared" si="497"/>
        <v>0</v>
      </c>
      <c r="BQ159" s="344">
        <f t="shared" si="497"/>
        <v>0</v>
      </c>
      <c r="BR159" s="344">
        <f t="shared" ref="BR159:CS159" si="498">IF(BR$157="beräknas ej",0,BQ159*IF(BR$158&gt;$D$143,1,IF(BR$158&lt;=$C$143,$C$142,$D$142))*IFERROR(INDEX($B$148:$E$154,MATCH($A159,$A$148:$A$154,0),MATCH(BR$158,$B$146:$E$146,1)),0))</f>
        <v>0</v>
      </c>
      <c r="BS159" s="344">
        <f t="shared" si="498"/>
        <v>0</v>
      </c>
      <c r="BT159" s="344">
        <f t="shared" si="498"/>
        <v>0</v>
      </c>
      <c r="BU159" s="344">
        <f t="shared" si="498"/>
        <v>0</v>
      </c>
      <c r="BV159" s="344">
        <f t="shared" si="498"/>
        <v>0</v>
      </c>
      <c r="BW159" s="344">
        <f t="shared" si="498"/>
        <v>0</v>
      </c>
      <c r="BX159" s="344">
        <f t="shared" si="498"/>
        <v>0</v>
      </c>
      <c r="BY159" s="344">
        <f t="shared" si="498"/>
        <v>0</v>
      </c>
      <c r="BZ159" s="344">
        <f t="shared" si="498"/>
        <v>0</v>
      </c>
      <c r="CA159" s="344">
        <f t="shared" si="498"/>
        <v>0</v>
      </c>
      <c r="CB159" s="344">
        <f t="shared" si="498"/>
        <v>0</v>
      </c>
      <c r="CC159" s="344">
        <f t="shared" si="498"/>
        <v>0</v>
      </c>
      <c r="CD159" s="344">
        <f t="shared" si="498"/>
        <v>0</v>
      </c>
      <c r="CE159" s="344">
        <f t="shared" si="498"/>
        <v>0</v>
      </c>
      <c r="CF159" s="344">
        <f t="shared" si="498"/>
        <v>0</v>
      </c>
      <c r="CG159" s="344">
        <f t="shared" si="498"/>
        <v>0</v>
      </c>
      <c r="CH159" s="344">
        <f t="shared" si="498"/>
        <v>0</v>
      </c>
      <c r="CI159" s="344">
        <f t="shared" si="498"/>
        <v>0</v>
      </c>
      <c r="CJ159" s="344">
        <f t="shared" si="498"/>
        <v>0</v>
      </c>
      <c r="CK159" s="344">
        <f t="shared" si="498"/>
        <v>0</v>
      </c>
      <c r="CL159" s="344">
        <f t="shared" si="498"/>
        <v>0</v>
      </c>
      <c r="CM159" s="344">
        <f t="shared" si="498"/>
        <v>0</v>
      </c>
      <c r="CN159" s="344">
        <f t="shared" si="498"/>
        <v>0</v>
      </c>
      <c r="CO159" s="344">
        <f t="shared" si="498"/>
        <v>0</v>
      </c>
      <c r="CP159" s="344">
        <f t="shared" si="498"/>
        <v>0</v>
      </c>
      <c r="CQ159" s="344">
        <f t="shared" si="498"/>
        <v>0</v>
      </c>
      <c r="CR159" s="344">
        <f t="shared" si="498"/>
        <v>0</v>
      </c>
      <c r="CS159" s="344">
        <f t="shared" si="498"/>
        <v>0</v>
      </c>
    </row>
    <row r="160" spans="1:97" s="372" customFormat="1" x14ac:dyDescent="0.35">
      <c r="A160" s="337">
        <f t="shared" ref="A160:C160" si="499">A20</f>
        <v>0</v>
      </c>
      <c r="B160" s="337" t="str">
        <f t="shared" si="499"/>
        <v>0 0</v>
      </c>
      <c r="C160" s="344">
        <f t="shared" si="499"/>
        <v>0</v>
      </c>
      <c r="D160" s="344">
        <f>IFERROR((('JA basår'!R8+'JA basår'!U8+'JA basår'!Y8)*'JA basår'!F8*'JA basår'!H8*'JA basår'!L8)+(('JA basår'!R38+'JA basår'!U38+'JA basår'!Y38)*'JA basår'!F38*'JA basår'!H38*'JA basår'!L38),0)</f>
        <v>0</v>
      </c>
      <c r="E160" s="344">
        <f t="shared" ref="E160:BP160" si="500">IF(E$157="beräknas ej",0,D160*IF(E$158&gt;$D$143,1,IF(E$158&lt;=$C$143,$C$142,$D$142))*IFERROR(INDEX($B$148:$E$154,MATCH($A160,$A$148:$A$154,0),MATCH(E$158,$B$146:$E$146,1)),0))</f>
        <v>0</v>
      </c>
      <c r="F160" s="344">
        <f t="shared" si="500"/>
        <v>0</v>
      </c>
      <c r="G160" s="344">
        <f t="shared" si="500"/>
        <v>0</v>
      </c>
      <c r="H160" s="344">
        <f t="shared" si="500"/>
        <v>0</v>
      </c>
      <c r="I160" s="344">
        <f t="shared" si="500"/>
        <v>0</v>
      </c>
      <c r="J160" s="344">
        <f t="shared" si="500"/>
        <v>0</v>
      </c>
      <c r="K160" s="344">
        <f t="shared" si="500"/>
        <v>0</v>
      </c>
      <c r="L160" s="344">
        <f t="shared" si="500"/>
        <v>0</v>
      </c>
      <c r="M160" s="344">
        <f t="shared" si="500"/>
        <v>0</v>
      </c>
      <c r="N160" s="344">
        <f t="shared" si="500"/>
        <v>0</v>
      </c>
      <c r="O160" s="344">
        <f t="shared" si="500"/>
        <v>0</v>
      </c>
      <c r="P160" s="344">
        <f t="shared" si="500"/>
        <v>0</v>
      </c>
      <c r="Q160" s="344">
        <f t="shared" si="500"/>
        <v>0</v>
      </c>
      <c r="R160" s="344">
        <f t="shared" si="500"/>
        <v>0</v>
      </c>
      <c r="S160" s="344">
        <f t="shared" si="500"/>
        <v>0</v>
      </c>
      <c r="T160" s="344">
        <f t="shared" si="500"/>
        <v>0</v>
      </c>
      <c r="U160" s="344">
        <f t="shared" si="500"/>
        <v>0</v>
      </c>
      <c r="V160" s="344">
        <f t="shared" si="500"/>
        <v>0</v>
      </c>
      <c r="W160" s="344">
        <f t="shared" si="500"/>
        <v>0</v>
      </c>
      <c r="X160" s="344">
        <f t="shared" si="500"/>
        <v>0</v>
      </c>
      <c r="Y160" s="344">
        <f t="shared" si="500"/>
        <v>0</v>
      </c>
      <c r="Z160" s="344">
        <f t="shared" si="500"/>
        <v>0</v>
      </c>
      <c r="AA160" s="344">
        <f t="shared" si="500"/>
        <v>0</v>
      </c>
      <c r="AB160" s="344">
        <f t="shared" si="500"/>
        <v>0</v>
      </c>
      <c r="AC160" s="344">
        <f t="shared" si="500"/>
        <v>0</v>
      </c>
      <c r="AD160" s="344">
        <f t="shared" si="500"/>
        <v>0</v>
      </c>
      <c r="AE160" s="344">
        <f t="shared" si="500"/>
        <v>0</v>
      </c>
      <c r="AF160" s="344">
        <f t="shared" si="500"/>
        <v>0</v>
      </c>
      <c r="AG160" s="344">
        <f t="shared" si="500"/>
        <v>0</v>
      </c>
      <c r="AH160" s="344">
        <f t="shared" si="500"/>
        <v>0</v>
      </c>
      <c r="AI160" s="344">
        <f t="shared" si="500"/>
        <v>0</v>
      </c>
      <c r="AJ160" s="344">
        <f t="shared" si="500"/>
        <v>0</v>
      </c>
      <c r="AK160" s="344">
        <f t="shared" si="500"/>
        <v>0</v>
      </c>
      <c r="AL160" s="344">
        <f t="shared" si="500"/>
        <v>0</v>
      </c>
      <c r="AM160" s="344">
        <f t="shared" si="500"/>
        <v>0</v>
      </c>
      <c r="AN160" s="344">
        <f t="shared" si="500"/>
        <v>0</v>
      </c>
      <c r="AO160" s="344">
        <f t="shared" si="500"/>
        <v>0</v>
      </c>
      <c r="AP160" s="344">
        <f t="shared" si="500"/>
        <v>0</v>
      </c>
      <c r="AQ160" s="344">
        <f t="shared" si="500"/>
        <v>0</v>
      </c>
      <c r="AR160" s="344">
        <f t="shared" si="500"/>
        <v>0</v>
      </c>
      <c r="AS160" s="344">
        <f t="shared" si="500"/>
        <v>0</v>
      </c>
      <c r="AT160" s="344">
        <f t="shared" si="500"/>
        <v>0</v>
      </c>
      <c r="AU160" s="344">
        <f t="shared" si="500"/>
        <v>0</v>
      </c>
      <c r="AV160" s="344">
        <f t="shared" si="500"/>
        <v>0</v>
      </c>
      <c r="AW160" s="344">
        <f t="shared" si="500"/>
        <v>0</v>
      </c>
      <c r="AX160" s="344">
        <f t="shared" si="500"/>
        <v>0</v>
      </c>
      <c r="AY160" s="344">
        <f t="shared" si="500"/>
        <v>0</v>
      </c>
      <c r="AZ160" s="344">
        <f t="shared" si="500"/>
        <v>0</v>
      </c>
      <c r="BA160" s="344">
        <f t="shared" si="500"/>
        <v>0</v>
      </c>
      <c r="BB160" s="344">
        <f t="shared" si="500"/>
        <v>0</v>
      </c>
      <c r="BC160" s="344">
        <f t="shared" si="500"/>
        <v>0</v>
      </c>
      <c r="BD160" s="344">
        <f t="shared" si="500"/>
        <v>0</v>
      </c>
      <c r="BE160" s="344">
        <f t="shared" si="500"/>
        <v>0</v>
      </c>
      <c r="BF160" s="344">
        <f t="shared" si="500"/>
        <v>0</v>
      </c>
      <c r="BG160" s="344">
        <f t="shared" si="500"/>
        <v>0</v>
      </c>
      <c r="BH160" s="344">
        <f t="shared" si="500"/>
        <v>0</v>
      </c>
      <c r="BI160" s="344">
        <f t="shared" si="500"/>
        <v>0</v>
      </c>
      <c r="BJ160" s="344">
        <f t="shared" si="500"/>
        <v>0</v>
      </c>
      <c r="BK160" s="344">
        <f t="shared" si="500"/>
        <v>0</v>
      </c>
      <c r="BL160" s="344">
        <f t="shared" si="500"/>
        <v>0</v>
      </c>
      <c r="BM160" s="344">
        <f t="shared" si="500"/>
        <v>0</v>
      </c>
      <c r="BN160" s="344">
        <f t="shared" si="500"/>
        <v>0</v>
      </c>
      <c r="BO160" s="344">
        <f t="shared" si="500"/>
        <v>0</v>
      </c>
      <c r="BP160" s="344">
        <f t="shared" si="500"/>
        <v>0</v>
      </c>
      <c r="BQ160" s="344">
        <f t="shared" ref="BQ160:CS160" si="501">IF(BQ$157="beräknas ej",0,BP160*IF(BQ$158&gt;$D$143,1,IF(BQ$158&lt;=$C$143,$C$142,$D$142))*IFERROR(INDEX($B$148:$E$154,MATCH($A160,$A$148:$A$154,0),MATCH(BQ$158,$B$146:$E$146,1)),0))</f>
        <v>0</v>
      </c>
      <c r="BR160" s="344">
        <f t="shared" si="501"/>
        <v>0</v>
      </c>
      <c r="BS160" s="344">
        <f t="shared" si="501"/>
        <v>0</v>
      </c>
      <c r="BT160" s="344">
        <f t="shared" si="501"/>
        <v>0</v>
      </c>
      <c r="BU160" s="344">
        <f t="shared" si="501"/>
        <v>0</v>
      </c>
      <c r="BV160" s="344">
        <f t="shared" si="501"/>
        <v>0</v>
      </c>
      <c r="BW160" s="344">
        <f t="shared" si="501"/>
        <v>0</v>
      </c>
      <c r="BX160" s="344">
        <f t="shared" si="501"/>
        <v>0</v>
      </c>
      <c r="BY160" s="344">
        <f t="shared" si="501"/>
        <v>0</v>
      </c>
      <c r="BZ160" s="344">
        <f t="shared" si="501"/>
        <v>0</v>
      </c>
      <c r="CA160" s="344">
        <f t="shared" si="501"/>
        <v>0</v>
      </c>
      <c r="CB160" s="344">
        <f t="shared" si="501"/>
        <v>0</v>
      </c>
      <c r="CC160" s="344">
        <f t="shared" si="501"/>
        <v>0</v>
      </c>
      <c r="CD160" s="344">
        <f t="shared" si="501"/>
        <v>0</v>
      </c>
      <c r="CE160" s="344">
        <f t="shared" si="501"/>
        <v>0</v>
      </c>
      <c r="CF160" s="344">
        <f t="shared" si="501"/>
        <v>0</v>
      </c>
      <c r="CG160" s="344">
        <f t="shared" si="501"/>
        <v>0</v>
      </c>
      <c r="CH160" s="344">
        <f t="shared" si="501"/>
        <v>0</v>
      </c>
      <c r="CI160" s="344">
        <f t="shared" si="501"/>
        <v>0</v>
      </c>
      <c r="CJ160" s="344">
        <f t="shared" si="501"/>
        <v>0</v>
      </c>
      <c r="CK160" s="344">
        <f t="shared" si="501"/>
        <v>0</v>
      </c>
      <c r="CL160" s="344">
        <f t="shared" si="501"/>
        <v>0</v>
      </c>
      <c r="CM160" s="344">
        <f t="shared" si="501"/>
        <v>0</v>
      </c>
      <c r="CN160" s="344">
        <f t="shared" si="501"/>
        <v>0</v>
      </c>
      <c r="CO160" s="344">
        <f t="shared" si="501"/>
        <v>0</v>
      </c>
      <c r="CP160" s="344">
        <f t="shared" si="501"/>
        <v>0</v>
      </c>
      <c r="CQ160" s="344">
        <f t="shared" si="501"/>
        <v>0</v>
      </c>
      <c r="CR160" s="344">
        <f t="shared" si="501"/>
        <v>0</v>
      </c>
      <c r="CS160" s="344">
        <f t="shared" si="501"/>
        <v>0</v>
      </c>
    </row>
    <row r="161" spans="1:97" s="372" customFormat="1" x14ac:dyDescent="0.35">
      <c r="A161" s="337">
        <f t="shared" ref="A161:C161" si="502">A21</f>
        <v>0</v>
      </c>
      <c r="B161" s="337" t="str">
        <f t="shared" si="502"/>
        <v>0 0</v>
      </c>
      <c r="C161" s="344">
        <f t="shared" si="502"/>
        <v>0</v>
      </c>
      <c r="D161" s="344">
        <f>IFERROR((('JA basår'!R9+'JA basår'!U9+'JA basår'!Y9)*'JA basår'!F9*'JA basår'!H9*'JA basår'!L9)+(('JA basår'!R39+'JA basår'!U39+'JA basår'!Y39)*'JA basår'!F39*'JA basår'!H39*'JA basår'!L39),0)</f>
        <v>0</v>
      </c>
      <c r="E161" s="344">
        <f t="shared" ref="E161:BP161" si="503">IF(E$157="beräknas ej",0,D161*IF(E$158&gt;$D$143,1,IF(E$158&lt;=$C$143,$C$142,$D$142))*IFERROR(INDEX($B$148:$E$154,MATCH($A161,$A$148:$A$154,0),MATCH(E$158,$B$146:$E$146,1)),0))</f>
        <v>0</v>
      </c>
      <c r="F161" s="344">
        <f t="shared" si="503"/>
        <v>0</v>
      </c>
      <c r="G161" s="344">
        <f t="shared" si="503"/>
        <v>0</v>
      </c>
      <c r="H161" s="344">
        <f t="shared" si="503"/>
        <v>0</v>
      </c>
      <c r="I161" s="344">
        <f t="shared" si="503"/>
        <v>0</v>
      </c>
      <c r="J161" s="344">
        <f t="shared" si="503"/>
        <v>0</v>
      </c>
      <c r="K161" s="344">
        <f t="shared" si="503"/>
        <v>0</v>
      </c>
      <c r="L161" s="344">
        <f t="shared" si="503"/>
        <v>0</v>
      </c>
      <c r="M161" s="344">
        <f t="shared" si="503"/>
        <v>0</v>
      </c>
      <c r="N161" s="344">
        <f t="shared" si="503"/>
        <v>0</v>
      </c>
      <c r="O161" s="344">
        <f t="shared" si="503"/>
        <v>0</v>
      </c>
      <c r="P161" s="344">
        <f t="shared" si="503"/>
        <v>0</v>
      </c>
      <c r="Q161" s="344">
        <f t="shared" si="503"/>
        <v>0</v>
      </c>
      <c r="R161" s="344">
        <f t="shared" si="503"/>
        <v>0</v>
      </c>
      <c r="S161" s="344">
        <f t="shared" si="503"/>
        <v>0</v>
      </c>
      <c r="T161" s="344">
        <f t="shared" si="503"/>
        <v>0</v>
      </c>
      <c r="U161" s="344">
        <f t="shared" si="503"/>
        <v>0</v>
      </c>
      <c r="V161" s="344">
        <f t="shared" si="503"/>
        <v>0</v>
      </c>
      <c r="W161" s="344">
        <f t="shared" si="503"/>
        <v>0</v>
      </c>
      <c r="X161" s="344">
        <f t="shared" si="503"/>
        <v>0</v>
      </c>
      <c r="Y161" s="344">
        <f t="shared" si="503"/>
        <v>0</v>
      </c>
      <c r="Z161" s="344">
        <f t="shared" si="503"/>
        <v>0</v>
      </c>
      <c r="AA161" s="344">
        <f t="shared" si="503"/>
        <v>0</v>
      </c>
      <c r="AB161" s="344">
        <f t="shared" si="503"/>
        <v>0</v>
      </c>
      <c r="AC161" s="344">
        <f t="shared" si="503"/>
        <v>0</v>
      </c>
      <c r="AD161" s="344">
        <f t="shared" si="503"/>
        <v>0</v>
      </c>
      <c r="AE161" s="344">
        <f t="shared" si="503"/>
        <v>0</v>
      </c>
      <c r="AF161" s="344">
        <f t="shared" si="503"/>
        <v>0</v>
      </c>
      <c r="AG161" s="344">
        <f t="shared" si="503"/>
        <v>0</v>
      </c>
      <c r="AH161" s="344">
        <f t="shared" si="503"/>
        <v>0</v>
      </c>
      <c r="AI161" s="344">
        <f t="shared" si="503"/>
        <v>0</v>
      </c>
      <c r="AJ161" s="344">
        <f t="shared" si="503"/>
        <v>0</v>
      </c>
      <c r="AK161" s="344">
        <f t="shared" si="503"/>
        <v>0</v>
      </c>
      <c r="AL161" s="344">
        <f t="shared" si="503"/>
        <v>0</v>
      </c>
      <c r="AM161" s="344">
        <f t="shared" si="503"/>
        <v>0</v>
      </c>
      <c r="AN161" s="344">
        <f t="shared" si="503"/>
        <v>0</v>
      </c>
      <c r="AO161" s="344">
        <f t="shared" si="503"/>
        <v>0</v>
      </c>
      <c r="AP161" s="344">
        <f t="shared" si="503"/>
        <v>0</v>
      </c>
      <c r="AQ161" s="344">
        <f t="shared" si="503"/>
        <v>0</v>
      </c>
      <c r="AR161" s="344">
        <f t="shared" si="503"/>
        <v>0</v>
      </c>
      <c r="AS161" s="344">
        <f t="shared" si="503"/>
        <v>0</v>
      </c>
      <c r="AT161" s="344">
        <f t="shared" si="503"/>
        <v>0</v>
      </c>
      <c r="AU161" s="344">
        <f t="shared" si="503"/>
        <v>0</v>
      </c>
      <c r="AV161" s="344">
        <f t="shared" si="503"/>
        <v>0</v>
      </c>
      <c r="AW161" s="344">
        <f t="shared" si="503"/>
        <v>0</v>
      </c>
      <c r="AX161" s="344">
        <f t="shared" si="503"/>
        <v>0</v>
      </c>
      <c r="AY161" s="344">
        <f t="shared" si="503"/>
        <v>0</v>
      </c>
      <c r="AZ161" s="344">
        <f t="shared" si="503"/>
        <v>0</v>
      </c>
      <c r="BA161" s="344">
        <f t="shared" si="503"/>
        <v>0</v>
      </c>
      <c r="BB161" s="344">
        <f t="shared" si="503"/>
        <v>0</v>
      </c>
      <c r="BC161" s="344">
        <f t="shared" si="503"/>
        <v>0</v>
      </c>
      <c r="BD161" s="344">
        <f t="shared" si="503"/>
        <v>0</v>
      </c>
      <c r="BE161" s="344">
        <f t="shared" si="503"/>
        <v>0</v>
      </c>
      <c r="BF161" s="344">
        <f t="shared" si="503"/>
        <v>0</v>
      </c>
      <c r="BG161" s="344">
        <f t="shared" si="503"/>
        <v>0</v>
      </c>
      <c r="BH161" s="344">
        <f t="shared" si="503"/>
        <v>0</v>
      </c>
      <c r="BI161" s="344">
        <f t="shared" si="503"/>
        <v>0</v>
      </c>
      <c r="BJ161" s="344">
        <f t="shared" si="503"/>
        <v>0</v>
      </c>
      <c r="BK161" s="344">
        <f t="shared" si="503"/>
        <v>0</v>
      </c>
      <c r="BL161" s="344">
        <f t="shared" si="503"/>
        <v>0</v>
      </c>
      <c r="BM161" s="344">
        <f t="shared" si="503"/>
        <v>0</v>
      </c>
      <c r="BN161" s="344">
        <f t="shared" si="503"/>
        <v>0</v>
      </c>
      <c r="BO161" s="344">
        <f t="shared" si="503"/>
        <v>0</v>
      </c>
      <c r="BP161" s="344">
        <f t="shared" si="503"/>
        <v>0</v>
      </c>
      <c r="BQ161" s="344">
        <f t="shared" ref="BQ161:CS161" si="504">IF(BQ$157="beräknas ej",0,BP161*IF(BQ$158&gt;$D$143,1,IF(BQ$158&lt;=$C$143,$C$142,$D$142))*IFERROR(INDEX($B$148:$E$154,MATCH($A161,$A$148:$A$154,0),MATCH(BQ$158,$B$146:$E$146,1)),0))</f>
        <v>0</v>
      </c>
      <c r="BR161" s="344">
        <f t="shared" si="504"/>
        <v>0</v>
      </c>
      <c r="BS161" s="344">
        <f t="shared" si="504"/>
        <v>0</v>
      </c>
      <c r="BT161" s="344">
        <f t="shared" si="504"/>
        <v>0</v>
      </c>
      <c r="BU161" s="344">
        <f t="shared" si="504"/>
        <v>0</v>
      </c>
      <c r="BV161" s="344">
        <f t="shared" si="504"/>
        <v>0</v>
      </c>
      <c r="BW161" s="344">
        <f t="shared" si="504"/>
        <v>0</v>
      </c>
      <c r="BX161" s="344">
        <f t="shared" si="504"/>
        <v>0</v>
      </c>
      <c r="BY161" s="344">
        <f t="shared" si="504"/>
        <v>0</v>
      </c>
      <c r="BZ161" s="344">
        <f t="shared" si="504"/>
        <v>0</v>
      </c>
      <c r="CA161" s="344">
        <f t="shared" si="504"/>
        <v>0</v>
      </c>
      <c r="CB161" s="344">
        <f t="shared" si="504"/>
        <v>0</v>
      </c>
      <c r="CC161" s="344">
        <f t="shared" si="504"/>
        <v>0</v>
      </c>
      <c r="CD161" s="344">
        <f t="shared" si="504"/>
        <v>0</v>
      </c>
      <c r="CE161" s="344">
        <f t="shared" si="504"/>
        <v>0</v>
      </c>
      <c r="CF161" s="344">
        <f t="shared" si="504"/>
        <v>0</v>
      </c>
      <c r="CG161" s="344">
        <f t="shared" si="504"/>
        <v>0</v>
      </c>
      <c r="CH161" s="344">
        <f t="shared" si="504"/>
        <v>0</v>
      </c>
      <c r="CI161" s="344">
        <f t="shared" si="504"/>
        <v>0</v>
      </c>
      <c r="CJ161" s="344">
        <f t="shared" si="504"/>
        <v>0</v>
      </c>
      <c r="CK161" s="344">
        <f t="shared" si="504"/>
        <v>0</v>
      </c>
      <c r="CL161" s="344">
        <f t="shared" si="504"/>
        <v>0</v>
      </c>
      <c r="CM161" s="344">
        <f t="shared" si="504"/>
        <v>0</v>
      </c>
      <c r="CN161" s="344">
        <f t="shared" si="504"/>
        <v>0</v>
      </c>
      <c r="CO161" s="344">
        <f t="shared" si="504"/>
        <v>0</v>
      </c>
      <c r="CP161" s="344">
        <f t="shared" si="504"/>
        <v>0</v>
      </c>
      <c r="CQ161" s="344">
        <f t="shared" si="504"/>
        <v>0</v>
      </c>
      <c r="CR161" s="344">
        <f t="shared" si="504"/>
        <v>0</v>
      </c>
      <c r="CS161" s="344">
        <f t="shared" si="504"/>
        <v>0</v>
      </c>
    </row>
    <row r="162" spans="1:97" s="372" customFormat="1" x14ac:dyDescent="0.35">
      <c r="A162" s="337">
        <f t="shared" ref="A162:C162" si="505">A22</f>
        <v>0</v>
      </c>
      <c r="B162" s="337" t="str">
        <f t="shared" si="505"/>
        <v>0 0</v>
      </c>
      <c r="C162" s="344">
        <f t="shared" si="505"/>
        <v>0</v>
      </c>
      <c r="D162" s="344">
        <f>IFERROR((('JA basår'!R10+'JA basår'!U10+'JA basår'!Y10)*'JA basår'!F10*'JA basår'!H10*'JA basår'!L10)+(('JA basår'!R40+'JA basår'!U40+'JA basår'!Y40)*'JA basår'!F40*'JA basår'!H40*'JA basår'!L40),0)</f>
        <v>0</v>
      </c>
      <c r="E162" s="344">
        <f t="shared" ref="E162:BP162" si="506">IF(E$157="beräknas ej",0,D162*IF(E$158&gt;$D$143,1,IF(E$158&lt;=$C$143,$C$142,$D$142))*IFERROR(INDEX($B$148:$E$154,MATCH($A162,$A$148:$A$154,0),MATCH(E$158,$B$146:$E$146,1)),0))</f>
        <v>0</v>
      </c>
      <c r="F162" s="344">
        <f t="shared" si="506"/>
        <v>0</v>
      </c>
      <c r="G162" s="344">
        <f t="shared" si="506"/>
        <v>0</v>
      </c>
      <c r="H162" s="344">
        <f t="shared" si="506"/>
        <v>0</v>
      </c>
      <c r="I162" s="344">
        <f t="shared" si="506"/>
        <v>0</v>
      </c>
      <c r="J162" s="344">
        <f t="shared" si="506"/>
        <v>0</v>
      </c>
      <c r="K162" s="344">
        <f t="shared" si="506"/>
        <v>0</v>
      </c>
      <c r="L162" s="344">
        <f t="shared" si="506"/>
        <v>0</v>
      </c>
      <c r="M162" s="344">
        <f t="shared" si="506"/>
        <v>0</v>
      </c>
      <c r="N162" s="344">
        <f t="shared" si="506"/>
        <v>0</v>
      </c>
      <c r="O162" s="344">
        <f t="shared" si="506"/>
        <v>0</v>
      </c>
      <c r="P162" s="344">
        <f t="shared" si="506"/>
        <v>0</v>
      </c>
      <c r="Q162" s="344">
        <f t="shared" si="506"/>
        <v>0</v>
      </c>
      <c r="R162" s="344">
        <f t="shared" si="506"/>
        <v>0</v>
      </c>
      <c r="S162" s="344">
        <f t="shared" si="506"/>
        <v>0</v>
      </c>
      <c r="T162" s="344">
        <f t="shared" si="506"/>
        <v>0</v>
      </c>
      <c r="U162" s="344">
        <f t="shared" si="506"/>
        <v>0</v>
      </c>
      <c r="V162" s="344">
        <f t="shared" si="506"/>
        <v>0</v>
      </c>
      <c r="W162" s="344">
        <f t="shared" si="506"/>
        <v>0</v>
      </c>
      <c r="X162" s="344">
        <f t="shared" si="506"/>
        <v>0</v>
      </c>
      <c r="Y162" s="344">
        <f t="shared" si="506"/>
        <v>0</v>
      </c>
      <c r="Z162" s="344">
        <f t="shared" si="506"/>
        <v>0</v>
      </c>
      <c r="AA162" s="344">
        <f t="shared" si="506"/>
        <v>0</v>
      </c>
      <c r="AB162" s="344">
        <f t="shared" si="506"/>
        <v>0</v>
      </c>
      <c r="AC162" s="344">
        <f t="shared" si="506"/>
        <v>0</v>
      </c>
      <c r="AD162" s="344">
        <f t="shared" si="506"/>
        <v>0</v>
      </c>
      <c r="AE162" s="344">
        <f t="shared" si="506"/>
        <v>0</v>
      </c>
      <c r="AF162" s="344">
        <f t="shared" si="506"/>
        <v>0</v>
      </c>
      <c r="AG162" s="344">
        <f t="shared" si="506"/>
        <v>0</v>
      </c>
      <c r="AH162" s="344">
        <f t="shared" si="506"/>
        <v>0</v>
      </c>
      <c r="AI162" s="344">
        <f t="shared" si="506"/>
        <v>0</v>
      </c>
      <c r="AJ162" s="344">
        <f t="shared" si="506"/>
        <v>0</v>
      </c>
      <c r="AK162" s="344">
        <f t="shared" si="506"/>
        <v>0</v>
      </c>
      <c r="AL162" s="344">
        <f t="shared" si="506"/>
        <v>0</v>
      </c>
      <c r="AM162" s="344">
        <f t="shared" si="506"/>
        <v>0</v>
      </c>
      <c r="AN162" s="344">
        <f t="shared" si="506"/>
        <v>0</v>
      </c>
      <c r="AO162" s="344">
        <f t="shared" si="506"/>
        <v>0</v>
      </c>
      <c r="AP162" s="344">
        <f t="shared" si="506"/>
        <v>0</v>
      </c>
      <c r="AQ162" s="344">
        <f t="shared" si="506"/>
        <v>0</v>
      </c>
      <c r="AR162" s="344">
        <f t="shared" si="506"/>
        <v>0</v>
      </c>
      <c r="AS162" s="344">
        <f t="shared" si="506"/>
        <v>0</v>
      </c>
      <c r="AT162" s="344">
        <f t="shared" si="506"/>
        <v>0</v>
      </c>
      <c r="AU162" s="344">
        <f t="shared" si="506"/>
        <v>0</v>
      </c>
      <c r="AV162" s="344">
        <f t="shared" si="506"/>
        <v>0</v>
      </c>
      <c r="AW162" s="344">
        <f t="shared" si="506"/>
        <v>0</v>
      </c>
      <c r="AX162" s="344">
        <f t="shared" si="506"/>
        <v>0</v>
      </c>
      <c r="AY162" s="344">
        <f t="shared" si="506"/>
        <v>0</v>
      </c>
      <c r="AZ162" s="344">
        <f t="shared" si="506"/>
        <v>0</v>
      </c>
      <c r="BA162" s="344">
        <f t="shared" si="506"/>
        <v>0</v>
      </c>
      <c r="BB162" s="344">
        <f t="shared" si="506"/>
        <v>0</v>
      </c>
      <c r="BC162" s="344">
        <f t="shared" si="506"/>
        <v>0</v>
      </c>
      <c r="BD162" s="344">
        <f t="shared" si="506"/>
        <v>0</v>
      </c>
      <c r="BE162" s="344">
        <f t="shared" si="506"/>
        <v>0</v>
      </c>
      <c r="BF162" s="344">
        <f t="shared" si="506"/>
        <v>0</v>
      </c>
      <c r="BG162" s="344">
        <f t="shared" si="506"/>
        <v>0</v>
      </c>
      <c r="BH162" s="344">
        <f t="shared" si="506"/>
        <v>0</v>
      </c>
      <c r="BI162" s="344">
        <f t="shared" si="506"/>
        <v>0</v>
      </c>
      <c r="BJ162" s="344">
        <f t="shared" si="506"/>
        <v>0</v>
      </c>
      <c r="BK162" s="344">
        <f t="shared" si="506"/>
        <v>0</v>
      </c>
      <c r="BL162" s="344">
        <f t="shared" si="506"/>
        <v>0</v>
      </c>
      <c r="BM162" s="344">
        <f t="shared" si="506"/>
        <v>0</v>
      </c>
      <c r="BN162" s="344">
        <f t="shared" si="506"/>
        <v>0</v>
      </c>
      <c r="BO162" s="344">
        <f t="shared" si="506"/>
        <v>0</v>
      </c>
      <c r="BP162" s="344">
        <f t="shared" si="506"/>
        <v>0</v>
      </c>
      <c r="BQ162" s="344">
        <f t="shared" ref="BQ162:CS162" si="507">IF(BQ$157="beräknas ej",0,BP162*IF(BQ$158&gt;$D$143,1,IF(BQ$158&lt;=$C$143,$C$142,$D$142))*IFERROR(INDEX($B$148:$E$154,MATCH($A162,$A$148:$A$154,0),MATCH(BQ$158,$B$146:$E$146,1)),0))</f>
        <v>0</v>
      </c>
      <c r="BR162" s="344">
        <f t="shared" si="507"/>
        <v>0</v>
      </c>
      <c r="BS162" s="344">
        <f t="shared" si="507"/>
        <v>0</v>
      </c>
      <c r="BT162" s="344">
        <f t="shared" si="507"/>
        <v>0</v>
      </c>
      <c r="BU162" s="344">
        <f t="shared" si="507"/>
        <v>0</v>
      </c>
      <c r="BV162" s="344">
        <f t="shared" si="507"/>
        <v>0</v>
      </c>
      <c r="BW162" s="344">
        <f t="shared" si="507"/>
        <v>0</v>
      </c>
      <c r="BX162" s="344">
        <f t="shared" si="507"/>
        <v>0</v>
      </c>
      <c r="BY162" s="344">
        <f t="shared" si="507"/>
        <v>0</v>
      </c>
      <c r="BZ162" s="344">
        <f t="shared" si="507"/>
        <v>0</v>
      </c>
      <c r="CA162" s="344">
        <f t="shared" si="507"/>
        <v>0</v>
      </c>
      <c r="CB162" s="344">
        <f t="shared" si="507"/>
        <v>0</v>
      </c>
      <c r="CC162" s="344">
        <f t="shared" si="507"/>
        <v>0</v>
      </c>
      <c r="CD162" s="344">
        <f t="shared" si="507"/>
        <v>0</v>
      </c>
      <c r="CE162" s="344">
        <f t="shared" si="507"/>
        <v>0</v>
      </c>
      <c r="CF162" s="344">
        <f t="shared" si="507"/>
        <v>0</v>
      </c>
      <c r="CG162" s="344">
        <f t="shared" si="507"/>
        <v>0</v>
      </c>
      <c r="CH162" s="344">
        <f t="shared" si="507"/>
        <v>0</v>
      </c>
      <c r="CI162" s="344">
        <f t="shared" si="507"/>
        <v>0</v>
      </c>
      <c r="CJ162" s="344">
        <f t="shared" si="507"/>
        <v>0</v>
      </c>
      <c r="CK162" s="344">
        <f t="shared" si="507"/>
        <v>0</v>
      </c>
      <c r="CL162" s="344">
        <f t="shared" si="507"/>
        <v>0</v>
      </c>
      <c r="CM162" s="344">
        <f t="shared" si="507"/>
        <v>0</v>
      </c>
      <c r="CN162" s="344">
        <f t="shared" si="507"/>
        <v>0</v>
      </c>
      <c r="CO162" s="344">
        <f t="shared" si="507"/>
        <v>0</v>
      </c>
      <c r="CP162" s="344">
        <f t="shared" si="507"/>
        <v>0</v>
      </c>
      <c r="CQ162" s="344">
        <f t="shared" si="507"/>
        <v>0</v>
      </c>
      <c r="CR162" s="344">
        <f t="shared" si="507"/>
        <v>0</v>
      </c>
      <c r="CS162" s="344">
        <f t="shared" si="507"/>
        <v>0</v>
      </c>
    </row>
    <row r="163" spans="1:97" s="372" customFormat="1" x14ac:dyDescent="0.35">
      <c r="A163" s="337">
        <f t="shared" ref="A163:C163" si="508">A23</f>
        <v>0</v>
      </c>
      <c r="B163" s="337" t="str">
        <f t="shared" si="508"/>
        <v>0 0</v>
      </c>
      <c r="C163" s="344">
        <f t="shared" si="508"/>
        <v>0</v>
      </c>
      <c r="D163" s="344">
        <f>IFERROR((('JA basår'!R11+'JA basår'!U11+'JA basår'!Y11)*'JA basår'!F11*'JA basår'!H11*'JA basår'!L11)+(('JA basår'!R41+'JA basår'!U41+'JA basår'!Y41)*'JA basår'!F41*'JA basår'!H41*'JA basår'!L41),0)</f>
        <v>0</v>
      </c>
      <c r="E163" s="344">
        <f t="shared" ref="E163:BP163" si="509">IF(E$157="beräknas ej",0,D163*IF(E$158&gt;$D$143,1,IF(E$158&lt;=$C$143,$C$142,$D$142))*IFERROR(INDEX($B$148:$E$154,MATCH($A163,$A$148:$A$154,0),MATCH(E$158,$B$146:$E$146,1)),0))</f>
        <v>0</v>
      </c>
      <c r="F163" s="344">
        <f t="shared" si="509"/>
        <v>0</v>
      </c>
      <c r="G163" s="344">
        <f t="shared" si="509"/>
        <v>0</v>
      </c>
      <c r="H163" s="344">
        <f t="shared" si="509"/>
        <v>0</v>
      </c>
      <c r="I163" s="344">
        <f t="shared" si="509"/>
        <v>0</v>
      </c>
      <c r="J163" s="344">
        <f t="shared" si="509"/>
        <v>0</v>
      </c>
      <c r="K163" s="344">
        <f t="shared" si="509"/>
        <v>0</v>
      </c>
      <c r="L163" s="344">
        <f t="shared" si="509"/>
        <v>0</v>
      </c>
      <c r="M163" s="344">
        <f t="shared" si="509"/>
        <v>0</v>
      </c>
      <c r="N163" s="344">
        <f t="shared" si="509"/>
        <v>0</v>
      </c>
      <c r="O163" s="344">
        <f t="shared" si="509"/>
        <v>0</v>
      </c>
      <c r="P163" s="344">
        <f t="shared" si="509"/>
        <v>0</v>
      </c>
      <c r="Q163" s="344">
        <f t="shared" si="509"/>
        <v>0</v>
      </c>
      <c r="R163" s="344">
        <f t="shared" si="509"/>
        <v>0</v>
      </c>
      <c r="S163" s="344">
        <f t="shared" si="509"/>
        <v>0</v>
      </c>
      <c r="T163" s="344">
        <f t="shared" si="509"/>
        <v>0</v>
      </c>
      <c r="U163" s="344">
        <f t="shared" si="509"/>
        <v>0</v>
      </c>
      <c r="V163" s="344">
        <f t="shared" si="509"/>
        <v>0</v>
      </c>
      <c r="W163" s="344">
        <f t="shared" si="509"/>
        <v>0</v>
      </c>
      <c r="X163" s="344">
        <f t="shared" si="509"/>
        <v>0</v>
      </c>
      <c r="Y163" s="344">
        <f t="shared" si="509"/>
        <v>0</v>
      </c>
      <c r="Z163" s="344">
        <f t="shared" si="509"/>
        <v>0</v>
      </c>
      <c r="AA163" s="344">
        <f t="shared" si="509"/>
        <v>0</v>
      </c>
      <c r="AB163" s="344">
        <f t="shared" si="509"/>
        <v>0</v>
      </c>
      <c r="AC163" s="344">
        <f t="shared" si="509"/>
        <v>0</v>
      </c>
      <c r="AD163" s="344">
        <f t="shared" si="509"/>
        <v>0</v>
      </c>
      <c r="AE163" s="344">
        <f t="shared" si="509"/>
        <v>0</v>
      </c>
      <c r="AF163" s="344">
        <f t="shared" si="509"/>
        <v>0</v>
      </c>
      <c r="AG163" s="344">
        <f t="shared" si="509"/>
        <v>0</v>
      </c>
      <c r="AH163" s="344">
        <f t="shared" si="509"/>
        <v>0</v>
      </c>
      <c r="AI163" s="344">
        <f t="shared" si="509"/>
        <v>0</v>
      </c>
      <c r="AJ163" s="344">
        <f t="shared" si="509"/>
        <v>0</v>
      </c>
      <c r="AK163" s="344">
        <f t="shared" si="509"/>
        <v>0</v>
      </c>
      <c r="AL163" s="344">
        <f t="shared" si="509"/>
        <v>0</v>
      </c>
      <c r="AM163" s="344">
        <f t="shared" si="509"/>
        <v>0</v>
      </c>
      <c r="AN163" s="344">
        <f t="shared" si="509"/>
        <v>0</v>
      </c>
      <c r="AO163" s="344">
        <f t="shared" si="509"/>
        <v>0</v>
      </c>
      <c r="AP163" s="344">
        <f t="shared" si="509"/>
        <v>0</v>
      </c>
      <c r="AQ163" s="344">
        <f t="shared" si="509"/>
        <v>0</v>
      </c>
      <c r="AR163" s="344">
        <f t="shared" si="509"/>
        <v>0</v>
      </c>
      <c r="AS163" s="344">
        <f t="shared" si="509"/>
        <v>0</v>
      </c>
      <c r="AT163" s="344">
        <f t="shared" si="509"/>
        <v>0</v>
      </c>
      <c r="AU163" s="344">
        <f t="shared" si="509"/>
        <v>0</v>
      </c>
      <c r="AV163" s="344">
        <f t="shared" si="509"/>
        <v>0</v>
      </c>
      <c r="AW163" s="344">
        <f t="shared" si="509"/>
        <v>0</v>
      </c>
      <c r="AX163" s="344">
        <f t="shared" si="509"/>
        <v>0</v>
      </c>
      <c r="AY163" s="344">
        <f t="shared" si="509"/>
        <v>0</v>
      </c>
      <c r="AZ163" s="344">
        <f t="shared" si="509"/>
        <v>0</v>
      </c>
      <c r="BA163" s="344">
        <f t="shared" si="509"/>
        <v>0</v>
      </c>
      <c r="BB163" s="344">
        <f t="shared" si="509"/>
        <v>0</v>
      </c>
      <c r="BC163" s="344">
        <f t="shared" si="509"/>
        <v>0</v>
      </c>
      <c r="BD163" s="344">
        <f t="shared" si="509"/>
        <v>0</v>
      </c>
      <c r="BE163" s="344">
        <f t="shared" si="509"/>
        <v>0</v>
      </c>
      <c r="BF163" s="344">
        <f t="shared" si="509"/>
        <v>0</v>
      </c>
      <c r="BG163" s="344">
        <f t="shared" si="509"/>
        <v>0</v>
      </c>
      <c r="BH163" s="344">
        <f t="shared" si="509"/>
        <v>0</v>
      </c>
      <c r="BI163" s="344">
        <f t="shared" si="509"/>
        <v>0</v>
      </c>
      <c r="BJ163" s="344">
        <f t="shared" si="509"/>
        <v>0</v>
      </c>
      <c r="BK163" s="344">
        <f t="shared" si="509"/>
        <v>0</v>
      </c>
      <c r="BL163" s="344">
        <f t="shared" si="509"/>
        <v>0</v>
      </c>
      <c r="BM163" s="344">
        <f t="shared" si="509"/>
        <v>0</v>
      </c>
      <c r="BN163" s="344">
        <f t="shared" si="509"/>
        <v>0</v>
      </c>
      <c r="BO163" s="344">
        <f t="shared" si="509"/>
        <v>0</v>
      </c>
      <c r="BP163" s="344">
        <f t="shared" si="509"/>
        <v>0</v>
      </c>
      <c r="BQ163" s="344">
        <f t="shared" ref="BQ163:CS163" si="510">IF(BQ$157="beräknas ej",0,BP163*IF(BQ$158&gt;$D$143,1,IF(BQ$158&lt;=$C$143,$C$142,$D$142))*IFERROR(INDEX($B$148:$E$154,MATCH($A163,$A$148:$A$154,0),MATCH(BQ$158,$B$146:$E$146,1)),0))</f>
        <v>0</v>
      </c>
      <c r="BR163" s="344">
        <f t="shared" si="510"/>
        <v>0</v>
      </c>
      <c r="BS163" s="344">
        <f t="shared" si="510"/>
        <v>0</v>
      </c>
      <c r="BT163" s="344">
        <f t="shared" si="510"/>
        <v>0</v>
      </c>
      <c r="BU163" s="344">
        <f t="shared" si="510"/>
        <v>0</v>
      </c>
      <c r="BV163" s="344">
        <f t="shared" si="510"/>
        <v>0</v>
      </c>
      <c r="BW163" s="344">
        <f t="shared" si="510"/>
        <v>0</v>
      </c>
      <c r="BX163" s="344">
        <f t="shared" si="510"/>
        <v>0</v>
      </c>
      <c r="BY163" s="344">
        <f t="shared" si="510"/>
        <v>0</v>
      </c>
      <c r="BZ163" s="344">
        <f t="shared" si="510"/>
        <v>0</v>
      </c>
      <c r="CA163" s="344">
        <f t="shared" si="510"/>
        <v>0</v>
      </c>
      <c r="CB163" s="344">
        <f t="shared" si="510"/>
        <v>0</v>
      </c>
      <c r="CC163" s="344">
        <f t="shared" si="510"/>
        <v>0</v>
      </c>
      <c r="CD163" s="344">
        <f t="shared" si="510"/>
        <v>0</v>
      </c>
      <c r="CE163" s="344">
        <f t="shared" si="510"/>
        <v>0</v>
      </c>
      <c r="CF163" s="344">
        <f t="shared" si="510"/>
        <v>0</v>
      </c>
      <c r="CG163" s="344">
        <f t="shared" si="510"/>
        <v>0</v>
      </c>
      <c r="CH163" s="344">
        <f t="shared" si="510"/>
        <v>0</v>
      </c>
      <c r="CI163" s="344">
        <f t="shared" si="510"/>
        <v>0</v>
      </c>
      <c r="CJ163" s="344">
        <f t="shared" si="510"/>
        <v>0</v>
      </c>
      <c r="CK163" s="344">
        <f t="shared" si="510"/>
        <v>0</v>
      </c>
      <c r="CL163" s="344">
        <f t="shared" si="510"/>
        <v>0</v>
      </c>
      <c r="CM163" s="344">
        <f t="shared" si="510"/>
        <v>0</v>
      </c>
      <c r="CN163" s="344">
        <f t="shared" si="510"/>
        <v>0</v>
      </c>
      <c r="CO163" s="344">
        <f t="shared" si="510"/>
        <v>0</v>
      </c>
      <c r="CP163" s="344">
        <f t="shared" si="510"/>
        <v>0</v>
      </c>
      <c r="CQ163" s="344">
        <f t="shared" si="510"/>
        <v>0</v>
      </c>
      <c r="CR163" s="344">
        <f t="shared" si="510"/>
        <v>0</v>
      </c>
      <c r="CS163" s="344">
        <f t="shared" si="510"/>
        <v>0</v>
      </c>
    </row>
    <row r="164" spans="1:97" s="372" customFormat="1" x14ac:dyDescent="0.35">
      <c r="A164" s="337">
        <f t="shared" ref="A164:C164" si="511">A24</f>
        <v>0</v>
      </c>
      <c r="B164" s="337" t="str">
        <f t="shared" si="511"/>
        <v>0 0</v>
      </c>
      <c r="C164" s="344">
        <f t="shared" si="511"/>
        <v>0</v>
      </c>
      <c r="D164" s="344">
        <f>IFERROR((('JA basår'!R12+'JA basår'!U12+'JA basår'!Y12)*'JA basår'!F12*'JA basår'!H12*'JA basår'!L12)+(('JA basår'!R42+'JA basår'!U42+'JA basår'!Y42)*'JA basår'!F42*'JA basår'!H42*'JA basår'!L42),0)</f>
        <v>0</v>
      </c>
      <c r="E164" s="344">
        <f t="shared" ref="E164:BP164" si="512">IF(E$157="beräknas ej",0,D164*IF(E$158&gt;$D$143,1,IF(E$158&lt;=$C$143,$C$142,$D$142))*IFERROR(INDEX($B$148:$E$154,MATCH($A164,$A$148:$A$154,0),MATCH(E$158,$B$146:$E$146,1)),0))</f>
        <v>0</v>
      </c>
      <c r="F164" s="344">
        <f t="shared" si="512"/>
        <v>0</v>
      </c>
      <c r="G164" s="344">
        <f t="shared" si="512"/>
        <v>0</v>
      </c>
      <c r="H164" s="344">
        <f t="shared" si="512"/>
        <v>0</v>
      </c>
      <c r="I164" s="344">
        <f t="shared" si="512"/>
        <v>0</v>
      </c>
      <c r="J164" s="344">
        <f t="shared" si="512"/>
        <v>0</v>
      </c>
      <c r="K164" s="344">
        <f t="shared" si="512"/>
        <v>0</v>
      </c>
      <c r="L164" s="344">
        <f t="shared" si="512"/>
        <v>0</v>
      </c>
      <c r="M164" s="344">
        <f t="shared" si="512"/>
        <v>0</v>
      </c>
      <c r="N164" s="344">
        <f t="shared" si="512"/>
        <v>0</v>
      </c>
      <c r="O164" s="344">
        <f t="shared" si="512"/>
        <v>0</v>
      </c>
      <c r="P164" s="344">
        <f t="shared" si="512"/>
        <v>0</v>
      </c>
      <c r="Q164" s="344">
        <f t="shared" si="512"/>
        <v>0</v>
      </c>
      <c r="R164" s="344">
        <f t="shared" si="512"/>
        <v>0</v>
      </c>
      <c r="S164" s="344">
        <f t="shared" si="512"/>
        <v>0</v>
      </c>
      <c r="T164" s="344">
        <f t="shared" si="512"/>
        <v>0</v>
      </c>
      <c r="U164" s="344">
        <f t="shared" si="512"/>
        <v>0</v>
      </c>
      <c r="V164" s="344">
        <f t="shared" si="512"/>
        <v>0</v>
      </c>
      <c r="W164" s="344">
        <f t="shared" si="512"/>
        <v>0</v>
      </c>
      <c r="X164" s="344">
        <f t="shared" si="512"/>
        <v>0</v>
      </c>
      <c r="Y164" s="344">
        <f t="shared" si="512"/>
        <v>0</v>
      </c>
      <c r="Z164" s="344">
        <f t="shared" si="512"/>
        <v>0</v>
      </c>
      <c r="AA164" s="344">
        <f t="shared" si="512"/>
        <v>0</v>
      </c>
      <c r="AB164" s="344">
        <f t="shared" si="512"/>
        <v>0</v>
      </c>
      <c r="AC164" s="344">
        <f t="shared" si="512"/>
        <v>0</v>
      </c>
      <c r="AD164" s="344">
        <f t="shared" si="512"/>
        <v>0</v>
      </c>
      <c r="AE164" s="344">
        <f t="shared" si="512"/>
        <v>0</v>
      </c>
      <c r="AF164" s="344">
        <f t="shared" si="512"/>
        <v>0</v>
      </c>
      <c r="AG164" s="344">
        <f t="shared" si="512"/>
        <v>0</v>
      </c>
      <c r="AH164" s="344">
        <f t="shared" si="512"/>
        <v>0</v>
      </c>
      <c r="AI164" s="344">
        <f t="shared" si="512"/>
        <v>0</v>
      </c>
      <c r="AJ164" s="344">
        <f t="shared" si="512"/>
        <v>0</v>
      </c>
      <c r="AK164" s="344">
        <f t="shared" si="512"/>
        <v>0</v>
      </c>
      <c r="AL164" s="344">
        <f t="shared" si="512"/>
        <v>0</v>
      </c>
      <c r="AM164" s="344">
        <f t="shared" si="512"/>
        <v>0</v>
      </c>
      <c r="AN164" s="344">
        <f t="shared" si="512"/>
        <v>0</v>
      </c>
      <c r="AO164" s="344">
        <f t="shared" si="512"/>
        <v>0</v>
      </c>
      <c r="AP164" s="344">
        <f t="shared" si="512"/>
        <v>0</v>
      </c>
      <c r="AQ164" s="344">
        <f t="shared" si="512"/>
        <v>0</v>
      </c>
      <c r="AR164" s="344">
        <f t="shared" si="512"/>
        <v>0</v>
      </c>
      <c r="AS164" s="344">
        <f t="shared" si="512"/>
        <v>0</v>
      </c>
      <c r="AT164" s="344">
        <f t="shared" si="512"/>
        <v>0</v>
      </c>
      <c r="AU164" s="344">
        <f t="shared" si="512"/>
        <v>0</v>
      </c>
      <c r="AV164" s="344">
        <f t="shared" si="512"/>
        <v>0</v>
      </c>
      <c r="AW164" s="344">
        <f t="shared" si="512"/>
        <v>0</v>
      </c>
      <c r="AX164" s="344">
        <f t="shared" si="512"/>
        <v>0</v>
      </c>
      <c r="AY164" s="344">
        <f t="shared" si="512"/>
        <v>0</v>
      </c>
      <c r="AZ164" s="344">
        <f t="shared" si="512"/>
        <v>0</v>
      </c>
      <c r="BA164" s="344">
        <f t="shared" si="512"/>
        <v>0</v>
      </c>
      <c r="BB164" s="344">
        <f t="shared" si="512"/>
        <v>0</v>
      </c>
      <c r="BC164" s="344">
        <f t="shared" si="512"/>
        <v>0</v>
      </c>
      <c r="BD164" s="344">
        <f t="shared" si="512"/>
        <v>0</v>
      </c>
      <c r="BE164" s="344">
        <f t="shared" si="512"/>
        <v>0</v>
      </c>
      <c r="BF164" s="344">
        <f t="shared" si="512"/>
        <v>0</v>
      </c>
      <c r="BG164" s="344">
        <f t="shared" si="512"/>
        <v>0</v>
      </c>
      <c r="BH164" s="344">
        <f t="shared" si="512"/>
        <v>0</v>
      </c>
      <c r="BI164" s="344">
        <f t="shared" si="512"/>
        <v>0</v>
      </c>
      <c r="BJ164" s="344">
        <f t="shared" si="512"/>
        <v>0</v>
      </c>
      <c r="BK164" s="344">
        <f t="shared" si="512"/>
        <v>0</v>
      </c>
      <c r="BL164" s="344">
        <f t="shared" si="512"/>
        <v>0</v>
      </c>
      <c r="BM164" s="344">
        <f t="shared" si="512"/>
        <v>0</v>
      </c>
      <c r="BN164" s="344">
        <f t="shared" si="512"/>
        <v>0</v>
      </c>
      <c r="BO164" s="344">
        <f t="shared" si="512"/>
        <v>0</v>
      </c>
      <c r="BP164" s="344">
        <f t="shared" si="512"/>
        <v>0</v>
      </c>
      <c r="BQ164" s="344">
        <f t="shared" ref="BQ164:CS164" si="513">IF(BQ$157="beräknas ej",0,BP164*IF(BQ$158&gt;$D$143,1,IF(BQ$158&lt;=$C$143,$C$142,$D$142))*IFERROR(INDEX($B$148:$E$154,MATCH($A164,$A$148:$A$154,0),MATCH(BQ$158,$B$146:$E$146,1)),0))</f>
        <v>0</v>
      </c>
      <c r="BR164" s="344">
        <f t="shared" si="513"/>
        <v>0</v>
      </c>
      <c r="BS164" s="344">
        <f t="shared" si="513"/>
        <v>0</v>
      </c>
      <c r="BT164" s="344">
        <f t="shared" si="513"/>
        <v>0</v>
      </c>
      <c r="BU164" s="344">
        <f t="shared" si="513"/>
        <v>0</v>
      </c>
      <c r="BV164" s="344">
        <f t="shared" si="513"/>
        <v>0</v>
      </c>
      <c r="BW164" s="344">
        <f t="shared" si="513"/>
        <v>0</v>
      </c>
      <c r="BX164" s="344">
        <f t="shared" si="513"/>
        <v>0</v>
      </c>
      <c r="BY164" s="344">
        <f t="shared" si="513"/>
        <v>0</v>
      </c>
      <c r="BZ164" s="344">
        <f t="shared" si="513"/>
        <v>0</v>
      </c>
      <c r="CA164" s="344">
        <f t="shared" si="513"/>
        <v>0</v>
      </c>
      <c r="CB164" s="344">
        <f t="shared" si="513"/>
        <v>0</v>
      </c>
      <c r="CC164" s="344">
        <f t="shared" si="513"/>
        <v>0</v>
      </c>
      <c r="CD164" s="344">
        <f t="shared" si="513"/>
        <v>0</v>
      </c>
      <c r="CE164" s="344">
        <f t="shared" si="513"/>
        <v>0</v>
      </c>
      <c r="CF164" s="344">
        <f t="shared" si="513"/>
        <v>0</v>
      </c>
      <c r="CG164" s="344">
        <f t="shared" si="513"/>
        <v>0</v>
      </c>
      <c r="CH164" s="344">
        <f t="shared" si="513"/>
        <v>0</v>
      </c>
      <c r="CI164" s="344">
        <f t="shared" si="513"/>
        <v>0</v>
      </c>
      <c r="CJ164" s="344">
        <f t="shared" si="513"/>
        <v>0</v>
      </c>
      <c r="CK164" s="344">
        <f t="shared" si="513"/>
        <v>0</v>
      </c>
      <c r="CL164" s="344">
        <f t="shared" si="513"/>
        <v>0</v>
      </c>
      <c r="CM164" s="344">
        <f t="shared" si="513"/>
        <v>0</v>
      </c>
      <c r="CN164" s="344">
        <f t="shared" si="513"/>
        <v>0</v>
      </c>
      <c r="CO164" s="344">
        <f t="shared" si="513"/>
        <v>0</v>
      </c>
      <c r="CP164" s="344">
        <f t="shared" si="513"/>
        <v>0</v>
      </c>
      <c r="CQ164" s="344">
        <f t="shared" si="513"/>
        <v>0</v>
      </c>
      <c r="CR164" s="344">
        <f t="shared" si="513"/>
        <v>0</v>
      </c>
      <c r="CS164" s="344">
        <f t="shared" si="513"/>
        <v>0</v>
      </c>
    </row>
    <row r="165" spans="1:97" s="372" customFormat="1" x14ac:dyDescent="0.35">
      <c r="A165" s="337">
        <f t="shared" ref="A165:C165" si="514">A25</f>
        <v>0</v>
      </c>
      <c r="B165" s="337" t="str">
        <f t="shared" si="514"/>
        <v>0 0</v>
      </c>
      <c r="C165" s="344">
        <f t="shared" si="514"/>
        <v>0</v>
      </c>
      <c r="D165" s="344">
        <f>IFERROR((('JA basår'!R13+'JA basår'!U13+'JA basår'!Y13)*'JA basår'!F13*'JA basår'!H13*'JA basår'!L13)+(('JA basår'!R43+'JA basår'!U43+'JA basår'!Y43)*'JA basår'!F43*'JA basår'!H43*'JA basår'!L43),0)</f>
        <v>0</v>
      </c>
      <c r="E165" s="344">
        <f t="shared" ref="E165:BP165" si="515">IF(E$157="beräknas ej",0,D165*IF(E$158&gt;$D$143,1,IF(E$158&lt;=$C$143,$C$142,$D$142))*IFERROR(INDEX($B$148:$E$154,MATCH($A165,$A$148:$A$154,0),MATCH(E$158,$B$146:$E$146,1)),0))</f>
        <v>0</v>
      </c>
      <c r="F165" s="344">
        <f t="shared" si="515"/>
        <v>0</v>
      </c>
      <c r="G165" s="344">
        <f t="shared" si="515"/>
        <v>0</v>
      </c>
      <c r="H165" s="344">
        <f t="shared" si="515"/>
        <v>0</v>
      </c>
      <c r="I165" s="344">
        <f t="shared" si="515"/>
        <v>0</v>
      </c>
      <c r="J165" s="344">
        <f t="shared" si="515"/>
        <v>0</v>
      </c>
      <c r="K165" s="344">
        <f t="shared" si="515"/>
        <v>0</v>
      </c>
      <c r="L165" s="344">
        <f t="shared" si="515"/>
        <v>0</v>
      </c>
      <c r="M165" s="344">
        <f t="shared" si="515"/>
        <v>0</v>
      </c>
      <c r="N165" s="344">
        <f t="shared" si="515"/>
        <v>0</v>
      </c>
      <c r="O165" s="344">
        <f t="shared" si="515"/>
        <v>0</v>
      </c>
      <c r="P165" s="344">
        <f t="shared" si="515"/>
        <v>0</v>
      </c>
      <c r="Q165" s="344">
        <f t="shared" si="515"/>
        <v>0</v>
      </c>
      <c r="R165" s="344">
        <f t="shared" si="515"/>
        <v>0</v>
      </c>
      <c r="S165" s="344">
        <f t="shared" si="515"/>
        <v>0</v>
      </c>
      <c r="T165" s="344">
        <f t="shared" si="515"/>
        <v>0</v>
      </c>
      <c r="U165" s="344">
        <f t="shared" si="515"/>
        <v>0</v>
      </c>
      <c r="V165" s="344">
        <f t="shared" si="515"/>
        <v>0</v>
      </c>
      <c r="W165" s="344">
        <f t="shared" si="515"/>
        <v>0</v>
      </c>
      <c r="X165" s="344">
        <f t="shared" si="515"/>
        <v>0</v>
      </c>
      <c r="Y165" s="344">
        <f t="shared" si="515"/>
        <v>0</v>
      </c>
      <c r="Z165" s="344">
        <f t="shared" si="515"/>
        <v>0</v>
      </c>
      <c r="AA165" s="344">
        <f t="shared" si="515"/>
        <v>0</v>
      </c>
      <c r="AB165" s="344">
        <f t="shared" si="515"/>
        <v>0</v>
      </c>
      <c r="AC165" s="344">
        <f t="shared" si="515"/>
        <v>0</v>
      </c>
      <c r="AD165" s="344">
        <f t="shared" si="515"/>
        <v>0</v>
      </c>
      <c r="AE165" s="344">
        <f t="shared" si="515"/>
        <v>0</v>
      </c>
      <c r="AF165" s="344">
        <f t="shared" si="515"/>
        <v>0</v>
      </c>
      <c r="AG165" s="344">
        <f t="shared" si="515"/>
        <v>0</v>
      </c>
      <c r="AH165" s="344">
        <f t="shared" si="515"/>
        <v>0</v>
      </c>
      <c r="AI165" s="344">
        <f t="shared" si="515"/>
        <v>0</v>
      </c>
      <c r="AJ165" s="344">
        <f t="shared" si="515"/>
        <v>0</v>
      </c>
      <c r="AK165" s="344">
        <f t="shared" si="515"/>
        <v>0</v>
      </c>
      <c r="AL165" s="344">
        <f t="shared" si="515"/>
        <v>0</v>
      </c>
      <c r="AM165" s="344">
        <f t="shared" si="515"/>
        <v>0</v>
      </c>
      <c r="AN165" s="344">
        <f t="shared" si="515"/>
        <v>0</v>
      </c>
      <c r="AO165" s="344">
        <f t="shared" si="515"/>
        <v>0</v>
      </c>
      <c r="AP165" s="344">
        <f t="shared" si="515"/>
        <v>0</v>
      </c>
      <c r="AQ165" s="344">
        <f t="shared" si="515"/>
        <v>0</v>
      </c>
      <c r="AR165" s="344">
        <f t="shared" si="515"/>
        <v>0</v>
      </c>
      <c r="AS165" s="344">
        <f t="shared" si="515"/>
        <v>0</v>
      </c>
      <c r="AT165" s="344">
        <f t="shared" si="515"/>
        <v>0</v>
      </c>
      <c r="AU165" s="344">
        <f t="shared" si="515"/>
        <v>0</v>
      </c>
      <c r="AV165" s="344">
        <f t="shared" si="515"/>
        <v>0</v>
      </c>
      <c r="AW165" s="344">
        <f t="shared" si="515"/>
        <v>0</v>
      </c>
      <c r="AX165" s="344">
        <f t="shared" si="515"/>
        <v>0</v>
      </c>
      <c r="AY165" s="344">
        <f t="shared" si="515"/>
        <v>0</v>
      </c>
      <c r="AZ165" s="344">
        <f t="shared" si="515"/>
        <v>0</v>
      </c>
      <c r="BA165" s="344">
        <f t="shared" si="515"/>
        <v>0</v>
      </c>
      <c r="BB165" s="344">
        <f t="shared" si="515"/>
        <v>0</v>
      </c>
      <c r="BC165" s="344">
        <f t="shared" si="515"/>
        <v>0</v>
      </c>
      <c r="BD165" s="344">
        <f t="shared" si="515"/>
        <v>0</v>
      </c>
      <c r="BE165" s="344">
        <f t="shared" si="515"/>
        <v>0</v>
      </c>
      <c r="BF165" s="344">
        <f t="shared" si="515"/>
        <v>0</v>
      </c>
      <c r="BG165" s="344">
        <f t="shared" si="515"/>
        <v>0</v>
      </c>
      <c r="BH165" s="344">
        <f t="shared" si="515"/>
        <v>0</v>
      </c>
      <c r="BI165" s="344">
        <f t="shared" si="515"/>
        <v>0</v>
      </c>
      <c r="BJ165" s="344">
        <f t="shared" si="515"/>
        <v>0</v>
      </c>
      <c r="BK165" s="344">
        <f t="shared" si="515"/>
        <v>0</v>
      </c>
      <c r="BL165" s="344">
        <f t="shared" si="515"/>
        <v>0</v>
      </c>
      <c r="BM165" s="344">
        <f t="shared" si="515"/>
        <v>0</v>
      </c>
      <c r="BN165" s="344">
        <f t="shared" si="515"/>
        <v>0</v>
      </c>
      <c r="BO165" s="344">
        <f t="shared" si="515"/>
        <v>0</v>
      </c>
      <c r="BP165" s="344">
        <f t="shared" si="515"/>
        <v>0</v>
      </c>
      <c r="BQ165" s="344">
        <f t="shared" ref="BQ165:CS165" si="516">IF(BQ$157="beräknas ej",0,BP165*IF(BQ$158&gt;$D$143,1,IF(BQ$158&lt;=$C$143,$C$142,$D$142))*IFERROR(INDEX($B$148:$E$154,MATCH($A165,$A$148:$A$154,0),MATCH(BQ$158,$B$146:$E$146,1)),0))</f>
        <v>0</v>
      </c>
      <c r="BR165" s="344">
        <f t="shared" si="516"/>
        <v>0</v>
      </c>
      <c r="BS165" s="344">
        <f t="shared" si="516"/>
        <v>0</v>
      </c>
      <c r="BT165" s="344">
        <f t="shared" si="516"/>
        <v>0</v>
      </c>
      <c r="BU165" s="344">
        <f t="shared" si="516"/>
        <v>0</v>
      </c>
      <c r="BV165" s="344">
        <f t="shared" si="516"/>
        <v>0</v>
      </c>
      <c r="BW165" s="344">
        <f t="shared" si="516"/>
        <v>0</v>
      </c>
      <c r="BX165" s="344">
        <f t="shared" si="516"/>
        <v>0</v>
      </c>
      <c r="BY165" s="344">
        <f t="shared" si="516"/>
        <v>0</v>
      </c>
      <c r="BZ165" s="344">
        <f t="shared" si="516"/>
        <v>0</v>
      </c>
      <c r="CA165" s="344">
        <f t="shared" si="516"/>
        <v>0</v>
      </c>
      <c r="CB165" s="344">
        <f t="shared" si="516"/>
        <v>0</v>
      </c>
      <c r="CC165" s="344">
        <f t="shared" si="516"/>
        <v>0</v>
      </c>
      <c r="CD165" s="344">
        <f t="shared" si="516"/>
        <v>0</v>
      </c>
      <c r="CE165" s="344">
        <f t="shared" si="516"/>
        <v>0</v>
      </c>
      <c r="CF165" s="344">
        <f t="shared" si="516"/>
        <v>0</v>
      </c>
      <c r="CG165" s="344">
        <f t="shared" si="516"/>
        <v>0</v>
      </c>
      <c r="CH165" s="344">
        <f t="shared" si="516"/>
        <v>0</v>
      </c>
      <c r="CI165" s="344">
        <f t="shared" si="516"/>
        <v>0</v>
      </c>
      <c r="CJ165" s="344">
        <f t="shared" si="516"/>
        <v>0</v>
      </c>
      <c r="CK165" s="344">
        <f t="shared" si="516"/>
        <v>0</v>
      </c>
      <c r="CL165" s="344">
        <f t="shared" si="516"/>
        <v>0</v>
      </c>
      <c r="CM165" s="344">
        <f t="shared" si="516"/>
        <v>0</v>
      </c>
      <c r="CN165" s="344">
        <f t="shared" si="516"/>
        <v>0</v>
      </c>
      <c r="CO165" s="344">
        <f t="shared" si="516"/>
        <v>0</v>
      </c>
      <c r="CP165" s="344">
        <f t="shared" si="516"/>
        <v>0</v>
      </c>
      <c r="CQ165" s="344">
        <f t="shared" si="516"/>
        <v>0</v>
      </c>
      <c r="CR165" s="344">
        <f t="shared" si="516"/>
        <v>0</v>
      </c>
      <c r="CS165" s="344">
        <f t="shared" si="516"/>
        <v>0</v>
      </c>
    </row>
    <row r="166" spans="1:97" s="372" customFormat="1" x14ac:dyDescent="0.35">
      <c r="A166" s="337">
        <f t="shared" ref="A166:C166" si="517">A26</f>
        <v>0</v>
      </c>
      <c r="B166" s="337" t="str">
        <f t="shared" si="517"/>
        <v>0 0</v>
      </c>
      <c r="C166" s="344">
        <f t="shared" si="517"/>
        <v>0</v>
      </c>
      <c r="D166" s="344">
        <f>IFERROR((('JA basår'!R14+'JA basår'!U14+'JA basår'!Y14)*'JA basår'!F14*'JA basår'!H14*'JA basår'!L14)+(('JA basår'!R44+'JA basår'!U44+'JA basår'!Y44)*'JA basår'!F44*'JA basår'!H44*'JA basår'!L44),0)</f>
        <v>0</v>
      </c>
      <c r="E166" s="344">
        <f t="shared" ref="E166:BP166" si="518">IF(E$157="beräknas ej",0,D166*IF(E$158&gt;$D$143,1,IF(E$158&lt;=$C$143,$C$142,$D$142))*IFERROR(INDEX($B$148:$E$154,MATCH($A166,$A$148:$A$154,0),MATCH(E$158,$B$146:$E$146,1)),0))</f>
        <v>0</v>
      </c>
      <c r="F166" s="344">
        <f t="shared" si="518"/>
        <v>0</v>
      </c>
      <c r="G166" s="344">
        <f t="shared" si="518"/>
        <v>0</v>
      </c>
      <c r="H166" s="344">
        <f t="shared" si="518"/>
        <v>0</v>
      </c>
      <c r="I166" s="344">
        <f t="shared" si="518"/>
        <v>0</v>
      </c>
      <c r="J166" s="344">
        <f t="shared" si="518"/>
        <v>0</v>
      </c>
      <c r="K166" s="344">
        <f t="shared" si="518"/>
        <v>0</v>
      </c>
      <c r="L166" s="344">
        <f t="shared" si="518"/>
        <v>0</v>
      </c>
      <c r="M166" s="344">
        <f t="shared" si="518"/>
        <v>0</v>
      </c>
      <c r="N166" s="344">
        <f t="shared" si="518"/>
        <v>0</v>
      </c>
      <c r="O166" s="344">
        <f t="shared" si="518"/>
        <v>0</v>
      </c>
      <c r="P166" s="344">
        <f t="shared" si="518"/>
        <v>0</v>
      </c>
      <c r="Q166" s="344">
        <f t="shared" si="518"/>
        <v>0</v>
      </c>
      <c r="R166" s="344">
        <f t="shared" si="518"/>
        <v>0</v>
      </c>
      <c r="S166" s="344">
        <f t="shared" si="518"/>
        <v>0</v>
      </c>
      <c r="T166" s="344">
        <f t="shared" si="518"/>
        <v>0</v>
      </c>
      <c r="U166" s="344">
        <f t="shared" si="518"/>
        <v>0</v>
      </c>
      <c r="V166" s="344">
        <f t="shared" si="518"/>
        <v>0</v>
      </c>
      <c r="W166" s="344">
        <f t="shared" si="518"/>
        <v>0</v>
      </c>
      <c r="X166" s="344">
        <f t="shared" si="518"/>
        <v>0</v>
      </c>
      <c r="Y166" s="344">
        <f t="shared" si="518"/>
        <v>0</v>
      </c>
      <c r="Z166" s="344">
        <f t="shared" si="518"/>
        <v>0</v>
      </c>
      <c r="AA166" s="344">
        <f t="shared" si="518"/>
        <v>0</v>
      </c>
      <c r="AB166" s="344">
        <f t="shared" si="518"/>
        <v>0</v>
      </c>
      <c r="AC166" s="344">
        <f t="shared" si="518"/>
        <v>0</v>
      </c>
      <c r="AD166" s="344">
        <f t="shared" si="518"/>
        <v>0</v>
      </c>
      <c r="AE166" s="344">
        <f t="shared" si="518"/>
        <v>0</v>
      </c>
      <c r="AF166" s="344">
        <f t="shared" si="518"/>
        <v>0</v>
      </c>
      <c r="AG166" s="344">
        <f t="shared" si="518"/>
        <v>0</v>
      </c>
      <c r="AH166" s="344">
        <f t="shared" si="518"/>
        <v>0</v>
      </c>
      <c r="AI166" s="344">
        <f t="shared" si="518"/>
        <v>0</v>
      </c>
      <c r="AJ166" s="344">
        <f t="shared" si="518"/>
        <v>0</v>
      </c>
      <c r="AK166" s="344">
        <f t="shared" si="518"/>
        <v>0</v>
      </c>
      <c r="AL166" s="344">
        <f t="shared" si="518"/>
        <v>0</v>
      </c>
      <c r="AM166" s="344">
        <f t="shared" si="518"/>
        <v>0</v>
      </c>
      <c r="AN166" s="344">
        <f t="shared" si="518"/>
        <v>0</v>
      </c>
      <c r="AO166" s="344">
        <f t="shared" si="518"/>
        <v>0</v>
      </c>
      <c r="AP166" s="344">
        <f t="shared" si="518"/>
        <v>0</v>
      </c>
      <c r="AQ166" s="344">
        <f t="shared" si="518"/>
        <v>0</v>
      </c>
      <c r="AR166" s="344">
        <f t="shared" si="518"/>
        <v>0</v>
      </c>
      <c r="AS166" s="344">
        <f t="shared" si="518"/>
        <v>0</v>
      </c>
      <c r="AT166" s="344">
        <f t="shared" si="518"/>
        <v>0</v>
      </c>
      <c r="AU166" s="344">
        <f t="shared" si="518"/>
        <v>0</v>
      </c>
      <c r="AV166" s="344">
        <f t="shared" si="518"/>
        <v>0</v>
      </c>
      <c r="AW166" s="344">
        <f t="shared" si="518"/>
        <v>0</v>
      </c>
      <c r="AX166" s="344">
        <f t="shared" si="518"/>
        <v>0</v>
      </c>
      <c r="AY166" s="344">
        <f t="shared" si="518"/>
        <v>0</v>
      </c>
      <c r="AZ166" s="344">
        <f t="shared" si="518"/>
        <v>0</v>
      </c>
      <c r="BA166" s="344">
        <f t="shared" si="518"/>
        <v>0</v>
      </c>
      <c r="BB166" s="344">
        <f t="shared" si="518"/>
        <v>0</v>
      </c>
      <c r="BC166" s="344">
        <f t="shared" si="518"/>
        <v>0</v>
      </c>
      <c r="BD166" s="344">
        <f t="shared" si="518"/>
        <v>0</v>
      </c>
      <c r="BE166" s="344">
        <f t="shared" si="518"/>
        <v>0</v>
      </c>
      <c r="BF166" s="344">
        <f t="shared" si="518"/>
        <v>0</v>
      </c>
      <c r="BG166" s="344">
        <f t="shared" si="518"/>
        <v>0</v>
      </c>
      <c r="BH166" s="344">
        <f t="shared" si="518"/>
        <v>0</v>
      </c>
      <c r="BI166" s="344">
        <f t="shared" si="518"/>
        <v>0</v>
      </c>
      <c r="BJ166" s="344">
        <f t="shared" si="518"/>
        <v>0</v>
      </c>
      <c r="BK166" s="344">
        <f t="shared" si="518"/>
        <v>0</v>
      </c>
      <c r="BL166" s="344">
        <f t="shared" si="518"/>
        <v>0</v>
      </c>
      <c r="BM166" s="344">
        <f t="shared" si="518"/>
        <v>0</v>
      </c>
      <c r="BN166" s="344">
        <f t="shared" si="518"/>
        <v>0</v>
      </c>
      <c r="BO166" s="344">
        <f t="shared" si="518"/>
        <v>0</v>
      </c>
      <c r="BP166" s="344">
        <f t="shared" si="518"/>
        <v>0</v>
      </c>
      <c r="BQ166" s="344">
        <f t="shared" ref="BQ166:CS166" si="519">IF(BQ$157="beräknas ej",0,BP166*IF(BQ$158&gt;$D$143,1,IF(BQ$158&lt;=$C$143,$C$142,$D$142))*IFERROR(INDEX($B$148:$E$154,MATCH($A166,$A$148:$A$154,0),MATCH(BQ$158,$B$146:$E$146,1)),0))</f>
        <v>0</v>
      </c>
      <c r="BR166" s="344">
        <f t="shared" si="519"/>
        <v>0</v>
      </c>
      <c r="BS166" s="344">
        <f t="shared" si="519"/>
        <v>0</v>
      </c>
      <c r="BT166" s="344">
        <f t="shared" si="519"/>
        <v>0</v>
      </c>
      <c r="BU166" s="344">
        <f t="shared" si="519"/>
        <v>0</v>
      </c>
      <c r="BV166" s="344">
        <f t="shared" si="519"/>
        <v>0</v>
      </c>
      <c r="BW166" s="344">
        <f t="shared" si="519"/>
        <v>0</v>
      </c>
      <c r="BX166" s="344">
        <f t="shared" si="519"/>
        <v>0</v>
      </c>
      <c r="BY166" s="344">
        <f t="shared" si="519"/>
        <v>0</v>
      </c>
      <c r="BZ166" s="344">
        <f t="shared" si="519"/>
        <v>0</v>
      </c>
      <c r="CA166" s="344">
        <f t="shared" si="519"/>
        <v>0</v>
      </c>
      <c r="CB166" s="344">
        <f t="shared" si="519"/>
        <v>0</v>
      </c>
      <c r="CC166" s="344">
        <f t="shared" si="519"/>
        <v>0</v>
      </c>
      <c r="CD166" s="344">
        <f t="shared" si="519"/>
        <v>0</v>
      </c>
      <c r="CE166" s="344">
        <f t="shared" si="519"/>
        <v>0</v>
      </c>
      <c r="CF166" s="344">
        <f t="shared" si="519"/>
        <v>0</v>
      </c>
      <c r="CG166" s="344">
        <f t="shared" si="519"/>
        <v>0</v>
      </c>
      <c r="CH166" s="344">
        <f t="shared" si="519"/>
        <v>0</v>
      </c>
      <c r="CI166" s="344">
        <f t="shared" si="519"/>
        <v>0</v>
      </c>
      <c r="CJ166" s="344">
        <f t="shared" si="519"/>
        <v>0</v>
      </c>
      <c r="CK166" s="344">
        <f t="shared" si="519"/>
        <v>0</v>
      </c>
      <c r="CL166" s="344">
        <f t="shared" si="519"/>
        <v>0</v>
      </c>
      <c r="CM166" s="344">
        <f t="shared" si="519"/>
        <v>0</v>
      </c>
      <c r="CN166" s="344">
        <f t="shared" si="519"/>
        <v>0</v>
      </c>
      <c r="CO166" s="344">
        <f t="shared" si="519"/>
        <v>0</v>
      </c>
      <c r="CP166" s="344">
        <f t="shared" si="519"/>
        <v>0</v>
      </c>
      <c r="CQ166" s="344">
        <f t="shared" si="519"/>
        <v>0</v>
      </c>
      <c r="CR166" s="344">
        <f t="shared" si="519"/>
        <v>0</v>
      </c>
      <c r="CS166" s="344">
        <f t="shared" si="519"/>
        <v>0</v>
      </c>
    </row>
    <row r="167" spans="1:97" s="372" customFormat="1" x14ac:dyDescent="0.35">
      <c r="A167" s="337">
        <f t="shared" ref="A167:C167" si="520">A27</f>
        <v>0</v>
      </c>
      <c r="B167" s="337" t="str">
        <f t="shared" si="520"/>
        <v>0 0</v>
      </c>
      <c r="C167" s="344">
        <f t="shared" si="520"/>
        <v>0</v>
      </c>
      <c r="D167" s="344">
        <f>IFERROR((('JA basår'!R15+'JA basår'!U15+'JA basår'!Y15)*'JA basår'!F15*'JA basår'!H15*'JA basår'!L15)+(('JA basår'!R45+'JA basår'!U45+'JA basår'!Y45)*'JA basår'!F45*'JA basår'!H45*'JA basår'!L45),0)</f>
        <v>0</v>
      </c>
      <c r="E167" s="344">
        <f t="shared" ref="E167:BP167" si="521">IF(E$157="beräknas ej",0,D167*IF(E$158&gt;$D$143,1,IF(E$158&lt;=$C$143,$C$142,$D$142))*IFERROR(INDEX($B$148:$E$154,MATCH($A167,$A$148:$A$154,0),MATCH(E$158,$B$146:$E$146,1)),0))</f>
        <v>0</v>
      </c>
      <c r="F167" s="344">
        <f t="shared" si="521"/>
        <v>0</v>
      </c>
      <c r="G167" s="344">
        <f t="shared" si="521"/>
        <v>0</v>
      </c>
      <c r="H167" s="344">
        <f t="shared" si="521"/>
        <v>0</v>
      </c>
      <c r="I167" s="344">
        <f t="shared" si="521"/>
        <v>0</v>
      </c>
      <c r="J167" s="344">
        <f t="shared" si="521"/>
        <v>0</v>
      </c>
      <c r="K167" s="344">
        <f t="shared" si="521"/>
        <v>0</v>
      </c>
      <c r="L167" s="344">
        <f t="shared" si="521"/>
        <v>0</v>
      </c>
      <c r="M167" s="344">
        <f t="shared" si="521"/>
        <v>0</v>
      </c>
      <c r="N167" s="344">
        <f t="shared" si="521"/>
        <v>0</v>
      </c>
      <c r="O167" s="344">
        <f t="shared" si="521"/>
        <v>0</v>
      </c>
      <c r="P167" s="344">
        <f t="shared" si="521"/>
        <v>0</v>
      </c>
      <c r="Q167" s="344">
        <f t="shared" si="521"/>
        <v>0</v>
      </c>
      <c r="R167" s="344">
        <f t="shared" si="521"/>
        <v>0</v>
      </c>
      <c r="S167" s="344">
        <f t="shared" si="521"/>
        <v>0</v>
      </c>
      <c r="T167" s="344">
        <f t="shared" si="521"/>
        <v>0</v>
      </c>
      <c r="U167" s="344">
        <f t="shared" si="521"/>
        <v>0</v>
      </c>
      <c r="V167" s="344">
        <f t="shared" si="521"/>
        <v>0</v>
      </c>
      <c r="W167" s="344">
        <f t="shared" si="521"/>
        <v>0</v>
      </c>
      <c r="X167" s="344">
        <f t="shared" si="521"/>
        <v>0</v>
      </c>
      <c r="Y167" s="344">
        <f t="shared" si="521"/>
        <v>0</v>
      </c>
      <c r="Z167" s="344">
        <f t="shared" si="521"/>
        <v>0</v>
      </c>
      <c r="AA167" s="344">
        <f t="shared" si="521"/>
        <v>0</v>
      </c>
      <c r="AB167" s="344">
        <f t="shared" si="521"/>
        <v>0</v>
      </c>
      <c r="AC167" s="344">
        <f t="shared" si="521"/>
        <v>0</v>
      </c>
      <c r="AD167" s="344">
        <f t="shared" si="521"/>
        <v>0</v>
      </c>
      <c r="AE167" s="344">
        <f t="shared" si="521"/>
        <v>0</v>
      </c>
      <c r="AF167" s="344">
        <f t="shared" si="521"/>
        <v>0</v>
      </c>
      <c r="AG167" s="344">
        <f t="shared" si="521"/>
        <v>0</v>
      </c>
      <c r="AH167" s="344">
        <f t="shared" si="521"/>
        <v>0</v>
      </c>
      <c r="AI167" s="344">
        <f t="shared" si="521"/>
        <v>0</v>
      </c>
      <c r="AJ167" s="344">
        <f t="shared" si="521"/>
        <v>0</v>
      </c>
      <c r="AK167" s="344">
        <f t="shared" si="521"/>
        <v>0</v>
      </c>
      <c r="AL167" s="344">
        <f t="shared" si="521"/>
        <v>0</v>
      </c>
      <c r="AM167" s="344">
        <f t="shared" si="521"/>
        <v>0</v>
      </c>
      <c r="AN167" s="344">
        <f t="shared" si="521"/>
        <v>0</v>
      </c>
      <c r="AO167" s="344">
        <f t="shared" si="521"/>
        <v>0</v>
      </c>
      <c r="AP167" s="344">
        <f t="shared" si="521"/>
        <v>0</v>
      </c>
      <c r="AQ167" s="344">
        <f t="shared" si="521"/>
        <v>0</v>
      </c>
      <c r="AR167" s="344">
        <f t="shared" si="521"/>
        <v>0</v>
      </c>
      <c r="AS167" s="344">
        <f t="shared" si="521"/>
        <v>0</v>
      </c>
      <c r="AT167" s="344">
        <f t="shared" si="521"/>
        <v>0</v>
      </c>
      <c r="AU167" s="344">
        <f t="shared" si="521"/>
        <v>0</v>
      </c>
      <c r="AV167" s="344">
        <f t="shared" si="521"/>
        <v>0</v>
      </c>
      <c r="AW167" s="344">
        <f t="shared" si="521"/>
        <v>0</v>
      </c>
      <c r="AX167" s="344">
        <f t="shared" si="521"/>
        <v>0</v>
      </c>
      <c r="AY167" s="344">
        <f t="shared" si="521"/>
        <v>0</v>
      </c>
      <c r="AZ167" s="344">
        <f t="shared" si="521"/>
        <v>0</v>
      </c>
      <c r="BA167" s="344">
        <f t="shared" si="521"/>
        <v>0</v>
      </c>
      <c r="BB167" s="344">
        <f t="shared" si="521"/>
        <v>0</v>
      </c>
      <c r="BC167" s="344">
        <f t="shared" si="521"/>
        <v>0</v>
      </c>
      <c r="BD167" s="344">
        <f t="shared" si="521"/>
        <v>0</v>
      </c>
      <c r="BE167" s="344">
        <f t="shared" si="521"/>
        <v>0</v>
      </c>
      <c r="BF167" s="344">
        <f t="shared" si="521"/>
        <v>0</v>
      </c>
      <c r="BG167" s="344">
        <f t="shared" si="521"/>
        <v>0</v>
      </c>
      <c r="BH167" s="344">
        <f t="shared" si="521"/>
        <v>0</v>
      </c>
      <c r="BI167" s="344">
        <f t="shared" si="521"/>
        <v>0</v>
      </c>
      <c r="BJ167" s="344">
        <f t="shared" si="521"/>
        <v>0</v>
      </c>
      <c r="BK167" s="344">
        <f t="shared" si="521"/>
        <v>0</v>
      </c>
      <c r="BL167" s="344">
        <f t="shared" si="521"/>
        <v>0</v>
      </c>
      <c r="BM167" s="344">
        <f t="shared" si="521"/>
        <v>0</v>
      </c>
      <c r="BN167" s="344">
        <f t="shared" si="521"/>
        <v>0</v>
      </c>
      <c r="BO167" s="344">
        <f t="shared" si="521"/>
        <v>0</v>
      </c>
      <c r="BP167" s="344">
        <f t="shared" si="521"/>
        <v>0</v>
      </c>
      <c r="BQ167" s="344">
        <f t="shared" ref="BQ167:CS167" si="522">IF(BQ$157="beräknas ej",0,BP167*IF(BQ$158&gt;$D$143,1,IF(BQ$158&lt;=$C$143,$C$142,$D$142))*IFERROR(INDEX($B$148:$E$154,MATCH($A167,$A$148:$A$154,0),MATCH(BQ$158,$B$146:$E$146,1)),0))</f>
        <v>0</v>
      </c>
      <c r="BR167" s="344">
        <f t="shared" si="522"/>
        <v>0</v>
      </c>
      <c r="BS167" s="344">
        <f t="shared" si="522"/>
        <v>0</v>
      </c>
      <c r="BT167" s="344">
        <f t="shared" si="522"/>
        <v>0</v>
      </c>
      <c r="BU167" s="344">
        <f t="shared" si="522"/>
        <v>0</v>
      </c>
      <c r="BV167" s="344">
        <f t="shared" si="522"/>
        <v>0</v>
      </c>
      <c r="BW167" s="344">
        <f t="shared" si="522"/>
        <v>0</v>
      </c>
      <c r="BX167" s="344">
        <f t="shared" si="522"/>
        <v>0</v>
      </c>
      <c r="BY167" s="344">
        <f t="shared" si="522"/>
        <v>0</v>
      </c>
      <c r="BZ167" s="344">
        <f t="shared" si="522"/>
        <v>0</v>
      </c>
      <c r="CA167" s="344">
        <f t="shared" si="522"/>
        <v>0</v>
      </c>
      <c r="CB167" s="344">
        <f t="shared" si="522"/>
        <v>0</v>
      </c>
      <c r="CC167" s="344">
        <f t="shared" si="522"/>
        <v>0</v>
      </c>
      <c r="CD167" s="344">
        <f t="shared" si="522"/>
        <v>0</v>
      </c>
      <c r="CE167" s="344">
        <f t="shared" si="522"/>
        <v>0</v>
      </c>
      <c r="CF167" s="344">
        <f t="shared" si="522"/>
        <v>0</v>
      </c>
      <c r="CG167" s="344">
        <f t="shared" si="522"/>
        <v>0</v>
      </c>
      <c r="CH167" s="344">
        <f t="shared" si="522"/>
        <v>0</v>
      </c>
      <c r="CI167" s="344">
        <f t="shared" si="522"/>
        <v>0</v>
      </c>
      <c r="CJ167" s="344">
        <f t="shared" si="522"/>
        <v>0</v>
      </c>
      <c r="CK167" s="344">
        <f t="shared" si="522"/>
        <v>0</v>
      </c>
      <c r="CL167" s="344">
        <f t="shared" si="522"/>
        <v>0</v>
      </c>
      <c r="CM167" s="344">
        <f t="shared" si="522"/>
        <v>0</v>
      </c>
      <c r="CN167" s="344">
        <f t="shared" si="522"/>
        <v>0</v>
      </c>
      <c r="CO167" s="344">
        <f t="shared" si="522"/>
        <v>0</v>
      </c>
      <c r="CP167" s="344">
        <f t="shared" si="522"/>
        <v>0</v>
      </c>
      <c r="CQ167" s="344">
        <f t="shared" si="522"/>
        <v>0</v>
      </c>
      <c r="CR167" s="344">
        <f t="shared" si="522"/>
        <v>0</v>
      </c>
      <c r="CS167" s="344">
        <f t="shared" si="522"/>
        <v>0</v>
      </c>
    </row>
    <row r="168" spans="1:97" s="372" customFormat="1" x14ac:dyDescent="0.35">
      <c r="A168" s="337">
        <f t="shared" ref="A168:C168" si="523">A28</f>
        <v>0</v>
      </c>
      <c r="B168" s="337" t="str">
        <f t="shared" si="523"/>
        <v>0 0</v>
      </c>
      <c r="C168" s="344">
        <f t="shared" si="523"/>
        <v>0</v>
      </c>
      <c r="D168" s="344">
        <f>IFERROR((('JA basår'!R16+'JA basår'!U16+'JA basår'!Y16)*'JA basår'!F16*'JA basår'!H16*'JA basår'!L16)+(('JA basår'!R46+'JA basår'!U46+'JA basår'!Y46)*'JA basår'!F46*'JA basår'!H46*'JA basår'!L46),0)</f>
        <v>0</v>
      </c>
      <c r="E168" s="344">
        <f t="shared" ref="E168:BP168" si="524">IF(E$157="beräknas ej",0,D168*IF(E$158&gt;$D$143,1,IF(E$158&lt;=$C$143,$C$142,$D$142))*IFERROR(INDEX($B$148:$E$154,MATCH($A168,$A$148:$A$154,0),MATCH(E$158,$B$146:$E$146,1)),0))</f>
        <v>0</v>
      </c>
      <c r="F168" s="344">
        <f t="shared" si="524"/>
        <v>0</v>
      </c>
      <c r="G168" s="344">
        <f t="shared" si="524"/>
        <v>0</v>
      </c>
      <c r="H168" s="344">
        <f t="shared" si="524"/>
        <v>0</v>
      </c>
      <c r="I168" s="344">
        <f t="shared" si="524"/>
        <v>0</v>
      </c>
      <c r="J168" s="344">
        <f t="shared" si="524"/>
        <v>0</v>
      </c>
      <c r="K168" s="344">
        <f t="shared" si="524"/>
        <v>0</v>
      </c>
      <c r="L168" s="344">
        <f t="shared" si="524"/>
        <v>0</v>
      </c>
      <c r="M168" s="344">
        <f t="shared" si="524"/>
        <v>0</v>
      </c>
      <c r="N168" s="344">
        <f t="shared" si="524"/>
        <v>0</v>
      </c>
      <c r="O168" s="344">
        <f t="shared" si="524"/>
        <v>0</v>
      </c>
      <c r="P168" s="344">
        <f t="shared" si="524"/>
        <v>0</v>
      </c>
      <c r="Q168" s="344">
        <f t="shared" si="524"/>
        <v>0</v>
      </c>
      <c r="R168" s="344">
        <f t="shared" si="524"/>
        <v>0</v>
      </c>
      <c r="S168" s="344">
        <f t="shared" si="524"/>
        <v>0</v>
      </c>
      <c r="T168" s="344">
        <f t="shared" si="524"/>
        <v>0</v>
      </c>
      <c r="U168" s="344">
        <f t="shared" si="524"/>
        <v>0</v>
      </c>
      <c r="V168" s="344">
        <f t="shared" si="524"/>
        <v>0</v>
      </c>
      <c r="W168" s="344">
        <f t="shared" si="524"/>
        <v>0</v>
      </c>
      <c r="X168" s="344">
        <f t="shared" si="524"/>
        <v>0</v>
      </c>
      <c r="Y168" s="344">
        <f t="shared" si="524"/>
        <v>0</v>
      </c>
      <c r="Z168" s="344">
        <f t="shared" si="524"/>
        <v>0</v>
      </c>
      <c r="AA168" s="344">
        <f t="shared" si="524"/>
        <v>0</v>
      </c>
      <c r="AB168" s="344">
        <f t="shared" si="524"/>
        <v>0</v>
      </c>
      <c r="AC168" s="344">
        <f t="shared" si="524"/>
        <v>0</v>
      </c>
      <c r="AD168" s="344">
        <f t="shared" si="524"/>
        <v>0</v>
      </c>
      <c r="AE168" s="344">
        <f t="shared" si="524"/>
        <v>0</v>
      </c>
      <c r="AF168" s="344">
        <f t="shared" si="524"/>
        <v>0</v>
      </c>
      <c r="AG168" s="344">
        <f t="shared" si="524"/>
        <v>0</v>
      </c>
      <c r="AH168" s="344">
        <f t="shared" si="524"/>
        <v>0</v>
      </c>
      <c r="AI168" s="344">
        <f t="shared" si="524"/>
        <v>0</v>
      </c>
      <c r="AJ168" s="344">
        <f t="shared" si="524"/>
        <v>0</v>
      </c>
      <c r="AK168" s="344">
        <f t="shared" si="524"/>
        <v>0</v>
      </c>
      <c r="AL168" s="344">
        <f t="shared" si="524"/>
        <v>0</v>
      </c>
      <c r="AM168" s="344">
        <f t="shared" si="524"/>
        <v>0</v>
      </c>
      <c r="AN168" s="344">
        <f t="shared" si="524"/>
        <v>0</v>
      </c>
      <c r="AO168" s="344">
        <f t="shared" si="524"/>
        <v>0</v>
      </c>
      <c r="AP168" s="344">
        <f t="shared" si="524"/>
        <v>0</v>
      </c>
      <c r="AQ168" s="344">
        <f t="shared" si="524"/>
        <v>0</v>
      </c>
      <c r="AR168" s="344">
        <f t="shared" si="524"/>
        <v>0</v>
      </c>
      <c r="AS168" s="344">
        <f t="shared" si="524"/>
        <v>0</v>
      </c>
      <c r="AT168" s="344">
        <f t="shared" si="524"/>
        <v>0</v>
      </c>
      <c r="AU168" s="344">
        <f t="shared" si="524"/>
        <v>0</v>
      </c>
      <c r="AV168" s="344">
        <f t="shared" si="524"/>
        <v>0</v>
      </c>
      <c r="AW168" s="344">
        <f t="shared" si="524"/>
        <v>0</v>
      </c>
      <c r="AX168" s="344">
        <f t="shared" si="524"/>
        <v>0</v>
      </c>
      <c r="AY168" s="344">
        <f t="shared" si="524"/>
        <v>0</v>
      </c>
      <c r="AZ168" s="344">
        <f t="shared" si="524"/>
        <v>0</v>
      </c>
      <c r="BA168" s="344">
        <f t="shared" si="524"/>
        <v>0</v>
      </c>
      <c r="BB168" s="344">
        <f t="shared" si="524"/>
        <v>0</v>
      </c>
      <c r="BC168" s="344">
        <f t="shared" si="524"/>
        <v>0</v>
      </c>
      <c r="BD168" s="344">
        <f t="shared" si="524"/>
        <v>0</v>
      </c>
      <c r="BE168" s="344">
        <f t="shared" si="524"/>
        <v>0</v>
      </c>
      <c r="BF168" s="344">
        <f t="shared" si="524"/>
        <v>0</v>
      </c>
      <c r="BG168" s="344">
        <f t="shared" si="524"/>
        <v>0</v>
      </c>
      <c r="BH168" s="344">
        <f t="shared" si="524"/>
        <v>0</v>
      </c>
      <c r="BI168" s="344">
        <f t="shared" si="524"/>
        <v>0</v>
      </c>
      <c r="BJ168" s="344">
        <f t="shared" si="524"/>
        <v>0</v>
      </c>
      <c r="BK168" s="344">
        <f t="shared" si="524"/>
        <v>0</v>
      </c>
      <c r="BL168" s="344">
        <f t="shared" si="524"/>
        <v>0</v>
      </c>
      <c r="BM168" s="344">
        <f t="shared" si="524"/>
        <v>0</v>
      </c>
      <c r="BN168" s="344">
        <f t="shared" si="524"/>
        <v>0</v>
      </c>
      <c r="BO168" s="344">
        <f t="shared" si="524"/>
        <v>0</v>
      </c>
      <c r="BP168" s="344">
        <f t="shared" si="524"/>
        <v>0</v>
      </c>
      <c r="BQ168" s="344">
        <f t="shared" ref="BQ168:CS168" si="525">IF(BQ$157="beräknas ej",0,BP168*IF(BQ$158&gt;$D$143,1,IF(BQ$158&lt;=$C$143,$C$142,$D$142))*IFERROR(INDEX($B$148:$E$154,MATCH($A168,$A$148:$A$154,0),MATCH(BQ$158,$B$146:$E$146,1)),0))</f>
        <v>0</v>
      </c>
      <c r="BR168" s="344">
        <f t="shared" si="525"/>
        <v>0</v>
      </c>
      <c r="BS168" s="344">
        <f t="shared" si="525"/>
        <v>0</v>
      </c>
      <c r="BT168" s="344">
        <f t="shared" si="525"/>
        <v>0</v>
      </c>
      <c r="BU168" s="344">
        <f t="shared" si="525"/>
        <v>0</v>
      </c>
      <c r="BV168" s="344">
        <f t="shared" si="525"/>
        <v>0</v>
      </c>
      <c r="BW168" s="344">
        <f t="shared" si="525"/>
        <v>0</v>
      </c>
      <c r="BX168" s="344">
        <f t="shared" si="525"/>
        <v>0</v>
      </c>
      <c r="BY168" s="344">
        <f t="shared" si="525"/>
        <v>0</v>
      </c>
      <c r="BZ168" s="344">
        <f t="shared" si="525"/>
        <v>0</v>
      </c>
      <c r="CA168" s="344">
        <f t="shared" si="525"/>
        <v>0</v>
      </c>
      <c r="CB168" s="344">
        <f t="shared" si="525"/>
        <v>0</v>
      </c>
      <c r="CC168" s="344">
        <f t="shared" si="525"/>
        <v>0</v>
      </c>
      <c r="CD168" s="344">
        <f t="shared" si="525"/>
        <v>0</v>
      </c>
      <c r="CE168" s="344">
        <f t="shared" si="525"/>
        <v>0</v>
      </c>
      <c r="CF168" s="344">
        <f t="shared" si="525"/>
        <v>0</v>
      </c>
      <c r="CG168" s="344">
        <f t="shared" si="525"/>
        <v>0</v>
      </c>
      <c r="CH168" s="344">
        <f t="shared" si="525"/>
        <v>0</v>
      </c>
      <c r="CI168" s="344">
        <f t="shared" si="525"/>
        <v>0</v>
      </c>
      <c r="CJ168" s="344">
        <f t="shared" si="525"/>
        <v>0</v>
      </c>
      <c r="CK168" s="344">
        <f t="shared" si="525"/>
        <v>0</v>
      </c>
      <c r="CL168" s="344">
        <f t="shared" si="525"/>
        <v>0</v>
      </c>
      <c r="CM168" s="344">
        <f t="shared" si="525"/>
        <v>0</v>
      </c>
      <c r="CN168" s="344">
        <f t="shared" si="525"/>
        <v>0</v>
      </c>
      <c r="CO168" s="344">
        <f t="shared" si="525"/>
        <v>0</v>
      </c>
      <c r="CP168" s="344">
        <f t="shared" si="525"/>
        <v>0</v>
      </c>
      <c r="CQ168" s="344">
        <f t="shared" si="525"/>
        <v>0</v>
      </c>
      <c r="CR168" s="344">
        <f t="shared" si="525"/>
        <v>0</v>
      </c>
      <c r="CS168" s="344">
        <f t="shared" si="525"/>
        <v>0</v>
      </c>
    </row>
    <row r="169" spans="1:97" s="372" customFormat="1" x14ac:dyDescent="0.35">
      <c r="A169" s="337">
        <f t="shared" ref="A169:C169" si="526">A29</f>
        <v>0</v>
      </c>
      <c r="B169" s="337" t="str">
        <f t="shared" si="526"/>
        <v>0 0</v>
      </c>
      <c r="C169" s="344">
        <f t="shared" si="526"/>
        <v>0</v>
      </c>
      <c r="D169" s="344">
        <f>IFERROR((('JA basår'!R17+'JA basår'!U17+'JA basår'!Y17)*'JA basår'!F17*'JA basår'!H17*'JA basår'!L17)+(('JA basår'!R47+'JA basår'!U47+'JA basår'!Y47)*'JA basår'!F47*'JA basår'!H47*'JA basår'!L47),0)</f>
        <v>0</v>
      </c>
      <c r="E169" s="344">
        <f t="shared" ref="E169:BP169" si="527">IF(E$157="beräknas ej",0,D169*IF(E$158&gt;$D$143,1,IF(E$158&lt;=$C$143,$C$142,$D$142))*IFERROR(INDEX($B$148:$E$154,MATCH($A169,$A$148:$A$154,0),MATCH(E$158,$B$146:$E$146,1)),0))</f>
        <v>0</v>
      </c>
      <c r="F169" s="344">
        <f t="shared" si="527"/>
        <v>0</v>
      </c>
      <c r="G169" s="344">
        <f t="shared" si="527"/>
        <v>0</v>
      </c>
      <c r="H169" s="344">
        <f t="shared" si="527"/>
        <v>0</v>
      </c>
      <c r="I169" s="344">
        <f t="shared" si="527"/>
        <v>0</v>
      </c>
      <c r="J169" s="344">
        <f t="shared" si="527"/>
        <v>0</v>
      </c>
      <c r="K169" s="344">
        <f t="shared" si="527"/>
        <v>0</v>
      </c>
      <c r="L169" s="344">
        <f t="shared" si="527"/>
        <v>0</v>
      </c>
      <c r="M169" s="344">
        <f t="shared" si="527"/>
        <v>0</v>
      </c>
      <c r="N169" s="344">
        <f t="shared" si="527"/>
        <v>0</v>
      </c>
      <c r="O169" s="344">
        <f t="shared" si="527"/>
        <v>0</v>
      </c>
      <c r="P169" s="344">
        <f t="shared" si="527"/>
        <v>0</v>
      </c>
      <c r="Q169" s="344">
        <f t="shared" si="527"/>
        <v>0</v>
      </c>
      <c r="R169" s="344">
        <f t="shared" si="527"/>
        <v>0</v>
      </c>
      <c r="S169" s="344">
        <f t="shared" si="527"/>
        <v>0</v>
      </c>
      <c r="T169" s="344">
        <f t="shared" si="527"/>
        <v>0</v>
      </c>
      <c r="U169" s="344">
        <f t="shared" si="527"/>
        <v>0</v>
      </c>
      <c r="V169" s="344">
        <f t="shared" si="527"/>
        <v>0</v>
      </c>
      <c r="W169" s="344">
        <f t="shared" si="527"/>
        <v>0</v>
      </c>
      <c r="X169" s="344">
        <f t="shared" si="527"/>
        <v>0</v>
      </c>
      <c r="Y169" s="344">
        <f t="shared" si="527"/>
        <v>0</v>
      </c>
      <c r="Z169" s="344">
        <f t="shared" si="527"/>
        <v>0</v>
      </c>
      <c r="AA169" s="344">
        <f t="shared" si="527"/>
        <v>0</v>
      </c>
      <c r="AB169" s="344">
        <f t="shared" si="527"/>
        <v>0</v>
      </c>
      <c r="AC169" s="344">
        <f t="shared" si="527"/>
        <v>0</v>
      </c>
      <c r="AD169" s="344">
        <f t="shared" si="527"/>
        <v>0</v>
      </c>
      <c r="AE169" s="344">
        <f t="shared" si="527"/>
        <v>0</v>
      </c>
      <c r="AF169" s="344">
        <f t="shared" si="527"/>
        <v>0</v>
      </c>
      <c r="AG169" s="344">
        <f t="shared" si="527"/>
        <v>0</v>
      </c>
      <c r="AH169" s="344">
        <f t="shared" si="527"/>
        <v>0</v>
      </c>
      <c r="AI169" s="344">
        <f t="shared" si="527"/>
        <v>0</v>
      </c>
      <c r="AJ169" s="344">
        <f t="shared" si="527"/>
        <v>0</v>
      </c>
      <c r="AK169" s="344">
        <f t="shared" si="527"/>
        <v>0</v>
      </c>
      <c r="AL169" s="344">
        <f t="shared" si="527"/>
        <v>0</v>
      </c>
      <c r="AM169" s="344">
        <f t="shared" si="527"/>
        <v>0</v>
      </c>
      <c r="AN169" s="344">
        <f t="shared" si="527"/>
        <v>0</v>
      </c>
      <c r="AO169" s="344">
        <f t="shared" si="527"/>
        <v>0</v>
      </c>
      <c r="AP169" s="344">
        <f t="shared" si="527"/>
        <v>0</v>
      </c>
      <c r="AQ169" s="344">
        <f t="shared" si="527"/>
        <v>0</v>
      </c>
      <c r="AR169" s="344">
        <f t="shared" si="527"/>
        <v>0</v>
      </c>
      <c r="AS169" s="344">
        <f t="shared" si="527"/>
        <v>0</v>
      </c>
      <c r="AT169" s="344">
        <f t="shared" si="527"/>
        <v>0</v>
      </c>
      <c r="AU169" s="344">
        <f t="shared" si="527"/>
        <v>0</v>
      </c>
      <c r="AV169" s="344">
        <f t="shared" si="527"/>
        <v>0</v>
      </c>
      <c r="AW169" s="344">
        <f t="shared" si="527"/>
        <v>0</v>
      </c>
      <c r="AX169" s="344">
        <f t="shared" si="527"/>
        <v>0</v>
      </c>
      <c r="AY169" s="344">
        <f t="shared" si="527"/>
        <v>0</v>
      </c>
      <c r="AZ169" s="344">
        <f t="shared" si="527"/>
        <v>0</v>
      </c>
      <c r="BA169" s="344">
        <f t="shared" si="527"/>
        <v>0</v>
      </c>
      <c r="BB169" s="344">
        <f t="shared" si="527"/>
        <v>0</v>
      </c>
      <c r="BC169" s="344">
        <f t="shared" si="527"/>
        <v>0</v>
      </c>
      <c r="BD169" s="344">
        <f t="shared" si="527"/>
        <v>0</v>
      </c>
      <c r="BE169" s="344">
        <f t="shared" si="527"/>
        <v>0</v>
      </c>
      <c r="BF169" s="344">
        <f t="shared" si="527"/>
        <v>0</v>
      </c>
      <c r="BG169" s="344">
        <f t="shared" si="527"/>
        <v>0</v>
      </c>
      <c r="BH169" s="344">
        <f t="shared" si="527"/>
        <v>0</v>
      </c>
      <c r="BI169" s="344">
        <f t="shared" si="527"/>
        <v>0</v>
      </c>
      <c r="BJ169" s="344">
        <f t="shared" si="527"/>
        <v>0</v>
      </c>
      <c r="BK169" s="344">
        <f t="shared" si="527"/>
        <v>0</v>
      </c>
      <c r="BL169" s="344">
        <f t="shared" si="527"/>
        <v>0</v>
      </c>
      <c r="BM169" s="344">
        <f t="shared" si="527"/>
        <v>0</v>
      </c>
      <c r="BN169" s="344">
        <f t="shared" si="527"/>
        <v>0</v>
      </c>
      <c r="BO169" s="344">
        <f t="shared" si="527"/>
        <v>0</v>
      </c>
      <c r="BP169" s="344">
        <f t="shared" si="527"/>
        <v>0</v>
      </c>
      <c r="BQ169" s="344">
        <f t="shared" ref="BQ169:CS169" si="528">IF(BQ$157="beräknas ej",0,BP169*IF(BQ$158&gt;$D$143,1,IF(BQ$158&lt;=$C$143,$C$142,$D$142))*IFERROR(INDEX($B$148:$E$154,MATCH($A169,$A$148:$A$154,0),MATCH(BQ$158,$B$146:$E$146,1)),0))</f>
        <v>0</v>
      </c>
      <c r="BR169" s="344">
        <f t="shared" si="528"/>
        <v>0</v>
      </c>
      <c r="BS169" s="344">
        <f t="shared" si="528"/>
        <v>0</v>
      </c>
      <c r="BT169" s="344">
        <f t="shared" si="528"/>
        <v>0</v>
      </c>
      <c r="BU169" s="344">
        <f t="shared" si="528"/>
        <v>0</v>
      </c>
      <c r="BV169" s="344">
        <f t="shared" si="528"/>
        <v>0</v>
      </c>
      <c r="BW169" s="344">
        <f t="shared" si="528"/>
        <v>0</v>
      </c>
      <c r="BX169" s="344">
        <f t="shared" si="528"/>
        <v>0</v>
      </c>
      <c r="BY169" s="344">
        <f t="shared" si="528"/>
        <v>0</v>
      </c>
      <c r="BZ169" s="344">
        <f t="shared" si="528"/>
        <v>0</v>
      </c>
      <c r="CA169" s="344">
        <f t="shared" si="528"/>
        <v>0</v>
      </c>
      <c r="CB169" s="344">
        <f t="shared" si="528"/>
        <v>0</v>
      </c>
      <c r="CC169" s="344">
        <f t="shared" si="528"/>
        <v>0</v>
      </c>
      <c r="CD169" s="344">
        <f t="shared" si="528"/>
        <v>0</v>
      </c>
      <c r="CE169" s="344">
        <f t="shared" si="528"/>
        <v>0</v>
      </c>
      <c r="CF169" s="344">
        <f t="shared" si="528"/>
        <v>0</v>
      </c>
      <c r="CG169" s="344">
        <f t="shared" si="528"/>
        <v>0</v>
      </c>
      <c r="CH169" s="344">
        <f t="shared" si="528"/>
        <v>0</v>
      </c>
      <c r="CI169" s="344">
        <f t="shared" si="528"/>
        <v>0</v>
      </c>
      <c r="CJ169" s="344">
        <f t="shared" si="528"/>
        <v>0</v>
      </c>
      <c r="CK169" s="344">
        <f t="shared" si="528"/>
        <v>0</v>
      </c>
      <c r="CL169" s="344">
        <f t="shared" si="528"/>
        <v>0</v>
      </c>
      <c r="CM169" s="344">
        <f t="shared" si="528"/>
        <v>0</v>
      </c>
      <c r="CN169" s="344">
        <f t="shared" si="528"/>
        <v>0</v>
      </c>
      <c r="CO169" s="344">
        <f t="shared" si="528"/>
        <v>0</v>
      </c>
      <c r="CP169" s="344">
        <f t="shared" si="528"/>
        <v>0</v>
      </c>
      <c r="CQ169" s="344">
        <f t="shared" si="528"/>
        <v>0</v>
      </c>
      <c r="CR169" s="344">
        <f t="shared" si="528"/>
        <v>0</v>
      </c>
      <c r="CS169" s="344">
        <f t="shared" si="528"/>
        <v>0</v>
      </c>
    </row>
    <row r="170" spans="1:97" s="372" customFormat="1" x14ac:dyDescent="0.35">
      <c r="A170" s="337">
        <f t="shared" ref="A170:C170" si="529">A30</f>
        <v>0</v>
      </c>
      <c r="B170" s="337" t="str">
        <f t="shared" si="529"/>
        <v>0 0</v>
      </c>
      <c r="C170" s="344">
        <f t="shared" si="529"/>
        <v>0</v>
      </c>
      <c r="D170" s="344">
        <f>IFERROR((('JA basår'!R18+'JA basår'!U18+'JA basår'!Y18)*'JA basår'!F18*'JA basår'!H18*'JA basår'!L18)+(('JA basår'!R48+'JA basår'!U48+'JA basår'!Y48)*'JA basår'!F48*'JA basår'!H48*'JA basår'!L48),0)</f>
        <v>0</v>
      </c>
      <c r="E170" s="344">
        <f t="shared" ref="E170:BP170" si="530">IF(E$157="beräknas ej",0,D170*IF(E$158&gt;$D$143,1,IF(E$158&lt;=$C$143,$C$142,$D$142))*IFERROR(INDEX($B$148:$E$154,MATCH($A170,$A$148:$A$154,0),MATCH(E$158,$B$146:$E$146,1)),0))</f>
        <v>0</v>
      </c>
      <c r="F170" s="344">
        <f t="shared" si="530"/>
        <v>0</v>
      </c>
      <c r="G170" s="344">
        <f t="shared" si="530"/>
        <v>0</v>
      </c>
      <c r="H170" s="344">
        <f t="shared" si="530"/>
        <v>0</v>
      </c>
      <c r="I170" s="344">
        <f t="shared" si="530"/>
        <v>0</v>
      </c>
      <c r="J170" s="344">
        <f t="shared" si="530"/>
        <v>0</v>
      </c>
      <c r="K170" s="344">
        <f t="shared" si="530"/>
        <v>0</v>
      </c>
      <c r="L170" s="344">
        <f t="shared" si="530"/>
        <v>0</v>
      </c>
      <c r="M170" s="344">
        <f t="shared" si="530"/>
        <v>0</v>
      </c>
      <c r="N170" s="344">
        <f t="shared" si="530"/>
        <v>0</v>
      </c>
      <c r="O170" s="344">
        <f t="shared" si="530"/>
        <v>0</v>
      </c>
      <c r="P170" s="344">
        <f t="shared" si="530"/>
        <v>0</v>
      </c>
      <c r="Q170" s="344">
        <f t="shared" si="530"/>
        <v>0</v>
      </c>
      <c r="R170" s="344">
        <f t="shared" si="530"/>
        <v>0</v>
      </c>
      <c r="S170" s="344">
        <f t="shared" si="530"/>
        <v>0</v>
      </c>
      <c r="T170" s="344">
        <f t="shared" si="530"/>
        <v>0</v>
      </c>
      <c r="U170" s="344">
        <f t="shared" si="530"/>
        <v>0</v>
      </c>
      <c r="V170" s="344">
        <f t="shared" si="530"/>
        <v>0</v>
      </c>
      <c r="W170" s="344">
        <f t="shared" si="530"/>
        <v>0</v>
      </c>
      <c r="X170" s="344">
        <f t="shared" si="530"/>
        <v>0</v>
      </c>
      <c r="Y170" s="344">
        <f t="shared" si="530"/>
        <v>0</v>
      </c>
      <c r="Z170" s="344">
        <f t="shared" si="530"/>
        <v>0</v>
      </c>
      <c r="AA170" s="344">
        <f t="shared" si="530"/>
        <v>0</v>
      </c>
      <c r="AB170" s="344">
        <f t="shared" si="530"/>
        <v>0</v>
      </c>
      <c r="AC170" s="344">
        <f t="shared" si="530"/>
        <v>0</v>
      </c>
      <c r="AD170" s="344">
        <f t="shared" si="530"/>
        <v>0</v>
      </c>
      <c r="AE170" s="344">
        <f t="shared" si="530"/>
        <v>0</v>
      </c>
      <c r="AF170" s="344">
        <f t="shared" si="530"/>
        <v>0</v>
      </c>
      <c r="AG170" s="344">
        <f t="shared" si="530"/>
        <v>0</v>
      </c>
      <c r="AH170" s="344">
        <f t="shared" si="530"/>
        <v>0</v>
      </c>
      <c r="AI170" s="344">
        <f t="shared" si="530"/>
        <v>0</v>
      </c>
      <c r="AJ170" s="344">
        <f t="shared" si="530"/>
        <v>0</v>
      </c>
      <c r="AK170" s="344">
        <f t="shared" si="530"/>
        <v>0</v>
      </c>
      <c r="AL170" s="344">
        <f t="shared" si="530"/>
        <v>0</v>
      </c>
      <c r="AM170" s="344">
        <f t="shared" si="530"/>
        <v>0</v>
      </c>
      <c r="AN170" s="344">
        <f t="shared" si="530"/>
        <v>0</v>
      </c>
      <c r="AO170" s="344">
        <f t="shared" si="530"/>
        <v>0</v>
      </c>
      <c r="AP170" s="344">
        <f t="shared" si="530"/>
        <v>0</v>
      </c>
      <c r="AQ170" s="344">
        <f t="shared" si="530"/>
        <v>0</v>
      </c>
      <c r="AR170" s="344">
        <f t="shared" si="530"/>
        <v>0</v>
      </c>
      <c r="AS170" s="344">
        <f t="shared" si="530"/>
        <v>0</v>
      </c>
      <c r="AT170" s="344">
        <f t="shared" si="530"/>
        <v>0</v>
      </c>
      <c r="AU170" s="344">
        <f t="shared" si="530"/>
        <v>0</v>
      </c>
      <c r="AV170" s="344">
        <f t="shared" si="530"/>
        <v>0</v>
      </c>
      <c r="AW170" s="344">
        <f t="shared" si="530"/>
        <v>0</v>
      </c>
      <c r="AX170" s="344">
        <f t="shared" si="530"/>
        <v>0</v>
      </c>
      <c r="AY170" s="344">
        <f t="shared" si="530"/>
        <v>0</v>
      </c>
      <c r="AZ170" s="344">
        <f t="shared" si="530"/>
        <v>0</v>
      </c>
      <c r="BA170" s="344">
        <f t="shared" si="530"/>
        <v>0</v>
      </c>
      <c r="BB170" s="344">
        <f t="shared" si="530"/>
        <v>0</v>
      </c>
      <c r="BC170" s="344">
        <f t="shared" si="530"/>
        <v>0</v>
      </c>
      <c r="BD170" s="344">
        <f t="shared" si="530"/>
        <v>0</v>
      </c>
      <c r="BE170" s="344">
        <f t="shared" si="530"/>
        <v>0</v>
      </c>
      <c r="BF170" s="344">
        <f t="shared" si="530"/>
        <v>0</v>
      </c>
      <c r="BG170" s="344">
        <f t="shared" si="530"/>
        <v>0</v>
      </c>
      <c r="BH170" s="344">
        <f t="shared" si="530"/>
        <v>0</v>
      </c>
      <c r="BI170" s="344">
        <f t="shared" si="530"/>
        <v>0</v>
      </c>
      <c r="BJ170" s="344">
        <f t="shared" si="530"/>
        <v>0</v>
      </c>
      <c r="BK170" s="344">
        <f t="shared" si="530"/>
        <v>0</v>
      </c>
      <c r="BL170" s="344">
        <f t="shared" si="530"/>
        <v>0</v>
      </c>
      <c r="BM170" s="344">
        <f t="shared" si="530"/>
        <v>0</v>
      </c>
      <c r="BN170" s="344">
        <f t="shared" si="530"/>
        <v>0</v>
      </c>
      <c r="BO170" s="344">
        <f t="shared" si="530"/>
        <v>0</v>
      </c>
      <c r="BP170" s="344">
        <f t="shared" si="530"/>
        <v>0</v>
      </c>
      <c r="BQ170" s="344">
        <f t="shared" ref="BQ170:CS170" si="531">IF(BQ$157="beräknas ej",0,BP170*IF(BQ$158&gt;$D$143,1,IF(BQ$158&lt;=$C$143,$C$142,$D$142))*IFERROR(INDEX($B$148:$E$154,MATCH($A170,$A$148:$A$154,0),MATCH(BQ$158,$B$146:$E$146,1)),0))</f>
        <v>0</v>
      </c>
      <c r="BR170" s="344">
        <f t="shared" si="531"/>
        <v>0</v>
      </c>
      <c r="BS170" s="344">
        <f t="shared" si="531"/>
        <v>0</v>
      </c>
      <c r="BT170" s="344">
        <f t="shared" si="531"/>
        <v>0</v>
      </c>
      <c r="BU170" s="344">
        <f t="shared" si="531"/>
        <v>0</v>
      </c>
      <c r="BV170" s="344">
        <f t="shared" si="531"/>
        <v>0</v>
      </c>
      <c r="BW170" s="344">
        <f t="shared" si="531"/>
        <v>0</v>
      </c>
      <c r="BX170" s="344">
        <f t="shared" si="531"/>
        <v>0</v>
      </c>
      <c r="BY170" s="344">
        <f t="shared" si="531"/>
        <v>0</v>
      </c>
      <c r="BZ170" s="344">
        <f t="shared" si="531"/>
        <v>0</v>
      </c>
      <c r="CA170" s="344">
        <f t="shared" si="531"/>
        <v>0</v>
      </c>
      <c r="CB170" s="344">
        <f t="shared" si="531"/>
        <v>0</v>
      </c>
      <c r="CC170" s="344">
        <f t="shared" si="531"/>
        <v>0</v>
      </c>
      <c r="CD170" s="344">
        <f t="shared" si="531"/>
        <v>0</v>
      </c>
      <c r="CE170" s="344">
        <f t="shared" si="531"/>
        <v>0</v>
      </c>
      <c r="CF170" s="344">
        <f t="shared" si="531"/>
        <v>0</v>
      </c>
      <c r="CG170" s="344">
        <f t="shared" si="531"/>
        <v>0</v>
      </c>
      <c r="CH170" s="344">
        <f t="shared" si="531"/>
        <v>0</v>
      </c>
      <c r="CI170" s="344">
        <f t="shared" si="531"/>
        <v>0</v>
      </c>
      <c r="CJ170" s="344">
        <f t="shared" si="531"/>
        <v>0</v>
      </c>
      <c r="CK170" s="344">
        <f t="shared" si="531"/>
        <v>0</v>
      </c>
      <c r="CL170" s="344">
        <f t="shared" si="531"/>
        <v>0</v>
      </c>
      <c r="CM170" s="344">
        <f t="shared" si="531"/>
        <v>0</v>
      </c>
      <c r="CN170" s="344">
        <f t="shared" si="531"/>
        <v>0</v>
      </c>
      <c r="CO170" s="344">
        <f t="shared" si="531"/>
        <v>0</v>
      </c>
      <c r="CP170" s="344">
        <f t="shared" si="531"/>
        <v>0</v>
      </c>
      <c r="CQ170" s="344">
        <f t="shared" si="531"/>
        <v>0</v>
      </c>
      <c r="CR170" s="344">
        <f t="shared" si="531"/>
        <v>0</v>
      </c>
      <c r="CS170" s="344">
        <f t="shared" si="531"/>
        <v>0</v>
      </c>
    </row>
    <row r="171" spans="1:97" s="372" customFormat="1" x14ac:dyDescent="0.35">
      <c r="A171" s="337">
        <f t="shared" ref="A171:C171" si="532">A31</f>
        <v>0</v>
      </c>
      <c r="B171" s="337" t="str">
        <f t="shared" si="532"/>
        <v>0 0</v>
      </c>
      <c r="C171" s="344">
        <f t="shared" si="532"/>
        <v>0</v>
      </c>
      <c r="D171" s="344">
        <f>IFERROR((('JA basår'!R19+'JA basår'!U19+'JA basår'!Y19)*'JA basår'!F19*'JA basår'!H19*'JA basår'!L19)+(('JA basår'!R49+'JA basår'!U49+'JA basår'!Y49)*'JA basår'!F49*'JA basår'!H49*'JA basår'!L49),0)</f>
        <v>0</v>
      </c>
      <c r="E171" s="344">
        <f t="shared" ref="E171:BP171" si="533">IF(E$157="beräknas ej",0,D171*IF(E$158&gt;$D$143,1,IF(E$158&lt;=$C$143,$C$142,$D$142))*IFERROR(INDEX($B$148:$E$154,MATCH($A171,$A$148:$A$154,0),MATCH(E$158,$B$146:$E$146,1)),0))</f>
        <v>0</v>
      </c>
      <c r="F171" s="344">
        <f t="shared" si="533"/>
        <v>0</v>
      </c>
      <c r="G171" s="344">
        <f t="shared" si="533"/>
        <v>0</v>
      </c>
      <c r="H171" s="344">
        <f t="shared" si="533"/>
        <v>0</v>
      </c>
      <c r="I171" s="344">
        <f t="shared" si="533"/>
        <v>0</v>
      </c>
      <c r="J171" s="344">
        <f t="shared" si="533"/>
        <v>0</v>
      </c>
      <c r="K171" s="344">
        <f t="shared" si="533"/>
        <v>0</v>
      </c>
      <c r="L171" s="344">
        <f t="shared" si="533"/>
        <v>0</v>
      </c>
      <c r="M171" s="344">
        <f t="shared" si="533"/>
        <v>0</v>
      </c>
      <c r="N171" s="344">
        <f t="shared" si="533"/>
        <v>0</v>
      </c>
      <c r="O171" s="344">
        <f t="shared" si="533"/>
        <v>0</v>
      </c>
      <c r="P171" s="344">
        <f t="shared" si="533"/>
        <v>0</v>
      </c>
      <c r="Q171" s="344">
        <f t="shared" si="533"/>
        <v>0</v>
      </c>
      <c r="R171" s="344">
        <f t="shared" si="533"/>
        <v>0</v>
      </c>
      <c r="S171" s="344">
        <f t="shared" si="533"/>
        <v>0</v>
      </c>
      <c r="T171" s="344">
        <f t="shared" si="533"/>
        <v>0</v>
      </c>
      <c r="U171" s="344">
        <f t="shared" si="533"/>
        <v>0</v>
      </c>
      <c r="V171" s="344">
        <f t="shared" si="533"/>
        <v>0</v>
      </c>
      <c r="W171" s="344">
        <f t="shared" si="533"/>
        <v>0</v>
      </c>
      <c r="X171" s="344">
        <f t="shared" si="533"/>
        <v>0</v>
      </c>
      <c r="Y171" s="344">
        <f t="shared" si="533"/>
        <v>0</v>
      </c>
      <c r="Z171" s="344">
        <f t="shared" si="533"/>
        <v>0</v>
      </c>
      <c r="AA171" s="344">
        <f t="shared" si="533"/>
        <v>0</v>
      </c>
      <c r="AB171" s="344">
        <f t="shared" si="533"/>
        <v>0</v>
      </c>
      <c r="AC171" s="344">
        <f t="shared" si="533"/>
        <v>0</v>
      </c>
      <c r="AD171" s="344">
        <f t="shared" si="533"/>
        <v>0</v>
      </c>
      <c r="AE171" s="344">
        <f t="shared" si="533"/>
        <v>0</v>
      </c>
      <c r="AF171" s="344">
        <f t="shared" si="533"/>
        <v>0</v>
      </c>
      <c r="AG171" s="344">
        <f t="shared" si="533"/>
        <v>0</v>
      </c>
      <c r="AH171" s="344">
        <f t="shared" si="533"/>
        <v>0</v>
      </c>
      <c r="AI171" s="344">
        <f t="shared" si="533"/>
        <v>0</v>
      </c>
      <c r="AJ171" s="344">
        <f t="shared" si="533"/>
        <v>0</v>
      </c>
      <c r="AK171" s="344">
        <f t="shared" si="533"/>
        <v>0</v>
      </c>
      <c r="AL171" s="344">
        <f t="shared" si="533"/>
        <v>0</v>
      </c>
      <c r="AM171" s="344">
        <f t="shared" si="533"/>
        <v>0</v>
      </c>
      <c r="AN171" s="344">
        <f t="shared" si="533"/>
        <v>0</v>
      </c>
      <c r="AO171" s="344">
        <f t="shared" si="533"/>
        <v>0</v>
      </c>
      <c r="AP171" s="344">
        <f t="shared" si="533"/>
        <v>0</v>
      </c>
      <c r="AQ171" s="344">
        <f t="shared" si="533"/>
        <v>0</v>
      </c>
      <c r="AR171" s="344">
        <f t="shared" si="533"/>
        <v>0</v>
      </c>
      <c r="AS171" s="344">
        <f t="shared" si="533"/>
        <v>0</v>
      </c>
      <c r="AT171" s="344">
        <f t="shared" si="533"/>
        <v>0</v>
      </c>
      <c r="AU171" s="344">
        <f t="shared" si="533"/>
        <v>0</v>
      </c>
      <c r="AV171" s="344">
        <f t="shared" si="533"/>
        <v>0</v>
      </c>
      <c r="AW171" s="344">
        <f t="shared" si="533"/>
        <v>0</v>
      </c>
      <c r="AX171" s="344">
        <f t="shared" si="533"/>
        <v>0</v>
      </c>
      <c r="AY171" s="344">
        <f t="shared" si="533"/>
        <v>0</v>
      </c>
      <c r="AZ171" s="344">
        <f t="shared" si="533"/>
        <v>0</v>
      </c>
      <c r="BA171" s="344">
        <f t="shared" si="533"/>
        <v>0</v>
      </c>
      <c r="BB171" s="344">
        <f t="shared" si="533"/>
        <v>0</v>
      </c>
      <c r="BC171" s="344">
        <f t="shared" si="533"/>
        <v>0</v>
      </c>
      <c r="BD171" s="344">
        <f t="shared" si="533"/>
        <v>0</v>
      </c>
      <c r="BE171" s="344">
        <f t="shared" si="533"/>
        <v>0</v>
      </c>
      <c r="BF171" s="344">
        <f t="shared" si="533"/>
        <v>0</v>
      </c>
      <c r="BG171" s="344">
        <f t="shared" si="533"/>
        <v>0</v>
      </c>
      <c r="BH171" s="344">
        <f t="shared" si="533"/>
        <v>0</v>
      </c>
      <c r="BI171" s="344">
        <f t="shared" si="533"/>
        <v>0</v>
      </c>
      <c r="BJ171" s="344">
        <f t="shared" si="533"/>
        <v>0</v>
      </c>
      <c r="BK171" s="344">
        <f t="shared" si="533"/>
        <v>0</v>
      </c>
      <c r="BL171" s="344">
        <f t="shared" si="533"/>
        <v>0</v>
      </c>
      <c r="BM171" s="344">
        <f t="shared" si="533"/>
        <v>0</v>
      </c>
      <c r="BN171" s="344">
        <f t="shared" si="533"/>
        <v>0</v>
      </c>
      <c r="BO171" s="344">
        <f t="shared" si="533"/>
        <v>0</v>
      </c>
      <c r="BP171" s="344">
        <f t="shared" si="533"/>
        <v>0</v>
      </c>
      <c r="BQ171" s="344">
        <f t="shared" ref="BQ171:CS171" si="534">IF(BQ$157="beräknas ej",0,BP171*IF(BQ$158&gt;$D$143,1,IF(BQ$158&lt;=$C$143,$C$142,$D$142))*IFERROR(INDEX($B$148:$E$154,MATCH($A171,$A$148:$A$154,0),MATCH(BQ$158,$B$146:$E$146,1)),0))</f>
        <v>0</v>
      </c>
      <c r="BR171" s="344">
        <f t="shared" si="534"/>
        <v>0</v>
      </c>
      <c r="BS171" s="344">
        <f t="shared" si="534"/>
        <v>0</v>
      </c>
      <c r="BT171" s="344">
        <f t="shared" si="534"/>
        <v>0</v>
      </c>
      <c r="BU171" s="344">
        <f t="shared" si="534"/>
        <v>0</v>
      </c>
      <c r="BV171" s="344">
        <f t="shared" si="534"/>
        <v>0</v>
      </c>
      <c r="BW171" s="344">
        <f t="shared" si="534"/>
        <v>0</v>
      </c>
      <c r="BX171" s="344">
        <f t="shared" si="534"/>
        <v>0</v>
      </c>
      <c r="BY171" s="344">
        <f t="shared" si="534"/>
        <v>0</v>
      </c>
      <c r="BZ171" s="344">
        <f t="shared" si="534"/>
        <v>0</v>
      </c>
      <c r="CA171" s="344">
        <f t="shared" si="534"/>
        <v>0</v>
      </c>
      <c r="CB171" s="344">
        <f t="shared" si="534"/>
        <v>0</v>
      </c>
      <c r="CC171" s="344">
        <f t="shared" si="534"/>
        <v>0</v>
      </c>
      <c r="CD171" s="344">
        <f t="shared" si="534"/>
        <v>0</v>
      </c>
      <c r="CE171" s="344">
        <f t="shared" si="534"/>
        <v>0</v>
      </c>
      <c r="CF171" s="344">
        <f t="shared" si="534"/>
        <v>0</v>
      </c>
      <c r="CG171" s="344">
        <f t="shared" si="534"/>
        <v>0</v>
      </c>
      <c r="CH171" s="344">
        <f t="shared" si="534"/>
        <v>0</v>
      </c>
      <c r="CI171" s="344">
        <f t="shared" si="534"/>
        <v>0</v>
      </c>
      <c r="CJ171" s="344">
        <f t="shared" si="534"/>
        <v>0</v>
      </c>
      <c r="CK171" s="344">
        <f t="shared" si="534"/>
        <v>0</v>
      </c>
      <c r="CL171" s="344">
        <f t="shared" si="534"/>
        <v>0</v>
      </c>
      <c r="CM171" s="344">
        <f t="shared" si="534"/>
        <v>0</v>
      </c>
      <c r="CN171" s="344">
        <f t="shared" si="534"/>
        <v>0</v>
      </c>
      <c r="CO171" s="344">
        <f t="shared" si="534"/>
        <v>0</v>
      </c>
      <c r="CP171" s="344">
        <f t="shared" si="534"/>
        <v>0</v>
      </c>
      <c r="CQ171" s="344">
        <f t="shared" si="534"/>
        <v>0</v>
      </c>
      <c r="CR171" s="344">
        <f t="shared" si="534"/>
        <v>0</v>
      </c>
      <c r="CS171" s="344">
        <f t="shared" si="534"/>
        <v>0</v>
      </c>
    </row>
    <row r="172" spans="1:97" s="372" customFormat="1" x14ac:dyDescent="0.35">
      <c r="A172" s="337">
        <f t="shared" ref="A172:C172" si="535">A32</f>
        <v>0</v>
      </c>
      <c r="B172" s="337" t="str">
        <f t="shared" si="535"/>
        <v>0 0</v>
      </c>
      <c r="C172" s="344">
        <f t="shared" si="535"/>
        <v>0</v>
      </c>
      <c r="D172" s="344">
        <f>IFERROR((('JA basår'!R20+'JA basår'!U20+'JA basår'!Y20)*'JA basår'!F20*'JA basår'!H20*'JA basår'!L20)+(('JA basår'!R50+'JA basår'!U50+'JA basår'!Y50)*'JA basår'!F50*'JA basår'!H50*'JA basår'!L50),0)</f>
        <v>0</v>
      </c>
      <c r="E172" s="344">
        <f t="shared" ref="E172:BP172" si="536">IF(E$157="beräknas ej",0,D172*IF(E$158&gt;$D$143,1,IF(E$158&lt;=$C$143,$C$142,$D$142))*IFERROR(INDEX($B$148:$E$154,MATCH($A172,$A$148:$A$154,0),MATCH(E$158,$B$146:$E$146,1)),0))</f>
        <v>0</v>
      </c>
      <c r="F172" s="344">
        <f t="shared" si="536"/>
        <v>0</v>
      </c>
      <c r="G172" s="344">
        <f t="shared" si="536"/>
        <v>0</v>
      </c>
      <c r="H172" s="344">
        <f t="shared" si="536"/>
        <v>0</v>
      </c>
      <c r="I172" s="344">
        <f t="shared" si="536"/>
        <v>0</v>
      </c>
      <c r="J172" s="344">
        <f t="shared" si="536"/>
        <v>0</v>
      </c>
      <c r="K172" s="344">
        <f t="shared" si="536"/>
        <v>0</v>
      </c>
      <c r="L172" s="344">
        <f t="shared" si="536"/>
        <v>0</v>
      </c>
      <c r="M172" s="344">
        <f t="shared" si="536"/>
        <v>0</v>
      </c>
      <c r="N172" s="344">
        <f t="shared" si="536"/>
        <v>0</v>
      </c>
      <c r="O172" s="344">
        <f t="shared" si="536"/>
        <v>0</v>
      </c>
      <c r="P172" s="344">
        <f t="shared" si="536"/>
        <v>0</v>
      </c>
      <c r="Q172" s="344">
        <f t="shared" si="536"/>
        <v>0</v>
      </c>
      <c r="R172" s="344">
        <f t="shared" si="536"/>
        <v>0</v>
      </c>
      <c r="S172" s="344">
        <f t="shared" si="536"/>
        <v>0</v>
      </c>
      <c r="T172" s="344">
        <f t="shared" si="536"/>
        <v>0</v>
      </c>
      <c r="U172" s="344">
        <f t="shared" si="536"/>
        <v>0</v>
      </c>
      <c r="V172" s="344">
        <f t="shared" si="536"/>
        <v>0</v>
      </c>
      <c r="W172" s="344">
        <f t="shared" si="536"/>
        <v>0</v>
      </c>
      <c r="X172" s="344">
        <f t="shared" si="536"/>
        <v>0</v>
      </c>
      <c r="Y172" s="344">
        <f t="shared" si="536"/>
        <v>0</v>
      </c>
      <c r="Z172" s="344">
        <f t="shared" si="536"/>
        <v>0</v>
      </c>
      <c r="AA172" s="344">
        <f t="shared" si="536"/>
        <v>0</v>
      </c>
      <c r="AB172" s="344">
        <f t="shared" si="536"/>
        <v>0</v>
      </c>
      <c r="AC172" s="344">
        <f t="shared" si="536"/>
        <v>0</v>
      </c>
      <c r="AD172" s="344">
        <f t="shared" si="536"/>
        <v>0</v>
      </c>
      <c r="AE172" s="344">
        <f t="shared" si="536"/>
        <v>0</v>
      </c>
      <c r="AF172" s="344">
        <f t="shared" si="536"/>
        <v>0</v>
      </c>
      <c r="AG172" s="344">
        <f t="shared" si="536"/>
        <v>0</v>
      </c>
      <c r="AH172" s="344">
        <f t="shared" si="536"/>
        <v>0</v>
      </c>
      <c r="AI172" s="344">
        <f t="shared" si="536"/>
        <v>0</v>
      </c>
      <c r="AJ172" s="344">
        <f t="shared" si="536"/>
        <v>0</v>
      </c>
      <c r="AK172" s="344">
        <f t="shared" si="536"/>
        <v>0</v>
      </c>
      <c r="AL172" s="344">
        <f t="shared" si="536"/>
        <v>0</v>
      </c>
      <c r="AM172" s="344">
        <f t="shared" si="536"/>
        <v>0</v>
      </c>
      <c r="AN172" s="344">
        <f t="shared" si="536"/>
        <v>0</v>
      </c>
      <c r="AO172" s="344">
        <f t="shared" si="536"/>
        <v>0</v>
      </c>
      <c r="AP172" s="344">
        <f t="shared" si="536"/>
        <v>0</v>
      </c>
      <c r="AQ172" s="344">
        <f t="shared" si="536"/>
        <v>0</v>
      </c>
      <c r="AR172" s="344">
        <f t="shared" si="536"/>
        <v>0</v>
      </c>
      <c r="AS172" s="344">
        <f t="shared" si="536"/>
        <v>0</v>
      </c>
      <c r="AT172" s="344">
        <f t="shared" si="536"/>
        <v>0</v>
      </c>
      <c r="AU172" s="344">
        <f t="shared" si="536"/>
        <v>0</v>
      </c>
      <c r="AV172" s="344">
        <f t="shared" si="536"/>
        <v>0</v>
      </c>
      <c r="AW172" s="344">
        <f t="shared" si="536"/>
        <v>0</v>
      </c>
      <c r="AX172" s="344">
        <f t="shared" si="536"/>
        <v>0</v>
      </c>
      <c r="AY172" s="344">
        <f t="shared" si="536"/>
        <v>0</v>
      </c>
      <c r="AZ172" s="344">
        <f t="shared" si="536"/>
        <v>0</v>
      </c>
      <c r="BA172" s="344">
        <f t="shared" si="536"/>
        <v>0</v>
      </c>
      <c r="BB172" s="344">
        <f t="shared" si="536"/>
        <v>0</v>
      </c>
      <c r="BC172" s="344">
        <f t="shared" si="536"/>
        <v>0</v>
      </c>
      <c r="BD172" s="344">
        <f t="shared" si="536"/>
        <v>0</v>
      </c>
      <c r="BE172" s="344">
        <f t="shared" si="536"/>
        <v>0</v>
      </c>
      <c r="BF172" s="344">
        <f t="shared" si="536"/>
        <v>0</v>
      </c>
      <c r="BG172" s="344">
        <f t="shared" si="536"/>
        <v>0</v>
      </c>
      <c r="BH172" s="344">
        <f t="shared" si="536"/>
        <v>0</v>
      </c>
      <c r="BI172" s="344">
        <f t="shared" si="536"/>
        <v>0</v>
      </c>
      <c r="BJ172" s="344">
        <f t="shared" si="536"/>
        <v>0</v>
      </c>
      <c r="BK172" s="344">
        <f t="shared" si="536"/>
        <v>0</v>
      </c>
      <c r="BL172" s="344">
        <f t="shared" si="536"/>
        <v>0</v>
      </c>
      <c r="BM172" s="344">
        <f t="shared" si="536"/>
        <v>0</v>
      </c>
      <c r="BN172" s="344">
        <f t="shared" si="536"/>
        <v>0</v>
      </c>
      <c r="BO172" s="344">
        <f t="shared" si="536"/>
        <v>0</v>
      </c>
      <c r="BP172" s="344">
        <f t="shared" si="536"/>
        <v>0</v>
      </c>
      <c r="BQ172" s="344">
        <f t="shared" ref="BQ172:CS172" si="537">IF(BQ$157="beräknas ej",0,BP172*IF(BQ$158&gt;$D$143,1,IF(BQ$158&lt;=$C$143,$C$142,$D$142))*IFERROR(INDEX($B$148:$E$154,MATCH($A172,$A$148:$A$154,0),MATCH(BQ$158,$B$146:$E$146,1)),0))</f>
        <v>0</v>
      </c>
      <c r="BR172" s="344">
        <f t="shared" si="537"/>
        <v>0</v>
      </c>
      <c r="BS172" s="344">
        <f t="shared" si="537"/>
        <v>0</v>
      </c>
      <c r="BT172" s="344">
        <f t="shared" si="537"/>
        <v>0</v>
      </c>
      <c r="BU172" s="344">
        <f t="shared" si="537"/>
        <v>0</v>
      </c>
      <c r="BV172" s="344">
        <f t="shared" si="537"/>
        <v>0</v>
      </c>
      <c r="BW172" s="344">
        <f t="shared" si="537"/>
        <v>0</v>
      </c>
      <c r="BX172" s="344">
        <f t="shared" si="537"/>
        <v>0</v>
      </c>
      <c r="BY172" s="344">
        <f t="shared" si="537"/>
        <v>0</v>
      </c>
      <c r="BZ172" s="344">
        <f t="shared" si="537"/>
        <v>0</v>
      </c>
      <c r="CA172" s="344">
        <f t="shared" si="537"/>
        <v>0</v>
      </c>
      <c r="CB172" s="344">
        <f t="shared" si="537"/>
        <v>0</v>
      </c>
      <c r="CC172" s="344">
        <f t="shared" si="537"/>
        <v>0</v>
      </c>
      <c r="CD172" s="344">
        <f t="shared" si="537"/>
        <v>0</v>
      </c>
      <c r="CE172" s="344">
        <f t="shared" si="537"/>
        <v>0</v>
      </c>
      <c r="CF172" s="344">
        <f t="shared" si="537"/>
        <v>0</v>
      </c>
      <c r="CG172" s="344">
        <f t="shared" si="537"/>
        <v>0</v>
      </c>
      <c r="CH172" s="344">
        <f t="shared" si="537"/>
        <v>0</v>
      </c>
      <c r="CI172" s="344">
        <f t="shared" si="537"/>
        <v>0</v>
      </c>
      <c r="CJ172" s="344">
        <f t="shared" si="537"/>
        <v>0</v>
      </c>
      <c r="CK172" s="344">
        <f t="shared" si="537"/>
        <v>0</v>
      </c>
      <c r="CL172" s="344">
        <f t="shared" si="537"/>
        <v>0</v>
      </c>
      <c r="CM172" s="344">
        <f t="shared" si="537"/>
        <v>0</v>
      </c>
      <c r="CN172" s="344">
        <f t="shared" si="537"/>
        <v>0</v>
      </c>
      <c r="CO172" s="344">
        <f t="shared" si="537"/>
        <v>0</v>
      </c>
      <c r="CP172" s="344">
        <f t="shared" si="537"/>
        <v>0</v>
      </c>
      <c r="CQ172" s="344">
        <f t="shared" si="537"/>
        <v>0</v>
      </c>
      <c r="CR172" s="344">
        <f t="shared" si="537"/>
        <v>0</v>
      </c>
      <c r="CS172" s="344">
        <f t="shared" si="537"/>
        <v>0</v>
      </c>
    </row>
    <row r="173" spans="1:97" s="372" customFormat="1" x14ac:dyDescent="0.35">
      <c r="A173" s="337">
        <f t="shared" ref="A173:C173" si="538">A33</f>
        <v>0</v>
      </c>
      <c r="B173" s="337" t="str">
        <f t="shared" si="538"/>
        <v>0 0</v>
      </c>
      <c r="C173" s="344">
        <f t="shared" si="538"/>
        <v>0</v>
      </c>
      <c r="D173" s="344">
        <f>IFERROR((('JA basår'!R21+'JA basår'!U21+'JA basår'!Y21)*'JA basår'!F21*'JA basår'!H21*'JA basår'!L21)+(('JA basår'!R51+'JA basår'!U51+'JA basår'!Y51)*'JA basår'!F51*'JA basår'!H51*'JA basår'!L51),0)</f>
        <v>0</v>
      </c>
      <c r="E173" s="344">
        <f t="shared" ref="E173:BP173" si="539">IF(E$157="beräknas ej",0,D173*IF(E$158&gt;$D$143,1,IF(E$158&lt;=$C$143,$C$142,$D$142))*IFERROR(INDEX($B$148:$E$154,MATCH($A173,$A$148:$A$154,0),MATCH(E$158,$B$146:$E$146,1)),0))</f>
        <v>0</v>
      </c>
      <c r="F173" s="344">
        <f t="shared" si="539"/>
        <v>0</v>
      </c>
      <c r="G173" s="344">
        <f t="shared" si="539"/>
        <v>0</v>
      </c>
      <c r="H173" s="344">
        <f t="shared" si="539"/>
        <v>0</v>
      </c>
      <c r="I173" s="344">
        <f t="shared" si="539"/>
        <v>0</v>
      </c>
      <c r="J173" s="344">
        <f t="shared" si="539"/>
        <v>0</v>
      </c>
      <c r="K173" s="344">
        <f t="shared" si="539"/>
        <v>0</v>
      </c>
      <c r="L173" s="344">
        <f t="shared" si="539"/>
        <v>0</v>
      </c>
      <c r="M173" s="344">
        <f t="shared" si="539"/>
        <v>0</v>
      </c>
      <c r="N173" s="344">
        <f t="shared" si="539"/>
        <v>0</v>
      </c>
      <c r="O173" s="344">
        <f t="shared" si="539"/>
        <v>0</v>
      </c>
      <c r="P173" s="344">
        <f t="shared" si="539"/>
        <v>0</v>
      </c>
      <c r="Q173" s="344">
        <f t="shared" si="539"/>
        <v>0</v>
      </c>
      <c r="R173" s="344">
        <f t="shared" si="539"/>
        <v>0</v>
      </c>
      <c r="S173" s="344">
        <f t="shared" si="539"/>
        <v>0</v>
      </c>
      <c r="T173" s="344">
        <f t="shared" si="539"/>
        <v>0</v>
      </c>
      <c r="U173" s="344">
        <f t="shared" si="539"/>
        <v>0</v>
      </c>
      <c r="V173" s="344">
        <f t="shared" si="539"/>
        <v>0</v>
      </c>
      <c r="W173" s="344">
        <f t="shared" si="539"/>
        <v>0</v>
      </c>
      <c r="X173" s="344">
        <f t="shared" si="539"/>
        <v>0</v>
      </c>
      <c r="Y173" s="344">
        <f t="shared" si="539"/>
        <v>0</v>
      </c>
      <c r="Z173" s="344">
        <f t="shared" si="539"/>
        <v>0</v>
      </c>
      <c r="AA173" s="344">
        <f t="shared" si="539"/>
        <v>0</v>
      </c>
      <c r="AB173" s="344">
        <f t="shared" si="539"/>
        <v>0</v>
      </c>
      <c r="AC173" s="344">
        <f t="shared" si="539"/>
        <v>0</v>
      </c>
      <c r="AD173" s="344">
        <f t="shared" si="539"/>
        <v>0</v>
      </c>
      <c r="AE173" s="344">
        <f t="shared" si="539"/>
        <v>0</v>
      </c>
      <c r="AF173" s="344">
        <f t="shared" si="539"/>
        <v>0</v>
      </c>
      <c r="AG173" s="344">
        <f t="shared" si="539"/>
        <v>0</v>
      </c>
      <c r="AH173" s="344">
        <f t="shared" si="539"/>
        <v>0</v>
      </c>
      <c r="AI173" s="344">
        <f t="shared" si="539"/>
        <v>0</v>
      </c>
      <c r="AJ173" s="344">
        <f t="shared" si="539"/>
        <v>0</v>
      </c>
      <c r="AK173" s="344">
        <f t="shared" si="539"/>
        <v>0</v>
      </c>
      <c r="AL173" s="344">
        <f t="shared" si="539"/>
        <v>0</v>
      </c>
      <c r="AM173" s="344">
        <f t="shared" si="539"/>
        <v>0</v>
      </c>
      <c r="AN173" s="344">
        <f t="shared" si="539"/>
        <v>0</v>
      </c>
      <c r="AO173" s="344">
        <f t="shared" si="539"/>
        <v>0</v>
      </c>
      <c r="AP173" s="344">
        <f t="shared" si="539"/>
        <v>0</v>
      </c>
      <c r="AQ173" s="344">
        <f t="shared" si="539"/>
        <v>0</v>
      </c>
      <c r="AR173" s="344">
        <f t="shared" si="539"/>
        <v>0</v>
      </c>
      <c r="AS173" s="344">
        <f t="shared" si="539"/>
        <v>0</v>
      </c>
      <c r="AT173" s="344">
        <f t="shared" si="539"/>
        <v>0</v>
      </c>
      <c r="AU173" s="344">
        <f t="shared" si="539"/>
        <v>0</v>
      </c>
      <c r="AV173" s="344">
        <f t="shared" si="539"/>
        <v>0</v>
      </c>
      <c r="AW173" s="344">
        <f t="shared" si="539"/>
        <v>0</v>
      </c>
      <c r="AX173" s="344">
        <f t="shared" si="539"/>
        <v>0</v>
      </c>
      <c r="AY173" s="344">
        <f t="shared" si="539"/>
        <v>0</v>
      </c>
      <c r="AZ173" s="344">
        <f t="shared" si="539"/>
        <v>0</v>
      </c>
      <c r="BA173" s="344">
        <f t="shared" si="539"/>
        <v>0</v>
      </c>
      <c r="BB173" s="344">
        <f t="shared" si="539"/>
        <v>0</v>
      </c>
      <c r="BC173" s="344">
        <f t="shared" si="539"/>
        <v>0</v>
      </c>
      <c r="BD173" s="344">
        <f t="shared" si="539"/>
        <v>0</v>
      </c>
      <c r="BE173" s="344">
        <f t="shared" si="539"/>
        <v>0</v>
      </c>
      <c r="BF173" s="344">
        <f t="shared" si="539"/>
        <v>0</v>
      </c>
      <c r="BG173" s="344">
        <f t="shared" si="539"/>
        <v>0</v>
      </c>
      <c r="BH173" s="344">
        <f t="shared" si="539"/>
        <v>0</v>
      </c>
      <c r="BI173" s="344">
        <f t="shared" si="539"/>
        <v>0</v>
      </c>
      <c r="BJ173" s="344">
        <f t="shared" si="539"/>
        <v>0</v>
      </c>
      <c r="BK173" s="344">
        <f t="shared" si="539"/>
        <v>0</v>
      </c>
      <c r="BL173" s="344">
        <f t="shared" si="539"/>
        <v>0</v>
      </c>
      <c r="BM173" s="344">
        <f t="shared" si="539"/>
        <v>0</v>
      </c>
      <c r="BN173" s="344">
        <f t="shared" si="539"/>
        <v>0</v>
      </c>
      <c r="BO173" s="344">
        <f t="shared" si="539"/>
        <v>0</v>
      </c>
      <c r="BP173" s="344">
        <f t="shared" si="539"/>
        <v>0</v>
      </c>
      <c r="BQ173" s="344">
        <f t="shared" ref="BQ173:CS173" si="540">IF(BQ$157="beräknas ej",0,BP173*IF(BQ$158&gt;$D$143,1,IF(BQ$158&lt;=$C$143,$C$142,$D$142))*IFERROR(INDEX($B$148:$E$154,MATCH($A173,$A$148:$A$154,0),MATCH(BQ$158,$B$146:$E$146,1)),0))</f>
        <v>0</v>
      </c>
      <c r="BR173" s="344">
        <f t="shared" si="540"/>
        <v>0</v>
      </c>
      <c r="BS173" s="344">
        <f t="shared" si="540"/>
        <v>0</v>
      </c>
      <c r="BT173" s="344">
        <f t="shared" si="540"/>
        <v>0</v>
      </c>
      <c r="BU173" s="344">
        <f t="shared" si="540"/>
        <v>0</v>
      </c>
      <c r="BV173" s="344">
        <f t="shared" si="540"/>
        <v>0</v>
      </c>
      <c r="BW173" s="344">
        <f t="shared" si="540"/>
        <v>0</v>
      </c>
      <c r="BX173" s="344">
        <f t="shared" si="540"/>
        <v>0</v>
      </c>
      <c r="BY173" s="344">
        <f t="shared" si="540"/>
        <v>0</v>
      </c>
      <c r="BZ173" s="344">
        <f t="shared" si="540"/>
        <v>0</v>
      </c>
      <c r="CA173" s="344">
        <f t="shared" si="540"/>
        <v>0</v>
      </c>
      <c r="CB173" s="344">
        <f t="shared" si="540"/>
        <v>0</v>
      </c>
      <c r="CC173" s="344">
        <f t="shared" si="540"/>
        <v>0</v>
      </c>
      <c r="CD173" s="344">
        <f t="shared" si="540"/>
        <v>0</v>
      </c>
      <c r="CE173" s="344">
        <f t="shared" si="540"/>
        <v>0</v>
      </c>
      <c r="CF173" s="344">
        <f t="shared" si="540"/>
        <v>0</v>
      </c>
      <c r="CG173" s="344">
        <f t="shared" si="540"/>
        <v>0</v>
      </c>
      <c r="CH173" s="344">
        <f t="shared" si="540"/>
        <v>0</v>
      </c>
      <c r="CI173" s="344">
        <f t="shared" si="540"/>
        <v>0</v>
      </c>
      <c r="CJ173" s="344">
        <f t="shared" si="540"/>
        <v>0</v>
      </c>
      <c r="CK173" s="344">
        <f t="shared" si="540"/>
        <v>0</v>
      </c>
      <c r="CL173" s="344">
        <f t="shared" si="540"/>
        <v>0</v>
      </c>
      <c r="CM173" s="344">
        <f t="shared" si="540"/>
        <v>0</v>
      </c>
      <c r="CN173" s="344">
        <f t="shared" si="540"/>
        <v>0</v>
      </c>
      <c r="CO173" s="344">
        <f t="shared" si="540"/>
        <v>0</v>
      </c>
      <c r="CP173" s="344">
        <f t="shared" si="540"/>
        <v>0</v>
      </c>
      <c r="CQ173" s="344">
        <f t="shared" si="540"/>
        <v>0</v>
      </c>
      <c r="CR173" s="344">
        <f t="shared" si="540"/>
        <v>0</v>
      </c>
      <c r="CS173" s="344">
        <f t="shared" si="540"/>
        <v>0</v>
      </c>
    </row>
    <row r="174" spans="1:97" s="372" customFormat="1" x14ac:dyDescent="0.35">
      <c r="A174" s="337">
        <f t="shared" ref="A174:C174" si="541">A34</f>
        <v>0</v>
      </c>
      <c r="B174" s="337" t="str">
        <f t="shared" si="541"/>
        <v>0 0</v>
      </c>
      <c r="C174" s="344">
        <f t="shared" si="541"/>
        <v>0</v>
      </c>
      <c r="D174" s="344">
        <f>IFERROR((('JA basår'!R22+'JA basår'!U22+'JA basår'!Y22)*'JA basår'!F22*'JA basår'!H22*'JA basår'!L22)+(('JA basår'!R52+'JA basår'!U52+'JA basår'!Y52)*'JA basår'!F52*'JA basår'!H52*'JA basår'!L52),0)</f>
        <v>0</v>
      </c>
      <c r="E174" s="344">
        <f t="shared" ref="E174:BP174" si="542">IF(E$157="beräknas ej",0,D174*IF(E$158&gt;$D$143,1,IF(E$158&lt;=$C$143,$C$142,$D$142))*IFERROR(INDEX($B$148:$E$154,MATCH($A174,$A$148:$A$154,0),MATCH(E$158,$B$146:$E$146,1)),0))</f>
        <v>0</v>
      </c>
      <c r="F174" s="344">
        <f t="shared" si="542"/>
        <v>0</v>
      </c>
      <c r="G174" s="344">
        <f t="shared" si="542"/>
        <v>0</v>
      </c>
      <c r="H174" s="344">
        <f t="shared" si="542"/>
        <v>0</v>
      </c>
      <c r="I174" s="344">
        <f t="shared" si="542"/>
        <v>0</v>
      </c>
      <c r="J174" s="344">
        <f t="shared" si="542"/>
        <v>0</v>
      </c>
      <c r="K174" s="344">
        <f t="shared" si="542"/>
        <v>0</v>
      </c>
      <c r="L174" s="344">
        <f t="shared" si="542"/>
        <v>0</v>
      </c>
      <c r="M174" s="344">
        <f t="shared" si="542"/>
        <v>0</v>
      </c>
      <c r="N174" s="344">
        <f t="shared" si="542"/>
        <v>0</v>
      </c>
      <c r="O174" s="344">
        <f t="shared" si="542"/>
        <v>0</v>
      </c>
      <c r="P174" s="344">
        <f t="shared" si="542"/>
        <v>0</v>
      </c>
      <c r="Q174" s="344">
        <f t="shared" si="542"/>
        <v>0</v>
      </c>
      <c r="R174" s="344">
        <f t="shared" si="542"/>
        <v>0</v>
      </c>
      <c r="S174" s="344">
        <f t="shared" si="542"/>
        <v>0</v>
      </c>
      <c r="T174" s="344">
        <f t="shared" si="542"/>
        <v>0</v>
      </c>
      <c r="U174" s="344">
        <f t="shared" si="542"/>
        <v>0</v>
      </c>
      <c r="V174" s="344">
        <f t="shared" si="542"/>
        <v>0</v>
      </c>
      <c r="W174" s="344">
        <f t="shared" si="542"/>
        <v>0</v>
      </c>
      <c r="X174" s="344">
        <f t="shared" si="542"/>
        <v>0</v>
      </c>
      <c r="Y174" s="344">
        <f t="shared" si="542"/>
        <v>0</v>
      </c>
      <c r="Z174" s="344">
        <f t="shared" si="542"/>
        <v>0</v>
      </c>
      <c r="AA174" s="344">
        <f t="shared" si="542"/>
        <v>0</v>
      </c>
      <c r="AB174" s="344">
        <f t="shared" si="542"/>
        <v>0</v>
      </c>
      <c r="AC174" s="344">
        <f t="shared" si="542"/>
        <v>0</v>
      </c>
      <c r="AD174" s="344">
        <f t="shared" si="542"/>
        <v>0</v>
      </c>
      <c r="AE174" s="344">
        <f t="shared" si="542"/>
        <v>0</v>
      </c>
      <c r="AF174" s="344">
        <f t="shared" si="542"/>
        <v>0</v>
      </c>
      <c r="AG174" s="344">
        <f t="shared" si="542"/>
        <v>0</v>
      </c>
      <c r="AH174" s="344">
        <f t="shared" si="542"/>
        <v>0</v>
      </c>
      <c r="AI174" s="344">
        <f t="shared" si="542"/>
        <v>0</v>
      </c>
      <c r="AJ174" s="344">
        <f t="shared" si="542"/>
        <v>0</v>
      </c>
      <c r="AK174" s="344">
        <f t="shared" si="542"/>
        <v>0</v>
      </c>
      <c r="AL174" s="344">
        <f t="shared" si="542"/>
        <v>0</v>
      </c>
      <c r="AM174" s="344">
        <f t="shared" si="542"/>
        <v>0</v>
      </c>
      <c r="AN174" s="344">
        <f t="shared" si="542"/>
        <v>0</v>
      </c>
      <c r="AO174" s="344">
        <f t="shared" si="542"/>
        <v>0</v>
      </c>
      <c r="AP174" s="344">
        <f t="shared" si="542"/>
        <v>0</v>
      </c>
      <c r="AQ174" s="344">
        <f t="shared" si="542"/>
        <v>0</v>
      </c>
      <c r="AR174" s="344">
        <f t="shared" si="542"/>
        <v>0</v>
      </c>
      <c r="AS174" s="344">
        <f t="shared" si="542"/>
        <v>0</v>
      </c>
      <c r="AT174" s="344">
        <f t="shared" si="542"/>
        <v>0</v>
      </c>
      <c r="AU174" s="344">
        <f t="shared" si="542"/>
        <v>0</v>
      </c>
      <c r="AV174" s="344">
        <f t="shared" si="542"/>
        <v>0</v>
      </c>
      <c r="AW174" s="344">
        <f t="shared" si="542"/>
        <v>0</v>
      </c>
      <c r="AX174" s="344">
        <f t="shared" si="542"/>
        <v>0</v>
      </c>
      <c r="AY174" s="344">
        <f t="shared" si="542"/>
        <v>0</v>
      </c>
      <c r="AZ174" s="344">
        <f t="shared" si="542"/>
        <v>0</v>
      </c>
      <c r="BA174" s="344">
        <f t="shared" si="542"/>
        <v>0</v>
      </c>
      <c r="BB174" s="344">
        <f t="shared" si="542"/>
        <v>0</v>
      </c>
      <c r="BC174" s="344">
        <f t="shared" si="542"/>
        <v>0</v>
      </c>
      <c r="BD174" s="344">
        <f t="shared" si="542"/>
        <v>0</v>
      </c>
      <c r="BE174" s="344">
        <f t="shared" si="542"/>
        <v>0</v>
      </c>
      <c r="BF174" s="344">
        <f t="shared" si="542"/>
        <v>0</v>
      </c>
      <c r="BG174" s="344">
        <f t="shared" si="542"/>
        <v>0</v>
      </c>
      <c r="BH174" s="344">
        <f t="shared" si="542"/>
        <v>0</v>
      </c>
      <c r="BI174" s="344">
        <f t="shared" si="542"/>
        <v>0</v>
      </c>
      <c r="BJ174" s="344">
        <f t="shared" si="542"/>
        <v>0</v>
      </c>
      <c r="BK174" s="344">
        <f t="shared" si="542"/>
        <v>0</v>
      </c>
      <c r="BL174" s="344">
        <f t="shared" si="542"/>
        <v>0</v>
      </c>
      <c r="BM174" s="344">
        <f t="shared" si="542"/>
        <v>0</v>
      </c>
      <c r="BN174" s="344">
        <f t="shared" si="542"/>
        <v>0</v>
      </c>
      <c r="BO174" s="344">
        <f t="shared" si="542"/>
        <v>0</v>
      </c>
      <c r="BP174" s="344">
        <f t="shared" si="542"/>
        <v>0</v>
      </c>
      <c r="BQ174" s="344">
        <f t="shared" ref="BQ174:CS174" si="543">IF(BQ$157="beräknas ej",0,BP174*IF(BQ$158&gt;$D$143,1,IF(BQ$158&lt;=$C$143,$C$142,$D$142))*IFERROR(INDEX($B$148:$E$154,MATCH($A174,$A$148:$A$154,0),MATCH(BQ$158,$B$146:$E$146,1)),0))</f>
        <v>0</v>
      </c>
      <c r="BR174" s="344">
        <f t="shared" si="543"/>
        <v>0</v>
      </c>
      <c r="BS174" s="344">
        <f t="shared" si="543"/>
        <v>0</v>
      </c>
      <c r="BT174" s="344">
        <f t="shared" si="543"/>
        <v>0</v>
      </c>
      <c r="BU174" s="344">
        <f t="shared" si="543"/>
        <v>0</v>
      </c>
      <c r="BV174" s="344">
        <f t="shared" si="543"/>
        <v>0</v>
      </c>
      <c r="BW174" s="344">
        <f t="shared" si="543"/>
        <v>0</v>
      </c>
      <c r="BX174" s="344">
        <f t="shared" si="543"/>
        <v>0</v>
      </c>
      <c r="BY174" s="344">
        <f t="shared" si="543"/>
        <v>0</v>
      </c>
      <c r="BZ174" s="344">
        <f t="shared" si="543"/>
        <v>0</v>
      </c>
      <c r="CA174" s="344">
        <f t="shared" si="543"/>
        <v>0</v>
      </c>
      <c r="CB174" s="344">
        <f t="shared" si="543"/>
        <v>0</v>
      </c>
      <c r="CC174" s="344">
        <f t="shared" si="543"/>
        <v>0</v>
      </c>
      <c r="CD174" s="344">
        <f t="shared" si="543"/>
        <v>0</v>
      </c>
      <c r="CE174" s="344">
        <f t="shared" si="543"/>
        <v>0</v>
      </c>
      <c r="CF174" s="344">
        <f t="shared" si="543"/>
        <v>0</v>
      </c>
      <c r="CG174" s="344">
        <f t="shared" si="543"/>
        <v>0</v>
      </c>
      <c r="CH174" s="344">
        <f t="shared" si="543"/>
        <v>0</v>
      </c>
      <c r="CI174" s="344">
        <f t="shared" si="543"/>
        <v>0</v>
      </c>
      <c r="CJ174" s="344">
        <f t="shared" si="543"/>
        <v>0</v>
      </c>
      <c r="CK174" s="344">
        <f t="shared" si="543"/>
        <v>0</v>
      </c>
      <c r="CL174" s="344">
        <f t="shared" si="543"/>
        <v>0</v>
      </c>
      <c r="CM174" s="344">
        <f t="shared" si="543"/>
        <v>0</v>
      </c>
      <c r="CN174" s="344">
        <f t="shared" si="543"/>
        <v>0</v>
      </c>
      <c r="CO174" s="344">
        <f t="shared" si="543"/>
        <v>0</v>
      </c>
      <c r="CP174" s="344">
        <f t="shared" si="543"/>
        <v>0</v>
      </c>
      <c r="CQ174" s="344">
        <f t="shared" si="543"/>
        <v>0</v>
      </c>
      <c r="CR174" s="344">
        <f t="shared" si="543"/>
        <v>0</v>
      </c>
      <c r="CS174" s="344">
        <f t="shared" si="543"/>
        <v>0</v>
      </c>
    </row>
    <row r="175" spans="1:97" s="372" customFormat="1" x14ac:dyDescent="0.35">
      <c r="A175" s="337">
        <f t="shared" ref="A175:C175" si="544">A35</f>
        <v>0</v>
      </c>
      <c r="B175" s="337" t="str">
        <f t="shared" si="544"/>
        <v>0 0</v>
      </c>
      <c r="C175" s="344">
        <f t="shared" si="544"/>
        <v>0</v>
      </c>
      <c r="D175" s="344">
        <f>IFERROR((('JA basår'!R23+'JA basår'!U23+'JA basår'!Y23)*'JA basår'!F23*'JA basår'!H23*'JA basår'!L23)+(('JA basår'!R53+'JA basår'!U53+'JA basår'!Y53)*'JA basår'!F53*'JA basår'!H53*'JA basår'!L53),0)</f>
        <v>0</v>
      </c>
      <c r="E175" s="344">
        <f t="shared" ref="E175:BP175" si="545">IF(E$157="beräknas ej",0,D175*IF(E$158&gt;$D$143,1,IF(E$158&lt;=$C$143,$C$142,$D$142))*IFERROR(INDEX($B$148:$E$154,MATCH($A175,$A$148:$A$154,0),MATCH(E$158,$B$146:$E$146,1)),0))</f>
        <v>0</v>
      </c>
      <c r="F175" s="344">
        <f t="shared" si="545"/>
        <v>0</v>
      </c>
      <c r="G175" s="344">
        <f t="shared" si="545"/>
        <v>0</v>
      </c>
      <c r="H175" s="344">
        <f t="shared" si="545"/>
        <v>0</v>
      </c>
      <c r="I175" s="344">
        <f t="shared" si="545"/>
        <v>0</v>
      </c>
      <c r="J175" s="344">
        <f t="shared" si="545"/>
        <v>0</v>
      </c>
      <c r="K175" s="344">
        <f t="shared" si="545"/>
        <v>0</v>
      </c>
      <c r="L175" s="344">
        <f t="shared" si="545"/>
        <v>0</v>
      </c>
      <c r="M175" s="344">
        <f t="shared" si="545"/>
        <v>0</v>
      </c>
      <c r="N175" s="344">
        <f t="shared" si="545"/>
        <v>0</v>
      </c>
      <c r="O175" s="344">
        <f t="shared" si="545"/>
        <v>0</v>
      </c>
      <c r="P175" s="344">
        <f t="shared" si="545"/>
        <v>0</v>
      </c>
      <c r="Q175" s="344">
        <f t="shared" si="545"/>
        <v>0</v>
      </c>
      <c r="R175" s="344">
        <f t="shared" si="545"/>
        <v>0</v>
      </c>
      <c r="S175" s="344">
        <f t="shared" si="545"/>
        <v>0</v>
      </c>
      <c r="T175" s="344">
        <f t="shared" si="545"/>
        <v>0</v>
      </c>
      <c r="U175" s="344">
        <f t="shared" si="545"/>
        <v>0</v>
      </c>
      <c r="V175" s="344">
        <f t="shared" si="545"/>
        <v>0</v>
      </c>
      <c r="W175" s="344">
        <f t="shared" si="545"/>
        <v>0</v>
      </c>
      <c r="X175" s="344">
        <f t="shared" si="545"/>
        <v>0</v>
      </c>
      <c r="Y175" s="344">
        <f t="shared" si="545"/>
        <v>0</v>
      </c>
      <c r="Z175" s="344">
        <f t="shared" si="545"/>
        <v>0</v>
      </c>
      <c r="AA175" s="344">
        <f t="shared" si="545"/>
        <v>0</v>
      </c>
      <c r="AB175" s="344">
        <f t="shared" si="545"/>
        <v>0</v>
      </c>
      <c r="AC175" s="344">
        <f t="shared" si="545"/>
        <v>0</v>
      </c>
      <c r="AD175" s="344">
        <f t="shared" si="545"/>
        <v>0</v>
      </c>
      <c r="AE175" s="344">
        <f t="shared" si="545"/>
        <v>0</v>
      </c>
      <c r="AF175" s="344">
        <f t="shared" si="545"/>
        <v>0</v>
      </c>
      <c r="AG175" s="344">
        <f t="shared" si="545"/>
        <v>0</v>
      </c>
      <c r="AH175" s="344">
        <f t="shared" si="545"/>
        <v>0</v>
      </c>
      <c r="AI175" s="344">
        <f t="shared" si="545"/>
        <v>0</v>
      </c>
      <c r="AJ175" s="344">
        <f t="shared" si="545"/>
        <v>0</v>
      </c>
      <c r="AK175" s="344">
        <f t="shared" si="545"/>
        <v>0</v>
      </c>
      <c r="AL175" s="344">
        <f t="shared" si="545"/>
        <v>0</v>
      </c>
      <c r="AM175" s="344">
        <f t="shared" si="545"/>
        <v>0</v>
      </c>
      <c r="AN175" s="344">
        <f t="shared" si="545"/>
        <v>0</v>
      </c>
      <c r="AO175" s="344">
        <f t="shared" si="545"/>
        <v>0</v>
      </c>
      <c r="AP175" s="344">
        <f t="shared" si="545"/>
        <v>0</v>
      </c>
      <c r="AQ175" s="344">
        <f t="shared" si="545"/>
        <v>0</v>
      </c>
      <c r="AR175" s="344">
        <f t="shared" si="545"/>
        <v>0</v>
      </c>
      <c r="AS175" s="344">
        <f t="shared" si="545"/>
        <v>0</v>
      </c>
      <c r="AT175" s="344">
        <f t="shared" si="545"/>
        <v>0</v>
      </c>
      <c r="AU175" s="344">
        <f t="shared" si="545"/>
        <v>0</v>
      </c>
      <c r="AV175" s="344">
        <f t="shared" si="545"/>
        <v>0</v>
      </c>
      <c r="AW175" s="344">
        <f t="shared" si="545"/>
        <v>0</v>
      </c>
      <c r="AX175" s="344">
        <f t="shared" si="545"/>
        <v>0</v>
      </c>
      <c r="AY175" s="344">
        <f t="shared" si="545"/>
        <v>0</v>
      </c>
      <c r="AZ175" s="344">
        <f t="shared" si="545"/>
        <v>0</v>
      </c>
      <c r="BA175" s="344">
        <f t="shared" si="545"/>
        <v>0</v>
      </c>
      <c r="BB175" s="344">
        <f t="shared" si="545"/>
        <v>0</v>
      </c>
      <c r="BC175" s="344">
        <f t="shared" si="545"/>
        <v>0</v>
      </c>
      <c r="BD175" s="344">
        <f t="shared" si="545"/>
        <v>0</v>
      </c>
      <c r="BE175" s="344">
        <f t="shared" si="545"/>
        <v>0</v>
      </c>
      <c r="BF175" s="344">
        <f t="shared" si="545"/>
        <v>0</v>
      </c>
      <c r="BG175" s="344">
        <f t="shared" si="545"/>
        <v>0</v>
      </c>
      <c r="BH175" s="344">
        <f t="shared" si="545"/>
        <v>0</v>
      </c>
      <c r="BI175" s="344">
        <f t="shared" si="545"/>
        <v>0</v>
      </c>
      <c r="BJ175" s="344">
        <f t="shared" si="545"/>
        <v>0</v>
      </c>
      <c r="BK175" s="344">
        <f t="shared" si="545"/>
        <v>0</v>
      </c>
      <c r="BL175" s="344">
        <f t="shared" si="545"/>
        <v>0</v>
      </c>
      <c r="BM175" s="344">
        <f t="shared" si="545"/>
        <v>0</v>
      </c>
      <c r="BN175" s="344">
        <f t="shared" si="545"/>
        <v>0</v>
      </c>
      <c r="BO175" s="344">
        <f t="shared" si="545"/>
        <v>0</v>
      </c>
      <c r="BP175" s="344">
        <f t="shared" si="545"/>
        <v>0</v>
      </c>
      <c r="BQ175" s="344">
        <f t="shared" ref="BQ175:CS175" si="546">IF(BQ$157="beräknas ej",0,BP175*IF(BQ$158&gt;$D$143,1,IF(BQ$158&lt;=$C$143,$C$142,$D$142))*IFERROR(INDEX($B$148:$E$154,MATCH($A175,$A$148:$A$154,0),MATCH(BQ$158,$B$146:$E$146,1)),0))</f>
        <v>0</v>
      </c>
      <c r="BR175" s="344">
        <f t="shared" si="546"/>
        <v>0</v>
      </c>
      <c r="BS175" s="344">
        <f t="shared" si="546"/>
        <v>0</v>
      </c>
      <c r="BT175" s="344">
        <f t="shared" si="546"/>
        <v>0</v>
      </c>
      <c r="BU175" s="344">
        <f t="shared" si="546"/>
        <v>0</v>
      </c>
      <c r="BV175" s="344">
        <f t="shared" si="546"/>
        <v>0</v>
      </c>
      <c r="BW175" s="344">
        <f t="shared" si="546"/>
        <v>0</v>
      </c>
      <c r="BX175" s="344">
        <f t="shared" si="546"/>
        <v>0</v>
      </c>
      <c r="BY175" s="344">
        <f t="shared" si="546"/>
        <v>0</v>
      </c>
      <c r="BZ175" s="344">
        <f t="shared" si="546"/>
        <v>0</v>
      </c>
      <c r="CA175" s="344">
        <f t="shared" si="546"/>
        <v>0</v>
      </c>
      <c r="CB175" s="344">
        <f t="shared" si="546"/>
        <v>0</v>
      </c>
      <c r="CC175" s="344">
        <f t="shared" si="546"/>
        <v>0</v>
      </c>
      <c r="CD175" s="344">
        <f t="shared" si="546"/>
        <v>0</v>
      </c>
      <c r="CE175" s="344">
        <f t="shared" si="546"/>
        <v>0</v>
      </c>
      <c r="CF175" s="344">
        <f t="shared" si="546"/>
        <v>0</v>
      </c>
      <c r="CG175" s="344">
        <f t="shared" si="546"/>
        <v>0</v>
      </c>
      <c r="CH175" s="344">
        <f t="shared" si="546"/>
        <v>0</v>
      </c>
      <c r="CI175" s="344">
        <f t="shared" si="546"/>
        <v>0</v>
      </c>
      <c r="CJ175" s="344">
        <f t="shared" si="546"/>
        <v>0</v>
      </c>
      <c r="CK175" s="344">
        <f t="shared" si="546"/>
        <v>0</v>
      </c>
      <c r="CL175" s="344">
        <f t="shared" si="546"/>
        <v>0</v>
      </c>
      <c r="CM175" s="344">
        <f t="shared" si="546"/>
        <v>0</v>
      </c>
      <c r="CN175" s="344">
        <f t="shared" si="546"/>
        <v>0</v>
      </c>
      <c r="CO175" s="344">
        <f t="shared" si="546"/>
        <v>0</v>
      </c>
      <c r="CP175" s="344">
        <f t="shared" si="546"/>
        <v>0</v>
      </c>
      <c r="CQ175" s="344">
        <f t="shared" si="546"/>
        <v>0</v>
      </c>
      <c r="CR175" s="344">
        <f t="shared" si="546"/>
        <v>0</v>
      </c>
      <c r="CS175" s="344">
        <f t="shared" si="546"/>
        <v>0</v>
      </c>
    </row>
    <row r="176" spans="1:97" s="372" customFormat="1" x14ac:dyDescent="0.35">
      <c r="A176" s="337">
        <f t="shared" ref="A176:C176" si="547">A36</f>
        <v>0</v>
      </c>
      <c r="B176" s="337" t="str">
        <f t="shared" si="547"/>
        <v>0 0</v>
      </c>
      <c r="C176" s="344">
        <f t="shared" si="547"/>
        <v>0</v>
      </c>
      <c r="D176" s="344">
        <f>IFERROR((('JA basår'!R24+'JA basår'!U24+'JA basår'!Y24)*'JA basår'!F24*'JA basår'!H24*'JA basår'!L24)+(('JA basår'!R54+'JA basår'!U54+'JA basår'!Y54)*'JA basår'!F54*'JA basår'!H54*'JA basår'!L54),0)</f>
        <v>0</v>
      </c>
      <c r="E176" s="344">
        <f t="shared" ref="E176:BP176" si="548">IF(E$157="beräknas ej",0,D176*IF(E$158&gt;$D$143,1,IF(E$158&lt;=$C$143,$C$142,$D$142))*IFERROR(INDEX($B$148:$E$154,MATCH($A176,$A$148:$A$154,0),MATCH(E$158,$B$146:$E$146,1)),0))</f>
        <v>0</v>
      </c>
      <c r="F176" s="344">
        <f t="shared" si="548"/>
        <v>0</v>
      </c>
      <c r="G176" s="344">
        <f t="shared" si="548"/>
        <v>0</v>
      </c>
      <c r="H176" s="344">
        <f t="shared" si="548"/>
        <v>0</v>
      </c>
      <c r="I176" s="344">
        <f t="shared" si="548"/>
        <v>0</v>
      </c>
      <c r="J176" s="344">
        <f t="shared" si="548"/>
        <v>0</v>
      </c>
      <c r="K176" s="344">
        <f t="shared" si="548"/>
        <v>0</v>
      </c>
      <c r="L176" s="344">
        <f t="shared" si="548"/>
        <v>0</v>
      </c>
      <c r="M176" s="344">
        <f t="shared" si="548"/>
        <v>0</v>
      </c>
      <c r="N176" s="344">
        <f t="shared" si="548"/>
        <v>0</v>
      </c>
      <c r="O176" s="344">
        <f t="shared" si="548"/>
        <v>0</v>
      </c>
      <c r="P176" s="344">
        <f t="shared" si="548"/>
        <v>0</v>
      </c>
      <c r="Q176" s="344">
        <f t="shared" si="548"/>
        <v>0</v>
      </c>
      <c r="R176" s="344">
        <f t="shared" si="548"/>
        <v>0</v>
      </c>
      <c r="S176" s="344">
        <f t="shared" si="548"/>
        <v>0</v>
      </c>
      <c r="T176" s="344">
        <f t="shared" si="548"/>
        <v>0</v>
      </c>
      <c r="U176" s="344">
        <f t="shared" si="548"/>
        <v>0</v>
      </c>
      <c r="V176" s="344">
        <f t="shared" si="548"/>
        <v>0</v>
      </c>
      <c r="W176" s="344">
        <f t="shared" si="548"/>
        <v>0</v>
      </c>
      <c r="X176" s="344">
        <f t="shared" si="548"/>
        <v>0</v>
      </c>
      <c r="Y176" s="344">
        <f t="shared" si="548"/>
        <v>0</v>
      </c>
      <c r="Z176" s="344">
        <f t="shared" si="548"/>
        <v>0</v>
      </c>
      <c r="AA176" s="344">
        <f t="shared" si="548"/>
        <v>0</v>
      </c>
      <c r="AB176" s="344">
        <f t="shared" si="548"/>
        <v>0</v>
      </c>
      <c r="AC176" s="344">
        <f t="shared" si="548"/>
        <v>0</v>
      </c>
      <c r="AD176" s="344">
        <f t="shared" si="548"/>
        <v>0</v>
      </c>
      <c r="AE176" s="344">
        <f t="shared" si="548"/>
        <v>0</v>
      </c>
      <c r="AF176" s="344">
        <f t="shared" si="548"/>
        <v>0</v>
      </c>
      <c r="AG176" s="344">
        <f t="shared" si="548"/>
        <v>0</v>
      </c>
      <c r="AH176" s="344">
        <f t="shared" si="548"/>
        <v>0</v>
      </c>
      <c r="AI176" s="344">
        <f t="shared" si="548"/>
        <v>0</v>
      </c>
      <c r="AJ176" s="344">
        <f t="shared" si="548"/>
        <v>0</v>
      </c>
      <c r="AK176" s="344">
        <f t="shared" si="548"/>
        <v>0</v>
      </c>
      <c r="AL176" s="344">
        <f t="shared" si="548"/>
        <v>0</v>
      </c>
      <c r="AM176" s="344">
        <f t="shared" si="548"/>
        <v>0</v>
      </c>
      <c r="AN176" s="344">
        <f t="shared" si="548"/>
        <v>0</v>
      </c>
      <c r="AO176" s="344">
        <f t="shared" si="548"/>
        <v>0</v>
      </c>
      <c r="AP176" s="344">
        <f t="shared" si="548"/>
        <v>0</v>
      </c>
      <c r="AQ176" s="344">
        <f t="shared" si="548"/>
        <v>0</v>
      </c>
      <c r="AR176" s="344">
        <f t="shared" si="548"/>
        <v>0</v>
      </c>
      <c r="AS176" s="344">
        <f t="shared" si="548"/>
        <v>0</v>
      </c>
      <c r="AT176" s="344">
        <f t="shared" si="548"/>
        <v>0</v>
      </c>
      <c r="AU176" s="344">
        <f t="shared" si="548"/>
        <v>0</v>
      </c>
      <c r="AV176" s="344">
        <f t="shared" si="548"/>
        <v>0</v>
      </c>
      <c r="AW176" s="344">
        <f t="shared" si="548"/>
        <v>0</v>
      </c>
      <c r="AX176" s="344">
        <f t="shared" si="548"/>
        <v>0</v>
      </c>
      <c r="AY176" s="344">
        <f t="shared" si="548"/>
        <v>0</v>
      </c>
      <c r="AZ176" s="344">
        <f t="shared" si="548"/>
        <v>0</v>
      </c>
      <c r="BA176" s="344">
        <f t="shared" si="548"/>
        <v>0</v>
      </c>
      <c r="BB176" s="344">
        <f t="shared" si="548"/>
        <v>0</v>
      </c>
      <c r="BC176" s="344">
        <f t="shared" si="548"/>
        <v>0</v>
      </c>
      <c r="BD176" s="344">
        <f t="shared" si="548"/>
        <v>0</v>
      </c>
      <c r="BE176" s="344">
        <f t="shared" si="548"/>
        <v>0</v>
      </c>
      <c r="BF176" s="344">
        <f t="shared" si="548"/>
        <v>0</v>
      </c>
      <c r="BG176" s="344">
        <f t="shared" si="548"/>
        <v>0</v>
      </c>
      <c r="BH176" s="344">
        <f t="shared" si="548"/>
        <v>0</v>
      </c>
      <c r="BI176" s="344">
        <f t="shared" si="548"/>
        <v>0</v>
      </c>
      <c r="BJ176" s="344">
        <f t="shared" si="548"/>
        <v>0</v>
      </c>
      <c r="BK176" s="344">
        <f t="shared" si="548"/>
        <v>0</v>
      </c>
      <c r="BL176" s="344">
        <f t="shared" si="548"/>
        <v>0</v>
      </c>
      <c r="BM176" s="344">
        <f t="shared" si="548"/>
        <v>0</v>
      </c>
      <c r="BN176" s="344">
        <f t="shared" si="548"/>
        <v>0</v>
      </c>
      <c r="BO176" s="344">
        <f t="shared" si="548"/>
        <v>0</v>
      </c>
      <c r="BP176" s="344">
        <f t="shared" si="548"/>
        <v>0</v>
      </c>
      <c r="BQ176" s="344">
        <f t="shared" ref="BQ176:CS176" si="549">IF(BQ$157="beräknas ej",0,BP176*IF(BQ$158&gt;$D$143,1,IF(BQ$158&lt;=$C$143,$C$142,$D$142))*IFERROR(INDEX($B$148:$E$154,MATCH($A176,$A$148:$A$154,0),MATCH(BQ$158,$B$146:$E$146,1)),0))</f>
        <v>0</v>
      </c>
      <c r="BR176" s="344">
        <f t="shared" si="549"/>
        <v>0</v>
      </c>
      <c r="BS176" s="344">
        <f t="shared" si="549"/>
        <v>0</v>
      </c>
      <c r="BT176" s="344">
        <f t="shared" si="549"/>
        <v>0</v>
      </c>
      <c r="BU176" s="344">
        <f t="shared" si="549"/>
        <v>0</v>
      </c>
      <c r="BV176" s="344">
        <f t="shared" si="549"/>
        <v>0</v>
      </c>
      <c r="BW176" s="344">
        <f t="shared" si="549"/>
        <v>0</v>
      </c>
      <c r="BX176" s="344">
        <f t="shared" si="549"/>
        <v>0</v>
      </c>
      <c r="BY176" s="344">
        <f t="shared" si="549"/>
        <v>0</v>
      </c>
      <c r="BZ176" s="344">
        <f t="shared" si="549"/>
        <v>0</v>
      </c>
      <c r="CA176" s="344">
        <f t="shared" si="549"/>
        <v>0</v>
      </c>
      <c r="CB176" s="344">
        <f t="shared" si="549"/>
        <v>0</v>
      </c>
      <c r="CC176" s="344">
        <f t="shared" si="549"/>
        <v>0</v>
      </c>
      <c r="CD176" s="344">
        <f t="shared" si="549"/>
        <v>0</v>
      </c>
      <c r="CE176" s="344">
        <f t="shared" si="549"/>
        <v>0</v>
      </c>
      <c r="CF176" s="344">
        <f t="shared" si="549"/>
        <v>0</v>
      </c>
      <c r="CG176" s="344">
        <f t="shared" si="549"/>
        <v>0</v>
      </c>
      <c r="CH176" s="344">
        <f t="shared" si="549"/>
        <v>0</v>
      </c>
      <c r="CI176" s="344">
        <f t="shared" si="549"/>
        <v>0</v>
      </c>
      <c r="CJ176" s="344">
        <f t="shared" si="549"/>
        <v>0</v>
      </c>
      <c r="CK176" s="344">
        <f t="shared" si="549"/>
        <v>0</v>
      </c>
      <c r="CL176" s="344">
        <f t="shared" si="549"/>
        <v>0</v>
      </c>
      <c r="CM176" s="344">
        <f t="shared" si="549"/>
        <v>0</v>
      </c>
      <c r="CN176" s="344">
        <f t="shared" si="549"/>
        <v>0</v>
      </c>
      <c r="CO176" s="344">
        <f t="shared" si="549"/>
        <v>0</v>
      </c>
      <c r="CP176" s="344">
        <f t="shared" si="549"/>
        <v>0</v>
      </c>
      <c r="CQ176" s="344">
        <f t="shared" si="549"/>
        <v>0</v>
      </c>
      <c r="CR176" s="344">
        <f t="shared" si="549"/>
        <v>0</v>
      </c>
      <c r="CS176" s="344">
        <f t="shared" si="549"/>
        <v>0</v>
      </c>
    </row>
    <row r="177" spans="1:97" s="372" customFormat="1" x14ac:dyDescent="0.35">
      <c r="A177" s="337">
        <f t="shared" ref="A177:C177" si="550">A37</f>
        <v>0</v>
      </c>
      <c r="B177" s="337" t="str">
        <f t="shared" si="550"/>
        <v>0 0</v>
      </c>
      <c r="C177" s="344">
        <f t="shared" si="550"/>
        <v>0</v>
      </c>
      <c r="D177" s="344">
        <f>IFERROR((('JA basår'!R25+'JA basår'!U25+'JA basår'!Y25)*'JA basår'!F25*'JA basår'!H25*'JA basår'!L25)+(('JA basår'!R55+'JA basår'!U55+'JA basår'!Y55)*'JA basår'!F55*'JA basår'!H55*'JA basår'!L55),0)</f>
        <v>0</v>
      </c>
      <c r="E177" s="344">
        <f t="shared" ref="E177:BP177" si="551">IF(E$157="beräknas ej",0,D177*IF(E$158&gt;$D$143,1,IF(E$158&lt;=$C$143,$C$142,$D$142))*IFERROR(INDEX($B$148:$E$154,MATCH($A177,$A$148:$A$154,0),MATCH(E$158,$B$146:$E$146,1)),0))</f>
        <v>0</v>
      </c>
      <c r="F177" s="344">
        <f t="shared" si="551"/>
        <v>0</v>
      </c>
      <c r="G177" s="344">
        <f t="shared" si="551"/>
        <v>0</v>
      </c>
      <c r="H177" s="344">
        <f t="shared" si="551"/>
        <v>0</v>
      </c>
      <c r="I177" s="344">
        <f t="shared" si="551"/>
        <v>0</v>
      </c>
      <c r="J177" s="344">
        <f t="shared" si="551"/>
        <v>0</v>
      </c>
      <c r="K177" s="344">
        <f t="shared" si="551"/>
        <v>0</v>
      </c>
      <c r="L177" s="344">
        <f t="shared" si="551"/>
        <v>0</v>
      </c>
      <c r="M177" s="344">
        <f t="shared" si="551"/>
        <v>0</v>
      </c>
      <c r="N177" s="344">
        <f t="shared" si="551"/>
        <v>0</v>
      </c>
      <c r="O177" s="344">
        <f t="shared" si="551"/>
        <v>0</v>
      </c>
      <c r="P177" s="344">
        <f t="shared" si="551"/>
        <v>0</v>
      </c>
      <c r="Q177" s="344">
        <f t="shared" si="551"/>
        <v>0</v>
      </c>
      <c r="R177" s="344">
        <f t="shared" si="551"/>
        <v>0</v>
      </c>
      <c r="S177" s="344">
        <f t="shared" si="551"/>
        <v>0</v>
      </c>
      <c r="T177" s="344">
        <f t="shared" si="551"/>
        <v>0</v>
      </c>
      <c r="U177" s="344">
        <f t="shared" si="551"/>
        <v>0</v>
      </c>
      <c r="V177" s="344">
        <f t="shared" si="551"/>
        <v>0</v>
      </c>
      <c r="W177" s="344">
        <f t="shared" si="551"/>
        <v>0</v>
      </c>
      <c r="X177" s="344">
        <f t="shared" si="551"/>
        <v>0</v>
      </c>
      <c r="Y177" s="344">
        <f t="shared" si="551"/>
        <v>0</v>
      </c>
      <c r="Z177" s="344">
        <f t="shared" si="551"/>
        <v>0</v>
      </c>
      <c r="AA177" s="344">
        <f t="shared" si="551"/>
        <v>0</v>
      </c>
      <c r="AB177" s="344">
        <f t="shared" si="551"/>
        <v>0</v>
      </c>
      <c r="AC177" s="344">
        <f t="shared" si="551"/>
        <v>0</v>
      </c>
      <c r="AD177" s="344">
        <f t="shared" si="551"/>
        <v>0</v>
      </c>
      <c r="AE177" s="344">
        <f t="shared" si="551"/>
        <v>0</v>
      </c>
      <c r="AF177" s="344">
        <f t="shared" si="551"/>
        <v>0</v>
      </c>
      <c r="AG177" s="344">
        <f t="shared" si="551"/>
        <v>0</v>
      </c>
      <c r="AH177" s="344">
        <f t="shared" si="551"/>
        <v>0</v>
      </c>
      <c r="AI177" s="344">
        <f t="shared" si="551"/>
        <v>0</v>
      </c>
      <c r="AJ177" s="344">
        <f t="shared" si="551"/>
        <v>0</v>
      </c>
      <c r="AK177" s="344">
        <f t="shared" si="551"/>
        <v>0</v>
      </c>
      <c r="AL177" s="344">
        <f t="shared" si="551"/>
        <v>0</v>
      </c>
      <c r="AM177" s="344">
        <f t="shared" si="551"/>
        <v>0</v>
      </c>
      <c r="AN177" s="344">
        <f t="shared" si="551"/>
        <v>0</v>
      </c>
      <c r="AO177" s="344">
        <f t="shared" si="551"/>
        <v>0</v>
      </c>
      <c r="AP177" s="344">
        <f t="shared" si="551"/>
        <v>0</v>
      </c>
      <c r="AQ177" s="344">
        <f t="shared" si="551"/>
        <v>0</v>
      </c>
      <c r="AR177" s="344">
        <f t="shared" si="551"/>
        <v>0</v>
      </c>
      <c r="AS177" s="344">
        <f t="shared" si="551"/>
        <v>0</v>
      </c>
      <c r="AT177" s="344">
        <f t="shared" si="551"/>
        <v>0</v>
      </c>
      <c r="AU177" s="344">
        <f t="shared" si="551"/>
        <v>0</v>
      </c>
      <c r="AV177" s="344">
        <f t="shared" si="551"/>
        <v>0</v>
      </c>
      <c r="AW177" s="344">
        <f t="shared" si="551"/>
        <v>0</v>
      </c>
      <c r="AX177" s="344">
        <f t="shared" si="551"/>
        <v>0</v>
      </c>
      <c r="AY177" s="344">
        <f t="shared" si="551"/>
        <v>0</v>
      </c>
      <c r="AZ177" s="344">
        <f t="shared" si="551"/>
        <v>0</v>
      </c>
      <c r="BA177" s="344">
        <f t="shared" si="551"/>
        <v>0</v>
      </c>
      <c r="BB177" s="344">
        <f t="shared" si="551"/>
        <v>0</v>
      </c>
      <c r="BC177" s="344">
        <f t="shared" si="551"/>
        <v>0</v>
      </c>
      <c r="BD177" s="344">
        <f t="shared" si="551"/>
        <v>0</v>
      </c>
      <c r="BE177" s="344">
        <f t="shared" si="551"/>
        <v>0</v>
      </c>
      <c r="BF177" s="344">
        <f t="shared" si="551"/>
        <v>0</v>
      </c>
      <c r="BG177" s="344">
        <f t="shared" si="551"/>
        <v>0</v>
      </c>
      <c r="BH177" s="344">
        <f t="shared" si="551"/>
        <v>0</v>
      </c>
      <c r="BI177" s="344">
        <f t="shared" si="551"/>
        <v>0</v>
      </c>
      <c r="BJ177" s="344">
        <f t="shared" si="551"/>
        <v>0</v>
      </c>
      <c r="BK177" s="344">
        <f t="shared" si="551"/>
        <v>0</v>
      </c>
      <c r="BL177" s="344">
        <f t="shared" si="551"/>
        <v>0</v>
      </c>
      <c r="BM177" s="344">
        <f t="shared" si="551"/>
        <v>0</v>
      </c>
      <c r="BN177" s="344">
        <f t="shared" si="551"/>
        <v>0</v>
      </c>
      <c r="BO177" s="344">
        <f t="shared" si="551"/>
        <v>0</v>
      </c>
      <c r="BP177" s="344">
        <f t="shared" si="551"/>
        <v>0</v>
      </c>
      <c r="BQ177" s="344">
        <f t="shared" ref="BQ177:CS177" si="552">IF(BQ$157="beräknas ej",0,BP177*IF(BQ$158&gt;$D$143,1,IF(BQ$158&lt;=$C$143,$C$142,$D$142))*IFERROR(INDEX($B$148:$E$154,MATCH($A177,$A$148:$A$154,0),MATCH(BQ$158,$B$146:$E$146,1)),0))</f>
        <v>0</v>
      </c>
      <c r="BR177" s="344">
        <f t="shared" si="552"/>
        <v>0</v>
      </c>
      <c r="BS177" s="344">
        <f t="shared" si="552"/>
        <v>0</v>
      </c>
      <c r="BT177" s="344">
        <f t="shared" si="552"/>
        <v>0</v>
      </c>
      <c r="BU177" s="344">
        <f t="shared" si="552"/>
        <v>0</v>
      </c>
      <c r="BV177" s="344">
        <f t="shared" si="552"/>
        <v>0</v>
      </c>
      <c r="BW177" s="344">
        <f t="shared" si="552"/>
        <v>0</v>
      </c>
      <c r="BX177" s="344">
        <f t="shared" si="552"/>
        <v>0</v>
      </c>
      <c r="BY177" s="344">
        <f t="shared" si="552"/>
        <v>0</v>
      </c>
      <c r="BZ177" s="344">
        <f t="shared" si="552"/>
        <v>0</v>
      </c>
      <c r="CA177" s="344">
        <f t="shared" si="552"/>
        <v>0</v>
      </c>
      <c r="CB177" s="344">
        <f t="shared" si="552"/>
        <v>0</v>
      </c>
      <c r="CC177" s="344">
        <f t="shared" si="552"/>
        <v>0</v>
      </c>
      <c r="CD177" s="344">
        <f t="shared" si="552"/>
        <v>0</v>
      </c>
      <c r="CE177" s="344">
        <f t="shared" si="552"/>
        <v>0</v>
      </c>
      <c r="CF177" s="344">
        <f t="shared" si="552"/>
        <v>0</v>
      </c>
      <c r="CG177" s="344">
        <f t="shared" si="552"/>
        <v>0</v>
      </c>
      <c r="CH177" s="344">
        <f t="shared" si="552"/>
        <v>0</v>
      </c>
      <c r="CI177" s="344">
        <f t="shared" si="552"/>
        <v>0</v>
      </c>
      <c r="CJ177" s="344">
        <f t="shared" si="552"/>
        <v>0</v>
      </c>
      <c r="CK177" s="344">
        <f t="shared" si="552"/>
        <v>0</v>
      </c>
      <c r="CL177" s="344">
        <f t="shared" si="552"/>
        <v>0</v>
      </c>
      <c r="CM177" s="344">
        <f t="shared" si="552"/>
        <v>0</v>
      </c>
      <c r="CN177" s="344">
        <f t="shared" si="552"/>
        <v>0</v>
      </c>
      <c r="CO177" s="344">
        <f t="shared" si="552"/>
        <v>0</v>
      </c>
      <c r="CP177" s="344">
        <f t="shared" si="552"/>
        <v>0</v>
      </c>
      <c r="CQ177" s="344">
        <f t="shared" si="552"/>
        <v>0</v>
      </c>
      <c r="CR177" s="344">
        <f t="shared" si="552"/>
        <v>0</v>
      </c>
      <c r="CS177" s="344">
        <f t="shared" si="552"/>
        <v>0</v>
      </c>
    </row>
    <row r="178" spans="1:97" s="372" customFormat="1" x14ac:dyDescent="0.35">
      <c r="A178" s="337">
        <f t="shared" ref="A178:C178" si="553">A38</f>
        <v>0</v>
      </c>
      <c r="B178" s="337" t="str">
        <f t="shared" si="553"/>
        <v>0 0</v>
      </c>
      <c r="C178" s="344">
        <f t="shared" si="553"/>
        <v>0</v>
      </c>
      <c r="D178" s="344">
        <f>IFERROR((('JA basår'!R26+'JA basår'!U26+'JA basår'!Y26)*'JA basår'!F26*'JA basår'!H26*'JA basår'!L26)+(('JA basår'!R56+'JA basår'!U56+'JA basår'!Y56)*'JA basår'!F56*'JA basår'!H56*'JA basår'!L56),0)</f>
        <v>0</v>
      </c>
      <c r="E178" s="344">
        <f t="shared" ref="E178:BP178" si="554">IF(E$157="beräknas ej",0,D178*IF(E$158&gt;$D$143,1,IF(E$158&lt;=$C$143,$C$142,$D$142))*IFERROR(INDEX($B$148:$E$154,MATCH($A178,$A$148:$A$154,0),MATCH(E$158,$B$146:$E$146,1)),0))</f>
        <v>0</v>
      </c>
      <c r="F178" s="344">
        <f t="shared" si="554"/>
        <v>0</v>
      </c>
      <c r="G178" s="344">
        <f t="shared" si="554"/>
        <v>0</v>
      </c>
      <c r="H178" s="344">
        <f t="shared" si="554"/>
        <v>0</v>
      </c>
      <c r="I178" s="344">
        <f t="shared" si="554"/>
        <v>0</v>
      </c>
      <c r="J178" s="344">
        <f t="shared" si="554"/>
        <v>0</v>
      </c>
      <c r="K178" s="344">
        <f t="shared" si="554"/>
        <v>0</v>
      </c>
      <c r="L178" s="344">
        <f t="shared" si="554"/>
        <v>0</v>
      </c>
      <c r="M178" s="344">
        <f t="shared" si="554"/>
        <v>0</v>
      </c>
      <c r="N178" s="344">
        <f t="shared" si="554"/>
        <v>0</v>
      </c>
      <c r="O178" s="344">
        <f t="shared" si="554"/>
        <v>0</v>
      </c>
      <c r="P178" s="344">
        <f t="shared" si="554"/>
        <v>0</v>
      </c>
      <c r="Q178" s="344">
        <f t="shared" si="554"/>
        <v>0</v>
      </c>
      <c r="R178" s="344">
        <f t="shared" si="554"/>
        <v>0</v>
      </c>
      <c r="S178" s="344">
        <f t="shared" si="554"/>
        <v>0</v>
      </c>
      <c r="T178" s="344">
        <f t="shared" si="554"/>
        <v>0</v>
      </c>
      <c r="U178" s="344">
        <f t="shared" si="554"/>
        <v>0</v>
      </c>
      <c r="V178" s="344">
        <f t="shared" si="554"/>
        <v>0</v>
      </c>
      <c r="W178" s="344">
        <f t="shared" si="554"/>
        <v>0</v>
      </c>
      <c r="X178" s="344">
        <f t="shared" si="554"/>
        <v>0</v>
      </c>
      <c r="Y178" s="344">
        <f t="shared" si="554"/>
        <v>0</v>
      </c>
      <c r="Z178" s="344">
        <f t="shared" si="554"/>
        <v>0</v>
      </c>
      <c r="AA178" s="344">
        <f t="shared" si="554"/>
        <v>0</v>
      </c>
      <c r="AB178" s="344">
        <f t="shared" si="554"/>
        <v>0</v>
      </c>
      <c r="AC178" s="344">
        <f t="shared" si="554"/>
        <v>0</v>
      </c>
      <c r="AD178" s="344">
        <f t="shared" si="554"/>
        <v>0</v>
      </c>
      <c r="AE178" s="344">
        <f t="shared" si="554"/>
        <v>0</v>
      </c>
      <c r="AF178" s="344">
        <f t="shared" si="554"/>
        <v>0</v>
      </c>
      <c r="AG178" s="344">
        <f t="shared" si="554"/>
        <v>0</v>
      </c>
      <c r="AH178" s="344">
        <f t="shared" si="554"/>
        <v>0</v>
      </c>
      <c r="AI178" s="344">
        <f t="shared" si="554"/>
        <v>0</v>
      </c>
      <c r="AJ178" s="344">
        <f t="shared" si="554"/>
        <v>0</v>
      </c>
      <c r="AK178" s="344">
        <f t="shared" si="554"/>
        <v>0</v>
      </c>
      <c r="AL178" s="344">
        <f t="shared" si="554"/>
        <v>0</v>
      </c>
      <c r="AM178" s="344">
        <f t="shared" si="554"/>
        <v>0</v>
      </c>
      <c r="AN178" s="344">
        <f t="shared" si="554"/>
        <v>0</v>
      </c>
      <c r="AO178" s="344">
        <f t="shared" si="554"/>
        <v>0</v>
      </c>
      <c r="AP178" s="344">
        <f t="shared" si="554"/>
        <v>0</v>
      </c>
      <c r="AQ178" s="344">
        <f t="shared" si="554"/>
        <v>0</v>
      </c>
      <c r="AR178" s="344">
        <f t="shared" si="554"/>
        <v>0</v>
      </c>
      <c r="AS178" s="344">
        <f t="shared" si="554"/>
        <v>0</v>
      </c>
      <c r="AT178" s="344">
        <f t="shared" si="554"/>
        <v>0</v>
      </c>
      <c r="AU178" s="344">
        <f t="shared" si="554"/>
        <v>0</v>
      </c>
      <c r="AV178" s="344">
        <f t="shared" si="554"/>
        <v>0</v>
      </c>
      <c r="AW178" s="344">
        <f t="shared" si="554"/>
        <v>0</v>
      </c>
      <c r="AX178" s="344">
        <f t="shared" si="554"/>
        <v>0</v>
      </c>
      <c r="AY178" s="344">
        <f t="shared" si="554"/>
        <v>0</v>
      </c>
      <c r="AZ178" s="344">
        <f t="shared" si="554"/>
        <v>0</v>
      </c>
      <c r="BA178" s="344">
        <f t="shared" si="554"/>
        <v>0</v>
      </c>
      <c r="BB178" s="344">
        <f t="shared" si="554"/>
        <v>0</v>
      </c>
      <c r="BC178" s="344">
        <f t="shared" si="554"/>
        <v>0</v>
      </c>
      <c r="BD178" s="344">
        <f t="shared" si="554"/>
        <v>0</v>
      </c>
      <c r="BE178" s="344">
        <f t="shared" si="554"/>
        <v>0</v>
      </c>
      <c r="BF178" s="344">
        <f t="shared" si="554"/>
        <v>0</v>
      </c>
      <c r="BG178" s="344">
        <f t="shared" si="554"/>
        <v>0</v>
      </c>
      <c r="BH178" s="344">
        <f t="shared" si="554"/>
        <v>0</v>
      </c>
      <c r="BI178" s="344">
        <f t="shared" si="554"/>
        <v>0</v>
      </c>
      <c r="BJ178" s="344">
        <f t="shared" si="554"/>
        <v>0</v>
      </c>
      <c r="BK178" s="344">
        <f t="shared" si="554"/>
        <v>0</v>
      </c>
      <c r="BL178" s="344">
        <f t="shared" si="554"/>
        <v>0</v>
      </c>
      <c r="BM178" s="344">
        <f t="shared" si="554"/>
        <v>0</v>
      </c>
      <c r="BN178" s="344">
        <f t="shared" si="554"/>
        <v>0</v>
      </c>
      <c r="BO178" s="344">
        <f t="shared" si="554"/>
        <v>0</v>
      </c>
      <c r="BP178" s="344">
        <f t="shared" si="554"/>
        <v>0</v>
      </c>
      <c r="BQ178" s="344">
        <f t="shared" ref="BQ178:CS178" si="555">IF(BQ$157="beräknas ej",0,BP178*IF(BQ$158&gt;$D$143,1,IF(BQ$158&lt;=$C$143,$C$142,$D$142))*IFERROR(INDEX($B$148:$E$154,MATCH($A178,$A$148:$A$154,0),MATCH(BQ$158,$B$146:$E$146,1)),0))</f>
        <v>0</v>
      </c>
      <c r="BR178" s="344">
        <f t="shared" si="555"/>
        <v>0</v>
      </c>
      <c r="BS178" s="344">
        <f t="shared" si="555"/>
        <v>0</v>
      </c>
      <c r="BT178" s="344">
        <f t="shared" si="555"/>
        <v>0</v>
      </c>
      <c r="BU178" s="344">
        <f t="shared" si="555"/>
        <v>0</v>
      </c>
      <c r="BV178" s="344">
        <f t="shared" si="555"/>
        <v>0</v>
      </c>
      <c r="BW178" s="344">
        <f t="shared" si="555"/>
        <v>0</v>
      </c>
      <c r="BX178" s="344">
        <f t="shared" si="555"/>
        <v>0</v>
      </c>
      <c r="BY178" s="344">
        <f t="shared" si="555"/>
        <v>0</v>
      </c>
      <c r="BZ178" s="344">
        <f t="shared" si="555"/>
        <v>0</v>
      </c>
      <c r="CA178" s="344">
        <f t="shared" si="555"/>
        <v>0</v>
      </c>
      <c r="CB178" s="344">
        <f t="shared" si="555"/>
        <v>0</v>
      </c>
      <c r="CC178" s="344">
        <f t="shared" si="555"/>
        <v>0</v>
      </c>
      <c r="CD178" s="344">
        <f t="shared" si="555"/>
        <v>0</v>
      </c>
      <c r="CE178" s="344">
        <f t="shared" si="555"/>
        <v>0</v>
      </c>
      <c r="CF178" s="344">
        <f t="shared" si="555"/>
        <v>0</v>
      </c>
      <c r="CG178" s="344">
        <f t="shared" si="555"/>
        <v>0</v>
      </c>
      <c r="CH178" s="344">
        <f t="shared" si="555"/>
        <v>0</v>
      </c>
      <c r="CI178" s="344">
        <f t="shared" si="555"/>
        <v>0</v>
      </c>
      <c r="CJ178" s="344">
        <f t="shared" si="555"/>
        <v>0</v>
      </c>
      <c r="CK178" s="344">
        <f t="shared" si="555"/>
        <v>0</v>
      </c>
      <c r="CL178" s="344">
        <f t="shared" si="555"/>
        <v>0</v>
      </c>
      <c r="CM178" s="344">
        <f t="shared" si="555"/>
        <v>0</v>
      </c>
      <c r="CN178" s="344">
        <f t="shared" si="555"/>
        <v>0</v>
      </c>
      <c r="CO178" s="344">
        <f t="shared" si="555"/>
        <v>0</v>
      </c>
      <c r="CP178" s="344">
        <f t="shared" si="555"/>
        <v>0</v>
      </c>
      <c r="CQ178" s="344">
        <f t="shared" si="555"/>
        <v>0</v>
      </c>
      <c r="CR178" s="344">
        <f t="shared" si="555"/>
        <v>0</v>
      </c>
      <c r="CS178" s="344">
        <f t="shared" si="555"/>
        <v>0</v>
      </c>
    </row>
    <row r="179" spans="1:97" s="372" customFormat="1" x14ac:dyDescent="0.35">
      <c r="A179" s="337">
        <f t="shared" ref="A179:C179" si="556">A39</f>
        <v>0</v>
      </c>
      <c r="B179" s="337" t="str">
        <f t="shared" si="556"/>
        <v>0 0</v>
      </c>
      <c r="C179" s="344">
        <f t="shared" si="556"/>
        <v>0</v>
      </c>
      <c r="D179" s="344">
        <f>IFERROR((('JA basår'!R27+'JA basår'!U27+'JA basår'!Y27)*'JA basår'!F27*'JA basår'!H27*'JA basår'!L27)+(('JA basår'!R57+'JA basår'!U57+'JA basår'!Y57)*'JA basår'!F57*'JA basår'!H57*'JA basår'!L57),0)</f>
        <v>0</v>
      </c>
      <c r="E179" s="344">
        <f t="shared" ref="E179:BP179" si="557">IF(E$157="beräknas ej",0,D179*IF(E$158&gt;$D$143,1,IF(E$158&lt;=$C$143,$C$142,$D$142))*IFERROR(INDEX($B$148:$E$154,MATCH($A179,$A$148:$A$154,0),MATCH(E$158,$B$146:$E$146,1)),0))</f>
        <v>0</v>
      </c>
      <c r="F179" s="344">
        <f t="shared" si="557"/>
        <v>0</v>
      </c>
      <c r="G179" s="344">
        <f t="shared" si="557"/>
        <v>0</v>
      </c>
      <c r="H179" s="344">
        <f t="shared" si="557"/>
        <v>0</v>
      </c>
      <c r="I179" s="344">
        <f t="shared" si="557"/>
        <v>0</v>
      </c>
      <c r="J179" s="344">
        <f t="shared" si="557"/>
        <v>0</v>
      </c>
      <c r="K179" s="344">
        <f t="shared" si="557"/>
        <v>0</v>
      </c>
      <c r="L179" s="344">
        <f t="shared" si="557"/>
        <v>0</v>
      </c>
      <c r="M179" s="344">
        <f t="shared" si="557"/>
        <v>0</v>
      </c>
      <c r="N179" s="344">
        <f t="shared" si="557"/>
        <v>0</v>
      </c>
      <c r="O179" s="344">
        <f t="shared" si="557"/>
        <v>0</v>
      </c>
      <c r="P179" s="344">
        <f t="shared" si="557"/>
        <v>0</v>
      </c>
      <c r="Q179" s="344">
        <f t="shared" si="557"/>
        <v>0</v>
      </c>
      <c r="R179" s="344">
        <f t="shared" si="557"/>
        <v>0</v>
      </c>
      <c r="S179" s="344">
        <f t="shared" si="557"/>
        <v>0</v>
      </c>
      <c r="T179" s="344">
        <f t="shared" si="557"/>
        <v>0</v>
      </c>
      <c r="U179" s="344">
        <f t="shared" si="557"/>
        <v>0</v>
      </c>
      <c r="V179" s="344">
        <f t="shared" si="557"/>
        <v>0</v>
      </c>
      <c r="W179" s="344">
        <f t="shared" si="557"/>
        <v>0</v>
      </c>
      <c r="X179" s="344">
        <f t="shared" si="557"/>
        <v>0</v>
      </c>
      <c r="Y179" s="344">
        <f t="shared" si="557"/>
        <v>0</v>
      </c>
      <c r="Z179" s="344">
        <f t="shared" si="557"/>
        <v>0</v>
      </c>
      <c r="AA179" s="344">
        <f t="shared" si="557"/>
        <v>0</v>
      </c>
      <c r="AB179" s="344">
        <f t="shared" si="557"/>
        <v>0</v>
      </c>
      <c r="AC179" s="344">
        <f t="shared" si="557"/>
        <v>0</v>
      </c>
      <c r="AD179" s="344">
        <f t="shared" si="557"/>
        <v>0</v>
      </c>
      <c r="AE179" s="344">
        <f t="shared" si="557"/>
        <v>0</v>
      </c>
      <c r="AF179" s="344">
        <f t="shared" si="557"/>
        <v>0</v>
      </c>
      <c r="AG179" s="344">
        <f t="shared" si="557"/>
        <v>0</v>
      </c>
      <c r="AH179" s="344">
        <f t="shared" si="557"/>
        <v>0</v>
      </c>
      <c r="AI179" s="344">
        <f t="shared" si="557"/>
        <v>0</v>
      </c>
      <c r="AJ179" s="344">
        <f t="shared" si="557"/>
        <v>0</v>
      </c>
      <c r="AK179" s="344">
        <f t="shared" si="557"/>
        <v>0</v>
      </c>
      <c r="AL179" s="344">
        <f t="shared" si="557"/>
        <v>0</v>
      </c>
      <c r="AM179" s="344">
        <f t="shared" si="557"/>
        <v>0</v>
      </c>
      <c r="AN179" s="344">
        <f t="shared" si="557"/>
        <v>0</v>
      </c>
      <c r="AO179" s="344">
        <f t="shared" si="557"/>
        <v>0</v>
      </c>
      <c r="AP179" s="344">
        <f t="shared" si="557"/>
        <v>0</v>
      </c>
      <c r="AQ179" s="344">
        <f t="shared" si="557"/>
        <v>0</v>
      </c>
      <c r="AR179" s="344">
        <f t="shared" si="557"/>
        <v>0</v>
      </c>
      <c r="AS179" s="344">
        <f t="shared" si="557"/>
        <v>0</v>
      </c>
      <c r="AT179" s="344">
        <f t="shared" si="557"/>
        <v>0</v>
      </c>
      <c r="AU179" s="344">
        <f t="shared" si="557"/>
        <v>0</v>
      </c>
      <c r="AV179" s="344">
        <f t="shared" si="557"/>
        <v>0</v>
      </c>
      <c r="AW179" s="344">
        <f t="shared" si="557"/>
        <v>0</v>
      </c>
      <c r="AX179" s="344">
        <f t="shared" si="557"/>
        <v>0</v>
      </c>
      <c r="AY179" s="344">
        <f t="shared" si="557"/>
        <v>0</v>
      </c>
      <c r="AZ179" s="344">
        <f t="shared" si="557"/>
        <v>0</v>
      </c>
      <c r="BA179" s="344">
        <f t="shared" si="557"/>
        <v>0</v>
      </c>
      <c r="BB179" s="344">
        <f t="shared" si="557"/>
        <v>0</v>
      </c>
      <c r="BC179" s="344">
        <f t="shared" si="557"/>
        <v>0</v>
      </c>
      <c r="BD179" s="344">
        <f t="shared" si="557"/>
        <v>0</v>
      </c>
      <c r="BE179" s="344">
        <f t="shared" si="557"/>
        <v>0</v>
      </c>
      <c r="BF179" s="344">
        <f t="shared" si="557"/>
        <v>0</v>
      </c>
      <c r="BG179" s="344">
        <f t="shared" si="557"/>
        <v>0</v>
      </c>
      <c r="BH179" s="344">
        <f t="shared" si="557"/>
        <v>0</v>
      </c>
      <c r="BI179" s="344">
        <f t="shared" si="557"/>
        <v>0</v>
      </c>
      <c r="BJ179" s="344">
        <f t="shared" si="557"/>
        <v>0</v>
      </c>
      <c r="BK179" s="344">
        <f t="shared" si="557"/>
        <v>0</v>
      </c>
      <c r="BL179" s="344">
        <f t="shared" si="557"/>
        <v>0</v>
      </c>
      <c r="BM179" s="344">
        <f t="shared" si="557"/>
        <v>0</v>
      </c>
      <c r="BN179" s="344">
        <f t="shared" si="557"/>
        <v>0</v>
      </c>
      <c r="BO179" s="344">
        <f t="shared" si="557"/>
        <v>0</v>
      </c>
      <c r="BP179" s="344">
        <f t="shared" si="557"/>
        <v>0</v>
      </c>
      <c r="BQ179" s="344">
        <f t="shared" ref="BQ179:CS179" si="558">IF(BQ$157="beräknas ej",0,BP179*IF(BQ$158&gt;$D$143,1,IF(BQ$158&lt;=$C$143,$C$142,$D$142))*IFERROR(INDEX($B$148:$E$154,MATCH($A179,$A$148:$A$154,0),MATCH(BQ$158,$B$146:$E$146,1)),0))</f>
        <v>0</v>
      </c>
      <c r="BR179" s="344">
        <f t="shared" si="558"/>
        <v>0</v>
      </c>
      <c r="BS179" s="344">
        <f t="shared" si="558"/>
        <v>0</v>
      </c>
      <c r="BT179" s="344">
        <f t="shared" si="558"/>
        <v>0</v>
      </c>
      <c r="BU179" s="344">
        <f t="shared" si="558"/>
        <v>0</v>
      </c>
      <c r="BV179" s="344">
        <f t="shared" si="558"/>
        <v>0</v>
      </c>
      <c r="BW179" s="344">
        <f t="shared" si="558"/>
        <v>0</v>
      </c>
      <c r="BX179" s="344">
        <f t="shared" si="558"/>
        <v>0</v>
      </c>
      <c r="BY179" s="344">
        <f t="shared" si="558"/>
        <v>0</v>
      </c>
      <c r="BZ179" s="344">
        <f t="shared" si="558"/>
        <v>0</v>
      </c>
      <c r="CA179" s="344">
        <f t="shared" si="558"/>
        <v>0</v>
      </c>
      <c r="CB179" s="344">
        <f t="shared" si="558"/>
        <v>0</v>
      </c>
      <c r="CC179" s="344">
        <f t="shared" si="558"/>
        <v>0</v>
      </c>
      <c r="CD179" s="344">
        <f t="shared" si="558"/>
        <v>0</v>
      </c>
      <c r="CE179" s="344">
        <f t="shared" si="558"/>
        <v>0</v>
      </c>
      <c r="CF179" s="344">
        <f t="shared" si="558"/>
        <v>0</v>
      </c>
      <c r="CG179" s="344">
        <f t="shared" si="558"/>
        <v>0</v>
      </c>
      <c r="CH179" s="344">
        <f t="shared" si="558"/>
        <v>0</v>
      </c>
      <c r="CI179" s="344">
        <f t="shared" si="558"/>
        <v>0</v>
      </c>
      <c r="CJ179" s="344">
        <f t="shared" si="558"/>
        <v>0</v>
      </c>
      <c r="CK179" s="344">
        <f t="shared" si="558"/>
        <v>0</v>
      </c>
      <c r="CL179" s="344">
        <f t="shared" si="558"/>
        <v>0</v>
      </c>
      <c r="CM179" s="344">
        <f t="shared" si="558"/>
        <v>0</v>
      </c>
      <c r="CN179" s="344">
        <f t="shared" si="558"/>
        <v>0</v>
      </c>
      <c r="CO179" s="344">
        <f t="shared" si="558"/>
        <v>0</v>
      </c>
      <c r="CP179" s="344">
        <f t="shared" si="558"/>
        <v>0</v>
      </c>
      <c r="CQ179" s="344">
        <f t="shared" si="558"/>
        <v>0</v>
      </c>
      <c r="CR179" s="344">
        <f t="shared" si="558"/>
        <v>0</v>
      </c>
      <c r="CS179" s="344">
        <f t="shared" si="558"/>
        <v>0</v>
      </c>
    </row>
    <row r="180" spans="1:97" s="372" customFormat="1" x14ac:dyDescent="0.35">
      <c r="A180" s="337">
        <f t="shared" ref="A180:C180" si="559">A40</f>
        <v>0</v>
      </c>
      <c r="B180" s="337" t="str">
        <f t="shared" si="559"/>
        <v>0 0</v>
      </c>
      <c r="C180" s="344">
        <f t="shared" si="559"/>
        <v>0</v>
      </c>
      <c r="D180" s="344">
        <f>IFERROR((('JA basår'!R28+'JA basår'!U28+'JA basår'!Y28)*'JA basår'!F28*'JA basår'!H28*'JA basår'!L28)+(('JA basår'!R58+'JA basår'!U58+'JA basår'!Y58)*'JA basår'!F58*'JA basår'!H58*'JA basår'!L58),0)</f>
        <v>0</v>
      </c>
      <c r="E180" s="344">
        <f t="shared" ref="E180:BP180" si="560">IF(E$157="beräknas ej",0,D180*IF(E$158&gt;$D$143,1,IF(E$158&lt;=$C$143,$C$142,$D$142))*IFERROR(INDEX($B$148:$E$154,MATCH($A180,$A$148:$A$154,0),MATCH(E$158,$B$146:$E$146,1)),0))</f>
        <v>0</v>
      </c>
      <c r="F180" s="344">
        <f t="shared" si="560"/>
        <v>0</v>
      </c>
      <c r="G180" s="344">
        <f t="shared" si="560"/>
        <v>0</v>
      </c>
      <c r="H180" s="344">
        <f t="shared" si="560"/>
        <v>0</v>
      </c>
      <c r="I180" s="344">
        <f t="shared" si="560"/>
        <v>0</v>
      </c>
      <c r="J180" s="344">
        <f t="shared" si="560"/>
        <v>0</v>
      </c>
      <c r="K180" s="344">
        <f t="shared" si="560"/>
        <v>0</v>
      </c>
      <c r="L180" s="344">
        <f t="shared" si="560"/>
        <v>0</v>
      </c>
      <c r="M180" s="344">
        <f t="shared" si="560"/>
        <v>0</v>
      </c>
      <c r="N180" s="344">
        <f t="shared" si="560"/>
        <v>0</v>
      </c>
      <c r="O180" s="344">
        <f t="shared" si="560"/>
        <v>0</v>
      </c>
      <c r="P180" s="344">
        <f t="shared" si="560"/>
        <v>0</v>
      </c>
      <c r="Q180" s="344">
        <f t="shared" si="560"/>
        <v>0</v>
      </c>
      <c r="R180" s="344">
        <f t="shared" si="560"/>
        <v>0</v>
      </c>
      <c r="S180" s="344">
        <f t="shared" si="560"/>
        <v>0</v>
      </c>
      <c r="T180" s="344">
        <f t="shared" si="560"/>
        <v>0</v>
      </c>
      <c r="U180" s="344">
        <f t="shared" si="560"/>
        <v>0</v>
      </c>
      <c r="V180" s="344">
        <f t="shared" si="560"/>
        <v>0</v>
      </c>
      <c r="W180" s="344">
        <f t="shared" si="560"/>
        <v>0</v>
      </c>
      <c r="X180" s="344">
        <f t="shared" si="560"/>
        <v>0</v>
      </c>
      <c r="Y180" s="344">
        <f t="shared" si="560"/>
        <v>0</v>
      </c>
      <c r="Z180" s="344">
        <f t="shared" si="560"/>
        <v>0</v>
      </c>
      <c r="AA180" s="344">
        <f t="shared" si="560"/>
        <v>0</v>
      </c>
      <c r="AB180" s="344">
        <f t="shared" si="560"/>
        <v>0</v>
      </c>
      <c r="AC180" s="344">
        <f t="shared" si="560"/>
        <v>0</v>
      </c>
      <c r="AD180" s="344">
        <f t="shared" si="560"/>
        <v>0</v>
      </c>
      <c r="AE180" s="344">
        <f t="shared" si="560"/>
        <v>0</v>
      </c>
      <c r="AF180" s="344">
        <f t="shared" si="560"/>
        <v>0</v>
      </c>
      <c r="AG180" s="344">
        <f t="shared" si="560"/>
        <v>0</v>
      </c>
      <c r="AH180" s="344">
        <f t="shared" si="560"/>
        <v>0</v>
      </c>
      <c r="AI180" s="344">
        <f t="shared" si="560"/>
        <v>0</v>
      </c>
      <c r="AJ180" s="344">
        <f t="shared" si="560"/>
        <v>0</v>
      </c>
      <c r="AK180" s="344">
        <f t="shared" si="560"/>
        <v>0</v>
      </c>
      <c r="AL180" s="344">
        <f t="shared" si="560"/>
        <v>0</v>
      </c>
      <c r="AM180" s="344">
        <f t="shared" si="560"/>
        <v>0</v>
      </c>
      <c r="AN180" s="344">
        <f t="shared" si="560"/>
        <v>0</v>
      </c>
      <c r="AO180" s="344">
        <f t="shared" si="560"/>
        <v>0</v>
      </c>
      <c r="AP180" s="344">
        <f t="shared" si="560"/>
        <v>0</v>
      </c>
      <c r="AQ180" s="344">
        <f t="shared" si="560"/>
        <v>0</v>
      </c>
      <c r="AR180" s="344">
        <f t="shared" si="560"/>
        <v>0</v>
      </c>
      <c r="AS180" s="344">
        <f t="shared" si="560"/>
        <v>0</v>
      </c>
      <c r="AT180" s="344">
        <f t="shared" si="560"/>
        <v>0</v>
      </c>
      <c r="AU180" s="344">
        <f t="shared" si="560"/>
        <v>0</v>
      </c>
      <c r="AV180" s="344">
        <f t="shared" si="560"/>
        <v>0</v>
      </c>
      <c r="AW180" s="344">
        <f t="shared" si="560"/>
        <v>0</v>
      </c>
      <c r="AX180" s="344">
        <f t="shared" si="560"/>
        <v>0</v>
      </c>
      <c r="AY180" s="344">
        <f t="shared" si="560"/>
        <v>0</v>
      </c>
      <c r="AZ180" s="344">
        <f t="shared" si="560"/>
        <v>0</v>
      </c>
      <c r="BA180" s="344">
        <f t="shared" si="560"/>
        <v>0</v>
      </c>
      <c r="BB180" s="344">
        <f t="shared" si="560"/>
        <v>0</v>
      </c>
      <c r="BC180" s="344">
        <f t="shared" si="560"/>
        <v>0</v>
      </c>
      <c r="BD180" s="344">
        <f t="shared" si="560"/>
        <v>0</v>
      </c>
      <c r="BE180" s="344">
        <f t="shared" si="560"/>
        <v>0</v>
      </c>
      <c r="BF180" s="344">
        <f t="shared" si="560"/>
        <v>0</v>
      </c>
      <c r="BG180" s="344">
        <f t="shared" si="560"/>
        <v>0</v>
      </c>
      <c r="BH180" s="344">
        <f t="shared" si="560"/>
        <v>0</v>
      </c>
      <c r="BI180" s="344">
        <f t="shared" si="560"/>
        <v>0</v>
      </c>
      <c r="BJ180" s="344">
        <f t="shared" si="560"/>
        <v>0</v>
      </c>
      <c r="BK180" s="344">
        <f t="shared" si="560"/>
        <v>0</v>
      </c>
      <c r="BL180" s="344">
        <f t="shared" si="560"/>
        <v>0</v>
      </c>
      <c r="BM180" s="344">
        <f t="shared" si="560"/>
        <v>0</v>
      </c>
      <c r="BN180" s="344">
        <f t="shared" si="560"/>
        <v>0</v>
      </c>
      <c r="BO180" s="344">
        <f t="shared" si="560"/>
        <v>0</v>
      </c>
      <c r="BP180" s="344">
        <f t="shared" si="560"/>
        <v>0</v>
      </c>
      <c r="BQ180" s="344">
        <f t="shared" ref="BQ180:CS180" si="561">IF(BQ$157="beräknas ej",0,BP180*IF(BQ$158&gt;$D$143,1,IF(BQ$158&lt;=$C$143,$C$142,$D$142))*IFERROR(INDEX($B$148:$E$154,MATCH($A180,$A$148:$A$154,0),MATCH(BQ$158,$B$146:$E$146,1)),0))</f>
        <v>0</v>
      </c>
      <c r="BR180" s="344">
        <f t="shared" si="561"/>
        <v>0</v>
      </c>
      <c r="BS180" s="344">
        <f t="shared" si="561"/>
        <v>0</v>
      </c>
      <c r="BT180" s="344">
        <f t="shared" si="561"/>
        <v>0</v>
      </c>
      <c r="BU180" s="344">
        <f t="shared" si="561"/>
        <v>0</v>
      </c>
      <c r="BV180" s="344">
        <f t="shared" si="561"/>
        <v>0</v>
      </c>
      <c r="BW180" s="344">
        <f t="shared" si="561"/>
        <v>0</v>
      </c>
      <c r="BX180" s="344">
        <f t="shared" si="561"/>
        <v>0</v>
      </c>
      <c r="BY180" s="344">
        <f t="shared" si="561"/>
        <v>0</v>
      </c>
      <c r="BZ180" s="344">
        <f t="shared" si="561"/>
        <v>0</v>
      </c>
      <c r="CA180" s="344">
        <f t="shared" si="561"/>
        <v>0</v>
      </c>
      <c r="CB180" s="344">
        <f t="shared" si="561"/>
        <v>0</v>
      </c>
      <c r="CC180" s="344">
        <f t="shared" si="561"/>
        <v>0</v>
      </c>
      <c r="CD180" s="344">
        <f t="shared" si="561"/>
        <v>0</v>
      </c>
      <c r="CE180" s="344">
        <f t="shared" si="561"/>
        <v>0</v>
      </c>
      <c r="CF180" s="344">
        <f t="shared" si="561"/>
        <v>0</v>
      </c>
      <c r="CG180" s="344">
        <f t="shared" si="561"/>
        <v>0</v>
      </c>
      <c r="CH180" s="344">
        <f t="shared" si="561"/>
        <v>0</v>
      </c>
      <c r="CI180" s="344">
        <f t="shared" si="561"/>
        <v>0</v>
      </c>
      <c r="CJ180" s="344">
        <f t="shared" si="561"/>
        <v>0</v>
      </c>
      <c r="CK180" s="344">
        <f t="shared" si="561"/>
        <v>0</v>
      </c>
      <c r="CL180" s="344">
        <f t="shared" si="561"/>
        <v>0</v>
      </c>
      <c r="CM180" s="344">
        <f t="shared" si="561"/>
        <v>0</v>
      </c>
      <c r="CN180" s="344">
        <f t="shared" si="561"/>
        <v>0</v>
      </c>
      <c r="CO180" s="344">
        <f t="shared" si="561"/>
        <v>0</v>
      </c>
      <c r="CP180" s="344">
        <f t="shared" si="561"/>
        <v>0</v>
      </c>
      <c r="CQ180" s="344">
        <f t="shared" si="561"/>
        <v>0</v>
      </c>
      <c r="CR180" s="344">
        <f t="shared" si="561"/>
        <v>0</v>
      </c>
      <c r="CS180" s="344">
        <f t="shared" si="561"/>
        <v>0</v>
      </c>
    </row>
    <row r="181" spans="1:97" s="372" customFormat="1" x14ac:dyDescent="0.35">
      <c r="A181" s="337">
        <f t="shared" ref="A181:C181" si="562">A41</f>
        <v>0</v>
      </c>
      <c r="B181" s="337" t="str">
        <f t="shared" si="562"/>
        <v>0 0</v>
      </c>
      <c r="C181" s="344">
        <f t="shared" si="562"/>
        <v>0</v>
      </c>
      <c r="D181" s="344">
        <f>IFERROR((('JA basår'!R29+'JA basår'!U29+'JA basår'!Y29)*'JA basår'!F29*'JA basår'!H29*'JA basår'!L29)+(('JA basår'!R59+'JA basår'!U59+'JA basår'!Y59)*'JA basår'!F59*'JA basår'!H59*'JA basår'!L59),0)</f>
        <v>0</v>
      </c>
      <c r="E181" s="344">
        <f t="shared" ref="E181:BP181" si="563">IF(E$157="beräknas ej",0,D181*IF(E$158&gt;$D$143,1,IF(E$158&lt;=$C$143,$C$142,$D$142))*IFERROR(INDEX($B$148:$E$154,MATCH($A181,$A$148:$A$154,0),MATCH(E$158,$B$146:$E$146,1)),0))</f>
        <v>0</v>
      </c>
      <c r="F181" s="344">
        <f t="shared" si="563"/>
        <v>0</v>
      </c>
      <c r="G181" s="344">
        <f t="shared" si="563"/>
        <v>0</v>
      </c>
      <c r="H181" s="344">
        <f t="shared" si="563"/>
        <v>0</v>
      </c>
      <c r="I181" s="344">
        <f t="shared" si="563"/>
        <v>0</v>
      </c>
      <c r="J181" s="344">
        <f t="shared" si="563"/>
        <v>0</v>
      </c>
      <c r="K181" s="344">
        <f t="shared" si="563"/>
        <v>0</v>
      </c>
      <c r="L181" s="344">
        <f t="shared" si="563"/>
        <v>0</v>
      </c>
      <c r="M181" s="344">
        <f t="shared" si="563"/>
        <v>0</v>
      </c>
      <c r="N181" s="344">
        <f t="shared" si="563"/>
        <v>0</v>
      </c>
      <c r="O181" s="344">
        <f t="shared" si="563"/>
        <v>0</v>
      </c>
      <c r="P181" s="344">
        <f t="shared" si="563"/>
        <v>0</v>
      </c>
      <c r="Q181" s="344">
        <f t="shared" si="563"/>
        <v>0</v>
      </c>
      <c r="R181" s="344">
        <f t="shared" si="563"/>
        <v>0</v>
      </c>
      <c r="S181" s="344">
        <f t="shared" si="563"/>
        <v>0</v>
      </c>
      <c r="T181" s="344">
        <f t="shared" si="563"/>
        <v>0</v>
      </c>
      <c r="U181" s="344">
        <f t="shared" si="563"/>
        <v>0</v>
      </c>
      <c r="V181" s="344">
        <f t="shared" si="563"/>
        <v>0</v>
      </c>
      <c r="W181" s="344">
        <f t="shared" si="563"/>
        <v>0</v>
      </c>
      <c r="X181" s="344">
        <f t="shared" si="563"/>
        <v>0</v>
      </c>
      <c r="Y181" s="344">
        <f t="shared" si="563"/>
        <v>0</v>
      </c>
      <c r="Z181" s="344">
        <f t="shared" si="563"/>
        <v>0</v>
      </c>
      <c r="AA181" s="344">
        <f t="shared" si="563"/>
        <v>0</v>
      </c>
      <c r="AB181" s="344">
        <f t="shared" si="563"/>
        <v>0</v>
      </c>
      <c r="AC181" s="344">
        <f t="shared" si="563"/>
        <v>0</v>
      </c>
      <c r="AD181" s="344">
        <f t="shared" si="563"/>
        <v>0</v>
      </c>
      <c r="AE181" s="344">
        <f t="shared" si="563"/>
        <v>0</v>
      </c>
      <c r="AF181" s="344">
        <f t="shared" si="563"/>
        <v>0</v>
      </c>
      <c r="AG181" s="344">
        <f t="shared" si="563"/>
        <v>0</v>
      </c>
      <c r="AH181" s="344">
        <f t="shared" si="563"/>
        <v>0</v>
      </c>
      <c r="AI181" s="344">
        <f t="shared" si="563"/>
        <v>0</v>
      </c>
      <c r="AJ181" s="344">
        <f t="shared" si="563"/>
        <v>0</v>
      </c>
      <c r="AK181" s="344">
        <f t="shared" si="563"/>
        <v>0</v>
      </c>
      <c r="AL181" s="344">
        <f t="shared" si="563"/>
        <v>0</v>
      </c>
      <c r="AM181" s="344">
        <f t="shared" si="563"/>
        <v>0</v>
      </c>
      <c r="AN181" s="344">
        <f t="shared" si="563"/>
        <v>0</v>
      </c>
      <c r="AO181" s="344">
        <f t="shared" si="563"/>
        <v>0</v>
      </c>
      <c r="AP181" s="344">
        <f t="shared" si="563"/>
        <v>0</v>
      </c>
      <c r="AQ181" s="344">
        <f t="shared" si="563"/>
        <v>0</v>
      </c>
      <c r="AR181" s="344">
        <f t="shared" si="563"/>
        <v>0</v>
      </c>
      <c r="AS181" s="344">
        <f t="shared" si="563"/>
        <v>0</v>
      </c>
      <c r="AT181" s="344">
        <f t="shared" si="563"/>
        <v>0</v>
      </c>
      <c r="AU181" s="344">
        <f t="shared" si="563"/>
        <v>0</v>
      </c>
      <c r="AV181" s="344">
        <f t="shared" si="563"/>
        <v>0</v>
      </c>
      <c r="AW181" s="344">
        <f t="shared" si="563"/>
        <v>0</v>
      </c>
      <c r="AX181" s="344">
        <f t="shared" si="563"/>
        <v>0</v>
      </c>
      <c r="AY181" s="344">
        <f t="shared" si="563"/>
        <v>0</v>
      </c>
      <c r="AZ181" s="344">
        <f t="shared" si="563"/>
        <v>0</v>
      </c>
      <c r="BA181" s="344">
        <f t="shared" si="563"/>
        <v>0</v>
      </c>
      <c r="BB181" s="344">
        <f t="shared" si="563"/>
        <v>0</v>
      </c>
      <c r="BC181" s="344">
        <f t="shared" si="563"/>
        <v>0</v>
      </c>
      <c r="BD181" s="344">
        <f t="shared" si="563"/>
        <v>0</v>
      </c>
      <c r="BE181" s="344">
        <f t="shared" si="563"/>
        <v>0</v>
      </c>
      <c r="BF181" s="344">
        <f t="shared" si="563"/>
        <v>0</v>
      </c>
      <c r="BG181" s="344">
        <f t="shared" si="563"/>
        <v>0</v>
      </c>
      <c r="BH181" s="344">
        <f t="shared" si="563"/>
        <v>0</v>
      </c>
      <c r="BI181" s="344">
        <f t="shared" si="563"/>
        <v>0</v>
      </c>
      <c r="BJ181" s="344">
        <f t="shared" si="563"/>
        <v>0</v>
      </c>
      <c r="BK181" s="344">
        <f t="shared" si="563"/>
        <v>0</v>
      </c>
      <c r="BL181" s="344">
        <f t="shared" si="563"/>
        <v>0</v>
      </c>
      <c r="BM181" s="344">
        <f t="shared" si="563"/>
        <v>0</v>
      </c>
      <c r="BN181" s="344">
        <f t="shared" si="563"/>
        <v>0</v>
      </c>
      <c r="BO181" s="344">
        <f t="shared" si="563"/>
        <v>0</v>
      </c>
      <c r="BP181" s="344">
        <f t="shared" si="563"/>
        <v>0</v>
      </c>
      <c r="BQ181" s="344">
        <f t="shared" ref="BQ181:CS181" si="564">IF(BQ$157="beräknas ej",0,BP181*IF(BQ$158&gt;$D$143,1,IF(BQ$158&lt;=$C$143,$C$142,$D$142))*IFERROR(INDEX($B$148:$E$154,MATCH($A181,$A$148:$A$154,0),MATCH(BQ$158,$B$146:$E$146,1)),0))</f>
        <v>0</v>
      </c>
      <c r="BR181" s="344">
        <f t="shared" si="564"/>
        <v>0</v>
      </c>
      <c r="BS181" s="344">
        <f t="shared" si="564"/>
        <v>0</v>
      </c>
      <c r="BT181" s="344">
        <f t="shared" si="564"/>
        <v>0</v>
      </c>
      <c r="BU181" s="344">
        <f t="shared" si="564"/>
        <v>0</v>
      </c>
      <c r="BV181" s="344">
        <f t="shared" si="564"/>
        <v>0</v>
      </c>
      <c r="BW181" s="344">
        <f t="shared" si="564"/>
        <v>0</v>
      </c>
      <c r="BX181" s="344">
        <f t="shared" si="564"/>
        <v>0</v>
      </c>
      <c r="BY181" s="344">
        <f t="shared" si="564"/>
        <v>0</v>
      </c>
      <c r="BZ181" s="344">
        <f t="shared" si="564"/>
        <v>0</v>
      </c>
      <c r="CA181" s="344">
        <f t="shared" si="564"/>
        <v>0</v>
      </c>
      <c r="CB181" s="344">
        <f t="shared" si="564"/>
        <v>0</v>
      </c>
      <c r="CC181" s="344">
        <f t="shared" si="564"/>
        <v>0</v>
      </c>
      <c r="CD181" s="344">
        <f t="shared" si="564"/>
        <v>0</v>
      </c>
      <c r="CE181" s="344">
        <f t="shared" si="564"/>
        <v>0</v>
      </c>
      <c r="CF181" s="344">
        <f t="shared" si="564"/>
        <v>0</v>
      </c>
      <c r="CG181" s="344">
        <f t="shared" si="564"/>
        <v>0</v>
      </c>
      <c r="CH181" s="344">
        <f t="shared" si="564"/>
        <v>0</v>
      </c>
      <c r="CI181" s="344">
        <f t="shared" si="564"/>
        <v>0</v>
      </c>
      <c r="CJ181" s="344">
        <f t="shared" si="564"/>
        <v>0</v>
      </c>
      <c r="CK181" s="344">
        <f t="shared" si="564"/>
        <v>0</v>
      </c>
      <c r="CL181" s="344">
        <f t="shared" si="564"/>
        <v>0</v>
      </c>
      <c r="CM181" s="344">
        <f t="shared" si="564"/>
        <v>0</v>
      </c>
      <c r="CN181" s="344">
        <f t="shared" si="564"/>
        <v>0</v>
      </c>
      <c r="CO181" s="344">
        <f t="shared" si="564"/>
        <v>0</v>
      </c>
      <c r="CP181" s="344">
        <f t="shared" si="564"/>
        <v>0</v>
      </c>
      <c r="CQ181" s="344">
        <f t="shared" si="564"/>
        <v>0</v>
      </c>
      <c r="CR181" s="344">
        <f t="shared" si="564"/>
        <v>0</v>
      </c>
      <c r="CS181" s="344">
        <f t="shared" si="564"/>
        <v>0</v>
      </c>
    </row>
    <row r="182" spans="1:97" s="372" customFormat="1" x14ac:dyDescent="0.35">
      <c r="A182" s="337">
        <f t="shared" ref="A182:C182" si="565">A42</f>
        <v>0</v>
      </c>
      <c r="B182" s="337" t="str">
        <f t="shared" si="565"/>
        <v>0 0</v>
      </c>
      <c r="C182" s="344">
        <f t="shared" si="565"/>
        <v>0</v>
      </c>
      <c r="D182" s="344">
        <f>IFERROR((('JA basår'!R30+'JA basår'!U30+'JA basår'!Y30)*'JA basår'!F30*'JA basår'!H30*'JA basår'!L30)+(('JA basår'!R60+'JA basår'!U60+'JA basår'!Y60)*'JA basår'!F60*'JA basår'!H60*'JA basår'!L60),0)</f>
        <v>0</v>
      </c>
      <c r="E182" s="344">
        <f t="shared" ref="E182:BP182" si="566">IF(E$157="beräknas ej",0,D182*IF(E$158&gt;$D$143,1,IF(E$158&lt;=$C$143,$C$142,$D$142))*IFERROR(INDEX($B$148:$E$154,MATCH($A182,$A$148:$A$154,0),MATCH(E$158,$B$146:$E$146,1)),0))</f>
        <v>0</v>
      </c>
      <c r="F182" s="344">
        <f t="shared" si="566"/>
        <v>0</v>
      </c>
      <c r="G182" s="344">
        <f t="shared" si="566"/>
        <v>0</v>
      </c>
      <c r="H182" s="344">
        <f t="shared" si="566"/>
        <v>0</v>
      </c>
      <c r="I182" s="344">
        <f t="shared" si="566"/>
        <v>0</v>
      </c>
      <c r="J182" s="344">
        <f t="shared" si="566"/>
        <v>0</v>
      </c>
      <c r="K182" s="344">
        <f t="shared" si="566"/>
        <v>0</v>
      </c>
      <c r="L182" s="344">
        <f t="shared" si="566"/>
        <v>0</v>
      </c>
      <c r="M182" s="344">
        <f t="shared" si="566"/>
        <v>0</v>
      </c>
      <c r="N182" s="344">
        <f t="shared" si="566"/>
        <v>0</v>
      </c>
      <c r="O182" s="344">
        <f t="shared" si="566"/>
        <v>0</v>
      </c>
      <c r="P182" s="344">
        <f t="shared" si="566"/>
        <v>0</v>
      </c>
      <c r="Q182" s="344">
        <f t="shared" si="566"/>
        <v>0</v>
      </c>
      <c r="R182" s="344">
        <f t="shared" si="566"/>
        <v>0</v>
      </c>
      <c r="S182" s="344">
        <f t="shared" si="566"/>
        <v>0</v>
      </c>
      <c r="T182" s="344">
        <f t="shared" si="566"/>
        <v>0</v>
      </c>
      <c r="U182" s="344">
        <f t="shared" si="566"/>
        <v>0</v>
      </c>
      <c r="V182" s="344">
        <f t="shared" si="566"/>
        <v>0</v>
      </c>
      <c r="W182" s="344">
        <f t="shared" si="566"/>
        <v>0</v>
      </c>
      <c r="X182" s="344">
        <f t="shared" si="566"/>
        <v>0</v>
      </c>
      <c r="Y182" s="344">
        <f t="shared" si="566"/>
        <v>0</v>
      </c>
      <c r="Z182" s="344">
        <f t="shared" si="566"/>
        <v>0</v>
      </c>
      <c r="AA182" s="344">
        <f t="shared" si="566"/>
        <v>0</v>
      </c>
      <c r="AB182" s="344">
        <f t="shared" si="566"/>
        <v>0</v>
      </c>
      <c r="AC182" s="344">
        <f t="shared" si="566"/>
        <v>0</v>
      </c>
      <c r="AD182" s="344">
        <f t="shared" si="566"/>
        <v>0</v>
      </c>
      <c r="AE182" s="344">
        <f t="shared" si="566"/>
        <v>0</v>
      </c>
      <c r="AF182" s="344">
        <f t="shared" si="566"/>
        <v>0</v>
      </c>
      <c r="AG182" s="344">
        <f t="shared" si="566"/>
        <v>0</v>
      </c>
      <c r="AH182" s="344">
        <f t="shared" si="566"/>
        <v>0</v>
      </c>
      <c r="AI182" s="344">
        <f t="shared" si="566"/>
        <v>0</v>
      </c>
      <c r="AJ182" s="344">
        <f t="shared" si="566"/>
        <v>0</v>
      </c>
      <c r="AK182" s="344">
        <f t="shared" si="566"/>
        <v>0</v>
      </c>
      <c r="AL182" s="344">
        <f t="shared" si="566"/>
        <v>0</v>
      </c>
      <c r="AM182" s="344">
        <f t="shared" si="566"/>
        <v>0</v>
      </c>
      <c r="AN182" s="344">
        <f t="shared" si="566"/>
        <v>0</v>
      </c>
      <c r="AO182" s="344">
        <f t="shared" si="566"/>
        <v>0</v>
      </c>
      <c r="AP182" s="344">
        <f t="shared" si="566"/>
        <v>0</v>
      </c>
      <c r="AQ182" s="344">
        <f t="shared" si="566"/>
        <v>0</v>
      </c>
      <c r="AR182" s="344">
        <f t="shared" si="566"/>
        <v>0</v>
      </c>
      <c r="AS182" s="344">
        <f t="shared" si="566"/>
        <v>0</v>
      </c>
      <c r="AT182" s="344">
        <f t="shared" si="566"/>
        <v>0</v>
      </c>
      <c r="AU182" s="344">
        <f t="shared" si="566"/>
        <v>0</v>
      </c>
      <c r="AV182" s="344">
        <f t="shared" si="566"/>
        <v>0</v>
      </c>
      <c r="AW182" s="344">
        <f t="shared" si="566"/>
        <v>0</v>
      </c>
      <c r="AX182" s="344">
        <f t="shared" si="566"/>
        <v>0</v>
      </c>
      <c r="AY182" s="344">
        <f t="shared" si="566"/>
        <v>0</v>
      </c>
      <c r="AZ182" s="344">
        <f t="shared" si="566"/>
        <v>0</v>
      </c>
      <c r="BA182" s="344">
        <f t="shared" si="566"/>
        <v>0</v>
      </c>
      <c r="BB182" s="344">
        <f t="shared" si="566"/>
        <v>0</v>
      </c>
      <c r="BC182" s="344">
        <f t="shared" si="566"/>
        <v>0</v>
      </c>
      <c r="BD182" s="344">
        <f t="shared" si="566"/>
        <v>0</v>
      </c>
      <c r="BE182" s="344">
        <f t="shared" si="566"/>
        <v>0</v>
      </c>
      <c r="BF182" s="344">
        <f t="shared" si="566"/>
        <v>0</v>
      </c>
      <c r="BG182" s="344">
        <f t="shared" si="566"/>
        <v>0</v>
      </c>
      <c r="BH182" s="344">
        <f t="shared" si="566"/>
        <v>0</v>
      </c>
      <c r="BI182" s="344">
        <f t="shared" si="566"/>
        <v>0</v>
      </c>
      <c r="BJ182" s="344">
        <f t="shared" si="566"/>
        <v>0</v>
      </c>
      <c r="BK182" s="344">
        <f t="shared" si="566"/>
        <v>0</v>
      </c>
      <c r="BL182" s="344">
        <f t="shared" si="566"/>
        <v>0</v>
      </c>
      <c r="BM182" s="344">
        <f t="shared" si="566"/>
        <v>0</v>
      </c>
      <c r="BN182" s="344">
        <f t="shared" si="566"/>
        <v>0</v>
      </c>
      <c r="BO182" s="344">
        <f t="shared" si="566"/>
        <v>0</v>
      </c>
      <c r="BP182" s="344">
        <f t="shared" si="566"/>
        <v>0</v>
      </c>
      <c r="BQ182" s="344">
        <f t="shared" ref="BQ182:CS182" si="567">IF(BQ$157="beräknas ej",0,BP182*IF(BQ$158&gt;$D$143,1,IF(BQ$158&lt;=$C$143,$C$142,$D$142))*IFERROR(INDEX($B$148:$E$154,MATCH($A182,$A$148:$A$154,0),MATCH(BQ$158,$B$146:$E$146,1)),0))</f>
        <v>0</v>
      </c>
      <c r="BR182" s="344">
        <f t="shared" si="567"/>
        <v>0</v>
      </c>
      <c r="BS182" s="344">
        <f t="shared" si="567"/>
        <v>0</v>
      </c>
      <c r="BT182" s="344">
        <f t="shared" si="567"/>
        <v>0</v>
      </c>
      <c r="BU182" s="344">
        <f t="shared" si="567"/>
        <v>0</v>
      </c>
      <c r="BV182" s="344">
        <f t="shared" si="567"/>
        <v>0</v>
      </c>
      <c r="BW182" s="344">
        <f t="shared" si="567"/>
        <v>0</v>
      </c>
      <c r="BX182" s="344">
        <f t="shared" si="567"/>
        <v>0</v>
      </c>
      <c r="BY182" s="344">
        <f t="shared" si="567"/>
        <v>0</v>
      </c>
      <c r="BZ182" s="344">
        <f t="shared" si="567"/>
        <v>0</v>
      </c>
      <c r="CA182" s="344">
        <f t="shared" si="567"/>
        <v>0</v>
      </c>
      <c r="CB182" s="344">
        <f t="shared" si="567"/>
        <v>0</v>
      </c>
      <c r="CC182" s="344">
        <f t="shared" si="567"/>
        <v>0</v>
      </c>
      <c r="CD182" s="344">
        <f t="shared" si="567"/>
        <v>0</v>
      </c>
      <c r="CE182" s="344">
        <f t="shared" si="567"/>
        <v>0</v>
      </c>
      <c r="CF182" s="344">
        <f t="shared" si="567"/>
        <v>0</v>
      </c>
      <c r="CG182" s="344">
        <f t="shared" si="567"/>
        <v>0</v>
      </c>
      <c r="CH182" s="344">
        <f t="shared" si="567"/>
        <v>0</v>
      </c>
      <c r="CI182" s="344">
        <f t="shared" si="567"/>
        <v>0</v>
      </c>
      <c r="CJ182" s="344">
        <f t="shared" si="567"/>
        <v>0</v>
      </c>
      <c r="CK182" s="344">
        <f t="shared" si="567"/>
        <v>0</v>
      </c>
      <c r="CL182" s="344">
        <f t="shared" si="567"/>
        <v>0</v>
      </c>
      <c r="CM182" s="344">
        <f t="shared" si="567"/>
        <v>0</v>
      </c>
      <c r="CN182" s="344">
        <f t="shared" si="567"/>
        <v>0</v>
      </c>
      <c r="CO182" s="344">
        <f t="shared" si="567"/>
        <v>0</v>
      </c>
      <c r="CP182" s="344">
        <f t="shared" si="567"/>
        <v>0</v>
      </c>
      <c r="CQ182" s="344">
        <f t="shared" si="567"/>
        <v>0</v>
      </c>
      <c r="CR182" s="344">
        <f t="shared" si="567"/>
        <v>0</v>
      </c>
      <c r="CS182" s="344">
        <f t="shared" si="567"/>
        <v>0</v>
      </c>
    </row>
    <row r="183" spans="1:97" s="372" customFormat="1" x14ac:dyDescent="0.35">
      <c r="A183" s="337">
        <f t="shared" ref="A183:C183" si="568">A43</f>
        <v>0</v>
      </c>
      <c r="B183" s="337" t="str">
        <f t="shared" si="568"/>
        <v>0 0</v>
      </c>
      <c r="C183" s="337">
        <f t="shared" si="568"/>
        <v>0</v>
      </c>
      <c r="D183" s="344">
        <f>IFERROR((('JA basår'!R31+'JA basår'!U31+'JA basår'!Y31)*'JA basår'!F31*'JA basår'!H31*'JA basår'!L31)+(('JA basår'!R61+'JA basår'!U61+'JA basår'!Y61)*'JA basår'!F61*'JA basår'!H61*'JA basår'!L61),0)</f>
        <v>0</v>
      </c>
      <c r="E183" s="344">
        <f t="shared" ref="E183:BP183" si="569">IF(E$157="beräknas ej",0,D183*IF(E$158&gt;$D$143,1,IF(E$158&lt;=$C$143,$C$142,$D$142))*IFERROR(INDEX($B$148:$E$154,MATCH($A183,$A$148:$A$154,0),MATCH(E$158,$B$146:$E$146,1)),0))</f>
        <v>0</v>
      </c>
      <c r="F183" s="344">
        <f t="shared" si="569"/>
        <v>0</v>
      </c>
      <c r="G183" s="344">
        <f t="shared" si="569"/>
        <v>0</v>
      </c>
      <c r="H183" s="344">
        <f t="shared" si="569"/>
        <v>0</v>
      </c>
      <c r="I183" s="344">
        <f t="shared" si="569"/>
        <v>0</v>
      </c>
      <c r="J183" s="344">
        <f t="shared" si="569"/>
        <v>0</v>
      </c>
      <c r="K183" s="344">
        <f t="shared" si="569"/>
        <v>0</v>
      </c>
      <c r="L183" s="344">
        <f t="shared" si="569"/>
        <v>0</v>
      </c>
      <c r="M183" s="344">
        <f t="shared" si="569"/>
        <v>0</v>
      </c>
      <c r="N183" s="344">
        <f t="shared" si="569"/>
        <v>0</v>
      </c>
      <c r="O183" s="344">
        <f t="shared" si="569"/>
        <v>0</v>
      </c>
      <c r="P183" s="344">
        <f t="shared" si="569"/>
        <v>0</v>
      </c>
      <c r="Q183" s="344">
        <f t="shared" si="569"/>
        <v>0</v>
      </c>
      <c r="R183" s="344">
        <f t="shared" si="569"/>
        <v>0</v>
      </c>
      <c r="S183" s="344">
        <f t="shared" si="569"/>
        <v>0</v>
      </c>
      <c r="T183" s="344">
        <f t="shared" si="569"/>
        <v>0</v>
      </c>
      <c r="U183" s="344">
        <f t="shared" si="569"/>
        <v>0</v>
      </c>
      <c r="V183" s="344">
        <f t="shared" si="569"/>
        <v>0</v>
      </c>
      <c r="W183" s="344">
        <f t="shared" si="569"/>
        <v>0</v>
      </c>
      <c r="X183" s="344">
        <f t="shared" si="569"/>
        <v>0</v>
      </c>
      <c r="Y183" s="344">
        <f t="shared" si="569"/>
        <v>0</v>
      </c>
      <c r="Z183" s="344">
        <f t="shared" si="569"/>
        <v>0</v>
      </c>
      <c r="AA183" s="344">
        <f t="shared" si="569"/>
        <v>0</v>
      </c>
      <c r="AB183" s="344">
        <f t="shared" si="569"/>
        <v>0</v>
      </c>
      <c r="AC183" s="344">
        <f t="shared" si="569"/>
        <v>0</v>
      </c>
      <c r="AD183" s="344">
        <f t="shared" si="569"/>
        <v>0</v>
      </c>
      <c r="AE183" s="344">
        <f t="shared" si="569"/>
        <v>0</v>
      </c>
      <c r="AF183" s="344">
        <f t="shared" si="569"/>
        <v>0</v>
      </c>
      <c r="AG183" s="344">
        <f t="shared" si="569"/>
        <v>0</v>
      </c>
      <c r="AH183" s="344">
        <f t="shared" si="569"/>
        <v>0</v>
      </c>
      <c r="AI183" s="344">
        <f t="shared" si="569"/>
        <v>0</v>
      </c>
      <c r="AJ183" s="344">
        <f t="shared" si="569"/>
        <v>0</v>
      </c>
      <c r="AK183" s="344">
        <f t="shared" si="569"/>
        <v>0</v>
      </c>
      <c r="AL183" s="344">
        <f t="shared" si="569"/>
        <v>0</v>
      </c>
      <c r="AM183" s="344">
        <f t="shared" si="569"/>
        <v>0</v>
      </c>
      <c r="AN183" s="344">
        <f t="shared" si="569"/>
        <v>0</v>
      </c>
      <c r="AO183" s="344">
        <f t="shared" si="569"/>
        <v>0</v>
      </c>
      <c r="AP183" s="344">
        <f t="shared" si="569"/>
        <v>0</v>
      </c>
      <c r="AQ183" s="344">
        <f t="shared" si="569"/>
        <v>0</v>
      </c>
      <c r="AR183" s="344">
        <f t="shared" si="569"/>
        <v>0</v>
      </c>
      <c r="AS183" s="344">
        <f t="shared" si="569"/>
        <v>0</v>
      </c>
      <c r="AT183" s="344">
        <f t="shared" si="569"/>
        <v>0</v>
      </c>
      <c r="AU183" s="344">
        <f t="shared" si="569"/>
        <v>0</v>
      </c>
      <c r="AV183" s="344">
        <f t="shared" si="569"/>
        <v>0</v>
      </c>
      <c r="AW183" s="344">
        <f t="shared" si="569"/>
        <v>0</v>
      </c>
      <c r="AX183" s="344">
        <f t="shared" si="569"/>
        <v>0</v>
      </c>
      <c r="AY183" s="344">
        <f t="shared" si="569"/>
        <v>0</v>
      </c>
      <c r="AZ183" s="344">
        <f t="shared" si="569"/>
        <v>0</v>
      </c>
      <c r="BA183" s="344">
        <f t="shared" si="569"/>
        <v>0</v>
      </c>
      <c r="BB183" s="344">
        <f t="shared" si="569"/>
        <v>0</v>
      </c>
      <c r="BC183" s="344">
        <f t="shared" si="569"/>
        <v>0</v>
      </c>
      <c r="BD183" s="344">
        <f t="shared" si="569"/>
        <v>0</v>
      </c>
      <c r="BE183" s="344">
        <f t="shared" si="569"/>
        <v>0</v>
      </c>
      <c r="BF183" s="344">
        <f t="shared" si="569"/>
        <v>0</v>
      </c>
      <c r="BG183" s="344">
        <f t="shared" si="569"/>
        <v>0</v>
      </c>
      <c r="BH183" s="344">
        <f t="shared" si="569"/>
        <v>0</v>
      </c>
      <c r="BI183" s="344">
        <f t="shared" si="569"/>
        <v>0</v>
      </c>
      <c r="BJ183" s="344">
        <f t="shared" si="569"/>
        <v>0</v>
      </c>
      <c r="BK183" s="344">
        <f t="shared" si="569"/>
        <v>0</v>
      </c>
      <c r="BL183" s="344">
        <f t="shared" si="569"/>
        <v>0</v>
      </c>
      <c r="BM183" s="344">
        <f t="shared" si="569"/>
        <v>0</v>
      </c>
      <c r="BN183" s="344">
        <f t="shared" si="569"/>
        <v>0</v>
      </c>
      <c r="BO183" s="344">
        <f t="shared" si="569"/>
        <v>0</v>
      </c>
      <c r="BP183" s="344">
        <f t="shared" si="569"/>
        <v>0</v>
      </c>
      <c r="BQ183" s="344">
        <f t="shared" ref="BQ183:CS183" si="570">IF(BQ$157="beräknas ej",0,BP183*IF(BQ$158&gt;$D$143,1,IF(BQ$158&lt;=$C$143,$C$142,$D$142))*IFERROR(INDEX($B$148:$E$154,MATCH($A183,$A$148:$A$154,0),MATCH(BQ$158,$B$146:$E$146,1)),0))</f>
        <v>0</v>
      </c>
      <c r="BR183" s="344">
        <f t="shared" si="570"/>
        <v>0</v>
      </c>
      <c r="BS183" s="344">
        <f t="shared" si="570"/>
        <v>0</v>
      </c>
      <c r="BT183" s="344">
        <f t="shared" si="570"/>
        <v>0</v>
      </c>
      <c r="BU183" s="344">
        <f t="shared" si="570"/>
        <v>0</v>
      </c>
      <c r="BV183" s="344">
        <f t="shared" si="570"/>
        <v>0</v>
      </c>
      <c r="BW183" s="344">
        <f t="shared" si="570"/>
        <v>0</v>
      </c>
      <c r="BX183" s="344">
        <f t="shared" si="570"/>
        <v>0</v>
      </c>
      <c r="BY183" s="344">
        <f t="shared" si="570"/>
        <v>0</v>
      </c>
      <c r="BZ183" s="344">
        <f t="shared" si="570"/>
        <v>0</v>
      </c>
      <c r="CA183" s="344">
        <f t="shared" si="570"/>
        <v>0</v>
      </c>
      <c r="CB183" s="344">
        <f t="shared" si="570"/>
        <v>0</v>
      </c>
      <c r="CC183" s="344">
        <f t="shared" si="570"/>
        <v>0</v>
      </c>
      <c r="CD183" s="344">
        <f t="shared" si="570"/>
        <v>0</v>
      </c>
      <c r="CE183" s="344">
        <f t="shared" si="570"/>
        <v>0</v>
      </c>
      <c r="CF183" s="344">
        <f t="shared" si="570"/>
        <v>0</v>
      </c>
      <c r="CG183" s="344">
        <f t="shared" si="570"/>
        <v>0</v>
      </c>
      <c r="CH183" s="344">
        <f t="shared" si="570"/>
        <v>0</v>
      </c>
      <c r="CI183" s="344">
        <f t="shared" si="570"/>
        <v>0</v>
      </c>
      <c r="CJ183" s="344">
        <f t="shared" si="570"/>
        <v>0</v>
      </c>
      <c r="CK183" s="344">
        <f t="shared" si="570"/>
        <v>0</v>
      </c>
      <c r="CL183" s="344">
        <f t="shared" si="570"/>
        <v>0</v>
      </c>
      <c r="CM183" s="344">
        <f t="shared" si="570"/>
        <v>0</v>
      </c>
      <c r="CN183" s="344">
        <f t="shared" si="570"/>
        <v>0</v>
      </c>
      <c r="CO183" s="344">
        <f t="shared" si="570"/>
        <v>0</v>
      </c>
      <c r="CP183" s="344">
        <f t="shared" si="570"/>
        <v>0</v>
      </c>
      <c r="CQ183" s="344">
        <f t="shared" si="570"/>
        <v>0</v>
      </c>
      <c r="CR183" s="344">
        <f t="shared" si="570"/>
        <v>0</v>
      </c>
      <c r="CS183" s="344">
        <f t="shared" si="570"/>
        <v>0</v>
      </c>
    </row>
    <row r="184" spans="1:97" s="375" customFormat="1" x14ac:dyDescent="0.35">
      <c r="A184" s="347"/>
      <c r="B184" s="347"/>
      <c r="C184" s="347"/>
      <c r="D184" s="348">
        <f>SUM(D159:D183)</f>
        <v>0</v>
      </c>
      <c r="E184" s="348">
        <f t="shared" ref="E184:BP184" si="571">SUM(E159:E183)</f>
        <v>0</v>
      </c>
      <c r="F184" s="348">
        <f t="shared" si="571"/>
        <v>0</v>
      </c>
      <c r="G184" s="348">
        <f t="shared" si="571"/>
        <v>0</v>
      </c>
      <c r="H184" s="348">
        <f t="shared" si="571"/>
        <v>0</v>
      </c>
      <c r="I184" s="348">
        <f t="shared" si="571"/>
        <v>0</v>
      </c>
      <c r="J184" s="348">
        <f t="shared" si="571"/>
        <v>0</v>
      </c>
      <c r="K184" s="348">
        <f t="shared" si="571"/>
        <v>0</v>
      </c>
      <c r="L184" s="348">
        <f t="shared" si="571"/>
        <v>0</v>
      </c>
      <c r="M184" s="348">
        <f t="shared" si="571"/>
        <v>0</v>
      </c>
      <c r="N184" s="348">
        <f t="shared" si="571"/>
        <v>0</v>
      </c>
      <c r="O184" s="348">
        <f t="shared" si="571"/>
        <v>0</v>
      </c>
      <c r="P184" s="348">
        <f t="shared" si="571"/>
        <v>0</v>
      </c>
      <c r="Q184" s="348">
        <f t="shared" si="571"/>
        <v>0</v>
      </c>
      <c r="R184" s="348">
        <f t="shared" si="571"/>
        <v>0</v>
      </c>
      <c r="S184" s="348">
        <f t="shared" si="571"/>
        <v>0</v>
      </c>
      <c r="T184" s="348">
        <f t="shared" si="571"/>
        <v>0</v>
      </c>
      <c r="U184" s="348">
        <f t="shared" si="571"/>
        <v>0</v>
      </c>
      <c r="V184" s="348">
        <f t="shared" si="571"/>
        <v>0</v>
      </c>
      <c r="W184" s="348">
        <f t="shared" si="571"/>
        <v>0</v>
      </c>
      <c r="X184" s="348">
        <f t="shared" si="571"/>
        <v>0</v>
      </c>
      <c r="Y184" s="348">
        <f t="shared" si="571"/>
        <v>0</v>
      </c>
      <c r="Z184" s="348">
        <f t="shared" si="571"/>
        <v>0</v>
      </c>
      <c r="AA184" s="348">
        <f t="shared" si="571"/>
        <v>0</v>
      </c>
      <c r="AB184" s="348">
        <f t="shared" si="571"/>
        <v>0</v>
      </c>
      <c r="AC184" s="348">
        <f t="shared" si="571"/>
        <v>0</v>
      </c>
      <c r="AD184" s="348">
        <f t="shared" si="571"/>
        <v>0</v>
      </c>
      <c r="AE184" s="348">
        <f t="shared" si="571"/>
        <v>0</v>
      </c>
      <c r="AF184" s="348">
        <f t="shared" si="571"/>
        <v>0</v>
      </c>
      <c r="AG184" s="348">
        <f t="shared" si="571"/>
        <v>0</v>
      </c>
      <c r="AH184" s="348">
        <f t="shared" si="571"/>
        <v>0</v>
      </c>
      <c r="AI184" s="348">
        <f t="shared" si="571"/>
        <v>0</v>
      </c>
      <c r="AJ184" s="348">
        <f t="shared" si="571"/>
        <v>0</v>
      </c>
      <c r="AK184" s="348">
        <f t="shared" si="571"/>
        <v>0</v>
      </c>
      <c r="AL184" s="348">
        <f t="shared" si="571"/>
        <v>0</v>
      </c>
      <c r="AM184" s="348">
        <f t="shared" si="571"/>
        <v>0</v>
      </c>
      <c r="AN184" s="348">
        <f t="shared" si="571"/>
        <v>0</v>
      </c>
      <c r="AO184" s="348">
        <f t="shared" si="571"/>
        <v>0</v>
      </c>
      <c r="AP184" s="348">
        <f t="shared" si="571"/>
        <v>0</v>
      </c>
      <c r="AQ184" s="348">
        <f t="shared" si="571"/>
        <v>0</v>
      </c>
      <c r="AR184" s="348">
        <f t="shared" si="571"/>
        <v>0</v>
      </c>
      <c r="AS184" s="348">
        <f t="shared" si="571"/>
        <v>0</v>
      </c>
      <c r="AT184" s="348">
        <f t="shared" si="571"/>
        <v>0</v>
      </c>
      <c r="AU184" s="348">
        <f t="shared" si="571"/>
        <v>0</v>
      </c>
      <c r="AV184" s="348">
        <f t="shared" si="571"/>
        <v>0</v>
      </c>
      <c r="AW184" s="348">
        <f t="shared" si="571"/>
        <v>0</v>
      </c>
      <c r="AX184" s="348">
        <f t="shared" si="571"/>
        <v>0</v>
      </c>
      <c r="AY184" s="348">
        <f t="shared" si="571"/>
        <v>0</v>
      </c>
      <c r="AZ184" s="348">
        <f t="shared" si="571"/>
        <v>0</v>
      </c>
      <c r="BA184" s="348">
        <f t="shared" si="571"/>
        <v>0</v>
      </c>
      <c r="BB184" s="348">
        <f t="shared" si="571"/>
        <v>0</v>
      </c>
      <c r="BC184" s="348">
        <f t="shared" si="571"/>
        <v>0</v>
      </c>
      <c r="BD184" s="348">
        <f t="shared" si="571"/>
        <v>0</v>
      </c>
      <c r="BE184" s="348">
        <f t="shared" si="571"/>
        <v>0</v>
      </c>
      <c r="BF184" s="348">
        <f t="shared" si="571"/>
        <v>0</v>
      </c>
      <c r="BG184" s="348">
        <f t="shared" si="571"/>
        <v>0</v>
      </c>
      <c r="BH184" s="348">
        <f t="shared" si="571"/>
        <v>0</v>
      </c>
      <c r="BI184" s="348">
        <f t="shared" si="571"/>
        <v>0</v>
      </c>
      <c r="BJ184" s="348">
        <f t="shared" si="571"/>
        <v>0</v>
      </c>
      <c r="BK184" s="348">
        <f t="shared" si="571"/>
        <v>0</v>
      </c>
      <c r="BL184" s="348">
        <f t="shared" si="571"/>
        <v>0</v>
      </c>
      <c r="BM184" s="348">
        <f t="shared" si="571"/>
        <v>0</v>
      </c>
      <c r="BN184" s="348">
        <f t="shared" si="571"/>
        <v>0</v>
      </c>
      <c r="BO184" s="348">
        <f t="shared" si="571"/>
        <v>0</v>
      </c>
      <c r="BP184" s="348">
        <f t="shared" si="571"/>
        <v>0</v>
      </c>
      <c r="BQ184" s="348">
        <f t="shared" ref="BQ184:CS184" si="572">SUM(BQ159:BQ183)</f>
        <v>0</v>
      </c>
      <c r="BR184" s="348">
        <f t="shared" si="572"/>
        <v>0</v>
      </c>
      <c r="BS184" s="348">
        <f t="shared" si="572"/>
        <v>0</v>
      </c>
      <c r="BT184" s="348">
        <f t="shared" si="572"/>
        <v>0</v>
      </c>
      <c r="BU184" s="348">
        <f t="shared" si="572"/>
        <v>0</v>
      </c>
      <c r="BV184" s="348">
        <f t="shared" si="572"/>
        <v>0</v>
      </c>
      <c r="BW184" s="348">
        <f t="shared" si="572"/>
        <v>0</v>
      </c>
      <c r="BX184" s="348">
        <f t="shared" si="572"/>
        <v>0</v>
      </c>
      <c r="BY184" s="348">
        <f t="shared" si="572"/>
        <v>0</v>
      </c>
      <c r="BZ184" s="348">
        <f t="shared" si="572"/>
        <v>0</v>
      </c>
      <c r="CA184" s="348">
        <f t="shared" si="572"/>
        <v>0</v>
      </c>
      <c r="CB184" s="348">
        <f t="shared" si="572"/>
        <v>0</v>
      </c>
      <c r="CC184" s="348">
        <f t="shared" si="572"/>
        <v>0</v>
      </c>
      <c r="CD184" s="348">
        <f t="shared" si="572"/>
        <v>0</v>
      </c>
      <c r="CE184" s="348">
        <f t="shared" si="572"/>
        <v>0</v>
      </c>
      <c r="CF184" s="348">
        <f t="shared" si="572"/>
        <v>0</v>
      </c>
      <c r="CG184" s="348">
        <f t="shared" si="572"/>
        <v>0</v>
      </c>
      <c r="CH184" s="348">
        <f t="shared" si="572"/>
        <v>0</v>
      </c>
      <c r="CI184" s="348">
        <f t="shared" si="572"/>
        <v>0</v>
      </c>
      <c r="CJ184" s="348">
        <f t="shared" si="572"/>
        <v>0</v>
      </c>
      <c r="CK184" s="348">
        <f t="shared" si="572"/>
        <v>0</v>
      </c>
      <c r="CL184" s="348">
        <f t="shared" si="572"/>
        <v>0</v>
      </c>
      <c r="CM184" s="348">
        <f t="shared" si="572"/>
        <v>0</v>
      </c>
      <c r="CN184" s="348">
        <f t="shared" si="572"/>
        <v>0</v>
      </c>
      <c r="CO184" s="348">
        <f t="shared" si="572"/>
        <v>0</v>
      </c>
      <c r="CP184" s="348">
        <f t="shared" si="572"/>
        <v>0</v>
      </c>
      <c r="CQ184" s="348">
        <f t="shared" si="572"/>
        <v>0</v>
      </c>
      <c r="CR184" s="348">
        <f t="shared" si="572"/>
        <v>0</v>
      </c>
      <c r="CS184" s="348">
        <f t="shared" si="572"/>
        <v>0</v>
      </c>
    </row>
    <row r="185" spans="1:97" s="372" customFormat="1" x14ac:dyDescent="0.35">
      <c r="A185" s="337"/>
      <c r="B185" s="337"/>
      <c r="C185" s="337"/>
      <c r="D185" s="337"/>
      <c r="E185" s="337"/>
      <c r="F185" s="337"/>
      <c r="G185" s="337"/>
      <c r="H185" s="337"/>
      <c r="I185" s="337"/>
      <c r="J185" s="337"/>
      <c r="K185" s="337"/>
      <c r="L185" s="337"/>
      <c r="M185" s="337"/>
      <c r="N185" s="337"/>
      <c r="O185" s="337"/>
      <c r="P185" s="337"/>
      <c r="Q185" s="337"/>
      <c r="R185" s="337"/>
      <c r="S185" s="337"/>
      <c r="T185" s="337"/>
      <c r="U185" s="337"/>
      <c r="V185" s="337"/>
      <c r="W185" s="337"/>
      <c r="X185" s="337"/>
      <c r="Y185" s="337"/>
      <c r="Z185" s="337"/>
      <c r="AA185" s="337"/>
      <c r="AB185" s="337"/>
      <c r="AC185" s="337"/>
      <c r="AD185" s="337"/>
      <c r="AE185" s="337"/>
      <c r="AF185" s="337"/>
      <c r="AG185" s="337"/>
      <c r="AH185" s="337"/>
      <c r="AI185" s="337"/>
      <c r="AJ185" s="337"/>
      <c r="AK185" s="337"/>
      <c r="AL185" s="337"/>
      <c r="AM185" s="337"/>
      <c r="AN185" s="337"/>
      <c r="AO185" s="337"/>
      <c r="AP185" s="337"/>
      <c r="AQ185" s="337"/>
      <c r="AR185" s="337"/>
      <c r="AS185" s="337"/>
      <c r="AT185" s="337"/>
      <c r="AU185" s="337"/>
      <c r="AV185" s="337"/>
      <c r="AW185" s="337"/>
      <c r="AX185" s="337"/>
      <c r="AY185" s="337"/>
      <c r="AZ185" s="337"/>
      <c r="BA185" s="337"/>
      <c r="BB185" s="337"/>
      <c r="BC185" s="337"/>
      <c r="BD185" s="337"/>
      <c r="BE185" s="337"/>
      <c r="BF185" s="337"/>
      <c r="BG185" s="337"/>
      <c r="BH185" s="337"/>
      <c r="BI185" s="337"/>
      <c r="BJ185" s="337"/>
      <c r="BK185" s="337"/>
      <c r="BL185" s="337"/>
      <c r="BM185" s="337"/>
      <c r="BN185" s="337"/>
      <c r="BO185" s="337"/>
      <c r="BP185" s="337"/>
      <c r="BQ185" s="337"/>
      <c r="BR185" s="337"/>
      <c r="BS185" s="337"/>
      <c r="BT185" s="337"/>
      <c r="BU185" s="337"/>
      <c r="BV185" s="337"/>
      <c r="BW185" s="337"/>
      <c r="BX185" s="337"/>
      <c r="BY185" s="337"/>
      <c r="BZ185" s="337"/>
      <c r="CA185" s="337"/>
      <c r="CB185" s="337"/>
      <c r="CC185" s="337"/>
      <c r="CD185" s="337"/>
      <c r="CE185" s="337"/>
      <c r="CF185" s="337"/>
      <c r="CG185" s="337"/>
      <c r="CH185" s="337"/>
      <c r="CI185" s="337"/>
      <c r="CJ185" s="337"/>
      <c r="CK185" s="337"/>
      <c r="CL185" s="337"/>
      <c r="CM185" s="337"/>
      <c r="CN185" s="337"/>
      <c r="CO185" s="337"/>
    </row>
    <row r="186" spans="1:97" s="372" customFormat="1" x14ac:dyDescent="0.35">
      <c r="A186" s="337"/>
      <c r="B186" s="337"/>
      <c r="C186" s="337"/>
      <c r="D186" s="337"/>
      <c r="E186" s="337"/>
      <c r="F186" s="337"/>
      <c r="G186" s="337"/>
      <c r="H186" s="337"/>
      <c r="I186" s="337"/>
      <c r="J186" s="337"/>
      <c r="K186" s="337"/>
      <c r="L186" s="337"/>
      <c r="M186" s="337"/>
      <c r="N186" s="337"/>
      <c r="O186" s="337"/>
      <c r="P186" s="337"/>
      <c r="Q186" s="337"/>
      <c r="R186" s="337"/>
      <c r="S186" s="337"/>
      <c r="T186" s="337"/>
      <c r="U186" s="337"/>
      <c r="V186" s="337"/>
      <c r="W186" s="337"/>
      <c r="X186" s="337"/>
      <c r="Y186" s="337"/>
      <c r="Z186" s="337"/>
      <c r="AA186" s="337"/>
      <c r="AB186" s="337"/>
      <c r="AC186" s="337"/>
      <c r="AD186" s="337"/>
      <c r="AE186" s="337"/>
      <c r="AF186" s="337"/>
      <c r="AG186" s="337"/>
      <c r="AH186" s="337"/>
      <c r="AI186" s="337"/>
      <c r="AJ186" s="337"/>
      <c r="AK186" s="337"/>
      <c r="AL186" s="337"/>
      <c r="AM186" s="337"/>
      <c r="AN186" s="337"/>
      <c r="AO186" s="337"/>
      <c r="AP186" s="337"/>
      <c r="AQ186" s="337"/>
      <c r="AR186" s="337"/>
      <c r="AS186" s="337"/>
      <c r="AT186" s="337"/>
      <c r="AU186" s="337"/>
      <c r="AV186" s="337"/>
      <c r="AW186" s="337"/>
      <c r="AX186" s="337"/>
      <c r="AY186" s="337"/>
      <c r="AZ186" s="337"/>
      <c r="BA186" s="337"/>
      <c r="BB186" s="337"/>
      <c r="BC186" s="337"/>
      <c r="BD186" s="337"/>
      <c r="BE186" s="337"/>
      <c r="BF186" s="337"/>
      <c r="BG186" s="337"/>
      <c r="BH186" s="337"/>
      <c r="BI186" s="337"/>
      <c r="BJ186" s="337"/>
      <c r="BK186" s="337"/>
      <c r="BL186" s="337"/>
      <c r="BM186" s="337"/>
      <c r="BN186" s="337"/>
      <c r="BO186" s="337"/>
      <c r="BP186" s="337"/>
      <c r="BQ186" s="337"/>
      <c r="BR186" s="337"/>
      <c r="BS186" s="337"/>
      <c r="BT186" s="337"/>
      <c r="BU186" s="337"/>
      <c r="BV186" s="337"/>
      <c r="BW186" s="337"/>
      <c r="BX186" s="337"/>
      <c r="BY186" s="337"/>
      <c r="BZ186" s="337"/>
      <c r="CA186" s="337"/>
      <c r="CB186" s="337"/>
      <c r="CC186" s="337"/>
      <c r="CD186" s="337"/>
      <c r="CE186" s="337"/>
      <c r="CF186" s="337"/>
      <c r="CG186" s="337"/>
      <c r="CH186" s="337"/>
      <c r="CI186" s="337"/>
      <c r="CJ186" s="337"/>
      <c r="CK186" s="337"/>
      <c r="CL186" s="337"/>
      <c r="CM186" s="337"/>
      <c r="CN186" s="337"/>
      <c r="CO186" s="337"/>
    </row>
    <row r="187" spans="1:97" s="372" customFormat="1" ht="15.5" x14ac:dyDescent="0.35">
      <c r="A187" s="346" t="s">
        <v>10</v>
      </c>
      <c r="C187" s="337"/>
      <c r="D187" s="337"/>
      <c r="E187" s="337"/>
      <c r="F187" s="337"/>
      <c r="G187" s="345" t="str">
        <f>G156</f>
        <v>Tabellen visar årliga operativa kostnader, kapitalkostnader samt torrdockningskostnader för respektive fartygsklass. Kostnaderna är dels uppräknade med antagen uppräkningsfaktor avseende tidsberoende kostnader, dels uppräknad med godsprognosen (vilken ökar antalet anlöp per år).</v>
      </c>
      <c r="H187" s="337"/>
      <c r="I187" s="337"/>
      <c r="J187" s="337"/>
      <c r="K187" s="337"/>
      <c r="L187" s="337"/>
      <c r="M187" s="337"/>
      <c r="N187" s="337"/>
      <c r="O187" s="337"/>
      <c r="P187" s="337"/>
      <c r="Q187" s="337"/>
      <c r="R187" s="337"/>
      <c r="S187" s="337"/>
      <c r="T187" s="337"/>
      <c r="U187" s="337"/>
      <c r="V187" s="337"/>
      <c r="W187" s="337"/>
      <c r="X187" s="337"/>
      <c r="Y187" s="337"/>
      <c r="Z187" s="337"/>
      <c r="AA187" s="337"/>
      <c r="AB187" s="337"/>
      <c r="AC187" s="337"/>
      <c r="AD187" s="337"/>
      <c r="AE187" s="337"/>
      <c r="AF187" s="337"/>
      <c r="AG187" s="337"/>
      <c r="AH187" s="337"/>
      <c r="AI187" s="337"/>
      <c r="AJ187" s="337"/>
      <c r="AK187" s="337"/>
      <c r="AL187" s="337"/>
      <c r="AM187" s="337"/>
      <c r="AN187" s="337"/>
      <c r="AO187" s="337"/>
      <c r="AP187" s="337"/>
      <c r="AQ187" s="337"/>
      <c r="AR187" s="337"/>
      <c r="AS187" s="337"/>
      <c r="AT187" s="337"/>
      <c r="AU187" s="337"/>
      <c r="AV187" s="337"/>
      <c r="AW187" s="337"/>
      <c r="AX187" s="337"/>
      <c r="AY187" s="337"/>
      <c r="AZ187" s="337"/>
      <c r="BA187" s="337"/>
      <c r="BB187" s="337"/>
      <c r="BC187" s="337"/>
      <c r="BD187" s="337"/>
      <c r="BE187" s="337"/>
      <c r="BF187" s="337"/>
      <c r="BG187" s="337"/>
      <c r="BH187" s="337"/>
      <c r="BI187" s="337"/>
      <c r="BJ187" s="337"/>
      <c r="BK187" s="337"/>
      <c r="BL187" s="337"/>
      <c r="BM187" s="337"/>
      <c r="BN187" s="337"/>
      <c r="BO187" s="337"/>
      <c r="BP187" s="337"/>
      <c r="BQ187" s="337"/>
      <c r="BR187" s="337"/>
      <c r="BS187" s="337"/>
      <c r="BT187" s="337"/>
      <c r="BU187" s="337"/>
      <c r="BV187" s="337"/>
      <c r="BW187" s="337"/>
      <c r="BX187" s="337"/>
      <c r="BY187" s="337"/>
      <c r="BZ187" s="337"/>
      <c r="CA187" s="337"/>
      <c r="CB187" s="337"/>
      <c r="CC187" s="337"/>
      <c r="CD187" s="337"/>
      <c r="CE187" s="337"/>
      <c r="CF187" s="337"/>
      <c r="CG187" s="337"/>
      <c r="CH187" s="337"/>
      <c r="CI187" s="337"/>
      <c r="CJ187" s="337"/>
      <c r="CK187" s="337"/>
      <c r="CL187" s="337"/>
      <c r="CM187" s="337"/>
      <c r="CN187" s="337"/>
      <c r="CO187" s="337"/>
    </row>
    <row r="188" spans="1:97" s="375" customFormat="1" x14ac:dyDescent="0.35">
      <c r="A188" s="347" t="s">
        <v>72</v>
      </c>
      <c r="B188" s="347" t="s">
        <v>51</v>
      </c>
      <c r="C188" s="347" t="s">
        <v>73</v>
      </c>
      <c r="D188" s="347">
        <f t="shared" ref="D188:BO188" si="573">D158</f>
        <v>2019</v>
      </c>
      <c r="E188" s="347">
        <f t="shared" si="573"/>
        <v>2020</v>
      </c>
      <c r="F188" s="347">
        <f t="shared" si="573"/>
        <v>2021</v>
      </c>
      <c r="G188" s="347">
        <f t="shared" si="573"/>
        <v>2022</v>
      </c>
      <c r="H188" s="347">
        <f t="shared" si="573"/>
        <v>2023</v>
      </c>
      <c r="I188" s="347">
        <f t="shared" si="573"/>
        <v>2024</v>
      </c>
      <c r="J188" s="347">
        <f t="shared" si="573"/>
        <v>2025</v>
      </c>
      <c r="K188" s="347">
        <f t="shared" si="573"/>
        <v>2026</v>
      </c>
      <c r="L188" s="347">
        <f t="shared" si="573"/>
        <v>2027</v>
      </c>
      <c r="M188" s="347">
        <f t="shared" si="573"/>
        <v>2028</v>
      </c>
      <c r="N188" s="347">
        <f t="shared" si="573"/>
        <v>2029</v>
      </c>
      <c r="O188" s="347">
        <f t="shared" si="573"/>
        <v>2030</v>
      </c>
      <c r="P188" s="347">
        <f t="shared" si="573"/>
        <v>2031</v>
      </c>
      <c r="Q188" s="347">
        <f t="shared" si="573"/>
        <v>2032</v>
      </c>
      <c r="R188" s="347">
        <f t="shared" si="573"/>
        <v>2033</v>
      </c>
      <c r="S188" s="347">
        <f t="shared" si="573"/>
        <v>2034</v>
      </c>
      <c r="T188" s="347">
        <f t="shared" si="573"/>
        <v>2035</v>
      </c>
      <c r="U188" s="347">
        <f t="shared" si="573"/>
        <v>2036</v>
      </c>
      <c r="V188" s="347">
        <f t="shared" si="573"/>
        <v>2037</v>
      </c>
      <c r="W188" s="347">
        <f t="shared" si="573"/>
        <v>2038</v>
      </c>
      <c r="X188" s="347">
        <f t="shared" si="573"/>
        <v>2039</v>
      </c>
      <c r="Y188" s="347">
        <f t="shared" si="573"/>
        <v>2040</v>
      </c>
      <c r="Z188" s="347">
        <f t="shared" si="573"/>
        <v>2041</v>
      </c>
      <c r="AA188" s="347">
        <f t="shared" si="573"/>
        <v>2042</v>
      </c>
      <c r="AB188" s="347">
        <f t="shared" si="573"/>
        <v>2043</v>
      </c>
      <c r="AC188" s="347">
        <f t="shared" si="573"/>
        <v>2044</v>
      </c>
      <c r="AD188" s="347">
        <f t="shared" si="573"/>
        <v>2045</v>
      </c>
      <c r="AE188" s="347">
        <f t="shared" si="573"/>
        <v>2046</v>
      </c>
      <c r="AF188" s="347">
        <f t="shared" si="573"/>
        <v>2047</v>
      </c>
      <c r="AG188" s="347">
        <f t="shared" si="573"/>
        <v>2048</v>
      </c>
      <c r="AH188" s="347">
        <f t="shared" si="573"/>
        <v>2049</v>
      </c>
      <c r="AI188" s="347">
        <f t="shared" si="573"/>
        <v>2050</v>
      </c>
      <c r="AJ188" s="347">
        <f t="shared" si="573"/>
        <v>2051</v>
      </c>
      <c r="AK188" s="347">
        <f t="shared" si="573"/>
        <v>2052</v>
      </c>
      <c r="AL188" s="347">
        <f t="shared" si="573"/>
        <v>2053</v>
      </c>
      <c r="AM188" s="347">
        <f t="shared" si="573"/>
        <v>2054</v>
      </c>
      <c r="AN188" s="347">
        <f t="shared" si="573"/>
        <v>2055</v>
      </c>
      <c r="AO188" s="347">
        <f t="shared" si="573"/>
        <v>2056</v>
      </c>
      <c r="AP188" s="347">
        <f t="shared" si="573"/>
        <v>2057</v>
      </c>
      <c r="AQ188" s="347">
        <f t="shared" si="573"/>
        <v>2058</v>
      </c>
      <c r="AR188" s="347">
        <f t="shared" si="573"/>
        <v>2059</v>
      </c>
      <c r="AS188" s="347">
        <f t="shared" si="573"/>
        <v>2060</v>
      </c>
      <c r="AT188" s="347">
        <f t="shared" si="573"/>
        <v>2061</v>
      </c>
      <c r="AU188" s="347">
        <f t="shared" si="573"/>
        <v>2062</v>
      </c>
      <c r="AV188" s="347">
        <f t="shared" si="573"/>
        <v>2063</v>
      </c>
      <c r="AW188" s="347">
        <f t="shared" si="573"/>
        <v>2064</v>
      </c>
      <c r="AX188" s="347">
        <f t="shared" si="573"/>
        <v>2065</v>
      </c>
      <c r="AY188" s="347">
        <f t="shared" si="573"/>
        <v>2066</v>
      </c>
      <c r="AZ188" s="347">
        <f t="shared" si="573"/>
        <v>2067</v>
      </c>
      <c r="BA188" s="347">
        <f t="shared" si="573"/>
        <v>2068</v>
      </c>
      <c r="BB188" s="347">
        <f t="shared" si="573"/>
        <v>2069</v>
      </c>
      <c r="BC188" s="347">
        <f t="shared" si="573"/>
        <v>2070</v>
      </c>
      <c r="BD188" s="347">
        <f t="shared" si="573"/>
        <v>2071</v>
      </c>
      <c r="BE188" s="347">
        <f t="shared" si="573"/>
        <v>2072</v>
      </c>
      <c r="BF188" s="347">
        <f t="shared" si="573"/>
        <v>2073</v>
      </c>
      <c r="BG188" s="347">
        <f t="shared" si="573"/>
        <v>2074</v>
      </c>
      <c r="BH188" s="347">
        <f t="shared" si="573"/>
        <v>2075</v>
      </c>
      <c r="BI188" s="347">
        <f t="shared" si="573"/>
        <v>2076</v>
      </c>
      <c r="BJ188" s="347">
        <f t="shared" si="573"/>
        <v>2077</v>
      </c>
      <c r="BK188" s="347">
        <f t="shared" si="573"/>
        <v>2078</v>
      </c>
      <c r="BL188" s="347">
        <f t="shared" si="573"/>
        <v>2079</v>
      </c>
      <c r="BM188" s="347">
        <f t="shared" si="573"/>
        <v>2080</v>
      </c>
      <c r="BN188" s="347">
        <f t="shared" si="573"/>
        <v>2081</v>
      </c>
      <c r="BO188" s="347">
        <f t="shared" si="573"/>
        <v>2082</v>
      </c>
      <c r="BP188" s="347">
        <f t="shared" ref="BP188:CS188" si="574">BP158</f>
        <v>2083</v>
      </c>
      <c r="BQ188" s="347">
        <f t="shared" si="574"/>
        <v>2084</v>
      </c>
      <c r="BR188" s="347">
        <f t="shared" si="574"/>
        <v>2085</v>
      </c>
      <c r="BS188" s="347">
        <f t="shared" si="574"/>
        <v>2086</v>
      </c>
      <c r="BT188" s="347">
        <f t="shared" si="574"/>
        <v>2087</v>
      </c>
      <c r="BU188" s="347">
        <f t="shared" si="574"/>
        <v>2088</v>
      </c>
      <c r="BV188" s="347">
        <f t="shared" si="574"/>
        <v>2089</v>
      </c>
      <c r="BW188" s="347">
        <f t="shared" si="574"/>
        <v>2090</v>
      </c>
      <c r="BX188" s="347">
        <f t="shared" si="574"/>
        <v>2091</v>
      </c>
      <c r="BY188" s="347">
        <f t="shared" si="574"/>
        <v>2092</v>
      </c>
      <c r="BZ188" s="347">
        <f t="shared" si="574"/>
        <v>2093</v>
      </c>
      <c r="CA188" s="347">
        <f t="shared" si="574"/>
        <v>2094</v>
      </c>
      <c r="CB188" s="347">
        <f t="shared" si="574"/>
        <v>2095</v>
      </c>
      <c r="CC188" s="347">
        <f t="shared" si="574"/>
        <v>2096</v>
      </c>
      <c r="CD188" s="347">
        <f t="shared" si="574"/>
        <v>2097</v>
      </c>
      <c r="CE188" s="347">
        <f t="shared" si="574"/>
        <v>2098</v>
      </c>
      <c r="CF188" s="347">
        <f t="shared" si="574"/>
        <v>2099</v>
      </c>
      <c r="CG188" s="347">
        <f t="shared" si="574"/>
        <v>2100</v>
      </c>
      <c r="CH188" s="347">
        <f t="shared" si="574"/>
        <v>2101</v>
      </c>
      <c r="CI188" s="347">
        <f t="shared" si="574"/>
        <v>2102</v>
      </c>
      <c r="CJ188" s="347">
        <f t="shared" si="574"/>
        <v>2103</v>
      </c>
      <c r="CK188" s="347">
        <f t="shared" si="574"/>
        <v>2104</v>
      </c>
      <c r="CL188" s="347">
        <f t="shared" si="574"/>
        <v>2105</v>
      </c>
      <c r="CM188" s="347">
        <f t="shared" si="574"/>
        <v>2106</v>
      </c>
      <c r="CN188" s="347">
        <f t="shared" si="574"/>
        <v>2107</v>
      </c>
      <c r="CO188" s="347">
        <f t="shared" si="574"/>
        <v>2108</v>
      </c>
      <c r="CP188" s="347">
        <f t="shared" si="574"/>
        <v>2109</v>
      </c>
      <c r="CQ188" s="347">
        <f t="shared" si="574"/>
        <v>2110</v>
      </c>
      <c r="CR188" s="347">
        <f t="shared" si="574"/>
        <v>2111</v>
      </c>
      <c r="CS188" s="347">
        <f t="shared" si="574"/>
        <v>2112</v>
      </c>
    </row>
    <row r="189" spans="1:97" s="372" customFormat="1" x14ac:dyDescent="0.35">
      <c r="A189" s="337">
        <f>A159</f>
        <v>0</v>
      </c>
      <c r="B189" s="337" t="str">
        <f t="shared" ref="B189:C189" si="575">B159</f>
        <v>0 0</v>
      </c>
      <c r="C189" s="344">
        <f t="shared" si="575"/>
        <v>0</v>
      </c>
      <c r="D189" s="344">
        <f>IFERROR((('UA basår'!R7+'UA basår'!U7+'UA basår'!Y7)*'UA basår'!F7*'UA basår'!H7*'UA basår'!L7)+(('UA basår'!R37+'UA basår'!U37+'UA basår'!Y37)*'UA basår'!F37*'UA basår'!H37*'UA basår'!L37),0)</f>
        <v>0</v>
      </c>
      <c r="E189" s="344">
        <f>IF(E$157="beräknas ej",0,D189*IF(E$188&gt;$D$143,1,IF(E$188&lt;=$C$143,$C$142,$D$142))*IFERROR(INDEX($B$148:$E$154,MATCH($A189,$A$148:$A$154,0),MATCH(E$188,$B$146:$E$146,1)),0))</f>
        <v>0</v>
      </c>
      <c r="F189" s="344">
        <f t="shared" ref="F189:BQ189" si="576">IF(F$157="beräknas ej",0,E189*IF(F$188&gt;$D$143,1,IF(F$188&lt;=$C$143,$C$142,$D$142))*IFERROR(INDEX($B$148:$E$154,MATCH($A189,$A$148:$A$154,0),MATCH(F$188,$B$146:$E$146,1)),0))</f>
        <v>0</v>
      </c>
      <c r="G189" s="344">
        <f t="shared" si="576"/>
        <v>0</v>
      </c>
      <c r="H189" s="344">
        <f t="shared" si="576"/>
        <v>0</v>
      </c>
      <c r="I189" s="344">
        <f t="shared" si="576"/>
        <v>0</v>
      </c>
      <c r="J189" s="344">
        <f t="shared" si="576"/>
        <v>0</v>
      </c>
      <c r="K189" s="344">
        <f t="shared" si="576"/>
        <v>0</v>
      </c>
      <c r="L189" s="344">
        <f t="shared" si="576"/>
        <v>0</v>
      </c>
      <c r="M189" s="344">
        <f t="shared" si="576"/>
        <v>0</v>
      </c>
      <c r="N189" s="344">
        <f t="shared" si="576"/>
        <v>0</v>
      </c>
      <c r="O189" s="344">
        <f t="shared" si="576"/>
        <v>0</v>
      </c>
      <c r="P189" s="344">
        <f t="shared" si="576"/>
        <v>0</v>
      </c>
      <c r="Q189" s="344">
        <f t="shared" si="576"/>
        <v>0</v>
      </c>
      <c r="R189" s="344">
        <f t="shared" si="576"/>
        <v>0</v>
      </c>
      <c r="S189" s="344">
        <f t="shared" si="576"/>
        <v>0</v>
      </c>
      <c r="T189" s="344">
        <f t="shared" si="576"/>
        <v>0</v>
      </c>
      <c r="U189" s="344">
        <f t="shared" si="576"/>
        <v>0</v>
      </c>
      <c r="V189" s="344">
        <f t="shared" si="576"/>
        <v>0</v>
      </c>
      <c r="W189" s="344">
        <f t="shared" si="576"/>
        <v>0</v>
      </c>
      <c r="X189" s="344">
        <f t="shared" si="576"/>
        <v>0</v>
      </c>
      <c r="Y189" s="344">
        <f t="shared" si="576"/>
        <v>0</v>
      </c>
      <c r="Z189" s="344">
        <f t="shared" si="576"/>
        <v>0</v>
      </c>
      <c r="AA189" s="344">
        <f t="shared" si="576"/>
        <v>0</v>
      </c>
      <c r="AB189" s="344">
        <f t="shared" si="576"/>
        <v>0</v>
      </c>
      <c r="AC189" s="344">
        <f t="shared" si="576"/>
        <v>0</v>
      </c>
      <c r="AD189" s="344">
        <f t="shared" si="576"/>
        <v>0</v>
      </c>
      <c r="AE189" s="344">
        <f t="shared" si="576"/>
        <v>0</v>
      </c>
      <c r="AF189" s="344">
        <f t="shared" si="576"/>
        <v>0</v>
      </c>
      <c r="AG189" s="344">
        <f t="shared" si="576"/>
        <v>0</v>
      </c>
      <c r="AH189" s="344">
        <f t="shared" si="576"/>
        <v>0</v>
      </c>
      <c r="AI189" s="344">
        <f t="shared" si="576"/>
        <v>0</v>
      </c>
      <c r="AJ189" s="344">
        <f t="shared" si="576"/>
        <v>0</v>
      </c>
      <c r="AK189" s="344">
        <f t="shared" si="576"/>
        <v>0</v>
      </c>
      <c r="AL189" s="344">
        <f t="shared" si="576"/>
        <v>0</v>
      </c>
      <c r="AM189" s="344">
        <f t="shared" si="576"/>
        <v>0</v>
      </c>
      <c r="AN189" s="344">
        <f t="shared" si="576"/>
        <v>0</v>
      </c>
      <c r="AO189" s="344">
        <f t="shared" si="576"/>
        <v>0</v>
      </c>
      <c r="AP189" s="344">
        <f t="shared" si="576"/>
        <v>0</v>
      </c>
      <c r="AQ189" s="344">
        <f t="shared" si="576"/>
        <v>0</v>
      </c>
      <c r="AR189" s="344">
        <f t="shared" si="576"/>
        <v>0</v>
      </c>
      <c r="AS189" s="344">
        <f t="shared" si="576"/>
        <v>0</v>
      </c>
      <c r="AT189" s="344">
        <f t="shared" si="576"/>
        <v>0</v>
      </c>
      <c r="AU189" s="344">
        <f t="shared" si="576"/>
        <v>0</v>
      </c>
      <c r="AV189" s="344">
        <f t="shared" si="576"/>
        <v>0</v>
      </c>
      <c r="AW189" s="344">
        <f t="shared" si="576"/>
        <v>0</v>
      </c>
      <c r="AX189" s="344">
        <f t="shared" si="576"/>
        <v>0</v>
      </c>
      <c r="AY189" s="344">
        <f t="shared" si="576"/>
        <v>0</v>
      </c>
      <c r="AZ189" s="344">
        <f t="shared" si="576"/>
        <v>0</v>
      </c>
      <c r="BA189" s="344">
        <f t="shared" si="576"/>
        <v>0</v>
      </c>
      <c r="BB189" s="344">
        <f t="shared" si="576"/>
        <v>0</v>
      </c>
      <c r="BC189" s="344">
        <f t="shared" si="576"/>
        <v>0</v>
      </c>
      <c r="BD189" s="344">
        <f t="shared" si="576"/>
        <v>0</v>
      </c>
      <c r="BE189" s="344">
        <f t="shared" si="576"/>
        <v>0</v>
      </c>
      <c r="BF189" s="344">
        <f t="shared" si="576"/>
        <v>0</v>
      </c>
      <c r="BG189" s="344">
        <f t="shared" si="576"/>
        <v>0</v>
      </c>
      <c r="BH189" s="344">
        <f t="shared" si="576"/>
        <v>0</v>
      </c>
      <c r="BI189" s="344">
        <f t="shared" si="576"/>
        <v>0</v>
      </c>
      <c r="BJ189" s="344">
        <f t="shared" si="576"/>
        <v>0</v>
      </c>
      <c r="BK189" s="344">
        <f t="shared" si="576"/>
        <v>0</v>
      </c>
      <c r="BL189" s="344">
        <f t="shared" si="576"/>
        <v>0</v>
      </c>
      <c r="BM189" s="344">
        <f t="shared" si="576"/>
        <v>0</v>
      </c>
      <c r="BN189" s="344">
        <f t="shared" si="576"/>
        <v>0</v>
      </c>
      <c r="BO189" s="344">
        <f t="shared" si="576"/>
        <v>0</v>
      </c>
      <c r="BP189" s="344">
        <f t="shared" si="576"/>
        <v>0</v>
      </c>
      <c r="BQ189" s="344">
        <f t="shared" si="576"/>
        <v>0</v>
      </c>
      <c r="BR189" s="344">
        <f t="shared" ref="BR189:CS189" si="577">IF(BR$157="beräknas ej",0,BQ189*IF(BR$188&gt;$D$143,1,IF(BR$188&lt;=$C$143,$C$142,$D$142))*IFERROR(INDEX($B$148:$E$154,MATCH($A189,$A$148:$A$154,0),MATCH(BR$188,$B$146:$E$146,1)),0))</f>
        <v>0</v>
      </c>
      <c r="BS189" s="344">
        <f t="shared" si="577"/>
        <v>0</v>
      </c>
      <c r="BT189" s="344">
        <f t="shared" si="577"/>
        <v>0</v>
      </c>
      <c r="BU189" s="344">
        <f t="shared" si="577"/>
        <v>0</v>
      </c>
      <c r="BV189" s="344">
        <f t="shared" si="577"/>
        <v>0</v>
      </c>
      <c r="BW189" s="344">
        <f t="shared" si="577"/>
        <v>0</v>
      </c>
      <c r="BX189" s="344">
        <f t="shared" si="577"/>
        <v>0</v>
      </c>
      <c r="BY189" s="344">
        <f t="shared" si="577"/>
        <v>0</v>
      </c>
      <c r="BZ189" s="344">
        <f t="shared" si="577"/>
        <v>0</v>
      </c>
      <c r="CA189" s="344">
        <f t="shared" si="577"/>
        <v>0</v>
      </c>
      <c r="CB189" s="344">
        <f t="shared" si="577"/>
        <v>0</v>
      </c>
      <c r="CC189" s="344">
        <f t="shared" si="577"/>
        <v>0</v>
      </c>
      <c r="CD189" s="344">
        <f t="shared" si="577"/>
        <v>0</v>
      </c>
      <c r="CE189" s="344">
        <f t="shared" si="577"/>
        <v>0</v>
      </c>
      <c r="CF189" s="344">
        <f t="shared" si="577"/>
        <v>0</v>
      </c>
      <c r="CG189" s="344">
        <f t="shared" si="577"/>
        <v>0</v>
      </c>
      <c r="CH189" s="344">
        <f t="shared" si="577"/>
        <v>0</v>
      </c>
      <c r="CI189" s="344">
        <f t="shared" si="577"/>
        <v>0</v>
      </c>
      <c r="CJ189" s="344">
        <f t="shared" si="577"/>
        <v>0</v>
      </c>
      <c r="CK189" s="344">
        <f t="shared" si="577"/>
        <v>0</v>
      </c>
      <c r="CL189" s="344">
        <f t="shared" si="577"/>
        <v>0</v>
      </c>
      <c r="CM189" s="344">
        <f t="shared" si="577"/>
        <v>0</v>
      </c>
      <c r="CN189" s="344">
        <f t="shared" si="577"/>
        <v>0</v>
      </c>
      <c r="CO189" s="344">
        <f t="shared" si="577"/>
        <v>0</v>
      </c>
      <c r="CP189" s="344">
        <f t="shared" si="577"/>
        <v>0</v>
      </c>
      <c r="CQ189" s="344">
        <f t="shared" si="577"/>
        <v>0</v>
      </c>
      <c r="CR189" s="344">
        <f t="shared" si="577"/>
        <v>0</v>
      </c>
      <c r="CS189" s="344">
        <f t="shared" si="577"/>
        <v>0</v>
      </c>
    </row>
    <row r="190" spans="1:97" s="372" customFormat="1" x14ac:dyDescent="0.35">
      <c r="A190" s="337">
        <f t="shared" ref="A190:C190" si="578">A160</f>
        <v>0</v>
      </c>
      <c r="B190" s="337" t="str">
        <f t="shared" si="578"/>
        <v>0 0</v>
      </c>
      <c r="C190" s="344">
        <f t="shared" si="578"/>
        <v>0</v>
      </c>
      <c r="D190" s="344">
        <f>IFERROR((('UA basår'!R8+'UA basår'!U8+'UA basår'!Y8)*'UA basår'!F8*'UA basår'!H8*'UA basår'!L8)+(('UA basår'!R38+'UA basår'!U38+'UA basår'!Y38)*'UA basår'!F38*'UA basår'!H38*'UA basår'!L38),0)</f>
        <v>0</v>
      </c>
      <c r="E190" s="344">
        <f t="shared" ref="E190:BP190" si="579">IF(E$157="beräknas ej",0,D190*IF(E$188&gt;$D$143,1,IF(E$188&lt;=$C$143,$C$142,$D$142))*IFERROR(INDEX($B$148:$E$154,MATCH($A190,$A$148:$A$154,0),MATCH(E$188,$B$146:$E$146,1)),0))</f>
        <v>0</v>
      </c>
      <c r="F190" s="344">
        <f t="shared" si="579"/>
        <v>0</v>
      </c>
      <c r="G190" s="344">
        <f t="shared" si="579"/>
        <v>0</v>
      </c>
      <c r="H190" s="344">
        <f t="shared" si="579"/>
        <v>0</v>
      </c>
      <c r="I190" s="344">
        <f t="shared" si="579"/>
        <v>0</v>
      </c>
      <c r="J190" s="344">
        <f t="shared" si="579"/>
        <v>0</v>
      </c>
      <c r="K190" s="344">
        <f t="shared" si="579"/>
        <v>0</v>
      </c>
      <c r="L190" s="344">
        <f t="shared" si="579"/>
        <v>0</v>
      </c>
      <c r="M190" s="344">
        <f t="shared" si="579"/>
        <v>0</v>
      </c>
      <c r="N190" s="344">
        <f t="shared" si="579"/>
        <v>0</v>
      </c>
      <c r="O190" s="344">
        <f t="shared" si="579"/>
        <v>0</v>
      </c>
      <c r="P190" s="344">
        <f t="shared" si="579"/>
        <v>0</v>
      </c>
      <c r="Q190" s="344">
        <f t="shared" si="579"/>
        <v>0</v>
      </c>
      <c r="R190" s="344">
        <f t="shared" si="579"/>
        <v>0</v>
      </c>
      <c r="S190" s="344">
        <f t="shared" si="579"/>
        <v>0</v>
      </c>
      <c r="T190" s="344">
        <f t="shared" si="579"/>
        <v>0</v>
      </c>
      <c r="U190" s="344">
        <f t="shared" si="579"/>
        <v>0</v>
      </c>
      <c r="V190" s="344">
        <f t="shared" si="579"/>
        <v>0</v>
      </c>
      <c r="W190" s="344">
        <f t="shared" si="579"/>
        <v>0</v>
      </c>
      <c r="X190" s="344">
        <f t="shared" si="579"/>
        <v>0</v>
      </c>
      <c r="Y190" s="344">
        <f t="shared" si="579"/>
        <v>0</v>
      </c>
      <c r="Z190" s="344">
        <f t="shared" si="579"/>
        <v>0</v>
      </c>
      <c r="AA190" s="344">
        <f t="shared" si="579"/>
        <v>0</v>
      </c>
      <c r="AB190" s="344">
        <f t="shared" si="579"/>
        <v>0</v>
      </c>
      <c r="AC190" s="344">
        <f t="shared" si="579"/>
        <v>0</v>
      </c>
      <c r="AD190" s="344">
        <f t="shared" si="579"/>
        <v>0</v>
      </c>
      <c r="AE190" s="344">
        <f t="shared" si="579"/>
        <v>0</v>
      </c>
      <c r="AF190" s="344">
        <f t="shared" si="579"/>
        <v>0</v>
      </c>
      <c r="AG190" s="344">
        <f t="shared" si="579"/>
        <v>0</v>
      </c>
      <c r="AH190" s="344">
        <f t="shared" si="579"/>
        <v>0</v>
      </c>
      <c r="AI190" s="344">
        <f t="shared" si="579"/>
        <v>0</v>
      </c>
      <c r="AJ190" s="344">
        <f t="shared" si="579"/>
        <v>0</v>
      </c>
      <c r="AK190" s="344">
        <f t="shared" si="579"/>
        <v>0</v>
      </c>
      <c r="AL190" s="344">
        <f t="shared" si="579"/>
        <v>0</v>
      </c>
      <c r="AM190" s="344">
        <f t="shared" si="579"/>
        <v>0</v>
      </c>
      <c r="AN190" s="344">
        <f t="shared" si="579"/>
        <v>0</v>
      </c>
      <c r="AO190" s="344">
        <f t="shared" si="579"/>
        <v>0</v>
      </c>
      <c r="AP190" s="344">
        <f t="shared" si="579"/>
        <v>0</v>
      </c>
      <c r="AQ190" s="344">
        <f t="shared" si="579"/>
        <v>0</v>
      </c>
      <c r="AR190" s="344">
        <f t="shared" si="579"/>
        <v>0</v>
      </c>
      <c r="AS190" s="344">
        <f t="shared" si="579"/>
        <v>0</v>
      </c>
      <c r="AT190" s="344">
        <f t="shared" si="579"/>
        <v>0</v>
      </c>
      <c r="AU190" s="344">
        <f t="shared" si="579"/>
        <v>0</v>
      </c>
      <c r="AV190" s="344">
        <f t="shared" si="579"/>
        <v>0</v>
      </c>
      <c r="AW190" s="344">
        <f t="shared" si="579"/>
        <v>0</v>
      </c>
      <c r="AX190" s="344">
        <f t="shared" si="579"/>
        <v>0</v>
      </c>
      <c r="AY190" s="344">
        <f t="shared" si="579"/>
        <v>0</v>
      </c>
      <c r="AZ190" s="344">
        <f t="shared" si="579"/>
        <v>0</v>
      </c>
      <c r="BA190" s="344">
        <f t="shared" si="579"/>
        <v>0</v>
      </c>
      <c r="BB190" s="344">
        <f t="shared" si="579"/>
        <v>0</v>
      </c>
      <c r="BC190" s="344">
        <f t="shared" si="579"/>
        <v>0</v>
      </c>
      <c r="BD190" s="344">
        <f t="shared" si="579"/>
        <v>0</v>
      </c>
      <c r="BE190" s="344">
        <f t="shared" si="579"/>
        <v>0</v>
      </c>
      <c r="BF190" s="344">
        <f t="shared" si="579"/>
        <v>0</v>
      </c>
      <c r="BG190" s="344">
        <f t="shared" si="579"/>
        <v>0</v>
      </c>
      <c r="BH190" s="344">
        <f t="shared" si="579"/>
        <v>0</v>
      </c>
      <c r="BI190" s="344">
        <f t="shared" si="579"/>
        <v>0</v>
      </c>
      <c r="BJ190" s="344">
        <f t="shared" si="579"/>
        <v>0</v>
      </c>
      <c r="BK190" s="344">
        <f t="shared" si="579"/>
        <v>0</v>
      </c>
      <c r="BL190" s="344">
        <f t="shared" si="579"/>
        <v>0</v>
      </c>
      <c r="BM190" s="344">
        <f t="shared" si="579"/>
        <v>0</v>
      </c>
      <c r="BN190" s="344">
        <f t="shared" si="579"/>
        <v>0</v>
      </c>
      <c r="BO190" s="344">
        <f t="shared" si="579"/>
        <v>0</v>
      </c>
      <c r="BP190" s="344">
        <f t="shared" si="579"/>
        <v>0</v>
      </c>
      <c r="BQ190" s="344">
        <f t="shared" ref="BQ190:CS190" si="580">IF(BQ$157="beräknas ej",0,BP190*IF(BQ$188&gt;$D$143,1,IF(BQ$188&lt;=$C$143,$C$142,$D$142))*IFERROR(INDEX($B$148:$E$154,MATCH($A190,$A$148:$A$154,0),MATCH(BQ$188,$B$146:$E$146,1)),0))</f>
        <v>0</v>
      </c>
      <c r="BR190" s="344">
        <f t="shared" si="580"/>
        <v>0</v>
      </c>
      <c r="BS190" s="344">
        <f t="shared" si="580"/>
        <v>0</v>
      </c>
      <c r="BT190" s="344">
        <f t="shared" si="580"/>
        <v>0</v>
      </c>
      <c r="BU190" s="344">
        <f t="shared" si="580"/>
        <v>0</v>
      </c>
      <c r="BV190" s="344">
        <f t="shared" si="580"/>
        <v>0</v>
      </c>
      <c r="BW190" s="344">
        <f t="shared" si="580"/>
        <v>0</v>
      </c>
      <c r="BX190" s="344">
        <f t="shared" si="580"/>
        <v>0</v>
      </c>
      <c r="BY190" s="344">
        <f t="shared" si="580"/>
        <v>0</v>
      </c>
      <c r="BZ190" s="344">
        <f t="shared" si="580"/>
        <v>0</v>
      </c>
      <c r="CA190" s="344">
        <f t="shared" si="580"/>
        <v>0</v>
      </c>
      <c r="CB190" s="344">
        <f t="shared" si="580"/>
        <v>0</v>
      </c>
      <c r="CC190" s="344">
        <f t="shared" si="580"/>
        <v>0</v>
      </c>
      <c r="CD190" s="344">
        <f t="shared" si="580"/>
        <v>0</v>
      </c>
      <c r="CE190" s="344">
        <f t="shared" si="580"/>
        <v>0</v>
      </c>
      <c r="CF190" s="344">
        <f t="shared" si="580"/>
        <v>0</v>
      </c>
      <c r="CG190" s="344">
        <f t="shared" si="580"/>
        <v>0</v>
      </c>
      <c r="CH190" s="344">
        <f t="shared" si="580"/>
        <v>0</v>
      </c>
      <c r="CI190" s="344">
        <f t="shared" si="580"/>
        <v>0</v>
      </c>
      <c r="CJ190" s="344">
        <f t="shared" si="580"/>
        <v>0</v>
      </c>
      <c r="CK190" s="344">
        <f t="shared" si="580"/>
        <v>0</v>
      </c>
      <c r="CL190" s="344">
        <f t="shared" si="580"/>
        <v>0</v>
      </c>
      <c r="CM190" s="344">
        <f t="shared" si="580"/>
        <v>0</v>
      </c>
      <c r="CN190" s="344">
        <f t="shared" si="580"/>
        <v>0</v>
      </c>
      <c r="CO190" s="344">
        <f t="shared" si="580"/>
        <v>0</v>
      </c>
      <c r="CP190" s="344">
        <f t="shared" si="580"/>
        <v>0</v>
      </c>
      <c r="CQ190" s="344">
        <f t="shared" si="580"/>
        <v>0</v>
      </c>
      <c r="CR190" s="344">
        <f t="shared" si="580"/>
        <v>0</v>
      </c>
      <c r="CS190" s="344">
        <f t="shared" si="580"/>
        <v>0</v>
      </c>
    </row>
    <row r="191" spans="1:97" s="372" customFormat="1" x14ac:dyDescent="0.35">
      <c r="A191" s="337">
        <f t="shared" ref="A191:C191" si="581">A161</f>
        <v>0</v>
      </c>
      <c r="B191" s="337" t="str">
        <f t="shared" si="581"/>
        <v>0 0</v>
      </c>
      <c r="C191" s="344">
        <f t="shared" si="581"/>
        <v>0</v>
      </c>
      <c r="D191" s="344">
        <f>IFERROR((('UA basår'!R9+'UA basår'!U9+'UA basår'!Y9)*'UA basår'!F9*'UA basår'!H9*'UA basår'!L9)+(('UA basår'!R39+'UA basår'!U39+'UA basår'!Y39)*'UA basår'!F39*'UA basår'!H39*'UA basår'!L39),0)</f>
        <v>0</v>
      </c>
      <c r="E191" s="344">
        <f t="shared" ref="E191:BP191" si="582">IF(E$157="beräknas ej",0,D191*IF(E$188&gt;$D$143,1,IF(E$188&lt;=$C$143,$C$142,$D$142))*IFERROR(INDEX($B$148:$E$154,MATCH($A191,$A$148:$A$154,0),MATCH(E$188,$B$146:$E$146,1)),0))</f>
        <v>0</v>
      </c>
      <c r="F191" s="344">
        <f t="shared" si="582"/>
        <v>0</v>
      </c>
      <c r="G191" s="344">
        <f t="shared" si="582"/>
        <v>0</v>
      </c>
      <c r="H191" s="344">
        <f t="shared" si="582"/>
        <v>0</v>
      </c>
      <c r="I191" s="344">
        <f t="shared" si="582"/>
        <v>0</v>
      </c>
      <c r="J191" s="344">
        <f t="shared" si="582"/>
        <v>0</v>
      </c>
      <c r="K191" s="344">
        <f t="shared" si="582"/>
        <v>0</v>
      </c>
      <c r="L191" s="344">
        <f t="shared" si="582"/>
        <v>0</v>
      </c>
      <c r="M191" s="344">
        <f t="shared" si="582"/>
        <v>0</v>
      </c>
      <c r="N191" s="344">
        <f t="shared" si="582"/>
        <v>0</v>
      </c>
      <c r="O191" s="344">
        <f t="shared" si="582"/>
        <v>0</v>
      </c>
      <c r="P191" s="344">
        <f t="shared" si="582"/>
        <v>0</v>
      </c>
      <c r="Q191" s="344">
        <f t="shared" si="582"/>
        <v>0</v>
      </c>
      <c r="R191" s="344">
        <f t="shared" si="582"/>
        <v>0</v>
      </c>
      <c r="S191" s="344">
        <f t="shared" si="582"/>
        <v>0</v>
      </c>
      <c r="T191" s="344">
        <f t="shared" si="582"/>
        <v>0</v>
      </c>
      <c r="U191" s="344">
        <f t="shared" si="582"/>
        <v>0</v>
      </c>
      <c r="V191" s="344">
        <f t="shared" si="582"/>
        <v>0</v>
      </c>
      <c r="W191" s="344">
        <f t="shared" si="582"/>
        <v>0</v>
      </c>
      <c r="X191" s="344">
        <f t="shared" si="582"/>
        <v>0</v>
      </c>
      <c r="Y191" s="344">
        <f t="shared" si="582"/>
        <v>0</v>
      </c>
      <c r="Z191" s="344">
        <f t="shared" si="582"/>
        <v>0</v>
      </c>
      <c r="AA191" s="344">
        <f t="shared" si="582"/>
        <v>0</v>
      </c>
      <c r="AB191" s="344">
        <f t="shared" si="582"/>
        <v>0</v>
      </c>
      <c r="AC191" s="344">
        <f t="shared" si="582"/>
        <v>0</v>
      </c>
      <c r="AD191" s="344">
        <f t="shared" si="582"/>
        <v>0</v>
      </c>
      <c r="AE191" s="344">
        <f t="shared" si="582"/>
        <v>0</v>
      </c>
      <c r="AF191" s="344">
        <f t="shared" si="582"/>
        <v>0</v>
      </c>
      <c r="AG191" s="344">
        <f t="shared" si="582"/>
        <v>0</v>
      </c>
      <c r="AH191" s="344">
        <f t="shared" si="582"/>
        <v>0</v>
      </c>
      <c r="AI191" s="344">
        <f t="shared" si="582"/>
        <v>0</v>
      </c>
      <c r="AJ191" s="344">
        <f t="shared" si="582"/>
        <v>0</v>
      </c>
      <c r="AK191" s="344">
        <f t="shared" si="582"/>
        <v>0</v>
      </c>
      <c r="AL191" s="344">
        <f t="shared" si="582"/>
        <v>0</v>
      </c>
      <c r="AM191" s="344">
        <f t="shared" si="582"/>
        <v>0</v>
      </c>
      <c r="AN191" s="344">
        <f t="shared" si="582"/>
        <v>0</v>
      </c>
      <c r="AO191" s="344">
        <f t="shared" si="582"/>
        <v>0</v>
      </c>
      <c r="AP191" s="344">
        <f t="shared" si="582"/>
        <v>0</v>
      </c>
      <c r="AQ191" s="344">
        <f t="shared" si="582"/>
        <v>0</v>
      </c>
      <c r="AR191" s="344">
        <f t="shared" si="582"/>
        <v>0</v>
      </c>
      <c r="AS191" s="344">
        <f t="shared" si="582"/>
        <v>0</v>
      </c>
      <c r="AT191" s="344">
        <f t="shared" si="582"/>
        <v>0</v>
      </c>
      <c r="AU191" s="344">
        <f t="shared" si="582"/>
        <v>0</v>
      </c>
      <c r="AV191" s="344">
        <f t="shared" si="582"/>
        <v>0</v>
      </c>
      <c r="AW191" s="344">
        <f t="shared" si="582"/>
        <v>0</v>
      </c>
      <c r="AX191" s="344">
        <f t="shared" si="582"/>
        <v>0</v>
      </c>
      <c r="AY191" s="344">
        <f t="shared" si="582"/>
        <v>0</v>
      </c>
      <c r="AZ191" s="344">
        <f t="shared" si="582"/>
        <v>0</v>
      </c>
      <c r="BA191" s="344">
        <f t="shared" si="582"/>
        <v>0</v>
      </c>
      <c r="BB191" s="344">
        <f t="shared" si="582"/>
        <v>0</v>
      </c>
      <c r="BC191" s="344">
        <f t="shared" si="582"/>
        <v>0</v>
      </c>
      <c r="BD191" s="344">
        <f t="shared" si="582"/>
        <v>0</v>
      </c>
      <c r="BE191" s="344">
        <f t="shared" si="582"/>
        <v>0</v>
      </c>
      <c r="BF191" s="344">
        <f t="shared" si="582"/>
        <v>0</v>
      </c>
      <c r="BG191" s="344">
        <f t="shared" si="582"/>
        <v>0</v>
      </c>
      <c r="BH191" s="344">
        <f t="shared" si="582"/>
        <v>0</v>
      </c>
      <c r="BI191" s="344">
        <f t="shared" si="582"/>
        <v>0</v>
      </c>
      <c r="BJ191" s="344">
        <f t="shared" si="582"/>
        <v>0</v>
      </c>
      <c r="BK191" s="344">
        <f t="shared" si="582"/>
        <v>0</v>
      </c>
      <c r="BL191" s="344">
        <f t="shared" si="582"/>
        <v>0</v>
      </c>
      <c r="BM191" s="344">
        <f t="shared" si="582"/>
        <v>0</v>
      </c>
      <c r="BN191" s="344">
        <f t="shared" si="582"/>
        <v>0</v>
      </c>
      <c r="BO191" s="344">
        <f t="shared" si="582"/>
        <v>0</v>
      </c>
      <c r="BP191" s="344">
        <f t="shared" si="582"/>
        <v>0</v>
      </c>
      <c r="BQ191" s="344">
        <f t="shared" ref="BQ191:CS191" si="583">IF(BQ$157="beräknas ej",0,BP191*IF(BQ$188&gt;$D$143,1,IF(BQ$188&lt;=$C$143,$C$142,$D$142))*IFERROR(INDEX($B$148:$E$154,MATCH($A191,$A$148:$A$154,0),MATCH(BQ$188,$B$146:$E$146,1)),0))</f>
        <v>0</v>
      </c>
      <c r="BR191" s="344">
        <f t="shared" si="583"/>
        <v>0</v>
      </c>
      <c r="BS191" s="344">
        <f t="shared" si="583"/>
        <v>0</v>
      </c>
      <c r="BT191" s="344">
        <f t="shared" si="583"/>
        <v>0</v>
      </c>
      <c r="BU191" s="344">
        <f t="shared" si="583"/>
        <v>0</v>
      </c>
      <c r="BV191" s="344">
        <f t="shared" si="583"/>
        <v>0</v>
      </c>
      <c r="BW191" s="344">
        <f t="shared" si="583"/>
        <v>0</v>
      </c>
      <c r="BX191" s="344">
        <f t="shared" si="583"/>
        <v>0</v>
      </c>
      <c r="BY191" s="344">
        <f t="shared" si="583"/>
        <v>0</v>
      </c>
      <c r="BZ191" s="344">
        <f t="shared" si="583"/>
        <v>0</v>
      </c>
      <c r="CA191" s="344">
        <f t="shared" si="583"/>
        <v>0</v>
      </c>
      <c r="CB191" s="344">
        <f t="shared" si="583"/>
        <v>0</v>
      </c>
      <c r="CC191" s="344">
        <f t="shared" si="583"/>
        <v>0</v>
      </c>
      <c r="CD191" s="344">
        <f t="shared" si="583"/>
        <v>0</v>
      </c>
      <c r="CE191" s="344">
        <f t="shared" si="583"/>
        <v>0</v>
      </c>
      <c r="CF191" s="344">
        <f t="shared" si="583"/>
        <v>0</v>
      </c>
      <c r="CG191" s="344">
        <f t="shared" si="583"/>
        <v>0</v>
      </c>
      <c r="CH191" s="344">
        <f t="shared" si="583"/>
        <v>0</v>
      </c>
      <c r="CI191" s="344">
        <f t="shared" si="583"/>
        <v>0</v>
      </c>
      <c r="CJ191" s="344">
        <f t="shared" si="583"/>
        <v>0</v>
      </c>
      <c r="CK191" s="344">
        <f t="shared" si="583"/>
        <v>0</v>
      </c>
      <c r="CL191" s="344">
        <f t="shared" si="583"/>
        <v>0</v>
      </c>
      <c r="CM191" s="344">
        <f t="shared" si="583"/>
        <v>0</v>
      </c>
      <c r="CN191" s="344">
        <f t="shared" si="583"/>
        <v>0</v>
      </c>
      <c r="CO191" s="344">
        <f t="shared" si="583"/>
        <v>0</v>
      </c>
      <c r="CP191" s="344">
        <f t="shared" si="583"/>
        <v>0</v>
      </c>
      <c r="CQ191" s="344">
        <f t="shared" si="583"/>
        <v>0</v>
      </c>
      <c r="CR191" s="344">
        <f t="shared" si="583"/>
        <v>0</v>
      </c>
      <c r="CS191" s="344">
        <f t="shared" si="583"/>
        <v>0</v>
      </c>
    </row>
    <row r="192" spans="1:97" s="372" customFormat="1" x14ac:dyDescent="0.35">
      <c r="A192" s="337">
        <f t="shared" ref="A192:C192" si="584">A162</f>
        <v>0</v>
      </c>
      <c r="B192" s="337" t="str">
        <f t="shared" si="584"/>
        <v>0 0</v>
      </c>
      <c r="C192" s="344">
        <f t="shared" si="584"/>
        <v>0</v>
      </c>
      <c r="D192" s="344">
        <f>IFERROR((('UA basår'!R10+'UA basår'!U10+'UA basår'!Y10)*'UA basår'!F10*'UA basår'!H10*'UA basår'!L10)+(('UA basår'!R40+'UA basår'!U40+'UA basår'!Y40)*'UA basår'!F40*'UA basår'!H40*'UA basår'!L40),0)</f>
        <v>0</v>
      </c>
      <c r="E192" s="344">
        <f t="shared" ref="E192:BP192" si="585">IF(E$157="beräknas ej",0,D192*IF(E$188&gt;$D$143,1,IF(E$188&lt;=$C$143,$C$142,$D$142))*IFERROR(INDEX($B$148:$E$154,MATCH($A192,$A$148:$A$154,0),MATCH(E$188,$B$146:$E$146,1)),0))</f>
        <v>0</v>
      </c>
      <c r="F192" s="344">
        <f t="shared" si="585"/>
        <v>0</v>
      </c>
      <c r="G192" s="344">
        <f t="shared" si="585"/>
        <v>0</v>
      </c>
      <c r="H192" s="344">
        <f t="shared" si="585"/>
        <v>0</v>
      </c>
      <c r="I192" s="344">
        <f t="shared" si="585"/>
        <v>0</v>
      </c>
      <c r="J192" s="344">
        <f t="shared" si="585"/>
        <v>0</v>
      </c>
      <c r="K192" s="344">
        <f t="shared" si="585"/>
        <v>0</v>
      </c>
      <c r="L192" s="344">
        <f t="shared" si="585"/>
        <v>0</v>
      </c>
      <c r="M192" s="344">
        <f t="shared" si="585"/>
        <v>0</v>
      </c>
      <c r="N192" s="344">
        <f t="shared" si="585"/>
        <v>0</v>
      </c>
      <c r="O192" s="344">
        <f t="shared" si="585"/>
        <v>0</v>
      </c>
      <c r="P192" s="344">
        <f t="shared" si="585"/>
        <v>0</v>
      </c>
      <c r="Q192" s="344">
        <f t="shared" si="585"/>
        <v>0</v>
      </c>
      <c r="R192" s="344">
        <f t="shared" si="585"/>
        <v>0</v>
      </c>
      <c r="S192" s="344">
        <f t="shared" si="585"/>
        <v>0</v>
      </c>
      <c r="T192" s="344">
        <f t="shared" si="585"/>
        <v>0</v>
      </c>
      <c r="U192" s="344">
        <f t="shared" si="585"/>
        <v>0</v>
      </c>
      <c r="V192" s="344">
        <f t="shared" si="585"/>
        <v>0</v>
      </c>
      <c r="W192" s="344">
        <f t="shared" si="585"/>
        <v>0</v>
      </c>
      <c r="X192" s="344">
        <f t="shared" si="585"/>
        <v>0</v>
      </c>
      <c r="Y192" s="344">
        <f t="shared" si="585"/>
        <v>0</v>
      </c>
      <c r="Z192" s="344">
        <f t="shared" si="585"/>
        <v>0</v>
      </c>
      <c r="AA192" s="344">
        <f t="shared" si="585"/>
        <v>0</v>
      </c>
      <c r="AB192" s="344">
        <f t="shared" si="585"/>
        <v>0</v>
      </c>
      <c r="AC192" s="344">
        <f t="shared" si="585"/>
        <v>0</v>
      </c>
      <c r="AD192" s="344">
        <f t="shared" si="585"/>
        <v>0</v>
      </c>
      <c r="AE192" s="344">
        <f t="shared" si="585"/>
        <v>0</v>
      </c>
      <c r="AF192" s="344">
        <f t="shared" si="585"/>
        <v>0</v>
      </c>
      <c r="AG192" s="344">
        <f t="shared" si="585"/>
        <v>0</v>
      </c>
      <c r="AH192" s="344">
        <f t="shared" si="585"/>
        <v>0</v>
      </c>
      <c r="AI192" s="344">
        <f t="shared" si="585"/>
        <v>0</v>
      </c>
      <c r="AJ192" s="344">
        <f t="shared" si="585"/>
        <v>0</v>
      </c>
      <c r="AK192" s="344">
        <f t="shared" si="585"/>
        <v>0</v>
      </c>
      <c r="AL192" s="344">
        <f t="shared" si="585"/>
        <v>0</v>
      </c>
      <c r="AM192" s="344">
        <f t="shared" si="585"/>
        <v>0</v>
      </c>
      <c r="AN192" s="344">
        <f t="shared" si="585"/>
        <v>0</v>
      </c>
      <c r="AO192" s="344">
        <f t="shared" si="585"/>
        <v>0</v>
      </c>
      <c r="AP192" s="344">
        <f t="shared" si="585"/>
        <v>0</v>
      </c>
      <c r="AQ192" s="344">
        <f t="shared" si="585"/>
        <v>0</v>
      </c>
      <c r="AR192" s="344">
        <f t="shared" si="585"/>
        <v>0</v>
      </c>
      <c r="AS192" s="344">
        <f t="shared" si="585"/>
        <v>0</v>
      </c>
      <c r="AT192" s="344">
        <f t="shared" si="585"/>
        <v>0</v>
      </c>
      <c r="AU192" s="344">
        <f t="shared" si="585"/>
        <v>0</v>
      </c>
      <c r="AV192" s="344">
        <f t="shared" si="585"/>
        <v>0</v>
      </c>
      <c r="AW192" s="344">
        <f t="shared" si="585"/>
        <v>0</v>
      </c>
      <c r="AX192" s="344">
        <f t="shared" si="585"/>
        <v>0</v>
      </c>
      <c r="AY192" s="344">
        <f t="shared" si="585"/>
        <v>0</v>
      </c>
      <c r="AZ192" s="344">
        <f t="shared" si="585"/>
        <v>0</v>
      </c>
      <c r="BA192" s="344">
        <f t="shared" si="585"/>
        <v>0</v>
      </c>
      <c r="BB192" s="344">
        <f t="shared" si="585"/>
        <v>0</v>
      </c>
      <c r="BC192" s="344">
        <f t="shared" si="585"/>
        <v>0</v>
      </c>
      <c r="BD192" s="344">
        <f t="shared" si="585"/>
        <v>0</v>
      </c>
      <c r="BE192" s="344">
        <f t="shared" si="585"/>
        <v>0</v>
      </c>
      <c r="BF192" s="344">
        <f t="shared" si="585"/>
        <v>0</v>
      </c>
      <c r="BG192" s="344">
        <f t="shared" si="585"/>
        <v>0</v>
      </c>
      <c r="BH192" s="344">
        <f t="shared" si="585"/>
        <v>0</v>
      </c>
      <c r="BI192" s="344">
        <f t="shared" si="585"/>
        <v>0</v>
      </c>
      <c r="BJ192" s="344">
        <f t="shared" si="585"/>
        <v>0</v>
      </c>
      <c r="BK192" s="344">
        <f t="shared" si="585"/>
        <v>0</v>
      </c>
      <c r="BL192" s="344">
        <f t="shared" si="585"/>
        <v>0</v>
      </c>
      <c r="BM192" s="344">
        <f t="shared" si="585"/>
        <v>0</v>
      </c>
      <c r="BN192" s="344">
        <f t="shared" si="585"/>
        <v>0</v>
      </c>
      <c r="BO192" s="344">
        <f t="shared" si="585"/>
        <v>0</v>
      </c>
      <c r="BP192" s="344">
        <f t="shared" si="585"/>
        <v>0</v>
      </c>
      <c r="BQ192" s="344">
        <f t="shared" ref="BQ192:CS192" si="586">IF(BQ$157="beräknas ej",0,BP192*IF(BQ$188&gt;$D$143,1,IF(BQ$188&lt;=$C$143,$C$142,$D$142))*IFERROR(INDEX($B$148:$E$154,MATCH($A192,$A$148:$A$154,0),MATCH(BQ$188,$B$146:$E$146,1)),0))</f>
        <v>0</v>
      </c>
      <c r="BR192" s="344">
        <f t="shared" si="586"/>
        <v>0</v>
      </c>
      <c r="BS192" s="344">
        <f t="shared" si="586"/>
        <v>0</v>
      </c>
      <c r="BT192" s="344">
        <f t="shared" si="586"/>
        <v>0</v>
      </c>
      <c r="BU192" s="344">
        <f t="shared" si="586"/>
        <v>0</v>
      </c>
      <c r="BV192" s="344">
        <f t="shared" si="586"/>
        <v>0</v>
      </c>
      <c r="BW192" s="344">
        <f t="shared" si="586"/>
        <v>0</v>
      </c>
      <c r="BX192" s="344">
        <f t="shared" si="586"/>
        <v>0</v>
      </c>
      <c r="BY192" s="344">
        <f t="shared" si="586"/>
        <v>0</v>
      </c>
      <c r="BZ192" s="344">
        <f t="shared" si="586"/>
        <v>0</v>
      </c>
      <c r="CA192" s="344">
        <f t="shared" si="586"/>
        <v>0</v>
      </c>
      <c r="CB192" s="344">
        <f t="shared" si="586"/>
        <v>0</v>
      </c>
      <c r="CC192" s="344">
        <f t="shared" si="586"/>
        <v>0</v>
      </c>
      <c r="CD192" s="344">
        <f t="shared" si="586"/>
        <v>0</v>
      </c>
      <c r="CE192" s="344">
        <f t="shared" si="586"/>
        <v>0</v>
      </c>
      <c r="CF192" s="344">
        <f t="shared" si="586"/>
        <v>0</v>
      </c>
      <c r="CG192" s="344">
        <f t="shared" si="586"/>
        <v>0</v>
      </c>
      <c r="CH192" s="344">
        <f t="shared" si="586"/>
        <v>0</v>
      </c>
      <c r="CI192" s="344">
        <f t="shared" si="586"/>
        <v>0</v>
      </c>
      <c r="CJ192" s="344">
        <f t="shared" si="586"/>
        <v>0</v>
      </c>
      <c r="CK192" s="344">
        <f t="shared" si="586"/>
        <v>0</v>
      </c>
      <c r="CL192" s="344">
        <f t="shared" si="586"/>
        <v>0</v>
      </c>
      <c r="CM192" s="344">
        <f t="shared" si="586"/>
        <v>0</v>
      </c>
      <c r="CN192" s="344">
        <f t="shared" si="586"/>
        <v>0</v>
      </c>
      <c r="CO192" s="344">
        <f t="shared" si="586"/>
        <v>0</v>
      </c>
      <c r="CP192" s="344">
        <f t="shared" si="586"/>
        <v>0</v>
      </c>
      <c r="CQ192" s="344">
        <f t="shared" si="586"/>
        <v>0</v>
      </c>
      <c r="CR192" s="344">
        <f t="shared" si="586"/>
        <v>0</v>
      </c>
      <c r="CS192" s="344">
        <f t="shared" si="586"/>
        <v>0</v>
      </c>
    </row>
    <row r="193" spans="1:97" s="372" customFormat="1" x14ac:dyDescent="0.35">
      <c r="A193" s="337">
        <f t="shared" ref="A193:C193" si="587">A163</f>
        <v>0</v>
      </c>
      <c r="B193" s="337" t="str">
        <f t="shared" si="587"/>
        <v>0 0</v>
      </c>
      <c r="C193" s="344">
        <f t="shared" si="587"/>
        <v>0</v>
      </c>
      <c r="D193" s="344">
        <f>IFERROR((('UA basår'!R11+'UA basår'!U11+'UA basår'!Y11)*'UA basår'!F11*'UA basår'!H11*'UA basår'!L11)+(('UA basår'!R41+'UA basår'!U41+'UA basår'!Y41)*'UA basår'!F41*'UA basår'!H41*'UA basår'!L41),0)</f>
        <v>0</v>
      </c>
      <c r="E193" s="344">
        <f t="shared" ref="E193:BP193" si="588">IF(E$157="beräknas ej",0,D193*IF(E$188&gt;$D$143,1,IF(E$188&lt;=$C$143,$C$142,$D$142))*IFERROR(INDEX($B$148:$E$154,MATCH($A193,$A$148:$A$154,0),MATCH(E$188,$B$146:$E$146,1)),0))</f>
        <v>0</v>
      </c>
      <c r="F193" s="344">
        <f t="shared" si="588"/>
        <v>0</v>
      </c>
      <c r="G193" s="344">
        <f t="shared" si="588"/>
        <v>0</v>
      </c>
      <c r="H193" s="344">
        <f t="shared" si="588"/>
        <v>0</v>
      </c>
      <c r="I193" s="344">
        <f t="shared" si="588"/>
        <v>0</v>
      </c>
      <c r="J193" s="344">
        <f t="shared" si="588"/>
        <v>0</v>
      </c>
      <c r="K193" s="344">
        <f t="shared" si="588"/>
        <v>0</v>
      </c>
      <c r="L193" s="344">
        <f t="shared" si="588"/>
        <v>0</v>
      </c>
      <c r="M193" s="344">
        <f t="shared" si="588"/>
        <v>0</v>
      </c>
      <c r="N193" s="344">
        <f t="shared" si="588"/>
        <v>0</v>
      </c>
      <c r="O193" s="344">
        <f t="shared" si="588"/>
        <v>0</v>
      </c>
      <c r="P193" s="344">
        <f t="shared" si="588"/>
        <v>0</v>
      </c>
      <c r="Q193" s="344">
        <f t="shared" si="588"/>
        <v>0</v>
      </c>
      <c r="R193" s="344">
        <f t="shared" si="588"/>
        <v>0</v>
      </c>
      <c r="S193" s="344">
        <f t="shared" si="588"/>
        <v>0</v>
      </c>
      <c r="T193" s="344">
        <f t="shared" si="588"/>
        <v>0</v>
      </c>
      <c r="U193" s="344">
        <f t="shared" si="588"/>
        <v>0</v>
      </c>
      <c r="V193" s="344">
        <f t="shared" si="588"/>
        <v>0</v>
      </c>
      <c r="W193" s="344">
        <f t="shared" si="588"/>
        <v>0</v>
      </c>
      <c r="X193" s="344">
        <f t="shared" si="588"/>
        <v>0</v>
      </c>
      <c r="Y193" s="344">
        <f t="shared" si="588"/>
        <v>0</v>
      </c>
      <c r="Z193" s="344">
        <f t="shared" si="588"/>
        <v>0</v>
      </c>
      <c r="AA193" s="344">
        <f t="shared" si="588"/>
        <v>0</v>
      </c>
      <c r="AB193" s="344">
        <f t="shared" si="588"/>
        <v>0</v>
      </c>
      <c r="AC193" s="344">
        <f t="shared" si="588"/>
        <v>0</v>
      </c>
      <c r="AD193" s="344">
        <f t="shared" si="588"/>
        <v>0</v>
      </c>
      <c r="AE193" s="344">
        <f t="shared" si="588"/>
        <v>0</v>
      </c>
      <c r="AF193" s="344">
        <f t="shared" si="588"/>
        <v>0</v>
      </c>
      <c r="AG193" s="344">
        <f t="shared" si="588"/>
        <v>0</v>
      </c>
      <c r="AH193" s="344">
        <f t="shared" si="588"/>
        <v>0</v>
      </c>
      <c r="AI193" s="344">
        <f t="shared" si="588"/>
        <v>0</v>
      </c>
      <c r="AJ193" s="344">
        <f t="shared" si="588"/>
        <v>0</v>
      </c>
      <c r="AK193" s="344">
        <f t="shared" si="588"/>
        <v>0</v>
      </c>
      <c r="AL193" s="344">
        <f t="shared" si="588"/>
        <v>0</v>
      </c>
      <c r="AM193" s="344">
        <f t="shared" si="588"/>
        <v>0</v>
      </c>
      <c r="AN193" s="344">
        <f t="shared" si="588"/>
        <v>0</v>
      </c>
      <c r="AO193" s="344">
        <f t="shared" si="588"/>
        <v>0</v>
      </c>
      <c r="AP193" s="344">
        <f t="shared" si="588"/>
        <v>0</v>
      </c>
      <c r="AQ193" s="344">
        <f t="shared" si="588"/>
        <v>0</v>
      </c>
      <c r="AR193" s="344">
        <f t="shared" si="588"/>
        <v>0</v>
      </c>
      <c r="AS193" s="344">
        <f t="shared" si="588"/>
        <v>0</v>
      </c>
      <c r="AT193" s="344">
        <f t="shared" si="588"/>
        <v>0</v>
      </c>
      <c r="AU193" s="344">
        <f t="shared" si="588"/>
        <v>0</v>
      </c>
      <c r="AV193" s="344">
        <f t="shared" si="588"/>
        <v>0</v>
      </c>
      <c r="AW193" s="344">
        <f t="shared" si="588"/>
        <v>0</v>
      </c>
      <c r="AX193" s="344">
        <f t="shared" si="588"/>
        <v>0</v>
      </c>
      <c r="AY193" s="344">
        <f t="shared" si="588"/>
        <v>0</v>
      </c>
      <c r="AZ193" s="344">
        <f t="shared" si="588"/>
        <v>0</v>
      </c>
      <c r="BA193" s="344">
        <f t="shared" si="588"/>
        <v>0</v>
      </c>
      <c r="BB193" s="344">
        <f t="shared" si="588"/>
        <v>0</v>
      </c>
      <c r="BC193" s="344">
        <f t="shared" si="588"/>
        <v>0</v>
      </c>
      <c r="BD193" s="344">
        <f t="shared" si="588"/>
        <v>0</v>
      </c>
      <c r="BE193" s="344">
        <f t="shared" si="588"/>
        <v>0</v>
      </c>
      <c r="BF193" s="344">
        <f t="shared" si="588"/>
        <v>0</v>
      </c>
      <c r="BG193" s="344">
        <f t="shared" si="588"/>
        <v>0</v>
      </c>
      <c r="BH193" s="344">
        <f t="shared" si="588"/>
        <v>0</v>
      </c>
      <c r="BI193" s="344">
        <f t="shared" si="588"/>
        <v>0</v>
      </c>
      <c r="BJ193" s="344">
        <f t="shared" si="588"/>
        <v>0</v>
      </c>
      <c r="BK193" s="344">
        <f t="shared" si="588"/>
        <v>0</v>
      </c>
      <c r="BL193" s="344">
        <f t="shared" si="588"/>
        <v>0</v>
      </c>
      <c r="BM193" s="344">
        <f t="shared" si="588"/>
        <v>0</v>
      </c>
      <c r="BN193" s="344">
        <f t="shared" si="588"/>
        <v>0</v>
      </c>
      <c r="BO193" s="344">
        <f t="shared" si="588"/>
        <v>0</v>
      </c>
      <c r="BP193" s="344">
        <f t="shared" si="588"/>
        <v>0</v>
      </c>
      <c r="BQ193" s="344">
        <f t="shared" ref="BQ193:CS193" si="589">IF(BQ$157="beräknas ej",0,BP193*IF(BQ$188&gt;$D$143,1,IF(BQ$188&lt;=$C$143,$C$142,$D$142))*IFERROR(INDEX($B$148:$E$154,MATCH($A193,$A$148:$A$154,0),MATCH(BQ$188,$B$146:$E$146,1)),0))</f>
        <v>0</v>
      </c>
      <c r="BR193" s="344">
        <f t="shared" si="589"/>
        <v>0</v>
      </c>
      <c r="BS193" s="344">
        <f t="shared" si="589"/>
        <v>0</v>
      </c>
      <c r="BT193" s="344">
        <f t="shared" si="589"/>
        <v>0</v>
      </c>
      <c r="BU193" s="344">
        <f t="shared" si="589"/>
        <v>0</v>
      </c>
      <c r="BV193" s="344">
        <f t="shared" si="589"/>
        <v>0</v>
      </c>
      <c r="BW193" s="344">
        <f t="shared" si="589"/>
        <v>0</v>
      </c>
      <c r="BX193" s="344">
        <f t="shared" si="589"/>
        <v>0</v>
      </c>
      <c r="BY193" s="344">
        <f t="shared" si="589"/>
        <v>0</v>
      </c>
      <c r="BZ193" s="344">
        <f t="shared" si="589"/>
        <v>0</v>
      </c>
      <c r="CA193" s="344">
        <f t="shared" si="589"/>
        <v>0</v>
      </c>
      <c r="CB193" s="344">
        <f t="shared" si="589"/>
        <v>0</v>
      </c>
      <c r="CC193" s="344">
        <f t="shared" si="589"/>
        <v>0</v>
      </c>
      <c r="CD193" s="344">
        <f t="shared" si="589"/>
        <v>0</v>
      </c>
      <c r="CE193" s="344">
        <f t="shared" si="589"/>
        <v>0</v>
      </c>
      <c r="CF193" s="344">
        <f t="shared" si="589"/>
        <v>0</v>
      </c>
      <c r="CG193" s="344">
        <f t="shared" si="589"/>
        <v>0</v>
      </c>
      <c r="CH193" s="344">
        <f t="shared" si="589"/>
        <v>0</v>
      </c>
      <c r="CI193" s="344">
        <f t="shared" si="589"/>
        <v>0</v>
      </c>
      <c r="CJ193" s="344">
        <f t="shared" si="589"/>
        <v>0</v>
      </c>
      <c r="CK193" s="344">
        <f t="shared" si="589"/>
        <v>0</v>
      </c>
      <c r="CL193" s="344">
        <f t="shared" si="589"/>
        <v>0</v>
      </c>
      <c r="CM193" s="344">
        <f t="shared" si="589"/>
        <v>0</v>
      </c>
      <c r="CN193" s="344">
        <f t="shared" si="589"/>
        <v>0</v>
      </c>
      <c r="CO193" s="344">
        <f t="shared" si="589"/>
        <v>0</v>
      </c>
      <c r="CP193" s="344">
        <f t="shared" si="589"/>
        <v>0</v>
      </c>
      <c r="CQ193" s="344">
        <f t="shared" si="589"/>
        <v>0</v>
      </c>
      <c r="CR193" s="344">
        <f t="shared" si="589"/>
        <v>0</v>
      </c>
      <c r="CS193" s="344">
        <f t="shared" si="589"/>
        <v>0</v>
      </c>
    </row>
    <row r="194" spans="1:97" s="372" customFormat="1" x14ac:dyDescent="0.35">
      <c r="A194" s="337">
        <f t="shared" ref="A194:C194" si="590">A164</f>
        <v>0</v>
      </c>
      <c r="B194" s="337" t="str">
        <f t="shared" si="590"/>
        <v>0 0</v>
      </c>
      <c r="C194" s="344">
        <f t="shared" si="590"/>
        <v>0</v>
      </c>
      <c r="D194" s="344">
        <f>IFERROR((('UA basår'!R12+'UA basår'!U12+'UA basår'!Y12)*'UA basår'!F12*'UA basår'!H12*'UA basår'!L12)+(('UA basår'!R42+'UA basår'!U42+'UA basår'!Y42)*'UA basår'!F42*'UA basår'!H42*'UA basår'!L42),0)</f>
        <v>0</v>
      </c>
      <c r="E194" s="344">
        <f t="shared" ref="E194:BP194" si="591">IF(E$157="beräknas ej",0,D194*IF(E$188&gt;$D$143,1,IF(E$188&lt;=$C$143,$C$142,$D$142))*IFERROR(INDEX($B$148:$E$154,MATCH($A194,$A$148:$A$154,0),MATCH(E$188,$B$146:$E$146,1)),0))</f>
        <v>0</v>
      </c>
      <c r="F194" s="344">
        <f t="shared" si="591"/>
        <v>0</v>
      </c>
      <c r="G194" s="344">
        <f t="shared" si="591"/>
        <v>0</v>
      </c>
      <c r="H194" s="344">
        <f t="shared" si="591"/>
        <v>0</v>
      </c>
      <c r="I194" s="344">
        <f t="shared" si="591"/>
        <v>0</v>
      </c>
      <c r="J194" s="344">
        <f t="shared" si="591"/>
        <v>0</v>
      </c>
      <c r="K194" s="344">
        <f t="shared" si="591"/>
        <v>0</v>
      </c>
      <c r="L194" s="344">
        <f t="shared" si="591"/>
        <v>0</v>
      </c>
      <c r="M194" s="344">
        <f t="shared" si="591"/>
        <v>0</v>
      </c>
      <c r="N194" s="344">
        <f t="shared" si="591"/>
        <v>0</v>
      </c>
      <c r="O194" s="344">
        <f t="shared" si="591"/>
        <v>0</v>
      </c>
      <c r="P194" s="344">
        <f t="shared" si="591"/>
        <v>0</v>
      </c>
      <c r="Q194" s="344">
        <f t="shared" si="591"/>
        <v>0</v>
      </c>
      <c r="R194" s="344">
        <f t="shared" si="591"/>
        <v>0</v>
      </c>
      <c r="S194" s="344">
        <f t="shared" si="591"/>
        <v>0</v>
      </c>
      <c r="T194" s="344">
        <f t="shared" si="591"/>
        <v>0</v>
      </c>
      <c r="U194" s="344">
        <f t="shared" si="591"/>
        <v>0</v>
      </c>
      <c r="V194" s="344">
        <f t="shared" si="591"/>
        <v>0</v>
      </c>
      <c r="W194" s="344">
        <f t="shared" si="591"/>
        <v>0</v>
      </c>
      <c r="X194" s="344">
        <f t="shared" si="591"/>
        <v>0</v>
      </c>
      <c r="Y194" s="344">
        <f t="shared" si="591"/>
        <v>0</v>
      </c>
      <c r="Z194" s="344">
        <f t="shared" si="591"/>
        <v>0</v>
      </c>
      <c r="AA194" s="344">
        <f t="shared" si="591"/>
        <v>0</v>
      </c>
      <c r="AB194" s="344">
        <f t="shared" si="591"/>
        <v>0</v>
      </c>
      <c r="AC194" s="344">
        <f t="shared" si="591"/>
        <v>0</v>
      </c>
      <c r="AD194" s="344">
        <f t="shared" si="591"/>
        <v>0</v>
      </c>
      <c r="AE194" s="344">
        <f t="shared" si="591"/>
        <v>0</v>
      </c>
      <c r="AF194" s="344">
        <f t="shared" si="591"/>
        <v>0</v>
      </c>
      <c r="AG194" s="344">
        <f t="shared" si="591"/>
        <v>0</v>
      </c>
      <c r="AH194" s="344">
        <f t="shared" si="591"/>
        <v>0</v>
      </c>
      <c r="AI194" s="344">
        <f t="shared" si="591"/>
        <v>0</v>
      </c>
      <c r="AJ194" s="344">
        <f t="shared" si="591"/>
        <v>0</v>
      </c>
      <c r="AK194" s="344">
        <f t="shared" si="591"/>
        <v>0</v>
      </c>
      <c r="AL194" s="344">
        <f t="shared" si="591"/>
        <v>0</v>
      </c>
      <c r="AM194" s="344">
        <f t="shared" si="591"/>
        <v>0</v>
      </c>
      <c r="AN194" s="344">
        <f t="shared" si="591"/>
        <v>0</v>
      </c>
      <c r="AO194" s="344">
        <f t="shared" si="591"/>
        <v>0</v>
      </c>
      <c r="AP194" s="344">
        <f t="shared" si="591"/>
        <v>0</v>
      </c>
      <c r="AQ194" s="344">
        <f t="shared" si="591"/>
        <v>0</v>
      </c>
      <c r="AR194" s="344">
        <f t="shared" si="591"/>
        <v>0</v>
      </c>
      <c r="AS194" s="344">
        <f t="shared" si="591"/>
        <v>0</v>
      </c>
      <c r="AT194" s="344">
        <f t="shared" si="591"/>
        <v>0</v>
      </c>
      <c r="AU194" s="344">
        <f t="shared" si="591"/>
        <v>0</v>
      </c>
      <c r="AV194" s="344">
        <f t="shared" si="591"/>
        <v>0</v>
      </c>
      <c r="AW194" s="344">
        <f t="shared" si="591"/>
        <v>0</v>
      </c>
      <c r="AX194" s="344">
        <f t="shared" si="591"/>
        <v>0</v>
      </c>
      <c r="AY194" s="344">
        <f t="shared" si="591"/>
        <v>0</v>
      </c>
      <c r="AZ194" s="344">
        <f t="shared" si="591"/>
        <v>0</v>
      </c>
      <c r="BA194" s="344">
        <f t="shared" si="591"/>
        <v>0</v>
      </c>
      <c r="BB194" s="344">
        <f t="shared" si="591"/>
        <v>0</v>
      </c>
      <c r="BC194" s="344">
        <f t="shared" si="591"/>
        <v>0</v>
      </c>
      <c r="BD194" s="344">
        <f t="shared" si="591"/>
        <v>0</v>
      </c>
      <c r="BE194" s="344">
        <f t="shared" si="591"/>
        <v>0</v>
      </c>
      <c r="BF194" s="344">
        <f t="shared" si="591"/>
        <v>0</v>
      </c>
      <c r="BG194" s="344">
        <f t="shared" si="591"/>
        <v>0</v>
      </c>
      <c r="BH194" s="344">
        <f t="shared" si="591"/>
        <v>0</v>
      </c>
      <c r="BI194" s="344">
        <f t="shared" si="591"/>
        <v>0</v>
      </c>
      <c r="BJ194" s="344">
        <f t="shared" si="591"/>
        <v>0</v>
      </c>
      <c r="BK194" s="344">
        <f t="shared" si="591"/>
        <v>0</v>
      </c>
      <c r="BL194" s="344">
        <f t="shared" si="591"/>
        <v>0</v>
      </c>
      <c r="BM194" s="344">
        <f t="shared" si="591"/>
        <v>0</v>
      </c>
      <c r="BN194" s="344">
        <f t="shared" si="591"/>
        <v>0</v>
      </c>
      <c r="BO194" s="344">
        <f t="shared" si="591"/>
        <v>0</v>
      </c>
      <c r="BP194" s="344">
        <f t="shared" si="591"/>
        <v>0</v>
      </c>
      <c r="BQ194" s="344">
        <f t="shared" ref="BQ194:CS194" si="592">IF(BQ$157="beräknas ej",0,BP194*IF(BQ$188&gt;$D$143,1,IF(BQ$188&lt;=$C$143,$C$142,$D$142))*IFERROR(INDEX($B$148:$E$154,MATCH($A194,$A$148:$A$154,0),MATCH(BQ$188,$B$146:$E$146,1)),0))</f>
        <v>0</v>
      </c>
      <c r="BR194" s="344">
        <f t="shared" si="592"/>
        <v>0</v>
      </c>
      <c r="BS194" s="344">
        <f t="shared" si="592"/>
        <v>0</v>
      </c>
      <c r="BT194" s="344">
        <f t="shared" si="592"/>
        <v>0</v>
      </c>
      <c r="BU194" s="344">
        <f t="shared" si="592"/>
        <v>0</v>
      </c>
      <c r="BV194" s="344">
        <f t="shared" si="592"/>
        <v>0</v>
      </c>
      <c r="BW194" s="344">
        <f t="shared" si="592"/>
        <v>0</v>
      </c>
      <c r="BX194" s="344">
        <f t="shared" si="592"/>
        <v>0</v>
      </c>
      <c r="BY194" s="344">
        <f t="shared" si="592"/>
        <v>0</v>
      </c>
      <c r="BZ194" s="344">
        <f t="shared" si="592"/>
        <v>0</v>
      </c>
      <c r="CA194" s="344">
        <f t="shared" si="592"/>
        <v>0</v>
      </c>
      <c r="CB194" s="344">
        <f t="shared" si="592"/>
        <v>0</v>
      </c>
      <c r="CC194" s="344">
        <f t="shared" si="592"/>
        <v>0</v>
      </c>
      <c r="CD194" s="344">
        <f t="shared" si="592"/>
        <v>0</v>
      </c>
      <c r="CE194" s="344">
        <f t="shared" si="592"/>
        <v>0</v>
      </c>
      <c r="CF194" s="344">
        <f t="shared" si="592"/>
        <v>0</v>
      </c>
      <c r="CG194" s="344">
        <f t="shared" si="592"/>
        <v>0</v>
      </c>
      <c r="CH194" s="344">
        <f t="shared" si="592"/>
        <v>0</v>
      </c>
      <c r="CI194" s="344">
        <f t="shared" si="592"/>
        <v>0</v>
      </c>
      <c r="CJ194" s="344">
        <f t="shared" si="592"/>
        <v>0</v>
      </c>
      <c r="CK194" s="344">
        <f t="shared" si="592"/>
        <v>0</v>
      </c>
      <c r="CL194" s="344">
        <f t="shared" si="592"/>
        <v>0</v>
      </c>
      <c r="CM194" s="344">
        <f t="shared" si="592"/>
        <v>0</v>
      </c>
      <c r="CN194" s="344">
        <f t="shared" si="592"/>
        <v>0</v>
      </c>
      <c r="CO194" s="344">
        <f t="shared" si="592"/>
        <v>0</v>
      </c>
      <c r="CP194" s="344">
        <f t="shared" si="592"/>
        <v>0</v>
      </c>
      <c r="CQ194" s="344">
        <f t="shared" si="592"/>
        <v>0</v>
      </c>
      <c r="CR194" s="344">
        <f t="shared" si="592"/>
        <v>0</v>
      </c>
      <c r="CS194" s="344">
        <f t="shared" si="592"/>
        <v>0</v>
      </c>
    </row>
    <row r="195" spans="1:97" s="372" customFormat="1" x14ac:dyDescent="0.35">
      <c r="A195" s="337">
        <f t="shared" ref="A195:C195" si="593">A165</f>
        <v>0</v>
      </c>
      <c r="B195" s="337" t="str">
        <f t="shared" si="593"/>
        <v>0 0</v>
      </c>
      <c r="C195" s="344">
        <f t="shared" si="593"/>
        <v>0</v>
      </c>
      <c r="D195" s="344">
        <f>IFERROR((('UA basår'!R13+'UA basår'!U13+'UA basår'!Y13)*'UA basår'!F13*'UA basår'!H13*'UA basår'!L13)+(('UA basår'!R43+'UA basår'!U43+'UA basår'!Y43)*'UA basår'!F43*'UA basår'!H43*'UA basår'!L43),0)</f>
        <v>0</v>
      </c>
      <c r="E195" s="344">
        <f t="shared" ref="E195:BP195" si="594">IF(E$157="beräknas ej",0,D195*IF(E$188&gt;$D$143,1,IF(E$188&lt;=$C$143,$C$142,$D$142))*IFERROR(INDEX($B$148:$E$154,MATCH($A195,$A$148:$A$154,0),MATCH(E$188,$B$146:$E$146,1)),0))</f>
        <v>0</v>
      </c>
      <c r="F195" s="344">
        <f t="shared" si="594"/>
        <v>0</v>
      </c>
      <c r="G195" s="344">
        <f t="shared" si="594"/>
        <v>0</v>
      </c>
      <c r="H195" s="344">
        <f t="shared" si="594"/>
        <v>0</v>
      </c>
      <c r="I195" s="344">
        <f t="shared" si="594"/>
        <v>0</v>
      </c>
      <c r="J195" s="344">
        <f t="shared" si="594"/>
        <v>0</v>
      </c>
      <c r="K195" s="344">
        <f t="shared" si="594"/>
        <v>0</v>
      </c>
      <c r="L195" s="344">
        <f t="shared" si="594"/>
        <v>0</v>
      </c>
      <c r="M195" s="344">
        <f t="shared" si="594"/>
        <v>0</v>
      </c>
      <c r="N195" s="344">
        <f t="shared" si="594"/>
        <v>0</v>
      </c>
      <c r="O195" s="344">
        <f t="shared" si="594"/>
        <v>0</v>
      </c>
      <c r="P195" s="344">
        <f t="shared" si="594"/>
        <v>0</v>
      </c>
      <c r="Q195" s="344">
        <f t="shared" si="594"/>
        <v>0</v>
      </c>
      <c r="R195" s="344">
        <f t="shared" si="594"/>
        <v>0</v>
      </c>
      <c r="S195" s="344">
        <f t="shared" si="594"/>
        <v>0</v>
      </c>
      <c r="T195" s="344">
        <f t="shared" si="594"/>
        <v>0</v>
      </c>
      <c r="U195" s="344">
        <f t="shared" si="594"/>
        <v>0</v>
      </c>
      <c r="V195" s="344">
        <f t="shared" si="594"/>
        <v>0</v>
      </c>
      <c r="W195" s="344">
        <f t="shared" si="594"/>
        <v>0</v>
      </c>
      <c r="X195" s="344">
        <f t="shared" si="594"/>
        <v>0</v>
      </c>
      <c r="Y195" s="344">
        <f t="shared" si="594"/>
        <v>0</v>
      </c>
      <c r="Z195" s="344">
        <f t="shared" si="594"/>
        <v>0</v>
      </c>
      <c r="AA195" s="344">
        <f t="shared" si="594"/>
        <v>0</v>
      </c>
      <c r="AB195" s="344">
        <f t="shared" si="594"/>
        <v>0</v>
      </c>
      <c r="AC195" s="344">
        <f t="shared" si="594"/>
        <v>0</v>
      </c>
      <c r="AD195" s="344">
        <f t="shared" si="594"/>
        <v>0</v>
      </c>
      <c r="AE195" s="344">
        <f t="shared" si="594"/>
        <v>0</v>
      </c>
      <c r="AF195" s="344">
        <f t="shared" si="594"/>
        <v>0</v>
      </c>
      <c r="AG195" s="344">
        <f t="shared" si="594"/>
        <v>0</v>
      </c>
      <c r="AH195" s="344">
        <f t="shared" si="594"/>
        <v>0</v>
      </c>
      <c r="AI195" s="344">
        <f t="shared" si="594"/>
        <v>0</v>
      </c>
      <c r="AJ195" s="344">
        <f t="shared" si="594"/>
        <v>0</v>
      </c>
      <c r="AK195" s="344">
        <f t="shared" si="594"/>
        <v>0</v>
      </c>
      <c r="AL195" s="344">
        <f t="shared" si="594"/>
        <v>0</v>
      </c>
      <c r="AM195" s="344">
        <f t="shared" si="594"/>
        <v>0</v>
      </c>
      <c r="AN195" s="344">
        <f t="shared" si="594"/>
        <v>0</v>
      </c>
      <c r="AO195" s="344">
        <f t="shared" si="594"/>
        <v>0</v>
      </c>
      <c r="AP195" s="344">
        <f t="shared" si="594"/>
        <v>0</v>
      </c>
      <c r="AQ195" s="344">
        <f t="shared" si="594"/>
        <v>0</v>
      </c>
      <c r="AR195" s="344">
        <f t="shared" si="594"/>
        <v>0</v>
      </c>
      <c r="AS195" s="344">
        <f t="shared" si="594"/>
        <v>0</v>
      </c>
      <c r="AT195" s="344">
        <f t="shared" si="594"/>
        <v>0</v>
      </c>
      <c r="AU195" s="344">
        <f t="shared" si="594"/>
        <v>0</v>
      </c>
      <c r="AV195" s="344">
        <f t="shared" si="594"/>
        <v>0</v>
      </c>
      <c r="AW195" s="344">
        <f t="shared" si="594"/>
        <v>0</v>
      </c>
      <c r="AX195" s="344">
        <f t="shared" si="594"/>
        <v>0</v>
      </c>
      <c r="AY195" s="344">
        <f t="shared" si="594"/>
        <v>0</v>
      </c>
      <c r="AZ195" s="344">
        <f t="shared" si="594"/>
        <v>0</v>
      </c>
      <c r="BA195" s="344">
        <f t="shared" si="594"/>
        <v>0</v>
      </c>
      <c r="BB195" s="344">
        <f t="shared" si="594"/>
        <v>0</v>
      </c>
      <c r="BC195" s="344">
        <f t="shared" si="594"/>
        <v>0</v>
      </c>
      <c r="BD195" s="344">
        <f t="shared" si="594"/>
        <v>0</v>
      </c>
      <c r="BE195" s="344">
        <f t="shared" si="594"/>
        <v>0</v>
      </c>
      <c r="BF195" s="344">
        <f t="shared" si="594"/>
        <v>0</v>
      </c>
      <c r="BG195" s="344">
        <f t="shared" si="594"/>
        <v>0</v>
      </c>
      <c r="BH195" s="344">
        <f t="shared" si="594"/>
        <v>0</v>
      </c>
      <c r="BI195" s="344">
        <f t="shared" si="594"/>
        <v>0</v>
      </c>
      <c r="BJ195" s="344">
        <f t="shared" si="594"/>
        <v>0</v>
      </c>
      <c r="BK195" s="344">
        <f t="shared" si="594"/>
        <v>0</v>
      </c>
      <c r="BL195" s="344">
        <f t="shared" si="594"/>
        <v>0</v>
      </c>
      <c r="BM195" s="344">
        <f t="shared" si="594"/>
        <v>0</v>
      </c>
      <c r="BN195" s="344">
        <f t="shared" si="594"/>
        <v>0</v>
      </c>
      <c r="BO195" s="344">
        <f t="shared" si="594"/>
        <v>0</v>
      </c>
      <c r="BP195" s="344">
        <f t="shared" si="594"/>
        <v>0</v>
      </c>
      <c r="BQ195" s="344">
        <f t="shared" ref="BQ195:CS195" si="595">IF(BQ$157="beräknas ej",0,BP195*IF(BQ$188&gt;$D$143,1,IF(BQ$188&lt;=$C$143,$C$142,$D$142))*IFERROR(INDEX($B$148:$E$154,MATCH($A195,$A$148:$A$154,0),MATCH(BQ$188,$B$146:$E$146,1)),0))</f>
        <v>0</v>
      </c>
      <c r="BR195" s="344">
        <f t="shared" si="595"/>
        <v>0</v>
      </c>
      <c r="BS195" s="344">
        <f t="shared" si="595"/>
        <v>0</v>
      </c>
      <c r="BT195" s="344">
        <f t="shared" si="595"/>
        <v>0</v>
      </c>
      <c r="BU195" s="344">
        <f t="shared" si="595"/>
        <v>0</v>
      </c>
      <c r="BV195" s="344">
        <f t="shared" si="595"/>
        <v>0</v>
      </c>
      <c r="BW195" s="344">
        <f t="shared" si="595"/>
        <v>0</v>
      </c>
      <c r="BX195" s="344">
        <f t="shared" si="595"/>
        <v>0</v>
      </c>
      <c r="BY195" s="344">
        <f t="shared" si="595"/>
        <v>0</v>
      </c>
      <c r="BZ195" s="344">
        <f t="shared" si="595"/>
        <v>0</v>
      </c>
      <c r="CA195" s="344">
        <f t="shared" si="595"/>
        <v>0</v>
      </c>
      <c r="CB195" s="344">
        <f t="shared" si="595"/>
        <v>0</v>
      </c>
      <c r="CC195" s="344">
        <f t="shared" si="595"/>
        <v>0</v>
      </c>
      <c r="CD195" s="344">
        <f t="shared" si="595"/>
        <v>0</v>
      </c>
      <c r="CE195" s="344">
        <f t="shared" si="595"/>
        <v>0</v>
      </c>
      <c r="CF195" s="344">
        <f t="shared" si="595"/>
        <v>0</v>
      </c>
      <c r="CG195" s="344">
        <f t="shared" si="595"/>
        <v>0</v>
      </c>
      <c r="CH195" s="344">
        <f t="shared" si="595"/>
        <v>0</v>
      </c>
      <c r="CI195" s="344">
        <f t="shared" si="595"/>
        <v>0</v>
      </c>
      <c r="CJ195" s="344">
        <f t="shared" si="595"/>
        <v>0</v>
      </c>
      <c r="CK195" s="344">
        <f t="shared" si="595"/>
        <v>0</v>
      </c>
      <c r="CL195" s="344">
        <f t="shared" si="595"/>
        <v>0</v>
      </c>
      <c r="CM195" s="344">
        <f t="shared" si="595"/>
        <v>0</v>
      </c>
      <c r="CN195" s="344">
        <f t="shared" si="595"/>
        <v>0</v>
      </c>
      <c r="CO195" s="344">
        <f t="shared" si="595"/>
        <v>0</v>
      </c>
      <c r="CP195" s="344">
        <f t="shared" si="595"/>
        <v>0</v>
      </c>
      <c r="CQ195" s="344">
        <f t="shared" si="595"/>
        <v>0</v>
      </c>
      <c r="CR195" s="344">
        <f t="shared" si="595"/>
        <v>0</v>
      </c>
      <c r="CS195" s="344">
        <f t="shared" si="595"/>
        <v>0</v>
      </c>
    </row>
    <row r="196" spans="1:97" s="372" customFormat="1" x14ac:dyDescent="0.35">
      <c r="A196" s="337">
        <f t="shared" ref="A196:C196" si="596">A166</f>
        <v>0</v>
      </c>
      <c r="B196" s="337" t="str">
        <f t="shared" si="596"/>
        <v>0 0</v>
      </c>
      <c r="C196" s="344">
        <f t="shared" si="596"/>
        <v>0</v>
      </c>
      <c r="D196" s="344">
        <f>IFERROR((('UA basår'!R14+'UA basår'!U14+'UA basår'!Y14)*'UA basår'!F14*'UA basår'!H14*'UA basår'!L14)+(('UA basår'!R44+'UA basår'!U44+'UA basår'!Y44)*'UA basår'!F44*'UA basår'!H44*'UA basår'!L44),0)</f>
        <v>0</v>
      </c>
      <c r="E196" s="344">
        <f t="shared" ref="E196:BP196" si="597">IF(E$157="beräknas ej",0,D196*IF(E$188&gt;$D$143,1,IF(E$188&lt;=$C$143,$C$142,$D$142))*IFERROR(INDEX($B$148:$E$154,MATCH($A196,$A$148:$A$154,0),MATCH(E$188,$B$146:$E$146,1)),0))</f>
        <v>0</v>
      </c>
      <c r="F196" s="344">
        <f t="shared" si="597"/>
        <v>0</v>
      </c>
      <c r="G196" s="344">
        <f t="shared" si="597"/>
        <v>0</v>
      </c>
      <c r="H196" s="344">
        <f t="shared" si="597"/>
        <v>0</v>
      </c>
      <c r="I196" s="344">
        <f t="shared" si="597"/>
        <v>0</v>
      </c>
      <c r="J196" s="344">
        <f t="shared" si="597"/>
        <v>0</v>
      </c>
      <c r="K196" s="344">
        <f t="shared" si="597"/>
        <v>0</v>
      </c>
      <c r="L196" s="344">
        <f t="shared" si="597"/>
        <v>0</v>
      </c>
      <c r="M196" s="344">
        <f t="shared" si="597"/>
        <v>0</v>
      </c>
      <c r="N196" s="344">
        <f t="shared" si="597"/>
        <v>0</v>
      </c>
      <c r="O196" s="344">
        <f t="shared" si="597"/>
        <v>0</v>
      </c>
      <c r="P196" s="344">
        <f t="shared" si="597"/>
        <v>0</v>
      </c>
      <c r="Q196" s="344">
        <f t="shared" si="597"/>
        <v>0</v>
      </c>
      <c r="R196" s="344">
        <f t="shared" si="597"/>
        <v>0</v>
      </c>
      <c r="S196" s="344">
        <f t="shared" si="597"/>
        <v>0</v>
      </c>
      <c r="T196" s="344">
        <f t="shared" si="597"/>
        <v>0</v>
      </c>
      <c r="U196" s="344">
        <f t="shared" si="597"/>
        <v>0</v>
      </c>
      <c r="V196" s="344">
        <f t="shared" si="597"/>
        <v>0</v>
      </c>
      <c r="W196" s="344">
        <f t="shared" si="597"/>
        <v>0</v>
      </c>
      <c r="X196" s="344">
        <f t="shared" si="597"/>
        <v>0</v>
      </c>
      <c r="Y196" s="344">
        <f t="shared" si="597"/>
        <v>0</v>
      </c>
      <c r="Z196" s="344">
        <f t="shared" si="597"/>
        <v>0</v>
      </c>
      <c r="AA196" s="344">
        <f t="shared" si="597"/>
        <v>0</v>
      </c>
      <c r="AB196" s="344">
        <f t="shared" si="597"/>
        <v>0</v>
      </c>
      <c r="AC196" s="344">
        <f t="shared" si="597"/>
        <v>0</v>
      </c>
      <c r="AD196" s="344">
        <f t="shared" si="597"/>
        <v>0</v>
      </c>
      <c r="AE196" s="344">
        <f t="shared" si="597"/>
        <v>0</v>
      </c>
      <c r="AF196" s="344">
        <f t="shared" si="597"/>
        <v>0</v>
      </c>
      <c r="AG196" s="344">
        <f t="shared" si="597"/>
        <v>0</v>
      </c>
      <c r="AH196" s="344">
        <f t="shared" si="597"/>
        <v>0</v>
      </c>
      <c r="AI196" s="344">
        <f t="shared" si="597"/>
        <v>0</v>
      </c>
      <c r="AJ196" s="344">
        <f t="shared" si="597"/>
        <v>0</v>
      </c>
      <c r="AK196" s="344">
        <f t="shared" si="597"/>
        <v>0</v>
      </c>
      <c r="AL196" s="344">
        <f t="shared" si="597"/>
        <v>0</v>
      </c>
      <c r="AM196" s="344">
        <f t="shared" si="597"/>
        <v>0</v>
      </c>
      <c r="AN196" s="344">
        <f t="shared" si="597"/>
        <v>0</v>
      </c>
      <c r="AO196" s="344">
        <f t="shared" si="597"/>
        <v>0</v>
      </c>
      <c r="AP196" s="344">
        <f t="shared" si="597"/>
        <v>0</v>
      </c>
      <c r="AQ196" s="344">
        <f t="shared" si="597"/>
        <v>0</v>
      </c>
      <c r="AR196" s="344">
        <f t="shared" si="597"/>
        <v>0</v>
      </c>
      <c r="AS196" s="344">
        <f t="shared" si="597"/>
        <v>0</v>
      </c>
      <c r="AT196" s="344">
        <f t="shared" si="597"/>
        <v>0</v>
      </c>
      <c r="AU196" s="344">
        <f t="shared" si="597"/>
        <v>0</v>
      </c>
      <c r="AV196" s="344">
        <f t="shared" si="597"/>
        <v>0</v>
      </c>
      <c r="AW196" s="344">
        <f t="shared" si="597"/>
        <v>0</v>
      </c>
      <c r="AX196" s="344">
        <f t="shared" si="597"/>
        <v>0</v>
      </c>
      <c r="AY196" s="344">
        <f t="shared" si="597"/>
        <v>0</v>
      </c>
      <c r="AZ196" s="344">
        <f t="shared" si="597"/>
        <v>0</v>
      </c>
      <c r="BA196" s="344">
        <f t="shared" si="597"/>
        <v>0</v>
      </c>
      <c r="BB196" s="344">
        <f t="shared" si="597"/>
        <v>0</v>
      </c>
      <c r="BC196" s="344">
        <f t="shared" si="597"/>
        <v>0</v>
      </c>
      <c r="BD196" s="344">
        <f t="shared" si="597"/>
        <v>0</v>
      </c>
      <c r="BE196" s="344">
        <f t="shared" si="597"/>
        <v>0</v>
      </c>
      <c r="BF196" s="344">
        <f t="shared" si="597"/>
        <v>0</v>
      </c>
      <c r="BG196" s="344">
        <f t="shared" si="597"/>
        <v>0</v>
      </c>
      <c r="BH196" s="344">
        <f t="shared" si="597"/>
        <v>0</v>
      </c>
      <c r="BI196" s="344">
        <f t="shared" si="597"/>
        <v>0</v>
      </c>
      <c r="BJ196" s="344">
        <f t="shared" si="597"/>
        <v>0</v>
      </c>
      <c r="BK196" s="344">
        <f t="shared" si="597"/>
        <v>0</v>
      </c>
      <c r="BL196" s="344">
        <f t="shared" si="597"/>
        <v>0</v>
      </c>
      <c r="BM196" s="344">
        <f t="shared" si="597"/>
        <v>0</v>
      </c>
      <c r="BN196" s="344">
        <f t="shared" si="597"/>
        <v>0</v>
      </c>
      <c r="BO196" s="344">
        <f t="shared" si="597"/>
        <v>0</v>
      </c>
      <c r="BP196" s="344">
        <f t="shared" si="597"/>
        <v>0</v>
      </c>
      <c r="BQ196" s="344">
        <f t="shared" ref="BQ196:CS196" si="598">IF(BQ$157="beräknas ej",0,BP196*IF(BQ$188&gt;$D$143,1,IF(BQ$188&lt;=$C$143,$C$142,$D$142))*IFERROR(INDEX($B$148:$E$154,MATCH($A196,$A$148:$A$154,0),MATCH(BQ$188,$B$146:$E$146,1)),0))</f>
        <v>0</v>
      </c>
      <c r="BR196" s="344">
        <f t="shared" si="598"/>
        <v>0</v>
      </c>
      <c r="BS196" s="344">
        <f t="shared" si="598"/>
        <v>0</v>
      </c>
      <c r="BT196" s="344">
        <f t="shared" si="598"/>
        <v>0</v>
      </c>
      <c r="BU196" s="344">
        <f t="shared" si="598"/>
        <v>0</v>
      </c>
      <c r="BV196" s="344">
        <f t="shared" si="598"/>
        <v>0</v>
      </c>
      <c r="BW196" s="344">
        <f t="shared" si="598"/>
        <v>0</v>
      </c>
      <c r="BX196" s="344">
        <f t="shared" si="598"/>
        <v>0</v>
      </c>
      <c r="BY196" s="344">
        <f t="shared" si="598"/>
        <v>0</v>
      </c>
      <c r="BZ196" s="344">
        <f t="shared" si="598"/>
        <v>0</v>
      </c>
      <c r="CA196" s="344">
        <f t="shared" si="598"/>
        <v>0</v>
      </c>
      <c r="CB196" s="344">
        <f t="shared" si="598"/>
        <v>0</v>
      </c>
      <c r="CC196" s="344">
        <f t="shared" si="598"/>
        <v>0</v>
      </c>
      <c r="CD196" s="344">
        <f t="shared" si="598"/>
        <v>0</v>
      </c>
      <c r="CE196" s="344">
        <f t="shared" si="598"/>
        <v>0</v>
      </c>
      <c r="CF196" s="344">
        <f t="shared" si="598"/>
        <v>0</v>
      </c>
      <c r="CG196" s="344">
        <f t="shared" si="598"/>
        <v>0</v>
      </c>
      <c r="CH196" s="344">
        <f t="shared" si="598"/>
        <v>0</v>
      </c>
      <c r="CI196" s="344">
        <f t="shared" si="598"/>
        <v>0</v>
      </c>
      <c r="CJ196" s="344">
        <f t="shared" si="598"/>
        <v>0</v>
      </c>
      <c r="CK196" s="344">
        <f t="shared" si="598"/>
        <v>0</v>
      </c>
      <c r="CL196" s="344">
        <f t="shared" si="598"/>
        <v>0</v>
      </c>
      <c r="CM196" s="344">
        <f t="shared" si="598"/>
        <v>0</v>
      </c>
      <c r="CN196" s="344">
        <f t="shared" si="598"/>
        <v>0</v>
      </c>
      <c r="CO196" s="344">
        <f t="shared" si="598"/>
        <v>0</v>
      </c>
      <c r="CP196" s="344">
        <f t="shared" si="598"/>
        <v>0</v>
      </c>
      <c r="CQ196" s="344">
        <f t="shared" si="598"/>
        <v>0</v>
      </c>
      <c r="CR196" s="344">
        <f t="shared" si="598"/>
        <v>0</v>
      </c>
      <c r="CS196" s="344">
        <f t="shared" si="598"/>
        <v>0</v>
      </c>
    </row>
    <row r="197" spans="1:97" s="372" customFormat="1" x14ac:dyDescent="0.35">
      <c r="A197" s="337">
        <f t="shared" ref="A197:C197" si="599">A167</f>
        <v>0</v>
      </c>
      <c r="B197" s="337" t="str">
        <f t="shared" si="599"/>
        <v>0 0</v>
      </c>
      <c r="C197" s="344">
        <f t="shared" si="599"/>
        <v>0</v>
      </c>
      <c r="D197" s="344">
        <f>IFERROR((('UA basår'!R15+'UA basår'!U15+'UA basår'!Y15)*'UA basår'!F15*'UA basår'!H15*'UA basår'!L15)+(('UA basår'!R45+'UA basår'!U45+'UA basår'!Y45)*'UA basår'!F45*'UA basår'!H45*'UA basår'!L45),0)</f>
        <v>0</v>
      </c>
      <c r="E197" s="344">
        <f t="shared" ref="E197:BP197" si="600">IF(E$157="beräknas ej",0,D197*IF(E$188&gt;$D$143,1,IF(E$188&lt;=$C$143,$C$142,$D$142))*IFERROR(INDEX($B$148:$E$154,MATCH($A197,$A$148:$A$154,0),MATCH(E$188,$B$146:$E$146,1)),0))</f>
        <v>0</v>
      </c>
      <c r="F197" s="344">
        <f t="shared" si="600"/>
        <v>0</v>
      </c>
      <c r="G197" s="344">
        <f t="shared" si="600"/>
        <v>0</v>
      </c>
      <c r="H197" s="344">
        <f t="shared" si="600"/>
        <v>0</v>
      </c>
      <c r="I197" s="344">
        <f t="shared" si="600"/>
        <v>0</v>
      </c>
      <c r="J197" s="344">
        <f t="shared" si="600"/>
        <v>0</v>
      </c>
      <c r="K197" s="344">
        <f t="shared" si="600"/>
        <v>0</v>
      </c>
      <c r="L197" s="344">
        <f t="shared" si="600"/>
        <v>0</v>
      </c>
      <c r="M197" s="344">
        <f t="shared" si="600"/>
        <v>0</v>
      </c>
      <c r="N197" s="344">
        <f t="shared" si="600"/>
        <v>0</v>
      </c>
      <c r="O197" s="344">
        <f t="shared" si="600"/>
        <v>0</v>
      </c>
      <c r="P197" s="344">
        <f t="shared" si="600"/>
        <v>0</v>
      </c>
      <c r="Q197" s="344">
        <f t="shared" si="600"/>
        <v>0</v>
      </c>
      <c r="R197" s="344">
        <f t="shared" si="600"/>
        <v>0</v>
      </c>
      <c r="S197" s="344">
        <f t="shared" si="600"/>
        <v>0</v>
      </c>
      <c r="T197" s="344">
        <f t="shared" si="600"/>
        <v>0</v>
      </c>
      <c r="U197" s="344">
        <f t="shared" si="600"/>
        <v>0</v>
      </c>
      <c r="V197" s="344">
        <f t="shared" si="600"/>
        <v>0</v>
      </c>
      <c r="W197" s="344">
        <f t="shared" si="600"/>
        <v>0</v>
      </c>
      <c r="X197" s="344">
        <f t="shared" si="600"/>
        <v>0</v>
      </c>
      <c r="Y197" s="344">
        <f t="shared" si="600"/>
        <v>0</v>
      </c>
      <c r="Z197" s="344">
        <f t="shared" si="600"/>
        <v>0</v>
      </c>
      <c r="AA197" s="344">
        <f t="shared" si="600"/>
        <v>0</v>
      </c>
      <c r="AB197" s="344">
        <f t="shared" si="600"/>
        <v>0</v>
      </c>
      <c r="AC197" s="344">
        <f t="shared" si="600"/>
        <v>0</v>
      </c>
      <c r="AD197" s="344">
        <f t="shared" si="600"/>
        <v>0</v>
      </c>
      <c r="AE197" s="344">
        <f t="shared" si="600"/>
        <v>0</v>
      </c>
      <c r="AF197" s="344">
        <f t="shared" si="600"/>
        <v>0</v>
      </c>
      <c r="AG197" s="344">
        <f t="shared" si="600"/>
        <v>0</v>
      </c>
      <c r="AH197" s="344">
        <f t="shared" si="600"/>
        <v>0</v>
      </c>
      <c r="AI197" s="344">
        <f t="shared" si="600"/>
        <v>0</v>
      </c>
      <c r="AJ197" s="344">
        <f t="shared" si="600"/>
        <v>0</v>
      </c>
      <c r="AK197" s="344">
        <f t="shared" si="600"/>
        <v>0</v>
      </c>
      <c r="AL197" s="344">
        <f t="shared" si="600"/>
        <v>0</v>
      </c>
      <c r="AM197" s="344">
        <f t="shared" si="600"/>
        <v>0</v>
      </c>
      <c r="AN197" s="344">
        <f t="shared" si="600"/>
        <v>0</v>
      </c>
      <c r="AO197" s="344">
        <f t="shared" si="600"/>
        <v>0</v>
      </c>
      <c r="AP197" s="344">
        <f t="shared" si="600"/>
        <v>0</v>
      </c>
      <c r="AQ197" s="344">
        <f t="shared" si="600"/>
        <v>0</v>
      </c>
      <c r="AR197" s="344">
        <f t="shared" si="600"/>
        <v>0</v>
      </c>
      <c r="AS197" s="344">
        <f t="shared" si="600"/>
        <v>0</v>
      </c>
      <c r="AT197" s="344">
        <f t="shared" si="600"/>
        <v>0</v>
      </c>
      <c r="AU197" s="344">
        <f t="shared" si="600"/>
        <v>0</v>
      </c>
      <c r="AV197" s="344">
        <f t="shared" si="600"/>
        <v>0</v>
      </c>
      <c r="AW197" s="344">
        <f t="shared" si="600"/>
        <v>0</v>
      </c>
      <c r="AX197" s="344">
        <f t="shared" si="600"/>
        <v>0</v>
      </c>
      <c r="AY197" s="344">
        <f t="shared" si="600"/>
        <v>0</v>
      </c>
      <c r="AZ197" s="344">
        <f t="shared" si="600"/>
        <v>0</v>
      </c>
      <c r="BA197" s="344">
        <f t="shared" si="600"/>
        <v>0</v>
      </c>
      <c r="BB197" s="344">
        <f t="shared" si="600"/>
        <v>0</v>
      </c>
      <c r="BC197" s="344">
        <f t="shared" si="600"/>
        <v>0</v>
      </c>
      <c r="BD197" s="344">
        <f t="shared" si="600"/>
        <v>0</v>
      </c>
      <c r="BE197" s="344">
        <f t="shared" si="600"/>
        <v>0</v>
      </c>
      <c r="BF197" s="344">
        <f t="shared" si="600"/>
        <v>0</v>
      </c>
      <c r="BG197" s="344">
        <f t="shared" si="600"/>
        <v>0</v>
      </c>
      <c r="BH197" s="344">
        <f t="shared" si="600"/>
        <v>0</v>
      </c>
      <c r="BI197" s="344">
        <f t="shared" si="600"/>
        <v>0</v>
      </c>
      <c r="BJ197" s="344">
        <f t="shared" si="600"/>
        <v>0</v>
      </c>
      <c r="BK197" s="344">
        <f t="shared" si="600"/>
        <v>0</v>
      </c>
      <c r="BL197" s="344">
        <f t="shared" si="600"/>
        <v>0</v>
      </c>
      <c r="BM197" s="344">
        <f t="shared" si="600"/>
        <v>0</v>
      </c>
      <c r="BN197" s="344">
        <f t="shared" si="600"/>
        <v>0</v>
      </c>
      <c r="BO197" s="344">
        <f t="shared" si="600"/>
        <v>0</v>
      </c>
      <c r="BP197" s="344">
        <f t="shared" si="600"/>
        <v>0</v>
      </c>
      <c r="BQ197" s="344">
        <f t="shared" ref="BQ197:CS197" si="601">IF(BQ$157="beräknas ej",0,BP197*IF(BQ$188&gt;$D$143,1,IF(BQ$188&lt;=$C$143,$C$142,$D$142))*IFERROR(INDEX($B$148:$E$154,MATCH($A197,$A$148:$A$154,0),MATCH(BQ$188,$B$146:$E$146,1)),0))</f>
        <v>0</v>
      </c>
      <c r="BR197" s="344">
        <f t="shared" si="601"/>
        <v>0</v>
      </c>
      <c r="BS197" s="344">
        <f t="shared" si="601"/>
        <v>0</v>
      </c>
      <c r="BT197" s="344">
        <f t="shared" si="601"/>
        <v>0</v>
      </c>
      <c r="BU197" s="344">
        <f t="shared" si="601"/>
        <v>0</v>
      </c>
      <c r="BV197" s="344">
        <f t="shared" si="601"/>
        <v>0</v>
      </c>
      <c r="BW197" s="344">
        <f t="shared" si="601"/>
        <v>0</v>
      </c>
      <c r="BX197" s="344">
        <f t="shared" si="601"/>
        <v>0</v>
      </c>
      <c r="BY197" s="344">
        <f t="shared" si="601"/>
        <v>0</v>
      </c>
      <c r="BZ197" s="344">
        <f t="shared" si="601"/>
        <v>0</v>
      </c>
      <c r="CA197" s="344">
        <f t="shared" si="601"/>
        <v>0</v>
      </c>
      <c r="CB197" s="344">
        <f t="shared" si="601"/>
        <v>0</v>
      </c>
      <c r="CC197" s="344">
        <f t="shared" si="601"/>
        <v>0</v>
      </c>
      <c r="CD197" s="344">
        <f t="shared" si="601"/>
        <v>0</v>
      </c>
      <c r="CE197" s="344">
        <f t="shared" si="601"/>
        <v>0</v>
      </c>
      <c r="CF197" s="344">
        <f t="shared" si="601"/>
        <v>0</v>
      </c>
      <c r="CG197" s="344">
        <f t="shared" si="601"/>
        <v>0</v>
      </c>
      <c r="CH197" s="344">
        <f t="shared" si="601"/>
        <v>0</v>
      </c>
      <c r="CI197" s="344">
        <f t="shared" si="601"/>
        <v>0</v>
      </c>
      <c r="CJ197" s="344">
        <f t="shared" si="601"/>
        <v>0</v>
      </c>
      <c r="CK197" s="344">
        <f t="shared" si="601"/>
        <v>0</v>
      </c>
      <c r="CL197" s="344">
        <f t="shared" si="601"/>
        <v>0</v>
      </c>
      <c r="CM197" s="344">
        <f t="shared" si="601"/>
        <v>0</v>
      </c>
      <c r="CN197" s="344">
        <f t="shared" si="601"/>
        <v>0</v>
      </c>
      <c r="CO197" s="344">
        <f t="shared" si="601"/>
        <v>0</v>
      </c>
      <c r="CP197" s="344">
        <f t="shared" si="601"/>
        <v>0</v>
      </c>
      <c r="CQ197" s="344">
        <f t="shared" si="601"/>
        <v>0</v>
      </c>
      <c r="CR197" s="344">
        <f t="shared" si="601"/>
        <v>0</v>
      </c>
      <c r="CS197" s="344">
        <f t="shared" si="601"/>
        <v>0</v>
      </c>
    </row>
    <row r="198" spans="1:97" s="372" customFormat="1" x14ac:dyDescent="0.35">
      <c r="A198" s="337">
        <f t="shared" ref="A198:C198" si="602">A168</f>
        <v>0</v>
      </c>
      <c r="B198" s="337" t="str">
        <f t="shared" si="602"/>
        <v>0 0</v>
      </c>
      <c r="C198" s="344">
        <f t="shared" si="602"/>
        <v>0</v>
      </c>
      <c r="D198" s="344">
        <f>IFERROR((('UA basår'!R16+'UA basår'!U16+'UA basår'!Y16)*'UA basår'!F16*'UA basår'!H16*'UA basår'!L16)+(('UA basår'!R46+'UA basår'!U46+'UA basår'!Y46)*'UA basår'!F46*'UA basår'!H46*'UA basår'!L46),0)</f>
        <v>0</v>
      </c>
      <c r="E198" s="344">
        <f t="shared" ref="E198:BP198" si="603">IF(E$157="beräknas ej",0,D198*IF(E$188&gt;$D$143,1,IF(E$188&lt;=$C$143,$C$142,$D$142))*IFERROR(INDEX($B$148:$E$154,MATCH($A198,$A$148:$A$154,0),MATCH(E$188,$B$146:$E$146,1)),0))</f>
        <v>0</v>
      </c>
      <c r="F198" s="344">
        <f t="shared" si="603"/>
        <v>0</v>
      </c>
      <c r="G198" s="344">
        <f t="shared" si="603"/>
        <v>0</v>
      </c>
      <c r="H198" s="344">
        <f t="shared" si="603"/>
        <v>0</v>
      </c>
      <c r="I198" s="344">
        <f t="shared" si="603"/>
        <v>0</v>
      </c>
      <c r="J198" s="344">
        <f t="shared" si="603"/>
        <v>0</v>
      </c>
      <c r="K198" s="344">
        <f t="shared" si="603"/>
        <v>0</v>
      </c>
      <c r="L198" s="344">
        <f t="shared" si="603"/>
        <v>0</v>
      </c>
      <c r="M198" s="344">
        <f t="shared" si="603"/>
        <v>0</v>
      </c>
      <c r="N198" s="344">
        <f t="shared" si="603"/>
        <v>0</v>
      </c>
      <c r="O198" s="344">
        <f t="shared" si="603"/>
        <v>0</v>
      </c>
      <c r="P198" s="344">
        <f t="shared" si="603"/>
        <v>0</v>
      </c>
      <c r="Q198" s="344">
        <f t="shared" si="603"/>
        <v>0</v>
      </c>
      <c r="R198" s="344">
        <f t="shared" si="603"/>
        <v>0</v>
      </c>
      <c r="S198" s="344">
        <f t="shared" si="603"/>
        <v>0</v>
      </c>
      <c r="T198" s="344">
        <f t="shared" si="603"/>
        <v>0</v>
      </c>
      <c r="U198" s="344">
        <f t="shared" si="603"/>
        <v>0</v>
      </c>
      <c r="V198" s="344">
        <f t="shared" si="603"/>
        <v>0</v>
      </c>
      <c r="W198" s="344">
        <f t="shared" si="603"/>
        <v>0</v>
      </c>
      <c r="X198" s="344">
        <f t="shared" si="603"/>
        <v>0</v>
      </c>
      <c r="Y198" s="344">
        <f t="shared" si="603"/>
        <v>0</v>
      </c>
      <c r="Z198" s="344">
        <f t="shared" si="603"/>
        <v>0</v>
      </c>
      <c r="AA198" s="344">
        <f t="shared" si="603"/>
        <v>0</v>
      </c>
      <c r="AB198" s="344">
        <f t="shared" si="603"/>
        <v>0</v>
      </c>
      <c r="AC198" s="344">
        <f t="shared" si="603"/>
        <v>0</v>
      </c>
      <c r="AD198" s="344">
        <f t="shared" si="603"/>
        <v>0</v>
      </c>
      <c r="AE198" s="344">
        <f t="shared" si="603"/>
        <v>0</v>
      </c>
      <c r="AF198" s="344">
        <f t="shared" si="603"/>
        <v>0</v>
      </c>
      <c r="AG198" s="344">
        <f t="shared" si="603"/>
        <v>0</v>
      </c>
      <c r="AH198" s="344">
        <f t="shared" si="603"/>
        <v>0</v>
      </c>
      <c r="AI198" s="344">
        <f t="shared" si="603"/>
        <v>0</v>
      </c>
      <c r="AJ198" s="344">
        <f t="shared" si="603"/>
        <v>0</v>
      </c>
      <c r="AK198" s="344">
        <f t="shared" si="603"/>
        <v>0</v>
      </c>
      <c r="AL198" s="344">
        <f t="shared" si="603"/>
        <v>0</v>
      </c>
      <c r="AM198" s="344">
        <f t="shared" si="603"/>
        <v>0</v>
      </c>
      <c r="AN198" s="344">
        <f t="shared" si="603"/>
        <v>0</v>
      </c>
      <c r="AO198" s="344">
        <f t="shared" si="603"/>
        <v>0</v>
      </c>
      <c r="AP198" s="344">
        <f t="shared" si="603"/>
        <v>0</v>
      </c>
      <c r="AQ198" s="344">
        <f t="shared" si="603"/>
        <v>0</v>
      </c>
      <c r="AR198" s="344">
        <f t="shared" si="603"/>
        <v>0</v>
      </c>
      <c r="AS198" s="344">
        <f t="shared" si="603"/>
        <v>0</v>
      </c>
      <c r="AT198" s="344">
        <f t="shared" si="603"/>
        <v>0</v>
      </c>
      <c r="AU198" s="344">
        <f t="shared" si="603"/>
        <v>0</v>
      </c>
      <c r="AV198" s="344">
        <f t="shared" si="603"/>
        <v>0</v>
      </c>
      <c r="AW198" s="344">
        <f t="shared" si="603"/>
        <v>0</v>
      </c>
      <c r="AX198" s="344">
        <f t="shared" si="603"/>
        <v>0</v>
      </c>
      <c r="AY198" s="344">
        <f t="shared" si="603"/>
        <v>0</v>
      </c>
      <c r="AZ198" s="344">
        <f t="shared" si="603"/>
        <v>0</v>
      </c>
      <c r="BA198" s="344">
        <f t="shared" si="603"/>
        <v>0</v>
      </c>
      <c r="BB198" s="344">
        <f t="shared" si="603"/>
        <v>0</v>
      </c>
      <c r="BC198" s="344">
        <f t="shared" si="603"/>
        <v>0</v>
      </c>
      <c r="BD198" s="344">
        <f t="shared" si="603"/>
        <v>0</v>
      </c>
      <c r="BE198" s="344">
        <f t="shared" si="603"/>
        <v>0</v>
      </c>
      <c r="BF198" s="344">
        <f t="shared" si="603"/>
        <v>0</v>
      </c>
      <c r="BG198" s="344">
        <f t="shared" si="603"/>
        <v>0</v>
      </c>
      <c r="BH198" s="344">
        <f t="shared" si="603"/>
        <v>0</v>
      </c>
      <c r="BI198" s="344">
        <f t="shared" si="603"/>
        <v>0</v>
      </c>
      <c r="BJ198" s="344">
        <f t="shared" si="603"/>
        <v>0</v>
      </c>
      <c r="BK198" s="344">
        <f t="shared" si="603"/>
        <v>0</v>
      </c>
      <c r="BL198" s="344">
        <f t="shared" si="603"/>
        <v>0</v>
      </c>
      <c r="BM198" s="344">
        <f t="shared" si="603"/>
        <v>0</v>
      </c>
      <c r="BN198" s="344">
        <f t="shared" si="603"/>
        <v>0</v>
      </c>
      <c r="BO198" s="344">
        <f t="shared" si="603"/>
        <v>0</v>
      </c>
      <c r="BP198" s="344">
        <f t="shared" si="603"/>
        <v>0</v>
      </c>
      <c r="BQ198" s="344">
        <f t="shared" ref="BQ198:CS198" si="604">IF(BQ$157="beräknas ej",0,BP198*IF(BQ$188&gt;$D$143,1,IF(BQ$188&lt;=$C$143,$C$142,$D$142))*IFERROR(INDEX($B$148:$E$154,MATCH($A198,$A$148:$A$154,0),MATCH(BQ$188,$B$146:$E$146,1)),0))</f>
        <v>0</v>
      </c>
      <c r="BR198" s="344">
        <f t="shared" si="604"/>
        <v>0</v>
      </c>
      <c r="BS198" s="344">
        <f t="shared" si="604"/>
        <v>0</v>
      </c>
      <c r="BT198" s="344">
        <f t="shared" si="604"/>
        <v>0</v>
      </c>
      <c r="BU198" s="344">
        <f t="shared" si="604"/>
        <v>0</v>
      </c>
      <c r="BV198" s="344">
        <f t="shared" si="604"/>
        <v>0</v>
      </c>
      <c r="BW198" s="344">
        <f t="shared" si="604"/>
        <v>0</v>
      </c>
      <c r="BX198" s="344">
        <f t="shared" si="604"/>
        <v>0</v>
      </c>
      <c r="BY198" s="344">
        <f t="shared" si="604"/>
        <v>0</v>
      </c>
      <c r="BZ198" s="344">
        <f t="shared" si="604"/>
        <v>0</v>
      </c>
      <c r="CA198" s="344">
        <f t="shared" si="604"/>
        <v>0</v>
      </c>
      <c r="CB198" s="344">
        <f t="shared" si="604"/>
        <v>0</v>
      </c>
      <c r="CC198" s="344">
        <f t="shared" si="604"/>
        <v>0</v>
      </c>
      <c r="CD198" s="344">
        <f t="shared" si="604"/>
        <v>0</v>
      </c>
      <c r="CE198" s="344">
        <f t="shared" si="604"/>
        <v>0</v>
      </c>
      <c r="CF198" s="344">
        <f t="shared" si="604"/>
        <v>0</v>
      </c>
      <c r="CG198" s="344">
        <f t="shared" si="604"/>
        <v>0</v>
      </c>
      <c r="CH198" s="344">
        <f t="shared" si="604"/>
        <v>0</v>
      </c>
      <c r="CI198" s="344">
        <f t="shared" si="604"/>
        <v>0</v>
      </c>
      <c r="CJ198" s="344">
        <f t="shared" si="604"/>
        <v>0</v>
      </c>
      <c r="CK198" s="344">
        <f t="shared" si="604"/>
        <v>0</v>
      </c>
      <c r="CL198" s="344">
        <f t="shared" si="604"/>
        <v>0</v>
      </c>
      <c r="CM198" s="344">
        <f t="shared" si="604"/>
        <v>0</v>
      </c>
      <c r="CN198" s="344">
        <f t="shared" si="604"/>
        <v>0</v>
      </c>
      <c r="CO198" s="344">
        <f t="shared" si="604"/>
        <v>0</v>
      </c>
      <c r="CP198" s="344">
        <f t="shared" si="604"/>
        <v>0</v>
      </c>
      <c r="CQ198" s="344">
        <f t="shared" si="604"/>
        <v>0</v>
      </c>
      <c r="CR198" s="344">
        <f t="shared" si="604"/>
        <v>0</v>
      </c>
      <c r="CS198" s="344">
        <f t="shared" si="604"/>
        <v>0</v>
      </c>
    </row>
    <row r="199" spans="1:97" s="372" customFormat="1" x14ac:dyDescent="0.35">
      <c r="A199" s="337">
        <f t="shared" ref="A199:C199" si="605">A169</f>
        <v>0</v>
      </c>
      <c r="B199" s="337" t="str">
        <f t="shared" si="605"/>
        <v>0 0</v>
      </c>
      <c r="C199" s="344">
        <f t="shared" si="605"/>
        <v>0</v>
      </c>
      <c r="D199" s="344">
        <f>IFERROR((('UA basår'!R17+'UA basår'!U17+'UA basår'!Y17)*'UA basår'!F17*'UA basår'!H17*'UA basår'!L17)+(('UA basår'!R47+'UA basår'!U47+'UA basår'!Y47)*'UA basår'!F47*'UA basår'!H47*'UA basår'!L47),0)</f>
        <v>0</v>
      </c>
      <c r="E199" s="344">
        <f t="shared" ref="E199:BP199" si="606">IF(E$157="beräknas ej",0,D199*IF(E$188&gt;$D$143,1,IF(E$188&lt;=$C$143,$C$142,$D$142))*IFERROR(INDEX($B$148:$E$154,MATCH($A199,$A$148:$A$154,0),MATCH(E$188,$B$146:$E$146,1)),0))</f>
        <v>0</v>
      </c>
      <c r="F199" s="344">
        <f t="shared" si="606"/>
        <v>0</v>
      </c>
      <c r="G199" s="344">
        <f t="shared" si="606"/>
        <v>0</v>
      </c>
      <c r="H199" s="344">
        <f t="shared" si="606"/>
        <v>0</v>
      </c>
      <c r="I199" s="344">
        <f t="shared" si="606"/>
        <v>0</v>
      </c>
      <c r="J199" s="344">
        <f t="shared" si="606"/>
        <v>0</v>
      </c>
      <c r="K199" s="344">
        <f t="shared" si="606"/>
        <v>0</v>
      </c>
      <c r="L199" s="344">
        <f t="shared" si="606"/>
        <v>0</v>
      </c>
      <c r="M199" s="344">
        <f t="shared" si="606"/>
        <v>0</v>
      </c>
      <c r="N199" s="344">
        <f t="shared" si="606"/>
        <v>0</v>
      </c>
      <c r="O199" s="344">
        <f t="shared" si="606"/>
        <v>0</v>
      </c>
      <c r="P199" s="344">
        <f t="shared" si="606"/>
        <v>0</v>
      </c>
      <c r="Q199" s="344">
        <f t="shared" si="606"/>
        <v>0</v>
      </c>
      <c r="R199" s="344">
        <f t="shared" si="606"/>
        <v>0</v>
      </c>
      <c r="S199" s="344">
        <f t="shared" si="606"/>
        <v>0</v>
      </c>
      <c r="T199" s="344">
        <f t="shared" si="606"/>
        <v>0</v>
      </c>
      <c r="U199" s="344">
        <f t="shared" si="606"/>
        <v>0</v>
      </c>
      <c r="V199" s="344">
        <f t="shared" si="606"/>
        <v>0</v>
      </c>
      <c r="W199" s="344">
        <f t="shared" si="606"/>
        <v>0</v>
      </c>
      <c r="X199" s="344">
        <f t="shared" si="606"/>
        <v>0</v>
      </c>
      <c r="Y199" s="344">
        <f t="shared" si="606"/>
        <v>0</v>
      </c>
      <c r="Z199" s="344">
        <f t="shared" si="606"/>
        <v>0</v>
      </c>
      <c r="AA199" s="344">
        <f t="shared" si="606"/>
        <v>0</v>
      </c>
      <c r="AB199" s="344">
        <f t="shared" si="606"/>
        <v>0</v>
      </c>
      <c r="AC199" s="344">
        <f t="shared" si="606"/>
        <v>0</v>
      </c>
      <c r="AD199" s="344">
        <f t="shared" si="606"/>
        <v>0</v>
      </c>
      <c r="AE199" s="344">
        <f t="shared" si="606"/>
        <v>0</v>
      </c>
      <c r="AF199" s="344">
        <f t="shared" si="606"/>
        <v>0</v>
      </c>
      <c r="AG199" s="344">
        <f t="shared" si="606"/>
        <v>0</v>
      </c>
      <c r="AH199" s="344">
        <f t="shared" si="606"/>
        <v>0</v>
      </c>
      <c r="AI199" s="344">
        <f t="shared" si="606"/>
        <v>0</v>
      </c>
      <c r="AJ199" s="344">
        <f t="shared" si="606"/>
        <v>0</v>
      </c>
      <c r="AK199" s="344">
        <f t="shared" si="606"/>
        <v>0</v>
      </c>
      <c r="AL199" s="344">
        <f t="shared" si="606"/>
        <v>0</v>
      </c>
      <c r="AM199" s="344">
        <f t="shared" si="606"/>
        <v>0</v>
      </c>
      <c r="AN199" s="344">
        <f t="shared" si="606"/>
        <v>0</v>
      </c>
      <c r="AO199" s="344">
        <f t="shared" si="606"/>
        <v>0</v>
      </c>
      <c r="AP199" s="344">
        <f t="shared" si="606"/>
        <v>0</v>
      </c>
      <c r="AQ199" s="344">
        <f t="shared" si="606"/>
        <v>0</v>
      </c>
      <c r="AR199" s="344">
        <f t="shared" si="606"/>
        <v>0</v>
      </c>
      <c r="AS199" s="344">
        <f t="shared" si="606"/>
        <v>0</v>
      </c>
      <c r="AT199" s="344">
        <f t="shared" si="606"/>
        <v>0</v>
      </c>
      <c r="AU199" s="344">
        <f t="shared" si="606"/>
        <v>0</v>
      </c>
      <c r="AV199" s="344">
        <f t="shared" si="606"/>
        <v>0</v>
      </c>
      <c r="AW199" s="344">
        <f t="shared" si="606"/>
        <v>0</v>
      </c>
      <c r="AX199" s="344">
        <f t="shared" si="606"/>
        <v>0</v>
      </c>
      <c r="AY199" s="344">
        <f t="shared" si="606"/>
        <v>0</v>
      </c>
      <c r="AZ199" s="344">
        <f t="shared" si="606"/>
        <v>0</v>
      </c>
      <c r="BA199" s="344">
        <f t="shared" si="606"/>
        <v>0</v>
      </c>
      <c r="BB199" s="344">
        <f t="shared" si="606"/>
        <v>0</v>
      </c>
      <c r="BC199" s="344">
        <f t="shared" si="606"/>
        <v>0</v>
      </c>
      <c r="BD199" s="344">
        <f t="shared" si="606"/>
        <v>0</v>
      </c>
      <c r="BE199" s="344">
        <f t="shared" si="606"/>
        <v>0</v>
      </c>
      <c r="BF199" s="344">
        <f t="shared" si="606"/>
        <v>0</v>
      </c>
      <c r="BG199" s="344">
        <f t="shared" si="606"/>
        <v>0</v>
      </c>
      <c r="BH199" s="344">
        <f t="shared" si="606"/>
        <v>0</v>
      </c>
      <c r="BI199" s="344">
        <f t="shared" si="606"/>
        <v>0</v>
      </c>
      <c r="BJ199" s="344">
        <f t="shared" si="606"/>
        <v>0</v>
      </c>
      <c r="BK199" s="344">
        <f t="shared" si="606"/>
        <v>0</v>
      </c>
      <c r="BL199" s="344">
        <f t="shared" si="606"/>
        <v>0</v>
      </c>
      <c r="BM199" s="344">
        <f t="shared" si="606"/>
        <v>0</v>
      </c>
      <c r="BN199" s="344">
        <f t="shared" si="606"/>
        <v>0</v>
      </c>
      <c r="BO199" s="344">
        <f t="shared" si="606"/>
        <v>0</v>
      </c>
      <c r="BP199" s="344">
        <f t="shared" si="606"/>
        <v>0</v>
      </c>
      <c r="BQ199" s="344">
        <f t="shared" ref="BQ199:CS199" si="607">IF(BQ$157="beräknas ej",0,BP199*IF(BQ$188&gt;$D$143,1,IF(BQ$188&lt;=$C$143,$C$142,$D$142))*IFERROR(INDEX($B$148:$E$154,MATCH($A199,$A$148:$A$154,0),MATCH(BQ$188,$B$146:$E$146,1)),0))</f>
        <v>0</v>
      </c>
      <c r="BR199" s="344">
        <f t="shared" si="607"/>
        <v>0</v>
      </c>
      <c r="BS199" s="344">
        <f t="shared" si="607"/>
        <v>0</v>
      </c>
      <c r="BT199" s="344">
        <f t="shared" si="607"/>
        <v>0</v>
      </c>
      <c r="BU199" s="344">
        <f t="shared" si="607"/>
        <v>0</v>
      </c>
      <c r="BV199" s="344">
        <f t="shared" si="607"/>
        <v>0</v>
      </c>
      <c r="BW199" s="344">
        <f t="shared" si="607"/>
        <v>0</v>
      </c>
      <c r="BX199" s="344">
        <f t="shared" si="607"/>
        <v>0</v>
      </c>
      <c r="BY199" s="344">
        <f t="shared" si="607"/>
        <v>0</v>
      </c>
      <c r="BZ199" s="344">
        <f t="shared" si="607"/>
        <v>0</v>
      </c>
      <c r="CA199" s="344">
        <f t="shared" si="607"/>
        <v>0</v>
      </c>
      <c r="CB199" s="344">
        <f t="shared" si="607"/>
        <v>0</v>
      </c>
      <c r="CC199" s="344">
        <f t="shared" si="607"/>
        <v>0</v>
      </c>
      <c r="CD199" s="344">
        <f t="shared" si="607"/>
        <v>0</v>
      </c>
      <c r="CE199" s="344">
        <f t="shared" si="607"/>
        <v>0</v>
      </c>
      <c r="CF199" s="344">
        <f t="shared" si="607"/>
        <v>0</v>
      </c>
      <c r="CG199" s="344">
        <f t="shared" si="607"/>
        <v>0</v>
      </c>
      <c r="CH199" s="344">
        <f t="shared" si="607"/>
        <v>0</v>
      </c>
      <c r="CI199" s="344">
        <f t="shared" si="607"/>
        <v>0</v>
      </c>
      <c r="CJ199" s="344">
        <f t="shared" si="607"/>
        <v>0</v>
      </c>
      <c r="CK199" s="344">
        <f t="shared" si="607"/>
        <v>0</v>
      </c>
      <c r="CL199" s="344">
        <f t="shared" si="607"/>
        <v>0</v>
      </c>
      <c r="CM199" s="344">
        <f t="shared" si="607"/>
        <v>0</v>
      </c>
      <c r="CN199" s="344">
        <f t="shared" si="607"/>
        <v>0</v>
      </c>
      <c r="CO199" s="344">
        <f t="shared" si="607"/>
        <v>0</v>
      </c>
      <c r="CP199" s="344">
        <f t="shared" si="607"/>
        <v>0</v>
      </c>
      <c r="CQ199" s="344">
        <f t="shared" si="607"/>
        <v>0</v>
      </c>
      <c r="CR199" s="344">
        <f t="shared" si="607"/>
        <v>0</v>
      </c>
      <c r="CS199" s="344">
        <f t="shared" si="607"/>
        <v>0</v>
      </c>
    </row>
    <row r="200" spans="1:97" s="372" customFormat="1" x14ac:dyDescent="0.35">
      <c r="A200" s="337">
        <f t="shared" ref="A200:C200" si="608">A170</f>
        <v>0</v>
      </c>
      <c r="B200" s="337" t="str">
        <f t="shared" si="608"/>
        <v>0 0</v>
      </c>
      <c r="C200" s="344">
        <f t="shared" si="608"/>
        <v>0</v>
      </c>
      <c r="D200" s="344">
        <f>IFERROR((('UA basår'!R18+'UA basår'!U18+'UA basår'!Y18)*'UA basår'!F18*'UA basår'!H18*'UA basår'!L18)+(('UA basår'!R48+'UA basår'!U48+'UA basår'!Y48)*'UA basår'!F48*'UA basår'!H48*'UA basår'!L48),0)</f>
        <v>0</v>
      </c>
      <c r="E200" s="344">
        <f t="shared" ref="E200:BP200" si="609">IF(E$157="beräknas ej",0,D200*IF(E$188&gt;$D$143,1,IF(E$188&lt;=$C$143,$C$142,$D$142))*IFERROR(INDEX($B$148:$E$154,MATCH($A200,$A$148:$A$154,0),MATCH(E$188,$B$146:$E$146,1)),0))</f>
        <v>0</v>
      </c>
      <c r="F200" s="344">
        <f t="shared" si="609"/>
        <v>0</v>
      </c>
      <c r="G200" s="344">
        <f t="shared" si="609"/>
        <v>0</v>
      </c>
      <c r="H200" s="344">
        <f t="shared" si="609"/>
        <v>0</v>
      </c>
      <c r="I200" s="344">
        <f t="shared" si="609"/>
        <v>0</v>
      </c>
      <c r="J200" s="344">
        <f t="shared" si="609"/>
        <v>0</v>
      </c>
      <c r="K200" s="344">
        <f t="shared" si="609"/>
        <v>0</v>
      </c>
      <c r="L200" s="344">
        <f t="shared" si="609"/>
        <v>0</v>
      </c>
      <c r="M200" s="344">
        <f t="shared" si="609"/>
        <v>0</v>
      </c>
      <c r="N200" s="344">
        <f t="shared" si="609"/>
        <v>0</v>
      </c>
      <c r="O200" s="344">
        <f t="shared" si="609"/>
        <v>0</v>
      </c>
      <c r="P200" s="344">
        <f t="shared" si="609"/>
        <v>0</v>
      </c>
      <c r="Q200" s="344">
        <f t="shared" si="609"/>
        <v>0</v>
      </c>
      <c r="R200" s="344">
        <f t="shared" si="609"/>
        <v>0</v>
      </c>
      <c r="S200" s="344">
        <f t="shared" si="609"/>
        <v>0</v>
      </c>
      <c r="T200" s="344">
        <f t="shared" si="609"/>
        <v>0</v>
      </c>
      <c r="U200" s="344">
        <f t="shared" si="609"/>
        <v>0</v>
      </c>
      <c r="V200" s="344">
        <f t="shared" si="609"/>
        <v>0</v>
      </c>
      <c r="W200" s="344">
        <f t="shared" si="609"/>
        <v>0</v>
      </c>
      <c r="X200" s="344">
        <f t="shared" si="609"/>
        <v>0</v>
      </c>
      <c r="Y200" s="344">
        <f t="shared" si="609"/>
        <v>0</v>
      </c>
      <c r="Z200" s="344">
        <f t="shared" si="609"/>
        <v>0</v>
      </c>
      <c r="AA200" s="344">
        <f t="shared" si="609"/>
        <v>0</v>
      </c>
      <c r="AB200" s="344">
        <f t="shared" si="609"/>
        <v>0</v>
      </c>
      <c r="AC200" s="344">
        <f t="shared" si="609"/>
        <v>0</v>
      </c>
      <c r="AD200" s="344">
        <f t="shared" si="609"/>
        <v>0</v>
      </c>
      <c r="AE200" s="344">
        <f t="shared" si="609"/>
        <v>0</v>
      </c>
      <c r="AF200" s="344">
        <f t="shared" si="609"/>
        <v>0</v>
      </c>
      <c r="AG200" s="344">
        <f t="shared" si="609"/>
        <v>0</v>
      </c>
      <c r="AH200" s="344">
        <f t="shared" si="609"/>
        <v>0</v>
      </c>
      <c r="AI200" s="344">
        <f t="shared" si="609"/>
        <v>0</v>
      </c>
      <c r="AJ200" s="344">
        <f t="shared" si="609"/>
        <v>0</v>
      </c>
      <c r="AK200" s="344">
        <f t="shared" si="609"/>
        <v>0</v>
      </c>
      <c r="AL200" s="344">
        <f t="shared" si="609"/>
        <v>0</v>
      </c>
      <c r="AM200" s="344">
        <f t="shared" si="609"/>
        <v>0</v>
      </c>
      <c r="AN200" s="344">
        <f t="shared" si="609"/>
        <v>0</v>
      </c>
      <c r="AO200" s="344">
        <f t="shared" si="609"/>
        <v>0</v>
      </c>
      <c r="AP200" s="344">
        <f t="shared" si="609"/>
        <v>0</v>
      </c>
      <c r="AQ200" s="344">
        <f t="shared" si="609"/>
        <v>0</v>
      </c>
      <c r="AR200" s="344">
        <f t="shared" si="609"/>
        <v>0</v>
      </c>
      <c r="AS200" s="344">
        <f t="shared" si="609"/>
        <v>0</v>
      </c>
      <c r="AT200" s="344">
        <f t="shared" si="609"/>
        <v>0</v>
      </c>
      <c r="AU200" s="344">
        <f t="shared" si="609"/>
        <v>0</v>
      </c>
      <c r="AV200" s="344">
        <f t="shared" si="609"/>
        <v>0</v>
      </c>
      <c r="AW200" s="344">
        <f t="shared" si="609"/>
        <v>0</v>
      </c>
      <c r="AX200" s="344">
        <f t="shared" si="609"/>
        <v>0</v>
      </c>
      <c r="AY200" s="344">
        <f t="shared" si="609"/>
        <v>0</v>
      </c>
      <c r="AZ200" s="344">
        <f t="shared" si="609"/>
        <v>0</v>
      </c>
      <c r="BA200" s="344">
        <f t="shared" si="609"/>
        <v>0</v>
      </c>
      <c r="BB200" s="344">
        <f t="shared" si="609"/>
        <v>0</v>
      </c>
      <c r="BC200" s="344">
        <f t="shared" si="609"/>
        <v>0</v>
      </c>
      <c r="BD200" s="344">
        <f t="shared" si="609"/>
        <v>0</v>
      </c>
      <c r="BE200" s="344">
        <f t="shared" si="609"/>
        <v>0</v>
      </c>
      <c r="BF200" s="344">
        <f t="shared" si="609"/>
        <v>0</v>
      </c>
      <c r="BG200" s="344">
        <f t="shared" si="609"/>
        <v>0</v>
      </c>
      <c r="BH200" s="344">
        <f t="shared" si="609"/>
        <v>0</v>
      </c>
      <c r="BI200" s="344">
        <f t="shared" si="609"/>
        <v>0</v>
      </c>
      <c r="BJ200" s="344">
        <f t="shared" si="609"/>
        <v>0</v>
      </c>
      <c r="BK200" s="344">
        <f t="shared" si="609"/>
        <v>0</v>
      </c>
      <c r="BL200" s="344">
        <f t="shared" si="609"/>
        <v>0</v>
      </c>
      <c r="BM200" s="344">
        <f t="shared" si="609"/>
        <v>0</v>
      </c>
      <c r="BN200" s="344">
        <f t="shared" si="609"/>
        <v>0</v>
      </c>
      <c r="BO200" s="344">
        <f t="shared" si="609"/>
        <v>0</v>
      </c>
      <c r="BP200" s="344">
        <f t="shared" si="609"/>
        <v>0</v>
      </c>
      <c r="BQ200" s="344">
        <f t="shared" ref="BQ200:CS200" si="610">IF(BQ$157="beräknas ej",0,BP200*IF(BQ$188&gt;$D$143,1,IF(BQ$188&lt;=$C$143,$C$142,$D$142))*IFERROR(INDEX($B$148:$E$154,MATCH($A200,$A$148:$A$154,0),MATCH(BQ$188,$B$146:$E$146,1)),0))</f>
        <v>0</v>
      </c>
      <c r="BR200" s="344">
        <f t="shared" si="610"/>
        <v>0</v>
      </c>
      <c r="BS200" s="344">
        <f t="shared" si="610"/>
        <v>0</v>
      </c>
      <c r="BT200" s="344">
        <f t="shared" si="610"/>
        <v>0</v>
      </c>
      <c r="BU200" s="344">
        <f t="shared" si="610"/>
        <v>0</v>
      </c>
      <c r="BV200" s="344">
        <f t="shared" si="610"/>
        <v>0</v>
      </c>
      <c r="BW200" s="344">
        <f t="shared" si="610"/>
        <v>0</v>
      </c>
      <c r="BX200" s="344">
        <f t="shared" si="610"/>
        <v>0</v>
      </c>
      <c r="BY200" s="344">
        <f t="shared" si="610"/>
        <v>0</v>
      </c>
      <c r="BZ200" s="344">
        <f t="shared" si="610"/>
        <v>0</v>
      </c>
      <c r="CA200" s="344">
        <f t="shared" si="610"/>
        <v>0</v>
      </c>
      <c r="CB200" s="344">
        <f t="shared" si="610"/>
        <v>0</v>
      </c>
      <c r="CC200" s="344">
        <f t="shared" si="610"/>
        <v>0</v>
      </c>
      <c r="CD200" s="344">
        <f t="shared" si="610"/>
        <v>0</v>
      </c>
      <c r="CE200" s="344">
        <f t="shared" si="610"/>
        <v>0</v>
      </c>
      <c r="CF200" s="344">
        <f t="shared" si="610"/>
        <v>0</v>
      </c>
      <c r="CG200" s="344">
        <f t="shared" si="610"/>
        <v>0</v>
      </c>
      <c r="CH200" s="344">
        <f t="shared" si="610"/>
        <v>0</v>
      </c>
      <c r="CI200" s="344">
        <f t="shared" si="610"/>
        <v>0</v>
      </c>
      <c r="CJ200" s="344">
        <f t="shared" si="610"/>
        <v>0</v>
      </c>
      <c r="CK200" s="344">
        <f t="shared" si="610"/>
        <v>0</v>
      </c>
      <c r="CL200" s="344">
        <f t="shared" si="610"/>
        <v>0</v>
      </c>
      <c r="CM200" s="344">
        <f t="shared" si="610"/>
        <v>0</v>
      </c>
      <c r="CN200" s="344">
        <f t="shared" si="610"/>
        <v>0</v>
      </c>
      <c r="CO200" s="344">
        <f t="shared" si="610"/>
        <v>0</v>
      </c>
      <c r="CP200" s="344">
        <f t="shared" si="610"/>
        <v>0</v>
      </c>
      <c r="CQ200" s="344">
        <f t="shared" si="610"/>
        <v>0</v>
      </c>
      <c r="CR200" s="344">
        <f t="shared" si="610"/>
        <v>0</v>
      </c>
      <c r="CS200" s="344">
        <f t="shared" si="610"/>
        <v>0</v>
      </c>
    </row>
    <row r="201" spans="1:97" s="372" customFormat="1" x14ac:dyDescent="0.35">
      <c r="A201" s="337">
        <f t="shared" ref="A201:C201" si="611">A171</f>
        <v>0</v>
      </c>
      <c r="B201" s="337" t="str">
        <f t="shared" si="611"/>
        <v>0 0</v>
      </c>
      <c r="C201" s="344">
        <f t="shared" si="611"/>
        <v>0</v>
      </c>
      <c r="D201" s="344">
        <f>IFERROR((('UA basår'!R19+'UA basår'!U19+'UA basår'!Y19)*'UA basår'!F19*'UA basår'!H19*'UA basår'!L19)+(('UA basår'!R49+'UA basår'!U49+'UA basår'!Y49)*'UA basår'!F49*'UA basår'!H49*'UA basår'!L49),0)</f>
        <v>0</v>
      </c>
      <c r="E201" s="344">
        <f t="shared" ref="E201:BP201" si="612">IF(E$157="beräknas ej",0,D201*IF(E$188&gt;$D$143,1,IF(E$188&lt;=$C$143,$C$142,$D$142))*IFERROR(INDEX($B$148:$E$154,MATCH($A201,$A$148:$A$154,0),MATCH(E$188,$B$146:$E$146,1)),0))</f>
        <v>0</v>
      </c>
      <c r="F201" s="344">
        <f t="shared" si="612"/>
        <v>0</v>
      </c>
      <c r="G201" s="344">
        <f t="shared" si="612"/>
        <v>0</v>
      </c>
      <c r="H201" s="344">
        <f t="shared" si="612"/>
        <v>0</v>
      </c>
      <c r="I201" s="344">
        <f t="shared" si="612"/>
        <v>0</v>
      </c>
      <c r="J201" s="344">
        <f t="shared" si="612"/>
        <v>0</v>
      </c>
      <c r="K201" s="344">
        <f t="shared" si="612"/>
        <v>0</v>
      </c>
      <c r="L201" s="344">
        <f t="shared" si="612"/>
        <v>0</v>
      </c>
      <c r="M201" s="344">
        <f t="shared" si="612"/>
        <v>0</v>
      </c>
      <c r="N201" s="344">
        <f t="shared" si="612"/>
        <v>0</v>
      </c>
      <c r="O201" s="344">
        <f t="shared" si="612"/>
        <v>0</v>
      </c>
      <c r="P201" s="344">
        <f t="shared" si="612"/>
        <v>0</v>
      </c>
      <c r="Q201" s="344">
        <f t="shared" si="612"/>
        <v>0</v>
      </c>
      <c r="R201" s="344">
        <f t="shared" si="612"/>
        <v>0</v>
      </c>
      <c r="S201" s="344">
        <f t="shared" si="612"/>
        <v>0</v>
      </c>
      <c r="T201" s="344">
        <f t="shared" si="612"/>
        <v>0</v>
      </c>
      <c r="U201" s="344">
        <f t="shared" si="612"/>
        <v>0</v>
      </c>
      <c r="V201" s="344">
        <f t="shared" si="612"/>
        <v>0</v>
      </c>
      <c r="W201" s="344">
        <f t="shared" si="612"/>
        <v>0</v>
      </c>
      <c r="X201" s="344">
        <f t="shared" si="612"/>
        <v>0</v>
      </c>
      <c r="Y201" s="344">
        <f t="shared" si="612"/>
        <v>0</v>
      </c>
      <c r="Z201" s="344">
        <f t="shared" si="612"/>
        <v>0</v>
      </c>
      <c r="AA201" s="344">
        <f t="shared" si="612"/>
        <v>0</v>
      </c>
      <c r="AB201" s="344">
        <f t="shared" si="612"/>
        <v>0</v>
      </c>
      <c r="AC201" s="344">
        <f t="shared" si="612"/>
        <v>0</v>
      </c>
      <c r="AD201" s="344">
        <f t="shared" si="612"/>
        <v>0</v>
      </c>
      <c r="AE201" s="344">
        <f t="shared" si="612"/>
        <v>0</v>
      </c>
      <c r="AF201" s="344">
        <f t="shared" si="612"/>
        <v>0</v>
      </c>
      <c r="AG201" s="344">
        <f t="shared" si="612"/>
        <v>0</v>
      </c>
      <c r="AH201" s="344">
        <f t="shared" si="612"/>
        <v>0</v>
      </c>
      <c r="AI201" s="344">
        <f t="shared" si="612"/>
        <v>0</v>
      </c>
      <c r="AJ201" s="344">
        <f t="shared" si="612"/>
        <v>0</v>
      </c>
      <c r="AK201" s="344">
        <f t="shared" si="612"/>
        <v>0</v>
      </c>
      <c r="AL201" s="344">
        <f t="shared" si="612"/>
        <v>0</v>
      </c>
      <c r="AM201" s="344">
        <f t="shared" si="612"/>
        <v>0</v>
      </c>
      <c r="AN201" s="344">
        <f t="shared" si="612"/>
        <v>0</v>
      </c>
      <c r="AO201" s="344">
        <f t="shared" si="612"/>
        <v>0</v>
      </c>
      <c r="AP201" s="344">
        <f t="shared" si="612"/>
        <v>0</v>
      </c>
      <c r="AQ201" s="344">
        <f t="shared" si="612"/>
        <v>0</v>
      </c>
      <c r="AR201" s="344">
        <f t="shared" si="612"/>
        <v>0</v>
      </c>
      <c r="AS201" s="344">
        <f t="shared" si="612"/>
        <v>0</v>
      </c>
      <c r="AT201" s="344">
        <f t="shared" si="612"/>
        <v>0</v>
      </c>
      <c r="AU201" s="344">
        <f t="shared" si="612"/>
        <v>0</v>
      </c>
      <c r="AV201" s="344">
        <f t="shared" si="612"/>
        <v>0</v>
      </c>
      <c r="AW201" s="344">
        <f t="shared" si="612"/>
        <v>0</v>
      </c>
      <c r="AX201" s="344">
        <f t="shared" si="612"/>
        <v>0</v>
      </c>
      <c r="AY201" s="344">
        <f t="shared" si="612"/>
        <v>0</v>
      </c>
      <c r="AZ201" s="344">
        <f t="shared" si="612"/>
        <v>0</v>
      </c>
      <c r="BA201" s="344">
        <f t="shared" si="612"/>
        <v>0</v>
      </c>
      <c r="BB201" s="344">
        <f t="shared" si="612"/>
        <v>0</v>
      </c>
      <c r="BC201" s="344">
        <f t="shared" si="612"/>
        <v>0</v>
      </c>
      <c r="BD201" s="344">
        <f t="shared" si="612"/>
        <v>0</v>
      </c>
      <c r="BE201" s="344">
        <f t="shared" si="612"/>
        <v>0</v>
      </c>
      <c r="BF201" s="344">
        <f t="shared" si="612"/>
        <v>0</v>
      </c>
      <c r="BG201" s="344">
        <f t="shared" si="612"/>
        <v>0</v>
      </c>
      <c r="BH201" s="344">
        <f t="shared" si="612"/>
        <v>0</v>
      </c>
      <c r="BI201" s="344">
        <f t="shared" si="612"/>
        <v>0</v>
      </c>
      <c r="BJ201" s="344">
        <f t="shared" si="612"/>
        <v>0</v>
      </c>
      <c r="BK201" s="344">
        <f t="shared" si="612"/>
        <v>0</v>
      </c>
      <c r="BL201" s="344">
        <f t="shared" si="612"/>
        <v>0</v>
      </c>
      <c r="BM201" s="344">
        <f t="shared" si="612"/>
        <v>0</v>
      </c>
      <c r="BN201" s="344">
        <f t="shared" si="612"/>
        <v>0</v>
      </c>
      <c r="BO201" s="344">
        <f t="shared" si="612"/>
        <v>0</v>
      </c>
      <c r="BP201" s="344">
        <f t="shared" si="612"/>
        <v>0</v>
      </c>
      <c r="BQ201" s="344">
        <f t="shared" ref="BQ201:CS201" si="613">IF(BQ$157="beräknas ej",0,BP201*IF(BQ$188&gt;$D$143,1,IF(BQ$188&lt;=$C$143,$C$142,$D$142))*IFERROR(INDEX($B$148:$E$154,MATCH($A201,$A$148:$A$154,0),MATCH(BQ$188,$B$146:$E$146,1)),0))</f>
        <v>0</v>
      </c>
      <c r="BR201" s="344">
        <f t="shared" si="613"/>
        <v>0</v>
      </c>
      <c r="BS201" s="344">
        <f t="shared" si="613"/>
        <v>0</v>
      </c>
      <c r="BT201" s="344">
        <f t="shared" si="613"/>
        <v>0</v>
      </c>
      <c r="BU201" s="344">
        <f t="shared" si="613"/>
        <v>0</v>
      </c>
      <c r="BV201" s="344">
        <f t="shared" si="613"/>
        <v>0</v>
      </c>
      <c r="BW201" s="344">
        <f t="shared" si="613"/>
        <v>0</v>
      </c>
      <c r="BX201" s="344">
        <f t="shared" si="613"/>
        <v>0</v>
      </c>
      <c r="BY201" s="344">
        <f t="shared" si="613"/>
        <v>0</v>
      </c>
      <c r="BZ201" s="344">
        <f t="shared" si="613"/>
        <v>0</v>
      </c>
      <c r="CA201" s="344">
        <f t="shared" si="613"/>
        <v>0</v>
      </c>
      <c r="CB201" s="344">
        <f t="shared" si="613"/>
        <v>0</v>
      </c>
      <c r="CC201" s="344">
        <f t="shared" si="613"/>
        <v>0</v>
      </c>
      <c r="CD201" s="344">
        <f t="shared" si="613"/>
        <v>0</v>
      </c>
      <c r="CE201" s="344">
        <f t="shared" si="613"/>
        <v>0</v>
      </c>
      <c r="CF201" s="344">
        <f t="shared" si="613"/>
        <v>0</v>
      </c>
      <c r="CG201" s="344">
        <f t="shared" si="613"/>
        <v>0</v>
      </c>
      <c r="CH201" s="344">
        <f t="shared" si="613"/>
        <v>0</v>
      </c>
      <c r="CI201" s="344">
        <f t="shared" si="613"/>
        <v>0</v>
      </c>
      <c r="CJ201" s="344">
        <f t="shared" si="613"/>
        <v>0</v>
      </c>
      <c r="CK201" s="344">
        <f t="shared" si="613"/>
        <v>0</v>
      </c>
      <c r="CL201" s="344">
        <f t="shared" si="613"/>
        <v>0</v>
      </c>
      <c r="CM201" s="344">
        <f t="shared" si="613"/>
        <v>0</v>
      </c>
      <c r="CN201" s="344">
        <f t="shared" si="613"/>
        <v>0</v>
      </c>
      <c r="CO201" s="344">
        <f t="shared" si="613"/>
        <v>0</v>
      </c>
      <c r="CP201" s="344">
        <f t="shared" si="613"/>
        <v>0</v>
      </c>
      <c r="CQ201" s="344">
        <f t="shared" si="613"/>
        <v>0</v>
      </c>
      <c r="CR201" s="344">
        <f t="shared" si="613"/>
        <v>0</v>
      </c>
      <c r="CS201" s="344">
        <f t="shared" si="613"/>
        <v>0</v>
      </c>
    </row>
    <row r="202" spans="1:97" s="372" customFormat="1" x14ac:dyDescent="0.35">
      <c r="A202" s="337">
        <f t="shared" ref="A202:C202" si="614">A172</f>
        <v>0</v>
      </c>
      <c r="B202" s="337" t="str">
        <f t="shared" si="614"/>
        <v>0 0</v>
      </c>
      <c r="C202" s="344">
        <f t="shared" si="614"/>
        <v>0</v>
      </c>
      <c r="D202" s="344">
        <f>IFERROR((('UA basår'!R20+'UA basår'!U20+'UA basår'!Y20)*'UA basår'!F20*'UA basår'!H20*'UA basår'!L20)+(('UA basår'!R50+'UA basår'!U50+'UA basår'!Y50)*'UA basår'!F50*'UA basår'!H50*'UA basår'!L50),0)</f>
        <v>0</v>
      </c>
      <c r="E202" s="344">
        <f t="shared" ref="E202:BP202" si="615">IF(E$157="beräknas ej",0,D202*IF(E$188&gt;$D$143,1,IF(E$188&lt;=$C$143,$C$142,$D$142))*IFERROR(INDEX($B$148:$E$154,MATCH($A202,$A$148:$A$154,0),MATCH(E$188,$B$146:$E$146,1)),0))</f>
        <v>0</v>
      </c>
      <c r="F202" s="344">
        <f t="shared" si="615"/>
        <v>0</v>
      </c>
      <c r="G202" s="344">
        <f t="shared" si="615"/>
        <v>0</v>
      </c>
      <c r="H202" s="344">
        <f t="shared" si="615"/>
        <v>0</v>
      </c>
      <c r="I202" s="344">
        <f t="shared" si="615"/>
        <v>0</v>
      </c>
      <c r="J202" s="344">
        <f t="shared" si="615"/>
        <v>0</v>
      </c>
      <c r="K202" s="344">
        <f t="shared" si="615"/>
        <v>0</v>
      </c>
      <c r="L202" s="344">
        <f t="shared" si="615"/>
        <v>0</v>
      </c>
      <c r="M202" s="344">
        <f t="shared" si="615"/>
        <v>0</v>
      </c>
      <c r="N202" s="344">
        <f t="shared" si="615"/>
        <v>0</v>
      </c>
      <c r="O202" s="344">
        <f t="shared" si="615"/>
        <v>0</v>
      </c>
      <c r="P202" s="344">
        <f t="shared" si="615"/>
        <v>0</v>
      </c>
      <c r="Q202" s="344">
        <f t="shared" si="615"/>
        <v>0</v>
      </c>
      <c r="R202" s="344">
        <f t="shared" si="615"/>
        <v>0</v>
      </c>
      <c r="S202" s="344">
        <f t="shared" si="615"/>
        <v>0</v>
      </c>
      <c r="T202" s="344">
        <f t="shared" si="615"/>
        <v>0</v>
      </c>
      <c r="U202" s="344">
        <f t="shared" si="615"/>
        <v>0</v>
      </c>
      <c r="V202" s="344">
        <f t="shared" si="615"/>
        <v>0</v>
      </c>
      <c r="W202" s="344">
        <f t="shared" si="615"/>
        <v>0</v>
      </c>
      <c r="X202" s="344">
        <f t="shared" si="615"/>
        <v>0</v>
      </c>
      <c r="Y202" s="344">
        <f t="shared" si="615"/>
        <v>0</v>
      </c>
      <c r="Z202" s="344">
        <f t="shared" si="615"/>
        <v>0</v>
      </c>
      <c r="AA202" s="344">
        <f t="shared" si="615"/>
        <v>0</v>
      </c>
      <c r="AB202" s="344">
        <f t="shared" si="615"/>
        <v>0</v>
      </c>
      <c r="AC202" s="344">
        <f t="shared" si="615"/>
        <v>0</v>
      </c>
      <c r="AD202" s="344">
        <f t="shared" si="615"/>
        <v>0</v>
      </c>
      <c r="AE202" s="344">
        <f t="shared" si="615"/>
        <v>0</v>
      </c>
      <c r="AF202" s="344">
        <f t="shared" si="615"/>
        <v>0</v>
      </c>
      <c r="AG202" s="344">
        <f t="shared" si="615"/>
        <v>0</v>
      </c>
      <c r="AH202" s="344">
        <f t="shared" si="615"/>
        <v>0</v>
      </c>
      <c r="AI202" s="344">
        <f t="shared" si="615"/>
        <v>0</v>
      </c>
      <c r="AJ202" s="344">
        <f t="shared" si="615"/>
        <v>0</v>
      </c>
      <c r="AK202" s="344">
        <f t="shared" si="615"/>
        <v>0</v>
      </c>
      <c r="AL202" s="344">
        <f t="shared" si="615"/>
        <v>0</v>
      </c>
      <c r="AM202" s="344">
        <f t="shared" si="615"/>
        <v>0</v>
      </c>
      <c r="AN202" s="344">
        <f t="shared" si="615"/>
        <v>0</v>
      </c>
      <c r="AO202" s="344">
        <f t="shared" si="615"/>
        <v>0</v>
      </c>
      <c r="AP202" s="344">
        <f t="shared" si="615"/>
        <v>0</v>
      </c>
      <c r="AQ202" s="344">
        <f t="shared" si="615"/>
        <v>0</v>
      </c>
      <c r="AR202" s="344">
        <f t="shared" si="615"/>
        <v>0</v>
      </c>
      <c r="AS202" s="344">
        <f t="shared" si="615"/>
        <v>0</v>
      </c>
      <c r="AT202" s="344">
        <f t="shared" si="615"/>
        <v>0</v>
      </c>
      <c r="AU202" s="344">
        <f t="shared" si="615"/>
        <v>0</v>
      </c>
      <c r="AV202" s="344">
        <f t="shared" si="615"/>
        <v>0</v>
      </c>
      <c r="AW202" s="344">
        <f t="shared" si="615"/>
        <v>0</v>
      </c>
      <c r="AX202" s="344">
        <f t="shared" si="615"/>
        <v>0</v>
      </c>
      <c r="AY202" s="344">
        <f t="shared" si="615"/>
        <v>0</v>
      </c>
      <c r="AZ202" s="344">
        <f t="shared" si="615"/>
        <v>0</v>
      </c>
      <c r="BA202" s="344">
        <f t="shared" si="615"/>
        <v>0</v>
      </c>
      <c r="BB202" s="344">
        <f t="shared" si="615"/>
        <v>0</v>
      </c>
      <c r="BC202" s="344">
        <f t="shared" si="615"/>
        <v>0</v>
      </c>
      <c r="BD202" s="344">
        <f t="shared" si="615"/>
        <v>0</v>
      </c>
      <c r="BE202" s="344">
        <f t="shared" si="615"/>
        <v>0</v>
      </c>
      <c r="BF202" s="344">
        <f t="shared" si="615"/>
        <v>0</v>
      </c>
      <c r="BG202" s="344">
        <f t="shared" si="615"/>
        <v>0</v>
      </c>
      <c r="BH202" s="344">
        <f t="shared" si="615"/>
        <v>0</v>
      </c>
      <c r="BI202" s="344">
        <f t="shared" si="615"/>
        <v>0</v>
      </c>
      <c r="BJ202" s="344">
        <f t="shared" si="615"/>
        <v>0</v>
      </c>
      <c r="BK202" s="344">
        <f t="shared" si="615"/>
        <v>0</v>
      </c>
      <c r="BL202" s="344">
        <f t="shared" si="615"/>
        <v>0</v>
      </c>
      <c r="BM202" s="344">
        <f t="shared" si="615"/>
        <v>0</v>
      </c>
      <c r="BN202" s="344">
        <f t="shared" si="615"/>
        <v>0</v>
      </c>
      <c r="BO202" s="344">
        <f t="shared" si="615"/>
        <v>0</v>
      </c>
      <c r="BP202" s="344">
        <f t="shared" si="615"/>
        <v>0</v>
      </c>
      <c r="BQ202" s="344">
        <f t="shared" ref="BQ202:CS202" si="616">IF(BQ$157="beräknas ej",0,BP202*IF(BQ$188&gt;$D$143,1,IF(BQ$188&lt;=$C$143,$C$142,$D$142))*IFERROR(INDEX($B$148:$E$154,MATCH($A202,$A$148:$A$154,0),MATCH(BQ$188,$B$146:$E$146,1)),0))</f>
        <v>0</v>
      </c>
      <c r="BR202" s="344">
        <f t="shared" si="616"/>
        <v>0</v>
      </c>
      <c r="BS202" s="344">
        <f t="shared" si="616"/>
        <v>0</v>
      </c>
      <c r="BT202" s="344">
        <f t="shared" si="616"/>
        <v>0</v>
      </c>
      <c r="BU202" s="344">
        <f t="shared" si="616"/>
        <v>0</v>
      </c>
      <c r="BV202" s="344">
        <f t="shared" si="616"/>
        <v>0</v>
      </c>
      <c r="BW202" s="344">
        <f t="shared" si="616"/>
        <v>0</v>
      </c>
      <c r="BX202" s="344">
        <f t="shared" si="616"/>
        <v>0</v>
      </c>
      <c r="BY202" s="344">
        <f t="shared" si="616"/>
        <v>0</v>
      </c>
      <c r="BZ202" s="344">
        <f t="shared" si="616"/>
        <v>0</v>
      </c>
      <c r="CA202" s="344">
        <f t="shared" si="616"/>
        <v>0</v>
      </c>
      <c r="CB202" s="344">
        <f t="shared" si="616"/>
        <v>0</v>
      </c>
      <c r="CC202" s="344">
        <f t="shared" si="616"/>
        <v>0</v>
      </c>
      <c r="CD202" s="344">
        <f t="shared" si="616"/>
        <v>0</v>
      </c>
      <c r="CE202" s="344">
        <f t="shared" si="616"/>
        <v>0</v>
      </c>
      <c r="CF202" s="344">
        <f t="shared" si="616"/>
        <v>0</v>
      </c>
      <c r="CG202" s="344">
        <f t="shared" si="616"/>
        <v>0</v>
      </c>
      <c r="CH202" s="344">
        <f t="shared" si="616"/>
        <v>0</v>
      </c>
      <c r="CI202" s="344">
        <f t="shared" si="616"/>
        <v>0</v>
      </c>
      <c r="CJ202" s="344">
        <f t="shared" si="616"/>
        <v>0</v>
      </c>
      <c r="CK202" s="344">
        <f t="shared" si="616"/>
        <v>0</v>
      </c>
      <c r="CL202" s="344">
        <f t="shared" si="616"/>
        <v>0</v>
      </c>
      <c r="CM202" s="344">
        <f t="shared" si="616"/>
        <v>0</v>
      </c>
      <c r="CN202" s="344">
        <f t="shared" si="616"/>
        <v>0</v>
      </c>
      <c r="CO202" s="344">
        <f t="shared" si="616"/>
        <v>0</v>
      </c>
      <c r="CP202" s="344">
        <f t="shared" si="616"/>
        <v>0</v>
      </c>
      <c r="CQ202" s="344">
        <f t="shared" si="616"/>
        <v>0</v>
      </c>
      <c r="CR202" s="344">
        <f t="shared" si="616"/>
        <v>0</v>
      </c>
      <c r="CS202" s="344">
        <f t="shared" si="616"/>
        <v>0</v>
      </c>
    </row>
    <row r="203" spans="1:97" s="372" customFormat="1" x14ac:dyDescent="0.35">
      <c r="A203" s="337">
        <f t="shared" ref="A203:C203" si="617">A173</f>
        <v>0</v>
      </c>
      <c r="B203" s="337" t="str">
        <f t="shared" si="617"/>
        <v>0 0</v>
      </c>
      <c r="C203" s="344">
        <f t="shared" si="617"/>
        <v>0</v>
      </c>
      <c r="D203" s="344">
        <f>IFERROR((('UA basår'!R21+'UA basår'!U21+'UA basår'!Y21)*'UA basår'!F21*'UA basår'!H21*'UA basår'!L21)+(('UA basår'!R51+'UA basår'!U51+'UA basår'!Y51)*'UA basår'!F51*'UA basår'!H51*'UA basår'!L51),0)</f>
        <v>0</v>
      </c>
      <c r="E203" s="344">
        <f t="shared" ref="E203:BP203" si="618">IF(E$157="beräknas ej",0,D203*IF(E$188&gt;$D$143,1,IF(E$188&lt;=$C$143,$C$142,$D$142))*IFERROR(INDEX($B$148:$E$154,MATCH($A203,$A$148:$A$154,0),MATCH(E$188,$B$146:$E$146,1)),0))</f>
        <v>0</v>
      </c>
      <c r="F203" s="344">
        <f t="shared" si="618"/>
        <v>0</v>
      </c>
      <c r="G203" s="344">
        <f t="shared" si="618"/>
        <v>0</v>
      </c>
      <c r="H203" s="344">
        <f t="shared" si="618"/>
        <v>0</v>
      </c>
      <c r="I203" s="344">
        <f t="shared" si="618"/>
        <v>0</v>
      </c>
      <c r="J203" s="344">
        <f t="shared" si="618"/>
        <v>0</v>
      </c>
      <c r="K203" s="344">
        <f t="shared" si="618"/>
        <v>0</v>
      </c>
      <c r="L203" s="344">
        <f t="shared" si="618"/>
        <v>0</v>
      </c>
      <c r="M203" s="344">
        <f t="shared" si="618"/>
        <v>0</v>
      </c>
      <c r="N203" s="344">
        <f t="shared" si="618"/>
        <v>0</v>
      </c>
      <c r="O203" s="344">
        <f t="shared" si="618"/>
        <v>0</v>
      </c>
      <c r="P203" s="344">
        <f t="shared" si="618"/>
        <v>0</v>
      </c>
      <c r="Q203" s="344">
        <f t="shared" si="618"/>
        <v>0</v>
      </c>
      <c r="R203" s="344">
        <f t="shared" si="618"/>
        <v>0</v>
      </c>
      <c r="S203" s="344">
        <f t="shared" si="618"/>
        <v>0</v>
      </c>
      <c r="T203" s="344">
        <f t="shared" si="618"/>
        <v>0</v>
      </c>
      <c r="U203" s="344">
        <f t="shared" si="618"/>
        <v>0</v>
      </c>
      <c r="V203" s="344">
        <f t="shared" si="618"/>
        <v>0</v>
      </c>
      <c r="W203" s="344">
        <f t="shared" si="618"/>
        <v>0</v>
      </c>
      <c r="X203" s="344">
        <f t="shared" si="618"/>
        <v>0</v>
      </c>
      <c r="Y203" s="344">
        <f t="shared" si="618"/>
        <v>0</v>
      </c>
      <c r="Z203" s="344">
        <f t="shared" si="618"/>
        <v>0</v>
      </c>
      <c r="AA203" s="344">
        <f t="shared" si="618"/>
        <v>0</v>
      </c>
      <c r="AB203" s="344">
        <f t="shared" si="618"/>
        <v>0</v>
      </c>
      <c r="AC203" s="344">
        <f t="shared" si="618"/>
        <v>0</v>
      </c>
      <c r="AD203" s="344">
        <f t="shared" si="618"/>
        <v>0</v>
      </c>
      <c r="AE203" s="344">
        <f t="shared" si="618"/>
        <v>0</v>
      </c>
      <c r="AF203" s="344">
        <f t="shared" si="618"/>
        <v>0</v>
      </c>
      <c r="AG203" s="344">
        <f t="shared" si="618"/>
        <v>0</v>
      </c>
      <c r="AH203" s="344">
        <f t="shared" si="618"/>
        <v>0</v>
      </c>
      <c r="AI203" s="344">
        <f t="shared" si="618"/>
        <v>0</v>
      </c>
      <c r="AJ203" s="344">
        <f t="shared" si="618"/>
        <v>0</v>
      </c>
      <c r="AK203" s="344">
        <f t="shared" si="618"/>
        <v>0</v>
      </c>
      <c r="AL203" s="344">
        <f t="shared" si="618"/>
        <v>0</v>
      </c>
      <c r="AM203" s="344">
        <f t="shared" si="618"/>
        <v>0</v>
      </c>
      <c r="AN203" s="344">
        <f t="shared" si="618"/>
        <v>0</v>
      </c>
      <c r="AO203" s="344">
        <f t="shared" si="618"/>
        <v>0</v>
      </c>
      <c r="AP203" s="344">
        <f t="shared" si="618"/>
        <v>0</v>
      </c>
      <c r="AQ203" s="344">
        <f t="shared" si="618"/>
        <v>0</v>
      </c>
      <c r="AR203" s="344">
        <f t="shared" si="618"/>
        <v>0</v>
      </c>
      <c r="AS203" s="344">
        <f t="shared" si="618"/>
        <v>0</v>
      </c>
      <c r="AT203" s="344">
        <f t="shared" si="618"/>
        <v>0</v>
      </c>
      <c r="AU203" s="344">
        <f t="shared" si="618"/>
        <v>0</v>
      </c>
      <c r="AV203" s="344">
        <f t="shared" si="618"/>
        <v>0</v>
      </c>
      <c r="AW203" s="344">
        <f t="shared" si="618"/>
        <v>0</v>
      </c>
      <c r="AX203" s="344">
        <f t="shared" si="618"/>
        <v>0</v>
      </c>
      <c r="AY203" s="344">
        <f t="shared" si="618"/>
        <v>0</v>
      </c>
      <c r="AZ203" s="344">
        <f t="shared" si="618"/>
        <v>0</v>
      </c>
      <c r="BA203" s="344">
        <f t="shared" si="618"/>
        <v>0</v>
      </c>
      <c r="BB203" s="344">
        <f t="shared" si="618"/>
        <v>0</v>
      </c>
      <c r="BC203" s="344">
        <f t="shared" si="618"/>
        <v>0</v>
      </c>
      <c r="BD203" s="344">
        <f t="shared" si="618"/>
        <v>0</v>
      </c>
      <c r="BE203" s="344">
        <f t="shared" si="618"/>
        <v>0</v>
      </c>
      <c r="BF203" s="344">
        <f t="shared" si="618"/>
        <v>0</v>
      </c>
      <c r="BG203" s="344">
        <f t="shared" si="618"/>
        <v>0</v>
      </c>
      <c r="BH203" s="344">
        <f t="shared" si="618"/>
        <v>0</v>
      </c>
      <c r="BI203" s="344">
        <f t="shared" si="618"/>
        <v>0</v>
      </c>
      <c r="BJ203" s="344">
        <f t="shared" si="618"/>
        <v>0</v>
      </c>
      <c r="BK203" s="344">
        <f t="shared" si="618"/>
        <v>0</v>
      </c>
      <c r="BL203" s="344">
        <f t="shared" si="618"/>
        <v>0</v>
      </c>
      <c r="BM203" s="344">
        <f t="shared" si="618"/>
        <v>0</v>
      </c>
      <c r="BN203" s="344">
        <f t="shared" si="618"/>
        <v>0</v>
      </c>
      <c r="BO203" s="344">
        <f t="shared" si="618"/>
        <v>0</v>
      </c>
      <c r="BP203" s="344">
        <f t="shared" si="618"/>
        <v>0</v>
      </c>
      <c r="BQ203" s="344">
        <f t="shared" ref="BQ203:CS203" si="619">IF(BQ$157="beräknas ej",0,BP203*IF(BQ$188&gt;$D$143,1,IF(BQ$188&lt;=$C$143,$C$142,$D$142))*IFERROR(INDEX($B$148:$E$154,MATCH($A203,$A$148:$A$154,0),MATCH(BQ$188,$B$146:$E$146,1)),0))</f>
        <v>0</v>
      </c>
      <c r="BR203" s="344">
        <f t="shared" si="619"/>
        <v>0</v>
      </c>
      <c r="BS203" s="344">
        <f t="shared" si="619"/>
        <v>0</v>
      </c>
      <c r="BT203" s="344">
        <f t="shared" si="619"/>
        <v>0</v>
      </c>
      <c r="BU203" s="344">
        <f t="shared" si="619"/>
        <v>0</v>
      </c>
      <c r="BV203" s="344">
        <f t="shared" si="619"/>
        <v>0</v>
      </c>
      <c r="BW203" s="344">
        <f t="shared" si="619"/>
        <v>0</v>
      </c>
      <c r="BX203" s="344">
        <f t="shared" si="619"/>
        <v>0</v>
      </c>
      <c r="BY203" s="344">
        <f t="shared" si="619"/>
        <v>0</v>
      </c>
      <c r="BZ203" s="344">
        <f t="shared" si="619"/>
        <v>0</v>
      </c>
      <c r="CA203" s="344">
        <f t="shared" si="619"/>
        <v>0</v>
      </c>
      <c r="CB203" s="344">
        <f t="shared" si="619"/>
        <v>0</v>
      </c>
      <c r="CC203" s="344">
        <f t="shared" si="619"/>
        <v>0</v>
      </c>
      <c r="CD203" s="344">
        <f t="shared" si="619"/>
        <v>0</v>
      </c>
      <c r="CE203" s="344">
        <f t="shared" si="619"/>
        <v>0</v>
      </c>
      <c r="CF203" s="344">
        <f t="shared" si="619"/>
        <v>0</v>
      </c>
      <c r="CG203" s="344">
        <f t="shared" si="619"/>
        <v>0</v>
      </c>
      <c r="CH203" s="344">
        <f t="shared" si="619"/>
        <v>0</v>
      </c>
      <c r="CI203" s="344">
        <f t="shared" si="619"/>
        <v>0</v>
      </c>
      <c r="CJ203" s="344">
        <f t="shared" si="619"/>
        <v>0</v>
      </c>
      <c r="CK203" s="344">
        <f t="shared" si="619"/>
        <v>0</v>
      </c>
      <c r="CL203" s="344">
        <f t="shared" si="619"/>
        <v>0</v>
      </c>
      <c r="CM203" s="344">
        <f t="shared" si="619"/>
        <v>0</v>
      </c>
      <c r="CN203" s="344">
        <f t="shared" si="619"/>
        <v>0</v>
      </c>
      <c r="CO203" s="344">
        <f t="shared" si="619"/>
        <v>0</v>
      </c>
      <c r="CP203" s="344">
        <f t="shared" si="619"/>
        <v>0</v>
      </c>
      <c r="CQ203" s="344">
        <f t="shared" si="619"/>
        <v>0</v>
      </c>
      <c r="CR203" s="344">
        <f t="shared" si="619"/>
        <v>0</v>
      </c>
      <c r="CS203" s="344">
        <f t="shared" si="619"/>
        <v>0</v>
      </c>
    </row>
    <row r="204" spans="1:97" s="372" customFormat="1" x14ac:dyDescent="0.35">
      <c r="A204" s="337">
        <f t="shared" ref="A204:C204" si="620">A174</f>
        <v>0</v>
      </c>
      <c r="B204" s="337" t="str">
        <f t="shared" si="620"/>
        <v>0 0</v>
      </c>
      <c r="C204" s="344">
        <f t="shared" si="620"/>
        <v>0</v>
      </c>
      <c r="D204" s="344">
        <f>IFERROR((('UA basår'!R22+'UA basår'!U22+'UA basår'!Y22)*'UA basår'!F22*'UA basår'!H22*'UA basår'!L22)+(('UA basår'!R52+'UA basår'!U52+'UA basår'!Y52)*'UA basår'!F52*'UA basår'!H52*'UA basår'!L52),0)</f>
        <v>0</v>
      </c>
      <c r="E204" s="344">
        <f t="shared" ref="E204:BP204" si="621">IF(E$157="beräknas ej",0,D204*IF(E$188&gt;$D$143,1,IF(E$188&lt;=$C$143,$C$142,$D$142))*IFERROR(INDEX($B$148:$E$154,MATCH($A204,$A$148:$A$154,0),MATCH(E$188,$B$146:$E$146,1)),0))</f>
        <v>0</v>
      </c>
      <c r="F204" s="344">
        <f t="shared" si="621"/>
        <v>0</v>
      </c>
      <c r="G204" s="344">
        <f t="shared" si="621"/>
        <v>0</v>
      </c>
      <c r="H204" s="344">
        <f t="shared" si="621"/>
        <v>0</v>
      </c>
      <c r="I204" s="344">
        <f t="shared" si="621"/>
        <v>0</v>
      </c>
      <c r="J204" s="344">
        <f t="shared" si="621"/>
        <v>0</v>
      </c>
      <c r="K204" s="344">
        <f t="shared" si="621"/>
        <v>0</v>
      </c>
      <c r="L204" s="344">
        <f t="shared" si="621"/>
        <v>0</v>
      </c>
      <c r="M204" s="344">
        <f t="shared" si="621"/>
        <v>0</v>
      </c>
      <c r="N204" s="344">
        <f t="shared" si="621"/>
        <v>0</v>
      </c>
      <c r="O204" s="344">
        <f t="shared" si="621"/>
        <v>0</v>
      </c>
      <c r="P204" s="344">
        <f t="shared" si="621"/>
        <v>0</v>
      </c>
      <c r="Q204" s="344">
        <f t="shared" si="621"/>
        <v>0</v>
      </c>
      <c r="R204" s="344">
        <f t="shared" si="621"/>
        <v>0</v>
      </c>
      <c r="S204" s="344">
        <f t="shared" si="621"/>
        <v>0</v>
      </c>
      <c r="T204" s="344">
        <f t="shared" si="621"/>
        <v>0</v>
      </c>
      <c r="U204" s="344">
        <f t="shared" si="621"/>
        <v>0</v>
      </c>
      <c r="V204" s="344">
        <f t="shared" si="621"/>
        <v>0</v>
      </c>
      <c r="W204" s="344">
        <f t="shared" si="621"/>
        <v>0</v>
      </c>
      <c r="X204" s="344">
        <f t="shared" si="621"/>
        <v>0</v>
      </c>
      <c r="Y204" s="344">
        <f t="shared" si="621"/>
        <v>0</v>
      </c>
      <c r="Z204" s="344">
        <f t="shared" si="621"/>
        <v>0</v>
      </c>
      <c r="AA204" s="344">
        <f t="shared" si="621"/>
        <v>0</v>
      </c>
      <c r="AB204" s="344">
        <f t="shared" si="621"/>
        <v>0</v>
      </c>
      <c r="AC204" s="344">
        <f t="shared" si="621"/>
        <v>0</v>
      </c>
      <c r="AD204" s="344">
        <f t="shared" si="621"/>
        <v>0</v>
      </c>
      <c r="AE204" s="344">
        <f t="shared" si="621"/>
        <v>0</v>
      </c>
      <c r="AF204" s="344">
        <f t="shared" si="621"/>
        <v>0</v>
      </c>
      <c r="AG204" s="344">
        <f t="shared" si="621"/>
        <v>0</v>
      </c>
      <c r="AH204" s="344">
        <f t="shared" si="621"/>
        <v>0</v>
      </c>
      <c r="AI204" s="344">
        <f t="shared" si="621"/>
        <v>0</v>
      </c>
      <c r="AJ204" s="344">
        <f t="shared" si="621"/>
        <v>0</v>
      </c>
      <c r="AK204" s="344">
        <f t="shared" si="621"/>
        <v>0</v>
      </c>
      <c r="AL204" s="344">
        <f t="shared" si="621"/>
        <v>0</v>
      </c>
      <c r="AM204" s="344">
        <f t="shared" si="621"/>
        <v>0</v>
      </c>
      <c r="AN204" s="344">
        <f t="shared" si="621"/>
        <v>0</v>
      </c>
      <c r="AO204" s="344">
        <f t="shared" si="621"/>
        <v>0</v>
      </c>
      <c r="AP204" s="344">
        <f t="shared" si="621"/>
        <v>0</v>
      </c>
      <c r="AQ204" s="344">
        <f t="shared" si="621"/>
        <v>0</v>
      </c>
      <c r="AR204" s="344">
        <f t="shared" si="621"/>
        <v>0</v>
      </c>
      <c r="AS204" s="344">
        <f t="shared" si="621"/>
        <v>0</v>
      </c>
      <c r="AT204" s="344">
        <f t="shared" si="621"/>
        <v>0</v>
      </c>
      <c r="AU204" s="344">
        <f t="shared" si="621"/>
        <v>0</v>
      </c>
      <c r="AV204" s="344">
        <f t="shared" si="621"/>
        <v>0</v>
      </c>
      <c r="AW204" s="344">
        <f t="shared" si="621"/>
        <v>0</v>
      </c>
      <c r="AX204" s="344">
        <f t="shared" si="621"/>
        <v>0</v>
      </c>
      <c r="AY204" s="344">
        <f t="shared" si="621"/>
        <v>0</v>
      </c>
      <c r="AZ204" s="344">
        <f t="shared" si="621"/>
        <v>0</v>
      </c>
      <c r="BA204" s="344">
        <f t="shared" si="621"/>
        <v>0</v>
      </c>
      <c r="BB204" s="344">
        <f t="shared" si="621"/>
        <v>0</v>
      </c>
      <c r="BC204" s="344">
        <f t="shared" si="621"/>
        <v>0</v>
      </c>
      <c r="BD204" s="344">
        <f t="shared" si="621"/>
        <v>0</v>
      </c>
      <c r="BE204" s="344">
        <f t="shared" si="621"/>
        <v>0</v>
      </c>
      <c r="BF204" s="344">
        <f t="shared" si="621"/>
        <v>0</v>
      </c>
      <c r="BG204" s="344">
        <f t="shared" si="621"/>
        <v>0</v>
      </c>
      <c r="BH204" s="344">
        <f t="shared" si="621"/>
        <v>0</v>
      </c>
      <c r="BI204" s="344">
        <f t="shared" si="621"/>
        <v>0</v>
      </c>
      <c r="BJ204" s="344">
        <f t="shared" si="621"/>
        <v>0</v>
      </c>
      <c r="BK204" s="344">
        <f t="shared" si="621"/>
        <v>0</v>
      </c>
      <c r="BL204" s="344">
        <f t="shared" si="621"/>
        <v>0</v>
      </c>
      <c r="BM204" s="344">
        <f t="shared" si="621"/>
        <v>0</v>
      </c>
      <c r="BN204" s="344">
        <f t="shared" si="621"/>
        <v>0</v>
      </c>
      <c r="BO204" s="344">
        <f t="shared" si="621"/>
        <v>0</v>
      </c>
      <c r="BP204" s="344">
        <f t="shared" si="621"/>
        <v>0</v>
      </c>
      <c r="BQ204" s="344">
        <f t="shared" ref="BQ204:CS204" si="622">IF(BQ$157="beräknas ej",0,BP204*IF(BQ$188&gt;$D$143,1,IF(BQ$188&lt;=$C$143,$C$142,$D$142))*IFERROR(INDEX($B$148:$E$154,MATCH($A204,$A$148:$A$154,0),MATCH(BQ$188,$B$146:$E$146,1)),0))</f>
        <v>0</v>
      </c>
      <c r="BR204" s="344">
        <f t="shared" si="622"/>
        <v>0</v>
      </c>
      <c r="BS204" s="344">
        <f t="shared" si="622"/>
        <v>0</v>
      </c>
      <c r="BT204" s="344">
        <f t="shared" si="622"/>
        <v>0</v>
      </c>
      <c r="BU204" s="344">
        <f t="shared" si="622"/>
        <v>0</v>
      </c>
      <c r="BV204" s="344">
        <f t="shared" si="622"/>
        <v>0</v>
      </c>
      <c r="BW204" s="344">
        <f t="shared" si="622"/>
        <v>0</v>
      </c>
      <c r="BX204" s="344">
        <f t="shared" si="622"/>
        <v>0</v>
      </c>
      <c r="BY204" s="344">
        <f t="shared" si="622"/>
        <v>0</v>
      </c>
      <c r="BZ204" s="344">
        <f t="shared" si="622"/>
        <v>0</v>
      </c>
      <c r="CA204" s="344">
        <f t="shared" si="622"/>
        <v>0</v>
      </c>
      <c r="CB204" s="344">
        <f t="shared" si="622"/>
        <v>0</v>
      </c>
      <c r="CC204" s="344">
        <f t="shared" si="622"/>
        <v>0</v>
      </c>
      <c r="CD204" s="344">
        <f t="shared" si="622"/>
        <v>0</v>
      </c>
      <c r="CE204" s="344">
        <f t="shared" si="622"/>
        <v>0</v>
      </c>
      <c r="CF204" s="344">
        <f t="shared" si="622"/>
        <v>0</v>
      </c>
      <c r="CG204" s="344">
        <f t="shared" si="622"/>
        <v>0</v>
      </c>
      <c r="CH204" s="344">
        <f t="shared" si="622"/>
        <v>0</v>
      </c>
      <c r="CI204" s="344">
        <f t="shared" si="622"/>
        <v>0</v>
      </c>
      <c r="CJ204" s="344">
        <f t="shared" si="622"/>
        <v>0</v>
      </c>
      <c r="CK204" s="344">
        <f t="shared" si="622"/>
        <v>0</v>
      </c>
      <c r="CL204" s="344">
        <f t="shared" si="622"/>
        <v>0</v>
      </c>
      <c r="CM204" s="344">
        <f t="shared" si="622"/>
        <v>0</v>
      </c>
      <c r="CN204" s="344">
        <f t="shared" si="622"/>
        <v>0</v>
      </c>
      <c r="CO204" s="344">
        <f t="shared" si="622"/>
        <v>0</v>
      </c>
      <c r="CP204" s="344">
        <f t="shared" si="622"/>
        <v>0</v>
      </c>
      <c r="CQ204" s="344">
        <f t="shared" si="622"/>
        <v>0</v>
      </c>
      <c r="CR204" s="344">
        <f t="shared" si="622"/>
        <v>0</v>
      </c>
      <c r="CS204" s="344">
        <f t="shared" si="622"/>
        <v>0</v>
      </c>
    </row>
    <row r="205" spans="1:97" s="372" customFormat="1" x14ac:dyDescent="0.35">
      <c r="A205" s="337">
        <f t="shared" ref="A205:C205" si="623">A175</f>
        <v>0</v>
      </c>
      <c r="B205" s="337" t="str">
        <f t="shared" si="623"/>
        <v>0 0</v>
      </c>
      <c r="C205" s="344">
        <f t="shared" si="623"/>
        <v>0</v>
      </c>
      <c r="D205" s="344">
        <f>IFERROR((('UA basår'!R23+'UA basår'!U23+'UA basår'!Y23)*'UA basår'!F23*'UA basår'!H23*'UA basår'!L23)+(('UA basår'!R53+'UA basår'!U53+'UA basår'!Y53)*'UA basår'!F53*'UA basår'!H53*'UA basår'!L53),0)</f>
        <v>0</v>
      </c>
      <c r="E205" s="344">
        <f t="shared" ref="E205:BP205" si="624">IF(E$157="beräknas ej",0,D205*IF(E$188&gt;$D$143,1,IF(E$188&lt;=$C$143,$C$142,$D$142))*IFERROR(INDEX($B$148:$E$154,MATCH($A205,$A$148:$A$154,0),MATCH(E$188,$B$146:$E$146,1)),0))</f>
        <v>0</v>
      </c>
      <c r="F205" s="344">
        <f t="shared" si="624"/>
        <v>0</v>
      </c>
      <c r="G205" s="344">
        <f t="shared" si="624"/>
        <v>0</v>
      </c>
      <c r="H205" s="344">
        <f t="shared" si="624"/>
        <v>0</v>
      </c>
      <c r="I205" s="344">
        <f t="shared" si="624"/>
        <v>0</v>
      </c>
      <c r="J205" s="344">
        <f t="shared" si="624"/>
        <v>0</v>
      </c>
      <c r="K205" s="344">
        <f t="shared" si="624"/>
        <v>0</v>
      </c>
      <c r="L205" s="344">
        <f t="shared" si="624"/>
        <v>0</v>
      </c>
      <c r="M205" s="344">
        <f t="shared" si="624"/>
        <v>0</v>
      </c>
      <c r="N205" s="344">
        <f t="shared" si="624"/>
        <v>0</v>
      </c>
      <c r="O205" s="344">
        <f t="shared" si="624"/>
        <v>0</v>
      </c>
      <c r="P205" s="344">
        <f t="shared" si="624"/>
        <v>0</v>
      </c>
      <c r="Q205" s="344">
        <f t="shared" si="624"/>
        <v>0</v>
      </c>
      <c r="R205" s="344">
        <f t="shared" si="624"/>
        <v>0</v>
      </c>
      <c r="S205" s="344">
        <f t="shared" si="624"/>
        <v>0</v>
      </c>
      <c r="T205" s="344">
        <f t="shared" si="624"/>
        <v>0</v>
      </c>
      <c r="U205" s="344">
        <f t="shared" si="624"/>
        <v>0</v>
      </c>
      <c r="V205" s="344">
        <f t="shared" si="624"/>
        <v>0</v>
      </c>
      <c r="W205" s="344">
        <f t="shared" si="624"/>
        <v>0</v>
      </c>
      <c r="X205" s="344">
        <f t="shared" si="624"/>
        <v>0</v>
      </c>
      <c r="Y205" s="344">
        <f t="shared" si="624"/>
        <v>0</v>
      </c>
      <c r="Z205" s="344">
        <f t="shared" si="624"/>
        <v>0</v>
      </c>
      <c r="AA205" s="344">
        <f t="shared" si="624"/>
        <v>0</v>
      </c>
      <c r="AB205" s="344">
        <f t="shared" si="624"/>
        <v>0</v>
      </c>
      <c r="AC205" s="344">
        <f t="shared" si="624"/>
        <v>0</v>
      </c>
      <c r="AD205" s="344">
        <f t="shared" si="624"/>
        <v>0</v>
      </c>
      <c r="AE205" s="344">
        <f t="shared" si="624"/>
        <v>0</v>
      </c>
      <c r="AF205" s="344">
        <f t="shared" si="624"/>
        <v>0</v>
      </c>
      <c r="AG205" s="344">
        <f t="shared" si="624"/>
        <v>0</v>
      </c>
      <c r="AH205" s="344">
        <f t="shared" si="624"/>
        <v>0</v>
      </c>
      <c r="AI205" s="344">
        <f t="shared" si="624"/>
        <v>0</v>
      </c>
      <c r="AJ205" s="344">
        <f t="shared" si="624"/>
        <v>0</v>
      </c>
      <c r="AK205" s="344">
        <f t="shared" si="624"/>
        <v>0</v>
      </c>
      <c r="AL205" s="344">
        <f t="shared" si="624"/>
        <v>0</v>
      </c>
      <c r="AM205" s="344">
        <f t="shared" si="624"/>
        <v>0</v>
      </c>
      <c r="AN205" s="344">
        <f t="shared" si="624"/>
        <v>0</v>
      </c>
      <c r="AO205" s="344">
        <f t="shared" si="624"/>
        <v>0</v>
      </c>
      <c r="AP205" s="344">
        <f t="shared" si="624"/>
        <v>0</v>
      </c>
      <c r="AQ205" s="344">
        <f t="shared" si="624"/>
        <v>0</v>
      </c>
      <c r="AR205" s="344">
        <f t="shared" si="624"/>
        <v>0</v>
      </c>
      <c r="AS205" s="344">
        <f t="shared" si="624"/>
        <v>0</v>
      </c>
      <c r="AT205" s="344">
        <f t="shared" si="624"/>
        <v>0</v>
      </c>
      <c r="AU205" s="344">
        <f t="shared" si="624"/>
        <v>0</v>
      </c>
      <c r="AV205" s="344">
        <f t="shared" si="624"/>
        <v>0</v>
      </c>
      <c r="AW205" s="344">
        <f t="shared" si="624"/>
        <v>0</v>
      </c>
      <c r="AX205" s="344">
        <f t="shared" si="624"/>
        <v>0</v>
      </c>
      <c r="AY205" s="344">
        <f t="shared" si="624"/>
        <v>0</v>
      </c>
      <c r="AZ205" s="344">
        <f t="shared" si="624"/>
        <v>0</v>
      </c>
      <c r="BA205" s="344">
        <f t="shared" si="624"/>
        <v>0</v>
      </c>
      <c r="BB205" s="344">
        <f t="shared" si="624"/>
        <v>0</v>
      </c>
      <c r="BC205" s="344">
        <f t="shared" si="624"/>
        <v>0</v>
      </c>
      <c r="BD205" s="344">
        <f t="shared" si="624"/>
        <v>0</v>
      </c>
      <c r="BE205" s="344">
        <f t="shared" si="624"/>
        <v>0</v>
      </c>
      <c r="BF205" s="344">
        <f t="shared" si="624"/>
        <v>0</v>
      </c>
      <c r="BG205" s="344">
        <f t="shared" si="624"/>
        <v>0</v>
      </c>
      <c r="BH205" s="344">
        <f t="shared" si="624"/>
        <v>0</v>
      </c>
      <c r="BI205" s="344">
        <f t="shared" si="624"/>
        <v>0</v>
      </c>
      <c r="BJ205" s="344">
        <f t="shared" si="624"/>
        <v>0</v>
      </c>
      <c r="BK205" s="344">
        <f t="shared" si="624"/>
        <v>0</v>
      </c>
      <c r="BL205" s="344">
        <f t="shared" si="624"/>
        <v>0</v>
      </c>
      <c r="BM205" s="344">
        <f t="shared" si="624"/>
        <v>0</v>
      </c>
      <c r="BN205" s="344">
        <f t="shared" si="624"/>
        <v>0</v>
      </c>
      <c r="BO205" s="344">
        <f t="shared" si="624"/>
        <v>0</v>
      </c>
      <c r="BP205" s="344">
        <f t="shared" si="624"/>
        <v>0</v>
      </c>
      <c r="BQ205" s="344">
        <f t="shared" ref="BQ205:CS205" si="625">IF(BQ$157="beräknas ej",0,BP205*IF(BQ$188&gt;$D$143,1,IF(BQ$188&lt;=$C$143,$C$142,$D$142))*IFERROR(INDEX($B$148:$E$154,MATCH($A205,$A$148:$A$154,0),MATCH(BQ$188,$B$146:$E$146,1)),0))</f>
        <v>0</v>
      </c>
      <c r="BR205" s="344">
        <f t="shared" si="625"/>
        <v>0</v>
      </c>
      <c r="BS205" s="344">
        <f t="shared" si="625"/>
        <v>0</v>
      </c>
      <c r="BT205" s="344">
        <f t="shared" si="625"/>
        <v>0</v>
      </c>
      <c r="BU205" s="344">
        <f t="shared" si="625"/>
        <v>0</v>
      </c>
      <c r="BV205" s="344">
        <f t="shared" si="625"/>
        <v>0</v>
      </c>
      <c r="BW205" s="344">
        <f t="shared" si="625"/>
        <v>0</v>
      </c>
      <c r="BX205" s="344">
        <f t="shared" si="625"/>
        <v>0</v>
      </c>
      <c r="BY205" s="344">
        <f t="shared" si="625"/>
        <v>0</v>
      </c>
      <c r="BZ205" s="344">
        <f t="shared" si="625"/>
        <v>0</v>
      </c>
      <c r="CA205" s="344">
        <f t="shared" si="625"/>
        <v>0</v>
      </c>
      <c r="CB205" s="344">
        <f t="shared" si="625"/>
        <v>0</v>
      </c>
      <c r="CC205" s="344">
        <f t="shared" si="625"/>
        <v>0</v>
      </c>
      <c r="CD205" s="344">
        <f t="shared" si="625"/>
        <v>0</v>
      </c>
      <c r="CE205" s="344">
        <f t="shared" si="625"/>
        <v>0</v>
      </c>
      <c r="CF205" s="344">
        <f t="shared" si="625"/>
        <v>0</v>
      </c>
      <c r="CG205" s="344">
        <f t="shared" si="625"/>
        <v>0</v>
      </c>
      <c r="CH205" s="344">
        <f t="shared" si="625"/>
        <v>0</v>
      </c>
      <c r="CI205" s="344">
        <f t="shared" si="625"/>
        <v>0</v>
      </c>
      <c r="CJ205" s="344">
        <f t="shared" si="625"/>
        <v>0</v>
      </c>
      <c r="CK205" s="344">
        <f t="shared" si="625"/>
        <v>0</v>
      </c>
      <c r="CL205" s="344">
        <f t="shared" si="625"/>
        <v>0</v>
      </c>
      <c r="CM205" s="344">
        <f t="shared" si="625"/>
        <v>0</v>
      </c>
      <c r="CN205" s="344">
        <f t="shared" si="625"/>
        <v>0</v>
      </c>
      <c r="CO205" s="344">
        <f t="shared" si="625"/>
        <v>0</v>
      </c>
      <c r="CP205" s="344">
        <f t="shared" si="625"/>
        <v>0</v>
      </c>
      <c r="CQ205" s="344">
        <f t="shared" si="625"/>
        <v>0</v>
      </c>
      <c r="CR205" s="344">
        <f t="shared" si="625"/>
        <v>0</v>
      </c>
      <c r="CS205" s="344">
        <f t="shared" si="625"/>
        <v>0</v>
      </c>
    </row>
    <row r="206" spans="1:97" s="372" customFormat="1" x14ac:dyDescent="0.35">
      <c r="A206" s="337">
        <f t="shared" ref="A206:C206" si="626">A176</f>
        <v>0</v>
      </c>
      <c r="B206" s="337" t="str">
        <f t="shared" si="626"/>
        <v>0 0</v>
      </c>
      <c r="C206" s="344">
        <f t="shared" si="626"/>
        <v>0</v>
      </c>
      <c r="D206" s="344">
        <f>IFERROR((('UA basår'!R24+'UA basår'!U24+'UA basår'!Y24)*'UA basår'!F24*'UA basår'!H24*'UA basår'!L24)+(('UA basår'!R54+'UA basår'!U54+'UA basår'!Y54)*'UA basår'!F54*'UA basår'!H54*'UA basår'!L54),0)</f>
        <v>0</v>
      </c>
      <c r="E206" s="344">
        <f t="shared" ref="E206:BP206" si="627">IF(E$157="beräknas ej",0,D206*IF(E$188&gt;$D$143,1,IF(E$188&lt;=$C$143,$C$142,$D$142))*IFERROR(INDEX($B$148:$E$154,MATCH($A206,$A$148:$A$154,0),MATCH(E$188,$B$146:$E$146,1)),0))</f>
        <v>0</v>
      </c>
      <c r="F206" s="344">
        <f t="shared" si="627"/>
        <v>0</v>
      </c>
      <c r="G206" s="344">
        <f t="shared" si="627"/>
        <v>0</v>
      </c>
      <c r="H206" s="344">
        <f t="shared" si="627"/>
        <v>0</v>
      </c>
      <c r="I206" s="344">
        <f t="shared" si="627"/>
        <v>0</v>
      </c>
      <c r="J206" s="344">
        <f t="shared" si="627"/>
        <v>0</v>
      </c>
      <c r="K206" s="344">
        <f t="shared" si="627"/>
        <v>0</v>
      </c>
      <c r="L206" s="344">
        <f t="shared" si="627"/>
        <v>0</v>
      </c>
      <c r="M206" s="344">
        <f t="shared" si="627"/>
        <v>0</v>
      </c>
      <c r="N206" s="344">
        <f t="shared" si="627"/>
        <v>0</v>
      </c>
      <c r="O206" s="344">
        <f t="shared" si="627"/>
        <v>0</v>
      </c>
      <c r="P206" s="344">
        <f t="shared" si="627"/>
        <v>0</v>
      </c>
      <c r="Q206" s="344">
        <f t="shared" si="627"/>
        <v>0</v>
      </c>
      <c r="R206" s="344">
        <f t="shared" si="627"/>
        <v>0</v>
      </c>
      <c r="S206" s="344">
        <f t="shared" si="627"/>
        <v>0</v>
      </c>
      <c r="T206" s="344">
        <f t="shared" si="627"/>
        <v>0</v>
      </c>
      <c r="U206" s="344">
        <f t="shared" si="627"/>
        <v>0</v>
      </c>
      <c r="V206" s="344">
        <f t="shared" si="627"/>
        <v>0</v>
      </c>
      <c r="W206" s="344">
        <f t="shared" si="627"/>
        <v>0</v>
      </c>
      <c r="X206" s="344">
        <f t="shared" si="627"/>
        <v>0</v>
      </c>
      <c r="Y206" s="344">
        <f t="shared" si="627"/>
        <v>0</v>
      </c>
      <c r="Z206" s="344">
        <f t="shared" si="627"/>
        <v>0</v>
      </c>
      <c r="AA206" s="344">
        <f t="shared" si="627"/>
        <v>0</v>
      </c>
      <c r="AB206" s="344">
        <f t="shared" si="627"/>
        <v>0</v>
      </c>
      <c r="AC206" s="344">
        <f t="shared" si="627"/>
        <v>0</v>
      </c>
      <c r="AD206" s="344">
        <f t="shared" si="627"/>
        <v>0</v>
      </c>
      <c r="AE206" s="344">
        <f t="shared" si="627"/>
        <v>0</v>
      </c>
      <c r="AF206" s="344">
        <f t="shared" si="627"/>
        <v>0</v>
      </c>
      <c r="AG206" s="344">
        <f t="shared" si="627"/>
        <v>0</v>
      </c>
      <c r="AH206" s="344">
        <f t="shared" si="627"/>
        <v>0</v>
      </c>
      <c r="AI206" s="344">
        <f t="shared" si="627"/>
        <v>0</v>
      </c>
      <c r="AJ206" s="344">
        <f t="shared" si="627"/>
        <v>0</v>
      </c>
      <c r="AK206" s="344">
        <f t="shared" si="627"/>
        <v>0</v>
      </c>
      <c r="AL206" s="344">
        <f t="shared" si="627"/>
        <v>0</v>
      </c>
      <c r="AM206" s="344">
        <f t="shared" si="627"/>
        <v>0</v>
      </c>
      <c r="AN206" s="344">
        <f t="shared" si="627"/>
        <v>0</v>
      </c>
      <c r="AO206" s="344">
        <f t="shared" si="627"/>
        <v>0</v>
      </c>
      <c r="AP206" s="344">
        <f t="shared" si="627"/>
        <v>0</v>
      </c>
      <c r="AQ206" s="344">
        <f t="shared" si="627"/>
        <v>0</v>
      </c>
      <c r="AR206" s="344">
        <f t="shared" si="627"/>
        <v>0</v>
      </c>
      <c r="AS206" s="344">
        <f t="shared" si="627"/>
        <v>0</v>
      </c>
      <c r="AT206" s="344">
        <f t="shared" si="627"/>
        <v>0</v>
      </c>
      <c r="AU206" s="344">
        <f t="shared" si="627"/>
        <v>0</v>
      </c>
      <c r="AV206" s="344">
        <f t="shared" si="627"/>
        <v>0</v>
      </c>
      <c r="AW206" s="344">
        <f t="shared" si="627"/>
        <v>0</v>
      </c>
      <c r="AX206" s="344">
        <f t="shared" si="627"/>
        <v>0</v>
      </c>
      <c r="AY206" s="344">
        <f t="shared" si="627"/>
        <v>0</v>
      </c>
      <c r="AZ206" s="344">
        <f t="shared" si="627"/>
        <v>0</v>
      </c>
      <c r="BA206" s="344">
        <f t="shared" si="627"/>
        <v>0</v>
      </c>
      <c r="BB206" s="344">
        <f t="shared" si="627"/>
        <v>0</v>
      </c>
      <c r="BC206" s="344">
        <f t="shared" si="627"/>
        <v>0</v>
      </c>
      <c r="BD206" s="344">
        <f t="shared" si="627"/>
        <v>0</v>
      </c>
      <c r="BE206" s="344">
        <f t="shared" si="627"/>
        <v>0</v>
      </c>
      <c r="BF206" s="344">
        <f t="shared" si="627"/>
        <v>0</v>
      </c>
      <c r="BG206" s="344">
        <f t="shared" si="627"/>
        <v>0</v>
      </c>
      <c r="BH206" s="344">
        <f t="shared" si="627"/>
        <v>0</v>
      </c>
      <c r="BI206" s="344">
        <f t="shared" si="627"/>
        <v>0</v>
      </c>
      <c r="BJ206" s="344">
        <f t="shared" si="627"/>
        <v>0</v>
      </c>
      <c r="BK206" s="344">
        <f t="shared" si="627"/>
        <v>0</v>
      </c>
      <c r="BL206" s="344">
        <f t="shared" si="627"/>
        <v>0</v>
      </c>
      <c r="BM206" s="344">
        <f t="shared" si="627"/>
        <v>0</v>
      </c>
      <c r="BN206" s="344">
        <f t="shared" si="627"/>
        <v>0</v>
      </c>
      <c r="BO206" s="344">
        <f t="shared" si="627"/>
        <v>0</v>
      </c>
      <c r="BP206" s="344">
        <f t="shared" si="627"/>
        <v>0</v>
      </c>
      <c r="BQ206" s="344">
        <f t="shared" ref="BQ206:CS206" si="628">IF(BQ$157="beräknas ej",0,BP206*IF(BQ$188&gt;$D$143,1,IF(BQ$188&lt;=$C$143,$C$142,$D$142))*IFERROR(INDEX($B$148:$E$154,MATCH($A206,$A$148:$A$154,0),MATCH(BQ$188,$B$146:$E$146,1)),0))</f>
        <v>0</v>
      </c>
      <c r="BR206" s="344">
        <f t="shared" si="628"/>
        <v>0</v>
      </c>
      <c r="BS206" s="344">
        <f t="shared" si="628"/>
        <v>0</v>
      </c>
      <c r="BT206" s="344">
        <f t="shared" si="628"/>
        <v>0</v>
      </c>
      <c r="BU206" s="344">
        <f t="shared" si="628"/>
        <v>0</v>
      </c>
      <c r="BV206" s="344">
        <f t="shared" si="628"/>
        <v>0</v>
      </c>
      <c r="BW206" s="344">
        <f t="shared" si="628"/>
        <v>0</v>
      </c>
      <c r="BX206" s="344">
        <f t="shared" si="628"/>
        <v>0</v>
      </c>
      <c r="BY206" s="344">
        <f t="shared" si="628"/>
        <v>0</v>
      </c>
      <c r="BZ206" s="344">
        <f t="shared" si="628"/>
        <v>0</v>
      </c>
      <c r="CA206" s="344">
        <f t="shared" si="628"/>
        <v>0</v>
      </c>
      <c r="CB206" s="344">
        <f t="shared" si="628"/>
        <v>0</v>
      </c>
      <c r="CC206" s="344">
        <f t="shared" si="628"/>
        <v>0</v>
      </c>
      <c r="CD206" s="344">
        <f t="shared" si="628"/>
        <v>0</v>
      </c>
      <c r="CE206" s="344">
        <f t="shared" si="628"/>
        <v>0</v>
      </c>
      <c r="CF206" s="344">
        <f t="shared" si="628"/>
        <v>0</v>
      </c>
      <c r="CG206" s="344">
        <f t="shared" si="628"/>
        <v>0</v>
      </c>
      <c r="CH206" s="344">
        <f t="shared" si="628"/>
        <v>0</v>
      </c>
      <c r="CI206" s="344">
        <f t="shared" si="628"/>
        <v>0</v>
      </c>
      <c r="CJ206" s="344">
        <f t="shared" si="628"/>
        <v>0</v>
      </c>
      <c r="CK206" s="344">
        <f t="shared" si="628"/>
        <v>0</v>
      </c>
      <c r="CL206" s="344">
        <f t="shared" si="628"/>
        <v>0</v>
      </c>
      <c r="CM206" s="344">
        <f t="shared" si="628"/>
        <v>0</v>
      </c>
      <c r="CN206" s="344">
        <f t="shared" si="628"/>
        <v>0</v>
      </c>
      <c r="CO206" s="344">
        <f t="shared" si="628"/>
        <v>0</v>
      </c>
      <c r="CP206" s="344">
        <f t="shared" si="628"/>
        <v>0</v>
      </c>
      <c r="CQ206" s="344">
        <f t="shared" si="628"/>
        <v>0</v>
      </c>
      <c r="CR206" s="344">
        <f t="shared" si="628"/>
        <v>0</v>
      </c>
      <c r="CS206" s="344">
        <f t="shared" si="628"/>
        <v>0</v>
      </c>
    </row>
    <row r="207" spans="1:97" s="372" customFormat="1" x14ac:dyDescent="0.35">
      <c r="A207" s="337">
        <f t="shared" ref="A207:C207" si="629">A177</f>
        <v>0</v>
      </c>
      <c r="B207" s="337" t="str">
        <f t="shared" si="629"/>
        <v>0 0</v>
      </c>
      <c r="C207" s="344">
        <f t="shared" si="629"/>
        <v>0</v>
      </c>
      <c r="D207" s="344">
        <f>IFERROR((('UA basår'!R25+'UA basår'!U25+'UA basår'!Y25)*'UA basår'!F25*'UA basår'!H25*'UA basår'!L25)+(('UA basår'!R55+'UA basår'!U55+'UA basår'!Y55)*'UA basår'!F55*'UA basår'!H55*'UA basår'!L55),0)</f>
        <v>0</v>
      </c>
      <c r="E207" s="344">
        <f t="shared" ref="E207:BP207" si="630">IF(E$157="beräknas ej",0,D207*IF(E$188&gt;$D$143,1,IF(E$188&lt;=$C$143,$C$142,$D$142))*IFERROR(INDEX($B$148:$E$154,MATCH($A207,$A$148:$A$154,0),MATCH(E$188,$B$146:$E$146,1)),0))</f>
        <v>0</v>
      </c>
      <c r="F207" s="344">
        <f t="shared" si="630"/>
        <v>0</v>
      </c>
      <c r="G207" s="344">
        <f t="shared" si="630"/>
        <v>0</v>
      </c>
      <c r="H207" s="344">
        <f t="shared" si="630"/>
        <v>0</v>
      </c>
      <c r="I207" s="344">
        <f t="shared" si="630"/>
        <v>0</v>
      </c>
      <c r="J207" s="344">
        <f t="shared" si="630"/>
        <v>0</v>
      </c>
      <c r="K207" s="344">
        <f t="shared" si="630"/>
        <v>0</v>
      </c>
      <c r="L207" s="344">
        <f t="shared" si="630"/>
        <v>0</v>
      </c>
      <c r="M207" s="344">
        <f t="shared" si="630"/>
        <v>0</v>
      </c>
      <c r="N207" s="344">
        <f t="shared" si="630"/>
        <v>0</v>
      </c>
      <c r="O207" s="344">
        <f t="shared" si="630"/>
        <v>0</v>
      </c>
      <c r="P207" s="344">
        <f t="shared" si="630"/>
        <v>0</v>
      </c>
      <c r="Q207" s="344">
        <f t="shared" si="630"/>
        <v>0</v>
      </c>
      <c r="R207" s="344">
        <f t="shared" si="630"/>
        <v>0</v>
      </c>
      <c r="S207" s="344">
        <f t="shared" si="630"/>
        <v>0</v>
      </c>
      <c r="T207" s="344">
        <f t="shared" si="630"/>
        <v>0</v>
      </c>
      <c r="U207" s="344">
        <f t="shared" si="630"/>
        <v>0</v>
      </c>
      <c r="V207" s="344">
        <f t="shared" si="630"/>
        <v>0</v>
      </c>
      <c r="W207" s="344">
        <f t="shared" si="630"/>
        <v>0</v>
      </c>
      <c r="X207" s="344">
        <f t="shared" si="630"/>
        <v>0</v>
      </c>
      <c r="Y207" s="344">
        <f t="shared" si="630"/>
        <v>0</v>
      </c>
      <c r="Z207" s="344">
        <f t="shared" si="630"/>
        <v>0</v>
      </c>
      <c r="AA207" s="344">
        <f t="shared" si="630"/>
        <v>0</v>
      </c>
      <c r="AB207" s="344">
        <f t="shared" si="630"/>
        <v>0</v>
      </c>
      <c r="AC207" s="344">
        <f t="shared" si="630"/>
        <v>0</v>
      </c>
      <c r="AD207" s="344">
        <f t="shared" si="630"/>
        <v>0</v>
      </c>
      <c r="AE207" s="344">
        <f t="shared" si="630"/>
        <v>0</v>
      </c>
      <c r="AF207" s="344">
        <f t="shared" si="630"/>
        <v>0</v>
      </c>
      <c r="AG207" s="344">
        <f t="shared" si="630"/>
        <v>0</v>
      </c>
      <c r="AH207" s="344">
        <f t="shared" si="630"/>
        <v>0</v>
      </c>
      <c r="AI207" s="344">
        <f t="shared" si="630"/>
        <v>0</v>
      </c>
      <c r="AJ207" s="344">
        <f t="shared" si="630"/>
        <v>0</v>
      </c>
      <c r="AK207" s="344">
        <f t="shared" si="630"/>
        <v>0</v>
      </c>
      <c r="AL207" s="344">
        <f t="shared" si="630"/>
        <v>0</v>
      </c>
      <c r="AM207" s="344">
        <f t="shared" si="630"/>
        <v>0</v>
      </c>
      <c r="AN207" s="344">
        <f t="shared" si="630"/>
        <v>0</v>
      </c>
      <c r="AO207" s="344">
        <f t="shared" si="630"/>
        <v>0</v>
      </c>
      <c r="AP207" s="344">
        <f t="shared" si="630"/>
        <v>0</v>
      </c>
      <c r="AQ207" s="344">
        <f t="shared" si="630"/>
        <v>0</v>
      </c>
      <c r="AR207" s="344">
        <f t="shared" si="630"/>
        <v>0</v>
      </c>
      <c r="AS207" s="344">
        <f t="shared" si="630"/>
        <v>0</v>
      </c>
      <c r="AT207" s="344">
        <f t="shared" si="630"/>
        <v>0</v>
      </c>
      <c r="AU207" s="344">
        <f t="shared" si="630"/>
        <v>0</v>
      </c>
      <c r="AV207" s="344">
        <f t="shared" si="630"/>
        <v>0</v>
      </c>
      <c r="AW207" s="344">
        <f t="shared" si="630"/>
        <v>0</v>
      </c>
      <c r="AX207" s="344">
        <f t="shared" si="630"/>
        <v>0</v>
      </c>
      <c r="AY207" s="344">
        <f t="shared" si="630"/>
        <v>0</v>
      </c>
      <c r="AZ207" s="344">
        <f t="shared" si="630"/>
        <v>0</v>
      </c>
      <c r="BA207" s="344">
        <f t="shared" si="630"/>
        <v>0</v>
      </c>
      <c r="BB207" s="344">
        <f t="shared" si="630"/>
        <v>0</v>
      </c>
      <c r="BC207" s="344">
        <f t="shared" si="630"/>
        <v>0</v>
      </c>
      <c r="BD207" s="344">
        <f t="shared" si="630"/>
        <v>0</v>
      </c>
      <c r="BE207" s="344">
        <f t="shared" si="630"/>
        <v>0</v>
      </c>
      <c r="BF207" s="344">
        <f t="shared" si="630"/>
        <v>0</v>
      </c>
      <c r="BG207" s="344">
        <f t="shared" si="630"/>
        <v>0</v>
      </c>
      <c r="BH207" s="344">
        <f t="shared" si="630"/>
        <v>0</v>
      </c>
      <c r="BI207" s="344">
        <f t="shared" si="630"/>
        <v>0</v>
      </c>
      <c r="BJ207" s="344">
        <f t="shared" si="630"/>
        <v>0</v>
      </c>
      <c r="BK207" s="344">
        <f t="shared" si="630"/>
        <v>0</v>
      </c>
      <c r="BL207" s="344">
        <f t="shared" si="630"/>
        <v>0</v>
      </c>
      <c r="BM207" s="344">
        <f t="shared" si="630"/>
        <v>0</v>
      </c>
      <c r="BN207" s="344">
        <f t="shared" si="630"/>
        <v>0</v>
      </c>
      <c r="BO207" s="344">
        <f t="shared" si="630"/>
        <v>0</v>
      </c>
      <c r="BP207" s="344">
        <f t="shared" si="630"/>
        <v>0</v>
      </c>
      <c r="BQ207" s="344">
        <f t="shared" ref="BQ207:CS207" si="631">IF(BQ$157="beräknas ej",0,BP207*IF(BQ$188&gt;$D$143,1,IF(BQ$188&lt;=$C$143,$C$142,$D$142))*IFERROR(INDEX($B$148:$E$154,MATCH($A207,$A$148:$A$154,0),MATCH(BQ$188,$B$146:$E$146,1)),0))</f>
        <v>0</v>
      </c>
      <c r="BR207" s="344">
        <f t="shared" si="631"/>
        <v>0</v>
      </c>
      <c r="BS207" s="344">
        <f t="shared" si="631"/>
        <v>0</v>
      </c>
      <c r="BT207" s="344">
        <f t="shared" si="631"/>
        <v>0</v>
      </c>
      <c r="BU207" s="344">
        <f t="shared" si="631"/>
        <v>0</v>
      </c>
      <c r="BV207" s="344">
        <f t="shared" si="631"/>
        <v>0</v>
      </c>
      <c r="BW207" s="344">
        <f t="shared" si="631"/>
        <v>0</v>
      </c>
      <c r="BX207" s="344">
        <f t="shared" si="631"/>
        <v>0</v>
      </c>
      <c r="BY207" s="344">
        <f t="shared" si="631"/>
        <v>0</v>
      </c>
      <c r="BZ207" s="344">
        <f t="shared" si="631"/>
        <v>0</v>
      </c>
      <c r="CA207" s="344">
        <f t="shared" si="631"/>
        <v>0</v>
      </c>
      <c r="CB207" s="344">
        <f t="shared" si="631"/>
        <v>0</v>
      </c>
      <c r="CC207" s="344">
        <f t="shared" si="631"/>
        <v>0</v>
      </c>
      <c r="CD207" s="344">
        <f t="shared" si="631"/>
        <v>0</v>
      </c>
      <c r="CE207" s="344">
        <f t="shared" si="631"/>
        <v>0</v>
      </c>
      <c r="CF207" s="344">
        <f t="shared" si="631"/>
        <v>0</v>
      </c>
      <c r="CG207" s="344">
        <f t="shared" si="631"/>
        <v>0</v>
      </c>
      <c r="CH207" s="344">
        <f t="shared" si="631"/>
        <v>0</v>
      </c>
      <c r="CI207" s="344">
        <f t="shared" si="631"/>
        <v>0</v>
      </c>
      <c r="CJ207" s="344">
        <f t="shared" si="631"/>
        <v>0</v>
      </c>
      <c r="CK207" s="344">
        <f t="shared" si="631"/>
        <v>0</v>
      </c>
      <c r="CL207" s="344">
        <f t="shared" si="631"/>
        <v>0</v>
      </c>
      <c r="CM207" s="344">
        <f t="shared" si="631"/>
        <v>0</v>
      </c>
      <c r="CN207" s="344">
        <f t="shared" si="631"/>
        <v>0</v>
      </c>
      <c r="CO207" s="344">
        <f t="shared" si="631"/>
        <v>0</v>
      </c>
      <c r="CP207" s="344">
        <f t="shared" si="631"/>
        <v>0</v>
      </c>
      <c r="CQ207" s="344">
        <f t="shared" si="631"/>
        <v>0</v>
      </c>
      <c r="CR207" s="344">
        <f t="shared" si="631"/>
        <v>0</v>
      </c>
      <c r="CS207" s="344">
        <f t="shared" si="631"/>
        <v>0</v>
      </c>
    </row>
    <row r="208" spans="1:97" s="372" customFormat="1" x14ac:dyDescent="0.35">
      <c r="A208" s="337">
        <f t="shared" ref="A208:C208" si="632">A178</f>
        <v>0</v>
      </c>
      <c r="B208" s="337" t="str">
        <f t="shared" si="632"/>
        <v>0 0</v>
      </c>
      <c r="C208" s="344">
        <f t="shared" si="632"/>
        <v>0</v>
      </c>
      <c r="D208" s="344">
        <f>IFERROR((('UA basår'!R26+'UA basår'!U26+'UA basår'!Y26)*'UA basår'!F26*'UA basår'!H26*'UA basår'!L26)+(('UA basår'!R56+'UA basår'!U56+'UA basår'!Y56)*'UA basår'!F56*'UA basår'!H56*'UA basår'!L56),0)</f>
        <v>0</v>
      </c>
      <c r="E208" s="344">
        <f t="shared" ref="E208:BP208" si="633">IF(E$157="beräknas ej",0,D208*IF(E$188&gt;$D$143,1,IF(E$188&lt;=$C$143,$C$142,$D$142))*IFERROR(INDEX($B$148:$E$154,MATCH($A208,$A$148:$A$154,0),MATCH(E$188,$B$146:$E$146,1)),0))</f>
        <v>0</v>
      </c>
      <c r="F208" s="344">
        <f t="shared" si="633"/>
        <v>0</v>
      </c>
      <c r="G208" s="344">
        <f t="shared" si="633"/>
        <v>0</v>
      </c>
      <c r="H208" s="344">
        <f t="shared" si="633"/>
        <v>0</v>
      </c>
      <c r="I208" s="344">
        <f t="shared" si="633"/>
        <v>0</v>
      </c>
      <c r="J208" s="344">
        <f t="shared" si="633"/>
        <v>0</v>
      </c>
      <c r="K208" s="344">
        <f t="shared" si="633"/>
        <v>0</v>
      </c>
      <c r="L208" s="344">
        <f t="shared" si="633"/>
        <v>0</v>
      </c>
      <c r="M208" s="344">
        <f t="shared" si="633"/>
        <v>0</v>
      </c>
      <c r="N208" s="344">
        <f t="shared" si="633"/>
        <v>0</v>
      </c>
      <c r="O208" s="344">
        <f t="shared" si="633"/>
        <v>0</v>
      </c>
      <c r="P208" s="344">
        <f t="shared" si="633"/>
        <v>0</v>
      </c>
      <c r="Q208" s="344">
        <f t="shared" si="633"/>
        <v>0</v>
      </c>
      <c r="R208" s="344">
        <f t="shared" si="633"/>
        <v>0</v>
      </c>
      <c r="S208" s="344">
        <f t="shared" si="633"/>
        <v>0</v>
      </c>
      <c r="T208" s="344">
        <f t="shared" si="633"/>
        <v>0</v>
      </c>
      <c r="U208" s="344">
        <f t="shared" si="633"/>
        <v>0</v>
      </c>
      <c r="V208" s="344">
        <f t="shared" si="633"/>
        <v>0</v>
      </c>
      <c r="W208" s="344">
        <f t="shared" si="633"/>
        <v>0</v>
      </c>
      <c r="X208" s="344">
        <f t="shared" si="633"/>
        <v>0</v>
      </c>
      <c r="Y208" s="344">
        <f t="shared" si="633"/>
        <v>0</v>
      </c>
      <c r="Z208" s="344">
        <f t="shared" si="633"/>
        <v>0</v>
      </c>
      <c r="AA208" s="344">
        <f t="shared" si="633"/>
        <v>0</v>
      </c>
      <c r="AB208" s="344">
        <f t="shared" si="633"/>
        <v>0</v>
      </c>
      <c r="AC208" s="344">
        <f t="shared" si="633"/>
        <v>0</v>
      </c>
      <c r="AD208" s="344">
        <f t="shared" si="633"/>
        <v>0</v>
      </c>
      <c r="AE208" s="344">
        <f t="shared" si="633"/>
        <v>0</v>
      </c>
      <c r="AF208" s="344">
        <f t="shared" si="633"/>
        <v>0</v>
      </c>
      <c r="AG208" s="344">
        <f t="shared" si="633"/>
        <v>0</v>
      </c>
      <c r="AH208" s="344">
        <f t="shared" si="633"/>
        <v>0</v>
      </c>
      <c r="AI208" s="344">
        <f t="shared" si="633"/>
        <v>0</v>
      </c>
      <c r="AJ208" s="344">
        <f t="shared" si="633"/>
        <v>0</v>
      </c>
      <c r="AK208" s="344">
        <f t="shared" si="633"/>
        <v>0</v>
      </c>
      <c r="AL208" s="344">
        <f t="shared" si="633"/>
        <v>0</v>
      </c>
      <c r="AM208" s="344">
        <f t="shared" si="633"/>
        <v>0</v>
      </c>
      <c r="AN208" s="344">
        <f t="shared" si="633"/>
        <v>0</v>
      </c>
      <c r="AO208" s="344">
        <f t="shared" si="633"/>
        <v>0</v>
      </c>
      <c r="AP208" s="344">
        <f t="shared" si="633"/>
        <v>0</v>
      </c>
      <c r="AQ208" s="344">
        <f t="shared" si="633"/>
        <v>0</v>
      </c>
      <c r="AR208" s="344">
        <f t="shared" si="633"/>
        <v>0</v>
      </c>
      <c r="AS208" s="344">
        <f t="shared" si="633"/>
        <v>0</v>
      </c>
      <c r="AT208" s="344">
        <f t="shared" si="633"/>
        <v>0</v>
      </c>
      <c r="AU208" s="344">
        <f t="shared" si="633"/>
        <v>0</v>
      </c>
      <c r="AV208" s="344">
        <f t="shared" si="633"/>
        <v>0</v>
      </c>
      <c r="AW208" s="344">
        <f t="shared" si="633"/>
        <v>0</v>
      </c>
      <c r="AX208" s="344">
        <f t="shared" si="633"/>
        <v>0</v>
      </c>
      <c r="AY208" s="344">
        <f t="shared" si="633"/>
        <v>0</v>
      </c>
      <c r="AZ208" s="344">
        <f t="shared" si="633"/>
        <v>0</v>
      </c>
      <c r="BA208" s="344">
        <f t="shared" si="633"/>
        <v>0</v>
      </c>
      <c r="BB208" s="344">
        <f t="shared" si="633"/>
        <v>0</v>
      </c>
      <c r="BC208" s="344">
        <f t="shared" si="633"/>
        <v>0</v>
      </c>
      <c r="BD208" s="344">
        <f t="shared" si="633"/>
        <v>0</v>
      </c>
      <c r="BE208" s="344">
        <f t="shared" si="633"/>
        <v>0</v>
      </c>
      <c r="BF208" s="344">
        <f t="shared" si="633"/>
        <v>0</v>
      </c>
      <c r="BG208" s="344">
        <f t="shared" si="633"/>
        <v>0</v>
      </c>
      <c r="BH208" s="344">
        <f t="shared" si="633"/>
        <v>0</v>
      </c>
      <c r="BI208" s="344">
        <f t="shared" si="633"/>
        <v>0</v>
      </c>
      <c r="BJ208" s="344">
        <f t="shared" si="633"/>
        <v>0</v>
      </c>
      <c r="BK208" s="344">
        <f t="shared" si="633"/>
        <v>0</v>
      </c>
      <c r="BL208" s="344">
        <f t="shared" si="633"/>
        <v>0</v>
      </c>
      <c r="BM208" s="344">
        <f t="shared" si="633"/>
        <v>0</v>
      </c>
      <c r="BN208" s="344">
        <f t="shared" si="633"/>
        <v>0</v>
      </c>
      <c r="BO208" s="344">
        <f t="shared" si="633"/>
        <v>0</v>
      </c>
      <c r="BP208" s="344">
        <f t="shared" si="633"/>
        <v>0</v>
      </c>
      <c r="BQ208" s="344">
        <f t="shared" ref="BQ208:CS208" si="634">IF(BQ$157="beräknas ej",0,BP208*IF(BQ$188&gt;$D$143,1,IF(BQ$188&lt;=$C$143,$C$142,$D$142))*IFERROR(INDEX($B$148:$E$154,MATCH($A208,$A$148:$A$154,0),MATCH(BQ$188,$B$146:$E$146,1)),0))</f>
        <v>0</v>
      </c>
      <c r="BR208" s="344">
        <f t="shared" si="634"/>
        <v>0</v>
      </c>
      <c r="BS208" s="344">
        <f t="shared" si="634"/>
        <v>0</v>
      </c>
      <c r="BT208" s="344">
        <f t="shared" si="634"/>
        <v>0</v>
      </c>
      <c r="BU208" s="344">
        <f t="shared" si="634"/>
        <v>0</v>
      </c>
      <c r="BV208" s="344">
        <f t="shared" si="634"/>
        <v>0</v>
      </c>
      <c r="BW208" s="344">
        <f t="shared" si="634"/>
        <v>0</v>
      </c>
      <c r="BX208" s="344">
        <f t="shared" si="634"/>
        <v>0</v>
      </c>
      <c r="BY208" s="344">
        <f t="shared" si="634"/>
        <v>0</v>
      </c>
      <c r="BZ208" s="344">
        <f t="shared" si="634"/>
        <v>0</v>
      </c>
      <c r="CA208" s="344">
        <f t="shared" si="634"/>
        <v>0</v>
      </c>
      <c r="CB208" s="344">
        <f t="shared" si="634"/>
        <v>0</v>
      </c>
      <c r="CC208" s="344">
        <f t="shared" si="634"/>
        <v>0</v>
      </c>
      <c r="CD208" s="344">
        <f t="shared" si="634"/>
        <v>0</v>
      </c>
      <c r="CE208" s="344">
        <f t="shared" si="634"/>
        <v>0</v>
      </c>
      <c r="CF208" s="344">
        <f t="shared" si="634"/>
        <v>0</v>
      </c>
      <c r="CG208" s="344">
        <f t="shared" si="634"/>
        <v>0</v>
      </c>
      <c r="CH208" s="344">
        <f t="shared" si="634"/>
        <v>0</v>
      </c>
      <c r="CI208" s="344">
        <f t="shared" si="634"/>
        <v>0</v>
      </c>
      <c r="CJ208" s="344">
        <f t="shared" si="634"/>
        <v>0</v>
      </c>
      <c r="CK208" s="344">
        <f t="shared" si="634"/>
        <v>0</v>
      </c>
      <c r="CL208" s="344">
        <f t="shared" si="634"/>
        <v>0</v>
      </c>
      <c r="CM208" s="344">
        <f t="shared" si="634"/>
        <v>0</v>
      </c>
      <c r="CN208" s="344">
        <f t="shared" si="634"/>
        <v>0</v>
      </c>
      <c r="CO208" s="344">
        <f t="shared" si="634"/>
        <v>0</v>
      </c>
      <c r="CP208" s="344">
        <f t="shared" si="634"/>
        <v>0</v>
      </c>
      <c r="CQ208" s="344">
        <f t="shared" si="634"/>
        <v>0</v>
      </c>
      <c r="CR208" s="344">
        <f t="shared" si="634"/>
        <v>0</v>
      </c>
      <c r="CS208" s="344">
        <f t="shared" si="634"/>
        <v>0</v>
      </c>
    </row>
    <row r="209" spans="1:97" s="372" customFormat="1" x14ac:dyDescent="0.35">
      <c r="A209" s="337">
        <f t="shared" ref="A209:C209" si="635">A179</f>
        <v>0</v>
      </c>
      <c r="B209" s="337" t="str">
        <f t="shared" si="635"/>
        <v>0 0</v>
      </c>
      <c r="C209" s="344">
        <f t="shared" si="635"/>
        <v>0</v>
      </c>
      <c r="D209" s="344">
        <f>IFERROR((('UA basår'!R27+'UA basår'!U27+'UA basår'!Y27)*'UA basår'!F27*'UA basår'!H27*'UA basår'!L27)+(('UA basår'!R57+'UA basår'!U57+'UA basår'!Y57)*'UA basår'!F57*'UA basår'!H57*'UA basår'!L57),0)</f>
        <v>0</v>
      </c>
      <c r="E209" s="344">
        <f t="shared" ref="E209:BP209" si="636">IF(E$157="beräknas ej",0,D209*IF(E$188&gt;$D$143,1,IF(E$188&lt;=$C$143,$C$142,$D$142))*IFERROR(INDEX($B$148:$E$154,MATCH($A209,$A$148:$A$154,0),MATCH(E$188,$B$146:$E$146,1)),0))</f>
        <v>0</v>
      </c>
      <c r="F209" s="344">
        <f t="shared" si="636"/>
        <v>0</v>
      </c>
      <c r="G209" s="344">
        <f t="shared" si="636"/>
        <v>0</v>
      </c>
      <c r="H209" s="344">
        <f t="shared" si="636"/>
        <v>0</v>
      </c>
      <c r="I209" s="344">
        <f t="shared" si="636"/>
        <v>0</v>
      </c>
      <c r="J209" s="344">
        <f t="shared" si="636"/>
        <v>0</v>
      </c>
      <c r="K209" s="344">
        <f t="shared" si="636"/>
        <v>0</v>
      </c>
      <c r="L209" s="344">
        <f t="shared" si="636"/>
        <v>0</v>
      </c>
      <c r="M209" s="344">
        <f t="shared" si="636"/>
        <v>0</v>
      </c>
      <c r="N209" s="344">
        <f t="shared" si="636"/>
        <v>0</v>
      </c>
      <c r="O209" s="344">
        <f t="shared" si="636"/>
        <v>0</v>
      </c>
      <c r="P209" s="344">
        <f t="shared" si="636"/>
        <v>0</v>
      </c>
      <c r="Q209" s="344">
        <f t="shared" si="636"/>
        <v>0</v>
      </c>
      <c r="R209" s="344">
        <f t="shared" si="636"/>
        <v>0</v>
      </c>
      <c r="S209" s="344">
        <f t="shared" si="636"/>
        <v>0</v>
      </c>
      <c r="T209" s="344">
        <f t="shared" si="636"/>
        <v>0</v>
      </c>
      <c r="U209" s="344">
        <f t="shared" si="636"/>
        <v>0</v>
      </c>
      <c r="V209" s="344">
        <f t="shared" si="636"/>
        <v>0</v>
      </c>
      <c r="W209" s="344">
        <f t="shared" si="636"/>
        <v>0</v>
      </c>
      <c r="X209" s="344">
        <f t="shared" si="636"/>
        <v>0</v>
      </c>
      <c r="Y209" s="344">
        <f t="shared" si="636"/>
        <v>0</v>
      </c>
      <c r="Z209" s="344">
        <f t="shared" si="636"/>
        <v>0</v>
      </c>
      <c r="AA209" s="344">
        <f t="shared" si="636"/>
        <v>0</v>
      </c>
      <c r="AB209" s="344">
        <f t="shared" si="636"/>
        <v>0</v>
      </c>
      <c r="AC209" s="344">
        <f t="shared" si="636"/>
        <v>0</v>
      </c>
      <c r="AD209" s="344">
        <f t="shared" si="636"/>
        <v>0</v>
      </c>
      <c r="AE209" s="344">
        <f t="shared" si="636"/>
        <v>0</v>
      </c>
      <c r="AF209" s="344">
        <f t="shared" si="636"/>
        <v>0</v>
      </c>
      <c r="AG209" s="344">
        <f t="shared" si="636"/>
        <v>0</v>
      </c>
      <c r="AH209" s="344">
        <f t="shared" si="636"/>
        <v>0</v>
      </c>
      <c r="AI209" s="344">
        <f t="shared" si="636"/>
        <v>0</v>
      </c>
      <c r="AJ209" s="344">
        <f t="shared" si="636"/>
        <v>0</v>
      </c>
      <c r="AK209" s="344">
        <f t="shared" si="636"/>
        <v>0</v>
      </c>
      <c r="AL209" s="344">
        <f t="shared" si="636"/>
        <v>0</v>
      </c>
      <c r="AM209" s="344">
        <f t="shared" si="636"/>
        <v>0</v>
      </c>
      <c r="AN209" s="344">
        <f t="shared" si="636"/>
        <v>0</v>
      </c>
      <c r="AO209" s="344">
        <f t="shared" si="636"/>
        <v>0</v>
      </c>
      <c r="AP209" s="344">
        <f t="shared" si="636"/>
        <v>0</v>
      </c>
      <c r="AQ209" s="344">
        <f t="shared" si="636"/>
        <v>0</v>
      </c>
      <c r="AR209" s="344">
        <f t="shared" si="636"/>
        <v>0</v>
      </c>
      <c r="AS209" s="344">
        <f t="shared" si="636"/>
        <v>0</v>
      </c>
      <c r="AT209" s="344">
        <f t="shared" si="636"/>
        <v>0</v>
      </c>
      <c r="AU209" s="344">
        <f t="shared" si="636"/>
        <v>0</v>
      </c>
      <c r="AV209" s="344">
        <f t="shared" si="636"/>
        <v>0</v>
      </c>
      <c r="AW209" s="344">
        <f t="shared" si="636"/>
        <v>0</v>
      </c>
      <c r="AX209" s="344">
        <f t="shared" si="636"/>
        <v>0</v>
      </c>
      <c r="AY209" s="344">
        <f t="shared" si="636"/>
        <v>0</v>
      </c>
      <c r="AZ209" s="344">
        <f t="shared" si="636"/>
        <v>0</v>
      </c>
      <c r="BA209" s="344">
        <f t="shared" si="636"/>
        <v>0</v>
      </c>
      <c r="BB209" s="344">
        <f t="shared" si="636"/>
        <v>0</v>
      </c>
      <c r="BC209" s="344">
        <f t="shared" si="636"/>
        <v>0</v>
      </c>
      <c r="BD209" s="344">
        <f t="shared" si="636"/>
        <v>0</v>
      </c>
      <c r="BE209" s="344">
        <f t="shared" si="636"/>
        <v>0</v>
      </c>
      <c r="BF209" s="344">
        <f t="shared" si="636"/>
        <v>0</v>
      </c>
      <c r="BG209" s="344">
        <f t="shared" si="636"/>
        <v>0</v>
      </c>
      <c r="BH209" s="344">
        <f t="shared" si="636"/>
        <v>0</v>
      </c>
      <c r="BI209" s="344">
        <f t="shared" si="636"/>
        <v>0</v>
      </c>
      <c r="BJ209" s="344">
        <f t="shared" si="636"/>
        <v>0</v>
      </c>
      <c r="BK209" s="344">
        <f t="shared" si="636"/>
        <v>0</v>
      </c>
      <c r="BL209" s="344">
        <f t="shared" si="636"/>
        <v>0</v>
      </c>
      <c r="BM209" s="344">
        <f t="shared" si="636"/>
        <v>0</v>
      </c>
      <c r="BN209" s="344">
        <f t="shared" si="636"/>
        <v>0</v>
      </c>
      <c r="BO209" s="344">
        <f t="shared" si="636"/>
        <v>0</v>
      </c>
      <c r="BP209" s="344">
        <f t="shared" si="636"/>
        <v>0</v>
      </c>
      <c r="BQ209" s="344">
        <f t="shared" ref="BQ209:CS209" si="637">IF(BQ$157="beräknas ej",0,BP209*IF(BQ$188&gt;$D$143,1,IF(BQ$188&lt;=$C$143,$C$142,$D$142))*IFERROR(INDEX($B$148:$E$154,MATCH($A209,$A$148:$A$154,0),MATCH(BQ$188,$B$146:$E$146,1)),0))</f>
        <v>0</v>
      </c>
      <c r="BR209" s="344">
        <f t="shared" si="637"/>
        <v>0</v>
      </c>
      <c r="BS209" s="344">
        <f t="shared" si="637"/>
        <v>0</v>
      </c>
      <c r="BT209" s="344">
        <f t="shared" si="637"/>
        <v>0</v>
      </c>
      <c r="BU209" s="344">
        <f t="shared" si="637"/>
        <v>0</v>
      </c>
      <c r="BV209" s="344">
        <f t="shared" si="637"/>
        <v>0</v>
      </c>
      <c r="BW209" s="344">
        <f t="shared" si="637"/>
        <v>0</v>
      </c>
      <c r="BX209" s="344">
        <f t="shared" si="637"/>
        <v>0</v>
      </c>
      <c r="BY209" s="344">
        <f t="shared" si="637"/>
        <v>0</v>
      </c>
      <c r="BZ209" s="344">
        <f t="shared" si="637"/>
        <v>0</v>
      </c>
      <c r="CA209" s="344">
        <f t="shared" si="637"/>
        <v>0</v>
      </c>
      <c r="CB209" s="344">
        <f t="shared" si="637"/>
        <v>0</v>
      </c>
      <c r="CC209" s="344">
        <f t="shared" si="637"/>
        <v>0</v>
      </c>
      <c r="CD209" s="344">
        <f t="shared" si="637"/>
        <v>0</v>
      </c>
      <c r="CE209" s="344">
        <f t="shared" si="637"/>
        <v>0</v>
      </c>
      <c r="CF209" s="344">
        <f t="shared" si="637"/>
        <v>0</v>
      </c>
      <c r="CG209" s="344">
        <f t="shared" si="637"/>
        <v>0</v>
      </c>
      <c r="CH209" s="344">
        <f t="shared" si="637"/>
        <v>0</v>
      </c>
      <c r="CI209" s="344">
        <f t="shared" si="637"/>
        <v>0</v>
      </c>
      <c r="CJ209" s="344">
        <f t="shared" si="637"/>
        <v>0</v>
      </c>
      <c r="CK209" s="344">
        <f t="shared" si="637"/>
        <v>0</v>
      </c>
      <c r="CL209" s="344">
        <f t="shared" si="637"/>
        <v>0</v>
      </c>
      <c r="CM209" s="344">
        <f t="shared" si="637"/>
        <v>0</v>
      </c>
      <c r="CN209" s="344">
        <f t="shared" si="637"/>
        <v>0</v>
      </c>
      <c r="CO209" s="344">
        <f t="shared" si="637"/>
        <v>0</v>
      </c>
      <c r="CP209" s="344">
        <f t="shared" si="637"/>
        <v>0</v>
      </c>
      <c r="CQ209" s="344">
        <f t="shared" si="637"/>
        <v>0</v>
      </c>
      <c r="CR209" s="344">
        <f t="shared" si="637"/>
        <v>0</v>
      </c>
      <c r="CS209" s="344">
        <f t="shared" si="637"/>
        <v>0</v>
      </c>
    </row>
    <row r="210" spans="1:97" s="372" customFormat="1" x14ac:dyDescent="0.35">
      <c r="A210" s="337">
        <f t="shared" ref="A210:C210" si="638">A180</f>
        <v>0</v>
      </c>
      <c r="B210" s="337" t="str">
        <f t="shared" si="638"/>
        <v>0 0</v>
      </c>
      <c r="C210" s="344">
        <f t="shared" si="638"/>
        <v>0</v>
      </c>
      <c r="D210" s="344">
        <f>IFERROR((('UA basår'!R28+'UA basår'!U28+'UA basår'!Y28)*'UA basår'!F28*'UA basår'!H28*'UA basår'!L28)+(('UA basår'!R58+'UA basår'!U58+'UA basår'!Y58)*'UA basår'!F58*'UA basår'!H58*'UA basår'!L58),0)</f>
        <v>0</v>
      </c>
      <c r="E210" s="344">
        <f t="shared" ref="E210:BP210" si="639">IF(E$157="beräknas ej",0,D210*IF(E$188&gt;$D$143,1,IF(E$188&lt;=$C$143,$C$142,$D$142))*IFERROR(INDEX($B$148:$E$154,MATCH($A210,$A$148:$A$154,0),MATCH(E$188,$B$146:$E$146,1)),0))</f>
        <v>0</v>
      </c>
      <c r="F210" s="344">
        <f t="shared" si="639"/>
        <v>0</v>
      </c>
      <c r="G210" s="344">
        <f t="shared" si="639"/>
        <v>0</v>
      </c>
      <c r="H210" s="344">
        <f t="shared" si="639"/>
        <v>0</v>
      </c>
      <c r="I210" s="344">
        <f t="shared" si="639"/>
        <v>0</v>
      </c>
      <c r="J210" s="344">
        <f t="shared" si="639"/>
        <v>0</v>
      </c>
      <c r="K210" s="344">
        <f t="shared" si="639"/>
        <v>0</v>
      </c>
      <c r="L210" s="344">
        <f t="shared" si="639"/>
        <v>0</v>
      </c>
      <c r="M210" s="344">
        <f t="shared" si="639"/>
        <v>0</v>
      </c>
      <c r="N210" s="344">
        <f t="shared" si="639"/>
        <v>0</v>
      </c>
      <c r="O210" s="344">
        <f t="shared" si="639"/>
        <v>0</v>
      </c>
      <c r="P210" s="344">
        <f t="shared" si="639"/>
        <v>0</v>
      </c>
      <c r="Q210" s="344">
        <f t="shared" si="639"/>
        <v>0</v>
      </c>
      <c r="R210" s="344">
        <f t="shared" si="639"/>
        <v>0</v>
      </c>
      <c r="S210" s="344">
        <f t="shared" si="639"/>
        <v>0</v>
      </c>
      <c r="T210" s="344">
        <f t="shared" si="639"/>
        <v>0</v>
      </c>
      <c r="U210" s="344">
        <f t="shared" si="639"/>
        <v>0</v>
      </c>
      <c r="V210" s="344">
        <f t="shared" si="639"/>
        <v>0</v>
      </c>
      <c r="W210" s="344">
        <f t="shared" si="639"/>
        <v>0</v>
      </c>
      <c r="X210" s="344">
        <f t="shared" si="639"/>
        <v>0</v>
      </c>
      <c r="Y210" s="344">
        <f t="shared" si="639"/>
        <v>0</v>
      </c>
      <c r="Z210" s="344">
        <f t="shared" si="639"/>
        <v>0</v>
      </c>
      <c r="AA210" s="344">
        <f t="shared" si="639"/>
        <v>0</v>
      </c>
      <c r="AB210" s="344">
        <f t="shared" si="639"/>
        <v>0</v>
      </c>
      <c r="AC210" s="344">
        <f t="shared" si="639"/>
        <v>0</v>
      </c>
      <c r="AD210" s="344">
        <f t="shared" si="639"/>
        <v>0</v>
      </c>
      <c r="AE210" s="344">
        <f t="shared" si="639"/>
        <v>0</v>
      </c>
      <c r="AF210" s="344">
        <f t="shared" si="639"/>
        <v>0</v>
      </c>
      <c r="AG210" s="344">
        <f t="shared" si="639"/>
        <v>0</v>
      </c>
      <c r="AH210" s="344">
        <f t="shared" si="639"/>
        <v>0</v>
      </c>
      <c r="AI210" s="344">
        <f t="shared" si="639"/>
        <v>0</v>
      </c>
      <c r="AJ210" s="344">
        <f t="shared" si="639"/>
        <v>0</v>
      </c>
      <c r="AK210" s="344">
        <f t="shared" si="639"/>
        <v>0</v>
      </c>
      <c r="AL210" s="344">
        <f t="shared" si="639"/>
        <v>0</v>
      </c>
      <c r="AM210" s="344">
        <f t="shared" si="639"/>
        <v>0</v>
      </c>
      <c r="AN210" s="344">
        <f t="shared" si="639"/>
        <v>0</v>
      </c>
      <c r="AO210" s="344">
        <f t="shared" si="639"/>
        <v>0</v>
      </c>
      <c r="AP210" s="344">
        <f t="shared" si="639"/>
        <v>0</v>
      </c>
      <c r="AQ210" s="344">
        <f t="shared" si="639"/>
        <v>0</v>
      </c>
      <c r="AR210" s="344">
        <f t="shared" si="639"/>
        <v>0</v>
      </c>
      <c r="AS210" s="344">
        <f t="shared" si="639"/>
        <v>0</v>
      </c>
      <c r="AT210" s="344">
        <f t="shared" si="639"/>
        <v>0</v>
      </c>
      <c r="AU210" s="344">
        <f t="shared" si="639"/>
        <v>0</v>
      </c>
      <c r="AV210" s="344">
        <f t="shared" si="639"/>
        <v>0</v>
      </c>
      <c r="AW210" s="344">
        <f t="shared" si="639"/>
        <v>0</v>
      </c>
      <c r="AX210" s="344">
        <f t="shared" si="639"/>
        <v>0</v>
      </c>
      <c r="AY210" s="344">
        <f t="shared" si="639"/>
        <v>0</v>
      </c>
      <c r="AZ210" s="344">
        <f t="shared" si="639"/>
        <v>0</v>
      </c>
      <c r="BA210" s="344">
        <f t="shared" si="639"/>
        <v>0</v>
      </c>
      <c r="BB210" s="344">
        <f t="shared" si="639"/>
        <v>0</v>
      </c>
      <c r="BC210" s="344">
        <f t="shared" si="639"/>
        <v>0</v>
      </c>
      <c r="BD210" s="344">
        <f t="shared" si="639"/>
        <v>0</v>
      </c>
      <c r="BE210" s="344">
        <f t="shared" si="639"/>
        <v>0</v>
      </c>
      <c r="BF210" s="344">
        <f t="shared" si="639"/>
        <v>0</v>
      </c>
      <c r="BG210" s="344">
        <f t="shared" si="639"/>
        <v>0</v>
      </c>
      <c r="BH210" s="344">
        <f t="shared" si="639"/>
        <v>0</v>
      </c>
      <c r="BI210" s="344">
        <f t="shared" si="639"/>
        <v>0</v>
      </c>
      <c r="BJ210" s="344">
        <f t="shared" si="639"/>
        <v>0</v>
      </c>
      <c r="BK210" s="344">
        <f t="shared" si="639"/>
        <v>0</v>
      </c>
      <c r="BL210" s="344">
        <f t="shared" si="639"/>
        <v>0</v>
      </c>
      <c r="BM210" s="344">
        <f t="shared" si="639"/>
        <v>0</v>
      </c>
      <c r="BN210" s="344">
        <f t="shared" si="639"/>
        <v>0</v>
      </c>
      <c r="BO210" s="344">
        <f t="shared" si="639"/>
        <v>0</v>
      </c>
      <c r="BP210" s="344">
        <f t="shared" si="639"/>
        <v>0</v>
      </c>
      <c r="BQ210" s="344">
        <f t="shared" ref="BQ210:CS210" si="640">IF(BQ$157="beräknas ej",0,BP210*IF(BQ$188&gt;$D$143,1,IF(BQ$188&lt;=$C$143,$C$142,$D$142))*IFERROR(INDEX($B$148:$E$154,MATCH($A210,$A$148:$A$154,0),MATCH(BQ$188,$B$146:$E$146,1)),0))</f>
        <v>0</v>
      </c>
      <c r="BR210" s="344">
        <f t="shared" si="640"/>
        <v>0</v>
      </c>
      <c r="BS210" s="344">
        <f t="shared" si="640"/>
        <v>0</v>
      </c>
      <c r="BT210" s="344">
        <f t="shared" si="640"/>
        <v>0</v>
      </c>
      <c r="BU210" s="344">
        <f t="shared" si="640"/>
        <v>0</v>
      </c>
      <c r="BV210" s="344">
        <f t="shared" si="640"/>
        <v>0</v>
      </c>
      <c r="BW210" s="344">
        <f t="shared" si="640"/>
        <v>0</v>
      </c>
      <c r="BX210" s="344">
        <f t="shared" si="640"/>
        <v>0</v>
      </c>
      <c r="BY210" s="344">
        <f t="shared" si="640"/>
        <v>0</v>
      </c>
      <c r="BZ210" s="344">
        <f t="shared" si="640"/>
        <v>0</v>
      </c>
      <c r="CA210" s="344">
        <f t="shared" si="640"/>
        <v>0</v>
      </c>
      <c r="CB210" s="344">
        <f t="shared" si="640"/>
        <v>0</v>
      </c>
      <c r="CC210" s="344">
        <f t="shared" si="640"/>
        <v>0</v>
      </c>
      <c r="CD210" s="344">
        <f t="shared" si="640"/>
        <v>0</v>
      </c>
      <c r="CE210" s="344">
        <f t="shared" si="640"/>
        <v>0</v>
      </c>
      <c r="CF210" s="344">
        <f t="shared" si="640"/>
        <v>0</v>
      </c>
      <c r="CG210" s="344">
        <f t="shared" si="640"/>
        <v>0</v>
      </c>
      <c r="CH210" s="344">
        <f t="shared" si="640"/>
        <v>0</v>
      </c>
      <c r="CI210" s="344">
        <f t="shared" si="640"/>
        <v>0</v>
      </c>
      <c r="CJ210" s="344">
        <f t="shared" si="640"/>
        <v>0</v>
      </c>
      <c r="CK210" s="344">
        <f t="shared" si="640"/>
        <v>0</v>
      </c>
      <c r="CL210" s="344">
        <f t="shared" si="640"/>
        <v>0</v>
      </c>
      <c r="CM210" s="344">
        <f t="shared" si="640"/>
        <v>0</v>
      </c>
      <c r="CN210" s="344">
        <f t="shared" si="640"/>
        <v>0</v>
      </c>
      <c r="CO210" s="344">
        <f t="shared" si="640"/>
        <v>0</v>
      </c>
      <c r="CP210" s="344">
        <f t="shared" si="640"/>
        <v>0</v>
      </c>
      <c r="CQ210" s="344">
        <f t="shared" si="640"/>
        <v>0</v>
      </c>
      <c r="CR210" s="344">
        <f t="shared" si="640"/>
        <v>0</v>
      </c>
      <c r="CS210" s="344">
        <f t="shared" si="640"/>
        <v>0</v>
      </c>
    </row>
    <row r="211" spans="1:97" s="372" customFormat="1" x14ac:dyDescent="0.35">
      <c r="A211" s="337">
        <f t="shared" ref="A211:C211" si="641">A181</f>
        <v>0</v>
      </c>
      <c r="B211" s="337" t="str">
        <f t="shared" si="641"/>
        <v>0 0</v>
      </c>
      <c r="C211" s="344">
        <f t="shared" si="641"/>
        <v>0</v>
      </c>
      <c r="D211" s="344">
        <f>IFERROR((('UA basår'!R29+'UA basår'!U29+'UA basår'!Y29)*'UA basår'!F29*'UA basår'!H29*'UA basår'!L29)+(('UA basår'!R59+'UA basår'!U59+'UA basår'!Y59)*'UA basår'!F59*'UA basår'!H59*'UA basår'!L59),0)</f>
        <v>0</v>
      </c>
      <c r="E211" s="344">
        <f t="shared" ref="E211:BP211" si="642">IF(E$157="beräknas ej",0,D211*IF(E$188&gt;$D$143,1,IF(E$188&lt;=$C$143,$C$142,$D$142))*IFERROR(INDEX($B$148:$E$154,MATCH($A211,$A$148:$A$154,0),MATCH(E$188,$B$146:$E$146,1)),0))</f>
        <v>0</v>
      </c>
      <c r="F211" s="344">
        <f t="shared" si="642"/>
        <v>0</v>
      </c>
      <c r="G211" s="344">
        <f t="shared" si="642"/>
        <v>0</v>
      </c>
      <c r="H211" s="344">
        <f t="shared" si="642"/>
        <v>0</v>
      </c>
      <c r="I211" s="344">
        <f t="shared" si="642"/>
        <v>0</v>
      </c>
      <c r="J211" s="344">
        <f t="shared" si="642"/>
        <v>0</v>
      </c>
      <c r="K211" s="344">
        <f t="shared" si="642"/>
        <v>0</v>
      </c>
      <c r="L211" s="344">
        <f t="shared" si="642"/>
        <v>0</v>
      </c>
      <c r="M211" s="344">
        <f t="shared" si="642"/>
        <v>0</v>
      </c>
      <c r="N211" s="344">
        <f t="shared" si="642"/>
        <v>0</v>
      </c>
      <c r="O211" s="344">
        <f t="shared" si="642"/>
        <v>0</v>
      </c>
      <c r="P211" s="344">
        <f t="shared" si="642"/>
        <v>0</v>
      </c>
      <c r="Q211" s="344">
        <f t="shared" si="642"/>
        <v>0</v>
      </c>
      <c r="R211" s="344">
        <f t="shared" si="642"/>
        <v>0</v>
      </c>
      <c r="S211" s="344">
        <f t="shared" si="642"/>
        <v>0</v>
      </c>
      <c r="T211" s="344">
        <f t="shared" si="642"/>
        <v>0</v>
      </c>
      <c r="U211" s="344">
        <f t="shared" si="642"/>
        <v>0</v>
      </c>
      <c r="V211" s="344">
        <f t="shared" si="642"/>
        <v>0</v>
      </c>
      <c r="W211" s="344">
        <f t="shared" si="642"/>
        <v>0</v>
      </c>
      <c r="X211" s="344">
        <f t="shared" si="642"/>
        <v>0</v>
      </c>
      <c r="Y211" s="344">
        <f t="shared" si="642"/>
        <v>0</v>
      </c>
      <c r="Z211" s="344">
        <f t="shared" si="642"/>
        <v>0</v>
      </c>
      <c r="AA211" s="344">
        <f t="shared" si="642"/>
        <v>0</v>
      </c>
      <c r="AB211" s="344">
        <f t="shared" si="642"/>
        <v>0</v>
      </c>
      <c r="AC211" s="344">
        <f t="shared" si="642"/>
        <v>0</v>
      </c>
      <c r="AD211" s="344">
        <f t="shared" si="642"/>
        <v>0</v>
      </c>
      <c r="AE211" s="344">
        <f t="shared" si="642"/>
        <v>0</v>
      </c>
      <c r="AF211" s="344">
        <f t="shared" si="642"/>
        <v>0</v>
      </c>
      <c r="AG211" s="344">
        <f t="shared" si="642"/>
        <v>0</v>
      </c>
      <c r="AH211" s="344">
        <f t="shared" si="642"/>
        <v>0</v>
      </c>
      <c r="AI211" s="344">
        <f t="shared" si="642"/>
        <v>0</v>
      </c>
      <c r="AJ211" s="344">
        <f t="shared" si="642"/>
        <v>0</v>
      </c>
      <c r="AK211" s="344">
        <f t="shared" si="642"/>
        <v>0</v>
      </c>
      <c r="AL211" s="344">
        <f t="shared" si="642"/>
        <v>0</v>
      </c>
      <c r="AM211" s="344">
        <f t="shared" si="642"/>
        <v>0</v>
      </c>
      <c r="AN211" s="344">
        <f t="shared" si="642"/>
        <v>0</v>
      </c>
      <c r="AO211" s="344">
        <f t="shared" si="642"/>
        <v>0</v>
      </c>
      <c r="AP211" s="344">
        <f t="shared" si="642"/>
        <v>0</v>
      </c>
      <c r="AQ211" s="344">
        <f t="shared" si="642"/>
        <v>0</v>
      </c>
      <c r="AR211" s="344">
        <f t="shared" si="642"/>
        <v>0</v>
      </c>
      <c r="AS211" s="344">
        <f t="shared" si="642"/>
        <v>0</v>
      </c>
      <c r="AT211" s="344">
        <f t="shared" si="642"/>
        <v>0</v>
      </c>
      <c r="AU211" s="344">
        <f t="shared" si="642"/>
        <v>0</v>
      </c>
      <c r="AV211" s="344">
        <f t="shared" si="642"/>
        <v>0</v>
      </c>
      <c r="AW211" s="344">
        <f t="shared" si="642"/>
        <v>0</v>
      </c>
      <c r="AX211" s="344">
        <f t="shared" si="642"/>
        <v>0</v>
      </c>
      <c r="AY211" s="344">
        <f t="shared" si="642"/>
        <v>0</v>
      </c>
      <c r="AZ211" s="344">
        <f t="shared" si="642"/>
        <v>0</v>
      </c>
      <c r="BA211" s="344">
        <f t="shared" si="642"/>
        <v>0</v>
      </c>
      <c r="BB211" s="344">
        <f t="shared" si="642"/>
        <v>0</v>
      </c>
      <c r="BC211" s="344">
        <f t="shared" si="642"/>
        <v>0</v>
      </c>
      <c r="BD211" s="344">
        <f t="shared" si="642"/>
        <v>0</v>
      </c>
      <c r="BE211" s="344">
        <f t="shared" si="642"/>
        <v>0</v>
      </c>
      <c r="BF211" s="344">
        <f t="shared" si="642"/>
        <v>0</v>
      </c>
      <c r="BG211" s="344">
        <f t="shared" si="642"/>
        <v>0</v>
      </c>
      <c r="BH211" s="344">
        <f t="shared" si="642"/>
        <v>0</v>
      </c>
      <c r="BI211" s="344">
        <f t="shared" si="642"/>
        <v>0</v>
      </c>
      <c r="BJ211" s="344">
        <f t="shared" si="642"/>
        <v>0</v>
      </c>
      <c r="BK211" s="344">
        <f t="shared" si="642"/>
        <v>0</v>
      </c>
      <c r="BL211" s="344">
        <f t="shared" si="642"/>
        <v>0</v>
      </c>
      <c r="BM211" s="344">
        <f t="shared" si="642"/>
        <v>0</v>
      </c>
      <c r="BN211" s="344">
        <f t="shared" si="642"/>
        <v>0</v>
      </c>
      <c r="BO211" s="344">
        <f t="shared" si="642"/>
        <v>0</v>
      </c>
      <c r="BP211" s="344">
        <f t="shared" si="642"/>
        <v>0</v>
      </c>
      <c r="BQ211" s="344">
        <f t="shared" ref="BQ211:CS211" si="643">IF(BQ$157="beräknas ej",0,BP211*IF(BQ$188&gt;$D$143,1,IF(BQ$188&lt;=$C$143,$C$142,$D$142))*IFERROR(INDEX($B$148:$E$154,MATCH($A211,$A$148:$A$154,0),MATCH(BQ$188,$B$146:$E$146,1)),0))</f>
        <v>0</v>
      </c>
      <c r="BR211" s="344">
        <f t="shared" si="643"/>
        <v>0</v>
      </c>
      <c r="BS211" s="344">
        <f t="shared" si="643"/>
        <v>0</v>
      </c>
      <c r="BT211" s="344">
        <f t="shared" si="643"/>
        <v>0</v>
      </c>
      <c r="BU211" s="344">
        <f t="shared" si="643"/>
        <v>0</v>
      </c>
      <c r="BV211" s="344">
        <f t="shared" si="643"/>
        <v>0</v>
      </c>
      <c r="BW211" s="344">
        <f t="shared" si="643"/>
        <v>0</v>
      </c>
      <c r="BX211" s="344">
        <f t="shared" si="643"/>
        <v>0</v>
      </c>
      <c r="BY211" s="344">
        <f t="shared" si="643"/>
        <v>0</v>
      </c>
      <c r="BZ211" s="344">
        <f t="shared" si="643"/>
        <v>0</v>
      </c>
      <c r="CA211" s="344">
        <f t="shared" si="643"/>
        <v>0</v>
      </c>
      <c r="CB211" s="344">
        <f t="shared" si="643"/>
        <v>0</v>
      </c>
      <c r="CC211" s="344">
        <f t="shared" si="643"/>
        <v>0</v>
      </c>
      <c r="CD211" s="344">
        <f t="shared" si="643"/>
        <v>0</v>
      </c>
      <c r="CE211" s="344">
        <f t="shared" si="643"/>
        <v>0</v>
      </c>
      <c r="CF211" s="344">
        <f t="shared" si="643"/>
        <v>0</v>
      </c>
      <c r="CG211" s="344">
        <f t="shared" si="643"/>
        <v>0</v>
      </c>
      <c r="CH211" s="344">
        <f t="shared" si="643"/>
        <v>0</v>
      </c>
      <c r="CI211" s="344">
        <f t="shared" si="643"/>
        <v>0</v>
      </c>
      <c r="CJ211" s="344">
        <f t="shared" si="643"/>
        <v>0</v>
      </c>
      <c r="CK211" s="344">
        <f t="shared" si="643"/>
        <v>0</v>
      </c>
      <c r="CL211" s="344">
        <f t="shared" si="643"/>
        <v>0</v>
      </c>
      <c r="CM211" s="344">
        <f t="shared" si="643"/>
        <v>0</v>
      </c>
      <c r="CN211" s="344">
        <f t="shared" si="643"/>
        <v>0</v>
      </c>
      <c r="CO211" s="344">
        <f t="shared" si="643"/>
        <v>0</v>
      </c>
      <c r="CP211" s="344">
        <f t="shared" si="643"/>
        <v>0</v>
      </c>
      <c r="CQ211" s="344">
        <f t="shared" si="643"/>
        <v>0</v>
      </c>
      <c r="CR211" s="344">
        <f t="shared" si="643"/>
        <v>0</v>
      </c>
      <c r="CS211" s="344">
        <f t="shared" si="643"/>
        <v>0</v>
      </c>
    </row>
    <row r="212" spans="1:97" s="372" customFormat="1" x14ac:dyDescent="0.35">
      <c r="A212" s="337">
        <f t="shared" ref="A212:C212" si="644">A182</f>
        <v>0</v>
      </c>
      <c r="B212" s="337" t="str">
        <f t="shared" si="644"/>
        <v>0 0</v>
      </c>
      <c r="C212" s="344">
        <f t="shared" si="644"/>
        <v>0</v>
      </c>
      <c r="D212" s="344">
        <f>IFERROR((('UA basår'!R30+'UA basår'!U30+'UA basår'!Y30)*'UA basår'!F30*'UA basår'!H30*'UA basår'!L30)+(('UA basår'!R60+'UA basår'!U60+'UA basår'!Y60)*'UA basår'!F60*'UA basår'!H60*'UA basår'!L60),0)</f>
        <v>0</v>
      </c>
      <c r="E212" s="344">
        <f t="shared" ref="E212:BP212" si="645">IF(E$157="beräknas ej",0,D212*IF(E$188&gt;$D$143,1,IF(E$188&lt;=$C$143,$C$142,$D$142))*IFERROR(INDEX($B$148:$E$154,MATCH($A212,$A$148:$A$154,0),MATCH(E$188,$B$146:$E$146,1)),0))</f>
        <v>0</v>
      </c>
      <c r="F212" s="344">
        <f t="shared" si="645"/>
        <v>0</v>
      </c>
      <c r="G212" s="344">
        <f t="shared" si="645"/>
        <v>0</v>
      </c>
      <c r="H212" s="344">
        <f t="shared" si="645"/>
        <v>0</v>
      </c>
      <c r="I212" s="344">
        <f t="shared" si="645"/>
        <v>0</v>
      </c>
      <c r="J212" s="344">
        <f t="shared" si="645"/>
        <v>0</v>
      </c>
      <c r="K212" s="344">
        <f t="shared" si="645"/>
        <v>0</v>
      </c>
      <c r="L212" s="344">
        <f t="shared" si="645"/>
        <v>0</v>
      </c>
      <c r="M212" s="344">
        <f t="shared" si="645"/>
        <v>0</v>
      </c>
      <c r="N212" s="344">
        <f t="shared" si="645"/>
        <v>0</v>
      </c>
      <c r="O212" s="344">
        <f t="shared" si="645"/>
        <v>0</v>
      </c>
      <c r="P212" s="344">
        <f t="shared" si="645"/>
        <v>0</v>
      </c>
      <c r="Q212" s="344">
        <f t="shared" si="645"/>
        <v>0</v>
      </c>
      <c r="R212" s="344">
        <f t="shared" si="645"/>
        <v>0</v>
      </c>
      <c r="S212" s="344">
        <f t="shared" si="645"/>
        <v>0</v>
      </c>
      <c r="T212" s="344">
        <f t="shared" si="645"/>
        <v>0</v>
      </c>
      <c r="U212" s="344">
        <f t="shared" si="645"/>
        <v>0</v>
      </c>
      <c r="V212" s="344">
        <f t="shared" si="645"/>
        <v>0</v>
      </c>
      <c r="W212" s="344">
        <f t="shared" si="645"/>
        <v>0</v>
      </c>
      <c r="X212" s="344">
        <f t="shared" si="645"/>
        <v>0</v>
      </c>
      <c r="Y212" s="344">
        <f t="shared" si="645"/>
        <v>0</v>
      </c>
      <c r="Z212" s="344">
        <f t="shared" si="645"/>
        <v>0</v>
      </c>
      <c r="AA212" s="344">
        <f t="shared" si="645"/>
        <v>0</v>
      </c>
      <c r="AB212" s="344">
        <f t="shared" si="645"/>
        <v>0</v>
      </c>
      <c r="AC212" s="344">
        <f t="shared" si="645"/>
        <v>0</v>
      </c>
      <c r="AD212" s="344">
        <f t="shared" si="645"/>
        <v>0</v>
      </c>
      <c r="AE212" s="344">
        <f t="shared" si="645"/>
        <v>0</v>
      </c>
      <c r="AF212" s="344">
        <f t="shared" si="645"/>
        <v>0</v>
      </c>
      <c r="AG212" s="344">
        <f t="shared" si="645"/>
        <v>0</v>
      </c>
      <c r="AH212" s="344">
        <f t="shared" si="645"/>
        <v>0</v>
      </c>
      <c r="AI212" s="344">
        <f t="shared" si="645"/>
        <v>0</v>
      </c>
      <c r="AJ212" s="344">
        <f t="shared" si="645"/>
        <v>0</v>
      </c>
      <c r="AK212" s="344">
        <f t="shared" si="645"/>
        <v>0</v>
      </c>
      <c r="AL212" s="344">
        <f t="shared" si="645"/>
        <v>0</v>
      </c>
      <c r="AM212" s="344">
        <f t="shared" si="645"/>
        <v>0</v>
      </c>
      <c r="AN212" s="344">
        <f t="shared" si="645"/>
        <v>0</v>
      </c>
      <c r="AO212" s="344">
        <f t="shared" si="645"/>
        <v>0</v>
      </c>
      <c r="AP212" s="344">
        <f t="shared" si="645"/>
        <v>0</v>
      </c>
      <c r="AQ212" s="344">
        <f t="shared" si="645"/>
        <v>0</v>
      </c>
      <c r="AR212" s="344">
        <f t="shared" si="645"/>
        <v>0</v>
      </c>
      <c r="AS212" s="344">
        <f t="shared" si="645"/>
        <v>0</v>
      </c>
      <c r="AT212" s="344">
        <f t="shared" si="645"/>
        <v>0</v>
      </c>
      <c r="AU212" s="344">
        <f t="shared" si="645"/>
        <v>0</v>
      </c>
      <c r="AV212" s="344">
        <f t="shared" si="645"/>
        <v>0</v>
      </c>
      <c r="AW212" s="344">
        <f t="shared" si="645"/>
        <v>0</v>
      </c>
      <c r="AX212" s="344">
        <f t="shared" si="645"/>
        <v>0</v>
      </c>
      <c r="AY212" s="344">
        <f t="shared" si="645"/>
        <v>0</v>
      </c>
      <c r="AZ212" s="344">
        <f t="shared" si="645"/>
        <v>0</v>
      </c>
      <c r="BA212" s="344">
        <f t="shared" si="645"/>
        <v>0</v>
      </c>
      <c r="BB212" s="344">
        <f t="shared" si="645"/>
        <v>0</v>
      </c>
      <c r="BC212" s="344">
        <f t="shared" si="645"/>
        <v>0</v>
      </c>
      <c r="BD212" s="344">
        <f t="shared" si="645"/>
        <v>0</v>
      </c>
      <c r="BE212" s="344">
        <f t="shared" si="645"/>
        <v>0</v>
      </c>
      <c r="BF212" s="344">
        <f t="shared" si="645"/>
        <v>0</v>
      </c>
      <c r="BG212" s="344">
        <f t="shared" si="645"/>
        <v>0</v>
      </c>
      <c r="BH212" s="344">
        <f t="shared" si="645"/>
        <v>0</v>
      </c>
      <c r="BI212" s="344">
        <f t="shared" si="645"/>
        <v>0</v>
      </c>
      <c r="BJ212" s="344">
        <f t="shared" si="645"/>
        <v>0</v>
      </c>
      <c r="BK212" s="344">
        <f t="shared" si="645"/>
        <v>0</v>
      </c>
      <c r="BL212" s="344">
        <f t="shared" si="645"/>
        <v>0</v>
      </c>
      <c r="BM212" s="344">
        <f t="shared" si="645"/>
        <v>0</v>
      </c>
      <c r="BN212" s="344">
        <f t="shared" si="645"/>
        <v>0</v>
      </c>
      <c r="BO212" s="344">
        <f t="shared" si="645"/>
        <v>0</v>
      </c>
      <c r="BP212" s="344">
        <f t="shared" si="645"/>
        <v>0</v>
      </c>
      <c r="BQ212" s="344">
        <f t="shared" ref="BQ212:CS212" si="646">IF(BQ$157="beräknas ej",0,BP212*IF(BQ$188&gt;$D$143,1,IF(BQ$188&lt;=$C$143,$C$142,$D$142))*IFERROR(INDEX($B$148:$E$154,MATCH($A212,$A$148:$A$154,0),MATCH(BQ$188,$B$146:$E$146,1)),0))</f>
        <v>0</v>
      </c>
      <c r="BR212" s="344">
        <f t="shared" si="646"/>
        <v>0</v>
      </c>
      <c r="BS212" s="344">
        <f t="shared" si="646"/>
        <v>0</v>
      </c>
      <c r="BT212" s="344">
        <f t="shared" si="646"/>
        <v>0</v>
      </c>
      <c r="BU212" s="344">
        <f t="shared" si="646"/>
        <v>0</v>
      </c>
      <c r="BV212" s="344">
        <f t="shared" si="646"/>
        <v>0</v>
      </c>
      <c r="BW212" s="344">
        <f t="shared" si="646"/>
        <v>0</v>
      </c>
      <c r="BX212" s="344">
        <f t="shared" si="646"/>
        <v>0</v>
      </c>
      <c r="BY212" s="344">
        <f t="shared" si="646"/>
        <v>0</v>
      </c>
      <c r="BZ212" s="344">
        <f t="shared" si="646"/>
        <v>0</v>
      </c>
      <c r="CA212" s="344">
        <f t="shared" si="646"/>
        <v>0</v>
      </c>
      <c r="CB212" s="344">
        <f t="shared" si="646"/>
        <v>0</v>
      </c>
      <c r="CC212" s="344">
        <f t="shared" si="646"/>
        <v>0</v>
      </c>
      <c r="CD212" s="344">
        <f t="shared" si="646"/>
        <v>0</v>
      </c>
      <c r="CE212" s="344">
        <f t="shared" si="646"/>
        <v>0</v>
      </c>
      <c r="CF212" s="344">
        <f t="shared" si="646"/>
        <v>0</v>
      </c>
      <c r="CG212" s="344">
        <f t="shared" si="646"/>
        <v>0</v>
      </c>
      <c r="CH212" s="344">
        <f t="shared" si="646"/>
        <v>0</v>
      </c>
      <c r="CI212" s="344">
        <f t="shared" si="646"/>
        <v>0</v>
      </c>
      <c r="CJ212" s="344">
        <f t="shared" si="646"/>
        <v>0</v>
      </c>
      <c r="CK212" s="344">
        <f t="shared" si="646"/>
        <v>0</v>
      </c>
      <c r="CL212" s="344">
        <f t="shared" si="646"/>
        <v>0</v>
      </c>
      <c r="CM212" s="344">
        <f t="shared" si="646"/>
        <v>0</v>
      </c>
      <c r="CN212" s="344">
        <f t="shared" si="646"/>
        <v>0</v>
      </c>
      <c r="CO212" s="344">
        <f t="shared" si="646"/>
        <v>0</v>
      </c>
      <c r="CP212" s="344">
        <f t="shared" si="646"/>
        <v>0</v>
      </c>
      <c r="CQ212" s="344">
        <f t="shared" si="646"/>
        <v>0</v>
      </c>
      <c r="CR212" s="344">
        <f t="shared" si="646"/>
        <v>0</v>
      </c>
      <c r="CS212" s="344">
        <f t="shared" si="646"/>
        <v>0</v>
      </c>
    </row>
    <row r="213" spans="1:97" s="372" customFormat="1" x14ac:dyDescent="0.35">
      <c r="A213" s="337">
        <f t="shared" ref="A213:C213" si="647">A183</f>
        <v>0</v>
      </c>
      <c r="B213" s="337" t="str">
        <f t="shared" si="647"/>
        <v>0 0</v>
      </c>
      <c r="C213" s="344">
        <f t="shared" si="647"/>
        <v>0</v>
      </c>
      <c r="D213" s="344">
        <f>IFERROR((('UA basår'!R31+'UA basår'!U31+'UA basår'!Y31)*'UA basår'!F31*'UA basår'!H31*'UA basår'!L31)+(('UA basår'!R61+'UA basår'!U61+'UA basår'!Y61)*'UA basår'!F61*'UA basår'!H61*'UA basår'!L61),0)</f>
        <v>0</v>
      </c>
      <c r="E213" s="344">
        <f t="shared" ref="E213:BP213" si="648">IF(E$157="beräknas ej",0,D213*IF(E$188&gt;$D$143,1,IF(E$188&lt;=$C$143,$C$142,$D$142))*IFERROR(INDEX($B$148:$E$154,MATCH($A213,$A$148:$A$154,0),MATCH(E$188,$B$146:$E$146,1)),0))</f>
        <v>0</v>
      </c>
      <c r="F213" s="344">
        <f t="shared" si="648"/>
        <v>0</v>
      </c>
      <c r="G213" s="344">
        <f t="shared" si="648"/>
        <v>0</v>
      </c>
      <c r="H213" s="344">
        <f t="shared" si="648"/>
        <v>0</v>
      </c>
      <c r="I213" s="344">
        <f t="shared" si="648"/>
        <v>0</v>
      </c>
      <c r="J213" s="344">
        <f t="shared" si="648"/>
        <v>0</v>
      </c>
      <c r="K213" s="344">
        <f t="shared" si="648"/>
        <v>0</v>
      </c>
      <c r="L213" s="344">
        <f t="shared" si="648"/>
        <v>0</v>
      </c>
      <c r="M213" s="344">
        <f t="shared" si="648"/>
        <v>0</v>
      </c>
      <c r="N213" s="344">
        <f t="shared" si="648"/>
        <v>0</v>
      </c>
      <c r="O213" s="344">
        <f t="shared" si="648"/>
        <v>0</v>
      </c>
      <c r="P213" s="344">
        <f t="shared" si="648"/>
        <v>0</v>
      </c>
      <c r="Q213" s="344">
        <f t="shared" si="648"/>
        <v>0</v>
      </c>
      <c r="R213" s="344">
        <f t="shared" si="648"/>
        <v>0</v>
      </c>
      <c r="S213" s="344">
        <f t="shared" si="648"/>
        <v>0</v>
      </c>
      <c r="T213" s="344">
        <f t="shared" si="648"/>
        <v>0</v>
      </c>
      <c r="U213" s="344">
        <f t="shared" si="648"/>
        <v>0</v>
      </c>
      <c r="V213" s="344">
        <f t="shared" si="648"/>
        <v>0</v>
      </c>
      <c r="W213" s="344">
        <f t="shared" si="648"/>
        <v>0</v>
      </c>
      <c r="X213" s="344">
        <f t="shared" si="648"/>
        <v>0</v>
      </c>
      <c r="Y213" s="344">
        <f t="shared" si="648"/>
        <v>0</v>
      </c>
      <c r="Z213" s="344">
        <f t="shared" si="648"/>
        <v>0</v>
      </c>
      <c r="AA213" s="344">
        <f t="shared" si="648"/>
        <v>0</v>
      </c>
      <c r="AB213" s="344">
        <f t="shared" si="648"/>
        <v>0</v>
      </c>
      <c r="AC213" s="344">
        <f t="shared" si="648"/>
        <v>0</v>
      </c>
      <c r="AD213" s="344">
        <f t="shared" si="648"/>
        <v>0</v>
      </c>
      <c r="AE213" s="344">
        <f t="shared" si="648"/>
        <v>0</v>
      </c>
      <c r="AF213" s="344">
        <f t="shared" si="648"/>
        <v>0</v>
      </c>
      <c r="AG213" s="344">
        <f t="shared" si="648"/>
        <v>0</v>
      </c>
      <c r="AH213" s="344">
        <f t="shared" si="648"/>
        <v>0</v>
      </c>
      <c r="AI213" s="344">
        <f t="shared" si="648"/>
        <v>0</v>
      </c>
      <c r="AJ213" s="344">
        <f t="shared" si="648"/>
        <v>0</v>
      </c>
      <c r="AK213" s="344">
        <f t="shared" si="648"/>
        <v>0</v>
      </c>
      <c r="AL213" s="344">
        <f t="shared" si="648"/>
        <v>0</v>
      </c>
      <c r="AM213" s="344">
        <f t="shared" si="648"/>
        <v>0</v>
      </c>
      <c r="AN213" s="344">
        <f t="shared" si="648"/>
        <v>0</v>
      </c>
      <c r="AO213" s="344">
        <f t="shared" si="648"/>
        <v>0</v>
      </c>
      <c r="AP213" s="344">
        <f t="shared" si="648"/>
        <v>0</v>
      </c>
      <c r="AQ213" s="344">
        <f t="shared" si="648"/>
        <v>0</v>
      </c>
      <c r="AR213" s="344">
        <f t="shared" si="648"/>
        <v>0</v>
      </c>
      <c r="AS213" s="344">
        <f t="shared" si="648"/>
        <v>0</v>
      </c>
      <c r="AT213" s="344">
        <f t="shared" si="648"/>
        <v>0</v>
      </c>
      <c r="AU213" s="344">
        <f t="shared" si="648"/>
        <v>0</v>
      </c>
      <c r="AV213" s="344">
        <f t="shared" si="648"/>
        <v>0</v>
      </c>
      <c r="AW213" s="344">
        <f t="shared" si="648"/>
        <v>0</v>
      </c>
      <c r="AX213" s="344">
        <f t="shared" si="648"/>
        <v>0</v>
      </c>
      <c r="AY213" s="344">
        <f t="shared" si="648"/>
        <v>0</v>
      </c>
      <c r="AZ213" s="344">
        <f t="shared" si="648"/>
        <v>0</v>
      </c>
      <c r="BA213" s="344">
        <f t="shared" si="648"/>
        <v>0</v>
      </c>
      <c r="BB213" s="344">
        <f t="shared" si="648"/>
        <v>0</v>
      </c>
      <c r="BC213" s="344">
        <f t="shared" si="648"/>
        <v>0</v>
      </c>
      <c r="BD213" s="344">
        <f t="shared" si="648"/>
        <v>0</v>
      </c>
      <c r="BE213" s="344">
        <f t="shared" si="648"/>
        <v>0</v>
      </c>
      <c r="BF213" s="344">
        <f t="shared" si="648"/>
        <v>0</v>
      </c>
      <c r="BG213" s="344">
        <f t="shared" si="648"/>
        <v>0</v>
      </c>
      <c r="BH213" s="344">
        <f t="shared" si="648"/>
        <v>0</v>
      </c>
      <c r="BI213" s="344">
        <f t="shared" si="648"/>
        <v>0</v>
      </c>
      <c r="BJ213" s="344">
        <f t="shared" si="648"/>
        <v>0</v>
      </c>
      <c r="BK213" s="344">
        <f t="shared" si="648"/>
        <v>0</v>
      </c>
      <c r="BL213" s="344">
        <f t="shared" si="648"/>
        <v>0</v>
      </c>
      <c r="BM213" s="344">
        <f t="shared" si="648"/>
        <v>0</v>
      </c>
      <c r="BN213" s="344">
        <f t="shared" si="648"/>
        <v>0</v>
      </c>
      <c r="BO213" s="344">
        <f t="shared" si="648"/>
        <v>0</v>
      </c>
      <c r="BP213" s="344">
        <f t="shared" si="648"/>
        <v>0</v>
      </c>
      <c r="BQ213" s="344">
        <f t="shared" ref="BQ213:CS213" si="649">IF(BQ$157="beräknas ej",0,BP213*IF(BQ$188&gt;$D$143,1,IF(BQ$188&lt;=$C$143,$C$142,$D$142))*IFERROR(INDEX($B$148:$E$154,MATCH($A213,$A$148:$A$154,0),MATCH(BQ$188,$B$146:$E$146,1)),0))</f>
        <v>0</v>
      </c>
      <c r="BR213" s="344">
        <f t="shared" si="649"/>
        <v>0</v>
      </c>
      <c r="BS213" s="344">
        <f t="shared" si="649"/>
        <v>0</v>
      </c>
      <c r="BT213" s="344">
        <f t="shared" si="649"/>
        <v>0</v>
      </c>
      <c r="BU213" s="344">
        <f t="shared" si="649"/>
        <v>0</v>
      </c>
      <c r="BV213" s="344">
        <f t="shared" si="649"/>
        <v>0</v>
      </c>
      <c r="BW213" s="344">
        <f t="shared" si="649"/>
        <v>0</v>
      </c>
      <c r="BX213" s="344">
        <f t="shared" si="649"/>
        <v>0</v>
      </c>
      <c r="BY213" s="344">
        <f t="shared" si="649"/>
        <v>0</v>
      </c>
      <c r="BZ213" s="344">
        <f t="shared" si="649"/>
        <v>0</v>
      </c>
      <c r="CA213" s="344">
        <f t="shared" si="649"/>
        <v>0</v>
      </c>
      <c r="CB213" s="344">
        <f t="shared" si="649"/>
        <v>0</v>
      </c>
      <c r="CC213" s="344">
        <f t="shared" si="649"/>
        <v>0</v>
      </c>
      <c r="CD213" s="344">
        <f t="shared" si="649"/>
        <v>0</v>
      </c>
      <c r="CE213" s="344">
        <f t="shared" si="649"/>
        <v>0</v>
      </c>
      <c r="CF213" s="344">
        <f t="shared" si="649"/>
        <v>0</v>
      </c>
      <c r="CG213" s="344">
        <f t="shared" si="649"/>
        <v>0</v>
      </c>
      <c r="CH213" s="344">
        <f t="shared" si="649"/>
        <v>0</v>
      </c>
      <c r="CI213" s="344">
        <f t="shared" si="649"/>
        <v>0</v>
      </c>
      <c r="CJ213" s="344">
        <f t="shared" si="649"/>
        <v>0</v>
      </c>
      <c r="CK213" s="344">
        <f t="shared" si="649"/>
        <v>0</v>
      </c>
      <c r="CL213" s="344">
        <f t="shared" si="649"/>
        <v>0</v>
      </c>
      <c r="CM213" s="344">
        <f t="shared" si="649"/>
        <v>0</v>
      </c>
      <c r="CN213" s="344">
        <f t="shared" si="649"/>
        <v>0</v>
      </c>
      <c r="CO213" s="344">
        <f t="shared" si="649"/>
        <v>0</v>
      </c>
      <c r="CP213" s="344">
        <f t="shared" si="649"/>
        <v>0</v>
      </c>
      <c r="CQ213" s="344">
        <f t="shared" si="649"/>
        <v>0</v>
      </c>
      <c r="CR213" s="344">
        <f t="shared" si="649"/>
        <v>0</v>
      </c>
      <c r="CS213" s="344">
        <f t="shared" si="649"/>
        <v>0</v>
      </c>
    </row>
    <row r="214" spans="1:97" s="375" customFormat="1" x14ac:dyDescent="0.35">
      <c r="A214" s="347"/>
      <c r="B214" s="347"/>
      <c r="C214" s="347"/>
      <c r="D214" s="348">
        <f>SUM(D189:D213)</f>
        <v>0</v>
      </c>
      <c r="E214" s="348">
        <f t="shared" ref="E214:BP214" si="650">SUM(E189:E213)</f>
        <v>0</v>
      </c>
      <c r="F214" s="348">
        <f t="shared" si="650"/>
        <v>0</v>
      </c>
      <c r="G214" s="348">
        <f t="shared" si="650"/>
        <v>0</v>
      </c>
      <c r="H214" s="348">
        <f t="shared" si="650"/>
        <v>0</v>
      </c>
      <c r="I214" s="348">
        <f t="shared" si="650"/>
        <v>0</v>
      </c>
      <c r="J214" s="348">
        <f t="shared" si="650"/>
        <v>0</v>
      </c>
      <c r="K214" s="348">
        <f t="shared" si="650"/>
        <v>0</v>
      </c>
      <c r="L214" s="348">
        <f t="shared" si="650"/>
        <v>0</v>
      </c>
      <c r="M214" s="348">
        <f t="shared" si="650"/>
        <v>0</v>
      </c>
      <c r="N214" s="348">
        <f t="shared" si="650"/>
        <v>0</v>
      </c>
      <c r="O214" s="348">
        <f t="shared" si="650"/>
        <v>0</v>
      </c>
      <c r="P214" s="348">
        <f t="shared" si="650"/>
        <v>0</v>
      </c>
      <c r="Q214" s="348">
        <f t="shared" si="650"/>
        <v>0</v>
      </c>
      <c r="R214" s="348">
        <f t="shared" si="650"/>
        <v>0</v>
      </c>
      <c r="S214" s="348">
        <f t="shared" si="650"/>
        <v>0</v>
      </c>
      <c r="T214" s="348">
        <f t="shared" si="650"/>
        <v>0</v>
      </c>
      <c r="U214" s="348">
        <f t="shared" si="650"/>
        <v>0</v>
      </c>
      <c r="V214" s="348">
        <f t="shared" si="650"/>
        <v>0</v>
      </c>
      <c r="W214" s="348">
        <f t="shared" si="650"/>
        <v>0</v>
      </c>
      <c r="X214" s="348">
        <f t="shared" si="650"/>
        <v>0</v>
      </c>
      <c r="Y214" s="348">
        <f t="shared" si="650"/>
        <v>0</v>
      </c>
      <c r="Z214" s="348">
        <f t="shared" si="650"/>
        <v>0</v>
      </c>
      <c r="AA214" s="348">
        <f t="shared" si="650"/>
        <v>0</v>
      </c>
      <c r="AB214" s="348">
        <f t="shared" si="650"/>
        <v>0</v>
      </c>
      <c r="AC214" s="348">
        <f t="shared" si="650"/>
        <v>0</v>
      </c>
      <c r="AD214" s="348">
        <f t="shared" si="650"/>
        <v>0</v>
      </c>
      <c r="AE214" s="348">
        <f t="shared" si="650"/>
        <v>0</v>
      </c>
      <c r="AF214" s="348">
        <f t="shared" si="650"/>
        <v>0</v>
      </c>
      <c r="AG214" s="348">
        <f t="shared" si="650"/>
        <v>0</v>
      </c>
      <c r="AH214" s="348">
        <f t="shared" si="650"/>
        <v>0</v>
      </c>
      <c r="AI214" s="348">
        <f t="shared" si="650"/>
        <v>0</v>
      </c>
      <c r="AJ214" s="348">
        <f t="shared" si="650"/>
        <v>0</v>
      </c>
      <c r="AK214" s="348">
        <f t="shared" si="650"/>
        <v>0</v>
      </c>
      <c r="AL214" s="348">
        <f t="shared" si="650"/>
        <v>0</v>
      </c>
      <c r="AM214" s="348">
        <f t="shared" si="650"/>
        <v>0</v>
      </c>
      <c r="AN214" s="348">
        <f t="shared" si="650"/>
        <v>0</v>
      </c>
      <c r="AO214" s="348">
        <f t="shared" si="650"/>
        <v>0</v>
      </c>
      <c r="AP214" s="348">
        <f t="shared" si="650"/>
        <v>0</v>
      </c>
      <c r="AQ214" s="348">
        <f t="shared" si="650"/>
        <v>0</v>
      </c>
      <c r="AR214" s="348">
        <f t="shared" si="650"/>
        <v>0</v>
      </c>
      <c r="AS214" s="348">
        <f t="shared" si="650"/>
        <v>0</v>
      </c>
      <c r="AT214" s="348">
        <f t="shared" si="650"/>
        <v>0</v>
      </c>
      <c r="AU214" s="348">
        <f t="shared" si="650"/>
        <v>0</v>
      </c>
      <c r="AV214" s="348">
        <f t="shared" si="650"/>
        <v>0</v>
      </c>
      <c r="AW214" s="348">
        <f t="shared" si="650"/>
        <v>0</v>
      </c>
      <c r="AX214" s="348">
        <f t="shared" si="650"/>
        <v>0</v>
      </c>
      <c r="AY214" s="348">
        <f t="shared" si="650"/>
        <v>0</v>
      </c>
      <c r="AZ214" s="348">
        <f t="shared" si="650"/>
        <v>0</v>
      </c>
      <c r="BA214" s="348">
        <f t="shared" si="650"/>
        <v>0</v>
      </c>
      <c r="BB214" s="348">
        <f t="shared" si="650"/>
        <v>0</v>
      </c>
      <c r="BC214" s="348">
        <f t="shared" si="650"/>
        <v>0</v>
      </c>
      <c r="BD214" s="348">
        <f t="shared" si="650"/>
        <v>0</v>
      </c>
      <c r="BE214" s="348">
        <f t="shared" si="650"/>
        <v>0</v>
      </c>
      <c r="BF214" s="348">
        <f t="shared" si="650"/>
        <v>0</v>
      </c>
      <c r="BG214" s="348">
        <f t="shared" si="650"/>
        <v>0</v>
      </c>
      <c r="BH214" s="348">
        <f t="shared" si="650"/>
        <v>0</v>
      </c>
      <c r="BI214" s="348">
        <f t="shared" si="650"/>
        <v>0</v>
      </c>
      <c r="BJ214" s="348">
        <f t="shared" si="650"/>
        <v>0</v>
      </c>
      <c r="BK214" s="348">
        <f t="shared" si="650"/>
        <v>0</v>
      </c>
      <c r="BL214" s="348">
        <f t="shared" si="650"/>
        <v>0</v>
      </c>
      <c r="BM214" s="348">
        <f t="shared" si="650"/>
        <v>0</v>
      </c>
      <c r="BN214" s="348">
        <f t="shared" si="650"/>
        <v>0</v>
      </c>
      <c r="BO214" s="348">
        <f t="shared" si="650"/>
        <v>0</v>
      </c>
      <c r="BP214" s="348">
        <f t="shared" si="650"/>
        <v>0</v>
      </c>
      <c r="BQ214" s="348">
        <f t="shared" ref="BQ214:CS214" si="651">SUM(BQ189:BQ213)</f>
        <v>0</v>
      </c>
      <c r="BR214" s="348">
        <f t="shared" si="651"/>
        <v>0</v>
      </c>
      <c r="BS214" s="348">
        <f t="shared" si="651"/>
        <v>0</v>
      </c>
      <c r="BT214" s="348">
        <f t="shared" si="651"/>
        <v>0</v>
      </c>
      <c r="BU214" s="348">
        <f t="shared" si="651"/>
        <v>0</v>
      </c>
      <c r="BV214" s="348">
        <f t="shared" si="651"/>
        <v>0</v>
      </c>
      <c r="BW214" s="348">
        <f t="shared" si="651"/>
        <v>0</v>
      </c>
      <c r="BX214" s="348">
        <f t="shared" si="651"/>
        <v>0</v>
      </c>
      <c r="BY214" s="348">
        <f t="shared" si="651"/>
        <v>0</v>
      </c>
      <c r="BZ214" s="348">
        <f t="shared" si="651"/>
        <v>0</v>
      </c>
      <c r="CA214" s="348">
        <f t="shared" si="651"/>
        <v>0</v>
      </c>
      <c r="CB214" s="348">
        <f t="shared" si="651"/>
        <v>0</v>
      </c>
      <c r="CC214" s="348">
        <f t="shared" si="651"/>
        <v>0</v>
      </c>
      <c r="CD214" s="348">
        <f t="shared" si="651"/>
        <v>0</v>
      </c>
      <c r="CE214" s="348">
        <f t="shared" si="651"/>
        <v>0</v>
      </c>
      <c r="CF214" s="348">
        <f t="shared" si="651"/>
        <v>0</v>
      </c>
      <c r="CG214" s="348">
        <f t="shared" si="651"/>
        <v>0</v>
      </c>
      <c r="CH214" s="348">
        <f t="shared" si="651"/>
        <v>0</v>
      </c>
      <c r="CI214" s="348">
        <f t="shared" si="651"/>
        <v>0</v>
      </c>
      <c r="CJ214" s="348">
        <f t="shared" si="651"/>
        <v>0</v>
      </c>
      <c r="CK214" s="348">
        <f t="shared" si="651"/>
        <v>0</v>
      </c>
      <c r="CL214" s="348">
        <f t="shared" si="651"/>
        <v>0</v>
      </c>
      <c r="CM214" s="348">
        <f t="shared" si="651"/>
        <v>0</v>
      </c>
      <c r="CN214" s="348">
        <f t="shared" si="651"/>
        <v>0</v>
      </c>
      <c r="CO214" s="348">
        <f t="shared" si="651"/>
        <v>0</v>
      </c>
      <c r="CP214" s="348">
        <f t="shared" si="651"/>
        <v>0</v>
      </c>
      <c r="CQ214" s="348">
        <f t="shared" si="651"/>
        <v>0</v>
      </c>
      <c r="CR214" s="348">
        <f t="shared" si="651"/>
        <v>0</v>
      </c>
      <c r="CS214" s="348">
        <f t="shared" si="651"/>
        <v>0</v>
      </c>
    </row>
    <row r="215" spans="1:97" s="372" customFormat="1" x14ac:dyDescent="0.35"/>
    <row r="216" spans="1:97" s="372" customFormat="1" x14ac:dyDescent="0.35">
      <c r="B216" s="338" t="str">
        <f t="shared" ref="B216:D217" si="652">B76</f>
        <v>Uppräkningstal Bränslepris</v>
      </c>
      <c r="C216" s="376">
        <f t="shared" si="652"/>
        <v>1.0532579053489473</v>
      </c>
      <c r="D216" s="376">
        <f t="shared" si="652"/>
        <v>1.0046215037069988</v>
      </c>
    </row>
    <row r="217" spans="1:97" s="372" customFormat="1" x14ac:dyDescent="0.35">
      <c r="B217" s="338" t="str">
        <f t="shared" si="652"/>
        <v>Prognosår:</v>
      </c>
      <c r="C217" s="376">
        <f t="shared" si="652"/>
        <v>2045</v>
      </c>
      <c r="D217" s="376">
        <f t="shared" si="652"/>
        <v>2065</v>
      </c>
    </row>
    <row r="218" spans="1:97" s="372" customFormat="1" x14ac:dyDescent="0.35"/>
    <row r="219" spans="1:97" s="372" customFormat="1" x14ac:dyDescent="0.35"/>
    <row r="220" spans="1:97" s="372" customFormat="1" x14ac:dyDescent="0.35">
      <c r="A220" s="374" t="s">
        <v>317</v>
      </c>
      <c r="B220" s="343"/>
      <c r="C220" s="343"/>
      <c r="D220" s="343"/>
      <c r="E220" s="343"/>
      <c r="G220" s="345" t="s">
        <v>327</v>
      </c>
    </row>
    <row r="221" spans="1:97" s="372" customFormat="1" ht="15.5" x14ac:dyDescent="0.35">
      <c r="A221" s="346" t="s">
        <v>9</v>
      </c>
      <c r="B221" s="337"/>
      <c r="C221" s="337"/>
      <c r="D221" s="337" t="str">
        <f>IFERROR(INDEX(Indata!$A$12:$A$18,MATCH(D222,Indata!$B$12:$B$18,0)),"")</f>
        <v>Basår</v>
      </c>
      <c r="E221" s="337" t="str">
        <f>IFERROR(INDEX(Indata!$A$12:$A$18,MATCH(E222,Indata!$B$12:$B$18,0)),"")</f>
        <v/>
      </c>
      <c r="F221" s="337" t="str">
        <f>IFERROR(INDEX(Indata!$A$12:$A$18,MATCH(F222,Indata!$B$12:$B$18,0)),"")</f>
        <v/>
      </c>
      <c r="G221" s="337" t="str">
        <f>IFERROR(INDEX(Indata!$A$12:$A$18,MATCH(G222,Indata!$B$12:$B$18,0)),"")</f>
        <v/>
      </c>
      <c r="H221" s="337" t="str">
        <f>IFERROR(INDEX(Indata!$A$12:$A$18,MATCH(H222,Indata!$B$12:$B$18,0)),"")</f>
        <v/>
      </c>
      <c r="I221" s="337" t="str">
        <f>IFERROR(INDEX(Indata!$A$12:$A$18,MATCH(I222,Indata!$B$12:$B$18,0)),"")</f>
        <v/>
      </c>
      <c r="J221" s="337" t="str">
        <f>IFERROR(INDEX(Indata!$A$12:$A$18,MATCH(J222,Indata!$B$12:$B$18,0)),"")</f>
        <v/>
      </c>
      <c r="K221" s="337" t="str">
        <f>IFERROR(INDEX(Indata!$A$12:$A$18,MATCH(K222,Indata!$B$12:$B$18,0)),"")</f>
        <v/>
      </c>
      <c r="L221" s="337" t="str">
        <f>IFERROR(INDEX(Indata!$A$12:$A$18,MATCH(L222,Indata!$B$12:$B$18,0)),"")</f>
        <v/>
      </c>
      <c r="M221" s="337" t="str">
        <f>IFERROR(INDEX(Indata!$A$12:$A$18,MATCH(M222,Indata!$B$12:$B$18,0)),"")</f>
        <v>Diskonteringsår</v>
      </c>
      <c r="N221" s="337" t="str">
        <f>IFERROR(INDEX(Indata!$A$12:$A$18,MATCH(N222,Indata!$B$12:$B$18,0)),"")</f>
        <v/>
      </c>
      <c r="O221" s="337" t="str">
        <f>IFERROR(INDEX(Indata!$A$12:$A$18,MATCH(O222,Indata!$B$12:$B$18,0)),"")</f>
        <v/>
      </c>
      <c r="P221" s="337" t="str">
        <f>IFERROR(INDEX(Indata!$A$12:$A$18,MATCH(P222,Indata!$B$12:$B$18,0)),"")</f>
        <v/>
      </c>
      <c r="Q221" s="337" t="str">
        <f>IFERROR(INDEX(Indata!$A$12:$A$18,MATCH(Q222,Indata!$B$12:$B$18,0)),"")</f>
        <v/>
      </c>
      <c r="R221" s="337" t="str">
        <f>IFERROR(INDEX(Indata!$A$12:$A$18,MATCH(R222,Indata!$B$12:$B$18,0)),"")</f>
        <v/>
      </c>
      <c r="S221" s="337" t="str">
        <f>IFERROR(INDEX(Indata!$A$12:$A$18,MATCH(S222,Indata!$B$12:$B$18,0)),"")</f>
        <v/>
      </c>
      <c r="T221" s="337" t="str">
        <f>IFERROR(INDEX(Indata!$A$12:$A$18,MATCH(T222,Indata!$B$12:$B$18,0)),"")</f>
        <v/>
      </c>
      <c r="U221" s="337" t="str">
        <f>IFERROR(INDEX(Indata!$A$12:$A$18,MATCH(U222,Indata!$B$12:$B$18,0)),"")</f>
        <v/>
      </c>
      <c r="V221" s="337" t="str">
        <f>IFERROR(INDEX(Indata!$A$12:$A$18,MATCH(V222,Indata!$B$12:$B$18,0)),"")</f>
        <v/>
      </c>
      <c r="W221" s="337" t="str">
        <f>IFERROR(INDEX(Indata!$A$12:$A$18,MATCH(W222,Indata!$B$12:$B$18,0)),"")</f>
        <v/>
      </c>
      <c r="X221" s="337" t="str">
        <f>IFERROR(INDEX(Indata!$A$12:$A$18,MATCH(X222,Indata!$B$12:$B$18,0)),"")</f>
        <v/>
      </c>
      <c r="Y221" s="337" t="str">
        <f>IFERROR(INDEX(Indata!$A$12:$A$18,MATCH(Y222,Indata!$B$12:$B$18,0)),"")</f>
        <v/>
      </c>
      <c r="Z221" s="337" t="str">
        <f>IFERROR(INDEX(Indata!$A$12:$A$18,MATCH(Z222,Indata!$B$12:$B$18,0)),"")</f>
        <v/>
      </c>
      <c r="AA221" s="337" t="str">
        <f>IFERROR(INDEX(Indata!$A$12:$A$18,MATCH(AA222,Indata!$B$12:$B$18,0)),"")</f>
        <v/>
      </c>
      <c r="AB221" s="337" t="str">
        <f>IFERROR(INDEX(Indata!$A$12:$A$18,MATCH(AB222,Indata!$B$12:$B$18,0)),"")</f>
        <v/>
      </c>
      <c r="AC221" s="337" t="str">
        <f>IFERROR(INDEX(Indata!$A$12:$A$18,MATCH(AC222,Indata!$B$12:$B$18,0)),"")</f>
        <v/>
      </c>
      <c r="AD221" s="337" t="str">
        <f>IFERROR(INDEX(Indata!$A$12:$A$18,MATCH(AD222,Indata!$B$12:$B$18,0)),"")</f>
        <v>Prognosår 1</v>
      </c>
      <c r="AE221" s="337" t="str">
        <f>IFERROR(INDEX(Indata!$A$12:$A$18,MATCH(AE222,Indata!$B$12:$B$18,0)),"")</f>
        <v/>
      </c>
      <c r="AF221" s="337" t="str">
        <f>IFERROR(INDEX(Indata!$A$12:$A$18,MATCH(AF222,Indata!$B$12:$B$18,0)),"")</f>
        <v/>
      </c>
      <c r="AG221" s="337" t="str">
        <f>IFERROR(INDEX(Indata!$A$12:$A$18,MATCH(AG222,Indata!$B$12:$B$18,0)),"")</f>
        <v/>
      </c>
      <c r="AH221" s="337" t="str">
        <f>IFERROR(INDEX(Indata!$A$12:$A$18,MATCH(AH222,Indata!$B$12:$B$18,0)),"")</f>
        <v/>
      </c>
      <c r="AI221" s="337" t="str">
        <f>IFERROR(INDEX(Indata!$A$12:$A$18,MATCH(AI222,Indata!$B$12:$B$18,0)),"")</f>
        <v/>
      </c>
      <c r="AJ221" s="337" t="str">
        <f>IFERROR(INDEX(Indata!$A$12:$A$18,MATCH(AJ222,Indata!$B$12:$B$18,0)),"")</f>
        <v/>
      </c>
      <c r="AK221" s="337" t="str">
        <f>IFERROR(INDEX(Indata!$A$12:$A$18,MATCH(AK222,Indata!$B$12:$B$18,0)),"")</f>
        <v/>
      </c>
      <c r="AL221" s="337" t="str">
        <f>IFERROR(INDEX(Indata!$A$12:$A$18,MATCH(AL222,Indata!$B$12:$B$18,0)),"")</f>
        <v/>
      </c>
      <c r="AM221" s="337" t="str">
        <f>IFERROR(INDEX(Indata!$A$12:$A$18,MATCH(AM222,Indata!$B$12:$B$18,0)),"")</f>
        <v/>
      </c>
      <c r="AN221" s="337" t="str">
        <f>IFERROR(INDEX(Indata!$A$12:$A$18,MATCH(AN222,Indata!$B$12:$B$18,0)),"")</f>
        <v/>
      </c>
      <c r="AO221" s="337" t="str">
        <f>IFERROR(INDEX(Indata!$A$12:$A$18,MATCH(AO222,Indata!$B$12:$B$18,0)),"")</f>
        <v/>
      </c>
      <c r="AP221" s="337" t="str">
        <f>IFERROR(INDEX(Indata!$A$12:$A$18,MATCH(AP222,Indata!$B$12:$B$18,0)),"")</f>
        <v/>
      </c>
      <c r="AQ221" s="337" t="str">
        <f>IFERROR(INDEX(Indata!$A$12:$A$18,MATCH(AQ222,Indata!$B$12:$B$18,0)),"")</f>
        <v/>
      </c>
      <c r="AR221" s="337" t="str">
        <f>IFERROR(INDEX(Indata!$A$12:$A$18,MATCH(AR222,Indata!$B$12:$B$18,0)),"")</f>
        <v/>
      </c>
      <c r="AS221" s="337" t="str">
        <f>IFERROR(INDEX(Indata!$A$12:$A$18,MATCH(AS222,Indata!$B$12:$B$18,0)),"")</f>
        <v/>
      </c>
      <c r="AT221" s="337" t="str">
        <f>IFERROR(INDEX(Indata!$A$12:$A$18,MATCH(AT222,Indata!$B$12:$B$18,0)),"")</f>
        <v/>
      </c>
      <c r="AU221" s="337" t="str">
        <f>IFERROR(INDEX(Indata!$A$12:$A$18,MATCH(AU222,Indata!$B$12:$B$18,0)),"")</f>
        <v/>
      </c>
      <c r="AV221" s="337" t="str">
        <f>IFERROR(INDEX(Indata!$A$12:$A$18,MATCH(AV222,Indata!$B$12:$B$18,0)),"")</f>
        <v/>
      </c>
      <c r="AW221" s="337" t="str">
        <f>IFERROR(INDEX(Indata!$A$12:$A$18,MATCH(AW222,Indata!$B$12:$B$18,0)),"")</f>
        <v/>
      </c>
      <c r="AX221" s="337" t="str">
        <f>IFERROR(INDEX(Indata!$A$12:$A$18,MATCH(AX222,Indata!$B$12:$B$18,0)),"")</f>
        <v>Prognosår 2</v>
      </c>
      <c r="AY221" s="337" t="str">
        <f>IFERROR(INDEX(Indata!$A$12:$A$18,MATCH(AY222,Indata!$B$12:$B$18,0)),"")</f>
        <v/>
      </c>
      <c r="AZ221" s="337" t="str">
        <f>IFERROR(INDEX(Indata!$A$12:$A$18,MATCH(AZ222,Indata!$B$12:$B$18,0)),"")</f>
        <v/>
      </c>
      <c r="BA221" s="337" t="str">
        <f>IFERROR(INDEX(Indata!$A$12:$A$18,MATCH(BA222,Indata!$B$12:$B$18,0)),"")</f>
        <v/>
      </c>
      <c r="BB221" s="337" t="str">
        <f>IFERROR(INDEX(Indata!$A$12:$A$18,MATCH(BB222,Indata!$B$12:$B$18,0)),"")</f>
        <v/>
      </c>
      <c r="BC221" s="337" t="str">
        <f>IFERROR(INDEX(Indata!$A$12:$A$18,MATCH(BC222,Indata!$B$12:$B$18,0)),"")</f>
        <v/>
      </c>
      <c r="BD221" s="337" t="str">
        <f>IFERROR(INDEX(Indata!$A$12:$A$18,MATCH(BD222,Indata!$B$12:$B$18,0)),"")</f>
        <v/>
      </c>
      <c r="BE221" s="337" t="str">
        <f>IFERROR(INDEX(Indata!$A$12:$A$18,MATCH(BE222,Indata!$B$12:$B$18,0)),"")</f>
        <v/>
      </c>
      <c r="BF221" s="337" t="str">
        <f>IFERROR(INDEX(Indata!$A$12:$A$18,MATCH(BF222,Indata!$B$12:$B$18,0)),"")</f>
        <v/>
      </c>
      <c r="BG221" s="337" t="str">
        <f>IFERROR(INDEX(Indata!$A$12:$A$18,MATCH(BG222,Indata!$B$12:$B$18,0)),"")</f>
        <v/>
      </c>
      <c r="BH221" s="337" t="str">
        <f>IFERROR(INDEX(Indata!$A$12:$A$18,MATCH(BH222,Indata!$B$12:$B$18,0)),"")</f>
        <v/>
      </c>
      <c r="BI221" s="337" t="str">
        <f>IFERROR(INDEX(Indata!$A$12:$A$18,MATCH(BI222,Indata!$B$12:$B$18,0)),"")</f>
        <v/>
      </c>
      <c r="BJ221" s="337" t="str">
        <f>IFERROR(INDEX(Indata!$A$12:$A$18,MATCH(BJ222,Indata!$B$12:$B$18,0)),"")</f>
        <v/>
      </c>
      <c r="BK221" s="337" t="str">
        <f>IFERROR(INDEX(Indata!$A$12:$A$18,MATCH(BK222,Indata!$B$12:$B$18,0)),"")</f>
        <v/>
      </c>
      <c r="BL221" s="337" t="str">
        <f>IFERROR(INDEX(Indata!$A$12:$A$18,MATCH(BL222,Indata!$B$12:$B$18,0)),"")</f>
        <v/>
      </c>
      <c r="BM221" s="337" t="str">
        <f>IFERROR(INDEX(Indata!$A$12:$A$18,MATCH(BM222,Indata!$B$12:$B$18,0)),"")</f>
        <v/>
      </c>
      <c r="BN221" s="337" t="str">
        <f>IFERROR(INDEX(Indata!$A$12:$A$18,MATCH(BN222,Indata!$B$12:$B$18,0)),"")</f>
        <v/>
      </c>
      <c r="BO221" s="337" t="str">
        <f>IFERROR(INDEX(Indata!$A$12:$A$18,MATCH(BO222,Indata!$B$12:$B$18,0)),"")</f>
        <v/>
      </c>
      <c r="BP221" s="337" t="str">
        <f>IFERROR(INDEX(Indata!$A$12:$A$18,MATCH(BP222,Indata!$B$12:$B$18,0)),"")</f>
        <v/>
      </c>
      <c r="BQ221" s="337" t="str">
        <f>IF(OR(BP221="Slutår",BP221="beräknas ej"),"beräknas ej",IFERROR(INDEX(Indata!$A$12:$A$18,MATCH(BQ222,Indata!$B$12:$B$18,0)),""))</f>
        <v/>
      </c>
      <c r="BR221" s="337" t="str">
        <f>IF(OR(BQ221="Slutår",BQ221="beräknas ej"),"beräknas ej",IFERROR(INDEX(Indata!$A$12:$A$18,MATCH(BR222,Indata!$B$12:$B$18,0)),""))</f>
        <v/>
      </c>
      <c r="BS221" s="337" t="str">
        <f>IF(OR(BR221="Slutår",BR221="beräknas ej"),"beräknas ej",IFERROR(INDEX(Indata!$A$12:$A$18,MATCH(BS222,Indata!$B$12:$B$18,0)),""))</f>
        <v/>
      </c>
      <c r="BT221" s="337" t="str">
        <f>IF(OR(BS221="Slutår",BS221="beräknas ej"),"beräknas ej",IFERROR(INDEX(Indata!$A$12:$A$18,MATCH(BT222,Indata!$B$12:$B$18,0)),""))</f>
        <v>Slutår</v>
      </c>
      <c r="BU221" s="337" t="str">
        <f>IF(OR(BT221="Slutår",BT221="beräknas ej"),"beräknas ej",IFERROR(INDEX(Indata!$A$12:$A$18,MATCH(BU222,Indata!$B$12:$B$18,0)),""))</f>
        <v>beräknas ej</v>
      </c>
      <c r="BV221" s="337" t="str">
        <f>IF(OR(BU221="Slutår",BU221="beräknas ej"),"beräknas ej",IFERROR(INDEX(Indata!$A$12:$A$18,MATCH(BV222,Indata!$B$12:$B$18,0)),""))</f>
        <v>beräknas ej</v>
      </c>
      <c r="BW221" s="337" t="str">
        <f>IF(OR(BV221="Slutår",BV221="beräknas ej"),"beräknas ej",IFERROR(INDEX(Indata!$A$12:$A$18,MATCH(BW222,Indata!$B$12:$B$18,0)),""))</f>
        <v>beräknas ej</v>
      </c>
      <c r="BX221" s="337" t="str">
        <f>IF(OR(BW221="Slutår",BW221="beräknas ej"),"beräknas ej",IFERROR(INDEX(Indata!$A$12:$A$18,MATCH(BX222,Indata!$B$12:$B$18,0)),""))</f>
        <v>beräknas ej</v>
      </c>
      <c r="BY221" s="337" t="str">
        <f>IF(OR(BX221="Slutår",BX221="beräknas ej"),"beräknas ej",IFERROR(INDEX(Indata!$A$12:$A$18,MATCH(BY222,Indata!$B$12:$B$18,0)),""))</f>
        <v>beräknas ej</v>
      </c>
      <c r="BZ221" s="337" t="str">
        <f>IF(OR(BY221="Slutår",BY221="beräknas ej"),"beräknas ej",IFERROR(INDEX(Indata!$A$12:$A$18,MATCH(BZ222,Indata!$B$12:$B$18,0)),""))</f>
        <v>beräknas ej</v>
      </c>
      <c r="CA221" s="337" t="str">
        <f>IF(OR(BZ221="Slutår",BZ221="beräknas ej"),"beräknas ej",IFERROR(INDEX(Indata!$A$12:$A$18,MATCH(CA222,Indata!$B$12:$B$18,0)),""))</f>
        <v>beräknas ej</v>
      </c>
      <c r="CB221" s="337" t="str">
        <f>IF(OR(CA221="Slutår",CA221="beräknas ej"),"beräknas ej",IFERROR(INDEX(Indata!$A$12:$A$18,MATCH(CB222,Indata!$B$12:$B$18,0)),""))</f>
        <v>beräknas ej</v>
      </c>
      <c r="CC221" s="337" t="str">
        <f>IF(OR(CB221="Slutår",CB221="beräknas ej"),"beräknas ej",IFERROR(INDEX(Indata!$A$12:$A$18,MATCH(CC222,Indata!$B$12:$B$18,0)),""))</f>
        <v>beräknas ej</v>
      </c>
      <c r="CD221" s="337" t="str">
        <f>IF(OR(CC221="Slutår",CC221="beräknas ej"),"beräknas ej",IFERROR(INDEX(Indata!$A$12:$A$18,MATCH(CD222,Indata!$B$12:$B$18,0)),""))</f>
        <v>beräknas ej</v>
      </c>
      <c r="CE221" s="337" t="str">
        <f>IF(OR(CD221="Slutår",CD221="beräknas ej"),"beräknas ej",IFERROR(INDEX(Indata!$A$12:$A$18,MATCH(CE222,Indata!$B$12:$B$18,0)),""))</f>
        <v>beräknas ej</v>
      </c>
      <c r="CF221" s="337" t="str">
        <f>IF(OR(CE221="Slutår",CE221="beräknas ej"),"beräknas ej",IFERROR(INDEX(Indata!$A$12:$A$18,MATCH(CF222,Indata!$B$12:$B$18,0)),""))</f>
        <v>beräknas ej</v>
      </c>
      <c r="CG221" s="337" t="str">
        <f>IF(OR(CF221="Slutår",CF221="beräknas ej"),"beräknas ej",IFERROR(INDEX(Indata!$A$12:$A$18,MATCH(CG222,Indata!$B$12:$B$18,0)),""))</f>
        <v>beräknas ej</v>
      </c>
      <c r="CH221" s="337" t="str">
        <f>IF(OR(CG221="Slutår",CG221="beräknas ej"),"beräknas ej",IFERROR(INDEX(Indata!$A$12:$A$18,MATCH(CH222,Indata!$B$12:$B$18,0)),""))</f>
        <v>beräknas ej</v>
      </c>
      <c r="CI221" s="337" t="str">
        <f>IF(OR(CH221="Slutår",CH221="beräknas ej"),"beräknas ej",IFERROR(INDEX(Indata!$A$12:$A$18,MATCH(CI222,Indata!$B$12:$B$18,0)),""))</f>
        <v>beräknas ej</v>
      </c>
      <c r="CJ221" s="337" t="str">
        <f>IF(OR(CI221="Slutår",CI221="beräknas ej"),"beräknas ej",IFERROR(INDEX(Indata!$A$12:$A$18,MATCH(CJ222,Indata!$B$12:$B$18,0)),""))</f>
        <v>beräknas ej</v>
      </c>
      <c r="CK221" s="337" t="str">
        <f>IF(OR(CJ221="Slutår",CJ221="beräknas ej"),"beräknas ej",IFERROR(INDEX(Indata!$A$12:$A$18,MATCH(CK222,Indata!$B$12:$B$18,0)),""))</f>
        <v>beräknas ej</v>
      </c>
      <c r="CL221" s="337" t="str">
        <f>IF(OR(CK221="Slutår",CK221="beräknas ej"),"beräknas ej",IFERROR(INDEX(Indata!$A$12:$A$18,MATCH(CL222,Indata!$B$12:$B$18,0)),""))</f>
        <v>beräknas ej</v>
      </c>
      <c r="CM221" s="337" t="str">
        <f>IF(OR(CL221="Slutår",CL221="beräknas ej"),"beräknas ej",IFERROR(INDEX(Indata!$A$12:$A$18,MATCH(CM222,Indata!$B$12:$B$18,0)),""))</f>
        <v>beräknas ej</v>
      </c>
      <c r="CN221" s="337" t="str">
        <f>IF(OR(CM221="Slutår",CM221="beräknas ej"),"beräknas ej",IFERROR(INDEX(Indata!$A$12:$A$18,MATCH(CN222,Indata!$B$12:$B$18,0)),""))</f>
        <v>beräknas ej</v>
      </c>
      <c r="CO221" s="337" t="str">
        <f>IF(OR(CN221="Slutår",CN221="beräknas ej"),"beräknas ej",IFERROR(INDEX(Indata!$A$12:$A$18,MATCH(CO222,Indata!$B$12:$B$18,0)),""))</f>
        <v>beräknas ej</v>
      </c>
      <c r="CP221" s="337" t="str">
        <f>IF(OR(CO221="Slutår",CO221="beräknas ej"),"beräknas ej",IFERROR(INDEX(Indata!$A$12:$A$18,MATCH(CP222,Indata!$B$12:$B$18,0)),""))</f>
        <v>beräknas ej</v>
      </c>
      <c r="CQ221" s="337" t="str">
        <f>IF(OR(CP221="Slutår",CP221="beräknas ej"),"beräknas ej",IFERROR(INDEX(Indata!$A$12:$A$18,MATCH(CQ222,Indata!$B$12:$B$18,0)),""))</f>
        <v>beräknas ej</v>
      </c>
      <c r="CR221" s="337" t="str">
        <f>IF(OR(CQ221="Slutår",CQ221="beräknas ej"),"beräknas ej",IFERROR(INDEX(Indata!$A$12:$A$18,MATCH(CR222,Indata!$B$12:$B$18,0)),""))</f>
        <v>beräknas ej</v>
      </c>
      <c r="CS221" s="337" t="str">
        <f>IF(OR(CR221="Slutår",CR221="beräknas ej"),"beräknas ej",IFERROR(INDEX(Indata!$A$12:$A$18,MATCH(CS222,Indata!$B$12:$B$18,0)),""))</f>
        <v>beräknas ej</v>
      </c>
    </row>
    <row r="222" spans="1:97" s="372" customFormat="1" x14ac:dyDescent="0.35">
      <c r="A222" s="347" t="s">
        <v>72</v>
      </c>
      <c r="B222" s="347" t="s">
        <v>51</v>
      </c>
      <c r="C222" s="347" t="s">
        <v>73</v>
      </c>
      <c r="D222" s="347">
        <f>D188</f>
        <v>2019</v>
      </c>
      <c r="E222" s="347">
        <f>D222+1</f>
        <v>2020</v>
      </c>
      <c r="F222" s="347">
        <f t="shared" ref="F222" si="653">E222+1</f>
        <v>2021</v>
      </c>
      <c r="G222" s="347">
        <f t="shared" ref="G222" si="654">F222+1</f>
        <v>2022</v>
      </c>
      <c r="H222" s="347">
        <f t="shared" ref="H222" si="655">G222+1</f>
        <v>2023</v>
      </c>
      <c r="I222" s="347">
        <f t="shared" ref="I222" si="656">H222+1</f>
        <v>2024</v>
      </c>
      <c r="J222" s="347">
        <f t="shared" ref="J222" si="657">I222+1</f>
        <v>2025</v>
      </c>
      <c r="K222" s="347">
        <f t="shared" ref="K222" si="658">J222+1</f>
        <v>2026</v>
      </c>
      <c r="L222" s="347">
        <f t="shared" ref="L222" si="659">K222+1</f>
        <v>2027</v>
      </c>
      <c r="M222" s="347">
        <f t="shared" ref="M222" si="660">L222+1</f>
        <v>2028</v>
      </c>
      <c r="N222" s="347">
        <f t="shared" ref="N222" si="661">M222+1</f>
        <v>2029</v>
      </c>
      <c r="O222" s="347">
        <f t="shared" ref="O222" si="662">N222+1</f>
        <v>2030</v>
      </c>
      <c r="P222" s="347">
        <f t="shared" ref="P222" si="663">O222+1</f>
        <v>2031</v>
      </c>
      <c r="Q222" s="347">
        <f t="shared" ref="Q222" si="664">P222+1</f>
        <v>2032</v>
      </c>
      <c r="R222" s="347">
        <f t="shared" ref="R222" si="665">Q222+1</f>
        <v>2033</v>
      </c>
      <c r="S222" s="347">
        <f t="shared" ref="S222" si="666">R222+1</f>
        <v>2034</v>
      </c>
      <c r="T222" s="347">
        <f t="shared" ref="T222" si="667">S222+1</f>
        <v>2035</v>
      </c>
      <c r="U222" s="347">
        <f t="shared" ref="U222" si="668">T222+1</f>
        <v>2036</v>
      </c>
      <c r="V222" s="347">
        <f t="shared" ref="V222" si="669">U222+1</f>
        <v>2037</v>
      </c>
      <c r="W222" s="347">
        <f t="shared" ref="W222" si="670">V222+1</f>
        <v>2038</v>
      </c>
      <c r="X222" s="347">
        <f t="shared" ref="X222" si="671">W222+1</f>
        <v>2039</v>
      </c>
      <c r="Y222" s="347">
        <f t="shared" ref="Y222" si="672">X222+1</f>
        <v>2040</v>
      </c>
      <c r="Z222" s="347">
        <f t="shared" ref="Z222" si="673">Y222+1</f>
        <v>2041</v>
      </c>
      <c r="AA222" s="347">
        <f t="shared" ref="AA222" si="674">Z222+1</f>
        <v>2042</v>
      </c>
      <c r="AB222" s="347">
        <f t="shared" ref="AB222" si="675">AA222+1</f>
        <v>2043</v>
      </c>
      <c r="AC222" s="347">
        <f t="shared" ref="AC222" si="676">AB222+1</f>
        <v>2044</v>
      </c>
      <c r="AD222" s="347">
        <f t="shared" ref="AD222" si="677">AC222+1</f>
        <v>2045</v>
      </c>
      <c r="AE222" s="347">
        <f t="shared" ref="AE222" si="678">AD222+1</f>
        <v>2046</v>
      </c>
      <c r="AF222" s="347">
        <f t="shared" ref="AF222" si="679">AE222+1</f>
        <v>2047</v>
      </c>
      <c r="AG222" s="347">
        <f t="shared" ref="AG222" si="680">AF222+1</f>
        <v>2048</v>
      </c>
      <c r="AH222" s="347">
        <f t="shared" ref="AH222" si="681">AG222+1</f>
        <v>2049</v>
      </c>
      <c r="AI222" s="347">
        <f t="shared" ref="AI222" si="682">AH222+1</f>
        <v>2050</v>
      </c>
      <c r="AJ222" s="347">
        <f t="shared" ref="AJ222" si="683">AI222+1</f>
        <v>2051</v>
      </c>
      <c r="AK222" s="347">
        <f t="shared" ref="AK222" si="684">AJ222+1</f>
        <v>2052</v>
      </c>
      <c r="AL222" s="347">
        <f t="shared" ref="AL222" si="685">AK222+1</f>
        <v>2053</v>
      </c>
      <c r="AM222" s="347">
        <f t="shared" ref="AM222" si="686">AL222+1</f>
        <v>2054</v>
      </c>
      <c r="AN222" s="347">
        <f t="shared" ref="AN222" si="687">AM222+1</f>
        <v>2055</v>
      </c>
      <c r="AO222" s="347">
        <f t="shared" ref="AO222" si="688">AN222+1</f>
        <v>2056</v>
      </c>
      <c r="AP222" s="347">
        <f t="shared" ref="AP222" si="689">AO222+1</f>
        <v>2057</v>
      </c>
      <c r="AQ222" s="347">
        <f t="shared" ref="AQ222" si="690">AP222+1</f>
        <v>2058</v>
      </c>
      <c r="AR222" s="347">
        <f t="shared" ref="AR222" si="691">AQ222+1</f>
        <v>2059</v>
      </c>
      <c r="AS222" s="347">
        <f t="shared" ref="AS222" si="692">AR222+1</f>
        <v>2060</v>
      </c>
      <c r="AT222" s="347">
        <f t="shared" ref="AT222" si="693">AS222+1</f>
        <v>2061</v>
      </c>
      <c r="AU222" s="347">
        <f t="shared" ref="AU222" si="694">AT222+1</f>
        <v>2062</v>
      </c>
      <c r="AV222" s="347">
        <f t="shared" ref="AV222" si="695">AU222+1</f>
        <v>2063</v>
      </c>
      <c r="AW222" s="347">
        <f t="shared" ref="AW222" si="696">AV222+1</f>
        <v>2064</v>
      </c>
      <c r="AX222" s="347">
        <f t="shared" ref="AX222" si="697">AW222+1</f>
        <v>2065</v>
      </c>
      <c r="AY222" s="347">
        <f t="shared" ref="AY222" si="698">AX222+1</f>
        <v>2066</v>
      </c>
      <c r="AZ222" s="347">
        <f t="shared" ref="AZ222" si="699">AY222+1</f>
        <v>2067</v>
      </c>
      <c r="BA222" s="347">
        <f t="shared" ref="BA222" si="700">AZ222+1</f>
        <v>2068</v>
      </c>
      <c r="BB222" s="347">
        <f t="shared" ref="BB222" si="701">BA222+1</f>
        <v>2069</v>
      </c>
      <c r="BC222" s="347">
        <f t="shared" ref="BC222" si="702">BB222+1</f>
        <v>2070</v>
      </c>
      <c r="BD222" s="347">
        <f t="shared" ref="BD222" si="703">BC222+1</f>
        <v>2071</v>
      </c>
      <c r="BE222" s="347">
        <f t="shared" ref="BE222" si="704">BD222+1</f>
        <v>2072</v>
      </c>
      <c r="BF222" s="347">
        <f t="shared" ref="BF222" si="705">BE222+1</f>
        <v>2073</v>
      </c>
      <c r="BG222" s="347">
        <f t="shared" ref="BG222" si="706">BF222+1</f>
        <v>2074</v>
      </c>
      <c r="BH222" s="347">
        <f t="shared" ref="BH222" si="707">BG222+1</f>
        <v>2075</v>
      </c>
      <c r="BI222" s="347">
        <f t="shared" ref="BI222" si="708">BH222+1</f>
        <v>2076</v>
      </c>
      <c r="BJ222" s="347">
        <f t="shared" ref="BJ222" si="709">BI222+1</f>
        <v>2077</v>
      </c>
      <c r="BK222" s="347">
        <f t="shared" ref="BK222" si="710">BJ222+1</f>
        <v>2078</v>
      </c>
      <c r="BL222" s="347">
        <f t="shared" ref="BL222" si="711">BK222+1</f>
        <v>2079</v>
      </c>
      <c r="BM222" s="347">
        <f t="shared" ref="BM222" si="712">BL222+1</f>
        <v>2080</v>
      </c>
      <c r="BN222" s="347">
        <f t="shared" ref="BN222" si="713">BM222+1</f>
        <v>2081</v>
      </c>
      <c r="BO222" s="347">
        <f t="shared" ref="BO222" si="714">BN222+1</f>
        <v>2082</v>
      </c>
      <c r="BP222" s="347">
        <f t="shared" ref="BP222" si="715">BO222+1</f>
        <v>2083</v>
      </c>
      <c r="BQ222" s="347">
        <f t="shared" ref="BQ222" si="716">BP222+1</f>
        <v>2084</v>
      </c>
      <c r="BR222" s="347">
        <f t="shared" ref="BR222" si="717">BQ222+1</f>
        <v>2085</v>
      </c>
      <c r="BS222" s="347">
        <f t="shared" ref="BS222" si="718">BR222+1</f>
        <v>2086</v>
      </c>
      <c r="BT222" s="347">
        <f t="shared" ref="BT222" si="719">BS222+1</f>
        <v>2087</v>
      </c>
      <c r="BU222" s="347">
        <f t="shared" ref="BU222" si="720">BT222+1</f>
        <v>2088</v>
      </c>
      <c r="BV222" s="347">
        <f t="shared" ref="BV222" si="721">BU222+1</f>
        <v>2089</v>
      </c>
      <c r="BW222" s="347">
        <f t="shared" ref="BW222" si="722">BV222+1</f>
        <v>2090</v>
      </c>
      <c r="BX222" s="347">
        <f t="shared" ref="BX222" si="723">BW222+1</f>
        <v>2091</v>
      </c>
      <c r="BY222" s="347">
        <f t="shared" ref="BY222" si="724">BX222+1</f>
        <v>2092</v>
      </c>
      <c r="BZ222" s="347">
        <f t="shared" ref="BZ222" si="725">BY222+1</f>
        <v>2093</v>
      </c>
      <c r="CA222" s="347">
        <f t="shared" ref="CA222" si="726">BZ222+1</f>
        <v>2094</v>
      </c>
      <c r="CB222" s="347">
        <f t="shared" ref="CB222" si="727">CA222+1</f>
        <v>2095</v>
      </c>
      <c r="CC222" s="347">
        <f t="shared" ref="CC222" si="728">CB222+1</f>
        <v>2096</v>
      </c>
      <c r="CD222" s="347">
        <f t="shared" ref="CD222" si="729">CC222+1</f>
        <v>2097</v>
      </c>
      <c r="CE222" s="347">
        <f t="shared" ref="CE222" si="730">CD222+1</f>
        <v>2098</v>
      </c>
      <c r="CF222" s="347">
        <f t="shared" ref="CF222" si="731">CE222+1</f>
        <v>2099</v>
      </c>
      <c r="CG222" s="347">
        <f t="shared" ref="CG222" si="732">CF222+1</f>
        <v>2100</v>
      </c>
      <c r="CH222" s="347">
        <f t="shared" ref="CH222" si="733">CG222+1</f>
        <v>2101</v>
      </c>
      <c r="CI222" s="347">
        <f t="shared" ref="CI222" si="734">CH222+1</f>
        <v>2102</v>
      </c>
      <c r="CJ222" s="347">
        <f t="shared" ref="CJ222" si="735">CI222+1</f>
        <v>2103</v>
      </c>
      <c r="CK222" s="347">
        <f t="shared" ref="CK222" si="736">CJ222+1</f>
        <v>2104</v>
      </c>
      <c r="CL222" s="347">
        <f t="shared" ref="CL222" si="737">CK222+1</f>
        <v>2105</v>
      </c>
      <c r="CM222" s="347">
        <f t="shared" ref="CM222" si="738">CL222+1</f>
        <v>2106</v>
      </c>
      <c r="CN222" s="347">
        <f t="shared" ref="CN222" si="739">CM222+1</f>
        <v>2107</v>
      </c>
      <c r="CO222" s="347">
        <f t="shared" ref="CO222" si="740">CN222+1</f>
        <v>2108</v>
      </c>
      <c r="CP222" s="347">
        <f t="shared" ref="CP222" si="741">CO222+1</f>
        <v>2109</v>
      </c>
      <c r="CQ222" s="347">
        <f t="shared" ref="CQ222" si="742">CP222+1</f>
        <v>2110</v>
      </c>
      <c r="CR222" s="347">
        <f t="shared" ref="CR222" si="743">CQ222+1</f>
        <v>2111</v>
      </c>
      <c r="CS222" s="347">
        <f t="shared" ref="CS222" si="744">CR222+1</f>
        <v>2112</v>
      </c>
    </row>
    <row r="223" spans="1:97" s="372" customFormat="1" x14ac:dyDescent="0.35">
      <c r="A223" s="337">
        <f>A189</f>
        <v>0</v>
      </c>
      <c r="B223" s="337" t="str">
        <f t="shared" ref="B223:C223" si="745">B189</f>
        <v>0 0</v>
      </c>
      <c r="C223" s="344">
        <f t="shared" si="745"/>
        <v>0</v>
      </c>
      <c r="D223" s="344">
        <f>IFERROR(('JA basår'!W7*'JA basår'!F7*'JA basår'!H7*'JA basår'!L7)+('JA basår'!W37*'JA basår'!F37*'JA basår'!H37*'JA basår'!L37),0)</f>
        <v>0</v>
      </c>
      <c r="E223" s="344">
        <f>IFERROR(IF(E$17="beräknas ej",0,D223*IF(E$222&gt;$D$217,1,IF(E$222&lt;=$C$217,$C$216,$D$216))*IFERROR(INDEX($B$8:$E$14,MATCH($A223,$A$8:$A$14,0),MATCH(E$222,$B$6:$E$6,1)),0)),0)</f>
        <v>0</v>
      </c>
      <c r="F223" s="344">
        <f t="shared" ref="F223:BQ223" si="746">IFERROR(IF(F$17="beräknas ej",0,E223*IF(F$222&gt;$D$217,1,IF(F$222&lt;=$C$217,$C$216,$D$216))*IFERROR(INDEX($B$8:$E$14,MATCH($A223,$A$8:$A$14,0),MATCH(F$222,$B$6:$E$6,1)),0)),0)</f>
        <v>0</v>
      </c>
      <c r="G223" s="344">
        <f t="shared" si="746"/>
        <v>0</v>
      </c>
      <c r="H223" s="344">
        <f t="shared" si="746"/>
        <v>0</v>
      </c>
      <c r="I223" s="344">
        <f t="shared" si="746"/>
        <v>0</v>
      </c>
      <c r="J223" s="344">
        <f t="shared" si="746"/>
        <v>0</v>
      </c>
      <c r="K223" s="344">
        <f t="shared" si="746"/>
        <v>0</v>
      </c>
      <c r="L223" s="344">
        <f t="shared" si="746"/>
        <v>0</v>
      </c>
      <c r="M223" s="344">
        <f t="shared" si="746"/>
        <v>0</v>
      </c>
      <c r="N223" s="344">
        <f t="shared" si="746"/>
        <v>0</v>
      </c>
      <c r="O223" s="344">
        <f t="shared" si="746"/>
        <v>0</v>
      </c>
      <c r="P223" s="344">
        <f t="shared" si="746"/>
        <v>0</v>
      </c>
      <c r="Q223" s="344">
        <f t="shared" si="746"/>
        <v>0</v>
      </c>
      <c r="R223" s="344">
        <f t="shared" si="746"/>
        <v>0</v>
      </c>
      <c r="S223" s="344">
        <f t="shared" si="746"/>
        <v>0</v>
      </c>
      <c r="T223" s="344">
        <f t="shared" si="746"/>
        <v>0</v>
      </c>
      <c r="U223" s="344">
        <f t="shared" si="746"/>
        <v>0</v>
      </c>
      <c r="V223" s="344">
        <f t="shared" si="746"/>
        <v>0</v>
      </c>
      <c r="W223" s="344">
        <f t="shared" si="746"/>
        <v>0</v>
      </c>
      <c r="X223" s="344">
        <f t="shared" si="746"/>
        <v>0</v>
      </c>
      <c r="Y223" s="344">
        <f t="shared" si="746"/>
        <v>0</v>
      </c>
      <c r="Z223" s="344">
        <f t="shared" si="746"/>
        <v>0</v>
      </c>
      <c r="AA223" s="344">
        <f t="shared" si="746"/>
        <v>0</v>
      </c>
      <c r="AB223" s="344">
        <f t="shared" si="746"/>
        <v>0</v>
      </c>
      <c r="AC223" s="344">
        <f t="shared" si="746"/>
        <v>0</v>
      </c>
      <c r="AD223" s="344">
        <f t="shared" si="746"/>
        <v>0</v>
      </c>
      <c r="AE223" s="344">
        <f t="shared" si="746"/>
        <v>0</v>
      </c>
      <c r="AF223" s="344">
        <f t="shared" si="746"/>
        <v>0</v>
      </c>
      <c r="AG223" s="344">
        <f t="shared" si="746"/>
        <v>0</v>
      </c>
      <c r="AH223" s="344">
        <f t="shared" si="746"/>
        <v>0</v>
      </c>
      <c r="AI223" s="344">
        <f t="shared" si="746"/>
        <v>0</v>
      </c>
      <c r="AJ223" s="344">
        <f t="shared" si="746"/>
        <v>0</v>
      </c>
      <c r="AK223" s="344">
        <f t="shared" si="746"/>
        <v>0</v>
      </c>
      <c r="AL223" s="344">
        <f t="shared" si="746"/>
        <v>0</v>
      </c>
      <c r="AM223" s="344">
        <f t="shared" si="746"/>
        <v>0</v>
      </c>
      <c r="AN223" s="344">
        <f t="shared" si="746"/>
        <v>0</v>
      </c>
      <c r="AO223" s="344">
        <f t="shared" si="746"/>
        <v>0</v>
      </c>
      <c r="AP223" s="344">
        <f t="shared" si="746"/>
        <v>0</v>
      </c>
      <c r="AQ223" s="344">
        <f t="shared" si="746"/>
        <v>0</v>
      </c>
      <c r="AR223" s="344">
        <f t="shared" si="746"/>
        <v>0</v>
      </c>
      <c r="AS223" s="344">
        <f t="shared" si="746"/>
        <v>0</v>
      </c>
      <c r="AT223" s="344">
        <f t="shared" si="746"/>
        <v>0</v>
      </c>
      <c r="AU223" s="344">
        <f t="shared" si="746"/>
        <v>0</v>
      </c>
      <c r="AV223" s="344">
        <f t="shared" si="746"/>
        <v>0</v>
      </c>
      <c r="AW223" s="344">
        <f t="shared" si="746"/>
        <v>0</v>
      </c>
      <c r="AX223" s="344">
        <f t="shared" si="746"/>
        <v>0</v>
      </c>
      <c r="AY223" s="344">
        <f t="shared" si="746"/>
        <v>0</v>
      </c>
      <c r="AZ223" s="344">
        <f t="shared" si="746"/>
        <v>0</v>
      </c>
      <c r="BA223" s="344">
        <f t="shared" si="746"/>
        <v>0</v>
      </c>
      <c r="BB223" s="344">
        <f t="shared" si="746"/>
        <v>0</v>
      </c>
      <c r="BC223" s="344">
        <f t="shared" si="746"/>
        <v>0</v>
      </c>
      <c r="BD223" s="344">
        <f t="shared" si="746"/>
        <v>0</v>
      </c>
      <c r="BE223" s="344">
        <f t="shared" si="746"/>
        <v>0</v>
      </c>
      <c r="BF223" s="344">
        <f t="shared" si="746"/>
        <v>0</v>
      </c>
      <c r="BG223" s="344">
        <f t="shared" si="746"/>
        <v>0</v>
      </c>
      <c r="BH223" s="344">
        <f t="shared" si="746"/>
        <v>0</v>
      </c>
      <c r="BI223" s="344">
        <f t="shared" si="746"/>
        <v>0</v>
      </c>
      <c r="BJ223" s="344">
        <f t="shared" si="746"/>
        <v>0</v>
      </c>
      <c r="BK223" s="344">
        <f t="shared" si="746"/>
        <v>0</v>
      </c>
      <c r="BL223" s="344">
        <f t="shared" si="746"/>
        <v>0</v>
      </c>
      <c r="BM223" s="344">
        <f t="shared" si="746"/>
        <v>0</v>
      </c>
      <c r="BN223" s="344">
        <f t="shared" si="746"/>
        <v>0</v>
      </c>
      <c r="BO223" s="344">
        <f t="shared" si="746"/>
        <v>0</v>
      </c>
      <c r="BP223" s="344">
        <f t="shared" si="746"/>
        <v>0</v>
      </c>
      <c r="BQ223" s="344">
        <f t="shared" si="746"/>
        <v>0</v>
      </c>
      <c r="BR223" s="344">
        <f t="shared" ref="BR223:CS223" si="747">IFERROR(IF(BR$17="beräknas ej",0,BQ223*IF(BR$222&gt;$D$217,1,IF(BR$222&lt;=$C$217,$C$216,$D$216))*IFERROR(INDEX($B$8:$E$14,MATCH($A223,$A$8:$A$14,0),MATCH(BR$222,$B$6:$E$6,1)),0)),0)</f>
        <v>0</v>
      </c>
      <c r="BS223" s="344">
        <f t="shared" si="747"/>
        <v>0</v>
      </c>
      <c r="BT223" s="344">
        <f t="shared" si="747"/>
        <v>0</v>
      </c>
      <c r="BU223" s="344">
        <f t="shared" si="747"/>
        <v>0</v>
      </c>
      <c r="BV223" s="344">
        <f t="shared" si="747"/>
        <v>0</v>
      </c>
      <c r="BW223" s="344">
        <f t="shared" si="747"/>
        <v>0</v>
      </c>
      <c r="BX223" s="344">
        <f t="shared" si="747"/>
        <v>0</v>
      </c>
      <c r="BY223" s="344">
        <f t="shared" si="747"/>
        <v>0</v>
      </c>
      <c r="BZ223" s="344">
        <f t="shared" si="747"/>
        <v>0</v>
      </c>
      <c r="CA223" s="344">
        <f t="shared" si="747"/>
        <v>0</v>
      </c>
      <c r="CB223" s="344">
        <f t="shared" si="747"/>
        <v>0</v>
      </c>
      <c r="CC223" s="344">
        <f t="shared" si="747"/>
        <v>0</v>
      </c>
      <c r="CD223" s="344">
        <f t="shared" si="747"/>
        <v>0</v>
      </c>
      <c r="CE223" s="344">
        <f t="shared" si="747"/>
        <v>0</v>
      </c>
      <c r="CF223" s="344">
        <f t="shared" si="747"/>
        <v>0</v>
      </c>
      <c r="CG223" s="344">
        <f t="shared" si="747"/>
        <v>0</v>
      </c>
      <c r="CH223" s="344">
        <f t="shared" si="747"/>
        <v>0</v>
      </c>
      <c r="CI223" s="344">
        <f t="shared" si="747"/>
        <v>0</v>
      </c>
      <c r="CJ223" s="344">
        <f t="shared" si="747"/>
        <v>0</v>
      </c>
      <c r="CK223" s="344">
        <f t="shared" si="747"/>
        <v>0</v>
      </c>
      <c r="CL223" s="344">
        <f t="shared" si="747"/>
        <v>0</v>
      </c>
      <c r="CM223" s="344">
        <f t="shared" si="747"/>
        <v>0</v>
      </c>
      <c r="CN223" s="344">
        <f t="shared" si="747"/>
        <v>0</v>
      </c>
      <c r="CO223" s="344">
        <f t="shared" si="747"/>
        <v>0</v>
      </c>
      <c r="CP223" s="344">
        <f t="shared" si="747"/>
        <v>0</v>
      </c>
      <c r="CQ223" s="344">
        <f t="shared" si="747"/>
        <v>0</v>
      </c>
      <c r="CR223" s="344">
        <f t="shared" si="747"/>
        <v>0</v>
      </c>
      <c r="CS223" s="344">
        <f t="shared" si="747"/>
        <v>0</v>
      </c>
    </row>
    <row r="224" spans="1:97" s="372" customFormat="1" x14ac:dyDescent="0.35">
      <c r="A224" s="337">
        <f t="shared" ref="A224:C224" si="748">A190</f>
        <v>0</v>
      </c>
      <c r="B224" s="337" t="str">
        <f t="shared" si="748"/>
        <v>0 0</v>
      </c>
      <c r="C224" s="344">
        <f t="shared" si="748"/>
        <v>0</v>
      </c>
      <c r="D224" s="344">
        <f>IFERROR(('JA basår'!W8*'JA basår'!F8*'JA basår'!H8*'JA basår'!L8)+('JA basår'!W38*'JA basår'!F38*'JA basår'!H38*'JA basår'!L38),0)</f>
        <v>0</v>
      </c>
      <c r="E224" s="344">
        <f t="shared" ref="E224:BP224" si="749">IFERROR(IF(E$17="beräknas ej",0,D224*IF(E$222&gt;$D$217,1,IF(E$222&lt;=$C$217,$C$216,$D$216))*IFERROR(INDEX($B$8:$E$14,MATCH($A224,$A$8:$A$14,0),MATCH(E$222,$B$6:$E$6,1)),0)),0)</f>
        <v>0</v>
      </c>
      <c r="F224" s="344">
        <f t="shared" si="749"/>
        <v>0</v>
      </c>
      <c r="G224" s="344">
        <f t="shared" si="749"/>
        <v>0</v>
      </c>
      <c r="H224" s="344">
        <f t="shared" si="749"/>
        <v>0</v>
      </c>
      <c r="I224" s="344">
        <f t="shared" si="749"/>
        <v>0</v>
      </c>
      <c r="J224" s="344">
        <f t="shared" si="749"/>
        <v>0</v>
      </c>
      <c r="K224" s="344">
        <f t="shared" si="749"/>
        <v>0</v>
      </c>
      <c r="L224" s="344">
        <f t="shared" si="749"/>
        <v>0</v>
      </c>
      <c r="M224" s="344">
        <f t="shared" si="749"/>
        <v>0</v>
      </c>
      <c r="N224" s="344">
        <f t="shared" si="749"/>
        <v>0</v>
      </c>
      <c r="O224" s="344">
        <f t="shared" si="749"/>
        <v>0</v>
      </c>
      <c r="P224" s="344">
        <f t="shared" si="749"/>
        <v>0</v>
      </c>
      <c r="Q224" s="344">
        <f t="shared" si="749"/>
        <v>0</v>
      </c>
      <c r="R224" s="344">
        <f t="shared" si="749"/>
        <v>0</v>
      </c>
      <c r="S224" s="344">
        <f t="shared" si="749"/>
        <v>0</v>
      </c>
      <c r="T224" s="344">
        <f t="shared" si="749"/>
        <v>0</v>
      </c>
      <c r="U224" s="344">
        <f t="shared" si="749"/>
        <v>0</v>
      </c>
      <c r="V224" s="344">
        <f t="shared" si="749"/>
        <v>0</v>
      </c>
      <c r="W224" s="344">
        <f t="shared" si="749"/>
        <v>0</v>
      </c>
      <c r="X224" s="344">
        <f t="shared" si="749"/>
        <v>0</v>
      </c>
      <c r="Y224" s="344">
        <f t="shared" si="749"/>
        <v>0</v>
      </c>
      <c r="Z224" s="344">
        <f t="shared" si="749"/>
        <v>0</v>
      </c>
      <c r="AA224" s="344">
        <f t="shared" si="749"/>
        <v>0</v>
      </c>
      <c r="AB224" s="344">
        <f t="shared" si="749"/>
        <v>0</v>
      </c>
      <c r="AC224" s="344">
        <f t="shared" si="749"/>
        <v>0</v>
      </c>
      <c r="AD224" s="344">
        <f t="shared" si="749"/>
        <v>0</v>
      </c>
      <c r="AE224" s="344">
        <f t="shared" si="749"/>
        <v>0</v>
      </c>
      <c r="AF224" s="344">
        <f t="shared" si="749"/>
        <v>0</v>
      </c>
      <c r="AG224" s="344">
        <f t="shared" si="749"/>
        <v>0</v>
      </c>
      <c r="AH224" s="344">
        <f t="shared" si="749"/>
        <v>0</v>
      </c>
      <c r="AI224" s="344">
        <f t="shared" si="749"/>
        <v>0</v>
      </c>
      <c r="AJ224" s="344">
        <f t="shared" si="749"/>
        <v>0</v>
      </c>
      <c r="AK224" s="344">
        <f t="shared" si="749"/>
        <v>0</v>
      </c>
      <c r="AL224" s="344">
        <f t="shared" si="749"/>
        <v>0</v>
      </c>
      <c r="AM224" s="344">
        <f t="shared" si="749"/>
        <v>0</v>
      </c>
      <c r="AN224" s="344">
        <f t="shared" si="749"/>
        <v>0</v>
      </c>
      <c r="AO224" s="344">
        <f t="shared" si="749"/>
        <v>0</v>
      </c>
      <c r="AP224" s="344">
        <f t="shared" si="749"/>
        <v>0</v>
      </c>
      <c r="AQ224" s="344">
        <f t="shared" si="749"/>
        <v>0</v>
      </c>
      <c r="AR224" s="344">
        <f t="shared" si="749"/>
        <v>0</v>
      </c>
      <c r="AS224" s="344">
        <f t="shared" si="749"/>
        <v>0</v>
      </c>
      <c r="AT224" s="344">
        <f t="shared" si="749"/>
        <v>0</v>
      </c>
      <c r="AU224" s="344">
        <f t="shared" si="749"/>
        <v>0</v>
      </c>
      <c r="AV224" s="344">
        <f t="shared" si="749"/>
        <v>0</v>
      </c>
      <c r="AW224" s="344">
        <f t="shared" si="749"/>
        <v>0</v>
      </c>
      <c r="AX224" s="344">
        <f t="shared" si="749"/>
        <v>0</v>
      </c>
      <c r="AY224" s="344">
        <f t="shared" si="749"/>
        <v>0</v>
      </c>
      <c r="AZ224" s="344">
        <f t="shared" si="749"/>
        <v>0</v>
      </c>
      <c r="BA224" s="344">
        <f t="shared" si="749"/>
        <v>0</v>
      </c>
      <c r="BB224" s="344">
        <f t="shared" si="749"/>
        <v>0</v>
      </c>
      <c r="BC224" s="344">
        <f t="shared" si="749"/>
        <v>0</v>
      </c>
      <c r="BD224" s="344">
        <f t="shared" si="749"/>
        <v>0</v>
      </c>
      <c r="BE224" s="344">
        <f t="shared" si="749"/>
        <v>0</v>
      </c>
      <c r="BF224" s="344">
        <f t="shared" si="749"/>
        <v>0</v>
      </c>
      <c r="BG224" s="344">
        <f t="shared" si="749"/>
        <v>0</v>
      </c>
      <c r="BH224" s="344">
        <f t="shared" si="749"/>
        <v>0</v>
      </c>
      <c r="BI224" s="344">
        <f t="shared" si="749"/>
        <v>0</v>
      </c>
      <c r="BJ224" s="344">
        <f t="shared" si="749"/>
        <v>0</v>
      </c>
      <c r="BK224" s="344">
        <f t="shared" si="749"/>
        <v>0</v>
      </c>
      <c r="BL224" s="344">
        <f t="shared" si="749"/>
        <v>0</v>
      </c>
      <c r="BM224" s="344">
        <f t="shared" si="749"/>
        <v>0</v>
      </c>
      <c r="BN224" s="344">
        <f t="shared" si="749"/>
        <v>0</v>
      </c>
      <c r="BO224" s="344">
        <f t="shared" si="749"/>
        <v>0</v>
      </c>
      <c r="BP224" s="344">
        <f t="shared" si="749"/>
        <v>0</v>
      </c>
      <c r="BQ224" s="344">
        <f t="shared" ref="BQ224:CS224" si="750">IFERROR(IF(BQ$17="beräknas ej",0,BP224*IF(BQ$222&gt;$D$217,1,IF(BQ$222&lt;=$C$217,$C$216,$D$216))*IFERROR(INDEX($B$8:$E$14,MATCH($A224,$A$8:$A$14,0),MATCH(BQ$222,$B$6:$E$6,1)),0)),0)</f>
        <v>0</v>
      </c>
      <c r="BR224" s="344">
        <f t="shared" si="750"/>
        <v>0</v>
      </c>
      <c r="BS224" s="344">
        <f t="shared" si="750"/>
        <v>0</v>
      </c>
      <c r="BT224" s="344">
        <f t="shared" si="750"/>
        <v>0</v>
      </c>
      <c r="BU224" s="344">
        <f t="shared" si="750"/>
        <v>0</v>
      </c>
      <c r="BV224" s="344">
        <f t="shared" si="750"/>
        <v>0</v>
      </c>
      <c r="BW224" s="344">
        <f t="shared" si="750"/>
        <v>0</v>
      </c>
      <c r="BX224" s="344">
        <f t="shared" si="750"/>
        <v>0</v>
      </c>
      <c r="BY224" s="344">
        <f t="shared" si="750"/>
        <v>0</v>
      </c>
      <c r="BZ224" s="344">
        <f t="shared" si="750"/>
        <v>0</v>
      </c>
      <c r="CA224" s="344">
        <f t="shared" si="750"/>
        <v>0</v>
      </c>
      <c r="CB224" s="344">
        <f t="shared" si="750"/>
        <v>0</v>
      </c>
      <c r="CC224" s="344">
        <f t="shared" si="750"/>
        <v>0</v>
      </c>
      <c r="CD224" s="344">
        <f t="shared" si="750"/>
        <v>0</v>
      </c>
      <c r="CE224" s="344">
        <f t="shared" si="750"/>
        <v>0</v>
      </c>
      <c r="CF224" s="344">
        <f t="shared" si="750"/>
        <v>0</v>
      </c>
      <c r="CG224" s="344">
        <f t="shared" si="750"/>
        <v>0</v>
      </c>
      <c r="CH224" s="344">
        <f t="shared" si="750"/>
        <v>0</v>
      </c>
      <c r="CI224" s="344">
        <f t="shared" si="750"/>
        <v>0</v>
      </c>
      <c r="CJ224" s="344">
        <f t="shared" si="750"/>
        <v>0</v>
      </c>
      <c r="CK224" s="344">
        <f t="shared" si="750"/>
        <v>0</v>
      </c>
      <c r="CL224" s="344">
        <f t="shared" si="750"/>
        <v>0</v>
      </c>
      <c r="CM224" s="344">
        <f t="shared" si="750"/>
        <v>0</v>
      </c>
      <c r="CN224" s="344">
        <f t="shared" si="750"/>
        <v>0</v>
      </c>
      <c r="CO224" s="344">
        <f t="shared" si="750"/>
        <v>0</v>
      </c>
      <c r="CP224" s="344">
        <f t="shared" si="750"/>
        <v>0</v>
      </c>
      <c r="CQ224" s="344">
        <f t="shared" si="750"/>
        <v>0</v>
      </c>
      <c r="CR224" s="344">
        <f t="shared" si="750"/>
        <v>0</v>
      </c>
      <c r="CS224" s="344">
        <f t="shared" si="750"/>
        <v>0</v>
      </c>
    </row>
    <row r="225" spans="1:97" s="372" customFormat="1" x14ac:dyDescent="0.35">
      <c r="A225" s="337">
        <f t="shared" ref="A225:C225" si="751">A191</f>
        <v>0</v>
      </c>
      <c r="B225" s="337" t="str">
        <f t="shared" si="751"/>
        <v>0 0</v>
      </c>
      <c r="C225" s="344">
        <f t="shared" si="751"/>
        <v>0</v>
      </c>
      <c r="D225" s="344">
        <f>IFERROR(('JA basår'!W9*'JA basår'!F9*'JA basår'!H9*'JA basår'!L9)+('JA basår'!W39*'JA basår'!F39*'JA basår'!H39*'JA basår'!L39),0)</f>
        <v>0</v>
      </c>
      <c r="E225" s="344">
        <f t="shared" ref="E225:BP225" si="752">IFERROR(IF(E$17="beräknas ej",0,D225*IF(E$222&gt;$D$217,1,IF(E$222&lt;=$C$217,$C$216,$D$216))*IFERROR(INDEX($B$8:$E$14,MATCH($A225,$A$8:$A$14,0),MATCH(E$222,$B$6:$E$6,1)),0)),0)</f>
        <v>0</v>
      </c>
      <c r="F225" s="344">
        <f t="shared" si="752"/>
        <v>0</v>
      </c>
      <c r="G225" s="344">
        <f t="shared" si="752"/>
        <v>0</v>
      </c>
      <c r="H225" s="344">
        <f t="shared" si="752"/>
        <v>0</v>
      </c>
      <c r="I225" s="344">
        <f t="shared" si="752"/>
        <v>0</v>
      </c>
      <c r="J225" s="344">
        <f t="shared" si="752"/>
        <v>0</v>
      </c>
      <c r="K225" s="344">
        <f t="shared" si="752"/>
        <v>0</v>
      </c>
      <c r="L225" s="344">
        <f t="shared" si="752"/>
        <v>0</v>
      </c>
      <c r="M225" s="344">
        <f t="shared" si="752"/>
        <v>0</v>
      </c>
      <c r="N225" s="344">
        <f t="shared" si="752"/>
        <v>0</v>
      </c>
      <c r="O225" s="344">
        <f t="shared" si="752"/>
        <v>0</v>
      </c>
      <c r="P225" s="344">
        <f t="shared" si="752"/>
        <v>0</v>
      </c>
      <c r="Q225" s="344">
        <f t="shared" si="752"/>
        <v>0</v>
      </c>
      <c r="R225" s="344">
        <f t="shared" si="752"/>
        <v>0</v>
      </c>
      <c r="S225" s="344">
        <f t="shared" si="752"/>
        <v>0</v>
      </c>
      <c r="T225" s="344">
        <f t="shared" si="752"/>
        <v>0</v>
      </c>
      <c r="U225" s="344">
        <f t="shared" si="752"/>
        <v>0</v>
      </c>
      <c r="V225" s="344">
        <f t="shared" si="752"/>
        <v>0</v>
      </c>
      <c r="W225" s="344">
        <f t="shared" si="752"/>
        <v>0</v>
      </c>
      <c r="X225" s="344">
        <f t="shared" si="752"/>
        <v>0</v>
      </c>
      <c r="Y225" s="344">
        <f t="shared" si="752"/>
        <v>0</v>
      </c>
      <c r="Z225" s="344">
        <f t="shared" si="752"/>
        <v>0</v>
      </c>
      <c r="AA225" s="344">
        <f t="shared" si="752"/>
        <v>0</v>
      </c>
      <c r="AB225" s="344">
        <f t="shared" si="752"/>
        <v>0</v>
      </c>
      <c r="AC225" s="344">
        <f t="shared" si="752"/>
        <v>0</v>
      </c>
      <c r="AD225" s="344">
        <f t="shared" si="752"/>
        <v>0</v>
      </c>
      <c r="AE225" s="344">
        <f t="shared" si="752"/>
        <v>0</v>
      </c>
      <c r="AF225" s="344">
        <f t="shared" si="752"/>
        <v>0</v>
      </c>
      <c r="AG225" s="344">
        <f t="shared" si="752"/>
        <v>0</v>
      </c>
      <c r="AH225" s="344">
        <f t="shared" si="752"/>
        <v>0</v>
      </c>
      <c r="AI225" s="344">
        <f t="shared" si="752"/>
        <v>0</v>
      </c>
      <c r="AJ225" s="344">
        <f t="shared" si="752"/>
        <v>0</v>
      </c>
      <c r="AK225" s="344">
        <f t="shared" si="752"/>
        <v>0</v>
      </c>
      <c r="AL225" s="344">
        <f t="shared" si="752"/>
        <v>0</v>
      </c>
      <c r="AM225" s="344">
        <f t="shared" si="752"/>
        <v>0</v>
      </c>
      <c r="AN225" s="344">
        <f t="shared" si="752"/>
        <v>0</v>
      </c>
      <c r="AO225" s="344">
        <f t="shared" si="752"/>
        <v>0</v>
      </c>
      <c r="AP225" s="344">
        <f t="shared" si="752"/>
        <v>0</v>
      </c>
      <c r="AQ225" s="344">
        <f t="shared" si="752"/>
        <v>0</v>
      </c>
      <c r="AR225" s="344">
        <f t="shared" si="752"/>
        <v>0</v>
      </c>
      <c r="AS225" s="344">
        <f t="shared" si="752"/>
        <v>0</v>
      </c>
      <c r="AT225" s="344">
        <f t="shared" si="752"/>
        <v>0</v>
      </c>
      <c r="AU225" s="344">
        <f t="shared" si="752"/>
        <v>0</v>
      </c>
      <c r="AV225" s="344">
        <f t="shared" si="752"/>
        <v>0</v>
      </c>
      <c r="AW225" s="344">
        <f t="shared" si="752"/>
        <v>0</v>
      </c>
      <c r="AX225" s="344">
        <f t="shared" si="752"/>
        <v>0</v>
      </c>
      <c r="AY225" s="344">
        <f t="shared" si="752"/>
        <v>0</v>
      </c>
      <c r="AZ225" s="344">
        <f t="shared" si="752"/>
        <v>0</v>
      </c>
      <c r="BA225" s="344">
        <f t="shared" si="752"/>
        <v>0</v>
      </c>
      <c r="BB225" s="344">
        <f t="shared" si="752"/>
        <v>0</v>
      </c>
      <c r="BC225" s="344">
        <f t="shared" si="752"/>
        <v>0</v>
      </c>
      <c r="BD225" s="344">
        <f t="shared" si="752"/>
        <v>0</v>
      </c>
      <c r="BE225" s="344">
        <f t="shared" si="752"/>
        <v>0</v>
      </c>
      <c r="BF225" s="344">
        <f t="shared" si="752"/>
        <v>0</v>
      </c>
      <c r="BG225" s="344">
        <f t="shared" si="752"/>
        <v>0</v>
      </c>
      <c r="BH225" s="344">
        <f t="shared" si="752"/>
        <v>0</v>
      </c>
      <c r="BI225" s="344">
        <f t="shared" si="752"/>
        <v>0</v>
      </c>
      <c r="BJ225" s="344">
        <f t="shared" si="752"/>
        <v>0</v>
      </c>
      <c r="BK225" s="344">
        <f t="shared" si="752"/>
        <v>0</v>
      </c>
      <c r="BL225" s="344">
        <f t="shared" si="752"/>
        <v>0</v>
      </c>
      <c r="BM225" s="344">
        <f t="shared" si="752"/>
        <v>0</v>
      </c>
      <c r="BN225" s="344">
        <f t="shared" si="752"/>
        <v>0</v>
      </c>
      <c r="BO225" s="344">
        <f t="shared" si="752"/>
        <v>0</v>
      </c>
      <c r="BP225" s="344">
        <f t="shared" si="752"/>
        <v>0</v>
      </c>
      <c r="BQ225" s="344">
        <f t="shared" ref="BQ225:CS225" si="753">IFERROR(IF(BQ$17="beräknas ej",0,BP225*IF(BQ$222&gt;$D$217,1,IF(BQ$222&lt;=$C$217,$C$216,$D$216))*IFERROR(INDEX($B$8:$E$14,MATCH($A225,$A$8:$A$14,0),MATCH(BQ$222,$B$6:$E$6,1)),0)),0)</f>
        <v>0</v>
      </c>
      <c r="BR225" s="344">
        <f t="shared" si="753"/>
        <v>0</v>
      </c>
      <c r="BS225" s="344">
        <f t="shared" si="753"/>
        <v>0</v>
      </c>
      <c r="BT225" s="344">
        <f t="shared" si="753"/>
        <v>0</v>
      </c>
      <c r="BU225" s="344">
        <f t="shared" si="753"/>
        <v>0</v>
      </c>
      <c r="BV225" s="344">
        <f t="shared" si="753"/>
        <v>0</v>
      </c>
      <c r="BW225" s="344">
        <f t="shared" si="753"/>
        <v>0</v>
      </c>
      <c r="BX225" s="344">
        <f t="shared" si="753"/>
        <v>0</v>
      </c>
      <c r="BY225" s="344">
        <f t="shared" si="753"/>
        <v>0</v>
      </c>
      <c r="BZ225" s="344">
        <f t="shared" si="753"/>
        <v>0</v>
      </c>
      <c r="CA225" s="344">
        <f t="shared" si="753"/>
        <v>0</v>
      </c>
      <c r="CB225" s="344">
        <f t="shared" si="753"/>
        <v>0</v>
      </c>
      <c r="CC225" s="344">
        <f t="shared" si="753"/>
        <v>0</v>
      </c>
      <c r="CD225" s="344">
        <f t="shared" si="753"/>
        <v>0</v>
      </c>
      <c r="CE225" s="344">
        <f t="shared" si="753"/>
        <v>0</v>
      </c>
      <c r="CF225" s="344">
        <f t="shared" si="753"/>
        <v>0</v>
      </c>
      <c r="CG225" s="344">
        <f t="shared" si="753"/>
        <v>0</v>
      </c>
      <c r="CH225" s="344">
        <f t="shared" si="753"/>
        <v>0</v>
      </c>
      <c r="CI225" s="344">
        <f t="shared" si="753"/>
        <v>0</v>
      </c>
      <c r="CJ225" s="344">
        <f t="shared" si="753"/>
        <v>0</v>
      </c>
      <c r="CK225" s="344">
        <f t="shared" si="753"/>
        <v>0</v>
      </c>
      <c r="CL225" s="344">
        <f t="shared" si="753"/>
        <v>0</v>
      </c>
      <c r="CM225" s="344">
        <f t="shared" si="753"/>
        <v>0</v>
      </c>
      <c r="CN225" s="344">
        <f t="shared" si="753"/>
        <v>0</v>
      </c>
      <c r="CO225" s="344">
        <f t="shared" si="753"/>
        <v>0</v>
      </c>
      <c r="CP225" s="344">
        <f t="shared" si="753"/>
        <v>0</v>
      </c>
      <c r="CQ225" s="344">
        <f t="shared" si="753"/>
        <v>0</v>
      </c>
      <c r="CR225" s="344">
        <f t="shared" si="753"/>
        <v>0</v>
      </c>
      <c r="CS225" s="344">
        <f t="shared" si="753"/>
        <v>0</v>
      </c>
    </row>
    <row r="226" spans="1:97" s="372" customFormat="1" x14ac:dyDescent="0.35">
      <c r="A226" s="337">
        <f t="shared" ref="A226:C226" si="754">A192</f>
        <v>0</v>
      </c>
      <c r="B226" s="337" t="str">
        <f t="shared" si="754"/>
        <v>0 0</v>
      </c>
      <c r="C226" s="344">
        <f t="shared" si="754"/>
        <v>0</v>
      </c>
      <c r="D226" s="344">
        <f>IFERROR(('JA basår'!W10*'JA basår'!F10*'JA basår'!H10*'JA basår'!L10)+('JA basår'!W40*'JA basår'!F40*'JA basår'!H40*'JA basår'!L40),0)</f>
        <v>0</v>
      </c>
      <c r="E226" s="344">
        <f t="shared" ref="E226:BP226" si="755">IFERROR(IF(E$17="beräknas ej",0,D226*IF(E$222&gt;$D$217,1,IF(E$222&lt;=$C$217,$C$216,$D$216))*IFERROR(INDEX($B$8:$E$14,MATCH($A226,$A$8:$A$14,0),MATCH(E$222,$B$6:$E$6,1)),0)),0)</f>
        <v>0</v>
      </c>
      <c r="F226" s="344">
        <f t="shared" si="755"/>
        <v>0</v>
      </c>
      <c r="G226" s="344">
        <f t="shared" si="755"/>
        <v>0</v>
      </c>
      <c r="H226" s="344">
        <f t="shared" si="755"/>
        <v>0</v>
      </c>
      <c r="I226" s="344">
        <f t="shared" si="755"/>
        <v>0</v>
      </c>
      <c r="J226" s="344">
        <f t="shared" si="755"/>
        <v>0</v>
      </c>
      <c r="K226" s="344">
        <f t="shared" si="755"/>
        <v>0</v>
      </c>
      <c r="L226" s="344">
        <f t="shared" si="755"/>
        <v>0</v>
      </c>
      <c r="M226" s="344">
        <f t="shared" si="755"/>
        <v>0</v>
      </c>
      <c r="N226" s="344">
        <f t="shared" si="755"/>
        <v>0</v>
      </c>
      <c r="O226" s="344">
        <f t="shared" si="755"/>
        <v>0</v>
      </c>
      <c r="P226" s="344">
        <f t="shared" si="755"/>
        <v>0</v>
      </c>
      <c r="Q226" s="344">
        <f t="shared" si="755"/>
        <v>0</v>
      </c>
      <c r="R226" s="344">
        <f t="shared" si="755"/>
        <v>0</v>
      </c>
      <c r="S226" s="344">
        <f t="shared" si="755"/>
        <v>0</v>
      </c>
      <c r="T226" s="344">
        <f t="shared" si="755"/>
        <v>0</v>
      </c>
      <c r="U226" s="344">
        <f t="shared" si="755"/>
        <v>0</v>
      </c>
      <c r="V226" s="344">
        <f t="shared" si="755"/>
        <v>0</v>
      </c>
      <c r="W226" s="344">
        <f t="shared" si="755"/>
        <v>0</v>
      </c>
      <c r="X226" s="344">
        <f t="shared" si="755"/>
        <v>0</v>
      </c>
      <c r="Y226" s="344">
        <f t="shared" si="755"/>
        <v>0</v>
      </c>
      <c r="Z226" s="344">
        <f t="shared" si="755"/>
        <v>0</v>
      </c>
      <c r="AA226" s="344">
        <f t="shared" si="755"/>
        <v>0</v>
      </c>
      <c r="AB226" s="344">
        <f t="shared" si="755"/>
        <v>0</v>
      </c>
      <c r="AC226" s="344">
        <f t="shared" si="755"/>
        <v>0</v>
      </c>
      <c r="AD226" s="344">
        <f t="shared" si="755"/>
        <v>0</v>
      </c>
      <c r="AE226" s="344">
        <f t="shared" si="755"/>
        <v>0</v>
      </c>
      <c r="AF226" s="344">
        <f t="shared" si="755"/>
        <v>0</v>
      </c>
      <c r="AG226" s="344">
        <f t="shared" si="755"/>
        <v>0</v>
      </c>
      <c r="AH226" s="344">
        <f t="shared" si="755"/>
        <v>0</v>
      </c>
      <c r="AI226" s="344">
        <f t="shared" si="755"/>
        <v>0</v>
      </c>
      <c r="AJ226" s="344">
        <f t="shared" si="755"/>
        <v>0</v>
      </c>
      <c r="AK226" s="344">
        <f t="shared" si="755"/>
        <v>0</v>
      </c>
      <c r="AL226" s="344">
        <f t="shared" si="755"/>
        <v>0</v>
      </c>
      <c r="AM226" s="344">
        <f t="shared" si="755"/>
        <v>0</v>
      </c>
      <c r="AN226" s="344">
        <f t="shared" si="755"/>
        <v>0</v>
      </c>
      <c r="AO226" s="344">
        <f t="shared" si="755"/>
        <v>0</v>
      </c>
      <c r="AP226" s="344">
        <f t="shared" si="755"/>
        <v>0</v>
      </c>
      <c r="AQ226" s="344">
        <f t="shared" si="755"/>
        <v>0</v>
      </c>
      <c r="AR226" s="344">
        <f t="shared" si="755"/>
        <v>0</v>
      </c>
      <c r="AS226" s="344">
        <f t="shared" si="755"/>
        <v>0</v>
      </c>
      <c r="AT226" s="344">
        <f t="shared" si="755"/>
        <v>0</v>
      </c>
      <c r="AU226" s="344">
        <f t="shared" si="755"/>
        <v>0</v>
      </c>
      <c r="AV226" s="344">
        <f t="shared" si="755"/>
        <v>0</v>
      </c>
      <c r="AW226" s="344">
        <f t="shared" si="755"/>
        <v>0</v>
      </c>
      <c r="AX226" s="344">
        <f t="shared" si="755"/>
        <v>0</v>
      </c>
      <c r="AY226" s="344">
        <f t="shared" si="755"/>
        <v>0</v>
      </c>
      <c r="AZ226" s="344">
        <f t="shared" si="755"/>
        <v>0</v>
      </c>
      <c r="BA226" s="344">
        <f t="shared" si="755"/>
        <v>0</v>
      </c>
      <c r="BB226" s="344">
        <f t="shared" si="755"/>
        <v>0</v>
      </c>
      <c r="BC226" s="344">
        <f t="shared" si="755"/>
        <v>0</v>
      </c>
      <c r="BD226" s="344">
        <f t="shared" si="755"/>
        <v>0</v>
      </c>
      <c r="BE226" s="344">
        <f t="shared" si="755"/>
        <v>0</v>
      </c>
      <c r="BF226" s="344">
        <f t="shared" si="755"/>
        <v>0</v>
      </c>
      <c r="BG226" s="344">
        <f t="shared" si="755"/>
        <v>0</v>
      </c>
      <c r="BH226" s="344">
        <f t="shared" si="755"/>
        <v>0</v>
      </c>
      <c r="BI226" s="344">
        <f t="shared" si="755"/>
        <v>0</v>
      </c>
      <c r="BJ226" s="344">
        <f t="shared" si="755"/>
        <v>0</v>
      </c>
      <c r="BK226" s="344">
        <f t="shared" si="755"/>
        <v>0</v>
      </c>
      <c r="BL226" s="344">
        <f t="shared" si="755"/>
        <v>0</v>
      </c>
      <c r="BM226" s="344">
        <f t="shared" si="755"/>
        <v>0</v>
      </c>
      <c r="BN226" s="344">
        <f t="shared" si="755"/>
        <v>0</v>
      </c>
      <c r="BO226" s="344">
        <f t="shared" si="755"/>
        <v>0</v>
      </c>
      <c r="BP226" s="344">
        <f t="shared" si="755"/>
        <v>0</v>
      </c>
      <c r="BQ226" s="344">
        <f t="shared" ref="BQ226:CS226" si="756">IFERROR(IF(BQ$17="beräknas ej",0,BP226*IF(BQ$222&gt;$D$217,1,IF(BQ$222&lt;=$C$217,$C$216,$D$216))*IFERROR(INDEX($B$8:$E$14,MATCH($A226,$A$8:$A$14,0),MATCH(BQ$222,$B$6:$E$6,1)),0)),0)</f>
        <v>0</v>
      </c>
      <c r="BR226" s="344">
        <f t="shared" si="756"/>
        <v>0</v>
      </c>
      <c r="BS226" s="344">
        <f t="shared" si="756"/>
        <v>0</v>
      </c>
      <c r="BT226" s="344">
        <f t="shared" si="756"/>
        <v>0</v>
      </c>
      <c r="BU226" s="344">
        <f t="shared" si="756"/>
        <v>0</v>
      </c>
      <c r="BV226" s="344">
        <f t="shared" si="756"/>
        <v>0</v>
      </c>
      <c r="BW226" s="344">
        <f t="shared" si="756"/>
        <v>0</v>
      </c>
      <c r="BX226" s="344">
        <f t="shared" si="756"/>
        <v>0</v>
      </c>
      <c r="BY226" s="344">
        <f t="shared" si="756"/>
        <v>0</v>
      </c>
      <c r="BZ226" s="344">
        <f t="shared" si="756"/>
        <v>0</v>
      </c>
      <c r="CA226" s="344">
        <f t="shared" si="756"/>
        <v>0</v>
      </c>
      <c r="CB226" s="344">
        <f t="shared" si="756"/>
        <v>0</v>
      </c>
      <c r="CC226" s="344">
        <f t="shared" si="756"/>
        <v>0</v>
      </c>
      <c r="CD226" s="344">
        <f t="shared" si="756"/>
        <v>0</v>
      </c>
      <c r="CE226" s="344">
        <f t="shared" si="756"/>
        <v>0</v>
      </c>
      <c r="CF226" s="344">
        <f t="shared" si="756"/>
        <v>0</v>
      </c>
      <c r="CG226" s="344">
        <f t="shared" si="756"/>
        <v>0</v>
      </c>
      <c r="CH226" s="344">
        <f t="shared" si="756"/>
        <v>0</v>
      </c>
      <c r="CI226" s="344">
        <f t="shared" si="756"/>
        <v>0</v>
      </c>
      <c r="CJ226" s="344">
        <f t="shared" si="756"/>
        <v>0</v>
      </c>
      <c r="CK226" s="344">
        <f t="shared" si="756"/>
        <v>0</v>
      </c>
      <c r="CL226" s="344">
        <f t="shared" si="756"/>
        <v>0</v>
      </c>
      <c r="CM226" s="344">
        <f t="shared" si="756"/>
        <v>0</v>
      </c>
      <c r="CN226" s="344">
        <f t="shared" si="756"/>
        <v>0</v>
      </c>
      <c r="CO226" s="344">
        <f t="shared" si="756"/>
        <v>0</v>
      </c>
      <c r="CP226" s="344">
        <f t="shared" si="756"/>
        <v>0</v>
      </c>
      <c r="CQ226" s="344">
        <f t="shared" si="756"/>
        <v>0</v>
      </c>
      <c r="CR226" s="344">
        <f t="shared" si="756"/>
        <v>0</v>
      </c>
      <c r="CS226" s="344">
        <f t="shared" si="756"/>
        <v>0</v>
      </c>
    </row>
    <row r="227" spans="1:97" s="372" customFormat="1" x14ac:dyDescent="0.35">
      <c r="A227" s="337">
        <f t="shared" ref="A227:C227" si="757">A193</f>
        <v>0</v>
      </c>
      <c r="B227" s="337" t="str">
        <f t="shared" si="757"/>
        <v>0 0</v>
      </c>
      <c r="C227" s="344">
        <f t="shared" si="757"/>
        <v>0</v>
      </c>
      <c r="D227" s="344">
        <f>IFERROR(('JA basår'!W11*'JA basår'!F11*'JA basår'!H11*'JA basår'!L11)+('JA basår'!W41*'JA basår'!F41*'JA basår'!H41*'JA basår'!L41),0)</f>
        <v>0</v>
      </c>
      <c r="E227" s="344">
        <f t="shared" ref="E227:BP227" si="758">IFERROR(IF(E$17="beräknas ej",0,D227*IF(E$222&gt;$D$217,1,IF(E$222&lt;=$C$217,$C$216,$D$216))*IFERROR(INDEX($B$8:$E$14,MATCH($A227,$A$8:$A$14,0),MATCH(E$222,$B$6:$E$6,1)),0)),0)</f>
        <v>0</v>
      </c>
      <c r="F227" s="344">
        <f t="shared" si="758"/>
        <v>0</v>
      </c>
      <c r="G227" s="344">
        <f t="shared" si="758"/>
        <v>0</v>
      </c>
      <c r="H227" s="344">
        <f t="shared" si="758"/>
        <v>0</v>
      </c>
      <c r="I227" s="344">
        <f t="shared" si="758"/>
        <v>0</v>
      </c>
      <c r="J227" s="344">
        <f t="shared" si="758"/>
        <v>0</v>
      </c>
      <c r="K227" s="344">
        <f t="shared" si="758"/>
        <v>0</v>
      </c>
      <c r="L227" s="344">
        <f t="shared" si="758"/>
        <v>0</v>
      </c>
      <c r="M227" s="344">
        <f t="shared" si="758"/>
        <v>0</v>
      </c>
      <c r="N227" s="344">
        <f t="shared" si="758"/>
        <v>0</v>
      </c>
      <c r="O227" s="344">
        <f t="shared" si="758"/>
        <v>0</v>
      </c>
      <c r="P227" s="344">
        <f t="shared" si="758"/>
        <v>0</v>
      </c>
      <c r="Q227" s="344">
        <f t="shared" si="758"/>
        <v>0</v>
      </c>
      <c r="R227" s="344">
        <f t="shared" si="758"/>
        <v>0</v>
      </c>
      <c r="S227" s="344">
        <f t="shared" si="758"/>
        <v>0</v>
      </c>
      <c r="T227" s="344">
        <f t="shared" si="758"/>
        <v>0</v>
      </c>
      <c r="U227" s="344">
        <f t="shared" si="758"/>
        <v>0</v>
      </c>
      <c r="V227" s="344">
        <f t="shared" si="758"/>
        <v>0</v>
      </c>
      <c r="W227" s="344">
        <f t="shared" si="758"/>
        <v>0</v>
      </c>
      <c r="X227" s="344">
        <f t="shared" si="758"/>
        <v>0</v>
      </c>
      <c r="Y227" s="344">
        <f t="shared" si="758"/>
        <v>0</v>
      </c>
      <c r="Z227" s="344">
        <f t="shared" si="758"/>
        <v>0</v>
      </c>
      <c r="AA227" s="344">
        <f t="shared" si="758"/>
        <v>0</v>
      </c>
      <c r="AB227" s="344">
        <f t="shared" si="758"/>
        <v>0</v>
      </c>
      <c r="AC227" s="344">
        <f t="shared" si="758"/>
        <v>0</v>
      </c>
      <c r="AD227" s="344">
        <f t="shared" si="758"/>
        <v>0</v>
      </c>
      <c r="AE227" s="344">
        <f t="shared" si="758"/>
        <v>0</v>
      </c>
      <c r="AF227" s="344">
        <f t="shared" si="758"/>
        <v>0</v>
      </c>
      <c r="AG227" s="344">
        <f t="shared" si="758"/>
        <v>0</v>
      </c>
      <c r="AH227" s="344">
        <f t="shared" si="758"/>
        <v>0</v>
      </c>
      <c r="AI227" s="344">
        <f t="shared" si="758"/>
        <v>0</v>
      </c>
      <c r="AJ227" s="344">
        <f t="shared" si="758"/>
        <v>0</v>
      </c>
      <c r="AK227" s="344">
        <f t="shared" si="758"/>
        <v>0</v>
      </c>
      <c r="AL227" s="344">
        <f t="shared" si="758"/>
        <v>0</v>
      </c>
      <c r="AM227" s="344">
        <f t="shared" si="758"/>
        <v>0</v>
      </c>
      <c r="AN227" s="344">
        <f t="shared" si="758"/>
        <v>0</v>
      </c>
      <c r="AO227" s="344">
        <f t="shared" si="758"/>
        <v>0</v>
      </c>
      <c r="AP227" s="344">
        <f t="shared" si="758"/>
        <v>0</v>
      </c>
      <c r="AQ227" s="344">
        <f t="shared" si="758"/>
        <v>0</v>
      </c>
      <c r="AR227" s="344">
        <f t="shared" si="758"/>
        <v>0</v>
      </c>
      <c r="AS227" s="344">
        <f t="shared" si="758"/>
        <v>0</v>
      </c>
      <c r="AT227" s="344">
        <f t="shared" si="758"/>
        <v>0</v>
      </c>
      <c r="AU227" s="344">
        <f t="shared" si="758"/>
        <v>0</v>
      </c>
      <c r="AV227" s="344">
        <f t="shared" si="758"/>
        <v>0</v>
      </c>
      <c r="AW227" s="344">
        <f t="shared" si="758"/>
        <v>0</v>
      </c>
      <c r="AX227" s="344">
        <f t="shared" si="758"/>
        <v>0</v>
      </c>
      <c r="AY227" s="344">
        <f t="shared" si="758"/>
        <v>0</v>
      </c>
      <c r="AZ227" s="344">
        <f t="shared" si="758"/>
        <v>0</v>
      </c>
      <c r="BA227" s="344">
        <f t="shared" si="758"/>
        <v>0</v>
      </c>
      <c r="BB227" s="344">
        <f t="shared" si="758"/>
        <v>0</v>
      </c>
      <c r="BC227" s="344">
        <f t="shared" si="758"/>
        <v>0</v>
      </c>
      <c r="BD227" s="344">
        <f t="shared" si="758"/>
        <v>0</v>
      </c>
      <c r="BE227" s="344">
        <f t="shared" si="758"/>
        <v>0</v>
      </c>
      <c r="BF227" s="344">
        <f t="shared" si="758"/>
        <v>0</v>
      </c>
      <c r="BG227" s="344">
        <f t="shared" si="758"/>
        <v>0</v>
      </c>
      <c r="BH227" s="344">
        <f t="shared" si="758"/>
        <v>0</v>
      </c>
      <c r="BI227" s="344">
        <f t="shared" si="758"/>
        <v>0</v>
      </c>
      <c r="BJ227" s="344">
        <f t="shared" si="758"/>
        <v>0</v>
      </c>
      <c r="BK227" s="344">
        <f t="shared" si="758"/>
        <v>0</v>
      </c>
      <c r="BL227" s="344">
        <f t="shared" si="758"/>
        <v>0</v>
      </c>
      <c r="BM227" s="344">
        <f t="shared" si="758"/>
        <v>0</v>
      </c>
      <c r="BN227" s="344">
        <f t="shared" si="758"/>
        <v>0</v>
      </c>
      <c r="BO227" s="344">
        <f t="shared" si="758"/>
        <v>0</v>
      </c>
      <c r="BP227" s="344">
        <f t="shared" si="758"/>
        <v>0</v>
      </c>
      <c r="BQ227" s="344">
        <f t="shared" ref="BQ227:CS227" si="759">IFERROR(IF(BQ$17="beräknas ej",0,BP227*IF(BQ$222&gt;$D$217,1,IF(BQ$222&lt;=$C$217,$C$216,$D$216))*IFERROR(INDEX($B$8:$E$14,MATCH($A227,$A$8:$A$14,0),MATCH(BQ$222,$B$6:$E$6,1)),0)),0)</f>
        <v>0</v>
      </c>
      <c r="BR227" s="344">
        <f t="shared" si="759"/>
        <v>0</v>
      </c>
      <c r="BS227" s="344">
        <f t="shared" si="759"/>
        <v>0</v>
      </c>
      <c r="BT227" s="344">
        <f t="shared" si="759"/>
        <v>0</v>
      </c>
      <c r="BU227" s="344">
        <f t="shared" si="759"/>
        <v>0</v>
      </c>
      <c r="BV227" s="344">
        <f t="shared" si="759"/>
        <v>0</v>
      </c>
      <c r="BW227" s="344">
        <f t="shared" si="759"/>
        <v>0</v>
      </c>
      <c r="BX227" s="344">
        <f t="shared" si="759"/>
        <v>0</v>
      </c>
      <c r="BY227" s="344">
        <f t="shared" si="759"/>
        <v>0</v>
      </c>
      <c r="BZ227" s="344">
        <f t="shared" si="759"/>
        <v>0</v>
      </c>
      <c r="CA227" s="344">
        <f t="shared" si="759"/>
        <v>0</v>
      </c>
      <c r="CB227" s="344">
        <f t="shared" si="759"/>
        <v>0</v>
      </c>
      <c r="CC227" s="344">
        <f t="shared" si="759"/>
        <v>0</v>
      </c>
      <c r="CD227" s="344">
        <f t="shared" si="759"/>
        <v>0</v>
      </c>
      <c r="CE227" s="344">
        <f t="shared" si="759"/>
        <v>0</v>
      </c>
      <c r="CF227" s="344">
        <f t="shared" si="759"/>
        <v>0</v>
      </c>
      <c r="CG227" s="344">
        <f t="shared" si="759"/>
        <v>0</v>
      </c>
      <c r="CH227" s="344">
        <f t="shared" si="759"/>
        <v>0</v>
      </c>
      <c r="CI227" s="344">
        <f t="shared" si="759"/>
        <v>0</v>
      </c>
      <c r="CJ227" s="344">
        <f t="shared" si="759"/>
        <v>0</v>
      </c>
      <c r="CK227" s="344">
        <f t="shared" si="759"/>
        <v>0</v>
      </c>
      <c r="CL227" s="344">
        <f t="shared" si="759"/>
        <v>0</v>
      </c>
      <c r="CM227" s="344">
        <f t="shared" si="759"/>
        <v>0</v>
      </c>
      <c r="CN227" s="344">
        <f t="shared" si="759"/>
        <v>0</v>
      </c>
      <c r="CO227" s="344">
        <f t="shared" si="759"/>
        <v>0</v>
      </c>
      <c r="CP227" s="344">
        <f t="shared" si="759"/>
        <v>0</v>
      </c>
      <c r="CQ227" s="344">
        <f t="shared" si="759"/>
        <v>0</v>
      </c>
      <c r="CR227" s="344">
        <f t="shared" si="759"/>
        <v>0</v>
      </c>
      <c r="CS227" s="344">
        <f t="shared" si="759"/>
        <v>0</v>
      </c>
    </row>
    <row r="228" spans="1:97" s="372" customFormat="1" x14ac:dyDescent="0.35">
      <c r="A228" s="337">
        <f t="shared" ref="A228:C228" si="760">A194</f>
        <v>0</v>
      </c>
      <c r="B228" s="337" t="str">
        <f t="shared" si="760"/>
        <v>0 0</v>
      </c>
      <c r="C228" s="344">
        <f t="shared" si="760"/>
        <v>0</v>
      </c>
      <c r="D228" s="344">
        <f>IFERROR(('JA basår'!W12*'JA basår'!F12*'JA basår'!H12*'JA basår'!L12)+('JA basår'!W42*'JA basår'!F42*'JA basår'!H42*'JA basår'!L42),0)</f>
        <v>0</v>
      </c>
      <c r="E228" s="344">
        <f t="shared" ref="E228:BP228" si="761">IFERROR(IF(E$17="beräknas ej",0,D228*IF(E$222&gt;$D$217,1,IF(E$222&lt;=$C$217,$C$216,$D$216))*IFERROR(INDEX($B$8:$E$14,MATCH($A228,$A$8:$A$14,0),MATCH(E$222,$B$6:$E$6,1)),0)),0)</f>
        <v>0</v>
      </c>
      <c r="F228" s="344">
        <f t="shared" si="761"/>
        <v>0</v>
      </c>
      <c r="G228" s="344">
        <f t="shared" si="761"/>
        <v>0</v>
      </c>
      <c r="H228" s="344">
        <f t="shared" si="761"/>
        <v>0</v>
      </c>
      <c r="I228" s="344">
        <f t="shared" si="761"/>
        <v>0</v>
      </c>
      <c r="J228" s="344">
        <f t="shared" si="761"/>
        <v>0</v>
      </c>
      <c r="K228" s="344">
        <f t="shared" si="761"/>
        <v>0</v>
      </c>
      <c r="L228" s="344">
        <f t="shared" si="761"/>
        <v>0</v>
      </c>
      <c r="M228" s="344">
        <f t="shared" si="761"/>
        <v>0</v>
      </c>
      <c r="N228" s="344">
        <f t="shared" si="761"/>
        <v>0</v>
      </c>
      <c r="O228" s="344">
        <f t="shared" si="761"/>
        <v>0</v>
      </c>
      <c r="P228" s="344">
        <f t="shared" si="761"/>
        <v>0</v>
      </c>
      <c r="Q228" s="344">
        <f t="shared" si="761"/>
        <v>0</v>
      </c>
      <c r="R228" s="344">
        <f t="shared" si="761"/>
        <v>0</v>
      </c>
      <c r="S228" s="344">
        <f t="shared" si="761"/>
        <v>0</v>
      </c>
      <c r="T228" s="344">
        <f t="shared" si="761"/>
        <v>0</v>
      </c>
      <c r="U228" s="344">
        <f t="shared" si="761"/>
        <v>0</v>
      </c>
      <c r="V228" s="344">
        <f t="shared" si="761"/>
        <v>0</v>
      </c>
      <c r="W228" s="344">
        <f t="shared" si="761"/>
        <v>0</v>
      </c>
      <c r="X228" s="344">
        <f t="shared" si="761"/>
        <v>0</v>
      </c>
      <c r="Y228" s="344">
        <f t="shared" si="761"/>
        <v>0</v>
      </c>
      <c r="Z228" s="344">
        <f t="shared" si="761"/>
        <v>0</v>
      </c>
      <c r="AA228" s="344">
        <f t="shared" si="761"/>
        <v>0</v>
      </c>
      <c r="AB228" s="344">
        <f t="shared" si="761"/>
        <v>0</v>
      </c>
      <c r="AC228" s="344">
        <f t="shared" si="761"/>
        <v>0</v>
      </c>
      <c r="AD228" s="344">
        <f t="shared" si="761"/>
        <v>0</v>
      </c>
      <c r="AE228" s="344">
        <f t="shared" si="761"/>
        <v>0</v>
      </c>
      <c r="AF228" s="344">
        <f t="shared" si="761"/>
        <v>0</v>
      </c>
      <c r="AG228" s="344">
        <f t="shared" si="761"/>
        <v>0</v>
      </c>
      <c r="AH228" s="344">
        <f t="shared" si="761"/>
        <v>0</v>
      </c>
      <c r="AI228" s="344">
        <f t="shared" si="761"/>
        <v>0</v>
      </c>
      <c r="AJ228" s="344">
        <f t="shared" si="761"/>
        <v>0</v>
      </c>
      <c r="AK228" s="344">
        <f t="shared" si="761"/>
        <v>0</v>
      </c>
      <c r="AL228" s="344">
        <f t="shared" si="761"/>
        <v>0</v>
      </c>
      <c r="AM228" s="344">
        <f t="shared" si="761"/>
        <v>0</v>
      </c>
      <c r="AN228" s="344">
        <f t="shared" si="761"/>
        <v>0</v>
      </c>
      <c r="AO228" s="344">
        <f t="shared" si="761"/>
        <v>0</v>
      </c>
      <c r="AP228" s="344">
        <f t="shared" si="761"/>
        <v>0</v>
      </c>
      <c r="AQ228" s="344">
        <f t="shared" si="761"/>
        <v>0</v>
      </c>
      <c r="AR228" s="344">
        <f t="shared" si="761"/>
        <v>0</v>
      </c>
      <c r="AS228" s="344">
        <f t="shared" si="761"/>
        <v>0</v>
      </c>
      <c r="AT228" s="344">
        <f t="shared" si="761"/>
        <v>0</v>
      </c>
      <c r="AU228" s="344">
        <f t="shared" si="761"/>
        <v>0</v>
      </c>
      <c r="AV228" s="344">
        <f t="shared" si="761"/>
        <v>0</v>
      </c>
      <c r="AW228" s="344">
        <f t="shared" si="761"/>
        <v>0</v>
      </c>
      <c r="AX228" s="344">
        <f t="shared" si="761"/>
        <v>0</v>
      </c>
      <c r="AY228" s="344">
        <f t="shared" si="761"/>
        <v>0</v>
      </c>
      <c r="AZ228" s="344">
        <f t="shared" si="761"/>
        <v>0</v>
      </c>
      <c r="BA228" s="344">
        <f t="shared" si="761"/>
        <v>0</v>
      </c>
      <c r="BB228" s="344">
        <f t="shared" si="761"/>
        <v>0</v>
      </c>
      <c r="BC228" s="344">
        <f t="shared" si="761"/>
        <v>0</v>
      </c>
      <c r="BD228" s="344">
        <f t="shared" si="761"/>
        <v>0</v>
      </c>
      <c r="BE228" s="344">
        <f t="shared" si="761"/>
        <v>0</v>
      </c>
      <c r="BF228" s="344">
        <f t="shared" si="761"/>
        <v>0</v>
      </c>
      <c r="BG228" s="344">
        <f t="shared" si="761"/>
        <v>0</v>
      </c>
      <c r="BH228" s="344">
        <f t="shared" si="761"/>
        <v>0</v>
      </c>
      <c r="BI228" s="344">
        <f t="shared" si="761"/>
        <v>0</v>
      </c>
      <c r="BJ228" s="344">
        <f t="shared" si="761"/>
        <v>0</v>
      </c>
      <c r="BK228" s="344">
        <f t="shared" si="761"/>
        <v>0</v>
      </c>
      <c r="BL228" s="344">
        <f t="shared" si="761"/>
        <v>0</v>
      </c>
      <c r="BM228" s="344">
        <f t="shared" si="761"/>
        <v>0</v>
      </c>
      <c r="BN228" s="344">
        <f t="shared" si="761"/>
        <v>0</v>
      </c>
      <c r="BO228" s="344">
        <f t="shared" si="761"/>
        <v>0</v>
      </c>
      <c r="BP228" s="344">
        <f t="shared" si="761"/>
        <v>0</v>
      </c>
      <c r="BQ228" s="344">
        <f t="shared" ref="BQ228:CS228" si="762">IFERROR(IF(BQ$17="beräknas ej",0,BP228*IF(BQ$222&gt;$D$217,1,IF(BQ$222&lt;=$C$217,$C$216,$D$216))*IFERROR(INDEX($B$8:$E$14,MATCH($A228,$A$8:$A$14,0),MATCH(BQ$222,$B$6:$E$6,1)),0)),0)</f>
        <v>0</v>
      </c>
      <c r="BR228" s="344">
        <f t="shared" si="762"/>
        <v>0</v>
      </c>
      <c r="BS228" s="344">
        <f t="shared" si="762"/>
        <v>0</v>
      </c>
      <c r="BT228" s="344">
        <f t="shared" si="762"/>
        <v>0</v>
      </c>
      <c r="BU228" s="344">
        <f t="shared" si="762"/>
        <v>0</v>
      </c>
      <c r="BV228" s="344">
        <f t="shared" si="762"/>
        <v>0</v>
      </c>
      <c r="BW228" s="344">
        <f t="shared" si="762"/>
        <v>0</v>
      </c>
      <c r="BX228" s="344">
        <f t="shared" si="762"/>
        <v>0</v>
      </c>
      <c r="BY228" s="344">
        <f t="shared" si="762"/>
        <v>0</v>
      </c>
      <c r="BZ228" s="344">
        <f t="shared" si="762"/>
        <v>0</v>
      </c>
      <c r="CA228" s="344">
        <f t="shared" si="762"/>
        <v>0</v>
      </c>
      <c r="CB228" s="344">
        <f t="shared" si="762"/>
        <v>0</v>
      </c>
      <c r="CC228" s="344">
        <f t="shared" si="762"/>
        <v>0</v>
      </c>
      <c r="CD228" s="344">
        <f t="shared" si="762"/>
        <v>0</v>
      </c>
      <c r="CE228" s="344">
        <f t="shared" si="762"/>
        <v>0</v>
      </c>
      <c r="CF228" s="344">
        <f t="shared" si="762"/>
        <v>0</v>
      </c>
      <c r="CG228" s="344">
        <f t="shared" si="762"/>
        <v>0</v>
      </c>
      <c r="CH228" s="344">
        <f t="shared" si="762"/>
        <v>0</v>
      </c>
      <c r="CI228" s="344">
        <f t="shared" si="762"/>
        <v>0</v>
      </c>
      <c r="CJ228" s="344">
        <f t="shared" si="762"/>
        <v>0</v>
      </c>
      <c r="CK228" s="344">
        <f t="shared" si="762"/>
        <v>0</v>
      </c>
      <c r="CL228" s="344">
        <f t="shared" si="762"/>
        <v>0</v>
      </c>
      <c r="CM228" s="344">
        <f t="shared" si="762"/>
        <v>0</v>
      </c>
      <c r="CN228" s="344">
        <f t="shared" si="762"/>
        <v>0</v>
      </c>
      <c r="CO228" s="344">
        <f t="shared" si="762"/>
        <v>0</v>
      </c>
      <c r="CP228" s="344">
        <f t="shared" si="762"/>
        <v>0</v>
      </c>
      <c r="CQ228" s="344">
        <f t="shared" si="762"/>
        <v>0</v>
      </c>
      <c r="CR228" s="344">
        <f t="shared" si="762"/>
        <v>0</v>
      </c>
      <c r="CS228" s="344">
        <f t="shared" si="762"/>
        <v>0</v>
      </c>
    </row>
    <row r="229" spans="1:97" s="372" customFormat="1" x14ac:dyDescent="0.35">
      <c r="A229" s="337">
        <f t="shared" ref="A229:C229" si="763">A195</f>
        <v>0</v>
      </c>
      <c r="B229" s="337" t="str">
        <f t="shared" si="763"/>
        <v>0 0</v>
      </c>
      <c r="C229" s="344">
        <f t="shared" si="763"/>
        <v>0</v>
      </c>
      <c r="D229" s="344">
        <f>IFERROR(('JA basår'!W13*'JA basår'!F13*'JA basår'!H13*'JA basår'!L13)+('JA basår'!W43*'JA basår'!F43*'JA basår'!H43*'JA basår'!L43),0)</f>
        <v>0</v>
      </c>
      <c r="E229" s="344">
        <f t="shared" ref="E229:BP229" si="764">IFERROR(IF(E$17="beräknas ej",0,D229*IF(E$222&gt;$D$217,1,IF(E$222&lt;=$C$217,$C$216,$D$216))*IFERROR(INDEX($B$8:$E$14,MATCH($A229,$A$8:$A$14,0),MATCH(E$222,$B$6:$E$6,1)),0)),0)</f>
        <v>0</v>
      </c>
      <c r="F229" s="344">
        <f t="shared" si="764"/>
        <v>0</v>
      </c>
      <c r="G229" s="344">
        <f t="shared" si="764"/>
        <v>0</v>
      </c>
      <c r="H229" s="344">
        <f t="shared" si="764"/>
        <v>0</v>
      </c>
      <c r="I229" s="344">
        <f t="shared" si="764"/>
        <v>0</v>
      </c>
      <c r="J229" s="344">
        <f t="shared" si="764"/>
        <v>0</v>
      </c>
      <c r="K229" s="344">
        <f t="shared" si="764"/>
        <v>0</v>
      </c>
      <c r="L229" s="344">
        <f t="shared" si="764"/>
        <v>0</v>
      </c>
      <c r="M229" s="344">
        <f t="shared" si="764"/>
        <v>0</v>
      </c>
      <c r="N229" s="344">
        <f t="shared" si="764"/>
        <v>0</v>
      </c>
      <c r="O229" s="344">
        <f t="shared" si="764"/>
        <v>0</v>
      </c>
      <c r="P229" s="344">
        <f t="shared" si="764"/>
        <v>0</v>
      </c>
      <c r="Q229" s="344">
        <f t="shared" si="764"/>
        <v>0</v>
      </c>
      <c r="R229" s="344">
        <f t="shared" si="764"/>
        <v>0</v>
      </c>
      <c r="S229" s="344">
        <f t="shared" si="764"/>
        <v>0</v>
      </c>
      <c r="T229" s="344">
        <f t="shared" si="764"/>
        <v>0</v>
      </c>
      <c r="U229" s="344">
        <f t="shared" si="764"/>
        <v>0</v>
      </c>
      <c r="V229" s="344">
        <f t="shared" si="764"/>
        <v>0</v>
      </c>
      <c r="W229" s="344">
        <f t="shared" si="764"/>
        <v>0</v>
      </c>
      <c r="X229" s="344">
        <f t="shared" si="764"/>
        <v>0</v>
      </c>
      <c r="Y229" s="344">
        <f t="shared" si="764"/>
        <v>0</v>
      </c>
      <c r="Z229" s="344">
        <f t="shared" si="764"/>
        <v>0</v>
      </c>
      <c r="AA229" s="344">
        <f t="shared" si="764"/>
        <v>0</v>
      </c>
      <c r="AB229" s="344">
        <f t="shared" si="764"/>
        <v>0</v>
      </c>
      <c r="AC229" s="344">
        <f t="shared" si="764"/>
        <v>0</v>
      </c>
      <c r="AD229" s="344">
        <f t="shared" si="764"/>
        <v>0</v>
      </c>
      <c r="AE229" s="344">
        <f t="shared" si="764"/>
        <v>0</v>
      </c>
      <c r="AF229" s="344">
        <f t="shared" si="764"/>
        <v>0</v>
      </c>
      <c r="AG229" s="344">
        <f t="shared" si="764"/>
        <v>0</v>
      </c>
      <c r="AH229" s="344">
        <f t="shared" si="764"/>
        <v>0</v>
      </c>
      <c r="AI229" s="344">
        <f t="shared" si="764"/>
        <v>0</v>
      </c>
      <c r="AJ229" s="344">
        <f t="shared" si="764"/>
        <v>0</v>
      </c>
      <c r="AK229" s="344">
        <f t="shared" si="764"/>
        <v>0</v>
      </c>
      <c r="AL229" s="344">
        <f t="shared" si="764"/>
        <v>0</v>
      </c>
      <c r="AM229" s="344">
        <f t="shared" si="764"/>
        <v>0</v>
      </c>
      <c r="AN229" s="344">
        <f t="shared" si="764"/>
        <v>0</v>
      </c>
      <c r="AO229" s="344">
        <f t="shared" si="764"/>
        <v>0</v>
      </c>
      <c r="AP229" s="344">
        <f t="shared" si="764"/>
        <v>0</v>
      </c>
      <c r="AQ229" s="344">
        <f t="shared" si="764"/>
        <v>0</v>
      </c>
      <c r="AR229" s="344">
        <f t="shared" si="764"/>
        <v>0</v>
      </c>
      <c r="AS229" s="344">
        <f t="shared" si="764"/>
        <v>0</v>
      </c>
      <c r="AT229" s="344">
        <f t="shared" si="764"/>
        <v>0</v>
      </c>
      <c r="AU229" s="344">
        <f t="shared" si="764"/>
        <v>0</v>
      </c>
      <c r="AV229" s="344">
        <f t="shared" si="764"/>
        <v>0</v>
      </c>
      <c r="AW229" s="344">
        <f t="shared" si="764"/>
        <v>0</v>
      </c>
      <c r="AX229" s="344">
        <f t="shared" si="764"/>
        <v>0</v>
      </c>
      <c r="AY229" s="344">
        <f t="shared" si="764"/>
        <v>0</v>
      </c>
      <c r="AZ229" s="344">
        <f t="shared" si="764"/>
        <v>0</v>
      </c>
      <c r="BA229" s="344">
        <f t="shared" si="764"/>
        <v>0</v>
      </c>
      <c r="BB229" s="344">
        <f t="shared" si="764"/>
        <v>0</v>
      </c>
      <c r="BC229" s="344">
        <f t="shared" si="764"/>
        <v>0</v>
      </c>
      <c r="BD229" s="344">
        <f t="shared" si="764"/>
        <v>0</v>
      </c>
      <c r="BE229" s="344">
        <f t="shared" si="764"/>
        <v>0</v>
      </c>
      <c r="BF229" s="344">
        <f t="shared" si="764"/>
        <v>0</v>
      </c>
      <c r="BG229" s="344">
        <f t="shared" si="764"/>
        <v>0</v>
      </c>
      <c r="BH229" s="344">
        <f t="shared" si="764"/>
        <v>0</v>
      </c>
      <c r="BI229" s="344">
        <f t="shared" si="764"/>
        <v>0</v>
      </c>
      <c r="BJ229" s="344">
        <f t="shared" si="764"/>
        <v>0</v>
      </c>
      <c r="BK229" s="344">
        <f t="shared" si="764"/>
        <v>0</v>
      </c>
      <c r="BL229" s="344">
        <f t="shared" si="764"/>
        <v>0</v>
      </c>
      <c r="BM229" s="344">
        <f t="shared" si="764"/>
        <v>0</v>
      </c>
      <c r="BN229" s="344">
        <f t="shared" si="764"/>
        <v>0</v>
      </c>
      <c r="BO229" s="344">
        <f t="shared" si="764"/>
        <v>0</v>
      </c>
      <c r="BP229" s="344">
        <f t="shared" si="764"/>
        <v>0</v>
      </c>
      <c r="BQ229" s="344">
        <f t="shared" ref="BQ229:CS229" si="765">IFERROR(IF(BQ$17="beräknas ej",0,BP229*IF(BQ$222&gt;$D$217,1,IF(BQ$222&lt;=$C$217,$C$216,$D$216))*IFERROR(INDEX($B$8:$E$14,MATCH($A229,$A$8:$A$14,0),MATCH(BQ$222,$B$6:$E$6,1)),0)),0)</f>
        <v>0</v>
      </c>
      <c r="BR229" s="344">
        <f t="shared" si="765"/>
        <v>0</v>
      </c>
      <c r="BS229" s="344">
        <f t="shared" si="765"/>
        <v>0</v>
      </c>
      <c r="BT229" s="344">
        <f t="shared" si="765"/>
        <v>0</v>
      </c>
      <c r="BU229" s="344">
        <f t="shared" si="765"/>
        <v>0</v>
      </c>
      <c r="BV229" s="344">
        <f t="shared" si="765"/>
        <v>0</v>
      </c>
      <c r="BW229" s="344">
        <f t="shared" si="765"/>
        <v>0</v>
      </c>
      <c r="BX229" s="344">
        <f t="shared" si="765"/>
        <v>0</v>
      </c>
      <c r="BY229" s="344">
        <f t="shared" si="765"/>
        <v>0</v>
      </c>
      <c r="BZ229" s="344">
        <f t="shared" si="765"/>
        <v>0</v>
      </c>
      <c r="CA229" s="344">
        <f t="shared" si="765"/>
        <v>0</v>
      </c>
      <c r="CB229" s="344">
        <f t="shared" si="765"/>
        <v>0</v>
      </c>
      <c r="CC229" s="344">
        <f t="shared" si="765"/>
        <v>0</v>
      </c>
      <c r="CD229" s="344">
        <f t="shared" si="765"/>
        <v>0</v>
      </c>
      <c r="CE229" s="344">
        <f t="shared" si="765"/>
        <v>0</v>
      </c>
      <c r="CF229" s="344">
        <f t="shared" si="765"/>
        <v>0</v>
      </c>
      <c r="CG229" s="344">
        <f t="shared" si="765"/>
        <v>0</v>
      </c>
      <c r="CH229" s="344">
        <f t="shared" si="765"/>
        <v>0</v>
      </c>
      <c r="CI229" s="344">
        <f t="shared" si="765"/>
        <v>0</v>
      </c>
      <c r="CJ229" s="344">
        <f t="shared" si="765"/>
        <v>0</v>
      </c>
      <c r="CK229" s="344">
        <f t="shared" si="765"/>
        <v>0</v>
      </c>
      <c r="CL229" s="344">
        <f t="shared" si="765"/>
        <v>0</v>
      </c>
      <c r="CM229" s="344">
        <f t="shared" si="765"/>
        <v>0</v>
      </c>
      <c r="CN229" s="344">
        <f t="shared" si="765"/>
        <v>0</v>
      </c>
      <c r="CO229" s="344">
        <f t="shared" si="765"/>
        <v>0</v>
      </c>
      <c r="CP229" s="344">
        <f t="shared" si="765"/>
        <v>0</v>
      </c>
      <c r="CQ229" s="344">
        <f t="shared" si="765"/>
        <v>0</v>
      </c>
      <c r="CR229" s="344">
        <f t="shared" si="765"/>
        <v>0</v>
      </c>
      <c r="CS229" s="344">
        <f t="shared" si="765"/>
        <v>0</v>
      </c>
    </row>
    <row r="230" spans="1:97" s="372" customFormat="1" x14ac:dyDescent="0.35">
      <c r="A230" s="337">
        <f t="shared" ref="A230:C230" si="766">A196</f>
        <v>0</v>
      </c>
      <c r="B230" s="337" t="str">
        <f t="shared" si="766"/>
        <v>0 0</v>
      </c>
      <c r="C230" s="344">
        <f t="shared" si="766"/>
        <v>0</v>
      </c>
      <c r="D230" s="344">
        <f>IFERROR(('JA basår'!W14*'JA basår'!F14*'JA basår'!H14*'JA basår'!L14)+('JA basår'!W44*'JA basår'!F44*'JA basår'!H44*'JA basår'!L44),0)</f>
        <v>0</v>
      </c>
      <c r="E230" s="344">
        <f t="shared" ref="E230:BP230" si="767">IFERROR(IF(E$17="beräknas ej",0,D230*IF(E$222&gt;$D$217,1,IF(E$222&lt;=$C$217,$C$216,$D$216))*IFERROR(INDEX($B$8:$E$14,MATCH($A230,$A$8:$A$14,0),MATCH(E$222,$B$6:$E$6,1)),0)),0)</f>
        <v>0</v>
      </c>
      <c r="F230" s="344">
        <f t="shared" si="767"/>
        <v>0</v>
      </c>
      <c r="G230" s="344">
        <f t="shared" si="767"/>
        <v>0</v>
      </c>
      <c r="H230" s="344">
        <f t="shared" si="767"/>
        <v>0</v>
      </c>
      <c r="I230" s="344">
        <f t="shared" si="767"/>
        <v>0</v>
      </c>
      <c r="J230" s="344">
        <f t="shared" si="767"/>
        <v>0</v>
      </c>
      <c r="K230" s="344">
        <f t="shared" si="767"/>
        <v>0</v>
      </c>
      <c r="L230" s="344">
        <f t="shared" si="767"/>
        <v>0</v>
      </c>
      <c r="M230" s="344">
        <f t="shared" si="767"/>
        <v>0</v>
      </c>
      <c r="N230" s="344">
        <f t="shared" si="767"/>
        <v>0</v>
      </c>
      <c r="O230" s="344">
        <f t="shared" si="767"/>
        <v>0</v>
      </c>
      <c r="P230" s="344">
        <f t="shared" si="767"/>
        <v>0</v>
      </c>
      <c r="Q230" s="344">
        <f t="shared" si="767"/>
        <v>0</v>
      </c>
      <c r="R230" s="344">
        <f t="shared" si="767"/>
        <v>0</v>
      </c>
      <c r="S230" s="344">
        <f t="shared" si="767"/>
        <v>0</v>
      </c>
      <c r="T230" s="344">
        <f t="shared" si="767"/>
        <v>0</v>
      </c>
      <c r="U230" s="344">
        <f t="shared" si="767"/>
        <v>0</v>
      </c>
      <c r="V230" s="344">
        <f t="shared" si="767"/>
        <v>0</v>
      </c>
      <c r="W230" s="344">
        <f t="shared" si="767"/>
        <v>0</v>
      </c>
      <c r="X230" s="344">
        <f t="shared" si="767"/>
        <v>0</v>
      </c>
      <c r="Y230" s="344">
        <f t="shared" si="767"/>
        <v>0</v>
      </c>
      <c r="Z230" s="344">
        <f t="shared" si="767"/>
        <v>0</v>
      </c>
      <c r="AA230" s="344">
        <f t="shared" si="767"/>
        <v>0</v>
      </c>
      <c r="AB230" s="344">
        <f t="shared" si="767"/>
        <v>0</v>
      </c>
      <c r="AC230" s="344">
        <f t="shared" si="767"/>
        <v>0</v>
      </c>
      <c r="AD230" s="344">
        <f t="shared" si="767"/>
        <v>0</v>
      </c>
      <c r="AE230" s="344">
        <f t="shared" si="767"/>
        <v>0</v>
      </c>
      <c r="AF230" s="344">
        <f t="shared" si="767"/>
        <v>0</v>
      </c>
      <c r="AG230" s="344">
        <f t="shared" si="767"/>
        <v>0</v>
      </c>
      <c r="AH230" s="344">
        <f t="shared" si="767"/>
        <v>0</v>
      </c>
      <c r="AI230" s="344">
        <f t="shared" si="767"/>
        <v>0</v>
      </c>
      <c r="AJ230" s="344">
        <f t="shared" si="767"/>
        <v>0</v>
      </c>
      <c r="AK230" s="344">
        <f t="shared" si="767"/>
        <v>0</v>
      </c>
      <c r="AL230" s="344">
        <f t="shared" si="767"/>
        <v>0</v>
      </c>
      <c r="AM230" s="344">
        <f t="shared" si="767"/>
        <v>0</v>
      </c>
      <c r="AN230" s="344">
        <f t="shared" si="767"/>
        <v>0</v>
      </c>
      <c r="AO230" s="344">
        <f t="shared" si="767"/>
        <v>0</v>
      </c>
      <c r="AP230" s="344">
        <f t="shared" si="767"/>
        <v>0</v>
      </c>
      <c r="AQ230" s="344">
        <f t="shared" si="767"/>
        <v>0</v>
      </c>
      <c r="AR230" s="344">
        <f t="shared" si="767"/>
        <v>0</v>
      </c>
      <c r="AS230" s="344">
        <f t="shared" si="767"/>
        <v>0</v>
      </c>
      <c r="AT230" s="344">
        <f t="shared" si="767"/>
        <v>0</v>
      </c>
      <c r="AU230" s="344">
        <f t="shared" si="767"/>
        <v>0</v>
      </c>
      <c r="AV230" s="344">
        <f t="shared" si="767"/>
        <v>0</v>
      </c>
      <c r="AW230" s="344">
        <f t="shared" si="767"/>
        <v>0</v>
      </c>
      <c r="AX230" s="344">
        <f t="shared" si="767"/>
        <v>0</v>
      </c>
      <c r="AY230" s="344">
        <f t="shared" si="767"/>
        <v>0</v>
      </c>
      <c r="AZ230" s="344">
        <f t="shared" si="767"/>
        <v>0</v>
      </c>
      <c r="BA230" s="344">
        <f t="shared" si="767"/>
        <v>0</v>
      </c>
      <c r="BB230" s="344">
        <f t="shared" si="767"/>
        <v>0</v>
      </c>
      <c r="BC230" s="344">
        <f t="shared" si="767"/>
        <v>0</v>
      </c>
      <c r="BD230" s="344">
        <f t="shared" si="767"/>
        <v>0</v>
      </c>
      <c r="BE230" s="344">
        <f t="shared" si="767"/>
        <v>0</v>
      </c>
      <c r="BF230" s="344">
        <f t="shared" si="767"/>
        <v>0</v>
      </c>
      <c r="BG230" s="344">
        <f t="shared" si="767"/>
        <v>0</v>
      </c>
      <c r="BH230" s="344">
        <f t="shared" si="767"/>
        <v>0</v>
      </c>
      <c r="BI230" s="344">
        <f t="shared" si="767"/>
        <v>0</v>
      </c>
      <c r="BJ230" s="344">
        <f t="shared" si="767"/>
        <v>0</v>
      </c>
      <c r="BK230" s="344">
        <f t="shared" si="767"/>
        <v>0</v>
      </c>
      <c r="BL230" s="344">
        <f t="shared" si="767"/>
        <v>0</v>
      </c>
      <c r="BM230" s="344">
        <f t="shared" si="767"/>
        <v>0</v>
      </c>
      <c r="BN230" s="344">
        <f t="shared" si="767"/>
        <v>0</v>
      </c>
      <c r="BO230" s="344">
        <f t="shared" si="767"/>
        <v>0</v>
      </c>
      <c r="BP230" s="344">
        <f t="shared" si="767"/>
        <v>0</v>
      </c>
      <c r="BQ230" s="344">
        <f t="shared" ref="BQ230:CS230" si="768">IFERROR(IF(BQ$17="beräknas ej",0,BP230*IF(BQ$222&gt;$D$217,1,IF(BQ$222&lt;=$C$217,$C$216,$D$216))*IFERROR(INDEX($B$8:$E$14,MATCH($A230,$A$8:$A$14,0),MATCH(BQ$222,$B$6:$E$6,1)),0)),0)</f>
        <v>0</v>
      </c>
      <c r="BR230" s="344">
        <f t="shared" si="768"/>
        <v>0</v>
      </c>
      <c r="BS230" s="344">
        <f t="shared" si="768"/>
        <v>0</v>
      </c>
      <c r="BT230" s="344">
        <f t="shared" si="768"/>
        <v>0</v>
      </c>
      <c r="BU230" s="344">
        <f t="shared" si="768"/>
        <v>0</v>
      </c>
      <c r="BV230" s="344">
        <f t="shared" si="768"/>
        <v>0</v>
      </c>
      <c r="BW230" s="344">
        <f t="shared" si="768"/>
        <v>0</v>
      </c>
      <c r="BX230" s="344">
        <f t="shared" si="768"/>
        <v>0</v>
      </c>
      <c r="BY230" s="344">
        <f t="shared" si="768"/>
        <v>0</v>
      </c>
      <c r="BZ230" s="344">
        <f t="shared" si="768"/>
        <v>0</v>
      </c>
      <c r="CA230" s="344">
        <f t="shared" si="768"/>
        <v>0</v>
      </c>
      <c r="CB230" s="344">
        <f t="shared" si="768"/>
        <v>0</v>
      </c>
      <c r="CC230" s="344">
        <f t="shared" si="768"/>
        <v>0</v>
      </c>
      <c r="CD230" s="344">
        <f t="shared" si="768"/>
        <v>0</v>
      </c>
      <c r="CE230" s="344">
        <f t="shared" si="768"/>
        <v>0</v>
      </c>
      <c r="CF230" s="344">
        <f t="shared" si="768"/>
        <v>0</v>
      </c>
      <c r="CG230" s="344">
        <f t="shared" si="768"/>
        <v>0</v>
      </c>
      <c r="CH230" s="344">
        <f t="shared" si="768"/>
        <v>0</v>
      </c>
      <c r="CI230" s="344">
        <f t="shared" si="768"/>
        <v>0</v>
      </c>
      <c r="CJ230" s="344">
        <f t="shared" si="768"/>
        <v>0</v>
      </c>
      <c r="CK230" s="344">
        <f t="shared" si="768"/>
        <v>0</v>
      </c>
      <c r="CL230" s="344">
        <f t="shared" si="768"/>
        <v>0</v>
      </c>
      <c r="CM230" s="344">
        <f t="shared" si="768"/>
        <v>0</v>
      </c>
      <c r="CN230" s="344">
        <f t="shared" si="768"/>
        <v>0</v>
      </c>
      <c r="CO230" s="344">
        <f t="shared" si="768"/>
        <v>0</v>
      </c>
      <c r="CP230" s="344">
        <f t="shared" si="768"/>
        <v>0</v>
      </c>
      <c r="CQ230" s="344">
        <f t="shared" si="768"/>
        <v>0</v>
      </c>
      <c r="CR230" s="344">
        <f t="shared" si="768"/>
        <v>0</v>
      </c>
      <c r="CS230" s="344">
        <f t="shared" si="768"/>
        <v>0</v>
      </c>
    </row>
    <row r="231" spans="1:97" s="372" customFormat="1" x14ac:dyDescent="0.35">
      <c r="A231" s="337">
        <f t="shared" ref="A231:C231" si="769">A197</f>
        <v>0</v>
      </c>
      <c r="B231" s="337" t="str">
        <f t="shared" si="769"/>
        <v>0 0</v>
      </c>
      <c r="C231" s="344">
        <f t="shared" si="769"/>
        <v>0</v>
      </c>
      <c r="D231" s="344">
        <f>IFERROR(('JA basår'!W15*'JA basår'!F15*'JA basår'!H15*'JA basår'!L15)+('JA basår'!W45*'JA basår'!F45*'JA basår'!H45*'JA basår'!L45),0)</f>
        <v>0</v>
      </c>
      <c r="E231" s="344">
        <f t="shared" ref="E231:BP231" si="770">IFERROR(IF(E$17="beräknas ej",0,D231*IF(E$222&gt;$D$217,1,IF(E$222&lt;=$C$217,$C$216,$D$216))*IFERROR(INDEX($B$8:$E$14,MATCH($A231,$A$8:$A$14,0),MATCH(E$222,$B$6:$E$6,1)),0)),0)</f>
        <v>0</v>
      </c>
      <c r="F231" s="344">
        <f t="shared" si="770"/>
        <v>0</v>
      </c>
      <c r="G231" s="344">
        <f t="shared" si="770"/>
        <v>0</v>
      </c>
      <c r="H231" s="344">
        <f t="shared" si="770"/>
        <v>0</v>
      </c>
      <c r="I231" s="344">
        <f t="shared" si="770"/>
        <v>0</v>
      </c>
      <c r="J231" s="344">
        <f t="shared" si="770"/>
        <v>0</v>
      </c>
      <c r="K231" s="344">
        <f t="shared" si="770"/>
        <v>0</v>
      </c>
      <c r="L231" s="344">
        <f t="shared" si="770"/>
        <v>0</v>
      </c>
      <c r="M231" s="344">
        <f t="shared" si="770"/>
        <v>0</v>
      </c>
      <c r="N231" s="344">
        <f t="shared" si="770"/>
        <v>0</v>
      </c>
      <c r="O231" s="344">
        <f t="shared" si="770"/>
        <v>0</v>
      </c>
      <c r="P231" s="344">
        <f t="shared" si="770"/>
        <v>0</v>
      </c>
      <c r="Q231" s="344">
        <f t="shared" si="770"/>
        <v>0</v>
      </c>
      <c r="R231" s="344">
        <f t="shared" si="770"/>
        <v>0</v>
      </c>
      <c r="S231" s="344">
        <f t="shared" si="770"/>
        <v>0</v>
      </c>
      <c r="T231" s="344">
        <f t="shared" si="770"/>
        <v>0</v>
      </c>
      <c r="U231" s="344">
        <f t="shared" si="770"/>
        <v>0</v>
      </c>
      <c r="V231" s="344">
        <f t="shared" si="770"/>
        <v>0</v>
      </c>
      <c r="W231" s="344">
        <f t="shared" si="770"/>
        <v>0</v>
      </c>
      <c r="X231" s="344">
        <f t="shared" si="770"/>
        <v>0</v>
      </c>
      <c r="Y231" s="344">
        <f t="shared" si="770"/>
        <v>0</v>
      </c>
      <c r="Z231" s="344">
        <f t="shared" si="770"/>
        <v>0</v>
      </c>
      <c r="AA231" s="344">
        <f t="shared" si="770"/>
        <v>0</v>
      </c>
      <c r="AB231" s="344">
        <f t="shared" si="770"/>
        <v>0</v>
      </c>
      <c r="AC231" s="344">
        <f t="shared" si="770"/>
        <v>0</v>
      </c>
      <c r="AD231" s="344">
        <f t="shared" si="770"/>
        <v>0</v>
      </c>
      <c r="AE231" s="344">
        <f t="shared" si="770"/>
        <v>0</v>
      </c>
      <c r="AF231" s="344">
        <f t="shared" si="770"/>
        <v>0</v>
      </c>
      <c r="AG231" s="344">
        <f t="shared" si="770"/>
        <v>0</v>
      </c>
      <c r="AH231" s="344">
        <f t="shared" si="770"/>
        <v>0</v>
      </c>
      <c r="AI231" s="344">
        <f t="shared" si="770"/>
        <v>0</v>
      </c>
      <c r="AJ231" s="344">
        <f t="shared" si="770"/>
        <v>0</v>
      </c>
      <c r="AK231" s="344">
        <f t="shared" si="770"/>
        <v>0</v>
      </c>
      <c r="AL231" s="344">
        <f t="shared" si="770"/>
        <v>0</v>
      </c>
      <c r="AM231" s="344">
        <f t="shared" si="770"/>
        <v>0</v>
      </c>
      <c r="AN231" s="344">
        <f t="shared" si="770"/>
        <v>0</v>
      </c>
      <c r="AO231" s="344">
        <f t="shared" si="770"/>
        <v>0</v>
      </c>
      <c r="AP231" s="344">
        <f t="shared" si="770"/>
        <v>0</v>
      </c>
      <c r="AQ231" s="344">
        <f t="shared" si="770"/>
        <v>0</v>
      </c>
      <c r="AR231" s="344">
        <f t="shared" si="770"/>
        <v>0</v>
      </c>
      <c r="AS231" s="344">
        <f t="shared" si="770"/>
        <v>0</v>
      </c>
      <c r="AT231" s="344">
        <f t="shared" si="770"/>
        <v>0</v>
      </c>
      <c r="AU231" s="344">
        <f t="shared" si="770"/>
        <v>0</v>
      </c>
      <c r="AV231" s="344">
        <f t="shared" si="770"/>
        <v>0</v>
      </c>
      <c r="AW231" s="344">
        <f t="shared" si="770"/>
        <v>0</v>
      </c>
      <c r="AX231" s="344">
        <f t="shared" si="770"/>
        <v>0</v>
      </c>
      <c r="AY231" s="344">
        <f t="shared" si="770"/>
        <v>0</v>
      </c>
      <c r="AZ231" s="344">
        <f t="shared" si="770"/>
        <v>0</v>
      </c>
      <c r="BA231" s="344">
        <f t="shared" si="770"/>
        <v>0</v>
      </c>
      <c r="BB231" s="344">
        <f t="shared" si="770"/>
        <v>0</v>
      </c>
      <c r="BC231" s="344">
        <f t="shared" si="770"/>
        <v>0</v>
      </c>
      <c r="BD231" s="344">
        <f t="shared" si="770"/>
        <v>0</v>
      </c>
      <c r="BE231" s="344">
        <f t="shared" si="770"/>
        <v>0</v>
      </c>
      <c r="BF231" s="344">
        <f t="shared" si="770"/>
        <v>0</v>
      </c>
      <c r="BG231" s="344">
        <f t="shared" si="770"/>
        <v>0</v>
      </c>
      <c r="BH231" s="344">
        <f t="shared" si="770"/>
        <v>0</v>
      </c>
      <c r="BI231" s="344">
        <f t="shared" si="770"/>
        <v>0</v>
      </c>
      <c r="BJ231" s="344">
        <f t="shared" si="770"/>
        <v>0</v>
      </c>
      <c r="BK231" s="344">
        <f t="shared" si="770"/>
        <v>0</v>
      </c>
      <c r="BL231" s="344">
        <f t="shared" si="770"/>
        <v>0</v>
      </c>
      <c r="BM231" s="344">
        <f t="shared" si="770"/>
        <v>0</v>
      </c>
      <c r="BN231" s="344">
        <f t="shared" si="770"/>
        <v>0</v>
      </c>
      <c r="BO231" s="344">
        <f t="shared" si="770"/>
        <v>0</v>
      </c>
      <c r="BP231" s="344">
        <f t="shared" si="770"/>
        <v>0</v>
      </c>
      <c r="BQ231" s="344">
        <f t="shared" ref="BQ231:CS231" si="771">IFERROR(IF(BQ$17="beräknas ej",0,BP231*IF(BQ$222&gt;$D$217,1,IF(BQ$222&lt;=$C$217,$C$216,$D$216))*IFERROR(INDEX($B$8:$E$14,MATCH($A231,$A$8:$A$14,0),MATCH(BQ$222,$B$6:$E$6,1)),0)),0)</f>
        <v>0</v>
      </c>
      <c r="BR231" s="344">
        <f t="shared" si="771"/>
        <v>0</v>
      </c>
      <c r="BS231" s="344">
        <f t="shared" si="771"/>
        <v>0</v>
      </c>
      <c r="BT231" s="344">
        <f t="shared" si="771"/>
        <v>0</v>
      </c>
      <c r="BU231" s="344">
        <f t="shared" si="771"/>
        <v>0</v>
      </c>
      <c r="BV231" s="344">
        <f t="shared" si="771"/>
        <v>0</v>
      </c>
      <c r="BW231" s="344">
        <f t="shared" si="771"/>
        <v>0</v>
      </c>
      <c r="BX231" s="344">
        <f t="shared" si="771"/>
        <v>0</v>
      </c>
      <c r="BY231" s="344">
        <f t="shared" si="771"/>
        <v>0</v>
      </c>
      <c r="BZ231" s="344">
        <f t="shared" si="771"/>
        <v>0</v>
      </c>
      <c r="CA231" s="344">
        <f t="shared" si="771"/>
        <v>0</v>
      </c>
      <c r="CB231" s="344">
        <f t="shared" si="771"/>
        <v>0</v>
      </c>
      <c r="CC231" s="344">
        <f t="shared" si="771"/>
        <v>0</v>
      </c>
      <c r="CD231" s="344">
        <f t="shared" si="771"/>
        <v>0</v>
      </c>
      <c r="CE231" s="344">
        <f t="shared" si="771"/>
        <v>0</v>
      </c>
      <c r="CF231" s="344">
        <f t="shared" si="771"/>
        <v>0</v>
      </c>
      <c r="CG231" s="344">
        <f t="shared" si="771"/>
        <v>0</v>
      </c>
      <c r="CH231" s="344">
        <f t="shared" si="771"/>
        <v>0</v>
      </c>
      <c r="CI231" s="344">
        <f t="shared" si="771"/>
        <v>0</v>
      </c>
      <c r="CJ231" s="344">
        <f t="shared" si="771"/>
        <v>0</v>
      </c>
      <c r="CK231" s="344">
        <f t="shared" si="771"/>
        <v>0</v>
      </c>
      <c r="CL231" s="344">
        <f t="shared" si="771"/>
        <v>0</v>
      </c>
      <c r="CM231" s="344">
        <f t="shared" si="771"/>
        <v>0</v>
      </c>
      <c r="CN231" s="344">
        <f t="shared" si="771"/>
        <v>0</v>
      </c>
      <c r="CO231" s="344">
        <f t="shared" si="771"/>
        <v>0</v>
      </c>
      <c r="CP231" s="344">
        <f t="shared" si="771"/>
        <v>0</v>
      </c>
      <c r="CQ231" s="344">
        <f t="shared" si="771"/>
        <v>0</v>
      </c>
      <c r="CR231" s="344">
        <f t="shared" si="771"/>
        <v>0</v>
      </c>
      <c r="CS231" s="344">
        <f t="shared" si="771"/>
        <v>0</v>
      </c>
    </row>
    <row r="232" spans="1:97" s="372" customFormat="1" x14ac:dyDescent="0.35">
      <c r="A232" s="337">
        <f t="shared" ref="A232:C232" si="772">A198</f>
        <v>0</v>
      </c>
      <c r="B232" s="337" t="str">
        <f t="shared" si="772"/>
        <v>0 0</v>
      </c>
      <c r="C232" s="344">
        <f t="shared" si="772"/>
        <v>0</v>
      </c>
      <c r="D232" s="344">
        <f>IFERROR(('JA basår'!W16*'JA basår'!F16*'JA basår'!H16*'JA basår'!L16)+('JA basår'!W46*'JA basår'!F46*'JA basår'!H46*'JA basår'!L46),0)</f>
        <v>0</v>
      </c>
      <c r="E232" s="344">
        <f t="shared" ref="E232:BP232" si="773">IFERROR(IF(E$17="beräknas ej",0,D232*IF(E$222&gt;$D$217,1,IF(E$222&lt;=$C$217,$C$216,$D$216))*IFERROR(INDEX($B$8:$E$14,MATCH($A232,$A$8:$A$14,0),MATCH(E$222,$B$6:$E$6,1)),0)),0)</f>
        <v>0</v>
      </c>
      <c r="F232" s="344">
        <f t="shared" si="773"/>
        <v>0</v>
      </c>
      <c r="G232" s="344">
        <f t="shared" si="773"/>
        <v>0</v>
      </c>
      <c r="H232" s="344">
        <f t="shared" si="773"/>
        <v>0</v>
      </c>
      <c r="I232" s="344">
        <f t="shared" si="773"/>
        <v>0</v>
      </c>
      <c r="J232" s="344">
        <f t="shared" si="773"/>
        <v>0</v>
      </c>
      <c r="K232" s="344">
        <f t="shared" si="773"/>
        <v>0</v>
      </c>
      <c r="L232" s="344">
        <f t="shared" si="773"/>
        <v>0</v>
      </c>
      <c r="M232" s="344">
        <f t="shared" si="773"/>
        <v>0</v>
      </c>
      <c r="N232" s="344">
        <f t="shared" si="773"/>
        <v>0</v>
      </c>
      <c r="O232" s="344">
        <f t="shared" si="773"/>
        <v>0</v>
      </c>
      <c r="P232" s="344">
        <f t="shared" si="773"/>
        <v>0</v>
      </c>
      <c r="Q232" s="344">
        <f t="shared" si="773"/>
        <v>0</v>
      </c>
      <c r="R232" s="344">
        <f t="shared" si="773"/>
        <v>0</v>
      </c>
      <c r="S232" s="344">
        <f t="shared" si="773"/>
        <v>0</v>
      </c>
      <c r="T232" s="344">
        <f t="shared" si="773"/>
        <v>0</v>
      </c>
      <c r="U232" s="344">
        <f t="shared" si="773"/>
        <v>0</v>
      </c>
      <c r="V232" s="344">
        <f t="shared" si="773"/>
        <v>0</v>
      </c>
      <c r="W232" s="344">
        <f t="shared" si="773"/>
        <v>0</v>
      </c>
      <c r="X232" s="344">
        <f t="shared" si="773"/>
        <v>0</v>
      </c>
      <c r="Y232" s="344">
        <f t="shared" si="773"/>
        <v>0</v>
      </c>
      <c r="Z232" s="344">
        <f t="shared" si="773"/>
        <v>0</v>
      </c>
      <c r="AA232" s="344">
        <f t="shared" si="773"/>
        <v>0</v>
      </c>
      <c r="AB232" s="344">
        <f t="shared" si="773"/>
        <v>0</v>
      </c>
      <c r="AC232" s="344">
        <f t="shared" si="773"/>
        <v>0</v>
      </c>
      <c r="AD232" s="344">
        <f t="shared" si="773"/>
        <v>0</v>
      </c>
      <c r="AE232" s="344">
        <f t="shared" si="773"/>
        <v>0</v>
      </c>
      <c r="AF232" s="344">
        <f t="shared" si="773"/>
        <v>0</v>
      </c>
      <c r="AG232" s="344">
        <f t="shared" si="773"/>
        <v>0</v>
      </c>
      <c r="AH232" s="344">
        <f t="shared" si="773"/>
        <v>0</v>
      </c>
      <c r="AI232" s="344">
        <f t="shared" si="773"/>
        <v>0</v>
      </c>
      <c r="AJ232" s="344">
        <f t="shared" si="773"/>
        <v>0</v>
      </c>
      <c r="AK232" s="344">
        <f t="shared" si="773"/>
        <v>0</v>
      </c>
      <c r="AL232" s="344">
        <f t="shared" si="773"/>
        <v>0</v>
      </c>
      <c r="AM232" s="344">
        <f t="shared" si="773"/>
        <v>0</v>
      </c>
      <c r="AN232" s="344">
        <f t="shared" si="773"/>
        <v>0</v>
      </c>
      <c r="AO232" s="344">
        <f t="shared" si="773"/>
        <v>0</v>
      </c>
      <c r="AP232" s="344">
        <f t="shared" si="773"/>
        <v>0</v>
      </c>
      <c r="AQ232" s="344">
        <f t="shared" si="773"/>
        <v>0</v>
      </c>
      <c r="AR232" s="344">
        <f t="shared" si="773"/>
        <v>0</v>
      </c>
      <c r="AS232" s="344">
        <f t="shared" si="773"/>
        <v>0</v>
      </c>
      <c r="AT232" s="344">
        <f t="shared" si="773"/>
        <v>0</v>
      </c>
      <c r="AU232" s="344">
        <f t="shared" si="773"/>
        <v>0</v>
      </c>
      <c r="AV232" s="344">
        <f t="shared" si="773"/>
        <v>0</v>
      </c>
      <c r="AW232" s="344">
        <f t="shared" si="773"/>
        <v>0</v>
      </c>
      <c r="AX232" s="344">
        <f t="shared" si="773"/>
        <v>0</v>
      </c>
      <c r="AY232" s="344">
        <f t="shared" si="773"/>
        <v>0</v>
      </c>
      <c r="AZ232" s="344">
        <f t="shared" si="773"/>
        <v>0</v>
      </c>
      <c r="BA232" s="344">
        <f t="shared" si="773"/>
        <v>0</v>
      </c>
      <c r="BB232" s="344">
        <f t="shared" si="773"/>
        <v>0</v>
      </c>
      <c r="BC232" s="344">
        <f t="shared" si="773"/>
        <v>0</v>
      </c>
      <c r="BD232" s="344">
        <f t="shared" si="773"/>
        <v>0</v>
      </c>
      <c r="BE232" s="344">
        <f t="shared" si="773"/>
        <v>0</v>
      </c>
      <c r="BF232" s="344">
        <f t="shared" si="773"/>
        <v>0</v>
      </c>
      <c r="BG232" s="344">
        <f t="shared" si="773"/>
        <v>0</v>
      </c>
      <c r="BH232" s="344">
        <f t="shared" si="773"/>
        <v>0</v>
      </c>
      <c r="BI232" s="344">
        <f t="shared" si="773"/>
        <v>0</v>
      </c>
      <c r="BJ232" s="344">
        <f t="shared" si="773"/>
        <v>0</v>
      </c>
      <c r="BK232" s="344">
        <f t="shared" si="773"/>
        <v>0</v>
      </c>
      <c r="BL232" s="344">
        <f t="shared" si="773"/>
        <v>0</v>
      </c>
      <c r="BM232" s="344">
        <f t="shared" si="773"/>
        <v>0</v>
      </c>
      <c r="BN232" s="344">
        <f t="shared" si="773"/>
        <v>0</v>
      </c>
      <c r="BO232" s="344">
        <f t="shared" si="773"/>
        <v>0</v>
      </c>
      <c r="BP232" s="344">
        <f t="shared" si="773"/>
        <v>0</v>
      </c>
      <c r="BQ232" s="344">
        <f t="shared" ref="BQ232:CS232" si="774">IFERROR(IF(BQ$17="beräknas ej",0,BP232*IF(BQ$222&gt;$D$217,1,IF(BQ$222&lt;=$C$217,$C$216,$D$216))*IFERROR(INDEX($B$8:$E$14,MATCH($A232,$A$8:$A$14,0),MATCH(BQ$222,$B$6:$E$6,1)),0)),0)</f>
        <v>0</v>
      </c>
      <c r="BR232" s="344">
        <f t="shared" si="774"/>
        <v>0</v>
      </c>
      <c r="BS232" s="344">
        <f t="shared" si="774"/>
        <v>0</v>
      </c>
      <c r="BT232" s="344">
        <f t="shared" si="774"/>
        <v>0</v>
      </c>
      <c r="BU232" s="344">
        <f t="shared" si="774"/>
        <v>0</v>
      </c>
      <c r="BV232" s="344">
        <f t="shared" si="774"/>
        <v>0</v>
      </c>
      <c r="BW232" s="344">
        <f t="shared" si="774"/>
        <v>0</v>
      </c>
      <c r="BX232" s="344">
        <f t="shared" si="774"/>
        <v>0</v>
      </c>
      <c r="BY232" s="344">
        <f t="shared" si="774"/>
        <v>0</v>
      </c>
      <c r="BZ232" s="344">
        <f t="shared" si="774"/>
        <v>0</v>
      </c>
      <c r="CA232" s="344">
        <f t="shared" si="774"/>
        <v>0</v>
      </c>
      <c r="CB232" s="344">
        <f t="shared" si="774"/>
        <v>0</v>
      </c>
      <c r="CC232" s="344">
        <f t="shared" si="774"/>
        <v>0</v>
      </c>
      <c r="CD232" s="344">
        <f t="shared" si="774"/>
        <v>0</v>
      </c>
      <c r="CE232" s="344">
        <f t="shared" si="774"/>
        <v>0</v>
      </c>
      <c r="CF232" s="344">
        <f t="shared" si="774"/>
        <v>0</v>
      </c>
      <c r="CG232" s="344">
        <f t="shared" si="774"/>
        <v>0</v>
      </c>
      <c r="CH232" s="344">
        <f t="shared" si="774"/>
        <v>0</v>
      </c>
      <c r="CI232" s="344">
        <f t="shared" si="774"/>
        <v>0</v>
      </c>
      <c r="CJ232" s="344">
        <f t="shared" si="774"/>
        <v>0</v>
      </c>
      <c r="CK232" s="344">
        <f t="shared" si="774"/>
        <v>0</v>
      </c>
      <c r="CL232" s="344">
        <f t="shared" si="774"/>
        <v>0</v>
      </c>
      <c r="CM232" s="344">
        <f t="shared" si="774"/>
        <v>0</v>
      </c>
      <c r="CN232" s="344">
        <f t="shared" si="774"/>
        <v>0</v>
      </c>
      <c r="CO232" s="344">
        <f t="shared" si="774"/>
        <v>0</v>
      </c>
      <c r="CP232" s="344">
        <f t="shared" si="774"/>
        <v>0</v>
      </c>
      <c r="CQ232" s="344">
        <f t="shared" si="774"/>
        <v>0</v>
      </c>
      <c r="CR232" s="344">
        <f t="shared" si="774"/>
        <v>0</v>
      </c>
      <c r="CS232" s="344">
        <f t="shared" si="774"/>
        <v>0</v>
      </c>
    </row>
    <row r="233" spans="1:97" s="372" customFormat="1" x14ac:dyDescent="0.35">
      <c r="A233" s="337">
        <f t="shared" ref="A233:C233" si="775">A199</f>
        <v>0</v>
      </c>
      <c r="B233" s="337" t="str">
        <f t="shared" si="775"/>
        <v>0 0</v>
      </c>
      <c r="C233" s="344">
        <f t="shared" si="775"/>
        <v>0</v>
      </c>
      <c r="D233" s="344">
        <f>IFERROR(('JA basår'!W17*'JA basår'!F17*'JA basår'!H17*'JA basår'!L17)+('JA basår'!W47*'JA basår'!F47*'JA basår'!H47*'JA basår'!L47),0)</f>
        <v>0</v>
      </c>
      <c r="E233" s="344">
        <f t="shared" ref="E233:BP233" si="776">IFERROR(IF(E$17="beräknas ej",0,D233*IF(E$222&gt;$D$217,1,IF(E$222&lt;=$C$217,$C$216,$D$216))*IFERROR(INDEX($B$8:$E$14,MATCH($A233,$A$8:$A$14,0),MATCH(E$222,$B$6:$E$6,1)),0)),0)</f>
        <v>0</v>
      </c>
      <c r="F233" s="344">
        <f t="shared" si="776"/>
        <v>0</v>
      </c>
      <c r="G233" s="344">
        <f t="shared" si="776"/>
        <v>0</v>
      </c>
      <c r="H233" s="344">
        <f t="shared" si="776"/>
        <v>0</v>
      </c>
      <c r="I233" s="344">
        <f t="shared" si="776"/>
        <v>0</v>
      </c>
      <c r="J233" s="344">
        <f t="shared" si="776"/>
        <v>0</v>
      </c>
      <c r="K233" s="344">
        <f t="shared" si="776"/>
        <v>0</v>
      </c>
      <c r="L233" s="344">
        <f t="shared" si="776"/>
        <v>0</v>
      </c>
      <c r="M233" s="344">
        <f t="shared" si="776"/>
        <v>0</v>
      </c>
      <c r="N233" s="344">
        <f t="shared" si="776"/>
        <v>0</v>
      </c>
      <c r="O233" s="344">
        <f t="shared" si="776"/>
        <v>0</v>
      </c>
      <c r="P233" s="344">
        <f t="shared" si="776"/>
        <v>0</v>
      </c>
      <c r="Q233" s="344">
        <f t="shared" si="776"/>
        <v>0</v>
      </c>
      <c r="R233" s="344">
        <f t="shared" si="776"/>
        <v>0</v>
      </c>
      <c r="S233" s="344">
        <f t="shared" si="776"/>
        <v>0</v>
      </c>
      <c r="T233" s="344">
        <f t="shared" si="776"/>
        <v>0</v>
      </c>
      <c r="U233" s="344">
        <f t="shared" si="776"/>
        <v>0</v>
      </c>
      <c r="V233" s="344">
        <f t="shared" si="776"/>
        <v>0</v>
      </c>
      <c r="W233" s="344">
        <f t="shared" si="776"/>
        <v>0</v>
      </c>
      <c r="X233" s="344">
        <f t="shared" si="776"/>
        <v>0</v>
      </c>
      <c r="Y233" s="344">
        <f t="shared" si="776"/>
        <v>0</v>
      </c>
      <c r="Z233" s="344">
        <f t="shared" si="776"/>
        <v>0</v>
      </c>
      <c r="AA233" s="344">
        <f t="shared" si="776"/>
        <v>0</v>
      </c>
      <c r="AB233" s="344">
        <f t="shared" si="776"/>
        <v>0</v>
      </c>
      <c r="AC233" s="344">
        <f t="shared" si="776"/>
        <v>0</v>
      </c>
      <c r="AD233" s="344">
        <f t="shared" si="776"/>
        <v>0</v>
      </c>
      <c r="AE233" s="344">
        <f t="shared" si="776"/>
        <v>0</v>
      </c>
      <c r="AF233" s="344">
        <f t="shared" si="776"/>
        <v>0</v>
      </c>
      <c r="AG233" s="344">
        <f t="shared" si="776"/>
        <v>0</v>
      </c>
      <c r="AH233" s="344">
        <f t="shared" si="776"/>
        <v>0</v>
      </c>
      <c r="AI233" s="344">
        <f t="shared" si="776"/>
        <v>0</v>
      </c>
      <c r="AJ233" s="344">
        <f t="shared" si="776"/>
        <v>0</v>
      </c>
      <c r="AK233" s="344">
        <f t="shared" si="776"/>
        <v>0</v>
      </c>
      <c r="AL233" s="344">
        <f t="shared" si="776"/>
        <v>0</v>
      </c>
      <c r="AM233" s="344">
        <f t="shared" si="776"/>
        <v>0</v>
      </c>
      <c r="AN233" s="344">
        <f t="shared" si="776"/>
        <v>0</v>
      </c>
      <c r="AO233" s="344">
        <f t="shared" si="776"/>
        <v>0</v>
      </c>
      <c r="AP233" s="344">
        <f t="shared" si="776"/>
        <v>0</v>
      </c>
      <c r="AQ233" s="344">
        <f t="shared" si="776"/>
        <v>0</v>
      </c>
      <c r="AR233" s="344">
        <f t="shared" si="776"/>
        <v>0</v>
      </c>
      <c r="AS233" s="344">
        <f t="shared" si="776"/>
        <v>0</v>
      </c>
      <c r="AT233" s="344">
        <f t="shared" si="776"/>
        <v>0</v>
      </c>
      <c r="AU233" s="344">
        <f t="shared" si="776"/>
        <v>0</v>
      </c>
      <c r="AV233" s="344">
        <f t="shared" si="776"/>
        <v>0</v>
      </c>
      <c r="AW233" s="344">
        <f t="shared" si="776"/>
        <v>0</v>
      </c>
      <c r="AX233" s="344">
        <f t="shared" si="776"/>
        <v>0</v>
      </c>
      <c r="AY233" s="344">
        <f t="shared" si="776"/>
        <v>0</v>
      </c>
      <c r="AZ233" s="344">
        <f t="shared" si="776"/>
        <v>0</v>
      </c>
      <c r="BA233" s="344">
        <f t="shared" si="776"/>
        <v>0</v>
      </c>
      <c r="BB233" s="344">
        <f t="shared" si="776"/>
        <v>0</v>
      </c>
      <c r="BC233" s="344">
        <f t="shared" si="776"/>
        <v>0</v>
      </c>
      <c r="BD233" s="344">
        <f t="shared" si="776"/>
        <v>0</v>
      </c>
      <c r="BE233" s="344">
        <f t="shared" si="776"/>
        <v>0</v>
      </c>
      <c r="BF233" s="344">
        <f t="shared" si="776"/>
        <v>0</v>
      </c>
      <c r="BG233" s="344">
        <f t="shared" si="776"/>
        <v>0</v>
      </c>
      <c r="BH233" s="344">
        <f t="shared" si="776"/>
        <v>0</v>
      </c>
      <c r="BI233" s="344">
        <f t="shared" si="776"/>
        <v>0</v>
      </c>
      <c r="BJ233" s="344">
        <f t="shared" si="776"/>
        <v>0</v>
      </c>
      <c r="BK233" s="344">
        <f t="shared" si="776"/>
        <v>0</v>
      </c>
      <c r="BL233" s="344">
        <f t="shared" si="776"/>
        <v>0</v>
      </c>
      <c r="BM233" s="344">
        <f t="shared" si="776"/>
        <v>0</v>
      </c>
      <c r="BN233" s="344">
        <f t="shared" si="776"/>
        <v>0</v>
      </c>
      <c r="BO233" s="344">
        <f t="shared" si="776"/>
        <v>0</v>
      </c>
      <c r="BP233" s="344">
        <f t="shared" si="776"/>
        <v>0</v>
      </c>
      <c r="BQ233" s="344">
        <f t="shared" ref="BQ233:CS233" si="777">IFERROR(IF(BQ$17="beräknas ej",0,BP233*IF(BQ$222&gt;$D$217,1,IF(BQ$222&lt;=$C$217,$C$216,$D$216))*IFERROR(INDEX($B$8:$E$14,MATCH($A233,$A$8:$A$14,0),MATCH(BQ$222,$B$6:$E$6,1)),0)),0)</f>
        <v>0</v>
      </c>
      <c r="BR233" s="344">
        <f t="shared" si="777"/>
        <v>0</v>
      </c>
      <c r="BS233" s="344">
        <f t="shared" si="777"/>
        <v>0</v>
      </c>
      <c r="BT233" s="344">
        <f t="shared" si="777"/>
        <v>0</v>
      </c>
      <c r="BU233" s="344">
        <f t="shared" si="777"/>
        <v>0</v>
      </c>
      <c r="BV233" s="344">
        <f t="shared" si="777"/>
        <v>0</v>
      </c>
      <c r="BW233" s="344">
        <f t="shared" si="777"/>
        <v>0</v>
      </c>
      <c r="BX233" s="344">
        <f t="shared" si="777"/>
        <v>0</v>
      </c>
      <c r="BY233" s="344">
        <f t="shared" si="777"/>
        <v>0</v>
      </c>
      <c r="BZ233" s="344">
        <f t="shared" si="777"/>
        <v>0</v>
      </c>
      <c r="CA233" s="344">
        <f t="shared" si="777"/>
        <v>0</v>
      </c>
      <c r="CB233" s="344">
        <f t="shared" si="777"/>
        <v>0</v>
      </c>
      <c r="CC233" s="344">
        <f t="shared" si="777"/>
        <v>0</v>
      </c>
      <c r="CD233" s="344">
        <f t="shared" si="777"/>
        <v>0</v>
      </c>
      <c r="CE233" s="344">
        <f t="shared" si="777"/>
        <v>0</v>
      </c>
      <c r="CF233" s="344">
        <f t="shared" si="777"/>
        <v>0</v>
      </c>
      <c r="CG233" s="344">
        <f t="shared" si="777"/>
        <v>0</v>
      </c>
      <c r="CH233" s="344">
        <f t="shared" si="777"/>
        <v>0</v>
      </c>
      <c r="CI233" s="344">
        <f t="shared" si="777"/>
        <v>0</v>
      </c>
      <c r="CJ233" s="344">
        <f t="shared" si="777"/>
        <v>0</v>
      </c>
      <c r="CK233" s="344">
        <f t="shared" si="777"/>
        <v>0</v>
      </c>
      <c r="CL233" s="344">
        <f t="shared" si="777"/>
        <v>0</v>
      </c>
      <c r="CM233" s="344">
        <f t="shared" si="777"/>
        <v>0</v>
      </c>
      <c r="CN233" s="344">
        <f t="shared" si="777"/>
        <v>0</v>
      </c>
      <c r="CO233" s="344">
        <f t="shared" si="777"/>
        <v>0</v>
      </c>
      <c r="CP233" s="344">
        <f t="shared" si="777"/>
        <v>0</v>
      </c>
      <c r="CQ233" s="344">
        <f t="shared" si="777"/>
        <v>0</v>
      </c>
      <c r="CR233" s="344">
        <f t="shared" si="777"/>
        <v>0</v>
      </c>
      <c r="CS233" s="344">
        <f t="shared" si="777"/>
        <v>0</v>
      </c>
    </row>
    <row r="234" spans="1:97" s="372" customFormat="1" x14ac:dyDescent="0.35">
      <c r="A234" s="337">
        <f t="shared" ref="A234:C234" si="778">A200</f>
        <v>0</v>
      </c>
      <c r="B234" s="337" t="str">
        <f t="shared" si="778"/>
        <v>0 0</v>
      </c>
      <c r="C234" s="344">
        <f t="shared" si="778"/>
        <v>0</v>
      </c>
      <c r="D234" s="344">
        <f>IFERROR(('JA basår'!W18*'JA basår'!F18*'JA basår'!H18*'JA basår'!L18)+('JA basår'!W48*'JA basår'!F48*'JA basår'!H48*'JA basår'!L48),0)</f>
        <v>0</v>
      </c>
      <c r="E234" s="344">
        <f t="shared" ref="E234:BP234" si="779">IFERROR(IF(E$17="beräknas ej",0,D234*IF(E$222&gt;$D$217,1,IF(E$222&lt;=$C$217,$C$216,$D$216))*IFERROR(INDEX($B$8:$E$14,MATCH($A234,$A$8:$A$14,0),MATCH(E$222,$B$6:$E$6,1)),0)),0)</f>
        <v>0</v>
      </c>
      <c r="F234" s="344">
        <f t="shared" si="779"/>
        <v>0</v>
      </c>
      <c r="G234" s="344">
        <f t="shared" si="779"/>
        <v>0</v>
      </c>
      <c r="H234" s="344">
        <f t="shared" si="779"/>
        <v>0</v>
      </c>
      <c r="I234" s="344">
        <f t="shared" si="779"/>
        <v>0</v>
      </c>
      <c r="J234" s="344">
        <f t="shared" si="779"/>
        <v>0</v>
      </c>
      <c r="K234" s="344">
        <f t="shared" si="779"/>
        <v>0</v>
      </c>
      <c r="L234" s="344">
        <f t="shared" si="779"/>
        <v>0</v>
      </c>
      <c r="M234" s="344">
        <f t="shared" si="779"/>
        <v>0</v>
      </c>
      <c r="N234" s="344">
        <f t="shared" si="779"/>
        <v>0</v>
      </c>
      <c r="O234" s="344">
        <f t="shared" si="779"/>
        <v>0</v>
      </c>
      <c r="P234" s="344">
        <f t="shared" si="779"/>
        <v>0</v>
      </c>
      <c r="Q234" s="344">
        <f t="shared" si="779"/>
        <v>0</v>
      </c>
      <c r="R234" s="344">
        <f t="shared" si="779"/>
        <v>0</v>
      </c>
      <c r="S234" s="344">
        <f t="shared" si="779"/>
        <v>0</v>
      </c>
      <c r="T234" s="344">
        <f t="shared" si="779"/>
        <v>0</v>
      </c>
      <c r="U234" s="344">
        <f t="shared" si="779"/>
        <v>0</v>
      </c>
      <c r="V234" s="344">
        <f t="shared" si="779"/>
        <v>0</v>
      </c>
      <c r="W234" s="344">
        <f t="shared" si="779"/>
        <v>0</v>
      </c>
      <c r="X234" s="344">
        <f t="shared" si="779"/>
        <v>0</v>
      </c>
      <c r="Y234" s="344">
        <f t="shared" si="779"/>
        <v>0</v>
      </c>
      <c r="Z234" s="344">
        <f t="shared" si="779"/>
        <v>0</v>
      </c>
      <c r="AA234" s="344">
        <f t="shared" si="779"/>
        <v>0</v>
      </c>
      <c r="AB234" s="344">
        <f t="shared" si="779"/>
        <v>0</v>
      </c>
      <c r="AC234" s="344">
        <f t="shared" si="779"/>
        <v>0</v>
      </c>
      <c r="AD234" s="344">
        <f t="shared" si="779"/>
        <v>0</v>
      </c>
      <c r="AE234" s="344">
        <f t="shared" si="779"/>
        <v>0</v>
      </c>
      <c r="AF234" s="344">
        <f t="shared" si="779"/>
        <v>0</v>
      </c>
      <c r="AG234" s="344">
        <f t="shared" si="779"/>
        <v>0</v>
      </c>
      <c r="AH234" s="344">
        <f t="shared" si="779"/>
        <v>0</v>
      </c>
      <c r="AI234" s="344">
        <f t="shared" si="779"/>
        <v>0</v>
      </c>
      <c r="AJ234" s="344">
        <f t="shared" si="779"/>
        <v>0</v>
      </c>
      <c r="AK234" s="344">
        <f t="shared" si="779"/>
        <v>0</v>
      </c>
      <c r="AL234" s="344">
        <f t="shared" si="779"/>
        <v>0</v>
      </c>
      <c r="AM234" s="344">
        <f t="shared" si="779"/>
        <v>0</v>
      </c>
      <c r="AN234" s="344">
        <f t="shared" si="779"/>
        <v>0</v>
      </c>
      <c r="AO234" s="344">
        <f t="shared" si="779"/>
        <v>0</v>
      </c>
      <c r="AP234" s="344">
        <f t="shared" si="779"/>
        <v>0</v>
      </c>
      <c r="AQ234" s="344">
        <f t="shared" si="779"/>
        <v>0</v>
      </c>
      <c r="AR234" s="344">
        <f t="shared" si="779"/>
        <v>0</v>
      </c>
      <c r="AS234" s="344">
        <f t="shared" si="779"/>
        <v>0</v>
      </c>
      <c r="AT234" s="344">
        <f t="shared" si="779"/>
        <v>0</v>
      </c>
      <c r="AU234" s="344">
        <f t="shared" si="779"/>
        <v>0</v>
      </c>
      <c r="AV234" s="344">
        <f t="shared" si="779"/>
        <v>0</v>
      </c>
      <c r="AW234" s="344">
        <f t="shared" si="779"/>
        <v>0</v>
      </c>
      <c r="AX234" s="344">
        <f t="shared" si="779"/>
        <v>0</v>
      </c>
      <c r="AY234" s="344">
        <f t="shared" si="779"/>
        <v>0</v>
      </c>
      <c r="AZ234" s="344">
        <f t="shared" si="779"/>
        <v>0</v>
      </c>
      <c r="BA234" s="344">
        <f t="shared" si="779"/>
        <v>0</v>
      </c>
      <c r="BB234" s="344">
        <f t="shared" si="779"/>
        <v>0</v>
      </c>
      <c r="BC234" s="344">
        <f t="shared" si="779"/>
        <v>0</v>
      </c>
      <c r="BD234" s="344">
        <f t="shared" si="779"/>
        <v>0</v>
      </c>
      <c r="BE234" s="344">
        <f t="shared" si="779"/>
        <v>0</v>
      </c>
      <c r="BF234" s="344">
        <f t="shared" si="779"/>
        <v>0</v>
      </c>
      <c r="BG234" s="344">
        <f t="shared" si="779"/>
        <v>0</v>
      </c>
      <c r="BH234" s="344">
        <f t="shared" si="779"/>
        <v>0</v>
      </c>
      <c r="BI234" s="344">
        <f t="shared" si="779"/>
        <v>0</v>
      </c>
      <c r="BJ234" s="344">
        <f t="shared" si="779"/>
        <v>0</v>
      </c>
      <c r="BK234" s="344">
        <f t="shared" si="779"/>
        <v>0</v>
      </c>
      <c r="BL234" s="344">
        <f t="shared" si="779"/>
        <v>0</v>
      </c>
      <c r="BM234" s="344">
        <f t="shared" si="779"/>
        <v>0</v>
      </c>
      <c r="BN234" s="344">
        <f t="shared" si="779"/>
        <v>0</v>
      </c>
      <c r="BO234" s="344">
        <f t="shared" si="779"/>
        <v>0</v>
      </c>
      <c r="BP234" s="344">
        <f t="shared" si="779"/>
        <v>0</v>
      </c>
      <c r="BQ234" s="344">
        <f t="shared" ref="BQ234:CS234" si="780">IFERROR(IF(BQ$17="beräknas ej",0,BP234*IF(BQ$222&gt;$D$217,1,IF(BQ$222&lt;=$C$217,$C$216,$D$216))*IFERROR(INDEX($B$8:$E$14,MATCH($A234,$A$8:$A$14,0),MATCH(BQ$222,$B$6:$E$6,1)),0)),0)</f>
        <v>0</v>
      </c>
      <c r="BR234" s="344">
        <f t="shared" si="780"/>
        <v>0</v>
      </c>
      <c r="BS234" s="344">
        <f t="shared" si="780"/>
        <v>0</v>
      </c>
      <c r="BT234" s="344">
        <f t="shared" si="780"/>
        <v>0</v>
      </c>
      <c r="BU234" s="344">
        <f t="shared" si="780"/>
        <v>0</v>
      </c>
      <c r="BV234" s="344">
        <f t="shared" si="780"/>
        <v>0</v>
      </c>
      <c r="BW234" s="344">
        <f t="shared" si="780"/>
        <v>0</v>
      </c>
      <c r="BX234" s="344">
        <f t="shared" si="780"/>
        <v>0</v>
      </c>
      <c r="BY234" s="344">
        <f t="shared" si="780"/>
        <v>0</v>
      </c>
      <c r="BZ234" s="344">
        <f t="shared" si="780"/>
        <v>0</v>
      </c>
      <c r="CA234" s="344">
        <f t="shared" si="780"/>
        <v>0</v>
      </c>
      <c r="CB234" s="344">
        <f t="shared" si="780"/>
        <v>0</v>
      </c>
      <c r="CC234" s="344">
        <f t="shared" si="780"/>
        <v>0</v>
      </c>
      <c r="CD234" s="344">
        <f t="shared" si="780"/>
        <v>0</v>
      </c>
      <c r="CE234" s="344">
        <f t="shared" si="780"/>
        <v>0</v>
      </c>
      <c r="CF234" s="344">
        <f t="shared" si="780"/>
        <v>0</v>
      </c>
      <c r="CG234" s="344">
        <f t="shared" si="780"/>
        <v>0</v>
      </c>
      <c r="CH234" s="344">
        <f t="shared" si="780"/>
        <v>0</v>
      </c>
      <c r="CI234" s="344">
        <f t="shared" si="780"/>
        <v>0</v>
      </c>
      <c r="CJ234" s="344">
        <f t="shared" si="780"/>
        <v>0</v>
      </c>
      <c r="CK234" s="344">
        <f t="shared" si="780"/>
        <v>0</v>
      </c>
      <c r="CL234" s="344">
        <f t="shared" si="780"/>
        <v>0</v>
      </c>
      <c r="CM234" s="344">
        <f t="shared" si="780"/>
        <v>0</v>
      </c>
      <c r="CN234" s="344">
        <f t="shared" si="780"/>
        <v>0</v>
      </c>
      <c r="CO234" s="344">
        <f t="shared" si="780"/>
        <v>0</v>
      </c>
      <c r="CP234" s="344">
        <f t="shared" si="780"/>
        <v>0</v>
      </c>
      <c r="CQ234" s="344">
        <f t="shared" si="780"/>
        <v>0</v>
      </c>
      <c r="CR234" s="344">
        <f t="shared" si="780"/>
        <v>0</v>
      </c>
      <c r="CS234" s="344">
        <f t="shared" si="780"/>
        <v>0</v>
      </c>
    </row>
    <row r="235" spans="1:97" s="372" customFormat="1" x14ac:dyDescent="0.35">
      <c r="A235" s="337">
        <f t="shared" ref="A235:C235" si="781">A201</f>
        <v>0</v>
      </c>
      <c r="B235" s="337" t="str">
        <f t="shared" si="781"/>
        <v>0 0</v>
      </c>
      <c r="C235" s="344">
        <f t="shared" si="781"/>
        <v>0</v>
      </c>
      <c r="D235" s="344">
        <f>IFERROR(('JA basår'!W19*'JA basår'!F19*'JA basår'!H19*'JA basår'!L19)+('JA basår'!W49*'JA basår'!F49*'JA basår'!H49*'JA basår'!L49),0)</f>
        <v>0</v>
      </c>
      <c r="E235" s="344">
        <f t="shared" ref="E235:BP235" si="782">IFERROR(IF(E$17="beräknas ej",0,D235*IF(E$222&gt;$D$217,1,IF(E$222&lt;=$C$217,$C$216,$D$216))*IFERROR(INDEX($B$8:$E$14,MATCH($A235,$A$8:$A$14,0),MATCH(E$222,$B$6:$E$6,1)),0)),0)</f>
        <v>0</v>
      </c>
      <c r="F235" s="344">
        <f t="shared" si="782"/>
        <v>0</v>
      </c>
      <c r="G235" s="344">
        <f t="shared" si="782"/>
        <v>0</v>
      </c>
      <c r="H235" s="344">
        <f t="shared" si="782"/>
        <v>0</v>
      </c>
      <c r="I235" s="344">
        <f t="shared" si="782"/>
        <v>0</v>
      </c>
      <c r="J235" s="344">
        <f t="shared" si="782"/>
        <v>0</v>
      </c>
      <c r="K235" s="344">
        <f t="shared" si="782"/>
        <v>0</v>
      </c>
      <c r="L235" s="344">
        <f t="shared" si="782"/>
        <v>0</v>
      </c>
      <c r="M235" s="344">
        <f t="shared" si="782"/>
        <v>0</v>
      </c>
      <c r="N235" s="344">
        <f t="shared" si="782"/>
        <v>0</v>
      </c>
      <c r="O235" s="344">
        <f t="shared" si="782"/>
        <v>0</v>
      </c>
      <c r="P235" s="344">
        <f t="shared" si="782"/>
        <v>0</v>
      </c>
      <c r="Q235" s="344">
        <f t="shared" si="782"/>
        <v>0</v>
      </c>
      <c r="R235" s="344">
        <f t="shared" si="782"/>
        <v>0</v>
      </c>
      <c r="S235" s="344">
        <f t="shared" si="782"/>
        <v>0</v>
      </c>
      <c r="T235" s="344">
        <f t="shared" si="782"/>
        <v>0</v>
      </c>
      <c r="U235" s="344">
        <f t="shared" si="782"/>
        <v>0</v>
      </c>
      <c r="V235" s="344">
        <f t="shared" si="782"/>
        <v>0</v>
      </c>
      <c r="W235" s="344">
        <f t="shared" si="782"/>
        <v>0</v>
      </c>
      <c r="X235" s="344">
        <f t="shared" si="782"/>
        <v>0</v>
      </c>
      <c r="Y235" s="344">
        <f t="shared" si="782"/>
        <v>0</v>
      </c>
      <c r="Z235" s="344">
        <f t="shared" si="782"/>
        <v>0</v>
      </c>
      <c r="AA235" s="344">
        <f t="shared" si="782"/>
        <v>0</v>
      </c>
      <c r="AB235" s="344">
        <f t="shared" si="782"/>
        <v>0</v>
      </c>
      <c r="AC235" s="344">
        <f t="shared" si="782"/>
        <v>0</v>
      </c>
      <c r="AD235" s="344">
        <f t="shared" si="782"/>
        <v>0</v>
      </c>
      <c r="AE235" s="344">
        <f t="shared" si="782"/>
        <v>0</v>
      </c>
      <c r="AF235" s="344">
        <f t="shared" si="782"/>
        <v>0</v>
      </c>
      <c r="AG235" s="344">
        <f t="shared" si="782"/>
        <v>0</v>
      </c>
      <c r="AH235" s="344">
        <f t="shared" si="782"/>
        <v>0</v>
      </c>
      <c r="AI235" s="344">
        <f t="shared" si="782"/>
        <v>0</v>
      </c>
      <c r="AJ235" s="344">
        <f t="shared" si="782"/>
        <v>0</v>
      </c>
      <c r="AK235" s="344">
        <f t="shared" si="782"/>
        <v>0</v>
      </c>
      <c r="AL235" s="344">
        <f t="shared" si="782"/>
        <v>0</v>
      </c>
      <c r="AM235" s="344">
        <f t="shared" si="782"/>
        <v>0</v>
      </c>
      <c r="AN235" s="344">
        <f t="shared" si="782"/>
        <v>0</v>
      </c>
      <c r="AO235" s="344">
        <f t="shared" si="782"/>
        <v>0</v>
      </c>
      <c r="AP235" s="344">
        <f t="shared" si="782"/>
        <v>0</v>
      </c>
      <c r="AQ235" s="344">
        <f t="shared" si="782"/>
        <v>0</v>
      </c>
      <c r="AR235" s="344">
        <f t="shared" si="782"/>
        <v>0</v>
      </c>
      <c r="AS235" s="344">
        <f t="shared" si="782"/>
        <v>0</v>
      </c>
      <c r="AT235" s="344">
        <f t="shared" si="782"/>
        <v>0</v>
      </c>
      <c r="AU235" s="344">
        <f t="shared" si="782"/>
        <v>0</v>
      </c>
      <c r="AV235" s="344">
        <f t="shared" si="782"/>
        <v>0</v>
      </c>
      <c r="AW235" s="344">
        <f t="shared" si="782"/>
        <v>0</v>
      </c>
      <c r="AX235" s="344">
        <f t="shared" si="782"/>
        <v>0</v>
      </c>
      <c r="AY235" s="344">
        <f t="shared" si="782"/>
        <v>0</v>
      </c>
      <c r="AZ235" s="344">
        <f t="shared" si="782"/>
        <v>0</v>
      </c>
      <c r="BA235" s="344">
        <f t="shared" si="782"/>
        <v>0</v>
      </c>
      <c r="BB235" s="344">
        <f t="shared" si="782"/>
        <v>0</v>
      </c>
      <c r="BC235" s="344">
        <f t="shared" si="782"/>
        <v>0</v>
      </c>
      <c r="BD235" s="344">
        <f t="shared" si="782"/>
        <v>0</v>
      </c>
      <c r="BE235" s="344">
        <f t="shared" si="782"/>
        <v>0</v>
      </c>
      <c r="BF235" s="344">
        <f t="shared" si="782"/>
        <v>0</v>
      </c>
      <c r="BG235" s="344">
        <f t="shared" si="782"/>
        <v>0</v>
      </c>
      <c r="BH235" s="344">
        <f t="shared" si="782"/>
        <v>0</v>
      </c>
      <c r="BI235" s="344">
        <f t="shared" si="782"/>
        <v>0</v>
      </c>
      <c r="BJ235" s="344">
        <f t="shared" si="782"/>
        <v>0</v>
      </c>
      <c r="BK235" s="344">
        <f t="shared" si="782"/>
        <v>0</v>
      </c>
      <c r="BL235" s="344">
        <f t="shared" si="782"/>
        <v>0</v>
      </c>
      <c r="BM235" s="344">
        <f t="shared" si="782"/>
        <v>0</v>
      </c>
      <c r="BN235" s="344">
        <f t="shared" si="782"/>
        <v>0</v>
      </c>
      <c r="BO235" s="344">
        <f t="shared" si="782"/>
        <v>0</v>
      </c>
      <c r="BP235" s="344">
        <f t="shared" si="782"/>
        <v>0</v>
      </c>
      <c r="BQ235" s="344">
        <f t="shared" ref="BQ235:CS235" si="783">IFERROR(IF(BQ$17="beräknas ej",0,BP235*IF(BQ$222&gt;$D$217,1,IF(BQ$222&lt;=$C$217,$C$216,$D$216))*IFERROR(INDEX($B$8:$E$14,MATCH($A235,$A$8:$A$14,0),MATCH(BQ$222,$B$6:$E$6,1)),0)),0)</f>
        <v>0</v>
      </c>
      <c r="BR235" s="344">
        <f t="shared" si="783"/>
        <v>0</v>
      </c>
      <c r="BS235" s="344">
        <f t="shared" si="783"/>
        <v>0</v>
      </c>
      <c r="BT235" s="344">
        <f t="shared" si="783"/>
        <v>0</v>
      </c>
      <c r="BU235" s="344">
        <f t="shared" si="783"/>
        <v>0</v>
      </c>
      <c r="BV235" s="344">
        <f t="shared" si="783"/>
        <v>0</v>
      </c>
      <c r="BW235" s="344">
        <f t="shared" si="783"/>
        <v>0</v>
      </c>
      <c r="BX235" s="344">
        <f t="shared" si="783"/>
        <v>0</v>
      </c>
      <c r="BY235" s="344">
        <f t="shared" si="783"/>
        <v>0</v>
      </c>
      <c r="BZ235" s="344">
        <f t="shared" si="783"/>
        <v>0</v>
      </c>
      <c r="CA235" s="344">
        <f t="shared" si="783"/>
        <v>0</v>
      </c>
      <c r="CB235" s="344">
        <f t="shared" si="783"/>
        <v>0</v>
      </c>
      <c r="CC235" s="344">
        <f t="shared" si="783"/>
        <v>0</v>
      </c>
      <c r="CD235" s="344">
        <f t="shared" si="783"/>
        <v>0</v>
      </c>
      <c r="CE235" s="344">
        <f t="shared" si="783"/>
        <v>0</v>
      </c>
      <c r="CF235" s="344">
        <f t="shared" si="783"/>
        <v>0</v>
      </c>
      <c r="CG235" s="344">
        <f t="shared" si="783"/>
        <v>0</v>
      </c>
      <c r="CH235" s="344">
        <f t="shared" si="783"/>
        <v>0</v>
      </c>
      <c r="CI235" s="344">
        <f t="shared" si="783"/>
        <v>0</v>
      </c>
      <c r="CJ235" s="344">
        <f t="shared" si="783"/>
        <v>0</v>
      </c>
      <c r="CK235" s="344">
        <f t="shared" si="783"/>
        <v>0</v>
      </c>
      <c r="CL235" s="344">
        <f t="shared" si="783"/>
        <v>0</v>
      </c>
      <c r="CM235" s="344">
        <f t="shared" si="783"/>
        <v>0</v>
      </c>
      <c r="CN235" s="344">
        <f t="shared" si="783"/>
        <v>0</v>
      </c>
      <c r="CO235" s="344">
        <f t="shared" si="783"/>
        <v>0</v>
      </c>
      <c r="CP235" s="344">
        <f t="shared" si="783"/>
        <v>0</v>
      </c>
      <c r="CQ235" s="344">
        <f t="shared" si="783"/>
        <v>0</v>
      </c>
      <c r="CR235" s="344">
        <f t="shared" si="783"/>
        <v>0</v>
      </c>
      <c r="CS235" s="344">
        <f t="shared" si="783"/>
        <v>0</v>
      </c>
    </row>
    <row r="236" spans="1:97" s="372" customFormat="1" x14ac:dyDescent="0.35">
      <c r="A236" s="337">
        <f t="shared" ref="A236:C236" si="784">A202</f>
        <v>0</v>
      </c>
      <c r="B236" s="337" t="str">
        <f t="shared" si="784"/>
        <v>0 0</v>
      </c>
      <c r="C236" s="344">
        <f t="shared" si="784"/>
        <v>0</v>
      </c>
      <c r="D236" s="344">
        <f>IFERROR(('JA basår'!W20*'JA basår'!F20*'JA basår'!H20*'JA basår'!L20)+('JA basår'!W50*'JA basår'!F50*'JA basår'!H50*'JA basår'!L50),0)</f>
        <v>0</v>
      </c>
      <c r="E236" s="344">
        <f t="shared" ref="E236:BP236" si="785">IFERROR(IF(E$17="beräknas ej",0,D236*IF(E$222&gt;$D$217,1,IF(E$222&lt;=$C$217,$C$216,$D$216))*IFERROR(INDEX($B$8:$E$14,MATCH($A236,$A$8:$A$14,0),MATCH(E$222,$B$6:$E$6,1)),0)),0)</f>
        <v>0</v>
      </c>
      <c r="F236" s="344">
        <f t="shared" si="785"/>
        <v>0</v>
      </c>
      <c r="G236" s="344">
        <f t="shared" si="785"/>
        <v>0</v>
      </c>
      <c r="H236" s="344">
        <f t="shared" si="785"/>
        <v>0</v>
      </c>
      <c r="I236" s="344">
        <f t="shared" si="785"/>
        <v>0</v>
      </c>
      <c r="J236" s="344">
        <f t="shared" si="785"/>
        <v>0</v>
      </c>
      <c r="K236" s="344">
        <f t="shared" si="785"/>
        <v>0</v>
      </c>
      <c r="L236" s="344">
        <f t="shared" si="785"/>
        <v>0</v>
      </c>
      <c r="M236" s="344">
        <f t="shared" si="785"/>
        <v>0</v>
      </c>
      <c r="N236" s="344">
        <f t="shared" si="785"/>
        <v>0</v>
      </c>
      <c r="O236" s="344">
        <f t="shared" si="785"/>
        <v>0</v>
      </c>
      <c r="P236" s="344">
        <f t="shared" si="785"/>
        <v>0</v>
      </c>
      <c r="Q236" s="344">
        <f t="shared" si="785"/>
        <v>0</v>
      </c>
      <c r="R236" s="344">
        <f t="shared" si="785"/>
        <v>0</v>
      </c>
      <c r="S236" s="344">
        <f t="shared" si="785"/>
        <v>0</v>
      </c>
      <c r="T236" s="344">
        <f t="shared" si="785"/>
        <v>0</v>
      </c>
      <c r="U236" s="344">
        <f t="shared" si="785"/>
        <v>0</v>
      </c>
      <c r="V236" s="344">
        <f t="shared" si="785"/>
        <v>0</v>
      </c>
      <c r="W236" s="344">
        <f t="shared" si="785"/>
        <v>0</v>
      </c>
      <c r="X236" s="344">
        <f t="shared" si="785"/>
        <v>0</v>
      </c>
      <c r="Y236" s="344">
        <f t="shared" si="785"/>
        <v>0</v>
      </c>
      <c r="Z236" s="344">
        <f t="shared" si="785"/>
        <v>0</v>
      </c>
      <c r="AA236" s="344">
        <f t="shared" si="785"/>
        <v>0</v>
      </c>
      <c r="AB236" s="344">
        <f t="shared" si="785"/>
        <v>0</v>
      </c>
      <c r="AC236" s="344">
        <f t="shared" si="785"/>
        <v>0</v>
      </c>
      <c r="AD236" s="344">
        <f t="shared" si="785"/>
        <v>0</v>
      </c>
      <c r="AE236" s="344">
        <f t="shared" si="785"/>
        <v>0</v>
      </c>
      <c r="AF236" s="344">
        <f t="shared" si="785"/>
        <v>0</v>
      </c>
      <c r="AG236" s="344">
        <f t="shared" si="785"/>
        <v>0</v>
      </c>
      <c r="AH236" s="344">
        <f t="shared" si="785"/>
        <v>0</v>
      </c>
      <c r="AI236" s="344">
        <f t="shared" si="785"/>
        <v>0</v>
      </c>
      <c r="AJ236" s="344">
        <f t="shared" si="785"/>
        <v>0</v>
      </c>
      <c r="AK236" s="344">
        <f t="shared" si="785"/>
        <v>0</v>
      </c>
      <c r="AL236" s="344">
        <f t="shared" si="785"/>
        <v>0</v>
      </c>
      <c r="AM236" s="344">
        <f t="shared" si="785"/>
        <v>0</v>
      </c>
      <c r="AN236" s="344">
        <f t="shared" si="785"/>
        <v>0</v>
      </c>
      <c r="AO236" s="344">
        <f t="shared" si="785"/>
        <v>0</v>
      </c>
      <c r="AP236" s="344">
        <f t="shared" si="785"/>
        <v>0</v>
      </c>
      <c r="AQ236" s="344">
        <f t="shared" si="785"/>
        <v>0</v>
      </c>
      <c r="AR236" s="344">
        <f t="shared" si="785"/>
        <v>0</v>
      </c>
      <c r="AS236" s="344">
        <f t="shared" si="785"/>
        <v>0</v>
      </c>
      <c r="AT236" s="344">
        <f t="shared" si="785"/>
        <v>0</v>
      </c>
      <c r="AU236" s="344">
        <f t="shared" si="785"/>
        <v>0</v>
      </c>
      <c r="AV236" s="344">
        <f t="shared" si="785"/>
        <v>0</v>
      </c>
      <c r="AW236" s="344">
        <f t="shared" si="785"/>
        <v>0</v>
      </c>
      <c r="AX236" s="344">
        <f t="shared" si="785"/>
        <v>0</v>
      </c>
      <c r="AY236" s="344">
        <f t="shared" si="785"/>
        <v>0</v>
      </c>
      <c r="AZ236" s="344">
        <f t="shared" si="785"/>
        <v>0</v>
      </c>
      <c r="BA236" s="344">
        <f t="shared" si="785"/>
        <v>0</v>
      </c>
      <c r="BB236" s="344">
        <f t="shared" si="785"/>
        <v>0</v>
      </c>
      <c r="BC236" s="344">
        <f t="shared" si="785"/>
        <v>0</v>
      </c>
      <c r="BD236" s="344">
        <f t="shared" si="785"/>
        <v>0</v>
      </c>
      <c r="BE236" s="344">
        <f t="shared" si="785"/>
        <v>0</v>
      </c>
      <c r="BF236" s="344">
        <f t="shared" si="785"/>
        <v>0</v>
      </c>
      <c r="BG236" s="344">
        <f t="shared" si="785"/>
        <v>0</v>
      </c>
      <c r="BH236" s="344">
        <f t="shared" si="785"/>
        <v>0</v>
      </c>
      <c r="BI236" s="344">
        <f t="shared" si="785"/>
        <v>0</v>
      </c>
      <c r="BJ236" s="344">
        <f t="shared" si="785"/>
        <v>0</v>
      </c>
      <c r="BK236" s="344">
        <f t="shared" si="785"/>
        <v>0</v>
      </c>
      <c r="BL236" s="344">
        <f t="shared" si="785"/>
        <v>0</v>
      </c>
      <c r="BM236" s="344">
        <f t="shared" si="785"/>
        <v>0</v>
      </c>
      <c r="BN236" s="344">
        <f t="shared" si="785"/>
        <v>0</v>
      </c>
      <c r="BO236" s="344">
        <f t="shared" si="785"/>
        <v>0</v>
      </c>
      <c r="BP236" s="344">
        <f t="shared" si="785"/>
        <v>0</v>
      </c>
      <c r="BQ236" s="344">
        <f t="shared" ref="BQ236:CS236" si="786">IFERROR(IF(BQ$17="beräknas ej",0,BP236*IF(BQ$222&gt;$D$217,1,IF(BQ$222&lt;=$C$217,$C$216,$D$216))*IFERROR(INDEX($B$8:$E$14,MATCH($A236,$A$8:$A$14,0),MATCH(BQ$222,$B$6:$E$6,1)),0)),0)</f>
        <v>0</v>
      </c>
      <c r="BR236" s="344">
        <f t="shared" si="786"/>
        <v>0</v>
      </c>
      <c r="BS236" s="344">
        <f t="shared" si="786"/>
        <v>0</v>
      </c>
      <c r="BT236" s="344">
        <f t="shared" si="786"/>
        <v>0</v>
      </c>
      <c r="BU236" s="344">
        <f t="shared" si="786"/>
        <v>0</v>
      </c>
      <c r="BV236" s="344">
        <f t="shared" si="786"/>
        <v>0</v>
      </c>
      <c r="BW236" s="344">
        <f t="shared" si="786"/>
        <v>0</v>
      </c>
      <c r="BX236" s="344">
        <f t="shared" si="786"/>
        <v>0</v>
      </c>
      <c r="BY236" s="344">
        <f t="shared" si="786"/>
        <v>0</v>
      </c>
      <c r="BZ236" s="344">
        <f t="shared" si="786"/>
        <v>0</v>
      </c>
      <c r="CA236" s="344">
        <f t="shared" si="786"/>
        <v>0</v>
      </c>
      <c r="CB236" s="344">
        <f t="shared" si="786"/>
        <v>0</v>
      </c>
      <c r="CC236" s="344">
        <f t="shared" si="786"/>
        <v>0</v>
      </c>
      <c r="CD236" s="344">
        <f t="shared" si="786"/>
        <v>0</v>
      </c>
      <c r="CE236" s="344">
        <f t="shared" si="786"/>
        <v>0</v>
      </c>
      <c r="CF236" s="344">
        <f t="shared" si="786"/>
        <v>0</v>
      </c>
      <c r="CG236" s="344">
        <f t="shared" si="786"/>
        <v>0</v>
      </c>
      <c r="CH236" s="344">
        <f t="shared" si="786"/>
        <v>0</v>
      </c>
      <c r="CI236" s="344">
        <f t="shared" si="786"/>
        <v>0</v>
      </c>
      <c r="CJ236" s="344">
        <f t="shared" si="786"/>
        <v>0</v>
      </c>
      <c r="CK236" s="344">
        <f t="shared" si="786"/>
        <v>0</v>
      </c>
      <c r="CL236" s="344">
        <f t="shared" si="786"/>
        <v>0</v>
      </c>
      <c r="CM236" s="344">
        <f t="shared" si="786"/>
        <v>0</v>
      </c>
      <c r="CN236" s="344">
        <f t="shared" si="786"/>
        <v>0</v>
      </c>
      <c r="CO236" s="344">
        <f t="shared" si="786"/>
        <v>0</v>
      </c>
      <c r="CP236" s="344">
        <f t="shared" si="786"/>
        <v>0</v>
      </c>
      <c r="CQ236" s="344">
        <f t="shared" si="786"/>
        <v>0</v>
      </c>
      <c r="CR236" s="344">
        <f t="shared" si="786"/>
        <v>0</v>
      </c>
      <c r="CS236" s="344">
        <f t="shared" si="786"/>
        <v>0</v>
      </c>
    </row>
    <row r="237" spans="1:97" s="372" customFormat="1" x14ac:dyDescent="0.35">
      <c r="A237" s="337">
        <f t="shared" ref="A237:C237" si="787">A203</f>
        <v>0</v>
      </c>
      <c r="B237" s="337" t="str">
        <f t="shared" si="787"/>
        <v>0 0</v>
      </c>
      <c r="C237" s="344">
        <f t="shared" si="787"/>
        <v>0</v>
      </c>
      <c r="D237" s="344">
        <f>IFERROR(('JA basår'!W21*'JA basår'!F21*'JA basår'!H21*'JA basår'!L21)+('JA basår'!W51*'JA basår'!F51*'JA basår'!H51*'JA basår'!L51),0)</f>
        <v>0</v>
      </c>
      <c r="E237" s="344">
        <f t="shared" ref="E237:BP237" si="788">IFERROR(IF(E$17="beräknas ej",0,D237*IF(E$222&gt;$D$217,1,IF(E$222&lt;=$C$217,$C$216,$D$216))*IFERROR(INDEX($B$8:$E$14,MATCH($A237,$A$8:$A$14,0),MATCH(E$222,$B$6:$E$6,1)),0)),0)</f>
        <v>0</v>
      </c>
      <c r="F237" s="344">
        <f t="shared" si="788"/>
        <v>0</v>
      </c>
      <c r="G237" s="344">
        <f t="shared" si="788"/>
        <v>0</v>
      </c>
      <c r="H237" s="344">
        <f t="shared" si="788"/>
        <v>0</v>
      </c>
      <c r="I237" s="344">
        <f t="shared" si="788"/>
        <v>0</v>
      </c>
      <c r="J237" s="344">
        <f t="shared" si="788"/>
        <v>0</v>
      </c>
      <c r="K237" s="344">
        <f t="shared" si="788"/>
        <v>0</v>
      </c>
      <c r="L237" s="344">
        <f t="shared" si="788"/>
        <v>0</v>
      </c>
      <c r="M237" s="344">
        <f t="shared" si="788"/>
        <v>0</v>
      </c>
      <c r="N237" s="344">
        <f t="shared" si="788"/>
        <v>0</v>
      </c>
      <c r="O237" s="344">
        <f t="shared" si="788"/>
        <v>0</v>
      </c>
      <c r="P237" s="344">
        <f t="shared" si="788"/>
        <v>0</v>
      </c>
      <c r="Q237" s="344">
        <f t="shared" si="788"/>
        <v>0</v>
      </c>
      <c r="R237" s="344">
        <f t="shared" si="788"/>
        <v>0</v>
      </c>
      <c r="S237" s="344">
        <f t="shared" si="788"/>
        <v>0</v>
      </c>
      <c r="T237" s="344">
        <f t="shared" si="788"/>
        <v>0</v>
      </c>
      <c r="U237" s="344">
        <f t="shared" si="788"/>
        <v>0</v>
      </c>
      <c r="V237" s="344">
        <f t="shared" si="788"/>
        <v>0</v>
      </c>
      <c r="W237" s="344">
        <f t="shared" si="788"/>
        <v>0</v>
      </c>
      <c r="X237" s="344">
        <f t="shared" si="788"/>
        <v>0</v>
      </c>
      <c r="Y237" s="344">
        <f t="shared" si="788"/>
        <v>0</v>
      </c>
      <c r="Z237" s="344">
        <f t="shared" si="788"/>
        <v>0</v>
      </c>
      <c r="AA237" s="344">
        <f t="shared" si="788"/>
        <v>0</v>
      </c>
      <c r="AB237" s="344">
        <f t="shared" si="788"/>
        <v>0</v>
      </c>
      <c r="AC237" s="344">
        <f t="shared" si="788"/>
        <v>0</v>
      </c>
      <c r="AD237" s="344">
        <f t="shared" si="788"/>
        <v>0</v>
      </c>
      <c r="AE237" s="344">
        <f t="shared" si="788"/>
        <v>0</v>
      </c>
      <c r="AF237" s="344">
        <f t="shared" si="788"/>
        <v>0</v>
      </c>
      <c r="AG237" s="344">
        <f t="shared" si="788"/>
        <v>0</v>
      </c>
      <c r="AH237" s="344">
        <f t="shared" si="788"/>
        <v>0</v>
      </c>
      <c r="AI237" s="344">
        <f t="shared" si="788"/>
        <v>0</v>
      </c>
      <c r="AJ237" s="344">
        <f t="shared" si="788"/>
        <v>0</v>
      </c>
      <c r="AK237" s="344">
        <f t="shared" si="788"/>
        <v>0</v>
      </c>
      <c r="AL237" s="344">
        <f t="shared" si="788"/>
        <v>0</v>
      </c>
      <c r="AM237" s="344">
        <f t="shared" si="788"/>
        <v>0</v>
      </c>
      <c r="AN237" s="344">
        <f t="shared" si="788"/>
        <v>0</v>
      </c>
      <c r="AO237" s="344">
        <f t="shared" si="788"/>
        <v>0</v>
      </c>
      <c r="AP237" s="344">
        <f t="shared" si="788"/>
        <v>0</v>
      </c>
      <c r="AQ237" s="344">
        <f t="shared" si="788"/>
        <v>0</v>
      </c>
      <c r="AR237" s="344">
        <f t="shared" si="788"/>
        <v>0</v>
      </c>
      <c r="AS237" s="344">
        <f t="shared" si="788"/>
        <v>0</v>
      </c>
      <c r="AT237" s="344">
        <f t="shared" si="788"/>
        <v>0</v>
      </c>
      <c r="AU237" s="344">
        <f t="shared" si="788"/>
        <v>0</v>
      </c>
      <c r="AV237" s="344">
        <f t="shared" si="788"/>
        <v>0</v>
      </c>
      <c r="AW237" s="344">
        <f t="shared" si="788"/>
        <v>0</v>
      </c>
      <c r="AX237" s="344">
        <f t="shared" si="788"/>
        <v>0</v>
      </c>
      <c r="AY237" s="344">
        <f t="shared" si="788"/>
        <v>0</v>
      </c>
      <c r="AZ237" s="344">
        <f t="shared" si="788"/>
        <v>0</v>
      </c>
      <c r="BA237" s="344">
        <f t="shared" si="788"/>
        <v>0</v>
      </c>
      <c r="BB237" s="344">
        <f t="shared" si="788"/>
        <v>0</v>
      </c>
      <c r="BC237" s="344">
        <f t="shared" si="788"/>
        <v>0</v>
      </c>
      <c r="BD237" s="344">
        <f t="shared" si="788"/>
        <v>0</v>
      </c>
      <c r="BE237" s="344">
        <f t="shared" si="788"/>
        <v>0</v>
      </c>
      <c r="BF237" s="344">
        <f t="shared" si="788"/>
        <v>0</v>
      </c>
      <c r="BG237" s="344">
        <f t="shared" si="788"/>
        <v>0</v>
      </c>
      <c r="BH237" s="344">
        <f t="shared" si="788"/>
        <v>0</v>
      </c>
      <c r="BI237" s="344">
        <f t="shared" si="788"/>
        <v>0</v>
      </c>
      <c r="BJ237" s="344">
        <f t="shared" si="788"/>
        <v>0</v>
      </c>
      <c r="BK237" s="344">
        <f t="shared" si="788"/>
        <v>0</v>
      </c>
      <c r="BL237" s="344">
        <f t="shared" si="788"/>
        <v>0</v>
      </c>
      <c r="BM237" s="344">
        <f t="shared" si="788"/>
        <v>0</v>
      </c>
      <c r="BN237" s="344">
        <f t="shared" si="788"/>
        <v>0</v>
      </c>
      <c r="BO237" s="344">
        <f t="shared" si="788"/>
        <v>0</v>
      </c>
      <c r="BP237" s="344">
        <f t="shared" si="788"/>
        <v>0</v>
      </c>
      <c r="BQ237" s="344">
        <f t="shared" ref="BQ237:CS237" si="789">IFERROR(IF(BQ$17="beräknas ej",0,BP237*IF(BQ$222&gt;$D$217,1,IF(BQ$222&lt;=$C$217,$C$216,$D$216))*IFERROR(INDEX($B$8:$E$14,MATCH($A237,$A$8:$A$14,0),MATCH(BQ$222,$B$6:$E$6,1)),0)),0)</f>
        <v>0</v>
      </c>
      <c r="BR237" s="344">
        <f t="shared" si="789"/>
        <v>0</v>
      </c>
      <c r="BS237" s="344">
        <f t="shared" si="789"/>
        <v>0</v>
      </c>
      <c r="BT237" s="344">
        <f t="shared" si="789"/>
        <v>0</v>
      </c>
      <c r="BU237" s="344">
        <f t="shared" si="789"/>
        <v>0</v>
      </c>
      <c r="BV237" s="344">
        <f t="shared" si="789"/>
        <v>0</v>
      </c>
      <c r="BW237" s="344">
        <f t="shared" si="789"/>
        <v>0</v>
      </c>
      <c r="BX237" s="344">
        <f t="shared" si="789"/>
        <v>0</v>
      </c>
      <c r="BY237" s="344">
        <f t="shared" si="789"/>
        <v>0</v>
      </c>
      <c r="BZ237" s="344">
        <f t="shared" si="789"/>
        <v>0</v>
      </c>
      <c r="CA237" s="344">
        <f t="shared" si="789"/>
        <v>0</v>
      </c>
      <c r="CB237" s="344">
        <f t="shared" si="789"/>
        <v>0</v>
      </c>
      <c r="CC237" s="344">
        <f t="shared" si="789"/>
        <v>0</v>
      </c>
      <c r="CD237" s="344">
        <f t="shared" si="789"/>
        <v>0</v>
      </c>
      <c r="CE237" s="344">
        <f t="shared" si="789"/>
        <v>0</v>
      </c>
      <c r="CF237" s="344">
        <f t="shared" si="789"/>
        <v>0</v>
      </c>
      <c r="CG237" s="344">
        <f t="shared" si="789"/>
        <v>0</v>
      </c>
      <c r="CH237" s="344">
        <f t="shared" si="789"/>
        <v>0</v>
      </c>
      <c r="CI237" s="344">
        <f t="shared" si="789"/>
        <v>0</v>
      </c>
      <c r="CJ237" s="344">
        <f t="shared" si="789"/>
        <v>0</v>
      </c>
      <c r="CK237" s="344">
        <f t="shared" si="789"/>
        <v>0</v>
      </c>
      <c r="CL237" s="344">
        <f t="shared" si="789"/>
        <v>0</v>
      </c>
      <c r="CM237" s="344">
        <f t="shared" si="789"/>
        <v>0</v>
      </c>
      <c r="CN237" s="344">
        <f t="shared" si="789"/>
        <v>0</v>
      </c>
      <c r="CO237" s="344">
        <f t="shared" si="789"/>
        <v>0</v>
      </c>
      <c r="CP237" s="344">
        <f t="shared" si="789"/>
        <v>0</v>
      </c>
      <c r="CQ237" s="344">
        <f t="shared" si="789"/>
        <v>0</v>
      </c>
      <c r="CR237" s="344">
        <f t="shared" si="789"/>
        <v>0</v>
      </c>
      <c r="CS237" s="344">
        <f t="shared" si="789"/>
        <v>0</v>
      </c>
    </row>
    <row r="238" spans="1:97" s="372" customFormat="1" x14ac:dyDescent="0.35">
      <c r="A238" s="337">
        <f t="shared" ref="A238:C238" si="790">A204</f>
        <v>0</v>
      </c>
      <c r="B238" s="337" t="str">
        <f t="shared" si="790"/>
        <v>0 0</v>
      </c>
      <c r="C238" s="344">
        <f t="shared" si="790"/>
        <v>0</v>
      </c>
      <c r="D238" s="344">
        <f>IFERROR(('JA basår'!W22*'JA basår'!F22*'JA basår'!H22*'JA basår'!L22)+('JA basår'!W52*'JA basår'!F52*'JA basår'!H52*'JA basår'!L52),0)</f>
        <v>0</v>
      </c>
      <c r="E238" s="344">
        <f t="shared" ref="E238:BP238" si="791">IFERROR(IF(E$17="beräknas ej",0,D238*IF(E$222&gt;$D$217,1,IF(E$222&lt;=$C$217,$C$216,$D$216))*IFERROR(INDEX($B$8:$E$14,MATCH($A238,$A$8:$A$14,0),MATCH(E$222,$B$6:$E$6,1)),0)),0)</f>
        <v>0</v>
      </c>
      <c r="F238" s="344">
        <f t="shared" si="791"/>
        <v>0</v>
      </c>
      <c r="G238" s="344">
        <f t="shared" si="791"/>
        <v>0</v>
      </c>
      <c r="H238" s="344">
        <f t="shared" si="791"/>
        <v>0</v>
      </c>
      <c r="I238" s="344">
        <f t="shared" si="791"/>
        <v>0</v>
      </c>
      <c r="J238" s="344">
        <f t="shared" si="791"/>
        <v>0</v>
      </c>
      <c r="K238" s="344">
        <f t="shared" si="791"/>
        <v>0</v>
      </c>
      <c r="L238" s="344">
        <f t="shared" si="791"/>
        <v>0</v>
      </c>
      <c r="M238" s="344">
        <f t="shared" si="791"/>
        <v>0</v>
      </c>
      <c r="N238" s="344">
        <f t="shared" si="791"/>
        <v>0</v>
      </c>
      <c r="O238" s="344">
        <f t="shared" si="791"/>
        <v>0</v>
      </c>
      <c r="P238" s="344">
        <f t="shared" si="791"/>
        <v>0</v>
      </c>
      <c r="Q238" s="344">
        <f t="shared" si="791"/>
        <v>0</v>
      </c>
      <c r="R238" s="344">
        <f t="shared" si="791"/>
        <v>0</v>
      </c>
      <c r="S238" s="344">
        <f t="shared" si="791"/>
        <v>0</v>
      </c>
      <c r="T238" s="344">
        <f t="shared" si="791"/>
        <v>0</v>
      </c>
      <c r="U238" s="344">
        <f t="shared" si="791"/>
        <v>0</v>
      </c>
      <c r="V238" s="344">
        <f t="shared" si="791"/>
        <v>0</v>
      </c>
      <c r="W238" s="344">
        <f t="shared" si="791"/>
        <v>0</v>
      </c>
      <c r="X238" s="344">
        <f t="shared" si="791"/>
        <v>0</v>
      </c>
      <c r="Y238" s="344">
        <f t="shared" si="791"/>
        <v>0</v>
      </c>
      <c r="Z238" s="344">
        <f t="shared" si="791"/>
        <v>0</v>
      </c>
      <c r="AA238" s="344">
        <f t="shared" si="791"/>
        <v>0</v>
      </c>
      <c r="AB238" s="344">
        <f t="shared" si="791"/>
        <v>0</v>
      </c>
      <c r="AC238" s="344">
        <f t="shared" si="791"/>
        <v>0</v>
      </c>
      <c r="AD238" s="344">
        <f t="shared" si="791"/>
        <v>0</v>
      </c>
      <c r="AE238" s="344">
        <f t="shared" si="791"/>
        <v>0</v>
      </c>
      <c r="AF238" s="344">
        <f t="shared" si="791"/>
        <v>0</v>
      </c>
      <c r="AG238" s="344">
        <f t="shared" si="791"/>
        <v>0</v>
      </c>
      <c r="AH238" s="344">
        <f t="shared" si="791"/>
        <v>0</v>
      </c>
      <c r="AI238" s="344">
        <f t="shared" si="791"/>
        <v>0</v>
      </c>
      <c r="AJ238" s="344">
        <f t="shared" si="791"/>
        <v>0</v>
      </c>
      <c r="AK238" s="344">
        <f t="shared" si="791"/>
        <v>0</v>
      </c>
      <c r="AL238" s="344">
        <f t="shared" si="791"/>
        <v>0</v>
      </c>
      <c r="AM238" s="344">
        <f t="shared" si="791"/>
        <v>0</v>
      </c>
      <c r="AN238" s="344">
        <f t="shared" si="791"/>
        <v>0</v>
      </c>
      <c r="AO238" s="344">
        <f t="shared" si="791"/>
        <v>0</v>
      </c>
      <c r="AP238" s="344">
        <f t="shared" si="791"/>
        <v>0</v>
      </c>
      <c r="AQ238" s="344">
        <f t="shared" si="791"/>
        <v>0</v>
      </c>
      <c r="AR238" s="344">
        <f t="shared" si="791"/>
        <v>0</v>
      </c>
      <c r="AS238" s="344">
        <f t="shared" si="791"/>
        <v>0</v>
      </c>
      <c r="AT238" s="344">
        <f t="shared" si="791"/>
        <v>0</v>
      </c>
      <c r="AU238" s="344">
        <f t="shared" si="791"/>
        <v>0</v>
      </c>
      <c r="AV238" s="344">
        <f t="shared" si="791"/>
        <v>0</v>
      </c>
      <c r="AW238" s="344">
        <f t="shared" si="791"/>
        <v>0</v>
      </c>
      <c r="AX238" s="344">
        <f t="shared" si="791"/>
        <v>0</v>
      </c>
      <c r="AY238" s="344">
        <f t="shared" si="791"/>
        <v>0</v>
      </c>
      <c r="AZ238" s="344">
        <f t="shared" si="791"/>
        <v>0</v>
      </c>
      <c r="BA238" s="344">
        <f t="shared" si="791"/>
        <v>0</v>
      </c>
      <c r="BB238" s="344">
        <f t="shared" si="791"/>
        <v>0</v>
      </c>
      <c r="BC238" s="344">
        <f t="shared" si="791"/>
        <v>0</v>
      </c>
      <c r="BD238" s="344">
        <f t="shared" si="791"/>
        <v>0</v>
      </c>
      <c r="BE238" s="344">
        <f t="shared" si="791"/>
        <v>0</v>
      </c>
      <c r="BF238" s="344">
        <f t="shared" si="791"/>
        <v>0</v>
      </c>
      <c r="BG238" s="344">
        <f t="shared" si="791"/>
        <v>0</v>
      </c>
      <c r="BH238" s="344">
        <f t="shared" si="791"/>
        <v>0</v>
      </c>
      <c r="BI238" s="344">
        <f t="shared" si="791"/>
        <v>0</v>
      </c>
      <c r="BJ238" s="344">
        <f t="shared" si="791"/>
        <v>0</v>
      </c>
      <c r="BK238" s="344">
        <f t="shared" si="791"/>
        <v>0</v>
      </c>
      <c r="BL238" s="344">
        <f t="shared" si="791"/>
        <v>0</v>
      </c>
      <c r="BM238" s="344">
        <f t="shared" si="791"/>
        <v>0</v>
      </c>
      <c r="BN238" s="344">
        <f t="shared" si="791"/>
        <v>0</v>
      </c>
      <c r="BO238" s="344">
        <f t="shared" si="791"/>
        <v>0</v>
      </c>
      <c r="BP238" s="344">
        <f t="shared" si="791"/>
        <v>0</v>
      </c>
      <c r="BQ238" s="344">
        <f t="shared" ref="BQ238:CS238" si="792">IFERROR(IF(BQ$17="beräknas ej",0,BP238*IF(BQ$222&gt;$D$217,1,IF(BQ$222&lt;=$C$217,$C$216,$D$216))*IFERROR(INDEX($B$8:$E$14,MATCH($A238,$A$8:$A$14,0),MATCH(BQ$222,$B$6:$E$6,1)),0)),0)</f>
        <v>0</v>
      </c>
      <c r="BR238" s="344">
        <f t="shared" si="792"/>
        <v>0</v>
      </c>
      <c r="BS238" s="344">
        <f t="shared" si="792"/>
        <v>0</v>
      </c>
      <c r="BT238" s="344">
        <f t="shared" si="792"/>
        <v>0</v>
      </c>
      <c r="BU238" s="344">
        <f t="shared" si="792"/>
        <v>0</v>
      </c>
      <c r="BV238" s="344">
        <f t="shared" si="792"/>
        <v>0</v>
      </c>
      <c r="BW238" s="344">
        <f t="shared" si="792"/>
        <v>0</v>
      </c>
      <c r="BX238" s="344">
        <f t="shared" si="792"/>
        <v>0</v>
      </c>
      <c r="BY238" s="344">
        <f t="shared" si="792"/>
        <v>0</v>
      </c>
      <c r="BZ238" s="344">
        <f t="shared" si="792"/>
        <v>0</v>
      </c>
      <c r="CA238" s="344">
        <f t="shared" si="792"/>
        <v>0</v>
      </c>
      <c r="CB238" s="344">
        <f t="shared" si="792"/>
        <v>0</v>
      </c>
      <c r="CC238" s="344">
        <f t="shared" si="792"/>
        <v>0</v>
      </c>
      <c r="CD238" s="344">
        <f t="shared" si="792"/>
        <v>0</v>
      </c>
      <c r="CE238" s="344">
        <f t="shared" si="792"/>
        <v>0</v>
      </c>
      <c r="CF238" s="344">
        <f t="shared" si="792"/>
        <v>0</v>
      </c>
      <c r="CG238" s="344">
        <f t="shared" si="792"/>
        <v>0</v>
      </c>
      <c r="CH238" s="344">
        <f t="shared" si="792"/>
        <v>0</v>
      </c>
      <c r="CI238" s="344">
        <f t="shared" si="792"/>
        <v>0</v>
      </c>
      <c r="CJ238" s="344">
        <f t="shared" si="792"/>
        <v>0</v>
      </c>
      <c r="CK238" s="344">
        <f t="shared" si="792"/>
        <v>0</v>
      </c>
      <c r="CL238" s="344">
        <f t="shared" si="792"/>
        <v>0</v>
      </c>
      <c r="CM238" s="344">
        <f t="shared" si="792"/>
        <v>0</v>
      </c>
      <c r="CN238" s="344">
        <f t="shared" si="792"/>
        <v>0</v>
      </c>
      <c r="CO238" s="344">
        <f t="shared" si="792"/>
        <v>0</v>
      </c>
      <c r="CP238" s="344">
        <f t="shared" si="792"/>
        <v>0</v>
      </c>
      <c r="CQ238" s="344">
        <f t="shared" si="792"/>
        <v>0</v>
      </c>
      <c r="CR238" s="344">
        <f t="shared" si="792"/>
        <v>0</v>
      </c>
      <c r="CS238" s="344">
        <f t="shared" si="792"/>
        <v>0</v>
      </c>
    </row>
    <row r="239" spans="1:97" s="372" customFormat="1" x14ac:dyDescent="0.35">
      <c r="A239" s="337">
        <f t="shared" ref="A239:C239" si="793">A205</f>
        <v>0</v>
      </c>
      <c r="B239" s="337" t="str">
        <f t="shared" si="793"/>
        <v>0 0</v>
      </c>
      <c r="C239" s="344">
        <f t="shared" si="793"/>
        <v>0</v>
      </c>
      <c r="D239" s="344">
        <f>IFERROR(('JA basår'!W23*'JA basår'!F23*'JA basår'!H23*'JA basår'!L23)+('JA basår'!W53*'JA basår'!F53*'JA basår'!H53*'JA basår'!L53),0)</f>
        <v>0</v>
      </c>
      <c r="E239" s="344">
        <f t="shared" ref="E239:BP239" si="794">IFERROR(IF(E$17="beräknas ej",0,D239*IF(E$222&gt;$D$217,1,IF(E$222&lt;=$C$217,$C$216,$D$216))*IFERROR(INDEX($B$8:$E$14,MATCH($A239,$A$8:$A$14,0),MATCH(E$222,$B$6:$E$6,1)),0)),0)</f>
        <v>0</v>
      </c>
      <c r="F239" s="344">
        <f t="shared" si="794"/>
        <v>0</v>
      </c>
      <c r="G239" s="344">
        <f t="shared" si="794"/>
        <v>0</v>
      </c>
      <c r="H239" s="344">
        <f t="shared" si="794"/>
        <v>0</v>
      </c>
      <c r="I239" s="344">
        <f t="shared" si="794"/>
        <v>0</v>
      </c>
      <c r="J239" s="344">
        <f t="shared" si="794"/>
        <v>0</v>
      </c>
      <c r="K239" s="344">
        <f t="shared" si="794"/>
        <v>0</v>
      </c>
      <c r="L239" s="344">
        <f t="shared" si="794"/>
        <v>0</v>
      </c>
      <c r="M239" s="344">
        <f t="shared" si="794"/>
        <v>0</v>
      </c>
      <c r="N239" s="344">
        <f t="shared" si="794"/>
        <v>0</v>
      </c>
      <c r="O239" s="344">
        <f t="shared" si="794"/>
        <v>0</v>
      </c>
      <c r="P239" s="344">
        <f t="shared" si="794"/>
        <v>0</v>
      </c>
      <c r="Q239" s="344">
        <f t="shared" si="794"/>
        <v>0</v>
      </c>
      <c r="R239" s="344">
        <f t="shared" si="794"/>
        <v>0</v>
      </c>
      <c r="S239" s="344">
        <f t="shared" si="794"/>
        <v>0</v>
      </c>
      <c r="T239" s="344">
        <f t="shared" si="794"/>
        <v>0</v>
      </c>
      <c r="U239" s="344">
        <f t="shared" si="794"/>
        <v>0</v>
      </c>
      <c r="V239" s="344">
        <f t="shared" si="794"/>
        <v>0</v>
      </c>
      <c r="W239" s="344">
        <f t="shared" si="794"/>
        <v>0</v>
      </c>
      <c r="X239" s="344">
        <f t="shared" si="794"/>
        <v>0</v>
      </c>
      <c r="Y239" s="344">
        <f t="shared" si="794"/>
        <v>0</v>
      </c>
      <c r="Z239" s="344">
        <f t="shared" si="794"/>
        <v>0</v>
      </c>
      <c r="AA239" s="344">
        <f t="shared" si="794"/>
        <v>0</v>
      </c>
      <c r="AB239" s="344">
        <f t="shared" si="794"/>
        <v>0</v>
      </c>
      <c r="AC239" s="344">
        <f t="shared" si="794"/>
        <v>0</v>
      </c>
      <c r="AD239" s="344">
        <f t="shared" si="794"/>
        <v>0</v>
      </c>
      <c r="AE239" s="344">
        <f t="shared" si="794"/>
        <v>0</v>
      </c>
      <c r="AF239" s="344">
        <f t="shared" si="794"/>
        <v>0</v>
      </c>
      <c r="AG239" s="344">
        <f t="shared" si="794"/>
        <v>0</v>
      </c>
      <c r="AH239" s="344">
        <f t="shared" si="794"/>
        <v>0</v>
      </c>
      <c r="AI239" s="344">
        <f t="shared" si="794"/>
        <v>0</v>
      </c>
      <c r="AJ239" s="344">
        <f t="shared" si="794"/>
        <v>0</v>
      </c>
      <c r="AK239" s="344">
        <f t="shared" si="794"/>
        <v>0</v>
      </c>
      <c r="AL239" s="344">
        <f t="shared" si="794"/>
        <v>0</v>
      </c>
      <c r="AM239" s="344">
        <f t="shared" si="794"/>
        <v>0</v>
      </c>
      <c r="AN239" s="344">
        <f t="shared" si="794"/>
        <v>0</v>
      </c>
      <c r="AO239" s="344">
        <f t="shared" si="794"/>
        <v>0</v>
      </c>
      <c r="AP239" s="344">
        <f t="shared" si="794"/>
        <v>0</v>
      </c>
      <c r="AQ239" s="344">
        <f t="shared" si="794"/>
        <v>0</v>
      </c>
      <c r="AR239" s="344">
        <f t="shared" si="794"/>
        <v>0</v>
      </c>
      <c r="AS239" s="344">
        <f t="shared" si="794"/>
        <v>0</v>
      </c>
      <c r="AT239" s="344">
        <f t="shared" si="794"/>
        <v>0</v>
      </c>
      <c r="AU239" s="344">
        <f t="shared" si="794"/>
        <v>0</v>
      </c>
      <c r="AV239" s="344">
        <f t="shared" si="794"/>
        <v>0</v>
      </c>
      <c r="AW239" s="344">
        <f t="shared" si="794"/>
        <v>0</v>
      </c>
      <c r="AX239" s="344">
        <f t="shared" si="794"/>
        <v>0</v>
      </c>
      <c r="AY239" s="344">
        <f t="shared" si="794"/>
        <v>0</v>
      </c>
      <c r="AZ239" s="344">
        <f t="shared" si="794"/>
        <v>0</v>
      </c>
      <c r="BA239" s="344">
        <f t="shared" si="794"/>
        <v>0</v>
      </c>
      <c r="BB239" s="344">
        <f t="shared" si="794"/>
        <v>0</v>
      </c>
      <c r="BC239" s="344">
        <f t="shared" si="794"/>
        <v>0</v>
      </c>
      <c r="BD239" s="344">
        <f t="shared" si="794"/>
        <v>0</v>
      </c>
      <c r="BE239" s="344">
        <f t="shared" si="794"/>
        <v>0</v>
      </c>
      <c r="BF239" s="344">
        <f t="shared" si="794"/>
        <v>0</v>
      </c>
      <c r="BG239" s="344">
        <f t="shared" si="794"/>
        <v>0</v>
      </c>
      <c r="BH239" s="344">
        <f t="shared" si="794"/>
        <v>0</v>
      </c>
      <c r="BI239" s="344">
        <f t="shared" si="794"/>
        <v>0</v>
      </c>
      <c r="BJ239" s="344">
        <f t="shared" si="794"/>
        <v>0</v>
      </c>
      <c r="BK239" s="344">
        <f t="shared" si="794"/>
        <v>0</v>
      </c>
      <c r="BL239" s="344">
        <f t="shared" si="794"/>
        <v>0</v>
      </c>
      <c r="BM239" s="344">
        <f t="shared" si="794"/>
        <v>0</v>
      </c>
      <c r="BN239" s="344">
        <f t="shared" si="794"/>
        <v>0</v>
      </c>
      <c r="BO239" s="344">
        <f t="shared" si="794"/>
        <v>0</v>
      </c>
      <c r="BP239" s="344">
        <f t="shared" si="794"/>
        <v>0</v>
      </c>
      <c r="BQ239" s="344">
        <f t="shared" ref="BQ239:CS239" si="795">IFERROR(IF(BQ$17="beräknas ej",0,BP239*IF(BQ$222&gt;$D$217,1,IF(BQ$222&lt;=$C$217,$C$216,$D$216))*IFERROR(INDEX($B$8:$E$14,MATCH($A239,$A$8:$A$14,0),MATCH(BQ$222,$B$6:$E$6,1)),0)),0)</f>
        <v>0</v>
      </c>
      <c r="BR239" s="344">
        <f t="shared" si="795"/>
        <v>0</v>
      </c>
      <c r="BS239" s="344">
        <f t="shared" si="795"/>
        <v>0</v>
      </c>
      <c r="BT239" s="344">
        <f t="shared" si="795"/>
        <v>0</v>
      </c>
      <c r="BU239" s="344">
        <f t="shared" si="795"/>
        <v>0</v>
      </c>
      <c r="BV239" s="344">
        <f t="shared" si="795"/>
        <v>0</v>
      </c>
      <c r="BW239" s="344">
        <f t="shared" si="795"/>
        <v>0</v>
      </c>
      <c r="BX239" s="344">
        <f t="shared" si="795"/>
        <v>0</v>
      </c>
      <c r="BY239" s="344">
        <f t="shared" si="795"/>
        <v>0</v>
      </c>
      <c r="BZ239" s="344">
        <f t="shared" si="795"/>
        <v>0</v>
      </c>
      <c r="CA239" s="344">
        <f t="shared" si="795"/>
        <v>0</v>
      </c>
      <c r="CB239" s="344">
        <f t="shared" si="795"/>
        <v>0</v>
      </c>
      <c r="CC239" s="344">
        <f t="shared" si="795"/>
        <v>0</v>
      </c>
      <c r="CD239" s="344">
        <f t="shared" si="795"/>
        <v>0</v>
      </c>
      <c r="CE239" s="344">
        <f t="shared" si="795"/>
        <v>0</v>
      </c>
      <c r="CF239" s="344">
        <f t="shared" si="795"/>
        <v>0</v>
      </c>
      <c r="CG239" s="344">
        <f t="shared" si="795"/>
        <v>0</v>
      </c>
      <c r="CH239" s="344">
        <f t="shared" si="795"/>
        <v>0</v>
      </c>
      <c r="CI239" s="344">
        <f t="shared" si="795"/>
        <v>0</v>
      </c>
      <c r="CJ239" s="344">
        <f t="shared" si="795"/>
        <v>0</v>
      </c>
      <c r="CK239" s="344">
        <f t="shared" si="795"/>
        <v>0</v>
      </c>
      <c r="CL239" s="344">
        <f t="shared" si="795"/>
        <v>0</v>
      </c>
      <c r="CM239" s="344">
        <f t="shared" si="795"/>
        <v>0</v>
      </c>
      <c r="CN239" s="344">
        <f t="shared" si="795"/>
        <v>0</v>
      </c>
      <c r="CO239" s="344">
        <f t="shared" si="795"/>
        <v>0</v>
      </c>
      <c r="CP239" s="344">
        <f t="shared" si="795"/>
        <v>0</v>
      </c>
      <c r="CQ239" s="344">
        <f t="shared" si="795"/>
        <v>0</v>
      </c>
      <c r="CR239" s="344">
        <f t="shared" si="795"/>
        <v>0</v>
      </c>
      <c r="CS239" s="344">
        <f t="shared" si="795"/>
        <v>0</v>
      </c>
    </row>
    <row r="240" spans="1:97" s="372" customFormat="1" x14ac:dyDescent="0.35">
      <c r="A240" s="337">
        <f t="shared" ref="A240:C240" si="796">A206</f>
        <v>0</v>
      </c>
      <c r="B240" s="337" t="str">
        <f t="shared" si="796"/>
        <v>0 0</v>
      </c>
      <c r="C240" s="344">
        <f t="shared" si="796"/>
        <v>0</v>
      </c>
      <c r="D240" s="344">
        <f>IFERROR(('JA basår'!W24*'JA basår'!F24*'JA basår'!H24*'JA basår'!L24)+('JA basår'!W54*'JA basår'!F54*'JA basår'!H54*'JA basår'!L54),0)</f>
        <v>0</v>
      </c>
      <c r="E240" s="344">
        <f t="shared" ref="E240:BP240" si="797">IFERROR(IF(E$17="beräknas ej",0,D240*IF(E$222&gt;$D$217,1,IF(E$222&lt;=$C$217,$C$216,$D$216))*IFERROR(INDEX($B$8:$E$14,MATCH($A240,$A$8:$A$14,0),MATCH(E$222,$B$6:$E$6,1)),0)),0)</f>
        <v>0</v>
      </c>
      <c r="F240" s="344">
        <f t="shared" si="797"/>
        <v>0</v>
      </c>
      <c r="G240" s="344">
        <f t="shared" si="797"/>
        <v>0</v>
      </c>
      <c r="H240" s="344">
        <f t="shared" si="797"/>
        <v>0</v>
      </c>
      <c r="I240" s="344">
        <f t="shared" si="797"/>
        <v>0</v>
      </c>
      <c r="J240" s="344">
        <f t="shared" si="797"/>
        <v>0</v>
      </c>
      <c r="K240" s="344">
        <f t="shared" si="797"/>
        <v>0</v>
      </c>
      <c r="L240" s="344">
        <f t="shared" si="797"/>
        <v>0</v>
      </c>
      <c r="M240" s="344">
        <f t="shared" si="797"/>
        <v>0</v>
      </c>
      <c r="N240" s="344">
        <f t="shared" si="797"/>
        <v>0</v>
      </c>
      <c r="O240" s="344">
        <f t="shared" si="797"/>
        <v>0</v>
      </c>
      <c r="P240" s="344">
        <f t="shared" si="797"/>
        <v>0</v>
      </c>
      <c r="Q240" s="344">
        <f t="shared" si="797"/>
        <v>0</v>
      </c>
      <c r="R240" s="344">
        <f t="shared" si="797"/>
        <v>0</v>
      </c>
      <c r="S240" s="344">
        <f t="shared" si="797"/>
        <v>0</v>
      </c>
      <c r="T240" s="344">
        <f t="shared" si="797"/>
        <v>0</v>
      </c>
      <c r="U240" s="344">
        <f t="shared" si="797"/>
        <v>0</v>
      </c>
      <c r="V240" s="344">
        <f t="shared" si="797"/>
        <v>0</v>
      </c>
      <c r="W240" s="344">
        <f t="shared" si="797"/>
        <v>0</v>
      </c>
      <c r="X240" s="344">
        <f t="shared" si="797"/>
        <v>0</v>
      </c>
      <c r="Y240" s="344">
        <f t="shared" si="797"/>
        <v>0</v>
      </c>
      <c r="Z240" s="344">
        <f t="shared" si="797"/>
        <v>0</v>
      </c>
      <c r="AA240" s="344">
        <f t="shared" si="797"/>
        <v>0</v>
      </c>
      <c r="AB240" s="344">
        <f t="shared" si="797"/>
        <v>0</v>
      </c>
      <c r="AC240" s="344">
        <f t="shared" si="797"/>
        <v>0</v>
      </c>
      <c r="AD240" s="344">
        <f t="shared" si="797"/>
        <v>0</v>
      </c>
      <c r="AE240" s="344">
        <f t="shared" si="797"/>
        <v>0</v>
      </c>
      <c r="AF240" s="344">
        <f t="shared" si="797"/>
        <v>0</v>
      </c>
      <c r="AG240" s="344">
        <f t="shared" si="797"/>
        <v>0</v>
      </c>
      <c r="AH240" s="344">
        <f t="shared" si="797"/>
        <v>0</v>
      </c>
      <c r="AI240" s="344">
        <f t="shared" si="797"/>
        <v>0</v>
      </c>
      <c r="AJ240" s="344">
        <f t="shared" si="797"/>
        <v>0</v>
      </c>
      <c r="AK240" s="344">
        <f t="shared" si="797"/>
        <v>0</v>
      </c>
      <c r="AL240" s="344">
        <f t="shared" si="797"/>
        <v>0</v>
      </c>
      <c r="AM240" s="344">
        <f t="shared" si="797"/>
        <v>0</v>
      </c>
      <c r="AN240" s="344">
        <f t="shared" si="797"/>
        <v>0</v>
      </c>
      <c r="AO240" s="344">
        <f t="shared" si="797"/>
        <v>0</v>
      </c>
      <c r="AP240" s="344">
        <f t="shared" si="797"/>
        <v>0</v>
      </c>
      <c r="AQ240" s="344">
        <f t="shared" si="797"/>
        <v>0</v>
      </c>
      <c r="AR240" s="344">
        <f t="shared" si="797"/>
        <v>0</v>
      </c>
      <c r="AS240" s="344">
        <f t="shared" si="797"/>
        <v>0</v>
      </c>
      <c r="AT240" s="344">
        <f t="shared" si="797"/>
        <v>0</v>
      </c>
      <c r="AU240" s="344">
        <f t="shared" si="797"/>
        <v>0</v>
      </c>
      <c r="AV240" s="344">
        <f t="shared" si="797"/>
        <v>0</v>
      </c>
      <c r="AW240" s="344">
        <f t="shared" si="797"/>
        <v>0</v>
      </c>
      <c r="AX240" s="344">
        <f t="shared" si="797"/>
        <v>0</v>
      </c>
      <c r="AY240" s="344">
        <f t="shared" si="797"/>
        <v>0</v>
      </c>
      <c r="AZ240" s="344">
        <f t="shared" si="797"/>
        <v>0</v>
      </c>
      <c r="BA240" s="344">
        <f t="shared" si="797"/>
        <v>0</v>
      </c>
      <c r="BB240" s="344">
        <f t="shared" si="797"/>
        <v>0</v>
      </c>
      <c r="BC240" s="344">
        <f t="shared" si="797"/>
        <v>0</v>
      </c>
      <c r="BD240" s="344">
        <f t="shared" si="797"/>
        <v>0</v>
      </c>
      <c r="BE240" s="344">
        <f t="shared" si="797"/>
        <v>0</v>
      </c>
      <c r="BF240" s="344">
        <f t="shared" si="797"/>
        <v>0</v>
      </c>
      <c r="BG240" s="344">
        <f t="shared" si="797"/>
        <v>0</v>
      </c>
      <c r="BH240" s="344">
        <f t="shared" si="797"/>
        <v>0</v>
      </c>
      <c r="BI240" s="344">
        <f t="shared" si="797"/>
        <v>0</v>
      </c>
      <c r="BJ240" s="344">
        <f t="shared" si="797"/>
        <v>0</v>
      </c>
      <c r="BK240" s="344">
        <f t="shared" si="797"/>
        <v>0</v>
      </c>
      <c r="BL240" s="344">
        <f t="shared" si="797"/>
        <v>0</v>
      </c>
      <c r="BM240" s="344">
        <f t="shared" si="797"/>
        <v>0</v>
      </c>
      <c r="BN240" s="344">
        <f t="shared" si="797"/>
        <v>0</v>
      </c>
      <c r="BO240" s="344">
        <f t="shared" si="797"/>
        <v>0</v>
      </c>
      <c r="BP240" s="344">
        <f t="shared" si="797"/>
        <v>0</v>
      </c>
      <c r="BQ240" s="344">
        <f t="shared" ref="BQ240:CS240" si="798">IFERROR(IF(BQ$17="beräknas ej",0,BP240*IF(BQ$222&gt;$D$217,1,IF(BQ$222&lt;=$C$217,$C$216,$D$216))*IFERROR(INDEX($B$8:$E$14,MATCH($A240,$A$8:$A$14,0),MATCH(BQ$222,$B$6:$E$6,1)),0)),0)</f>
        <v>0</v>
      </c>
      <c r="BR240" s="344">
        <f t="shared" si="798"/>
        <v>0</v>
      </c>
      <c r="BS240" s="344">
        <f t="shared" si="798"/>
        <v>0</v>
      </c>
      <c r="BT240" s="344">
        <f t="shared" si="798"/>
        <v>0</v>
      </c>
      <c r="BU240" s="344">
        <f t="shared" si="798"/>
        <v>0</v>
      </c>
      <c r="BV240" s="344">
        <f t="shared" si="798"/>
        <v>0</v>
      </c>
      <c r="BW240" s="344">
        <f t="shared" si="798"/>
        <v>0</v>
      </c>
      <c r="BX240" s="344">
        <f t="shared" si="798"/>
        <v>0</v>
      </c>
      <c r="BY240" s="344">
        <f t="shared" si="798"/>
        <v>0</v>
      </c>
      <c r="BZ240" s="344">
        <f t="shared" si="798"/>
        <v>0</v>
      </c>
      <c r="CA240" s="344">
        <f t="shared" si="798"/>
        <v>0</v>
      </c>
      <c r="CB240" s="344">
        <f t="shared" si="798"/>
        <v>0</v>
      </c>
      <c r="CC240" s="344">
        <f t="shared" si="798"/>
        <v>0</v>
      </c>
      <c r="CD240" s="344">
        <f t="shared" si="798"/>
        <v>0</v>
      </c>
      <c r="CE240" s="344">
        <f t="shared" si="798"/>
        <v>0</v>
      </c>
      <c r="CF240" s="344">
        <f t="shared" si="798"/>
        <v>0</v>
      </c>
      <c r="CG240" s="344">
        <f t="shared" si="798"/>
        <v>0</v>
      </c>
      <c r="CH240" s="344">
        <f t="shared" si="798"/>
        <v>0</v>
      </c>
      <c r="CI240" s="344">
        <f t="shared" si="798"/>
        <v>0</v>
      </c>
      <c r="CJ240" s="344">
        <f t="shared" si="798"/>
        <v>0</v>
      </c>
      <c r="CK240" s="344">
        <f t="shared" si="798"/>
        <v>0</v>
      </c>
      <c r="CL240" s="344">
        <f t="shared" si="798"/>
        <v>0</v>
      </c>
      <c r="CM240" s="344">
        <f t="shared" si="798"/>
        <v>0</v>
      </c>
      <c r="CN240" s="344">
        <f t="shared" si="798"/>
        <v>0</v>
      </c>
      <c r="CO240" s="344">
        <f t="shared" si="798"/>
        <v>0</v>
      </c>
      <c r="CP240" s="344">
        <f t="shared" si="798"/>
        <v>0</v>
      </c>
      <c r="CQ240" s="344">
        <f t="shared" si="798"/>
        <v>0</v>
      </c>
      <c r="CR240" s="344">
        <f t="shared" si="798"/>
        <v>0</v>
      </c>
      <c r="CS240" s="344">
        <f t="shared" si="798"/>
        <v>0</v>
      </c>
    </row>
    <row r="241" spans="1:97" s="372" customFormat="1" x14ac:dyDescent="0.35">
      <c r="A241" s="337">
        <f t="shared" ref="A241:C241" si="799">A207</f>
        <v>0</v>
      </c>
      <c r="B241" s="337" t="str">
        <f t="shared" si="799"/>
        <v>0 0</v>
      </c>
      <c r="C241" s="344">
        <f t="shared" si="799"/>
        <v>0</v>
      </c>
      <c r="D241" s="344">
        <f>IFERROR(('JA basår'!W25*'JA basår'!F25*'JA basår'!H25*'JA basår'!L25)+('JA basår'!W55*'JA basår'!F55*'JA basår'!H55*'JA basår'!L55),0)</f>
        <v>0</v>
      </c>
      <c r="E241" s="344">
        <f t="shared" ref="E241:BP241" si="800">IFERROR(IF(E$17="beräknas ej",0,D241*IF(E$222&gt;$D$217,1,IF(E$222&lt;=$C$217,$C$216,$D$216))*IFERROR(INDEX($B$8:$E$14,MATCH($A241,$A$8:$A$14,0),MATCH(E$222,$B$6:$E$6,1)),0)),0)</f>
        <v>0</v>
      </c>
      <c r="F241" s="344">
        <f t="shared" si="800"/>
        <v>0</v>
      </c>
      <c r="G241" s="344">
        <f t="shared" si="800"/>
        <v>0</v>
      </c>
      <c r="H241" s="344">
        <f t="shared" si="800"/>
        <v>0</v>
      </c>
      <c r="I241" s="344">
        <f t="shared" si="800"/>
        <v>0</v>
      </c>
      <c r="J241" s="344">
        <f t="shared" si="800"/>
        <v>0</v>
      </c>
      <c r="K241" s="344">
        <f t="shared" si="800"/>
        <v>0</v>
      </c>
      <c r="L241" s="344">
        <f t="shared" si="800"/>
        <v>0</v>
      </c>
      <c r="M241" s="344">
        <f t="shared" si="800"/>
        <v>0</v>
      </c>
      <c r="N241" s="344">
        <f t="shared" si="800"/>
        <v>0</v>
      </c>
      <c r="O241" s="344">
        <f t="shared" si="800"/>
        <v>0</v>
      </c>
      <c r="P241" s="344">
        <f t="shared" si="800"/>
        <v>0</v>
      </c>
      <c r="Q241" s="344">
        <f t="shared" si="800"/>
        <v>0</v>
      </c>
      <c r="R241" s="344">
        <f t="shared" si="800"/>
        <v>0</v>
      </c>
      <c r="S241" s="344">
        <f t="shared" si="800"/>
        <v>0</v>
      </c>
      <c r="T241" s="344">
        <f t="shared" si="800"/>
        <v>0</v>
      </c>
      <c r="U241" s="344">
        <f t="shared" si="800"/>
        <v>0</v>
      </c>
      <c r="V241" s="344">
        <f t="shared" si="800"/>
        <v>0</v>
      </c>
      <c r="W241" s="344">
        <f t="shared" si="800"/>
        <v>0</v>
      </c>
      <c r="X241" s="344">
        <f t="shared" si="800"/>
        <v>0</v>
      </c>
      <c r="Y241" s="344">
        <f t="shared" si="800"/>
        <v>0</v>
      </c>
      <c r="Z241" s="344">
        <f t="shared" si="800"/>
        <v>0</v>
      </c>
      <c r="AA241" s="344">
        <f t="shared" si="800"/>
        <v>0</v>
      </c>
      <c r="AB241" s="344">
        <f t="shared" si="800"/>
        <v>0</v>
      </c>
      <c r="AC241" s="344">
        <f t="shared" si="800"/>
        <v>0</v>
      </c>
      <c r="AD241" s="344">
        <f t="shared" si="800"/>
        <v>0</v>
      </c>
      <c r="AE241" s="344">
        <f t="shared" si="800"/>
        <v>0</v>
      </c>
      <c r="AF241" s="344">
        <f t="shared" si="800"/>
        <v>0</v>
      </c>
      <c r="AG241" s="344">
        <f t="shared" si="800"/>
        <v>0</v>
      </c>
      <c r="AH241" s="344">
        <f t="shared" si="800"/>
        <v>0</v>
      </c>
      <c r="AI241" s="344">
        <f t="shared" si="800"/>
        <v>0</v>
      </c>
      <c r="AJ241" s="344">
        <f t="shared" si="800"/>
        <v>0</v>
      </c>
      <c r="AK241" s="344">
        <f t="shared" si="800"/>
        <v>0</v>
      </c>
      <c r="AL241" s="344">
        <f t="shared" si="800"/>
        <v>0</v>
      </c>
      <c r="AM241" s="344">
        <f t="shared" si="800"/>
        <v>0</v>
      </c>
      <c r="AN241" s="344">
        <f t="shared" si="800"/>
        <v>0</v>
      </c>
      <c r="AO241" s="344">
        <f t="shared" si="800"/>
        <v>0</v>
      </c>
      <c r="AP241" s="344">
        <f t="shared" si="800"/>
        <v>0</v>
      </c>
      <c r="AQ241" s="344">
        <f t="shared" si="800"/>
        <v>0</v>
      </c>
      <c r="AR241" s="344">
        <f t="shared" si="800"/>
        <v>0</v>
      </c>
      <c r="AS241" s="344">
        <f t="shared" si="800"/>
        <v>0</v>
      </c>
      <c r="AT241" s="344">
        <f t="shared" si="800"/>
        <v>0</v>
      </c>
      <c r="AU241" s="344">
        <f t="shared" si="800"/>
        <v>0</v>
      </c>
      <c r="AV241" s="344">
        <f t="shared" si="800"/>
        <v>0</v>
      </c>
      <c r="AW241" s="344">
        <f t="shared" si="800"/>
        <v>0</v>
      </c>
      <c r="AX241" s="344">
        <f t="shared" si="800"/>
        <v>0</v>
      </c>
      <c r="AY241" s="344">
        <f t="shared" si="800"/>
        <v>0</v>
      </c>
      <c r="AZ241" s="344">
        <f t="shared" si="800"/>
        <v>0</v>
      </c>
      <c r="BA241" s="344">
        <f t="shared" si="800"/>
        <v>0</v>
      </c>
      <c r="BB241" s="344">
        <f t="shared" si="800"/>
        <v>0</v>
      </c>
      <c r="BC241" s="344">
        <f t="shared" si="800"/>
        <v>0</v>
      </c>
      <c r="BD241" s="344">
        <f t="shared" si="800"/>
        <v>0</v>
      </c>
      <c r="BE241" s="344">
        <f t="shared" si="800"/>
        <v>0</v>
      </c>
      <c r="BF241" s="344">
        <f t="shared" si="800"/>
        <v>0</v>
      </c>
      <c r="BG241" s="344">
        <f t="shared" si="800"/>
        <v>0</v>
      </c>
      <c r="BH241" s="344">
        <f t="shared" si="800"/>
        <v>0</v>
      </c>
      <c r="BI241" s="344">
        <f t="shared" si="800"/>
        <v>0</v>
      </c>
      <c r="BJ241" s="344">
        <f t="shared" si="800"/>
        <v>0</v>
      </c>
      <c r="BK241" s="344">
        <f t="shared" si="800"/>
        <v>0</v>
      </c>
      <c r="BL241" s="344">
        <f t="shared" si="800"/>
        <v>0</v>
      </c>
      <c r="BM241" s="344">
        <f t="shared" si="800"/>
        <v>0</v>
      </c>
      <c r="BN241" s="344">
        <f t="shared" si="800"/>
        <v>0</v>
      </c>
      <c r="BO241" s="344">
        <f t="shared" si="800"/>
        <v>0</v>
      </c>
      <c r="BP241" s="344">
        <f t="shared" si="800"/>
        <v>0</v>
      </c>
      <c r="BQ241" s="344">
        <f t="shared" ref="BQ241:CS241" si="801">IFERROR(IF(BQ$17="beräknas ej",0,BP241*IF(BQ$222&gt;$D$217,1,IF(BQ$222&lt;=$C$217,$C$216,$D$216))*IFERROR(INDEX($B$8:$E$14,MATCH($A241,$A$8:$A$14,0),MATCH(BQ$222,$B$6:$E$6,1)),0)),0)</f>
        <v>0</v>
      </c>
      <c r="BR241" s="344">
        <f t="shared" si="801"/>
        <v>0</v>
      </c>
      <c r="BS241" s="344">
        <f t="shared" si="801"/>
        <v>0</v>
      </c>
      <c r="BT241" s="344">
        <f t="shared" si="801"/>
        <v>0</v>
      </c>
      <c r="BU241" s="344">
        <f t="shared" si="801"/>
        <v>0</v>
      </c>
      <c r="BV241" s="344">
        <f t="shared" si="801"/>
        <v>0</v>
      </c>
      <c r="BW241" s="344">
        <f t="shared" si="801"/>
        <v>0</v>
      </c>
      <c r="BX241" s="344">
        <f t="shared" si="801"/>
        <v>0</v>
      </c>
      <c r="BY241" s="344">
        <f t="shared" si="801"/>
        <v>0</v>
      </c>
      <c r="BZ241" s="344">
        <f t="shared" si="801"/>
        <v>0</v>
      </c>
      <c r="CA241" s="344">
        <f t="shared" si="801"/>
        <v>0</v>
      </c>
      <c r="CB241" s="344">
        <f t="shared" si="801"/>
        <v>0</v>
      </c>
      <c r="CC241" s="344">
        <f t="shared" si="801"/>
        <v>0</v>
      </c>
      <c r="CD241" s="344">
        <f t="shared" si="801"/>
        <v>0</v>
      </c>
      <c r="CE241" s="344">
        <f t="shared" si="801"/>
        <v>0</v>
      </c>
      <c r="CF241" s="344">
        <f t="shared" si="801"/>
        <v>0</v>
      </c>
      <c r="CG241" s="344">
        <f t="shared" si="801"/>
        <v>0</v>
      </c>
      <c r="CH241" s="344">
        <f t="shared" si="801"/>
        <v>0</v>
      </c>
      <c r="CI241" s="344">
        <f t="shared" si="801"/>
        <v>0</v>
      </c>
      <c r="CJ241" s="344">
        <f t="shared" si="801"/>
        <v>0</v>
      </c>
      <c r="CK241" s="344">
        <f t="shared" si="801"/>
        <v>0</v>
      </c>
      <c r="CL241" s="344">
        <f t="shared" si="801"/>
        <v>0</v>
      </c>
      <c r="CM241" s="344">
        <f t="shared" si="801"/>
        <v>0</v>
      </c>
      <c r="CN241" s="344">
        <f t="shared" si="801"/>
        <v>0</v>
      </c>
      <c r="CO241" s="344">
        <f t="shared" si="801"/>
        <v>0</v>
      </c>
      <c r="CP241" s="344">
        <f t="shared" si="801"/>
        <v>0</v>
      </c>
      <c r="CQ241" s="344">
        <f t="shared" si="801"/>
        <v>0</v>
      </c>
      <c r="CR241" s="344">
        <f t="shared" si="801"/>
        <v>0</v>
      </c>
      <c r="CS241" s="344">
        <f t="shared" si="801"/>
        <v>0</v>
      </c>
    </row>
    <row r="242" spans="1:97" s="372" customFormat="1" x14ac:dyDescent="0.35">
      <c r="A242" s="337">
        <f t="shared" ref="A242:C242" si="802">A208</f>
        <v>0</v>
      </c>
      <c r="B242" s="337" t="str">
        <f t="shared" si="802"/>
        <v>0 0</v>
      </c>
      <c r="C242" s="344">
        <f t="shared" si="802"/>
        <v>0</v>
      </c>
      <c r="D242" s="344">
        <f>IFERROR(('JA basår'!W26*'JA basår'!F26*'JA basår'!H26*'JA basår'!L26)+('JA basår'!W56*'JA basår'!F56*'JA basår'!H56*'JA basår'!L56),0)</f>
        <v>0</v>
      </c>
      <c r="E242" s="344">
        <f t="shared" ref="E242:BP242" si="803">IFERROR(IF(E$17="beräknas ej",0,D242*IF(E$222&gt;$D$217,1,IF(E$222&lt;=$C$217,$C$216,$D$216))*IFERROR(INDEX($B$8:$E$14,MATCH($A242,$A$8:$A$14,0),MATCH(E$222,$B$6:$E$6,1)),0)),0)</f>
        <v>0</v>
      </c>
      <c r="F242" s="344">
        <f t="shared" si="803"/>
        <v>0</v>
      </c>
      <c r="G242" s="344">
        <f t="shared" si="803"/>
        <v>0</v>
      </c>
      <c r="H242" s="344">
        <f t="shared" si="803"/>
        <v>0</v>
      </c>
      <c r="I242" s="344">
        <f t="shared" si="803"/>
        <v>0</v>
      </c>
      <c r="J242" s="344">
        <f t="shared" si="803"/>
        <v>0</v>
      </c>
      <c r="K242" s="344">
        <f t="shared" si="803"/>
        <v>0</v>
      </c>
      <c r="L242" s="344">
        <f t="shared" si="803"/>
        <v>0</v>
      </c>
      <c r="M242" s="344">
        <f t="shared" si="803"/>
        <v>0</v>
      </c>
      <c r="N242" s="344">
        <f t="shared" si="803"/>
        <v>0</v>
      </c>
      <c r="O242" s="344">
        <f t="shared" si="803"/>
        <v>0</v>
      </c>
      <c r="P242" s="344">
        <f t="shared" si="803"/>
        <v>0</v>
      </c>
      <c r="Q242" s="344">
        <f t="shared" si="803"/>
        <v>0</v>
      </c>
      <c r="R242" s="344">
        <f t="shared" si="803"/>
        <v>0</v>
      </c>
      <c r="S242" s="344">
        <f t="shared" si="803"/>
        <v>0</v>
      </c>
      <c r="T242" s="344">
        <f t="shared" si="803"/>
        <v>0</v>
      </c>
      <c r="U242" s="344">
        <f t="shared" si="803"/>
        <v>0</v>
      </c>
      <c r="V242" s="344">
        <f t="shared" si="803"/>
        <v>0</v>
      </c>
      <c r="W242" s="344">
        <f t="shared" si="803"/>
        <v>0</v>
      </c>
      <c r="X242" s="344">
        <f t="shared" si="803"/>
        <v>0</v>
      </c>
      <c r="Y242" s="344">
        <f t="shared" si="803"/>
        <v>0</v>
      </c>
      <c r="Z242" s="344">
        <f t="shared" si="803"/>
        <v>0</v>
      </c>
      <c r="AA242" s="344">
        <f t="shared" si="803"/>
        <v>0</v>
      </c>
      <c r="AB242" s="344">
        <f t="shared" si="803"/>
        <v>0</v>
      </c>
      <c r="AC242" s="344">
        <f t="shared" si="803"/>
        <v>0</v>
      </c>
      <c r="AD242" s="344">
        <f t="shared" si="803"/>
        <v>0</v>
      </c>
      <c r="AE242" s="344">
        <f t="shared" si="803"/>
        <v>0</v>
      </c>
      <c r="AF242" s="344">
        <f t="shared" si="803"/>
        <v>0</v>
      </c>
      <c r="AG242" s="344">
        <f t="shared" si="803"/>
        <v>0</v>
      </c>
      <c r="AH242" s="344">
        <f t="shared" si="803"/>
        <v>0</v>
      </c>
      <c r="AI242" s="344">
        <f t="shared" si="803"/>
        <v>0</v>
      </c>
      <c r="AJ242" s="344">
        <f t="shared" si="803"/>
        <v>0</v>
      </c>
      <c r="AK242" s="344">
        <f t="shared" si="803"/>
        <v>0</v>
      </c>
      <c r="AL242" s="344">
        <f t="shared" si="803"/>
        <v>0</v>
      </c>
      <c r="AM242" s="344">
        <f t="shared" si="803"/>
        <v>0</v>
      </c>
      <c r="AN242" s="344">
        <f t="shared" si="803"/>
        <v>0</v>
      </c>
      <c r="AO242" s="344">
        <f t="shared" si="803"/>
        <v>0</v>
      </c>
      <c r="AP242" s="344">
        <f t="shared" si="803"/>
        <v>0</v>
      </c>
      <c r="AQ242" s="344">
        <f t="shared" si="803"/>
        <v>0</v>
      </c>
      <c r="AR242" s="344">
        <f t="shared" si="803"/>
        <v>0</v>
      </c>
      <c r="AS242" s="344">
        <f t="shared" si="803"/>
        <v>0</v>
      </c>
      <c r="AT242" s="344">
        <f t="shared" si="803"/>
        <v>0</v>
      </c>
      <c r="AU242" s="344">
        <f t="shared" si="803"/>
        <v>0</v>
      </c>
      <c r="AV242" s="344">
        <f t="shared" si="803"/>
        <v>0</v>
      </c>
      <c r="AW242" s="344">
        <f t="shared" si="803"/>
        <v>0</v>
      </c>
      <c r="AX242" s="344">
        <f t="shared" si="803"/>
        <v>0</v>
      </c>
      <c r="AY242" s="344">
        <f t="shared" si="803"/>
        <v>0</v>
      </c>
      <c r="AZ242" s="344">
        <f t="shared" si="803"/>
        <v>0</v>
      </c>
      <c r="BA242" s="344">
        <f t="shared" si="803"/>
        <v>0</v>
      </c>
      <c r="BB242" s="344">
        <f t="shared" si="803"/>
        <v>0</v>
      </c>
      <c r="BC242" s="344">
        <f t="shared" si="803"/>
        <v>0</v>
      </c>
      <c r="BD242" s="344">
        <f t="shared" si="803"/>
        <v>0</v>
      </c>
      <c r="BE242" s="344">
        <f t="shared" si="803"/>
        <v>0</v>
      </c>
      <c r="BF242" s="344">
        <f t="shared" si="803"/>
        <v>0</v>
      </c>
      <c r="BG242" s="344">
        <f t="shared" si="803"/>
        <v>0</v>
      </c>
      <c r="BH242" s="344">
        <f t="shared" si="803"/>
        <v>0</v>
      </c>
      <c r="BI242" s="344">
        <f t="shared" si="803"/>
        <v>0</v>
      </c>
      <c r="BJ242" s="344">
        <f t="shared" si="803"/>
        <v>0</v>
      </c>
      <c r="BK242" s="344">
        <f t="shared" si="803"/>
        <v>0</v>
      </c>
      <c r="BL242" s="344">
        <f t="shared" si="803"/>
        <v>0</v>
      </c>
      <c r="BM242" s="344">
        <f t="shared" si="803"/>
        <v>0</v>
      </c>
      <c r="BN242" s="344">
        <f t="shared" si="803"/>
        <v>0</v>
      </c>
      <c r="BO242" s="344">
        <f t="shared" si="803"/>
        <v>0</v>
      </c>
      <c r="BP242" s="344">
        <f t="shared" si="803"/>
        <v>0</v>
      </c>
      <c r="BQ242" s="344">
        <f t="shared" ref="BQ242:CS242" si="804">IFERROR(IF(BQ$17="beräknas ej",0,BP242*IF(BQ$222&gt;$D$217,1,IF(BQ$222&lt;=$C$217,$C$216,$D$216))*IFERROR(INDEX($B$8:$E$14,MATCH($A242,$A$8:$A$14,0),MATCH(BQ$222,$B$6:$E$6,1)),0)),0)</f>
        <v>0</v>
      </c>
      <c r="BR242" s="344">
        <f t="shared" si="804"/>
        <v>0</v>
      </c>
      <c r="BS242" s="344">
        <f t="shared" si="804"/>
        <v>0</v>
      </c>
      <c r="BT242" s="344">
        <f t="shared" si="804"/>
        <v>0</v>
      </c>
      <c r="BU242" s="344">
        <f t="shared" si="804"/>
        <v>0</v>
      </c>
      <c r="BV242" s="344">
        <f t="shared" si="804"/>
        <v>0</v>
      </c>
      <c r="BW242" s="344">
        <f t="shared" si="804"/>
        <v>0</v>
      </c>
      <c r="BX242" s="344">
        <f t="shared" si="804"/>
        <v>0</v>
      </c>
      <c r="BY242" s="344">
        <f t="shared" si="804"/>
        <v>0</v>
      </c>
      <c r="BZ242" s="344">
        <f t="shared" si="804"/>
        <v>0</v>
      </c>
      <c r="CA242" s="344">
        <f t="shared" si="804"/>
        <v>0</v>
      </c>
      <c r="CB242" s="344">
        <f t="shared" si="804"/>
        <v>0</v>
      </c>
      <c r="CC242" s="344">
        <f t="shared" si="804"/>
        <v>0</v>
      </c>
      <c r="CD242" s="344">
        <f t="shared" si="804"/>
        <v>0</v>
      </c>
      <c r="CE242" s="344">
        <f t="shared" si="804"/>
        <v>0</v>
      </c>
      <c r="CF242" s="344">
        <f t="shared" si="804"/>
        <v>0</v>
      </c>
      <c r="CG242" s="344">
        <f t="shared" si="804"/>
        <v>0</v>
      </c>
      <c r="CH242" s="344">
        <f t="shared" si="804"/>
        <v>0</v>
      </c>
      <c r="CI242" s="344">
        <f t="shared" si="804"/>
        <v>0</v>
      </c>
      <c r="CJ242" s="344">
        <f t="shared" si="804"/>
        <v>0</v>
      </c>
      <c r="CK242" s="344">
        <f t="shared" si="804"/>
        <v>0</v>
      </c>
      <c r="CL242" s="344">
        <f t="shared" si="804"/>
        <v>0</v>
      </c>
      <c r="CM242" s="344">
        <f t="shared" si="804"/>
        <v>0</v>
      </c>
      <c r="CN242" s="344">
        <f t="shared" si="804"/>
        <v>0</v>
      </c>
      <c r="CO242" s="344">
        <f t="shared" si="804"/>
        <v>0</v>
      </c>
      <c r="CP242" s="344">
        <f t="shared" si="804"/>
        <v>0</v>
      </c>
      <c r="CQ242" s="344">
        <f t="shared" si="804"/>
        <v>0</v>
      </c>
      <c r="CR242" s="344">
        <f t="shared" si="804"/>
        <v>0</v>
      </c>
      <c r="CS242" s="344">
        <f t="shared" si="804"/>
        <v>0</v>
      </c>
    </row>
    <row r="243" spans="1:97" s="372" customFormat="1" x14ac:dyDescent="0.35">
      <c r="A243" s="337">
        <f t="shared" ref="A243:C243" si="805">A209</f>
        <v>0</v>
      </c>
      <c r="B243" s="337" t="str">
        <f t="shared" si="805"/>
        <v>0 0</v>
      </c>
      <c r="C243" s="344">
        <f t="shared" si="805"/>
        <v>0</v>
      </c>
      <c r="D243" s="344">
        <f>IFERROR(('JA basår'!W27*'JA basår'!F27*'JA basår'!H27*'JA basår'!L27)+('JA basår'!W57*'JA basår'!F57*'JA basår'!H57*'JA basår'!L57),0)</f>
        <v>0</v>
      </c>
      <c r="E243" s="344">
        <f t="shared" ref="E243:BP243" si="806">IFERROR(IF(E$17="beräknas ej",0,D243*IF(E$222&gt;$D$217,1,IF(E$222&lt;=$C$217,$C$216,$D$216))*IFERROR(INDEX($B$8:$E$14,MATCH($A243,$A$8:$A$14,0),MATCH(E$222,$B$6:$E$6,1)),0)),0)</f>
        <v>0</v>
      </c>
      <c r="F243" s="344">
        <f t="shared" si="806"/>
        <v>0</v>
      </c>
      <c r="G243" s="344">
        <f t="shared" si="806"/>
        <v>0</v>
      </c>
      <c r="H243" s="344">
        <f t="shared" si="806"/>
        <v>0</v>
      </c>
      <c r="I243" s="344">
        <f t="shared" si="806"/>
        <v>0</v>
      </c>
      <c r="J243" s="344">
        <f t="shared" si="806"/>
        <v>0</v>
      </c>
      <c r="K243" s="344">
        <f t="shared" si="806"/>
        <v>0</v>
      </c>
      <c r="L243" s="344">
        <f t="shared" si="806"/>
        <v>0</v>
      </c>
      <c r="M243" s="344">
        <f t="shared" si="806"/>
        <v>0</v>
      </c>
      <c r="N243" s="344">
        <f t="shared" si="806"/>
        <v>0</v>
      </c>
      <c r="O243" s="344">
        <f t="shared" si="806"/>
        <v>0</v>
      </c>
      <c r="P243" s="344">
        <f t="shared" si="806"/>
        <v>0</v>
      </c>
      <c r="Q243" s="344">
        <f t="shared" si="806"/>
        <v>0</v>
      </c>
      <c r="R243" s="344">
        <f t="shared" si="806"/>
        <v>0</v>
      </c>
      <c r="S243" s="344">
        <f t="shared" si="806"/>
        <v>0</v>
      </c>
      <c r="T243" s="344">
        <f t="shared" si="806"/>
        <v>0</v>
      </c>
      <c r="U243" s="344">
        <f t="shared" si="806"/>
        <v>0</v>
      </c>
      <c r="V243" s="344">
        <f t="shared" si="806"/>
        <v>0</v>
      </c>
      <c r="W243" s="344">
        <f t="shared" si="806"/>
        <v>0</v>
      </c>
      <c r="X243" s="344">
        <f t="shared" si="806"/>
        <v>0</v>
      </c>
      <c r="Y243" s="344">
        <f t="shared" si="806"/>
        <v>0</v>
      </c>
      <c r="Z243" s="344">
        <f t="shared" si="806"/>
        <v>0</v>
      </c>
      <c r="AA243" s="344">
        <f t="shared" si="806"/>
        <v>0</v>
      </c>
      <c r="AB243" s="344">
        <f t="shared" si="806"/>
        <v>0</v>
      </c>
      <c r="AC243" s="344">
        <f t="shared" si="806"/>
        <v>0</v>
      </c>
      <c r="AD243" s="344">
        <f t="shared" si="806"/>
        <v>0</v>
      </c>
      <c r="AE243" s="344">
        <f t="shared" si="806"/>
        <v>0</v>
      </c>
      <c r="AF243" s="344">
        <f t="shared" si="806"/>
        <v>0</v>
      </c>
      <c r="AG243" s="344">
        <f t="shared" si="806"/>
        <v>0</v>
      </c>
      <c r="AH243" s="344">
        <f t="shared" si="806"/>
        <v>0</v>
      </c>
      <c r="AI243" s="344">
        <f t="shared" si="806"/>
        <v>0</v>
      </c>
      <c r="AJ243" s="344">
        <f t="shared" si="806"/>
        <v>0</v>
      </c>
      <c r="AK243" s="344">
        <f t="shared" si="806"/>
        <v>0</v>
      </c>
      <c r="AL243" s="344">
        <f t="shared" si="806"/>
        <v>0</v>
      </c>
      <c r="AM243" s="344">
        <f t="shared" si="806"/>
        <v>0</v>
      </c>
      <c r="AN243" s="344">
        <f t="shared" si="806"/>
        <v>0</v>
      </c>
      <c r="AO243" s="344">
        <f t="shared" si="806"/>
        <v>0</v>
      </c>
      <c r="AP243" s="344">
        <f t="shared" si="806"/>
        <v>0</v>
      </c>
      <c r="AQ243" s="344">
        <f t="shared" si="806"/>
        <v>0</v>
      </c>
      <c r="AR243" s="344">
        <f t="shared" si="806"/>
        <v>0</v>
      </c>
      <c r="AS243" s="344">
        <f t="shared" si="806"/>
        <v>0</v>
      </c>
      <c r="AT243" s="344">
        <f t="shared" si="806"/>
        <v>0</v>
      </c>
      <c r="AU243" s="344">
        <f t="shared" si="806"/>
        <v>0</v>
      </c>
      <c r="AV243" s="344">
        <f t="shared" si="806"/>
        <v>0</v>
      </c>
      <c r="AW243" s="344">
        <f t="shared" si="806"/>
        <v>0</v>
      </c>
      <c r="AX243" s="344">
        <f t="shared" si="806"/>
        <v>0</v>
      </c>
      <c r="AY243" s="344">
        <f t="shared" si="806"/>
        <v>0</v>
      </c>
      <c r="AZ243" s="344">
        <f t="shared" si="806"/>
        <v>0</v>
      </c>
      <c r="BA243" s="344">
        <f t="shared" si="806"/>
        <v>0</v>
      </c>
      <c r="BB243" s="344">
        <f t="shared" si="806"/>
        <v>0</v>
      </c>
      <c r="BC243" s="344">
        <f t="shared" si="806"/>
        <v>0</v>
      </c>
      <c r="BD243" s="344">
        <f t="shared" si="806"/>
        <v>0</v>
      </c>
      <c r="BE243" s="344">
        <f t="shared" si="806"/>
        <v>0</v>
      </c>
      <c r="BF243" s="344">
        <f t="shared" si="806"/>
        <v>0</v>
      </c>
      <c r="BG243" s="344">
        <f t="shared" si="806"/>
        <v>0</v>
      </c>
      <c r="BH243" s="344">
        <f t="shared" si="806"/>
        <v>0</v>
      </c>
      <c r="BI243" s="344">
        <f t="shared" si="806"/>
        <v>0</v>
      </c>
      <c r="BJ243" s="344">
        <f t="shared" si="806"/>
        <v>0</v>
      </c>
      <c r="BK243" s="344">
        <f t="shared" si="806"/>
        <v>0</v>
      </c>
      <c r="BL243" s="344">
        <f t="shared" si="806"/>
        <v>0</v>
      </c>
      <c r="BM243" s="344">
        <f t="shared" si="806"/>
        <v>0</v>
      </c>
      <c r="BN243" s="344">
        <f t="shared" si="806"/>
        <v>0</v>
      </c>
      <c r="BO243" s="344">
        <f t="shared" si="806"/>
        <v>0</v>
      </c>
      <c r="BP243" s="344">
        <f t="shared" si="806"/>
        <v>0</v>
      </c>
      <c r="BQ243" s="344">
        <f t="shared" ref="BQ243:CS243" si="807">IFERROR(IF(BQ$17="beräknas ej",0,BP243*IF(BQ$222&gt;$D$217,1,IF(BQ$222&lt;=$C$217,$C$216,$D$216))*IFERROR(INDEX($B$8:$E$14,MATCH($A243,$A$8:$A$14,0),MATCH(BQ$222,$B$6:$E$6,1)),0)),0)</f>
        <v>0</v>
      </c>
      <c r="BR243" s="344">
        <f t="shared" si="807"/>
        <v>0</v>
      </c>
      <c r="BS243" s="344">
        <f t="shared" si="807"/>
        <v>0</v>
      </c>
      <c r="BT243" s="344">
        <f t="shared" si="807"/>
        <v>0</v>
      </c>
      <c r="BU243" s="344">
        <f t="shared" si="807"/>
        <v>0</v>
      </c>
      <c r="BV243" s="344">
        <f t="shared" si="807"/>
        <v>0</v>
      </c>
      <c r="BW243" s="344">
        <f t="shared" si="807"/>
        <v>0</v>
      </c>
      <c r="BX243" s="344">
        <f t="shared" si="807"/>
        <v>0</v>
      </c>
      <c r="BY243" s="344">
        <f t="shared" si="807"/>
        <v>0</v>
      </c>
      <c r="BZ243" s="344">
        <f t="shared" si="807"/>
        <v>0</v>
      </c>
      <c r="CA243" s="344">
        <f t="shared" si="807"/>
        <v>0</v>
      </c>
      <c r="CB243" s="344">
        <f t="shared" si="807"/>
        <v>0</v>
      </c>
      <c r="CC243" s="344">
        <f t="shared" si="807"/>
        <v>0</v>
      </c>
      <c r="CD243" s="344">
        <f t="shared" si="807"/>
        <v>0</v>
      </c>
      <c r="CE243" s="344">
        <f t="shared" si="807"/>
        <v>0</v>
      </c>
      <c r="CF243" s="344">
        <f t="shared" si="807"/>
        <v>0</v>
      </c>
      <c r="CG243" s="344">
        <f t="shared" si="807"/>
        <v>0</v>
      </c>
      <c r="CH243" s="344">
        <f t="shared" si="807"/>
        <v>0</v>
      </c>
      <c r="CI243" s="344">
        <f t="shared" si="807"/>
        <v>0</v>
      </c>
      <c r="CJ243" s="344">
        <f t="shared" si="807"/>
        <v>0</v>
      </c>
      <c r="CK243" s="344">
        <f t="shared" si="807"/>
        <v>0</v>
      </c>
      <c r="CL243" s="344">
        <f t="shared" si="807"/>
        <v>0</v>
      </c>
      <c r="CM243" s="344">
        <f t="shared" si="807"/>
        <v>0</v>
      </c>
      <c r="CN243" s="344">
        <f t="shared" si="807"/>
        <v>0</v>
      </c>
      <c r="CO243" s="344">
        <f t="shared" si="807"/>
        <v>0</v>
      </c>
      <c r="CP243" s="344">
        <f t="shared" si="807"/>
        <v>0</v>
      </c>
      <c r="CQ243" s="344">
        <f t="shared" si="807"/>
        <v>0</v>
      </c>
      <c r="CR243" s="344">
        <f t="shared" si="807"/>
        <v>0</v>
      </c>
      <c r="CS243" s="344">
        <f t="shared" si="807"/>
        <v>0</v>
      </c>
    </row>
    <row r="244" spans="1:97" s="372" customFormat="1" x14ac:dyDescent="0.35">
      <c r="A244" s="337">
        <f t="shared" ref="A244:C244" si="808">A210</f>
        <v>0</v>
      </c>
      <c r="B244" s="337" t="str">
        <f t="shared" si="808"/>
        <v>0 0</v>
      </c>
      <c r="C244" s="344">
        <f t="shared" si="808"/>
        <v>0</v>
      </c>
      <c r="D244" s="344">
        <f>IFERROR(('JA basår'!W28*'JA basår'!F28*'JA basår'!H28*'JA basår'!L28)+('JA basår'!W58*'JA basår'!F58*'JA basår'!H58*'JA basår'!L58),0)</f>
        <v>0</v>
      </c>
      <c r="E244" s="344">
        <f t="shared" ref="E244:BP244" si="809">IFERROR(IF(E$17="beräknas ej",0,D244*IF(E$222&gt;$D$217,1,IF(E$222&lt;=$C$217,$C$216,$D$216))*IFERROR(INDEX($B$8:$E$14,MATCH($A244,$A$8:$A$14,0),MATCH(E$222,$B$6:$E$6,1)),0)),0)</f>
        <v>0</v>
      </c>
      <c r="F244" s="344">
        <f t="shared" si="809"/>
        <v>0</v>
      </c>
      <c r="G244" s="344">
        <f t="shared" si="809"/>
        <v>0</v>
      </c>
      <c r="H244" s="344">
        <f t="shared" si="809"/>
        <v>0</v>
      </c>
      <c r="I244" s="344">
        <f t="shared" si="809"/>
        <v>0</v>
      </c>
      <c r="J244" s="344">
        <f t="shared" si="809"/>
        <v>0</v>
      </c>
      <c r="K244" s="344">
        <f t="shared" si="809"/>
        <v>0</v>
      </c>
      <c r="L244" s="344">
        <f t="shared" si="809"/>
        <v>0</v>
      </c>
      <c r="M244" s="344">
        <f t="shared" si="809"/>
        <v>0</v>
      </c>
      <c r="N244" s="344">
        <f t="shared" si="809"/>
        <v>0</v>
      </c>
      <c r="O244" s="344">
        <f t="shared" si="809"/>
        <v>0</v>
      </c>
      <c r="P244" s="344">
        <f t="shared" si="809"/>
        <v>0</v>
      </c>
      <c r="Q244" s="344">
        <f t="shared" si="809"/>
        <v>0</v>
      </c>
      <c r="R244" s="344">
        <f t="shared" si="809"/>
        <v>0</v>
      </c>
      <c r="S244" s="344">
        <f t="shared" si="809"/>
        <v>0</v>
      </c>
      <c r="T244" s="344">
        <f t="shared" si="809"/>
        <v>0</v>
      </c>
      <c r="U244" s="344">
        <f t="shared" si="809"/>
        <v>0</v>
      </c>
      <c r="V244" s="344">
        <f t="shared" si="809"/>
        <v>0</v>
      </c>
      <c r="W244" s="344">
        <f t="shared" si="809"/>
        <v>0</v>
      </c>
      <c r="X244" s="344">
        <f t="shared" si="809"/>
        <v>0</v>
      </c>
      <c r="Y244" s="344">
        <f t="shared" si="809"/>
        <v>0</v>
      </c>
      <c r="Z244" s="344">
        <f t="shared" si="809"/>
        <v>0</v>
      </c>
      <c r="AA244" s="344">
        <f t="shared" si="809"/>
        <v>0</v>
      </c>
      <c r="AB244" s="344">
        <f t="shared" si="809"/>
        <v>0</v>
      </c>
      <c r="AC244" s="344">
        <f t="shared" si="809"/>
        <v>0</v>
      </c>
      <c r="AD244" s="344">
        <f t="shared" si="809"/>
        <v>0</v>
      </c>
      <c r="AE244" s="344">
        <f t="shared" si="809"/>
        <v>0</v>
      </c>
      <c r="AF244" s="344">
        <f t="shared" si="809"/>
        <v>0</v>
      </c>
      <c r="AG244" s="344">
        <f t="shared" si="809"/>
        <v>0</v>
      </c>
      <c r="AH244" s="344">
        <f t="shared" si="809"/>
        <v>0</v>
      </c>
      <c r="AI244" s="344">
        <f t="shared" si="809"/>
        <v>0</v>
      </c>
      <c r="AJ244" s="344">
        <f t="shared" si="809"/>
        <v>0</v>
      </c>
      <c r="AK244" s="344">
        <f t="shared" si="809"/>
        <v>0</v>
      </c>
      <c r="AL244" s="344">
        <f t="shared" si="809"/>
        <v>0</v>
      </c>
      <c r="AM244" s="344">
        <f t="shared" si="809"/>
        <v>0</v>
      </c>
      <c r="AN244" s="344">
        <f t="shared" si="809"/>
        <v>0</v>
      </c>
      <c r="AO244" s="344">
        <f t="shared" si="809"/>
        <v>0</v>
      </c>
      <c r="AP244" s="344">
        <f t="shared" si="809"/>
        <v>0</v>
      </c>
      <c r="AQ244" s="344">
        <f t="shared" si="809"/>
        <v>0</v>
      </c>
      <c r="AR244" s="344">
        <f t="shared" si="809"/>
        <v>0</v>
      </c>
      <c r="AS244" s="344">
        <f t="shared" si="809"/>
        <v>0</v>
      </c>
      <c r="AT244" s="344">
        <f t="shared" si="809"/>
        <v>0</v>
      </c>
      <c r="AU244" s="344">
        <f t="shared" si="809"/>
        <v>0</v>
      </c>
      <c r="AV244" s="344">
        <f t="shared" si="809"/>
        <v>0</v>
      </c>
      <c r="AW244" s="344">
        <f t="shared" si="809"/>
        <v>0</v>
      </c>
      <c r="AX244" s="344">
        <f t="shared" si="809"/>
        <v>0</v>
      </c>
      <c r="AY244" s="344">
        <f t="shared" si="809"/>
        <v>0</v>
      </c>
      <c r="AZ244" s="344">
        <f t="shared" si="809"/>
        <v>0</v>
      </c>
      <c r="BA244" s="344">
        <f t="shared" si="809"/>
        <v>0</v>
      </c>
      <c r="BB244" s="344">
        <f t="shared" si="809"/>
        <v>0</v>
      </c>
      <c r="BC244" s="344">
        <f t="shared" si="809"/>
        <v>0</v>
      </c>
      <c r="BD244" s="344">
        <f t="shared" si="809"/>
        <v>0</v>
      </c>
      <c r="BE244" s="344">
        <f t="shared" si="809"/>
        <v>0</v>
      </c>
      <c r="BF244" s="344">
        <f t="shared" si="809"/>
        <v>0</v>
      </c>
      <c r="BG244" s="344">
        <f t="shared" si="809"/>
        <v>0</v>
      </c>
      <c r="BH244" s="344">
        <f t="shared" si="809"/>
        <v>0</v>
      </c>
      <c r="BI244" s="344">
        <f t="shared" si="809"/>
        <v>0</v>
      </c>
      <c r="BJ244" s="344">
        <f t="shared" si="809"/>
        <v>0</v>
      </c>
      <c r="BK244" s="344">
        <f t="shared" si="809"/>
        <v>0</v>
      </c>
      <c r="BL244" s="344">
        <f t="shared" si="809"/>
        <v>0</v>
      </c>
      <c r="BM244" s="344">
        <f t="shared" si="809"/>
        <v>0</v>
      </c>
      <c r="BN244" s="344">
        <f t="shared" si="809"/>
        <v>0</v>
      </c>
      <c r="BO244" s="344">
        <f t="shared" si="809"/>
        <v>0</v>
      </c>
      <c r="BP244" s="344">
        <f t="shared" si="809"/>
        <v>0</v>
      </c>
      <c r="BQ244" s="344">
        <f t="shared" ref="BQ244:CS244" si="810">IFERROR(IF(BQ$17="beräknas ej",0,BP244*IF(BQ$222&gt;$D$217,1,IF(BQ$222&lt;=$C$217,$C$216,$D$216))*IFERROR(INDEX($B$8:$E$14,MATCH($A244,$A$8:$A$14,0),MATCH(BQ$222,$B$6:$E$6,1)),0)),0)</f>
        <v>0</v>
      </c>
      <c r="BR244" s="344">
        <f t="shared" si="810"/>
        <v>0</v>
      </c>
      <c r="BS244" s="344">
        <f t="shared" si="810"/>
        <v>0</v>
      </c>
      <c r="BT244" s="344">
        <f t="shared" si="810"/>
        <v>0</v>
      </c>
      <c r="BU244" s="344">
        <f t="shared" si="810"/>
        <v>0</v>
      </c>
      <c r="BV244" s="344">
        <f t="shared" si="810"/>
        <v>0</v>
      </c>
      <c r="BW244" s="344">
        <f t="shared" si="810"/>
        <v>0</v>
      </c>
      <c r="BX244" s="344">
        <f t="shared" si="810"/>
        <v>0</v>
      </c>
      <c r="BY244" s="344">
        <f t="shared" si="810"/>
        <v>0</v>
      </c>
      <c r="BZ244" s="344">
        <f t="shared" si="810"/>
        <v>0</v>
      </c>
      <c r="CA244" s="344">
        <f t="shared" si="810"/>
        <v>0</v>
      </c>
      <c r="CB244" s="344">
        <f t="shared" si="810"/>
        <v>0</v>
      </c>
      <c r="CC244" s="344">
        <f t="shared" si="810"/>
        <v>0</v>
      </c>
      <c r="CD244" s="344">
        <f t="shared" si="810"/>
        <v>0</v>
      </c>
      <c r="CE244" s="344">
        <f t="shared" si="810"/>
        <v>0</v>
      </c>
      <c r="CF244" s="344">
        <f t="shared" si="810"/>
        <v>0</v>
      </c>
      <c r="CG244" s="344">
        <f t="shared" si="810"/>
        <v>0</v>
      </c>
      <c r="CH244" s="344">
        <f t="shared" si="810"/>
        <v>0</v>
      </c>
      <c r="CI244" s="344">
        <f t="shared" si="810"/>
        <v>0</v>
      </c>
      <c r="CJ244" s="344">
        <f t="shared" si="810"/>
        <v>0</v>
      </c>
      <c r="CK244" s="344">
        <f t="shared" si="810"/>
        <v>0</v>
      </c>
      <c r="CL244" s="344">
        <f t="shared" si="810"/>
        <v>0</v>
      </c>
      <c r="CM244" s="344">
        <f t="shared" si="810"/>
        <v>0</v>
      </c>
      <c r="CN244" s="344">
        <f t="shared" si="810"/>
        <v>0</v>
      </c>
      <c r="CO244" s="344">
        <f t="shared" si="810"/>
        <v>0</v>
      </c>
      <c r="CP244" s="344">
        <f t="shared" si="810"/>
        <v>0</v>
      </c>
      <c r="CQ244" s="344">
        <f t="shared" si="810"/>
        <v>0</v>
      </c>
      <c r="CR244" s="344">
        <f t="shared" si="810"/>
        <v>0</v>
      </c>
      <c r="CS244" s="344">
        <f t="shared" si="810"/>
        <v>0</v>
      </c>
    </row>
    <row r="245" spans="1:97" s="372" customFormat="1" x14ac:dyDescent="0.35">
      <c r="A245" s="337">
        <f t="shared" ref="A245:C245" si="811">A211</f>
        <v>0</v>
      </c>
      <c r="B245" s="337" t="str">
        <f t="shared" si="811"/>
        <v>0 0</v>
      </c>
      <c r="C245" s="344">
        <f t="shared" si="811"/>
        <v>0</v>
      </c>
      <c r="D245" s="344">
        <f>IFERROR(('JA basår'!W29*'JA basår'!F29*'JA basår'!H29*'JA basår'!L29)+('JA basår'!W59*'JA basår'!F59*'JA basår'!H59*'JA basår'!L59),0)</f>
        <v>0</v>
      </c>
      <c r="E245" s="344">
        <f t="shared" ref="E245:BP245" si="812">IFERROR(IF(E$17="beräknas ej",0,D245*IF(E$222&gt;$D$217,1,IF(E$222&lt;=$C$217,$C$216,$D$216))*IFERROR(INDEX($B$8:$E$14,MATCH($A245,$A$8:$A$14,0),MATCH(E$222,$B$6:$E$6,1)),0)),0)</f>
        <v>0</v>
      </c>
      <c r="F245" s="344">
        <f t="shared" si="812"/>
        <v>0</v>
      </c>
      <c r="G245" s="344">
        <f t="shared" si="812"/>
        <v>0</v>
      </c>
      <c r="H245" s="344">
        <f t="shared" si="812"/>
        <v>0</v>
      </c>
      <c r="I245" s="344">
        <f t="shared" si="812"/>
        <v>0</v>
      </c>
      <c r="J245" s="344">
        <f t="shared" si="812"/>
        <v>0</v>
      </c>
      <c r="K245" s="344">
        <f t="shared" si="812"/>
        <v>0</v>
      </c>
      <c r="L245" s="344">
        <f t="shared" si="812"/>
        <v>0</v>
      </c>
      <c r="M245" s="344">
        <f t="shared" si="812"/>
        <v>0</v>
      </c>
      <c r="N245" s="344">
        <f t="shared" si="812"/>
        <v>0</v>
      </c>
      <c r="O245" s="344">
        <f t="shared" si="812"/>
        <v>0</v>
      </c>
      <c r="P245" s="344">
        <f t="shared" si="812"/>
        <v>0</v>
      </c>
      <c r="Q245" s="344">
        <f t="shared" si="812"/>
        <v>0</v>
      </c>
      <c r="R245" s="344">
        <f t="shared" si="812"/>
        <v>0</v>
      </c>
      <c r="S245" s="344">
        <f t="shared" si="812"/>
        <v>0</v>
      </c>
      <c r="T245" s="344">
        <f t="shared" si="812"/>
        <v>0</v>
      </c>
      <c r="U245" s="344">
        <f t="shared" si="812"/>
        <v>0</v>
      </c>
      <c r="V245" s="344">
        <f t="shared" si="812"/>
        <v>0</v>
      </c>
      <c r="W245" s="344">
        <f t="shared" si="812"/>
        <v>0</v>
      </c>
      <c r="X245" s="344">
        <f t="shared" si="812"/>
        <v>0</v>
      </c>
      <c r="Y245" s="344">
        <f t="shared" si="812"/>
        <v>0</v>
      </c>
      <c r="Z245" s="344">
        <f t="shared" si="812"/>
        <v>0</v>
      </c>
      <c r="AA245" s="344">
        <f t="shared" si="812"/>
        <v>0</v>
      </c>
      <c r="AB245" s="344">
        <f t="shared" si="812"/>
        <v>0</v>
      </c>
      <c r="AC245" s="344">
        <f t="shared" si="812"/>
        <v>0</v>
      </c>
      <c r="AD245" s="344">
        <f t="shared" si="812"/>
        <v>0</v>
      </c>
      <c r="AE245" s="344">
        <f t="shared" si="812"/>
        <v>0</v>
      </c>
      <c r="AF245" s="344">
        <f t="shared" si="812"/>
        <v>0</v>
      </c>
      <c r="AG245" s="344">
        <f t="shared" si="812"/>
        <v>0</v>
      </c>
      <c r="AH245" s="344">
        <f t="shared" si="812"/>
        <v>0</v>
      </c>
      <c r="AI245" s="344">
        <f t="shared" si="812"/>
        <v>0</v>
      </c>
      <c r="AJ245" s="344">
        <f t="shared" si="812"/>
        <v>0</v>
      </c>
      <c r="AK245" s="344">
        <f t="shared" si="812"/>
        <v>0</v>
      </c>
      <c r="AL245" s="344">
        <f t="shared" si="812"/>
        <v>0</v>
      </c>
      <c r="AM245" s="344">
        <f t="shared" si="812"/>
        <v>0</v>
      </c>
      <c r="AN245" s="344">
        <f t="shared" si="812"/>
        <v>0</v>
      </c>
      <c r="AO245" s="344">
        <f t="shared" si="812"/>
        <v>0</v>
      </c>
      <c r="AP245" s="344">
        <f t="shared" si="812"/>
        <v>0</v>
      </c>
      <c r="AQ245" s="344">
        <f t="shared" si="812"/>
        <v>0</v>
      </c>
      <c r="AR245" s="344">
        <f t="shared" si="812"/>
        <v>0</v>
      </c>
      <c r="AS245" s="344">
        <f t="shared" si="812"/>
        <v>0</v>
      </c>
      <c r="AT245" s="344">
        <f t="shared" si="812"/>
        <v>0</v>
      </c>
      <c r="AU245" s="344">
        <f t="shared" si="812"/>
        <v>0</v>
      </c>
      <c r="AV245" s="344">
        <f t="shared" si="812"/>
        <v>0</v>
      </c>
      <c r="AW245" s="344">
        <f t="shared" si="812"/>
        <v>0</v>
      </c>
      <c r="AX245" s="344">
        <f t="shared" si="812"/>
        <v>0</v>
      </c>
      <c r="AY245" s="344">
        <f t="shared" si="812"/>
        <v>0</v>
      </c>
      <c r="AZ245" s="344">
        <f t="shared" si="812"/>
        <v>0</v>
      </c>
      <c r="BA245" s="344">
        <f t="shared" si="812"/>
        <v>0</v>
      </c>
      <c r="BB245" s="344">
        <f t="shared" si="812"/>
        <v>0</v>
      </c>
      <c r="BC245" s="344">
        <f t="shared" si="812"/>
        <v>0</v>
      </c>
      <c r="BD245" s="344">
        <f t="shared" si="812"/>
        <v>0</v>
      </c>
      <c r="BE245" s="344">
        <f t="shared" si="812"/>
        <v>0</v>
      </c>
      <c r="BF245" s="344">
        <f t="shared" si="812"/>
        <v>0</v>
      </c>
      <c r="BG245" s="344">
        <f t="shared" si="812"/>
        <v>0</v>
      </c>
      <c r="BH245" s="344">
        <f t="shared" si="812"/>
        <v>0</v>
      </c>
      <c r="BI245" s="344">
        <f t="shared" si="812"/>
        <v>0</v>
      </c>
      <c r="BJ245" s="344">
        <f t="shared" si="812"/>
        <v>0</v>
      </c>
      <c r="BK245" s="344">
        <f t="shared" si="812"/>
        <v>0</v>
      </c>
      <c r="BL245" s="344">
        <f t="shared" si="812"/>
        <v>0</v>
      </c>
      <c r="BM245" s="344">
        <f t="shared" si="812"/>
        <v>0</v>
      </c>
      <c r="BN245" s="344">
        <f t="shared" si="812"/>
        <v>0</v>
      </c>
      <c r="BO245" s="344">
        <f t="shared" si="812"/>
        <v>0</v>
      </c>
      <c r="BP245" s="344">
        <f t="shared" si="812"/>
        <v>0</v>
      </c>
      <c r="BQ245" s="344">
        <f t="shared" ref="BQ245:CS245" si="813">IFERROR(IF(BQ$17="beräknas ej",0,BP245*IF(BQ$222&gt;$D$217,1,IF(BQ$222&lt;=$C$217,$C$216,$D$216))*IFERROR(INDEX($B$8:$E$14,MATCH($A245,$A$8:$A$14,0),MATCH(BQ$222,$B$6:$E$6,1)),0)),0)</f>
        <v>0</v>
      </c>
      <c r="BR245" s="344">
        <f t="shared" si="813"/>
        <v>0</v>
      </c>
      <c r="BS245" s="344">
        <f t="shared" si="813"/>
        <v>0</v>
      </c>
      <c r="BT245" s="344">
        <f t="shared" si="813"/>
        <v>0</v>
      </c>
      <c r="BU245" s="344">
        <f t="shared" si="813"/>
        <v>0</v>
      </c>
      <c r="BV245" s="344">
        <f t="shared" si="813"/>
        <v>0</v>
      </c>
      <c r="BW245" s="344">
        <f t="shared" si="813"/>
        <v>0</v>
      </c>
      <c r="BX245" s="344">
        <f t="shared" si="813"/>
        <v>0</v>
      </c>
      <c r="BY245" s="344">
        <f t="shared" si="813"/>
        <v>0</v>
      </c>
      <c r="BZ245" s="344">
        <f t="shared" si="813"/>
        <v>0</v>
      </c>
      <c r="CA245" s="344">
        <f t="shared" si="813"/>
        <v>0</v>
      </c>
      <c r="CB245" s="344">
        <f t="shared" si="813"/>
        <v>0</v>
      </c>
      <c r="CC245" s="344">
        <f t="shared" si="813"/>
        <v>0</v>
      </c>
      <c r="CD245" s="344">
        <f t="shared" si="813"/>
        <v>0</v>
      </c>
      <c r="CE245" s="344">
        <f t="shared" si="813"/>
        <v>0</v>
      </c>
      <c r="CF245" s="344">
        <f t="shared" si="813"/>
        <v>0</v>
      </c>
      <c r="CG245" s="344">
        <f t="shared" si="813"/>
        <v>0</v>
      </c>
      <c r="CH245" s="344">
        <f t="shared" si="813"/>
        <v>0</v>
      </c>
      <c r="CI245" s="344">
        <f t="shared" si="813"/>
        <v>0</v>
      </c>
      <c r="CJ245" s="344">
        <f t="shared" si="813"/>
        <v>0</v>
      </c>
      <c r="CK245" s="344">
        <f t="shared" si="813"/>
        <v>0</v>
      </c>
      <c r="CL245" s="344">
        <f t="shared" si="813"/>
        <v>0</v>
      </c>
      <c r="CM245" s="344">
        <f t="shared" si="813"/>
        <v>0</v>
      </c>
      <c r="CN245" s="344">
        <f t="shared" si="813"/>
        <v>0</v>
      </c>
      <c r="CO245" s="344">
        <f t="shared" si="813"/>
        <v>0</v>
      </c>
      <c r="CP245" s="344">
        <f t="shared" si="813"/>
        <v>0</v>
      </c>
      <c r="CQ245" s="344">
        <f t="shared" si="813"/>
        <v>0</v>
      </c>
      <c r="CR245" s="344">
        <f t="shared" si="813"/>
        <v>0</v>
      </c>
      <c r="CS245" s="344">
        <f t="shared" si="813"/>
        <v>0</v>
      </c>
    </row>
    <row r="246" spans="1:97" s="372" customFormat="1" x14ac:dyDescent="0.35">
      <c r="A246" s="337">
        <f t="shared" ref="A246:C246" si="814">A212</f>
        <v>0</v>
      </c>
      <c r="B246" s="337" t="str">
        <f t="shared" si="814"/>
        <v>0 0</v>
      </c>
      <c r="C246" s="344">
        <f t="shared" si="814"/>
        <v>0</v>
      </c>
      <c r="D246" s="344">
        <f>IFERROR(('JA basår'!W30*'JA basår'!F30*'JA basår'!H30*'JA basår'!L30)+('JA basår'!W60*'JA basår'!F60*'JA basår'!H60*'JA basår'!L60),0)</f>
        <v>0</v>
      </c>
      <c r="E246" s="344">
        <f t="shared" ref="E246:BP246" si="815">IFERROR(IF(E$17="beräknas ej",0,D246*IF(E$222&gt;$D$217,1,IF(E$222&lt;=$C$217,$C$216,$D$216))*IFERROR(INDEX($B$8:$E$14,MATCH($A246,$A$8:$A$14,0),MATCH(E$222,$B$6:$E$6,1)),0)),0)</f>
        <v>0</v>
      </c>
      <c r="F246" s="344">
        <f t="shared" si="815"/>
        <v>0</v>
      </c>
      <c r="G246" s="344">
        <f t="shared" si="815"/>
        <v>0</v>
      </c>
      <c r="H246" s="344">
        <f t="shared" si="815"/>
        <v>0</v>
      </c>
      <c r="I246" s="344">
        <f t="shared" si="815"/>
        <v>0</v>
      </c>
      <c r="J246" s="344">
        <f t="shared" si="815"/>
        <v>0</v>
      </c>
      <c r="K246" s="344">
        <f t="shared" si="815"/>
        <v>0</v>
      </c>
      <c r="L246" s="344">
        <f t="shared" si="815"/>
        <v>0</v>
      </c>
      <c r="M246" s="344">
        <f t="shared" si="815"/>
        <v>0</v>
      </c>
      <c r="N246" s="344">
        <f t="shared" si="815"/>
        <v>0</v>
      </c>
      <c r="O246" s="344">
        <f t="shared" si="815"/>
        <v>0</v>
      </c>
      <c r="P246" s="344">
        <f t="shared" si="815"/>
        <v>0</v>
      </c>
      <c r="Q246" s="344">
        <f t="shared" si="815"/>
        <v>0</v>
      </c>
      <c r="R246" s="344">
        <f t="shared" si="815"/>
        <v>0</v>
      </c>
      <c r="S246" s="344">
        <f t="shared" si="815"/>
        <v>0</v>
      </c>
      <c r="T246" s="344">
        <f t="shared" si="815"/>
        <v>0</v>
      </c>
      <c r="U246" s="344">
        <f t="shared" si="815"/>
        <v>0</v>
      </c>
      <c r="V246" s="344">
        <f t="shared" si="815"/>
        <v>0</v>
      </c>
      <c r="W246" s="344">
        <f t="shared" si="815"/>
        <v>0</v>
      </c>
      <c r="X246" s="344">
        <f t="shared" si="815"/>
        <v>0</v>
      </c>
      <c r="Y246" s="344">
        <f t="shared" si="815"/>
        <v>0</v>
      </c>
      <c r="Z246" s="344">
        <f t="shared" si="815"/>
        <v>0</v>
      </c>
      <c r="AA246" s="344">
        <f t="shared" si="815"/>
        <v>0</v>
      </c>
      <c r="AB246" s="344">
        <f t="shared" si="815"/>
        <v>0</v>
      </c>
      <c r="AC246" s="344">
        <f t="shared" si="815"/>
        <v>0</v>
      </c>
      <c r="AD246" s="344">
        <f t="shared" si="815"/>
        <v>0</v>
      </c>
      <c r="AE246" s="344">
        <f t="shared" si="815"/>
        <v>0</v>
      </c>
      <c r="AF246" s="344">
        <f t="shared" si="815"/>
        <v>0</v>
      </c>
      <c r="AG246" s="344">
        <f t="shared" si="815"/>
        <v>0</v>
      </c>
      <c r="AH246" s="344">
        <f t="shared" si="815"/>
        <v>0</v>
      </c>
      <c r="AI246" s="344">
        <f t="shared" si="815"/>
        <v>0</v>
      </c>
      <c r="AJ246" s="344">
        <f t="shared" si="815"/>
        <v>0</v>
      </c>
      <c r="AK246" s="344">
        <f t="shared" si="815"/>
        <v>0</v>
      </c>
      <c r="AL246" s="344">
        <f t="shared" si="815"/>
        <v>0</v>
      </c>
      <c r="AM246" s="344">
        <f t="shared" si="815"/>
        <v>0</v>
      </c>
      <c r="AN246" s="344">
        <f t="shared" si="815"/>
        <v>0</v>
      </c>
      <c r="AO246" s="344">
        <f t="shared" si="815"/>
        <v>0</v>
      </c>
      <c r="AP246" s="344">
        <f t="shared" si="815"/>
        <v>0</v>
      </c>
      <c r="AQ246" s="344">
        <f t="shared" si="815"/>
        <v>0</v>
      </c>
      <c r="AR246" s="344">
        <f t="shared" si="815"/>
        <v>0</v>
      </c>
      <c r="AS246" s="344">
        <f t="shared" si="815"/>
        <v>0</v>
      </c>
      <c r="AT246" s="344">
        <f t="shared" si="815"/>
        <v>0</v>
      </c>
      <c r="AU246" s="344">
        <f t="shared" si="815"/>
        <v>0</v>
      </c>
      <c r="AV246" s="344">
        <f t="shared" si="815"/>
        <v>0</v>
      </c>
      <c r="AW246" s="344">
        <f t="shared" si="815"/>
        <v>0</v>
      </c>
      <c r="AX246" s="344">
        <f t="shared" si="815"/>
        <v>0</v>
      </c>
      <c r="AY246" s="344">
        <f t="shared" si="815"/>
        <v>0</v>
      </c>
      <c r="AZ246" s="344">
        <f t="shared" si="815"/>
        <v>0</v>
      </c>
      <c r="BA246" s="344">
        <f t="shared" si="815"/>
        <v>0</v>
      </c>
      <c r="BB246" s="344">
        <f t="shared" si="815"/>
        <v>0</v>
      </c>
      <c r="BC246" s="344">
        <f t="shared" si="815"/>
        <v>0</v>
      </c>
      <c r="BD246" s="344">
        <f t="shared" si="815"/>
        <v>0</v>
      </c>
      <c r="BE246" s="344">
        <f t="shared" si="815"/>
        <v>0</v>
      </c>
      <c r="BF246" s="344">
        <f t="shared" si="815"/>
        <v>0</v>
      </c>
      <c r="BG246" s="344">
        <f t="shared" si="815"/>
        <v>0</v>
      </c>
      <c r="BH246" s="344">
        <f t="shared" si="815"/>
        <v>0</v>
      </c>
      <c r="BI246" s="344">
        <f t="shared" si="815"/>
        <v>0</v>
      </c>
      <c r="BJ246" s="344">
        <f t="shared" si="815"/>
        <v>0</v>
      </c>
      <c r="BK246" s="344">
        <f t="shared" si="815"/>
        <v>0</v>
      </c>
      <c r="BL246" s="344">
        <f t="shared" si="815"/>
        <v>0</v>
      </c>
      <c r="BM246" s="344">
        <f t="shared" si="815"/>
        <v>0</v>
      </c>
      <c r="BN246" s="344">
        <f t="shared" si="815"/>
        <v>0</v>
      </c>
      <c r="BO246" s="344">
        <f t="shared" si="815"/>
        <v>0</v>
      </c>
      <c r="BP246" s="344">
        <f t="shared" si="815"/>
        <v>0</v>
      </c>
      <c r="BQ246" s="344">
        <f t="shared" ref="BQ246:CS246" si="816">IFERROR(IF(BQ$17="beräknas ej",0,BP246*IF(BQ$222&gt;$D$217,1,IF(BQ$222&lt;=$C$217,$C$216,$D$216))*IFERROR(INDEX($B$8:$E$14,MATCH($A246,$A$8:$A$14,0),MATCH(BQ$222,$B$6:$E$6,1)),0)),0)</f>
        <v>0</v>
      </c>
      <c r="BR246" s="344">
        <f t="shared" si="816"/>
        <v>0</v>
      </c>
      <c r="BS246" s="344">
        <f t="shared" si="816"/>
        <v>0</v>
      </c>
      <c r="BT246" s="344">
        <f t="shared" si="816"/>
        <v>0</v>
      </c>
      <c r="BU246" s="344">
        <f t="shared" si="816"/>
        <v>0</v>
      </c>
      <c r="BV246" s="344">
        <f t="shared" si="816"/>
        <v>0</v>
      </c>
      <c r="BW246" s="344">
        <f t="shared" si="816"/>
        <v>0</v>
      </c>
      <c r="BX246" s="344">
        <f t="shared" si="816"/>
        <v>0</v>
      </c>
      <c r="BY246" s="344">
        <f t="shared" si="816"/>
        <v>0</v>
      </c>
      <c r="BZ246" s="344">
        <f t="shared" si="816"/>
        <v>0</v>
      </c>
      <c r="CA246" s="344">
        <f t="shared" si="816"/>
        <v>0</v>
      </c>
      <c r="CB246" s="344">
        <f t="shared" si="816"/>
        <v>0</v>
      </c>
      <c r="CC246" s="344">
        <f t="shared" si="816"/>
        <v>0</v>
      </c>
      <c r="CD246" s="344">
        <f t="shared" si="816"/>
        <v>0</v>
      </c>
      <c r="CE246" s="344">
        <f t="shared" si="816"/>
        <v>0</v>
      </c>
      <c r="CF246" s="344">
        <f t="shared" si="816"/>
        <v>0</v>
      </c>
      <c r="CG246" s="344">
        <f t="shared" si="816"/>
        <v>0</v>
      </c>
      <c r="CH246" s="344">
        <f t="shared" si="816"/>
        <v>0</v>
      </c>
      <c r="CI246" s="344">
        <f t="shared" si="816"/>
        <v>0</v>
      </c>
      <c r="CJ246" s="344">
        <f t="shared" si="816"/>
        <v>0</v>
      </c>
      <c r="CK246" s="344">
        <f t="shared" si="816"/>
        <v>0</v>
      </c>
      <c r="CL246" s="344">
        <f t="shared" si="816"/>
        <v>0</v>
      </c>
      <c r="CM246" s="344">
        <f t="shared" si="816"/>
        <v>0</v>
      </c>
      <c r="CN246" s="344">
        <f t="shared" si="816"/>
        <v>0</v>
      </c>
      <c r="CO246" s="344">
        <f t="shared" si="816"/>
        <v>0</v>
      </c>
      <c r="CP246" s="344">
        <f t="shared" si="816"/>
        <v>0</v>
      </c>
      <c r="CQ246" s="344">
        <f t="shared" si="816"/>
        <v>0</v>
      </c>
      <c r="CR246" s="344">
        <f t="shared" si="816"/>
        <v>0</v>
      </c>
      <c r="CS246" s="344">
        <f t="shared" si="816"/>
        <v>0</v>
      </c>
    </row>
    <row r="247" spans="1:97" s="372" customFormat="1" x14ac:dyDescent="0.35">
      <c r="A247" s="337">
        <f t="shared" ref="A247:C247" si="817">A213</f>
        <v>0</v>
      </c>
      <c r="B247" s="337" t="str">
        <f t="shared" si="817"/>
        <v>0 0</v>
      </c>
      <c r="C247" s="344">
        <f t="shared" si="817"/>
        <v>0</v>
      </c>
      <c r="D247" s="344">
        <f>IFERROR(('JA basår'!W31*'JA basår'!F31*'JA basår'!H31*'JA basår'!L31)+('JA basår'!W61*'JA basår'!F61*'JA basår'!H61*'JA basår'!L61),0)</f>
        <v>0</v>
      </c>
      <c r="E247" s="344">
        <f t="shared" ref="E247:BP247" si="818">IFERROR(IF(E$17="beräknas ej",0,D247*IF(E$222&gt;$D$217,1,IF(E$222&lt;=$C$217,$C$216,$D$216))*IFERROR(INDEX($B$8:$E$14,MATCH($A247,$A$8:$A$14,0),MATCH(E$222,$B$6:$E$6,1)),0)),0)</f>
        <v>0</v>
      </c>
      <c r="F247" s="344">
        <f t="shared" si="818"/>
        <v>0</v>
      </c>
      <c r="G247" s="344">
        <f t="shared" si="818"/>
        <v>0</v>
      </c>
      <c r="H247" s="344">
        <f t="shared" si="818"/>
        <v>0</v>
      </c>
      <c r="I247" s="344">
        <f t="shared" si="818"/>
        <v>0</v>
      </c>
      <c r="J247" s="344">
        <f t="shared" si="818"/>
        <v>0</v>
      </c>
      <c r="K247" s="344">
        <f t="shared" si="818"/>
        <v>0</v>
      </c>
      <c r="L247" s="344">
        <f t="shared" si="818"/>
        <v>0</v>
      </c>
      <c r="M247" s="344">
        <f t="shared" si="818"/>
        <v>0</v>
      </c>
      <c r="N247" s="344">
        <f t="shared" si="818"/>
        <v>0</v>
      </c>
      <c r="O247" s="344">
        <f t="shared" si="818"/>
        <v>0</v>
      </c>
      <c r="P247" s="344">
        <f t="shared" si="818"/>
        <v>0</v>
      </c>
      <c r="Q247" s="344">
        <f t="shared" si="818"/>
        <v>0</v>
      </c>
      <c r="R247" s="344">
        <f t="shared" si="818"/>
        <v>0</v>
      </c>
      <c r="S247" s="344">
        <f t="shared" si="818"/>
        <v>0</v>
      </c>
      <c r="T247" s="344">
        <f t="shared" si="818"/>
        <v>0</v>
      </c>
      <c r="U247" s="344">
        <f t="shared" si="818"/>
        <v>0</v>
      </c>
      <c r="V247" s="344">
        <f t="shared" si="818"/>
        <v>0</v>
      </c>
      <c r="W247" s="344">
        <f t="shared" si="818"/>
        <v>0</v>
      </c>
      <c r="X247" s="344">
        <f t="shared" si="818"/>
        <v>0</v>
      </c>
      <c r="Y247" s="344">
        <f t="shared" si="818"/>
        <v>0</v>
      </c>
      <c r="Z247" s="344">
        <f t="shared" si="818"/>
        <v>0</v>
      </c>
      <c r="AA247" s="344">
        <f t="shared" si="818"/>
        <v>0</v>
      </c>
      <c r="AB247" s="344">
        <f t="shared" si="818"/>
        <v>0</v>
      </c>
      <c r="AC247" s="344">
        <f t="shared" si="818"/>
        <v>0</v>
      </c>
      <c r="AD247" s="344">
        <f t="shared" si="818"/>
        <v>0</v>
      </c>
      <c r="AE247" s="344">
        <f t="shared" si="818"/>
        <v>0</v>
      </c>
      <c r="AF247" s="344">
        <f t="shared" si="818"/>
        <v>0</v>
      </c>
      <c r="AG247" s="344">
        <f t="shared" si="818"/>
        <v>0</v>
      </c>
      <c r="AH247" s="344">
        <f t="shared" si="818"/>
        <v>0</v>
      </c>
      <c r="AI247" s="344">
        <f t="shared" si="818"/>
        <v>0</v>
      </c>
      <c r="AJ247" s="344">
        <f t="shared" si="818"/>
        <v>0</v>
      </c>
      <c r="AK247" s="344">
        <f t="shared" si="818"/>
        <v>0</v>
      </c>
      <c r="AL247" s="344">
        <f t="shared" si="818"/>
        <v>0</v>
      </c>
      <c r="AM247" s="344">
        <f t="shared" si="818"/>
        <v>0</v>
      </c>
      <c r="AN247" s="344">
        <f t="shared" si="818"/>
        <v>0</v>
      </c>
      <c r="AO247" s="344">
        <f t="shared" si="818"/>
        <v>0</v>
      </c>
      <c r="AP247" s="344">
        <f t="shared" si="818"/>
        <v>0</v>
      </c>
      <c r="AQ247" s="344">
        <f t="shared" si="818"/>
        <v>0</v>
      </c>
      <c r="AR247" s="344">
        <f t="shared" si="818"/>
        <v>0</v>
      </c>
      <c r="AS247" s="344">
        <f t="shared" si="818"/>
        <v>0</v>
      </c>
      <c r="AT247" s="344">
        <f t="shared" si="818"/>
        <v>0</v>
      </c>
      <c r="AU247" s="344">
        <f t="shared" si="818"/>
        <v>0</v>
      </c>
      <c r="AV247" s="344">
        <f t="shared" si="818"/>
        <v>0</v>
      </c>
      <c r="AW247" s="344">
        <f t="shared" si="818"/>
        <v>0</v>
      </c>
      <c r="AX247" s="344">
        <f t="shared" si="818"/>
        <v>0</v>
      </c>
      <c r="AY247" s="344">
        <f t="shared" si="818"/>
        <v>0</v>
      </c>
      <c r="AZ247" s="344">
        <f t="shared" si="818"/>
        <v>0</v>
      </c>
      <c r="BA247" s="344">
        <f t="shared" si="818"/>
        <v>0</v>
      </c>
      <c r="BB247" s="344">
        <f t="shared" si="818"/>
        <v>0</v>
      </c>
      <c r="BC247" s="344">
        <f t="shared" si="818"/>
        <v>0</v>
      </c>
      <c r="BD247" s="344">
        <f t="shared" si="818"/>
        <v>0</v>
      </c>
      <c r="BE247" s="344">
        <f t="shared" si="818"/>
        <v>0</v>
      </c>
      <c r="BF247" s="344">
        <f t="shared" si="818"/>
        <v>0</v>
      </c>
      <c r="BG247" s="344">
        <f t="shared" si="818"/>
        <v>0</v>
      </c>
      <c r="BH247" s="344">
        <f t="shared" si="818"/>
        <v>0</v>
      </c>
      <c r="BI247" s="344">
        <f t="shared" si="818"/>
        <v>0</v>
      </c>
      <c r="BJ247" s="344">
        <f t="shared" si="818"/>
        <v>0</v>
      </c>
      <c r="BK247" s="344">
        <f t="shared" si="818"/>
        <v>0</v>
      </c>
      <c r="BL247" s="344">
        <f t="shared" si="818"/>
        <v>0</v>
      </c>
      <c r="BM247" s="344">
        <f t="shared" si="818"/>
        <v>0</v>
      </c>
      <c r="BN247" s="344">
        <f t="shared" si="818"/>
        <v>0</v>
      </c>
      <c r="BO247" s="344">
        <f t="shared" si="818"/>
        <v>0</v>
      </c>
      <c r="BP247" s="344">
        <f t="shared" si="818"/>
        <v>0</v>
      </c>
      <c r="BQ247" s="344">
        <f t="shared" ref="BQ247:CS247" si="819">IFERROR(IF(BQ$17="beräknas ej",0,BP247*IF(BQ$222&gt;$D$217,1,IF(BQ$222&lt;=$C$217,$C$216,$D$216))*IFERROR(INDEX($B$8:$E$14,MATCH($A247,$A$8:$A$14,0),MATCH(BQ$222,$B$6:$E$6,1)),0)),0)</f>
        <v>0</v>
      </c>
      <c r="BR247" s="344">
        <f t="shared" si="819"/>
        <v>0</v>
      </c>
      <c r="BS247" s="344">
        <f t="shared" si="819"/>
        <v>0</v>
      </c>
      <c r="BT247" s="344">
        <f t="shared" si="819"/>
        <v>0</v>
      </c>
      <c r="BU247" s="344">
        <f t="shared" si="819"/>
        <v>0</v>
      </c>
      <c r="BV247" s="344">
        <f t="shared" si="819"/>
        <v>0</v>
      </c>
      <c r="BW247" s="344">
        <f t="shared" si="819"/>
        <v>0</v>
      </c>
      <c r="BX247" s="344">
        <f t="shared" si="819"/>
        <v>0</v>
      </c>
      <c r="BY247" s="344">
        <f t="shared" si="819"/>
        <v>0</v>
      </c>
      <c r="BZ247" s="344">
        <f t="shared" si="819"/>
        <v>0</v>
      </c>
      <c r="CA247" s="344">
        <f t="shared" si="819"/>
        <v>0</v>
      </c>
      <c r="CB247" s="344">
        <f t="shared" si="819"/>
        <v>0</v>
      </c>
      <c r="CC247" s="344">
        <f t="shared" si="819"/>
        <v>0</v>
      </c>
      <c r="CD247" s="344">
        <f t="shared" si="819"/>
        <v>0</v>
      </c>
      <c r="CE247" s="344">
        <f t="shared" si="819"/>
        <v>0</v>
      </c>
      <c r="CF247" s="344">
        <f t="shared" si="819"/>
        <v>0</v>
      </c>
      <c r="CG247" s="344">
        <f t="shared" si="819"/>
        <v>0</v>
      </c>
      <c r="CH247" s="344">
        <f t="shared" si="819"/>
        <v>0</v>
      </c>
      <c r="CI247" s="344">
        <f t="shared" si="819"/>
        <v>0</v>
      </c>
      <c r="CJ247" s="344">
        <f t="shared" si="819"/>
        <v>0</v>
      </c>
      <c r="CK247" s="344">
        <f t="shared" si="819"/>
        <v>0</v>
      </c>
      <c r="CL247" s="344">
        <f t="shared" si="819"/>
        <v>0</v>
      </c>
      <c r="CM247" s="344">
        <f t="shared" si="819"/>
        <v>0</v>
      </c>
      <c r="CN247" s="344">
        <f t="shared" si="819"/>
        <v>0</v>
      </c>
      <c r="CO247" s="344">
        <f t="shared" si="819"/>
        <v>0</v>
      </c>
      <c r="CP247" s="344">
        <f t="shared" si="819"/>
        <v>0</v>
      </c>
      <c r="CQ247" s="344">
        <f t="shared" si="819"/>
        <v>0</v>
      </c>
      <c r="CR247" s="344">
        <f t="shared" si="819"/>
        <v>0</v>
      </c>
      <c r="CS247" s="344">
        <f t="shared" si="819"/>
        <v>0</v>
      </c>
    </row>
    <row r="248" spans="1:97" s="375" customFormat="1" x14ac:dyDescent="0.35">
      <c r="A248" s="347"/>
      <c r="B248" s="347"/>
      <c r="C248" s="347"/>
      <c r="D248" s="348">
        <f>SUM(D223:D247)</f>
        <v>0</v>
      </c>
      <c r="E248" s="348">
        <f t="shared" ref="E248:BP248" si="820">SUM(E223:E247)</f>
        <v>0</v>
      </c>
      <c r="F248" s="348">
        <f t="shared" si="820"/>
        <v>0</v>
      </c>
      <c r="G248" s="348">
        <f t="shared" si="820"/>
        <v>0</v>
      </c>
      <c r="H248" s="348">
        <f t="shared" si="820"/>
        <v>0</v>
      </c>
      <c r="I248" s="348">
        <f t="shared" si="820"/>
        <v>0</v>
      </c>
      <c r="J248" s="348">
        <f t="shared" si="820"/>
        <v>0</v>
      </c>
      <c r="K248" s="348">
        <f t="shared" si="820"/>
        <v>0</v>
      </c>
      <c r="L248" s="348">
        <f t="shared" si="820"/>
        <v>0</v>
      </c>
      <c r="M248" s="348">
        <f t="shared" si="820"/>
        <v>0</v>
      </c>
      <c r="N248" s="348">
        <f t="shared" si="820"/>
        <v>0</v>
      </c>
      <c r="O248" s="348">
        <f t="shared" si="820"/>
        <v>0</v>
      </c>
      <c r="P248" s="348">
        <f t="shared" si="820"/>
        <v>0</v>
      </c>
      <c r="Q248" s="348">
        <f t="shared" si="820"/>
        <v>0</v>
      </c>
      <c r="R248" s="348">
        <f t="shared" si="820"/>
        <v>0</v>
      </c>
      <c r="S248" s="348">
        <f t="shared" si="820"/>
        <v>0</v>
      </c>
      <c r="T248" s="348">
        <f t="shared" si="820"/>
        <v>0</v>
      </c>
      <c r="U248" s="348">
        <f t="shared" si="820"/>
        <v>0</v>
      </c>
      <c r="V248" s="348">
        <f t="shared" si="820"/>
        <v>0</v>
      </c>
      <c r="W248" s="348">
        <f t="shared" si="820"/>
        <v>0</v>
      </c>
      <c r="X248" s="348">
        <f t="shared" si="820"/>
        <v>0</v>
      </c>
      <c r="Y248" s="348">
        <f t="shared" si="820"/>
        <v>0</v>
      </c>
      <c r="Z248" s="348">
        <f t="shared" si="820"/>
        <v>0</v>
      </c>
      <c r="AA248" s="348">
        <f t="shared" si="820"/>
        <v>0</v>
      </c>
      <c r="AB248" s="348">
        <f t="shared" si="820"/>
        <v>0</v>
      </c>
      <c r="AC248" s="348">
        <f t="shared" si="820"/>
        <v>0</v>
      </c>
      <c r="AD248" s="348">
        <f t="shared" si="820"/>
        <v>0</v>
      </c>
      <c r="AE248" s="348">
        <f t="shared" si="820"/>
        <v>0</v>
      </c>
      <c r="AF248" s="348">
        <f t="shared" si="820"/>
        <v>0</v>
      </c>
      <c r="AG248" s="348">
        <f t="shared" si="820"/>
        <v>0</v>
      </c>
      <c r="AH248" s="348">
        <f t="shared" si="820"/>
        <v>0</v>
      </c>
      <c r="AI248" s="348">
        <f t="shared" si="820"/>
        <v>0</v>
      </c>
      <c r="AJ248" s="348">
        <f t="shared" si="820"/>
        <v>0</v>
      </c>
      <c r="AK248" s="348">
        <f t="shared" si="820"/>
        <v>0</v>
      </c>
      <c r="AL248" s="348">
        <f t="shared" si="820"/>
        <v>0</v>
      </c>
      <c r="AM248" s="348">
        <f t="shared" si="820"/>
        <v>0</v>
      </c>
      <c r="AN248" s="348">
        <f t="shared" si="820"/>
        <v>0</v>
      </c>
      <c r="AO248" s="348">
        <f t="shared" si="820"/>
        <v>0</v>
      </c>
      <c r="AP248" s="348">
        <f t="shared" si="820"/>
        <v>0</v>
      </c>
      <c r="AQ248" s="348">
        <f t="shared" si="820"/>
        <v>0</v>
      </c>
      <c r="AR248" s="348">
        <f t="shared" si="820"/>
        <v>0</v>
      </c>
      <c r="AS248" s="348">
        <f t="shared" si="820"/>
        <v>0</v>
      </c>
      <c r="AT248" s="348">
        <f t="shared" si="820"/>
        <v>0</v>
      </c>
      <c r="AU248" s="348">
        <f t="shared" si="820"/>
        <v>0</v>
      </c>
      <c r="AV248" s="348">
        <f t="shared" si="820"/>
        <v>0</v>
      </c>
      <c r="AW248" s="348">
        <f t="shared" si="820"/>
        <v>0</v>
      </c>
      <c r="AX248" s="348">
        <f t="shared" si="820"/>
        <v>0</v>
      </c>
      <c r="AY248" s="348">
        <f t="shared" si="820"/>
        <v>0</v>
      </c>
      <c r="AZ248" s="348">
        <f t="shared" si="820"/>
        <v>0</v>
      </c>
      <c r="BA248" s="348">
        <f t="shared" si="820"/>
        <v>0</v>
      </c>
      <c r="BB248" s="348">
        <f t="shared" si="820"/>
        <v>0</v>
      </c>
      <c r="BC248" s="348">
        <f t="shared" si="820"/>
        <v>0</v>
      </c>
      <c r="BD248" s="348">
        <f t="shared" si="820"/>
        <v>0</v>
      </c>
      <c r="BE248" s="348">
        <f t="shared" si="820"/>
        <v>0</v>
      </c>
      <c r="BF248" s="348">
        <f t="shared" si="820"/>
        <v>0</v>
      </c>
      <c r="BG248" s="348">
        <f t="shared" si="820"/>
        <v>0</v>
      </c>
      <c r="BH248" s="348">
        <f t="shared" si="820"/>
        <v>0</v>
      </c>
      <c r="BI248" s="348">
        <f t="shared" si="820"/>
        <v>0</v>
      </c>
      <c r="BJ248" s="348">
        <f t="shared" si="820"/>
        <v>0</v>
      </c>
      <c r="BK248" s="348">
        <f t="shared" si="820"/>
        <v>0</v>
      </c>
      <c r="BL248" s="348">
        <f t="shared" si="820"/>
        <v>0</v>
      </c>
      <c r="BM248" s="348">
        <f t="shared" si="820"/>
        <v>0</v>
      </c>
      <c r="BN248" s="348">
        <f t="shared" si="820"/>
        <v>0</v>
      </c>
      <c r="BO248" s="348">
        <f t="shared" si="820"/>
        <v>0</v>
      </c>
      <c r="BP248" s="348">
        <f t="shared" si="820"/>
        <v>0</v>
      </c>
      <c r="BQ248" s="348">
        <f t="shared" ref="BQ248:CN248" si="821">SUM(BQ223:BQ247)</f>
        <v>0</v>
      </c>
      <c r="BR248" s="348">
        <f t="shared" si="821"/>
        <v>0</v>
      </c>
      <c r="BS248" s="348">
        <f t="shared" si="821"/>
        <v>0</v>
      </c>
      <c r="BT248" s="348">
        <f t="shared" si="821"/>
        <v>0</v>
      </c>
      <c r="BU248" s="348">
        <f t="shared" si="821"/>
        <v>0</v>
      </c>
      <c r="BV248" s="348">
        <f t="shared" si="821"/>
        <v>0</v>
      </c>
      <c r="BW248" s="348">
        <f t="shared" si="821"/>
        <v>0</v>
      </c>
      <c r="BX248" s="348">
        <f t="shared" si="821"/>
        <v>0</v>
      </c>
      <c r="BY248" s="348">
        <f t="shared" si="821"/>
        <v>0</v>
      </c>
      <c r="BZ248" s="348">
        <f t="shared" si="821"/>
        <v>0</v>
      </c>
      <c r="CA248" s="348">
        <f t="shared" si="821"/>
        <v>0</v>
      </c>
      <c r="CB248" s="348">
        <f t="shared" si="821"/>
        <v>0</v>
      </c>
      <c r="CC248" s="348">
        <f t="shared" si="821"/>
        <v>0</v>
      </c>
      <c r="CD248" s="348">
        <f t="shared" si="821"/>
        <v>0</v>
      </c>
      <c r="CE248" s="348">
        <f t="shared" si="821"/>
        <v>0</v>
      </c>
      <c r="CF248" s="348">
        <f t="shared" si="821"/>
        <v>0</v>
      </c>
      <c r="CG248" s="348">
        <f t="shared" si="821"/>
        <v>0</v>
      </c>
      <c r="CH248" s="348">
        <f t="shared" si="821"/>
        <v>0</v>
      </c>
      <c r="CI248" s="348">
        <f t="shared" si="821"/>
        <v>0</v>
      </c>
      <c r="CJ248" s="348">
        <f t="shared" si="821"/>
        <v>0</v>
      </c>
      <c r="CK248" s="348">
        <f t="shared" si="821"/>
        <v>0</v>
      </c>
      <c r="CL248" s="348">
        <f t="shared" si="821"/>
        <v>0</v>
      </c>
      <c r="CM248" s="348">
        <f t="shared" si="821"/>
        <v>0</v>
      </c>
      <c r="CN248" s="348">
        <f t="shared" si="821"/>
        <v>0</v>
      </c>
      <c r="CO248" s="348">
        <f>SUM(CO223:CO247)</f>
        <v>0</v>
      </c>
      <c r="CP248" s="348">
        <f t="shared" ref="CP248" si="822">SUM(CP223:CP247)</f>
        <v>0</v>
      </c>
      <c r="CQ248" s="348">
        <f t="shared" ref="CQ248" si="823">SUM(CQ223:CQ247)</f>
        <v>0</v>
      </c>
      <c r="CR248" s="348">
        <f t="shared" ref="CR248" si="824">SUM(CR223:CR247)</f>
        <v>0</v>
      </c>
      <c r="CS248" s="348">
        <f t="shared" ref="CS248" si="825">SUM(CS223:CS247)</f>
        <v>0</v>
      </c>
    </row>
    <row r="249" spans="1:97" s="372" customFormat="1" x14ac:dyDescent="0.35">
      <c r="A249" s="337"/>
      <c r="B249" s="337"/>
      <c r="C249" s="337"/>
      <c r="D249" s="337"/>
      <c r="E249" s="337"/>
      <c r="F249" s="337"/>
      <c r="G249" s="337"/>
      <c r="H249" s="337"/>
      <c r="I249" s="337"/>
      <c r="J249" s="337"/>
      <c r="K249" s="337"/>
      <c r="L249" s="337"/>
      <c r="M249" s="337"/>
      <c r="N249" s="337"/>
      <c r="O249" s="337"/>
      <c r="P249" s="337"/>
      <c r="Q249" s="337"/>
      <c r="R249" s="337"/>
      <c r="S249" s="337"/>
      <c r="T249" s="337"/>
      <c r="U249" s="337"/>
      <c r="V249" s="337"/>
      <c r="W249" s="337"/>
      <c r="X249" s="337"/>
      <c r="Y249" s="337"/>
      <c r="Z249" s="337"/>
      <c r="AA249" s="337"/>
      <c r="AB249" s="337"/>
      <c r="AC249" s="337"/>
      <c r="AD249" s="337"/>
      <c r="AE249" s="337"/>
      <c r="AF249" s="337"/>
      <c r="AG249" s="337"/>
      <c r="AH249" s="337"/>
      <c r="AI249" s="337"/>
      <c r="AJ249" s="337"/>
      <c r="AK249" s="337"/>
      <c r="AL249" s="337"/>
      <c r="AM249" s="337"/>
      <c r="AN249" s="337"/>
      <c r="AO249" s="337"/>
      <c r="AP249" s="337"/>
      <c r="AQ249" s="337"/>
      <c r="AR249" s="337"/>
      <c r="AS249" s="337"/>
      <c r="AT249" s="337"/>
      <c r="AU249" s="337"/>
      <c r="AV249" s="337"/>
      <c r="AW249" s="337"/>
      <c r="AX249" s="337"/>
      <c r="AY249" s="337"/>
      <c r="AZ249" s="337"/>
      <c r="BA249" s="337"/>
      <c r="BB249" s="337"/>
      <c r="BC249" s="337"/>
      <c r="BD249" s="337"/>
      <c r="BE249" s="337"/>
      <c r="BF249" s="337"/>
      <c r="BG249" s="337"/>
      <c r="BH249" s="337"/>
      <c r="BI249" s="337"/>
      <c r="BJ249" s="337"/>
      <c r="BK249" s="337"/>
      <c r="BL249" s="337"/>
      <c r="BM249" s="337"/>
      <c r="BN249" s="337"/>
      <c r="BO249" s="337"/>
      <c r="BP249" s="337"/>
      <c r="BQ249" s="337"/>
      <c r="BR249" s="337"/>
      <c r="BS249" s="337"/>
      <c r="BT249" s="337"/>
      <c r="BU249" s="337"/>
      <c r="BV249" s="337"/>
      <c r="BW249" s="337"/>
      <c r="BX249" s="337"/>
      <c r="BY249" s="337"/>
      <c r="BZ249" s="337"/>
      <c r="CA249" s="337"/>
      <c r="CB249" s="337"/>
      <c r="CC249" s="337"/>
      <c r="CD249" s="337"/>
      <c r="CE249" s="337"/>
      <c r="CF249" s="337"/>
      <c r="CG249" s="337"/>
      <c r="CH249" s="337"/>
      <c r="CI249" s="337"/>
      <c r="CJ249" s="337"/>
      <c r="CK249" s="337"/>
      <c r="CL249" s="337"/>
      <c r="CM249" s="337"/>
      <c r="CN249" s="337"/>
      <c r="CO249" s="337"/>
    </row>
    <row r="250" spans="1:97" s="372" customFormat="1" x14ac:dyDescent="0.35">
      <c r="A250" s="337"/>
      <c r="B250" s="337"/>
      <c r="C250" s="337"/>
      <c r="D250" s="337"/>
      <c r="E250" s="337"/>
      <c r="F250" s="337"/>
      <c r="G250" s="337"/>
      <c r="H250" s="337"/>
      <c r="I250" s="337"/>
      <c r="J250" s="337"/>
      <c r="K250" s="337"/>
      <c r="L250" s="337"/>
      <c r="M250" s="337"/>
      <c r="N250" s="337"/>
      <c r="O250" s="337"/>
      <c r="P250" s="337"/>
      <c r="Q250" s="337"/>
      <c r="R250" s="337"/>
      <c r="S250" s="337"/>
      <c r="T250" s="337"/>
      <c r="U250" s="337"/>
      <c r="V250" s="337"/>
      <c r="W250" s="337"/>
      <c r="X250" s="337"/>
      <c r="Y250" s="337"/>
      <c r="Z250" s="337"/>
      <c r="AA250" s="337"/>
      <c r="AB250" s="337"/>
      <c r="AC250" s="337"/>
      <c r="AD250" s="337"/>
      <c r="AE250" s="337"/>
      <c r="AF250" s="337"/>
      <c r="AG250" s="337"/>
      <c r="AH250" s="337"/>
      <c r="AI250" s="337"/>
      <c r="AJ250" s="337"/>
      <c r="AK250" s="337"/>
      <c r="AL250" s="337"/>
      <c r="AM250" s="337"/>
      <c r="AN250" s="337"/>
      <c r="AO250" s="337"/>
      <c r="AP250" s="337"/>
      <c r="AQ250" s="337"/>
      <c r="AR250" s="337"/>
      <c r="AS250" s="337"/>
      <c r="AT250" s="337"/>
      <c r="AU250" s="337"/>
      <c r="AV250" s="337"/>
      <c r="AW250" s="337"/>
      <c r="AX250" s="337"/>
      <c r="AY250" s="337"/>
      <c r="AZ250" s="337"/>
      <c r="BA250" s="337"/>
      <c r="BB250" s="337"/>
      <c r="BC250" s="337"/>
      <c r="BD250" s="337"/>
      <c r="BE250" s="337"/>
      <c r="BF250" s="337"/>
      <c r="BG250" s="337"/>
      <c r="BH250" s="337"/>
      <c r="BI250" s="337"/>
      <c r="BJ250" s="337"/>
      <c r="BK250" s="337"/>
      <c r="BL250" s="337"/>
      <c r="BM250" s="337"/>
      <c r="BN250" s="337"/>
      <c r="BO250" s="337"/>
      <c r="BP250" s="337"/>
      <c r="BQ250" s="337"/>
      <c r="BR250" s="337"/>
      <c r="BS250" s="337"/>
      <c r="BT250" s="337"/>
      <c r="BU250" s="337"/>
      <c r="BV250" s="337"/>
      <c r="BW250" s="337"/>
      <c r="BX250" s="337"/>
      <c r="BY250" s="337"/>
      <c r="BZ250" s="337"/>
      <c r="CA250" s="337"/>
      <c r="CB250" s="337"/>
      <c r="CC250" s="337"/>
      <c r="CD250" s="337"/>
      <c r="CE250" s="337"/>
      <c r="CF250" s="337"/>
      <c r="CG250" s="337"/>
      <c r="CH250" s="337"/>
      <c r="CI250" s="337"/>
      <c r="CJ250" s="337"/>
      <c r="CK250" s="337"/>
      <c r="CL250" s="337"/>
      <c r="CM250" s="337"/>
      <c r="CN250" s="337"/>
      <c r="CO250" s="337"/>
    </row>
    <row r="251" spans="1:97" s="372" customFormat="1" ht="15.5" x14ac:dyDescent="0.35">
      <c r="A251" s="346" t="s">
        <v>10</v>
      </c>
      <c r="C251" s="337"/>
      <c r="D251" s="337"/>
      <c r="E251" s="337"/>
      <c r="F251" s="337"/>
      <c r="G251" s="345" t="str">
        <f>G220</f>
        <v>Tabellen visar årliga kostnader för hjälpmaskiner för respektive fartygsklass. Kostnaderna är dels uppräknade med antagen uppräkningsfaktor avseende bränslepriset, dels uppräknad med godsprognosen (vilken ökar antalet anlöp per år).</v>
      </c>
      <c r="H251" s="337"/>
      <c r="I251" s="337"/>
      <c r="J251" s="337"/>
      <c r="K251" s="337"/>
      <c r="L251" s="337"/>
      <c r="M251" s="337"/>
      <c r="N251" s="337"/>
      <c r="O251" s="337"/>
      <c r="P251" s="337"/>
      <c r="Q251" s="337"/>
      <c r="R251" s="337"/>
      <c r="S251" s="337"/>
      <c r="T251" s="337"/>
      <c r="U251" s="337"/>
      <c r="V251" s="337"/>
      <c r="W251" s="337"/>
      <c r="X251" s="337"/>
      <c r="Y251" s="337"/>
      <c r="Z251" s="337"/>
      <c r="AA251" s="337"/>
      <c r="AB251" s="337"/>
      <c r="AC251" s="337"/>
      <c r="AD251" s="337"/>
      <c r="AE251" s="337"/>
      <c r="AF251" s="337"/>
      <c r="AG251" s="337"/>
      <c r="AH251" s="337"/>
      <c r="AI251" s="337"/>
      <c r="AJ251" s="337"/>
      <c r="AK251" s="337"/>
      <c r="AL251" s="337"/>
      <c r="AM251" s="337"/>
      <c r="AN251" s="337"/>
      <c r="AO251" s="337"/>
      <c r="AP251" s="337"/>
      <c r="AQ251" s="337"/>
      <c r="AR251" s="337"/>
      <c r="AS251" s="337"/>
      <c r="AT251" s="337"/>
      <c r="AU251" s="337"/>
      <c r="AV251" s="337"/>
      <c r="AW251" s="337"/>
      <c r="AX251" s="337"/>
      <c r="AY251" s="337"/>
      <c r="AZ251" s="337"/>
      <c r="BA251" s="337"/>
      <c r="BB251" s="337"/>
      <c r="BC251" s="337"/>
      <c r="BD251" s="337"/>
      <c r="BE251" s="337"/>
      <c r="BF251" s="337"/>
      <c r="BG251" s="337"/>
      <c r="BH251" s="337"/>
      <c r="BI251" s="337"/>
      <c r="BJ251" s="337"/>
      <c r="BK251" s="337"/>
      <c r="BL251" s="337"/>
      <c r="BM251" s="337"/>
      <c r="BN251" s="337"/>
      <c r="BO251" s="337"/>
      <c r="BP251" s="337"/>
      <c r="BQ251" s="337"/>
      <c r="BR251" s="337"/>
      <c r="BS251" s="337"/>
      <c r="BT251" s="337"/>
      <c r="BU251" s="337"/>
      <c r="BV251" s="337"/>
      <c r="BW251" s="337"/>
      <c r="BX251" s="337"/>
      <c r="BY251" s="337"/>
      <c r="BZ251" s="337"/>
      <c r="CA251" s="337"/>
      <c r="CB251" s="337"/>
      <c r="CC251" s="337"/>
      <c r="CD251" s="337"/>
      <c r="CE251" s="337"/>
      <c r="CF251" s="337"/>
      <c r="CG251" s="337"/>
      <c r="CH251" s="337"/>
      <c r="CI251" s="337"/>
      <c r="CJ251" s="337"/>
      <c r="CK251" s="337"/>
      <c r="CL251" s="337"/>
      <c r="CM251" s="337"/>
      <c r="CN251" s="337"/>
      <c r="CO251" s="337"/>
    </row>
    <row r="252" spans="1:97" s="372" customFormat="1" x14ac:dyDescent="0.35">
      <c r="A252" s="347" t="s">
        <v>72</v>
      </c>
      <c r="B252" s="347" t="s">
        <v>51</v>
      </c>
      <c r="C252" s="347" t="s">
        <v>73</v>
      </c>
      <c r="D252" s="347">
        <f t="shared" ref="D252:BO252" si="826">D222</f>
        <v>2019</v>
      </c>
      <c r="E252" s="347">
        <f t="shared" si="826"/>
        <v>2020</v>
      </c>
      <c r="F252" s="347">
        <f t="shared" si="826"/>
        <v>2021</v>
      </c>
      <c r="G252" s="347">
        <f t="shared" si="826"/>
        <v>2022</v>
      </c>
      <c r="H252" s="347">
        <f t="shared" si="826"/>
        <v>2023</v>
      </c>
      <c r="I252" s="347">
        <f t="shared" si="826"/>
        <v>2024</v>
      </c>
      <c r="J252" s="347">
        <f t="shared" si="826"/>
        <v>2025</v>
      </c>
      <c r="K252" s="347">
        <f t="shared" si="826"/>
        <v>2026</v>
      </c>
      <c r="L252" s="347">
        <f t="shared" si="826"/>
        <v>2027</v>
      </c>
      <c r="M252" s="347">
        <f t="shared" si="826"/>
        <v>2028</v>
      </c>
      <c r="N252" s="347">
        <f t="shared" si="826"/>
        <v>2029</v>
      </c>
      <c r="O252" s="347">
        <f t="shared" si="826"/>
        <v>2030</v>
      </c>
      <c r="P252" s="347">
        <f t="shared" si="826"/>
        <v>2031</v>
      </c>
      <c r="Q252" s="347">
        <f t="shared" si="826"/>
        <v>2032</v>
      </c>
      <c r="R252" s="347">
        <f t="shared" si="826"/>
        <v>2033</v>
      </c>
      <c r="S252" s="347">
        <f t="shared" si="826"/>
        <v>2034</v>
      </c>
      <c r="T252" s="347">
        <f t="shared" si="826"/>
        <v>2035</v>
      </c>
      <c r="U252" s="347">
        <f t="shared" si="826"/>
        <v>2036</v>
      </c>
      <c r="V252" s="347">
        <f t="shared" si="826"/>
        <v>2037</v>
      </c>
      <c r="W252" s="347">
        <f t="shared" si="826"/>
        <v>2038</v>
      </c>
      <c r="X252" s="347">
        <f t="shared" si="826"/>
        <v>2039</v>
      </c>
      <c r="Y252" s="347">
        <f t="shared" si="826"/>
        <v>2040</v>
      </c>
      <c r="Z252" s="347">
        <f t="shared" si="826"/>
        <v>2041</v>
      </c>
      <c r="AA252" s="347">
        <f t="shared" si="826"/>
        <v>2042</v>
      </c>
      <c r="AB252" s="347">
        <f t="shared" si="826"/>
        <v>2043</v>
      </c>
      <c r="AC252" s="347">
        <f t="shared" si="826"/>
        <v>2044</v>
      </c>
      <c r="AD252" s="347">
        <f t="shared" si="826"/>
        <v>2045</v>
      </c>
      <c r="AE252" s="347">
        <f t="shared" si="826"/>
        <v>2046</v>
      </c>
      <c r="AF252" s="347">
        <f t="shared" si="826"/>
        <v>2047</v>
      </c>
      <c r="AG252" s="347">
        <f t="shared" si="826"/>
        <v>2048</v>
      </c>
      <c r="AH252" s="347">
        <f t="shared" si="826"/>
        <v>2049</v>
      </c>
      <c r="AI252" s="347">
        <f t="shared" si="826"/>
        <v>2050</v>
      </c>
      <c r="AJ252" s="347">
        <f t="shared" si="826"/>
        <v>2051</v>
      </c>
      <c r="AK252" s="347">
        <f t="shared" si="826"/>
        <v>2052</v>
      </c>
      <c r="AL252" s="347">
        <f t="shared" si="826"/>
        <v>2053</v>
      </c>
      <c r="AM252" s="347">
        <f t="shared" si="826"/>
        <v>2054</v>
      </c>
      <c r="AN252" s="347">
        <f t="shared" si="826"/>
        <v>2055</v>
      </c>
      <c r="AO252" s="347">
        <f t="shared" si="826"/>
        <v>2056</v>
      </c>
      <c r="AP252" s="347">
        <f t="shared" si="826"/>
        <v>2057</v>
      </c>
      <c r="AQ252" s="347">
        <f t="shared" si="826"/>
        <v>2058</v>
      </c>
      <c r="AR252" s="347">
        <f t="shared" si="826"/>
        <v>2059</v>
      </c>
      <c r="AS252" s="347">
        <f t="shared" si="826"/>
        <v>2060</v>
      </c>
      <c r="AT252" s="347">
        <f t="shared" si="826"/>
        <v>2061</v>
      </c>
      <c r="AU252" s="347">
        <f t="shared" si="826"/>
        <v>2062</v>
      </c>
      <c r="AV252" s="347">
        <f t="shared" si="826"/>
        <v>2063</v>
      </c>
      <c r="AW252" s="347">
        <f t="shared" si="826"/>
        <v>2064</v>
      </c>
      <c r="AX252" s="347">
        <f t="shared" si="826"/>
        <v>2065</v>
      </c>
      <c r="AY252" s="347">
        <f t="shared" si="826"/>
        <v>2066</v>
      </c>
      <c r="AZ252" s="347">
        <f t="shared" si="826"/>
        <v>2067</v>
      </c>
      <c r="BA252" s="347">
        <f t="shared" si="826"/>
        <v>2068</v>
      </c>
      <c r="BB252" s="347">
        <f t="shared" si="826"/>
        <v>2069</v>
      </c>
      <c r="BC252" s="347">
        <f t="shared" si="826"/>
        <v>2070</v>
      </c>
      <c r="BD252" s="347">
        <f t="shared" si="826"/>
        <v>2071</v>
      </c>
      <c r="BE252" s="347">
        <f t="shared" si="826"/>
        <v>2072</v>
      </c>
      <c r="BF252" s="347">
        <f t="shared" si="826"/>
        <v>2073</v>
      </c>
      <c r="BG252" s="347">
        <f t="shared" si="826"/>
        <v>2074</v>
      </c>
      <c r="BH252" s="347">
        <f t="shared" si="826"/>
        <v>2075</v>
      </c>
      <c r="BI252" s="347">
        <f t="shared" si="826"/>
        <v>2076</v>
      </c>
      <c r="BJ252" s="347">
        <f t="shared" si="826"/>
        <v>2077</v>
      </c>
      <c r="BK252" s="347">
        <f t="shared" si="826"/>
        <v>2078</v>
      </c>
      <c r="BL252" s="347">
        <f t="shared" si="826"/>
        <v>2079</v>
      </c>
      <c r="BM252" s="347">
        <f t="shared" si="826"/>
        <v>2080</v>
      </c>
      <c r="BN252" s="347">
        <f t="shared" si="826"/>
        <v>2081</v>
      </c>
      <c r="BO252" s="347">
        <f t="shared" si="826"/>
        <v>2082</v>
      </c>
      <c r="BP252" s="347">
        <f t="shared" ref="BP252:CS252" si="827">BP222</f>
        <v>2083</v>
      </c>
      <c r="BQ252" s="347">
        <f t="shared" si="827"/>
        <v>2084</v>
      </c>
      <c r="BR252" s="347">
        <f t="shared" si="827"/>
        <v>2085</v>
      </c>
      <c r="BS252" s="347">
        <f t="shared" si="827"/>
        <v>2086</v>
      </c>
      <c r="BT252" s="347">
        <f t="shared" si="827"/>
        <v>2087</v>
      </c>
      <c r="BU252" s="347">
        <f t="shared" si="827"/>
        <v>2088</v>
      </c>
      <c r="BV252" s="347">
        <f t="shared" si="827"/>
        <v>2089</v>
      </c>
      <c r="BW252" s="347">
        <f t="shared" si="827"/>
        <v>2090</v>
      </c>
      <c r="BX252" s="347">
        <f t="shared" si="827"/>
        <v>2091</v>
      </c>
      <c r="BY252" s="347">
        <f t="shared" si="827"/>
        <v>2092</v>
      </c>
      <c r="BZ252" s="347">
        <f t="shared" si="827"/>
        <v>2093</v>
      </c>
      <c r="CA252" s="347">
        <f t="shared" si="827"/>
        <v>2094</v>
      </c>
      <c r="CB252" s="347">
        <f t="shared" si="827"/>
        <v>2095</v>
      </c>
      <c r="CC252" s="347">
        <f t="shared" si="827"/>
        <v>2096</v>
      </c>
      <c r="CD252" s="347">
        <f t="shared" si="827"/>
        <v>2097</v>
      </c>
      <c r="CE252" s="347">
        <f t="shared" si="827"/>
        <v>2098</v>
      </c>
      <c r="CF252" s="347">
        <f t="shared" si="827"/>
        <v>2099</v>
      </c>
      <c r="CG252" s="347">
        <f t="shared" si="827"/>
        <v>2100</v>
      </c>
      <c r="CH252" s="347">
        <f t="shared" si="827"/>
        <v>2101</v>
      </c>
      <c r="CI252" s="347">
        <f t="shared" si="827"/>
        <v>2102</v>
      </c>
      <c r="CJ252" s="347">
        <f t="shared" si="827"/>
        <v>2103</v>
      </c>
      <c r="CK252" s="347">
        <f t="shared" si="827"/>
        <v>2104</v>
      </c>
      <c r="CL252" s="347">
        <f t="shared" si="827"/>
        <v>2105</v>
      </c>
      <c r="CM252" s="347">
        <f t="shared" si="827"/>
        <v>2106</v>
      </c>
      <c r="CN252" s="347">
        <f t="shared" si="827"/>
        <v>2107</v>
      </c>
      <c r="CO252" s="347">
        <f t="shared" si="827"/>
        <v>2108</v>
      </c>
      <c r="CP252" s="347">
        <f t="shared" si="827"/>
        <v>2109</v>
      </c>
      <c r="CQ252" s="347">
        <f t="shared" si="827"/>
        <v>2110</v>
      </c>
      <c r="CR252" s="347">
        <f t="shared" si="827"/>
        <v>2111</v>
      </c>
      <c r="CS252" s="347">
        <f t="shared" si="827"/>
        <v>2112</v>
      </c>
    </row>
    <row r="253" spans="1:97" s="372" customFormat="1" x14ac:dyDescent="0.35">
      <c r="A253" s="337">
        <f>A223</f>
        <v>0</v>
      </c>
      <c r="B253" s="337" t="str">
        <f t="shared" ref="B253:C253" si="828">B223</f>
        <v>0 0</v>
      </c>
      <c r="C253" s="344">
        <f t="shared" si="828"/>
        <v>0</v>
      </c>
      <c r="D253" s="344">
        <f>IFERROR(('UA basår'!W7*'UA basår'!F7*'UA basår'!H7*'UA basår'!L7)+('UA basår'!W37*'UA basår'!F37*'UA basår'!H37*'UA basår'!L37),0)</f>
        <v>0</v>
      </c>
      <c r="E253" s="344" cm="1">
        <f t="array" ref="E253">IFERROR(IF(E$17="beräknas ej",0,D253*§*IFERROR(INDEX($B$8:$E$14,MATCH($A253,$A$8:$A$14,0),MATCH(E$252,$B$6:$E$6,1)),0)),0)</f>
        <v>0</v>
      </c>
      <c r="F253" s="344">
        <f t="shared" ref="F253:BQ253" si="829">IFERROR(IF(F$17="beräknas ej",0,E253*IF(F$252&gt;$D$217,1,IF(F$252&lt;=$C$217,$C$216,$D$216))*IFERROR(INDEX($B$8:$E$14,MATCH($A253,$A$8:$A$14,0),MATCH(F$252,$B$6:$E$6,1)),0)),0)</f>
        <v>0</v>
      </c>
      <c r="G253" s="344">
        <f t="shared" si="829"/>
        <v>0</v>
      </c>
      <c r="H253" s="344">
        <f t="shared" si="829"/>
        <v>0</v>
      </c>
      <c r="I253" s="344">
        <f t="shared" si="829"/>
        <v>0</v>
      </c>
      <c r="J253" s="344">
        <f t="shared" si="829"/>
        <v>0</v>
      </c>
      <c r="K253" s="344">
        <f t="shared" si="829"/>
        <v>0</v>
      </c>
      <c r="L253" s="344">
        <f t="shared" si="829"/>
        <v>0</v>
      </c>
      <c r="M253" s="344">
        <f t="shared" si="829"/>
        <v>0</v>
      </c>
      <c r="N253" s="344">
        <f t="shared" si="829"/>
        <v>0</v>
      </c>
      <c r="O253" s="344">
        <f t="shared" si="829"/>
        <v>0</v>
      </c>
      <c r="P253" s="344">
        <f t="shared" si="829"/>
        <v>0</v>
      </c>
      <c r="Q253" s="344">
        <f t="shared" si="829"/>
        <v>0</v>
      </c>
      <c r="R253" s="344">
        <f t="shared" si="829"/>
        <v>0</v>
      </c>
      <c r="S253" s="344">
        <f t="shared" si="829"/>
        <v>0</v>
      </c>
      <c r="T253" s="344">
        <f t="shared" si="829"/>
        <v>0</v>
      </c>
      <c r="U253" s="344">
        <f t="shared" si="829"/>
        <v>0</v>
      </c>
      <c r="V253" s="344">
        <f t="shared" si="829"/>
        <v>0</v>
      </c>
      <c r="W253" s="344">
        <f t="shared" si="829"/>
        <v>0</v>
      </c>
      <c r="X253" s="344">
        <f t="shared" si="829"/>
        <v>0</v>
      </c>
      <c r="Y253" s="344">
        <f t="shared" si="829"/>
        <v>0</v>
      </c>
      <c r="Z253" s="344">
        <f t="shared" si="829"/>
        <v>0</v>
      </c>
      <c r="AA253" s="344">
        <f t="shared" si="829"/>
        <v>0</v>
      </c>
      <c r="AB253" s="344">
        <f t="shared" si="829"/>
        <v>0</v>
      </c>
      <c r="AC253" s="344">
        <f t="shared" si="829"/>
        <v>0</v>
      </c>
      <c r="AD253" s="344">
        <f t="shared" si="829"/>
        <v>0</v>
      </c>
      <c r="AE253" s="344">
        <f t="shared" si="829"/>
        <v>0</v>
      </c>
      <c r="AF253" s="344">
        <f t="shared" si="829"/>
        <v>0</v>
      </c>
      <c r="AG253" s="344">
        <f t="shared" si="829"/>
        <v>0</v>
      </c>
      <c r="AH253" s="344">
        <f t="shared" si="829"/>
        <v>0</v>
      </c>
      <c r="AI253" s="344">
        <f t="shared" si="829"/>
        <v>0</v>
      </c>
      <c r="AJ253" s="344">
        <f t="shared" si="829"/>
        <v>0</v>
      </c>
      <c r="AK253" s="344">
        <f t="shared" si="829"/>
        <v>0</v>
      </c>
      <c r="AL253" s="344">
        <f t="shared" si="829"/>
        <v>0</v>
      </c>
      <c r="AM253" s="344">
        <f t="shared" si="829"/>
        <v>0</v>
      </c>
      <c r="AN253" s="344">
        <f t="shared" si="829"/>
        <v>0</v>
      </c>
      <c r="AO253" s="344">
        <f t="shared" si="829"/>
        <v>0</v>
      </c>
      <c r="AP253" s="344">
        <f t="shared" si="829"/>
        <v>0</v>
      </c>
      <c r="AQ253" s="344">
        <f t="shared" si="829"/>
        <v>0</v>
      </c>
      <c r="AR253" s="344">
        <f t="shared" si="829"/>
        <v>0</v>
      </c>
      <c r="AS253" s="344">
        <f t="shared" si="829"/>
        <v>0</v>
      </c>
      <c r="AT253" s="344">
        <f t="shared" si="829"/>
        <v>0</v>
      </c>
      <c r="AU253" s="344">
        <f t="shared" si="829"/>
        <v>0</v>
      </c>
      <c r="AV253" s="344">
        <f t="shared" si="829"/>
        <v>0</v>
      </c>
      <c r="AW253" s="344">
        <f t="shared" si="829"/>
        <v>0</v>
      </c>
      <c r="AX253" s="344">
        <f t="shared" si="829"/>
        <v>0</v>
      </c>
      <c r="AY253" s="344">
        <f t="shared" si="829"/>
        <v>0</v>
      </c>
      <c r="AZ253" s="344">
        <f t="shared" si="829"/>
        <v>0</v>
      </c>
      <c r="BA253" s="344">
        <f t="shared" si="829"/>
        <v>0</v>
      </c>
      <c r="BB253" s="344">
        <f t="shared" si="829"/>
        <v>0</v>
      </c>
      <c r="BC253" s="344">
        <f t="shared" si="829"/>
        <v>0</v>
      </c>
      <c r="BD253" s="344">
        <f t="shared" si="829"/>
        <v>0</v>
      </c>
      <c r="BE253" s="344">
        <f t="shared" si="829"/>
        <v>0</v>
      </c>
      <c r="BF253" s="344">
        <f t="shared" si="829"/>
        <v>0</v>
      </c>
      <c r="BG253" s="344">
        <f t="shared" si="829"/>
        <v>0</v>
      </c>
      <c r="BH253" s="344">
        <f t="shared" si="829"/>
        <v>0</v>
      </c>
      <c r="BI253" s="344">
        <f t="shared" si="829"/>
        <v>0</v>
      </c>
      <c r="BJ253" s="344">
        <f t="shared" si="829"/>
        <v>0</v>
      </c>
      <c r="BK253" s="344">
        <f t="shared" si="829"/>
        <v>0</v>
      </c>
      <c r="BL253" s="344">
        <f t="shared" si="829"/>
        <v>0</v>
      </c>
      <c r="BM253" s="344">
        <f t="shared" si="829"/>
        <v>0</v>
      </c>
      <c r="BN253" s="344">
        <f t="shared" si="829"/>
        <v>0</v>
      </c>
      <c r="BO253" s="344">
        <f t="shared" si="829"/>
        <v>0</v>
      </c>
      <c r="BP253" s="344">
        <f t="shared" si="829"/>
        <v>0</v>
      </c>
      <c r="BQ253" s="344">
        <f t="shared" si="829"/>
        <v>0</v>
      </c>
      <c r="BR253" s="344">
        <f t="shared" ref="BR253:CS253" si="830">IFERROR(IF(BR$17="beräknas ej",0,BQ253*IF(BR$252&gt;$D$217,1,IF(BR$252&lt;=$C$217,$C$216,$D$216))*IFERROR(INDEX($B$8:$E$14,MATCH($A253,$A$8:$A$14,0),MATCH(BR$252,$B$6:$E$6,1)),0)),0)</f>
        <v>0</v>
      </c>
      <c r="BS253" s="344">
        <f t="shared" si="830"/>
        <v>0</v>
      </c>
      <c r="BT253" s="344">
        <f t="shared" si="830"/>
        <v>0</v>
      </c>
      <c r="BU253" s="344">
        <f t="shared" si="830"/>
        <v>0</v>
      </c>
      <c r="BV253" s="344">
        <f t="shared" si="830"/>
        <v>0</v>
      </c>
      <c r="BW253" s="344">
        <f t="shared" si="830"/>
        <v>0</v>
      </c>
      <c r="BX253" s="344">
        <f t="shared" si="830"/>
        <v>0</v>
      </c>
      <c r="BY253" s="344">
        <f t="shared" si="830"/>
        <v>0</v>
      </c>
      <c r="BZ253" s="344">
        <f t="shared" si="830"/>
        <v>0</v>
      </c>
      <c r="CA253" s="344">
        <f t="shared" si="830"/>
        <v>0</v>
      </c>
      <c r="CB253" s="344">
        <f t="shared" si="830"/>
        <v>0</v>
      </c>
      <c r="CC253" s="344">
        <f t="shared" si="830"/>
        <v>0</v>
      </c>
      <c r="CD253" s="344">
        <f t="shared" si="830"/>
        <v>0</v>
      </c>
      <c r="CE253" s="344">
        <f t="shared" si="830"/>
        <v>0</v>
      </c>
      <c r="CF253" s="344">
        <f t="shared" si="830"/>
        <v>0</v>
      </c>
      <c r="CG253" s="344">
        <f t="shared" si="830"/>
        <v>0</v>
      </c>
      <c r="CH253" s="344">
        <f t="shared" si="830"/>
        <v>0</v>
      </c>
      <c r="CI253" s="344">
        <f t="shared" si="830"/>
        <v>0</v>
      </c>
      <c r="CJ253" s="344">
        <f t="shared" si="830"/>
        <v>0</v>
      </c>
      <c r="CK253" s="344">
        <f t="shared" si="830"/>
        <v>0</v>
      </c>
      <c r="CL253" s="344">
        <f t="shared" si="830"/>
        <v>0</v>
      </c>
      <c r="CM253" s="344">
        <f t="shared" si="830"/>
        <v>0</v>
      </c>
      <c r="CN253" s="344">
        <f t="shared" si="830"/>
        <v>0</v>
      </c>
      <c r="CO253" s="344">
        <f t="shared" si="830"/>
        <v>0</v>
      </c>
      <c r="CP253" s="344">
        <f t="shared" si="830"/>
        <v>0</v>
      </c>
      <c r="CQ253" s="344">
        <f t="shared" si="830"/>
        <v>0</v>
      </c>
      <c r="CR253" s="344">
        <f t="shared" si="830"/>
        <v>0</v>
      </c>
      <c r="CS253" s="344">
        <f t="shared" si="830"/>
        <v>0</v>
      </c>
    </row>
    <row r="254" spans="1:97" s="372" customFormat="1" x14ac:dyDescent="0.35">
      <c r="A254" s="337">
        <f t="shared" ref="A254:C254" si="831">A224</f>
        <v>0</v>
      </c>
      <c r="B254" s="337" t="str">
        <f t="shared" si="831"/>
        <v>0 0</v>
      </c>
      <c r="C254" s="344">
        <f t="shared" si="831"/>
        <v>0</v>
      </c>
      <c r="D254" s="344">
        <f>IFERROR(('UA basår'!W8*'UA basår'!F8*'UA basår'!H8*'UA basår'!L8)+('UA basår'!W38*'UA basår'!F38*'UA basår'!H38*'UA basår'!L38),0)</f>
        <v>0</v>
      </c>
      <c r="E254" s="344">
        <f t="shared" ref="E254:BP254" si="832">IFERROR(IF(E$17="beräknas ej",0,D254*IF(E$252&gt;$D$217,1,IF(E$252&lt;=$C$217,$C$216,$D$216))*IFERROR(INDEX($B$8:$E$14,MATCH($A254,$A$8:$A$14,0),MATCH(E$252,$B$6:$E$6,1)),0)),0)</f>
        <v>0</v>
      </c>
      <c r="F254" s="344">
        <f t="shared" si="832"/>
        <v>0</v>
      </c>
      <c r="G254" s="344">
        <f t="shared" si="832"/>
        <v>0</v>
      </c>
      <c r="H254" s="344">
        <f t="shared" si="832"/>
        <v>0</v>
      </c>
      <c r="I254" s="344">
        <f t="shared" si="832"/>
        <v>0</v>
      </c>
      <c r="J254" s="344">
        <f t="shared" si="832"/>
        <v>0</v>
      </c>
      <c r="K254" s="344">
        <f t="shared" si="832"/>
        <v>0</v>
      </c>
      <c r="L254" s="344">
        <f t="shared" si="832"/>
        <v>0</v>
      </c>
      <c r="M254" s="344">
        <f t="shared" si="832"/>
        <v>0</v>
      </c>
      <c r="N254" s="344">
        <f t="shared" si="832"/>
        <v>0</v>
      </c>
      <c r="O254" s="344">
        <f t="shared" si="832"/>
        <v>0</v>
      </c>
      <c r="P254" s="344">
        <f t="shared" si="832"/>
        <v>0</v>
      </c>
      <c r="Q254" s="344">
        <f t="shared" si="832"/>
        <v>0</v>
      </c>
      <c r="R254" s="344">
        <f t="shared" si="832"/>
        <v>0</v>
      </c>
      <c r="S254" s="344">
        <f t="shared" si="832"/>
        <v>0</v>
      </c>
      <c r="T254" s="344">
        <f t="shared" si="832"/>
        <v>0</v>
      </c>
      <c r="U254" s="344">
        <f t="shared" si="832"/>
        <v>0</v>
      </c>
      <c r="V254" s="344">
        <f t="shared" si="832"/>
        <v>0</v>
      </c>
      <c r="W254" s="344">
        <f t="shared" si="832"/>
        <v>0</v>
      </c>
      <c r="X254" s="344">
        <f t="shared" si="832"/>
        <v>0</v>
      </c>
      <c r="Y254" s="344">
        <f t="shared" si="832"/>
        <v>0</v>
      </c>
      <c r="Z254" s="344">
        <f t="shared" si="832"/>
        <v>0</v>
      </c>
      <c r="AA254" s="344">
        <f t="shared" si="832"/>
        <v>0</v>
      </c>
      <c r="AB254" s="344">
        <f t="shared" si="832"/>
        <v>0</v>
      </c>
      <c r="AC254" s="344">
        <f t="shared" si="832"/>
        <v>0</v>
      </c>
      <c r="AD254" s="344">
        <f t="shared" si="832"/>
        <v>0</v>
      </c>
      <c r="AE254" s="344">
        <f t="shared" si="832"/>
        <v>0</v>
      </c>
      <c r="AF254" s="344">
        <f t="shared" si="832"/>
        <v>0</v>
      </c>
      <c r="AG254" s="344">
        <f t="shared" si="832"/>
        <v>0</v>
      </c>
      <c r="AH254" s="344">
        <f t="shared" si="832"/>
        <v>0</v>
      </c>
      <c r="AI254" s="344">
        <f t="shared" si="832"/>
        <v>0</v>
      </c>
      <c r="AJ254" s="344">
        <f t="shared" si="832"/>
        <v>0</v>
      </c>
      <c r="AK254" s="344">
        <f t="shared" si="832"/>
        <v>0</v>
      </c>
      <c r="AL254" s="344">
        <f t="shared" si="832"/>
        <v>0</v>
      </c>
      <c r="AM254" s="344">
        <f t="shared" si="832"/>
        <v>0</v>
      </c>
      <c r="AN254" s="344">
        <f t="shared" si="832"/>
        <v>0</v>
      </c>
      <c r="AO254" s="344">
        <f t="shared" si="832"/>
        <v>0</v>
      </c>
      <c r="AP254" s="344">
        <f t="shared" si="832"/>
        <v>0</v>
      </c>
      <c r="AQ254" s="344">
        <f t="shared" si="832"/>
        <v>0</v>
      </c>
      <c r="AR254" s="344">
        <f t="shared" si="832"/>
        <v>0</v>
      </c>
      <c r="AS254" s="344">
        <f t="shared" si="832"/>
        <v>0</v>
      </c>
      <c r="AT254" s="344">
        <f t="shared" si="832"/>
        <v>0</v>
      </c>
      <c r="AU254" s="344">
        <f t="shared" si="832"/>
        <v>0</v>
      </c>
      <c r="AV254" s="344">
        <f t="shared" si="832"/>
        <v>0</v>
      </c>
      <c r="AW254" s="344">
        <f t="shared" si="832"/>
        <v>0</v>
      </c>
      <c r="AX254" s="344">
        <f t="shared" si="832"/>
        <v>0</v>
      </c>
      <c r="AY254" s="344">
        <f t="shared" si="832"/>
        <v>0</v>
      </c>
      <c r="AZ254" s="344">
        <f t="shared" si="832"/>
        <v>0</v>
      </c>
      <c r="BA254" s="344">
        <f t="shared" si="832"/>
        <v>0</v>
      </c>
      <c r="BB254" s="344">
        <f t="shared" si="832"/>
        <v>0</v>
      </c>
      <c r="BC254" s="344">
        <f t="shared" si="832"/>
        <v>0</v>
      </c>
      <c r="BD254" s="344">
        <f t="shared" si="832"/>
        <v>0</v>
      </c>
      <c r="BE254" s="344">
        <f t="shared" si="832"/>
        <v>0</v>
      </c>
      <c r="BF254" s="344">
        <f t="shared" si="832"/>
        <v>0</v>
      </c>
      <c r="BG254" s="344">
        <f t="shared" si="832"/>
        <v>0</v>
      </c>
      <c r="BH254" s="344">
        <f t="shared" si="832"/>
        <v>0</v>
      </c>
      <c r="BI254" s="344">
        <f t="shared" si="832"/>
        <v>0</v>
      </c>
      <c r="BJ254" s="344">
        <f t="shared" si="832"/>
        <v>0</v>
      </c>
      <c r="BK254" s="344">
        <f t="shared" si="832"/>
        <v>0</v>
      </c>
      <c r="BL254" s="344">
        <f t="shared" si="832"/>
        <v>0</v>
      </c>
      <c r="BM254" s="344">
        <f t="shared" si="832"/>
        <v>0</v>
      </c>
      <c r="BN254" s="344">
        <f t="shared" si="832"/>
        <v>0</v>
      </c>
      <c r="BO254" s="344">
        <f t="shared" si="832"/>
        <v>0</v>
      </c>
      <c r="BP254" s="344">
        <f t="shared" si="832"/>
        <v>0</v>
      </c>
      <c r="BQ254" s="344">
        <f t="shared" ref="BQ254:CS254" si="833">IFERROR(IF(BQ$17="beräknas ej",0,BP254*IF(BQ$252&gt;$D$217,1,IF(BQ$252&lt;=$C$217,$C$216,$D$216))*IFERROR(INDEX($B$8:$E$14,MATCH($A254,$A$8:$A$14,0),MATCH(BQ$252,$B$6:$E$6,1)),0)),0)</f>
        <v>0</v>
      </c>
      <c r="BR254" s="344">
        <f t="shared" si="833"/>
        <v>0</v>
      </c>
      <c r="BS254" s="344">
        <f t="shared" si="833"/>
        <v>0</v>
      </c>
      <c r="BT254" s="344">
        <f t="shared" si="833"/>
        <v>0</v>
      </c>
      <c r="BU254" s="344">
        <f t="shared" si="833"/>
        <v>0</v>
      </c>
      <c r="BV254" s="344">
        <f t="shared" si="833"/>
        <v>0</v>
      </c>
      <c r="BW254" s="344">
        <f t="shared" si="833"/>
        <v>0</v>
      </c>
      <c r="BX254" s="344">
        <f t="shared" si="833"/>
        <v>0</v>
      </c>
      <c r="BY254" s="344">
        <f t="shared" si="833"/>
        <v>0</v>
      </c>
      <c r="BZ254" s="344">
        <f t="shared" si="833"/>
        <v>0</v>
      </c>
      <c r="CA254" s="344">
        <f t="shared" si="833"/>
        <v>0</v>
      </c>
      <c r="CB254" s="344">
        <f t="shared" si="833"/>
        <v>0</v>
      </c>
      <c r="CC254" s="344">
        <f t="shared" si="833"/>
        <v>0</v>
      </c>
      <c r="CD254" s="344">
        <f t="shared" si="833"/>
        <v>0</v>
      </c>
      <c r="CE254" s="344">
        <f t="shared" si="833"/>
        <v>0</v>
      </c>
      <c r="CF254" s="344">
        <f t="shared" si="833"/>
        <v>0</v>
      </c>
      <c r="CG254" s="344">
        <f t="shared" si="833"/>
        <v>0</v>
      </c>
      <c r="CH254" s="344">
        <f t="shared" si="833"/>
        <v>0</v>
      </c>
      <c r="CI254" s="344">
        <f t="shared" si="833"/>
        <v>0</v>
      </c>
      <c r="CJ254" s="344">
        <f t="shared" si="833"/>
        <v>0</v>
      </c>
      <c r="CK254" s="344">
        <f t="shared" si="833"/>
        <v>0</v>
      </c>
      <c r="CL254" s="344">
        <f t="shared" si="833"/>
        <v>0</v>
      </c>
      <c r="CM254" s="344">
        <f t="shared" si="833"/>
        <v>0</v>
      </c>
      <c r="CN254" s="344">
        <f t="shared" si="833"/>
        <v>0</v>
      </c>
      <c r="CO254" s="344">
        <f t="shared" si="833"/>
        <v>0</v>
      </c>
      <c r="CP254" s="344">
        <f t="shared" si="833"/>
        <v>0</v>
      </c>
      <c r="CQ254" s="344">
        <f t="shared" si="833"/>
        <v>0</v>
      </c>
      <c r="CR254" s="344">
        <f t="shared" si="833"/>
        <v>0</v>
      </c>
      <c r="CS254" s="344">
        <f t="shared" si="833"/>
        <v>0</v>
      </c>
    </row>
    <row r="255" spans="1:97" s="372" customFormat="1" x14ac:dyDescent="0.35">
      <c r="A255" s="337">
        <f t="shared" ref="A255:C255" si="834">A225</f>
        <v>0</v>
      </c>
      <c r="B255" s="337" t="str">
        <f t="shared" si="834"/>
        <v>0 0</v>
      </c>
      <c r="C255" s="344">
        <f t="shared" si="834"/>
        <v>0</v>
      </c>
      <c r="D255" s="344">
        <f>IFERROR(('UA basår'!W9*'UA basår'!F9*'UA basår'!H9*'UA basår'!L9)+('UA basår'!W39*'UA basår'!F39*'UA basår'!H39*'UA basår'!L39),0)</f>
        <v>0</v>
      </c>
      <c r="E255" s="344">
        <f t="shared" ref="E255:BP255" si="835">IFERROR(IF(E$17="beräknas ej",0,D255*IF(E$252&gt;$D$217,1,IF(E$252&lt;=$C$217,$C$216,$D$216))*IFERROR(INDEX($B$8:$E$14,MATCH($A255,$A$8:$A$14,0),MATCH(E$252,$B$6:$E$6,1)),0)),0)</f>
        <v>0</v>
      </c>
      <c r="F255" s="344">
        <f t="shared" si="835"/>
        <v>0</v>
      </c>
      <c r="G255" s="344">
        <f t="shared" si="835"/>
        <v>0</v>
      </c>
      <c r="H255" s="344">
        <f t="shared" si="835"/>
        <v>0</v>
      </c>
      <c r="I255" s="344">
        <f t="shared" si="835"/>
        <v>0</v>
      </c>
      <c r="J255" s="344">
        <f t="shared" si="835"/>
        <v>0</v>
      </c>
      <c r="K255" s="344">
        <f t="shared" si="835"/>
        <v>0</v>
      </c>
      <c r="L255" s="344">
        <f t="shared" si="835"/>
        <v>0</v>
      </c>
      <c r="M255" s="344">
        <f t="shared" si="835"/>
        <v>0</v>
      </c>
      <c r="N255" s="344">
        <f t="shared" si="835"/>
        <v>0</v>
      </c>
      <c r="O255" s="344">
        <f t="shared" si="835"/>
        <v>0</v>
      </c>
      <c r="P255" s="344">
        <f t="shared" si="835"/>
        <v>0</v>
      </c>
      <c r="Q255" s="344">
        <f t="shared" si="835"/>
        <v>0</v>
      </c>
      <c r="R255" s="344">
        <f t="shared" si="835"/>
        <v>0</v>
      </c>
      <c r="S255" s="344">
        <f t="shared" si="835"/>
        <v>0</v>
      </c>
      <c r="T255" s="344">
        <f t="shared" si="835"/>
        <v>0</v>
      </c>
      <c r="U255" s="344">
        <f t="shared" si="835"/>
        <v>0</v>
      </c>
      <c r="V255" s="344">
        <f t="shared" si="835"/>
        <v>0</v>
      </c>
      <c r="W255" s="344">
        <f t="shared" si="835"/>
        <v>0</v>
      </c>
      <c r="X255" s="344">
        <f t="shared" si="835"/>
        <v>0</v>
      </c>
      <c r="Y255" s="344">
        <f t="shared" si="835"/>
        <v>0</v>
      </c>
      <c r="Z255" s="344">
        <f t="shared" si="835"/>
        <v>0</v>
      </c>
      <c r="AA255" s="344">
        <f t="shared" si="835"/>
        <v>0</v>
      </c>
      <c r="AB255" s="344">
        <f t="shared" si="835"/>
        <v>0</v>
      </c>
      <c r="AC255" s="344">
        <f t="shared" si="835"/>
        <v>0</v>
      </c>
      <c r="AD255" s="344">
        <f t="shared" si="835"/>
        <v>0</v>
      </c>
      <c r="AE255" s="344">
        <f t="shared" si="835"/>
        <v>0</v>
      </c>
      <c r="AF255" s="344">
        <f t="shared" si="835"/>
        <v>0</v>
      </c>
      <c r="AG255" s="344">
        <f t="shared" si="835"/>
        <v>0</v>
      </c>
      <c r="AH255" s="344">
        <f t="shared" si="835"/>
        <v>0</v>
      </c>
      <c r="AI255" s="344">
        <f t="shared" si="835"/>
        <v>0</v>
      </c>
      <c r="AJ255" s="344">
        <f t="shared" si="835"/>
        <v>0</v>
      </c>
      <c r="AK255" s="344">
        <f t="shared" si="835"/>
        <v>0</v>
      </c>
      <c r="AL255" s="344">
        <f t="shared" si="835"/>
        <v>0</v>
      </c>
      <c r="AM255" s="344">
        <f t="shared" si="835"/>
        <v>0</v>
      </c>
      <c r="AN255" s="344">
        <f t="shared" si="835"/>
        <v>0</v>
      </c>
      <c r="AO255" s="344">
        <f t="shared" si="835"/>
        <v>0</v>
      </c>
      <c r="AP255" s="344">
        <f t="shared" si="835"/>
        <v>0</v>
      </c>
      <c r="AQ255" s="344">
        <f t="shared" si="835"/>
        <v>0</v>
      </c>
      <c r="AR255" s="344">
        <f t="shared" si="835"/>
        <v>0</v>
      </c>
      <c r="AS255" s="344">
        <f t="shared" si="835"/>
        <v>0</v>
      </c>
      <c r="AT255" s="344">
        <f t="shared" si="835"/>
        <v>0</v>
      </c>
      <c r="AU255" s="344">
        <f t="shared" si="835"/>
        <v>0</v>
      </c>
      <c r="AV255" s="344">
        <f t="shared" si="835"/>
        <v>0</v>
      </c>
      <c r="AW255" s="344">
        <f t="shared" si="835"/>
        <v>0</v>
      </c>
      <c r="AX255" s="344">
        <f t="shared" si="835"/>
        <v>0</v>
      </c>
      <c r="AY255" s="344">
        <f t="shared" si="835"/>
        <v>0</v>
      </c>
      <c r="AZ255" s="344">
        <f t="shared" si="835"/>
        <v>0</v>
      </c>
      <c r="BA255" s="344">
        <f t="shared" si="835"/>
        <v>0</v>
      </c>
      <c r="BB255" s="344">
        <f t="shared" si="835"/>
        <v>0</v>
      </c>
      <c r="BC255" s="344">
        <f t="shared" si="835"/>
        <v>0</v>
      </c>
      <c r="BD255" s="344">
        <f t="shared" si="835"/>
        <v>0</v>
      </c>
      <c r="BE255" s="344">
        <f t="shared" si="835"/>
        <v>0</v>
      </c>
      <c r="BF255" s="344">
        <f t="shared" si="835"/>
        <v>0</v>
      </c>
      <c r="BG255" s="344">
        <f t="shared" si="835"/>
        <v>0</v>
      </c>
      <c r="BH255" s="344">
        <f t="shared" si="835"/>
        <v>0</v>
      </c>
      <c r="BI255" s="344">
        <f t="shared" si="835"/>
        <v>0</v>
      </c>
      <c r="BJ255" s="344">
        <f t="shared" si="835"/>
        <v>0</v>
      </c>
      <c r="BK255" s="344">
        <f t="shared" si="835"/>
        <v>0</v>
      </c>
      <c r="BL255" s="344">
        <f t="shared" si="835"/>
        <v>0</v>
      </c>
      <c r="BM255" s="344">
        <f t="shared" si="835"/>
        <v>0</v>
      </c>
      <c r="BN255" s="344">
        <f t="shared" si="835"/>
        <v>0</v>
      </c>
      <c r="BO255" s="344">
        <f t="shared" si="835"/>
        <v>0</v>
      </c>
      <c r="BP255" s="344">
        <f t="shared" si="835"/>
        <v>0</v>
      </c>
      <c r="BQ255" s="344">
        <f t="shared" ref="BQ255:CS255" si="836">IFERROR(IF(BQ$17="beräknas ej",0,BP255*IF(BQ$252&gt;$D$217,1,IF(BQ$252&lt;=$C$217,$C$216,$D$216))*IFERROR(INDEX($B$8:$E$14,MATCH($A255,$A$8:$A$14,0),MATCH(BQ$252,$B$6:$E$6,1)),0)),0)</f>
        <v>0</v>
      </c>
      <c r="BR255" s="344">
        <f t="shared" si="836"/>
        <v>0</v>
      </c>
      <c r="BS255" s="344">
        <f t="shared" si="836"/>
        <v>0</v>
      </c>
      <c r="BT255" s="344">
        <f t="shared" si="836"/>
        <v>0</v>
      </c>
      <c r="BU255" s="344">
        <f t="shared" si="836"/>
        <v>0</v>
      </c>
      <c r="BV255" s="344">
        <f t="shared" si="836"/>
        <v>0</v>
      </c>
      <c r="BW255" s="344">
        <f t="shared" si="836"/>
        <v>0</v>
      </c>
      <c r="BX255" s="344">
        <f t="shared" si="836"/>
        <v>0</v>
      </c>
      <c r="BY255" s="344">
        <f t="shared" si="836"/>
        <v>0</v>
      </c>
      <c r="BZ255" s="344">
        <f t="shared" si="836"/>
        <v>0</v>
      </c>
      <c r="CA255" s="344">
        <f t="shared" si="836"/>
        <v>0</v>
      </c>
      <c r="CB255" s="344">
        <f t="shared" si="836"/>
        <v>0</v>
      </c>
      <c r="CC255" s="344">
        <f t="shared" si="836"/>
        <v>0</v>
      </c>
      <c r="CD255" s="344">
        <f t="shared" si="836"/>
        <v>0</v>
      </c>
      <c r="CE255" s="344">
        <f t="shared" si="836"/>
        <v>0</v>
      </c>
      <c r="CF255" s="344">
        <f t="shared" si="836"/>
        <v>0</v>
      </c>
      <c r="CG255" s="344">
        <f t="shared" si="836"/>
        <v>0</v>
      </c>
      <c r="CH255" s="344">
        <f t="shared" si="836"/>
        <v>0</v>
      </c>
      <c r="CI255" s="344">
        <f t="shared" si="836"/>
        <v>0</v>
      </c>
      <c r="CJ255" s="344">
        <f t="shared" si="836"/>
        <v>0</v>
      </c>
      <c r="CK255" s="344">
        <f t="shared" si="836"/>
        <v>0</v>
      </c>
      <c r="CL255" s="344">
        <f t="shared" si="836"/>
        <v>0</v>
      </c>
      <c r="CM255" s="344">
        <f t="shared" si="836"/>
        <v>0</v>
      </c>
      <c r="CN255" s="344">
        <f t="shared" si="836"/>
        <v>0</v>
      </c>
      <c r="CO255" s="344">
        <f t="shared" si="836"/>
        <v>0</v>
      </c>
      <c r="CP255" s="344">
        <f t="shared" si="836"/>
        <v>0</v>
      </c>
      <c r="CQ255" s="344">
        <f t="shared" si="836"/>
        <v>0</v>
      </c>
      <c r="CR255" s="344">
        <f t="shared" si="836"/>
        <v>0</v>
      </c>
      <c r="CS255" s="344">
        <f t="shared" si="836"/>
        <v>0</v>
      </c>
    </row>
    <row r="256" spans="1:97" s="372" customFormat="1" x14ac:dyDescent="0.35">
      <c r="A256" s="337">
        <f t="shared" ref="A256:C256" si="837">A226</f>
        <v>0</v>
      </c>
      <c r="B256" s="337" t="str">
        <f t="shared" si="837"/>
        <v>0 0</v>
      </c>
      <c r="C256" s="344">
        <f t="shared" si="837"/>
        <v>0</v>
      </c>
      <c r="D256" s="344">
        <f>IFERROR(('UA basår'!W10*'UA basår'!F10*'UA basår'!H10*'UA basår'!L10)+('UA basår'!W40*'UA basår'!F40*'UA basår'!H40*'UA basår'!L40),0)</f>
        <v>0</v>
      </c>
      <c r="E256" s="344">
        <f t="shared" ref="E256:BP256" si="838">IFERROR(IF(E$17="beräknas ej",0,D256*IF(E$252&gt;$D$217,1,IF(E$252&lt;=$C$217,$C$216,$D$216))*IFERROR(INDEX($B$8:$E$14,MATCH($A256,$A$8:$A$14,0),MATCH(E$252,$B$6:$E$6,1)),0)),0)</f>
        <v>0</v>
      </c>
      <c r="F256" s="344">
        <f t="shared" si="838"/>
        <v>0</v>
      </c>
      <c r="G256" s="344">
        <f t="shared" si="838"/>
        <v>0</v>
      </c>
      <c r="H256" s="344">
        <f t="shared" si="838"/>
        <v>0</v>
      </c>
      <c r="I256" s="344">
        <f t="shared" si="838"/>
        <v>0</v>
      </c>
      <c r="J256" s="344">
        <f t="shared" si="838"/>
        <v>0</v>
      </c>
      <c r="K256" s="344">
        <f t="shared" si="838"/>
        <v>0</v>
      </c>
      <c r="L256" s="344">
        <f t="shared" si="838"/>
        <v>0</v>
      </c>
      <c r="M256" s="344">
        <f t="shared" si="838"/>
        <v>0</v>
      </c>
      <c r="N256" s="344">
        <f t="shared" si="838"/>
        <v>0</v>
      </c>
      <c r="O256" s="344">
        <f t="shared" si="838"/>
        <v>0</v>
      </c>
      <c r="P256" s="344">
        <f t="shared" si="838"/>
        <v>0</v>
      </c>
      <c r="Q256" s="344">
        <f t="shared" si="838"/>
        <v>0</v>
      </c>
      <c r="R256" s="344">
        <f t="shared" si="838"/>
        <v>0</v>
      </c>
      <c r="S256" s="344">
        <f t="shared" si="838"/>
        <v>0</v>
      </c>
      <c r="T256" s="344">
        <f t="shared" si="838"/>
        <v>0</v>
      </c>
      <c r="U256" s="344">
        <f t="shared" si="838"/>
        <v>0</v>
      </c>
      <c r="V256" s="344">
        <f t="shared" si="838"/>
        <v>0</v>
      </c>
      <c r="W256" s="344">
        <f t="shared" si="838"/>
        <v>0</v>
      </c>
      <c r="X256" s="344">
        <f t="shared" si="838"/>
        <v>0</v>
      </c>
      <c r="Y256" s="344">
        <f t="shared" si="838"/>
        <v>0</v>
      </c>
      <c r="Z256" s="344">
        <f t="shared" si="838"/>
        <v>0</v>
      </c>
      <c r="AA256" s="344">
        <f t="shared" si="838"/>
        <v>0</v>
      </c>
      <c r="AB256" s="344">
        <f t="shared" si="838"/>
        <v>0</v>
      </c>
      <c r="AC256" s="344">
        <f t="shared" si="838"/>
        <v>0</v>
      </c>
      <c r="AD256" s="344">
        <f t="shared" si="838"/>
        <v>0</v>
      </c>
      <c r="AE256" s="344">
        <f t="shared" si="838"/>
        <v>0</v>
      </c>
      <c r="AF256" s="344">
        <f t="shared" si="838"/>
        <v>0</v>
      </c>
      <c r="AG256" s="344">
        <f t="shared" si="838"/>
        <v>0</v>
      </c>
      <c r="AH256" s="344">
        <f t="shared" si="838"/>
        <v>0</v>
      </c>
      <c r="AI256" s="344">
        <f t="shared" si="838"/>
        <v>0</v>
      </c>
      <c r="AJ256" s="344">
        <f t="shared" si="838"/>
        <v>0</v>
      </c>
      <c r="AK256" s="344">
        <f t="shared" si="838"/>
        <v>0</v>
      </c>
      <c r="AL256" s="344">
        <f t="shared" si="838"/>
        <v>0</v>
      </c>
      <c r="AM256" s="344">
        <f t="shared" si="838"/>
        <v>0</v>
      </c>
      <c r="AN256" s="344">
        <f t="shared" si="838"/>
        <v>0</v>
      </c>
      <c r="AO256" s="344">
        <f t="shared" si="838"/>
        <v>0</v>
      </c>
      <c r="AP256" s="344">
        <f t="shared" si="838"/>
        <v>0</v>
      </c>
      <c r="AQ256" s="344">
        <f t="shared" si="838"/>
        <v>0</v>
      </c>
      <c r="AR256" s="344">
        <f t="shared" si="838"/>
        <v>0</v>
      </c>
      <c r="AS256" s="344">
        <f t="shared" si="838"/>
        <v>0</v>
      </c>
      <c r="AT256" s="344">
        <f t="shared" si="838"/>
        <v>0</v>
      </c>
      <c r="AU256" s="344">
        <f t="shared" si="838"/>
        <v>0</v>
      </c>
      <c r="AV256" s="344">
        <f t="shared" si="838"/>
        <v>0</v>
      </c>
      <c r="AW256" s="344">
        <f t="shared" si="838"/>
        <v>0</v>
      </c>
      <c r="AX256" s="344">
        <f t="shared" si="838"/>
        <v>0</v>
      </c>
      <c r="AY256" s="344">
        <f t="shared" si="838"/>
        <v>0</v>
      </c>
      <c r="AZ256" s="344">
        <f t="shared" si="838"/>
        <v>0</v>
      </c>
      <c r="BA256" s="344">
        <f t="shared" si="838"/>
        <v>0</v>
      </c>
      <c r="BB256" s="344">
        <f t="shared" si="838"/>
        <v>0</v>
      </c>
      <c r="BC256" s="344">
        <f t="shared" si="838"/>
        <v>0</v>
      </c>
      <c r="BD256" s="344">
        <f t="shared" si="838"/>
        <v>0</v>
      </c>
      <c r="BE256" s="344">
        <f t="shared" si="838"/>
        <v>0</v>
      </c>
      <c r="BF256" s="344">
        <f t="shared" si="838"/>
        <v>0</v>
      </c>
      <c r="BG256" s="344">
        <f t="shared" si="838"/>
        <v>0</v>
      </c>
      <c r="BH256" s="344">
        <f t="shared" si="838"/>
        <v>0</v>
      </c>
      <c r="BI256" s="344">
        <f t="shared" si="838"/>
        <v>0</v>
      </c>
      <c r="BJ256" s="344">
        <f t="shared" si="838"/>
        <v>0</v>
      </c>
      <c r="BK256" s="344">
        <f t="shared" si="838"/>
        <v>0</v>
      </c>
      <c r="BL256" s="344">
        <f t="shared" si="838"/>
        <v>0</v>
      </c>
      <c r="BM256" s="344">
        <f t="shared" si="838"/>
        <v>0</v>
      </c>
      <c r="BN256" s="344">
        <f t="shared" si="838"/>
        <v>0</v>
      </c>
      <c r="BO256" s="344">
        <f t="shared" si="838"/>
        <v>0</v>
      </c>
      <c r="BP256" s="344">
        <f t="shared" si="838"/>
        <v>0</v>
      </c>
      <c r="BQ256" s="344">
        <f t="shared" ref="BQ256:CS256" si="839">IFERROR(IF(BQ$17="beräknas ej",0,BP256*IF(BQ$252&gt;$D$217,1,IF(BQ$252&lt;=$C$217,$C$216,$D$216))*IFERROR(INDEX($B$8:$E$14,MATCH($A256,$A$8:$A$14,0),MATCH(BQ$252,$B$6:$E$6,1)),0)),0)</f>
        <v>0</v>
      </c>
      <c r="BR256" s="344">
        <f t="shared" si="839"/>
        <v>0</v>
      </c>
      <c r="BS256" s="344">
        <f t="shared" si="839"/>
        <v>0</v>
      </c>
      <c r="BT256" s="344">
        <f t="shared" si="839"/>
        <v>0</v>
      </c>
      <c r="BU256" s="344">
        <f t="shared" si="839"/>
        <v>0</v>
      </c>
      <c r="BV256" s="344">
        <f t="shared" si="839"/>
        <v>0</v>
      </c>
      <c r="BW256" s="344">
        <f t="shared" si="839"/>
        <v>0</v>
      </c>
      <c r="BX256" s="344">
        <f t="shared" si="839"/>
        <v>0</v>
      </c>
      <c r="BY256" s="344">
        <f t="shared" si="839"/>
        <v>0</v>
      </c>
      <c r="BZ256" s="344">
        <f t="shared" si="839"/>
        <v>0</v>
      </c>
      <c r="CA256" s="344">
        <f t="shared" si="839"/>
        <v>0</v>
      </c>
      <c r="CB256" s="344">
        <f t="shared" si="839"/>
        <v>0</v>
      </c>
      <c r="CC256" s="344">
        <f t="shared" si="839"/>
        <v>0</v>
      </c>
      <c r="CD256" s="344">
        <f t="shared" si="839"/>
        <v>0</v>
      </c>
      <c r="CE256" s="344">
        <f t="shared" si="839"/>
        <v>0</v>
      </c>
      <c r="CF256" s="344">
        <f t="shared" si="839"/>
        <v>0</v>
      </c>
      <c r="CG256" s="344">
        <f t="shared" si="839"/>
        <v>0</v>
      </c>
      <c r="CH256" s="344">
        <f t="shared" si="839"/>
        <v>0</v>
      </c>
      <c r="CI256" s="344">
        <f t="shared" si="839"/>
        <v>0</v>
      </c>
      <c r="CJ256" s="344">
        <f t="shared" si="839"/>
        <v>0</v>
      </c>
      <c r="CK256" s="344">
        <f t="shared" si="839"/>
        <v>0</v>
      </c>
      <c r="CL256" s="344">
        <f t="shared" si="839"/>
        <v>0</v>
      </c>
      <c r="CM256" s="344">
        <f t="shared" si="839"/>
        <v>0</v>
      </c>
      <c r="CN256" s="344">
        <f t="shared" si="839"/>
        <v>0</v>
      </c>
      <c r="CO256" s="344">
        <f t="shared" si="839"/>
        <v>0</v>
      </c>
      <c r="CP256" s="344">
        <f t="shared" si="839"/>
        <v>0</v>
      </c>
      <c r="CQ256" s="344">
        <f t="shared" si="839"/>
        <v>0</v>
      </c>
      <c r="CR256" s="344">
        <f t="shared" si="839"/>
        <v>0</v>
      </c>
      <c r="CS256" s="344">
        <f t="shared" si="839"/>
        <v>0</v>
      </c>
    </row>
    <row r="257" spans="1:97" s="372" customFormat="1" x14ac:dyDescent="0.35">
      <c r="A257" s="337">
        <f t="shared" ref="A257:C257" si="840">A227</f>
        <v>0</v>
      </c>
      <c r="B257" s="337" t="str">
        <f t="shared" si="840"/>
        <v>0 0</v>
      </c>
      <c r="C257" s="344">
        <f t="shared" si="840"/>
        <v>0</v>
      </c>
      <c r="D257" s="344">
        <f>IFERROR(('UA basår'!W11*'UA basår'!F11*'UA basår'!H11*'UA basår'!L11)+('UA basår'!W41*'UA basår'!F41*'UA basår'!H41*'UA basår'!L41),0)</f>
        <v>0</v>
      </c>
      <c r="E257" s="344">
        <f t="shared" ref="E257:BP257" si="841">IFERROR(IF(E$17="beräknas ej",0,D257*IF(E$252&gt;$D$217,1,IF(E$252&lt;=$C$217,$C$216,$D$216))*IFERROR(INDEX($B$8:$E$14,MATCH($A257,$A$8:$A$14,0),MATCH(E$252,$B$6:$E$6,1)),0)),0)</f>
        <v>0</v>
      </c>
      <c r="F257" s="344">
        <f t="shared" si="841"/>
        <v>0</v>
      </c>
      <c r="G257" s="344">
        <f t="shared" si="841"/>
        <v>0</v>
      </c>
      <c r="H257" s="344">
        <f t="shared" si="841"/>
        <v>0</v>
      </c>
      <c r="I257" s="344">
        <f t="shared" si="841"/>
        <v>0</v>
      </c>
      <c r="J257" s="344">
        <f t="shared" si="841"/>
        <v>0</v>
      </c>
      <c r="K257" s="344">
        <f t="shared" si="841"/>
        <v>0</v>
      </c>
      <c r="L257" s="344">
        <f t="shared" si="841"/>
        <v>0</v>
      </c>
      <c r="M257" s="344">
        <f t="shared" si="841"/>
        <v>0</v>
      </c>
      <c r="N257" s="344">
        <f t="shared" si="841"/>
        <v>0</v>
      </c>
      <c r="O257" s="344">
        <f t="shared" si="841"/>
        <v>0</v>
      </c>
      <c r="P257" s="344">
        <f t="shared" si="841"/>
        <v>0</v>
      </c>
      <c r="Q257" s="344">
        <f t="shared" si="841"/>
        <v>0</v>
      </c>
      <c r="R257" s="344">
        <f t="shared" si="841"/>
        <v>0</v>
      </c>
      <c r="S257" s="344">
        <f t="shared" si="841"/>
        <v>0</v>
      </c>
      <c r="T257" s="344">
        <f t="shared" si="841"/>
        <v>0</v>
      </c>
      <c r="U257" s="344">
        <f t="shared" si="841"/>
        <v>0</v>
      </c>
      <c r="V257" s="344">
        <f t="shared" si="841"/>
        <v>0</v>
      </c>
      <c r="W257" s="344">
        <f t="shared" si="841"/>
        <v>0</v>
      </c>
      <c r="X257" s="344">
        <f t="shared" si="841"/>
        <v>0</v>
      </c>
      <c r="Y257" s="344">
        <f t="shared" si="841"/>
        <v>0</v>
      </c>
      <c r="Z257" s="344">
        <f t="shared" si="841"/>
        <v>0</v>
      </c>
      <c r="AA257" s="344">
        <f t="shared" si="841"/>
        <v>0</v>
      </c>
      <c r="AB257" s="344">
        <f t="shared" si="841"/>
        <v>0</v>
      </c>
      <c r="AC257" s="344">
        <f t="shared" si="841"/>
        <v>0</v>
      </c>
      <c r="AD257" s="344">
        <f t="shared" si="841"/>
        <v>0</v>
      </c>
      <c r="AE257" s="344">
        <f t="shared" si="841"/>
        <v>0</v>
      </c>
      <c r="AF257" s="344">
        <f t="shared" si="841"/>
        <v>0</v>
      </c>
      <c r="AG257" s="344">
        <f t="shared" si="841"/>
        <v>0</v>
      </c>
      <c r="AH257" s="344">
        <f t="shared" si="841"/>
        <v>0</v>
      </c>
      <c r="AI257" s="344">
        <f t="shared" si="841"/>
        <v>0</v>
      </c>
      <c r="AJ257" s="344">
        <f t="shared" si="841"/>
        <v>0</v>
      </c>
      <c r="AK257" s="344">
        <f t="shared" si="841"/>
        <v>0</v>
      </c>
      <c r="AL257" s="344">
        <f t="shared" si="841"/>
        <v>0</v>
      </c>
      <c r="AM257" s="344">
        <f t="shared" si="841"/>
        <v>0</v>
      </c>
      <c r="AN257" s="344">
        <f t="shared" si="841"/>
        <v>0</v>
      </c>
      <c r="AO257" s="344">
        <f t="shared" si="841"/>
        <v>0</v>
      </c>
      <c r="AP257" s="344">
        <f t="shared" si="841"/>
        <v>0</v>
      </c>
      <c r="AQ257" s="344">
        <f t="shared" si="841"/>
        <v>0</v>
      </c>
      <c r="AR257" s="344">
        <f t="shared" si="841"/>
        <v>0</v>
      </c>
      <c r="AS257" s="344">
        <f t="shared" si="841"/>
        <v>0</v>
      </c>
      <c r="AT257" s="344">
        <f t="shared" si="841"/>
        <v>0</v>
      </c>
      <c r="AU257" s="344">
        <f t="shared" si="841"/>
        <v>0</v>
      </c>
      <c r="AV257" s="344">
        <f t="shared" si="841"/>
        <v>0</v>
      </c>
      <c r="AW257" s="344">
        <f t="shared" si="841"/>
        <v>0</v>
      </c>
      <c r="AX257" s="344">
        <f t="shared" si="841"/>
        <v>0</v>
      </c>
      <c r="AY257" s="344">
        <f t="shared" si="841"/>
        <v>0</v>
      </c>
      <c r="AZ257" s="344">
        <f t="shared" si="841"/>
        <v>0</v>
      </c>
      <c r="BA257" s="344">
        <f t="shared" si="841"/>
        <v>0</v>
      </c>
      <c r="BB257" s="344">
        <f t="shared" si="841"/>
        <v>0</v>
      </c>
      <c r="BC257" s="344">
        <f t="shared" si="841"/>
        <v>0</v>
      </c>
      <c r="BD257" s="344">
        <f t="shared" si="841"/>
        <v>0</v>
      </c>
      <c r="BE257" s="344">
        <f t="shared" si="841"/>
        <v>0</v>
      </c>
      <c r="BF257" s="344">
        <f t="shared" si="841"/>
        <v>0</v>
      </c>
      <c r="BG257" s="344">
        <f t="shared" si="841"/>
        <v>0</v>
      </c>
      <c r="BH257" s="344">
        <f t="shared" si="841"/>
        <v>0</v>
      </c>
      <c r="BI257" s="344">
        <f t="shared" si="841"/>
        <v>0</v>
      </c>
      <c r="BJ257" s="344">
        <f t="shared" si="841"/>
        <v>0</v>
      </c>
      <c r="BK257" s="344">
        <f t="shared" si="841"/>
        <v>0</v>
      </c>
      <c r="BL257" s="344">
        <f t="shared" si="841"/>
        <v>0</v>
      </c>
      <c r="BM257" s="344">
        <f t="shared" si="841"/>
        <v>0</v>
      </c>
      <c r="BN257" s="344">
        <f t="shared" si="841"/>
        <v>0</v>
      </c>
      <c r="BO257" s="344">
        <f t="shared" si="841"/>
        <v>0</v>
      </c>
      <c r="BP257" s="344">
        <f t="shared" si="841"/>
        <v>0</v>
      </c>
      <c r="BQ257" s="344">
        <f t="shared" ref="BQ257:CS257" si="842">IFERROR(IF(BQ$17="beräknas ej",0,BP257*IF(BQ$252&gt;$D$217,1,IF(BQ$252&lt;=$C$217,$C$216,$D$216))*IFERROR(INDEX($B$8:$E$14,MATCH($A257,$A$8:$A$14,0),MATCH(BQ$252,$B$6:$E$6,1)),0)),0)</f>
        <v>0</v>
      </c>
      <c r="BR257" s="344">
        <f t="shared" si="842"/>
        <v>0</v>
      </c>
      <c r="BS257" s="344">
        <f t="shared" si="842"/>
        <v>0</v>
      </c>
      <c r="BT257" s="344">
        <f t="shared" si="842"/>
        <v>0</v>
      </c>
      <c r="BU257" s="344">
        <f t="shared" si="842"/>
        <v>0</v>
      </c>
      <c r="BV257" s="344">
        <f t="shared" si="842"/>
        <v>0</v>
      </c>
      <c r="BW257" s="344">
        <f t="shared" si="842"/>
        <v>0</v>
      </c>
      <c r="BX257" s="344">
        <f t="shared" si="842"/>
        <v>0</v>
      </c>
      <c r="BY257" s="344">
        <f t="shared" si="842"/>
        <v>0</v>
      </c>
      <c r="BZ257" s="344">
        <f t="shared" si="842"/>
        <v>0</v>
      </c>
      <c r="CA257" s="344">
        <f t="shared" si="842"/>
        <v>0</v>
      </c>
      <c r="CB257" s="344">
        <f t="shared" si="842"/>
        <v>0</v>
      </c>
      <c r="CC257" s="344">
        <f t="shared" si="842"/>
        <v>0</v>
      </c>
      <c r="CD257" s="344">
        <f t="shared" si="842"/>
        <v>0</v>
      </c>
      <c r="CE257" s="344">
        <f t="shared" si="842"/>
        <v>0</v>
      </c>
      <c r="CF257" s="344">
        <f t="shared" si="842"/>
        <v>0</v>
      </c>
      <c r="CG257" s="344">
        <f t="shared" si="842"/>
        <v>0</v>
      </c>
      <c r="CH257" s="344">
        <f t="shared" si="842"/>
        <v>0</v>
      </c>
      <c r="CI257" s="344">
        <f t="shared" si="842"/>
        <v>0</v>
      </c>
      <c r="CJ257" s="344">
        <f t="shared" si="842"/>
        <v>0</v>
      </c>
      <c r="CK257" s="344">
        <f t="shared" si="842"/>
        <v>0</v>
      </c>
      <c r="CL257" s="344">
        <f t="shared" si="842"/>
        <v>0</v>
      </c>
      <c r="CM257" s="344">
        <f t="shared" si="842"/>
        <v>0</v>
      </c>
      <c r="CN257" s="344">
        <f t="shared" si="842"/>
        <v>0</v>
      </c>
      <c r="CO257" s="344">
        <f t="shared" si="842"/>
        <v>0</v>
      </c>
      <c r="CP257" s="344">
        <f t="shared" si="842"/>
        <v>0</v>
      </c>
      <c r="CQ257" s="344">
        <f t="shared" si="842"/>
        <v>0</v>
      </c>
      <c r="CR257" s="344">
        <f t="shared" si="842"/>
        <v>0</v>
      </c>
      <c r="CS257" s="344">
        <f t="shared" si="842"/>
        <v>0</v>
      </c>
    </row>
    <row r="258" spans="1:97" s="372" customFormat="1" x14ac:dyDescent="0.35">
      <c r="A258" s="337">
        <f t="shared" ref="A258:C258" si="843">A228</f>
        <v>0</v>
      </c>
      <c r="B258" s="337" t="str">
        <f t="shared" si="843"/>
        <v>0 0</v>
      </c>
      <c r="C258" s="344">
        <f t="shared" si="843"/>
        <v>0</v>
      </c>
      <c r="D258" s="344">
        <f>IFERROR(('UA basår'!W12*'UA basår'!F12*'UA basår'!H12*'UA basår'!L12)+('UA basår'!W42*'UA basår'!F42*'UA basår'!H42*'UA basår'!L42),0)</f>
        <v>0</v>
      </c>
      <c r="E258" s="344">
        <f t="shared" ref="E258:BP258" si="844">IFERROR(IF(E$17="beräknas ej",0,D258*IF(E$252&gt;$D$217,1,IF(E$252&lt;=$C$217,$C$216,$D$216))*IFERROR(INDEX($B$8:$E$14,MATCH($A258,$A$8:$A$14,0),MATCH(E$252,$B$6:$E$6,1)),0)),0)</f>
        <v>0</v>
      </c>
      <c r="F258" s="344">
        <f t="shared" si="844"/>
        <v>0</v>
      </c>
      <c r="G258" s="344">
        <f t="shared" si="844"/>
        <v>0</v>
      </c>
      <c r="H258" s="344">
        <f t="shared" si="844"/>
        <v>0</v>
      </c>
      <c r="I258" s="344">
        <f t="shared" si="844"/>
        <v>0</v>
      </c>
      <c r="J258" s="344">
        <f t="shared" si="844"/>
        <v>0</v>
      </c>
      <c r="K258" s="344">
        <f t="shared" si="844"/>
        <v>0</v>
      </c>
      <c r="L258" s="344">
        <f t="shared" si="844"/>
        <v>0</v>
      </c>
      <c r="M258" s="344">
        <f t="shared" si="844"/>
        <v>0</v>
      </c>
      <c r="N258" s="344">
        <f t="shared" si="844"/>
        <v>0</v>
      </c>
      <c r="O258" s="344">
        <f t="shared" si="844"/>
        <v>0</v>
      </c>
      <c r="P258" s="344">
        <f t="shared" si="844"/>
        <v>0</v>
      </c>
      <c r="Q258" s="344">
        <f t="shared" si="844"/>
        <v>0</v>
      </c>
      <c r="R258" s="344">
        <f t="shared" si="844"/>
        <v>0</v>
      </c>
      <c r="S258" s="344">
        <f t="shared" si="844"/>
        <v>0</v>
      </c>
      <c r="T258" s="344">
        <f t="shared" si="844"/>
        <v>0</v>
      </c>
      <c r="U258" s="344">
        <f t="shared" si="844"/>
        <v>0</v>
      </c>
      <c r="V258" s="344">
        <f t="shared" si="844"/>
        <v>0</v>
      </c>
      <c r="W258" s="344">
        <f t="shared" si="844"/>
        <v>0</v>
      </c>
      <c r="X258" s="344">
        <f t="shared" si="844"/>
        <v>0</v>
      </c>
      <c r="Y258" s="344">
        <f t="shared" si="844"/>
        <v>0</v>
      </c>
      <c r="Z258" s="344">
        <f t="shared" si="844"/>
        <v>0</v>
      </c>
      <c r="AA258" s="344">
        <f t="shared" si="844"/>
        <v>0</v>
      </c>
      <c r="AB258" s="344">
        <f t="shared" si="844"/>
        <v>0</v>
      </c>
      <c r="AC258" s="344">
        <f t="shared" si="844"/>
        <v>0</v>
      </c>
      <c r="AD258" s="344">
        <f t="shared" si="844"/>
        <v>0</v>
      </c>
      <c r="AE258" s="344">
        <f t="shared" si="844"/>
        <v>0</v>
      </c>
      <c r="AF258" s="344">
        <f t="shared" si="844"/>
        <v>0</v>
      </c>
      <c r="AG258" s="344">
        <f t="shared" si="844"/>
        <v>0</v>
      </c>
      <c r="AH258" s="344">
        <f t="shared" si="844"/>
        <v>0</v>
      </c>
      <c r="AI258" s="344">
        <f t="shared" si="844"/>
        <v>0</v>
      </c>
      <c r="AJ258" s="344">
        <f t="shared" si="844"/>
        <v>0</v>
      </c>
      <c r="AK258" s="344">
        <f t="shared" si="844"/>
        <v>0</v>
      </c>
      <c r="AL258" s="344">
        <f t="shared" si="844"/>
        <v>0</v>
      </c>
      <c r="AM258" s="344">
        <f t="shared" si="844"/>
        <v>0</v>
      </c>
      <c r="AN258" s="344">
        <f t="shared" si="844"/>
        <v>0</v>
      </c>
      <c r="AO258" s="344">
        <f t="shared" si="844"/>
        <v>0</v>
      </c>
      <c r="AP258" s="344">
        <f t="shared" si="844"/>
        <v>0</v>
      </c>
      <c r="AQ258" s="344">
        <f t="shared" si="844"/>
        <v>0</v>
      </c>
      <c r="AR258" s="344">
        <f t="shared" si="844"/>
        <v>0</v>
      </c>
      <c r="AS258" s="344">
        <f t="shared" si="844"/>
        <v>0</v>
      </c>
      <c r="AT258" s="344">
        <f t="shared" si="844"/>
        <v>0</v>
      </c>
      <c r="AU258" s="344">
        <f t="shared" si="844"/>
        <v>0</v>
      </c>
      <c r="AV258" s="344">
        <f t="shared" si="844"/>
        <v>0</v>
      </c>
      <c r="AW258" s="344">
        <f t="shared" si="844"/>
        <v>0</v>
      </c>
      <c r="AX258" s="344">
        <f t="shared" si="844"/>
        <v>0</v>
      </c>
      <c r="AY258" s="344">
        <f t="shared" si="844"/>
        <v>0</v>
      </c>
      <c r="AZ258" s="344">
        <f t="shared" si="844"/>
        <v>0</v>
      </c>
      <c r="BA258" s="344">
        <f t="shared" si="844"/>
        <v>0</v>
      </c>
      <c r="BB258" s="344">
        <f t="shared" si="844"/>
        <v>0</v>
      </c>
      <c r="BC258" s="344">
        <f t="shared" si="844"/>
        <v>0</v>
      </c>
      <c r="BD258" s="344">
        <f t="shared" si="844"/>
        <v>0</v>
      </c>
      <c r="BE258" s="344">
        <f t="shared" si="844"/>
        <v>0</v>
      </c>
      <c r="BF258" s="344">
        <f t="shared" si="844"/>
        <v>0</v>
      </c>
      <c r="BG258" s="344">
        <f t="shared" si="844"/>
        <v>0</v>
      </c>
      <c r="BH258" s="344">
        <f t="shared" si="844"/>
        <v>0</v>
      </c>
      <c r="BI258" s="344">
        <f t="shared" si="844"/>
        <v>0</v>
      </c>
      <c r="BJ258" s="344">
        <f t="shared" si="844"/>
        <v>0</v>
      </c>
      <c r="BK258" s="344">
        <f t="shared" si="844"/>
        <v>0</v>
      </c>
      <c r="BL258" s="344">
        <f t="shared" si="844"/>
        <v>0</v>
      </c>
      <c r="BM258" s="344">
        <f t="shared" si="844"/>
        <v>0</v>
      </c>
      <c r="BN258" s="344">
        <f t="shared" si="844"/>
        <v>0</v>
      </c>
      <c r="BO258" s="344">
        <f t="shared" si="844"/>
        <v>0</v>
      </c>
      <c r="BP258" s="344">
        <f t="shared" si="844"/>
        <v>0</v>
      </c>
      <c r="BQ258" s="344">
        <f t="shared" ref="BQ258:CS258" si="845">IFERROR(IF(BQ$17="beräknas ej",0,BP258*IF(BQ$252&gt;$D$217,1,IF(BQ$252&lt;=$C$217,$C$216,$D$216))*IFERROR(INDEX($B$8:$E$14,MATCH($A258,$A$8:$A$14,0),MATCH(BQ$252,$B$6:$E$6,1)),0)),0)</f>
        <v>0</v>
      </c>
      <c r="BR258" s="344">
        <f t="shared" si="845"/>
        <v>0</v>
      </c>
      <c r="BS258" s="344">
        <f t="shared" si="845"/>
        <v>0</v>
      </c>
      <c r="BT258" s="344">
        <f t="shared" si="845"/>
        <v>0</v>
      </c>
      <c r="BU258" s="344">
        <f t="shared" si="845"/>
        <v>0</v>
      </c>
      <c r="BV258" s="344">
        <f t="shared" si="845"/>
        <v>0</v>
      </c>
      <c r="BW258" s="344">
        <f t="shared" si="845"/>
        <v>0</v>
      </c>
      <c r="BX258" s="344">
        <f t="shared" si="845"/>
        <v>0</v>
      </c>
      <c r="BY258" s="344">
        <f t="shared" si="845"/>
        <v>0</v>
      </c>
      <c r="BZ258" s="344">
        <f t="shared" si="845"/>
        <v>0</v>
      </c>
      <c r="CA258" s="344">
        <f t="shared" si="845"/>
        <v>0</v>
      </c>
      <c r="CB258" s="344">
        <f t="shared" si="845"/>
        <v>0</v>
      </c>
      <c r="CC258" s="344">
        <f t="shared" si="845"/>
        <v>0</v>
      </c>
      <c r="CD258" s="344">
        <f t="shared" si="845"/>
        <v>0</v>
      </c>
      <c r="CE258" s="344">
        <f t="shared" si="845"/>
        <v>0</v>
      </c>
      <c r="CF258" s="344">
        <f t="shared" si="845"/>
        <v>0</v>
      </c>
      <c r="CG258" s="344">
        <f t="shared" si="845"/>
        <v>0</v>
      </c>
      <c r="CH258" s="344">
        <f t="shared" si="845"/>
        <v>0</v>
      </c>
      <c r="CI258" s="344">
        <f t="shared" si="845"/>
        <v>0</v>
      </c>
      <c r="CJ258" s="344">
        <f t="shared" si="845"/>
        <v>0</v>
      </c>
      <c r="CK258" s="344">
        <f t="shared" si="845"/>
        <v>0</v>
      </c>
      <c r="CL258" s="344">
        <f t="shared" si="845"/>
        <v>0</v>
      </c>
      <c r="CM258" s="344">
        <f t="shared" si="845"/>
        <v>0</v>
      </c>
      <c r="CN258" s="344">
        <f t="shared" si="845"/>
        <v>0</v>
      </c>
      <c r="CO258" s="344">
        <f t="shared" si="845"/>
        <v>0</v>
      </c>
      <c r="CP258" s="344">
        <f t="shared" si="845"/>
        <v>0</v>
      </c>
      <c r="CQ258" s="344">
        <f t="shared" si="845"/>
        <v>0</v>
      </c>
      <c r="CR258" s="344">
        <f t="shared" si="845"/>
        <v>0</v>
      </c>
      <c r="CS258" s="344">
        <f t="shared" si="845"/>
        <v>0</v>
      </c>
    </row>
    <row r="259" spans="1:97" s="372" customFormat="1" x14ac:dyDescent="0.35">
      <c r="A259" s="337">
        <f t="shared" ref="A259:C259" si="846">A229</f>
        <v>0</v>
      </c>
      <c r="B259" s="337" t="str">
        <f t="shared" si="846"/>
        <v>0 0</v>
      </c>
      <c r="C259" s="344">
        <f t="shared" si="846"/>
        <v>0</v>
      </c>
      <c r="D259" s="344">
        <f>IFERROR(('UA basår'!W13*'UA basår'!F13*'UA basår'!H13*'UA basår'!L13)+('UA basår'!W43*'UA basår'!F43*'UA basår'!H43*'UA basår'!L43),0)</f>
        <v>0</v>
      </c>
      <c r="E259" s="344">
        <f t="shared" ref="E259:BP259" si="847">IFERROR(IF(E$17="beräknas ej",0,D259*IF(E$252&gt;$D$217,1,IF(E$252&lt;=$C$217,$C$216,$D$216))*IFERROR(INDEX($B$8:$E$14,MATCH($A259,$A$8:$A$14,0),MATCH(E$252,$B$6:$E$6,1)),0)),0)</f>
        <v>0</v>
      </c>
      <c r="F259" s="344">
        <f t="shared" si="847"/>
        <v>0</v>
      </c>
      <c r="G259" s="344">
        <f t="shared" si="847"/>
        <v>0</v>
      </c>
      <c r="H259" s="344">
        <f t="shared" si="847"/>
        <v>0</v>
      </c>
      <c r="I259" s="344">
        <f t="shared" si="847"/>
        <v>0</v>
      </c>
      <c r="J259" s="344">
        <f t="shared" si="847"/>
        <v>0</v>
      </c>
      <c r="K259" s="344">
        <f t="shared" si="847"/>
        <v>0</v>
      </c>
      <c r="L259" s="344">
        <f t="shared" si="847"/>
        <v>0</v>
      </c>
      <c r="M259" s="344">
        <f t="shared" si="847"/>
        <v>0</v>
      </c>
      <c r="N259" s="344">
        <f t="shared" si="847"/>
        <v>0</v>
      </c>
      <c r="O259" s="344">
        <f t="shared" si="847"/>
        <v>0</v>
      </c>
      <c r="P259" s="344">
        <f t="shared" si="847"/>
        <v>0</v>
      </c>
      <c r="Q259" s="344">
        <f t="shared" si="847"/>
        <v>0</v>
      </c>
      <c r="R259" s="344">
        <f t="shared" si="847"/>
        <v>0</v>
      </c>
      <c r="S259" s="344">
        <f t="shared" si="847"/>
        <v>0</v>
      </c>
      <c r="T259" s="344">
        <f t="shared" si="847"/>
        <v>0</v>
      </c>
      <c r="U259" s="344">
        <f t="shared" si="847"/>
        <v>0</v>
      </c>
      <c r="V259" s="344">
        <f t="shared" si="847"/>
        <v>0</v>
      </c>
      <c r="W259" s="344">
        <f t="shared" si="847"/>
        <v>0</v>
      </c>
      <c r="X259" s="344">
        <f t="shared" si="847"/>
        <v>0</v>
      </c>
      <c r="Y259" s="344">
        <f t="shared" si="847"/>
        <v>0</v>
      </c>
      <c r="Z259" s="344">
        <f t="shared" si="847"/>
        <v>0</v>
      </c>
      <c r="AA259" s="344">
        <f t="shared" si="847"/>
        <v>0</v>
      </c>
      <c r="AB259" s="344">
        <f t="shared" si="847"/>
        <v>0</v>
      </c>
      <c r="AC259" s="344">
        <f t="shared" si="847"/>
        <v>0</v>
      </c>
      <c r="AD259" s="344">
        <f t="shared" si="847"/>
        <v>0</v>
      </c>
      <c r="AE259" s="344">
        <f t="shared" si="847"/>
        <v>0</v>
      </c>
      <c r="AF259" s="344">
        <f t="shared" si="847"/>
        <v>0</v>
      </c>
      <c r="AG259" s="344">
        <f t="shared" si="847"/>
        <v>0</v>
      </c>
      <c r="AH259" s="344">
        <f t="shared" si="847"/>
        <v>0</v>
      </c>
      <c r="AI259" s="344">
        <f t="shared" si="847"/>
        <v>0</v>
      </c>
      <c r="AJ259" s="344">
        <f t="shared" si="847"/>
        <v>0</v>
      </c>
      <c r="AK259" s="344">
        <f t="shared" si="847"/>
        <v>0</v>
      </c>
      <c r="AL259" s="344">
        <f t="shared" si="847"/>
        <v>0</v>
      </c>
      <c r="AM259" s="344">
        <f t="shared" si="847"/>
        <v>0</v>
      </c>
      <c r="AN259" s="344">
        <f t="shared" si="847"/>
        <v>0</v>
      </c>
      <c r="AO259" s="344">
        <f t="shared" si="847"/>
        <v>0</v>
      </c>
      <c r="AP259" s="344">
        <f t="shared" si="847"/>
        <v>0</v>
      </c>
      <c r="AQ259" s="344">
        <f t="shared" si="847"/>
        <v>0</v>
      </c>
      <c r="AR259" s="344">
        <f t="shared" si="847"/>
        <v>0</v>
      </c>
      <c r="AS259" s="344">
        <f t="shared" si="847"/>
        <v>0</v>
      </c>
      <c r="AT259" s="344">
        <f t="shared" si="847"/>
        <v>0</v>
      </c>
      <c r="AU259" s="344">
        <f t="shared" si="847"/>
        <v>0</v>
      </c>
      <c r="AV259" s="344">
        <f t="shared" si="847"/>
        <v>0</v>
      </c>
      <c r="AW259" s="344">
        <f t="shared" si="847"/>
        <v>0</v>
      </c>
      <c r="AX259" s="344">
        <f t="shared" si="847"/>
        <v>0</v>
      </c>
      <c r="AY259" s="344">
        <f t="shared" si="847"/>
        <v>0</v>
      </c>
      <c r="AZ259" s="344">
        <f t="shared" si="847"/>
        <v>0</v>
      </c>
      <c r="BA259" s="344">
        <f t="shared" si="847"/>
        <v>0</v>
      </c>
      <c r="BB259" s="344">
        <f t="shared" si="847"/>
        <v>0</v>
      </c>
      <c r="BC259" s="344">
        <f t="shared" si="847"/>
        <v>0</v>
      </c>
      <c r="BD259" s="344">
        <f t="shared" si="847"/>
        <v>0</v>
      </c>
      <c r="BE259" s="344">
        <f t="shared" si="847"/>
        <v>0</v>
      </c>
      <c r="BF259" s="344">
        <f t="shared" si="847"/>
        <v>0</v>
      </c>
      <c r="BG259" s="344">
        <f t="shared" si="847"/>
        <v>0</v>
      </c>
      <c r="BH259" s="344">
        <f t="shared" si="847"/>
        <v>0</v>
      </c>
      <c r="BI259" s="344">
        <f t="shared" si="847"/>
        <v>0</v>
      </c>
      <c r="BJ259" s="344">
        <f t="shared" si="847"/>
        <v>0</v>
      </c>
      <c r="BK259" s="344">
        <f t="shared" si="847"/>
        <v>0</v>
      </c>
      <c r="BL259" s="344">
        <f t="shared" si="847"/>
        <v>0</v>
      </c>
      <c r="BM259" s="344">
        <f t="shared" si="847"/>
        <v>0</v>
      </c>
      <c r="BN259" s="344">
        <f t="shared" si="847"/>
        <v>0</v>
      </c>
      <c r="BO259" s="344">
        <f t="shared" si="847"/>
        <v>0</v>
      </c>
      <c r="BP259" s="344">
        <f t="shared" si="847"/>
        <v>0</v>
      </c>
      <c r="BQ259" s="344">
        <f t="shared" ref="BQ259:CS259" si="848">IFERROR(IF(BQ$17="beräknas ej",0,BP259*IF(BQ$252&gt;$D$217,1,IF(BQ$252&lt;=$C$217,$C$216,$D$216))*IFERROR(INDEX($B$8:$E$14,MATCH($A259,$A$8:$A$14,0),MATCH(BQ$252,$B$6:$E$6,1)),0)),0)</f>
        <v>0</v>
      </c>
      <c r="BR259" s="344">
        <f t="shared" si="848"/>
        <v>0</v>
      </c>
      <c r="BS259" s="344">
        <f t="shared" si="848"/>
        <v>0</v>
      </c>
      <c r="BT259" s="344">
        <f t="shared" si="848"/>
        <v>0</v>
      </c>
      <c r="BU259" s="344">
        <f t="shared" si="848"/>
        <v>0</v>
      </c>
      <c r="BV259" s="344">
        <f t="shared" si="848"/>
        <v>0</v>
      </c>
      <c r="BW259" s="344">
        <f t="shared" si="848"/>
        <v>0</v>
      </c>
      <c r="BX259" s="344">
        <f t="shared" si="848"/>
        <v>0</v>
      </c>
      <c r="BY259" s="344">
        <f t="shared" si="848"/>
        <v>0</v>
      </c>
      <c r="BZ259" s="344">
        <f t="shared" si="848"/>
        <v>0</v>
      </c>
      <c r="CA259" s="344">
        <f t="shared" si="848"/>
        <v>0</v>
      </c>
      <c r="CB259" s="344">
        <f t="shared" si="848"/>
        <v>0</v>
      </c>
      <c r="CC259" s="344">
        <f t="shared" si="848"/>
        <v>0</v>
      </c>
      <c r="CD259" s="344">
        <f t="shared" si="848"/>
        <v>0</v>
      </c>
      <c r="CE259" s="344">
        <f t="shared" si="848"/>
        <v>0</v>
      </c>
      <c r="CF259" s="344">
        <f t="shared" si="848"/>
        <v>0</v>
      </c>
      <c r="CG259" s="344">
        <f t="shared" si="848"/>
        <v>0</v>
      </c>
      <c r="CH259" s="344">
        <f t="shared" si="848"/>
        <v>0</v>
      </c>
      <c r="CI259" s="344">
        <f t="shared" si="848"/>
        <v>0</v>
      </c>
      <c r="CJ259" s="344">
        <f t="shared" si="848"/>
        <v>0</v>
      </c>
      <c r="CK259" s="344">
        <f t="shared" si="848"/>
        <v>0</v>
      </c>
      <c r="CL259" s="344">
        <f t="shared" si="848"/>
        <v>0</v>
      </c>
      <c r="CM259" s="344">
        <f t="shared" si="848"/>
        <v>0</v>
      </c>
      <c r="CN259" s="344">
        <f t="shared" si="848"/>
        <v>0</v>
      </c>
      <c r="CO259" s="344">
        <f t="shared" si="848"/>
        <v>0</v>
      </c>
      <c r="CP259" s="344">
        <f t="shared" si="848"/>
        <v>0</v>
      </c>
      <c r="CQ259" s="344">
        <f t="shared" si="848"/>
        <v>0</v>
      </c>
      <c r="CR259" s="344">
        <f t="shared" si="848"/>
        <v>0</v>
      </c>
      <c r="CS259" s="344">
        <f t="shared" si="848"/>
        <v>0</v>
      </c>
    </row>
    <row r="260" spans="1:97" s="372" customFormat="1" x14ac:dyDescent="0.35">
      <c r="A260" s="337">
        <f t="shared" ref="A260:C260" si="849">A230</f>
        <v>0</v>
      </c>
      <c r="B260" s="337" t="str">
        <f t="shared" si="849"/>
        <v>0 0</v>
      </c>
      <c r="C260" s="344">
        <f t="shared" si="849"/>
        <v>0</v>
      </c>
      <c r="D260" s="344">
        <f>IFERROR(('UA basår'!W14*'UA basår'!F14*'UA basår'!H14*'UA basår'!L14)+('UA basår'!W44*'UA basår'!F44*'UA basår'!H44*'UA basår'!L44),0)</f>
        <v>0</v>
      </c>
      <c r="E260" s="344">
        <f t="shared" ref="E260:BP260" si="850">IFERROR(IF(E$17="beräknas ej",0,D260*IF(E$252&gt;$D$217,1,IF(E$252&lt;=$C$217,$C$216,$D$216))*IFERROR(INDEX($B$8:$E$14,MATCH($A260,$A$8:$A$14,0),MATCH(E$252,$B$6:$E$6,1)),0)),0)</f>
        <v>0</v>
      </c>
      <c r="F260" s="344">
        <f t="shared" si="850"/>
        <v>0</v>
      </c>
      <c r="G260" s="344">
        <f t="shared" si="850"/>
        <v>0</v>
      </c>
      <c r="H260" s="344">
        <f t="shared" si="850"/>
        <v>0</v>
      </c>
      <c r="I260" s="344">
        <f t="shared" si="850"/>
        <v>0</v>
      </c>
      <c r="J260" s="344">
        <f t="shared" si="850"/>
        <v>0</v>
      </c>
      <c r="K260" s="344">
        <f t="shared" si="850"/>
        <v>0</v>
      </c>
      <c r="L260" s="344">
        <f t="shared" si="850"/>
        <v>0</v>
      </c>
      <c r="M260" s="344">
        <f t="shared" si="850"/>
        <v>0</v>
      </c>
      <c r="N260" s="344">
        <f t="shared" si="850"/>
        <v>0</v>
      </c>
      <c r="O260" s="344">
        <f t="shared" si="850"/>
        <v>0</v>
      </c>
      <c r="P260" s="344">
        <f t="shared" si="850"/>
        <v>0</v>
      </c>
      <c r="Q260" s="344">
        <f t="shared" si="850"/>
        <v>0</v>
      </c>
      <c r="R260" s="344">
        <f t="shared" si="850"/>
        <v>0</v>
      </c>
      <c r="S260" s="344">
        <f t="shared" si="850"/>
        <v>0</v>
      </c>
      <c r="T260" s="344">
        <f t="shared" si="850"/>
        <v>0</v>
      </c>
      <c r="U260" s="344">
        <f t="shared" si="850"/>
        <v>0</v>
      </c>
      <c r="V260" s="344">
        <f t="shared" si="850"/>
        <v>0</v>
      </c>
      <c r="W260" s="344">
        <f t="shared" si="850"/>
        <v>0</v>
      </c>
      <c r="X260" s="344">
        <f t="shared" si="850"/>
        <v>0</v>
      </c>
      <c r="Y260" s="344">
        <f t="shared" si="850"/>
        <v>0</v>
      </c>
      <c r="Z260" s="344">
        <f t="shared" si="850"/>
        <v>0</v>
      </c>
      <c r="AA260" s="344">
        <f t="shared" si="850"/>
        <v>0</v>
      </c>
      <c r="AB260" s="344">
        <f t="shared" si="850"/>
        <v>0</v>
      </c>
      <c r="AC260" s="344">
        <f t="shared" si="850"/>
        <v>0</v>
      </c>
      <c r="AD260" s="344">
        <f t="shared" si="850"/>
        <v>0</v>
      </c>
      <c r="AE260" s="344">
        <f t="shared" si="850"/>
        <v>0</v>
      </c>
      <c r="AF260" s="344">
        <f t="shared" si="850"/>
        <v>0</v>
      </c>
      <c r="AG260" s="344">
        <f t="shared" si="850"/>
        <v>0</v>
      </c>
      <c r="AH260" s="344">
        <f t="shared" si="850"/>
        <v>0</v>
      </c>
      <c r="AI260" s="344">
        <f t="shared" si="850"/>
        <v>0</v>
      </c>
      <c r="AJ260" s="344">
        <f t="shared" si="850"/>
        <v>0</v>
      </c>
      <c r="AK260" s="344">
        <f t="shared" si="850"/>
        <v>0</v>
      </c>
      <c r="AL260" s="344">
        <f t="shared" si="850"/>
        <v>0</v>
      </c>
      <c r="AM260" s="344">
        <f t="shared" si="850"/>
        <v>0</v>
      </c>
      <c r="AN260" s="344">
        <f t="shared" si="850"/>
        <v>0</v>
      </c>
      <c r="AO260" s="344">
        <f t="shared" si="850"/>
        <v>0</v>
      </c>
      <c r="AP260" s="344">
        <f t="shared" si="850"/>
        <v>0</v>
      </c>
      <c r="AQ260" s="344">
        <f t="shared" si="850"/>
        <v>0</v>
      </c>
      <c r="AR260" s="344">
        <f t="shared" si="850"/>
        <v>0</v>
      </c>
      <c r="AS260" s="344">
        <f t="shared" si="850"/>
        <v>0</v>
      </c>
      <c r="AT260" s="344">
        <f t="shared" si="850"/>
        <v>0</v>
      </c>
      <c r="AU260" s="344">
        <f t="shared" si="850"/>
        <v>0</v>
      </c>
      <c r="AV260" s="344">
        <f t="shared" si="850"/>
        <v>0</v>
      </c>
      <c r="AW260" s="344">
        <f t="shared" si="850"/>
        <v>0</v>
      </c>
      <c r="AX260" s="344">
        <f t="shared" si="850"/>
        <v>0</v>
      </c>
      <c r="AY260" s="344">
        <f t="shared" si="850"/>
        <v>0</v>
      </c>
      <c r="AZ260" s="344">
        <f t="shared" si="850"/>
        <v>0</v>
      </c>
      <c r="BA260" s="344">
        <f t="shared" si="850"/>
        <v>0</v>
      </c>
      <c r="BB260" s="344">
        <f t="shared" si="850"/>
        <v>0</v>
      </c>
      <c r="BC260" s="344">
        <f t="shared" si="850"/>
        <v>0</v>
      </c>
      <c r="BD260" s="344">
        <f t="shared" si="850"/>
        <v>0</v>
      </c>
      <c r="BE260" s="344">
        <f t="shared" si="850"/>
        <v>0</v>
      </c>
      <c r="BF260" s="344">
        <f t="shared" si="850"/>
        <v>0</v>
      </c>
      <c r="BG260" s="344">
        <f t="shared" si="850"/>
        <v>0</v>
      </c>
      <c r="BH260" s="344">
        <f t="shared" si="850"/>
        <v>0</v>
      </c>
      <c r="BI260" s="344">
        <f t="shared" si="850"/>
        <v>0</v>
      </c>
      <c r="BJ260" s="344">
        <f t="shared" si="850"/>
        <v>0</v>
      </c>
      <c r="BK260" s="344">
        <f t="shared" si="850"/>
        <v>0</v>
      </c>
      <c r="BL260" s="344">
        <f t="shared" si="850"/>
        <v>0</v>
      </c>
      <c r="BM260" s="344">
        <f t="shared" si="850"/>
        <v>0</v>
      </c>
      <c r="BN260" s="344">
        <f t="shared" si="850"/>
        <v>0</v>
      </c>
      <c r="BO260" s="344">
        <f t="shared" si="850"/>
        <v>0</v>
      </c>
      <c r="BP260" s="344">
        <f t="shared" si="850"/>
        <v>0</v>
      </c>
      <c r="BQ260" s="344">
        <f t="shared" ref="BQ260:CS260" si="851">IFERROR(IF(BQ$17="beräknas ej",0,BP260*IF(BQ$252&gt;$D$217,1,IF(BQ$252&lt;=$C$217,$C$216,$D$216))*IFERROR(INDEX($B$8:$E$14,MATCH($A260,$A$8:$A$14,0),MATCH(BQ$252,$B$6:$E$6,1)),0)),0)</f>
        <v>0</v>
      </c>
      <c r="BR260" s="344">
        <f t="shared" si="851"/>
        <v>0</v>
      </c>
      <c r="BS260" s="344">
        <f t="shared" si="851"/>
        <v>0</v>
      </c>
      <c r="BT260" s="344">
        <f t="shared" si="851"/>
        <v>0</v>
      </c>
      <c r="BU260" s="344">
        <f t="shared" si="851"/>
        <v>0</v>
      </c>
      <c r="BV260" s="344">
        <f t="shared" si="851"/>
        <v>0</v>
      </c>
      <c r="BW260" s="344">
        <f t="shared" si="851"/>
        <v>0</v>
      </c>
      <c r="BX260" s="344">
        <f t="shared" si="851"/>
        <v>0</v>
      </c>
      <c r="BY260" s="344">
        <f t="shared" si="851"/>
        <v>0</v>
      </c>
      <c r="BZ260" s="344">
        <f t="shared" si="851"/>
        <v>0</v>
      </c>
      <c r="CA260" s="344">
        <f t="shared" si="851"/>
        <v>0</v>
      </c>
      <c r="CB260" s="344">
        <f t="shared" si="851"/>
        <v>0</v>
      </c>
      <c r="CC260" s="344">
        <f t="shared" si="851"/>
        <v>0</v>
      </c>
      <c r="CD260" s="344">
        <f t="shared" si="851"/>
        <v>0</v>
      </c>
      <c r="CE260" s="344">
        <f t="shared" si="851"/>
        <v>0</v>
      </c>
      <c r="CF260" s="344">
        <f t="shared" si="851"/>
        <v>0</v>
      </c>
      <c r="CG260" s="344">
        <f t="shared" si="851"/>
        <v>0</v>
      </c>
      <c r="CH260" s="344">
        <f t="shared" si="851"/>
        <v>0</v>
      </c>
      <c r="CI260" s="344">
        <f t="shared" si="851"/>
        <v>0</v>
      </c>
      <c r="CJ260" s="344">
        <f t="shared" si="851"/>
        <v>0</v>
      </c>
      <c r="CK260" s="344">
        <f t="shared" si="851"/>
        <v>0</v>
      </c>
      <c r="CL260" s="344">
        <f t="shared" si="851"/>
        <v>0</v>
      </c>
      <c r="CM260" s="344">
        <f t="shared" si="851"/>
        <v>0</v>
      </c>
      <c r="CN260" s="344">
        <f t="shared" si="851"/>
        <v>0</v>
      </c>
      <c r="CO260" s="344">
        <f t="shared" si="851"/>
        <v>0</v>
      </c>
      <c r="CP260" s="344">
        <f t="shared" si="851"/>
        <v>0</v>
      </c>
      <c r="CQ260" s="344">
        <f t="shared" si="851"/>
        <v>0</v>
      </c>
      <c r="CR260" s="344">
        <f t="shared" si="851"/>
        <v>0</v>
      </c>
      <c r="CS260" s="344">
        <f t="shared" si="851"/>
        <v>0</v>
      </c>
    </row>
    <row r="261" spans="1:97" s="372" customFormat="1" x14ac:dyDescent="0.35">
      <c r="A261" s="337">
        <f t="shared" ref="A261:C261" si="852">A231</f>
        <v>0</v>
      </c>
      <c r="B261" s="337" t="str">
        <f t="shared" si="852"/>
        <v>0 0</v>
      </c>
      <c r="C261" s="344">
        <f t="shared" si="852"/>
        <v>0</v>
      </c>
      <c r="D261" s="344">
        <f>IFERROR(('UA basår'!W15*'UA basår'!F15*'UA basår'!H15*'UA basår'!L15)+('UA basår'!W45*'UA basår'!F45*'UA basår'!H45*'UA basår'!L45),0)</f>
        <v>0</v>
      </c>
      <c r="E261" s="344">
        <f t="shared" ref="E261:BP261" si="853">IFERROR(IF(E$17="beräknas ej",0,D261*IF(E$252&gt;$D$217,1,IF(E$252&lt;=$C$217,$C$216,$D$216))*IFERROR(INDEX($B$8:$E$14,MATCH($A261,$A$8:$A$14,0),MATCH(E$252,$B$6:$E$6,1)),0)),0)</f>
        <v>0</v>
      </c>
      <c r="F261" s="344">
        <f t="shared" si="853"/>
        <v>0</v>
      </c>
      <c r="G261" s="344">
        <f t="shared" si="853"/>
        <v>0</v>
      </c>
      <c r="H261" s="344">
        <f t="shared" si="853"/>
        <v>0</v>
      </c>
      <c r="I261" s="344">
        <f t="shared" si="853"/>
        <v>0</v>
      </c>
      <c r="J261" s="344">
        <f t="shared" si="853"/>
        <v>0</v>
      </c>
      <c r="K261" s="344">
        <f t="shared" si="853"/>
        <v>0</v>
      </c>
      <c r="L261" s="344">
        <f t="shared" si="853"/>
        <v>0</v>
      </c>
      <c r="M261" s="344">
        <f t="shared" si="853"/>
        <v>0</v>
      </c>
      <c r="N261" s="344">
        <f t="shared" si="853"/>
        <v>0</v>
      </c>
      <c r="O261" s="344">
        <f t="shared" si="853"/>
        <v>0</v>
      </c>
      <c r="P261" s="344">
        <f t="shared" si="853"/>
        <v>0</v>
      </c>
      <c r="Q261" s="344">
        <f t="shared" si="853"/>
        <v>0</v>
      </c>
      <c r="R261" s="344">
        <f t="shared" si="853"/>
        <v>0</v>
      </c>
      <c r="S261" s="344">
        <f t="shared" si="853"/>
        <v>0</v>
      </c>
      <c r="T261" s="344">
        <f t="shared" si="853"/>
        <v>0</v>
      </c>
      <c r="U261" s="344">
        <f t="shared" si="853"/>
        <v>0</v>
      </c>
      <c r="V261" s="344">
        <f t="shared" si="853"/>
        <v>0</v>
      </c>
      <c r="W261" s="344">
        <f t="shared" si="853"/>
        <v>0</v>
      </c>
      <c r="X261" s="344">
        <f t="shared" si="853"/>
        <v>0</v>
      </c>
      <c r="Y261" s="344">
        <f t="shared" si="853"/>
        <v>0</v>
      </c>
      <c r="Z261" s="344">
        <f t="shared" si="853"/>
        <v>0</v>
      </c>
      <c r="AA261" s="344">
        <f t="shared" si="853"/>
        <v>0</v>
      </c>
      <c r="AB261" s="344">
        <f t="shared" si="853"/>
        <v>0</v>
      </c>
      <c r="AC261" s="344">
        <f t="shared" si="853"/>
        <v>0</v>
      </c>
      <c r="AD261" s="344">
        <f t="shared" si="853"/>
        <v>0</v>
      </c>
      <c r="AE261" s="344">
        <f t="shared" si="853"/>
        <v>0</v>
      </c>
      <c r="AF261" s="344">
        <f t="shared" si="853"/>
        <v>0</v>
      </c>
      <c r="AG261" s="344">
        <f t="shared" si="853"/>
        <v>0</v>
      </c>
      <c r="AH261" s="344">
        <f t="shared" si="853"/>
        <v>0</v>
      </c>
      <c r="AI261" s="344">
        <f t="shared" si="853"/>
        <v>0</v>
      </c>
      <c r="AJ261" s="344">
        <f t="shared" si="853"/>
        <v>0</v>
      </c>
      <c r="AK261" s="344">
        <f t="shared" si="853"/>
        <v>0</v>
      </c>
      <c r="AL261" s="344">
        <f t="shared" si="853"/>
        <v>0</v>
      </c>
      <c r="AM261" s="344">
        <f t="shared" si="853"/>
        <v>0</v>
      </c>
      <c r="AN261" s="344">
        <f t="shared" si="853"/>
        <v>0</v>
      </c>
      <c r="AO261" s="344">
        <f t="shared" si="853"/>
        <v>0</v>
      </c>
      <c r="AP261" s="344">
        <f t="shared" si="853"/>
        <v>0</v>
      </c>
      <c r="AQ261" s="344">
        <f t="shared" si="853"/>
        <v>0</v>
      </c>
      <c r="AR261" s="344">
        <f t="shared" si="853"/>
        <v>0</v>
      </c>
      <c r="AS261" s="344">
        <f t="shared" si="853"/>
        <v>0</v>
      </c>
      <c r="AT261" s="344">
        <f t="shared" si="853"/>
        <v>0</v>
      </c>
      <c r="AU261" s="344">
        <f t="shared" si="853"/>
        <v>0</v>
      </c>
      <c r="AV261" s="344">
        <f t="shared" si="853"/>
        <v>0</v>
      </c>
      <c r="AW261" s="344">
        <f t="shared" si="853"/>
        <v>0</v>
      </c>
      <c r="AX261" s="344">
        <f t="shared" si="853"/>
        <v>0</v>
      </c>
      <c r="AY261" s="344">
        <f t="shared" si="853"/>
        <v>0</v>
      </c>
      <c r="AZ261" s="344">
        <f t="shared" si="853"/>
        <v>0</v>
      </c>
      <c r="BA261" s="344">
        <f t="shared" si="853"/>
        <v>0</v>
      </c>
      <c r="BB261" s="344">
        <f t="shared" si="853"/>
        <v>0</v>
      </c>
      <c r="BC261" s="344">
        <f t="shared" si="853"/>
        <v>0</v>
      </c>
      <c r="BD261" s="344">
        <f t="shared" si="853"/>
        <v>0</v>
      </c>
      <c r="BE261" s="344">
        <f t="shared" si="853"/>
        <v>0</v>
      </c>
      <c r="BF261" s="344">
        <f t="shared" si="853"/>
        <v>0</v>
      </c>
      <c r="BG261" s="344">
        <f t="shared" si="853"/>
        <v>0</v>
      </c>
      <c r="BH261" s="344">
        <f t="shared" si="853"/>
        <v>0</v>
      </c>
      <c r="BI261" s="344">
        <f t="shared" si="853"/>
        <v>0</v>
      </c>
      <c r="BJ261" s="344">
        <f t="shared" si="853"/>
        <v>0</v>
      </c>
      <c r="BK261" s="344">
        <f t="shared" si="853"/>
        <v>0</v>
      </c>
      <c r="BL261" s="344">
        <f t="shared" si="853"/>
        <v>0</v>
      </c>
      <c r="BM261" s="344">
        <f t="shared" si="853"/>
        <v>0</v>
      </c>
      <c r="BN261" s="344">
        <f t="shared" si="853"/>
        <v>0</v>
      </c>
      <c r="BO261" s="344">
        <f t="shared" si="853"/>
        <v>0</v>
      </c>
      <c r="BP261" s="344">
        <f t="shared" si="853"/>
        <v>0</v>
      </c>
      <c r="BQ261" s="344">
        <f t="shared" ref="BQ261:CS261" si="854">IFERROR(IF(BQ$17="beräknas ej",0,BP261*IF(BQ$252&gt;$D$217,1,IF(BQ$252&lt;=$C$217,$C$216,$D$216))*IFERROR(INDEX($B$8:$E$14,MATCH($A261,$A$8:$A$14,0),MATCH(BQ$252,$B$6:$E$6,1)),0)),0)</f>
        <v>0</v>
      </c>
      <c r="BR261" s="344">
        <f t="shared" si="854"/>
        <v>0</v>
      </c>
      <c r="BS261" s="344">
        <f t="shared" si="854"/>
        <v>0</v>
      </c>
      <c r="BT261" s="344">
        <f t="shared" si="854"/>
        <v>0</v>
      </c>
      <c r="BU261" s="344">
        <f t="shared" si="854"/>
        <v>0</v>
      </c>
      <c r="BV261" s="344">
        <f t="shared" si="854"/>
        <v>0</v>
      </c>
      <c r="BW261" s="344">
        <f t="shared" si="854"/>
        <v>0</v>
      </c>
      <c r="BX261" s="344">
        <f t="shared" si="854"/>
        <v>0</v>
      </c>
      <c r="BY261" s="344">
        <f t="shared" si="854"/>
        <v>0</v>
      </c>
      <c r="BZ261" s="344">
        <f t="shared" si="854"/>
        <v>0</v>
      </c>
      <c r="CA261" s="344">
        <f t="shared" si="854"/>
        <v>0</v>
      </c>
      <c r="CB261" s="344">
        <f t="shared" si="854"/>
        <v>0</v>
      </c>
      <c r="CC261" s="344">
        <f t="shared" si="854"/>
        <v>0</v>
      </c>
      <c r="CD261" s="344">
        <f t="shared" si="854"/>
        <v>0</v>
      </c>
      <c r="CE261" s="344">
        <f t="shared" si="854"/>
        <v>0</v>
      </c>
      <c r="CF261" s="344">
        <f t="shared" si="854"/>
        <v>0</v>
      </c>
      <c r="CG261" s="344">
        <f t="shared" si="854"/>
        <v>0</v>
      </c>
      <c r="CH261" s="344">
        <f t="shared" si="854"/>
        <v>0</v>
      </c>
      <c r="CI261" s="344">
        <f t="shared" si="854"/>
        <v>0</v>
      </c>
      <c r="CJ261" s="344">
        <f t="shared" si="854"/>
        <v>0</v>
      </c>
      <c r="CK261" s="344">
        <f t="shared" si="854"/>
        <v>0</v>
      </c>
      <c r="CL261" s="344">
        <f t="shared" si="854"/>
        <v>0</v>
      </c>
      <c r="CM261" s="344">
        <f t="shared" si="854"/>
        <v>0</v>
      </c>
      <c r="CN261" s="344">
        <f t="shared" si="854"/>
        <v>0</v>
      </c>
      <c r="CO261" s="344">
        <f t="shared" si="854"/>
        <v>0</v>
      </c>
      <c r="CP261" s="344">
        <f t="shared" si="854"/>
        <v>0</v>
      </c>
      <c r="CQ261" s="344">
        <f t="shared" si="854"/>
        <v>0</v>
      </c>
      <c r="CR261" s="344">
        <f t="shared" si="854"/>
        <v>0</v>
      </c>
      <c r="CS261" s="344">
        <f t="shared" si="854"/>
        <v>0</v>
      </c>
    </row>
    <row r="262" spans="1:97" s="372" customFormat="1" x14ac:dyDescent="0.35">
      <c r="A262" s="337">
        <f t="shared" ref="A262:C262" si="855">A232</f>
        <v>0</v>
      </c>
      <c r="B262" s="337" t="str">
        <f t="shared" si="855"/>
        <v>0 0</v>
      </c>
      <c r="C262" s="344">
        <f t="shared" si="855"/>
        <v>0</v>
      </c>
      <c r="D262" s="344">
        <f>IFERROR(('UA basår'!W16*'UA basår'!F16*'UA basår'!H16*'UA basår'!L16)+('UA basår'!W46*'UA basår'!F46*'UA basår'!H46*'UA basår'!L46),0)</f>
        <v>0</v>
      </c>
      <c r="E262" s="344">
        <f t="shared" ref="E262:BP262" si="856">IFERROR(IF(E$17="beräknas ej",0,D262*IF(E$252&gt;$D$217,1,IF(E$252&lt;=$C$217,$C$216,$D$216))*IFERROR(INDEX($B$8:$E$14,MATCH($A262,$A$8:$A$14,0),MATCH(E$252,$B$6:$E$6,1)),0)),0)</f>
        <v>0</v>
      </c>
      <c r="F262" s="344">
        <f t="shared" si="856"/>
        <v>0</v>
      </c>
      <c r="G262" s="344">
        <f t="shared" si="856"/>
        <v>0</v>
      </c>
      <c r="H262" s="344">
        <f t="shared" si="856"/>
        <v>0</v>
      </c>
      <c r="I262" s="344">
        <f t="shared" si="856"/>
        <v>0</v>
      </c>
      <c r="J262" s="344">
        <f t="shared" si="856"/>
        <v>0</v>
      </c>
      <c r="K262" s="344">
        <f t="shared" si="856"/>
        <v>0</v>
      </c>
      <c r="L262" s="344">
        <f t="shared" si="856"/>
        <v>0</v>
      </c>
      <c r="M262" s="344">
        <f t="shared" si="856"/>
        <v>0</v>
      </c>
      <c r="N262" s="344">
        <f t="shared" si="856"/>
        <v>0</v>
      </c>
      <c r="O262" s="344">
        <f t="shared" si="856"/>
        <v>0</v>
      </c>
      <c r="P262" s="344">
        <f t="shared" si="856"/>
        <v>0</v>
      </c>
      <c r="Q262" s="344">
        <f t="shared" si="856"/>
        <v>0</v>
      </c>
      <c r="R262" s="344">
        <f t="shared" si="856"/>
        <v>0</v>
      </c>
      <c r="S262" s="344">
        <f t="shared" si="856"/>
        <v>0</v>
      </c>
      <c r="T262" s="344">
        <f t="shared" si="856"/>
        <v>0</v>
      </c>
      <c r="U262" s="344">
        <f t="shared" si="856"/>
        <v>0</v>
      </c>
      <c r="V262" s="344">
        <f t="shared" si="856"/>
        <v>0</v>
      </c>
      <c r="W262" s="344">
        <f t="shared" si="856"/>
        <v>0</v>
      </c>
      <c r="X262" s="344">
        <f t="shared" si="856"/>
        <v>0</v>
      </c>
      <c r="Y262" s="344">
        <f t="shared" si="856"/>
        <v>0</v>
      </c>
      <c r="Z262" s="344">
        <f t="shared" si="856"/>
        <v>0</v>
      </c>
      <c r="AA262" s="344">
        <f t="shared" si="856"/>
        <v>0</v>
      </c>
      <c r="AB262" s="344">
        <f t="shared" si="856"/>
        <v>0</v>
      </c>
      <c r="AC262" s="344">
        <f t="shared" si="856"/>
        <v>0</v>
      </c>
      <c r="AD262" s="344">
        <f t="shared" si="856"/>
        <v>0</v>
      </c>
      <c r="AE262" s="344">
        <f t="shared" si="856"/>
        <v>0</v>
      </c>
      <c r="AF262" s="344">
        <f t="shared" si="856"/>
        <v>0</v>
      </c>
      <c r="AG262" s="344">
        <f t="shared" si="856"/>
        <v>0</v>
      </c>
      <c r="AH262" s="344">
        <f t="shared" si="856"/>
        <v>0</v>
      </c>
      <c r="AI262" s="344">
        <f t="shared" si="856"/>
        <v>0</v>
      </c>
      <c r="AJ262" s="344">
        <f t="shared" si="856"/>
        <v>0</v>
      </c>
      <c r="AK262" s="344">
        <f t="shared" si="856"/>
        <v>0</v>
      </c>
      <c r="AL262" s="344">
        <f t="shared" si="856"/>
        <v>0</v>
      </c>
      <c r="AM262" s="344">
        <f t="shared" si="856"/>
        <v>0</v>
      </c>
      <c r="AN262" s="344">
        <f t="shared" si="856"/>
        <v>0</v>
      </c>
      <c r="AO262" s="344">
        <f t="shared" si="856"/>
        <v>0</v>
      </c>
      <c r="AP262" s="344">
        <f t="shared" si="856"/>
        <v>0</v>
      </c>
      <c r="AQ262" s="344">
        <f t="shared" si="856"/>
        <v>0</v>
      </c>
      <c r="AR262" s="344">
        <f t="shared" si="856"/>
        <v>0</v>
      </c>
      <c r="AS262" s="344">
        <f t="shared" si="856"/>
        <v>0</v>
      </c>
      <c r="AT262" s="344">
        <f t="shared" si="856"/>
        <v>0</v>
      </c>
      <c r="AU262" s="344">
        <f t="shared" si="856"/>
        <v>0</v>
      </c>
      <c r="AV262" s="344">
        <f t="shared" si="856"/>
        <v>0</v>
      </c>
      <c r="AW262" s="344">
        <f t="shared" si="856"/>
        <v>0</v>
      </c>
      <c r="AX262" s="344">
        <f t="shared" si="856"/>
        <v>0</v>
      </c>
      <c r="AY262" s="344">
        <f t="shared" si="856"/>
        <v>0</v>
      </c>
      <c r="AZ262" s="344">
        <f t="shared" si="856"/>
        <v>0</v>
      </c>
      <c r="BA262" s="344">
        <f t="shared" si="856"/>
        <v>0</v>
      </c>
      <c r="BB262" s="344">
        <f t="shared" si="856"/>
        <v>0</v>
      </c>
      <c r="BC262" s="344">
        <f t="shared" si="856"/>
        <v>0</v>
      </c>
      <c r="BD262" s="344">
        <f t="shared" si="856"/>
        <v>0</v>
      </c>
      <c r="BE262" s="344">
        <f t="shared" si="856"/>
        <v>0</v>
      </c>
      <c r="BF262" s="344">
        <f t="shared" si="856"/>
        <v>0</v>
      </c>
      <c r="BG262" s="344">
        <f t="shared" si="856"/>
        <v>0</v>
      </c>
      <c r="BH262" s="344">
        <f t="shared" si="856"/>
        <v>0</v>
      </c>
      <c r="BI262" s="344">
        <f t="shared" si="856"/>
        <v>0</v>
      </c>
      <c r="BJ262" s="344">
        <f t="shared" si="856"/>
        <v>0</v>
      </c>
      <c r="BK262" s="344">
        <f t="shared" si="856"/>
        <v>0</v>
      </c>
      <c r="BL262" s="344">
        <f t="shared" si="856"/>
        <v>0</v>
      </c>
      <c r="BM262" s="344">
        <f t="shared" si="856"/>
        <v>0</v>
      </c>
      <c r="BN262" s="344">
        <f t="shared" si="856"/>
        <v>0</v>
      </c>
      <c r="BO262" s="344">
        <f t="shared" si="856"/>
        <v>0</v>
      </c>
      <c r="BP262" s="344">
        <f t="shared" si="856"/>
        <v>0</v>
      </c>
      <c r="BQ262" s="344">
        <f t="shared" ref="BQ262:CS262" si="857">IFERROR(IF(BQ$17="beräknas ej",0,BP262*IF(BQ$252&gt;$D$217,1,IF(BQ$252&lt;=$C$217,$C$216,$D$216))*IFERROR(INDEX($B$8:$E$14,MATCH($A262,$A$8:$A$14,0),MATCH(BQ$252,$B$6:$E$6,1)),0)),0)</f>
        <v>0</v>
      </c>
      <c r="BR262" s="344">
        <f t="shared" si="857"/>
        <v>0</v>
      </c>
      <c r="BS262" s="344">
        <f t="shared" si="857"/>
        <v>0</v>
      </c>
      <c r="BT262" s="344">
        <f t="shared" si="857"/>
        <v>0</v>
      </c>
      <c r="BU262" s="344">
        <f t="shared" si="857"/>
        <v>0</v>
      </c>
      <c r="BV262" s="344">
        <f t="shared" si="857"/>
        <v>0</v>
      </c>
      <c r="BW262" s="344">
        <f t="shared" si="857"/>
        <v>0</v>
      </c>
      <c r="BX262" s="344">
        <f t="shared" si="857"/>
        <v>0</v>
      </c>
      <c r="BY262" s="344">
        <f t="shared" si="857"/>
        <v>0</v>
      </c>
      <c r="BZ262" s="344">
        <f t="shared" si="857"/>
        <v>0</v>
      </c>
      <c r="CA262" s="344">
        <f t="shared" si="857"/>
        <v>0</v>
      </c>
      <c r="CB262" s="344">
        <f t="shared" si="857"/>
        <v>0</v>
      </c>
      <c r="CC262" s="344">
        <f t="shared" si="857"/>
        <v>0</v>
      </c>
      <c r="CD262" s="344">
        <f t="shared" si="857"/>
        <v>0</v>
      </c>
      <c r="CE262" s="344">
        <f t="shared" si="857"/>
        <v>0</v>
      </c>
      <c r="CF262" s="344">
        <f t="shared" si="857"/>
        <v>0</v>
      </c>
      <c r="CG262" s="344">
        <f t="shared" si="857"/>
        <v>0</v>
      </c>
      <c r="CH262" s="344">
        <f t="shared" si="857"/>
        <v>0</v>
      </c>
      <c r="CI262" s="344">
        <f t="shared" si="857"/>
        <v>0</v>
      </c>
      <c r="CJ262" s="344">
        <f t="shared" si="857"/>
        <v>0</v>
      </c>
      <c r="CK262" s="344">
        <f t="shared" si="857"/>
        <v>0</v>
      </c>
      <c r="CL262" s="344">
        <f t="shared" si="857"/>
        <v>0</v>
      </c>
      <c r="CM262" s="344">
        <f t="shared" si="857"/>
        <v>0</v>
      </c>
      <c r="CN262" s="344">
        <f t="shared" si="857"/>
        <v>0</v>
      </c>
      <c r="CO262" s="344">
        <f t="shared" si="857"/>
        <v>0</v>
      </c>
      <c r="CP262" s="344">
        <f t="shared" si="857"/>
        <v>0</v>
      </c>
      <c r="CQ262" s="344">
        <f t="shared" si="857"/>
        <v>0</v>
      </c>
      <c r="CR262" s="344">
        <f t="shared" si="857"/>
        <v>0</v>
      </c>
      <c r="CS262" s="344">
        <f t="shared" si="857"/>
        <v>0</v>
      </c>
    </row>
    <row r="263" spans="1:97" s="372" customFormat="1" x14ac:dyDescent="0.35">
      <c r="A263" s="337">
        <f t="shared" ref="A263:C263" si="858">A233</f>
        <v>0</v>
      </c>
      <c r="B263" s="337" t="str">
        <f t="shared" si="858"/>
        <v>0 0</v>
      </c>
      <c r="C263" s="344">
        <f t="shared" si="858"/>
        <v>0</v>
      </c>
      <c r="D263" s="344">
        <f>IFERROR(('UA basår'!W17*'UA basår'!F17*'UA basår'!H17*'UA basår'!L17)+('UA basår'!W47*'UA basår'!F47*'UA basår'!H47*'UA basår'!L47),0)</f>
        <v>0</v>
      </c>
      <c r="E263" s="344">
        <f t="shared" ref="E263:BP263" si="859">IFERROR(IF(E$17="beräknas ej",0,D263*IF(E$252&gt;$D$217,1,IF(E$252&lt;=$C$217,$C$216,$D$216))*IFERROR(INDEX($B$8:$E$14,MATCH($A263,$A$8:$A$14,0),MATCH(E$252,$B$6:$E$6,1)),0)),0)</f>
        <v>0</v>
      </c>
      <c r="F263" s="344">
        <f t="shared" si="859"/>
        <v>0</v>
      </c>
      <c r="G263" s="344">
        <f t="shared" si="859"/>
        <v>0</v>
      </c>
      <c r="H263" s="344">
        <f t="shared" si="859"/>
        <v>0</v>
      </c>
      <c r="I263" s="344">
        <f t="shared" si="859"/>
        <v>0</v>
      </c>
      <c r="J263" s="344">
        <f t="shared" si="859"/>
        <v>0</v>
      </c>
      <c r="K263" s="344">
        <f t="shared" si="859"/>
        <v>0</v>
      </c>
      <c r="L263" s="344">
        <f t="shared" si="859"/>
        <v>0</v>
      </c>
      <c r="M263" s="344">
        <f t="shared" si="859"/>
        <v>0</v>
      </c>
      <c r="N263" s="344">
        <f t="shared" si="859"/>
        <v>0</v>
      </c>
      <c r="O263" s="344">
        <f t="shared" si="859"/>
        <v>0</v>
      </c>
      <c r="P263" s="344">
        <f t="shared" si="859"/>
        <v>0</v>
      </c>
      <c r="Q263" s="344">
        <f t="shared" si="859"/>
        <v>0</v>
      </c>
      <c r="R263" s="344">
        <f t="shared" si="859"/>
        <v>0</v>
      </c>
      <c r="S263" s="344">
        <f t="shared" si="859"/>
        <v>0</v>
      </c>
      <c r="T263" s="344">
        <f t="shared" si="859"/>
        <v>0</v>
      </c>
      <c r="U263" s="344">
        <f t="shared" si="859"/>
        <v>0</v>
      </c>
      <c r="V263" s="344">
        <f t="shared" si="859"/>
        <v>0</v>
      </c>
      <c r="W263" s="344">
        <f t="shared" si="859"/>
        <v>0</v>
      </c>
      <c r="X263" s="344">
        <f t="shared" si="859"/>
        <v>0</v>
      </c>
      <c r="Y263" s="344">
        <f t="shared" si="859"/>
        <v>0</v>
      </c>
      <c r="Z263" s="344">
        <f t="shared" si="859"/>
        <v>0</v>
      </c>
      <c r="AA263" s="344">
        <f t="shared" si="859"/>
        <v>0</v>
      </c>
      <c r="AB263" s="344">
        <f t="shared" si="859"/>
        <v>0</v>
      </c>
      <c r="AC263" s="344">
        <f t="shared" si="859"/>
        <v>0</v>
      </c>
      <c r="AD263" s="344">
        <f t="shared" si="859"/>
        <v>0</v>
      </c>
      <c r="AE263" s="344">
        <f t="shared" si="859"/>
        <v>0</v>
      </c>
      <c r="AF263" s="344">
        <f t="shared" si="859"/>
        <v>0</v>
      </c>
      <c r="AG263" s="344">
        <f t="shared" si="859"/>
        <v>0</v>
      </c>
      <c r="AH263" s="344">
        <f t="shared" si="859"/>
        <v>0</v>
      </c>
      <c r="AI263" s="344">
        <f t="shared" si="859"/>
        <v>0</v>
      </c>
      <c r="AJ263" s="344">
        <f t="shared" si="859"/>
        <v>0</v>
      </c>
      <c r="AK263" s="344">
        <f t="shared" si="859"/>
        <v>0</v>
      </c>
      <c r="AL263" s="344">
        <f t="shared" si="859"/>
        <v>0</v>
      </c>
      <c r="AM263" s="344">
        <f t="shared" si="859"/>
        <v>0</v>
      </c>
      <c r="AN263" s="344">
        <f t="shared" si="859"/>
        <v>0</v>
      </c>
      <c r="AO263" s="344">
        <f t="shared" si="859"/>
        <v>0</v>
      </c>
      <c r="AP263" s="344">
        <f t="shared" si="859"/>
        <v>0</v>
      </c>
      <c r="AQ263" s="344">
        <f t="shared" si="859"/>
        <v>0</v>
      </c>
      <c r="AR263" s="344">
        <f t="shared" si="859"/>
        <v>0</v>
      </c>
      <c r="AS263" s="344">
        <f t="shared" si="859"/>
        <v>0</v>
      </c>
      <c r="AT263" s="344">
        <f t="shared" si="859"/>
        <v>0</v>
      </c>
      <c r="AU263" s="344">
        <f t="shared" si="859"/>
        <v>0</v>
      </c>
      <c r="AV263" s="344">
        <f t="shared" si="859"/>
        <v>0</v>
      </c>
      <c r="AW263" s="344">
        <f t="shared" si="859"/>
        <v>0</v>
      </c>
      <c r="AX263" s="344">
        <f t="shared" si="859"/>
        <v>0</v>
      </c>
      <c r="AY263" s="344">
        <f t="shared" si="859"/>
        <v>0</v>
      </c>
      <c r="AZ263" s="344">
        <f t="shared" si="859"/>
        <v>0</v>
      </c>
      <c r="BA263" s="344">
        <f t="shared" si="859"/>
        <v>0</v>
      </c>
      <c r="BB263" s="344">
        <f t="shared" si="859"/>
        <v>0</v>
      </c>
      <c r="BC263" s="344">
        <f t="shared" si="859"/>
        <v>0</v>
      </c>
      <c r="BD263" s="344">
        <f t="shared" si="859"/>
        <v>0</v>
      </c>
      <c r="BE263" s="344">
        <f t="shared" si="859"/>
        <v>0</v>
      </c>
      <c r="BF263" s="344">
        <f t="shared" si="859"/>
        <v>0</v>
      </c>
      <c r="BG263" s="344">
        <f t="shared" si="859"/>
        <v>0</v>
      </c>
      <c r="BH263" s="344">
        <f t="shared" si="859"/>
        <v>0</v>
      </c>
      <c r="BI263" s="344">
        <f t="shared" si="859"/>
        <v>0</v>
      </c>
      <c r="BJ263" s="344">
        <f t="shared" si="859"/>
        <v>0</v>
      </c>
      <c r="BK263" s="344">
        <f t="shared" si="859"/>
        <v>0</v>
      </c>
      <c r="BL263" s="344">
        <f t="shared" si="859"/>
        <v>0</v>
      </c>
      <c r="BM263" s="344">
        <f t="shared" si="859"/>
        <v>0</v>
      </c>
      <c r="BN263" s="344">
        <f t="shared" si="859"/>
        <v>0</v>
      </c>
      <c r="BO263" s="344">
        <f t="shared" si="859"/>
        <v>0</v>
      </c>
      <c r="BP263" s="344">
        <f t="shared" si="859"/>
        <v>0</v>
      </c>
      <c r="BQ263" s="344">
        <f t="shared" ref="BQ263:CS263" si="860">IFERROR(IF(BQ$17="beräknas ej",0,BP263*IF(BQ$252&gt;$D$217,1,IF(BQ$252&lt;=$C$217,$C$216,$D$216))*IFERROR(INDEX($B$8:$E$14,MATCH($A263,$A$8:$A$14,0),MATCH(BQ$252,$B$6:$E$6,1)),0)),0)</f>
        <v>0</v>
      </c>
      <c r="BR263" s="344">
        <f t="shared" si="860"/>
        <v>0</v>
      </c>
      <c r="BS263" s="344">
        <f t="shared" si="860"/>
        <v>0</v>
      </c>
      <c r="BT263" s="344">
        <f t="shared" si="860"/>
        <v>0</v>
      </c>
      <c r="BU263" s="344">
        <f t="shared" si="860"/>
        <v>0</v>
      </c>
      <c r="BV263" s="344">
        <f t="shared" si="860"/>
        <v>0</v>
      </c>
      <c r="BW263" s="344">
        <f t="shared" si="860"/>
        <v>0</v>
      </c>
      <c r="BX263" s="344">
        <f t="shared" si="860"/>
        <v>0</v>
      </c>
      <c r="BY263" s="344">
        <f t="shared" si="860"/>
        <v>0</v>
      </c>
      <c r="BZ263" s="344">
        <f t="shared" si="860"/>
        <v>0</v>
      </c>
      <c r="CA263" s="344">
        <f t="shared" si="860"/>
        <v>0</v>
      </c>
      <c r="CB263" s="344">
        <f t="shared" si="860"/>
        <v>0</v>
      </c>
      <c r="CC263" s="344">
        <f t="shared" si="860"/>
        <v>0</v>
      </c>
      <c r="CD263" s="344">
        <f t="shared" si="860"/>
        <v>0</v>
      </c>
      <c r="CE263" s="344">
        <f t="shared" si="860"/>
        <v>0</v>
      </c>
      <c r="CF263" s="344">
        <f t="shared" si="860"/>
        <v>0</v>
      </c>
      <c r="CG263" s="344">
        <f t="shared" si="860"/>
        <v>0</v>
      </c>
      <c r="CH263" s="344">
        <f t="shared" si="860"/>
        <v>0</v>
      </c>
      <c r="CI263" s="344">
        <f t="shared" si="860"/>
        <v>0</v>
      </c>
      <c r="CJ263" s="344">
        <f t="shared" si="860"/>
        <v>0</v>
      </c>
      <c r="CK263" s="344">
        <f t="shared" si="860"/>
        <v>0</v>
      </c>
      <c r="CL263" s="344">
        <f t="shared" si="860"/>
        <v>0</v>
      </c>
      <c r="CM263" s="344">
        <f t="shared" si="860"/>
        <v>0</v>
      </c>
      <c r="CN263" s="344">
        <f t="shared" si="860"/>
        <v>0</v>
      </c>
      <c r="CO263" s="344">
        <f t="shared" si="860"/>
        <v>0</v>
      </c>
      <c r="CP263" s="344">
        <f t="shared" si="860"/>
        <v>0</v>
      </c>
      <c r="CQ263" s="344">
        <f t="shared" si="860"/>
        <v>0</v>
      </c>
      <c r="CR263" s="344">
        <f t="shared" si="860"/>
        <v>0</v>
      </c>
      <c r="CS263" s="344">
        <f t="shared" si="860"/>
        <v>0</v>
      </c>
    </row>
    <row r="264" spans="1:97" s="372" customFormat="1" x14ac:dyDescent="0.35">
      <c r="A264" s="337">
        <f t="shared" ref="A264:C264" si="861">A234</f>
        <v>0</v>
      </c>
      <c r="B264" s="337" t="str">
        <f t="shared" si="861"/>
        <v>0 0</v>
      </c>
      <c r="C264" s="344">
        <f t="shared" si="861"/>
        <v>0</v>
      </c>
      <c r="D264" s="344">
        <f>IFERROR(('UA basår'!W18*'UA basår'!F18*'UA basår'!H18*'UA basår'!L18)+('UA basår'!W48*'UA basår'!F48*'UA basår'!H48*'UA basår'!L48),0)</f>
        <v>0</v>
      </c>
      <c r="E264" s="344">
        <f t="shared" ref="E264:BP264" si="862">IFERROR(IF(E$17="beräknas ej",0,D264*IF(E$252&gt;$D$217,1,IF(E$252&lt;=$C$217,$C$216,$D$216))*IFERROR(INDEX($B$8:$E$14,MATCH($A264,$A$8:$A$14,0),MATCH(E$252,$B$6:$E$6,1)),0)),0)</f>
        <v>0</v>
      </c>
      <c r="F264" s="344">
        <f t="shared" si="862"/>
        <v>0</v>
      </c>
      <c r="G264" s="344">
        <f t="shared" si="862"/>
        <v>0</v>
      </c>
      <c r="H264" s="344">
        <f t="shared" si="862"/>
        <v>0</v>
      </c>
      <c r="I264" s="344">
        <f t="shared" si="862"/>
        <v>0</v>
      </c>
      <c r="J264" s="344">
        <f t="shared" si="862"/>
        <v>0</v>
      </c>
      <c r="K264" s="344">
        <f t="shared" si="862"/>
        <v>0</v>
      </c>
      <c r="L264" s="344">
        <f t="shared" si="862"/>
        <v>0</v>
      </c>
      <c r="M264" s="344">
        <f t="shared" si="862"/>
        <v>0</v>
      </c>
      <c r="N264" s="344">
        <f t="shared" si="862"/>
        <v>0</v>
      </c>
      <c r="O264" s="344">
        <f t="shared" si="862"/>
        <v>0</v>
      </c>
      <c r="P264" s="344">
        <f t="shared" si="862"/>
        <v>0</v>
      </c>
      <c r="Q264" s="344">
        <f t="shared" si="862"/>
        <v>0</v>
      </c>
      <c r="R264" s="344">
        <f t="shared" si="862"/>
        <v>0</v>
      </c>
      <c r="S264" s="344">
        <f t="shared" si="862"/>
        <v>0</v>
      </c>
      <c r="T264" s="344">
        <f t="shared" si="862"/>
        <v>0</v>
      </c>
      <c r="U264" s="344">
        <f t="shared" si="862"/>
        <v>0</v>
      </c>
      <c r="V264" s="344">
        <f t="shared" si="862"/>
        <v>0</v>
      </c>
      <c r="W264" s="344">
        <f t="shared" si="862"/>
        <v>0</v>
      </c>
      <c r="X264" s="344">
        <f t="shared" si="862"/>
        <v>0</v>
      </c>
      <c r="Y264" s="344">
        <f t="shared" si="862"/>
        <v>0</v>
      </c>
      <c r="Z264" s="344">
        <f t="shared" si="862"/>
        <v>0</v>
      </c>
      <c r="AA264" s="344">
        <f t="shared" si="862"/>
        <v>0</v>
      </c>
      <c r="AB264" s="344">
        <f t="shared" si="862"/>
        <v>0</v>
      </c>
      <c r="AC264" s="344">
        <f t="shared" si="862"/>
        <v>0</v>
      </c>
      <c r="AD264" s="344">
        <f t="shared" si="862"/>
        <v>0</v>
      </c>
      <c r="AE264" s="344">
        <f t="shared" si="862"/>
        <v>0</v>
      </c>
      <c r="AF264" s="344">
        <f t="shared" si="862"/>
        <v>0</v>
      </c>
      <c r="AG264" s="344">
        <f t="shared" si="862"/>
        <v>0</v>
      </c>
      <c r="AH264" s="344">
        <f t="shared" si="862"/>
        <v>0</v>
      </c>
      <c r="AI264" s="344">
        <f t="shared" si="862"/>
        <v>0</v>
      </c>
      <c r="AJ264" s="344">
        <f t="shared" si="862"/>
        <v>0</v>
      </c>
      <c r="AK264" s="344">
        <f t="shared" si="862"/>
        <v>0</v>
      </c>
      <c r="AL264" s="344">
        <f t="shared" si="862"/>
        <v>0</v>
      </c>
      <c r="AM264" s="344">
        <f t="shared" si="862"/>
        <v>0</v>
      </c>
      <c r="AN264" s="344">
        <f t="shared" si="862"/>
        <v>0</v>
      </c>
      <c r="AO264" s="344">
        <f t="shared" si="862"/>
        <v>0</v>
      </c>
      <c r="AP264" s="344">
        <f t="shared" si="862"/>
        <v>0</v>
      </c>
      <c r="AQ264" s="344">
        <f t="shared" si="862"/>
        <v>0</v>
      </c>
      <c r="AR264" s="344">
        <f t="shared" si="862"/>
        <v>0</v>
      </c>
      <c r="AS264" s="344">
        <f t="shared" si="862"/>
        <v>0</v>
      </c>
      <c r="AT264" s="344">
        <f t="shared" si="862"/>
        <v>0</v>
      </c>
      <c r="AU264" s="344">
        <f t="shared" si="862"/>
        <v>0</v>
      </c>
      <c r="AV264" s="344">
        <f t="shared" si="862"/>
        <v>0</v>
      </c>
      <c r="AW264" s="344">
        <f t="shared" si="862"/>
        <v>0</v>
      </c>
      <c r="AX264" s="344">
        <f t="shared" si="862"/>
        <v>0</v>
      </c>
      <c r="AY264" s="344">
        <f t="shared" si="862"/>
        <v>0</v>
      </c>
      <c r="AZ264" s="344">
        <f t="shared" si="862"/>
        <v>0</v>
      </c>
      <c r="BA264" s="344">
        <f t="shared" si="862"/>
        <v>0</v>
      </c>
      <c r="BB264" s="344">
        <f t="shared" si="862"/>
        <v>0</v>
      </c>
      <c r="BC264" s="344">
        <f t="shared" si="862"/>
        <v>0</v>
      </c>
      <c r="BD264" s="344">
        <f t="shared" si="862"/>
        <v>0</v>
      </c>
      <c r="BE264" s="344">
        <f t="shared" si="862"/>
        <v>0</v>
      </c>
      <c r="BF264" s="344">
        <f t="shared" si="862"/>
        <v>0</v>
      </c>
      <c r="BG264" s="344">
        <f t="shared" si="862"/>
        <v>0</v>
      </c>
      <c r="BH264" s="344">
        <f t="shared" si="862"/>
        <v>0</v>
      </c>
      <c r="BI264" s="344">
        <f t="shared" si="862"/>
        <v>0</v>
      </c>
      <c r="BJ264" s="344">
        <f t="shared" si="862"/>
        <v>0</v>
      </c>
      <c r="BK264" s="344">
        <f t="shared" si="862"/>
        <v>0</v>
      </c>
      <c r="BL264" s="344">
        <f t="shared" si="862"/>
        <v>0</v>
      </c>
      <c r="BM264" s="344">
        <f t="shared" si="862"/>
        <v>0</v>
      </c>
      <c r="BN264" s="344">
        <f t="shared" si="862"/>
        <v>0</v>
      </c>
      <c r="BO264" s="344">
        <f t="shared" si="862"/>
        <v>0</v>
      </c>
      <c r="BP264" s="344">
        <f t="shared" si="862"/>
        <v>0</v>
      </c>
      <c r="BQ264" s="344">
        <f t="shared" ref="BQ264:CS264" si="863">IFERROR(IF(BQ$17="beräknas ej",0,BP264*IF(BQ$252&gt;$D$217,1,IF(BQ$252&lt;=$C$217,$C$216,$D$216))*IFERROR(INDEX($B$8:$E$14,MATCH($A264,$A$8:$A$14,0),MATCH(BQ$252,$B$6:$E$6,1)),0)),0)</f>
        <v>0</v>
      </c>
      <c r="BR264" s="344">
        <f t="shared" si="863"/>
        <v>0</v>
      </c>
      <c r="BS264" s="344">
        <f t="shared" si="863"/>
        <v>0</v>
      </c>
      <c r="BT264" s="344">
        <f t="shared" si="863"/>
        <v>0</v>
      </c>
      <c r="BU264" s="344">
        <f t="shared" si="863"/>
        <v>0</v>
      </c>
      <c r="BV264" s="344">
        <f t="shared" si="863"/>
        <v>0</v>
      </c>
      <c r="BW264" s="344">
        <f t="shared" si="863"/>
        <v>0</v>
      </c>
      <c r="BX264" s="344">
        <f t="shared" si="863"/>
        <v>0</v>
      </c>
      <c r="BY264" s="344">
        <f t="shared" si="863"/>
        <v>0</v>
      </c>
      <c r="BZ264" s="344">
        <f t="shared" si="863"/>
        <v>0</v>
      </c>
      <c r="CA264" s="344">
        <f t="shared" si="863"/>
        <v>0</v>
      </c>
      <c r="CB264" s="344">
        <f t="shared" si="863"/>
        <v>0</v>
      </c>
      <c r="CC264" s="344">
        <f t="shared" si="863"/>
        <v>0</v>
      </c>
      <c r="CD264" s="344">
        <f t="shared" si="863"/>
        <v>0</v>
      </c>
      <c r="CE264" s="344">
        <f t="shared" si="863"/>
        <v>0</v>
      </c>
      <c r="CF264" s="344">
        <f t="shared" si="863"/>
        <v>0</v>
      </c>
      <c r="CG264" s="344">
        <f t="shared" si="863"/>
        <v>0</v>
      </c>
      <c r="CH264" s="344">
        <f t="shared" si="863"/>
        <v>0</v>
      </c>
      <c r="CI264" s="344">
        <f t="shared" si="863"/>
        <v>0</v>
      </c>
      <c r="CJ264" s="344">
        <f t="shared" si="863"/>
        <v>0</v>
      </c>
      <c r="CK264" s="344">
        <f t="shared" si="863"/>
        <v>0</v>
      </c>
      <c r="CL264" s="344">
        <f t="shared" si="863"/>
        <v>0</v>
      </c>
      <c r="CM264" s="344">
        <f t="shared" si="863"/>
        <v>0</v>
      </c>
      <c r="CN264" s="344">
        <f t="shared" si="863"/>
        <v>0</v>
      </c>
      <c r="CO264" s="344">
        <f t="shared" si="863"/>
        <v>0</v>
      </c>
      <c r="CP264" s="344">
        <f t="shared" si="863"/>
        <v>0</v>
      </c>
      <c r="CQ264" s="344">
        <f t="shared" si="863"/>
        <v>0</v>
      </c>
      <c r="CR264" s="344">
        <f t="shared" si="863"/>
        <v>0</v>
      </c>
      <c r="CS264" s="344">
        <f t="shared" si="863"/>
        <v>0</v>
      </c>
    </row>
    <row r="265" spans="1:97" s="372" customFormat="1" x14ac:dyDescent="0.35">
      <c r="A265" s="337">
        <f t="shared" ref="A265:C265" si="864">A235</f>
        <v>0</v>
      </c>
      <c r="B265" s="337" t="str">
        <f t="shared" si="864"/>
        <v>0 0</v>
      </c>
      <c r="C265" s="344">
        <f t="shared" si="864"/>
        <v>0</v>
      </c>
      <c r="D265" s="344">
        <f>IFERROR(('UA basår'!W19*'UA basår'!F19*'UA basår'!H19*'UA basår'!L19)+('UA basår'!W49*'UA basår'!F49*'UA basår'!H49*'UA basår'!L49),0)</f>
        <v>0</v>
      </c>
      <c r="E265" s="344">
        <f t="shared" ref="E265:BP265" si="865">IFERROR(IF(E$17="beräknas ej",0,D265*IF(E$252&gt;$D$217,1,IF(E$252&lt;=$C$217,$C$216,$D$216))*IFERROR(INDEX($B$8:$E$14,MATCH($A265,$A$8:$A$14,0),MATCH(E$252,$B$6:$E$6,1)),0)),0)</f>
        <v>0</v>
      </c>
      <c r="F265" s="344">
        <f t="shared" si="865"/>
        <v>0</v>
      </c>
      <c r="G265" s="344">
        <f t="shared" si="865"/>
        <v>0</v>
      </c>
      <c r="H265" s="344">
        <f t="shared" si="865"/>
        <v>0</v>
      </c>
      <c r="I265" s="344">
        <f t="shared" si="865"/>
        <v>0</v>
      </c>
      <c r="J265" s="344">
        <f t="shared" si="865"/>
        <v>0</v>
      </c>
      <c r="K265" s="344">
        <f t="shared" si="865"/>
        <v>0</v>
      </c>
      <c r="L265" s="344">
        <f t="shared" si="865"/>
        <v>0</v>
      </c>
      <c r="M265" s="344">
        <f t="shared" si="865"/>
        <v>0</v>
      </c>
      <c r="N265" s="344">
        <f t="shared" si="865"/>
        <v>0</v>
      </c>
      <c r="O265" s="344">
        <f t="shared" si="865"/>
        <v>0</v>
      </c>
      <c r="P265" s="344">
        <f t="shared" si="865"/>
        <v>0</v>
      </c>
      <c r="Q265" s="344">
        <f t="shared" si="865"/>
        <v>0</v>
      </c>
      <c r="R265" s="344">
        <f t="shared" si="865"/>
        <v>0</v>
      </c>
      <c r="S265" s="344">
        <f t="shared" si="865"/>
        <v>0</v>
      </c>
      <c r="T265" s="344">
        <f t="shared" si="865"/>
        <v>0</v>
      </c>
      <c r="U265" s="344">
        <f t="shared" si="865"/>
        <v>0</v>
      </c>
      <c r="V265" s="344">
        <f t="shared" si="865"/>
        <v>0</v>
      </c>
      <c r="W265" s="344">
        <f t="shared" si="865"/>
        <v>0</v>
      </c>
      <c r="X265" s="344">
        <f t="shared" si="865"/>
        <v>0</v>
      </c>
      <c r="Y265" s="344">
        <f t="shared" si="865"/>
        <v>0</v>
      </c>
      <c r="Z265" s="344">
        <f t="shared" si="865"/>
        <v>0</v>
      </c>
      <c r="AA265" s="344">
        <f t="shared" si="865"/>
        <v>0</v>
      </c>
      <c r="AB265" s="344">
        <f t="shared" si="865"/>
        <v>0</v>
      </c>
      <c r="AC265" s="344">
        <f t="shared" si="865"/>
        <v>0</v>
      </c>
      <c r="AD265" s="344">
        <f t="shared" si="865"/>
        <v>0</v>
      </c>
      <c r="AE265" s="344">
        <f t="shared" si="865"/>
        <v>0</v>
      </c>
      <c r="AF265" s="344">
        <f t="shared" si="865"/>
        <v>0</v>
      </c>
      <c r="AG265" s="344">
        <f t="shared" si="865"/>
        <v>0</v>
      </c>
      <c r="AH265" s="344">
        <f t="shared" si="865"/>
        <v>0</v>
      </c>
      <c r="AI265" s="344">
        <f t="shared" si="865"/>
        <v>0</v>
      </c>
      <c r="AJ265" s="344">
        <f t="shared" si="865"/>
        <v>0</v>
      </c>
      <c r="AK265" s="344">
        <f t="shared" si="865"/>
        <v>0</v>
      </c>
      <c r="AL265" s="344">
        <f t="shared" si="865"/>
        <v>0</v>
      </c>
      <c r="AM265" s="344">
        <f t="shared" si="865"/>
        <v>0</v>
      </c>
      <c r="AN265" s="344">
        <f t="shared" si="865"/>
        <v>0</v>
      </c>
      <c r="AO265" s="344">
        <f t="shared" si="865"/>
        <v>0</v>
      </c>
      <c r="AP265" s="344">
        <f t="shared" si="865"/>
        <v>0</v>
      </c>
      <c r="AQ265" s="344">
        <f t="shared" si="865"/>
        <v>0</v>
      </c>
      <c r="AR265" s="344">
        <f t="shared" si="865"/>
        <v>0</v>
      </c>
      <c r="AS265" s="344">
        <f t="shared" si="865"/>
        <v>0</v>
      </c>
      <c r="AT265" s="344">
        <f t="shared" si="865"/>
        <v>0</v>
      </c>
      <c r="AU265" s="344">
        <f t="shared" si="865"/>
        <v>0</v>
      </c>
      <c r="AV265" s="344">
        <f t="shared" si="865"/>
        <v>0</v>
      </c>
      <c r="AW265" s="344">
        <f t="shared" si="865"/>
        <v>0</v>
      </c>
      <c r="AX265" s="344">
        <f t="shared" si="865"/>
        <v>0</v>
      </c>
      <c r="AY265" s="344">
        <f t="shared" si="865"/>
        <v>0</v>
      </c>
      <c r="AZ265" s="344">
        <f t="shared" si="865"/>
        <v>0</v>
      </c>
      <c r="BA265" s="344">
        <f t="shared" si="865"/>
        <v>0</v>
      </c>
      <c r="BB265" s="344">
        <f t="shared" si="865"/>
        <v>0</v>
      </c>
      <c r="BC265" s="344">
        <f t="shared" si="865"/>
        <v>0</v>
      </c>
      <c r="BD265" s="344">
        <f t="shared" si="865"/>
        <v>0</v>
      </c>
      <c r="BE265" s="344">
        <f t="shared" si="865"/>
        <v>0</v>
      </c>
      <c r="BF265" s="344">
        <f t="shared" si="865"/>
        <v>0</v>
      </c>
      <c r="BG265" s="344">
        <f t="shared" si="865"/>
        <v>0</v>
      </c>
      <c r="BH265" s="344">
        <f t="shared" si="865"/>
        <v>0</v>
      </c>
      <c r="BI265" s="344">
        <f t="shared" si="865"/>
        <v>0</v>
      </c>
      <c r="BJ265" s="344">
        <f t="shared" si="865"/>
        <v>0</v>
      </c>
      <c r="BK265" s="344">
        <f t="shared" si="865"/>
        <v>0</v>
      </c>
      <c r="BL265" s="344">
        <f t="shared" si="865"/>
        <v>0</v>
      </c>
      <c r="BM265" s="344">
        <f t="shared" si="865"/>
        <v>0</v>
      </c>
      <c r="BN265" s="344">
        <f t="shared" si="865"/>
        <v>0</v>
      </c>
      <c r="BO265" s="344">
        <f t="shared" si="865"/>
        <v>0</v>
      </c>
      <c r="BP265" s="344">
        <f t="shared" si="865"/>
        <v>0</v>
      </c>
      <c r="BQ265" s="344">
        <f t="shared" ref="BQ265:CS265" si="866">IFERROR(IF(BQ$17="beräknas ej",0,BP265*IF(BQ$252&gt;$D$217,1,IF(BQ$252&lt;=$C$217,$C$216,$D$216))*IFERROR(INDEX($B$8:$E$14,MATCH($A265,$A$8:$A$14,0),MATCH(BQ$252,$B$6:$E$6,1)),0)),0)</f>
        <v>0</v>
      </c>
      <c r="BR265" s="344">
        <f t="shared" si="866"/>
        <v>0</v>
      </c>
      <c r="BS265" s="344">
        <f t="shared" si="866"/>
        <v>0</v>
      </c>
      <c r="BT265" s="344">
        <f t="shared" si="866"/>
        <v>0</v>
      </c>
      <c r="BU265" s="344">
        <f t="shared" si="866"/>
        <v>0</v>
      </c>
      <c r="BV265" s="344">
        <f t="shared" si="866"/>
        <v>0</v>
      </c>
      <c r="BW265" s="344">
        <f t="shared" si="866"/>
        <v>0</v>
      </c>
      <c r="BX265" s="344">
        <f t="shared" si="866"/>
        <v>0</v>
      </c>
      <c r="BY265" s="344">
        <f t="shared" si="866"/>
        <v>0</v>
      </c>
      <c r="BZ265" s="344">
        <f t="shared" si="866"/>
        <v>0</v>
      </c>
      <c r="CA265" s="344">
        <f t="shared" si="866"/>
        <v>0</v>
      </c>
      <c r="CB265" s="344">
        <f t="shared" si="866"/>
        <v>0</v>
      </c>
      <c r="CC265" s="344">
        <f t="shared" si="866"/>
        <v>0</v>
      </c>
      <c r="CD265" s="344">
        <f t="shared" si="866"/>
        <v>0</v>
      </c>
      <c r="CE265" s="344">
        <f t="shared" si="866"/>
        <v>0</v>
      </c>
      <c r="CF265" s="344">
        <f t="shared" si="866"/>
        <v>0</v>
      </c>
      <c r="CG265" s="344">
        <f t="shared" si="866"/>
        <v>0</v>
      </c>
      <c r="CH265" s="344">
        <f t="shared" si="866"/>
        <v>0</v>
      </c>
      <c r="CI265" s="344">
        <f t="shared" si="866"/>
        <v>0</v>
      </c>
      <c r="CJ265" s="344">
        <f t="shared" si="866"/>
        <v>0</v>
      </c>
      <c r="CK265" s="344">
        <f t="shared" si="866"/>
        <v>0</v>
      </c>
      <c r="CL265" s="344">
        <f t="shared" si="866"/>
        <v>0</v>
      </c>
      <c r="CM265" s="344">
        <f t="shared" si="866"/>
        <v>0</v>
      </c>
      <c r="CN265" s="344">
        <f t="shared" si="866"/>
        <v>0</v>
      </c>
      <c r="CO265" s="344">
        <f t="shared" si="866"/>
        <v>0</v>
      </c>
      <c r="CP265" s="344">
        <f t="shared" si="866"/>
        <v>0</v>
      </c>
      <c r="CQ265" s="344">
        <f t="shared" si="866"/>
        <v>0</v>
      </c>
      <c r="CR265" s="344">
        <f t="shared" si="866"/>
        <v>0</v>
      </c>
      <c r="CS265" s="344">
        <f t="shared" si="866"/>
        <v>0</v>
      </c>
    </row>
    <row r="266" spans="1:97" s="372" customFormat="1" x14ac:dyDescent="0.35">
      <c r="A266" s="337">
        <f t="shared" ref="A266:C266" si="867">A236</f>
        <v>0</v>
      </c>
      <c r="B266" s="337" t="str">
        <f t="shared" si="867"/>
        <v>0 0</v>
      </c>
      <c r="C266" s="344">
        <f t="shared" si="867"/>
        <v>0</v>
      </c>
      <c r="D266" s="344">
        <f>IFERROR(('UA basår'!W20*'UA basår'!F20*'UA basår'!H20*'UA basår'!L20)+('UA basår'!W50*'UA basår'!F50*'UA basår'!H50*'UA basår'!L50),0)</f>
        <v>0</v>
      </c>
      <c r="E266" s="344">
        <f t="shared" ref="E266:BP266" si="868">IFERROR(IF(E$17="beräknas ej",0,D266*IF(E$252&gt;$D$217,1,IF(E$252&lt;=$C$217,$C$216,$D$216))*IFERROR(INDEX($B$8:$E$14,MATCH($A266,$A$8:$A$14,0),MATCH(E$252,$B$6:$E$6,1)),0)),0)</f>
        <v>0</v>
      </c>
      <c r="F266" s="344">
        <f t="shared" si="868"/>
        <v>0</v>
      </c>
      <c r="G266" s="344">
        <f t="shared" si="868"/>
        <v>0</v>
      </c>
      <c r="H266" s="344">
        <f t="shared" si="868"/>
        <v>0</v>
      </c>
      <c r="I266" s="344">
        <f t="shared" si="868"/>
        <v>0</v>
      </c>
      <c r="J266" s="344">
        <f t="shared" si="868"/>
        <v>0</v>
      </c>
      <c r="K266" s="344">
        <f t="shared" si="868"/>
        <v>0</v>
      </c>
      <c r="L266" s="344">
        <f t="shared" si="868"/>
        <v>0</v>
      </c>
      <c r="M266" s="344">
        <f t="shared" si="868"/>
        <v>0</v>
      </c>
      <c r="N266" s="344">
        <f t="shared" si="868"/>
        <v>0</v>
      </c>
      <c r="O266" s="344">
        <f t="shared" si="868"/>
        <v>0</v>
      </c>
      <c r="P266" s="344">
        <f t="shared" si="868"/>
        <v>0</v>
      </c>
      <c r="Q266" s="344">
        <f t="shared" si="868"/>
        <v>0</v>
      </c>
      <c r="R266" s="344">
        <f t="shared" si="868"/>
        <v>0</v>
      </c>
      <c r="S266" s="344">
        <f t="shared" si="868"/>
        <v>0</v>
      </c>
      <c r="T266" s="344">
        <f t="shared" si="868"/>
        <v>0</v>
      </c>
      <c r="U266" s="344">
        <f t="shared" si="868"/>
        <v>0</v>
      </c>
      <c r="V266" s="344">
        <f t="shared" si="868"/>
        <v>0</v>
      </c>
      <c r="W266" s="344">
        <f t="shared" si="868"/>
        <v>0</v>
      </c>
      <c r="X266" s="344">
        <f t="shared" si="868"/>
        <v>0</v>
      </c>
      <c r="Y266" s="344">
        <f t="shared" si="868"/>
        <v>0</v>
      </c>
      <c r="Z266" s="344">
        <f t="shared" si="868"/>
        <v>0</v>
      </c>
      <c r="AA266" s="344">
        <f t="shared" si="868"/>
        <v>0</v>
      </c>
      <c r="AB266" s="344">
        <f t="shared" si="868"/>
        <v>0</v>
      </c>
      <c r="AC266" s="344">
        <f t="shared" si="868"/>
        <v>0</v>
      </c>
      <c r="AD266" s="344">
        <f t="shared" si="868"/>
        <v>0</v>
      </c>
      <c r="AE266" s="344">
        <f t="shared" si="868"/>
        <v>0</v>
      </c>
      <c r="AF266" s="344">
        <f t="shared" si="868"/>
        <v>0</v>
      </c>
      <c r="AG266" s="344">
        <f t="shared" si="868"/>
        <v>0</v>
      </c>
      <c r="AH266" s="344">
        <f t="shared" si="868"/>
        <v>0</v>
      </c>
      <c r="AI266" s="344">
        <f t="shared" si="868"/>
        <v>0</v>
      </c>
      <c r="AJ266" s="344">
        <f t="shared" si="868"/>
        <v>0</v>
      </c>
      <c r="AK266" s="344">
        <f t="shared" si="868"/>
        <v>0</v>
      </c>
      <c r="AL266" s="344">
        <f t="shared" si="868"/>
        <v>0</v>
      </c>
      <c r="AM266" s="344">
        <f t="shared" si="868"/>
        <v>0</v>
      </c>
      <c r="AN266" s="344">
        <f t="shared" si="868"/>
        <v>0</v>
      </c>
      <c r="AO266" s="344">
        <f t="shared" si="868"/>
        <v>0</v>
      </c>
      <c r="AP266" s="344">
        <f t="shared" si="868"/>
        <v>0</v>
      </c>
      <c r="AQ266" s="344">
        <f t="shared" si="868"/>
        <v>0</v>
      </c>
      <c r="AR266" s="344">
        <f t="shared" si="868"/>
        <v>0</v>
      </c>
      <c r="AS266" s="344">
        <f t="shared" si="868"/>
        <v>0</v>
      </c>
      <c r="AT266" s="344">
        <f t="shared" si="868"/>
        <v>0</v>
      </c>
      <c r="AU266" s="344">
        <f t="shared" si="868"/>
        <v>0</v>
      </c>
      <c r="AV266" s="344">
        <f t="shared" si="868"/>
        <v>0</v>
      </c>
      <c r="AW266" s="344">
        <f t="shared" si="868"/>
        <v>0</v>
      </c>
      <c r="AX266" s="344">
        <f t="shared" si="868"/>
        <v>0</v>
      </c>
      <c r="AY266" s="344">
        <f t="shared" si="868"/>
        <v>0</v>
      </c>
      <c r="AZ266" s="344">
        <f t="shared" si="868"/>
        <v>0</v>
      </c>
      <c r="BA266" s="344">
        <f t="shared" si="868"/>
        <v>0</v>
      </c>
      <c r="BB266" s="344">
        <f t="shared" si="868"/>
        <v>0</v>
      </c>
      <c r="BC266" s="344">
        <f t="shared" si="868"/>
        <v>0</v>
      </c>
      <c r="BD266" s="344">
        <f t="shared" si="868"/>
        <v>0</v>
      </c>
      <c r="BE266" s="344">
        <f t="shared" si="868"/>
        <v>0</v>
      </c>
      <c r="BF266" s="344">
        <f t="shared" si="868"/>
        <v>0</v>
      </c>
      <c r="BG266" s="344">
        <f t="shared" si="868"/>
        <v>0</v>
      </c>
      <c r="BH266" s="344">
        <f t="shared" si="868"/>
        <v>0</v>
      </c>
      <c r="BI266" s="344">
        <f t="shared" si="868"/>
        <v>0</v>
      </c>
      <c r="BJ266" s="344">
        <f t="shared" si="868"/>
        <v>0</v>
      </c>
      <c r="BK266" s="344">
        <f t="shared" si="868"/>
        <v>0</v>
      </c>
      <c r="BL266" s="344">
        <f t="shared" si="868"/>
        <v>0</v>
      </c>
      <c r="BM266" s="344">
        <f t="shared" si="868"/>
        <v>0</v>
      </c>
      <c r="BN266" s="344">
        <f t="shared" si="868"/>
        <v>0</v>
      </c>
      <c r="BO266" s="344">
        <f t="shared" si="868"/>
        <v>0</v>
      </c>
      <c r="BP266" s="344">
        <f t="shared" si="868"/>
        <v>0</v>
      </c>
      <c r="BQ266" s="344">
        <f t="shared" ref="BQ266:CS266" si="869">IFERROR(IF(BQ$17="beräknas ej",0,BP266*IF(BQ$252&gt;$D$217,1,IF(BQ$252&lt;=$C$217,$C$216,$D$216))*IFERROR(INDEX($B$8:$E$14,MATCH($A266,$A$8:$A$14,0),MATCH(BQ$252,$B$6:$E$6,1)),0)),0)</f>
        <v>0</v>
      </c>
      <c r="BR266" s="344">
        <f t="shared" si="869"/>
        <v>0</v>
      </c>
      <c r="BS266" s="344">
        <f t="shared" si="869"/>
        <v>0</v>
      </c>
      <c r="BT266" s="344">
        <f t="shared" si="869"/>
        <v>0</v>
      </c>
      <c r="BU266" s="344">
        <f t="shared" si="869"/>
        <v>0</v>
      </c>
      <c r="BV266" s="344">
        <f t="shared" si="869"/>
        <v>0</v>
      </c>
      <c r="BW266" s="344">
        <f t="shared" si="869"/>
        <v>0</v>
      </c>
      <c r="BX266" s="344">
        <f t="shared" si="869"/>
        <v>0</v>
      </c>
      <c r="BY266" s="344">
        <f t="shared" si="869"/>
        <v>0</v>
      </c>
      <c r="BZ266" s="344">
        <f t="shared" si="869"/>
        <v>0</v>
      </c>
      <c r="CA266" s="344">
        <f t="shared" si="869"/>
        <v>0</v>
      </c>
      <c r="CB266" s="344">
        <f t="shared" si="869"/>
        <v>0</v>
      </c>
      <c r="CC266" s="344">
        <f t="shared" si="869"/>
        <v>0</v>
      </c>
      <c r="CD266" s="344">
        <f t="shared" si="869"/>
        <v>0</v>
      </c>
      <c r="CE266" s="344">
        <f t="shared" si="869"/>
        <v>0</v>
      </c>
      <c r="CF266" s="344">
        <f t="shared" si="869"/>
        <v>0</v>
      </c>
      <c r="CG266" s="344">
        <f t="shared" si="869"/>
        <v>0</v>
      </c>
      <c r="CH266" s="344">
        <f t="shared" si="869"/>
        <v>0</v>
      </c>
      <c r="CI266" s="344">
        <f t="shared" si="869"/>
        <v>0</v>
      </c>
      <c r="CJ266" s="344">
        <f t="shared" si="869"/>
        <v>0</v>
      </c>
      <c r="CK266" s="344">
        <f t="shared" si="869"/>
        <v>0</v>
      </c>
      <c r="CL266" s="344">
        <f t="shared" si="869"/>
        <v>0</v>
      </c>
      <c r="CM266" s="344">
        <f t="shared" si="869"/>
        <v>0</v>
      </c>
      <c r="CN266" s="344">
        <f t="shared" si="869"/>
        <v>0</v>
      </c>
      <c r="CO266" s="344">
        <f t="shared" si="869"/>
        <v>0</v>
      </c>
      <c r="CP266" s="344">
        <f t="shared" si="869"/>
        <v>0</v>
      </c>
      <c r="CQ266" s="344">
        <f t="shared" si="869"/>
        <v>0</v>
      </c>
      <c r="CR266" s="344">
        <f t="shared" si="869"/>
        <v>0</v>
      </c>
      <c r="CS266" s="344">
        <f t="shared" si="869"/>
        <v>0</v>
      </c>
    </row>
    <row r="267" spans="1:97" s="372" customFormat="1" x14ac:dyDescent="0.35">
      <c r="A267" s="337">
        <f t="shared" ref="A267:C267" si="870">A237</f>
        <v>0</v>
      </c>
      <c r="B267" s="337" t="str">
        <f t="shared" si="870"/>
        <v>0 0</v>
      </c>
      <c r="C267" s="344">
        <f t="shared" si="870"/>
        <v>0</v>
      </c>
      <c r="D267" s="344">
        <f>IFERROR(('UA basår'!W21*'UA basår'!F21*'UA basår'!H21*'UA basår'!L21)+('UA basår'!W51*'UA basår'!F51*'UA basår'!H51*'UA basår'!L51),0)</f>
        <v>0</v>
      </c>
      <c r="E267" s="344">
        <f t="shared" ref="E267:BP267" si="871">IFERROR(IF(E$17="beräknas ej",0,D267*IF(E$252&gt;$D$217,1,IF(E$252&lt;=$C$217,$C$216,$D$216))*IFERROR(INDEX($B$8:$E$14,MATCH($A267,$A$8:$A$14,0),MATCH(E$252,$B$6:$E$6,1)),0)),0)</f>
        <v>0</v>
      </c>
      <c r="F267" s="344">
        <f t="shared" si="871"/>
        <v>0</v>
      </c>
      <c r="G267" s="344">
        <f t="shared" si="871"/>
        <v>0</v>
      </c>
      <c r="H267" s="344">
        <f t="shared" si="871"/>
        <v>0</v>
      </c>
      <c r="I267" s="344">
        <f t="shared" si="871"/>
        <v>0</v>
      </c>
      <c r="J267" s="344">
        <f t="shared" si="871"/>
        <v>0</v>
      </c>
      <c r="K267" s="344">
        <f t="shared" si="871"/>
        <v>0</v>
      </c>
      <c r="L267" s="344">
        <f t="shared" si="871"/>
        <v>0</v>
      </c>
      <c r="M267" s="344">
        <f t="shared" si="871"/>
        <v>0</v>
      </c>
      <c r="N267" s="344">
        <f t="shared" si="871"/>
        <v>0</v>
      </c>
      <c r="O267" s="344">
        <f t="shared" si="871"/>
        <v>0</v>
      </c>
      <c r="P267" s="344">
        <f t="shared" si="871"/>
        <v>0</v>
      </c>
      <c r="Q267" s="344">
        <f t="shared" si="871"/>
        <v>0</v>
      </c>
      <c r="R267" s="344">
        <f t="shared" si="871"/>
        <v>0</v>
      </c>
      <c r="S267" s="344">
        <f t="shared" si="871"/>
        <v>0</v>
      </c>
      <c r="T267" s="344">
        <f t="shared" si="871"/>
        <v>0</v>
      </c>
      <c r="U267" s="344">
        <f t="shared" si="871"/>
        <v>0</v>
      </c>
      <c r="V267" s="344">
        <f t="shared" si="871"/>
        <v>0</v>
      </c>
      <c r="W267" s="344">
        <f t="shared" si="871"/>
        <v>0</v>
      </c>
      <c r="X267" s="344">
        <f t="shared" si="871"/>
        <v>0</v>
      </c>
      <c r="Y267" s="344">
        <f t="shared" si="871"/>
        <v>0</v>
      </c>
      <c r="Z267" s="344">
        <f t="shared" si="871"/>
        <v>0</v>
      </c>
      <c r="AA267" s="344">
        <f t="shared" si="871"/>
        <v>0</v>
      </c>
      <c r="AB267" s="344">
        <f t="shared" si="871"/>
        <v>0</v>
      </c>
      <c r="AC267" s="344">
        <f t="shared" si="871"/>
        <v>0</v>
      </c>
      <c r="AD267" s="344">
        <f t="shared" si="871"/>
        <v>0</v>
      </c>
      <c r="AE267" s="344">
        <f t="shared" si="871"/>
        <v>0</v>
      </c>
      <c r="AF267" s="344">
        <f t="shared" si="871"/>
        <v>0</v>
      </c>
      <c r="AG267" s="344">
        <f t="shared" si="871"/>
        <v>0</v>
      </c>
      <c r="AH267" s="344">
        <f t="shared" si="871"/>
        <v>0</v>
      </c>
      <c r="AI267" s="344">
        <f t="shared" si="871"/>
        <v>0</v>
      </c>
      <c r="AJ267" s="344">
        <f t="shared" si="871"/>
        <v>0</v>
      </c>
      <c r="AK267" s="344">
        <f t="shared" si="871"/>
        <v>0</v>
      </c>
      <c r="AL267" s="344">
        <f t="shared" si="871"/>
        <v>0</v>
      </c>
      <c r="AM267" s="344">
        <f t="shared" si="871"/>
        <v>0</v>
      </c>
      <c r="AN267" s="344">
        <f t="shared" si="871"/>
        <v>0</v>
      </c>
      <c r="AO267" s="344">
        <f t="shared" si="871"/>
        <v>0</v>
      </c>
      <c r="AP267" s="344">
        <f t="shared" si="871"/>
        <v>0</v>
      </c>
      <c r="AQ267" s="344">
        <f t="shared" si="871"/>
        <v>0</v>
      </c>
      <c r="AR267" s="344">
        <f t="shared" si="871"/>
        <v>0</v>
      </c>
      <c r="AS267" s="344">
        <f t="shared" si="871"/>
        <v>0</v>
      </c>
      <c r="AT267" s="344">
        <f t="shared" si="871"/>
        <v>0</v>
      </c>
      <c r="AU267" s="344">
        <f t="shared" si="871"/>
        <v>0</v>
      </c>
      <c r="AV267" s="344">
        <f t="shared" si="871"/>
        <v>0</v>
      </c>
      <c r="AW267" s="344">
        <f t="shared" si="871"/>
        <v>0</v>
      </c>
      <c r="AX267" s="344">
        <f t="shared" si="871"/>
        <v>0</v>
      </c>
      <c r="AY267" s="344">
        <f t="shared" si="871"/>
        <v>0</v>
      </c>
      <c r="AZ267" s="344">
        <f t="shared" si="871"/>
        <v>0</v>
      </c>
      <c r="BA267" s="344">
        <f t="shared" si="871"/>
        <v>0</v>
      </c>
      <c r="BB267" s="344">
        <f t="shared" si="871"/>
        <v>0</v>
      </c>
      <c r="BC267" s="344">
        <f t="shared" si="871"/>
        <v>0</v>
      </c>
      <c r="BD267" s="344">
        <f t="shared" si="871"/>
        <v>0</v>
      </c>
      <c r="BE267" s="344">
        <f t="shared" si="871"/>
        <v>0</v>
      </c>
      <c r="BF267" s="344">
        <f t="shared" si="871"/>
        <v>0</v>
      </c>
      <c r="BG267" s="344">
        <f t="shared" si="871"/>
        <v>0</v>
      </c>
      <c r="BH267" s="344">
        <f t="shared" si="871"/>
        <v>0</v>
      </c>
      <c r="BI267" s="344">
        <f t="shared" si="871"/>
        <v>0</v>
      </c>
      <c r="BJ267" s="344">
        <f t="shared" si="871"/>
        <v>0</v>
      </c>
      <c r="BK267" s="344">
        <f t="shared" si="871"/>
        <v>0</v>
      </c>
      <c r="BL267" s="344">
        <f t="shared" si="871"/>
        <v>0</v>
      </c>
      <c r="BM267" s="344">
        <f t="shared" si="871"/>
        <v>0</v>
      </c>
      <c r="BN267" s="344">
        <f t="shared" si="871"/>
        <v>0</v>
      </c>
      <c r="BO267" s="344">
        <f t="shared" si="871"/>
        <v>0</v>
      </c>
      <c r="BP267" s="344">
        <f t="shared" si="871"/>
        <v>0</v>
      </c>
      <c r="BQ267" s="344">
        <f t="shared" ref="BQ267:CS267" si="872">IFERROR(IF(BQ$17="beräknas ej",0,BP267*IF(BQ$252&gt;$D$217,1,IF(BQ$252&lt;=$C$217,$C$216,$D$216))*IFERROR(INDEX($B$8:$E$14,MATCH($A267,$A$8:$A$14,0),MATCH(BQ$252,$B$6:$E$6,1)),0)),0)</f>
        <v>0</v>
      </c>
      <c r="BR267" s="344">
        <f t="shared" si="872"/>
        <v>0</v>
      </c>
      <c r="BS267" s="344">
        <f t="shared" si="872"/>
        <v>0</v>
      </c>
      <c r="BT267" s="344">
        <f t="shared" si="872"/>
        <v>0</v>
      </c>
      <c r="BU267" s="344">
        <f t="shared" si="872"/>
        <v>0</v>
      </c>
      <c r="BV267" s="344">
        <f t="shared" si="872"/>
        <v>0</v>
      </c>
      <c r="BW267" s="344">
        <f t="shared" si="872"/>
        <v>0</v>
      </c>
      <c r="BX267" s="344">
        <f t="shared" si="872"/>
        <v>0</v>
      </c>
      <c r="BY267" s="344">
        <f t="shared" si="872"/>
        <v>0</v>
      </c>
      <c r="BZ267" s="344">
        <f t="shared" si="872"/>
        <v>0</v>
      </c>
      <c r="CA267" s="344">
        <f t="shared" si="872"/>
        <v>0</v>
      </c>
      <c r="CB267" s="344">
        <f t="shared" si="872"/>
        <v>0</v>
      </c>
      <c r="CC267" s="344">
        <f t="shared" si="872"/>
        <v>0</v>
      </c>
      <c r="CD267" s="344">
        <f t="shared" si="872"/>
        <v>0</v>
      </c>
      <c r="CE267" s="344">
        <f t="shared" si="872"/>
        <v>0</v>
      </c>
      <c r="CF267" s="344">
        <f t="shared" si="872"/>
        <v>0</v>
      </c>
      <c r="CG267" s="344">
        <f t="shared" si="872"/>
        <v>0</v>
      </c>
      <c r="CH267" s="344">
        <f t="shared" si="872"/>
        <v>0</v>
      </c>
      <c r="CI267" s="344">
        <f t="shared" si="872"/>
        <v>0</v>
      </c>
      <c r="CJ267" s="344">
        <f t="shared" si="872"/>
        <v>0</v>
      </c>
      <c r="CK267" s="344">
        <f t="shared" si="872"/>
        <v>0</v>
      </c>
      <c r="CL267" s="344">
        <f t="shared" si="872"/>
        <v>0</v>
      </c>
      <c r="CM267" s="344">
        <f t="shared" si="872"/>
        <v>0</v>
      </c>
      <c r="CN267" s="344">
        <f t="shared" si="872"/>
        <v>0</v>
      </c>
      <c r="CO267" s="344">
        <f t="shared" si="872"/>
        <v>0</v>
      </c>
      <c r="CP267" s="344">
        <f t="shared" si="872"/>
        <v>0</v>
      </c>
      <c r="CQ267" s="344">
        <f t="shared" si="872"/>
        <v>0</v>
      </c>
      <c r="CR267" s="344">
        <f t="shared" si="872"/>
        <v>0</v>
      </c>
      <c r="CS267" s="344">
        <f t="shared" si="872"/>
        <v>0</v>
      </c>
    </row>
    <row r="268" spans="1:97" s="372" customFormat="1" x14ac:dyDescent="0.35">
      <c r="A268" s="337">
        <f t="shared" ref="A268:C268" si="873">A238</f>
        <v>0</v>
      </c>
      <c r="B268" s="337" t="str">
        <f t="shared" si="873"/>
        <v>0 0</v>
      </c>
      <c r="C268" s="344">
        <f t="shared" si="873"/>
        <v>0</v>
      </c>
      <c r="D268" s="344">
        <f>IFERROR(('UA basår'!W22*'UA basår'!F22*'UA basår'!H22*'UA basår'!L22)+('UA basår'!W52*'UA basår'!F52*'UA basår'!H52*'UA basår'!L52),0)</f>
        <v>0</v>
      </c>
      <c r="E268" s="344">
        <f t="shared" ref="E268:BP268" si="874">IFERROR(IF(E$17="beräknas ej",0,D268*IF(E$252&gt;$D$217,1,IF(E$252&lt;=$C$217,$C$216,$D$216))*IFERROR(INDEX($B$8:$E$14,MATCH($A268,$A$8:$A$14,0),MATCH(E$252,$B$6:$E$6,1)),0)),0)</f>
        <v>0</v>
      </c>
      <c r="F268" s="344">
        <f t="shared" si="874"/>
        <v>0</v>
      </c>
      <c r="G268" s="344">
        <f t="shared" si="874"/>
        <v>0</v>
      </c>
      <c r="H268" s="344">
        <f t="shared" si="874"/>
        <v>0</v>
      </c>
      <c r="I268" s="344">
        <f t="shared" si="874"/>
        <v>0</v>
      </c>
      <c r="J268" s="344">
        <f t="shared" si="874"/>
        <v>0</v>
      </c>
      <c r="K268" s="344">
        <f t="shared" si="874"/>
        <v>0</v>
      </c>
      <c r="L268" s="344">
        <f t="shared" si="874"/>
        <v>0</v>
      </c>
      <c r="M268" s="344">
        <f t="shared" si="874"/>
        <v>0</v>
      </c>
      <c r="N268" s="344">
        <f t="shared" si="874"/>
        <v>0</v>
      </c>
      <c r="O268" s="344">
        <f t="shared" si="874"/>
        <v>0</v>
      </c>
      <c r="P268" s="344">
        <f t="shared" si="874"/>
        <v>0</v>
      </c>
      <c r="Q268" s="344">
        <f t="shared" si="874"/>
        <v>0</v>
      </c>
      <c r="R268" s="344">
        <f t="shared" si="874"/>
        <v>0</v>
      </c>
      <c r="S268" s="344">
        <f t="shared" si="874"/>
        <v>0</v>
      </c>
      <c r="T268" s="344">
        <f t="shared" si="874"/>
        <v>0</v>
      </c>
      <c r="U268" s="344">
        <f t="shared" si="874"/>
        <v>0</v>
      </c>
      <c r="V268" s="344">
        <f t="shared" si="874"/>
        <v>0</v>
      </c>
      <c r="W268" s="344">
        <f t="shared" si="874"/>
        <v>0</v>
      </c>
      <c r="X268" s="344">
        <f t="shared" si="874"/>
        <v>0</v>
      </c>
      <c r="Y268" s="344">
        <f t="shared" si="874"/>
        <v>0</v>
      </c>
      <c r="Z268" s="344">
        <f t="shared" si="874"/>
        <v>0</v>
      </c>
      <c r="AA268" s="344">
        <f t="shared" si="874"/>
        <v>0</v>
      </c>
      <c r="AB268" s="344">
        <f t="shared" si="874"/>
        <v>0</v>
      </c>
      <c r="AC268" s="344">
        <f t="shared" si="874"/>
        <v>0</v>
      </c>
      <c r="AD268" s="344">
        <f t="shared" si="874"/>
        <v>0</v>
      </c>
      <c r="AE268" s="344">
        <f t="shared" si="874"/>
        <v>0</v>
      </c>
      <c r="AF268" s="344">
        <f t="shared" si="874"/>
        <v>0</v>
      </c>
      <c r="AG268" s="344">
        <f t="shared" si="874"/>
        <v>0</v>
      </c>
      <c r="AH268" s="344">
        <f t="shared" si="874"/>
        <v>0</v>
      </c>
      <c r="AI268" s="344">
        <f t="shared" si="874"/>
        <v>0</v>
      </c>
      <c r="AJ268" s="344">
        <f t="shared" si="874"/>
        <v>0</v>
      </c>
      <c r="AK268" s="344">
        <f t="shared" si="874"/>
        <v>0</v>
      </c>
      <c r="AL268" s="344">
        <f t="shared" si="874"/>
        <v>0</v>
      </c>
      <c r="AM268" s="344">
        <f t="shared" si="874"/>
        <v>0</v>
      </c>
      <c r="AN268" s="344">
        <f t="shared" si="874"/>
        <v>0</v>
      </c>
      <c r="AO268" s="344">
        <f t="shared" si="874"/>
        <v>0</v>
      </c>
      <c r="AP268" s="344">
        <f t="shared" si="874"/>
        <v>0</v>
      </c>
      <c r="AQ268" s="344">
        <f t="shared" si="874"/>
        <v>0</v>
      </c>
      <c r="AR268" s="344">
        <f t="shared" si="874"/>
        <v>0</v>
      </c>
      <c r="AS268" s="344">
        <f t="shared" si="874"/>
        <v>0</v>
      </c>
      <c r="AT268" s="344">
        <f t="shared" si="874"/>
        <v>0</v>
      </c>
      <c r="AU268" s="344">
        <f t="shared" si="874"/>
        <v>0</v>
      </c>
      <c r="AV268" s="344">
        <f t="shared" si="874"/>
        <v>0</v>
      </c>
      <c r="AW268" s="344">
        <f t="shared" si="874"/>
        <v>0</v>
      </c>
      <c r="AX268" s="344">
        <f t="shared" si="874"/>
        <v>0</v>
      </c>
      <c r="AY268" s="344">
        <f t="shared" si="874"/>
        <v>0</v>
      </c>
      <c r="AZ268" s="344">
        <f t="shared" si="874"/>
        <v>0</v>
      </c>
      <c r="BA268" s="344">
        <f t="shared" si="874"/>
        <v>0</v>
      </c>
      <c r="BB268" s="344">
        <f t="shared" si="874"/>
        <v>0</v>
      </c>
      <c r="BC268" s="344">
        <f t="shared" si="874"/>
        <v>0</v>
      </c>
      <c r="BD268" s="344">
        <f t="shared" si="874"/>
        <v>0</v>
      </c>
      <c r="BE268" s="344">
        <f t="shared" si="874"/>
        <v>0</v>
      </c>
      <c r="BF268" s="344">
        <f t="shared" si="874"/>
        <v>0</v>
      </c>
      <c r="BG268" s="344">
        <f t="shared" si="874"/>
        <v>0</v>
      </c>
      <c r="BH268" s="344">
        <f t="shared" si="874"/>
        <v>0</v>
      </c>
      <c r="BI268" s="344">
        <f t="shared" si="874"/>
        <v>0</v>
      </c>
      <c r="BJ268" s="344">
        <f t="shared" si="874"/>
        <v>0</v>
      </c>
      <c r="BK268" s="344">
        <f t="shared" si="874"/>
        <v>0</v>
      </c>
      <c r="BL268" s="344">
        <f t="shared" si="874"/>
        <v>0</v>
      </c>
      <c r="BM268" s="344">
        <f t="shared" si="874"/>
        <v>0</v>
      </c>
      <c r="BN268" s="344">
        <f t="shared" si="874"/>
        <v>0</v>
      </c>
      <c r="BO268" s="344">
        <f t="shared" si="874"/>
        <v>0</v>
      </c>
      <c r="BP268" s="344">
        <f t="shared" si="874"/>
        <v>0</v>
      </c>
      <c r="BQ268" s="344">
        <f t="shared" ref="BQ268:CS268" si="875">IFERROR(IF(BQ$17="beräknas ej",0,BP268*IF(BQ$252&gt;$D$217,1,IF(BQ$252&lt;=$C$217,$C$216,$D$216))*IFERROR(INDEX($B$8:$E$14,MATCH($A268,$A$8:$A$14,0),MATCH(BQ$252,$B$6:$E$6,1)),0)),0)</f>
        <v>0</v>
      </c>
      <c r="BR268" s="344">
        <f t="shared" si="875"/>
        <v>0</v>
      </c>
      <c r="BS268" s="344">
        <f t="shared" si="875"/>
        <v>0</v>
      </c>
      <c r="BT268" s="344">
        <f t="shared" si="875"/>
        <v>0</v>
      </c>
      <c r="BU268" s="344">
        <f t="shared" si="875"/>
        <v>0</v>
      </c>
      <c r="BV268" s="344">
        <f t="shared" si="875"/>
        <v>0</v>
      </c>
      <c r="BW268" s="344">
        <f t="shared" si="875"/>
        <v>0</v>
      </c>
      <c r="BX268" s="344">
        <f t="shared" si="875"/>
        <v>0</v>
      </c>
      <c r="BY268" s="344">
        <f t="shared" si="875"/>
        <v>0</v>
      </c>
      <c r="BZ268" s="344">
        <f t="shared" si="875"/>
        <v>0</v>
      </c>
      <c r="CA268" s="344">
        <f t="shared" si="875"/>
        <v>0</v>
      </c>
      <c r="CB268" s="344">
        <f t="shared" si="875"/>
        <v>0</v>
      </c>
      <c r="CC268" s="344">
        <f t="shared" si="875"/>
        <v>0</v>
      </c>
      <c r="CD268" s="344">
        <f t="shared" si="875"/>
        <v>0</v>
      </c>
      <c r="CE268" s="344">
        <f t="shared" si="875"/>
        <v>0</v>
      </c>
      <c r="CF268" s="344">
        <f t="shared" si="875"/>
        <v>0</v>
      </c>
      <c r="CG268" s="344">
        <f t="shared" si="875"/>
        <v>0</v>
      </c>
      <c r="CH268" s="344">
        <f t="shared" si="875"/>
        <v>0</v>
      </c>
      <c r="CI268" s="344">
        <f t="shared" si="875"/>
        <v>0</v>
      </c>
      <c r="CJ268" s="344">
        <f t="shared" si="875"/>
        <v>0</v>
      </c>
      <c r="CK268" s="344">
        <f t="shared" si="875"/>
        <v>0</v>
      </c>
      <c r="CL268" s="344">
        <f t="shared" si="875"/>
        <v>0</v>
      </c>
      <c r="CM268" s="344">
        <f t="shared" si="875"/>
        <v>0</v>
      </c>
      <c r="CN268" s="344">
        <f t="shared" si="875"/>
        <v>0</v>
      </c>
      <c r="CO268" s="344">
        <f t="shared" si="875"/>
        <v>0</v>
      </c>
      <c r="CP268" s="344">
        <f t="shared" si="875"/>
        <v>0</v>
      </c>
      <c r="CQ268" s="344">
        <f t="shared" si="875"/>
        <v>0</v>
      </c>
      <c r="CR268" s="344">
        <f t="shared" si="875"/>
        <v>0</v>
      </c>
      <c r="CS268" s="344">
        <f t="shared" si="875"/>
        <v>0</v>
      </c>
    </row>
    <row r="269" spans="1:97" s="372" customFormat="1" x14ac:dyDescent="0.35">
      <c r="A269" s="337">
        <f t="shared" ref="A269:C269" si="876">A239</f>
        <v>0</v>
      </c>
      <c r="B269" s="337" t="str">
        <f t="shared" si="876"/>
        <v>0 0</v>
      </c>
      <c r="C269" s="344">
        <f t="shared" si="876"/>
        <v>0</v>
      </c>
      <c r="D269" s="344">
        <f>IFERROR(('UA basår'!W23*'UA basår'!F23*'UA basår'!H23*'UA basår'!L23)+('UA basår'!W53*'UA basår'!F53*'UA basår'!H53*'UA basår'!L53),0)</f>
        <v>0</v>
      </c>
      <c r="E269" s="344">
        <f t="shared" ref="E269:BP269" si="877">IFERROR(IF(E$17="beräknas ej",0,D269*IF(E$252&gt;$D$217,1,IF(E$252&lt;=$C$217,$C$216,$D$216))*IFERROR(INDEX($B$8:$E$14,MATCH($A269,$A$8:$A$14,0),MATCH(E$252,$B$6:$E$6,1)),0)),0)</f>
        <v>0</v>
      </c>
      <c r="F269" s="344">
        <f t="shared" si="877"/>
        <v>0</v>
      </c>
      <c r="G269" s="344">
        <f t="shared" si="877"/>
        <v>0</v>
      </c>
      <c r="H269" s="344">
        <f t="shared" si="877"/>
        <v>0</v>
      </c>
      <c r="I269" s="344">
        <f t="shared" si="877"/>
        <v>0</v>
      </c>
      <c r="J269" s="344">
        <f t="shared" si="877"/>
        <v>0</v>
      </c>
      <c r="K269" s="344">
        <f t="shared" si="877"/>
        <v>0</v>
      </c>
      <c r="L269" s="344">
        <f t="shared" si="877"/>
        <v>0</v>
      </c>
      <c r="M269" s="344">
        <f t="shared" si="877"/>
        <v>0</v>
      </c>
      <c r="N269" s="344">
        <f t="shared" si="877"/>
        <v>0</v>
      </c>
      <c r="O269" s="344">
        <f t="shared" si="877"/>
        <v>0</v>
      </c>
      <c r="P269" s="344">
        <f t="shared" si="877"/>
        <v>0</v>
      </c>
      <c r="Q269" s="344">
        <f t="shared" si="877"/>
        <v>0</v>
      </c>
      <c r="R269" s="344">
        <f t="shared" si="877"/>
        <v>0</v>
      </c>
      <c r="S269" s="344">
        <f t="shared" si="877"/>
        <v>0</v>
      </c>
      <c r="T269" s="344">
        <f t="shared" si="877"/>
        <v>0</v>
      </c>
      <c r="U269" s="344">
        <f t="shared" si="877"/>
        <v>0</v>
      </c>
      <c r="V269" s="344">
        <f t="shared" si="877"/>
        <v>0</v>
      </c>
      <c r="W269" s="344">
        <f t="shared" si="877"/>
        <v>0</v>
      </c>
      <c r="X269" s="344">
        <f t="shared" si="877"/>
        <v>0</v>
      </c>
      <c r="Y269" s="344">
        <f t="shared" si="877"/>
        <v>0</v>
      </c>
      <c r="Z269" s="344">
        <f t="shared" si="877"/>
        <v>0</v>
      </c>
      <c r="AA269" s="344">
        <f t="shared" si="877"/>
        <v>0</v>
      </c>
      <c r="AB269" s="344">
        <f t="shared" si="877"/>
        <v>0</v>
      </c>
      <c r="AC269" s="344">
        <f t="shared" si="877"/>
        <v>0</v>
      </c>
      <c r="AD269" s="344">
        <f t="shared" si="877"/>
        <v>0</v>
      </c>
      <c r="AE269" s="344">
        <f t="shared" si="877"/>
        <v>0</v>
      </c>
      <c r="AF269" s="344">
        <f t="shared" si="877"/>
        <v>0</v>
      </c>
      <c r="AG269" s="344">
        <f t="shared" si="877"/>
        <v>0</v>
      </c>
      <c r="AH269" s="344">
        <f t="shared" si="877"/>
        <v>0</v>
      </c>
      <c r="AI269" s="344">
        <f t="shared" si="877"/>
        <v>0</v>
      </c>
      <c r="AJ269" s="344">
        <f t="shared" si="877"/>
        <v>0</v>
      </c>
      <c r="AK269" s="344">
        <f t="shared" si="877"/>
        <v>0</v>
      </c>
      <c r="AL269" s="344">
        <f t="shared" si="877"/>
        <v>0</v>
      </c>
      <c r="AM269" s="344">
        <f t="shared" si="877"/>
        <v>0</v>
      </c>
      <c r="AN269" s="344">
        <f t="shared" si="877"/>
        <v>0</v>
      </c>
      <c r="AO269" s="344">
        <f t="shared" si="877"/>
        <v>0</v>
      </c>
      <c r="AP269" s="344">
        <f t="shared" si="877"/>
        <v>0</v>
      </c>
      <c r="AQ269" s="344">
        <f t="shared" si="877"/>
        <v>0</v>
      </c>
      <c r="AR269" s="344">
        <f t="shared" si="877"/>
        <v>0</v>
      </c>
      <c r="AS269" s="344">
        <f t="shared" si="877"/>
        <v>0</v>
      </c>
      <c r="AT269" s="344">
        <f t="shared" si="877"/>
        <v>0</v>
      </c>
      <c r="AU269" s="344">
        <f t="shared" si="877"/>
        <v>0</v>
      </c>
      <c r="AV269" s="344">
        <f t="shared" si="877"/>
        <v>0</v>
      </c>
      <c r="AW269" s="344">
        <f t="shared" si="877"/>
        <v>0</v>
      </c>
      <c r="AX269" s="344">
        <f t="shared" si="877"/>
        <v>0</v>
      </c>
      <c r="AY269" s="344">
        <f t="shared" si="877"/>
        <v>0</v>
      </c>
      <c r="AZ269" s="344">
        <f t="shared" si="877"/>
        <v>0</v>
      </c>
      <c r="BA269" s="344">
        <f t="shared" si="877"/>
        <v>0</v>
      </c>
      <c r="BB269" s="344">
        <f t="shared" si="877"/>
        <v>0</v>
      </c>
      <c r="BC269" s="344">
        <f t="shared" si="877"/>
        <v>0</v>
      </c>
      <c r="BD269" s="344">
        <f t="shared" si="877"/>
        <v>0</v>
      </c>
      <c r="BE269" s="344">
        <f t="shared" si="877"/>
        <v>0</v>
      </c>
      <c r="BF269" s="344">
        <f t="shared" si="877"/>
        <v>0</v>
      </c>
      <c r="BG269" s="344">
        <f t="shared" si="877"/>
        <v>0</v>
      </c>
      <c r="BH269" s="344">
        <f t="shared" si="877"/>
        <v>0</v>
      </c>
      <c r="BI269" s="344">
        <f t="shared" si="877"/>
        <v>0</v>
      </c>
      <c r="BJ269" s="344">
        <f t="shared" si="877"/>
        <v>0</v>
      </c>
      <c r="BK269" s="344">
        <f t="shared" si="877"/>
        <v>0</v>
      </c>
      <c r="BL269" s="344">
        <f t="shared" si="877"/>
        <v>0</v>
      </c>
      <c r="BM269" s="344">
        <f t="shared" si="877"/>
        <v>0</v>
      </c>
      <c r="BN269" s="344">
        <f t="shared" si="877"/>
        <v>0</v>
      </c>
      <c r="BO269" s="344">
        <f t="shared" si="877"/>
        <v>0</v>
      </c>
      <c r="BP269" s="344">
        <f t="shared" si="877"/>
        <v>0</v>
      </c>
      <c r="BQ269" s="344">
        <f t="shared" ref="BQ269:CS269" si="878">IFERROR(IF(BQ$17="beräknas ej",0,BP269*IF(BQ$252&gt;$D$217,1,IF(BQ$252&lt;=$C$217,$C$216,$D$216))*IFERROR(INDEX($B$8:$E$14,MATCH($A269,$A$8:$A$14,0),MATCH(BQ$252,$B$6:$E$6,1)),0)),0)</f>
        <v>0</v>
      </c>
      <c r="BR269" s="344">
        <f t="shared" si="878"/>
        <v>0</v>
      </c>
      <c r="BS269" s="344">
        <f t="shared" si="878"/>
        <v>0</v>
      </c>
      <c r="BT269" s="344">
        <f t="shared" si="878"/>
        <v>0</v>
      </c>
      <c r="BU269" s="344">
        <f t="shared" si="878"/>
        <v>0</v>
      </c>
      <c r="BV269" s="344">
        <f t="shared" si="878"/>
        <v>0</v>
      </c>
      <c r="BW269" s="344">
        <f t="shared" si="878"/>
        <v>0</v>
      </c>
      <c r="BX269" s="344">
        <f t="shared" si="878"/>
        <v>0</v>
      </c>
      <c r="BY269" s="344">
        <f t="shared" si="878"/>
        <v>0</v>
      </c>
      <c r="BZ269" s="344">
        <f t="shared" si="878"/>
        <v>0</v>
      </c>
      <c r="CA269" s="344">
        <f t="shared" si="878"/>
        <v>0</v>
      </c>
      <c r="CB269" s="344">
        <f t="shared" si="878"/>
        <v>0</v>
      </c>
      <c r="CC269" s="344">
        <f t="shared" si="878"/>
        <v>0</v>
      </c>
      <c r="CD269" s="344">
        <f t="shared" si="878"/>
        <v>0</v>
      </c>
      <c r="CE269" s="344">
        <f t="shared" si="878"/>
        <v>0</v>
      </c>
      <c r="CF269" s="344">
        <f t="shared" si="878"/>
        <v>0</v>
      </c>
      <c r="CG269" s="344">
        <f t="shared" si="878"/>
        <v>0</v>
      </c>
      <c r="CH269" s="344">
        <f t="shared" si="878"/>
        <v>0</v>
      </c>
      <c r="CI269" s="344">
        <f t="shared" si="878"/>
        <v>0</v>
      </c>
      <c r="CJ269" s="344">
        <f t="shared" si="878"/>
        <v>0</v>
      </c>
      <c r="CK269" s="344">
        <f t="shared" si="878"/>
        <v>0</v>
      </c>
      <c r="CL269" s="344">
        <f t="shared" si="878"/>
        <v>0</v>
      </c>
      <c r="CM269" s="344">
        <f t="shared" si="878"/>
        <v>0</v>
      </c>
      <c r="CN269" s="344">
        <f t="shared" si="878"/>
        <v>0</v>
      </c>
      <c r="CO269" s="344">
        <f t="shared" si="878"/>
        <v>0</v>
      </c>
      <c r="CP269" s="344">
        <f t="shared" si="878"/>
        <v>0</v>
      </c>
      <c r="CQ269" s="344">
        <f t="shared" si="878"/>
        <v>0</v>
      </c>
      <c r="CR269" s="344">
        <f t="shared" si="878"/>
        <v>0</v>
      </c>
      <c r="CS269" s="344">
        <f t="shared" si="878"/>
        <v>0</v>
      </c>
    </row>
    <row r="270" spans="1:97" s="372" customFormat="1" x14ac:dyDescent="0.35">
      <c r="A270" s="337">
        <f t="shared" ref="A270:C270" si="879">A240</f>
        <v>0</v>
      </c>
      <c r="B270" s="337" t="str">
        <f t="shared" si="879"/>
        <v>0 0</v>
      </c>
      <c r="C270" s="344">
        <f t="shared" si="879"/>
        <v>0</v>
      </c>
      <c r="D270" s="344">
        <f>IFERROR(('UA basår'!W24*'UA basår'!F24*'UA basår'!H24*'UA basår'!L24)+('UA basår'!W54*'UA basår'!F54*'UA basår'!H54*'UA basår'!L54),0)</f>
        <v>0</v>
      </c>
      <c r="E270" s="344">
        <f t="shared" ref="E270:BP270" si="880">IFERROR(IF(E$17="beräknas ej",0,D270*IF(E$252&gt;$D$217,1,IF(E$252&lt;=$C$217,$C$216,$D$216))*IFERROR(INDEX($B$8:$E$14,MATCH($A270,$A$8:$A$14,0),MATCH(E$252,$B$6:$E$6,1)),0)),0)</f>
        <v>0</v>
      </c>
      <c r="F270" s="344">
        <f t="shared" si="880"/>
        <v>0</v>
      </c>
      <c r="G270" s="344">
        <f t="shared" si="880"/>
        <v>0</v>
      </c>
      <c r="H270" s="344">
        <f t="shared" si="880"/>
        <v>0</v>
      </c>
      <c r="I270" s="344">
        <f t="shared" si="880"/>
        <v>0</v>
      </c>
      <c r="J270" s="344">
        <f t="shared" si="880"/>
        <v>0</v>
      </c>
      <c r="K270" s="344">
        <f t="shared" si="880"/>
        <v>0</v>
      </c>
      <c r="L270" s="344">
        <f t="shared" si="880"/>
        <v>0</v>
      </c>
      <c r="M270" s="344">
        <f t="shared" si="880"/>
        <v>0</v>
      </c>
      <c r="N270" s="344">
        <f t="shared" si="880"/>
        <v>0</v>
      </c>
      <c r="O270" s="344">
        <f t="shared" si="880"/>
        <v>0</v>
      </c>
      <c r="P270" s="344">
        <f t="shared" si="880"/>
        <v>0</v>
      </c>
      <c r="Q270" s="344">
        <f t="shared" si="880"/>
        <v>0</v>
      </c>
      <c r="R270" s="344">
        <f t="shared" si="880"/>
        <v>0</v>
      </c>
      <c r="S270" s="344">
        <f t="shared" si="880"/>
        <v>0</v>
      </c>
      <c r="T270" s="344">
        <f t="shared" si="880"/>
        <v>0</v>
      </c>
      <c r="U270" s="344">
        <f t="shared" si="880"/>
        <v>0</v>
      </c>
      <c r="V270" s="344">
        <f t="shared" si="880"/>
        <v>0</v>
      </c>
      <c r="W270" s="344">
        <f t="shared" si="880"/>
        <v>0</v>
      </c>
      <c r="X270" s="344">
        <f t="shared" si="880"/>
        <v>0</v>
      </c>
      <c r="Y270" s="344">
        <f t="shared" si="880"/>
        <v>0</v>
      </c>
      <c r="Z270" s="344">
        <f t="shared" si="880"/>
        <v>0</v>
      </c>
      <c r="AA270" s="344">
        <f t="shared" si="880"/>
        <v>0</v>
      </c>
      <c r="AB270" s="344">
        <f t="shared" si="880"/>
        <v>0</v>
      </c>
      <c r="AC270" s="344">
        <f t="shared" si="880"/>
        <v>0</v>
      </c>
      <c r="AD270" s="344">
        <f t="shared" si="880"/>
        <v>0</v>
      </c>
      <c r="AE270" s="344">
        <f t="shared" si="880"/>
        <v>0</v>
      </c>
      <c r="AF270" s="344">
        <f t="shared" si="880"/>
        <v>0</v>
      </c>
      <c r="AG270" s="344">
        <f t="shared" si="880"/>
        <v>0</v>
      </c>
      <c r="AH270" s="344">
        <f t="shared" si="880"/>
        <v>0</v>
      </c>
      <c r="AI270" s="344">
        <f t="shared" si="880"/>
        <v>0</v>
      </c>
      <c r="AJ270" s="344">
        <f t="shared" si="880"/>
        <v>0</v>
      </c>
      <c r="AK270" s="344">
        <f t="shared" si="880"/>
        <v>0</v>
      </c>
      <c r="AL270" s="344">
        <f t="shared" si="880"/>
        <v>0</v>
      </c>
      <c r="AM270" s="344">
        <f t="shared" si="880"/>
        <v>0</v>
      </c>
      <c r="AN270" s="344">
        <f t="shared" si="880"/>
        <v>0</v>
      </c>
      <c r="AO270" s="344">
        <f t="shared" si="880"/>
        <v>0</v>
      </c>
      <c r="AP270" s="344">
        <f t="shared" si="880"/>
        <v>0</v>
      </c>
      <c r="AQ270" s="344">
        <f t="shared" si="880"/>
        <v>0</v>
      </c>
      <c r="AR270" s="344">
        <f t="shared" si="880"/>
        <v>0</v>
      </c>
      <c r="AS270" s="344">
        <f t="shared" si="880"/>
        <v>0</v>
      </c>
      <c r="AT270" s="344">
        <f t="shared" si="880"/>
        <v>0</v>
      </c>
      <c r="AU270" s="344">
        <f t="shared" si="880"/>
        <v>0</v>
      </c>
      <c r="AV270" s="344">
        <f t="shared" si="880"/>
        <v>0</v>
      </c>
      <c r="AW270" s="344">
        <f t="shared" si="880"/>
        <v>0</v>
      </c>
      <c r="AX270" s="344">
        <f t="shared" si="880"/>
        <v>0</v>
      </c>
      <c r="AY270" s="344">
        <f t="shared" si="880"/>
        <v>0</v>
      </c>
      <c r="AZ270" s="344">
        <f t="shared" si="880"/>
        <v>0</v>
      </c>
      <c r="BA270" s="344">
        <f t="shared" si="880"/>
        <v>0</v>
      </c>
      <c r="BB270" s="344">
        <f t="shared" si="880"/>
        <v>0</v>
      </c>
      <c r="BC270" s="344">
        <f t="shared" si="880"/>
        <v>0</v>
      </c>
      <c r="BD270" s="344">
        <f t="shared" si="880"/>
        <v>0</v>
      </c>
      <c r="BE270" s="344">
        <f t="shared" si="880"/>
        <v>0</v>
      </c>
      <c r="BF270" s="344">
        <f t="shared" si="880"/>
        <v>0</v>
      </c>
      <c r="BG270" s="344">
        <f t="shared" si="880"/>
        <v>0</v>
      </c>
      <c r="BH270" s="344">
        <f t="shared" si="880"/>
        <v>0</v>
      </c>
      <c r="BI270" s="344">
        <f t="shared" si="880"/>
        <v>0</v>
      </c>
      <c r="BJ270" s="344">
        <f t="shared" si="880"/>
        <v>0</v>
      </c>
      <c r="BK270" s="344">
        <f t="shared" si="880"/>
        <v>0</v>
      </c>
      <c r="BL270" s="344">
        <f t="shared" si="880"/>
        <v>0</v>
      </c>
      <c r="BM270" s="344">
        <f t="shared" si="880"/>
        <v>0</v>
      </c>
      <c r="BN270" s="344">
        <f t="shared" si="880"/>
        <v>0</v>
      </c>
      <c r="BO270" s="344">
        <f t="shared" si="880"/>
        <v>0</v>
      </c>
      <c r="BP270" s="344">
        <f t="shared" si="880"/>
        <v>0</v>
      </c>
      <c r="BQ270" s="344">
        <f t="shared" ref="BQ270:CS270" si="881">IFERROR(IF(BQ$17="beräknas ej",0,BP270*IF(BQ$252&gt;$D$217,1,IF(BQ$252&lt;=$C$217,$C$216,$D$216))*IFERROR(INDEX($B$8:$E$14,MATCH($A270,$A$8:$A$14,0),MATCH(BQ$252,$B$6:$E$6,1)),0)),0)</f>
        <v>0</v>
      </c>
      <c r="BR270" s="344">
        <f t="shared" si="881"/>
        <v>0</v>
      </c>
      <c r="BS270" s="344">
        <f t="shared" si="881"/>
        <v>0</v>
      </c>
      <c r="BT270" s="344">
        <f t="shared" si="881"/>
        <v>0</v>
      </c>
      <c r="BU270" s="344">
        <f t="shared" si="881"/>
        <v>0</v>
      </c>
      <c r="BV270" s="344">
        <f t="shared" si="881"/>
        <v>0</v>
      </c>
      <c r="BW270" s="344">
        <f t="shared" si="881"/>
        <v>0</v>
      </c>
      <c r="BX270" s="344">
        <f t="shared" si="881"/>
        <v>0</v>
      </c>
      <c r="BY270" s="344">
        <f t="shared" si="881"/>
        <v>0</v>
      </c>
      <c r="BZ270" s="344">
        <f t="shared" si="881"/>
        <v>0</v>
      </c>
      <c r="CA270" s="344">
        <f t="shared" si="881"/>
        <v>0</v>
      </c>
      <c r="CB270" s="344">
        <f t="shared" si="881"/>
        <v>0</v>
      </c>
      <c r="CC270" s="344">
        <f t="shared" si="881"/>
        <v>0</v>
      </c>
      <c r="CD270" s="344">
        <f t="shared" si="881"/>
        <v>0</v>
      </c>
      <c r="CE270" s="344">
        <f t="shared" si="881"/>
        <v>0</v>
      </c>
      <c r="CF270" s="344">
        <f t="shared" si="881"/>
        <v>0</v>
      </c>
      <c r="CG270" s="344">
        <f t="shared" si="881"/>
        <v>0</v>
      </c>
      <c r="CH270" s="344">
        <f t="shared" si="881"/>
        <v>0</v>
      </c>
      <c r="CI270" s="344">
        <f t="shared" si="881"/>
        <v>0</v>
      </c>
      <c r="CJ270" s="344">
        <f t="shared" si="881"/>
        <v>0</v>
      </c>
      <c r="CK270" s="344">
        <f t="shared" si="881"/>
        <v>0</v>
      </c>
      <c r="CL270" s="344">
        <f t="shared" si="881"/>
        <v>0</v>
      </c>
      <c r="CM270" s="344">
        <f t="shared" si="881"/>
        <v>0</v>
      </c>
      <c r="CN270" s="344">
        <f t="shared" si="881"/>
        <v>0</v>
      </c>
      <c r="CO270" s="344">
        <f t="shared" si="881"/>
        <v>0</v>
      </c>
      <c r="CP270" s="344">
        <f t="shared" si="881"/>
        <v>0</v>
      </c>
      <c r="CQ270" s="344">
        <f t="shared" si="881"/>
        <v>0</v>
      </c>
      <c r="CR270" s="344">
        <f t="shared" si="881"/>
        <v>0</v>
      </c>
      <c r="CS270" s="344">
        <f t="shared" si="881"/>
        <v>0</v>
      </c>
    </row>
    <row r="271" spans="1:97" s="372" customFormat="1" x14ac:dyDescent="0.35">
      <c r="A271" s="337">
        <f t="shared" ref="A271:C271" si="882">A241</f>
        <v>0</v>
      </c>
      <c r="B271" s="337" t="str">
        <f t="shared" si="882"/>
        <v>0 0</v>
      </c>
      <c r="C271" s="344">
        <f t="shared" si="882"/>
        <v>0</v>
      </c>
      <c r="D271" s="344">
        <f>IFERROR(('UA basår'!W25*'UA basår'!F25*'UA basår'!H25*'UA basår'!L25)+('UA basår'!W55*'UA basår'!F55*'UA basår'!H55*'UA basår'!L55),0)</f>
        <v>0</v>
      </c>
      <c r="E271" s="344">
        <f t="shared" ref="E271:BP271" si="883">IFERROR(IF(E$17="beräknas ej",0,D271*IF(E$252&gt;$D$217,1,IF(E$252&lt;=$C$217,$C$216,$D$216))*IFERROR(INDEX($B$8:$E$14,MATCH($A271,$A$8:$A$14,0),MATCH(E$252,$B$6:$E$6,1)),0)),0)</f>
        <v>0</v>
      </c>
      <c r="F271" s="344">
        <f t="shared" si="883"/>
        <v>0</v>
      </c>
      <c r="G271" s="344">
        <f t="shared" si="883"/>
        <v>0</v>
      </c>
      <c r="H271" s="344">
        <f t="shared" si="883"/>
        <v>0</v>
      </c>
      <c r="I271" s="344">
        <f t="shared" si="883"/>
        <v>0</v>
      </c>
      <c r="J271" s="344">
        <f t="shared" si="883"/>
        <v>0</v>
      </c>
      <c r="K271" s="344">
        <f t="shared" si="883"/>
        <v>0</v>
      </c>
      <c r="L271" s="344">
        <f t="shared" si="883"/>
        <v>0</v>
      </c>
      <c r="M271" s="344">
        <f t="shared" si="883"/>
        <v>0</v>
      </c>
      <c r="N271" s="344">
        <f t="shared" si="883"/>
        <v>0</v>
      </c>
      <c r="O271" s="344">
        <f t="shared" si="883"/>
        <v>0</v>
      </c>
      <c r="P271" s="344">
        <f t="shared" si="883"/>
        <v>0</v>
      </c>
      <c r="Q271" s="344">
        <f t="shared" si="883"/>
        <v>0</v>
      </c>
      <c r="R271" s="344">
        <f t="shared" si="883"/>
        <v>0</v>
      </c>
      <c r="S271" s="344">
        <f t="shared" si="883"/>
        <v>0</v>
      </c>
      <c r="T271" s="344">
        <f t="shared" si="883"/>
        <v>0</v>
      </c>
      <c r="U271" s="344">
        <f t="shared" si="883"/>
        <v>0</v>
      </c>
      <c r="V271" s="344">
        <f t="shared" si="883"/>
        <v>0</v>
      </c>
      <c r="W271" s="344">
        <f t="shared" si="883"/>
        <v>0</v>
      </c>
      <c r="X271" s="344">
        <f t="shared" si="883"/>
        <v>0</v>
      </c>
      <c r="Y271" s="344">
        <f t="shared" si="883"/>
        <v>0</v>
      </c>
      <c r="Z271" s="344">
        <f t="shared" si="883"/>
        <v>0</v>
      </c>
      <c r="AA271" s="344">
        <f t="shared" si="883"/>
        <v>0</v>
      </c>
      <c r="AB271" s="344">
        <f t="shared" si="883"/>
        <v>0</v>
      </c>
      <c r="AC271" s="344">
        <f t="shared" si="883"/>
        <v>0</v>
      </c>
      <c r="AD271" s="344">
        <f t="shared" si="883"/>
        <v>0</v>
      </c>
      <c r="AE271" s="344">
        <f t="shared" si="883"/>
        <v>0</v>
      </c>
      <c r="AF271" s="344">
        <f t="shared" si="883"/>
        <v>0</v>
      </c>
      <c r="AG271" s="344">
        <f t="shared" si="883"/>
        <v>0</v>
      </c>
      <c r="AH271" s="344">
        <f t="shared" si="883"/>
        <v>0</v>
      </c>
      <c r="AI271" s="344">
        <f t="shared" si="883"/>
        <v>0</v>
      </c>
      <c r="AJ271" s="344">
        <f t="shared" si="883"/>
        <v>0</v>
      </c>
      <c r="AK271" s="344">
        <f t="shared" si="883"/>
        <v>0</v>
      </c>
      <c r="AL271" s="344">
        <f t="shared" si="883"/>
        <v>0</v>
      </c>
      <c r="AM271" s="344">
        <f t="shared" si="883"/>
        <v>0</v>
      </c>
      <c r="AN271" s="344">
        <f t="shared" si="883"/>
        <v>0</v>
      </c>
      <c r="AO271" s="344">
        <f t="shared" si="883"/>
        <v>0</v>
      </c>
      <c r="AP271" s="344">
        <f t="shared" si="883"/>
        <v>0</v>
      </c>
      <c r="AQ271" s="344">
        <f t="shared" si="883"/>
        <v>0</v>
      </c>
      <c r="AR271" s="344">
        <f t="shared" si="883"/>
        <v>0</v>
      </c>
      <c r="AS271" s="344">
        <f t="shared" si="883"/>
        <v>0</v>
      </c>
      <c r="AT271" s="344">
        <f t="shared" si="883"/>
        <v>0</v>
      </c>
      <c r="AU271" s="344">
        <f t="shared" si="883"/>
        <v>0</v>
      </c>
      <c r="AV271" s="344">
        <f t="shared" si="883"/>
        <v>0</v>
      </c>
      <c r="AW271" s="344">
        <f t="shared" si="883"/>
        <v>0</v>
      </c>
      <c r="AX271" s="344">
        <f t="shared" si="883"/>
        <v>0</v>
      </c>
      <c r="AY271" s="344">
        <f t="shared" si="883"/>
        <v>0</v>
      </c>
      <c r="AZ271" s="344">
        <f t="shared" si="883"/>
        <v>0</v>
      </c>
      <c r="BA271" s="344">
        <f t="shared" si="883"/>
        <v>0</v>
      </c>
      <c r="BB271" s="344">
        <f t="shared" si="883"/>
        <v>0</v>
      </c>
      <c r="BC271" s="344">
        <f t="shared" si="883"/>
        <v>0</v>
      </c>
      <c r="BD271" s="344">
        <f t="shared" si="883"/>
        <v>0</v>
      </c>
      <c r="BE271" s="344">
        <f t="shared" si="883"/>
        <v>0</v>
      </c>
      <c r="BF271" s="344">
        <f t="shared" si="883"/>
        <v>0</v>
      </c>
      <c r="BG271" s="344">
        <f t="shared" si="883"/>
        <v>0</v>
      </c>
      <c r="BH271" s="344">
        <f t="shared" si="883"/>
        <v>0</v>
      </c>
      <c r="BI271" s="344">
        <f t="shared" si="883"/>
        <v>0</v>
      </c>
      <c r="BJ271" s="344">
        <f t="shared" si="883"/>
        <v>0</v>
      </c>
      <c r="BK271" s="344">
        <f t="shared" si="883"/>
        <v>0</v>
      </c>
      <c r="BL271" s="344">
        <f t="shared" si="883"/>
        <v>0</v>
      </c>
      <c r="BM271" s="344">
        <f t="shared" si="883"/>
        <v>0</v>
      </c>
      <c r="BN271" s="344">
        <f t="shared" si="883"/>
        <v>0</v>
      </c>
      <c r="BO271" s="344">
        <f t="shared" si="883"/>
        <v>0</v>
      </c>
      <c r="BP271" s="344">
        <f t="shared" si="883"/>
        <v>0</v>
      </c>
      <c r="BQ271" s="344">
        <f t="shared" ref="BQ271:CS271" si="884">IFERROR(IF(BQ$17="beräknas ej",0,BP271*IF(BQ$252&gt;$D$217,1,IF(BQ$252&lt;=$C$217,$C$216,$D$216))*IFERROR(INDEX($B$8:$E$14,MATCH($A271,$A$8:$A$14,0),MATCH(BQ$252,$B$6:$E$6,1)),0)),0)</f>
        <v>0</v>
      </c>
      <c r="BR271" s="344">
        <f t="shared" si="884"/>
        <v>0</v>
      </c>
      <c r="BS271" s="344">
        <f t="shared" si="884"/>
        <v>0</v>
      </c>
      <c r="BT271" s="344">
        <f t="shared" si="884"/>
        <v>0</v>
      </c>
      <c r="BU271" s="344">
        <f t="shared" si="884"/>
        <v>0</v>
      </c>
      <c r="BV271" s="344">
        <f t="shared" si="884"/>
        <v>0</v>
      </c>
      <c r="BW271" s="344">
        <f t="shared" si="884"/>
        <v>0</v>
      </c>
      <c r="BX271" s="344">
        <f t="shared" si="884"/>
        <v>0</v>
      </c>
      <c r="BY271" s="344">
        <f t="shared" si="884"/>
        <v>0</v>
      </c>
      <c r="BZ271" s="344">
        <f t="shared" si="884"/>
        <v>0</v>
      </c>
      <c r="CA271" s="344">
        <f t="shared" si="884"/>
        <v>0</v>
      </c>
      <c r="CB271" s="344">
        <f t="shared" si="884"/>
        <v>0</v>
      </c>
      <c r="CC271" s="344">
        <f t="shared" si="884"/>
        <v>0</v>
      </c>
      <c r="CD271" s="344">
        <f t="shared" si="884"/>
        <v>0</v>
      </c>
      <c r="CE271" s="344">
        <f t="shared" si="884"/>
        <v>0</v>
      </c>
      <c r="CF271" s="344">
        <f t="shared" si="884"/>
        <v>0</v>
      </c>
      <c r="CG271" s="344">
        <f t="shared" si="884"/>
        <v>0</v>
      </c>
      <c r="CH271" s="344">
        <f t="shared" si="884"/>
        <v>0</v>
      </c>
      <c r="CI271" s="344">
        <f t="shared" si="884"/>
        <v>0</v>
      </c>
      <c r="CJ271" s="344">
        <f t="shared" si="884"/>
        <v>0</v>
      </c>
      <c r="CK271" s="344">
        <f t="shared" si="884"/>
        <v>0</v>
      </c>
      <c r="CL271" s="344">
        <f t="shared" si="884"/>
        <v>0</v>
      </c>
      <c r="CM271" s="344">
        <f t="shared" si="884"/>
        <v>0</v>
      </c>
      <c r="CN271" s="344">
        <f t="shared" si="884"/>
        <v>0</v>
      </c>
      <c r="CO271" s="344">
        <f t="shared" si="884"/>
        <v>0</v>
      </c>
      <c r="CP271" s="344">
        <f t="shared" si="884"/>
        <v>0</v>
      </c>
      <c r="CQ271" s="344">
        <f t="shared" si="884"/>
        <v>0</v>
      </c>
      <c r="CR271" s="344">
        <f t="shared" si="884"/>
        <v>0</v>
      </c>
      <c r="CS271" s="344">
        <f t="shared" si="884"/>
        <v>0</v>
      </c>
    </row>
    <row r="272" spans="1:97" s="372" customFormat="1" x14ac:dyDescent="0.35">
      <c r="A272" s="337">
        <f t="shared" ref="A272:C272" si="885">A242</f>
        <v>0</v>
      </c>
      <c r="B272" s="337" t="str">
        <f t="shared" si="885"/>
        <v>0 0</v>
      </c>
      <c r="C272" s="344">
        <f t="shared" si="885"/>
        <v>0</v>
      </c>
      <c r="D272" s="344">
        <f>IFERROR(('UA basår'!W26*'UA basår'!F26*'UA basår'!H26*'UA basår'!L26)+('UA basår'!W56*'UA basår'!F56*'UA basår'!H56*'UA basår'!L56),0)</f>
        <v>0</v>
      </c>
      <c r="E272" s="344">
        <f t="shared" ref="E272:BP272" si="886">IFERROR(IF(E$17="beräknas ej",0,D272*IF(E$252&gt;$D$217,1,IF(E$252&lt;=$C$217,$C$216,$D$216))*IFERROR(INDEX($B$8:$E$14,MATCH($A272,$A$8:$A$14,0),MATCH(E$252,$B$6:$E$6,1)),0)),0)</f>
        <v>0</v>
      </c>
      <c r="F272" s="344">
        <f t="shared" si="886"/>
        <v>0</v>
      </c>
      <c r="G272" s="344">
        <f t="shared" si="886"/>
        <v>0</v>
      </c>
      <c r="H272" s="344">
        <f t="shared" si="886"/>
        <v>0</v>
      </c>
      <c r="I272" s="344">
        <f t="shared" si="886"/>
        <v>0</v>
      </c>
      <c r="J272" s="344">
        <f t="shared" si="886"/>
        <v>0</v>
      </c>
      <c r="K272" s="344">
        <f t="shared" si="886"/>
        <v>0</v>
      </c>
      <c r="L272" s="344">
        <f t="shared" si="886"/>
        <v>0</v>
      </c>
      <c r="M272" s="344">
        <f t="shared" si="886"/>
        <v>0</v>
      </c>
      <c r="N272" s="344">
        <f t="shared" si="886"/>
        <v>0</v>
      </c>
      <c r="O272" s="344">
        <f t="shared" si="886"/>
        <v>0</v>
      </c>
      <c r="P272" s="344">
        <f t="shared" si="886"/>
        <v>0</v>
      </c>
      <c r="Q272" s="344">
        <f t="shared" si="886"/>
        <v>0</v>
      </c>
      <c r="R272" s="344">
        <f t="shared" si="886"/>
        <v>0</v>
      </c>
      <c r="S272" s="344">
        <f t="shared" si="886"/>
        <v>0</v>
      </c>
      <c r="T272" s="344">
        <f t="shared" si="886"/>
        <v>0</v>
      </c>
      <c r="U272" s="344">
        <f t="shared" si="886"/>
        <v>0</v>
      </c>
      <c r="V272" s="344">
        <f t="shared" si="886"/>
        <v>0</v>
      </c>
      <c r="W272" s="344">
        <f t="shared" si="886"/>
        <v>0</v>
      </c>
      <c r="X272" s="344">
        <f t="shared" si="886"/>
        <v>0</v>
      </c>
      <c r="Y272" s="344">
        <f t="shared" si="886"/>
        <v>0</v>
      </c>
      <c r="Z272" s="344">
        <f t="shared" si="886"/>
        <v>0</v>
      </c>
      <c r="AA272" s="344">
        <f t="shared" si="886"/>
        <v>0</v>
      </c>
      <c r="AB272" s="344">
        <f t="shared" si="886"/>
        <v>0</v>
      </c>
      <c r="AC272" s="344">
        <f t="shared" si="886"/>
        <v>0</v>
      </c>
      <c r="AD272" s="344">
        <f t="shared" si="886"/>
        <v>0</v>
      </c>
      <c r="AE272" s="344">
        <f t="shared" si="886"/>
        <v>0</v>
      </c>
      <c r="AF272" s="344">
        <f t="shared" si="886"/>
        <v>0</v>
      </c>
      <c r="AG272" s="344">
        <f t="shared" si="886"/>
        <v>0</v>
      </c>
      <c r="AH272" s="344">
        <f t="shared" si="886"/>
        <v>0</v>
      </c>
      <c r="AI272" s="344">
        <f t="shared" si="886"/>
        <v>0</v>
      </c>
      <c r="AJ272" s="344">
        <f t="shared" si="886"/>
        <v>0</v>
      </c>
      <c r="AK272" s="344">
        <f t="shared" si="886"/>
        <v>0</v>
      </c>
      <c r="AL272" s="344">
        <f t="shared" si="886"/>
        <v>0</v>
      </c>
      <c r="AM272" s="344">
        <f t="shared" si="886"/>
        <v>0</v>
      </c>
      <c r="AN272" s="344">
        <f t="shared" si="886"/>
        <v>0</v>
      </c>
      <c r="AO272" s="344">
        <f t="shared" si="886"/>
        <v>0</v>
      </c>
      <c r="AP272" s="344">
        <f t="shared" si="886"/>
        <v>0</v>
      </c>
      <c r="AQ272" s="344">
        <f t="shared" si="886"/>
        <v>0</v>
      </c>
      <c r="AR272" s="344">
        <f t="shared" si="886"/>
        <v>0</v>
      </c>
      <c r="AS272" s="344">
        <f t="shared" si="886"/>
        <v>0</v>
      </c>
      <c r="AT272" s="344">
        <f t="shared" si="886"/>
        <v>0</v>
      </c>
      <c r="AU272" s="344">
        <f t="shared" si="886"/>
        <v>0</v>
      </c>
      <c r="AV272" s="344">
        <f t="shared" si="886"/>
        <v>0</v>
      </c>
      <c r="AW272" s="344">
        <f t="shared" si="886"/>
        <v>0</v>
      </c>
      <c r="AX272" s="344">
        <f t="shared" si="886"/>
        <v>0</v>
      </c>
      <c r="AY272" s="344">
        <f t="shared" si="886"/>
        <v>0</v>
      </c>
      <c r="AZ272" s="344">
        <f t="shared" si="886"/>
        <v>0</v>
      </c>
      <c r="BA272" s="344">
        <f t="shared" si="886"/>
        <v>0</v>
      </c>
      <c r="BB272" s="344">
        <f t="shared" si="886"/>
        <v>0</v>
      </c>
      <c r="BC272" s="344">
        <f t="shared" si="886"/>
        <v>0</v>
      </c>
      <c r="BD272" s="344">
        <f t="shared" si="886"/>
        <v>0</v>
      </c>
      <c r="BE272" s="344">
        <f t="shared" si="886"/>
        <v>0</v>
      </c>
      <c r="BF272" s="344">
        <f t="shared" si="886"/>
        <v>0</v>
      </c>
      <c r="BG272" s="344">
        <f t="shared" si="886"/>
        <v>0</v>
      </c>
      <c r="BH272" s="344">
        <f t="shared" si="886"/>
        <v>0</v>
      </c>
      <c r="BI272" s="344">
        <f t="shared" si="886"/>
        <v>0</v>
      </c>
      <c r="BJ272" s="344">
        <f t="shared" si="886"/>
        <v>0</v>
      </c>
      <c r="BK272" s="344">
        <f t="shared" si="886"/>
        <v>0</v>
      </c>
      <c r="BL272" s="344">
        <f t="shared" si="886"/>
        <v>0</v>
      </c>
      <c r="BM272" s="344">
        <f t="shared" si="886"/>
        <v>0</v>
      </c>
      <c r="BN272" s="344">
        <f t="shared" si="886"/>
        <v>0</v>
      </c>
      <c r="BO272" s="344">
        <f t="shared" si="886"/>
        <v>0</v>
      </c>
      <c r="BP272" s="344">
        <f t="shared" si="886"/>
        <v>0</v>
      </c>
      <c r="BQ272" s="344">
        <f t="shared" ref="BQ272:CS272" si="887">IFERROR(IF(BQ$17="beräknas ej",0,BP272*IF(BQ$252&gt;$D$217,1,IF(BQ$252&lt;=$C$217,$C$216,$D$216))*IFERROR(INDEX($B$8:$E$14,MATCH($A272,$A$8:$A$14,0),MATCH(BQ$252,$B$6:$E$6,1)),0)),0)</f>
        <v>0</v>
      </c>
      <c r="BR272" s="344">
        <f t="shared" si="887"/>
        <v>0</v>
      </c>
      <c r="BS272" s="344">
        <f t="shared" si="887"/>
        <v>0</v>
      </c>
      <c r="BT272" s="344">
        <f t="shared" si="887"/>
        <v>0</v>
      </c>
      <c r="BU272" s="344">
        <f t="shared" si="887"/>
        <v>0</v>
      </c>
      <c r="BV272" s="344">
        <f t="shared" si="887"/>
        <v>0</v>
      </c>
      <c r="BW272" s="344">
        <f t="shared" si="887"/>
        <v>0</v>
      </c>
      <c r="BX272" s="344">
        <f t="shared" si="887"/>
        <v>0</v>
      </c>
      <c r="BY272" s="344">
        <f t="shared" si="887"/>
        <v>0</v>
      </c>
      <c r="BZ272" s="344">
        <f t="shared" si="887"/>
        <v>0</v>
      </c>
      <c r="CA272" s="344">
        <f t="shared" si="887"/>
        <v>0</v>
      </c>
      <c r="CB272" s="344">
        <f t="shared" si="887"/>
        <v>0</v>
      </c>
      <c r="CC272" s="344">
        <f t="shared" si="887"/>
        <v>0</v>
      </c>
      <c r="CD272" s="344">
        <f t="shared" si="887"/>
        <v>0</v>
      </c>
      <c r="CE272" s="344">
        <f t="shared" si="887"/>
        <v>0</v>
      </c>
      <c r="CF272" s="344">
        <f t="shared" si="887"/>
        <v>0</v>
      </c>
      <c r="CG272" s="344">
        <f t="shared" si="887"/>
        <v>0</v>
      </c>
      <c r="CH272" s="344">
        <f t="shared" si="887"/>
        <v>0</v>
      </c>
      <c r="CI272" s="344">
        <f t="shared" si="887"/>
        <v>0</v>
      </c>
      <c r="CJ272" s="344">
        <f t="shared" si="887"/>
        <v>0</v>
      </c>
      <c r="CK272" s="344">
        <f t="shared" si="887"/>
        <v>0</v>
      </c>
      <c r="CL272" s="344">
        <f t="shared" si="887"/>
        <v>0</v>
      </c>
      <c r="CM272" s="344">
        <f t="shared" si="887"/>
        <v>0</v>
      </c>
      <c r="CN272" s="344">
        <f t="shared" si="887"/>
        <v>0</v>
      </c>
      <c r="CO272" s="344">
        <f t="shared" si="887"/>
        <v>0</v>
      </c>
      <c r="CP272" s="344">
        <f t="shared" si="887"/>
        <v>0</v>
      </c>
      <c r="CQ272" s="344">
        <f t="shared" si="887"/>
        <v>0</v>
      </c>
      <c r="CR272" s="344">
        <f t="shared" si="887"/>
        <v>0</v>
      </c>
      <c r="CS272" s="344">
        <f t="shared" si="887"/>
        <v>0</v>
      </c>
    </row>
    <row r="273" spans="1:97" s="372" customFormat="1" x14ac:dyDescent="0.35">
      <c r="A273" s="337">
        <f t="shared" ref="A273:C273" si="888">A243</f>
        <v>0</v>
      </c>
      <c r="B273" s="337" t="str">
        <f t="shared" si="888"/>
        <v>0 0</v>
      </c>
      <c r="C273" s="344">
        <f t="shared" si="888"/>
        <v>0</v>
      </c>
      <c r="D273" s="344">
        <f>IFERROR(('UA basår'!W27*'UA basår'!F27*'UA basår'!H27*'UA basår'!L27)+('UA basår'!W57*'UA basår'!F57*'UA basår'!H57*'UA basår'!L57),0)</f>
        <v>0</v>
      </c>
      <c r="E273" s="344">
        <f t="shared" ref="E273:BP273" si="889">IFERROR(IF(E$17="beräknas ej",0,D273*IF(E$252&gt;$D$217,1,IF(E$252&lt;=$C$217,$C$216,$D$216))*IFERROR(INDEX($B$8:$E$14,MATCH($A273,$A$8:$A$14,0),MATCH(E$252,$B$6:$E$6,1)),0)),0)</f>
        <v>0</v>
      </c>
      <c r="F273" s="344">
        <f t="shared" si="889"/>
        <v>0</v>
      </c>
      <c r="G273" s="344">
        <f t="shared" si="889"/>
        <v>0</v>
      </c>
      <c r="H273" s="344">
        <f t="shared" si="889"/>
        <v>0</v>
      </c>
      <c r="I273" s="344">
        <f t="shared" si="889"/>
        <v>0</v>
      </c>
      <c r="J273" s="344">
        <f t="shared" si="889"/>
        <v>0</v>
      </c>
      <c r="K273" s="344">
        <f t="shared" si="889"/>
        <v>0</v>
      </c>
      <c r="L273" s="344">
        <f t="shared" si="889"/>
        <v>0</v>
      </c>
      <c r="M273" s="344">
        <f t="shared" si="889"/>
        <v>0</v>
      </c>
      <c r="N273" s="344">
        <f t="shared" si="889"/>
        <v>0</v>
      </c>
      <c r="O273" s="344">
        <f t="shared" si="889"/>
        <v>0</v>
      </c>
      <c r="P273" s="344">
        <f t="shared" si="889"/>
        <v>0</v>
      </c>
      <c r="Q273" s="344">
        <f t="shared" si="889"/>
        <v>0</v>
      </c>
      <c r="R273" s="344">
        <f t="shared" si="889"/>
        <v>0</v>
      </c>
      <c r="S273" s="344">
        <f t="shared" si="889"/>
        <v>0</v>
      </c>
      <c r="T273" s="344">
        <f t="shared" si="889"/>
        <v>0</v>
      </c>
      <c r="U273" s="344">
        <f t="shared" si="889"/>
        <v>0</v>
      </c>
      <c r="V273" s="344">
        <f t="shared" si="889"/>
        <v>0</v>
      </c>
      <c r="W273" s="344">
        <f t="shared" si="889"/>
        <v>0</v>
      </c>
      <c r="X273" s="344">
        <f t="shared" si="889"/>
        <v>0</v>
      </c>
      <c r="Y273" s="344">
        <f t="shared" si="889"/>
        <v>0</v>
      </c>
      <c r="Z273" s="344">
        <f t="shared" si="889"/>
        <v>0</v>
      </c>
      <c r="AA273" s="344">
        <f t="shared" si="889"/>
        <v>0</v>
      </c>
      <c r="AB273" s="344">
        <f t="shared" si="889"/>
        <v>0</v>
      </c>
      <c r="AC273" s="344">
        <f t="shared" si="889"/>
        <v>0</v>
      </c>
      <c r="AD273" s="344">
        <f t="shared" si="889"/>
        <v>0</v>
      </c>
      <c r="AE273" s="344">
        <f t="shared" si="889"/>
        <v>0</v>
      </c>
      <c r="AF273" s="344">
        <f t="shared" si="889"/>
        <v>0</v>
      </c>
      <c r="AG273" s="344">
        <f t="shared" si="889"/>
        <v>0</v>
      </c>
      <c r="AH273" s="344">
        <f t="shared" si="889"/>
        <v>0</v>
      </c>
      <c r="AI273" s="344">
        <f t="shared" si="889"/>
        <v>0</v>
      </c>
      <c r="AJ273" s="344">
        <f t="shared" si="889"/>
        <v>0</v>
      </c>
      <c r="AK273" s="344">
        <f t="shared" si="889"/>
        <v>0</v>
      </c>
      <c r="AL273" s="344">
        <f t="shared" si="889"/>
        <v>0</v>
      </c>
      <c r="AM273" s="344">
        <f t="shared" si="889"/>
        <v>0</v>
      </c>
      <c r="AN273" s="344">
        <f t="shared" si="889"/>
        <v>0</v>
      </c>
      <c r="AO273" s="344">
        <f t="shared" si="889"/>
        <v>0</v>
      </c>
      <c r="AP273" s="344">
        <f t="shared" si="889"/>
        <v>0</v>
      </c>
      <c r="AQ273" s="344">
        <f t="shared" si="889"/>
        <v>0</v>
      </c>
      <c r="AR273" s="344">
        <f t="shared" si="889"/>
        <v>0</v>
      </c>
      <c r="AS273" s="344">
        <f t="shared" si="889"/>
        <v>0</v>
      </c>
      <c r="AT273" s="344">
        <f t="shared" si="889"/>
        <v>0</v>
      </c>
      <c r="AU273" s="344">
        <f t="shared" si="889"/>
        <v>0</v>
      </c>
      <c r="AV273" s="344">
        <f t="shared" si="889"/>
        <v>0</v>
      </c>
      <c r="AW273" s="344">
        <f t="shared" si="889"/>
        <v>0</v>
      </c>
      <c r="AX273" s="344">
        <f t="shared" si="889"/>
        <v>0</v>
      </c>
      <c r="AY273" s="344">
        <f t="shared" si="889"/>
        <v>0</v>
      </c>
      <c r="AZ273" s="344">
        <f t="shared" si="889"/>
        <v>0</v>
      </c>
      <c r="BA273" s="344">
        <f t="shared" si="889"/>
        <v>0</v>
      </c>
      <c r="BB273" s="344">
        <f t="shared" si="889"/>
        <v>0</v>
      </c>
      <c r="BC273" s="344">
        <f t="shared" si="889"/>
        <v>0</v>
      </c>
      <c r="BD273" s="344">
        <f t="shared" si="889"/>
        <v>0</v>
      </c>
      <c r="BE273" s="344">
        <f t="shared" si="889"/>
        <v>0</v>
      </c>
      <c r="BF273" s="344">
        <f t="shared" si="889"/>
        <v>0</v>
      </c>
      <c r="BG273" s="344">
        <f t="shared" si="889"/>
        <v>0</v>
      </c>
      <c r="BH273" s="344">
        <f t="shared" si="889"/>
        <v>0</v>
      </c>
      <c r="BI273" s="344">
        <f t="shared" si="889"/>
        <v>0</v>
      </c>
      <c r="BJ273" s="344">
        <f t="shared" si="889"/>
        <v>0</v>
      </c>
      <c r="BK273" s="344">
        <f t="shared" si="889"/>
        <v>0</v>
      </c>
      <c r="BL273" s="344">
        <f t="shared" si="889"/>
        <v>0</v>
      </c>
      <c r="BM273" s="344">
        <f t="shared" si="889"/>
        <v>0</v>
      </c>
      <c r="BN273" s="344">
        <f t="shared" si="889"/>
        <v>0</v>
      </c>
      <c r="BO273" s="344">
        <f t="shared" si="889"/>
        <v>0</v>
      </c>
      <c r="BP273" s="344">
        <f t="shared" si="889"/>
        <v>0</v>
      </c>
      <c r="BQ273" s="344">
        <f t="shared" ref="BQ273:CS273" si="890">IFERROR(IF(BQ$17="beräknas ej",0,BP273*IF(BQ$252&gt;$D$217,1,IF(BQ$252&lt;=$C$217,$C$216,$D$216))*IFERROR(INDEX($B$8:$E$14,MATCH($A273,$A$8:$A$14,0),MATCH(BQ$252,$B$6:$E$6,1)),0)),0)</f>
        <v>0</v>
      </c>
      <c r="BR273" s="344">
        <f t="shared" si="890"/>
        <v>0</v>
      </c>
      <c r="BS273" s="344">
        <f t="shared" si="890"/>
        <v>0</v>
      </c>
      <c r="BT273" s="344">
        <f t="shared" si="890"/>
        <v>0</v>
      </c>
      <c r="BU273" s="344">
        <f t="shared" si="890"/>
        <v>0</v>
      </c>
      <c r="BV273" s="344">
        <f t="shared" si="890"/>
        <v>0</v>
      </c>
      <c r="BW273" s="344">
        <f t="shared" si="890"/>
        <v>0</v>
      </c>
      <c r="BX273" s="344">
        <f t="shared" si="890"/>
        <v>0</v>
      </c>
      <c r="BY273" s="344">
        <f t="shared" si="890"/>
        <v>0</v>
      </c>
      <c r="BZ273" s="344">
        <f t="shared" si="890"/>
        <v>0</v>
      </c>
      <c r="CA273" s="344">
        <f t="shared" si="890"/>
        <v>0</v>
      </c>
      <c r="CB273" s="344">
        <f t="shared" si="890"/>
        <v>0</v>
      </c>
      <c r="CC273" s="344">
        <f t="shared" si="890"/>
        <v>0</v>
      </c>
      <c r="CD273" s="344">
        <f t="shared" si="890"/>
        <v>0</v>
      </c>
      <c r="CE273" s="344">
        <f t="shared" si="890"/>
        <v>0</v>
      </c>
      <c r="CF273" s="344">
        <f t="shared" si="890"/>
        <v>0</v>
      </c>
      <c r="CG273" s="344">
        <f t="shared" si="890"/>
        <v>0</v>
      </c>
      <c r="CH273" s="344">
        <f t="shared" si="890"/>
        <v>0</v>
      </c>
      <c r="CI273" s="344">
        <f t="shared" si="890"/>
        <v>0</v>
      </c>
      <c r="CJ273" s="344">
        <f t="shared" si="890"/>
        <v>0</v>
      </c>
      <c r="CK273" s="344">
        <f t="shared" si="890"/>
        <v>0</v>
      </c>
      <c r="CL273" s="344">
        <f t="shared" si="890"/>
        <v>0</v>
      </c>
      <c r="CM273" s="344">
        <f t="shared" si="890"/>
        <v>0</v>
      </c>
      <c r="CN273" s="344">
        <f t="shared" si="890"/>
        <v>0</v>
      </c>
      <c r="CO273" s="344">
        <f t="shared" si="890"/>
        <v>0</v>
      </c>
      <c r="CP273" s="344">
        <f t="shared" si="890"/>
        <v>0</v>
      </c>
      <c r="CQ273" s="344">
        <f t="shared" si="890"/>
        <v>0</v>
      </c>
      <c r="CR273" s="344">
        <f t="shared" si="890"/>
        <v>0</v>
      </c>
      <c r="CS273" s="344">
        <f t="shared" si="890"/>
        <v>0</v>
      </c>
    </row>
    <row r="274" spans="1:97" s="372" customFormat="1" x14ac:dyDescent="0.35">
      <c r="A274" s="337">
        <f t="shared" ref="A274:C274" si="891">A244</f>
        <v>0</v>
      </c>
      <c r="B274" s="337" t="str">
        <f t="shared" si="891"/>
        <v>0 0</v>
      </c>
      <c r="C274" s="344">
        <f t="shared" si="891"/>
        <v>0</v>
      </c>
      <c r="D274" s="344">
        <f>IFERROR(('UA basår'!W28*'UA basår'!F28*'UA basår'!H28*'UA basår'!L28)+('UA basår'!W58*'UA basår'!F58*'UA basår'!H58*'UA basår'!L58),0)</f>
        <v>0</v>
      </c>
      <c r="E274" s="344">
        <f t="shared" ref="E274:BP274" si="892">IFERROR(IF(E$17="beräknas ej",0,D274*IF(E$252&gt;$D$217,1,IF(E$252&lt;=$C$217,$C$216,$D$216))*IFERROR(INDEX($B$8:$E$14,MATCH($A274,$A$8:$A$14,0),MATCH(E$252,$B$6:$E$6,1)),0)),0)</f>
        <v>0</v>
      </c>
      <c r="F274" s="344">
        <f t="shared" si="892"/>
        <v>0</v>
      </c>
      <c r="G274" s="344">
        <f t="shared" si="892"/>
        <v>0</v>
      </c>
      <c r="H274" s="344">
        <f t="shared" si="892"/>
        <v>0</v>
      </c>
      <c r="I274" s="344">
        <f t="shared" si="892"/>
        <v>0</v>
      </c>
      <c r="J274" s="344">
        <f t="shared" si="892"/>
        <v>0</v>
      </c>
      <c r="K274" s="344">
        <f t="shared" si="892"/>
        <v>0</v>
      </c>
      <c r="L274" s="344">
        <f t="shared" si="892"/>
        <v>0</v>
      </c>
      <c r="M274" s="344">
        <f t="shared" si="892"/>
        <v>0</v>
      </c>
      <c r="N274" s="344">
        <f t="shared" si="892"/>
        <v>0</v>
      </c>
      <c r="O274" s="344">
        <f t="shared" si="892"/>
        <v>0</v>
      </c>
      <c r="P274" s="344">
        <f t="shared" si="892"/>
        <v>0</v>
      </c>
      <c r="Q274" s="344">
        <f t="shared" si="892"/>
        <v>0</v>
      </c>
      <c r="R274" s="344">
        <f t="shared" si="892"/>
        <v>0</v>
      </c>
      <c r="S274" s="344">
        <f t="shared" si="892"/>
        <v>0</v>
      </c>
      <c r="T274" s="344">
        <f t="shared" si="892"/>
        <v>0</v>
      </c>
      <c r="U274" s="344">
        <f t="shared" si="892"/>
        <v>0</v>
      </c>
      <c r="V274" s="344">
        <f t="shared" si="892"/>
        <v>0</v>
      </c>
      <c r="W274" s="344">
        <f t="shared" si="892"/>
        <v>0</v>
      </c>
      <c r="X274" s="344">
        <f t="shared" si="892"/>
        <v>0</v>
      </c>
      <c r="Y274" s="344">
        <f t="shared" si="892"/>
        <v>0</v>
      </c>
      <c r="Z274" s="344">
        <f t="shared" si="892"/>
        <v>0</v>
      </c>
      <c r="AA274" s="344">
        <f t="shared" si="892"/>
        <v>0</v>
      </c>
      <c r="AB274" s="344">
        <f t="shared" si="892"/>
        <v>0</v>
      </c>
      <c r="AC274" s="344">
        <f t="shared" si="892"/>
        <v>0</v>
      </c>
      <c r="AD274" s="344">
        <f t="shared" si="892"/>
        <v>0</v>
      </c>
      <c r="AE274" s="344">
        <f t="shared" si="892"/>
        <v>0</v>
      </c>
      <c r="AF274" s="344">
        <f t="shared" si="892"/>
        <v>0</v>
      </c>
      <c r="AG274" s="344">
        <f t="shared" si="892"/>
        <v>0</v>
      </c>
      <c r="AH274" s="344">
        <f t="shared" si="892"/>
        <v>0</v>
      </c>
      <c r="AI274" s="344">
        <f t="shared" si="892"/>
        <v>0</v>
      </c>
      <c r="AJ274" s="344">
        <f t="shared" si="892"/>
        <v>0</v>
      </c>
      <c r="AK274" s="344">
        <f t="shared" si="892"/>
        <v>0</v>
      </c>
      <c r="AL274" s="344">
        <f t="shared" si="892"/>
        <v>0</v>
      </c>
      <c r="AM274" s="344">
        <f t="shared" si="892"/>
        <v>0</v>
      </c>
      <c r="AN274" s="344">
        <f t="shared" si="892"/>
        <v>0</v>
      </c>
      <c r="AO274" s="344">
        <f t="shared" si="892"/>
        <v>0</v>
      </c>
      <c r="AP274" s="344">
        <f t="shared" si="892"/>
        <v>0</v>
      </c>
      <c r="AQ274" s="344">
        <f t="shared" si="892"/>
        <v>0</v>
      </c>
      <c r="AR274" s="344">
        <f t="shared" si="892"/>
        <v>0</v>
      </c>
      <c r="AS274" s="344">
        <f t="shared" si="892"/>
        <v>0</v>
      </c>
      <c r="AT274" s="344">
        <f t="shared" si="892"/>
        <v>0</v>
      </c>
      <c r="AU274" s="344">
        <f t="shared" si="892"/>
        <v>0</v>
      </c>
      <c r="AV274" s="344">
        <f t="shared" si="892"/>
        <v>0</v>
      </c>
      <c r="AW274" s="344">
        <f t="shared" si="892"/>
        <v>0</v>
      </c>
      <c r="AX274" s="344">
        <f t="shared" si="892"/>
        <v>0</v>
      </c>
      <c r="AY274" s="344">
        <f t="shared" si="892"/>
        <v>0</v>
      </c>
      <c r="AZ274" s="344">
        <f t="shared" si="892"/>
        <v>0</v>
      </c>
      <c r="BA274" s="344">
        <f t="shared" si="892"/>
        <v>0</v>
      </c>
      <c r="BB274" s="344">
        <f t="shared" si="892"/>
        <v>0</v>
      </c>
      <c r="BC274" s="344">
        <f t="shared" si="892"/>
        <v>0</v>
      </c>
      <c r="BD274" s="344">
        <f t="shared" si="892"/>
        <v>0</v>
      </c>
      <c r="BE274" s="344">
        <f t="shared" si="892"/>
        <v>0</v>
      </c>
      <c r="BF274" s="344">
        <f t="shared" si="892"/>
        <v>0</v>
      </c>
      <c r="BG274" s="344">
        <f t="shared" si="892"/>
        <v>0</v>
      </c>
      <c r="BH274" s="344">
        <f t="shared" si="892"/>
        <v>0</v>
      </c>
      <c r="BI274" s="344">
        <f t="shared" si="892"/>
        <v>0</v>
      </c>
      <c r="BJ274" s="344">
        <f t="shared" si="892"/>
        <v>0</v>
      </c>
      <c r="BK274" s="344">
        <f t="shared" si="892"/>
        <v>0</v>
      </c>
      <c r="BL274" s="344">
        <f t="shared" si="892"/>
        <v>0</v>
      </c>
      <c r="BM274" s="344">
        <f t="shared" si="892"/>
        <v>0</v>
      </c>
      <c r="BN274" s="344">
        <f t="shared" si="892"/>
        <v>0</v>
      </c>
      <c r="BO274" s="344">
        <f t="shared" si="892"/>
        <v>0</v>
      </c>
      <c r="BP274" s="344">
        <f t="shared" si="892"/>
        <v>0</v>
      </c>
      <c r="BQ274" s="344">
        <f t="shared" ref="BQ274:CS274" si="893">IFERROR(IF(BQ$17="beräknas ej",0,BP274*IF(BQ$252&gt;$D$217,1,IF(BQ$252&lt;=$C$217,$C$216,$D$216))*IFERROR(INDEX($B$8:$E$14,MATCH($A274,$A$8:$A$14,0),MATCH(BQ$252,$B$6:$E$6,1)),0)),0)</f>
        <v>0</v>
      </c>
      <c r="BR274" s="344">
        <f t="shared" si="893"/>
        <v>0</v>
      </c>
      <c r="BS274" s="344">
        <f t="shared" si="893"/>
        <v>0</v>
      </c>
      <c r="BT274" s="344">
        <f t="shared" si="893"/>
        <v>0</v>
      </c>
      <c r="BU274" s="344">
        <f t="shared" si="893"/>
        <v>0</v>
      </c>
      <c r="BV274" s="344">
        <f t="shared" si="893"/>
        <v>0</v>
      </c>
      <c r="BW274" s="344">
        <f t="shared" si="893"/>
        <v>0</v>
      </c>
      <c r="BX274" s="344">
        <f t="shared" si="893"/>
        <v>0</v>
      </c>
      <c r="BY274" s="344">
        <f t="shared" si="893"/>
        <v>0</v>
      </c>
      <c r="BZ274" s="344">
        <f t="shared" si="893"/>
        <v>0</v>
      </c>
      <c r="CA274" s="344">
        <f t="shared" si="893"/>
        <v>0</v>
      </c>
      <c r="CB274" s="344">
        <f t="shared" si="893"/>
        <v>0</v>
      </c>
      <c r="CC274" s="344">
        <f t="shared" si="893"/>
        <v>0</v>
      </c>
      <c r="CD274" s="344">
        <f t="shared" si="893"/>
        <v>0</v>
      </c>
      <c r="CE274" s="344">
        <f t="shared" si="893"/>
        <v>0</v>
      </c>
      <c r="CF274" s="344">
        <f t="shared" si="893"/>
        <v>0</v>
      </c>
      <c r="CG274" s="344">
        <f t="shared" si="893"/>
        <v>0</v>
      </c>
      <c r="CH274" s="344">
        <f t="shared" si="893"/>
        <v>0</v>
      </c>
      <c r="CI274" s="344">
        <f t="shared" si="893"/>
        <v>0</v>
      </c>
      <c r="CJ274" s="344">
        <f t="shared" si="893"/>
        <v>0</v>
      </c>
      <c r="CK274" s="344">
        <f t="shared" si="893"/>
        <v>0</v>
      </c>
      <c r="CL274" s="344">
        <f t="shared" si="893"/>
        <v>0</v>
      </c>
      <c r="CM274" s="344">
        <f t="shared" si="893"/>
        <v>0</v>
      </c>
      <c r="CN274" s="344">
        <f t="shared" si="893"/>
        <v>0</v>
      </c>
      <c r="CO274" s="344">
        <f t="shared" si="893"/>
        <v>0</v>
      </c>
      <c r="CP274" s="344">
        <f t="shared" si="893"/>
        <v>0</v>
      </c>
      <c r="CQ274" s="344">
        <f t="shared" si="893"/>
        <v>0</v>
      </c>
      <c r="CR274" s="344">
        <f t="shared" si="893"/>
        <v>0</v>
      </c>
      <c r="CS274" s="344">
        <f t="shared" si="893"/>
        <v>0</v>
      </c>
    </row>
    <row r="275" spans="1:97" s="372" customFormat="1" x14ac:dyDescent="0.35">
      <c r="A275" s="337">
        <f t="shared" ref="A275:C275" si="894">A245</f>
        <v>0</v>
      </c>
      <c r="B275" s="337" t="str">
        <f t="shared" si="894"/>
        <v>0 0</v>
      </c>
      <c r="C275" s="344">
        <f t="shared" si="894"/>
        <v>0</v>
      </c>
      <c r="D275" s="344">
        <f>IFERROR(('UA basår'!W29*'UA basår'!F29*'UA basår'!H29*'UA basår'!L29)+('UA basår'!W59*'UA basår'!F59*'UA basår'!H59*'UA basår'!L59),0)</f>
        <v>0</v>
      </c>
      <c r="E275" s="344">
        <f t="shared" ref="E275:BP275" si="895">IFERROR(IF(E$17="beräknas ej",0,D275*IF(E$252&gt;$D$217,1,IF(E$252&lt;=$C$217,$C$216,$D$216))*IFERROR(INDEX($B$8:$E$14,MATCH($A275,$A$8:$A$14,0),MATCH(E$252,$B$6:$E$6,1)),0)),0)</f>
        <v>0</v>
      </c>
      <c r="F275" s="344">
        <f t="shared" si="895"/>
        <v>0</v>
      </c>
      <c r="G275" s="344">
        <f t="shared" si="895"/>
        <v>0</v>
      </c>
      <c r="H275" s="344">
        <f t="shared" si="895"/>
        <v>0</v>
      </c>
      <c r="I275" s="344">
        <f t="shared" si="895"/>
        <v>0</v>
      </c>
      <c r="J275" s="344">
        <f t="shared" si="895"/>
        <v>0</v>
      </c>
      <c r="K275" s="344">
        <f t="shared" si="895"/>
        <v>0</v>
      </c>
      <c r="L275" s="344">
        <f t="shared" si="895"/>
        <v>0</v>
      </c>
      <c r="M275" s="344">
        <f t="shared" si="895"/>
        <v>0</v>
      </c>
      <c r="N275" s="344">
        <f t="shared" si="895"/>
        <v>0</v>
      </c>
      <c r="O275" s="344">
        <f t="shared" si="895"/>
        <v>0</v>
      </c>
      <c r="P275" s="344">
        <f t="shared" si="895"/>
        <v>0</v>
      </c>
      <c r="Q275" s="344">
        <f t="shared" si="895"/>
        <v>0</v>
      </c>
      <c r="R275" s="344">
        <f t="shared" si="895"/>
        <v>0</v>
      </c>
      <c r="S275" s="344">
        <f t="shared" si="895"/>
        <v>0</v>
      </c>
      <c r="T275" s="344">
        <f t="shared" si="895"/>
        <v>0</v>
      </c>
      <c r="U275" s="344">
        <f t="shared" si="895"/>
        <v>0</v>
      </c>
      <c r="V275" s="344">
        <f t="shared" si="895"/>
        <v>0</v>
      </c>
      <c r="W275" s="344">
        <f t="shared" si="895"/>
        <v>0</v>
      </c>
      <c r="X275" s="344">
        <f t="shared" si="895"/>
        <v>0</v>
      </c>
      <c r="Y275" s="344">
        <f t="shared" si="895"/>
        <v>0</v>
      </c>
      <c r="Z275" s="344">
        <f t="shared" si="895"/>
        <v>0</v>
      </c>
      <c r="AA275" s="344">
        <f t="shared" si="895"/>
        <v>0</v>
      </c>
      <c r="AB275" s="344">
        <f t="shared" si="895"/>
        <v>0</v>
      </c>
      <c r="AC275" s="344">
        <f t="shared" si="895"/>
        <v>0</v>
      </c>
      <c r="AD275" s="344">
        <f t="shared" si="895"/>
        <v>0</v>
      </c>
      <c r="AE275" s="344">
        <f t="shared" si="895"/>
        <v>0</v>
      </c>
      <c r="AF275" s="344">
        <f t="shared" si="895"/>
        <v>0</v>
      </c>
      <c r="AG275" s="344">
        <f t="shared" si="895"/>
        <v>0</v>
      </c>
      <c r="AH275" s="344">
        <f t="shared" si="895"/>
        <v>0</v>
      </c>
      <c r="AI275" s="344">
        <f t="shared" si="895"/>
        <v>0</v>
      </c>
      <c r="AJ275" s="344">
        <f t="shared" si="895"/>
        <v>0</v>
      </c>
      <c r="AK275" s="344">
        <f t="shared" si="895"/>
        <v>0</v>
      </c>
      <c r="AL275" s="344">
        <f t="shared" si="895"/>
        <v>0</v>
      </c>
      <c r="AM275" s="344">
        <f t="shared" si="895"/>
        <v>0</v>
      </c>
      <c r="AN275" s="344">
        <f t="shared" si="895"/>
        <v>0</v>
      </c>
      <c r="AO275" s="344">
        <f t="shared" si="895"/>
        <v>0</v>
      </c>
      <c r="AP275" s="344">
        <f t="shared" si="895"/>
        <v>0</v>
      </c>
      <c r="AQ275" s="344">
        <f t="shared" si="895"/>
        <v>0</v>
      </c>
      <c r="AR275" s="344">
        <f t="shared" si="895"/>
        <v>0</v>
      </c>
      <c r="AS275" s="344">
        <f t="shared" si="895"/>
        <v>0</v>
      </c>
      <c r="AT275" s="344">
        <f t="shared" si="895"/>
        <v>0</v>
      </c>
      <c r="AU275" s="344">
        <f t="shared" si="895"/>
        <v>0</v>
      </c>
      <c r="AV275" s="344">
        <f t="shared" si="895"/>
        <v>0</v>
      </c>
      <c r="AW275" s="344">
        <f t="shared" si="895"/>
        <v>0</v>
      </c>
      <c r="AX275" s="344">
        <f t="shared" si="895"/>
        <v>0</v>
      </c>
      <c r="AY275" s="344">
        <f t="shared" si="895"/>
        <v>0</v>
      </c>
      <c r="AZ275" s="344">
        <f t="shared" si="895"/>
        <v>0</v>
      </c>
      <c r="BA275" s="344">
        <f t="shared" si="895"/>
        <v>0</v>
      </c>
      <c r="BB275" s="344">
        <f t="shared" si="895"/>
        <v>0</v>
      </c>
      <c r="BC275" s="344">
        <f t="shared" si="895"/>
        <v>0</v>
      </c>
      <c r="BD275" s="344">
        <f t="shared" si="895"/>
        <v>0</v>
      </c>
      <c r="BE275" s="344">
        <f t="shared" si="895"/>
        <v>0</v>
      </c>
      <c r="BF275" s="344">
        <f t="shared" si="895"/>
        <v>0</v>
      </c>
      <c r="BG275" s="344">
        <f t="shared" si="895"/>
        <v>0</v>
      </c>
      <c r="BH275" s="344">
        <f t="shared" si="895"/>
        <v>0</v>
      </c>
      <c r="BI275" s="344">
        <f t="shared" si="895"/>
        <v>0</v>
      </c>
      <c r="BJ275" s="344">
        <f t="shared" si="895"/>
        <v>0</v>
      </c>
      <c r="BK275" s="344">
        <f t="shared" si="895"/>
        <v>0</v>
      </c>
      <c r="BL275" s="344">
        <f t="shared" si="895"/>
        <v>0</v>
      </c>
      <c r="BM275" s="344">
        <f t="shared" si="895"/>
        <v>0</v>
      </c>
      <c r="BN275" s="344">
        <f t="shared" si="895"/>
        <v>0</v>
      </c>
      <c r="BO275" s="344">
        <f t="shared" si="895"/>
        <v>0</v>
      </c>
      <c r="BP275" s="344">
        <f t="shared" si="895"/>
        <v>0</v>
      </c>
      <c r="BQ275" s="344">
        <f t="shared" ref="BQ275:CS275" si="896">IFERROR(IF(BQ$17="beräknas ej",0,BP275*IF(BQ$252&gt;$D$217,1,IF(BQ$252&lt;=$C$217,$C$216,$D$216))*IFERROR(INDEX($B$8:$E$14,MATCH($A275,$A$8:$A$14,0),MATCH(BQ$252,$B$6:$E$6,1)),0)),0)</f>
        <v>0</v>
      </c>
      <c r="BR275" s="344">
        <f t="shared" si="896"/>
        <v>0</v>
      </c>
      <c r="BS275" s="344">
        <f t="shared" si="896"/>
        <v>0</v>
      </c>
      <c r="BT275" s="344">
        <f t="shared" si="896"/>
        <v>0</v>
      </c>
      <c r="BU275" s="344">
        <f t="shared" si="896"/>
        <v>0</v>
      </c>
      <c r="BV275" s="344">
        <f t="shared" si="896"/>
        <v>0</v>
      </c>
      <c r="BW275" s="344">
        <f t="shared" si="896"/>
        <v>0</v>
      </c>
      <c r="BX275" s="344">
        <f t="shared" si="896"/>
        <v>0</v>
      </c>
      <c r="BY275" s="344">
        <f t="shared" si="896"/>
        <v>0</v>
      </c>
      <c r="BZ275" s="344">
        <f t="shared" si="896"/>
        <v>0</v>
      </c>
      <c r="CA275" s="344">
        <f t="shared" si="896"/>
        <v>0</v>
      </c>
      <c r="CB275" s="344">
        <f t="shared" si="896"/>
        <v>0</v>
      </c>
      <c r="CC275" s="344">
        <f t="shared" si="896"/>
        <v>0</v>
      </c>
      <c r="CD275" s="344">
        <f t="shared" si="896"/>
        <v>0</v>
      </c>
      <c r="CE275" s="344">
        <f t="shared" si="896"/>
        <v>0</v>
      </c>
      <c r="CF275" s="344">
        <f t="shared" si="896"/>
        <v>0</v>
      </c>
      <c r="CG275" s="344">
        <f t="shared" si="896"/>
        <v>0</v>
      </c>
      <c r="CH275" s="344">
        <f t="shared" si="896"/>
        <v>0</v>
      </c>
      <c r="CI275" s="344">
        <f t="shared" si="896"/>
        <v>0</v>
      </c>
      <c r="CJ275" s="344">
        <f t="shared" si="896"/>
        <v>0</v>
      </c>
      <c r="CK275" s="344">
        <f t="shared" si="896"/>
        <v>0</v>
      </c>
      <c r="CL275" s="344">
        <f t="shared" si="896"/>
        <v>0</v>
      </c>
      <c r="CM275" s="344">
        <f t="shared" si="896"/>
        <v>0</v>
      </c>
      <c r="CN275" s="344">
        <f t="shared" si="896"/>
        <v>0</v>
      </c>
      <c r="CO275" s="344">
        <f t="shared" si="896"/>
        <v>0</v>
      </c>
      <c r="CP275" s="344">
        <f t="shared" si="896"/>
        <v>0</v>
      </c>
      <c r="CQ275" s="344">
        <f t="shared" si="896"/>
        <v>0</v>
      </c>
      <c r="CR275" s="344">
        <f t="shared" si="896"/>
        <v>0</v>
      </c>
      <c r="CS275" s="344">
        <f t="shared" si="896"/>
        <v>0</v>
      </c>
    </row>
    <row r="276" spans="1:97" s="372" customFormat="1" x14ac:dyDescent="0.35">
      <c r="A276" s="337">
        <f t="shared" ref="A276:C276" si="897">A246</f>
        <v>0</v>
      </c>
      <c r="B276" s="337" t="str">
        <f t="shared" si="897"/>
        <v>0 0</v>
      </c>
      <c r="C276" s="344">
        <f t="shared" si="897"/>
        <v>0</v>
      </c>
      <c r="D276" s="344">
        <f>IFERROR(('UA basår'!W30*'UA basår'!F30*'UA basår'!H30*'UA basår'!L30)+('UA basår'!W60*'UA basår'!F60*'UA basår'!H60*'UA basår'!L60),0)</f>
        <v>0</v>
      </c>
      <c r="E276" s="344">
        <f t="shared" ref="E276:BP276" si="898">IFERROR(IF(E$17="beräknas ej",0,D276*IF(E$252&gt;$D$217,1,IF(E$252&lt;=$C$217,$C$216,$D$216))*IFERROR(INDEX($B$8:$E$14,MATCH($A276,$A$8:$A$14,0),MATCH(E$252,$B$6:$E$6,1)),0)),0)</f>
        <v>0</v>
      </c>
      <c r="F276" s="344">
        <f t="shared" si="898"/>
        <v>0</v>
      </c>
      <c r="G276" s="344">
        <f t="shared" si="898"/>
        <v>0</v>
      </c>
      <c r="H276" s="344">
        <f t="shared" si="898"/>
        <v>0</v>
      </c>
      <c r="I276" s="344">
        <f t="shared" si="898"/>
        <v>0</v>
      </c>
      <c r="J276" s="344">
        <f t="shared" si="898"/>
        <v>0</v>
      </c>
      <c r="K276" s="344">
        <f t="shared" si="898"/>
        <v>0</v>
      </c>
      <c r="L276" s="344">
        <f t="shared" si="898"/>
        <v>0</v>
      </c>
      <c r="M276" s="344">
        <f t="shared" si="898"/>
        <v>0</v>
      </c>
      <c r="N276" s="344">
        <f t="shared" si="898"/>
        <v>0</v>
      </c>
      <c r="O276" s="344">
        <f t="shared" si="898"/>
        <v>0</v>
      </c>
      <c r="P276" s="344">
        <f t="shared" si="898"/>
        <v>0</v>
      </c>
      <c r="Q276" s="344">
        <f t="shared" si="898"/>
        <v>0</v>
      </c>
      <c r="R276" s="344">
        <f t="shared" si="898"/>
        <v>0</v>
      </c>
      <c r="S276" s="344">
        <f t="shared" si="898"/>
        <v>0</v>
      </c>
      <c r="T276" s="344">
        <f t="shared" si="898"/>
        <v>0</v>
      </c>
      <c r="U276" s="344">
        <f t="shared" si="898"/>
        <v>0</v>
      </c>
      <c r="V276" s="344">
        <f t="shared" si="898"/>
        <v>0</v>
      </c>
      <c r="W276" s="344">
        <f t="shared" si="898"/>
        <v>0</v>
      </c>
      <c r="X276" s="344">
        <f t="shared" si="898"/>
        <v>0</v>
      </c>
      <c r="Y276" s="344">
        <f t="shared" si="898"/>
        <v>0</v>
      </c>
      <c r="Z276" s="344">
        <f t="shared" si="898"/>
        <v>0</v>
      </c>
      <c r="AA276" s="344">
        <f t="shared" si="898"/>
        <v>0</v>
      </c>
      <c r="AB276" s="344">
        <f t="shared" si="898"/>
        <v>0</v>
      </c>
      <c r="AC276" s="344">
        <f t="shared" si="898"/>
        <v>0</v>
      </c>
      <c r="AD276" s="344">
        <f t="shared" si="898"/>
        <v>0</v>
      </c>
      <c r="AE276" s="344">
        <f t="shared" si="898"/>
        <v>0</v>
      </c>
      <c r="AF276" s="344">
        <f t="shared" si="898"/>
        <v>0</v>
      </c>
      <c r="AG276" s="344">
        <f t="shared" si="898"/>
        <v>0</v>
      </c>
      <c r="AH276" s="344">
        <f t="shared" si="898"/>
        <v>0</v>
      </c>
      <c r="AI276" s="344">
        <f t="shared" si="898"/>
        <v>0</v>
      </c>
      <c r="AJ276" s="344">
        <f t="shared" si="898"/>
        <v>0</v>
      </c>
      <c r="AK276" s="344">
        <f t="shared" si="898"/>
        <v>0</v>
      </c>
      <c r="AL276" s="344">
        <f t="shared" si="898"/>
        <v>0</v>
      </c>
      <c r="AM276" s="344">
        <f t="shared" si="898"/>
        <v>0</v>
      </c>
      <c r="AN276" s="344">
        <f t="shared" si="898"/>
        <v>0</v>
      </c>
      <c r="AO276" s="344">
        <f t="shared" si="898"/>
        <v>0</v>
      </c>
      <c r="AP276" s="344">
        <f t="shared" si="898"/>
        <v>0</v>
      </c>
      <c r="AQ276" s="344">
        <f t="shared" si="898"/>
        <v>0</v>
      </c>
      <c r="AR276" s="344">
        <f t="shared" si="898"/>
        <v>0</v>
      </c>
      <c r="AS276" s="344">
        <f t="shared" si="898"/>
        <v>0</v>
      </c>
      <c r="AT276" s="344">
        <f t="shared" si="898"/>
        <v>0</v>
      </c>
      <c r="AU276" s="344">
        <f t="shared" si="898"/>
        <v>0</v>
      </c>
      <c r="AV276" s="344">
        <f t="shared" si="898"/>
        <v>0</v>
      </c>
      <c r="AW276" s="344">
        <f t="shared" si="898"/>
        <v>0</v>
      </c>
      <c r="AX276" s="344">
        <f t="shared" si="898"/>
        <v>0</v>
      </c>
      <c r="AY276" s="344">
        <f t="shared" si="898"/>
        <v>0</v>
      </c>
      <c r="AZ276" s="344">
        <f t="shared" si="898"/>
        <v>0</v>
      </c>
      <c r="BA276" s="344">
        <f t="shared" si="898"/>
        <v>0</v>
      </c>
      <c r="BB276" s="344">
        <f t="shared" si="898"/>
        <v>0</v>
      </c>
      <c r="BC276" s="344">
        <f t="shared" si="898"/>
        <v>0</v>
      </c>
      <c r="BD276" s="344">
        <f t="shared" si="898"/>
        <v>0</v>
      </c>
      <c r="BE276" s="344">
        <f t="shared" si="898"/>
        <v>0</v>
      </c>
      <c r="BF276" s="344">
        <f t="shared" si="898"/>
        <v>0</v>
      </c>
      <c r="BG276" s="344">
        <f t="shared" si="898"/>
        <v>0</v>
      </c>
      <c r="BH276" s="344">
        <f t="shared" si="898"/>
        <v>0</v>
      </c>
      <c r="BI276" s="344">
        <f t="shared" si="898"/>
        <v>0</v>
      </c>
      <c r="BJ276" s="344">
        <f t="shared" si="898"/>
        <v>0</v>
      </c>
      <c r="BK276" s="344">
        <f t="shared" si="898"/>
        <v>0</v>
      </c>
      <c r="BL276" s="344">
        <f t="shared" si="898"/>
        <v>0</v>
      </c>
      <c r="BM276" s="344">
        <f t="shared" si="898"/>
        <v>0</v>
      </c>
      <c r="BN276" s="344">
        <f t="shared" si="898"/>
        <v>0</v>
      </c>
      <c r="BO276" s="344">
        <f t="shared" si="898"/>
        <v>0</v>
      </c>
      <c r="BP276" s="344">
        <f t="shared" si="898"/>
        <v>0</v>
      </c>
      <c r="BQ276" s="344">
        <f t="shared" ref="BQ276:CS276" si="899">IFERROR(IF(BQ$17="beräknas ej",0,BP276*IF(BQ$252&gt;$D$217,1,IF(BQ$252&lt;=$C$217,$C$216,$D$216))*IFERROR(INDEX($B$8:$E$14,MATCH($A276,$A$8:$A$14,0),MATCH(BQ$252,$B$6:$E$6,1)),0)),0)</f>
        <v>0</v>
      </c>
      <c r="BR276" s="344">
        <f t="shared" si="899"/>
        <v>0</v>
      </c>
      <c r="BS276" s="344">
        <f t="shared" si="899"/>
        <v>0</v>
      </c>
      <c r="BT276" s="344">
        <f t="shared" si="899"/>
        <v>0</v>
      </c>
      <c r="BU276" s="344">
        <f t="shared" si="899"/>
        <v>0</v>
      </c>
      <c r="BV276" s="344">
        <f t="shared" si="899"/>
        <v>0</v>
      </c>
      <c r="BW276" s="344">
        <f t="shared" si="899"/>
        <v>0</v>
      </c>
      <c r="BX276" s="344">
        <f t="shared" si="899"/>
        <v>0</v>
      </c>
      <c r="BY276" s="344">
        <f t="shared" si="899"/>
        <v>0</v>
      </c>
      <c r="BZ276" s="344">
        <f t="shared" si="899"/>
        <v>0</v>
      </c>
      <c r="CA276" s="344">
        <f t="shared" si="899"/>
        <v>0</v>
      </c>
      <c r="CB276" s="344">
        <f t="shared" si="899"/>
        <v>0</v>
      </c>
      <c r="CC276" s="344">
        <f t="shared" si="899"/>
        <v>0</v>
      </c>
      <c r="CD276" s="344">
        <f t="shared" si="899"/>
        <v>0</v>
      </c>
      <c r="CE276" s="344">
        <f t="shared" si="899"/>
        <v>0</v>
      </c>
      <c r="CF276" s="344">
        <f t="shared" si="899"/>
        <v>0</v>
      </c>
      <c r="CG276" s="344">
        <f t="shared" si="899"/>
        <v>0</v>
      </c>
      <c r="CH276" s="344">
        <f t="shared" si="899"/>
        <v>0</v>
      </c>
      <c r="CI276" s="344">
        <f t="shared" si="899"/>
        <v>0</v>
      </c>
      <c r="CJ276" s="344">
        <f t="shared" si="899"/>
        <v>0</v>
      </c>
      <c r="CK276" s="344">
        <f t="shared" si="899"/>
        <v>0</v>
      </c>
      <c r="CL276" s="344">
        <f t="shared" si="899"/>
        <v>0</v>
      </c>
      <c r="CM276" s="344">
        <f t="shared" si="899"/>
        <v>0</v>
      </c>
      <c r="CN276" s="344">
        <f t="shared" si="899"/>
        <v>0</v>
      </c>
      <c r="CO276" s="344">
        <f t="shared" si="899"/>
        <v>0</v>
      </c>
      <c r="CP276" s="344">
        <f t="shared" si="899"/>
        <v>0</v>
      </c>
      <c r="CQ276" s="344">
        <f t="shared" si="899"/>
        <v>0</v>
      </c>
      <c r="CR276" s="344">
        <f t="shared" si="899"/>
        <v>0</v>
      </c>
      <c r="CS276" s="344">
        <f t="shared" si="899"/>
        <v>0</v>
      </c>
    </row>
    <row r="277" spans="1:97" s="372" customFormat="1" x14ac:dyDescent="0.35">
      <c r="A277" s="337">
        <f t="shared" ref="A277:C277" si="900">A247</f>
        <v>0</v>
      </c>
      <c r="B277" s="337" t="str">
        <f t="shared" si="900"/>
        <v>0 0</v>
      </c>
      <c r="C277" s="344">
        <f t="shared" si="900"/>
        <v>0</v>
      </c>
      <c r="D277" s="344">
        <f>IFERROR(('UA basår'!W31*'UA basår'!F31*'UA basår'!H31*'UA basår'!L31)+('UA basår'!W61*'UA basår'!F61*'UA basår'!H61*'UA basår'!L61),0)</f>
        <v>0</v>
      </c>
      <c r="E277" s="344">
        <f t="shared" ref="E277:BP277" si="901">IFERROR(IF(E$17="beräknas ej",0,D277*IF(E$252&gt;$D$217,1,IF(E$252&lt;=$C$217,$C$216,$D$216))*IFERROR(INDEX($B$8:$E$14,MATCH($A277,$A$8:$A$14,0),MATCH(E$252,$B$6:$E$6,1)),0)),0)</f>
        <v>0</v>
      </c>
      <c r="F277" s="344">
        <f t="shared" si="901"/>
        <v>0</v>
      </c>
      <c r="G277" s="344">
        <f t="shared" si="901"/>
        <v>0</v>
      </c>
      <c r="H277" s="344">
        <f t="shared" si="901"/>
        <v>0</v>
      </c>
      <c r="I277" s="344">
        <f t="shared" si="901"/>
        <v>0</v>
      </c>
      <c r="J277" s="344">
        <f t="shared" si="901"/>
        <v>0</v>
      </c>
      <c r="K277" s="344">
        <f t="shared" si="901"/>
        <v>0</v>
      </c>
      <c r="L277" s="344">
        <f t="shared" si="901"/>
        <v>0</v>
      </c>
      <c r="M277" s="344">
        <f t="shared" si="901"/>
        <v>0</v>
      </c>
      <c r="N277" s="344">
        <f t="shared" si="901"/>
        <v>0</v>
      </c>
      <c r="O277" s="344">
        <f t="shared" si="901"/>
        <v>0</v>
      </c>
      <c r="P277" s="344">
        <f t="shared" si="901"/>
        <v>0</v>
      </c>
      <c r="Q277" s="344">
        <f t="shared" si="901"/>
        <v>0</v>
      </c>
      <c r="R277" s="344">
        <f t="shared" si="901"/>
        <v>0</v>
      </c>
      <c r="S277" s="344">
        <f t="shared" si="901"/>
        <v>0</v>
      </c>
      <c r="T277" s="344">
        <f t="shared" si="901"/>
        <v>0</v>
      </c>
      <c r="U277" s="344">
        <f t="shared" si="901"/>
        <v>0</v>
      </c>
      <c r="V277" s="344">
        <f t="shared" si="901"/>
        <v>0</v>
      </c>
      <c r="W277" s="344">
        <f t="shared" si="901"/>
        <v>0</v>
      </c>
      <c r="X277" s="344">
        <f t="shared" si="901"/>
        <v>0</v>
      </c>
      <c r="Y277" s="344">
        <f t="shared" si="901"/>
        <v>0</v>
      </c>
      <c r="Z277" s="344">
        <f t="shared" si="901"/>
        <v>0</v>
      </c>
      <c r="AA277" s="344">
        <f t="shared" si="901"/>
        <v>0</v>
      </c>
      <c r="AB277" s="344">
        <f t="shared" si="901"/>
        <v>0</v>
      </c>
      <c r="AC277" s="344">
        <f t="shared" si="901"/>
        <v>0</v>
      </c>
      <c r="AD277" s="344">
        <f t="shared" si="901"/>
        <v>0</v>
      </c>
      <c r="AE277" s="344">
        <f t="shared" si="901"/>
        <v>0</v>
      </c>
      <c r="AF277" s="344">
        <f t="shared" si="901"/>
        <v>0</v>
      </c>
      <c r="AG277" s="344">
        <f t="shared" si="901"/>
        <v>0</v>
      </c>
      <c r="AH277" s="344">
        <f t="shared" si="901"/>
        <v>0</v>
      </c>
      <c r="AI277" s="344">
        <f t="shared" si="901"/>
        <v>0</v>
      </c>
      <c r="AJ277" s="344">
        <f t="shared" si="901"/>
        <v>0</v>
      </c>
      <c r="AK277" s="344">
        <f t="shared" si="901"/>
        <v>0</v>
      </c>
      <c r="AL277" s="344">
        <f t="shared" si="901"/>
        <v>0</v>
      </c>
      <c r="AM277" s="344">
        <f t="shared" si="901"/>
        <v>0</v>
      </c>
      <c r="AN277" s="344">
        <f t="shared" si="901"/>
        <v>0</v>
      </c>
      <c r="AO277" s="344">
        <f t="shared" si="901"/>
        <v>0</v>
      </c>
      <c r="AP277" s="344">
        <f t="shared" si="901"/>
        <v>0</v>
      </c>
      <c r="AQ277" s="344">
        <f t="shared" si="901"/>
        <v>0</v>
      </c>
      <c r="AR277" s="344">
        <f t="shared" si="901"/>
        <v>0</v>
      </c>
      <c r="AS277" s="344">
        <f t="shared" si="901"/>
        <v>0</v>
      </c>
      <c r="AT277" s="344">
        <f t="shared" si="901"/>
        <v>0</v>
      </c>
      <c r="AU277" s="344">
        <f t="shared" si="901"/>
        <v>0</v>
      </c>
      <c r="AV277" s="344">
        <f t="shared" si="901"/>
        <v>0</v>
      </c>
      <c r="AW277" s="344">
        <f t="shared" si="901"/>
        <v>0</v>
      </c>
      <c r="AX277" s="344">
        <f t="shared" si="901"/>
        <v>0</v>
      </c>
      <c r="AY277" s="344">
        <f t="shared" si="901"/>
        <v>0</v>
      </c>
      <c r="AZ277" s="344">
        <f t="shared" si="901"/>
        <v>0</v>
      </c>
      <c r="BA277" s="344">
        <f t="shared" si="901"/>
        <v>0</v>
      </c>
      <c r="BB277" s="344">
        <f t="shared" si="901"/>
        <v>0</v>
      </c>
      <c r="BC277" s="344">
        <f t="shared" si="901"/>
        <v>0</v>
      </c>
      <c r="BD277" s="344">
        <f t="shared" si="901"/>
        <v>0</v>
      </c>
      <c r="BE277" s="344">
        <f t="shared" si="901"/>
        <v>0</v>
      </c>
      <c r="BF277" s="344">
        <f t="shared" si="901"/>
        <v>0</v>
      </c>
      <c r="BG277" s="344">
        <f t="shared" si="901"/>
        <v>0</v>
      </c>
      <c r="BH277" s="344">
        <f t="shared" si="901"/>
        <v>0</v>
      </c>
      <c r="BI277" s="344">
        <f t="shared" si="901"/>
        <v>0</v>
      </c>
      <c r="BJ277" s="344">
        <f t="shared" si="901"/>
        <v>0</v>
      </c>
      <c r="BK277" s="344">
        <f t="shared" si="901"/>
        <v>0</v>
      </c>
      <c r="BL277" s="344">
        <f t="shared" si="901"/>
        <v>0</v>
      </c>
      <c r="BM277" s="344">
        <f t="shared" si="901"/>
        <v>0</v>
      </c>
      <c r="BN277" s="344">
        <f t="shared" si="901"/>
        <v>0</v>
      </c>
      <c r="BO277" s="344">
        <f t="shared" si="901"/>
        <v>0</v>
      </c>
      <c r="BP277" s="344">
        <f t="shared" si="901"/>
        <v>0</v>
      </c>
      <c r="BQ277" s="344">
        <f t="shared" ref="BQ277:CS277" si="902">IFERROR(IF(BQ$17="beräknas ej",0,BP277*IF(BQ$252&gt;$D$217,1,IF(BQ$252&lt;=$C$217,$C$216,$D$216))*IFERROR(INDEX($B$8:$E$14,MATCH($A277,$A$8:$A$14,0),MATCH(BQ$252,$B$6:$E$6,1)),0)),0)</f>
        <v>0</v>
      </c>
      <c r="BR277" s="344">
        <f t="shared" si="902"/>
        <v>0</v>
      </c>
      <c r="BS277" s="344">
        <f t="shared" si="902"/>
        <v>0</v>
      </c>
      <c r="BT277" s="344">
        <f t="shared" si="902"/>
        <v>0</v>
      </c>
      <c r="BU277" s="344">
        <f t="shared" si="902"/>
        <v>0</v>
      </c>
      <c r="BV277" s="344">
        <f t="shared" si="902"/>
        <v>0</v>
      </c>
      <c r="BW277" s="344">
        <f t="shared" si="902"/>
        <v>0</v>
      </c>
      <c r="BX277" s="344">
        <f t="shared" si="902"/>
        <v>0</v>
      </c>
      <c r="BY277" s="344">
        <f t="shared" si="902"/>
        <v>0</v>
      </c>
      <c r="BZ277" s="344">
        <f t="shared" si="902"/>
        <v>0</v>
      </c>
      <c r="CA277" s="344">
        <f t="shared" si="902"/>
        <v>0</v>
      </c>
      <c r="CB277" s="344">
        <f t="shared" si="902"/>
        <v>0</v>
      </c>
      <c r="CC277" s="344">
        <f t="shared" si="902"/>
        <v>0</v>
      </c>
      <c r="CD277" s="344">
        <f t="shared" si="902"/>
        <v>0</v>
      </c>
      <c r="CE277" s="344">
        <f t="shared" si="902"/>
        <v>0</v>
      </c>
      <c r="CF277" s="344">
        <f t="shared" si="902"/>
        <v>0</v>
      </c>
      <c r="CG277" s="344">
        <f t="shared" si="902"/>
        <v>0</v>
      </c>
      <c r="CH277" s="344">
        <f t="shared" si="902"/>
        <v>0</v>
      </c>
      <c r="CI277" s="344">
        <f t="shared" si="902"/>
        <v>0</v>
      </c>
      <c r="CJ277" s="344">
        <f t="shared" si="902"/>
        <v>0</v>
      </c>
      <c r="CK277" s="344">
        <f t="shared" si="902"/>
        <v>0</v>
      </c>
      <c r="CL277" s="344">
        <f t="shared" si="902"/>
        <v>0</v>
      </c>
      <c r="CM277" s="344">
        <f t="shared" si="902"/>
        <v>0</v>
      </c>
      <c r="CN277" s="344">
        <f t="shared" si="902"/>
        <v>0</v>
      </c>
      <c r="CO277" s="344">
        <f t="shared" si="902"/>
        <v>0</v>
      </c>
      <c r="CP277" s="344">
        <f t="shared" si="902"/>
        <v>0</v>
      </c>
      <c r="CQ277" s="344">
        <f t="shared" si="902"/>
        <v>0</v>
      </c>
      <c r="CR277" s="344">
        <f t="shared" si="902"/>
        <v>0</v>
      </c>
      <c r="CS277" s="344">
        <f t="shared" si="902"/>
        <v>0</v>
      </c>
    </row>
    <row r="278" spans="1:97" s="375" customFormat="1" x14ac:dyDescent="0.35">
      <c r="A278" s="347"/>
      <c r="B278" s="347"/>
      <c r="C278" s="347"/>
      <c r="D278" s="348">
        <f>SUM(D253:D277)</f>
        <v>0</v>
      </c>
      <c r="E278" s="348">
        <f t="shared" ref="E278:BP278" si="903">SUM(E253:E277)</f>
        <v>0</v>
      </c>
      <c r="F278" s="348">
        <f t="shared" si="903"/>
        <v>0</v>
      </c>
      <c r="G278" s="348">
        <f t="shared" si="903"/>
        <v>0</v>
      </c>
      <c r="H278" s="348">
        <f t="shared" si="903"/>
        <v>0</v>
      </c>
      <c r="I278" s="348">
        <f t="shared" si="903"/>
        <v>0</v>
      </c>
      <c r="J278" s="348">
        <f t="shared" si="903"/>
        <v>0</v>
      </c>
      <c r="K278" s="348">
        <f t="shared" si="903"/>
        <v>0</v>
      </c>
      <c r="L278" s="348">
        <f t="shared" si="903"/>
        <v>0</v>
      </c>
      <c r="M278" s="348">
        <f t="shared" si="903"/>
        <v>0</v>
      </c>
      <c r="N278" s="348">
        <f t="shared" si="903"/>
        <v>0</v>
      </c>
      <c r="O278" s="348">
        <f t="shared" si="903"/>
        <v>0</v>
      </c>
      <c r="P278" s="348">
        <f t="shared" si="903"/>
        <v>0</v>
      </c>
      <c r="Q278" s="348">
        <f t="shared" si="903"/>
        <v>0</v>
      </c>
      <c r="R278" s="348">
        <f t="shared" si="903"/>
        <v>0</v>
      </c>
      <c r="S278" s="348">
        <f t="shared" si="903"/>
        <v>0</v>
      </c>
      <c r="T278" s="348">
        <f t="shared" si="903"/>
        <v>0</v>
      </c>
      <c r="U278" s="348">
        <f t="shared" si="903"/>
        <v>0</v>
      </c>
      <c r="V278" s="348">
        <f t="shared" si="903"/>
        <v>0</v>
      </c>
      <c r="W278" s="348">
        <f t="shared" si="903"/>
        <v>0</v>
      </c>
      <c r="X278" s="348">
        <f t="shared" si="903"/>
        <v>0</v>
      </c>
      <c r="Y278" s="348">
        <f t="shared" si="903"/>
        <v>0</v>
      </c>
      <c r="Z278" s="348">
        <f t="shared" si="903"/>
        <v>0</v>
      </c>
      <c r="AA278" s="348">
        <f t="shared" si="903"/>
        <v>0</v>
      </c>
      <c r="AB278" s="348">
        <f t="shared" si="903"/>
        <v>0</v>
      </c>
      <c r="AC278" s="348">
        <f t="shared" si="903"/>
        <v>0</v>
      </c>
      <c r="AD278" s="348">
        <f t="shared" si="903"/>
        <v>0</v>
      </c>
      <c r="AE278" s="348">
        <f t="shared" si="903"/>
        <v>0</v>
      </c>
      <c r="AF278" s="348">
        <f t="shared" si="903"/>
        <v>0</v>
      </c>
      <c r="AG278" s="348">
        <f t="shared" si="903"/>
        <v>0</v>
      </c>
      <c r="AH278" s="348">
        <f t="shared" si="903"/>
        <v>0</v>
      </c>
      <c r="AI278" s="348">
        <f t="shared" si="903"/>
        <v>0</v>
      </c>
      <c r="AJ278" s="348">
        <f t="shared" si="903"/>
        <v>0</v>
      </c>
      <c r="AK278" s="348">
        <f t="shared" si="903"/>
        <v>0</v>
      </c>
      <c r="AL278" s="348">
        <f t="shared" si="903"/>
        <v>0</v>
      </c>
      <c r="AM278" s="348">
        <f t="shared" si="903"/>
        <v>0</v>
      </c>
      <c r="AN278" s="348">
        <f t="shared" si="903"/>
        <v>0</v>
      </c>
      <c r="AO278" s="348">
        <f t="shared" si="903"/>
        <v>0</v>
      </c>
      <c r="AP278" s="348">
        <f t="shared" si="903"/>
        <v>0</v>
      </c>
      <c r="AQ278" s="348">
        <f t="shared" si="903"/>
        <v>0</v>
      </c>
      <c r="AR278" s="348">
        <f t="shared" si="903"/>
        <v>0</v>
      </c>
      <c r="AS278" s="348">
        <f t="shared" si="903"/>
        <v>0</v>
      </c>
      <c r="AT278" s="348">
        <f t="shared" si="903"/>
        <v>0</v>
      </c>
      <c r="AU278" s="348">
        <f t="shared" si="903"/>
        <v>0</v>
      </c>
      <c r="AV278" s="348">
        <f t="shared" si="903"/>
        <v>0</v>
      </c>
      <c r="AW278" s="348">
        <f t="shared" si="903"/>
        <v>0</v>
      </c>
      <c r="AX278" s="348">
        <f t="shared" si="903"/>
        <v>0</v>
      </c>
      <c r="AY278" s="348">
        <f t="shared" si="903"/>
        <v>0</v>
      </c>
      <c r="AZ278" s="348">
        <f t="shared" si="903"/>
        <v>0</v>
      </c>
      <c r="BA278" s="348">
        <f t="shared" si="903"/>
        <v>0</v>
      </c>
      <c r="BB278" s="348">
        <f t="shared" si="903"/>
        <v>0</v>
      </c>
      <c r="BC278" s="348">
        <f t="shared" si="903"/>
        <v>0</v>
      </c>
      <c r="BD278" s="348">
        <f t="shared" si="903"/>
        <v>0</v>
      </c>
      <c r="BE278" s="348">
        <f t="shared" si="903"/>
        <v>0</v>
      </c>
      <c r="BF278" s="348">
        <f t="shared" si="903"/>
        <v>0</v>
      </c>
      <c r="BG278" s="348">
        <f t="shared" si="903"/>
        <v>0</v>
      </c>
      <c r="BH278" s="348">
        <f t="shared" si="903"/>
        <v>0</v>
      </c>
      <c r="BI278" s="348">
        <f t="shared" si="903"/>
        <v>0</v>
      </c>
      <c r="BJ278" s="348">
        <f t="shared" si="903"/>
        <v>0</v>
      </c>
      <c r="BK278" s="348">
        <f t="shared" si="903"/>
        <v>0</v>
      </c>
      <c r="BL278" s="348">
        <f t="shared" si="903"/>
        <v>0</v>
      </c>
      <c r="BM278" s="348">
        <f t="shared" si="903"/>
        <v>0</v>
      </c>
      <c r="BN278" s="348">
        <f t="shared" si="903"/>
        <v>0</v>
      </c>
      <c r="BO278" s="348">
        <f t="shared" si="903"/>
        <v>0</v>
      </c>
      <c r="BP278" s="348">
        <f t="shared" si="903"/>
        <v>0</v>
      </c>
      <c r="BQ278" s="348">
        <f t="shared" ref="BQ278:CS278" si="904">SUM(BQ253:BQ277)</f>
        <v>0</v>
      </c>
      <c r="BR278" s="348">
        <f t="shared" si="904"/>
        <v>0</v>
      </c>
      <c r="BS278" s="348">
        <f t="shared" si="904"/>
        <v>0</v>
      </c>
      <c r="BT278" s="348">
        <f t="shared" si="904"/>
        <v>0</v>
      </c>
      <c r="BU278" s="348">
        <f t="shared" si="904"/>
        <v>0</v>
      </c>
      <c r="BV278" s="348">
        <f t="shared" si="904"/>
        <v>0</v>
      </c>
      <c r="BW278" s="348">
        <f t="shared" si="904"/>
        <v>0</v>
      </c>
      <c r="BX278" s="348">
        <f t="shared" si="904"/>
        <v>0</v>
      </c>
      <c r="BY278" s="348">
        <f t="shared" si="904"/>
        <v>0</v>
      </c>
      <c r="BZ278" s="348">
        <f t="shared" si="904"/>
        <v>0</v>
      </c>
      <c r="CA278" s="348">
        <f t="shared" si="904"/>
        <v>0</v>
      </c>
      <c r="CB278" s="348">
        <f t="shared" si="904"/>
        <v>0</v>
      </c>
      <c r="CC278" s="348">
        <f t="shared" si="904"/>
        <v>0</v>
      </c>
      <c r="CD278" s="348">
        <f t="shared" si="904"/>
        <v>0</v>
      </c>
      <c r="CE278" s="348">
        <f t="shared" si="904"/>
        <v>0</v>
      </c>
      <c r="CF278" s="348">
        <f t="shared" si="904"/>
        <v>0</v>
      </c>
      <c r="CG278" s="348">
        <f t="shared" si="904"/>
        <v>0</v>
      </c>
      <c r="CH278" s="348">
        <f t="shared" si="904"/>
        <v>0</v>
      </c>
      <c r="CI278" s="348">
        <f t="shared" si="904"/>
        <v>0</v>
      </c>
      <c r="CJ278" s="348">
        <f t="shared" si="904"/>
        <v>0</v>
      </c>
      <c r="CK278" s="348">
        <f t="shared" si="904"/>
        <v>0</v>
      </c>
      <c r="CL278" s="348">
        <f t="shared" si="904"/>
        <v>0</v>
      </c>
      <c r="CM278" s="348">
        <f t="shared" si="904"/>
        <v>0</v>
      </c>
      <c r="CN278" s="348">
        <f t="shared" si="904"/>
        <v>0</v>
      </c>
      <c r="CO278" s="348">
        <f t="shared" si="904"/>
        <v>0</v>
      </c>
      <c r="CP278" s="348">
        <f t="shared" si="904"/>
        <v>0</v>
      </c>
      <c r="CQ278" s="348">
        <f t="shared" si="904"/>
        <v>0</v>
      </c>
      <c r="CR278" s="348">
        <f t="shared" si="904"/>
        <v>0</v>
      </c>
      <c r="CS278" s="348">
        <f t="shared" si="904"/>
        <v>0</v>
      </c>
    </row>
    <row r="281" spans="1:97" s="367" customFormat="1" ht="18" x14ac:dyDescent="0.4">
      <c r="A281" s="364" t="s">
        <v>659</v>
      </c>
      <c r="B281" s="357"/>
      <c r="D281" s="368"/>
      <c r="E281" s="368"/>
      <c r="F281" s="368"/>
      <c r="G281" s="368"/>
      <c r="H281" s="368"/>
      <c r="I281" s="368"/>
      <c r="J281" s="368"/>
      <c r="K281" s="368"/>
      <c r="L281" s="368"/>
      <c r="M281" s="368"/>
      <c r="N281" s="368"/>
    </row>
    <row r="282" spans="1:97" s="367" customFormat="1" x14ac:dyDescent="0.35">
      <c r="B282" s="353" t="str">
        <f t="shared" ref="B282:D283" si="905">B142</f>
        <v>Uppräkningstal Tidsberoende kostnader</v>
      </c>
      <c r="C282" s="353">
        <f t="shared" si="905"/>
        <v>1</v>
      </c>
      <c r="D282" s="353">
        <f t="shared" si="905"/>
        <v>1</v>
      </c>
      <c r="E282" s="368"/>
      <c r="F282" s="368"/>
      <c r="G282" s="368"/>
      <c r="H282" s="368"/>
      <c r="I282" s="368"/>
      <c r="J282" s="368"/>
      <c r="K282" s="368"/>
      <c r="L282" s="368"/>
      <c r="M282" s="368"/>
      <c r="N282" s="368"/>
    </row>
    <row r="283" spans="1:97" s="367" customFormat="1" x14ac:dyDescent="0.35">
      <c r="B283" s="353" t="str">
        <f t="shared" si="905"/>
        <v>Prognosår</v>
      </c>
      <c r="C283" s="353">
        <f t="shared" si="905"/>
        <v>2045</v>
      </c>
      <c r="D283" s="353">
        <f t="shared" si="905"/>
        <v>2065</v>
      </c>
    </row>
    <row r="284" spans="1:97" s="367" customFormat="1" x14ac:dyDescent="0.35"/>
    <row r="285" spans="1:97" s="367" customFormat="1" x14ac:dyDescent="0.35">
      <c r="A285" s="355" t="s">
        <v>312</v>
      </c>
      <c r="B285" s="352"/>
      <c r="C285" s="352"/>
      <c r="D285" s="352"/>
      <c r="E285" s="352"/>
    </row>
    <row r="286" spans="1:97" s="367" customFormat="1" x14ac:dyDescent="0.35">
      <c r="A286" s="352"/>
      <c r="B286" s="356">
        <f>B146</f>
        <v>2019</v>
      </c>
      <c r="C286" s="356">
        <f t="shared" ref="C286:E286" si="906">C146</f>
        <v>2028</v>
      </c>
      <c r="D286" s="356">
        <f t="shared" si="906"/>
        <v>2045</v>
      </c>
      <c r="E286" s="356">
        <f t="shared" si="906"/>
        <v>2065</v>
      </c>
      <c r="G286" s="382"/>
    </row>
    <row r="287" spans="1:97" s="367" customFormat="1" x14ac:dyDescent="0.35">
      <c r="A287" s="352"/>
      <c r="B287" s="356" t="str">
        <f>B147</f>
        <v>2019 - 2028</v>
      </c>
      <c r="C287" s="356" t="str">
        <f t="shared" ref="C287:E287" si="907">C147</f>
        <v>2028 - 2045</v>
      </c>
      <c r="D287" s="356" t="str">
        <f t="shared" si="907"/>
        <v>2045 - 2065</v>
      </c>
      <c r="E287" s="356" t="str">
        <f t="shared" si="907"/>
        <v>2065 - 2087</v>
      </c>
    </row>
    <row r="288" spans="1:97" s="367" customFormat="1" x14ac:dyDescent="0.35">
      <c r="A288" s="353" t="s">
        <v>0</v>
      </c>
      <c r="B288" s="365" t="e">
        <f>Prognoser!AM51</f>
        <v>#DIV/0!</v>
      </c>
      <c r="C288" s="365" t="e">
        <f>Prognoser!AN51</f>
        <v>#DIV/0!</v>
      </c>
      <c r="D288" s="365" t="e">
        <f>Prognoser!AO51</f>
        <v>#DIV/0!</v>
      </c>
      <c r="E288" s="365" t="e">
        <f>Prognoser!AP51</f>
        <v>#DIV/0!</v>
      </c>
    </row>
    <row r="289" spans="1:97" s="367" customFormat="1" x14ac:dyDescent="0.35">
      <c r="A289" s="353" t="s">
        <v>1</v>
      </c>
      <c r="B289" s="365" t="e">
        <f>Prognoser!AM52</f>
        <v>#DIV/0!</v>
      </c>
      <c r="C289" s="365" t="e">
        <f>Prognoser!AN52</f>
        <v>#DIV/0!</v>
      </c>
      <c r="D289" s="365" t="e">
        <f>Prognoser!AO52</f>
        <v>#DIV/0!</v>
      </c>
      <c r="E289" s="365" t="e">
        <f>Prognoser!AP52</f>
        <v>#DIV/0!</v>
      </c>
    </row>
    <row r="290" spans="1:97" s="367" customFormat="1" x14ac:dyDescent="0.35">
      <c r="A290" s="353" t="s">
        <v>2</v>
      </c>
      <c r="B290" s="365" t="e">
        <f>Prognoser!AM53</f>
        <v>#DIV/0!</v>
      </c>
      <c r="C290" s="365" t="e">
        <f>Prognoser!AN53</f>
        <v>#DIV/0!</v>
      </c>
      <c r="D290" s="365" t="e">
        <f>Prognoser!AO53</f>
        <v>#DIV/0!</v>
      </c>
      <c r="E290" s="365" t="e">
        <f>Prognoser!AP53</f>
        <v>#DIV/0!</v>
      </c>
    </row>
    <row r="291" spans="1:97" s="367" customFormat="1" x14ac:dyDescent="0.35">
      <c r="A291" s="353" t="s">
        <v>11</v>
      </c>
      <c r="B291" s="365" t="e">
        <f>Prognoser!AM54</f>
        <v>#DIV/0!</v>
      </c>
      <c r="C291" s="365" t="e">
        <f>Prognoser!AN54</f>
        <v>#DIV/0!</v>
      </c>
      <c r="D291" s="365" t="e">
        <f>Prognoser!AO54</f>
        <v>#DIV/0!</v>
      </c>
      <c r="E291" s="365" t="e">
        <f>Prognoser!AP54</f>
        <v>#DIV/0!</v>
      </c>
    </row>
    <row r="292" spans="1:97" s="367" customFormat="1" x14ac:dyDescent="0.35">
      <c r="A292" s="353" t="s">
        <v>7</v>
      </c>
      <c r="B292" s="365" t="e">
        <f>Prognoser!AM55</f>
        <v>#DIV/0!</v>
      </c>
      <c r="C292" s="365" t="e">
        <f>Prognoser!AN55</f>
        <v>#DIV/0!</v>
      </c>
      <c r="D292" s="365" t="e">
        <f>Prognoser!AO55</f>
        <v>#DIV/0!</v>
      </c>
      <c r="E292" s="365" t="e">
        <f>Prognoser!AP55</f>
        <v>#DIV/0!</v>
      </c>
    </row>
    <row r="293" spans="1:97" s="367" customFormat="1" x14ac:dyDescent="0.35">
      <c r="A293" s="353" t="s">
        <v>3</v>
      </c>
      <c r="B293" s="365" t="e">
        <f>Prognoser!AM56</f>
        <v>#DIV/0!</v>
      </c>
      <c r="C293" s="365" t="e">
        <f>Prognoser!AN56</f>
        <v>#DIV/0!</v>
      </c>
      <c r="D293" s="365" t="e">
        <f>Prognoser!AO56</f>
        <v>#DIV/0!</v>
      </c>
      <c r="E293" s="365" t="e">
        <f>Prognoser!AP56</f>
        <v>#DIV/0!</v>
      </c>
    </row>
    <row r="294" spans="1:97" s="367" customFormat="1" x14ac:dyDescent="0.35">
      <c r="A294" s="353" t="s">
        <v>4</v>
      </c>
      <c r="B294" s="365" t="e">
        <f>Prognoser!AM57</f>
        <v>#DIV/0!</v>
      </c>
      <c r="C294" s="365" t="e">
        <f>Prognoser!AN57</f>
        <v>#DIV/0!</v>
      </c>
      <c r="D294" s="365" t="e">
        <f>Prognoser!AO57</f>
        <v>#DIV/0!</v>
      </c>
      <c r="E294" s="365" t="e">
        <f>Prognoser!AP57</f>
        <v>#DIV/0!</v>
      </c>
    </row>
    <row r="295" spans="1:97" s="367" customFormat="1" x14ac:dyDescent="0.35">
      <c r="A295" s="353"/>
      <c r="B295" s="358"/>
      <c r="C295" s="358"/>
      <c r="D295" s="358"/>
      <c r="E295" s="358"/>
    </row>
    <row r="296" spans="1:97" s="367" customFormat="1" x14ac:dyDescent="0.35">
      <c r="A296" s="369" t="s">
        <v>316</v>
      </c>
      <c r="B296" s="358"/>
      <c r="C296" s="358"/>
      <c r="D296" s="358"/>
      <c r="E296" s="358"/>
      <c r="G296" s="360" t="s">
        <v>326</v>
      </c>
    </row>
    <row r="297" spans="1:97" s="367" customFormat="1" ht="15.5" x14ac:dyDescent="0.35">
      <c r="A297" s="361" t="s">
        <v>9</v>
      </c>
      <c r="B297" s="352"/>
      <c r="C297" s="352"/>
      <c r="D297" s="352" t="str">
        <f>IFERROR(INDEX(Indata!$A$12:$A$18,MATCH(D298,Indata!$B$12:$B$18,0)),"")</f>
        <v>Basår</v>
      </c>
      <c r="E297" s="352" t="str">
        <f>IFERROR(INDEX(Indata!$A$12:$A$18,MATCH(E298,Indata!$B$12:$B$18,0)),"")</f>
        <v/>
      </c>
      <c r="F297" s="352" t="str">
        <f>IFERROR(INDEX(Indata!$A$12:$A$18,MATCH(F298,Indata!$B$12:$B$18,0)),"")</f>
        <v/>
      </c>
      <c r="G297" s="352" t="str">
        <f>IFERROR(INDEX(Indata!$A$12:$A$18,MATCH(G298,Indata!$B$12:$B$18,0)),"")</f>
        <v/>
      </c>
      <c r="H297" s="352" t="str">
        <f>IFERROR(INDEX(Indata!$A$12:$A$18,MATCH(H298,Indata!$B$12:$B$18,0)),"")</f>
        <v/>
      </c>
      <c r="I297" s="352" t="str">
        <f>IFERROR(INDEX(Indata!$A$12:$A$18,MATCH(I298,Indata!$B$12:$B$18,0)),"")</f>
        <v/>
      </c>
      <c r="J297" s="352" t="str">
        <f>IFERROR(INDEX(Indata!$A$12:$A$18,MATCH(J298,Indata!$B$12:$B$18,0)),"")</f>
        <v/>
      </c>
      <c r="K297" s="352" t="str">
        <f>IFERROR(INDEX(Indata!$A$12:$A$18,MATCH(K298,Indata!$B$12:$B$18,0)),"")</f>
        <v/>
      </c>
      <c r="L297" s="352" t="str">
        <f>IFERROR(INDEX(Indata!$A$12:$A$18,MATCH(L298,Indata!$B$12:$B$18,0)),"")</f>
        <v/>
      </c>
      <c r="M297" s="352" t="str">
        <f>IFERROR(INDEX(Indata!$A$12:$A$18,MATCH(M298,Indata!$B$12:$B$18,0)),"")</f>
        <v>Diskonteringsår</v>
      </c>
      <c r="N297" s="352" t="str">
        <f>IFERROR(INDEX(Indata!$A$12:$A$18,MATCH(N298,Indata!$B$12:$B$18,0)),"")</f>
        <v/>
      </c>
      <c r="O297" s="352" t="str">
        <f>IFERROR(INDEX(Indata!$A$12:$A$18,MATCH(O298,Indata!$B$12:$B$18,0)),"")</f>
        <v/>
      </c>
      <c r="P297" s="352" t="str">
        <f>IFERROR(INDEX(Indata!$A$12:$A$18,MATCH(P298,Indata!$B$12:$B$18,0)),"")</f>
        <v/>
      </c>
      <c r="Q297" s="352" t="str">
        <f>IFERROR(INDEX(Indata!$A$12:$A$18,MATCH(Q298,Indata!$B$12:$B$18,0)),"")</f>
        <v/>
      </c>
      <c r="R297" s="352" t="str">
        <f>IFERROR(INDEX(Indata!$A$12:$A$18,MATCH(R298,Indata!$B$12:$B$18,0)),"")</f>
        <v/>
      </c>
      <c r="S297" s="352" t="str">
        <f>IFERROR(INDEX(Indata!$A$12:$A$18,MATCH(S298,Indata!$B$12:$B$18,0)),"")</f>
        <v/>
      </c>
      <c r="T297" s="352" t="str">
        <f>IFERROR(INDEX(Indata!$A$12:$A$18,MATCH(T298,Indata!$B$12:$B$18,0)),"")</f>
        <v/>
      </c>
      <c r="U297" s="352" t="str">
        <f>IFERROR(INDEX(Indata!$A$12:$A$18,MATCH(U298,Indata!$B$12:$B$18,0)),"")</f>
        <v/>
      </c>
      <c r="V297" s="352" t="str">
        <f>IFERROR(INDEX(Indata!$A$12:$A$18,MATCH(V298,Indata!$B$12:$B$18,0)),"")</f>
        <v/>
      </c>
      <c r="W297" s="352" t="str">
        <f>IFERROR(INDEX(Indata!$A$12:$A$18,MATCH(W298,Indata!$B$12:$B$18,0)),"")</f>
        <v/>
      </c>
      <c r="X297" s="352" t="str">
        <f>IFERROR(INDEX(Indata!$A$12:$A$18,MATCH(X298,Indata!$B$12:$B$18,0)),"")</f>
        <v/>
      </c>
      <c r="Y297" s="352" t="str">
        <f>IFERROR(INDEX(Indata!$A$12:$A$18,MATCH(Y298,Indata!$B$12:$B$18,0)),"")</f>
        <v/>
      </c>
      <c r="Z297" s="352" t="str">
        <f>IFERROR(INDEX(Indata!$A$12:$A$18,MATCH(Z298,Indata!$B$12:$B$18,0)),"")</f>
        <v/>
      </c>
      <c r="AA297" s="352" t="str">
        <f>IFERROR(INDEX(Indata!$A$12:$A$18,MATCH(AA298,Indata!$B$12:$B$18,0)),"")</f>
        <v/>
      </c>
      <c r="AB297" s="352" t="str">
        <f>IFERROR(INDEX(Indata!$A$12:$A$18,MATCH(AB298,Indata!$B$12:$B$18,0)),"")</f>
        <v/>
      </c>
      <c r="AC297" s="352" t="str">
        <f>IFERROR(INDEX(Indata!$A$12:$A$18,MATCH(AC298,Indata!$B$12:$B$18,0)),"")</f>
        <v/>
      </c>
      <c r="AD297" s="352" t="str">
        <f>IFERROR(INDEX(Indata!$A$12:$A$18,MATCH(AD298,Indata!$B$12:$B$18,0)),"")</f>
        <v>Prognosår 1</v>
      </c>
      <c r="AE297" s="352" t="str">
        <f>IFERROR(INDEX(Indata!$A$12:$A$18,MATCH(AE298,Indata!$B$12:$B$18,0)),"")</f>
        <v/>
      </c>
      <c r="AF297" s="352" t="str">
        <f>IFERROR(INDEX(Indata!$A$12:$A$18,MATCH(AF298,Indata!$B$12:$B$18,0)),"")</f>
        <v/>
      </c>
      <c r="AG297" s="352" t="str">
        <f>IFERROR(INDEX(Indata!$A$12:$A$18,MATCH(AG298,Indata!$B$12:$B$18,0)),"")</f>
        <v/>
      </c>
      <c r="AH297" s="352" t="str">
        <f>IFERROR(INDEX(Indata!$A$12:$A$18,MATCH(AH298,Indata!$B$12:$B$18,0)),"")</f>
        <v/>
      </c>
      <c r="AI297" s="352" t="str">
        <f>IFERROR(INDEX(Indata!$A$12:$A$18,MATCH(AI298,Indata!$B$12:$B$18,0)),"")</f>
        <v/>
      </c>
      <c r="AJ297" s="352" t="str">
        <f>IFERROR(INDEX(Indata!$A$12:$A$18,MATCH(AJ298,Indata!$B$12:$B$18,0)),"")</f>
        <v/>
      </c>
      <c r="AK297" s="352" t="str">
        <f>IFERROR(INDEX(Indata!$A$12:$A$18,MATCH(AK298,Indata!$B$12:$B$18,0)),"")</f>
        <v/>
      </c>
      <c r="AL297" s="352" t="str">
        <f>IFERROR(INDEX(Indata!$A$12:$A$18,MATCH(AL298,Indata!$B$12:$B$18,0)),"")</f>
        <v/>
      </c>
      <c r="AM297" s="352" t="str">
        <f>IFERROR(INDEX(Indata!$A$12:$A$18,MATCH(AM298,Indata!$B$12:$B$18,0)),"")</f>
        <v/>
      </c>
      <c r="AN297" s="352" t="str">
        <f>IFERROR(INDEX(Indata!$A$12:$A$18,MATCH(AN298,Indata!$B$12:$B$18,0)),"")</f>
        <v/>
      </c>
      <c r="AO297" s="352" t="str">
        <f>IFERROR(INDEX(Indata!$A$12:$A$18,MATCH(AO298,Indata!$B$12:$B$18,0)),"")</f>
        <v/>
      </c>
      <c r="AP297" s="352" t="str">
        <f>IFERROR(INDEX(Indata!$A$12:$A$18,MATCH(AP298,Indata!$B$12:$B$18,0)),"")</f>
        <v/>
      </c>
      <c r="AQ297" s="352" t="str">
        <f>IFERROR(INDEX(Indata!$A$12:$A$18,MATCH(AQ298,Indata!$B$12:$B$18,0)),"")</f>
        <v/>
      </c>
      <c r="AR297" s="352" t="str">
        <f>IFERROR(INDEX(Indata!$A$12:$A$18,MATCH(AR298,Indata!$B$12:$B$18,0)),"")</f>
        <v/>
      </c>
      <c r="AS297" s="352" t="str">
        <f>IFERROR(INDEX(Indata!$A$12:$A$18,MATCH(AS298,Indata!$B$12:$B$18,0)),"")</f>
        <v/>
      </c>
      <c r="AT297" s="352" t="str">
        <f>IFERROR(INDEX(Indata!$A$12:$A$18,MATCH(AT298,Indata!$B$12:$B$18,0)),"")</f>
        <v/>
      </c>
      <c r="AU297" s="352" t="str">
        <f>IFERROR(INDEX(Indata!$A$12:$A$18,MATCH(AU298,Indata!$B$12:$B$18,0)),"")</f>
        <v/>
      </c>
      <c r="AV297" s="352" t="str">
        <f>IFERROR(INDEX(Indata!$A$12:$A$18,MATCH(AV298,Indata!$B$12:$B$18,0)),"")</f>
        <v/>
      </c>
      <c r="AW297" s="352" t="str">
        <f>IFERROR(INDEX(Indata!$A$12:$A$18,MATCH(AW298,Indata!$B$12:$B$18,0)),"")</f>
        <v/>
      </c>
      <c r="AX297" s="352" t="str">
        <f>IFERROR(INDEX(Indata!$A$12:$A$18,MATCH(AX298,Indata!$B$12:$B$18,0)),"")</f>
        <v>Prognosår 2</v>
      </c>
      <c r="AY297" s="352" t="str">
        <f>IFERROR(INDEX(Indata!$A$12:$A$18,MATCH(AY298,Indata!$B$12:$B$18,0)),"")</f>
        <v/>
      </c>
      <c r="AZ297" s="352" t="str">
        <f>IFERROR(INDEX(Indata!$A$12:$A$18,MATCH(AZ298,Indata!$B$12:$B$18,0)),"")</f>
        <v/>
      </c>
      <c r="BA297" s="352" t="str">
        <f>IFERROR(INDEX(Indata!$A$12:$A$18,MATCH(BA298,Indata!$B$12:$B$18,0)),"")</f>
        <v/>
      </c>
      <c r="BB297" s="352" t="str">
        <f>IFERROR(INDEX(Indata!$A$12:$A$18,MATCH(BB298,Indata!$B$12:$B$18,0)),"")</f>
        <v/>
      </c>
      <c r="BC297" s="352" t="str">
        <f>IFERROR(INDEX(Indata!$A$12:$A$18,MATCH(BC298,Indata!$B$12:$B$18,0)),"")</f>
        <v/>
      </c>
      <c r="BD297" s="352" t="str">
        <f>IFERROR(INDEX(Indata!$A$12:$A$18,MATCH(BD298,Indata!$B$12:$B$18,0)),"")</f>
        <v/>
      </c>
      <c r="BE297" s="352" t="str">
        <f>IFERROR(INDEX(Indata!$A$12:$A$18,MATCH(BE298,Indata!$B$12:$B$18,0)),"")</f>
        <v/>
      </c>
      <c r="BF297" s="352" t="str">
        <f>IFERROR(INDEX(Indata!$A$12:$A$18,MATCH(BF298,Indata!$B$12:$B$18,0)),"")</f>
        <v/>
      </c>
      <c r="BG297" s="352" t="str">
        <f>IFERROR(INDEX(Indata!$A$12:$A$18,MATCH(BG298,Indata!$B$12:$B$18,0)),"")</f>
        <v/>
      </c>
      <c r="BH297" s="352" t="str">
        <f>IFERROR(INDEX(Indata!$A$12:$A$18,MATCH(BH298,Indata!$B$12:$B$18,0)),"")</f>
        <v/>
      </c>
      <c r="BI297" s="352" t="str">
        <f>IFERROR(INDEX(Indata!$A$12:$A$18,MATCH(BI298,Indata!$B$12:$B$18,0)),"")</f>
        <v/>
      </c>
      <c r="BJ297" s="352" t="str">
        <f>IFERROR(INDEX(Indata!$A$12:$A$18,MATCH(BJ298,Indata!$B$12:$B$18,0)),"")</f>
        <v/>
      </c>
      <c r="BK297" s="352" t="str">
        <f>IFERROR(INDEX(Indata!$A$12:$A$18,MATCH(BK298,Indata!$B$12:$B$18,0)),"")</f>
        <v/>
      </c>
      <c r="BL297" s="352" t="str">
        <f>IFERROR(INDEX(Indata!$A$12:$A$18,MATCH(BL298,Indata!$B$12:$B$18,0)),"")</f>
        <v/>
      </c>
      <c r="BM297" s="352" t="str">
        <f>IFERROR(INDEX(Indata!$A$12:$A$18,MATCH(BM298,Indata!$B$12:$B$18,0)),"")</f>
        <v/>
      </c>
      <c r="BN297" s="352" t="str">
        <f>IFERROR(INDEX(Indata!$A$12:$A$18,MATCH(BN298,Indata!$B$12:$B$18,0)),"")</f>
        <v/>
      </c>
      <c r="BO297" s="352" t="str">
        <f>IFERROR(INDEX(Indata!$A$12:$A$18,MATCH(BO298,Indata!$B$12:$B$18,0)),"")</f>
        <v/>
      </c>
      <c r="BP297" s="352" t="str">
        <f>IFERROR(INDEX(Indata!$A$12:$A$18,MATCH(BP298,Indata!$B$12:$B$18,0)),"")</f>
        <v/>
      </c>
      <c r="BQ297" s="352" t="str">
        <f>IF(OR(BP297="Slutår",BP297="beräknas ej"),"beräknas ej",IFERROR(INDEX(Indata!$A$12:$A$18,MATCH(BQ298,Indata!$B$12:$B$18,0)),""))</f>
        <v/>
      </c>
      <c r="BR297" s="352" t="str">
        <f>IF(OR(BQ297="Slutår",BQ297="beräknas ej"),"beräknas ej",IFERROR(INDEX(Indata!$A$12:$A$18,MATCH(BR298,Indata!$B$12:$B$18,0)),""))</f>
        <v/>
      </c>
      <c r="BS297" s="352" t="str">
        <f>IF(OR(BR297="Slutår",BR297="beräknas ej"),"beräknas ej",IFERROR(INDEX(Indata!$A$12:$A$18,MATCH(BS298,Indata!$B$12:$B$18,0)),""))</f>
        <v/>
      </c>
      <c r="BT297" s="352" t="str">
        <f>IF(OR(BS297="Slutår",BS297="beräknas ej"),"beräknas ej",IFERROR(INDEX(Indata!$A$12:$A$18,MATCH(BT298,Indata!$B$12:$B$18,0)),""))</f>
        <v>Slutår</v>
      </c>
      <c r="BU297" s="352" t="str">
        <f>IF(OR(BT297="Slutår",BT297="beräknas ej"),"beräknas ej",IFERROR(INDEX(Indata!$A$12:$A$18,MATCH(BU298,Indata!$B$12:$B$18,0)),""))</f>
        <v>beräknas ej</v>
      </c>
      <c r="BV297" s="352" t="str">
        <f>IF(OR(BU297="Slutår",BU297="beräknas ej"),"beräknas ej",IFERROR(INDEX(Indata!$A$12:$A$18,MATCH(BV298,Indata!$B$12:$B$18,0)),""))</f>
        <v>beräknas ej</v>
      </c>
      <c r="BW297" s="352" t="str">
        <f>IF(OR(BV297="Slutår",BV297="beräknas ej"),"beräknas ej",IFERROR(INDEX(Indata!$A$12:$A$18,MATCH(BW298,Indata!$B$12:$B$18,0)),""))</f>
        <v>beräknas ej</v>
      </c>
      <c r="BX297" s="352" t="str">
        <f>IF(OR(BW297="Slutår",BW297="beräknas ej"),"beräknas ej",IFERROR(INDEX(Indata!$A$12:$A$18,MATCH(BX298,Indata!$B$12:$B$18,0)),""))</f>
        <v>beräknas ej</v>
      </c>
      <c r="BY297" s="352" t="str">
        <f>IF(OR(BX297="Slutår",BX297="beräknas ej"),"beräknas ej",IFERROR(INDEX(Indata!$A$12:$A$18,MATCH(BY298,Indata!$B$12:$B$18,0)),""))</f>
        <v>beräknas ej</v>
      </c>
      <c r="BZ297" s="352" t="str">
        <f>IF(OR(BY297="Slutår",BY297="beräknas ej"),"beräknas ej",IFERROR(INDEX(Indata!$A$12:$A$18,MATCH(BZ298,Indata!$B$12:$B$18,0)),""))</f>
        <v>beräknas ej</v>
      </c>
      <c r="CA297" s="352" t="str">
        <f>IF(OR(BZ297="Slutår",BZ297="beräknas ej"),"beräknas ej",IFERROR(INDEX(Indata!$A$12:$A$18,MATCH(CA298,Indata!$B$12:$B$18,0)),""))</f>
        <v>beräknas ej</v>
      </c>
      <c r="CB297" s="352" t="str">
        <f>IF(OR(CA297="Slutår",CA297="beräknas ej"),"beräknas ej",IFERROR(INDEX(Indata!$A$12:$A$18,MATCH(CB298,Indata!$B$12:$B$18,0)),""))</f>
        <v>beräknas ej</v>
      </c>
      <c r="CC297" s="352" t="str">
        <f>IF(OR(CB297="Slutår",CB297="beräknas ej"),"beräknas ej",IFERROR(INDEX(Indata!$A$12:$A$18,MATCH(CC298,Indata!$B$12:$B$18,0)),""))</f>
        <v>beräknas ej</v>
      </c>
      <c r="CD297" s="352" t="str">
        <f>IF(OR(CC297="Slutår",CC297="beräknas ej"),"beräknas ej",IFERROR(INDEX(Indata!$A$12:$A$18,MATCH(CD298,Indata!$B$12:$B$18,0)),""))</f>
        <v>beräknas ej</v>
      </c>
      <c r="CE297" s="352" t="str">
        <f>IF(OR(CD297="Slutår",CD297="beräknas ej"),"beräknas ej",IFERROR(INDEX(Indata!$A$12:$A$18,MATCH(CE298,Indata!$B$12:$B$18,0)),""))</f>
        <v>beräknas ej</v>
      </c>
      <c r="CF297" s="352" t="str">
        <f>IF(OR(CE297="Slutår",CE297="beräknas ej"),"beräknas ej",IFERROR(INDEX(Indata!$A$12:$A$18,MATCH(CF298,Indata!$B$12:$B$18,0)),""))</f>
        <v>beräknas ej</v>
      </c>
      <c r="CG297" s="352" t="str">
        <f>IF(OR(CF297="Slutår",CF297="beräknas ej"),"beräknas ej",IFERROR(INDEX(Indata!$A$12:$A$18,MATCH(CG298,Indata!$B$12:$B$18,0)),""))</f>
        <v>beräknas ej</v>
      </c>
      <c r="CH297" s="352" t="str">
        <f>IF(OR(CG297="Slutår",CG297="beräknas ej"),"beräknas ej",IFERROR(INDEX(Indata!$A$12:$A$18,MATCH(CH298,Indata!$B$12:$B$18,0)),""))</f>
        <v>beräknas ej</v>
      </c>
      <c r="CI297" s="352" t="str">
        <f>IF(OR(CH297="Slutår",CH297="beräknas ej"),"beräknas ej",IFERROR(INDEX(Indata!$A$12:$A$18,MATCH(CI298,Indata!$B$12:$B$18,0)),""))</f>
        <v>beräknas ej</v>
      </c>
      <c r="CJ297" s="352" t="str">
        <f>IF(OR(CI297="Slutår",CI297="beräknas ej"),"beräknas ej",IFERROR(INDEX(Indata!$A$12:$A$18,MATCH(CJ298,Indata!$B$12:$B$18,0)),""))</f>
        <v>beräknas ej</v>
      </c>
      <c r="CK297" s="352" t="str">
        <f>IF(OR(CJ297="Slutår",CJ297="beräknas ej"),"beräknas ej",IFERROR(INDEX(Indata!$A$12:$A$18,MATCH(CK298,Indata!$B$12:$B$18,0)),""))</f>
        <v>beräknas ej</v>
      </c>
      <c r="CL297" s="352" t="str">
        <f>IF(OR(CK297="Slutår",CK297="beräknas ej"),"beräknas ej",IFERROR(INDEX(Indata!$A$12:$A$18,MATCH(CL298,Indata!$B$12:$B$18,0)),""))</f>
        <v>beräknas ej</v>
      </c>
      <c r="CM297" s="352" t="str">
        <f>IF(OR(CL297="Slutår",CL297="beräknas ej"),"beräknas ej",IFERROR(INDEX(Indata!$A$12:$A$18,MATCH(CM298,Indata!$B$12:$B$18,0)),""))</f>
        <v>beräknas ej</v>
      </c>
      <c r="CN297" s="352" t="str">
        <f>IF(OR(CM297="Slutår",CM297="beräknas ej"),"beräknas ej",IFERROR(INDEX(Indata!$A$12:$A$18,MATCH(CN298,Indata!$B$12:$B$18,0)),""))</f>
        <v>beräknas ej</v>
      </c>
      <c r="CO297" s="352" t="str">
        <f>IF(OR(CN297="Slutår",CN297="beräknas ej"),"beräknas ej",IFERROR(INDEX(Indata!$A$12:$A$18,MATCH(CO298,Indata!$B$12:$B$18,0)),""))</f>
        <v>beräknas ej</v>
      </c>
      <c r="CP297" s="352" t="str">
        <f>IF(OR(CO297="Slutår",CO297="beräknas ej"),"beräknas ej",IFERROR(INDEX(Indata!$A$12:$A$18,MATCH(CP298,Indata!$B$12:$B$18,0)),""))</f>
        <v>beräknas ej</v>
      </c>
      <c r="CQ297" s="352" t="str">
        <f>IF(OR(CP297="Slutår",CP297="beräknas ej"),"beräknas ej",IFERROR(INDEX(Indata!$A$12:$A$18,MATCH(CQ298,Indata!$B$12:$B$18,0)),""))</f>
        <v>beräknas ej</v>
      </c>
      <c r="CR297" s="352" t="str">
        <f>IF(OR(CQ297="Slutår",CQ297="beräknas ej"),"beräknas ej",IFERROR(INDEX(Indata!$A$12:$A$18,MATCH(CR298,Indata!$B$12:$B$18,0)),""))</f>
        <v>beräknas ej</v>
      </c>
      <c r="CS297" s="352" t="str">
        <f>IF(OR(CR297="Slutår",CR297="beräknas ej"),"beräknas ej",IFERROR(INDEX(Indata!$A$12:$A$18,MATCH(CS298,Indata!$B$12:$B$18,0)),""))</f>
        <v>beräknas ej</v>
      </c>
    </row>
    <row r="298" spans="1:97" s="370" customFormat="1" x14ac:dyDescent="0.35">
      <c r="A298" s="362" t="s">
        <v>72</v>
      </c>
      <c r="B298" s="362" t="s">
        <v>51</v>
      </c>
      <c r="C298" s="362" t="s">
        <v>73</v>
      </c>
      <c r="D298" s="362">
        <f>D158</f>
        <v>2019</v>
      </c>
      <c r="E298" s="362">
        <f>D298+1</f>
        <v>2020</v>
      </c>
      <c r="F298" s="362">
        <f t="shared" ref="F298" si="908">E298+1</f>
        <v>2021</v>
      </c>
      <c r="G298" s="362">
        <f t="shared" ref="G298" si="909">F298+1</f>
        <v>2022</v>
      </c>
      <c r="H298" s="362">
        <f t="shared" ref="H298" si="910">G298+1</f>
        <v>2023</v>
      </c>
      <c r="I298" s="362">
        <f t="shared" ref="I298" si="911">H298+1</f>
        <v>2024</v>
      </c>
      <c r="J298" s="362">
        <f t="shared" ref="J298" si="912">I298+1</f>
        <v>2025</v>
      </c>
      <c r="K298" s="362">
        <f t="shared" ref="K298" si="913">J298+1</f>
        <v>2026</v>
      </c>
      <c r="L298" s="362">
        <f t="shared" ref="L298" si="914">K298+1</f>
        <v>2027</v>
      </c>
      <c r="M298" s="362">
        <f t="shared" ref="M298" si="915">L298+1</f>
        <v>2028</v>
      </c>
      <c r="N298" s="362">
        <f t="shared" ref="N298" si="916">M298+1</f>
        <v>2029</v>
      </c>
      <c r="O298" s="362">
        <f t="shared" ref="O298" si="917">N298+1</f>
        <v>2030</v>
      </c>
      <c r="P298" s="362">
        <f t="shared" ref="P298" si="918">O298+1</f>
        <v>2031</v>
      </c>
      <c r="Q298" s="362">
        <f t="shared" ref="Q298" si="919">P298+1</f>
        <v>2032</v>
      </c>
      <c r="R298" s="362">
        <f t="shared" ref="R298" si="920">Q298+1</f>
        <v>2033</v>
      </c>
      <c r="S298" s="362">
        <f t="shared" ref="S298" si="921">R298+1</f>
        <v>2034</v>
      </c>
      <c r="T298" s="362">
        <f t="shared" ref="T298" si="922">S298+1</f>
        <v>2035</v>
      </c>
      <c r="U298" s="362">
        <f t="shared" ref="U298" si="923">T298+1</f>
        <v>2036</v>
      </c>
      <c r="V298" s="362">
        <f t="shared" ref="V298" si="924">U298+1</f>
        <v>2037</v>
      </c>
      <c r="W298" s="362">
        <f t="shared" ref="W298" si="925">V298+1</f>
        <v>2038</v>
      </c>
      <c r="X298" s="362">
        <f t="shared" ref="X298" si="926">W298+1</f>
        <v>2039</v>
      </c>
      <c r="Y298" s="362">
        <f t="shared" ref="Y298" si="927">X298+1</f>
        <v>2040</v>
      </c>
      <c r="Z298" s="362">
        <f t="shared" ref="Z298" si="928">Y298+1</f>
        <v>2041</v>
      </c>
      <c r="AA298" s="362">
        <f t="shared" ref="AA298" si="929">Z298+1</f>
        <v>2042</v>
      </c>
      <c r="AB298" s="362">
        <f t="shared" ref="AB298" si="930">AA298+1</f>
        <v>2043</v>
      </c>
      <c r="AC298" s="362">
        <f t="shared" ref="AC298" si="931">AB298+1</f>
        <v>2044</v>
      </c>
      <c r="AD298" s="362">
        <f t="shared" ref="AD298" si="932">AC298+1</f>
        <v>2045</v>
      </c>
      <c r="AE298" s="362">
        <f t="shared" ref="AE298" si="933">AD298+1</f>
        <v>2046</v>
      </c>
      <c r="AF298" s="362">
        <f t="shared" ref="AF298" si="934">AE298+1</f>
        <v>2047</v>
      </c>
      <c r="AG298" s="362">
        <f t="shared" ref="AG298" si="935">AF298+1</f>
        <v>2048</v>
      </c>
      <c r="AH298" s="362">
        <f t="shared" ref="AH298" si="936">AG298+1</f>
        <v>2049</v>
      </c>
      <c r="AI298" s="362">
        <f t="shared" ref="AI298" si="937">AH298+1</f>
        <v>2050</v>
      </c>
      <c r="AJ298" s="362">
        <f t="shared" ref="AJ298" si="938">AI298+1</f>
        <v>2051</v>
      </c>
      <c r="AK298" s="362">
        <f t="shared" ref="AK298" si="939">AJ298+1</f>
        <v>2052</v>
      </c>
      <c r="AL298" s="362">
        <f t="shared" ref="AL298" si="940">AK298+1</f>
        <v>2053</v>
      </c>
      <c r="AM298" s="362">
        <f t="shared" ref="AM298" si="941">AL298+1</f>
        <v>2054</v>
      </c>
      <c r="AN298" s="362">
        <f t="shared" ref="AN298" si="942">AM298+1</f>
        <v>2055</v>
      </c>
      <c r="AO298" s="362">
        <f t="shared" ref="AO298" si="943">AN298+1</f>
        <v>2056</v>
      </c>
      <c r="AP298" s="362">
        <f t="shared" ref="AP298" si="944">AO298+1</f>
        <v>2057</v>
      </c>
      <c r="AQ298" s="362">
        <f t="shared" ref="AQ298" si="945">AP298+1</f>
        <v>2058</v>
      </c>
      <c r="AR298" s="362">
        <f t="shared" ref="AR298" si="946">AQ298+1</f>
        <v>2059</v>
      </c>
      <c r="AS298" s="362">
        <f t="shared" ref="AS298" si="947">AR298+1</f>
        <v>2060</v>
      </c>
      <c r="AT298" s="362">
        <f t="shared" ref="AT298" si="948">AS298+1</f>
        <v>2061</v>
      </c>
      <c r="AU298" s="362">
        <f t="shared" ref="AU298" si="949">AT298+1</f>
        <v>2062</v>
      </c>
      <c r="AV298" s="362">
        <f t="shared" ref="AV298" si="950">AU298+1</f>
        <v>2063</v>
      </c>
      <c r="AW298" s="362">
        <f t="shared" ref="AW298" si="951">AV298+1</f>
        <v>2064</v>
      </c>
      <c r="AX298" s="362">
        <f t="shared" ref="AX298" si="952">AW298+1</f>
        <v>2065</v>
      </c>
      <c r="AY298" s="362">
        <f t="shared" ref="AY298" si="953">AX298+1</f>
        <v>2066</v>
      </c>
      <c r="AZ298" s="362">
        <f t="shared" ref="AZ298" si="954">AY298+1</f>
        <v>2067</v>
      </c>
      <c r="BA298" s="362">
        <f t="shared" ref="BA298" si="955">AZ298+1</f>
        <v>2068</v>
      </c>
      <c r="BB298" s="362">
        <f t="shared" ref="BB298" si="956">BA298+1</f>
        <v>2069</v>
      </c>
      <c r="BC298" s="362">
        <f t="shared" ref="BC298" si="957">BB298+1</f>
        <v>2070</v>
      </c>
      <c r="BD298" s="362">
        <f t="shared" ref="BD298" si="958">BC298+1</f>
        <v>2071</v>
      </c>
      <c r="BE298" s="362">
        <f t="shared" ref="BE298" si="959">BD298+1</f>
        <v>2072</v>
      </c>
      <c r="BF298" s="362">
        <f t="shared" ref="BF298" si="960">BE298+1</f>
        <v>2073</v>
      </c>
      <c r="BG298" s="362">
        <f t="shared" ref="BG298" si="961">BF298+1</f>
        <v>2074</v>
      </c>
      <c r="BH298" s="362">
        <f t="shared" ref="BH298" si="962">BG298+1</f>
        <v>2075</v>
      </c>
      <c r="BI298" s="362">
        <f t="shared" ref="BI298" si="963">BH298+1</f>
        <v>2076</v>
      </c>
      <c r="BJ298" s="362">
        <f t="shared" ref="BJ298" si="964">BI298+1</f>
        <v>2077</v>
      </c>
      <c r="BK298" s="362">
        <f t="shared" ref="BK298" si="965">BJ298+1</f>
        <v>2078</v>
      </c>
      <c r="BL298" s="362">
        <f t="shared" ref="BL298" si="966">BK298+1</f>
        <v>2079</v>
      </c>
      <c r="BM298" s="362">
        <f t="shared" ref="BM298" si="967">BL298+1</f>
        <v>2080</v>
      </c>
      <c r="BN298" s="362">
        <f t="shared" ref="BN298" si="968">BM298+1</f>
        <v>2081</v>
      </c>
      <c r="BO298" s="362">
        <f t="shared" ref="BO298" si="969">BN298+1</f>
        <v>2082</v>
      </c>
      <c r="BP298" s="362">
        <f t="shared" ref="BP298" si="970">BO298+1</f>
        <v>2083</v>
      </c>
      <c r="BQ298" s="362">
        <f t="shared" ref="BQ298" si="971">BP298+1</f>
        <v>2084</v>
      </c>
      <c r="BR298" s="362">
        <f t="shared" ref="BR298" si="972">BQ298+1</f>
        <v>2085</v>
      </c>
      <c r="BS298" s="362">
        <f t="shared" ref="BS298" si="973">BR298+1</f>
        <v>2086</v>
      </c>
      <c r="BT298" s="362">
        <f t="shared" ref="BT298" si="974">BS298+1</f>
        <v>2087</v>
      </c>
      <c r="BU298" s="362">
        <f t="shared" ref="BU298" si="975">BT298+1</f>
        <v>2088</v>
      </c>
      <c r="BV298" s="362">
        <f t="shared" ref="BV298" si="976">BU298+1</f>
        <v>2089</v>
      </c>
      <c r="BW298" s="362">
        <f t="shared" ref="BW298" si="977">BV298+1</f>
        <v>2090</v>
      </c>
      <c r="BX298" s="362">
        <f t="shared" ref="BX298" si="978">BW298+1</f>
        <v>2091</v>
      </c>
      <c r="BY298" s="362">
        <f t="shared" ref="BY298" si="979">BX298+1</f>
        <v>2092</v>
      </c>
      <c r="BZ298" s="362">
        <f t="shared" ref="BZ298" si="980">BY298+1</f>
        <v>2093</v>
      </c>
      <c r="CA298" s="362">
        <f t="shared" ref="CA298" si="981">BZ298+1</f>
        <v>2094</v>
      </c>
      <c r="CB298" s="362">
        <f t="shared" ref="CB298" si="982">CA298+1</f>
        <v>2095</v>
      </c>
      <c r="CC298" s="362">
        <f t="shared" ref="CC298" si="983">CB298+1</f>
        <v>2096</v>
      </c>
      <c r="CD298" s="362">
        <f t="shared" ref="CD298" si="984">CC298+1</f>
        <v>2097</v>
      </c>
      <c r="CE298" s="362">
        <f t="shared" ref="CE298" si="985">CD298+1</f>
        <v>2098</v>
      </c>
      <c r="CF298" s="362">
        <f t="shared" ref="CF298" si="986">CE298+1</f>
        <v>2099</v>
      </c>
      <c r="CG298" s="362">
        <f t="shared" ref="CG298" si="987">CF298+1</f>
        <v>2100</v>
      </c>
      <c r="CH298" s="362">
        <f t="shared" ref="CH298" si="988">CG298+1</f>
        <v>2101</v>
      </c>
      <c r="CI298" s="362">
        <f t="shared" ref="CI298" si="989">CH298+1</f>
        <v>2102</v>
      </c>
      <c r="CJ298" s="362">
        <f t="shared" ref="CJ298" si="990">CI298+1</f>
        <v>2103</v>
      </c>
      <c r="CK298" s="362">
        <f t="shared" ref="CK298" si="991">CJ298+1</f>
        <v>2104</v>
      </c>
      <c r="CL298" s="362">
        <f t="shared" ref="CL298" si="992">CK298+1</f>
        <v>2105</v>
      </c>
      <c r="CM298" s="362">
        <f t="shared" ref="CM298" si="993">CL298+1</f>
        <v>2106</v>
      </c>
      <c r="CN298" s="362">
        <f t="shared" ref="CN298" si="994">CM298+1</f>
        <v>2107</v>
      </c>
      <c r="CO298" s="362">
        <f t="shared" ref="CO298" si="995">CN298+1</f>
        <v>2108</v>
      </c>
      <c r="CP298" s="362">
        <f t="shared" ref="CP298" si="996">CO298+1</f>
        <v>2109</v>
      </c>
      <c r="CQ298" s="362">
        <f t="shared" ref="CQ298" si="997">CP298+1</f>
        <v>2110</v>
      </c>
      <c r="CR298" s="362">
        <f t="shared" ref="CR298" si="998">CQ298+1</f>
        <v>2111</v>
      </c>
      <c r="CS298" s="362">
        <f t="shared" ref="CS298" si="999">CR298+1</f>
        <v>2112</v>
      </c>
    </row>
    <row r="299" spans="1:97" s="367" customFormat="1" x14ac:dyDescent="0.35">
      <c r="A299" s="352">
        <f>A159</f>
        <v>0</v>
      </c>
      <c r="B299" s="352" t="str">
        <f t="shared" ref="B299:C299" si="1000">B159</f>
        <v>0 0</v>
      </c>
      <c r="C299" s="359">
        <f t="shared" si="1000"/>
        <v>0</v>
      </c>
      <c r="D299" s="359">
        <f>IFERROR((('JA basår'!R7+'JA basår'!U7+'JA basår'!Y7)*'JA basår'!F7*'JA basår'!H7*'JA basår'!L7)+(('JA basår'!R37+'JA basår'!U37+'JA basår'!Y37)*'JA basår'!F37*'JA basår'!H37*'JA basår'!L37),0)</f>
        <v>0</v>
      </c>
      <c r="E299" s="359">
        <f>IF(E$297="beräknas ej",0,D299*IF(E$298&gt;$D$283,1,IF(E$298&lt;=$C$283,$C$282,$D$282))*IFERROR(INDEX($B$288:$E$294,MATCH($A299,$A$288:$A$294,0),MATCH(E$298,$B$286:$E$286,1)),0))</f>
        <v>0</v>
      </c>
      <c r="F299" s="359">
        <f t="shared" ref="F299:BQ299" si="1001">IF(F$297="beräknas ej",0,E299*IF(F$298&gt;$D$283,1,IF(F$298&lt;=$C$283,$C$282,$D$282))*IFERROR(INDEX($B$288:$E$294,MATCH($A299,$A$288:$A$294,0),MATCH(F$298,$B$286:$E$286,1)),0))</f>
        <v>0</v>
      </c>
      <c r="G299" s="359">
        <f t="shared" si="1001"/>
        <v>0</v>
      </c>
      <c r="H299" s="359">
        <f t="shared" si="1001"/>
        <v>0</v>
      </c>
      <c r="I299" s="359">
        <f t="shared" si="1001"/>
        <v>0</v>
      </c>
      <c r="J299" s="359">
        <f t="shared" si="1001"/>
        <v>0</v>
      </c>
      <c r="K299" s="359">
        <f t="shared" si="1001"/>
        <v>0</v>
      </c>
      <c r="L299" s="359">
        <f t="shared" si="1001"/>
        <v>0</v>
      </c>
      <c r="M299" s="359">
        <f t="shared" si="1001"/>
        <v>0</v>
      </c>
      <c r="N299" s="359">
        <f t="shared" si="1001"/>
        <v>0</v>
      </c>
      <c r="O299" s="359">
        <f t="shared" si="1001"/>
        <v>0</v>
      </c>
      <c r="P299" s="359">
        <f t="shared" si="1001"/>
        <v>0</v>
      </c>
      <c r="Q299" s="359">
        <f t="shared" si="1001"/>
        <v>0</v>
      </c>
      <c r="R299" s="359">
        <f t="shared" si="1001"/>
        <v>0</v>
      </c>
      <c r="S299" s="359">
        <f t="shared" si="1001"/>
        <v>0</v>
      </c>
      <c r="T299" s="359">
        <f t="shared" si="1001"/>
        <v>0</v>
      </c>
      <c r="U299" s="359">
        <f t="shared" si="1001"/>
        <v>0</v>
      </c>
      <c r="V299" s="359">
        <f t="shared" si="1001"/>
        <v>0</v>
      </c>
      <c r="W299" s="359">
        <f t="shared" si="1001"/>
        <v>0</v>
      </c>
      <c r="X299" s="359">
        <f t="shared" si="1001"/>
        <v>0</v>
      </c>
      <c r="Y299" s="359">
        <f t="shared" si="1001"/>
        <v>0</v>
      </c>
      <c r="Z299" s="359">
        <f t="shared" si="1001"/>
        <v>0</v>
      </c>
      <c r="AA299" s="359">
        <f t="shared" si="1001"/>
        <v>0</v>
      </c>
      <c r="AB299" s="359">
        <f t="shared" si="1001"/>
        <v>0</v>
      </c>
      <c r="AC299" s="359">
        <f t="shared" si="1001"/>
        <v>0</v>
      </c>
      <c r="AD299" s="359">
        <f t="shared" si="1001"/>
        <v>0</v>
      </c>
      <c r="AE299" s="359">
        <f t="shared" si="1001"/>
        <v>0</v>
      </c>
      <c r="AF299" s="359">
        <f t="shared" si="1001"/>
        <v>0</v>
      </c>
      <c r="AG299" s="359">
        <f t="shared" si="1001"/>
        <v>0</v>
      </c>
      <c r="AH299" s="359">
        <f t="shared" si="1001"/>
        <v>0</v>
      </c>
      <c r="AI299" s="359">
        <f t="shared" si="1001"/>
        <v>0</v>
      </c>
      <c r="AJ299" s="359">
        <f t="shared" si="1001"/>
        <v>0</v>
      </c>
      <c r="AK299" s="359">
        <f t="shared" si="1001"/>
        <v>0</v>
      </c>
      <c r="AL299" s="359">
        <f t="shared" si="1001"/>
        <v>0</v>
      </c>
      <c r="AM299" s="359">
        <f t="shared" si="1001"/>
        <v>0</v>
      </c>
      <c r="AN299" s="359">
        <f t="shared" si="1001"/>
        <v>0</v>
      </c>
      <c r="AO299" s="359">
        <f t="shared" si="1001"/>
        <v>0</v>
      </c>
      <c r="AP299" s="359">
        <f t="shared" si="1001"/>
        <v>0</v>
      </c>
      <c r="AQ299" s="359">
        <f t="shared" si="1001"/>
        <v>0</v>
      </c>
      <c r="AR299" s="359">
        <f t="shared" si="1001"/>
        <v>0</v>
      </c>
      <c r="AS299" s="359">
        <f t="shared" si="1001"/>
        <v>0</v>
      </c>
      <c r="AT299" s="359">
        <f t="shared" si="1001"/>
        <v>0</v>
      </c>
      <c r="AU299" s="359">
        <f t="shared" si="1001"/>
        <v>0</v>
      </c>
      <c r="AV299" s="359">
        <f t="shared" si="1001"/>
        <v>0</v>
      </c>
      <c r="AW299" s="359">
        <f t="shared" si="1001"/>
        <v>0</v>
      </c>
      <c r="AX299" s="359">
        <f t="shared" si="1001"/>
        <v>0</v>
      </c>
      <c r="AY299" s="359">
        <f t="shared" si="1001"/>
        <v>0</v>
      </c>
      <c r="AZ299" s="359">
        <f t="shared" si="1001"/>
        <v>0</v>
      </c>
      <c r="BA299" s="359">
        <f t="shared" si="1001"/>
        <v>0</v>
      </c>
      <c r="BB299" s="359">
        <f t="shared" si="1001"/>
        <v>0</v>
      </c>
      <c r="BC299" s="359">
        <f t="shared" si="1001"/>
        <v>0</v>
      </c>
      <c r="BD299" s="359">
        <f t="shared" si="1001"/>
        <v>0</v>
      </c>
      <c r="BE299" s="359">
        <f t="shared" si="1001"/>
        <v>0</v>
      </c>
      <c r="BF299" s="359">
        <f t="shared" si="1001"/>
        <v>0</v>
      </c>
      <c r="BG299" s="359">
        <f t="shared" si="1001"/>
        <v>0</v>
      </c>
      <c r="BH299" s="359">
        <f t="shared" si="1001"/>
        <v>0</v>
      </c>
      <c r="BI299" s="359">
        <f t="shared" si="1001"/>
        <v>0</v>
      </c>
      <c r="BJ299" s="359">
        <f t="shared" si="1001"/>
        <v>0</v>
      </c>
      <c r="BK299" s="359">
        <f t="shared" si="1001"/>
        <v>0</v>
      </c>
      <c r="BL299" s="359">
        <f t="shared" si="1001"/>
        <v>0</v>
      </c>
      <c r="BM299" s="359">
        <f t="shared" si="1001"/>
        <v>0</v>
      </c>
      <c r="BN299" s="359">
        <f t="shared" si="1001"/>
        <v>0</v>
      </c>
      <c r="BO299" s="359">
        <f t="shared" si="1001"/>
        <v>0</v>
      </c>
      <c r="BP299" s="359">
        <f t="shared" si="1001"/>
        <v>0</v>
      </c>
      <c r="BQ299" s="359">
        <f t="shared" si="1001"/>
        <v>0</v>
      </c>
      <c r="BR299" s="359">
        <f t="shared" ref="BR299:CS299" si="1002">IF(BR$297="beräknas ej",0,BQ299*IF(BR$298&gt;$D$283,1,IF(BR$298&lt;=$C$283,$C$282,$D$282))*IFERROR(INDEX($B$288:$E$294,MATCH($A299,$A$288:$A$294,0),MATCH(BR$298,$B$286:$E$286,1)),0))</f>
        <v>0</v>
      </c>
      <c r="BS299" s="359">
        <f t="shared" si="1002"/>
        <v>0</v>
      </c>
      <c r="BT299" s="359">
        <f t="shared" si="1002"/>
        <v>0</v>
      </c>
      <c r="BU299" s="359">
        <f t="shared" si="1002"/>
        <v>0</v>
      </c>
      <c r="BV299" s="359">
        <f t="shared" si="1002"/>
        <v>0</v>
      </c>
      <c r="BW299" s="359">
        <f t="shared" si="1002"/>
        <v>0</v>
      </c>
      <c r="BX299" s="359">
        <f t="shared" si="1002"/>
        <v>0</v>
      </c>
      <c r="BY299" s="359">
        <f t="shared" si="1002"/>
        <v>0</v>
      </c>
      <c r="BZ299" s="359">
        <f t="shared" si="1002"/>
        <v>0</v>
      </c>
      <c r="CA299" s="359">
        <f t="shared" si="1002"/>
        <v>0</v>
      </c>
      <c r="CB299" s="359">
        <f t="shared" si="1002"/>
        <v>0</v>
      </c>
      <c r="CC299" s="359">
        <f t="shared" si="1002"/>
        <v>0</v>
      </c>
      <c r="CD299" s="359">
        <f t="shared" si="1002"/>
        <v>0</v>
      </c>
      <c r="CE299" s="359">
        <f t="shared" si="1002"/>
        <v>0</v>
      </c>
      <c r="CF299" s="359">
        <f t="shared" si="1002"/>
        <v>0</v>
      </c>
      <c r="CG299" s="359">
        <f t="shared" si="1002"/>
        <v>0</v>
      </c>
      <c r="CH299" s="359">
        <f t="shared" si="1002"/>
        <v>0</v>
      </c>
      <c r="CI299" s="359">
        <f t="shared" si="1002"/>
        <v>0</v>
      </c>
      <c r="CJ299" s="359">
        <f t="shared" si="1002"/>
        <v>0</v>
      </c>
      <c r="CK299" s="359">
        <f t="shared" si="1002"/>
        <v>0</v>
      </c>
      <c r="CL299" s="359">
        <f t="shared" si="1002"/>
        <v>0</v>
      </c>
      <c r="CM299" s="359">
        <f t="shared" si="1002"/>
        <v>0</v>
      </c>
      <c r="CN299" s="359">
        <f t="shared" si="1002"/>
        <v>0</v>
      </c>
      <c r="CO299" s="359">
        <f t="shared" si="1002"/>
        <v>0</v>
      </c>
      <c r="CP299" s="359">
        <f t="shared" si="1002"/>
        <v>0</v>
      </c>
      <c r="CQ299" s="359">
        <f t="shared" si="1002"/>
        <v>0</v>
      </c>
      <c r="CR299" s="359">
        <f t="shared" si="1002"/>
        <v>0</v>
      </c>
      <c r="CS299" s="359">
        <f t="shared" si="1002"/>
        <v>0</v>
      </c>
    </row>
    <row r="300" spans="1:97" s="367" customFormat="1" x14ac:dyDescent="0.35">
      <c r="A300" s="352">
        <f t="shared" ref="A300:C300" si="1003">A160</f>
        <v>0</v>
      </c>
      <c r="B300" s="352" t="str">
        <f t="shared" si="1003"/>
        <v>0 0</v>
      </c>
      <c r="C300" s="359">
        <f t="shared" si="1003"/>
        <v>0</v>
      </c>
      <c r="D300" s="359">
        <f>IFERROR((('JA basår'!R8+'JA basår'!U8+'JA basår'!Y8)*'JA basår'!F8*'JA basår'!H8*'JA basår'!L8)+(('JA basår'!R38+'JA basår'!U38+'JA basår'!Y38)*'JA basår'!F38*'JA basår'!H38*'JA basår'!L38),0)</f>
        <v>0</v>
      </c>
      <c r="E300" s="359">
        <f t="shared" ref="E300:BP300" si="1004">IF(E$297="beräknas ej",0,D300*IF(E$298&gt;$D$283,1,IF(E$298&lt;=$C$283,$C$282,$D$282))*IFERROR(INDEX($B$288:$E$294,MATCH($A300,$A$288:$A$294,0),MATCH(E$298,$B$286:$E$286,1)),0))</f>
        <v>0</v>
      </c>
      <c r="F300" s="359">
        <f t="shared" si="1004"/>
        <v>0</v>
      </c>
      <c r="G300" s="359">
        <f t="shared" si="1004"/>
        <v>0</v>
      </c>
      <c r="H300" s="359">
        <f t="shared" si="1004"/>
        <v>0</v>
      </c>
      <c r="I300" s="359">
        <f t="shared" si="1004"/>
        <v>0</v>
      </c>
      <c r="J300" s="359">
        <f t="shared" si="1004"/>
        <v>0</v>
      </c>
      <c r="K300" s="359">
        <f t="shared" si="1004"/>
        <v>0</v>
      </c>
      <c r="L300" s="359">
        <f t="shared" si="1004"/>
        <v>0</v>
      </c>
      <c r="M300" s="359">
        <f t="shared" si="1004"/>
        <v>0</v>
      </c>
      <c r="N300" s="359">
        <f t="shared" si="1004"/>
        <v>0</v>
      </c>
      <c r="O300" s="359">
        <f t="shared" si="1004"/>
        <v>0</v>
      </c>
      <c r="P300" s="359">
        <f t="shared" si="1004"/>
        <v>0</v>
      </c>
      <c r="Q300" s="359">
        <f t="shared" si="1004"/>
        <v>0</v>
      </c>
      <c r="R300" s="359">
        <f t="shared" si="1004"/>
        <v>0</v>
      </c>
      <c r="S300" s="359">
        <f t="shared" si="1004"/>
        <v>0</v>
      </c>
      <c r="T300" s="359">
        <f t="shared" si="1004"/>
        <v>0</v>
      </c>
      <c r="U300" s="359">
        <f t="shared" si="1004"/>
        <v>0</v>
      </c>
      <c r="V300" s="359">
        <f t="shared" si="1004"/>
        <v>0</v>
      </c>
      <c r="W300" s="359">
        <f t="shared" si="1004"/>
        <v>0</v>
      </c>
      <c r="X300" s="359">
        <f t="shared" si="1004"/>
        <v>0</v>
      </c>
      <c r="Y300" s="359">
        <f t="shared" si="1004"/>
        <v>0</v>
      </c>
      <c r="Z300" s="359">
        <f t="shared" si="1004"/>
        <v>0</v>
      </c>
      <c r="AA300" s="359">
        <f t="shared" si="1004"/>
        <v>0</v>
      </c>
      <c r="AB300" s="359">
        <f t="shared" si="1004"/>
        <v>0</v>
      </c>
      <c r="AC300" s="359">
        <f t="shared" si="1004"/>
        <v>0</v>
      </c>
      <c r="AD300" s="359">
        <f t="shared" si="1004"/>
        <v>0</v>
      </c>
      <c r="AE300" s="359">
        <f t="shared" si="1004"/>
        <v>0</v>
      </c>
      <c r="AF300" s="359">
        <f t="shared" si="1004"/>
        <v>0</v>
      </c>
      <c r="AG300" s="359">
        <f t="shared" si="1004"/>
        <v>0</v>
      </c>
      <c r="AH300" s="359">
        <f t="shared" si="1004"/>
        <v>0</v>
      </c>
      <c r="AI300" s="359">
        <f t="shared" si="1004"/>
        <v>0</v>
      </c>
      <c r="AJ300" s="359">
        <f t="shared" si="1004"/>
        <v>0</v>
      </c>
      <c r="AK300" s="359">
        <f t="shared" si="1004"/>
        <v>0</v>
      </c>
      <c r="AL300" s="359">
        <f t="shared" si="1004"/>
        <v>0</v>
      </c>
      <c r="AM300" s="359">
        <f t="shared" si="1004"/>
        <v>0</v>
      </c>
      <c r="AN300" s="359">
        <f t="shared" si="1004"/>
        <v>0</v>
      </c>
      <c r="AO300" s="359">
        <f t="shared" si="1004"/>
        <v>0</v>
      </c>
      <c r="AP300" s="359">
        <f t="shared" si="1004"/>
        <v>0</v>
      </c>
      <c r="AQ300" s="359">
        <f t="shared" si="1004"/>
        <v>0</v>
      </c>
      <c r="AR300" s="359">
        <f t="shared" si="1004"/>
        <v>0</v>
      </c>
      <c r="AS300" s="359">
        <f t="shared" si="1004"/>
        <v>0</v>
      </c>
      <c r="AT300" s="359">
        <f t="shared" si="1004"/>
        <v>0</v>
      </c>
      <c r="AU300" s="359">
        <f t="shared" si="1004"/>
        <v>0</v>
      </c>
      <c r="AV300" s="359">
        <f t="shared" si="1004"/>
        <v>0</v>
      </c>
      <c r="AW300" s="359">
        <f t="shared" si="1004"/>
        <v>0</v>
      </c>
      <c r="AX300" s="359">
        <f t="shared" si="1004"/>
        <v>0</v>
      </c>
      <c r="AY300" s="359">
        <f t="shared" si="1004"/>
        <v>0</v>
      </c>
      <c r="AZ300" s="359">
        <f t="shared" si="1004"/>
        <v>0</v>
      </c>
      <c r="BA300" s="359">
        <f t="shared" si="1004"/>
        <v>0</v>
      </c>
      <c r="BB300" s="359">
        <f t="shared" si="1004"/>
        <v>0</v>
      </c>
      <c r="BC300" s="359">
        <f t="shared" si="1004"/>
        <v>0</v>
      </c>
      <c r="BD300" s="359">
        <f t="shared" si="1004"/>
        <v>0</v>
      </c>
      <c r="BE300" s="359">
        <f t="shared" si="1004"/>
        <v>0</v>
      </c>
      <c r="BF300" s="359">
        <f t="shared" si="1004"/>
        <v>0</v>
      </c>
      <c r="BG300" s="359">
        <f t="shared" si="1004"/>
        <v>0</v>
      </c>
      <c r="BH300" s="359">
        <f t="shared" si="1004"/>
        <v>0</v>
      </c>
      <c r="BI300" s="359">
        <f t="shared" si="1004"/>
        <v>0</v>
      </c>
      <c r="BJ300" s="359">
        <f t="shared" si="1004"/>
        <v>0</v>
      </c>
      <c r="BK300" s="359">
        <f t="shared" si="1004"/>
        <v>0</v>
      </c>
      <c r="BL300" s="359">
        <f t="shared" si="1004"/>
        <v>0</v>
      </c>
      <c r="BM300" s="359">
        <f t="shared" si="1004"/>
        <v>0</v>
      </c>
      <c r="BN300" s="359">
        <f t="shared" si="1004"/>
        <v>0</v>
      </c>
      <c r="BO300" s="359">
        <f t="shared" si="1004"/>
        <v>0</v>
      </c>
      <c r="BP300" s="359">
        <f t="shared" si="1004"/>
        <v>0</v>
      </c>
      <c r="BQ300" s="359">
        <f t="shared" ref="BQ300:CS300" si="1005">IF(BQ$297="beräknas ej",0,BP300*IF(BQ$298&gt;$D$283,1,IF(BQ$298&lt;=$C$283,$C$282,$D$282))*IFERROR(INDEX($B$288:$E$294,MATCH($A300,$A$288:$A$294,0),MATCH(BQ$298,$B$286:$E$286,1)),0))</f>
        <v>0</v>
      </c>
      <c r="BR300" s="359">
        <f t="shared" si="1005"/>
        <v>0</v>
      </c>
      <c r="BS300" s="359">
        <f t="shared" si="1005"/>
        <v>0</v>
      </c>
      <c r="BT300" s="359">
        <f t="shared" si="1005"/>
        <v>0</v>
      </c>
      <c r="BU300" s="359">
        <f t="shared" si="1005"/>
        <v>0</v>
      </c>
      <c r="BV300" s="359">
        <f t="shared" si="1005"/>
        <v>0</v>
      </c>
      <c r="BW300" s="359">
        <f t="shared" si="1005"/>
        <v>0</v>
      </c>
      <c r="BX300" s="359">
        <f t="shared" si="1005"/>
        <v>0</v>
      </c>
      <c r="BY300" s="359">
        <f t="shared" si="1005"/>
        <v>0</v>
      </c>
      <c r="BZ300" s="359">
        <f t="shared" si="1005"/>
        <v>0</v>
      </c>
      <c r="CA300" s="359">
        <f t="shared" si="1005"/>
        <v>0</v>
      </c>
      <c r="CB300" s="359">
        <f t="shared" si="1005"/>
        <v>0</v>
      </c>
      <c r="CC300" s="359">
        <f t="shared" si="1005"/>
        <v>0</v>
      </c>
      <c r="CD300" s="359">
        <f t="shared" si="1005"/>
        <v>0</v>
      </c>
      <c r="CE300" s="359">
        <f t="shared" si="1005"/>
        <v>0</v>
      </c>
      <c r="CF300" s="359">
        <f t="shared" si="1005"/>
        <v>0</v>
      </c>
      <c r="CG300" s="359">
        <f t="shared" si="1005"/>
        <v>0</v>
      </c>
      <c r="CH300" s="359">
        <f t="shared" si="1005"/>
        <v>0</v>
      </c>
      <c r="CI300" s="359">
        <f t="shared" si="1005"/>
        <v>0</v>
      </c>
      <c r="CJ300" s="359">
        <f t="shared" si="1005"/>
        <v>0</v>
      </c>
      <c r="CK300" s="359">
        <f t="shared" si="1005"/>
        <v>0</v>
      </c>
      <c r="CL300" s="359">
        <f t="shared" si="1005"/>
        <v>0</v>
      </c>
      <c r="CM300" s="359">
        <f t="shared" si="1005"/>
        <v>0</v>
      </c>
      <c r="CN300" s="359">
        <f t="shared" si="1005"/>
        <v>0</v>
      </c>
      <c r="CO300" s="359">
        <f t="shared" si="1005"/>
        <v>0</v>
      </c>
      <c r="CP300" s="359">
        <f t="shared" si="1005"/>
        <v>0</v>
      </c>
      <c r="CQ300" s="359">
        <f t="shared" si="1005"/>
        <v>0</v>
      </c>
      <c r="CR300" s="359">
        <f t="shared" si="1005"/>
        <v>0</v>
      </c>
      <c r="CS300" s="359">
        <f t="shared" si="1005"/>
        <v>0</v>
      </c>
    </row>
    <row r="301" spans="1:97" s="367" customFormat="1" x14ac:dyDescent="0.35">
      <c r="A301" s="352">
        <f t="shared" ref="A301:C301" si="1006">A161</f>
        <v>0</v>
      </c>
      <c r="B301" s="352" t="str">
        <f t="shared" si="1006"/>
        <v>0 0</v>
      </c>
      <c r="C301" s="359">
        <f t="shared" si="1006"/>
        <v>0</v>
      </c>
      <c r="D301" s="359">
        <f>IFERROR((('JA basår'!R9+'JA basår'!U9+'JA basår'!Y9)*'JA basår'!F9*'JA basår'!H9*'JA basår'!L9)+(('JA basår'!R39+'JA basår'!U39+'JA basår'!Y39)*'JA basår'!F39*'JA basår'!H39*'JA basår'!L39),0)</f>
        <v>0</v>
      </c>
      <c r="E301" s="359">
        <f t="shared" ref="E301:BP301" si="1007">IF(E$297="beräknas ej",0,D301*IF(E$298&gt;$D$283,1,IF(E$298&lt;=$C$283,$C$282,$D$282))*IFERROR(INDEX($B$288:$E$294,MATCH($A301,$A$288:$A$294,0),MATCH(E$298,$B$286:$E$286,1)),0))</f>
        <v>0</v>
      </c>
      <c r="F301" s="359">
        <f t="shared" si="1007"/>
        <v>0</v>
      </c>
      <c r="G301" s="359">
        <f t="shared" si="1007"/>
        <v>0</v>
      </c>
      <c r="H301" s="359">
        <f t="shared" si="1007"/>
        <v>0</v>
      </c>
      <c r="I301" s="359">
        <f t="shared" si="1007"/>
        <v>0</v>
      </c>
      <c r="J301" s="359">
        <f t="shared" si="1007"/>
        <v>0</v>
      </c>
      <c r="K301" s="359">
        <f t="shared" si="1007"/>
        <v>0</v>
      </c>
      <c r="L301" s="359">
        <f t="shared" si="1007"/>
        <v>0</v>
      </c>
      <c r="M301" s="359">
        <f t="shared" si="1007"/>
        <v>0</v>
      </c>
      <c r="N301" s="359">
        <f t="shared" si="1007"/>
        <v>0</v>
      </c>
      <c r="O301" s="359">
        <f t="shared" si="1007"/>
        <v>0</v>
      </c>
      <c r="P301" s="359">
        <f t="shared" si="1007"/>
        <v>0</v>
      </c>
      <c r="Q301" s="359">
        <f t="shared" si="1007"/>
        <v>0</v>
      </c>
      <c r="R301" s="359">
        <f t="shared" si="1007"/>
        <v>0</v>
      </c>
      <c r="S301" s="359">
        <f t="shared" si="1007"/>
        <v>0</v>
      </c>
      <c r="T301" s="359">
        <f t="shared" si="1007"/>
        <v>0</v>
      </c>
      <c r="U301" s="359">
        <f t="shared" si="1007"/>
        <v>0</v>
      </c>
      <c r="V301" s="359">
        <f t="shared" si="1007"/>
        <v>0</v>
      </c>
      <c r="W301" s="359">
        <f t="shared" si="1007"/>
        <v>0</v>
      </c>
      <c r="X301" s="359">
        <f t="shared" si="1007"/>
        <v>0</v>
      </c>
      <c r="Y301" s="359">
        <f t="shared" si="1007"/>
        <v>0</v>
      </c>
      <c r="Z301" s="359">
        <f t="shared" si="1007"/>
        <v>0</v>
      </c>
      <c r="AA301" s="359">
        <f t="shared" si="1007"/>
        <v>0</v>
      </c>
      <c r="AB301" s="359">
        <f t="shared" si="1007"/>
        <v>0</v>
      </c>
      <c r="AC301" s="359">
        <f t="shared" si="1007"/>
        <v>0</v>
      </c>
      <c r="AD301" s="359">
        <f t="shared" si="1007"/>
        <v>0</v>
      </c>
      <c r="AE301" s="359">
        <f t="shared" si="1007"/>
        <v>0</v>
      </c>
      <c r="AF301" s="359">
        <f t="shared" si="1007"/>
        <v>0</v>
      </c>
      <c r="AG301" s="359">
        <f t="shared" si="1007"/>
        <v>0</v>
      </c>
      <c r="AH301" s="359">
        <f t="shared" si="1007"/>
        <v>0</v>
      </c>
      <c r="AI301" s="359">
        <f t="shared" si="1007"/>
        <v>0</v>
      </c>
      <c r="AJ301" s="359">
        <f t="shared" si="1007"/>
        <v>0</v>
      </c>
      <c r="AK301" s="359">
        <f t="shared" si="1007"/>
        <v>0</v>
      </c>
      <c r="AL301" s="359">
        <f t="shared" si="1007"/>
        <v>0</v>
      </c>
      <c r="AM301" s="359">
        <f t="shared" si="1007"/>
        <v>0</v>
      </c>
      <c r="AN301" s="359">
        <f t="shared" si="1007"/>
        <v>0</v>
      </c>
      <c r="AO301" s="359">
        <f t="shared" si="1007"/>
        <v>0</v>
      </c>
      <c r="AP301" s="359">
        <f t="shared" si="1007"/>
        <v>0</v>
      </c>
      <c r="AQ301" s="359">
        <f t="shared" si="1007"/>
        <v>0</v>
      </c>
      <c r="AR301" s="359">
        <f t="shared" si="1007"/>
        <v>0</v>
      </c>
      <c r="AS301" s="359">
        <f t="shared" si="1007"/>
        <v>0</v>
      </c>
      <c r="AT301" s="359">
        <f t="shared" si="1007"/>
        <v>0</v>
      </c>
      <c r="AU301" s="359">
        <f t="shared" si="1007"/>
        <v>0</v>
      </c>
      <c r="AV301" s="359">
        <f t="shared" si="1007"/>
        <v>0</v>
      </c>
      <c r="AW301" s="359">
        <f t="shared" si="1007"/>
        <v>0</v>
      </c>
      <c r="AX301" s="359">
        <f t="shared" si="1007"/>
        <v>0</v>
      </c>
      <c r="AY301" s="359">
        <f t="shared" si="1007"/>
        <v>0</v>
      </c>
      <c r="AZ301" s="359">
        <f t="shared" si="1007"/>
        <v>0</v>
      </c>
      <c r="BA301" s="359">
        <f t="shared" si="1007"/>
        <v>0</v>
      </c>
      <c r="BB301" s="359">
        <f t="shared" si="1007"/>
        <v>0</v>
      </c>
      <c r="BC301" s="359">
        <f t="shared" si="1007"/>
        <v>0</v>
      </c>
      <c r="BD301" s="359">
        <f t="shared" si="1007"/>
        <v>0</v>
      </c>
      <c r="BE301" s="359">
        <f t="shared" si="1007"/>
        <v>0</v>
      </c>
      <c r="BF301" s="359">
        <f t="shared" si="1007"/>
        <v>0</v>
      </c>
      <c r="BG301" s="359">
        <f t="shared" si="1007"/>
        <v>0</v>
      </c>
      <c r="BH301" s="359">
        <f t="shared" si="1007"/>
        <v>0</v>
      </c>
      <c r="BI301" s="359">
        <f t="shared" si="1007"/>
        <v>0</v>
      </c>
      <c r="BJ301" s="359">
        <f t="shared" si="1007"/>
        <v>0</v>
      </c>
      <c r="BK301" s="359">
        <f t="shared" si="1007"/>
        <v>0</v>
      </c>
      <c r="BL301" s="359">
        <f t="shared" si="1007"/>
        <v>0</v>
      </c>
      <c r="BM301" s="359">
        <f t="shared" si="1007"/>
        <v>0</v>
      </c>
      <c r="BN301" s="359">
        <f t="shared" si="1007"/>
        <v>0</v>
      </c>
      <c r="BO301" s="359">
        <f t="shared" si="1007"/>
        <v>0</v>
      </c>
      <c r="BP301" s="359">
        <f t="shared" si="1007"/>
        <v>0</v>
      </c>
      <c r="BQ301" s="359">
        <f t="shared" ref="BQ301:CS301" si="1008">IF(BQ$297="beräknas ej",0,BP301*IF(BQ$298&gt;$D$283,1,IF(BQ$298&lt;=$C$283,$C$282,$D$282))*IFERROR(INDEX($B$288:$E$294,MATCH($A301,$A$288:$A$294,0),MATCH(BQ$298,$B$286:$E$286,1)),0))</f>
        <v>0</v>
      </c>
      <c r="BR301" s="359">
        <f t="shared" si="1008"/>
        <v>0</v>
      </c>
      <c r="BS301" s="359">
        <f t="shared" si="1008"/>
        <v>0</v>
      </c>
      <c r="BT301" s="359">
        <f t="shared" si="1008"/>
        <v>0</v>
      </c>
      <c r="BU301" s="359">
        <f t="shared" si="1008"/>
        <v>0</v>
      </c>
      <c r="BV301" s="359">
        <f t="shared" si="1008"/>
        <v>0</v>
      </c>
      <c r="BW301" s="359">
        <f t="shared" si="1008"/>
        <v>0</v>
      </c>
      <c r="BX301" s="359">
        <f t="shared" si="1008"/>
        <v>0</v>
      </c>
      <c r="BY301" s="359">
        <f t="shared" si="1008"/>
        <v>0</v>
      </c>
      <c r="BZ301" s="359">
        <f t="shared" si="1008"/>
        <v>0</v>
      </c>
      <c r="CA301" s="359">
        <f t="shared" si="1008"/>
        <v>0</v>
      </c>
      <c r="CB301" s="359">
        <f t="shared" si="1008"/>
        <v>0</v>
      </c>
      <c r="CC301" s="359">
        <f t="shared" si="1008"/>
        <v>0</v>
      </c>
      <c r="CD301" s="359">
        <f t="shared" si="1008"/>
        <v>0</v>
      </c>
      <c r="CE301" s="359">
        <f t="shared" si="1008"/>
        <v>0</v>
      </c>
      <c r="CF301" s="359">
        <f t="shared" si="1008"/>
        <v>0</v>
      </c>
      <c r="CG301" s="359">
        <f t="shared" si="1008"/>
        <v>0</v>
      </c>
      <c r="CH301" s="359">
        <f t="shared" si="1008"/>
        <v>0</v>
      </c>
      <c r="CI301" s="359">
        <f t="shared" si="1008"/>
        <v>0</v>
      </c>
      <c r="CJ301" s="359">
        <f t="shared" si="1008"/>
        <v>0</v>
      </c>
      <c r="CK301" s="359">
        <f t="shared" si="1008"/>
        <v>0</v>
      </c>
      <c r="CL301" s="359">
        <f t="shared" si="1008"/>
        <v>0</v>
      </c>
      <c r="CM301" s="359">
        <f t="shared" si="1008"/>
        <v>0</v>
      </c>
      <c r="CN301" s="359">
        <f t="shared" si="1008"/>
        <v>0</v>
      </c>
      <c r="CO301" s="359">
        <f t="shared" si="1008"/>
        <v>0</v>
      </c>
      <c r="CP301" s="359">
        <f t="shared" si="1008"/>
        <v>0</v>
      </c>
      <c r="CQ301" s="359">
        <f t="shared" si="1008"/>
        <v>0</v>
      </c>
      <c r="CR301" s="359">
        <f t="shared" si="1008"/>
        <v>0</v>
      </c>
      <c r="CS301" s="359">
        <f t="shared" si="1008"/>
        <v>0</v>
      </c>
    </row>
    <row r="302" spans="1:97" s="367" customFormat="1" x14ac:dyDescent="0.35">
      <c r="A302" s="352">
        <f t="shared" ref="A302:C302" si="1009">A162</f>
        <v>0</v>
      </c>
      <c r="B302" s="352" t="str">
        <f t="shared" si="1009"/>
        <v>0 0</v>
      </c>
      <c r="C302" s="359">
        <f t="shared" si="1009"/>
        <v>0</v>
      </c>
      <c r="D302" s="359">
        <f>IFERROR((('JA basår'!R10+'JA basår'!U10+'JA basår'!Y10)*'JA basår'!F10*'JA basår'!H10*'JA basår'!L10)+(('JA basår'!R40+'JA basår'!U40+'JA basår'!Y40)*'JA basår'!F40*'JA basår'!H40*'JA basår'!L40),0)</f>
        <v>0</v>
      </c>
      <c r="E302" s="359">
        <f t="shared" ref="E302:BP302" si="1010">IF(E$297="beräknas ej",0,D302*IF(E$298&gt;$D$283,1,IF(E$298&lt;=$C$283,$C$282,$D$282))*IFERROR(INDEX($B$288:$E$294,MATCH($A302,$A$288:$A$294,0),MATCH(E$298,$B$286:$E$286,1)),0))</f>
        <v>0</v>
      </c>
      <c r="F302" s="359">
        <f t="shared" si="1010"/>
        <v>0</v>
      </c>
      <c r="G302" s="359">
        <f t="shared" si="1010"/>
        <v>0</v>
      </c>
      <c r="H302" s="359">
        <f t="shared" si="1010"/>
        <v>0</v>
      </c>
      <c r="I302" s="359">
        <f t="shared" si="1010"/>
        <v>0</v>
      </c>
      <c r="J302" s="359">
        <f t="shared" si="1010"/>
        <v>0</v>
      </c>
      <c r="K302" s="359">
        <f t="shared" si="1010"/>
        <v>0</v>
      </c>
      <c r="L302" s="359">
        <f t="shared" si="1010"/>
        <v>0</v>
      </c>
      <c r="M302" s="359">
        <f t="shared" si="1010"/>
        <v>0</v>
      </c>
      <c r="N302" s="359">
        <f t="shared" si="1010"/>
        <v>0</v>
      </c>
      <c r="O302" s="359">
        <f t="shared" si="1010"/>
        <v>0</v>
      </c>
      <c r="P302" s="359">
        <f t="shared" si="1010"/>
        <v>0</v>
      </c>
      <c r="Q302" s="359">
        <f t="shared" si="1010"/>
        <v>0</v>
      </c>
      <c r="R302" s="359">
        <f t="shared" si="1010"/>
        <v>0</v>
      </c>
      <c r="S302" s="359">
        <f t="shared" si="1010"/>
        <v>0</v>
      </c>
      <c r="T302" s="359">
        <f t="shared" si="1010"/>
        <v>0</v>
      </c>
      <c r="U302" s="359">
        <f t="shared" si="1010"/>
        <v>0</v>
      </c>
      <c r="V302" s="359">
        <f t="shared" si="1010"/>
        <v>0</v>
      </c>
      <c r="W302" s="359">
        <f t="shared" si="1010"/>
        <v>0</v>
      </c>
      <c r="X302" s="359">
        <f t="shared" si="1010"/>
        <v>0</v>
      </c>
      <c r="Y302" s="359">
        <f t="shared" si="1010"/>
        <v>0</v>
      </c>
      <c r="Z302" s="359">
        <f t="shared" si="1010"/>
        <v>0</v>
      </c>
      <c r="AA302" s="359">
        <f t="shared" si="1010"/>
        <v>0</v>
      </c>
      <c r="AB302" s="359">
        <f t="shared" si="1010"/>
        <v>0</v>
      </c>
      <c r="AC302" s="359">
        <f t="shared" si="1010"/>
        <v>0</v>
      </c>
      <c r="AD302" s="359">
        <f t="shared" si="1010"/>
        <v>0</v>
      </c>
      <c r="AE302" s="359">
        <f t="shared" si="1010"/>
        <v>0</v>
      </c>
      <c r="AF302" s="359">
        <f t="shared" si="1010"/>
        <v>0</v>
      </c>
      <c r="AG302" s="359">
        <f t="shared" si="1010"/>
        <v>0</v>
      </c>
      <c r="AH302" s="359">
        <f t="shared" si="1010"/>
        <v>0</v>
      </c>
      <c r="AI302" s="359">
        <f t="shared" si="1010"/>
        <v>0</v>
      </c>
      <c r="AJ302" s="359">
        <f t="shared" si="1010"/>
        <v>0</v>
      </c>
      <c r="AK302" s="359">
        <f t="shared" si="1010"/>
        <v>0</v>
      </c>
      <c r="AL302" s="359">
        <f t="shared" si="1010"/>
        <v>0</v>
      </c>
      <c r="AM302" s="359">
        <f t="shared" si="1010"/>
        <v>0</v>
      </c>
      <c r="AN302" s="359">
        <f t="shared" si="1010"/>
        <v>0</v>
      </c>
      <c r="AO302" s="359">
        <f t="shared" si="1010"/>
        <v>0</v>
      </c>
      <c r="AP302" s="359">
        <f t="shared" si="1010"/>
        <v>0</v>
      </c>
      <c r="AQ302" s="359">
        <f t="shared" si="1010"/>
        <v>0</v>
      </c>
      <c r="AR302" s="359">
        <f t="shared" si="1010"/>
        <v>0</v>
      </c>
      <c r="AS302" s="359">
        <f t="shared" si="1010"/>
        <v>0</v>
      </c>
      <c r="AT302" s="359">
        <f t="shared" si="1010"/>
        <v>0</v>
      </c>
      <c r="AU302" s="359">
        <f t="shared" si="1010"/>
        <v>0</v>
      </c>
      <c r="AV302" s="359">
        <f t="shared" si="1010"/>
        <v>0</v>
      </c>
      <c r="AW302" s="359">
        <f t="shared" si="1010"/>
        <v>0</v>
      </c>
      <c r="AX302" s="359">
        <f t="shared" si="1010"/>
        <v>0</v>
      </c>
      <c r="AY302" s="359">
        <f t="shared" si="1010"/>
        <v>0</v>
      </c>
      <c r="AZ302" s="359">
        <f t="shared" si="1010"/>
        <v>0</v>
      </c>
      <c r="BA302" s="359">
        <f t="shared" si="1010"/>
        <v>0</v>
      </c>
      <c r="BB302" s="359">
        <f t="shared" si="1010"/>
        <v>0</v>
      </c>
      <c r="BC302" s="359">
        <f t="shared" si="1010"/>
        <v>0</v>
      </c>
      <c r="BD302" s="359">
        <f t="shared" si="1010"/>
        <v>0</v>
      </c>
      <c r="BE302" s="359">
        <f t="shared" si="1010"/>
        <v>0</v>
      </c>
      <c r="BF302" s="359">
        <f t="shared" si="1010"/>
        <v>0</v>
      </c>
      <c r="BG302" s="359">
        <f t="shared" si="1010"/>
        <v>0</v>
      </c>
      <c r="BH302" s="359">
        <f t="shared" si="1010"/>
        <v>0</v>
      </c>
      <c r="BI302" s="359">
        <f t="shared" si="1010"/>
        <v>0</v>
      </c>
      <c r="BJ302" s="359">
        <f t="shared" si="1010"/>
        <v>0</v>
      </c>
      <c r="BK302" s="359">
        <f t="shared" si="1010"/>
        <v>0</v>
      </c>
      <c r="BL302" s="359">
        <f t="shared" si="1010"/>
        <v>0</v>
      </c>
      <c r="BM302" s="359">
        <f t="shared" si="1010"/>
        <v>0</v>
      </c>
      <c r="BN302" s="359">
        <f t="shared" si="1010"/>
        <v>0</v>
      </c>
      <c r="BO302" s="359">
        <f t="shared" si="1010"/>
        <v>0</v>
      </c>
      <c r="BP302" s="359">
        <f t="shared" si="1010"/>
        <v>0</v>
      </c>
      <c r="BQ302" s="359">
        <f t="shared" ref="BQ302:CS302" si="1011">IF(BQ$297="beräknas ej",0,BP302*IF(BQ$298&gt;$D$283,1,IF(BQ$298&lt;=$C$283,$C$282,$D$282))*IFERROR(INDEX($B$288:$E$294,MATCH($A302,$A$288:$A$294,0),MATCH(BQ$298,$B$286:$E$286,1)),0))</f>
        <v>0</v>
      </c>
      <c r="BR302" s="359">
        <f t="shared" si="1011"/>
        <v>0</v>
      </c>
      <c r="BS302" s="359">
        <f t="shared" si="1011"/>
        <v>0</v>
      </c>
      <c r="BT302" s="359">
        <f t="shared" si="1011"/>
        <v>0</v>
      </c>
      <c r="BU302" s="359">
        <f t="shared" si="1011"/>
        <v>0</v>
      </c>
      <c r="BV302" s="359">
        <f t="shared" si="1011"/>
        <v>0</v>
      </c>
      <c r="BW302" s="359">
        <f t="shared" si="1011"/>
        <v>0</v>
      </c>
      <c r="BX302" s="359">
        <f t="shared" si="1011"/>
        <v>0</v>
      </c>
      <c r="BY302" s="359">
        <f t="shared" si="1011"/>
        <v>0</v>
      </c>
      <c r="BZ302" s="359">
        <f t="shared" si="1011"/>
        <v>0</v>
      </c>
      <c r="CA302" s="359">
        <f t="shared" si="1011"/>
        <v>0</v>
      </c>
      <c r="CB302" s="359">
        <f t="shared" si="1011"/>
        <v>0</v>
      </c>
      <c r="CC302" s="359">
        <f t="shared" si="1011"/>
        <v>0</v>
      </c>
      <c r="CD302" s="359">
        <f t="shared" si="1011"/>
        <v>0</v>
      </c>
      <c r="CE302" s="359">
        <f t="shared" si="1011"/>
        <v>0</v>
      </c>
      <c r="CF302" s="359">
        <f t="shared" si="1011"/>
        <v>0</v>
      </c>
      <c r="CG302" s="359">
        <f t="shared" si="1011"/>
        <v>0</v>
      </c>
      <c r="CH302" s="359">
        <f t="shared" si="1011"/>
        <v>0</v>
      </c>
      <c r="CI302" s="359">
        <f t="shared" si="1011"/>
        <v>0</v>
      </c>
      <c r="CJ302" s="359">
        <f t="shared" si="1011"/>
        <v>0</v>
      </c>
      <c r="CK302" s="359">
        <f t="shared" si="1011"/>
        <v>0</v>
      </c>
      <c r="CL302" s="359">
        <f t="shared" si="1011"/>
        <v>0</v>
      </c>
      <c r="CM302" s="359">
        <f t="shared" si="1011"/>
        <v>0</v>
      </c>
      <c r="CN302" s="359">
        <f t="shared" si="1011"/>
        <v>0</v>
      </c>
      <c r="CO302" s="359">
        <f t="shared" si="1011"/>
        <v>0</v>
      </c>
      <c r="CP302" s="359">
        <f t="shared" si="1011"/>
        <v>0</v>
      </c>
      <c r="CQ302" s="359">
        <f t="shared" si="1011"/>
        <v>0</v>
      </c>
      <c r="CR302" s="359">
        <f t="shared" si="1011"/>
        <v>0</v>
      </c>
      <c r="CS302" s="359">
        <f t="shared" si="1011"/>
        <v>0</v>
      </c>
    </row>
    <row r="303" spans="1:97" s="367" customFormat="1" x14ac:dyDescent="0.35">
      <c r="A303" s="352">
        <f t="shared" ref="A303:C303" si="1012">A163</f>
        <v>0</v>
      </c>
      <c r="B303" s="352" t="str">
        <f t="shared" si="1012"/>
        <v>0 0</v>
      </c>
      <c r="C303" s="359">
        <f t="shared" si="1012"/>
        <v>0</v>
      </c>
      <c r="D303" s="359">
        <f>IFERROR((('JA basår'!R11+'JA basår'!U11+'JA basår'!Y11)*'JA basår'!F11*'JA basår'!H11*'JA basår'!L11)+(('JA basår'!R41+'JA basår'!U41+'JA basår'!Y41)*'JA basår'!F41*'JA basår'!H41*'JA basår'!L41),0)</f>
        <v>0</v>
      </c>
      <c r="E303" s="359">
        <f t="shared" ref="E303:BP303" si="1013">IF(E$297="beräknas ej",0,D303*IF(E$298&gt;$D$283,1,IF(E$298&lt;=$C$283,$C$282,$D$282))*IFERROR(INDEX($B$288:$E$294,MATCH($A303,$A$288:$A$294,0),MATCH(E$298,$B$286:$E$286,1)),0))</f>
        <v>0</v>
      </c>
      <c r="F303" s="359">
        <f t="shared" si="1013"/>
        <v>0</v>
      </c>
      <c r="G303" s="359">
        <f t="shared" si="1013"/>
        <v>0</v>
      </c>
      <c r="H303" s="359">
        <f t="shared" si="1013"/>
        <v>0</v>
      </c>
      <c r="I303" s="359">
        <f t="shared" si="1013"/>
        <v>0</v>
      </c>
      <c r="J303" s="359">
        <f t="shared" si="1013"/>
        <v>0</v>
      </c>
      <c r="K303" s="359">
        <f t="shared" si="1013"/>
        <v>0</v>
      </c>
      <c r="L303" s="359">
        <f t="shared" si="1013"/>
        <v>0</v>
      </c>
      <c r="M303" s="359">
        <f t="shared" si="1013"/>
        <v>0</v>
      </c>
      <c r="N303" s="359">
        <f t="shared" si="1013"/>
        <v>0</v>
      </c>
      <c r="O303" s="359">
        <f t="shared" si="1013"/>
        <v>0</v>
      </c>
      <c r="P303" s="359">
        <f t="shared" si="1013"/>
        <v>0</v>
      </c>
      <c r="Q303" s="359">
        <f t="shared" si="1013"/>
        <v>0</v>
      </c>
      <c r="R303" s="359">
        <f t="shared" si="1013"/>
        <v>0</v>
      </c>
      <c r="S303" s="359">
        <f t="shared" si="1013"/>
        <v>0</v>
      </c>
      <c r="T303" s="359">
        <f t="shared" si="1013"/>
        <v>0</v>
      </c>
      <c r="U303" s="359">
        <f t="shared" si="1013"/>
        <v>0</v>
      </c>
      <c r="V303" s="359">
        <f t="shared" si="1013"/>
        <v>0</v>
      </c>
      <c r="W303" s="359">
        <f t="shared" si="1013"/>
        <v>0</v>
      </c>
      <c r="X303" s="359">
        <f t="shared" si="1013"/>
        <v>0</v>
      </c>
      <c r="Y303" s="359">
        <f t="shared" si="1013"/>
        <v>0</v>
      </c>
      <c r="Z303" s="359">
        <f t="shared" si="1013"/>
        <v>0</v>
      </c>
      <c r="AA303" s="359">
        <f t="shared" si="1013"/>
        <v>0</v>
      </c>
      <c r="AB303" s="359">
        <f t="shared" si="1013"/>
        <v>0</v>
      </c>
      <c r="AC303" s="359">
        <f t="shared" si="1013"/>
        <v>0</v>
      </c>
      <c r="AD303" s="359">
        <f t="shared" si="1013"/>
        <v>0</v>
      </c>
      <c r="AE303" s="359">
        <f t="shared" si="1013"/>
        <v>0</v>
      </c>
      <c r="AF303" s="359">
        <f t="shared" si="1013"/>
        <v>0</v>
      </c>
      <c r="AG303" s="359">
        <f t="shared" si="1013"/>
        <v>0</v>
      </c>
      <c r="AH303" s="359">
        <f t="shared" si="1013"/>
        <v>0</v>
      </c>
      <c r="AI303" s="359">
        <f t="shared" si="1013"/>
        <v>0</v>
      </c>
      <c r="AJ303" s="359">
        <f t="shared" si="1013"/>
        <v>0</v>
      </c>
      <c r="AK303" s="359">
        <f t="shared" si="1013"/>
        <v>0</v>
      </c>
      <c r="AL303" s="359">
        <f t="shared" si="1013"/>
        <v>0</v>
      </c>
      <c r="AM303" s="359">
        <f t="shared" si="1013"/>
        <v>0</v>
      </c>
      <c r="AN303" s="359">
        <f t="shared" si="1013"/>
        <v>0</v>
      </c>
      <c r="AO303" s="359">
        <f t="shared" si="1013"/>
        <v>0</v>
      </c>
      <c r="AP303" s="359">
        <f t="shared" si="1013"/>
        <v>0</v>
      </c>
      <c r="AQ303" s="359">
        <f t="shared" si="1013"/>
        <v>0</v>
      </c>
      <c r="AR303" s="359">
        <f t="shared" si="1013"/>
        <v>0</v>
      </c>
      <c r="AS303" s="359">
        <f t="shared" si="1013"/>
        <v>0</v>
      </c>
      <c r="AT303" s="359">
        <f t="shared" si="1013"/>
        <v>0</v>
      </c>
      <c r="AU303" s="359">
        <f t="shared" si="1013"/>
        <v>0</v>
      </c>
      <c r="AV303" s="359">
        <f t="shared" si="1013"/>
        <v>0</v>
      </c>
      <c r="AW303" s="359">
        <f t="shared" si="1013"/>
        <v>0</v>
      </c>
      <c r="AX303" s="359">
        <f t="shared" si="1013"/>
        <v>0</v>
      </c>
      <c r="AY303" s="359">
        <f t="shared" si="1013"/>
        <v>0</v>
      </c>
      <c r="AZ303" s="359">
        <f t="shared" si="1013"/>
        <v>0</v>
      </c>
      <c r="BA303" s="359">
        <f t="shared" si="1013"/>
        <v>0</v>
      </c>
      <c r="BB303" s="359">
        <f t="shared" si="1013"/>
        <v>0</v>
      </c>
      <c r="BC303" s="359">
        <f t="shared" si="1013"/>
        <v>0</v>
      </c>
      <c r="BD303" s="359">
        <f t="shared" si="1013"/>
        <v>0</v>
      </c>
      <c r="BE303" s="359">
        <f t="shared" si="1013"/>
        <v>0</v>
      </c>
      <c r="BF303" s="359">
        <f t="shared" si="1013"/>
        <v>0</v>
      </c>
      <c r="BG303" s="359">
        <f t="shared" si="1013"/>
        <v>0</v>
      </c>
      <c r="BH303" s="359">
        <f t="shared" si="1013"/>
        <v>0</v>
      </c>
      <c r="BI303" s="359">
        <f t="shared" si="1013"/>
        <v>0</v>
      </c>
      <c r="BJ303" s="359">
        <f t="shared" si="1013"/>
        <v>0</v>
      </c>
      <c r="BK303" s="359">
        <f t="shared" si="1013"/>
        <v>0</v>
      </c>
      <c r="BL303" s="359">
        <f t="shared" si="1013"/>
        <v>0</v>
      </c>
      <c r="BM303" s="359">
        <f t="shared" si="1013"/>
        <v>0</v>
      </c>
      <c r="BN303" s="359">
        <f t="shared" si="1013"/>
        <v>0</v>
      </c>
      <c r="BO303" s="359">
        <f t="shared" si="1013"/>
        <v>0</v>
      </c>
      <c r="BP303" s="359">
        <f t="shared" si="1013"/>
        <v>0</v>
      </c>
      <c r="BQ303" s="359">
        <f t="shared" ref="BQ303:CS303" si="1014">IF(BQ$297="beräknas ej",0,BP303*IF(BQ$298&gt;$D$283,1,IF(BQ$298&lt;=$C$283,$C$282,$D$282))*IFERROR(INDEX($B$288:$E$294,MATCH($A303,$A$288:$A$294,0),MATCH(BQ$298,$B$286:$E$286,1)),0))</f>
        <v>0</v>
      </c>
      <c r="BR303" s="359">
        <f t="shared" si="1014"/>
        <v>0</v>
      </c>
      <c r="BS303" s="359">
        <f t="shared" si="1014"/>
        <v>0</v>
      </c>
      <c r="BT303" s="359">
        <f t="shared" si="1014"/>
        <v>0</v>
      </c>
      <c r="BU303" s="359">
        <f t="shared" si="1014"/>
        <v>0</v>
      </c>
      <c r="BV303" s="359">
        <f t="shared" si="1014"/>
        <v>0</v>
      </c>
      <c r="BW303" s="359">
        <f t="shared" si="1014"/>
        <v>0</v>
      </c>
      <c r="BX303" s="359">
        <f t="shared" si="1014"/>
        <v>0</v>
      </c>
      <c r="BY303" s="359">
        <f t="shared" si="1014"/>
        <v>0</v>
      </c>
      <c r="BZ303" s="359">
        <f t="shared" si="1014"/>
        <v>0</v>
      </c>
      <c r="CA303" s="359">
        <f t="shared" si="1014"/>
        <v>0</v>
      </c>
      <c r="CB303" s="359">
        <f t="shared" si="1014"/>
        <v>0</v>
      </c>
      <c r="CC303" s="359">
        <f t="shared" si="1014"/>
        <v>0</v>
      </c>
      <c r="CD303" s="359">
        <f t="shared" si="1014"/>
        <v>0</v>
      </c>
      <c r="CE303" s="359">
        <f t="shared" si="1014"/>
        <v>0</v>
      </c>
      <c r="CF303" s="359">
        <f t="shared" si="1014"/>
        <v>0</v>
      </c>
      <c r="CG303" s="359">
        <f t="shared" si="1014"/>
        <v>0</v>
      </c>
      <c r="CH303" s="359">
        <f t="shared" si="1014"/>
        <v>0</v>
      </c>
      <c r="CI303" s="359">
        <f t="shared" si="1014"/>
        <v>0</v>
      </c>
      <c r="CJ303" s="359">
        <f t="shared" si="1014"/>
        <v>0</v>
      </c>
      <c r="CK303" s="359">
        <f t="shared" si="1014"/>
        <v>0</v>
      </c>
      <c r="CL303" s="359">
        <f t="shared" si="1014"/>
        <v>0</v>
      </c>
      <c r="CM303" s="359">
        <f t="shared" si="1014"/>
        <v>0</v>
      </c>
      <c r="CN303" s="359">
        <f t="shared" si="1014"/>
        <v>0</v>
      </c>
      <c r="CO303" s="359">
        <f t="shared" si="1014"/>
        <v>0</v>
      </c>
      <c r="CP303" s="359">
        <f t="shared" si="1014"/>
        <v>0</v>
      </c>
      <c r="CQ303" s="359">
        <f t="shared" si="1014"/>
        <v>0</v>
      </c>
      <c r="CR303" s="359">
        <f t="shared" si="1014"/>
        <v>0</v>
      </c>
      <c r="CS303" s="359">
        <f t="shared" si="1014"/>
        <v>0</v>
      </c>
    </row>
    <row r="304" spans="1:97" s="367" customFormat="1" x14ac:dyDescent="0.35">
      <c r="A304" s="352">
        <f t="shared" ref="A304:C304" si="1015">A164</f>
        <v>0</v>
      </c>
      <c r="B304" s="352" t="str">
        <f t="shared" si="1015"/>
        <v>0 0</v>
      </c>
      <c r="C304" s="359">
        <f t="shared" si="1015"/>
        <v>0</v>
      </c>
      <c r="D304" s="359">
        <f>IFERROR((('JA basår'!R12+'JA basår'!U12+'JA basår'!Y12)*'JA basår'!F12*'JA basår'!H12*'JA basår'!L12)+(('JA basår'!R42+'JA basår'!U42+'JA basår'!Y42)*'JA basår'!F42*'JA basår'!H42*'JA basår'!L42),0)</f>
        <v>0</v>
      </c>
      <c r="E304" s="359">
        <f t="shared" ref="E304:BP304" si="1016">IF(E$297="beräknas ej",0,D304*IF(E$298&gt;$D$283,1,IF(E$298&lt;=$C$283,$C$282,$D$282))*IFERROR(INDEX($B$288:$E$294,MATCH($A304,$A$288:$A$294,0),MATCH(E$298,$B$286:$E$286,1)),0))</f>
        <v>0</v>
      </c>
      <c r="F304" s="359">
        <f t="shared" si="1016"/>
        <v>0</v>
      </c>
      <c r="G304" s="359">
        <f t="shared" si="1016"/>
        <v>0</v>
      </c>
      <c r="H304" s="359">
        <f t="shared" si="1016"/>
        <v>0</v>
      </c>
      <c r="I304" s="359">
        <f t="shared" si="1016"/>
        <v>0</v>
      </c>
      <c r="J304" s="359">
        <f t="shared" si="1016"/>
        <v>0</v>
      </c>
      <c r="K304" s="359">
        <f t="shared" si="1016"/>
        <v>0</v>
      </c>
      <c r="L304" s="359">
        <f t="shared" si="1016"/>
        <v>0</v>
      </c>
      <c r="M304" s="359">
        <f t="shared" si="1016"/>
        <v>0</v>
      </c>
      <c r="N304" s="359">
        <f t="shared" si="1016"/>
        <v>0</v>
      </c>
      <c r="O304" s="359">
        <f t="shared" si="1016"/>
        <v>0</v>
      </c>
      <c r="P304" s="359">
        <f t="shared" si="1016"/>
        <v>0</v>
      </c>
      <c r="Q304" s="359">
        <f t="shared" si="1016"/>
        <v>0</v>
      </c>
      <c r="R304" s="359">
        <f t="shared" si="1016"/>
        <v>0</v>
      </c>
      <c r="S304" s="359">
        <f t="shared" si="1016"/>
        <v>0</v>
      </c>
      <c r="T304" s="359">
        <f t="shared" si="1016"/>
        <v>0</v>
      </c>
      <c r="U304" s="359">
        <f t="shared" si="1016"/>
        <v>0</v>
      </c>
      <c r="V304" s="359">
        <f t="shared" si="1016"/>
        <v>0</v>
      </c>
      <c r="W304" s="359">
        <f t="shared" si="1016"/>
        <v>0</v>
      </c>
      <c r="X304" s="359">
        <f t="shared" si="1016"/>
        <v>0</v>
      </c>
      <c r="Y304" s="359">
        <f t="shared" si="1016"/>
        <v>0</v>
      </c>
      <c r="Z304" s="359">
        <f t="shared" si="1016"/>
        <v>0</v>
      </c>
      <c r="AA304" s="359">
        <f t="shared" si="1016"/>
        <v>0</v>
      </c>
      <c r="AB304" s="359">
        <f t="shared" si="1016"/>
        <v>0</v>
      </c>
      <c r="AC304" s="359">
        <f t="shared" si="1016"/>
        <v>0</v>
      </c>
      <c r="AD304" s="359">
        <f t="shared" si="1016"/>
        <v>0</v>
      </c>
      <c r="AE304" s="359">
        <f t="shared" si="1016"/>
        <v>0</v>
      </c>
      <c r="AF304" s="359">
        <f t="shared" si="1016"/>
        <v>0</v>
      </c>
      <c r="AG304" s="359">
        <f t="shared" si="1016"/>
        <v>0</v>
      </c>
      <c r="AH304" s="359">
        <f t="shared" si="1016"/>
        <v>0</v>
      </c>
      <c r="AI304" s="359">
        <f t="shared" si="1016"/>
        <v>0</v>
      </c>
      <c r="AJ304" s="359">
        <f t="shared" si="1016"/>
        <v>0</v>
      </c>
      <c r="AK304" s="359">
        <f t="shared" si="1016"/>
        <v>0</v>
      </c>
      <c r="AL304" s="359">
        <f t="shared" si="1016"/>
        <v>0</v>
      </c>
      <c r="AM304" s="359">
        <f t="shared" si="1016"/>
        <v>0</v>
      </c>
      <c r="AN304" s="359">
        <f t="shared" si="1016"/>
        <v>0</v>
      </c>
      <c r="AO304" s="359">
        <f t="shared" si="1016"/>
        <v>0</v>
      </c>
      <c r="AP304" s="359">
        <f t="shared" si="1016"/>
        <v>0</v>
      </c>
      <c r="AQ304" s="359">
        <f t="shared" si="1016"/>
        <v>0</v>
      </c>
      <c r="AR304" s="359">
        <f t="shared" si="1016"/>
        <v>0</v>
      </c>
      <c r="AS304" s="359">
        <f t="shared" si="1016"/>
        <v>0</v>
      </c>
      <c r="AT304" s="359">
        <f t="shared" si="1016"/>
        <v>0</v>
      </c>
      <c r="AU304" s="359">
        <f t="shared" si="1016"/>
        <v>0</v>
      </c>
      <c r="AV304" s="359">
        <f t="shared" si="1016"/>
        <v>0</v>
      </c>
      <c r="AW304" s="359">
        <f t="shared" si="1016"/>
        <v>0</v>
      </c>
      <c r="AX304" s="359">
        <f t="shared" si="1016"/>
        <v>0</v>
      </c>
      <c r="AY304" s="359">
        <f t="shared" si="1016"/>
        <v>0</v>
      </c>
      <c r="AZ304" s="359">
        <f t="shared" si="1016"/>
        <v>0</v>
      </c>
      <c r="BA304" s="359">
        <f t="shared" si="1016"/>
        <v>0</v>
      </c>
      <c r="BB304" s="359">
        <f t="shared" si="1016"/>
        <v>0</v>
      </c>
      <c r="BC304" s="359">
        <f t="shared" si="1016"/>
        <v>0</v>
      </c>
      <c r="BD304" s="359">
        <f t="shared" si="1016"/>
        <v>0</v>
      </c>
      <c r="BE304" s="359">
        <f t="shared" si="1016"/>
        <v>0</v>
      </c>
      <c r="BF304" s="359">
        <f t="shared" si="1016"/>
        <v>0</v>
      </c>
      <c r="BG304" s="359">
        <f t="shared" si="1016"/>
        <v>0</v>
      </c>
      <c r="BH304" s="359">
        <f t="shared" si="1016"/>
        <v>0</v>
      </c>
      <c r="BI304" s="359">
        <f t="shared" si="1016"/>
        <v>0</v>
      </c>
      <c r="BJ304" s="359">
        <f t="shared" si="1016"/>
        <v>0</v>
      </c>
      <c r="BK304" s="359">
        <f t="shared" si="1016"/>
        <v>0</v>
      </c>
      <c r="BL304" s="359">
        <f t="shared" si="1016"/>
        <v>0</v>
      </c>
      <c r="BM304" s="359">
        <f t="shared" si="1016"/>
        <v>0</v>
      </c>
      <c r="BN304" s="359">
        <f t="shared" si="1016"/>
        <v>0</v>
      </c>
      <c r="BO304" s="359">
        <f t="shared" si="1016"/>
        <v>0</v>
      </c>
      <c r="BP304" s="359">
        <f t="shared" si="1016"/>
        <v>0</v>
      </c>
      <c r="BQ304" s="359">
        <f t="shared" ref="BQ304:CS304" si="1017">IF(BQ$297="beräknas ej",0,BP304*IF(BQ$298&gt;$D$283,1,IF(BQ$298&lt;=$C$283,$C$282,$D$282))*IFERROR(INDEX($B$288:$E$294,MATCH($A304,$A$288:$A$294,0),MATCH(BQ$298,$B$286:$E$286,1)),0))</f>
        <v>0</v>
      </c>
      <c r="BR304" s="359">
        <f t="shared" si="1017"/>
        <v>0</v>
      </c>
      <c r="BS304" s="359">
        <f t="shared" si="1017"/>
        <v>0</v>
      </c>
      <c r="BT304" s="359">
        <f t="shared" si="1017"/>
        <v>0</v>
      </c>
      <c r="BU304" s="359">
        <f t="shared" si="1017"/>
        <v>0</v>
      </c>
      <c r="BV304" s="359">
        <f t="shared" si="1017"/>
        <v>0</v>
      </c>
      <c r="BW304" s="359">
        <f t="shared" si="1017"/>
        <v>0</v>
      </c>
      <c r="BX304" s="359">
        <f t="shared" si="1017"/>
        <v>0</v>
      </c>
      <c r="BY304" s="359">
        <f t="shared" si="1017"/>
        <v>0</v>
      </c>
      <c r="BZ304" s="359">
        <f t="shared" si="1017"/>
        <v>0</v>
      </c>
      <c r="CA304" s="359">
        <f t="shared" si="1017"/>
        <v>0</v>
      </c>
      <c r="CB304" s="359">
        <f t="shared" si="1017"/>
        <v>0</v>
      </c>
      <c r="CC304" s="359">
        <f t="shared" si="1017"/>
        <v>0</v>
      </c>
      <c r="CD304" s="359">
        <f t="shared" si="1017"/>
        <v>0</v>
      </c>
      <c r="CE304" s="359">
        <f t="shared" si="1017"/>
        <v>0</v>
      </c>
      <c r="CF304" s="359">
        <f t="shared" si="1017"/>
        <v>0</v>
      </c>
      <c r="CG304" s="359">
        <f t="shared" si="1017"/>
        <v>0</v>
      </c>
      <c r="CH304" s="359">
        <f t="shared" si="1017"/>
        <v>0</v>
      </c>
      <c r="CI304" s="359">
        <f t="shared" si="1017"/>
        <v>0</v>
      </c>
      <c r="CJ304" s="359">
        <f t="shared" si="1017"/>
        <v>0</v>
      </c>
      <c r="CK304" s="359">
        <f t="shared" si="1017"/>
        <v>0</v>
      </c>
      <c r="CL304" s="359">
        <f t="shared" si="1017"/>
        <v>0</v>
      </c>
      <c r="CM304" s="359">
        <f t="shared" si="1017"/>
        <v>0</v>
      </c>
      <c r="CN304" s="359">
        <f t="shared" si="1017"/>
        <v>0</v>
      </c>
      <c r="CO304" s="359">
        <f t="shared" si="1017"/>
        <v>0</v>
      </c>
      <c r="CP304" s="359">
        <f t="shared" si="1017"/>
        <v>0</v>
      </c>
      <c r="CQ304" s="359">
        <f t="shared" si="1017"/>
        <v>0</v>
      </c>
      <c r="CR304" s="359">
        <f t="shared" si="1017"/>
        <v>0</v>
      </c>
      <c r="CS304" s="359">
        <f t="shared" si="1017"/>
        <v>0</v>
      </c>
    </row>
    <row r="305" spans="1:97" s="367" customFormat="1" x14ac:dyDescent="0.35">
      <c r="A305" s="352">
        <f t="shared" ref="A305:C305" si="1018">A165</f>
        <v>0</v>
      </c>
      <c r="B305" s="352" t="str">
        <f t="shared" si="1018"/>
        <v>0 0</v>
      </c>
      <c r="C305" s="359">
        <f t="shared" si="1018"/>
        <v>0</v>
      </c>
      <c r="D305" s="359">
        <f>IFERROR((('JA basår'!R13+'JA basår'!U13+'JA basår'!Y13)*'JA basår'!F13*'JA basår'!H13*'JA basår'!L13)+(('JA basår'!R43+'JA basår'!U43+'JA basår'!Y43)*'JA basår'!F43*'JA basår'!H43*'JA basår'!L43),0)</f>
        <v>0</v>
      </c>
      <c r="E305" s="359">
        <f t="shared" ref="E305:BP305" si="1019">IF(E$297="beräknas ej",0,D305*IF(E$298&gt;$D$283,1,IF(E$298&lt;=$C$283,$C$282,$D$282))*IFERROR(INDEX($B$288:$E$294,MATCH($A305,$A$288:$A$294,0),MATCH(E$298,$B$286:$E$286,1)),0))</f>
        <v>0</v>
      </c>
      <c r="F305" s="359">
        <f t="shared" si="1019"/>
        <v>0</v>
      </c>
      <c r="G305" s="359">
        <f t="shared" si="1019"/>
        <v>0</v>
      </c>
      <c r="H305" s="359">
        <f t="shared" si="1019"/>
        <v>0</v>
      </c>
      <c r="I305" s="359">
        <f t="shared" si="1019"/>
        <v>0</v>
      </c>
      <c r="J305" s="359">
        <f t="shared" si="1019"/>
        <v>0</v>
      </c>
      <c r="K305" s="359">
        <f t="shared" si="1019"/>
        <v>0</v>
      </c>
      <c r="L305" s="359">
        <f t="shared" si="1019"/>
        <v>0</v>
      </c>
      <c r="M305" s="359">
        <f t="shared" si="1019"/>
        <v>0</v>
      </c>
      <c r="N305" s="359">
        <f t="shared" si="1019"/>
        <v>0</v>
      </c>
      <c r="O305" s="359">
        <f t="shared" si="1019"/>
        <v>0</v>
      </c>
      <c r="P305" s="359">
        <f t="shared" si="1019"/>
        <v>0</v>
      </c>
      <c r="Q305" s="359">
        <f t="shared" si="1019"/>
        <v>0</v>
      </c>
      <c r="R305" s="359">
        <f t="shared" si="1019"/>
        <v>0</v>
      </c>
      <c r="S305" s="359">
        <f t="shared" si="1019"/>
        <v>0</v>
      </c>
      <c r="T305" s="359">
        <f t="shared" si="1019"/>
        <v>0</v>
      </c>
      <c r="U305" s="359">
        <f t="shared" si="1019"/>
        <v>0</v>
      </c>
      <c r="V305" s="359">
        <f t="shared" si="1019"/>
        <v>0</v>
      </c>
      <c r="W305" s="359">
        <f t="shared" si="1019"/>
        <v>0</v>
      </c>
      <c r="X305" s="359">
        <f t="shared" si="1019"/>
        <v>0</v>
      </c>
      <c r="Y305" s="359">
        <f t="shared" si="1019"/>
        <v>0</v>
      </c>
      <c r="Z305" s="359">
        <f t="shared" si="1019"/>
        <v>0</v>
      </c>
      <c r="AA305" s="359">
        <f t="shared" si="1019"/>
        <v>0</v>
      </c>
      <c r="AB305" s="359">
        <f t="shared" si="1019"/>
        <v>0</v>
      </c>
      <c r="AC305" s="359">
        <f t="shared" si="1019"/>
        <v>0</v>
      </c>
      <c r="AD305" s="359">
        <f t="shared" si="1019"/>
        <v>0</v>
      </c>
      <c r="AE305" s="359">
        <f t="shared" si="1019"/>
        <v>0</v>
      </c>
      <c r="AF305" s="359">
        <f t="shared" si="1019"/>
        <v>0</v>
      </c>
      <c r="AG305" s="359">
        <f t="shared" si="1019"/>
        <v>0</v>
      </c>
      <c r="AH305" s="359">
        <f t="shared" si="1019"/>
        <v>0</v>
      </c>
      <c r="AI305" s="359">
        <f t="shared" si="1019"/>
        <v>0</v>
      </c>
      <c r="AJ305" s="359">
        <f t="shared" si="1019"/>
        <v>0</v>
      </c>
      <c r="AK305" s="359">
        <f t="shared" si="1019"/>
        <v>0</v>
      </c>
      <c r="AL305" s="359">
        <f t="shared" si="1019"/>
        <v>0</v>
      </c>
      <c r="AM305" s="359">
        <f t="shared" si="1019"/>
        <v>0</v>
      </c>
      <c r="AN305" s="359">
        <f t="shared" si="1019"/>
        <v>0</v>
      </c>
      <c r="AO305" s="359">
        <f t="shared" si="1019"/>
        <v>0</v>
      </c>
      <c r="AP305" s="359">
        <f t="shared" si="1019"/>
        <v>0</v>
      </c>
      <c r="AQ305" s="359">
        <f t="shared" si="1019"/>
        <v>0</v>
      </c>
      <c r="AR305" s="359">
        <f t="shared" si="1019"/>
        <v>0</v>
      </c>
      <c r="AS305" s="359">
        <f t="shared" si="1019"/>
        <v>0</v>
      </c>
      <c r="AT305" s="359">
        <f t="shared" si="1019"/>
        <v>0</v>
      </c>
      <c r="AU305" s="359">
        <f t="shared" si="1019"/>
        <v>0</v>
      </c>
      <c r="AV305" s="359">
        <f t="shared" si="1019"/>
        <v>0</v>
      </c>
      <c r="AW305" s="359">
        <f t="shared" si="1019"/>
        <v>0</v>
      </c>
      <c r="AX305" s="359">
        <f t="shared" si="1019"/>
        <v>0</v>
      </c>
      <c r="AY305" s="359">
        <f t="shared" si="1019"/>
        <v>0</v>
      </c>
      <c r="AZ305" s="359">
        <f t="shared" si="1019"/>
        <v>0</v>
      </c>
      <c r="BA305" s="359">
        <f t="shared" si="1019"/>
        <v>0</v>
      </c>
      <c r="BB305" s="359">
        <f t="shared" si="1019"/>
        <v>0</v>
      </c>
      <c r="BC305" s="359">
        <f t="shared" si="1019"/>
        <v>0</v>
      </c>
      <c r="BD305" s="359">
        <f t="shared" si="1019"/>
        <v>0</v>
      </c>
      <c r="BE305" s="359">
        <f t="shared" si="1019"/>
        <v>0</v>
      </c>
      <c r="BF305" s="359">
        <f t="shared" si="1019"/>
        <v>0</v>
      </c>
      <c r="BG305" s="359">
        <f t="shared" si="1019"/>
        <v>0</v>
      </c>
      <c r="BH305" s="359">
        <f t="shared" si="1019"/>
        <v>0</v>
      </c>
      <c r="BI305" s="359">
        <f t="shared" si="1019"/>
        <v>0</v>
      </c>
      <c r="BJ305" s="359">
        <f t="shared" si="1019"/>
        <v>0</v>
      </c>
      <c r="BK305" s="359">
        <f t="shared" si="1019"/>
        <v>0</v>
      </c>
      <c r="BL305" s="359">
        <f t="shared" si="1019"/>
        <v>0</v>
      </c>
      <c r="BM305" s="359">
        <f t="shared" si="1019"/>
        <v>0</v>
      </c>
      <c r="BN305" s="359">
        <f t="shared" si="1019"/>
        <v>0</v>
      </c>
      <c r="BO305" s="359">
        <f t="shared" si="1019"/>
        <v>0</v>
      </c>
      <c r="BP305" s="359">
        <f t="shared" si="1019"/>
        <v>0</v>
      </c>
      <c r="BQ305" s="359">
        <f t="shared" ref="BQ305:CS305" si="1020">IF(BQ$297="beräknas ej",0,BP305*IF(BQ$298&gt;$D$283,1,IF(BQ$298&lt;=$C$283,$C$282,$D$282))*IFERROR(INDEX($B$288:$E$294,MATCH($A305,$A$288:$A$294,0),MATCH(BQ$298,$B$286:$E$286,1)),0))</f>
        <v>0</v>
      </c>
      <c r="BR305" s="359">
        <f t="shared" si="1020"/>
        <v>0</v>
      </c>
      <c r="BS305" s="359">
        <f t="shared" si="1020"/>
        <v>0</v>
      </c>
      <c r="BT305" s="359">
        <f t="shared" si="1020"/>
        <v>0</v>
      </c>
      <c r="BU305" s="359">
        <f t="shared" si="1020"/>
        <v>0</v>
      </c>
      <c r="BV305" s="359">
        <f t="shared" si="1020"/>
        <v>0</v>
      </c>
      <c r="BW305" s="359">
        <f t="shared" si="1020"/>
        <v>0</v>
      </c>
      <c r="BX305" s="359">
        <f t="shared" si="1020"/>
        <v>0</v>
      </c>
      <c r="BY305" s="359">
        <f t="shared" si="1020"/>
        <v>0</v>
      </c>
      <c r="BZ305" s="359">
        <f t="shared" si="1020"/>
        <v>0</v>
      </c>
      <c r="CA305" s="359">
        <f t="shared" si="1020"/>
        <v>0</v>
      </c>
      <c r="CB305" s="359">
        <f t="shared" si="1020"/>
        <v>0</v>
      </c>
      <c r="CC305" s="359">
        <f t="shared" si="1020"/>
        <v>0</v>
      </c>
      <c r="CD305" s="359">
        <f t="shared" si="1020"/>
        <v>0</v>
      </c>
      <c r="CE305" s="359">
        <f t="shared" si="1020"/>
        <v>0</v>
      </c>
      <c r="CF305" s="359">
        <f t="shared" si="1020"/>
        <v>0</v>
      </c>
      <c r="CG305" s="359">
        <f t="shared" si="1020"/>
        <v>0</v>
      </c>
      <c r="CH305" s="359">
        <f t="shared" si="1020"/>
        <v>0</v>
      </c>
      <c r="CI305" s="359">
        <f t="shared" si="1020"/>
        <v>0</v>
      </c>
      <c r="CJ305" s="359">
        <f t="shared" si="1020"/>
        <v>0</v>
      </c>
      <c r="CK305" s="359">
        <f t="shared" si="1020"/>
        <v>0</v>
      </c>
      <c r="CL305" s="359">
        <f t="shared" si="1020"/>
        <v>0</v>
      </c>
      <c r="CM305" s="359">
        <f t="shared" si="1020"/>
        <v>0</v>
      </c>
      <c r="CN305" s="359">
        <f t="shared" si="1020"/>
        <v>0</v>
      </c>
      <c r="CO305" s="359">
        <f t="shared" si="1020"/>
        <v>0</v>
      </c>
      <c r="CP305" s="359">
        <f t="shared" si="1020"/>
        <v>0</v>
      </c>
      <c r="CQ305" s="359">
        <f t="shared" si="1020"/>
        <v>0</v>
      </c>
      <c r="CR305" s="359">
        <f t="shared" si="1020"/>
        <v>0</v>
      </c>
      <c r="CS305" s="359">
        <f t="shared" si="1020"/>
        <v>0</v>
      </c>
    </row>
    <row r="306" spans="1:97" s="367" customFormat="1" x14ac:dyDescent="0.35">
      <c r="A306" s="352">
        <f t="shared" ref="A306:C306" si="1021">A166</f>
        <v>0</v>
      </c>
      <c r="B306" s="352" t="str">
        <f t="shared" si="1021"/>
        <v>0 0</v>
      </c>
      <c r="C306" s="359">
        <f t="shared" si="1021"/>
        <v>0</v>
      </c>
      <c r="D306" s="359">
        <f>IFERROR((('JA basår'!R14+'JA basår'!U14+'JA basår'!Y14)*'JA basår'!F14*'JA basår'!H14*'JA basår'!L14)+(('JA basår'!R44+'JA basår'!U44+'JA basår'!Y44)*'JA basår'!F44*'JA basår'!H44*'JA basår'!L44),0)</f>
        <v>0</v>
      </c>
      <c r="E306" s="359">
        <f t="shared" ref="E306:BP306" si="1022">IF(E$297="beräknas ej",0,D306*IF(E$298&gt;$D$283,1,IF(E$298&lt;=$C$283,$C$282,$D$282))*IFERROR(INDEX($B$288:$E$294,MATCH($A306,$A$288:$A$294,0),MATCH(E$298,$B$286:$E$286,1)),0))</f>
        <v>0</v>
      </c>
      <c r="F306" s="359">
        <f t="shared" si="1022"/>
        <v>0</v>
      </c>
      <c r="G306" s="359">
        <f t="shared" si="1022"/>
        <v>0</v>
      </c>
      <c r="H306" s="359">
        <f t="shared" si="1022"/>
        <v>0</v>
      </c>
      <c r="I306" s="359">
        <f t="shared" si="1022"/>
        <v>0</v>
      </c>
      <c r="J306" s="359">
        <f t="shared" si="1022"/>
        <v>0</v>
      </c>
      <c r="K306" s="359">
        <f t="shared" si="1022"/>
        <v>0</v>
      </c>
      <c r="L306" s="359">
        <f t="shared" si="1022"/>
        <v>0</v>
      </c>
      <c r="M306" s="359">
        <f t="shared" si="1022"/>
        <v>0</v>
      </c>
      <c r="N306" s="359">
        <f t="shared" si="1022"/>
        <v>0</v>
      </c>
      <c r="O306" s="359">
        <f t="shared" si="1022"/>
        <v>0</v>
      </c>
      <c r="P306" s="359">
        <f t="shared" si="1022"/>
        <v>0</v>
      </c>
      <c r="Q306" s="359">
        <f t="shared" si="1022"/>
        <v>0</v>
      </c>
      <c r="R306" s="359">
        <f t="shared" si="1022"/>
        <v>0</v>
      </c>
      <c r="S306" s="359">
        <f t="shared" si="1022"/>
        <v>0</v>
      </c>
      <c r="T306" s="359">
        <f t="shared" si="1022"/>
        <v>0</v>
      </c>
      <c r="U306" s="359">
        <f t="shared" si="1022"/>
        <v>0</v>
      </c>
      <c r="V306" s="359">
        <f t="shared" si="1022"/>
        <v>0</v>
      </c>
      <c r="W306" s="359">
        <f t="shared" si="1022"/>
        <v>0</v>
      </c>
      <c r="X306" s="359">
        <f t="shared" si="1022"/>
        <v>0</v>
      </c>
      <c r="Y306" s="359">
        <f t="shared" si="1022"/>
        <v>0</v>
      </c>
      <c r="Z306" s="359">
        <f t="shared" si="1022"/>
        <v>0</v>
      </c>
      <c r="AA306" s="359">
        <f t="shared" si="1022"/>
        <v>0</v>
      </c>
      <c r="AB306" s="359">
        <f t="shared" si="1022"/>
        <v>0</v>
      </c>
      <c r="AC306" s="359">
        <f t="shared" si="1022"/>
        <v>0</v>
      </c>
      <c r="AD306" s="359">
        <f t="shared" si="1022"/>
        <v>0</v>
      </c>
      <c r="AE306" s="359">
        <f t="shared" si="1022"/>
        <v>0</v>
      </c>
      <c r="AF306" s="359">
        <f t="shared" si="1022"/>
        <v>0</v>
      </c>
      <c r="AG306" s="359">
        <f t="shared" si="1022"/>
        <v>0</v>
      </c>
      <c r="AH306" s="359">
        <f t="shared" si="1022"/>
        <v>0</v>
      </c>
      <c r="AI306" s="359">
        <f t="shared" si="1022"/>
        <v>0</v>
      </c>
      <c r="AJ306" s="359">
        <f t="shared" si="1022"/>
        <v>0</v>
      </c>
      <c r="AK306" s="359">
        <f t="shared" si="1022"/>
        <v>0</v>
      </c>
      <c r="AL306" s="359">
        <f t="shared" si="1022"/>
        <v>0</v>
      </c>
      <c r="AM306" s="359">
        <f t="shared" si="1022"/>
        <v>0</v>
      </c>
      <c r="AN306" s="359">
        <f t="shared" si="1022"/>
        <v>0</v>
      </c>
      <c r="AO306" s="359">
        <f t="shared" si="1022"/>
        <v>0</v>
      </c>
      <c r="AP306" s="359">
        <f t="shared" si="1022"/>
        <v>0</v>
      </c>
      <c r="AQ306" s="359">
        <f t="shared" si="1022"/>
        <v>0</v>
      </c>
      <c r="AR306" s="359">
        <f t="shared" si="1022"/>
        <v>0</v>
      </c>
      <c r="AS306" s="359">
        <f t="shared" si="1022"/>
        <v>0</v>
      </c>
      <c r="AT306" s="359">
        <f t="shared" si="1022"/>
        <v>0</v>
      </c>
      <c r="AU306" s="359">
        <f t="shared" si="1022"/>
        <v>0</v>
      </c>
      <c r="AV306" s="359">
        <f t="shared" si="1022"/>
        <v>0</v>
      </c>
      <c r="AW306" s="359">
        <f t="shared" si="1022"/>
        <v>0</v>
      </c>
      <c r="AX306" s="359">
        <f t="shared" si="1022"/>
        <v>0</v>
      </c>
      <c r="AY306" s="359">
        <f t="shared" si="1022"/>
        <v>0</v>
      </c>
      <c r="AZ306" s="359">
        <f t="shared" si="1022"/>
        <v>0</v>
      </c>
      <c r="BA306" s="359">
        <f t="shared" si="1022"/>
        <v>0</v>
      </c>
      <c r="BB306" s="359">
        <f t="shared" si="1022"/>
        <v>0</v>
      </c>
      <c r="BC306" s="359">
        <f t="shared" si="1022"/>
        <v>0</v>
      </c>
      <c r="BD306" s="359">
        <f t="shared" si="1022"/>
        <v>0</v>
      </c>
      <c r="BE306" s="359">
        <f t="shared" si="1022"/>
        <v>0</v>
      </c>
      <c r="BF306" s="359">
        <f t="shared" si="1022"/>
        <v>0</v>
      </c>
      <c r="BG306" s="359">
        <f t="shared" si="1022"/>
        <v>0</v>
      </c>
      <c r="BH306" s="359">
        <f t="shared" si="1022"/>
        <v>0</v>
      </c>
      <c r="BI306" s="359">
        <f t="shared" si="1022"/>
        <v>0</v>
      </c>
      <c r="BJ306" s="359">
        <f t="shared" si="1022"/>
        <v>0</v>
      </c>
      <c r="BK306" s="359">
        <f t="shared" si="1022"/>
        <v>0</v>
      </c>
      <c r="BL306" s="359">
        <f t="shared" si="1022"/>
        <v>0</v>
      </c>
      <c r="BM306" s="359">
        <f t="shared" si="1022"/>
        <v>0</v>
      </c>
      <c r="BN306" s="359">
        <f t="shared" si="1022"/>
        <v>0</v>
      </c>
      <c r="BO306" s="359">
        <f t="shared" si="1022"/>
        <v>0</v>
      </c>
      <c r="BP306" s="359">
        <f t="shared" si="1022"/>
        <v>0</v>
      </c>
      <c r="BQ306" s="359">
        <f t="shared" ref="BQ306:CS306" si="1023">IF(BQ$297="beräknas ej",0,BP306*IF(BQ$298&gt;$D$283,1,IF(BQ$298&lt;=$C$283,$C$282,$D$282))*IFERROR(INDEX($B$288:$E$294,MATCH($A306,$A$288:$A$294,0),MATCH(BQ$298,$B$286:$E$286,1)),0))</f>
        <v>0</v>
      </c>
      <c r="BR306" s="359">
        <f t="shared" si="1023"/>
        <v>0</v>
      </c>
      <c r="BS306" s="359">
        <f t="shared" si="1023"/>
        <v>0</v>
      </c>
      <c r="BT306" s="359">
        <f t="shared" si="1023"/>
        <v>0</v>
      </c>
      <c r="BU306" s="359">
        <f t="shared" si="1023"/>
        <v>0</v>
      </c>
      <c r="BV306" s="359">
        <f t="shared" si="1023"/>
        <v>0</v>
      </c>
      <c r="BW306" s="359">
        <f t="shared" si="1023"/>
        <v>0</v>
      </c>
      <c r="BX306" s="359">
        <f t="shared" si="1023"/>
        <v>0</v>
      </c>
      <c r="BY306" s="359">
        <f t="shared" si="1023"/>
        <v>0</v>
      </c>
      <c r="BZ306" s="359">
        <f t="shared" si="1023"/>
        <v>0</v>
      </c>
      <c r="CA306" s="359">
        <f t="shared" si="1023"/>
        <v>0</v>
      </c>
      <c r="CB306" s="359">
        <f t="shared" si="1023"/>
        <v>0</v>
      </c>
      <c r="CC306" s="359">
        <f t="shared" si="1023"/>
        <v>0</v>
      </c>
      <c r="CD306" s="359">
        <f t="shared" si="1023"/>
        <v>0</v>
      </c>
      <c r="CE306" s="359">
        <f t="shared" si="1023"/>
        <v>0</v>
      </c>
      <c r="CF306" s="359">
        <f t="shared" si="1023"/>
        <v>0</v>
      </c>
      <c r="CG306" s="359">
        <f t="shared" si="1023"/>
        <v>0</v>
      </c>
      <c r="CH306" s="359">
        <f t="shared" si="1023"/>
        <v>0</v>
      </c>
      <c r="CI306" s="359">
        <f t="shared" si="1023"/>
        <v>0</v>
      </c>
      <c r="CJ306" s="359">
        <f t="shared" si="1023"/>
        <v>0</v>
      </c>
      <c r="CK306" s="359">
        <f t="shared" si="1023"/>
        <v>0</v>
      </c>
      <c r="CL306" s="359">
        <f t="shared" si="1023"/>
        <v>0</v>
      </c>
      <c r="CM306" s="359">
        <f t="shared" si="1023"/>
        <v>0</v>
      </c>
      <c r="CN306" s="359">
        <f t="shared" si="1023"/>
        <v>0</v>
      </c>
      <c r="CO306" s="359">
        <f t="shared" si="1023"/>
        <v>0</v>
      </c>
      <c r="CP306" s="359">
        <f t="shared" si="1023"/>
        <v>0</v>
      </c>
      <c r="CQ306" s="359">
        <f t="shared" si="1023"/>
        <v>0</v>
      </c>
      <c r="CR306" s="359">
        <f t="shared" si="1023"/>
        <v>0</v>
      </c>
      <c r="CS306" s="359">
        <f t="shared" si="1023"/>
        <v>0</v>
      </c>
    </row>
    <row r="307" spans="1:97" s="367" customFormat="1" x14ac:dyDescent="0.35">
      <c r="A307" s="352">
        <f t="shared" ref="A307:C307" si="1024">A167</f>
        <v>0</v>
      </c>
      <c r="B307" s="352" t="str">
        <f t="shared" si="1024"/>
        <v>0 0</v>
      </c>
      <c r="C307" s="359">
        <f t="shared" si="1024"/>
        <v>0</v>
      </c>
      <c r="D307" s="359">
        <f>IFERROR((('JA basår'!R15+'JA basår'!U15+'JA basår'!Y15)*'JA basår'!F15*'JA basår'!H15*'JA basår'!L15)+(('JA basår'!R45+'JA basår'!U45+'JA basår'!Y45)*'JA basår'!F45*'JA basår'!H45*'JA basår'!L45),0)</f>
        <v>0</v>
      </c>
      <c r="E307" s="359">
        <f t="shared" ref="E307:BP307" si="1025">IF(E$297="beräknas ej",0,D307*IF(E$298&gt;$D$283,1,IF(E$298&lt;=$C$283,$C$282,$D$282))*IFERROR(INDEX($B$288:$E$294,MATCH($A307,$A$288:$A$294,0),MATCH(E$298,$B$286:$E$286,1)),0))</f>
        <v>0</v>
      </c>
      <c r="F307" s="359">
        <f t="shared" si="1025"/>
        <v>0</v>
      </c>
      <c r="G307" s="359">
        <f t="shared" si="1025"/>
        <v>0</v>
      </c>
      <c r="H307" s="359">
        <f t="shared" si="1025"/>
        <v>0</v>
      </c>
      <c r="I307" s="359">
        <f t="shared" si="1025"/>
        <v>0</v>
      </c>
      <c r="J307" s="359">
        <f t="shared" si="1025"/>
        <v>0</v>
      </c>
      <c r="K307" s="359">
        <f t="shared" si="1025"/>
        <v>0</v>
      </c>
      <c r="L307" s="359">
        <f t="shared" si="1025"/>
        <v>0</v>
      </c>
      <c r="M307" s="359">
        <f t="shared" si="1025"/>
        <v>0</v>
      </c>
      <c r="N307" s="359">
        <f t="shared" si="1025"/>
        <v>0</v>
      </c>
      <c r="O307" s="359">
        <f t="shared" si="1025"/>
        <v>0</v>
      </c>
      <c r="P307" s="359">
        <f t="shared" si="1025"/>
        <v>0</v>
      </c>
      <c r="Q307" s="359">
        <f t="shared" si="1025"/>
        <v>0</v>
      </c>
      <c r="R307" s="359">
        <f t="shared" si="1025"/>
        <v>0</v>
      </c>
      <c r="S307" s="359">
        <f t="shared" si="1025"/>
        <v>0</v>
      </c>
      <c r="T307" s="359">
        <f t="shared" si="1025"/>
        <v>0</v>
      </c>
      <c r="U307" s="359">
        <f t="shared" si="1025"/>
        <v>0</v>
      </c>
      <c r="V307" s="359">
        <f t="shared" si="1025"/>
        <v>0</v>
      </c>
      <c r="W307" s="359">
        <f t="shared" si="1025"/>
        <v>0</v>
      </c>
      <c r="X307" s="359">
        <f t="shared" si="1025"/>
        <v>0</v>
      </c>
      <c r="Y307" s="359">
        <f t="shared" si="1025"/>
        <v>0</v>
      </c>
      <c r="Z307" s="359">
        <f t="shared" si="1025"/>
        <v>0</v>
      </c>
      <c r="AA307" s="359">
        <f t="shared" si="1025"/>
        <v>0</v>
      </c>
      <c r="AB307" s="359">
        <f t="shared" si="1025"/>
        <v>0</v>
      </c>
      <c r="AC307" s="359">
        <f t="shared" si="1025"/>
        <v>0</v>
      </c>
      <c r="AD307" s="359">
        <f t="shared" si="1025"/>
        <v>0</v>
      </c>
      <c r="AE307" s="359">
        <f t="shared" si="1025"/>
        <v>0</v>
      </c>
      <c r="AF307" s="359">
        <f t="shared" si="1025"/>
        <v>0</v>
      </c>
      <c r="AG307" s="359">
        <f t="shared" si="1025"/>
        <v>0</v>
      </c>
      <c r="AH307" s="359">
        <f t="shared" si="1025"/>
        <v>0</v>
      </c>
      <c r="AI307" s="359">
        <f t="shared" si="1025"/>
        <v>0</v>
      </c>
      <c r="AJ307" s="359">
        <f t="shared" si="1025"/>
        <v>0</v>
      </c>
      <c r="AK307" s="359">
        <f t="shared" si="1025"/>
        <v>0</v>
      </c>
      <c r="AL307" s="359">
        <f t="shared" si="1025"/>
        <v>0</v>
      </c>
      <c r="AM307" s="359">
        <f t="shared" si="1025"/>
        <v>0</v>
      </c>
      <c r="AN307" s="359">
        <f t="shared" si="1025"/>
        <v>0</v>
      </c>
      <c r="AO307" s="359">
        <f t="shared" si="1025"/>
        <v>0</v>
      </c>
      <c r="AP307" s="359">
        <f t="shared" si="1025"/>
        <v>0</v>
      </c>
      <c r="AQ307" s="359">
        <f t="shared" si="1025"/>
        <v>0</v>
      </c>
      <c r="AR307" s="359">
        <f t="shared" si="1025"/>
        <v>0</v>
      </c>
      <c r="AS307" s="359">
        <f t="shared" si="1025"/>
        <v>0</v>
      </c>
      <c r="AT307" s="359">
        <f t="shared" si="1025"/>
        <v>0</v>
      </c>
      <c r="AU307" s="359">
        <f t="shared" si="1025"/>
        <v>0</v>
      </c>
      <c r="AV307" s="359">
        <f t="shared" si="1025"/>
        <v>0</v>
      </c>
      <c r="AW307" s="359">
        <f t="shared" si="1025"/>
        <v>0</v>
      </c>
      <c r="AX307" s="359">
        <f t="shared" si="1025"/>
        <v>0</v>
      </c>
      <c r="AY307" s="359">
        <f t="shared" si="1025"/>
        <v>0</v>
      </c>
      <c r="AZ307" s="359">
        <f t="shared" si="1025"/>
        <v>0</v>
      </c>
      <c r="BA307" s="359">
        <f t="shared" si="1025"/>
        <v>0</v>
      </c>
      <c r="BB307" s="359">
        <f t="shared" si="1025"/>
        <v>0</v>
      </c>
      <c r="BC307" s="359">
        <f t="shared" si="1025"/>
        <v>0</v>
      </c>
      <c r="BD307" s="359">
        <f t="shared" si="1025"/>
        <v>0</v>
      </c>
      <c r="BE307" s="359">
        <f t="shared" si="1025"/>
        <v>0</v>
      </c>
      <c r="BF307" s="359">
        <f t="shared" si="1025"/>
        <v>0</v>
      </c>
      <c r="BG307" s="359">
        <f t="shared" si="1025"/>
        <v>0</v>
      </c>
      <c r="BH307" s="359">
        <f t="shared" si="1025"/>
        <v>0</v>
      </c>
      <c r="BI307" s="359">
        <f t="shared" si="1025"/>
        <v>0</v>
      </c>
      <c r="BJ307" s="359">
        <f t="shared" si="1025"/>
        <v>0</v>
      </c>
      <c r="BK307" s="359">
        <f t="shared" si="1025"/>
        <v>0</v>
      </c>
      <c r="BL307" s="359">
        <f t="shared" si="1025"/>
        <v>0</v>
      </c>
      <c r="BM307" s="359">
        <f t="shared" si="1025"/>
        <v>0</v>
      </c>
      <c r="BN307" s="359">
        <f t="shared" si="1025"/>
        <v>0</v>
      </c>
      <c r="BO307" s="359">
        <f t="shared" si="1025"/>
        <v>0</v>
      </c>
      <c r="BP307" s="359">
        <f t="shared" si="1025"/>
        <v>0</v>
      </c>
      <c r="BQ307" s="359">
        <f t="shared" ref="BQ307:CS307" si="1026">IF(BQ$297="beräknas ej",0,BP307*IF(BQ$298&gt;$D$283,1,IF(BQ$298&lt;=$C$283,$C$282,$D$282))*IFERROR(INDEX($B$288:$E$294,MATCH($A307,$A$288:$A$294,0),MATCH(BQ$298,$B$286:$E$286,1)),0))</f>
        <v>0</v>
      </c>
      <c r="BR307" s="359">
        <f t="shared" si="1026"/>
        <v>0</v>
      </c>
      <c r="BS307" s="359">
        <f t="shared" si="1026"/>
        <v>0</v>
      </c>
      <c r="BT307" s="359">
        <f t="shared" si="1026"/>
        <v>0</v>
      </c>
      <c r="BU307" s="359">
        <f t="shared" si="1026"/>
        <v>0</v>
      </c>
      <c r="BV307" s="359">
        <f t="shared" si="1026"/>
        <v>0</v>
      </c>
      <c r="BW307" s="359">
        <f t="shared" si="1026"/>
        <v>0</v>
      </c>
      <c r="BX307" s="359">
        <f t="shared" si="1026"/>
        <v>0</v>
      </c>
      <c r="BY307" s="359">
        <f t="shared" si="1026"/>
        <v>0</v>
      </c>
      <c r="BZ307" s="359">
        <f t="shared" si="1026"/>
        <v>0</v>
      </c>
      <c r="CA307" s="359">
        <f t="shared" si="1026"/>
        <v>0</v>
      </c>
      <c r="CB307" s="359">
        <f t="shared" si="1026"/>
        <v>0</v>
      </c>
      <c r="CC307" s="359">
        <f t="shared" si="1026"/>
        <v>0</v>
      </c>
      <c r="CD307" s="359">
        <f t="shared" si="1026"/>
        <v>0</v>
      </c>
      <c r="CE307" s="359">
        <f t="shared" si="1026"/>
        <v>0</v>
      </c>
      <c r="CF307" s="359">
        <f t="shared" si="1026"/>
        <v>0</v>
      </c>
      <c r="CG307" s="359">
        <f t="shared" si="1026"/>
        <v>0</v>
      </c>
      <c r="CH307" s="359">
        <f t="shared" si="1026"/>
        <v>0</v>
      </c>
      <c r="CI307" s="359">
        <f t="shared" si="1026"/>
        <v>0</v>
      </c>
      <c r="CJ307" s="359">
        <f t="shared" si="1026"/>
        <v>0</v>
      </c>
      <c r="CK307" s="359">
        <f t="shared" si="1026"/>
        <v>0</v>
      </c>
      <c r="CL307" s="359">
        <f t="shared" si="1026"/>
        <v>0</v>
      </c>
      <c r="CM307" s="359">
        <f t="shared" si="1026"/>
        <v>0</v>
      </c>
      <c r="CN307" s="359">
        <f t="shared" si="1026"/>
        <v>0</v>
      </c>
      <c r="CO307" s="359">
        <f t="shared" si="1026"/>
        <v>0</v>
      </c>
      <c r="CP307" s="359">
        <f t="shared" si="1026"/>
        <v>0</v>
      </c>
      <c r="CQ307" s="359">
        <f t="shared" si="1026"/>
        <v>0</v>
      </c>
      <c r="CR307" s="359">
        <f t="shared" si="1026"/>
        <v>0</v>
      </c>
      <c r="CS307" s="359">
        <f t="shared" si="1026"/>
        <v>0</v>
      </c>
    </row>
    <row r="308" spans="1:97" s="367" customFormat="1" x14ac:dyDescent="0.35">
      <c r="A308" s="352">
        <f t="shared" ref="A308:C308" si="1027">A168</f>
        <v>0</v>
      </c>
      <c r="B308" s="352" t="str">
        <f t="shared" si="1027"/>
        <v>0 0</v>
      </c>
      <c r="C308" s="359">
        <f t="shared" si="1027"/>
        <v>0</v>
      </c>
      <c r="D308" s="359">
        <f>IFERROR((('JA basår'!R16+'JA basår'!U16+'JA basår'!Y16)*'JA basår'!F16*'JA basår'!H16*'JA basår'!L16)+(('JA basår'!R46+'JA basår'!U46+'JA basår'!Y46)*'JA basår'!F46*'JA basår'!H46*'JA basår'!L46),0)</f>
        <v>0</v>
      </c>
      <c r="E308" s="359">
        <f t="shared" ref="E308:BP308" si="1028">IF(E$297="beräknas ej",0,D308*IF(E$298&gt;$D$283,1,IF(E$298&lt;=$C$283,$C$282,$D$282))*IFERROR(INDEX($B$288:$E$294,MATCH($A308,$A$288:$A$294,0),MATCH(E$298,$B$286:$E$286,1)),0))</f>
        <v>0</v>
      </c>
      <c r="F308" s="359">
        <f t="shared" si="1028"/>
        <v>0</v>
      </c>
      <c r="G308" s="359">
        <f t="shared" si="1028"/>
        <v>0</v>
      </c>
      <c r="H308" s="359">
        <f t="shared" si="1028"/>
        <v>0</v>
      </c>
      <c r="I308" s="359">
        <f t="shared" si="1028"/>
        <v>0</v>
      </c>
      <c r="J308" s="359">
        <f t="shared" si="1028"/>
        <v>0</v>
      </c>
      <c r="K308" s="359">
        <f t="shared" si="1028"/>
        <v>0</v>
      </c>
      <c r="L308" s="359">
        <f t="shared" si="1028"/>
        <v>0</v>
      </c>
      <c r="M308" s="359">
        <f t="shared" si="1028"/>
        <v>0</v>
      </c>
      <c r="N308" s="359">
        <f t="shared" si="1028"/>
        <v>0</v>
      </c>
      <c r="O308" s="359">
        <f t="shared" si="1028"/>
        <v>0</v>
      </c>
      <c r="P308" s="359">
        <f t="shared" si="1028"/>
        <v>0</v>
      </c>
      <c r="Q308" s="359">
        <f t="shared" si="1028"/>
        <v>0</v>
      </c>
      <c r="R308" s="359">
        <f t="shared" si="1028"/>
        <v>0</v>
      </c>
      <c r="S308" s="359">
        <f t="shared" si="1028"/>
        <v>0</v>
      </c>
      <c r="T308" s="359">
        <f t="shared" si="1028"/>
        <v>0</v>
      </c>
      <c r="U308" s="359">
        <f t="shared" si="1028"/>
        <v>0</v>
      </c>
      <c r="V308" s="359">
        <f t="shared" si="1028"/>
        <v>0</v>
      </c>
      <c r="W308" s="359">
        <f t="shared" si="1028"/>
        <v>0</v>
      </c>
      <c r="X308" s="359">
        <f t="shared" si="1028"/>
        <v>0</v>
      </c>
      <c r="Y308" s="359">
        <f t="shared" si="1028"/>
        <v>0</v>
      </c>
      <c r="Z308" s="359">
        <f t="shared" si="1028"/>
        <v>0</v>
      </c>
      <c r="AA308" s="359">
        <f t="shared" si="1028"/>
        <v>0</v>
      </c>
      <c r="AB308" s="359">
        <f t="shared" si="1028"/>
        <v>0</v>
      </c>
      <c r="AC308" s="359">
        <f t="shared" si="1028"/>
        <v>0</v>
      </c>
      <c r="AD308" s="359">
        <f t="shared" si="1028"/>
        <v>0</v>
      </c>
      <c r="AE308" s="359">
        <f t="shared" si="1028"/>
        <v>0</v>
      </c>
      <c r="AF308" s="359">
        <f t="shared" si="1028"/>
        <v>0</v>
      </c>
      <c r="AG308" s="359">
        <f t="shared" si="1028"/>
        <v>0</v>
      </c>
      <c r="AH308" s="359">
        <f t="shared" si="1028"/>
        <v>0</v>
      </c>
      <c r="AI308" s="359">
        <f t="shared" si="1028"/>
        <v>0</v>
      </c>
      <c r="AJ308" s="359">
        <f t="shared" si="1028"/>
        <v>0</v>
      </c>
      <c r="AK308" s="359">
        <f t="shared" si="1028"/>
        <v>0</v>
      </c>
      <c r="AL308" s="359">
        <f t="shared" si="1028"/>
        <v>0</v>
      </c>
      <c r="AM308" s="359">
        <f t="shared" si="1028"/>
        <v>0</v>
      </c>
      <c r="AN308" s="359">
        <f t="shared" si="1028"/>
        <v>0</v>
      </c>
      <c r="AO308" s="359">
        <f t="shared" si="1028"/>
        <v>0</v>
      </c>
      <c r="AP308" s="359">
        <f t="shared" si="1028"/>
        <v>0</v>
      </c>
      <c r="AQ308" s="359">
        <f t="shared" si="1028"/>
        <v>0</v>
      </c>
      <c r="AR308" s="359">
        <f t="shared" si="1028"/>
        <v>0</v>
      </c>
      <c r="AS308" s="359">
        <f t="shared" si="1028"/>
        <v>0</v>
      </c>
      <c r="AT308" s="359">
        <f t="shared" si="1028"/>
        <v>0</v>
      </c>
      <c r="AU308" s="359">
        <f t="shared" si="1028"/>
        <v>0</v>
      </c>
      <c r="AV308" s="359">
        <f t="shared" si="1028"/>
        <v>0</v>
      </c>
      <c r="AW308" s="359">
        <f t="shared" si="1028"/>
        <v>0</v>
      </c>
      <c r="AX308" s="359">
        <f t="shared" si="1028"/>
        <v>0</v>
      </c>
      <c r="AY308" s="359">
        <f t="shared" si="1028"/>
        <v>0</v>
      </c>
      <c r="AZ308" s="359">
        <f t="shared" si="1028"/>
        <v>0</v>
      </c>
      <c r="BA308" s="359">
        <f t="shared" si="1028"/>
        <v>0</v>
      </c>
      <c r="BB308" s="359">
        <f t="shared" si="1028"/>
        <v>0</v>
      </c>
      <c r="BC308" s="359">
        <f t="shared" si="1028"/>
        <v>0</v>
      </c>
      <c r="BD308" s="359">
        <f t="shared" si="1028"/>
        <v>0</v>
      </c>
      <c r="BE308" s="359">
        <f t="shared" si="1028"/>
        <v>0</v>
      </c>
      <c r="BF308" s="359">
        <f t="shared" si="1028"/>
        <v>0</v>
      </c>
      <c r="BG308" s="359">
        <f t="shared" si="1028"/>
        <v>0</v>
      </c>
      <c r="BH308" s="359">
        <f t="shared" si="1028"/>
        <v>0</v>
      </c>
      <c r="BI308" s="359">
        <f t="shared" si="1028"/>
        <v>0</v>
      </c>
      <c r="BJ308" s="359">
        <f t="shared" si="1028"/>
        <v>0</v>
      </c>
      <c r="BK308" s="359">
        <f t="shared" si="1028"/>
        <v>0</v>
      </c>
      <c r="BL308" s="359">
        <f t="shared" si="1028"/>
        <v>0</v>
      </c>
      <c r="BM308" s="359">
        <f t="shared" si="1028"/>
        <v>0</v>
      </c>
      <c r="BN308" s="359">
        <f t="shared" si="1028"/>
        <v>0</v>
      </c>
      <c r="BO308" s="359">
        <f t="shared" si="1028"/>
        <v>0</v>
      </c>
      <c r="BP308" s="359">
        <f t="shared" si="1028"/>
        <v>0</v>
      </c>
      <c r="BQ308" s="359">
        <f t="shared" ref="BQ308:CS308" si="1029">IF(BQ$297="beräknas ej",0,BP308*IF(BQ$298&gt;$D$283,1,IF(BQ$298&lt;=$C$283,$C$282,$D$282))*IFERROR(INDEX($B$288:$E$294,MATCH($A308,$A$288:$A$294,0),MATCH(BQ$298,$B$286:$E$286,1)),0))</f>
        <v>0</v>
      </c>
      <c r="BR308" s="359">
        <f t="shared" si="1029"/>
        <v>0</v>
      </c>
      <c r="BS308" s="359">
        <f t="shared" si="1029"/>
        <v>0</v>
      </c>
      <c r="BT308" s="359">
        <f t="shared" si="1029"/>
        <v>0</v>
      </c>
      <c r="BU308" s="359">
        <f t="shared" si="1029"/>
        <v>0</v>
      </c>
      <c r="BV308" s="359">
        <f t="shared" si="1029"/>
        <v>0</v>
      </c>
      <c r="BW308" s="359">
        <f t="shared" si="1029"/>
        <v>0</v>
      </c>
      <c r="BX308" s="359">
        <f t="shared" si="1029"/>
        <v>0</v>
      </c>
      <c r="BY308" s="359">
        <f t="shared" si="1029"/>
        <v>0</v>
      </c>
      <c r="BZ308" s="359">
        <f t="shared" si="1029"/>
        <v>0</v>
      </c>
      <c r="CA308" s="359">
        <f t="shared" si="1029"/>
        <v>0</v>
      </c>
      <c r="CB308" s="359">
        <f t="shared" si="1029"/>
        <v>0</v>
      </c>
      <c r="CC308" s="359">
        <f t="shared" si="1029"/>
        <v>0</v>
      </c>
      <c r="CD308" s="359">
        <f t="shared" si="1029"/>
        <v>0</v>
      </c>
      <c r="CE308" s="359">
        <f t="shared" si="1029"/>
        <v>0</v>
      </c>
      <c r="CF308" s="359">
        <f t="shared" si="1029"/>
        <v>0</v>
      </c>
      <c r="CG308" s="359">
        <f t="shared" si="1029"/>
        <v>0</v>
      </c>
      <c r="CH308" s="359">
        <f t="shared" si="1029"/>
        <v>0</v>
      </c>
      <c r="CI308" s="359">
        <f t="shared" si="1029"/>
        <v>0</v>
      </c>
      <c r="CJ308" s="359">
        <f t="shared" si="1029"/>
        <v>0</v>
      </c>
      <c r="CK308" s="359">
        <f t="shared" si="1029"/>
        <v>0</v>
      </c>
      <c r="CL308" s="359">
        <f t="shared" si="1029"/>
        <v>0</v>
      </c>
      <c r="CM308" s="359">
        <f t="shared" si="1029"/>
        <v>0</v>
      </c>
      <c r="CN308" s="359">
        <f t="shared" si="1029"/>
        <v>0</v>
      </c>
      <c r="CO308" s="359">
        <f t="shared" si="1029"/>
        <v>0</v>
      </c>
      <c r="CP308" s="359">
        <f t="shared" si="1029"/>
        <v>0</v>
      </c>
      <c r="CQ308" s="359">
        <f t="shared" si="1029"/>
        <v>0</v>
      </c>
      <c r="CR308" s="359">
        <f t="shared" si="1029"/>
        <v>0</v>
      </c>
      <c r="CS308" s="359">
        <f t="shared" si="1029"/>
        <v>0</v>
      </c>
    </row>
    <row r="309" spans="1:97" s="367" customFormat="1" x14ac:dyDescent="0.35">
      <c r="A309" s="352">
        <f t="shared" ref="A309:C309" si="1030">A169</f>
        <v>0</v>
      </c>
      <c r="B309" s="352" t="str">
        <f t="shared" si="1030"/>
        <v>0 0</v>
      </c>
      <c r="C309" s="359">
        <f t="shared" si="1030"/>
        <v>0</v>
      </c>
      <c r="D309" s="359">
        <f>IFERROR((('JA basår'!R17+'JA basår'!U17+'JA basår'!Y17)*'JA basår'!F17*'JA basår'!H17*'JA basår'!L17)+(('JA basår'!R47+'JA basår'!U47+'JA basår'!Y47)*'JA basår'!F47*'JA basår'!H47*'JA basår'!L47),0)</f>
        <v>0</v>
      </c>
      <c r="E309" s="359">
        <f t="shared" ref="E309:BP309" si="1031">IF(E$297="beräknas ej",0,D309*IF(E$298&gt;$D$283,1,IF(E$298&lt;=$C$283,$C$282,$D$282))*IFERROR(INDEX($B$288:$E$294,MATCH($A309,$A$288:$A$294,0),MATCH(E$298,$B$286:$E$286,1)),0))</f>
        <v>0</v>
      </c>
      <c r="F309" s="359">
        <f t="shared" si="1031"/>
        <v>0</v>
      </c>
      <c r="G309" s="359">
        <f t="shared" si="1031"/>
        <v>0</v>
      </c>
      <c r="H309" s="359">
        <f t="shared" si="1031"/>
        <v>0</v>
      </c>
      <c r="I309" s="359">
        <f t="shared" si="1031"/>
        <v>0</v>
      </c>
      <c r="J309" s="359">
        <f t="shared" si="1031"/>
        <v>0</v>
      </c>
      <c r="K309" s="359">
        <f t="shared" si="1031"/>
        <v>0</v>
      </c>
      <c r="L309" s="359">
        <f t="shared" si="1031"/>
        <v>0</v>
      </c>
      <c r="M309" s="359">
        <f t="shared" si="1031"/>
        <v>0</v>
      </c>
      <c r="N309" s="359">
        <f t="shared" si="1031"/>
        <v>0</v>
      </c>
      <c r="O309" s="359">
        <f t="shared" si="1031"/>
        <v>0</v>
      </c>
      <c r="P309" s="359">
        <f t="shared" si="1031"/>
        <v>0</v>
      </c>
      <c r="Q309" s="359">
        <f t="shared" si="1031"/>
        <v>0</v>
      </c>
      <c r="R309" s="359">
        <f t="shared" si="1031"/>
        <v>0</v>
      </c>
      <c r="S309" s="359">
        <f t="shared" si="1031"/>
        <v>0</v>
      </c>
      <c r="T309" s="359">
        <f t="shared" si="1031"/>
        <v>0</v>
      </c>
      <c r="U309" s="359">
        <f t="shared" si="1031"/>
        <v>0</v>
      </c>
      <c r="V309" s="359">
        <f t="shared" si="1031"/>
        <v>0</v>
      </c>
      <c r="W309" s="359">
        <f t="shared" si="1031"/>
        <v>0</v>
      </c>
      <c r="X309" s="359">
        <f t="shared" si="1031"/>
        <v>0</v>
      </c>
      <c r="Y309" s="359">
        <f t="shared" si="1031"/>
        <v>0</v>
      </c>
      <c r="Z309" s="359">
        <f t="shared" si="1031"/>
        <v>0</v>
      </c>
      <c r="AA309" s="359">
        <f t="shared" si="1031"/>
        <v>0</v>
      </c>
      <c r="AB309" s="359">
        <f t="shared" si="1031"/>
        <v>0</v>
      </c>
      <c r="AC309" s="359">
        <f t="shared" si="1031"/>
        <v>0</v>
      </c>
      <c r="AD309" s="359">
        <f t="shared" si="1031"/>
        <v>0</v>
      </c>
      <c r="AE309" s="359">
        <f t="shared" si="1031"/>
        <v>0</v>
      </c>
      <c r="AF309" s="359">
        <f t="shared" si="1031"/>
        <v>0</v>
      </c>
      <c r="AG309" s="359">
        <f t="shared" si="1031"/>
        <v>0</v>
      </c>
      <c r="AH309" s="359">
        <f t="shared" si="1031"/>
        <v>0</v>
      </c>
      <c r="AI309" s="359">
        <f t="shared" si="1031"/>
        <v>0</v>
      </c>
      <c r="AJ309" s="359">
        <f t="shared" si="1031"/>
        <v>0</v>
      </c>
      <c r="AK309" s="359">
        <f t="shared" si="1031"/>
        <v>0</v>
      </c>
      <c r="AL309" s="359">
        <f t="shared" si="1031"/>
        <v>0</v>
      </c>
      <c r="AM309" s="359">
        <f t="shared" si="1031"/>
        <v>0</v>
      </c>
      <c r="AN309" s="359">
        <f t="shared" si="1031"/>
        <v>0</v>
      </c>
      <c r="AO309" s="359">
        <f t="shared" si="1031"/>
        <v>0</v>
      </c>
      <c r="AP309" s="359">
        <f t="shared" si="1031"/>
        <v>0</v>
      </c>
      <c r="AQ309" s="359">
        <f t="shared" si="1031"/>
        <v>0</v>
      </c>
      <c r="AR309" s="359">
        <f t="shared" si="1031"/>
        <v>0</v>
      </c>
      <c r="AS309" s="359">
        <f t="shared" si="1031"/>
        <v>0</v>
      </c>
      <c r="AT309" s="359">
        <f t="shared" si="1031"/>
        <v>0</v>
      </c>
      <c r="AU309" s="359">
        <f t="shared" si="1031"/>
        <v>0</v>
      </c>
      <c r="AV309" s="359">
        <f t="shared" si="1031"/>
        <v>0</v>
      </c>
      <c r="AW309" s="359">
        <f t="shared" si="1031"/>
        <v>0</v>
      </c>
      <c r="AX309" s="359">
        <f t="shared" si="1031"/>
        <v>0</v>
      </c>
      <c r="AY309" s="359">
        <f t="shared" si="1031"/>
        <v>0</v>
      </c>
      <c r="AZ309" s="359">
        <f t="shared" si="1031"/>
        <v>0</v>
      </c>
      <c r="BA309" s="359">
        <f t="shared" si="1031"/>
        <v>0</v>
      </c>
      <c r="BB309" s="359">
        <f t="shared" si="1031"/>
        <v>0</v>
      </c>
      <c r="BC309" s="359">
        <f t="shared" si="1031"/>
        <v>0</v>
      </c>
      <c r="BD309" s="359">
        <f t="shared" si="1031"/>
        <v>0</v>
      </c>
      <c r="BE309" s="359">
        <f t="shared" si="1031"/>
        <v>0</v>
      </c>
      <c r="BF309" s="359">
        <f t="shared" si="1031"/>
        <v>0</v>
      </c>
      <c r="BG309" s="359">
        <f t="shared" si="1031"/>
        <v>0</v>
      </c>
      <c r="BH309" s="359">
        <f t="shared" si="1031"/>
        <v>0</v>
      </c>
      <c r="BI309" s="359">
        <f t="shared" si="1031"/>
        <v>0</v>
      </c>
      <c r="BJ309" s="359">
        <f t="shared" si="1031"/>
        <v>0</v>
      </c>
      <c r="BK309" s="359">
        <f t="shared" si="1031"/>
        <v>0</v>
      </c>
      <c r="BL309" s="359">
        <f t="shared" si="1031"/>
        <v>0</v>
      </c>
      <c r="BM309" s="359">
        <f t="shared" si="1031"/>
        <v>0</v>
      </c>
      <c r="BN309" s="359">
        <f t="shared" si="1031"/>
        <v>0</v>
      </c>
      <c r="BO309" s="359">
        <f t="shared" si="1031"/>
        <v>0</v>
      </c>
      <c r="BP309" s="359">
        <f t="shared" si="1031"/>
        <v>0</v>
      </c>
      <c r="BQ309" s="359">
        <f t="shared" ref="BQ309:CS309" si="1032">IF(BQ$297="beräknas ej",0,BP309*IF(BQ$298&gt;$D$283,1,IF(BQ$298&lt;=$C$283,$C$282,$D$282))*IFERROR(INDEX($B$288:$E$294,MATCH($A309,$A$288:$A$294,0),MATCH(BQ$298,$B$286:$E$286,1)),0))</f>
        <v>0</v>
      </c>
      <c r="BR309" s="359">
        <f t="shared" si="1032"/>
        <v>0</v>
      </c>
      <c r="BS309" s="359">
        <f t="shared" si="1032"/>
        <v>0</v>
      </c>
      <c r="BT309" s="359">
        <f t="shared" si="1032"/>
        <v>0</v>
      </c>
      <c r="BU309" s="359">
        <f t="shared" si="1032"/>
        <v>0</v>
      </c>
      <c r="BV309" s="359">
        <f t="shared" si="1032"/>
        <v>0</v>
      </c>
      <c r="BW309" s="359">
        <f t="shared" si="1032"/>
        <v>0</v>
      </c>
      <c r="BX309" s="359">
        <f t="shared" si="1032"/>
        <v>0</v>
      </c>
      <c r="BY309" s="359">
        <f t="shared" si="1032"/>
        <v>0</v>
      </c>
      <c r="BZ309" s="359">
        <f t="shared" si="1032"/>
        <v>0</v>
      </c>
      <c r="CA309" s="359">
        <f t="shared" si="1032"/>
        <v>0</v>
      </c>
      <c r="CB309" s="359">
        <f t="shared" si="1032"/>
        <v>0</v>
      </c>
      <c r="CC309" s="359">
        <f t="shared" si="1032"/>
        <v>0</v>
      </c>
      <c r="CD309" s="359">
        <f t="shared" si="1032"/>
        <v>0</v>
      </c>
      <c r="CE309" s="359">
        <f t="shared" si="1032"/>
        <v>0</v>
      </c>
      <c r="CF309" s="359">
        <f t="shared" si="1032"/>
        <v>0</v>
      </c>
      <c r="CG309" s="359">
        <f t="shared" si="1032"/>
        <v>0</v>
      </c>
      <c r="CH309" s="359">
        <f t="shared" si="1032"/>
        <v>0</v>
      </c>
      <c r="CI309" s="359">
        <f t="shared" si="1032"/>
        <v>0</v>
      </c>
      <c r="CJ309" s="359">
        <f t="shared" si="1032"/>
        <v>0</v>
      </c>
      <c r="CK309" s="359">
        <f t="shared" si="1032"/>
        <v>0</v>
      </c>
      <c r="CL309" s="359">
        <f t="shared" si="1032"/>
        <v>0</v>
      </c>
      <c r="CM309" s="359">
        <f t="shared" si="1032"/>
        <v>0</v>
      </c>
      <c r="CN309" s="359">
        <f t="shared" si="1032"/>
        <v>0</v>
      </c>
      <c r="CO309" s="359">
        <f t="shared" si="1032"/>
        <v>0</v>
      </c>
      <c r="CP309" s="359">
        <f t="shared" si="1032"/>
        <v>0</v>
      </c>
      <c r="CQ309" s="359">
        <f t="shared" si="1032"/>
        <v>0</v>
      </c>
      <c r="CR309" s="359">
        <f t="shared" si="1032"/>
        <v>0</v>
      </c>
      <c r="CS309" s="359">
        <f t="shared" si="1032"/>
        <v>0</v>
      </c>
    </row>
    <row r="310" spans="1:97" s="367" customFormat="1" x14ac:dyDescent="0.35">
      <c r="A310" s="352">
        <f t="shared" ref="A310:C310" si="1033">A170</f>
        <v>0</v>
      </c>
      <c r="B310" s="352" t="str">
        <f t="shared" si="1033"/>
        <v>0 0</v>
      </c>
      <c r="C310" s="359">
        <f t="shared" si="1033"/>
        <v>0</v>
      </c>
      <c r="D310" s="359">
        <f>IFERROR((('JA basår'!R18+'JA basår'!U18+'JA basår'!Y18)*'JA basår'!F18*'JA basår'!H18*'JA basår'!L18)+(('JA basår'!R48+'JA basår'!U48+'JA basår'!Y48)*'JA basår'!F48*'JA basår'!H48*'JA basår'!L48),0)</f>
        <v>0</v>
      </c>
      <c r="E310" s="359">
        <f t="shared" ref="E310:BP310" si="1034">IF(E$297="beräknas ej",0,D310*IF(E$298&gt;$D$283,1,IF(E$298&lt;=$C$283,$C$282,$D$282))*IFERROR(INDEX($B$288:$E$294,MATCH($A310,$A$288:$A$294,0),MATCH(E$298,$B$286:$E$286,1)),0))</f>
        <v>0</v>
      </c>
      <c r="F310" s="359">
        <f t="shared" si="1034"/>
        <v>0</v>
      </c>
      <c r="G310" s="359">
        <f t="shared" si="1034"/>
        <v>0</v>
      </c>
      <c r="H310" s="359">
        <f t="shared" si="1034"/>
        <v>0</v>
      </c>
      <c r="I310" s="359">
        <f t="shared" si="1034"/>
        <v>0</v>
      </c>
      <c r="J310" s="359">
        <f t="shared" si="1034"/>
        <v>0</v>
      </c>
      <c r="K310" s="359">
        <f t="shared" si="1034"/>
        <v>0</v>
      </c>
      <c r="L310" s="359">
        <f t="shared" si="1034"/>
        <v>0</v>
      </c>
      <c r="M310" s="359">
        <f t="shared" si="1034"/>
        <v>0</v>
      </c>
      <c r="N310" s="359">
        <f t="shared" si="1034"/>
        <v>0</v>
      </c>
      <c r="O310" s="359">
        <f t="shared" si="1034"/>
        <v>0</v>
      </c>
      <c r="P310" s="359">
        <f t="shared" si="1034"/>
        <v>0</v>
      </c>
      <c r="Q310" s="359">
        <f t="shared" si="1034"/>
        <v>0</v>
      </c>
      <c r="R310" s="359">
        <f t="shared" si="1034"/>
        <v>0</v>
      </c>
      <c r="S310" s="359">
        <f t="shared" si="1034"/>
        <v>0</v>
      </c>
      <c r="T310" s="359">
        <f t="shared" si="1034"/>
        <v>0</v>
      </c>
      <c r="U310" s="359">
        <f t="shared" si="1034"/>
        <v>0</v>
      </c>
      <c r="V310" s="359">
        <f t="shared" si="1034"/>
        <v>0</v>
      </c>
      <c r="W310" s="359">
        <f t="shared" si="1034"/>
        <v>0</v>
      </c>
      <c r="X310" s="359">
        <f t="shared" si="1034"/>
        <v>0</v>
      </c>
      <c r="Y310" s="359">
        <f t="shared" si="1034"/>
        <v>0</v>
      </c>
      <c r="Z310" s="359">
        <f t="shared" si="1034"/>
        <v>0</v>
      </c>
      <c r="AA310" s="359">
        <f t="shared" si="1034"/>
        <v>0</v>
      </c>
      <c r="AB310" s="359">
        <f t="shared" si="1034"/>
        <v>0</v>
      </c>
      <c r="AC310" s="359">
        <f t="shared" si="1034"/>
        <v>0</v>
      </c>
      <c r="AD310" s="359">
        <f t="shared" si="1034"/>
        <v>0</v>
      </c>
      <c r="AE310" s="359">
        <f t="shared" si="1034"/>
        <v>0</v>
      </c>
      <c r="AF310" s="359">
        <f t="shared" si="1034"/>
        <v>0</v>
      </c>
      <c r="AG310" s="359">
        <f t="shared" si="1034"/>
        <v>0</v>
      </c>
      <c r="AH310" s="359">
        <f t="shared" si="1034"/>
        <v>0</v>
      </c>
      <c r="AI310" s="359">
        <f t="shared" si="1034"/>
        <v>0</v>
      </c>
      <c r="AJ310" s="359">
        <f t="shared" si="1034"/>
        <v>0</v>
      </c>
      <c r="AK310" s="359">
        <f t="shared" si="1034"/>
        <v>0</v>
      </c>
      <c r="AL310" s="359">
        <f t="shared" si="1034"/>
        <v>0</v>
      </c>
      <c r="AM310" s="359">
        <f t="shared" si="1034"/>
        <v>0</v>
      </c>
      <c r="AN310" s="359">
        <f t="shared" si="1034"/>
        <v>0</v>
      </c>
      <c r="AO310" s="359">
        <f t="shared" si="1034"/>
        <v>0</v>
      </c>
      <c r="AP310" s="359">
        <f t="shared" si="1034"/>
        <v>0</v>
      </c>
      <c r="AQ310" s="359">
        <f t="shared" si="1034"/>
        <v>0</v>
      </c>
      <c r="AR310" s="359">
        <f t="shared" si="1034"/>
        <v>0</v>
      </c>
      <c r="AS310" s="359">
        <f t="shared" si="1034"/>
        <v>0</v>
      </c>
      <c r="AT310" s="359">
        <f t="shared" si="1034"/>
        <v>0</v>
      </c>
      <c r="AU310" s="359">
        <f t="shared" si="1034"/>
        <v>0</v>
      </c>
      <c r="AV310" s="359">
        <f t="shared" si="1034"/>
        <v>0</v>
      </c>
      <c r="AW310" s="359">
        <f t="shared" si="1034"/>
        <v>0</v>
      </c>
      <c r="AX310" s="359">
        <f t="shared" si="1034"/>
        <v>0</v>
      </c>
      <c r="AY310" s="359">
        <f t="shared" si="1034"/>
        <v>0</v>
      </c>
      <c r="AZ310" s="359">
        <f t="shared" si="1034"/>
        <v>0</v>
      </c>
      <c r="BA310" s="359">
        <f t="shared" si="1034"/>
        <v>0</v>
      </c>
      <c r="BB310" s="359">
        <f t="shared" si="1034"/>
        <v>0</v>
      </c>
      <c r="BC310" s="359">
        <f t="shared" si="1034"/>
        <v>0</v>
      </c>
      <c r="BD310" s="359">
        <f t="shared" si="1034"/>
        <v>0</v>
      </c>
      <c r="BE310" s="359">
        <f t="shared" si="1034"/>
        <v>0</v>
      </c>
      <c r="BF310" s="359">
        <f t="shared" si="1034"/>
        <v>0</v>
      </c>
      <c r="BG310" s="359">
        <f t="shared" si="1034"/>
        <v>0</v>
      </c>
      <c r="BH310" s="359">
        <f t="shared" si="1034"/>
        <v>0</v>
      </c>
      <c r="BI310" s="359">
        <f t="shared" si="1034"/>
        <v>0</v>
      </c>
      <c r="BJ310" s="359">
        <f t="shared" si="1034"/>
        <v>0</v>
      </c>
      <c r="BK310" s="359">
        <f t="shared" si="1034"/>
        <v>0</v>
      </c>
      <c r="BL310" s="359">
        <f t="shared" si="1034"/>
        <v>0</v>
      </c>
      <c r="BM310" s="359">
        <f t="shared" si="1034"/>
        <v>0</v>
      </c>
      <c r="BN310" s="359">
        <f t="shared" si="1034"/>
        <v>0</v>
      </c>
      <c r="BO310" s="359">
        <f t="shared" si="1034"/>
        <v>0</v>
      </c>
      <c r="BP310" s="359">
        <f t="shared" si="1034"/>
        <v>0</v>
      </c>
      <c r="BQ310" s="359">
        <f t="shared" ref="BQ310:CS310" si="1035">IF(BQ$297="beräknas ej",0,BP310*IF(BQ$298&gt;$D$283,1,IF(BQ$298&lt;=$C$283,$C$282,$D$282))*IFERROR(INDEX($B$288:$E$294,MATCH($A310,$A$288:$A$294,0),MATCH(BQ$298,$B$286:$E$286,1)),0))</f>
        <v>0</v>
      </c>
      <c r="BR310" s="359">
        <f t="shared" si="1035"/>
        <v>0</v>
      </c>
      <c r="BS310" s="359">
        <f t="shared" si="1035"/>
        <v>0</v>
      </c>
      <c r="BT310" s="359">
        <f t="shared" si="1035"/>
        <v>0</v>
      </c>
      <c r="BU310" s="359">
        <f t="shared" si="1035"/>
        <v>0</v>
      </c>
      <c r="BV310" s="359">
        <f t="shared" si="1035"/>
        <v>0</v>
      </c>
      <c r="BW310" s="359">
        <f t="shared" si="1035"/>
        <v>0</v>
      </c>
      <c r="BX310" s="359">
        <f t="shared" si="1035"/>
        <v>0</v>
      </c>
      <c r="BY310" s="359">
        <f t="shared" si="1035"/>
        <v>0</v>
      </c>
      <c r="BZ310" s="359">
        <f t="shared" si="1035"/>
        <v>0</v>
      </c>
      <c r="CA310" s="359">
        <f t="shared" si="1035"/>
        <v>0</v>
      </c>
      <c r="CB310" s="359">
        <f t="shared" si="1035"/>
        <v>0</v>
      </c>
      <c r="CC310" s="359">
        <f t="shared" si="1035"/>
        <v>0</v>
      </c>
      <c r="CD310" s="359">
        <f t="shared" si="1035"/>
        <v>0</v>
      </c>
      <c r="CE310" s="359">
        <f t="shared" si="1035"/>
        <v>0</v>
      </c>
      <c r="CF310" s="359">
        <f t="shared" si="1035"/>
        <v>0</v>
      </c>
      <c r="CG310" s="359">
        <f t="shared" si="1035"/>
        <v>0</v>
      </c>
      <c r="CH310" s="359">
        <f t="shared" si="1035"/>
        <v>0</v>
      </c>
      <c r="CI310" s="359">
        <f t="shared" si="1035"/>
        <v>0</v>
      </c>
      <c r="CJ310" s="359">
        <f t="shared" si="1035"/>
        <v>0</v>
      </c>
      <c r="CK310" s="359">
        <f t="shared" si="1035"/>
        <v>0</v>
      </c>
      <c r="CL310" s="359">
        <f t="shared" si="1035"/>
        <v>0</v>
      </c>
      <c r="CM310" s="359">
        <f t="shared" si="1035"/>
        <v>0</v>
      </c>
      <c r="CN310" s="359">
        <f t="shared" si="1035"/>
        <v>0</v>
      </c>
      <c r="CO310" s="359">
        <f t="shared" si="1035"/>
        <v>0</v>
      </c>
      <c r="CP310" s="359">
        <f t="shared" si="1035"/>
        <v>0</v>
      </c>
      <c r="CQ310" s="359">
        <f t="shared" si="1035"/>
        <v>0</v>
      </c>
      <c r="CR310" s="359">
        <f t="shared" si="1035"/>
        <v>0</v>
      </c>
      <c r="CS310" s="359">
        <f t="shared" si="1035"/>
        <v>0</v>
      </c>
    </row>
    <row r="311" spans="1:97" s="367" customFormat="1" x14ac:dyDescent="0.35">
      <c r="A311" s="352">
        <f t="shared" ref="A311:C311" si="1036">A171</f>
        <v>0</v>
      </c>
      <c r="B311" s="352" t="str">
        <f t="shared" si="1036"/>
        <v>0 0</v>
      </c>
      <c r="C311" s="359">
        <f t="shared" si="1036"/>
        <v>0</v>
      </c>
      <c r="D311" s="359">
        <f>IFERROR((('JA basår'!R19+'JA basår'!U19+'JA basår'!Y19)*'JA basår'!F19*'JA basår'!H19*'JA basår'!L19)+(('JA basår'!R49+'JA basår'!U49+'JA basår'!Y49)*'JA basår'!F49*'JA basår'!H49*'JA basår'!L49),0)</f>
        <v>0</v>
      </c>
      <c r="E311" s="359">
        <f t="shared" ref="E311:BP311" si="1037">IF(E$297="beräknas ej",0,D311*IF(E$298&gt;$D$283,1,IF(E$298&lt;=$C$283,$C$282,$D$282))*IFERROR(INDEX($B$288:$E$294,MATCH($A311,$A$288:$A$294,0),MATCH(E$298,$B$286:$E$286,1)),0))</f>
        <v>0</v>
      </c>
      <c r="F311" s="359">
        <f t="shared" si="1037"/>
        <v>0</v>
      </c>
      <c r="G311" s="359">
        <f t="shared" si="1037"/>
        <v>0</v>
      </c>
      <c r="H311" s="359">
        <f t="shared" si="1037"/>
        <v>0</v>
      </c>
      <c r="I311" s="359">
        <f t="shared" si="1037"/>
        <v>0</v>
      </c>
      <c r="J311" s="359">
        <f t="shared" si="1037"/>
        <v>0</v>
      </c>
      <c r="K311" s="359">
        <f t="shared" si="1037"/>
        <v>0</v>
      </c>
      <c r="L311" s="359">
        <f t="shared" si="1037"/>
        <v>0</v>
      </c>
      <c r="M311" s="359">
        <f t="shared" si="1037"/>
        <v>0</v>
      </c>
      <c r="N311" s="359">
        <f t="shared" si="1037"/>
        <v>0</v>
      </c>
      <c r="O311" s="359">
        <f t="shared" si="1037"/>
        <v>0</v>
      </c>
      <c r="P311" s="359">
        <f t="shared" si="1037"/>
        <v>0</v>
      </c>
      <c r="Q311" s="359">
        <f t="shared" si="1037"/>
        <v>0</v>
      </c>
      <c r="R311" s="359">
        <f t="shared" si="1037"/>
        <v>0</v>
      </c>
      <c r="S311" s="359">
        <f t="shared" si="1037"/>
        <v>0</v>
      </c>
      <c r="T311" s="359">
        <f t="shared" si="1037"/>
        <v>0</v>
      </c>
      <c r="U311" s="359">
        <f t="shared" si="1037"/>
        <v>0</v>
      </c>
      <c r="V311" s="359">
        <f t="shared" si="1037"/>
        <v>0</v>
      </c>
      <c r="W311" s="359">
        <f t="shared" si="1037"/>
        <v>0</v>
      </c>
      <c r="X311" s="359">
        <f t="shared" si="1037"/>
        <v>0</v>
      </c>
      <c r="Y311" s="359">
        <f t="shared" si="1037"/>
        <v>0</v>
      </c>
      <c r="Z311" s="359">
        <f t="shared" si="1037"/>
        <v>0</v>
      </c>
      <c r="AA311" s="359">
        <f t="shared" si="1037"/>
        <v>0</v>
      </c>
      <c r="AB311" s="359">
        <f t="shared" si="1037"/>
        <v>0</v>
      </c>
      <c r="AC311" s="359">
        <f t="shared" si="1037"/>
        <v>0</v>
      </c>
      <c r="AD311" s="359">
        <f t="shared" si="1037"/>
        <v>0</v>
      </c>
      <c r="AE311" s="359">
        <f t="shared" si="1037"/>
        <v>0</v>
      </c>
      <c r="AF311" s="359">
        <f t="shared" si="1037"/>
        <v>0</v>
      </c>
      <c r="AG311" s="359">
        <f t="shared" si="1037"/>
        <v>0</v>
      </c>
      <c r="AH311" s="359">
        <f t="shared" si="1037"/>
        <v>0</v>
      </c>
      <c r="AI311" s="359">
        <f t="shared" si="1037"/>
        <v>0</v>
      </c>
      <c r="AJ311" s="359">
        <f t="shared" si="1037"/>
        <v>0</v>
      </c>
      <c r="AK311" s="359">
        <f t="shared" si="1037"/>
        <v>0</v>
      </c>
      <c r="AL311" s="359">
        <f t="shared" si="1037"/>
        <v>0</v>
      </c>
      <c r="AM311" s="359">
        <f t="shared" si="1037"/>
        <v>0</v>
      </c>
      <c r="AN311" s="359">
        <f t="shared" si="1037"/>
        <v>0</v>
      </c>
      <c r="AO311" s="359">
        <f t="shared" si="1037"/>
        <v>0</v>
      </c>
      <c r="AP311" s="359">
        <f t="shared" si="1037"/>
        <v>0</v>
      </c>
      <c r="AQ311" s="359">
        <f t="shared" si="1037"/>
        <v>0</v>
      </c>
      <c r="AR311" s="359">
        <f t="shared" si="1037"/>
        <v>0</v>
      </c>
      <c r="AS311" s="359">
        <f t="shared" si="1037"/>
        <v>0</v>
      </c>
      <c r="AT311" s="359">
        <f t="shared" si="1037"/>
        <v>0</v>
      </c>
      <c r="AU311" s="359">
        <f t="shared" si="1037"/>
        <v>0</v>
      </c>
      <c r="AV311" s="359">
        <f t="shared" si="1037"/>
        <v>0</v>
      </c>
      <c r="AW311" s="359">
        <f t="shared" si="1037"/>
        <v>0</v>
      </c>
      <c r="AX311" s="359">
        <f t="shared" si="1037"/>
        <v>0</v>
      </c>
      <c r="AY311" s="359">
        <f t="shared" si="1037"/>
        <v>0</v>
      </c>
      <c r="AZ311" s="359">
        <f t="shared" si="1037"/>
        <v>0</v>
      </c>
      <c r="BA311" s="359">
        <f t="shared" si="1037"/>
        <v>0</v>
      </c>
      <c r="BB311" s="359">
        <f t="shared" si="1037"/>
        <v>0</v>
      </c>
      <c r="BC311" s="359">
        <f t="shared" si="1037"/>
        <v>0</v>
      </c>
      <c r="BD311" s="359">
        <f t="shared" si="1037"/>
        <v>0</v>
      </c>
      <c r="BE311" s="359">
        <f t="shared" si="1037"/>
        <v>0</v>
      </c>
      <c r="BF311" s="359">
        <f t="shared" si="1037"/>
        <v>0</v>
      </c>
      <c r="BG311" s="359">
        <f t="shared" si="1037"/>
        <v>0</v>
      </c>
      <c r="BH311" s="359">
        <f t="shared" si="1037"/>
        <v>0</v>
      </c>
      <c r="BI311" s="359">
        <f t="shared" si="1037"/>
        <v>0</v>
      </c>
      <c r="BJ311" s="359">
        <f t="shared" si="1037"/>
        <v>0</v>
      </c>
      <c r="BK311" s="359">
        <f t="shared" si="1037"/>
        <v>0</v>
      </c>
      <c r="BL311" s="359">
        <f t="shared" si="1037"/>
        <v>0</v>
      </c>
      <c r="BM311" s="359">
        <f t="shared" si="1037"/>
        <v>0</v>
      </c>
      <c r="BN311" s="359">
        <f t="shared" si="1037"/>
        <v>0</v>
      </c>
      <c r="BO311" s="359">
        <f t="shared" si="1037"/>
        <v>0</v>
      </c>
      <c r="BP311" s="359">
        <f t="shared" si="1037"/>
        <v>0</v>
      </c>
      <c r="BQ311" s="359">
        <f t="shared" ref="BQ311:CS311" si="1038">IF(BQ$297="beräknas ej",0,BP311*IF(BQ$298&gt;$D$283,1,IF(BQ$298&lt;=$C$283,$C$282,$D$282))*IFERROR(INDEX($B$288:$E$294,MATCH($A311,$A$288:$A$294,0),MATCH(BQ$298,$B$286:$E$286,1)),0))</f>
        <v>0</v>
      </c>
      <c r="BR311" s="359">
        <f t="shared" si="1038"/>
        <v>0</v>
      </c>
      <c r="BS311" s="359">
        <f t="shared" si="1038"/>
        <v>0</v>
      </c>
      <c r="BT311" s="359">
        <f t="shared" si="1038"/>
        <v>0</v>
      </c>
      <c r="BU311" s="359">
        <f t="shared" si="1038"/>
        <v>0</v>
      </c>
      <c r="BV311" s="359">
        <f t="shared" si="1038"/>
        <v>0</v>
      </c>
      <c r="BW311" s="359">
        <f t="shared" si="1038"/>
        <v>0</v>
      </c>
      <c r="BX311" s="359">
        <f t="shared" si="1038"/>
        <v>0</v>
      </c>
      <c r="BY311" s="359">
        <f t="shared" si="1038"/>
        <v>0</v>
      </c>
      <c r="BZ311" s="359">
        <f t="shared" si="1038"/>
        <v>0</v>
      </c>
      <c r="CA311" s="359">
        <f t="shared" si="1038"/>
        <v>0</v>
      </c>
      <c r="CB311" s="359">
        <f t="shared" si="1038"/>
        <v>0</v>
      </c>
      <c r="CC311" s="359">
        <f t="shared" si="1038"/>
        <v>0</v>
      </c>
      <c r="CD311" s="359">
        <f t="shared" si="1038"/>
        <v>0</v>
      </c>
      <c r="CE311" s="359">
        <f t="shared" si="1038"/>
        <v>0</v>
      </c>
      <c r="CF311" s="359">
        <f t="shared" si="1038"/>
        <v>0</v>
      </c>
      <c r="CG311" s="359">
        <f t="shared" si="1038"/>
        <v>0</v>
      </c>
      <c r="CH311" s="359">
        <f t="shared" si="1038"/>
        <v>0</v>
      </c>
      <c r="CI311" s="359">
        <f t="shared" si="1038"/>
        <v>0</v>
      </c>
      <c r="CJ311" s="359">
        <f t="shared" si="1038"/>
        <v>0</v>
      </c>
      <c r="CK311" s="359">
        <f t="shared" si="1038"/>
        <v>0</v>
      </c>
      <c r="CL311" s="359">
        <f t="shared" si="1038"/>
        <v>0</v>
      </c>
      <c r="CM311" s="359">
        <f t="shared" si="1038"/>
        <v>0</v>
      </c>
      <c r="CN311" s="359">
        <f t="shared" si="1038"/>
        <v>0</v>
      </c>
      <c r="CO311" s="359">
        <f t="shared" si="1038"/>
        <v>0</v>
      </c>
      <c r="CP311" s="359">
        <f t="shared" si="1038"/>
        <v>0</v>
      </c>
      <c r="CQ311" s="359">
        <f t="shared" si="1038"/>
        <v>0</v>
      </c>
      <c r="CR311" s="359">
        <f t="shared" si="1038"/>
        <v>0</v>
      </c>
      <c r="CS311" s="359">
        <f t="shared" si="1038"/>
        <v>0</v>
      </c>
    </row>
    <row r="312" spans="1:97" s="367" customFormat="1" x14ac:dyDescent="0.35">
      <c r="A312" s="352">
        <f t="shared" ref="A312:C312" si="1039">A172</f>
        <v>0</v>
      </c>
      <c r="B312" s="352" t="str">
        <f t="shared" si="1039"/>
        <v>0 0</v>
      </c>
      <c r="C312" s="359">
        <f t="shared" si="1039"/>
        <v>0</v>
      </c>
      <c r="D312" s="359">
        <f>IFERROR((('JA basår'!R20+'JA basår'!U20+'JA basår'!Y20)*'JA basår'!F20*'JA basår'!H20*'JA basår'!L20)+(('JA basår'!R50+'JA basår'!U50+'JA basår'!Y50)*'JA basår'!F50*'JA basår'!H50*'JA basår'!L50),0)</f>
        <v>0</v>
      </c>
      <c r="E312" s="359">
        <f t="shared" ref="E312:BP312" si="1040">IF(E$297="beräknas ej",0,D312*IF(E$298&gt;$D$283,1,IF(E$298&lt;=$C$283,$C$282,$D$282))*IFERROR(INDEX($B$288:$E$294,MATCH($A312,$A$288:$A$294,0),MATCH(E$298,$B$286:$E$286,1)),0))</f>
        <v>0</v>
      </c>
      <c r="F312" s="359">
        <f t="shared" si="1040"/>
        <v>0</v>
      </c>
      <c r="G312" s="359">
        <f t="shared" si="1040"/>
        <v>0</v>
      </c>
      <c r="H312" s="359">
        <f t="shared" si="1040"/>
        <v>0</v>
      </c>
      <c r="I312" s="359">
        <f t="shared" si="1040"/>
        <v>0</v>
      </c>
      <c r="J312" s="359">
        <f t="shared" si="1040"/>
        <v>0</v>
      </c>
      <c r="K312" s="359">
        <f t="shared" si="1040"/>
        <v>0</v>
      </c>
      <c r="L312" s="359">
        <f t="shared" si="1040"/>
        <v>0</v>
      </c>
      <c r="M312" s="359">
        <f t="shared" si="1040"/>
        <v>0</v>
      </c>
      <c r="N312" s="359">
        <f t="shared" si="1040"/>
        <v>0</v>
      </c>
      <c r="O312" s="359">
        <f t="shared" si="1040"/>
        <v>0</v>
      </c>
      <c r="P312" s="359">
        <f t="shared" si="1040"/>
        <v>0</v>
      </c>
      <c r="Q312" s="359">
        <f t="shared" si="1040"/>
        <v>0</v>
      </c>
      <c r="R312" s="359">
        <f t="shared" si="1040"/>
        <v>0</v>
      </c>
      <c r="S312" s="359">
        <f t="shared" si="1040"/>
        <v>0</v>
      </c>
      <c r="T312" s="359">
        <f t="shared" si="1040"/>
        <v>0</v>
      </c>
      <c r="U312" s="359">
        <f t="shared" si="1040"/>
        <v>0</v>
      </c>
      <c r="V312" s="359">
        <f t="shared" si="1040"/>
        <v>0</v>
      </c>
      <c r="W312" s="359">
        <f t="shared" si="1040"/>
        <v>0</v>
      </c>
      <c r="X312" s="359">
        <f t="shared" si="1040"/>
        <v>0</v>
      </c>
      <c r="Y312" s="359">
        <f t="shared" si="1040"/>
        <v>0</v>
      </c>
      <c r="Z312" s="359">
        <f t="shared" si="1040"/>
        <v>0</v>
      </c>
      <c r="AA312" s="359">
        <f t="shared" si="1040"/>
        <v>0</v>
      </c>
      <c r="AB312" s="359">
        <f t="shared" si="1040"/>
        <v>0</v>
      </c>
      <c r="AC312" s="359">
        <f t="shared" si="1040"/>
        <v>0</v>
      </c>
      <c r="AD312" s="359">
        <f t="shared" si="1040"/>
        <v>0</v>
      </c>
      <c r="AE312" s="359">
        <f t="shared" si="1040"/>
        <v>0</v>
      </c>
      <c r="AF312" s="359">
        <f t="shared" si="1040"/>
        <v>0</v>
      </c>
      <c r="AG312" s="359">
        <f t="shared" si="1040"/>
        <v>0</v>
      </c>
      <c r="AH312" s="359">
        <f t="shared" si="1040"/>
        <v>0</v>
      </c>
      <c r="AI312" s="359">
        <f t="shared" si="1040"/>
        <v>0</v>
      </c>
      <c r="AJ312" s="359">
        <f t="shared" si="1040"/>
        <v>0</v>
      </c>
      <c r="AK312" s="359">
        <f t="shared" si="1040"/>
        <v>0</v>
      </c>
      <c r="AL312" s="359">
        <f t="shared" si="1040"/>
        <v>0</v>
      </c>
      <c r="AM312" s="359">
        <f t="shared" si="1040"/>
        <v>0</v>
      </c>
      <c r="AN312" s="359">
        <f t="shared" si="1040"/>
        <v>0</v>
      </c>
      <c r="AO312" s="359">
        <f t="shared" si="1040"/>
        <v>0</v>
      </c>
      <c r="AP312" s="359">
        <f t="shared" si="1040"/>
        <v>0</v>
      </c>
      <c r="AQ312" s="359">
        <f t="shared" si="1040"/>
        <v>0</v>
      </c>
      <c r="AR312" s="359">
        <f t="shared" si="1040"/>
        <v>0</v>
      </c>
      <c r="AS312" s="359">
        <f t="shared" si="1040"/>
        <v>0</v>
      </c>
      <c r="AT312" s="359">
        <f t="shared" si="1040"/>
        <v>0</v>
      </c>
      <c r="AU312" s="359">
        <f t="shared" si="1040"/>
        <v>0</v>
      </c>
      <c r="AV312" s="359">
        <f t="shared" si="1040"/>
        <v>0</v>
      </c>
      <c r="AW312" s="359">
        <f t="shared" si="1040"/>
        <v>0</v>
      </c>
      <c r="AX312" s="359">
        <f t="shared" si="1040"/>
        <v>0</v>
      </c>
      <c r="AY312" s="359">
        <f t="shared" si="1040"/>
        <v>0</v>
      </c>
      <c r="AZ312" s="359">
        <f t="shared" si="1040"/>
        <v>0</v>
      </c>
      <c r="BA312" s="359">
        <f t="shared" si="1040"/>
        <v>0</v>
      </c>
      <c r="BB312" s="359">
        <f t="shared" si="1040"/>
        <v>0</v>
      </c>
      <c r="BC312" s="359">
        <f t="shared" si="1040"/>
        <v>0</v>
      </c>
      <c r="BD312" s="359">
        <f t="shared" si="1040"/>
        <v>0</v>
      </c>
      <c r="BE312" s="359">
        <f t="shared" si="1040"/>
        <v>0</v>
      </c>
      <c r="BF312" s="359">
        <f t="shared" si="1040"/>
        <v>0</v>
      </c>
      <c r="BG312" s="359">
        <f t="shared" si="1040"/>
        <v>0</v>
      </c>
      <c r="BH312" s="359">
        <f t="shared" si="1040"/>
        <v>0</v>
      </c>
      <c r="BI312" s="359">
        <f t="shared" si="1040"/>
        <v>0</v>
      </c>
      <c r="BJ312" s="359">
        <f t="shared" si="1040"/>
        <v>0</v>
      </c>
      <c r="BK312" s="359">
        <f t="shared" si="1040"/>
        <v>0</v>
      </c>
      <c r="BL312" s="359">
        <f t="shared" si="1040"/>
        <v>0</v>
      </c>
      <c r="BM312" s="359">
        <f t="shared" si="1040"/>
        <v>0</v>
      </c>
      <c r="BN312" s="359">
        <f t="shared" si="1040"/>
        <v>0</v>
      </c>
      <c r="BO312" s="359">
        <f t="shared" si="1040"/>
        <v>0</v>
      </c>
      <c r="BP312" s="359">
        <f t="shared" si="1040"/>
        <v>0</v>
      </c>
      <c r="BQ312" s="359">
        <f t="shared" ref="BQ312:CS312" si="1041">IF(BQ$297="beräknas ej",0,BP312*IF(BQ$298&gt;$D$283,1,IF(BQ$298&lt;=$C$283,$C$282,$D$282))*IFERROR(INDEX($B$288:$E$294,MATCH($A312,$A$288:$A$294,0),MATCH(BQ$298,$B$286:$E$286,1)),0))</f>
        <v>0</v>
      </c>
      <c r="BR312" s="359">
        <f t="shared" si="1041"/>
        <v>0</v>
      </c>
      <c r="BS312" s="359">
        <f t="shared" si="1041"/>
        <v>0</v>
      </c>
      <c r="BT312" s="359">
        <f t="shared" si="1041"/>
        <v>0</v>
      </c>
      <c r="BU312" s="359">
        <f t="shared" si="1041"/>
        <v>0</v>
      </c>
      <c r="BV312" s="359">
        <f t="shared" si="1041"/>
        <v>0</v>
      </c>
      <c r="BW312" s="359">
        <f t="shared" si="1041"/>
        <v>0</v>
      </c>
      <c r="BX312" s="359">
        <f t="shared" si="1041"/>
        <v>0</v>
      </c>
      <c r="BY312" s="359">
        <f t="shared" si="1041"/>
        <v>0</v>
      </c>
      <c r="BZ312" s="359">
        <f t="shared" si="1041"/>
        <v>0</v>
      </c>
      <c r="CA312" s="359">
        <f t="shared" si="1041"/>
        <v>0</v>
      </c>
      <c r="CB312" s="359">
        <f t="shared" si="1041"/>
        <v>0</v>
      </c>
      <c r="CC312" s="359">
        <f t="shared" si="1041"/>
        <v>0</v>
      </c>
      <c r="CD312" s="359">
        <f t="shared" si="1041"/>
        <v>0</v>
      </c>
      <c r="CE312" s="359">
        <f t="shared" si="1041"/>
        <v>0</v>
      </c>
      <c r="CF312" s="359">
        <f t="shared" si="1041"/>
        <v>0</v>
      </c>
      <c r="CG312" s="359">
        <f t="shared" si="1041"/>
        <v>0</v>
      </c>
      <c r="CH312" s="359">
        <f t="shared" si="1041"/>
        <v>0</v>
      </c>
      <c r="CI312" s="359">
        <f t="shared" si="1041"/>
        <v>0</v>
      </c>
      <c r="CJ312" s="359">
        <f t="shared" si="1041"/>
        <v>0</v>
      </c>
      <c r="CK312" s="359">
        <f t="shared" si="1041"/>
        <v>0</v>
      </c>
      <c r="CL312" s="359">
        <f t="shared" si="1041"/>
        <v>0</v>
      </c>
      <c r="CM312" s="359">
        <f t="shared" si="1041"/>
        <v>0</v>
      </c>
      <c r="CN312" s="359">
        <f t="shared" si="1041"/>
        <v>0</v>
      </c>
      <c r="CO312" s="359">
        <f t="shared" si="1041"/>
        <v>0</v>
      </c>
      <c r="CP312" s="359">
        <f t="shared" si="1041"/>
        <v>0</v>
      </c>
      <c r="CQ312" s="359">
        <f t="shared" si="1041"/>
        <v>0</v>
      </c>
      <c r="CR312" s="359">
        <f t="shared" si="1041"/>
        <v>0</v>
      </c>
      <c r="CS312" s="359">
        <f t="shared" si="1041"/>
        <v>0</v>
      </c>
    </row>
    <row r="313" spans="1:97" s="367" customFormat="1" x14ac:dyDescent="0.35">
      <c r="A313" s="352">
        <f t="shared" ref="A313:C313" si="1042">A173</f>
        <v>0</v>
      </c>
      <c r="B313" s="352" t="str">
        <f t="shared" si="1042"/>
        <v>0 0</v>
      </c>
      <c r="C313" s="359">
        <f t="shared" si="1042"/>
        <v>0</v>
      </c>
      <c r="D313" s="359">
        <f>IFERROR((('JA basår'!R21+'JA basår'!U21+'JA basår'!Y21)*'JA basår'!F21*'JA basår'!H21*'JA basår'!L21)+(('JA basår'!R51+'JA basår'!U51+'JA basår'!Y51)*'JA basår'!F51*'JA basår'!H51*'JA basår'!L51),0)</f>
        <v>0</v>
      </c>
      <c r="E313" s="359">
        <f t="shared" ref="E313:BP313" si="1043">IF(E$297="beräknas ej",0,D313*IF(E$298&gt;$D$283,1,IF(E$298&lt;=$C$283,$C$282,$D$282))*IFERROR(INDEX($B$288:$E$294,MATCH($A313,$A$288:$A$294,0),MATCH(E$298,$B$286:$E$286,1)),0))</f>
        <v>0</v>
      </c>
      <c r="F313" s="359">
        <f t="shared" si="1043"/>
        <v>0</v>
      </c>
      <c r="G313" s="359">
        <f t="shared" si="1043"/>
        <v>0</v>
      </c>
      <c r="H313" s="359">
        <f t="shared" si="1043"/>
        <v>0</v>
      </c>
      <c r="I313" s="359">
        <f t="shared" si="1043"/>
        <v>0</v>
      </c>
      <c r="J313" s="359">
        <f t="shared" si="1043"/>
        <v>0</v>
      </c>
      <c r="K313" s="359">
        <f t="shared" si="1043"/>
        <v>0</v>
      </c>
      <c r="L313" s="359">
        <f t="shared" si="1043"/>
        <v>0</v>
      </c>
      <c r="M313" s="359">
        <f t="shared" si="1043"/>
        <v>0</v>
      </c>
      <c r="N313" s="359">
        <f t="shared" si="1043"/>
        <v>0</v>
      </c>
      <c r="O313" s="359">
        <f t="shared" si="1043"/>
        <v>0</v>
      </c>
      <c r="P313" s="359">
        <f t="shared" si="1043"/>
        <v>0</v>
      </c>
      <c r="Q313" s="359">
        <f t="shared" si="1043"/>
        <v>0</v>
      </c>
      <c r="R313" s="359">
        <f t="shared" si="1043"/>
        <v>0</v>
      </c>
      <c r="S313" s="359">
        <f t="shared" si="1043"/>
        <v>0</v>
      </c>
      <c r="T313" s="359">
        <f t="shared" si="1043"/>
        <v>0</v>
      </c>
      <c r="U313" s="359">
        <f t="shared" si="1043"/>
        <v>0</v>
      </c>
      <c r="V313" s="359">
        <f t="shared" si="1043"/>
        <v>0</v>
      </c>
      <c r="W313" s="359">
        <f t="shared" si="1043"/>
        <v>0</v>
      </c>
      <c r="X313" s="359">
        <f t="shared" si="1043"/>
        <v>0</v>
      </c>
      <c r="Y313" s="359">
        <f t="shared" si="1043"/>
        <v>0</v>
      </c>
      <c r="Z313" s="359">
        <f t="shared" si="1043"/>
        <v>0</v>
      </c>
      <c r="AA313" s="359">
        <f t="shared" si="1043"/>
        <v>0</v>
      </c>
      <c r="AB313" s="359">
        <f t="shared" si="1043"/>
        <v>0</v>
      </c>
      <c r="AC313" s="359">
        <f t="shared" si="1043"/>
        <v>0</v>
      </c>
      <c r="AD313" s="359">
        <f t="shared" si="1043"/>
        <v>0</v>
      </c>
      <c r="AE313" s="359">
        <f t="shared" si="1043"/>
        <v>0</v>
      </c>
      <c r="AF313" s="359">
        <f t="shared" si="1043"/>
        <v>0</v>
      </c>
      <c r="AG313" s="359">
        <f t="shared" si="1043"/>
        <v>0</v>
      </c>
      <c r="AH313" s="359">
        <f t="shared" si="1043"/>
        <v>0</v>
      </c>
      <c r="AI313" s="359">
        <f t="shared" si="1043"/>
        <v>0</v>
      </c>
      <c r="AJ313" s="359">
        <f t="shared" si="1043"/>
        <v>0</v>
      </c>
      <c r="AK313" s="359">
        <f t="shared" si="1043"/>
        <v>0</v>
      </c>
      <c r="AL313" s="359">
        <f t="shared" si="1043"/>
        <v>0</v>
      </c>
      <c r="AM313" s="359">
        <f t="shared" si="1043"/>
        <v>0</v>
      </c>
      <c r="AN313" s="359">
        <f t="shared" si="1043"/>
        <v>0</v>
      </c>
      <c r="AO313" s="359">
        <f t="shared" si="1043"/>
        <v>0</v>
      </c>
      <c r="AP313" s="359">
        <f t="shared" si="1043"/>
        <v>0</v>
      </c>
      <c r="AQ313" s="359">
        <f t="shared" si="1043"/>
        <v>0</v>
      </c>
      <c r="AR313" s="359">
        <f t="shared" si="1043"/>
        <v>0</v>
      </c>
      <c r="AS313" s="359">
        <f t="shared" si="1043"/>
        <v>0</v>
      </c>
      <c r="AT313" s="359">
        <f t="shared" si="1043"/>
        <v>0</v>
      </c>
      <c r="AU313" s="359">
        <f t="shared" si="1043"/>
        <v>0</v>
      </c>
      <c r="AV313" s="359">
        <f t="shared" si="1043"/>
        <v>0</v>
      </c>
      <c r="AW313" s="359">
        <f t="shared" si="1043"/>
        <v>0</v>
      </c>
      <c r="AX313" s="359">
        <f t="shared" si="1043"/>
        <v>0</v>
      </c>
      <c r="AY313" s="359">
        <f t="shared" si="1043"/>
        <v>0</v>
      </c>
      <c r="AZ313" s="359">
        <f t="shared" si="1043"/>
        <v>0</v>
      </c>
      <c r="BA313" s="359">
        <f t="shared" si="1043"/>
        <v>0</v>
      </c>
      <c r="BB313" s="359">
        <f t="shared" si="1043"/>
        <v>0</v>
      </c>
      <c r="BC313" s="359">
        <f t="shared" si="1043"/>
        <v>0</v>
      </c>
      <c r="BD313" s="359">
        <f t="shared" si="1043"/>
        <v>0</v>
      </c>
      <c r="BE313" s="359">
        <f t="shared" si="1043"/>
        <v>0</v>
      </c>
      <c r="BF313" s="359">
        <f t="shared" si="1043"/>
        <v>0</v>
      </c>
      <c r="BG313" s="359">
        <f t="shared" si="1043"/>
        <v>0</v>
      </c>
      <c r="BH313" s="359">
        <f t="shared" si="1043"/>
        <v>0</v>
      </c>
      <c r="BI313" s="359">
        <f t="shared" si="1043"/>
        <v>0</v>
      </c>
      <c r="BJ313" s="359">
        <f t="shared" si="1043"/>
        <v>0</v>
      </c>
      <c r="BK313" s="359">
        <f t="shared" si="1043"/>
        <v>0</v>
      </c>
      <c r="BL313" s="359">
        <f t="shared" si="1043"/>
        <v>0</v>
      </c>
      <c r="BM313" s="359">
        <f t="shared" si="1043"/>
        <v>0</v>
      </c>
      <c r="BN313" s="359">
        <f t="shared" si="1043"/>
        <v>0</v>
      </c>
      <c r="BO313" s="359">
        <f t="shared" si="1043"/>
        <v>0</v>
      </c>
      <c r="BP313" s="359">
        <f t="shared" si="1043"/>
        <v>0</v>
      </c>
      <c r="BQ313" s="359">
        <f t="shared" ref="BQ313:CS313" si="1044">IF(BQ$297="beräknas ej",0,BP313*IF(BQ$298&gt;$D$283,1,IF(BQ$298&lt;=$C$283,$C$282,$D$282))*IFERROR(INDEX($B$288:$E$294,MATCH($A313,$A$288:$A$294,0),MATCH(BQ$298,$B$286:$E$286,1)),0))</f>
        <v>0</v>
      </c>
      <c r="BR313" s="359">
        <f t="shared" si="1044"/>
        <v>0</v>
      </c>
      <c r="BS313" s="359">
        <f t="shared" si="1044"/>
        <v>0</v>
      </c>
      <c r="BT313" s="359">
        <f t="shared" si="1044"/>
        <v>0</v>
      </c>
      <c r="BU313" s="359">
        <f t="shared" si="1044"/>
        <v>0</v>
      </c>
      <c r="BV313" s="359">
        <f t="shared" si="1044"/>
        <v>0</v>
      </c>
      <c r="BW313" s="359">
        <f t="shared" si="1044"/>
        <v>0</v>
      </c>
      <c r="BX313" s="359">
        <f t="shared" si="1044"/>
        <v>0</v>
      </c>
      <c r="BY313" s="359">
        <f t="shared" si="1044"/>
        <v>0</v>
      </c>
      <c r="BZ313" s="359">
        <f t="shared" si="1044"/>
        <v>0</v>
      </c>
      <c r="CA313" s="359">
        <f t="shared" si="1044"/>
        <v>0</v>
      </c>
      <c r="CB313" s="359">
        <f t="shared" si="1044"/>
        <v>0</v>
      </c>
      <c r="CC313" s="359">
        <f t="shared" si="1044"/>
        <v>0</v>
      </c>
      <c r="CD313" s="359">
        <f t="shared" si="1044"/>
        <v>0</v>
      </c>
      <c r="CE313" s="359">
        <f t="shared" si="1044"/>
        <v>0</v>
      </c>
      <c r="CF313" s="359">
        <f t="shared" si="1044"/>
        <v>0</v>
      </c>
      <c r="CG313" s="359">
        <f t="shared" si="1044"/>
        <v>0</v>
      </c>
      <c r="CH313" s="359">
        <f t="shared" si="1044"/>
        <v>0</v>
      </c>
      <c r="CI313" s="359">
        <f t="shared" si="1044"/>
        <v>0</v>
      </c>
      <c r="CJ313" s="359">
        <f t="shared" si="1044"/>
        <v>0</v>
      </c>
      <c r="CK313" s="359">
        <f t="shared" si="1044"/>
        <v>0</v>
      </c>
      <c r="CL313" s="359">
        <f t="shared" si="1044"/>
        <v>0</v>
      </c>
      <c r="CM313" s="359">
        <f t="shared" si="1044"/>
        <v>0</v>
      </c>
      <c r="CN313" s="359">
        <f t="shared" si="1044"/>
        <v>0</v>
      </c>
      <c r="CO313" s="359">
        <f t="shared" si="1044"/>
        <v>0</v>
      </c>
      <c r="CP313" s="359">
        <f t="shared" si="1044"/>
        <v>0</v>
      </c>
      <c r="CQ313" s="359">
        <f t="shared" si="1044"/>
        <v>0</v>
      </c>
      <c r="CR313" s="359">
        <f t="shared" si="1044"/>
        <v>0</v>
      </c>
      <c r="CS313" s="359">
        <f t="shared" si="1044"/>
        <v>0</v>
      </c>
    </row>
    <row r="314" spans="1:97" s="367" customFormat="1" x14ac:dyDescent="0.35">
      <c r="A314" s="352">
        <f t="shared" ref="A314:C314" si="1045">A174</f>
        <v>0</v>
      </c>
      <c r="B314" s="352" t="str">
        <f t="shared" si="1045"/>
        <v>0 0</v>
      </c>
      <c r="C314" s="359">
        <f t="shared" si="1045"/>
        <v>0</v>
      </c>
      <c r="D314" s="359">
        <f>IFERROR((('JA basår'!R22+'JA basår'!U22+'JA basår'!Y22)*'JA basår'!F22*'JA basår'!H22*'JA basår'!L22)+(('JA basår'!R52+'JA basår'!U52+'JA basår'!Y52)*'JA basår'!F52*'JA basår'!H52*'JA basår'!L52),0)</f>
        <v>0</v>
      </c>
      <c r="E314" s="359">
        <f t="shared" ref="E314:BP314" si="1046">IF(E$297="beräknas ej",0,D314*IF(E$298&gt;$D$283,1,IF(E$298&lt;=$C$283,$C$282,$D$282))*IFERROR(INDEX($B$288:$E$294,MATCH($A314,$A$288:$A$294,0),MATCH(E$298,$B$286:$E$286,1)),0))</f>
        <v>0</v>
      </c>
      <c r="F314" s="359">
        <f t="shared" si="1046"/>
        <v>0</v>
      </c>
      <c r="G314" s="359">
        <f t="shared" si="1046"/>
        <v>0</v>
      </c>
      <c r="H314" s="359">
        <f t="shared" si="1046"/>
        <v>0</v>
      </c>
      <c r="I314" s="359">
        <f t="shared" si="1046"/>
        <v>0</v>
      </c>
      <c r="J314" s="359">
        <f t="shared" si="1046"/>
        <v>0</v>
      </c>
      <c r="K314" s="359">
        <f t="shared" si="1046"/>
        <v>0</v>
      </c>
      <c r="L314" s="359">
        <f t="shared" si="1046"/>
        <v>0</v>
      </c>
      <c r="M314" s="359">
        <f t="shared" si="1046"/>
        <v>0</v>
      </c>
      <c r="N314" s="359">
        <f t="shared" si="1046"/>
        <v>0</v>
      </c>
      <c r="O314" s="359">
        <f t="shared" si="1046"/>
        <v>0</v>
      </c>
      <c r="P314" s="359">
        <f t="shared" si="1046"/>
        <v>0</v>
      </c>
      <c r="Q314" s="359">
        <f t="shared" si="1046"/>
        <v>0</v>
      </c>
      <c r="R314" s="359">
        <f t="shared" si="1046"/>
        <v>0</v>
      </c>
      <c r="S314" s="359">
        <f t="shared" si="1046"/>
        <v>0</v>
      </c>
      <c r="T314" s="359">
        <f t="shared" si="1046"/>
        <v>0</v>
      </c>
      <c r="U314" s="359">
        <f t="shared" si="1046"/>
        <v>0</v>
      </c>
      <c r="V314" s="359">
        <f t="shared" si="1046"/>
        <v>0</v>
      </c>
      <c r="W314" s="359">
        <f t="shared" si="1046"/>
        <v>0</v>
      </c>
      <c r="X314" s="359">
        <f t="shared" si="1046"/>
        <v>0</v>
      </c>
      <c r="Y314" s="359">
        <f t="shared" si="1046"/>
        <v>0</v>
      </c>
      <c r="Z314" s="359">
        <f t="shared" si="1046"/>
        <v>0</v>
      </c>
      <c r="AA314" s="359">
        <f t="shared" si="1046"/>
        <v>0</v>
      </c>
      <c r="AB314" s="359">
        <f t="shared" si="1046"/>
        <v>0</v>
      </c>
      <c r="AC314" s="359">
        <f t="shared" si="1046"/>
        <v>0</v>
      </c>
      <c r="AD314" s="359">
        <f t="shared" si="1046"/>
        <v>0</v>
      </c>
      <c r="AE314" s="359">
        <f t="shared" si="1046"/>
        <v>0</v>
      </c>
      <c r="AF314" s="359">
        <f t="shared" si="1046"/>
        <v>0</v>
      </c>
      <c r="AG314" s="359">
        <f t="shared" si="1046"/>
        <v>0</v>
      </c>
      <c r="AH314" s="359">
        <f t="shared" si="1046"/>
        <v>0</v>
      </c>
      <c r="AI314" s="359">
        <f t="shared" si="1046"/>
        <v>0</v>
      </c>
      <c r="AJ314" s="359">
        <f t="shared" si="1046"/>
        <v>0</v>
      </c>
      <c r="AK314" s="359">
        <f t="shared" si="1046"/>
        <v>0</v>
      </c>
      <c r="AL314" s="359">
        <f t="shared" si="1046"/>
        <v>0</v>
      </c>
      <c r="AM314" s="359">
        <f t="shared" si="1046"/>
        <v>0</v>
      </c>
      <c r="AN314" s="359">
        <f t="shared" si="1046"/>
        <v>0</v>
      </c>
      <c r="AO314" s="359">
        <f t="shared" si="1046"/>
        <v>0</v>
      </c>
      <c r="AP314" s="359">
        <f t="shared" si="1046"/>
        <v>0</v>
      </c>
      <c r="AQ314" s="359">
        <f t="shared" si="1046"/>
        <v>0</v>
      </c>
      <c r="AR314" s="359">
        <f t="shared" si="1046"/>
        <v>0</v>
      </c>
      <c r="AS314" s="359">
        <f t="shared" si="1046"/>
        <v>0</v>
      </c>
      <c r="AT314" s="359">
        <f t="shared" si="1046"/>
        <v>0</v>
      </c>
      <c r="AU314" s="359">
        <f t="shared" si="1046"/>
        <v>0</v>
      </c>
      <c r="AV314" s="359">
        <f t="shared" si="1046"/>
        <v>0</v>
      </c>
      <c r="AW314" s="359">
        <f t="shared" si="1046"/>
        <v>0</v>
      </c>
      <c r="AX314" s="359">
        <f t="shared" si="1046"/>
        <v>0</v>
      </c>
      <c r="AY314" s="359">
        <f t="shared" si="1046"/>
        <v>0</v>
      </c>
      <c r="AZ314" s="359">
        <f t="shared" si="1046"/>
        <v>0</v>
      </c>
      <c r="BA314" s="359">
        <f t="shared" si="1046"/>
        <v>0</v>
      </c>
      <c r="BB314" s="359">
        <f t="shared" si="1046"/>
        <v>0</v>
      </c>
      <c r="BC314" s="359">
        <f t="shared" si="1046"/>
        <v>0</v>
      </c>
      <c r="BD314" s="359">
        <f t="shared" si="1046"/>
        <v>0</v>
      </c>
      <c r="BE314" s="359">
        <f t="shared" si="1046"/>
        <v>0</v>
      </c>
      <c r="BF314" s="359">
        <f t="shared" si="1046"/>
        <v>0</v>
      </c>
      <c r="BG314" s="359">
        <f t="shared" si="1046"/>
        <v>0</v>
      </c>
      <c r="BH314" s="359">
        <f t="shared" si="1046"/>
        <v>0</v>
      </c>
      <c r="BI314" s="359">
        <f t="shared" si="1046"/>
        <v>0</v>
      </c>
      <c r="BJ314" s="359">
        <f t="shared" si="1046"/>
        <v>0</v>
      </c>
      <c r="BK314" s="359">
        <f t="shared" si="1046"/>
        <v>0</v>
      </c>
      <c r="BL314" s="359">
        <f t="shared" si="1046"/>
        <v>0</v>
      </c>
      <c r="BM314" s="359">
        <f t="shared" si="1046"/>
        <v>0</v>
      </c>
      <c r="BN314" s="359">
        <f t="shared" si="1046"/>
        <v>0</v>
      </c>
      <c r="BO314" s="359">
        <f t="shared" si="1046"/>
        <v>0</v>
      </c>
      <c r="BP314" s="359">
        <f t="shared" si="1046"/>
        <v>0</v>
      </c>
      <c r="BQ314" s="359">
        <f t="shared" ref="BQ314:CS314" si="1047">IF(BQ$297="beräknas ej",0,BP314*IF(BQ$298&gt;$D$283,1,IF(BQ$298&lt;=$C$283,$C$282,$D$282))*IFERROR(INDEX($B$288:$E$294,MATCH($A314,$A$288:$A$294,0),MATCH(BQ$298,$B$286:$E$286,1)),0))</f>
        <v>0</v>
      </c>
      <c r="BR314" s="359">
        <f t="shared" si="1047"/>
        <v>0</v>
      </c>
      <c r="BS314" s="359">
        <f t="shared" si="1047"/>
        <v>0</v>
      </c>
      <c r="BT314" s="359">
        <f t="shared" si="1047"/>
        <v>0</v>
      </c>
      <c r="BU314" s="359">
        <f t="shared" si="1047"/>
        <v>0</v>
      </c>
      <c r="BV314" s="359">
        <f t="shared" si="1047"/>
        <v>0</v>
      </c>
      <c r="BW314" s="359">
        <f t="shared" si="1047"/>
        <v>0</v>
      </c>
      <c r="BX314" s="359">
        <f t="shared" si="1047"/>
        <v>0</v>
      </c>
      <c r="BY314" s="359">
        <f t="shared" si="1047"/>
        <v>0</v>
      </c>
      <c r="BZ314" s="359">
        <f t="shared" si="1047"/>
        <v>0</v>
      </c>
      <c r="CA314" s="359">
        <f t="shared" si="1047"/>
        <v>0</v>
      </c>
      <c r="CB314" s="359">
        <f t="shared" si="1047"/>
        <v>0</v>
      </c>
      <c r="CC314" s="359">
        <f t="shared" si="1047"/>
        <v>0</v>
      </c>
      <c r="CD314" s="359">
        <f t="shared" si="1047"/>
        <v>0</v>
      </c>
      <c r="CE314" s="359">
        <f t="shared" si="1047"/>
        <v>0</v>
      </c>
      <c r="CF314" s="359">
        <f t="shared" si="1047"/>
        <v>0</v>
      </c>
      <c r="CG314" s="359">
        <f t="shared" si="1047"/>
        <v>0</v>
      </c>
      <c r="CH314" s="359">
        <f t="shared" si="1047"/>
        <v>0</v>
      </c>
      <c r="CI314" s="359">
        <f t="shared" si="1047"/>
        <v>0</v>
      </c>
      <c r="CJ314" s="359">
        <f t="shared" si="1047"/>
        <v>0</v>
      </c>
      <c r="CK314" s="359">
        <f t="shared" si="1047"/>
        <v>0</v>
      </c>
      <c r="CL314" s="359">
        <f t="shared" si="1047"/>
        <v>0</v>
      </c>
      <c r="CM314" s="359">
        <f t="shared" si="1047"/>
        <v>0</v>
      </c>
      <c r="CN314" s="359">
        <f t="shared" si="1047"/>
        <v>0</v>
      </c>
      <c r="CO314" s="359">
        <f t="shared" si="1047"/>
        <v>0</v>
      </c>
      <c r="CP314" s="359">
        <f t="shared" si="1047"/>
        <v>0</v>
      </c>
      <c r="CQ314" s="359">
        <f t="shared" si="1047"/>
        <v>0</v>
      </c>
      <c r="CR314" s="359">
        <f t="shared" si="1047"/>
        <v>0</v>
      </c>
      <c r="CS314" s="359">
        <f t="shared" si="1047"/>
        <v>0</v>
      </c>
    </row>
    <row r="315" spans="1:97" s="367" customFormat="1" x14ac:dyDescent="0.35">
      <c r="A315" s="352">
        <f t="shared" ref="A315:C315" si="1048">A175</f>
        <v>0</v>
      </c>
      <c r="B315" s="352" t="str">
        <f t="shared" si="1048"/>
        <v>0 0</v>
      </c>
      <c r="C315" s="359">
        <f t="shared" si="1048"/>
        <v>0</v>
      </c>
      <c r="D315" s="359">
        <f>IFERROR((('JA basår'!R23+'JA basår'!U23+'JA basår'!Y23)*'JA basår'!F23*'JA basår'!H23*'JA basår'!L23)+(('JA basår'!R53+'JA basår'!U53+'JA basår'!Y53)*'JA basår'!F53*'JA basår'!H53*'JA basår'!L53),0)</f>
        <v>0</v>
      </c>
      <c r="E315" s="359">
        <f t="shared" ref="E315:BP315" si="1049">IF(E$297="beräknas ej",0,D315*IF(E$298&gt;$D$283,1,IF(E$298&lt;=$C$283,$C$282,$D$282))*IFERROR(INDEX($B$288:$E$294,MATCH($A315,$A$288:$A$294,0),MATCH(E$298,$B$286:$E$286,1)),0))</f>
        <v>0</v>
      </c>
      <c r="F315" s="359">
        <f t="shared" si="1049"/>
        <v>0</v>
      </c>
      <c r="G315" s="359">
        <f t="shared" si="1049"/>
        <v>0</v>
      </c>
      <c r="H315" s="359">
        <f t="shared" si="1049"/>
        <v>0</v>
      </c>
      <c r="I315" s="359">
        <f t="shared" si="1049"/>
        <v>0</v>
      </c>
      <c r="J315" s="359">
        <f t="shared" si="1049"/>
        <v>0</v>
      </c>
      <c r="K315" s="359">
        <f t="shared" si="1049"/>
        <v>0</v>
      </c>
      <c r="L315" s="359">
        <f t="shared" si="1049"/>
        <v>0</v>
      </c>
      <c r="M315" s="359">
        <f t="shared" si="1049"/>
        <v>0</v>
      </c>
      <c r="N315" s="359">
        <f t="shared" si="1049"/>
        <v>0</v>
      </c>
      <c r="O315" s="359">
        <f t="shared" si="1049"/>
        <v>0</v>
      </c>
      <c r="P315" s="359">
        <f t="shared" si="1049"/>
        <v>0</v>
      </c>
      <c r="Q315" s="359">
        <f t="shared" si="1049"/>
        <v>0</v>
      </c>
      <c r="R315" s="359">
        <f t="shared" si="1049"/>
        <v>0</v>
      </c>
      <c r="S315" s="359">
        <f t="shared" si="1049"/>
        <v>0</v>
      </c>
      <c r="T315" s="359">
        <f t="shared" si="1049"/>
        <v>0</v>
      </c>
      <c r="U315" s="359">
        <f t="shared" si="1049"/>
        <v>0</v>
      </c>
      <c r="V315" s="359">
        <f t="shared" si="1049"/>
        <v>0</v>
      </c>
      <c r="W315" s="359">
        <f t="shared" si="1049"/>
        <v>0</v>
      </c>
      <c r="X315" s="359">
        <f t="shared" si="1049"/>
        <v>0</v>
      </c>
      <c r="Y315" s="359">
        <f t="shared" si="1049"/>
        <v>0</v>
      </c>
      <c r="Z315" s="359">
        <f t="shared" si="1049"/>
        <v>0</v>
      </c>
      <c r="AA315" s="359">
        <f t="shared" si="1049"/>
        <v>0</v>
      </c>
      <c r="AB315" s="359">
        <f t="shared" si="1049"/>
        <v>0</v>
      </c>
      <c r="AC315" s="359">
        <f t="shared" si="1049"/>
        <v>0</v>
      </c>
      <c r="AD315" s="359">
        <f t="shared" si="1049"/>
        <v>0</v>
      </c>
      <c r="AE315" s="359">
        <f t="shared" si="1049"/>
        <v>0</v>
      </c>
      <c r="AF315" s="359">
        <f t="shared" si="1049"/>
        <v>0</v>
      </c>
      <c r="AG315" s="359">
        <f t="shared" si="1049"/>
        <v>0</v>
      </c>
      <c r="AH315" s="359">
        <f t="shared" si="1049"/>
        <v>0</v>
      </c>
      <c r="AI315" s="359">
        <f t="shared" si="1049"/>
        <v>0</v>
      </c>
      <c r="AJ315" s="359">
        <f t="shared" si="1049"/>
        <v>0</v>
      </c>
      <c r="AK315" s="359">
        <f t="shared" si="1049"/>
        <v>0</v>
      </c>
      <c r="AL315" s="359">
        <f t="shared" si="1049"/>
        <v>0</v>
      </c>
      <c r="AM315" s="359">
        <f t="shared" si="1049"/>
        <v>0</v>
      </c>
      <c r="AN315" s="359">
        <f t="shared" si="1049"/>
        <v>0</v>
      </c>
      <c r="AO315" s="359">
        <f t="shared" si="1049"/>
        <v>0</v>
      </c>
      <c r="AP315" s="359">
        <f t="shared" si="1049"/>
        <v>0</v>
      </c>
      <c r="AQ315" s="359">
        <f t="shared" si="1049"/>
        <v>0</v>
      </c>
      <c r="AR315" s="359">
        <f t="shared" si="1049"/>
        <v>0</v>
      </c>
      <c r="AS315" s="359">
        <f t="shared" si="1049"/>
        <v>0</v>
      </c>
      <c r="AT315" s="359">
        <f t="shared" si="1049"/>
        <v>0</v>
      </c>
      <c r="AU315" s="359">
        <f t="shared" si="1049"/>
        <v>0</v>
      </c>
      <c r="AV315" s="359">
        <f t="shared" si="1049"/>
        <v>0</v>
      </c>
      <c r="AW315" s="359">
        <f t="shared" si="1049"/>
        <v>0</v>
      </c>
      <c r="AX315" s="359">
        <f t="shared" si="1049"/>
        <v>0</v>
      </c>
      <c r="AY315" s="359">
        <f t="shared" si="1049"/>
        <v>0</v>
      </c>
      <c r="AZ315" s="359">
        <f t="shared" si="1049"/>
        <v>0</v>
      </c>
      <c r="BA315" s="359">
        <f t="shared" si="1049"/>
        <v>0</v>
      </c>
      <c r="BB315" s="359">
        <f t="shared" si="1049"/>
        <v>0</v>
      </c>
      <c r="BC315" s="359">
        <f t="shared" si="1049"/>
        <v>0</v>
      </c>
      <c r="BD315" s="359">
        <f t="shared" si="1049"/>
        <v>0</v>
      </c>
      <c r="BE315" s="359">
        <f t="shared" si="1049"/>
        <v>0</v>
      </c>
      <c r="BF315" s="359">
        <f t="shared" si="1049"/>
        <v>0</v>
      </c>
      <c r="BG315" s="359">
        <f t="shared" si="1049"/>
        <v>0</v>
      </c>
      <c r="BH315" s="359">
        <f t="shared" si="1049"/>
        <v>0</v>
      </c>
      <c r="BI315" s="359">
        <f t="shared" si="1049"/>
        <v>0</v>
      </c>
      <c r="BJ315" s="359">
        <f t="shared" si="1049"/>
        <v>0</v>
      </c>
      <c r="BK315" s="359">
        <f t="shared" si="1049"/>
        <v>0</v>
      </c>
      <c r="BL315" s="359">
        <f t="shared" si="1049"/>
        <v>0</v>
      </c>
      <c r="BM315" s="359">
        <f t="shared" si="1049"/>
        <v>0</v>
      </c>
      <c r="BN315" s="359">
        <f t="shared" si="1049"/>
        <v>0</v>
      </c>
      <c r="BO315" s="359">
        <f t="shared" si="1049"/>
        <v>0</v>
      </c>
      <c r="BP315" s="359">
        <f t="shared" si="1049"/>
        <v>0</v>
      </c>
      <c r="BQ315" s="359">
        <f t="shared" ref="BQ315:CS315" si="1050">IF(BQ$297="beräknas ej",0,BP315*IF(BQ$298&gt;$D$283,1,IF(BQ$298&lt;=$C$283,$C$282,$D$282))*IFERROR(INDEX($B$288:$E$294,MATCH($A315,$A$288:$A$294,0),MATCH(BQ$298,$B$286:$E$286,1)),0))</f>
        <v>0</v>
      </c>
      <c r="BR315" s="359">
        <f t="shared" si="1050"/>
        <v>0</v>
      </c>
      <c r="BS315" s="359">
        <f t="shared" si="1050"/>
        <v>0</v>
      </c>
      <c r="BT315" s="359">
        <f t="shared" si="1050"/>
        <v>0</v>
      </c>
      <c r="BU315" s="359">
        <f t="shared" si="1050"/>
        <v>0</v>
      </c>
      <c r="BV315" s="359">
        <f t="shared" si="1050"/>
        <v>0</v>
      </c>
      <c r="BW315" s="359">
        <f t="shared" si="1050"/>
        <v>0</v>
      </c>
      <c r="BX315" s="359">
        <f t="shared" si="1050"/>
        <v>0</v>
      </c>
      <c r="BY315" s="359">
        <f t="shared" si="1050"/>
        <v>0</v>
      </c>
      <c r="BZ315" s="359">
        <f t="shared" si="1050"/>
        <v>0</v>
      </c>
      <c r="CA315" s="359">
        <f t="shared" si="1050"/>
        <v>0</v>
      </c>
      <c r="CB315" s="359">
        <f t="shared" si="1050"/>
        <v>0</v>
      </c>
      <c r="CC315" s="359">
        <f t="shared" si="1050"/>
        <v>0</v>
      </c>
      <c r="CD315" s="359">
        <f t="shared" si="1050"/>
        <v>0</v>
      </c>
      <c r="CE315" s="359">
        <f t="shared" si="1050"/>
        <v>0</v>
      </c>
      <c r="CF315" s="359">
        <f t="shared" si="1050"/>
        <v>0</v>
      </c>
      <c r="CG315" s="359">
        <f t="shared" si="1050"/>
        <v>0</v>
      </c>
      <c r="CH315" s="359">
        <f t="shared" si="1050"/>
        <v>0</v>
      </c>
      <c r="CI315" s="359">
        <f t="shared" si="1050"/>
        <v>0</v>
      </c>
      <c r="CJ315" s="359">
        <f t="shared" si="1050"/>
        <v>0</v>
      </c>
      <c r="CK315" s="359">
        <f t="shared" si="1050"/>
        <v>0</v>
      </c>
      <c r="CL315" s="359">
        <f t="shared" si="1050"/>
        <v>0</v>
      </c>
      <c r="CM315" s="359">
        <f t="shared" si="1050"/>
        <v>0</v>
      </c>
      <c r="CN315" s="359">
        <f t="shared" si="1050"/>
        <v>0</v>
      </c>
      <c r="CO315" s="359">
        <f t="shared" si="1050"/>
        <v>0</v>
      </c>
      <c r="CP315" s="359">
        <f t="shared" si="1050"/>
        <v>0</v>
      </c>
      <c r="CQ315" s="359">
        <f t="shared" si="1050"/>
        <v>0</v>
      </c>
      <c r="CR315" s="359">
        <f t="shared" si="1050"/>
        <v>0</v>
      </c>
      <c r="CS315" s="359">
        <f t="shared" si="1050"/>
        <v>0</v>
      </c>
    </row>
    <row r="316" spans="1:97" s="367" customFormat="1" x14ac:dyDescent="0.35">
      <c r="A316" s="352">
        <f t="shared" ref="A316:C316" si="1051">A176</f>
        <v>0</v>
      </c>
      <c r="B316" s="352" t="str">
        <f t="shared" si="1051"/>
        <v>0 0</v>
      </c>
      <c r="C316" s="359">
        <f t="shared" si="1051"/>
        <v>0</v>
      </c>
      <c r="D316" s="359">
        <f>IFERROR((('JA basår'!R24+'JA basår'!U24+'JA basår'!Y24)*'JA basår'!F24*'JA basår'!H24*'JA basår'!L24)+(('JA basår'!R54+'JA basår'!U54+'JA basår'!Y54)*'JA basår'!F54*'JA basår'!H54*'JA basår'!L54),0)</f>
        <v>0</v>
      </c>
      <c r="E316" s="359">
        <f t="shared" ref="E316:BP316" si="1052">IF(E$297="beräknas ej",0,D316*IF(E$298&gt;$D$283,1,IF(E$298&lt;=$C$283,$C$282,$D$282))*IFERROR(INDEX($B$288:$E$294,MATCH($A316,$A$288:$A$294,0),MATCH(E$298,$B$286:$E$286,1)),0))</f>
        <v>0</v>
      </c>
      <c r="F316" s="359">
        <f t="shared" si="1052"/>
        <v>0</v>
      </c>
      <c r="G316" s="359">
        <f t="shared" si="1052"/>
        <v>0</v>
      </c>
      <c r="H316" s="359">
        <f t="shared" si="1052"/>
        <v>0</v>
      </c>
      <c r="I316" s="359">
        <f t="shared" si="1052"/>
        <v>0</v>
      </c>
      <c r="J316" s="359">
        <f t="shared" si="1052"/>
        <v>0</v>
      </c>
      <c r="K316" s="359">
        <f t="shared" si="1052"/>
        <v>0</v>
      </c>
      <c r="L316" s="359">
        <f t="shared" si="1052"/>
        <v>0</v>
      </c>
      <c r="M316" s="359">
        <f t="shared" si="1052"/>
        <v>0</v>
      </c>
      <c r="N316" s="359">
        <f t="shared" si="1052"/>
        <v>0</v>
      </c>
      <c r="O316" s="359">
        <f t="shared" si="1052"/>
        <v>0</v>
      </c>
      <c r="P316" s="359">
        <f t="shared" si="1052"/>
        <v>0</v>
      </c>
      <c r="Q316" s="359">
        <f t="shared" si="1052"/>
        <v>0</v>
      </c>
      <c r="R316" s="359">
        <f t="shared" si="1052"/>
        <v>0</v>
      </c>
      <c r="S316" s="359">
        <f t="shared" si="1052"/>
        <v>0</v>
      </c>
      <c r="T316" s="359">
        <f t="shared" si="1052"/>
        <v>0</v>
      </c>
      <c r="U316" s="359">
        <f t="shared" si="1052"/>
        <v>0</v>
      </c>
      <c r="V316" s="359">
        <f t="shared" si="1052"/>
        <v>0</v>
      </c>
      <c r="W316" s="359">
        <f t="shared" si="1052"/>
        <v>0</v>
      </c>
      <c r="X316" s="359">
        <f t="shared" si="1052"/>
        <v>0</v>
      </c>
      <c r="Y316" s="359">
        <f t="shared" si="1052"/>
        <v>0</v>
      </c>
      <c r="Z316" s="359">
        <f t="shared" si="1052"/>
        <v>0</v>
      </c>
      <c r="AA316" s="359">
        <f t="shared" si="1052"/>
        <v>0</v>
      </c>
      <c r="AB316" s="359">
        <f t="shared" si="1052"/>
        <v>0</v>
      </c>
      <c r="AC316" s="359">
        <f t="shared" si="1052"/>
        <v>0</v>
      </c>
      <c r="AD316" s="359">
        <f t="shared" si="1052"/>
        <v>0</v>
      </c>
      <c r="AE316" s="359">
        <f t="shared" si="1052"/>
        <v>0</v>
      </c>
      <c r="AF316" s="359">
        <f t="shared" si="1052"/>
        <v>0</v>
      </c>
      <c r="AG316" s="359">
        <f t="shared" si="1052"/>
        <v>0</v>
      </c>
      <c r="AH316" s="359">
        <f t="shared" si="1052"/>
        <v>0</v>
      </c>
      <c r="AI316" s="359">
        <f t="shared" si="1052"/>
        <v>0</v>
      </c>
      <c r="AJ316" s="359">
        <f t="shared" si="1052"/>
        <v>0</v>
      </c>
      <c r="AK316" s="359">
        <f t="shared" si="1052"/>
        <v>0</v>
      </c>
      <c r="AL316" s="359">
        <f t="shared" si="1052"/>
        <v>0</v>
      </c>
      <c r="AM316" s="359">
        <f t="shared" si="1052"/>
        <v>0</v>
      </c>
      <c r="AN316" s="359">
        <f t="shared" si="1052"/>
        <v>0</v>
      </c>
      <c r="AO316" s="359">
        <f t="shared" si="1052"/>
        <v>0</v>
      </c>
      <c r="AP316" s="359">
        <f t="shared" si="1052"/>
        <v>0</v>
      </c>
      <c r="AQ316" s="359">
        <f t="shared" si="1052"/>
        <v>0</v>
      </c>
      <c r="AR316" s="359">
        <f t="shared" si="1052"/>
        <v>0</v>
      </c>
      <c r="AS316" s="359">
        <f t="shared" si="1052"/>
        <v>0</v>
      </c>
      <c r="AT316" s="359">
        <f t="shared" si="1052"/>
        <v>0</v>
      </c>
      <c r="AU316" s="359">
        <f t="shared" si="1052"/>
        <v>0</v>
      </c>
      <c r="AV316" s="359">
        <f t="shared" si="1052"/>
        <v>0</v>
      </c>
      <c r="AW316" s="359">
        <f t="shared" si="1052"/>
        <v>0</v>
      </c>
      <c r="AX316" s="359">
        <f t="shared" si="1052"/>
        <v>0</v>
      </c>
      <c r="AY316" s="359">
        <f t="shared" si="1052"/>
        <v>0</v>
      </c>
      <c r="AZ316" s="359">
        <f t="shared" si="1052"/>
        <v>0</v>
      </c>
      <c r="BA316" s="359">
        <f t="shared" si="1052"/>
        <v>0</v>
      </c>
      <c r="BB316" s="359">
        <f t="shared" si="1052"/>
        <v>0</v>
      </c>
      <c r="BC316" s="359">
        <f t="shared" si="1052"/>
        <v>0</v>
      </c>
      <c r="BD316" s="359">
        <f t="shared" si="1052"/>
        <v>0</v>
      </c>
      <c r="BE316" s="359">
        <f t="shared" si="1052"/>
        <v>0</v>
      </c>
      <c r="BF316" s="359">
        <f t="shared" si="1052"/>
        <v>0</v>
      </c>
      <c r="BG316" s="359">
        <f t="shared" si="1052"/>
        <v>0</v>
      </c>
      <c r="BH316" s="359">
        <f t="shared" si="1052"/>
        <v>0</v>
      </c>
      <c r="BI316" s="359">
        <f t="shared" si="1052"/>
        <v>0</v>
      </c>
      <c r="BJ316" s="359">
        <f t="shared" si="1052"/>
        <v>0</v>
      </c>
      <c r="BK316" s="359">
        <f t="shared" si="1052"/>
        <v>0</v>
      </c>
      <c r="BL316" s="359">
        <f t="shared" si="1052"/>
        <v>0</v>
      </c>
      <c r="BM316" s="359">
        <f t="shared" si="1052"/>
        <v>0</v>
      </c>
      <c r="BN316" s="359">
        <f t="shared" si="1052"/>
        <v>0</v>
      </c>
      <c r="BO316" s="359">
        <f t="shared" si="1052"/>
        <v>0</v>
      </c>
      <c r="BP316" s="359">
        <f t="shared" si="1052"/>
        <v>0</v>
      </c>
      <c r="BQ316" s="359">
        <f t="shared" ref="BQ316:CS316" si="1053">IF(BQ$297="beräknas ej",0,BP316*IF(BQ$298&gt;$D$283,1,IF(BQ$298&lt;=$C$283,$C$282,$D$282))*IFERROR(INDEX($B$288:$E$294,MATCH($A316,$A$288:$A$294,0),MATCH(BQ$298,$B$286:$E$286,1)),0))</f>
        <v>0</v>
      </c>
      <c r="BR316" s="359">
        <f t="shared" si="1053"/>
        <v>0</v>
      </c>
      <c r="BS316" s="359">
        <f t="shared" si="1053"/>
        <v>0</v>
      </c>
      <c r="BT316" s="359">
        <f t="shared" si="1053"/>
        <v>0</v>
      </c>
      <c r="BU316" s="359">
        <f t="shared" si="1053"/>
        <v>0</v>
      </c>
      <c r="BV316" s="359">
        <f t="shared" si="1053"/>
        <v>0</v>
      </c>
      <c r="BW316" s="359">
        <f t="shared" si="1053"/>
        <v>0</v>
      </c>
      <c r="BX316" s="359">
        <f t="shared" si="1053"/>
        <v>0</v>
      </c>
      <c r="BY316" s="359">
        <f t="shared" si="1053"/>
        <v>0</v>
      </c>
      <c r="BZ316" s="359">
        <f t="shared" si="1053"/>
        <v>0</v>
      </c>
      <c r="CA316" s="359">
        <f t="shared" si="1053"/>
        <v>0</v>
      </c>
      <c r="CB316" s="359">
        <f t="shared" si="1053"/>
        <v>0</v>
      </c>
      <c r="CC316" s="359">
        <f t="shared" si="1053"/>
        <v>0</v>
      </c>
      <c r="CD316" s="359">
        <f t="shared" si="1053"/>
        <v>0</v>
      </c>
      <c r="CE316" s="359">
        <f t="shared" si="1053"/>
        <v>0</v>
      </c>
      <c r="CF316" s="359">
        <f t="shared" si="1053"/>
        <v>0</v>
      </c>
      <c r="CG316" s="359">
        <f t="shared" si="1053"/>
        <v>0</v>
      </c>
      <c r="CH316" s="359">
        <f t="shared" si="1053"/>
        <v>0</v>
      </c>
      <c r="CI316" s="359">
        <f t="shared" si="1053"/>
        <v>0</v>
      </c>
      <c r="CJ316" s="359">
        <f t="shared" si="1053"/>
        <v>0</v>
      </c>
      <c r="CK316" s="359">
        <f t="shared" si="1053"/>
        <v>0</v>
      </c>
      <c r="CL316" s="359">
        <f t="shared" si="1053"/>
        <v>0</v>
      </c>
      <c r="CM316" s="359">
        <f t="shared" si="1053"/>
        <v>0</v>
      </c>
      <c r="CN316" s="359">
        <f t="shared" si="1053"/>
        <v>0</v>
      </c>
      <c r="CO316" s="359">
        <f t="shared" si="1053"/>
        <v>0</v>
      </c>
      <c r="CP316" s="359">
        <f t="shared" si="1053"/>
        <v>0</v>
      </c>
      <c r="CQ316" s="359">
        <f t="shared" si="1053"/>
        <v>0</v>
      </c>
      <c r="CR316" s="359">
        <f t="shared" si="1053"/>
        <v>0</v>
      </c>
      <c r="CS316" s="359">
        <f t="shared" si="1053"/>
        <v>0</v>
      </c>
    </row>
    <row r="317" spans="1:97" s="367" customFormat="1" x14ac:dyDescent="0.35">
      <c r="A317" s="352">
        <f t="shared" ref="A317:C317" si="1054">A177</f>
        <v>0</v>
      </c>
      <c r="B317" s="352" t="str">
        <f t="shared" si="1054"/>
        <v>0 0</v>
      </c>
      <c r="C317" s="359">
        <f t="shared" si="1054"/>
        <v>0</v>
      </c>
      <c r="D317" s="359">
        <f>IFERROR((('JA basår'!R25+'JA basår'!U25+'JA basår'!Y25)*'JA basår'!F25*'JA basår'!H25*'JA basår'!L25)+(('JA basår'!R55+'JA basår'!U55+'JA basår'!Y55)*'JA basår'!F55*'JA basår'!H55*'JA basår'!L55),0)</f>
        <v>0</v>
      </c>
      <c r="E317" s="359">
        <f t="shared" ref="E317:BP317" si="1055">IF(E$297="beräknas ej",0,D317*IF(E$298&gt;$D$283,1,IF(E$298&lt;=$C$283,$C$282,$D$282))*IFERROR(INDEX($B$288:$E$294,MATCH($A317,$A$288:$A$294,0),MATCH(E$298,$B$286:$E$286,1)),0))</f>
        <v>0</v>
      </c>
      <c r="F317" s="359">
        <f t="shared" si="1055"/>
        <v>0</v>
      </c>
      <c r="G317" s="359">
        <f t="shared" si="1055"/>
        <v>0</v>
      </c>
      <c r="H317" s="359">
        <f t="shared" si="1055"/>
        <v>0</v>
      </c>
      <c r="I317" s="359">
        <f t="shared" si="1055"/>
        <v>0</v>
      </c>
      <c r="J317" s="359">
        <f t="shared" si="1055"/>
        <v>0</v>
      </c>
      <c r="K317" s="359">
        <f t="shared" si="1055"/>
        <v>0</v>
      </c>
      <c r="L317" s="359">
        <f t="shared" si="1055"/>
        <v>0</v>
      </c>
      <c r="M317" s="359">
        <f t="shared" si="1055"/>
        <v>0</v>
      </c>
      <c r="N317" s="359">
        <f t="shared" si="1055"/>
        <v>0</v>
      </c>
      <c r="O317" s="359">
        <f t="shared" si="1055"/>
        <v>0</v>
      </c>
      <c r="P317" s="359">
        <f t="shared" si="1055"/>
        <v>0</v>
      </c>
      <c r="Q317" s="359">
        <f t="shared" si="1055"/>
        <v>0</v>
      </c>
      <c r="R317" s="359">
        <f t="shared" si="1055"/>
        <v>0</v>
      </c>
      <c r="S317" s="359">
        <f t="shared" si="1055"/>
        <v>0</v>
      </c>
      <c r="T317" s="359">
        <f t="shared" si="1055"/>
        <v>0</v>
      </c>
      <c r="U317" s="359">
        <f t="shared" si="1055"/>
        <v>0</v>
      </c>
      <c r="V317" s="359">
        <f t="shared" si="1055"/>
        <v>0</v>
      </c>
      <c r="W317" s="359">
        <f t="shared" si="1055"/>
        <v>0</v>
      </c>
      <c r="X317" s="359">
        <f t="shared" si="1055"/>
        <v>0</v>
      </c>
      <c r="Y317" s="359">
        <f t="shared" si="1055"/>
        <v>0</v>
      </c>
      <c r="Z317" s="359">
        <f t="shared" si="1055"/>
        <v>0</v>
      </c>
      <c r="AA317" s="359">
        <f t="shared" si="1055"/>
        <v>0</v>
      </c>
      <c r="AB317" s="359">
        <f t="shared" si="1055"/>
        <v>0</v>
      </c>
      <c r="AC317" s="359">
        <f t="shared" si="1055"/>
        <v>0</v>
      </c>
      <c r="AD317" s="359">
        <f t="shared" si="1055"/>
        <v>0</v>
      </c>
      <c r="AE317" s="359">
        <f t="shared" si="1055"/>
        <v>0</v>
      </c>
      <c r="AF317" s="359">
        <f t="shared" si="1055"/>
        <v>0</v>
      </c>
      <c r="AG317" s="359">
        <f t="shared" si="1055"/>
        <v>0</v>
      </c>
      <c r="AH317" s="359">
        <f t="shared" si="1055"/>
        <v>0</v>
      </c>
      <c r="AI317" s="359">
        <f t="shared" si="1055"/>
        <v>0</v>
      </c>
      <c r="AJ317" s="359">
        <f t="shared" si="1055"/>
        <v>0</v>
      </c>
      <c r="AK317" s="359">
        <f t="shared" si="1055"/>
        <v>0</v>
      </c>
      <c r="AL317" s="359">
        <f t="shared" si="1055"/>
        <v>0</v>
      </c>
      <c r="AM317" s="359">
        <f t="shared" si="1055"/>
        <v>0</v>
      </c>
      <c r="AN317" s="359">
        <f t="shared" si="1055"/>
        <v>0</v>
      </c>
      <c r="AO317" s="359">
        <f t="shared" si="1055"/>
        <v>0</v>
      </c>
      <c r="AP317" s="359">
        <f t="shared" si="1055"/>
        <v>0</v>
      </c>
      <c r="AQ317" s="359">
        <f t="shared" si="1055"/>
        <v>0</v>
      </c>
      <c r="AR317" s="359">
        <f t="shared" si="1055"/>
        <v>0</v>
      </c>
      <c r="AS317" s="359">
        <f t="shared" si="1055"/>
        <v>0</v>
      </c>
      <c r="AT317" s="359">
        <f t="shared" si="1055"/>
        <v>0</v>
      </c>
      <c r="AU317" s="359">
        <f t="shared" si="1055"/>
        <v>0</v>
      </c>
      <c r="AV317" s="359">
        <f t="shared" si="1055"/>
        <v>0</v>
      </c>
      <c r="AW317" s="359">
        <f t="shared" si="1055"/>
        <v>0</v>
      </c>
      <c r="AX317" s="359">
        <f t="shared" si="1055"/>
        <v>0</v>
      </c>
      <c r="AY317" s="359">
        <f t="shared" si="1055"/>
        <v>0</v>
      </c>
      <c r="AZ317" s="359">
        <f t="shared" si="1055"/>
        <v>0</v>
      </c>
      <c r="BA317" s="359">
        <f t="shared" si="1055"/>
        <v>0</v>
      </c>
      <c r="BB317" s="359">
        <f t="shared" si="1055"/>
        <v>0</v>
      </c>
      <c r="BC317" s="359">
        <f t="shared" si="1055"/>
        <v>0</v>
      </c>
      <c r="BD317" s="359">
        <f t="shared" si="1055"/>
        <v>0</v>
      </c>
      <c r="BE317" s="359">
        <f t="shared" si="1055"/>
        <v>0</v>
      </c>
      <c r="BF317" s="359">
        <f t="shared" si="1055"/>
        <v>0</v>
      </c>
      <c r="BG317" s="359">
        <f t="shared" si="1055"/>
        <v>0</v>
      </c>
      <c r="BH317" s="359">
        <f t="shared" si="1055"/>
        <v>0</v>
      </c>
      <c r="BI317" s="359">
        <f t="shared" si="1055"/>
        <v>0</v>
      </c>
      <c r="BJ317" s="359">
        <f t="shared" si="1055"/>
        <v>0</v>
      </c>
      <c r="BK317" s="359">
        <f t="shared" si="1055"/>
        <v>0</v>
      </c>
      <c r="BL317" s="359">
        <f t="shared" si="1055"/>
        <v>0</v>
      </c>
      <c r="BM317" s="359">
        <f t="shared" si="1055"/>
        <v>0</v>
      </c>
      <c r="BN317" s="359">
        <f t="shared" si="1055"/>
        <v>0</v>
      </c>
      <c r="BO317" s="359">
        <f t="shared" si="1055"/>
        <v>0</v>
      </c>
      <c r="BP317" s="359">
        <f t="shared" si="1055"/>
        <v>0</v>
      </c>
      <c r="BQ317" s="359">
        <f t="shared" ref="BQ317:CS317" si="1056">IF(BQ$297="beräknas ej",0,BP317*IF(BQ$298&gt;$D$283,1,IF(BQ$298&lt;=$C$283,$C$282,$D$282))*IFERROR(INDEX($B$288:$E$294,MATCH($A317,$A$288:$A$294,0),MATCH(BQ$298,$B$286:$E$286,1)),0))</f>
        <v>0</v>
      </c>
      <c r="BR317" s="359">
        <f t="shared" si="1056"/>
        <v>0</v>
      </c>
      <c r="BS317" s="359">
        <f t="shared" si="1056"/>
        <v>0</v>
      </c>
      <c r="BT317" s="359">
        <f t="shared" si="1056"/>
        <v>0</v>
      </c>
      <c r="BU317" s="359">
        <f t="shared" si="1056"/>
        <v>0</v>
      </c>
      <c r="BV317" s="359">
        <f t="shared" si="1056"/>
        <v>0</v>
      </c>
      <c r="BW317" s="359">
        <f t="shared" si="1056"/>
        <v>0</v>
      </c>
      <c r="BX317" s="359">
        <f t="shared" si="1056"/>
        <v>0</v>
      </c>
      <c r="BY317" s="359">
        <f t="shared" si="1056"/>
        <v>0</v>
      </c>
      <c r="BZ317" s="359">
        <f t="shared" si="1056"/>
        <v>0</v>
      </c>
      <c r="CA317" s="359">
        <f t="shared" si="1056"/>
        <v>0</v>
      </c>
      <c r="CB317" s="359">
        <f t="shared" si="1056"/>
        <v>0</v>
      </c>
      <c r="CC317" s="359">
        <f t="shared" si="1056"/>
        <v>0</v>
      </c>
      <c r="CD317" s="359">
        <f t="shared" si="1056"/>
        <v>0</v>
      </c>
      <c r="CE317" s="359">
        <f t="shared" si="1056"/>
        <v>0</v>
      </c>
      <c r="CF317" s="359">
        <f t="shared" si="1056"/>
        <v>0</v>
      </c>
      <c r="CG317" s="359">
        <f t="shared" si="1056"/>
        <v>0</v>
      </c>
      <c r="CH317" s="359">
        <f t="shared" si="1056"/>
        <v>0</v>
      </c>
      <c r="CI317" s="359">
        <f t="shared" si="1056"/>
        <v>0</v>
      </c>
      <c r="CJ317" s="359">
        <f t="shared" si="1056"/>
        <v>0</v>
      </c>
      <c r="CK317" s="359">
        <f t="shared" si="1056"/>
        <v>0</v>
      </c>
      <c r="CL317" s="359">
        <f t="shared" si="1056"/>
        <v>0</v>
      </c>
      <c r="CM317" s="359">
        <f t="shared" si="1056"/>
        <v>0</v>
      </c>
      <c r="CN317" s="359">
        <f t="shared" si="1056"/>
        <v>0</v>
      </c>
      <c r="CO317" s="359">
        <f t="shared" si="1056"/>
        <v>0</v>
      </c>
      <c r="CP317" s="359">
        <f t="shared" si="1056"/>
        <v>0</v>
      </c>
      <c r="CQ317" s="359">
        <f t="shared" si="1056"/>
        <v>0</v>
      </c>
      <c r="CR317" s="359">
        <f t="shared" si="1056"/>
        <v>0</v>
      </c>
      <c r="CS317" s="359">
        <f t="shared" si="1056"/>
        <v>0</v>
      </c>
    </row>
    <row r="318" spans="1:97" s="367" customFormat="1" x14ac:dyDescent="0.35">
      <c r="A318" s="352">
        <f t="shared" ref="A318:C318" si="1057">A178</f>
        <v>0</v>
      </c>
      <c r="B318" s="352" t="str">
        <f t="shared" si="1057"/>
        <v>0 0</v>
      </c>
      <c r="C318" s="359">
        <f t="shared" si="1057"/>
        <v>0</v>
      </c>
      <c r="D318" s="359">
        <f>IFERROR((('JA basår'!R26+'JA basår'!U26+'JA basår'!Y26)*'JA basår'!F26*'JA basår'!H26*'JA basår'!L26)+(('JA basår'!R56+'JA basår'!U56+'JA basår'!Y56)*'JA basår'!F56*'JA basår'!H56*'JA basår'!L56),0)</f>
        <v>0</v>
      </c>
      <c r="E318" s="359">
        <f t="shared" ref="E318:BP318" si="1058">IF(E$297="beräknas ej",0,D318*IF(E$298&gt;$D$283,1,IF(E$298&lt;=$C$283,$C$282,$D$282))*IFERROR(INDEX($B$288:$E$294,MATCH($A318,$A$288:$A$294,0),MATCH(E$298,$B$286:$E$286,1)),0))</f>
        <v>0</v>
      </c>
      <c r="F318" s="359">
        <f t="shared" si="1058"/>
        <v>0</v>
      </c>
      <c r="G318" s="359">
        <f t="shared" si="1058"/>
        <v>0</v>
      </c>
      <c r="H318" s="359">
        <f t="shared" si="1058"/>
        <v>0</v>
      </c>
      <c r="I318" s="359">
        <f t="shared" si="1058"/>
        <v>0</v>
      </c>
      <c r="J318" s="359">
        <f t="shared" si="1058"/>
        <v>0</v>
      </c>
      <c r="K318" s="359">
        <f t="shared" si="1058"/>
        <v>0</v>
      </c>
      <c r="L318" s="359">
        <f t="shared" si="1058"/>
        <v>0</v>
      </c>
      <c r="M318" s="359">
        <f t="shared" si="1058"/>
        <v>0</v>
      </c>
      <c r="N318" s="359">
        <f t="shared" si="1058"/>
        <v>0</v>
      </c>
      <c r="O318" s="359">
        <f t="shared" si="1058"/>
        <v>0</v>
      </c>
      <c r="P318" s="359">
        <f t="shared" si="1058"/>
        <v>0</v>
      </c>
      <c r="Q318" s="359">
        <f t="shared" si="1058"/>
        <v>0</v>
      </c>
      <c r="R318" s="359">
        <f t="shared" si="1058"/>
        <v>0</v>
      </c>
      <c r="S318" s="359">
        <f t="shared" si="1058"/>
        <v>0</v>
      </c>
      <c r="T318" s="359">
        <f t="shared" si="1058"/>
        <v>0</v>
      </c>
      <c r="U318" s="359">
        <f t="shared" si="1058"/>
        <v>0</v>
      </c>
      <c r="V318" s="359">
        <f t="shared" si="1058"/>
        <v>0</v>
      </c>
      <c r="W318" s="359">
        <f t="shared" si="1058"/>
        <v>0</v>
      </c>
      <c r="X318" s="359">
        <f t="shared" si="1058"/>
        <v>0</v>
      </c>
      <c r="Y318" s="359">
        <f t="shared" si="1058"/>
        <v>0</v>
      </c>
      <c r="Z318" s="359">
        <f t="shared" si="1058"/>
        <v>0</v>
      </c>
      <c r="AA318" s="359">
        <f t="shared" si="1058"/>
        <v>0</v>
      </c>
      <c r="AB318" s="359">
        <f t="shared" si="1058"/>
        <v>0</v>
      </c>
      <c r="AC318" s="359">
        <f t="shared" si="1058"/>
        <v>0</v>
      </c>
      <c r="AD318" s="359">
        <f t="shared" si="1058"/>
        <v>0</v>
      </c>
      <c r="AE318" s="359">
        <f t="shared" si="1058"/>
        <v>0</v>
      </c>
      <c r="AF318" s="359">
        <f t="shared" si="1058"/>
        <v>0</v>
      </c>
      <c r="AG318" s="359">
        <f t="shared" si="1058"/>
        <v>0</v>
      </c>
      <c r="AH318" s="359">
        <f t="shared" si="1058"/>
        <v>0</v>
      </c>
      <c r="AI318" s="359">
        <f t="shared" si="1058"/>
        <v>0</v>
      </c>
      <c r="AJ318" s="359">
        <f t="shared" si="1058"/>
        <v>0</v>
      </c>
      <c r="AK318" s="359">
        <f t="shared" si="1058"/>
        <v>0</v>
      </c>
      <c r="AL318" s="359">
        <f t="shared" si="1058"/>
        <v>0</v>
      </c>
      <c r="AM318" s="359">
        <f t="shared" si="1058"/>
        <v>0</v>
      </c>
      <c r="AN318" s="359">
        <f t="shared" si="1058"/>
        <v>0</v>
      </c>
      <c r="AO318" s="359">
        <f t="shared" si="1058"/>
        <v>0</v>
      </c>
      <c r="AP318" s="359">
        <f t="shared" si="1058"/>
        <v>0</v>
      </c>
      <c r="AQ318" s="359">
        <f t="shared" si="1058"/>
        <v>0</v>
      </c>
      <c r="AR318" s="359">
        <f t="shared" si="1058"/>
        <v>0</v>
      </c>
      <c r="AS318" s="359">
        <f t="shared" si="1058"/>
        <v>0</v>
      </c>
      <c r="AT318" s="359">
        <f t="shared" si="1058"/>
        <v>0</v>
      </c>
      <c r="AU318" s="359">
        <f t="shared" si="1058"/>
        <v>0</v>
      </c>
      <c r="AV318" s="359">
        <f t="shared" si="1058"/>
        <v>0</v>
      </c>
      <c r="AW318" s="359">
        <f t="shared" si="1058"/>
        <v>0</v>
      </c>
      <c r="AX318" s="359">
        <f t="shared" si="1058"/>
        <v>0</v>
      </c>
      <c r="AY318" s="359">
        <f t="shared" si="1058"/>
        <v>0</v>
      </c>
      <c r="AZ318" s="359">
        <f t="shared" si="1058"/>
        <v>0</v>
      </c>
      <c r="BA318" s="359">
        <f t="shared" si="1058"/>
        <v>0</v>
      </c>
      <c r="BB318" s="359">
        <f t="shared" si="1058"/>
        <v>0</v>
      </c>
      <c r="BC318" s="359">
        <f t="shared" si="1058"/>
        <v>0</v>
      </c>
      <c r="BD318" s="359">
        <f t="shared" si="1058"/>
        <v>0</v>
      </c>
      <c r="BE318" s="359">
        <f t="shared" si="1058"/>
        <v>0</v>
      </c>
      <c r="BF318" s="359">
        <f t="shared" si="1058"/>
        <v>0</v>
      </c>
      <c r="BG318" s="359">
        <f t="shared" si="1058"/>
        <v>0</v>
      </c>
      <c r="BH318" s="359">
        <f t="shared" si="1058"/>
        <v>0</v>
      </c>
      <c r="BI318" s="359">
        <f t="shared" si="1058"/>
        <v>0</v>
      </c>
      <c r="BJ318" s="359">
        <f t="shared" si="1058"/>
        <v>0</v>
      </c>
      <c r="BK318" s="359">
        <f t="shared" si="1058"/>
        <v>0</v>
      </c>
      <c r="BL318" s="359">
        <f t="shared" si="1058"/>
        <v>0</v>
      </c>
      <c r="BM318" s="359">
        <f t="shared" si="1058"/>
        <v>0</v>
      </c>
      <c r="BN318" s="359">
        <f t="shared" si="1058"/>
        <v>0</v>
      </c>
      <c r="BO318" s="359">
        <f t="shared" si="1058"/>
        <v>0</v>
      </c>
      <c r="BP318" s="359">
        <f t="shared" si="1058"/>
        <v>0</v>
      </c>
      <c r="BQ318" s="359">
        <f t="shared" ref="BQ318:CS318" si="1059">IF(BQ$297="beräknas ej",0,BP318*IF(BQ$298&gt;$D$283,1,IF(BQ$298&lt;=$C$283,$C$282,$D$282))*IFERROR(INDEX($B$288:$E$294,MATCH($A318,$A$288:$A$294,0),MATCH(BQ$298,$B$286:$E$286,1)),0))</f>
        <v>0</v>
      </c>
      <c r="BR318" s="359">
        <f t="shared" si="1059"/>
        <v>0</v>
      </c>
      <c r="BS318" s="359">
        <f t="shared" si="1059"/>
        <v>0</v>
      </c>
      <c r="BT318" s="359">
        <f t="shared" si="1059"/>
        <v>0</v>
      </c>
      <c r="BU318" s="359">
        <f t="shared" si="1059"/>
        <v>0</v>
      </c>
      <c r="BV318" s="359">
        <f t="shared" si="1059"/>
        <v>0</v>
      </c>
      <c r="BW318" s="359">
        <f t="shared" si="1059"/>
        <v>0</v>
      </c>
      <c r="BX318" s="359">
        <f t="shared" si="1059"/>
        <v>0</v>
      </c>
      <c r="BY318" s="359">
        <f t="shared" si="1059"/>
        <v>0</v>
      </c>
      <c r="BZ318" s="359">
        <f t="shared" si="1059"/>
        <v>0</v>
      </c>
      <c r="CA318" s="359">
        <f t="shared" si="1059"/>
        <v>0</v>
      </c>
      <c r="CB318" s="359">
        <f t="shared" si="1059"/>
        <v>0</v>
      </c>
      <c r="CC318" s="359">
        <f t="shared" si="1059"/>
        <v>0</v>
      </c>
      <c r="CD318" s="359">
        <f t="shared" si="1059"/>
        <v>0</v>
      </c>
      <c r="CE318" s="359">
        <f t="shared" si="1059"/>
        <v>0</v>
      </c>
      <c r="CF318" s="359">
        <f t="shared" si="1059"/>
        <v>0</v>
      </c>
      <c r="CG318" s="359">
        <f t="shared" si="1059"/>
        <v>0</v>
      </c>
      <c r="CH318" s="359">
        <f t="shared" si="1059"/>
        <v>0</v>
      </c>
      <c r="CI318" s="359">
        <f t="shared" si="1059"/>
        <v>0</v>
      </c>
      <c r="CJ318" s="359">
        <f t="shared" si="1059"/>
        <v>0</v>
      </c>
      <c r="CK318" s="359">
        <f t="shared" si="1059"/>
        <v>0</v>
      </c>
      <c r="CL318" s="359">
        <f t="shared" si="1059"/>
        <v>0</v>
      </c>
      <c r="CM318" s="359">
        <f t="shared" si="1059"/>
        <v>0</v>
      </c>
      <c r="CN318" s="359">
        <f t="shared" si="1059"/>
        <v>0</v>
      </c>
      <c r="CO318" s="359">
        <f t="shared" si="1059"/>
        <v>0</v>
      </c>
      <c r="CP318" s="359">
        <f t="shared" si="1059"/>
        <v>0</v>
      </c>
      <c r="CQ318" s="359">
        <f t="shared" si="1059"/>
        <v>0</v>
      </c>
      <c r="CR318" s="359">
        <f t="shared" si="1059"/>
        <v>0</v>
      </c>
      <c r="CS318" s="359">
        <f t="shared" si="1059"/>
        <v>0</v>
      </c>
    </row>
    <row r="319" spans="1:97" s="367" customFormat="1" x14ac:dyDescent="0.35">
      <c r="A319" s="352">
        <f t="shared" ref="A319:C319" si="1060">A179</f>
        <v>0</v>
      </c>
      <c r="B319" s="352" t="str">
        <f t="shared" si="1060"/>
        <v>0 0</v>
      </c>
      <c r="C319" s="359">
        <f t="shared" si="1060"/>
        <v>0</v>
      </c>
      <c r="D319" s="359">
        <f>IFERROR((('JA basår'!R27+'JA basår'!U27+'JA basår'!Y27)*'JA basår'!F27*'JA basår'!H27*'JA basår'!L27)+(('JA basår'!R57+'JA basår'!U57+'JA basår'!Y57)*'JA basår'!F57*'JA basår'!H57*'JA basår'!L57),0)</f>
        <v>0</v>
      </c>
      <c r="E319" s="359">
        <f t="shared" ref="E319:BP319" si="1061">IF(E$297="beräknas ej",0,D319*IF(E$298&gt;$D$283,1,IF(E$298&lt;=$C$283,$C$282,$D$282))*IFERROR(INDEX($B$288:$E$294,MATCH($A319,$A$288:$A$294,0),MATCH(E$298,$B$286:$E$286,1)),0))</f>
        <v>0</v>
      </c>
      <c r="F319" s="359">
        <f t="shared" si="1061"/>
        <v>0</v>
      </c>
      <c r="G319" s="359">
        <f t="shared" si="1061"/>
        <v>0</v>
      </c>
      <c r="H319" s="359">
        <f t="shared" si="1061"/>
        <v>0</v>
      </c>
      <c r="I319" s="359">
        <f t="shared" si="1061"/>
        <v>0</v>
      </c>
      <c r="J319" s="359">
        <f t="shared" si="1061"/>
        <v>0</v>
      </c>
      <c r="K319" s="359">
        <f t="shared" si="1061"/>
        <v>0</v>
      </c>
      <c r="L319" s="359">
        <f t="shared" si="1061"/>
        <v>0</v>
      </c>
      <c r="M319" s="359">
        <f t="shared" si="1061"/>
        <v>0</v>
      </c>
      <c r="N319" s="359">
        <f t="shared" si="1061"/>
        <v>0</v>
      </c>
      <c r="O319" s="359">
        <f t="shared" si="1061"/>
        <v>0</v>
      </c>
      <c r="P319" s="359">
        <f t="shared" si="1061"/>
        <v>0</v>
      </c>
      <c r="Q319" s="359">
        <f t="shared" si="1061"/>
        <v>0</v>
      </c>
      <c r="R319" s="359">
        <f t="shared" si="1061"/>
        <v>0</v>
      </c>
      <c r="S319" s="359">
        <f t="shared" si="1061"/>
        <v>0</v>
      </c>
      <c r="T319" s="359">
        <f t="shared" si="1061"/>
        <v>0</v>
      </c>
      <c r="U319" s="359">
        <f t="shared" si="1061"/>
        <v>0</v>
      </c>
      <c r="V319" s="359">
        <f t="shared" si="1061"/>
        <v>0</v>
      </c>
      <c r="W319" s="359">
        <f t="shared" si="1061"/>
        <v>0</v>
      </c>
      <c r="X319" s="359">
        <f t="shared" si="1061"/>
        <v>0</v>
      </c>
      <c r="Y319" s="359">
        <f t="shared" si="1061"/>
        <v>0</v>
      </c>
      <c r="Z319" s="359">
        <f t="shared" si="1061"/>
        <v>0</v>
      </c>
      <c r="AA319" s="359">
        <f t="shared" si="1061"/>
        <v>0</v>
      </c>
      <c r="AB319" s="359">
        <f t="shared" si="1061"/>
        <v>0</v>
      </c>
      <c r="AC319" s="359">
        <f t="shared" si="1061"/>
        <v>0</v>
      </c>
      <c r="AD319" s="359">
        <f t="shared" si="1061"/>
        <v>0</v>
      </c>
      <c r="AE319" s="359">
        <f t="shared" si="1061"/>
        <v>0</v>
      </c>
      <c r="AF319" s="359">
        <f t="shared" si="1061"/>
        <v>0</v>
      </c>
      <c r="AG319" s="359">
        <f t="shared" si="1061"/>
        <v>0</v>
      </c>
      <c r="AH319" s="359">
        <f t="shared" si="1061"/>
        <v>0</v>
      </c>
      <c r="AI319" s="359">
        <f t="shared" si="1061"/>
        <v>0</v>
      </c>
      <c r="AJ319" s="359">
        <f t="shared" si="1061"/>
        <v>0</v>
      </c>
      <c r="AK319" s="359">
        <f t="shared" si="1061"/>
        <v>0</v>
      </c>
      <c r="AL319" s="359">
        <f t="shared" si="1061"/>
        <v>0</v>
      </c>
      <c r="AM319" s="359">
        <f t="shared" si="1061"/>
        <v>0</v>
      </c>
      <c r="AN319" s="359">
        <f t="shared" si="1061"/>
        <v>0</v>
      </c>
      <c r="AO319" s="359">
        <f t="shared" si="1061"/>
        <v>0</v>
      </c>
      <c r="AP319" s="359">
        <f t="shared" si="1061"/>
        <v>0</v>
      </c>
      <c r="AQ319" s="359">
        <f t="shared" si="1061"/>
        <v>0</v>
      </c>
      <c r="AR319" s="359">
        <f t="shared" si="1061"/>
        <v>0</v>
      </c>
      <c r="AS319" s="359">
        <f t="shared" si="1061"/>
        <v>0</v>
      </c>
      <c r="AT319" s="359">
        <f t="shared" si="1061"/>
        <v>0</v>
      </c>
      <c r="AU319" s="359">
        <f t="shared" si="1061"/>
        <v>0</v>
      </c>
      <c r="AV319" s="359">
        <f t="shared" si="1061"/>
        <v>0</v>
      </c>
      <c r="AW319" s="359">
        <f t="shared" si="1061"/>
        <v>0</v>
      </c>
      <c r="AX319" s="359">
        <f t="shared" si="1061"/>
        <v>0</v>
      </c>
      <c r="AY319" s="359">
        <f t="shared" si="1061"/>
        <v>0</v>
      </c>
      <c r="AZ319" s="359">
        <f t="shared" si="1061"/>
        <v>0</v>
      </c>
      <c r="BA319" s="359">
        <f t="shared" si="1061"/>
        <v>0</v>
      </c>
      <c r="BB319" s="359">
        <f t="shared" si="1061"/>
        <v>0</v>
      </c>
      <c r="BC319" s="359">
        <f t="shared" si="1061"/>
        <v>0</v>
      </c>
      <c r="BD319" s="359">
        <f t="shared" si="1061"/>
        <v>0</v>
      </c>
      <c r="BE319" s="359">
        <f t="shared" si="1061"/>
        <v>0</v>
      </c>
      <c r="BF319" s="359">
        <f t="shared" si="1061"/>
        <v>0</v>
      </c>
      <c r="BG319" s="359">
        <f t="shared" si="1061"/>
        <v>0</v>
      </c>
      <c r="BH319" s="359">
        <f t="shared" si="1061"/>
        <v>0</v>
      </c>
      <c r="BI319" s="359">
        <f t="shared" si="1061"/>
        <v>0</v>
      </c>
      <c r="BJ319" s="359">
        <f t="shared" si="1061"/>
        <v>0</v>
      </c>
      <c r="BK319" s="359">
        <f t="shared" si="1061"/>
        <v>0</v>
      </c>
      <c r="BL319" s="359">
        <f t="shared" si="1061"/>
        <v>0</v>
      </c>
      <c r="BM319" s="359">
        <f t="shared" si="1061"/>
        <v>0</v>
      </c>
      <c r="BN319" s="359">
        <f t="shared" si="1061"/>
        <v>0</v>
      </c>
      <c r="BO319" s="359">
        <f t="shared" si="1061"/>
        <v>0</v>
      </c>
      <c r="BP319" s="359">
        <f t="shared" si="1061"/>
        <v>0</v>
      </c>
      <c r="BQ319" s="359">
        <f t="shared" ref="BQ319:CS319" si="1062">IF(BQ$297="beräknas ej",0,BP319*IF(BQ$298&gt;$D$283,1,IF(BQ$298&lt;=$C$283,$C$282,$D$282))*IFERROR(INDEX($B$288:$E$294,MATCH($A319,$A$288:$A$294,0),MATCH(BQ$298,$B$286:$E$286,1)),0))</f>
        <v>0</v>
      </c>
      <c r="BR319" s="359">
        <f t="shared" si="1062"/>
        <v>0</v>
      </c>
      <c r="BS319" s="359">
        <f t="shared" si="1062"/>
        <v>0</v>
      </c>
      <c r="BT319" s="359">
        <f t="shared" si="1062"/>
        <v>0</v>
      </c>
      <c r="BU319" s="359">
        <f t="shared" si="1062"/>
        <v>0</v>
      </c>
      <c r="BV319" s="359">
        <f t="shared" si="1062"/>
        <v>0</v>
      </c>
      <c r="BW319" s="359">
        <f t="shared" si="1062"/>
        <v>0</v>
      </c>
      <c r="BX319" s="359">
        <f t="shared" si="1062"/>
        <v>0</v>
      </c>
      <c r="BY319" s="359">
        <f t="shared" si="1062"/>
        <v>0</v>
      </c>
      <c r="BZ319" s="359">
        <f t="shared" si="1062"/>
        <v>0</v>
      </c>
      <c r="CA319" s="359">
        <f t="shared" si="1062"/>
        <v>0</v>
      </c>
      <c r="CB319" s="359">
        <f t="shared" si="1062"/>
        <v>0</v>
      </c>
      <c r="CC319" s="359">
        <f t="shared" si="1062"/>
        <v>0</v>
      </c>
      <c r="CD319" s="359">
        <f t="shared" si="1062"/>
        <v>0</v>
      </c>
      <c r="CE319" s="359">
        <f t="shared" si="1062"/>
        <v>0</v>
      </c>
      <c r="CF319" s="359">
        <f t="shared" si="1062"/>
        <v>0</v>
      </c>
      <c r="CG319" s="359">
        <f t="shared" si="1062"/>
        <v>0</v>
      </c>
      <c r="CH319" s="359">
        <f t="shared" si="1062"/>
        <v>0</v>
      </c>
      <c r="CI319" s="359">
        <f t="shared" si="1062"/>
        <v>0</v>
      </c>
      <c r="CJ319" s="359">
        <f t="shared" si="1062"/>
        <v>0</v>
      </c>
      <c r="CK319" s="359">
        <f t="shared" si="1062"/>
        <v>0</v>
      </c>
      <c r="CL319" s="359">
        <f t="shared" si="1062"/>
        <v>0</v>
      </c>
      <c r="CM319" s="359">
        <f t="shared" si="1062"/>
        <v>0</v>
      </c>
      <c r="CN319" s="359">
        <f t="shared" si="1062"/>
        <v>0</v>
      </c>
      <c r="CO319" s="359">
        <f t="shared" si="1062"/>
        <v>0</v>
      </c>
      <c r="CP319" s="359">
        <f t="shared" si="1062"/>
        <v>0</v>
      </c>
      <c r="CQ319" s="359">
        <f t="shared" si="1062"/>
        <v>0</v>
      </c>
      <c r="CR319" s="359">
        <f t="shared" si="1062"/>
        <v>0</v>
      </c>
      <c r="CS319" s="359">
        <f t="shared" si="1062"/>
        <v>0</v>
      </c>
    </row>
    <row r="320" spans="1:97" s="367" customFormat="1" x14ac:dyDescent="0.35">
      <c r="A320" s="352">
        <f t="shared" ref="A320:C320" si="1063">A180</f>
        <v>0</v>
      </c>
      <c r="B320" s="352" t="str">
        <f t="shared" si="1063"/>
        <v>0 0</v>
      </c>
      <c r="C320" s="359">
        <f t="shared" si="1063"/>
        <v>0</v>
      </c>
      <c r="D320" s="359">
        <f>IFERROR((('JA basår'!R28+'JA basår'!U28+'JA basår'!Y28)*'JA basår'!F28*'JA basår'!H28*'JA basår'!L28)+(('JA basår'!R58+'JA basår'!U58+'JA basår'!Y58)*'JA basår'!F58*'JA basår'!H58*'JA basår'!L58),0)</f>
        <v>0</v>
      </c>
      <c r="E320" s="359">
        <f t="shared" ref="E320:BP320" si="1064">IF(E$297="beräknas ej",0,D320*IF(E$298&gt;$D$283,1,IF(E$298&lt;=$C$283,$C$282,$D$282))*IFERROR(INDEX($B$288:$E$294,MATCH($A320,$A$288:$A$294,0),MATCH(E$298,$B$286:$E$286,1)),0))</f>
        <v>0</v>
      </c>
      <c r="F320" s="359">
        <f t="shared" si="1064"/>
        <v>0</v>
      </c>
      <c r="G320" s="359">
        <f t="shared" si="1064"/>
        <v>0</v>
      </c>
      <c r="H320" s="359">
        <f t="shared" si="1064"/>
        <v>0</v>
      </c>
      <c r="I320" s="359">
        <f t="shared" si="1064"/>
        <v>0</v>
      </c>
      <c r="J320" s="359">
        <f t="shared" si="1064"/>
        <v>0</v>
      </c>
      <c r="K320" s="359">
        <f t="shared" si="1064"/>
        <v>0</v>
      </c>
      <c r="L320" s="359">
        <f t="shared" si="1064"/>
        <v>0</v>
      </c>
      <c r="M320" s="359">
        <f t="shared" si="1064"/>
        <v>0</v>
      </c>
      <c r="N320" s="359">
        <f t="shared" si="1064"/>
        <v>0</v>
      </c>
      <c r="O320" s="359">
        <f t="shared" si="1064"/>
        <v>0</v>
      </c>
      <c r="P320" s="359">
        <f t="shared" si="1064"/>
        <v>0</v>
      </c>
      <c r="Q320" s="359">
        <f t="shared" si="1064"/>
        <v>0</v>
      </c>
      <c r="R320" s="359">
        <f t="shared" si="1064"/>
        <v>0</v>
      </c>
      <c r="S320" s="359">
        <f t="shared" si="1064"/>
        <v>0</v>
      </c>
      <c r="T320" s="359">
        <f t="shared" si="1064"/>
        <v>0</v>
      </c>
      <c r="U320" s="359">
        <f t="shared" si="1064"/>
        <v>0</v>
      </c>
      <c r="V320" s="359">
        <f t="shared" si="1064"/>
        <v>0</v>
      </c>
      <c r="W320" s="359">
        <f t="shared" si="1064"/>
        <v>0</v>
      </c>
      <c r="X320" s="359">
        <f t="shared" si="1064"/>
        <v>0</v>
      </c>
      <c r="Y320" s="359">
        <f t="shared" si="1064"/>
        <v>0</v>
      </c>
      <c r="Z320" s="359">
        <f t="shared" si="1064"/>
        <v>0</v>
      </c>
      <c r="AA320" s="359">
        <f t="shared" si="1064"/>
        <v>0</v>
      </c>
      <c r="AB320" s="359">
        <f t="shared" si="1064"/>
        <v>0</v>
      </c>
      <c r="AC320" s="359">
        <f t="shared" si="1064"/>
        <v>0</v>
      </c>
      <c r="AD320" s="359">
        <f t="shared" si="1064"/>
        <v>0</v>
      </c>
      <c r="AE320" s="359">
        <f t="shared" si="1064"/>
        <v>0</v>
      </c>
      <c r="AF320" s="359">
        <f t="shared" si="1064"/>
        <v>0</v>
      </c>
      <c r="AG320" s="359">
        <f t="shared" si="1064"/>
        <v>0</v>
      </c>
      <c r="AH320" s="359">
        <f t="shared" si="1064"/>
        <v>0</v>
      </c>
      <c r="AI320" s="359">
        <f t="shared" si="1064"/>
        <v>0</v>
      </c>
      <c r="AJ320" s="359">
        <f t="shared" si="1064"/>
        <v>0</v>
      </c>
      <c r="AK320" s="359">
        <f t="shared" si="1064"/>
        <v>0</v>
      </c>
      <c r="AL320" s="359">
        <f t="shared" si="1064"/>
        <v>0</v>
      </c>
      <c r="AM320" s="359">
        <f t="shared" si="1064"/>
        <v>0</v>
      </c>
      <c r="AN320" s="359">
        <f t="shared" si="1064"/>
        <v>0</v>
      </c>
      <c r="AO320" s="359">
        <f t="shared" si="1064"/>
        <v>0</v>
      </c>
      <c r="AP320" s="359">
        <f t="shared" si="1064"/>
        <v>0</v>
      </c>
      <c r="AQ320" s="359">
        <f t="shared" si="1064"/>
        <v>0</v>
      </c>
      <c r="AR320" s="359">
        <f t="shared" si="1064"/>
        <v>0</v>
      </c>
      <c r="AS320" s="359">
        <f t="shared" si="1064"/>
        <v>0</v>
      </c>
      <c r="AT320" s="359">
        <f t="shared" si="1064"/>
        <v>0</v>
      </c>
      <c r="AU320" s="359">
        <f t="shared" si="1064"/>
        <v>0</v>
      </c>
      <c r="AV320" s="359">
        <f t="shared" si="1064"/>
        <v>0</v>
      </c>
      <c r="AW320" s="359">
        <f t="shared" si="1064"/>
        <v>0</v>
      </c>
      <c r="AX320" s="359">
        <f t="shared" si="1064"/>
        <v>0</v>
      </c>
      <c r="AY320" s="359">
        <f t="shared" si="1064"/>
        <v>0</v>
      </c>
      <c r="AZ320" s="359">
        <f t="shared" si="1064"/>
        <v>0</v>
      </c>
      <c r="BA320" s="359">
        <f t="shared" si="1064"/>
        <v>0</v>
      </c>
      <c r="BB320" s="359">
        <f t="shared" si="1064"/>
        <v>0</v>
      </c>
      <c r="BC320" s="359">
        <f t="shared" si="1064"/>
        <v>0</v>
      </c>
      <c r="BD320" s="359">
        <f t="shared" si="1064"/>
        <v>0</v>
      </c>
      <c r="BE320" s="359">
        <f t="shared" si="1064"/>
        <v>0</v>
      </c>
      <c r="BF320" s="359">
        <f t="shared" si="1064"/>
        <v>0</v>
      </c>
      <c r="BG320" s="359">
        <f t="shared" si="1064"/>
        <v>0</v>
      </c>
      <c r="BH320" s="359">
        <f t="shared" si="1064"/>
        <v>0</v>
      </c>
      <c r="BI320" s="359">
        <f t="shared" si="1064"/>
        <v>0</v>
      </c>
      <c r="BJ320" s="359">
        <f t="shared" si="1064"/>
        <v>0</v>
      </c>
      <c r="BK320" s="359">
        <f t="shared" si="1064"/>
        <v>0</v>
      </c>
      <c r="BL320" s="359">
        <f t="shared" si="1064"/>
        <v>0</v>
      </c>
      <c r="BM320" s="359">
        <f t="shared" si="1064"/>
        <v>0</v>
      </c>
      <c r="BN320" s="359">
        <f t="shared" si="1064"/>
        <v>0</v>
      </c>
      <c r="BO320" s="359">
        <f t="shared" si="1064"/>
        <v>0</v>
      </c>
      <c r="BP320" s="359">
        <f t="shared" si="1064"/>
        <v>0</v>
      </c>
      <c r="BQ320" s="359">
        <f t="shared" ref="BQ320:CS320" si="1065">IF(BQ$297="beräknas ej",0,BP320*IF(BQ$298&gt;$D$283,1,IF(BQ$298&lt;=$C$283,$C$282,$D$282))*IFERROR(INDEX($B$288:$E$294,MATCH($A320,$A$288:$A$294,0),MATCH(BQ$298,$B$286:$E$286,1)),0))</f>
        <v>0</v>
      </c>
      <c r="BR320" s="359">
        <f t="shared" si="1065"/>
        <v>0</v>
      </c>
      <c r="BS320" s="359">
        <f t="shared" si="1065"/>
        <v>0</v>
      </c>
      <c r="BT320" s="359">
        <f t="shared" si="1065"/>
        <v>0</v>
      </c>
      <c r="BU320" s="359">
        <f t="shared" si="1065"/>
        <v>0</v>
      </c>
      <c r="BV320" s="359">
        <f t="shared" si="1065"/>
        <v>0</v>
      </c>
      <c r="BW320" s="359">
        <f t="shared" si="1065"/>
        <v>0</v>
      </c>
      <c r="BX320" s="359">
        <f t="shared" si="1065"/>
        <v>0</v>
      </c>
      <c r="BY320" s="359">
        <f t="shared" si="1065"/>
        <v>0</v>
      </c>
      <c r="BZ320" s="359">
        <f t="shared" si="1065"/>
        <v>0</v>
      </c>
      <c r="CA320" s="359">
        <f t="shared" si="1065"/>
        <v>0</v>
      </c>
      <c r="CB320" s="359">
        <f t="shared" si="1065"/>
        <v>0</v>
      </c>
      <c r="CC320" s="359">
        <f t="shared" si="1065"/>
        <v>0</v>
      </c>
      <c r="CD320" s="359">
        <f t="shared" si="1065"/>
        <v>0</v>
      </c>
      <c r="CE320" s="359">
        <f t="shared" si="1065"/>
        <v>0</v>
      </c>
      <c r="CF320" s="359">
        <f t="shared" si="1065"/>
        <v>0</v>
      </c>
      <c r="CG320" s="359">
        <f t="shared" si="1065"/>
        <v>0</v>
      </c>
      <c r="CH320" s="359">
        <f t="shared" si="1065"/>
        <v>0</v>
      </c>
      <c r="CI320" s="359">
        <f t="shared" si="1065"/>
        <v>0</v>
      </c>
      <c r="CJ320" s="359">
        <f t="shared" si="1065"/>
        <v>0</v>
      </c>
      <c r="CK320" s="359">
        <f t="shared" si="1065"/>
        <v>0</v>
      </c>
      <c r="CL320" s="359">
        <f t="shared" si="1065"/>
        <v>0</v>
      </c>
      <c r="CM320" s="359">
        <f t="shared" si="1065"/>
        <v>0</v>
      </c>
      <c r="CN320" s="359">
        <f t="shared" si="1065"/>
        <v>0</v>
      </c>
      <c r="CO320" s="359">
        <f t="shared" si="1065"/>
        <v>0</v>
      </c>
      <c r="CP320" s="359">
        <f t="shared" si="1065"/>
        <v>0</v>
      </c>
      <c r="CQ320" s="359">
        <f t="shared" si="1065"/>
        <v>0</v>
      </c>
      <c r="CR320" s="359">
        <f t="shared" si="1065"/>
        <v>0</v>
      </c>
      <c r="CS320" s="359">
        <f t="shared" si="1065"/>
        <v>0</v>
      </c>
    </row>
    <row r="321" spans="1:97" s="367" customFormat="1" x14ac:dyDescent="0.35">
      <c r="A321" s="352">
        <f t="shared" ref="A321:C321" si="1066">A181</f>
        <v>0</v>
      </c>
      <c r="B321" s="352" t="str">
        <f t="shared" si="1066"/>
        <v>0 0</v>
      </c>
      <c r="C321" s="359">
        <f t="shared" si="1066"/>
        <v>0</v>
      </c>
      <c r="D321" s="359">
        <f>IFERROR((('JA basår'!R29+'JA basår'!U29+'JA basår'!Y29)*'JA basår'!F29*'JA basår'!H29*'JA basår'!L29)+(('JA basår'!R59+'JA basår'!U59+'JA basår'!Y59)*'JA basår'!F59*'JA basår'!H59*'JA basår'!L59),0)</f>
        <v>0</v>
      </c>
      <c r="E321" s="359">
        <f t="shared" ref="E321:BP321" si="1067">IF(E$297="beräknas ej",0,D321*IF(E$298&gt;$D$283,1,IF(E$298&lt;=$C$283,$C$282,$D$282))*IFERROR(INDEX($B$288:$E$294,MATCH($A321,$A$288:$A$294,0),MATCH(E$298,$B$286:$E$286,1)),0))</f>
        <v>0</v>
      </c>
      <c r="F321" s="359">
        <f t="shared" si="1067"/>
        <v>0</v>
      </c>
      <c r="G321" s="359">
        <f t="shared" si="1067"/>
        <v>0</v>
      </c>
      <c r="H321" s="359">
        <f t="shared" si="1067"/>
        <v>0</v>
      </c>
      <c r="I321" s="359">
        <f t="shared" si="1067"/>
        <v>0</v>
      </c>
      <c r="J321" s="359">
        <f t="shared" si="1067"/>
        <v>0</v>
      </c>
      <c r="K321" s="359">
        <f t="shared" si="1067"/>
        <v>0</v>
      </c>
      <c r="L321" s="359">
        <f t="shared" si="1067"/>
        <v>0</v>
      </c>
      <c r="M321" s="359">
        <f t="shared" si="1067"/>
        <v>0</v>
      </c>
      <c r="N321" s="359">
        <f t="shared" si="1067"/>
        <v>0</v>
      </c>
      <c r="O321" s="359">
        <f t="shared" si="1067"/>
        <v>0</v>
      </c>
      <c r="P321" s="359">
        <f t="shared" si="1067"/>
        <v>0</v>
      </c>
      <c r="Q321" s="359">
        <f t="shared" si="1067"/>
        <v>0</v>
      </c>
      <c r="R321" s="359">
        <f t="shared" si="1067"/>
        <v>0</v>
      </c>
      <c r="S321" s="359">
        <f t="shared" si="1067"/>
        <v>0</v>
      </c>
      <c r="T321" s="359">
        <f t="shared" si="1067"/>
        <v>0</v>
      </c>
      <c r="U321" s="359">
        <f t="shared" si="1067"/>
        <v>0</v>
      </c>
      <c r="V321" s="359">
        <f t="shared" si="1067"/>
        <v>0</v>
      </c>
      <c r="W321" s="359">
        <f t="shared" si="1067"/>
        <v>0</v>
      </c>
      <c r="X321" s="359">
        <f t="shared" si="1067"/>
        <v>0</v>
      </c>
      <c r="Y321" s="359">
        <f t="shared" si="1067"/>
        <v>0</v>
      </c>
      <c r="Z321" s="359">
        <f t="shared" si="1067"/>
        <v>0</v>
      </c>
      <c r="AA321" s="359">
        <f t="shared" si="1067"/>
        <v>0</v>
      </c>
      <c r="AB321" s="359">
        <f t="shared" si="1067"/>
        <v>0</v>
      </c>
      <c r="AC321" s="359">
        <f t="shared" si="1067"/>
        <v>0</v>
      </c>
      <c r="AD321" s="359">
        <f t="shared" si="1067"/>
        <v>0</v>
      </c>
      <c r="AE321" s="359">
        <f t="shared" si="1067"/>
        <v>0</v>
      </c>
      <c r="AF321" s="359">
        <f t="shared" si="1067"/>
        <v>0</v>
      </c>
      <c r="AG321" s="359">
        <f t="shared" si="1067"/>
        <v>0</v>
      </c>
      <c r="AH321" s="359">
        <f t="shared" si="1067"/>
        <v>0</v>
      </c>
      <c r="AI321" s="359">
        <f t="shared" si="1067"/>
        <v>0</v>
      </c>
      <c r="AJ321" s="359">
        <f t="shared" si="1067"/>
        <v>0</v>
      </c>
      <c r="AK321" s="359">
        <f t="shared" si="1067"/>
        <v>0</v>
      </c>
      <c r="AL321" s="359">
        <f t="shared" si="1067"/>
        <v>0</v>
      </c>
      <c r="AM321" s="359">
        <f t="shared" si="1067"/>
        <v>0</v>
      </c>
      <c r="AN321" s="359">
        <f t="shared" si="1067"/>
        <v>0</v>
      </c>
      <c r="AO321" s="359">
        <f t="shared" si="1067"/>
        <v>0</v>
      </c>
      <c r="AP321" s="359">
        <f t="shared" si="1067"/>
        <v>0</v>
      </c>
      <c r="AQ321" s="359">
        <f t="shared" si="1067"/>
        <v>0</v>
      </c>
      <c r="AR321" s="359">
        <f t="shared" si="1067"/>
        <v>0</v>
      </c>
      <c r="AS321" s="359">
        <f t="shared" si="1067"/>
        <v>0</v>
      </c>
      <c r="AT321" s="359">
        <f t="shared" si="1067"/>
        <v>0</v>
      </c>
      <c r="AU321" s="359">
        <f t="shared" si="1067"/>
        <v>0</v>
      </c>
      <c r="AV321" s="359">
        <f t="shared" si="1067"/>
        <v>0</v>
      </c>
      <c r="AW321" s="359">
        <f t="shared" si="1067"/>
        <v>0</v>
      </c>
      <c r="AX321" s="359">
        <f t="shared" si="1067"/>
        <v>0</v>
      </c>
      <c r="AY321" s="359">
        <f t="shared" si="1067"/>
        <v>0</v>
      </c>
      <c r="AZ321" s="359">
        <f t="shared" si="1067"/>
        <v>0</v>
      </c>
      <c r="BA321" s="359">
        <f t="shared" si="1067"/>
        <v>0</v>
      </c>
      <c r="BB321" s="359">
        <f t="shared" si="1067"/>
        <v>0</v>
      </c>
      <c r="BC321" s="359">
        <f t="shared" si="1067"/>
        <v>0</v>
      </c>
      <c r="BD321" s="359">
        <f t="shared" si="1067"/>
        <v>0</v>
      </c>
      <c r="BE321" s="359">
        <f t="shared" si="1067"/>
        <v>0</v>
      </c>
      <c r="BF321" s="359">
        <f t="shared" si="1067"/>
        <v>0</v>
      </c>
      <c r="BG321" s="359">
        <f t="shared" si="1067"/>
        <v>0</v>
      </c>
      <c r="BH321" s="359">
        <f t="shared" si="1067"/>
        <v>0</v>
      </c>
      <c r="BI321" s="359">
        <f t="shared" si="1067"/>
        <v>0</v>
      </c>
      <c r="BJ321" s="359">
        <f t="shared" si="1067"/>
        <v>0</v>
      </c>
      <c r="BK321" s="359">
        <f t="shared" si="1067"/>
        <v>0</v>
      </c>
      <c r="BL321" s="359">
        <f t="shared" si="1067"/>
        <v>0</v>
      </c>
      <c r="BM321" s="359">
        <f t="shared" si="1067"/>
        <v>0</v>
      </c>
      <c r="BN321" s="359">
        <f t="shared" si="1067"/>
        <v>0</v>
      </c>
      <c r="BO321" s="359">
        <f t="shared" si="1067"/>
        <v>0</v>
      </c>
      <c r="BP321" s="359">
        <f t="shared" si="1067"/>
        <v>0</v>
      </c>
      <c r="BQ321" s="359">
        <f t="shared" ref="BQ321:CS321" si="1068">IF(BQ$297="beräknas ej",0,BP321*IF(BQ$298&gt;$D$283,1,IF(BQ$298&lt;=$C$283,$C$282,$D$282))*IFERROR(INDEX($B$288:$E$294,MATCH($A321,$A$288:$A$294,0),MATCH(BQ$298,$B$286:$E$286,1)),0))</f>
        <v>0</v>
      </c>
      <c r="BR321" s="359">
        <f t="shared" si="1068"/>
        <v>0</v>
      </c>
      <c r="BS321" s="359">
        <f t="shared" si="1068"/>
        <v>0</v>
      </c>
      <c r="BT321" s="359">
        <f t="shared" si="1068"/>
        <v>0</v>
      </c>
      <c r="BU321" s="359">
        <f t="shared" si="1068"/>
        <v>0</v>
      </c>
      <c r="BV321" s="359">
        <f t="shared" si="1068"/>
        <v>0</v>
      </c>
      <c r="BW321" s="359">
        <f t="shared" si="1068"/>
        <v>0</v>
      </c>
      <c r="BX321" s="359">
        <f t="shared" si="1068"/>
        <v>0</v>
      </c>
      <c r="BY321" s="359">
        <f t="shared" si="1068"/>
        <v>0</v>
      </c>
      <c r="BZ321" s="359">
        <f t="shared" si="1068"/>
        <v>0</v>
      </c>
      <c r="CA321" s="359">
        <f t="shared" si="1068"/>
        <v>0</v>
      </c>
      <c r="CB321" s="359">
        <f t="shared" si="1068"/>
        <v>0</v>
      </c>
      <c r="CC321" s="359">
        <f t="shared" si="1068"/>
        <v>0</v>
      </c>
      <c r="CD321" s="359">
        <f t="shared" si="1068"/>
        <v>0</v>
      </c>
      <c r="CE321" s="359">
        <f t="shared" si="1068"/>
        <v>0</v>
      </c>
      <c r="CF321" s="359">
        <f t="shared" si="1068"/>
        <v>0</v>
      </c>
      <c r="CG321" s="359">
        <f t="shared" si="1068"/>
        <v>0</v>
      </c>
      <c r="CH321" s="359">
        <f t="shared" si="1068"/>
        <v>0</v>
      </c>
      <c r="CI321" s="359">
        <f t="shared" si="1068"/>
        <v>0</v>
      </c>
      <c r="CJ321" s="359">
        <f t="shared" si="1068"/>
        <v>0</v>
      </c>
      <c r="CK321" s="359">
        <f t="shared" si="1068"/>
        <v>0</v>
      </c>
      <c r="CL321" s="359">
        <f t="shared" si="1068"/>
        <v>0</v>
      </c>
      <c r="CM321" s="359">
        <f t="shared" si="1068"/>
        <v>0</v>
      </c>
      <c r="CN321" s="359">
        <f t="shared" si="1068"/>
        <v>0</v>
      </c>
      <c r="CO321" s="359">
        <f t="shared" si="1068"/>
        <v>0</v>
      </c>
      <c r="CP321" s="359">
        <f t="shared" si="1068"/>
        <v>0</v>
      </c>
      <c r="CQ321" s="359">
        <f t="shared" si="1068"/>
        <v>0</v>
      </c>
      <c r="CR321" s="359">
        <f t="shared" si="1068"/>
        <v>0</v>
      </c>
      <c r="CS321" s="359">
        <f t="shared" si="1068"/>
        <v>0</v>
      </c>
    </row>
    <row r="322" spans="1:97" s="367" customFormat="1" x14ac:dyDescent="0.35">
      <c r="A322" s="352">
        <f t="shared" ref="A322:C322" si="1069">A182</f>
        <v>0</v>
      </c>
      <c r="B322" s="352" t="str">
        <f t="shared" si="1069"/>
        <v>0 0</v>
      </c>
      <c r="C322" s="359">
        <f t="shared" si="1069"/>
        <v>0</v>
      </c>
      <c r="D322" s="359">
        <f>IFERROR((('JA basår'!R30+'JA basår'!U30+'JA basår'!Y30)*'JA basår'!F30*'JA basår'!H30*'JA basår'!L30)+(('JA basår'!R60+'JA basår'!U60+'JA basår'!Y60)*'JA basår'!F60*'JA basår'!H60*'JA basår'!L60),0)</f>
        <v>0</v>
      </c>
      <c r="E322" s="359">
        <f t="shared" ref="E322:BP322" si="1070">IF(E$297="beräknas ej",0,D322*IF(E$298&gt;$D$283,1,IF(E$298&lt;=$C$283,$C$282,$D$282))*IFERROR(INDEX($B$288:$E$294,MATCH($A322,$A$288:$A$294,0),MATCH(E$298,$B$286:$E$286,1)),0))</f>
        <v>0</v>
      </c>
      <c r="F322" s="359">
        <f t="shared" si="1070"/>
        <v>0</v>
      </c>
      <c r="G322" s="359">
        <f t="shared" si="1070"/>
        <v>0</v>
      </c>
      <c r="H322" s="359">
        <f t="shared" si="1070"/>
        <v>0</v>
      </c>
      <c r="I322" s="359">
        <f t="shared" si="1070"/>
        <v>0</v>
      </c>
      <c r="J322" s="359">
        <f t="shared" si="1070"/>
        <v>0</v>
      </c>
      <c r="K322" s="359">
        <f t="shared" si="1070"/>
        <v>0</v>
      </c>
      <c r="L322" s="359">
        <f t="shared" si="1070"/>
        <v>0</v>
      </c>
      <c r="M322" s="359">
        <f t="shared" si="1070"/>
        <v>0</v>
      </c>
      <c r="N322" s="359">
        <f t="shared" si="1070"/>
        <v>0</v>
      </c>
      <c r="O322" s="359">
        <f t="shared" si="1070"/>
        <v>0</v>
      </c>
      <c r="P322" s="359">
        <f t="shared" si="1070"/>
        <v>0</v>
      </c>
      <c r="Q322" s="359">
        <f t="shared" si="1070"/>
        <v>0</v>
      </c>
      <c r="R322" s="359">
        <f t="shared" si="1070"/>
        <v>0</v>
      </c>
      <c r="S322" s="359">
        <f t="shared" si="1070"/>
        <v>0</v>
      </c>
      <c r="T322" s="359">
        <f t="shared" si="1070"/>
        <v>0</v>
      </c>
      <c r="U322" s="359">
        <f t="shared" si="1070"/>
        <v>0</v>
      </c>
      <c r="V322" s="359">
        <f t="shared" si="1070"/>
        <v>0</v>
      </c>
      <c r="W322" s="359">
        <f t="shared" si="1070"/>
        <v>0</v>
      </c>
      <c r="X322" s="359">
        <f t="shared" si="1070"/>
        <v>0</v>
      </c>
      <c r="Y322" s="359">
        <f t="shared" si="1070"/>
        <v>0</v>
      </c>
      <c r="Z322" s="359">
        <f t="shared" si="1070"/>
        <v>0</v>
      </c>
      <c r="AA322" s="359">
        <f t="shared" si="1070"/>
        <v>0</v>
      </c>
      <c r="AB322" s="359">
        <f t="shared" si="1070"/>
        <v>0</v>
      </c>
      <c r="AC322" s="359">
        <f t="shared" si="1070"/>
        <v>0</v>
      </c>
      <c r="AD322" s="359">
        <f t="shared" si="1070"/>
        <v>0</v>
      </c>
      <c r="AE322" s="359">
        <f t="shared" si="1070"/>
        <v>0</v>
      </c>
      <c r="AF322" s="359">
        <f t="shared" si="1070"/>
        <v>0</v>
      </c>
      <c r="AG322" s="359">
        <f t="shared" si="1070"/>
        <v>0</v>
      </c>
      <c r="AH322" s="359">
        <f t="shared" si="1070"/>
        <v>0</v>
      </c>
      <c r="AI322" s="359">
        <f t="shared" si="1070"/>
        <v>0</v>
      </c>
      <c r="AJ322" s="359">
        <f t="shared" si="1070"/>
        <v>0</v>
      </c>
      <c r="AK322" s="359">
        <f t="shared" si="1070"/>
        <v>0</v>
      </c>
      <c r="AL322" s="359">
        <f t="shared" si="1070"/>
        <v>0</v>
      </c>
      <c r="AM322" s="359">
        <f t="shared" si="1070"/>
        <v>0</v>
      </c>
      <c r="AN322" s="359">
        <f t="shared" si="1070"/>
        <v>0</v>
      </c>
      <c r="AO322" s="359">
        <f t="shared" si="1070"/>
        <v>0</v>
      </c>
      <c r="AP322" s="359">
        <f t="shared" si="1070"/>
        <v>0</v>
      </c>
      <c r="AQ322" s="359">
        <f t="shared" si="1070"/>
        <v>0</v>
      </c>
      <c r="AR322" s="359">
        <f t="shared" si="1070"/>
        <v>0</v>
      </c>
      <c r="AS322" s="359">
        <f t="shared" si="1070"/>
        <v>0</v>
      </c>
      <c r="AT322" s="359">
        <f t="shared" si="1070"/>
        <v>0</v>
      </c>
      <c r="AU322" s="359">
        <f t="shared" si="1070"/>
        <v>0</v>
      </c>
      <c r="AV322" s="359">
        <f t="shared" si="1070"/>
        <v>0</v>
      </c>
      <c r="AW322" s="359">
        <f t="shared" si="1070"/>
        <v>0</v>
      </c>
      <c r="AX322" s="359">
        <f t="shared" si="1070"/>
        <v>0</v>
      </c>
      <c r="AY322" s="359">
        <f t="shared" si="1070"/>
        <v>0</v>
      </c>
      <c r="AZ322" s="359">
        <f t="shared" si="1070"/>
        <v>0</v>
      </c>
      <c r="BA322" s="359">
        <f t="shared" si="1070"/>
        <v>0</v>
      </c>
      <c r="BB322" s="359">
        <f t="shared" si="1070"/>
        <v>0</v>
      </c>
      <c r="BC322" s="359">
        <f t="shared" si="1070"/>
        <v>0</v>
      </c>
      <c r="BD322" s="359">
        <f t="shared" si="1070"/>
        <v>0</v>
      </c>
      <c r="BE322" s="359">
        <f t="shared" si="1070"/>
        <v>0</v>
      </c>
      <c r="BF322" s="359">
        <f t="shared" si="1070"/>
        <v>0</v>
      </c>
      <c r="BG322" s="359">
        <f t="shared" si="1070"/>
        <v>0</v>
      </c>
      <c r="BH322" s="359">
        <f t="shared" si="1070"/>
        <v>0</v>
      </c>
      <c r="BI322" s="359">
        <f t="shared" si="1070"/>
        <v>0</v>
      </c>
      <c r="BJ322" s="359">
        <f t="shared" si="1070"/>
        <v>0</v>
      </c>
      <c r="BK322" s="359">
        <f t="shared" si="1070"/>
        <v>0</v>
      </c>
      <c r="BL322" s="359">
        <f t="shared" si="1070"/>
        <v>0</v>
      </c>
      <c r="BM322" s="359">
        <f t="shared" si="1070"/>
        <v>0</v>
      </c>
      <c r="BN322" s="359">
        <f t="shared" si="1070"/>
        <v>0</v>
      </c>
      <c r="BO322" s="359">
        <f t="shared" si="1070"/>
        <v>0</v>
      </c>
      <c r="BP322" s="359">
        <f t="shared" si="1070"/>
        <v>0</v>
      </c>
      <c r="BQ322" s="359">
        <f t="shared" ref="BQ322:CS322" si="1071">IF(BQ$297="beräknas ej",0,BP322*IF(BQ$298&gt;$D$283,1,IF(BQ$298&lt;=$C$283,$C$282,$D$282))*IFERROR(INDEX($B$288:$E$294,MATCH($A322,$A$288:$A$294,0),MATCH(BQ$298,$B$286:$E$286,1)),0))</f>
        <v>0</v>
      </c>
      <c r="BR322" s="359">
        <f t="shared" si="1071"/>
        <v>0</v>
      </c>
      <c r="BS322" s="359">
        <f t="shared" si="1071"/>
        <v>0</v>
      </c>
      <c r="BT322" s="359">
        <f t="shared" si="1071"/>
        <v>0</v>
      </c>
      <c r="BU322" s="359">
        <f t="shared" si="1071"/>
        <v>0</v>
      </c>
      <c r="BV322" s="359">
        <f t="shared" si="1071"/>
        <v>0</v>
      </c>
      <c r="BW322" s="359">
        <f t="shared" si="1071"/>
        <v>0</v>
      </c>
      <c r="BX322" s="359">
        <f t="shared" si="1071"/>
        <v>0</v>
      </c>
      <c r="BY322" s="359">
        <f t="shared" si="1071"/>
        <v>0</v>
      </c>
      <c r="BZ322" s="359">
        <f t="shared" si="1071"/>
        <v>0</v>
      </c>
      <c r="CA322" s="359">
        <f t="shared" si="1071"/>
        <v>0</v>
      </c>
      <c r="CB322" s="359">
        <f t="shared" si="1071"/>
        <v>0</v>
      </c>
      <c r="CC322" s="359">
        <f t="shared" si="1071"/>
        <v>0</v>
      </c>
      <c r="CD322" s="359">
        <f t="shared" si="1071"/>
        <v>0</v>
      </c>
      <c r="CE322" s="359">
        <f t="shared" si="1071"/>
        <v>0</v>
      </c>
      <c r="CF322" s="359">
        <f t="shared" si="1071"/>
        <v>0</v>
      </c>
      <c r="CG322" s="359">
        <f t="shared" si="1071"/>
        <v>0</v>
      </c>
      <c r="CH322" s="359">
        <f t="shared" si="1071"/>
        <v>0</v>
      </c>
      <c r="CI322" s="359">
        <f t="shared" si="1071"/>
        <v>0</v>
      </c>
      <c r="CJ322" s="359">
        <f t="shared" si="1071"/>
        <v>0</v>
      </c>
      <c r="CK322" s="359">
        <f t="shared" si="1071"/>
        <v>0</v>
      </c>
      <c r="CL322" s="359">
        <f t="shared" si="1071"/>
        <v>0</v>
      </c>
      <c r="CM322" s="359">
        <f t="shared" si="1071"/>
        <v>0</v>
      </c>
      <c r="CN322" s="359">
        <f t="shared" si="1071"/>
        <v>0</v>
      </c>
      <c r="CO322" s="359">
        <f t="shared" si="1071"/>
        <v>0</v>
      </c>
      <c r="CP322" s="359">
        <f t="shared" si="1071"/>
        <v>0</v>
      </c>
      <c r="CQ322" s="359">
        <f t="shared" si="1071"/>
        <v>0</v>
      </c>
      <c r="CR322" s="359">
        <f t="shared" si="1071"/>
        <v>0</v>
      </c>
      <c r="CS322" s="359">
        <f t="shared" si="1071"/>
        <v>0</v>
      </c>
    </row>
    <row r="323" spans="1:97" s="367" customFormat="1" x14ac:dyDescent="0.35">
      <c r="A323" s="352">
        <f t="shared" ref="A323:C323" si="1072">A183</f>
        <v>0</v>
      </c>
      <c r="B323" s="352" t="str">
        <f t="shared" si="1072"/>
        <v>0 0</v>
      </c>
      <c r="C323" s="359">
        <f t="shared" si="1072"/>
        <v>0</v>
      </c>
      <c r="D323" s="359">
        <f>IFERROR((('JA basår'!R31+'JA basår'!U31+'JA basår'!Y31)*'JA basår'!F31*'JA basår'!H31*'JA basår'!L31)+(('JA basår'!R61+'JA basår'!U61+'JA basår'!Y61)*'JA basår'!F61*'JA basår'!H61*'JA basår'!L61),0)</f>
        <v>0</v>
      </c>
      <c r="E323" s="359">
        <f t="shared" ref="E323:BP323" si="1073">IF(E$297="beräknas ej",0,D323*IF(E$298&gt;$D$283,1,IF(E$298&lt;=$C$283,$C$282,$D$282))*IFERROR(INDEX($B$288:$E$294,MATCH($A323,$A$288:$A$294,0),MATCH(E$298,$B$286:$E$286,1)),0))</f>
        <v>0</v>
      </c>
      <c r="F323" s="359">
        <f t="shared" si="1073"/>
        <v>0</v>
      </c>
      <c r="G323" s="359">
        <f t="shared" si="1073"/>
        <v>0</v>
      </c>
      <c r="H323" s="359">
        <f t="shared" si="1073"/>
        <v>0</v>
      </c>
      <c r="I323" s="359">
        <f t="shared" si="1073"/>
        <v>0</v>
      </c>
      <c r="J323" s="359">
        <f t="shared" si="1073"/>
        <v>0</v>
      </c>
      <c r="K323" s="359">
        <f t="shared" si="1073"/>
        <v>0</v>
      </c>
      <c r="L323" s="359">
        <f t="shared" si="1073"/>
        <v>0</v>
      </c>
      <c r="M323" s="359">
        <f t="shared" si="1073"/>
        <v>0</v>
      </c>
      <c r="N323" s="359">
        <f t="shared" si="1073"/>
        <v>0</v>
      </c>
      <c r="O323" s="359">
        <f t="shared" si="1073"/>
        <v>0</v>
      </c>
      <c r="P323" s="359">
        <f t="shared" si="1073"/>
        <v>0</v>
      </c>
      <c r="Q323" s="359">
        <f t="shared" si="1073"/>
        <v>0</v>
      </c>
      <c r="R323" s="359">
        <f t="shared" si="1073"/>
        <v>0</v>
      </c>
      <c r="S323" s="359">
        <f t="shared" si="1073"/>
        <v>0</v>
      </c>
      <c r="T323" s="359">
        <f t="shared" si="1073"/>
        <v>0</v>
      </c>
      <c r="U323" s="359">
        <f t="shared" si="1073"/>
        <v>0</v>
      </c>
      <c r="V323" s="359">
        <f t="shared" si="1073"/>
        <v>0</v>
      </c>
      <c r="W323" s="359">
        <f t="shared" si="1073"/>
        <v>0</v>
      </c>
      <c r="X323" s="359">
        <f t="shared" si="1073"/>
        <v>0</v>
      </c>
      <c r="Y323" s="359">
        <f t="shared" si="1073"/>
        <v>0</v>
      </c>
      <c r="Z323" s="359">
        <f t="shared" si="1073"/>
        <v>0</v>
      </c>
      <c r="AA323" s="359">
        <f t="shared" si="1073"/>
        <v>0</v>
      </c>
      <c r="AB323" s="359">
        <f t="shared" si="1073"/>
        <v>0</v>
      </c>
      <c r="AC323" s="359">
        <f t="shared" si="1073"/>
        <v>0</v>
      </c>
      <c r="AD323" s="359">
        <f t="shared" si="1073"/>
        <v>0</v>
      </c>
      <c r="AE323" s="359">
        <f t="shared" si="1073"/>
        <v>0</v>
      </c>
      <c r="AF323" s="359">
        <f t="shared" si="1073"/>
        <v>0</v>
      </c>
      <c r="AG323" s="359">
        <f t="shared" si="1073"/>
        <v>0</v>
      </c>
      <c r="AH323" s="359">
        <f t="shared" si="1073"/>
        <v>0</v>
      </c>
      <c r="AI323" s="359">
        <f t="shared" si="1073"/>
        <v>0</v>
      </c>
      <c r="AJ323" s="359">
        <f t="shared" si="1073"/>
        <v>0</v>
      </c>
      <c r="AK323" s="359">
        <f t="shared" si="1073"/>
        <v>0</v>
      </c>
      <c r="AL323" s="359">
        <f t="shared" si="1073"/>
        <v>0</v>
      </c>
      <c r="AM323" s="359">
        <f t="shared" si="1073"/>
        <v>0</v>
      </c>
      <c r="AN323" s="359">
        <f t="shared" si="1073"/>
        <v>0</v>
      </c>
      <c r="AO323" s="359">
        <f t="shared" si="1073"/>
        <v>0</v>
      </c>
      <c r="AP323" s="359">
        <f t="shared" si="1073"/>
        <v>0</v>
      </c>
      <c r="AQ323" s="359">
        <f t="shared" si="1073"/>
        <v>0</v>
      </c>
      <c r="AR323" s="359">
        <f t="shared" si="1073"/>
        <v>0</v>
      </c>
      <c r="AS323" s="359">
        <f t="shared" si="1073"/>
        <v>0</v>
      </c>
      <c r="AT323" s="359">
        <f t="shared" si="1073"/>
        <v>0</v>
      </c>
      <c r="AU323" s="359">
        <f t="shared" si="1073"/>
        <v>0</v>
      </c>
      <c r="AV323" s="359">
        <f t="shared" si="1073"/>
        <v>0</v>
      </c>
      <c r="AW323" s="359">
        <f t="shared" si="1073"/>
        <v>0</v>
      </c>
      <c r="AX323" s="359">
        <f t="shared" si="1073"/>
        <v>0</v>
      </c>
      <c r="AY323" s="359">
        <f t="shared" si="1073"/>
        <v>0</v>
      </c>
      <c r="AZ323" s="359">
        <f t="shared" si="1073"/>
        <v>0</v>
      </c>
      <c r="BA323" s="359">
        <f t="shared" si="1073"/>
        <v>0</v>
      </c>
      <c r="BB323" s="359">
        <f t="shared" si="1073"/>
        <v>0</v>
      </c>
      <c r="BC323" s="359">
        <f t="shared" si="1073"/>
        <v>0</v>
      </c>
      <c r="BD323" s="359">
        <f t="shared" si="1073"/>
        <v>0</v>
      </c>
      <c r="BE323" s="359">
        <f t="shared" si="1073"/>
        <v>0</v>
      </c>
      <c r="BF323" s="359">
        <f t="shared" si="1073"/>
        <v>0</v>
      </c>
      <c r="BG323" s="359">
        <f t="shared" si="1073"/>
        <v>0</v>
      </c>
      <c r="BH323" s="359">
        <f t="shared" si="1073"/>
        <v>0</v>
      </c>
      <c r="BI323" s="359">
        <f t="shared" si="1073"/>
        <v>0</v>
      </c>
      <c r="BJ323" s="359">
        <f t="shared" si="1073"/>
        <v>0</v>
      </c>
      <c r="BK323" s="359">
        <f t="shared" si="1073"/>
        <v>0</v>
      </c>
      <c r="BL323" s="359">
        <f t="shared" si="1073"/>
        <v>0</v>
      </c>
      <c r="BM323" s="359">
        <f t="shared" si="1073"/>
        <v>0</v>
      </c>
      <c r="BN323" s="359">
        <f t="shared" si="1073"/>
        <v>0</v>
      </c>
      <c r="BO323" s="359">
        <f t="shared" si="1073"/>
        <v>0</v>
      </c>
      <c r="BP323" s="359">
        <f t="shared" si="1073"/>
        <v>0</v>
      </c>
      <c r="BQ323" s="359">
        <f t="shared" ref="BQ323:CS323" si="1074">IF(BQ$297="beräknas ej",0,BP323*IF(BQ$298&gt;$D$283,1,IF(BQ$298&lt;=$C$283,$C$282,$D$282))*IFERROR(INDEX($B$288:$E$294,MATCH($A323,$A$288:$A$294,0),MATCH(BQ$298,$B$286:$E$286,1)),0))</f>
        <v>0</v>
      </c>
      <c r="BR323" s="359">
        <f t="shared" si="1074"/>
        <v>0</v>
      </c>
      <c r="BS323" s="359">
        <f t="shared" si="1074"/>
        <v>0</v>
      </c>
      <c r="BT323" s="359">
        <f t="shared" si="1074"/>
        <v>0</v>
      </c>
      <c r="BU323" s="359">
        <f t="shared" si="1074"/>
        <v>0</v>
      </c>
      <c r="BV323" s="359">
        <f t="shared" si="1074"/>
        <v>0</v>
      </c>
      <c r="BW323" s="359">
        <f t="shared" si="1074"/>
        <v>0</v>
      </c>
      <c r="BX323" s="359">
        <f t="shared" si="1074"/>
        <v>0</v>
      </c>
      <c r="BY323" s="359">
        <f t="shared" si="1074"/>
        <v>0</v>
      </c>
      <c r="BZ323" s="359">
        <f t="shared" si="1074"/>
        <v>0</v>
      </c>
      <c r="CA323" s="359">
        <f t="shared" si="1074"/>
        <v>0</v>
      </c>
      <c r="CB323" s="359">
        <f t="shared" si="1074"/>
        <v>0</v>
      </c>
      <c r="CC323" s="359">
        <f t="shared" si="1074"/>
        <v>0</v>
      </c>
      <c r="CD323" s="359">
        <f t="shared" si="1074"/>
        <v>0</v>
      </c>
      <c r="CE323" s="359">
        <f t="shared" si="1074"/>
        <v>0</v>
      </c>
      <c r="CF323" s="359">
        <f t="shared" si="1074"/>
        <v>0</v>
      </c>
      <c r="CG323" s="359">
        <f t="shared" si="1074"/>
        <v>0</v>
      </c>
      <c r="CH323" s="359">
        <f t="shared" si="1074"/>
        <v>0</v>
      </c>
      <c r="CI323" s="359">
        <f t="shared" si="1074"/>
        <v>0</v>
      </c>
      <c r="CJ323" s="359">
        <f t="shared" si="1074"/>
        <v>0</v>
      </c>
      <c r="CK323" s="359">
        <f t="shared" si="1074"/>
        <v>0</v>
      </c>
      <c r="CL323" s="359">
        <f t="shared" si="1074"/>
        <v>0</v>
      </c>
      <c r="CM323" s="359">
        <f t="shared" si="1074"/>
        <v>0</v>
      </c>
      <c r="CN323" s="359">
        <f t="shared" si="1074"/>
        <v>0</v>
      </c>
      <c r="CO323" s="359">
        <f t="shared" si="1074"/>
        <v>0</v>
      </c>
      <c r="CP323" s="359">
        <f t="shared" si="1074"/>
        <v>0</v>
      </c>
      <c r="CQ323" s="359">
        <f t="shared" si="1074"/>
        <v>0</v>
      </c>
      <c r="CR323" s="359">
        <f t="shared" si="1074"/>
        <v>0</v>
      </c>
      <c r="CS323" s="359">
        <f t="shared" si="1074"/>
        <v>0</v>
      </c>
    </row>
    <row r="324" spans="1:97" s="370" customFormat="1" x14ac:dyDescent="0.35">
      <c r="A324" s="362"/>
      <c r="B324" s="362"/>
      <c r="C324" s="362"/>
      <c r="D324" s="363">
        <f>SUM(D299:D323)</f>
        <v>0</v>
      </c>
      <c r="E324" s="363">
        <f t="shared" ref="E324:BP324" si="1075">SUM(E299:E323)</f>
        <v>0</v>
      </c>
      <c r="F324" s="363">
        <f t="shared" si="1075"/>
        <v>0</v>
      </c>
      <c r="G324" s="363">
        <f t="shared" si="1075"/>
        <v>0</v>
      </c>
      <c r="H324" s="363">
        <f t="shared" si="1075"/>
        <v>0</v>
      </c>
      <c r="I324" s="363">
        <f t="shared" si="1075"/>
        <v>0</v>
      </c>
      <c r="J324" s="363">
        <f t="shared" si="1075"/>
        <v>0</v>
      </c>
      <c r="K324" s="363">
        <f t="shared" si="1075"/>
        <v>0</v>
      </c>
      <c r="L324" s="363">
        <f t="shared" si="1075"/>
        <v>0</v>
      </c>
      <c r="M324" s="363">
        <f t="shared" si="1075"/>
        <v>0</v>
      </c>
      <c r="N324" s="363">
        <f t="shared" si="1075"/>
        <v>0</v>
      </c>
      <c r="O324" s="363">
        <f t="shared" si="1075"/>
        <v>0</v>
      </c>
      <c r="P324" s="363">
        <f t="shared" si="1075"/>
        <v>0</v>
      </c>
      <c r="Q324" s="363">
        <f t="shared" si="1075"/>
        <v>0</v>
      </c>
      <c r="R324" s="363">
        <f t="shared" si="1075"/>
        <v>0</v>
      </c>
      <c r="S324" s="363">
        <f t="shared" si="1075"/>
        <v>0</v>
      </c>
      <c r="T324" s="363">
        <f t="shared" si="1075"/>
        <v>0</v>
      </c>
      <c r="U324" s="363">
        <f t="shared" si="1075"/>
        <v>0</v>
      </c>
      <c r="V324" s="363">
        <f t="shared" si="1075"/>
        <v>0</v>
      </c>
      <c r="W324" s="363">
        <f t="shared" si="1075"/>
        <v>0</v>
      </c>
      <c r="X324" s="363">
        <f t="shared" si="1075"/>
        <v>0</v>
      </c>
      <c r="Y324" s="363">
        <f t="shared" si="1075"/>
        <v>0</v>
      </c>
      <c r="Z324" s="363">
        <f t="shared" si="1075"/>
        <v>0</v>
      </c>
      <c r="AA324" s="363">
        <f t="shared" si="1075"/>
        <v>0</v>
      </c>
      <c r="AB324" s="363">
        <f t="shared" si="1075"/>
        <v>0</v>
      </c>
      <c r="AC324" s="363">
        <f t="shared" si="1075"/>
        <v>0</v>
      </c>
      <c r="AD324" s="363">
        <f t="shared" si="1075"/>
        <v>0</v>
      </c>
      <c r="AE324" s="363">
        <f t="shared" si="1075"/>
        <v>0</v>
      </c>
      <c r="AF324" s="363">
        <f t="shared" si="1075"/>
        <v>0</v>
      </c>
      <c r="AG324" s="363">
        <f t="shared" si="1075"/>
        <v>0</v>
      </c>
      <c r="AH324" s="363">
        <f t="shared" si="1075"/>
        <v>0</v>
      </c>
      <c r="AI324" s="363">
        <f t="shared" si="1075"/>
        <v>0</v>
      </c>
      <c r="AJ324" s="363">
        <f t="shared" si="1075"/>
        <v>0</v>
      </c>
      <c r="AK324" s="363">
        <f t="shared" si="1075"/>
        <v>0</v>
      </c>
      <c r="AL324" s="363">
        <f t="shared" si="1075"/>
        <v>0</v>
      </c>
      <c r="AM324" s="363">
        <f t="shared" si="1075"/>
        <v>0</v>
      </c>
      <c r="AN324" s="363">
        <f t="shared" si="1075"/>
        <v>0</v>
      </c>
      <c r="AO324" s="363">
        <f t="shared" si="1075"/>
        <v>0</v>
      </c>
      <c r="AP324" s="363">
        <f t="shared" si="1075"/>
        <v>0</v>
      </c>
      <c r="AQ324" s="363">
        <f t="shared" si="1075"/>
        <v>0</v>
      </c>
      <c r="AR324" s="363">
        <f t="shared" si="1075"/>
        <v>0</v>
      </c>
      <c r="AS324" s="363">
        <f t="shared" si="1075"/>
        <v>0</v>
      </c>
      <c r="AT324" s="363">
        <f t="shared" si="1075"/>
        <v>0</v>
      </c>
      <c r="AU324" s="363">
        <f t="shared" si="1075"/>
        <v>0</v>
      </c>
      <c r="AV324" s="363">
        <f t="shared" si="1075"/>
        <v>0</v>
      </c>
      <c r="AW324" s="363">
        <f t="shared" si="1075"/>
        <v>0</v>
      </c>
      <c r="AX324" s="363">
        <f t="shared" si="1075"/>
        <v>0</v>
      </c>
      <c r="AY324" s="363">
        <f t="shared" si="1075"/>
        <v>0</v>
      </c>
      <c r="AZ324" s="363">
        <f t="shared" si="1075"/>
        <v>0</v>
      </c>
      <c r="BA324" s="363">
        <f t="shared" si="1075"/>
        <v>0</v>
      </c>
      <c r="BB324" s="363">
        <f t="shared" si="1075"/>
        <v>0</v>
      </c>
      <c r="BC324" s="363">
        <f t="shared" si="1075"/>
        <v>0</v>
      </c>
      <c r="BD324" s="363">
        <f t="shared" si="1075"/>
        <v>0</v>
      </c>
      <c r="BE324" s="363">
        <f t="shared" si="1075"/>
        <v>0</v>
      </c>
      <c r="BF324" s="363">
        <f t="shared" si="1075"/>
        <v>0</v>
      </c>
      <c r="BG324" s="363">
        <f t="shared" si="1075"/>
        <v>0</v>
      </c>
      <c r="BH324" s="363">
        <f t="shared" si="1075"/>
        <v>0</v>
      </c>
      <c r="BI324" s="363">
        <f t="shared" si="1075"/>
        <v>0</v>
      </c>
      <c r="BJ324" s="363">
        <f t="shared" si="1075"/>
        <v>0</v>
      </c>
      <c r="BK324" s="363">
        <f t="shared" si="1075"/>
        <v>0</v>
      </c>
      <c r="BL324" s="363">
        <f t="shared" si="1075"/>
        <v>0</v>
      </c>
      <c r="BM324" s="363">
        <f t="shared" si="1075"/>
        <v>0</v>
      </c>
      <c r="BN324" s="363">
        <f t="shared" si="1075"/>
        <v>0</v>
      </c>
      <c r="BO324" s="363">
        <f t="shared" si="1075"/>
        <v>0</v>
      </c>
      <c r="BP324" s="363">
        <f t="shared" si="1075"/>
        <v>0</v>
      </c>
      <c r="BQ324" s="363">
        <f t="shared" ref="BQ324:CS324" si="1076">SUM(BQ299:BQ323)</f>
        <v>0</v>
      </c>
      <c r="BR324" s="363">
        <f t="shared" si="1076"/>
        <v>0</v>
      </c>
      <c r="BS324" s="363">
        <f t="shared" si="1076"/>
        <v>0</v>
      </c>
      <c r="BT324" s="363">
        <f t="shared" si="1076"/>
        <v>0</v>
      </c>
      <c r="BU324" s="363">
        <f t="shared" si="1076"/>
        <v>0</v>
      </c>
      <c r="BV324" s="363">
        <f t="shared" si="1076"/>
        <v>0</v>
      </c>
      <c r="BW324" s="363">
        <f t="shared" si="1076"/>
        <v>0</v>
      </c>
      <c r="BX324" s="363">
        <f t="shared" si="1076"/>
        <v>0</v>
      </c>
      <c r="BY324" s="363">
        <f t="shared" si="1076"/>
        <v>0</v>
      </c>
      <c r="BZ324" s="363">
        <f t="shared" si="1076"/>
        <v>0</v>
      </c>
      <c r="CA324" s="363">
        <f t="shared" si="1076"/>
        <v>0</v>
      </c>
      <c r="CB324" s="363">
        <f t="shared" si="1076"/>
        <v>0</v>
      </c>
      <c r="CC324" s="363">
        <f t="shared" si="1076"/>
        <v>0</v>
      </c>
      <c r="CD324" s="363">
        <f t="shared" si="1076"/>
        <v>0</v>
      </c>
      <c r="CE324" s="363">
        <f t="shared" si="1076"/>
        <v>0</v>
      </c>
      <c r="CF324" s="363">
        <f t="shared" si="1076"/>
        <v>0</v>
      </c>
      <c r="CG324" s="363">
        <f t="shared" si="1076"/>
        <v>0</v>
      </c>
      <c r="CH324" s="363">
        <f t="shared" si="1076"/>
        <v>0</v>
      </c>
      <c r="CI324" s="363">
        <f t="shared" si="1076"/>
        <v>0</v>
      </c>
      <c r="CJ324" s="363">
        <f t="shared" si="1076"/>
        <v>0</v>
      </c>
      <c r="CK324" s="363">
        <f t="shared" si="1076"/>
        <v>0</v>
      </c>
      <c r="CL324" s="363">
        <f t="shared" si="1076"/>
        <v>0</v>
      </c>
      <c r="CM324" s="363">
        <f t="shared" si="1076"/>
        <v>0</v>
      </c>
      <c r="CN324" s="363">
        <f t="shared" si="1076"/>
        <v>0</v>
      </c>
      <c r="CO324" s="363">
        <f t="shared" si="1076"/>
        <v>0</v>
      </c>
      <c r="CP324" s="363">
        <f t="shared" si="1076"/>
        <v>0</v>
      </c>
      <c r="CQ324" s="363">
        <f t="shared" si="1076"/>
        <v>0</v>
      </c>
      <c r="CR324" s="363">
        <f t="shared" si="1076"/>
        <v>0</v>
      </c>
      <c r="CS324" s="363">
        <f t="shared" si="1076"/>
        <v>0</v>
      </c>
    </row>
    <row r="325" spans="1:97" s="367" customFormat="1" x14ac:dyDescent="0.35">
      <c r="A325" s="352"/>
      <c r="B325" s="352"/>
      <c r="C325" s="352"/>
      <c r="D325" s="352"/>
      <c r="E325" s="352"/>
      <c r="F325" s="352"/>
      <c r="G325" s="352"/>
      <c r="H325" s="352"/>
      <c r="I325" s="352"/>
      <c r="J325" s="352"/>
      <c r="K325" s="352"/>
      <c r="L325" s="352"/>
      <c r="M325" s="352"/>
      <c r="N325" s="352"/>
      <c r="O325" s="352"/>
      <c r="P325" s="352"/>
      <c r="Q325" s="352"/>
      <c r="R325" s="352"/>
      <c r="S325" s="352"/>
      <c r="T325" s="352"/>
      <c r="U325" s="352"/>
      <c r="V325" s="352"/>
      <c r="W325" s="352"/>
      <c r="X325" s="352"/>
      <c r="Y325" s="352"/>
      <c r="Z325" s="352"/>
      <c r="AA325" s="352"/>
      <c r="AB325" s="352"/>
      <c r="AC325" s="352"/>
      <c r="AD325" s="352"/>
      <c r="AE325" s="352"/>
      <c r="AF325" s="352"/>
      <c r="AG325" s="352"/>
      <c r="AH325" s="352"/>
      <c r="AI325" s="352"/>
      <c r="AJ325" s="352"/>
      <c r="AK325" s="352"/>
      <c r="AL325" s="352"/>
      <c r="AM325" s="352"/>
      <c r="AN325" s="352"/>
      <c r="AO325" s="352"/>
      <c r="AP325" s="352"/>
      <c r="AQ325" s="352"/>
      <c r="AR325" s="352"/>
      <c r="AS325" s="352"/>
      <c r="AT325" s="352"/>
      <c r="AU325" s="352"/>
      <c r="AV325" s="352"/>
      <c r="AW325" s="352"/>
      <c r="AX325" s="352"/>
      <c r="AY325" s="352"/>
      <c r="AZ325" s="352"/>
      <c r="BA325" s="352"/>
      <c r="BB325" s="352"/>
      <c r="BC325" s="352"/>
      <c r="BD325" s="352"/>
      <c r="BE325" s="352"/>
      <c r="BF325" s="352"/>
      <c r="BG325" s="352"/>
      <c r="BH325" s="352"/>
      <c r="BI325" s="352"/>
      <c r="BJ325" s="352"/>
      <c r="BK325" s="352"/>
      <c r="BL325" s="352"/>
      <c r="BM325" s="352"/>
      <c r="BN325" s="352"/>
      <c r="BO325" s="352"/>
      <c r="BP325" s="352"/>
      <c r="BQ325" s="352"/>
      <c r="BR325" s="352"/>
      <c r="BS325" s="352"/>
      <c r="BT325" s="352"/>
      <c r="BU325" s="352"/>
      <c r="BV325" s="352"/>
      <c r="BW325" s="352"/>
      <c r="BX325" s="352"/>
      <c r="BY325" s="352"/>
      <c r="BZ325" s="352"/>
      <c r="CA325" s="352"/>
      <c r="CB325" s="352"/>
      <c r="CC325" s="352"/>
      <c r="CD325" s="352"/>
      <c r="CE325" s="352"/>
      <c r="CF325" s="352"/>
      <c r="CG325" s="352"/>
      <c r="CH325" s="352"/>
      <c r="CI325" s="352"/>
      <c r="CJ325" s="352"/>
      <c r="CK325" s="352"/>
      <c r="CL325" s="352"/>
      <c r="CM325" s="352"/>
      <c r="CN325" s="352"/>
      <c r="CO325" s="352"/>
    </row>
    <row r="326" spans="1:97" s="367" customFormat="1" x14ac:dyDescent="0.35">
      <c r="A326" s="352"/>
      <c r="B326" s="352"/>
      <c r="C326" s="352"/>
      <c r="D326" s="352"/>
      <c r="E326" s="352"/>
      <c r="F326" s="352"/>
      <c r="G326" s="352"/>
      <c r="H326" s="352"/>
      <c r="I326" s="352"/>
      <c r="J326" s="352"/>
      <c r="K326" s="352"/>
      <c r="L326" s="352"/>
      <c r="M326" s="352"/>
      <c r="N326" s="352"/>
      <c r="O326" s="352"/>
      <c r="P326" s="352"/>
      <c r="Q326" s="352"/>
      <c r="R326" s="352"/>
      <c r="S326" s="352"/>
      <c r="T326" s="352"/>
      <c r="U326" s="352"/>
      <c r="V326" s="352"/>
      <c r="W326" s="352"/>
      <c r="X326" s="352"/>
      <c r="Y326" s="352"/>
      <c r="Z326" s="352"/>
      <c r="AA326" s="352"/>
      <c r="AB326" s="352"/>
      <c r="AC326" s="352"/>
      <c r="AD326" s="352"/>
      <c r="AE326" s="352"/>
      <c r="AF326" s="352"/>
      <c r="AG326" s="352"/>
      <c r="AH326" s="352"/>
      <c r="AI326" s="352"/>
      <c r="AJ326" s="352"/>
      <c r="AK326" s="352"/>
      <c r="AL326" s="352"/>
      <c r="AM326" s="352"/>
      <c r="AN326" s="352"/>
      <c r="AO326" s="352"/>
      <c r="AP326" s="352"/>
      <c r="AQ326" s="352"/>
      <c r="AR326" s="352"/>
      <c r="AS326" s="352"/>
      <c r="AT326" s="352"/>
      <c r="AU326" s="352"/>
      <c r="AV326" s="352"/>
      <c r="AW326" s="352"/>
      <c r="AX326" s="352"/>
      <c r="AY326" s="352"/>
      <c r="AZ326" s="352"/>
      <c r="BA326" s="352"/>
      <c r="BB326" s="352"/>
      <c r="BC326" s="352"/>
      <c r="BD326" s="352"/>
      <c r="BE326" s="352"/>
      <c r="BF326" s="352"/>
      <c r="BG326" s="352"/>
      <c r="BH326" s="352"/>
      <c r="BI326" s="352"/>
      <c r="BJ326" s="352"/>
      <c r="BK326" s="352"/>
      <c r="BL326" s="352"/>
      <c r="BM326" s="352"/>
      <c r="BN326" s="352"/>
      <c r="BO326" s="352"/>
      <c r="BP326" s="352"/>
      <c r="BQ326" s="352"/>
      <c r="BR326" s="352"/>
      <c r="BS326" s="352"/>
      <c r="BT326" s="352"/>
      <c r="BU326" s="352"/>
      <c r="BV326" s="352"/>
      <c r="BW326" s="352"/>
      <c r="BX326" s="352"/>
      <c r="BY326" s="352"/>
      <c r="BZ326" s="352"/>
      <c r="CA326" s="352"/>
      <c r="CB326" s="352"/>
      <c r="CC326" s="352"/>
      <c r="CD326" s="352"/>
      <c r="CE326" s="352"/>
      <c r="CF326" s="352"/>
      <c r="CG326" s="352"/>
      <c r="CH326" s="352"/>
      <c r="CI326" s="352"/>
      <c r="CJ326" s="352"/>
      <c r="CK326" s="352"/>
      <c r="CL326" s="352"/>
      <c r="CM326" s="352"/>
      <c r="CN326" s="352"/>
      <c r="CO326" s="352"/>
    </row>
    <row r="327" spans="1:97" s="367" customFormat="1" ht="15.5" x14ac:dyDescent="0.35">
      <c r="A327" s="361" t="s">
        <v>10</v>
      </c>
      <c r="C327" s="352"/>
      <c r="D327" s="352"/>
      <c r="E327" s="352"/>
      <c r="F327" s="352"/>
      <c r="G327" s="360" t="str">
        <f>G296</f>
        <v>Tabellen visar årliga operativa kostnader, kapitalkostnader samt torrdockningskostnader för respektive fartygsklass. Kostnaderna är dels uppräknade med antagen uppräkningsfaktor avseende tidsberoende kostnader, dels uppräknad med godsprognosen (vilken ökar antalet anlöp per år).</v>
      </c>
      <c r="H327" s="352"/>
      <c r="I327" s="352"/>
      <c r="J327" s="352"/>
      <c r="K327" s="352"/>
      <c r="L327" s="352"/>
      <c r="M327" s="352"/>
      <c r="N327" s="352"/>
      <c r="O327" s="352"/>
      <c r="P327" s="352"/>
      <c r="Q327" s="352"/>
      <c r="R327" s="352"/>
      <c r="S327" s="352"/>
      <c r="T327" s="352"/>
      <c r="U327" s="352"/>
      <c r="V327" s="352"/>
      <c r="W327" s="352"/>
      <c r="X327" s="352"/>
      <c r="Y327" s="352"/>
      <c r="Z327" s="352"/>
      <c r="AA327" s="352"/>
      <c r="AB327" s="352"/>
      <c r="AC327" s="352"/>
      <c r="AD327" s="352"/>
      <c r="AE327" s="352"/>
      <c r="AF327" s="352"/>
      <c r="AG327" s="352"/>
      <c r="AH327" s="352"/>
      <c r="AI327" s="352"/>
      <c r="AJ327" s="352"/>
      <c r="AK327" s="352"/>
      <c r="AL327" s="352"/>
      <c r="AM327" s="352"/>
      <c r="AN327" s="352"/>
      <c r="AO327" s="352"/>
      <c r="AP327" s="352"/>
      <c r="AQ327" s="352"/>
      <c r="AR327" s="352"/>
      <c r="AS327" s="352"/>
      <c r="AT327" s="352"/>
      <c r="AU327" s="352"/>
      <c r="AV327" s="352"/>
      <c r="AW327" s="352"/>
      <c r="AX327" s="352"/>
      <c r="AY327" s="352"/>
      <c r="AZ327" s="352"/>
      <c r="BA327" s="352"/>
      <c r="BB327" s="352"/>
      <c r="BC327" s="352"/>
      <c r="BD327" s="352"/>
      <c r="BE327" s="352"/>
      <c r="BF327" s="352"/>
      <c r="BG327" s="352"/>
      <c r="BH327" s="352"/>
      <c r="BI327" s="352"/>
      <c r="BJ327" s="352"/>
      <c r="BK327" s="352"/>
      <c r="BL327" s="352"/>
      <c r="BM327" s="352"/>
      <c r="BN327" s="352"/>
      <c r="BO327" s="352"/>
      <c r="BP327" s="352"/>
      <c r="BQ327" s="352"/>
      <c r="BR327" s="352"/>
      <c r="BS327" s="352"/>
      <c r="BT327" s="352"/>
      <c r="BU327" s="352"/>
      <c r="BV327" s="352"/>
      <c r="BW327" s="352"/>
      <c r="BX327" s="352"/>
      <c r="BY327" s="352"/>
      <c r="BZ327" s="352"/>
      <c r="CA327" s="352"/>
      <c r="CB327" s="352"/>
      <c r="CC327" s="352"/>
      <c r="CD327" s="352"/>
      <c r="CE327" s="352"/>
      <c r="CF327" s="352"/>
      <c r="CG327" s="352"/>
      <c r="CH327" s="352"/>
      <c r="CI327" s="352"/>
      <c r="CJ327" s="352"/>
      <c r="CK327" s="352"/>
      <c r="CL327" s="352"/>
      <c r="CM327" s="352"/>
      <c r="CN327" s="352"/>
      <c r="CO327" s="352"/>
    </row>
    <row r="328" spans="1:97" s="370" customFormat="1" x14ac:dyDescent="0.35">
      <c r="A328" s="362" t="s">
        <v>72</v>
      </c>
      <c r="B328" s="362" t="s">
        <v>51</v>
      </c>
      <c r="C328" s="362" t="s">
        <v>73</v>
      </c>
      <c r="D328" s="362">
        <f t="shared" ref="D328:BO328" si="1077">D298</f>
        <v>2019</v>
      </c>
      <c r="E328" s="362">
        <f t="shared" si="1077"/>
        <v>2020</v>
      </c>
      <c r="F328" s="362">
        <f t="shared" si="1077"/>
        <v>2021</v>
      </c>
      <c r="G328" s="362">
        <f t="shared" si="1077"/>
        <v>2022</v>
      </c>
      <c r="H328" s="362">
        <f t="shared" si="1077"/>
        <v>2023</v>
      </c>
      <c r="I328" s="362">
        <f t="shared" si="1077"/>
        <v>2024</v>
      </c>
      <c r="J328" s="362">
        <f t="shared" si="1077"/>
        <v>2025</v>
      </c>
      <c r="K328" s="362">
        <f t="shared" si="1077"/>
        <v>2026</v>
      </c>
      <c r="L328" s="362">
        <f t="shared" si="1077"/>
        <v>2027</v>
      </c>
      <c r="M328" s="362">
        <f t="shared" si="1077"/>
        <v>2028</v>
      </c>
      <c r="N328" s="362">
        <f t="shared" si="1077"/>
        <v>2029</v>
      </c>
      <c r="O328" s="362">
        <f t="shared" si="1077"/>
        <v>2030</v>
      </c>
      <c r="P328" s="362">
        <f t="shared" si="1077"/>
        <v>2031</v>
      </c>
      <c r="Q328" s="362">
        <f t="shared" si="1077"/>
        <v>2032</v>
      </c>
      <c r="R328" s="362">
        <f t="shared" si="1077"/>
        <v>2033</v>
      </c>
      <c r="S328" s="362">
        <f t="shared" si="1077"/>
        <v>2034</v>
      </c>
      <c r="T328" s="362">
        <f t="shared" si="1077"/>
        <v>2035</v>
      </c>
      <c r="U328" s="362">
        <f t="shared" si="1077"/>
        <v>2036</v>
      </c>
      <c r="V328" s="362">
        <f t="shared" si="1077"/>
        <v>2037</v>
      </c>
      <c r="W328" s="362">
        <f t="shared" si="1077"/>
        <v>2038</v>
      </c>
      <c r="X328" s="362">
        <f t="shared" si="1077"/>
        <v>2039</v>
      </c>
      <c r="Y328" s="362">
        <f t="shared" si="1077"/>
        <v>2040</v>
      </c>
      <c r="Z328" s="362">
        <f t="shared" si="1077"/>
        <v>2041</v>
      </c>
      <c r="AA328" s="362">
        <f t="shared" si="1077"/>
        <v>2042</v>
      </c>
      <c r="AB328" s="362">
        <f t="shared" si="1077"/>
        <v>2043</v>
      </c>
      <c r="AC328" s="362">
        <f t="shared" si="1077"/>
        <v>2044</v>
      </c>
      <c r="AD328" s="362">
        <f t="shared" si="1077"/>
        <v>2045</v>
      </c>
      <c r="AE328" s="362">
        <f t="shared" si="1077"/>
        <v>2046</v>
      </c>
      <c r="AF328" s="362">
        <f t="shared" si="1077"/>
        <v>2047</v>
      </c>
      <c r="AG328" s="362">
        <f t="shared" si="1077"/>
        <v>2048</v>
      </c>
      <c r="AH328" s="362">
        <f t="shared" si="1077"/>
        <v>2049</v>
      </c>
      <c r="AI328" s="362">
        <f t="shared" si="1077"/>
        <v>2050</v>
      </c>
      <c r="AJ328" s="362">
        <f t="shared" si="1077"/>
        <v>2051</v>
      </c>
      <c r="AK328" s="362">
        <f t="shared" si="1077"/>
        <v>2052</v>
      </c>
      <c r="AL328" s="362">
        <f t="shared" si="1077"/>
        <v>2053</v>
      </c>
      <c r="AM328" s="362">
        <f t="shared" si="1077"/>
        <v>2054</v>
      </c>
      <c r="AN328" s="362">
        <f t="shared" si="1077"/>
        <v>2055</v>
      </c>
      <c r="AO328" s="362">
        <f t="shared" si="1077"/>
        <v>2056</v>
      </c>
      <c r="AP328" s="362">
        <f t="shared" si="1077"/>
        <v>2057</v>
      </c>
      <c r="AQ328" s="362">
        <f t="shared" si="1077"/>
        <v>2058</v>
      </c>
      <c r="AR328" s="362">
        <f t="shared" si="1077"/>
        <v>2059</v>
      </c>
      <c r="AS328" s="362">
        <f t="shared" si="1077"/>
        <v>2060</v>
      </c>
      <c r="AT328" s="362">
        <f t="shared" si="1077"/>
        <v>2061</v>
      </c>
      <c r="AU328" s="362">
        <f t="shared" si="1077"/>
        <v>2062</v>
      </c>
      <c r="AV328" s="362">
        <f t="shared" si="1077"/>
        <v>2063</v>
      </c>
      <c r="AW328" s="362">
        <f t="shared" si="1077"/>
        <v>2064</v>
      </c>
      <c r="AX328" s="362">
        <f t="shared" si="1077"/>
        <v>2065</v>
      </c>
      <c r="AY328" s="362">
        <f t="shared" si="1077"/>
        <v>2066</v>
      </c>
      <c r="AZ328" s="362">
        <f t="shared" si="1077"/>
        <v>2067</v>
      </c>
      <c r="BA328" s="362">
        <f t="shared" si="1077"/>
        <v>2068</v>
      </c>
      <c r="BB328" s="362">
        <f t="shared" si="1077"/>
        <v>2069</v>
      </c>
      <c r="BC328" s="362">
        <f t="shared" si="1077"/>
        <v>2070</v>
      </c>
      <c r="BD328" s="362">
        <f t="shared" si="1077"/>
        <v>2071</v>
      </c>
      <c r="BE328" s="362">
        <f t="shared" si="1077"/>
        <v>2072</v>
      </c>
      <c r="BF328" s="362">
        <f t="shared" si="1077"/>
        <v>2073</v>
      </c>
      <c r="BG328" s="362">
        <f t="shared" si="1077"/>
        <v>2074</v>
      </c>
      <c r="BH328" s="362">
        <f t="shared" si="1077"/>
        <v>2075</v>
      </c>
      <c r="BI328" s="362">
        <f t="shared" si="1077"/>
        <v>2076</v>
      </c>
      <c r="BJ328" s="362">
        <f t="shared" si="1077"/>
        <v>2077</v>
      </c>
      <c r="BK328" s="362">
        <f t="shared" si="1077"/>
        <v>2078</v>
      </c>
      <c r="BL328" s="362">
        <f t="shared" si="1077"/>
        <v>2079</v>
      </c>
      <c r="BM328" s="362">
        <f t="shared" si="1077"/>
        <v>2080</v>
      </c>
      <c r="BN328" s="362">
        <f t="shared" si="1077"/>
        <v>2081</v>
      </c>
      <c r="BO328" s="362">
        <f t="shared" si="1077"/>
        <v>2082</v>
      </c>
      <c r="BP328" s="362">
        <f t="shared" ref="BP328:CS328" si="1078">BP298</f>
        <v>2083</v>
      </c>
      <c r="BQ328" s="362">
        <f t="shared" si="1078"/>
        <v>2084</v>
      </c>
      <c r="BR328" s="362">
        <f t="shared" si="1078"/>
        <v>2085</v>
      </c>
      <c r="BS328" s="362">
        <f t="shared" si="1078"/>
        <v>2086</v>
      </c>
      <c r="BT328" s="362">
        <f t="shared" si="1078"/>
        <v>2087</v>
      </c>
      <c r="BU328" s="362">
        <f t="shared" si="1078"/>
        <v>2088</v>
      </c>
      <c r="BV328" s="362">
        <f t="shared" si="1078"/>
        <v>2089</v>
      </c>
      <c r="BW328" s="362">
        <f t="shared" si="1078"/>
        <v>2090</v>
      </c>
      <c r="BX328" s="362">
        <f t="shared" si="1078"/>
        <v>2091</v>
      </c>
      <c r="BY328" s="362">
        <f t="shared" si="1078"/>
        <v>2092</v>
      </c>
      <c r="BZ328" s="362">
        <f t="shared" si="1078"/>
        <v>2093</v>
      </c>
      <c r="CA328" s="362">
        <f t="shared" si="1078"/>
        <v>2094</v>
      </c>
      <c r="CB328" s="362">
        <f t="shared" si="1078"/>
        <v>2095</v>
      </c>
      <c r="CC328" s="362">
        <f t="shared" si="1078"/>
        <v>2096</v>
      </c>
      <c r="CD328" s="362">
        <f t="shared" si="1078"/>
        <v>2097</v>
      </c>
      <c r="CE328" s="362">
        <f t="shared" si="1078"/>
        <v>2098</v>
      </c>
      <c r="CF328" s="362">
        <f t="shared" si="1078"/>
        <v>2099</v>
      </c>
      <c r="CG328" s="362">
        <f t="shared" si="1078"/>
        <v>2100</v>
      </c>
      <c r="CH328" s="362">
        <f t="shared" si="1078"/>
        <v>2101</v>
      </c>
      <c r="CI328" s="362">
        <f t="shared" si="1078"/>
        <v>2102</v>
      </c>
      <c r="CJ328" s="362">
        <f t="shared" si="1078"/>
        <v>2103</v>
      </c>
      <c r="CK328" s="362">
        <f t="shared" si="1078"/>
        <v>2104</v>
      </c>
      <c r="CL328" s="362">
        <f t="shared" si="1078"/>
        <v>2105</v>
      </c>
      <c r="CM328" s="362">
        <f t="shared" si="1078"/>
        <v>2106</v>
      </c>
      <c r="CN328" s="362">
        <f t="shared" si="1078"/>
        <v>2107</v>
      </c>
      <c r="CO328" s="362">
        <f t="shared" si="1078"/>
        <v>2108</v>
      </c>
      <c r="CP328" s="362">
        <f t="shared" si="1078"/>
        <v>2109</v>
      </c>
      <c r="CQ328" s="362">
        <f t="shared" si="1078"/>
        <v>2110</v>
      </c>
      <c r="CR328" s="362">
        <f t="shared" si="1078"/>
        <v>2111</v>
      </c>
      <c r="CS328" s="362">
        <f t="shared" si="1078"/>
        <v>2112</v>
      </c>
    </row>
    <row r="329" spans="1:97" s="367" customFormat="1" x14ac:dyDescent="0.35">
      <c r="A329" s="352">
        <f>A299</f>
        <v>0</v>
      </c>
      <c r="B329" s="352" t="str">
        <f t="shared" ref="B329:C329" si="1079">B299</f>
        <v>0 0</v>
      </c>
      <c r="C329" s="359">
        <f t="shared" si="1079"/>
        <v>0</v>
      </c>
      <c r="D329" s="359">
        <f>IFERROR((('UA basår'!R7+'UA basår'!U7+'UA basår'!Y7)*'UA basår'!F7*'UA basår'!H7*'UA basår'!L7)+(('UA basår'!R37+'UA basår'!U37+'UA basår'!Y37)*'UA basår'!F37*'UA basår'!H37*'UA basår'!L37),0)</f>
        <v>0</v>
      </c>
      <c r="E329" s="359">
        <f>IF(E$297="beräknas ej",0,D329*IF(E$328&gt;$D$283,1,IF(E$328&lt;=$C$283,$C$282,$D$282))*IFERROR(INDEX($B$288:$E$294,MATCH($A329,$A$288:$A$294,0),MATCH(E$328,$B$286:$E$286,1)),0))</f>
        <v>0</v>
      </c>
      <c r="F329" s="359">
        <f t="shared" ref="F329:BQ329" si="1080">IF(F$297="beräknas ej",0,E329*IF(F$328&gt;$D$283,1,IF(F$328&lt;=$C$283,$C$282,$D$282))*IFERROR(INDEX($B$288:$E$294,MATCH($A329,$A$288:$A$294,0),MATCH(F$328,$B$286:$E$286,1)),0))</f>
        <v>0</v>
      </c>
      <c r="G329" s="359">
        <f t="shared" si="1080"/>
        <v>0</v>
      </c>
      <c r="H329" s="359">
        <f t="shared" si="1080"/>
        <v>0</v>
      </c>
      <c r="I329" s="359">
        <f t="shared" si="1080"/>
        <v>0</v>
      </c>
      <c r="J329" s="359">
        <f t="shared" si="1080"/>
        <v>0</v>
      </c>
      <c r="K329" s="359">
        <f t="shared" si="1080"/>
        <v>0</v>
      </c>
      <c r="L329" s="359">
        <f t="shared" si="1080"/>
        <v>0</v>
      </c>
      <c r="M329" s="359">
        <f t="shared" si="1080"/>
        <v>0</v>
      </c>
      <c r="N329" s="359">
        <f t="shared" si="1080"/>
        <v>0</v>
      </c>
      <c r="O329" s="359">
        <f t="shared" si="1080"/>
        <v>0</v>
      </c>
      <c r="P329" s="359">
        <f t="shared" si="1080"/>
        <v>0</v>
      </c>
      <c r="Q329" s="359">
        <f t="shared" si="1080"/>
        <v>0</v>
      </c>
      <c r="R329" s="359">
        <f t="shared" si="1080"/>
        <v>0</v>
      </c>
      <c r="S329" s="359">
        <f t="shared" si="1080"/>
        <v>0</v>
      </c>
      <c r="T329" s="359">
        <f t="shared" si="1080"/>
        <v>0</v>
      </c>
      <c r="U329" s="359">
        <f t="shared" si="1080"/>
        <v>0</v>
      </c>
      <c r="V329" s="359">
        <f t="shared" si="1080"/>
        <v>0</v>
      </c>
      <c r="W329" s="359">
        <f t="shared" si="1080"/>
        <v>0</v>
      </c>
      <c r="X329" s="359">
        <f t="shared" si="1080"/>
        <v>0</v>
      </c>
      <c r="Y329" s="359">
        <f t="shared" si="1080"/>
        <v>0</v>
      </c>
      <c r="Z329" s="359">
        <f t="shared" si="1080"/>
        <v>0</v>
      </c>
      <c r="AA329" s="359">
        <f t="shared" si="1080"/>
        <v>0</v>
      </c>
      <c r="AB329" s="359">
        <f t="shared" si="1080"/>
        <v>0</v>
      </c>
      <c r="AC329" s="359">
        <f t="shared" si="1080"/>
        <v>0</v>
      </c>
      <c r="AD329" s="359">
        <f t="shared" si="1080"/>
        <v>0</v>
      </c>
      <c r="AE329" s="359">
        <f t="shared" si="1080"/>
        <v>0</v>
      </c>
      <c r="AF329" s="359">
        <f t="shared" si="1080"/>
        <v>0</v>
      </c>
      <c r="AG329" s="359">
        <f t="shared" si="1080"/>
        <v>0</v>
      </c>
      <c r="AH329" s="359">
        <f t="shared" si="1080"/>
        <v>0</v>
      </c>
      <c r="AI329" s="359">
        <f t="shared" si="1080"/>
        <v>0</v>
      </c>
      <c r="AJ329" s="359">
        <f t="shared" si="1080"/>
        <v>0</v>
      </c>
      <c r="AK329" s="359">
        <f t="shared" si="1080"/>
        <v>0</v>
      </c>
      <c r="AL329" s="359">
        <f t="shared" si="1080"/>
        <v>0</v>
      </c>
      <c r="AM329" s="359">
        <f t="shared" si="1080"/>
        <v>0</v>
      </c>
      <c r="AN329" s="359">
        <f t="shared" si="1080"/>
        <v>0</v>
      </c>
      <c r="AO329" s="359">
        <f t="shared" si="1080"/>
        <v>0</v>
      </c>
      <c r="AP329" s="359">
        <f t="shared" si="1080"/>
        <v>0</v>
      </c>
      <c r="AQ329" s="359">
        <f t="shared" si="1080"/>
        <v>0</v>
      </c>
      <c r="AR329" s="359">
        <f t="shared" si="1080"/>
        <v>0</v>
      </c>
      <c r="AS329" s="359">
        <f t="shared" si="1080"/>
        <v>0</v>
      </c>
      <c r="AT329" s="359">
        <f t="shared" si="1080"/>
        <v>0</v>
      </c>
      <c r="AU329" s="359">
        <f t="shared" si="1080"/>
        <v>0</v>
      </c>
      <c r="AV329" s="359">
        <f t="shared" si="1080"/>
        <v>0</v>
      </c>
      <c r="AW329" s="359">
        <f t="shared" si="1080"/>
        <v>0</v>
      </c>
      <c r="AX329" s="359">
        <f t="shared" si="1080"/>
        <v>0</v>
      </c>
      <c r="AY329" s="359">
        <f t="shared" si="1080"/>
        <v>0</v>
      </c>
      <c r="AZ329" s="359">
        <f t="shared" si="1080"/>
        <v>0</v>
      </c>
      <c r="BA329" s="359">
        <f t="shared" si="1080"/>
        <v>0</v>
      </c>
      <c r="BB329" s="359">
        <f t="shared" si="1080"/>
        <v>0</v>
      </c>
      <c r="BC329" s="359">
        <f t="shared" si="1080"/>
        <v>0</v>
      </c>
      <c r="BD329" s="359">
        <f t="shared" si="1080"/>
        <v>0</v>
      </c>
      <c r="BE329" s="359">
        <f t="shared" si="1080"/>
        <v>0</v>
      </c>
      <c r="BF329" s="359">
        <f t="shared" si="1080"/>
        <v>0</v>
      </c>
      <c r="BG329" s="359">
        <f t="shared" si="1080"/>
        <v>0</v>
      </c>
      <c r="BH329" s="359">
        <f t="shared" si="1080"/>
        <v>0</v>
      </c>
      <c r="BI329" s="359">
        <f t="shared" si="1080"/>
        <v>0</v>
      </c>
      <c r="BJ329" s="359">
        <f t="shared" si="1080"/>
        <v>0</v>
      </c>
      <c r="BK329" s="359">
        <f t="shared" si="1080"/>
        <v>0</v>
      </c>
      <c r="BL329" s="359">
        <f t="shared" si="1080"/>
        <v>0</v>
      </c>
      <c r="BM329" s="359">
        <f t="shared" si="1080"/>
        <v>0</v>
      </c>
      <c r="BN329" s="359">
        <f t="shared" si="1080"/>
        <v>0</v>
      </c>
      <c r="BO329" s="359">
        <f t="shared" si="1080"/>
        <v>0</v>
      </c>
      <c r="BP329" s="359">
        <f t="shared" si="1080"/>
        <v>0</v>
      </c>
      <c r="BQ329" s="359">
        <f t="shared" si="1080"/>
        <v>0</v>
      </c>
      <c r="BR329" s="359">
        <f t="shared" ref="BR329:CS329" si="1081">IF(BR$297="beräknas ej",0,BQ329*IF(BR$328&gt;$D$283,1,IF(BR$328&lt;=$C$283,$C$282,$D$282))*IFERROR(INDEX($B$288:$E$294,MATCH($A329,$A$288:$A$294,0),MATCH(BR$328,$B$286:$E$286,1)),0))</f>
        <v>0</v>
      </c>
      <c r="BS329" s="359">
        <f t="shared" si="1081"/>
        <v>0</v>
      </c>
      <c r="BT329" s="359">
        <f t="shared" si="1081"/>
        <v>0</v>
      </c>
      <c r="BU329" s="359">
        <f t="shared" si="1081"/>
        <v>0</v>
      </c>
      <c r="BV329" s="359">
        <f t="shared" si="1081"/>
        <v>0</v>
      </c>
      <c r="BW329" s="359">
        <f t="shared" si="1081"/>
        <v>0</v>
      </c>
      <c r="BX329" s="359">
        <f t="shared" si="1081"/>
        <v>0</v>
      </c>
      <c r="BY329" s="359">
        <f t="shared" si="1081"/>
        <v>0</v>
      </c>
      <c r="BZ329" s="359">
        <f t="shared" si="1081"/>
        <v>0</v>
      </c>
      <c r="CA329" s="359">
        <f t="shared" si="1081"/>
        <v>0</v>
      </c>
      <c r="CB329" s="359">
        <f t="shared" si="1081"/>
        <v>0</v>
      </c>
      <c r="CC329" s="359">
        <f t="shared" si="1081"/>
        <v>0</v>
      </c>
      <c r="CD329" s="359">
        <f t="shared" si="1081"/>
        <v>0</v>
      </c>
      <c r="CE329" s="359">
        <f t="shared" si="1081"/>
        <v>0</v>
      </c>
      <c r="CF329" s="359">
        <f t="shared" si="1081"/>
        <v>0</v>
      </c>
      <c r="CG329" s="359">
        <f t="shared" si="1081"/>
        <v>0</v>
      </c>
      <c r="CH329" s="359">
        <f t="shared" si="1081"/>
        <v>0</v>
      </c>
      <c r="CI329" s="359">
        <f t="shared" si="1081"/>
        <v>0</v>
      </c>
      <c r="CJ329" s="359">
        <f t="shared" si="1081"/>
        <v>0</v>
      </c>
      <c r="CK329" s="359">
        <f t="shared" si="1081"/>
        <v>0</v>
      </c>
      <c r="CL329" s="359">
        <f t="shared" si="1081"/>
        <v>0</v>
      </c>
      <c r="CM329" s="359">
        <f t="shared" si="1081"/>
        <v>0</v>
      </c>
      <c r="CN329" s="359">
        <f t="shared" si="1081"/>
        <v>0</v>
      </c>
      <c r="CO329" s="359">
        <f t="shared" si="1081"/>
        <v>0</v>
      </c>
      <c r="CP329" s="359">
        <f t="shared" si="1081"/>
        <v>0</v>
      </c>
      <c r="CQ329" s="359">
        <f t="shared" si="1081"/>
        <v>0</v>
      </c>
      <c r="CR329" s="359">
        <f t="shared" si="1081"/>
        <v>0</v>
      </c>
      <c r="CS329" s="359">
        <f t="shared" si="1081"/>
        <v>0</v>
      </c>
    </row>
    <row r="330" spans="1:97" s="367" customFormat="1" x14ac:dyDescent="0.35">
      <c r="A330" s="352">
        <f t="shared" ref="A330:C330" si="1082">A300</f>
        <v>0</v>
      </c>
      <c r="B330" s="352" t="str">
        <f t="shared" si="1082"/>
        <v>0 0</v>
      </c>
      <c r="C330" s="359">
        <f t="shared" si="1082"/>
        <v>0</v>
      </c>
      <c r="D330" s="359">
        <f>IFERROR((('UA basår'!R8+'UA basår'!U8+'UA basår'!Y8)*'UA basår'!F8*'UA basår'!H8*'UA basår'!L8)+(('UA basår'!R38+'UA basår'!U38+'UA basår'!Y38)*'UA basår'!F38*'UA basår'!H38*'UA basår'!L38),0)</f>
        <v>0</v>
      </c>
      <c r="E330" s="359">
        <f t="shared" ref="E330:BP330" si="1083">IF(E$297="beräknas ej",0,D330*IF(E$328&gt;$D$283,1,IF(E$328&lt;=$C$283,$C$282,$D$282))*IFERROR(INDEX($B$288:$E$294,MATCH($A330,$A$288:$A$294,0),MATCH(E$328,$B$286:$E$286,1)),0))</f>
        <v>0</v>
      </c>
      <c r="F330" s="359">
        <f t="shared" si="1083"/>
        <v>0</v>
      </c>
      <c r="G330" s="359">
        <f t="shared" si="1083"/>
        <v>0</v>
      </c>
      <c r="H330" s="359">
        <f t="shared" si="1083"/>
        <v>0</v>
      </c>
      <c r="I330" s="359">
        <f t="shared" si="1083"/>
        <v>0</v>
      </c>
      <c r="J330" s="359">
        <f t="shared" si="1083"/>
        <v>0</v>
      </c>
      <c r="K330" s="359">
        <f t="shared" si="1083"/>
        <v>0</v>
      </c>
      <c r="L330" s="359">
        <f t="shared" si="1083"/>
        <v>0</v>
      </c>
      <c r="M330" s="359">
        <f t="shared" si="1083"/>
        <v>0</v>
      </c>
      <c r="N330" s="359">
        <f t="shared" si="1083"/>
        <v>0</v>
      </c>
      <c r="O330" s="359">
        <f t="shared" si="1083"/>
        <v>0</v>
      </c>
      <c r="P330" s="359">
        <f t="shared" si="1083"/>
        <v>0</v>
      </c>
      <c r="Q330" s="359">
        <f t="shared" si="1083"/>
        <v>0</v>
      </c>
      <c r="R330" s="359">
        <f t="shared" si="1083"/>
        <v>0</v>
      </c>
      <c r="S330" s="359">
        <f t="shared" si="1083"/>
        <v>0</v>
      </c>
      <c r="T330" s="359">
        <f t="shared" si="1083"/>
        <v>0</v>
      </c>
      <c r="U330" s="359">
        <f t="shared" si="1083"/>
        <v>0</v>
      </c>
      <c r="V330" s="359">
        <f t="shared" si="1083"/>
        <v>0</v>
      </c>
      <c r="W330" s="359">
        <f t="shared" si="1083"/>
        <v>0</v>
      </c>
      <c r="X330" s="359">
        <f t="shared" si="1083"/>
        <v>0</v>
      </c>
      <c r="Y330" s="359">
        <f t="shared" si="1083"/>
        <v>0</v>
      </c>
      <c r="Z330" s="359">
        <f t="shared" si="1083"/>
        <v>0</v>
      </c>
      <c r="AA330" s="359">
        <f t="shared" si="1083"/>
        <v>0</v>
      </c>
      <c r="AB330" s="359">
        <f t="shared" si="1083"/>
        <v>0</v>
      </c>
      <c r="AC330" s="359">
        <f t="shared" si="1083"/>
        <v>0</v>
      </c>
      <c r="AD330" s="359">
        <f t="shared" si="1083"/>
        <v>0</v>
      </c>
      <c r="AE330" s="359">
        <f t="shared" si="1083"/>
        <v>0</v>
      </c>
      <c r="AF330" s="359">
        <f t="shared" si="1083"/>
        <v>0</v>
      </c>
      <c r="AG330" s="359">
        <f t="shared" si="1083"/>
        <v>0</v>
      </c>
      <c r="AH330" s="359">
        <f t="shared" si="1083"/>
        <v>0</v>
      </c>
      <c r="AI330" s="359">
        <f t="shared" si="1083"/>
        <v>0</v>
      </c>
      <c r="AJ330" s="359">
        <f t="shared" si="1083"/>
        <v>0</v>
      </c>
      <c r="AK330" s="359">
        <f t="shared" si="1083"/>
        <v>0</v>
      </c>
      <c r="AL330" s="359">
        <f t="shared" si="1083"/>
        <v>0</v>
      </c>
      <c r="AM330" s="359">
        <f t="shared" si="1083"/>
        <v>0</v>
      </c>
      <c r="AN330" s="359">
        <f t="shared" si="1083"/>
        <v>0</v>
      </c>
      <c r="AO330" s="359">
        <f t="shared" si="1083"/>
        <v>0</v>
      </c>
      <c r="AP330" s="359">
        <f t="shared" si="1083"/>
        <v>0</v>
      </c>
      <c r="AQ330" s="359">
        <f t="shared" si="1083"/>
        <v>0</v>
      </c>
      <c r="AR330" s="359">
        <f t="shared" si="1083"/>
        <v>0</v>
      </c>
      <c r="AS330" s="359">
        <f t="shared" si="1083"/>
        <v>0</v>
      </c>
      <c r="AT330" s="359">
        <f t="shared" si="1083"/>
        <v>0</v>
      </c>
      <c r="AU330" s="359">
        <f t="shared" si="1083"/>
        <v>0</v>
      </c>
      <c r="AV330" s="359">
        <f t="shared" si="1083"/>
        <v>0</v>
      </c>
      <c r="AW330" s="359">
        <f t="shared" si="1083"/>
        <v>0</v>
      </c>
      <c r="AX330" s="359">
        <f t="shared" si="1083"/>
        <v>0</v>
      </c>
      <c r="AY330" s="359">
        <f t="shared" si="1083"/>
        <v>0</v>
      </c>
      <c r="AZ330" s="359">
        <f t="shared" si="1083"/>
        <v>0</v>
      </c>
      <c r="BA330" s="359">
        <f t="shared" si="1083"/>
        <v>0</v>
      </c>
      <c r="BB330" s="359">
        <f t="shared" si="1083"/>
        <v>0</v>
      </c>
      <c r="BC330" s="359">
        <f t="shared" si="1083"/>
        <v>0</v>
      </c>
      <c r="BD330" s="359">
        <f t="shared" si="1083"/>
        <v>0</v>
      </c>
      <c r="BE330" s="359">
        <f t="shared" si="1083"/>
        <v>0</v>
      </c>
      <c r="BF330" s="359">
        <f t="shared" si="1083"/>
        <v>0</v>
      </c>
      <c r="BG330" s="359">
        <f t="shared" si="1083"/>
        <v>0</v>
      </c>
      <c r="BH330" s="359">
        <f t="shared" si="1083"/>
        <v>0</v>
      </c>
      <c r="BI330" s="359">
        <f t="shared" si="1083"/>
        <v>0</v>
      </c>
      <c r="BJ330" s="359">
        <f t="shared" si="1083"/>
        <v>0</v>
      </c>
      <c r="BK330" s="359">
        <f t="shared" si="1083"/>
        <v>0</v>
      </c>
      <c r="BL330" s="359">
        <f t="shared" si="1083"/>
        <v>0</v>
      </c>
      <c r="BM330" s="359">
        <f t="shared" si="1083"/>
        <v>0</v>
      </c>
      <c r="BN330" s="359">
        <f t="shared" si="1083"/>
        <v>0</v>
      </c>
      <c r="BO330" s="359">
        <f t="shared" si="1083"/>
        <v>0</v>
      </c>
      <c r="BP330" s="359">
        <f t="shared" si="1083"/>
        <v>0</v>
      </c>
      <c r="BQ330" s="359">
        <f t="shared" ref="BQ330:CS330" si="1084">IF(BQ$297="beräknas ej",0,BP330*IF(BQ$328&gt;$D$283,1,IF(BQ$328&lt;=$C$283,$C$282,$D$282))*IFERROR(INDEX($B$288:$E$294,MATCH($A330,$A$288:$A$294,0),MATCH(BQ$328,$B$286:$E$286,1)),0))</f>
        <v>0</v>
      </c>
      <c r="BR330" s="359">
        <f t="shared" si="1084"/>
        <v>0</v>
      </c>
      <c r="BS330" s="359">
        <f t="shared" si="1084"/>
        <v>0</v>
      </c>
      <c r="BT330" s="359">
        <f t="shared" si="1084"/>
        <v>0</v>
      </c>
      <c r="BU330" s="359">
        <f t="shared" si="1084"/>
        <v>0</v>
      </c>
      <c r="BV330" s="359">
        <f t="shared" si="1084"/>
        <v>0</v>
      </c>
      <c r="BW330" s="359">
        <f t="shared" si="1084"/>
        <v>0</v>
      </c>
      <c r="BX330" s="359">
        <f t="shared" si="1084"/>
        <v>0</v>
      </c>
      <c r="BY330" s="359">
        <f t="shared" si="1084"/>
        <v>0</v>
      </c>
      <c r="BZ330" s="359">
        <f t="shared" si="1084"/>
        <v>0</v>
      </c>
      <c r="CA330" s="359">
        <f t="shared" si="1084"/>
        <v>0</v>
      </c>
      <c r="CB330" s="359">
        <f t="shared" si="1084"/>
        <v>0</v>
      </c>
      <c r="CC330" s="359">
        <f t="shared" si="1084"/>
        <v>0</v>
      </c>
      <c r="CD330" s="359">
        <f t="shared" si="1084"/>
        <v>0</v>
      </c>
      <c r="CE330" s="359">
        <f t="shared" si="1084"/>
        <v>0</v>
      </c>
      <c r="CF330" s="359">
        <f t="shared" si="1084"/>
        <v>0</v>
      </c>
      <c r="CG330" s="359">
        <f t="shared" si="1084"/>
        <v>0</v>
      </c>
      <c r="CH330" s="359">
        <f t="shared" si="1084"/>
        <v>0</v>
      </c>
      <c r="CI330" s="359">
        <f t="shared" si="1084"/>
        <v>0</v>
      </c>
      <c r="CJ330" s="359">
        <f t="shared" si="1084"/>
        <v>0</v>
      </c>
      <c r="CK330" s="359">
        <f t="shared" si="1084"/>
        <v>0</v>
      </c>
      <c r="CL330" s="359">
        <f t="shared" si="1084"/>
        <v>0</v>
      </c>
      <c r="CM330" s="359">
        <f t="shared" si="1084"/>
        <v>0</v>
      </c>
      <c r="CN330" s="359">
        <f t="shared" si="1084"/>
        <v>0</v>
      </c>
      <c r="CO330" s="359">
        <f t="shared" si="1084"/>
        <v>0</v>
      </c>
      <c r="CP330" s="359">
        <f t="shared" si="1084"/>
        <v>0</v>
      </c>
      <c r="CQ330" s="359">
        <f t="shared" si="1084"/>
        <v>0</v>
      </c>
      <c r="CR330" s="359">
        <f t="shared" si="1084"/>
        <v>0</v>
      </c>
      <c r="CS330" s="359">
        <f t="shared" si="1084"/>
        <v>0</v>
      </c>
    </row>
    <row r="331" spans="1:97" s="367" customFormat="1" x14ac:dyDescent="0.35">
      <c r="A331" s="352">
        <f t="shared" ref="A331:C331" si="1085">A301</f>
        <v>0</v>
      </c>
      <c r="B331" s="352" t="str">
        <f t="shared" si="1085"/>
        <v>0 0</v>
      </c>
      <c r="C331" s="359">
        <f t="shared" si="1085"/>
        <v>0</v>
      </c>
      <c r="D331" s="359">
        <f>IFERROR((('UA basår'!R9+'UA basår'!U9+'UA basår'!Y9)*'UA basår'!F9*'UA basår'!H9*'UA basår'!L9)+(('UA basår'!R39+'UA basår'!U39+'UA basår'!Y39)*'UA basår'!F39*'UA basår'!H39*'UA basår'!L39),0)</f>
        <v>0</v>
      </c>
      <c r="E331" s="359">
        <f t="shared" ref="E331:BP331" si="1086">IF(E$297="beräknas ej",0,D331*IF(E$328&gt;$D$283,1,IF(E$328&lt;=$C$283,$C$282,$D$282))*IFERROR(INDEX($B$288:$E$294,MATCH($A331,$A$288:$A$294,0),MATCH(E$328,$B$286:$E$286,1)),0))</f>
        <v>0</v>
      </c>
      <c r="F331" s="359">
        <f t="shared" si="1086"/>
        <v>0</v>
      </c>
      <c r="G331" s="359">
        <f t="shared" si="1086"/>
        <v>0</v>
      </c>
      <c r="H331" s="359">
        <f t="shared" si="1086"/>
        <v>0</v>
      </c>
      <c r="I331" s="359">
        <f t="shared" si="1086"/>
        <v>0</v>
      </c>
      <c r="J331" s="359">
        <f t="shared" si="1086"/>
        <v>0</v>
      </c>
      <c r="K331" s="359">
        <f t="shared" si="1086"/>
        <v>0</v>
      </c>
      <c r="L331" s="359">
        <f t="shared" si="1086"/>
        <v>0</v>
      </c>
      <c r="M331" s="359">
        <f t="shared" si="1086"/>
        <v>0</v>
      </c>
      <c r="N331" s="359">
        <f t="shared" si="1086"/>
        <v>0</v>
      </c>
      <c r="O331" s="359">
        <f t="shared" si="1086"/>
        <v>0</v>
      </c>
      <c r="P331" s="359">
        <f t="shared" si="1086"/>
        <v>0</v>
      </c>
      <c r="Q331" s="359">
        <f t="shared" si="1086"/>
        <v>0</v>
      </c>
      <c r="R331" s="359">
        <f t="shared" si="1086"/>
        <v>0</v>
      </c>
      <c r="S331" s="359">
        <f t="shared" si="1086"/>
        <v>0</v>
      </c>
      <c r="T331" s="359">
        <f t="shared" si="1086"/>
        <v>0</v>
      </c>
      <c r="U331" s="359">
        <f t="shared" si="1086"/>
        <v>0</v>
      </c>
      <c r="V331" s="359">
        <f t="shared" si="1086"/>
        <v>0</v>
      </c>
      <c r="W331" s="359">
        <f t="shared" si="1086"/>
        <v>0</v>
      </c>
      <c r="X331" s="359">
        <f t="shared" si="1086"/>
        <v>0</v>
      </c>
      <c r="Y331" s="359">
        <f t="shared" si="1086"/>
        <v>0</v>
      </c>
      <c r="Z331" s="359">
        <f t="shared" si="1086"/>
        <v>0</v>
      </c>
      <c r="AA331" s="359">
        <f t="shared" si="1086"/>
        <v>0</v>
      </c>
      <c r="AB331" s="359">
        <f t="shared" si="1086"/>
        <v>0</v>
      </c>
      <c r="AC331" s="359">
        <f t="shared" si="1086"/>
        <v>0</v>
      </c>
      <c r="AD331" s="359">
        <f t="shared" si="1086"/>
        <v>0</v>
      </c>
      <c r="AE331" s="359">
        <f t="shared" si="1086"/>
        <v>0</v>
      </c>
      <c r="AF331" s="359">
        <f t="shared" si="1086"/>
        <v>0</v>
      </c>
      <c r="AG331" s="359">
        <f t="shared" si="1086"/>
        <v>0</v>
      </c>
      <c r="AH331" s="359">
        <f t="shared" si="1086"/>
        <v>0</v>
      </c>
      <c r="AI331" s="359">
        <f t="shared" si="1086"/>
        <v>0</v>
      </c>
      <c r="AJ331" s="359">
        <f t="shared" si="1086"/>
        <v>0</v>
      </c>
      <c r="AK331" s="359">
        <f t="shared" si="1086"/>
        <v>0</v>
      </c>
      <c r="AL331" s="359">
        <f t="shared" si="1086"/>
        <v>0</v>
      </c>
      <c r="AM331" s="359">
        <f t="shared" si="1086"/>
        <v>0</v>
      </c>
      <c r="AN331" s="359">
        <f t="shared" si="1086"/>
        <v>0</v>
      </c>
      <c r="AO331" s="359">
        <f t="shared" si="1086"/>
        <v>0</v>
      </c>
      <c r="AP331" s="359">
        <f t="shared" si="1086"/>
        <v>0</v>
      </c>
      <c r="AQ331" s="359">
        <f t="shared" si="1086"/>
        <v>0</v>
      </c>
      <c r="AR331" s="359">
        <f t="shared" si="1086"/>
        <v>0</v>
      </c>
      <c r="AS331" s="359">
        <f t="shared" si="1086"/>
        <v>0</v>
      </c>
      <c r="AT331" s="359">
        <f t="shared" si="1086"/>
        <v>0</v>
      </c>
      <c r="AU331" s="359">
        <f t="shared" si="1086"/>
        <v>0</v>
      </c>
      <c r="AV331" s="359">
        <f t="shared" si="1086"/>
        <v>0</v>
      </c>
      <c r="AW331" s="359">
        <f t="shared" si="1086"/>
        <v>0</v>
      </c>
      <c r="AX331" s="359">
        <f t="shared" si="1086"/>
        <v>0</v>
      </c>
      <c r="AY331" s="359">
        <f t="shared" si="1086"/>
        <v>0</v>
      </c>
      <c r="AZ331" s="359">
        <f t="shared" si="1086"/>
        <v>0</v>
      </c>
      <c r="BA331" s="359">
        <f t="shared" si="1086"/>
        <v>0</v>
      </c>
      <c r="BB331" s="359">
        <f t="shared" si="1086"/>
        <v>0</v>
      </c>
      <c r="BC331" s="359">
        <f t="shared" si="1086"/>
        <v>0</v>
      </c>
      <c r="BD331" s="359">
        <f t="shared" si="1086"/>
        <v>0</v>
      </c>
      <c r="BE331" s="359">
        <f t="shared" si="1086"/>
        <v>0</v>
      </c>
      <c r="BF331" s="359">
        <f t="shared" si="1086"/>
        <v>0</v>
      </c>
      <c r="BG331" s="359">
        <f t="shared" si="1086"/>
        <v>0</v>
      </c>
      <c r="BH331" s="359">
        <f t="shared" si="1086"/>
        <v>0</v>
      </c>
      <c r="BI331" s="359">
        <f t="shared" si="1086"/>
        <v>0</v>
      </c>
      <c r="BJ331" s="359">
        <f t="shared" si="1086"/>
        <v>0</v>
      </c>
      <c r="BK331" s="359">
        <f t="shared" si="1086"/>
        <v>0</v>
      </c>
      <c r="BL331" s="359">
        <f t="shared" si="1086"/>
        <v>0</v>
      </c>
      <c r="BM331" s="359">
        <f t="shared" si="1086"/>
        <v>0</v>
      </c>
      <c r="BN331" s="359">
        <f t="shared" si="1086"/>
        <v>0</v>
      </c>
      <c r="BO331" s="359">
        <f t="shared" si="1086"/>
        <v>0</v>
      </c>
      <c r="BP331" s="359">
        <f t="shared" si="1086"/>
        <v>0</v>
      </c>
      <c r="BQ331" s="359">
        <f t="shared" ref="BQ331:CS331" si="1087">IF(BQ$297="beräknas ej",0,BP331*IF(BQ$328&gt;$D$283,1,IF(BQ$328&lt;=$C$283,$C$282,$D$282))*IFERROR(INDEX($B$288:$E$294,MATCH($A331,$A$288:$A$294,0),MATCH(BQ$328,$B$286:$E$286,1)),0))</f>
        <v>0</v>
      </c>
      <c r="BR331" s="359">
        <f t="shared" si="1087"/>
        <v>0</v>
      </c>
      <c r="BS331" s="359">
        <f t="shared" si="1087"/>
        <v>0</v>
      </c>
      <c r="BT331" s="359">
        <f t="shared" si="1087"/>
        <v>0</v>
      </c>
      <c r="BU331" s="359">
        <f t="shared" si="1087"/>
        <v>0</v>
      </c>
      <c r="BV331" s="359">
        <f t="shared" si="1087"/>
        <v>0</v>
      </c>
      <c r="BW331" s="359">
        <f t="shared" si="1087"/>
        <v>0</v>
      </c>
      <c r="BX331" s="359">
        <f t="shared" si="1087"/>
        <v>0</v>
      </c>
      <c r="BY331" s="359">
        <f t="shared" si="1087"/>
        <v>0</v>
      </c>
      <c r="BZ331" s="359">
        <f t="shared" si="1087"/>
        <v>0</v>
      </c>
      <c r="CA331" s="359">
        <f t="shared" si="1087"/>
        <v>0</v>
      </c>
      <c r="CB331" s="359">
        <f t="shared" si="1087"/>
        <v>0</v>
      </c>
      <c r="CC331" s="359">
        <f t="shared" si="1087"/>
        <v>0</v>
      </c>
      <c r="CD331" s="359">
        <f t="shared" si="1087"/>
        <v>0</v>
      </c>
      <c r="CE331" s="359">
        <f t="shared" si="1087"/>
        <v>0</v>
      </c>
      <c r="CF331" s="359">
        <f t="shared" si="1087"/>
        <v>0</v>
      </c>
      <c r="CG331" s="359">
        <f t="shared" si="1087"/>
        <v>0</v>
      </c>
      <c r="CH331" s="359">
        <f t="shared" si="1087"/>
        <v>0</v>
      </c>
      <c r="CI331" s="359">
        <f t="shared" si="1087"/>
        <v>0</v>
      </c>
      <c r="CJ331" s="359">
        <f t="shared" si="1087"/>
        <v>0</v>
      </c>
      <c r="CK331" s="359">
        <f t="shared" si="1087"/>
        <v>0</v>
      </c>
      <c r="CL331" s="359">
        <f t="shared" si="1087"/>
        <v>0</v>
      </c>
      <c r="CM331" s="359">
        <f t="shared" si="1087"/>
        <v>0</v>
      </c>
      <c r="CN331" s="359">
        <f t="shared" si="1087"/>
        <v>0</v>
      </c>
      <c r="CO331" s="359">
        <f t="shared" si="1087"/>
        <v>0</v>
      </c>
      <c r="CP331" s="359">
        <f t="shared" si="1087"/>
        <v>0</v>
      </c>
      <c r="CQ331" s="359">
        <f t="shared" si="1087"/>
        <v>0</v>
      </c>
      <c r="CR331" s="359">
        <f t="shared" si="1087"/>
        <v>0</v>
      </c>
      <c r="CS331" s="359">
        <f t="shared" si="1087"/>
        <v>0</v>
      </c>
    </row>
    <row r="332" spans="1:97" s="367" customFormat="1" x14ac:dyDescent="0.35">
      <c r="A332" s="352">
        <f t="shared" ref="A332:C332" si="1088">A302</f>
        <v>0</v>
      </c>
      <c r="B332" s="352" t="str">
        <f t="shared" si="1088"/>
        <v>0 0</v>
      </c>
      <c r="C332" s="359">
        <f t="shared" si="1088"/>
        <v>0</v>
      </c>
      <c r="D332" s="359">
        <f>IFERROR((('UA basår'!R10+'UA basår'!U10+'UA basår'!Y10)*'UA basår'!F10*'UA basår'!H10*'UA basår'!L10)+(('UA basår'!R40+'UA basår'!U40+'UA basår'!Y40)*'UA basår'!F40*'UA basår'!H40*'UA basår'!L40),0)</f>
        <v>0</v>
      </c>
      <c r="E332" s="359">
        <f t="shared" ref="E332:BP332" si="1089">IF(E$297="beräknas ej",0,D332*IF(E$328&gt;$D$283,1,IF(E$328&lt;=$C$283,$C$282,$D$282))*IFERROR(INDEX($B$288:$E$294,MATCH($A332,$A$288:$A$294,0),MATCH(E$328,$B$286:$E$286,1)),0))</f>
        <v>0</v>
      </c>
      <c r="F332" s="359">
        <f t="shared" si="1089"/>
        <v>0</v>
      </c>
      <c r="G332" s="359">
        <f t="shared" si="1089"/>
        <v>0</v>
      </c>
      <c r="H332" s="359">
        <f t="shared" si="1089"/>
        <v>0</v>
      </c>
      <c r="I332" s="359">
        <f t="shared" si="1089"/>
        <v>0</v>
      </c>
      <c r="J332" s="359">
        <f t="shared" si="1089"/>
        <v>0</v>
      </c>
      <c r="K332" s="359">
        <f t="shared" si="1089"/>
        <v>0</v>
      </c>
      <c r="L332" s="359">
        <f t="shared" si="1089"/>
        <v>0</v>
      </c>
      <c r="M332" s="359">
        <f t="shared" si="1089"/>
        <v>0</v>
      </c>
      <c r="N332" s="359">
        <f t="shared" si="1089"/>
        <v>0</v>
      </c>
      <c r="O332" s="359">
        <f t="shared" si="1089"/>
        <v>0</v>
      </c>
      <c r="P332" s="359">
        <f t="shared" si="1089"/>
        <v>0</v>
      </c>
      <c r="Q332" s="359">
        <f t="shared" si="1089"/>
        <v>0</v>
      </c>
      <c r="R332" s="359">
        <f t="shared" si="1089"/>
        <v>0</v>
      </c>
      <c r="S332" s="359">
        <f t="shared" si="1089"/>
        <v>0</v>
      </c>
      <c r="T332" s="359">
        <f t="shared" si="1089"/>
        <v>0</v>
      </c>
      <c r="U332" s="359">
        <f t="shared" si="1089"/>
        <v>0</v>
      </c>
      <c r="V332" s="359">
        <f t="shared" si="1089"/>
        <v>0</v>
      </c>
      <c r="W332" s="359">
        <f t="shared" si="1089"/>
        <v>0</v>
      </c>
      <c r="X332" s="359">
        <f t="shared" si="1089"/>
        <v>0</v>
      </c>
      <c r="Y332" s="359">
        <f t="shared" si="1089"/>
        <v>0</v>
      </c>
      <c r="Z332" s="359">
        <f t="shared" si="1089"/>
        <v>0</v>
      </c>
      <c r="AA332" s="359">
        <f t="shared" si="1089"/>
        <v>0</v>
      </c>
      <c r="AB332" s="359">
        <f t="shared" si="1089"/>
        <v>0</v>
      </c>
      <c r="AC332" s="359">
        <f t="shared" si="1089"/>
        <v>0</v>
      </c>
      <c r="AD332" s="359">
        <f t="shared" si="1089"/>
        <v>0</v>
      </c>
      <c r="AE332" s="359">
        <f t="shared" si="1089"/>
        <v>0</v>
      </c>
      <c r="AF332" s="359">
        <f t="shared" si="1089"/>
        <v>0</v>
      </c>
      <c r="AG332" s="359">
        <f t="shared" si="1089"/>
        <v>0</v>
      </c>
      <c r="AH332" s="359">
        <f t="shared" si="1089"/>
        <v>0</v>
      </c>
      <c r="AI332" s="359">
        <f t="shared" si="1089"/>
        <v>0</v>
      </c>
      <c r="AJ332" s="359">
        <f t="shared" si="1089"/>
        <v>0</v>
      </c>
      <c r="AK332" s="359">
        <f t="shared" si="1089"/>
        <v>0</v>
      </c>
      <c r="AL332" s="359">
        <f t="shared" si="1089"/>
        <v>0</v>
      </c>
      <c r="AM332" s="359">
        <f t="shared" si="1089"/>
        <v>0</v>
      </c>
      <c r="AN332" s="359">
        <f t="shared" si="1089"/>
        <v>0</v>
      </c>
      <c r="AO332" s="359">
        <f t="shared" si="1089"/>
        <v>0</v>
      </c>
      <c r="AP332" s="359">
        <f t="shared" si="1089"/>
        <v>0</v>
      </c>
      <c r="AQ332" s="359">
        <f t="shared" si="1089"/>
        <v>0</v>
      </c>
      <c r="AR332" s="359">
        <f t="shared" si="1089"/>
        <v>0</v>
      </c>
      <c r="AS332" s="359">
        <f t="shared" si="1089"/>
        <v>0</v>
      </c>
      <c r="AT332" s="359">
        <f t="shared" si="1089"/>
        <v>0</v>
      </c>
      <c r="AU332" s="359">
        <f t="shared" si="1089"/>
        <v>0</v>
      </c>
      <c r="AV332" s="359">
        <f t="shared" si="1089"/>
        <v>0</v>
      </c>
      <c r="AW332" s="359">
        <f t="shared" si="1089"/>
        <v>0</v>
      </c>
      <c r="AX332" s="359">
        <f t="shared" si="1089"/>
        <v>0</v>
      </c>
      <c r="AY332" s="359">
        <f t="shared" si="1089"/>
        <v>0</v>
      </c>
      <c r="AZ332" s="359">
        <f t="shared" si="1089"/>
        <v>0</v>
      </c>
      <c r="BA332" s="359">
        <f t="shared" si="1089"/>
        <v>0</v>
      </c>
      <c r="BB332" s="359">
        <f t="shared" si="1089"/>
        <v>0</v>
      </c>
      <c r="BC332" s="359">
        <f t="shared" si="1089"/>
        <v>0</v>
      </c>
      <c r="BD332" s="359">
        <f t="shared" si="1089"/>
        <v>0</v>
      </c>
      <c r="BE332" s="359">
        <f t="shared" si="1089"/>
        <v>0</v>
      </c>
      <c r="BF332" s="359">
        <f t="shared" si="1089"/>
        <v>0</v>
      </c>
      <c r="BG332" s="359">
        <f t="shared" si="1089"/>
        <v>0</v>
      </c>
      <c r="BH332" s="359">
        <f t="shared" si="1089"/>
        <v>0</v>
      </c>
      <c r="BI332" s="359">
        <f t="shared" si="1089"/>
        <v>0</v>
      </c>
      <c r="BJ332" s="359">
        <f t="shared" si="1089"/>
        <v>0</v>
      </c>
      <c r="BK332" s="359">
        <f t="shared" si="1089"/>
        <v>0</v>
      </c>
      <c r="BL332" s="359">
        <f t="shared" si="1089"/>
        <v>0</v>
      </c>
      <c r="BM332" s="359">
        <f t="shared" si="1089"/>
        <v>0</v>
      </c>
      <c r="BN332" s="359">
        <f t="shared" si="1089"/>
        <v>0</v>
      </c>
      <c r="BO332" s="359">
        <f t="shared" si="1089"/>
        <v>0</v>
      </c>
      <c r="BP332" s="359">
        <f t="shared" si="1089"/>
        <v>0</v>
      </c>
      <c r="BQ332" s="359">
        <f t="shared" ref="BQ332:CS332" si="1090">IF(BQ$297="beräknas ej",0,BP332*IF(BQ$328&gt;$D$283,1,IF(BQ$328&lt;=$C$283,$C$282,$D$282))*IFERROR(INDEX($B$288:$E$294,MATCH($A332,$A$288:$A$294,0),MATCH(BQ$328,$B$286:$E$286,1)),0))</f>
        <v>0</v>
      </c>
      <c r="BR332" s="359">
        <f t="shared" si="1090"/>
        <v>0</v>
      </c>
      <c r="BS332" s="359">
        <f t="shared" si="1090"/>
        <v>0</v>
      </c>
      <c r="BT332" s="359">
        <f t="shared" si="1090"/>
        <v>0</v>
      </c>
      <c r="BU332" s="359">
        <f t="shared" si="1090"/>
        <v>0</v>
      </c>
      <c r="BV332" s="359">
        <f t="shared" si="1090"/>
        <v>0</v>
      </c>
      <c r="BW332" s="359">
        <f t="shared" si="1090"/>
        <v>0</v>
      </c>
      <c r="BX332" s="359">
        <f t="shared" si="1090"/>
        <v>0</v>
      </c>
      <c r="BY332" s="359">
        <f t="shared" si="1090"/>
        <v>0</v>
      </c>
      <c r="BZ332" s="359">
        <f t="shared" si="1090"/>
        <v>0</v>
      </c>
      <c r="CA332" s="359">
        <f t="shared" si="1090"/>
        <v>0</v>
      </c>
      <c r="CB332" s="359">
        <f t="shared" si="1090"/>
        <v>0</v>
      </c>
      <c r="CC332" s="359">
        <f t="shared" si="1090"/>
        <v>0</v>
      </c>
      <c r="CD332" s="359">
        <f t="shared" si="1090"/>
        <v>0</v>
      </c>
      <c r="CE332" s="359">
        <f t="shared" si="1090"/>
        <v>0</v>
      </c>
      <c r="CF332" s="359">
        <f t="shared" si="1090"/>
        <v>0</v>
      </c>
      <c r="CG332" s="359">
        <f t="shared" si="1090"/>
        <v>0</v>
      </c>
      <c r="CH332" s="359">
        <f t="shared" si="1090"/>
        <v>0</v>
      </c>
      <c r="CI332" s="359">
        <f t="shared" si="1090"/>
        <v>0</v>
      </c>
      <c r="CJ332" s="359">
        <f t="shared" si="1090"/>
        <v>0</v>
      </c>
      <c r="CK332" s="359">
        <f t="shared" si="1090"/>
        <v>0</v>
      </c>
      <c r="CL332" s="359">
        <f t="shared" si="1090"/>
        <v>0</v>
      </c>
      <c r="CM332" s="359">
        <f t="shared" si="1090"/>
        <v>0</v>
      </c>
      <c r="CN332" s="359">
        <f t="shared" si="1090"/>
        <v>0</v>
      </c>
      <c r="CO332" s="359">
        <f t="shared" si="1090"/>
        <v>0</v>
      </c>
      <c r="CP332" s="359">
        <f t="shared" si="1090"/>
        <v>0</v>
      </c>
      <c r="CQ332" s="359">
        <f t="shared" si="1090"/>
        <v>0</v>
      </c>
      <c r="CR332" s="359">
        <f t="shared" si="1090"/>
        <v>0</v>
      </c>
      <c r="CS332" s="359">
        <f t="shared" si="1090"/>
        <v>0</v>
      </c>
    </row>
    <row r="333" spans="1:97" s="367" customFormat="1" x14ac:dyDescent="0.35">
      <c r="A333" s="352">
        <f t="shared" ref="A333:C333" si="1091">A303</f>
        <v>0</v>
      </c>
      <c r="B333" s="352" t="str">
        <f t="shared" si="1091"/>
        <v>0 0</v>
      </c>
      <c r="C333" s="359">
        <f t="shared" si="1091"/>
        <v>0</v>
      </c>
      <c r="D333" s="359">
        <f>IFERROR((('UA basår'!R11+'UA basår'!U11+'UA basår'!Y11)*'UA basår'!F11*'UA basår'!H11*'UA basår'!L11)+(('UA basår'!R41+'UA basår'!U41+'UA basår'!Y41)*'UA basår'!F41*'UA basår'!H41*'UA basår'!L41),0)</f>
        <v>0</v>
      </c>
      <c r="E333" s="359">
        <f t="shared" ref="E333:BP333" si="1092">IF(E$297="beräknas ej",0,D333*IF(E$328&gt;$D$283,1,IF(E$328&lt;=$C$283,$C$282,$D$282))*IFERROR(INDEX($B$288:$E$294,MATCH($A333,$A$288:$A$294,0),MATCH(E$328,$B$286:$E$286,1)),0))</f>
        <v>0</v>
      </c>
      <c r="F333" s="359">
        <f t="shared" si="1092"/>
        <v>0</v>
      </c>
      <c r="G333" s="359">
        <f t="shared" si="1092"/>
        <v>0</v>
      </c>
      <c r="H333" s="359">
        <f t="shared" si="1092"/>
        <v>0</v>
      </c>
      <c r="I333" s="359">
        <f t="shared" si="1092"/>
        <v>0</v>
      </c>
      <c r="J333" s="359">
        <f t="shared" si="1092"/>
        <v>0</v>
      </c>
      <c r="K333" s="359">
        <f t="shared" si="1092"/>
        <v>0</v>
      </c>
      <c r="L333" s="359">
        <f t="shared" si="1092"/>
        <v>0</v>
      </c>
      <c r="M333" s="359">
        <f t="shared" si="1092"/>
        <v>0</v>
      </c>
      <c r="N333" s="359">
        <f t="shared" si="1092"/>
        <v>0</v>
      </c>
      <c r="O333" s="359">
        <f t="shared" si="1092"/>
        <v>0</v>
      </c>
      <c r="P333" s="359">
        <f t="shared" si="1092"/>
        <v>0</v>
      </c>
      <c r="Q333" s="359">
        <f t="shared" si="1092"/>
        <v>0</v>
      </c>
      <c r="R333" s="359">
        <f t="shared" si="1092"/>
        <v>0</v>
      </c>
      <c r="S333" s="359">
        <f t="shared" si="1092"/>
        <v>0</v>
      </c>
      <c r="T333" s="359">
        <f t="shared" si="1092"/>
        <v>0</v>
      </c>
      <c r="U333" s="359">
        <f t="shared" si="1092"/>
        <v>0</v>
      </c>
      <c r="V333" s="359">
        <f t="shared" si="1092"/>
        <v>0</v>
      </c>
      <c r="W333" s="359">
        <f t="shared" si="1092"/>
        <v>0</v>
      </c>
      <c r="X333" s="359">
        <f t="shared" si="1092"/>
        <v>0</v>
      </c>
      <c r="Y333" s="359">
        <f t="shared" si="1092"/>
        <v>0</v>
      </c>
      <c r="Z333" s="359">
        <f t="shared" si="1092"/>
        <v>0</v>
      </c>
      <c r="AA333" s="359">
        <f t="shared" si="1092"/>
        <v>0</v>
      </c>
      <c r="AB333" s="359">
        <f t="shared" si="1092"/>
        <v>0</v>
      </c>
      <c r="AC333" s="359">
        <f t="shared" si="1092"/>
        <v>0</v>
      </c>
      <c r="AD333" s="359">
        <f t="shared" si="1092"/>
        <v>0</v>
      </c>
      <c r="AE333" s="359">
        <f t="shared" si="1092"/>
        <v>0</v>
      </c>
      <c r="AF333" s="359">
        <f t="shared" si="1092"/>
        <v>0</v>
      </c>
      <c r="AG333" s="359">
        <f t="shared" si="1092"/>
        <v>0</v>
      </c>
      <c r="AH333" s="359">
        <f t="shared" si="1092"/>
        <v>0</v>
      </c>
      <c r="AI333" s="359">
        <f t="shared" si="1092"/>
        <v>0</v>
      </c>
      <c r="AJ333" s="359">
        <f t="shared" si="1092"/>
        <v>0</v>
      </c>
      <c r="AK333" s="359">
        <f t="shared" si="1092"/>
        <v>0</v>
      </c>
      <c r="AL333" s="359">
        <f t="shared" si="1092"/>
        <v>0</v>
      </c>
      <c r="AM333" s="359">
        <f t="shared" si="1092"/>
        <v>0</v>
      </c>
      <c r="AN333" s="359">
        <f t="shared" si="1092"/>
        <v>0</v>
      </c>
      <c r="AO333" s="359">
        <f t="shared" si="1092"/>
        <v>0</v>
      </c>
      <c r="AP333" s="359">
        <f t="shared" si="1092"/>
        <v>0</v>
      </c>
      <c r="AQ333" s="359">
        <f t="shared" si="1092"/>
        <v>0</v>
      </c>
      <c r="AR333" s="359">
        <f t="shared" si="1092"/>
        <v>0</v>
      </c>
      <c r="AS333" s="359">
        <f t="shared" si="1092"/>
        <v>0</v>
      </c>
      <c r="AT333" s="359">
        <f t="shared" si="1092"/>
        <v>0</v>
      </c>
      <c r="AU333" s="359">
        <f t="shared" si="1092"/>
        <v>0</v>
      </c>
      <c r="AV333" s="359">
        <f t="shared" si="1092"/>
        <v>0</v>
      </c>
      <c r="AW333" s="359">
        <f t="shared" si="1092"/>
        <v>0</v>
      </c>
      <c r="AX333" s="359">
        <f t="shared" si="1092"/>
        <v>0</v>
      </c>
      <c r="AY333" s="359">
        <f t="shared" si="1092"/>
        <v>0</v>
      </c>
      <c r="AZ333" s="359">
        <f t="shared" si="1092"/>
        <v>0</v>
      </c>
      <c r="BA333" s="359">
        <f t="shared" si="1092"/>
        <v>0</v>
      </c>
      <c r="BB333" s="359">
        <f t="shared" si="1092"/>
        <v>0</v>
      </c>
      <c r="BC333" s="359">
        <f t="shared" si="1092"/>
        <v>0</v>
      </c>
      <c r="BD333" s="359">
        <f t="shared" si="1092"/>
        <v>0</v>
      </c>
      <c r="BE333" s="359">
        <f t="shared" si="1092"/>
        <v>0</v>
      </c>
      <c r="BF333" s="359">
        <f t="shared" si="1092"/>
        <v>0</v>
      </c>
      <c r="BG333" s="359">
        <f t="shared" si="1092"/>
        <v>0</v>
      </c>
      <c r="BH333" s="359">
        <f t="shared" si="1092"/>
        <v>0</v>
      </c>
      <c r="BI333" s="359">
        <f t="shared" si="1092"/>
        <v>0</v>
      </c>
      <c r="BJ333" s="359">
        <f t="shared" si="1092"/>
        <v>0</v>
      </c>
      <c r="BK333" s="359">
        <f t="shared" si="1092"/>
        <v>0</v>
      </c>
      <c r="BL333" s="359">
        <f t="shared" si="1092"/>
        <v>0</v>
      </c>
      <c r="BM333" s="359">
        <f t="shared" si="1092"/>
        <v>0</v>
      </c>
      <c r="BN333" s="359">
        <f t="shared" si="1092"/>
        <v>0</v>
      </c>
      <c r="BO333" s="359">
        <f t="shared" si="1092"/>
        <v>0</v>
      </c>
      <c r="BP333" s="359">
        <f t="shared" si="1092"/>
        <v>0</v>
      </c>
      <c r="BQ333" s="359">
        <f t="shared" ref="BQ333:CS333" si="1093">IF(BQ$297="beräknas ej",0,BP333*IF(BQ$328&gt;$D$283,1,IF(BQ$328&lt;=$C$283,$C$282,$D$282))*IFERROR(INDEX($B$288:$E$294,MATCH($A333,$A$288:$A$294,0),MATCH(BQ$328,$B$286:$E$286,1)),0))</f>
        <v>0</v>
      </c>
      <c r="BR333" s="359">
        <f t="shared" si="1093"/>
        <v>0</v>
      </c>
      <c r="BS333" s="359">
        <f t="shared" si="1093"/>
        <v>0</v>
      </c>
      <c r="BT333" s="359">
        <f t="shared" si="1093"/>
        <v>0</v>
      </c>
      <c r="BU333" s="359">
        <f t="shared" si="1093"/>
        <v>0</v>
      </c>
      <c r="BV333" s="359">
        <f t="shared" si="1093"/>
        <v>0</v>
      </c>
      <c r="BW333" s="359">
        <f t="shared" si="1093"/>
        <v>0</v>
      </c>
      <c r="BX333" s="359">
        <f t="shared" si="1093"/>
        <v>0</v>
      </c>
      <c r="BY333" s="359">
        <f t="shared" si="1093"/>
        <v>0</v>
      </c>
      <c r="BZ333" s="359">
        <f t="shared" si="1093"/>
        <v>0</v>
      </c>
      <c r="CA333" s="359">
        <f t="shared" si="1093"/>
        <v>0</v>
      </c>
      <c r="CB333" s="359">
        <f t="shared" si="1093"/>
        <v>0</v>
      </c>
      <c r="CC333" s="359">
        <f t="shared" si="1093"/>
        <v>0</v>
      </c>
      <c r="CD333" s="359">
        <f t="shared" si="1093"/>
        <v>0</v>
      </c>
      <c r="CE333" s="359">
        <f t="shared" si="1093"/>
        <v>0</v>
      </c>
      <c r="CF333" s="359">
        <f t="shared" si="1093"/>
        <v>0</v>
      </c>
      <c r="CG333" s="359">
        <f t="shared" si="1093"/>
        <v>0</v>
      </c>
      <c r="CH333" s="359">
        <f t="shared" si="1093"/>
        <v>0</v>
      </c>
      <c r="CI333" s="359">
        <f t="shared" si="1093"/>
        <v>0</v>
      </c>
      <c r="CJ333" s="359">
        <f t="shared" si="1093"/>
        <v>0</v>
      </c>
      <c r="CK333" s="359">
        <f t="shared" si="1093"/>
        <v>0</v>
      </c>
      <c r="CL333" s="359">
        <f t="shared" si="1093"/>
        <v>0</v>
      </c>
      <c r="CM333" s="359">
        <f t="shared" si="1093"/>
        <v>0</v>
      </c>
      <c r="CN333" s="359">
        <f t="shared" si="1093"/>
        <v>0</v>
      </c>
      <c r="CO333" s="359">
        <f t="shared" si="1093"/>
        <v>0</v>
      </c>
      <c r="CP333" s="359">
        <f t="shared" si="1093"/>
        <v>0</v>
      </c>
      <c r="CQ333" s="359">
        <f t="shared" si="1093"/>
        <v>0</v>
      </c>
      <c r="CR333" s="359">
        <f t="shared" si="1093"/>
        <v>0</v>
      </c>
      <c r="CS333" s="359">
        <f t="shared" si="1093"/>
        <v>0</v>
      </c>
    </row>
    <row r="334" spans="1:97" s="367" customFormat="1" x14ac:dyDescent="0.35">
      <c r="A334" s="352">
        <f t="shared" ref="A334:C334" si="1094">A304</f>
        <v>0</v>
      </c>
      <c r="B334" s="352" t="str">
        <f t="shared" si="1094"/>
        <v>0 0</v>
      </c>
      <c r="C334" s="359">
        <f t="shared" si="1094"/>
        <v>0</v>
      </c>
      <c r="D334" s="359">
        <f>IFERROR((('UA basår'!R12+'UA basår'!U12+'UA basår'!Y12)*'UA basår'!F12*'UA basår'!H12*'UA basår'!L12)+(('UA basår'!R42+'UA basår'!U42+'UA basår'!Y42)*'UA basår'!F42*'UA basår'!H42*'UA basår'!L42),0)</f>
        <v>0</v>
      </c>
      <c r="E334" s="359">
        <f t="shared" ref="E334:BP334" si="1095">IF(E$297="beräknas ej",0,D334*IF(E$328&gt;$D$283,1,IF(E$328&lt;=$C$283,$C$282,$D$282))*IFERROR(INDEX($B$288:$E$294,MATCH($A334,$A$288:$A$294,0),MATCH(E$328,$B$286:$E$286,1)),0))</f>
        <v>0</v>
      </c>
      <c r="F334" s="359">
        <f t="shared" si="1095"/>
        <v>0</v>
      </c>
      <c r="G334" s="359">
        <f t="shared" si="1095"/>
        <v>0</v>
      </c>
      <c r="H334" s="359">
        <f t="shared" si="1095"/>
        <v>0</v>
      </c>
      <c r="I334" s="359">
        <f t="shared" si="1095"/>
        <v>0</v>
      </c>
      <c r="J334" s="359">
        <f t="shared" si="1095"/>
        <v>0</v>
      </c>
      <c r="K334" s="359">
        <f t="shared" si="1095"/>
        <v>0</v>
      </c>
      <c r="L334" s="359">
        <f t="shared" si="1095"/>
        <v>0</v>
      </c>
      <c r="M334" s="359">
        <f t="shared" si="1095"/>
        <v>0</v>
      </c>
      <c r="N334" s="359">
        <f t="shared" si="1095"/>
        <v>0</v>
      </c>
      <c r="O334" s="359">
        <f t="shared" si="1095"/>
        <v>0</v>
      </c>
      <c r="P334" s="359">
        <f t="shared" si="1095"/>
        <v>0</v>
      </c>
      <c r="Q334" s="359">
        <f t="shared" si="1095"/>
        <v>0</v>
      </c>
      <c r="R334" s="359">
        <f t="shared" si="1095"/>
        <v>0</v>
      </c>
      <c r="S334" s="359">
        <f t="shared" si="1095"/>
        <v>0</v>
      </c>
      <c r="T334" s="359">
        <f t="shared" si="1095"/>
        <v>0</v>
      </c>
      <c r="U334" s="359">
        <f t="shared" si="1095"/>
        <v>0</v>
      </c>
      <c r="V334" s="359">
        <f t="shared" si="1095"/>
        <v>0</v>
      </c>
      <c r="W334" s="359">
        <f t="shared" si="1095"/>
        <v>0</v>
      </c>
      <c r="X334" s="359">
        <f t="shared" si="1095"/>
        <v>0</v>
      </c>
      <c r="Y334" s="359">
        <f t="shared" si="1095"/>
        <v>0</v>
      </c>
      <c r="Z334" s="359">
        <f t="shared" si="1095"/>
        <v>0</v>
      </c>
      <c r="AA334" s="359">
        <f t="shared" si="1095"/>
        <v>0</v>
      </c>
      <c r="AB334" s="359">
        <f t="shared" si="1095"/>
        <v>0</v>
      </c>
      <c r="AC334" s="359">
        <f t="shared" si="1095"/>
        <v>0</v>
      </c>
      <c r="AD334" s="359">
        <f t="shared" si="1095"/>
        <v>0</v>
      </c>
      <c r="AE334" s="359">
        <f t="shared" si="1095"/>
        <v>0</v>
      </c>
      <c r="AF334" s="359">
        <f t="shared" si="1095"/>
        <v>0</v>
      </c>
      <c r="AG334" s="359">
        <f t="shared" si="1095"/>
        <v>0</v>
      </c>
      <c r="AH334" s="359">
        <f t="shared" si="1095"/>
        <v>0</v>
      </c>
      <c r="AI334" s="359">
        <f t="shared" si="1095"/>
        <v>0</v>
      </c>
      <c r="AJ334" s="359">
        <f t="shared" si="1095"/>
        <v>0</v>
      </c>
      <c r="AK334" s="359">
        <f t="shared" si="1095"/>
        <v>0</v>
      </c>
      <c r="AL334" s="359">
        <f t="shared" si="1095"/>
        <v>0</v>
      </c>
      <c r="AM334" s="359">
        <f t="shared" si="1095"/>
        <v>0</v>
      </c>
      <c r="AN334" s="359">
        <f t="shared" si="1095"/>
        <v>0</v>
      </c>
      <c r="AO334" s="359">
        <f t="shared" si="1095"/>
        <v>0</v>
      </c>
      <c r="AP334" s="359">
        <f t="shared" si="1095"/>
        <v>0</v>
      </c>
      <c r="AQ334" s="359">
        <f t="shared" si="1095"/>
        <v>0</v>
      </c>
      <c r="AR334" s="359">
        <f t="shared" si="1095"/>
        <v>0</v>
      </c>
      <c r="AS334" s="359">
        <f t="shared" si="1095"/>
        <v>0</v>
      </c>
      <c r="AT334" s="359">
        <f t="shared" si="1095"/>
        <v>0</v>
      </c>
      <c r="AU334" s="359">
        <f t="shared" si="1095"/>
        <v>0</v>
      </c>
      <c r="AV334" s="359">
        <f t="shared" si="1095"/>
        <v>0</v>
      </c>
      <c r="AW334" s="359">
        <f t="shared" si="1095"/>
        <v>0</v>
      </c>
      <c r="AX334" s="359">
        <f t="shared" si="1095"/>
        <v>0</v>
      </c>
      <c r="AY334" s="359">
        <f t="shared" si="1095"/>
        <v>0</v>
      </c>
      <c r="AZ334" s="359">
        <f t="shared" si="1095"/>
        <v>0</v>
      </c>
      <c r="BA334" s="359">
        <f t="shared" si="1095"/>
        <v>0</v>
      </c>
      <c r="BB334" s="359">
        <f t="shared" si="1095"/>
        <v>0</v>
      </c>
      <c r="BC334" s="359">
        <f t="shared" si="1095"/>
        <v>0</v>
      </c>
      <c r="BD334" s="359">
        <f t="shared" si="1095"/>
        <v>0</v>
      </c>
      <c r="BE334" s="359">
        <f t="shared" si="1095"/>
        <v>0</v>
      </c>
      <c r="BF334" s="359">
        <f t="shared" si="1095"/>
        <v>0</v>
      </c>
      <c r="BG334" s="359">
        <f t="shared" si="1095"/>
        <v>0</v>
      </c>
      <c r="BH334" s="359">
        <f t="shared" si="1095"/>
        <v>0</v>
      </c>
      <c r="BI334" s="359">
        <f t="shared" si="1095"/>
        <v>0</v>
      </c>
      <c r="BJ334" s="359">
        <f t="shared" si="1095"/>
        <v>0</v>
      </c>
      <c r="BK334" s="359">
        <f t="shared" si="1095"/>
        <v>0</v>
      </c>
      <c r="BL334" s="359">
        <f t="shared" si="1095"/>
        <v>0</v>
      </c>
      <c r="BM334" s="359">
        <f t="shared" si="1095"/>
        <v>0</v>
      </c>
      <c r="BN334" s="359">
        <f t="shared" si="1095"/>
        <v>0</v>
      </c>
      <c r="BO334" s="359">
        <f t="shared" si="1095"/>
        <v>0</v>
      </c>
      <c r="BP334" s="359">
        <f t="shared" si="1095"/>
        <v>0</v>
      </c>
      <c r="BQ334" s="359">
        <f t="shared" ref="BQ334:CS334" si="1096">IF(BQ$297="beräknas ej",0,BP334*IF(BQ$328&gt;$D$283,1,IF(BQ$328&lt;=$C$283,$C$282,$D$282))*IFERROR(INDEX($B$288:$E$294,MATCH($A334,$A$288:$A$294,0),MATCH(BQ$328,$B$286:$E$286,1)),0))</f>
        <v>0</v>
      </c>
      <c r="BR334" s="359">
        <f t="shared" si="1096"/>
        <v>0</v>
      </c>
      <c r="BS334" s="359">
        <f t="shared" si="1096"/>
        <v>0</v>
      </c>
      <c r="BT334" s="359">
        <f t="shared" si="1096"/>
        <v>0</v>
      </c>
      <c r="BU334" s="359">
        <f t="shared" si="1096"/>
        <v>0</v>
      </c>
      <c r="BV334" s="359">
        <f t="shared" si="1096"/>
        <v>0</v>
      </c>
      <c r="BW334" s="359">
        <f t="shared" si="1096"/>
        <v>0</v>
      </c>
      <c r="BX334" s="359">
        <f t="shared" si="1096"/>
        <v>0</v>
      </c>
      <c r="BY334" s="359">
        <f t="shared" si="1096"/>
        <v>0</v>
      </c>
      <c r="BZ334" s="359">
        <f t="shared" si="1096"/>
        <v>0</v>
      </c>
      <c r="CA334" s="359">
        <f t="shared" si="1096"/>
        <v>0</v>
      </c>
      <c r="CB334" s="359">
        <f t="shared" si="1096"/>
        <v>0</v>
      </c>
      <c r="CC334" s="359">
        <f t="shared" si="1096"/>
        <v>0</v>
      </c>
      <c r="CD334" s="359">
        <f t="shared" si="1096"/>
        <v>0</v>
      </c>
      <c r="CE334" s="359">
        <f t="shared" si="1096"/>
        <v>0</v>
      </c>
      <c r="CF334" s="359">
        <f t="shared" si="1096"/>
        <v>0</v>
      </c>
      <c r="CG334" s="359">
        <f t="shared" si="1096"/>
        <v>0</v>
      </c>
      <c r="CH334" s="359">
        <f t="shared" si="1096"/>
        <v>0</v>
      </c>
      <c r="CI334" s="359">
        <f t="shared" si="1096"/>
        <v>0</v>
      </c>
      <c r="CJ334" s="359">
        <f t="shared" si="1096"/>
        <v>0</v>
      </c>
      <c r="CK334" s="359">
        <f t="shared" si="1096"/>
        <v>0</v>
      </c>
      <c r="CL334" s="359">
        <f t="shared" si="1096"/>
        <v>0</v>
      </c>
      <c r="CM334" s="359">
        <f t="shared" si="1096"/>
        <v>0</v>
      </c>
      <c r="CN334" s="359">
        <f t="shared" si="1096"/>
        <v>0</v>
      </c>
      <c r="CO334" s="359">
        <f t="shared" si="1096"/>
        <v>0</v>
      </c>
      <c r="CP334" s="359">
        <f t="shared" si="1096"/>
        <v>0</v>
      </c>
      <c r="CQ334" s="359">
        <f t="shared" si="1096"/>
        <v>0</v>
      </c>
      <c r="CR334" s="359">
        <f t="shared" si="1096"/>
        <v>0</v>
      </c>
      <c r="CS334" s="359">
        <f t="shared" si="1096"/>
        <v>0</v>
      </c>
    </row>
    <row r="335" spans="1:97" s="367" customFormat="1" x14ac:dyDescent="0.35">
      <c r="A335" s="352">
        <f t="shared" ref="A335:C335" si="1097">A305</f>
        <v>0</v>
      </c>
      <c r="B335" s="352" t="str">
        <f t="shared" si="1097"/>
        <v>0 0</v>
      </c>
      <c r="C335" s="359">
        <f t="shared" si="1097"/>
        <v>0</v>
      </c>
      <c r="D335" s="359">
        <f>IFERROR((('UA basår'!R13+'UA basår'!U13+'UA basår'!Y13)*'UA basår'!F13*'UA basår'!H13*'UA basår'!L13)+(('UA basår'!R43+'UA basår'!U43+'UA basår'!Y43)*'UA basår'!F43*'UA basår'!H43*'UA basår'!L43),0)</f>
        <v>0</v>
      </c>
      <c r="E335" s="359">
        <f t="shared" ref="E335:BP335" si="1098">IF(E$297="beräknas ej",0,D335*IF(E$328&gt;$D$283,1,IF(E$328&lt;=$C$283,$C$282,$D$282))*IFERROR(INDEX($B$288:$E$294,MATCH($A335,$A$288:$A$294,0),MATCH(E$328,$B$286:$E$286,1)),0))</f>
        <v>0</v>
      </c>
      <c r="F335" s="359">
        <f t="shared" si="1098"/>
        <v>0</v>
      </c>
      <c r="G335" s="359">
        <f t="shared" si="1098"/>
        <v>0</v>
      </c>
      <c r="H335" s="359">
        <f t="shared" si="1098"/>
        <v>0</v>
      </c>
      <c r="I335" s="359">
        <f t="shared" si="1098"/>
        <v>0</v>
      </c>
      <c r="J335" s="359">
        <f t="shared" si="1098"/>
        <v>0</v>
      </c>
      <c r="K335" s="359">
        <f t="shared" si="1098"/>
        <v>0</v>
      </c>
      <c r="L335" s="359">
        <f t="shared" si="1098"/>
        <v>0</v>
      </c>
      <c r="M335" s="359">
        <f t="shared" si="1098"/>
        <v>0</v>
      </c>
      <c r="N335" s="359">
        <f t="shared" si="1098"/>
        <v>0</v>
      </c>
      <c r="O335" s="359">
        <f t="shared" si="1098"/>
        <v>0</v>
      </c>
      <c r="P335" s="359">
        <f t="shared" si="1098"/>
        <v>0</v>
      </c>
      <c r="Q335" s="359">
        <f t="shared" si="1098"/>
        <v>0</v>
      </c>
      <c r="R335" s="359">
        <f t="shared" si="1098"/>
        <v>0</v>
      </c>
      <c r="S335" s="359">
        <f t="shared" si="1098"/>
        <v>0</v>
      </c>
      <c r="T335" s="359">
        <f t="shared" si="1098"/>
        <v>0</v>
      </c>
      <c r="U335" s="359">
        <f t="shared" si="1098"/>
        <v>0</v>
      </c>
      <c r="V335" s="359">
        <f t="shared" si="1098"/>
        <v>0</v>
      </c>
      <c r="W335" s="359">
        <f t="shared" si="1098"/>
        <v>0</v>
      </c>
      <c r="X335" s="359">
        <f t="shared" si="1098"/>
        <v>0</v>
      </c>
      <c r="Y335" s="359">
        <f t="shared" si="1098"/>
        <v>0</v>
      </c>
      <c r="Z335" s="359">
        <f t="shared" si="1098"/>
        <v>0</v>
      </c>
      <c r="AA335" s="359">
        <f t="shared" si="1098"/>
        <v>0</v>
      </c>
      <c r="AB335" s="359">
        <f t="shared" si="1098"/>
        <v>0</v>
      </c>
      <c r="AC335" s="359">
        <f t="shared" si="1098"/>
        <v>0</v>
      </c>
      <c r="AD335" s="359">
        <f t="shared" si="1098"/>
        <v>0</v>
      </c>
      <c r="AE335" s="359">
        <f t="shared" si="1098"/>
        <v>0</v>
      </c>
      <c r="AF335" s="359">
        <f t="shared" si="1098"/>
        <v>0</v>
      </c>
      <c r="AG335" s="359">
        <f t="shared" si="1098"/>
        <v>0</v>
      </c>
      <c r="AH335" s="359">
        <f t="shared" si="1098"/>
        <v>0</v>
      </c>
      <c r="AI335" s="359">
        <f t="shared" si="1098"/>
        <v>0</v>
      </c>
      <c r="AJ335" s="359">
        <f t="shared" si="1098"/>
        <v>0</v>
      </c>
      <c r="AK335" s="359">
        <f t="shared" si="1098"/>
        <v>0</v>
      </c>
      <c r="AL335" s="359">
        <f t="shared" si="1098"/>
        <v>0</v>
      </c>
      <c r="AM335" s="359">
        <f t="shared" si="1098"/>
        <v>0</v>
      </c>
      <c r="AN335" s="359">
        <f t="shared" si="1098"/>
        <v>0</v>
      </c>
      <c r="AO335" s="359">
        <f t="shared" si="1098"/>
        <v>0</v>
      </c>
      <c r="AP335" s="359">
        <f t="shared" si="1098"/>
        <v>0</v>
      </c>
      <c r="AQ335" s="359">
        <f t="shared" si="1098"/>
        <v>0</v>
      </c>
      <c r="AR335" s="359">
        <f t="shared" si="1098"/>
        <v>0</v>
      </c>
      <c r="AS335" s="359">
        <f t="shared" si="1098"/>
        <v>0</v>
      </c>
      <c r="AT335" s="359">
        <f t="shared" si="1098"/>
        <v>0</v>
      </c>
      <c r="AU335" s="359">
        <f t="shared" si="1098"/>
        <v>0</v>
      </c>
      <c r="AV335" s="359">
        <f t="shared" si="1098"/>
        <v>0</v>
      </c>
      <c r="AW335" s="359">
        <f t="shared" si="1098"/>
        <v>0</v>
      </c>
      <c r="AX335" s="359">
        <f t="shared" si="1098"/>
        <v>0</v>
      </c>
      <c r="AY335" s="359">
        <f t="shared" si="1098"/>
        <v>0</v>
      </c>
      <c r="AZ335" s="359">
        <f t="shared" si="1098"/>
        <v>0</v>
      </c>
      <c r="BA335" s="359">
        <f t="shared" si="1098"/>
        <v>0</v>
      </c>
      <c r="BB335" s="359">
        <f t="shared" si="1098"/>
        <v>0</v>
      </c>
      <c r="BC335" s="359">
        <f t="shared" si="1098"/>
        <v>0</v>
      </c>
      <c r="BD335" s="359">
        <f t="shared" si="1098"/>
        <v>0</v>
      </c>
      <c r="BE335" s="359">
        <f t="shared" si="1098"/>
        <v>0</v>
      </c>
      <c r="BF335" s="359">
        <f t="shared" si="1098"/>
        <v>0</v>
      </c>
      <c r="BG335" s="359">
        <f t="shared" si="1098"/>
        <v>0</v>
      </c>
      <c r="BH335" s="359">
        <f t="shared" si="1098"/>
        <v>0</v>
      </c>
      <c r="BI335" s="359">
        <f t="shared" si="1098"/>
        <v>0</v>
      </c>
      <c r="BJ335" s="359">
        <f t="shared" si="1098"/>
        <v>0</v>
      </c>
      <c r="BK335" s="359">
        <f t="shared" si="1098"/>
        <v>0</v>
      </c>
      <c r="BL335" s="359">
        <f t="shared" si="1098"/>
        <v>0</v>
      </c>
      <c r="BM335" s="359">
        <f t="shared" si="1098"/>
        <v>0</v>
      </c>
      <c r="BN335" s="359">
        <f t="shared" si="1098"/>
        <v>0</v>
      </c>
      <c r="BO335" s="359">
        <f t="shared" si="1098"/>
        <v>0</v>
      </c>
      <c r="BP335" s="359">
        <f t="shared" si="1098"/>
        <v>0</v>
      </c>
      <c r="BQ335" s="359">
        <f t="shared" ref="BQ335:CS335" si="1099">IF(BQ$297="beräknas ej",0,BP335*IF(BQ$328&gt;$D$283,1,IF(BQ$328&lt;=$C$283,$C$282,$D$282))*IFERROR(INDEX($B$288:$E$294,MATCH($A335,$A$288:$A$294,0),MATCH(BQ$328,$B$286:$E$286,1)),0))</f>
        <v>0</v>
      </c>
      <c r="BR335" s="359">
        <f t="shared" si="1099"/>
        <v>0</v>
      </c>
      <c r="BS335" s="359">
        <f t="shared" si="1099"/>
        <v>0</v>
      </c>
      <c r="BT335" s="359">
        <f t="shared" si="1099"/>
        <v>0</v>
      </c>
      <c r="BU335" s="359">
        <f t="shared" si="1099"/>
        <v>0</v>
      </c>
      <c r="BV335" s="359">
        <f t="shared" si="1099"/>
        <v>0</v>
      </c>
      <c r="BW335" s="359">
        <f t="shared" si="1099"/>
        <v>0</v>
      </c>
      <c r="BX335" s="359">
        <f t="shared" si="1099"/>
        <v>0</v>
      </c>
      <c r="BY335" s="359">
        <f t="shared" si="1099"/>
        <v>0</v>
      </c>
      <c r="BZ335" s="359">
        <f t="shared" si="1099"/>
        <v>0</v>
      </c>
      <c r="CA335" s="359">
        <f t="shared" si="1099"/>
        <v>0</v>
      </c>
      <c r="CB335" s="359">
        <f t="shared" si="1099"/>
        <v>0</v>
      </c>
      <c r="CC335" s="359">
        <f t="shared" si="1099"/>
        <v>0</v>
      </c>
      <c r="CD335" s="359">
        <f t="shared" si="1099"/>
        <v>0</v>
      </c>
      <c r="CE335" s="359">
        <f t="shared" si="1099"/>
        <v>0</v>
      </c>
      <c r="CF335" s="359">
        <f t="shared" si="1099"/>
        <v>0</v>
      </c>
      <c r="CG335" s="359">
        <f t="shared" si="1099"/>
        <v>0</v>
      </c>
      <c r="CH335" s="359">
        <f t="shared" si="1099"/>
        <v>0</v>
      </c>
      <c r="CI335" s="359">
        <f t="shared" si="1099"/>
        <v>0</v>
      </c>
      <c r="CJ335" s="359">
        <f t="shared" si="1099"/>
        <v>0</v>
      </c>
      <c r="CK335" s="359">
        <f t="shared" si="1099"/>
        <v>0</v>
      </c>
      <c r="CL335" s="359">
        <f t="shared" si="1099"/>
        <v>0</v>
      </c>
      <c r="CM335" s="359">
        <f t="shared" si="1099"/>
        <v>0</v>
      </c>
      <c r="CN335" s="359">
        <f t="shared" si="1099"/>
        <v>0</v>
      </c>
      <c r="CO335" s="359">
        <f t="shared" si="1099"/>
        <v>0</v>
      </c>
      <c r="CP335" s="359">
        <f t="shared" si="1099"/>
        <v>0</v>
      </c>
      <c r="CQ335" s="359">
        <f t="shared" si="1099"/>
        <v>0</v>
      </c>
      <c r="CR335" s="359">
        <f t="shared" si="1099"/>
        <v>0</v>
      </c>
      <c r="CS335" s="359">
        <f t="shared" si="1099"/>
        <v>0</v>
      </c>
    </row>
    <row r="336" spans="1:97" s="367" customFormat="1" x14ac:dyDescent="0.35">
      <c r="A336" s="352">
        <f t="shared" ref="A336:C336" si="1100">A306</f>
        <v>0</v>
      </c>
      <c r="B336" s="352" t="str">
        <f t="shared" si="1100"/>
        <v>0 0</v>
      </c>
      <c r="C336" s="359">
        <f t="shared" si="1100"/>
        <v>0</v>
      </c>
      <c r="D336" s="359">
        <f>IFERROR((('UA basår'!R14+'UA basår'!U14+'UA basår'!Y14)*'UA basår'!F14*'UA basår'!H14*'UA basår'!L14)+(('UA basår'!R44+'UA basår'!U44+'UA basår'!Y44)*'UA basår'!F44*'UA basår'!H44*'UA basår'!L44),0)</f>
        <v>0</v>
      </c>
      <c r="E336" s="359">
        <f t="shared" ref="E336:BP336" si="1101">IF(E$297="beräknas ej",0,D336*IF(E$328&gt;$D$283,1,IF(E$328&lt;=$C$283,$C$282,$D$282))*IFERROR(INDEX($B$288:$E$294,MATCH($A336,$A$288:$A$294,0),MATCH(E$328,$B$286:$E$286,1)),0))</f>
        <v>0</v>
      </c>
      <c r="F336" s="359">
        <f t="shared" si="1101"/>
        <v>0</v>
      </c>
      <c r="G336" s="359">
        <f t="shared" si="1101"/>
        <v>0</v>
      </c>
      <c r="H336" s="359">
        <f t="shared" si="1101"/>
        <v>0</v>
      </c>
      <c r="I336" s="359">
        <f t="shared" si="1101"/>
        <v>0</v>
      </c>
      <c r="J336" s="359">
        <f t="shared" si="1101"/>
        <v>0</v>
      </c>
      <c r="K336" s="359">
        <f t="shared" si="1101"/>
        <v>0</v>
      </c>
      <c r="L336" s="359">
        <f t="shared" si="1101"/>
        <v>0</v>
      </c>
      <c r="M336" s="359">
        <f t="shared" si="1101"/>
        <v>0</v>
      </c>
      <c r="N336" s="359">
        <f t="shared" si="1101"/>
        <v>0</v>
      </c>
      <c r="O336" s="359">
        <f t="shared" si="1101"/>
        <v>0</v>
      </c>
      <c r="P336" s="359">
        <f t="shared" si="1101"/>
        <v>0</v>
      </c>
      <c r="Q336" s="359">
        <f t="shared" si="1101"/>
        <v>0</v>
      </c>
      <c r="R336" s="359">
        <f t="shared" si="1101"/>
        <v>0</v>
      </c>
      <c r="S336" s="359">
        <f t="shared" si="1101"/>
        <v>0</v>
      </c>
      <c r="T336" s="359">
        <f t="shared" si="1101"/>
        <v>0</v>
      </c>
      <c r="U336" s="359">
        <f t="shared" si="1101"/>
        <v>0</v>
      </c>
      <c r="V336" s="359">
        <f t="shared" si="1101"/>
        <v>0</v>
      </c>
      <c r="W336" s="359">
        <f t="shared" si="1101"/>
        <v>0</v>
      </c>
      <c r="X336" s="359">
        <f t="shared" si="1101"/>
        <v>0</v>
      </c>
      <c r="Y336" s="359">
        <f t="shared" si="1101"/>
        <v>0</v>
      </c>
      <c r="Z336" s="359">
        <f t="shared" si="1101"/>
        <v>0</v>
      </c>
      <c r="AA336" s="359">
        <f t="shared" si="1101"/>
        <v>0</v>
      </c>
      <c r="AB336" s="359">
        <f t="shared" si="1101"/>
        <v>0</v>
      </c>
      <c r="AC336" s="359">
        <f t="shared" si="1101"/>
        <v>0</v>
      </c>
      <c r="AD336" s="359">
        <f t="shared" si="1101"/>
        <v>0</v>
      </c>
      <c r="AE336" s="359">
        <f t="shared" si="1101"/>
        <v>0</v>
      </c>
      <c r="AF336" s="359">
        <f t="shared" si="1101"/>
        <v>0</v>
      </c>
      <c r="AG336" s="359">
        <f t="shared" si="1101"/>
        <v>0</v>
      </c>
      <c r="AH336" s="359">
        <f t="shared" si="1101"/>
        <v>0</v>
      </c>
      <c r="AI336" s="359">
        <f t="shared" si="1101"/>
        <v>0</v>
      </c>
      <c r="AJ336" s="359">
        <f t="shared" si="1101"/>
        <v>0</v>
      </c>
      <c r="AK336" s="359">
        <f t="shared" si="1101"/>
        <v>0</v>
      </c>
      <c r="AL336" s="359">
        <f t="shared" si="1101"/>
        <v>0</v>
      </c>
      <c r="AM336" s="359">
        <f t="shared" si="1101"/>
        <v>0</v>
      </c>
      <c r="AN336" s="359">
        <f t="shared" si="1101"/>
        <v>0</v>
      </c>
      <c r="AO336" s="359">
        <f t="shared" si="1101"/>
        <v>0</v>
      </c>
      <c r="AP336" s="359">
        <f t="shared" si="1101"/>
        <v>0</v>
      </c>
      <c r="AQ336" s="359">
        <f t="shared" si="1101"/>
        <v>0</v>
      </c>
      <c r="AR336" s="359">
        <f t="shared" si="1101"/>
        <v>0</v>
      </c>
      <c r="AS336" s="359">
        <f t="shared" si="1101"/>
        <v>0</v>
      </c>
      <c r="AT336" s="359">
        <f t="shared" si="1101"/>
        <v>0</v>
      </c>
      <c r="AU336" s="359">
        <f t="shared" si="1101"/>
        <v>0</v>
      </c>
      <c r="AV336" s="359">
        <f t="shared" si="1101"/>
        <v>0</v>
      </c>
      <c r="AW336" s="359">
        <f t="shared" si="1101"/>
        <v>0</v>
      </c>
      <c r="AX336" s="359">
        <f t="shared" si="1101"/>
        <v>0</v>
      </c>
      <c r="AY336" s="359">
        <f t="shared" si="1101"/>
        <v>0</v>
      </c>
      <c r="AZ336" s="359">
        <f t="shared" si="1101"/>
        <v>0</v>
      </c>
      <c r="BA336" s="359">
        <f t="shared" si="1101"/>
        <v>0</v>
      </c>
      <c r="BB336" s="359">
        <f t="shared" si="1101"/>
        <v>0</v>
      </c>
      <c r="BC336" s="359">
        <f t="shared" si="1101"/>
        <v>0</v>
      </c>
      <c r="BD336" s="359">
        <f t="shared" si="1101"/>
        <v>0</v>
      </c>
      <c r="BE336" s="359">
        <f t="shared" si="1101"/>
        <v>0</v>
      </c>
      <c r="BF336" s="359">
        <f t="shared" si="1101"/>
        <v>0</v>
      </c>
      <c r="BG336" s="359">
        <f t="shared" si="1101"/>
        <v>0</v>
      </c>
      <c r="BH336" s="359">
        <f t="shared" si="1101"/>
        <v>0</v>
      </c>
      <c r="BI336" s="359">
        <f t="shared" si="1101"/>
        <v>0</v>
      </c>
      <c r="BJ336" s="359">
        <f t="shared" si="1101"/>
        <v>0</v>
      </c>
      <c r="BK336" s="359">
        <f t="shared" si="1101"/>
        <v>0</v>
      </c>
      <c r="BL336" s="359">
        <f t="shared" si="1101"/>
        <v>0</v>
      </c>
      <c r="BM336" s="359">
        <f t="shared" si="1101"/>
        <v>0</v>
      </c>
      <c r="BN336" s="359">
        <f t="shared" si="1101"/>
        <v>0</v>
      </c>
      <c r="BO336" s="359">
        <f t="shared" si="1101"/>
        <v>0</v>
      </c>
      <c r="BP336" s="359">
        <f t="shared" si="1101"/>
        <v>0</v>
      </c>
      <c r="BQ336" s="359">
        <f t="shared" ref="BQ336:CS336" si="1102">IF(BQ$297="beräknas ej",0,BP336*IF(BQ$328&gt;$D$283,1,IF(BQ$328&lt;=$C$283,$C$282,$D$282))*IFERROR(INDEX($B$288:$E$294,MATCH($A336,$A$288:$A$294,0),MATCH(BQ$328,$B$286:$E$286,1)),0))</f>
        <v>0</v>
      </c>
      <c r="BR336" s="359">
        <f t="shared" si="1102"/>
        <v>0</v>
      </c>
      <c r="BS336" s="359">
        <f t="shared" si="1102"/>
        <v>0</v>
      </c>
      <c r="BT336" s="359">
        <f t="shared" si="1102"/>
        <v>0</v>
      </c>
      <c r="BU336" s="359">
        <f t="shared" si="1102"/>
        <v>0</v>
      </c>
      <c r="BV336" s="359">
        <f t="shared" si="1102"/>
        <v>0</v>
      </c>
      <c r="BW336" s="359">
        <f t="shared" si="1102"/>
        <v>0</v>
      </c>
      <c r="BX336" s="359">
        <f t="shared" si="1102"/>
        <v>0</v>
      </c>
      <c r="BY336" s="359">
        <f t="shared" si="1102"/>
        <v>0</v>
      </c>
      <c r="BZ336" s="359">
        <f t="shared" si="1102"/>
        <v>0</v>
      </c>
      <c r="CA336" s="359">
        <f t="shared" si="1102"/>
        <v>0</v>
      </c>
      <c r="CB336" s="359">
        <f t="shared" si="1102"/>
        <v>0</v>
      </c>
      <c r="CC336" s="359">
        <f t="shared" si="1102"/>
        <v>0</v>
      </c>
      <c r="CD336" s="359">
        <f t="shared" si="1102"/>
        <v>0</v>
      </c>
      <c r="CE336" s="359">
        <f t="shared" si="1102"/>
        <v>0</v>
      </c>
      <c r="CF336" s="359">
        <f t="shared" si="1102"/>
        <v>0</v>
      </c>
      <c r="CG336" s="359">
        <f t="shared" si="1102"/>
        <v>0</v>
      </c>
      <c r="CH336" s="359">
        <f t="shared" si="1102"/>
        <v>0</v>
      </c>
      <c r="CI336" s="359">
        <f t="shared" si="1102"/>
        <v>0</v>
      </c>
      <c r="CJ336" s="359">
        <f t="shared" si="1102"/>
        <v>0</v>
      </c>
      <c r="CK336" s="359">
        <f t="shared" si="1102"/>
        <v>0</v>
      </c>
      <c r="CL336" s="359">
        <f t="shared" si="1102"/>
        <v>0</v>
      </c>
      <c r="CM336" s="359">
        <f t="shared" si="1102"/>
        <v>0</v>
      </c>
      <c r="CN336" s="359">
        <f t="shared" si="1102"/>
        <v>0</v>
      </c>
      <c r="CO336" s="359">
        <f t="shared" si="1102"/>
        <v>0</v>
      </c>
      <c r="CP336" s="359">
        <f t="shared" si="1102"/>
        <v>0</v>
      </c>
      <c r="CQ336" s="359">
        <f t="shared" si="1102"/>
        <v>0</v>
      </c>
      <c r="CR336" s="359">
        <f t="shared" si="1102"/>
        <v>0</v>
      </c>
      <c r="CS336" s="359">
        <f t="shared" si="1102"/>
        <v>0</v>
      </c>
    </row>
    <row r="337" spans="1:97" s="367" customFormat="1" x14ac:dyDescent="0.35">
      <c r="A337" s="352">
        <f t="shared" ref="A337:C337" si="1103">A307</f>
        <v>0</v>
      </c>
      <c r="B337" s="352" t="str">
        <f t="shared" si="1103"/>
        <v>0 0</v>
      </c>
      <c r="C337" s="359">
        <f t="shared" si="1103"/>
        <v>0</v>
      </c>
      <c r="D337" s="359">
        <f>IFERROR((('UA basår'!R15+'UA basår'!U15+'UA basår'!Y15)*'UA basår'!F15*'UA basår'!H15*'UA basår'!L15)+(('UA basår'!R45+'UA basår'!U45+'UA basår'!Y45)*'UA basår'!F45*'UA basår'!H45*'UA basår'!L45),0)</f>
        <v>0</v>
      </c>
      <c r="E337" s="359">
        <f t="shared" ref="E337:BP337" si="1104">IF(E$297="beräknas ej",0,D337*IF(E$328&gt;$D$283,1,IF(E$328&lt;=$C$283,$C$282,$D$282))*IFERROR(INDEX($B$288:$E$294,MATCH($A337,$A$288:$A$294,0),MATCH(E$328,$B$286:$E$286,1)),0))</f>
        <v>0</v>
      </c>
      <c r="F337" s="359">
        <f t="shared" si="1104"/>
        <v>0</v>
      </c>
      <c r="G337" s="359">
        <f t="shared" si="1104"/>
        <v>0</v>
      </c>
      <c r="H337" s="359">
        <f t="shared" si="1104"/>
        <v>0</v>
      </c>
      <c r="I337" s="359">
        <f t="shared" si="1104"/>
        <v>0</v>
      </c>
      <c r="J337" s="359">
        <f t="shared" si="1104"/>
        <v>0</v>
      </c>
      <c r="K337" s="359">
        <f t="shared" si="1104"/>
        <v>0</v>
      </c>
      <c r="L337" s="359">
        <f t="shared" si="1104"/>
        <v>0</v>
      </c>
      <c r="M337" s="359">
        <f t="shared" si="1104"/>
        <v>0</v>
      </c>
      <c r="N337" s="359">
        <f t="shared" si="1104"/>
        <v>0</v>
      </c>
      <c r="O337" s="359">
        <f t="shared" si="1104"/>
        <v>0</v>
      </c>
      <c r="P337" s="359">
        <f t="shared" si="1104"/>
        <v>0</v>
      </c>
      <c r="Q337" s="359">
        <f t="shared" si="1104"/>
        <v>0</v>
      </c>
      <c r="R337" s="359">
        <f t="shared" si="1104"/>
        <v>0</v>
      </c>
      <c r="S337" s="359">
        <f t="shared" si="1104"/>
        <v>0</v>
      </c>
      <c r="T337" s="359">
        <f t="shared" si="1104"/>
        <v>0</v>
      </c>
      <c r="U337" s="359">
        <f t="shared" si="1104"/>
        <v>0</v>
      </c>
      <c r="V337" s="359">
        <f t="shared" si="1104"/>
        <v>0</v>
      </c>
      <c r="W337" s="359">
        <f t="shared" si="1104"/>
        <v>0</v>
      </c>
      <c r="X337" s="359">
        <f t="shared" si="1104"/>
        <v>0</v>
      </c>
      <c r="Y337" s="359">
        <f t="shared" si="1104"/>
        <v>0</v>
      </c>
      <c r="Z337" s="359">
        <f t="shared" si="1104"/>
        <v>0</v>
      </c>
      <c r="AA337" s="359">
        <f t="shared" si="1104"/>
        <v>0</v>
      </c>
      <c r="AB337" s="359">
        <f t="shared" si="1104"/>
        <v>0</v>
      </c>
      <c r="AC337" s="359">
        <f t="shared" si="1104"/>
        <v>0</v>
      </c>
      <c r="AD337" s="359">
        <f t="shared" si="1104"/>
        <v>0</v>
      </c>
      <c r="AE337" s="359">
        <f t="shared" si="1104"/>
        <v>0</v>
      </c>
      <c r="AF337" s="359">
        <f t="shared" si="1104"/>
        <v>0</v>
      </c>
      <c r="AG337" s="359">
        <f t="shared" si="1104"/>
        <v>0</v>
      </c>
      <c r="AH337" s="359">
        <f t="shared" si="1104"/>
        <v>0</v>
      </c>
      <c r="AI337" s="359">
        <f t="shared" si="1104"/>
        <v>0</v>
      </c>
      <c r="AJ337" s="359">
        <f t="shared" si="1104"/>
        <v>0</v>
      </c>
      <c r="AK337" s="359">
        <f t="shared" si="1104"/>
        <v>0</v>
      </c>
      <c r="AL337" s="359">
        <f t="shared" si="1104"/>
        <v>0</v>
      </c>
      <c r="AM337" s="359">
        <f t="shared" si="1104"/>
        <v>0</v>
      </c>
      <c r="AN337" s="359">
        <f t="shared" si="1104"/>
        <v>0</v>
      </c>
      <c r="AO337" s="359">
        <f t="shared" si="1104"/>
        <v>0</v>
      </c>
      <c r="AP337" s="359">
        <f t="shared" si="1104"/>
        <v>0</v>
      </c>
      <c r="AQ337" s="359">
        <f t="shared" si="1104"/>
        <v>0</v>
      </c>
      <c r="AR337" s="359">
        <f t="shared" si="1104"/>
        <v>0</v>
      </c>
      <c r="AS337" s="359">
        <f t="shared" si="1104"/>
        <v>0</v>
      </c>
      <c r="AT337" s="359">
        <f t="shared" si="1104"/>
        <v>0</v>
      </c>
      <c r="AU337" s="359">
        <f t="shared" si="1104"/>
        <v>0</v>
      </c>
      <c r="AV337" s="359">
        <f t="shared" si="1104"/>
        <v>0</v>
      </c>
      <c r="AW337" s="359">
        <f t="shared" si="1104"/>
        <v>0</v>
      </c>
      <c r="AX337" s="359">
        <f t="shared" si="1104"/>
        <v>0</v>
      </c>
      <c r="AY337" s="359">
        <f t="shared" si="1104"/>
        <v>0</v>
      </c>
      <c r="AZ337" s="359">
        <f t="shared" si="1104"/>
        <v>0</v>
      </c>
      <c r="BA337" s="359">
        <f t="shared" si="1104"/>
        <v>0</v>
      </c>
      <c r="BB337" s="359">
        <f t="shared" si="1104"/>
        <v>0</v>
      </c>
      <c r="BC337" s="359">
        <f t="shared" si="1104"/>
        <v>0</v>
      </c>
      <c r="BD337" s="359">
        <f t="shared" si="1104"/>
        <v>0</v>
      </c>
      <c r="BE337" s="359">
        <f t="shared" si="1104"/>
        <v>0</v>
      </c>
      <c r="BF337" s="359">
        <f t="shared" si="1104"/>
        <v>0</v>
      </c>
      <c r="BG337" s="359">
        <f t="shared" si="1104"/>
        <v>0</v>
      </c>
      <c r="BH337" s="359">
        <f t="shared" si="1104"/>
        <v>0</v>
      </c>
      <c r="BI337" s="359">
        <f t="shared" si="1104"/>
        <v>0</v>
      </c>
      <c r="BJ337" s="359">
        <f t="shared" si="1104"/>
        <v>0</v>
      </c>
      <c r="BK337" s="359">
        <f t="shared" si="1104"/>
        <v>0</v>
      </c>
      <c r="BL337" s="359">
        <f t="shared" si="1104"/>
        <v>0</v>
      </c>
      <c r="BM337" s="359">
        <f t="shared" si="1104"/>
        <v>0</v>
      </c>
      <c r="BN337" s="359">
        <f t="shared" si="1104"/>
        <v>0</v>
      </c>
      <c r="BO337" s="359">
        <f t="shared" si="1104"/>
        <v>0</v>
      </c>
      <c r="BP337" s="359">
        <f t="shared" si="1104"/>
        <v>0</v>
      </c>
      <c r="BQ337" s="359">
        <f t="shared" ref="BQ337:CS337" si="1105">IF(BQ$297="beräknas ej",0,BP337*IF(BQ$328&gt;$D$283,1,IF(BQ$328&lt;=$C$283,$C$282,$D$282))*IFERROR(INDEX($B$288:$E$294,MATCH($A337,$A$288:$A$294,0),MATCH(BQ$328,$B$286:$E$286,1)),0))</f>
        <v>0</v>
      </c>
      <c r="BR337" s="359">
        <f t="shared" si="1105"/>
        <v>0</v>
      </c>
      <c r="BS337" s="359">
        <f t="shared" si="1105"/>
        <v>0</v>
      </c>
      <c r="BT337" s="359">
        <f t="shared" si="1105"/>
        <v>0</v>
      </c>
      <c r="BU337" s="359">
        <f t="shared" si="1105"/>
        <v>0</v>
      </c>
      <c r="BV337" s="359">
        <f t="shared" si="1105"/>
        <v>0</v>
      </c>
      <c r="BW337" s="359">
        <f t="shared" si="1105"/>
        <v>0</v>
      </c>
      <c r="BX337" s="359">
        <f t="shared" si="1105"/>
        <v>0</v>
      </c>
      <c r="BY337" s="359">
        <f t="shared" si="1105"/>
        <v>0</v>
      </c>
      <c r="BZ337" s="359">
        <f t="shared" si="1105"/>
        <v>0</v>
      </c>
      <c r="CA337" s="359">
        <f t="shared" si="1105"/>
        <v>0</v>
      </c>
      <c r="CB337" s="359">
        <f t="shared" si="1105"/>
        <v>0</v>
      </c>
      <c r="CC337" s="359">
        <f t="shared" si="1105"/>
        <v>0</v>
      </c>
      <c r="CD337" s="359">
        <f t="shared" si="1105"/>
        <v>0</v>
      </c>
      <c r="CE337" s="359">
        <f t="shared" si="1105"/>
        <v>0</v>
      </c>
      <c r="CF337" s="359">
        <f t="shared" si="1105"/>
        <v>0</v>
      </c>
      <c r="CG337" s="359">
        <f t="shared" si="1105"/>
        <v>0</v>
      </c>
      <c r="CH337" s="359">
        <f t="shared" si="1105"/>
        <v>0</v>
      </c>
      <c r="CI337" s="359">
        <f t="shared" si="1105"/>
        <v>0</v>
      </c>
      <c r="CJ337" s="359">
        <f t="shared" si="1105"/>
        <v>0</v>
      </c>
      <c r="CK337" s="359">
        <f t="shared" si="1105"/>
        <v>0</v>
      </c>
      <c r="CL337" s="359">
        <f t="shared" si="1105"/>
        <v>0</v>
      </c>
      <c r="CM337" s="359">
        <f t="shared" si="1105"/>
        <v>0</v>
      </c>
      <c r="CN337" s="359">
        <f t="shared" si="1105"/>
        <v>0</v>
      </c>
      <c r="CO337" s="359">
        <f t="shared" si="1105"/>
        <v>0</v>
      </c>
      <c r="CP337" s="359">
        <f t="shared" si="1105"/>
        <v>0</v>
      </c>
      <c r="CQ337" s="359">
        <f t="shared" si="1105"/>
        <v>0</v>
      </c>
      <c r="CR337" s="359">
        <f t="shared" si="1105"/>
        <v>0</v>
      </c>
      <c r="CS337" s="359">
        <f t="shared" si="1105"/>
        <v>0</v>
      </c>
    </row>
    <row r="338" spans="1:97" s="367" customFormat="1" x14ac:dyDescent="0.35">
      <c r="A338" s="352">
        <f t="shared" ref="A338:C338" si="1106">A308</f>
        <v>0</v>
      </c>
      <c r="B338" s="352" t="str">
        <f t="shared" si="1106"/>
        <v>0 0</v>
      </c>
      <c r="C338" s="359">
        <f t="shared" si="1106"/>
        <v>0</v>
      </c>
      <c r="D338" s="359">
        <f>IFERROR((('UA basår'!R16+'UA basår'!U16+'UA basår'!Y16)*'UA basår'!F16*'UA basår'!H16*'UA basår'!L16)+(('UA basår'!R46+'UA basår'!U46+'UA basår'!Y46)*'UA basår'!F46*'UA basår'!H46*'UA basår'!L46),0)</f>
        <v>0</v>
      </c>
      <c r="E338" s="359">
        <f t="shared" ref="E338:BP338" si="1107">IF(E$297="beräknas ej",0,D338*IF(E$328&gt;$D$283,1,IF(E$328&lt;=$C$283,$C$282,$D$282))*IFERROR(INDEX($B$288:$E$294,MATCH($A338,$A$288:$A$294,0),MATCH(E$328,$B$286:$E$286,1)),0))</f>
        <v>0</v>
      </c>
      <c r="F338" s="359">
        <f t="shared" si="1107"/>
        <v>0</v>
      </c>
      <c r="G338" s="359">
        <f t="shared" si="1107"/>
        <v>0</v>
      </c>
      <c r="H338" s="359">
        <f t="shared" si="1107"/>
        <v>0</v>
      </c>
      <c r="I338" s="359">
        <f t="shared" si="1107"/>
        <v>0</v>
      </c>
      <c r="J338" s="359">
        <f t="shared" si="1107"/>
        <v>0</v>
      </c>
      <c r="K338" s="359">
        <f t="shared" si="1107"/>
        <v>0</v>
      </c>
      <c r="L338" s="359">
        <f t="shared" si="1107"/>
        <v>0</v>
      </c>
      <c r="M338" s="359">
        <f t="shared" si="1107"/>
        <v>0</v>
      </c>
      <c r="N338" s="359">
        <f t="shared" si="1107"/>
        <v>0</v>
      </c>
      <c r="O338" s="359">
        <f t="shared" si="1107"/>
        <v>0</v>
      </c>
      <c r="P338" s="359">
        <f t="shared" si="1107"/>
        <v>0</v>
      </c>
      <c r="Q338" s="359">
        <f t="shared" si="1107"/>
        <v>0</v>
      </c>
      <c r="R338" s="359">
        <f t="shared" si="1107"/>
        <v>0</v>
      </c>
      <c r="S338" s="359">
        <f t="shared" si="1107"/>
        <v>0</v>
      </c>
      <c r="T338" s="359">
        <f t="shared" si="1107"/>
        <v>0</v>
      </c>
      <c r="U338" s="359">
        <f t="shared" si="1107"/>
        <v>0</v>
      </c>
      <c r="V338" s="359">
        <f t="shared" si="1107"/>
        <v>0</v>
      </c>
      <c r="W338" s="359">
        <f t="shared" si="1107"/>
        <v>0</v>
      </c>
      <c r="X338" s="359">
        <f t="shared" si="1107"/>
        <v>0</v>
      </c>
      <c r="Y338" s="359">
        <f t="shared" si="1107"/>
        <v>0</v>
      </c>
      <c r="Z338" s="359">
        <f t="shared" si="1107"/>
        <v>0</v>
      </c>
      <c r="AA338" s="359">
        <f t="shared" si="1107"/>
        <v>0</v>
      </c>
      <c r="AB338" s="359">
        <f t="shared" si="1107"/>
        <v>0</v>
      </c>
      <c r="AC338" s="359">
        <f t="shared" si="1107"/>
        <v>0</v>
      </c>
      <c r="AD338" s="359">
        <f t="shared" si="1107"/>
        <v>0</v>
      </c>
      <c r="AE338" s="359">
        <f t="shared" si="1107"/>
        <v>0</v>
      </c>
      <c r="AF338" s="359">
        <f t="shared" si="1107"/>
        <v>0</v>
      </c>
      <c r="AG338" s="359">
        <f t="shared" si="1107"/>
        <v>0</v>
      </c>
      <c r="AH338" s="359">
        <f t="shared" si="1107"/>
        <v>0</v>
      </c>
      <c r="AI338" s="359">
        <f t="shared" si="1107"/>
        <v>0</v>
      </c>
      <c r="AJ338" s="359">
        <f t="shared" si="1107"/>
        <v>0</v>
      </c>
      <c r="AK338" s="359">
        <f t="shared" si="1107"/>
        <v>0</v>
      </c>
      <c r="AL338" s="359">
        <f t="shared" si="1107"/>
        <v>0</v>
      </c>
      <c r="AM338" s="359">
        <f t="shared" si="1107"/>
        <v>0</v>
      </c>
      <c r="AN338" s="359">
        <f t="shared" si="1107"/>
        <v>0</v>
      </c>
      <c r="AO338" s="359">
        <f t="shared" si="1107"/>
        <v>0</v>
      </c>
      <c r="AP338" s="359">
        <f t="shared" si="1107"/>
        <v>0</v>
      </c>
      <c r="AQ338" s="359">
        <f t="shared" si="1107"/>
        <v>0</v>
      </c>
      <c r="AR338" s="359">
        <f t="shared" si="1107"/>
        <v>0</v>
      </c>
      <c r="AS338" s="359">
        <f t="shared" si="1107"/>
        <v>0</v>
      </c>
      <c r="AT338" s="359">
        <f t="shared" si="1107"/>
        <v>0</v>
      </c>
      <c r="AU338" s="359">
        <f t="shared" si="1107"/>
        <v>0</v>
      </c>
      <c r="AV338" s="359">
        <f t="shared" si="1107"/>
        <v>0</v>
      </c>
      <c r="AW338" s="359">
        <f t="shared" si="1107"/>
        <v>0</v>
      </c>
      <c r="AX338" s="359">
        <f t="shared" si="1107"/>
        <v>0</v>
      </c>
      <c r="AY338" s="359">
        <f t="shared" si="1107"/>
        <v>0</v>
      </c>
      <c r="AZ338" s="359">
        <f t="shared" si="1107"/>
        <v>0</v>
      </c>
      <c r="BA338" s="359">
        <f t="shared" si="1107"/>
        <v>0</v>
      </c>
      <c r="BB338" s="359">
        <f t="shared" si="1107"/>
        <v>0</v>
      </c>
      <c r="BC338" s="359">
        <f t="shared" si="1107"/>
        <v>0</v>
      </c>
      <c r="BD338" s="359">
        <f t="shared" si="1107"/>
        <v>0</v>
      </c>
      <c r="BE338" s="359">
        <f t="shared" si="1107"/>
        <v>0</v>
      </c>
      <c r="BF338" s="359">
        <f t="shared" si="1107"/>
        <v>0</v>
      </c>
      <c r="BG338" s="359">
        <f t="shared" si="1107"/>
        <v>0</v>
      </c>
      <c r="BH338" s="359">
        <f t="shared" si="1107"/>
        <v>0</v>
      </c>
      <c r="BI338" s="359">
        <f t="shared" si="1107"/>
        <v>0</v>
      </c>
      <c r="BJ338" s="359">
        <f t="shared" si="1107"/>
        <v>0</v>
      </c>
      <c r="BK338" s="359">
        <f t="shared" si="1107"/>
        <v>0</v>
      </c>
      <c r="BL338" s="359">
        <f t="shared" si="1107"/>
        <v>0</v>
      </c>
      <c r="BM338" s="359">
        <f t="shared" si="1107"/>
        <v>0</v>
      </c>
      <c r="BN338" s="359">
        <f t="shared" si="1107"/>
        <v>0</v>
      </c>
      <c r="BO338" s="359">
        <f t="shared" si="1107"/>
        <v>0</v>
      </c>
      <c r="BP338" s="359">
        <f t="shared" si="1107"/>
        <v>0</v>
      </c>
      <c r="BQ338" s="359">
        <f t="shared" ref="BQ338:CS338" si="1108">IF(BQ$297="beräknas ej",0,BP338*IF(BQ$328&gt;$D$283,1,IF(BQ$328&lt;=$C$283,$C$282,$D$282))*IFERROR(INDEX($B$288:$E$294,MATCH($A338,$A$288:$A$294,0),MATCH(BQ$328,$B$286:$E$286,1)),0))</f>
        <v>0</v>
      </c>
      <c r="BR338" s="359">
        <f t="shared" si="1108"/>
        <v>0</v>
      </c>
      <c r="BS338" s="359">
        <f t="shared" si="1108"/>
        <v>0</v>
      </c>
      <c r="BT338" s="359">
        <f t="shared" si="1108"/>
        <v>0</v>
      </c>
      <c r="BU338" s="359">
        <f t="shared" si="1108"/>
        <v>0</v>
      </c>
      <c r="BV338" s="359">
        <f t="shared" si="1108"/>
        <v>0</v>
      </c>
      <c r="BW338" s="359">
        <f t="shared" si="1108"/>
        <v>0</v>
      </c>
      <c r="BX338" s="359">
        <f t="shared" si="1108"/>
        <v>0</v>
      </c>
      <c r="BY338" s="359">
        <f t="shared" si="1108"/>
        <v>0</v>
      </c>
      <c r="BZ338" s="359">
        <f t="shared" si="1108"/>
        <v>0</v>
      </c>
      <c r="CA338" s="359">
        <f t="shared" si="1108"/>
        <v>0</v>
      </c>
      <c r="CB338" s="359">
        <f t="shared" si="1108"/>
        <v>0</v>
      </c>
      <c r="CC338" s="359">
        <f t="shared" si="1108"/>
        <v>0</v>
      </c>
      <c r="CD338" s="359">
        <f t="shared" si="1108"/>
        <v>0</v>
      </c>
      <c r="CE338" s="359">
        <f t="shared" si="1108"/>
        <v>0</v>
      </c>
      <c r="CF338" s="359">
        <f t="shared" si="1108"/>
        <v>0</v>
      </c>
      <c r="CG338" s="359">
        <f t="shared" si="1108"/>
        <v>0</v>
      </c>
      <c r="CH338" s="359">
        <f t="shared" si="1108"/>
        <v>0</v>
      </c>
      <c r="CI338" s="359">
        <f t="shared" si="1108"/>
        <v>0</v>
      </c>
      <c r="CJ338" s="359">
        <f t="shared" si="1108"/>
        <v>0</v>
      </c>
      <c r="CK338" s="359">
        <f t="shared" si="1108"/>
        <v>0</v>
      </c>
      <c r="CL338" s="359">
        <f t="shared" si="1108"/>
        <v>0</v>
      </c>
      <c r="CM338" s="359">
        <f t="shared" si="1108"/>
        <v>0</v>
      </c>
      <c r="CN338" s="359">
        <f t="shared" si="1108"/>
        <v>0</v>
      </c>
      <c r="CO338" s="359">
        <f t="shared" si="1108"/>
        <v>0</v>
      </c>
      <c r="CP338" s="359">
        <f t="shared" si="1108"/>
        <v>0</v>
      </c>
      <c r="CQ338" s="359">
        <f t="shared" si="1108"/>
        <v>0</v>
      </c>
      <c r="CR338" s="359">
        <f t="shared" si="1108"/>
        <v>0</v>
      </c>
      <c r="CS338" s="359">
        <f t="shared" si="1108"/>
        <v>0</v>
      </c>
    </row>
    <row r="339" spans="1:97" s="367" customFormat="1" x14ac:dyDescent="0.35">
      <c r="A339" s="352">
        <f t="shared" ref="A339:C339" si="1109">A309</f>
        <v>0</v>
      </c>
      <c r="B339" s="352" t="str">
        <f t="shared" si="1109"/>
        <v>0 0</v>
      </c>
      <c r="C339" s="359">
        <f t="shared" si="1109"/>
        <v>0</v>
      </c>
      <c r="D339" s="359">
        <f>IFERROR((('UA basår'!R17+'UA basår'!U17+'UA basår'!Y17)*'UA basår'!F17*'UA basår'!H17*'UA basår'!L17)+(('UA basår'!R47+'UA basår'!U47+'UA basår'!Y47)*'UA basår'!F47*'UA basår'!H47*'UA basår'!L47),0)</f>
        <v>0</v>
      </c>
      <c r="E339" s="359">
        <f t="shared" ref="E339:BP339" si="1110">IF(E$297="beräknas ej",0,D339*IF(E$328&gt;$D$283,1,IF(E$328&lt;=$C$283,$C$282,$D$282))*IFERROR(INDEX($B$288:$E$294,MATCH($A339,$A$288:$A$294,0),MATCH(E$328,$B$286:$E$286,1)),0))</f>
        <v>0</v>
      </c>
      <c r="F339" s="359">
        <f t="shared" si="1110"/>
        <v>0</v>
      </c>
      <c r="G339" s="359">
        <f t="shared" si="1110"/>
        <v>0</v>
      </c>
      <c r="H339" s="359">
        <f t="shared" si="1110"/>
        <v>0</v>
      </c>
      <c r="I339" s="359">
        <f t="shared" si="1110"/>
        <v>0</v>
      </c>
      <c r="J339" s="359">
        <f t="shared" si="1110"/>
        <v>0</v>
      </c>
      <c r="K339" s="359">
        <f t="shared" si="1110"/>
        <v>0</v>
      </c>
      <c r="L339" s="359">
        <f t="shared" si="1110"/>
        <v>0</v>
      </c>
      <c r="M339" s="359">
        <f t="shared" si="1110"/>
        <v>0</v>
      </c>
      <c r="N339" s="359">
        <f t="shared" si="1110"/>
        <v>0</v>
      </c>
      <c r="O339" s="359">
        <f t="shared" si="1110"/>
        <v>0</v>
      </c>
      <c r="P339" s="359">
        <f t="shared" si="1110"/>
        <v>0</v>
      </c>
      <c r="Q339" s="359">
        <f t="shared" si="1110"/>
        <v>0</v>
      </c>
      <c r="R339" s="359">
        <f t="shared" si="1110"/>
        <v>0</v>
      </c>
      <c r="S339" s="359">
        <f t="shared" si="1110"/>
        <v>0</v>
      </c>
      <c r="T339" s="359">
        <f t="shared" si="1110"/>
        <v>0</v>
      </c>
      <c r="U339" s="359">
        <f t="shared" si="1110"/>
        <v>0</v>
      </c>
      <c r="V339" s="359">
        <f t="shared" si="1110"/>
        <v>0</v>
      </c>
      <c r="W339" s="359">
        <f t="shared" si="1110"/>
        <v>0</v>
      </c>
      <c r="X339" s="359">
        <f t="shared" si="1110"/>
        <v>0</v>
      </c>
      <c r="Y339" s="359">
        <f t="shared" si="1110"/>
        <v>0</v>
      </c>
      <c r="Z339" s="359">
        <f t="shared" si="1110"/>
        <v>0</v>
      </c>
      <c r="AA339" s="359">
        <f t="shared" si="1110"/>
        <v>0</v>
      </c>
      <c r="AB339" s="359">
        <f t="shared" si="1110"/>
        <v>0</v>
      </c>
      <c r="AC339" s="359">
        <f t="shared" si="1110"/>
        <v>0</v>
      </c>
      <c r="AD339" s="359">
        <f t="shared" si="1110"/>
        <v>0</v>
      </c>
      <c r="AE339" s="359">
        <f t="shared" si="1110"/>
        <v>0</v>
      </c>
      <c r="AF339" s="359">
        <f t="shared" si="1110"/>
        <v>0</v>
      </c>
      <c r="AG339" s="359">
        <f t="shared" si="1110"/>
        <v>0</v>
      </c>
      <c r="AH339" s="359">
        <f t="shared" si="1110"/>
        <v>0</v>
      </c>
      <c r="AI339" s="359">
        <f t="shared" si="1110"/>
        <v>0</v>
      </c>
      <c r="AJ339" s="359">
        <f t="shared" si="1110"/>
        <v>0</v>
      </c>
      <c r="AK339" s="359">
        <f t="shared" si="1110"/>
        <v>0</v>
      </c>
      <c r="AL339" s="359">
        <f t="shared" si="1110"/>
        <v>0</v>
      </c>
      <c r="AM339" s="359">
        <f t="shared" si="1110"/>
        <v>0</v>
      </c>
      <c r="AN339" s="359">
        <f t="shared" si="1110"/>
        <v>0</v>
      </c>
      <c r="AO339" s="359">
        <f t="shared" si="1110"/>
        <v>0</v>
      </c>
      <c r="AP339" s="359">
        <f t="shared" si="1110"/>
        <v>0</v>
      </c>
      <c r="AQ339" s="359">
        <f t="shared" si="1110"/>
        <v>0</v>
      </c>
      <c r="AR339" s="359">
        <f t="shared" si="1110"/>
        <v>0</v>
      </c>
      <c r="AS339" s="359">
        <f t="shared" si="1110"/>
        <v>0</v>
      </c>
      <c r="AT339" s="359">
        <f t="shared" si="1110"/>
        <v>0</v>
      </c>
      <c r="AU339" s="359">
        <f t="shared" si="1110"/>
        <v>0</v>
      </c>
      <c r="AV339" s="359">
        <f t="shared" si="1110"/>
        <v>0</v>
      </c>
      <c r="AW339" s="359">
        <f t="shared" si="1110"/>
        <v>0</v>
      </c>
      <c r="AX339" s="359">
        <f t="shared" si="1110"/>
        <v>0</v>
      </c>
      <c r="AY339" s="359">
        <f t="shared" si="1110"/>
        <v>0</v>
      </c>
      <c r="AZ339" s="359">
        <f t="shared" si="1110"/>
        <v>0</v>
      </c>
      <c r="BA339" s="359">
        <f t="shared" si="1110"/>
        <v>0</v>
      </c>
      <c r="BB339" s="359">
        <f t="shared" si="1110"/>
        <v>0</v>
      </c>
      <c r="BC339" s="359">
        <f t="shared" si="1110"/>
        <v>0</v>
      </c>
      <c r="BD339" s="359">
        <f t="shared" si="1110"/>
        <v>0</v>
      </c>
      <c r="BE339" s="359">
        <f t="shared" si="1110"/>
        <v>0</v>
      </c>
      <c r="BF339" s="359">
        <f t="shared" si="1110"/>
        <v>0</v>
      </c>
      <c r="BG339" s="359">
        <f t="shared" si="1110"/>
        <v>0</v>
      </c>
      <c r="BH339" s="359">
        <f t="shared" si="1110"/>
        <v>0</v>
      </c>
      <c r="BI339" s="359">
        <f t="shared" si="1110"/>
        <v>0</v>
      </c>
      <c r="BJ339" s="359">
        <f t="shared" si="1110"/>
        <v>0</v>
      </c>
      <c r="BK339" s="359">
        <f t="shared" si="1110"/>
        <v>0</v>
      </c>
      <c r="BL339" s="359">
        <f t="shared" si="1110"/>
        <v>0</v>
      </c>
      <c r="BM339" s="359">
        <f t="shared" si="1110"/>
        <v>0</v>
      </c>
      <c r="BN339" s="359">
        <f t="shared" si="1110"/>
        <v>0</v>
      </c>
      <c r="BO339" s="359">
        <f t="shared" si="1110"/>
        <v>0</v>
      </c>
      <c r="BP339" s="359">
        <f t="shared" si="1110"/>
        <v>0</v>
      </c>
      <c r="BQ339" s="359">
        <f t="shared" ref="BQ339:CS339" si="1111">IF(BQ$297="beräknas ej",0,BP339*IF(BQ$328&gt;$D$283,1,IF(BQ$328&lt;=$C$283,$C$282,$D$282))*IFERROR(INDEX($B$288:$E$294,MATCH($A339,$A$288:$A$294,0),MATCH(BQ$328,$B$286:$E$286,1)),0))</f>
        <v>0</v>
      </c>
      <c r="BR339" s="359">
        <f t="shared" si="1111"/>
        <v>0</v>
      </c>
      <c r="BS339" s="359">
        <f t="shared" si="1111"/>
        <v>0</v>
      </c>
      <c r="BT339" s="359">
        <f t="shared" si="1111"/>
        <v>0</v>
      </c>
      <c r="BU339" s="359">
        <f t="shared" si="1111"/>
        <v>0</v>
      </c>
      <c r="BV339" s="359">
        <f t="shared" si="1111"/>
        <v>0</v>
      </c>
      <c r="BW339" s="359">
        <f t="shared" si="1111"/>
        <v>0</v>
      </c>
      <c r="BX339" s="359">
        <f t="shared" si="1111"/>
        <v>0</v>
      </c>
      <c r="BY339" s="359">
        <f t="shared" si="1111"/>
        <v>0</v>
      </c>
      <c r="BZ339" s="359">
        <f t="shared" si="1111"/>
        <v>0</v>
      </c>
      <c r="CA339" s="359">
        <f t="shared" si="1111"/>
        <v>0</v>
      </c>
      <c r="CB339" s="359">
        <f t="shared" si="1111"/>
        <v>0</v>
      </c>
      <c r="CC339" s="359">
        <f t="shared" si="1111"/>
        <v>0</v>
      </c>
      <c r="CD339" s="359">
        <f t="shared" si="1111"/>
        <v>0</v>
      </c>
      <c r="CE339" s="359">
        <f t="shared" si="1111"/>
        <v>0</v>
      </c>
      <c r="CF339" s="359">
        <f t="shared" si="1111"/>
        <v>0</v>
      </c>
      <c r="CG339" s="359">
        <f t="shared" si="1111"/>
        <v>0</v>
      </c>
      <c r="CH339" s="359">
        <f t="shared" si="1111"/>
        <v>0</v>
      </c>
      <c r="CI339" s="359">
        <f t="shared" si="1111"/>
        <v>0</v>
      </c>
      <c r="CJ339" s="359">
        <f t="shared" si="1111"/>
        <v>0</v>
      </c>
      <c r="CK339" s="359">
        <f t="shared" si="1111"/>
        <v>0</v>
      </c>
      <c r="CL339" s="359">
        <f t="shared" si="1111"/>
        <v>0</v>
      </c>
      <c r="CM339" s="359">
        <f t="shared" si="1111"/>
        <v>0</v>
      </c>
      <c r="CN339" s="359">
        <f t="shared" si="1111"/>
        <v>0</v>
      </c>
      <c r="CO339" s="359">
        <f t="shared" si="1111"/>
        <v>0</v>
      </c>
      <c r="CP339" s="359">
        <f t="shared" si="1111"/>
        <v>0</v>
      </c>
      <c r="CQ339" s="359">
        <f t="shared" si="1111"/>
        <v>0</v>
      </c>
      <c r="CR339" s="359">
        <f t="shared" si="1111"/>
        <v>0</v>
      </c>
      <c r="CS339" s="359">
        <f t="shared" si="1111"/>
        <v>0</v>
      </c>
    </row>
    <row r="340" spans="1:97" s="367" customFormat="1" x14ac:dyDescent="0.35">
      <c r="A340" s="352">
        <f t="shared" ref="A340:C340" si="1112">A310</f>
        <v>0</v>
      </c>
      <c r="B340" s="352" t="str">
        <f t="shared" si="1112"/>
        <v>0 0</v>
      </c>
      <c r="C340" s="359">
        <f t="shared" si="1112"/>
        <v>0</v>
      </c>
      <c r="D340" s="359">
        <f>IFERROR((('UA basår'!R18+'UA basår'!U18+'UA basår'!Y18)*'UA basår'!F18*'UA basår'!H18*'UA basår'!L18)+(('UA basår'!R48+'UA basår'!U48+'UA basår'!Y48)*'UA basår'!F48*'UA basår'!H48*'UA basår'!L48),0)</f>
        <v>0</v>
      </c>
      <c r="E340" s="359">
        <f t="shared" ref="E340:BP340" si="1113">IF(E$297="beräknas ej",0,D340*IF(E$328&gt;$D$283,1,IF(E$328&lt;=$C$283,$C$282,$D$282))*IFERROR(INDEX($B$288:$E$294,MATCH($A340,$A$288:$A$294,0),MATCH(E$328,$B$286:$E$286,1)),0))</f>
        <v>0</v>
      </c>
      <c r="F340" s="359">
        <f t="shared" si="1113"/>
        <v>0</v>
      </c>
      <c r="G340" s="359">
        <f t="shared" si="1113"/>
        <v>0</v>
      </c>
      <c r="H340" s="359">
        <f t="shared" si="1113"/>
        <v>0</v>
      </c>
      <c r="I340" s="359">
        <f t="shared" si="1113"/>
        <v>0</v>
      </c>
      <c r="J340" s="359">
        <f t="shared" si="1113"/>
        <v>0</v>
      </c>
      <c r="K340" s="359">
        <f t="shared" si="1113"/>
        <v>0</v>
      </c>
      <c r="L340" s="359">
        <f t="shared" si="1113"/>
        <v>0</v>
      </c>
      <c r="M340" s="359">
        <f t="shared" si="1113"/>
        <v>0</v>
      </c>
      <c r="N340" s="359">
        <f t="shared" si="1113"/>
        <v>0</v>
      </c>
      <c r="O340" s="359">
        <f t="shared" si="1113"/>
        <v>0</v>
      </c>
      <c r="P340" s="359">
        <f t="shared" si="1113"/>
        <v>0</v>
      </c>
      <c r="Q340" s="359">
        <f t="shared" si="1113"/>
        <v>0</v>
      </c>
      <c r="R340" s="359">
        <f t="shared" si="1113"/>
        <v>0</v>
      </c>
      <c r="S340" s="359">
        <f t="shared" si="1113"/>
        <v>0</v>
      </c>
      <c r="T340" s="359">
        <f t="shared" si="1113"/>
        <v>0</v>
      </c>
      <c r="U340" s="359">
        <f t="shared" si="1113"/>
        <v>0</v>
      </c>
      <c r="V340" s="359">
        <f t="shared" si="1113"/>
        <v>0</v>
      </c>
      <c r="W340" s="359">
        <f t="shared" si="1113"/>
        <v>0</v>
      </c>
      <c r="X340" s="359">
        <f t="shared" si="1113"/>
        <v>0</v>
      </c>
      <c r="Y340" s="359">
        <f t="shared" si="1113"/>
        <v>0</v>
      </c>
      <c r="Z340" s="359">
        <f t="shared" si="1113"/>
        <v>0</v>
      </c>
      <c r="AA340" s="359">
        <f t="shared" si="1113"/>
        <v>0</v>
      </c>
      <c r="AB340" s="359">
        <f t="shared" si="1113"/>
        <v>0</v>
      </c>
      <c r="AC340" s="359">
        <f t="shared" si="1113"/>
        <v>0</v>
      </c>
      <c r="AD340" s="359">
        <f t="shared" si="1113"/>
        <v>0</v>
      </c>
      <c r="AE340" s="359">
        <f t="shared" si="1113"/>
        <v>0</v>
      </c>
      <c r="AF340" s="359">
        <f t="shared" si="1113"/>
        <v>0</v>
      </c>
      <c r="AG340" s="359">
        <f t="shared" si="1113"/>
        <v>0</v>
      </c>
      <c r="AH340" s="359">
        <f t="shared" si="1113"/>
        <v>0</v>
      </c>
      <c r="AI340" s="359">
        <f t="shared" si="1113"/>
        <v>0</v>
      </c>
      <c r="AJ340" s="359">
        <f t="shared" si="1113"/>
        <v>0</v>
      </c>
      <c r="AK340" s="359">
        <f t="shared" si="1113"/>
        <v>0</v>
      </c>
      <c r="AL340" s="359">
        <f t="shared" si="1113"/>
        <v>0</v>
      </c>
      <c r="AM340" s="359">
        <f t="shared" si="1113"/>
        <v>0</v>
      </c>
      <c r="AN340" s="359">
        <f t="shared" si="1113"/>
        <v>0</v>
      </c>
      <c r="AO340" s="359">
        <f t="shared" si="1113"/>
        <v>0</v>
      </c>
      <c r="AP340" s="359">
        <f t="shared" si="1113"/>
        <v>0</v>
      </c>
      <c r="AQ340" s="359">
        <f t="shared" si="1113"/>
        <v>0</v>
      </c>
      <c r="AR340" s="359">
        <f t="shared" si="1113"/>
        <v>0</v>
      </c>
      <c r="AS340" s="359">
        <f t="shared" si="1113"/>
        <v>0</v>
      </c>
      <c r="AT340" s="359">
        <f t="shared" si="1113"/>
        <v>0</v>
      </c>
      <c r="AU340" s="359">
        <f t="shared" si="1113"/>
        <v>0</v>
      </c>
      <c r="AV340" s="359">
        <f t="shared" si="1113"/>
        <v>0</v>
      </c>
      <c r="AW340" s="359">
        <f t="shared" si="1113"/>
        <v>0</v>
      </c>
      <c r="AX340" s="359">
        <f t="shared" si="1113"/>
        <v>0</v>
      </c>
      <c r="AY340" s="359">
        <f t="shared" si="1113"/>
        <v>0</v>
      </c>
      <c r="AZ340" s="359">
        <f t="shared" si="1113"/>
        <v>0</v>
      </c>
      <c r="BA340" s="359">
        <f t="shared" si="1113"/>
        <v>0</v>
      </c>
      <c r="BB340" s="359">
        <f t="shared" si="1113"/>
        <v>0</v>
      </c>
      <c r="BC340" s="359">
        <f t="shared" si="1113"/>
        <v>0</v>
      </c>
      <c r="BD340" s="359">
        <f t="shared" si="1113"/>
        <v>0</v>
      </c>
      <c r="BE340" s="359">
        <f t="shared" si="1113"/>
        <v>0</v>
      </c>
      <c r="BF340" s="359">
        <f t="shared" si="1113"/>
        <v>0</v>
      </c>
      <c r="BG340" s="359">
        <f t="shared" si="1113"/>
        <v>0</v>
      </c>
      <c r="BH340" s="359">
        <f t="shared" si="1113"/>
        <v>0</v>
      </c>
      <c r="BI340" s="359">
        <f t="shared" si="1113"/>
        <v>0</v>
      </c>
      <c r="BJ340" s="359">
        <f t="shared" si="1113"/>
        <v>0</v>
      </c>
      <c r="BK340" s="359">
        <f t="shared" si="1113"/>
        <v>0</v>
      </c>
      <c r="BL340" s="359">
        <f t="shared" si="1113"/>
        <v>0</v>
      </c>
      <c r="BM340" s="359">
        <f t="shared" si="1113"/>
        <v>0</v>
      </c>
      <c r="BN340" s="359">
        <f t="shared" si="1113"/>
        <v>0</v>
      </c>
      <c r="BO340" s="359">
        <f t="shared" si="1113"/>
        <v>0</v>
      </c>
      <c r="BP340" s="359">
        <f t="shared" si="1113"/>
        <v>0</v>
      </c>
      <c r="BQ340" s="359">
        <f t="shared" ref="BQ340:CS340" si="1114">IF(BQ$297="beräknas ej",0,BP340*IF(BQ$328&gt;$D$283,1,IF(BQ$328&lt;=$C$283,$C$282,$D$282))*IFERROR(INDEX($B$288:$E$294,MATCH($A340,$A$288:$A$294,0),MATCH(BQ$328,$B$286:$E$286,1)),0))</f>
        <v>0</v>
      </c>
      <c r="BR340" s="359">
        <f t="shared" si="1114"/>
        <v>0</v>
      </c>
      <c r="BS340" s="359">
        <f t="shared" si="1114"/>
        <v>0</v>
      </c>
      <c r="BT340" s="359">
        <f t="shared" si="1114"/>
        <v>0</v>
      </c>
      <c r="BU340" s="359">
        <f t="shared" si="1114"/>
        <v>0</v>
      </c>
      <c r="BV340" s="359">
        <f t="shared" si="1114"/>
        <v>0</v>
      </c>
      <c r="BW340" s="359">
        <f t="shared" si="1114"/>
        <v>0</v>
      </c>
      <c r="BX340" s="359">
        <f t="shared" si="1114"/>
        <v>0</v>
      </c>
      <c r="BY340" s="359">
        <f t="shared" si="1114"/>
        <v>0</v>
      </c>
      <c r="BZ340" s="359">
        <f t="shared" si="1114"/>
        <v>0</v>
      </c>
      <c r="CA340" s="359">
        <f t="shared" si="1114"/>
        <v>0</v>
      </c>
      <c r="CB340" s="359">
        <f t="shared" si="1114"/>
        <v>0</v>
      </c>
      <c r="CC340" s="359">
        <f t="shared" si="1114"/>
        <v>0</v>
      </c>
      <c r="CD340" s="359">
        <f t="shared" si="1114"/>
        <v>0</v>
      </c>
      <c r="CE340" s="359">
        <f t="shared" si="1114"/>
        <v>0</v>
      </c>
      <c r="CF340" s="359">
        <f t="shared" si="1114"/>
        <v>0</v>
      </c>
      <c r="CG340" s="359">
        <f t="shared" si="1114"/>
        <v>0</v>
      </c>
      <c r="CH340" s="359">
        <f t="shared" si="1114"/>
        <v>0</v>
      </c>
      <c r="CI340" s="359">
        <f t="shared" si="1114"/>
        <v>0</v>
      </c>
      <c r="CJ340" s="359">
        <f t="shared" si="1114"/>
        <v>0</v>
      </c>
      <c r="CK340" s="359">
        <f t="shared" si="1114"/>
        <v>0</v>
      </c>
      <c r="CL340" s="359">
        <f t="shared" si="1114"/>
        <v>0</v>
      </c>
      <c r="CM340" s="359">
        <f t="shared" si="1114"/>
        <v>0</v>
      </c>
      <c r="CN340" s="359">
        <f t="shared" si="1114"/>
        <v>0</v>
      </c>
      <c r="CO340" s="359">
        <f t="shared" si="1114"/>
        <v>0</v>
      </c>
      <c r="CP340" s="359">
        <f t="shared" si="1114"/>
        <v>0</v>
      </c>
      <c r="CQ340" s="359">
        <f t="shared" si="1114"/>
        <v>0</v>
      </c>
      <c r="CR340" s="359">
        <f t="shared" si="1114"/>
        <v>0</v>
      </c>
      <c r="CS340" s="359">
        <f t="shared" si="1114"/>
        <v>0</v>
      </c>
    </row>
    <row r="341" spans="1:97" s="367" customFormat="1" x14ac:dyDescent="0.35">
      <c r="A341" s="352">
        <f t="shared" ref="A341:C341" si="1115">A311</f>
        <v>0</v>
      </c>
      <c r="B341" s="352" t="str">
        <f t="shared" si="1115"/>
        <v>0 0</v>
      </c>
      <c r="C341" s="359">
        <f t="shared" si="1115"/>
        <v>0</v>
      </c>
      <c r="D341" s="359">
        <f>IFERROR((('UA basår'!R19+'UA basår'!U19+'UA basår'!Y19)*'UA basår'!F19*'UA basår'!H19*'UA basår'!L19)+(('UA basår'!R49+'UA basår'!U49+'UA basår'!Y49)*'UA basår'!F49*'UA basår'!H49*'UA basår'!L49),0)</f>
        <v>0</v>
      </c>
      <c r="E341" s="359">
        <f t="shared" ref="E341:BP341" si="1116">IF(E$297="beräknas ej",0,D341*IF(E$328&gt;$D$283,1,IF(E$328&lt;=$C$283,$C$282,$D$282))*IFERROR(INDEX($B$288:$E$294,MATCH($A341,$A$288:$A$294,0),MATCH(E$328,$B$286:$E$286,1)),0))</f>
        <v>0</v>
      </c>
      <c r="F341" s="359">
        <f t="shared" si="1116"/>
        <v>0</v>
      </c>
      <c r="G341" s="359">
        <f t="shared" si="1116"/>
        <v>0</v>
      </c>
      <c r="H341" s="359">
        <f t="shared" si="1116"/>
        <v>0</v>
      </c>
      <c r="I341" s="359">
        <f t="shared" si="1116"/>
        <v>0</v>
      </c>
      <c r="J341" s="359">
        <f t="shared" si="1116"/>
        <v>0</v>
      </c>
      <c r="K341" s="359">
        <f t="shared" si="1116"/>
        <v>0</v>
      </c>
      <c r="L341" s="359">
        <f t="shared" si="1116"/>
        <v>0</v>
      </c>
      <c r="M341" s="359">
        <f t="shared" si="1116"/>
        <v>0</v>
      </c>
      <c r="N341" s="359">
        <f t="shared" si="1116"/>
        <v>0</v>
      </c>
      <c r="O341" s="359">
        <f t="shared" si="1116"/>
        <v>0</v>
      </c>
      <c r="P341" s="359">
        <f t="shared" si="1116"/>
        <v>0</v>
      </c>
      <c r="Q341" s="359">
        <f t="shared" si="1116"/>
        <v>0</v>
      </c>
      <c r="R341" s="359">
        <f t="shared" si="1116"/>
        <v>0</v>
      </c>
      <c r="S341" s="359">
        <f t="shared" si="1116"/>
        <v>0</v>
      </c>
      <c r="T341" s="359">
        <f t="shared" si="1116"/>
        <v>0</v>
      </c>
      <c r="U341" s="359">
        <f t="shared" si="1116"/>
        <v>0</v>
      </c>
      <c r="V341" s="359">
        <f t="shared" si="1116"/>
        <v>0</v>
      </c>
      <c r="W341" s="359">
        <f t="shared" si="1116"/>
        <v>0</v>
      </c>
      <c r="X341" s="359">
        <f t="shared" si="1116"/>
        <v>0</v>
      </c>
      <c r="Y341" s="359">
        <f t="shared" si="1116"/>
        <v>0</v>
      </c>
      <c r="Z341" s="359">
        <f t="shared" si="1116"/>
        <v>0</v>
      </c>
      <c r="AA341" s="359">
        <f t="shared" si="1116"/>
        <v>0</v>
      </c>
      <c r="AB341" s="359">
        <f t="shared" si="1116"/>
        <v>0</v>
      </c>
      <c r="AC341" s="359">
        <f t="shared" si="1116"/>
        <v>0</v>
      </c>
      <c r="AD341" s="359">
        <f t="shared" si="1116"/>
        <v>0</v>
      </c>
      <c r="AE341" s="359">
        <f t="shared" si="1116"/>
        <v>0</v>
      </c>
      <c r="AF341" s="359">
        <f t="shared" si="1116"/>
        <v>0</v>
      </c>
      <c r="AG341" s="359">
        <f t="shared" si="1116"/>
        <v>0</v>
      </c>
      <c r="AH341" s="359">
        <f t="shared" si="1116"/>
        <v>0</v>
      </c>
      <c r="AI341" s="359">
        <f t="shared" si="1116"/>
        <v>0</v>
      </c>
      <c r="AJ341" s="359">
        <f t="shared" si="1116"/>
        <v>0</v>
      </c>
      <c r="AK341" s="359">
        <f t="shared" si="1116"/>
        <v>0</v>
      </c>
      <c r="AL341" s="359">
        <f t="shared" si="1116"/>
        <v>0</v>
      </c>
      <c r="AM341" s="359">
        <f t="shared" si="1116"/>
        <v>0</v>
      </c>
      <c r="AN341" s="359">
        <f t="shared" si="1116"/>
        <v>0</v>
      </c>
      <c r="AO341" s="359">
        <f t="shared" si="1116"/>
        <v>0</v>
      </c>
      <c r="AP341" s="359">
        <f t="shared" si="1116"/>
        <v>0</v>
      </c>
      <c r="AQ341" s="359">
        <f t="shared" si="1116"/>
        <v>0</v>
      </c>
      <c r="AR341" s="359">
        <f t="shared" si="1116"/>
        <v>0</v>
      </c>
      <c r="AS341" s="359">
        <f t="shared" si="1116"/>
        <v>0</v>
      </c>
      <c r="AT341" s="359">
        <f t="shared" si="1116"/>
        <v>0</v>
      </c>
      <c r="AU341" s="359">
        <f t="shared" si="1116"/>
        <v>0</v>
      </c>
      <c r="AV341" s="359">
        <f t="shared" si="1116"/>
        <v>0</v>
      </c>
      <c r="AW341" s="359">
        <f t="shared" si="1116"/>
        <v>0</v>
      </c>
      <c r="AX341" s="359">
        <f t="shared" si="1116"/>
        <v>0</v>
      </c>
      <c r="AY341" s="359">
        <f t="shared" si="1116"/>
        <v>0</v>
      </c>
      <c r="AZ341" s="359">
        <f t="shared" si="1116"/>
        <v>0</v>
      </c>
      <c r="BA341" s="359">
        <f t="shared" si="1116"/>
        <v>0</v>
      </c>
      <c r="BB341" s="359">
        <f t="shared" si="1116"/>
        <v>0</v>
      </c>
      <c r="BC341" s="359">
        <f t="shared" si="1116"/>
        <v>0</v>
      </c>
      <c r="BD341" s="359">
        <f t="shared" si="1116"/>
        <v>0</v>
      </c>
      <c r="BE341" s="359">
        <f t="shared" si="1116"/>
        <v>0</v>
      </c>
      <c r="BF341" s="359">
        <f t="shared" si="1116"/>
        <v>0</v>
      </c>
      <c r="BG341" s="359">
        <f t="shared" si="1116"/>
        <v>0</v>
      </c>
      <c r="BH341" s="359">
        <f t="shared" si="1116"/>
        <v>0</v>
      </c>
      <c r="BI341" s="359">
        <f t="shared" si="1116"/>
        <v>0</v>
      </c>
      <c r="BJ341" s="359">
        <f t="shared" si="1116"/>
        <v>0</v>
      </c>
      <c r="BK341" s="359">
        <f t="shared" si="1116"/>
        <v>0</v>
      </c>
      <c r="BL341" s="359">
        <f t="shared" si="1116"/>
        <v>0</v>
      </c>
      <c r="BM341" s="359">
        <f t="shared" si="1116"/>
        <v>0</v>
      </c>
      <c r="BN341" s="359">
        <f t="shared" si="1116"/>
        <v>0</v>
      </c>
      <c r="BO341" s="359">
        <f t="shared" si="1116"/>
        <v>0</v>
      </c>
      <c r="BP341" s="359">
        <f t="shared" si="1116"/>
        <v>0</v>
      </c>
      <c r="BQ341" s="359">
        <f t="shared" ref="BQ341:CS341" si="1117">IF(BQ$297="beräknas ej",0,BP341*IF(BQ$328&gt;$D$283,1,IF(BQ$328&lt;=$C$283,$C$282,$D$282))*IFERROR(INDEX($B$288:$E$294,MATCH($A341,$A$288:$A$294,0),MATCH(BQ$328,$B$286:$E$286,1)),0))</f>
        <v>0</v>
      </c>
      <c r="BR341" s="359">
        <f t="shared" si="1117"/>
        <v>0</v>
      </c>
      <c r="BS341" s="359">
        <f t="shared" si="1117"/>
        <v>0</v>
      </c>
      <c r="BT341" s="359">
        <f t="shared" si="1117"/>
        <v>0</v>
      </c>
      <c r="BU341" s="359">
        <f t="shared" si="1117"/>
        <v>0</v>
      </c>
      <c r="BV341" s="359">
        <f t="shared" si="1117"/>
        <v>0</v>
      </c>
      <c r="BW341" s="359">
        <f t="shared" si="1117"/>
        <v>0</v>
      </c>
      <c r="BX341" s="359">
        <f t="shared" si="1117"/>
        <v>0</v>
      </c>
      <c r="BY341" s="359">
        <f t="shared" si="1117"/>
        <v>0</v>
      </c>
      <c r="BZ341" s="359">
        <f t="shared" si="1117"/>
        <v>0</v>
      </c>
      <c r="CA341" s="359">
        <f t="shared" si="1117"/>
        <v>0</v>
      </c>
      <c r="CB341" s="359">
        <f t="shared" si="1117"/>
        <v>0</v>
      </c>
      <c r="CC341" s="359">
        <f t="shared" si="1117"/>
        <v>0</v>
      </c>
      <c r="CD341" s="359">
        <f t="shared" si="1117"/>
        <v>0</v>
      </c>
      <c r="CE341" s="359">
        <f t="shared" si="1117"/>
        <v>0</v>
      </c>
      <c r="CF341" s="359">
        <f t="shared" si="1117"/>
        <v>0</v>
      </c>
      <c r="CG341" s="359">
        <f t="shared" si="1117"/>
        <v>0</v>
      </c>
      <c r="CH341" s="359">
        <f t="shared" si="1117"/>
        <v>0</v>
      </c>
      <c r="CI341" s="359">
        <f t="shared" si="1117"/>
        <v>0</v>
      </c>
      <c r="CJ341" s="359">
        <f t="shared" si="1117"/>
        <v>0</v>
      </c>
      <c r="CK341" s="359">
        <f t="shared" si="1117"/>
        <v>0</v>
      </c>
      <c r="CL341" s="359">
        <f t="shared" si="1117"/>
        <v>0</v>
      </c>
      <c r="CM341" s="359">
        <f t="shared" si="1117"/>
        <v>0</v>
      </c>
      <c r="CN341" s="359">
        <f t="shared" si="1117"/>
        <v>0</v>
      </c>
      <c r="CO341" s="359">
        <f t="shared" si="1117"/>
        <v>0</v>
      </c>
      <c r="CP341" s="359">
        <f t="shared" si="1117"/>
        <v>0</v>
      </c>
      <c r="CQ341" s="359">
        <f t="shared" si="1117"/>
        <v>0</v>
      </c>
      <c r="CR341" s="359">
        <f t="shared" si="1117"/>
        <v>0</v>
      </c>
      <c r="CS341" s="359">
        <f t="shared" si="1117"/>
        <v>0</v>
      </c>
    </row>
    <row r="342" spans="1:97" s="367" customFormat="1" x14ac:dyDescent="0.35">
      <c r="A342" s="352">
        <f t="shared" ref="A342:C342" si="1118">A312</f>
        <v>0</v>
      </c>
      <c r="B342" s="352" t="str">
        <f t="shared" si="1118"/>
        <v>0 0</v>
      </c>
      <c r="C342" s="359">
        <f t="shared" si="1118"/>
        <v>0</v>
      </c>
      <c r="D342" s="359">
        <f>IFERROR((('UA basår'!R20+'UA basår'!U20+'UA basår'!Y20)*'UA basår'!F20*'UA basår'!H20*'UA basår'!L20)+(('UA basår'!R50+'UA basår'!U50+'UA basår'!Y50)*'UA basår'!F50*'UA basår'!H50*'UA basår'!L50),0)</f>
        <v>0</v>
      </c>
      <c r="E342" s="359">
        <f t="shared" ref="E342:BP342" si="1119">IF(E$297="beräknas ej",0,D342*IF(E$328&gt;$D$283,1,IF(E$328&lt;=$C$283,$C$282,$D$282))*IFERROR(INDEX($B$288:$E$294,MATCH($A342,$A$288:$A$294,0),MATCH(E$328,$B$286:$E$286,1)),0))</f>
        <v>0</v>
      </c>
      <c r="F342" s="359">
        <f t="shared" si="1119"/>
        <v>0</v>
      </c>
      <c r="G342" s="359">
        <f t="shared" si="1119"/>
        <v>0</v>
      </c>
      <c r="H342" s="359">
        <f t="shared" si="1119"/>
        <v>0</v>
      </c>
      <c r="I342" s="359">
        <f t="shared" si="1119"/>
        <v>0</v>
      </c>
      <c r="J342" s="359">
        <f t="shared" si="1119"/>
        <v>0</v>
      </c>
      <c r="K342" s="359">
        <f t="shared" si="1119"/>
        <v>0</v>
      </c>
      <c r="L342" s="359">
        <f t="shared" si="1119"/>
        <v>0</v>
      </c>
      <c r="M342" s="359">
        <f t="shared" si="1119"/>
        <v>0</v>
      </c>
      <c r="N342" s="359">
        <f t="shared" si="1119"/>
        <v>0</v>
      </c>
      <c r="O342" s="359">
        <f t="shared" si="1119"/>
        <v>0</v>
      </c>
      <c r="P342" s="359">
        <f t="shared" si="1119"/>
        <v>0</v>
      </c>
      <c r="Q342" s="359">
        <f t="shared" si="1119"/>
        <v>0</v>
      </c>
      <c r="R342" s="359">
        <f t="shared" si="1119"/>
        <v>0</v>
      </c>
      <c r="S342" s="359">
        <f t="shared" si="1119"/>
        <v>0</v>
      </c>
      <c r="T342" s="359">
        <f t="shared" si="1119"/>
        <v>0</v>
      </c>
      <c r="U342" s="359">
        <f t="shared" si="1119"/>
        <v>0</v>
      </c>
      <c r="V342" s="359">
        <f t="shared" si="1119"/>
        <v>0</v>
      </c>
      <c r="W342" s="359">
        <f t="shared" si="1119"/>
        <v>0</v>
      </c>
      <c r="X342" s="359">
        <f t="shared" si="1119"/>
        <v>0</v>
      </c>
      <c r="Y342" s="359">
        <f t="shared" si="1119"/>
        <v>0</v>
      </c>
      <c r="Z342" s="359">
        <f t="shared" si="1119"/>
        <v>0</v>
      </c>
      <c r="AA342" s="359">
        <f t="shared" si="1119"/>
        <v>0</v>
      </c>
      <c r="AB342" s="359">
        <f t="shared" si="1119"/>
        <v>0</v>
      </c>
      <c r="AC342" s="359">
        <f t="shared" si="1119"/>
        <v>0</v>
      </c>
      <c r="AD342" s="359">
        <f t="shared" si="1119"/>
        <v>0</v>
      </c>
      <c r="AE342" s="359">
        <f t="shared" si="1119"/>
        <v>0</v>
      </c>
      <c r="AF342" s="359">
        <f t="shared" si="1119"/>
        <v>0</v>
      </c>
      <c r="AG342" s="359">
        <f t="shared" si="1119"/>
        <v>0</v>
      </c>
      <c r="AH342" s="359">
        <f t="shared" si="1119"/>
        <v>0</v>
      </c>
      <c r="AI342" s="359">
        <f t="shared" si="1119"/>
        <v>0</v>
      </c>
      <c r="AJ342" s="359">
        <f t="shared" si="1119"/>
        <v>0</v>
      </c>
      <c r="AK342" s="359">
        <f t="shared" si="1119"/>
        <v>0</v>
      </c>
      <c r="AL342" s="359">
        <f t="shared" si="1119"/>
        <v>0</v>
      </c>
      <c r="AM342" s="359">
        <f t="shared" si="1119"/>
        <v>0</v>
      </c>
      <c r="AN342" s="359">
        <f t="shared" si="1119"/>
        <v>0</v>
      </c>
      <c r="AO342" s="359">
        <f t="shared" si="1119"/>
        <v>0</v>
      </c>
      <c r="AP342" s="359">
        <f t="shared" si="1119"/>
        <v>0</v>
      </c>
      <c r="AQ342" s="359">
        <f t="shared" si="1119"/>
        <v>0</v>
      </c>
      <c r="AR342" s="359">
        <f t="shared" si="1119"/>
        <v>0</v>
      </c>
      <c r="AS342" s="359">
        <f t="shared" si="1119"/>
        <v>0</v>
      </c>
      <c r="AT342" s="359">
        <f t="shared" si="1119"/>
        <v>0</v>
      </c>
      <c r="AU342" s="359">
        <f t="shared" si="1119"/>
        <v>0</v>
      </c>
      <c r="AV342" s="359">
        <f t="shared" si="1119"/>
        <v>0</v>
      </c>
      <c r="AW342" s="359">
        <f t="shared" si="1119"/>
        <v>0</v>
      </c>
      <c r="AX342" s="359">
        <f t="shared" si="1119"/>
        <v>0</v>
      </c>
      <c r="AY342" s="359">
        <f t="shared" si="1119"/>
        <v>0</v>
      </c>
      <c r="AZ342" s="359">
        <f t="shared" si="1119"/>
        <v>0</v>
      </c>
      <c r="BA342" s="359">
        <f t="shared" si="1119"/>
        <v>0</v>
      </c>
      <c r="BB342" s="359">
        <f t="shared" si="1119"/>
        <v>0</v>
      </c>
      <c r="BC342" s="359">
        <f t="shared" si="1119"/>
        <v>0</v>
      </c>
      <c r="BD342" s="359">
        <f t="shared" si="1119"/>
        <v>0</v>
      </c>
      <c r="BE342" s="359">
        <f t="shared" si="1119"/>
        <v>0</v>
      </c>
      <c r="BF342" s="359">
        <f t="shared" si="1119"/>
        <v>0</v>
      </c>
      <c r="BG342" s="359">
        <f t="shared" si="1119"/>
        <v>0</v>
      </c>
      <c r="BH342" s="359">
        <f t="shared" si="1119"/>
        <v>0</v>
      </c>
      <c r="BI342" s="359">
        <f t="shared" si="1119"/>
        <v>0</v>
      </c>
      <c r="BJ342" s="359">
        <f t="shared" si="1119"/>
        <v>0</v>
      </c>
      <c r="BK342" s="359">
        <f t="shared" si="1119"/>
        <v>0</v>
      </c>
      <c r="BL342" s="359">
        <f t="shared" si="1119"/>
        <v>0</v>
      </c>
      <c r="BM342" s="359">
        <f t="shared" si="1119"/>
        <v>0</v>
      </c>
      <c r="BN342" s="359">
        <f t="shared" si="1119"/>
        <v>0</v>
      </c>
      <c r="BO342" s="359">
        <f t="shared" si="1119"/>
        <v>0</v>
      </c>
      <c r="BP342" s="359">
        <f t="shared" si="1119"/>
        <v>0</v>
      </c>
      <c r="BQ342" s="359">
        <f t="shared" ref="BQ342:CS342" si="1120">IF(BQ$297="beräknas ej",0,BP342*IF(BQ$328&gt;$D$283,1,IF(BQ$328&lt;=$C$283,$C$282,$D$282))*IFERROR(INDEX($B$288:$E$294,MATCH($A342,$A$288:$A$294,0),MATCH(BQ$328,$B$286:$E$286,1)),0))</f>
        <v>0</v>
      </c>
      <c r="BR342" s="359">
        <f t="shared" si="1120"/>
        <v>0</v>
      </c>
      <c r="BS342" s="359">
        <f t="shared" si="1120"/>
        <v>0</v>
      </c>
      <c r="BT342" s="359">
        <f t="shared" si="1120"/>
        <v>0</v>
      </c>
      <c r="BU342" s="359">
        <f t="shared" si="1120"/>
        <v>0</v>
      </c>
      <c r="BV342" s="359">
        <f t="shared" si="1120"/>
        <v>0</v>
      </c>
      <c r="BW342" s="359">
        <f t="shared" si="1120"/>
        <v>0</v>
      </c>
      <c r="BX342" s="359">
        <f t="shared" si="1120"/>
        <v>0</v>
      </c>
      <c r="BY342" s="359">
        <f t="shared" si="1120"/>
        <v>0</v>
      </c>
      <c r="BZ342" s="359">
        <f t="shared" si="1120"/>
        <v>0</v>
      </c>
      <c r="CA342" s="359">
        <f t="shared" si="1120"/>
        <v>0</v>
      </c>
      <c r="CB342" s="359">
        <f t="shared" si="1120"/>
        <v>0</v>
      </c>
      <c r="CC342" s="359">
        <f t="shared" si="1120"/>
        <v>0</v>
      </c>
      <c r="CD342" s="359">
        <f t="shared" si="1120"/>
        <v>0</v>
      </c>
      <c r="CE342" s="359">
        <f t="shared" si="1120"/>
        <v>0</v>
      </c>
      <c r="CF342" s="359">
        <f t="shared" si="1120"/>
        <v>0</v>
      </c>
      <c r="CG342" s="359">
        <f t="shared" si="1120"/>
        <v>0</v>
      </c>
      <c r="CH342" s="359">
        <f t="shared" si="1120"/>
        <v>0</v>
      </c>
      <c r="CI342" s="359">
        <f t="shared" si="1120"/>
        <v>0</v>
      </c>
      <c r="CJ342" s="359">
        <f t="shared" si="1120"/>
        <v>0</v>
      </c>
      <c r="CK342" s="359">
        <f t="shared" si="1120"/>
        <v>0</v>
      </c>
      <c r="CL342" s="359">
        <f t="shared" si="1120"/>
        <v>0</v>
      </c>
      <c r="CM342" s="359">
        <f t="shared" si="1120"/>
        <v>0</v>
      </c>
      <c r="CN342" s="359">
        <f t="shared" si="1120"/>
        <v>0</v>
      </c>
      <c r="CO342" s="359">
        <f t="shared" si="1120"/>
        <v>0</v>
      </c>
      <c r="CP342" s="359">
        <f t="shared" si="1120"/>
        <v>0</v>
      </c>
      <c r="CQ342" s="359">
        <f t="shared" si="1120"/>
        <v>0</v>
      </c>
      <c r="CR342" s="359">
        <f t="shared" si="1120"/>
        <v>0</v>
      </c>
      <c r="CS342" s="359">
        <f t="shared" si="1120"/>
        <v>0</v>
      </c>
    </row>
    <row r="343" spans="1:97" s="367" customFormat="1" x14ac:dyDescent="0.35">
      <c r="A343" s="352">
        <f t="shared" ref="A343:C343" si="1121">A313</f>
        <v>0</v>
      </c>
      <c r="B343" s="352" t="str">
        <f t="shared" si="1121"/>
        <v>0 0</v>
      </c>
      <c r="C343" s="359">
        <f t="shared" si="1121"/>
        <v>0</v>
      </c>
      <c r="D343" s="359">
        <f>IFERROR((('UA basår'!R21+'UA basår'!U21+'UA basår'!Y21)*'UA basår'!F21*'UA basår'!H21*'UA basår'!L21)+(('UA basår'!R51+'UA basår'!U51+'UA basår'!Y51)*'UA basår'!F51*'UA basår'!H51*'UA basår'!L51),0)</f>
        <v>0</v>
      </c>
      <c r="E343" s="359">
        <f t="shared" ref="E343:BP343" si="1122">IF(E$297="beräknas ej",0,D343*IF(E$328&gt;$D$283,1,IF(E$328&lt;=$C$283,$C$282,$D$282))*IFERROR(INDEX($B$288:$E$294,MATCH($A343,$A$288:$A$294,0),MATCH(E$328,$B$286:$E$286,1)),0))</f>
        <v>0</v>
      </c>
      <c r="F343" s="359">
        <f t="shared" si="1122"/>
        <v>0</v>
      </c>
      <c r="G343" s="359">
        <f t="shared" si="1122"/>
        <v>0</v>
      </c>
      <c r="H343" s="359">
        <f t="shared" si="1122"/>
        <v>0</v>
      </c>
      <c r="I343" s="359">
        <f t="shared" si="1122"/>
        <v>0</v>
      </c>
      <c r="J343" s="359">
        <f t="shared" si="1122"/>
        <v>0</v>
      </c>
      <c r="K343" s="359">
        <f t="shared" si="1122"/>
        <v>0</v>
      </c>
      <c r="L343" s="359">
        <f t="shared" si="1122"/>
        <v>0</v>
      </c>
      <c r="M343" s="359">
        <f t="shared" si="1122"/>
        <v>0</v>
      </c>
      <c r="N343" s="359">
        <f t="shared" si="1122"/>
        <v>0</v>
      </c>
      <c r="O343" s="359">
        <f t="shared" si="1122"/>
        <v>0</v>
      </c>
      <c r="P343" s="359">
        <f t="shared" si="1122"/>
        <v>0</v>
      </c>
      <c r="Q343" s="359">
        <f t="shared" si="1122"/>
        <v>0</v>
      </c>
      <c r="R343" s="359">
        <f t="shared" si="1122"/>
        <v>0</v>
      </c>
      <c r="S343" s="359">
        <f t="shared" si="1122"/>
        <v>0</v>
      </c>
      <c r="T343" s="359">
        <f t="shared" si="1122"/>
        <v>0</v>
      </c>
      <c r="U343" s="359">
        <f t="shared" si="1122"/>
        <v>0</v>
      </c>
      <c r="V343" s="359">
        <f t="shared" si="1122"/>
        <v>0</v>
      </c>
      <c r="W343" s="359">
        <f t="shared" si="1122"/>
        <v>0</v>
      </c>
      <c r="X343" s="359">
        <f t="shared" si="1122"/>
        <v>0</v>
      </c>
      <c r="Y343" s="359">
        <f t="shared" si="1122"/>
        <v>0</v>
      </c>
      <c r="Z343" s="359">
        <f t="shared" si="1122"/>
        <v>0</v>
      </c>
      <c r="AA343" s="359">
        <f t="shared" si="1122"/>
        <v>0</v>
      </c>
      <c r="AB343" s="359">
        <f t="shared" si="1122"/>
        <v>0</v>
      </c>
      <c r="AC343" s="359">
        <f t="shared" si="1122"/>
        <v>0</v>
      </c>
      <c r="AD343" s="359">
        <f t="shared" si="1122"/>
        <v>0</v>
      </c>
      <c r="AE343" s="359">
        <f t="shared" si="1122"/>
        <v>0</v>
      </c>
      <c r="AF343" s="359">
        <f t="shared" si="1122"/>
        <v>0</v>
      </c>
      <c r="AG343" s="359">
        <f t="shared" si="1122"/>
        <v>0</v>
      </c>
      <c r="AH343" s="359">
        <f t="shared" si="1122"/>
        <v>0</v>
      </c>
      <c r="AI343" s="359">
        <f t="shared" si="1122"/>
        <v>0</v>
      </c>
      <c r="AJ343" s="359">
        <f t="shared" si="1122"/>
        <v>0</v>
      </c>
      <c r="AK343" s="359">
        <f t="shared" si="1122"/>
        <v>0</v>
      </c>
      <c r="AL343" s="359">
        <f t="shared" si="1122"/>
        <v>0</v>
      </c>
      <c r="AM343" s="359">
        <f t="shared" si="1122"/>
        <v>0</v>
      </c>
      <c r="AN343" s="359">
        <f t="shared" si="1122"/>
        <v>0</v>
      </c>
      <c r="AO343" s="359">
        <f t="shared" si="1122"/>
        <v>0</v>
      </c>
      <c r="AP343" s="359">
        <f t="shared" si="1122"/>
        <v>0</v>
      </c>
      <c r="AQ343" s="359">
        <f t="shared" si="1122"/>
        <v>0</v>
      </c>
      <c r="AR343" s="359">
        <f t="shared" si="1122"/>
        <v>0</v>
      </c>
      <c r="AS343" s="359">
        <f t="shared" si="1122"/>
        <v>0</v>
      </c>
      <c r="AT343" s="359">
        <f t="shared" si="1122"/>
        <v>0</v>
      </c>
      <c r="AU343" s="359">
        <f t="shared" si="1122"/>
        <v>0</v>
      </c>
      <c r="AV343" s="359">
        <f t="shared" si="1122"/>
        <v>0</v>
      </c>
      <c r="AW343" s="359">
        <f t="shared" si="1122"/>
        <v>0</v>
      </c>
      <c r="AX343" s="359">
        <f t="shared" si="1122"/>
        <v>0</v>
      </c>
      <c r="AY343" s="359">
        <f t="shared" si="1122"/>
        <v>0</v>
      </c>
      <c r="AZ343" s="359">
        <f t="shared" si="1122"/>
        <v>0</v>
      </c>
      <c r="BA343" s="359">
        <f t="shared" si="1122"/>
        <v>0</v>
      </c>
      <c r="BB343" s="359">
        <f t="shared" si="1122"/>
        <v>0</v>
      </c>
      <c r="BC343" s="359">
        <f t="shared" si="1122"/>
        <v>0</v>
      </c>
      <c r="BD343" s="359">
        <f t="shared" si="1122"/>
        <v>0</v>
      </c>
      <c r="BE343" s="359">
        <f t="shared" si="1122"/>
        <v>0</v>
      </c>
      <c r="BF343" s="359">
        <f t="shared" si="1122"/>
        <v>0</v>
      </c>
      <c r="BG343" s="359">
        <f t="shared" si="1122"/>
        <v>0</v>
      </c>
      <c r="BH343" s="359">
        <f t="shared" si="1122"/>
        <v>0</v>
      </c>
      <c r="BI343" s="359">
        <f t="shared" si="1122"/>
        <v>0</v>
      </c>
      <c r="BJ343" s="359">
        <f t="shared" si="1122"/>
        <v>0</v>
      </c>
      <c r="BK343" s="359">
        <f t="shared" si="1122"/>
        <v>0</v>
      </c>
      <c r="BL343" s="359">
        <f t="shared" si="1122"/>
        <v>0</v>
      </c>
      <c r="BM343" s="359">
        <f t="shared" si="1122"/>
        <v>0</v>
      </c>
      <c r="BN343" s="359">
        <f t="shared" si="1122"/>
        <v>0</v>
      </c>
      <c r="BO343" s="359">
        <f t="shared" si="1122"/>
        <v>0</v>
      </c>
      <c r="BP343" s="359">
        <f t="shared" si="1122"/>
        <v>0</v>
      </c>
      <c r="BQ343" s="359">
        <f t="shared" ref="BQ343:CS343" si="1123">IF(BQ$297="beräknas ej",0,BP343*IF(BQ$328&gt;$D$283,1,IF(BQ$328&lt;=$C$283,$C$282,$D$282))*IFERROR(INDEX($B$288:$E$294,MATCH($A343,$A$288:$A$294,0),MATCH(BQ$328,$B$286:$E$286,1)),0))</f>
        <v>0</v>
      </c>
      <c r="BR343" s="359">
        <f t="shared" si="1123"/>
        <v>0</v>
      </c>
      <c r="BS343" s="359">
        <f t="shared" si="1123"/>
        <v>0</v>
      </c>
      <c r="BT343" s="359">
        <f t="shared" si="1123"/>
        <v>0</v>
      </c>
      <c r="BU343" s="359">
        <f t="shared" si="1123"/>
        <v>0</v>
      </c>
      <c r="BV343" s="359">
        <f t="shared" si="1123"/>
        <v>0</v>
      </c>
      <c r="BW343" s="359">
        <f t="shared" si="1123"/>
        <v>0</v>
      </c>
      <c r="BX343" s="359">
        <f t="shared" si="1123"/>
        <v>0</v>
      </c>
      <c r="BY343" s="359">
        <f t="shared" si="1123"/>
        <v>0</v>
      </c>
      <c r="BZ343" s="359">
        <f t="shared" si="1123"/>
        <v>0</v>
      </c>
      <c r="CA343" s="359">
        <f t="shared" si="1123"/>
        <v>0</v>
      </c>
      <c r="CB343" s="359">
        <f t="shared" si="1123"/>
        <v>0</v>
      </c>
      <c r="CC343" s="359">
        <f t="shared" si="1123"/>
        <v>0</v>
      </c>
      <c r="CD343" s="359">
        <f t="shared" si="1123"/>
        <v>0</v>
      </c>
      <c r="CE343" s="359">
        <f t="shared" si="1123"/>
        <v>0</v>
      </c>
      <c r="CF343" s="359">
        <f t="shared" si="1123"/>
        <v>0</v>
      </c>
      <c r="CG343" s="359">
        <f t="shared" si="1123"/>
        <v>0</v>
      </c>
      <c r="CH343" s="359">
        <f t="shared" si="1123"/>
        <v>0</v>
      </c>
      <c r="CI343" s="359">
        <f t="shared" si="1123"/>
        <v>0</v>
      </c>
      <c r="CJ343" s="359">
        <f t="shared" si="1123"/>
        <v>0</v>
      </c>
      <c r="CK343" s="359">
        <f t="shared" si="1123"/>
        <v>0</v>
      </c>
      <c r="CL343" s="359">
        <f t="shared" si="1123"/>
        <v>0</v>
      </c>
      <c r="CM343" s="359">
        <f t="shared" si="1123"/>
        <v>0</v>
      </c>
      <c r="CN343" s="359">
        <f t="shared" si="1123"/>
        <v>0</v>
      </c>
      <c r="CO343" s="359">
        <f t="shared" si="1123"/>
        <v>0</v>
      </c>
      <c r="CP343" s="359">
        <f t="shared" si="1123"/>
        <v>0</v>
      </c>
      <c r="CQ343" s="359">
        <f t="shared" si="1123"/>
        <v>0</v>
      </c>
      <c r="CR343" s="359">
        <f t="shared" si="1123"/>
        <v>0</v>
      </c>
      <c r="CS343" s="359">
        <f t="shared" si="1123"/>
        <v>0</v>
      </c>
    </row>
    <row r="344" spans="1:97" s="367" customFormat="1" x14ac:dyDescent="0.35">
      <c r="A344" s="352">
        <f t="shared" ref="A344:C344" si="1124">A314</f>
        <v>0</v>
      </c>
      <c r="B344" s="352" t="str">
        <f t="shared" si="1124"/>
        <v>0 0</v>
      </c>
      <c r="C344" s="359">
        <f t="shared" si="1124"/>
        <v>0</v>
      </c>
      <c r="D344" s="359">
        <f>IFERROR((('UA basår'!R22+'UA basår'!U22+'UA basår'!Y22)*'UA basår'!F22*'UA basår'!H22*'UA basår'!L22)+(('UA basår'!R52+'UA basår'!U52+'UA basår'!Y52)*'UA basår'!F52*'UA basår'!H52*'UA basår'!L52),0)</f>
        <v>0</v>
      </c>
      <c r="E344" s="359">
        <f t="shared" ref="E344:BP344" si="1125">IF(E$297="beräknas ej",0,D344*IF(E$328&gt;$D$283,1,IF(E$328&lt;=$C$283,$C$282,$D$282))*IFERROR(INDEX($B$288:$E$294,MATCH($A344,$A$288:$A$294,0),MATCH(E$328,$B$286:$E$286,1)),0))</f>
        <v>0</v>
      </c>
      <c r="F344" s="359">
        <f t="shared" si="1125"/>
        <v>0</v>
      </c>
      <c r="G344" s="359">
        <f t="shared" si="1125"/>
        <v>0</v>
      </c>
      <c r="H344" s="359">
        <f t="shared" si="1125"/>
        <v>0</v>
      </c>
      <c r="I344" s="359">
        <f t="shared" si="1125"/>
        <v>0</v>
      </c>
      <c r="J344" s="359">
        <f t="shared" si="1125"/>
        <v>0</v>
      </c>
      <c r="K344" s="359">
        <f t="shared" si="1125"/>
        <v>0</v>
      </c>
      <c r="L344" s="359">
        <f t="shared" si="1125"/>
        <v>0</v>
      </c>
      <c r="M344" s="359">
        <f t="shared" si="1125"/>
        <v>0</v>
      </c>
      <c r="N344" s="359">
        <f t="shared" si="1125"/>
        <v>0</v>
      </c>
      <c r="O344" s="359">
        <f t="shared" si="1125"/>
        <v>0</v>
      </c>
      <c r="P344" s="359">
        <f t="shared" si="1125"/>
        <v>0</v>
      </c>
      <c r="Q344" s="359">
        <f t="shared" si="1125"/>
        <v>0</v>
      </c>
      <c r="R344" s="359">
        <f t="shared" si="1125"/>
        <v>0</v>
      </c>
      <c r="S344" s="359">
        <f t="shared" si="1125"/>
        <v>0</v>
      </c>
      <c r="T344" s="359">
        <f t="shared" si="1125"/>
        <v>0</v>
      </c>
      <c r="U344" s="359">
        <f t="shared" si="1125"/>
        <v>0</v>
      </c>
      <c r="V344" s="359">
        <f t="shared" si="1125"/>
        <v>0</v>
      </c>
      <c r="W344" s="359">
        <f t="shared" si="1125"/>
        <v>0</v>
      </c>
      <c r="X344" s="359">
        <f t="shared" si="1125"/>
        <v>0</v>
      </c>
      <c r="Y344" s="359">
        <f t="shared" si="1125"/>
        <v>0</v>
      </c>
      <c r="Z344" s="359">
        <f t="shared" si="1125"/>
        <v>0</v>
      </c>
      <c r="AA344" s="359">
        <f t="shared" si="1125"/>
        <v>0</v>
      </c>
      <c r="AB344" s="359">
        <f t="shared" si="1125"/>
        <v>0</v>
      </c>
      <c r="AC344" s="359">
        <f t="shared" si="1125"/>
        <v>0</v>
      </c>
      <c r="AD344" s="359">
        <f t="shared" si="1125"/>
        <v>0</v>
      </c>
      <c r="AE344" s="359">
        <f t="shared" si="1125"/>
        <v>0</v>
      </c>
      <c r="AF344" s="359">
        <f t="shared" si="1125"/>
        <v>0</v>
      </c>
      <c r="AG344" s="359">
        <f t="shared" si="1125"/>
        <v>0</v>
      </c>
      <c r="AH344" s="359">
        <f t="shared" si="1125"/>
        <v>0</v>
      </c>
      <c r="AI344" s="359">
        <f t="shared" si="1125"/>
        <v>0</v>
      </c>
      <c r="AJ344" s="359">
        <f t="shared" si="1125"/>
        <v>0</v>
      </c>
      <c r="AK344" s="359">
        <f t="shared" si="1125"/>
        <v>0</v>
      </c>
      <c r="AL344" s="359">
        <f t="shared" si="1125"/>
        <v>0</v>
      </c>
      <c r="AM344" s="359">
        <f t="shared" si="1125"/>
        <v>0</v>
      </c>
      <c r="AN344" s="359">
        <f t="shared" si="1125"/>
        <v>0</v>
      </c>
      <c r="AO344" s="359">
        <f t="shared" si="1125"/>
        <v>0</v>
      </c>
      <c r="AP344" s="359">
        <f t="shared" si="1125"/>
        <v>0</v>
      </c>
      <c r="AQ344" s="359">
        <f t="shared" si="1125"/>
        <v>0</v>
      </c>
      <c r="AR344" s="359">
        <f t="shared" si="1125"/>
        <v>0</v>
      </c>
      <c r="AS344" s="359">
        <f t="shared" si="1125"/>
        <v>0</v>
      </c>
      <c r="AT344" s="359">
        <f t="shared" si="1125"/>
        <v>0</v>
      </c>
      <c r="AU344" s="359">
        <f t="shared" si="1125"/>
        <v>0</v>
      </c>
      <c r="AV344" s="359">
        <f t="shared" si="1125"/>
        <v>0</v>
      </c>
      <c r="AW344" s="359">
        <f t="shared" si="1125"/>
        <v>0</v>
      </c>
      <c r="AX344" s="359">
        <f t="shared" si="1125"/>
        <v>0</v>
      </c>
      <c r="AY344" s="359">
        <f t="shared" si="1125"/>
        <v>0</v>
      </c>
      <c r="AZ344" s="359">
        <f t="shared" si="1125"/>
        <v>0</v>
      </c>
      <c r="BA344" s="359">
        <f t="shared" si="1125"/>
        <v>0</v>
      </c>
      <c r="BB344" s="359">
        <f t="shared" si="1125"/>
        <v>0</v>
      </c>
      <c r="BC344" s="359">
        <f t="shared" si="1125"/>
        <v>0</v>
      </c>
      <c r="BD344" s="359">
        <f t="shared" si="1125"/>
        <v>0</v>
      </c>
      <c r="BE344" s="359">
        <f t="shared" si="1125"/>
        <v>0</v>
      </c>
      <c r="BF344" s="359">
        <f t="shared" si="1125"/>
        <v>0</v>
      </c>
      <c r="BG344" s="359">
        <f t="shared" si="1125"/>
        <v>0</v>
      </c>
      <c r="BH344" s="359">
        <f t="shared" si="1125"/>
        <v>0</v>
      </c>
      <c r="BI344" s="359">
        <f t="shared" si="1125"/>
        <v>0</v>
      </c>
      <c r="BJ344" s="359">
        <f t="shared" si="1125"/>
        <v>0</v>
      </c>
      <c r="BK344" s="359">
        <f t="shared" si="1125"/>
        <v>0</v>
      </c>
      <c r="BL344" s="359">
        <f t="shared" si="1125"/>
        <v>0</v>
      </c>
      <c r="BM344" s="359">
        <f t="shared" si="1125"/>
        <v>0</v>
      </c>
      <c r="BN344" s="359">
        <f t="shared" si="1125"/>
        <v>0</v>
      </c>
      <c r="BO344" s="359">
        <f t="shared" si="1125"/>
        <v>0</v>
      </c>
      <c r="BP344" s="359">
        <f t="shared" si="1125"/>
        <v>0</v>
      </c>
      <c r="BQ344" s="359">
        <f t="shared" ref="BQ344:CS344" si="1126">IF(BQ$297="beräknas ej",0,BP344*IF(BQ$328&gt;$D$283,1,IF(BQ$328&lt;=$C$283,$C$282,$D$282))*IFERROR(INDEX($B$288:$E$294,MATCH($A344,$A$288:$A$294,0),MATCH(BQ$328,$B$286:$E$286,1)),0))</f>
        <v>0</v>
      </c>
      <c r="BR344" s="359">
        <f t="shared" si="1126"/>
        <v>0</v>
      </c>
      <c r="BS344" s="359">
        <f t="shared" si="1126"/>
        <v>0</v>
      </c>
      <c r="BT344" s="359">
        <f t="shared" si="1126"/>
        <v>0</v>
      </c>
      <c r="BU344" s="359">
        <f t="shared" si="1126"/>
        <v>0</v>
      </c>
      <c r="BV344" s="359">
        <f t="shared" si="1126"/>
        <v>0</v>
      </c>
      <c r="BW344" s="359">
        <f t="shared" si="1126"/>
        <v>0</v>
      </c>
      <c r="BX344" s="359">
        <f t="shared" si="1126"/>
        <v>0</v>
      </c>
      <c r="BY344" s="359">
        <f t="shared" si="1126"/>
        <v>0</v>
      </c>
      <c r="BZ344" s="359">
        <f t="shared" si="1126"/>
        <v>0</v>
      </c>
      <c r="CA344" s="359">
        <f t="shared" si="1126"/>
        <v>0</v>
      </c>
      <c r="CB344" s="359">
        <f t="shared" si="1126"/>
        <v>0</v>
      </c>
      <c r="CC344" s="359">
        <f t="shared" si="1126"/>
        <v>0</v>
      </c>
      <c r="CD344" s="359">
        <f t="shared" si="1126"/>
        <v>0</v>
      </c>
      <c r="CE344" s="359">
        <f t="shared" si="1126"/>
        <v>0</v>
      </c>
      <c r="CF344" s="359">
        <f t="shared" si="1126"/>
        <v>0</v>
      </c>
      <c r="CG344" s="359">
        <f t="shared" si="1126"/>
        <v>0</v>
      </c>
      <c r="CH344" s="359">
        <f t="shared" si="1126"/>
        <v>0</v>
      </c>
      <c r="CI344" s="359">
        <f t="shared" si="1126"/>
        <v>0</v>
      </c>
      <c r="CJ344" s="359">
        <f t="shared" si="1126"/>
        <v>0</v>
      </c>
      <c r="CK344" s="359">
        <f t="shared" si="1126"/>
        <v>0</v>
      </c>
      <c r="CL344" s="359">
        <f t="shared" si="1126"/>
        <v>0</v>
      </c>
      <c r="CM344" s="359">
        <f t="shared" si="1126"/>
        <v>0</v>
      </c>
      <c r="CN344" s="359">
        <f t="shared" si="1126"/>
        <v>0</v>
      </c>
      <c r="CO344" s="359">
        <f t="shared" si="1126"/>
        <v>0</v>
      </c>
      <c r="CP344" s="359">
        <f t="shared" si="1126"/>
        <v>0</v>
      </c>
      <c r="CQ344" s="359">
        <f t="shared" si="1126"/>
        <v>0</v>
      </c>
      <c r="CR344" s="359">
        <f t="shared" si="1126"/>
        <v>0</v>
      </c>
      <c r="CS344" s="359">
        <f t="shared" si="1126"/>
        <v>0</v>
      </c>
    </row>
    <row r="345" spans="1:97" s="367" customFormat="1" x14ac:dyDescent="0.35">
      <c r="A345" s="352">
        <f t="shared" ref="A345:C345" si="1127">A315</f>
        <v>0</v>
      </c>
      <c r="B345" s="352" t="str">
        <f t="shared" si="1127"/>
        <v>0 0</v>
      </c>
      <c r="C345" s="359">
        <f t="shared" si="1127"/>
        <v>0</v>
      </c>
      <c r="D345" s="359">
        <f>IFERROR((('UA basår'!R23+'UA basår'!U23+'UA basår'!Y23)*'UA basår'!F23*'UA basår'!H23*'UA basår'!L23)+(('UA basår'!R53+'UA basår'!U53+'UA basår'!Y53)*'UA basår'!F53*'UA basår'!H53*'UA basår'!L53),0)</f>
        <v>0</v>
      </c>
      <c r="E345" s="359">
        <f t="shared" ref="E345:BP345" si="1128">IF(E$297="beräknas ej",0,D345*IF(E$328&gt;$D$283,1,IF(E$328&lt;=$C$283,$C$282,$D$282))*IFERROR(INDEX($B$288:$E$294,MATCH($A345,$A$288:$A$294,0),MATCH(E$328,$B$286:$E$286,1)),0))</f>
        <v>0</v>
      </c>
      <c r="F345" s="359">
        <f t="shared" si="1128"/>
        <v>0</v>
      </c>
      <c r="G345" s="359">
        <f t="shared" si="1128"/>
        <v>0</v>
      </c>
      <c r="H345" s="359">
        <f t="shared" si="1128"/>
        <v>0</v>
      </c>
      <c r="I345" s="359">
        <f t="shared" si="1128"/>
        <v>0</v>
      </c>
      <c r="J345" s="359">
        <f t="shared" si="1128"/>
        <v>0</v>
      </c>
      <c r="K345" s="359">
        <f t="shared" si="1128"/>
        <v>0</v>
      </c>
      <c r="L345" s="359">
        <f t="shared" si="1128"/>
        <v>0</v>
      </c>
      <c r="M345" s="359">
        <f t="shared" si="1128"/>
        <v>0</v>
      </c>
      <c r="N345" s="359">
        <f t="shared" si="1128"/>
        <v>0</v>
      </c>
      <c r="O345" s="359">
        <f t="shared" si="1128"/>
        <v>0</v>
      </c>
      <c r="P345" s="359">
        <f t="shared" si="1128"/>
        <v>0</v>
      </c>
      <c r="Q345" s="359">
        <f t="shared" si="1128"/>
        <v>0</v>
      </c>
      <c r="R345" s="359">
        <f t="shared" si="1128"/>
        <v>0</v>
      </c>
      <c r="S345" s="359">
        <f t="shared" si="1128"/>
        <v>0</v>
      </c>
      <c r="T345" s="359">
        <f t="shared" si="1128"/>
        <v>0</v>
      </c>
      <c r="U345" s="359">
        <f t="shared" si="1128"/>
        <v>0</v>
      </c>
      <c r="V345" s="359">
        <f t="shared" si="1128"/>
        <v>0</v>
      </c>
      <c r="W345" s="359">
        <f t="shared" si="1128"/>
        <v>0</v>
      </c>
      <c r="X345" s="359">
        <f t="shared" si="1128"/>
        <v>0</v>
      </c>
      <c r="Y345" s="359">
        <f t="shared" si="1128"/>
        <v>0</v>
      </c>
      <c r="Z345" s="359">
        <f t="shared" si="1128"/>
        <v>0</v>
      </c>
      <c r="AA345" s="359">
        <f t="shared" si="1128"/>
        <v>0</v>
      </c>
      <c r="AB345" s="359">
        <f t="shared" si="1128"/>
        <v>0</v>
      </c>
      <c r="AC345" s="359">
        <f t="shared" si="1128"/>
        <v>0</v>
      </c>
      <c r="AD345" s="359">
        <f t="shared" si="1128"/>
        <v>0</v>
      </c>
      <c r="AE345" s="359">
        <f t="shared" si="1128"/>
        <v>0</v>
      </c>
      <c r="AF345" s="359">
        <f t="shared" si="1128"/>
        <v>0</v>
      </c>
      <c r="AG345" s="359">
        <f t="shared" si="1128"/>
        <v>0</v>
      </c>
      <c r="AH345" s="359">
        <f t="shared" si="1128"/>
        <v>0</v>
      </c>
      <c r="AI345" s="359">
        <f t="shared" si="1128"/>
        <v>0</v>
      </c>
      <c r="AJ345" s="359">
        <f t="shared" si="1128"/>
        <v>0</v>
      </c>
      <c r="AK345" s="359">
        <f t="shared" si="1128"/>
        <v>0</v>
      </c>
      <c r="AL345" s="359">
        <f t="shared" si="1128"/>
        <v>0</v>
      </c>
      <c r="AM345" s="359">
        <f t="shared" si="1128"/>
        <v>0</v>
      </c>
      <c r="AN345" s="359">
        <f t="shared" si="1128"/>
        <v>0</v>
      </c>
      <c r="AO345" s="359">
        <f t="shared" si="1128"/>
        <v>0</v>
      </c>
      <c r="AP345" s="359">
        <f t="shared" si="1128"/>
        <v>0</v>
      </c>
      <c r="AQ345" s="359">
        <f t="shared" si="1128"/>
        <v>0</v>
      </c>
      <c r="AR345" s="359">
        <f t="shared" si="1128"/>
        <v>0</v>
      </c>
      <c r="AS345" s="359">
        <f t="shared" si="1128"/>
        <v>0</v>
      </c>
      <c r="AT345" s="359">
        <f t="shared" si="1128"/>
        <v>0</v>
      </c>
      <c r="AU345" s="359">
        <f t="shared" si="1128"/>
        <v>0</v>
      </c>
      <c r="AV345" s="359">
        <f t="shared" si="1128"/>
        <v>0</v>
      </c>
      <c r="AW345" s="359">
        <f t="shared" si="1128"/>
        <v>0</v>
      </c>
      <c r="AX345" s="359">
        <f t="shared" si="1128"/>
        <v>0</v>
      </c>
      <c r="AY345" s="359">
        <f t="shared" si="1128"/>
        <v>0</v>
      </c>
      <c r="AZ345" s="359">
        <f t="shared" si="1128"/>
        <v>0</v>
      </c>
      <c r="BA345" s="359">
        <f t="shared" si="1128"/>
        <v>0</v>
      </c>
      <c r="BB345" s="359">
        <f t="shared" si="1128"/>
        <v>0</v>
      </c>
      <c r="BC345" s="359">
        <f t="shared" si="1128"/>
        <v>0</v>
      </c>
      <c r="BD345" s="359">
        <f t="shared" si="1128"/>
        <v>0</v>
      </c>
      <c r="BE345" s="359">
        <f t="shared" si="1128"/>
        <v>0</v>
      </c>
      <c r="BF345" s="359">
        <f t="shared" si="1128"/>
        <v>0</v>
      </c>
      <c r="BG345" s="359">
        <f t="shared" si="1128"/>
        <v>0</v>
      </c>
      <c r="BH345" s="359">
        <f t="shared" si="1128"/>
        <v>0</v>
      </c>
      <c r="BI345" s="359">
        <f t="shared" si="1128"/>
        <v>0</v>
      </c>
      <c r="BJ345" s="359">
        <f t="shared" si="1128"/>
        <v>0</v>
      </c>
      <c r="BK345" s="359">
        <f t="shared" si="1128"/>
        <v>0</v>
      </c>
      <c r="BL345" s="359">
        <f t="shared" si="1128"/>
        <v>0</v>
      </c>
      <c r="BM345" s="359">
        <f t="shared" si="1128"/>
        <v>0</v>
      </c>
      <c r="BN345" s="359">
        <f t="shared" si="1128"/>
        <v>0</v>
      </c>
      <c r="BO345" s="359">
        <f t="shared" si="1128"/>
        <v>0</v>
      </c>
      <c r="BP345" s="359">
        <f t="shared" si="1128"/>
        <v>0</v>
      </c>
      <c r="BQ345" s="359">
        <f t="shared" ref="BQ345:CS345" si="1129">IF(BQ$297="beräknas ej",0,BP345*IF(BQ$328&gt;$D$283,1,IF(BQ$328&lt;=$C$283,$C$282,$D$282))*IFERROR(INDEX($B$288:$E$294,MATCH($A345,$A$288:$A$294,0),MATCH(BQ$328,$B$286:$E$286,1)),0))</f>
        <v>0</v>
      </c>
      <c r="BR345" s="359">
        <f t="shared" si="1129"/>
        <v>0</v>
      </c>
      <c r="BS345" s="359">
        <f t="shared" si="1129"/>
        <v>0</v>
      </c>
      <c r="BT345" s="359">
        <f t="shared" si="1129"/>
        <v>0</v>
      </c>
      <c r="BU345" s="359">
        <f t="shared" si="1129"/>
        <v>0</v>
      </c>
      <c r="BV345" s="359">
        <f t="shared" si="1129"/>
        <v>0</v>
      </c>
      <c r="BW345" s="359">
        <f t="shared" si="1129"/>
        <v>0</v>
      </c>
      <c r="BX345" s="359">
        <f t="shared" si="1129"/>
        <v>0</v>
      </c>
      <c r="BY345" s="359">
        <f t="shared" si="1129"/>
        <v>0</v>
      </c>
      <c r="BZ345" s="359">
        <f t="shared" si="1129"/>
        <v>0</v>
      </c>
      <c r="CA345" s="359">
        <f t="shared" si="1129"/>
        <v>0</v>
      </c>
      <c r="CB345" s="359">
        <f t="shared" si="1129"/>
        <v>0</v>
      </c>
      <c r="CC345" s="359">
        <f t="shared" si="1129"/>
        <v>0</v>
      </c>
      <c r="CD345" s="359">
        <f t="shared" si="1129"/>
        <v>0</v>
      </c>
      <c r="CE345" s="359">
        <f t="shared" si="1129"/>
        <v>0</v>
      </c>
      <c r="CF345" s="359">
        <f t="shared" si="1129"/>
        <v>0</v>
      </c>
      <c r="CG345" s="359">
        <f t="shared" si="1129"/>
        <v>0</v>
      </c>
      <c r="CH345" s="359">
        <f t="shared" si="1129"/>
        <v>0</v>
      </c>
      <c r="CI345" s="359">
        <f t="shared" si="1129"/>
        <v>0</v>
      </c>
      <c r="CJ345" s="359">
        <f t="shared" si="1129"/>
        <v>0</v>
      </c>
      <c r="CK345" s="359">
        <f t="shared" si="1129"/>
        <v>0</v>
      </c>
      <c r="CL345" s="359">
        <f t="shared" si="1129"/>
        <v>0</v>
      </c>
      <c r="CM345" s="359">
        <f t="shared" si="1129"/>
        <v>0</v>
      </c>
      <c r="CN345" s="359">
        <f t="shared" si="1129"/>
        <v>0</v>
      </c>
      <c r="CO345" s="359">
        <f t="shared" si="1129"/>
        <v>0</v>
      </c>
      <c r="CP345" s="359">
        <f t="shared" si="1129"/>
        <v>0</v>
      </c>
      <c r="CQ345" s="359">
        <f t="shared" si="1129"/>
        <v>0</v>
      </c>
      <c r="CR345" s="359">
        <f t="shared" si="1129"/>
        <v>0</v>
      </c>
      <c r="CS345" s="359">
        <f t="shared" si="1129"/>
        <v>0</v>
      </c>
    </row>
    <row r="346" spans="1:97" s="367" customFormat="1" x14ac:dyDescent="0.35">
      <c r="A346" s="352">
        <f t="shared" ref="A346:C346" si="1130">A316</f>
        <v>0</v>
      </c>
      <c r="B346" s="352" t="str">
        <f t="shared" si="1130"/>
        <v>0 0</v>
      </c>
      <c r="C346" s="359">
        <f t="shared" si="1130"/>
        <v>0</v>
      </c>
      <c r="D346" s="359">
        <f>IFERROR((('UA basår'!R24+'UA basår'!U24+'UA basår'!Y24)*'UA basår'!F24*'UA basår'!H24*'UA basår'!L24)+(('UA basår'!R54+'UA basår'!U54+'UA basår'!Y54)*'UA basår'!F54*'UA basår'!H54*'UA basår'!L54),0)</f>
        <v>0</v>
      </c>
      <c r="E346" s="359">
        <f t="shared" ref="E346:BP346" si="1131">IF(E$297="beräknas ej",0,D346*IF(E$328&gt;$D$283,1,IF(E$328&lt;=$C$283,$C$282,$D$282))*IFERROR(INDEX($B$288:$E$294,MATCH($A346,$A$288:$A$294,0),MATCH(E$328,$B$286:$E$286,1)),0))</f>
        <v>0</v>
      </c>
      <c r="F346" s="359">
        <f t="shared" si="1131"/>
        <v>0</v>
      </c>
      <c r="G346" s="359">
        <f t="shared" si="1131"/>
        <v>0</v>
      </c>
      <c r="H346" s="359">
        <f t="shared" si="1131"/>
        <v>0</v>
      </c>
      <c r="I346" s="359">
        <f t="shared" si="1131"/>
        <v>0</v>
      </c>
      <c r="J346" s="359">
        <f t="shared" si="1131"/>
        <v>0</v>
      </c>
      <c r="K346" s="359">
        <f t="shared" si="1131"/>
        <v>0</v>
      </c>
      <c r="L346" s="359">
        <f t="shared" si="1131"/>
        <v>0</v>
      </c>
      <c r="M346" s="359">
        <f t="shared" si="1131"/>
        <v>0</v>
      </c>
      <c r="N346" s="359">
        <f t="shared" si="1131"/>
        <v>0</v>
      </c>
      <c r="O346" s="359">
        <f t="shared" si="1131"/>
        <v>0</v>
      </c>
      <c r="P346" s="359">
        <f t="shared" si="1131"/>
        <v>0</v>
      </c>
      <c r="Q346" s="359">
        <f t="shared" si="1131"/>
        <v>0</v>
      </c>
      <c r="R346" s="359">
        <f t="shared" si="1131"/>
        <v>0</v>
      </c>
      <c r="S346" s="359">
        <f t="shared" si="1131"/>
        <v>0</v>
      </c>
      <c r="T346" s="359">
        <f t="shared" si="1131"/>
        <v>0</v>
      </c>
      <c r="U346" s="359">
        <f t="shared" si="1131"/>
        <v>0</v>
      </c>
      <c r="V346" s="359">
        <f t="shared" si="1131"/>
        <v>0</v>
      </c>
      <c r="W346" s="359">
        <f t="shared" si="1131"/>
        <v>0</v>
      </c>
      <c r="X346" s="359">
        <f t="shared" si="1131"/>
        <v>0</v>
      </c>
      <c r="Y346" s="359">
        <f t="shared" si="1131"/>
        <v>0</v>
      </c>
      <c r="Z346" s="359">
        <f t="shared" si="1131"/>
        <v>0</v>
      </c>
      <c r="AA346" s="359">
        <f t="shared" si="1131"/>
        <v>0</v>
      </c>
      <c r="AB346" s="359">
        <f t="shared" si="1131"/>
        <v>0</v>
      </c>
      <c r="AC346" s="359">
        <f t="shared" si="1131"/>
        <v>0</v>
      </c>
      <c r="AD346" s="359">
        <f t="shared" si="1131"/>
        <v>0</v>
      </c>
      <c r="AE346" s="359">
        <f t="shared" si="1131"/>
        <v>0</v>
      </c>
      <c r="AF346" s="359">
        <f t="shared" si="1131"/>
        <v>0</v>
      </c>
      <c r="AG346" s="359">
        <f t="shared" si="1131"/>
        <v>0</v>
      </c>
      <c r="AH346" s="359">
        <f t="shared" si="1131"/>
        <v>0</v>
      </c>
      <c r="AI346" s="359">
        <f t="shared" si="1131"/>
        <v>0</v>
      </c>
      <c r="AJ346" s="359">
        <f t="shared" si="1131"/>
        <v>0</v>
      </c>
      <c r="AK346" s="359">
        <f t="shared" si="1131"/>
        <v>0</v>
      </c>
      <c r="AL346" s="359">
        <f t="shared" si="1131"/>
        <v>0</v>
      </c>
      <c r="AM346" s="359">
        <f t="shared" si="1131"/>
        <v>0</v>
      </c>
      <c r="AN346" s="359">
        <f t="shared" si="1131"/>
        <v>0</v>
      </c>
      <c r="AO346" s="359">
        <f t="shared" si="1131"/>
        <v>0</v>
      </c>
      <c r="AP346" s="359">
        <f t="shared" si="1131"/>
        <v>0</v>
      </c>
      <c r="AQ346" s="359">
        <f t="shared" si="1131"/>
        <v>0</v>
      </c>
      <c r="AR346" s="359">
        <f t="shared" si="1131"/>
        <v>0</v>
      </c>
      <c r="AS346" s="359">
        <f t="shared" si="1131"/>
        <v>0</v>
      </c>
      <c r="AT346" s="359">
        <f t="shared" si="1131"/>
        <v>0</v>
      </c>
      <c r="AU346" s="359">
        <f t="shared" si="1131"/>
        <v>0</v>
      </c>
      <c r="AV346" s="359">
        <f t="shared" si="1131"/>
        <v>0</v>
      </c>
      <c r="AW346" s="359">
        <f t="shared" si="1131"/>
        <v>0</v>
      </c>
      <c r="AX346" s="359">
        <f t="shared" si="1131"/>
        <v>0</v>
      </c>
      <c r="AY346" s="359">
        <f t="shared" si="1131"/>
        <v>0</v>
      </c>
      <c r="AZ346" s="359">
        <f t="shared" si="1131"/>
        <v>0</v>
      </c>
      <c r="BA346" s="359">
        <f t="shared" si="1131"/>
        <v>0</v>
      </c>
      <c r="BB346" s="359">
        <f t="shared" si="1131"/>
        <v>0</v>
      </c>
      <c r="BC346" s="359">
        <f t="shared" si="1131"/>
        <v>0</v>
      </c>
      <c r="BD346" s="359">
        <f t="shared" si="1131"/>
        <v>0</v>
      </c>
      <c r="BE346" s="359">
        <f t="shared" si="1131"/>
        <v>0</v>
      </c>
      <c r="BF346" s="359">
        <f t="shared" si="1131"/>
        <v>0</v>
      </c>
      <c r="BG346" s="359">
        <f t="shared" si="1131"/>
        <v>0</v>
      </c>
      <c r="BH346" s="359">
        <f t="shared" si="1131"/>
        <v>0</v>
      </c>
      <c r="BI346" s="359">
        <f t="shared" si="1131"/>
        <v>0</v>
      </c>
      <c r="BJ346" s="359">
        <f t="shared" si="1131"/>
        <v>0</v>
      </c>
      <c r="BK346" s="359">
        <f t="shared" si="1131"/>
        <v>0</v>
      </c>
      <c r="BL346" s="359">
        <f t="shared" si="1131"/>
        <v>0</v>
      </c>
      <c r="BM346" s="359">
        <f t="shared" si="1131"/>
        <v>0</v>
      </c>
      <c r="BN346" s="359">
        <f t="shared" si="1131"/>
        <v>0</v>
      </c>
      <c r="BO346" s="359">
        <f t="shared" si="1131"/>
        <v>0</v>
      </c>
      <c r="BP346" s="359">
        <f t="shared" si="1131"/>
        <v>0</v>
      </c>
      <c r="BQ346" s="359">
        <f t="shared" ref="BQ346:CS346" si="1132">IF(BQ$297="beräknas ej",0,BP346*IF(BQ$328&gt;$D$283,1,IF(BQ$328&lt;=$C$283,$C$282,$D$282))*IFERROR(INDEX($B$288:$E$294,MATCH($A346,$A$288:$A$294,0),MATCH(BQ$328,$B$286:$E$286,1)),0))</f>
        <v>0</v>
      </c>
      <c r="BR346" s="359">
        <f t="shared" si="1132"/>
        <v>0</v>
      </c>
      <c r="BS346" s="359">
        <f t="shared" si="1132"/>
        <v>0</v>
      </c>
      <c r="BT346" s="359">
        <f t="shared" si="1132"/>
        <v>0</v>
      </c>
      <c r="BU346" s="359">
        <f t="shared" si="1132"/>
        <v>0</v>
      </c>
      <c r="BV346" s="359">
        <f t="shared" si="1132"/>
        <v>0</v>
      </c>
      <c r="BW346" s="359">
        <f t="shared" si="1132"/>
        <v>0</v>
      </c>
      <c r="BX346" s="359">
        <f t="shared" si="1132"/>
        <v>0</v>
      </c>
      <c r="BY346" s="359">
        <f t="shared" si="1132"/>
        <v>0</v>
      </c>
      <c r="BZ346" s="359">
        <f t="shared" si="1132"/>
        <v>0</v>
      </c>
      <c r="CA346" s="359">
        <f t="shared" si="1132"/>
        <v>0</v>
      </c>
      <c r="CB346" s="359">
        <f t="shared" si="1132"/>
        <v>0</v>
      </c>
      <c r="CC346" s="359">
        <f t="shared" si="1132"/>
        <v>0</v>
      </c>
      <c r="CD346" s="359">
        <f t="shared" si="1132"/>
        <v>0</v>
      </c>
      <c r="CE346" s="359">
        <f t="shared" si="1132"/>
        <v>0</v>
      </c>
      <c r="CF346" s="359">
        <f t="shared" si="1132"/>
        <v>0</v>
      </c>
      <c r="CG346" s="359">
        <f t="shared" si="1132"/>
        <v>0</v>
      </c>
      <c r="CH346" s="359">
        <f t="shared" si="1132"/>
        <v>0</v>
      </c>
      <c r="CI346" s="359">
        <f t="shared" si="1132"/>
        <v>0</v>
      </c>
      <c r="CJ346" s="359">
        <f t="shared" si="1132"/>
        <v>0</v>
      </c>
      <c r="CK346" s="359">
        <f t="shared" si="1132"/>
        <v>0</v>
      </c>
      <c r="CL346" s="359">
        <f t="shared" si="1132"/>
        <v>0</v>
      </c>
      <c r="CM346" s="359">
        <f t="shared" si="1132"/>
        <v>0</v>
      </c>
      <c r="CN346" s="359">
        <f t="shared" si="1132"/>
        <v>0</v>
      </c>
      <c r="CO346" s="359">
        <f t="shared" si="1132"/>
        <v>0</v>
      </c>
      <c r="CP346" s="359">
        <f t="shared" si="1132"/>
        <v>0</v>
      </c>
      <c r="CQ346" s="359">
        <f t="shared" si="1132"/>
        <v>0</v>
      </c>
      <c r="CR346" s="359">
        <f t="shared" si="1132"/>
        <v>0</v>
      </c>
      <c r="CS346" s="359">
        <f t="shared" si="1132"/>
        <v>0</v>
      </c>
    </row>
    <row r="347" spans="1:97" s="367" customFormat="1" x14ac:dyDescent="0.35">
      <c r="A347" s="352">
        <f t="shared" ref="A347:C347" si="1133">A317</f>
        <v>0</v>
      </c>
      <c r="B347" s="352" t="str">
        <f t="shared" si="1133"/>
        <v>0 0</v>
      </c>
      <c r="C347" s="359">
        <f t="shared" si="1133"/>
        <v>0</v>
      </c>
      <c r="D347" s="359">
        <f>IFERROR((('UA basår'!R25+'UA basår'!U25+'UA basår'!Y25)*'UA basår'!F25*'UA basår'!H25*'UA basår'!L25)+(('UA basår'!R55+'UA basår'!U55+'UA basår'!Y55)*'UA basår'!F55*'UA basår'!H55*'UA basår'!L55),0)</f>
        <v>0</v>
      </c>
      <c r="E347" s="359">
        <f t="shared" ref="E347:BP347" si="1134">IF(E$297="beräknas ej",0,D347*IF(E$328&gt;$D$283,1,IF(E$328&lt;=$C$283,$C$282,$D$282))*IFERROR(INDEX($B$288:$E$294,MATCH($A347,$A$288:$A$294,0),MATCH(E$328,$B$286:$E$286,1)),0))</f>
        <v>0</v>
      </c>
      <c r="F347" s="359">
        <f t="shared" si="1134"/>
        <v>0</v>
      </c>
      <c r="G347" s="359">
        <f t="shared" si="1134"/>
        <v>0</v>
      </c>
      <c r="H347" s="359">
        <f t="shared" si="1134"/>
        <v>0</v>
      </c>
      <c r="I347" s="359">
        <f t="shared" si="1134"/>
        <v>0</v>
      </c>
      <c r="J347" s="359">
        <f t="shared" si="1134"/>
        <v>0</v>
      </c>
      <c r="K347" s="359">
        <f t="shared" si="1134"/>
        <v>0</v>
      </c>
      <c r="L347" s="359">
        <f t="shared" si="1134"/>
        <v>0</v>
      </c>
      <c r="M347" s="359">
        <f t="shared" si="1134"/>
        <v>0</v>
      </c>
      <c r="N347" s="359">
        <f t="shared" si="1134"/>
        <v>0</v>
      </c>
      <c r="O347" s="359">
        <f t="shared" si="1134"/>
        <v>0</v>
      </c>
      <c r="P347" s="359">
        <f t="shared" si="1134"/>
        <v>0</v>
      </c>
      <c r="Q347" s="359">
        <f t="shared" si="1134"/>
        <v>0</v>
      </c>
      <c r="R347" s="359">
        <f t="shared" si="1134"/>
        <v>0</v>
      </c>
      <c r="S347" s="359">
        <f t="shared" si="1134"/>
        <v>0</v>
      </c>
      <c r="T347" s="359">
        <f t="shared" si="1134"/>
        <v>0</v>
      </c>
      <c r="U347" s="359">
        <f t="shared" si="1134"/>
        <v>0</v>
      </c>
      <c r="V347" s="359">
        <f t="shared" si="1134"/>
        <v>0</v>
      </c>
      <c r="W347" s="359">
        <f t="shared" si="1134"/>
        <v>0</v>
      </c>
      <c r="X347" s="359">
        <f t="shared" si="1134"/>
        <v>0</v>
      </c>
      <c r="Y347" s="359">
        <f t="shared" si="1134"/>
        <v>0</v>
      </c>
      <c r="Z347" s="359">
        <f t="shared" si="1134"/>
        <v>0</v>
      </c>
      <c r="AA347" s="359">
        <f t="shared" si="1134"/>
        <v>0</v>
      </c>
      <c r="AB347" s="359">
        <f t="shared" si="1134"/>
        <v>0</v>
      </c>
      <c r="AC347" s="359">
        <f t="shared" si="1134"/>
        <v>0</v>
      </c>
      <c r="AD347" s="359">
        <f t="shared" si="1134"/>
        <v>0</v>
      </c>
      <c r="AE347" s="359">
        <f t="shared" si="1134"/>
        <v>0</v>
      </c>
      <c r="AF347" s="359">
        <f t="shared" si="1134"/>
        <v>0</v>
      </c>
      <c r="AG347" s="359">
        <f t="shared" si="1134"/>
        <v>0</v>
      </c>
      <c r="AH347" s="359">
        <f t="shared" si="1134"/>
        <v>0</v>
      </c>
      <c r="AI347" s="359">
        <f t="shared" si="1134"/>
        <v>0</v>
      </c>
      <c r="AJ347" s="359">
        <f t="shared" si="1134"/>
        <v>0</v>
      </c>
      <c r="AK347" s="359">
        <f t="shared" si="1134"/>
        <v>0</v>
      </c>
      <c r="AL347" s="359">
        <f t="shared" si="1134"/>
        <v>0</v>
      </c>
      <c r="AM347" s="359">
        <f t="shared" si="1134"/>
        <v>0</v>
      </c>
      <c r="AN347" s="359">
        <f t="shared" si="1134"/>
        <v>0</v>
      </c>
      <c r="AO347" s="359">
        <f t="shared" si="1134"/>
        <v>0</v>
      </c>
      <c r="AP347" s="359">
        <f t="shared" si="1134"/>
        <v>0</v>
      </c>
      <c r="AQ347" s="359">
        <f t="shared" si="1134"/>
        <v>0</v>
      </c>
      <c r="AR347" s="359">
        <f t="shared" si="1134"/>
        <v>0</v>
      </c>
      <c r="AS347" s="359">
        <f t="shared" si="1134"/>
        <v>0</v>
      </c>
      <c r="AT347" s="359">
        <f t="shared" si="1134"/>
        <v>0</v>
      </c>
      <c r="AU347" s="359">
        <f t="shared" si="1134"/>
        <v>0</v>
      </c>
      <c r="AV347" s="359">
        <f t="shared" si="1134"/>
        <v>0</v>
      </c>
      <c r="AW347" s="359">
        <f t="shared" si="1134"/>
        <v>0</v>
      </c>
      <c r="AX347" s="359">
        <f t="shared" si="1134"/>
        <v>0</v>
      </c>
      <c r="AY347" s="359">
        <f t="shared" si="1134"/>
        <v>0</v>
      </c>
      <c r="AZ347" s="359">
        <f t="shared" si="1134"/>
        <v>0</v>
      </c>
      <c r="BA347" s="359">
        <f t="shared" si="1134"/>
        <v>0</v>
      </c>
      <c r="BB347" s="359">
        <f t="shared" si="1134"/>
        <v>0</v>
      </c>
      <c r="BC347" s="359">
        <f t="shared" si="1134"/>
        <v>0</v>
      </c>
      <c r="BD347" s="359">
        <f t="shared" si="1134"/>
        <v>0</v>
      </c>
      <c r="BE347" s="359">
        <f t="shared" si="1134"/>
        <v>0</v>
      </c>
      <c r="BF347" s="359">
        <f t="shared" si="1134"/>
        <v>0</v>
      </c>
      <c r="BG347" s="359">
        <f t="shared" si="1134"/>
        <v>0</v>
      </c>
      <c r="BH347" s="359">
        <f t="shared" si="1134"/>
        <v>0</v>
      </c>
      <c r="BI347" s="359">
        <f t="shared" si="1134"/>
        <v>0</v>
      </c>
      <c r="BJ347" s="359">
        <f t="shared" si="1134"/>
        <v>0</v>
      </c>
      <c r="BK347" s="359">
        <f t="shared" si="1134"/>
        <v>0</v>
      </c>
      <c r="BL347" s="359">
        <f t="shared" si="1134"/>
        <v>0</v>
      </c>
      <c r="BM347" s="359">
        <f t="shared" si="1134"/>
        <v>0</v>
      </c>
      <c r="BN347" s="359">
        <f t="shared" si="1134"/>
        <v>0</v>
      </c>
      <c r="BO347" s="359">
        <f t="shared" si="1134"/>
        <v>0</v>
      </c>
      <c r="BP347" s="359">
        <f t="shared" si="1134"/>
        <v>0</v>
      </c>
      <c r="BQ347" s="359">
        <f t="shared" ref="BQ347:CS347" si="1135">IF(BQ$297="beräknas ej",0,BP347*IF(BQ$328&gt;$D$283,1,IF(BQ$328&lt;=$C$283,$C$282,$D$282))*IFERROR(INDEX($B$288:$E$294,MATCH($A347,$A$288:$A$294,0),MATCH(BQ$328,$B$286:$E$286,1)),0))</f>
        <v>0</v>
      </c>
      <c r="BR347" s="359">
        <f t="shared" si="1135"/>
        <v>0</v>
      </c>
      <c r="BS347" s="359">
        <f t="shared" si="1135"/>
        <v>0</v>
      </c>
      <c r="BT347" s="359">
        <f t="shared" si="1135"/>
        <v>0</v>
      </c>
      <c r="BU347" s="359">
        <f t="shared" si="1135"/>
        <v>0</v>
      </c>
      <c r="BV347" s="359">
        <f t="shared" si="1135"/>
        <v>0</v>
      </c>
      <c r="BW347" s="359">
        <f t="shared" si="1135"/>
        <v>0</v>
      </c>
      <c r="BX347" s="359">
        <f t="shared" si="1135"/>
        <v>0</v>
      </c>
      <c r="BY347" s="359">
        <f t="shared" si="1135"/>
        <v>0</v>
      </c>
      <c r="BZ347" s="359">
        <f t="shared" si="1135"/>
        <v>0</v>
      </c>
      <c r="CA347" s="359">
        <f t="shared" si="1135"/>
        <v>0</v>
      </c>
      <c r="CB347" s="359">
        <f t="shared" si="1135"/>
        <v>0</v>
      </c>
      <c r="CC347" s="359">
        <f t="shared" si="1135"/>
        <v>0</v>
      </c>
      <c r="CD347" s="359">
        <f t="shared" si="1135"/>
        <v>0</v>
      </c>
      <c r="CE347" s="359">
        <f t="shared" si="1135"/>
        <v>0</v>
      </c>
      <c r="CF347" s="359">
        <f t="shared" si="1135"/>
        <v>0</v>
      </c>
      <c r="CG347" s="359">
        <f t="shared" si="1135"/>
        <v>0</v>
      </c>
      <c r="CH347" s="359">
        <f t="shared" si="1135"/>
        <v>0</v>
      </c>
      <c r="CI347" s="359">
        <f t="shared" si="1135"/>
        <v>0</v>
      </c>
      <c r="CJ347" s="359">
        <f t="shared" si="1135"/>
        <v>0</v>
      </c>
      <c r="CK347" s="359">
        <f t="shared" si="1135"/>
        <v>0</v>
      </c>
      <c r="CL347" s="359">
        <f t="shared" si="1135"/>
        <v>0</v>
      </c>
      <c r="CM347" s="359">
        <f t="shared" si="1135"/>
        <v>0</v>
      </c>
      <c r="CN347" s="359">
        <f t="shared" si="1135"/>
        <v>0</v>
      </c>
      <c r="CO347" s="359">
        <f t="shared" si="1135"/>
        <v>0</v>
      </c>
      <c r="CP347" s="359">
        <f t="shared" si="1135"/>
        <v>0</v>
      </c>
      <c r="CQ347" s="359">
        <f t="shared" si="1135"/>
        <v>0</v>
      </c>
      <c r="CR347" s="359">
        <f t="shared" si="1135"/>
        <v>0</v>
      </c>
      <c r="CS347" s="359">
        <f t="shared" si="1135"/>
        <v>0</v>
      </c>
    </row>
    <row r="348" spans="1:97" s="367" customFormat="1" x14ac:dyDescent="0.35">
      <c r="A348" s="352">
        <f t="shared" ref="A348:C348" si="1136">A318</f>
        <v>0</v>
      </c>
      <c r="B348" s="352" t="str">
        <f t="shared" si="1136"/>
        <v>0 0</v>
      </c>
      <c r="C348" s="359">
        <f t="shared" si="1136"/>
        <v>0</v>
      </c>
      <c r="D348" s="359">
        <f>IFERROR((('UA basår'!R26+'UA basår'!U26+'UA basår'!Y26)*'UA basår'!F26*'UA basår'!H26*'UA basår'!L26)+(('UA basår'!R56+'UA basår'!U56+'UA basår'!Y56)*'UA basår'!F56*'UA basår'!H56*'UA basår'!L56),0)</f>
        <v>0</v>
      </c>
      <c r="E348" s="359">
        <f t="shared" ref="E348:BP348" si="1137">IF(E$297="beräknas ej",0,D348*IF(E$328&gt;$D$283,1,IF(E$328&lt;=$C$283,$C$282,$D$282))*IFERROR(INDEX($B$288:$E$294,MATCH($A348,$A$288:$A$294,0),MATCH(E$328,$B$286:$E$286,1)),0))</f>
        <v>0</v>
      </c>
      <c r="F348" s="359">
        <f t="shared" si="1137"/>
        <v>0</v>
      </c>
      <c r="G348" s="359">
        <f t="shared" si="1137"/>
        <v>0</v>
      </c>
      <c r="H348" s="359">
        <f t="shared" si="1137"/>
        <v>0</v>
      </c>
      <c r="I348" s="359">
        <f t="shared" si="1137"/>
        <v>0</v>
      </c>
      <c r="J348" s="359">
        <f t="shared" si="1137"/>
        <v>0</v>
      </c>
      <c r="K348" s="359">
        <f t="shared" si="1137"/>
        <v>0</v>
      </c>
      <c r="L348" s="359">
        <f t="shared" si="1137"/>
        <v>0</v>
      </c>
      <c r="M348" s="359">
        <f t="shared" si="1137"/>
        <v>0</v>
      </c>
      <c r="N348" s="359">
        <f t="shared" si="1137"/>
        <v>0</v>
      </c>
      <c r="O348" s="359">
        <f t="shared" si="1137"/>
        <v>0</v>
      </c>
      <c r="P348" s="359">
        <f t="shared" si="1137"/>
        <v>0</v>
      </c>
      <c r="Q348" s="359">
        <f t="shared" si="1137"/>
        <v>0</v>
      </c>
      <c r="R348" s="359">
        <f t="shared" si="1137"/>
        <v>0</v>
      </c>
      <c r="S348" s="359">
        <f t="shared" si="1137"/>
        <v>0</v>
      </c>
      <c r="T348" s="359">
        <f t="shared" si="1137"/>
        <v>0</v>
      </c>
      <c r="U348" s="359">
        <f t="shared" si="1137"/>
        <v>0</v>
      </c>
      <c r="V348" s="359">
        <f t="shared" si="1137"/>
        <v>0</v>
      </c>
      <c r="W348" s="359">
        <f t="shared" si="1137"/>
        <v>0</v>
      </c>
      <c r="X348" s="359">
        <f t="shared" si="1137"/>
        <v>0</v>
      </c>
      <c r="Y348" s="359">
        <f t="shared" si="1137"/>
        <v>0</v>
      </c>
      <c r="Z348" s="359">
        <f t="shared" si="1137"/>
        <v>0</v>
      </c>
      <c r="AA348" s="359">
        <f t="shared" si="1137"/>
        <v>0</v>
      </c>
      <c r="AB348" s="359">
        <f t="shared" si="1137"/>
        <v>0</v>
      </c>
      <c r="AC348" s="359">
        <f t="shared" si="1137"/>
        <v>0</v>
      </c>
      <c r="AD348" s="359">
        <f t="shared" si="1137"/>
        <v>0</v>
      </c>
      <c r="AE348" s="359">
        <f t="shared" si="1137"/>
        <v>0</v>
      </c>
      <c r="AF348" s="359">
        <f t="shared" si="1137"/>
        <v>0</v>
      </c>
      <c r="AG348" s="359">
        <f t="shared" si="1137"/>
        <v>0</v>
      </c>
      <c r="AH348" s="359">
        <f t="shared" si="1137"/>
        <v>0</v>
      </c>
      <c r="AI348" s="359">
        <f t="shared" si="1137"/>
        <v>0</v>
      </c>
      <c r="AJ348" s="359">
        <f t="shared" si="1137"/>
        <v>0</v>
      </c>
      <c r="AK348" s="359">
        <f t="shared" si="1137"/>
        <v>0</v>
      </c>
      <c r="AL348" s="359">
        <f t="shared" si="1137"/>
        <v>0</v>
      </c>
      <c r="AM348" s="359">
        <f t="shared" si="1137"/>
        <v>0</v>
      </c>
      <c r="AN348" s="359">
        <f t="shared" si="1137"/>
        <v>0</v>
      </c>
      <c r="AO348" s="359">
        <f t="shared" si="1137"/>
        <v>0</v>
      </c>
      <c r="AP348" s="359">
        <f t="shared" si="1137"/>
        <v>0</v>
      </c>
      <c r="AQ348" s="359">
        <f t="shared" si="1137"/>
        <v>0</v>
      </c>
      <c r="AR348" s="359">
        <f t="shared" si="1137"/>
        <v>0</v>
      </c>
      <c r="AS348" s="359">
        <f t="shared" si="1137"/>
        <v>0</v>
      </c>
      <c r="AT348" s="359">
        <f t="shared" si="1137"/>
        <v>0</v>
      </c>
      <c r="AU348" s="359">
        <f t="shared" si="1137"/>
        <v>0</v>
      </c>
      <c r="AV348" s="359">
        <f t="shared" si="1137"/>
        <v>0</v>
      </c>
      <c r="AW348" s="359">
        <f t="shared" si="1137"/>
        <v>0</v>
      </c>
      <c r="AX348" s="359">
        <f t="shared" si="1137"/>
        <v>0</v>
      </c>
      <c r="AY348" s="359">
        <f t="shared" si="1137"/>
        <v>0</v>
      </c>
      <c r="AZ348" s="359">
        <f t="shared" si="1137"/>
        <v>0</v>
      </c>
      <c r="BA348" s="359">
        <f t="shared" si="1137"/>
        <v>0</v>
      </c>
      <c r="BB348" s="359">
        <f t="shared" si="1137"/>
        <v>0</v>
      </c>
      <c r="BC348" s="359">
        <f t="shared" si="1137"/>
        <v>0</v>
      </c>
      <c r="BD348" s="359">
        <f t="shared" si="1137"/>
        <v>0</v>
      </c>
      <c r="BE348" s="359">
        <f t="shared" si="1137"/>
        <v>0</v>
      </c>
      <c r="BF348" s="359">
        <f t="shared" si="1137"/>
        <v>0</v>
      </c>
      <c r="BG348" s="359">
        <f t="shared" si="1137"/>
        <v>0</v>
      </c>
      <c r="BH348" s="359">
        <f t="shared" si="1137"/>
        <v>0</v>
      </c>
      <c r="BI348" s="359">
        <f t="shared" si="1137"/>
        <v>0</v>
      </c>
      <c r="BJ348" s="359">
        <f t="shared" si="1137"/>
        <v>0</v>
      </c>
      <c r="BK348" s="359">
        <f t="shared" si="1137"/>
        <v>0</v>
      </c>
      <c r="BL348" s="359">
        <f t="shared" si="1137"/>
        <v>0</v>
      </c>
      <c r="BM348" s="359">
        <f t="shared" si="1137"/>
        <v>0</v>
      </c>
      <c r="BN348" s="359">
        <f t="shared" si="1137"/>
        <v>0</v>
      </c>
      <c r="BO348" s="359">
        <f t="shared" si="1137"/>
        <v>0</v>
      </c>
      <c r="BP348" s="359">
        <f t="shared" si="1137"/>
        <v>0</v>
      </c>
      <c r="BQ348" s="359">
        <f t="shared" ref="BQ348:CS348" si="1138">IF(BQ$297="beräknas ej",0,BP348*IF(BQ$328&gt;$D$283,1,IF(BQ$328&lt;=$C$283,$C$282,$D$282))*IFERROR(INDEX($B$288:$E$294,MATCH($A348,$A$288:$A$294,0),MATCH(BQ$328,$B$286:$E$286,1)),0))</f>
        <v>0</v>
      </c>
      <c r="BR348" s="359">
        <f t="shared" si="1138"/>
        <v>0</v>
      </c>
      <c r="BS348" s="359">
        <f t="shared" si="1138"/>
        <v>0</v>
      </c>
      <c r="BT348" s="359">
        <f t="shared" si="1138"/>
        <v>0</v>
      </c>
      <c r="BU348" s="359">
        <f t="shared" si="1138"/>
        <v>0</v>
      </c>
      <c r="BV348" s="359">
        <f t="shared" si="1138"/>
        <v>0</v>
      </c>
      <c r="BW348" s="359">
        <f t="shared" si="1138"/>
        <v>0</v>
      </c>
      <c r="BX348" s="359">
        <f t="shared" si="1138"/>
        <v>0</v>
      </c>
      <c r="BY348" s="359">
        <f t="shared" si="1138"/>
        <v>0</v>
      </c>
      <c r="BZ348" s="359">
        <f t="shared" si="1138"/>
        <v>0</v>
      </c>
      <c r="CA348" s="359">
        <f t="shared" si="1138"/>
        <v>0</v>
      </c>
      <c r="CB348" s="359">
        <f t="shared" si="1138"/>
        <v>0</v>
      </c>
      <c r="CC348" s="359">
        <f t="shared" si="1138"/>
        <v>0</v>
      </c>
      <c r="CD348" s="359">
        <f t="shared" si="1138"/>
        <v>0</v>
      </c>
      <c r="CE348" s="359">
        <f t="shared" si="1138"/>
        <v>0</v>
      </c>
      <c r="CF348" s="359">
        <f t="shared" si="1138"/>
        <v>0</v>
      </c>
      <c r="CG348" s="359">
        <f t="shared" si="1138"/>
        <v>0</v>
      </c>
      <c r="CH348" s="359">
        <f t="shared" si="1138"/>
        <v>0</v>
      </c>
      <c r="CI348" s="359">
        <f t="shared" si="1138"/>
        <v>0</v>
      </c>
      <c r="CJ348" s="359">
        <f t="shared" si="1138"/>
        <v>0</v>
      </c>
      <c r="CK348" s="359">
        <f t="shared" si="1138"/>
        <v>0</v>
      </c>
      <c r="CL348" s="359">
        <f t="shared" si="1138"/>
        <v>0</v>
      </c>
      <c r="CM348" s="359">
        <f t="shared" si="1138"/>
        <v>0</v>
      </c>
      <c r="CN348" s="359">
        <f t="shared" si="1138"/>
        <v>0</v>
      </c>
      <c r="CO348" s="359">
        <f t="shared" si="1138"/>
        <v>0</v>
      </c>
      <c r="CP348" s="359">
        <f t="shared" si="1138"/>
        <v>0</v>
      </c>
      <c r="CQ348" s="359">
        <f t="shared" si="1138"/>
        <v>0</v>
      </c>
      <c r="CR348" s="359">
        <f t="shared" si="1138"/>
        <v>0</v>
      </c>
      <c r="CS348" s="359">
        <f t="shared" si="1138"/>
        <v>0</v>
      </c>
    </row>
    <row r="349" spans="1:97" s="367" customFormat="1" x14ac:dyDescent="0.35">
      <c r="A349" s="352">
        <f t="shared" ref="A349:C349" si="1139">A319</f>
        <v>0</v>
      </c>
      <c r="B349" s="352" t="str">
        <f t="shared" si="1139"/>
        <v>0 0</v>
      </c>
      <c r="C349" s="359">
        <f t="shared" si="1139"/>
        <v>0</v>
      </c>
      <c r="D349" s="359">
        <f>IFERROR((('UA basår'!R27+'UA basår'!U27+'UA basår'!Y27)*'UA basår'!F27*'UA basår'!H27*'UA basår'!L27)+(('UA basår'!R57+'UA basår'!U57+'UA basår'!Y57)*'UA basår'!F57*'UA basår'!H57*'UA basår'!L57),0)</f>
        <v>0</v>
      </c>
      <c r="E349" s="359">
        <f t="shared" ref="E349:BP349" si="1140">IF(E$297="beräknas ej",0,D349*IF(E$328&gt;$D$283,1,IF(E$328&lt;=$C$283,$C$282,$D$282))*IFERROR(INDEX($B$288:$E$294,MATCH($A349,$A$288:$A$294,0),MATCH(E$328,$B$286:$E$286,1)),0))</f>
        <v>0</v>
      </c>
      <c r="F349" s="359">
        <f t="shared" si="1140"/>
        <v>0</v>
      </c>
      <c r="G349" s="359">
        <f t="shared" si="1140"/>
        <v>0</v>
      </c>
      <c r="H349" s="359">
        <f t="shared" si="1140"/>
        <v>0</v>
      </c>
      <c r="I349" s="359">
        <f t="shared" si="1140"/>
        <v>0</v>
      </c>
      <c r="J349" s="359">
        <f t="shared" si="1140"/>
        <v>0</v>
      </c>
      <c r="K349" s="359">
        <f t="shared" si="1140"/>
        <v>0</v>
      </c>
      <c r="L349" s="359">
        <f t="shared" si="1140"/>
        <v>0</v>
      </c>
      <c r="M349" s="359">
        <f t="shared" si="1140"/>
        <v>0</v>
      </c>
      <c r="N349" s="359">
        <f t="shared" si="1140"/>
        <v>0</v>
      </c>
      <c r="O349" s="359">
        <f t="shared" si="1140"/>
        <v>0</v>
      </c>
      <c r="P349" s="359">
        <f t="shared" si="1140"/>
        <v>0</v>
      </c>
      <c r="Q349" s="359">
        <f t="shared" si="1140"/>
        <v>0</v>
      </c>
      <c r="R349" s="359">
        <f t="shared" si="1140"/>
        <v>0</v>
      </c>
      <c r="S349" s="359">
        <f t="shared" si="1140"/>
        <v>0</v>
      </c>
      <c r="T349" s="359">
        <f t="shared" si="1140"/>
        <v>0</v>
      </c>
      <c r="U349" s="359">
        <f t="shared" si="1140"/>
        <v>0</v>
      </c>
      <c r="V349" s="359">
        <f t="shared" si="1140"/>
        <v>0</v>
      </c>
      <c r="W349" s="359">
        <f t="shared" si="1140"/>
        <v>0</v>
      </c>
      <c r="X349" s="359">
        <f t="shared" si="1140"/>
        <v>0</v>
      </c>
      <c r="Y349" s="359">
        <f t="shared" si="1140"/>
        <v>0</v>
      </c>
      <c r="Z349" s="359">
        <f t="shared" si="1140"/>
        <v>0</v>
      </c>
      <c r="AA349" s="359">
        <f t="shared" si="1140"/>
        <v>0</v>
      </c>
      <c r="AB349" s="359">
        <f t="shared" si="1140"/>
        <v>0</v>
      </c>
      <c r="AC349" s="359">
        <f t="shared" si="1140"/>
        <v>0</v>
      </c>
      <c r="AD349" s="359">
        <f t="shared" si="1140"/>
        <v>0</v>
      </c>
      <c r="AE349" s="359">
        <f t="shared" si="1140"/>
        <v>0</v>
      </c>
      <c r="AF349" s="359">
        <f t="shared" si="1140"/>
        <v>0</v>
      </c>
      <c r="AG349" s="359">
        <f t="shared" si="1140"/>
        <v>0</v>
      </c>
      <c r="AH349" s="359">
        <f t="shared" si="1140"/>
        <v>0</v>
      </c>
      <c r="AI349" s="359">
        <f t="shared" si="1140"/>
        <v>0</v>
      </c>
      <c r="AJ349" s="359">
        <f t="shared" si="1140"/>
        <v>0</v>
      </c>
      <c r="AK349" s="359">
        <f t="shared" si="1140"/>
        <v>0</v>
      </c>
      <c r="AL349" s="359">
        <f t="shared" si="1140"/>
        <v>0</v>
      </c>
      <c r="AM349" s="359">
        <f t="shared" si="1140"/>
        <v>0</v>
      </c>
      <c r="AN349" s="359">
        <f t="shared" si="1140"/>
        <v>0</v>
      </c>
      <c r="AO349" s="359">
        <f t="shared" si="1140"/>
        <v>0</v>
      </c>
      <c r="AP349" s="359">
        <f t="shared" si="1140"/>
        <v>0</v>
      </c>
      <c r="AQ349" s="359">
        <f t="shared" si="1140"/>
        <v>0</v>
      </c>
      <c r="AR349" s="359">
        <f t="shared" si="1140"/>
        <v>0</v>
      </c>
      <c r="AS349" s="359">
        <f t="shared" si="1140"/>
        <v>0</v>
      </c>
      <c r="AT349" s="359">
        <f t="shared" si="1140"/>
        <v>0</v>
      </c>
      <c r="AU349" s="359">
        <f t="shared" si="1140"/>
        <v>0</v>
      </c>
      <c r="AV349" s="359">
        <f t="shared" si="1140"/>
        <v>0</v>
      </c>
      <c r="AW349" s="359">
        <f t="shared" si="1140"/>
        <v>0</v>
      </c>
      <c r="AX349" s="359">
        <f t="shared" si="1140"/>
        <v>0</v>
      </c>
      <c r="AY349" s="359">
        <f t="shared" si="1140"/>
        <v>0</v>
      </c>
      <c r="AZ349" s="359">
        <f t="shared" si="1140"/>
        <v>0</v>
      </c>
      <c r="BA349" s="359">
        <f t="shared" si="1140"/>
        <v>0</v>
      </c>
      <c r="BB349" s="359">
        <f t="shared" si="1140"/>
        <v>0</v>
      </c>
      <c r="BC349" s="359">
        <f t="shared" si="1140"/>
        <v>0</v>
      </c>
      <c r="BD349" s="359">
        <f t="shared" si="1140"/>
        <v>0</v>
      </c>
      <c r="BE349" s="359">
        <f t="shared" si="1140"/>
        <v>0</v>
      </c>
      <c r="BF349" s="359">
        <f t="shared" si="1140"/>
        <v>0</v>
      </c>
      <c r="BG349" s="359">
        <f t="shared" si="1140"/>
        <v>0</v>
      </c>
      <c r="BH349" s="359">
        <f t="shared" si="1140"/>
        <v>0</v>
      </c>
      <c r="BI349" s="359">
        <f t="shared" si="1140"/>
        <v>0</v>
      </c>
      <c r="BJ349" s="359">
        <f t="shared" si="1140"/>
        <v>0</v>
      </c>
      <c r="BK349" s="359">
        <f t="shared" si="1140"/>
        <v>0</v>
      </c>
      <c r="BL349" s="359">
        <f t="shared" si="1140"/>
        <v>0</v>
      </c>
      <c r="BM349" s="359">
        <f t="shared" si="1140"/>
        <v>0</v>
      </c>
      <c r="BN349" s="359">
        <f t="shared" si="1140"/>
        <v>0</v>
      </c>
      <c r="BO349" s="359">
        <f t="shared" si="1140"/>
        <v>0</v>
      </c>
      <c r="BP349" s="359">
        <f t="shared" si="1140"/>
        <v>0</v>
      </c>
      <c r="BQ349" s="359">
        <f t="shared" ref="BQ349:CS349" si="1141">IF(BQ$297="beräknas ej",0,BP349*IF(BQ$328&gt;$D$283,1,IF(BQ$328&lt;=$C$283,$C$282,$D$282))*IFERROR(INDEX($B$288:$E$294,MATCH($A349,$A$288:$A$294,0),MATCH(BQ$328,$B$286:$E$286,1)),0))</f>
        <v>0</v>
      </c>
      <c r="BR349" s="359">
        <f t="shared" si="1141"/>
        <v>0</v>
      </c>
      <c r="BS349" s="359">
        <f t="shared" si="1141"/>
        <v>0</v>
      </c>
      <c r="BT349" s="359">
        <f t="shared" si="1141"/>
        <v>0</v>
      </c>
      <c r="BU349" s="359">
        <f t="shared" si="1141"/>
        <v>0</v>
      </c>
      <c r="BV349" s="359">
        <f t="shared" si="1141"/>
        <v>0</v>
      </c>
      <c r="BW349" s="359">
        <f t="shared" si="1141"/>
        <v>0</v>
      </c>
      <c r="BX349" s="359">
        <f t="shared" si="1141"/>
        <v>0</v>
      </c>
      <c r="BY349" s="359">
        <f t="shared" si="1141"/>
        <v>0</v>
      </c>
      <c r="BZ349" s="359">
        <f t="shared" si="1141"/>
        <v>0</v>
      </c>
      <c r="CA349" s="359">
        <f t="shared" si="1141"/>
        <v>0</v>
      </c>
      <c r="CB349" s="359">
        <f t="shared" si="1141"/>
        <v>0</v>
      </c>
      <c r="CC349" s="359">
        <f t="shared" si="1141"/>
        <v>0</v>
      </c>
      <c r="CD349" s="359">
        <f t="shared" si="1141"/>
        <v>0</v>
      </c>
      <c r="CE349" s="359">
        <f t="shared" si="1141"/>
        <v>0</v>
      </c>
      <c r="CF349" s="359">
        <f t="shared" si="1141"/>
        <v>0</v>
      </c>
      <c r="CG349" s="359">
        <f t="shared" si="1141"/>
        <v>0</v>
      </c>
      <c r="CH349" s="359">
        <f t="shared" si="1141"/>
        <v>0</v>
      </c>
      <c r="CI349" s="359">
        <f t="shared" si="1141"/>
        <v>0</v>
      </c>
      <c r="CJ349" s="359">
        <f t="shared" si="1141"/>
        <v>0</v>
      </c>
      <c r="CK349" s="359">
        <f t="shared" si="1141"/>
        <v>0</v>
      </c>
      <c r="CL349" s="359">
        <f t="shared" si="1141"/>
        <v>0</v>
      </c>
      <c r="CM349" s="359">
        <f t="shared" si="1141"/>
        <v>0</v>
      </c>
      <c r="CN349" s="359">
        <f t="shared" si="1141"/>
        <v>0</v>
      </c>
      <c r="CO349" s="359">
        <f t="shared" si="1141"/>
        <v>0</v>
      </c>
      <c r="CP349" s="359">
        <f t="shared" si="1141"/>
        <v>0</v>
      </c>
      <c r="CQ349" s="359">
        <f t="shared" si="1141"/>
        <v>0</v>
      </c>
      <c r="CR349" s="359">
        <f t="shared" si="1141"/>
        <v>0</v>
      </c>
      <c r="CS349" s="359">
        <f t="shared" si="1141"/>
        <v>0</v>
      </c>
    </row>
    <row r="350" spans="1:97" s="367" customFormat="1" x14ac:dyDescent="0.35">
      <c r="A350" s="352">
        <f t="shared" ref="A350:C350" si="1142">A320</f>
        <v>0</v>
      </c>
      <c r="B350" s="352" t="str">
        <f t="shared" si="1142"/>
        <v>0 0</v>
      </c>
      <c r="C350" s="359">
        <f t="shared" si="1142"/>
        <v>0</v>
      </c>
      <c r="D350" s="359">
        <f>IFERROR((('UA basår'!R28+'UA basår'!U28+'UA basår'!Y28)*'UA basår'!F28*'UA basår'!H28*'UA basår'!L28)+(('UA basår'!R58+'UA basår'!U58+'UA basår'!Y58)*'UA basår'!F58*'UA basår'!H58*'UA basår'!L58),0)</f>
        <v>0</v>
      </c>
      <c r="E350" s="359">
        <f t="shared" ref="E350:BP350" si="1143">IF(E$297="beräknas ej",0,D350*IF(E$328&gt;$D$283,1,IF(E$328&lt;=$C$283,$C$282,$D$282))*IFERROR(INDEX($B$288:$E$294,MATCH($A350,$A$288:$A$294,0),MATCH(E$328,$B$286:$E$286,1)),0))</f>
        <v>0</v>
      </c>
      <c r="F350" s="359">
        <f t="shared" si="1143"/>
        <v>0</v>
      </c>
      <c r="G350" s="359">
        <f t="shared" si="1143"/>
        <v>0</v>
      </c>
      <c r="H350" s="359">
        <f t="shared" si="1143"/>
        <v>0</v>
      </c>
      <c r="I350" s="359">
        <f t="shared" si="1143"/>
        <v>0</v>
      </c>
      <c r="J350" s="359">
        <f t="shared" si="1143"/>
        <v>0</v>
      </c>
      <c r="K350" s="359">
        <f t="shared" si="1143"/>
        <v>0</v>
      </c>
      <c r="L350" s="359">
        <f t="shared" si="1143"/>
        <v>0</v>
      </c>
      <c r="M350" s="359">
        <f t="shared" si="1143"/>
        <v>0</v>
      </c>
      <c r="N350" s="359">
        <f t="shared" si="1143"/>
        <v>0</v>
      </c>
      <c r="O350" s="359">
        <f t="shared" si="1143"/>
        <v>0</v>
      </c>
      <c r="P350" s="359">
        <f t="shared" si="1143"/>
        <v>0</v>
      </c>
      <c r="Q350" s="359">
        <f t="shared" si="1143"/>
        <v>0</v>
      </c>
      <c r="R350" s="359">
        <f t="shared" si="1143"/>
        <v>0</v>
      </c>
      <c r="S350" s="359">
        <f t="shared" si="1143"/>
        <v>0</v>
      </c>
      <c r="T350" s="359">
        <f t="shared" si="1143"/>
        <v>0</v>
      </c>
      <c r="U350" s="359">
        <f t="shared" si="1143"/>
        <v>0</v>
      </c>
      <c r="V350" s="359">
        <f t="shared" si="1143"/>
        <v>0</v>
      </c>
      <c r="W350" s="359">
        <f t="shared" si="1143"/>
        <v>0</v>
      </c>
      <c r="X350" s="359">
        <f t="shared" si="1143"/>
        <v>0</v>
      </c>
      <c r="Y350" s="359">
        <f t="shared" si="1143"/>
        <v>0</v>
      </c>
      <c r="Z350" s="359">
        <f t="shared" si="1143"/>
        <v>0</v>
      </c>
      <c r="AA350" s="359">
        <f t="shared" si="1143"/>
        <v>0</v>
      </c>
      <c r="AB350" s="359">
        <f t="shared" si="1143"/>
        <v>0</v>
      </c>
      <c r="AC350" s="359">
        <f t="shared" si="1143"/>
        <v>0</v>
      </c>
      <c r="AD350" s="359">
        <f t="shared" si="1143"/>
        <v>0</v>
      </c>
      <c r="AE350" s="359">
        <f t="shared" si="1143"/>
        <v>0</v>
      </c>
      <c r="AF350" s="359">
        <f t="shared" si="1143"/>
        <v>0</v>
      </c>
      <c r="AG350" s="359">
        <f t="shared" si="1143"/>
        <v>0</v>
      </c>
      <c r="AH350" s="359">
        <f t="shared" si="1143"/>
        <v>0</v>
      </c>
      <c r="AI350" s="359">
        <f t="shared" si="1143"/>
        <v>0</v>
      </c>
      <c r="AJ350" s="359">
        <f t="shared" si="1143"/>
        <v>0</v>
      </c>
      <c r="AK350" s="359">
        <f t="shared" si="1143"/>
        <v>0</v>
      </c>
      <c r="AL350" s="359">
        <f t="shared" si="1143"/>
        <v>0</v>
      </c>
      <c r="AM350" s="359">
        <f t="shared" si="1143"/>
        <v>0</v>
      </c>
      <c r="AN350" s="359">
        <f t="shared" si="1143"/>
        <v>0</v>
      </c>
      <c r="AO350" s="359">
        <f t="shared" si="1143"/>
        <v>0</v>
      </c>
      <c r="AP350" s="359">
        <f t="shared" si="1143"/>
        <v>0</v>
      </c>
      <c r="AQ350" s="359">
        <f t="shared" si="1143"/>
        <v>0</v>
      </c>
      <c r="AR350" s="359">
        <f t="shared" si="1143"/>
        <v>0</v>
      </c>
      <c r="AS350" s="359">
        <f t="shared" si="1143"/>
        <v>0</v>
      </c>
      <c r="AT350" s="359">
        <f t="shared" si="1143"/>
        <v>0</v>
      </c>
      <c r="AU350" s="359">
        <f t="shared" si="1143"/>
        <v>0</v>
      </c>
      <c r="AV350" s="359">
        <f t="shared" si="1143"/>
        <v>0</v>
      </c>
      <c r="AW350" s="359">
        <f t="shared" si="1143"/>
        <v>0</v>
      </c>
      <c r="AX350" s="359">
        <f t="shared" si="1143"/>
        <v>0</v>
      </c>
      <c r="AY350" s="359">
        <f t="shared" si="1143"/>
        <v>0</v>
      </c>
      <c r="AZ350" s="359">
        <f t="shared" si="1143"/>
        <v>0</v>
      </c>
      <c r="BA350" s="359">
        <f t="shared" si="1143"/>
        <v>0</v>
      </c>
      <c r="BB350" s="359">
        <f t="shared" si="1143"/>
        <v>0</v>
      </c>
      <c r="BC350" s="359">
        <f t="shared" si="1143"/>
        <v>0</v>
      </c>
      <c r="BD350" s="359">
        <f t="shared" si="1143"/>
        <v>0</v>
      </c>
      <c r="BE350" s="359">
        <f t="shared" si="1143"/>
        <v>0</v>
      </c>
      <c r="BF350" s="359">
        <f t="shared" si="1143"/>
        <v>0</v>
      </c>
      <c r="BG350" s="359">
        <f t="shared" si="1143"/>
        <v>0</v>
      </c>
      <c r="BH350" s="359">
        <f t="shared" si="1143"/>
        <v>0</v>
      </c>
      <c r="BI350" s="359">
        <f t="shared" si="1143"/>
        <v>0</v>
      </c>
      <c r="BJ350" s="359">
        <f t="shared" si="1143"/>
        <v>0</v>
      </c>
      <c r="BK350" s="359">
        <f t="shared" si="1143"/>
        <v>0</v>
      </c>
      <c r="BL350" s="359">
        <f t="shared" si="1143"/>
        <v>0</v>
      </c>
      <c r="BM350" s="359">
        <f t="shared" si="1143"/>
        <v>0</v>
      </c>
      <c r="BN350" s="359">
        <f t="shared" si="1143"/>
        <v>0</v>
      </c>
      <c r="BO350" s="359">
        <f t="shared" si="1143"/>
        <v>0</v>
      </c>
      <c r="BP350" s="359">
        <f t="shared" si="1143"/>
        <v>0</v>
      </c>
      <c r="BQ350" s="359">
        <f t="shared" ref="BQ350:CS350" si="1144">IF(BQ$297="beräknas ej",0,BP350*IF(BQ$328&gt;$D$283,1,IF(BQ$328&lt;=$C$283,$C$282,$D$282))*IFERROR(INDEX($B$288:$E$294,MATCH($A350,$A$288:$A$294,0),MATCH(BQ$328,$B$286:$E$286,1)),0))</f>
        <v>0</v>
      </c>
      <c r="BR350" s="359">
        <f t="shared" si="1144"/>
        <v>0</v>
      </c>
      <c r="BS350" s="359">
        <f t="shared" si="1144"/>
        <v>0</v>
      </c>
      <c r="BT350" s="359">
        <f t="shared" si="1144"/>
        <v>0</v>
      </c>
      <c r="BU350" s="359">
        <f t="shared" si="1144"/>
        <v>0</v>
      </c>
      <c r="BV350" s="359">
        <f t="shared" si="1144"/>
        <v>0</v>
      </c>
      <c r="BW350" s="359">
        <f t="shared" si="1144"/>
        <v>0</v>
      </c>
      <c r="BX350" s="359">
        <f t="shared" si="1144"/>
        <v>0</v>
      </c>
      <c r="BY350" s="359">
        <f t="shared" si="1144"/>
        <v>0</v>
      </c>
      <c r="BZ350" s="359">
        <f t="shared" si="1144"/>
        <v>0</v>
      </c>
      <c r="CA350" s="359">
        <f t="shared" si="1144"/>
        <v>0</v>
      </c>
      <c r="CB350" s="359">
        <f t="shared" si="1144"/>
        <v>0</v>
      </c>
      <c r="CC350" s="359">
        <f t="shared" si="1144"/>
        <v>0</v>
      </c>
      <c r="CD350" s="359">
        <f t="shared" si="1144"/>
        <v>0</v>
      </c>
      <c r="CE350" s="359">
        <f t="shared" si="1144"/>
        <v>0</v>
      </c>
      <c r="CF350" s="359">
        <f t="shared" si="1144"/>
        <v>0</v>
      </c>
      <c r="CG350" s="359">
        <f t="shared" si="1144"/>
        <v>0</v>
      </c>
      <c r="CH350" s="359">
        <f t="shared" si="1144"/>
        <v>0</v>
      </c>
      <c r="CI350" s="359">
        <f t="shared" si="1144"/>
        <v>0</v>
      </c>
      <c r="CJ350" s="359">
        <f t="shared" si="1144"/>
        <v>0</v>
      </c>
      <c r="CK350" s="359">
        <f t="shared" si="1144"/>
        <v>0</v>
      </c>
      <c r="CL350" s="359">
        <f t="shared" si="1144"/>
        <v>0</v>
      </c>
      <c r="CM350" s="359">
        <f t="shared" si="1144"/>
        <v>0</v>
      </c>
      <c r="CN350" s="359">
        <f t="shared" si="1144"/>
        <v>0</v>
      </c>
      <c r="CO350" s="359">
        <f t="shared" si="1144"/>
        <v>0</v>
      </c>
      <c r="CP350" s="359">
        <f t="shared" si="1144"/>
        <v>0</v>
      </c>
      <c r="CQ350" s="359">
        <f t="shared" si="1144"/>
        <v>0</v>
      </c>
      <c r="CR350" s="359">
        <f t="shared" si="1144"/>
        <v>0</v>
      </c>
      <c r="CS350" s="359">
        <f t="shared" si="1144"/>
        <v>0</v>
      </c>
    </row>
    <row r="351" spans="1:97" s="367" customFormat="1" x14ac:dyDescent="0.35">
      <c r="A351" s="352">
        <f t="shared" ref="A351:C351" si="1145">A321</f>
        <v>0</v>
      </c>
      <c r="B351" s="352" t="str">
        <f t="shared" si="1145"/>
        <v>0 0</v>
      </c>
      <c r="C351" s="359">
        <f t="shared" si="1145"/>
        <v>0</v>
      </c>
      <c r="D351" s="359">
        <f>IFERROR((('UA basår'!R29+'UA basår'!U29+'UA basår'!Y29)*'UA basår'!F29*'UA basår'!H29*'UA basår'!L29)+(('UA basår'!R59+'UA basår'!U59+'UA basår'!Y59)*'UA basår'!F59*'UA basår'!H59*'UA basår'!L59),0)</f>
        <v>0</v>
      </c>
      <c r="E351" s="359">
        <f t="shared" ref="E351:BP351" si="1146">IF(E$297="beräknas ej",0,D351*IF(E$328&gt;$D$283,1,IF(E$328&lt;=$C$283,$C$282,$D$282))*IFERROR(INDEX($B$288:$E$294,MATCH($A351,$A$288:$A$294,0),MATCH(E$328,$B$286:$E$286,1)),0))</f>
        <v>0</v>
      </c>
      <c r="F351" s="359">
        <f t="shared" si="1146"/>
        <v>0</v>
      </c>
      <c r="G351" s="359">
        <f t="shared" si="1146"/>
        <v>0</v>
      </c>
      <c r="H351" s="359">
        <f t="shared" si="1146"/>
        <v>0</v>
      </c>
      <c r="I351" s="359">
        <f t="shared" si="1146"/>
        <v>0</v>
      </c>
      <c r="J351" s="359">
        <f t="shared" si="1146"/>
        <v>0</v>
      </c>
      <c r="K351" s="359">
        <f t="shared" si="1146"/>
        <v>0</v>
      </c>
      <c r="L351" s="359">
        <f t="shared" si="1146"/>
        <v>0</v>
      </c>
      <c r="M351" s="359">
        <f t="shared" si="1146"/>
        <v>0</v>
      </c>
      <c r="N351" s="359">
        <f t="shared" si="1146"/>
        <v>0</v>
      </c>
      <c r="O351" s="359">
        <f t="shared" si="1146"/>
        <v>0</v>
      </c>
      <c r="P351" s="359">
        <f t="shared" si="1146"/>
        <v>0</v>
      </c>
      <c r="Q351" s="359">
        <f t="shared" si="1146"/>
        <v>0</v>
      </c>
      <c r="R351" s="359">
        <f t="shared" si="1146"/>
        <v>0</v>
      </c>
      <c r="S351" s="359">
        <f t="shared" si="1146"/>
        <v>0</v>
      </c>
      <c r="T351" s="359">
        <f t="shared" si="1146"/>
        <v>0</v>
      </c>
      <c r="U351" s="359">
        <f t="shared" si="1146"/>
        <v>0</v>
      </c>
      <c r="V351" s="359">
        <f t="shared" si="1146"/>
        <v>0</v>
      </c>
      <c r="W351" s="359">
        <f t="shared" si="1146"/>
        <v>0</v>
      </c>
      <c r="X351" s="359">
        <f t="shared" si="1146"/>
        <v>0</v>
      </c>
      <c r="Y351" s="359">
        <f t="shared" si="1146"/>
        <v>0</v>
      </c>
      <c r="Z351" s="359">
        <f t="shared" si="1146"/>
        <v>0</v>
      </c>
      <c r="AA351" s="359">
        <f t="shared" si="1146"/>
        <v>0</v>
      </c>
      <c r="AB351" s="359">
        <f t="shared" si="1146"/>
        <v>0</v>
      </c>
      <c r="AC351" s="359">
        <f t="shared" si="1146"/>
        <v>0</v>
      </c>
      <c r="AD351" s="359">
        <f t="shared" si="1146"/>
        <v>0</v>
      </c>
      <c r="AE351" s="359">
        <f t="shared" si="1146"/>
        <v>0</v>
      </c>
      <c r="AF351" s="359">
        <f t="shared" si="1146"/>
        <v>0</v>
      </c>
      <c r="AG351" s="359">
        <f t="shared" si="1146"/>
        <v>0</v>
      </c>
      <c r="AH351" s="359">
        <f t="shared" si="1146"/>
        <v>0</v>
      </c>
      <c r="AI351" s="359">
        <f t="shared" si="1146"/>
        <v>0</v>
      </c>
      <c r="AJ351" s="359">
        <f t="shared" si="1146"/>
        <v>0</v>
      </c>
      <c r="AK351" s="359">
        <f t="shared" si="1146"/>
        <v>0</v>
      </c>
      <c r="AL351" s="359">
        <f t="shared" si="1146"/>
        <v>0</v>
      </c>
      <c r="AM351" s="359">
        <f t="shared" si="1146"/>
        <v>0</v>
      </c>
      <c r="AN351" s="359">
        <f t="shared" si="1146"/>
        <v>0</v>
      </c>
      <c r="AO351" s="359">
        <f t="shared" si="1146"/>
        <v>0</v>
      </c>
      <c r="AP351" s="359">
        <f t="shared" si="1146"/>
        <v>0</v>
      </c>
      <c r="AQ351" s="359">
        <f t="shared" si="1146"/>
        <v>0</v>
      </c>
      <c r="AR351" s="359">
        <f t="shared" si="1146"/>
        <v>0</v>
      </c>
      <c r="AS351" s="359">
        <f t="shared" si="1146"/>
        <v>0</v>
      </c>
      <c r="AT351" s="359">
        <f t="shared" si="1146"/>
        <v>0</v>
      </c>
      <c r="AU351" s="359">
        <f t="shared" si="1146"/>
        <v>0</v>
      </c>
      <c r="AV351" s="359">
        <f t="shared" si="1146"/>
        <v>0</v>
      </c>
      <c r="AW351" s="359">
        <f t="shared" si="1146"/>
        <v>0</v>
      </c>
      <c r="AX351" s="359">
        <f t="shared" si="1146"/>
        <v>0</v>
      </c>
      <c r="AY351" s="359">
        <f t="shared" si="1146"/>
        <v>0</v>
      </c>
      <c r="AZ351" s="359">
        <f t="shared" si="1146"/>
        <v>0</v>
      </c>
      <c r="BA351" s="359">
        <f t="shared" si="1146"/>
        <v>0</v>
      </c>
      <c r="BB351" s="359">
        <f t="shared" si="1146"/>
        <v>0</v>
      </c>
      <c r="BC351" s="359">
        <f t="shared" si="1146"/>
        <v>0</v>
      </c>
      <c r="BD351" s="359">
        <f t="shared" si="1146"/>
        <v>0</v>
      </c>
      <c r="BE351" s="359">
        <f t="shared" si="1146"/>
        <v>0</v>
      </c>
      <c r="BF351" s="359">
        <f t="shared" si="1146"/>
        <v>0</v>
      </c>
      <c r="BG351" s="359">
        <f t="shared" si="1146"/>
        <v>0</v>
      </c>
      <c r="BH351" s="359">
        <f t="shared" si="1146"/>
        <v>0</v>
      </c>
      <c r="BI351" s="359">
        <f t="shared" si="1146"/>
        <v>0</v>
      </c>
      <c r="BJ351" s="359">
        <f t="shared" si="1146"/>
        <v>0</v>
      </c>
      <c r="BK351" s="359">
        <f t="shared" si="1146"/>
        <v>0</v>
      </c>
      <c r="BL351" s="359">
        <f t="shared" si="1146"/>
        <v>0</v>
      </c>
      <c r="BM351" s="359">
        <f t="shared" si="1146"/>
        <v>0</v>
      </c>
      <c r="BN351" s="359">
        <f t="shared" si="1146"/>
        <v>0</v>
      </c>
      <c r="BO351" s="359">
        <f t="shared" si="1146"/>
        <v>0</v>
      </c>
      <c r="BP351" s="359">
        <f t="shared" si="1146"/>
        <v>0</v>
      </c>
      <c r="BQ351" s="359">
        <f t="shared" ref="BQ351:CS351" si="1147">IF(BQ$297="beräknas ej",0,BP351*IF(BQ$328&gt;$D$283,1,IF(BQ$328&lt;=$C$283,$C$282,$D$282))*IFERROR(INDEX($B$288:$E$294,MATCH($A351,$A$288:$A$294,0),MATCH(BQ$328,$B$286:$E$286,1)),0))</f>
        <v>0</v>
      </c>
      <c r="BR351" s="359">
        <f t="shared" si="1147"/>
        <v>0</v>
      </c>
      <c r="BS351" s="359">
        <f t="shared" si="1147"/>
        <v>0</v>
      </c>
      <c r="BT351" s="359">
        <f t="shared" si="1147"/>
        <v>0</v>
      </c>
      <c r="BU351" s="359">
        <f t="shared" si="1147"/>
        <v>0</v>
      </c>
      <c r="BV351" s="359">
        <f t="shared" si="1147"/>
        <v>0</v>
      </c>
      <c r="BW351" s="359">
        <f t="shared" si="1147"/>
        <v>0</v>
      </c>
      <c r="BX351" s="359">
        <f t="shared" si="1147"/>
        <v>0</v>
      </c>
      <c r="BY351" s="359">
        <f t="shared" si="1147"/>
        <v>0</v>
      </c>
      <c r="BZ351" s="359">
        <f t="shared" si="1147"/>
        <v>0</v>
      </c>
      <c r="CA351" s="359">
        <f t="shared" si="1147"/>
        <v>0</v>
      </c>
      <c r="CB351" s="359">
        <f t="shared" si="1147"/>
        <v>0</v>
      </c>
      <c r="CC351" s="359">
        <f t="shared" si="1147"/>
        <v>0</v>
      </c>
      <c r="CD351" s="359">
        <f t="shared" si="1147"/>
        <v>0</v>
      </c>
      <c r="CE351" s="359">
        <f t="shared" si="1147"/>
        <v>0</v>
      </c>
      <c r="CF351" s="359">
        <f t="shared" si="1147"/>
        <v>0</v>
      </c>
      <c r="CG351" s="359">
        <f t="shared" si="1147"/>
        <v>0</v>
      </c>
      <c r="CH351" s="359">
        <f t="shared" si="1147"/>
        <v>0</v>
      </c>
      <c r="CI351" s="359">
        <f t="shared" si="1147"/>
        <v>0</v>
      </c>
      <c r="CJ351" s="359">
        <f t="shared" si="1147"/>
        <v>0</v>
      </c>
      <c r="CK351" s="359">
        <f t="shared" si="1147"/>
        <v>0</v>
      </c>
      <c r="CL351" s="359">
        <f t="shared" si="1147"/>
        <v>0</v>
      </c>
      <c r="CM351" s="359">
        <f t="shared" si="1147"/>
        <v>0</v>
      </c>
      <c r="CN351" s="359">
        <f t="shared" si="1147"/>
        <v>0</v>
      </c>
      <c r="CO351" s="359">
        <f t="shared" si="1147"/>
        <v>0</v>
      </c>
      <c r="CP351" s="359">
        <f t="shared" si="1147"/>
        <v>0</v>
      </c>
      <c r="CQ351" s="359">
        <f t="shared" si="1147"/>
        <v>0</v>
      </c>
      <c r="CR351" s="359">
        <f t="shared" si="1147"/>
        <v>0</v>
      </c>
      <c r="CS351" s="359">
        <f t="shared" si="1147"/>
        <v>0</v>
      </c>
    </row>
    <row r="352" spans="1:97" s="367" customFormat="1" x14ac:dyDescent="0.35">
      <c r="A352" s="352">
        <f t="shared" ref="A352:C352" si="1148">A322</f>
        <v>0</v>
      </c>
      <c r="B352" s="352" t="str">
        <f t="shared" si="1148"/>
        <v>0 0</v>
      </c>
      <c r="C352" s="359">
        <f t="shared" si="1148"/>
        <v>0</v>
      </c>
      <c r="D352" s="359">
        <f>IFERROR((('UA basår'!R30+'UA basår'!U30+'UA basår'!Y30)*'UA basår'!F30*'UA basår'!H30*'UA basår'!L30)+(('UA basår'!R60+'UA basår'!U60+'UA basår'!Y60)*'UA basår'!F60*'UA basår'!H60*'UA basår'!L60),0)</f>
        <v>0</v>
      </c>
      <c r="E352" s="359">
        <f t="shared" ref="E352:BP352" si="1149">IF(E$297="beräknas ej",0,D352*IF(E$328&gt;$D$283,1,IF(E$328&lt;=$C$283,$C$282,$D$282))*IFERROR(INDEX($B$288:$E$294,MATCH($A352,$A$288:$A$294,0),MATCH(E$328,$B$286:$E$286,1)),0))</f>
        <v>0</v>
      </c>
      <c r="F352" s="359">
        <f t="shared" si="1149"/>
        <v>0</v>
      </c>
      <c r="G352" s="359">
        <f t="shared" si="1149"/>
        <v>0</v>
      </c>
      <c r="H352" s="359">
        <f t="shared" si="1149"/>
        <v>0</v>
      </c>
      <c r="I352" s="359">
        <f t="shared" si="1149"/>
        <v>0</v>
      </c>
      <c r="J352" s="359">
        <f t="shared" si="1149"/>
        <v>0</v>
      </c>
      <c r="K352" s="359">
        <f t="shared" si="1149"/>
        <v>0</v>
      </c>
      <c r="L352" s="359">
        <f t="shared" si="1149"/>
        <v>0</v>
      </c>
      <c r="M352" s="359">
        <f t="shared" si="1149"/>
        <v>0</v>
      </c>
      <c r="N352" s="359">
        <f t="shared" si="1149"/>
        <v>0</v>
      </c>
      <c r="O352" s="359">
        <f t="shared" si="1149"/>
        <v>0</v>
      </c>
      <c r="P352" s="359">
        <f t="shared" si="1149"/>
        <v>0</v>
      </c>
      <c r="Q352" s="359">
        <f t="shared" si="1149"/>
        <v>0</v>
      </c>
      <c r="R352" s="359">
        <f t="shared" si="1149"/>
        <v>0</v>
      </c>
      <c r="S352" s="359">
        <f t="shared" si="1149"/>
        <v>0</v>
      </c>
      <c r="T352" s="359">
        <f t="shared" si="1149"/>
        <v>0</v>
      </c>
      <c r="U352" s="359">
        <f t="shared" si="1149"/>
        <v>0</v>
      </c>
      <c r="V352" s="359">
        <f t="shared" si="1149"/>
        <v>0</v>
      </c>
      <c r="W352" s="359">
        <f t="shared" si="1149"/>
        <v>0</v>
      </c>
      <c r="X352" s="359">
        <f t="shared" si="1149"/>
        <v>0</v>
      </c>
      <c r="Y352" s="359">
        <f t="shared" si="1149"/>
        <v>0</v>
      </c>
      <c r="Z352" s="359">
        <f t="shared" si="1149"/>
        <v>0</v>
      </c>
      <c r="AA352" s="359">
        <f t="shared" si="1149"/>
        <v>0</v>
      </c>
      <c r="AB352" s="359">
        <f t="shared" si="1149"/>
        <v>0</v>
      </c>
      <c r="AC352" s="359">
        <f t="shared" si="1149"/>
        <v>0</v>
      </c>
      <c r="AD352" s="359">
        <f t="shared" si="1149"/>
        <v>0</v>
      </c>
      <c r="AE352" s="359">
        <f t="shared" si="1149"/>
        <v>0</v>
      </c>
      <c r="AF352" s="359">
        <f t="shared" si="1149"/>
        <v>0</v>
      </c>
      <c r="AG352" s="359">
        <f t="shared" si="1149"/>
        <v>0</v>
      </c>
      <c r="AH352" s="359">
        <f t="shared" si="1149"/>
        <v>0</v>
      </c>
      <c r="AI352" s="359">
        <f t="shared" si="1149"/>
        <v>0</v>
      </c>
      <c r="AJ352" s="359">
        <f t="shared" si="1149"/>
        <v>0</v>
      </c>
      <c r="AK352" s="359">
        <f t="shared" si="1149"/>
        <v>0</v>
      </c>
      <c r="AL352" s="359">
        <f t="shared" si="1149"/>
        <v>0</v>
      </c>
      <c r="AM352" s="359">
        <f t="shared" si="1149"/>
        <v>0</v>
      </c>
      <c r="AN352" s="359">
        <f t="shared" si="1149"/>
        <v>0</v>
      </c>
      <c r="AO352" s="359">
        <f t="shared" si="1149"/>
        <v>0</v>
      </c>
      <c r="AP352" s="359">
        <f t="shared" si="1149"/>
        <v>0</v>
      </c>
      <c r="AQ352" s="359">
        <f t="shared" si="1149"/>
        <v>0</v>
      </c>
      <c r="AR352" s="359">
        <f t="shared" si="1149"/>
        <v>0</v>
      </c>
      <c r="AS352" s="359">
        <f t="shared" si="1149"/>
        <v>0</v>
      </c>
      <c r="AT352" s="359">
        <f t="shared" si="1149"/>
        <v>0</v>
      </c>
      <c r="AU352" s="359">
        <f t="shared" si="1149"/>
        <v>0</v>
      </c>
      <c r="AV352" s="359">
        <f t="shared" si="1149"/>
        <v>0</v>
      </c>
      <c r="AW352" s="359">
        <f t="shared" si="1149"/>
        <v>0</v>
      </c>
      <c r="AX352" s="359">
        <f t="shared" si="1149"/>
        <v>0</v>
      </c>
      <c r="AY352" s="359">
        <f t="shared" si="1149"/>
        <v>0</v>
      </c>
      <c r="AZ352" s="359">
        <f t="shared" si="1149"/>
        <v>0</v>
      </c>
      <c r="BA352" s="359">
        <f t="shared" si="1149"/>
        <v>0</v>
      </c>
      <c r="BB352" s="359">
        <f t="shared" si="1149"/>
        <v>0</v>
      </c>
      <c r="BC352" s="359">
        <f t="shared" si="1149"/>
        <v>0</v>
      </c>
      <c r="BD352" s="359">
        <f t="shared" si="1149"/>
        <v>0</v>
      </c>
      <c r="BE352" s="359">
        <f t="shared" si="1149"/>
        <v>0</v>
      </c>
      <c r="BF352" s="359">
        <f t="shared" si="1149"/>
        <v>0</v>
      </c>
      <c r="BG352" s="359">
        <f t="shared" si="1149"/>
        <v>0</v>
      </c>
      <c r="BH352" s="359">
        <f t="shared" si="1149"/>
        <v>0</v>
      </c>
      <c r="BI352" s="359">
        <f t="shared" si="1149"/>
        <v>0</v>
      </c>
      <c r="BJ352" s="359">
        <f t="shared" si="1149"/>
        <v>0</v>
      </c>
      <c r="BK352" s="359">
        <f t="shared" si="1149"/>
        <v>0</v>
      </c>
      <c r="BL352" s="359">
        <f t="shared" si="1149"/>
        <v>0</v>
      </c>
      <c r="BM352" s="359">
        <f t="shared" si="1149"/>
        <v>0</v>
      </c>
      <c r="BN352" s="359">
        <f t="shared" si="1149"/>
        <v>0</v>
      </c>
      <c r="BO352" s="359">
        <f t="shared" si="1149"/>
        <v>0</v>
      </c>
      <c r="BP352" s="359">
        <f t="shared" si="1149"/>
        <v>0</v>
      </c>
      <c r="BQ352" s="359">
        <f t="shared" ref="BQ352:CS352" si="1150">IF(BQ$297="beräknas ej",0,BP352*IF(BQ$328&gt;$D$283,1,IF(BQ$328&lt;=$C$283,$C$282,$D$282))*IFERROR(INDEX($B$288:$E$294,MATCH($A352,$A$288:$A$294,0),MATCH(BQ$328,$B$286:$E$286,1)),0))</f>
        <v>0</v>
      </c>
      <c r="BR352" s="359">
        <f t="shared" si="1150"/>
        <v>0</v>
      </c>
      <c r="BS352" s="359">
        <f t="shared" si="1150"/>
        <v>0</v>
      </c>
      <c r="BT352" s="359">
        <f t="shared" si="1150"/>
        <v>0</v>
      </c>
      <c r="BU352" s="359">
        <f t="shared" si="1150"/>
        <v>0</v>
      </c>
      <c r="BV352" s="359">
        <f t="shared" si="1150"/>
        <v>0</v>
      </c>
      <c r="BW352" s="359">
        <f t="shared" si="1150"/>
        <v>0</v>
      </c>
      <c r="BX352" s="359">
        <f t="shared" si="1150"/>
        <v>0</v>
      </c>
      <c r="BY352" s="359">
        <f t="shared" si="1150"/>
        <v>0</v>
      </c>
      <c r="BZ352" s="359">
        <f t="shared" si="1150"/>
        <v>0</v>
      </c>
      <c r="CA352" s="359">
        <f t="shared" si="1150"/>
        <v>0</v>
      </c>
      <c r="CB352" s="359">
        <f t="shared" si="1150"/>
        <v>0</v>
      </c>
      <c r="CC352" s="359">
        <f t="shared" si="1150"/>
        <v>0</v>
      </c>
      <c r="CD352" s="359">
        <f t="shared" si="1150"/>
        <v>0</v>
      </c>
      <c r="CE352" s="359">
        <f t="shared" si="1150"/>
        <v>0</v>
      </c>
      <c r="CF352" s="359">
        <f t="shared" si="1150"/>
        <v>0</v>
      </c>
      <c r="CG352" s="359">
        <f t="shared" si="1150"/>
        <v>0</v>
      </c>
      <c r="CH352" s="359">
        <f t="shared" si="1150"/>
        <v>0</v>
      </c>
      <c r="CI352" s="359">
        <f t="shared" si="1150"/>
        <v>0</v>
      </c>
      <c r="CJ352" s="359">
        <f t="shared" si="1150"/>
        <v>0</v>
      </c>
      <c r="CK352" s="359">
        <f t="shared" si="1150"/>
        <v>0</v>
      </c>
      <c r="CL352" s="359">
        <f t="shared" si="1150"/>
        <v>0</v>
      </c>
      <c r="CM352" s="359">
        <f t="shared" si="1150"/>
        <v>0</v>
      </c>
      <c r="CN352" s="359">
        <f t="shared" si="1150"/>
        <v>0</v>
      </c>
      <c r="CO352" s="359">
        <f t="shared" si="1150"/>
        <v>0</v>
      </c>
      <c r="CP352" s="359">
        <f t="shared" si="1150"/>
        <v>0</v>
      </c>
      <c r="CQ352" s="359">
        <f t="shared" si="1150"/>
        <v>0</v>
      </c>
      <c r="CR352" s="359">
        <f t="shared" si="1150"/>
        <v>0</v>
      </c>
      <c r="CS352" s="359">
        <f t="shared" si="1150"/>
        <v>0</v>
      </c>
    </row>
    <row r="353" spans="1:97" s="367" customFormat="1" x14ac:dyDescent="0.35">
      <c r="A353" s="352">
        <f t="shared" ref="A353:C353" si="1151">A323</f>
        <v>0</v>
      </c>
      <c r="B353" s="352" t="str">
        <f t="shared" si="1151"/>
        <v>0 0</v>
      </c>
      <c r="C353" s="359">
        <f t="shared" si="1151"/>
        <v>0</v>
      </c>
      <c r="D353" s="359">
        <f>IFERROR((('UA basår'!R31+'UA basår'!U31+'UA basår'!Y31)*'UA basår'!F31*'UA basår'!H31*'UA basår'!L31)+(('UA basår'!R61+'UA basår'!U61+'UA basår'!Y61)*'UA basår'!F61*'UA basår'!H61*'UA basår'!L61),0)</f>
        <v>0</v>
      </c>
      <c r="E353" s="359">
        <f t="shared" ref="E353:BP353" si="1152">IF(E$297="beräknas ej",0,D353*IF(E$328&gt;$D$283,1,IF(E$328&lt;=$C$283,$C$282,$D$282))*IFERROR(INDEX($B$288:$E$294,MATCH($A353,$A$288:$A$294,0),MATCH(E$328,$B$286:$E$286,1)),0))</f>
        <v>0</v>
      </c>
      <c r="F353" s="359">
        <f t="shared" si="1152"/>
        <v>0</v>
      </c>
      <c r="G353" s="359">
        <f t="shared" si="1152"/>
        <v>0</v>
      </c>
      <c r="H353" s="359">
        <f t="shared" si="1152"/>
        <v>0</v>
      </c>
      <c r="I353" s="359">
        <f t="shared" si="1152"/>
        <v>0</v>
      </c>
      <c r="J353" s="359">
        <f t="shared" si="1152"/>
        <v>0</v>
      </c>
      <c r="K353" s="359">
        <f t="shared" si="1152"/>
        <v>0</v>
      </c>
      <c r="L353" s="359">
        <f t="shared" si="1152"/>
        <v>0</v>
      </c>
      <c r="M353" s="359">
        <f t="shared" si="1152"/>
        <v>0</v>
      </c>
      <c r="N353" s="359">
        <f t="shared" si="1152"/>
        <v>0</v>
      </c>
      <c r="O353" s="359">
        <f t="shared" si="1152"/>
        <v>0</v>
      </c>
      <c r="P353" s="359">
        <f t="shared" si="1152"/>
        <v>0</v>
      </c>
      <c r="Q353" s="359">
        <f t="shared" si="1152"/>
        <v>0</v>
      </c>
      <c r="R353" s="359">
        <f t="shared" si="1152"/>
        <v>0</v>
      </c>
      <c r="S353" s="359">
        <f t="shared" si="1152"/>
        <v>0</v>
      </c>
      <c r="T353" s="359">
        <f t="shared" si="1152"/>
        <v>0</v>
      </c>
      <c r="U353" s="359">
        <f t="shared" si="1152"/>
        <v>0</v>
      </c>
      <c r="V353" s="359">
        <f t="shared" si="1152"/>
        <v>0</v>
      </c>
      <c r="W353" s="359">
        <f t="shared" si="1152"/>
        <v>0</v>
      </c>
      <c r="X353" s="359">
        <f t="shared" si="1152"/>
        <v>0</v>
      </c>
      <c r="Y353" s="359">
        <f t="shared" si="1152"/>
        <v>0</v>
      </c>
      <c r="Z353" s="359">
        <f t="shared" si="1152"/>
        <v>0</v>
      </c>
      <c r="AA353" s="359">
        <f t="shared" si="1152"/>
        <v>0</v>
      </c>
      <c r="AB353" s="359">
        <f t="shared" si="1152"/>
        <v>0</v>
      </c>
      <c r="AC353" s="359">
        <f t="shared" si="1152"/>
        <v>0</v>
      </c>
      <c r="AD353" s="359">
        <f t="shared" si="1152"/>
        <v>0</v>
      </c>
      <c r="AE353" s="359">
        <f t="shared" si="1152"/>
        <v>0</v>
      </c>
      <c r="AF353" s="359">
        <f t="shared" si="1152"/>
        <v>0</v>
      </c>
      <c r="AG353" s="359">
        <f t="shared" si="1152"/>
        <v>0</v>
      </c>
      <c r="AH353" s="359">
        <f t="shared" si="1152"/>
        <v>0</v>
      </c>
      <c r="AI353" s="359">
        <f t="shared" si="1152"/>
        <v>0</v>
      </c>
      <c r="AJ353" s="359">
        <f t="shared" si="1152"/>
        <v>0</v>
      </c>
      <c r="AK353" s="359">
        <f t="shared" si="1152"/>
        <v>0</v>
      </c>
      <c r="AL353" s="359">
        <f t="shared" si="1152"/>
        <v>0</v>
      </c>
      <c r="AM353" s="359">
        <f t="shared" si="1152"/>
        <v>0</v>
      </c>
      <c r="AN353" s="359">
        <f t="shared" si="1152"/>
        <v>0</v>
      </c>
      <c r="AO353" s="359">
        <f t="shared" si="1152"/>
        <v>0</v>
      </c>
      <c r="AP353" s="359">
        <f t="shared" si="1152"/>
        <v>0</v>
      </c>
      <c r="AQ353" s="359">
        <f t="shared" si="1152"/>
        <v>0</v>
      </c>
      <c r="AR353" s="359">
        <f t="shared" si="1152"/>
        <v>0</v>
      </c>
      <c r="AS353" s="359">
        <f t="shared" si="1152"/>
        <v>0</v>
      </c>
      <c r="AT353" s="359">
        <f t="shared" si="1152"/>
        <v>0</v>
      </c>
      <c r="AU353" s="359">
        <f t="shared" si="1152"/>
        <v>0</v>
      </c>
      <c r="AV353" s="359">
        <f t="shared" si="1152"/>
        <v>0</v>
      </c>
      <c r="AW353" s="359">
        <f t="shared" si="1152"/>
        <v>0</v>
      </c>
      <c r="AX353" s="359">
        <f t="shared" si="1152"/>
        <v>0</v>
      </c>
      <c r="AY353" s="359">
        <f t="shared" si="1152"/>
        <v>0</v>
      </c>
      <c r="AZ353" s="359">
        <f t="shared" si="1152"/>
        <v>0</v>
      </c>
      <c r="BA353" s="359">
        <f t="shared" si="1152"/>
        <v>0</v>
      </c>
      <c r="BB353" s="359">
        <f t="shared" si="1152"/>
        <v>0</v>
      </c>
      <c r="BC353" s="359">
        <f t="shared" si="1152"/>
        <v>0</v>
      </c>
      <c r="BD353" s="359">
        <f t="shared" si="1152"/>
        <v>0</v>
      </c>
      <c r="BE353" s="359">
        <f t="shared" si="1152"/>
        <v>0</v>
      </c>
      <c r="BF353" s="359">
        <f t="shared" si="1152"/>
        <v>0</v>
      </c>
      <c r="BG353" s="359">
        <f t="shared" si="1152"/>
        <v>0</v>
      </c>
      <c r="BH353" s="359">
        <f t="shared" si="1152"/>
        <v>0</v>
      </c>
      <c r="BI353" s="359">
        <f t="shared" si="1152"/>
        <v>0</v>
      </c>
      <c r="BJ353" s="359">
        <f t="shared" si="1152"/>
        <v>0</v>
      </c>
      <c r="BK353" s="359">
        <f t="shared" si="1152"/>
        <v>0</v>
      </c>
      <c r="BL353" s="359">
        <f t="shared" si="1152"/>
        <v>0</v>
      </c>
      <c r="BM353" s="359">
        <f t="shared" si="1152"/>
        <v>0</v>
      </c>
      <c r="BN353" s="359">
        <f t="shared" si="1152"/>
        <v>0</v>
      </c>
      <c r="BO353" s="359">
        <f t="shared" si="1152"/>
        <v>0</v>
      </c>
      <c r="BP353" s="359">
        <f t="shared" si="1152"/>
        <v>0</v>
      </c>
      <c r="BQ353" s="359">
        <f t="shared" ref="BQ353:CS353" si="1153">IF(BQ$297="beräknas ej",0,BP353*IF(BQ$328&gt;$D$283,1,IF(BQ$328&lt;=$C$283,$C$282,$D$282))*IFERROR(INDEX($B$288:$E$294,MATCH($A353,$A$288:$A$294,0),MATCH(BQ$328,$B$286:$E$286,1)),0))</f>
        <v>0</v>
      </c>
      <c r="BR353" s="359">
        <f t="shared" si="1153"/>
        <v>0</v>
      </c>
      <c r="BS353" s="359">
        <f t="shared" si="1153"/>
        <v>0</v>
      </c>
      <c r="BT353" s="359">
        <f t="shared" si="1153"/>
        <v>0</v>
      </c>
      <c r="BU353" s="359">
        <f t="shared" si="1153"/>
        <v>0</v>
      </c>
      <c r="BV353" s="359">
        <f t="shared" si="1153"/>
        <v>0</v>
      </c>
      <c r="BW353" s="359">
        <f t="shared" si="1153"/>
        <v>0</v>
      </c>
      <c r="BX353" s="359">
        <f t="shared" si="1153"/>
        <v>0</v>
      </c>
      <c r="BY353" s="359">
        <f t="shared" si="1153"/>
        <v>0</v>
      </c>
      <c r="BZ353" s="359">
        <f t="shared" si="1153"/>
        <v>0</v>
      </c>
      <c r="CA353" s="359">
        <f t="shared" si="1153"/>
        <v>0</v>
      </c>
      <c r="CB353" s="359">
        <f t="shared" si="1153"/>
        <v>0</v>
      </c>
      <c r="CC353" s="359">
        <f t="shared" si="1153"/>
        <v>0</v>
      </c>
      <c r="CD353" s="359">
        <f t="shared" si="1153"/>
        <v>0</v>
      </c>
      <c r="CE353" s="359">
        <f t="shared" si="1153"/>
        <v>0</v>
      </c>
      <c r="CF353" s="359">
        <f t="shared" si="1153"/>
        <v>0</v>
      </c>
      <c r="CG353" s="359">
        <f t="shared" si="1153"/>
        <v>0</v>
      </c>
      <c r="CH353" s="359">
        <f t="shared" si="1153"/>
        <v>0</v>
      </c>
      <c r="CI353" s="359">
        <f t="shared" si="1153"/>
        <v>0</v>
      </c>
      <c r="CJ353" s="359">
        <f t="shared" si="1153"/>
        <v>0</v>
      </c>
      <c r="CK353" s="359">
        <f t="shared" si="1153"/>
        <v>0</v>
      </c>
      <c r="CL353" s="359">
        <f t="shared" si="1153"/>
        <v>0</v>
      </c>
      <c r="CM353" s="359">
        <f t="shared" si="1153"/>
        <v>0</v>
      </c>
      <c r="CN353" s="359">
        <f t="shared" si="1153"/>
        <v>0</v>
      </c>
      <c r="CO353" s="359">
        <f t="shared" si="1153"/>
        <v>0</v>
      </c>
      <c r="CP353" s="359">
        <f t="shared" si="1153"/>
        <v>0</v>
      </c>
      <c r="CQ353" s="359">
        <f t="shared" si="1153"/>
        <v>0</v>
      </c>
      <c r="CR353" s="359">
        <f t="shared" si="1153"/>
        <v>0</v>
      </c>
      <c r="CS353" s="359">
        <f t="shared" si="1153"/>
        <v>0</v>
      </c>
    </row>
    <row r="354" spans="1:97" s="370" customFormat="1" x14ac:dyDescent="0.35">
      <c r="A354" s="362"/>
      <c r="B354" s="362"/>
      <c r="C354" s="359"/>
      <c r="D354" s="363">
        <f>SUM(D329:D353)</f>
        <v>0</v>
      </c>
      <c r="E354" s="363">
        <f t="shared" ref="E354:BP354" si="1154">SUM(E329:E353)</f>
        <v>0</v>
      </c>
      <c r="F354" s="363">
        <f t="shared" si="1154"/>
        <v>0</v>
      </c>
      <c r="G354" s="363">
        <f t="shared" si="1154"/>
        <v>0</v>
      </c>
      <c r="H354" s="363">
        <f t="shared" si="1154"/>
        <v>0</v>
      </c>
      <c r="I354" s="363">
        <f t="shared" si="1154"/>
        <v>0</v>
      </c>
      <c r="J354" s="363">
        <f t="shared" si="1154"/>
        <v>0</v>
      </c>
      <c r="K354" s="363">
        <f t="shared" si="1154"/>
        <v>0</v>
      </c>
      <c r="L354" s="363">
        <f t="shared" si="1154"/>
        <v>0</v>
      </c>
      <c r="M354" s="363">
        <f t="shared" si="1154"/>
        <v>0</v>
      </c>
      <c r="N354" s="363">
        <f t="shared" si="1154"/>
        <v>0</v>
      </c>
      <c r="O354" s="363">
        <f t="shared" si="1154"/>
        <v>0</v>
      </c>
      <c r="P354" s="363">
        <f t="shared" si="1154"/>
        <v>0</v>
      </c>
      <c r="Q354" s="363">
        <f t="shared" si="1154"/>
        <v>0</v>
      </c>
      <c r="R354" s="363">
        <f t="shared" si="1154"/>
        <v>0</v>
      </c>
      <c r="S354" s="363">
        <f t="shared" si="1154"/>
        <v>0</v>
      </c>
      <c r="T354" s="363">
        <f t="shared" si="1154"/>
        <v>0</v>
      </c>
      <c r="U354" s="363">
        <f t="shared" si="1154"/>
        <v>0</v>
      </c>
      <c r="V354" s="363">
        <f t="shared" si="1154"/>
        <v>0</v>
      </c>
      <c r="W354" s="363">
        <f t="shared" si="1154"/>
        <v>0</v>
      </c>
      <c r="X354" s="363">
        <f t="shared" si="1154"/>
        <v>0</v>
      </c>
      <c r="Y354" s="363">
        <f t="shared" si="1154"/>
        <v>0</v>
      </c>
      <c r="Z354" s="363">
        <f t="shared" si="1154"/>
        <v>0</v>
      </c>
      <c r="AA354" s="363">
        <f t="shared" si="1154"/>
        <v>0</v>
      </c>
      <c r="AB354" s="363">
        <f t="shared" si="1154"/>
        <v>0</v>
      </c>
      <c r="AC354" s="363">
        <f t="shared" si="1154"/>
        <v>0</v>
      </c>
      <c r="AD354" s="363">
        <f t="shared" si="1154"/>
        <v>0</v>
      </c>
      <c r="AE354" s="363">
        <f t="shared" si="1154"/>
        <v>0</v>
      </c>
      <c r="AF354" s="363">
        <f t="shared" si="1154"/>
        <v>0</v>
      </c>
      <c r="AG354" s="363">
        <f t="shared" si="1154"/>
        <v>0</v>
      </c>
      <c r="AH354" s="363">
        <f t="shared" si="1154"/>
        <v>0</v>
      </c>
      <c r="AI354" s="363">
        <f t="shared" si="1154"/>
        <v>0</v>
      </c>
      <c r="AJ354" s="363">
        <f t="shared" si="1154"/>
        <v>0</v>
      </c>
      <c r="AK354" s="363">
        <f t="shared" si="1154"/>
        <v>0</v>
      </c>
      <c r="AL354" s="363">
        <f t="shared" si="1154"/>
        <v>0</v>
      </c>
      <c r="AM354" s="363">
        <f t="shared" si="1154"/>
        <v>0</v>
      </c>
      <c r="AN354" s="363">
        <f t="shared" si="1154"/>
        <v>0</v>
      </c>
      <c r="AO354" s="363">
        <f t="shared" si="1154"/>
        <v>0</v>
      </c>
      <c r="AP354" s="363">
        <f t="shared" si="1154"/>
        <v>0</v>
      </c>
      <c r="AQ354" s="363">
        <f t="shared" si="1154"/>
        <v>0</v>
      </c>
      <c r="AR354" s="363">
        <f t="shared" si="1154"/>
        <v>0</v>
      </c>
      <c r="AS354" s="363">
        <f t="shared" si="1154"/>
        <v>0</v>
      </c>
      <c r="AT354" s="363">
        <f t="shared" si="1154"/>
        <v>0</v>
      </c>
      <c r="AU354" s="363">
        <f t="shared" si="1154"/>
        <v>0</v>
      </c>
      <c r="AV354" s="363">
        <f t="shared" si="1154"/>
        <v>0</v>
      </c>
      <c r="AW354" s="363">
        <f t="shared" si="1154"/>
        <v>0</v>
      </c>
      <c r="AX354" s="363">
        <f t="shared" si="1154"/>
        <v>0</v>
      </c>
      <c r="AY354" s="363">
        <f t="shared" si="1154"/>
        <v>0</v>
      </c>
      <c r="AZ354" s="363">
        <f t="shared" si="1154"/>
        <v>0</v>
      </c>
      <c r="BA354" s="363">
        <f t="shared" si="1154"/>
        <v>0</v>
      </c>
      <c r="BB354" s="363">
        <f t="shared" si="1154"/>
        <v>0</v>
      </c>
      <c r="BC354" s="363">
        <f t="shared" si="1154"/>
        <v>0</v>
      </c>
      <c r="BD354" s="363">
        <f t="shared" si="1154"/>
        <v>0</v>
      </c>
      <c r="BE354" s="363">
        <f t="shared" si="1154"/>
        <v>0</v>
      </c>
      <c r="BF354" s="363">
        <f t="shared" si="1154"/>
        <v>0</v>
      </c>
      <c r="BG354" s="363">
        <f t="shared" si="1154"/>
        <v>0</v>
      </c>
      <c r="BH354" s="363">
        <f t="shared" si="1154"/>
        <v>0</v>
      </c>
      <c r="BI354" s="363">
        <f t="shared" si="1154"/>
        <v>0</v>
      </c>
      <c r="BJ354" s="363">
        <f t="shared" si="1154"/>
        <v>0</v>
      </c>
      <c r="BK354" s="363">
        <f t="shared" si="1154"/>
        <v>0</v>
      </c>
      <c r="BL354" s="363">
        <f t="shared" si="1154"/>
        <v>0</v>
      </c>
      <c r="BM354" s="363">
        <f t="shared" si="1154"/>
        <v>0</v>
      </c>
      <c r="BN354" s="363">
        <f t="shared" si="1154"/>
        <v>0</v>
      </c>
      <c r="BO354" s="363">
        <f t="shared" si="1154"/>
        <v>0</v>
      </c>
      <c r="BP354" s="363">
        <f t="shared" si="1154"/>
        <v>0</v>
      </c>
      <c r="BQ354" s="363">
        <f t="shared" ref="BQ354:CS354" si="1155">SUM(BQ329:BQ353)</f>
        <v>0</v>
      </c>
      <c r="BR354" s="363">
        <f t="shared" si="1155"/>
        <v>0</v>
      </c>
      <c r="BS354" s="363">
        <f t="shared" si="1155"/>
        <v>0</v>
      </c>
      <c r="BT354" s="363">
        <f t="shared" si="1155"/>
        <v>0</v>
      </c>
      <c r="BU354" s="363">
        <f t="shared" si="1155"/>
        <v>0</v>
      </c>
      <c r="BV354" s="363">
        <f t="shared" si="1155"/>
        <v>0</v>
      </c>
      <c r="BW354" s="363">
        <f t="shared" si="1155"/>
        <v>0</v>
      </c>
      <c r="BX354" s="363">
        <f t="shared" si="1155"/>
        <v>0</v>
      </c>
      <c r="BY354" s="363">
        <f t="shared" si="1155"/>
        <v>0</v>
      </c>
      <c r="BZ354" s="363">
        <f t="shared" si="1155"/>
        <v>0</v>
      </c>
      <c r="CA354" s="363">
        <f t="shared" si="1155"/>
        <v>0</v>
      </c>
      <c r="CB354" s="363">
        <f t="shared" si="1155"/>
        <v>0</v>
      </c>
      <c r="CC354" s="363">
        <f t="shared" si="1155"/>
        <v>0</v>
      </c>
      <c r="CD354" s="363">
        <f t="shared" si="1155"/>
        <v>0</v>
      </c>
      <c r="CE354" s="363">
        <f t="shared" si="1155"/>
        <v>0</v>
      </c>
      <c r="CF354" s="363">
        <f t="shared" si="1155"/>
        <v>0</v>
      </c>
      <c r="CG354" s="363">
        <f t="shared" si="1155"/>
        <v>0</v>
      </c>
      <c r="CH354" s="363">
        <f t="shared" si="1155"/>
        <v>0</v>
      </c>
      <c r="CI354" s="363">
        <f t="shared" si="1155"/>
        <v>0</v>
      </c>
      <c r="CJ354" s="363">
        <f t="shared" si="1155"/>
        <v>0</v>
      </c>
      <c r="CK354" s="363">
        <f t="shared" si="1155"/>
        <v>0</v>
      </c>
      <c r="CL354" s="363">
        <f t="shared" si="1155"/>
        <v>0</v>
      </c>
      <c r="CM354" s="363">
        <f t="shared" si="1155"/>
        <v>0</v>
      </c>
      <c r="CN354" s="363">
        <f t="shared" si="1155"/>
        <v>0</v>
      </c>
      <c r="CO354" s="363">
        <f t="shared" si="1155"/>
        <v>0</v>
      </c>
      <c r="CP354" s="363">
        <f t="shared" si="1155"/>
        <v>0</v>
      </c>
      <c r="CQ354" s="363">
        <f t="shared" si="1155"/>
        <v>0</v>
      </c>
      <c r="CR354" s="363">
        <f t="shared" si="1155"/>
        <v>0</v>
      </c>
      <c r="CS354" s="363">
        <f t="shared" si="1155"/>
        <v>0</v>
      </c>
    </row>
    <row r="355" spans="1:97" s="367" customFormat="1" x14ac:dyDescent="0.35"/>
    <row r="356" spans="1:97" s="367" customFormat="1" x14ac:dyDescent="0.35">
      <c r="B356" s="353" t="str">
        <f t="shared" ref="B356:D357" si="1156">B216</f>
        <v>Uppräkningstal Bränslepris</v>
      </c>
      <c r="C356" s="371">
        <f t="shared" si="1156"/>
        <v>1.0532579053489473</v>
      </c>
      <c r="D356" s="371">
        <f t="shared" si="1156"/>
        <v>1.0046215037069988</v>
      </c>
    </row>
    <row r="357" spans="1:97" s="367" customFormat="1" x14ac:dyDescent="0.35">
      <c r="B357" s="353" t="str">
        <f t="shared" si="1156"/>
        <v>Prognosår:</v>
      </c>
      <c r="C357" s="371">
        <f t="shared" si="1156"/>
        <v>2045</v>
      </c>
      <c r="D357" s="371">
        <f t="shared" si="1156"/>
        <v>2065</v>
      </c>
    </row>
    <row r="358" spans="1:97" s="367" customFormat="1" x14ac:dyDescent="0.35"/>
    <row r="359" spans="1:97" s="367" customFormat="1" x14ac:dyDescent="0.35"/>
    <row r="360" spans="1:97" s="367" customFormat="1" x14ac:dyDescent="0.35">
      <c r="A360" s="369" t="s">
        <v>317</v>
      </c>
      <c r="B360" s="358"/>
      <c r="C360" s="358"/>
      <c r="D360" s="358"/>
      <c r="E360" s="358"/>
      <c r="G360" s="360" t="s">
        <v>327</v>
      </c>
    </row>
    <row r="361" spans="1:97" s="367" customFormat="1" ht="15.5" x14ac:dyDescent="0.35">
      <c r="A361" s="361" t="s">
        <v>9</v>
      </c>
      <c r="B361" s="352"/>
      <c r="C361" s="352"/>
      <c r="D361" s="352" t="str">
        <f>IFERROR(INDEX(Indata!$A$12:$A$18,MATCH(D362,Indata!$B$12:$B$18,0)),"")</f>
        <v>Basår</v>
      </c>
      <c r="E361" s="352" t="str">
        <f>IFERROR(INDEX(Indata!$A$12:$A$18,MATCH(E362,Indata!$B$12:$B$18,0)),"")</f>
        <v/>
      </c>
      <c r="F361" s="352" t="str">
        <f>IFERROR(INDEX(Indata!$A$12:$A$18,MATCH(F362,Indata!$B$12:$B$18,0)),"")</f>
        <v/>
      </c>
      <c r="G361" s="352" t="str">
        <f>IFERROR(INDEX(Indata!$A$12:$A$18,MATCH(G362,Indata!$B$12:$B$18,0)),"")</f>
        <v/>
      </c>
      <c r="H361" s="352" t="str">
        <f>IFERROR(INDEX(Indata!$A$12:$A$18,MATCH(H362,Indata!$B$12:$B$18,0)),"")</f>
        <v/>
      </c>
      <c r="I361" s="352" t="str">
        <f>IFERROR(INDEX(Indata!$A$12:$A$18,MATCH(I362,Indata!$B$12:$B$18,0)),"")</f>
        <v/>
      </c>
      <c r="J361" s="352" t="str">
        <f>IFERROR(INDEX(Indata!$A$12:$A$18,MATCH(J362,Indata!$B$12:$B$18,0)),"")</f>
        <v/>
      </c>
      <c r="K361" s="352" t="str">
        <f>IFERROR(INDEX(Indata!$A$12:$A$18,MATCH(K362,Indata!$B$12:$B$18,0)),"")</f>
        <v/>
      </c>
      <c r="L361" s="352" t="str">
        <f>IFERROR(INDEX(Indata!$A$12:$A$18,MATCH(L362,Indata!$B$12:$B$18,0)),"")</f>
        <v/>
      </c>
      <c r="M361" s="352" t="str">
        <f>IFERROR(INDEX(Indata!$A$12:$A$18,MATCH(M362,Indata!$B$12:$B$18,0)),"")</f>
        <v>Diskonteringsår</v>
      </c>
      <c r="N361" s="352" t="str">
        <f>IFERROR(INDEX(Indata!$A$12:$A$18,MATCH(N362,Indata!$B$12:$B$18,0)),"")</f>
        <v/>
      </c>
      <c r="O361" s="352" t="str">
        <f>IFERROR(INDEX(Indata!$A$12:$A$18,MATCH(O362,Indata!$B$12:$B$18,0)),"")</f>
        <v/>
      </c>
      <c r="P361" s="352" t="str">
        <f>IFERROR(INDEX(Indata!$A$12:$A$18,MATCH(P362,Indata!$B$12:$B$18,0)),"")</f>
        <v/>
      </c>
      <c r="Q361" s="352" t="str">
        <f>IFERROR(INDEX(Indata!$A$12:$A$18,MATCH(Q362,Indata!$B$12:$B$18,0)),"")</f>
        <v/>
      </c>
      <c r="R361" s="352" t="str">
        <f>IFERROR(INDEX(Indata!$A$12:$A$18,MATCH(R362,Indata!$B$12:$B$18,0)),"")</f>
        <v/>
      </c>
      <c r="S361" s="352" t="str">
        <f>IFERROR(INDEX(Indata!$A$12:$A$18,MATCH(S362,Indata!$B$12:$B$18,0)),"")</f>
        <v/>
      </c>
      <c r="T361" s="352" t="str">
        <f>IFERROR(INDEX(Indata!$A$12:$A$18,MATCH(T362,Indata!$B$12:$B$18,0)),"")</f>
        <v/>
      </c>
      <c r="U361" s="352" t="str">
        <f>IFERROR(INDEX(Indata!$A$12:$A$18,MATCH(U362,Indata!$B$12:$B$18,0)),"")</f>
        <v/>
      </c>
      <c r="V361" s="352" t="str">
        <f>IFERROR(INDEX(Indata!$A$12:$A$18,MATCH(V362,Indata!$B$12:$B$18,0)),"")</f>
        <v/>
      </c>
      <c r="W361" s="352" t="str">
        <f>IFERROR(INDEX(Indata!$A$12:$A$18,MATCH(W362,Indata!$B$12:$B$18,0)),"")</f>
        <v/>
      </c>
      <c r="X361" s="352" t="str">
        <f>IFERROR(INDEX(Indata!$A$12:$A$18,MATCH(X362,Indata!$B$12:$B$18,0)),"")</f>
        <v/>
      </c>
      <c r="Y361" s="352" t="str">
        <f>IFERROR(INDEX(Indata!$A$12:$A$18,MATCH(Y362,Indata!$B$12:$B$18,0)),"")</f>
        <v/>
      </c>
      <c r="Z361" s="352" t="str">
        <f>IFERROR(INDEX(Indata!$A$12:$A$18,MATCH(Z362,Indata!$B$12:$B$18,0)),"")</f>
        <v/>
      </c>
      <c r="AA361" s="352" t="str">
        <f>IFERROR(INDEX(Indata!$A$12:$A$18,MATCH(AA362,Indata!$B$12:$B$18,0)),"")</f>
        <v/>
      </c>
      <c r="AB361" s="352" t="str">
        <f>IFERROR(INDEX(Indata!$A$12:$A$18,MATCH(AB362,Indata!$B$12:$B$18,0)),"")</f>
        <v/>
      </c>
      <c r="AC361" s="352" t="str">
        <f>IFERROR(INDEX(Indata!$A$12:$A$18,MATCH(AC362,Indata!$B$12:$B$18,0)),"")</f>
        <v/>
      </c>
      <c r="AD361" s="352" t="str">
        <f>IFERROR(INDEX(Indata!$A$12:$A$18,MATCH(AD362,Indata!$B$12:$B$18,0)),"")</f>
        <v>Prognosår 1</v>
      </c>
      <c r="AE361" s="352" t="str">
        <f>IFERROR(INDEX(Indata!$A$12:$A$18,MATCH(AE362,Indata!$B$12:$B$18,0)),"")</f>
        <v/>
      </c>
      <c r="AF361" s="352" t="str">
        <f>IFERROR(INDEX(Indata!$A$12:$A$18,MATCH(AF362,Indata!$B$12:$B$18,0)),"")</f>
        <v/>
      </c>
      <c r="AG361" s="352" t="str">
        <f>IFERROR(INDEX(Indata!$A$12:$A$18,MATCH(AG362,Indata!$B$12:$B$18,0)),"")</f>
        <v/>
      </c>
      <c r="AH361" s="352" t="str">
        <f>IFERROR(INDEX(Indata!$A$12:$A$18,MATCH(AH362,Indata!$B$12:$B$18,0)),"")</f>
        <v/>
      </c>
      <c r="AI361" s="352" t="str">
        <f>IFERROR(INDEX(Indata!$A$12:$A$18,MATCH(AI362,Indata!$B$12:$B$18,0)),"")</f>
        <v/>
      </c>
      <c r="AJ361" s="352" t="str">
        <f>IFERROR(INDEX(Indata!$A$12:$A$18,MATCH(AJ362,Indata!$B$12:$B$18,0)),"")</f>
        <v/>
      </c>
      <c r="AK361" s="352" t="str">
        <f>IFERROR(INDEX(Indata!$A$12:$A$18,MATCH(AK362,Indata!$B$12:$B$18,0)),"")</f>
        <v/>
      </c>
      <c r="AL361" s="352" t="str">
        <f>IFERROR(INDEX(Indata!$A$12:$A$18,MATCH(AL362,Indata!$B$12:$B$18,0)),"")</f>
        <v/>
      </c>
      <c r="AM361" s="352" t="str">
        <f>IFERROR(INDEX(Indata!$A$12:$A$18,MATCH(AM362,Indata!$B$12:$B$18,0)),"")</f>
        <v/>
      </c>
      <c r="AN361" s="352" t="str">
        <f>IFERROR(INDEX(Indata!$A$12:$A$18,MATCH(AN362,Indata!$B$12:$B$18,0)),"")</f>
        <v/>
      </c>
      <c r="AO361" s="352" t="str">
        <f>IFERROR(INDEX(Indata!$A$12:$A$18,MATCH(AO362,Indata!$B$12:$B$18,0)),"")</f>
        <v/>
      </c>
      <c r="AP361" s="352" t="str">
        <f>IFERROR(INDEX(Indata!$A$12:$A$18,MATCH(AP362,Indata!$B$12:$B$18,0)),"")</f>
        <v/>
      </c>
      <c r="AQ361" s="352" t="str">
        <f>IFERROR(INDEX(Indata!$A$12:$A$18,MATCH(AQ362,Indata!$B$12:$B$18,0)),"")</f>
        <v/>
      </c>
      <c r="AR361" s="352" t="str">
        <f>IFERROR(INDEX(Indata!$A$12:$A$18,MATCH(AR362,Indata!$B$12:$B$18,0)),"")</f>
        <v/>
      </c>
      <c r="AS361" s="352" t="str">
        <f>IFERROR(INDEX(Indata!$A$12:$A$18,MATCH(AS362,Indata!$B$12:$B$18,0)),"")</f>
        <v/>
      </c>
      <c r="AT361" s="352" t="str">
        <f>IFERROR(INDEX(Indata!$A$12:$A$18,MATCH(AT362,Indata!$B$12:$B$18,0)),"")</f>
        <v/>
      </c>
      <c r="AU361" s="352" t="str">
        <f>IFERROR(INDEX(Indata!$A$12:$A$18,MATCH(AU362,Indata!$B$12:$B$18,0)),"")</f>
        <v/>
      </c>
      <c r="AV361" s="352" t="str">
        <f>IFERROR(INDEX(Indata!$A$12:$A$18,MATCH(AV362,Indata!$B$12:$B$18,0)),"")</f>
        <v/>
      </c>
      <c r="AW361" s="352" t="str">
        <f>IFERROR(INDEX(Indata!$A$12:$A$18,MATCH(AW362,Indata!$B$12:$B$18,0)),"")</f>
        <v/>
      </c>
      <c r="AX361" s="352" t="str">
        <f>IFERROR(INDEX(Indata!$A$12:$A$18,MATCH(AX362,Indata!$B$12:$B$18,0)),"")</f>
        <v>Prognosår 2</v>
      </c>
      <c r="AY361" s="352" t="str">
        <f>IFERROR(INDEX(Indata!$A$12:$A$18,MATCH(AY362,Indata!$B$12:$B$18,0)),"")</f>
        <v/>
      </c>
      <c r="AZ361" s="352" t="str">
        <f>IFERROR(INDEX(Indata!$A$12:$A$18,MATCH(AZ362,Indata!$B$12:$B$18,0)),"")</f>
        <v/>
      </c>
      <c r="BA361" s="352" t="str">
        <f>IFERROR(INDEX(Indata!$A$12:$A$18,MATCH(BA362,Indata!$B$12:$B$18,0)),"")</f>
        <v/>
      </c>
      <c r="BB361" s="352" t="str">
        <f>IFERROR(INDEX(Indata!$A$12:$A$18,MATCH(BB362,Indata!$B$12:$B$18,0)),"")</f>
        <v/>
      </c>
      <c r="BC361" s="352" t="str">
        <f>IFERROR(INDEX(Indata!$A$12:$A$18,MATCH(BC362,Indata!$B$12:$B$18,0)),"")</f>
        <v/>
      </c>
      <c r="BD361" s="352" t="str">
        <f>IFERROR(INDEX(Indata!$A$12:$A$18,MATCH(BD362,Indata!$B$12:$B$18,0)),"")</f>
        <v/>
      </c>
      <c r="BE361" s="352" t="str">
        <f>IFERROR(INDEX(Indata!$A$12:$A$18,MATCH(BE362,Indata!$B$12:$B$18,0)),"")</f>
        <v/>
      </c>
      <c r="BF361" s="352" t="str">
        <f>IFERROR(INDEX(Indata!$A$12:$A$18,MATCH(BF362,Indata!$B$12:$B$18,0)),"")</f>
        <v/>
      </c>
      <c r="BG361" s="352" t="str">
        <f>IFERROR(INDEX(Indata!$A$12:$A$18,MATCH(BG362,Indata!$B$12:$B$18,0)),"")</f>
        <v/>
      </c>
      <c r="BH361" s="352" t="str">
        <f>IFERROR(INDEX(Indata!$A$12:$A$18,MATCH(BH362,Indata!$B$12:$B$18,0)),"")</f>
        <v/>
      </c>
      <c r="BI361" s="352" t="str">
        <f>IFERROR(INDEX(Indata!$A$12:$A$18,MATCH(BI362,Indata!$B$12:$B$18,0)),"")</f>
        <v/>
      </c>
      <c r="BJ361" s="352" t="str">
        <f>IFERROR(INDEX(Indata!$A$12:$A$18,MATCH(BJ362,Indata!$B$12:$B$18,0)),"")</f>
        <v/>
      </c>
      <c r="BK361" s="352" t="str">
        <f>IFERROR(INDEX(Indata!$A$12:$A$18,MATCH(BK362,Indata!$B$12:$B$18,0)),"")</f>
        <v/>
      </c>
      <c r="BL361" s="352" t="str">
        <f>IFERROR(INDEX(Indata!$A$12:$A$18,MATCH(BL362,Indata!$B$12:$B$18,0)),"")</f>
        <v/>
      </c>
      <c r="BM361" s="352" t="str">
        <f>IFERROR(INDEX(Indata!$A$12:$A$18,MATCH(BM362,Indata!$B$12:$B$18,0)),"")</f>
        <v/>
      </c>
      <c r="BN361" s="352" t="str">
        <f>IFERROR(INDEX(Indata!$A$12:$A$18,MATCH(BN362,Indata!$B$12:$B$18,0)),"")</f>
        <v/>
      </c>
      <c r="BO361" s="352" t="str">
        <f>IFERROR(INDEX(Indata!$A$12:$A$18,MATCH(BO362,Indata!$B$12:$B$18,0)),"")</f>
        <v/>
      </c>
      <c r="BP361" s="352" t="str">
        <f>IFERROR(INDEX(Indata!$A$12:$A$18,MATCH(BP362,Indata!$B$12:$B$18,0)),"")</f>
        <v/>
      </c>
      <c r="BQ361" s="352" t="str">
        <f>IF(OR(BP361="Slutår",BP361="beräknas ej"),"beräknas ej",IFERROR(INDEX(Indata!$A$12:$A$18,MATCH(BQ362,Indata!$B$12:$B$18,0)),""))</f>
        <v/>
      </c>
      <c r="BR361" s="352" t="str">
        <f>IF(OR(BQ361="Slutår",BQ361="beräknas ej"),"beräknas ej",IFERROR(INDEX(Indata!$A$12:$A$18,MATCH(BR362,Indata!$B$12:$B$18,0)),""))</f>
        <v/>
      </c>
      <c r="BS361" s="352" t="str">
        <f>IF(OR(BR361="Slutår",BR361="beräknas ej"),"beräknas ej",IFERROR(INDEX(Indata!$A$12:$A$18,MATCH(BS362,Indata!$B$12:$B$18,0)),""))</f>
        <v/>
      </c>
      <c r="BT361" s="352" t="str">
        <f>IF(OR(BS361="Slutår",BS361="beräknas ej"),"beräknas ej",IFERROR(INDEX(Indata!$A$12:$A$18,MATCH(BT362,Indata!$B$12:$B$18,0)),""))</f>
        <v>Slutår</v>
      </c>
      <c r="BU361" s="352" t="str">
        <f>IF(OR(BT361="Slutår",BT361="beräknas ej"),"beräknas ej",IFERROR(INDEX(Indata!$A$12:$A$18,MATCH(BU362,Indata!$B$12:$B$18,0)),""))</f>
        <v>beräknas ej</v>
      </c>
      <c r="BV361" s="352" t="str">
        <f>IF(OR(BU361="Slutår",BU361="beräknas ej"),"beräknas ej",IFERROR(INDEX(Indata!$A$12:$A$18,MATCH(BV362,Indata!$B$12:$B$18,0)),""))</f>
        <v>beräknas ej</v>
      </c>
      <c r="BW361" s="352" t="str">
        <f>IF(OR(BV361="Slutår",BV361="beräknas ej"),"beräknas ej",IFERROR(INDEX(Indata!$A$12:$A$18,MATCH(BW362,Indata!$B$12:$B$18,0)),""))</f>
        <v>beräknas ej</v>
      </c>
      <c r="BX361" s="352" t="str">
        <f>IF(OR(BW361="Slutår",BW361="beräknas ej"),"beräknas ej",IFERROR(INDEX(Indata!$A$12:$A$18,MATCH(BX362,Indata!$B$12:$B$18,0)),""))</f>
        <v>beräknas ej</v>
      </c>
      <c r="BY361" s="352" t="str">
        <f>IF(OR(BX361="Slutår",BX361="beräknas ej"),"beräknas ej",IFERROR(INDEX(Indata!$A$12:$A$18,MATCH(BY362,Indata!$B$12:$B$18,0)),""))</f>
        <v>beräknas ej</v>
      </c>
      <c r="BZ361" s="352" t="str">
        <f>IF(OR(BY361="Slutår",BY361="beräknas ej"),"beräknas ej",IFERROR(INDEX(Indata!$A$12:$A$18,MATCH(BZ362,Indata!$B$12:$B$18,0)),""))</f>
        <v>beräknas ej</v>
      </c>
      <c r="CA361" s="352" t="str">
        <f>IF(OR(BZ361="Slutår",BZ361="beräknas ej"),"beräknas ej",IFERROR(INDEX(Indata!$A$12:$A$18,MATCH(CA362,Indata!$B$12:$B$18,0)),""))</f>
        <v>beräknas ej</v>
      </c>
      <c r="CB361" s="352" t="str">
        <f>IF(OR(CA361="Slutår",CA361="beräknas ej"),"beräknas ej",IFERROR(INDEX(Indata!$A$12:$A$18,MATCH(CB362,Indata!$B$12:$B$18,0)),""))</f>
        <v>beräknas ej</v>
      </c>
      <c r="CC361" s="352" t="str">
        <f>IF(OR(CB361="Slutår",CB361="beräknas ej"),"beräknas ej",IFERROR(INDEX(Indata!$A$12:$A$18,MATCH(CC362,Indata!$B$12:$B$18,0)),""))</f>
        <v>beräknas ej</v>
      </c>
      <c r="CD361" s="352" t="str">
        <f>IF(OR(CC361="Slutår",CC361="beräknas ej"),"beräknas ej",IFERROR(INDEX(Indata!$A$12:$A$18,MATCH(CD362,Indata!$B$12:$B$18,0)),""))</f>
        <v>beräknas ej</v>
      </c>
      <c r="CE361" s="352" t="str">
        <f>IF(OR(CD361="Slutår",CD361="beräknas ej"),"beräknas ej",IFERROR(INDEX(Indata!$A$12:$A$18,MATCH(CE362,Indata!$B$12:$B$18,0)),""))</f>
        <v>beräknas ej</v>
      </c>
      <c r="CF361" s="352" t="str">
        <f>IF(OR(CE361="Slutår",CE361="beräknas ej"),"beräknas ej",IFERROR(INDEX(Indata!$A$12:$A$18,MATCH(CF362,Indata!$B$12:$B$18,0)),""))</f>
        <v>beräknas ej</v>
      </c>
      <c r="CG361" s="352" t="str">
        <f>IF(OR(CF361="Slutår",CF361="beräknas ej"),"beräknas ej",IFERROR(INDEX(Indata!$A$12:$A$18,MATCH(CG362,Indata!$B$12:$B$18,0)),""))</f>
        <v>beräknas ej</v>
      </c>
      <c r="CH361" s="352" t="str">
        <f>IF(OR(CG361="Slutår",CG361="beräknas ej"),"beräknas ej",IFERROR(INDEX(Indata!$A$12:$A$18,MATCH(CH362,Indata!$B$12:$B$18,0)),""))</f>
        <v>beräknas ej</v>
      </c>
      <c r="CI361" s="352" t="str">
        <f>IF(OR(CH361="Slutår",CH361="beräknas ej"),"beräknas ej",IFERROR(INDEX(Indata!$A$12:$A$18,MATCH(CI362,Indata!$B$12:$B$18,0)),""))</f>
        <v>beräknas ej</v>
      </c>
      <c r="CJ361" s="352" t="str">
        <f>IF(OR(CI361="Slutår",CI361="beräknas ej"),"beräknas ej",IFERROR(INDEX(Indata!$A$12:$A$18,MATCH(CJ362,Indata!$B$12:$B$18,0)),""))</f>
        <v>beräknas ej</v>
      </c>
      <c r="CK361" s="352" t="str">
        <f>IF(OR(CJ361="Slutår",CJ361="beräknas ej"),"beräknas ej",IFERROR(INDEX(Indata!$A$12:$A$18,MATCH(CK362,Indata!$B$12:$B$18,0)),""))</f>
        <v>beräknas ej</v>
      </c>
      <c r="CL361" s="352" t="str">
        <f>IF(OR(CK361="Slutår",CK361="beräknas ej"),"beräknas ej",IFERROR(INDEX(Indata!$A$12:$A$18,MATCH(CL362,Indata!$B$12:$B$18,0)),""))</f>
        <v>beräknas ej</v>
      </c>
      <c r="CM361" s="352" t="str">
        <f>IF(OR(CL361="Slutår",CL361="beräknas ej"),"beräknas ej",IFERROR(INDEX(Indata!$A$12:$A$18,MATCH(CM362,Indata!$B$12:$B$18,0)),""))</f>
        <v>beräknas ej</v>
      </c>
      <c r="CN361" s="352" t="str">
        <f>IF(OR(CM361="Slutår",CM361="beräknas ej"),"beräknas ej",IFERROR(INDEX(Indata!$A$12:$A$18,MATCH(CN362,Indata!$B$12:$B$18,0)),""))</f>
        <v>beräknas ej</v>
      </c>
      <c r="CO361" s="352" t="str">
        <f>IF(OR(CN361="Slutår",CN361="beräknas ej"),"beräknas ej",IFERROR(INDEX(Indata!$A$12:$A$18,MATCH(CO362,Indata!$B$12:$B$18,0)),""))</f>
        <v>beräknas ej</v>
      </c>
      <c r="CP361" s="352" t="str">
        <f>IF(OR(CO361="Slutår",CO361="beräknas ej"),"beräknas ej",IFERROR(INDEX(Indata!$A$12:$A$18,MATCH(CP362,Indata!$B$12:$B$18,0)),""))</f>
        <v>beräknas ej</v>
      </c>
      <c r="CQ361" s="352" t="str">
        <f>IF(OR(CP361="Slutår",CP361="beräknas ej"),"beräknas ej",IFERROR(INDEX(Indata!$A$12:$A$18,MATCH(CQ362,Indata!$B$12:$B$18,0)),""))</f>
        <v>beräknas ej</v>
      </c>
      <c r="CR361" s="352" t="str">
        <f>IF(OR(CQ361="Slutår",CQ361="beräknas ej"),"beräknas ej",IFERROR(INDEX(Indata!$A$12:$A$18,MATCH(CR362,Indata!$B$12:$B$18,0)),""))</f>
        <v>beräknas ej</v>
      </c>
      <c r="CS361" s="352" t="str">
        <f>IF(OR(CR361="Slutår",CR361="beräknas ej"),"beräknas ej",IFERROR(INDEX(Indata!$A$12:$A$18,MATCH(CS362,Indata!$B$12:$B$18,0)),""))</f>
        <v>beräknas ej</v>
      </c>
    </row>
    <row r="362" spans="1:97" s="367" customFormat="1" x14ac:dyDescent="0.35">
      <c r="A362" s="362" t="s">
        <v>72</v>
      </c>
      <c r="B362" s="362" t="s">
        <v>51</v>
      </c>
      <c r="C362" s="362" t="s">
        <v>73</v>
      </c>
      <c r="D362" s="362">
        <f>D328</f>
        <v>2019</v>
      </c>
      <c r="E362" s="362">
        <f>D362+1</f>
        <v>2020</v>
      </c>
      <c r="F362" s="362">
        <f t="shared" ref="F362" si="1157">E362+1</f>
        <v>2021</v>
      </c>
      <c r="G362" s="362">
        <f t="shared" ref="G362" si="1158">F362+1</f>
        <v>2022</v>
      </c>
      <c r="H362" s="362">
        <f t="shared" ref="H362" si="1159">G362+1</f>
        <v>2023</v>
      </c>
      <c r="I362" s="362">
        <f t="shared" ref="I362" si="1160">H362+1</f>
        <v>2024</v>
      </c>
      <c r="J362" s="362">
        <f t="shared" ref="J362" si="1161">I362+1</f>
        <v>2025</v>
      </c>
      <c r="K362" s="362">
        <f t="shared" ref="K362" si="1162">J362+1</f>
        <v>2026</v>
      </c>
      <c r="L362" s="362">
        <f t="shared" ref="L362" si="1163">K362+1</f>
        <v>2027</v>
      </c>
      <c r="M362" s="362">
        <f t="shared" ref="M362" si="1164">L362+1</f>
        <v>2028</v>
      </c>
      <c r="N362" s="362">
        <f t="shared" ref="N362" si="1165">M362+1</f>
        <v>2029</v>
      </c>
      <c r="O362" s="362">
        <f t="shared" ref="O362" si="1166">N362+1</f>
        <v>2030</v>
      </c>
      <c r="P362" s="362">
        <f t="shared" ref="P362" si="1167">O362+1</f>
        <v>2031</v>
      </c>
      <c r="Q362" s="362">
        <f t="shared" ref="Q362" si="1168">P362+1</f>
        <v>2032</v>
      </c>
      <c r="R362" s="362">
        <f t="shared" ref="R362" si="1169">Q362+1</f>
        <v>2033</v>
      </c>
      <c r="S362" s="362">
        <f t="shared" ref="S362" si="1170">R362+1</f>
        <v>2034</v>
      </c>
      <c r="T362" s="362">
        <f t="shared" ref="T362" si="1171">S362+1</f>
        <v>2035</v>
      </c>
      <c r="U362" s="362">
        <f t="shared" ref="U362" si="1172">T362+1</f>
        <v>2036</v>
      </c>
      <c r="V362" s="362">
        <f t="shared" ref="V362" si="1173">U362+1</f>
        <v>2037</v>
      </c>
      <c r="W362" s="362">
        <f t="shared" ref="W362" si="1174">V362+1</f>
        <v>2038</v>
      </c>
      <c r="X362" s="362">
        <f t="shared" ref="X362" si="1175">W362+1</f>
        <v>2039</v>
      </c>
      <c r="Y362" s="362">
        <f t="shared" ref="Y362" si="1176">X362+1</f>
        <v>2040</v>
      </c>
      <c r="Z362" s="362">
        <f t="shared" ref="Z362" si="1177">Y362+1</f>
        <v>2041</v>
      </c>
      <c r="AA362" s="362">
        <f t="shared" ref="AA362" si="1178">Z362+1</f>
        <v>2042</v>
      </c>
      <c r="AB362" s="362">
        <f t="shared" ref="AB362" si="1179">AA362+1</f>
        <v>2043</v>
      </c>
      <c r="AC362" s="362">
        <f t="shared" ref="AC362" si="1180">AB362+1</f>
        <v>2044</v>
      </c>
      <c r="AD362" s="362">
        <f t="shared" ref="AD362" si="1181">AC362+1</f>
        <v>2045</v>
      </c>
      <c r="AE362" s="362">
        <f t="shared" ref="AE362" si="1182">AD362+1</f>
        <v>2046</v>
      </c>
      <c r="AF362" s="362">
        <f t="shared" ref="AF362" si="1183">AE362+1</f>
        <v>2047</v>
      </c>
      <c r="AG362" s="362">
        <f t="shared" ref="AG362" si="1184">AF362+1</f>
        <v>2048</v>
      </c>
      <c r="AH362" s="362">
        <f t="shared" ref="AH362" si="1185">AG362+1</f>
        <v>2049</v>
      </c>
      <c r="AI362" s="362">
        <f t="shared" ref="AI362" si="1186">AH362+1</f>
        <v>2050</v>
      </c>
      <c r="AJ362" s="362">
        <f t="shared" ref="AJ362" si="1187">AI362+1</f>
        <v>2051</v>
      </c>
      <c r="AK362" s="362">
        <f t="shared" ref="AK362" si="1188">AJ362+1</f>
        <v>2052</v>
      </c>
      <c r="AL362" s="362">
        <f t="shared" ref="AL362" si="1189">AK362+1</f>
        <v>2053</v>
      </c>
      <c r="AM362" s="362">
        <f t="shared" ref="AM362" si="1190">AL362+1</f>
        <v>2054</v>
      </c>
      <c r="AN362" s="362">
        <f t="shared" ref="AN362" si="1191">AM362+1</f>
        <v>2055</v>
      </c>
      <c r="AO362" s="362">
        <f t="shared" ref="AO362" si="1192">AN362+1</f>
        <v>2056</v>
      </c>
      <c r="AP362" s="362">
        <f t="shared" ref="AP362" si="1193">AO362+1</f>
        <v>2057</v>
      </c>
      <c r="AQ362" s="362">
        <f t="shared" ref="AQ362" si="1194">AP362+1</f>
        <v>2058</v>
      </c>
      <c r="AR362" s="362">
        <f t="shared" ref="AR362" si="1195">AQ362+1</f>
        <v>2059</v>
      </c>
      <c r="AS362" s="362">
        <f t="shared" ref="AS362" si="1196">AR362+1</f>
        <v>2060</v>
      </c>
      <c r="AT362" s="362">
        <f t="shared" ref="AT362" si="1197">AS362+1</f>
        <v>2061</v>
      </c>
      <c r="AU362" s="362">
        <f t="shared" ref="AU362" si="1198">AT362+1</f>
        <v>2062</v>
      </c>
      <c r="AV362" s="362">
        <f t="shared" ref="AV362" si="1199">AU362+1</f>
        <v>2063</v>
      </c>
      <c r="AW362" s="362">
        <f t="shared" ref="AW362" si="1200">AV362+1</f>
        <v>2064</v>
      </c>
      <c r="AX362" s="362">
        <f t="shared" ref="AX362" si="1201">AW362+1</f>
        <v>2065</v>
      </c>
      <c r="AY362" s="362">
        <f t="shared" ref="AY362" si="1202">AX362+1</f>
        <v>2066</v>
      </c>
      <c r="AZ362" s="362">
        <f t="shared" ref="AZ362" si="1203">AY362+1</f>
        <v>2067</v>
      </c>
      <c r="BA362" s="362">
        <f t="shared" ref="BA362" si="1204">AZ362+1</f>
        <v>2068</v>
      </c>
      <c r="BB362" s="362">
        <f t="shared" ref="BB362" si="1205">BA362+1</f>
        <v>2069</v>
      </c>
      <c r="BC362" s="362">
        <f t="shared" ref="BC362" si="1206">BB362+1</f>
        <v>2070</v>
      </c>
      <c r="BD362" s="362">
        <f t="shared" ref="BD362" si="1207">BC362+1</f>
        <v>2071</v>
      </c>
      <c r="BE362" s="362">
        <f t="shared" ref="BE362" si="1208">BD362+1</f>
        <v>2072</v>
      </c>
      <c r="BF362" s="362">
        <f t="shared" ref="BF362" si="1209">BE362+1</f>
        <v>2073</v>
      </c>
      <c r="BG362" s="362">
        <f t="shared" ref="BG362" si="1210">BF362+1</f>
        <v>2074</v>
      </c>
      <c r="BH362" s="362">
        <f t="shared" ref="BH362" si="1211">BG362+1</f>
        <v>2075</v>
      </c>
      <c r="BI362" s="362">
        <f t="shared" ref="BI362" si="1212">BH362+1</f>
        <v>2076</v>
      </c>
      <c r="BJ362" s="362">
        <f t="shared" ref="BJ362" si="1213">BI362+1</f>
        <v>2077</v>
      </c>
      <c r="BK362" s="362">
        <f t="shared" ref="BK362" si="1214">BJ362+1</f>
        <v>2078</v>
      </c>
      <c r="BL362" s="362">
        <f t="shared" ref="BL362" si="1215">BK362+1</f>
        <v>2079</v>
      </c>
      <c r="BM362" s="362">
        <f t="shared" ref="BM362" si="1216">BL362+1</f>
        <v>2080</v>
      </c>
      <c r="BN362" s="362">
        <f t="shared" ref="BN362" si="1217">BM362+1</f>
        <v>2081</v>
      </c>
      <c r="BO362" s="362">
        <f t="shared" ref="BO362" si="1218">BN362+1</f>
        <v>2082</v>
      </c>
      <c r="BP362" s="362">
        <f t="shared" ref="BP362" si="1219">BO362+1</f>
        <v>2083</v>
      </c>
      <c r="BQ362" s="362">
        <f t="shared" ref="BQ362" si="1220">BP362+1</f>
        <v>2084</v>
      </c>
      <c r="BR362" s="362">
        <f t="shared" ref="BR362" si="1221">BQ362+1</f>
        <v>2085</v>
      </c>
      <c r="BS362" s="362">
        <f t="shared" ref="BS362" si="1222">BR362+1</f>
        <v>2086</v>
      </c>
      <c r="BT362" s="362">
        <f t="shared" ref="BT362" si="1223">BS362+1</f>
        <v>2087</v>
      </c>
      <c r="BU362" s="362">
        <f t="shared" ref="BU362" si="1224">BT362+1</f>
        <v>2088</v>
      </c>
      <c r="BV362" s="362">
        <f t="shared" ref="BV362" si="1225">BU362+1</f>
        <v>2089</v>
      </c>
      <c r="BW362" s="362">
        <f t="shared" ref="BW362" si="1226">BV362+1</f>
        <v>2090</v>
      </c>
      <c r="BX362" s="362">
        <f t="shared" ref="BX362" si="1227">BW362+1</f>
        <v>2091</v>
      </c>
      <c r="BY362" s="362">
        <f t="shared" ref="BY362" si="1228">BX362+1</f>
        <v>2092</v>
      </c>
      <c r="BZ362" s="362">
        <f t="shared" ref="BZ362" si="1229">BY362+1</f>
        <v>2093</v>
      </c>
      <c r="CA362" s="362">
        <f t="shared" ref="CA362" si="1230">BZ362+1</f>
        <v>2094</v>
      </c>
      <c r="CB362" s="362">
        <f t="shared" ref="CB362" si="1231">CA362+1</f>
        <v>2095</v>
      </c>
      <c r="CC362" s="362">
        <f t="shared" ref="CC362" si="1232">CB362+1</f>
        <v>2096</v>
      </c>
      <c r="CD362" s="362">
        <f t="shared" ref="CD362" si="1233">CC362+1</f>
        <v>2097</v>
      </c>
      <c r="CE362" s="362">
        <f t="shared" ref="CE362" si="1234">CD362+1</f>
        <v>2098</v>
      </c>
      <c r="CF362" s="362">
        <f t="shared" ref="CF362" si="1235">CE362+1</f>
        <v>2099</v>
      </c>
      <c r="CG362" s="362">
        <f t="shared" ref="CG362" si="1236">CF362+1</f>
        <v>2100</v>
      </c>
      <c r="CH362" s="362">
        <f t="shared" ref="CH362" si="1237">CG362+1</f>
        <v>2101</v>
      </c>
      <c r="CI362" s="362">
        <f t="shared" ref="CI362" si="1238">CH362+1</f>
        <v>2102</v>
      </c>
      <c r="CJ362" s="362">
        <f t="shared" ref="CJ362" si="1239">CI362+1</f>
        <v>2103</v>
      </c>
      <c r="CK362" s="362">
        <f t="shared" ref="CK362" si="1240">CJ362+1</f>
        <v>2104</v>
      </c>
      <c r="CL362" s="362">
        <f t="shared" ref="CL362" si="1241">CK362+1</f>
        <v>2105</v>
      </c>
      <c r="CM362" s="362">
        <f t="shared" ref="CM362" si="1242">CL362+1</f>
        <v>2106</v>
      </c>
      <c r="CN362" s="362">
        <f t="shared" ref="CN362" si="1243">CM362+1</f>
        <v>2107</v>
      </c>
      <c r="CO362" s="362">
        <f t="shared" ref="CO362" si="1244">CN362+1</f>
        <v>2108</v>
      </c>
      <c r="CP362" s="362">
        <f t="shared" ref="CP362" si="1245">CO362+1</f>
        <v>2109</v>
      </c>
      <c r="CQ362" s="362">
        <f t="shared" ref="CQ362" si="1246">CP362+1</f>
        <v>2110</v>
      </c>
      <c r="CR362" s="362">
        <f t="shared" ref="CR362" si="1247">CQ362+1</f>
        <v>2111</v>
      </c>
      <c r="CS362" s="362">
        <f t="shared" ref="CS362" si="1248">CR362+1</f>
        <v>2112</v>
      </c>
    </row>
    <row r="363" spans="1:97" s="367" customFormat="1" x14ac:dyDescent="0.35">
      <c r="A363" s="352">
        <f>A329</f>
        <v>0</v>
      </c>
      <c r="B363" s="352" t="str">
        <f t="shared" ref="B363:C363" si="1249">B329</f>
        <v>0 0</v>
      </c>
      <c r="C363" s="359">
        <f t="shared" si="1249"/>
        <v>0</v>
      </c>
      <c r="D363" s="359">
        <f>IFERROR(('JA basår'!W7*'JA basår'!F7*'JA basår'!H7*'JA basår'!L7)+('JA basår'!W37*'JA basår'!F37*'JA basår'!H37*'JA basår'!L37),0)</f>
        <v>0</v>
      </c>
      <c r="E363" s="359">
        <f>IFERROR(IF(E$17="beräknas ej",0,D363*IF(E$362&gt;$D$357,1,IF(E$362&lt;=$C$357,$C$356,$D$356))*IFERROR(INDEX($B$8:$E$14,MATCH($A363,$A$8:$A$14,0),MATCH(E$362,$B$6:$E$6,1)),0)),0)</f>
        <v>0</v>
      </c>
      <c r="F363" s="359">
        <f t="shared" ref="F363:BQ363" si="1250">IFERROR(IF(F$17="beräknas ej",0,E363*IF(F$362&gt;$D$357,1,IF(F$362&lt;=$C$357,$C$356,$D$356))*IFERROR(INDEX($B$8:$E$14,MATCH($A363,$A$8:$A$14,0),MATCH(F$362,$B$6:$E$6,1)),0)),0)</f>
        <v>0</v>
      </c>
      <c r="G363" s="359">
        <f t="shared" si="1250"/>
        <v>0</v>
      </c>
      <c r="H363" s="359">
        <f t="shared" si="1250"/>
        <v>0</v>
      </c>
      <c r="I363" s="359">
        <f t="shared" si="1250"/>
        <v>0</v>
      </c>
      <c r="J363" s="359">
        <f t="shared" si="1250"/>
        <v>0</v>
      </c>
      <c r="K363" s="359">
        <f t="shared" si="1250"/>
        <v>0</v>
      </c>
      <c r="L363" s="359">
        <f t="shared" si="1250"/>
        <v>0</v>
      </c>
      <c r="M363" s="359">
        <f t="shared" si="1250"/>
        <v>0</v>
      </c>
      <c r="N363" s="359">
        <f t="shared" si="1250"/>
        <v>0</v>
      </c>
      <c r="O363" s="359">
        <f t="shared" si="1250"/>
        <v>0</v>
      </c>
      <c r="P363" s="359">
        <f t="shared" si="1250"/>
        <v>0</v>
      </c>
      <c r="Q363" s="359">
        <f t="shared" si="1250"/>
        <v>0</v>
      </c>
      <c r="R363" s="359">
        <f t="shared" si="1250"/>
        <v>0</v>
      </c>
      <c r="S363" s="359">
        <f t="shared" si="1250"/>
        <v>0</v>
      </c>
      <c r="T363" s="359">
        <f t="shared" si="1250"/>
        <v>0</v>
      </c>
      <c r="U363" s="359">
        <f t="shared" si="1250"/>
        <v>0</v>
      </c>
      <c r="V363" s="359">
        <f t="shared" si="1250"/>
        <v>0</v>
      </c>
      <c r="W363" s="359">
        <f t="shared" si="1250"/>
        <v>0</v>
      </c>
      <c r="X363" s="359">
        <f t="shared" si="1250"/>
        <v>0</v>
      </c>
      <c r="Y363" s="359">
        <f t="shared" si="1250"/>
        <v>0</v>
      </c>
      <c r="Z363" s="359">
        <f t="shared" si="1250"/>
        <v>0</v>
      </c>
      <c r="AA363" s="359">
        <f t="shared" si="1250"/>
        <v>0</v>
      </c>
      <c r="AB363" s="359">
        <f t="shared" si="1250"/>
        <v>0</v>
      </c>
      <c r="AC363" s="359">
        <f t="shared" si="1250"/>
        <v>0</v>
      </c>
      <c r="AD363" s="359">
        <f t="shared" si="1250"/>
        <v>0</v>
      </c>
      <c r="AE363" s="359">
        <f t="shared" si="1250"/>
        <v>0</v>
      </c>
      <c r="AF363" s="359">
        <f t="shared" si="1250"/>
        <v>0</v>
      </c>
      <c r="AG363" s="359">
        <f t="shared" si="1250"/>
        <v>0</v>
      </c>
      <c r="AH363" s="359">
        <f t="shared" si="1250"/>
        <v>0</v>
      </c>
      <c r="AI363" s="359">
        <f t="shared" si="1250"/>
        <v>0</v>
      </c>
      <c r="AJ363" s="359">
        <f t="shared" si="1250"/>
        <v>0</v>
      </c>
      <c r="AK363" s="359">
        <f t="shared" si="1250"/>
        <v>0</v>
      </c>
      <c r="AL363" s="359">
        <f t="shared" si="1250"/>
        <v>0</v>
      </c>
      <c r="AM363" s="359">
        <f t="shared" si="1250"/>
        <v>0</v>
      </c>
      <c r="AN363" s="359">
        <f t="shared" si="1250"/>
        <v>0</v>
      </c>
      <c r="AO363" s="359">
        <f t="shared" si="1250"/>
        <v>0</v>
      </c>
      <c r="AP363" s="359">
        <f t="shared" si="1250"/>
        <v>0</v>
      </c>
      <c r="AQ363" s="359">
        <f t="shared" si="1250"/>
        <v>0</v>
      </c>
      <c r="AR363" s="359">
        <f t="shared" si="1250"/>
        <v>0</v>
      </c>
      <c r="AS363" s="359">
        <f t="shared" si="1250"/>
        <v>0</v>
      </c>
      <c r="AT363" s="359">
        <f t="shared" si="1250"/>
        <v>0</v>
      </c>
      <c r="AU363" s="359">
        <f t="shared" si="1250"/>
        <v>0</v>
      </c>
      <c r="AV363" s="359">
        <f t="shared" si="1250"/>
        <v>0</v>
      </c>
      <c r="AW363" s="359">
        <f t="shared" si="1250"/>
        <v>0</v>
      </c>
      <c r="AX363" s="359">
        <f t="shared" si="1250"/>
        <v>0</v>
      </c>
      <c r="AY363" s="359">
        <f t="shared" si="1250"/>
        <v>0</v>
      </c>
      <c r="AZ363" s="359">
        <f t="shared" si="1250"/>
        <v>0</v>
      </c>
      <c r="BA363" s="359">
        <f t="shared" si="1250"/>
        <v>0</v>
      </c>
      <c r="BB363" s="359">
        <f t="shared" si="1250"/>
        <v>0</v>
      </c>
      <c r="BC363" s="359">
        <f t="shared" si="1250"/>
        <v>0</v>
      </c>
      <c r="BD363" s="359">
        <f t="shared" si="1250"/>
        <v>0</v>
      </c>
      <c r="BE363" s="359">
        <f t="shared" si="1250"/>
        <v>0</v>
      </c>
      <c r="BF363" s="359">
        <f t="shared" si="1250"/>
        <v>0</v>
      </c>
      <c r="BG363" s="359">
        <f t="shared" si="1250"/>
        <v>0</v>
      </c>
      <c r="BH363" s="359">
        <f t="shared" si="1250"/>
        <v>0</v>
      </c>
      <c r="BI363" s="359">
        <f t="shared" si="1250"/>
        <v>0</v>
      </c>
      <c r="BJ363" s="359">
        <f t="shared" si="1250"/>
        <v>0</v>
      </c>
      <c r="BK363" s="359">
        <f t="shared" si="1250"/>
        <v>0</v>
      </c>
      <c r="BL363" s="359">
        <f t="shared" si="1250"/>
        <v>0</v>
      </c>
      <c r="BM363" s="359">
        <f t="shared" si="1250"/>
        <v>0</v>
      </c>
      <c r="BN363" s="359">
        <f t="shared" si="1250"/>
        <v>0</v>
      </c>
      <c r="BO363" s="359">
        <f t="shared" si="1250"/>
        <v>0</v>
      </c>
      <c r="BP363" s="359">
        <f t="shared" si="1250"/>
        <v>0</v>
      </c>
      <c r="BQ363" s="359">
        <f t="shared" si="1250"/>
        <v>0</v>
      </c>
      <c r="BR363" s="359">
        <f t="shared" ref="BR363:CS363" si="1251">IFERROR(IF(BR$17="beräknas ej",0,BQ363*IF(BR$362&gt;$D$357,1,IF(BR$362&lt;=$C$357,$C$356,$D$356))*IFERROR(INDEX($B$8:$E$14,MATCH($A363,$A$8:$A$14,0),MATCH(BR$362,$B$6:$E$6,1)),0)),0)</f>
        <v>0</v>
      </c>
      <c r="BS363" s="359">
        <f t="shared" si="1251"/>
        <v>0</v>
      </c>
      <c r="BT363" s="359">
        <f t="shared" si="1251"/>
        <v>0</v>
      </c>
      <c r="BU363" s="359">
        <f t="shared" si="1251"/>
        <v>0</v>
      </c>
      <c r="BV363" s="359">
        <f t="shared" si="1251"/>
        <v>0</v>
      </c>
      <c r="BW363" s="359">
        <f t="shared" si="1251"/>
        <v>0</v>
      </c>
      <c r="BX363" s="359">
        <f t="shared" si="1251"/>
        <v>0</v>
      </c>
      <c r="BY363" s="359">
        <f t="shared" si="1251"/>
        <v>0</v>
      </c>
      <c r="BZ363" s="359">
        <f t="shared" si="1251"/>
        <v>0</v>
      </c>
      <c r="CA363" s="359">
        <f t="shared" si="1251"/>
        <v>0</v>
      </c>
      <c r="CB363" s="359">
        <f t="shared" si="1251"/>
        <v>0</v>
      </c>
      <c r="CC363" s="359">
        <f t="shared" si="1251"/>
        <v>0</v>
      </c>
      <c r="CD363" s="359">
        <f t="shared" si="1251"/>
        <v>0</v>
      </c>
      <c r="CE363" s="359">
        <f t="shared" si="1251"/>
        <v>0</v>
      </c>
      <c r="CF363" s="359">
        <f t="shared" si="1251"/>
        <v>0</v>
      </c>
      <c r="CG363" s="359">
        <f t="shared" si="1251"/>
        <v>0</v>
      </c>
      <c r="CH363" s="359">
        <f t="shared" si="1251"/>
        <v>0</v>
      </c>
      <c r="CI363" s="359">
        <f t="shared" si="1251"/>
        <v>0</v>
      </c>
      <c r="CJ363" s="359">
        <f t="shared" si="1251"/>
        <v>0</v>
      </c>
      <c r="CK363" s="359">
        <f t="shared" si="1251"/>
        <v>0</v>
      </c>
      <c r="CL363" s="359">
        <f t="shared" si="1251"/>
        <v>0</v>
      </c>
      <c r="CM363" s="359">
        <f t="shared" si="1251"/>
        <v>0</v>
      </c>
      <c r="CN363" s="359">
        <f t="shared" si="1251"/>
        <v>0</v>
      </c>
      <c r="CO363" s="359">
        <f t="shared" si="1251"/>
        <v>0</v>
      </c>
      <c r="CP363" s="359">
        <f t="shared" si="1251"/>
        <v>0</v>
      </c>
      <c r="CQ363" s="359">
        <f t="shared" si="1251"/>
        <v>0</v>
      </c>
      <c r="CR363" s="359">
        <f t="shared" si="1251"/>
        <v>0</v>
      </c>
      <c r="CS363" s="359">
        <f t="shared" si="1251"/>
        <v>0</v>
      </c>
    </row>
    <row r="364" spans="1:97" s="367" customFormat="1" x14ac:dyDescent="0.35">
      <c r="A364" s="352">
        <f t="shared" ref="A364:C364" si="1252">A330</f>
        <v>0</v>
      </c>
      <c r="B364" s="352" t="str">
        <f t="shared" si="1252"/>
        <v>0 0</v>
      </c>
      <c r="C364" s="359">
        <f t="shared" si="1252"/>
        <v>0</v>
      </c>
      <c r="D364" s="359">
        <f>IFERROR(('JA basår'!W8*'JA basår'!F8*'JA basår'!H8*'JA basår'!L8)+('JA basår'!W38*'JA basår'!F38*'JA basår'!H38*'JA basår'!L38),0)</f>
        <v>0</v>
      </c>
      <c r="E364" s="359">
        <f t="shared" ref="E364:BP364" si="1253">IFERROR(IF(E$17="beräknas ej",0,D364*IF(E$362&gt;$D$357,1,IF(E$362&lt;=$C$357,$C$356,$D$356))*IFERROR(INDEX($B$8:$E$14,MATCH($A364,$A$8:$A$14,0),MATCH(E$362,$B$6:$E$6,1)),0)),0)</f>
        <v>0</v>
      </c>
      <c r="F364" s="359">
        <f t="shared" si="1253"/>
        <v>0</v>
      </c>
      <c r="G364" s="359">
        <f t="shared" si="1253"/>
        <v>0</v>
      </c>
      <c r="H364" s="359">
        <f t="shared" si="1253"/>
        <v>0</v>
      </c>
      <c r="I364" s="359">
        <f t="shared" si="1253"/>
        <v>0</v>
      </c>
      <c r="J364" s="359">
        <f t="shared" si="1253"/>
        <v>0</v>
      </c>
      <c r="K364" s="359">
        <f t="shared" si="1253"/>
        <v>0</v>
      </c>
      <c r="L364" s="359">
        <f t="shared" si="1253"/>
        <v>0</v>
      </c>
      <c r="M364" s="359">
        <f t="shared" si="1253"/>
        <v>0</v>
      </c>
      <c r="N364" s="359">
        <f t="shared" si="1253"/>
        <v>0</v>
      </c>
      <c r="O364" s="359">
        <f t="shared" si="1253"/>
        <v>0</v>
      </c>
      <c r="P364" s="359">
        <f t="shared" si="1253"/>
        <v>0</v>
      </c>
      <c r="Q364" s="359">
        <f t="shared" si="1253"/>
        <v>0</v>
      </c>
      <c r="R364" s="359">
        <f t="shared" si="1253"/>
        <v>0</v>
      </c>
      <c r="S364" s="359">
        <f t="shared" si="1253"/>
        <v>0</v>
      </c>
      <c r="T364" s="359">
        <f t="shared" si="1253"/>
        <v>0</v>
      </c>
      <c r="U364" s="359">
        <f t="shared" si="1253"/>
        <v>0</v>
      </c>
      <c r="V364" s="359">
        <f t="shared" si="1253"/>
        <v>0</v>
      </c>
      <c r="W364" s="359">
        <f t="shared" si="1253"/>
        <v>0</v>
      </c>
      <c r="X364" s="359">
        <f t="shared" si="1253"/>
        <v>0</v>
      </c>
      <c r="Y364" s="359">
        <f t="shared" si="1253"/>
        <v>0</v>
      </c>
      <c r="Z364" s="359">
        <f t="shared" si="1253"/>
        <v>0</v>
      </c>
      <c r="AA364" s="359">
        <f t="shared" si="1253"/>
        <v>0</v>
      </c>
      <c r="AB364" s="359">
        <f t="shared" si="1253"/>
        <v>0</v>
      </c>
      <c r="AC364" s="359">
        <f t="shared" si="1253"/>
        <v>0</v>
      </c>
      <c r="AD364" s="359">
        <f t="shared" si="1253"/>
        <v>0</v>
      </c>
      <c r="AE364" s="359">
        <f t="shared" si="1253"/>
        <v>0</v>
      </c>
      <c r="AF364" s="359">
        <f t="shared" si="1253"/>
        <v>0</v>
      </c>
      <c r="AG364" s="359">
        <f t="shared" si="1253"/>
        <v>0</v>
      </c>
      <c r="AH364" s="359">
        <f t="shared" si="1253"/>
        <v>0</v>
      </c>
      <c r="AI364" s="359">
        <f t="shared" si="1253"/>
        <v>0</v>
      </c>
      <c r="AJ364" s="359">
        <f t="shared" si="1253"/>
        <v>0</v>
      </c>
      <c r="AK364" s="359">
        <f t="shared" si="1253"/>
        <v>0</v>
      </c>
      <c r="AL364" s="359">
        <f t="shared" si="1253"/>
        <v>0</v>
      </c>
      <c r="AM364" s="359">
        <f t="shared" si="1253"/>
        <v>0</v>
      </c>
      <c r="AN364" s="359">
        <f t="shared" si="1253"/>
        <v>0</v>
      </c>
      <c r="AO364" s="359">
        <f t="shared" si="1253"/>
        <v>0</v>
      </c>
      <c r="AP364" s="359">
        <f t="shared" si="1253"/>
        <v>0</v>
      </c>
      <c r="AQ364" s="359">
        <f t="shared" si="1253"/>
        <v>0</v>
      </c>
      <c r="AR364" s="359">
        <f t="shared" si="1253"/>
        <v>0</v>
      </c>
      <c r="AS364" s="359">
        <f t="shared" si="1253"/>
        <v>0</v>
      </c>
      <c r="AT364" s="359">
        <f t="shared" si="1253"/>
        <v>0</v>
      </c>
      <c r="AU364" s="359">
        <f t="shared" si="1253"/>
        <v>0</v>
      </c>
      <c r="AV364" s="359">
        <f t="shared" si="1253"/>
        <v>0</v>
      </c>
      <c r="AW364" s="359">
        <f t="shared" si="1253"/>
        <v>0</v>
      </c>
      <c r="AX364" s="359">
        <f t="shared" si="1253"/>
        <v>0</v>
      </c>
      <c r="AY364" s="359">
        <f t="shared" si="1253"/>
        <v>0</v>
      </c>
      <c r="AZ364" s="359">
        <f t="shared" si="1253"/>
        <v>0</v>
      </c>
      <c r="BA364" s="359">
        <f t="shared" si="1253"/>
        <v>0</v>
      </c>
      <c r="BB364" s="359">
        <f t="shared" si="1253"/>
        <v>0</v>
      </c>
      <c r="BC364" s="359">
        <f t="shared" si="1253"/>
        <v>0</v>
      </c>
      <c r="BD364" s="359">
        <f t="shared" si="1253"/>
        <v>0</v>
      </c>
      <c r="BE364" s="359">
        <f t="shared" si="1253"/>
        <v>0</v>
      </c>
      <c r="BF364" s="359">
        <f t="shared" si="1253"/>
        <v>0</v>
      </c>
      <c r="BG364" s="359">
        <f t="shared" si="1253"/>
        <v>0</v>
      </c>
      <c r="BH364" s="359">
        <f t="shared" si="1253"/>
        <v>0</v>
      </c>
      <c r="BI364" s="359">
        <f t="shared" si="1253"/>
        <v>0</v>
      </c>
      <c r="BJ364" s="359">
        <f t="shared" si="1253"/>
        <v>0</v>
      </c>
      <c r="BK364" s="359">
        <f t="shared" si="1253"/>
        <v>0</v>
      </c>
      <c r="BL364" s="359">
        <f t="shared" si="1253"/>
        <v>0</v>
      </c>
      <c r="BM364" s="359">
        <f t="shared" si="1253"/>
        <v>0</v>
      </c>
      <c r="BN364" s="359">
        <f t="shared" si="1253"/>
        <v>0</v>
      </c>
      <c r="BO364" s="359">
        <f t="shared" si="1253"/>
        <v>0</v>
      </c>
      <c r="BP364" s="359">
        <f t="shared" si="1253"/>
        <v>0</v>
      </c>
      <c r="BQ364" s="359">
        <f t="shared" ref="BQ364:CS364" si="1254">IFERROR(IF(BQ$17="beräknas ej",0,BP364*IF(BQ$362&gt;$D$357,1,IF(BQ$362&lt;=$C$357,$C$356,$D$356))*IFERROR(INDEX($B$8:$E$14,MATCH($A364,$A$8:$A$14,0),MATCH(BQ$362,$B$6:$E$6,1)),0)),0)</f>
        <v>0</v>
      </c>
      <c r="BR364" s="359">
        <f t="shared" si="1254"/>
        <v>0</v>
      </c>
      <c r="BS364" s="359">
        <f t="shared" si="1254"/>
        <v>0</v>
      </c>
      <c r="BT364" s="359">
        <f t="shared" si="1254"/>
        <v>0</v>
      </c>
      <c r="BU364" s="359">
        <f t="shared" si="1254"/>
        <v>0</v>
      </c>
      <c r="BV364" s="359">
        <f t="shared" si="1254"/>
        <v>0</v>
      </c>
      <c r="BW364" s="359">
        <f t="shared" si="1254"/>
        <v>0</v>
      </c>
      <c r="BX364" s="359">
        <f t="shared" si="1254"/>
        <v>0</v>
      </c>
      <c r="BY364" s="359">
        <f t="shared" si="1254"/>
        <v>0</v>
      </c>
      <c r="BZ364" s="359">
        <f t="shared" si="1254"/>
        <v>0</v>
      </c>
      <c r="CA364" s="359">
        <f t="shared" si="1254"/>
        <v>0</v>
      </c>
      <c r="CB364" s="359">
        <f t="shared" si="1254"/>
        <v>0</v>
      </c>
      <c r="CC364" s="359">
        <f t="shared" si="1254"/>
        <v>0</v>
      </c>
      <c r="CD364" s="359">
        <f t="shared" si="1254"/>
        <v>0</v>
      </c>
      <c r="CE364" s="359">
        <f t="shared" si="1254"/>
        <v>0</v>
      </c>
      <c r="CF364" s="359">
        <f t="shared" si="1254"/>
        <v>0</v>
      </c>
      <c r="CG364" s="359">
        <f t="shared" si="1254"/>
        <v>0</v>
      </c>
      <c r="CH364" s="359">
        <f t="shared" si="1254"/>
        <v>0</v>
      </c>
      <c r="CI364" s="359">
        <f t="shared" si="1254"/>
        <v>0</v>
      </c>
      <c r="CJ364" s="359">
        <f t="shared" si="1254"/>
        <v>0</v>
      </c>
      <c r="CK364" s="359">
        <f t="shared" si="1254"/>
        <v>0</v>
      </c>
      <c r="CL364" s="359">
        <f t="shared" si="1254"/>
        <v>0</v>
      </c>
      <c r="CM364" s="359">
        <f t="shared" si="1254"/>
        <v>0</v>
      </c>
      <c r="CN364" s="359">
        <f t="shared" si="1254"/>
        <v>0</v>
      </c>
      <c r="CO364" s="359">
        <f t="shared" si="1254"/>
        <v>0</v>
      </c>
      <c r="CP364" s="359">
        <f t="shared" si="1254"/>
        <v>0</v>
      </c>
      <c r="CQ364" s="359">
        <f t="shared" si="1254"/>
        <v>0</v>
      </c>
      <c r="CR364" s="359">
        <f t="shared" si="1254"/>
        <v>0</v>
      </c>
      <c r="CS364" s="359">
        <f t="shared" si="1254"/>
        <v>0</v>
      </c>
    </row>
    <row r="365" spans="1:97" s="367" customFormat="1" x14ac:dyDescent="0.35">
      <c r="A365" s="352">
        <f t="shared" ref="A365:C365" si="1255">A331</f>
        <v>0</v>
      </c>
      <c r="B365" s="352" t="str">
        <f t="shared" si="1255"/>
        <v>0 0</v>
      </c>
      <c r="C365" s="359">
        <f t="shared" si="1255"/>
        <v>0</v>
      </c>
      <c r="D365" s="359">
        <f>IFERROR(('JA basår'!W9*'JA basår'!F9*'JA basår'!H9*'JA basår'!L9)+('JA basår'!W39*'JA basår'!F39*'JA basår'!H39*'JA basår'!L39),0)</f>
        <v>0</v>
      </c>
      <c r="E365" s="359">
        <f t="shared" ref="E365:BP365" si="1256">IFERROR(IF(E$17="beräknas ej",0,D365*IF(E$362&gt;$D$357,1,IF(E$362&lt;=$C$357,$C$356,$D$356))*IFERROR(INDEX($B$8:$E$14,MATCH($A365,$A$8:$A$14,0),MATCH(E$362,$B$6:$E$6,1)),0)),0)</f>
        <v>0</v>
      </c>
      <c r="F365" s="359">
        <f t="shared" si="1256"/>
        <v>0</v>
      </c>
      <c r="G365" s="359">
        <f t="shared" si="1256"/>
        <v>0</v>
      </c>
      <c r="H365" s="359">
        <f t="shared" si="1256"/>
        <v>0</v>
      </c>
      <c r="I365" s="359">
        <f t="shared" si="1256"/>
        <v>0</v>
      </c>
      <c r="J365" s="359">
        <f t="shared" si="1256"/>
        <v>0</v>
      </c>
      <c r="K365" s="359">
        <f t="shared" si="1256"/>
        <v>0</v>
      </c>
      <c r="L365" s="359">
        <f t="shared" si="1256"/>
        <v>0</v>
      </c>
      <c r="M365" s="359">
        <f t="shared" si="1256"/>
        <v>0</v>
      </c>
      <c r="N365" s="359">
        <f t="shared" si="1256"/>
        <v>0</v>
      </c>
      <c r="O365" s="359">
        <f t="shared" si="1256"/>
        <v>0</v>
      </c>
      <c r="P365" s="359">
        <f t="shared" si="1256"/>
        <v>0</v>
      </c>
      <c r="Q365" s="359">
        <f t="shared" si="1256"/>
        <v>0</v>
      </c>
      <c r="R365" s="359">
        <f t="shared" si="1256"/>
        <v>0</v>
      </c>
      <c r="S365" s="359">
        <f t="shared" si="1256"/>
        <v>0</v>
      </c>
      <c r="T365" s="359">
        <f t="shared" si="1256"/>
        <v>0</v>
      </c>
      <c r="U365" s="359">
        <f t="shared" si="1256"/>
        <v>0</v>
      </c>
      <c r="V365" s="359">
        <f t="shared" si="1256"/>
        <v>0</v>
      </c>
      <c r="W365" s="359">
        <f t="shared" si="1256"/>
        <v>0</v>
      </c>
      <c r="X365" s="359">
        <f t="shared" si="1256"/>
        <v>0</v>
      </c>
      <c r="Y365" s="359">
        <f t="shared" si="1256"/>
        <v>0</v>
      </c>
      <c r="Z365" s="359">
        <f t="shared" si="1256"/>
        <v>0</v>
      </c>
      <c r="AA365" s="359">
        <f t="shared" si="1256"/>
        <v>0</v>
      </c>
      <c r="AB365" s="359">
        <f t="shared" si="1256"/>
        <v>0</v>
      </c>
      <c r="AC365" s="359">
        <f t="shared" si="1256"/>
        <v>0</v>
      </c>
      <c r="AD365" s="359">
        <f t="shared" si="1256"/>
        <v>0</v>
      </c>
      <c r="AE365" s="359">
        <f t="shared" si="1256"/>
        <v>0</v>
      </c>
      <c r="AF365" s="359">
        <f t="shared" si="1256"/>
        <v>0</v>
      </c>
      <c r="AG365" s="359">
        <f t="shared" si="1256"/>
        <v>0</v>
      </c>
      <c r="AH365" s="359">
        <f t="shared" si="1256"/>
        <v>0</v>
      </c>
      <c r="AI365" s="359">
        <f t="shared" si="1256"/>
        <v>0</v>
      </c>
      <c r="AJ365" s="359">
        <f t="shared" si="1256"/>
        <v>0</v>
      </c>
      <c r="AK365" s="359">
        <f t="shared" si="1256"/>
        <v>0</v>
      </c>
      <c r="AL365" s="359">
        <f t="shared" si="1256"/>
        <v>0</v>
      </c>
      <c r="AM365" s="359">
        <f t="shared" si="1256"/>
        <v>0</v>
      </c>
      <c r="AN365" s="359">
        <f t="shared" si="1256"/>
        <v>0</v>
      </c>
      <c r="AO365" s="359">
        <f t="shared" si="1256"/>
        <v>0</v>
      </c>
      <c r="AP365" s="359">
        <f t="shared" si="1256"/>
        <v>0</v>
      </c>
      <c r="AQ365" s="359">
        <f t="shared" si="1256"/>
        <v>0</v>
      </c>
      <c r="AR365" s="359">
        <f t="shared" si="1256"/>
        <v>0</v>
      </c>
      <c r="AS365" s="359">
        <f t="shared" si="1256"/>
        <v>0</v>
      </c>
      <c r="AT365" s="359">
        <f t="shared" si="1256"/>
        <v>0</v>
      </c>
      <c r="AU365" s="359">
        <f t="shared" si="1256"/>
        <v>0</v>
      </c>
      <c r="AV365" s="359">
        <f t="shared" si="1256"/>
        <v>0</v>
      </c>
      <c r="AW365" s="359">
        <f t="shared" si="1256"/>
        <v>0</v>
      </c>
      <c r="AX365" s="359">
        <f t="shared" si="1256"/>
        <v>0</v>
      </c>
      <c r="AY365" s="359">
        <f t="shared" si="1256"/>
        <v>0</v>
      </c>
      <c r="AZ365" s="359">
        <f t="shared" si="1256"/>
        <v>0</v>
      </c>
      <c r="BA365" s="359">
        <f t="shared" si="1256"/>
        <v>0</v>
      </c>
      <c r="BB365" s="359">
        <f t="shared" si="1256"/>
        <v>0</v>
      </c>
      <c r="BC365" s="359">
        <f t="shared" si="1256"/>
        <v>0</v>
      </c>
      <c r="BD365" s="359">
        <f t="shared" si="1256"/>
        <v>0</v>
      </c>
      <c r="BE365" s="359">
        <f t="shared" si="1256"/>
        <v>0</v>
      </c>
      <c r="BF365" s="359">
        <f t="shared" si="1256"/>
        <v>0</v>
      </c>
      <c r="BG365" s="359">
        <f t="shared" si="1256"/>
        <v>0</v>
      </c>
      <c r="BH365" s="359">
        <f t="shared" si="1256"/>
        <v>0</v>
      </c>
      <c r="BI365" s="359">
        <f t="shared" si="1256"/>
        <v>0</v>
      </c>
      <c r="BJ365" s="359">
        <f t="shared" si="1256"/>
        <v>0</v>
      </c>
      <c r="BK365" s="359">
        <f t="shared" si="1256"/>
        <v>0</v>
      </c>
      <c r="BL365" s="359">
        <f t="shared" si="1256"/>
        <v>0</v>
      </c>
      <c r="BM365" s="359">
        <f t="shared" si="1256"/>
        <v>0</v>
      </c>
      <c r="BN365" s="359">
        <f t="shared" si="1256"/>
        <v>0</v>
      </c>
      <c r="BO365" s="359">
        <f t="shared" si="1256"/>
        <v>0</v>
      </c>
      <c r="BP365" s="359">
        <f t="shared" si="1256"/>
        <v>0</v>
      </c>
      <c r="BQ365" s="359">
        <f t="shared" ref="BQ365:CS365" si="1257">IFERROR(IF(BQ$17="beräknas ej",0,BP365*IF(BQ$362&gt;$D$357,1,IF(BQ$362&lt;=$C$357,$C$356,$D$356))*IFERROR(INDEX($B$8:$E$14,MATCH($A365,$A$8:$A$14,0),MATCH(BQ$362,$B$6:$E$6,1)),0)),0)</f>
        <v>0</v>
      </c>
      <c r="BR365" s="359">
        <f t="shared" si="1257"/>
        <v>0</v>
      </c>
      <c r="BS365" s="359">
        <f t="shared" si="1257"/>
        <v>0</v>
      </c>
      <c r="BT365" s="359">
        <f t="shared" si="1257"/>
        <v>0</v>
      </c>
      <c r="BU365" s="359">
        <f t="shared" si="1257"/>
        <v>0</v>
      </c>
      <c r="BV365" s="359">
        <f t="shared" si="1257"/>
        <v>0</v>
      </c>
      <c r="BW365" s="359">
        <f t="shared" si="1257"/>
        <v>0</v>
      </c>
      <c r="BX365" s="359">
        <f t="shared" si="1257"/>
        <v>0</v>
      </c>
      <c r="BY365" s="359">
        <f t="shared" si="1257"/>
        <v>0</v>
      </c>
      <c r="BZ365" s="359">
        <f t="shared" si="1257"/>
        <v>0</v>
      </c>
      <c r="CA365" s="359">
        <f t="shared" si="1257"/>
        <v>0</v>
      </c>
      <c r="CB365" s="359">
        <f t="shared" si="1257"/>
        <v>0</v>
      </c>
      <c r="CC365" s="359">
        <f t="shared" si="1257"/>
        <v>0</v>
      </c>
      <c r="CD365" s="359">
        <f t="shared" si="1257"/>
        <v>0</v>
      </c>
      <c r="CE365" s="359">
        <f t="shared" si="1257"/>
        <v>0</v>
      </c>
      <c r="CF365" s="359">
        <f t="shared" si="1257"/>
        <v>0</v>
      </c>
      <c r="CG365" s="359">
        <f t="shared" si="1257"/>
        <v>0</v>
      </c>
      <c r="CH365" s="359">
        <f t="shared" si="1257"/>
        <v>0</v>
      </c>
      <c r="CI365" s="359">
        <f t="shared" si="1257"/>
        <v>0</v>
      </c>
      <c r="CJ365" s="359">
        <f t="shared" si="1257"/>
        <v>0</v>
      </c>
      <c r="CK365" s="359">
        <f t="shared" si="1257"/>
        <v>0</v>
      </c>
      <c r="CL365" s="359">
        <f t="shared" si="1257"/>
        <v>0</v>
      </c>
      <c r="CM365" s="359">
        <f t="shared" si="1257"/>
        <v>0</v>
      </c>
      <c r="CN365" s="359">
        <f t="shared" si="1257"/>
        <v>0</v>
      </c>
      <c r="CO365" s="359">
        <f t="shared" si="1257"/>
        <v>0</v>
      </c>
      <c r="CP365" s="359">
        <f t="shared" si="1257"/>
        <v>0</v>
      </c>
      <c r="CQ365" s="359">
        <f t="shared" si="1257"/>
        <v>0</v>
      </c>
      <c r="CR365" s="359">
        <f t="shared" si="1257"/>
        <v>0</v>
      </c>
      <c r="CS365" s="359">
        <f t="shared" si="1257"/>
        <v>0</v>
      </c>
    </row>
    <row r="366" spans="1:97" s="367" customFormat="1" x14ac:dyDescent="0.35">
      <c r="A366" s="352">
        <f t="shared" ref="A366:C366" si="1258">A332</f>
        <v>0</v>
      </c>
      <c r="B366" s="352" t="str">
        <f t="shared" si="1258"/>
        <v>0 0</v>
      </c>
      <c r="C366" s="359">
        <f t="shared" si="1258"/>
        <v>0</v>
      </c>
      <c r="D366" s="359">
        <f>IFERROR(('JA basår'!W10*'JA basår'!F10*'JA basår'!H10*'JA basår'!L10)+('JA basår'!W40*'JA basår'!F40*'JA basår'!H40*'JA basår'!L40),0)</f>
        <v>0</v>
      </c>
      <c r="E366" s="359">
        <f t="shared" ref="E366:BP366" si="1259">IFERROR(IF(E$17="beräknas ej",0,D366*IF(E$362&gt;$D$357,1,IF(E$362&lt;=$C$357,$C$356,$D$356))*IFERROR(INDEX($B$8:$E$14,MATCH($A366,$A$8:$A$14,0),MATCH(E$362,$B$6:$E$6,1)),0)),0)</f>
        <v>0</v>
      </c>
      <c r="F366" s="359">
        <f t="shared" si="1259"/>
        <v>0</v>
      </c>
      <c r="G366" s="359">
        <f t="shared" si="1259"/>
        <v>0</v>
      </c>
      <c r="H366" s="359">
        <f t="shared" si="1259"/>
        <v>0</v>
      </c>
      <c r="I366" s="359">
        <f t="shared" si="1259"/>
        <v>0</v>
      </c>
      <c r="J366" s="359">
        <f t="shared" si="1259"/>
        <v>0</v>
      </c>
      <c r="K366" s="359">
        <f t="shared" si="1259"/>
        <v>0</v>
      </c>
      <c r="L366" s="359">
        <f t="shared" si="1259"/>
        <v>0</v>
      </c>
      <c r="M366" s="359">
        <f t="shared" si="1259"/>
        <v>0</v>
      </c>
      <c r="N366" s="359">
        <f t="shared" si="1259"/>
        <v>0</v>
      </c>
      <c r="O366" s="359">
        <f t="shared" si="1259"/>
        <v>0</v>
      </c>
      <c r="P366" s="359">
        <f t="shared" si="1259"/>
        <v>0</v>
      </c>
      <c r="Q366" s="359">
        <f t="shared" si="1259"/>
        <v>0</v>
      </c>
      <c r="R366" s="359">
        <f t="shared" si="1259"/>
        <v>0</v>
      </c>
      <c r="S366" s="359">
        <f t="shared" si="1259"/>
        <v>0</v>
      </c>
      <c r="T366" s="359">
        <f t="shared" si="1259"/>
        <v>0</v>
      </c>
      <c r="U366" s="359">
        <f t="shared" si="1259"/>
        <v>0</v>
      </c>
      <c r="V366" s="359">
        <f t="shared" si="1259"/>
        <v>0</v>
      </c>
      <c r="W366" s="359">
        <f t="shared" si="1259"/>
        <v>0</v>
      </c>
      <c r="X366" s="359">
        <f t="shared" si="1259"/>
        <v>0</v>
      </c>
      <c r="Y366" s="359">
        <f t="shared" si="1259"/>
        <v>0</v>
      </c>
      <c r="Z366" s="359">
        <f t="shared" si="1259"/>
        <v>0</v>
      </c>
      <c r="AA366" s="359">
        <f t="shared" si="1259"/>
        <v>0</v>
      </c>
      <c r="AB366" s="359">
        <f t="shared" si="1259"/>
        <v>0</v>
      </c>
      <c r="AC366" s="359">
        <f t="shared" si="1259"/>
        <v>0</v>
      </c>
      <c r="AD366" s="359">
        <f t="shared" si="1259"/>
        <v>0</v>
      </c>
      <c r="AE366" s="359">
        <f t="shared" si="1259"/>
        <v>0</v>
      </c>
      <c r="AF366" s="359">
        <f t="shared" si="1259"/>
        <v>0</v>
      </c>
      <c r="AG366" s="359">
        <f t="shared" si="1259"/>
        <v>0</v>
      </c>
      <c r="AH366" s="359">
        <f t="shared" si="1259"/>
        <v>0</v>
      </c>
      <c r="AI366" s="359">
        <f t="shared" si="1259"/>
        <v>0</v>
      </c>
      <c r="AJ366" s="359">
        <f t="shared" si="1259"/>
        <v>0</v>
      </c>
      <c r="AK366" s="359">
        <f t="shared" si="1259"/>
        <v>0</v>
      </c>
      <c r="AL366" s="359">
        <f t="shared" si="1259"/>
        <v>0</v>
      </c>
      <c r="AM366" s="359">
        <f t="shared" si="1259"/>
        <v>0</v>
      </c>
      <c r="AN366" s="359">
        <f t="shared" si="1259"/>
        <v>0</v>
      </c>
      <c r="AO366" s="359">
        <f t="shared" si="1259"/>
        <v>0</v>
      </c>
      <c r="AP366" s="359">
        <f t="shared" si="1259"/>
        <v>0</v>
      </c>
      <c r="AQ366" s="359">
        <f t="shared" si="1259"/>
        <v>0</v>
      </c>
      <c r="AR366" s="359">
        <f t="shared" si="1259"/>
        <v>0</v>
      </c>
      <c r="AS366" s="359">
        <f t="shared" si="1259"/>
        <v>0</v>
      </c>
      <c r="AT366" s="359">
        <f t="shared" si="1259"/>
        <v>0</v>
      </c>
      <c r="AU366" s="359">
        <f t="shared" si="1259"/>
        <v>0</v>
      </c>
      <c r="AV366" s="359">
        <f t="shared" si="1259"/>
        <v>0</v>
      </c>
      <c r="AW366" s="359">
        <f t="shared" si="1259"/>
        <v>0</v>
      </c>
      <c r="AX366" s="359">
        <f t="shared" si="1259"/>
        <v>0</v>
      </c>
      <c r="AY366" s="359">
        <f t="shared" si="1259"/>
        <v>0</v>
      </c>
      <c r="AZ366" s="359">
        <f t="shared" si="1259"/>
        <v>0</v>
      </c>
      <c r="BA366" s="359">
        <f t="shared" si="1259"/>
        <v>0</v>
      </c>
      <c r="BB366" s="359">
        <f t="shared" si="1259"/>
        <v>0</v>
      </c>
      <c r="BC366" s="359">
        <f t="shared" si="1259"/>
        <v>0</v>
      </c>
      <c r="BD366" s="359">
        <f t="shared" si="1259"/>
        <v>0</v>
      </c>
      <c r="BE366" s="359">
        <f t="shared" si="1259"/>
        <v>0</v>
      </c>
      <c r="BF366" s="359">
        <f t="shared" si="1259"/>
        <v>0</v>
      </c>
      <c r="BG366" s="359">
        <f t="shared" si="1259"/>
        <v>0</v>
      </c>
      <c r="BH366" s="359">
        <f t="shared" si="1259"/>
        <v>0</v>
      </c>
      <c r="BI366" s="359">
        <f t="shared" si="1259"/>
        <v>0</v>
      </c>
      <c r="BJ366" s="359">
        <f t="shared" si="1259"/>
        <v>0</v>
      </c>
      <c r="BK366" s="359">
        <f t="shared" si="1259"/>
        <v>0</v>
      </c>
      <c r="BL366" s="359">
        <f t="shared" si="1259"/>
        <v>0</v>
      </c>
      <c r="BM366" s="359">
        <f t="shared" si="1259"/>
        <v>0</v>
      </c>
      <c r="BN366" s="359">
        <f t="shared" si="1259"/>
        <v>0</v>
      </c>
      <c r="BO366" s="359">
        <f t="shared" si="1259"/>
        <v>0</v>
      </c>
      <c r="BP366" s="359">
        <f t="shared" si="1259"/>
        <v>0</v>
      </c>
      <c r="BQ366" s="359">
        <f t="shared" ref="BQ366:CS366" si="1260">IFERROR(IF(BQ$17="beräknas ej",0,BP366*IF(BQ$362&gt;$D$357,1,IF(BQ$362&lt;=$C$357,$C$356,$D$356))*IFERROR(INDEX($B$8:$E$14,MATCH($A366,$A$8:$A$14,0),MATCH(BQ$362,$B$6:$E$6,1)),0)),0)</f>
        <v>0</v>
      </c>
      <c r="BR366" s="359">
        <f t="shared" si="1260"/>
        <v>0</v>
      </c>
      <c r="BS366" s="359">
        <f t="shared" si="1260"/>
        <v>0</v>
      </c>
      <c r="BT366" s="359">
        <f t="shared" si="1260"/>
        <v>0</v>
      </c>
      <c r="BU366" s="359">
        <f t="shared" si="1260"/>
        <v>0</v>
      </c>
      <c r="BV366" s="359">
        <f t="shared" si="1260"/>
        <v>0</v>
      </c>
      <c r="BW366" s="359">
        <f t="shared" si="1260"/>
        <v>0</v>
      </c>
      <c r="BX366" s="359">
        <f t="shared" si="1260"/>
        <v>0</v>
      </c>
      <c r="BY366" s="359">
        <f t="shared" si="1260"/>
        <v>0</v>
      </c>
      <c r="BZ366" s="359">
        <f t="shared" si="1260"/>
        <v>0</v>
      </c>
      <c r="CA366" s="359">
        <f t="shared" si="1260"/>
        <v>0</v>
      </c>
      <c r="CB366" s="359">
        <f t="shared" si="1260"/>
        <v>0</v>
      </c>
      <c r="CC366" s="359">
        <f t="shared" si="1260"/>
        <v>0</v>
      </c>
      <c r="CD366" s="359">
        <f t="shared" si="1260"/>
        <v>0</v>
      </c>
      <c r="CE366" s="359">
        <f t="shared" si="1260"/>
        <v>0</v>
      </c>
      <c r="CF366" s="359">
        <f t="shared" si="1260"/>
        <v>0</v>
      </c>
      <c r="CG366" s="359">
        <f t="shared" si="1260"/>
        <v>0</v>
      </c>
      <c r="CH366" s="359">
        <f t="shared" si="1260"/>
        <v>0</v>
      </c>
      <c r="CI366" s="359">
        <f t="shared" si="1260"/>
        <v>0</v>
      </c>
      <c r="CJ366" s="359">
        <f t="shared" si="1260"/>
        <v>0</v>
      </c>
      <c r="CK366" s="359">
        <f t="shared" si="1260"/>
        <v>0</v>
      </c>
      <c r="CL366" s="359">
        <f t="shared" si="1260"/>
        <v>0</v>
      </c>
      <c r="CM366" s="359">
        <f t="shared" si="1260"/>
        <v>0</v>
      </c>
      <c r="CN366" s="359">
        <f t="shared" si="1260"/>
        <v>0</v>
      </c>
      <c r="CO366" s="359">
        <f t="shared" si="1260"/>
        <v>0</v>
      </c>
      <c r="CP366" s="359">
        <f t="shared" si="1260"/>
        <v>0</v>
      </c>
      <c r="CQ366" s="359">
        <f t="shared" si="1260"/>
        <v>0</v>
      </c>
      <c r="CR366" s="359">
        <f t="shared" si="1260"/>
        <v>0</v>
      </c>
      <c r="CS366" s="359">
        <f t="shared" si="1260"/>
        <v>0</v>
      </c>
    </row>
    <row r="367" spans="1:97" s="367" customFormat="1" x14ac:dyDescent="0.35">
      <c r="A367" s="352">
        <f t="shared" ref="A367:C367" si="1261">A333</f>
        <v>0</v>
      </c>
      <c r="B367" s="352" t="str">
        <f t="shared" si="1261"/>
        <v>0 0</v>
      </c>
      <c r="C367" s="359">
        <f t="shared" si="1261"/>
        <v>0</v>
      </c>
      <c r="D367" s="359">
        <f>IFERROR(('JA basår'!W11*'JA basår'!F11*'JA basår'!H11*'JA basår'!L11)+('JA basår'!W41*'JA basår'!F41*'JA basår'!H41*'JA basår'!L41),0)</f>
        <v>0</v>
      </c>
      <c r="E367" s="359">
        <f t="shared" ref="E367:BP367" si="1262">IFERROR(IF(E$17="beräknas ej",0,D367*IF(E$362&gt;$D$357,1,IF(E$362&lt;=$C$357,$C$356,$D$356))*IFERROR(INDEX($B$8:$E$14,MATCH($A367,$A$8:$A$14,0),MATCH(E$362,$B$6:$E$6,1)),0)),0)</f>
        <v>0</v>
      </c>
      <c r="F367" s="359">
        <f t="shared" si="1262"/>
        <v>0</v>
      </c>
      <c r="G367" s="359">
        <f t="shared" si="1262"/>
        <v>0</v>
      </c>
      <c r="H367" s="359">
        <f t="shared" si="1262"/>
        <v>0</v>
      </c>
      <c r="I367" s="359">
        <f t="shared" si="1262"/>
        <v>0</v>
      </c>
      <c r="J367" s="359">
        <f t="shared" si="1262"/>
        <v>0</v>
      </c>
      <c r="K367" s="359">
        <f t="shared" si="1262"/>
        <v>0</v>
      </c>
      <c r="L367" s="359">
        <f t="shared" si="1262"/>
        <v>0</v>
      </c>
      <c r="M367" s="359">
        <f t="shared" si="1262"/>
        <v>0</v>
      </c>
      <c r="N367" s="359">
        <f t="shared" si="1262"/>
        <v>0</v>
      </c>
      <c r="O367" s="359">
        <f t="shared" si="1262"/>
        <v>0</v>
      </c>
      <c r="P367" s="359">
        <f t="shared" si="1262"/>
        <v>0</v>
      </c>
      <c r="Q367" s="359">
        <f t="shared" si="1262"/>
        <v>0</v>
      </c>
      <c r="R367" s="359">
        <f t="shared" si="1262"/>
        <v>0</v>
      </c>
      <c r="S367" s="359">
        <f t="shared" si="1262"/>
        <v>0</v>
      </c>
      <c r="T367" s="359">
        <f t="shared" si="1262"/>
        <v>0</v>
      </c>
      <c r="U367" s="359">
        <f t="shared" si="1262"/>
        <v>0</v>
      </c>
      <c r="V367" s="359">
        <f t="shared" si="1262"/>
        <v>0</v>
      </c>
      <c r="W367" s="359">
        <f t="shared" si="1262"/>
        <v>0</v>
      </c>
      <c r="X367" s="359">
        <f t="shared" si="1262"/>
        <v>0</v>
      </c>
      <c r="Y367" s="359">
        <f t="shared" si="1262"/>
        <v>0</v>
      </c>
      <c r="Z367" s="359">
        <f t="shared" si="1262"/>
        <v>0</v>
      </c>
      <c r="AA367" s="359">
        <f t="shared" si="1262"/>
        <v>0</v>
      </c>
      <c r="AB367" s="359">
        <f t="shared" si="1262"/>
        <v>0</v>
      </c>
      <c r="AC367" s="359">
        <f t="shared" si="1262"/>
        <v>0</v>
      </c>
      <c r="AD367" s="359">
        <f t="shared" si="1262"/>
        <v>0</v>
      </c>
      <c r="AE367" s="359">
        <f t="shared" si="1262"/>
        <v>0</v>
      </c>
      <c r="AF367" s="359">
        <f t="shared" si="1262"/>
        <v>0</v>
      </c>
      <c r="AG367" s="359">
        <f t="shared" si="1262"/>
        <v>0</v>
      </c>
      <c r="AH367" s="359">
        <f t="shared" si="1262"/>
        <v>0</v>
      </c>
      <c r="AI367" s="359">
        <f t="shared" si="1262"/>
        <v>0</v>
      </c>
      <c r="AJ367" s="359">
        <f t="shared" si="1262"/>
        <v>0</v>
      </c>
      <c r="AK367" s="359">
        <f t="shared" si="1262"/>
        <v>0</v>
      </c>
      <c r="AL367" s="359">
        <f t="shared" si="1262"/>
        <v>0</v>
      </c>
      <c r="AM367" s="359">
        <f t="shared" si="1262"/>
        <v>0</v>
      </c>
      <c r="AN367" s="359">
        <f t="shared" si="1262"/>
        <v>0</v>
      </c>
      <c r="AO367" s="359">
        <f t="shared" si="1262"/>
        <v>0</v>
      </c>
      <c r="AP367" s="359">
        <f t="shared" si="1262"/>
        <v>0</v>
      </c>
      <c r="AQ367" s="359">
        <f t="shared" si="1262"/>
        <v>0</v>
      </c>
      <c r="AR367" s="359">
        <f t="shared" si="1262"/>
        <v>0</v>
      </c>
      <c r="AS367" s="359">
        <f t="shared" si="1262"/>
        <v>0</v>
      </c>
      <c r="AT367" s="359">
        <f t="shared" si="1262"/>
        <v>0</v>
      </c>
      <c r="AU367" s="359">
        <f t="shared" si="1262"/>
        <v>0</v>
      </c>
      <c r="AV367" s="359">
        <f t="shared" si="1262"/>
        <v>0</v>
      </c>
      <c r="AW367" s="359">
        <f t="shared" si="1262"/>
        <v>0</v>
      </c>
      <c r="AX367" s="359">
        <f t="shared" si="1262"/>
        <v>0</v>
      </c>
      <c r="AY367" s="359">
        <f t="shared" si="1262"/>
        <v>0</v>
      </c>
      <c r="AZ367" s="359">
        <f t="shared" si="1262"/>
        <v>0</v>
      </c>
      <c r="BA367" s="359">
        <f t="shared" si="1262"/>
        <v>0</v>
      </c>
      <c r="BB367" s="359">
        <f t="shared" si="1262"/>
        <v>0</v>
      </c>
      <c r="BC367" s="359">
        <f t="shared" si="1262"/>
        <v>0</v>
      </c>
      <c r="BD367" s="359">
        <f t="shared" si="1262"/>
        <v>0</v>
      </c>
      <c r="BE367" s="359">
        <f t="shared" si="1262"/>
        <v>0</v>
      </c>
      <c r="BF367" s="359">
        <f t="shared" si="1262"/>
        <v>0</v>
      </c>
      <c r="BG367" s="359">
        <f t="shared" si="1262"/>
        <v>0</v>
      </c>
      <c r="BH367" s="359">
        <f t="shared" si="1262"/>
        <v>0</v>
      </c>
      <c r="BI367" s="359">
        <f t="shared" si="1262"/>
        <v>0</v>
      </c>
      <c r="BJ367" s="359">
        <f t="shared" si="1262"/>
        <v>0</v>
      </c>
      <c r="BK367" s="359">
        <f t="shared" si="1262"/>
        <v>0</v>
      </c>
      <c r="BL367" s="359">
        <f t="shared" si="1262"/>
        <v>0</v>
      </c>
      <c r="BM367" s="359">
        <f t="shared" si="1262"/>
        <v>0</v>
      </c>
      <c r="BN367" s="359">
        <f t="shared" si="1262"/>
        <v>0</v>
      </c>
      <c r="BO367" s="359">
        <f t="shared" si="1262"/>
        <v>0</v>
      </c>
      <c r="BP367" s="359">
        <f t="shared" si="1262"/>
        <v>0</v>
      </c>
      <c r="BQ367" s="359">
        <f t="shared" ref="BQ367:CS367" si="1263">IFERROR(IF(BQ$17="beräknas ej",0,BP367*IF(BQ$362&gt;$D$357,1,IF(BQ$362&lt;=$C$357,$C$356,$D$356))*IFERROR(INDEX($B$8:$E$14,MATCH($A367,$A$8:$A$14,0),MATCH(BQ$362,$B$6:$E$6,1)),0)),0)</f>
        <v>0</v>
      </c>
      <c r="BR367" s="359">
        <f t="shared" si="1263"/>
        <v>0</v>
      </c>
      <c r="BS367" s="359">
        <f t="shared" si="1263"/>
        <v>0</v>
      </c>
      <c r="BT367" s="359">
        <f t="shared" si="1263"/>
        <v>0</v>
      </c>
      <c r="BU367" s="359">
        <f t="shared" si="1263"/>
        <v>0</v>
      </c>
      <c r="BV367" s="359">
        <f t="shared" si="1263"/>
        <v>0</v>
      </c>
      <c r="BW367" s="359">
        <f t="shared" si="1263"/>
        <v>0</v>
      </c>
      <c r="BX367" s="359">
        <f t="shared" si="1263"/>
        <v>0</v>
      </c>
      <c r="BY367" s="359">
        <f t="shared" si="1263"/>
        <v>0</v>
      </c>
      <c r="BZ367" s="359">
        <f t="shared" si="1263"/>
        <v>0</v>
      </c>
      <c r="CA367" s="359">
        <f t="shared" si="1263"/>
        <v>0</v>
      </c>
      <c r="CB367" s="359">
        <f t="shared" si="1263"/>
        <v>0</v>
      </c>
      <c r="CC367" s="359">
        <f t="shared" si="1263"/>
        <v>0</v>
      </c>
      <c r="CD367" s="359">
        <f t="shared" si="1263"/>
        <v>0</v>
      </c>
      <c r="CE367" s="359">
        <f t="shared" si="1263"/>
        <v>0</v>
      </c>
      <c r="CF367" s="359">
        <f t="shared" si="1263"/>
        <v>0</v>
      </c>
      <c r="CG367" s="359">
        <f t="shared" si="1263"/>
        <v>0</v>
      </c>
      <c r="CH367" s="359">
        <f t="shared" si="1263"/>
        <v>0</v>
      </c>
      <c r="CI367" s="359">
        <f t="shared" si="1263"/>
        <v>0</v>
      </c>
      <c r="CJ367" s="359">
        <f t="shared" si="1263"/>
        <v>0</v>
      </c>
      <c r="CK367" s="359">
        <f t="shared" si="1263"/>
        <v>0</v>
      </c>
      <c r="CL367" s="359">
        <f t="shared" si="1263"/>
        <v>0</v>
      </c>
      <c r="CM367" s="359">
        <f t="shared" si="1263"/>
        <v>0</v>
      </c>
      <c r="CN367" s="359">
        <f t="shared" si="1263"/>
        <v>0</v>
      </c>
      <c r="CO367" s="359">
        <f t="shared" si="1263"/>
        <v>0</v>
      </c>
      <c r="CP367" s="359">
        <f t="shared" si="1263"/>
        <v>0</v>
      </c>
      <c r="CQ367" s="359">
        <f t="shared" si="1263"/>
        <v>0</v>
      </c>
      <c r="CR367" s="359">
        <f t="shared" si="1263"/>
        <v>0</v>
      </c>
      <c r="CS367" s="359">
        <f t="shared" si="1263"/>
        <v>0</v>
      </c>
    </row>
    <row r="368" spans="1:97" s="367" customFormat="1" x14ac:dyDescent="0.35">
      <c r="A368" s="352">
        <f t="shared" ref="A368:C368" si="1264">A334</f>
        <v>0</v>
      </c>
      <c r="B368" s="352" t="str">
        <f t="shared" si="1264"/>
        <v>0 0</v>
      </c>
      <c r="C368" s="359">
        <f t="shared" si="1264"/>
        <v>0</v>
      </c>
      <c r="D368" s="359">
        <f>IFERROR(('JA basår'!W12*'JA basår'!F12*'JA basår'!H12*'JA basår'!L12)+('JA basår'!W42*'JA basår'!F42*'JA basår'!H42*'JA basår'!L42),0)</f>
        <v>0</v>
      </c>
      <c r="E368" s="359">
        <f t="shared" ref="E368:BP368" si="1265">IFERROR(IF(E$17="beräknas ej",0,D368*IF(E$362&gt;$D$357,1,IF(E$362&lt;=$C$357,$C$356,$D$356))*IFERROR(INDEX($B$8:$E$14,MATCH($A368,$A$8:$A$14,0),MATCH(E$362,$B$6:$E$6,1)),0)),0)</f>
        <v>0</v>
      </c>
      <c r="F368" s="359">
        <f t="shared" si="1265"/>
        <v>0</v>
      </c>
      <c r="G368" s="359">
        <f t="shared" si="1265"/>
        <v>0</v>
      </c>
      <c r="H368" s="359">
        <f t="shared" si="1265"/>
        <v>0</v>
      </c>
      <c r="I368" s="359">
        <f t="shared" si="1265"/>
        <v>0</v>
      </c>
      <c r="J368" s="359">
        <f t="shared" si="1265"/>
        <v>0</v>
      </c>
      <c r="K368" s="359">
        <f t="shared" si="1265"/>
        <v>0</v>
      </c>
      <c r="L368" s="359">
        <f t="shared" si="1265"/>
        <v>0</v>
      </c>
      <c r="M368" s="359">
        <f t="shared" si="1265"/>
        <v>0</v>
      </c>
      <c r="N368" s="359">
        <f t="shared" si="1265"/>
        <v>0</v>
      </c>
      <c r="O368" s="359">
        <f t="shared" si="1265"/>
        <v>0</v>
      </c>
      <c r="P368" s="359">
        <f t="shared" si="1265"/>
        <v>0</v>
      </c>
      <c r="Q368" s="359">
        <f t="shared" si="1265"/>
        <v>0</v>
      </c>
      <c r="R368" s="359">
        <f t="shared" si="1265"/>
        <v>0</v>
      </c>
      <c r="S368" s="359">
        <f t="shared" si="1265"/>
        <v>0</v>
      </c>
      <c r="T368" s="359">
        <f t="shared" si="1265"/>
        <v>0</v>
      </c>
      <c r="U368" s="359">
        <f t="shared" si="1265"/>
        <v>0</v>
      </c>
      <c r="V368" s="359">
        <f t="shared" si="1265"/>
        <v>0</v>
      </c>
      <c r="W368" s="359">
        <f t="shared" si="1265"/>
        <v>0</v>
      </c>
      <c r="X368" s="359">
        <f t="shared" si="1265"/>
        <v>0</v>
      </c>
      <c r="Y368" s="359">
        <f t="shared" si="1265"/>
        <v>0</v>
      </c>
      <c r="Z368" s="359">
        <f t="shared" si="1265"/>
        <v>0</v>
      </c>
      <c r="AA368" s="359">
        <f t="shared" si="1265"/>
        <v>0</v>
      </c>
      <c r="AB368" s="359">
        <f t="shared" si="1265"/>
        <v>0</v>
      </c>
      <c r="AC368" s="359">
        <f t="shared" si="1265"/>
        <v>0</v>
      </c>
      <c r="AD368" s="359">
        <f t="shared" si="1265"/>
        <v>0</v>
      </c>
      <c r="AE368" s="359">
        <f t="shared" si="1265"/>
        <v>0</v>
      </c>
      <c r="AF368" s="359">
        <f t="shared" si="1265"/>
        <v>0</v>
      </c>
      <c r="AG368" s="359">
        <f t="shared" si="1265"/>
        <v>0</v>
      </c>
      <c r="AH368" s="359">
        <f t="shared" si="1265"/>
        <v>0</v>
      </c>
      <c r="AI368" s="359">
        <f t="shared" si="1265"/>
        <v>0</v>
      </c>
      <c r="AJ368" s="359">
        <f t="shared" si="1265"/>
        <v>0</v>
      </c>
      <c r="AK368" s="359">
        <f t="shared" si="1265"/>
        <v>0</v>
      </c>
      <c r="AL368" s="359">
        <f t="shared" si="1265"/>
        <v>0</v>
      </c>
      <c r="AM368" s="359">
        <f t="shared" si="1265"/>
        <v>0</v>
      </c>
      <c r="AN368" s="359">
        <f t="shared" si="1265"/>
        <v>0</v>
      </c>
      <c r="AO368" s="359">
        <f t="shared" si="1265"/>
        <v>0</v>
      </c>
      <c r="AP368" s="359">
        <f t="shared" si="1265"/>
        <v>0</v>
      </c>
      <c r="AQ368" s="359">
        <f t="shared" si="1265"/>
        <v>0</v>
      </c>
      <c r="AR368" s="359">
        <f t="shared" si="1265"/>
        <v>0</v>
      </c>
      <c r="AS368" s="359">
        <f t="shared" si="1265"/>
        <v>0</v>
      </c>
      <c r="AT368" s="359">
        <f t="shared" si="1265"/>
        <v>0</v>
      </c>
      <c r="AU368" s="359">
        <f t="shared" si="1265"/>
        <v>0</v>
      </c>
      <c r="AV368" s="359">
        <f t="shared" si="1265"/>
        <v>0</v>
      </c>
      <c r="AW368" s="359">
        <f t="shared" si="1265"/>
        <v>0</v>
      </c>
      <c r="AX368" s="359">
        <f t="shared" si="1265"/>
        <v>0</v>
      </c>
      <c r="AY368" s="359">
        <f t="shared" si="1265"/>
        <v>0</v>
      </c>
      <c r="AZ368" s="359">
        <f t="shared" si="1265"/>
        <v>0</v>
      </c>
      <c r="BA368" s="359">
        <f t="shared" si="1265"/>
        <v>0</v>
      </c>
      <c r="BB368" s="359">
        <f t="shared" si="1265"/>
        <v>0</v>
      </c>
      <c r="BC368" s="359">
        <f t="shared" si="1265"/>
        <v>0</v>
      </c>
      <c r="BD368" s="359">
        <f t="shared" si="1265"/>
        <v>0</v>
      </c>
      <c r="BE368" s="359">
        <f t="shared" si="1265"/>
        <v>0</v>
      </c>
      <c r="BF368" s="359">
        <f t="shared" si="1265"/>
        <v>0</v>
      </c>
      <c r="BG368" s="359">
        <f t="shared" si="1265"/>
        <v>0</v>
      </c>
      <c r="BH368" s="359">
        <f t="shared" si="1265"/>
        <v>0</v>
      </c>
      <c r="BI368" s="359">
        <f t="shared" si="1265"/>
        <v>0</v>
      </c>
      <c r="BJ368" s="359">
        <f t="shared" si="1265"/>
        <v>0</v>
      </c>
      <c r="BK368" s="359">
        <f t="shared" si="1265"/>
        <v>0</v>
      </c>
      <c r="BL368" s="359">
        <f t="shared" si="1265"/>
        <v>0</v>
      </c>
      <c r="BM368" s="359">
        <f t="shared" si="1265"/>
        <v>0</v>
      </c>
      <c r="BN368" s="359">
        <f t="shared" si="1265"/>
        <v>0</v>
      </c>
      <c r="BO368" s="359">
        <f t="shared" si="1265"/>
        <v>0</v>
      </c>
      <c r="BP368" s="359">
        <f t="shared" si="1265"/>
        <v>0</v>
      </c>
      <c r="BQ368" s="359">
        <f t="shared" ref="BQ368:CS368" si="1266">IFERROR(IF(BQ$17="beräknas ej",0,BP368*IF(BQ$362&gt;$D$357,1,IF(BQ$362&lt;=$C$357,$C$356,$D$356))*IFERROR(INDEX($B$8:$E$14,MATCH($A368,$A$8:$A$14,0),MATCH(BQ$362,$B$6:$E$6,1)),0)),0)</f>
        <v>0</v>
      </c>
      <c r="BR368" s="359">
        <f t="shared" si="1266"/>
        <v>0</v>
      </c>
      <c r="BS368" s="359">
        <f t="shared" si="1266"/>
        <v>0</v>
      </c>
      <c r="BT368" s="359">
        <f t="shared" si="1266"/>
        <v>0</v>
      </c>
      <c r="BU368" s="359">
        <f t="shared" si="1266"/>
        <v>0</v>
      </c>
      <c r="BV368" s="359">
        <f t="shared" si="1266"/>
        <v>0</v>
      </c>
      <c r="BW368" s="359">
        <f t="shared" si="1266"/>
        <v>0</v>
      </c>
      <c r="BX368" s="359">
        <f t="shared" si="1266"/>
        <v>0</v>
      </c>
      <c r="BY368" s="359">
        <f t="shared" si="1266"/>
        <v>0</v>
      </c>
      <c r="BZ368" s="359">
        <f t="shared" si="1266"/>
        <v>0</v>
      </c>
      <c r="CA368" s="359">
        <f t="shared" si="1266"/>
        <v>0</v>
      </c>
      <c r="CB368" s="359">
        <f t="shared" si="1266"/>
        <v>0</v>
      </c>
      <c r="CC368" s="359">
        <f t="shared" si="1266"/>
        <v>0</v>
      </c>
      <c r="CD368" s="359">
        <f t="shared" si="1266"/>
        <v>0</v>
      </c>
      <c r="CE368" s="359">
        <f t="shared" si="1266"/>
        <v>0</v>
      </c>
      <c r="CF368" s="359">
        <f t="shared" si="1266"/>
        <v>0</v>
      </c>
      <c r="CG368" s="359">
        <f t="shared" si="1266"/>
        <v>0</v>
      </c>
      <c r="CH368" s="359">
        <f t="shared" si="1266"/>
        <v>0</v>
      </c>
      <c r="CI368" s="359">
        <f t="shared" si="1266"/>
        <v>0</v>
      </c>
      <c r="CJ368" s="359">
        <f t="shared" si="1266"/>
        <v>0</v>
      </c>
      <c r="CK368" s="359">
        <f t="shared" si="1266"/>
        <v>0</v>
      </c>
      <c r="CL368" s="359">
        <f t="shared" si="1266"/>
        <v>0</v>
      </c>
      <c r="CM368" s="359">
        <f t="shared" si="1266"/>
        <v>0</v>
      </c>
      <c r="CN368" s="359">
        <f t="shared" si="1266"/>
        <v>0</v>
      </c>
      <c r="CO368" s="359">
        <f t="shared" si="1266"/>
        <v>0</v>
      </c>
      <c r="CP368" s="359">
        <f t="shared" si="1266"/>
        <v>0</v>
      </c>
      <c r="CQ368" s="359">
        <f t="shared" si="1266"/>
        <v>0</v>
      </c>
      <c r="CR368" s="359">
        <f t="shared" si="1266"/>
        <v>0</v>
      </c>
      <c r="CS368" s="359">
        <f t="shared" si="1266"/>
        <v>0</v>
      </c>
    </row>
    <row r="369" spans="1:97" s="367" customFormat="1" x14ac:dyDescent="0.35">
      <c r="A369" s="352">
        <f t="shared" ref="A369:C369" si="1267">A335</f>
        <v>0</v>
      </c>
      <c r="B369" s="352" t="str">
        <f t="shared" si="1267"/>
        <v>0 0</v>
      </c>
      <c r="C369" s="359">
        <f t="shared" si="1267"/>
        <v>0</v>
      </c>
      <c r="D369" s="359">
        <f>IFERROR(('JA basår'!W13*'JA basår'!F13*'JA basår'!H13*'JA basår'!L13)+('JA basår'!W43*'JA basår'!F43*'JA basår'!H43*'JA basår'!L43),0)</f>
        <v>0</v>
      </c>
      <c r="E369" s="359">
        <f t="shared" ref="E369:BP369" si="1268">IFERROR(IF(E$17="beräknas ej",0,D369*IF(E$362&gt;$D$357,1,IF(E$362&lt;=$C$357,$C$356,$D$356))*IFERROR(INDEX($B$8:$E$14,MATCH($A369,$A$8:$A$14,0),MATCH(E$362,$B$6:$E$6,1)),0)),0)</f>
        <v>0</v>
      </c>
      <c r="F369" s="359">
        <f t="shared" si="1268"/>
        <v>0</v>
      </c>
      <c r="G369" s="359">
        <f t="shared" si="1268"/>
        <v>0</v>
      </c>
      <c r="H369" s="359">
        <f t="shared" si="1268"/>
        <v>0</v>
      </c>
      <c r="I369" s="359">
        <f t="shared" si="1268"/>
        <v>0</v>
      </c>
      <c r="J369" s="359">
        <f t="shared" si="1268"/>
        <v>0</v>
      </c>
      <c r="K369" s="359">
        <f t="shared" si="1268"/>
        <v>0</v>
      </c>
      <c r="L369" s="359">
        <f t="shared" si="1268"/>
        <v>0</v>
      </c>
      <c r="M369" s="359">
        <f t="shared" si="1268"/>
        <v>0</v>
      </c>
      <c r="N369" s="359">
        <f t="shared" si="1268"/>
        <v>0</v>
      </c>
      <c r="O369" s="359">
        <f t="shared" si="1268"/>
        <v>0</v>
      </c>
      <c r="P369" s="359">
        <f t="shared" si="1268"/>
        <v>0</v>
      </c>
      <c r="Q369" s="359">
        <f t="shared" si="1268"/>
        <v>0</v>
      </c>
      <c r="R369" s="359">
        <f t="shared" si="1268"/>
        <v>0</v>
      </c>
      <c r="S369" s="359">
        <f t="shared" si="1268"/>
        <v>0</v>
      </c>
      <c r="T369" s="359">
        <f t="shared" si="1268"/>
        <v>0</v>
      </c>
      <c r="U369" s="359">
        <f t="shared" si="1268"/>
        <v>0</v>
      </c>
      <c r="V369" s="359">
        <f t="shared" si="1268"/>
        <v>0</v>
      </c>
      <c r="W369" s="359">
        <f t="shared" si="1268"/>
        <v>0</v>
      </c>
      <c r="X369" s="359">
        <f t="shared" si="1268"/>
        <v>0</v>
      </c>
      <c r="Y369" s="359">
        <f t="shared" si="1268"/>
        <v>0</v>
      </c>
      <c r="Z369" s="359">
        <f t="shared" si="1268"/>
        <v>0</v>
      </c>
      <c r="AA369" s="359">
        <f t="shared" si="1268"/>
        <v>0</v>
      </c>
      <c r="AB369" s="359">
        <f t="shared" si="1268"/>
        <v>0</v>
      </c>
      <c r="AC369" s="359">
        <f t="shared" si="1268"/>
        <v>0</v>
      </c>
      <c r="AD369" s="359">
        <f t="shared" si="1268"/>
        <v>0</v>
      </c>
      <c r="AE369" s="359">
        <f t="shared" si="1268"/>
        <v>0</v>
      </c>
      <c r="AF369" s="359">
        <f t="shared" si="1268"/>
        <v>0</v>
      </c>
      <c r="AG369" s="359">
        <f t="shared" si="1268"/>
        <v>0</v>
      </c>
      <c r="AH369" s="359">
        <f t="shared" si="1268"/>
        <v>0</v>
      </c>
      <c r="AI369" s="359">
        <f t="shared" si="1268"/>
        <v>0</v>
      </c>
      <c r="AJ369" s="359">
        <f t="shared" si="1268"/>
        <v>0</v>
      </c>
      <c r="AK369" s="359">
        <f t="shared" si="1268"/>
        <v>0</v>
      </c>
      <c r="AL369" s="359">
        <f t="shared" si="1268"/>
        <v>0</v>
      </c>
      <c r="AM369" s="359">
        <f t="shared" si="1268"/>
        <v>0</v>
      </c>
      <c r="AN369" s="359">
        <f t="shared" si="1268"/>
        <v>0</v>
      </c>
      <c r="AO369" s="359">
        <f t="shared" si="1268"/>
        <v>0</v>
      </c>
      <c r="AP369" s="359">
        <f t="shared" si="1268"/>
        <v>0</v>
      </c>
      <c r="AQ369" s="359">
        <f t="shared" si="1268"/>
        <v>0</v>
      </c>
      <c r="AR369" s="359">
        <f t="shared" si="1268"/>
        <v>0</v>
      </c>
      <c r="AS369" s="359">
        <f t="shared" si="1268"/>
        <v>0</v>
      </c>
      <c r="AT369" s="359">
        <f t="shared" si="1268"/>
        <v>0</v>
      </c>
      <c r="AU369" s="359">
        <f t="shared" si="1268"/>
        <v>0</v>
      </c>
      <c r="AV369" s="359">
        <f t="shared" si="1268"/>
        <v>0</v>
      </c>
      <c r="AW369" s="359">
        <f t="shared" si="1268"/>
        <v>0</v>
      </c>
      <c r="AX369" s="359">
        <f t="shared" si="1268"/>
        <v>0</v>
      </c>
      <c r="AY369" s="359">
        <f t="shared" si="1268"/>
        <v>0</v>
      </c>
      <c r="AZ369" s="359">
        <f t="shared" si="1268"/>
        <v>0</v>
      </c>
      <c r="BA369" s="359">
        <f t="shared" si="1268"/>
        <v>0</v>
      </c>
      <c r="BB369" s="359">
        <f t="shared" si="1268"/>
        <v>0</v>
      </c>
      <c r="BC369" s="359">
        <f t="shared" si="1268"/>
        <v>0</v>
      </c>
      <c r="BD369" s="359">
        <f t="shared" si="1268"/>
        <v>0</v>
      </c>
      <c r="BE369" s="359">
        <f t="shared" si="1268"/>
        <v>0</v>
      </c>
      <c r="BF369" s="359">
        <f t="shared" si="1268"/>
        <v>0</v>
      </c>
      <c r="BG369" s="359">
        <f t="shared" si="1268"/>
        <v>0</v>
      </c>
      <c r="BH369" s="359">
        <f t="shared" si="1268"/>
        <v>0</v>
      </c>
      <c r="BI369" s="359">
        <f t="shared" si="1268"/>
        <v>0</v>
      </c>
      <c r="BJ369" s="359">
        <f t="shared" si="1268"/>
        <v>0</v>
      </c>
      <c r="BK369" s="359">
        <f t="shared" si="1268"/>
        <v>0</v>
      </c>
      <c r="BL369" s="359">
        <f t="shared" si="1268"/>
        <v>0</v>
      </c>
      <c r="BM369" s="359">
        <f t="shared" si="1268"/>
        <v>0</v>
      </c>
      <c r="BN369" s="359">
        <f t="shared" si="1268"/>
        <v>0</v>
      </c>
      <c r="BO369" s="359">
        <f t="shared" si="1268"/>
        <v>0</v>
      </c>
      <c r="BP369" s="359">
        <f t="shared" si="1268"/>
        <v>0</v>
      </c>
      <c r="BQ369" s="359">
        <f t="shared" ref="BQ369:CS369" si="1269">IFERROR(IF(BQ$17="beräknas ej",0,BP369*IF(BQ$362&gt;$D$357,1,IF(BQ$362&lt;=$C$357,$C$356,$D$356))*IFERROR(INDEX($B$8:$E$14,MATCH($A369,$A$8:$A$14,0),MATCH(BQ$362,$B$6:$E$6,1)),0)),0)</f>
        <v>0</v>
      </c>
      <c r="BR369" s="359">
        <f t="shared" si="1269"/>
        <v>0</v>
      </c>
      <c r="BS369" s="359">
        <f t="shared" si="1269"/>
        <v>0</v>
      </c>
      <c r="BT369" s="359">
        <f t="shared" si="1269"/>
        <v>0</v>
      </c>
      <c r="BU369" s="359">
        <f t="shared" si="1269"/>
        <v>0</v>
      </c>
      <c r="BV369" s="359">
        <f t="shared" si="1269"/>
        <v>0</v>
      </c>
      <c r="BW369" s="359">
        <f t="shared" si="1269"/>
        <v>0</v>
      </c>
      <c r="BX369" s="359">
        <f t="shared" si="1269"/>
        <v>0</v>
      </c>
      <c r="BY369" s="359">
        <f t="shared" si="1269"/>
        <v>0</v>
      </c>
      <c r="BZ369" s="359">
        <f t="shared" si="1269"/>
        <v>0</v>
      </c>
      <c r="CA369" s="359">
        <f t="shared" si="1269"/>
        <v>0</v>
      </c>
      <c r="CB369" s="359">
        <f t="shared" si="1269"/>
        <v>0</v>
      </c>
      <c r="CC369" s="359">
        <f t="shared" si="1269"/>
        <v>0</v>
      </c>
      <c r="CD369" s="359">
        <f t="shared" si="1269"/>
        <v>0</v>
      </c>
      <c r="CE369" s="359">
        <f t="shared" si="1269"/>
        <v>0</v>
      </c>
      <c r="CF369" s="359">
        <f t="shared" si="1269"/>
        <v>0</v>
      </c>
      <c r="CG369" s="359">
        <f t="shared" si="1269"/>
        <v>0</v>
      </c>
      <c r="CH369" s="359">
        <f t="shared" si="1269"/>
        <v>0</v>
      </c>
      <c r="CI369" s="359">
        <f t="shared" si="1269"/>
        <v>0</v>
      </c>
      <c r="CJ369" s="359">
        <f t="shared" si="1269"/>
        <v>0</v>
      </c>
      <c r="CK369" s="359">
        <f t="shared" si="1269"/>
        <v>0</v>
      </c>
      <c r="CL369" s="359">
        <f t="shared" si="1269"/>
        <v>0</v>
      </c>
      <c r="CM369" s="359">
        <f t="shared" si="1269"/>
        <v>0</v>
      </c>
      <c r="CN369" s="359">
        <f t="shared" si="1269"/>
        <v>0</v>
      </c>
      <c r="CO369" s="359">
        <f t="shared" si="1269"/>
        <v>0</v>
      </c>
      <c r="CP369" s="359">
        <f t="shared" si="1269"/>
        <v>0</v>
      </c>
      <c r="CQ369" s="359">
        <f t="shared" si="1269"/>
        <v>0</v>
      </c>
      <c r="CR369" s="359">
        <f t="shared" si="1269"/>
        <v>0</v>
      </c>
      <c r="CS369" s="359">
        <f t="shared" si="1269"/>
        <v>0</v>
      </c>
    </row>
    <row r="370" spans="1:97" s="367" customFormat="1" x14ac:dyDescent="0.35">
      <c r="A370" s="352">
        <f t="shared" ref="A370:C370" si="1270">A336</f>
        <v>0</v>
      </c>
      <c r="B370" s="352" t="str">
        <f t="shared" si="1270"/>
        <v>0 0</v>
      </c>
      <c r="C370" s="359">
        <f t="shared" si="1270"/>
        <v>0</v>
      </c>
      <c r="D370" s="359">
        <f>IFERROR(('JA basår'!W14*'JA basår'!F14*'JA basår'!H14*'JA basår'!L14)+('JA basår'!W44*'JA basår'!F44*'JA basår'!H44*'JA basår'!L44),0)</f>
        <v>0</v>
      </c>
      <c r="E370" s="359">
        <f t="shared" ref="E370:BP370" si="1271">IFERROR(IF(E$17="beräknas ej",0,D370*IF(E$362&gt;$D$357,1,IF(E$362&lt;=$C$357,$C$356,$D$356))*IFERROR(INDEX($B$8:$E$14,MATCH($A370,$A$8:$A$14,0),MATCH(E$362,$B$6:$E$6,1)),0)),0)</f>
        <v>0</v>
      </c>
      <c r="F370" s="359">
        <f t="shared" si="1271"/>
        <v>0</v>
      </c>
      <c r="G370" s="359">
        <f t="shared" si="1271"/>
        <v>0</v>
      </c>
      <c r="H370" s="359">
        <f t="shared" si="1271"/>
        <v>0</v>
      </c>
      <c r="I370" s="359">
        <f t="shared" si="1271"/>
        <v>0</v>
      </c>
      <c r="J370" s="359">
        <f t="shared" si="1271"/>
        <v>0</v>
      </c>
      <c r="K370" s="359">
        <f t="shared" si="1271"/>
        <v>0</v>
      </c>
      <c r="L370" s="359">
        <f t="shared" si="1271"/>
        <v>0</v>
      </c>
      <c r="M370" s="359">
        <f t="shared" si="1271"/>
        <v>0</v>
      </c>
      <c r="N370" s="359">
        <f t="shared" si="1271"/>
        <v>0</v>
      </c>
      <c r="O370" s="359">
        <f t="shared" si="1271"/>
        <v>0</v>
      </c>
      <c r="P370" s="359">
        <f t="shared" si="1271"/>
        <v>0</v>
      </c>
      <c r="Q370" s="359">
        <f t="shared" si="1271"/>
        <v>0</v>
      </c>
      <c r="R370" s="359">
        <f t="shared" si="1271"/>
        <v>0</v>
      </c>
      <c r="S370" s="359">
        <f t="shared" si="1271"/>
        <v>0</v>
      </c>
      <c r="T370" s="359">
        <f t="shared" si="1271"/>
        <v>0</v>
      </c>
      <c r="U370" s="359">
        <f t="shared" si="1271"/>
        <v>0</v>
      </c>
      <c r="V370" s="359">
        <f t="shared" si="1271"/>
        <v>0</v>
      </c>
      <c r="W370" s="359">
        <f t="shared" si="1271"/>
        <v>0</v>
      </c>
      <c r="X370" s="359">
        <f t="shared" si="1271"/>
        <v>0</v>
      </c>
      <c r="Y370" s="359">
        <f t="shared" si="1271"/>
        <v>0</v>
      </c>
      <c r="Z370" s="359">
        <f t="shared" si="1271"/>
        <v>0</v>
      </c>
      <c r="AA370" s="359">
        <f t="shared" si="1271"/>
        <v>0</v>
      </c>
      <c r="AB370" s="359">
        <f t="shared" si="1271"/>
        <v>0</v>
      </c>
      <c r="AC370" s="359">
        <f t="shared" si="1271"/>
        <v>0</v>
      </c>
      <c r="AD370" s="359">
        <f t="shared" si="1271"/>
        <v>0</v>
      </c>
      <c r="AE370" s="359">
        <f t="shared" si="1271"/>
        <v>0</v>
      </c>
      <c r="AF370" s="359">
        <f t="shared" si="1271"/>
        <v>0</v>
      </c>
      <c r="AG370" s="359">
        <f t="shared" si="1271"/>
        <v>0</v>
      </c>
      <c r="AH370" s="359">
        <f t="shared" si="1271"/>
        <v>0</v>
      </c>
      <c r="AI370" s="359">
        <f t="shared" si="1271"/>
        <v>0</v>
      </c>
      <c r="AJ370" s="359">
        <f t="shared" si="1271"/>
        <v>0</v>
      </c>
      <c r="AK370" s="359">
        <f t="shared" si="1271"/>
        <v>0</v>
      </c>
      <c r="AL370" s="359">
        <f t="shared" si="1271"/>
        <v>0</v>
      </c>
      <c r="AM370" s="359">
        <f t="shared" si="1271"/>
        <v>0</v>
      </c>
      <c r="AN370" s="359">
        <f t="shared" si="1271"/>
        <v>0</v>
      </c>
      <c r="AO370" s="359">
        <f t="shared" si="1271"/>
        <v>0</v>
      </c>
      <c r="AP370" s="359">
        <f t="shared" si="1271"/>
        <v>0</v>
      </c>
      <c r="AQ370" s="359">
        <f t="shared" si="1271"/>
        <v>0</v>
      </c>
      <c r="AR370" s="359">
        <f t="shared" si="1271"/>
        <v>0</v>
      </c>
      <c r="AS370" s="359">
        <f t="shared" si="1271"/>
        <v>0</v>
      </c>
      <c r="AT370" s="359">
        <f t="shared" si="1271"/>
        <v>0</v>
      </c>
      <c r="AU370" s="359">
        <f t="shared" si="1271"/>
        <v>0</v>
      </c>
      <c r="AV370" s="359">
        <f t="shared" si="1271"/>
        <v>0</v>
      </c>
      <c r="AW370" s="359">
        <f t="shared" si="1271"/>
        <v>0</v>
      </c>
      <c r="AX370" s="359">
        <f t="shared" si="1271"/>
        <v>0</v>
      </c>
      <c r="AY370" s="359">
        <f t="shared" si="1271"/>
        <v>0</v>
      </c>
      <c r="AZ370" s="359">
        <f t="shared" si="1271"/>
        <v>0</v>
      </c>
      <c r="BA370" s="359">
        <f t="shared" si="1271"/>
        <v>0</v>
      </c>
      <c r="BB370" s="359">
        <f t="shared" si="1271"/>
        <v>0</v>
      </c>
      <c r="BC370" s="359">
        <f t="shared" si="1271"/>
        <v>0</v>
      </c>
      <c r="BD370" s="359">
        <f t="shared" si="1271"/>
        <v>0</v>
      </c>
      <c r="BE370" s="359">
        <f t="shared" si="1271"/>
        <v>0</v>
      </c>
      <c r="BF370" s="359">
        <f t="shared" si="1271"/>
        <v>0</v>
      </c>
      <c r="BG370" s="359">
        <f t="shared" si="1271"/>
        <v>0</v>
      </c>
      <c r="BH370" s="359">
        <f t="shared" si="1271"/>
        <v>0</v>
      </c>
      <c r="BI370" s="359">
        <f t="shared" si="1271"/>
        <v>0</v>
      </c>
      <c r="BJ370" s="359">
        <f t="shared" si="1271"/>
        <v>0</v>
      </c>
      <c r="BK370" s="359">
        <f t="shared" si="1271"/>
        <v>0</v>
      </c>
      <c r="BL370" s="359">
        <f t="shared" si="1271"/>
        <v>0</v>
      </c>
      <c r="BM370" s="359">
        <f t="shared" si="1271"/>
        <v>0</v>
      </c>
      <c r="BN370" s="359">
        <f t="shared" si="1271"/>
        <v>0</v>
      </c>
      <c r="BO370" s="359">
        <f t="shared" si="1271"/>
        <v>0</v>
      </c>
      <c r="BP370" s="359">
        <f t="shared" si="1271"/>
        <v>0</v>
      </c>
      <c r="BQ370" s="359">
        <f t="shared" ref="BQ370:CS370" si="1272">IFERROR(IF(BQ$17="beräknas ej",0,BP370*IF(BQ$362&gt;$D$357,1,IF(BQ$362&lt;=$C$357,$C$356,$D$356))*IFERROR(INDEX($B$8:$E$14,MATCH($A370,$A$8:$A$14,0),MATCH(BQ$362,$B$6:$E$6,1)),0)),0)</f>
        <v>0</v>
      </c>
      <c r="BR370" s="359">
        <f t="shared" si="1272"/>
        <v>0</v>
      </c>
      <c r="BS370" s="359">
        <f t="shared" si="1272"/>
        <v>0</v>
      </c>
      <c r="BT370" s="359">
        <f t="shared" si="1272"/>
        <v>0</v>
      </c>
      <c r="BU370" s="359">
        <f t="shared" si="1272"/>
        <v>0</v>
      </c>
      <c r="BV370" s="359">
        <f t="shared" si="1272"/>
        <v>0</v>
      </c>
      <c r="BW370" s="359">
        <f t="shared" si="1272"/>
        <v>0</v>
      </c>
      <c r="BX370" s="359">
        <f t="shared" si="1272"/>
        <v>0</v>
      </c>
      <c r="BY370" s="359">
        <f t="shared" si="1272"/>
        <v>0</v>
      </c>
      <c r="BZ370" s="359">
        <f t="shared" si="1272"/>
        <v>0</v>
      </c>
      <c r="CA370" s="359">
        <f t="shared" si="1272"/>
        <v>0</v>
      </c>
      <c r="CB370" s="359">
        <f t="shared" si="1272"/>
        <v>0</v>
      </c>
      <c r="CC370" s="359">
        <f t="shared" si="1272"/>
        <v>0</v>
      </c>
      <c r="CD370" s="359">
        <f t="shared" si="1272"/>
        <v>0</v>
      </c>
      <c r="CE370" s="359">
        <f t="shared" si="1272"/>
        <v>0</v>
      </c>
      <c r="CF370" s="359">
        <f t="shared" si="1272"/>
        <v>0</v>
      </c>
      <c r="CG370" s="359">
        <f t="shared" si="1272"/>
        <v>0</v>
      </c>
      <c r="CH370" s="359">
        <f t="shared" si="1272"/>
        <v>0</v>
      </c>
      <c r="CI370" s="359">
        <f t="shared" si="1272"/>
        <v>0</v>
      </c>
      <c r="CJ370" s="359">
        <f t="shared" si="1272"/>
        <v>0</v>
      </c>
      <c r="CK370" s="359">
        <f t="shared" si="1272"/>
        <v>0</v>
      </c>
      <c r="CL370" s="359">
        <f t="shared" si="1272"/>
        <v>0</v>
      </c>
      <c r="CM370" s="359">
        <f t="shared" si="1272"/>
        <v>0</v>
      </c>
      <c r="CN370" s="359">
        <f t="shared" si="1272"/>
        <v>0</v>
      </c>
      <c r="CO370" s="359">
        <f t="shared" si="1272"/>
        <v>0</v>
      </c>
      <c r="CP370" s="359">
        <f t="shared" si="1272"/>
        <v>0</v>
      </c>
      <c r="CQ370" s="359">
        <f t="shared" si="1272"/>
        <v>0</v>
      </c>
      <c r="CR370" s="359">
        <f t="shared" si="1272"/>
        <v>0</v>
      </c>
      <c r="CS370" s="359">
        <f t="shared" si="1272"/>
        <v>0</v>
      </c>
    </row>
    <row r="371" spans="1:97" s="367" customFormat="1" x14ac:dyDescent="0.35">
      <c r="A371" s="352">
        <f t="shared" ref="A371:C371" si="1273">A337</f>
        <v>0</v>
      </c>
      <c r="B371" s="352" t="str">
        <f t="shared" si="1273"/>
        <v>0 0</v>
      </c>
      <c r="C371" s="359">
        <f t="shared" si="1273"/>
        <v>0</v>
      </c>
      <c r="D371" s="359">
        <f>IFERROR(('JA basår'!W15*'JA basår'!F15*'JA basår'!H15*'JA basår'!L15)+('JA basår'!W45*'JA basår'!F45*'JA basår'!H45*'JA basår'!L45),0)</f>
        <v>0</v>
      </c>
      <c r="E371" s="359">
        <f t="shared" ref="E371:BP371" si="1274">IFERROR(IF(E$17="beräknas ej",0,D371*IF(E$362&gt;$D$357,1,IF(E$362&lt;=$C$357,$C$356,$D$356))*IFERROR(INDEX($B$8:$E$14,MATCH($A371,$A$8:$A$14,0),MATCH(E$362,$B$6:$E$6,1)),0)),0)</f>
        <v>0</v>
      </c>
      <c r="F371" s="359">
        <f t="shared" si="1274"/>
        <v>0</v>
      </c>
      <c r="G371" s="359">
        <f t="shared" si="1274"/>
        <v>0</v>
      </c>
      <c r="H371" s="359">
        <f t="shared" si="1274"/>
        <v>0</v>
      </c>
      <c r="I371" s="359">
        <f t="shared" si="1274"/>
        <v>0</v>
      </c>
      <c r="J371" s="359">
        <f t="shared" si="1274"/>
        <v>0</v>
      </c>
      <c r="K371" s="359">
        <f t="shared" si="1274"/>
        <v>0</v>
      </c>
      <c r="L371" s="359">
        <f t="shared" si="1274"/>
        <v>0</v>
      </c>
      <c r="M371" s="359">
        <f t="shared" si="1274"/>
        <v>0</v>
      </c>
      <c r="N371" s="359">
        <f t="shared" si="1274"/>
        <v>0</v>
      </c>
      <c r="O371" s="359">
        <f t="shared" si="1274"/>
        <v>0</v>
      </c>
      <c r="P371" s="359">
        <f t="shared" si="1274"/>
        <v>0</v>
      </c>
      <c r="Q371" s="359">
        <f t="shared" si="1274"/>
        <v>0</v>
      </c>
      <c r="R371" s="359">
        <f t="shared" si="1274"/>
        <v>0</v>
      </c>
      <c r="S371" s="359">
        <f t="shared" si="1274"/>
        <v>0</v>
      </c>
      <c r="T371" s="359">
        <f t="shared" si="1274"/>
        <v>0</v>
      </c>
      <c r="U371" s="359">
        <f t="shared" si="1274"/>
        <v>0</v>
      </c>
      <c r="V371" s="359">
        <f t="shared" si="1274"/>
        <v>0</v>
      </c>
      <c r="W371" s="359">
        <f t="shared" si="1274"/>
        <v>0</v>
      </c>
      <c r="X371" s="359">
        <f t="shared" si="1274"/>
        <v>0</v>
      </c>
      <c r="Y371" s="359">
        <f t="shared" si="1274"/>
        <v>0</v>
      </c>
      <c r="Z371" s="359">
        <f t="shared" si="1274"/>
        <v>0</v>
      </c>
      <c r="AA371" s="359">
        <f t="shared" si="1274"/>
        <v>0</v>
      </c>
      <c r="AB371" s="359">
        <f t="shared" si="1274"/>
        <v>0</v>
      </c>
      <c r="AC371" s="359">
        <f t="shared" si="1274"/>
        <v>0</v>
      </c>
      <c r="AD371" s="359">
        <f t="shared" si="1274"/>
        <v>0</v>
      </c>
      <c r="AE371" s="359">
        <f t="shared" si="1274"/>
        <v>0</v>
      </c>
      <c r="AF371" s="359">
        <f t="shared" si="1274"/>
        <v>0</v>
      </c>
      <c r="AG371" s="359">
        <f t="shared" si="1274"/>
        <v>0</v>
      </c>
      <c r="AH371" s="359">
        <f t="shared" si="1274"/>
        <v>0</v>
      </c>
      <c r="AI371" s="359">
        <f t="shared" si="1274"/>
        <v>0</v>
      </c>
      <c r="AJ371" s="359">
        <f t="shared" si="1274"/>
        <v>0</v>
      </c>
      <c r="AK371" s="359">
        <f t="shared" si="1274"/>
        <v>0</v>
      </c>
      <c r="AL371" s="359">
        <f t="shared" si="1274"/>
        <v>0</v>
      </c>
      <c r="AM371" s="359">
        <f t="shared" si="1274"/>
        <v>0</v>
      </c>
      <c r="AN371" s="359">
        <f t="shared" si="1274"/>
        <v>0</v>
      </c>
      <c r="AO371" s="359">
        <f t="shared" si="1274"/>
        <v>0</v>
      </c>
      <c r="AP371" s="359">
        <f t="shared" si="1274"/>
        <v>0</v>
      </c>
      <c r="AQ371" s="359">
        <f t="shared" si="1274"/>
        <v>0</v>
      </c>
      <c r="AR371" s="359">
        <f t="shared" si="1274"/>
        <v>0</v>
      </c>
      <c r="AS371" s="359">
        <f t="shared" si="1274"/>
        <v>0</v>
      </c>
      <c r="AT371" s="359">
        <f t="shared" si="1274"/>
        <v>0</v>
      </c>
      <c r="AU371" s="359">
        <f t="shared" si="1274"/>
        <v>0</v>
      </c>
      <c r="AV371" s="359">
        <f t="shared" si="1274"/>
        <v>0</v>
      </c>
      <c r="AW371" s="359">
        <f t="shared" si="1274"/>
        <v>0</v>
      </c>
      <c r="AX371" s="359">
        <f t="shared" si="1274"/>
        <v>0</v>
      </c>
      <c r="AY371" s="359">
        <f t="shared" si="1274"/>
        <v>0</v>
      </c>
      <c r="AZ371" s="359">
        <f t="shared" si="1274"/>
        <v>0</v>
      </c>
      <c r="BA371" s="359">
        <f t="shared" si="1274"/>
        <v>0</v>
      </c>
      <c r="BB371" s="359">
        <f t="shared" si="1274"/>
        <v>0</v>
      </c>
      <c r="BC371" s="359">
        <f t="shared" si="1274"/>
        <v>0</v>
      </c>
      <c r="BD371" s="359">
        <f t="shared" si="1274"/>
        <v>0</v>
      </c>
      <c r="BE371" s="359">
        <f t="shared" si="1274"/>
        <v>0</v>
      </c>
      <c r="BF371" s="359">
        <f t="shared" si="1274"/>
        <v>0</v>
      </c>
      <c r="BG371" s="359">
        <f t="shared" si="1274"/>
        <v>0</v>
      </c>
      <c r="BH371" s="359">
        <f t="shared" si="1274"/>
        <v>0</v>
      </c>
      <c r="BI371" s="359">
        <f t="shared" si="1274"/>
        <v>0</v>
      </c>
      <c r="BJ371" s="359">
        <f t="shared" si="1274"/>
        <v>0</v>
      </c>
      <c r="BK371" s="359">
        <f t="shared" si="1274"/>
        <v>0</v>
      </c>
      <c r="BL371" s="359">
        <f t="shared" si="1274"/>
        <v>0</v>
      </c>
      <c r="BM371" s="359">
        <f t="shared" si="1274"/>
        <v>0</v>
      </c>
      <c r="BN371" s="359">
        <f t="shared" si="1274"/>
        <v>0</v>
      </c>
      <c r="BO371" s="359">
        <f t="shared" si="1274"/>
        <v>0</v>
      </c>
      <c r="BP371" s="359">
        <f t="shared" si="1274"/>
        <v>0</v>
      </c>
      <c r="BQ371" s="359">
        <f t="shared" ref="BQ371:CS371" si="1275">IFERROR(IF(BQ$17="beräknas ej",0,BP371*IF(BQ$362&gt;$D$357,1,IF(BQ$362&lt;=$C$357,$C$356,$D$356))*IFERROR(INDEX($B$8:$E$14,MATCH($A371,$A$8:$A$14,0),MATCH(BQ$362,$B$6:$E$6,1)),0)),0)</f>
        <v>0</v>
      </c>
      <c r="BR371" s="359">
        <f t="shared" si="1275"/>
        <v>0</v>
      </c>
      <c r="BS371" s="359">
        <f t="shared" si="1275"/>
        <v>0</v>
      </c>
      <c r="BT371" s="359">
        <f t="shared" si="1275"/>
        <v>0</v>
      </c>
      <c r="BU371" s="359">
        <f t="shared" si="1275"/>
        <v>0</v>
      </c>
      <c r="BV371" s="359">
        <f t="shared" si="1275"/>
        <v>0</v>
      </c>
      <c r="BW371" s="359">
        <f t="shared" si="1275"/>
        <v>0</v>
      </c>
      <c r="BX371" s="359">
        <f t="shared" si="1275"/>
        <v>0</v>
      </c>
      <c r="BY371" s="359">
        <f t="shared" si="1275"/>
        <v>0</v>
      </c>
      <c r="BZ371" s="359">
        <f t="shared" si="1275"/>
        <v>0</v>
      </c>
      <c r="CA371" s="359">
        <f t="shared" si="1275"/>
        <v>0</v>
      </c>
      <c r="CB371" s="359">
        <f t="shared" si="1275"/>
        <v>0</v>
      </c>
      <c r="CC371" s="359">
        <f t="shared" si="1275"/>
        <v>0</v>
      </c>
      <c r="CD371" s="359">
        <f t="shared" si="1275"/>
        <v>0</v>
      </c>
      <c r="CE371" s="359">
        <f t="shared" si="1275"/>
        <v>0</v>
      </c>
      <c r="CF371" s="359">
        <f t="shared" si="1275"/>
        <v>0</v>
      </c>
      <c r="CG371" s="359">
        <f t="shared" si="1275"/>
        <v>0</v>
      </c>
      <c r="CH371" s="359">
        <f t="shared" si="1275"/>
        <v>0</v>
      </c>
      <c r="CI371" s="359">
        <f t="shared" si="1275"/>
        <v>0</v>
      </c>
      <c r="CJ371" s="359">
        <f t="shared" si="1275"/>
        <v>0</v>
      </c>
      <c r="CK371" s="359">
        <f t="shared" si="1275"/>
        <v>0</v>
      </c>
      <c r="CL371" s="359">
        <f t="shared" si="1275"/>
        <v>0</v>
      </c>
      <c r="CM371" s="359">
        <f t="shared" si="1275"/>
        <v>0</v>
      </c>
      <c r="CN371" s="359">
        <f t="shared" si="1275"/>
        <v>0</v>
      </c>
      <c r="CO371" s="359">
        <f t="shared" si="1275"/>
        <v>0</v>
      </c>
      <c r="CP371" s="359">
        <f t="shared" si="1275"/>
        <v>0</v>
      </c>
      <c r="CQ371" s="359">
        <f t="shared" si="1275"/>
        <v>0</v>
      </c>
      <c r="CR371" s="359">
        <f t="shared" si="1275"/>
        <v>0</v>
      </c>
      <c r="CS371" s="359">
        <f t="shared" si="1275"/>
        <v>0</v>
      </c>
    </row>
    <row r="372" spans="1:97" s="367" customFormat="1" x14ac:dyDescent="0.35">
      <c r="A372" s="352">
        <f t="shared" ref="A372:C372" si="1276">A338</f>
        <v>0</v>
      </c>
      <c r="B372" s="352" t="str">
        <f t="shared" si="1276"/>
        <v>0 0</v>
      </c>
      <c r="C372" s="359">
        <f t="shared" si="1276"/>
        <v>0</v>
      </c>
      <c r="D372" s="359">
        <f>IFERROR(('JA basår'!W16*'JA basår'!F16*'JA basår'!H16*'JA basår'!L16)+('JA basår'!W46*'JA basår'!F46*'JA basår'!H46*'JA basår'!L46),0)</f>
        <v>0</v>
      </c>
      <c r="E372" s="359">
        <f t="shared" ref="E372:BP372" si="1277">IFERROR(IF(E$17="beräknas ej",0,D372*IF(E$362&gt;$D$357,1,IF(E$362&lt;=$C$357,$C$356,$D$356))*IFERROR(INDEX($B$8:$E$14,MATCH($A372,$A$8:$A$14,0),MATCH(E$362,$B$6:$E$6,1)),0)),0)</f>
        <v>0</v>
      </c>
      <c r="F372" s="359">
        <f t="shared" si="1277"/>
        <v>0</v>
      </c>
      <c r="G372" s="359">
        <f t="shared" si="1277"/>
        <v>0</v>
      </c>
      <c r="H372" s="359">
        <f t="shared" si="1277"/>
        <v>0</v>
      </c>
      <c r="I372" s="359">
        <f t="shared" si="1277"/>
        <v>0</v>
      </c>
      <c r="J372" s="359">
        <f t="shared" si="1277"/>
        <v>0</v>
      </c>
      <c r="K372" s="359">
        <f t="shared" si="1277"/>
        <v>0</v>
      </c>
      <c r="L372" s="359">
        <f t="shared" si="1277"/>
        <v>0</v>
      </c>
      <c r="M372" s="359">
        <f t="shared" si="1277"/>
        <v>0</v>
      </c>
      <c r="N372" s="359">
        <f t="shared" si="1277"/>
        <v>0</v>
      </c>
      <c r="O372" s="359">
        <f t="shared" si="1277"/>
        <v>0</v>
      </c>
      <c r="P372" s="359">
        <f t="shared" si="1277"/>
        <v>0</v>
      </c>
      <c r="Q372" s="359">
        <f t="shared" si="1277"/>
        <v>0</v>
      </c>
      <c r="R372" s="359">
        <f t="shared" si="1277"/>
        <v>0</v>
      </c>
      <c r="S372" s="359">
        <f t="shared" si="1277"/>
        <v>0</v>
      </c>
      <c r="T372" s="359">
        <f t="shared" si="1277"/>
        <v>0</v>
      </c>
      <c r="U372" s="359">
        <f t="shared" si="1277"/>
        <v>0</v>
      </c>
      <c r="V372" s="359">
        <f t="shared" si="1277"/>
        <v>0</v>
      </c>
      <c r="W372" s="359">
        <f t="shared" si="1277"/>
        <v>0</v>
      </c>
      <c r="X372" s="359">
        <f t="shared" si="1277"/>
        <v>0</v>
      </c>
      <c r="Y372" s="359">
        <f t="shared" si="1277"/>
        <v>0</v>
      </c>
      <c r="Z372" s="359">
        <f t="shared" si="1277"/>
        <v>0</v>
      </c>
      <c r="AA372" s="359">
        <f t="shared" si="1277"/>
        <v>0</v>
      </c>
      <c r="AB372" s="359">
        <f t="shared" si="1277"/>
        <v>0</v>
      </c>
      <c r="AC372" s="359">
        <f t="shared" si="1277"/>
        <v>0</v>
      </c>
      <c r="AD372" s="359">
        <f t="shared" si="1277"/>
        <v>0</v>
      </c>
      <c r="AE372" s="359">
        <f t="shared" si="1277"/>
        <v>0</v>
      </c>
      <c r="AF372" s="359">
        <f t="shared" si="1277"/>
        <v>0</v>
      </c>
      <c r="AG372" s="359">
        <f t="shared" si="1277"/>
        <v>0</v>
      </c>
      <c r="AH372" s="359">
        <f t="shared" si="1277"/>
        <v>0</v>
      </c>
      <c r="AI372" s="359">
        <f t="shared" si="1277"/>
        <v>0</v>
      </c>
      <c r="AJ372" s="359">
        <f t="shared" si="1277"/>
        <v>0</v>
      </c>
      <c r="AK372" s="359">
        <f t="shared" si="1277"/>
        <v>0</v>
      </c>
      <c r="AL372" s="359">
        <f t="shared" si="1277"/>
        <v>0</v>
      </c>
      <c r="AM372" s="359">
        <f t="shared" si="1277"/>
        <v>0</v>
      </c>
      <c r="AN372" s="359">
        <f t="shared" si="1277"/>
        <v>0</v>
      </c>
      <c r="AO372" s="359">
        <f t="shared" si="1277"/>
        <v>0</v>
      </c>
      <c r="AP372" s="359">
        <f t="shared" si="1277"/>
        <v>0</v>
      </c>
      <c r="AQ372" s="359">
        <f t="shared" si="1277"/>
        <v>0</v>
      </c>
      <c r="AR372" s="359">
        <f t="shared" si="1277"/>
        <v>0</v>
      </c>
      <c r="AS372" s="359">
        <f t="shared" si="1277"/>
        <v>0</v>
      </c>
      <c r="AT372" s="359">
        <f t="shared" si="1277"/>
        <v>0</v>
      </c>
      <c r="AU372" s="359">
        <f t="shared" si="1277"/>
        <v>0</v>
      </c>
      <c r="AV372" s="359">
        <f t="shared" si="1277"/>
        <v>0</v>
      </c>
      <c r="AW372" s="359">
        <f t="shared" si="1277"/>
        <v>0</v>
      </c>
      <c r="AX372" s="359">
        <f t="shared" si="1277"/>
        <v>0</v>
      </c>
      <c r="AY372" s="359">
        <f t="shared" si="1277"/>
        <v>0</v>
      </c>
      <c r="AZ372" s="359">
        <f t="shared" si="1277"/>
        <v>0</v>
      </c>
      <c r="BA372" s="359">
        <f t="shared" si="1277"/>
        <v>0</v>
      </c>
      <c r="BB372" s="359">
        <f t="shared" si="1277"/>
        <v>0</v>
      </c>
      <c r="BC372" s="359">
        <f t="shared" si="1277"/>
        <v>0</v>
      </c>
      <c r="BD372" s="359">
        <f t="shared" si="1277"/>
        <v>0</v>
      </c>
      <c r="BE372" s="359">
        <f t="shared" si="1277"/>
        <v>0</v>
      </c>
      <c r="BF372" s="359">
        <f t="shared" si="1277"/>
        <v>0</v>
      </c>
      <c r="BG372" s="359">
        <f t="shared" si="1277"/>
        <v>0</v>
      </c>
      <c r="BH372" s="359">
        <f t="shared" si="1277"/>
        <v>0</v>
      </c>
      <c r="BI372" s="359">
        <f t="shared" si="1277"/>
        <v>0</v>
      </c>
      <c r="BJ372" s="359">
        <f t="shared" si="1277"/>
        <v>0</v>
      </c>
      <c r="BK372" s="359">
        <f t="shared" si="1277"/>
        <v>0</v>
      </c>
      <c r="BL372" s="359">
        <f t="shared" si="1277"/>
        <v>0</v>
      </c>
      <c r="BM372" s="359">
        <f t="shared" si="1277"/>
        <v>0</v>
      </c>
      <c r="BN372" s="359">
        <f t="shared" si="1277"/>
        <v>0</v>
      </c>
      <c r="BO372" s="359">
        <f t="shared" si="1277"/>
        <v>0</v>
      </c>
      <c r="BP372" s="359">
        <f t="shared" si="1277"/>
        <v>0</v>
      </c>
      <c r="BQ372" s="359">
        <f t="shared" ref="BQ372:CS372" si="1278">IFERROR(IF(BQ$17="beräknas ej",0,BP372*IF(BQ$362&gt;$D$357,1,IF(BQ$362&lt;=$C$357,$C$356,$D$356))*IFERROR(INDEX($B$8:$E$14,MATCH($A372,$A$8:$A$14,0),MATCH(BQ$362,$B$6:$E$6,1)),0)),0)</f>
        <v>0</v>
      </c>
      <c r="BR372" s="359">
        <f t="shared" si="1278"/>
        <v>0</v>
      </c>
      <c r="BS372" s="359">
        <f t="shared" si="1278"/>
        <v>0</v>
      </c>
      <c r="BT372" s="359">
        <f t="shared" si="1278"/>
        <v>0</v>
      </c>
      <c r="BU372" s="359">
        <f t="shared" si="1278"/>
        <v>0</v>
      </c>
      <c r="BV372" s="359">
        <f t="shared" si="1278"/>
        <v>0</v>
      </c>
      <c r="BW372" s="359">
        <f t="shared" si="1278"/>
        <v>0</v>
      </c>
      <c r="BX372" s="359">
        <f t="shared" si="1278"/>
        <v>0</v>
      </c>
      <c r="BY372" s="359">
        <f t="shared" si="1278"/>
        <v>0</v>
      </c>
      <c r="BZ372" s="359">
        <f t="shared" si="1278"/>
        <v>0</v>
      </c>
      <c r="CA372" s="359">
        <f t="shared" si="1278"/>
        <v>0</v>
      </c>
      <c r="CB372" s="359">
        <f t="shared" si="1278"/>
        <v>0</v>
      </c>
      <c r="CC372" s="359">
        <f t="shared" si="1278"/>
        <v>0</v>
      </c>
      <c r="CD372" s="359">
        <f t="shared" si="1278"/>
        <v>0</v>
      </c>
      <c r="CE372" s="359">
        <f t="shared" si="1278"/>
        <v>0</v>
      </c>
      <c r="CF372" s="359">
        <f t="shared" si="1278"/>
        <v>0</v>
      </c>
      <c r="CG372" s="359">
        <f t="shared" si="1278"/>
        <v>0</v>
      </c>
      <c r="CH372" s="359">
        <f t="shared" si="1278"/>
        <v>0</v>
      </c>
      <c r="CI372" s="359">
        <f t="shared" si="1278"/>
        <v>0</v>
      </c>
      <c r="CJ372" s="359">
        <f t="shared" si="1278"/>
        <v>0</v>
      </c>
      <c r="CK372" s="359">
        <f t="shared" si="1278"/>
        <v>0</v>
      </c>
      <c r="CL372" s="359">
        <f t="shared" si="1278"/>
        <v>0</v>
      </c>
      <c r="CM372" s="359">
        <f t="shared" si="1278"/>
        <v>0</v>
      </c>
      <c r="CN372" s="359">
        <f t="shared" si="1278"/>
        <v>0</v>
      </c>
      <c r="CO372" s="359">
        <f t="shared" si="1278"/>
        <v>0</v>
      </c>
      <c r="CP372" s="359">
        <f t="shared" si="1278"/>
        <v>0</v>
      </c>
      <c r="CQ372" s="359">
        <f t="shared" si="1278"/>
        <v>0</v>
      </c>
      <c r="CR372" s="359">
        <f t="shared" si="1278"/>
        <v>0</v>
      </c>
      <c r="CS372" s="359">
        <f t="shared" si="1278"/>
        <v>0</v>
      </c>
    </row>
    <row r="373" spans="1:97" s="367" customFormat="1" x14ac:dyDescent="0.35">
      <c r="A373" s="352">
        <f t="shared" ref="A373:C373" si="1279">A339</f>
        <v>0</v>
      </c>
      <c r="B373" s="352" t="str">
        <f t="shared" si="1279"/>
        <v>0 0</v>
      </c>
      <c r="C373" s="359">
        <f t="shared" si="1279"/>
        <v>0</v>
      </c>
      <c r="D373" s="359">
        <f>IFERROR(('JA basår'!W17*'JA basår'!F17*'JA basår'!H17*'JA basår'!L17)+('JA basår'!W47*'JA basår'!F47*'JA basår'!H47*'JA basår'!L47),0)</f>
        <v>0</v>
      </c>
      <c r="E373" s="359">
        <f t="shared" ref="E373:BP373" si="1280">IFERROR(IF(E$17="beräknas ej",0,D373*IF(E$362&gt;$D$357,1,IF(E$362&lt;=$C$357,$C$356,$D$356))*IFERROR(INDEX($B$8:$E$14,MATCH($A373,$A$8:$A$14,0),MATCH(E$362,$B$6:$E$6,1)),0)),0)</f>
        <v>0</v>
      </c>
      <c r="F373" s="359">
        <f t="shared" si="1280"/>
        <v>0</v>
      </c>
      <c r="G373" s="359">
        <f t="shared" si="1280"/>
        <v>0</v>
      </c>
      <c r="H373" s="359">
        <f t="shared" si="1280"/>
        <v>0</v>
      </c>
      <c r="I373" s="359">
        <f t="shared" si="1280"/>
        <v>0</v>
      </c>
      <c r="J373" s="359">
        <f t="shared" si="1280"/>
        <v>0</v>
      </c>
      <c r="K373" s="359">
        <f t="shared" si="1280"/>
        <v>0</v>
      </c>
      <c r="L373" s="359">
        <f t="shared" si="1280"/>
        <v>0</v>
      </c>
      <c r="M373" s="359">
        <f t="shared" si="1280"/>
        <v>0</v>
      </c>
      <c r="N373" s="359">
        <f t="shared" si="1280"/>
        <v>0</v>
      </c>
      <c r="O373" s="359">
        <f t="shared" si="1280"/>
        <v>0</v>
      </c>
      <c r="P373" s="359">
        <f t="shared" si="1280"/>
        <v>0</v>
      </c>
      <c r="Q373" s="359">
        <f t="shared" si="1280"/>
        <v>0</v>
      </c>
      <c r="R373" s="359">
        <f t="shared" si="1280"/>
        <v>0</v>
      </c>
      <c r="S373" s="359">
        <f t="shared" si="1280"/>
        <v>0</v>
      </c>
      <c r="T373" s="359">
        <f t="shared" si="1280"/>
        <v>0</v>
      </c>
      <c r="U373" s="359">
        <f t="shared" si="1280"/>
        <v>0</v>
      </c>
      <c r="V373" s="359">
        <f t="shared" si="1280"/>
        <v>0</v>
      </c>
      <c r="W373" s="359">
        <f t="shared" si="1280"/>
        <v>0</v>
      </c>
      <c r="X373" s="359">
        <f t="shared" si="1280"/>
        <v>0</v>
      </c>
      <c r="Y373" s="359">
        <f t="shared" si="1280"/>
        <v>0</v>
      </c>
      <c r="Z373" s="359">
        <f t="shared" si="1280"/>
        <v>0</v>
      </c>
      <c r="AA373" s="359">
        <f t="shared" si="1280"/>
        <v>0</v>
      </c>
      <c r="AB373" s="359">
        <f t="shared" si="1280"/>
        <v>0</v>
      </c>
      <c r="AC373" s="359">
        <f t="shared" si="1280"/>
        <v>0</v>
      </c>
      <c r="AD373" s="359">
        <f t="shared" si="1280"/>
        <v>0</v>
      </c>
      <c r="AE373" s="359">
        <f t="shared" si="1280"/>
        <v>0</v>
      </c>
      <c r="AF373" s="359">
        <f t="shared" si="1280"/>
        <v>0</v>
      </c>
      <c r="AG373" s="359">
        <f t="shared" si="1280"/>
        <v>0</v>
      </c>
      <c r="AH373" s="359">
        <f t="shared" si="1280"/>
        <v>0</v>
      </c>
      <c r="AI373" s="359">
        <f t="shared" si="1280"/>
        <v>0</v>
      </c>
      <c r="AJ373" s="359">
        <f t="shared" si="1280"/>
        <v>0</v>
      </c>
      <c r="AK373" s="359">
        <f t="shared" si="1280"/>
        <v>0</v>
      </c>
      <c r="AL373" s="359">
        <f t="shared" si="1280"/>
        <v>0</v>
      </c>
      <c r="AM373" s="359">
        <f t="shared" si="1280"/>
        <v>0</v>
      </c>
      <c r="AN373" s="359">
        <f t="shared" si="1280"/>
        <v>0</v>
      </c>
      <c r="AO373" s="359">
        <f t="shared" si="1280"/>
        <v>0</v>
      </c>
      <c r="AP373" s="359">
        <f t="shared" si="1280"/>
        <v>0</v>
      </c>
      <c r="AQ373" s="359">
        <f t="shared" si="1280"/>
        <v>0</v>
      </c>
      <c r="AR373" s="359">
        <f t="shared" si="1280"/>
        <v>0</v>
      </c>
      <c r="AS373" s="359">
        <f t="shared" si="1280"/>
        <v>0</v>
      </c>
      <c r="AT373" s="359">
        <f t="shared" si="1280"/>
        <v>0</v>
      </c>
      <c r="AU373" s="359">
        <f t="shared" si="1280"/>
        <v>0</v>
      </c>
      <c r="AV373" s="359">
        <f t="shared" si="1280"/>
        <v>0</v>
      </c>
      <c r="AW373" s="359">
        <f t="shared" si="1280"/>
        <v>0</v>
      </c>
      <c r="AX373" s="359">
        <f t="shared" si="1280"/>
        <v>0</v>
      </c>
      <c r="AY373" s="359">
        <f t="shared" si="1280"/>
        <v>0</v>
      </c>
      <c r="AZ373" s="359">
        <f t="shared" si="1280"/>
        <v>0</v>
      </c>
      <c r="BA373" s="359">
        <f t="shared" si="1280"/>
        <v>0</v>
      </c>
      <c r="BB373" s="359">
        <f t="shared" si="1280"/>
        <v>0</v>
      </c>
      <c r="BC373" s="359">
        <f t="shared" si="1280"/>
        <v>0</v>
      </c>
      <c r="BD373" s="359">
        <f t="shared" si="1280"/>
        <v>0</v>
      </c>
      <c r="BE373" s="359">
        <f t="shared" si="1280"/>
        <v>0</v>
      </c>
      <c r="BF373" s="359">
        <f t="shared" si="1280"/>
        <v>0</v>
      </c>
      <c r="BG373" s="359">
        <f t="shared" si="1280"/>
        <v>0</v>
      </c>
      <c r="BH373" s="359">
        <f t="shared" si="1280"/>
        <v>0</v>
      </c>
      <c r="BI373" s="359">
        <f t="shared" si="1280"/>
        <v>0</v>
      </c>
      <c r="BJ373" s="359">
        <f t="shared" si="1280"/>
        <v>0</v>
      </c>
      <c r="BK373" s="359">
        <f t="shared" si="1280"/>
        <v>0</v>
      </c>
      <c r="BL373" s="359">
        <f t="shared" si="1280"/>
        <v>0</v>
      </c>
      <c r="BM373" s="359">
        <f t="shared" si="1280"/>
        <v>0</v>
      </c>
      <c r="BN373" s="359">
        <f t="shared" si="1280"/>
        <v>0</v>
      </c>
      <c r="BO373" s="359">
        <f t="shared" si="1280"/>
        <v>0</v>
      </c>
      <c r="BP373" s="359">
        <f t="shared" si="1280"/>
        <v>0</v>
      </c>
      <c r="BQ373" s="359">
        <f t="shared" ref="BQ373:CS373" si="1281">IFERROR(IF(BQ$17="beräknas ej",0,BP373*IF(BQ$362&gt;$D$357,1,IF(BQ$362&lt;=$C$357,$C$356,$D$356))*IFERROR(INDEX($B$8:$E$14,MATCH($A373,$A$8:$A$14,0),MATCH(BQ$362,$B$6:$E$6,1)),0)),0)</f>
        <v>0</v>
      </c>
      <c r="BR373" s="359">
        <f t="shared" si="1281"/>
        <v>0</v>
      </c>
      <c r="BS373" s="359">
        <f t="shared" si="1281"/>
        <v>0</v>
      </c>
      <c r="BT373" s="359">
        <f t="shared" si="1281"/>
        <v>0</v>
      </c>
      <c r="BU373" s="359">
        <f t="shared" si="1281"/>
        <v>0</v>
      </c>
      <c r="BV373" s="359">
        <f t="shared" si="1281"/>
        <v>0</v>
      </c>
      <c r="BW373" s="359">
        <f t="shared" si="1281"/>
        <v>0</v>
      </c>
      <c r="BX373" s="359">
        <f t="shared" si="1281"/>
        <v>0</v>
      </c>
      <c r="BY373" s="359">
        <f t="shared" si="1281"/>
        <v>0</v>
      </c>
      <c r="BZ373" s="359">
        <f t="shared" si="1281"/>
        <v>0</v>
      </c>
      <c r="CA373" s="359">
        <f t="shared" si="1281"/>
        <v>0</v>
      </c>
      <c r="CB373" s="359">
        <f t="shared" si="1281"/>
        <v>0</v>
      </c>
      <c r="CC373" s="359">
        <f t="shared" si="1281"/>
        <v>0</v>
      </c>
      <c r="CD373" s="359">
        <f t="shared" si="1281"/>
        <v>0</v>
      </c>
      <c r="CE373" s="359">
        <f t="shared" si="1281"/>
        <v>0</v>
      </c>
      <c r="CF373" s="359">
        <f t="shared" si="1281"/>
        <v>0</v>
      </c>
      <c r="CG373" s="359">
        <f t="shared" si="1281"/>
        <v>0</v>
      </c>
      <c r="CH373" s="359">
        <f t="shared" si="1281"/>
        <v>0</v>
      </c>
      <c r="CI373" s="359">
        <f t="shared" si="1281"/>
        <v>0</v>
      </c>
      <c r="CJ373" s="359">
        <f t="shared" si="1281"/>
        <v>0</v>
      </c>
      <c r="CK373" s="359">
        <f t="shared" si="1281"/>
        <v>0</v>
      </c>
      <c r="CL373" s="359">
        <f t="shared" si="1281"/>
        <v>0</v>
      </c>
      <c r="CM373" s="359">
        <f t="shared" si="1281"/>
        <v>0</v>
      </c>
      <c r="CN373" s="359">
        <f t="shared" si="1281"/>
        <v>0</v>
      </c>
      <c r="CO373" s="359">
        <f t="shared" si="1281"/>
        <v>0</v>
      </c>
      <c r="CP373" s="359">
        <f t="shared" si="1281"/>
        <v>0</v>
      </c>
      <c r="CQ373" s="359">
        <f t="shared" si="1281"/>
        <v>0</v>
      </c>
      <c r="CR373" s="359">
        <f t="shared" si="1281"/>
        <v>0</v>
      </c>
      <c r="CS373" s="359">
        <f t="shared" si="1281"/>
        <v>0</v>
      </c>
    </row>
    <row r="374" spans="1:97" s="367" customFormat="1" x14ac:dyDescent="0.35">
      <c r="A374" s="352">
        <f t="shared" ref="A374:C374" si="1282">A340</f>
        <v>0</v>
      </c>
      <c r="B374" s="352" t="str">
        <f t="shared" si="1282"/>
        <v>0 0</v>
      </c>
      <c r="C374" s="359">
        <f t="shared" si="1282"/>
        <v>0</v>
      </c>
      <c r="D374" s="359">
        <f>IFERROR(('JA basår'!W18*'JA basår'!F18*'JA basår'!H18*'JA basår'!L18)+('JA basår'!W48*'JA basår'!F48*'JA basår'!H48*'JA basår'!L48),0)</f>
        <v>0</v>
      </c>
      <c r="E374" s="359">
        <f t="shared" ref="E374:BP374" si="1283">IFERROR(IF(E$17="beräknas ej",0,D374*IF(E$362&gt;$D$357,1,IF(E$362&lt;=$C$357,$C$356,$D$356))*IFERROR(INDEX($B$8:$E$14,MATCH($A374,$A$8:$A$14,0),MATCH(E$362,$B$6:$E$6,1)),0)),0)</f>
        <v>0</v>
      </c>
      <c r="F374" s="359">
        <f t="shared" si="1283"/>
        <v>0</v>
      </c>
      <c r="G374" s="359">
        <f t="shared" si="1283"/>
        <v>0</v>
      </c>
      <c r="H374" s="359">
        <f t="shared" si="1283"/>
        <v>0</v>
      </c>
      <c r="I374" s="359">
        <f t="shared" si="1283"/>
        <v>0</v>
      </c>
      <c r="J374" s="359">
        <f t="shared" si="1283"/>
        <v>0</v>
      </c>
      <c r="K374" s="359">
        <f t="shared" si="1283"/>
        <v>0</v>
      </c>
      <c r="L374" s="359">
        <f t="shared" si="1283"/>
        <v>0</v>
      </c>
      <c r="M374" s="359">
        <f t="shared" si="1283"/>
        <v>0</v>
      </c>
      <c r="N374" s="359">
        <f t="shared" si="1283"/>
        <v>0</v>
      </c>
      <c r="O374" s="359">
        <f t="shared" si="1283"/>
        <v>0</v>
      </c>
      <c r="P374" s="359">
        <f t="shared" si="1283"/>
        <v>0</v>
      </c>
      <c r="Q374" s="359">
        <f t="shared" si="1283"/>
        <v>0</v>
      </c>
      <c r="R374" s="359">
        <f t="shared" si="1283"/>
        <v>0</v>
      </c>
      <c r="S374" s="359">
        <f t="shared" si="1283"/>
        <v>0</v>
      </c>
      <c r="T374" s="359">
        <f t="shared" si="1283"/>
        <v>0</v>
      </c>
      <c r="U374" s="359">
        <f t="shared" si="1283"/>
        <v>0</v>
      </c>
      <c r="V374" s="359">
        <f t="shared" si="1283"/>
        <v>0</v>
      </c>
      <c r="W374" s="359">
        <f t="shared" si="1283"/>
        <v>0</v>
      </c>
      <c r="X374" s="359">
        <f t="shared" si="1283"/>
        <v>0</v>
      </c>
      <c r="Y374" s="359">
        <f t="shared" si="1283"/>
        <v>0</v>
      </c>
      <c r="Z374" s="359">
        <f t="shared" si="1283"/>
        <v>0</v>
      </c>
      <c r="AA374" s="359">
        <f t="shared" si="1283"/>
        <v>0</v>
      </c>
      <c r="AB374" s="359">
        <f t="shared" si="1283"/>
        <v>0</v>
      </c>
      <c r="AC374" s="359">
        <f t="shared" si="1283"/>
        <v>0</v>
      </c>
      <c r="AD374" s="359">
        <f t="shared" si="1283"/>
        <v>0</v>
      </c>
      <c r="AE374" s="359">
        <f t="shared" si="1283"/>
        <v>0</v>
      </c>
      <c r="AF374" s="359">
        <f t="shared" si="1283"/>
        <v>0</v>
      </c>
      <c r="AG374" s="359">
        <f t="shared" si="1283"/>
        <v>0</v>
      </c>
      <c r="AH374" s="359">
        <f t="shared" si="1283"/>
        <v>0</v>
      </c>
      <c r="AI374" s="359">
        <f t="shared" si="1283"/>
        <v>0</v>
      </c>
      <c r="AJ374" s="359">
        <f t="shared" si="1283"/>
        <v>0</v>
      </c>
      <c r="AK374" s="359">
        <f t="shared" si="1283"/>
        <v>0</v>
      </c>
      <c r="AL374" s="359">
        <f t="shared" si="1283"/>
        <v>0</v>
      </c>
      <c r="AM374" s="359">
        <f t="shared" si="1283"/>
        <v>0</v>
      </c>
      <c r="AN374" s="359">
        <f t="shared" si="1283"/>
        <v>0</v>
      </c>
      <c r="AO374" s="359">
        <f t="shared" si="1283"/>
        <v>0</v>
      </c>
      <c r="AP374" s="359">
        <f t="shared" si="1283"/>
        <v>0</v>
      </c>
      <c r="AQ374" s="359">
        <f t="shared" si="1283"/>
        <v>0</v>
      </c>
      <c r="AR374" s="359">
        <f t="shared" si="1283"/>
        <v>0</v>
      </c>
      <c r="AS374" s="359">
        <f t="shared" si="1283"/>
        <v>0</v>
      </c>
      <c r="AT374" s="359">
        <f t="shared" si="1283"/>
        <v>0</v>
      </c>
      <c r="AU374" s="359">
        <f t="shared" si="1283"/>
        <v>0</v>
      </c>
      <c r="AV374" s="359">
        <f t="shared" si="1283"/>
        <v>0</v>
      </c>
      <c r="AW374" s="359">
        <f t="shared" si="1283"/>
        <v>0</v>
      </c>
      <c r="AX374" s="359">
        <f t="shared" si="1283"/>
        <v>0</v>
      </c>
      <c r="AY374" s="359">
        <f t="shared" si="1283"/>
        <v>0</v>
      </c>
      <c r="AZ374" s="359">
        <f t="shared" si="1283"/>
        <v>0</v>
      </c>
      <c r="BA374" s="359">
        <f t="shared" si="1283"/>
        <v>0</v>
      </c>
      <c r="BB374" s="359">
        <f t="shared" si="1283"/>
        <v>0</v>
      </c>
      <c r="BC374" s="359">
        <f t="shared" si="1283"/>
        <v>0</v>
      </c>
      <c r="BD374" s="359">
        <f t="shared" si="1283"/>
        <v>0</v>
      </c>
      <c r="BE374" s="359">
        <f t="shared" si="1283"/>
        <v>0</v>
      </c>
      <c r="BF374" s="359">
        <f t="shared" si="1283"/>
        <v>0</v>
      </c>
      <c r="BG374" s="359">
        <f t="shared" si="1283"/>
        <v>0</v>
      </c>
      <c r="BH374" s="359">
        <f t="shared" si="1283"/>
        <v>0</v>
      </c>
      <c r="BI374" s="359">
        <f t="shared" si="1283"/>
        <v>0</v>
      </c>
      <c r="BJ374" s="359">
        <f t="shared" si="1283"/>
        <v>0</v>
      </c>
      <c r="BK374" s="359">
        <f t="shared" si="1283"/>
        <v>0</v>
      </c>
      <c r="BL374" s="359">
        <f t="shared" si="1283"/>
        <v>0</v>
      </c>
      <c r="BM374" s="359">
        <f t="shared" si="1283"/>
        <v>0</v>
      </c>
      <c r="BN374" s="359">
        <f t="shared" si="1283"/>
        <v>0</v>
      </c>
      <c r="BO374" s="359">
        <f t="shared" si="1283"/>
        <v>0</v>
      </c>
      <c r="BP374" s="359">
        <f t="shared" si="1283"/>
        <v>0</v>
      </c>
      <c r="BQ374" s="359">
        <f t="shared" ref="BQ374:CS374" si="1284">IFERROR(IF(BQ$17="beräknas ej",0,BP374*IF(BQ$362&gt;$D$357,1,IF(BQ$362&lt;=$C$357,$C$356,$D$356))*IFERROR(INDEX($B$8:$E$14,MATCH($A374,$A$8:$A$14,0),MATCH(BQ$362,$B$6:$E$6,1)),0)),0)</f>
        <v>0</v>
      </c>
      <c r="BR374" s="359">
        <f t="shared" si="1284"/>
        <v>0</v>
      </c>
      <c r="BS374" s="359">
        <f t="shared" si="1284"/>
        <v>0</v>
      </c>
      <c r="BT374" s="359">
        <f t="shared" si="1284"/>
        <v>0</v>
      </c>
      <c r="BU374" s="359">
        <f t="shared" si="1284"/>
        <v>0</v>
      </c>
      <c r="BV374" s="359">
        <f t="shared" si="1284"/>
        <v>0</v>
      </c>
      <c r="BW374" s="359">
        <f t="shared" si="1284"/>
        <v>0</v>
      </c>
      <c r="BX374" s="359">
        <f t="shared" si="1284"/>
        <v>0</v>
      </c>
      <c r="BY374" s="359">
        <f t="shared" si="1284"/>
        <v>0</v>
      </c>
      <c r="BZ374" s="359">
        <f t="shared" si="1284"/>
        <v>0</v>
      </c>
      <c r="CA374" s="359">
        <f t="shared" si="1284"/>
        <v>0</v>
      </c>
      <c r="CB374" s="359">
        <f t="shared" si="1284"/>
        <v>0</v>
      </c>
      <c r="CC374" s="359">
        <f t="shared" si="1284"/>
        <v>0</v>
      </c>
      <c r="CD374" s="359">
        <f t="shared" si="1284"/>
        <v>0</v>
      </c>
      <c r="CE374" s="359">
        <f t="shared" si="1284"/>
        <v>0</v>
      </c>
      <c r="CF374" s="359">
        <f t="shared" si="1284"/>
        <v>0</v>
      </c>
      <c r="CG374" s="359">
        <f t="shared" si="1284"/>
        <v>0</v>
      </c>
      <c r="CH374" s="359">
        <f t="shared" si="1284"/>
        <v>0</v>
      </c>
      <c r="CI374" s="359">
        <f t="shared" si="1284"/>
        <v>0</v>
      </c>
      <c r="CJ374" s="359">
        <f t="shared" si="1284"/>
        <v>0</v>
      </c>
      <c r="CK374" s="359">
        <f t="shared" si="1284"/>
        <v>0</v>
      </c>
      <c r="CL374" s="359">
        <f t="shared" si="1284"/>
        <v>0</v>
      </c>
      <c r="CM374" s="359">
        <f t="shared" si="1284"/>
        <v>0</v>
      </c>
      <c r="CN374" s="359">
        <f t="shared" si="1284"/>
        <v>0</v>
      </c>
      <c r="CO374" s="359">
        <f t="shared" si="1284"/>
        <v>0</v>
      </c>
      <c r="CP374" s="359">
        <f t="shared" si="1284"/>
        <v>0</v>
      </c>
      <c r="CQ374" s="359">
        <f t="shared" si="1284"/>
        <v>0</v>
      </c>
      <c r="CR374" s="359">
        <f t="shared" si="1284"/>
        <v>0</v>
      </c>
      <c r="CS374" s="359">
        <f t="shared" si="1284"/>
        <v>0</v>
      </c>
    </row>
    <row r="375" spans="1:97" s="367" customFormat="1" x14ac:dyDescent="0.35">
      <c r="A375" s="352">
        <f t="shared" ref="A375:C375" si="1285">A341</f>
        <v>0</v>
      </c>
      <c r="B375" s="352" t="str">
        <f t="shared" si="1285"/>
        <v>0 0</v>
      </c>
      <c r="C375" s="359">
        <f t="shared" si="1285"/>
        <v>0</v>
      </c>
      <c r="D375" s="359">
        <f>IFERROR(('JA basår'!W19*'JA basår'!F19*'JA basår'!H19*'JA basår'!L19)+('JA basår'!W49*'JA basår'!F49*'JA basår'!H49*'JA basår'!L49),0)</f>
        <v>0</v>
      </c>
      <c r="E375" s="359">
        <f t="shared" ref="E375:BP375" si="1286">IFERROR(IF(E$17="beräknas ej",0,D375*IF(E$362&gt;$D$357,1,IF(E$362&lt;=$C$357,$C$356,$D$356))*IFERROR(INDEX($B$8:$E$14,MATCH($A375,$A$8:$A$14,0),MATCH(E$362,$B$6:$E$6,1)),0)),0)</f>
        <v>0</v>
      </c>
      <c r="F375" s="359">
        <f t="shared" si="1286"/>
        <v>0</v>
      </c>
      <c r="G375" s="359">
        <f t="shared" si="1286"/>
        <v>0</v>
      </c>
      <c r="H375" s="359">
        <f t="shared" si="1286"/>
        <v>0</v>
      </c>
      <c r="I375" s="359">
        <f t="shared" si="1286"/>
        <v>0</v>
      </c>
      <c r="J375" s="359">
        <f t="shared" si="1286"/>
        <v>0</v>
      </c>
      <c r="K375" s="359">
        <f t="shared" si="1286"/>
        <v>0</v>
      </c>
      <c r="L375" s="359">
        <f t="shared" si="1286"/>
        <v>0</v>
      </c>
      <c r="M375" s="359">
        <f t="shared" si="1286"/>
        <v>0</v>
      </c>
      <c r="N375" s="359">
        <f t="shared" si="1286"/>
        <v>0</v>
      </c>
      <c r="O375" s="359">
        <f t="shared" si="1286"/>
        <v>0</v>
      </c>
      <c r="P375" s="359">
        <f t="shared" si="1286"/>
        <v>0</v>
      </c>
      <c r="Q375" s="359">
        <f t="shared" si="1286"/>
        <v>0</v>
      </c>
      <c r="R375" s="359">
        <f t="shared" si="1286"/>
        <v>0</v>
      </c>
      <c r="S375" s="359">
        <f t="shared" si="1286"/>
        <v>0</v>
      </c>
      <c r="T375" s="359">
        <f t="shared" si="1286"/>
        <v>0</v>
      </c>
      <c r="U375" s="359">
        <f t="shared" si="1286"/>
        <v>0</v>
      </c>
      <c r="V375" s="359">
        <f t="shared" si="1286"/>
        <v>0</v>
      </c>
      <c r="W375" s="359">
        <f t="shared" si="1286"/>
        <v>0</v>
      </c>
      <c r="X375" s="359">
        <f t="shared" si="1286"/>
        <v>0</v>
      </c>
      <c r="Y375" s="359">
        <f t="shared" si="1286"/>
        <v>0</v>
      </c>
      <c r="Z375" s="359">
        <f t="shared" si="1286"/>
        <v>0</v>
      </c>
      <c r="AA375" s="359">
        <f t="shared" si="1286"/>
        <v>0</v>
      </c>
      <c r="AB375" s="359">
        <f t="shared" si="1286"/>
        <v>0</v>
      </c>
      <c r="AC375" s="359">
        <f t="shared" si="1286"/>
        <v>0</v>
      </c>
      <c r="AD375" s="359">
        <f t="shared" si="1286"/>
        <v>0</v>
      </c>
      <c r="AE375" s="359">
        <f t="shared" si="1286"/>
        <v>0</v>
      </c>
      <c r="AF375" s="359">
        <f t="shared" si="1286"/>
        <v>0</v>
      </c>
      <c r="AG375" s="359">
        <f t="shared" si="1286"/>
        <v>0</v>
      </c>
      <c r="AH375" s="359">
        <f t="shared" si="1286"/>
        <v>0</v>
      </c>
      <c r="AI375" s="359">
        <f t="shared" si="1286"/>
        <v>0</v>
      </c>
      <c r="AJ375" s="359">
        <f t="shared" si="1286"/>
        <v>0</v>
      </c>
      <c r="AK375" s="359">
        <f t="shared" si="1286"/>
        <v>0</v>
      </c>
      <c r="AL375" s="359">
        <f t="shared" si="1286"/>
        <v>0</v>
      </c>
      <c r="AM375" s="359">
        <f t="shared" si="1286"/>
        <v>0</v>
      </c>
      <c r="AN375" s="359">
        <f t="shared" si="1286"/>
        <v>0</v>
      </c>
      <c r="AO375" s="359">
        <f t="shared" si="1286"/>
        <v>0</v>
      </c>
      <c r="AP375" s="359">
        <f t="shared" si="1286"/>
        <v>0</v>
      </c>
      <c r="AQ375" s="359">
        <f t="shared" si="1286"/>
        <v>0</v>
      </c>
      <c r="AR375" s="359">
        <f t="shared" si="1286"/>
        <v>0</v>
      </c>
      <c r="AS375" s="359">
        <f t="shared" si="1286"/>
        <v>0</v>
      </c>
      <c r="AT375" s="359">
        <f t="shared" si="1286"/>
        <v>0</v>
      </c>
      <c r="AU375" s="359">
        <f t="shared" si="1286"/>
        <v>0</v>
      </c>
      <c r="AV375" s="359">
        <f t="shared" si="1286"/>
        <v>0</v>
      </c>
      <c r="AW375" s="359">
        <f t="shared" si="1286"/>
        <v>0</v>
      </c>
      <c r="AX375" s="359">
        <f t="shared" si="1286"/>
        <v>0</v>
      </c>
      <c r="AY375" s="359">
        <f t="shared" si="1286"/>
        <v>0</v>
      </c>
      <c r="AZ375" s="359">
        <f t="shared" si="1286"/>
        <v>0</v>
      </c>
      <c r="BA375" s="359">
        <f t="shared" si="1286"/>
        <v>0</v>
      </c>
      <c r="BB375" s="359">
        <f t="shared" si="1286"/>
        <v>0</v>
      </c>
      <c r="BC375" s="359">
        <f t="shared" si="1286"/>
        <v>0</v>
      </c>
      <c r="BD375" s="359">
        <f t="shared" si="1286"/>
        <v>0</v>
      </c>
      <c r="BE375" s="359">
        <f t="shared" si="1286"/>
        <v>0</v>
      </c>
      <c r="BF375" s="359">
        <f t="shared" si="1286"/>
        <v>0</v>
      </c>
      <c r="BG375" s="359">
        <f t="shared" si="1286"/>
        <v>0</v>
      </c>
      <c r="BH375" s="359">
        <f t="shared" si="1286"/>
        <v>0</v>
      </c>
      <c r="BI375" s="359">
        <f t="shared" si="1286"/>
        <v>0</v>
      </c>
      <c r="BJ375" s="359">
        <f t="shared" si="1286"/>
        <v>0</v>
      </c>
      <c r="BK375" s="359">
        <f t="shared" si="1286"/>
        <v>0</v>
      </c>
      <c r="BL375" s="359">
        <f t="shared" si="1286"/>
        <v>0</v>
      </c>
      <c r="BM375" s="359">
        <f t="shared" si="1286"/>
        <v>0</v>
      </c>
      <c r="BN375" s="359">
        <f t="shared" si="1286"/>
        <v>0</v>
      </c>
      <c r="BO375" s="359">
        <f t="shared" si="1286"/>
        <v>0</v>
      </c>
      <c r="BP375" s="359">
        <f t="shared" si="1286"/>
        <v>0</v>
      </c>
      <c r="BQ375" s="359">
        <f t="shared" ref="BQ375:CS375" si="1287">IFERROR(IF(BQ$17="beräknas ej",0,BP375*IF(BQ$362&gt;$D$357,1,IF(BQ$362&lt;=$C$357,$C$356,$D$356))*IFERROR(INDEX($B$8:$E$14,MATCH($A375,$A$8:$A$14,0),MATCH(BQ$362,$B$6:$E$6,1)),0)),0)</f>
        <v>0</v>
      </c>
      <c r="BR375" s="359">
        <f t="shared" si="1287"/>
        <v>0</v>
      </c>
      <c r="BS375" s="359">
        <f t="shared" si="1287"/>
        <v>0</v>
      </c>
      <c r="BT375" s="359">
        <f t="shared" si="1287"/>
        <v>0</v>
      </c>
      <c r="BU375" s="359">
        <f t="shared" si="1287"/>
        <v>0</v>
      </c>
      <c r="BV375" s="359">
        <f t="shared" si="1287"/>
        <v>0</v>
      </c>
      <c r="BW375" s="359">
        <f t="shared" si="1287"/>
        <v>0</v>
      </c>
      <c r="BX375" s="359">
        <f t="shared" si="1287"/>
        <v>0</v>
      </c>
      <c r="BY375" s="359">
        <f t="shared" si="1287"/>
        <v>0</v>
      </c>
      <c r="BZ375" s="359">
        <f t="shared" si="1287"/>
        <v>0</v>
      </c>
      <c r="CA375" s="359">
        <f t="shared" si="1287"/>
        <v>0</v>
      </c>
      <c r="CB375" s="359">
        <f t="shared" si="1287"/>
        <v>0</v>
      </c>
      <c r="CC375" s="359">
        <f t="shared" si="1287"/>
        <v>0</v>
      </c>
      <c r="CD375" s="359">
        <f t="shared" si="1287"/>
        <v>0</v>
      </c>
      <c r="CE375" s="359">
        <f t="shared" si="1287"/>
        <v>0</v>
      </c>
      <c r="CF375" s="359">
        <f t="shared" si="1287"/>
        <v>0</v>
      </c>
      <c r="CG375" s="359">
        <f t="shared" si="1287"/>
        <v>0</v>
      </c>
      <c r="CH375" s="359">
        <f t="shared" si="1287"/>
        <v>0</v>
      </c>
      <c r="CI375" s="359">
        <f t="shared" si="1287"/>
        <v>0</v>
      </c>
      <c r="CJ375" s="359">
        <f t="shared" si="1287"/>
        <v>0</v>
      </c>
      <c r="CK375" s="359">
        <f t="shared" si="1287"/>
        <v>0</v>
      </c>
      <c r="CL375" s="359">
        <f t="shared" si="1287"/>
        <v>0</v>
      </c>
      <c r="CM375" s="359">
        <f t="shared" si="1287"/>
        <v>0</v>
      </c>
      <c r="CN375" s="359">
        <f t="shared" si="1287"/>
        <v>0</v>
      </c>
      <c r="CO375" s="359">
        <f t="shared" si="1287"/>
        <v>0</v>
      </c>
      <c r="CP375" s="359">
        <f t="shared" si="1287"/>
        <v>0</v>
      </c>
      <c r="CQ375" s="359">
        <f t="shared" si="1287"/>
        <v>0</v>
      </c>
      <c r="CR375" s="359">
        <f t="shared" si="1287"/>
        <v>0</v>
      </c>
      <c r="CS375" s="359">
        <f t="shared" si="1287"/>
        <v>0</v>
      </c>
    </row>
    <row r="376" spans="1:97" s="367" customFormat="1" x14ac:dyDescent="0.35">
      <c r="A376" s="352">
        <f t="shared" ref="A376:C376" si="1288">A342</f>
        <v>0</v>
      </c>
      <c r="B376" s="352" t="str">
        <f t="shared" si="1288"/>
        <v>0 0</v>
      </c>
      <c r="C376" s="359">
        <f t="shared" si="1288"/>
        <v>0</v>
      </c>
      <c r="D376" s="359">
        <f>IFERROR(('JA basår'!W20*'JA basår'!F20*'JA basår'!H20*'JA basår'!L20)+('JA basår'!W50*'JA basår'!F50*'JA basår'!H50*'JA basår'!L50),0)</f>
        <v>0</v>
      </c>
      <c r="E376" s="359">
        <f t="shared" ref="E376:BP376" si="1289">IFERROR(IF(E$17="beräknas ej",0,D376*IF(E$362&gt;$D$357,1,IF(E$362&lt;=$C$357,$C$356,$D$356))*IFERROR(INDEX($B$8:$E$14,MATCH($A376,$A$8:$A$14,0),MATCH(E$362,$B$6:$E$6,1)),0)),0)</f>
        <v>0</v>
      </c>
      <c r="F376" s="359">
        <f t="shared" si="1289"/>
        <v>0</v>
      </c>
      <c r="G376" s="359">
        <f t="shared" si="1289"/>
        <v>0</v>
      </c>
      <c r="H376" s="359">
        <f t="shared" si="1289"/>
        <v>0</v>
      </c>
      <c r="I376" s="359">
        <f t="shared" si="1289"/>
        <v>0</v>
      </c>
      <c r="J376" s="359">
        <f t="shared" si="1289"/>
        <v>0</v>
      </c>
      <c r="K376" s="359">
        <f t="shared" si="1289"/>
        <v>0</v>
      </c>
      <c r="L376" s="359">
        <f t="shared" si="1289"/>
        <v>0</v>
      </c>
      <c r="M376" s="359">
        <f t="shared" si="1289"/>
        <v>0</v>
      </c>
      <c r="N376" s="359">
        <f t="shared" si="1289"/>
        <v>0</v>
      </c>
      <c r="O376" s="359">
        <f t="shared" si="1289"/>
        <v>0</v>
      </c>
      <c r="P376" s="359">
        <f t="shared" si="1289"/>
        <v>0</v>
      </c>
      <c r="Q376" s="359">
        <f t="shared" si="1289"/>
        <v>0</v>
      </c>
      <c r="R376" s="359">
        <f t="shared" si="1289"/>
        <v>0</v>
      </c>
      <c r="S376" s="359">
        <f t="shared" si="1289"/>
        <v>0</v>
      </c>
      <c r="T376" s="359">
        <f t="shared" si="1289"/>
        <v>0</v>
      </c>
      <c r="U376" s="359">
        <f t="shared" si="1289"/>
        <v>0</v>
      </c>
      <c r="V376" s="359">
        <f t="shared" si="1289"/>
        <v>0</v>
      </c>
      <c r="W376" s="359">
        <f t="shared" si="1289"/>
        <v>0</v>
      </c>
      <c r="X376" s="359">
        <f t="shared" si="1289"/>
        <v>0</v>
      </c>
      <c r="Y376" s="359">
        <f t="shared" si="1289"/>
        <v>0</v>
      </c>
      <c r="Z376" s="359">
        <f t="shared" si="1289"/>
        <v>0</v>
      </c>
      <c r="AA376" s="359">
        <f t="shared" si="1289"/>
        <v>0</v>
      </c>
      <c r="AB376" s="359">
        <f t="shared" si="1289"/>
        <v>0</v>
      </c>
      <c r="AC376" s="359">
        <f t="shared" si="1289"/>
        <v>0</v>
      </c>
      <c r="AD376" s="359">
        <f t="shared" si="1289"/>
        <v>0</v>
      </c>
      <c r="AE376" s="359">
        <f t="shared" si="1289"/>
        <v>0</v>
      </c>
      <c r="AF376" s="359">
        <f t="shared" si="1289"/>
        <v>0</v>
      </c>
      <c r="AG376" s="359">
        <f t="shared" si="1289"/>
        <v>0</v>
      </c>
      <c r="AH376" s="359">
        <f t="shared" si="1289"/>
        <v>0</v>
      </c>
      <c r="AI376" s="359">
        <f t="shared" si="1289"/>
        <v>0</v>
      </c>
      <c r="AJ376" s="359">
        <f t="shared" si="1289"/>
        <v>0</v>
      </c>
      <c r="AK376" s="359">
        <f t="shared" si="1289"/>
        <v>0</v>
      </c>
      <c r="AL376" s="359">
        <f t="shared" si="1289"/>
        <v>0</v>
      </c>
      <c r="AM376" s="359">
        <f t="shared" si="1289"/>
        <v>0</v>
      </c>
      <c r="AN376" s="359">
        <f t="shared" si="1289"/>
        <v>0</v>
      </c>
      <c r="AO376" s="359">
        <f t="shared" si="1289"/>
        <v>0</v>
      </c>
      <c r="AP376" s="359">
        <f t="shared" si="1289"/>
        <v>0</v>
      </c>
      <c r="AQ376" s="359">
        <f t="shared" si="1289"/>
        <v>0</v>
      </c>
      <c r="AR376" s="359">
        <f t="shared" si="1289"/>
        <v>0</v>
      </c>
      <c r="AS376" s="359">
        <f t="shared" si="1289"/>
        <v>0</v>
      </c>
      <c r="AT376" s="359">
        <f t="shared" si="1289"/>
        <v>0</v>
      </c>
      <c r="AU376" s="359">
        <f t="shared" si="1289"/>
        <v>0</v>
      </c>
      <c r="AV376" s="359">
        <f t="shared" si="1289"/>
        <v>0</v>
      </c>
      <c r="AW376" s="359">
        <f t="shared" si="1289"/>
        <v>0</v>
      </c>
      <c r="AX376" s="359">
        <f t="shared" si="1289"/>
        <v>0</v>
      </c>
      <c r="AY376" s="359">
        <f t="shared" si="1289"/>
        <v>0</v>
      </c>
      <c r="AZ376" s="359">
        <f t="shared" si="1289"/>
        <v>0</v>
      </c>
      <c r="BA376" s="359">
        <f t="shared" si="1289"/>
        <v>0</v>
      </c>
      <c r="BB376" s="359">
        <f t="shared" si="1289"/>
        <v>0</v>
      </c>
      <c r="BC376" s="359">
        <f t="shared" si="1289"/>
        <v>0</v>
      </c>
      <c r="BD376" s="359">
        <f t="shared" si="1289"/>
        <v>0</v>
      </c>
      <c r="BE376" s="359">
        <f t="shared" si="1289"/>
        <v>0</v>
      </c>
      <c r="BF376" s="359">
        <f t="shared" si="1289"/>
        <v>0</v>
      </c>
      <c r="BG376" s="359">
        <f t="shared" si="1289"/>
        <v>0</v>
      </c>
      <c r="BH376" s="359">
        <f t="shared" si="1289"/>
        <v>0</v>
      </c>
      <c r="BI376" s="359">
        <f t="shared" si="1289"/>
        <v>0</v>
      </c>
      <c r="BJ376" s="359">
        <f t="shared" si="1289"/>
        <v>0</v>
      </c>
      <c r="BK376" s="359">
        <f t="shared" si="1289"/>
        <v>0</v>
      </c>
      <c r="BL376" s="359">
        <f t="shared" si="1289"/>
        <v>0</v>
      </c>
      <c r="BM376" s="359">
        <f t="shared" si="1289"/>
        <v>0</v>
      </c>
      <c r="BN376" s="359">
        <f t="shared" si="1289"/>
        <v>0</v>
      </c>
      <c r="BO376" s="359">
        <f t="shared" si="1289"/>
        <v>0</v>
      </c>
      <c r="BP376" s="359">
        <f t="shared" si="1289"/>
        <v>0</v>
      </c>
      <c r="BQ376" s="359">
        <f t="shared" ref="BQ376:CS376" si="1290">IFERROR(IF(BQ$17="beräknas ej",0,BP376*IF(BQ$362&gt;$D$357,1,IF(BQ$362&lt;=$C$357,$C$356,$D$356))*IFERROR(INDEX($B$8:$E$14,MATCH($A376,$A$8:$A$14,0),MATCH(BQ$362,$B$6:$E$6,1)),0)),0)</f>
        <v>0</v>
      </c>
      <c r="BR376" s="359">
        <f t="shared" si="1290"/>
        <v>0</v>
      </c>
      <c r="BS376" s="359">
        <f t="shared" si="1290"/>
        <v>0</v>
      </c>
      <c r="BT376" s="359">
        <f t="shared" si="1290"/>
        <v>0</v>
      </c>
      <c r="BU376" s="359">
        <f t="shared" si="1290"/>
        <v>0</v>
      </c>
      <c r="BV376" s="359">
        <f t="shared" si="1290"/>
        <v>0</v>
      </c>
      <c r="BW376" s="359">
        <f t="shared" si="1290"/>
        <v>0</v>
      </c>
      <c r="BX376" s="359">
        <f t="shared" si="1290"/>
        <v>0</v>
      </c>
      <c r="BY376" s="359">
        <f t="shared" si="1290"/>
        <v>0</v>
      </c>
      <c r="BZ376" s="359">
        <f t="shared" si="1290"/>
        <v>0</v>
      </c>
      <c r="CA376" s="359">
        <f t="shared" si="1290"/>
        <v>0</v>
      </c>
      <c r="CB376" s="359">
        <f t="shared" si="1290"/>
        <v>0</v>
      </c>
      <c r="CC376" s="359">
        <f t="shared" si="1290"/>
        <v>0</v>
      </c>
      <c r="CD376" s="359">
        <f t="shared" si="1290"/>
        <v>0</v>
      </c>
      <c r="CE376" s="359">
        <f t="shared" si="1290"/>
        <v>0</v>
      </c>
      <c r="CF376" s="359">
        <f t="shared" si="1290"/>
        <v>0</v>
      </c>
      <c r="CG376" s="359">
        <f t="shared" si="1290"/>
        <v>0</v>
      </c>
      <c r="CH376" s="359">
        <f t="shared" si="1290"/>
        <v>0</v>
      </c>
      <c r="CI376" s="359">
        <f t="shared" si="1290"/>
        <v>0</v>
      </c>
      <c r="CJ376" s="359">
        <f t="shared" si="1290"/>
        <v>0</v>
      </c>
      <c r="CK376" s="359">
        <f t="shared" si="1290"/>
        <v>0</v>
      </c>
      <c r="CL376" s="359">
        <f t="shared" si="1290"/>
        <v>0</v>
      </c>
      <c r="CM376" s="359">
        <f t="shared" si="1290"/>
        <v>0</v>
      </c>
      <c r="CN376" s="359">
        <f t="shared" si="1290"/>
        <v>0</v>
      </c>
      <c r="CO376" s="359">
        <f t="shared" si="1290"/>
        <v>0</v>
      </c>
      <c r="CP376" s="359">
        <f t="shared" si="1290"/>
        <v>0</v>
      </c>
      <c r="CQ376" s="359">
        <f t="shared" si="1290"/>
        <v>0</v>
      </c>
      <c r="CR376" s="359">
        <f t="shared" si="1290"/>
        <v>0</v>
      </c>
      <c r="CS376" s="359">
        <f t="shared" si="1290"/>
        <v>0</v>
      </c>
    </row>
    <row r="377" spans="1:97" s="367" customFormat="1" x14ac:dyDescent="0.35">
      <c r="A377" s="352">
        <f t="shared" ref="A377:C377" si="1291">A343</f>
        <v>0</v>
      </c>
      <c r="B377" s="352" t="str">
        <f t="shared" si="1291"/>
        <v>0 0</v>
      </c>
      <c r="C377" s="359">
        <f t="shared" si="1291"/>
        <v>0</v>
      </c>
      <c r="D377" s="359">
        <f>IFERROR(('JA basår'!W21*'JA basår'!F21*'JA basår'!H21*'JA basår'!L21)+('JA basår'!W51*'JA basår'!F51*'JA basår'!H51*'JA basår'!L51),0)</f>
        <v>0</v>
      </c>
      <c r="E377" s="359">
        <f t="shared" ref="E377:BP377" si="1292">IFERROR(IF(E$17="beräknas ej",0,D377*IF(E$362&gt;$D$357,1,IF(E$362&lt;=$C$357,$C$356,$D$356))*IFERROR(INDEX($B$8:$E$14,MATCH($A377,$A$8:$A$14,0),MATCH(E$362,$B$6:$E$6,1)),0)),0)</f>
        <v>0</v>
      </c>
      <c r="F377" s="359">
        <f t="shared" si="1292"/>
        <v>0</v>
      </c>
      <c r="G377" s="359">
        <f t="shared" si="1292"/>
        <v>0</v>
      </c>
      <c r="H377" s="359">
        <f t="shared" si="1292"/>
        <v>0</v>
      </c>
      <c r="I377" s="359">
        <f t="shared" si="1292"/>
        <v>0</v>
      </c>
      <c r="J377" s="359">
        <f t="shared" si="1292"/>
        <v>0</v>
      </c>
      <c r="K377" s="359">
        <f t="shared" si="1292"/>
        <v>0</v>
      </c>
      <c r="L377" s="359">
        <f t="shared" si="1292"/>
        <v>0</v>
      </c>
      <c r="M377" s="359">
        <f t="shared" si="1292"/>
        <v>0</v>
      </c>
      <c r="N377" s="359">
        <f t="shared" si="1292"/>
        <v>0</v>
      </c>
      <c r="O377" s="359">
        <f t="shared" si="1292"/>
        <v>0</v>
      </c>
      <c r="P377" s="359">
        <f t="shared" si="1292"/>
        <v>0</v>
      </c>
      <c r="Q377" s="359">
        <f t="shared" si="1292"/>
        <v>0</v>
      </c>
      <c r="R377" s="359">
        <f t="shared" si="1292"/>
        <v>0</v>
      </c>
      <c r="S377" s="359">
        <f t="shared" si="1292"/>
        <v>0</v>
      </c>
      <c r="T377" s="359">
        <f t="shared" si="1292"/>
        <v>0</v>
      </c>
      <c r="U377" s="359">
        <f t="shared" si="1292"/>
        <v>0</v>
      </c>
      <c r="V377" s="359">
        <f t="shared" si="1292"/>
        <v>0</v>
      </c>
      <c r="W377" s="359">
        <f t="shared" si="1292"/>
        <v>0</v>
      </c>
      <c r="X377" s="359">
        <f t="shared" si="1292"/>
        <v>0</v>
      </c>
      <c r="Y377" s="359">
        <f t="shared" si="1292"/>
        <v>0</v>
      </c>
      <c r="Z377" s="359">
        <f t="shared" si="1292"/>
        <v>0</v>
      </c>
      <c r="AA377" s="359">
        <f t="shared" si="1292"/>
        <v>0</v>
      </c>
      <c r="AB377" s="359">
        <f t="shared" si="1292"/>
        <v>0</v>
      </c>
      <c r="AC377" s="359">
        <f t="shared" si="1292"/>
        <v>0</v>
      </c>
      <c r="AD377" s="359">
        <f t="shared" si="1292"/>
        <v>0</v>
      </c>
      <c r="AE377" s="359">
        <f t="shared" si="1292"/>
        <v>0</v>
      </c>
      <c r="AF377" s="359">
        <f t="shared" si="1292"/>
        <v>0</v>
      </c>
      <c r="AG377" s="359">
        <f t="shared" si="1292"/>
        <v>0</v>
      </c>
      <c r="AH377" s="359">
        <f t="shared" si="1292"/>
        <v>0</v>
      </c>
      <c r="AI377" s="359">
        <f t="shared" si="1292"/>
        <v>0</v>
      </c>
      <c r="AJ377" s="359">
        <f t="shared" si="1292"/>
        <v>0</v>
      </c>
      <c r="AK377" s="359">
        <f t="shared" si="1292"/>
        <v>0</v>
      </c>
      <c r="AL377" s="359">
        <f t="shared" si="1292"/>
        <v>0</v>
      </c>
      <c r="AM377" s="359">
        <f t="shared" si="1292"/>
        <v>0</v>
      </c>
      <c r="AN377" s="359">
        <f t="shared" si="1292"/>
        <v>0</v>
      </c>
      <c r="AO377" s="359">
        <f t="shared" si="1292"/>
        <v>0</v>
      </c>
      <c r="AP377" s="359">
        <f t="shared" si="1292"/>
        <v>0</v>
      </c>
      <c r="AQ377" s="359">
        <f t="shared" si="1292"/>
        <v>0</v>
      </c>
      <c r="AR377" s="359">
        <f t="shared" si="1292"/>
        <v>0</v>
      </c>
      <c r="AS377" s="359">
        <f t="shared" si="1292"/>
        <v>0</v>
      </c>
      <c r="AT377" s="359">
        <f t="shared" si="1292"/>
        <v>0</v>
      </c>
      <c r="AU377" s="359">
        <f t="shared" si="1292"/>
        <v>0</v>
      </c>
      <c r="AV377" s="359">
        <f t="shared" si="1292"/>
        <v>0</v>
      </c>
      <c r="AW377" s="359">
        <f t="shared" si="1292"/>
        <v>0</v>
      </c>
      <c r="AX377" s="359">
        <f t="shared" si="1292"/>
        <v>0</v>
      </c>
      <c r="AY377" s="359">
        <f t="shared" si="1292"/>
        <v>0</v>
      </c>
      <c r="AZ377" s="359">
        <f t="shared" si="1292"/>
        <v>0</v>
      </c>
      <c r="BA377" s="359">
        <f t="shared" si="1292"/>
        <v>0</v>
      </c>
      <c r="BB377" s="359">
        <f t="shared" si="1292"/>
        <v>0</v>
      </c>
      <c r="BC377" s="359">
        <f t="shared" si="1292"/>
        <v>0</v>
      </c>
      <c r="BD377" s="359">
        <f t="shared" si="1292"/>
        <v>0</v>
      </c>
      <c r="BE377" s="359">
        <f t="shared" si="1292"/>
        <v>0</v>
      </c>
      <c r="BF377" s="359">
        <f t="shared" si="1292"/>
        <v>0</v>
      </c>
      <c r="BG377" s="359">
        <f t="shared" si="1292"/>
        <v>0</v>
      </c>
      <c r="BH377" s="359">
        <f t="shared" si="1292"/>
        <v>0</v>
      </c>
      <c r="BI377" s="359">
        <f t="shared" si="1292"/>
        <v>0</v>
      </c>
      <c r="BJ377" s="359">
        <f t="shared" si="1292"/>
        <v>0</v>
      </c>
      <c r="BK377" s="359">
        <f t="shared" si="1292"/>
        <v>0</v>
      </c>
      <c r="BL377" s="359">
        <f t="shared" si="1292"/>
        <v>0</v>
      </c>
      <c r="BM377" s="359">
        <f t="shared" si="1292"/>
        <v>0</v>
      </c>
      <c r="BN377" s="359">
        <f t="shared" si="1292"/>
        <v>0</v>
      </c>
      <c r="BO377" s="359">
        <f t="shared" si="1292"/>
        <v>0</v>
      </c>
      <c r="BP377" s="359">
        <f t="shared" si="1292"/>
        <v>0</v>
      </c>
      <c r="BQ377" s="359">
        <f t="shared" ref="BQ377:CS377" si="1293">IFERROR(IF(BQ$17="beräknas ej",0,BP377*IF(BQ$362&gt;$D$357,1,IF(BQ$362&lt;=$C$357,$C$356,$D$356))*IFERROR(INDEX($B$8:$E$14,MATCH($A377,$A$8:$A$14,0),MATCH(BQ$362,$B$6:$E$6,1)),0)),0)</f>
        <v>0</v>
      </c>
      <c r="BR377" s="359">
        <f t="shared" si="1293"/>
        <v>0</v>
      </c>
      <c r="BS377" s="359">
        <f t="shared" si="1293"/>
        <v>0</v>
      </c>
      <c r="BT377" s="359">
        <f t="shared" si="1293"/>
        <v>0</v>
      </c>
      <c r="BU377" s="359">
        <f t="shared" si="1293"/>
        <v>0</v>
      </c>
      <c r="BV377" s="359">
        <f t="shared" si="1293"/>
        <v>0</v>
      </c>
      <c r="BW377" s="359">
        <f t="shared" si="1293"/>
        <v>0</v>
      </c>
      <c r="BX377" s="359">
        <f t="shared" si="1293"/>
        <v>0</v>
      </c>
      <c r="BY377" s="359">
        <f t="shared" si="1293"/>
        <v>0</v>
      </c>
      <c r="BZ377" s="359">
        <f t="shared" si="1293"/>
        <v>0</v>
      </c>
      <c r="CA377" s="359">
        <f t="shared" si="1293"/>
        <v>0</v>
      </c>
      <c r="CB377" s="359">
        <f t="shared" si="1293"/>
        <v>0</v>
      </c>
      <c r="CC377" s="359">
        <f t="shared" si="1293"/>
        <v>0</v>
      </c>
      <c r="CD377" s="359">
        <f t="shared" si="1293"/>
        <v>0</v>
      </c>
      <c r="CE377" s="359">
        <f t="shared" si="1293"/>
        <v>0</v>
      </c>
      <c r="CF377" s="359">
        <f t="shared" si="1293"/>
        <v>0</v>
      </c>
      <c r="CG377" s="359">
        <f t="shared" si="1293"/>
        <v>0</v>
      </c>
      <c r="CH377" s="359">
        <f t="shared" si="1293"/>
        <v>0</v>
      </c>
      <c r="CI377" s="359">
        <f t="shared" si="1293"/>
        <v>0</v>
      </c>
      <c r="CJ377" s="359">
        <f t="shared" si="1293"/>
        <v>0</v>
      </c>
      <c r="CK377" s="359">
        <f t="shared" si="1293"/>
        <v>0</v>
      </c>
      <c r="CL377" s="359">
        <f t="shared" si="1293"/>
        <v>0</v>
      </c>
      <c r="CM377" s="359">
        <f t="shared" si="1293"/>
        <v>0</v>
      </c>
      <c r="CN377" s="359">
        <f t="shared" si="1293"/>
        <v>0</v>
      </c>
      <c r="CO377" s="359">
        <f t="shared" si="1293"/>
        <v>0</v>
      </c>
      <c r="CP377" s="359">
        <f t="shared" si="1293"/>
        <v>0</v>
      </c>
      <c r="CQ377" s="359">
        <f t="shared" si="1293"/>
        <v>0</v>
      </c>
      <c r="CR377" s="359">
        <f t="shared" si="1293"/>
        <v>0</v>
      </c>
      <c r="CS377" s="359">
        <f t="shared" si="1293"/>
        <v>0</v>
      </c>
    </row>
    <row r="378" spans="1:97" s="367" customFormat="1" x14ac:dyDescent="0.35">
      <c r="A378" s="352">
        <f t="shared" ref="A378:C378" si="1294">A344</f>
        <v>0</v>
      </c>
      <c r="B378" s="352" t="str">
        <f t="shared" si="1294"/>
        <v>0 0</v>
      </c>
      <c r="C378" s="359">
        <f t="shared" si="1294"/>
        <v>0</v>
      </c>
      <c r="D378" s="359">
        <f>IFERROR(('JA basår'!W22*'JA basår'!F22*'JA basår'!H22*'JA basår'!L22)+('JA basår'!W52*'JA basår'!F52*'JA basår'!H52*'JA basår'!L52),0)</f>
        <v>0</v>
      </c>
      <c r="E378" s="359">
        <f t="shared" ref="E378:BP378" si="1295">IFERROR(IF(E$17="beräknas ej",0,D378*IF(E$362&gt;$D$357,1,IF(E$362&lt;=$C$357,$C$356,$D$356))*IFERROR(INDEX($B$8:$E$14,MATCH($A378,$A$8:$A$14,0),MATCH(E$362,$B$6:$E$6,1)),0)),0)</f>
        <v>0</v>
      </c>
      <c r="F378" s="359">
        <f t="shared" si="1295"/>
        <v>0</v>
      </c>
      <c r="G378" s="359">
        <f t="shared" si="1295"/>
        <v>0</v>
      </c>
      <c r="H378" s="359">
        <f t="shared" si="1295"/>
        <v>0</v>
      </c>
      <c r="I378" s="359">
        <f t="shared" si="1295"/>
        <v>0</v>
      </c>
      <c r="J378" s="359">
        <f t="shared" si="1295"/>
        <v>0</v>
      </c>
      <c r="K378" s="359">
        <f t="shared" si="1295"/>
        <v>0</v>
      </c>
      <c r="L378" s="359">
        <f t="shared" si="1295"/>
        <v>0</v>
      </c>
      <c r="M378" s="359">
        <f t="shared" si="1295"/>
        <v>0</v>
      </c>
      <c r="N378" s="359">
        <f t="shared" si="1295"/>
        <v>0</v>
      </c>
      <c r="O378" s="359">
        <f t="shared" si="1295"/>
        <v>0</v>
      </c>
      <c r="P378" s="359">
        <f t="shared" si="1295"/>
        <v>0</v>
      </c>
      <c r="Q378" s="359">
        <f t="shared" si="1295"/>
        <v>0</v>
      </c>
      <c r="R378" s="359">
        <f t="shared" si="1295"/>
        <v>0</v>
      </c>
      <c r="S378" s="359">
        <f t="shared" si="1295"/>
        <v>0</v>
      </c>
      <c r="T378" s="359">
        <f t="shared" si="1295"/>
        <v>0</v>
      </c>
      <c r="U378" s="359">
        <f t="shared" si="1295"/>
        <v>0</v>
      </c>
      <c r="V378" s="359">
        <f t="shared" si="1295"/>
        <v>0</v>
      </c>
      <c r="W378" s="359">
        <f t="shared" si="1295"/>
        <v>0</v>
      </c>
      <c r="X378" s="359">
        <f t="shared" si="1295"/>
        <v>0</v>
      </c>
      <c r="Y378" s="359">
        <f t="shared" si="1295"/>
        <v>0</v>
      </c>
      <c r="Z378" s="359">
        <f t="shared" si="1295"/>
        <v>0</v>
      </c>
      <c r="AA378" s="359">
        <f t="shared" si="1295"/>
        <v>0</v>
      </c>
      <c r="AB378" s="359">
        <f t="shared" si="1295"/>
        <v>0</v>
      </c>
      <c r="AC378" s="359">
        <f t="shared" si="1295"/>
        <v>0</v>
      </c>
      <c r="AD378" s="359">
        <f t="shared" si="1295"/>
        <v>0</v>
      </c>
      <c r="AE378" s="359">
        <f t="shared" si="1295"/>
        <v>0</v>
      </c>
      <c r="AF378" s="359">
        <f t="shared" si="1295"/>
        <v>0</v>
      </c>
      <c r="AG378" s="359">
        <f t="shared" si="1295"/>
        <v>0</v>
      </c>
      <c r="AH378" s="359">
        <f t="shared" si="1295"/>
        <v>0</v>
      </c>
      <c r="AI378" s="359">
        <f t="shared" si="1295"/>
        <v>0</v>
      </c>
      <c r="AJ378" s="359">
        <f t="shared" si="1295"/>
        <v>0</v>
      </c>
      <c r="AK378" s="359">
        <f t="shared" si="1295"/>
        <v>0</v>
      </c>
      <c r="AL378" s="359">
        <f t="shared" si="1295"/>
        <v>0</v>
      </c>
      <c r="AM378" s="359">
        <f t="shared" si="1295"/>
        <v>0</v>
      </c>
      <c r="AN378" s="359">
        <f t="shared" si="1295"/>
        <v>0</v>
      </c>
      <c r="AO378" s="359">
        <f t="shared" si="1295"/>
        <v>0</v>
      </c>
      <c r="AP378" s="359">
        <f t="shared" si="1295"/>
        <v>0</v>
      </c>
      <c r="AQ378" s="359">
        <f t="shared" si="1295"/>
        <v>0</v>
      </c>
      <c r="AR378" s="359">
        <f t="shared" si="1295"/>
        <v>0</v>
      </c>
      <c r="AS378" s="359">
        <f t="shared" si="1295"/>
        <v>0</v>
      </c>
      <c r="AT378" s="359">
        <f t="shared" si="1295"/>
        <v>0</v>
      </c>
      <c r="AU378" s="359">
        <f t="shared" si="1295"/>
        <v>0</v>
      </c>
      <c r="AV378" s="359">
        <f t="shared" si="1295"/>
        <v>0</v>
      </c>
      <c r="AW378" s="359">
        <f t="shared" si="1295"/>
        <v>0</v>
      </c>
      <c r="AX378" s="359">
        <f t="shared" si="1295"/>
        <v>0</v>
      </c>
      <c r="AY378" s="359">
        <f t="shared" si="1295"/>
        <v>0</v>
      </c>
      <c r="AZ378" s="359">
        <f t="shared" si="1295"/>
        <v>0</v>
      </c>
      <c r="BA378" s="359">
        <f t="shared" si="1295"/>
        <v>0</v>
      </c>
      <c r="BB378" s="359">
        <f t="shared" si="1295"/>
        <v>0</v>
      </c>
      <c r="BC378" s="359">
        <f t="shared" si="1295"/>
        <v>0</v>
      </c>
      <c r="BD378" s="359">
        <f t="shared" si="1295"/>
        <v>0</v>
      </c>
      <c r="BE378" s="359">
        <f t="shared" si="1295"/>
        <v>0</v>
      </c>
      <c r="BF378" s="359">
        <f t="shared" si="1295"/>
        <v>0</v>
      </c>
      <c r="BG378" s="359">
        <f t="shared" si="1295"/>
        <v>0</v>
      </c>
      <c r="BH378" s="359">
        <f t="shared" si="1295"/>
        <v>0</v>
      </c>
      <c r="BI378" s="359">
        <f t="shared" si="1295"/>
        <v>0</v>
      </c>
      <c r="BJ378" s="359">
        <f t="shared" si="1295"/>
        <v>0</v>
      </c>
      <c r="BK378" s="359">
        <f t="shared" si="1295"/>
        <v>0</v>
      </c>
      <c r="BL378" s="359">
        <f t="shared" si="1295"/>
        <v>0</v>
      </c>
      <c r="BM378" s="359">
        <f t="shared" si="1295"/>
        <v>0</v>
      </c>
      <c r="BN378" s="359">
        <f t="shared" si="1295"/>
        <v>0</v>
      </c>
      <c r="BO378" s="359">
        <f t="shared" si="1295"/>
        <v>0</v>
      </c>
      <c r="BP378" s="359">
        <f t="shared" si="1295"/>
        <v>0</v>
      </c>
      <c r="BQ378" s="359">
        <f t="shared" ref="BQ378:CS378" si="1296">IFERROR(IF(BQ$17="beräknas ej",0,BP378*IF(BQ$362&gt;$D$357,1,IF(BQ$362&lt;=$C$357,$C$356,$D$356))*IFERROR(INDEX($B$8:$E$14,MATCH($A378,$A$8:$A$14,0),MATCH(BQ$362,$B$6:$E$6,1)),0)),0)</f>
        <v>0</v>
      </c>
      <c r="BR378" s="359">
        <f t="shared" si="1296"/>
        <v>0</v>
      </c>
      <c r="BS378" s="359">
        <f t="shared" si="1296"/>
        <v>0</v>
      </c>
      <c r="BT378" s="359">
        <f t="shared" si="1296"/>
        <v>0</v>
      </c>
      <c r="BU378" s="359">
        <f t="shared" si="1296"/>
        <v>0</v>
      </c>
      <c r="BV378" s="359">
        <f t="shared" si="1296"/>
        <v>0</v>
      </c>
      <c r="BW378" s="359">
        <f t="shared" si="1296"/>
        <v>0</v>
      </c>
      <c r="BX378" s="359">
        <f t="shared" si="1296"/>
        <v>0</v>
      </c>
      <c r="BY378" s="359">
        <f t="shared" si="1296"/>
        <v>0</v>
      </c>
      <c r="BZ378" s="359">
        <f t="shared" si="1296"/>
        <v>0</v>
      </c>
      <c r="CA378" s="359">
        <f t="shared" si="1296"/>
        <v>0</v>
      </c>
      <c r="CB378" s="359">
        <f t="shared" si="1296"/>
        <v>0</v>
      </c>
      <c r="CC378" s="359">
        <f t="shared" si="1296"/>
        <v>0</v>
      </c>
      <c r="CD378" s="359">
        <f t="shared" si="1296"/>
        <v>0</v>
      </c>
      <c r="CE378" s="359">
        <f t="shared" si="1296"/>
        <v>0</v>
      </c>
      <c r="CF378" s="359">
        <f t="shared" si="1296"/>
        <v>0</v>
      </c>
      <c r="CG378" s="359">
        <f t="shared" si="1296"/>
        <v>0</v>
      </c>
      <c r="CH378" s="359">
        <f t="shared" si="1296"/>
        <v>0</v>
      </c>
      <c r="CI378" s="359">
        <f t="shared" si="1296"/>
        <v>0</v>
      </c>
      <c r="CJ378" s="359">
        <f t="shared" si="1296"/>
        <v>0</v>
      </c>
      <c r="CK378" s="359">
        <f t="shared" si="1296"/>
        <v>0</v>
      </c>
      <c r="CL378" s="359">
        <f t="shared" si="1296"/>
        <v>0</v>
      </c>
      <c r="CM378" s="359">
        <f t="shared" si="1296"/>
        <v>0</v>
      </c>
      <c r="CN378" s="359">
        <f t="shared" si="1296"/>
        <v>0</v>
      </c>
      <c r="CO378" s="359">
        <f t="shared" si="1296"/>
        <v>0</v>
      </c>
      <c r="CP378" s="359">
        <f t="shared" si="1296"/>
        <v>0</v>
      </c>
      <c r="CQ378" s="359">
        <f t="shared" si="1296"/>
        <v>0</v>
      </c>
      <c r="CR378" s="359">
        <f t="shared" si="1296"/>
        <v>0</v>
      </c>
      <c r="CS378" s="359">
        <f t="shared" si="1296"/>
        <v>0</v>
      </c>
    </row>
    <row r="379" spans="1:97" s="367" customFormat="1" x14ac:dyDescent="0.35">
      <c r="A379" s="352">
        <f t="shared" ref="A379:C379" si="1297">A345</f>
        <v>0</v>
      </c>
      <c r="B379" s="352" t="str">
        <f t="shared" si="1297"/>
        <v>0 0</v>
      </c>
      <c r="C379" s="359">
        <f t="shared" si="1297"/>
        <v>0</v>
      </c>
      <c r="D379" s="359">
        <f>IFERROR(('JA basår'!W23*'JA basår'!F23*'JA basår'!H23*'JA basår'!L23)+('JA basår'!W53*'JA basår'!F53*'JA basår'!H53*'JA basår'!L53),0)</f>
        <v>0</v>
      </c>
      <c r="E379" s="359">
        <f t="shared" ref="E379:BP379" si="1298">IFERROR(IF(E$17="beräknas ej",0,D379*IF(E$362&gt;$D$357,1,IF(E$362&lt;=$C$357,$C$356,$D$356))*IFERROR(INDEX($B$8:$E$14,MATCH($A379,$A$8:$A$14,0),MATCH(E$362,$B$6:$E$6,1)),0)),0)</f>
        <v>0</v>
      </c>
      <c r="F379" s="359">
        <f t="shared" si="1298"/>
        <v>0</v>
      </c>
      <c r="G379" s="359">
        <f t="shared" si="1298"/>
        <v>0</v>
      </c>
      <c r="H379" s="359">
        <f t="shared" si="1298"/>
        <v>0</v>
      </c>
      <c r="I379" s="359">
        <f t="shared" si="1298"/>
        <v>0</v>
      </c>
      <c r="J379" s="359">
        <f t="shared" si="1298"/>
        <v>0</v>
      </c>
      <c r="K379" s="359">
        <f t="shared" si="1298"/>
        <v>0</v>
      </c>
      <c r="L379" s="359">
        <f t="shared" si="1298"/>
        <v>0</v>
      </c>
      <c r="M379" s="359">
        <f t="shared" si="1298"/>
        <v>0</v>
      </c>
      <c r="N379" s="359">
        <f t="shared" si="1298"/>
        <v>0</v>
      </c>
      <c r="O379" s="359">
        <f t="shared" si="1298"/>
        <v>0</v>
      </c>
      <c r="P379" s="359">
        <f t="shared" si="1298"/>
        <v>0</v>
      </c>
      <c r="Q379" s="359">
        <f t="shared" si="1298"/>
        <v>0</v>
      </c>
      <c r="R379" s="359">
        <f t="shared" si="1298"/>
        <v>0</v>
      </c>
      <c r="S379" s="359">
        <f t="shared" si="1298"/>
        <v>0</v>
      </c>
      <c r="T379" s="359">
        <f t="shared" si="1298"/>
        <v>0</v>
      </c>
      <c r="U379" s="359">
        <f t="shared" si="1298"/>
        <v>0</v>
      </c>
      <c r="V379" s="359">
        <f t="shared" si="1298"/>
        <v>0</v>
      </c>
      <c r="W379" s="359">
        <f t="shared" si="1298"/>
        <v>0</v>
      </c>
      <c r="X379" s="359">
        <f t="shared" si="1298"/>
        <v>0</v>
      </c>
      <c r="Y379" s="359">
        <f t="shared" si="1298"/>
        <v>0</v>
      </c>
      <c r="Z379" s="359">
        <f t="shared" si="1298"/>
        <v>0</v>
      </c>
      <c r="AA379" s="359">
        <f t="shared" si="1298"/>
        <v>0</v>
      </c>
      <c r="AB379" s="359">
        <f t="shared" si="1298"/>
        <v>0</v>
      </c>
      <c r="AC379" s="359">
        <f t="shared" si="1298"/>
        <v>0</v>
      </c>
      <c r="AD379" s="359">
        <f t="shared" si="1298"/>
        <v>0</v>
      </c>
      <c r="AE379" s="359">
        <f t="shared" si="1298"/>
        <v>0</v>
      </c>
      <c r="AF379" s="359">
        <f t="shared" si="1298"/>
        <v>0</v>
      </c>
      <c r="AG379" s="359">
        <f t="shared" si="1298"/>
        <v>0</v>
      </c>
      <c r="AH379" s="359">
        <f t="shared" si="1298"/>
        <v>0</v>
      </c>
      <c r="AI379" s="359">
        <f t="shared" si="1298"/>
        <v>0</v>
      </c>
      <c r="AJ379" s="359">
        <f t="shared" si="1298"/>
        <v>0</v>
      </c>
      <c r="AK379" s="359">
        <f t="shared" si="1298"/>
        <v>0</v>
      </c>
      <c r="AL379" s="359">
        <f t="shared" si="1298"/>
        <v>0</v>
      </c>
      <c r="AM379" s="359">
        <f t="shared" si="1298"/>
        <v>0</v>
      </c>
      <c r="AN379" s="359">
        <f t="shared" si="1298"/>
        <v>0</v>
      </c>
      <c r="AO379" s="359">
        <f t="shared" si="1298"/>
        <v>0</v>
      </c>
      <c r="AP379" s="359">
        <f t="shared" si="1298"/>
        <v>0</v>
      </c>
      <c r="AQ379" s="359">
        <f t="shared" si="1298"/>
        <v>0</v>
      </c>
      <c r="AR379" s="359">
        <f t="shared" si="1298"/>
        <v>0</v>
      </c>
      <c r="AS379" s="359">
        <f t="shared" si="1298"/>
        <v>0</v>
      </c>
      <c r="AT379" s="359">
        <f t="shared" si="1298"/>
        <v>0</v>
      </c>
      <c r="AU379" s="359">
        <f t="shared" si="1298"/>
        <v>0</v>
      </c>
      <c r="AV379" s="359">
        <f t="shared" si="1298"/>
        <v>0</v>
      </c>
      <c r="AW379" s="359">
        <f t="shared" si="1298"/>
        <v>0</v>
      </c>
      <c r="AX379" s="359">
        <f t="shared" si="1298"/>
        <v>0</v>
      </c>
      <c r="AY379" s="359">
        <f t="shared" si="1298"/>
        <v>0</v>
      </c>
      <c r="AZ379" s="359">
        <f t="shared" si="1298"/>
        <v>0</v>
      </c>
      <c r="BA379" s="359">
        <f t="shared" si="1298"/>
        <v>0</v>
      </c>
      <c r="BB379" s="359">
        <f t="shared" si="1298"/>
        <v>0</v>
      </c>
      <c r="BC379" s="359">
        <f t="shared" si="1298"/>
        <v>0</v>
      </c>
      <c r="BD379" s="359">
        <f t="shared" si="1298"/>
        <v>0</v>
      </c>
      <c r="BE379" s="359">
        <f t="shared" si="1298"/>
        <v>0</v>
      </c>
      <c r="BF379" s="359">
        <f t="shared" si="1298"/>
        <v>0</v>
      </c>
      <c r="BG379" s="359">
        <f t="shared" si="1298"/>
        <v>0</v>
      </c>
      <c r="BH379" s="359">
        <f t="shared" si="1298"/>
        <v>0</v>
      </c>
      <c r="BI379" s="359">
        <f t="shared" si="1298"/>
        <v>0</v>
      </c>
      <c r="BJ379" s="359">
        <f t="shared" si="1298"/>
        <v>0</v>
      </c>
      <c r="BK379" s="359">
        <f t="shared" si="1298"/>
        <v>0</v>
      </c>
      <c r="BL379" s="359">
        <f t="shared" si="1298"/>
        <v>0</v>
      </c>
      <c r="BM379" s="359">
        <f t="shared" si="1298"/>
        <v>0</v>
      </c>
      <c r="BN379" s="359">
        <f t="shared" si="1298"/>
        <v>0</v>
      </c>
      <c r="BO379" s="359">
        <f t="shared" si="1298"/>
        <v>0</v>
      </c>
      <c r="BP379" s="359">
        <f t="shared" si="1298"/>
        <v>0</v>
      </c>
      <c r="BQ379" s="359">
        <f t="shared" ref="BQ379:CS379" si="1299">IFERROR(IF(BQ$17="beräknas ej",0,BP379*IF(BQ$362&gt;$D$357,1,IF(BQ$362&lt;=$C$357,$C$356,$D$356))*IFERROR(INDEX($B$8:$E$14,MATCH($A379,$A$8:$A$14,0),MATCH(BQ$362,$B$6:$E$6,1)),0)),0)</f>
        <v>0</v>
      </c>
      <c r="BR379" s="359">
        <f t="shared" si="1299"/>
        <v>0</v>
      </c>
      <c r="BS379" s="359">
        <f t="shared" si="1299"/>
        <v>0</v>
      </c>
      <c r="BT379" s="359">
        <f t="shared" si="1299"/>
        <v>0</v>
      </c>
      <c r="BU379" s="359">
        <f t="shared" si="1299"/>
        <v>0</v>
      </c>
      <c r="BV379" s="359">
        <f t="shared" si="1299"/>
        <v>0</v>
      </c>
      <c r="BW379" s="359">
        <f t="shared" si="1299"/>
        <v>0</v>
      </c>
      <c r="BX379" s="359">
        <f t="shared" si="1299"/>
        <v>0</v>
      </c>
      <c r="BY379" s="359">
        <f t="shared" si="1299"/>
        <v>0</v>
      </c>
      <c r="BZ379" s="359">
        <f t="shared" si="1299"/>
        <v>0</v>
      </c>
      <c r="CA379" s="359">
        <f t="shared" si="1299"/>
        <v>0</v>
      </c>
      <c r="CB379" s="359">
        <f t="shared" si="1299"/>
        <v>0</v>
      </c>
      <c r="CC379" s="359">
        <f t="shared" si="1299"/>
        <v>0</v>
      </c>
      <c r="CD379" s="359">
        <f t="shared" si="1299"/>
        <v>0</v>
      </c>
      <c r="CE379" s="359">
        <f t="shared" si="1299"/>
        <v>0</v>
      </c>
      <c r="CF379" s="359">
        <f t="shared" si="1299"/>
        <v>0</v>
      </c>
      <c r="CG379" s="359">
        <f t="shared" si="1299"/>
        <v>0</v>
      </c>
      <c r="CH379" s="359">
        <f t="shared" si="1299"/>
        <v>0</v>
      </c>
      <c r="CI379" s="359">
        <f t="shared" si="1299"/>
        <v>0</v>
      </c>
      <c r="CJ379" s="359">
        <f t="shared" si="1299"/>
        <v>0</v>
      </c>
      <c r="CK379" s="359">
        <f t="shared" si="1299"/>
        <v>0</v>
      </c>
      <c r="CL379" s="359">
        <f t="shared" si="1299"/>
        <v>0</v>
      </c>
      <c r="CM379" s="359">
        <f t="shared" si="1299"/>
        <v>0</v>
      </c>
      <c r="CN379" s="359">
        <f t="shared" si="1299"/>
        <v>0</v>
      </c>
      <c r="CO379" s="359">
        <f t="shared" si="1299"/>
        <v>0</v>
      </c>
      <c r="CP379" s="359">
        <f t="shared" si="1299"/>
        <v>0</v>
      </c>
      <c r="CQ379" s="359">
        <f t="shared" si="1299"/>
        <v>0</v>
      </c>
      <c r="CR379" s="359">
        <f t="shared" si="1299"/>
        <v>0</v>
      </c>
      <c r="CS379" s="359">
        <f t="shared" si="1299"/>
        <v>0</v>
      </c>
    </row>
    <row r="380" spans="1:97" s="367" customFormat="1" x14ac:dyDescent="0.35">
      <c r="A380" s="352">
        <f t="shared" ref="A380:C380" si="1300">A346</f>
        <v>0</v>
      </c>
      <c r="B380" s="352" t="str">
        <f t="shared" si="1300"/>
        <v>0 0</v>
      </c>
      <c r="C380" s="359">
        <f t="shared" si="1300"/>
        <v>0</v>
      </c>
      <c r="D380" s="359">
        <f>IFERROR(('JA basår'!W24*'JA basår'!F24*'JA basår'!H24*'JA basår'!L24)+('JA basår'!W54*'JA basår'!F54*'JA basår'!H54*'JA basår'!L54),0)</f>
        <v>0</v>
      </c>
      <c r="E380" s="359">
        <f t="shared" ref="E380:BP380" si="1301">IFERROR(IF(E$17="beräknas ej",0,D380*IF(E$362&gt;$D$357,1,IF(E$362&lt;=$C$357,$C$356,$D$356))*IFERROR(INDEX($B$8:$E$14,MATCH($A380,$A$8:$A$14,0),MATCH(E$362,$B$6:$E$6,1)),0)),0)</f>
        <v>0</v>
      </c>
      <c r="F380" s="359">
        <f t="shared" si="1301"/>
        <v>0</v>
      </c>
      <c r="G380" s="359">
        <f t="shared" si="1301"/>
        <v>0</v>
      </c>
      <c r="H380" s="359">
        <f t="shared" si="1301"/>
        <v>0</v>
      </c>
      <c r="I380" s="359">
        <f t="shared" si="1301"/>
        <v>0</v>
      </c>
      <c r="J380" s="359">
        <f t="shared" si="1301"/>
        <v>0</v>
      </c>
      <c r="K380" s="359">
        <f t="shared" si="1301"/>
        <v>0</v>
      </c>
      <c r="L380" s="359">
        <f t="shared" si="1301"/>
        <v>0</v>
      </c>
      <c r="M380" s="359">
        <f t="shared" si="1301"/>
        <v>0</v>
      </c>
      <c r="N380" s="359">
        <f t="shared" si="1301"/>
        <v>0</v>
      </c>
      <c r="O380" s="359">
        <f t="shared" si="1301"/>
        <v>0</v>
      </c>
      <c r="P380" s="359">
        <f t="shared" si="1301"/>
        <v>0</v>
      </c>
      <c r="Q380" s="359">
        <f t="shared" si="1301"/>
        <v>0</v>
      </c>
      <c r="R380" s="359">
        <f t="shared" si="1301"/>
        <v>0</v>
      </c>
      <c r="S380" s="359">
        <f t="shared" si="1301"/>
        <v>0</v>
      </c>
      <c r="T380" s="359">
        <f t="shared" si="1301"/>
        <v>0</v>
      </c>
      <c r="U380" s="359">
        <f t="shared" si="1301"/>
        <v>0</v>
      </c>
      <c r="V380" s="359">
        <f t="shared" si="1301"/>
        <v>0</v>
      </c>
      <c r="W380" s="359">
        <f t="shared" si="1301"/>
        <v>0</v>
      </c>
      <c r="X380" s="359">
        <f t="shared" si="1301"/>
        <v>0</v>
      </c>
      <c r="Y380" s="359">
        <f t="shared" si="1301"/>
        <v>0</v>
      </c>
      <c r="Z380" s="359">
        <f t="shared" si="1301"/>
        <v>0</v>
      </c>
      <c r="AA380" s="359">
        <f t="shared" si="1301"/>
        <v>0</v>
      </c>
      <c r="AB380" s="359">
        <f t="shared" si="1301"/>
        <v>0</v>
      </c>
      <c r="AC380" s="359">
        <f t="shared" si="1301"/>
        <v>0</v>
      </c>
      <c r="AD380" s="359">
        <f t="shared" si="1301"/>
        <v>0</v>
      </c>
      <c r="AE380" s="359">
        <f t="shared" si="1301"/>
        <v>0</v>
      </c>
      <c r="AF380" s="359">
        <f t="shared" si="1301"/>
        <v>0</v>
      </c>
      <c r="AG380" s="359">
        <f t="shared" si="1301"/>
        <v>0</v>
      </c>
      <c r="AH380" s="359">
        <f t="shared" si="1301"/>
        <v>0</v>
      </c>
      <c r="AI380" s="359">
        <f t="shared" si="1301"/>
        <v>0</v>
      </c>
      <c r="AJ380" s="359">
        <f t="shared" si="1301"/>
        <v>0</v>
      </c>
      <c r="AK380" s="359">
        <f t="shared" si="1301"/>
        <v>0</v>
      </c>
      <c r="AL380" s="359">
        <f t="shared" si="1301"/>
        <v>0</v>
      </c>
      <c r="AM380" s="359">
        <f t="shared" si="1301"/>
        <v>0</v>
      </c>
      <c r="AN380" s="359">
        <f t="shared" si="1301"/>
        <v>0</v>
      </c>
      <c r="AO380" s="359">
        <f t="shared" si="1301"/>
        <v>0</v>
      </c>
      <c r="AP380" s="359">
        <f t="shared" si="1301"/>
        <v>0</v>
      </c>
      <c r="AQ380" s="359">
        <f t="shared" si="1301"/>
        <v>0</v>
      </c>
      <c r="AR380" s="359">
        <f t="shared" si="1301"/>
        <v>0</v>
      </c>
      <c r="AS380" s="359">
        <f t="shared" si="1301"/>
        <v>0</v>
      </c>
      <c r="AT380" s="359">
        <f t="shared" si="1301"/>
        <v>0</v>
      </c>
      <c r="AU380" s="359">
        <f t="shared" si="1301"/>
        <v>0</v>
      </c>
      <c r="AV380" s="359">
        <f t="shared" si="1301"/>
        <v>0</v>
      </c>
      <c r="AW380" s="359">
        <f t="shared" si="1301"/>
        <v>0</v>
      </c>
      <c r="AX380" s="359">
        <f t="shared" si="1301"/>
        <v>0</v>
      </c>
      <c r="AY380" s="359">
        <f t="shared" si="1301"/>
        <v>0</v>
      </c>
      <c r="AZ380" s="359">
        <f t="shared" si="1301"/>
        <v>0</v>
      </c>
      <c r="BA380" s="359">
        <f t="shared" si="1301"/>
        <v>0</v>
      </c>
      <c r="BB380" s="359">
        <f t="shared" si="1301"/>
        <v>0</v>
      </c>
      <c r="BC380" s="359">
        <f t="shared" si="1301"/>
        <v>0</v>
      </c>
      <c r="BD380" s="359">
        <f t="shared" si="1301"/>
        <v>0</v>
      </c>
      <c r="BE380" s="359">
        <f t="shared" si="1301"/>
        <v>0</v>
      </c>
      <c r="BF380" s="359">
        <f t="shared" si="1301"/>
        <v>0</v>
      </c>
      <c r="BG380" s="359">
        <f t="shared" si="1301"/>
        <v>0</v>
      </c>
      <c r="BH380" s="359">
        <f t="shared" si="1301"/>
        <v>0</v>
      </c>
      <c r="BI380" s="359">
        <f t="shared" si="1301"/>
        <v>0</v>
      </c>
      <c r="BJ380" s="359">
        <f t="shared" si="1301"/>
        <v>0</v>
      </c>
      <c r="BK380" s="359">
        <f t="shared" si="1301"/>
        <v>0</v>
      </c>
      <c r="BL380" s="359">
        <f t="shared" si="1301"/>
        <v>0</v>
      </c>
      <c r="BM380" s="359">
        <f t="shared" si="1301"/>
        <v>0</v>
      </c>
      <c r="BN380" s="359">
        <f t="shared" si="1301"/>
        <v>0</v>
      </c>
      <c r="BO380" s="359">
        <f t="shared" si="1301"/>
        <v>0</v>
      </c>
      <c r="BP380" s="359">
        <f t="shared" si="1301"/>
        <v>0</v>
      </c>
      <c r="BQ380" s="359">
        <f t="shared" ref="BQ380:CS380" si="1302">IFERROR(IF(BQ$17="beräknas ej",0,BP380*IF(BQ$362&gt;$D$357,1,IF(BQ$362&lt;=$C$357,$C$356,$D$356))*IFERROR(INDEX($B$8:$E$14,MATCH($A380,$A$8:$A$14,0),MATCH(BQ$362,$B$6:$E$6,1)),0)),0)</f>
        <v>0</v>
      </c>
      <c r="BR380" s="359">
        <f t="shared" si="1302"/>
        <v>0</v>
      </c>
      <c r="BS380" s="359">
        <f t="shared" si="1302"/>
        <v>0</v>
      </c>
      <c r="BT380" s="359">
        <f t="shared" si="1302"/>
        <v>0</v>
      </c>
      <c r="BU380" s="359">
        <f t="shared" si="1302"/>
        <v>0</v>
      </c>
      <c r="BV380" s="359">
        <f t="shared" si="1302"/>
        <v>0</v>
      </c>
      <c r="BW380" s="359">
        <f t="shared" si="1302"/>
        <v>0</v>
      </c>
      <c r="BX380" s="359">
        <f t="shared" si="1302"/>
        <v>0</v>
      </c>
      <c r="BY380" s="359">
        <f t="shared" si="1302"/>
        <v>0</v>
      </c>
      <c r="BZ380" s="359">
        <f t="shared" si="1302"/>
        <v>0</v>
      </c>
      <c r="CA380" s="359">
        <f t="shared" si="1302"/>
        <v>0</v>
      </c>
      <c r="CB380" s="359">
        <f t="shared" si="1302"/>
        <v>0</v>
      </c>
      <c r="CC380" s="359">
        <f t="shared" si="1302"/>
        <v>0</v>
      </c>
      <c r="CD380" s="359">
        <f t="shared" si="1302"/>
        <v>0</v>
      </c>
      <c r="CE380" s="359">
        <f t="shared" si="1302"/>
        <v>0</v>
      </c>
      <c r="CF380" s="359">
        <f t="shared" si="1302"/>
        <v>0</v>
      </c>
      <c r="CG380" s="359">
        <f t="shared" si="1302"/>
        <v>0</v>
      </c>
      <c r="CH380" s="359">
        <f t="shared" si="1302"/>
        <v>0</v>
      </c>
      <c r="CI380" s="359">
        <f t="shared" si="1302"/>
        <v>0</v>
      </c>
      <c r="CJ380" s="359">
        <f t="shared" si="1302"/>
        <v>0</v>
      </c>
      <c r="CK380" s="359">
        <f t="shared" si="1302"/>
        <v>0</v>
      </c>
      <c r="CL380" s="359">
        <f t="shared" si="1302"/>
        <v>0</v>
      </c>
      <c r="CM380" s="359">
        <f t="shared" si="1302"/>
        <v>0</v>
      </c>
      <c r="CN380" s="359">
        <f t="shared" si="1302"/>
        <v>0</v>
      </c>
      <c r="CO380" s="359">
        <f t="shared" si="1302"/>
        <v>0</v>
      </c>
      <c r="CP380" s="359">
        <f t="shared" si="1302"/>
        <v>0</v>
      </c>
      <c r="CQ380" s="359">
        <f t="shared" si="1302"/>
        <v>0</v>
      </c>
      <c r="CR380" s="359">
        <f t="shared" si="1302"/>
        <v>0</v>
      </c>
      <c r="CS380" s="359">
        <f t="shared" si="1302"/>
        <v>0</v>
      </c>
    </row>
    <row r="381" spans="1:97" s="367" customFormat="1" x14ac:dyDescent="0.35">
      <c r="A381" s="352">
        <f t="shared" ref="A381:C381" si="1303">A347</f>
        <v>0</v>
      </c>
      <c r="B381" s="352" t="str">
        <f t="shared" si="1303"/>
        <v>0 0</v>
      </c>
      <c r="C381" s="359">
        <f t="shared" si="1303"/>
        <v>0</v>
      </c>
      <c r="D381" s="359">
        <f>IFERROR(('JA basår'!W25*'JA basår'!F25*'JA basår'!H25*'JA basår'!L25)+('JA basår'!W55*'JA basår'!F55*'JA basår'!H55*'JA basår'!L55),0)</f>
        <v>0</v>
      </c>
      <c r="E381" s="359">
        <f t="shared" ref="E381:BP381" si="1304">IFERROR(IF(E$17="beräknas ej",0,D381*IF(E$362&gt;$D$357,1,IF(E$362&lt;=$C$357,$C$356,$D$356))*IFERROR(INDEX($B$8:$E$14,MATCH($A381,$A$8:$A$14,0),MATCH(E$362,$B$6:$E$6,1)),0)),0)</f>
        <v>0</v>
      </c>
      <c r="F381" s="359">
        <f t="shared" si="1304"/>
        <v>0</v>
      </c>
      <c r="G381" s="359">
        <f t="shared" si="1304"/>
        <v>0</v>
      </c>
      <c r="H381" s="359">
        <f t="shared" si="1304"/>
        <v>0</v>
      </c>
      <c r="I381" s="359">
        <f t="shared" si="1304"/>
        <v>0</v>
      </c>
      <c r="J381" s="359">
        <f t="shared" si="1304"/>
        <v>0</v>
      </c>
      <c r="K381" s="359">
        <f t="shared" si="1304"/>
        <v>0</v>
      </c>
      <c r="L381" s="359">
        <f t="shared" si="1304"/>
        <v>0</v>
      </c>
      <c r="M381" s="359">
        <f t="shared" si="1304"/>
        <v>0</v>
      </c>
      <c r="N381" s="359">
        <f t="shared" si="1304"/>
        <v>0</v>
      </c>
      <c r="O381" s="359">
        <f t="shared" si="1304"/>
        <v>0</v>
      </c>
      <c r="P381" s="359">
        <f t="shared" si="1304"/>
        <v>0</v>
      </c>
      <c r="Q381" s="359">
        <f t="shared" si="1304"/>
        <v>0</v>
      </c>
      <c r="R381" s="359">
        <f t="shared" si="1304"/>
        <v>0</v>
      </c>
      <c r="S381" s="359">
        <f t="shared" si="1304"/>
        <v>0</v>
      </c>
      <c r="T381" s="359">
        <f t="shared" si="1304"/>
        <v>0</v>
      </c>
      <c r="U381" s="359">
        <f t="shared" si="1304"/>
        <v>0</v>
      </c>
      <c r="V381" s="359">
        <f t="shared" si="1304"/>
        <v>0</v>
      </c>
      <c r="W381" s="359">
        <f t="shared" si="1304"/>
        <v>0</v>
      </c>
      <c r="X381" s="359">
        <f t="shared" si="1304"/>
        <v>0</v>
      </c>
      <c r="Y381" s="359">
        <f t="shared" si="1304"/>
        <v>0</v>
      </c>
      <c r="Z381" s="359">
        <f t="shared" si="1304"/>
        <v>0</v>
      </c>
      <c r="AA381" s="359">
        <f t="shared" si="1304"/>
        <v>0</v>
      </c>
      <c r="AB381" s="359">
        <f t="shared" si="1304"/>
        <v>0</v>
      </c>
      <c r="AC381" s="359">
        <f t="shared" si="1304"/>
        <v>0</v>
      </c>
      <c r="AD381" s="359">
        <f t="shared" si="1304"/>
        <v>0</v>
      </c>
      <c r="AE381" s="359">
        <f t="shared" si="1304"/>
        <v>0</v>
      </c>
      <c r="AF381" s="359">
        <f t="shared" si="1304"/>
        <v>0</v>
      </c>
      <c r="AG381" s="359">
        <f t="shared" si="1304"/>
        <v>0</v>
      </c>
      <c r="AH381" s="359">
        <f t="shared" si="1304"/>
        <v>0</v>
      </c>
      <c r="AI381" s="359">
        <f t="shared" si="1304"/>
        <v>0</v>
      </c>
      <c r="AJ381" s="359">
        <f t="shared" si="1304"/>
        <v>0</v>
      </c>
      <c r="AK381" s="359">
        <f t="shared" si="1304"/>
        <v>0</v>
      </c>
      <c r="AL381" s="359">
        <f t="shared" si="1304"/>
        <v>0</v>
      </c>
      <c r="AM381" s="359">
        <f t="shared" si="1304"/>
        <v>0</v>
      </c>
      <c r="AN381" s="359">
        <f t="shared" si="1304"/>
        <v>0</v>
      </c>
      <c r="AO381" s="359">
        <f t="shared" si="1304"/>
        <v>0</v>
      </c>
      <c r="AP381" s="359">
        <f t="shared" si="1304"/>
        <v>0</v>
      </c>
      <c r="AQ381" s="359">
        <f t="shared" si="1304"/>
        <v>0</v>
      </c>
      <c r="AR381" s="359">
        <f t="shared" si="1304"/>
        <v>0</v>
      </c>
      <c r="AS381" s="359">
        <f t="shared" si="1304"/>
        <v>0</v>
      </c>
      <c r="AT381" s="359">
        <f t="shared" si="1304"/>
        <v>0</v>
      </c>
      <c r="AU381" s="359">
        <f t="shared" si="1304"/>
        <v>0</v>
      </c>
      <c r="AV381" s="359">
        <f t="shared" si="1304"/>
        <v>0</v>
      </c>
      <c r="AW381" s="359">
        <f t="shared" si="1304"/>
        <v>0</v>
      </c>
      <c r="AX381" s="359">
        <f t="shared" si="1304"/>
        <v>0</v>
      </c>
      <c r="AY381" s="359">
        <f t="shared" si="1304"/>
        <v>0</v>
      </c>
      <c r="AZ381" s="359">
        <f t="shared" si="1304"/>
        <v>0</v>
      </c>
      <c r="BA381" s="359">
        <f t="shared" si="1304"/>
        <v>0</v>
      </c>
      <c r="BB381" s="359">
        <f t="shared" si="1304"/>
        <v>0</v>
      </c>
      <c r="BC381" s="359">
        <f t="shared" si="1304"/>
        <v>0</v>
      </c>
      <c r="BD381" s="359">
        <f t="shared" si="1304"/>
        <v>0</v>
      </c>
      <c r="BE381" s="359">
        <f t="shared" si="1304"/>
        <v>0</v>
      </c>
      <c r="BF381" s="359">
        <f t="shared" si="1304"/>
        <v>0</v>
      </c>
      <c r="BG381" s="359">
        <f t="shared" si="1304"/>
        <v>0</v>
      </c>
      <c r="BH381" s="359">
        <f t="shared" si="1304"/>
        <v>0</v>
      </c>
      <c r="BI381" s="359">
        <f t="shared" si="1304"/>
        <v>0</v>
      </c>
      <c r="BJ381" s="359">
        <f t="shared" si="1304"/>
        <v>0</v>
      </c>
      <c r="BK381" s="359">
        <f t="shared" si="1304"/>
        <v>0</v>
      </c>
      <c r="BL381" s="359">
        <f t="shared" si="1304"/>
        <v>0</v>
      </c>
      <c r="BM381" s="359">
        <f t="shared" si="1304"/>
        <v>0</v>
      </c>
      <c r="BN381" s="359">
        <f t="shared" si="1304"/>
        <v>0</v>
      </c>
      <c r="BO381" s="359">
        <f t="shared" si="1304"/>
        <v>0</v>
      </c>
      <c r="BP381" s="359">
        <f t="shared" si="1304"/>
        <v>0</v>
      </c>
      <c r="BQ381" s="359">
        <f t="shared" ref="BQ381:CS381" si="1305">IFERROR(IF(BQ$17="beräknas ej",0,BP381*IF(BQ$362&gt;$D$357,1,IF(BQ$362&lt;=$C$357,$C$356,$D$356))*IFERROR(INDEX($B$8:$E$14,MATCH($A381,$A$8:$A$14,0),MATCH(BQ$362,$B$6:$E$6,1)),0)),0)</f>
        <v>0</v>
      </c>
      <c r="BR381" s="359">
        <f t="shared" si="1305"/>
        <v>0</v>
      </c>
      <c r="BS381" s="359">
        <f t="shared" si="1305"/>
        <v>0</v>
      </c>
      <c r="BT381" s="359">
        <f t="shared" si="1305"/>
        <v>0</v>
      </c>
      <c r="BU381" s="359">
        <f t="shared" si="1305"/>
        <v>0</v>
      </c>
      <c r="BV381" s="359">
        <f t="shared" si="1305"/>
        <v>0</v>
      </c>
      <c r="BW381" s="359">
        <f t="shared" si="1305"/>
        <v>0</v>
      </c>
      <c r="BX381" s="359">
        <f t="shared" si="1305"/>
        <v>0</v>
      </c>
      <c r="BY381" s="359">
        <f t="shared" si="1305"/>
        <v>0</v>
      </c>
      <c r="BZ381" s="359">
        <f t="shared" si="1305"/>
        <v>0</v>
      </c>
      <c r="CA381" s="359">
        <f t="shared" si="1305"/>
        <v>0</v>
      </c>
      <c r="CB381" s="359">
        <f t="shared" si="1305"/>
        <v>0</v>
      </c>
      <c r="CC381" s="359">
        <f t="shared" si="1305"/>
        <v>0</v>
      </c>
      <c r="CD381" s="359">
        <f t="shared" si="1305"/>
        <v>0</v>
      </c>
      <c r="CE381" s="359">
        <f t="shared" si="1305"/>
        <v>0</v>
      </c>
      <c r="CF381" s="359">
        <f t="shared" si="1305"/>
        <v>0</v>
      </c>
      <c r="CG381" s="359">
        <f t="shared" si="1305"/>
        <v>0</v>
      </c>
      <c r="CH381" s="359">
        <f t="shared" si="1305"/>
        <v>0</v>
      </c>
      <c r="CI381" s="359">
        <f t="shared" si="1305"/>
        <v>0</v>
      </c>
      <c r="CJ381" s="359">
        <f t="shared" si="1305"/>
        <v>0</v>
      </c>
      <c r="CK381" s="359">
        <f t="shared" si="1305"/>
        <v>0</v>
      </c>
      <c r="CL381" s="359">
        <f t="shared" si="1305"/>
        <v>0</v>
      </c>
      <c r="CM381" s="359">
        <f t="shared" si="1305"/>
        <v>0</v>
      </c>
      <c r="CN381" s="359">
        <f t="shared" si="1305"/>
        <v>0</v>
      </c>
      <c r="CO381" s="359">
        <f t="shared" si="1305"/>
        <v>0</v>
      </c>
      <c r="CP381" s="359">
        <f t="shared" si="1305"/>
        <v>0</v>
      </c>
      <c r="CQ381" s="359">
        <f t="shared" si="1305"/>
        <v>0</v>
      </c>
      <c r="CR381" s="359">
        <f t="shared" si="1305"/>
        <v>0</v>
      </c>
      <c r="CS381" s="359">
        <f t="shared" si="1305"/>
        <v>0</v>
      </c>
    </row>
    <row r="382" spans="1:97" s="367" customFormat="1" x14ac:dyDescent="0.35">
      <c r="A382" s="352">
        <f t="shared" ref="A382:C382" si="1306">A348</f>
        <v>0</v>
      </c>
      <c r="B382" s="352" t="str">
        <f t="shared" si="1306"/>
        <v>0 0</v>
      </c>
      <c r="C382" s="359">
        <f t="shared" si="1306"/>
        <v>0</v>
      </c>
      <c r="D382" s="359">
        <f>IFERROR(('JA basår'!W26*'JA basår'!F26*'JA basår'!H26*'JA basår'!L26)+('JA basår'!W56*'JA basår'!F56*'JA basår'!H56*'JA basår'!L56),0)</f>
        <v>0</v>
      </c>
      <c r="E382" s="359">
        <f t="shared" ref="E382:BP382" si="1307">IFERROR(IF(E$17="beräknas ej",0,D382*IF(E$362&gt;$D$357,1,IF(E$362&lt;=$C$357,$C$356,$D$356))*IFERROR(INDEX($B$8:$E$14,MATCH($A382,$A$8:$A$14,0),MATCH(E$362,$B$6:$E$6,1)),0)),0)</f>
        <v>0</v>
      </c>
      <c r="F382" s="359">
        <f t="shared" si="1307"/>
        <v>0</v>
      </c>
      <c r="G382" s="359">
        <f t="shared" si="1307"/>
        <v>0</v>
      </c>
      <c r="H382" s="359">
        <f t="shared" si="1307"/>
        <v>0</v>
      </c>
      <c r="I382" s="359">
        <f t="shared" si="1307"/>
        <v>0</v>
      </c>
      <c r="J382" s="359">
        <f t="shared" si="1307"/>
        <v>0</v>
      </c>
      <c r="K382" s="359">
        <f t="shared" si="1307"/>
        <v>0</v>
      </c>
      <c r="L382" s="359">
        <f t="shared" si="1307"/>
        <v>0</v>
      </c>
      <c r="M382" s="359">
        <f t="shared" si="1307"/>
        <v>0</v>
      </c>
      <c r="N382" s="359">
        <f t="shared" si="1307"/>
        <v>0</v>
      </c>
      <c r="O382" s="359">
        <f t="shared" si="1307"/>
        <v>0</v>
      </c>
      <c r="P382" s="359">
        <f t="shared" si="1307"/>
        <v>0</v>
      </c>
      <c r="Q382" s="359">
        <f t="shared" si="1307"/>
        <v>0</v>
      </c>
      <c r="R382" s="359">
        <f t="shared" si="1307"/>
        <v>0</v>
      </c>
      <c r="S382" s="359">
        <f t="shared" si="1307"/>
        <v>0</v>
      </c>
      <c r="T382" s="359">
        <f t="shared" si="1307"/>
        <v>0</v>
      </c>
      <c r="U382" s="359">
        <f t="shared" si="1307"/>
        <v>0</v>
      </c>
      <c r="V382" s="359">
        <f t="shared" si="1307"/>
        <v>0</v>
      </c>
      <c r="W382" s="359">
        <f t="shared" si="1307"/>
        <v>0</v>
      </c>
      <c r="X382" s="359">
        <f t="shared" si="1307"/>
        <v>0</v>
      </c>
      <c r="Y382" s="359">
        <f t="shared" si="1307"/>
        <v>0</v>
      </c>
      <c r="Z382" s="359">
        <f t="shared" si="1307"/>
        <v>0</v>
      </c>
      <c r="AA382" s="359">
        <f t="shared" si="1307"/>
        <v>0</v>
      </c>
      <c r="AB382" s="359">
        <f t="shared" si="1307"/>
        <v>0</v>
      </c>
      <c r="AC382" s="359">
        <f t="shared" si="1307"/>
        <v>0</v>
      </c>
      <c r="AD382" s="359">
        <f t="shared" si="1307"/>
        <v>0</v>
      </c>
      <c r="AE382" s="359">
        <f t="shared" si="1307"/>
        <v>0</v>
      </c>
      <c r="AF382" s="359">
        <f t="shared" si="1307"/>
        <v>0</v>
      </c>
      <c r="AG382" s="359">
        <f t="shared" si="1307"/>
        <v>0</v>
      </c>
      <c r="AH382" s="359">
        <f t="shared" si="1307"/>
        <v>0</v>
      </c>
      <c r="AI382" s="359">
        <f t="shared" si="1307"/>
        <v>0</v>
      </c>
      <c r="AJ382" s="359">
        <f t="shared" si="1307"/>
        <v>0</v>
      </c>
      <c r="AK382" s="359">
        <f t="shared" si="1307"/>
        <v>0</v>
      </c>
      <c r="AL382" s="359">
        <f t="shared" si="1307"/>
        <v>0</v>
      </c>
      <c r="AM382" s="359">
        <f t="shared" si="1307"/>
        <v>0</v>
      </c>
      <c r="AN382" s="359">
        <f t="shared" si="1307"/>
        <v>0</v>
      </c>
      <c r="AO382" s="359">
        <f t="shared" si="1307"/>
        <v>0</v>
      </c>
      <c r="AP382" s="359">
        <f t="shared" si="1307"/>
        <v>0</v>
      </c>
      <c r="AQ382" s="359">
        <f t="shared" si="1307"/>
        <v>0</v>
      </c>
      <c r="AR382" s="359">
        <f t="shared" si="1307"/>
        <v>0</v>
      </c>
      <c r="AS382" s="359">
        <f t="shared" si="1307"/>
        <v>0</v>
      </c>
      <c r="AT382" s="359">
        <f t="shared" si="1307"/>
        <v>0</v>
      </c>
      <c r="AU382" s="359">
        <f t="shared" si="1307"/>
        <v>0</v>
      </c>
      <c r="AV382" s="359">
        <f t="shared" si="1307"/>
        <v>0</v>
      </c>
      <c r="AW382" s="359">
        <f t="shared" si="1307"/>
        <v>0</v>
      </c>
      <c r="AX382" s="359">
        <f t="shared" si="1307"/>
        <v>0</v>
      </c>
      <c r="AY382" s="359">
        <f t="shared" si="1307"/>
        <v>0</v>
      </c>
      <c r="AZ382" s="359">
        <f t="shared" si="1307"/>
        <v>0</v>
      </c>
      <c r="BA382" s="359">
        <f t="shared" si="1307"/>
        <v>0</v>
      </c>
      <c r="BB382" s="359">
        <f t="shared" si="1307"/>
        <v>0</v>
      </c>
      <c r="BC382" s="359">
        <f t="shared" si="1307"/>
        <v>0</v>
      </c>
      <c r="BD382" s="359">
        <f t="shared" si="1307"/>
        <v>0</v>
      </c>
      <c r="BE382" s="359">
        <f t="shared" si="1307"/>
        <v>0</v>
      </c>
      <c r="BF382" s="359">
        <f t="shared" si="1307"/>
        <v>0</v>
      </c>
      <c r="BG382" s="359">
        <f t="shared" si="1307"/>
        <v>0</v>
      </c>
      <c r="BH382" s="359">
        <f t="shared" si="1307"/>
        <v>0</v>
      </c>
      <c r="BI382" s="359">
        <f t="shared" si="1307"/>
        <v>0</v>
      </c>
      <c r="BJ382" s="359">
        <f t="shared" si="1307"/>
        <v>0</v>
      </c>
      <c r="BK382" s="359">
        <f t="shared" si="1307"/>
        <v>0</v>
      </c>
      <c r="BL382" s="359">
        <f t="shared" si="1307"/>
        <v>0</v>
      </c>
      <c r="BM382" s="359">
        <f t="shared" si="1307"/>
        <v>0</v>
      </c>
      <c r="BN382" s="359">
        <f t="shared" si="1307"/>
        <v>0</v>
      </c>
      <c r="BO382" s="359">
        <f t="shared" si="1307"/>
        <v>0</v>
      </c>
      <c r="BP382" s="359">
        <f t="shared" si="1307"/>
        <v>0</v>
      </c>
      <c r="BQ382" s="359">
        <f t="shared" ref="BQ382:CS382" si="1308">IFERROR(IF(BQ$17="beräknas ej",0,BP382*IF(BQ$362&gt;$D$357,1,IF(BQ$362&lt;=$C$357,$C$356,$D$356))*IFERROR(INDEX($B$8:$E$14,MATCH($A382,$A$8:$A$14,0),MATCH(BQ$362,$B$6:$E$6,1)),0)),0)</f>
        <v>0</v>
      </c>
      <c r="BR382" s="359">
        <f t="shared" si="1308"/>
        <v>0</v>
      </c>
      <c r="BS382" s="359">
        <f t="shared" si="1308"/>
        <v>0</v>
      </c>
      <c r="BT382" s="359">
        <f t="shared" si="1308"/>
        <v>0</v>
      </c>
      <c r="BU382" s="359">
        <f t="shared" si="1308"/>
        <v>0</v>
      </c>
      <c r="BV382" s="359">
        <f t="shared" si="1308"/>
        <v>0</v>
      </c>
      <c r="BW382" s="359">
        <f t="shared" si="1308"/>
        <v>0</v>
      </c>
      <c r="BX382" s="359">
        <f t="shared" si="1308"/>
        <v>0</v>
      </c>
      <c r="BY382" s="359">
        <f t="shared" si="1308"/>
        <v>0</v>
      </c>
      <c r="BZ382" s="359">
        <f t="shared" si="1308"/>
        <v>0</v>
      </c>
      <c r="CA382" s="359">
        <f t="shared" si="1308"/>
        <v>0</v>
      </c>
      <c r="CB382" s="359">
        <f t="shared" si="1308"/>
        <v>0</v>
      </c>
      <c r="CC382" s="359">
        <f t="shared" si="1308"/>
        <v>0</v>
      </c>
      <c r="CD382" s="359">
        <f t="shared" si="1308"/>
        <v>0</v>
      </c>
      <c r="CE382" s="359">
        <f t="shared" si="1308"/>
        <v>0</v>
      </c>
      <c r="CF382" s="359">
        <f t="shared" si="1308"/>
        <v>0</v>
      </c>
      <c r="CG382" s="359">
        <f t="shared" si="1308"/>
        <v>0</v>
      </c>
      <c r="CH382" s="359">
        <f t="shared" si="1308"/>
        <v>0</v>
      </c>
      <c r="CI382" s="359">
        <f t="shared" si="1308"/>
        <v>0</v>
      </c>
      <c r="CJ382" s="359">
        <f t="shared" si="1308"/>
        <v>0</v>
      </c>
      <c r="CK382" s="359">
        <f t="shared" si="1308"/>
        <v>0</v>
      </c>
      <c r="CL382" s="359">
        <f t="shared" si="1308"/>
        <v>0</v>
      </c>
      <c r="CM382" s="359">
        <f t="shared" si="1308"/>
        <v>0</v>
      </c>
      <c r="CN382" s="359">
        <f t="shared" si="1308"/>
        <v>0</v>
      </c>
      <c r="CO382" s="359">
        <f t="shared" si="1308"/>
        <v>0</v>
      </c>
      <c r="CP382" s="359">
        <f t="shared" si="1308"/>
        <v>0</v>
      </c>
      <c r="CQ382" s="359">
        <f t="shared" si="1308"/>
        <v>0</v>
      </c>
      <c r="CR382" s="359">
        <f t="shared" si="1308"/>
        <v>0</v>
      </c>
      <c r="CS382" s="359">
        <f t="shared" si="1308"/>
        <v>0</v>
      </c>
    </row>
    <row r="383" spans="1:97" s="367" customFormat="1" x14ac:dyDescent="0.35">
      <c r="A383" s="352">
        <f t="shared" ref="A383:C383" si="1309">A349</f>
        <v>0</v>
      </c>
      <c r="B383" s="352" t="str">
        <f t="shared" si="1309"/>
        <v>0 0</v>
      </c>
      <c r="C383" s="359">
        <f t="shared" si="1309"/>
        <v>0</v>
      </c>
      <c r="D383" s="359">
        <f>IFERROR(('JA basår'!W27*'JA basår'!F27*'JA basår'!H27*'JA basår'!L27)+('JA basår'!W57*'JA basår'!F57*'JA basår'!H57*'JA basår'!L57),0)</f>
        <v>0</v>
      </c>
      <c r="E383" s="359">
        <f t="shared" ref="E383:BP383" si="1310">IFERROR(IF(E$17="beräknas ej",0,D383*IF(E$362&gt;$D$357,1,IF(E$362&lt;=$C$357,$C$356,$D$356))*IFERROR(INDEX($B$8:$E$14,MATCH($A383,$A$8:$A$14,0),MATCH(E$362,$B$6:$E$6,1)),0)),0)</f>
        <v>0</v>
      </c>
      <c r="F383" s="359">
        <f t="shared" si="1310"/>
        <v>0</v>
      </c>
      <c r="G383" s="359">
        <f t="shared" si="1310"/>
        <v>0</v>
      </c>
      <c r="H383" s="359">
        <f t="shared" si="1310"/>
        <v>0</v>
      </c>
      <c r="I383" s="359">
        <f t="shared" si="1310"/>
        <v>0</v>
      </c>
      <c r="J383" s="359">
        <f t="shared" si="1310"/>
        <v>0</v>
      </c>
      <c r="K383" s="359">
        <f t="shared" si="1310"/>
        <v>0</v>
      </c>
      <c r="L383" s="359">
        <f t="shared" si="1310"/>
        <v>0</v>
      </c>
      <c r="M383" s="359">
        <f t="shared" si="1310"/>
        <v>0</v>
      </c>
      <c r="N383" s="359">
        <f t="shared" si="1310"/>
        <v>0</v>
      </c>
      <c r="O383" s="359">
        <f t="shared" si="1310"/>
        <v>0</v>
      </c>
      <c r="P383" s="359">
        <f t="shared" si="1310"/>
        <v>0</v>
      </c>
      <c r="Q383" s="359">
        <f t="shared" si="1310"/>
        <v>0</v>
      </c>
      <c r="R383" s="359">
        <f t="shared" si="1310"/>
        <v>0</v>
      </c>
      <c r="S383" s="359">
        <f t="shared" si="1310"/>
        <v>0</v>
      </c>
      <c r="T383" s="359">
        <f t="shared" si="1310"/>
        <v>0</v>
      </c>
      <c r="U383" s="359">
        <f t="shared" si="1310"/>
        <v>0</v>
      </c>
      <c r="V383" s="359">
        <f t="shared" si="1310"/>
        <v>0</v>
      </c>
      <c r="W383" s="359">
        <f t="shared" si="1310"/>
        <v>0</v>
      </c>
      <c r="X383" s="359">
        <f t="shared" si="1310"/>
        <v>0</v>
      </c>
      <c r="Y383" s="359">
        <f t="shared" si="1310"/>
        <v>0</v>
      </c>
      <c r="Z383" s="359">
        <f t="shared" si="1310"/>
        <v>0</v>
      </c>
      <c r="AA383" s="359">
        <f t="shared" si="1310"/>
        <v>0</v>
      </c>
      <c r="AB383" s="359">
        <f t="shared" si="1310"/>
        <v>0</v>
      </c>
      <c r="AC383" s="359">
        <f t="shared" si="1310"/>
        <v>0</v>
      </c>
      <c r="AD383" s="359">
        <f t="shared" si="1310"/>
        <v>0</v>
      </c>
      <c r="AE383" s="359">
        <f t="shared" si="1310"/>
        <v>0</v>
      </c>
      <c r="AF383" s="359">
        <f t="shared" si="1310"/>
        <v>0</v>
      </c>
      <c r="AG383" s="359">
        <f t="shared" si="1310"/>
        <v>0</v>
      </c>
      <c r="AH383" s="359">
        <f t="shared" si="1310"/>
        <v>0</v>
      </c>
      <c r="AI383" s="359">
        <f t="shared" si="1310"/>
        <v>0</v>
      </c>
      <c r="AJ383" s="359">
        <f t="shared" si="1310"/>
        <v>0</v>
      </c>
      <c r="AK383" s="359">
        <f t="shared" si="1310"/>
        <v>0</v>
      </c>
      <c r="AL383" s="359">
        <f t="shared" si="1310"/>
        <v>0</v>
      </c>
      <c r="AM383" s="359">
        <f t="shared" si="1310"/>
        <v>0</v>
      </c>
      <c r="AN383" s="359">
        <f t="shared" si="1310"/>
        <v>0</v>
      </c>
      <c r="AO383" s="359">
        <f t="shared" si="1310"/>
        <v>0</v>
      </c>
      <c r="AP383" s="359">
        <f t="shared" si="1310"/>
        <v>0</v>
      </c>
      <c r="AQ383" s="359">
        <f t="shared" si="1310"/>
        <v>0</v>
      </c>
      <c r="AR383" s="359">
        <f t="shared" si="1310"/>
        <v>0</v>
      </c>
      <c r="AS383" s="359">
        <f t="shared" si="1310"/>
        <v>0</v>
      </c>
      <c r="AT383" s="359">
        <f t="shared" si="1310"/>
        <v>0</v>
      </c>
      <c r="AU383" s="359">
        <f t="shared" si="1310"/>
        <v>0</v>
      </c>
      <c r="AV383" s="359">
        <f t="shared" si="1310"/>
        <v>0</v>
      </c>
      <c r="AW383" s="359">
        <f t="shared" si="1310"/>
        <v>0</v>
      </c>
      <c r="AX383" s="359">
        <f t="shared" si="1310"/>
        <v>0</v>
      </c>
      <c r="AY383" s="359">
        <f t="shared" si="1310"/>
        <v>0</v>
      </c>
      <c r="AZ383" s="359">
        <f t="shared" si="1310"/>
        <v>0</v>
      </c>
      <c r="BA383" s="359">
        <f t="shared" si="1310"/>
        <v>0</v>
      </c>
      <c r="BB383" s="359">
        <f t="shared" si="1310"/>
        <v>0</v>
      </c>
      <c r="BC383" s="359">
        <f t="shared" si="1310"/>
        <v>0</v>
      </c>
      <c r="BD383" s="359">
        <f t="shared" si="1310"/>
        <v>0</v>
      </c>
      <c r="BE383" s="359">
        <f t="shared" si="1310"/>
        <v>0</v>
      </c>
      <c r="BF383" s="359">
        <f t="shared" si="1310"/>
        <v>0</v>
      </c>
      <c r="BG383" s="359">
        <f t="shared" si="1310"/>
        <v>0</v>
      </c>
      <c r="BH383" s="359">
        <f t="shared" si="1310"/>
        <v>0</v>
      </c>
      <c r="BI383" s="359">
        <f t="shared" si="1310"/>
        <v>0</v>
      </c>
      <c r="BJ383" s="359">
        <f t="shared" si="1310"/>
        <v>0</v>
      </c>
      <c r="BK383" s="359">
        <f t="shared" si="1310"/>
        <v>0</v>
      </c>
      <c r="BL383" s="359">
        <f t="shared" si="1310"/>
        <v>0</v>
      </c>
      <c r="BM383" s="359">
        <f t="shared" si="1310"/>
        <v>0</v>
      </c>
      <c r="BN383" s="359">
        <f t="shared" si="1310"/>
        <v>0</v>
      </c>
      <c r="BO383" s="359">
        <f t="shared" si="1310"/>
        <v>0</v>
      </c>
      <c r="BP383" s="359">
        <f t="shared" si="1310"/>
        <v>0</v>
      </c>
      <c r="BQ383" s="359">
        <f t="shared" ref="BQ383:CS383" si="1311">IFERROR(IF(BQ$17="beräknas ej",0,BP383*IF(BQ$362&gt;$D$357,1,IF(BQ$362&lt;=$C$357,$C$356,$D$356))*IFERROR(INDEX($B$8:$E$14,MATCH($A383,$A$8:$A$14,0),MATCH(BQ$362,$B$6:$E$6,1)),0)),0)</f>
        <v>0</v>
      </c>
      <c r="BR383" s="359">
        <f t="shared" si="1311"/>
        <v>0</v>
      </c>
      <c r="BS383" s="359">
        <f t="shared" si="1311"/>
        <v>0</v>
      </c>
      <c r="BT383" s="359">
        <f t="shared" si="1311"/>
        <v>0</v>
      </c>
      <c r="BU383" s="359">
        <f t="shared" si="1311"/>
        <v>0</v>
      </c>
      <c r="BV383" s="359">
        <f t="shared" si="1311"/>
        <v>0</v>
      </c>
      <c r="BW383" s="359">
        <f t="shared" si="1311"/>
        <v>0</v>
      </c>
      <c r="BX383" s="359">
        <f t="shared" si="1311"/>
        <v>0</v>
      </c>
      <c r="BY383" s="359">
        <f t="shared" si="1311"/>
        <v>0</v>
      </c>
      <c r="BZ383" s="359">
        <f t="shared" si="1311"/>
        <v>0</v>
      </c>
      <c r="CA383" s="359">
        <f t="shared" si="1311"/>
        <v>0</v>
      </c>
      <c r="CB383" s="359">
        <f t="shared" si="1311"/>
        <v>0</v>
      </c>
      <c r="CC383" s="359">
        <f t="shared" si="1311"/>
        <v>0</v>
      </c>
      <c r="CD383" s="359">
        <f t="shared" si="1311"/>
        <v>0</v>
      </c>
      <c r="CE383" s="359">
        <f t="shared" si="1311"/>
        <v>0</v>
      </c>
      <c r="CF383" s="359">
        <f t="shared" si="1311"/>
        <v>0</v>
      </c>
      <c r="CG383" s="359">
        <f t="shared" si="1311"/>
        <v>0</v>
      </c>
      <c r="CH383" s="359">
        <f t="shared" si="1311"/>
        <v>0</v>
      </c>
      <c r="CI383" s="359">
        <f t="shared" si="1311"/>
        <v>0</v>
      </c>
      <c r="CJ383" s="359">
        <f t="shared" si="1311"/>
        <v>0</v>
      </c>
      <c r="CK383" s="359">
        <f t="shared" si="1311"/>
        <v>0</v>
      </c>
      <c r="CL383" s="359">
        <f t="shared" si="1311"/>
        <v>0</v>
      </c>
      <c r="CM383" s="359">
        <f t="shared" si="1311"/>
        <v>0</v>
      </c>
      <c r="CN383" s="359">
        <f t="shared" si="1311"/>
        <v>0</v>
      </c>
      <c r="CO383" s="359">
        <f t="shared" si="1311"/>
        <v>0</v>
      </c>
      <c r="CP383" s="359">
        <f t="shared" si="1311"/>
        <v>0</v>
      </c>
      <c r="CQ383" s="359">
        <f t="shared" si="1311"/>
        <v>0</v>
      </c>
      <c r="CR383" s="359">
        <f t="shared" si="1311"/>
        <v>0</v>
      </c>
      <c r="CS383" s="359">
        <f t="shared" si="1311"/>
        <v>0</v>
      </c>
    </row>
    <row r="384" spans="1:97" s="367" customFormat="1" x14ac:dyDescent="0.35">
      <c r="A384" s="352">
        <f t="shared" ref="A384:C384" si="1312">A350</f>
        <v>0</v>
      </c>
      <c r="B384" s="352" t="str">
        <f t="shared" si="1312"/>
        <v>0 0</v>
      </c>
      <c r="C384" s="359">
        <f t="shared" si="1312"/>
        <v>0</v>
      </c>
      <c r="D384" s="359">
        <f>IFERROR(('JA basår'!W28*'JA basår'!F28*'JA basår'!H28*'JA basår'!L28)+('JA basår'!W58*'JA basår'!F58*'JA basår'!H58*'JA basår'!L58),0)</f>
        <v>0</v>
      </c>
      <c r="E384" s="359">
        <f t="shared" ref="E384:BP384" si="1313">IFERROR(IF(E$17="beräknas ej",0,D384*IF(E$362&gt;$D$357,1,IF(E$362&lt;=$C$357,$C$356,$D$356))*IFERROR(INDEX($B$8:$E$14,MATCH($A384,$A$8:$A$14,0),MATCH(E$362,$B$6:$E$6,1)),0)),0)</f>
        <v>0</v>
      </c>
      <c r="F384" s="359">
        <f t="shared" si="1313"/>
        <v>0</v>
      </c>
      <c r="G384" s="359">
        <f t="shared" si="1313"/>
        <v>0</v>
      </c>
      <c r="H384" s="359">
        <f t="shared" si="1313"/>
        <v>0</v>
      </c>
      <c r="I384" s="359">
        <f t="shared" si="1313"/>
        <v>0</v>
      </c>
      <c r="J384" s="359">
        <f t="shared" si="1313"/>
        <v>0</v>
      </c>
      <c r="K384" s="359">
        <f t="shared" si="1313"/>
        <v>0</v>
      </c>
      <c r="L384" s="359">
        <f t="shared" si="1313"/>
        <v>0</v>
      </c>
      <c r="M384" s="359">
        <f t="shared" si="1313"/>
        <v>0</v>
      </c>
      <c r="N384" s="359">
        <f t="shared" si="1313"/>
        <v>0</v>
      </c>
      <c r="O384" s="359">
        <f t="shared" si="1313"/>
        <v>0</v>
      </c>
      <c r="P384" s="359">
        <f t="shared" si="1313"/>
        <v>0</v>
      </c>
      <c r="Q384" s="359">
        <f t="shared" si="1313"/>
        <v>0</v>
      </c>
      <c r="R384" s="359">
        <f t="shared" si="1313"/>
        <v>0</v>
      </c>
      <c r="S384" s="359">
        <f t="shared" si="1313"/>
        <v>0</v>
      </c>
      <c r="T384" s="359">
        <f t="shared" si="1313"/>
        <v>0</v>
      </c>
      <c r="U384" s="359">
        <f t="shared" si="1313"/>
        <v>0</v>
      </c>
      <c r="V384" s="359">
        <f t="shared" si="1313"/>
        <v>0</v>
      </c>
      <c r="W384" s="359">
        <f t="shared" si="1313"/>
        <v>0</v>
      </c>
      <c r="X384" s="359">
        <f t="shared" si="1313"/>
        <v>0</v>
      </c>
      <c r="Y384" s="359">
        <f t="shared" si="1313"/>
        <v>0</v>
      </c>
      <c r="Z384" s="359">
        <f t="shared" si="1313"/>
        <v>0</v>
      </c>
      <c r="AA384" s="359">
        <f t="shared" si="1313"/>
        <v>0</v>
      </c>
      <c r="AB384" s="359">
        <f t="shared" si="1313"/>
        <v>0</v>
      </c>
      <c r="AC384" s="359">
        <f t="shared" si="1313"/>
        <v>0</v>
      </c>
      <c r="AD384" s="359">
        <f t="shared" si="1313"/>
        <v>0</v>
      </c>
      <c r="AE384" s="359">
        <f t="shared" si="1313"/>
        <v>0</v>
      </c>
      <c r="AF384" s="359">
        <f t="shared" si="1313"/>
        <v>0</v>
      </c>
      <c r="AG384" s="359">
        <f t="shared" si="1313"/>
        <v>0</v>
      </c>
      <c r="AH384" s="359">
        <f t="shared" si="1313"/>
        <v>0</v>
      </c>
      <c r="AI384" s="359">
        <f t="shared" si="1313"/>
        <v>0</v>
      </c>
      <c r="AJ384" s="359">
        <f t="shared" si="1313"/>
        <v>0</v>
      </c>
      <c r="AK384" s="359">
        <f t="shared" si="1313"/>
        <v>0</v>
      </c>
      <c r="AL384" s="359">
        <f t="shared" si="1313"/>
        <v>0</v>
      </c>
      <c r="AM384" s="359">
        <f t="shared" si="1313"/>
        <v>0</v>
      </c>
      <c r="AN384" s="359">
        <f t="shared" si="1313"/>
        <v>0</v>
      </c>
      <c r="AO384" s="359">
        <f t="shared" si="1313"/>
        <v>0</v>
      </c>
      <c r="AP384" s="359">
        <f t="shared" si="1313"/>
        <v>0</v>
      </c>
      <c r="AQ384" s="359">
        <f t="shared" si="1313"/>
        <v>0</v>
      </c>
      <c r="AR384" s="359">
        <f t="shared" si="1313"/>
        <v>0</v>
      </c>
      <c r="AS384" s="359">
        <f t="shared" si="1313"/>
        <v>0</v>
      </c>
      <c r="AT384" s="359">
        <f t="shared" si="1313"/>
        <v>0</v>
      </c>
      <c r="AU384" s="359">
        <f t="shared" si="1313"/>
        <v>0</v>
      </c>
      <c r="AV384" s="359">
        <f t="shared" si="1313"/>
        <v>0</v>
      </c>
      <c r="AW384" s="359">
        <f t="shared" si="1313"/>
        <v>0</v>
      </c>
      <c r="AX384" s="359">
        <f t="shared" si="1313"/>
        <v>0</v>
      </c>
      <c r="AY384" s="359">
        <f t="shared" si="1313"/>
        <v>0</v>
      </c>
      <c r="AZ384" s="359">
        <f t="shared" si="1313"/>
        <v>0</v>
      </c>
      <c r="BA384" s="359">
        <f t="shared" si="1313"/>
        <v>0</v>
      </c>
      <c r="BB384" s="359">
        <f t="shared" si="1313"/>
        <v>0</v>
      </c>
      <c r="BC384" s="359">
        <f t="shared" si="1313"/>
        <v>0</v>
      </c>
      <c r="BD384" s="359">
        <f t="shared" si="1313"/>
        <v>0</v>
      </c>
      <c r="BE384" s="359">
        <f t="shared" si="1313"/>
        <v>0</v>
      </c>
      <c r="BF384" s="359">
        <f t="shared" si="1313"/>
        <v>0</v>
      </c>
      <c r="BG384" s="359">
        <f t="shared" si="1313"/>
        <v>0</v>
      </c>
      <c r="BH384" s="359">
        <f t="shared" si="1313"/>
        <v>0</v>
      </c>
      <c r="BI384" s="359">
        <f t="shared" si="1313"/>
        <v>0</v>
      </c>
      <c r="BJ384" s="359">
        <f t="shared" si="1313"/>
        <v>0</v>
      </c>
      <c r="BK384" s="359">
        <f t="shared" si="1313"/>
        <v>0</v>
      </c>
      <c r="BL384" s="359">
        <f t="shared" si="1313"/>
        <v>0</v>
      </c>
      <c r="BM384" s="359">
        <f t="shared" si="1313"/>
        <v>0</v>
      </c>
      <c r="BN384" s="359">
        <f t="shared" si="1313"/>
        <v>0</v>
      </c>
      <c r="BO384" s="359">
        <f t="shared" si="1313"/>
        <v>0</v>
      </c>
      <c r="BP384" s="359">
        <f t="shared" si="1313"/>
        <v>0</v>
      </c>
      <c r="BQ384" s="359">
        <f t="shared" ref="BQ384:CS384" si="1314">IFERROR(IF(BQ$17="beräknas ej",0,BP384*IF(BQ$362&gt;$D$357,1,IF(BQ$362&lt;=$C$357,$C$356,$D$356))*IFERROR(INDEX($B$8:$E$14,MATCH($A384,$A$8:$A$14,0),MATCH(BQ$362,$B$6:$E$6,1)),0)),0)</f>
        <v>0</v>
      </c>
      <c r="BR384" s="359">
        <f t="shared" si="1314"/>
        <v>0</v>
      </c>
      <c r="BS384" s="359">
        <f t="shared" si="1314"/>
        <v>0</v>
      </c>
      <c r="BT384" s="359">
        <f t="shared" si="1314"/>
        <v>0</v>
      </c>
      <c r="BU384" s="359">
        <f t="shared" si="1314"/>
        <v>0</v>
      </c>
      <c r="BV384" s="359">
        <f t="shared" si="1314"/>
        <v>0</v>
      </c>
      <c r="BW384" s="359">
        <f t="shared" si="1314"/>
        <v>0</v>
      </c>
      <c r="BX384" s="359">
        <f t="shared" si="1314"/>
        <v>0</v>
      </c>
      <c r="BY384" s="359">
        <f t="shared" si="1314"/>
        <v>0</v>
      </c>
      <c r="BZ384" s="359">
        <f t="shared" si="1314"/>
        <v>0</v>
      </c>
      <c r="CA384" s="359">
        <f t="shared" si="1314"/>
        <v>0</v>
      </c>
      <c r="CB384" s="359">
        <f t="shared" si="1314"/>
        <v>0</v>
      </c>
      <c r="CC384" s="359">
        <f t="shared" si="1314"/>
        <v>0</v>
      </c>
      <c r="CD384" s="359">
        <f t="shared" si="1314"/>
        <v>0</v>
      </c>
      <c r="CE384" s="359">
        <f t="shared" si="1314"/>
        <v>0</v>
      </c>
      <c r="CF384" s="359">
        <f t="shared" si="1314"/>
        <v>0</v>
      </c>
      <c r="CG384" s="359">
        <f t="shared" si="1314"/>
        <v>0</v>
      </c>
      <c r="CH384" s="359">
        <f t="shared" si="1314"/>
        <v>0</v>
      </c>
      <c r="CI384" s="359">
        <f t="shared" si="1314"/>
        <v>0</v>
      </c>
      <c r="CJ384" s="359">
        <f t="shared" si="1314"/>
        <v>0</v>
      </c>
      <c r="CK384" s="359">
        <f t="shared" si="1314"/>
        <v>0</v>
      </c>
      <c r="CL384" s="359">
        <f t="shared" si="1314"/>
        <v>0</v>
      </c>
      <c r="CM384" s="359">
        <f t="shared" si="1314"/>
        <v>0</v>
      </c>
      <c r="CN384" s="359">
        <f t="shared" si="1314"/>
        <v>0</v>
      </c>
      <c r="CO384" s="359">
        <f t="shared" si="1314"/>
        <v>0</v>
      </c>
      <c r="CP384" s="359">
        <f t="shared" si="1314"/>
        <v>0</v>
      </c>
      <c r="CQ384" s="359">
        <f t="shared" si="1314"/>
        <v>0</v>
      </c>
      <c r="CR384" s="359">
        <f t="shared" si="1314"/>
        <v>0</v>
      </c>
      <c r="CS384" s="359">
        <f t="shared" si="1314"/>
        <v>0</v>
      </c>
    </row>
    <row r="385" spans="1:97" s="367" customFormat="1" x14ac:dyDescent="0.35">
      <c r="A385" s="352">
        <f t="shared" ref="A385:C385" si="1315">A351</f>
        <v>0</v>
      </c>
      <c r="B385" s="352" t="str">
        <f t="shared" si="1315"/>
        <v>0 0</v>
      </c>
      <c r="C385" s="359">
        <f t="shared" si="1315"/>
        <v>0</v>
      </c>
      <c r="D385" s="359">
        <f>IFERROR(('JA basår'!W29*'JA basår'!F29*'JA basår'!H29*'JA basår'!L29)+('JA basår'!W59*'JA basår'!F59*'JA basår'!H59*'JA basår'!L59),0)</f>
        <v>0</v>
      </c>
      <c r="E385" s="359">
        <f t="shared" ref="E385:BP385" si="1316">IFERROR(IF(E$17="beräknas ej",0,D385*IF(E$362&gt;$D$357,1,IF(E$362&lt;=$C$357,$C$356,$D$356))*IFERROR(INDEX($B$8:$E$14,MATCH($A385,$A$8:$A$14,0),MATCH(E$362,$B$6:$E$6,1)),0)),0)</f>
        <v>0</v>
      </c>
      <c r="F385" s="359">
        <f t="shared" si="1316"/>
        <v>0</v>
      </c>
      <c r="G385" s="359">
        <f t="shared" si="1316"/>
        <v>0</v>
      </c>
      <c r="H385" s="359">
        <f t="shared" si="1316"/>
        <v>0</v>
      </c>
      <c r="I385" s="359">
        <f t="shared" si="1316"/>
        <v>0</v>
      </c>
      <c r="J385" s="359">
        <f t="shared" si="1316"/>
        <v>0</v>
      </c>
      <c r="K385" s="359">
        <f t="shared" si="1316"/>
        <v>0</v>
      </c>
      <c r="L385" s="359">
        <f t="shared" si="1316"/>
        <v>0</v>
      </c>
      <c r="M385" s="359">
        <f t="shared" si="1316"/>
        <v>0</v>
      </c>
      <c r="N385" s="359">
        <f t="shared" si="1316"/>
        <v>0</v>
      </c>
      <c r="O385" s="359">
        <f t="shared" si="1316"/>
        <v>0</v>
      </c>
      <c r="P385" s="359">
        <f t="shared" si="1316"/>
        <v>0</v>
      </c>
      <c r="Q385" s="359">
        <f t="shared" si="1316"/>
        <v>0</v>
      </c>
      <c r="R385" s="359">
        <f t="shared" si="1316"/>
        <v>0</v>
      </c>
      <c r="S385" s="359">
        <f t="shared" si="1316"/>
        <v>0</v>
      </c>
      <c r="T385" s="359">
        <f t="shared" si="1316"/>
        <v>0</v>
      </c>
      <c r="U385" s="359">
        <f t="shared" si="1316"/>
        <v>0</v>
      </c>
      <c r="V385" s="359">
        <f t="shared" si="1316"/>
        <v>0</v>
      </c>
      <c r="W385" s="359">
        <f t="shared" si="1316"/>
        <v>0</v>
      </c>
      <c r="X385" s="359">
        <f t="shared" si="1316"/>
        <v>0</v>
      </c>
      <c r="Y385" s="359">
        <f t="shared" si="1316"/>
        <v>0</v>
      </c>
      <c r="Z385" s="359">
        <f t="shared" si="1316"/>
        <v>0</v>
      </c>
      <c r="AA385" s="359">
        <f t="shared" si="1316"/>
        <v>0</v>
      </c>
      <c r="AB385" s="359">
        <f t="shared" si="1316"/>
        <v>0</v>
      </c>
      <c r="AC385" s="359">
        <f t="shared" si="1316"/>
        <v>0</v>
      </c>
      <c r="AD385" s="359">
        <f t="shared" si="1316"/>
        <v>0</v>
      </c>
      <c r="AE385" s="359">
        <f t="shared" si="1316"/>
        <v>0</v>
      </c>
      <c r="AF385" s="359">
        <f t="shared" si="1316"/>
        <v>0</v>
      </c>
      <c r="AG385" s="359">
        <f t="shared" si="1316"/>
        <v>0</v>
      </c>
      <c r="AH385" s="359">
        <f t="shared" si="1316"/>
        <v>0</v>
      </c>
      <c r="AI385" s="359">
        <f t="shared" si="1316"/>
        <v>0</v>
      </c>
      <c r="AJ385" s="359">
        <f t="shared" si="1316"/>
        <v>0</v>
      </c>
      <c r="AK385" s="359">
        <f t="shared" si="1316"/>
        <v>0</v>
      </c>
      <c r="AL385" s="359">
        <f t="shared" si="1316"/>
        <v>0</v>
      </c>
      <c r="AM385" s="359">
        <f t="shared" si="1316"/>
        <v>0</v>
      </c>
      <c r="AN385" s="359">
        <f t="shared" si="1316"/>
        <v>0</v>
      </c>
      <c r="AO385" s="359">
        <f t="shared" si="1316"/>
        <v>0</v>
      </c>
      <c r="AP385" s="359">
        <f t="shared" si="1316"/>
        <v>0</v>
      </c>
      <c r="AQ385" s="359">
        <f t="shared" si="1316"/>
        <v>0</v>
      </c>
      <c r="AR385" s="359">
        <f t="shared" si="1316"/>
        <v>0</v>
      </c>
      <c r="AS385" s="359">
        <f t="shared" si="1316"/>
        <v>0</v>
      </c>
      <c r="AT385" s="359">
        <f t="shared" si="1316"/>
        <v>0</v>
      </c>
      <c r="AU385" s="359">
        <f t="shared" si="1316"/>
        <v>0</v>
      </c>
      <c r="AV385" s="359">
        <f t="shared" si="1316"/>
        <v>0</v>
      </c>
      <c r="AW385" s="359">
        <f t="shared" si="1316"/>
        <v>0</v>
      </c>
      <c r="AX385" s="359">
        <f t="shared" si="1316"/>
        <v>0</v>
      </c>
      <c r="AY385" s="359">
        <f t="shared" si="1316"/>
        <v>0</v>
      </c>
      <c r="AZ385" s="359">
        <f t="shared" si="1316"/>
        <v>0</v>
      </c>
      <c r="BA385" s="359">
        <f t="shared" si="1316"/>
        <v>0</v>
      </c>
      <c r="BB385" s="359">
        <f t="shared" si="1316"/>
        <v>0</v>
      </c>
      <c r="BC385" s="359">
        <f t="shared" si="1316"/>
        <v>0</v>
      </c>
      <c r="BD385" s="359">
        <f t="shared" si="1316"/>
        <v>0</v>
      </c>
      <c r="BE385" s="359">
        <f t="shared" si="1316"/>
        <v>0</v>
      </c>
      <c r="BF385" s="359">
        <f t="shared" si="1316"/>
        <v>0</v>
      </c>
      <c r="BG385" s="359">
        <f t="shared" si="1316"/>
        <v>0</v>
      </c>
      <c r="BH385" s="359">
        <f t="shared" si="1316"/>
        <v>0</v>
      </c>
      <c r="BI385" s="359">
        <f t="shared" si="1316"/>
        <v>0</v>
      </c>
      <c r="BJ385" s="359">
        <f t="shared" si="1316"/>
        <v>0</v>
      </c>
      <c r="BK385" s="359">
        <f t="shared" si="1316"/>
        <v>0</v>
      </c>
      <c r="BL385" s="359">
        <f t="shared" si="1316"/>
        <v>0</v>
      </c>
      <c r="BM385" s="359">
        <f t="shared" si="1316"/>
        <v>0</v>
      </c>
      <c r="BN385" s="359">
        <f t="shared" si="1316"/>
        <v>0</v>
      </c>
      <c r="BO385" s="359">
        <f t="shared" si="1316"/>
        <v>0</v>
      </c>
      <c r="BP385" s="359">
        <f t="shared" si="1316"/>
        <v>0</v>
      </c>
      <c r="BQ385" s="359">
        <f t="shared" ref="BQ385:CS385" si="1317">IFERROR(IF(BQ$17="beräknas ej",0,BP385*IF(BQ$362&gt;$D$357,1,IF(BQ$362&lt;=$C$357,$C$356,$D$356))*IFERROR(INDEX($B$8:$E$14,MATCH($A385,$A$8:$A$14,0),MATCH(BQ$362,$B$6:$E$6,1)),0)),0)</f>
        <v>0</v>
      </c>
      <c r="BR385" s="359">
        <f t="shared" si="1317"/>
        <v>0</v>
      </c>
      <c r="BS385" s="359">
        <f t="shared" si="1317"/>
        <v>0</v>
      </c>
      <c r="BT385" s="359">
        <f t="shared" si="1317"/>
        <v>0</v>
      </c>
      <c r="BU385" s="359">
        <f t="shared" si="1317"/>
        <v>0</v>
      </c>
      <c r="BV385" s="359">
        <f t="shared" si="1317"/>
        <v>0</v>
      </c>
      <c r="BW385" s="359">
        <f t="shared" si="1317"/>
        <v>0</v>
      </c>
      <c r="BX385" s="359">
        <f t="shared" si="1317"/>
        <v>0</v>
      </c>
      <c r="BY385" s="359">
        <f t="shared" si="1317"/>
        <v>0</v>
      </c>
      <c r="BZ385" s="359">
        <f t="shared" si="1317"/>
        <v>0</v>
      </c>
      <c r="CA385" s="359">
        <f t="shared" si="1317"/>
        <v>0</v>
      </c>
      <c r="CB385" s="359">
        <f t="shared" si="1317"/>
        <v>0</v>
      </c>
      <c r="CC385" s="359">
        <f t="shared" si="1317"/>
        <v>0</v>
      </c>
      <c r="CD385" s="359">
        <f t="shared" si="1317"/>
        <v>0</v>
      </c>
      <c r="CE385" s="359">
        <f t="shared" si="1317"/>
        <v>0</v>
      </c>
      <c r="CF385" s="359">
        <f t="shared" si="1317"/>
        <v>0</v>
      </c>
      <c r="CG385" s="359">
        <f t="shared" si="1317"/>
        <v>0</v>
      </c>
      <c r="CH385" s="359">
        <f t="shared" si="1317"/>
        <v>0</v>
      </c>
      <c r="CI385" s="359">
        <f t="shared" si="1317"/>
        <v>0</v>
      </c>
      <c r="CJ385" s="359">
        <f t="shared" si="1317"/>
        <v>0</v>
      </c>
      <c r="CK385" s="359">
        <f t="shared" si="1317"/>
        <v>0</v>
      </c>
      <c r="CL385" s="359">
        <f t="shared" si="1317"/>
        <v>0</v>
      </c>
      <c r="CM385" s="359">
        <f t="shared" si="1317"/>
        <v>0</v>
      </c>
      <c r="CN385" s="359">
        <f t="shared" si="1317"/>
        <v>0</v>
      </c>
      <c r="CO385" s="359">
        <f t="shared" si="1317"/>
        <v>0</v>
      </c>
      <c r="CP385" s="359">
        <f t="shared" si="1317"/>
        <v>0</v>
      </c>
      <c r="CQ385" s="359">
        <f t="shared" si="1317"/>
        <v>0</v>
      </c>
      <c r="CR385" s="359">
        <f t="shared" si="1317"/>
        <v>0</v>
      </c>
      <c r="CS385" s="359">
        <f t="shared" si="1317"/>
        <v>0</v>
      </c>
    </row>
    <row r="386" spans="1:97" s="367" customFormat="1" x14ac:dyDescent="0.35">
      <c r="A386" s="352">
        <f t="shared" ref="A386:C386" si="1318">A352</f>
        <v>0</v>
      </c>
      <c r="B386" s="352" t="str">
        <f t="shared" si="1318"/>
        <v>0 0</v>
      </c>
      <c r="C386" s="359">
        <f t="shared" si="1318"/>
        <v>0</v>
      </c>
      <c r="D386" s="359">
        <f>IFERROR(('JA basår'!W30*'JA basår'!F30*'JA basår'!H30*'JA basår'!L30)+('JA basår'!W60*'JA basår'!F60*'JA basår'!H60*'JA basår'!L60),0)</f>
        <v>0</v>
      </c>
      <c r="E386" s="359">
        <f t="shared" ref="E386:BP386" si="1319">IFERROR(IF(E$17="beräknas ej",0,D386*IF(E$362&gt;$D$357,1,IF(E$362&lt;=$C$357,$C$356,$D$356))*IFERROR(INDEX($B$8:$E$14,MATCH($A386,$A$8:$A$14,0),MATCH(E$362,$B$6:$E$6,1)),0)),0)</f>
        <v>0</v>
      </c>
      <c r="F386" s="359">
        <f t="shared" si="1319"/>
        <v>0</v>
      </c>
      <c r="G386" s="359">
        <f t="shared" si="1319"/>
        <v>0</v>
      </c>
      <c r="H386" s="359">
        <f t="shared" si="1319"/>
        <v>0</v>
      </c>
      <c r="I386" s="359">
        <f t="shared" si="1319"/>
        <v>0</v>
      </c>
      <c r="J386" s="359">
        <f t="shared" si="1319"/>
        <v>0</v>
      </c>
      <c r="K386" s="359">
        <f t="shared" si="1319"/>
        <v>0</v>
      </c>
      <c r="L386" s="359">
        <f t="shared" si="1319"/>
        <v>0</v>
      </c>
      <c r="M386" s="359">
        <f t="shared" si="1319"/>
        <v>0</v>
      </c>
      <c r="N386" s="359">
        <f t="shared" si="1319"/>
        <v>0</v>
      </c>
      <c r="O386" s="359">
        <f t="shared" si="1319"/>
        <v>0</v>
      </c>
      <c r="P386" s="359">
        <f t="shared" si="1319"/>
        <v>0</v>
      </c>
      <c r="Q386" s="359">
        <f t="shared" si="1319"/>
        <v>0</v>
      </c>
      <c r="R386" s="359">
        <f t="shared" si="1319"/>
        <v>0</v>
      </c>
      <c r="S386" s="359">
        <f t="shared" si="1319"/>
        <v>0</v>
      </c>
      <c r="T386" s="359">
        <f t="shared" si="1319"/>
        <v>0</v>
      </c>
      <c r="U386" s="359">
        <f t="shared" si="1319"/>
        <v>0</v>
      </c>
      <c r="V386" s="359">
        <f t="shared" si="1319"/>
        <v>0</v>
      </c>
      <c r="W386" s="359">
        <f t="shared" si="1319"/>
        <v>0</v>
      </c>
      <c r="X386" s="359">
        <f t="shared" si="1319"/>
        <v>0</v>
      </c>
      <c r="Y386" s="359">
        <f t="shared" si="1319"/>
        <v>0</v>
      </c>
      <c r="Z386" s="359">
        <f t="shared" si="1319"/>
        <v>0</v>
      </c>
      <c r="AA386" s="359">
        <f t="shared" si="1319"/>
        <v>0</v>
      </c>
      <c r="AB386" s="359">
        <f t="shared" si="1319"/>
        <v>0</v>
      </c>
      <c r="AC386" s="359">
        <f t="shared" si="1319"/>
        <v>0</v>
      </c>
      <c r="AD386" s="359">
        <f t="shared" si="1319"/>
        <v>0</v>
      </c>
      <c r="AE386" s="359">
        <f t="shared" si="1319"/>
        <v>0</v>
      </c>
      <c r="AF386" s="359">
        <f t="shared" si="1319"/>
        <v>0</v>
      </c>
      <c r="AG386" s="359">
        <f t="shared" si="1319"/>
        <v>0</v>
      </c>
      <c r="AH386" s="359">
        <f t="shared" si="1319"/>
        <v>0</v>
      </c>
      <c r="AI386" s="359">
        <f t="shared" si="1319"/>
        <v>0</v>
      </c>
      <c r="AJ386" s="359">
        <f t="shared" si="1319"/>
        <v>0</v>
      </c>
      <c r="AK386" s="359">
        <f t="shared" si="1319"/>
        <v>0</v>
      </c>
      <c r="AL386" s="359">
        <f t="shared" si="1319"/>
        <v>0</v>
      </c>
      <c r="AM386" s="359">
        <f t="shared" si="1319"/>
        <v>0</v>
      </c>
      <c r="AN386" s="359">
        <f t="shared" si="1319"/>
        <v>0</v>
      </c>
      <c r="AO386" s="359">
        <f t="shared" si="1319"/>
        <v>0</v>
      </c>
      <c r="AP386" s="359">
        <f t="shared" si="1319"/>
        <v>0</v>
      </c>
      <c r="AQ386" s="359">
        <f t="shared" si="1319"/>
        <v>0</v>
      </c>
      <c r="AR386" s="359">
        <f t="shared" si="1319"/>
        <v>0</v>
      </c>
      <c r="AS386" s="359">
        <f t="shared" si="1319"/>
        <v>0</v>
      </c>
      <c r="AT386" s="359">
        <f t="shared" si="1319"/>
        <v>0</v>
      </c>
      <c r="AU386" s="359">
        <f t="shared" si="1319"/>
        <v>0</v>
      </c>
      <c r="AV386" s="359">
        <f t="shared" si="1319"/>
        <v>0</v>
      </c>
      <c r="AW386" s="359">
        <f t="shared" si="1319"/>
        <v>0</v>
      </c>
      <c r="AX386" s="359">
        <f t="shared" si="1319"/>
        <v>0</v>
      </c>
      <c r="AY386" s="359">
        <f t="shared" si="1319"/>
        <v>0</v>
      </c>
      <c r="AZ386" s="359">
        <f t="shared" si="1319"/>
        <v>0</v>
      </c>
      <c r="BA386" s="359">
        <f t="shared" si="1319"/>
        <v>0</v>
      </c>
      <c r="BB386" s="359">
        <f t="shared" si="1319"/>
        <v>0</v>
      </c>
      <c r="BC386" s="359">
        <f t="shared" si="1319"/>
        <v>0</v>
      </c>
      <c r="BD386" s="359">
        <f t="shared" si="1319"/>
        <v>0</v>
      </c>
      <c r="BE386" s="359">
        <f t="shared" si="1319"/>
        <v>0</v>
      </c>
      <c r="BF386" s="359">
        <f t="shared" si="1319"/>
        <v>0</v>
      </c>
      <c r="BG386" s="359">
        <f t="shared" si="1319"/>
        <v>0</v>
      </c>
      <c r="BH386" s="359">
        <f t="shared" si="1319"/>
        <v>0</v>
      </c>
      <c r="BI386" s="359">
        <f t="shared" si="1319"/>
        <v>0</v>
      </c>
      <c r="BJ386" s="359">
        <f t="shared" si="1319"/>
        <v>0</v>
      </c>
      <c r="BK386" s="359">
        <f t="shared" si="1319"/>
        <v>0</v>
      </c>
      <c r="BL386" s="359">
        <f t="shared" si="1319"/>
        <v>0</v>
      </c>
      <c r="BM386" s="359">
        <f t="shared" si="1319"/>
        <v>0</v>
      </c>
      <c r="BN386" s="359">
        <f t="shared" si="1319"/>
        <v>0</v>
      </c>
      <c r="BO386" s="359">
        <f t="shared" si="1319"/>
        <v>0</v>
      </c>
      <c r="BP386" s="359">
        <f t="shared" si="1319"/>
        <v>0</v>
      </c>
      <c r="BQ386" s="359">
        <f t="shared" ref="BQ386:CS386" si="1320">IFERROR(IF(BQ$17="beräknas ej",0,BP386*IF(BQ$362&gt;$D$357,1,IF(BQ$362&lt;=$C$357,$C$356,$D$356))*IFERROR(INDEX($B$8:$E$14,MATCH($A386,$A$8:$A$14,0),MATCH(BQ$362,$B$6:$E$6,1)),0)),0)</f>
        <v>0</v>
      </c>
      <c r="BR386" s="359">
        <f t="shared" si="1320"/>
        <v>0</v>
      </c>
      <c r="BS386" s="359">
        <f t="shared" si="1320"/>
        <v>0</v>
      </c>
      <c r="BT386" s="359">
        <f t="shared" si="1320"/>
        <v>0</v>
      </c>
      <c r="BU386" s="359">
        <f t="shared" si="1320"/>
        <v>0</v>
      </c>
      <c r="BV386" s="359">
        <f t="shared" si="1320"/>
        <v>0</v>
      </c>
      <c r="BW386" s="359">
        <f t="shared" si="1320"/>
        <v>0</v>
      </c>
      <c r="BX386" s="359">
        <f t="shared" si="1320"/>
        <v>0</v>
      </c>
      <c r="BY386" s="359">
        <f t="shared" si="1320"/>
        <v>0</v>
      </c>
      <c r="BZ386" s="359">
        <f t="shared" si="1320"/>
        <v>0</v>
      </c>
      <c r="CA386" s="359">
        <f t="shared" si="1320"/>
        <v>0</v>
      </c>
      <c r="CB386" s="359">
        <f t="shared" si="1320"/>
        <v>0</v>
      </c>
      <c r="CC386" s="359">
        <f t="shared" si="1320"/>
        <v>0</v>
      </c>
      <c r="CD386" s="359">
        <f t="shared" si="1320"/>
        <v>0</v>
      </c>
      <c r="CE386" s="359">
        <f t="shared" si="1320"/>
        <v>0</v>
      </c>
      <c r="CF386" s="359">
        <f t="shared" si="1320"/>
        <v>0</v>
      </c>
      <c r="CG386" s="359">
        <f t="shared" si="1320"/>
        <v>0</v>
      </c>
      <c r="CH386" s="359">
        <f t="shared" si="1320"/>
        <v>0</v>
      </c>
      <c r="CI386" s="359">
        <f t="shared" si="1320"/>
        <v>0</v>
      </c>
      <c r="CJ386" s="359">
        <f t="shared" si="1320"/>
        <v>0</v>
      </c>
      <c r="CK386" s="359">
        <f t="shared" si="1320"/>
        <v>0</v>
      </c>
      <c r="CL386" s="359">
        <f t="shared" si="1320"/>
        <v>0</v>
      </c>
      <c r="CM386" s="359">
        <f t="shared" si="1320"/>
        <v>0</v>
      </c>
      <c r="CN386" s="359">
        <f t="shared" si="1320"/>
        <v>0</v>
      </c>
      <c r="CO386" s="359">
        <f t="shared" si="1320"/>
        <v>0</v>
      </c>
      <c r="CP386" s="359">
        <f t="shared" si="1320"/>
        <v>0</v>
      </c>
      <c r="CQ386" s="359">
        <f t="shared" si="1320"/>
        <v>0</v>
      </c>
      <c r="CR386" s="359">
        <f t="shared" si="1320"/>
        <v>0</v>
      </c>
      <c r="CS386" s="359">
        <f t="shared" si="1320"/>
        <v>0</v>
      </c>
    </row>
    <row r="387" spans="1:97" s="367" customFormat="1" x14ac:dyDescent="0.35">
      <c r="A387" s="352">
        <f t="shared" ref="A387:C387" si="1321">A353</f>
        <v>0</v>
      </c>
      <c r="B387" s="352" t="str">
        <f t="shared" si="1321"/>
        <v>0 0</v>
      </c>
      <c r="C387" s="359">
        <f t="shared" si="1321"/>
        <v>0</v>
      </c>
      <c r="D387" s="359">
        <f>IFERROR(('JA basår'!W31*'JA basår'!F31*'JA basår'!H31*'JA basår'!L31)+('JA basår'!W61*'JA basår'!F61*'JA basår'!H61*'JA basår'!L61),0)</f>
        <v>0</v>
      </c>
      <c r="E387" s="359">
        <f t="shared" ref="E387:BP387" si="1322">IFERROR(IF(E$17="beräknas ej",0,D387*IF(E$362&gt;$D$357,1,IF(E$362&lt;=$C$357,$C$356,$D$356))*IFERROR(INDEX($B$8:$E$14,MATCH($A387,$A$8:$A$14,0),MATCH(E$362,$B$6:$E$6,1)),0)),0)</f>
        <v>0</v>
      </c>
      <c r="F387" s="359">
        <f t="shared" si="1322"/>
        <v>0</v>
      </c>
      <c r="G387" s="359">
        <f t="shared" si="1322"/>
        <v>0</v>
      </c>
      <c r="H387" s="359">
        <f t="shared" si="1322"/>
        <v>0</v>
      </c>
      <c r="I387" s="359">
        <f t="shared" si="1322"/>
        <v>0</v>
      </c>
      <c r="J387" s="359">
        <f t="shared" si="1322"/>
        <v>0</v>
      </c>
      <c r="K387" s="359">
        <f t="shared" si="1322"/>
        <v>0</v>
      </c>
      <c r="L387" s="359">
        <f t="shared" si="1322"/>
        <v>0</v>
      </c>
      <c r="M387" s="359">
        <f t="shared" si="1322"/>
        <v>0</v>
      </c>
      <c r="N387" s="359">
        <f t="shared" si="1322"/>
        <v>0</v>
      </c>
      <c r="O387" s="359">
        <f t="shared" si="1322"/>
        <v>0</v>
      </c>
      <c r="P387" s="359">
        <f t="shared" si="1322"/>
        <v>0</v>
      </c>
      <c r="Q387" s="359">
        <f t="shared" si="1322"/>
        <v>0</v>
      </c>
      <c r="R387" s="359">
        <f t="shared" si="1322"/>
        <v>0</v>
      </c>
      <c r="S387" s="359">
        <f t="shared" si="1322"/>
        <v>0</v>
      </c>
      <c r="T387" s="359">
        <f t="shared" si="1322"/>
        <v>0</v>
      </c>
      <c r="U387" s="359">
        <f t="shared" si="1322"/>
        <v>0</v>
      </c>
      <c r="V387" s="359">
        <f t="shared" si="1322"/>
        <v>0</v>
      </c>
      <c r="W387" s="359">
        <f t="shared" si="1322"/>
        <v>0</v>
      </c>
      <c r="X387" s="359">
        <f t="shared" si="1322"/>
        <v>0</v>
      </c>
      <c r="Y387" s="359">
        <f t="shared" si="1322"/>
        <v>0</v>
      </c>
      <c r="Z387" s="359">
        <f t="shared" si="1322"/>
        <v>0</v>
      </c>
      <c r="AA387" s="359">
        <f t="shared" si="1322"/>
        <v>0</v>
      </c>
      <c r="AB387" s="359">
        <f t="shared" si="1322"/>
        <v>0</v>
      </c>
      <c r="AC387" s="359">
        <f t="shared" si="1322"/>
        <v>0</v>
      </c>
      <c r="AD387" s="359">
        <f t="shared" si="1322"/>
        <v>0</v>
      </c>
      <c r="AE387" s="359">
        <f t="shared" si="1322"/>
        <v>0</v>
      </c>
      <c r="AF387" s="359">
        <f t="shared" si="1322"/>
        <v>0</v>
      </c>
      <c r="AG387" s="359">
        <f t="shared" si="1322"/>
        <v>0</v>
      </c>
      <c r="AH387" s="359">
        <f t="shared" si="1322"/>
        <v>0</v>
      </c>
      <c r="AI387" s="359">
        <f t="shared" si="1322"/>
        <v>0</v>
      </c>
      <c r="AJ387" s="359">
        <f t="shared" si="1322"/>
        <v>0</v>
      </c>
      <c r="AK387" s="359">
        <f t="shared" si="1322"/>
        <v>0</v>
      </c>
      <c r="AL387" s="359">
        <f t="shared" si="1322"/>
        <v>0</v>
      </c>
      <c r="AM387" s="359">
        <f t="shared" si="1322"/>
        <v>0</v>
      </c>
      <c r="AN387" s="359">
        <f t="shared" si="1322"/>
        <v>0</v>
      </c>
      <c r="AO387" s="359">
        <f t="shared" si="1322"/>
        <v>0</v>
      </c>
      <c r="AP387" s="359">
        <f t="shared" si="1322"/>
        <v>0</v>
      </c>
      <c r="AQ387" s="359">
        <f t="shared" si="1322"/>
        <v>0</v>
      </c>
      <c r="AR387" s="359">
        <f t="shared" si="1322"/>
        <v>0</v>
      </c>
      <c r="AS387" s="359">
        <f t="shared" si="1322"/>
        <v>0</v>
      </c>
      <c r="AT387" s="359">
        <f t="shared" si="1322"/>
        <v>0</v>
      </c>
      <c r="AU387" s="359">
        <f t="shared" si="1322"/>
        <v>0</v>
      </c>
      <c r="AV387" s="359">
        <f t="shared" si="1322"/>
        <v>0</v>
      </c>
      <c r="AW387" s="359">
        <f t="shared" si="1322"/>
        <v>0</v>
      </c>
      <c r="AX387" s="359">
        <f t="shared" si="1322"/>
        <v>0</v>
      </c>
      <c r="AY387" s="359">
        <f t="shared" si="1322"/>
        <v>0</v>
      </c>
      <c r="AZ387" s="359">
        <f t="shared" si="1322"/>
        <v>0</v>
      </c>
      <c r="BA387" s="359">
        <f t="shared" si="1322"/>
        <v>0</v>
      </c>
      <c r="BB387" s="359">
        <f t="shared" si="1322"/>
        <v>0</v>
      </c>
      <c r="BC387" s="359">
        <f t="shared" si="1322"/>
        <v>0</v>
      </c>
      <c r="BD387" s="359">
        <f t="shared" si="1322"/>
        <v>0</v>
      </c>
      <c r="BE387" s="359">
        <f t="shared" si="1322"/>
        <v>0</v>
      </c>
      <c r="BF387" s="359">
        <f t="shared" si="1322"/>
        <v>0</v>
      </c>
      <c r="BG387" s="359">
        <f t="shared" si="1322"/>
        <v>0</v>
      </c>
      <c r="BH387" s="359">
        <f t="shared" si="1322"/>
        <v>0</v>
      </c>
      <c r="BI387" s="359">
        <f t="shared" si="1322"/>
        <v>0</v>
      </c>
      <c r="BJ387" s="359">
        <f t="shared" si="1322"/>
        <v>0</v>
      </c>
      <c r="BK387" s="359">
        <f t="shared" si="1322"/>
        <v>0</v>
      </c>
      <c r="BL387" s="359">
        <f t="shared" si="1322"/>
        <v>0</v>
      </c>
      <c r="BM387" s="359">
        <f t="shared" si="1322"/>
        <v>0</v>
      </c>
      <c r="BN387" s="359">
        <f t="shared" si="1322"/>
        <v>0</v>
      </c>
      <c r="BO387" s="359">
        <f t="shared" si="1322"/>
        <v>0</v>
      </c>
      <c r="BP387" s="359">
        <f t="shared" si="1322"/>
        <v>0</v>
      </c>
      <c r="BQ387" s="359">
        <f t="shared" ref="BQ387:CS387" si="1323">IFERROR(IF(BQ$17="beräknas ej",0,BP387*IF(BQ$362&gt;$D$357,1,IF(BQ$362&lt;=$C$357,$C$356,$D$356))*IFERROR(INDEX($B$8:$E$14,MATCH($A387,$A$8:$A$14,0),MATCH(BQ$362,$B$6:$E$6,1)),0)),0)</f>
        <v>0</v>
      </c>
      <c r="BR387" s="359">
        <f t="shared" si="1323"/>
        <v>0</v>
      </c>
      <c r="BS387" s="359">
        <f t="shared" si="1323"/>
        <v>0</v>
      </c>
      <c r="BT387" s="359">
        <f t="shared" si="1323"/>
        <v>0</v>
      </c>
      <c r="BU387" s="359">
        <f t="shared" si="1323"/>
        <v>0</v>
      </c>
      <c r="BV387" s="359">
        <f t="shared" si="1323"/>
        <v>0</v>
      </c>
      <c r="BW387" s="359">
        <f t="shared" si="1323"/>
        <v>0</v>
      </c>
      <c r="BX387" s="359">
        <f t="shared" si="1323"/>
        <v>0</v>
      </c>
      <c r="BY387" s="359">
        <f t="shared" si="1323"/>
        <v>0</v>
      </c>
      <c r="BZ387" s="359">
        <f t="shared" si="1323"/>
        <v>0</v>
      </c>
      <c r="CA387" s="359">
        <f t="shared" si="1323"/>
        <v>0</v>
      </c>
      <c r="CB387" s="359">
        <f t="shared" si="1323"/>
        <v>0</v>
      </c>
      <c r="CC387" s="359">
        <f t="shared" si="1323"/>
        <v>0</v>
      </c>
      <c r="CD387" s="359">
        <f t="shared" si="1323"/>
        <v>0</v>
      </c>
      <c r="CE387" s="359">
        <f t="shared" si="1323"/>
        <v>0</v>
      </c>
      <c r="CF387" s="359">
        <f t="shared" si="1323"/>
        <v>0</v>
      </c>
      <c r="CG387" s="359">
        <f t="shared" si="1323"/>
        <v>0</v>
      </c>
      <c r="CH387" s="359">
        <f t="shared" si="1323"/>
        <v>0</v>
      </c>
      <c r="CI387" s="359">
        <f t="shared" si="1323"/>
        <v>0</v>
      </c>
      <c r="CJ387" s="359">
        <f t="shared" si="1323"/>
        <v>0</v>
      </c>
      <c r="CK387" s="359">
        <f t="shared" si="1323"/>
        <v>0</v>
      </c>
      <c r="CL387" s="359">
        <f t="shared" si="1323"/>
        <v>0</v>
      </c>
      <c r="CM387" s="359">
        <f t="shared" si="1323"/>
        <v>0</v>
      </c>
      <c r="CN387" s="359">
        <f t="shared" si="1323"/>
        <v>0</v>
      </c>
      <c r="CO387" s="359">
        <f t="shared" si="1323"/>
        <v>0</v>
      </c>
      <c r="CP387" s="359">
        <f t="shared" si="1323"/>
        <v>0</v>
      </c>
      <c r="CQ387" s="359">
        <f t="shared" si="1323"/>
        <v>0</v>
      </c>
      <c r="CR387" s="359">
        <f t="shared" si="1323"/>
        <v>0</v>
      </c>
      <c r="CS387" s="359">
        <f t="shared" si="1323"/>
        <v>0</v>
      </c>
    </row>
    <row r="388" spans="1:97" s="370" customFormat="1" x14ac:dyDescent="0.35">
      <c r="A388" s="362"/>
      <c r="B388" s="362"/>
      <c r="C388" s="362"/>
      <c r="D388" s="363">
        <f>SUM(D363:D387)</f>
        <v>0</v>
      </c>
      <c r="E388" s="363">
        <f t="shared" ref="E388:BP388" si="1324">SUM(E363:E387)</f>
        <v>0</v>
      </c>
      <c r="F388" s="363">
        <f t="shared" si="1324"/>
        <v>0</v>
      </c>
      <c r="G388" s="363">
        <f t="shared" si="1324"/>
        <v>0</v>
      </c>
      <c r="H388" s="363">
        <f t="shared" si="1324"/>
        <v>0</v>
      </c>
      <c r="I388" s="363">
        <f t="shared" si="1324"/>
        <v>0</v>
      </c>
      <c r="J388" s="363">
        <f t="shared" si="1324"/>
        <v>0</v>
      </c>
      <c r="K388" s="363">
        <f t="shared" si="1324"/>
        <v>0</v>
      </c>
      <c r="L388" s="363">
        <f t="shared" si="1324"/>
        <v>0</v>
      </c>
      <c r="M388" s="363">
        <f t="shared" si="1324"/>
        <v>0</v>
      </c>
      <c r="N388" s="363">
        <f t="shared" si="1324"/>
        <v>0</v>
      </c>
      <c r="O388" s="363">
        <f t="shared" si="1324"/>
        <v>0</v>
      </c>
      <c r="P388" s="363">
        <f t="shared" si="1324"/>
        <v>0</v>
      </c>
      <c r="Q388" s="363">
        <f t="shared" si="1324"/>
        <v>0</v>
      </c>
      <c r="R388" s="363">
        <f t="shared" si="1324"/>
        <v>0</v>
      </c>
      <c r="S388" s="363">
        <f t="shared" si="1324"/>
        <v>0</v>
      </c>
      <c r="T388" s="363">
        <f t="shared" si="1324"/>
        <v>0</v>
      </c>
      <c r="U388" s="363">
        <f t="shared" si="1324"/>
        <v>0</v>
      </c>
      <c r="V388" s="363">
        <f t="shared" si="1324"/>
        <v>0</v>
      </c>
      <c r="W388" s="363">
        <f t="shared" si="1324"/>
        <v>0</v>
      </c>
      <c r="X388" s="363">
        <f t="shared" si="1324"/>
        <v>0</v>
      </c>
      <c r="Y388" s="363">
        <f t="shared" si="1324"/>
        <v>0</v>
      </c>
      <c r="Z388" s="363">
        <f t="shared" si="1324"/>
        <v>0</v>
      </c>
      <c r="AA388" s="363">
        <f t="shared" si="1324"/>
        <v>0</v>
      </c>
      <c r="AB388" s="363">
        <f t="shared" si="1324"/>
        <v>0</v>
      </c>
      <c r="AC388" s="363">
        <f t="shared" si="1324"/>
        <v>0</v>
      </c>
      <c r="AD388" s="363">
        <f t="shared" si="1324"/>
        <v>0</v>
      </c>
      <c r="AE388" s="363">
        <f t="shared" si="1324"/>
        <v>0</v>
      </c>
      <c r="AF388" s="363">
        <f t="shared" si="1324"/>
        <v>0</v>
      </c>
      <c r="AG388" s="363">
        <f t="shared" si="1324"/>
        <v>0</v>
      </c>
      <c r="AH388" s="363">
        <f t="shared" si="1324"/>
        <v>0</v>
      </c>
      <c r="AI388" s="363">
        <f t="shared" si="1324"/>
        <v>0</v>
      </c>
      <c r="AJ388" s="363">
        <f t="shared" si="1324"/>
        <v>0</v>
      </c>
      <c r="AK388" s="363">
        <f t="shared" si="1324"/>
        <v>0</v>
      </c>
      <c r="AL388" s="363">
        <f t="shared" si="1324"/>
        <v>0</v>
      </c>
      <c r="AM388" s="363">
        <f t="shared" si="1324"/>
        <v>0</v>
      </c>
      <c r="AN388" s="363">
        <f t="shared" si="1324"/>
        <v>0</v>
      </c>
      <c r="AO388" s="363">
        <f t="shared" si="1324"/>
        <v>0</v>
      </c>
      <c r="AP388" s="363">
        <f t="shared" si="1324"/>
        <v>0</v>
      </c>
      <c r="AQ388" s="363">
        <f t="shared" si="1324"/>
        <v>0</v>
      </c>
      <c r="AR388" s="363">
        <f t="shared" si="1324"/>
        <v>0</v>
      </c>
      <c r="AS388" s="363">
        <f t="shared" si="1324"/>
        <v>0</v>
      </c>
      <c r="AT388" s="363">
        <f t="shared" si="1324"/>
        <v>0</v>
      </c>
      <c r="AU388" s="363">
        <f t="shared" si="1324"/>
        <v>0</v>
      </c>
      <c r="AV388" s="363">
        <f t="shared" si="1324"/>
        <v>0</v>
      </c>
      <c r="AW388" s="363">
        <f t="shared" si="1324"/>
        <v>0</v>
      </c>
      <c r="AX388" s="363">
        <f t="shared" si="1324"/>
        <v>0</v>
      </c>
      <c r="AY388" s="363">
        <f t="shared" si="1324"/>
        <v>0</v>
      </c>
      <c r="AZ388" s="363">
        <f t="shared" si="1324"/>
        <v>0</v>
      </c>
      <c r="BA388" s="363">
        <f t="shared" si="1324"/>
        <v>0</v>
      </c>
      <c r="BB388" s="363">
        <f t="shared" si="1324"/>
        <v>0</v>
      </c>
      <c r="BC388" s="363">
        <f t="shared" si="1324"/>
        <v>0</v>
      </c>
      <c r="BD388" s="363">
        <f t="shared" si="1324"/>
        <v>0</v>
      </c>
      <c r="BE388" s="363">
        <f t="shared" si="1324"/>
        <v>0</v>
      </c>
      <c r="BF388" s="363">
        <f t="shared" si="1324"/>
        <v>0</v>
      </c>
      <c r="BG388" s="363">
        <f t="shared" si="1324"/>
        <v>0</v>
      </c>
      <c r="BH388" s="363">
        <f t="shared" si="1324"/>
        <v>0</v>
      </c>
      <c r="BI388" s="363">
        <f t="shared" si="1324"/>
        <v>0</v>
      </c>
      <c r="BJ388" s="363">
        <f t="shared" si="1324"/>
        <v>0</v>
      </c>
      <c r="BK388" s="363">
        <f t="shared" si="1324"/>
        <v>0</v>
      </c>
      <c r="BL388" s="363">
        <f t="shared" si="1324"/>
        <v>0</v>
      </c>
      <c r="BM388" s="363">
        <f t="shared" si="1324"/>
        <v>0</v>
      </c>
      <c r="BN388" s="363">
        <f t="shared" si="1324"/>
        <v>0</v>
      </c>
      <c r="BO388" s="363">
        <f t="shared" si="1324"/>
        <v>0</v>
      </c>
      <c r="BP388" s="363">
        <f t="shared" si="1324"/>
        <v>0</v>
      </c>
      <c r="BQ388" s="363">
        <f t="shared" ref="BQ388:CN388" si="1325">SUM(BQ363:BQ387)</f>
        <v>0</v>
      </c>
      <c r="BR388" s="363">
        <f t="shared" si="1325"/>
        <v>0</v>
      </c>
      <c r="BS388" s="363">
        <f t="shared" si="1325"/>
        <v>0</v>
      </c>
      <c r="BT388" s="363">
        <f t="shared" si="1325"/>
        <v>0</v>
      </c>
      <c r="BU388" s="363">
        <f t="shared" si="1325"/>
        <v>0</v>
      </c>
      <c r="BV388" s="363">
        <f t="shared" si="1325"/>
        <v>0</v>
      </c>
      <c r="BW388" s="363">
        <f t="shared" si="1325"/>
        <v>0</v>
      </c>
      <c r="BX388" s="363">
        <f t="shared" si="1325"/>
        <v>0</v>
      </c>
      <c r="BY388" s="363">
        <f t="shared" si="1325"/>
        <v>0</v>
      </c>
      <c r="BZ388" s="363">
        <f t="shared" si="1325"/>
        <v>0</v>
      </c>
      <c r="CA388" s="363">
        <f t="shared" si="1325"/>
        <v>0</v>
      </c>
      <c r="CB388" s="363">
        <f t="shared" si="1325"/>
        <v>0</v>
      </c>
      <c r="CC388" s="363">
        <f t="shared" si="1325"/>
        <v>0</v>
      </c>
      <c r="CD388" s="363">
        <f t="shared" si="1325"/>
        <v>0</v>
      </c>
      <c r="CE388" s="363">
        <f t="shared" si="1325"/>
        <v>0</v>
      </c>
      <c r="CF388" s="363">
        <f t="shared" si="1325"/>
        <v>0</v>
      </c>
      <c r="CG388" s="363">
        <f t="shared" si="1325"/>
        <v>0</v>
      </c>
      <c r="CH388" s="363">
        <f t="shared" si="1325"/>
        <v>0</v>
      </c>
      <c r="CI388" s="363">
        <f t="shared" si="1325"/>
        <v>0</v>
      </c>
      <c r="CJ388" s="363">
        <f t="shared" si="1325"/>
        <v>0</v>
      </c>
      <c r="CK388" s="363">
        <f t="shared" si="1325"/>
        <v>0</v>
      </c>
      <c r="CL388" s="363">
        <f t="shared" si="1325"/>
        <v>0</v>
      </c>
      <c r="CM388" s="363">
        <f t="shared" si="1325"/>
        <v>0</v>
      </c>
      <c r="CN388" s="363">
        <f t="shared" si="1325"/>
        <v>0</v>
      </c>
      <c r="CO388" s="363">
        <f>SUM(CO363:CO387)</f>
        <v>0</v>
      </c>
      <c r="CP388" s="363">
        <f t="shared" ref="CP388" si="1326">SUM(CP363:CP387)</f>
        <v>0</v>
      </c>
      <c r="CQ388" s="363">
        <f t="shared" ref="CQ388" si="1327">SUM(CQ363:CQ387)</f>
        <v>0</v>
      </c>
      <c r="CR388" s="363">
        <f t="shared" ref="CR388" si="1328">SUM(CR363:CR387)</f>
        <v>0</v>
      </c>
      <c r="CS388" s="363">
        <f t="shared" ref="CS388" si="1329">SUM(CS363:CS387)</f>
        <v>0</v>
      </c>
    </row>
    <row r="389" spans="1:97" s="367" customFormat="1" x14ac:dyDescent="0.35">
      <c r="A389" s="352"/>
      <c r="B389" s="352"/>
      <c r="C389" s="352"/>
      <c r="D389" s="352"/>
      <c r="E389" s="352"/>
      <c r="F389" s="352"/>
      <c r="G389" s="352"/>
      <c r="H389" s="352"/>
      <c r="I389" s="352"/>
      <c r="J389" s="352"/>
      <c r="K389" s="352"/>
      <c r="L389" s="352"/>
      <c r="M389" s="352"/>
      <c r="N389" s="352"/>
      <c r="O389" s="352"/>
      <c r="P389" s="352"/>
      <c r="Q389" s="352"/>
      <c r="R389" s="352"/>
      <c r="S389" s="352"/>
      <c r="T389" s="352"/>
      <c r="U389" s="352"/>
      <c r="V389" s="352"/>
      <c r="W389" s="352"/>
      <c r="X389" s="352"/>
      <c r="Y389" s="352"/>
      <c r="Z389" s="352"/>
      <c r="AA389" s="352"/>
      <c r="AB389" s="352"/>
      <c r="AC389" s="352"/>
      <c r="AD389" s="352"/>
      <c r="AE389" s="352"/>
      <c r="AF389" s="352"/>
      <c r="AG389" s="352"/>
      <c r="AH389" s="352"/>
      <c r="AI389" s="352"/>
      <c r="AJ389" s="352"/>
      <c r="AK389" s="352"/>
      <c r="AL389" s="352"/>
      <c r="AM389" s="352"/>
      <c r="AN389" s="352"/>
      <c r="AO389" s="352"/>
      <c r="AP389" s="352"/>
      <c r="AQ389" s="352"/>
      <c r="AR389" s="352"/>
      <c r="AS389" s="352"/>
      <c r="AT389" s="352"/>
      <c r="AU389" s="352"/>
      <c r="AV389" s="352"/>
      <c r="AW389" s="352"/>
      <c r="AX389" s="352"/>
      <c r="AY389" s="352"/>
      <c r="AZ389" s="352"/>
      <c r="BA389" s="352"/>
      <c r="BB389" s="352"/>
      <c r="BC389" s="352"/>
      <c r="BD389" s="352"/>
      <c r="BE389" s="352"/>
      <c r="BF389" s="352"/>
      <c r="BG389" s="352"/>
      <c r="BH389" s="352"/>
      <c r="BI389" s="352"/>
      <c r="BJ389" s="352"/>
      <c r="BK389" s="352"/>
      <c r="BL389" s="352"/>
      <c r="BM389" s="352"/>
      <c r="BN389" s="352"/>
      <c r="BO389" s="352"/>
      <c r="BP389" s="352"/>
      <c r="BQ389" s="352"/>
      <c r="BR389" s="352"/>
      <c r="BS389" s="352"/>
      <c r="BT389" s="352"/>
      <c r="BU389" s="352"/>
      <c r="BV389" s="352"/>
      <c r="BW389" s="352"/>
      <c r="BX389" s="352"/>
      <c r="BY389" s="352"/>
      <c r="BZ389" s="352"/>
      <c r="CA389" s="352"/>
      <c r="CB389" s="352"/>
      <c r="CC389" s="352"/>
      <c r="CD389" s="352"/>
      <c r="CE389" s="352"/>
      <c r="CF389" s="352"/>
      <c r="CG389" s="352"/>
      <c r="CH389" s="352"/>
      <c r="CI389" s="352"/>
      <c r="CJ389" s="352"/>
      <c r="CK389" s="352"/>
      <c r="CL389" s="352"/>
      <c r="CM389" s="352"/>
      <c r="CN389" s="352"/>
      <c r="CO389" s="352"/>
    </row>
    <row r="390" spans="1:97" s="367" customFormat="1" x14ac:dyDescent="0.35">
      <c r="A390" s="352"/>
      <c r="B390" s="352"/>
      <c r="C390" s="352"/>
      <c r="D390" s="352"/>
      <c r="E390" s="352"/>
      <c r="F390" s="352"/>
      <c r="G390" s="352"/>
      <c r="H390" s="352"/>
      <c r="I390" s="352"/>
      <c r="J390" s="352"/>
      <c r="K390" s="352"/>
      <c r="L390" s="352"/>
      <c r="M390" s="352"/>
      <c r="N390" s="352"/>
      <c r="O390" s="352"/>
      <c r="P390" s="352"/>
      <c r="Q390" s="352"/>
      <c r="R390" s="352"/>
      <c r="S390" s="352"/>
      <c r="T390" s="352"/>
      <c r="U390" s="352"/>
      <c r="V390" s="352"/>
      <c r="W390" s="352"/>
      <c r="X390" s="352"/>
      <c r="Y390" s="352"/>
      <c r="Z390" s="352"/>
      <c r="AA390" s="352"/>
      <c r="AB390" s="352"/>
      <c r="AC390" s="352"/>
      <c r="AD390" s="352"/>
      <c r="AE390" s="352"/>
      <c r="AF390" s="352"/>
      <c r="AG390" s="352"/>
      <c r="AH390" s="352"/>
      <c r="AI390" s="352"/>
      <c r="AJ390" s="352"/>
      <c r="AK390" s="352"/>
      <c r="AL390" s="352"/>
      <c r="AM390" s="352"/>
      <c r="AN390" s="352"/>
      <c r="AO390" s="352"/>
      <c r="AP390" s="352"/>
      <c r="AQ390" s="352"/>
      <c r="AR390" s="352"/>
      <c r="AS390" s="352"/>
      <c r="AT390" s="352"/>
      <c r="AU390" s="352"/>
      <c r="AV390" s="352"/>
      <c r="AW390" s="352"/>
      <c r="AX390" s="352"/>
      <c r="AY390" s="352"/>
      <c r="AZ390" s="352"/>
      <c r="BA390" s="352"/>
      <c r="BB390" s="352"/>
      <c r="BC390" s="352"/>
      <c r="BD390" s="352"/>
      <c r="BE390" s="352"/>
      <c r="BF390" s="352"/>
      <c r="BG390" s="352"/>
      <c r="BH390" s="352"/>
      <c r="BI390" s="352"/>
      <c r="BJ390" s="352"/>
      <c r="BK390" s="352"/>
      <c r="BL390" s="352"/>
      <c r="BM390" s="352"/>
      <c r="BN390" s="352"/>
      <c r="BO390" s="352"/>
      <c r="BP390" s="352"/>
      <c r="BQ390" s="352"/>
      <c r="BR390" s="352"/>
      <c r="BS390" s="352"/>
      <c r="BT390" s="352"/>
      <c r="BU390" s="352"/>
      <c r="BV390" s="352"/>
      <c r="BW390" s="352"/>
      <c r="BX390" s="352"/>
      <c r="BY390" s="352"/>
      <c r="BZ390" s="352"/>
      <c r="CA390" s="352"/>
      <c r="CB390" s="352"/>
      <c r="CC390" s="352"/>
      <c r="CD390" s="352"/>
      <c r="CE390" s="352"/>
      <c r="CF390" s="352"/>
      <c r="CG390" s="352"/>
      <c r="CH390" s="352"/>
      <c r="CI390" s="352"/>
      <c r="CJ390" s="352"/>
      <c r="CK390" s="352"/>
      <c r="CL390" s="352"/>
      <c r="CM390" s="352"/>
      <c r="CN390" s="352"/>
      <c r="CO390" s="352"/>
    </row>
    <row r="391" spans="1:97" s="367" customFormat="1" ht="15.5" x14ac:dyDescent="0.35">
      <c r="A391" s="361" t="s">
        <v>10</v>
      </c>
      <c r="C391" s="352"/>
      <c r="D391" s="352"/>
      <c r="E391" s="352"/>
      <c r="F391" s="352"/>
      <c r="G391" s="360" t="str">
        <f>G360</f>
        <v>Tabellen visar årliga kostnader för hjälpmaskiner för respektive fartygsklass. Kostnaderna är dels uppräknade med antagen uppräkningsfaktor avseende bränslepriset, dels uppräknad med godsprognosen (vilken ökar antalet anlöp per år).</v>
      </c>
      <c r="H391" s="352"/>
      <c r="I391" s="352"/>
      <c r="J391" s="352"/>
      <c r="K391" s="352"/>
      <c r="L391" s="352"/>
      <c r="M391" s="352"/>
      <c r="N391" s="352"/>
      <c r="O391" s="352"/>
      <c r="P391" s="352"/>
      <c r="Q391" s="352"/>
      <c r="R391" s="352"/>
      <c r="S391" s="352"/>
      <c r="T391" s="352"/>
      <c r="U391" s="352"/>
      <c r="V391" s="352"/>
      <c r="W391" s="352"/>
      <c r="X391" s="352"/>
      <c r="Y391" s="352"/>
      <c r="Z391" s="352"/>
      <c r="AA391" s="352"/>
      <c r="AB391" s="352"/>
      <c r="AC391" s="352"/>
      <c r="AD391" s="352"/>
      <c r="AE391" s="352"/>
      <c r="AF391" s="352"/>
      <c r="AG391" s="352"/>
      <c r="AH391" s="352"/>
      <c r="AI391" s="352"/>
      <c r="AJ391" s="352"/>
      <c r="AK391" s="352"/>
      <c r="AL391" s="352"/>
      <c r="AM391" s="352"/>
      <c r="AN391" s="352"/>
      <c r="AO391" s="352"/>
      <c r="AP391" s="352"/>
      <c r="AQ391" s="352"/>
      <c r="AR391" s="352"/>
      <c r="AS391" s="352"/>
      <c r="AT391" s="352"/>
      <c r="AU391" s="352"/>
      <c r="AV391" s="352"/>
      <c r="AW391" s="352"/>
      <c r="AX391" s="352"/>
      <c r="AY391" s="352"/>
      <c r="AZ391" s="352"/>
      <c r="BA391" s="352"/>
      <c r="BB391" s="352"/>
      <c r="BC391" s="352"/>
      <c r="BD391" s="352"/>
      <c r="BE391" s="352"/>
      <c r="BF391" s="352"/>
      <c r="BG391" s="352"/>
      <c r="BH391" s="352"/>
      <c r="BI391" s="352"/>
      <c r="BJ391" s="352"/>
      <c r="BK391" s="352"/>
      <c r="BL391" s="352"/>
      <c r="BM391" s="352"/>
      <c r="BN391" s="352"/>
      <c r="BO391" s="352"/>
      <c r="BP391" s="352"/>
      <c r="BQ391" s="352"/>
      <c r="BR391" s="352"/>
      <c r="BS391" s="352"/>
      <c r="BT391" s="352"/>
      <c r="BU391" s="352"/>
      <c r="BV391" s="352"/>
      <c r="BW391" s="352"/>
      <c r="BX391" s="352"/>
      <c r="BY391" s="352"/>
      <c r="BZ391" s="352"/>
      <c r="CA391" s="352"/>
      <c r="CB391" s="352"/>
      <c r="CC391" s="352"/>
      <c r="CD391" s="352"/>
      <c r="CE391" s="352"/>
      <c r="CF391" s="352"/>
      <c r="CG391" s="352"/>
      <c r="CH391" s="352"/>
      <c r="CI391" s="352"/>
      <c r="CJ391" s="352"/>
      <c r="CK391" s="352"/>
      <c r="CL391" s="352"/>
      <c r="CM391" s="352"/>
      <c r="CN391" s="352"/>
      <c r="CO391" s="352"/>
    </row>
    <row r="392" spans="1:97" s="367" customFormat="1" x14ac:dyDescent="0.35">
      <c r="A392" s="362" t="s">
        <v>72</v>
      </c>
      <c r="B392" s="362" t="s">
        <v>51</v>
      </c>
      <c r="C392" s="362" t="s">
        <v>73</v>
      </c>
      <c r="D392" s="362">
        <f t="shared" ref="D392:BO392" si="1330">D362</f>
        <v>2019</v>
      </c>
      <c r="E392" s="362">
        <f t="shared" si="1330"/>
        <v>2020</v>
      </c>
      <c r="F392" s="362">
        <f t="shared" si="1330"/>
        <v>2021</v>
      </c>
      <c r="G392" s="362">
        <f t="shared" si="1330"/>
        <v>2022</v>
      </c>
      <c r="H392" s="362">
        <f t="shared" si="1330"/>
        <v>2023</v>
      </c>
      <c r="I392" s="362">
        <f t="shared" si="1330"/>
        <v>2024</v>
      </c>
      <c r="J392" s="362">
        <f t="shared" si="1330"/>
        <v>2025</v>
      </c>
      <c r="K392" s="362">
        <f t="shared" si="1330"/>
        <v>2026</v>
      </c>
      <c r="L392" s="362">
        <f t="shared" si="1330"/>
        <v>2027</v>
      </c>
      <c r="M392" s="362">
        <f t="shared" si="1330"/>
        <v>2028</v>
      </c>
      <c r="N392" s="362">
        <f t="shared" si="1330"/>
        <v>2029</v>
      </c>
      <c r="O392" s="362">
        <f t="shared" si="1330"/>
        <v>2030</v>
      </c>
      <c r="P392" s="362">
        <f t="shared" si="1330"/>
        <v>2031</v>
      </c>
      <c r="Q392" s="362">
        <f t="shared" si="1330"/>
        <v>2032</v>
      </c>
      <c r="R392" s="362">
        <f t="shared" si="1330"/>
        <v>2033</v>
      </c>
      <c r="S392" s="362">
        <f t="shared" si="1330"/>
        <v>2034</v>
      </c>
      <c r="T392" s="362">
        <f t="shared" si="1330"/>
        <v>2035</v>
      </c>
      <c r="U392" s="362">
        <f t="shared" si="1330"/>
        <v>2036</v>
      </c>
      <c r="V392" s="362">
        <f t="shared" si="1330"/>
        <v>2037</v>
      </c>
      <c r="W392" s="362">
        <f t="shared" si="1330"/>
        <v>2038</v>
      </c>
      <c r="X392" s="362">
        <f t="shared" si="1330"/>
        <v>2039</v>
      </c>
      <c r="Y392" s="362">
        <f t="shared" si="1330"/>
        <v>2040</v>
      </c>
      <c r="Z392" s="362">
        <f t="shared" si="1330"/>
        <v>2041</v>
      </c>
      <c r="AA392" s="362">
        <f t="shared" si="1330"/>
        <v>2042</v>
      </c>
      <c r="AB392" s="362">
        <f t="shared" si="1330"/>
        <v>2043</v>
      </c>
      <c r="AC392" s="362">
        <f t="shared" si="1330"/>
        <v>2044</v>
      </c>
      <c r="AD392" s="362">
        <f t="shared" si="1330"/>
        <v>2045</v>
      </c>
      <c r="AE392" s="362">
        <f t="shared" si="1330"/>
        <v>2046</v>
      </c>
      <c r="AF392" s="362">
        <f t="shared" si="1330"/>
        <v>2047</v>
      </c>
      <c r="AG392" s="362">
        <f t="shared" si="1330"/>
        <v>2048</v>
      </c>
      <c r="AH392" s="362">
        <f t="shared" si="1330"/>
        <v>2049</v>
      </c>
      <c r="AI392" s="362">
        <f t="shared" si="1330"/>
        <v>2050</v>
      </c>
      <c r="AJ392" s="362">
        <f t="shared" si="1330"/>
        <v>2051</v>
      </c>
      <c r="AK392" s="362">
        <f t="shared" si="1330"/>
        <v>2052</v>
      </c>
      <c r="AL392" s="362">
        <f t="shared" si="1330"/>
        <v>2053</v>
      </c>
      <c r="AM392" s="362">
        <f t="shared" si="1330"/>
        <v>2054</v>
      </c>
      <c r="AN392" s="362">
        <f t="shared" si="1330"/>
        <v>2055</v>
      </c>
      <c r="AO392" s="362">
        <f t="shared" si="1330"/>
        <v>2056</v>
      </c>
      <c r="AP392" s="362">
        <f t="shared" si="1330"/>
        <v>2057</v>
      </c>
      <c r="AQ392" s="362">
        <f t="shared" si="1330"/>
        <v>2058</v>
      </c>
      <c r="AR392" s="362">
        <f t="shared" si="1330"/>
        <v>2059</v>
      </c>
      <c r="AS392" s="362">
        <f t="shared" si="1330"/>
        <v>2060</v>
      </c>
      <c r="AT392" s="362">
        <f t="shared" si="1330"/>
        <v>2061</v>
      </c>
      <c r="AU392" s="362">
        <f t="shared" si="1330"/>
        <v>2062</v>
      </c>
      <c r="AV392" s="362">
        <f t="shared" si="1330"/>
        <v>2063</v>
      </c>
      <c r="AW392" s="362">
        <f t="shared" si="1330"/>
        <v>2064</v>
      </c>
      <c r="AX392" s="362">
        <f t="shared" si="1330"/>
        <v>2065</v>
      </c>
      <c r="AY392" s="362">
        <f t="shared" si="1330"/>
        <v>2066</v>
      </c>
      <c r="AZ392" s="362">
        <f t="shared" si="1330"/>
        <v>2067</v>
      </c>
      <c r="BA392" s="362">
        <f t="shared" si="1330"/>
        <v>2068</v>
      </c>
      <c r="BB392" s="362">
        <f t="shared" si="1330"/>
        <v>2069</v>
      </c>
      <c r="BC392" s="362">
        <f t="shared" si="1330"/>
        <v>2070</v>
      </c>
      <c r="BD392" s="362">
        <f t="shared" si="1330"/>
        <v>2071</v>
      </c>
      <c r="BE392" s="362">
        <f t="shared" si="1330"/>
        <v>2072</v>
      </c>
      <c r="BF392" s="362">
        <f t="shared" si="1330"/>
        <v>2073</v>
      </c>
      <c r="BG392" s="362">
        <f t="shared" si="1330"/>
        <v>2074</v>
      </c>
      <c r="BH392" s="362">
        <f t="shared" si="1330"/>
        <v>2075</v>
      </c>
      <c r="BI392" s="362">
        <f t="shared" si="1330"/>
        <v>2076</v>
      </c>
      <c r="BJ392" s="362">
        <f t="shared" si="1330"/>
        <v>2077</v>
      </c>
      <c r="BK392" s="362">
        <f t="shared" si="1330"/>
        <v>2078</v>
      </c>
      <c r="BL392" s="362">
        <f t="shared" si="1330"/>
        <v>2079</v>
      </c>
      <c r="BM392" s="362">
        <f t="shared" si="1330"/>
        <v>2080</v>
      </c>
      <c r="BN392" s="362">
        <f t="shared" si="1330"/>
        <v>2081</v>
      </c>
      <c r="BO392" s="362">
        <f t="shared" si="1330"/>
        <v>2082</v>
      </c>
      <c r="BP392" s="362">
        <f t="shared" ref="BP392:CS392" si="1331">BP362</f>
        <v>2083</v>
      </c>
      <c r="BQ392" s="362">
        <f t="shared" si="1331"/>
        <v>2084</v>
      </c>
      <c r="BR392" s="362">
        <f t="shared" si="1331"/>
        <v>2085</v>
      </c>
      <c r="BS392" s="362">
        <f t="shared" si="1331"/>
        <v>2086</v>
      </c>
      <c r="BT392" s="362">
        <f t="shared" si="1331"/>
        <v>2087</v>
      </c>
      <c r="BU392" s="362">
        <f t="shared" si="1331"/>
        <v>2088</v>
      </c>
      <c r="BV392" s="362">
        <f t="shared" si="1331"/>
        <v>2089</v>
      </c>
      <c r="BW392" s="362">
        <f t="shared" si="1331"/>
        <v>2090</v>
      </c>
      <c r="BX392" s="362">
        <f t="shared" si="1331"/>
        <v>2091</v>
      </c>
      <c r="BY392" s="362">
        <f t="shared" si="1331"/>
        <v>2092</v>
      </c>
      <c r="BZ392" s="362">
        <f t="shared" si="1331"/>
        <v>2093</v>
      </c>
      <c r="CA392" s="362">
        <f t="shared" si="1331"/>
        <v>2094</v>
      </c>
      <c r="CB392" s="362">
        <f t="shared" si="1331"/>
        <v>2095</v>
      </c>
      <c r="CC392" s="362">
        <f t="shared" si="1331"/>
        <v>2096</v>
      </c>
      <c r="CD392" s="362">
        <f t="shared" si="1331"/>
        <v>2097</v>
      </c>
      <c r="CE392" s="362">
        <f t="shared" si="1331"/>
        <v>2098</v>
      </c>
      <c r="CF392" s="362">
        <f t="shared" si="1331"/>
        <v>2099</v>
      </c>
      <c r="CG392" s="362">
        <f t="shared" si="1331"/>
        <v>2100</v>
      </c>
      <c r="CH392" s="362">
        <f t="shared" si="1331"/>
        <v>2101</v>
      </c>
      <c r="CI392" s="362">
        <f t="shared" si="1331"/>
        <v>2102</v>
      </c>
      <c r="CJ392" s="362">
        <f t="shared" si="1331"/>
        <v>2103</v>
      </c>
      <c r="CK392" s="362">
        <f t="shared" si="1331"/>
        <v>2104</v>
      </c>
      <c r="CL392" s="362">
        <f t="shared" si="1331"/>
        <v>2105</v>
      </c>
      <c r="CM392" s="362">
        <f t="shared" si="1331"/>
        <v>2106</v>
      </c>
      <c r="CN392" s="362">
        <f t="shared" si="1331"/>
        <v>2107</v>
      </c>
      <c r="CO392" s="362">
        <f t="shared" si="1331"/>
        <v>2108</v>
      </c>
      <c r="CP392" s="362">
        <f t="shared" si="1331"/>
        <v>2109</v>
      </c>
      <c r="CQ392" s="362">
        <f t="shared" si="1331"/>
        <v>2110</v>
      </c>
      <c r="CR392" s="362">
        <f t="shared" si="1331"/>
        <v>2111</v>
      </c>
      <c r="CS392" s="362">
        <f t="shared" si="1331"/>
        <v>2112</v>
      </c>
    </row>
    <row r="393" spans="1:97" s="367" customFormat="1" x14ac:dyDescent="0.35">
      <c r="A393" s="352">
        <f>A363</f>
        <v>0</v>
      </c>
      <c r="B393" s="352" t="str">
        <f t="shared" ref="B393:C393" si="1332">B363</f>
        <v>0 0</v>
      </c>
      <c r="C393" s="359">
        <f t="shared" si="1332"/>
        <v>0</v>
      </c>
      <c r="D393" s="359">
        <f>IFERROR(('UA basår'!W7*'UA basår'!F7*'UA basår'!H7*'UA basår'!L7)+('UA basår'!W37*'UA basår'!F37*'UA basår'!H37*'UA basår'!L37),0)</f>
        <v>0</v>
      </c>
      <c r="E393" s="359">
        <f>IFERROR(IF(E$17="beräknas ej",0,D393*IF(E$392&gt;$D$357,1,IF(E$392&lt;=$C$357,$C$356,$D$356))*IFERROR(INDEX($B$8:$E$14,MATCH($A393,$A$8:$A$14,0),MATCH(E$392,$B$6:$E$6,1)),0)),0)</f>
        <v>0</v>
      </c>
      <c r="F393" s="359">
        <f t="shared" ref="F393:BQ393" si="1333">IFERROR(IF(F$17="beräknas ej",0,E393*IF(F$392&gt;$D$357,1,IF(F$392&lt;=$C$357,$C$356,$D$356))*IFERROR(INDEX($B$8:$E$14,MATCH($A393,$A$8:$A$14,0),MATCH(F$392,$B$6:$E$6,1)),0)),0)</f>
        <v>0</v>
      </c>
      <c r="G393" s="359">
        <f t="shared" si="1333"/>
        <v>0</v>
      </c>
      <c r="H393" s="359">
        <f t="shared" si="1333"/>
        <v>0</v>
      </c>
      <c r="I393" s="359">
        <f t="shared" si="1333"/>
        <v>0</v>
      </c>
      <c r="J393" s="359">
        <f t="shared" si="1333"/>
        <v>0</v>
      </c>
      <c r="K393" s="359">
        <f t="shared" si="1333"/>
        <v>0</v>
      </c>
      <c r="L393" s="359">
        <f t="shared" si="1333"/>
        <v>0</v>
      </c>
      <c r="M393" s="359">
        <f t="shared" si="1333"/>
        <v>0</v>
      </c>
      <c r="N393" s="359">
        <f t="shared" si="1333"/>
        <v>0</v>
      </c>
      <c r="O393" s="359">
        <f t="shared" si="1333"/>
        <v>0</v>
      </c>
      <c r="P393" s="359">
        <f t="shared" si="1333"/>
        <v>0</v>
      </c>
      <c r="Q393" s="359">
        <f t="shared" si="1333"/>
        <v>0</v>
      </c>
      <c r="R393" s="359">
        <f t="shared" si="1333"/>
        <v>0</v>
      </c>
      <c r="S393" s="359">
        <f t="shared" si="1333"/>
        <v>0</v>
      </c>
      <c r="T393" s="359">
        <f t="shared" si="1333"/>
        <v>0</v>
      </c>
      <c r="U393" s="359">
        <f t="shared" si="1333"/>
        <v>0</v>
      </c>
      <c r="V393" s="359">
        <f t="shared" si="1333"/>
        <v>0</v>
      </c>
      <c r="W393" s="359">
        <f t="shared" si="1333"/>
        <v>0</v>
      </c>
      <c r="X393" s="359">
        <f t="shared" si="1333"/>
        <v>0</v>
      </c>
      <c r="Y393" s="359">
        <f t="shared" si="1333"/>
        <v>0</v>
      </c>
      <c r="Z393" s="359">
        <f t="shared" si="1333"/>
        <v>0</v>
      </c>
      <c r="AA393" s="359">
        <f t="shared" si="1333"/>
        <v>0</v>
      </c>
      <c r="AB393" s="359">
        <f t="shared" si="1333"/>
        <v>0</v>
      </c>
      <c r="AC393" s="359">
        <f t="shared" si="1333"/>
        <v>0</v>
      </c>
      <c r="AD393" s="359">
        <f t="shared" si="1333"/>
        <v>0</v>
      </c>
      <c r="AE393" s="359">
        <f t="shared" si="1333"/>
        <v>0</v>
      </c>
      <c r="AF393" s="359">
        <f t="shared" si="1333"/>
        <v>0</v>
      </c>
      <c r="AG393" s="359">
        <f t="shared" si="1333"/>
        <v>0</v>
      </c>
      <c r="AH393" s="359">
        <f t="shared" si="1333"/>
        <v>0</v>
      </c>
      <c r="AI393" s="359">
        <f t="shared" si="1333"/>
        <v>0</v>
      </c>
      <c r="AJ393" s="359">
        <f t="shared" si="1333"/>
        <v>0</v>
      </c>
      <c r="AK393" s="359">
        <f t="shared" si="1333"/>
        <v>0</v>
      </c>
      <c r="AL393" s="359">
        <f t="shared" si="1333"/>
        <v>0</v>
      </c>
      <c r="AM393" s="359">
        <f t="shared" si="1333"/>
        <v>0</v>
      </c>
      <c r="AN393" s="359">
        <f t="shared" si="1333"/>
        <v>0</v>
      </c>
      <c r="AO393" s="359">
        <f t="shared" si="1333"/>
        <v>0</v>
      </c>
      <c r="AP393" s="359">
        <f t="shared" si="1333"/>
        <v>0</v>
      </c>
      <c r="AQ393" s="359">
        <f t="shared" si="1333"/>
        <v>0</v>
      </c>
      <c r="AR393" s="359">
        <f t="shared" si="1333"/>
        <v>0</v>
      </c>
      <c r="AS393" s="359">
        <f t="shared" si="1333"/>
        <v>0</v>
      </c>
      <c r="AT393" s="359">
        <f t="shared" si="1333"/>
        <v>0</v>
      </c>
      <c r="AU393" s="359">
        <f t="shared" si="1333"/>
        <v>0</v>
      </c>
      <c r="AV393" s="359">
        <f t="shared" si="1333"/>
        <v>0</v>
      </c>
      <c r="AW393" s="359">
        <f t="shared" si="1333"/>
        <v>0</v>
      </c>
      <c r="AX393" s="359">
        <f t="shared" si="1333"/>
        <v>0</v>
      </c>
      <c r="AY393" s="359">
        <f t="shared" si="1333"/>
        <v>0</v>
      </c>
      <c r="AZ393" s="359">
        <f t="shared" si="1333"/>
        <v>0</v>
      </c>
      <c r="BA393" s="359">
        <f t="shared" si="1333"/>
        <v>0</v>
      </c>
      <c r="BB393" s="359">
        <f t="shared" si="1333"/>
        <v>0</v>
      </c>
      <c r="BC393" s="359">
        <f t="shared" si="1333"/>
        <v>0</v>
      </c>
      <c r="BD393" s="359">
        <f t="shared" si="1333"/>
        <v>0</v>
      </c>
      <c r="BE393" s="359">
        <f t="shared" si="1333"/>
        <v>0</v>
      </c>
      <c r="BF393" s="359">
        <f t="shared" si="1333"/>
        <v>0</v>
      </c>
      <c r="BG393" s="359">
        <f t="shared" si="1333"/>
        <v>0</v>
      </c>
      <c r="BH393" s="359">
        <f t="shared" si="1333"/>
        <v>0</v>
      </c>
      <c r="BI393" s="359">
        <f t="shared" si="1333"/>
        <v>0</v>
      </c>
      <c r="BJ393" s="359">
        <f t="shared" si="1333"/>
        <v>0</v>
      </c>
      <c r="BK393" s="359">
        <f t="shared" si="1333"/>
        <v>0</v>
      </c>
      <c r="BL393" s="359">
        <f t="shared" si="1333"/>
        <v>0</v>
      </c>
      <c r="BM393" s="359">
        <f t="shared" si="1333"/>
        <v>0</v>
      </c>
      <c r="BN393" s="359">
        <f t="shared" si="1333"/>
        <v>0</v>
      </c>
      <c r="BO393" s="359">
        <f t="shared" si="1333"/>
        <v>0</v>
      </c>
      <c r="BP393" s="359">
        <f t="shared" si="1333"/>
        <v>0</v>
      </c>
      <c r="BQ393" s="359">
        <f t="shared" si="1333"/>
        <v>0</v>
      </c>
      <c r="BR393" s="359">
        <f t="shared" ref="BR393:CS393" si="1334">IFERROR(IF(BR$17="beräknas ej",0,BQ393*IF(BR$392&gt;$D$357,1,IF(BR$392&lt;=$C$357,$C$356,$D$356))*IFERROR(INDEX($B$8:$E$14,MATCH($A393,$A$8:$A$14,0),MATCH(BR$392,$B$6:$E$6,1)),0)),0)</f>
        <v>0</v>
      </c>
      <c r="BS393" s="359">
        <f t="shared" si="1334"/>
        <v>0</v>
      </c>
      <c r="BT393" s="359">
        <f t="shared" si="1334"/>
        <v>0</v>
      </c>
      <c r="BU393" s="359">
        <f t="shared" si="1334"/>
        <v>0</v>
      </c>
      <c r="BV393" s="359">
        <f t="shared" si="1334"/>
        <v>0</v>
      </c>
      <c r="BW393" s="359">
        <f t="shared" si="1334"/>
        <v>0</v>
      </c>
      <c r="BX393" s="359">
        <f t="shared" si="1334"/>
        <v>0</v>
      </c>
      <c r="BY393" s="359">
        <f t="shared" si="1334"/>
        <v>0</v>
      </c>
      <c r="BZ393" s="359">
        <f t="shared" si="1334"/>
        <v>0</v>
      </c>
      <c r="CA393" s="359">
        <f t="shared" si="1334"/>
        <v>0</v>
      </c>
      <c r="CB393" s="359">
        <f t="shared" si="1334"/>
        <v>0</v>
      </c>
      <c r="CC393" s="359">
        <f t="shared" si="1334"/>
        <v>0</v>
      </c>
      <c r="CD393" s="359">
        <f t="shared" si="1334"/>
        <v>0</v>
      </c>
      <c r="CE393" s="359">
        <f t="shared" si="1334"/>
        <v>0</v>
      </c>
      <c r="CF393" s="359">
        <f t="shared" si="1334"/>
        <v>0</v>
      </c>
      <c r="CG393" s="359">
        <f t="shared" si="1334"/>
        <v>0</v>
      </c>
      <c r="CH393" s="359">
        <f t="shared" si="1334"/>
        <v>0</v>
      </c>
      <c r="CI393" s="359">
        <f t="shared" si="1334"/>
        <v>0</v>
      </c>
      <c r="CJ393" s="359">
        <f t="shared" si="1334"/>
        <v>0</v>
      </c>
      <c r="CK393" s="359">
        <f t="shared" si="1334"/>
        <v>0</v>
      </c>
      <c r="CL393" s="359">
        <f t="shared" si="1334"/>
        <v>0</v>
      </c>
      <c r="CM393" s="359">
        <f t="shared" si="1334"/>
        <v>0</v>
      </c>
      <c r="CN393" s="359">
        <f t="shared" si="1334"/>
        <v>0</v>
      </c>
      <c r="CO393" s="359">
        <f t="shared" si="1334"/>
        <v>0</v>
      </c>
      <c r="CP393" s="359">
        <f t="shared" si="1334"/>
        <v>0</v>
      </c>
      <c r="CQ393" s="359">
        <f t="shared" si="1334"/>
        <v>0</v>
      </c>
      <c r="CR393" s="359">
        <f t="shared" si="1334"/>
        <v>0</v>
      </c>
      <c r="CS393" s="359">
        <f t="shared" si="1334"/>
        <v>0</v>
      </c>
    </row>
    <row r="394" spans="1:97" s="367" customFormat="1" x14ac:dyDescent="0.35">
      <c r="A394" s="352">
        <f t="shared" ref="A394:C394" si="1335">A364</f>
        <v>0</v>
      </c>
      <c r="B394" s="352" t="str">
        <f t="shared" si="1335"/>
        <v>0 0</v>
      </c>
      <c r="C394" s="359">
        <f t="shared" si="1335"/>
        <v>0</v>
      </c>
      <c r="D394" s="359">
        <f>IFERROR(('UA basår'!W8*'UA basår'!F8*'UA basår'!H8*'UA basår'!L8)+('UA basår'!W38*'UA basår'!F38*'UA basår'!H38*'UA basår'!L38),0)</f>
        <v>0</v>
      </c>
      <c r="E394" s="359">
        <f t="shared" ref="E394:BP394" si="1336">IFERROR(IF(E$17="beräknas ej",0,D394*IF(E$392&gt;$D$357,1,IF(E$392&lt;=$C$357,$C$356,$D$356))*IFERROR(INDEX($B$8:$E$14,MATCH($A394,$A$8:$A$14,0),MATCH(E$392,$B$6:$E$6,1)),0)),0)</f>
        <v>0</v>
      </c>
      <c r="F394" s="359">
        <f t="shared" si="1336"/>
        <v>0</v>
      </c>
      <c r="G394" s="359">
        <f t="shared" si="1336"/>
        <v>0</v>
      </c>
      <c r="H394" s="359">
        <f t="shared" si="1336"/>
        <v>0</v>
      </c>
      <c r="I394" s="359">
        <f t="shared" si="1336"/>
        <v>0</v>
      </c>
      <c r="J394" s="359">
        <f t="shared" si="1336"/>
        <v>0</v>
      </c>
      <c r="K394" s="359">
        <f t="shared" si="1336"/>
        <v>0</v>
      </c>
      <c r="L394" s="359">
        <f t="shared" si="1336"/>
        <v>0</v>
      </c>
      <c r="M394" s="359">
        <f t="shared" si="1336"/>
        <v>0</v>
      </c>
      <c r="N394" s="359">
        <f t="shared" si="1336"/>
        <v>0</v>
      </c>
      <c r="O394" s="359">
        <f t="shared" si="1336"/>
        <v>0</v>
      </c>
      <c r="P394" s="359">
        <f t="shared" si="1336"/>
        <v>0</v>
      </c>
      <c r="Q394" s="359">
        <f t="shared" si="1336"/>
        <v>0</v>
      </c>
      <c r="R394" s="359">
        <f t="shared" si="1336"/>
        <v>0</v>
      </c>
      <c r="S394" s="359">
        <f t="shared" si="1336"/>
        <v>0</v>
      </c>
      <c r="T394" s="359">
        <f t="shared" si="1336"/>
        <v>0</v>
      </c>
      <c r="U394" s="359">
        <f t="shared" si="1336"/>
        <v>0</v>
      </c>
      <c r="V394" s="359">
        <f t="shared" si="1336"/>
        <v>0</v>
      </c>
      <c r="W394" s="359">
        <f t="shared" si="1336"/>
        <v>0</v>
      </c>
      <c r="X394" s="359">
        <f t="shared" si="1336"/>
        <v>0</v>
      </c>
      <c r="Y394" s="359">
        <f t="shared" si="1336"/>
        <v>0</v>
      </c>
      <c r="Z394" s="359">
        <f t="shared" si="1336"/>
        <v>0</v>
      </c>
      <c r="AA394" s="359">
        <f t="shared" si="1336"/>
        <v>0</v>
      </c>
      <c r="AB394" s="359">
        <f t="shared" si="1336"/>
        <v>0</v>
      </c>
      <c r="AC394" s="359">
        <f t="shared" si="1336"/>
        <v>0</v>
      </c>
      <c r="AD394" s="359">
        <f t="shared" si="1336"/>
        <v>0</v>
      </c>
      <c r="AE394" s="359">
        <f t="shared" si="1336"/>
        <v>0</v>
      </c>
      <c r="AF394" s="359">
        <f t="shared" si="1336"/>
        <v>0</v>
      </c>
      <c r="AG394" s="359">
        <f t="shared" si="1336"/>
        <v>0</v>
      </c>
      <c r="AH394" s="359">
        <f t="shared" si="1336"/>
        <v>0</v>
      </c>
      <c r="AI394" s="359">
        <f t="shared" si="1336"/>
        <v>0</v>
      </c>
      <c r="AJ394" s="359">
        <f t="shared" si="1336"/>
        <v>0</v>
      </c>
      <c r="AK394" s="359">
        <f t="shared" si="1336"/>
        <v>0</v>
      </c>
      <c r="AL394" s="359">
        <f t="shared" si="1336"/>
        <v>0</v>
      </c>
      <c r="AM394" s="359">
        <f t="shared" si="1336"/>
        <v>0</v>
      </c>
      <c r="AN394" s="359">
        <f t="shared" si="1336"/>
        <v>0</v>
      </c>
      <c r="AO394" s="359">
        <f t="shared" si="1336"/>
        <v>0</v>
      </c>
      <c r="AP394" s="359">
        <f t="shared" si="1336"/>
        <v>0</v>
      </c>
      <c r="AQ394" s="359">
        <f t="shared" si="1336"/>
        <v>0</v>
      </c>
      <c r="AR394" s="359">
        <f t="shared" si="1336"/>
        <v>0</v>
      </c>
      <c r="AS394" s="359">
        <f t="shared" si="1336"/>
        <v>0</v>
      </c>
      <c r="AT394" s="359">
        <f t="shared" si="1336"/>
        <v>0</v>
      </c>
      <c r="AU394" s="359">
        <f t="shared" si="1336"/>
        <v>0</v>
      </c>
      <c r="AV394" s="359">
        <f t="shared" si="1336"/>
        <v>0</v>
      </c>
      <c r="AW394" s="359">
        <f t="shared" si="1336"/>
        <v>0</v>
      </c>
      <c r="AX394" s="359">
        <f t="shared" si="1336"/>
        <v>0</v>
      </c>
      <c r="AY394" s="359">
        <f t="shared" si="1336"/>
        <v>0</v>
      </c>
      <c r="AZ394" s="359">
        <f t="shared" si="1336"/>
        <v>0</v>
      </c>
      <c r="BA394" s="359">
        <f t="shared" si="1336"/>
        <v>0</v>
      </c>
      <c r="BB394" s="359">
        <f t="shared" si="1336"/>
        <v>0</v>
      </c>
      <c r="BC394" s="359">
        <f t="shared" si="1336"/>
        <v>0</v>
      </c>
      <c r="BD394" s="359">
        <f t="shared" si="1336"/>
        <v>0</v>
      </c>
      <c r="BE394" s="359">
        <f t="shared" si="1336"/>
        <v>0</v>
      </c>
      <c r="BF394" s="359">
        <f t="shared" si="1336"/>
        <v>0</v>
      </c>
      <c r="BG394" s="359">
        <f t="shared" si="1336"/>
        <v>0</v>
      </c>
      <c r="BH394" s="359">
        <f t="shared" si="1336"/>
        <v>0</v>
      </c>
      <c r="BI394" s="359">
        <f t="shared" si="1336"/>
        <v>0</v>
      </c>
      <c r="BJ394" s="359">
        <f t="shared" si="1336"/>
        <v>0</v>
      </c>
      <c r="BK394" s="359">
        <f t="shared" si="1336"/>
        <v>0</v>
      </c>
      <c r="BL394" s="359">
        <f t="shared" si="1336"/>
        <v>0</v>
      </c>
      <c r="BM394" s="359">
        <f t="shared" si="1336"/>
        <v>0</v>
      </c>
      <c r="BN394" s="359">
        <f t="shared" si="1336"/>
        <v>0</v>
      </c>
      <c r="BO394" s="359">
        <f t="shared" si="1336"/>
        <v>0</v>
      </c>
      <c r="BP394" s="359">
        <f t="shared" si="1336"/>
        <v>0</v>
      </c>
      <c r="BQ394" s="359">
        <f t="shared" ref="BQ394:CS394" si="1337">IFERROR(IF(BQ$17="beräknas ej",0,BP394*IF(BQ$392&gt;$D$357,1,IF(BQ$392&lt;=$C$357,$C$356,$D$356))*IFERROR(INDEX($B$8:$E$14,MATCH($A394,$A$8:$A$14,0),MATCH(BQ$392,$B$6:$E$6,1)),0)),0)</f>
        <v>0</v>
      </c>
      <c r="BR394" s="359">
        <f t="shared" si="1337"/>
        <v>0</v>
      </c>
      <c r="BS394" s="359">
        <f t="shared" si="1337"/>
        <v>0</v>
      </c>
      <c r="BT394" s="359">
        <f t="shared" si="1337"/>
        <v>0</v>
      </c>
      <c r="BU394" s="359">
        <f t="shared" si="1337"/>
        <v>0</v>
      </c>
      <c r="BV394" s="359">
        <f t="shared" si="1337"/>
        <v>0</v>
      </c>
      <c r="BW394" s="359">
        <f t="shared" si="1337"/>
        <v>0</v>
      </c>
      <c r="BX394" s="359">
        <f t="shared" si="1337"/>
        <v>0</v>
      </c>
      <c r="BY394" s="359">
        <f t="shared" si="1337"/>
        <v>0</v>
      </c>
      <c r="BZ394" s="359">
        <f t="shared" si="1337"/>
        <v>0</v>
      </c>
      <c r="CA394" s="359">
        <f t="shared" si="1337"/>
        <v>0</v>
      </c>
      <c r="CB394" s="359">
        <f t="shared" si="1337"/>
        <v>0</v>
      </c>
      <c r="CC394" s="359">
        <f t="shared" si="1337"/>
        <v>0</v>
      </c>
      <c r="CD394" s="359">
        <f t="shared" si="1337"/>
        <v>0</v>
      </c>
      <c r="CE394" s="359">
        <f t="shared" si="1337"/>
        <v>0</v>
      </c>
      <c r="CF394" s="359">
        <f t="shared" si="1337"/>
        <v>0</v>
      </c>
      <c r="CG394" s="359">
        <f t="shared" si="1337"/>
        <v>0</v>
      </c>
      <c r="CH394" s="359">
        <f t="shared" si="1337"/>
        <v>0</v>
      </c>
      <c r="CI394" s="359">
        <f t="shared" si="1337"/>
        <v>0</v>
      </c>
      <c r="CJ394" s="359">
        <f t="shared" si="1337"/>
        <v>0</v>
      </c>
      <c r="CK394" s="359">
        <f t="shared" si="1337"/>
        <v>0</v>
      </c>
      <c r="CL394" s="359">
        <f t="shared" si="1337"/>
        <v>0</v>
      </c>
      <c r="CM394" s="359">
        <f t="shared" si="1337"/>
        <v>0</v>
      </c>
      <c r="CN394" s="359">
        <f t="shared" si="1337"/>
        <v>0</v>
      </c>
      <c r="CO394" s="359">
        <f t="shared" si="1337"/>
        <v>0</v>
      </c>
      <c r="CP394" s="359">
        <f t="shared" si="1337"/>
        <v>0</v>
      </c>
      <c r="CQ394" s="359">
        <f t="shared" si="1337"/>
        <v>0</v>
      </c>
      <c r="CR394" s="359">
        <f t="shared" si="1337"/>
        <v>0</v>
      </c>
      <c r="CS394" s="359">
        <f t="shared" si="1337"/>
        <v>0</v>
      </c>
    </row>
    <row r="395" spans="1:97" s="367" customFormat="1" x14ac:dyDescent="0.35">
      <c r="A395" s="352">
        <f t="shared" ref="A395:C395" si="1338">A365</f>
        <v>0</v>
      </c>
      <c r="B395" s="352" t="str">
        <f t="shared" si="1338"/>
        <v>0 0</v>
      </c>
      <c r="C395" s="359">
        <f t="shared" si="1338"/>
        <v>0</v>
      </c>
      <c r="D395" s="359">
        <f>IFERROR(('UA basår'!W9*'UA basår'!F9*'UA basår'!H9*'UA basår'!L9)+('UA basår'!W39*'UA basår'!F39*'UA basår'!H39*'UA basår'!L39),0)</f>
        <v>0</v>
      </c>
      <c r="E395" s="359">
        <f t="shared" ref="E395:BP395" si="1339">IFERROR(IF(E$17="beräknas ej",0,D395*IF(E$392&gt;$D$357,1,IF(E$392&lt;=$C$357,$C$356,$D$356))*IFERROR(INDEX($B$8:$E$14,MATCH($A395,$A$8:$A$14,0),MATCH(E$392,$B$6:$E$6,1)),0)),0)</f>
        <v>0</v>
      </c>
      <c r="F395" s="359">
        <f t="shared" si="1339"/>
        <v>0</v>
      </c>
      <c r="G395" s="359">
        <f t="shared" si="1339"/>
        <v>0</v>
      </c>
      <c r="H395" s="359">
        <f t="shared" si="1339"/>
        <v>0</v>
      </c>
      <c r="I395" s="359">
        <f t="shared" si="1339"/>
        <v>0</v>
      </c>
      <c r="J395" s="359">
        <f t="shared" si="1339"/>
        <v>0</v>
      </c>
      <c r="K395" s="359">
        <f t="shared" si="1339"/>
        <v>0</v>
      </c>
      <c r="L395" s="359">
        <f t="shared" si="1339"/>
        <v>0</v>
      </c>
      <c r="M395" s="359">
        <f t="shared" si="1339"/>
        <v>0</v>
      </c>
      <c r="N395" s="359">
        <f t="shared" si="1339"/>
        <v>0</v>
      </c>
      <c r="O395" s="359">
        <f t="shared" si="1339"/>
        <v>0</v>
      </c>
      <c r="P395" s="359">
        <f t="shared" si="1339"/>
        <v>0</v>
      </c>
      <c r="Q395" s="359">
        <f t="shared" si="1339"/>
        <v>0</v>
      </c>
      <c r="R395" s="359">
        <f t="shared" si="1339"/>
        <v>0</v>
      </c>
      <c r="S395" s="359">
        <f t="shared" si="1339"/>
        <v>0</v>
      </c>
      <c r="T395" s="359">
        <f t="shared" si="1339"/>
        <v>0</v>
      </c>
      <c r="U395" s="359">
        <f t="shared" si="1339"/>
        <v>0</v>
      </c>
      <c r="V395" s="359">
        <f t="shared" si="1339"/>
        <v>0</v>
      </c>
      <c r="W395" s="359">
        <f t="shared" si="1339"/>
        <v>0</v>
      </c>
      <c r="X395" s="359">
        <f t="shared" si="1339"/>
        <v>0</v>
      </c>
      <c r="Y395" s="359">
        <f t="shared" si="1339"/>
        <v>0</v>
      </c>
      <c r="Z395" s="359">
        <f t="shared" si="1339"/>
        <v>0</v>
      </c>
      <c r="AA395" s="359">
        <f t="shared" si="1339"/>
        <v>0</v>
      </c>
      <c r="AB395" s="359">
        <f t="shared" si="1339"/>
        <v>0</v>
      </c>
      <c r="AC395" s="359">
        <f t="shared" si="1339"/>
        <v>0</v>
      </c>
      <c r="AD395" s="359">
        <f t="shared" si="1339"/>
        <v>0</v>
      </c>
      <c r="AE395" s="359">
        <f t="shared" si="1339"/>
        <v>0</v>
      </c>
      <c r="AF395" s="359">
        <f t="shared" si="1339"/>
        <v>0</v>
      </c>
      <c r="AG395" s="359">
        <f t="shared" si="1339"/>
        <v>0</v>
      </c>
      <c r="AH395" s="359">
        <f t="shared" si="1339"/>
        <v>0</v>
      </c>
      <c r="AI395" s="359">
        <f t="shared" si="1339"/>
        <v>0</v>
      </c>
      <c r="AJ395" s="359">
        <f t="shared" si="1339"/>
        <v>0</v>
      </c>
      <c r="AK395" s="359">
        <f t="shared" si="1339"/>
        <v>0</v>
      </c>
      <c r="AL395" s="359">
        <f t="shared" si="1339"/>
        <v>0</v>
      </c>
      <c r="AM395" s="359">
        <f t="shared" si="1339"/>
        <v>0</v>
      </c>
      <c r="AN395" s="359">
        <f t="shared" si="1339"/>
        <v>0</v>
      </c>
      <c r="AO395" s="359">
        <f t="shared" si="1339"/>
        <v>0</v>
      </c>
      <c r="AP395" s="359">
        <f t="shared" si="1339"/>
        <v>0</v>
      </c>
      <c r="AQ395" s="359">
        <f t="shared" si="1339"/>
        <v>0</v>
      </c>
      <c r="AR395" s="359">
        <f t="shared" si="1339"/>
        <v>0</v>
      </c>
      <c r="AS395" s="359">
        <f t="shared" si="1339"/>
        <v>0</v>
      </c>
      <c r="AT395" s="359">
        <f t="shared" si="1339"/>
        <v>0</v>
      </c>
      <c r="AU395" s="359">
        <f t="shared" si="1339"/>
        <v>0</v>
      </c>
      <c r="AV395" s="359">
        <f t="shared" si="1339"/>
        <v>0</v>
      </c>
      <c r="AW395" s="359">
        <f t="shared" si="1339"/>
        <v>0</v>
      </c>
      <c r="AX395" s="359">
        <f t="shared" si="1339"/>
        <v>0</v>
      </c>
      <c r="AY395" s="359">
        <f t="shared" si="1339"/>
        <v>0</v>
      </c>
      <c r="AZ395" s="359">
        <f t="shared" si="1339"/>
        <v>0</v>
      </c>
      <c r="BA395" s="359">
        <f t="shared" si="1339"/>
        <v>0</v>
      </c>
      <c r="BB395" s="359">
        <f t="shared" si="1339"/>
        <v>0</v>
      </c>
      <c r="BC395" s="359">
        <f t="shared" si="1339"/>
        <v>0</v>
      </c>
      <c r="BD395" s="359">
        <f t="shared" si="1339"/>
        <v>0</v>
      </c>
      <c r="BE395" s="359">
        <f t="shared" si="1339"/>
        <v>0</v>
      </c>
      <c r="BF395" s="359">
        <f t="shared" si="1339"/>
        <v>0</v>
      </c>
      <c r="BG395" s="359">
        <f t="shared" si="1339"/>
        <v>0</v>
      </c>
      <c r="BH395" s="359">
        <f t="shared" si="1339"/>
        <v>0</v>
      </c>
      <c r="BI395" s="359">
        <f t="shared" si="1339"/>
        <v>0</v>
      </c>
      <c r="BJ395" s="359">
        <f t="shared" si="1339"/>
        <v>0</v>
      </c>
      <c r="BK395" s="359">
        <f t="shared" si="1339"/>
        <v>0</v>
      </c>
      <c r="BL395" s="359">
        <f t="shared" si="1339"/>
        <v>0</v>
      </c>
      <c r="BM395" s="359">
        <f t="shared" si="1339"/>
        <v>0</v>
      </c>
      <c r="BN395" s="359">
        <f t="shared" si="1339"/>
        <v>0</v>
      </c>
      <c r="BO395" s="359">
        <f t="shared" si="1339"/>
        <v>0</v>
      </c>
      <c r="BP395" s="359">
        <f t="shared" si="1339"/>
        <v>0</v>
      </c>
      <c r="BQ395" s="359">
        <f t="shared" ref="BQ395:CS395" si="1340">IFERROR(IF(BQ$17="beräknas ej",0,BP395*IF(BQ$392&gt;$D$357,1,IF(BQ$392&lt;=$C$357,$C$356,$D$356))*IFERROR(INDEX($B$8:$E$14,MATCH($A395,$A$8:$A$14,0),MATCH(BQ$392,$B$6:$E$6,1)),0)),0)</f>
        <v>0</v>
      </c>
      <c r="BR395" s="359">
        <f t="shared" si="1340"/>
        <v>0</v>
      </c>
      <c r="BS395" s="359">
        <f t="shared" si="1340"/>
        <v>0</v>
      </c>
      <c r="BT395" s="359">
        <f t="shared" si="1340"/>
        <v>0</v>
      </c>
      <c r="BU395" s="359">
        <f t="shared" si="1340"/>
        <v>0</v>
      </c>
      <c r="BV395" s="359">
        <f t="shared" si="1340"/>
        <v>0</v>
      </c>
      <c r="BW395" s="359">
        <f t="shared" si="1340"/>
        <v>0</v>
      </c>
      <c r="BX395" s="359">
        <f t="shared" si="1340"/>
        <v>0</v>
      </c>
      <c r="BY395" s="359">
        <f t="shared" si="1340"/>
        <v>0</v>
      </c>
      <c r="BZ395" s="359">
        <f t="shared" si="1340"/>
        <v>0</v>
      </c>
      <c r="CA395" s="359">
        <f t="shared" si="1340"/>
        <v>0</v>
      </c>
      <c r="CB395" s="359">
        <f t="shared" si="1340"/>
        <v>0</v>
      </c>
      <c r="CC395" s="359">
        <f t="shared" si="1340"/>
        <v>0</v>
      </c>
      <c r="CD395" s="359">
        <f t="shared" si="1340"/>
        <v>0</v>
      </c>
      <c r="CE395" s="359">
        <f t="shared" si="1340"/>
        <v>0</v>
      </c>
      <c r="CF395" s="359">
        <f t="shared" si="1340"/>
        <v>0</v>
      </c>
      <c r="CG395" s="359">
        <f t="shared" si="1340"/>
        <v>0</v>
      </c>
      <c r="CH395" s="359">
        <f t="shared" si="1340"/>
        <v>0</v>
      </c>
      <c r="CI395" s="359">
        <f t="shared" si="1340"/>
        <v>0</v>
      </c>
      <c r="CJ395" s="359">
        <f t="shared" si="1340"/>
        <v>0</v>
      </c>
      <c r="CK395" s="359">
        <f t="shared" si="1340"/>
        <v>0</v>
      </c>
      <c r="CL395" s="359">
        <f t="shared" si="1340"/>
        <v>0</v>
      </c>
      <c r="CM395" s="359">
        <f t="shared" si="1340"/>
        <v>0</v>
      </c>
      <c r="CN395" s="359">
        <f t="shared" si="1340"/>
        <v>0</v>
      </c>
      <c r="CO395" s="359">
        <f t="shared" si="1340"/>
        <v>0</v>
      </c>
      <c r="CP395" s="359">
        <f t="shared" si="1340"/>
        <v>0</v>
      </c>
      <c r="CQ395" s="359">
        <f t="shared" si="1340"/>
        <v>0</v>
      </c>
      <c r="CR395" s="359">
        <f t="shared" si="1340"/>
        <v>0</v>
      </c>
      <c r="CS395" s="359">
        <f t="shared" si="1340"/>
        <v>0</v>
      </c>
    </row>
    <row r="396" spans="1:97" s="367" customFormat="1" x14ac:dyDescent="0.35">
      <c r="A396" s="352">
        <f t="shared" ref="A396:C396" si="1341">A366</f>
        <v>0</v>
      </c>
      <c r="B396" s="352" t="str">
        <f t="shared" si="1341"/>
        <v>0 0</v>
      </c>
      <c r="C396" s="359">
        <f t="shared" si="1341"/>
        <v>0</v>
      </c>
      <c r="D396" s="359">
        <f>IFERROR(('UA basår'!W10*'UA basår'!F10*'UA basår'!H10*'UA basår'!L10)+('UA basår'!W40*'UA basår'!F40*'UA basår'!H40*'UA basår'!L40),0)</f>
        <v>0</v>
      </c>
      <c r="E396" s="359">
        <f t="shared" ref="E396:BP396" si="1342">IFERROR(IF(E$17="beräknas ej",0,D396*IF(E$392&gt;$D$357,1,IF(E$392&lt;=$C$357,$C$356,$D$356))*IFERROR(INDEX($B$8:$E$14,MATCH($A396,$A$8:$A$14,0),MATCH(E$392,$B$6:$E$6,1)),0)),0)</f>
        <v>0</v>
      </c>
      <c r="F396" s="359">
        <f t="shared" si="1342"/>
        <v>0</v>
      </c>
      <c r="G396" s="359">
        <f t="shared" si="1342"/>
        <v>0</v>
      </c>
      <c r="H396" s="359">
        <f t="shared" si="1342"/>
        <v>0</v>
      </c>
      <c r="I396" s="359">
        <f t="shared" si="1342"/>
        <v>0</v>
      </c>
      <c r="J396" s="359">
        <f t="shared" si="1342"/>
        <v>0</v>
      </c>
      <c r="K396" s="359">
        <f t="shared" si="1342"/>
        <v>0</v>
      </c>
      <c r="L396" s="359">
        <f t="shared" si="1342"/>
        <v>0</v>
      </c>
      <c r="M396" s="359">
        <f t="shared" si="1342"/>
        <v>0</v>
      </c>
      <c r="N396" s="359">
        <f t="shared" si="1342"/>
        <v>0</v>
      </c>
      <c r="O396" s="359">
        <f t="shared" si="1342"/>
        <v>0</v>
      </c>
      <c r="P396" s="359">
        <f t="shared" si="1342"/>
        <v>0</v>
      </c>
      <c r="Q396" s="359">
        <f t="shared" si="1342"/>
        <v>0</v>
      </c>
      <c r="R396" s="359">
        <f t="shared" si="1342"/>
        <v>0</v>
      </c>
      <c r="S396" s="359">
        <f t="shared" si="1342"/>
        <v>0</v>
      </c>
      <c r="T396" s="359">
        <f t="shared" si="1342"/>
        <v>0</v>
      </c>
      <c r="U396" s="359">
        <f t="shared" si="1342"/>
        <v>0</v>
      </c>
      <c r="V396" s="359">
        <f t="shared" si="1342"/>
        <v>0</v>
      </c>
      <c r="W396" s="359">
        <f t="shared" si="1342"/>
        <v>0</v>
      </c>
      <c r="X396" s="359">
        <f t="shared" si="1342"/>
        <v>0</v>
      </c>
      <c r="Y396" s="359">
        <f t="shared" si="1342"/>
        <v>0</v>
      </c>
      <c r="Z396" s="359">
        <f t="shared" si="1342"/>
        <v>0</v>
      </c>
      <c r="AA396" s="359">
        <f t="shared" si="1342"/>
        <v>0</v>
      </c>
      <c r="AB396" s="359">
        <f t="shared" si="1342"/>
        <v>0</v>
      </c>
      <c r="AC396" s="359">
        <f t="shared" si="1342"/>
        <v>0</v>
      </c>
      <c r="AD396" s="359">
        <f t="shared" si="1342"/>
        <v>0</v>
      </c>
      <c r="AE396" s="359">
        <f t="shared" si="1342"/>
        <v>0</v>
      </c>
      <c r="AF396" s="359">
        <f t="shared" si="1342"/>
        <v>0</v>
      </c>
      <c r="AG396" s="359">
        <f t="shared" si="1342"/>
        <v>0</v>
      </c>
      <c r="AH396" s="359">
        <f t="shared" si="1342"/>
        <v>0</v>
      </c>
      <c r="AI396" s="359">
        <f t="shared" si="1342"/>
        <v>0</v>
      </c>
      <c r="AJ396" s="359">
        <f t="shared" si="1342"/>
        <v>0</v>
      </c>
      <c r="AK396" s="359">
        <f t="shared" si="1342"/>
        <v>0</v>
      </c>
      <c r="AL396" s="359">
        <f t="shared" si="1342"/>
        <v>0</v>
      </c>
      <c r="AM396" s="359">
        <f t="shared" si="1342"/>
        <v>0</v>
      </c>
      <c r="AN396" s="359">
        <f t="shared" si="1342"/>
        <v>0</v>
      </c>
      <c r="AO396" s="359">
        <f t="shared" si="1342"/>
        <v>0</v>
      </c>
      <c r="AP396" s="359">
        <f t="shared" si="1342"/>
        <v>0</v>
      </c>
      <c r="AQ396" s="359">
        <f t="shared" si="1342"/>
        <v>0</v>
      </c>
      <c r="AR396" s="359">
        <f t="shared" si="1342"/>
        <v>0</v>
      </c>
      <c r="AS396" s="359">
        <f t="shared" si="1342"/>
        <v>0</v>
      </c>
      <c r="AT396" s="359">
        <f t="shared" si="1342"/>
        <v>0</v>
      </c>
      <c r="AU396" s="359">
        <f t="shared" si="1342"/>
        <v>0</v>
      </c>
      <c r="AV396" s="359">
        <f t="shared" si="1342"/>
        <v>0</v>
      </c>
      <c r="AW396" s="359">
        <f t="shared" si="1342"/>
        <v>0</v>
      </c>
      <c r="AX396" s="359">
        <f t="shared" si="1342"/>
        <v>0</v>
      </c>
      <c r="AY396" s="359">
        <f t="shared" si="1342"/>
        <v>0</v>
      </c>
      <c r="AZ396" s="359">
        <f t="shared" si="1342"/>
        <v>0</v>
      </c>
      <c r="BA396" s="359">
        <f t="shared" si="1342"/>
        <v>0</v>
      </c>
      <c r="BB396" s="359">
        <f t="shared" si="1342"/>
        <v>0</v>
      </c>
      <c r="BC396" s="359">
        <f t="shared" si="1342"/>
        <v>0</v>
      </c>
      <c r="BD396" s="359">
        <f t="shared" si="1342"/>
        <v>0</v>
      </c>
      <c r="BE396" s="359">
        <f t="shared" si="1342"/>
        <v>0</v>
      </c>
      <c r="BF396" s="359">
        <f t="shared" si="1342"/>
        <v>0</v>
      </c>
      <c r="BG396" s="359">
        <f t="shared" si="1342"/>
        <v>0</v>
      </c>
      <c r="BH396" s="359">
        <f t="shared" si="1342"/>
        <v>0</v>
      </c>
      <c r="BI396" s="359">
        <f t="shared" si="1342"/>
        <v>0</v>
      </c>
      <c r="BJ396" s="359">
        <f t="shared" si="1342"/>
        <v>0</v>
      </c>
      <c r="BK396" s="359">
        <f t="shared" si="1342"/>
        <v>0</v>
      </c>
      <c r="BL396" s="359">
        <f t="shared" si="1342"/>
        <v>0</v>
      </c>
      <c r="BM396" s="359">
        <f t="shared" si="1342"/>
        <v>0</v>
      </c>
      <c r="BN396" s="359">
        <f t="shared" si="1342"/>
        <v>0</v>
      </c>
      <c r="BO396" s="359">
        <f t="shared" si="1342"/>
        <v>0</v>
      </c>
      <c r="BP396" s="359">
        <f t="shared" si="1342"/>
        <v>0</v>
      </c>
      <c r="BQ396" s="359">
        <f t="shared" ref="BQ396:CS396" si="1343">IFERROR(IF(BQ$17="beräknas ej",0,BP396*IF(BQ$392&gt;$D$357,1,IF(BQ$392&lt;=$C$357,$C$356,$D$356))*IFERROR(INDEX($B$8:$E$14,MATCH($A396,$A$8:$A$14,0),MATCH(BQ$392,$B$6:$E$6,1)),0)),0)</f>
        <v>0</v>
      </c>
      <c r="BR396" s="359">
        <f t="shared" si="1343"/>
        <v>0</v>
      </c>
      <c r="BS396" s="359">
        <f t="shared" si="1343"/>
        <v>0</v>
      </c>
      <c r="BT396" s="359">
        <f t="shared" si="1343"/>
        <v>0</v>
      </c>
      <c r="BU396" s="359">
        <f t="shared" si="1343"/>
        <v>0</v>
      </c>
      <c r="BV396" s="359">
        <f t="shared" si="1343"/>
        <v>0</v>
      </c>
      <c r="BW396" s="359">
        <f t="shared" si="1343"/>
        <v>0</v>
      </c>
      <c r="BX396" s="359">
        <f t="shared" si="1343"/>
        <v>0</v>
      </c>
      <c r="BY396" s="359">
        <f t="shared" si="1343"/>
        <v>0</v>
      </c>
      <c r="BZ396" s="359">
        <f t="shared" si="1343"/>
        <v>0</v>
      </c>
      <c r="CA396" s="359">
        <f t="shared" si="1343"/>
        <v>0</v>
      </c>
      <c r="CB396" s="359">
        <f t="shared" si="1343"/>
        <v>0</v>
      </c>
      <c r="CC396" s="359">
        <f t="shared" si="1343"/>
        <v>0</v>
      </c>
      <c r="CD396" s="359">
        <f t="shared" si="1343"/>
        <v>0</v>
      </c>
      <c r="CE396" s="359">
        <f t="shared" si="1343"/>
        <v>0</v>
      </c>
      <c r="CF396" s="359">
        <f t="shared" si="1343"/>
        <v>0</v>
      </c>
      <c r="CG396" s="359">
        <f t="shared" si="1343"/>
        <v>0</v>
      </c>
      <c r="CH396" s="359">
        <f t="shared" si="1343"/>
        <v>0</v>
      </c>
      <c r="CI396" s="359">
        <f t="shared" si="1343"/>
        <v>0</v>
      </c>
      <c r="CJ396" s="359">
        <f t="shared" si="1343"/>
        <v>0</v>
      </c>
      <c r="CK396" s="359">
        <f t="shared" si="1343"/>
        <v>0</v>
      </c>
      <c r="CL396" s="359">
        <f t="shared" si="1343"/>
        <v>0</v>
      </c>
      <c r="CM396" s="359">
        <f t="shared" si="1343"/>
        <v>0</v>
      </c>
      <c r="CN396" s="359">
        <f t="shared" si="1343"/>
        <v>0</v>
      </c>
      <c r="CO396" s="359">
        <f t="shared" si="1343"/>
        <v>0</v>
      </c>
      <c r="CP396" s="359">
        <f t="shared" si="1343"/>
        <v>0</v>
      </c>
      <c r="CQ396" s="359">
        <f t="shared" si="1343"/>
        <v>0</v>
      </c>
      <c r="CR396" s="359">
        <f t="shared" si="1343"/>
        <v>0</v>
      </c>
      <c r="CS396" s="359">
        <f t="shared" si="1343"/>
        <v>0</v>
      </c>
    </row>
    <row r="397" spans="1:97" s="367" customFormat="1" x14ac:dyDescent="0.35">
      <c r="A397" s="352">
        <f t="shared" ref="A397:C397" si="1344">A367</f>
        <v>0</v>
      </c>
      <c r="B397" s="352" t="str">
        <f t="shared" si="1344"/>
        <v>0 0</v>
      </c>
      <c r="C397" s="359">
        <f t="shared" si="1344"/>
        <v>0</v>
      </c>
      <c r="D397" s="359">
        <f>IFERROR(('UA basår'!W11*'UA basår'!F11*'UA basår'!H11*'UA basår'!L11)+('UA basår'!W41*'UA basår'!F41*'UA basår'!H41*'UA basår'!L41),0)</f>
        <v>0</v>
      </c>
      <c r="E397" s="359">
        <f t="shared" ref="E397:BP397" si="1345">IFERROR(IF(E$17="beräknas ej",0,D397*IF(E$392&gt;$D$357,1,IF(E$392&lt;=$C$357,$C$356,$D$356))*IFERROR(INDEX($B$8:$E$14,MATCH($A397,$A$8:$A$14,0),MATCH(E$392,$B$6:$E$6,1)),0)),0)</f>
        <v>0</v>
      </c>
      <c r="F397" s="359">
        <f t="shared" si="1345"/>
        <v>0</v>
      </c>
      <c r="G397" s="359">
        <f t="shared" si="1345"/>
        <v>0</v>
      </c>
      <c r="H397" s="359">
        <f t="shared" si="1345"/>
        <v>0</v>
      </c>
      <c r="I397" s="359">
        <f t="shared" si="1345"/>
        <v>0</v>
      </c>
      <c r="J397" s="359">
        <f t="shared" si="1345"/>
        <v>0</v>
      </c>
      <c r="K397" s="359">
        <f t="shared" si="1345"/>
        <v>0</v>
      </c>
      <c r="L397" s="359">
        <f t="shared" si="1345"/>
        <v>0</v>
      </c>
      <c r="M397" s="359">
        <f t="shared" si="1345"/>
        <v>0</v>
      </c>
      <c r="N397" s="359">
        <f t="shared" si="1345"/>
        <v>0</v>
      </c>
      <c r="O397" s="359">
        <f t="shared" si="1345"/>
        <v>0</v>
      </c>
      <c r="P397" s="359">
        <f t="shared" si="1345"/>
        <v>0</v>
      </c>
      <c r="Q397" s="359">
        <f t="shared" si="1345"/>
        <v>0</v>
      </c>
      <c r="R397" s="359">
        <f t="shared" si="1345"/>
        <v>0</v>
      </c>
      <c r="S397" s="359">
        <f t="shared" si="1345"/>
        <v>0</v>
      </c>
      <c r="T397" s="359">
        <f t="shared" si="1345"/>
        <v>0</v>
      </c>
      <c r="U397" s="359">
        <f t="shared" si="1345"/>
        <v>0</v>
      </c>
      <c r="V397" s="359">
        <f t="shared" si="1345"/>
        <v>0</v>
      </c>
      <c r="W397" s="359">
        <f t="shared" si="1345"/>
        <v>0</v>
      </c>
      <c r="X397" s="359">
        <f t="shared" si="1345"/>
        <v>0</v>
      </c>
      <c r="Y397" s="359">
        <f t="shared" si="1345"/>
        <v>0</v>
      </c>
      <c r="Z397" s="359">
        <f t="shared" si="1345"/>
        <v>0</v>
      </c>
      <c r="AA397" s="359">
        <f t="shared" si="1345"/>
        <v>0</v>
      </c>
      <c r="AB397" s="359">
        <f t="shared" si="1345"/>
        <v>0</v>
      </c>
      <c r="AC397" s="359">
        <f t="shared" si="1345"/>
        <v>0</v>
      </c>
      <c r="AD397" s="359">
        <f t="shared" si="1345"/>
        <v>0</v>
      </c>
      <c r="AE397" s="359">
        <f t="shared" si="1345"/>
        <v>0</v>
      </c>
      <c r="AF397" s="359">
        <f t="shared" si="1345"/>
        <v>0</v>
      </c>
      <c r="AG397" s="359">
        <f t="shared" si="1345"/>
        <v>0</v>
      </c>
      <c r="AH397" s="359">
        <f t="shared" si="1345"/>
        <v>0</v>
      </c>
      <c r="AI397" s="359">
        <f t="shared" si="1345"/>
        <v>0</v>
      </c>
      <c r="AJ397" s="359">
        <f t="shared" si="1345"/>
        <v>0</v>
      </c>
      <c r="AK397" s="359">
        <f t="shared" si="1345"/>
        <v>0</v>
      </c>
      <c r="AL397" s="359">
        <f t="shared" si="1345"/>
        <v>0</v>
      </c>
      <c r="AM397" s="359">
        <f t="shared" si="1345"/>
        <v>0</v>
      </c>
      <c r="AN397" s="359">
        <f t="shared" si="1345"/>
        <v>0</v>
      </c>
      <c r="AO397" s="359">
        <f t="shared" si="1345"/>
        <v>0</v>
      </c>
      <c r="AP397" s="359">
        <f t="shared" si="1345"/>
        <v>0</v>
      </c>
      <c r="AQ397" s="359">
        <f t="shared" si="1345"/>
        <v>0</v>
      </c>
      <c r="AR397" s="359">
        <f t="shared" si="1345"/>
        <v>0</v>
      </c>
      <c r="AS397" s="359">
        <f t="shared" si="1345"/>
        <v>0</v>
      </c>
      <c r="AT397" s="359">
        <f t="shared" si="1345"/>
        <v>0</v>
      </c>
      <c r="AU397" s="359">
        <f t="shared" si="1345"/>
        <v>0</v>
      </c>
      <c r="AV397" s="359">
        <f t="shared" si="1345"/>
        <v>0</v>
      </c>
      <c r="AW397" s="359">
        <f t="shared" si="1345"/>
        <v>0</v>
      </c>
      <c r="AX397" s="359">
        <f t="shared" si="1345"/>
        <v>0</v>
      </c>
      <c r="AY397" s="359">
        <f t="shared" si="1345"/>
        <v>0</v>
      </c>
      <c r="AZ397" s="359">
        <f t="shared" si="1345"/>
        <v>0</v>
      </c>
      <c r="BA397" s="359">
        <f t="shared" si="1345"/>
        <v>0</v>
      </c>
      <c r="BB397" s="359">
        <f t="shared" si="1345"/>
        <v>0</v>
      </c>
      <c r="BC397" s="359">
        <f t="shared" si="1345"/>
        <v>0</v>
      </c>
      <c r="BD397" s="359">
        <f t="shared" si="1345"/>
        <v>0</v>
      </c>
      <c r="BE397" s="359">
        <f t="shared" si="1345"/>
        <v>0</v>
      </c>
      <c r="BF397" s="359">
        <f t="shared" si="1345"/>
        <v>0</v>
      </c>
      <c r="BG397" s="359">
        <f t="shared" si="1345"/>
        <v>0</v>
      </c>
      <c r="BH397" s="359">
        <f t="shared" si="1345"/>
        <v>0</v>
      </c>
      <c r="BI397" s="359">
        <f t="shared" si="1345"/>
        <v>0</v>
      </c>
      <c r="BJ397" s="359">
        <f t="shared" si="1345"/>
        <v>0</v>
      </c>
      <c r="BK397" s="359">
        <f t="shared" si="1345"/>
        <v>0</v>
      </c>
      <c r="BL397" s="359">
        <f t="shared" si="1345"/>
        <v>0</v>
      </c>
      <c r="BM397" s="359">
        <f t="shared" si="1345"/>
        <v>0</v>
      </c>
      <c r="BN397" s="359">
        <f t="shared" si="1345"/>
        <v>0</v>
      </c>
      <c r="BO397" s="359">
        <f t="shared" si="1345"/>
        <v>0</v>
      </c>
      <c r="BP397" s="359">
        <f t="shared" si="1345"/>
        <v>0</v>
      </c>
      <c r="BQ397" s="359">
        <f t="shared" ref="BQ397:CS397" si="1346">IFERROR(IF(BQ$17="beräknas ej",0,BP397*IF(BQ$392&gt;$D$357,1,IF(BQ$392&lt;=$C$357,$C$356,$D$356))*IFERROR(INDEX($B$8:$E$14,MATCH($A397,$A$8:$A$14,0),MATCH(BQ$392,$B$6:$E$6,1)),0)),0)</f>
        <v>0</v>
      </c>
      <c r="BR397" s="359">
        <f t="shared" si="1346"/>
        <v>0</v>
      </c>
      <c r="BS397" s="359">
        <f t="shared" si="1346"/>
        <v>0</v>
      </c>
      <c r="BT397" s="359">
        <f t="shared" si="1346"/>
        <v>0</v>
      </c>
      <c r="BU397" s="359">
        <f t="shared" si="1346"/>
        <v>0</v>
      </c>
      <c r="BV397" s="359">
        <f t="shared" si="1346"/>
        <v>0</v>
      </c>
      <c r="BW397" s="359">
        <f t="shared" si="1346"/>
        <v>0</v>
      </c>
      <c r="BX397" s="359">
        <f t="shared" si="1346"/>
        <v>0</v>
      </c>
      <c r="BY397" s="359">
        <f t="shared" si="1346"/>
        <v>0</v>
      </c>
      <c r="BZ397" s="359">
        <f t="shared" si="1346"/>
        <v>0</v>
      </c>
      <c r="CA397" s="359">
        <f t="shared" si="1346"/>
        <v>0</v>
      </c>
      <c r="CB397" s="359">
        <f t="shared" si="1346"/>
        <v>0</v>
      </c>
      <c r="CC397" s="359">
        <f t="shared" si="1346"/>
        <v>0</v>
      </c>
      <c r="CD397" s="359">
        <f t="shared" si="1346"/>
        <v>0</v>
      </c>
      <c r="CE397" s="359">
        <f t="shared" si="1346"/>
        <v>0</v>
      </c>
      <c r="CF397" s="359">
        <f t="shared" si="1346"/>
        <v>0</v>
      </c>
      <c r="CG397" s="359">
        <f t="shared" si="1346"/>
        <v>0</v>
      </c>
      <c r="CH397" s="359">
        <f t="shared" si="1346"/>
        <v>0</v>
      </c>
      <c r="CI397" s="359">
        <f t="shared" si="1346"/>
        <v>0</v>
      </c>
      <c r="CJ397" s="359">
        <f t="shared" si="1346"/>
        <v>0</v>
      </c>
      <c r="CK397" s="359">
        <f t="shared" si="1346"/>
        <v>0</v>
      </c>
      <c r="CL397" s="359">
        <f t="shared" si="1346"/>
        <v>0</v>
      </c>
      <c r="CM397" s="359">
        <f t="shared" si="1346"/>
        <v>0</v>
      </c>
      <c r="CN397" s="359">
        <f t="shared" si="1346"/>
        <v>0</v>
      </c>
      <c r="CO397" s="359">
        <f t="shared" si="1346"/>
        <v>0</v>
      </c>
      <c r="CP397" s="359">
        <f t="shared" si="1346"/>
        <v>0</v>
      </c>
      <c r="CQ397" s="359">
        <f t="shared" si="1346"/>
        <v>0</v>
      </c>
      <c r="CR397" s="359">
        <f t="shared" si="1346"/>
        <v>0</v>
      </c>
      <c r="CS397" s="359">
        <f t="shared" si="1346"/>
        <v>0</v>
      </c>
    </row>
    <row r="398" spans="1:97" s="367" customFormat="1" x14ac:dyDescent="0.35">
      <c r="A398" s="352">
        <f t="shared" ref="A398:C398" si="1347">A368</f>
        <v>0</v>
      </c>
      <c r="B398" s="352" t="str">
        <f t="shared" si="1347"/>
        <v>0 0</v>
      </c>
      <c r="C398" s="359">
        <f t="shared" si="1347"/>
        <v>0</v>
      </c>
      <c r="D398" s="359">
        <f>IFERROR(('UA basår'!W12*'UA basår'!F12*'UA basår'!H12*'UA basår'!L12)+('UA basår'!W42*'UA basår'!F42*'UA basår'!H42*'UA basår'!L42),0)</f>
        <v>0</v>
      </c>
      <c r="E398" s="359">
        <f t="shared" ref="E398:BP398" si="1348">IFERROR(IF(E$17="beräknas ej",0,D398*IF(E$392&gt;$D$357,1,IF(E$392&lt;=$C$357,$C$356,$D$356))*IFERROR(INDEX($B$8:$E$14,MATCH($A398,$A$8:$A$14,0),MATCH(E$392,$B$6:$E$6,1)),0)),0)</f>
        <v>0</v>
      </c>
      <c r="F398" s="359">
        <f t="shared" si="1348"/>
        <v>0</v>
      </c>
      <c r="G398" s="359">
        <f t="shared" si="1348"/>
        <v>0</v>
      </c>
      <c r="H398" s="359">
        <f t="shared" si="1348"/>
        <v>0</v>
      </c>
      <c r="I398" s="359">
        <f t="shared" si="1348"/>
        <v>0</v>
      </c>
      <c r="J398" s="359">
        <f t="shared" si="1348"/>
        <v>0</v>
      </c>
      <c r="K398" s="359">
        <f t="shared" si="1348"/>
        <v>0</v>
      </c>
      <c r="L398" s="359">
        <f t="shared" si="1348"/>
        <v>0</v>
      </c>
      <c r="M398" s="359">
        <f t="shared" si="1348"/>
        <v>0</v>
      </c>
      <c r="N398" s="359">
        <f t="shared" si="1348"/>
        <v>0</v>
      </c>
      <c r="O398" s="359">
        <f t="shared" si="1348"/>
        <v>0</v>
      </c>
      <c r="P398" s="359">
        <f t="shared" si="1348"/>
        <v>0</v>
      </c>
      <c r="Q398" s="359">
        <f t="shared" si="1348"/>
        <v>0</v>
      </c>
      <c r="R398" s="359">
        <f t="shared" si="1348"/>
        <v>0</v>
      </c>
      <c r="S398" s="359">
        <f t="shared" si="1348"/>
        <v>0</v>
      </c>
      <c r="T398" s="359">
        <f t="shared" si="1348"/>
        <v>0</v>
      </c>
      <c r="U398" s="359">
        <f t="shared" si="1348"/>
        <v>0</v>
      </c>
      <c r="V398" s="359">
        <f t="shared" si="1348"/>
        <v>0</v>
      </c>
      <c r="W398" s="359">
        <f t="shared" si="1348"/>
        <v>0</v>
      </c>
      <c r="X398" s="359">
        <f t="shared" si="1348"/>
        <v>0</v>
      </c>
      <c r="Y398" s="359">
        <f t="shared" si="1348"/>
        <v>0</v>
      </c>
      <c r="Z398" s="359">
        <f t="shared" si="1348"/>
        <v>0</v>
      </c>
      <c r="AA398" s="359">
        <f t="shared" si="1348"/>
        <v>0</v>
      </c>
      <c r="AB398" s="359">
        <f t="shared" si="1348"/>
        <v>0</v>
      </c>
      <c r="AC398" s="359">
        <f t="shared" si="1348"/>
        <v>0</v>
      </c>
      <c r="AD398" s="359">
        <f t="shared" si="1348"/>
        <v>0</v>
      </c>
      <c r="AE398" s="359">
        <f t="shared" si="1348"/>
        <v>0</v>
      </c>
      <c r="AF398" s="359">
        <f t="shared" si="1348"/>
        <v>0</v>
      </c>
      <c r="AG398" s="359">
        <f t="shared" si="1348"/>
        <v>0</v>
      </c>
      <c r="AH398" s="359">
        <f t="shared" si="1348"/>
        <v>0</v>
      </c>
      <c r="AI398" s="359">
        <f t="shared" si="1348"/>
        <v>0</v>
      </c>
      <c r="AJ398" s="359">
        <f t="shared" si="1348"/>
        <v>0</v>
      </c>
      <c r="AK398" s="359">
        <f t="shared" si="1348"/>
        <v>0</v>
      </c>
      <c r="AL398" s="359">
        <f t="shared" si="1348"/>
        <v>0</v>
      </c>
      <c r="AM398" s="359">
        <f t="shared" si="1348"/>
        <v>0</v>
      </c>
      <c r="AN398" s="359">
        <f t="shared" si="1348"/>
        <v>0</v>
      </c>
      <c r="AO398" s="359">
        <f t="shared" si="1348"/>
        <v>0</v>
      </c>
      <c r="AP398" s="359">
        <f t="shared" si="1348"/>
        <v>0</v>
      </c>
      <c r="AQ398" s="359">
        <f t="shared" si="1348"/>
        <v>0</v>
      </c>
      <c r="AR398" s="359">
        <f t="shared" si="1348"/>
        <v>0</v>
      </c>
      <c r="AS398" s="359">
        <f t="shared" si="1348"/>
        <v>0</v>
      </c>
      <c r="AT398" s="359">
        <f t="shared" si="1348"/>
        <v>0</v>
      </c>
      <c r="AU398" s="359">
        <f t="shared" si="1348"/>
        <v>0</v>
      </c>
      <c r="AV398" s="359">
        <f t="shared" si="1348"/>
        <v>0</v>
      </c>
      <c r="AW398" s="359">
        <f t="shared" si="1348"/>
        <v>0</v>
      </c>
      <c r="AX398" s="359">
        <f t="shared" si="1348"/>
        <v>0</v>
      </c>
      <c r="AY398" s="359">
        <f t="shared" si="1348"/>
        <v>0</v>
      </c>
      <c r="AZ398" s="359">
        <f t="shared" si="1348"/>
        <v>0</v>
      </c>
      <c r="BA398" s="359">
        <f t="shared" si="1348"/>
        <v>0</v>
      </c>
      <c r="BB398" s="359">
        <f t="shared" si="1348"/>
        <v>0</v>
      </c>
      <c r="BC398" s="359">
        <f t="shared" si="1348"/>
        <v>0</v>
      </c>
      <c r="BD398" s="359">
        <f t="shared" si="1348"/>
        <v>0</v>
      </c>
      <c r="BE398" s="359">
        <f t="shared" si="1348"/>
        <v>0</v>
      </c>
      <c r="BF398" s="359">
        <f t="shared" si="1348"/>
        <v>0</v>
      </c>
      <c r="BG398" s="359">
        <f t="shared" si="1348"/>
        <v>0</v>
      </c>
      <c r="BH398" s="359">
        <f t="shared" si="1348"/>
        <v>0</v>
      </c>
      <c r="BI398" s="359">
        <f t="shared" si="1348"/>
        <v>0</v>
      </c>
      <c r="BJ398" s="359">
        <f t="shared" si="1348"/>
        <v>0</v>
      </c>
      <c r="BK398" s="359">
        <f t="shared" si="1348"/>
        <v>0</v>
      </c>
      <c r="BL398" s="359">
        <f t="shared" si="1348"/>
        <v>0</v>
      </c>
      <c r="BM398" s="359">
        <f t="shared" si="1348"/>
        <v>0</v>
      </c>
      <c r="BN398" s="359">
        <f t="shared" si="1348"/>
        <v>0</v>
      </c>
      <c r="BO398" s="359">
        <f t="shared" si="1348"/>
        <v>0</v>
      </c>
      <c r="BP398" s="359">
        <f t="shared" si="1348"/>
        <v>0</v>
      </c>
      <c r="BQ398" s="359">
        <f t="shared" ref="BQ398:CS398" si="1349">IFERROR(IF(BQ$17="beräknas ej",0,BP398*IF(BQ$392&gt;$D$357,1,IF(BQ$392&lt;=$C$357,$C$356,$D$356))*IFERROR(INDEX($B$8:$E$14,MATCH($A398,$A$8:$A$14,0),MATCH(BQ$392,$B$6:$E$6,1)),0)),0)</f>
        <v>0</v>
      </c>
      <c r="BR398" s="359">
        <f t="shared" si="1349"/>
        <v>0</v>
      </c>
      <c r="BS398" s="359">
        <f t="shared" si="1349"/>
        <v>0</v>
      </c>
      <c r="BT398" s="359">
        <f t="shared" si="1349"/>
        <v>0</v>
      </c>
      <c r="BU398" s="359">
        <f t="shared" si="1349"/>
        <v>0</v>
      </c>
      <c r="BV398" s="359">
        <f t="shared" si="1349"/>
        <v>0</v>
      </c>
      <c r="BW398" s="359">
        <f t="shared" si="1349"/>
        <v>0</v>
      </c>
      <c r="BX398" s="359">
        <f t="shared" si="1349"/>
        <v>0</v>
      </c>
      <c r="BY398" s="359">
        <f t="shared" si="1349"/>
        <v>0</v>
      </c>
      <c r="BZ398" s="359">
        <f t="shared" si="1349"/>
        <v>0</v>
      </c>
      <c r="CA398" s="359">
        <f t="shared" si="1349"/>
        <v>0</v>
      </c>
      <c r="CB398" s="359">
        <f t="shared" si="1349"/>
        <v>0</v>
      </c>
      <c r="CC398" s="359">
        <f t="shared" si="1349"/>
        <v>0</v>
      </c>
      <c r="CD398" s="359">
        <f t="shared" si="1349"/>
        <v>0</v>
      </c>
      <c r="CE398" s="359">
        <f t="shared" si="1349"/>
        <v>0</v>
      </c>
      <c r="CF398" s="359">
        <f t="shared" si="1349"/>
        <v>0</v>
      </c>
      <c r="CG398" s="359">
        <f t="shared" si="1349"/>
        <v>0</v>
      </c>
      <c r="CH398" s="359">
        <f t="shared" si="1349"/>
        <v>0</v>
      </c>
      <c r="CI398" s="359">
        <f t="shared" si="1349"/>
        <v>0</v>
      </c>
      <c r="CJ398" s="359">
        <f t="shared" si="1349"/>
        <v>0</v>
      </c>
      <c r="CK398" s="359">
        <f t="shared" si="1349"/>
        <v>0</v>
      </c>
      <c r="CL398" s="359">
        <f t="shared" si="1349"/>
        <v>0</v>
      </c>
      <c r="CM398" s="359">
        <f t="shared" si="1349"/>
        <v>0</v>
      </c>
      <c r="CN398" s="359">
        <f t="shared" si="1349"/>
        <v>0</v>
      </c>
      <c r="CO398" s="359">
        <f t="shared" si="1349"/>
        <v>0</v>
      </c>
      <c r="CP398" s="359">
        <f t="shared" si="1349"/>
        <v>0</v>
      </c>
      <c r="CQ398" s="359">
        <f t="shared" si="1349"/>
        <v>0</v>
      </c>
      <c r="CR398" s="359">
        <f t="shared" si="1349"/>
        <v>0</v>
      </c>
      <c r="CS398" s="359">
        <f t="shared" si="1349"/>
        <v>0</v>
      </c>
    </row>
    <row r="399" spans="1:97" s="367" customFormat="1" x14ac:dyDescent="0.35">
      <c r="A399" s="352">
        <f t="shared" ref="A399:C399" si="1350">A369</f>
        <v>0</v>
      </c>
      <c r="B399" s="352" t="str">
        <f t="shared" si="1350"/>
        <v>0 0</v>
      </c>
      <c r="C399" s="359">
        <f t="shared" si="1350"/>
        <v>0</v>
      </c>
      <c r="D399" s="359">
        <f>IFERROR(('UA basår'!W13*'UA basår'!F13*'UA basår'!H13*'UA basår'!L13)+('UA basår'!W43*'UA basår'!F43*'UA basår'!H43*'UA basår'!L43),0)</f>
        <v>0</v>
      </c>
      <c r="E399" s="359">
        <f t="shared" ref="E399:BP399" si="1351">IFERROR(IF(E$17="beräknas ej",0,D399*IF(E$392&gt;$D$357,1,IF(E$392&lt;=$C$357,$C$356,$D$356))*IFERROR(INDEX($B$8:$E$14,MATCH($A399,$A$8:$A$14,0),MATCH(E$392,$B$6:$E$6,1)),0)),0)</f>
        <v>0</v>
      </c>
      <c r="F399" s="359">
        <f t="shared" si="1351"/>
        <v>0</v>
      </c>
      <c r="G399" s="359">
        <f t="shared" si="1351"/>
        <v>0</v>
      </c>
      <c r="H399" s="359">
        <f t="shared" si="1351"/>
        <v>0</v>
      </c>
      <c r="I399" s="359">
        <f t="shared" si="1351"/>
        <v>0</v>
      </c>
      <c r="J399" s="359">
        <f t="shared" si="1351"/>
        <v>0</v>
      </c>
      <c r="K399" s="359">
        <f t="shared" si="1351"/>
        <v>0</v>
      </c>
      <c r="L399" s="359">
        <f t="shared" si="1351"/>
        <v>0</v>
      </c>
      <c r="M399" s="359">
        <f t="shared" si="1351"/>
        <v>0</v>
      </c>
      <c r="N399" s="359">
        <f t="shared" si="1351"/>
        <v>0</v>
      </c>
      <c r="O399" s="359">
        <f t="shared" si="1351"/>
        <v>0</v>
      </c>
      <c r="P399" s="359">
        <f t="shared" si="1351"/>
        <v>0</v>
      </c>
      <c r="Q399" s="359">
        <f t="shared" si="1351"/>
        <v>0</v>
      </c>
      <c r="R399" s="359">
        <f t="shared" si="1351"/>
        <v>0</v>
      </c>
      <c r="S399" s="359">
        <f t="shared" si="1351"/>
        <v>0</v>
      </c>
      <c r="T399" s="359">
        <f t="shared" si="1351"/>
        <v>0</v>
      </c>
      <c r="U399" s="359">
        <f t="shared" si="1351"/>
        <v>0</v>
      </c>
      <c r="V399" s="359">
        <f t="shared" si="1351"/>
        <v>0</v>
      </c>
      <c r="W399" s="359">
        <f t="shared" si="1351"/>
        <v>0</v>
      </c>
      <c r="X399" s="359">
        <f t="shared" si="1351"/>
        <v>0</v>
      </c>
      <c r="Y399" s="359">
        <f t="shared" si="1351"/>
        <v>0</v>
      </c>
      <c r="Z399" s="359">
        <f t="shared" si="1351"/>
        <v>0</v>
      </c>
      <c r="AA399" s="359">
        <f t="shared" si="1351"/>
        <v>0</v>
      </c>
      <c r="AB399" s="359">
        <f t="shared" si="1351"/>
        <v>0</v>
      </c>
      <c r="AC399" s="359">
        <f t="shared" si="1351"/>
        <v>0</v>
      </c>
      <c r="AD399" s="359">
        <f t="shared" si="1351"/>
        <v>0</v>
      </c>
      <c r="AE399" s="359">
        <f t="shared" si="1351"/>
        <v>0</v>
      </c>
      <c r="AF399" s="359">
        <f t="shared" si="1351"/>
        <v>0</v>
      </c>
      <c r="AG399" s="359">
        <f t="shared" si="1351"/>
        <v>0</v>
      </c>
      <c r="AH399" s="359">
        <f t="shared" si="1351"/>
        <v>0</v>
      </c>
      <c r="AI399" s="359">
        <f t="shared" si="1351"/>
        <v>0</v>
      </c>
      <c r="AJ399" s="359">
        <f t="shared" si="1351"/>
        <v>0</v>
      </c>
      <c r="AK399" s="359">
        <f t="shared" si="1351"/>
        <v>0</v>
      </c>
      <c r="AL399" s="359">
        <f t="shared" si="1351"/>
        <v>0</v>
      </c>
      <c r="AM399" s="359">
        <f t="shared" si="1351"/>
        <v>0</v>
      </c>
      <c r="AN399" s="359">
        <f t="shared" si="1351"/>
        <v>0</v>
      </c>
      <c r="AO399" s="359">
        <f t="shared" si="1351"/>
        <v>0</v>
      </c>
      <c r="AP399" s="359">
        <f t="shared" si="1351"/>
        <v>0</v>
      </c>
      <c r="AQ399" s="359">
        <f t="shared" si="1351"/>
        <v>0</v>
      </c>
      <c r="AR399" s="359">
        <f t="shared" si="1351"/>
        <v>0</v>
      </c>
      <c r="AS399" s="359">
        <f t="shared" si="1351"/>
        <v>0</v>
      </c>
      <c r="AT399" s="359">
        <f t="shared" si="1351"/>
        <v>0</v>
      </c>
      <c r="AU399" s="359">
        <f t="shared" si="1351"/>
        <v>0</v>
      </c>
      <c r="AV399" s="359">
        <f t="shared" si="1351"/>
        <v>0</v>
      </c>
      <c r="AW399" s="359">
        <f t="shared" si="1351"/>
        <v>0</v>
      </c>
      <c r="AX399" s="359">
        <f t="shared" si="1351"/>
        <v>0</v>
      </c>
      <c r="AY399" s="359">
        <f t="shared" si="1351"/>
        <v>0</v>
      </c>
      <c r="AZ399" s="359">
        <f t="shared" si="1351"/>
        <v>0</v>
      </c>
      <c r="BA399" s="359">
        <f t="shared" si="1351"/>
        <v>0</v>
      </c>
      <c r="BB399" s="359">
        <f t="shared" si="1351"/>
        <v>0</v>
      </c>
      <c r="BC399" s="359">
        <f t="shared" si="1351"/>
        <v>0</v>
      </c>
      <c r="BD399" s="359">
        <f t="shared" si="1351"/>
        <v>0</v>
      </c>
      <c r="BE399" s="359">
        <f t="shared" si="1351"/>
        <v>0</v>
      </c>
      <c r="BF399" s="359">
        <f t="shared" si="1351"/>
        <v>0</v>
      </c>
      <c r="BG399" s="359">
        <f t="shared" si="1351"/>
        <v>0</v>
      </c>
      <c r="BH399" s="359">
        <f t="shared" si="1351"/>
        <v>0</v>
      </c>
      <c r="BI399" s="359">
        <f t="shared" si="1351"/>
        <v>0</v>
      </c>
      <c r="BJ399" s="359">
        <f t="shared" si="1351"/>
        <v>0</v>
      </c>
      <c r="BK399" s="359">
        <f t="shared" si="1351"/>
        <v>0</v>
      </c>
      <c r="BL399" s="359">
        <f t="shared" si="1351"/>
        <v>0</v>
      </c>
      <c r="BM399" s="359">
        <f t="shared" si="1351"/>
        <v>0</v>
      </c>
      <c r="BN399" s="359">
        <f t="shared" si="1351"/>
        <v>0</v>
      </c>
      <c r="BO399" s="359">
        <f t="shared" si="1351"/>
        <v>0</v>
      </c>
      <c r="BP399" s="359">
        <f t="shared" si="1351"/>
        <v>0</v>
      </c>
      <c r="BQ399" s="359">
        <f t="shared" ref="BQ399:CS399" si="1352">IFERROR(IF(BQ$17="beräknas ej",0,BP399*IF(BQ$392&gt;$D$357,1,IF(BQ$392&lt;=$C$357,$C$356,$D$356))*IFERROR(INDEX($B$8:$E$14,MATCH($A399,$A$8:$A$14,0),MATCH(BQ$392,$B$6:$E$6,1)),0)),0)</f>
        <v>0</v>
      </c>
      <c r="BR399" s="359">
        <f t="shared" si="1352"/>
        <v>0</v>
      </c>
      <c r="BS399" s="359">
        <f t="shared" si="1352"/>
        <v>0</v>
      </c>
      <c r="BT399" s="359">
        <f t="shared" si="1352"/>
        <v>0</v>
      </c>
      <c r="BU399" s="359">
        <f t="shared" si="1352"/>
        <v>0</v>
      </c>
      <c r="BV399" s="359">
        <f t="shared" si="1352"/>
        <v>0</v>
      </c>
      <c r="BW399" s="359">
        <f t="shared" si="1352"/>
        <v>0</v>
      </c>
      <c r="BX399" s="359">
        <f t="shared" si="1352"/>
        <v>0</v>
      </c>
      <c r="BY399" s="359">
        <f t="shared" si="1352"/>
        <v>0</v>
      </c>
      <c r="BZ399" s="359">
        <f t="shared" si="1352"/>
        <v>0</v>
      </c>
      <c r="CA399" s="359">
        <f t="shared" si="1352"/>
        <v>0</v>
      </c>
      <c r="CB399" s="359">
        <f t="shared" si="1352"/>
        <v>0</v>
      </c>
      <c r="CC399" s="359">
        <f t="shared" si="1352"/>
        <v>0</v>
      </c>
      <c r="CD399" s="359">
        <f t="shared" si="1352"/>
        <v>0</v>
      </c>
      <c r="CE399" s="359">
        <f t="shared" si="1352"/>
        <v>0</v>
      </c>
      <c r="CF399" s="359">
        <f t="shared" si="1352"/>
        <v>0</v>
      </c>
      <c r="CG399" s="359">
        <f t="shared" si="1352"/>
        <v>0</v>
      </c>
      <c r="CH399" s="359">
        <f t="shared" si="1352"/>
        <v>0</v>
      </c>
      <c r="CI399" s="359">
        <f t="shared" si="1352"/>
        <v>0</v>
      </c>
      <c r="CJ399" s="359">
        <f t="shared" si="1352"/>
        <v>0</v>
      </c>
      <c r="CK399" s="359">
        <f t="shared" si="1352"/>
        <v>0</v>
      </c>
      <c r="CL399" s="359">
        <f t="shared" si="1352"/>
        <v>0</v>
      </c>
      <c r="CM399" s="359">
        <f t="shared" si="1352"/>
        <v>0</v>
      </c>
      <c r="CN399" s="359">
        <f t="shared" si="1352"/>
        <v>0</v>
      </c>
      <c r="CO399" s="359">
        <f t="shared" si="1352"/>
        <v>0</v>
      </c>
      <c r="CP399" s="359">
        <f t="shared" si="1352"/>
        <v>0</v>
      </c>
      <c r="CQ399" s="359">
        <f t="shared" si="1352"/>
        <v>0</v>
      </c>
      <c r="CR399" s="359">
        <f t="shared" si="1352"/>
        <v>0</v>
      </c>
      <c r="CS399" s="359">
        <f t="shared" si="1352"/>
        <v>0</v>
      </c>
    </row>
    <row r="400" spans="1:97" s="367" customFormat="1" x14ac:dyDescent="0.35">
      <c r="A400" s="352">
        <f t="shared" ref="A400:C400" si="1353">A370</f>
        <v>0</v>
      </c>
      <c r="B400" s="352" t="str">
        <f t="shared" si="1353"/>
        <v>0 0</v>
      </c>
      <c r="C400" s="359">
        <f t="shared" si="1353"/>
        <v>0</v>
      </c>
      <c r="D400" s="359">
        <f>IFERROR(('UA basår'!W14*'UA basår'!F14*'UA basår'!H14*'UA basår'!L14)+('UA basår'!W44*'UA basår'!F44*'UA basår'!H44*'UA basår'!L44),0)</f>
        <v>0</v>
      </c>
      <c r="E400" s="359">
        <f t="shared" ref="E400:BP400" si="1354">IFERROR(IF(E$17="beräknas ej",0,D400*IF(E$392&gt;$D$357,1,IF(E$392&lt;=$C$357,$C$356,$D$356))*IFERROR(INDEX($B$8:$E$14,MATCH($A400,$A$8:$A$14,0),MATCH(E$392,$B$6:$E$6,1)),0)),0)</f>
        <v>0</v>
      </c>
      <c r="F400" s="359">
        <f t="shared" si="1354"/>
        <v>0</v>
      </c>
      <c r="G400" s="359">
        <f t="shared" si="1354"/>
        <v>0</v>
      </c>
      <c r="H400" s="359">
        <f t="shared" si="1354"/>
        <v>0</v>
      </c>
      <c r="I400" s="359">
        <f t="shared" si="1354"/>
        <v>0</v>
      </c>
      <c r="J400" s="359">
        <f t="shared" si="1354"/>
        <v>0</v>
      </c>
      <c r="K400" s="359">
        <f t="shared" si="1354"/>
        <v>0</v>
      </c>
      <c r="L400" s="359">
        <f t="shared" si="1354"/>
        <v>0</v>
      </c>
      <c r="M400" s="359">
        <f t="shared" si="1354"/>
        <v>0</v>
      </c>
      <c r="N400" s="359">
        <f t="shared" si="1354"/>
        <v>0</v>
      </c>
      <c r="O400" s="359">
        <f t="shared" si="1354"/>
        <v>0</v>
      </c>
      <c r="P400" s="359">
        <f t="shared" si="1354"/>
        <v>0</v>
      </c>
      <c r="Q400" s="359">
        <f t="shared" si="1354"/>
        <v>0</v>
      </c>
      <c r="R400" s="359">
        <f t="shared" si="1354"/>
        <v>0</v>
      </c>
      <c r="S400" s="359">
        <f t="shared" si="1354"/>
        <v>0</v>
      </c>
      <c r="T400" s="359">
        <f t="shared" si="1354"/>
        <v>0</v>
      </c>
      <c r="U400" s="359">
        <f t="shared" si="1354"/>
        <v>0</v>
      </c>
      <c r="V400" s="359">
        <f t="shared" si="1354"/>
        <v>0</v>
      </c>
      <c r="W400" s="359">
        <f t="shared" si="1354"/>
        <v>0</v>
      </c>
      <c r="X400" s="359">
        <f t="shared" si="1354"/>
        <v>0</v>
      </c>
      <c r="Y400" s="359">
        <f t="shared" si="1354"/>
        <v>0</v>
      </c>
      <c r="Z400" s="359">
        <f t="shared" si="1354"/>
        <v>0</v>
      </c>
      <c r="AA400" s="359">
        <f t="shared" si="1354"/>
        <v>0</v>
      </c>
      <c r="AB400" s="359">
        <f t="shared" si="1354"/>
        <v>0</v>
      </c>
      <c r="AC400" s="359">
        <f t="shared" si="1354"/>
        <v>0</v>
      </c>
      <c r="AD400" s="359">
        <f t="shared" si="1354"/>
        <v>0</v>
      </c>
      <c r="AE400" s="359">
        <f t="shared" si="1354"/>
        <v>0</v>
      </c>
      <c r="AF400" s="359">
        <f t="shared" si="1354"/>
        <v>0</v>
      </c>
      <c r="AG400" s="359">
        <f t="shared" si="1354"/>
        <v>0</v>
      </c>
      <c r="AH400" s="359">
        <f t="shared" si="1354"/>
        <v>0</v>
      </c>
      <c r="AI400" s="359">
        <f t="shared" si="1354"/>
        <v>0</v>
      </c>
      <c r="AJ400" s="359">
        <f t="shared" si="1354"/>
        <v>0</v>
      </c>
      <c r="AK400" s="359">
        <f t="shared" si="1354"/>
        <v>0</v>
      </c>
      <c r="AL400" s="359">
        <f t="shared" si="1354"/>
        <v>0</v>
      </c>
      <c r="AM400" s="359">
        <f t="shared" si="1354"/>
        <v>0</v>
      </c>
      <c r="AN400" s="359">
        <f t="shared" si="1354"/>
        <v>0</v>
      </c>
      <c r="AO400" s="359">
        <f t="shared" si="1354"/>
        <v>0</v>
      </c>
      <c r="AP400" s="359">
        <f t="shared" si="1354"/>
        <v>0</v>
      </c>
      <c r="AQ400" s="359">
        <f t="shared" si="1354"/>
        <v>0</v>
      </c>
      <c r="AR400" s="359">
        <f t="shared" si="1354"/>
        <v>0</v>
      </c>
      <c r="AS400" s="359">
        <f t="shared" si="1354"/>
        <v>0</v>
      </c>
      <c r="AT400" s="359">
        <f t="shared" si="1354"/>
        <v>0</v>
      </c>
      <c r="AU400" s="359">
        <f t="shared" si="1354"/>
        <v>0</v>
      </c>
      <c r="AV400" s="359">
        <f t="shared" si="1354"/>
        <v>0</v>
      </c>
      <c r="AW400" s="359">
        <f t="shared" si="1354"/>
        <v>0</v>
      </c>
      <c r="AX400" s="359">
        <f t="shared" si="1354"/>
        <v>0</v>
      </c>
      <c r="AY400" s="359">
        <f t="shared" si="1354"/>
        <v>0</v>
      </c>
      <c r="AZ400" s="359">
        <f t="shared" si="1354"/>
        <v>0</v>
      </c>
      <c r="BA400" s="359">
        <f t="shared" si="1354"/>
        <v>0</v>
      </c>
      <c r="BB400" s="359">
        <f t="shared" si="1354"/>
        <v>0</v>
      </c>
      <c r="BC400" s="359">
        <f t="shared" si="1354"/>
        <v>0</v>
      </c>
      <c r="BD400" s="359">
        <f t="shared" si="1354"/>
        <v>0</v>
      </c>
      <c r="BE400" s="359">
        <f t="shared" si="1354"/>
        <v>0</v>
      </c>
      <c r="BF400" s="359">
        <f t="shared" si="1354"/>
        <v>0</v>
      </c>
      <c r="BG400" s="359">
        <f t="shared" si="1354"/>
        <v>0</v>
      </c>
      <c r="BH400" s="359">
        <f t="shared" si="1354"/>
        <v>0</v>
      </c>
      <c r="BI400" s="359">
        <f t="shared" si="1354"/>
        <v>0</v>
      </c>
      <c r="BJ400" s="359">
        <f t="shared" si="1354"/>
        <v>0</v>
      </c>
      <c r="BK400" s="359">
        <f t="shared" si="1354"/>
        <v>0</v>
      </c>
      <c r="BL400" s="359">
        <f t="shared" si="1354"/>
        <v>0</v>
      </c>
      <c r="BM400" s="359">
        <f t="shared" si="1354"/>
        <v>0</v>
      </c>
      <c r="BN400" s="359">
        <f t="shared" si="1354"/>
        <v>0</v>
      </c>
      <c r="BO400" s="359">
        <f t="shared" si="1354"/>
        <v>0</v>
      </c>
      <c r="BP400" s="359">
        <f t="shared" si="1354"/>
        <v>0</v>
      </c>
      <c r="BQ400" s="359">
        <f t="shared" ref="BQ400:CS400" si="1355">IFERROR(IF(BQ$17="beräknas ej",0,BP400*IF(BQ$392&gt;$D$357,1,IF(BQ$392&lt;=$C$357,$C$356,$D$356))*IFERROR(INDEX($B$8:$E$14,MATCH($A400,$A$8:$A$14,0),MATCH(BQ$392,$B$6:$E$6,1)),0)),0)</f>
        <v>0</v>
      </c>
      <c r="BR400" s="359">
        <f t="shared" si="1355"/>
        <v>0</v>
      </c>
      <c r="BS400" s="359">
        <f t="shared" si="1355"/>
        <v>0</v>
      </c>
      <c r="BT400" s="359">
        <f t="shared" si="1355"/>
        <v>0</v>
      </c>
      <c r="BU400" s="359">
        <f t="shared" si="1355"/>
        <v>0</v>
      </c>
      <c r="BV400" s="359">
        <f t="shared" si="1355"/>
        <v>0</v>
      </c>
      <c r="BW400" s="359">
        <f t="shared" si="1355"/>
        <v>0</v>
      </c>
      <c r="BX400" s="359">
        <f t="shared" si="1355"/>
        <v>0</v>
      </c>
      <c r="BY400" s="359">
        <f t="shared" si="1355"/>
        <v>0</v>
      </c>
      <c r="BZ400" s="359">
        <f t="shared" si="1355"/>
        <v>0</v>
      </c>
      <c r="CA400" s="359">
        <f t="shared" si="1355"/>
        <v>0</v>
      </c>
      <c r="CB400" s="359">
        <f t="shared" si="1355"/>
        <v>0</v>
      </c>
      <c r="CC400" s="359">
        <f t="shared" si="1355"/>
        <v>0</v>
      </c>
      <c r="CD400" s="359">
        <f t="shared" si="1355"/>
        <v>0</v>
      </c>
      <c r="CE400" s="359">
        <f t="shared" si="1355"/>
        <v>0</v>
      </c>
      <c r="CF400" s="359">
        <f t="shared" si="1355"/>
        <v>0</v>
      </c>
      <c r="CG400" s="359">
        <f t="shared" si="1355"/>
        <v>0</v>
      </c>
      <c r="CH400" s="359">
        <f t="shared" si="1355"/>
        <v>0</v>
      </c>
      <c r="CI400" s="359">
        <f t="shared" si="1355"/>
        <v>0</v>
      </c>
      <c r="CJ400" s="359">
        <f t="shared" si="1355"/>
        <v>0</v>
      </c>
      <c r="CK400" s="359">
        <f t="shared" si="1355"/>
        <v>0</v>
      </c>
      <c r="CL400" s="359">
        <f t="shared" si="1355"/>
        <v>0</v>
      </c>
      <c r="CM400" s="359">
        <f t="shared" si="1355"/>
        <v>0</v>
      </c>
      <c r="CN400" s="359">
        <f t="shared" si="1355"/>
        <v>0</v>
      </c>
      <c r="CO400" s="359">
        <f t="shared" si="1355"/>
        <v>0</v>
      </c>
      <c r="CP400" s="359">
        <f t="shared" si="1355"/>
        <v>0</v>
      </c>
      <c r="CQ400" s="359">
        <f t="shared" si="1355"/>
        <v>0</v>
      </c>
      <c r="CR400" s="359">
        <f t="shared" si="1355"/>
        <v>0</v>
      </c>
      <c r="CS400" s="359">
        <f t="shared" si="1355"/>
        <v>0</v>
      </c>
    </row>
    <row r="401" spans="1:97" s="367" customFormat="1" x14ac:dyDescent="0.35">
      <c r="A401" s="352">
        <f t="shared" ref="A401:C401" si="1356">A371</f>
        <v>0</v>
      </c>
      <c r="B401" s="352" t="str">
        <f t="shared" si="1356"/>
        <v>0 0</v>
      </c>
      <c r="C401" s="359">
        <f t="shared" si="1356"/>
        <v>0</v>
      </c>
      <c r="D401" s="359">
        <f>IFERROR(('UA basår'!W15*'UA basår'!F15*'UA basår'!H15*'UA basår'!L15)+('UA basår'!W45*'UA basår'!F45*'UA basår'!H45*'UA basår'!L45),0)</f>
        <v>0</v>
      </c>
      <c r="E401" s="359">
        <f t="shared" ref="E401:BP401" si="1357">IFERROR(IF(E$17="beräknas ej",0,D401*IF(E$392&gt;$D$357,1,IF(E$392&lt;=$C$357,$C$356,$D$356))*IFERROR(INDEX($B$8:$E$14,MATCH($A401,$A$8:$A$14,0),MATCH(E$392,$B$6:$E$6,1)),0)),0)</f>
        <v>0</v>
      </c>
      <c r="F401" s="359">
        <f t="shared" si="1357"/>
        <v>0</v>
      </c>
      <c r="G401" s="359">
        <f t="shared" si="1357"/>
        <v>0</v>
      </c>
      <c r="H401" s="359">
        <f t="shared" si="1357"/>
        <v>0</v>
      </c>
      <c r="I401" s="359">
        <f t="shared" si="1357"/>
        <v>0</v>
      </c>
      <c r="J401" s="359">
        <f t="shared" si="1357"/>
        <v>0</v>
      </c>
      <c r="K401" s="359">
        <f t="shared" si="1357"/>
        <v>0</v>
      </c>
      <c r="L401" s="359">
        <f t="shared" si="1357"/>
        <v>0</v>
      </c>
      <c r="M401" s="359">
        <f t="shared" si="1357"/>
        <v>0</v>
      </c>
      <c r="N401" s="359">
        <f t="shared" si="1357"/>
        <v>0</v>
      </c>
      <c r="O401" s="359">
        <f t="shared" si="1357"/>
        <v>0</v>
      </c>
      <c r="P401" s="359">
        <f t="shared" si="1357"/>
        <v>0</v>
      </c>
      <c r="Q401" s="359">
        <f t="shared" si="1357"/>
        <v>0</v>
      </c>
      <c r="R401" s="359">
        <f t="shared" si="1357"/>
        <v>0</v>
      </c>
      <c r="S401" s="359">
        <f t="shared" si="1357"/>
        <v>0</v>
      </c>
      <c r="T401" s="359">
        <f t="shared" si="1357"/>
        <v>0</v>
      </c>
      <c r="U401" s="359">
        <f t="shared" si="1357"/>
        <v>0</v>
      </c>
      <c r="V401" s="359">
        <f t="shared" si="1357"/>
        <v>0</v>
      </c>
      <c r="W401" s="359">
        <f t="shared" si="1357"/>
        <v>0</v>
      </c>
      <c r="X401" s="359">
        <f t="shared" si="1357"/>
        <v>0</v>
      </c>
      <c r="Y401" s="359">
        <f t="shared" si="1357"/>
        <v>0</v>
      </c>
      <c r="Z401" s="359">
        <f t="shared" si="1357"/>
        <v>0</v>
      </c>
      <c r="AA401" s="359">
        <f t="shared" si="1357"/>
        <v>0</v>
      </c>
      <c r="AB401" s="359">
        <f t="shared" si="1357"/>
        <v>0</v>
      </c>
      <c r="AC401" s="359">
        <f t="shared" si="1357"/>
        <v>0</v>
      </c>
      <c r="AD401" s="359">
        <f t="shared" si="1357"/>
        <v>0</v>
      </c>
      <c r="AE401" s="359">
        <f t="shared" si="1357"/>
        <v>0</v>
      </c>
      <c r="AF401" s="359">
        <f t="shared" si="1357"/>
        <v>0</v>
      </c>
      <c r="AG401" s="359">
        <f t="shared" si="1357"/>
        <v>0</v>
      </c>
      <c r="AH401" s="359">
        <f t="shared" si="1357"/>
        <v>0</v>
      </c>
      <c r="AI401" s="359">
        <f t="shared" si="1357"/>
        <v>0</v>
      </c>
      <c r="AJ401" s="359">
        <f t="shared" si="1357"/>
        <v>0</v>
      </c>
      <c r="AK401" s="359">
        <f t="shared" si="1357"/>
        <v>0</v>
      </c>
      <c r="AL401" s="359">
        <f t="shared" si="1357"/>
        <v>0</v>
      </c>
      <c r="AM401" s="359">
        <f t="shared" si="1357"/>
        <v>0</v>
      </c>
      <c r="AN401" s="359">
        <f t="shared" si="1357"/>
        <v>0</v>
      </c>
      <c r="AO401" s="359">
        <f t="shared" si="1357"/>
        <v>0</v>
      </c>
      <c r="AP401" s="359">
        <f t="shared" si="1357"/>
        <v>0</v>
      </c>
      <c r="AQ401" s="359">
        <f t="shared" si="1357"/>
        <v>0</v>
      </c>
      <c r="AR401" s="359">
        <f t="shared" si="1357"/>
        <v>0</v>
      </c>
      <c r="AS401" s="359">
        <f t="shared" si="1357"/>
        <v>0</v>
      </c>
      <c r="AT401" s="359">
        <f t="shared" si="1357"/>
        <v>0</v>
      </c>
      <c r="AU401" s="359">
        <f t="shared" si="1357"/>
        <v>0</v>
      </c>
      <c r="AV401" s="359">
        <f t="shared" si="1357"/>
        <v>0</v>
      </c>
      <c r="AW401" s="359">
        <f t="shared" si="1357"/>
        <v>0</v>
      </c>
      <c r="AX401" s="359">
        <f t="shared" si="1357"/>
        <v>0</v>
      </c>
      <c r="AY401" s="359">
        <f t="shared" si="1357"/>
        <v>0</v>
      </c>
      <c r="AZ401" s="359">
        <f t="shared" si="1357"/>
        <v>0</v>
      </c>
      <c r="BA401" s="359">
        <f t="shared" si="1357"/>
        <v>0</v>
      </c>
      <c r="BB401" s="359">
        <f t="shared" si="1357"/>
        <v>0</v>
      </c>
      <c r="BC401" s="359">
        <f t="shared" si="1357"/>
        <v>0</v>
      </c>
      <c r="BD401" s="359">
        <f t="shared" si="1357"/>
        <v>0</v>
      </c>
      <c r="BE401" s="359">
        <f t="shared" si="1357"/>
        <v>0</v>
      </c>
      <c r="BF401" s="359">
        <f t="shared" si="1357"/>
        <v>0</v>
      </c>
      <c r="BG401" s="359">
        <f t="shared" si="1357"/>
        <v>0</v>
      </c>
      <c r="BH401" s="359">
        <f t="shared" si="1357"/>
        <v>0</v>
      </c>
      <c r="BI401" s="359">
        <f t="shared" si="1357"/>
        <v>0</v>
      </c>
      <c r="BJ401" s="359">
        <f t="shared" si="1357"/>
        <v>0</v>
      </c>
      <c r="BK401" s="359">
        <f t="shared" si="1357"/>
        <v>0</v>
      </c>
      <c r="BL401" s="359">
        <f t="shared" si="1357"/>
        <v>0</v>
      </c>
      <c r="BM401" s="359">
        <f t="shared" si="1357"/>
        <v>0</v>
      </c>
      <c r="BN401" s="359">
        <f t="shared" si="1357"/>
        <v>0</v>
      </c>
      <c r="BO401" s="359">
        <f t="shared" si="1357"/>
        <v>0</v>
      </c>
      <c r="BP401" s="359">
        <f t="shared" si="1357"/>
        <v>0</v>
      </c>
      <c r="BQ401" s="359">
        <f t="shared" ref="BQ401:CS401" si="1358">IFERROR(IF(BQ$17="beräknas ej",0,BP401*IF(BQ$392&gt;$D$357,1,IF(BQ$392&lt;=$C$357,$C$356,$D$356))*IFERROR(INDEX($B$8:$E$14,MATCH($A401,$A$8:$A$14,0),MATCH(BQ$392,$B$6:$E$6,1)),0)),0)</f>
        <v>0</v>
      </c>
      <c r="BR401" s="359">
        <f t="shared" si="1358"/>
        <v>0</v>
      </c>
      <c r="BS401" s="359">
        <f t="shared" si="1358"/>
        <v>0</v>
      </c>
      <c r="BT401" s="359">
        <f t="shared" si="1358"/>
        <v>0</v>
      </c>
      <c r="BU401" s="359">
        <f t="shared" si="1358"/>
        <v>0</v>
      </c>
      <c r="BV401" s="359">
        <f t="shared" si="1358"/>
        <v>0</v>
      </c>
      <c r="BW401" s="359">
        <f t="shared" si="1358"/>
        <v>0</v>
      </c>
      <c r="BX401" s="359">
        <f t="shared" si="1358"/>
        <v>0</v>
      </c>
      <c r="BY401" s="359">
        <f t="shared" si="1358"/>
        <v>0</v>
      </c>
      <c r="BZ401" s="359">
        <f t="shared" si="1358"/>
        <v>0</v>
      </c>
      <c r="CA401" s="359">
        <f t="shared" si="1358"/>
        <v>0</v>
      </c>
      <c r="CB401" s="359">
        <f t="shared" si="1358"/>
        <v>0</v>
      </c>
      <c r="CC401" s="359">
        <f t="shared" si="1358"/>
        <v>0</v>
      </c>
      <c r="CD401" s="359">
        <f t="shared" si="1358"/>
        <v>0</v>
      </c>
      <c r="CE401" s="359">
        <f t="shared" si="1358"/>
        <v>0</v>
      </c>
      <c r="CF401" s="359">
        <f t="shared" si="1358"/>
        <v>0</v>
      </c>
      <c r="CG401" s="359">
        <f t="shared" si="1358"/>
        <v>0</v>
      </c>
      <c r="CH401" s="359">
        <f t="shared" si="1358"/>
        <v>0</v>
      </c>
      <c r="CI401" s="359">
        <f t="shared" si="1358"/>
        <v>0</v>
      </c>
      <c r="CJ401" s="359">
        <f t="shared" si="1358"/>
        <v>0</v>
      </c>
      <c r="CK401" s="359">
        <f t="shared" si="1358"/>
        <v>0</v>
      </c>
      <c r="CL401" s="359">
        <f t="shared" si="1358"/>
        <v>0</v>
      </c>
      <c r="CM401" s="359">
        <f t="shared" si="1358"/>
        <v>0</v>
      </c>
      <c r="CN401" s="359">
        <f t="shared" si="1358"/>
        <v>0</v>
      </c>
      <c r="CO401" s="359">
        <f t="shared" si="1358"/>
        <v>0</v>
      </c>
      <c r="CP401" s="359">
        <f t="shared" si="1358"/>
        <v>0</v>
      </c>
      <c r="CQ401" s="359">
        <f t="shared" si="1358"/>
        <v>0</v>
      </c>
      <c r="CR401" s="359">
        <f t="shared" si="1358"/>
        <v>0</v>
      </c>
      <c r="CS401" s="359">
        <f t="shared" si="1358"/>
        <v>0</v>
      </c>
    </row>
    <row r="402" spans="1:97" s="367" customFormat="1" x14ac:dyDescent="0.35">
      <c r="A402" s="352">
        <f t="shared" ref="A402:C402" si="1359">A372</f>
        <v>0</v>
      </c>
      <c r="B402" s="352" t="str">
        <f t="shared" si="1359"/>
        <v>0 0</v>
      </c>
      <c r="C402" s="359">
        <f t="shared" si="1359"/>
        <v>0</v>
      </c>
      <c r="D402" s="359">
        <f>IFERROR(('UA basår'!W16*'UA basår'!F16*'UA basår'!H16*'UA basår'!L16)+('UA basår'!W46*'UA basår'!F46*'UA basår'!H46*'UA basår'!L46),0)</f>
        <v>0</v>
      </c>
      <c r="E402" s="359">
        <f t="shared" ref="E402:BP402" si="1360">IFERROR(IF(E$17="beräknas ej",0,D402*IF(E$392&gt;$D$357,1,IF(E$392&lt;=$C$357,$C$356,$D$356))*IFERROR(INDEX($B$8:$E$14,MATCH($A402,$A$8:$A$14,0),MATCH(E$392,$B$6:$E$6,1)),0)),0)</f>
        <v>0</v>
      </c>
      <c r="F402" s="359">
        <f t="shared" si="1360"/>
        <v>0</v>
      </c>
      <c r="G402" s="359">
        <f t="shared" si="1360"/>
        <v>0</v>
      </c>
      <c r="H402" s="359">
        <f t="shared" si="1360"/>
        <v>0</v>
      </c>
      <c r="I402" s="359">
        <f t="shared" si="1360"/>
        <v>0</v>
      </c>
      <c r="J402" s="359">
        <f t="shared" si="1360"/>
        <v>0</v>
      </c>
      <c r="K402" s="359">
        <f t="shared" si="1360"/>
        <v>0</v>
      </c>
      <c r="L402" s="359">
        <f t="shared" si="1360"/>
        <v>0</v>
      </c>
      <c r="M402" s="359">
        <f t="shared" si="1360"/>
        <v>0</v>
      </c>
      <c r="N402" s="359">
        <f t="shared" si="1360"/>
        <v>0</v>
      </c>
      <c r="O402" s="359">
        <f t="shared" si="1360"/>
        <v>0</v>
      </c>
      <c r="P402" s="359">
        <f t="shared" si="1360"/>
        <v>0</v>
      </c>
      <c r="Q402" s="359">
        <f t="shared" si="1360"/>
        <v>0</v>
      </c>
      <c r="R402" s="359">
        <f t="shared" si="1360"/>
        <v>0</v>
      </c>
      <c r="S402" s="359">
        <f t="shared" si="1360"/>
        <v>0</v>
      </c>
      <c r="T402" s="359">
        <f t="shared" si="1360"/>
        <v>0</v>
      </c>
      <c r="U402" s="359">
        <f t="shared" si="1360"/>
        <v>0</v>
      </c>
      <c r="V402" s="359">
        <f t="shared" si="1360"/>
        <v>0</v>
      </c>
      <c r="W402" s="359">
        <f t="shared" si="1360"/>
        <v>0</v>
      </c>
      <c r="X402" s="359">
        <f t="shared" si="1360"/>
        <v>0</v>
      </c>
      <c r="Y402" s="359">
        <f t="shared" si="1360"/>
        <v>0</v>
      </c>
      <c r="Z402" s="359">
        <f t="shared" si="1360"/>
        <v>0</v>
      </c>
      <c r="AA402" s="359">
        <f t="shared" si="1360"/>
        <v>0</v>
      </c>
      <c r="AB402" s="359">
        <f t="shared" si="1360"/>
        <v>0</v>
      </c>
      <c r="AC402" s="359">
        <f t="shared" si="1360"/>
        <v>0</v>
      </c>
      <c r="AD402" s="359">
        <f t="shared" si="1360"/>
        <v>0</v>
      </c>
      <c r="AE402" s="359">
        <f t="shared" si="1360"/>
        <v>0</v>
      </c>
      <c r="AF402" s="359">
        <f t="shared" si="1360"/>
        <v>0</v>
      </c>
      <c r="AG402" s="359">
        <f t="shared" si="1360"/>
        <v>0</v>
      </c>
      <c r="AH402" s="359">
        <f t="shared" si="1360"/>
        <v>0</v>
      </c>
      <c r="AI402" s="359">
        <f t="shared" si="1360"/>
        <v>0</v>
      </c>
      <c r="AJ402" s="359">
        <f t="shared" si="1360"/>
        <v>0</v>
      </c>
      <c r="AK402" s="359">
        <f t="shared" si="1360"/>
        <v>0</v>
      </c>
      <c r="AL402" s="359">
        <f t="shared" si="1360"/>
        <v>0</v>
      </c>
      <c r="AM402" s="359">
        <f t="shared" si="1360"/>
        <v>0</v>
      </c>
      <c r="AN402" s="359">
        <f t="shared" si="1360"/>
        <v>0</v>
      </c>
      <c r="AO402" s="359">
        <f t="shared" si="1360"/>
        <v>0</v>
      </c>
      <c r="AP402" s="359">
        <f t="shared" si="1360"/>
        <v>0</v>
      </c>
      <c r="AQ402" s="359">
        <f t="shared" si="1360"/>
        <v>0</v>
      </c>
      <c r="AR402" s="359">
        <f t="shared" si="1360"/>
        <v>0</v>
      </c>
      <c r="AS402" s="359">
        <f t="shared" si="1360"/>
        <v>0</v>
      </c>
      <c r="AT402" s="359">
        <f t="shared" si="1360"/>
        <v>0</v>
      </c>
      <c r="AU402" s="359">
        <f t="shared" si="1360"/>
        <v>0</v>
      </c>
      <c r="AV402" s="359">
        <f t="shared" si="1360"/>
        <v>0</v>
      </c>
      <c r="AW402" s="359">
        <f t="shared" si="1360"/>
        <v>0</v>
      </c>
      <c r="AX402" s="359">
        <f t="shared" si="1360"/>
        <v>0</v>
      </c>
      <c r="AY402" s="359">
        <f t="shared" si="1360"/>
        <v>0</v>
      </c>
      <c r="AZ402" s="359">
        <f t="shared" si="1360"/>
        <v>0</v>
      </c>
      <c r="BA402" s="359">
        <f t="shared" si="1360"/>
        <v>0</v>
      </c>
      <c r="BB402" s="359">
        <f t="shared" si="1360"/>
        <v>0</v>
      </c>
      <c r="BC402" s="359">
        <f t="shared" si="1360"/>
        <v>0</v>
      </c>
      <c r="BD402" s="359">
        <f t="shared" si="1360"/>
        <v>0</v>
      </c>
      <c r="BE402" s="359">
        <f t="shared" si="1360"/>
        <v>0</v>
      </c>
      <c r="BF402" s="359">
        <f t="shared" si="1360"/>
        <v>0</v>
      </c>
      <c r="BG402" s="359">
        <f t="shared" si="1360"/>
        <v>0</v>
      </c>
      <c r="BH402" s="359">
        <f t="shared" si="1360"/>
        <v>0</v>
      </c>
      <c r="BI402" s="359">
        <f t="shared" si="1360"/>
        <v>0</v>
      </c>
      <c r="BJ402" s="359">
        <f t="shared" si="1360"/>
        <v>0</v>
      </c>
      <c r="BK402" s="359">
        <f t="shared" si="1360"/>
        <v>0</v>
      </c>
      <c r="BL402" s="359">
        <f t="shared" si="1360"/>
        <v>0</v>
      </c>
      <c r="BM402" s="359">
        <f t="shared" si="1360"/>
        <v>0</v>
      </c>
      <c r="BN402" s="359">
        <f t="shared" si="1360"/>
        <v>0</v>
      </c>
      <c r="BO402" s="359">
        <f t="shared" si="1360"/>
        <v>0</v>
      </c>
      <c r="BP402" s="359">
        <f t="shared" si="1360"/>
        <v>0</v>
      </c>
      <c r="BQ402" s="359">
        <f t="shared" ref="BQ402:CS402" si="1361">IFERROR(IF(BQ$17="beräknas ej",0,BP402*IF(BQ$392&gt;$D$357,1,IF(BQ$392&lt;=$C$357,$C$356,$D$356))*IFERROR(INDEX($B$8:$E$14,MATCH($A402,$A$8:$A$14,0),MATCH(BQ$392,$B$6:$E$6,1)),0)),0)</f>
        <v>0</v>
      </c>
      <c r="BR402" s="359">
        <f t="shared" si="1361"/>
        <v>0</v>
      </c>
      <c r="BS402" s="359">
        <f t="shared" si="1361"/>
        <v>0</v>
      </c>
      <c r="BT402" s="359">
        <f t="shared" si="1361"/>
        <v>0</v>
      </c>
      <c r="BU402" s="359">
        <f t="shared" si="1361"/>
        <v>0</v>
      </c>
      <c r="BV402" s="359">
        <f t="shared" si="1361"/>
        <v>0</v>
      </c>
      <c r="BW402" s="359">
        <f t="shared" si="1361"/>
        <v>0</v>
      </c>
      <c r="BX402" s="359">
        <f t="shared" si="1361"/>
        <v>0</v>
      </c>
      <c r="BY402" s="359">
        <f t="shared" si="1361"/>
        <v>0</v>
      </c>
      <c r="BZ402" s="359">
        <f t="shared" si="1361"/>
        <v>0</v>
      </c>
      <c r="CA402" s="359">
        <f t="shared" si="1361"/>
        <v>0</v>
      </c>
      <c r="CB402" s="359">
        <f t="shared" si="1361"/>
        <v>0</v>
      </c>
      <c r="CC402" s="359">
        <f t="shared" si="1361"/>
        <v>0</v>
      </c>
      <c r="CD402" s="359">
        <f t="shared" si="1361"/>
        <v>0</v>
      </c>
      <c r="CE402" s="359">
        <f t="shared" si="1361"/>
        <v>0</v>
      </c>
      <c r="CF402" s="359">
        <f t="shared" si="1361"/>
        <v>0</v>
      </c>
      <c r="CG402" s="359">
        <f t="shared" si="1361"/>
        <v>0</v>
      </c>
      <c r="CH402" s="359">
        <f t="shared" si="1361"/>
        <v>0</v>
      </c>
      <c r="CI402" s="359">
        <f t="shared" si="1361"/>
        <v>0</v>
      </c>
      <c r="CJ402" s="359">
        <f t="shared" si="1361"/>
        <v>0</v>
      </c>
      <c r="CK402" s="359">
        <f t="shared" si="1361"/>
        <v>0</v>
      </c>
      <c r="CL402" s="359">
        <f t="shared" si="1361"/>
        <v>0</v>
      </c>
      <c r="CM402" s="359">
        <f t="shared" si="1361"/>
        <v>0</v>
      </c>
      <c r="CN402" s="359">
        <f t="shared" si="1361"/>
        <v>0</v>
      </c>
      <c r="CO402" s="359">
        <f t="shared" si="1361"/>
        <v>0</v>
      </c>
      <c r="CP402" s="359">
        <f t="shared" si="1361"/>
        <v>0</v>
      </c>
      <c r="CQ402" s="359">
        <f t="shared" si="1361"/>
        <v>0</v>
      </c>
      <c r="CR402" s="359">
        <f t="shared" si="1361"/>
        <v>0</v>
      </c>
      <c r="CS402" s="359">
        <f t="shared" si="1361"/>
        <v>0</v>
      </c>
    </row>
    <row r="403" spans="1:97" s="367" customFormat="1" x14ac:dyDescent="0.35">
      <c r="A403" s="352">
        <f t="shared" ref="A403:C403" si="1362">A373</f>
        <v>0</v>
      </c>
      <c r="B403" s="352" t="str">
        <f t="shared" si="1362"/>
        <v>0 0</v>
      </c>
      <c r="C403" s="359">
        <f t="shared" si="1362"/>
        <v>0</v>
      </c>
      <c r="D403" s="359">
        <f>IFERROR(('UA basår'!W17*'UA basår'!F17*'UA basår'!H17*'UA basår'!L17)+('UA basår'!W47*'UA basår'!F47*'UA basår'!H47*'UA basår'!L47),0)</f>
        <v>0</v>
      </c>
      <c r="E403" s="359">
        <f t="shared" ref="E403:BP403" si="1363">IFERROR(IF(E$17="beräknas ej",0,D403*IF(E$392&gt;$D$357,1,IF(E$392&lt;=$C$357,$C$356,$D$356))*IFERROR(INDEX($B$8:$E$14,MATCH($A403,$A$8:$A$14,0),MATCH(E$392,$B$6:$E$6,1)),0)),0)</f>
        <v>0</v>
      </c>
      <c r="F403" s="359">
        <f t="shared" si="1363"/>
        <v>0</v>
      </c>
      <c r="G403" s="359">
        <f t="shared" si="1363"/>
        <v>0</v>
      </c>
      <c r="H403" s="359">
        <f t="shared" si="1363"/>
        <v>0</v>
      </c>
      <c r="I403" s="359">
        <f t="shared" si="1363"/>
        <v>0</v>
      </c>
      <c r="J403" s="359">
        <f t="shared" si="1363"/>
        <v>0</v>
      </c>
      <c r="K403" s="359">
        <f t="shared" si="1363"/>
        <v>0</v>
      </c>
      <c r="L403" s="359">
        <f t="shared" si="1363"/>
        <v>0</v>
      </c>
      <c r="M403" s="359">
        <f t="shared" si="1363"/>
        <v>0</v>
      </c>
      <c r="N403" s="359">
        <f t="shared" si="1363"/>
        <v>0</v>
      </c>
      <c r="O403" s="359">
        <f t="shared" si="1363"/>
        <v>0</v>
      </c>
      <c r="P403" s="359">
        <f t="shared" si="1363"/>
        <v>0</v>
      </c>
      <c r="Q403" s="359">
        <f t="shared" si="1363"/>
        <v>0</v>
      </c>
      <c r="R403" s="359">
        <f t="shared" si="1363"/>
        <v>0</v>
      </c>
      <c r="S403" s="359">
        <f t="shared" si="1363"/>
        <v>0</v>
      </c>
      <c r="T403" s="359">
        <f t="shared" si="1363"/>
        <v>0</v>
      </c>
      <c r="U403" s="359">
        <f t="shared" si="1363"/>
        <v>0</v>
      </c>
      <c r="V403" s="359">
        <f t="shared" si="1363"/>
        <v>0</v>
      </c>
      <c r="W403" s="359">
        <f t="shared" si="1363"/>
        <v>0</v>
      </c>
      <c r="X403" s="359">
        <f t="shared" si="1363"/>
        <v>0</v>
      </c>
      <c r="Y403" s="359">
        <f t="shared" si="1363"/>
        <v>0</v>
      </c>
      <c r="Z403" s="359">
        <f t="shared" si="1363"/>
        <v>0</v>
      </c>
      <c r="AA403" s="359">
        <f t="shared" si="1363"/>
        <v>0</v>
      </c>
      <c r="AB403" s="359">
        <f t="shared" si="1363"/>
        <v>0</v>
      </c>
      <c r="AC403" s="359">
        <f t="shared" si="1363"/>
        <v>0</v>
      </c>
      <c r="AD403" s="359">
        <f t="shared" si="1363"/>
        <v>0</v>
      </c>
      <c r="AE403" s="359">
        <f t="shared" si="1363"/>
        <v>0</v>
      </c>
      <c r="AF403" s="359">
        <f t="shared" si="1363"/>
        <v>0</v>
      </c>
      <c r="AG403" s="359">
        <f t="shared" si="1363"/>
        <v>0</v>
      </c>
      <c r="AH403" s="359">
        <f t="shared" si="1363"/>
        <v>0</v>
      </c>
      <c r="AI403" s="359">
        <f t="shared" si="1363"/>
        <v>0</v>
      </c>
      <c r="AJ403" s="359">
        <f t="shared" si="1363"/>
        <v>0</v>
      </c>
      <c r="AK403" s="359">
        <f t="shared" si="1363"/>
        <v>0</v>
      </c>
      <c r="AL403" s="359">
        <f t="shared" si="1363"/>
        <v>0</v>
      </c>
      <c r="AM403" s="359">
        <f t="shared" si="1363"/>
        <v>0</v>
      </c>
      <c r="AN403" s="359">
        <f t="shared" si="1363"/>
        <v>0</v>
      </c>
      <c r="AO403" s="359">
        <f t="shared" si="1363"/>
        <v>0</v>
      </c>
      <c r="AP403" s="359">
        <f t="shared" si="1363"/>
        <v>0</v>
      </c>
      <c r="AQ403" s="359">
        <f t="shared" si="1363"/>
        <v>0</v>
      </c>
      <c r="AR403" s="359">
        <f t="shared" si="1363"/>
        <v>0</v>
      </c>
      <c r="AS403" s="359">
        <f t="shared" si="1363"/>
        <v>0</v>
      </c>
      <c r="AT403" s="359">
        <f t="shared" si="1363"/>
        <v>0</v>
      </c>
      <c r="AU403" s="359">
        <f t="shared" si="1363"/>
        <v>0</v>
      </c>
      <c r="AV403" s="359">
        <f t="shared" si="1363"/>
        <v>0</v>
      </c>
      <c r="AW403" s="359">
        <f t="shared" si="1363"/>
        <v>0</v>
      </c>
      <c r="AX403" s="359">
        <f t="shared" si="1363"/>
        <v>0</v>
      </c>
      <c r="AY403" s="359">
        <f t="shared" si="1363"/>
        <v>0</v>
      </c>
      <c r="AZ403" s="359">
        <f t="shared" si="1363"/>
        <v>0</v>
      </c>
      <c r="BA403" s="359">
        <f t="shared" si="1363"/>
        <v>0</v>
      </c>
      <c r="BB403" s="359">
        <f t="shared" si="1363"/>
        <v>0</v>
      </c>
      <c r="BC403" s="359">
        <f t="shared" si="1363"/>
        <v>0</v>
      </c>
      <c r="BD403" s="359">
        <f t="shared" si="1363"/>
        <v>0</v>
      </c>
      <c r="BE403" s="359">
        <f t="shared" si="1363"/>
        <v>0</v>
      </c>
      <c r="BF403" s="359">
        <f t="shared" si="1363"/>
        <v>0</v>
      </c>
      <c r="BG403" s="359">
        <f t="shared" si="1363"/>
        <v>0</v>
      </c>
      <c r="BH403" s="359">
        <f t="shared" si="1363"/>
        <v>0</v>
      </c>
      <c r="BI403" s="359">
        <f t="shared" si="1363"/>
        <v>0</v>
      </c>
      <c r="BJ403" s="359">
        <f t="shared" si="1363"/>
        <v>0</v>
      </c>
      <c r="BK403" s="359">
        <f t="shared" si="1363"/>
        <v>0</v>
      </c>
      <c r="BL403" s="359">
        <f t="shared" si="1363"/>
        <v>0</v>
      </c>
      <c r="BM403" s="359">
        <f t="shared" si="1363"/>
        <v>0</v>
      </c>
      <c r="BN403" s="359">
        <f t="shared" si="1363"/>
        <v>0</v>
      </c>
      <c r="BO403" s="359">
        <f t="shared" si="1363"/>
        <v>0</v>
      </c>
      <c r="BP403" s="359">
        <f t="shared" si="1363"/>
        <v>0</v>
      </c>
      <c r="BQ403" s="359">
        <f t="shared" ref="BQ403:CS403" si="1364">IFERROR(IF(BQ$17="beräknas ej",0,BP403*IF(BQ$392&gt;$D$357,1,IF(BQ$392&lt;=$C$357,$C$356,$D$356))*IFERROR(INDEX($B$8:$E$14,MATCH($A403,$A$8:$A$14,0),MATCH(BQ$392,$B$6:$E$6,1)),0)),0)</f>
        <v>0</v>
      </c>
      <c r="BR403" s="359">
        <f t="shared" si="1364"/>
        <v>0</v>
      </c>
      <c r="BS403" s="359">
        <f t="shared" si="1364"/>
        <v>0</v>
      </c>
      <c r="BT403" s="359">
        <f t="shared" si="1364"/>
        <v>0</v>
      </c>
      <c r="BU403" s="359">
        <f t="shared" si="1364"/>
        <v>0</v>
      </c>
      <c r="BV403" s="359">
        <f t="shared" si="1364"/>
        <v>0</v>
      </c>
      <c r="BW403" s="359">
        <f t="shared" si="1364"/>
        <v>0</v>
      </c>
      <c r="BX403" s="359">
        <f t="shared" si="1364"/>
        <v>0</v>
      </c>
      <c r="BY403" s="359">
        <f t="shared" si="1364"/>
        <v>0</v>
      </c>
      <c r="BZ403" s="359">
        <f t="shared" si="1364"/>
        <v>0</v>
      </c>
      <c r="CA403" s="359">
        <f t="shared" si="1364"/>
        <v>0</v>
      </c>
      <c r="CB403" s="359">
        <f t="shared" si="1364"/>
        <v>0</v>
      </c>
      <c r="CC403" s="359">
        <f t="shared" si="1364"/>
        <v>0</v>
      </c>
      <c r="CD403" s="359">
        <f t="shared" si="1364"/>
        <v>0</v>
      </c>
      <c r="CE403" s="359">
        <f t="shared" si="1364"/>
        <v>0</v>
      </c>
      <c r="CF403" s="359">
        <f t="shared" si="1364"/>
        <v>0</v>
      </c>
      <c r="CG403" s="359">
        <f t="shared" si="1364"/>
        <v>0</v>
      </c>
      <c r="CH403" s="359">
        <f t="shared" si="1364"/>
        <v>0</v>
      </c>
      <c r="CI403" s="359">
        <f t="shared" si="1364"/>
        <v>0</v>
      </c>
      <c r="CJ403" s="359">
        <f t="shared" si="1364"/>
        <v>0</v>
      </c>
      <c r="CK403" s="359">
        <f t="shared" si="1364"/>
        <v>0</v>
      </c>
      <c r="CL403" s="359">
        <f t="shared" si="1364"/>
        <v>0</v>
      </c>
      <c r="CM403" s="359">
        <f t="shared" si="1364"/>
        <v>0</v>
      </c>
      <c r="CN403" s="359">
        <f t="shared" si="1364"/>
        <v>0</v>
      </c>
      <c r="CO403" s="359">
        <f t="shared" si="1364"/>
        <v>0</v>
      </c>
      <c r="CP403" s="359">
        <f t="shared" si="1364"/>
        <v>0</v>
      </c>
      <c r="CQ403" s="359">
        <f t="shared" si="1364"/>
        <v>0</v>
      </c>
      <c r="CR403" s="359">
        <f t="shared" si="1364"/>
        <v>0</v>
      </c>
      <c r="CS403" s="359">
        <f t="shared" si="1364"/>
        <v>0</v>
      </c>
    </row>
    <row r="404" spans="1:97" s="367" customFormat="1" x14ac:dyDescent="0.35">
      <c r="A404" s="352">
        <f t="shared" ref="A404:C404" si="1365">A374</f>
        <v>0</v>
      </c>
      <c r="B404" s="352" t="str">
        <f t="shared" si="1365"/>
        <v>0 0</v>
      </c>
      <c r="C404" s="359">
        <f t="shared" si="1365"/>
        <v>0</v>
      </c>
      <c r="D404" s="359">
        <f>IFERROR(('UA basår'!W18*'UA basår'!F18*'UA basår'!H18*'UA basår'!L18)+('UA basår'!W48*'UA basår'!F48*'UA basår'!H48*'UA basår'!L48),0)</f>
        <v>0</v>
      </c>
      <c r="E404" s="359">
        <f t="shared" ref="E404:BP404" si="1366">IFERROR(IF(E$17="beräknas ej",0,D404*IF(E$392&gt;$D$357,1,IF(E$392&lt;=$C$357,$C$356,$D$356))*IFERROR(INDEX($B$8:$E$14,MATCH($A404,$A$8:$A$14,0),MATCH(E$392,$B$6:$E$6,1)),0)),0)</f>
        <v>0</v>
      </c>
      <c r="F404" s="359">
        <f t="shared" si="1366"/>
        <v>0</v>
      </c>
      <c r="G404" s="359">
        <f t="shared" si="1366"/>
        <v>0</v>
      </c>
      <c r="H404" s="359">
        <f t="shared" si="1366"/>
        <v>0</v>
      </c>
      <c r="I404" s="359">
        <f t="shared" si="1366"/>
        <v>0</v>
      </c>
      <c r="J404" s="359">
        <f t="shared" si="1366"/>
        <v>0</v>
      </c>
      <c r="K404" s="359">
        <f t="shared" si="1366"/>
        <v>0</v>
      </c>
      <c r="L404" s="359">
        <f t="shared" si="1366"/>
        <v>0</v>
      </c>
      <c r="M404" s="359">
        <f t="shared" si="1366"/>
        <v>0</v>
      </c>
      <c r="N404" s="359">
        <f t="shared" si="1366"/>
        <v>0</v>
      </c>
      <c r="O404" s="359">
        <f t="shared" si="1366"/>
        <v>0</v>
      </c>
      <c r="P404" s="359">
        <f t="shared" si="1366"/>
        <v>0</v>
      </c>
      <c r="Q404" s="359">
        <f t="shared" si="1366"/>
        <v>0</v>
      </c>
      <c r="R404" s="359">
        <f t="shared" si="1366"/>
        <v>0</v>
      </c>
      <c r="S404" s="359">
        <f t="shared" si="1366"/>
        <v>0</v>
      </c>
      <c r="T404" s="359">
        <f t="shared" si="1366"/>
        <v>0</v>
      </c>
      <c r="U404" s="359">
        <f t="shared" si="1366"/>
        <v>0</v>
      </c>
      <c r="V404" s="359">
        <f t="shared" si="1366"/>
        <v>0</v>
      </c>
      <c r="W404" s="359">
        <f t="shared" si="1366"/>
        <v>0</v>
      </c>
      <c r="X404" s="359">
        <f t="shared" si="1366"/>
        <v>0</v>
      </c>
      <c r="Y404" s="359">
        <f t="shared" si="1366"/>
        <v>0</v>
      </c>
      <c r="Z404" s="359">
        <f t="shared" si="1366"/>
        <v>0</v>
      </c>
      <c r="AA404" s="359">
        <f t="shared" si="1366"/>
        <v>0</v>
      </c>
      <c r="AB404" s="359">
        <f t="shared" si="1366"/>
        <v>0</v>
      </c>
      <c r="AC404" s="359">
        <f t="shared" si="1366"/>
        <v>0</v>
      </c>
      <c r="AD404" s="359">
        <f t="shared" si="1366"/>
        <v>0</v>
      </c>
      <c r="AE404" s="359">
        <f t="shared" si="1366"/>
        <v>0</v>
      </c>
      <c r="AF404" s="359">
        <f t="shared" si="1366"/>
        <v>0</v>
      </c>
      <c r="AG404" s="359">
        <f t="shared" si="1366"/>
        <v>0</v>
      </c>
      <c r="AH404" s="359">
        <f t="shared" si="1366"/>
        <v>0</v>
      </c>
      <c r="AI404" s="359">
        <f t="shared" si="1366"/>
        <v>0</v>
      </c>
      <c r="AJ404" s="359">
        <f t="shared" si="1366"/>
        <v>0</v>
      </c>
      <c r="AK404" s="359">
        <f t="shared" si="1366"/>
        <v>0</v>
      </c>
      <c r="AL404" s="359">
        <f t="shared" si="1366"/>
        <v>0</v>
      </c>
      <c r="AM404" s="359">
        <f t="shared" si="1366"/>
        <v>0</v>
      </c>
      <c r="AN404" s="359">
        <f t="shared" si="1366"/>
        <v>0</v>
      </c>
      <c r="AO404" s="359">
        <f t="shared" si="1366"/>
        <v>0</v>
      </c>
      <c r="AP404" s="359">
        <f t="shared" si="1366"/>
        <v>0</v>
      </c>
      <c r="AQ404" s="359">
        <f t="shared" si="1366"/>
        <v>0</v>
      </c>
      <c r="AR404" s="359">
        <f t="shared" si="1366"/>
        <v>0</v>
      </c>
      <c r="AS404" s="359">
        <f t="shared" si="1366"/>
        <v>0</v>
      </c>
      <c r="AT404" s="359">
        <f t="shared" si="1366"/>
        <v>0</v>
      </c>
      <c r="AU404" s="359">
        <f t="shared" si="1366"/>
        <v>0</v>
      </c>
      <c r="AV404" s="359">
        <f t="shared" si="1366"/>
        <v>0</v>
      </c>
      <c r="AW404" s="359">
        <f t="shared" si="1366"/>
        <v>0</v>
      </c>
      <c r="AX404" s="359">
        <f t="shared" si="1366"/>
        <v>0</v>
      </c>
      <c r="AY404" s="359">
        <f t="shared" si="1366"/>
        <v>0</v>
      </c>
      <c r="AZ404" s="359">
        <f t="shared" si="1366"/>
        <v>0</v>
      </c>
      <c r="BA404" s="359">
        <f t="shared" si="1366"/>
        <v>0</v>
      </c>
      <c r="BB404" s="359">
        <f t="shared" si="1366"/>
        <v>0</v>
      </c>
      <c r="BC404" s="359">
        <f t="shared" si="1366"/>
        <v>0</v>
      </c>
      <c r="BD404" s="359">
        <f t="shared" si="1366"/>
        <v>0</v>
      </c>
      <c r="BE404" s="359">
        <f t="shared" si="1366"/>
        <v>0</v>
      </c>
      <c r="BF404" s="359">
        <f t="shared" si="1366"/>
        <v>0</v>
      </c>
      <c r="BG404" s="359">
        <f t="shared" si="1366"/>
        <v>0</v>
      </c>
      <c r="BH404" s="359">
        <f t="shared" si="1366"/>
        <v>0</v>
      </c>
      <c r="BI404" s="359">
        <f t="shared" si="1366"/>
        <v>0</v>
      </c>
      <c r="BJ404" s="359">
        <f t="shared" si="1366"/>
        <v>0</v>
      </c>
      <c r="BK404" s="359">
        <f t="shared" si="1366"/>
        <v>0</v>
      </c>
      <c r="BL404" s="359">
        <f t="shared" si="1366"/>
        <v>0</v>
      </c>
      <c r="BM404" s="359">
        <f t="shared" si="1366"/>
        <v>0</v>
      </c>
      <c r="BN404" s="359">
        <f t="shared" si="1366"/>
        <v>0</v>
      </c>
      <c r="BO404" s="359">
        <f t="shared" si="1366"/>
        <v>0</v>
      </c>
      <c r="BP404" s="359">
        <f t="shared" si="1366"/>
        <v>0</v>
      </c>
      <c r="BQ404" s="359">
        <f t="shared" ref="BQ404:CS404" si="1367">IFERROR(IF(BQ$17="beräknas ej",0,BP404*IF(BQ$392&gt;$D$357,1,IF(BQ$392&lt;=$C$357,$C$356,$D$356))*IFERROR(INDEX($B$8:$E$14,MATCH($A404,$A$8:$A$14,0),MATCH(BQ$392,$B$6:$E$6,1)),0)),0)</f>
        <v>0</v>
      </c>
      <c r="BR404" s="359">
        <f t="shared" si="1367"/>
        <v>0</v>
      </c>
      <c r="BS404" s="359">
        <f t="shared" si="1367"/>
        <v>0</v>
      </c>
      <c r="BT404" s="359">
        <f t="shared" si="1367"/>
        <v>0</v>
      </c>
      <c r="BU404" s="359">
        <f t="shared" si="1367"/>
        <v>0</v>
      </c>
      <c r="BV404" s="359">
        <f t="shared" si="1367"/>
        <v>0</v>
      </c>
      <c r="BW404" s="359">
        <f t="shared" si="1367"/>
        <v>0</v>
      </c>
      <c r="BX404" s="359">
        <f t="shared" si="1367"/>
        <v>0</v>
      </c>
      <c r="BY404" s="359">
        <f t="shared" si="1367"/>
        <v>0</v>
      </c>
      <c r="BZ404" s="359">
        <f t="shared" si="1367"/>
        <v>0</v>
      </c>
      <c r="CA404" s="359">
        <f t="shared" si="1367"/>
        <v>0</v>
      </c>
      <c r="CB404" s="359">
        <f t="shared" si="1367"/>
        <v>0</v>
      </c>
      <c r="CC404" s="359">
        <f t="shared" si="1367"/>
        <v>0</v>
      </c>
      <c r="CD404" s="359">
        <f t="shared" si="1367"/>
        <v>0</v>
      </c>
      <c r="CE404" s="359">
        <f t="shared" si="1367"/>
        <v>0</v>
      </c>
      <c r="CF404" s="359">
        <f t="shared" si="1367"/>
        <v>0</v>
      </c>
      <c r="CG404" s="359">
        <f t="shared" si="1367"/>
        <v>0</v>
      </c>
      <c r="CH404" s="359">
        <f t="shared" si="1367"/>
        <v>0</v>
      </c>
      <c r="CI404" s="359">
        <f t="shared" si="1367"/>
        <v>0</v>
      </c>
      <c r="CJ404" s="359">
        <f t="shared" si="1367"/>
        <v>0</v>
      </c>
      <c r="CK404" s="359">
        <f t="shared" si="1367"/>
        <v>0</v>
      </c>
      <c r="CL404" s="359">
        <f t="shared" si="1367"/>
        <v>0</v>
      </c>
      <c r="CM404" s="359">
        <f t="shared" si="1367"/>
        <v>0</v>
      </c>
      <c r="CN404" s="359">
        <f t="shared" si="1367"/>
        <v>0</v>
      </c>
      <c r="CO404" s="359">
        <f t="shared" si="1367"/>
        <v>0</v>
      </c>
      <c r="CP404" s="359">
        <f t="shared" si="1367"/>
        <v>0</v>
      </c>
      <c r="CQ404" s="359">
        <f t="shared" si="1367"/>
        <v>0</v>
      </c>
      <c r="CR404" s="359">
        <f t="shared" si="1367"/>
        <v>0</v>
      </c>
      <c r="CS404" s="359">
        <f t="shared" si="1367"/>
        <v>0</v>
      </c>
    </row>
    <row r="405" spans="1:97" s="367" customFormat="1" x14ac:dyDescent="0.35">
      <c r="A405" s="352">
        <f t="shared" ref="A405:C405" si="1368">A375</f>
        <v>0</v>
      </c>
      <c r="B405" s="352" t="str">
        <f t="shared" si="1368"/>
        <v>0 0</v>
      </c>
      <c r="C405" s="359">
        <f t="shared" si="1368"/>
        <v>0</v>
      </c>
      <c r="D405" s="359">
        <f>IFERROR(('UA basår'!W19*'UA basår'!F19*'UA basår'!H19*'UA basår'!L19)+('UA basår'!W49*'UA basår'!F49*'UA basår'!H49*'UA basår'!L49),0)</f>
        <v>0</v>
      </c>
      <c r="E405" s="359">
        <f t="shared" ref="E405:BP405" si="1369">IFERROR(IF(E$17="beräknas ej",0,D405*IF(E$392&gt;$D$357,1,IF(E$392&lt;=$C$357,$C$356,$D$356))*IFERROR(INDEX($B$8:$E$14,MATCH($A405,$A$8:$A$14,0),MATCH(E$392,$B$6:$E$6,1)),0)),0)</f>
        <v>0</v>
      </c>
      <c r="F405" s="359">
        <f t="shared" si="1369"/>
        <v>0</v>
      </c>
      <c r="G405" s="359">
        <f t="shared" si="1369"/>
        <v>0</v>
      </c>
      <c r="H405" s="359">
        <f t="shared" si="1369"/>
        <v>0</v>
      </c>
      <c r="I405" s="359">
        <f t="shared" si="1369"/>
        <v>0</v>
      </c>
      <c r="J405" s="359">
        <f t="shared" si="1369"/>
        <v>0</v>
      </c>
      <c r="K405" s="359">
        <f t="shared" si="1369"/>
        <v>0</v>
      </c>
      <c r="L405" s="359">
        <f t="shared" si="1369"/>
        <v>0</v>
      </c>
      <c r="M405" s="359">
        <f t="shared" si="1369"/>
        <v>0</v>
      </c>
      <c r="N405" s="359">
        <f t="shared" si="1369"/>
        <v>0</v>
      </c>
      <c r="O405" s="359">
        <f t="shared" si="1369"/>
        <v>0</v>
      </c>
      <c r="P405" s="359">
        <f t="shared" si="1369"/>
        <v>0</v>
      </c>
      <c r="Q405" s="359">
        <f t="shared" si="1369"/>
        <v>0</v>
      </c>
      <c r="R405" s="359">
        <f t="shared" si="1369"/>
        <v>0</v>
      </c>
      <c r="S405" s="359">
        <f t="shared" si="1369"/>
        <v>0</v>
      </c>
      <c r="T405" s="359">
        <f t="shared" si="1369"/>
        <v>0</v>
      </c>
      <c r="U405" s="359">
        <f t="shared" si="1369"/>
        <v>0</v>
      </c>
      <c r="V405" s="359">
        <f t="shared" si="1369"/>
        <v>0</v>
      </c>
      <c r="W405" s="359">
        <f t="shared" si="1369"/>
        <v>0</v>
      </c>
      <c r="X405" s="359">
        <f t="shared" si="1369"/>
        <v>0</v>
      </c>
      <c r="Y405" s="359">
        <f t="shared" si="1369"/>
        <v>0</v>
      </c>
      <c r="Z405" s="359">
        <f t="shared" si="1369"/>
        <v>0</v>
      </c>
      <c r="AA405" s="359">
        <f t="shared" si="1369"/>
        <v>0</v>
      </c>
      <c r="AB405" s="359">
        <f t="shared" si="1369"/>
        <v>0</v>
      </c>
      <c r="AC405" s="359">
        <f t="shared" si="1369"/>
        <v>0</v>
      </c>
      <c r="AD405" s="359">
        <f t="shared" si="1369"/>
        <v>0</v>
      </c>
      <c r="AE405" s="359">
        <f t="shared" si="1369"/>
        <v>0</v>
      </c>
      <c r="AF405" s="359">
        <f t="shared" si="1369"/>
        <v>0</v>
      </c>
      <c r="AG405" s="359">
        <f t="shared" si="1369"/>
        <v>0</v>
      </c>
      <c r="AH405" s="359">
        <f t="shared" si="1369"/>
        <v>0</v>
      </c>
      <c r="AI405" s="359">
        <f t="shared" si="1369"/>
        <v>0</v>
      </c>
      <c r="AJ405" s="359">
        <f t="shared" si="1369"/>
        <v>0</v>
      </c>
      <c r="AK405" s="359">
        <f t="shared" si="1369"/>
        <v>0</v>
      </c>
      <c r="AL405" s="359">
        <f t="shared" si="1369"/>
        <v>0</v>
      </c>
      <c r="AM405" s="359">
        <f t="shared" si="1369"/>
        <v>0</v>
      </c>
      <c r="AN405" s="359">
        <f t="shared" si="1369"/>
        <v>0</v>
      </c>
      <c r="AO405" s="359">
        <f t="shared" si="1369"/>
        <v>0</v>
      </c>
      <c r="AP405" s="359">
        <f t="shared" si="1369"/>
        <v>0</v>
      </c>
      <c r="AQ405" s="359">
        <f t="shared" si="1369"/>
        <v>0</v>
      </c>
      <c r="AR405" s="359">
        <f t="shared" si="1369"/>
        <v>0</v>
      </c>
      <c r="AS405" s="359">
        <f t="shared" si="1369"/>
        <v>0</v>
      </c>
      <c r="AT405" s="359">
        <f t="shared" si="1369"/>
        <v>0</v>
      </c>
      <c r="AU405" s="359">
        <f t="shared" si="1369"/>
        <v>0</v>
      </c>
      <c r="AV405" s="359">
        <f t="shared" si="1369"/>
        <v>0</v>
      </c>
      <c r="AW405" s="359">
        <f t="shared" si="1369"/>
        <v>0</v>
      </c>
      <c r="AX405" s="359">
        <f t="shared" si="1369"/>
        <v>0</v>
      </c>
      <c r="AY405" s="359">
        <f t="shared" si="1369"/>
        <v>0</v>
      </c>
      <c r="AZ405" s="359">
        <f t="shared" si="1369"/>
        <v>0</v>
      </c>
      <c r="BA405" s="359">
        <f t="shared" si="1369"/>
        <v>0</v>
      </c>
      <c r="BB405" s="359">
        <f t="shared" si="1369"/>
        <v>0</v>
      </c>
      <c r="BC405" s="359">
        <f t="shared" si="1369"/>
        <v>0</v>
      </c>
      <c r="BD405" s="359">
        <f t="shared" si="1369"/>
        <v>0</v>
      </c>
      <c r="BE405" s="359">
        <f t="shared" si="1369"/>
        <v>0</v>
      </c>
      <c r="BF405" s="359">
        <f t="shared" si="1369"/>
        <v>0</v>
      </c>
      <c r="BG405" s="359">
        <f t="shared" si="1369"/>
        <v>0</v>
      </c>
      <c r="BH405" s="359">
        <f t="shared" si="1369"/>
        <v>0</v>
      </c>
      <c r="BI405" s="359">
        <f t="shared" si="1369"/>
        <v>0</v>
      </c>
      <c r="BJ405" s="359">
        <f t="shared" si="1369"/>
        <v>0</v>
      </c>
      <c r="BK405" s="359">
        <f t="shared" si="1369"/>
        <v>0</v>
      </c>
      <c r="BL405" s="359">
        <f t="shared" si="1369"/>
        <v>0</v>
      </c>
      <c r="BM405" s="359">
        <f t="shared" si="1369"/>
        <v>0</v>
      </c>
      <c r="BN405" s="359">
        <f t="shared" si="1369"/>
        <v>0</v>
      </c>
      <c r="BO405" s="359">
        <f t="shared" si="1369"/>
        <v>0</v>
      </c>
      <c r="BP405" s="359">
        <f t="shared" si="1369"/>
        <v>0</v>
      </c>
      <c r="BQ405" s="359">
        <f t="shared" ref="BQ405:CS405" si="1370">IFERROR(IF(BQ$17="beräknas ej",0,BP405*IF(BQ$392&gt;$D$357,1,IF(BQ$392&lt;=$C$357,$C$356,$D$356))*IFERROR(INDEX($B$8:$E$14,MATCH($A405,$A$8:$A$14,0),MATCH(BQ$392,$B$6:$E$6,1)),0)),0)</f>
        <v>0</v>
      </c>
      <c r="BR405" s="359">
        <f t="shared" si="1370"/>
        <v>0</v>
      </c>
      <c r="BS405" s="359">
        <f t="shared" si="1370"/>
        <v>0</v>
      </c>
      <c r="BT405" s="359">
        <f t="shared" si="1370"/>
        <v>0</v>
      </c>
      <c r="BU405" s="359">
        <f t="shared" si="1370"/>
        <v>0</v>
      </c>
      <c r="BV405" s="359">
        <f t="shared" si="1370"/>
        <v>0</v>
      </c>
      <c r="BW405" s="359">
        <f t="shared" si="1370"/>
        <v>0</v>
      </c>
      <c r="BX405" s="359">
        <f t="shared" si="1370"/>
        <v>0</v>
      </c>
      <c r="BY405" s="359">
        <f t="shared" si="1370"/>
        <v>0</v>
      </c>
      <c r="BZ405" s="359">
        <f t="shared" si="1370"/>
        <v>0</v>
      </c>
      <c r="CA405" s="359">
        <f t="shared" si="1370"/>
        <v>0</v>
      </c>
      <c r="CB405" s="359">
        <f t="shared" si="1370"/>
        <v>0</v>
      </c>
      <c r="CC405" s="359">
        <f t="shared" si="1370"/>
        <v>0</v>
      </c>
      <c r="CD405" s="359">
        <f t="shared" si="1370"/>
        <v>0</v>
      </c>
      <c r="CE405" s="359">
        <f t="shared" si="1370"/>
        <v>0</v>
      </c>
      <c r="CF405" s="359">
        <f t="shared" si="1370"/>
        <v>0</v>
      </c>
      <c r="CG405" s="359">
        <f t="shared" si="1370"/>
        <v>0</v>
      </c>
      <c r="CH405" s="359">
        <f t="shared" si="1370"/>
        <v>0</v>
      </c>
      <c r="CI405" s="359">
        <f t="shared" si="1370"/>
        <v>0</v>
      </c>
      <c r="CJ405" s="359">
        <f t="shared" si="1370"/>
        <v>0</v>
      </c>
      <c r="CK405" s="359">
        <f t="shared" si="1370"/>
        <v>0</v>
      </c>
      <c r="CL405" s="359">
        <f t="shared" si="1370"/>
        <v>0</v>
      </c>
      <c r="CM405" s="359">
        <f t="shared" si="1370"/>
        <v>0</v>
      </c>
      <c r="CN405" s="359">
        <f t="shared" si="1370"/>
        <v>0</v>
      </c>
      <c r="CO405" s="359">
        <f t="shared" si="1370"/>
        <v>0</v>
      </c>
      <c r="CP405" s="359">
        <f t="shared" si="1370"/>
        <v>0</v>
      </c>
      <c r="CQ405" s="359">
        <f t="shared" si="1370"/>
        <v>0</v>
      </c>
      <c r="CR405" s="359">
        <f t="shared" si="1370"/>
        <v>0</v>
      </c>
      <c r="CS405" s="359">
        <f t="shared" si="1370"/>
        <v>0</v>
      </c>
    </row>
    <row r="406" spans="1:97" s="367" customFormat="1" x14ac:dyDescent="0.35">
      <c r="A406" s="352">
        <f t="shared" ref="A406:C406" si="1371">A376</f>
        <v>0</v>
      </c>
      <c r="B406" s="352" t="str">
        <f t="shared" si="1371"/>
        <v>0 0</v>
      </c>
      <c r="C406" s="359">
        <f t="shared" si="1371"/>
        <v>0</v>
      </c>
      <c r="D406" s="359">
        <f>IFERROR(('UA basår'!W20*'UA basår'!F20*'UA basår'!H20*'UA basår'!L20)+('UA basår'!W50*'UA basår'!F50*'UA basår'!H50*'UA basår'!L50),0)</f>
        <v>0</v>
      </c>
      <c r="E406" s="359">
        <f t="shared" ref="E406:BP406" si="1372">IFERROR(IF(E$17="beräknas ej",0,D406*IF(E$392&gt;$D$357,1,IF(E$392&lt;=$C$357,$C$356,$D$356))*IFERROR(INDEX($B$8:$E$14,MATCH($A406,$A$8:$A$14,0),MATCH(E$392,$B$6:$E$6,1)),0)),0)</f>
        <v>0</v>
      </c>
      <c r="F406" s="359">
        <f t="shared" si="1372"/>
        <v>0</v>
      </c>
      <c r="G406" s="359">
        <f t="shared" si="1372"/>
        <v>0</v>
      </c>
      <c r="H406" s="359">
        <f t="shared" si="1372"/>
        <v>0</v>
      </c>
      <c r="I406" s="359">
        <f t="shared" si="1372"/>
        <v>0</v>
      </c>
      <c r="J406" s="359">
        <f t="shared" si="1372"/>
        <v>0</v>
      </c>
      <c r="K406" s="359">
        <f t="shared" si="1372"/>
        <v>0</v>
      </c>
      <c r="L406" s="359">
        <f t="shared" si="1372"/>
        <v>0</v>
      </c>
      <c r="M406" s="359">
        <f t="shared" si="1372"/>
        <v>0</v>
      </c>
      <c r="N406" s="359">
        <f t="shared" si="1372"/>
        <v>0</v>
      </c>
      <c r="O406" s="359">
        <f t="shared" si="1372"/>
        <v>0</v>
      </c>
      <c r="P406" s="359">
        <f t="shared" si="1372"/>
        <v>0</v>
      </c>
      <c r="Q406" s="359">
        <f t="shared" si="1372"/>
        <v>0</v>
      </c>
      <c r="R406" s="359">
        <f t="shared" si="1372"/>
        <v>0</v>
      </c>
      <c r="S406" s="359">
        <f t="shared" si="1372"/>
        <v>0</v>
      </c>
      <c r="T406" s="359">
        <f t="shared" si="1372"/>
        <v>0</v>
      </c>
      <c r="U406" s="359">
        <f t="shared" si="1372"/>
        <v>0</v>
      </c>
      <c r="V406" s="359">
        <f t="shared" si="1372"/>
        <v>0</v>
      </c>
      <c r="W406" s="359">
        <f t="shared" si="1372"/>
        <v>0</v>
      </c>
      <c r="X406" s="359">
        <f t="shared" si="1372"/>
        <v>0</v>
      </c>
      <c r="Y406" s="359">
        <f t="shared" si="1372"/>
        <v>0</v>
      </c>
      <c r="Z406" s="359">
        <f t="shared" si="1372"/>
        <v>0</v>
      </c>
      <c r="AA406" s="359">
        <f t="shared" si="1372"/>
        <v>0</v>
      </c>
      <c r="AB406" s="359">
        <f t="shared" si="1372"/>
        <v>0</v>
      </c>
      <c r="AC406" s="359">
        <f t="shared" si="1372"/>
        <v>0</v>
      </c>
      <c r="AD406" s="359">
        <f t="shared" si="1372"/>
        <v>0</v>
      </c>
      <c r="AE406" s="359">
        <f t="shared" si="1372"/>
        <v>0</v>
      </c>
      <c r="AF406" s="359">
        <f t="shared" si="1372"/>
        <v>0</v>
      </c>
      <c r="AG406" s="359">
        <f t="shared" si="1372"/>
        <v>0</v>
      </c>
      <c r="AH406" s="359">
        <f t="shared" si="1372"/>
        <v>0</v>
      </c>
      <c r="AI406" s="359">
        <f t="shared" si="1372"/>
        <v>0</v>
      </c>
      <c r="AJ406" s="359">
        <f t="shared" si="1372"/>
        <v>0</v>
      </c>
      <c r="AK406" s="359">
        <f t="shared" si="1372"/>
        <v>0</v>
      </c>
      <c r="AL406" s="359">
        <f t="shared" si="1372"/>
        <v>0</v>
      </c>
      <c r="AM406" s="359">
        <f t="shared" si="1372"/>
        <v>0</v>
      </c>
      <c r="AN406" s="359">
        <f t="shared" si="1372"/>
        <v>0</v>
      </c>
      <c r="AO406" s="359">
        <f t="shared" si="1372"/>
        <v>0</v>
      </c>
      <c r="AP406" s="359">
        <f t="shared" si="1372"/>
        <v>0</v>
      </c>
      <c r="AQ406" s="359">
        <f t="shared" si="1372"/>
        <v>0</v>
      </c>
      <c r="AR406" s="359">
        <f t="shared" si="1372"/>
        <v>0</v>
      </c>
      <c r="AS406" s="359">
        <f t="shared" si="1372"/>
        <v>0</v>
      </c>
      <c r="AT406" s="359">
        <f t="shared" si="1372"/>
        <v>0</v>
      </c>
      <c r="AU406" s="359">
        <f t="shared" si="1372"/>
        <v>0</v>
      </c>
      <c r="AV406" s="359">
        <f t="shared" si="1372"/>
        <v>0</v>
      </c>
      <c r="AW406" s="359">
        <f t="shared" si="1372"/>
        <v>0</v>
      </c>
      <c r="AX406" s="359">
        <f t="shared" si="1372"/>
        <v>0</v>
      </c>
      <c r="AY406" s="359">
        <f t="shared" si="1372"/>
        <v>0</v>
      </c>
      <c r="AZ406" s="359">
        <f t="shared" si="1372"/>
        <v>0</v>
      </c>
      <c r="BA406" s="359">
        <f t="shared" si="1372"/>
        <v>0</v>
      </c>
      <c r="BB406" s="359">
        <f t="shared" si="1372"/>
        <v>0</v>
      </c>
      <c r="BC406" s="359">
        <f t="shared" si="1372"/>
        <v>0</v>
      </c>
      <c r="BD406" s="359">
        <f t="shared" si="1372"/>
        <v>0</v>
      </c>
      <c r="BE406" s="359">
        <f t="shared" si="1372"/>
        <v>0</v>
      </c>
      <c r="BF406" s="359">
        <f t="shared" si="1372"/>
        <v>0</v>
      </c>
      <c r="BG406" s="359">
        <f t="shared" si="1372"/>
        <v>0</v>
      </c>
      <c r="BH406" s="359">
        <f t="shared" si="1372"/>
        <v>0</v>
      </c>
      <c r="BI406" s="359">
        <f t="shared" si="1372"/>
        <v>0</v>
      </c>
      <c r="BJ406" s="359">
        <f t="shared" si="1372"/>
        <v>0</v>
      </c>
      <c r="BK406" s="359">
        <f t="shared" si="1372"/>
        <v>0</v>
      </c>
      <c r="BL406" s="359">
        <f t="shared" si="1372"/>
        <v>0</v>
      </c>
      <c r="BM406" s="359">
        <f t="shared" si="1372"/>
        <v>0</v>
      </c>
      <c r="BN406" s="359">
        <f t="shared" si="1372"/>
        <v>0</v>
      </c>
      <c r="BO406" s="359">
        <f t="shared" si="1372"/>
        <v>0</v>
      </c>
      <c r="BP406" s="359">
        <f t="shared" si="1372"/>
        <v>0</v>
      </c>
      <c r="BQ406" s="359">
        <f t="shared" ref="BQ406:CS406" si="1373">IFERROR(IF(BQ$17="beräknas ej",0,BP406*IF(BQ$392&gt;$D$357,1,IF(BQ$392&lt;=$C$357,$C$356,$D$356))*IFERROR(INDEX($B$8:$E$14,MATCH($A406,$A$8:$A$14,0),MATCH(BQ$392,$B$6:$E$6,1)),0)),0)</f>
        <v>0</v>
      </c>
      <c r="BR406" s="359">
        <f t="shared" si="1373"/>
        <v>0</v>
      </c>
      <c r="BS406" s="359">
        <f t="shared" si="1373"/>
        <v>0</v>
      </c>
      <c r="BT406" s="359">
        <f t="shared" si="1373"/>
        <v>0</v>
      </c>
      <c r="BU406" s="359">
        <f t="shared" si="1373"/>
        <v>0</v>
      </c>
      <c r="BV406" s="359">
        <f t="shared" si="1373"/>
        <v>0</v>
      </c>
      <c r="BW406" s="359">
        <f t="shared" si="1373"/>
        <v>0</v>
      </c>
      <c r="BX406" s="359">
        <f t="shared" si="1373"/>
        <v>0</v>
      </c>
      <c r="BY406" s="359">
        <f t="shared" si="1373"/>
        <v>0</v>
      </c>
      <c r="BZ406" s="359">
        <f t="shared" si="1373"/>
        <v>0</v>
      </c>
      <c r="CA406" s="359">
        <f t="shared" si="1373"/>
        <v>0</v>
      </c>
      <c r="CB406" s="359">
        <f t="shared" si="1373"/>
        <v>0</v>
      </c>
      <c r="CC406" s="359">
        <f t="shared" si="1373"/>
        <v>0</v>
      </c>
      <c r="CD406" s="359">
        <f t="shared" si="1373"/>
        <v>0</v>
      </c>
      <c r="CE406" s="359">
        <f t="shared" si="1373"/>
        <v>0</v>
      </c>
      <c r="CF406" s="359">
        <f t="shared" si="1373"/>
        <v>0</v>
      </c>
      <c r="CG406" s="359">
        <f t="shared" si="1373"/>
        <v>0</v>
      </c>
      <c r="CH406" s="359">
        <f t="shared" si="1373"/>
        <v>0</v>
      </c>
      <c r="CI406" s="359">
        <f t="shared" si="1373"/>
        <v>0</v>
      </c>
      <c r="CJ406" s="359">
        <f t="shared" si="1373"/>
        <v>0</v>
      </c>
      <c r="CK406" s="359">
        <f t="shared" si="1373"/>
        <v>0</v>
      </c>
      <c r="CL406" s="359">
        <f t="shared" si="1373"/>
        <v>0</v>
      </c>
      <c r="CM406" s="359">
        <f t="shared" si="1373"/>
        <v>0</v>
      </c>
      <c r="CN406" s="359">
        <f t="shared" si="1373"/>
        <v>0</v>
      </c>
      <c r="CO406" s="359">
        <f t="shared" si="1373"/>
        <v>0</v>
      </c>
      <c r="CP406" s="359">
        <f t="shared" si="1373"/>
        <v>0</v>
      </c>
      <c r="CQ406" s="359">
        <f t="shared" si="1373"/>
        <v>0</v>
      </c>
      <c r="CR406" s="359">
        <f t="shared" si="1373"/>
        <v>0</v>
      </c>
      <c r="CS406" s="359">
        <f t="shared" si="1373"/>
        <v>0</v>
      </c>
    </row>
    <row r="407" spans="1:97" s="367" customFormat="1" x14ac:dyDescent="0.35">
      <c r="A407" s="352">
        <f t="shared" ref="A407:C407" si="1374">A377</f>
        <v>0</v>
      </c>
      <c r="B407" s="352" t="str">
        <f t="shared" si="1374"/>
        <v>0 0</v>
      </c>
      <c r="C407" s="359">
        <f t="shared" si="1374"/>
        <v>0</v>
      </c>
      <c r="D407" s="359">
        <f>IFERROR(('UA basår'!W21*'UA basår'!F21*'UA basår'!H21*'UA basår'!L21)+('UA basår'!W51*'UA basår'!F51*'UA basår'!H51*'UA basår'!L51),0)</f>
        <v>0</v>
      </c>
      <c r="E407" s="359">
        <f t="shared" ref="E407:BP407" si="1375">IFERROR(IF(E$17="beräknas ej",0,D407*IF(E$392&gt;$D$357,1,IF(E$392&lt;=$C$357,$C$356,$D$356))*IFERROR(INDEX($B$8:$E$14,MATCH($A407,$A$8:$A$14,0),MATCH(E$392,$B$6:$E$6,1)),0)),0)</f>
        <v>0</v>
      </c>
      <c r="F407" s="359">
        <f t="shared" si="1375"/>
        <v>0</v>
      </c>
      <c r="G407" s="359">
        <f t="shared" si="1375"/>
        <v>0</v>
      </c>
      <c r="H407" s="359">
        <f t="shared" si="1375"/>
        <v>0</v>
      </c>
      <c r="I407" s="359">
        <f t="shared" si="1375"/>
        <v>0</v>
      </c>
      <c r="J407" s="359">
        <f t="shared" si="1375"/>
        <v>0</v>
      </c>
      <c r="K407" s="359">
        <f t="shared" si="1375"/>
        <v>0</v>
      </c>
      <c r="L407" s="359">
        <f t="shared" si="1375"/>
        <v>0</v>
      </c>
      <c r="M407" s="359">
        <f t="shared" si="1375"/>
        <v>0</v>
      </c>
      <c r="N407" s="359">
        <f t="shared" si="1375"/>
        <v>0</v>
      </c>
      <c r="O407" s="359">
        <f t="shared" si="1375"/>
        <v>0</v>
      </c>
      <c r="P407" s="359">
        <f t="shared" si="1375"/>
        <v>0</v>
      </c>
      <c r="Q407" s="359">
        <f t="shared" si="1375"/>
        <v>0</v>
      </c>
      <c r="R407" s="359">
        <f t="shared" si="1375"/>
        <v>0</v>
      </c>
      <c r="S407" s="359">
        <f t="shared" si="1375"/>
        <v>0</v>
      </c>
      <c r="T407" s="359">
        <f t="shared" si="1375"/>
        <v>0</v>
      </c>
      <c r="U407" s="359">
        <f t="shared" si="1375"/>
        <v>0</v>
      </c>
      <c r="V407" s="359">
        <f t="shared" si="1375"/>
        <v>0</v>
      </c>
      <c r="W407" s="359">
        <f t="shared" si="1375"/>
        <v>0</v>
      </c>
      <c r="X407" s="359">
        <f t="shared" si="1375"/>
        <v>0</v>
      </c>
      <c r="Y407" s="359">
        <f t="shared" si="1375"/>
        <v>0</v>
      </c>
      <c r="Z407" s="359">
        <f t="shared" si="1375"/>
        <v>0</v>
      </c>
      <c r="AA407" s="359">
        <f t="shared" si="1375"/>
        <v>0</v>
      </c>
      <c r="AB407" s="359">
        <f t="shared" si="1375"/>
        <v>0</v>
      </c>
      <c r="AC407" s="359">
        <f t="shared" si="1375"/>
        <v>0</v>
      </c>
      <c r="AD407" s="359">
        <f t="shared" si="1375"/>
        <v>0</v>
      </c>
      <c r="AE407" s="359">
        <f t="shared" si="1375"/>
        <v>0</v>
      </c>
      <c r="AF407" s="359">
        <f t="shared" si="1375"/>
        <v>0</v>
      </c>
      <c r="AG407" s="359">
        <f t="shared" si="1375"/>
        <v>0</v>
      </c>
      <c r="AH407" s="359">
        <f t="shared" si="1375"/>
        <v>0</v>
      </c>
      <c r="AI407" s="359">
        <f t="shared" si="1375"/>
        <v>0</v>
      </c>
      <c r="AJ407" s="359">
        <f t="shared" si="1375"/>
        <v>0</v>
      </c>
      <c r="AK407" s="359">
        <f t="shared" si="1375"/>
        <v>0</v>
      </c>
      <c r="AL407" s="359">
        <f t="shared" si="1375"/>
        <v>0</v>
      </c>
      <c r="AM407" s="359">
        <f t="shared" si="1375"/>
        <v>0</v>
      </c>
      <c r="AN407" s="359">
        <f t="shared" si="1375"/>
        <v>0</v>
      </c>
      <c r="AO407" s="359">
        <f t="shared" si="1375"/>
        <v>0</v>
      </c>
      <c r="AP407" s="359">
        <f t="shared" si="1375"/>
        <v>0</v>
      </c>
      <c r="AQ407" s="359">
        <f t="shared" si="1375"/>
        <v>0</v>
      </c>
      <c r="AR407" s="359">
        <f t="shared" si="1375"/>
        <v>0</v>
      </c>
      <c r="AS407" s="359">
        <f t="shared" si="1375"/>
        <v>0</v>
      </c>
      <c r="AT407" s="359">
        <f t="shared" si="1375"/>
        <v>0</v>
      </c>
      <c r="AU407" s="359">
        <f t="shared" si="1375"/>
        <v>0</v>
      </c>
      <c r="AV407" s="359">
        <f t="shared" si="1375"/>
        <v>0</v>
      </c>
      <c r="AW407" s="359">
        <f t="shared" si="1375"/>
        <v>0</v>
      </c>
      <c r="AX407" s="359">
        <f t="shared" si="1375"/>
        <v>0</v>
      </c>
      <c r="AY407" s="359">
        <f t="shared" si="1375"/>
        <v>0</v>
      </c>
      <c r="AZ407" s="359">
        <f t="shared" si="1375"/>
        <v>0</v>
      </c>
      <c r="BA407" s="359">
        <f t="shared" si="1375"/>
        <v>0</v>
      </c>
      <c r="BB407" s="359">
        <f t="shared" si="1375"/>
        <v>0</v>
      </c>
      <c r="BC407" s="359">
        <f t="shared" si="1375"/>
        <v>0</v>
      </c>
      <c r="BD407" s="359">
        <f t="shared" si="1375"/>
        <v>0</v>
      </c>
      <c r="BE407" s="359">
        <f t="shared" si="1375"/>
        <v>0</v>
      </c>
      <c r="BF407" s="359">
        <f t="shared" si="1375"/>
        <v>0</v>
      </c>
      <c r="BG407" s="359">
        <f t="shared" si="1375"/>
        <v>0</v>
      </c>
      <c r="BH407" s="359">
        <f t="shared" si="1375"/>
        <v>0</v>
      </c>
      <c r="BI407" s="359">
        <f t="shared" si="1375"/>
        <v>0</v>
      </c>
      <c r="BJ407" s="359">
        <f t="shared" si="1375"/>
        <v>0</v>
      </c>
      <c r="BK407" s="359">
        <f t="shared" si="1375"/>
        <v>0</v>
      </c>
      <c r="BL407" s="359">
        <f t="shared" si="1375"/>
        <v>0</v>
      </c>
      <c r="BM407" s="359">
        <f t="shared" si="1375"/>
        <v>0</v>
      </c>
      <c r="BN407" s="359">
        <f t="shared" si="1375"/>
        <v>0</v>
      </c>
      <c r="BO407" s="359">
        <f t="shared" si="1375"/>
        <v>0</v>
      </c>
      <c r="BP407" s="359">
        <f t="shared" si="1375"/>
        <v>0</v>
      </c>
      <c r="BQ407" s="359">
        <f t="shared" ref="BQ407:CS407" si="1376">IFERROR(IF(BQ$17="beräknas ej",0,BP407*IF(BQ$392&gt;$D$357,1,IF(BQ$392&lt;=$C$357,$C$356,$D$356))*IFERROR(INDEX($B$8:$E$14,MATCH($A407,$A$8:$A$14,0),MATCH(BQ$392,$B$6:$E$6,1)),0)),0)</f>
        <v>0</v>
      </c>
      <c r="BR407" s="359">
        <f t="shared" si="1376"/>
        <v>0</v>
      </c>
      <c r="BS407" s="359">
        <f t="shared" si="1376"/>
        <v>0</v>
      </c>
      <c r="BT407" s="359">
        <f t="shared" si="1376"/>
        <v>0</v>
      </c>
      <c r="BU407" s="359">
        <f t="shared" si="1376"/>
        <v>0</v>
      </c>
      <c r="BV407" s="359">
        <f t="shared" si="1376"/>
        <v>0</v>
      </c>
      <c r="BW407" s="359">
        <f t="shared" si="1376"/>
        <v>0</v>
      </c>
      <c r="BX407" s="359">
        <f t="shared" si="1376"/>
        <v>0</v>
      </c>
      <c r="BY407" s="359">
        <f t="shared" si="1376"/>
        <v>0</v>
      </c>
      <c r="BZ407" s="359">
        <f t="shared" si="1376"/>
        <v>0</v>
      </c>
      <c r="CA407" s="359">
        <f t="shared" si="1376"/>
        <v>0</v>
      </c>
      <c r="CB407" s="359">
        <f t="shared" si="1376"/>
        <v>0</v>
      </c>
      <c r="CC407" s="359">
        <f t="shared" si="1376"/>
        <v>0</v>
      </c>
      <c r="CD407" s="359">
        <f t="shared" si="1376"/>
        <v>0</v>
      </c>
      <c r="CE407" s="359">
        <f t="shared" si="1376"/>
        <v>0</v>
      </c>
      <c r="CF407" s="359">
        <f t="shared" si="1376"/>
        <v>0</v>
      </c>
      <c r="CG407" s="359">
        <f t="shared" si="1376"/>
        <v>0</v>
      </c>
      <c r="CH407" s="359">
        <f t="shared" si="1376"/>
        <v>0</v>
      </c>
      <c r="CI407" s="359">
        <f t="shared" si="1376"/>
        <v>0</v>
      </c>
      <c r="CJ407" s="359">
        <f t="shared" si="1376"/>
        <v>0</v>
      </c>
      <c r="CK407" s="359">
        <f t="shared" si="1376"/>
        <v>0</v>
      </c>
      <c r="CL407" s="359">
        <f t="shared" si="1376"/>
        <v>0</v>
      </c>
      <c r="CM407" s="359">
        <f t="shared" si="1376"/>
        <v>0</v>
      </c>
      <c r="CN407" s="359">
        <f t="shared" si="1376"/>
        <v>0</v>
      </c>
      <c r="CO407" s="359">
        <f t="shared" si="1376"/>
        <v>0</v>
      </c>
      <c r="CP407" s="359">
        <f t="shared" si="1376"/>
        <v>0</v>
      </c>
      <c r="CQ407" s="359">
        <f t="shared" si="1376"/>
        <v>0</v>
      </c>
      <c r="CR407" s="359">
        <f t="shared" si="1376"/>
        <v>0</v>
      </c>
      <c r="CS407" s="359">
        <f t="shared" si="1376"/>
        <v>0</v>
      </c>
    </row>
    <row r="408" spans="1:97" s="367" customFormat="1" x14ac:dyDescent="0.35">
      <c r="A408" s="352">
        <f t="shared" ref="A408:C408" si="1377">A378</f>
        <v>0</v>
      </c>
      <c r="B408" s="352" t="str">
        <f t="shared" si="1377"/>
        <v>0 0</v>
      </c>
      <c r="C408" s="359">
        <f t="shared" si="1377"/>
        <v>0</v>
      </c>
      <c r="D408" s="359">
        <f>IFERROR(('UA basår'!W22*'UA basår'!F22*'UA basår'!H22*'UA basår'!L22)+('UA basår'!W52*'UA basår'!F52*'UA basår'!H52*'UA basår'!L52),0)</f>
        <v>0</v>
      </c>
      <c r="E408" s="359">
        <f t="shared" ref="E408:BP408" si="1378">IFERROR(IF(E$17="beräknas ej",0,D408*IF(E$392&gt;$D$357,1,IF(E$392&lt;=$C$357,$C$356,$D$356))*IFERROR(INDEX($B$8:$E$14,MATCH($A408,$A$8:$A$14,0),MATCH(E$392,$B$6:$E$6,1)),0)),0)</f>
        <v>0</v>
      </c>
      <c r="F408" s="359">
        <f t="shared" si="1378"/>
        <v>0</v>
      </c>
      <c r="G408" s="359">
        <f t="shared" si="1378"/>
        <v>0</v>
      </c>
      <c r="H408" s="359">
        <f t="shared" si="1378"/>
        <v>0</v>
      </c>
      <c r="I408" s="359">
        <f t="shared" si="1378"/>
        <v>0</v>
      </c>
      <c r="J408" s="359">
        <f t="shared" si="1378"/>
        <v>0</v>
      </c>
      <c r="K408" s="359">
        <f t="shared" si="1378"/>
        <v>0</v>
      </c>
      <c r="L408" s="359">
        <f t="shared" si="1378"/>
        <v>0</v>
      </c>
      <c r="M408" s="359">
        <f t="shared" si="1378"/>
        <v>0</v>
      </c>
      <c r="N408" s="359">
        <f t="shared" si="1378"/>
        <v>0</v>
      </c>
      <c r="O408" s="359">
        <f t="shared" si="1378"/>
        <v>0</v>
      </c>
      <c r="P408" s="359">
        <f t="shared" si="1378"/>
        <v>0</v>
      </c>
      <c r="Q408" s="359">
        <f t="shared" si="1378"/>
        <v>0</v>
      </c>
      <c r="R408" s="359">
        <f t="shared" si="1378"/>
        <v>0</v>
      </c>
      <c r="S408" s="359">
        <f t="shared" si="1378"/>
        <v>0</v>
      </c>
      <c r="T408" s="359">
        <f t="shared" si="1378"/>
        <v>0</v>
      </c>
      <c r="U408" s="359">
        <f t="shared" si="1378"/>
        <v>0</v>
      </c>
      <c r="V408" s="359">
        <f t="shared" si="1378"/>
        <v>0</v>
      </c>
      <c r="W408" s="359">
        <f t="shared" si="1378"/>
        <v>0</v>
      </c>
      <c r="X408" s="359">
        <f t="shared" si="1378"/>
        <v>0</v>
      </c>
      <c r="Y408" s="359">
        <f t="shared" si="1378"/>
        <v>0</v>
      </c>
      <c r="Z408" s="359">
        <f t="shared" si="1378"/>
        <v>0</v>
      </c>
      <c r="AA408" s="359">
        <f t="shared" si="1378"/>
        <v>0</v>
      </c>
      <c r="AB408" s="359">
        <f t="shared" si="1378"/>
        <v>0</v>
      </c>
      <c r="AC408" s="359">
        <f t="shared" si="1378"/>
        <v>0</v>
      </c>
      <c r="AD408" s="359">
        <f t="shared" si="1378"/>
        <v>0</v>
      </c>
      <c r="AE408" s="359">
        <f t="shared" si="1378"/>
        <v>0</v>
      </c>
      <c r="AF408" s="359">
        <f t="shared" si="1378"/>
        <v>0</v>
      </c>
      <c r="AG408" s="359">
        <f t="shared" si="1378"/>
        <v>0</v>
      </c>
      <c r="AH408" s="359">
        <f t="shared" si="1378"/>
        <v>0</v>
      </c>
      <c r="AI408" s="359">
        <f t="shared" si="1378"/>
        <v>0</v>
      </c>
      <c r="AJ408" s="359">
        <f t="shared" si="1378"/>
        <v>0</v>
      </c>
      <c r="AK408" s="359">
        <f t="shared" si="1378"/>
        <v>0</v>
      </c>
      <c r="AL408" s="359">
        <f t="shared" si="1378"/>
        <v>0</v>
      </c>
      <c r="AM408" s="359">
        <f t="shared" si="1378"/>
        <v>0</v>
      </c>
      <c r="AN408" s="359">
        <f t="shared" si="1378"/>
        <v>0</v>
      </c>
      <c r="AO408" s="359">
        <f t="shared" si="1378"/>
        <v>0</v>
      </c>
      <c r="AP408" s="359">
        <f t="shared" si="1378"/>
        <v>0</v>
      </c>
      <c r="AQ408" s="359">
        <f t="shared" si="1378"/>
        <v>0</v>
      </c>
      <c r="AR408" s="359">
        <f t="shared" si="1378"/>
        <v>0</v>
      </c>
      <c r="AS408" s="359">
        <f t="shared" si="1378"/>
        <v>0</v>
      </c>
      <c r="AT408" s="359">
        <f t="shared" si="1378"/>
        <v>0</v>
      </c>
      <c r="AU408" s="359">
        <f t="shared" si="1378"/>
        <v>0</v>
      </c>
      <c r="AV408" s="359">
        <f t="shared" si="1378"/>
        <v>0</v>
      </c>
      <c r="AW408" s="359">
        <f t="shared" si="1378"/>
        <v>0</v>
      </c>
      <c r="AX408" s="359">
        <f t="shared" si="1378"/>
        <v>0</v>
      </c>
      <c r="AY408" s="359">
        <f t="shared" si="1378"/>
        <v>0</v>
      </c>
      <c r="AZ408" s="359">
        <f t="shared" si="1378"/>
        <v>0</v>
      </c>
      <c r="BA408" s="359">
        <f t="shared" si="1378"/>
        <v>0</v>
      </c>
      <c r="BB408" s="359">
        <f t="shared" si="1378"/>
        <v>0</v>
      </c>
      <c r="BC408" s="359">
        <f t="shared" si="1378"/>
        <v>0</v>
      </c>
      <c r="BD408" s="359">
        <f t="shared" si="1378"/>
        <v>0</v>
      </c>
      <c r="BE408" s="359">
        <f t="shared" si="1378"/>
        <v>0</v>
      </c>
      <c r="BF408" s="359">
        <f t="shared" si="1378"/>
        <v>0</v>
      </c>
      <c r="BG408" s="359">
        <f t="shared" si="1378"/>
        <v>0</v>
      </c>
      <c r="BH408" s="359">
        <f t="shared" si="1378"/>
        <v>0</v>
      </c>
      <c r="BI408" s="359">
        <f t="shared" si="1378"/>
        <v>0</v>
      </c>
      <c r="BJ408" s="359">
        <f t="shared" si="1378"/>
        <v>0</v>
      </c>
      <c r="BK408" s="359">
        <f t="shared" si="1378"/>
        <v>0</v>
      </c>
      <c r="BL408" s="359">
        <f t="shared" si="1378"/>
        <v>0</v>
      </c>
      <c r="BM408" s="359">
        <f t="shared" si="1378"/>
        <v>0</v>
      </c>
      <c r="BN408" s="359">
        <f t="shared" si="1378"/>
        <v>0</v>
      </c>
      <c r="BO408" s="359">
        <f t="shared" si="1378"/>
        <v>0</v>
      </c>
      <c r="BP408" s="359">
        <f t="shared" si="1378"/>
        <v>0</v>
      </c>
      <c r="BQ408" s="359">
        <f t="shared" ref="BQ408:CS408" si="1379">IFERROR(IF(BQ$17="beräknas ej",0,BP408*IF(BQ$392&gt;$D$357,1,IF(BQ$392&lt;=$C$357,$C$356,$D$356))*IFERROR(INDEX($B$8:$E$14,MATCH($A408,$A$8:$A$14,0),MATCH(BQ$392,$B$6:$E$6,1)),0)),0)</f>
        <v>0</v>
      </c>
      <c r="BR408" s="359">
        <f t="shared" si="1379"/>
        <v>0</v>
      </c>
      <c r="BS408" s="359">
        <f t="shared" si="1379"/>
        <v>0</v>
      </c>
      <c r="BT408" s="359">
        <f t="shared" si="1379"/>
        <v>0</v>
      </c>
      <c r="BU408" s="359">
        <f t="shared" si="1379"/>
        <v>0</v>
      </c>
      <c r="BV408" s="359">
        <f t="shared" si="1379"/>
        <v>0</v>
      </c>
      <c r="BW408" s="359">
        <f t="shared" si="1379"/>
        <v>0</v>
      </c>
      <c r="BX408" s="359">
        <f t="shared" si="1379"/>
        <v>0</v>
      </c>
      <c r="BY408" s="359">
        <f t="shared" si="1379"/>
        <v>0</v>
      </c>
      <c r="BZ408" s="359">
        <f t="shared" si="1379"/>
        <v>0</v>
      </c>
      <c r="CA408" s="359">
        <f t="shared" si="1379"/>
        <v>0</v>
      </c>
      <c r="CB408" s="359">
        <f t="shared" si="1379"/>
        <v>0</v>
      </c>
      <c r="CC408" s="359">
        <f t="shared" si="1379"/>
        <v>0</v>
      </c>
      <c r="CD408" s="359">
        <f t="shared" si="1379"/>
        <v>0</v>
      </c>
      <c r="CE408" s="359">
        <f t="shared" si="1379"/>
        <v>0</v>
      </c>
      <c r="CF408" s="359">
        <f t="shared" si="1379"/>
        <v>0</v>
      </c>
      <c r="CG408" s="359">
        <f t="shared" si="1379"/>
        <v>0</v>
      </c>
      <c r="CH408" s="359">
        <f t="shared" si="1379"/>
        <v>0</v>
      </c>
      <c r="CI408" s="359">
        <f t="shared" si="1379"/>
        <v>0</v>
      </c>
      <c r="CJ408" s="359">
        <f t="shared" si="1379"/>
        <v>0</v>
      </c>
      <c r="CK408" s="359">
        <f t="shared" si="1379"/>
        <v>0</v>
      </c>
      <c r="CL408" s="359">
        <f t="shared" si="1379"/>
        <v>0</v>
      </c>
      <c r="CM408" s="359">
        <f t="shared" si="1379"/>
        <v>0</v>
      </c>
      <c r="CN408" s="359">
        <f t="shared" si="1379"/>
        <v>0</v>
      </c>
      <c r="CO408" s="359">
        <f t="shared" si="1379"/>
        <v>0</v>
      </c>
      <c r="CP408" s="359">
        <f t="shared" si="1379"/>
        <v>0</v>
      </c>
      <c r="CQ408" s="359">
        <f t="shared" si="1379"/>
        <v>0</v>
      </c>
      <c r="CR408" s="359">
        <f t="shared" si="1379"/>
        <v>0</v>
      </c>
      <c r="CS408" s="359">
        <f t="shared" si="1379"/>
        <v>0</v>
      </c>
    </row>
    <row r="409" spans="1:97" s="367" customFormat="1" x14ac:dyDescent="0.35">
      <c r="A409" s="352">
        <f t="shared" ref="A409:C409" si="1380">A379</f>
        <v>0</v>
      </c>
      <c r="B409" s="352" t="str">
        <f t="shared" si="1380"/>
        <v>0 0</v>
      </c>
      <c r="C409" s="359">
        <f t="shared" si="1380"/>
        <v>0</v>
      </c>
      <c r="D409" s="359">
        <f>IFERROR(('UA basår'!W23*'UA basår'!F23*'UA basår'!H23*'UA basår'!L23)+('UA basår'!W53*'UA basår'!F53*'UA basår'!H53*'UA basår'!L53),0)</f>
        <v>0</v>
      </c>
      <c r="E409" s="359">
        <f t="shared" ref="E409:BP409" si="1381">IFERROR(IF(E$17="beräknas ej",0,D409*IF(E$392&gt;$D$357,1,IF(E$392&lt;=$C$357,$C$356,$D$356))*IFERROR(INDEX($B$8:$E$14,MATCH($A409,$A$8:$A$14,0),MATCH(E$392,$B$6:$E$6,1)),0)),0)</f>
        <v>0</v>
      </c>
      <c r="F409" s="359">
        <f t="shared" si="1381"/>
        <v>0</v>
      </c>
      <c r="G409" s="359">
        <f t="shared" si="1381"/>
        <v>0</v>
      </c>
      <c r="H409" s="359">
        <f t="shared" si="1381"/>
        <v>0</v>
      </c>
      <c r="I409" s="359">
        <f t="shared" si="1381"/>
        <v>0</v>
      </c>
      <c r="J409" s="359">
        <f t="shared" si="1381"/>
        <v>0</v>
      </c>
      <c r="K409" s="359">
        <f t="shared" si="1381"/>
        <v>0</v>
      </c>
      <c r="L409" s="359">
        <f t="shared" si="1381"/>
        <v>0</v>
      </c>
      <c r="M409" s="359">
        <f t="shared" si="1381"/>
        <v>0</v>
      </c>
      <c r="N409" s="359">
        <f t="shared" si="1381"/>
        <v>0</v>
      </c>
      <c r="O409" s="359">
        <f t="shared" si="1381"/>
        <v>0</v>
      </c>
      <c r="P409" s="359">
        <f t="shared" si="1381"/>
        <v>0</v>
      </c>
      <c r="Q409" s="359">
        <f t="shared" si="1381"/>
        <v>0</v>
      </c>
      <c r="R409" s="359">
        <f t="shared" si="1381"/>
        <v>0</v>
      </c>
      <c r="S409" s="359">
        <f t="shared" si="1381"/>
        <v>0</v>
      </c>
      <c r="T409" s="359">
        <f t="shared" si="1381"/>
        <v>0</v>
      </c>
      <c r="U409" s="359">
        <f t="shared" si="1381"/>
        <v>0</v>
      </c>
      <c r="V409" s="359">
        <f t="shared" si="1381"/>
        <v>0</v>
      </c>
      <c r="W409" s="359">
        <f t="shared" si="1381"/>
        <v>0</v>
      </c>
      <c r="X409" s="359">
        <f t="shared" si="1381"/>
        <v>0</v>
      </c>
      <c r="Y409" s="359">
        <f t="shared" si="1381"/>
        <v>0</v>
      </c>
      <c r="Z409" s="359">
        <f t="shared" si="1381"/>
        <v>0</v>
      </c>
      <c r="AA409" s="359">
        <f t="shared" si="1381"/>
        <v>0</v>
      </c>
      <c r="AB409" s="359">
        <f t="shared" si="1381"/>
        <v>0</v>
      </c>
      <c r="AC409" s="359">
        <f t="shared" si="1381"/>
        <v>0</v>
      </c>
      <c r="AD409" s="359">
        <f t="shared" si="1381"/>
        <v>0</v>
      </c>
      <c r="AE409" s="359">
        <f t="shared" si="1381"/>
        <v>0</v>
      </c>
      <c r="AF409" s="359">
        <f t="shared" si="1381"/>
        <v>0</v>
      </c>
      <c r="AG409" s="359">
        <f t="shared" si="1381"/>
        <v>0</v>
      </c>
      <c r="AH409" s="359">
        <f t="shared" si="1381"/>
        <v>0</v>
      </c>
      <c r="AI409" s="359">
        <f t="shared" si="1381"/>
        <v>0</v>
      </c>
      <c r="AJ409" s="359">
        <f t="shared" si="1381"/>
        <v>0</v>
      </c>
      <c r="AK409" s="359">
        <f t="shared" si="1381"/>
        <v>0</v>
      </c>
      <c r="AL409" s="359">
        <f t="shared" si="1381"/>
        <v>0</v>
      </c>
      <c r="AM409" s="359">
        <f t="shared" si="1381"/>
        <v>0</v>
      </c>
      <c r="AN409" s="359">
        <f t="shared" si="1381"/>
        <v>0</v>
      </c>
      <c r="AO409" s="359">
        <f t="shared" si="1381"/>
        <v>0</v>
      </c>
      <c r="AP409" s="359">
        <f t="shared" si="1381"/>
        <v>0</v>
      </c>
      <c r="AQ409" s="359">
        <f t="shared" si="1381"/>
        <v>0</v>
      </c>
      <c r="AR409" s="359">
        <f t="shared" si="1381"/>
        <v>0</v>
      </c>
      <c r="AS409" s="359">
        <f t="shared" si="1381"/>
        <v>0</v>
      </c>
      <c r="AT409" s="359">
        <f t="shared" si="1381"/>
        <v>0</v>
      </c>
      <c r="AU409" s="359">
        <f t="shared" si="1381"/>
        <v>0</v>
      </c>
      <c r="AV409" s="359">
        <f t="shared" si="1381"/>
        <v>0</v>
      </c>
      <c r="AW409" s="359">
        <f t="shared" si="1381"/>
        <v>0</v>
      </c>
      <c r="AX409" s="359">
        <f t="shared" si="1381"/>
        <v>0</v>
      </c>
      <c r="AY409" s="359">
        <f t="shared" si="1381"/>
        <v>0</v>
      </c>
      <c r="AZ409" s="359">
        <f t="shared" si="1381"/>
        <v>0</v>
      </c>
      <c r="BA409" s="359">
        <f t="shared" si="1381"/>
        <v>0</v>
      </c>
      <c r="BB409" s="359">
        <f t="shared" si="1381"/>
        <v>0</v>
      </c>
      <c r="BC409" s="359">
        <f t="shared" si="1381"/>
        <v>0</v>
      </c>
      <c r="BD409" s="359">
        <f t="shared" si="1381"/>
        <v>0</v>
      </c>
      <c r="BE409" s="359">
        <f t="shared" si="1381"/>
        <v>0</v>
      </c>
      <c r="BF409" s="359">
        <f t="shared" si="1381"/>
        <v>0</v>
      </c>
      <c r="BG409" s="359">
        <f t="shared" si="1381"/>
        <v>0</v>
      </c>
      <c r="BH409" s="359">
        <f t="shared" si="1381"/>
        <v>0</v>
      </c>
      <c r="BI409" s="359">
        <f t="shared" si="1381"/>
        <v>0</v>
      </c>
      <c r="BJ409" s="359">
        <f t="shared" si="1381"/>
        <v>0</v>
      </c>
      <c r="BK409" s="359">
        <f t="shared" si="1381"/>
        <v>0</v>
      </c>
      <c r="BL409" s="359">
        <f t="shared" si="1381"/>
        <v>0</v>
      </c>
      <c r="BM409" s="359">
        <f t="shared" si="1381"/>
        <v>0</v>
      </c>
      <c r="BN409" s="359">
        <f t="shared" si="1381"/>
        <v>0</v>
      </c>
      <c r="BO409" s="359">
        <f t="shared" si="1381"/>
        <v>0</v>
      </c>
      <c r="BP409" s="359">
        <f t="shared" si="1381"/>
        <v>0</v>
      </c>
      <c r="BQ409" s="359">
        <f t="shared" ref="BQ409:CS409" si="1382">IFERROR(IF(BQ$17="beräknas ej",0,BP409*IF(BQ$392&gt;$D$357,1,IF(BQ$392&lt;=$C$357,$C$356,$D$356))*IFERROR(INDEX($B$8:$E$14,MATCH($A409,$A$8:$A$14,0),MATCH(BQ$392,$B$6:$E$6,1)),0)),0)</f>
        <v>0</v>
      </c>
      <c r="BR409" s="359">
        <f t="shared" si="1382"/>
        <v>0</v>
      </c>
      <c r="BS409" s="359">
        <f t="shared" si="1382"/>
        <v>0</v>
      </c>
      <c r="BT409" s="359">
        <f t="shared" si="1382"/>
        <v>0</v>
      </c>
      <c r="BU409" s="359">
        <f t="shared" si="1382"/>
        <v>0</v>
      </c>
      <c r="BV409" s="359">
        <f t="shared" si="1382"/>
        <v>0</v>
      </c>
      <c r="BW409" s="359">
        <f t="shared" si="1382"/>
        <v>0</v>
      </c>
      <c r="BX409" s="359">
        <f t="shared" si="1382"/>
        <v>0</v>
      </c>
      <c r="BY409" s="359">
        <f t="shared" si="1382"/>
        <v>0</v>
      </c>
      <c r="BZ409" s="359">
        <f t="shared" si="1382"/>
        <v>0</v>
      </c>
      <c r="CA409" s="359">
        <f t="shared" si="1382"/>
        <v>0</v>
      </c>
      <c r="CB409" s="359">
        <f t="shared" si="1382"/>
        <v>0</v>
      </c>
      <c r="CC409" s="359">
        <f t="shared" si="1382"/>
        <v>0</v>
      </c>
      <c r="CD409" s="359">
        <f t="shared" si="1382"/>
        <v>0</v>
      </c>
      <c r="CE409" s="359">
        <f t="shared" si="1382"/>
        <v>0</v>
      </c>
      <c r="CF409" s="359">
        <f t="shared" si="1382"/>
        <v>0</v>
      </c>
      <c r="CG409" s="359">
        <f t="shared" si="1382"/>
        <v>0</v>
      </c>
      <c r="CH409" s="359">
        <f t="shared" si="1382"/>
        <v>0</v>
      </c>
      <c r="CI409" s="359">
        <f t="shared" si="1382"/>
        <v>0</v>
      </c>
      <c r="CJ409" s="359">
        <f t="shared" si="1382"/>
        <v>0</v>
      </c>
      <c r="CK409" s="359">
        <f t="shared" si="1382"/>
        <v>0</v>
      </c>
      <c r="CL409" s="359">
        <f t="shared" si="1382"/>
        <v>0</v>
      </c>
      <c r="CM409" s="359">
        <f t="shared" si="1382"/>
        <v>0</v>
      </c>
      <c r="CN409" s="359">
        <f t="shared" si="1382"/>
        <v>0</v>
      </c>
      <c r="CO409" s="359">
        <f t="shared" si="1382"/>
        <v>0</v>
      </c>
      <c r="CP409" s="359">
        <f t="shared" si="1382"/>
        <v>0</v>
      </c>
      <c r="CQ409" s="359">
        <f t="shared" si="1382"/>
        <v>0</v>
      </c>
      <c r="CR409" s="359">
        <f t="shared" si="1382"/>
        <v>0</v>
      </c>
      <c r="CS409" s="359">
        <f t="shared" si="1382"/>
        <v>0</v>
      </c>
    </row>
    <row r="410" spans="1:97" s="367" customFormat="1" x14ac:dyDescent="0.35">
      <c r="A410" s="352">
        <f t="shared" ref="A410:C410" si="1383">A380</f>
        <v>0</v>
      </c>
      <c r="B410" s="352" t="str">
        <f t="shared" si="1383"/>
        <v>0 0</v>
      </c>
      <c r="C410" s="359">
        <f t="shared" si="1383"/>
        <v>0</v>
      </c>
      <c r="D410" s="359">
        <f>IFERROR(('UA basår'!W24*'UA basår'!F24*'UA basår'!H24*'UA basår'!L24)+('UA basår'!W54*'UA basår'!F54*'UA basår'!H54*'UA basår'!L54),0)</f>
        <v>0</v>
      </c>
      <c r="E410" s="359">
        <f t="shared" ref="E410:BP410" si="1384">IFERROR(IF(E$17="beräknas ej",0,D410*IF(E$392&gt;$D$357,1,IF(E$392&lt;=$C$357,$C$356,$D$356))*IFERROR(INDEX($B$8:$E$14,MATCH($A410,$A$8:$A$14,0),MATCH(E$392,$B$6:$E$6,1)),0)),0)</f>
        <v>0</v>
      </c>
      <c r="F410" s="359">
        <f t="shared" si="1384"/>
        <v>0</v>
      </c>
      <c r="G410" s="359">
        <f t="shared" si="1384"/>
        <v>0</v>
      </c>
      <c r="H410" s="359">
        <f t="shared" si="1384"/>
        <v>0</v>
      </c>
      <c r="I410" s="359">
        <f t="shared" si="1384"/>
        <v>0</v>
      </c>
      <c r="J410" s="359">
        <f t="shared" si="1384"/>
        <v>0</v>
      </c>
      <c r="K410" s="359">
        <f t="shared" si="1384"/>
        <v>0</v>
      </c>
      <c r="L410" s="359">
        <f t="shared" si="1384"/>
        <v>0</v>
      </c>
      <c r="M410" s="359">
        <f t="shared" si="1384"/>
        <v>0</v>
      </c>
      <c r="N410" s="359">
        <f t="shared" si="1384"/>
        <v>0</v>
      </c>
      <c r="O410" s="359">
        <f t="shared" si="1384"/>
        <v>0</v>
      </c>
      <c r="P410" s="359">
        <f t="shared" si="1384"/>
        <v>0</v>
      </c>
      <c r="Q410" s="359">
        <f t="shared" si="1384"/>
        <v>0</v>
      </c>
      <c r="R410" s="359">
        <f t="shared" si="1384"/>
        <v>0</v>
      </c>
      <c r="S410" s="359">
        <f t="shared" si="1384"/>
        <v>0</v>
      </c>
      <c r="T410" s="359">
        <f t="shared" si="1384"/>
        <v>0</v>
      </c>
      <c r="U410" s="359">
        <f t="shared" si="1384"/>
        <v>0</v>
      </c>
      <c r="V410" s="359">
        <f t="shared" si="1384"/>
        <v>0</v>
      </c>
      <c r="W410" s="359">
        <f t="shared" si="1384"/>
        <v>0</v>
      </c>
      <c r="X410" s="359">
        <f t="shared" si="1384"/>
        <v>0</v>
      </c>
      <c r="Y410" s="359">
        <f t="shared" si="1384"/>
        <v>0</v>
      </c>
      <c r="Z410" s="359">
        <f t="shared" si="1384"/>
        <v>0</v>
      </c>
      <c r="AA410" s="359">
        <f t="shared" si="1384"/>
        <v>0</v>
      </c>
      <c r="AB410" s="359">
        <f t="shared" si="1384"/>
        <v>0</v>
      </c>
      <c r="AC410" s="359">
        <f t="shared" si="1384"/>
        <v>0</v>
      </c>
      <c r="AD410" s="359">
        <f t="shared" si="1384"/>
        <v>0</v>
      </c>
      <c r="AE410" s="359">
        <f t="shared" si="1384"/>
        <v>0</v>
      </c>
      <c r="AF410" s="359">
        <f t="shared" si="1384"/>
        <v>0</v>
      </c>
      <c r="AG410" s="359">
        <f t="shared" si="1384"/>
        <v>0</v>
      </c>
      <c r="AH410" s="359">
        <f t="shared" si="1384"/>
        <v>0</v>
      </c>
      <c r="AI410" s="359">
        <f t="shared" si="1384"/>
        <v>0</v>
      </c>
      <c r="AJ410" s="359">
        <f t="shared" si="1384"/>
        <v>0</v>
      </c>
      <c r="AK410" s="359">
        <f t="shared" si="1384"/>
        <v>0</v>
      </c>
      <c r="AL410" s="359">
        <f t="shared" si="1384"/>
        <v>0</v>
      </c>
      <c r="AM410" s="359">
        <f t="shared" si="1384"/>
        <v>0</v>
      </c>
      <c r="AN410" s="359">
        <f t="shared" si="1384"/>
        <v>0</v>
      </c>
      <c r="AO410" s="359">
        <f t="shared" si="1384"/>
        <v>0</v>
      </c>
      <c r="AP410" s="359">
        <f t="shared" si="1384"/>
        <v>0</v>
      </c>
      <c r="AQ410" s="359">
        <f t="shared" si="1384"/>
        <v>0</v>
      </c>
      <c r="AR410" s="359">
        <f t="shared" si="1384"/>
        <v>0</v>
      </c>
      <c r="AS410" s="359">
        <f t="shared" si="1384"/>
        <v>0</v>
      </c>
      <c r="AT410" s="359">
        <f t="shared" si="1384"/>
        <v>0</v>
      </c>
      <c r="AU410" s="359">
        <f t="shared" si="1384"/>
        <v>0</v>
      </c>
      <c r="AV410" s="359">
        <f t="shared" si="1384"/>
        <v>0</v>
      </c>
      <c r="AW410" s="359">
        <f t="shared" si="1384"/>
        <v>0</v>
      </c>
      <c r="AX410" s="359">
        <f t="shared" si="1384"/>
        <v>0</v>
      </c>
      <c r="AY410" s="359">
        <f t="shared" si="1384"/>
        <v>0</v>
      </c>
      <c r="AZ410" s="359">
        <f t="shared" si="1384"/>
        <v>0</v>
      </c>
      <c r="BA410" s="359">
        <f t="shared" si="1384"/>
        <v>0</v>
      </c>
      <c r="BB410" s="359">
        <f t="shared" si="1384"/>
        <v>0</v>
      </c>
      <c r="BC410" s="359">
        <f t="shared" si="1384"/>
        <v>0</v>
      </c>
      <c r="BD410" s="359">
        <f t="shared" si="1384"/>
        <v>0</v>
      </c>
      <c r="BE410" s="359">
        <f t="shared" si="1384"/>
        <v>0</v>
      </c>
      <c r="BF410" s="359">
        <f t="shared" si="1384"/>
        <v>0</v>
      </c>
      <c r="BG410" s="359">
        <f t="shared" si="1384"/>
        <v>0</v>
      </c>
      <c r="BH410" s="359">
        <f t="shared" si="1384"/>
        <v>0</v>
      </c>
      <c r="BI410" s="359">
        <f t="shared" si="1384"/>
        <v>0</v>
      </c>
      <c r="BJ410" s="359">
        <f t="shared" si="1384"/>
        <v>0</v>
      </c>
      <c r="BK410" s="359">
        <f t="shared" si="1384"/>
        <v>0</v>
      </c>
      <c r="BL410" s="359">
        <f t="shared" si="1384"/>
        <v>0</v>
      </c>
      <c r="BM410" s="359">
        <f t="shared" si="1384"/>
        <v>0</v>
      </c>
      <c r="BN410" s="359">
        <f t="shared" si="1384"/>
        <v>0</v>
      </c>
      <c r="BO410" s="359">
        <f t="shared" si="1384"/>
        <v>0</v>
      </c>
      <c r="BP410" s="359">
        <f t="shared" si="1384"/>
        <v>0</v>
      </c>
      <c r="BQ410" s="359">
        <f t="shared" ref="BQ410:CS410" si="1385">IFERROR(IF(BQ$17="beräknas ej",0,BP410*IF(BQ$392&gt;$D$357,1,IF(BQ$392&lt;=$C$357,$C$356,$D$356))*IFERROR(INDEX($B$8:$E$14,MATCH($A410,$A$8:$A$14,0),MATCH(BQ$392,$B$6:$E$6,1)),0)),0)</f>
        <v>0</v>
      </c>
      <c r="BR410" s="359">
        <f t="shared" si="1385"/>
        <v>0</v>
      </c>
      <c r="BS410" s="359">
        <f t="shared" si="1385"/>
        <v>0</v>
      </c>
      <c r="BT410" s="359">
        <f t="shared" si="1385"/>
        <v>0</v>
      </c>
      <c r="BU410" s="359">
        <f t="shared" si="1385"/>
        <v>0</v>
      </c>
      <c r="BV410" s="359">
        <f t="shared" si="1385"/>
        <v>0</v>
      </c>
      <c r="BW410" s="359">
        <f t="shared" si="1385"/>
        <v>0</v>
      </c>
      <c r="BX410" s="359">
        <f t="shared" si="1385"/>
        <v>0</v>
      </c>
      <c r="BY410" s="359">
        <f t="shared" si="1385"/>
        <v>0</v>
      </c>
      <c r="BZ410" s="359">
        <f t="shared" si="1385"/>
        <v>0</v>
      </c>
      <c r="CA410" s="359">
        <f t="shared" si="1385"/>
        <v>0</v>
      </c>
      <c r="CB410" s="359">
        <f t="shared" si="1385"/>
        <v>0</v>
      </c>
      <c r="CC410" s="359">
        <f t="shared" si="1385"/>
        <v>0</v>
      </c>
      <c r="CD410" s="359">
        <f t="shared" si="1385"/>
        <v>0</v>
      </c>
      <c r="CE410" s="359">
        <f t="shared" si="1385"/>
        <v>0</v>
      </c>
      <c r="CF410" s="359">
        <f t="shared" si="1385"/>
        <v>0</v>
      </c>
      <c r="CG410" s="359">
        <f t="shared" si="1385"/>
        <v>0</v>
      </c>
      <c r="CH410" s="359">
        <f t="shared" si="1385"/>
        <v>0</v>
      </c>
      <c r="CI410" s="359">
        <f t="shared" si="1385"/>
        <v>0</v>
      </c>
      <c r="CJ410" s="359">
        <f t="shared" si="1385"/>
        <v>0</v>
      </c>
      <c r="CK410" s="359">
        <f t="shared" si="1385"/>
        <v>0</v>
      </c>
      <c r="CL410" s="359">
        <f t="shared" si="1385"/>
        <v>0</v>
      </c>
      <c r="CM410" s="359">
        <f t="shared" si="1385"/>
        <v>0</v>
      </c>
      <c r="CN410" s="359">
        <f t="shared" si="1385"/>
        <v>0</v>
      </c>
      <c r="CO410" s="359">
        <f t="shared" si="1385"/>
        <v>0</v>
      </c>
      <c r="CP410" s="359">
        <f t="shared" si="1385"/>
        <v>0</v>
      </c>
      <c r="CQ410" s="359">
        <f t="shared" si="1385"/>
        <v>0</v>
      </c>
      <c r="CR410" s="359">
        <f t="shared" si="1385"/>
        <v>0</v>
      </c>
      <c r="CS410" s="359">
        <f t="shared" si="1385"/>
        <v>0</v>
      </c>
    </row>
    <row r="411" spans="1:97" s="367" customFormat="1" x14ac:dyDescent="0.35">
      <c r="A411" s="352">
        <f t="shared" ref="A411:C411" si="1386">A381</f>
        <v>0</v>
      </c>
      <c r="B411" s="352" t="str">
        <f t="shared" si="1386"/>
        <v>0 0</v>
      </c>
      <c r="C411" s="359">
        <f t="shared" si="1386"/>
        <v>0</v>
      </c>
      <c r="D411" s="359">
        <f>IFERROR(('UA basår'!W25*'UA basår'!F25*'UA basår'!H25*'UA basår'!L25)+('UA basår'!W55*'UA basår'!F55*'UA basår'!H55*'UA basår'!L55),0)</f>
        <v>0</v>
      </c>
      <c r="E411" s="359">
        <f t="shared" ref="E411:BP411" si="1387">IFERROR(IF(E$17="beräknas ej",0,D411*IF(E$392&gt;$D$357,1,IF(E$392&lt;=$C$357,$C$356,$D$356))*IFERROR(INDEX($B$8:$E$14,MATCH($A411,$A$8:$A$14,0),MATCH(E$392,$B$6:$E$6,1)),0)),0)</f>
        <v>0</v>
      </c>
      <c r="F411" s="359">
        <f t="shared" si="1387"/>
        <v>0</v>
      </c>
      <c r="G411" s="359">
        <f t="shared" si="1387"/>
        <v>0</v>
      </c>
      <c r="H411" s="359">
        <f t="shared" si="1387"/>
        <v>0</v>
      </c>
      <c r="I411" s="359">
        <f t="shared" si="1387"/>
        <v>0</v>
      </c>
      <c r="J411" s="359">
        <f t="shared" si="1387"/>
        <v>0</v>
      </c>
      <c r="K411" s="359">
        <f t="shared" si="1387"/>
        <v>0</v>
      </c>
      <c r="L411" s="359">
        <f t="shared" si="1387"/>
        <v>0</v>
      </c>
      <c r="M411" s="359">
        <f t="shared" si="1387"/>
        <v>0</v>
      </c>
      <c r="N411" s="359">
        <f t="shared" si="1387"/>
        <v>0</v>
      </c>
      <c r="O411" s="359">
        <f t="shared" si="1387"/>
        <v>0</v>
      </c>
      <c r="P411" s="359">
        <f t="shared" si="1387"/>
        <v>0</v>
      </c>
      <c r="Q411" s="359">
        <f t="shared" si="1387"/>
        <v>0</v>
      </c>
      <c r="R411" s="359">
        <f t="shared" si="1387"/>
        <v>0</v>
      </c>
      <c r="S411" s="359">
        <f t="shared" si="1387"/>
        <v>0</v>
      </c>
      <c r="T411" s="359">
        <f t="shared" si="1387"/>
        <v>0</v>
      </c>
      <c r="U411" s="359">
        <f t="shared" si="1387"/>
        <v>0</v>
      </c>
      <c r="V411" s="359">
        <f t="shared" si="1387"/>
        <v>0</v>
      </c>
      <c r="W411" s="359">
        <f t="shared" si="1387"/>
        <v>0</v>
      </c>
      <c r="X411" s="359">
        <f t="shared" si="1387"/>
        <v>0</v>
      </c>
      <c r="Y411" s="359">
        <f t="shared" si="1387"/>
        <v>0</v>
      </c>
      <c r="Z411" s="359">
        <f t="shared" si="1387"/>
        <v>0</v>
      </c>
      <c r="AA411" s="359">
        <f t="shared" si="1387"/>
        <v>0</v>
      </c>
      <c r="AB411" s="359">
        <f t="shared" si="1387"/>
        <v>0</v>
      </c>
      <c r="AC411" s="359">
        <f t="shared" si="1387"/>
        <v>0</v>
      </c>
      <c r="AD411" s="359">
        <f t="shared" si="1387"/>
        <v>0</v>
      </c>
      <c r="AE411" s="359">
        <f t="shared" si="1387"/>
        <v>0</v>
      </c>
      <c r="AF411" s="359">
        <f t="shared" si="1387"/>
        <v>0</v>
      </c>
      <c r="AG411" s="359">
        <f t="shared" si="1387"/>
        <v>0</v>
      </c>
      <c r="AH411" s="359">
        <f t="shared" si="1387"/>
        <v>0</v>
      </c>
      <c r="AI411" s="359">
        <f t="shared" si="1387"/>
        <v>0</v>
      </c>
      <c r="AJ411" s="359">
        <f t="shared" si="1387"/>
        <v>0</v>
      </c>
      <c r="AK411" s="359">
        <f t="shared" si="1387"/>
        <v>0</v>
      </c>
      <c r="AL411" s="359">
        <f t="shared" si="1387"/>
        <v>0</v>
      </c>
      <c r="AM411" s="359">
        <f t="shared" si="1387"/>
        <v>0</v>
      </c>
      <c r="AN411" s="359">
        <f t="shared" si="1387"/>
        <v>0</v>
      </c>
      <c r="AO411" s="359">
        <f t="shared" si="1387"/>
        <v>0</v>
      </c>
      <c r="AP411" s="359">
        <f t="shared" si="1387"/>
        <v>0</v>
      </c>
      <c r="AQ411" s="359">
        <f t="shared" si="1387"/>
        <v>0</v>
      </c>
      <c r="AR411" s="359">
        <f t="shared" si="1387"/>
        <v>0</v>
      </c>
      <c r="AS411" s="359">
        <f t="shared" si="1387"/>
        <v>0</v>
      </c>
      <c r="AT411" s="359">
        <f t="shared" si="1387"/>
        <v>0</v>
      </c>
      <c r="AU411" s="359">
        <f t="shared" si="1387"/>
        <v>0</v>
      </c>
      <c r="AV411" s="359">
        <f t="shared" si="1387"/>
        <v>0</v>
      </c>
      <c r="AW411" s="359">
        <f t="shared" si="1387"/>
        <v>0</v>
      </c>
      <c r="AX411" s="359">
        <f t="shared" si="1387"/>
        <v>0</v>
      </c>
      <c r="AY411" s="359">
        <f t="shared" si="1387"/>
        <v>0</v>
      </c>
      <c r="AZ411" s="359">
        <f t="shared" si="1387"/>
        <v>0</v>
      </c>
      <c r="BA411" s="359">
        <f t="shared" si="1387"/>
        <v>0</v>
      </c>
      <c r="BB411" s="359">
        <f t="shared" si="1387"/>
        <v>0</v>
      </c>
      <c r="BC411" s="359">
        <f t="shared" si="1387"/>
        <v>0</v>
      </c>
      <c r="BD411" s="359">
        <f t="shared" si="1387"/>
        <v>0</v>
      </c>
      <c r="BE411" s="359">
        <f t="shared" si="1387"/>
        <v>0</v>
      </c>
      <c r="BF411" s="359">
        <f t="shared" si="1387"/>
        <v>0</v>
      </c>
      <c r="BG411" s="359">
        <f t="shared" si="1387"/>
        <v>0</v>
      </c>
      <c r="BH411" s="359">
        <f t="shared" si="1387"/>
        <v>0</v>
      </c>
      <c r="BI411" s="359">
        <f t="shared" si="1387"/>
        <v>0</v>
      </c>
      <c r="BJ411" s="359">
        <f t="shared" si="1387"/>
        <v>0</v>
      </c>
      <c r="BK411" s="359">
        <f t="shared" si="1387"/>
        <v>0</v>
      </c>
      <c r="BL411" s="359">
        <f t="shared" si="1387"/>
        <v>0</v>
      </c>
      <c r="BM411" s="359">
        <f t="shared" si="1387"/>
        <v>0</v>
      </c>
      <c r="BN411" s="359">
        <f t="shared" si="1387"/>
        <v>0</v>
      </c>
      <c r="BO411" s="359">
        <f t="shared" si="1387"/>
        <v>0</v>
      </c>
      <c r="BP411" s="359">
        <f t="shared" si="1387"/>
        <v>0</v>
      </c>
      <c r="BQ411" s="359">
        <f t="shared" ref="BQ411:CS411" si="1388">IFERROR(IF(BQ$17="beräknas ej",0,BP411*IF(BQ$392&gt;$D$357,1,IF(BQ$392&lt;=$C$357,$C$356,$D$356))*IFERROR(INDEX($B$8:$E$14,MATCH($A411,$A$8:$A$14,0),MATCH(BQ$392,$B$6:$E$6,1)),0)),0)</f>
        <v>0</v>
      </c>
      <c r="BR411" s="359">
        <f t="shared" si="1388"/>
        <v>0</v>
      </c>
      <c r="BS411" s="359">
        <f t="shared" si="1388"/>
        <v>0</v>
      </c>
      <c r="BT411" s="359">
        <f t="shared" si="1388"/>
        <v>0</v>
      </c>
      <c r="BU411" s="359">
        <f t="shared" si="1388"/>
        <v>0</v>
      </c>
      <c r="BV411" s="359">
        <f t="shared" si="1388"/>
        <v>0</v>
      </c>
      <c r="BW411" s="359">
        <f t="shared" si="1388"/>
        <v>0</v>
      </c>
      <c r="BX411" s="359">
        <f t="shared" si="1388"/>
        <v>0</v>
      </c>
      <c r="BY411" s="359">
        <f t="shared" si="1388"/>
        <v>0</v>
      </c>
      <c r="BZ411" s="359">
        <f t="shared" si="1388"/>
        <v>0</v>
      </c>
      <c r="CA411" s="359">
        <f t="shared" si="1388"/>
        <v>0</v>
      </c>
      <c r="CB411" s="359">
        <f t="shared" si="1388"/>
        <v>0</v>
      </c>
      <c r="CC411" s="359">
        <f t="shared" si="1388"/>
        <v>0</v>
      </c>
      <c r="CD411" s="359">
        <f t="shared" si="1388"/>
        <v>0</v>
      </c>
      <c r="CE411" s="359">
        <f t="shared" si="1388"/>
        <v>0</v>
      </c>
      <c r="CF411" s="359">
        <f t="shared" si="1388"/>
        <v>0</v>
      </c>
      <c r="CG411" s="359">
        <f t="shared" si="1388"/>
        <v>0</v>
      </c>
      <c r="CH411" s="359">
        <f t="shared" si="1388"/>
        <v>0</v>
      </c>
      <c r="CI411" s="359">
        <f t="shared" si="1388"/>
        <v>0</v>
      </c>
      <c r="CJ411" s="359">
        <f t="shared" si="1388"/>
        <v>0</v>
      </c>
      <c r="CK411" s="359">
        <f t="shared" si="1388"/>
        <v>0</v>
      </c>
      <c r="CL411" s="359">
        <f t="shared" si="1388"/>
        <v>0</v>
      </c>
      <c r="CM411" s="359">
        <f t="shared" si="1388"/>
        <v>0</v>
      </c>
      <c r="CN411" s="359">
        <f t="shared" si="1388"/>
        <v>0</v>
      </c>
      <c r="CO411" s="359">
        <f t="shared" si="1388"/>
        <v>0</v>
      </c>
      <c r="CP411" s="359">
        <f t="shared" si="1388"/>
        <v>0</v>
      </c>
      <c r="CQ411" s="359">
        <f t="shared" si="1388"/>
        <v>0</v>
      </c>
      <c r="CR411" s="359">
        <f t="shared" si="1388"/>
        <v>0</v>
      </c>
      <c r="CS411" s="359">
        <f t="shared" si="1388"/>
        <v>0</v>
      </c>
    </row>
    <row r="412" spans="1:97" s="367" customFormat="1" x14ac:dyDescent="0.35">
      <c r="A412" s="352">
        <f t="shared" ref="A412:C412" si="1389">A382</f>
        <v>0</v>
      </c>
      <c r="B412" s="352" t="str">
        <f t="shared" si="1389"/>
        <v>0 0</v>
      </c>
      <c r="C412" s="359">
        <f t="shared" si="1389"/>
        <v>0</v>
      </c>
      <c r="D412" s="359">
        <f>IFERROR(('UA basår'!W26*'UA basår'!F26*'UA basår'!H26*'UA basår'!L26)+('UA basår'!W56*'UA basår'!F56*'UA basår'!H56*'UA basår'!L56),0)</f>
        <v>0</v>
      </c>
      <c r="E412" s="359">
        <f t="shared" ref="E412:BP412" si="1390">IFERROR(IF(E$17="beräknas ej",0,D412*IF(E$392&gt;$D$357,1,IF(E$392&lt;=$C$357,$C$356,$D$356))*IFERROR(INDEX($B$8:$E$14,MATCH($A412,$A$8:$A$14,0),MATCH(E$392,$B$6:$E$6,1)),0)),0)</f>
        <v>0</v>
      </c>
      <c r="F412" s="359">
        <f t="shared" si="1390"/>
        <v>0</v>
      </c>
      <c r="G412" s="359">
        <f t="shared" si="1390"/>
        <v>0</v>
      </c>
      <c r="H412" s="359">
        <f t="shared" si="1390"/>
        <v>0</v>
      </c>
      <c r="I412" s="359">
        <f t="shared" si="1390"/>
        <v>0</v>
      </c>
      <c r="J412" s="359">
        <f t="shared" si="1390"/>
        <v>0</v>
      </c>
      <c r="K412" s="359">
        <f t="shared" si="1390"/>
        <v>0</v>
      </c>
      <c r="L412" s="359">
        <f t="shared" si="1390"/>
        <v>0</v>
      </c>
      <c r="M412" s="359">
        <f t="shared" si="1390"/>
        <v>0</v>
      </c>
      <c r="N412" s="359">
        <f t="shared" si="1390"/>
        <v>0</v>
      </c>
      <c r="O412" s="359">
        <f t="shared" si="1390"/>
        <v>0</v>
      </c>
      <c r="P412" s="359">
        <f t="shared" si="1390"/>
        <v>0</v>
      </c>
      <c r="Q412" s="359">
        <f t="shared" si="1390"/>
        <v>0</v>
      </c>
      <c r="R412" s="359">
        <f t="shared" si="1390"/>
        <v>0</v>
      </c>
      <c r="S412" s="359">
        <f t="shared" si="1390"/>
        <v>0</v>
      </c>
      <c r="T412" s="359">
        <f t="shared" si="1390"/>
        <v>0</v>
      </c>
      <c r="U412" s="359">
        <f t="shared" si="1390"/>
        <v>0</v>
      </c>
      <c r="V412" s="359">
        <f t="shared" si="1390"/>
        <v>0</v>
      </c>
      <c r="W412" s="359">
        <f t="shared" si="1390"/>
        <v>0</v>
      </c>
      <c r="X412" s="359">
        <f t="shared" si="1390"/>
        <v>0</v>
      </c>
      <c r="Y412" s="359">
        <f t="shared" si="1390"/>
        <v>0</v>
      </c>
      <c r="Z412" s="359">
        <f t="shared" si="1390"/>
        <v>0</v>
      </c>
      <c r="AA412" s="359">
        <f t="shared" si="1390"/>
        <v>0</v>
      </c>
      <c r="AB412" s="359">
        <f t="shared" si="1390"/>
        <v>0</v>
      </c>
      <c r="AC412" s="359">
        <f t="shared" si="1390"/>
        <v>0</v>
      </c>
      <c r="AD412" s="359">
        <f t="shared" si="1390"/>
        <v>0</v>
      </c>
      <c r="AE412" s="359">
        <f t="shared" si="1390"/>
        <v>0</v>
      </c>
      <c r="AF412" s="359">
        <f t="shared" si="1390"/>
        <v>0</v>
      </c>
      <c r="AG412" s="359">
        <f t="shared" si="1390"/>
        <v>0</v>
      </c>
      <c r="AH412" s="359">
        <f t="shared" si="1390"/>
        <v>0</v>
      </c>
      <c r="AI412" s="359">
        <f t="shared" si="1390"/>
        <v>0</v>
      </c>
      <c r="AJ412" s="359">
        <f t="shared" si="1390"/>
        <v>0</v>
      </c>
      <c r="AK412" s="359">
        <f t="shared" si="1390"/>
        <v>0</v>
      </c>
      <c r="AL412" s="359">
        <f t="shared" si="1390"/>
        <v>0</v>
      </c>
      <c r="AM412" s="359">
        <f t="shared" si="1390"/>
        <v>0</v>
      </c>
      <c r="AN412" s="359">
        <f t="shared" si="1390"/>
        <v>0</v>
      </c>
      <c r="AO412" s="359">
        <f t="shared" si="1390"/>
        <v>0</v>
      </c>
      <c r="AP412" s="359">
        <f t="shared" si="1390"/>
        <v>0</v>
      </c>
      <c r="AQ412" s="359">
        <f t="shared" si="1390"/>
        <v>0</v>
      </c>
      <c r="AR412" s="359">
        <f t="shared" si="1390"/>
        <v>0</v>
      </c>
      <c r="AS412" s="359">
        <f t="shared" si="1390"/>
        <v>0</v>
      </c>
      <c r="AT412" s="359">
        <f t="shared" si="1390"/>
        <v>0</v>
      </c>
      <c r="AU412" s="359">
        <f t="shared" si="1390"/>
        <v>0</v>
      </c>
      <c r="AV412" s="359">
        <f t="shared" si="1390"/>
        <v>0</v>
      </c>
      <c r="AW412" s="359">
        <f t="shared" si="1390"/>
        <v>0</v>
      </c>
      <c r="AX412" s="359">
        <f t="shared" si="1390"/>
        <v>0</v>
      </c>
      <c r="AY412" s="359">
        <f t="shared" si="1390"/>
        <v>0</v>
      </c>
      <c r="AZ412" s="359">
        <f t="shared" si="1390"/>
        <v>0</v>
      </c>
      <c r="BA412" s="359">
        <f t="shared" si="1390"/>
        <v>0</v>
      </c>
      <c r="BB412" s="359">
        <f t="shared" si="1390"/>
        <v>0</v>
      </c>
      <c r="BC412" s="359">
        <f t="shared" si="1390"/>
        <v>0</v>
      </c>
      <c r="BD412" s="359">
        <f t="shared" si="1390"/>
        <v>0</v>
      </c>
      <c r="BE412" s="359">
        <f t="shared" si="1390"/>
        <v>0</v>
      </c>
      <c r="BF412" s="359">
        <f t="shared" si="1390"/>
        <v>0</v>
      </c>
      <c r="BG412" s="359">
        <f t="shared" si="1390"/>
        <v>0</v>
      </c>
      <c r="BH412" s="359">
        <f t="shared" si="1390"/>
        <v>0</v>
      </c>
      <c r="BI412" s="359">
        <f t="shared" si="1390"/>
        <v>0</v>
      </c>
      <c r="BJ412" s="359">
        <f t="shared" si="1390"/>
        <v>0</v>
      </c>
      <c r="BK412" s="359">
        <f t="shared" si="1390"/>
        <v>0</v>
      </c>
      <c r="BL412" s="359">
        <f t="shared" si="1390"/>
        <v>0</v>
      </c>
      <c r="BM412" s="359">
        <f t="shared" si="1390"/>
        <v>0</v>
      </c>
      <c r="BN412" s="359">
        <f t="shared" si="1390"/>
        <v>0</v>
      </c>
      <c r="BO412" s="359">
        <f t="shared" si="1390"/>
        <v>0</v>
      </c>
      <c r="BP412" s="359">
        <f t="shared" si="1390"/>
        <v>0</v>
      </c>
      <c r="BQ412" s="359">
        <f t="shared" ref="BQ412:CS412" si="1391">IFERROR(IF(BQ$17="beräknas ej",0,BP412*IF(BQ$392&gt;$D$357,1,IF(BQ$392&lt;=$C$357,$C$356,$D$356))*IFERROR(INDEX($B$8:$E$14,MATCH($A412,$A$8:$A$14,0),MATCH(BQ$392,$B$6:$E$6,1)),0)),0)</f>
        <v>0</v>
      </c>
      <c r="BR412" s="359">
        <f t="shared" si="1391"/>
        <v>0</v>
      </c>
      <c r="BS412" s="359">
        <f t="shared" si="1391"/>
        <v>0</v>
      </c>
      <c r="BT412" s="359">
        <f t="shared" si="1391"/>
        <v>0</v>
      </c>
      <c r="BU412" s="359">
        <f t="shared" si="1391"/>
        <v>0</v>
      </c>
      <c r="BV412" s="359">
        <f t="shared" si="1391"/>
        <v>0</v>
      </c>
      <c r="BW412" s="359">
        <f t="shared" si="1391"/>
        <v>0</v>
      </c>
      <c r="BX412" s="359">
        <f t="shared" si="1391"/>
        <v>0</v>
      </c>
      <c r="BY412" s="359">
        <f t="shared" si="1391"/>
        <v>0</v>
      </c>
      <c r="BZ412" s="359">
        <f t="shared" si="1391"/>
        <v>0</v>
      </c>
      <c r="CA412" s="359">
        <f t="shared" si="1391"/>
        <v>0</v>
      </c>
      <c r="CB412" s="359">
        <f t="shared" si="1391"/>
        <v>0</v>
      </c>
      <c r="CC412" s="359">
        <f t="shared" si="1391"/>
        <v>0</v>
      </c>
      <c r="CD412" s="359">
        <f t="shared" si="1391"/>
        <v>0</v>
      </c>
      <c r="CE412" s="359">
        <f t="shared" si="1391"/>
        <v>0</v>
      </c>
      <c r="CF412" s="359">
        <f t="shared" si="1391"/>
        <v>0</v>
      </c>
      <c r="CG412" s="359">
        <f t="shared" si="1391"/>
        <v>0</v>
      </c>
      <c r="CH412" s="359">
        <f t="shared" si="1391"/>
        <v>0</v>
      </c>
      <c r="CI412" s="359">
        <f t="shared" si="1391"/>
        <v>0</v>
      </c>
      <c r="CJ412" s="359">
        <f t="shared" si="1391"/>
        <v>0</v>
      </c>
      <c r="CK412" s="359">
        <f t="shared" si="1391"/>
        <v>0</v>
      </c>
      <c r="CL412" s="359">
        <f t="shared" si="1391"/>
        <v>0</v>
      </c>
      <c r="CM412" s="359">
        <f t="shared" si="1391"/>
        <v>0</v>
      </c>
      <c r="CN412" s="359">
        <f t="shared" si="1391"/>
        <v>0</v>
      </c>
      <c r="CO412" s="359">
        <f t="shared" si="1391"/>
        <v>0</v>
      </c>
      <c r="CP412" s="359">
        <f t="shared" si="1391"/>
        <v>0</v>
      </c>
      <c r="CQ412" s="359">
        <f t="shared" si="1391"/>
        <v>0</v>
      </c>
      <c r="CR412" s="359">
        <f t="shared" si="1391"/>
        <v>0</v>
      </c>
      <c r="CS412" s="359">
        <f t="shared" si="1391"/>
        <v>0</v>
      </c>
    </row>
    <row r="413" spans="1:97" s="367" customFormat="1" x14ac:dyDescent="0.35">
      <c r="A413" s="352">
        <f t="shared" ref="A413:C413" si="1392">A383</f>
        <v>0</v>
      </c>
      <c r="B413" s="352" t="str">
        <f t="shared" si="1392"/>
        <v>0 0</v>
      </c>
      <c r="C413" s="359">
        <f t="shared" si="1392"/>
        <v>0</v>
      </c>
      <c r="D413" s="359">
        <f>IFERROR(('UA basår'!W27*'UA basår'!F27*'UA basår'!H27*'UA basår'!L27)+('UA basår'!W57*'UA basår'!F57*'UA basår'!H57*'UA basår'!L57),0)</f>
        <v>0</v>
      </c>
      <c r="E413" s="359">
        <f t="shared" ref="E413:BP413" si="1393">IFERROR(IF(E$17="beräknas ej",0,D413*IF(E$392&gt;$D$357,1,IF(E$392&lt;=$C$357,$C$356,$D$356))*IFERROR(INDEX($B$8:$E$14,MATCH($A413,$A$8:$A$14,0),MATCH(E$392,$B$6:$E$6,1)),0)),0)</f>
        <v>0</v>
      </c>
      <c r="F413" s="359">
        <f t="shared" si="1393"/>
        <v>0</v>
      </c>
      <c r="G413" s="359">
        <f t="shared" si="1393"/>
        <v>0</v>
      </c>
      <c r="H413" s="359">
        <f t="shared" si="1393"/>
        <v>0</v>
      </c>
      <c r="I413" s="359">
        <f t="shared" si="1393"/>
        <v>0</v>
      </c>
      <c r="J413" s="359">
        <f t="shared" si="1393"/>
        <v>0</v>
      </c>
      <c r="K413" s="359">
        <f t="shared" si="1393"/>
        <v>0</v>
      </c>
      <c r="L413" s="359">
        <f t="shared" si="1393"/>
        <v>0</v>
      </c>
      <c r="M413" s="359">
        <f t="shared" si="1393"/>
        <v>0</v>
      </c>
      <c r="N413" s="359">
        <f t="shared" si="1393"/>
        <v>0</v>
      </c>
      <c r="O413" s="359">
        <f t="shared" si="1393"/>
        <v>0</v>
      </c>
      <c r="P413" s="359">
        <f t="shared" si="1393"/>
        <v>0</v>
      </c>
      <c r="Q413" s="359">
        <f t="shared" si="1393"/>
        <v>0</v>
      </c>
      <c r="R413" s="359">
        <f t="shared" si="1393"/>
        <v>0</v>
      </c>
      <c r="S413" s="359">
        <f t="shared" si="1393"/>
        <v>0</v>
      </c>
      <c r="T413" s="359">
        <f t="shared" si="1393"/>
        <v>0</v>
      </c>
      <c r="U413" s="359">
        <f t="shared" si="1393"/>
        <v>0</v>
      </c>
      <c r="V413" s="359">
        <f t="shared" si="1393"/>
        <v>0</v>
      </c>
      <c r="W413" s="359">
        <f t="shared" si="1393"/>
        <v>0</v>
      </c>
      <c r="X413" s="359">
        <f t="shared" si="1393"/>
        <v>0</v>
      </c>
      <c r="Y413" s="359">
        <f t="shared" si="1393"/>
        <v>0</v>
      </c>
      <c r="Z413" s="359">
        <f t="shared" si="1393"/>
        <v>0</v>
      </c>
      <c r="AA413" s="359">
        <f t="shared" si="1393"/>
        <v>0</v>
      </c>
      <c r="AB413" s="359">
        <f t="shared" si="1393"/>
        <v>0</v>
      </c>
      <c r="AC413" s="359">
        <f t="shared" si="1393"/>
        <v>0</v>
      </c>
      <c r="AD413" s="359">
        <f t="shared" si="1393"/>
        <v>0</v>
      </c>
      <c r="AE413" s="359">
        <f t="shared" si="1393"/>
        <v>0</v>
      </c>
      <c r="AF413" s="359">
        <f t="shared" si="1393"/>
        <v>0</v>
      </c>
      <c r="AG413" s="359">
        <f t="shared" si="1393"/>
        <v>0</v>
      </c>
      <c r="AH413" s="359">
        <f t="shared" si="1393"/>
        <v>0</v>
      </c>
      <c r="AI413" s="359">
        <f t="shared" si="1393"/>
        <v>0</v>
      </c>
      <c r="AJ413" s="359">
        <f t="shared" si="1393"/>
        <v>0</v>
      </c>
      <c r="AK413" s="359">
        <f t="shared" si="1393"/>
        <v>0</v>
      </c>
      <c r="AL413" s="359">
        <f t="shared" si="1393"/>
        <v>0</v>
      </c>
      <c r="AM413" s="359">
        <f t="shared" si="1393"/>
        <v>0</v>
      </c>
      <c r="AN413" s="359">
        <f t="shared" si="1393"/>
        <v>0</v>
      </c>
      <c r="AO413" s="359">
        <f t="shared" si="1393"/>
        <v>0</v>
      </c>
      <c r="AP413" s="359">
        <f t="shared" si="1393"/>
        <v>0</v>
      </c>
      <c r="AQ413" s="359">
        <f t="shared" si="1393"/>
        <v>0</v>
      </c>
      <c r="AR413" s="359">
        <f t="shared" si="1393"/>
        <v>0</v>
      </c>
      <c r="AS413" s="359">
        <f t="shared" si="1393"/>
        <v>0</v>
      </c>
      <c r="AT413" s="359">
        <f t="shared" si="1393"/>
        <v>0</v>
      </c>
      <c r="AU413" s="359">
        <f t="shared" si="1393"/>
        <v>0</v>
      </c>
      <c r="AV413" s="359">
        <f t="shared" si="1393"/>
        <v>0</v>
      </c>
      <c r="AW413" s="359">
        <f t="shared" si="1393"/>
        <v>0</v>
      </c>
      <c r="AX413" s="359">
        <f t="shared" si="1393"/>
        <v>0</v>
      </c>
      <c r="AY413" s="359">
        <f t="shared" si="1393"/>
        <v>0</v>
      </c>
      <c r="AZ413" s="359">
        <f t="shared" si="1393"/>
        <v>0</v>
      </c>
      <c r="BA413" s="359">
        <f t="shared" si="1393"/>
        <v>0</v>
      </c>
      <c r="BB413" s="359">
        <f t="shared" si="1393"/>
        <v>0</v>
      </c>
      <c r="BC413" s="359">
        <f t="shared" si="1393"/>
        <v>0</v>
      </c>
      <c r="BD413" s="359">
        <f t="shared" si="1393"/>
        <v>0</v>
      </c>
      <c r="BE413" s="359">
        <f t="shared" si="1393"/>
        <v>0</v>
      </c>
      <c r="BF413" s="359">
        <f t="shared" si="1393"/>
        <v>0</v>
      </c>
      <c r="BG413" s="359">
        <f t="shared" si="1393"/>
        <v>0</v>
      </c>
      <c r="BH413" s="359">
        <f t="shared" si="1393"/>
        <v>0</v>
      </c>
      <c r="BI413" s="359">
        <f t="shared" si="1393"/>
        <v>0</v>
      </c>
      <c r="BJ413" s="359">
        <f t="shared" si="1393"/>
        <v>0</v>
      </c>
      <c r="BK413" s="359">
        <f t="shared" si="1393"/>
        <v>0</v>
      </c>
      <c r="BL413" s="359">
        <f t="shared" si="1393"/>
        <v>0</v>
      </c>
      <c r="BM413" s="359">
        <f t="shared" si="1393"/>
        <v>0</v>
      </c>
      <c r="BN413" s="359">
        <f t="shared" si="1393"/>
        <v>0</v>
      </c>
      <c r="BO413" s="359">
        <f t="shared" si="1393"/>
        <v>0</v>
      </c>
      <c r="BP413" s="359">
        <f t="shared" si="1393"/>
        <v>0</v>
      </c>
      <c r="BQ413" s="359">
        <f t="shared" ref="BQ413:CS413" si="1394">IFERROR(IF(BQ$17="beräknas ej",0,BP413*IF(BQ$392&gt;$D$357,1,IF(BQ$392&lt;=$C$357,$C$356,$D$356))*IFERROR(INDEX($B$8:$E$14,MATCH($A413,$A$8:$A$14,0),MATCH(BQ$392,$B$6:$E$6,1)),0)),0)</f>
        <v>0</v>
      </c>
      <c r="BR413" s="359">
        <f t="shared" si="1394"/>
        <v>0</v>
      </c>
      <c r="BS413" s="359">
        <f t="shared" si="1394"/>
        <v>0</v>
      </c>
      <c r="BT413" s="359">
        <f t="shared" si="1394"/>
        <v>0</v>
      </c>
      <c r="BU413" s="359">
        <f t="shared" si="1394"/>
        <v>0</v>
      </c>
      <c r="BV413" s="359">
        <f t="shared" si="1394"/>
        <v>0</v>
      </c>
      <c r="BW413" s="359">
        <f t="shared" si="1394"/>
        <v>0</v>
      </c>
      <c r="BX413" s="359">
        <f t="shared" si="1394"/>
        <v>0</v>
      </c>
      <c r="BY413" s="359">
        <f t="shared" si="1394"/>
        <v>0</v>
      </c>
      <c r="BZ413" s="359">
        <f t="shared" si="1394"/>
        <v>0</v>
      </c>
      <c r="CA413" s="359">
        <f t="shared" si="1394"/>
        <v>0</v>
      </c>
      <c r="CB413" s="359">
        <f t="shared" si="1394"/>
        <v>0</v>
      </c>
      <c r="CC413" s="359">
        <f t="shared" si="1394"/>
        <v>0</v>
      </c>
      <c r="CD413" s="359">
        <f t="shared" si="1394"/>
        <v>0</v>
      </c>
      <c r="CE413" s="359">
        <f t="shared" si="1394"/>
        <v>0</v>
      </c>
      <c r="CF413" s="359">
        <f t="shared" si="1394"/>
        <v>0</v>
      </c>
      <c r="CG413" s="359">
        <f t="shared" si="1394"/>
        <v>0</v>
      </c>
      <c r="CH413" s="359">
        <f t="shared" si="1394"/>
        <v>0</v>
      </c>
      <c r="CI413" s="359">
        <f t="shared" si="1394"/>
        <v>0</v>
      </c>
      <c r="CJ413" s="359">
        <f t="shared" si="1394"/>
        <v>0</v>
      </c>
      <c r="CK413" s="359">
        <f t="shared" si="1394"/>
        <v>0</v>
      </c>
      <c r="CL413" s="359">
        <f t="shared" si="1394"/>
        <v>0</v>
      </c>
      <c r="CM413" s="359">
        <f t="shared" si="1394"/>
        <v>0</v>
      </c>
      <c r="CN413" s="359">
        <f t="shared" si="1394"/>
        <v>0</v>
      </c>
      <c r="CO413" s="359">
        <f t="shared" si="1394"/>
        <v>0</v>
      </c>
      <c r="CP413" s="359">
        <f t="shared" si="1394"/>
        <v>0</v>
      </c>
      <c r="CQ413" s="359">
        <f t="shared" si="1394"/>
        <v>0</v>
      </c>
      <c r="CR413" s="359">
        <f t="shared" si="1394"/>
        <v>0</v>
      </c>
      <c r="CS413" s="359">
        <f t="shared" si="1394"/>
        <v>0</v>
      </c>
    </row>
    <row r="414" spans="1:97" s="367" customFormat="1" x14ac:dyDescent="0.35">
      <c r="A414" s="352">
        <f t="shared" ref="A414:C414" si="1395">A384</f>
        <v>0</v>
      </c>
      <c r="B414" s="352" t="str">
        <f t="shared" si="1395"/>
        <v>0 0</v>
      </c>
      <c r="C414" s="359">
        <f t="shared" si="1395"/>
        <v>0</v>
      </c>
      <c r="D414" s="359">
        <f>IFERROR(('UA basår'!W28*'UA basår'!F28*'UA basår'!H28*'UA basår'!L28)+('UA basår'!W58*'UA basår'!F58*'UA basår'!H58*'UA basår'!L58),0)</f>
        <v>0</v>
      </c>
      <c r="E414" s="359">
        <f t="shared" ref="E414:BP414" si="1396">IFERROR(IF(E$17="beräknas ej",0,D414*IF(E$392&gt;$D$357,1,IF(E$392&lt;=$C$357,$C$356,$D$356))*IFERROR(INDEX($B$8:$E$14,MATCH($A414,$A$8:$A$14,0),MATCH(E$392,$B$6:$E$6,1)),0)),0)</f>
        <v>0</v>
      </c>
      <c r="F414" s="359">
        <f t="shared" si="1396"/>
        <v>0</v>
      </c>
      <c r="G414" s="359">
        <f t="shared" si="1396"/>
        <v>0</v>
      </c>
      <c r="H414" s="359">
        <f t="shared" si="1396"/>
        <v>0</v>
      </c>
      <c r="I414" s="359">
        <f t="shared" si="1396"/>
        <v>0</v>
      </c>
      <c r="J414" s="359">
        <f t="shared" si="1396"/>
        <v>0</v>
      </c>
      <c r="K414" s="359">
        <f t="shared" si="1396"/>
        <v>0</v>
      </c>
      <c r="L414" s="359">
        <f t="shared" si="1396"/>
        <v>0</v>
      </c>
      <c r="M414" s="359">
        <f t="shared" si="1396"/>
        <v>0</v>
      </c>
      <c r="N414" s="359">
        <f t="shared" si="1396"/>
        <v>0</v>
      </c>
      <c r="O414" s="359">
        <f t="shared" si="1396"/>
        <v>0</v>
      </c>
      <c r="P414" s="359">
        <f t="shared" si="1396"/>
        <v>0</v>
      </c>
      <c r="Q414" s="359">
        <f t="shared" si="1396"/>
        <v>0</v>
      </c>
      <c r="R414" s="359">
        <f t="shared" si="1396"/>
        <v>0</v>
      </c>
      <c r="S414" s="359">
        <f t="shared" si="1396"/>
        <v>0</v>
      </c>
      <c r="T414" s="359">
        <f t="shared" si="1396"/>
        <v>0</v>
      </c>
      <c r="U414" s="359">
        <f t="shared" si="1396"/>
        <v>0</v>
      </c>
      <c r="V414" s="359">
        <f t="shared" si="1396"/>
        <v>0</v>
      </c>
      <c r="W414" s="359">
        <f t="shared" si="1396"/>
        <v>0</v>
      </c>
      <c r="X414" s="359">
        <f t="shared" si="1396"/>
        <v>0</v>
      </c>
      <c r="Y414" s="359">
        <f t="shared" si="1396"/>
        <v>0</v>
      </c>
      <c r="Z414" s="359">
        <f t="shared" si="1396"/>
        <v>0</v>
      </c>
      <c r="AA414" s="359">
        <f t="shared" si="1396"/>
        <v>0</v>
      </c>
      <c r="AB414" s="359">
        <f t="shared" si="1396"/>
        <v>0</v>
      </c>
      <c r="AC414" s="359">
        <f t="shared" si="1396"/>
        <v>0</v>
      </c>
      <c r="AD414" s="359">
        <f t="shared" si="1396"/>
        <v>0</v>
      </c>
      <c r="AE414" s="359">
        <f t="shared" si="1396"/>
        <v>0</v>
      </c>
      <c r="AF414" s="359">
        <f t="shared" si="1396"/>
        <v>0</v>
      </c>
      <c r="AG414" s="359">
        <f t="shared" si="1396"/>
        <v>0</v>
      </c>
      <c r="AH414" s="359">
        <f t="shared" si="1396"/>
        <v>0</v>
      </c>
      <c r="AI414" s="359">
        <f t="shared" si="1396"/>
        <v>0</v>
      </c>
      <c r="AJ414" s="359">
        <f t="shared" si="1396"/>
        <v>0</v>
      </c>
      <c r="AK414" s="359">
        <f t="shared" si="1396"/>
        <v>0</v>
      </c>
      <c r="AL414" s="359">
        <f t="shared" si="1396"/>
        <v>0</v>
      </c>
      <c r="AM414" s="359">
        <f t="shared" si="1396"/>
        <v>0</v>
      </c>
      <c r="AN414" s="359">
        <f t="shared" si="1396"/>
        <v>0</v>
      </c>
      <c r="AO414" s="359">
        <f t="shared" si="1396"/>
        <v>0</v>
      </c>
      <c r="AP414" s="359">
        <f t="shared" si="1396"/>
        <v>0</v>
      </c>
      <c r="AQ414" s="359">
        <f t="shared" si="1396"/>
        <v>0</v>
      </c>
      <c r="AR414" s="359">
        <f t="shared" si="1396"/>
        <v>0</v>
      </c>
      <c r="AS414" s="359">
        <f t="shared" si="1396"/>
        <v>0</v>
      </c>
      <c r="AT414" s="359">
        <f t="shared" si="1396"/>
        <v>0</v>
      </c>
      <c r="AU414" s="359">
        <f t="shared" si="1396"/>
        <v>0</v>
      </c>
      <c r="AV414" s="359">
        <f t="shared" si="1396"/>
        <v>0</v>
      </c>
      <c r="AW414" s="359">
        <f t="shared" si="1396"/>
        <v>0</v>
      </c>
      <c r="AX414" s="359">
        <f t="shared" si="1396"/>
        <v>0</v>
      </c>
      <c r="AY414" s="359">
        <f t="shared" si="1396"/>
        <v>0</v>
      </c>
      <c r="AZ414" s="359">
        <f t="shared" si="1396"/>
        <v>0</v>
      </c>
      <c r="BA414" s="359">
        <f t="shared" si="1396"/>
        <v>0</v>
      </c>
      <c r="BB414" s="359">
        <f t="shared" si="1396"/>
        <v>0</v>
      </c>
      <c r="BC414" s="359">
        <f t="shared" si="1396"/>
        <v>0</v>
      </c>
      <c r="BD414" s="359">
        <f t="shared" si="1396"/>
        <v>0</v>
      </c>
      <c r="BE414" s="359">
        <f t="shared" si="1396"/>
        <v>0</v>
      </c>
      <c r="BF414" s="359">
        <f t="shared" si="1396"/>
        <v>0</v>
      </c>
      <c r="BG414" s="359">
        <f t="shared" si="1396"/>
        <v>0</v>
      </c>
      <c r="BH414" s="359">
        <f t="shared" si="1396"/>
        <v>0</v>
      </c>
      <c r="BI414" s="359">
        <f t="shared" si="1396"/>
        <v>0</v>
      </c>
      <c r="BJ414" s="359">
        <f t="shared" si="1396"/>
        <v>0</v>
      </c>
      <c r="BK414" s="359">
        <f t="shared" si="1396"/>
        <v>0</v>
      </c>
      <c r="BL414" s="359">
        <f t="shared" si="1396"/>
        <v>0</v>
      </c>
      <c r="BM414" s="359">
        <f t="shared" si="1396"/>
        <v>0</v>
      </c>
      <c r="BN414" s="359">
        <f t="shared" si="1396"/>
        <v>0</v>
      </c>
      <c r="BO414" s="359">
        <f t="shared" si="1396"/>
        <v>0</v>
      </c>
      <c r="BP414" s="359">
        <f t="shared" si="1396"/>
        <v>0</v>
      </c>
      <c r="BQ414" s="359">
        <f t="shared" ref="BQ414:CS414" si="1397">IFERROR(IF(BQ$17="beräknas ej",0,BP414*IF(BQ$392&gt;$D$357,1,IF(BQ$392&lt;=$C$357,$C$356,$D$356))*IFERROR(INDEX($B$8:$E$14,MATCH($A414,$A$8:$A$14,0),MATCH(BQ$392,$B$6:$E$6,1)),0)),0)</f>
        <v>0</v>
      </c>
      <c r="BR414" s="359">
        <f t="shared" si="1397"/>
        <v>0</v>
      </c>
      <c r="BS414" s="359">
        <f t="shared" si="1397"/>
        <v>0</v>
      </c>
      <c r="BT414" s="359">
        <f t="shared" si="1397"/>
        <v>0</v>
      </c>
      <c r="BU414" s="359">
        <f t="shared" si="1397"/>
        <v>0</v>
      </c>
      <c r="BV414" s="359">
        <f t="shared" si="1397"/>
        <v>0</v>
      </c>
      <c r="BW414" s="359">
        <f t="shared" si="1397"/>
        <v>0</v>
      </c>
      <c r="BX414" s="359">
        <f t="shared" si="1397"/>
        <v>0</v>
      </c>
      <c r="BY414" s="359">
        <f t="shared" si="1397"/>
        <v>0</v>
      </c>
      <c r="BZ414" s="359">
        <f t="shared" si="1397"/>
        <v>0</v>
      </c>
      <c r="CA414" s="359">
        <f t="shared" si="1397"/>
        <v>0</v>
      </c>
      <c r="CB414" s="359">
        <f t="shared" si="1397"/>
        <v>0</v>
      </c>
      <c r="CC414" s="359">
        <f t="shared" si="1397"/>
        <v>0</v>
      </c>
      <c r="CD414" s="359">
        <f t="shared" si="1397"/>
        <v>0</v>
      </c>
      <c r="CE414" s="359">
        <f t="shared" si="1397"/>
        <v>0</v>
      </c>
      <c r="CF414" s="359">
        <f t="shared" si="1397"/>
        <v>0</v>
      </c>
      <c r="CG414" s="359">
        <f t="shared" si="1397"/>
        <v>0</v>
      </c>
      <c r="CH414" s="359">
        <f t="shared" si="1397"/>
        <v>0</v>
      </c>
      <c r="CI414" s="359">
        <f t="shared" si="1397"/>
        <v>0</v>
      </c>
      <c r="CJ414" s="359">
        <f t="shared" si="1397"/>
        <v>0</v>
      </c>
      <c r="CK414" s="359">
        <f t="shared" si="1397"/>
        <v>0</v>
      </c>
      <c r="CL414" s="359">
        <f t="shared" si="1397"/>
        <v>0</v>
      </c>
      <c r="CM414" s="359">
        <f t="shared" si="1397"/>
        <v>0</v>
      </c>
      <c r="CN414" s="359">
        <f t="shared" si="1397"/>
        <v>0</v>
      </c>
      <c r="CO414" s="359">
        <f t="shared" si="1397"/>
        <v>0</v>
      </c>
      <c r="CP414" s="359">
        <f t="shared" si="1397"/>
        <v>0</v>
      </c>
      <c r="CQ414" s="359">
        <f t="shared" si="1397"/>
        <v>0</v>
      </c>
      <c r="CR414" s="359">
        <f t="shared" si="1397"/>
        <v>0</v>
      </c>
      <c r="CS414" s="359">
        <f t="shared" si="1397"/>
        <v>0</v>
      </c>
    </row>
    <row r="415" spans="1:97" s="367" customFormat="1" x14ac:dyDescent="0.35">
      <c r="A415" s="352">
        <f t="shared" ref="A415:C415" si="1398">A385</f>
        <v>0</v>
      </c>
      <c r="B415" s="352" t="str">
        <f t="shared" si="1398"/>
        <v>0 0</v>
      </c>
      <c r="C415" s="359">
        <f t="shared" si="1398"/>
        <v>0</v>
      </c>
      <c r="D415" s="359">
        <f>IFERROR(('UA basår'!W29*'UA basår'!F29*'UA basår'!H29*'UA basår'!L29)+('UA basår'!W59*'UA basår'!F59*'UA basår'!H59*'UA basår'!L59),0)</f>
        <v>0</v>
      </c>
      <c r="E415" s="359">
        <f t="shared" ref="E415:BP415" si="1399">IFERROR(IF(E$17="beräknas ej",0,D415*IF(E$392&gt;$D$357,1,IF(E$392&lt;=$C$357,$C$356,$D$356))*IFERROR(INDEX($B$8:$E$14,MATCH($A415,$A$8:$A$14,0),MATCH(E$392,$B$6:$E$6,1)),0)),0)</f>
        <v>0</v>
      </c>
      <c r="F415" s="359">
        <f t="shared" si="1399"/>
        <v>0</v>
      </c>
      <c r="G415" s="359">
        <f t="shared" si="1399"/>
        <v>0</v>
      </c>
      <c r="H415" s="359">
        <f t="shared" si="1399"/>
        <v>0</v>
      </c>
      <c r="I415" s="359">
        <f t="shared" si="1399"/>
        <v>0</v>
      </c>
      <c r="J415" s="359">
        <f t="shared" si="1399"/>
        <v>0</v>
      </c>
      <c r="K415" s="359">
        <f t="shared" si="1399"/>
        <v>0</v>
      </c>
      <c r="L415" s="359">
        <f t="shared" si="1399"/>
        <v>0</v>
      </c>
      <c r="M415" s="359">
        <f t="shared" si="1399"/>
        <v>0</v>
      </c>
      <c r="N415" s="359">
        <f t="shared" si="1399"/>
        <v>0</v>
      </c>
      <c r="O415" s="359">
        <f t="shared" si="1399"/>
        <v>0</v>
      </c>
      <c r="P415" s="359">
        <f t="shared" si="1399"/>
        <v>0</v>
      </c>
      <c r="Q415" s="359">
        <f t="shared" si="1399"/>
        <v>0</v>
      </c>
      <c r="R415" s="359">
        <f t="shared" si="1399"/>
        <v>0</v>
      </c>
      <c r="S415" s="359">
        <f t="shared" si="1399"/>
        <v>0</v>
      </c>
      <c r="T415" s="359">
        <f t="shared" si="1399"/>
        <v>0</v>
      </c>
      <c r="U415" s="359">
        <f t="shared" si="1399"/>
        <v>0</v>
      </c>
      <c r="V415" s="359">
        <f t="shared" si="1399"/>
        <v>0</v>
      </c>
      <c r="W415" s="359">
        <f t="shared" si="1399"/>
        <v>0</v>
      </c>
      <c r="X415" s="359">
        <f t="shared" si="1399"/>
        <v>0</v>
      </c>
      <c r="Y415" s="359">
        <f t="shared" si="1399"/>
        <v>0</v>
      </c>
      <c r="Z415" s="359">
        <f t="shared" si="1399"/>
        <v>0</v>
      </c>
      <c r="AA415" s="359">
        <f t="shared" si="1399"/>
        <v>0</v>
      </c>
      <c r="AB415" s="359">
        <f t="shared" si="1399"/>
        <v>0</v>
      </c>
      <c r="AC415" s="359">
        <f t="shared" si="1399"/>
        <v>0</v>
      </c>
      <c r="AD415" s="359">
        <f t="shared" si="1399"/>
        <v>0</v>
      </c>
      <c r="AE415" s="359">
        <f t="shared" si="1399"/>
        <v>0</v>
      </c>
      <c r="AF415" s="359">
        <f t="shared" si="1399"/>
        <v>0</v>
      </c>
      <c r="AG415" s="359">
        <f t="shared" si="1399"/>
        <v>0</v>
      </c>
      <c r="AH415" s="359">
        <f t="shared" si="1399"/>
        <v>0</v>
      </c>
      <c r="AI415" s="359">
        <f t="shared" si="1399"/>
        <v>0</v>
      </c>
      <c r="AJ415" s="359">
        <f t="shared" si="1399"/>
        <v>0</v>
      </c>
      <c r="AK415" s="359">
        <f t="shared" si="1399"/>
        <v>0</v>
      </c>
      <c r="AL415" s="359">
        <f t="shared" si="1399"/>
        <v>0</v>
      </c>
      <c r="AM415" s="359">
        <f t="shared" si="1399"/>
        <v>0</v>
      </c>
      <c r="AN415" s="359">
        <f t="shared" si="1399"/>
        <v>0</v>
      </c>
      <c r="AO415" s="359">
        <f t="shared" si="1399"/>
        <v>0</v>
      </c>
      <c r="AP415" s="359">
        <f t="shared" si="1399"/>
        <v>0</v>
      </c>
      <c r="AQ415" s="359">
        <f t="shared" si="1399"/>
        <v>0</v>
      </c>
      <c r="AR415" s="359">
        <f t="shared" si="1399"/>
        <v>0</v>
      </c>
      <c r="AS415" s="359">
        <f t="shared" si="1399"/>
        <v>0</v>
      </c>
      <c r="AT415" s="359">
        <f t="shared" si="1399"/>
        <v>0</v>
      </c>
      <c r="AU415" s="359">
        <f t="shared" si="1399"/>
        <v>0</v>
      </c>
      <c r="AV415" s="359">
        <f t="shared" si="1399"/>
        <v>0</v>
      </c>
      <c r="AW415" s="359">
        <f t="shared" si="1399"/>
        <v>0</v>
      </c>
      <c r="AX415" s="359">
        <f t="shared" si="1399"/>
        <v>0</v>
      </c>
      <c r="AY415" s="359">
        <f t="shared" si="1399"/>
        <v>0</v>
      </c>
      <c r="AZ415" s="359">
        <f t="shared" si="1399"/>
        <v>0</v>
      </c>
      <c r="BA415" s="359">
        <f t="shared" si="1399"/>
        <v>0</v>
      </c>
      <c r="BB415" s="359">
        <f t="shared" si="1399"/>
        <v>0</v>
      </c>
      <c r="BC415" s="359">
        <f t="shared" si="1399"/>
        <v>0</v>
      </c>
      <c r="BD415" s="359">
        <f t="shared" si="1399"/>
        <v>0</v>
      </c>
      <c r="BE415" s="359">
        <f t="shared" si="1399"/>
        <v>0</v>
      </c>
      <c r="BF415" s="359">
        <f t="shared" si="1399"/>
        <v>0</v>
      </c>
      <c r="BG415" s="359">
        <f t="shared" si="1399"/>
        <v>0</v>
      </c>
      <c r="BH415" s="359">
        <f t="shared" si="1399"/>
        <v>0</v>
      </c>
      <c r="BI415" s="359">
        <f t="shared" si="1399"/>
        <v>0</v>
      </c>
      <c r="BJ415" s="359">
        <f t="shared" si="1399"/>
        <v>0</v>
      </c>
      <c r="BK415" s="359">
        <f t="shared" si="1399"/>
        <v>0</v>
      </c>
      <c r="BL415" s="359">
        <f t="shared" si="1399"/>
        <v>0</v>
      </c>
      <c r="BM415" s="359">
        <f t="shared" si="1399"/>
        <v>0</v>
      </c>
      <c r="BN415" s="359">
        <f t="shared" si="1399"/>
        <v>0</v>
      </c>
      <c r="BO415" s="359">
        <f t="shared" si="1399"/>
        <v>0</v>
      </c>
      <c r="BP415" s="359">
        <f t="shared" si="1399"/>
        <v>0</v>
      </c>
      <c r="BQ415" s="359">
        <f t="shared" ref="BQ415:CS415" si="1400">IFERROR(IF(BQ$17="beräknas ej",0,BP415*IF(BQ$392&gt;$D$357,1,IF(BQ$392&lt;=$C$357,$C$356,$D$356))*IFERROR(INDEX($B$8:$E$14,MATCH($A415,$A$8:$A$14,0),MATCH(BQ$392,$B$6:$E$6,1)),0)),0)</f>
        <v>0</v>
      </c>
      <c r="BR415" s="359">
        <f t="shared" si="1400"/>
        <v>0</v>
      </c>
      <c r="BS415" s="359">
        <f t="shared" si="1400"/>
        <v>0</v>
      </c>
      <c r="BT415" s="359">
        <f t="shared" si="1400"/>
        <v>0</v>
      </c>
      <c r="BU415" s="359">
        <f t="shared" si="1400"/>
        <v>0</v>
      </c>
      <c r="BV415" s="359">
        <f t="shared" si="1400"/>
        <v>0</v>
      </c>
      <c r="BW415" s="359">
        <f t="shared" si="1400"/>
        <v>0</v>
      </c>
      <c r="BX415" s="359">
        <f t="shared" si="1400"/>
        <v>0</v>
      </c>
      <c r="BY415" s="359">
        <f t="shared" si="1400"/>
        <v>0</v>
      </c>
      <c r="BZ415" s="359">
        <f t="shared" si="1400"/>
        <v>0</v>
      </c>
      <c r="CA415" s="359">
        <f t="shared" si="1400"/>
        <v>0</v>
      </c>
      <c r="CB415" s="359">
        <f t="shared" si="1400"/>
        <v>0</v>
      </c>
      <c r="CC415" s="359">
        <f t="shared" si="1400"/>
        <v>0</v>
      </c>
      <c r="CD415" s="359">
        <f t="shared" si="1400"/>
        <v>0</v>
      </c>
      <c r="CE415" s="359">
        <f t="shared" si="1400"/>
        <v>0</v>
      </c>
      <c r="CF415" s="359">
        <f t="shared" si="1400"/>
        <v>0</v>
      </c>
      <c r="CG415" s="359">
        <f t="shared" si="1400"/>
        <v>0</v>
      </c>
      <c r="CH415" s="359">
        <f t="shared" si="1400"/>
        <v>0</v>
      </c>
      <c r="CI415" s="359">
        <f t="shared" si="1400"/>
        <v>0</v>
      </c>
      <c r="CJ415" s="359">
        <f t="shared" si="1400"/>
        <v>0</v>
      </c>
      <c r="CK415" s="359">
        <f t="shared" si="1400"/>
        <v>0</v>
      </c>
      <c r="CL415" s="359">
        <f t="shared" si="1400"/>
        <v>0</v>
      </c>
      <c r="CM415" s="359">
        <f t="shared" si="1400"/>
        <v>0</v>
      </c>
      <c r="CN415" s="359">
        <f t="shared" si="1400"/>
        <v>0</v>
      </c>
      <c r="CO415" s="359">
        <f t="shared" si="1400"/>
        <v>0</v>
      </c>
      <c r="CP415" s="359">
        <f t="shared" si="1400"/>
        <v>0</v>
      </c>
      <c r="CQ415" s="359">
        <f t="shared" si="1400"/>
        <v>0</v>
      </c>
      <c r="CR415" s="359">
        <f t="shared" si="1400"/>
        <v>0</v>
      </c>
      <c r="CS415" s="359">
        <f t="shared" si="1400"/>
        <v>0</v>
      </c>
    </row>
    <row r="416" spans="1:97" s="367" customFormat="1" x14ac:dyDescent="0.35">
      <c r="A416" s="352">
        <f t="shared" ref="A416:C416" si="1401">A386</f>
        <v>0</v>
      </c>
      <c r="B416" s="352" t="str">
        <f t="shared" si="1401"/>
        <v>0 0</v>
      </c>
      <c r="C416" s="359">
        <f t="shared" si="1401"/>
        <v>0</v>
      </c>
      <c r="D416" s="359">
        <f>IFERROR(('UA basår'!W30*'UA basår'!F30*'UA basår'!H30*'UA basår'!L30)+('UA basår'!W60*'UA basår'!F60*'UA basår'!H60*'UA basår'!L60),0)</f>
        <v>0</v>
      </c>
      <c r="E416" s="359">
        <f t="shared" ref="E416:BP416" si="1402">IFERROR(IF(E$17="beräknas ej",0,D416*IF(E$392&gt;$D$357,1,IF(E$392&lt;=$C$357,$C$356,$D$356))*IFERROR(INDEX($B$8:$E$14,MATCH($A416,$A$8:$A$14,0),MATCH(E$392,$B$6:$E$6,1)),0)),0)</f>
        <v>0</v>
      </c>
      <c r="F416" s="359">
        <f t="shared" si="1402"/>
        <v>0</v>
      </c>
      <c r="G416" s="359">
        <f t="shared" si="1402"/>
        <v>0</v>
      </c>
      <c r="H416" s="359">
        <f t="shared" si="1402"/>
        <v>0</v>
      </c>
      <c r="I416" s="359">
        <f t="shared" si="1402"/>
        <v>0</v>
      </c>
      <c r="J416" s="359">
        <f t="shared" si="1402"/>
        <v>0</v>
      </c>
      <c r="K416" s="359">
        <f t="shared" si="1402"/>
        <v>0</v>
      </c>
      <c r="L416" s="359">
        <f t="shared" si="1402"/>
        <v>0</v>
      </c>
      <c r="M416" s="359">
        <f t="shared" si="1402"/>
        <v>0</v>
      </c>
      <c r="N416" s="359">
        <f t="shared" si="1402"/>
        <v>0</v>
      </c>
      <c r="O416" s="359">
        <f t="shared" si="1402"/>
        <v>0</v>
      </c>
      <c r="P416" s="359">
        <f t="shared" si="1402"/>
        <v>0</v>
      </c>
      <c r="Q416" s="359">
        <f t="shared" si="1402"/>
        <v>0</v>
      </c>
      <c r="R416" s="359">
        <f t="shared" si="1402"/>
        <v>0</v>
      </c>
      <c r="S416" s="359">
        <f t="shared" si="1402"/>
        <v>0</v>
      </c>
      <c r="T416" s="359">
        <f t="shared" si="1402"/>
        <v>0</v>
      </c>
      <c r="U416" s="359">
        <f t="shared" si="1402"/>
        <v>0</v>
      </c>
      <c r="V416" s="359">
        <f t="shared" si="1402"/>
        <v>0</v>
      </c>
      <c r="W416" s="359">
        <f t="shared" si="1402"/>
        <v>0</v>
      </c>
      <c r="X416" s="359">
        <f t="shared" si="1402"/>
        <v>0</v>
      </c>
      <c r="Y416" s="359">
        <f t="shared" si="1402"/>
        <v>0</v>
      </c>
      <c r="Z416" s="359">
        <f t="shared" si="1402"/>
        <v>0</v>
      </c>
      <c r="AA416" s="359">
        <f t="shared" si="1402"/>
        <v>0</v>
      </c>
      <c r="AB416" s="359">
        <f t="shared" si="1402"/>
        <v>0</v>
      </c>
      <c r="AC416" s="359">
        <f t="shared" si="1402"/>
        <v>0</v>
      </c>
      <c r="AD416" s="359">
        <f t="shared" si="1402"/>
        <v>0</v>
      </c>
      <c r="AE416" s="359">
        <f t="shared" si="1402"/>
        <v>0</v>
      </c>
      <c r="AF416" s="359">
        <f t="shared" si="1402"/>
        <v>0</v>
      </c>
      <c r="AG416" s="359">
        <f t="shared" si="1402"/>
        <v>0</v>
      </c>
      <c r="AH416" s="359">
        <f t="shared" si="1402"/>
        <v>0</v>
      </c>
      <c r="AI416" s="359">
        <f t="shared" si="1402"/>
        <v>0</v>
      </c>
      <c r="AJ416" s="359">
        <f t="shared" si="1402"/>
        <v>0</v>
      </c>
      <c r="AK416" s="359">
        <f t="shared" si="1402"/>
        <v>0</v>
      </c>
      <c r="AL416" s="359">
        <f t="shared" si="1402"/>
        <v>0</v>
      </c>
      <c r="AM416" s="359">
        <f t="shared" si="1402"/>
        <v>0</v>
      </c>
      <c r="AN416" s="359">
        <f t="shared" si="1402"/>
        <v>0</v>
      </c>
      <c r="AO416" s="359">
        <f t="shared" si="1402"/>
        <v>0</v>
      </c>
      <c r="AP416" s="359">
        <f t="shared" si="1402"/>
        <v>0</v>
      </c>
      <c r="AQ416" s="359">
        <f t="shared" si="1402"/>
        <v>0</v>
      </c>
      <c r="AR416" s="359">
        <f t="shared" si="1402"/>
        <v>0</v>
      </c>
      <c r="AS416" s="359">
        <f t="shared" si="1402"/>
        <v>0</v>
      </c>
      <c r="AT416" s="359">
        <f t="shared" si="1402"/>
        <v>0</v>
      </c>
      <c r="AU416" s="359">
        <f t="shared" si="1402"/>
        <v>0</v>
      </c>
      <c r="AV416" s="359">
        <f t="shared" si="1402"/>
        <v>0</v>
      </c>
      <c r="AW416" s="359">
        <f t="shared" si="1402"/>
        <v>0</v>
      </c>
      <c r="AX416" s="359">
        <f t="shared" si="1402"/>
        <v>0</v>
      </c>
      <c r="AY416" s="359">
        <f t="shared" si="1402"/>
        <v>0</v>
      </c>
      <c r="AZ416" s="359">
        <f t="shared" si="1402"/>
        <v>0</v>
      </c>
      <c r="BA416" s="359">
        <f t="shared" si="1402"/>
        <v>0</v>
      </c>
      <c r="BB416" s="359">
        <f t="shared" si="1402"/>
        <v>0</v>
      </c>
      <c r="BC416" s="359">
        <f t="shared" si="1402"/>
        <v>0</v>
      </c>
      <c r="BD416" s="359">
        <f t="shared" si="1402"/>
        <v>0</v>
      </c>
      <c r="BE416" s="359">
        <f t="shared" si="1402"/>
        <v>0</v>
      </c>
      <c r="BF416" s="359">
        <f t="shared" si="1402"/>
        <v>0</v>
      </c>
      <c r="BG416" s="359">
        <f t="shared" si="1402"/>
        <v>0</v>
      </c>
      <c r="BH416" s="359">
        <f t="shared" si="1402"/>
        <v>0</v>
      </c>
      <c r="BI416" s="359">
        <f t="shared" si="1402"/>
        <v>0</v>
      </c>
      <c r="BJ416" s="359">
        <f t="shared" si="1402"/>
        <v>0</v>
      </c>
      <c r="BK416" s="359">
        <f t="shared" si="1402"/>
        <v>0</v>
      </c>
      <c r="BL416" s="359">
        <f t="shared" si="1402"/>
        <v>0</v>
      </c>
      <c r="BM416" s="359">
        <f t="shared" si="1402"/>
        <v>0</v>
      </c>
      <c r="BN416" s="359">
        <f t="shared" si="1402"/>
        <v>0</v>
      </c>
      <c r="BO416" s="359">
        <f t="shared" si="1402"/>
        <v>0</v>
      </c>
      <c r="BP416" s="359">
        <f t="shared" si="1402"/>
        <v>0</v>
      </c>
      <c r="BQ416" s="359">
        <f t="shared" ref="BQ416:CS416" si="1403">IFERROR(IF(BQ$17="beräknas ej",0,BP416*IF(BQ$392&gt;$D$357,1,IF(BQ$392&lt;=$C$357,$C$356,$D$356))*IFERROR(INDEX($B$8:$E$14,MATCH($A416,$A$8:$A$14,0),MATCH(BQ$392,$B$6:$E$6,1)),0)),0)</f>
        <v>0</v>
      </c>
      <c r="BR416" s="359">
        <f t="shared" si="1403"/>
        <v>0</v>
      </c>
      <c r="BS416" s="359">
        <f t="shared" si="1403"/>
        <v>0</v>
      </c>
      <c r="BT416" s="359">
        <f t="shared" si="1403"/>
        <v>0</v>
      </c>
      <c r="BU416" s="359">
        <f t="shared" si="1403"/>
        <v>0</v>
      </c>
      <c r="BV416" s="359">
        <f t="shared" si="1403"/>
        <v>0</v>
      </c>
      <c r="BW416" s="359">
        <f t="shared" si="1403"/>
        <v>0</v>
      </c>
      <c r="BX416" s="359">
        <f t="shared" si="1403"/>
        <v>0</v>
      </c>
      <c r="BY416" s="359">
        <f t="shared" si="1403"/>
        <v>0</v>
      </c>
      <c r="BZ416" s="359">
        <f t="shared" si="1403"/>
        <v>0</v>
      </c>
      <c r="CA416" s="359">
        <f t="shared" si="1403"/>
        <v>0</v>
      </c>
      <c r="CB416" s="359">
        <f t="shared" si="1403"/>
        <v>0</v>
      </c>
      <c r="CC416" s="359">
        <f t="shared" si="1403"/>
        <v>0</v>
      </c>
      <c r="CD416" s="359">
        <f t="shared" si="1403"/>
        <v>0</v>
      </c>
      <c r="CE416" s="359">
        <f t="shared" si="1403"/>
        <v>0</v>
      </c>
      <c r="CF416" s="359">
        <f t="shared" si="1403"/>
        <v>0</v>
      </c>
      <c r="CG416" s="359">
        <f t="shared" si="1403"/>
        <v>0</v>
      </c>
      <c r="CH416" s="359">
        <f t="shared" si="1403"/>
        <v>0</v>
      </c>
      <c r="CI416" s="359">
        <f t="shared" si="1403"/>
        <v>0</v>
      </c>
      <c r="CJ416" s="359">
        <f t="shared" si="1403"/>
        <v>0</v>
      </c>
      <c r="CK416" s="359">
        <f t="shared" si="1403"/>
        <v>0</v>
      </c>
      <c r="CL416" s="359">
        <f t="shared" si="1403"/>
        <v>0</v>
      </c>
      <c r="CM416" s="359">
        <f t="shared" si="1403"/>
        <v>0</v>
      </c>
      <c r="CN416" s="359">
        <f t="shared" si="1403"/>
        <v>0</v>
      </c>
      <c r="CO416" s="359">
        <f t="shared" si="1403"/>
        <v>0</v>
      </c>
      <c r="CP416" s="359">
        <f t="shared" si="1403"/>
        <v>0</v>
      </c>
      <c r="CQ416" s="359">
        <f t="shared" si="1403"/>
        <v>0</v>
      </c>
      <c r="CR416" s="359">
        <f t="shared" si="1403"/>
        <v>0</v>
      </c>
      <c r="CS416" s="359">
        <f t="shared" si="1403"/>
        <v>0</v>
      </c>
    </row>
    <row r="417" spans="1:97" s="367" customFormat="1" x14ac:dyDescent="0.35">
      <c r="A417" s="352">
        <f t="shared" ref="A417:C417" si="1404">A387</f>
        <v>0</v>
      </c>
      <c r="B417" s="352" t="str">
        <f t="shared" si="1404"/>
        <v>0 0</v>
      </c>
      <c r="C417" s="359">
        <f t="shared" si="1404"/>
        <v>0</v>
      </c>
      <c r="D417" s="359">
        <f>IFERROR(('UA basår'!W31*'UA basår'!F31*'UA basår'!H31*'UA basår'!L31)+('UA basår'!W61*'UA basår'!F61*'UA basår'!H61*'UA basår'!L61),0)</f>
        <v>0</v>
      </c>
      <c r="E417" s="359">
        <f t="shared" ref="E417:BP417" si="1405">IFERROR(IF(E$17="beräknas ej",0,D417*IF(E$392&gt;$D$357,1,IF(E$392&lt;=$C$357,$C$356,$D$356))*IFERROR(INDEX($B$8:$E$14,MATCH($A417,$A$8:$A$14,0),MATCH(E$392,$B$6:$E$6,1)),0)),0)</f>
        <v>0</v>
      </c>
      <c r="F417" s="359">
        <f t="shared" si="1405"/>
        <v>0</v>
      </c>
      <c r="G417" s="359">
        <f t="shared" si="1405"/>
        <v>0</v>
      </c>
      <c r="H417" s="359">
        <f t="shared" si="1405"/>
        <v>0</v>
      </c>
      <c r="I417" s="359">
        <f t="shared" si="1405"/>
        <v>0</v>
      </c>
      <c r="J417" s="359">
        <f t="shared" si="1405"/>
        <v>0</v>
      </c>
      <c r="K417" s="359">
        <f t="shared" si="1405"/>
        <v>0</v>
      </c>
      <c r="L417" s="359">
        <f t="shared" si="1405"/>
        <v>0</v>
      </c>
      <c r="M417" s="359">
        <f t="shared" si="1405"/>
        <v>0</v>
      </c>
      <c r="N417" s="359">
        <f t="shared" si="1405"/>
        <v>0</v>
      </c>
      <c r="O417" s="359">
        <f t="shared" si="1405"/>
        <v>0</v>
      </c>
      <c r="P417" s="359">
        <f t="shared" si="1405"/>
        <v>0</v>
      </c>
      <c r="Q417" s="359">
        <f t="shared" si="1405"/>
        <v>0</v>
      </c>
      <c r="R417" s="359">
        <f t="shared" si="1405"/>
        <v>0</v>
      </c>
      <c r="S417" s="359">
        <f t="shared" si="1405"/>
        <v>0</v>
      </c>
      <c r="T417" s="359">
        <f t="shared" si="1405"/>
        <v>0</v>
      </c>
      <c r="U417" s="359">
        <f t="shared" si="1405"/>
        <v>0</v>
      </c>
      <c r="V417" s="359">
        <f t="shared" si="1405"/>
        <v>0</v>
      </c>
      <c r="W417" s="359">
        <f t="shared" si="1405"/>
        <v>0</v>
      </c>
      <c r="X417" s="359">
        <f t="shared" si="1405"/>
        <v>0</v>
      </c>
      <c r="Y417" s="359">
        <f t="shared" si="1405"/>
        <v>0</v>
      </c>
      <c r="Z417" s="359">
        <f t="shared" si="1405"/>
        <v>0</v>
      </c>
      <c r="AA417" s="359">
        <f t="shared" si="1405"/>
        <v>0</v>
      </c>
      <c r="AB417" s="359">
        <f t="shared" si="1405"/>
        <v>0</v>
      </c>
      <c r="AC417" s="359">
        <f t="shared" si="1405"/>
        <v>0</v>
      </c>
      <c r="AD417" s="359">
        <f t="shared" si="1405"/>
        <v>0</v>
      </c>
      <c r="AE417" s="359">
        <f t="shared" si="1405"/>
        <v>0</v>
      </c>
      <c r="AF417" s="359">
        <f t="shared" si="1405"/>
        <v>0</v>
      </c>
      <c r="AG417" s="359">
        <f t="shared" si="1405"/>
        <v>0</v>
      </c>
      <c r="AH417" s="359">
        <f t="shared" si="1405"/>
        <v>0</v>
      </c>
      <c r="AI417" s="359">
        <f t="shared" si="1405"/>
        <v>0</v>
      </c>
      <c r="AJ417" s="359">
        <f t="shared" si="1405"/>
        <v>0</v>
      </c>
      <c r="AK417" s="359">
        <f t="shared" si="1405"/>
        <v>0</v>
      </c>
      <c r="AL417" s="359">
        <f t="shared" si="1405"/>
        <v>0</v>
      </c>
      <c r="AM417" s="359">
        <f t="shared" si="1405"/>
        <v>0</v>
      </c>
      <c r="AN417" s="359">
        <f t="shared" si="1405"/>
        <v>0</v>
      </c>
      <c r="AO417" s="359">
        <f t="shared" si="1405"/>
        <v>0</v>
      </c>
      <c r="AP417" s="359">
        <f t="shared" si="1405"/>
        <v>0</v>
      </c>
      <c r="AQ417" s="359">
        <f t="shared" si="1405"/>
        <v>0</v>
      </c>
      <c r="AR417" s="359">
        <f t="shared" si="1405"/>
        <v>0</v>
      </c>
      <c r="AS417" s="359">
        <f t="shared" si="1405"/>
        <v>0</v>
      </c>
      <c r="AT417" s="359">
        <f t="shared" si="1405"/>
        <v>0</v>
      </c>
      <c r="AU417" s="359">
        <f t="shared" si="1405"/>
        <v>0</v>
      </c>
      <c r="AV417" s="359">
        <f t="shared" si="1405"/>
        <v>0</v>
      </c>
      <c r="AW417" s="359">
        <f t="shared" si="1405"/>
        <v>0</v>
      </c>
      <c r="AX417" s="359">
        <f t="shared" si="1405"/>
        <v>0</v>
      </c>
      <c r="AY417" s="359">
        <f t="shared" si="1405"/>
        <v>0</v>
      </c>
      <c r="AZ417" s="359">
        <f t="shared" si="1405"/>
        <v>0</v>
      </c>
      <c r="BA417" s="359">
        <f t="shared" si="1405"/>
        <v>0</v>
      </c>
      <c r="BB417" s="359">
        <f t="shared" si="1405"/>
        <v>0</v>
      </c>
      <c r="BC417" s="359">
        <f t="shared" si="1405"/>
        <v>0</v>
      </c>
      <c r="BD417" s="359">
        <f t="shared" si="1405"/>
        <v>0</v>
      </c>
      <c r="BE417" s="359">
        <f t="shared" si="1405"/>
        <v>0</v>
      </c>
      <c r="BF417" s="359">
        <f t="shared" si="1405"/>
        <v>0</v>
      </c>
      <c r="BG417" s="359">
        <f t="shared" si="1405"/>
        <v>0</v>
      </c>
      <c r="BH417" s="359">
        <f t="shared" si="1405"/>
        <v>0</v>
      </c>
      <c r="BI417" s="359">
        <f t="shared" si="1405"/>
        <v>0</v>
      </c>
      <c r="BJ417" s="359">
        <f t="shared" si="1405"/>
        <v>0</v>
      </c>
      <c r="BK417" s="359">
        <f t="shared" si="1405"/>
        <v>0</v>
      </c>
      <c r="BL417" s="359">
        <f t="shared" si="1405"/>
        <v>0</v>
      </c>
      <c r="BM417" s="359">
        <f t="shared" si="1405"/>
        <v>0</v>
      </c>
      <c r="BN417" s="359">
        <f t="shared" si="1405"/>
        <v>0</v>
      </c>
      <c r="BO417" s="359">
        <f t="shared" si="1405"/>
        <v>0</v>
      </c>
      <c r="BP417" s="359">
        <f t="shared" si="1405"/>
        <v>0</v>
      </c>
      <c r="BQ417" s="359">
        <f t="shared" ref="BQ417:CS417" si="1406">IFERROR(IF(BQ$17="beräknas ej",0,BP417*IF(BQ$392&gt;$D$357,1,IF(BQ$392&lt;=$C$357,$C$356,$D$356))*IFERROR(INDEX($B$8:$E$14,MATCH($A417,$A$8:$A$14,0),MATCH(BQ$392,$B$6:$E$6,1)),0)),0)</f>
        <v>0</v>
      </c>
      <c r="BR417" s="359">
        <f t="shared" si="1406"/>
        <v>0</v>
      </c>
      <c r="BS417" s="359">
        <f t="shared" si="1406"/>
        <v>0</v>
      </c>
      <c r="BT417" s="359">
        <f t="shared" si="1406"/>
        <v>0</v>
      </c>
      <c r="BU417" s="359">
        <f t="shared" si="1406"/>
        <v>0</v>
      </c>
      <c r="BV417" s="359">
        <f t="shared" si="1406"/>
        <v>0</v>
      </c>
      <c r="BW417" s="359">
        <f t="shared" si="1406"/>
        <v>0</v>
      </c>
      <c r="BX417" s="359">
        <f t="shared" si="1406"/>
        <v>0</v>
      </c>
      <c r="BY417" s="359">
        <f t="shared" si="1406"/>
        <v>0</v>
      </c>
      <c r="BZ417" s="359">
        <f t="shared" si="1406"/>
        <v>0</v>
      </c>
      <c r="CA417" s="359">
        <f t="shared" si="1406"/>
        <v>0</v>
      </c>
      <c r="CB417" s="359">
        <f t="shared" si="1406"/>
        <v>0</v>
      </c>
      <c r="CC417" s="359">
        <f t="shared" si="1406"/>
        <v>0</v>
      </c>
      <c r="CD417" s="359">
        <f t="shared" si="1406"/>
        <v>0</v>
      </c>
      <c r="CE417" s="359">
        <f t="shared" si="1406"/>
        <v>0</v>
      </c>
      <c r="CF417" s="359">
        <f t="shared" si="1406"/>
        <v>0</v>
      </c>
      <c r="CG417" s="359">
        <f t="shared" si="1406"/>
        <v>0</v>
      </c>
      <c r="CH417" s="359">
        <f t="shared" si="1406"/>
        <v>0</v>
      </c>
      <c r="CI417" s="359">
        <f t="shared" si="1406"/>
        <v>0</v>
      </c>
      <c r="CJ417" s="359">
        <f t="shared" si="1406"/>
        <v>0</v>
      </c>
      <c r="CK417" s="359">
        <f t="shared" si="1406"/>
        <v>0</v>
      </c>
      <c r="CL417" s="359">
        <f t="shared" si="1406"/>
        <v>0</v>
      </c>
      <c r="CM417" s="359">
        <f t="shared" si="1406"/>
        <v>0</v>
      </c>
      <c r="CN417" s="359">
        <f t="shared" si="1406"/>
        <v>0</v>
      </c>
      <c r="CO417" s="359">
        <f t="shared" si="1406"/>
        <v>0</v>
      </c>
      <c r="CP417" s="359">
        <f t="shared" si="1406"/>
        <v>0</v>
      </c>
      <c r="CQ417" s="359">
        <f t="shared" si="1406"/>
        <v>0</v>
      </c>
      <c r="CR417" s="359">
        <f t="shared" si="1406"/>
        <v>0</v>
      </c>
      <c r="CS417" s="359">
        <f t="shared" si="1406"/>
        <v>0</v>
      </c>
    </row>
    <row r="418" spans="1:97" s="370" customFormat="1" x14ac:dyDescent="0.35">
      <c r="A418" s="362"/>
      <c r="B418" s="362"/>
      <c r="C418" s="359"/>
      <c r="D418" s="363">
        <f>SUM(D393:D417)</f>
        <v>0</v>
      </c>
      <c r="E418" s="363">
        <f t="shared" ref="E418:BP418" si="1407">SUM(E393:E417)</f>
        <v>0</v>
      </c>
      <c r="F418" s="363">
        <f t="shared" si="1407"/>
        <v>0</v>
      </c>
      <c r="G418" s="363">
        <f t="shared" si="1407"/>
        <v>0</v>
      </c>
      <c r="H418" s="363">
        <f t="shared" si="1407"/>
        <v>0</v>
      </c>
      <c r="I418" s="363">
        <f t="shared" si="1407"/>
        <v>0</v>
      </c>
      <c r="J418" s="363">
        <f t="shared" si="1407"/>
        <v>0</v>
      </c>
      <c r="K418" s="363">
        <f t="shared" si="1407"/>
        <v>0</v>
      </c>
      <c r="L418" s="363">
        <f t="shared" si="1407"/>
        <v>0</v>
      </c>
      <c r="M418" s="363">
        <f t="shared" si="1407"/>
        <v>0</v>
      </c>
      <c r="N418" s="363">
        <f t="shared" si="1407"/>
        <v>0</v>
      </c>
      <c r="O418" s="363">
        <f t="shared" si="1407"/>
        <v>0</v>
      </c>
      <c r="P418" s="363">
        <f t="shared" si="1407"/>
        <v>0</v>
      </c>
      <c r="Q418" s="363">
        <f t="shared" si="1407"/>
        <v>0</v>
      </c>
      <c r="R418" s="363">
        <f t="shared" si="1407"/>
        <v>0</v>
      </c>
      <c r="S418" s="363">
        <f t="shared" si="1407"/>
        <v>0</v>
      </c>
      <c r="T418" s="363">
        <f t="shared" si="1407"/>
        <v>0</v>
      </c>
      <c r="U418" s="363">
        <f t="shared" si="1407"/>
        <v>0</v>
      </c>
      <c r="V418" s="363">
        <f t="shared" si="1407"/>
        <v>0</v>
      </c>
      <c r="W418" s="363">
        <f t="shared" si="1407"/>
        <v>0</v>
      </c>
      <c r="X418" s="363">
        <f t="shared" si="1407"/>
        <v>0</v>
      </c>
      <c r="Y418" s="363">
        <f t="shared" si="1407"/>
        <v>0</v>
      </c>
      <c r="Z418" s="363">
        <f t="shared" si="1407"/>
        <v>0</v>
      </c>
      <c r="AA418" s="363">
        <f t="shared" si="1407"/>
        <v>0</v>
      </c>
      <c r="AB418" s="363">
        <f t="shared" si="1407"/>
        <v>0</v>
      </c>
      <c r="AC418" s="363">
        <f t="shared" si="1407"/>
        <v>0</v>
      </c>
      <c r="AD418" s="363">
        <f t="shared" si="1407"/>
        <v>0</v>
      </c>
      <c r="AE418" s="363">
        <f t="shared" si="1407"/>
        <v>0</v>
      </c>
      <c r="AF418" s="363">
        <f t="shared" si="1407"/>
        <v>0</v>
      </c>
      <c r="AG418" s="363">
        <f t="shared" si="1407"/>
        <v>0</v>
      </c>
      <c r="AH418" s="363">
        <f t="shared" si="1407"/>
        <v>0</v>
      </c>
      <c r="AI418" s="363">
        <f t="shared" si="1407"/>
        <v>0</v>
      </c>
      <c r="AJ418" s="363">
        <f t="shared" si="1407"/>
        <v>0</v>
      </c>
      <c r="AK418" s="363">
        <f t="shared" si="1407"/>
        <v>0</v>
      </c>
      <c r="AL418" s="363">
        <f t="shared" si="1407"/>
        <v>0</v>
      </c>
      <c r="AM418" s="363">
        <f t="shared" si="1407"/>
        <v>0</v>
      </c>
      <c r="AN418" s="363">
        <f t="shared" si="1407"/>
        <v>0</v>
      </c>
      <c r="AO418" s="363">
        <f t="shared" si="1407"/>
        <v>0</v>
      </c>
      <c r="AP418" s="363">
        <f t="shared" si="1407"/>
        <v>0</v>
      </c>
      <c r="AQ418" s="363">
        <f t="shared" si="1407"/>
        <v>0</v>
      </c>
      <c r="AR418" s="363">
        <f t="shared" si="1407"/>
        <v>0</v>
      </c>
      <c r="AS418" s="363">
        <f t="shared" si="1407"/>
        <v>0</v>
      </c>
      <c r="AT418" s="363">
        <f t="shared" si="1407"/>
        <v>0</v>
      </c>
      <c r="AU418" s="363">
        <f t="shared" si="1407"/>
        <v>0</v>
      </c>
      <c r="AV418" s="363">
        <f t="shared" si="1407"/>
        <v>0</v>
      </c>
      <c r="AW418" s="363">
        <f t="shared" si="1407"/>
        <v>0</v>
      </c>
      <c r="AX418" s="363">
        <f t="shared" si="1407"/>
        <v>0</v>
      </c>
      <c r="AY418" s="363">
        <f t="shared" si="1407"/>
        <v>0</v>
      </c>
      <c r="AZ418" s="363">
        <f t="shared" si="1407"/>
        <v>0</v>
      </c>
      <c r="BA418" s="363">
        <f t="shared" si="1407"/>
        <v>0</v>
      </c>
      <c r="BB418" s="363">
        <f t="shared" si="1407"/>
        <v>0</v>
      </c>
      <c r="BC418" s="363">
        <f t="shared" si="1407"/>
        <v>0</v>
      </c>
      <c r="BD418" s="363">
        <f t="shared" si="1407"/>
        <v>0</v>
      </c>
      <c r="BE418" s="363">
        <f t="shared" si="1407"/>
        <v>0</v>
      </c>
      <c r="BF418" s="363">
        <f t="shared" si="1407"/>
        <v>0</v>
      </c>
      <c r="BG418" s="363">
        <f t="shared" si="1407"/>
        <v>0</v>
      </c>
      <c r="BH418" s="363">
        <f t="shared" si="1407"/>
        <v>0</v>
      </c>
      <c r="BI418" s="363">
        <f t="shared" si="1407"/>
        <v>0</v>
      </c>
      <c r="BJ418" s="363">
        <f t="shared" si="1407"/>
        <v>0</v>
      </c>
      <c r="BK418" s="363">
        <f t="shared" si="1407"/>
        <v>0</v>
      </c>
      <c r="BL418" s="363">
        <f t="shared" si="1407"/>
        <v>0</v>
      </c>
      <c r="BM418" s="363">
        <f t="shared" si="1407"/>
        <v>0</v>
      </c>
      <c r="BN418" s="363">
        <f t="shared" si="1407"/>
        <v>0</v>
      </c>
      <c r="BO418" s="363">
        <f t="shared" si="1407"/>
        <v>0</v>
      </c>
      <c r="BP418" s="363">
        <f t="shared" si="1407"/>
        <v>0</v>
      </c>
      <c r="BQ418" s="363">
        <f t="shared" ref="BQ418:CS418" si="1408">SUM(BQ393:BQ417)</f>
        <v>0</v>
      </c>
      <c r="BR418" s="363">
        <f t="shared" si="1408"/>
        <v>0</v>
      </c>
      <c r="BS418" s="363">
        <f t="shared" si="1408"/>
        <v>0</v>
      </c>
      <c r="BT418" s="363">
        <f t="shared" si="1408"/>
        <v>0</v>
      </c>
      <c r="BU418" s="363">
        <f t="shared" si="1408"/>
        <v>0</v>
      </c>
      <c r="BV418" s="363">
        <f t="shared" si="1408"/>
        <v>0</v>
      </c>
      <c r="BW418" s="363">
        <f t="shared" si="1408"/>
        <v>0</v>
      </c>
      <c r="BX418" s="363">
        <f t="shared" si="1408"/>
        <v>0</v>
      </c>
      <c r="BY418" s="363">
        <f t="shared" si="1408"/>
        <v>0</v>
      </c>
      <c r="BZ418" s="363">
        <f t="shared" si="1408"/>
        <v>0</v>
      </c>
      <c r="CA418" s="363">
        <f t="shared" si="1408"/>
        <v>0</v>
      </c>
      <c r="CB418" s="363">
        <f t="shared" si="1408"/>
        <v>0</v>
      </c>
      <c r="CC418" s="363">
        <f t="shared" si="1408"/>
        <v>0</v>
      </c>
      <c r="CD418" s="363">
        <f t="shared" si="1408"/>
        <v>0</v>
      </c>
      <c r="CE418" s="363">
        <f t="shared" si="1408"/>
        <v>0</v>
      </c>
      <c r="CF418" s="363">
        <f t="shared" si="1408"/>
        <v>0</v>
      </c>
      <c r="CG418" s="363">
        <f t="shared" si="1408"/>
        <v>0</v>
      </c>
      <c r="CH418" s="363">
        <f t="shared" si="1408"/>
        <v>0</v>
      </c>
      <c r="CI418" s="363">
        <f t="shared" si="1408"/>
        <v>0</v>
      </c>
      <c r="CJ418" s="363">
        <f t="shared" si="1408"/>
        <v>0</v>
      </c>
      <c r="CK418" s="363">
        <f t="shared" si="1408"/>
        <v>0</v>
      </c>
      <c r="CL418" s="363">
        <f t="shared" si="1408"/>
        <v>0</v>
      </c>
      <c r="CM418" s="363">
        <f t="shared" si="1408"/>
        <v>0</v>
      </c>
      <c r="CN418" s="363">
        <f t="shared" si="1408"/>
        <v>0</v>
      </c>
      <c r="CO418" s="363">
        <f t="shared" si="1408"/>
        <v>0</v>
      </c>
      <c r="CP418" s="363">
        <f t="shared" si="1408"/>
        <v>0</v>
      </c>
      <c r="CQ418" s="363">
        <f t="shared" si="1408"/>
        <v>0</v>
      </c>
      <c r="CR418" s="363">
        <f t="shared" si="1408"/>
        <v>0</v>
      </c>
      <c r="CS418" s="363">
        <f t="shared" si="1408"/>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FF00"/>
  </sheetPr>
  <dimension ref="A1:T46"/>
  <sheetViews>
    <sheetView tabSelected="1" zoomScaleNormal="100" workbookViewId="0">
      <selection activeCell="P20" sqref="P20"/>
    </sheetView>
  </sheetViews>
  <sheetFormatPr defaultColWidth="9.1796875" defaultRowHeight="12.5" x14ac:dyDescent="0.25"/>
  <cols>
    <col min="1" max="1" width="29.54296875" style="83" customWidth="1"/>
    <col min="2" max="2" width="37.453125" style="83" customWidth="1"/>
    <col min="3" max="3" width="16.81640625" style="83" customWidth="1"/>
    <col min="4" max="4" width="34.26953125" style="83" customWidth="1"/>
    <col min="5" max="7" width="9.1796875" style="83"/>
    <col min="8" max="8" width="9.1796875" style="83" hidden="1" customWidth="1"/>
    <col min="9" max="9" width="10.54296875" style="83" customWidth="1"/>
    <col min="10" max="16384" width="9.1796875" style="83"/>
  </cols>
  <sheetData>
    <row r="1" spans="1:20" ht="25" x14ac:dyDescent="0.5">
      <c r="A1" s="132" t="s">
        <v>237</v>
      </c>
    </row>
    <row r="4" spans="1:20" ht="13" x14ac:dyDescent="0.3">
      <c r="A4" s="61" t="s">
        <v>184</v>
      </c>
      <c r="B4" s="476" t="s">
        <v>890</v>
      </c>
    </row>
    <row r="5" spans="1:20" ht="13" x14ac:dyDescent="0.3">
      <c r="A5" s="61" t="s">
        <v>181</v>
      </c>
      <c r="B5" s="312" t="s">
        <v>252</v>
      </c>
    </row>
    <row r="6" spans="1:20" s="139" customFormat="1" ht="13" x14ac:dyDescent="0.3">
      <c r="A6" s="61" t="s">
        <v>250</v>
      </c>
      <c r="B6" s="312" t="s">
        <v>251</v>
      </c>
    </row>
    <row r="7" spans="1:20" ht="13" x14ac:dyDescent="0.3">
      <c r="A7" s="61" t="s">
        <v>209</v>
      </c>
      <c r="B7" s="312" t="s">
        <v>244</v>
      </c>
    </row>
    <row r="8" spans="1:20" s="139" customFormat="1" ht="13" x14ac:dyDescent="0.3">
      <c r="A8" s="61" t="s">
        <v>253</v>
      </c>
      <c r="B8" s="312" t="s">
        <v>254</v>
      </c>
    </row>
    <row r="9" spans="1:20" ht="62.25" customHeight="1" x14ac:dyDescent="0.25">
      <c r="A9" s="88" t="s">
        <v>183</v>
      </c>
      <c r="B9" s="313" t="s">
        <v>495</v>
      </c>
      <c r="H9" s="49"/>
      <c r="I9" s="49"/>
      <c r="J9" s="49"/>
    </row>
    <row r="10" spans="1:20" ht="14.5" x14ac:dyDescent="0.35">
      <c r="A10" s="61" t="s">
        <v>207</v>
      </c>
      <c r="B10" s="311" t="s">
        <v>498</v>
      </c>
      <c r="C10" s="89" t="s">
        <v>245</v>
      </c>
      <c r="H10" s="128" t="s">
        <v>213</v>
      </c>
    </row>
    <row r="11" spans="1:20" x14ac:dyDescent="0.25">
      <c r="A11" s="61" t="s">
        <v>686</v>
      </c>
      <c r="B11" s="311" t="s">
        <v>685</v>
      </c>
      <c r="H11" s="129" t="s">
        <v>497</v>
      </c>
      <c r="K11" s="70"/>
    </row>
    <row r="12" spans="1:20" ht="12.75" customHeight="1" x14ac:dyDescent="0.25">
      <c r="A12" s="1312" t="s">
        <v>893</v>
      </c>
      <c r="B12" s="1352">
        <f>Investeringskostnader!G20</f>
        <v>0</v>
      </c>
      <c r="C12" s="83" t="s">
        <v>895</v>
      </c>
      <c r="H12" s="129" t="s">
        <v>214</v>
      </c>
      <c r="K12" s="70"/>
      <c r="L12" s="70"/>
      <c r="M12" s="70"/>
      <c r="N12" s="70"/>
      <c r="O12" s="70"/>
      <c r="P12" s="70"/>
      <c r="Q12" s="70"/>
      <c r="R12" s="70"/>
      <c r="S12" s="70"/>
      <c r="T12" s="70"/>
    </row>
    <row r="13" spans="1:20" ht="12.75" customHeight="1" x14ac:dyDescent="0.25">
      <c r="G13" s="558"/>
      <c r="H13" s="129" t="s">
        <v>498</v>
      </c>
    </row>
    <row r="14" spans="1:20" s="87" customFormat="1" ht="12.75" customHeight="1" x14ac:dyDescent="0.35">
      <c r="B14" s="48"/>
      <c r="C14" s="89"/>
      <c r="H14" s="129" t="s">
        <v>499</v>
      </c>
      <c r="I14"/>
    </row>
    <row r="15" spans="1:20" s="87" customFormat="1" ht="12.75" customHeight="1" x14ac:dyDescent="0.35">
      <c r="B15" s="48"/>
      <c r="C15" s="89"/>
      <c r="H15" s="129" t="s">
        <v>500</v>
      </c>
      <c r="I15"/>
      <c r="L15" s="70"/>
      <c r="M15" s="70"/>
      <c r="N15" s="70"/>
      <c r="O15" s="70"/>
      <c r="P15" s="70"/>
      <c r="Q15" s="70"/>
      <c r="R15" s="70"/>
      <c r="S15" s="70"/>
      <c r="T15" s="70"/>
    </row>
    <row r="16" spans="1:20" ht="12.75" customHeight="1" x14ac:dyDescent="0.35">
      <c r="H16"/>
      <c r="I16"/>
      <c r="K16" s="70"/>
      <c r="L16" s="70"/>
      <c r="M16" s="70"/>
      <c r="N16" s="70"/>
      <c r="O16" s="70"/>
      <c r="P16" s="70"/>
      <c r="Q16" s="70"/>
      <c r="R16" s="70"/>
      <c r="S16" s="70"/>
      <c r="T16" s="70"/>
    </row>
    <row r="17" spans="5:20" ht="12.75" customHeight="1" x14ac:dyDescent="0.35">
      <c r="E17" s="558"/>
      <c r="F17" s="558"/>
      <c r="G17" s="558"/>
      <c r="H17" s="564"/>
      <c r="I17" s="564"/>
      <c r="J17" s="49"/>
      <c r="K17" s="70"/>
      <c r="L17" s="70"/>
      <c r="M17" s="70"/>
      <c r="N17" s="70"/>
      <c r="O17" s="70"/>
      <c r="P17" s="70"/>
      <c r="Q17" s="70"/>
      <c r="R17" s="70"/>
      <c r="S17" s="70"/>
      <c r="T17" s="70"/>
    </row>
    <row r="18" spans="5:20" ht="12.75" customHeight="1" x14ac:dyDescent="0.35">
      <c r="E18" s="558"/>
      <c r="F18" s="558"/>
      <c r="G18" s="558"/>
      <c r="H18" s="564"/>
      <c r="I18" s="564"/>
      <c r="K18" s="70"/>
      <c r="L18" s="70"/>
      <c r="M18" s="70"/>
      <c r="N18" s="70"/>
      <c r="O18" s="70"/>
      <c r="P18" s="70"/>
      <c r="Q18" s="70"/>
      <c r="R18" s="70"/>
      <c r="S18" s="70"/>
      <c r="T18" s="70"/>
    </row>
    <row r="19" spans="5:20" ht="12.75" customHeight="1" x14ac:dyDescent="0.35">
      <c r="E19" s="558"/>
      <c r="F19" s="558"/>
      <c r="G19" s="558"/>
      <c r="H19" s="564"/>
      <c r="I19" s="564"/>
      <c r="K19" s="70"/>
      <c r="L19" s="70"/>
      <c r="M19" s="70"/>
      <c r="N19" s="70"/>
      <c r="O19" s="70"/>
      <c r="P19" s="70"/>
      <c r="Q19" s="70"/>
      <c r="R19" s="70"/>
      <c r="S19" s="70"/>
      <c r="T19" s="70"/>
    </row>
    <row r="20" spans="5:20" ht="12.75" customHeight="1" x14ac:dyDescent="0.35">
      <c r="E20" s="558"/>
      <c r="F20" s="558"/>
      <c r="G20" s="558"/>
      <c r="H20" s="564"/>
      <c r="I20" s="564"/>
      <c r="K20" s="70"/>
      <c r="L20" s="70"/>
      <c r="M20" s="70"/>
      <c r="N20" s="70"/>
      <c r="O20" s="70"/>
      <c r="P20" s="70"/>
      <c r="Q20" s="70"/>
      <c r="R20" s="70"/>
      <c r="S20" s="70"/>
      <c r="T20" s="70"/>
    </row>
    <row r="21" spans="5:20" ht="12.75" customHeight="1" x14ac:dyDescent="0.35">
      <c r="E21" s="558"/>
      <c r="F21" s="558"/>
      <c r="G21" s="558"/>
      <c r="H21" s="564"/>
      <c r="I21" s="564"/>
      <c r="K21" s="70"/>
      <c r="L21" s="70"/>
      <c r="M21" s="70"/>
      <c r="N21" s="70"/>
      <c r="O21" s="70"/>
      <c r="P21" s="70"/>
      <c r="Q21" s="70"/>
      <c r="R21" s="70"/>
      <c r="S21" s="70"/>
      <c r="T21" s="70"/>
    </row>
    <row r="22" spans="5:20" ht="14.5" x14ac:dyDescent="0.35">
      <c r="E22" s="558"/>
      <c r="F22" s="558"/>
      <c r="G22" s="558"/>
      <c r="H22" s="564"/>
      <c r="I22" s="564"/>
      <c r="K22" s="70"/>
      <c r="L22" s="70"/>
      <c r="M22" s="70"/>
      <c r="N22" s="70"/>
      <c r="O22" s="70"/>
      <c r="P22" s="70"/>
      <c r="Q22" s="70"/>
      <c r="R22" s="70"/>
      <c r="S22" s="70"/>
      <c r="T22" s="70"/>
    </row>
    <row r="23" spans="5:20" ht="14.5" x14ac:dyDescent="0.35">
      <c r="E23" s="558"/>
      <c r="F23" s="558"/>
      <c r="G23" s="558"/>
      <c r="H23" s="564"/>
      <c r="I23" s="564"/>
      <c r="K23" s="70"/>
      <c r="L23" s="70"/>
      <c r="M23" s="70"/>
      <c r="N23" s="70"/>
      <c r="O23" s="70"/>
      <c r="P23" s="70"/>
      <c r="Q23" s="70"/>
      <c r="R23" s="70"/>
      <c r="S23" s="70"/>
      <c r="T23" s="70"/>
    </row>
    <row r="24" spans="5:20" x14ac:dyDescent="0.25">
      <c r="E24" s="558"/>
      <c r="F24" s="558"/>
      <c r="G24" s="558"/>
      <c r="H24" s="558"/>
      <c r="I24" s="558"/>
      <c r="K24" s="70"/>
      <c r="L24" s="70"/>
      <c r="M24" s="70"/>
      <c r="N24" s="70"/>
      <c r="O24" s="70"/>
      <c r="P24" s="70"/>
      <c r="Q24" s="70"/>
      <c r="R24" s="70"/>
      <c r="S24" s="70"/>
      <c r="T24" s="70"/>
    </row>
    <row r="25" spans="5:20" x14ac:dyDescent="0.25">
      <c r="E25" s="558"/>
      <c r="F25" s="558"/>
      <c r="G25" s="558"/>
      <c r="H25" s="558"/>
      <c r="I25" s="558"/>
    </row>
    <row r="26" spans="5:20" x14ac:dyDescent="0.25">
      <c r="E26" s="558"/>
      <c r="F26" s="558"/>
      <c r="G26" s="558"/>
      <c r="H26" s="558"/>
      <c r="I26" s="558"/>
    </row>
    <row r="27" spans="5:20" x14ac:dyDescent="0.25">
      <c r="E27" s="558"/>
      <c r="F27" s="558"/>
      <c r="G27" s="558"/>
      <c r="H27" s="558"/>
      <c r="I27" s="558"/>
    </row>
    <row r="28" spans="5:20" x14ac:dyDescent="0.25">
      <c r="E28" s="558"/>
      <c r="F28" s="558"/>
      <c r="G28" s="558"/>
      <c r="H28" s="558"/>
      <c r="I28" s="558"/>
    </row>
    <row r="29" spans="5:20" s="388" customFormat="1" x14ac:dyDescent="0.25">
      <c r="E29" s="558"/>
      <c r="F29" s="558"/>
      <c r="G29" s="558"/>
      <c r="H29" s="558"/>
      <c r="I29" s="558"/>
    </row>
    <row r="30" spans="5:20" s="388" customFormat="1" x14ac:dyDescent="0.25">
      <c r="E30" s="558"/>
      <c r="F30" s="558"/>
      <c r="G30" s="558"/>
      <c r="H30" s="558"/>
      <c r="I30" s="558"/>
    </row>
    <row r="31" spans="5:20" x14ac:dyDescent="0.25">
      <c r="E31" s="558"/>
      <c r="F31" s="558"/>
      <c r="G31" s="558"/>
      <c r="H31" s="558"/>
      <c r="I31" s="558"/>
    </row>
    <row r="32" spans="5:20" x14ac:dyDescent="0.25">
      <c r="E32" s="558"/>
      <c r="F32" s="558"/>
      <c r="G32" s="558"/>
      <c r="H32" s="558"/>
      <c r="I32" s="558"/>
    </row>
    <row r="33" spans="2:9" x14ac:dyDescent="0.25">
      <c r="E33" s="558"/>
      <c r="F33" s="558"/>
      <c r="G33" s="558"/>
      <c r="H33" s="558"/>
      <c r="I33" s="558"/>
    </row>
    <row r="34" spans="2:9" x14ac:dyDescent="0.25">
      <c r="E34" s="558"/>
      <c r="F34" s="558"/>
      <c r="G34" s="558"/>
      <c r="H34" s="558"/>
      <c r="I34" s="558"/>
    </row>
    <row r="35" spans="2:9" s="388" customFormat="1" x14ac:dyDescent="0.25">
      <c r="E35" s="558"/>
      <c r="F35" s="558"/>
      <c r="G35" s="558"/>
      <c r="H35" s="558"/>
      <c r="I35" s="558"/>
    </row>
    <row r="36" spans="2:9" x14ac:dyDescent="0.25">
      <c r="E36" s="558"/>
      <c r="F36" s="558"/>
      <c r="G36" s="558"/>
      <c r="H36" s="558"/>
      <c r="I36" s="558"/>
    </row>
    <row r="37" spans="2:9" x14ac:dyDescent="0.25">
      <c r="E37" s="558"/>
      <c r="F37" s="558"/>
      <c r="G37" s="558"/>
      <c r="H37" s="558"/>
      <c r="I37" s="558"/>
    </row>
    <row r="38" spans="2:9" x14ac:dyDescent="0.25">
      <c r="E38" s="558"/>
      <c r="F38" s="558"/>
      <c r="G38" s="558"/>
      <c r="H38" s="558"/>
      <c r="I38" s="558"/>
    </row>
    <row r="39" spans="2:9" x14ac:dyDescent="0.25">
      <c r="E39" s="558"/>
      <c r="F39" s="558"/>
      <c r="G39" s="558"/>
      <c r="H39" s="558"/>
      <c r="I39" s="558"/>
    </row>
    <row r="40" spans="2:9" x14ac:dyDescent="0.25">
      <c r="E40" s="558"/>
      <c r="F40" s="558"/>
      <c r="G40" s="558"/>
      <c r="H40" s="558"/>
      <c r="I40" s="558"/>
    </row>
    <row r="41" spans="2:9" x14ac:dyDescent="0.25">
      <c r="E41" s="558"/>
      <c r="F41" s="558"/>
      <c r="G41" s="558"/>
      <c r="H41" s="558"/>
      <c r="I41" s="558"/>
    </row>
    <row r="42" spans="2:9" x14ac:dyDescent="0.25">
      <c r="E42" s="558"/>
      <c r="F42" s="558"/>
      <c r="G42" s="558"/>
      <c r="H42" s="558"/>
      <c r="I42" s="558"/>
    </row>
    <row r="43" spans="2:9" x14ac:dyDescent="0.25">
      <c r="E43" s="558"/>
      <c r="F43" s="558"/>
      <c r="G43" s="558"/>
      <c r="H43" s="558"/>
      <c r="I43" s="558"/>
    </row>
    <row r="44" spans="2:9" x14ac:dyDescent="0.25">
      <c r="E44" s="558"/>
      <c r="F44" s="558"/>
      <c r="G44" s="558"/>
      <c r="H44" s="558"/>
      <c r="I44" s="558"/>
    </row>
    <row r="45" spans="2:9" x14ac:dyDescent="0.25">
      <c r="B45" s="49"/>
      <c r="D45" s="49"/>
    </row>
    <row r="46" spans="2:9" x14ac:dyDescent="0.25">
      <c r="B46" s="49"/>
      <c r="D46" s="49"/>
    </row>
  </sheetData>
  <sortState xmlns:xlrd2="http://schemas.microsoft.com/office/spreadsheetml/2017/richdata2" ref="K15:K23">
    <sortCondition ref="K15:K23"/>
  </sortState>
  <phoneticPr fontId="45" type="noConversion"/>
  <dataValidations count="1">
    <dataValidation type="list" allowBlank="1" showInputMessage="1" showErrorMessage="1" sqref="B10" xr:uid="{00000000-0002-0000-0000-000000000000}">
      <formula1>$H$11:$H$15</formula1>
    </dataValidation>
  </dataValidations>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11">
    <tabColor rgb="FF00B050"/>
  </sheetPr>
  <dimension ref="A1:CS418"/>
  <sheetViews>
    <sheetView zoomScale="80" zoomScaleNormal="80" workbookViewId="0">
      <selection activeCell="D113" sqref="D113"/>
    </sheetView>
  </sheetViews>
  <sheetFormatPr defaultRowHeight="14.5" x14ac:dyDescent="0.35"/>
  <cols>
    <col min="1" max="1" width="27.81640625" customWidth="1"/>
    <col min="2" max="2" width="21.7265625" customWidth="1"/>
    <col min="3" max="3" width="11.81640625" customWidth="1"/>
    <col min="4" max="4" width="14.7265625" style="49" customWidth="1"/>
    <col min="5" max="6" width="15.26953125" style="49" bestFit="1" customWidth="1"/>
    <col min="7" max="7" width="12" style="49" customWidth="1"/>
    <col min="8" max="8" width="12.26953125" style="49" customWidth="1"/>
    <col min="9" max="9" width="13.453125" style="49" customWidth="1"/>
    <col min="10" max="10" width="13.1796875" style="49" customWidth="1"/>
    <col min="11" max="11" width="13.54296875" style="49" customWidth="1"/>
    <col min="12" max="12" width="15.54296875" style="49" customWidth="1"/>
    <col min="13" max="14" width="12.7265625" style="49" bestFit="1" customWidth="1"/>
    <col min="15" max="71" width="12.7265625" bestFit="1" customWidth="1"/>
    <col min="72" max="93" width="10.54296875" bestFit="1" customWidth="1"/>
  </cols>
  <sheetData>
    <row r="1" spans="1:14" s="377" customFormat="1" ht="18" x14ac:dyDescent="0.4">
      <c r="A1" s="322" t="s">
        <v>710</v>
      </c>
      <c r="B1" s="322"/>
      <c r="D1" s="378"/>
      <c r="E1" s="378"/>
      <c r="F1" s="378"/>
      <c r="G1" s="378"/>
      <c r="H1" s="378"/>
      <c r="I1" s="378"/>
      <c r="J1" s="378"/>
      <c r="K1" s="378"/>
      <c r="L1" s="378"/>
      <c r="M1" s="378"/>
      <c r="N1" s="378"/>
    </row>
    <row r="2" spans="1:14" s="377" customFormat="1" x14ac:dyDescent="0.35">
      <c r="B2" s="324" t="s">
        <v>491</v>
      </c>
      <c r="C2" s="379">
        <f>Indata!B26</f>
        <v>1</v>
      </c>
      <c r="D2" s="379">
        <f>Indata!B27</f>
        <v>1</v>
      </c>
      <c r="E2" s="378"/>
      <c r="F2" s="378"/>
      <c r="G2" s="378"/>
      <c r="H2" s="378"/>
      <c r="I2" s="378"/>
      <c r="J2" s="378"/>
      <c r="K2" s="378"/>
      <c r="L2" s="378"/>
      <c r="M2" s="378"/>
      <c r="N2" s="378"/>
    </row>
    <row r="3" spans="1:14" s="377" customFormat="1" x14ac:dyDescent="0.35">
      <c r="B3" s="324" t="s">
        <v>104</v>
      </c>
      <c r="C3" s="379">
        <f>Indata!$B$16</f>
        <v>2045</v>
      </c>
      <c r="D3" s="379">
        <f>Indata!$B$17</f>
        <v>2065</v>
      </c>
    </row>
    <row r="4" spans="1:14" s="377" customFormat="1" x14ac:dyDescent="0.35"/>
    <row r="5" spans="1:14" s="377" customFormat="1" x14ac:dyDescent="0.35">
      <c r="A5" s="327" t="s">
        <v>312</v>
      </c>
      <c r="B5" s="323"/>
      <c r="C5" s="323"/>
      <c r="D5" s="323"/>
      <c r="E5" s="323"/>
    </row>
    <row r="6" spans="1:14" s="377" customFormat="1" x14ac:dyDescent="0.35">
      <c r="A6" s="323"/>
      <c r="B6" s="328">
        <f>Indata!B12</f>
        <v>2019</v>
      </c>
      <c r="C6" s="328">
        <f>Indata!B15</f>
        <v>2028</v>
      </c>
      <c r="D6" s="328">
        <f>Indata!B16</f>
        <v>2045</v>
      </c>
      <c r="E6" s="328">
        <f>Indata!B17</f>
        <v>2065</v>
      </c>
    </row>
    <row r="7" spans="1:14" s="377" customFormat="1" x14ac:dyDescent="0.35">
      <c r="A7" s="323"/>
      <c r="B7" s="329" t="str">
        <f>Prognoser!H50</f>
        <v>2019 - 2028</v>
      </c>
      <c r="C7" s="329" t="str">
        <f>Prognoser!I50</f>
        <v>2028 - 2045</v>
      </c>
      <c r="D7" s="329" t="str">
        <f>Prognoser!J50</f>
        <v>2045 - 2065</v>
      </c>
      <c r="E7" s="329" t="str">
        <f>Prognoser!K50</f>
        <v>2065 - 2087</v>
      </c>
    </row>
    <row r="8" spans="1:14" s="377" customFormat="1" x14ac:dyDescent="0.35">
      <c r="A8" s="324" t="s">
        <v>0</v>
      </c>
      <c r="B8" s="335" t="str">
        <f>Prognoser!H51</f>
        <v>-</v>
      </c>
      <c r="C8" s="335" t="str">
        <f>Prognoser!I51</f>
        <v>-</v>
      </c>
      <c r="D8" s="330" t="str">
        <f>Prognoser!J51</f>
        <v>-</v>
      </c>
      <c r="E8" s="330" t="str">
        <f>Prognoser!K51</f>
        <v>-</v>
      </c>
    </row>
    <row r="9" spans="1:14" s="377" customFormat="1" x14ac:dyDescent="0.35">
      <c r="A9" s="324" t="s">
        <v>1</v>
      </c>
      <c r="B9" s="335" t="str">
        <f>Prognoser!H52</f>
        <v>-</v>
      </c>
      <c r="C9" s="335" t="str">
        <f>Prognoser!I52</f>
        <v>-</v>
      </c>
      <c r="D9" s="330" t="str">
        <f>Prognoser!J52</f>
        <v>-</v>
      </c>
      <c r="E9" s="330" t="str">
        <f>Prognoser!K52</f>
        <v>-</v>
      </c>
    </row>
    <row r="10" spans="1:14" s="377" customFormat="1" x14ac:dyDescent="0.35">
      <c r="A10" s="324" t="s">
        <v>2</v>
      </c>
      <c r="B10" s="335" t="str">
        <f>Prognoser!H53</f>
        <v>-</v>
      </c>
      <c r="C10" s="335" t="str">
        <f>Prognoser!I53</f>
        <v>-</v>
      </c>
      <c r="D10" s="330" t="str">
        <f>Prognoser!J53</f>
        <v>-</v>
      </c>
      <c r="E10" s="330" t="str">
        <f>Prognoser!K53</f>
        <v>-</v>
      </c>
    </row>
    <row r="11" spans="1:14" s="377" customFormat="1" x14ac:dyDescent="0.35">
      <c r="A11" s="324" t="s">
        <v>11</v>
      </c>
      <c r="B11" s="335" t="str">
        <f>Prognoser!H54</f>
        <v>-</v>
      </c>
      <c r="C11" s="335" t="str">
        <f>Prognoser!I54</f>
        <v>-</v>
      </c>
      <c r="D11" s="330" t="str">
        <f>Prognoser!J54</f>
        <v>-</v>
      </c>
      <c r="E11" s="330" t="str">
        <f>Prognoser!K54</f>
        <v>-</v>
      </c>
    </row>
    <row r="12" spans="1:14" s="377" customFormat="1" x14ac:dyDescent="0.35">
      <c r="A12" s="324" t="s">
        <v>7</v>
      </c>
      <c r="B12" s="335" t="str">
        <f>Prognoser!H55</f>
        <v>-</v>
      </c>
      <c r="C12" s="335" t="str">
        <f>Prognoser!I55</f>
        <v>-</v>
      </c>
      <c r="D12" s="330" t="str">
        <f>Prognoser!J55</f>
        <v>-</v>
      </c>
      <c r="E12" s="330" t="str">
        <f>Prognoser!K55</f>
        <v>-</v>
      </c>
    </row>
    <row r="13" spans="1:14" s="377" customFormat="1" x14ac:dyDescent="0.35">
      <c r="A13" s="324" t="s">
        <v>3</v>
      </c>
      <c r="B13" s="335" t="str">
        <f>Prognoser!H56</f>
        <v>-</v>
      </c>
      <c r="C13" s="335" t="str">
        <f>Prognoser!I56</f>
        <v>-</v>
      </c>
      <c r="D13" s="330" t="str">
        <f>Prognoser!J56</f>
        <v>-</v>
      </c>
      <c r="E13" s="330" t="str">
        <f>Prognoser!K56</f>
        <v>-</v>
      </c>
    </row>
    <row r="14" spans="1:14" s="377" customFormat="1" x14ac:dyDescent="0.35">
      <c r="A14" s="324" t="s">
        <v>4</v>
      </c>
      <c r="B14" s="335" t="str">
        <f>Prognoser!H57</f>
        <v>-</v>
      </c>
      <c r="C14" s="335" t="str">
        <f>Prognoser!I57</f>
        <v>-</v>
      </c>
      <c r="D14" s="330" t="str">
        <f>Prognoser!J57</f>
        <v>-</v>
      </c>
      <c r="E14" s="330" t="str">
        <f>Prognoser!K57</f>
        <v>-</v>
      </c>
    </row>
    <row r="15" spans="1:14" s="377" customFormat="1" x14ac:dyDescent="0.35">
      <c r="A15" s="324"/>
      <c r="B15" s="330"/>
      <c r="C15" s="330"/>
      <c r="D15" s="330"/>
      <c r="E15" s="330"/>
    </row>
    <row r="16" spans="1:14" s="377" customFormat="1" x14ac:dyDescent="0.35">
      <c r="A16" s="380" t="s">
        <v>599</v>
      </c>
      <c r="B16" s="330"/>
      <c r="C16" s="330"/>
      <c r="D16" s="330"/>
      <c r="E16" s="330"/>
      <c r="G16" s="331" t="s">
        <v>328</v>
      </c>
    </row>
    <row r="17" spans="1:97" s="377" customFormat="1" ht="15.5" x14ac:dyDescent="0.35">
      <c r="A17" s="332" t="s">
        <v>9</v>
      </c>
      <c r="B17" s="323"/>
      <c r="C17" s="323"/>
      <c r="D17" s="323" t="str">
        <f>IFERROR(INDEX(Indata!$A$12:$A$18,MATCH(D18,Indata!$B$12:$B$18,0)),"")</f>
        <v>Basår</v>
      </c>
      <c r="E17" s="323" t="str">
        <f>IFERROR(INDEX(Indata!$A$12:$A$18,MATCH(E18,Indata!$B$12:$B$18,0)),"")</f>
        <v/>
      </c>
      <c r="F17" s="323" t="str">
        <f>IFERROR(INDEX(Indata!$A$12:$A$18,MATCH(F18,Indata!$B$12:$B$18,0)),"")</f>
        <v/>
      </c>
      <c r="G17" s="323" t="str">
        <f>IFERROR(INDEX(Indata!$A$12:$A$18,MATCH(G18,Indata!$B$12:$B$18,0)),"")</f>
        <v/>
      </c>
      <c r="H17" s="323" t="str">
        <f>IFERROR(INDEX(Indata!$A$12:$A$18,MATCH(H18,Indata!$B$12:$B$18,0)),"")</f>
        <v/>
      </c>
      <c r="I17" s="323" t="str">
        <f>IFERROR(INDEX(Indata!$A$12:$A$18,MATCH(I18,Indata!$B$12:$B$18,0)),"")</f>
        <v/>
      </c>
      <c r="J17" s="323" t="str">
        <f>IFERROR(INDEX(Indata!$A$12:$A$18,MATCH(J18,Indata!$B$12:$B$18,0)),"")</f>
        <v/>
      </c>
      <c r="K17" s="323" t="str">
        <f>IFERROR(INDEX(Indata!$A$12:$A$18,MATCH(K18,Indata!$B$12:$B$18,0)),"")</f>
        <v/>
      </c>
      <c r="L17" s="323" t="str">
        <f>IFERROR(INDEX(Indata!$A$12:$A$18,MATCH(L18,Indata!$B$12:$B$18,0)),"")</f>
        <v/>
      </c>
      <c r="M17" s="323" t="str">
        <f>IFERROR(INDEX(Indata!$A$12:$A$18,MATCH(M18,Indata!$B$12:$B$18,0)),"")</f>
        <v>Diskonteringsår</v>
      </c>
      <c r="N17" s="323" t="str">
        <f>IFERROR(INDEX(Indata!$A$12:$A$18,MATCH(N18,Indata!$B$12:$B$18,0)),"")</f>
        <v/>
      </c>
      <c r="O17" s="323" t="str">
        <f>IFERROR(INDEX(Indata!$A$12:$A$18,MATCH(O18,Indata!$B$12:$B$18,0)),"")</f>
        <v/>
      </c>
      <c r="P17" s="323" t="str">
        <f>IFERROR(INDEX(Indata!$A$12:$A$18,MATCH(P18,Indata!$B$12:$B$18,0)),"")</f>
        <v/>
      </c>
      <c r="Q17" s="323" t="str">
        <f>IFERROR(INDEX(Indata!$A$12:$A$18,MATCH(Q18,Indata!$B$12:$B$18,0)),"")</f>
        <v/>
      </c>
      <c r="R17" s="323" t="str">
        <f>IFERROR(INDEX(Indata!$A$12:$A$18,MATCH(R18,Indata!$B$12:$B$18,0)),"")</f>
        <v/>
      </c>
      <c r="S17" s="323" t="str">
        <f>IFERROR(INDEX(Indata!$A$12:$A$18,MATCH(S18,Indata!$B$12:$B$18,0)),"")</f>
        <v/>
      </c>
      <c r="T17" s="323" t="str">
        <f>IFERROR(INDEX(Indata!$A$12:$A$18,MATCH(T18,Indata!$B$12:$B$18,0)),"")</f>
        <v/>
      </c>
      <c r="U17" s="323" t="str">
        <f>IFERROR(INDEX(Indata!$A$12:$A$18,MATCH(U18,Indata!$B$12:$B$18,0)),"")</f>
        <v/>
      </c>
      <c r="V17" s="323" t="str">
        <f>IFERROR(INDEX(Indata!$A$12:$A$18,MATCH(V18,Indata!$B$12:$B$18,0)),"")</f>
        <v/>
      </c>
      <c r="W17" s="323" t="str">
        <f>IFERROR(INDEX(Indata!$A$12:$A$18,MATCH(W18,Indata!$B$12:$B$18,0)),"")</f>
        <v/>
      </c>
      <c r="X17" s="323" t="str">
        <f>IFERROR(INDEX(Indata!$A$12:$A$18,MATCH(X18,Indata!$B$12:$B$18,0)),"")</f>
        <v/>
      </c>
      <c r="Y17" s="323" t="str">
        <f>IFERROR(INDEX(Indata!$A$12:$A$18,MATCH(Y18,Indata!$B$12:$B$18,0)),"")</f>
        <v/>
      </c>
      <c r="Z17" s="323" t="str">
        <f>IFERROR(INDEX(Indata!$A$12:$A$18,MATCH(Z18,Indata!$B$12:$B$18,0)),"")</f>
        <v/>
      </c>
      <c r="AA17" s="323" t="str">
        <f>IFERROR(INDEX(Indata!$A$12:$A$18,MATCH(AA18,Indata!$B$12:$B$18,0)),"")</f>
        <v/>
      </c>
      <c r="AB17" s="323" t="str">
        <f>IFERROR(INDEX(Indata!$A$12:$A$18,MATCH(AB18,Indata!$B$12:$B$18,0)),"")</f>
        <v/>
      </c>
      <c r="AC17" s="323" t="str">
        <f>IFERROR(INDEX(Indata!$A$12:$A$18,MATCH(AC18,Indata!$B$12:$B$18,0)),"")</f>
        <v/>
      </c>
      <c r="AD17" s="323" t="str">
        <f>IFERROR(INDEX(Indata!$A$12:$A$18,MATCH(AD18,Indata!$B$12:$B$18,0)),"")</f>
        <v>Prognosår 1</v>
      </c>
      <c r="AE17" s="323" t="str">
        <f>IFERROR(INDEX(Indata!$A$12:$A$18,MATCH(AE18,Indata!$B$12:$B$18,0)),"")</f>
        <v/>
      </c>
      <c r="AF17" s="323" t="str">
        <f>IFERROR(INDEX(Indata!$A$12:$A$18,MATCH(AF18,Indata!$B$12:$B$18,0)),"")</f>
        <v/>
      </c>
      <c r="AG17" s="323" t="str">
        <f>IFERROR(INDEX(Indata!$A$12:$A$18,MATCH(AG18,Indata!$B$12:$B$18,0)),"")</f>
        <v/>
      </c>
      <c r="AH17" s="323" t="str">
        <f>IFERROR(INDEX(Indata!$A$12:$A$18,MATCH(AH18,Indata!$B$12:$B$18,0)),"")</f>
        <v/>
      </c>
      <c r="AI17" s="323" t="str">
        <f>IFERROR(INDEX(Indata!$A$12:$A$18,MATCH(AI18,Indata!$B$12:$B$18,0)),"")</f>
        <v/>
      </c>
      <c r="AJ17" s="323" t="str">
        <f>IFERROR(INDEX(Indata!$A$12:$A$18,MATCH(AJ18,Indata!$B$12:$B$18,0)),"")</f>
        <v/>
      </c>
      <c r="AK17" s="323" t="str">
        <f>IFERROR(INDEX(Indata!$A$12:$A$18,MATCH(AK18,Indata!$B$12:$B$18,0)),"")</f>
        <v/>
      </c>
      <c r="AL17" s="323" t="str">
        <f>IFERROR(INDEX(Indata!$A$12:$A$18,MATCH(AL18,Indata!$B$12:$B$18,0)),"")</f>
        <v/>
      </c>
      <c r="AM17" s="323" t="str">
        <f>IFERROR(INDEX(Indata!$A$12:$A$18,MATCH(AM18,Indata!$B$12:$B$18,0)),"")</f>
        <v/>
      </c>
      <c r="AN17" s="323" t="str">
        <f>IFERROR(INDEX(Indata!$A$12:$A$18,MATCH(AN18,Indata!$B$12:$B$18,0)),"")</f>
        <v/>
      </c>
      <c r="AO17" s="323" t="str">
        <f>IFERROR(INDEX(Indata!$A$12:$A$18,MATCH(AO18,Indata!$B$12:$B$18,0)),"")</f>
        <v/>
      </c>
      <c r="AP17" s="323" t="str">
        <f>IFERROR(INDEX(Indata!$A$12:$A$18,MATCH(AP18,Indata!$B$12:$B$18,0)),"")</f>
        <v/>
      </c>
      <c r="AQ17" s="323" t="str">
        <f>IFERROR(INDEX(Indata!$A$12:$A$18,MATCH(AQ18,Indata!$B$12:$B$18,0)),"")</f>
        <v/>
      </c>
      <c r="AR17" s="323" t="str">
        <f>IFERROR(INDEX(Indata!$A$12:$A$18,MATCH(AR18,Indata!$B$12:$B$18,0)),"")</f>
        <v/>
      </c>
      <c r="AS17" s="323" t="str">
        <f>IFERROR(INDEX(Indata!$A$12:$A$18,MATCH(AS18,Indata!$B$12:$B$18,0)),"")</f>
        <v/>
      </c>
      <c r="AT17" s="323" t="str">
        <f>IFERROR(INDEX(Indata!$A$12:$A$18,MATCH(AT18,Indata!$B$12:$B$18,0)),"")</f>
        <v/>
      </c>
      <c r="AU17" s="323" t="str">
        <f>IFERROR(INDEX(Indata!$A$12:$A$18,MATCH(AU18,Indata!$B$12:$B$18,0)),"")</f>
        <v/>
      </c>
      <c r="AV17" s="323" t="str">
        <f>IFERROR(INDEX(Indata!$A$12:$A$18,MATCH(AV18,Indata!$B$12:$B$18,0)),"")</f>
        <v/>
      </c>
      <c r="AW17" s="323" t="str">
        <f>IFERROR(INDEX(Indata!$A$12:$A$18,MATCH(AW18,Indata!$B$12:$B$18,0)),"")</f>
        <v/>
      </c>
      <c r="AX17" s="323" t="str">
        <f>IFERROR(INDEX(Indata!$A$12:$A$18,MATCH(AX18,Indata!$B$12:$B$18,0)),"")</f>
        <v>Prognosår 2</v>
      </c>
      <c r="AY17" s="323" t="str">
        <f>IFERROR(INDEX(Indata!$A$12:$A$18,MATCH(AY18,Indata!$B$12:$B$18,0)),"")</f>
        <v/>
      </c>
      <c r="AZ17" s="323" t="str">
        <f>IFERROR(INDEX(Indata!$A$12:$A$18,MATCH(AZ18,Indata!$B$12:$B$18,0)),"")</f>
        <v/>
      </c>
      <c r="BA17" s="323" t="str">
        <f>IFERROR(INDEX(Indata!$A$12:$A$18,MATCH(BA18,Indata!$B$12:$B$18,0)),"")</f>
        <v/>
      </c>
      <c r="BB17" s="323" t="str">
        <f>IFERROR(INDEX(Indata!$A$12:$A$18,MATCH(BB18,Indata!$B$12:$B$18,0)),"")</f>
        <v/>
      </c>
      <c r="BC17" s="323" t="str">
        <f>IFERROR(INDEX(Indata!$A$12:$A$18,MATCH(BC18,Indata!$B$12:$B$18,0)),"")</f>
        <v/>
      </c>
      <c r="BD17" s="323" t="str">
        <f>IFERROR(INDEX(Indata!$A$12:$A$18,MATCH(BD18,Indata!$B$12:$B$18,0)),"")</f>
        <v/>
      </c>
      <c r="BE17" s="323" t="str">
        <f>IFERROR(INDEX(Indata!$A$12:$A$18,MATCH(BE18,Indata!$B$12:$B$18,0)),"")</f>
        <v/>
      </c>
      <c r="BF17" s="323" t="str">
        <f>IFERROR(INDEX(Indata!$A$12:$A$18,MATCH(BF18,Indata!$B$12:$B$18,0)),"")</f>
        <v/>
      </c>
      <c r="BG17" s="323" t="str">
        <f>IFERROR(INDEX(Indata!$A$12:$A$18,MATCH(BG18,Indata!$B$12:$B$18,0)),"")</f>
        <v/>
      </c>
      <c r="BH17" s="323" t="str">
        <f>IFERROR(INDEX(Indata!$A$12:$A$18,MATCH(BH18,Indata!$B$12:$B$18,0)),"")</f>
        <v/>
      </c>
      <c r="BI17" s="323" t="str">
        <f>IFERROR(INDEX(Indata!$A$12:$A$18,MATCH(BI18,Indata!$B$12:$B$18,0)),"")</f>
        <v/>
      </c>
      <c r="BJ17" s="323" t="str">
        <f>IFERROR(INDEX(Indata!$A$12:$A$18,MATCH(BJ18,Indata!$B$12:$B$18,0)),"")</f>
        <v/>
      </c>
      <c r="BK17" s="323" t="str">
        <f>IFERROR(INDEX(Indata!$A$12:$A$18,MATCH(BK18,Indata!$B$12:$B$18,0)),"")</f>
        <v/>
      </c>
      <c r="BL17" s="323" t="str">
        <f>IFERROR(INDEX(Indata!$A$12:$A$18,MATCH(BL18,Indata!$B$12:$B$18,0)),"")</f>
        <v/>
      </c>
      <c r="BM17" s="323" t="str">
        <f>IFERROR(INDEX(Indata!$A$12:$A$18,MATCH(BM18,Indata!$B$12:$B$18,0)),"")</f>
        <v/>
      </c>
      <c r="BN17" s="323" t="str">
        <f>IFERROR(INDEX(Indata!$A$12:$A$18,MATCH(BN18,Indata!$B$12:$B$18,0)),"")</f>
        <v/>
      </c>
      <c r="BO17" s="323" t="str">
        <f>IFERROR(INDEX(Indata!$A$12:$A$18,MATCH(BO18,Indata!$B$12:$B$18,0)),"")</f>
        <v/>
      </c>
      <c r="BP17" s="323" t="str">
        <f>IFERROR(INDEX(Indata!$A$12:$A$18,MATCH(BP18,Indata!$B$12:$B$18,0)),"")</f>
        <v/>
      </c>
      <c r="BQ17" s="323" t="str">
        <f>IF(OR(BP17="Slutår",BP17="beräknas ej"),"beräknas ej",IFERROR(INDEX(Indata!$A$12:$A$18,MATCH(BQ18,Indata!$B$12:$B$18,0)),""))</f>
        <v/>
      </c>
      <c r="BR17" s="323" t="str">
        <f>IF(OR(BQ17="Slutår",BQ17="beräknas ej"),"beräknas ej",IFERROR(INDEX(Indata!$A$12:$A$18,MATCH(BR18,Indata!$B$12:$B$18,0)),""))</f>
        <v/>
      </c>
      <c r="BS17" s="323" t="str">
        <f>IF(OR(BR17="Slutår",BR17="beräknas ej"),"beräknas ej",IFERROR(INDEX(Indata!$A$12:$A$18,MATCH(BS18,Indata!$B$12:$B$18,0)),""))</f>
        <v/>
      </c>
      <c r="BT17" s="323" t="str">
        <f>IF(OR(BS17="Slutår",BS17="beräknas ej"),"beräknas ej",IFERROR(INDEX(Indata!$A$12:$A$18,MATCH(BT18,Indata!$B$12:$B$18,0)),""))</f>
        <v>Slutår</v>
      </c>
      <c r="BU17" s="323" t="str">
        <f>IF(OR(BT17="Slutår",BT17="beräknas ej"),"beräknas ej",IFERROR(INDEX(Indata!$A$12:$A$18,MATCH(BU18,Indata!$B$12:$B$18,0)),""))</f>
        <v>beräknas ej</v>
      </c>
      <c r="BV17" s="323" t="str">
        <f>IF(OR(BU17="Slutår",BU17="beräknas ej"),"beräknas ej",IFERROR(INDEX(Indata!$A$12:$A$18,MATCH(BV18,Indata!$B$12:$B$18,0)),""))</f>
        <v>beräknas ej</v>
      </c>
      <c r="BW17" s="323" t="str">
        <f>IF(OR(BV17="Slutår",BV17="beräknas ej"),"beräknas ej",IFERROR(INDEX(Indata!$A$12:$A$18,MATCH(BW18,Indata!$B$12:$B$18,0)),""))</f>
        <v>beräknas ej</v>
      </c>
      <c r="BX17" s="323" t="str">
        <f>IF(OR(BW17="Slutår",BW17="beräknas ej"),"beräknas ej",IFERROR(INDEX(Indata!$A$12:$A$18,MATCH(BX18,Indata!$B$12:$B$18,0)),""))</f>
        <v>beräknas ej</v>
      </c>
      <c r="BY17" s="323" t="str">
        <f>IF(OR(BX17="Slutår",BX17="beräknas ej"),"beräknas ej",IFERROR(INDEX(Indata!$A$12:$A$18,MATCH(BY18,Indata!$B$12:$B$18,0)),""))</f>
        <v>beräknas ej</v>
      </c>
      <c r="BZ17" s="323" t="str">
        <f>IF(OR(BY17="Slutår",BY17="beräknas ej"),"beräknas ej",IFERROR(INDEX(Indata!$A$12:$A$18,MATCH(BZ18,Indata!$B$12:$B$18,0)),""))</f>
        <v>beräknas ej</v>
      </c>
      <c r="CA17" s="323" t="str">
        <f>IF(OR(BZ17="Slutår",BZ17="beräknas ej"),"beräknas ej",IFERROR(INDEX(Indata!$A$12:$A$18,MATCH(CA18,Indata!$B$12:$B$18,0)),""))</f>
        <v>beräknas ej</v>
      </c>
      <c r="CB17" s="323" t="str">
        <f>IF(OR(CA17="Slutår",CA17="beräknas ej"),"beräknas ej",IFERROR(INDEX(Indata!$A$12:$A$18,MATCH(CB18,Indata!$B$12:$B$18,0)),""))</f>
        <v>beräknas ej</v>
      </c>
      <c r="CC17" s="323" t="str">
        <f>IF(OR(CB17="Slutår",CB17="beräknas ej"),"beräknas ej",IFERROR(INDEX(Indata!$A$12:$A$18,MATCH(CC18,Indata!$B$12:$B$18,0)),""))</f>
        <v>beräknas ej</v>
      </c>
      <c r="CD17" s="323" t="str">
        <f>IF(OR(CC17="Slutår",CC17="beräknas ej"),"beräknas ej",IFERROR(INDEX(Indata!$A$12:$A$18,MATCH(CD18,Indata!$B$12:$B$18,0)),""))</f>
        <v>beräknas ej</v>
      </c>
      <c r="CE17" s="323" t="str">
        <f>IF(OR(CD17="Slutår",CD17="beräknas ej"),"beräknas ej",IFERROR(INDEX(Indata!$A$12:$A$18,MATCH(CE18,Indata!$B$12:$B$18,0)),""))</f>
        <v>beräknas ej</v>
      </c>
      <c r="CF17" s="323" t="str">
        <f>IF(OR(CE17="Slutår",CE17="beräknas ej"),"beräknas ej",IFERROR(INDEX(Indata!$A$12:$A$18,MATCH(CF18,Indata!$B$12:$B$18,0)),""))</f>
        <v>beräknas ej</v>
      </c>
      <c r="CG17" s="323" t="str">
        <f>IF(OR(CF17="Slutår",CF17="beräknas ej"),"beräknas ej",IFERROR(INDEX(Indata!$A$12:$A$18,MATCH(CG18,Indata!$B$12:$B$18,0)),""))</f>
        <v>beräknas ej</v>
      </c>
      <c r="CH17" s="323" t="str">
        <f>IF(OR(CG17="Slutår",CG17="beräknas ej"),"beräknas ej",IFERROR(INDEX(Indata!$A$12:$A$18,MATCH(CH18,Indata!$B$12:$B$18,0)),""))</f>
        <v>beräknas ej</v>
      </c>
      <c r="CI17" s="323" t="str">
        <f>IF(OR(CH17="Slutår",CH17="beräknas ej"),"beräknas ej",IFERROR(INDEX(Indata!$A$12:$A$18,MATCH(CI18,Indata!$B$12:$B$18,0)),""))</f>
        <v>beräknas ej</v>
      </c>
      <c r="CJ17" s="323" t="str">
        <f>IF(OR(CI17="Slutår",CI17="beräknas ej"),"beräknas ej",IFERROR(INDEX(Indata!$A$12:$A$18,MATCH(CJ18,Indata!$B$12:$B$18,0)),""))</f>
        <v>beräknas ej</v>
      </c>
      <c r="CK17" s="323" t="str">
        <f>IF(OR(CJ17="Slutår",CJ17="beräknas ej"),"beräknas ej",IFERROR(INDEX(Indata!$A$12:$A$18,MATCH(CK18,Indata!$B$12:$B$18,0)),""))</f>
        <v>beräknas ej</v>
      </c>
      <c r="CL17" s="323" t="str">
        <f>IF(OR(CK17="Slutår",CK17="beräknas ej"),"beräknas ej",IFERROR(INDEX(Indata!$A$12:$A$18,MATCH(CL18,Indata!$B$12:$B$18,0)),""))</f>
        <v>beräknas ej</v>
      </c>
      <c r="CM17" s="323" t="str">
        <f>IF(OR(CL17="Slutår",CL17="beräknas ej"),"beräknas ej",IFERROR(INDEX(Indata!$A$12:$A$18,MATCH(CM18,Indata!$B$12:$B$18,0)),""))</f>
        <v>beräknas ej</v>
      </c>
      <c r="CN17" s="323" t="str">
        <f>IF(OR(CM17="Slutår",CM17="beräknas ej"),"beräknas ej",IFERROR(INDEX(Indata!$A$12:$A$18,MATCH(CN18,Indata!$B$12:$B$18,0)),""))</f>
        <v>beräknas ej</v>
      </c>
      <c r="CO17" s="323" t="str">
        <f>IF(OR(CN17="Slutår",CN17="beräknas ej"),"beräknas ej",IFERROR(INDEX(Indata!$A$12:$A$18,MATCH(CO18,Indata!$B$12:$B$18,0)),""))</f>
        <v>beräknas ej</v>
      </c>
      <c r="CP17" s="323" t="str">
        <f>IF(OR(CO17="Slutår",CO17="beräknas ej"),"beräknas ej",IFERROR(INDEX(Indata!$A$12:$A$18,MATCH(CP18,Indata!$B$12:$B$18,0)),""))</f>
        <v>beräknas ej</v>
      </c>
      <c r="CQ17" s="323" t="str">
        <f>IF(OR(CP17="Slutår",CP17="beräknas ej"),"beräknas ej",IFERROR(INDEX(Indata!$A$12:$A$18,MATCH(CQ18,Indata!$B$12:$B$18,0)),""))</f>
        <v>beräknas ej</v>
      </c>
      <c r="CR17" s="323" t="str">
        <f>IF(OR(CQ17="Slutår",CQ17="beräknas ej"),"beräknas ej",IFERROR(INDEX(Indata!$A$12:$A$18,MATCH(CR18,Indata!$B$12:$B$18,0)),""))</f>
        <v>beräknas ej</v>
      </c>
      <c r="CS17" s="323" t="str">
        <f>IF(OR(CR17="Slutår",CR17="beräknas ej"),"beräknas ej",IFERROR(INDEX(Indata!$A$12:$A$18,MATCH(CS18,Indata!$B$12:$B$18,0)),""))</f>
        <v>beräknas ej</v>
      </c>
    </row>
    <row r="18" spans="1:97" s="381" customFormat="1" x14ac:dyDescent="0.35">
      <c r="A18" s="328" t="s">
        <v>72</v>
      </c>
      <c r="B18" s="328" t="s">
        <v>51</v>
      </c>
      <c r="C18" s="328" t="s">
        <v>73</v>
      </c>
      <c r="D18" s="328">
        <f>Indata!B12</f>
        <v>2019</v>
      </c>
      <c r="E18" s="328">
        <f>D18+1</f>
        <v>2020</v>
      </c>
      <c r="F18" s="328">
        <f t="shared" ref="F18:BQ18" si="0">E18+1</f>
        <v>2021</v>
      </c>
      <c r="G18" s="328">
        <f t="shared" si="0"/>
        <v>2022</v>
      </c>
      <c r="H18" s="328">
        <f t="shared" si="0"/>
        <v>2023</v>
      </c>
      <c r="I18" s="328">
        <f t="shared" si="0"/>
        <v>2024</v>
      </c>
      <c r="J18" s="328">
        <f t="shared" si="0"/>
        <v>2025</v>
      </c>
      <c r="K18" s="328">
        <f t="shared" si="0"/>
        <v>2026</v>
      </c>
      <c r="L18" s="328">
        <f t="shared" si="0"/>
        <v>2027</v>
      </c>
      <c r="M18" s="328">
        <f t="shared" si="0"/>
        <v>2028</v>
      </c>
      <c r="N18" s="328">
        <f t="shared" si="0"/>
        <v>2029</v>
      </c>
      <c r="O18" s="328">
        <f t="shared" si="0"/>
        <v>2030</v>
      </c>
      <c r="P18" s="328">
        <f t="shared" si="0"/>
        <v>2031</v>
      </c>
      <c r="Q18" s="328">
        <f t="shared" si="0"/>
        <v>2032</v>
      </c>
      <c r="R18" s="328">
        <f t="shared" si="0"/>
        <v>2033</v>
      </c>
      <c r="S18" s="328">
        <f t="shared" si="0"/>
        <v>2034</v>
      </c>
      <c r="T18" s="328">
        <f t="shared" si="0"/>
        <v>2035</v>
      </c>
      <c r="U18" s="328">
        <f t="shared" si="0"/>
        <v>2036</v>
      </c>
      <c r="V18" s="328">
        <f t="shared" si="0"/>
        <v>2037</v>
      </c>
      <c r="W18" s="328">
        <f t="shared" si="0"/>
        <v>2038</v>
      </c>
      <c r="X18" s="328">
        <f t="shared" si="0"/>
        <v>2039</v>
      </c>
      <c r="Y18" s="328">
        <f t="shared" si="0"/>
        <v>2040</v>
      </c>
      <c r="Z18" s="328">
        <f t="shared" si="0"/>
        <v>2041</v>
      </c>
      <c r="AA18" s="328">
        <f t="shared" si="0"/>
        <v>2042</v>
      </c>
      <c r="AB18" s="328">
        <f t="shared" si="0"/>
        <v>2043</v>
      </c>
      <c r="AC18" s="328">
        <f t="shared" si="0"/>
        <v>2044</v>
      </c>
      <c r="AD18" s="328">
        <f t="shared" si="0"/>
        <v>2045</v>
      </c>
      <c r="AE18" s="328">
        <f t="shared" si="0"/>
        <v>2046</v>
      </c>
      <c r="AF18" s="328">
        <f t="shared" si="0"/>
        <v>2047</v>
      </c>
      <c r="AG18" s="328">
        <f t="shared" si="0"/>
        <v>2048</v>
      </c>
      <c r="AH18" s="328">
        <f t="shared" si="0"/>
        <v>2049</v>
      </c>
      <c r="AI18" s="328">
        <f t="shared" si="0"/>
        <v>2050</v>
      </c>
      <c r="AJ18" s="328">
        <f t="shared" si="0"/>
        <v>2051</v>
      </c>
      <c r="AK18" s="328">
        <f t="shared" si="0"/>
        <v>2052</v>
      </c>
      <c r="AL18" s="328">
        <f t="shared" si="0"/>
        <v>2053</v>
      </c>
      <c r="AM18" s="328">
        <f t="shared" si="0"/>
        <v>2054</v>
      </c>
      <c r="AN18" s="328">
        <f t="shared" si="0"/>
        <v>2055</v>
      </c>
      <c r="AO18" s="328">
        <f t="shared" si="0"/>
        <v>2056</v>
      </c>
      <c r="AP18" s="328">
        <f t="shared" si="0"/>
        <v>2057</v>
      </c>
      <c r="AQ18" s="328">
        <f t="shared" si="0"/>
        <v>2058</v>
      </c>
      <c r="AR18" s="328">
        <f t="shared" si="0"/>
        <v>2059</v>
      </c>
      <c r="AS18" s="328">
        <f t="shared" si="0"/>
        <v>2060</v>
      </c>
      <c r="AT18" s="328">
        <f t="shared" si="0"/>
        <v>2061</v>
      </c>
      <c r="AU18" s="328">
        <f t="shared" si="0"/>
        <v>2062</v>
      </c>
      <c r="AV18" s="328">
        <f t="shared" si="0"/>
        <v>2063</v>
      </c>
      <c r="AW18" s="328">
        <f t="shared" si="0"/>
        <v>2064</v>
      </c>
      <c r="AX18" s="328">
        <f t="shared" si="0"/>
        <v>2065</v>
      </c>
      <c r="AY18" s="328">
        <f t="shared" si="0"/>
        <v>2066</v>
      </c>
      <c r="AZ18" s="328">
        <f t="shared" si="0"/>
        <v>2067</v>
      </c>
      <c r="BA18" s="328">
        <f t="shared" si="0"/>
        <v>2068</v>
      </c>
      <c r="BB18" s="328">
        <f t="shared" si="0"/>
        <v>2069</v>
      </c>
      <c r="BC18" s="328">
        <f t="shared" si="0"/>
        <v>2070</v>
      </c>
      <c r="BD18" s="328">
        <f t="shared" si="0"/>
        <v>2071</v>
      </c>
      <c r="BE18" s="328">
        <f t="shared" si="0"/>
        <v>2072</v>
      </c>
      <c r="BF18" s="328">
        <f t="shared" si="0"/>
        <v>2073</v>
      </c>
      <c r="BG18" s="328">
        <f t="shared" si="0"/>
        <v>2074</v>
      </c>
      <c r="BH18" s="328">
        <f t="shared" si="0"/>
        <v>2075</v>
      </c>
      <c r="BI18" s="328">
        <f t="shared" si="0"/>
        <v>2076</v>
      </c>
      <c r="BJ18" s="328">
        <f t="shared" si="0"/>
        <v>2077</v>
      </c>
      <c r="BK18" s="328">
        <f t="shared" si="0"/>
        <v>2078</v>
      </c>
      <c r="BL18" s="328">
        <f t="shared" si="0"/>
        <v>2079</v>
      </c>
      <c r="BM18" s="328">
        <f t="shared" si="0"/>
        <v>2080</v>
      </c>
      <c r="BN18" s="328">
        <f t="shared" si="0"/>
        <v>2081</v>
      </c>
      <c r="BO18" s="328">
        <f t="shared" si="0"/>
        <v>2082</v>
      </c>
      <c r="BP18" s="328">
        <f t="shared" si="0"/>
        <v>2083</v>
      </c>
      <c r="BQ18" s="328">
        <f t="shared" si="0"/>
        <v>2084</v>
      </c>
      <c r="BR18" s="328">
        <f t="shared" ref="BR18:CO18" si="1">BQ18+1</f>
        <v>2085</v>
      </c>
      <c r="BS18" s="328">
        <f t="shared" si="1"/>
        <v>2086</v>
      </c>
      <c r="BT18" s="328">
        <f t="shared" si="1"/>
        <v>2087</v>
      </c>
      <c r="BU18" s="328">
        <f t="shared" si="1"/>
        <v>2088</v>
      </c>
      <c r="BV18" s="328">
        <f t="shared" si="1"/>
        <v>2089</v>
      </c>
      <c r="BW18" s="328">
        <f t="shared" si="1"/>
        <v>2090</v>
      </c>
      <c r="BX18" s="328">
        <f t="shared" si="1"/>
        <v>2091</v>
      </c>
      <c r="BY18" s="328">
        <f t="shared" si="1"/>
        <v>2092</v>
      </c>
      <c r="BZ18" s="328">
        <f t="shared" si="1"/>
        <v>2093</v>
      </c>
      <c r="CA18" s="328">
        <f t="shared" si="1"/>
        <v>2094</v>
      </c>
      <c r="CB18" s="328">
        <f t="shared" si="1"/>
        <v>2095</v>
      </c>
      <c r="CC18" s="328">
        <f t="shared" si="1"/>
        <v>2096</v>
      </c>
      <c r="CD18" s="328">
        <f t="shared" si="1"/>
        <v>2097</v>
      </c>
      <c r="CE18" s="328">
        <f t="shared" si="1"/>
        <v>2098</v>
      </c>
      <c r="CF18" s="328">
        <f t="shared" si="1"/>
        <v>2099</v>
      </c>
      <c r="CG18" s="328">
        <f t="shared" si="1"/>
        <v>2100</v>
      </c>
      <c r="CH18" s="328">
        <f t="shared" si="1"/>
        <v>2101</v>
      </c>
      <c r="CI18" s="328">
        <f t="shared" si="1"/>
        <v>2102</v>
      </c>
      <c r="CJ18" s="328">
        <f t="shared" si="1"/>
        <v>2103</v>
      </c>
      <c r="CK18" s="328">
        <f t="shared" si="1"/>
        <v>2104</v>
      </c>
      <c r="CL18" s="328">
        <f t="shared" si="1"/>
        <v>2105</v>
      </c>
      <c r="CM18" s="328">
        <f t="shared" si="1"/>
        <v>2106</v>
      </c>
      <c r="CN18" s="328">
        <f t="shared" si="1"/>
        <v>2107</v>
      </c>
      <c r="CO18" s="328">
        <f t="shared" si="1"/>
        <v>2108</v>
      </c>
      <c r="CP18" s="328">
        <f t="shared" ref="CP18" si="2">CO18+1</f>
        <v>2109</v>
      </c>
      <c r="CQ18" s="328">
        <f t="shared" ref="CQ18" si="3">CP18+1</f>
        <v>2110</v>
      </c>
      <c r="CR18" s="328">
        <f t="shared" ref="CR18" si="4">CQ18+1</f>
        <v>2111</v>
      </c>
      <c r="CS18" s="328">
        <f t="shared" ref="CS18" si="5">CR18+1</f>
        <v>2112</v>
      </c>
    </row>
    <row r="19" spans="1:97" s="377" customFormat="1" x14ac:dyDescent="0.35">
      <c r="A19" s="278">
        <f>Prognoser!C65</f>
        <v>0</v>
      </c>
      <c r="B19" s="278" t="str">
        <f>'JA basår'!B7</f>
        <v>0 0</v>
      </c>
      <c r="C19" s="278">
        <f>Prognoser!D65</f>
        <v>0</v>
      </c>
      <c r="D19" s="278">
        <f ca="1">IFERROR('JA basår'!AC7+'JA basår'!AC37,0)</f>
        <v>0</v>
      </c>
      <c r="E19" s="278">
        <f ca="1">IFERROR(IF(E$17="beräknas ej",0,D19*IF(E$18&gt;$D$3,1,IF(E$18&lt;=$C$3,$C$2,$D$2))*IFERROR(INDEX($B$8:$E$14,MATCH($A19,$A$8:$A$14,0),MATCH(E$18,$B$6:$E$6,1)),0)),0)</f>
        <v>0</v>
      </c>
      <c r="F19" s="278">
        <f t="shared" ref="F19:BQ19" ca="1" si="6">IFERROR(IF(F$17="beräknas ej",0,E19*IF(F$18&gt;$D$3,1,IF(F$18&lt;=$C$3,$C$2,$D$2))*IFERROR(INDEX($B$8:$E$14,MATCH($A19,$A$8:$A$14,0),MATCH(F$18,$B$6:$E$6,1)),0)),0)</f>
        <v>0</v>
      </c>
      <c r="G19" s="278">
        <f t="shared" ca="1" si="6"/>
        <v>0</v>
      </c>
      <c r="H19" s="278">
        <f t="shared" ca="1" si="6"/>
        <v>0</v>
      </c>
      <c r="I19" s="278">
        <f t="shared" ca="1" si="6"/>
        <v>0</v>
      </c>
      <c r="J19" s="278">
        <f t="shared" ca="1" si="6"/>
        <v>0</v>
      </c>
      <c r="K19" s="278">
        <f t="shared" ca="1" si="6"/>
        <v>0</v>
      </c>
      <c r="L19" s="278">
        <f t="shared" ca="1" si="6"/>
        <v>0</v>
      </c>
      <c r="M19" s="278">
        <f t="shared" ca="1" si="6"/>
        <v>0</v>
      </c>
      <c r="N19" s="278">
        <f t="shared" ca="1" si="6"/>
        <v>0</v>
      </c>
      <c r="O19" s="278">
        <f t="shared" ca="1" si="6"/>
        <v>0</v>
      </c>
      <c r="P19" s="278">
        <f t="shared" ca="1" si="6"/>
        <v>0</v>
      </c>
      <c r="Q19" s="278">
        <f t="shared" ca="1" si="6"/>
        <v>0</v>
      </c>
      <c r="R19" s="278">
        <f t="shared" ca="1" si="6"/>
        <v>0</v>
      </c>
      <c r="S19" s="278">
        <f t="shared" ca="1" si="6"/>
        <v>0</v>
      </c>
      <c r="T19" s="278">
        <f t="shared" ca="1" si="6"/>
        <v>0</v>
      </c>
      <c r="U19" s="278">
        <f t="shared" ca="1" si="6"/>
        <v>0</v>
      </c>
      <c r="V19" s="278">
        <f t="shared" ca="1" si="6"/>
        <v>0</v>
      </c>
      <c r="W19" s="278">
        <f t="shared" ca="1" si="6"/>
        <v>0</v>
      </c>
      <c r="X19" s="278">
        <f t="shared" ca="1" si="6"/>
        <v>0</v>
      </c>
      <c r="Y19" s="278">
        <f t="shared" ca="1" si="6"/>
        <v>0</v>
      </c>
      <c r="Z19" s="278">
        <f t="shared" ca="1" si="6"/>
        <v>0</v>
      </c>
      <c r="AA19" s="278">
        <f t="shared" ca="1" si="6"/>
        <v>0</v>
      </c>
      <c r="AB19" s="278">
        <f t="shared" ca="1" si="6"/>
        <v>0</v>
      </c>
      <c r="AC19" s="278">
        <f t="shared" ca="1" si="6"/>
        <v>0</v>
      </c>
      <c r="AD19" s="278">
        <f t="shared" ca="1" si="6"/>
        <v>0</v>
      </c>
      <c r="AE19" s="278">
        <f t="shared" ca="1" si="6"/>
        <v>0</v>
      </c>
      <c r="AF19" s="278">
        <f t="shared" ca="1" si="6"/>
        <v>0</v>
      </c>
      <c r="AG19" s="278">
        <f t="shared" ca="1" si="6"/>
        <v>0</v>
      </c>
      <c r="AH19" s="278">
        <f t="shared" ca="1" si="6"/>
        <v>0</v>
      </c>
      <c r="AI19" s="278">
        <f t="shared" ca="1" si="6"/>
        <v>0</v>
      </c>
      <c r="AJ19" s="278">
        <f t="shared" ca="1" si="6"/>
        <v>0</v>
      </c>
      <c r="AK19" s="278">
        <f t="shared" ca="1" si="6"/>
        <v>0</v>
      </c>
      <c r="AL19" s="278">
        <f t="shared" ca="1" si="6"/>
        <v>0</v>
      </c>
      <c r="AM19" s="278">
        <f t="shared" ca="1" si="6"/>
        <v>0</v>
      </c>
      <c r="AN19" s="278">
        <f t="shared" ca="1" si="6"/>
        <v>0</v>
      </c>
      <c r="AO19" s="278">
        <f t="shared" ca="1" si="6"/>
        <v>0</v>
      </c>
      <c r="AP19" s="278">
        <f t="shared" ca="1" si="6"/>
        <v>0</v>
      </c>
      <c r="AQ19" s="278">
        <f t="shared" ca="1" si="6"/>
        <v>0</v>
      </c>
      <c r="AR19" s="278">
        <f t="shared" ca="1" si="6"/>
        <v>0</v>
      </c>
      <c r="AS19" s="278">
        <f t="shared" ca="1" si="6"/>
        <v>0</v>
      </c>
      <c r="AT19" s="278">
        <f t="shared" ca="1" si="6"/>
        <v>0</v>
      </c>
      <c r="AU19" s="278">
        <f t="shared" ca="1" si="6"/>
        <v>0</v>
      </c>
      <c r="AV19" s="278">
        <f t="shared" ca="1" si="6"/>
        <v>0</v>
      </c>
      <c r="AW19" s="278">
        <f t="shared" ca="1" si="6"/>
        <v>0</v>
      </c>
      <c r="AX19" s="278">
        <f t="shared" ca="1" si="6"/>
        <v>0</v>
      </c>
      <c r="AY19" s="278">
        <f t="shared" ca="1" si="6"/>
        <v>0</v>
      </c>
      <c r="AZ19" s="278">
        <f t="shared" ca="1" si="6"/>
        <v>0</v>
      </c>
      <c r="BA19" s="278">
        <f t="shared" ca="1" si="6"/>
        <v>0</v>
      </c>
      <c r="BB19" s="278">
        <f t="shared" ca="1" si="6"/>
        <v>0</v>
      </c>
      <c r="BC19" s="278">
        <f t="shared" ca="1" si="6"/>
        <v>0</v>
      </c>
      <c r="BD19" s="278">
        <f t="shared" ca="1" si="6"/>
        <v>0</v>
      </c>
      <c r="BE19" s="278">
        <f t="shared" ca="1" si="6"/>
        <v>0</v>
      </c>
      <c r="BF19" s="278">
        <f t="shared" ca="1" si="6"/>
        <v>0</v>
      </c>
      <c r="BG19" s="278">
        <f t="shared" ca="1" si="6"/>
        <v>0</v>
      </c>
      <c r="BH19" s="278">
        <f t="shared" ca="1" si="6"/>
        <v>0</v>
      </c>
      <c r="BI19" s="278">
        <f t="shared" ca="1" si="6"/>
        <v>0</v>
      </c>
      <c r="BJ19" s="278">
        <f t="shared" ca="1" si="6"/>
        <v>0</v>
      </c>
      <c r="BK19" s="278">
        <f t="shared" ca="1" si="6"/>
        <v>0</v>
      </c>
      <c r="BL19" s="278">
        <f t="shared" ca="1" si="6"/>
        <v>0</v>
      </c>
      <c r="BM19" s="278">
        <f t="shared" ca="1" si="6"/>
        <v>0</v>
      </c>
      <c r="BN19" s="278">
        <f t="shared" ca="1" si="6"/>
        <v>0</v>
      </c>
      <c r="BO19" s="278">
        <f t="shared" ca="1" si="6"/>
        <v>0</v>
      </c>
      <c r="BP19" s="278">
        <f t="shared" ca="1" si="6"/>
        <v>0</v>
      </c>
      <c r="BQ19" s="278">
        <f t="shared" ca="1" si="6"/>
        <v>0</v>
      </c>
      <c r="BR19" s="278">
        <f t="shared" ref="BR19:CS19" ca="1" si="7">IFERROR(IF(BR$17="beräknas ej",0,BQ19*IF(BR$18&gt;$D$3,1,IF(BR$18&lt;=$C$3,$C$2,$D$2))*IFERROR(INDEX($B$8:$E$14,MATCH($A19,$A$8:$A$14,0),MATCH(BR$18,$B$6:$E$6,1)),0)),0)</f>
        <v>0</v>
      </c>
      <c r="BS19" s="278">
        <f t="shared" ca="1" si="7"/>
        <v>0</v>
      </c>
      <c r="BT19" s="278">
        <f t="shared" ca="1" si="7"/>
        <v>0</v>
      </c>
      <c r="BU19" s="278">
        <f t="shared" si="7"/>
        <v>0</v>
      </c>
      <c r="BV19" s="278">
        <f t="shared" si="7"/>
        <v>0</v>
      </c>
      <c r="BW19" s="278">
        <f t="shared" si="7"/>
        <v>0</v>
      </c>
      <c r="BX19" s="278">
        <f t="shared" si="7"/>
        <v>0</v>
      </c>
      <c r="BY19" s="278">
        <f t="shared" si="7"/>
        <v>0</v>
      </c>
      <c r="BZ19" s="278">
        <f t="shared" si="7"/>
        <v>0</v>
      </c>
      <c r="CA19" s="278">
        <f t="shared" si="7"/>
        <v>0</v>
      </c>
      <c r="CB19" s="278">
        <f t="shared" si="7"/>
        <v>0</v>
      </c>
      <c r="CC19" s="278">
        <f t="shared" si="7"/>
        <v>0</v>
      </c>
      <c r="CD19" s="278">
        <f t="shared" si="7"/>
        <v>0</v>
      </c>
      <c r="CE19" s="278">
        <f t="shared" si="7"/>
        <v>0</v>
      </c>
      <c r="CF19" s="278">
        <f t="shared" si="7"/>
        <v>0</v>
      </c>
      <c r="CG19" s="278">
        <f t="shared" si="7"/>
        <v>0</v>
      </c>
      <c r="CH19" s="278">
        <f t="shared" si="7"/>
        <v>0</v>
      </c>
      <c r="CI19" s="278">
        <f t="shared" si="7"/>
        <v>0</v>
      </c>
      <c r="CJ19" s="278">
        <f t="shared" si="7"/>
        <v>0</v>
      </c>
      <c r="CK19" s="278">
        <f t="shared" si="7"/>
        <v>0</v>
      </c>
      <c r="CL19" s="278">
        <f t="shared" si="7"/>
        <v>0</v>
      </c>
      <c r="CM19" s="278">
        <f t="shared" si="7"/>
        <v>0</v>
      </c>
      <c r="CN19" s="278">
        <f t="shared" si="7"/>
        <v>0</v>
      </c>
      <c r="CO19" s="278">
        <f t="shared" si="7"/>
        <v>0</v>
      </c>
      <c r="CP19" s="278">
        <f t="shared" si="7"/>
        <v>0</v>
      </c>
      <c r="CQ19" s="278">
        <f t="shared" si="7"/>
        <v>0</v>
      </c>
      <c r="CR19" s="278">
        <f t="shared" si="7"/>
        <v>0</v>
      </c>
      <c r="CS19" s="278">
        <f t="shared" si="7"/>
        <v>0</v>
      </c>
    </row>
    <row r="20" spans="1:97" s="377" customFormat="1" x14ac:dyDescent="0.35">
      <c r="A20" s="278">
        <f>Prognoser!C66</f>
        <v>0</v>
      </c>
      <c r="B20" s="278" t="str">
        <f>'JA basår'!B8</f>
        <v>0 0</v>
      </c>
      <c r="C20" s="278">
        <f>Prognoser!D66</f>
        <v>0</v>
      </c>
      <c r="D20" s="278">
        <f ca="1">IFERROR('JA basår'!AC8+'JA basår'!AC38,0)</f>
        <v>0</v>
      </c>
      <c r="E20" s="278">
        <f t="shared" ref="E20:BP20" ca="1" si="8">IFERROR(IF(E$17="beräknas ej",0,D20*IF(E$18&gt;$D$3,1,IF(E$18&lt;=$C$3,$C$2,$D$2))*IFERROR(INDEX($B$8:$E$14,MATCH($A20,$A$8:$A$14,0),MATCH(E$18,$B$6:$E$6,1)),0)),0)</f>
        <v>0</v>
      </c>
      <c r="F20" s="278">
        <f t="shared" ca="1" si="8"/>
        <v>0</v>
      </c>
      <c r="G20" s="278">
        <f t="shared" ca="1" si="8"/>
        <v>0</v>
      </c>
      <c r="H20" s="278">
        <f t="shared" ca="1" si="8"/>
        <v>0</v>
      </c>
      <c r="I20" s="278">
        <f t="shared" ca="1" si="8"/>
        <v>0</v>
      </c>
      <c r="J20" s="278">
        <f t="shared" ca="1" si="8"/>
        <v>0</v>
      </c>
      <c r="K20" s="278">
        <f t="shared" ca="1" si="8"/>
        <v>0</v>
      </c>
      <c r="L20" s="278">
        <f t="shared" ca="1" si="8"/>
        <v>0</v>
      </c>
      <c r="M20" s="278">
        <f t="shared" ca="1" si="8"/>
        <v>0</v>
      </c>
      <c r="N20" s="278">
        <f t="shared" ca="1" si="8"/>
        <v>0</v>
      </c>
      <c r="O20" s="278">
        <f t="shared" ca="1" si="8"/>
        <v>0</v>
      </c>
      <c r="P20" s="278">
        <f t="shared" ca="1" si="8"/>
        <v>0</v>
      </c>
      <c r="Q20" s="278">
        <f t="shared" ca="1" si="8"/>
        <v>0</v>
      </c>
      <c r="R20" s="278">
        <f t="shared" ca="1" si="8"/>
        <v>0</v>
      </c>
      <c r="S20" s="278">
        <f t="shared" ca="1" si="8"/>
        <v>0</v>
      </c>
      <c r="T20" s="278">
        <f t="shared" ca="1" si="8"/>
        <v>0</v>
      </c>
      <c r="U20" s="278">
        <f t="shared" ca="1" si="8"/>
        <v>0</v>
      </c>
      <c r="V20" s="278">
        <f t="shared" ca="1" si="8"/>
        <v>0</v>
      </c>
      <c r="W20" s="278">
        <f t="shared" ca="1" si="8"/>
        <v>0</v>
      </c>
      <c r="X20" s="278">
        <f t="shared" ca="1" si="8"/>
        <v>0</v>
      </c>
      <c r="Y20" s="278">
        <f t="shared" ca="1" si="8"/>
        <v>0</v>
      </c>
      <c r="Z20" s="278">
        <f t="shared" ca="1" si="8"/>
        <v>0</v>
      </c>
      <c r="AA20" s="278">
        <f t="shared" ca="1" si="8"/>
        <v>0</v>
      </c>
      <c r="AB20" s="278">
        <f t="shared" ca="1" si="8"/>
        <v>0</v>
      </c>
      <c r="AC20" s="278">
        <f t="shared" ca="1" si="8"/>
        <v>0</v>
      </c>
      <c r="AD20" s="278">
        <f t="shared" ca="1" si="8"/>
        <v>0</v>
      </c>
      <c r="AE20" s="278">
        <f t="shared" ca="1" si="8"/>
        <v>0</v>
      </c>
      <c r="AF20" s="278">
        <f t="shared" ca="1" si="8"/>
        <v>0</v>
      </c>
      <c r="AG20" s="278">
        <f t="shared" ca="1" si="8"/>
        <v>0</v>
      </c>
      <c r="AH20" s="278">
        <f t="shared" ca="1" si="8"/>
        <v>0</v>
      </c>
      <c r="AI20" s="278">
        <f t="shared" ca="1" si="8"/>
        <v>0</v>
      </c>
      <c r="AJ20" s="278">
        <f t="shared" ca="1" si="8"/>
        <v>0</v>
      </c>
      <c r="AK20" s="278">
        <f t="shared" ca="1" si="8"/>
        <v>0</v>
      </c>
      <c r="AL20" s="278">
        <f t="shared" ca="1" si="8"/>
        <v>0</v>
      </c>
      <c r="AM20" s="278">
        <f t="shared" ca="1" si="8"/>
        <v>0</v>
      </c>
      <c r="AN20" s="278">
        <f t="shared" ca="1" si="8"/>
        <v>0</v>
      </c>
      <c r="AO20" s="278">
        <f t="shared" ca="1" si="8"/>
        <v>0</v>
      </c>
      <c r="AP20" s="278">
        <f t="shared" ca="1" si="8"/>
        <v>0</v>
      </c>
      <c r="AQ20" s="278">
        <f t="shared" ca="1" si="8"/>
        <v>0</v>
      </c>
      <c r="AR20" s="278">
        <f t="shared" ca="1" si="8"/>
        <v>0</v>
      </c>
      <c r="AS20" s="278">
        <f t="shared" ca="1" si="8"/>
        <v>0</v>
      </c>
      <c r="AT20" s="278">
        <f t="shared" ca="1" si="8"/>
        <v>0</v>
      </c>
      <c r="AU20" s="278">
        <f t="shared" ca="1" si="8"/>
        <v>0</v>
      </c>
      <c r="AV20" s="278">
        <f t="shared" ca="1" si="8"/>
        <v>0</v>
      </c>
      <c r="AW20" s="278">
        <f t="shared" ca="1" si="8"/>
        <v>0</v>
      </c>
      <c r="AX20" s="278">
        <f t="shared" ca="1" si="8"/>
        <v>0</v>
      </c>
      <c r="AY20" s="278">
        <f t="shared" ca="1" si="8"/>
        <v>0</v>
      </c>
      <c r="AZ20" s="278">
        <f t="shared" ca="1" si="8"/>
        <v>0</v>
      </c>
      <c r="BA20" s="278">
        <f t="shared" ca="1" si="8"/>
        <v>0</v>
      </c>
      <c r="BB20" s="278">
        <f t="shared" ca="1" si="8"/>
        <v>0</v>
      </c>
      <c r="BC20" s="278">
        <f t="shared" ca="1" si="8"/>
        <v>0</v>
      </c>
      <c r="BD20" s="278">
        <f t="shared" ca="1" si="8"/>
        <v>0</v>
      </c>
      <c r="BE20" s="278">
        <f t="shared" ca="1" si="8"/>
        <v>0</v>
      </c>
      <c r="BF20" s="278">
        <f t="shared" ca="1" si="8"/>
        <v>0</v>
      </c>
      <c r="BG20" s="278">
        <f t="shared" ca="1" si="8"/>
        <v>0</v>
      </c>
      <c r="BH20" s="278">
        <f t="shared" ca="1" si="8"/>
        <v>0</v>
      </c>
      <c r="BI20" s="278">
        <f t="shared" ca="1" si="8"/>
        <v>0</v>
      </c>
      <c r="BJ20" s="278">
        <f t="shared" ca="1" si="8"/>
        <v>0</v>
      </c>
      <c r="BK20" s="278">
        <f t="shared" ca="1" si="8"/>
        <v>0</v>
      </c>
      <c r="BL20" s="278">
        <f t="shared" ca="1" si="8"/>
        <v>0</v>
      </c>
      <c r="BM20" s="278">
        <f t="shared" ca="1" si="8"/>
        <v>0</v>
      </c>
      <c r="BN20" s="278">
        <f t="shared" ca="1" si="8"/>
        <v>0</v>
      </c>
      <c r="BO20" s="278">
        <f t="shared" ca="1" si="8"/>
        <v>0</v>
      </c>
      <c r="BP20" s="278">
        <f t="shared" ca="1" si="8"/>
        <v>0</v>
      </c>
      <c r="BQ20" s="278">
        <f t="shared" ref="BQ20:CS20" ca="1" si="9">IFERROR(IF(BQ$17="beräknas ej",0,BP20*IF(BQ$18&gt;$D$3,1,IF(BQ$18&lt;=$C$3,$C$2,$D$2))*IFERROR(INDEX($B$8:$E$14,MATCH($A20,$A$8:$A$14,0),MATCH(BQ$18,$B$6:$E$6,1)),0)),0)</f>
        <v>0</v>
      </c>
      <c r="BR20" s="278">
        <f t="shared" ca="1" si="9"/>
        <v>0</v>
      </c>
      <c r="BS20" s="278">
        <f t="shared" ca="1" si="9"/>
        <v>0</v>
      </c>
      <c r="BT20" s="278">
        <f t="shared" ca="1" si="9"/>
        <v>0</v>
      </c>
      <c r="BU20" s="278">
        <f t="shared" si="9"/>
        <v>0</v>
      </c>
      <c r="BV20" s="278">
        <f t="shared" si="9"/>
        <v>0</v>
      </c>
      <c r="BW20" s="278">
        <f t="shared" si="9"/>
        <v>0</v>
      </c>
      <c r="BX20" s="278">
        <f t="shared" si="9"/>
        <v>0</v>
      </c>
      <c r="BY20" s="278">
        <f t="shared" si="9"/>
        <v>0</v>
      </c>
      <c r="BZ20" s="278">
        <f t="shared" si="9"/>
        <v>0</v>
      </c>
      <c r="CA20" s="278">
        <f t="shared" si="9"/>
        <v>0</v>
      </c>
      <c r="CB20" s="278">
        <f t="shared" si="9"/>
        <v>0</v>
      </c>
      <c r="CC20" s="278">
        <f t="shared" si="9"/>
        <v>0</v>
      </c>
      <c r="CD20" s="278">
        <f t="shared" si="9"/>
        <v>0</v>
      </c>
      <c r="CE20" s="278">
        <f t="shared" si="9"/>
        <v>0</v>
      </c>
      <c r="CF20" s="278">
        <f t="shared" si="9"/>
        <v>0</v>
      </c>
      <c r="CG20" s="278">
        <f t="shared" si="9"/>
        <v>0</v>
      </c>
      <c r="CH20" s="278">
        <f t="shared" si="9"/>
        <v>0</v>
      </c>
      <c r="CI20" s="278">
        <f t="shared" si="9"/>
        <v>0</v>
      </c>
      <c r="CJ20" s="278">
        <f t="shared" si="9"/>
        <v>0</v>
      </c>
      <c r="CK20" s="278">
        <f t="shared" si="9"/>
        <v>0</v>
      </c>
      <c r="CL20" s="278">
        <f t="shared" si="9"/>
        <v>0</v>
      </c>
      <c r="CM20" s="278">
        <f t="shared" si="9"/>
        <v>0</v>
      </c>
      <c r="CN20" s="278">
        <f t="shared" si="9"/>
        <v>0</v>
      </c>
      <c r="CO20" s="278">
        <f t="shared" si="9"/>
        <v>0</v>
      </c>
      <c r="CP20" s="278">
        <f t="shared" si="9"/>
        <v>0</v>
      </c>
      <c r="CQ20" s="278">
        <f t="shared" si="9"/>
        <v>0</v>
      </c>
      <c r="CR20" s="278">
        <f t="shared" si="9"/>
        <v>0</v>
      </c>
      <c r="CS20" s="278">
        <f t="shared" si="9"/>
        <v>0</v>
      </c>
    </row>
    <row r="21" spans="1:97" s="377" customFormat="1" x14ac:dyDescent="0.35">
      <c r="A21" s="278">
        <f>Prognoser!C67</f>
        <v>0</v>
      </c>
      <c r="B21" s="278" t="str">
        <f>'JA basår'!B9</f>
        <v>0 0</v>
      </c>
      <c r="C21" s="278">
        <f>Prognoser!D67</f>
        <v>0</v>
      </c>
      <c r="D21" s="278">
        <f ca="1">IFERROR('JA basår'!AC9+'JA basår'!AC39,0)</f>
        <v>0</v>
      </c>
      <c r="E21" s="278">
        <f t="shared" ref="E21:BP21" ca="1" si="10">IFERROR(IF(E$17="beräknas ej",0,D21*IF(E$18&gt;$D$3,1,IF(E$18&lt;=$C$3,$C$2,$D$2))*IFERROR(INDEX($B$8:$E$14,MATCH($A21,$A$8:$A$14,0),MATCH(E$18,$B$6:$E$6,1)),0)),0)</f>
        <v>0</v>
      </c>
      <c r="F21" s="278">
        <f t="shared" ca="1" si="10"/>
        <v>0</v>
      </c>
      <c r="G21" s="278">
        <f t="shared" ca="1" si="10"/>
        <v>0</v>
      </c>
      <c r="H21" s="278">
        <f t="shared" ca="1" si="10"/>
        <v>0</v>
      </c>
      <c r="I21" s="278">
        <f t="shared" ca="1" si="10"/>
        <v>0</v>
      </c>
      <c r="J21" s="278">
        <f t="shared" ca="1" si="10"/>
        <v>0</v>
      </c>
      <c r="K21" s="278">
        <f t="shared" ca="1" si="10"/>
        <v>0</v>
      </c>
      <c r="L21" s="278">
        <f t="shared" ca="1" si="10"/>
        <v>0</v>
      </c>
      <c r="M21" s="278">
        <f t="shared" ca="1" si="10"/>
        <v>0</v>
      </c>
      <c r="N21" s="278">
        <f t="shared" ca="1" si="10"/>
        <v>0</v>
      </c>
      <c r="O21" s="278">
        <f t="shared" ca="1" si="10"/>
        <v>0</v>
      </c>
      <c r="P21" s="278">
        <f t="shared" ca="1" si="10"/>
        <v>0</v>
      </c>
      <c r="Q21" s="278">
        <f t="shared" ca="1" si="10"/>
        <v>0</v>
      </c>
      <c r="R21" s="278">
        <f t="shared" ca="1" si="10"/>
        <v>0</v>
      </c>
      <c r="S21" s="278">
        <f t="shared" ca="1" si="10"/>
        <v>0</v>
      </c>
      <c r="T21" s="278">
        <f t="shared" ca="1" si="10"/>
        <v>0</v>
      </c>
      <c r="U21" s="278">
        <f t="shared" ca="1" si="10"/>
        <v>0</v>
      </c>
      <c r="V21" s="278">
        <f t="shared" ca="1" si="10"/>
        <v>0</v>
      </c>
      <c r="W21" s="278">
        <f t="shared" ca="1" si="10"/>
        <v>0</v>
      </c>
      <c r="X21" s="278">
        <f t="shared" ca="1" si="10"/>
        <v>0</v>
      </c>
      <c r="Y21" s="278">
        <f t="shared" ca="1" si="10"/>
        <v>0</v>
      </c>
      <c r="Z21" s="278">
        <f t="shared" ca="1" si="10"/>
        <v>0</v>
      </c>
      <c r="AA21" s="278">
        <f t="shared" ca="1" si="10"/>
        <v>0</v>
      </c>
      <c r="AB21" s="278">
        <f t="shared" ca="1" si="10"/>
        <v>0</v>
      </c>
      <c r="AC21" s="278">
        <f t="shared" ca="1" si="10"/>
        <v>0</v>
      </c>
      <c r="AD21" s="278">
        <f t="shared" ca="1" si="10"/>
        <v>0</v>
      </c>
      <c r="AE21" s="278">
        <f t="shared" ca="1" si="10"/>
        <v>0</v>
      </c>
      <c r="AF21" s="278">
        <f t="shared" ca="1" si="10"/>
        <v>0</v>
      </c>
      <c r="AG21" s="278">
        <f t="shared" ca="1" si="10"/>
        <v>0</v>
      </c>
      <c r="AH21" s="278">
        <f t="shared" ca="1" si="10"/>
        <v>0</v>
      </c>
      <c r="AI21" s="278">
        <f t="shared" ca="1" si="10"/>
        <v>0</v>
      </c>
      <c r="AJ21" s="278">
        <f t="shared" ca="1" si="10"/>
        <v>0</v>
      </c>
      <c r="AK21" s="278">
        <f t="shared" ca="1" si="10"/>
        <v>0</v>
      </c>
      <c r="AL21" s="278">
        <f t="shared" ca="1" si="10"/>
        <v>0</v>
      </c>
      <c r="AM21" s="278">
        <f t="shared" ca="1" si="10"/>
        <v>0</v>
      </c>
      <c r="AN21" s="278">
        <f t="shared" ca="1" si="10"/>
        <v>0</v>
      </c>
      <c r="AO21" s="278">
        <f t="shared" ca="1" si="10"/>
        <v>0</v>
      </c>
      <c r="AP21" s="278">
        <f t="shared" ca="1" si="10"/>
        <v>0</v>
      </c>
      <c r="AQ21" s="278">
        <f t="shared" ca="1" si="10"/>
        <v>0</v>
      </c>
      <c r="AR21" s="278">
        <f t="shared" ca="1" si="10"/>
        <v>0</v>
      </c>
      <c r="AS21" s="278">
        <f t="shared" ca="1" si="10"/>
        <v>0</v>
      </c>
      <c r="AT21" s="278">
        <f t="shared" ca="1" si="10"/>
        <v>0</v>
      </c>
      <c r="AU21" s="278">
        <f t="shared" ca="1" si="10"/>
        <v>0</v>
      </c>
      <c r="AV21" s="278">
        <f t="shared" ca="1" si="10"/>
        <v>0</v>
      </c>
      <c r="AW21" s="278">
        <f t="shared" ca="1" si="10"/>
        <v>0</v>
      </c>
      <c r="AX21" s="278">
        <f t="shared" ca="1" si="10"/>
        <v>0</v>
      </c>
      <c r="AY21" s="278">
        <f t="shared" ca="1" si="10"/>
        <v>0</v>
      </c>
      <c r="AZ21" s="278">
        <f t="shared" ca="1" si="10"/>
        <v>0</v>
      </c>
      <c r="BA21" s="278">
        <f t="shared" ca="1" si="10"/>
        <v>0</v>
      </c>
      <c r="BB21" s="278">
        <f t="shared" ca="1" si="10"/>
        <v>0</v>
      </c>
      <c r="BC21" s="278">
        <f t="shared" ca="1" si="10"/>
        <v>0</v>
      </c>
      <c r="BD21" s="278">
        <f t="shared" ca="1" si="10"/>
        <v>0</v>
      </c>
      <c r="BE21" s="278">
        <f t="shared" ca="1" si="10"/>
        <v>0</v>
      </c>
      <c r="BF21" s="278">
        <f t="shared" ca="1" si="10"/>
        <v>0</v>
      </c>
      <c r="BG21" s="278">
        <f t="shared" ca="1" si="10"/>
        <v>0</v>
      </c>
      <c r="BH21" s="278">
        <f t="shared" ca="1" si="10"/>
        <v>0</v>
      </c>
      <c r="BI21" s="278">
        <f t="shared" ca="1" si="10"/>
        <v>0</v>
      </c>
      <c r="BJ21" s="278">
        <f t="shared" ca="1" si="10"/>
        <v>0</v>
      </c>
      <c r="BK21" s="278">
        <f t="shared" ca="1" si="10"/>
        <v>0</v>
      </c>
      <c r="BL21" s="278">
        <f t="shared" ca="1" si="10"/>
        <v>0</v>
      </c>
      <c r="BM21" s="278">
        <f t="shared" ca="1" si="10"/>
        <v>0</v>
      </c>
      <c r="BN21" s="278">
        <f t="shared" ca="1" si="10"/>
        <v>0</v>
      </c>
      <c r="BO21" s="278">
        <f t="shared" ca="1" si="10"/>
        <v>0</v>
      </c>
      <c r="BP21" s="278">
        <f t="shared" ca="1" si="10"/>
        <v>0</v>
      </c>
      <c r="BQ21" s="278">
        <f t="shared" ref="BQ21:CS21" ca="1" si="11">IFERROR(IF(BQ$17="beräknas ej",0,BP21*IF(BQ$18&gt;$D$3,1,IF(BQ$18&lt;=$C$3,$C$2,$D$2))*IFERROR(INDEX($B$8:$E$14,MATCH($A21,$A$8:$A$14,0),MATCH(BQ$18,$B$6:$E$6,1)),0)),0)</f>
        <v>0</v>
      </c>
      <c r="BR21" s="278">
        <f t="shared" ca="1" si="11"/>
        <v>0</v>
      </c>
      <c r="BS21" s="278">
        <f t="shared" ca="1" si="11"/>
        <v>0</v>
      </c>
      <c r="BT21" s="278">
        <f t="shared" ca="1" si="11"/>
        <v>0</v>
      </c>
      <c r="BU21" s="278">
        <f t="shared" si="11"/>
        <v>0</v>
      </c>
      <c r="BV21" s="278">
        <f t="shared" si="11"/>
        <v>0</v>
      </c>
      <c r="BW21" s="278">
        <f t="shared" si="11"/>
        <v>0</v>
      </c>
      <c r="BX21" s="278">
        <f t="shared" si="11"/>
        <v>0</v>
      </c>
      <c r="BY21" s="278">
        <f t="shared" si="11"/>
        <v>0</v>
      </c>
      <c r="BZ21" s="278">
        <f t="shared" si="11"/>
        <v>0</v>
      </c>
      <c r="CA21" s="278">
        <f t="shared" si="11"/>
        <v>0</v>
      </c>
      <c r="CB21" s="278">
        <f t="shared" si="11"/>
        <v>0</v>
      </c>
      <c r="CC21" s="278">
        <f t="shared" si="11"/>
        <v>0</v>
      </c>
      <c r="CD21" s="278">
        <f t="shared" si="11"/>
        <v>0</v>
      </c>
      <c r="CE21" s="278">
        <f t="shared" si="11"/>
        <v>0</v>
      </c>
      <c r="CF21" s="278">
        <f t="shared" si="11"/>
        <v>0</v>
      </c>
      <c r="CG21" s="278">
        <f t="shared" si="11"/>
        <v>0</v>
      </c>
      <c r="CH21" s="278">
        <f t="shared" si="11"/>
        <v>0</v>
      </c>
      <c r="CI21" s="278">
        <f t="shared" si="11"/>
        <v>0</v>
      </c>
      <c r="CJ21" s="278">
        <f t="shared" si="11"/>
        <v>0</v>
      </c>
      <c r="CK21" s="278">
        <f t="shared" si="11"/>
        <v>0</v>
      </c>
      <c r="CL21" s="278">
        <f t="shared" si="11"/>
        <v>0</v>
      </c>
      <c r="CM21" s="278">
        <f t="shared" si="11"/>
        <v>0</v>
      </c>
      <c r="CN21" s="278">
        <f t="shared" si="11"/>
        <v>0</v>
      </c>
      <c r="CO21" s="278">
        <f t="shared" si="11"/>
        <v>0</v>
      </c>
      <c r="CP21" s="278">
        <f t="shared" si="11"/>
        <v>0</v>
      </c>
      <c r="CQ21" s="278">
        <f t="shared" si="11"/>
        <v>0</v>
      </c>
      <c r="CR21" s="278">
        <f t="shared" si="11"/>
        <v>0</v>
      </c>
      <c r="CS21" s="278">
        <f t="shared" si="11"/>
        <v>0</v>
      </c>
    </row>
    <row r="22" spans="1:97" s="377" customFormat="1" x14ac:dyDescent="0.35">
      <c r="A22" s="278">
        <f>Prognoser!C68</f>
        <v>0</v>
      </c>
      <c r="B22" s="278" t="str">
        <f>'JA basår'!B10</f>
        <v>0 0</v>
      </c>
      <c r="C22" s="278">
        <f>Prognoser!D68</f>
        <v>0</v>
      </c>
      <c r="D22" s="278">
        <f ca="1">IFERROR('JA basår'!AC10+'JA basår'!AC40,0)</f>
        <v>0</v>
      </c>
      <c r="E22" s="278">
        <f t="shared" ref="E22:BP22" ca="1" si="12">IFERROR(IF(E$17="beräknas ej",0,D22*IF(E$18&gt;$D$3,1,IF(E$18&lt;=$C$3,$C$2,$D$2))*IFERROR(INDEX($B$8:$E$14,MATCH($A22,$A$8:$A$14,0),MATCH(E$18,$B$6:$E$6,1)),0)),0)</f>
        <v>0</v>
      </c>
      <c r="F22" s="278">
        <f t="shared" ca="1" si="12"/>
        <v>0</v>
      </c>
      <c r="G22" s="278">
        <f t="shared" ca="1" si="12"/>
        <v>0</v>
      </c>
      <c r="H22" s="278">
        <f t="shared" ca="1" si="12"/>
        <v>0</v>
      </c>
      <c r="I22" s="278">
        <f t="shared" ca="1" si="12"/>
        <v>0</v>
      </c>
      <c r="J22" s="278">
        <f t="shared" ca="1" si="12"/>
        <v>0</v>
      </c>
      <c r="K22" s="278">
        <f t="shared" ca="1" si="12"/>
        <v>0</v>
      </c>
      <c r="L22" s="278">
        <f t="shared" ca="1" si="12"/>
        <v>0</v>
      </c>
      <c r="M22" s="278">
        <f t="shared" ca="1" si="12"/>
        <v>0</v>
      </c>
      <c r="N22" s="278">
        <f t="shared" ca="1" si="12"/>
        <v>0</v>
      </c>
      <c r="O22" s="278">
        <f t="shared" ca="1" si="12"/>
        <v>0</v>
      </c>
      <c r="P22" s="278">
        <f t="shared" ca="1" si="12"/>
        <v>0</v>
      </c>
      <c r="Q22" s="278">
        <f t="shared" ca="1" si="12"/>
        <v>0</v>
      </c>
      <c r="R22" s="278">
        <f t="shared" ca="1" si="12"/>
        <v>0</v>
      </c>
      <c r="S22" s="278">
        <f t="shared" ca="1" si="12"/>
        <v>0</v>
      </c>
      <c r="T22" s="278">
        <f t="shared" ca="1" si="12"/>
        <v>0</v>
      </c>
      <c r="U22" s="278">
        <f t="shared" ca="1" si="12"/>
        <v>0</v>
      </c>
      <c r="V22" s="278">
        <f t="shared" ca="1" si="12"/>
        <v>0</v>
      </c>
      <c r="W22" s="278">
        <f t="shared" ca="1" si="12"/>
        <v>0</v>
      </c>
      <c r="X22" s="278">
        <f t="shared" ca="1" si="12"/>
        <v>0</v>
      </c>
      <c r="Y22" s="278">
        <f t="shared" ca="1" si="12"/>
        <v>0</v>
      </c>
      <c r="Z22" s="278">
        <f t="shared" ca="1" si="12"/>
        <v>0</v>
      </c>
      <c r="AA22" s="278">
        <f t="shared" ca="1" si="12"/>
        <v>0</v>
      </c>
      <c r="AB22" s="278">
        <f t="shared" ca="1" si="12"/>
        <v>0</v>
      </c>
      <c r="AC22" s="278">
        <f t="shared" ca="1" si="12"/>
        <v>0</v>
      </c>
      <c r="AD22" s="278">
        <f t="shared" ca="1" si="12"/>
        <v>0</v>
      </c>
      <c r="AE22" s="278">
        <f t="shared" ca="1" si="12"/>
        <v>0</v>
      </c>
      <c r="AF22" s="278">
        <f t="shared" ca="1" si="12"/>
        <v>0</v>
      </c>
      <c r="AG22" s="278">
        <f t="shared" ca="1" si="12"/>
        <v>0</v>
      </c>
      <c r="AH22" s="278">
        <f t="shared" ca="1" si="12"/>
        <v>0</v>
      </c>
      <c r="AI22" s="278">
        <f t="shared" ca="1" si="12"/>
        <v>0</v>
      </c>
      <c r="AJ22" s="278">
        <f t="shared" ca="1" si="12"/>
        <v>0</v>
      </c>
      <c r="AK22" s="278">
        <f t="shared" ca="1" si="12"/>
        <v>0</v>
      </c>
      <c r="AL22" s="278">
        <f t="shared" ca="1" si="12"/>
        <v>0</v>
      </c>
      <c r="AM22" s="278">
        <f t="shared" ca="1" si="12"/>
        <v>0</v>
      </c>
      <c r="AN22" s="278">
        <f t="shared" ca="1" si="12"/>
        <v>0</v>
      </c>
      <c r="AO22" s="278">
        <f t="shared" ca="1" si="12"/>
        <v>0</v>
      </c>
      <c r="AP22" s="278">
        <f t="shared" ca="1" si="12"/>
        <v>0</v>
      </c>
      <c r="AQ22" s="278">
        <f t="shared" ca="1" si="12"/>
        <v>0</v>
      </c>
      <c r="AR22" s="278">
        <f t="shared" ca="1" si="12"/>
        <v>0</v>
      </c>
      <c r="AS22" s="278">
        <f t="shared" ca="1" si="12"/>
        <v>0</v>
      </c>
      <c r="AT22" s="278">
        <f t="shared" ca="1" si="12"/>
        <v>0</v>
      </c>
      <c r="AU22" s="278">
        <f t="shared" ca="1" si="12"/>
        <v>0</v>
      </c>
      <c r="AV22" s="278">
        <f t="shared" ca="1" si="12"/>
        <v>0</v>
      </c>
      <c r="AW22" s="278">
        <f t="shared" ca="1" si="12"/>
        <v>0</v>
      </c>
      <c r="AX22" s="278">
        <f t="shared" ca="1" si="12"/>
        <v>0</v>
      </c>
      <c r="AY22" s="278">
        <f t="shared" ca="1" si="12"/>
        <v>0</v>
      </c>
      <c r="AZ22" s="278">
        <f t="shared" ca="1" si="12"/>
        <v>0</v>
      </c>
      <c r="BA22" s="278">
        <f t="shared" ca="1" si="12"/>
        <v>0</v>
      </c>
      <c r="BB22" s="278">
        <f t="shared" ca="1" si="12"/>
        <v>0</v>
      </c>
      <c r="BC22" s="278">
        <f t="shared" ca="1" si="12"/>
        <v>0</v>
      </c>
      <c r="BD22" s="278">
        <f t="shared" ca="1" si="12"/>
        <v>0</v>
      </c>
      <c r="BE22" s="278">
        <f t="shared" ca="1" si="12"/>
        <v>0</v>
      </c>
      <c r="BF22" s="278">
        <f t="shared" ca="1" si="12"/>
        <v>0</v>
      </c>
      <c r="BG22" s="278">
        <f t="shared" ca="1" si="12"/>
        <v>0</v>
      </c>
      <c r="BH22" s="278">
        <f t="shared" ca="1" si="12"/>
        <v>0</v>
      </c>
      <c r="BI22" s="278">
        <f t="shared" ca="1" si="12"/>
        <v>0</v>
      </c>
      <c r="BJ22" s="278">
        <f t="shared" ca="1" si="12"/>
        <v>0</v>
      </c>
      <c r="BK22" s="278">
        <f t="shared" ca="1" si="12"/>
        <v>0</v>
      </c>
      <c r="BL22" s="278">
        <f t="shared" ca="1" si="12"/>
        <v>0</v>
      </c>
      <c r="BM22" s="278">
        <f t="shared" ca="1" si="12"/>
        <v>0</v>
      </c>
      <c r="BN22" s="278">
        <f t="shared" ca="1" si="12"/>
        <v>0</v>
      </c>
      <c r="BO22" s="278">
        <f t="shared" ca="1" si="12"/>
        <v>0</v>
      </c>
      <c r="BP22" s="278">
        <f t="shared" ca="1" si="12"/>
        <v>0</v>
      </c>
      <c r="BQ22" s="278">
        <f t="shared" ref="BQ22:CS22" ca="1" si="13">IFERROR(IF(BQ$17="beräknas ej",0,BP22*IF(BQ$18&gt;$D$3,1,IF(BQ$18&lt;=$C$3,$C$2,$D$2))*IFERROR(INDEX($B$8:$E$14,MATCH($A22,$A$8:$A$14,0),MATCH(BQ$18,$B$6:$E$6,1)),0)),0)</f>
        <v>0</v>
      </c>
      <c r="BR22" s="278">
        <f t="shared" ca="1" si="13"/>
        <v>0</v>
      </c>
      <c r="BS22" s="278">
        <f t="shared" ca="1" si="13"/>
        <v>0</v>
      </c>
      <c r="BT22" s="278">
        <f t="shared" ca="1" si="13"/>
        <v>0</v>
      </c>
      <c r="BU22" s="278">
        <f t="shared" si="13"/>
        <v>0</v>
      </c>
      <c r="BV22" s="278">
        <f t="shared" si="13"/>
        <v>0</v>
      </c>
      <c r="BW22" s="278">
        <f t="shared" si="13"/>
        <v>0</v>
      </c>
      <c r="BX22" s="278">
        <f t="shared" si="13"/>
        <v>0</v>
      </c>
      <c r="BY22" s="278">
        <f t="shared" si="13"/>
        <v>0</v>
      </c>
      <c r="BZ22" s="278">
        <f t="shared" si="13"/>
        <v>0</v>
      </c>
      <c r="CA22" s="278">
        <f t="shared" si="13"/>
        <v>0</v>
      </c>
      <c r="CB22" s="278">
        <f t="shared" si="13"/>
        <v>0</v>
      </c>
      <c r="CC22" s="278">
        <f t="shared" si="13"/>
        <v>0</v>
      </c>
      <c r="CD22" s="278">
        <f t="shared" si="13"/>
        <v>0</v>
      </c>
      <c r="CE22" s="278">
        <f t="shared" si="13"/>
        <v>0</v>
      </c>
      <c r="CF22" s="278">
        <f t="shared" si="13"/>
        <v>0</v>
      </c>
      <c r="CG22" s="278">
        <f t="shared" si="13"/>
        <v>0</v>
      </c>
      <c r="CH22" s="278">
        <f t="shared" si="13"/>
        <v>0</v>
      </c>
      <c r="CI22" s="278">
        <f t="shared" si="13"/>
        <v>0</v>
      </c>
      <c r="CJ22" s="278">
        <f t="shared" si="13"/>
        <v>0</v>
      </c>
      <c r="CK22" s="278">
        <f t="shared" si="13"/>
        <v>0</v>
      </c>
      <c r="CL22" s="278">
        <f t="shared" si="13"/>
        <v>0</v>
      </c>
      <c r="CM22" s="278">
        <f t="shared" si="13"/>
        <v>0</v>
      </c>
      <c r="CN22" s="278">
        <f t="shared" si="13"/>
        <v>0</v>
      </c>
      <c r="CO22" s="278">
        <f t="shared" si="13"/>
        <v>0</v>
      </c>
      <c r="CP22" s="278">
        <f t="shared" si="13"/>
        <v>0</v>
      </c>
      <c r="CQ22" s="278">
        <f t="shared" si="13"/>
        <v>0</v>
      </c>
      <c r="CR22" s="278">
        <f t="shared" si="13"/>
        <v>0</v>
      </c>
      <c r="CS22" s="278">
        <f t="shared" si="13"/>
        <v>0</v>
      </c>
    </row>
    <row r="23" spans="1:97" s="377" customFormat="1" x14ac:dyDescent="0.35">
      <c r="A23" s="278">
        <f>Prognoser!C69</f>
        <v>0</v>
      </c>
      <c r="B23" s="278" t="str">
        <f>'JA basår'!B11</f>
        <v>0 0</v>
      </c>
      <c r="C23" s="278">
        <f>Prognoser!D69</f>
        <v>0</v>
      </c>
      <c r="D23" s="278">
        <f ca="1">IFERROR('JA basår'!AC11+'JA basår'!AC41,0)</f>
        <v>0</v>
      </c>
      <c r="E23" s="278">
        <f t="shared" ref="E23:BP23" ca="1" si="14">IFERROR(IF(E$17="beräknas ej",0,D23*IF(E$18&gt;$D$3,1,IF(E$18&lt;=$C$3,$C$2,$D$2))*IFERROR(INDEX($B$8:$E$14,MATCH($A23,$A$8:$A$14,0),MATCH(E$18,$B$6:$E$6,1)),0)),0)</f>
        <v>0</v>
      </c>
      <c r="F23" s="278">
        <f t="shared" ca="1" si="14"/>
        <v>0</v>
      </c>
      <c r="G23" s="278">
        <f t="shared" ca="1" si="14"/>
        <v>0</v>
      </c>
      <c r="H23" s="278">
        <f t="shared" ca="1" si="14"/>
        <v>0</v>
      </c>
      <c r="I23" s="278">
        <f t="shared" ca="1" si="14"/>
        <v>0</v>
      </c>
      <c r="J23" s="278">
        <f t="shared" ca="1" si="14"/>
        <v>0</v>
      </c>
      <c r="K23" s="278">
        <f t="shared" ca="1" si="14"/>
        <v>0</v>
      </c>
      <c r="L23" s="278">
        <f t="shared" ca="1" si="14"/>
        <v>0</v>
      </c>
      <c r="M23" s="278">
        <f t="shared" ca="1" si="14"/>
        <v>0</v>
      </c>
      <c r="N23" s="278">
        <f t="shared" ca="1" si="14"/>
        <v>0</v>
      </c>
      <c r="O23" s="278">
        <f t="shared" ca="1" si="14"/>
        <v>0</v>
      </c>
      <c r="P23" s="278">
        <f t="shared" ca="1" si="14"/>
        <v>0</v>
      </c>
      <c r="Q23" s="278">
        <f t="shared" ca="1" si="14"/>
        <v>0</v>
      </c>
      <c r="R23" s="278">
        <f t="shared" ca="1" si="14"/>
        <v>0</v>
      </c>
      <c r="S23" s="278">
        <f t="shared" ca="1" si="14"/>
        <v>0</v>
      </c>
      <c r="T23" s="278">
        <f t="shared" ca="1" si="14"/>
        <v>0</v>
      </c>
      <c r="U23" s="278">
        <f t="shared" ca="1" si="14"/>
        <v>0</v>
      </c>
      <c r="V23" s="278">
        <f t="shared" ca="1" si="14"/>
        <v>0</v>
      </c>
      <c r="W23" s="278">
        <f t="shared" ca="1" si="14"/>
        <v>0</v>
      </c>
      <c r="X23" s="278">
        <f t="shared" ca="1" si="14"/>
        <v>0</v>
      </c>
      <c r="Y23" s="278">
        <f t="shared" ca="1" si="14"/>
        <v>0</v>
      </c>
      <c r="Z23" s="278">
        <f t="shared" ca="1" si="14"/>
        <v>0</v>
      </c>
      <c r="AA23" s="278">
        <f t="shared" ca="1" si="14"/>
        <v>0</v>
      </c>
      <c r="AB23" s="278">
        <f t="shared" ca="1" si="14"/>
        <v>0</v>
      </c>
      <c r="AC23" s="278">
        <f t="shared" ca="1" si="14"/>
        <v>0</v>
      </c>
      <c r="AD23" s="278">
        <f t="shared" ca="1" si="14"/>
        <v>0</v>
      </c>
      <c r="AE23" s="278">
        <f t="shared" ca="1" si="14"/>
        <v>0</v>
      </c>
      <c r="AF23" s="278">
        <f t="shared" ca="1" si="14"/>
        <v>0</v>
      </c>
      <c r="AG23" s="278">
        <f t="shared" ca="1" si="14"/>
        <v>0</v>
      </c>
      <c r="AH23" s="278">
        <f t="shared" ca="1" si="14"/>
        <v>0</v>
      </c>
      <c r="AI23" s="278">
        <f t="shared" ca="1" si="14"/>
        <v>0</v>
      </c>
      <c r="AJ23" s="278">
        <f t="shared" ca="1" si="14"/>
        <v>0</v>
      </c>
      <c r="AK23" s="278">
        <f t="shared" ca="1" si="14"/>
        <v>0</v>
      </c>
      <c r="AL23" s="278">
        <f t="shared" ca="1" si="14"/>
        <v>0</v>
      </c>
      <c r="AM23" s="278">
        <f t="shared" ca="1" si="14"/>
        <v>0</v>
      </c>
      <c r="AN23" s="278">
        <f t="shared" ca="1" si="14"/>
        <v>0</v>
      </c>
      <c r="AO23" s="278">
        <f t="shared" ca="1" si="14"/>
        <v>0</v>
      </c>
      <c r="AP23" s="278">
        <f t="shared" ca="1" si="14"/>
        <v>0</v>
      </c>
      <c r="AQ23" s="278">
        <f t="shared" ca="1" si="14"/>
        <v>0</v>
      </c>
      <c r="AR23" s="278">
        <f t="shared" ca="1" si="14"/>
        <v>0</v>
      </c>
      <c r="AS23" s="278">
        <f t="shared" ca="1" si="14"/>
        <v>0</v>
      </c>
      <c r="AT23" s="278">
        <f t="shared" ca="1" si="14"/>
        <v>0</v>
      </c>
      <c r="AU23" s="278">
        <f t="shared" ca="1" si="14"/>
        <v>0</v>
      </c>
      <c r="AV23" s="278">
        <f t="shared" ca="1" si="14"/>
        <v>0</v>
      </c>
      <c r="AW23" s="278">
        <f t="shared" ca="1" si="14"/>
        <v>0</v>
      </c>
      <c r="AX23" s="278">
        <f t="shared" ca="1" si="14"/>
        <v>0</v>
      </c>
      <c r="AY23" s="278">
        <f t="shared" ca="1" si="14"/>
        <v>0</v>
      </c>
      <c r="AZ23" s="278">
        <f t="shared" ca="1" si="14"/>
        <v>0</v>
      </c>
      <c r="BA23" s="278">
        <f t="shared" ca="1" si="14"/>
        <v>0</v>
      </c>
      <c r="BB23" s="278">
        <f t="shared" ca="1" si="14"/>
        <v>0</v>
      </c>
      <c r="BC23" s="278">
        <f t="shared" ca="1" si="14"/>
        <v>0</v>
      </c>
      <c r="BD23" s="278">
        <f t="shared" ca="1" si="14"/>
        <v>0</v>
      </c>
      <c r="BE23" s="278">
        <f t="shared" ca="1" si="14"/>
        <v>0</v>
      </c>
      <c r="BF23" s="278">
        <f t="shared" ca="1" si="14"/>
        <v>0</v>
      </c>
      <c r="BG23" s="278">
        <f t="shared" ca="1" si="14"/>
        <v>0</v>
      </c>
      <c r="BH23" s="278">
        <f t="shared" ca="1" si="14"/>
        <v>0</v>
      </c>
      <c r="BI23" s="278">
        <f t="shared" ca="1" si="14"/>
        <v>0</v>
      </c>
      <c r="BJ23" s="278">
        <f t="shared" ca="1" si="14"/>
        <v>0</v>
      </c>
      <c r="BK23" s="278">
        <f t="shared" ca="1" si="14"/>
        <v>0</v>
      </c>
      <c r="BL23" s="278">
        <f t="shared" ca="1" si="14"/>
        <v>0</v>
      </c>
      <c r="BM23" s="278">
        <f t="shared" ca="1" si="14"/>
        <v>0</v>
      </c>
      <c r="BN23" s="278">
        <f t="shared" ca="1" si="14"/>
        <v>0</v>
      </c>
      <c r="BO23" s="278">
        <f t="shared" ca="1" si="14"/>
        <v>0</v>
      </c>
      <c r="BP23" s="278">
        <f t="shared" ca="1" si="14"/>
        <v>0</v>
      </c>
      <c r="BQ23" s="278">
        <f t="shared" ref="BQ23:CS23" ca="1" si="15">IFERROR(IF(BQ$17="beräknas ej",0,BP23*IF(BQ$18&gt;$D$3,1,IF(BQ$18&lt;=$C$3,$C$2,$D$2))*IFERROR(INDEX($B$8:$E$14,MATCH($A23,$A$8:$A$14,0),MATCH(BQ$18,$B$6:$E$6,1)),0)),0)</f>
        <v>0</v>
      </c>
      <c r="BR23" s="278">
        <f t="shared" ca="1" si="15"/>
        <v>0</v>
      </c>
      <c r="BS23" s="278">
        <f t="shared" ca="1" si="15"/>
        <v>0</v>
      </c>
      <c r="BT23" s="278">
        <f t="shared" ca="1" si="15"/>
        <v>0</v>
      </c>
      <c r="BU23" s="278">
        <f t="shared" si="15"/>
        <v>0</v>
      </c>
      <c r="BV23" s="278">
        <f t="shared" si="15"/>
        <v>0</v>
      </c>
      <c r="BW23" s="278">
        <f t="shared" si="15"/>
        <v>0</v>
      </c>
      <c r="BX23" s="278">
        <f t="shared" si="15"/>
        <v>0</v>
      </c>
      <c r="BY23" s="278">
        <f t="shared" si="15"/>
        <v>0</v>
      </c>
      <c r="BZ23" s="278">
        <f t="shared" si="15"/>
        <v>0</v>
      </c>
      <c r="CA23" s="278">
        <f t="shared" si="15"/>
        <v>0</v>
      </c>
      <c r="CB23" s="278">
        <f t="shared" si="15"/>
        <v>0</v>
      </c>
      <c r="CC23" s="278">
        <f t="shared" si="15"/>
        <v>0</v>
      </c>
      <c r="CD23" s="278">
        <f t="shared" si="15"/>
        <v>0</v>
      </c>
      <c r="CE23" s="278">
        <f t="shared" si="15"/>
        <v>0</v>
      </c>
      <c r="CF23" s="278">
        <f t="shared" si="15"/>
        <v>0</v>
      </c>
      <c r="CG23" s="278">
        <f t="shared" si="15"/>
        <v>0</v>
      </c>
      <c r="CH23" s="278">
        <f t="shared" si="15"/>
        <v>0</v>
      </c>
      <c r="CI23" s="278">
        <f t="shared" si="15"/>
        <v>0</v>
      </c>
      <c r="CJ23" s="278">
        <f t="shared" si="15"/>
        <v>0</v>
      </c>
      <c r="CK23" s="278">
        <f t="shared" si="15"/>
        <v>0</v>
      </c>
      <c r="CL23" s="278">
        <f t="shared" si="15"/>
        <v>0</v>
      </c>
      <c r="CM23" s="278">
        <f t="shared" si="15"/>
        <v>0</v>
      </c>
      <c r="CN23" s="278">
        <f t="shared" si="15"/>
        <v>0</v>
      </c>
      <c r="CO23" s="278">
        <f t="shared" si="15"/>
        <v>0</v>
      </c>
      <c r="CP23" s="278">
        <f t="shared" si="15"/>
        <v>0</v>
      </c>
      <c r="CQ23" s="278">
        <f t="shared" si="15"/>
        <v>0</v>
      </c>
      <c r="CR23" s="278">
        <f t="shared" si="15"/>
        <v>0</v>
      </c>
      <c r="CS23" s="278">
        <f t="shared" si="15"/>
        <v>0</v>
      </c>
    </row>
    <row r="24" spans="1:97" s="377" customFormat="1" x14ac:dyDescent="0.35">
      <c r="A24" s="278">
        <f>Prognoser!C70</f>
        <v>0</v>
      </c>
      <c r="B24" s="278" t="str">
        <f>'JA basår'!B12</f>
        <v>0 0</v>
      </c>
      <c r="C24" s="278">
        <f>Prognoser!D70</f>
        <v>0</v>
      </c>
      <c r="D24" s="278">
        <f ca="1">IFERROR('JA basår'!AC12+'JA basår'!AC42,0)</f>
        <v>0</v>
      </c>
      <c r="E24" s="278">
        <f t="shared" ref="E24:BP24" ca="1" si="16">IFERROR(IF(E$17="beräknas ej",0,D24*IF(E$18&gt;$D$3,1,IF(E$18&lt;=$C$3,$C$2,$D$2))*IFERROR(INDEX($B$8:$E$14,MATCH($A24,$A$8:$A$14,0),MATCH(E$18,$B$6:$E$6,1)),0)),0)</f>
        <v>0</v>
      </c>
      <c r="F24" s="278">
        <f t="shared" ca="1" si="16"/>
        <v>0</v>
      </c>
      <c r="G24" s="278">
        <f t="shared" ca="1" si="16"/>
        <v>0</v>
      </c>
      <c r="H24" s="278">
        <f t="shared" ca="1" si="16"/>
        <v>0</v>
      </c>
      <c r="I24" s="278">
        <f t="shared" ca="1" si="16"/>
        <v>0</v>
      </c>
      <c r="J24" s="278">
        <f t="shared" ca="1" si="16"/>
        <v>0</v>
      </c>
      <c r="K24" s="278">
        <f t="shared" ca="1" si="16"/>
        <v>0</v>
      </c>
      <c r="L24" s="278">
        <f t="shared" ca="1" si="16"/>
        <v>0</v>
      </c>
      <c r="M24" s="278">
        <f t="shared" ca="1" si="16"/>
        <v>0</v>
      </c>
      <c r="N24" s="278">
        <f t="shared" ca="1" si="16"/>
        <v>0</v>
      </c>
      <c r="O24" s="278">
        <f t="shared" ca="1" si="16"/>
        <v>0</v>
      </c>
      <c r="P24" s="278">
        <f t="shared" ca="1" si="16"/>
        <v>0</v>
      </c>
      <c r="Q24" s="278">
        <f t="shared" ca="1" si="16"/>
        <v>0</v>
      </c>
      <c r="R24" s="278">
        <f t="shared" ca="1" si="16"/>
        <v>0</v>
      </c>
      <c r="S24" s="278">
        <f t="shared" ca="1" si="16"/>
        <v>0</v>
      </c>
      <c r="T24" s="278">
        <f t="shared" ca="1" si="16"/>
        <v>0</v>
      </c>
      <c r="U24" s="278">
        <f t="shared" ca="1" si="16"/>
        <v>0</v>
      </c>
      <c r="V24" s="278">
        <f t="shared" ca="1" si="16"/>
        <v>0</v>
      </c>
      <c r="W24" s="278">
        <f t="shared" ca="1" si="16"/>
        <v>0</v>
      </c>
      <c r="X24" s="278">
        <f t="shared" ca="1" si="16"/>
        <v>0</v>
      </c>
      <c r="Y24" s="278">
        <f t="shared" ca="1" si="16"/>
        <v>0</v>
      </c>
      <c r="Z24" s="278">
        <f t="shared" ca="1" si="16"/>
        <v>0</v>
      </c>
      <c r="AA24" s="278">
        <f t="shared" ca="1" si="16"/>
        <v>0</v>
      </c>
      <c r="AB24" s="278">
        <f t="shared" ca="1" si="16"/>
        <v>0</v>
      </c>
      <c r="AC24" s="278">
        <f t="shared" ca="1" si="16"/>
        <v>0</v>
      </c>
      <c r="AD24" s="278">
        <f t="shared" ca="1" si="16"/>
        <v>0</v>
      </c>
      <c r="AE24" s="278">
        <f t="shared" ca="1" si="16"/>
        <v>0</v>
      </c>
      <c r="AF24" s="278">
        <f t="shared" ca="1" si="16"/>
        <v>0</v>
      </c>
      <c r="AG24" s="278">
        <f t="shared" ca="1" si="16"/>
        <v>0</v>
      </c>
      <c r="AH24" s="278">
        <f t="shared" ca="1" si="16"/>
        <v>0</v>
      </c>
      <c r="AI24" s="278">
        <f t="shared" ca="1" si="16"/>
        <v>0</v>
      </c>
      <c r="AJ24" s="278">
        <f t="shared" ca="1" si="16"/>
        <v>0</v>
      </c>
      <c r="AK24" s="278">
        <f t="shared" ca="1" si="16"/>
        <v>0</v>
      </c>
      <c r="AL24" s="278">
        <f t="shared" ca="1" si="16"/>
        <v>0</v>
      </c>
      <c r="AM24" s="278">
        <f t="shared" ca="1" si="16"/>
        <v>0</v>
      </c>
      <c r="AN24" s="278">
        <f t="shared" ca="1" si="16"/>
        <v>0</v>
      </c>
      <c r="AO24" s="278">
        <f t="shared" ca="1" si="16"/>
        <v>0</v>
      </c>
      <c r="AP24" s="278">
        <f t="shared" ca="1" si="16"/>
        <v>0</v>
      </c>
      <c r="AQ24" s="278">
        <f t="shared" ca="1" si="16"/>
        <v>0</v>
      </c>
      <c r="AR24" s="278">
        <f t="shared" ca="1" si="16"/>
        <v>0</v>
      </c>
      <c r="AS24" s="278">
        <f t="shared" ca="1" si="16"/>
        <v>0</v>
      </c>
      <c r="AT24" s="278">
        <f t="shared" ca="1" si="16"/>
        <v>0</v>
      </c>
      <c r="AU24" s="278">
        <f t="shared" ca="1" si="16"/>
        <v>0</v>
      </c>
      <c r="AV24" s="278">
        <f t="shared" ca="1" si="16"/>
        <v>0</v>
      </c>
      <c r="AW24" s="278">
        <f t="shared" ca="1" si="16"/>
        <v>0</v>
      </c>
      <c r="AX24" s="278">
        <f t="shared" ca="1" si="16"/>
        <v>0</v>
      </c>
      <c r="AY24" s="278">
        <f t="shared" ca="1" si="16"/>
        <v>0</v>
      </c>
      <c r="AZ24" s="278">
        <f t="shared" ca="1" si="16"/>
        <v>0</v>
      </c>
      <c r="BA24" s="278">
        <f t="shared" ca="1" si="16"/>
        <v>0</v>
      </c>
      <c r="BB24" s="278">
        <f t="shared" ca="1" si="16"/>
        <v>0</v>
      </c>
      <c r="BC24" s="278">
        <f t="shared" ca="1" si="16"/>
        <v>0</v>
      </c>
      <c r="BD24" s="278">
        <f t="shared" ca="1" si="16"/>
        <v>0</v>
      </c>
      <c r="BE24" s="278">
        <f t="shared" ca="1" si="16"/>
        <v>0</v>
      </c>
      <c r="BF24" s="278">
        <f t="shared" ca="1" si="16"/>
        <v>0</v>
      </c>
      <c r="BG24" s="278">
        <f t="shared" ca="1" si="16"/>
        <v>0</v>
      </c>
      <c r="BH24" s="278">
        <f t="shared" ca="1" si="16"/>
        <v>0</v>
      </c>
      <c r="BI24" s="278">
        <f t="shared" ca="1" si="16"/>
        <v>0</v>
      </c>
      <c r="BJ24" s="278">
        <f t="shared" ca="1" si="16"/>
        <v>0</v>
      </c>
      <c r="BK24" s="278">
        <f t="shared" ca="1" si="16"/>
        <v>0</v>
      </c>
      <c r="BL24" s="278">
        <f t="shared" ca="1" si="16"/>
        <v>0</v>
      </c>
      <c r="BM24" s="278">
        <f t="shared" ca="1" si="16"/>
        <v>0</v>
      </c>
      <c r="BN24" s="278">
        <f t="shared" ca="1" si="16"/>
        <v>0</v>
      </c>
      <c r="BO24" s="278">
        <f t="shared" ca="1" si="16"/>
        <v>0</v>
      </c>
      <c r="BP24" s="278">
        <f t="shared" ca="1" si="16"/>
        <v>0</v>
      </c>
      <c r="BQ24" s="278">
        <f t="shared" ref="BQ24:CS24" ca="1" si="17">IFERROR(IF(BQ$17="beräknas ej",0,BP24*IF(BQ$18&gt;$D$3,1,IF(BQ$18&lt;=$C$3,$C$2,$D$2))*IFERROR(INDEX($B$8:$E$14,MATCH($A24,$A$8:$A$14,0),MATCH(BQ$18,$B$6:$E$6,1)),0)),0)</f>
        <v>0</v>
      </c>
      <c r="BR24" s="278">
        <f t="shared" ca="1" si="17"/>
        <v>0</v>
      </c>
      <c r="BS24" s="278">
        <f t="shared" ca="1" si="17"/>
        <v>0</v>
      </c>
      <c r="BT24" s="278">
        <f t="shared" ca="1" si="17"/>
        <v>0</v>
      </c>
      <c r="BU24" s="278">
        <f t="shared" si="17"/>
        <v>0</v>
      </c>
      <c r="BV24" s="278">
        <f t="shared" si="17"/>
        <v>0</v>
      </c>
      <c r="BW24" s="278">
        <f t="shared" si="17"/>
        <v>0</v>
      </c>
      <c r="BX24" s="278">
        <f t="shared" si="17"/>
        <v>0</v>
      </c>
      <c r="BY24" s="278">
        <f t="shared" si="17"/>
        <v>0</v>
      </c>
      <c r="BZ24" s="278">
        <f t="shared" si="17"/>
        <v>0</v>
      </c>
      <c r="CA24" s="278">
        <f t="shared" si="17"/>
        <v>0</v>
      </c>
      <c r="CB24" s="278">
        <f t="shared" si="17"/>
        <v>0</v>
      </c>
      <c r="CC24" s="278">
        <f t="shared" si="17"/>
        <v>0</v>
      </c>
      <c r="CD24" s="278">
        <f t="shared" si="17"/>
        <v>0</v>
      </c>
      <c r="CE24" s="278">
        <f t="shared" si="17"/>
        <v>0</v>
      </c>
      <c r="CF24" s="278">
        <f t="shared" si="17"/>
        <v>0</v>
      </c>
      <c r="CG24" s="278">
        <f t="shared" si="17"/>
        <v>0</v>
      </c>
      <c r="CH24" s="278">
        <f t="shared" si="17"/>
        <v>0</v>
      </c>
      <c r="CI24" s="278">
        <f t="shared" si="17"/>
        <v>0</v>
      </c>
      <c r="CJ24" s="278">
        <f t="shared" si="17"/>
        <v>0</v>
      </c>
      <c r="CK24" s="278">
        <f t="shared" si="17"/>
        <v>0</v>
      </c>
      <c r="CL24" s="278">
        <f t="shared" si="17"/>
        <v>0</v>
      </c>
      <c r="CM24" s="278">
        <f t="shared" si="17"/>
        <v>0</v>
      </c>
      <c r="CN24" s="278">
        <f t="shared" si="17"/>
        <v>0</v>
      </c>
      <c r="CO24" s="278">
        <f t="shared" si="17"/>
        <v>0</v>
      </c>
      <c r="CP24" s="278">
        <f t="shared" si="17"/>
        <v>0</v>
      </c>
      <c r="CQ24" s="278">
        <f t="shared" si="17"/>
        <v>0</v>
      </c>
      <c r="CR24" s="278">
        <f t="shared" si="17"/>
        <v>0</v>
      </c>
      <c r="CS24" s="278">
        <f t="shared" si="17"/>
        <v>0</v>
      </c>
    </row>
    <row r="25" spans="1:97" s="377" customFormat="1" x14ac:dyDescent="0.35">
      <c r="A25" s="278">
        <f>Prognoser!C71</f>
        <v>0</v>
      </c>
      <c r="B25" s="278" t="str">
        <f>'JA basår'!B13</f>
        <v>0 0</v>
      </c>
      <c r="C25" s="278">
        <f>Prognoser!D71</f>
        <v>0</v>
      </c>
      <c r="D25" s="278">
        <f ca="1">IFERROR('JA basår'!AC13+'JA basår'!AC43,0)</f>
        <v>0</v>
      </c>
      <c r="E25" s="278">
        <f t="shared" ref="E25:BP25" ca="1" si="18">IFERROR(IF(E$17="beräknas ej",0,D25*IF(E$18&gt;$D$3,1,IF(E$18&lt;=$C$3,$C$2,$D$2))*IFERROR(INDEX($B$8:$E$14,MATCH($A25,$A$8:$A$14,0),MATCH(E$18,$B$6:$E$6,1)),0)),0)</f>
        <v>0</v>
      </c>
      <c r="F25" s="278">
        <f t="shared" ca="1" si="18"/>
        <v>0</v>
      </c>
      <c r="G25" s="278">
        <f t="shared" ca="1" si="18"/>
        <v>0</v>
      </c>
      <c r="H25" s="278">
        <f t="shared" ca="1" si="18"/>
        <v>0</v>
      </c>
      <c r="I25" s="278">
        <f t="shared" ca="1" si="18"/>
        <v>0</v>
      </c>
      <c r="J25" s="278">
        <f t="shared" ca="1" si="18"/>
        <v>0</v>
      </c>
      <c r="K25" s="278">
        <f t="shared" ca="1" si="18"/>
        <v>0</v>
      </c>
      <c r="L25" s="278">
        <f t="shared" ca="1" si="18"/>
        <v>0</v>
      </c>
      <c r="M25" s="278">
        <f t="shared" ca="1" si="18"/>
        <v>0</v>
      </c>
      <c r="N25" s="278">
        <f t="shared" ca="1" si="18"/>
        <v>0</v>
      </c>
      <c r="O25" s="278">
        <f t="shared" ca="1" si="18"/>
        <v>0</v>
      </c>
      <c r="P25" s="278">
        <f t="shared" ca="1" si="18"/>
        <v>0</v>
      </c>
      <c r="Q25" s="278">
        <f t="shared" ca="1" si="18"/>
        <v>0</v>
      </c>
      <c r="R25" s="278">
        <f t="shared" ca="1" si="18"/>
        <v>0</v>
      </c>
      <c r="S25" s="278">
        <f t="shared" ca="1" si="18"/>
        <v>0</v>
      </c>
      <c r="T25" s="278">
        <f t="shared" ca="1" si="18"/>
        <v>0</v>
      </c>
      <c r="U25" s="278">
        <f t="shared" ca="1" si="18"/>
        <v>0</v>
      </c>
      <c r="V25" s="278">
        <f t="shared" ca="1" si="18"/>
        <v>0</v>
      </c>
      <c r="W25" s="278">
        <f t="shared" ca="1" si="18"/>
        <v>0</v>
      </c>
      <c r="X25" s="278">
        <f t="shared" ca="1" si="18"/>
        <v>0</v>
      </c>
      <c r="Y25" s="278">
        <f t="shared" ca="1" si="18"/>
        <v>0</v>
      </c>
      <c r="Z25" s="278">
        <f t="shared" ca="1" si="18"/>
        <v>0</v>
      </c>
      <c r="AA25" s="278">
        <f t="shared" ca="1" si="18"/>
        <v>0</v>
      </c>
      <c r="AB25" s="278">
        <f t="shared" ca="1" si="18"/>
        <v>0</v>
      </c>
      <c r="AC25" s="278">
        <f t="shared" ca="1" si="18"/>
        <v>0</v>
      </c>
      <c r="AD25" s="278">
        <f t="shared" ca="1" si="18"/>
        <v>0</v>
      </c>
      <c r="AE25" s="278">
        <f t="shared" ca="1" si="18"/>
        <v>0</v>
      </c>
      <c r="AF25" s="278">
        <f t="shared" ca="1" si="18"/>
        <v>0</v>
      </c>
      <c r="AG25" s="278">
        <f t="shared" ca="1" si="18"/>
        <v>0</v>
      </c>
      <c r="AH25" s="278">
        <f t="shared" ca="1" si="18"/>
        <v>0</v>
      </c>
      <c r="AI25" s="278">
        <f t="shared" ca="1" si="18"/>
        <v>0</v>
      </c>
      <c r="AJ25" s="278">
        <f t="shared" ca="1" si="18"/>
        <v>0</v>
      </c>
      <c r="AK25" s="278">
        <f t="shared" ca="1" si="18"/>
        <v>0</v>
      </c>
      <c r="AL25" s="278">
        <f t="shared" ca="1" si="18"/>
        <v>0</v>
      </c>
      <c r="AM25" s="278">
        <f t="shared" ca="1" si="18"/>
        <v>0</v>
      </c>
      <c r="AN25" s="278">
        <f t="shared" ca="1" si="18"/>
        <v>0</v>
      </c>
      <c r="AO25" s="278">
        <f t="shared" ca="1" si="18"/>
        <v>0</v>
      </c>
      <c r="AP25" s="278">
        <f t="shared" ca="1" si="18"/>
        <v>0</v>
      </c>
      <c r="AQ25" s="278">
        <f t="shared" ca="1" si="18"/>
        <v>0</v>
      </c>
      <c r="AR25" s="278">
        <f t="shared" ca="1" si="18"/>
        <v>0</v>
      </c>
      <c r="AS25" s="278">
        <f t="shared" ca="1" si="18"/>
        <v>0</v>
      </c>
      <c r="AT25" s="278">
        <f t="shared" ca="1" si="18"/>
        <v>0</v>
      </c>
      <c r="AU25" s="278">
        <f t="shared" ca="1" si="18"/>
        <v>0</v>
      </c>
      <c r="AV25" s="278">
        <f t="shared" ca="1" si="18"/>
        <v>0</v>
      </c>
      <c r="AW25" s="278">
        <f t="shared" ca="1" si="18"/>
        <v>0</v>
      </c>
      <c r="AX25" s="278">
        <f t="shared" ca="1" si="18"/>
        <v>0</v>
      </c>
      <c r="AY25" s="278">
        <f t="shared" ca="1" si="18"/>
        <v>0</v>
      </c>
      <c r="AZ25" s="278">
        <f t="shared" ca="1" si="18"/>
        <v>0</v>
      </c>
      <c r="BA25" s="278">
        <f t="shared" ca="1" si="18"/>
        <v>0</v>
      </c>
      <c r="BB25" s="278">
        <f t="shared" ca="1" si="18"/>
        <v>0</v>
      </c>
      <c r="BC25" s="278">
        <f t="shared" ca="1" si="18"/>
        <v>0</v>
      </c>
      <c r="BD25" s="278">
        <f t="shared" ca="1" si="18"/>
        <v>0</v>
      </c>
      <c r="BE25" s="278">
        <f t="shared" ca="1" si="18"/>
        <v>0</v>
      </c>
      <c r="BF25" s="278">
        <f t="shared" ca="1" si="18"/>
        <v>0</v>
      </c>
      <c r="BG25" s="278">
        <f t="shared" ca="1" si="18"/>
        <v>0</v>
      </c>
      <c r="BH25" s="278">
        <f t="shared" ca="1" si="18"/>
        <v>0</v>
      </c>
      <c r="BI25" s="278">
        <f t="shared" ca="1" si="18"/>
        <v>0</v>
      </c>
      <c r="BJ25" s="278">
        <f t="shared" ca="1" si="18"/>
        <v>0</v>
      </c>
      <c r="BK25" s="278">
        <f t="shared" ca="1" si="18"/>
        <v>0</v>
      </c>
      <c r="BL25" s="278">
        <f t="shared" ca="1" si="18"/>
        <v>0</v>
      </c>
      <c r="BM25" s="278">
        <f t="shared" ca="1" si="18"/>
        <v>0</v>
      </c>
      <c r="BN25" s="278">
        <f t="shared" ca="1" si="18"/>
        <v>0</v>
      </c>
      <c r="BO25" s="278">
        <f t="shared" ca="1" si="18"/>
        <v>0</v>
      </c>
      <c r="BP25" s="278">
        <f t="shared" ca="1" si="18"/>
        <v>0</v>
      </c>
      <c r="BQ25" s="278">
        <f t="shared" ref="BQ25:CS25" ca="1" si="19">IFERROR(IF(BQ$17="beräknas ej",0,BP25*IF(BQ$18&gt;$D$3,1,IF(BQ$18&lt;=$C$3,$C$2,$D$2))*IFERROR(INDEX($B$8:$E$14,MATCH($A25,$A$8:$A$14,0),MATCH(BQ$18,$B$6:$E$6,1)),0)),0)</f>
        <v>0</v>
      </c>
      <c r="BR25" s="278">
        <f t="shared" ca="1" si="19"/>
        <v>0</v>
      </c>
      <c r="BS25" s="278">
        <f t="shared" ca="1" si="19"/>
        <v>0</v>
      </c>
      <c r="BT25" s="278">
        <f t="shared" ca="1" si="19"/>
        <v>0</v>
      </c>
      <c r="BU25" s="278">
        <f t="shared" si="19"/>
        <v>0</v>
      </c>
      <c r="BV25" s="278">
        <f t="shared" si="19"/>
        <v>0</v>
      </c>
      <c r="BW25" s="278">
        <f t="shared" si="19"/>
        <v>0</v>
      </c>
      <c r="BX25" s="278">
        <f t="shared" si="19"/>
        <v>0</v>
      </c>
      <c r="BY25" s="278">
        <f t="shared" si="19"/>
        <v>0</v>
      </c>
      <c r="BZ25" s="278">
        <f t="shared" si="19"/>
        <v>0</v>
      </c>
      <c r="CA25" s="278">
        <f t="shared" si="19"/>
        <v>0</v>
      </c>
      <c r="CB25" s="278">
        <f t="shared" si="19"/>
        <v>0</v>
      </c>
      <c r="CC25" s="278">
        <f t="shared" si="19"/>
        <v>0</v>
      </c>
      <c r="CD25" s="278">
        <f t="shared" si="19"/>
        <v>0</v>
      </c>
      <c r="CE25" s="278">
        <f t="shared" si="19"/>
        <v>0</v>
      </c>
      <c r="CF25" s="278">
        <f t="shared" si="19"/>
        <v>0</v>
      </c>
      <c r="CG25" s="278">
        <f t="shared" si="19"/>
        <v>0</v>
      </c>
      <c r="CH25" s="278">
        <f t="shared" si="19"/>
        <v>0</v>
      </c>
      <c r="CI25" s="278">
        <f t="shared" si="19"/>
        <v>0</v>
      </c>
      <c r="CJ25" s="278">
        <f t="shared" si="19"/>
        <v>0</v>
      </c>
      <c r="CK25" s="278">
        <f t="shared" si="19"/>
        <v>0</v>
      </c>
      <c r="CL25" s="278">
        <f t="shared" si="19"/>
        <v>0</v>
      </c>
      <c r="CM25" s="278">
        <f t="shared" si="19"/>
        <v>0</v>
      </c>
      <c r="CN25" s="278">
        <f t="shared" si="19"/>
        <v>0</v>
      </c>
      <c r="CO25" s="278">
        <f t="shared" si="19"/>
        <v>0</v>
      </c>
      <c r="CP25" s="278">
        <f t="shared" si="19"/>
        <v>0</v>
      </c>
      <c r="CQ25" s="278">
        <f t="shared" si="19"/>
        <v>0</v>
      </c>
      <c r="CR25" s="278">
        <f t="shared" si="19"/>
        <v>0</v>
      </c>
      <c r="CS25" s="278">
        <f t="shared" si="19"/>
        <v>0</v>
      </c>
    </row>
    <row r="26" spans="1:97" s="377" customFormat="1" x14ac:dyDescent="0.35">
      <c r="A26" s="278">
        <f>Prognoser!C72</f>
        <v>0</v>
      </c>
      <c r="B26" s="278" t="str">
        <f>'JA basår'!B14</f>
        <v>0 0</v>
      </c>
      <c r="C26" s="278">
        <f>Prognoser!D72</f>
        <v>0</v>
      </c>
      <c r="D26" s="278">
        <f ca="1">IFERROR('JA basår'!AC14+'JA basår'!AC44,0)</f>
        <v>0</v>
      </c>
      <c r="E26" s="278">
        <f t="shared" ref="E26:BP26" ca="1" si="20">IFERROR(IF(E$17="beräknas ej",0,D26*IF(E$18&gt;$D$3,1,IF(E$18&lt;=$C$3,$C$2,$D$2))*IFERROR(INDEX($B$8:$E$14,MATCH($A26,$A$8:$A$14,0),MATCH(E$18,$B$6:$E$6,1)),0)),0)</f>
        <v>0</v>
      </c>
      <c r="F26" s="278">
        <f t="shared" ca="1" si="20"/>
        <v>0</v>
      </c>
      <c r="G26" s="278">
        <f t="shared" ca="1" si="20"/>
        <v>0</v>
      </c>
      <c r="H26" s="278">
        <f t="shared" ca="1" si="20"/>
        <v>0</v>
      </c>
      <c r="I26" s="278">
        <f t="shared" ca="1" si="20"/>
        <v>0</v>
      </c>
      <c r="J26" s="278">
        <f t="shared" ca="1" si="20"/>
        <v>0</v>
      </c>
      <c r="K26" s="278">
        <f t="shared" ca="1" si="20"/>
        <v>0</v>
      </c>
      <c r="L26" s="278">
        <f t="shared" ca="1" si="20"/>
        <v>0</v>
      </c>
      <c r="M26" s="278">
        <f t="shared" ca="1" si="20"/>
        <v>0</v>
      </c>
      <c r="N26" s="278">
        <f t="shared" ca="1" si="20"/>
        <v>0</v>
      </c>
      <c r="O26" s="278">
        <f t="shared" ca="1" si="20"/>
        <v>0</v>
      </c>
      <c r="P26" s="278">
        <f t="shared" ca="1" si="20"/>
        <v>0</v>
      </c>
      <c r="Q26" s="278">
        <f t="shared" ca="1" si="20"/>
        <v>0</v>
      </c>
      <c r="R26" s="278">
        <f t="shared" ca="1" si="20"/>
        <v>0</v>
      </c>
      <c r="S26" s="278">
        <f t="shared" ca="1" si="20"/>
        <v>0</v>
      </c>
      <c r="T26" s="278">
        <f t="shared" ca="1" si="20"/>
        <v>0</v>
      </c>
      <c r="U26" s="278">
        <f t="shared" ca="1" si="20"/>
        <v>0</v>
      </c>
      <c r="V26" s="278">
        <f t="shared" ca="1" si="20"/>
        <v>0</v>
      </c>
      <c r="W26" s="278">
        <f t="shared" ca="1" si="20"/>
        <v>0</v>
      </c>
      <c r="X26" s="278">
        <f t="shared" ca="1" si="20"/>
        <v>0</v>
      </c>
      <c r="Y26" s="278">
        <f t="shared" ca="1" si="20"/>
        <v>0</v>
      </c>
      <c r="Z26" s="278">
        <f t="shared" ca="1" si="20"/>
        <v>0</v>
      </c>
      <c r="AA26" s="278">
        <f t="shared" ca="1" si="20"/>
        <v>0</v>
      </c>
      <c r="AB26" s="278">
        <f t="shared" ca="1" si="20"/>
        <v>0</v>
      </c>
      <c r="AC26" s="278">
        <f t="shared" ca="1" si="20"/>
        <v>0</v>
      </c>
      <c r="AD26" s="278">
        <f t="shared" ca="1" si="20"/>
        <v>0</v>
      </c>
      <c r="AE26" s="278">
        <f t="shared" ca="1" si="20"/>
        <v>0</v>
      </c>
      <c r="AF26" s="278">
        <f t="shared" ca="1" si="20"/>
        <v>0</v>
      </c>
      <c r="AG26" s="278">
        <f t="shared" ca="1" si="20"/>
        <v>0</v>
      </c>
      <c r="AH26" s="278">
        <f t="shared" ca="1" si="20"/>
        <v>0</v>
      </c>
      <c r="AI26" s="278">
        <f t="shared" ca="1" si="20"/>
        <v>0</v>
      </c>
      <c r="AJ26" s="278">
        <f t="shared" ca="1" si="20"/>
        <v>0</v>
      </c>
      <c r="AK26" s="278">
        <f t="shared" ca="1" si="20"/>
        <v>0</v>
      </c>
      <c r="AL26" s="278">
        <f t="shared" ca="1" si="20"/>
        <v>0</v>
      </c>
      <c r="AM26" s="278">
        <f t="shared" ca="1" si="20"/>
        <v>0</v>
      </c>
      <c r="AN26" s="278">
        <f t="shared" ca="1" si="20"/>
        <v>0</v>
      </c>
      <c r="AO26" s="278">
        <f t="shared" ca="1" si="20"/>
        <v>0</v>
      </c>
      <c r="AP26" s="278">
        <f t="shared" ca="1" si="20"/>
        <v>0</v>
      </c>
      <c r="AQ26" s="278">
        <f t="shared" ca="1" si="20"/>
        <v>0</v>
      </c>
      <c r="AR26" s="278">
        <f t="shared" ca="1" si="20"/>
        <v>0</v>
      </c>
      <c r="AS26" s="278">
        <f t="shared" ca="1" si="20"/>
        <v>0</v>
      </c>
      <c r="AT26" s="278">
        <f t="shared" ca="1" si="20"/>
        <v>0</v>
      </c>
      <c r="AU26" s="278">
        <f t="shared" ca="1" si="20"/>
        <v>0</v>
      </c>
      <c r="AV26" s="278">
        <f t="shared" ca="1" si="20"/>
        <v>0</v>
      </c>
      <c r="AW26" s="278">
        <f t="shared" ca="1" si="20"/>
        <v>0</v>
      </c>
      <c r="AX26" s="278">
        <f t="shared" ca="1" si="20"/>
        <v>0</v>
      </c>
      <c r="AY26" s="278">
        <f t="shared" ca="1" si="20"/>
        <v>0</v>
      </c>
      <c r="AZ26" s="278">
        <f t="shared" ca="1" si="20"/>
        <v>0</v>
      </c>
      <c r="BA26" s="278">
        <f t="shared" ca="1" si="20"/>
        <v>0</v>
      </c>
      <c r="BB26" s="278">
        <f t="shared" ca="1" si="20"/>
        <v>0</v>
      </c>
      <c r="BC26" s="278">
        <f t="shared" ca="1" si="20"/>
        <v>0</v>
      </c>
      <c r="BD26" s="278">
        <f t="shared" ca="1" si="20"/>
        <v>0</v>
      </c>
      <c r="BE26" s="278">
        <f t="shared" ca="1" si="20"/>
        <v>0</v>
      </c>
      <c r="BF26" s="278">
        <f t="shared" ca="1" si="20"/>
        <v>0</v>
      </c>
      <c r="BG26" s="278">
        <f t="shared" ca="1" si="20"/>
        <v>0</v>
      </c>
      <c r="BH26" s="278">
        <f t="shared" ca="1" si="20"/>
        <v>0</v>
      </c>
      <c r="BI26" s="278">
        <f t="shared" ca="1" si="20"/>
        <v>0</v>
      </c>
      <c r="BJ26" s="278">
        <f t="shared" ca="1" si="20"/>
        <v>0</v>
      </c>
      <c r="BK26" s="278">
        <f t="shared" ca="1" si="20"/>
        <v>0</v>
      </c>
      <c r="BL26" s="278">
        <f t="shared" ca="1" si="20"/>
        <v>0</v>
      </c>
      <c r="BM26" s="278">
        <f t="shared" ca="1" si="20"/>
        <v>0</v>
      </c>
      <c r="BN26" s="278">
        <f t="shared" ca="1" si="20"/>
        <v>0</v>
      </c>
      <c r="BO26" s="278">
        <f t="shared" ca="1" si="20"/>
        <v>0</v>
      </c>
      <c r="BP26" s="278">
        <f t="shared" ca="1" si="20"/>
        <v>0</v>
      </c>
      <c r="BQ26" s="278">
        <f t="shared" ref="BQ26:CS26" ca="1" si="21">IFERROR(IF(BQ$17="beräknas ej",0,BP26*IF(BQ$18&gt;$D$3,1,IF(BQ$18&lt;=$C$3,$C$2,$D$2))*IFERROR(INDEX($B$8:$E$14,MATCH($A26,$A$8:$A$14,0),MATCH(BQ$18,$B$6:$E$6,1)),0)),0)</f>
        <v>0</v>
      </c>
      <c r="BR26" s="278">
        <f t="shared" ca="1" si="21"/>
        <v>0</v>
      </c>
      <c r="BS26" s="278">
        <f t="shared" ca="1" si="21"/>
        <v>0</v>
      </c>
      <c r="BT26" s="278">
        <f t="shared" ca="1" si="21"/>
        <v>0</v>
      </c>
      <c r="BU26" s="278">
        <f t="shared" si="21"/>
        <v>0</v>
      </c>
      <c r="BV26" s="278">
        <f t="shared" si="21"/>
        <v>0</v>
      </c>
      <c r="BW26" s="278">
        <f t="shared" si="21"/>
        <v>0</v>
      </c>
      <c r="BX26" s="278">
        <f t="shared" si="21"/>
        <v>0</v>
      </c>
      <c r="BY26" s="278">
        <f t="shared" si="21"/>
        <v>0</v>
      </c>
      <c r="BZ26" s="278">
        <f t="shared" si="21"/>
        <v>0</v>
      </c>
      <c r="CA26" s="278">
        <f t="shared" si="21"/>
        <v>0</v>
      </c>
      <c r="CB26" s="278">
        <f t="shared" si="21"/>
        <v>0</v>
      </c>
      <c r="CC26" s="278">
        <f t="shared" si="21"/>
        <v>0</v>
      </c>
      <c r="CD26" s="278">
        <f t="shared" si="21"/>
        <v>0</v>
      </c>
      <c r="CE26" s="278">
        <f t="shared" si="21"/>
        <v>0</v>
      </c>
      <c r="CF26" s="278">
        <f t="shared" si="21"/>
        <v>0</v>
      </c>
      <c r="CG26" s="278">
        <f t="shared" si="21"/>
        <v>0</v>
      </c>
      <c r="CH26" s="278">
        <f t="shared" si="21"/>
        <v>0</v>
      </c>
      <c r="CI26" s="278">
        <f t="shared" si="21"/>
        <v>0</v>
      </c>
      <c r="CJ26" s="278">
        <f t="shared" si="21"/>
        <v>0</v>
      </c>
      <c r="CK26" s="278">
        <f t="shared" si="21"/>
        <v>0</v>
      </c>
      <c r="CL26" s="278">
        <f t="shared" si="21"/>
        <v>0</v>
      </c>
      <c r="CM26" s="278">
        <f t="shared" si="21"/>
        <v>0</v>
      </c>
      <c r="CN26" s="278">
        <f t="shared" si="21"/>
        <v>0</v>
      </c>
      <c r="CO26" s="278">
        <f t="shared" si="21"/>
        <v>0</v>
      </c>
      <c r="CP26" s="278">
        <f t="shared" si="21"/>
        <v>0</v>
      </c>
      <c r="CQ26" s="278">
        <f t="shared" si="21"/>
        <v>0</v>
      </c>
      <c r="CR26" s="278">
        <f t="shared" si="21"/>
        <v>0</v>
      </c>
      <c r="CS26" s="278">
        <f t="shared" si="21"/>
        <v>0</v>
      </c>
    </row>
    <row r="27" spans="1:97" s="377" customFormat="1" x14ac:dyDescent="0.35">
      <c r="A27" s="278">
        <f>Prognoser!C73</f>
        <v>0</v>
      </c>
      <c r="B27" s="278" t="str">
        <f>'JA basår'!B15</f>
        <v>0 0</v>
      </c>
      <c r="C27" s="278">
        <f>Prognoser!D73</f>
        <v>0</v>
      </c>
      <c r="D27" s="278">
        <f ca="1">IFERROR('JA basår'!AC15+'JA basår'!AC45,0)</f>
        <v>0</v>
      </c>
      <c r="E27" s="278">
        <f t="shared" ref="E27:BP27" ca="1" si="22">IFERROR(IF(E$17="beräknas ej",0,D27*IF(E$18&gt;$D$3,1,IF(E$18&lt;=$C$3,$C$2,$D$2))*IFERROR(INDEX($B$8:$E$14,MATCH($A27,$A$8:$A$14,0),MATCH(E$18,$B$6:$E$6,1)),0)),0)</f>
        <v>0</v>
      </c>
      <c r="F27" s="278">
        <f t="shared" ca="1" si="22"/>
        <v>0</v>
      </c>
      <c r="G27" s="278">
        <f t="shared" ca="1" si="22"/>
        <v>0</v>
      </c>
      <c r="H27" s="278">
        <f t="shared" ca="1" si="22"/>
        <v>0</v>
      </c>
      <c r="I27" s="278">
        <f t="shared" ca="1" si="22"/>
        <v>0</v>
      </c>
      <c r="J27" s="278">
        <f t="shared" ca="1" si="22"/>
        <v>0</v>
      </c>
      <c r="K27" s="278">
        <f t="shared" ca="1" si="22"/>
        <v>0</v>
      </c>
      <c r="L27" s="278">
        <f t="shared" ca="1" si="22"/>
        <v>0</v>
      </c>
      <c r="M27" s="278">
        <f t="shared" ca="1" si="22"/>
        <v>0</v>
      </c>
      <c r="N27" s="278">
        <f t="shared" ca="1" si="22"/>
        <v>0</v>
      </c>
      <c r="O27" s="278">
        <f t="shared" ca="1" si="22"/>
        <v>0</v>
      </c>
      <c r="P27" s="278">
        <f t="shared" ca="1" si="22"/>
        <v>0</v>
      </c>
      <c r="Q27" s="278">
        <f t="shared" ca="1" si="22"/>
        <v>0</v>
      </c>
      <c r="R27" s="278">
        <f t="shared" ca="1" si="22"/>
        <v>0</v>
      </c>
      <c r="S27" s="278">
        <f t="shared" ca="1" si="22"/>
        <v>0</v>
      </c>
      <c r="T27" s="278">
        <f t="shared" ca="1" si="22"/>
        <v>0</v>
      </c>
      <c r="U27" s="278">
        <f t="shared" ca="1" si="22"/>
        <v>0</v>
      </c>
      <c r="V27" s="278">
        <f t="shared" ca="1" si="22"/>
        <v>0</v>
      </c>
      <c r="W27" s="278">
        <f t="shared" ca="1" si="22"/>
        <v>0</v>
      </c>
      <c r="X27" s="278">
        <f t="shared" ca="1" si="22"/>
        <v>0</v>
      </c>
      <c r="Y27" s="278">
        <f t="shared" ca="1" si="22"/>
        <v>0</v>
      </c>
      <c r="Z27" s="278">
        <f t="shared" ca="1" si="22"/>
        <v>0</v>
      </c>
      <c r="AA27" s="278">
        <f t="shared" ca="1" si="22"/>
        <v>0</v>
      </c>
      <c r="AB27" s="278">
        <f t="shared" ca="1" si="22"/>
        <v>0</v>
      </c>
      <c r="AC27" s="278">
        <f t="shared" ca="1" si="22"/>
        <v>0</v>
      </c>
      <c r="AD27" s="278">
        <f t="shared" ca="1" si="22"/>
        <v>0</v>
      </c>
      <c r="AE27" s="278">
        <f t="shared" ca="1" si="22"/>
        <v>0</v>
      </c>
      <c r="AF27" s="278">
        <f t="shared" ca="1" si="22"/>
        <v>0</v>
      </c>
      <c r="AG27" s="278">
        <f t="shared" ca="1" si="22"/>
        <v>0</v>
      </c>
      <c r="AH27" s="278">
        <f t="shared" ca="1" si="22"/>
        <v>0</v>
      </c>
      <c r="AI27" s="278">
        <f t="shared" ca="1" si="22"/>
        <v>0</v>
      </c>
      <c r="AJ27" s="278">
        <f t="shared" ca="1" si="22"/>
        <v>0</v>
      </c>
      <c r="AK27" s="278">
        <f t="shared" ca="1" si="22"/>
        <v>0</v>
      </c>
      <c r="AL27" s="278">
        <f t="shared" ca="1" si="22"/>
        <v>0</v>
      </c>
      <c r="AM27" s="278">
        <f t="shared" ca="1" si="22"/>
        <v>0</v>
      </c>
      <c r="AN27" s="278">
        <f t="shared" ca="1" si="22"/>
        <v>0</v>
      </c>
      <c r="AO27" s="278">
        <f t="shared" ca="1" si="22"/>
        <v>0</v>
      </c>
      <c r="AP27" s="278">
        <f t="shared" ca="1" si="22"/>
        <v>0</v>
      </c>
      <c r="AQ27" s="278">
        <f t="shared" ca="1" si="22"/>
        <v>0</v>
      </c>
      <c r="AR27" s="278">
        <f t="shared" ca="1" si="22"/>
        <v>0</v>
      </c>
      <c r="AS27" s="278">
        <f t="shared" ca="1" si="22"/>
        <v>0</v>
      </c>
      <c r="AT27" s="278">
        <f t="shared" ca="1" si="22"/>
        <v>0</v>
      </c>
      <c r="AU27" s="278">
        <f t="shared" ca="1" si="22"/>
        <v>0</v>
      </c>
      <c r="AV27" s="278">
        <f t="shared" ca="1" si="22"/>
        <v>0</v>
      </c>
      <c r="AW27" s="278">
        <f t="shared" ca="1" si="22"/>
        <v>0</v>
      </c>
      <c r="AX27" s="278">
        <f t="shared" ca="1" si="22"/>
        <v>0</v>
      </c>
      <c r="AY27" s="278">
        <f t="shared" ca="1" si="22"/>
        <v>0</v>
      </c>
      <c r="AZ27" s="278">
        <f t="shared" ca="1" si="22"/>
        <v>0</v>
      </c>
      <c r="BA27" s="278">
        <f t="shared" ca="1" si="22"/>
        <v>0</v>
      </c>
      <c r="BB27" s="278">
        <f t="shared" ca="1" si="22"/>
        <v>0</v>
      </c>
      <c r="BC27" s="278">
        <f t="shared" ca="1" si="22"/>
        <v>0</v>
      </c>
      <c r="BD27" s="278">
        <f t="shared" ca="1" si="22"/>
        <v>0</v>
      </c>
      <c r="BE27" s="278">
        <f t="shared" ca="1" si="22"/>
        <v>0</v>
      </c>
      <c r="BF27" s="278">
        <f t="shared" ca="1" si="22"/>
        <v>0</v>
      </c>
      <c r="BG27" s="278">
        <f t="shared" ca="1" si="22"/>
        <v>0</v>
      </c>
      <c r="BH27" s="278">
        <f t="shared" ca="1" si="22"/>
        <v>0</v>
      </c>
      <c r="BI27" s="278">
        <f t="shared" ca="1" si="22"/>
        <v>0</v>
      </c>
      <c r="BJ27" s="278">
        <f t="shared" ca="1" si="22"/>
        <v>0</v>
      </c>
      <c r="BK27" s="278">
        <f t="shared" ca="1" si="22"/>
        <v>0</v>
      </c>
      <c r="BL27" s="278">
        <f t="shared" ca="1" si="22"/>
        <v>0</v>
      </c>
      <c r="BM27" s="278">
        <f t="shared" ca="1" si="22"/>
        <v>0</v>
      </c>
      <c r="BN27" s="278">
        <f t="shared" ca="1" si="22"/>
        <v>0</v>
      </c>
      <c r="BO27" s="278">
        <f t="shared" ca="1" si="22"/>
        <v>0</v>
      </c>
      <c r="BP27" s="278">
        <f t="shared" ca="1" si="22"/>
        <v>0</v>
      </c>
      <c r="BQ27" s="278">
        <f t="shared" ref="BQ27:CS27" ca="1" si="23">IFERROR(IF(BQ$17="beräknas ej",0,BP27*IF(BQ$18&gt;$D$3,1,IF(BQ$18&lt;=$C$3,$C$2,$D$2))*IFERROR(INDEX($B$8:$E$14,MATCH($A27,$A$8:$A$14,0),MATCH(BQ$18,$B$6:$E$6,1)),0)),0)</f>
        <v>0</v>
      </c>
      <c r="BR27" s="278">
        <f t="shared" ca="1" si="23"/>
        <v>0</v>
      </c>
      <c r="BS27" s="278">
        <f t="shared" ca="1" si="23"/>
        <v>0</v>
      </c>
      <c r="BT27" s="278">
        <f t="shared" ca="1" si="23"/>
        <v>0</v>
      </c>
      <c r="BU27" s="278">
        <f t="shared" si="23"/>
        <v>0</v>
      </c>
      <c r="BV27" s="278">
        <f t="shared" si="23"/>
        <v>0</v>
      </c>
      <c r="BW27" s="278">
        <f t="shared" si="23"/>
        <v>0</v>
      </c>
      <c r="BX27" s="278">
        <f t="shared" si="23"/>
        <v>0</v>
      </c>
      <c r="BY27" s="278">
        <f t="shared" si="23"/>
        <v>0</v>
      </c>
      <c r="BZ27" s="278">
        <f t="shared" si="23"/>
        <v>0</v>
      </c>
      <c r="CA27" s="278">
        <f t="shared" si="23"/>
        <v>0</v>
      </c>
      <c r="CB27" s="278">
        <f t="shared" si="23"/>
        <v>0</v>
      </c>
      <c r="CC27" s="278">
        <f t="shared" si="23"/>
        <v>0</v>
      </c>
      <c r="CD27" s="278">
        <f t="shared" si="23"/>
        <v>0</v>
      </c>
      <c r="CE27" s="278">
        <f t="shared" si="23"/>
        <v>0</v>
      </c>
      <c r="CF27" s="278">
        <f t="shared" si="23"/>
        <v>0</v>
      </c>
      <c r="CG27" s="278">
        <f t="shared" si="23"/>
        <v>0</v>
      </c>
      <c r="CH27" s="278">
        <f t="shared" si="23"/>
        <v>0</v>
      </c>
      <c r="CI27" s="278">
        <f t="shared" si="23"/>
        <v>0</v>
      </c>
      <c r="CJ27" s="278">
        <f t="shared" si="23"/>
        <v>0</v>
      </c>
      <c r="CK27" s="278">
        <f t="shared" si="23"/>
        <v>0</v>
      </c>
      <c r="CL27" s="278">
        <f t="shared" si="23"/>
        <v>0</v>
      </c>
      <c r="CM27" s="278">
        <f t="shared" si="23"/>
        <v>0</v>
      </c>
      <c r="CN27" s="278">
        <f t="shared" si="23"/>
        <v>0</v>
      </c>
      <c r="CO27" s="278">
        <f t="shared" si="23"/>
        <v>0</v>
      </c>
      <c r="CP27" s="278">
        <f t="shared" si="23"/>
        <v>0</v>
      </c>
      <c r="CQ27" s="278">
        <f t="shared" si="23"/>
        <v>0</v>
      </c>
      <c r="CR27" s="278">
        <f t="shared" si="23"/>
        <v>0</v>
      </c>
      <c r="CS27" s="278">
        <f t="shared" si="23"/>
        <v>0</v>
      </c>
    </row>
    <row r="28" spans="1:97" s="377" customFormat="1" x14ac:dyDescent="0.35">
      <c r="A28" s="278">
        <f>Prognoser!C74</f>
        <v>0</v>
      </c>
      <c r="B28" s="278" t="str">
        <f>'JA basår'!B16</f>
        <v>0 0</v>
      </c>
      <c r="C28" s="278">
        <f>Prognoser!D74</f>
        <v>0</v>
      </c>
      <c r="D28" s="278">
        <f ca="1">IFERROR('JA basår'!AC16+'JA basår'!AC46,0)</f>
        <v>0</v>
      </c>
      <c r="E28" s="278">
        <f t="shared" ref="E28:BP28" ca="1" si="24">IFERROR(IF(E$17="beräknas ej",0,D28*IF(E$18&gt;$D$3,1,IF(E$18&lt;=$C$3,$C$2,$D$2))*IFERROR(INDEX($B$8:$E$14,MATCH($A28,$A$8:$A$14,0),MATCH(E$18,$B$6:$E$6,1)),0)),0)</f>
        <v>0</v>
      </c>
      <c r="F28" s="278">
        <f t="shared" ca="1" si="24"/>
        <v>0</v>
      </c>
      <c r="G28" s="278">
        <f t="shared" ca="1" si="24"/>
        <v>0</v>
      </c>
      <c r="H28" s="278">
        <f t="shared" ca="1" si="24"/>
        <v>0</v>
      </c>
      <c r="I28" s="278">
        <f t="shared" ca="1" si="24"/>
        <v>0</v>
      </c>
      <c r="J28" s="278">
        <f t="shared" ca="1" si="24"/>
        <v>0</v>
      </c>
      <c r="K28" s="278">
        <f t="shared" ca="1" si="24"/>
        <v>0</v>
      </c>
      <c r="L28" s="278">
        <f t="shared" ca="1" si="24"/>
        <v>0</v>
      </c>
      <c r="M28" s="278">
        <f t="shared" ca="1" si="24"/>
        <v>0</v>
      </c>
      <c r="N28" s="278">
        <f t="shared" ca="1" si="24"/>
        <v>0</v>
      </c>
      <c r="O28" s="278">
        <f t="shared" ca="1" si="24"/>
        <v>0</v>
      </c>
      <c r="P28" s="278">
        <f t="shared" ca="1" si="24"/>
        <v>0</v>
      </c>
      <c r="Q28" s="278">
        <f t="shared" ca="1" si="24"/>
        <v>0</v>
      </c>
      <c r="R28" s="278">
        <f t="shared" ca="1" si="24"/>
        <v>0</v>
      </c>
      <c r="S28" s="278">
        <f t="shared" ca="1" si="24"/>
        <v>0</v>
      </c>
      <c r="T28" s="278">
        <f t="shared" ca="1" si="24"/>
        <v>0</v>
      </c>
      <c r="U28" s="278">
        <f t="shared" ca="1" si="24"/>
        <v>0</v>
      </c>
      <c r="V28" s="278">
        <f t="shared" ca="1" si="24"/>
        <v>0</v>
      </c>
      <c r="W28" s="278">
        <f t="shared" ca="1" si="24"/>
        <v>0</v>
      </c>
      <c r="X28" s="278">
        <f t="shared" ca="1" si="24"/>
        <v>0</v>
      </c>
      <c r="Y28" s="278">
        <f t="shared" ca="1" si="24"/>
        <v>0</v>
      </c>
      <c r="Z28" s="278">
        <f t="shared" ca="1" si="24"/>
        <v>0</v>
      </c>
      <c r="AA28" s="278">
        <f t="shared" ca="1" si="24"/>
        <v>0</v>
      </c>
      <c r="AB28" s="278">
        <f t="shared" ca="1" si="24"/>
        <v>0</v>
      </c>
      <c r="AC28" s="278">
        <f t="shared" ca="1" si="24"/>
        <v>0</v>
      </c>
      <c r="AD28" s="278">
        <f t="shared" ca="1" si="24"/>
        <v>0</v>
      </c>
      <c r="AE28" s="278">
        <f t="shared" ca="1" si="24"/>
        <v>0</v>
      </c>
      <c r="AF28" s="278">
        <f t="shared" ca="1" si="24"/>
        <v>0</v>
      </c>
      <c r="AG28" s="278">
        <f t="shared" ca="1" si="24"/>
        <v>0</v>
      </c>
      <c r="AH28" s="278">
        <f t="shared" ca="1" si="24"/>
        <v>0</v>
      </c>
      <c r="AI28" s="278">
        <f t="shared" ca="1" si="24"/>
        <v>0</v>
      </c>
      <c r="AJ28" s="278">
        <f t="shared" ca="1" si="24"/>
        <v>0</v>
      </c>
      <c r="AK28" s="278">
        <f t="shared" ca="1" si="24"/>
        <v>0</v>
      </c>
      <c r="AL28" s="278">
        <f t="shared" ca="1" si="24"/>
        <v>0</v>
      </c>
      <c r="AM28" s="278">
        <f t="shared" ca="1" si="24"/>
        <v>0</v>
      </c>
      <c r="AN28" s="278">
        <f t="shared" ca="1" si="24"/>
        <v>0</v>
      </c>
      <c r="AO28" s="278">
        <f t="shared" ca="1" si="24"/>
        <v>0</v>
      </c>
      <c r="AP28" s="278">
        <f t="shared" ca="1" si="24"/>
        <v>0</v>
      </c>
      <c r="AQ28" s="278">
        <f t="shared" ca="1" si="24"/>
        <v>0</v>
      </c>
      <c r="AR28" s="278">
        <f t="shared" ca="1" si="24"/>
        <v>0</v>
      </c>
      <c r="AS28" s="278">
        <f t="shared" ca="1" si="24"/>
        <v>0</v>
      </c>
      <c r="AT28" s="278">
        <f t="shared" ca="1" si="24"/>
        <v>0</v>
      </c>
      <c r="AU28" s="278">
        <f t="shared" ca="1" si="24"/>
        <v>0</v>
      </c>
      <c r="AV28" s="278">
        <f t="shared" ca="1" si="24"/>
        <v>0</v>
      </c>
      <c r="AW28" s="278">
        <f t="shared" ca="1" si="24"/>
        <v>0</v>
      </c>
      <c r="AX28" s="278">
        <f t="shared" ca="1" si="24"/>
        <v>0</v>
      </c>
      <c r="AY28" s="278">
        <f t="shared" ca="1" si="24"/>
        <v>0</v>
      </c>
      <c r="AZ28" s="278">
        <f t="shared" ca="1" si="24"/>
        <v>0</v>
      </c>
      <c r="BA28" s="278">
        <f t="shared" ca="1" si="24"/>
        <v>0</v>
      </c>
      <c r="BB28" s="278">
        <f t="shared" ca="1" si="24"/>
        <v>0</v>
      </c>
      <c r="BC28" s="278">
        <f t="shared" ca="1" si="24"/>
        <v>0</v>
      </c>
      <c r="BD28" s="278">
        <f t="shared" ca="1" si="24"/>
        <v>0</v>
      </c>
      <c r="BE28" s="278">
        <f t="shared" ca="1" si="24"/>
        <v>0</v>
      </c>
      <c r="BF28" s="278">
        <f t="shared" ca="1" si="24"/>
        <v>0</v>
      </c>
      <c r="BG28" s="278">
        <f t="shared" ca="1" si="24"/>
        <v>0</v>
      </c>
      <c r="BH28" s="278">
        <f t="shared" ca="1" si="24"/>
        <v>0</v>
      </c>
      <c r="BI28" s="278">
        <f t="shared" ca="1" si="24"/>
        <v>0</v>
      </c>
      <c r="BJ28" s="278">
        <f t="shared" ca="1" si="24"/>
        <v>0</v>
      </c>
      <c r="BK28" s="278">
        <f t="shared" ca="1" si="24"/>
        <v>0</v>
      </c>
      <c r="BL28" s="278">
        <f t="shared" ca="1" si="24"/>
        <v>0</v>
      </c>
      <c r="BM28" s="278">
        <f t="shared" ca="1" si="24"/>
        <v>0</v>
      </c>
      <c r="BN28" s="278">
        <f t="shared" ca="1" si="24"/>
        <v>0</v>
      </c>
      <c r="BO28" s="278">
        <f t="shared" ca="1" si="24"/>
        <v>0</v>
      </c>
      <c r="BP28" s="278">
        <f t="shared" ca="1" si="24"/>
        <v>0</v>
      </c>
      <c r="BQ28" s="278">
        <f t="shared" ref="BQ28:CS28" ca="1" si="25">IFERROR(IF(BQ$17="beräknas ej",0,BP28*IF(BQ$18&gt;$D$3,1,IF(BQ$18&lt;=$C$3,$C$2,$D$2))*IFERROR(INDEX($B$8:$E$14,MATCH($A28,$A$8:$A$14,0),MATCH(BQ$18,$B$6:$E$6,1)),0)),0)</f>
        <v>0</v>
      </c>
      <c r="BR28" s="278">
        <f t="shared" ca="1" si="25"/>
        <v>0</v>
      </c>
      <c r="BS28" s="278">
        <f t="shared" ca="1" si="25"/>
        <v>0</v>
      </c>
      <c r="BT28" s="278">
        <f t="shared" ca="1" si="25"/>
        <v>0</v>
      </c>
      <c r="BU28" s="278">
        <f t="shared" si="25"/>
        <v>0</v>
      </c>
      <c r="BV28" s="278">
        <f t="shared" si="25"/>
        <v>0</v>
      </c>
      <c r="BW28" s="278">
        <f t="shared" si="25"/>
        <v>0</v>
      </c>
      <c r="BX28" s="278">
        <f t="shared" si="25"/>
        <v>0</v>
      </c>
      <c r="BY28" s="278">
        <f t="shared" si="25"/>
        <v>0</v>
      </c>
      <c r="BZ28" s="278">
        <f t="shared" si="25"/>
        <v>0</v>
      </c>
      <c r="CA28" s="278">
        <f t="shared" si="25"/>
        <v>0</v>
      </c>
      <c r="CB28" s="278">
        <f t="shared" si="25"/>
        <v>0</v>
      </c>
      <c r="CC28" s="278">
        <f t="shared" si="25"/>
        <v>0</v>
      </c>
      <c r="CD28" s="278">
        <f t="shared" si="25"/>
        <v>0</v>
      </c>
      <c r="CE28" s="278">
        <f t="shared" si="25"/>
        <v>0</v>
      </c>
      <c r="CF28" s="278">
        <f t="shared" si="25"/>
        <v>0</v>
      </c>
      <c r="CG28" s="278">
        <f t="shared" si="25"/>
        <v>0</v>
      </c>
      <c r="CH28" s="278">
        <f t="shared" si="25"/>
        <v>0</v>
      </c>
      <c r="CI28" s="278">
        <f t="shared" si="25"/>
        <v>0</v>
      </c>
      <c r="CJ28" s="278">
        <f t="shared" si="25"/>
        <v>0</v>
      </c>
      <c r="CK28" s="278">
        <f t="shared" si="25"/>
        <v>0</v>
      </c>
      <c r="CL28" s="278">
        <f t="shared" si="25"/>
        <v>0</v>
      </c>
      <c r="CM28" s="278">
        <f t="shared" si="25"/>
        <v>0</v>
      </c>
      <c r="CN28" s="278">
        <f t="shared" si="25"/>
        <v>0</v>
      </c>
      <c r="CO28" s="278">
        <f t="shared" si="25"/>
        <v>0</v>
      </c>
      <c r="CP28" s="278">
        <f t="shared" si="25"/>
        <v>0</v>
      </c>
      <c r="CQ28" s="278">
        <f t="shared" si="25"/>
        <v>0</v>
      </c>
      <c r="CR28" s="278">
        <f t="shared" si="25"/>
        <v>0</v>
      </c>
      <c r="CS28" s="278">
        <f t="shared" si="25"/>
        <v>0</v>
      </c>
    </row>
    <row r="29" spans="1:97" s="377" customFormat="1" x14ac:dyDescent="0.35">
      <c r="A29" s="278">
        <f>Prognoser!C75</f>
        <v>0</v>
      </c>
      <c r="B29" s="278" t="str">
        <f>'JA basår'!B17</f>
        <v>0 0</v>
      </c>
      <c r="C29" s="278">
        <f>Prognoser!D75</f>
        <v>0</v>
      </c>
      <c r="D29" s="278">
        <f ca="1">IFERROR('JA basår'!AC17+'JA basår'!AC47,0)</f>
        <v>0</v>
      </c>
      <c r="E29" s="278">
        <f t="shared" ref="E29:BP29" ca="1" si="26">IFERROR(IF(E$17="beräknas ej",0,D29*IF(E$18&gt;$D$3,1,IF(E$18&lt;=$C$3,$C$2,$D$2))*IFERROR(INDEX($B$8:$E$14,MATCH($A29,$A$8:$A$14,0),MATCH(E$18,$B$6:$E$6,1)),0)),0)</f>
        <v>0</v>
      </c>
      <c r="F29" s="278">
        <f t="shared" ca="1" si="26"/>
        <v>0</v>
      </c>
      <c r="G29" s="278">
        <f t="shared" ca="1" si="26"/>
        <v>0</v>
      </c>
      <c r="H29" s="278">
        <f t="shared" ca="1" si="26"/>
        <v>0</v>
      </c>
      <c r="I29" s="278">
        <f t="shared" ca="1" si="26"/>
        <v>0</v>
      </c>
      <c r="J29" s="278">
        <f t="shared" ca="1" si="26"/>
        <v>0</v>
      </c>
      <c r="K29" s="278">
        <f t="shared" ca="1" si="26"/>
        <v>0</v>
      </c>
      <c r="L29" s="278">
        <f t="shared" ca="1" si="26"/>
        <v>0</v>
      </c>
      <c r="M29" s="278">
        <f t="shared" ca="1" si="26"/>
        <v>0</v>
      </c>
      <c r="N29" s="278">
        <f t="shared" ca="1" si="26"/>
        <v>0</v>
      </c>
      <c r="O29" s="278">
        <f t="shared" ca="1" si="26"/>
        <v>0</v>
      </c>
      <c r="P29" s="278">
        <f t="shared" ca="1" si="26"/>
        <v>0</v>
      </c>
      <c r="Q29" s="278">
        <f t="shared" ca="1" si="26"/>
        <v>0</v>
      </c>
      <c r="R29" s="278">
        <f t="shared" ca="1" si="26"/>
        <v>0</v>
      </c>
      <c r="S29" s="278">
        <f t="shared" ca="1" si="26"/>
        <v>0</v>
      </c>
      <c r="T29" s="278">
        <f t="shared" ca="1" si="26"/>
        <v>0</v>
      </c>
      <c r="U29" s="278">
        <f t="shared" ca="1" si="26"/>
        <v>0</v>
      </c>
      <c r="V29" s="278">
        <f t="shared" ca="1" si="26"/>
        <v>0</v>
      </c>
      <c r="W29" s="278">
        <f t="shared" ca="1" si="26"/>
        <v>0</v>
      </c>
      <c r="X29" s="278">
        <f t="shared" ca="1" si="26"/>
        <v>0</v>
      </c>
      <c r="Y29" s="278">
        <f t="shared" ca="1" si="26"/>
        <v>0</v>
      </c>
      <c r="Z29" s="278">
        <f t="shared" ca="1" si="26"/>
        <v>0</v>
      </c>
      <c r="AA29" s="278">
        <f t="shared" ca="1" si="26"/>
        <v>0</v>
      </c>
      <c r="AB29" s="278">
        <f t="shared" ca="1" si="26"/>
        <v>0</v>
      </c>
      <c r="AC29" s="278">
        <f t="shared" ca="1" si="26"/>
        <v>0</v>
      </c>
      <c r="AD29" s="278">
        <f t="shared" ca="1" si="26"/>
        <v>0</v>
      </c>
      <c r="AE29" s="278">
        <f t="shared" ca="1" si="26"/>
        <v>0</v>
      </c>
      <c r="AF29" s="278">
        <f t="shared" ca="1" si="26"/>
        <v>0</v>
      </c>
      <c r="AG29" s="278">
        <f t="shared" ca="1" si="26"/>
        <v>0</v>
      </c>
      <c r="AH29" s="278">
        <f t="shared" ca="1" si="26"/>
        <v>0</v>
      </c>
      <c r="AI29" s="278">
        <f t="shared" ca="1" si="26"/>
        <v>0</v>
      </c>
      <c r="AJ29" s="278">
        <f t="shared" ca="1" si="26"/>
        <v>0</v>
      </c>
      <c r="AK29" s="278">
        <f t="shared" ca="1" si="26"/>
        <v>0</v>
      </c>
      <c r="AL29" s="278">
        <f t="shared" ca="1" si="26"/>
        <v>0</v>
      </c>
      <c r="AM29" s="278">
        <f t="shared" ca="1" si="26"/>
        <v>0</v>
      </c>
      <c r="AN29" s="278">
        <f t="shared" ca="1" si="26"/>
        <v>0</v>
      </c>
      <c r="AO29" s="278">
        <f t="shared" ca="1" si="26"/>
        <v>0</v>
      </c>
      <c r="AP29" s="278">
        <f t="shared" ca="1" si="26"/>
        <v>0</v>
      </c>
      <c r="AQ29" s="278">
        <f t="shared" ca="1" si="26"/>
        <v>0</v>
      </c>
      <c r="AR29" s="278">
        <f t="shared" ca="1" si="26"/>
        <v>0</v>
      </c>
      <c r="AS29" s="278">
        <f t="shared" ca="1" si="26"/>
        <v>0</v>
      </c>
      <c r="AT29" s="278">
        <f t="shared" ca="1" si="26"/>
        <v>0</v>
      </c>
      <c r="AU29" s="278">
        <f t="shared" ca="1" si="26"/>
        <v>0</v>
      </c>
      <c r="AV29" s="278">
        <f t="shared" ca="1" si="26"/>
        <v>0</v>
      </c>
      <c r="AW29" s="278">
        <f t="shared" ca="1" si="26"/>
        <v>0</v>
      </c>
      <c r="AX29" s="278">
        <f t="shared" ca="1" si="26"/>
        <v>0</v>
      </c>
      <c r="AY29" s="278">
        <f t="shared" ca="1" si="26"/>
        <v>0</v>
      </c>
      <c r="AZ29" s="278">
        <f t="shared" ca="1" si="26"/>
        <v>0</v>
      </c>
      <c r="BA29" s="278">
        <f t="shared" ca="1" si="26"/>
        <v>0</v>
      </c>
      <c r="BB29" s="278">
        <f t="shared" ca="1" si="26"/>
        <v>0</v>
      </c>
      <c r="BC29" s="278">
        <f t="shared" ca="1" si="26"/>
        <v>0</v>
      </c>
      <c r="BD29" s="278">
        <f t="shared" ca="1" si="26"/>
        <v>0</v>
      </c>
      <c r="BE29" s="278">
        <f t="shared" ca="1" si="26"/>
        <v>0</v>
      </c>
      <c r="BF29" s="278">
        <f t="shared" ca="1" si="26"/>
        <v>0</v>
      </c>
      <c r="BG29" s="278">
        <f t="shared" ca="1" si="26"/>
        <v>0</v>
      </c>
      <c r="BH29" s="278">
        <f t="shared" ca="1" si="26"/>
        <v>0</v>
      </c>
      <c r="BI29" s="278">
        <f t="shared" ca="1" si="26"/>
        <v>0</v>
      </c>
      <c r="BJ29" s="278">
        <f t="shared" ca="1" si="26"/>
        <v>0</v>
      </c>
      <c r="BK29" s="278">
        <f t="shared" ca="1" si="26"/>
        <v>0</v>
      </c>
      <c r="BL29" s="278">
        <f t="shared" ca="1" si="26"/>
        <v>0</v>
      </c>
      <c r="BM29" s="278">
        <f t="shared" ca="1" si="26"/>
        <v>0</v>
      </c>
      <c r="BN29" s="278">
        <f t="shared" ca="1" si="26"/>
        <v>0</v>
      </c>
      <c r="BO29" s="278">
        <f t="shared" ca="1" si="26"/>
        <v>0</v>
      </c>
      <c r="BP29" s="278">
        <f t="shared" ca="1" si="26"/>
        <v>0</v>
      </c>
      <c r="BQ29" s="278">
        <f t="shared" ref="BQ29:CS29" ca="1" si="27">IFERROR(IF(BQ$17="beräknas ej",0,BP29*IF(BQ$18&gt;$D$3,1,IF(BQ$18&lt;=$C$3,$C$2,$D$2))*IFERROR(INDEX($B$8:$E$14,MATCH($A29,$A$8:$A$14,0),MATCH(BQ$18,$B$6:$E$6,1)),0)),0)</f>
        <v>0</v>
      </c>
      <c r="BR29" s="278">
        <f t="shared" ca="1" si="27"/>
        <v>0</v>
      </c>
      <c r="BS29" s="278">
        <f t="shared" ca="1" si="27"/>
        <v>0</v>
      </c>
      <c r="BT29" s="278">
        <f t="shared" ca="1" si="27"/>
        <v>0</v>
      </c>
      <c r="BU29" s="278">
        <f t="shared" si="27"/>
        <v>0</v>
      </c>
      <c r="BV29" s="278">
        <f t="shared" si="27"/>
        <v>0</v>
      </c>
      <c r="BW29" s="278">
        <f t="shared" si="27"/>
        <v>0</v>
      </c>
      <c r="BX29" s="278">
        <f t="shared" si="27"/>
        <v>0</v>
      </c>
      <c r="BY29" s="278">
        <f t="shared" si="27"/>
        <v>0</v>
      </c>
      <c r="BZ29" s="278">
        <f t="shared" si="27"/>
        <v>0</v>
      </c>
      <c r="CA29" s="278">
        <f t="shared" si="27"/>
        <v>0</v>
      </c>
      <c r="CB29" s="278">
        <f t="shared" si="27"/>
        <v>0</v>
      </c>
      <c r="CC29" s="278">
        <f t="shared" si="27"/>
        <v>0</v>
      </c>
      <c r="CD29" s="278">
        <f t="shared" si="27"/>
        <v>0</v>
      </c>
      <c r="CE29" s="278">
        <f t="shared" si="27"/>
        <v>0</v>
      </c>
      <c r="CF29" s="278">
        <f t="shared" si="27"/>
        <v>0</v>
      </c>
      <c r="CG29" s="278">
        <f t="shared" si="27"/>
        <v>0</v>
      </c>
      <c r="CH29" s="278">
        <f t="shared" si="27"/>
        <v>0</v>
      </c>
      <c r="CI29" s="278">
        <f t="shared" si="27"/>
        <v>0</v>
      </c>
      <c r="CJ29" s="278">
        <f t="shared" si="27"/>
        <v>0</v>
      </c>
      <c r="CK29" s="278">
        <f t="shared" si="27"/>
        <v>0</v>
      </c>
      <c r="CL29" s="278">
        <f t="shared" si="27"/>
        <v>0</v>
      </c>
      <c r="CM29" s="278">
        <f t="shared" si="27"/>
        <v>0</v>
      </c>
      <c r="CN29" s="278">
        <f t="shared" si="27"/>
        <v>0</v>
      </c>
      <c r="CO29" s="278">
        <f t="shared" si="27"/>
        <v>0</v>
      </c>
      <c r="CP29" s="278">
        <f t="shared" si="27"/>
        <v>0</v>
      </c>
      <c r="CQ29" s="278">
        <f t="shared" si="27"/>
        <v>0</v>
      </c>
      <c r="CR29" s="278">
        <f t="shared" si="27"/>
        <v>0</v>
      </c>
      <c r="CS29" s="278">
        <f t="shared" si="27"/>
        <v>0</v>
      </c>
    </row>
    <row r="30" spans="1:97" s="377" customFormat="1" x14ac:dyDescent="0.35">
      <c r="A30" s="278">
        <f>Prognoser!C76</f>
        <v>0</v>
      </c>
      <c r="B30" s="278" t="str">
        <f>'JA basår'!B18</f>
        <v>0 0</v>
      </c>
      <c r="C30" s="278">
        <f>Prognoser!D76</f>
        <v>0</v>
      </c>
      <c r="D30" s="278">
        <f ca="1">IFERROR('JA basår'!AC18+'JA basår'!AC48,0)</f>
        <v>0</v>
      </c>
      <c r="E30" s="278">
        <f t="shared" ref="E30:BP30" ca="1" si="28">IFERROR(IF(E$17="beräknas ej",0,D30*IF(E$18&gt;$D$3,1,IF(E$18&lt;=$C$3,$C$2,$D$2))*IFERROR(INDEX($B$8:$E$14,MATCH($A30,$A$8:$A$14,0),MATCH(E$18,$B$6:$E$6,1)),0)),0)</f>
        <v>0</v>
      </c>
      <c r="F30" s="278">
        <f t="shared" ca="1" si="28"/>
        <v>0</v>
      </c>
      <c r="G30" s="278">
        <f t="shared" ca="1" si="28"/>
        <v>0</v>
      </c>
      <c r="H30" s="278">
        <f t="shared" ca="1" si="28"/>
        <v>0</v>
      </c>
      <c r="I30" s="278">
        <f t="shared" ca="1" si="28"/>
        <v>0</v>
      </c>
      <c r="J30" s="278">
        <f t="shared" ca="1" si="28"/>
        <v>0</v>
      </c>
      <c r="K30" s="278">
        <f t="shared" ca="1" si="28"/>
        <v>0</v>
      </c>
      <c r="L30" s="278">
        <f t="shared" ca="1" si="28"/>
        <v>0</v>
      </c>
      <c r="M30" s="278">
        <f t="shared" ca="1" si="28"/>
        <v>0</v>
      </c>
      <c r="N30" s="278">
        <f t="shared" ca="1" si="28"/>
        <v>0</v>
      </c>
      <c r="O30" s="278">
        <f t="shared" ca="1" si="28"/>
        <v>0</v>
      </c>
      <c r="P30" s="278">
        <f t="shared" ca="1" si="28"/>
        <v>0</v>
      </c>
      <c r="Q30" s="278">
        <f t="shared" ca="1" si="28"/>
        <v>0</v>
      </c>
      <c r="R30" s="278">
        <f t="shared" ca="1" si="28"/>
        <v>0</v>
      </c>
      <c r="S30" s="278">
        <f t="shared" ca="1" si="28"/>
        <v>0</v>
      </c>
      <c r="T30" s="278">
        <f t="shared" ca="1" si="28"/>
        <v>0</v>
      </c>
      <c r="U30" s="278">
        <f t="shared" ca="1" si="28"/>
        <v>0</v>
      </c>
      <c r="V30" s="278">
        <f t="shared" ca="1" si="28"/>
        <v>0</v>
      </c>
      <c r="W30" s="278">
        <f t="shared" ca="1" si="28"/>
        <v>0</v>
      </c>
      <c r="X30" s="278">
        <f t="shared" ca="1" si="28"/>
        <v>0</v>
      </c>
      <c r="Y30" s="278">
        <f t="shared" ca="1" si="28"/>
        <v>0</v>
      </c>
      <c r="Z30" s="278">
        <f t="shared" ca="1" si="28"/>
        <v>0</v>
      </c>
      <c r="AA30" s="278">
        <f t="shared" ca="1" si="28"/>
        <v>0</v>
      </c>
      <c r="AB30" s="278">
        <f t="shared" ca="1" si="28"/>
        <v>0</v>
      </c>
      <c r="AC30" s="278">
        <f t="shared" ca="1" si="28"/>
        <v>0</v>
      </c>
      <c r="AD30" s="278">
        <f t="shared" ca="1" si="28"/>
        <v>0</v>
      </c>
      <c r="AE30" s="278">
        <f t="shared" ca="1" si="28"/>
        <v>0</v>
      </c>
      <c r="AF30" s="278">
        <f t="shared" ca="1" si="28"/>
        <v>0</v>
      </c>
      <c r="AG30" s="278">
        <f t="shared" ca="1" si="28"/>
        <v>0</v>
      </c>
      <c r="AH30" s="278">
        <f t="shared" ca="1" si="28"/>
        <v>0</v>
      </c>
      <c r="AI30" s="278">
        <f t="shared" ca="1" si="28"/>
        <v>0</v>
      </c>
      <c r="AJ30" s="278">
        <f t="shared" ca="1" si="28"/>
        <v>0</v>
      </c>
      <c r="AK30" s="278">
        <f t="shared" ca="1" si="28"/>
        <v>0</v>
      </c>
      <c r="AL30" s="278">
        <f t="shared" ca="1" si="28"/>
        <v>0</v>
      </c>
      <c r="AM30" s="278">
        <f t="shared" ca="1" si="28"/>
        <v>0</v>
      </c>
      <c r="AN30" s="278">
        <f t="shared" ca="1" si="28"/>
        <v>0</v>
      </c>
      <c r="AO30" s="278">
        <f t="shared" ca="1" si="28"/>
        <v>0</v>
      </c>
      <c r="AP30" s="278">
        <f t="shared" ca="1" si="28"/>
        <v>0</v>
      </c>
      <c r="AQ30" s="278">
        <f t="shared" ca="1" si="28"/>
        <v>0</v>
      </c>
      <c r="AR30" s="278">
        <f t="shared" ca="1" si="28"/>
        <v>0</v>
      </c>
      <c r="AS30" s="278">
        <f t="shared" ca="1" si="28"/>
        <v>0</v>
      </c>
      <c r="AT30" s="278">
        <f t="shared" ca="1" si="28"/>
        <v>0</v>
      </c>
      <c r="AU30" s="278">
        <f t="shared" ca="1" si="28"/>
        <v>0</v>
      </c>
      <c r="AV30" s="278">
        <f t="shared" ca="1" si="28"/>
        <v>0</v>
      </c>
      <c r="AW30" s="278">
        <f t="shared" ca="1" si="28"/>
        <v>0</v>
      </c>
      <c r="AX30" s="278">
        <f t="shared" ca="1" si="28"/>
        <v>0</v>
      </c>
      <c r="AY30" s="278">
        <f t="shared" ca="1" si="28"/>
        <v>0</v>
      </c>
      <c r="AZ30" s="278">
        <f t="shared" ca="1" si="28"/>
        <v>0</v>
      </c>
      <c r="BA30" s="278">
        <f t="shared" ca="1" si="28"/>
        <v>0</v>
      </c>
      <c r="BB30" s="278">
        <f t="shared" ca="1" si="28"/>
        <v>0</v>
      </c>
      <c r="BC30" s="278">
        <f t="shared" ca="1" si="28"/>
        <v>0</v>
      </c>
      <c r="BD30" s="278">
        <f t="shared" ca="1" si="28"/>
        <v>0</v>
      </c>
      <c r="BE30" s="278">
        <f t="shared" ca="1" si="28"/>
        <v>0</v>
      </c>
      <c r="BF30" s="278">
        <f t="shared" ca="1" si="28"/>
        <v>0</v>
      </c>
      <c r="BG30" s="278">
        <f t="shared" ca="1" si="28"/>
        <v>0</v>
      </c>
      <c r="BH30" s="278">
        <f t="shared" ca="1" si="28"/>
        <v>0</v>
      </c>
      <c r="BI30" s="278">
        <f t="shared" ca="1" si="28"/>
        <v>0</v>
      </c>
      <c r="BJ30" s="278">
        <f t="shared" ca="1" si="28"/>
        <v>0</v>
      </c>
      <c r="BK30" s="278">
        <f t="shared" ca="1" si="28"/>
        <v>0</v>
      </c>
      <c r="BL30" s="278">
        <f t="shared" ca="1" si="28"/>
        <v>0</v>
      </c>
      <c r="BM30" s="278">
        <f t="shared" ca="1" si="28"/>
        <v>0</v>
      </c>
      <c r="BN30" s="278">
        <f t="shared" ca="1" si="28"/>
        <v>0</v>
      </c>
      <c r="BO30" s="278">
        <f t="shared" ca="1" si="28"/>
        <v>0</v>
      </c>
      <c r="BP30" s="278">
        <f t="shared" ca="1" si="28"/>
        <v>0</v>
      </c>
      <c r="BQ30" s="278">
        <f t="shared" ref="BQ30:CS30" ca="1" si="29">IFERROR(IF(BQ$17="beräknas ej",0,BP30*IF(BQ$18&gt;$D$3,1,IF(BQ$18&lt;=$C$3,$C$2,$D$2))*IFERROR(INDEX($B$8:$E$14,MATCH($A30,$A$8:$A$14,0),MATCH(BQ$18,$B$6:$E$6,1)),0)),0)</f>
        <v>0</v>
      </c>
      <c r="BR30" s="278">
        <f t="shared" ca="1" si="29"/>
        <v>0</v>
      </c>
      <c r="BS30" s="278">
        <f t="shared" ca="1" si="29"/>
        <v>0</v>
      </c>
      <c r="BT30" s="278">
        <f t="shared" ca="1" si="29"/>
        <v>0</v>
      </c>
      <c r="BU30" s="278">
        <f t="shared" si="29"/>
        <v>0</v>
      </c>
      <c r="BV30" s="278">
        <f t="shared" si="29"/>
        <v>0</v>
      </c>
      <c r="BW30" s="278">
        <f t="shared" si="29"/>
        <v>0</v>
      </c>
      <c r="BX30" s="278">
        <f t="shared" si="29"/>
        <v>0</v>
      </c>
      <c r="BY30" s="278">
        <f t="shared" si="29"/>
        <v>0</v>
      </c>
      <c r="BZ30" s="278">
        <f t="shared" si="29"/>
        <v>0</v>
      </c>
      <c r="CA30" s="278">
        <f t="shared" si="29"/>
        <v>0</v>
      </c>
      <c r="CB30" s="278">
        <f t="shared" si="29"/>
        <v>0</v>
      </c>
      <c r="CC30" s="278">
        <f t="shared" si="29"/>
        <v>0</v>
      </c>
      <c r="CD30" s="278">
        <f t="shared" si="29"/>
        <v>0</v>
      </c>
      <c r="CE30" s="278">
        <f t="shared" si="29"/>
        <v>0</v>
      </c>
      <c r="CF30" s="278">
        <f t="shared" si="29"/>
        <v>0</v>
      </c>
      <c r="CG30" s="278">
        <f t="shared" si="29"/>
        <v>0</v>
      </c>
      <c r="CH30" s="278">
        <f t="shared" si="29"/>
        <v>0</v>
      </c>
      <c r="CI30" s="278">
        <f t="shared" si="29"/>
        <v>0</v>
      </c>
      <c r="CJ30" s="278">
        <f t="shared" si="29"/>
        <v>0</v>
      </c>
      <c r="CK30" s="278">
        <f t="shared" si="29"/>
        <v>0</v>
      </c>
      <c r="CL30" s="278">
        <f t="shared" si="29"/>
        <v>0</v>
      </c>
      <c r="CM30" s="278">
        <f t="shared" si="29"/>
        <v>0</v>
      </c>
      <c r="CN30" s="278">
        <f t="shared" si="29"/>
        <v>0</v>
      </c>
      <c r="CO30" s="278">
        <f t="shared" si="29"/>
        <v>0</v>
      </c>
      <c r="CP30" s="278">
        <f t="shared" si="29"/>
        <v>0</v>
      </c>
      <c r="CQ30" s="278">
        <f t="shared" si="29"/>
        <v>0</v>
      </c>
      <c r="CR30" s="278">
        <f t="shared" si="29"/>
        <v>0</v>
      </c>
      <c r="CS30" s="278">
        <f t="shared" si="29"/>
        <v>0</v>
      </c>
    </row>
    <row r="31" spans="1:97" s="377" customFormat="1" x14ac:dyDescent="0.35">
      <c r="A31" s="278">
        <f>Prognoser!C77</f>
        <v>0</v>
      </c>
      <c r="B31" s="278" t="str">
        <f>'JA basår'!B19</f>
        <v>0 0</v>
      </c>
      <c r="C31" s="278">
        <f>Prognoser!D77</f>
        <v>0</v>
      </c>
      <c r="D31" s="278">
        <f ca="1">IFERROR('JA basår'!AC19+'JA basår'!AC49,0)</f>
        <v>0</v>
      </c>
      <c r="E31" s="278">
        <f t="shared" ref="E31:BP31" ca="1" si="30">IFERROR(IF(E$17="beräknas ej",0,D31*IF(E$18&gt;$D$3,1,IF(E$18&lt;=$C$3,$C$2,$D$2))*IFERROR(INDEX($B$8:$E$14,MATCH($A31,$A$8:$A$14,0),MATCH(E$18,$B$6:$E$6,1)),0)),0)</f>
        <v>0</v>
      </c>
      <c r="F31" s="278">
        <f t="shared" ca="1" si="30"/>
        <v>0</v>
      </c>
      <c r="G31" s="278">
        <f t="shared" ca="1" si="30"/>
        <v>0</v>
      </c>
      <c r="H31" s="278">
        <f t="shared" ca="1" si="30"/>
        <v>0</v>
      </c>
      <c r="I31" s="278">
        <f t="shared" ca="1" si="30"/>
        <v>0</v>
      </c>
      <c r="J31" s="278">
        <f t="shared" ca="1" si="30"/>
        <v>0</v>
      </c>
      <c r="K31" s="278">
        <f t="shared" ca="1" si="30"/>
        <v>0</v>
      </c>
      <c r="L31" s="278">
        <f t="shared" ca="1" si="30"/>
        <v>0</v>
      </c>
      <c r="M31" s="278">
        <f t="shared" ca="1" si="30"/>
        <v>0</v>
      </c>
      <c r="N31" s="278">
        <f t="shared" ca="1" si="30"/>
        <v>0</v>
      </c>
      <c r="O31" s="278">
        <f t="shared" ca="1" si="30"/>
        <v>0</v>
      </c>
      <c r="P31" s="278">
        <f t="shared" ca="1" si="30"/>
        <v>0</v>
      </c>
      <c r="Q31" s="278">
        <f t="shared" ca="1" si="30"/>
        <v>0</v>
      </c>
      <c r="R31" s="278">
        <f t="shared" ca="1" si="30"/>
        <v>0</v>
      </c>
      <c r="S31" s="278">
        <f t="shared" ca="1" si="30"/>
        <v>0</v>
      </c>
      <c r="T31" s="278">
        <f t="shared" ca="1" si="30"/>
        <v>0</v>
      </c>
      <c r="U31" s="278">
        <f t="shared" ca="1" si="30"/>
        <v>0</v>
      </c>
      <c r="V31" s="278">
        <f t="shared" ca="1" si="30"/>
        <v>0</v>
      </c>
      <c r="W31" s="278">
        <f t="shared" ca="1" si="30"/>
        <v>0</v>
      </c>
      <c r="X31" s="278">
        <f t="shared" ca="1" si="30"/>
        <v>0</v>
      </c>
      <c r="Y31" s="278">
        <f t="shared" ca="1" si="30"/>
        <v>0</v>
      </c>
      <c r="Z31" s="278">
        <f t="shared" ca="1" si="30"/>
        <v>0</v>
      </c>
      <c r="AA31" s="278">
        <f t="shared" ca="1" si="30"/>
        <v>0</v>
      </c>
      <c r="AB31" s="278">
        <f t="shared" ca="1" si="30"/>
        <v>0</v>
      </c>
      <c r="AC31" s="278">
        <f t="shared" ca="1" si="30"/>
        <v>0</v>
      </c>
      <c r="AD31" s="278">
        <f t="shared" ca="1" si="30"/>
        <v>0</v>
      </c>
      <c r="AE31" s="278">
        <f t="shared" ca="1" si="30"/>
        <v>0</v>
      </c>
      <c r="AF31" s="278">
        <f t="shared" ca="1" si="30"/>
        <v>0</v>
      </c>
      <c r="AG31" s="278">
        <f t="shared" ca="1" si="30"/>
        <v>0</v>
      </c>
      <c r="AH31" s="278">
        <f t="shared" ca="1" si="30"/>
        <v>0</v>
      </c>
      <c r="AI31" s="278">
        <f t="shared" ca="1" si="30"/>
        <v>0</v>
      </c>
      <c r="AJ31" s="278">
        <f t="shared" ca="1" si="30"/>
        <v>0</v>
      </c>
      <c r="AK31" s="278">
        <f t="shared" ca="1" si="30"/>
        <v>0</v>
      </c>
      <c r="AL31" s="278">
        <f t="shared" ca="1" si="30"/>
        <v>0</v>
      </c>
      <c r="AM31" s="278">
        <f t="shared" ca="1" si="30"/>
        <v>0</v>
      </c>
      <c r="AN31" s="278">
        <f t="shared" ca="1" si="30"/>
        <v>0</v>
      </c>
      <c r="AO31" s="278">
        <f t="shared" ca="1" si="30"/>
        <v>0</v>
      </c>
      <c r="AP31" s="278">
        <f t="shared" ca="1" si="30"/>
        <v>0</v>
      </c>
      <c r="AQ31" s="278">
        <f t="shared" ca="1" si="30"/>
        <v>0</v>
      </c>
      <c r="AR31" s="278">
        <f t="shared" ca="1" si="30"/>
        <v>0</v>
      </c>
      <c r="AS31" s="278">
        <f t="shared" ca="1" si="30"/>
        <v>0</v>
      </c>
      <c r="AT31" s="278">
        <f t="shared" ca="1" si="30"/>
        <v>0</v>
      </c>
      <c r="AU31" s="278">
        <f t="shared" ca="1" si="30"/>
        <v>0</v>
      </c>
      <c r="AV31" s="278">
        <f t="shared" ca="1" si="30"/>
        <v>0</v>
      </c>
      <c r="AW31" s="278">
        <f t="shared" ca="1" si="30"/>
        <v>0</v>
      </c>
      <c r="AX31" s="278">
        <f t="shared" ca="1" si="30"/>
        <v>0</v>
      </c>
      <c r="AY31" s="278">
        <f t="shared" ca="1" si="30"/>
        <v>0</v>
      </c>
      <c r="AZ31" s="278">
        <f t="shared" ca="1" si="30"/>
        <v>0</v>
      </c>
      <c r="BA31" s="278">
        <f t="shared" ca="1" si="30"/>
        <v>0</v>
      </c>
      <c r="BB31" s="278">
        <f t="shared" ca="1" si="30"/>
        <v>0</v>
      </c>
      <c r="BC31" s="278">
        <f t="shared" ca="1" si="30"/>
        <v>0</v>
      </c>
      <c r="BD31" s="278">
        <f t="shared" ca="1" si="30"/>
        <v>0</v>
      </c>
      <c r="BE31" s="278">
        <f t="shared" ca="1" si="30"/>
        <v>0</v>
      </c>
      <c r="BF31" s="278">
        <f t="shared" ca="1" si="30"/>
        <v>0</v>
      </c>
      <c r="BG31" s="278">
        <f t="shared" ca="1" si="30"/>
        <v>0</v>
      </c>
      <c r="BH31" s="278">
        <f t="shared" ca="1" si="30"/>
        <v>0</v>
      </c>
      <c r="BI31" s="278">
        <f t="shared" ca="1" si="30"/>
        <v>0</v>
      </c>
      <c r="BJ31" s="278">
        <f t="shared" ca="1" si="30"/>
        <v>0</v>
      </c>
      <c r="BK31" s="278">
        <f t="shared" ca="1" si="30"/>
        <v>0</v>
      </c>
      <c r="BL31" s="278">
        <f t="shared" ca="1" si="30"/>
        <v>0</v>
      </c>
      <c r="BM31" s="278">
        <f t="shared" ca="1" si="30"/>
        <v>0</v>
      </c>
      <c r="BN31" s="278">
        <f t="shared" ca="1" si="30"/>
        <v>0</v>
      </c>
      <c r="BO31" s="278">
        <f t="shared" ca="1" si="30"/>
        <v>0</v>
      </c>
      <c r="BP31" s="278">
        <f t="shared" ca="1" si="30"/>
        <v>0</v>
      </c>
      <c r="BQ31" s="278">
        <f t="shared" ref="BQ31:CS31" ca="1" si="31">IFERROR(IF(BQ$17="beräknas ej",0,BP31*IF(BQ$18&gt;$D$3,1,IF(BQ$18&lt;=$C$3,$C$2,$D$2))*IFERROR(INDEX($B$8:$E$14,MATCH($A31,$A$8:$A$14,0),MATCH(BQ$18,$B$6:$E$6,1)),0)),0)</f>
        <v>0</v>
      </c>
      <c r="BR31" s="278">
        <f t="shared" ca="1" si="31"/>
        <v>0</v>
      </c>
      <c r="BS31" s="278">
        <f t="shared" ca="1" si="31"/>
        <v>0</v>
      </c>
      <c r="BT31" s="278">
        <f t="shared" ca="1" si="31"/>
        <v>0</v>
      </c>
      <c r="BU31" s="278">
        <f t="shared" si="31"/>
        <v>0</v>
      </c>
      <c r="BV31" s="278">
        <f t="shared" si="31"/>
        <v>0</v>
      </c>
      <c r="BW31" s="278">
        <f t="shared" si="31"/>
        <v>0</v>
      </c>
      <c r="BX31" s="278">
        <f t="shared" si="31"/>
        <v>0</v>
      </c>
      <c r="BY31" s="278">
        <f t="shared" si="31"/>
        <v>0</v>
      </c>
      <c r="BZ31" s="278">
        <f t="shared" si="31"/>
        <v>0</v>
      </c>
      <c r="CA31" s="278">
        <f t="shared" si="31"/>
        <v>0</v>
      </c>
      <c r="CB31" s="278">
        <f t="shared" si="31"/>
        <v>0</v>
      </c>
      <c r="CC31" s="278">
        <f t="shared" si="31"/>
        <v>0</v>
      </c>
      <c r="CD31" s="278">
        <f t="shared" si="31"/>
        <v>0</v>
      </c>
      <c r="CE31" s="278">
        <f t="shared" si="31"/>
        <v>0</v>
      </c>
      <c r="CF31" s="278">
        <f t="shared" si="31"/>
        <v>0</v>
      </c>
      <c r="CG31" s="278">
        <f t="shared" si="31"/>
        <v>0</v>
      </c>
      <c r="CH31" s="278">
        <f t="shared" si="31"/>
        <v>0</v>
      </c>
      <c r="CI31" s="278">
        <f t="shared" si="31"/>
        <v>0</v>
      </c>
      <c r="CJ31" s="278">
        <f t="shared" si="31"/>
        <v>0</v>
      </c>
      <c r="CK31" s="278">
        <f t="shared" si="31"/>
        <v>0</v>
      </c>
      <c r="CL31" s="278">
        <f t="shared" si="31"/>
        <v>0</v>
      </c>
      <c r="CM31" s="278">
        <f t="shared" si="31"/>
        <v>0</v>
      </c>
      <c r="CN31" s="278">
        <f t="shared" si="31"/>
        <v>0</v>
      </c>
      <c r="CO31" s="278">
        <f t="shared" si="31"/>
        <v>0</v>
      </c>
      <c r="CP31" s="278">
        <f t="shared" si="31"/>
        <v>0</v>
      </c>
      <c r="CQ31" s="278">
        <f t="shared" si="31"/>
        <v>0</v>
      </c>
      <c r="CR31" s="278">
        <f t="shared" si="31"/>
        <v>0</v>
      </c>
      <c r="CS31" s="278">
        <f t="shared" si="31"/>
        <v>0</v>
      </c>
    </row>
    <row r="32" spans="1:97" s="377" customFormat="1" x14ac:dyDescent="0.35">
      <c r="A32" s="278">
        <f>Prognoser!C78</f>
        <v>0</v>
      </c>
      <c r="B32" s="278" t="str">
        <f>'JA basår'!B20</f>
        <v>0 0</v>
      </c>
      <c r="C32" s="278">
        <f>Prognoser!D78</f>
        <v>0</v>
      </c>
      <c r="D32" s="278">
        <f ca="1">IFERROR('JA basår'!AC20+'JA basår'!AC50,0)</f>
        <v>0</v>
      </c>
      <c r="E32" s="278">
        <f t="shared" ref="E32:BP32" ca="1" si="32">IFERROR(IF(E$17="beräknas ej",0,D32*IF(E$18&gt;$D$3,1,IF(E$18&lt;=$C$3,$C$2,$D$2))*IFERROR(INDEX($B$8:$E$14,MATCH($A32,$A$8:$A$14,0),MATCH(E$18,$B$6:$E$6,1)),0)),0)</f>
        <v>0</v>
      </c>
      <c r="F32" s="278">
        <f t="shared" ca="1" si="32"/>
        <v>0</v>
      </c>
      <c r="G32" s="278">
        <f t="shared" ca="1" si="32"/>
        <v>0</v>
      </c>
      <c r="H32" s="278">
        <f t="shared" ca="1" si="32"/>
        <v>0</v>
      </c>
      <c r="I32" s="278">
        <f t="shared" ca="1" si="32"/>
        <v>0</v>
      </c>
      <c r="J32" s="278">
        <f t="shared" ca="1" si="32"/>
        <v>0</v>
      </c>
      <c r="K32" s="278">
        <f t="shared" ca="1" si="32"/>
        <v>0</v>
      </c>
      <c r="L32" s="278">
        <f t="shared" ca="1" si="32"/>
        <v>0</v>
      </c>
      <c r="M32" s="278">
        <f t="shared" ca="1" si="32"/>
        <v>0</v>
      </c>
      <c r="N32" s="278">
        <f t="shared" ca="1" si="32"/>
        <v>0</v>
      </c>
      <c r="O32" s="278">
        <f t="shared" ca="1" si="32"/>
        <v>0</v>
      </c>
      <c r="P32" s="278">
        <f t="shared" ca="1" si="32"/>
        <v>0</v>
      </c>
      <c r="Q32" s="278">
        <f t="shared" ca="1" si="32"/>
        <v>0</v>
      </c>
      <c r="R32" s="278">
        <f t="shared" ca="1" si="32"/>
        <v>0</v>
      </c>
      <c r="S32" s="278">
        <f t="shared" ca="1" si="32"/>
        <v>0</v>
      </c>
      <c r="T32" s="278">
        <f t="shared" ca="1" si="32"/>
        <v>0</v>
      </c>
      <c r="U32" s="278">
        <f t="shared" ca="1" si="32"/>
        <v>0</v>
      </c>
      <c r="V32" s="278">
        <f t="shared" ca="1" si="32"/>
        <v>0</v>
      </c>
      <c r="W32" s="278">
        <f t="shared" ca="1" si="32"/>
        <v>0</v>
      </c>
      <c r="X32" s="278">
        <f t="shared" ca="1" si="32"/>
        <v>0</v>
      </c>
      <c r="Y32" s="278">
        <f t="shared" ca="1" si="32"/>
        <v>0</v>
      </c>
      <c r="Z32" s="278">
        <f t="shared" ca="1" si="32"/>
        <v>0</v>
      </c>
      <c r="AA32" s="278">
        <f t="shared" ca="1" si="32"/>
        <v>0</v>
      </c>
      <c r="AB32" s="278">
        <f t="shared" ca="1" si="32"/>
        <v>0</v>
      </c>
      <c r="AC32" s="278">
        <f t="shared" ca="1" si="32"/>
        <v>0</v>
      </c>
      <c r="AD32" s="278">
        <f t="shared" ca="1" si="32"/>
        <v>0</v>
      </c>
      <c r="AE32" s="278">
        <f t="shared" ca="1" si="32"/>
        <v>0</v>
      </c>
      <c r="AF32" s="278">
        <f t="shared" ca="1" si="32"/>
        <v>0</v>
      </c>
      <c r="AG32" s="278">
        <f t="shared" ca="1" si="32"/>
        <v>0</v>
      </c>
      <c r="AH32" s="278">
        <f t="shared" ca="1" si="32"/>
        <v>0</v>
      </c>
      <c r="AI32" s="278">
        <f t="shared" ca="1" si="32"/>
        <v>0</v>
      </c>
      <c r="AJ32" s="278">
        <f t="shared" ca="1" si="32"/>
        <v>0</v>
      </c>
      <c r="AK32" s="278">
        <f t="shared" ca="1" si="32"/>
        <v>0</v>
      </c>
      <c r="AL32" s="278">
        <f t="shared" ca="1" si="32"/>
        <v>0</v>
      </c>
      <c r="AM32" s="278">
        <f t="shared" ca="1" si="32"/>
        <v>0</v>
      </c>
      <c r="AN32" s="278">
        <f t="shared" ca="1" si="32"/>
        <v>0</v>
      </c>
      <c r="AO32" s="278">
        <f t="shared" ca="1" si="32"/>
        <v>0</v>
      </c>
      <c r="AP32" s="278">
        <f t="shared" ca="1" si="32"/>
        <v>0</v>
      </c>
      <c r="AQ32" s="278">
        <f t="shared" ca="1" si="32"/>
        <v>0</v>
      </c>
      <c r="AR32" s="278">
        <f t="shared" ca="1" si="32"/>
        <v>0</v>
      </c>
      <c r="AS32" s="278">
        <f t="shared" ca="1" si="32"/>
        <v>0</v>
      </c>
      <c r="AT32" s="278">
        <f t="shared" ca="1" si="32"/>
        <v>0</v>
      </c>
      <c r="AU32" s="278">
        <f t="shared" ca="1" si="32"/>
        <v>0</v>
      </c>
      <c r="AV32" s="278">
        <f t="shared" ca="1" si="32"/>
        <v>0</v>
      </c>
      <c r="AW32" s="278">
        <f t="shared" ca="1" si="32"/>
        <v>0</v>
      </c>
      <c r="AX32" s="278">
        <f t="shared" ca="1" si="32"/>
        <v>0</v>
      </c>
      <c r="AY32" s="278">
        <f t="shared" ca="1" si="32"/>
        <v>0</v>
      </c>
      <c r="AZ32" s="278">
        <f t="shared" ca="1" si="32"/>
        <v>0</v>
      </c>
      <c r="BA32" s="278">
        <f t="shared" ca="1" si="32"/>
        <v>0</v>
      </c>
      <c r="BB32" s="278">
        <f t="shared" ca="1" si="32"/>
        <v>0</v>
      </c>
      <c r="BC32" s="278">
        <f t="shared" ca="1" si="32"/>
        <v>0</v>
      </c>
      <c r="BD32" s="278">
        <f t="shared" ca="1" si="32"/>
        <v>0</v>
      </c>
      <c r="BE32" s="278">
        <f t="shared" ca="1" si="32"/>
        <v>0</v>
      </c>
      <c r="BF32" s="278">
        <f t="shared" ca="1" si="32"/>
        <v>0</v>
      </c>
      <c r="BG32" s="278">
        <f t="shared" ca="1" si="32"/>
        <v>0</v>
      </c>
      <c r="BH32" s="278">
        <f t="shared" ca="1" si="32"/>
        <v>0</v>
      </c>
      <c r="BI32" s="278">
        <f t="shared" ca="1" si="32"/>
        <v>0</v>
      </c>
      <c r="BJ32" s="278">
        <f t="shared" ca="1" si="32"/>
        <v>0</v>
      </c>
      <c r="BK32" s="278">
        <f t="shared" ca="1" si="32"/>
        <v>0</v>
      </c>
      <c r="BL32" s="278">
        <f t="shared" ca="1" si="32"/>
        <v>0</v>
      </c>
      <c r="BM32" s="278">
        <f t="shared" ca="1" si="32"/>
        <v>0</v>
      </c>
      <c r="BN32" s="278">
        <f t="shared" ca="1" si="32"/>
        <v>0</v>
      </c>
      <c r="BO32" s="278">
        <f t="shared" ca="1" si="32"/>
        <v>0</v>
      </c>
      <c r="BP32" s="278">
        <f t="shared" ca="1" si="32"/>
        <v>0</v>
      </c>
      <c r="BQ32" s="278">
        <f t="shared" ref="BQ32:CS32" ca="1" si="33">IFERROR(IF(BQ$17="beräknas ej",0,BP32*IF(BQ$18&gt;$D$3,1,IF(BQ$18&lt;=$C$3,$C$2,$D$2))*IFERROR(INDEX($B$8:$E$14,MATCH($A32,$A$8:$A$14,0),MATCH(BQ$18,$B$6:$E$6,1)),0)),0)</f>
        <v>0</v>
      </c>
      <c r="BR32" s="278">
        <f t="shared" ca="1" si="33"/>
        <v>0</v>
      </c>
      <c r="BS32" s="278">
        <f t="shared" ca="1" si="33"/>
        <v>0</v>
      </c>
      <c r="BT32" s="278">
        <f t="shared" ca="1" si="33"/>
        <v>0</v>
      </c>
      <c r="BU32" s="278">
        <f t="shared" si="33"/>
        <v>0</v>
      </c>
      <c r="BV32" s="278">
        <f t="shared" si="33"/>
        <v>0</v>
      </c>
      <c r="BW32" s="278">
        <f t="shared" si="33"/>
        <v>0</v>
      </c>
      <c r="BX32" s="278">
        <f t="shared" si="33"/>
        <v>0</v>
      </c>
      <c r="BY32" s="278">
        <f t="shared" si="33"/>
        <v>0</v>
      </c>
      <c r="BZ32" s="278">
        <f t="shared" si="33"/>
        <v>0</v>
      </c>
      <c r="CA32" s="278">
        <f t="shared" si="33"/>
        <v>0</v>
      </c>
      <c r="CB32" s="278">
        <f t="shared" si="33"/>
        <v>0</v>
      </c>
      <c r="CC32" s="278">
        <f t="shared" si="33"/>
        <v>0</v>
      </c>
      <c r="CD32" s="278">
        <f t="shared" si="33"/>
        <v>0</v>
      </c>
      <c r="CE32" s="278">
        <f t="shared" si="33"/>
        <v>0</v>
      </c>
      <c r="CF32" s="278">
        <f t="shared" si="33"/>
        <v>0</v>
      </c>
      <c r="CG32" s="278">
        <f t="shared" si="33"/>
        <v>0</v>
      </c>
      <c r="CH32" s="278">
        <f t="shared" si="33"/>
        <v>0</v>
      </c>
      <c r="CI32" s="278">
        <f t="shared" si="33"/>
        <v>0</v>
      </c>
      <c r="CJ32" s="278">
        <f t="shared" si="33"/>
        <v>0</v>
      </c>
      <c r="CK32" s="278">
        <f t="shared" si="33"/>
        <v>0</v>
      </c>
      <c r="CL32" s="278">
        <f t="shared" si="33"/>
        <v>0</v>
      </c>
      <c r="CM32" s="278">
        <f t="shared" si="33"/>
        <v>0</v>
      </c>
      <c r="CN32" s="278">
        <f t="shared" si="33"/>
        <v>0</v>
      </c>
      <c r="CO32" s="278">
        <f t="shared" si="33"/>
        <v>0</v>
      </c>
      <c r="CP32" s="278">
        <f t="shared" si="33"/>
        <v>0</v>
      </c>
      <c r="CQ32" s="278">
        <f t="shared" si="33"/>
        <v>0</v>
      </c>
      <c r="CR32" s="278">
        <f t="shared" si="33"/>
        <v>0</v>
      </c>
      <c r="CS32" s="278">
        <f t="shared" si="33"/>
        <v>0</v>
      </c>
    </row>
    <row r="33" spans="1:97" s="377" customFormat="1" x14ac:dyDescent="0.35">
      <c r="A33" s="278">
        <f>Prognoser!C79</f>
        <v>0</v>
      </c>
      <c r="B33" s="278" t="str">
        <f>'JA basår'!B21</f>
        <v>0 0</v>
      </c>
      <c r="C33" s="278">
        <f>Prognoser!D79</f>
        <v>0</v>
      </c>
      <c r="D33" s="278">
        <f ca="1">IFERROR('JA basår'!AC21+'JA basår'!AC51,0)</f>
        <v>0</v>
      </c>
      <c r="E33" s="278">
        <f t="shared" ref="E33:BP33" ca="1" si="34">IFERROR(IF(E$17="beräknas ej",0,D33*IF(E$18&gt;$D$3,1,IF(E$18&lt;=$C$3,$C$2,$D$2))*IFERROR(INDEX($B$8:$E$14,MATCH($A33,$A$8:$A$14,0),MATCH(E$18,$B$6:$E$6,1)),0)),0)</f>
        <v>0</v>
      </c>
      <c r="F33" s="278">
        <f t="shared" ca="1" si="34"/>
        <v>0</v>
      </c>
      <c r="G33" s="278">
        <f t="shared" ca="1" si="34"/>
        <v>0</v>
      </c>
      <c r="H33" s="278">
        <f t="shared" ca="1" si="34"/>
        <v>0</v>
      </c>
      <c r="I33" s="278">
        <f t="shared" ca="1" si="34"/>
        <v>0</v>
      </c>
      <c r="J33" s="278">
        <f t="shared" ca="1" si="34"/>
        <v>0</v>
      </c>
      <c r="K33" s="278">
        <f t="shared" ca="1" si="34"/>
        <v>0</v>
      </c>
      <c r="L33" s="278">
        <f t="shared" ca="1" si="34"/>
        <v>0</v>
      </c>
      <c r="M33" s="278">
        <f t="shared" ca="1" si="34"/>
        <v>0</v>
      </c>
      <c r="N33" s="278">
        <f t="shared" ca="1" si="34"/>
        <v>0</v>
      </c>
      <c r="O33" s="278">
        <f t="shared" ca="1" si="34"/>
        <v>0</v>
      </c>
      <c r="P33" s="278">
        <f t="shared" ca="1" si="34"/>
        <v>0</v>
      </c>
      <c r="Q33" s="278">
        <f t="shared" ca="1" si="34"/>
        <v>0</v>
      </c>
      <c r="R33" s="278">
        <f t="shared" ca="1" si="34"/>
        <v>0</v>
      </c>
      <c r="S33" s="278">
        <f t="shared" ca="1" si="34"/>
        <v>0</v>
      </c>
      <c r="T33" s="278">
        <f t="shared" ca="1" si="34"/>
        <v>0</v>
      </c>
      <c r="U33" s="278">
        <f t="shared" ca="1" si="34"/>
        <v>0</v>
      </c>
      <c r="V33" s="278">
        <f t="shared" ca="1" si="34"/>
        <v>0</v>
      </c>
      <c r="W33" s="278">
        <f t="shared" ca="1" si="34"/>
        <v>0</v>
      </c>
      <c r="X33" s="278">
        <f t="shared" ca="1" si="34"/>
        <v>0</v>
      </c>
      <c r="Y33" s="278">
        <f t="shared" ca="1" si="34"/>
        <v>0</v>
      </c>
      <c r="Z33" s="278">
        <f t="shared" ca="1" si="34"/>
        <v>0</v>
      </c>
      <c r="AA33" s="278">
        <f t="shared" ca="1" si="34"/>
        <v>0</v>
      </c>
      <c r="AB33" s="278">
        <f t="shared" ca="1" si="34"/>
        <v>0</v>
      </c>
      <c r="AC33" s="278">
        <f t="shared" ca="1" si="34"/>
        <v>0</v>
      </c>
      <c r="AD33" s="278">
        <f t="shared" ca="1" si="34"/>
        <v>0</v>
      </c>
      <c r="AE33" s="278">
        <f t="shared" ca="1" si="34"/>
        <v>0</v>
      </c>
      <c r="AF33" s="278">
        <f t="shared" ca="1" si="34"/>
        <v>0</v>
      </c>
      <c r="AG33" s="278">
        <f t="shared" ca="1" si="34"/>
        <v>0</v>
      </c>
      <c r="AH33" s="278">
        <f t="shared" ca="1" si="34"/>
        <v>0</v>
      </c>
      <c r="AI33" s="278">
        <f t="shared" ca="1" si="34"/>
        <v>0</v>
      </c>
      <c r="AJ33" s="278">
        <f t="shared" ca="1" si="34"/>
        <v>0</v>
      </c>
      <c r="AK33" s="278">
        <f t="shared" ca="1" si="34"/>
        <v>0</v>
      </c>
      <c r="AL33" s="278">
        <f t="shared" ca="1" si="34"/>
        <v>0</v>
      </c>
      <c r="AM33" s="278">
        <f t="shared" ca="1" si="34"/>
        <v>0</v>
      </c>
      <c r="AN33" s="278">
        <f t="shared" ca="1" si="34"/>
        <v>0</v>
      </c>
      <c r="AO33" s="278">
        <f t="shared" ca="1" si="34"/>
        <v>0</v>
      </c>
      <c r="AP33" s="278">
        <f t="shared" ca="1" si="34"/>
        <v>0</v>
      </c>
      <c r="AQ33" s="278">
        <f t="shared" ca="1" si="34"/>
        <v>0</v>
      </c>
      <c r="AR33" s="278">
        <f t="shared" ca="1" si="34"/>
        <v>0</v>
      </c>
      <c r="AS33" s="278">
        <f t="shared" ca="1" si="34"/>
        <v>0</v>
      </c>
      <c r="AT33" s="278">
        <f t="shared" ca="1" si="34"/>
        <v>0</v>
      </c>
      <c r="AU33" s="278">
        <f t="shared" ca="1" si="34"/>
        <v>0</v>
      </c>
      <c r="AV33" s="278">
        <f t="shared" ca="1" si="34"/>
        <v>0</v>
      </c>
      <c r="AW33" s="278">
        <f t="shared" ca="1" si="34"/>
        <v>0</v>
      </c>
      <c r="AX33" s="278">
        <f t="shared" ca="1" si="34"/>
        <v>0</v>
      </c>
      <c r="AY33" s="278">
        <f t="shared" ca="1" si="34"/>
        <v>0</v>
      </c>
      <c r="AZ33" s="278">
        <f t="shared" ca="1" si="34"/>
        <v>0</v>
      </c>
      <c r="BA33" s="278">
        <f t="shared" ca="1" si="34"/>
        <v>0</v>
      </c>
      <c r="BB33" s="278">
        <f t="shared" ca="1" si="34"/>
        <v>0</v>
      </c>
      <c r="BC33" s="278">
        <f t="shared" ca="1" si="34"/>
        <v>0</v>
      </c>
      <c r="BD33" s="278">
        <f t="shared" ca="1" si="34"/>
        <v>0</v>
      </c>
      <c r="BE33" s="278">
        <f t="shared" ca="1" si="34"/>
        <v>0</v>
      </c>
      <c r="BF33" s="278">
        <f t="shared" ca="1" si="34"/>
        <v>0</v>
      </c>
      <c r="BG33" s="278">
        <f t="shared" ca="1" si="34"/>
        <v>0</v>
      </c>
      <c r="BH33" s="278">
        <f t="shared" ca="1" si="34"/>
        <v>0</v>
      </c>
      <c r="BI33" s="278">
        <f t="shared" ca="1" si="34"/>
        <v>0</v>
      </c>
      <c r="BJ33" s="278">
        <f t="shared" ca="1" si="34"/>
        <v>0</v>
      </c>
      <c r="BK33" s="278">
        <f t="shared" ca="1" si="34"/>
        <v>0</v>
      </c>
      <c r="BL33" s="278">
        <f t="shared" ca="1" si="34"/>
        <v>0</v>
      </c>
      <c r="BM33" s="278">
        <f t="shared" ca="1" si="34"/>
        <v>0</v>
      </c>
      <c r="BN33" s="278">
        <f t="shared" ca="1" si="34"/>
        <v>0</v>
      </c>
      <c r="BO33" s="278">
        <f t="shared" ca="1" si="34"/>
        <v>0</v>
      </c>
      <c r="BP33" s="278">
        <f t="shared" ca="1" si="34"/>
        <v>0</v>
      </c>
      <c r="BQ33" s="278">
        <f t="shared" ref="BQ33:CS33" ca="1" si="35">IFERROR(IF(BQ$17="beräknas ej",0,BP33*IF(BQ$18&gt;$D$3,1,IF(BQ$18&lt;=$C$3,$C$2,$D$2))*IFERROR(INDEX($B$8:$E$14,MATCH($A33,$A$8:$A$14,0),MATCH(BQ$18,$B$6:$E$6,1)),0)),0)</f>
        <v>0</v>
      </c>
      <c r="BR33" s="278">
        <f t="shared" ca="1" si="35"/>
        <v>0</v>
      </c>
      <c r="BS33" s="278">
        <f t="shared" ca="1" si="35"/>
        <v>0</v>
      </c>
      <c r="BT33" s="278">
        <f t="shared" ca="1" si="35"/>
        <v>0</v>
      </c>
      <c r="BU33" s="278">
        <f t="shared" si="35"/>
        <v>0</v>
      </c>
      <c r="BV33" s="278">
        <f t="shared" si="35"/>
        <v>0</v>
      </c>
      <c r="BW33" s="278">
        <f t="shared" si="35"/>
        <v>0</v>
      </c>
      <c r="BX33" s="278">
        <f t="shared" si="35"/>
        <v>0</v>
      </c>
      <c r="BY33" s="278">
        <f t="shared" si="35"/>
        <v>0</v>
      </c>
      <c r="BZ33" s="278">
        <f t="shared" si="35"/>
        <v>0</v>
      </c>
      <c r="CA33" s="278">
        <f t="shared" si="35"/>
        <v>0</v>
      </c>
      <c r="CB33" s="278">
        <f t="shared" si="35"/>
        <v>0</v>
      </c>
      <c r="CC33" s="278">
        <f t="shared" si="35"/>
        <v>0</v>
      </c>
      <c r="CD33" s="278">
        <f t="shared" si="35"/>
        <v>0</v>
      </c>
      <c r="CE33" s="278">
        <f t="shared" si="35"/>
        <v>0</v>
      </c>
      <c r="CF33" s="278">
        <f t="shared" si="35"/>
        <v>0</v>
      </c>
      <c r="CG33" s="278">
        <f t="shared" si="35"/>
        <v>0</v>
      </c>
      <c r="CH33" s="278">
        <f t="shared" si="35"/>
        <v>0</v>
      </c>
      <c r="CI33" s="278">
        <f t="shared" si="35"/>
        <v>0</v>
      </c>
      <c r="CJ33" s="278">
        <f t="shared" si="35"/>
        <v>0</v>
      </c>
      <c r="CK33" s="278">
        <f t="shared" si="35"/>
        <v>0</v>
      </c>
      <c r="CL33" s="278">
        <f t="shared" si="35"/>
        <v>0</v>
      </c>
      <c r="CM33" s="278">
        <f t="shared" si="35"/>
        <v>0</v>
      </c>
      <c r="CN33" s="278">
        <f t="shared" si="35"/>
        <v>0</v>
      </c>
      <c r="CO33" s="278">
        <f t="shared" si="35"/>
        <v>0</v>
      </c>
      <c r="CP33" s="278">
        <f t="shared" si="35"/>
        <v>0</v>
      </c>
      <c r="CQ33" s="278">
        <f t="shared" si="35"/>
        <v>0</v>
      </c>
      <c r="CR33" s="278">
        <f t="shared" si="35"/>
        <v>0</v>
      </c>
      <c r="CS33" s="278">
        <f t="shared" si="35"/>
        <v>0</v>
      </c>
    </row>
    <row r="34" spans="1:97" s="377" customFormat="1" x14ac:dyDescent="0.35">
      <c r="A34" s="278">
        <f>Prognoser!C80</f>
        <v>0</v>
      </c>
      <c r="B34" s="278" t="str">
        <f>'JA basår'!B22</f>
        <v>0 0</v>
      </c>
      <c r="C34" s="278">
        <f>Prognoser!D80</f>
        <v>0</v>
      </c>
      <c r="D34" s="278">
        <f ca="1">IFERROR('JA basår'!AC22+'JA basår'!AC52,0)</f>
        <v>0</v>
      </c>
      <c r="E34" s="278">
        <f t="shared" ref="E34:BP34" ca="1" si="36">IFERROR(IF(E$17="beräknas ej",0,D34*IF(E$18&gt;$D$3,1,IF(E$18&lt;=$C$3,$C$2,$D$2))*IFERROR(INDEX($B$8:$E$14,MATCH($A34,$A$8:$A$14,0),MATCH(E$18,$B$6:$E$6,1)),0)),0)</f>
        <v>0</v>
      </c>
      <c r="F34" s="278">
        <f t="shared" ca="1" si="36"/>
        <v>0</v>
      </c>
      <c r="G34" s="278">
        <f t="shared" ca="1" si="36"/>
        <v>0</v>
      </c>
      <c r="H34" s="278">
        <f t="shared" ca="1" si="36"/>
        <v>0</v>
      </c>
      <c r="I34" s="278">
        <f t="shared" ca="1" si="36"/>
        <v>0</v>
      </c>
      <c r="J34" s="278">
        <f t="shared" ca="1" si="36"/>
        <v>0</v>
      </c>
      <c r="K34" s="278">
        <f t="shared" ca="1" si="36"/>
        <v>0</v>
      </c>
      <c r="L34" s="278">
        <f t="shared" ca="1" si="36"/>
        <v>0</v>
      </c>
      <c r="M34" s="278">
        <f t="shared" ca="1" si="36"/>
        <v>0</v>
      </c>
      <c r="N34" s="278">
        <f t="shared" ca="1" si="36"/>
        <v>0</v>
      </c>
      <c r="O34" s="278">
        <f t="shared" ca="1" si="36"/>
        <v>0</v>
      </c>
      <c r="P34" s="278">
        <f t="shared" ca="1" si="36"/>
        <v>0</v>
      </c>
      <c r="Q34" s="278">
        <f t="shared" ca="1" si="36"/>
        <v>0</v>
      </c>
      <c r="R34" s="278">
        <f t="shared" ca="1" si="36"/>
        <v>0</v>
      </c>
      <c r="S34" s="278">
        <f t="shared" ca="1" si="36"/>
        <v>0</v>
      </c>
      <c r="T34" s="278">
        <f t="shared" ca="1" si="36"/>
        <v>0</v>
      </c>
      <c r="U34" s="278">
        <f t="shared" ca="1" si="36"/>
        <v>0</v>
      </c>
      <c r="V34" s="278">
        <f t="shared" ca="1" si="36"/>
        <v>0</v>
      </c>
      <c r="W34" s="278">
        <f t="shared" ca="1" si="36"/>
        <v>0</v>
      </c>
      <c r="X34" s="278">
        <f t="shared" ca="1" si="36"/>
        <v>0</v>
      </c>
      <c r="Y34" s="278">
        <f t="shared" ca="1" si="36"/>
        <v>0</v>
      </c>
      <c r="Z34" s="278">
        <f t="shared" ca="1" si="36"/>
        <v>0</v>
      </c>
      <c r="AA34" s="278">
        <f t="shared" ca="1" si="36"/>
        <v>0</v>
      </c>
      <c r="AB34" s="278">
        <f t="shared" ca="1" si="36"/>
        <v>0</v>
      </c>
      <c r="AC34" s="278">
        <f t="shared" ca="1" si="36"/>
        <v>0</v>
      </c>
      <c r="AD34" s="278">
        <f t="shared" ca="1" si="36"/>
        <v>0</v>
      </c>
      <c r="AE34" s="278">
        <f t="shared" ca="1" si="36"/>
        <v>0</v>
      </c>
      <c r="AF34" s="278">
        <f t="shared" ca="1" si="36"/>
        <v>0</v>
      </c>
      <c r="AG34" s="278">
        <f t="shared" ca="1" si="36"/>
        <v>0</v>
      </c>
      <c r="AH34" s="278">
        <f t="shared" ca="1" si="36"/>
        <v>0</v>
      </c>
      <c r="AI34" s="278">
        <f t="shared" ca="1" si="36"/>
        <v>0</v>
      </c>
      <c r="AJ34" s="278">
        <f t="shared" ca="1" si="36"/>
        <v>0</v>
      </c>
      <c r="AK34" s="278">
        <f t="shared" ca="1" si="36"/>
        <v>0</v>
      </c>
      <c r="AL34" s="278">
        <f t="shared" ca="1" si="36"/>
        <v>0</v>
      </c>
      <c r="AM34" s="278">
        <f t="shared" ca="1" si="36"/>
        <v>0</v>
      </c>
      <c r="AN34" s="278">
        <f t="shared" ca="1" si="36"/>
        <v>0</v>
      </c>
      <c r="AO34" s="278">
        <f t="shared" ca="1" si="36"/>
        <v>0</v>
      </c>
      <c r="AP34" s="278">
        <f t="shared" ca="1" si="36"/>
        <v>0</v>
      </c>
      <c r="AQ34" s="278">
        <f t="shared" ca="1" si="36"/>
        <v>0</v>
      </c>
      <c r="AR34" s="278">
        <f t="shared" ca="1" si="36"/>
        <v>0</v>
      </c>
      <c r="AS34" s="278">
        <f t="shared" ca="1" si="36"/>
        <v>0</v>
      </c>
      <c r="AT34" s="278">
        <f t="shared" ca="1" si="36"/>
        <v>0</v>
      </c>
      <c r="AU34" s="278">
        <f t="shared" ca="1" si="36"/>
        <v>0</v>
      </c>
      <c r="AV34" s="278">
        <f t="shared" ca="1" si="36"/>
        <v>0</v>
      </c>
      <c r="AW34" s="278">
        <f t="shared" ca="1" si="36"/>
        <v>0</v>
      </c>
      <c r="AX34" s="278">
        <f t="shared" ca="1" si="36"/>
        <v>0</v>
      </c>
      <c r="AY34" s="278">
        <f t="shared" ca="1" si="36"/>
        <v>0</v>
      </c>
      <c r="AZ34" s="278">
        <f t="shared" ca="1" si="36"/>
        <v>0</v>
      </c>
      <c r="BA34" s="278">
        <f t="shared" ca="1" si="36"/>
        <v>0</v>
      </c>
      <c r="BB34" s="278">
        <f t="shared" ca="1" si="36"/>
        <v>0</v>
      </c>
      <c r="BC34" s="278">
        <f t="shared" ca="1" si="36"/>
        <v>0</v>
      </c>
      <c r="BD34" s="278">
        <f t="shared" ca="1" si="36"/>
        <v>0</v>
      </c>
      <c r="BE34" s="278">
        <f t="shared" ca="1" si="36"/>
        <v>0</v>
      </c>
      <c r="BF34" s="278">
        <f t="shared" ca="1" si="36"/>
        <v>0</v>
      </c>
      <c r="BG34" s="278">
        <f t="shared" ca="1" si="36"/>
        <v>0</v>
      </c>
      <c r="BH34" s="278">
        <f t="shared" ca="1" si="36"/>
        <v>0</v>
      </c>
      <c r="BI34" s="278">
        <f t="shared" ca="1" si="36"/>
        <v>0</v>
      </c>
      <c r="BJ34" s="278">
        <f t="shared" ca="1" si="36"/>
        <v>0</v>
      </c>
      <c r="BK34" s="278">
        <f t="shared" ca="1" si="36"/>
        <v>0</v>
      </c>
      <c r="BL34" s="278">
        <f t="shared" ca="1" si="36"/>
        <v>0</v>
      </c>
      <c r="BM34" s="278">
        <f t="shared" ca="1" si="36"/>
        <v>0</v>
      </c>
      <c r="BN34" s="278">
        <f t="shared" ca="1" si="36"/>
        <v>0</v>
      </c>
      <c r="BO34" s="278">
        <f t="shared" ca="1" si="36"/>
        <v>0</v>
      </c>
      <c r="BP34" s="278">
        <f t="shared" ca="1" si="36"/>
        <v>0</v>
      </c>
      <c r="BQ34" s="278">
        <f t="shared" ref="BQ34:CS34" ca="1" si="37">IFERROR(IF(BQ$17="beräknas ej",0,BP34*IF(BQ$18&gt;$D$3,1,IF(BQ$18&lt;=$C$3,$C$2,$D$2))*IFERROR(INDEX($B$8:$E$14,MATCH($A34,$A$8:$A$14,0),MATCH(BQ$18,$B$6:$E$6,1)),0)),0)</f>
        <v>0</v>
      </c>
      <c r="BR34" s="278">
        <f t="shared" ca="1" si="37"/>
        <v>0</v>
      </c>
      <c r="BS34" s="278">
        <f t="shared" ca="1" si="37"/>
        <v>0</v>
      </c>
      <c r="BT34" s="278">
        <f t="shared" ca="1" si="37"/>
        <v>0</v>
      </c>
      <c r="BU34" s="278">
        <f t="shared" si="37"/>
        <v>0</v>
      </c>
      <c r="BV34" s="278">
        <f t="shared" si="37"/>
        <v>0</v>
      </c>
      <c r="BW34" s="278">
        <f t="shared" si="37"/>
        <v>0</v>
      </c>
      <c r="BX34" s="278">
        <f t="shared" si="37"/>
        <v>0</v>
      </c>
      <c r="BY34" s="278">
        <f t="shared" si="37"/>
        <v>0</v>
      </c>
      <c r="BZ34" s="278">
        <f t="shared" si="37"/>
        <v>0</v>
      </c>
      <c r="CA34" s="278">
        <f t="shared" si="37"/>
        <v>0</v>
      </c>
      <c r="CB34" s="278">
        <f t="shared" si="37"/>
        <v>0</v>
      </c>
      <c r="CC34" s="278">
        <f t="shared" si="37"/>
        <v>0</v>
      </c>
      <c r="CD34" s="278">
        <f t="shared" si="37"/>
        <v>0</v>
      </c>
      <c r="CE34" s="278">
        <f t="shared" si="37"/>
        <v>0</v>
      </c>
      <c r="CF34" s="278">
        <f t="shared" si="37"/>
        <v>0</v>
      </c>
      <c r="CG34" s="278">
        <f t="shared" si="37"/>
        <v>0</v>
      </c>
      <c r="CH34" s="278">
        <f t="shared" si="37"/>
        <v>0</v>
      </c>
      <c r="CI34" s="278">
        <f t="shared" si="37"/>
        <v>0</v>
      </c>
      <c r="CJ34" s="278">
        <f t="shared" si="37"/>
        <v>0</v>
      </c>
      <c r="CK34" s="278">
        <f t="shared" si="37"/>
        <v>0</v>
      </c>
      <c r="CL34" s="278">
        <f t="shared" si="37"/>
        <v>0</v>
      </c>
      <c r="CM34" s="278">
        <f t="shared" si="37"/>
        <v>0</v>
      </c>
      <c r="CN34" s="278">
        <f t="shared" si="37"/>
        <v>0</v>
      </c>
      <c r="CO34" s="278">
        <f t="shared" si="37"/>
        <v>0</v>
      </c>
      <c r="CP34" s="278">
        <f t="shared" si="37"/>
        <v>0</v>
      </c>
      <c r="CQ34" s="278">
        <f t="shared" si="37"/>
        <v>0</v>
      </c>
      <c r="CR34" s="278">
        <f t="shared" si="37"/>
        <v>0</v>
      </c>
      <c r="CS34" s="278">
        <f t="shared" si="37"/>
        <v>0</v>
      </c>
    </row>
    <row r="35" spans="1:97" s="377" customFormat="1" x14ac:dyDescent="0.35">
      <c r="A35" s="278">
        <f>Prognoser!C81</f>
        <v>0</v>
      </c>
      <c r="B35" s="278" t="str">
        <f>'JA basår'!B23</f>
        <v>0 0</v>
      </c>
      <c r="C35" s="278">
        <f>Prognoser!D81</f>
        <v>0</v>
      </c>
      <c r="D35" s="278">
        <f ca="1">IFERROR('JA basår'!AC23+'JA basår'!AC53,0)</f>
        <v>0</v>
      </c>
      <c r="E35" s="278">
        <f t="shared" ref="E35:BP35" ca="1" si="38">IFERROR(IF(E$17="beräknas ej",0,D35*IF(E$18&gt;$D$3,1,IF(E$18&lt;=$C$3,$C$2,$D$2))*IFERROR(INDEX($B$8:$E$14,MATCH($A35,$A$8:$A$14,0),MATCH(E$18,$B$6:$E$6,1)),0)),0)</f>
        <v>0</v>
      </c>
      <c r="F35" s="278">
        <f t="shared" ca="1" si="38"/>
        <v>0</v>
      </c>
      <c r="G35" s="278">
        <f t="shared" ca="1" si="38"/>
        <v>0</v>
      </c>
      <c r="H35" s="278">
        <f t="shared" ca="1" si="38"/>
        <v>0</v>
      </c>
      <c r="I35" s="278">
        <f t="shared" ca="1" si="38"/>
        <v>0</v>
      </c>
      <c r="J35" s="278">
        <f t="shared" ca="1" si="38"/>
        <v>0</v>
      </c>
      <c r="K35" s="278">
        <f t="shared" ca="1" si="38"/>
        <v>0</v>
      </c>
      <c r="L35" s="278">
        <f t="shared" ca="1" si="38"/>
        <v>0</v>
      </c>
      <c r="M35" s="278">
        <f t="shared" ca="1" si="38"/>
        <v>0</v>
      </c>
      <c r="N35" s="278">
        <f t="shared" ca="1" si="38"/>
        <v>0</v>
      </c>
      <c r="O35" s="278">
        <f t="shared" ca="1" si="38"/>
        <v>0</v>
      </c>
      <c r="P35" s="278">
        <f t="shared" ca="1" si="38"/>
        <v>0</v>
      </c>
      <c r="Q35" s="278">
        <f t="shared" ca="1" si="38"/>
        <v>0</v>
      </c>
      <c r="R35" s="278">
        <f t="shared" ca="1" si="38"/>
        <v>0</v>
      </c>
      <c r="S35" s="278">
        <f t="shared" ca="1" si="38"/>
        <v>0</v>
      </c>
      <c r="T35" s="278">
        <f t="shared" ca="1" si="38"/>
        <v>0</v>
      </c>
      <c r="U35" s="278">
        <f t="shared" ca="1" si="38"/>
        <v>0</v>
      </c>
      <c r="V35" s="278">
        <f t="shared" ca="1" si="38"/>
        <v>0</v>
      </c>
      <c r="W35" s="278">
        <f t="shared" ca="1" si="38"/>
        <v>0</v>
      </c>
      <c r="X35" s="278">
        <f t="shared" ca="1" si="38"/>
        <v>0</v>
      </c>
      <c r="Y35" s="278">
        <f t="shared" ca="1" si="38"/>
        <v>0</v>
      </c>
      <c r="Z35" s="278">
        <f t="shared" ca="1" si="38"/>
        <v>0</v>
      </c>
      <c r="AA35" s="278">
        <f t="shared" ca="1" si="38"/>
        <v>0</v>
      </c>
      <c r="AB35" s="278">
        <f t="shared" ca="1" si="38"/>
        <v>0</v>
      </c>
      <c r="AC35" s="278">
        <f t="shared" ca="1" si="38"/>
        <v>0</v>
      </c>
      <c r="AD35" s="278">
        <f t="shared" ca="1" si="38"/>
        <v>0</v>
      </c>
      <c r="AE35" s="278">
        <f t="shared" ca="1" si="38"/>
        <v>0</v>
      </c>
      <c r="AF35" s="278">
        <f t="shared" ca="1" si="38"/>
        <v>0</v>
      </c>
      <c r="AG35" s="278">
        <f t="shared" ca="1" si="38"/>
        <v>0</v>
      </c>
      <c r="AH35" s="278">
        <f t="shared" ca="1" si="38"/>
        <v>0</v>
      </c>
      <c r="AI35" s="278">
        <f t="shared" ca="1" si="38"/>
        <v>0</v>
      </c>
      <c r="AJ35" s="278">
        <f t="shared" ca="1" si="38"/>
        <v>0</v>
      </c>
      <c r="AK35" s="278">
        <f t="shared" ca="1" si="38"/>
        <v>0</v>
      </c>
      <c r="AL35" s="278">
        <f t="shared" ca="1" si="38"/>
        <v>0</v>
      </c>
      <c r="AM35" s="278">
        <f t="shared" ca="1" si="38"/>
        <v>0</v>
      </c>
      <c r="AN35" s="278">
        <f t="shared" ca="1" si="38"/>
        <v>0</v>
      </c>
      <c r="AO35" s="278">
        <f t="shared" ca="1" si="38"/>
        <v>0</v>
      </c>
      <c r="AP35" s="278">
        <f t="shared" ca="1" si="38"/>
        <v>0</v>
      </c>
      <c r="AQ35" s="278">
        <f t="shared" ca="1" si="38"/>
        <v>0</v>
      </c>
      <c r="AR35" s="278">
        <f t="shared" ca="1" si="38"/>
        <v>0</v>
      </c>
      <c r="AS35" s="278">
        <f t="shared" ca="1" si="38"/>
        <v>0</v>
      </c>
      <c r="AT35" s="278">
        <f t="shared" ca="1" si="38"/>
        <v>0</v>
      </c>
      <c r="AU35" s="278">
        <f t="shared" ca="1" si="38"/>
        <v>0</v>
      </c>
      <c r="AV35" s="278">
        <f t="shared" ca="1" si="38"/>
        <v>0</v>
      </c>
      <c r="AW35" s="278">
        <f t="shared" ca="1" si="38"/>
        <v>0</v>
      </c>
      <c r="AX35" s="278">
        <f t="shared" ca="1" si="38"/>
        <v>0</v>
      </c>
      <c r="AY35" s="278">
        <f t="shared" ca="1" si="38"/>
        <v>0</v>
      </c>
      <c r="AZ35" s="278">
        <f t="shared" ca="1" si="38"/>
        <v>0</v>
      </c>
      <c r="BA35" s="278">
        <f t="shared" ca="1" si="38"/>
        <v>0</v>
      </c>
      <c r="BB35" s="278">
        <f t="shared" ca="1" si="38"/>
        <v>0</v>
      </c>
      <c r="BC35" s="278">
        <f t="shared" ca="1" si="38"/>
        <v>0</v>
      </c>
      <c r="BD35" s="278">
        <f t="shared" ca="1" si="38"/>
        <v>0</v>
      </c>
      <c r="BE35" s="278">
        <f t="shared" ca="1" si="38"/>
        <v>0</v>
      </c>
      <c r="BF35" s="278">
        <f t="shared" ca="1" si="38"/>
        <v>0</v>
      </c>
      <c r="BG35" s="278">
        <f t="shared" ca="1" si="38"/>
        <v>0</v>
      </c>
      <c r="BH35" s="278">
        <f t="shared" ca="1" si="38"/>
        <v>0</v>
      </c>
      <c r="BI35" s="278">
        <f t="shared" ca="1" si="38"/>
        <v>0</v>
      </c>
      <c r="BJ35" s="278">
        <f t="shared" ca="1" si="38"/>
        <v>0</v>
      </c>
      <c r="BK35" s="278">
        <f t="shared" ca="1" si="38"/>
        <v>0</v>
      </c>
      <c r="BL35" s="278">
        <f t="shared" ca="1" si="38"/>
        <v>0</v>
      </c>
      <c r="BM35" s="278">
        <f t="shared" ca="1" si="38"/>
        <v>0</v>
      </c>
      <c r="BN35" s="278">
        <f t="shared" ca="1" si="38"/>
        <v>0</v>
      </c>
      <c r="BO35" s="278">
        <f t="shared" ca="1" si="38"/>
        <v>0</v>
      </c>
      <c r="BP35" s="278">
        <f t="shared" ca="1" si="38"/>
        <v>0</v>
      </c>
      <c r="BQ35" s="278">
        <f t="shared" ref="BQ35:CS35" ca="1" si="39">IFERROR(IF(BQ$17="beräknas ej",0,BP35*IF(BQ$18&gt;$D$3,1,IF(BQ$18&lt;=$C$3,$C$2,$D$2))*IFERROR(INDEX($B$8:$E$14,MATCH($A35,$A$8:$A$14,0),MATCH(BQ$18,$B$6:$E$6,1)),0)),0)</f>
        <v>0</v>
      </c>
      <c r="BR35" s="278">
        <f t="shared" ca="1" si="39"/>
        <v>0</v>
      </c>
      <c r="BS35" s="278">
        <f t="shared" ca="1" si="39"/>
        <v>0</v>
      </c>
      <c r="BT35" s="278">
        <f t="shared" ca="1" si="39"/>
        <v>0</v>
      </c>
      <c r="BU35" s="278">
        <f t="shared" si="39"/>
        <v>0</v>
      </c>
      <c r="BV35" s="278">
        <f t="shared" si="39"/>
        <v>0</v>
      </c>
      <c r="BW35" s="278">
        <f t="shared" si="39"/>
        <v>0</v>
      </c>
      <c r="BX35" s="278">
        <f t="shared" si="39"/>
        <v>0</v>
      </c>
      <c r="BY35" s="278">
        <f t="shared" si="39"/>
        <v>0</v>
      </c>
      <c r="BZ35" s="278">
        <f t="shared" si="39"/>
        <v>0</v>
      </c>
      <c r="CA35" s="278">
        <f t="shared" si="39"/>
        <v>0</v>
      </c>
      <c r="CB35" s="278">
        <f t="shared" si="39"/>
        <v>0</v>
      </c>
      <c r="CC35" s="278">
        <f t="shared" si="39"/>
        <v>0</v>
      </c>
      <c r="CD35" s="278">
        <f t="shared" si="39"/>
        <v>0</v>
      </c>
      <c r="CE35" s="278">
        <f t="shared" si="39"/>
        <v>0</v>
      </c>
      <c r="CF35" s="278">
        <f t="shared" si="39"/>
        <v>0</v>
      </c>
      <c r="CG35" s="278">
        <f t="shared" si="39"/>
        <v>0</v>
      </c>
      <c r="CH35" s="278">
        <f t="shared" si="39"/>
        <v>0</v>
      </c>
      <c r="CI35" s="278">
        <f t="shared" si="39"/>
        <v>0</v>
      </c>
      <c r="CJ35" s="278">
        <f t="shared" si="39"/>
        <v>0</v>
      </c>
      <c r="CK35" s="278">
        <f t="shared" si="39"/>
        <v>0</v>
      </c>
      <c r="CL35" s="278">
        <f t="shared" si="39"/>
        <v>0</v>
      </c>
      <c r="CM35" s="278">
        <f t="shared" si="39"/>
        <v>0</v>
      </c>
      <c r="CN35" s="278">
        <f t="shared" si="39"/>
        <v>0</v>
      </c>
      <c r="CO35" s="278">
        <f t="shared" si="39"/>
        <v>0</v>
      </c>
      <c r="CP35" s="278">
        <f t="shared" si="39"/>
        <v>0</v>
      </c>
      <c r="CQ35" s="278">
        <f t="shared" si="39"/>
        <v>0</v>
      </c>
      <c r="CR35" s="278">
        <f t="shared" si="39"/>
        <v>0</v>
      </c>
      <c r="CS35" s="278">
        <f t="shared" si="39"/>
        <v>0</v>
      </c>
    </row>
    <row r="36" spans="1:97" s="377" customFormat="1" x14ac:dyDescent="0.35">
      <c r="A36" s="278">
        <f>Prognoser!C82</f>
        <v>0</v>
      </c>
      <c r="B36" s="278" t="str">
        <f>'JA basår'!B24</f>
        <v>0 0</v>
      </c>
      <c r="C36" s="278">
        <f>Prognoser!D82</f>
        <v>0</v>
      </c>
      <c r="D36" s="278">
        <f ca="1">IFERROR('JA basår'!AC24+'JA basår'!AC54,0)</f>
        <v>0</v>
      </c>
      <c r="E36" s="278">
        <f t="shared" ref="E36:BP36" ca="1" si="40">IFERROR(IF(E$17="beräknas ej",0,D36*IF(E$18&gt;$D$3,1,IF(E$18&lt;=$C$3,$C$2,$D$2))*IFERROR(INDEX($B$8:$E$14,MATCH($A36,$A$8:$A$14,0),MATCH(E$18,$B$6:$E$6,1)),0)),0)</f>
        <v>0</v>
      </c>
      <c r="F36" s="278">
        <f t="shared" ca="1" si="40"/>
        <v>0</v>
      </c>
      <c r="G36" s="278">
        <f t="shared" ca="1" si="40"/>
        <v>0</v>
      </c>
      <c r="H36" s="278">
        <f t="shared" ca="1" si="40"/>
        <v>0</v>
      </c>
      <c r="I36" s="278">
        <f t="shared" ca="1" si="40"/>
        <v>0</v>
      </c>
      <c r="J36" s="278">
        <f t="shared" ca="1" si="40"/>
        <v>0</v>
      </c>
      <c r="K36" s="278">
        <f t="shared" ca="1" si="40"/>
        <v>0</v>
      </c>
      <c r="L36" s="278">
        <f t="shared" ca="1" si="40"/>
        <v>0</v>
      </c>
      <c r="M36" s="278">
        <f t="shared" ca="1" si="40"/>
        <v>0</v>
      </c>
      <c r="N36" s="278">
        <f t="shared" ca="1" si="40"/>
        <v>0</v>
      </c>
      <c r="O36" s="278">
        <f t="shared" ca="1" si="40"/>
        <v>0</v>
      </c>
      <c r="P36" s="278">
        <f t="shared" ca="1" si="40"/>
        <v>0</v>
      </c>
      <c r="Q36" s="278">
        <f t="shared" ca="1" si="40"/>
        <v>0</v>
      </c>
      <c r="R36" s="278">
        <f t="shared" ca="1" si="40"/>
        <v>0</v>
      </c>
      <c r="S36" s="278">
        <f t="shared" ca="1" si="40"/>
        <v>0</v>
      </c>
      <c r="T36" s="278">
        <f t="shared" ca="1" si="40"/>
        <v>0</v>
      </c>
      <c r="U36" s="278">
        <f t="shared" ca="1" si="40"/>
        <v>0</v>
      </c>
      <c r="V36" s="278">
        <f t="shared" ca="1" si="40"/>
        <v>0</v>
      </c>
      <c r="W36" s="278">
        <f t="shared" ca="1" si="40"/>
        <v>0</v>
      </c>
      <c r="X36" s="278">
        <f t="shared" ca="1" si="40"/>
        <v>0</v>
      </c>
      <c r="Y36" s="278">
        <f t="shared" ca="1" si="40"/>
        <v>0</v>
      </c>
      <c r="Z36" s="278">
        <f t="shared" ca="1" si="40"/>
        <v>0</v>
      </c>
      <c r="AA36" s="278">
        <f t="shared" ca="1" si="40"/>
        <v>0</v>
      </c>
      <c r="AB36" s="278">
        <f t="shared" ca="1" si="40"/>
        <v>0</v>
      </c>
      <c r="AC36" s="278">
        <f t="shared" ca="1" si="40"/>
        <v>0</v>
      </c>
      <c r="AD36" s="278">
        <f t="shared" ca="1" si="40"/>
        <v>0</v>
      </c>
      <c r="AE36" s="278">
        <f t="shared" ca="1" si="40"/>
        <v>0</v>
      </c>
      <c r="AF36" s="278">
        <f t="shared" ca="1" si="40"/>
        <v>0</v>
      </c>
      <c r="AG36" s="278">
        <f t="shared" ca="1" si="40"/>
        <v>0</v>
      </c>
      <c r="AH36" s="278">
        <f t="shared" ca="1" si="40"/>
        <v>0</v>
      </c>
      <c r="AI36" s="278">
        <f t="shared" ca="1" si="40"/>
        <v>0</v>
      </c>
      <c r="AJ36" s="278">
        <f t="shared" ca="1" si="40"/>
        <v>0</v>
      </c>
      <c r="AK36" s="278">
        <f t="shared" ca="1" si="40"/>
        <v>0</v>
      </c>
      <c r="AL36" s="278">
        <f t="shared" ca="1" si="40"/>
        <v>0</v>
      </c>
      <c r="AM36" s="278">
        <f t="shared" ca="1" si="40"/>
        <v>0</v>
      </c>
      <c r="AN36" s="278">
        <f t="shared" ca="1" si="40"/>
        <v>0</v>
      </c>
      <c r="AO36" s="278">
        <f t="shared" ca="1" si="40"/>
        <v>0</v>
      </c>
      <c r="AP36" s="278">
        <f t="shared" ca="1" si="40"/>
        <v>0</v>
      </c>
      <c r="AQ36" s="278">
        <f t="shared" ca="1" si="40"/>
        <v>0</v>
      </c>
      <c r="AR36" s="278">
        <f t="shared" ca="1" si="40"/>
        <v>0</v>
      </c>
      <c r="AS36" s="278">
        <f t="shared" ca="1" si="40"/>
        <v>0</v>
      </c>
      <c r="AT36" s="278">
        <f t="shared" ca="1" si="40"/>
        <v>0</v>
      </c>
      <c r="AU36" s="278">
        <f t="shared" ca="1" si="40"/>
        <v>0</v>
      </c>
      <c r="AV36" s="278">
        <f t="shared" ca="1" si="40"/>
        <v>0</v>
      </c>
      <c r="AW36" s="278">
        <f t="shared" ca="1" si="40"/>
        <v>0</v>
      </c>
      <c r="AX36" s="278">
        <f t="shared" ca="1" si="40"/>
        <v>0</v>
      </c>
      <c r="AY36" s="278">
        <f t="shared" ca="1" si="40"/>
        <v>0</v>
      </c>
      <c r="AZ36" s="278">
        <f t="shared" ca="1" si="40"/>
        <v>0</v>
      </c>
      <c r="BA36" s="278">
        <f t="shared" ca="1" si="40"/>
        <v>0</v>
      </c>
      <c r="BB36" s="278">
        <f t="shared" ca="1" si="40"/>
        <v>0</v>
      </c>
      <c r="BC36" s="278">
        <f t="shared" ca="1" si="40"/>
        <v>0</v>
      </c>
      <c r="BD36" s="278">
        <f t="shared" ca="1" si="40"/>
        <v>0</v>
      </c>
      <c r="BE36" s="278">
        <f t="shared" ca="1" si="40"/>
        <v>0</v>
      </c>
      <c r="BF36" s="278">
        <f t="shared" ca="1" si="40"/>
        <v>0</v>
      </c>
      <c r="BG36" s="278">
        <f t="shared" ca="1" si="40"/>
        <v>0</v>
      </c>
      <c r="BH36" s="278">
        <f t="shared" ca="1" si="40"/>
        <v>0</v>
      </c>
      <c r="BI36" s="278">
        <f t="shared" ca="1" si="40"/>
        <v>0</v>
      </c>
      <c r="BJ36" s="278">
        <f t="shared" ca="1" si="40"/>
        <v>0</v>
      </c>
      <c r="BK36" s="278">
        <f t="shared" ca="1" si="40"/>
        <v>0</v>
      </c>
      <c r="BL36" s="278">
        <f t="shared" ca="1" si="40"/>
        <v>0</v>
      </c>
      <c r="BM36" s="278">
        <f t="shared" ca="1" si="40"/>
        <v>0</v>
      </c>
      <c r="BN36" s="278">
        <f t="shared" ca="1" si="40"/>
        <v>0</v>
      </c>
      <c r="BO36" s="278">
        <f t="shared" ca="1" si="40"/>
        <v>0</v>
      </c>
      <c r="BP36" s="278">
        <f t="shared" ca="1" si="40"/>
        <v>0</v>
      </c>
      <c r="BQ36" s="278">
        <f t="shared" ref="BQ36:CS36" ca="1" si="41">IFERROR(IF(BQ$17="beräknas ej",0,BP36*IF(BQ$18&gt;$D$3,1,IF(BQ$18&lt;=$C$3,$C$2,$D$2))*IFERROR(INDEX($B$8:$E$14,MATCH($A36,$A$8:$A$14,0),MATCH(BQ$18,$B$6:$E$6,1)),0)),0)</f>
        <v>0</v>
      </c>
      <c r="BR36" s="278">
        <f t="shared" ca="1" si="41"/>
        <v>0</v>
      </c>
      <c r="BS36" s="278">
        <f t="shared" ca="1" si="41"/>
        <v>0</v>
      </c>
      <c r="BT36" s="278">
        <f t="shared" ca="1" si="41"/>
        <v>0</v>
      </c>
      <c r="BU36" s="278">
        <f t="shared" si="41"/>
        <v>0</v>
      </c>
      <c r="BV36" s="278">
        <f t="shared" si="41"/>
        <v>0</v>
      </c>
      <c r="BW36" s="278">
        <f t="shared" si="41"/>
        <v>0</v>
      </c>
      <c r="BX36" s="278">
        <f t="shared" si="41"/>
        <v>0</v>
      </c>
      <c r="BY36" s="278">
        <f t="shared" si="41"/>
        <v>0</v>
      </c>
      <c r="BZ36" s="278">
        <f t="shared" si="41"/>
        <v>0</v>
      </c>
      <c r="CA36" s="278">
        <f t="shared" si="41"/>
        <v>0</v>
      </c>
      <c r="CB36" s="278">
        <f t="shared" si="41"/>
        <v>0</v>
      </c>
      <c r="CC36" s="278">
        <f t="shared" si="41"/>
        <v>0</v>
      </c>
      <c r="CD36" s="278">
        <f t="shared" si="41"/>
        <v>0</v>
      </c>
      <c r="CE36" s="278">
        <f t="shared" si="41"/>
        <v>0</v>
      </c>
      <c r="CF36" s="278">
        <f t="shared" si="41"/>
        <v>0</v>
      </c>
      <c r="CG36" s="278">
        <f t="shared" si="41"/>
        <v>0</v>
      </c>
      <c r="CH36" s="278">
        <f t="shared" si="41"/>
        <v>0</v>
      </c>
      <c r="CI36" s="278">
        <f t="shared" si="41"/>
        <v>0</v>
      </c>
      <c r="CJ36" s="278">
        <f t="shared" si="41"/>
        <v>0</v>
      </c>
      <c r="CK36" s="278">
        <f t="shared" si="41"/>
        <v>0</v>
      </c>
      <c r="CL36" s="278">
        <f t="shared" si="41"/>
        <v>0</v>
      </c>
      <c r="CM36" s="278">
        <f t="shared" si="41"/>
        <v>0</v>
      </c>
      <c r="CN36" s="278">
        <f t="shared" si="41"/>
        <v>0</v>
      </c>
      <c r="CO36" s="278">
        <f t="shared" si="41"/>
        <v>0</v>
      </c>
      <c r="CP36" s="278">
        <f t="shared" si="41"/>
        <v>0</v>
      </c>
      <c r="CQ36" s="278">
        <f t="shared" si="41"/>
        <v>0</v>
      </c>
      <c r="CR36" s="278">
        <f t="shared" si="41"/>
        <v>0</v>
      </c>
      <c r="CS36" s="278">
        <f t="shared" si="41"/>
        <v>0</v>
      </c>
    </row>
    <row r="37" spans="1:97" s="377" customFormat="1" x14ac:dyDescent="0.35">
      <c r="A37" s="278">
        <f>Prognoser!C83</f>
        <v>0</v>
      </c>
      <c r="B37" s="278" t="str">
        <f>'JA basår'!B25</f>
        <v>0 0</v>
      </c>
      <c r="C37" s="278">
        <f>Prognoser!D83</f>
        <v>0</v>
      </c>
      <c r="D37" s="278">
        <f ca="1">IFERROR('JA basår'!AC25+'JA basår'!AC55,0)</f>
        <v>0</v>
      </c>
      <c r="E37" s="278">
        <f t="shared" ref="E37:BP37" ca="1" si="42">IFERROR(IF(E$17="beräknas ej",0,D37*IF(E$18&gt;$D$3,1,IF(E$18&lt;=$C$3,$C$2,$D$2))*IFERROR(INDEX($B$8:$E$14,MATCH($A37,$A$8:$A$14,0),MATCH(E$18,$B$6:$E$6,1)),0)),0)</f>
        <v>0</v>
      </c>
      <c r="F37" s="278">
        <f t="shared" ca="1" si="42"/>
        <v>0</v>
      </c>
      <c r="G37" s="278">
        <f t="shared" ca="1" si="42"/>
        <v>0</v>
      </c>
      <c r="H37" s="278">
        <f t="shared" ca="1" si="42"/>
        <v>0</v>
      </c>
      <c r="I37" s="278">
        <f t="shared" ca="1" si="42"/>
        <v>0</v>
      </c>
      <c r="J37" s="278">
        <f t="shared" ca="1" si="42"/>
        <v>0</v>
      </c>
      <c r="K37" s="278">
        <f t="shared" ca="1" si="42"/>
        <v>0</v>
      </c>
      <c r="L37" s="278">
        <f t="shared" ca="1" si="42"/>
        <v>0</v>
      </c>
      <c r="M37" s="278">
        <f t="shared" ca="1" si="42"/>
        <v>0</v>
      </c>
      <c r="N37" s="278">
        <f t="shared" ca="1" si="42"/>
        <v>0</v>
      </c>
      <c r="O37" s="278">
        <f t="shared" ca="1" si="42"/>
        <v>0</v>
      </c>
      <c r="P37" s="278">
        <f t="shared" ca="1" si="42"/>
        <v>0</v>
      </c>
      <c r="Q37" s="278">
        <f t="shared" ca="1" si="42"/>
        <v>0</v>
      </c>
      <c r="R37" s="278">
        <f t="shared" ca="1" si="42"/>
        <v>0</v>
      </c>
      <c r="S37" s="278">
        <f t="shared" ca="1" si="42"/>
        <v>0</v>
      </c>
      <c r="T37" s="278">
        <f t="shared" ca="1" si="42"/>
        <v>0</v>
      </c>
      <c r="U37" s="278">
        <f t="shared" ca="1" si="42"/>
        <v>0</v>
      </c>
      <c r="V37" s="278">
        <f t="shared" ca="1" si="42"/>
        <v>0</v>
      </c>
      <c r="W37" s="278">
        <f t="shared" ca="1" si="42"/>
        <v>0</v>
      </c>
      <c r="X37" s="278">
        <f t="shared" ca="1" si="42"/>
        <v>0</v>
      </c>
      <c r="Y37" s="278">
        <f t="shared" ca="1" si="42"/>
        <v>0</v>
      </c>
      <c r="Z37" s="278">
        <f t="shared" ca="1" si="42"/>
        <v>0</v>
      </c>
      <c r="AA37" s="278">
        <f t="shared" ca="1" si="42"/>
        <v>0</v>
      </c>
      <c r="AB37" s="278">
        <f t="shared" ca="1" si="42"/>
        <v>0</v>
      </c>
      <c r="AC37" s="278">
        <f t="shared" ca="1" si="42"/>
        <v>0</v>
      </c>
      <c r="AD37" s="278">
        <f t="shared" ca="1" si="42"/>
        <v>0</v>
      </c>
      <c r="AE37" s="278">
        <f t="shared" ca="1" si="42"/>
        <v>0</v>
      </c>
      <c r="AF37" s="278">
        <f t="shared" ca="1" si="42"/>
        <v>0</v>
      </c>
      <c r="AG37" s="278">
        <f t="shared" ca="1" si="42"/>
        <v>0</v>
      </c>
      <c r="AH37" s="278">
        <f t="shared" ca="1" si="42"/>
        <v>0</v>
      </c>
      <c r="AI37" s="278">
        <f t="shared" ca="1" si="42"/>
        <v>0</v>
      </c>
      <c r="AJ37" s="278">
        <f t="shared" ca="1" si="42"/>
        <v>0</v>
      </c>
      <c r="AK37" s="278">
        <f t="shared" ca="1" si="42"/>
        <v>0</v>
      </c>
      <c r="AL37" s="278">
        <f t="shared" ca="1" si="42"/>
        <v>0</v>
      </c>
      <c r="AM37" s="278">
        <f t="shared" ca="1" si="42"/>
        <v>0</v>
      </c>
      <c r="AN37" s="278">
        <f t="shared" ca="1" si="42"/>
        <v>0</v>
      </c>
      <c r="AO37" s="278">
        <f t="shared" ca="1" si="42"/>
        <v>0</v>
      </c>
      <c r="AP37" s="278">
        <f t="shared" ca="1" si="42"/>
        <v>0</v>
      </c>
      <c r="AQ37" s="278">
        <f t="shared" ca="1" si="42"/>
        <v>0</v>
      </c>
      <c r="AR37" s="278">
        <f t="shared" ca="1" si="42"/>
        <v>0</v>
      </c>
      <c r="AS37" s="278">
        <f t="shared" ca="1" si="42"/>
        <v>0</v>
      </c>
      <c r="AT37" s="278">
        <f t="shared" ca="1" si="42"/>
        <v>0</v>
      </c>
      <c r="AU37" s="278">
        <f t="shared" ca="1" si="42"/>
        <v>0</v>
      </c>
      <c r="AV37" s="278">
        <f t="shared" ca="1" si="42"/>
        <v>0</v>
      </c>
      <c r="AW37" s="278">
        <f t="shared" ca="1" si="42"/>
        <v>0</v>
      </c>
      <c r="AX37" s="278">
        <f t="shared" ca="1" si="42"/>
        <v>0</v>
      </c>
      <c r="AY37" s="278">
        <f t="shared" ca="1" si="42"/>
        <v>0</v>
      </c>
      <c r="AZ37" s="278">
        <f t="shared" ca="1" si="42"/>
        <v>0</v>
      </c>
      <c r="BA37" s="278">
        <f t="shared" ca="1" si="42"/>
        <v>0</v>
      </c>
      <c r="BB37" s="278">
        <f t="shared" ca="1" si="42"/>
        <v>0</v>
      </c>
      <c r="BC37" s="278">
        <f t="shared" ca="1" si="42"/>
        <v>0</v>
      </c>
      <c r="BD37" s="278">
        <f t="shared" ca="1" si="42"/>
        <v>0</v>
      </c>
      <c r="BE37" s="278">
        <f t="shared" ca="1" si="42"/>
        <v>0</v>
      </c>
      <c r="BF37" s="278">
        <f t="shared" ca="1" si="42"/>
        <v>0</v>
      </c>
      <c r="BG37" s="278">
        <f t="shared" ca="1" si="42"/>
        <v>0</v>
      </c>
      <c r="BH37" s="278">
        <f t="shared" ca="1" si="42"/>
        <v>0</v>
      </c>
      <c r="BI37" s="278">
        <f t="shared" ca="1" si="42"/>
        <v>0</v>
      </c>
      <c r="BJ37" s="278">
        <f t="shared" ca="1" si="42"/>
        <v>0</v>
      </c>
      <c r="BK37" s="278">
        <f t="shared" ca="1" si="42"/>
        <v>0</v>
      </c>
      <c r="BL37" s="278">
        <f t="shared" ca="1" si="42"/>
        <v>0</v>
      </c>
      <c r="BM37" s="278">
        <f t="shared" ca="1" si="42"/>
        <v>0</v>
      </c>
      <c r="BN37" s="278">
        <f t="shared" ca="1" si="42"/>
        <v>0</v>
      </c>
      <c r="BO37" s="278">
        <f t="shared" ca="1" si="42"/>
        <v>0</v>
      </c>
      <c r="BP37" s="278">
        <f t="shared" ca="1" si="42"/>
        <v>0</v>
      </c>
      <c r="BQ37" s="278">
        <f t="shared" ref="BQ37:CS37" ca="1" si="43">IFERROR(IF(BQ$17="beräknas ej",0,BP37*IF(BQ$18&gt;$D$3,1,IF(BQ$18&lt;=$C$3,$C$2,$D$2))*IFERROR(INDEX($B$8:$E$14,MATCH($A37,$A$8:$A$14,0),MATCH(BQ$18,$B$6:$E$6,1)),0)),0)</f>
        <v>0</v>
      </c>
      <c r="BR37" s="278">
        <f t="shared" ca="1" si="43"/>
        <v>0</v>
      </c>
      <c r="BS37" s="278">
        <f t="shared" ca="1" si="43"/>
        <v>0</v>
      </c>
      <c r="BT37" s="278">
        <f t="shared" ca="1" si="43"/>
        <v>0</v>
      </c>
      <c r="BU37" s="278">
        <f t="shared" si="43"/>
        <v>0</v>
      </c>
      <c r="BV37" s="278">
        <f t="shared" si="43"/>
        <v>0</v>
      </c>
      <c r="BW37" s="278">
        <f t="shared" si="43"/>
        <v>0</v>
      </c>
      <c r="BX37" s="278">
        <f t="shared" si="43"/>
        <v>0</v>
      </c>
      <c r="BY37" s="278">
        <f t="shared" si="43"/>
        <v>0</v>
      </c>
      <c r="BZ37" s="278">
        <f t="shared" si="43"/>
        <v>0</v>
      </c>
      <c r="CA37" s="278">
        <f t="shared" si="43"/>
        <v>0</v>
      </c>
      <c r="CB37" s="278">
        <f t="shared" si="43"/>
        <v>0</v>
      </c>
      <c r="CC37" s="278">
        <f t="shared" si="43"/>
        <v>0</v>
      </c>
      <c r="CD37" s="278">
        <f t="shared" si="43"/>
        <v>0</v>
      </c>
      <c r="CE37" s="278">
        <f t="shared" si="43"/>
        <v>0</v>
      </c>
      <c r="CF37" s="278">
        <f t="shared" si="43"/>
        <v>0</v>
      </c>
      <c r="CG37" s="278">
        <f t="shared" si="43"/>
        <v>0</v>
      </c>
      <c r="CH37" s="278">
        <f t="shared" si="43"/>
        <v>0</v>
      </c>
      <c r="CI37" s="278">
        <f t="shared" si="43"/>
        <v>0</v>
      </c>
      <c r="CJ37" s="278">
        <f t="shared" si="43"/>
        <v>0</v>
      </c>
      <c r="CK37" s="278">
        <f t="shared" si="43"/>
        <v>0</v>
      </c>
      <c r="CL37" s="278">
        <f t="shared" si="43"/>
        <v>0</v>
      </c>
      <c r="CM37" s="278">
        <f t="shared" si="43"/>
        <v>0</v>
      </c>
      <c r="CN37" s="278">
        <f t="shared" si="43"/>
        <v>0</v>
      </c>
      <c r="CO37" s="278">
        <f t="shared" si="43"/>
        <v>0</v>
      </c>
      <c r="CP37" s="278">
        <f t="shared" si="43"/>
        <v>0</v>
      </c>
      <c r="CQ37" s="278">
        <f t="shared" si="43"/>
        <v>0</v>
      </c>
      <c r="CR37" s="278">
        <f t="shared" si="43"/>
        <v>0</v>
      </c>
      <c r="CS37" s="278">
        <f t="shared" si="43"/>
        <v>0</v>
      </c>
    </row>
    <row r="38" spans="1:97" s="377" customFormat="1" x14ac:dyDescent="0.35">
      <c r="A38" s="278">
        <f>Prognoser!C84</f>
        <v>0</v>
      </c>
      <c r="B38" s="278" t="str">
        <f>'JA basår'!B26</f>
        <v>0 0</v>
      </c>
      <c r="C38" s="278">
        <f>Prognoser!D84</f>
        <v>0</v>
      </c>
      <c r="D38" s="278">
        <f ca="1">IFERROR('JA basår'!AC26+'JA basår'!AC56,0)</f>
        <v>0</v>
      </c>
      <c r="E38" s="278">
        <f t="shared" ref="E38:BP38" ca="1" si="44">IFERROR(IF(E$17="beräknas ej",0,D38*IF(E$18&gt;$D$3,1,IF(E$18&lt;=$C$3,$C$2,$D$2))*IFERROR(INDEX($B$8:$E$14,MATCH($A38,$A$8:$A$14,0),MATCH(E$18,$B$6:$E$6,1)),0)),0)</f>
        <v>0</v>
      </c>
      <c r="F38" s="278">
        <f t="shared" ca="1" si="44"/>
        <v>0</v>
      </c>
      <c r="G38" s="278">
        <f t="shared" ca="1" si="44"/>
        <v>0</v>
      </c>
      <c r="H38" s="278">
        <f t="shared" ca="1" si="44"/>
        <v>0</v>
      </c>
      <c r="I38" s="278">
        <f t="shared" ca="1" si="44"/>
        <v>0</v>
      </c>
      <c r="J38" s="278">
        <f t="shared" ca="1" si="44"/>
        <v>0</v>
      </c>
      <c r="K38" s="278">
        <f t="shared" ca="1" si="44"/>
        <v>0</v>
      </c>
      <c r="L38" s="278">
        <f t="shared" ca="1" si="44"/>
        <v>0</v>
      </c>
      <c r="M38" s="278">
        <f t="shared" ca="1" si="44"/>
        <v>0</v>
      </c>
      <c r="N38" s="278">
        <f t="shared" ca="1" si="44"/>
        <v>0</v>
      </c>
      <c r="O38" s="278">
        <f t="shared" ca="1" si="44"/>
        <v>0</v>
      </c>
      <c r="P38" s="278">
        <f t="shared" ca="1" si="44"/>
        <v>0</v>
      </c>
      <c r="Q38" s="278">
        <f t="shared" ca="1" si="44"/>
        <v>0</v>
      </c>
      <c r="R38" s="278">
        <f t="shared" ca="1" si="44"/>
        <v>0</v>
      </c>
      <c r="S38" s="278">
        <f t="shared" ca="1" si="44"/>
        <v>0</v>
      </c>
      <c r="T38" s="278">
        <f t="shared" ca="1" si="44"/>
        <v>0</v>
      </c>
      <c r="U38" s="278">
        <f t="shared" ca="1" si="44"/>
        <v>0</v>
      </c>
      <c r="V38" s="278">
        <f t="shared" ca="1" si="44"/>
        <v>0</v>
      </c>
      <c r="W38" s="278">
        <f t="shared" ca="1" si="44"/>
        <v>0</v>
      </c>
      <c r="X38" s="278">
        <f t="shared" ca="1" si="44"/>
        <v>0</v>
      </c>
      <c r="Y38" s="278">
        <f t="shared" ca="1" si="44"/>
        <v>0</v>
      </c>
      <c r="Z38" s="278">
        <f t="shared" ca="1" si="44"/>
        <v>0</v>
      </c>
      <c r="AA38" s="278">
        <f t="shared" ca="1" si="44"/>
        <v>0</v>
      </c>
      <c r="AB38" s="278">
        <f t="shared" ca="1" si="44"/>
        <v>0</v>
      </c>
      <c r="AC38" s="278">
        <f t="shared" ca="1" si="44"/>
        <v>0</v>
      </c>
      <c r="AD38" s="278">
        <f t="shared" ca="1" si="44"/>
        <v>0</v>
      </c>
      <c r="AE38" s="278">
        <f t="shared" ca="1" si="44"/>
        <v>0</v>
      </c>
      <c r="AF38" s="278">
        <f t="shared" ca="1" si="44"/>
        <v>0</v>
      </c>
      <c r="AG38" s="278">
        <f t="shared" ca="1" si="44"/>
        <v>0</v>
      </c>
      <c r="AH38" s="278">
        <f t="shared" ca="1" si="44"/>
        <v>0</v>
      </c>
      <c r="AI38" s="278">
        <f t="shared" ca="1" si="44"/>
        <v>0</v>
      </c>
      <c r="AJ38" s="278">
        <f t="shared" ca="1" si="44"/>
        <v>0</v>
      </c>
      <c r="AK38" s="278">
        <f t="shared" ca="1" si="44"/>
        <v>0</v>
      </c>
      <c r="AL38" s="278">
        <f t="shared" ca="1" si="44"/>
        <v>0</v>
      </c>
      <c r="AM38" s="278">
        <f t="shared" ca="1" si="44"/>
        <v>0</v>
      </c>
      <c r="AN38" s="278">
        <f t="shared" ca="1" si="44"/>
        <v>0</v>
      </c>
      <c r="AO38" s="278">
        <f t="shared" ca="1" si="44"/>
        <v>0</v>
      </c>
      <c r="AP38" s="278">
        <f t="shared" ca="1" si="44"/>
        <v>0</v>
      </c>
      <c r="AQ38" s="278">
        <f t="shared" ca="1" si="44"/>
        <v>0</v>
      </c>
      <c r="AR38" s="278">
        <f t="shared" ca="1" si="44"/>
        <v>0</v>
      </c>
      <c r="AS38" s="278">
        <f t="shared" ca="1" si="44"/>
        <v>0</v>
      </c>
      <c r="AT38" s="278">
        <f t="shared" ca="1" si="44"/>
        <v>0</v>
      </c>
      <c r="AU38" s="278">
        <f t="shared" ca="1" si="44"/>
        <v>0</v>
      </c>
      <c r="AV38" s="278">
        <f t="shared" ca="1" si="44"/>
        <v>0</v>
      </c>
      <c r="AW38" s="278">
        <f t="shared" ca="1" si="44"/>
        <v>0</v>
      </c>
      <c r="AX38" s="278">
        <f t="shared" ca="1" si="44"/>
        <v>0</v>
      </c>
      <c r="AY38" s="278">
        <f t="shared" ca="1" si="44"/>
        <v>0</v>
      </c>
      <c r="AZ38" s="278">
        <f t="shared" ca="1" si="44"/>
        <v>0</v>
      </c>
      <c r="BA38" s="278">
        <f t="shared" ca="1" si="44"/>
        <v>0</v>
      </c>
      <c r="BB38" s="278">
        <f t="shared" ca="1" si="44"/>
        <v>0</v>
      </c>
      <c r="BC38" s="278">
        <f t="shared" ca="1" si="44"/>
        <v>0</v>
      </c>
      <c r="BD38" s="278">
        <f t="shared" ca="1" si="44"/>
        <v>0</v>
      </c>
      <c r="BE38" s="278">
        <f t="shared" ca="1" si="44"/>
        <v>0</v>
      </c>
      <c r="BF38" s="278">
        <f t="shared" ca="1" si="44"/>
        <v>0</v>
      </c>
      <c r="BG38" s="278">
        <f t="shared" ca="1" si="44"/>
        <v>0</v>
      </c>
      <c r="BH38" s="278">
        <f t="shared" ca="1" si="44"/>
        <v>0</v>
      </c>
      <c r="BI38" s="278">
        <f t="shared" ca="1" si="44"/>
        <v>0</v>
      </c>
      <c r="BJ38" s="278">
        <f t="shared" ca="1" si="44"/>
        <v>0</v>
      </c>
      <c r="BK38" s="278">
        <f t="shared" ca="1" si="44"/>
        <v>0</v>
      </c>
      <c r="BL38" s="278">
        <f t="shared" ca="1" si="44"/>
        <v>0</v>
      </c>
      <c r="BM38" s="278">
        <f t="shared" ca="1" si="44"/>
        <v>0</v>
      </c>
      <c r="BN38" s="278">
        <f t="shared" ca="1" si="44"/>
        <v>0</v>
      </c>
      <c r="BO38" s="278">
        <f t="shared" ca="1" si="44"/>
        <v>0</v>
      </c>
      <c r="BP38" s="278">
        <f t="shared" ca="1" si="44"/>
        <v>0</v>
      </c>
      <c r="BQ38" s="278">
        <f t="shared" ref="BQ38:CS38" ca="1" si="45">IFERROR(IF(BQ$17="beräknas ej",0,BP38*IF(BQ$18&gt;$D$3,1,IF(BQ$18&lt;=$C$3,$C$2,$D$2))*IFERROR(INDEX($B$8:$E$14,MATCH($A38,$A$8:$A$14,0),MATCH(BQ$18,$B$6:$E$6,1)),0)),0)</f>
        <v>0</v>
      </c>
      <c r="BR38" s="278">
        <f t="shared" ca="1" si="45"/>
        <v>0</v>
      </c>
      <c r="BS38" s="278">
        <f t="shared" ca="1" si="45"/>
        <v>0</v>
      </c>
      <c r="BT38" s="278">
        <f t="shared" ca="1" si="45"/>
        <v>0</v>
      </c>
      <c r="BU38" s="278">
        <f t="shared" si="45"/>
        <v>0</v>
      </c>
      <c r="BV38" s="278">
        <f t="shared" si="45"/>
        <v>0</v>
      </c>
      <c r="BW38" s="278">
        <f t="shared" si="45"/>
        <v>0</v>
      </c>
      <c r="BX38" s="278">
        <f t="shared" si="45"/>
        <v>0</v>
      </c>
      <c r="BY38" s="278">
        <f t="shared" si="45"/>
        <v>0</v>
      </c>
      <c r="BZ38" s="278">
        <f t="shared" si="45"/>
        <v>0</v>
      </c>
      <c r="CA38" s="278">
        <f t="shared" si="45"/>
        <v>0</v>
      </c>
      <c r="CB38" s="278">
        <f t="shared" si="45"/>
        <v>0</v>
      </c>
      <c r="CC38" s="278">
        <f t="shared" si="45"/>
        <v>0</v>
      </c>
      <c r="CD38" s="278">
        <f t="shared" si="45"/>
        <v>0</v>
      </c>
      <c r="CE38" s="278">
        <f t="shared" si="45"/>
        <v>0</v>
      </c>
      <c r="CF38" s="278">
        <f t="shared" si="45"/>
        <v>0</v>
      </c>
      <c r="CG38" s="278">
        <f t="shared" si="45"/>
        <v>0</v>
      </c>
      <c r="CH38" s="278">
        <f t="shared" si="45"/>
        <v>0</v>
      </c>
      <c r="CI38" s="278">
        <f t="shared" si="45"/>
        <v>0</v>
      </c>
      <c r="CJ38" s="278">
        <f t="shared" si="45"/>
        <v>0</v>
      </c>
      <c r="CK38" s="278">
        <f t="shared" si="45"/>
        <v>0</v>
      </c>
      <c r="CL38" s="278">
        <f t="shared" si="45"/>
        <v>0</v>
      </c>
      <c r="CM38" s="278">
        <f t="shared" si="45"/>
        <v>0</v>
      </c>
      <c r="CN38" s="278">
        <f t="shared" si="45"/>
        <v>0</v>
      </c>
      <c r="CO38" s="278">
        <f t="shared" si="45"/>
        <v>0</v>
      </c>
      <c r="CP38" s="278">
        <f t="shared" si="45"/>
        <v>0</v>
      </c>
      <c r="CQ38" s="278">
        <f t="shared" si="45"/>
        <v>0</v>
      </c>
      <c r="CR38" s="278">
        <f t="shared" si="45"/>
        <v>0</v>
      </c>
      <c r="CS38" s="278">
        <f t="shared" si="45"/>
        <v>0</v>
      </c>
    </row>
    <row r="39" spans="1:97" s="377" customFormat="1" x14ac:dyDescent="0.35">
      <c r="A39" s="278">
        <f>Prognoser!C85</f>
        <v>0</v>
      </c>
      <c r="B39" s="278" t="str">
        <f>'JA basår'!B27</f>
        <v>0 0</v>
      </c>
      <c r="C39" s="278">
        <f>Prognoser!D85</f>
        <v>0</v>
      </c>
      <c r="D39" s="278">
        <f ca="1">IFERROR('JA basår'!AC27+'JA basår'!AC57,0)</f>
        <v>0</v>
      </c>
      <c r="E39" s="278">
        <f t="shared" ref="E39:BP39" ca="1" si="46">IFERROR(IF(E$17="beräknas ej",0,D39*IF(E$18&gt;$D$3,1,IF(E$18&lt;=$C$3,$C$2,$D$2))*IFERROR(INDEX($B$8:$E$14,MATCH($A39,$A$8:$A$14,0),MATCH(E$18,$B$6:$E$6,1)),0)),0)</f>
        <v>0</v>
      </c>
      <c r="F39" s="278">
        <f t="shared" ca="1" si="46"/>
        <v>0</v>
      </c>
      <c r="G39" s="278">
        <f t="shared" ca="1" si="46"/>
        <v>0</v>
      </c>
      <c r="H39" s="278">
        <f t="shared" ca="1" si="46"/>
        <v>0</v>
      </c>
      <c r="I39" s="278">
        <f t="shared" ca="1" si="46"/>
        <v>0</v>
      </c>
      <c r="J39" s="278">
        <f t="shared" ca="1" si="46"/>
        <v>0</v>
      </c>
      <c r="K39" s="278">
        <f t="shared" ca="1" si="46"/>
        <v>0</v>
      </c>
      <c r="L39" s="278">
        <f t="shared" ca="1" si="46"/>
        <v>0</v>
      </c>
      <c r="M39" s="278">
        <f t="shared" ca="1" si="46"/>
        <v>0</v>
      </c>
      <c r="N39" s="278">
        <f t="shared" ca="1" si="46"/>
        <v>0</v>
      </c>
      <c r="O39" s="278">
        <f t="shared" ca="1" si="46"/>
        <v>0</v>
      </c>
      <c r="P39" s="278">
        <f t="shared" ca="1" si="46"/>
        <v>0</v>
      </c>
      <c r="Q39" s="278">
        <f t="shared" ca="1" si="46"/>
        <v>0</v>
      </c>
      <c r="R39" s="278">
        <f t="shared" ca="1" si="46"/>
        <v>0</v>
      </c>
      <c r="S39" s="278">
        <f t="shared" ca="1" si="46"/>
        <v>0</v>
      </c>
      <c r="T39" s="278">
        <f t="shared" ca="1" si="46"/>
        <v>0</v>
      </c>
      <c r="U39" s="278">
        <f t="shared" ca="1" si="46"/>
        <v>0</v>
      </c>
      <c r="V39" s="278">
        <f t="shared" ca="1" si="46"/>
        <v>0</v>
      </c>
      <c r="W39" s="278">
        <f t="shared" ca="1" si="46"/>
        <v>0</v>
      </c>
      <c r="X39" s="278">
        <f t="shared" ca="1" si="46"/>
        <v>0</v>
      </c>
      <c r="Y39" s="278">
        <f t="shared" ca="1" si="46"/>
        <v>0</v>
      </c>
      <c r="Z39" s="278">
        <f t="shared" ca="1" si="46"/>
        <v>0</v>
      </c>
      <c r="AA39" s="278">
        <f t="shared" ca="1" si="46"/>
        <v>0</v>
      </c>
      <c r="AB39" s="278">
        <f t="shared" ca="1" si="46"/>
        <v>0</v>
      </c>
      <c r="AC39" s="278">
        <f t="shared" ca="1" si="46"/>
        <v>0</v>
      </c>
      <c r="AD39" s="278">
        <f t="shared" ca="1" si="46"/>
        <v>0</v>
      </c>
      <c r="AE39" s="278">
        <f t="shared" ca="1" si="46"/>
        <v>0</v>
      </c>
      <c r="AF39" s="278">
        <f t="shared" ca="1" si="46"/>
        <v>0</v>
      </c>
      <c r="AG39" s="278">
        <f t="shared" ca="1" si="46"/>
        <v>0</v>
      </c>
      <c r="AH39" s="278">
        <f t="shared" ca="1" si="46"/>
        <v>0</v>
      </c>
      <c r="AI39" s="278">
        <f t="shared" ca="1" si="46"/>
        <v>0</v>
      </c>
      <c r="AJ39" s="278">
        <f t="shared" ca="1" si="46"/>
        <v>0</v>
      </c>
      <c r="AK39" s="278">
        <f t="shared" ca="1" si="46"/>
        <v>0</v>
      </c>
      <c r="AL39" s="278">
        <f t="shared" ca="1" si="46"/>
        <v>0</v>
      </c>
      <c r="AM39" s="278">
        <f t="shared" ca="1" si="46"/>
        <v>0</v>
      </c>
      <c r="AN39" s="278">
        <f t="shared" ca="1" si="46"/>
        <v>0</v>
      </c>
      <c r="AO39" s="278">
        <f t="shared" ca="1" si="46"/>
        <v>0</v>
      </c>
      <c r="AP39" s="278">
        <f t="shared" ca="1" si="46"/>
        <v>0</v>
      </c>
      <c r="AQ39" s="278">
        <f t="shared" ca="1" si="46"/>
        <v>0</v>
      </c>
      <c r="AR39" s="278">
        <f t="shared" ca="1" si="46"/>
        <v>0</v>
      </c>
      <c r="AS39" s="278">
        <f t="shared" ca="1" si="46"/>
        <v>0</v>
      </c>
      <c r="AT39" s="278">
        <f t="shared" ca="1" si="46"/>
        <v>0</v>
      </c>
      <c r="AU39" s="278">
        <f t="shared" ca="1" si="46"/>
        <v>0</v>
      </c>
      <c r="AV39" s="278">
        <f t="shared" ca="1" si="46"/>
        <v>0</v>
      </c>
      <c r="AW39" s="278">
        <f t="shared" ca="1" si="46"/>
        <v>0</v>
      </c>
      <c r="AX39" s="278">
        <f t="shared" ca="1" si="46"/>
        <v>0</v>
      </c>
      <c r="AY39" s="278">
        <f t="shared" ca="1" si="46"/>
        <v>0</v>
      </c>
      <c r="AZ39" s="278">
        <f t="shared" ca="1" si="46"/>
        <v>0</v>
      </c>
      <c r="BA39" s="278">
        <f t="shared" ca="1" si="46"/>
        <v>0</v>
      </c>
      <c r="BB39" s="278">
        <f t="shared" ca="1" si="46"/>
        <v>0</v>
      </c>
      <c r="BC39" s="278">
        <f t="shared" ca="1" si="46"/>
        <v>0</v>
      </c>
      <c r="BD39" s="278">
        <f t="shared" ca="1" si="46"/>
        <v>0</v>
      </c>
      <c r="BE39" s="278">
        <f t="shared" ca="1" si="46"/>
        <v>0</v>
      </c>
      <c r="BF39" s="278">
        <f t="shared" ca="1" si="46"/>
        <v>0</v>
      </c>
      <c r="BG39" s="278">
        <f t="shared" ca="1" si="46"/>
        <v>0</v>
      </c>
      <c r="BH39" s="278">
        <f t="shared" ca="1" si="46"/>
        <v>0</v>
      </c>
      <c r="BI39" s="278">
        <f t="shared" ca="1" si="46"/>
        <v>0</v>
      </c>
      <c r="BJ39" s="278">
        <f t="shared" ca="1" si="46"/>
        <v>0</v>
      </c>
      <c r="BK39" s="278">
        <f t="shared" ca="1" si="46"/>
        <v>0</v>
      </c>
      <c r="BL39" s="278">
        <f t="shared" ca="1" si="46"/>
        <v>0</v>
      </c>
      <c r="BM39" s="278">
        <f t="shared" ca="1" si="46"/>
        <v>0</v>
      </c>
      <c r="BN39" s="278">
        <f t="shared" ca="1" si="46"/>
        <v>0</v>
      </c>
      <c r="BO39" s="278">
        <f t="shared" ca="1" si="46"/>
        <v>0</v>
      </c>
      <c r="BP39" s="278">
        <f t="shared" ca="1" si="46"/>
        <v>0</v>
      </c>
      <c r="BQ39" s="278">
        <f t="shared" ref="BQ39:CS39" ca="1" si="47">IFERROR(IF(BQ$17="beräknas ej",0,BP39*IF(BQ$18&gt;$D$3,1,IF(BQ$18&lt;=$C$3,$C$2,$D$2))*IFERROR(INDEX($B$8:$E$14,MATCH($A39,$A$8:$A$14,0),MATCH(BQ$18,$B$6:$E$6,1)),0)),0)</f>
        <v>0</v>
      </c>
      <c r="BR39" s="278">
        <f t="shared" ca="1" si="47"/>
        <v>0</v>
      </c>
      <c r="BS39" s="278">
        <f t="shared" ca="1" si="47"/>
        <v>0</v>
      </c>
      <c r="BT39" s="278">
        <f t="shared" ca="1" si="47"/>
        <v>0</v>
      </c>
      <c r="BU39" s="278">
        <f t="shared" si="47"/>
        <v>0</v>
      </c>
      <c r="BV39" s="278">
        <f t="shared" si="47"/>
        <v>0</v>
      </c>
      <c r="BW39" s="278">
        <f t="shared" si="47"/>
        <v>0</v>
      </c>
      <c r="BX39" s="278">
        <f t="shared" si="47"/>
        <v>0</v>
      </c>
      <c r="BY39" s="278">
        <f t="shared" si="47"/>
        <v>0</v>
      </c>
      <c r="BZ39" s="278">
        <f t="shared" si="47"/>
        <v>0</v>
      </c>
      <c r="CA39" s="278">
        <f t="shared" si="47"/>
        <v>0</v>
      </c>
      <c r="CB39" s="278">
        <f t="shared" si="47"/>
        <v>0</v>
      </c>
      <c r="CC39" s="278">
        <f t="shared" si="47"/>
        <v>0</v>
      </c>
      <c r="CD39" s="278">
        <f t="shared" si="47"/>
        <v>0</v>
      </c>
      <c r="CE39" s="278">
        <f t="shared" si="47"/>
        <v>0</v>
      </c>
      <c r="CF39" s="278">
        <f t="shared" si="47"/>
        <v>0</v>
      </c>
      <c r="CG39" s="278">
        <f t="shared" si="47"/>
        <v>0</v>
      </c>
      <c r="CH39" s="278">
        <f t="shared" si="47"/>
        <v>0</v>
      </c>
      <c r="CI39" s="278">
        <f t="shared" si="47"/>
        <v>0</v>
      </c>
      <c r="CJ39" s="278">
        <f t="shared" si="47"/>
        <v>0</v>
      </c>
      <c r="CK39" s="278">
        <f t="shared" si="47"/>
        <v>0</v>
      </c>
      <c r="CL39" s="278">
        <f t="shared" si="47"/>
        <v>0</v>
      </c>
      <c r="CM39" s="278">
        <f t="shared" si="47"/>
        <v>0</v>
      </c>
      <c r="CN39" s="278">
        <f t="shared" si="47"/>
        <v>0</v>
      </c>
      <c r="CO39" s="278">
        <f t="shared" si="47"/>
        <v>0</v>
      </c>
      <c r="CP39" s="278">
        <f t="shared" si="47"/>
        <v>0</v>
      </c>
      <c r="CQ39" s="278">
        <f t="shared" si="47"/>
        <v>0</v>
      </c>
      <c r="CR39" s="278">
        <f t="shared" si="47"/>
        <v>0</v>
      </c>
      <c r="CS39" s="278">
        <f t="shared" si="47"/>
        <v>0</v>
      </c>
    </row>
    <row r="40" spans="1:97" s="377" customFormat="1" x14ac:dyDescent="0.35">
      <c r="A40" s="278">
        <f>Prognoser!C86</f>
        <v>0</v>
      </c>
      <c r="B40" s="278" t="str">
        <f>'JA basår'!B28</f>
        <v>0 0</v>
      </c>
      <c r="C40" s="278">
        <f>Prognoser!D86</f>
        <v>0</v>
      </c>
      <c r="D40" s="278">
        <f ca="1">IFERROR('JA basår'!AC28+'JA basår'!AC58,0)</f>
        <v>0</v>
      </c>
      <c r="E40" s="278">
        <f t="shared" ref="E40:BP40" ca="1" si="48">IFERROR(IF(E$17="beräknas ej",0,D40*IF(E$18&gt;$D$3,1,IF(E$18&lt;=$C$3,$C$2,$D$2))*IFERROR(INDEX($B$8:$E$14,MATCH($A40,$A$8:$A$14,0),MATCH(E$18,$B$6:$E$6,1)),0)),0)</f>
        <v>0</v>
      </c>
      <c r="F40" s="278">
        <f t="shared" ca="1" si="48"/>
        <v>0</v>
      </c>
      <c r="G40" s="278">
        <f t="shared" ca="1" si="48"/>
        <v>0</v>
      </c>
      <c r="H40" s="278">
        <f t="shared" ca="1" si="48"/>
        <v>0</v>
      </c>
      <c r="I40" s="278">
        <f t="shared" ca="1" si="48"/>
        <v>0</v>
      </c>
      <c r="J40" s="278">
        <f t="shared" ca="1" si="48"/>
        <v>0</v>
      </c>
      <c r="K40" s="278">
        <f t="shared" ca="1" si="48"/>
        <v>0</v>
      </c>
      <c r="L40" s="278">
        <f t="shared" ca="1" si="48"/>
        <v>0</v>
      </c>
      <c r="M40" s="278">
        <f t="shared" ca="1" si="48"/>
        <v>0</v>
      </c>
      <c r="N40" s="278">
        <f t="shared" ca="1" si="48"/>
        <v>0</v>
      </c>
      <c r="O40" s="278">
        <f t="shared" ca="1" si="48"/>
        <v>0</v>
      </c>
      <c r="P40" s="278">
        <f t="shared" ca="1" si="48"/>
        <v>0</v>
      </c>
      <c r="Q40" s="278">
        <f t="shared" ca="1" si="48"/>
        <v>0</v>
      </c>
      <c r="R40" s="278">
        <f t="shared" ca="1" si="48"/>
        <v>0</v>
      </c>
      <c r="S40" s="278">
        <f t="shared" ca="1" si="48"/>
        <v>0</v>
      </c>
      <c r="T40" s="278">
        <f t="shared" ca="1" si="48"/>
        <v>0</v>
      </c>
      <c r="U40" s="278">
        <f t="shared" ca="1" si="48"/>
        <v>0</v>
      </c>
      <c r="V40" s="278">
        <f t="shared" ca="1" si="48"/>
        <v>0</v>
      </c>
      <c r="W40" s="278">
        <f t="shared" ca="1" si="48"/>
        <v>0</v>
      </c>
      <c r="X40" s="278">
        <f t="shared" ca="1" si="48"/>
        <v>0</v>
      </c>
      <c r="Y40" s="278">
        <f t="shared" ca="1" si="48"/>
        <v>0</v>
      </c>
      <c r="Z40" s="278">
        <f t="shared" ca="1" si="48"/>
        <v>0</v>
      </c>
      <c r="AA40" s="278">
        <f t="shared" ca="1" si="48"/>
        <v>0</v>
      </c>
      <c r="AB40" s="278">
        <f t="shared" ca="1" si="48"/>
        <v>0</v>
      </c>
      <c r="AC40" s="278">
        <f t="shared" ca="1" si="48"/>
        <v>0</v>
      </c>
      <c r="AD40" s="278">
        <f t="shared" ca="1" si="48"/>
        <v>0</v>
      </c>
      <c r="AE40" s="278">
        <f t="shared" ca="1" si="48"/>
        <v>0</v>
      </c>
      <c r="AF40" s="278">
        <f t="shared" ca="1" si="48"/>
        <v>0</v>
      </c>
      <c r="AG40" s="278">
        <f t="shared" ca="1" si="48"/>
        <v>0</v>
      </c>
      <c r="AH40" s="278">
        <f t="shared" ca="1" si="48"/>
        <v>0</v>
      </c>
      <c r="AI40" s="278">
        <f t="shared" ca="1" si="48"/>
        <v>0</v>
      </c>
      <c r="AJ40" s="278">
        <f t="shared" ca="1" si="48"/>
        <v>0</v>
      </c>
      <c r="AK40" s="278">
        <f t="shared" ca="1" si="48"/>
        <v>0</v>
      </c>
      <c r="AL40" s="278">
        <f t="shared" ca="1" si="48"/>
        <v>0</v>
      </c>
      <c r="AM40" s="278">
        <f t="shared" ca="1" si="48"/>
        <v>0</v>
      </c>
      <c r="AN40" s="278">
        <f t="shared" ca="1" si="48"/>
        <v>0</v>
      </c>
      <c r="AO40" s="278">
        <f t="shared" ca="1" si="48"/>
        <v>0</v>
      </c>
      <c r="AP40" s="278">
        <f t="shared" ca="1" si="48"/>
        <v>0</v>
      </c>
      <c r="AQ40" s="278">
        <f t="shared" ca="1" si="48"/>
        <v>0</v>
      </c>
      <c r="AR40" s="278">
        <f t="shared" ca="1" si="48"/>
        <v>0</v>
      </c>
      <c r="AS40" s="278">
        <f t="shared" ca="1" si="48"/>
        <v>0</v>
      </c>
      <c r="AT40" s="278">
        <f t="shared" ca="1" si="48"/>
        <v>0</v>
      </c>
      <c r="AU40" s="278">
        <f t="shared" ca="1" si="48"/>
        <v>0</v>
      </c>
      <c r="AV40" s="278">
        <f t="shared" ca="1" si="48"/>
        <v>0</v>
      </c>
      <c r="AW40" s="278">
        <f t="shared" ca="1" si="48"/>
        <v>0</v>
      </c>
      <c r="AX40" s="278">
        <f t="shared" ca="1" si="48"/>
        <v>0</v>
      </c>
      <c r="AY40" s="278">
        <f t="shared" ca="1" si="48"/>
        <v>0</v>
      </c>
      <c r="AZ40" s="278">
        <f t="shared" ca="1" si="48"/>
        <v>0</v>
      </c>
      <c r="BA40" s="278">
        <f t="shared" ca="1" si="48"/>
        <v>0</v>
      </c>
      <c r="BB40" s="278">
        <f t="shared" ca="1" si="48"/>
        <v>0</v>
      </c>
      <c r="BC40" s="278">
        <f t="shared" ca="1" si="48"/>
        <v>0</v>
      </c>
      <c r="BD40" s="278">
        <f t="shared" ca="1" si="48"/>
        <v>0</v>
      </c>
      <c r="BE40" s="278">
        <f t="shared" ca="1" si="48"/>
        <v>0</v>
      </c>
      <c r="BF40" s="278">
        <f t="shared" ca="1" si="48"/>
        <v>0</v>
      </c>
      <c r="BG40" s="278">
        <f t="shared" ca="1" si="48"/>
        <v>0</v>
      </c>
      <c r="BH40" s="278">
        <f t="shared" ca="1" si="48"/>
        <v>0</v>
      </c>
      <c r="BI40" s="278">
        <f t="shared" ca="1" si="48"/>
        <v>0</v>
      </c>
      <c r="BJ40" s="278">
        <f t="shared" ca="1" si="48"/>
        <v>0</v>
      </c>
      <c r="BK40" s="278">
        <f t="shared" ca="1" si="48"/>
        <v>0</v>
      </c>
      <c r="BL40" s="278">
        <f t="shared" ca="1" si="48"/>
        <v>0</v>
      </c>
      <c r="BM40" s="278">
        <f t="shared" ca="1" si="48"/>
        <v>0</v>
      </c>
      <c r="BN40" s="278">
        <f t="shared" ca="1" si="48"/>
        <v>0</v>
      </c>
      <c r="BO40" s="278">
        <f t="shared" ca="1" si="48"/>
        <v>0</v>
      </c>
      <c r="BP40" s="278">
        <f t="shared" ca="1" si="48"/>
        <v>0</v>
      </c>
      <c r="BQ40" s="278">
        <f t="shared" ref="BQ40:CS40" ca="1" si="49">IFERROR(IF(BQ$17="beräknas ej",0,BP40*IF(BQ$18&gt;$D$3,1,IF(BQ$18&lt;=$C$3,$C$2,$D$2))*IFERROR(INDEX($B$8:$E$14,MATCH($A40,$A$8:$A$14,0),MATCH(BQ$18,$B$6:$E$6,1)),0)),0)</f>
        <v>0</v>
      </c>
      <c r="BR40" s="278">
        <f t="shared" ca="1" si="49"/>
        <v>0</v>
      </c>
      <c r="BS40" s="278">
        <f t="shared" ca="1" si="49"/>
        <v>0</v>
      </c>
      <c r="BT40" s="278">
        <f t="shared" ca="1" si="49"/>
        <v>0</v>
      </c>
      <c r="BU40" s="278">
        <f t="shared" si="49"/>
        <v>0</v>
      </c>
      <c r="BV40" s="278">
        <f t="shared" si="49"/>
        <v>0</v>
      </c>
      <c r="BW40" s="278">
        <f t="shared" si="49"/>
        <v>0</v>
      </c>
      <c r="BX40" s="278">
        <f t="shared" si="49"/>
        <v>0</v>
      </c>
      <c r="BY40" s="278">
        <f t="shared" si="49"/>
        <v>0</v>
      </c>
      <c r="BZ40" s="278">
        <f t="shared" si="49"/>
        <v>0</v>
      </c>
      <c r="CA40" s="278">
        <f t="shared" si="49"/>
        <v>0</v>
      </c>
      <c r="CB40" s="278">
        <f t="shared" si="49"/>
        <v>0</v>
      </c>
      <c r="CC40" s="278">
        <f t="shared" si="49"/>
        <v>0</v>
      </c>
      <c r="CD40" s="278">
        <f t="shared" si="49"/>
        <v>0</v>
      </c>
      <c r="CE40" s="278">
        <f t="shared" si="49"/>
        <v>0</v>
      </c>
      <c r="CF40" s="278">
        <f t="shared" si="49"/>
        <v>0</v>
      </c>
      <c r="CG40" s="278">
        <f t="shared" si="49"/>
        <v>0</v>
      </c>
      <c r="CH40" s="278">
        <f t="shared" si="49"/>
        <v>0</v>
      </c>
      <c r="CI40" s="278">
        <f t="shared" si="49"/>
        <v>0</v>
      </c>
      <c r="CJ40" s="278">
        <f t="shared" si="49"/>
        <v>0</v>
      </c>
      <c r="CK40" s="278">
        <f t="shared" si="49"/>
        <v>0</v>
      </c>
      <c r="CL40" s="278">
        <f t="shared" si="49"/>
        <v>0</v>
      </c>
      <c r="CM40" s="278">
        <f t="shared" si="49"/>
        <v>0</v>
      </c>
      <c r="CN40" s="278">
        <f t="shared" si="49"/>
        <v>0</v>
      </c>
      <c r="CO40" s="278">
        <f t="shared" si="49"/>
        <v>0</v>
      </c>
      <c r="CP40" s="278">
        <f t="shared" si="49"/>
        <v>0</v>
      </c>
      <c r="CQ40" s="278">
        <f t="shared" si="49"/>
        <v>0</v>
      </c>
      <c r="CR40" s="278">
        <f t="shared" si="49"/>
        <v>0</v>
      </c>
      <c r="CS40" s="278">
        <f t="shared" si="49"/>
        <v>0</v>
      </c>
    </row>
    <row r="41" spans="1:97" s="377" customFormat="1" x14ac:dyDescent="0.35">
      <c r="A41" s="278">
        <f>Prognoser!C87</f>
        <v>0</v>
      </c>
      <c r="B41" s="278" t="str">
        <f>'JA basår'!B29</f>
        <v>0 0</v>
      </c>
      <c r="C41" s="278">
        <f>Prognoser!D87</f>
        <v>0</v>
      </c>
      <c r="D41" s="278">
        <f ca="1">IFERROR('JA basår'!AC29+'JA basår'!AC59,0)</f>
        <v>0</v>
      </c>
      <c r="E41" s="278">
        <f t="shared" ref="E41:BP41" ca="1" si="50">IFERROR(IF(E$17="beräknas ej",0,D41*IF(E$18&gt;$D$3,1,IF(E$18&lt;=$C$3,$C$2,$D$2))*IFERROR(INDEX($B$8:$E$14,MATCH($A41,$A$8:$A$14,0),MATCH(E$18,$B$6:$E$6,1)),0)),0)</f>
        <v>0</v>
      </c>
      <c r="F41" s="278">
        <f t="shared" ca="1" si="50"/>
        <v>0</v>
      </c>
      <c r="G41" s="278">
        <f t="shared" ca="1" si="50"/>
        <v>0</v>
      </c>
      <c r="H41" s="278">
        <f t="shared" ca="1" si="50"/>
        <v>0</v>
      </c>
      <c r="I41" s="278">
        <f t="shared" ca="1" si="50"/>
        <v>0</v>
      </c>
      <c r="J41" s="278">
        <f t="shared" ca="1" si="50"/>
        <v>0</v>
      </c>
      <c r="K41" s="278">
        <f t="shared" ca="1" si="50"/>
        <v>0</v>
      </c>
      <c r="L41" s="278">
        <f t="shared" ca="1" si="50"/>
        <v>0</v>
      </c>
      <c r="M41" s="278">
        <f t="shared" ca="1" si="50"/>
        <v>0</v>
      </c>
      <c r="N41" s="278">
        <f t="shared" ca="1" si="50"/>
        <v>0</v>
      </c>
      <c r="O41" s="278">
        <f t="shared" ca="1" si="50"/>
        <v>0</v>
      </c>
      <c r="P41" s="278">
        <f t="shared" ca="1" si="50"/>
        <v>0</v>
      </c>
      <c r="Q41" s="278">
        <f t="shared" ca="1" si="50"/>
        <v>0</v>
      </c>
      <c r="R41" s="278">
        <f t="shared" ca="1" si="50"/>
        <v>0</v>
      </c>
      <c r="S41" s="278">
        <f t="shared" ca="1" si="50"/>
        <v>0</v>
      </c>
      <c r="T41" s="278">
        <f t="shared" ca="1" si="50"/>
        <v>0</v>
      </c>
      <c r="U41" s="278">
        <f t="shared" ca="1" si="50"/>
        <v>0</v>
      </c>
      <c r="V41" s="278">
        <f t="shared" ca="1" si="50"/>
        <v>0</v>
      </c>
      <c r="W41" s="278">
        <f t="shared" ca="1" si="50"/>
        <v>0</v>
      </c>
      <c r="X41" s="278">
        <f t="shared" ca="1" si="50"/>
        <v>0</v>
      </c>
      <c r="Y41" s="278">
        <f t="shared" ca="1" si="50"/>
        <v>0</v>
      </c>
      <c r="Z41" s="278">
        <f t="shared" ca="1" si="50"/>
        <v>0</v>
      </c>
      <c r="AA41" s="278">
        <f t="shared" ca="1" si="50"/>
        <v>0</v>
      </c>
      <c r="AB41" s="278">
        <f t="shared" ca="1" si="50"/>
        <v>0</v>
      </c>
      <c r="AC41" s="278">
        <f t="shared" ca="1" si="50"/>
        <v>0</v>
      </c>
      <c r="AD41" s="278">
        <f t="shared" ca="1" si="50"/>
        <v>0</v>
      </c>
      <c r="AE41" s="278">
        <f t="shared" ca="1" si="50"/>
        <v>0</v>
      </c>
      <c r="AF41" s="278">
        <f t="shared" ca="1" si="50"/>
        <v>0</v>
      </c>
      <c r="AG41" s="278">
        <f t="shared" ca="1" si="50"/>
        <v>0</v>
      </c>
      <c r="AH41" s="278">
        <f t="shared" ca="1" si="50"/>
        <v>0</v>
      </c>
      <c r="AI41" s="278">
        <f t="shared" ca="1" si="50"/>
        <v>0</v>
      </c>
      <c r="AJ41" s="278">
        <f t="shared" ca="1" si="50"/>
        <v>0</v>
      </c>
      <c r="AK41" s="278">
        <f t="shared" ca="1" si="50"/>
        <v>0</v>
      </c>
      <c r="AL41" s="278">
        <f t="shared" ca="1" si="50"/>
        <v>0</v>
      </c>
      <c r="AM41" s="278">
        <f t="shared" ca="1" si="50"/>
        <v>0</v>
      </c>
      <c r="AN41" s="278">
        <f t="shared" ca="1" si="50"/>
        <v>0</v>
      </c>
      <c r="AO41" s="278">
        <f t="shared" ca="1" si="50"/>
        <v>0</v>
      </c>
      <c r="AP41" s="278">
        <f t="shared" ca="1" si="50"/>
        <v>0</v>
      </c>
      <c r="AQ41" s="278">
        <f t="shared" ca="1" si="50"/>
        <v>0</v>
      </c>
      <c r="AR41" s="278">
        <f t="shared" ca="1" si="50"/>
        <v>0</v>
      </c>
      <c r="AS41" s="278">
        <f t="shared" ca="1" si="50"/>
        <v>0</v>
      </c>
      <c r="AT41" s="278">
        <f t="shared" ca="1" si="50"/>
        <v>0</v>
      </c>
      <c r="AU41" s="278">
        <f t="shared" ca="1" si="50"/>
        <v>0</v>
      </c>
      <c r="AV41" s="278">
        <f t="shared" ca="1" si="50"/>
        <v>0</v>
      </c>
      <c r="AW41" s="278">
        <f t="shared" ca="1" si="50"/>
        <v>0</v>
      </c>
      <c r="AX41" s="278">
        <f t="shared" ca="1" si="50"/>
        <v>0</v>
      </c>
      <c r="AY41" s="278">
        <f t="shared" ca="1" si="50"/>
        <v>0</v>
      </c>
      <c r="AZ41" s="278">
        <f t="shared" ca="1" si="50"/>
        <v>0</v>
      </c>
      <c r="BA41" s="278">
        <f t="shared" ca="1" si="50"/>
        <v>0</v>
      </c>
      <c r="BB41" s="278">
        <f t="shared" ca="1" si="50"/>
        <v>0</v>
      </c>
      <c r="BC41" s="278">
        <f t="shared" ca="1" si="50"/>
        <v>0</v>
      </c>
      <c r="BD41" s="278">
        <f t="shared" ca="1" si="50"/>
        <v>0</v>
      </c>
      <c r="BE41" s="278">
        <f t="shared" ca="1" si="50"/>
        <v>0</v>
      </c>
      <c r="BF41" s="278">
        <f t="shared" ca="1" si="50"/>
        <v>0</v>
      </c>
      <c r="BG41" s="278">
        <f t="shared" ca="1" si="50"/>
        <v>0</v>
      </c>
      <c r="BH41" s="278">
        <f t="shared" ca="1" si="50"/>
        <v>0</v>
      </c>
      <c r="BI41" s="278">
        <f t="shared" ca="1" si="50"/>
        <v>0</v>
      </c>
      <c r="BJ41" s="278">
        <f t="shared" ca="1" si="50"/>
        <v>0</v>
      </c>
      <c r="BK41" s="278">
        <f t="shared" ca="1" si="50"/>
        <v>0</v>
      </c>
      <c r="BL41" s="278">
        <f t="shared" ca="1" si="50"/>
        <v>0</v>
      </c>
      <c r="BM41" s="278">
        <f t="shared" ca="1" si="50"/>
        <v>0</v>
      </c>
      <c r="BN41" s="278">
        <f t="shared" ca="1" si="50"/>
        <v>0</v>
      </c>
      <c r="BO41" s="278">
        <f t="shared" ca="1" si="50"/>
        <v>0</v>
      </c>
      <c r="BP41" s="278">
        <f t="shared" ca="1" si="50"/>
        <v>0</v>
      </c>
      <c r="BQ41" s="278">
        <f t="shared" ref="BQ41:CS41" ca="1" si="51">IFERROR(IF(BQ$17="beräknas ej",0,BP41*IF(BQ$18&gt;$D$3,1,IF(BQ$18&lt;=$C$3,$C$2,$D$2))*IFERROR(INDEX($B$8:$E$14,MATCH($A41,$A$8:$A$14,0),MATCH(BQ$18,$B$6:$E$6,1)),0)),0)</f>
        <v>0</v>
      </c>
      <c r="BR41" s="278">
        <f t="shared" ca="1" si="51"/>
        <v>0</v>
      </c>
      <c r="BS41" s="278">
        <f t="shared" ca="1" si="51"/>
        <v>0</v>
      </c>
      <c r="BT41" s="278">
        <f t="shared" ca="1" si="51"/>
        <v>0</v>
      </c>
      <c r="BU41" s="278">
        <f t="shared" si="51"/>
        <v>0</v>
      </c>
      <c r="BV41" s="278">
        <f t="shared" si="51"/>
        <v>0</v>
      </c>
      <c r="BW41" s="278">
        <f t="shared" si="51"/>
        <v>0</v>
      </c>
      <c r="BX41" s="278">
        <f t="shared" si="51"/>
        <v>0</v>
      </c>
      <c r="BY41" s="278">
        <f t="shared" si="51"/>
        <v>0</v>
      </c>
      <c r="BZ41" s="278">
        <f t="shared" si="51"/>
        <v>0</v>
      </c>
      <c r="CA41" s="278">
        <f t="shared" si="51"/>
        <v>0</v>
      </c>
      <c r="CB41" s="278">
        <f t="shared" si="51"/>
        <v>0</v>
      </c>
      <c r="CC41" s="278">
        <f t="shared" si="51"/>
        <v>0</v>
      </c>
      <c r="CD41" s="278">
        <f t="shared" si="51"/>
        <v>0</v>
      </c>
      <c r="CE41" s="278">
        <f t="shared" si="51"/>
        <v>0</v>
      </c>
      <c r="CF41" s="278">
        <f t="shared" si="51"/>
        <v>0</v>
      </c>
      <c r="CG41" s="278">
        <f t="shared" si="51"/>
        <v>0</v>
      </c>
      <c r="CH41" s="278">
        <f t="shared" si="51"/>
        <v>0</v>
      </c>
      <c r="CI41" s="278">
        <f t="shared" si="51"/>
        <v>0</v>
      </c>
      <c r="CJ41" s="278">
        <f t="shared" si="51"/>
        <v>0</v>
      </c>
      <c r="CK41" s="278">
        <f t="shared" si="51"/>
        <v>0</v>
      </c>
      <c r="CL41" s="278">
        <f t="shared" si="51"/>
        <v>0</v>
      </c>
      <c r="CM41" s="278">
        <f t="shared" si="51"/>
        <v>0</v>
      </c>
      <c r="CN41" s="278">
        <f t="shared" si="51"/>
        <v>0</v>
      </c>
      <c r="CO41" s="278">
        <f t="shared" si="51"/>
        <v>0</v>
      </c>
      <c r="CP41" s="278">
        <f t="shared" si="51"/>
        <v>0</v>
      </c>
      <c r="CQ41" s="278">
        <f t="shared" si="51"/>
        <v>0</v>
      </c>
      <c r="CR41" s="278">
        <f t="shared" si="51"/>
        <v>0</v>
      </c>
      <c r="CS41" s="278">
        <f t="shared" si="51"/>
        <v>0</v>
      </c>
    </row>
    <row r="42" spans="1:97" s="377" customFormat="1" x14ac:dyDescent="0.35">
      <c r="A42" s="278">
        <f>Prognoser!C88</f>
        <v>0</v>
      </c>
      <c r="B42" s="278" t="str">
        <f>'JA basår'!B30</f>
        <v>0 0</v>
      </c>
      <c r="C42" s="278">
        <f>Prognoser!D88</f>
        <v>0</v>
      </c>
      <c r="D42" s="278">
        <f ca="1">IFERROR('JA basår'!AC30+'JA basår'!AC60,0)</f>
        <v>0</v>
      </c>
      <c r="E42" s="278">
        <f t="shared" ref="E42:BP42" ca="1" si="52">IFERROR(IF(E$17="beräknas ej",0,D42*IF(E$18&gt;$D$3,1,IF(E$18&lt;=$C$3,$C$2,$D$2))*IFERROR(INDEX($B$8:$E$14,MATCH($A42,$A$8:$A$14,0),MATCH(E$18,$B$6:$E$6,1)),0)),0)</f>
        <v>0</v>
      </c>
      <c r="F42" s="278">
        <f t="shared" ca="1" si="52"/>
        <v>0</v>
      </c>
      <c r="G42" s="278">
        <f t="shared" ca="1" si="52"/>
        <v>0</v>
      </c>
      <c r="H42" s="278">
        <f t="shared" ca="1" si="52"/>
        <v>0</v>
      </c>
      <c r="I42" s="278">
        <f t="shared" ca="1" si="52"/>
        <v>0</v>
      </c>
      <c r="J42" s="278">
        <f t="shared" ca="1" si="52"/>
        <v>0</v>
      </c>
      <c r="K42" s="278">
        <f t="shared" ca="1" si="52"/>
        <v>0</v>
      </c>
      <c r="L42" s="278">
        <f t="shared" ca="1" si="52"/>
        <v>0</v>
      </c>
      <c r="M42" s="278">
        <f t="shared" ca="1" si="52"/>
        <v>0</v>
      </c>
      <c r="N42" s="278">
        <f t="shared" ca="1" si="52"/>
        <v>0</v>
      </c>
      <c r="O42" s="278">
        <f t="shared" ca="1" si="52"/>
        <v>0</v>
      </c>
      <c r="P42" s="278">
        <f t="shared" ca="1" si="52"/>
        <v>0</v>
      </c>
      <c r="Q42" s="278">
        <f t="shared" ca="1" si="52"/>
        <v>0</v>
      </c>
      <c r="R42" s="278">
        <f t="shared" ca="1" si="52"/>
        <v>0</v>
      </c>
      <c r="S42" s="278">
        <f t="shared" ca="1" si="52"/>
        <v>0</v>
      </c>
      <c r="T42" s="278">
        <f t="shared" ca="1" si="52"/>
        <v>0</v>
      </c>
      <c r="U42" s="278">
        <f t="shared" ca="1" si="52"/>
        <v>0</v>
      </c>
      <c r="V42" s="278">
        <f t="shared" ca="1" si="52"/>
        <v>0</v>
      </c>
      <c r="W42" s="278">
        <f t="shared" ca="1" si="52"/>
        <v>0</v>
      </c>
      <c r="X42" s="278">
        <f t="shared" ca="1" si="52"/>
        <v>0</v>
      </c>
      <c r="Y42" s="278">
        <f t="shared" ca="1" si="52"/>
        <v>0</v>
      </c>
      <c r="Z42" s="278">
        <f t="shared" ca="1" si="52"/>
        <v>0</v>
      </c>
      <c r="AA42" s="278">
        <f t="shared" ca="1" si="52"/>
        <v>0</v>
      </c>
      <c r="AB42" s="278">
        <f t="shared" ca="1" si="52"/>
        <v>0</v>
      </c>
      <c r="AC42" s="278">
        <f t="shared" ca="1" si="52"/>
        <v>0</v>
      </c>
      <c r="AD42" s="278">
        <f t="shared" ca="1" si="52"/>
        <v>0</v>
      </c>
      <c r="AE42" s="278">
        <f t="shared" ca="1" si="52"/>
        <v>0</v>
      </c>
      <c r="AF42" s="278">
        <f t="shared" ca="1" si="52"/>
        <v>0</v>
      </c>
      <c r="AG42" s="278">
        <f t="shared" ca="1" si="52"/>
        <v>0</v>
      </c>
      <c r="AH42" s="278">
        <f t="shared" ca="1" si="52"/>
        <v>0</v>
      </c>
      <c r="AI42" s="278">
        <f t="shared" ca="1" si="52"/>
        <v>0</v>
      </c>
      <c r="AJ42" s="278">
        <f t="shared" ca="1" si="52"/>
        <v>0</v>
      </c>
      <c r="AK42" s="278">
        <f t="shared" ca="1" si="52"/>
        <v>0</v>
      </c>
      <c r="AL42" s="278">
        <f t="shared" ca="1" si="52"/>
        <v>0</v>
      </c>
      <c r="AM42" s="278">
        <f t="shared" ca="1" si="52"/>
        <v>0</v>
      </c>
      <c r="AN42" s="278">
        <f t="shared" ca="1" si="52"/>
        <v>0</v>
      </c>
      <c r="AO42" s="278">
        <f t="shared" ca="1" si="52"/>
        <v>0</v>
      </c>
      <c r="AP42" s="278">
        <f t="shared" ca="1" si="52"/>
        <v>0</v>
      </c>
      <c r="AQ42" s="278">
        <f t="shared" ca="1" si="52"/>
        <v>0</v>
      </c>
      <c r="AR42" s="278">
        <f t="shared" ca="1" si="52"/>
        <v>0</v>
      </c>
      <c r="AS42" s="278">
        <f t="shared" ca="1" si="52"/>
        <v>0</v>
      </c>
      <c r="AT42" s="278">
        <f t="shared" ca="1" si="52"/>
        <v>0</v>
      </c>
      <c r="AU42" s="278">
        <f t="shared" ca="1" si="52"/>
        <v>0</v>
      </c>
      <c r="AV42" s="278">
        <f t="shared" ca="1" si="52"/>
        <v>0</v>
      </c>
      <c r="AW42" s="278">
        <f t="shared" ca="1" si="52"/>
        <v>0</v>
      </c>
      <c r="AX42" s="278">
        <f t="shared" ca="1" si="52"/>
        <v>0</v>
      </c>
      <c r="AY42" s="278">
        <f t="shared" ca="1" si="52"/>
        <v>0</v>
      </c>
      <c r="AZ42" s="278">
        <f t="shared" ca="1" si="52"/>
        <v>0</v>
      </c>
      <c r="BA42" s="278">
        <f t="shared" ca="1" si="52"/>
        <v>0</v>
      </c>
      <c r="BB42" s="278">
        <f t="shared" ca="1" si="52"/>
        <v>0</v>
      </c>
      <c r="BC42" s="278">
        <f t="shared" ca="1" si="52"/>
        <v>0</v>
      </c>
      <c r="BD42" s="278">
        <f t="shared" ca="1" si="52"/>
        <v>0</v>
      </c>
      <c r="BE42" s="278">
        <f t="shared" ca="1" si="52"/>
        <v>0</v>
      </c>
      <c r="BF42" s="278">
        <f t="shared" ca="1" si="52"/>
        <v>0</v>
      </c>
      <c r="BG42" s="278">
        <f t="shared" ca="1" si="52"/>
        <v>0</v>
      </c>
      <c r="BH42" s="278">
        <f t="shared" ca="1" si="52"/>
        <v>0</v>
      </c>
      <c r="BI42" s="278">
        <f t="shared" ca="1" si="52"/>
        <v>0</v>
      </c>
      <c r="BJ42" s="278">
        <f t="shared" ca="1" si="52"/>
        <v>0</v>
      </c>
      <c r="BK42" s="278">
        <f t="shared" ca="1" si="52"/>
        <v>0</v>
      </c>
      <c r="BL42" s="278">
        <f t="shared" ca="1" si="52"/>
        <v>0</v>
      </c>
      <c r="BM42" s="278">
        <f t="shared" ca="1" si="52"/>
        <v>0</v>
      </c>
      <c r="BN42" s="278">
        <f t="shared" ca="1" si="52"/>
        <v>0</v>
      </c>
      <c r="BO42" s="278">
        <f t="shared" ca="1" si="52"/>
        <v>0</v>
      </c>
      <c r="BP42" s="278">
        <f t="shared" ca="1" si="52"/>
        <v>0</v>
      </c>
      <c r="BQ42" s="278">
        <f t="shared" ref="BQ42:CS42" ca="1" si="53">IFERROR(IF(BQ$17="beräknas ej",0,BP42*IF(BQ$18&gt;$D$3,1,IF(BQ$18&lt;=$C$3,$C$2,$D$2))*IFERROR(INDEX($B$8:$E$14,MATCH($A42,$A$8:$A$14,0),MATCH(BQ$18,$B$6:$E$6,1)),0)),0)</f>
        <v>0</v>
      </c>
      <c r="BR42" s="278">
        <f t="shared" ca="1" si="53"/>
        <v>0</v>
      </c>
      <c r="BS42" s="278">
        <f t="shared" ca="1" si="53"/>
        <v>0</v>
      </c>
      <c r="BT42" s="278">
        <f t="shared" ca="1" si="53"/>
        <v>0</v>
      </c>
      <c r="BU42" s="278">
        <f t="shared" si="53"/>
        <v>0</v>
      </c>
      <c r="BV42" s="278">
        <f t="shared" si="53"/>
        <v>0</v>
      </c>
      <c r="BW42" s="278">
        <f t="shared" si="53"/>
        <v>0</v>
      </c>
      <c r="BX42" s="278">
        <f t="shared" si="53"/>
        <v>0</v>
      </c>
      <c r="BY42" s="278">
        <f t="shared" si="53"/>
        <v>0</v>
      </c>
      <c r="BZ42" s="278">
        <f t="shared" si="53"/>
        <v>0</v>
      </c>
      <c r="CA42" s="278">
        <f t="shared" si="53"/>
        <v>0</v>
      </c>
      <c r="CB42" s="278">
        <f t="shared" si="53"/>
        <v>0</v>
      </c>
      <c r="CC42" s="278">
        <f t="shared" si="53"/>
        <v>0</v>
      </c>
      <c r="CD42" s="278">
        <f t="shared" si="53"/>
        <v>0</v>
      </c>
      <c r="CE42" s="278">
        <f t="shared" si="53"/>
        <v>0</v>
      </c>
      <c r="CF42" s="278">
        <f t="shared" si="53"/>
        <v>0</v>
      </c>
      <c r="CG42" s="278">
        <f t="shared" si="53"/>
        <v>0</v>
      </c>
      <c r="CH42" s="278">
        <f t="shared" si="53"/>
        <v>0</v>
      </c>
      <c r="CI42" s="278">
        <f t="shared" si="53"/>
        <v>0</v>
      </c>
      <c r="CJ42" s="278">
        <f t="shared" si="53"/>
        <v>0</v>
      </c>
      <c r="CK42" s="278">
        <f t="shared" si="53"/>
        <v>0</v>
      </c>
      <c r="CL42" s="278">
        <f t="shared" si="53"/>
        <v>0</v>
      </c>
      <c r="CM42" s="278">
        <f t="shared" si="53"/>
        <v>0</v>
      </c>
      <c r="CN42" s="278">
        <f t="shared" si="53"/>
        <v>0</v>
      </c>
      <c r="CO42" s="278">
        <f t="shared" si="53"/>
        <v>0</v>
      </c>
      <c r="CP42" s="278">
        <f t="shared" si="53"/>
        <v>0</v>
      </c>
      <c r="CQ42" s="278">
        <f t="shared" si="53"/>
        <v>0</v>
      </c>
      <c r="CR42" s="278">
        <f t="shared" si="53"/>
        <v>0</v>
      </c>
      <c r="CS42" s="278">
        <f t="shared" si="53"/>
        <v>0</v>
      </c>
    </row>
    <row r="43" spans="1:97" s="377" customFormat="1" x14ac:dyDescent="0.35">
      <c r="A43" s="278">
        <f>Prognoser!C89</f>
        <v>0</v>
      </c>
      <c r="B43" s="278" t="str">
        <f>'JA basår'!B31</f>
        <v>0 0</v>
      </c>
      <c r="C43" s="278">
        <f>Prognoser!D89</f>
        <v>0</v>
      </c>
      <c r="D43" s="278">
        <f ca="1">IFERROR('JA basår'!AC31+'JA basår'!AC61,0)</f>
        <v>0</v>
      </c>
      <c r="E43" s="278">
        <f t="shared" ref="E43:BP43" ca="1" si="54">IFERROR(IF(E$17="beräknas ej",0,D43*IF(E$18&gt;$D$3,1,IF(E$18&lt;=$C$3,$C$2,$D$2))*IFERROR(INDEX($B$8:$E$14,MATCH($A43,$A$8:$A$14,0),MATCH(E$18,$B$6:$E$6,1)),0)),0)</f>
        <v>0</v>
      </c>
      <c r="F43" s="278">
        <f t="shared" ca="1" si="54"/>
        <v>0</v>
      </c>
      <c r="G43" s="278">
        <f t="shared" ca="1" si="54"/>
        <v>0</v>
      </c>
      <c r="H43" s="278">
        <f t="shared" ca="1" si="54"/>
        <v>0</v>
      </c>
      <c r="I43" s="278">
        <f t="shared" ca="1" si="54"/>
        <v>0</v>
      </c>
      <c r="J43" s="278">
        <f t="shared" ca="1" si="54"/>
        <v>0</v>
      </c>
      <c r="K43" s="278">
        <f t="shared" ca="1" si="54"/>
        <v>0</v>
      </c>
      <c r="L43" s="278">
        <f t="shared" ca="1" si="54"/>
        <v>0</v>
      </c>
      <c r="M43" s="278">
        <f t="shared" ca="1" si="54"/>
        <v>0</v>
      </c>
      <c r="N43" s="278">
        <f t="shared" ca="1" si="54"/>
        <v>0</v>
      </c>
      <c r="O43" s="278">
        <f t="shared" ca="1" si="54"/>
        <v>0</v>
      </c>
      <c r="P43" s="278">
        <f t="shared" ca="1" si="54"/>
        <v>0</v>
      </c>
      <c r="Q43" s="278">
        <f t="shared" ca="1" si="54"/>
        <v>0</v>
      </c>
      <c r="R43" s="278">
        <f t="shared" ca="1" si="54"/>
        <v>0</v>
      </c>
      <c r="S43" s="278">
        <f t="shared" ca="1" si="54"/>
        <v>0</v>
      </c>
      <c r="T43" s="278">
        <f t="shared" ca="1" si="54"/>
        <v>0</v>
      </c>
      <c r="U43" s="278">
        <f t="shared" ca="1" si="54"/>
        <v>0</v>
      </c>
      <c r="V43" s="278">
        <f t="shared" ca="1" si="54"/>
        <v>0</v>
      </c>
      <c r="W43" s="278">
        <f t="shared" ca="1" si="54"/>
        <v>0</v>
      </c>
      <c r="X43" s="278">
        <f t="shared" ca="1" si="54"/>
        <v>0</v>
      </c>
      <c r="Y43" s="278">
        <f t="shared" ca="1" si="54"/>
        <v>0</v>
      </c>
      <c r="Z43" s="278">
        <f t="shared" ca="1" si="54"/>
        <v>0</v>
      </c>
      <c r="AA43" s="278">
        <f t="shared" ca="1" si="54"/>
        <v>0</v>
      </c>
      <c r="AB43" s="278">
        <f t="shared" ca="1" si="54"/>
        <v>0</v>
      </c>
      <c r="AC43" s="278">
        <f t="shared" ca="1" si="54"/>
        <v>0</v>
      </c>
      <c r="AD43" s="278">
        <f t="shared" ca="1" si="54"/>
        <v>0</v>
      </c>
      <c r="AE43" s="278">
        <f t="shared" ca="1" si="54"/>
        <v>0</v>
      </c>
      <c r="AF43" s="278">
        <f t="shared" ca="1" si="54"/>
        <v>0</v>
      </c>
      <c r="AG43" s="278">
        <f t="shared" ca="1" si="54"/>
        <v>0</v>
      </c>
      <c r="AH43" s="278">
        <f t="shared" ca="1" si="54"/>
        <v>0</v>
      </c>
      <c r="AI43" s="278">
        <f t="shared" ca="1" si="54"/>
        <v>0</v>
      </c>
      <c r="AJ43" s="278">
        <f t="shared" ca="1" si="54"/>
        <v>0</v>
      </c>
      <c r="AK43" s="278">
        <f t="shared" ca="1" si="54"/>
        <v>0</v>
      </c>
      <c r="AL43" s="278">
        <f t="shared" ca="1" si="54"/>
        <v>0</v>
      </c>
      <c r="AM43" s="278">
        <f t="shared" ca="1" si="54"/>
        <v>0</v>
      </c>
      <c r="AN43" s="278">
        <f t="shared" ca="1" si="54"/>
        <v>0</v>
      </c>
      <c r="AO43" s="278">
        <f t="shared" ca="1" si="54"/>
        <v>0</v>
      </c>
      <c r="AP43" s="278">
        <f t="shared" ca="1" si="54"/>
        <v>0</v>
      </c>
      <c r="AQ43" s="278">
        <f t="shared" ca="1" si="54"/>
        <v>0</v>
      </c>
      <c r="AR43" s="278">
        <f t="shared" ca="1" si="54"/>
        <v>0</v>
      </c>
      <c r="AS43" s="278">
        <f t="shared" ca="1" si="54"/>
        <v>0</v>
      </c>
      <c r="AT43" s="278">
        <f t="shared" ca="1" si="54"/>
        <v>0</v>
      </c>
      <c r="AU43" s="278">
        <f t="shared" ca="1" si="54"/>
        <v>0</v>
      </c>
      <c r="AV43" s="278">
        <f t="shared" ca="1" si="54"/>
        <v>0</v>
      </c>
      <c r="AW43" s="278">
        <f t="shared" ca="1" si="54"/>
        <v>0</v>
      </c>
      <c r="AX43" s="278">
        <f t="shared" ca="1" si="54"/>
        <v>0</v>
      </c>
      <c r="AY43" s="278">
        <f t="shared" ca="1" si="54"/>
        <v>0</v>
      </c>
      <c r="AZ43" s="278">
        <f t="shared" ca="1" si="54"/>
        <v>0</v>
      </c>
      <c r="BA43" s="278">
        <f t="shared" ca="1" si="54"/>
        <v>0</v>
      </c>
      <c r="BB43" s="278">
        <f t="shared" ca="1" si="54"/>
        <v>0</v>
      </c>
      <c r="BC43" s="278">
        <f t="shared" ca="1" si="54"/>
        <v>0</v>
      </c>
      <c r="BD43" s="278">
        <f t="shared" ca="1" si="54"/>
        <v>0</v>
      </c>
      <c r="BE43" s="278">
        <f t="shared" ca="1" si="54"/>
        <v>0</v>
      </c>
      <c r="BF43" s="278">
        <f t="shared" ca="1" si="54"/>
        <v>0</v>
      </c>
      <c r="BG43" s="278">
        <f t="shared" ca="1" si="54"/>
        <v>0</v>
      </c>
      <c r="BH43" s="278">
        <f t="shared" ca="1" si="54"/>
        <v>0</v>
      </c>
      <c r="BI43" s="278">
        <f t="shared" ca="1" si="54"/>
        <v>0</v>
      </c>
      <c r="BJ43" s="278">
        <f t="shared" ca="1" si="54"/>
        <v>0</v>
      </c>
      <c r="BK43" s="278">
        <f t="shared" ca="1" si="54"/>
        <v>0</v>
      </c>
      <c r="BL43" s="278">
        <f t="shared" ca="1" si="54"/>
        <v>0</v>
      </c>
      <c r="BM43" s="278">
        <f t="shared" ca="1" si="54"/>
        <v>0</v>
      </c>
      <c r="BN43" s="278">
        <f t="shared" ca="1" si="54"/>
        <v>0</v>
      </c>
      <c r="BO43" s="278">
        <f t="shared" ca="1" si="54"/>
        <v>0</v>
      </c>
      <c r="BP43" s="278">
        <f t="shared" ca="1" si="54"/>
        <v>0</v>
      </c>
      <c r="BQ43" s="278">
        <f t="shared" ref="BQ43:CS43" ca="1" si="55">IFERROR(IF(BQ$17="beräknas ej",0,BP43*IF(BQ$18&gt;$D$3,1,IF(BQ$18&lt;=$C$3,$C$2,$D$2))*IFERROR(INDEX($B$8:$E$14,MATCH($A43,$A$8:$A$14,0),MATCH(BQ$18,$B$6:$E$6,1)),0)),0)</f>
        <v>0</v>
      </c>
      <c r="BR43" s="278">
        <f t="shared" ca="1" si="55"/>
        <v>0</v>
      </c>
      <c r="BS43" s="278">
        <f t="shared" ca="1" si="55"/>
        <v>0</v>
      </c>
      <c r="BT43" s="278">
        <f t="shared" ca="1" si="55"/>
        <v>0</v>
      </c>
      <c r="BU43" s="278">
        <f t="shared" si="55"/>
        <v>0</v>
      </c>
      <c r="BV43" s="278">
        <f t="shared" si="55"/>
        <v>0</v>
      </c>
      <c r="BW43" s="278">
        <f t="shared" si="55"/>
        <v>0</v>
      </c>
      <c r="BX43" s="278">
        <f t="shared" si="55"/>
        <v>0</v>
      </c>
      <c r="BY43" s="278">
        <f t="shared" si="55"/>
        <v>0</v>
      </c>
      <c r="BZ43" s="278">
        <f t="shared" si="55"/>
        <v>0</v>
      </c>
      <c r="CA43" s="278">
        <f t="shared" si="55"/>
        <v>0</v>
      </c>
      <c r="CB43" s="278">
        <f t="shared" si="55"/>
        <v>0</v>
      </c>
      <c r="CC43" s="278">
        <f t="shared" si="55"/>
        <v>0</v>
      </c>
      <c r="CD43" s="278">
        <f t="shared" si="55"/>
        <v>0</v>
      </c>
      <c r="CE43" s="278">
        <f t="shared" si="55"/>
        <v>0</v>
      </c>
      <c r="CF43" s="278">
        <f t="shared" si="55"/>
        <v>0</v>
      </c>
      <c r="CG43" s="278">
        <f t="shared" si="55"/>
        <v>0</v>
      </c>
      <c r="CH43" s="278">
        <f t="shared" si="55"/>
        <v>0</v>
      </c>
      <c r="CI43" s="278">
        <f t="shared" si="55"/>
        <v>0</v>
      </c>
      <c r="CJ43" s="278">
        <f t="shared" si="55"/>
        <v>0</v>
      </c>
      <c r="CK43" s="278">
        <f t="shared" si="55"/>
        <v>0</v>
      </c>
      <c r="CL43" s="278">
        <f t="shared" si="55"/>
        <v>0</v>
      </c>
      <c r="CM43" s="278">
        <f t="shared" si="55"/>
        <v>0</v>
      </c>
      <c r="CN43" s="278">
        <f t="shared" si="55"/>
        <v>0</v>
      </c>
      <c r="CO43" s="278">
        <f t="shared" si="55"/>
        <v>0</v>
      </c>
      <c r="CP43" s="278">
        <f t="shared" si="55"/>
        <v>0</v>
      </c>
      <c r="CQ43" s="278">
        <f t="shared" si="55"/>
        <v>0</v>
      </c>
      <c r="CR43" s="278">
        <f t="shared" si="55"/>
        <v>0</v>
      </c>
      <c r="CS43" s="278">
        <f t="shared" si="55"/>
        <v>0</v>
      </c>
    </row>
    <row r="44" spans="1:97" s="381" customFormat="1" x14ac:dyDescent="0.35">
      <c r="A44" s="328"/>
      <c r="B44" s="328"/>
      <c r="C44" s="328"/>
      <c r="D44" s="333">
        <f ca="1">SUM(D19:D43)</f>
        <v>0</v>
      </c>
      <c r="E44" s="333">
        <f t="shared" ref="E44:BP44" ca="1" si="56">SUM(E19:E43)</f>
        <v>0</v>
      </c>
      <c r="F44" s="333">
        <f t="shared" ca="1" si="56"/>
        <v>0</v>
      </c>
      <c r="G44" s="333">
        <f t="shared" ca="1" si="56"/>
        <v>0</v>
      </c>
      <c r="H44" s="333">
        <f t="shared" ca="1" si="56"/>
        <v>0</v>
      </c>
      <c r="I44" s="333">
        <f t="shared" ca="1" si="56"/>
        <v>0</v>
      </c>
      <c r="J44" s="333">
        <f t="shared" ca="1" si="56"/>
        <v>0</v>
      </c>
      <c r="K44" s="333">
        <f t="shared" ca="1" si="56"/>
        <v>0</v>
      </c>
      <c r="L44" s="333">
        <f t="shared" ca="1" si="56"/>
        <v>0</v>
      </c>
      <c r="M44" s="333">
        <f t="shared" ca="1" si="56"/>
        <v>0</v>
      </c>
      <c r="N44" s="333">
        <f t="shared" ca="1" si="56"/>
        <v>0</v>
      </c>
      <c r="O44" s="333">
        <f t="shared" ca="1" si="56"/>
        <v>0</v>
      </c>
      <c r="P44" s="333">
        <f t="shared" ca="1" si="56"/>
        <v>0</v>
      </c>
      <c r="Q44" s="333">
        <f t="shared" ca="1" si="56"/>
        <v>0</v>
      </c>
      <c r="R44" s="333">
        <f t="shared" ca="1" si="56"/>
        <v>0</v>
      </c>
      <c r="S44" s="333">
        <f t="shared" ca="1" si="56"/>
        <v>0</v>
      </c>
      <c r="T44" s="333">
        <f t="shared" ca="1" si="56"/>
        <v>0</v>
      </c>
      <c r="U44" s="333">
        <f t="shared" ca="1" si="56"/>
        <v>0</v>
      </c>
      <c r="V44" s="333">
        <f t="shared" ca="1" si="56"/>
        <v>0</v>
      </c>
      <c r="W44" s="333">
        <f t="shared" ca="1" si="56"/>
        <v>0</v>
      </c>
      <c r="X44" s="333">
        <f t="shared" ca="1" si="56"/>
        <v>0</v>
      </c>
      <c r="Y44" s="333">
        <f t="shared" ca="1" si="56"/>
        <v>0</v>
      </c>
      <c r="Z44" s="333">
        <f t="shared" ca="1" si="56"/>
        <v>0</v>
      </c>
      <c r="AA44" s="333">
        <f t="shared" ca="1" si="56"/>
        <v>0</v>
      </c>
      <c r="AB44" s="333">
        <f t="shared" ca="1" si="56"/>
        <v>0</v>
      </c>
      <c r="AC44" s="333">
        <f t="shared" ca="1" si="56"/>
        <v>0</v>
      </c>
      <c r="AD44" s="333">
        <f t="shared" ca="1" si="56"/>
        <v>0</v>
      </c>
      <c r="AE44" s="333">
        <f t="shared" ca="1" si="56"/>
        <v>0</v>
      </c>
      <c r="AF44" s="333">
        <f t="shared" ca="1" si="56"/>
        <v>0</v>
      </c>
      <c r="AG44" s="333">
        <f t="shared" ca="1" si="56"/>
        <v>0</v>
      </c>
      <c r="AH44" s="333">
        <f t="shared" ca="1" si="56"/>
        <v>0</v>
      </c>
      <c r="AI44" s="333">
        <f t="shared" ca="1" si="56"/>
        <v>0</v>
      </c>
      <c r="AJ44" s="333">
        <f t="shared" ca="1" si="56"/>
        <v>0</v>
      </c>
      <c r="AK44" s="333">
        <f t="shared" ca="1" si="56"/>
        <v>0</v>
      </c>
      <c r="AL44" s="333">
        <f t="shared" ca="1" si="56"/>
        <v>0</v>
      </c>
      <c r="AM44" s="333">
        <f t="shared" ca="1" si="56"/>
        <v>0</v>
      </c>
      <c r="AN44" s="333">
        <f t="shared" ca="1" si="56"/>
        <v>0</v>
      </c>
      <c r="AO44" s="333">
        <f t="shared" ca="1" si="56"/>
        <v>0</v>
      </c>
      <c r="AP44" s="333">
        <f t="shared" ca="1" si="56"/>
        <v>0</v>
      </c>
      <c r="AQ44" s="333">
        <f t="shared" ca="1" si="56"/>
        <v>0</v>
      </c>
      <c r="AR44" s="333">
        <f t="shared" ca="1" si="56"/>
        <v>0</v>
      </c>
      <c r="AS44" s="333">
        <f t="shared" ca="1" si="56"/>
        <v>0</v>
      </c>
      <c r="AT44" s="333">
        <f t="shared" ca="1" si="56"/>
        <v>0</v>
      </c>
      <c r="AU44" s="333">
        <f t="shared" ca="1" si="56"/>
        <v>0</v>
      </c>
      <c r="AV44" s="333">
        <f t="shared" ca="1" si="56"/>
        <v>0</v>
      </c>
      <c r="AW44" s="333">
        <f t="shared" ca="1" si="56"/>
        <v>0</v>
      </c>
      <c r="AX44" s="333">
        <f t="shared" ca="1" si="56"/>
        <v>0</v>
      </c>
      <c r="AY44" s="333">
        <f t="shared" ca="1" si="56"/>
        <v>0</v>
      </c>
      <c r="AZ44" s="333">
        <f t="shared" ca="1" si="56"/>
        <v>0</v>
      </c>
      <c r="BA44" s="333">
        <f t="shared" ca="1" si="56"/>
        <v>0</v>
      </c>
      <c r="BB44" s="333">
        <f t="shared" ca="1" si="56"/>
        <v>0</v>
      </c>
      <c r="BC44" s="333">
        <f t="shared" ca="1" si="56"/>
        <v>0</v>
      </c>
      <c r="BD44" s="333">
        <f t="shared" ca="1" si="56"/>
        <v>0</v>
      </c>
      <c r="BE44" s="333">
        <f t="shared" ca="1" si="56"/>
        <v>0</v>
      </c>
      <c r="BF44" s="333">
        <f t="shared" ca="1" si="56"/>
        <v>0</v>
      </c>
      <c r="BG44" s="333">
        <f t="shared" ca="1" si="56"/>
        <v>0</v>
      </c>
      <c r="BH44" s="333">
        <f t="shared" ca="1" si="56"/>
        <v>0</v>
      </c>
      <c r="BI44" s="333">
        <f t="shared" ca="1" si="56"/>
        <v>0</v>
      </c>
      <c r="BJ44" s="333">
        <f t="shared" ca="1" si="56"/>
        <v>0</v>
      </c>
      <c r="BK44" s="333">
        <f t="shared" ca="1" si="56"/>
        <v>0</v>
      </c>
      <c r="BL44" s="333">
        <f t="shared" ca="1" si="56"/>
        <v>0</v>
      </c>
      <c r="BM44" s="333">
        <f t="shared" ca="1" si="56"/>
        <v>0</v>
      </c>
      <c r="BN44" s="333">
        <f t="shared" ca="1" si="56"/>
        <v>0</v>
      </c>
      <c r="BO44" s="333">
        <f t="shared" ca="1" si="56"/>
        <v>0</v>
      </c>
      <c r="BP44" s="333">
        <f t="shared" ca="1" si="56"/>
        <v>0</v>
      </c>
      <c r="BQ44" s="333">
        <f t="shared" ref="BQ44:CS44" ca="1" si="57">SUM(BQ19:BQ43)</f>
        <v>0</v>
      </c>
      <c r="BR44" s="333">
        <f t="shared" ca="1" si="57"/>
        <v>0</v>
      </c>
      <c r="BS44" s="333">
        <f t="shared" ca="1" si="57"/>
        <v>0</v>
      </c>
      <c r="BT44" s="333">
        <f t="shared" ca="1" si="57"/>
        <v>0</v>
      </c>
      <c r="BU44" s="333">
        <f t="shared" si="57"/>
        <v>0</v>
      </c>
      <c r="BV44" s="333">
        <f t="shared" si="57"/>
        <v>0</v>
      </c>
      <c r="BW44" s="333">
        <f t="shared" si="57"/>
        <v>0</v>
      </c>
      <c r="BX44" s="333">
        <f t="shared" si="57"/>
        <v>0</v>
      </c>
      <c r="BY44" s="333">
        <f t="shared" si="57"/>
        <v>0</v>
      </c>
      <c r="BZ44" s="333">
        <f t="shared" si="57"/>
        <v>0</v>
      </c>
      <c r="CA44" s="333">
        <f t="shared" si="57"/>
        <v>0</v>
      </c>
      <c r="CB44" s="333">
        <f t="shared" si="57"/>
        <v>0</v>
      </c>
      <c r="CC44" s="333">
        <f t="shared" si="57"/>
        <v>0</v>
      </c>
      <c r="CD44" s="333">
        <f t="shared" si="57"/>
        <v>0</v>
      </c>
      <c r="CE44" s="333">
        <f t="shared" si="57"/>
        <v>0</v>
      </c>
      <c r="CF44" s="333">
        <f t="shared" si="57"/>
        <v>0</v>
      </c>
      <c r="CG44" s="333">
        <f t="shared" si="57"/>
        <v>0</v>
      </c>
      <c r="CH44" s="333">
        <f t="shared" si="57"/>
        <v>0</v>
      </c>
      <c r="CI44" s="333">
        <f t="shared" si="57"/>
        <v>0</v>
      </c>
      <c r="CJ44" s="333">
        <f t="shared" si="57"/>
        <v>0</v>
      </c>
      <c r="CK44" s="333">
        <f t="shared" si="57"/>
        <v>0</v>
      </c>
      <c r="CL44" s="333">
        <f t="shared" si="57"/>
        <v>0</v>
      </c>
      <c r="CM44" s="333">
        <f t="shared" si="57"/>
        <v>0</v>
      </c>
      <c r="CN44" s="333">
        <f t="shared" si="57"/>
        <v>0</v>
      </c>
      <c r="CO44" s="333">
        <f t="shared" si="57"/>
        <v>0</v>
      </c>
      <c r="CP44" s="333">
        <f t="shared" si="57"/>
        <v>0</v>
      </c>
      <c r="CQ44" s="333">
        <f t="shared" si="57"/>
        <v>0</v>
      </c>
      <c r="CR44" s="333">
        <f t="shared" si="57"/>
        <v>0</v>
      </c>
      <c r="CS44" s="333">
        <f t="shared" si="57"/>
        <v>0</v>
      </c>
    </row>
    <row r="45" spans="1:97" s="377" customFormat="1" x14ac:dyDescent="0.35">
      <c r="A45" s="323"/>
      <c r="B45" s="323"/>
      <c r="C45" s="323"/>
      <c r="D45" s="323"/>
      <c r="E45" s="323"/>
      <c r="F45" s="323"/>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323"/>
      <c r="AZ45" s="323"/>
      <c r="BA45" s="323"/>
      <c r="BB45" s="323"/>
      <c r="BC45" s="323"/>
      <c r="BD45" s="323"/>
      <c r="BE45" s="323"/>
      <c r="BF45" s="323"/>
      <c r="BG45" s="323"/>
      <c r="BH45" s="323"/>
      <c r="BI45" s="323"/>
      <c r="BJ45" s="323"/>
      <c r="BK45" s="323"/>
      <c r="BL45" s="323"/>
      <c r="BM45" s="323"/>
      <c r="BN45" s="323"/>
      <c r="BO45" s="323"/>
      <c r="BP45" s="323"/>
      <c r="BQ45" s="323"/>
      <c r="BR45" s="323"/>
      <c r="BS45" s="323"/>
      <c r="BT45" s="323"/>
      <c r="BU45" s="323"/>
      <c r="BV45" s="323"/>
      <c r="BW45" s="323"/>
      <c r="BX45" s="323"/>
      <c r="BY45" s="323"/>
      <c r="BZ45" s="323"/>
      <c r="CA45" s="323"/>
      <c r="CB45" s="323"/>
      <c r="CC45" s="323"/>
      <c r="CD45" s="323"/>
      <c r="CE45" s="323"/>
      <c r="CF45" s="323"/>
      <c r="CG45" s="323"/>
      <c r="CH45" s="323"/>
      <c r="CI45" s="323"/>
      <c r="CJ45" s="323"/>
      <c r="CK45" s="323"/>
      <c r="CL45" s="323"/>
      <c r="CM45" s="323"/>
      <c r="CN45" s="323"/>
      <c r="CO45" s="323"/>
    </row>
    <row r="46" spans="1:97" s="377" customFormat="1" x14ac:dyDescent="0.35">
      <c r="A46" s="323"/>
      <c r="B46" s="323"/>
      <c r="C46" s="323"/>
      <c r="D46" s="323"/>
      <c r="E46" s="323"/>
      <c r="F46" s="323"/>
      <c r="G46" s="323"/>
      <c r="H46" s="323"/>
      <c r="I46" s="323"/>
      <c r="J46" s="323"/>
      <c r="K46" s="323"/>
      <c r="L46" s="323"/>
      <c r="M46" s="323"/>
      <c r="N46" s="323"/>
      <c r="O46" s="323"/>
      <c r="P46" s="323"/>
      <c r="Q46" s="323"/>
      <c r="R46" s="323"/>
      <c r="S46" s="323"/>
      <c r="T46" s="323"/>
      <c r="U46" s="323"/>
      <c r="V46" s="323"/>
      <c r="W46" s="323"/>
      <c r="X46" s="323"/>
      <c r="Y46" s="323"/>
      <c r="Z46" s="323"/>
      <c r="AA46" s="323"/>
      <c r="AB46" s="323"/>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323"/>
      <c r="BE46" s="323"/>
      <c r="BF46" s="323"/>
      <c r="BG46" s="323"/>
      <c r="BH46" s="323"/>
      <c r="BI46" s="323"/>
      <c r="BJ46" s="323"/>
      <c r="BK46" s="323"/>
      <c r="BL46" s="323"/>
      <c r="BM46" s="323"/>
      <c r="BN46" s="323"/>
      <c r="BO46" s="323"/>
      <c r="BP46" s="323"/>
      <c r="BQ46" s="323"/>
      <c r="BR46" s="323"/>
      <c r="BS46" s="323"/>
      <c r="BT46" s="323"/>
      <c r="BU46" s="323"/>
      <c r="BV46" s="323"/>
      <c r="BW46" s="323"/>
      <c r="BX46" s="323"/>
      <c r="BY46" s="323"/>
      <c r="BZ46" s="323"/>
      <c r="CA46" s="323"/>
      <c r="CB46" s="323"/>
      <c r="CC46" s="323"/>
      <c r="CD46" s="323"/>
      <c r="CE46" s="323"/>
      <c r="CF46" s="323"/>
      <c r="CG46" s="323"/>
      <c r="CH46" s="323"/>
      <c r="CI46" s="323"/>
      <c r="CJ46" s="323"/>
      <c r="CK46" s="323"/>
      <c r="CL46" s="323"/>
      <c r="CM46" s="323"/>
      <c r="CN46" s="323"/>
      <c r="CO46" s="323"/>
    </row>
    <row r="47" spans="1:97" s="377" customFormat="1" ht="15.5" x14ac:dyDescent="0.35">
      <c r="A47" s="332" t="s">
        <v>10</v>
      </c>
      <c r="C47" s="323"/>
      <c r="D47" s="323"/>
      <c r="E47" s="323"/>
      <c r="F47" s="323"/>
      <c r="G47" s="331" t="str">
        <f>G16</f>
        <v>Tabellen visar årliga lastning- och lossningskostnader för respektive fartygsklass. Kostnaderna är dels uppräknade med antagen uppräkningsfaktor avseende lastning- och lossningskostnader, dels uppräknad med godsprognosen (vilken ökar antalet anlöp per år).</v>
      </c>
      <c r="H47" s="323"/>
      <c r="I47" s="323"/>
      <c r="J47" s="323"/>
      <c r="K47" s="323"/>
      <c r="L47" s="323"/>
      <c r="M47" s="323"/>
      <c r="N47" s="323"/>
      <c r="O47" s="323"/>
      <c r="P47" s="323"/>
      <c r="Q47" s="323"/>
      <c r="R47" s="323"/>
      <c r="S47" s="323"/>
      <c r="T47" s="323"/>
      <c r="U47" s="323"/>
      <c r="V47" s="323"/>
      <c r="W47" s="323"/>
      <c r="X47" s="323"/>
      <c r="Y47" s="323"/>
      <c r="Z47" s="323"/>
      <c r="AA47" s="323"/>
      <c r="AB47" s="323"/>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323"/>
      <c r="BE47" s="323"/>
      <c r="BF47" s="323"/>
      <c r="BG47" s="323"/>
      <c r="BH47" s="323"/>
      <c r="BI47" s="323"/>
      <c r="BJ47" s="323"/>
      <c r="BK47" s="323"/>
      <c r="BL47" s="323"/>
      <c r="BM47" s="323"/>
      <c r="BN47" s="323"/>
      <c r="BO47" s="323"/>
      <c r="BP47" s="323"/>
      <c r="BQ47" s="323"/>
      <c r="BR47" s="323"/>
      <c r="BS47" s="323"/>
      <c r="BT47" s="323"/>
      <c r="BU47" s="323"/>
      <c r="BV47" s="323"/>
      <c r="BW47" s="323"/>
      <c r="BX47" s="323"/>
      <c r="BY47" s="323"/>
      <c r="BZ47" s="323"/>
      <c r="CA47" s="323"/>
      <c r="CB47" s="323"/>
      <c r="CC47" s="323"/>
      <c r="CD47" s="323"/>
      <c r="CE47" s="323"/>
      <c r="CF47" s="323"/>
      <c r="CG47" s="323"/>
      <c r="CH47" s="323"/>
      <c r="CI47" s="323"/>
      <c r="CJ47" s="323"/>
      <c r="CK47" s="323"/>
      <c r="CL47" s="323"/>
      <c r="CM47" s="323"/>
      <c r="CN47" s="323"/>
      <c r="CO47" s="323"/>
    </row>
    <row r="48" spans="1:97" s="381" customFormat="1" x14ac:dyDescent="0.35">
      <c r="A48" s="328" t="s">
        <v>72</v>
      </c>
      <c r="B48" s="328" t="s">
        <v>51</v>
      </c>
      <c r="C48" s="328" t="s">
        <v>73</v>
      </c>
      <c r="D48" s="328">
        <f t="shared" ref="D48:BO48" si="58">D18</f>
        <v>2019</v>
      </c>
      <c r="E48" s="328">
        <f t="shared" si="58"/>
        <v>2020</v>
      </c>
      <c r="F48" s="328">
        <f t="shared" si="58"/>
        <v>2021</v>
      </c>
      <c r="G48" s="328">
        <f t="shared" si="58"/>
        <v>2022</v>
      </c>
      <c r="H48" s="328">
        <f t="shared" si="58"/>
        <v>2023</v>
      </c>
      <c r="I48" s="328">
        <f t="shared" si="58"/>
        <v>2024</v>
      </c>
      <c r="J48" s="328">
        <f t="shared" si="58"/>
        <v>2025</v>
      </c>
      <c r="K48" s="328">
        <f t="shared" si="58"/>
        <v>2026</v>
      </c>
      <c r="L48" s="328">
        <f t="shared" si="58"/>
        <v>2027</v>
      </c>
      <c r="M48" s="328">
        <f t="shared" si="58"/>
        <v>2028</v>
      </c>
      <c r="N48" s="328">
        <f t="shared" si="58"/>
        <v>2029</v>
      </c>
      <c r="O48" s="328">
        <f t="shared" si="58"/>
        <v>2030</v>
      </c>
      <c r="P48" s="328">
        <f t="shared" si="58"/>
        <v>2031</v>
      </c>
      <c r="Q48" s="328">
        <f t="shared" si="58"/>
        <v>2032</v>
      </c>
      <c r="R48" s="328">
        <f t="shared" si="58"/>
        <v>2033</v>
      </c>
      <c r="S48" s="328">
        <f t="shared" si="58"/>
        <v>2034</v>
      </c>
      <c r="T48" s="328">
        <f t="shared" si="58"/>
        <v>2035</v>
      </c>
      <c r="U48" s="328">
        <f t="shared" si="58"/>
        <v>2036</v>
      </c>
      <c r="V48" s="328">
        <f t="shared" si="58"/>
        <v>2037</v>
      </c>
      <c r="W48" s="328">
        <f t="shared" si="58"/>
        <v>2038</v>
      </c>
      <c r="X48" s="328">
        <f t="shared" si="58"/>
        <v>2039</v>
      </c>
      <c r="Y48" s="328">
        <f t="shared" si="58"/>
        <v>2040</v>
      </c>
      <c r="Z48" s="328">
        <f t="shared" si="58"/>
        <v>2041</v>
      </c>
      <c r="AA48" s="328">
        <f t="shared" si="58"/>
        <v>2042</v>
      </c>
      <c r="AB48" s="328">
        <f t="shared" si="58"/>
        <v>2043</v>
      </c>
      <c r="AC48" s="328">
        <f t="shared" si="58"/>
        <v>2044</v>
      </c>
      <c r="AD48" s="328">
        <f t="shared" si="58"/>
        <v>2045</v>
      </c>
      <c r="AE48" s="328">
        <f t="shared" si="58"/>
        <v>2046</v>
      </c>
      <c r="AF48" s="328">
        <f t="shared" si="58"/>
        <v>2047</v>
      </c>
      <c r="AG48" s="328">
        <f t="shared" si="58"/>
        <v>2048</v>
      </c>
      <c r="AH48" s="328">
        <f t="shared" si="58"/>
        <v>2049</v>
      </c>
      <c r="AI48" s="328">
        <f t="shared" si="58"/>
        <v>2050</v>
      </c>
      <c r="AJ48" s="328">
        <f t="shared" si="58"/>
        <v>2051</v>
      </c>
      <c r="AK48" s="328">
        <f t="shared" si="58"/>
        <v>2052</v>
      </c>
      <c r="AL48" s="328">
        <f t="shared" si="58"/>
        <v>2053</v>
      </c>
      <c r="AM48" s="328">
        <f t="shared" si="58"/>
        <v>2054</v>
      </c>
      <c r="AN48" s="328">
        <f t="shared" si="58"/>
        <v>2055</v>
      </c>
      <c r="AO48" s="328">
        <f t="shared" si="58"/>
        <v>2056</v>
      </c>
      <c r="AP48" s="328">
        <f t="shared" si="58"/>
        <v>2057</v>
      </c>
      <c r="AQ48" s="328">
        <f t="shared" si="58"/>
        <v>2058</v>
      </c>
      <c r="AR48" s="328">
        <f t="shared" si="58"/>
        <v>2059</v>
      </c>
      <c r="AS48" s="328">
        <f t="shared" si="58"/>
        <v>2060</v>
      </c>
      <c r="AT48" s="328">
        <f t="shared" si="58"/>
        <v>2061</v>
      </c>
      <c r="AU48" s="328">
        <f t="shared" si="58"/>
        <v>2062</v>
      </c>
      <c r="AV48" s="328">
        <f t="shared" si="58"/>
        <v>2063</v>
      </c>
      <c r="AW48" s="328">
        <f t="shared" si="58"/>
        <v>2064</v>
      </c>
      <c r="AX48" s="328">
        <f t="shared" si="58"/>
        <v>2065</v>
      </c>
      <c r="AY48" s="328">
        <f t="shared" si="58"/>
        <v>2066</v>
      </c>
      <c r="AZ48" s="328">
        <f t="shared" si="58"/>
        <v>2067</v>
      </c>
      <c r="BA48" s="328">
        <f t="shared" si="58"/>
        <v>2068</v>
      </c>
      <c r="BB48" s="328">
        <f t="shared" si="58"/>
        <v>2069</v>
      </c>
      <c r="BC48" s="328">
        <f t="shared" si="58"/>
        <v>2070</v>
      </c>
      <c r="BD48" s="328">
        <f t="shared" si="58"/>
        <v>2071</v>
      </c>
      <c r="BE48" s="328">
        <f t="shared" si="58"/>
        <v>2072</v>
      </c>
      <c r="BF48" s="328">
        <f t="shared" si="58"/>
        <v>2073</v>
      </c>
      <c r="BG48" s="328">
        <f t="shared" si="58"/>
        <v>2074</v>
      </c>
      <c r="BH48" s="328">
        <f t="shared" si="58"/>
        <v>2075</v>
      </c>
      <c r="BI48" s="328">
        <f t="shared" si="58"/>
        <v>2076</v>
      </c>
      <c r="BJ48" s="328">
        <f t="shared" si="58"/>
        <v>2077</v>
      </c>
      <c r="BK48" s="328">
        <f t="shared" si="58"/>
        <v>2078</v>
      </c>
      <c r="BL48" s="328">
        <f t="shared" si="58"/>
        <v>2079</v>
      </c>
      <c r="BM48" s="328">
        <f t="shared" si="58"/>
        <v>2080</v>
      </c>
      <c r="BN48" s="328">
        <f t="shared" si="58"/>
        <v>2081</v>
      </c>
      <c r="BO48" s="328">
        <f t="shared" si="58"/>
        <v>2082</v>
      </c>
      <c r="BP48" s="328">
        <f t="shared" ref="BP48:CO48" si="59">BP18</f>
        <v>2083</v>
      </c>
      <c r="BQ48" s="328">
        <f t="shared" si="59"/>
        <v>2084</v>
      </c>
      <c r="BR48" s="328">
        <f t="shared" si="59"/>
        <v>2085</v>
      </c>
      <c r="BS48" s="328">
        <f t="shared" si="59"/>
        <v>2086</v>
      </c>
      <c r="BT48" s="328">
        <f t="shared" si="59"/>
        <v>2087</v>
      </c>
      <c r="BU48" s="328">
        <f t="shared" si="59"/>
        <v>2088</v>
      </c>
      <c r="BV48" s="328">
        <f t="shared" si="59"/>
        <v>2089</v>
      </c>
      <c r="BW48" s="328">
        <f t="shared" si="59"/>
        <v>2090</v>
      </c>
      <c r="BX48" s="328">
        <f t="shared" si="59"/>
        <v>2091</v>
      </c>
      <c r="BY48" s="328">
        <f t="shared" si="59"/>
        <v>2092</v>
      </c>
      <c r="BZ48" s="328">
        <f t="shared" si="59"/>
        <v>2093</v>
      </c>
      <c r="CA48" s="328">
        <f t="shared" si="59"/>
        <v>2094</v>
      </c>
      <c r="CB48" s="328">
        <f t="shared" si="59"/>
        <v>2095</v>
      </c>
      <c r="CC48" s="328">
        <f t="shared" si="59"/>
        <v>2096</v>
      </c>
      <c r="CD48" s="328">
        <f t="shared" si="59"/>
        <v>2097</v>
      </c>
      <c r="CE48" s="328">
        <f t="shared" si="59"/>
        <v>2098</v>
      </c>
      <c r="CF48" s="328">
        <f t="shared" si="59"/>
        <v>2099</v>
      </c>
      <c r="CG48" s="328">
        <f t="shared" si="59"/>
        <v>2100</v>
      </c>
      <c r="CH48" s="328">
        <f t="shared" si="59"/>
        <v>2101</v>
      </c>
      <c r="CI48" s="328">
        <f t="shared" si="59"/>
        <v>2102</v>
      </c>
      <c r="CJ48" s="328">
        <f t="shared" si="59"/>
        <v>2103</v>
      </c>
      <c r="CK48" s="328">
        <f t="shared" si="59"/>
        <v>2104</v>
      </c>
      <c r="CL48" s="328">
        <f t="shared" si="59"/>
        <v>2105</v>
      </c>
      <c r="CM48" s="328">
        <f t="shared" si="59"/>
        <v>2106</v>
      </c>
      <c r="CN48" s="328">
        <f t="shared" si="59"/>
        <v>2107</v>
      </c>
      <c r="CO48" s="328">
        <f t="shared" si="59"/>
        <v>2108</v>
      </c>
      <c r="CP48" s="328">
        <f t="shared" ref="CP48:CS48" si="60">CP18</f>
        <v>2109</v>
      </c>
      <c r="CQ48" s="328">
        <f t="shared" si="60"/>
        <v>2110</v>
      </c>
      <c r="CR48" s="328">
        <f t="shared" si="60"/>
        <v>2111</v>
      </c>
      <c r="CS48" s="328">
        <f t="shared" si="60"/>
        <v>2112</v>
      </c>
    </row>
    <row r="49" spans="1:97" s="377" customFormat="1" x14ac:dyDescent="0.35">
      <c r="A49" s="278">
        <f>Prognoser!C94</f>
        <v>0</v>
      </c>
      <c r="B49" s="278" t="str">
        <f>'UA basår'!B7</f>
        <v>0 0</v>
      </c>
      <c r="C49" s="278">
        <f>Prognoser!D94</f>
        <v>0</v>
      </c>
      <c r="D49" s="278">
        <f ca="1">IFERROR('UA basår'!AC7+'UA basår'!AC37,0)</f>
        <v>0</v>
      </c>
      <c r="E49" s="278">
        <f ca="1">IFERROR(IF(E$17="beräknas ej",0,D49*IF(E$48&gt;$D$3,1,IF(E$48&lt;=$C$3,$C$2,$D$2))*IFERROR(INDEX($B$8:$E$14,MATCH($A49,$A$8:$A$14,0),MATCH(E$48,$B$6:$E$6,1)),0)),0)</f>
        <v>0</v>
      </c>
      <c r="F49" s="278">
        <f t="shared" ref="F49:BQ49" ca="1" si="61">IFERROR(IF(F$17="beräknas ej",0,E49*IF(F$48&gt;$D$3,1,IF(F$48&lt;=$C$3,$C$2,$D$2))*IFERROR(INDEX($B$8:$E$14,MATCH($A49,$A$8:$A$14,0),MATCH(F$48,$B$6:$E$6,1)),0)),0)</f>
        <v>0</v>
      </c>
      <c r="G49" s="278">
        <f t="shared" ca="1" si="61"/>
        <v>0</v>
      </c>
      <c r="H49" s="278">
        <f t="shared" ca="1" si="61"/>
        <v>0</v>
      </c>
      <c r="I49" s="278">
        <f t="shared" ca="1" si="61"/>
        <v>0</v>
      </c>
      <c r="J49" s="278">
        <f t="shared" ca="1" si="61"/>
        <v>0</v>
      </c>
      <c r="K49" s="278">
        <f t="shared" ca="1" si="61"/>
        <v>0</v>
      </c>
      <c r="L49" s="278">
        <f t="shared" ca="1" si="61"/>
        <v>0</v>
      </c>
      <c r="M49" s="278">
        <f t="shared" ca="1" si="61"/>
        <v>0</v>
      </c>
      <c r="N49" s="278">
        <f t="shared" ca="1" si="61"/>
        <v>0</v>
      </c>
      <c r="O49" s="278">
        <f t="shared" ca="1" si="61"/>
        <v>0</v>
      </c>
      <c r="P49" s="278">
        <f t="shared" ca="1" si="61"/>
        <v>0</v>
      </c>
      <c r="Q49" s="278">
        <f t="shared" ca="1" si="61"/>
        <v>0</v>
      </c>
      <c r="R49" s="278">
        <f t="shared" ca="1" si="61"/>
        <v>0</v>
      </c>
      <c r="S49" s="278">
        <f t="shared" ca="1" si="61"/>
        <v>0</v>
      </c>
      <c r="T49" s="278">
        <f t="shared" ca="1" si="61"/>
        <v>0</v>
      </c>
      <c r="U49" s="278">
        <f t="shared" ca="1" si="61"/>
        <v>0</v>
      </c>
      <c r="V49" s="278">
        <f t="shared" ca="1" si="61"/>
        <v>0</v>
      </c>
      <c r="W49" s="278">
        <f t="shared" ca="1" si="61"/>
        <v>0</v>
      </c>
      <c r="X49" s="278">
        <f t="shared" ca="1" si="61"/>
        <v>0</v>
      </c>
      <c r="Y49" s="278">
        <f t="shared" ca="1" si="61"/>
        <v>0</v>
      </c>
      <c r="Z49" s="278">
        <f t="shared" ca="1" si="61"/>
        <v>0</v>
      </c>
      <c r="AA49" s="278">
        <f t="shared" ca="1" si="61"/>
        <v>0</v>
      </c>
      <c r="AB49" s="278">
        <f t="shared" ca="1" si="61"/>
        <v>0</v>
      </c>
      <c r="AC49" s="278">
        <f t="shared" ca="1" si="61"/>
        <v>0</v>
      </c>
      <c r="AD49" s="278">
        <f t="shared" ca="1" si="61"/>
        <v>0</v>
      </c>
      <c r="AE49" s="278">
        <f t="shared" ca="1" si="61"/>
        <v>0</v>
      </c>
      <c r="AF49" s="278">
        <f t="shared" ca="1" si="61"/>
        <v>0</v>
      </c>
      <c r="AG49" s="278">
        <f t="shared" ca="1" si="61"/>
        <v>0</v>
      </c>
      <c r="AH49" s="278">
        <f t="shared" ca="1" si="61"/>
        <v>0</v>
      </c>
      <c r="AI49" s="278">
        <f t="shared" ca="1" si="61"/>
        <v>0</v>
      </c>
      <c r="AJ49" s="278">
        <f t="shared" ca="1" si="61"/>
        <v>0</v>
      </c>
      <c r="AK49" s="278">
        <f t="shared" ca="1" si="61"/>
        <v>0</v>
      </c>
      <c r="AL49" s="278">
        <f t="shared" ca="1" si="61"/>
        <v>0</v>
      </c>
      <c r="AM49" s="278">
        <f t="shared" ca="1" si="61"/>
        <v>0</v>
      </c>
      <c r="AN49" s="278">
        <f t="shared" ca="1" si="61"/>
        <v>0</v>
      </c>
      <c r="AO49" s="278">
        <f t="shared" ca="1" si="61"/>
        <v>0</v>
      </c>
      <c r="AP49" s="278">
        <f t="shared" ca="1" si="61"/>
        <v>0</v>
      </c>
      <c r="AQ49" s="278">
        <f t="shared" ca="1" si="61"/>
        <v>0</v>
      </c>
      <c r="AR49" s="278">
        <f t="shared" ca="1" si="61"/>
        <v>0</v>
      </c>
      <c r="AS49" s="278">
        <f t="shared" ca="1" si="61"/>
        <v>0</v>
      </c>
      <c r="AT49" s="278">
        <f t="shared" ca="1" si="61"/>
        <v>0</v>
      </c>
      <c r="AU49" s="278">
        <f t="shared" ca="1" si="61"/>
        <v>0</v>
      </c>
      <c r="AV49" s="278">
        <f t="shared" ca="1" si="61"/>
        <v>0</v>
      </c>
      <c r="AW49" s="278">
        <f t="shared" ca="1" si="61"/>
        <v>0</v>
      </c>
      <c r="AX49" s="278">
        <f t="shared" ca="1" si="61"/>
        <v>0</v>
      </c>
      <c r="AY49" s="278">
        <f t="shared" ca="1" si="61"/>
        <v>0</v>
      </c>
      <c r="AZ49" s="278">
        <f t="shared" ca="1" si="61"/>
        <v>0</v>
      </c>
      <c r="BA49" s="278">
        <f t="shared" ca="1" si="61"/>
        <v>0</v>
      </c>
      <c r="BB49" s="278">
        <f t="shared" ca="1" si="61"/>
        <v>0</v>
      </c>
      <c r="BC49" s="278">
        <f t="shared" ca="1" si="61"/>
        <v>0</v>
      </c>
      <c r="BD49" s="278">
        <f t="shared" ca="1" si="61"/>
        <v>0</v>
      </c>
      <c r="BE49" s="278">
        <f t="shared" ca="1" si="61"/>
        <v>0</v>
      </c>
      <c r="BF49" s="278">
        <f t="shared" ca="1" si="61"/>
        <v>0</v>
      </c>
      <c r="BG49" s="278">
        <f t="shared" ca="1" si="61"/>
        <v>0</v>
      </c>
      <c r="BH49" s="278">
        <f t="shared" ca="1" si="61"/>
        <v>0</v>
      </c>
      <c r="BI49" s="278">
        <f t="shared" ca="1" si="61"/>
        <v>0</v>
      </c>
      <c r="BJ49" s="278">
        <f t="shared" ca="1" si="61"/>
        <v>0</v>
      </c>
      <c r="BK49" s="278">
        <f t="shared" ca="1" si="61"/>
        <v>0</v>
      </c>
      <c r="BL49" s="278">
        <f t="shared" ca="1" si="61"/>
        <v>0</v>
      </c>
      <c r="BM49" s="278">
        <f t="shared" ca="1" si="61"/>
        <v>0</v>
      </c>
      <c r="BN49" s="278">
        <f t="shared" ca="1" si="61"/>
        <v>0</v>
      </c>
      <c r="BO49" s="278">
        <f t="shared" ca="1" si="61"/>
        <v>0</v>
      </c>
      <c r="BP49" s="278">
        <f t="shared" ca="1" si="61"/>
        <v>0</v>
      </c>
      <c r="BQ49" s="278">
        <f t="shared" ca="1" si="61"/>
        <v>0</v>
      </c>
      <c r="BR49" s="278">
        <f t="shared" ref="BR49:CS49" ca="1" si="62">IFERROR(IF(BR$17="beräknas ej",0,BQ49*IF(BR$48&gt;$D$3,1,IF(BR$48&lt;=$C$3,$C$2,$D$2))*IFERROR(INDEX($B$8:$E$14,MATCH($A49,$A$8:$A$14,0),MATCH(BR$48,$B$6:$E$6,1)),0)),0)</f>
        <v>0</v>
      </c>
      <c r="BS49" s="278">
        <f t="shared" ca="1" si="62"/>
        <v>0</v>
      </c>
      <c r="BT49" s="278">
        <f t="shared" ca="1" si="62"/>
        <v>0</v>
      </c>
      <c r="BU49" s="278">
        <f t="shared" si="62"/>
        <v>0</v>
      </c>
      <c r="BV49" s="278">
        <f t="shared" si="62"/>
        <v>0</v>
      </c>
      <c r="BW49" s="278">
        <f t="shared" si="62"/>
        <v>0</v>
      </c>
      <c r="BX49" s="278">
        <f t="shared" si="62"/>
        <v>0</v>
      </c>
      <c r="BY49" s="278">
        <f t="shared" si="62"/>
        <v>0</v>
      </c>
      <c r="BZ49" s="278">
        <f t="shared" si="62"/>
        <v>0</v>
      </c>
      <c r="CA49" s="278">
        <f t="shared" si="62"/>
        <v>0</v>
      </c>
      <c r="CB49" s="278">
        <f t="shared" si="62"/>
        <v>0</v>
      </c>
      <c r="CC49" s="278">
        <f t="shared" si="62"/>
        <v>0</v>
      </c>
      <c r="CD49" s="278">
        <f t="shared" si="62"/>
        <v>0</v>
      </c>
      <c r="CE49" s="278">
        <f t="shared" si="62"/>
        <v>0</v>
      </c>
      <c r="CF49" s="278">
        <f t="shared" si="62"/>
        <v>0</v>
      </c>
      <c r="CG49" s="278">
        <f t="shared" si="62"/>
        <v>0</v>
      </c>
      <c r="CH49" s="278">
        <f t="shared" si="62"/>
        <v>0</v>
      </c>
      <c r="CI49" s="278">
        <f t="shared" si="62"/>
        <v>0</v>
      </c>
      <c r="CJ49" s="278">
        <f t="shared" si="62"/>
        <v>0</v>
      </c>
      <c r="CK49" s="278">
        <f t="shared" si="62"/>
        <v>0</v>
      </c>
      <c r="CL49" s="278">
        <f t="shared" si="62"/>
        <v>0</v>
      </c>
      <c r="CM49" s="278">
        <f t="shared" si="62"/>
        <v>0</v>
      </c>
      <c r="CN49" s="278">
        <f t="shared" si="62"/>
        <v>0</v>
      </c>
      <c r="CO49" s="278">
        <f t="shared" si="62"/>
        <v>0</v>
      </c>
      <c r="CP49" s="278">
        <f t="shared" si="62"/>
        <v>0</v>
      </c>
      <c r="CQ49" s="278">
        <f t="shared" si="62"/>
        <v>0</v>
      </c>
      <c r="CR49" s="278">
        <f t="shared" si="62"/>
        <v>0</v>
      </c>
      <c r="CS49" s="278">
        <f t="shared" si="62"/>
        <v>0</v>
      </c>
    </row>
    <row r="50" spans="1:97" s="377" customFormat="1" x14ac:dyDescent="0.35">
      <c r="A50" s="278">
        <f>Prognoser!C95</f>
        <v>0</v>
      </c>
      <c r="B50" s="278" t="str">
        <f>'UA basår'!B8</f>
        <v>0 0</v>
      </c>
      <c r="C50" s="278">
        <f>Prognoser!D95</f>
        <v>0</v>
      </c>
      <c r="D50" s="278">
        <f ca="1">IFERROR('UA basår'!AC8+'UA basår'!AC38,0)</f>
        <v>0</v>
      </c>
      <c r="E50" s="278">
        <f t="shared" ref="E50:BP50" ca="1" si="63">IFERROR(IF(E$17="beräknas ej",0,D50*IF(E$48&gt;$D$3,1,IF(E$48&lt;=$C$3,$C$2,$D$2))*IFERROR(INDEX($B$8:$E$14,MATCH($A50,$A$8:$A$14,0),MATCH(E$48,$B$6:$E$6,1)),0)),0)</f>
        <v>0</v>
      </c>
      <c r="F50" s="278">
        <f t="shared" ca="1" si="63"/>
        <v>0</v>
      </c>
      <c r="G50" s="278">
        <f t="shared" ca="1" si="63"/>
        <v>0</v>
      </c>
      <c r="H50" s="278">
        <f t="shared" ca="1" si="63"/>
        <v>0</v>
      </c>
      <c r="I50" s="278">
        <f t="shared" ca="1" si="63"/>
        <v>0</v>
      </c>
      <c r="J50" s="278">
        <f t="shared" ca="1" si="63"/>
        <v>0</v>
      </c>
      <c r="K50" s="278">
        <f t="shared" ca="1" si="63"/>
        <v>0</v>
      </c>
      <c r="L50" s="278">
        <f t="shared" ca="1" si="63"/>
        <v>0</v>
      </c>
      <c r="M50" s="278">
        <f t="shared" ca="1" si="63"/>
        <v>0</v>
      </c>
      <c r="N50" s="278">
        <f t="shared" ca="1" si="63"/>
        <v>0</v>
      </c>
      <c r="O50" s="278">
        <f t="shared" ca="1" si="63"/>
        <v>0</v>
      </c>
      <c r="P50" s="278">
        <f t="shared" ca="1" si="63"/>
        <v>0</v>
      </c>
      <c r="Q50" s="278">
        <f t="shared" ca="1" si="63"/>
        <v>0</v>
      </c>
      <c r="R50" s="278">
        <f t="shared" ca="1" si="63"/>
        <v>0</v>
      </c>
      <c r="S50" s="278">
        <f t="shared" ca="1" si="63"/>
        <v>0</v>
      </c>
      <c r="T50" s="278">
        <f t="shared" ca="1" si="63"/>
        <v>0</v>
      </c>
      <c r="U50" s="278">
        <f t="shared" ca="1" si="63"/>
        <v>0</v>
      </c>
      <c r="V50" s="278">
        <f t="shared" ca="1" si="63"/>
        <v>0</v>
      </c>
      <c r="W50" s="278">
        <f t="shared" ca="1" si="63"/>
        <v>0</v>
      </c>
      <c r="X50" s="278">
        <f t="shared" ca="1" si="63"/>
        <v>0</v>
      </c>
      <c r="Y50" s="278">
        <f t="shared" ca="1" si="63"/>
        <v>0</v>
      </c>
      <c r="Z50" s="278">
        <f t="shared" ca="1" si="63"/>
        <v>0</v>
      </c>
      <c r="AA50" s="278">
        <f t="shared" ca="1" si="63"/>
        <v>0</v>
      </c>
      <c r="AB50" s="278">
        <f t="shared" ca="1" si="63"/>
        <v>0</v>
      </c>
      <c r="AC50" s="278">
        <f t="shared" ca="1" si="63"/>
        <v>0</v>
      </c>
      <c r="AD50" s="278">
        <f t="shared" ca="1" si="63"/>
        <v>0</v>
      </c>
      <c r="AE50" s="278">
        <f t="shared" ca="1" si="63"/>
        <v>0</v>
      </c>
      <c r="AF50" s="278">
        <f t="shared" ca="1" si="63"/>
        <v>0</v>
      </c>
      <c r="AG50" s="278">
        <f t="shared" ca="1" si="63"/>
        <v>0</v>
      </c>
      <c r="AH50" s="278">
        <f t="shared" ca="1" si="63"/>
        <v>0</v>
      </c>
      <c r="AI50" s="278">
        <f t="shared" ca="1" si="63"/>
        <v>0</v>
      </c>
      <c r="AJ50" s="278">
        <f t="shared" ca="1" si="63"/>
        <v>0</v>
      </c>
      <c r="AK50" s="278">
        <f t="shared" ca="1" si="63"/>
        <v>0</v>
      </c>
      <c r="AL50" s="278">
        <f t="shared" ca="1" si="63"/>
        <v>0</v>
      </c>
      <c r="AM50" s="278">
        <f t="shared" ca="1" si="63"/>
        <v>0</v>
      </c>
      <c r="AN50" s="278">
        <f t="shared" ca="1" si="63"/>
        <v>0</v>
      </c>
      <c r="AO50" s="278">
        <f t="shared" ca="1" si="63"/>
        <v>0</v>
      </c>
      <c r="AP50" s="278">
        <f t="shared" ca="1" si="63"/>
        <v>0</v>
      </c>
      <c r="AQ50" s="278">
        <f t="shared" ca="1" si="63"/>
        <v>0</v>
      </c>
      <c r="AR50" s="278">
        <f t="shared" ca="1" si="63"/>
        <v>0</v>
      </c>
      <c r="AS50" s="278">
        <f t="shared" ca="1" si="63"/>
        <v>0</v>
      </c>
      <c r="AT50" s="278">
        <f t="shared" ca="1" si="63"/>
        <v>0</v>
      </c>
      <c r="AU50" s="278">
        <f t="shared" ca="1" si="63"/>
        <v>0</v>
      </c>
      <c r="AV50" s="278">
        <f t="shared" ca="1" si="63"/>
        <v>0</v>
      </c>
      <c r="AW50" s="278">
        <f t="shared" ca="1" si="63"/>
        <v>0</v>
      </c>
      <c r="AX50" s="278">
        <f t="shared" ca="1" si="63"/>
        <v>0</v>
      </c>
      <c r="AY50" s="278">
        <f t="shared" ca="1" si="63"/>
        <v>0</v>
      </c>
      <c r="AZ50" s="278">
        <f t="shared" ca="1" si="63"/>
        <v>0</v>
      </c>
      <c r="BA50" s="278">
        <f t="shared" ca="1" si="63"/>
        <v>0</v>
      </c>
      <c r="BB50" s="278">
        <f t="shared" ca="1" si="63"/>
        <v>0</v>
      </c>
      <c r="BC50" s="278">
        <f t="shared" ca="1" si="63"/>
        <v>0</v>
      </c>
      <c r="BD50" s="278">
        <f t="shared" ca="1" si="63"/>
        <v>0</v>
      </c>
      <c r="BE50" s="278">
        <f t="shared" ca="1" si="63"/>
        <v>0</v>
      </c>
      <c r="BF50" s="278">
        <f t="shared" ca="1" si="63"/>
        <v>0</v>
      </c>
      <c r="BG50" s="278">
        <f t="shared" ca="1" si="63"/>
        <v>0</v>
      </c>
      <c r="BH50" s="278">
        <f t="shared" ca="1" si="63"/>
        <v>0</v>
      </c>
      <c r="BI50" s="278">
        <f t="shared" ca="1" si="63"/>
        <v>0</v>
      </c>
      <c r="BJ50" s="278">
        <f t="shared" ca="1" si="63"/>
        <v>0</v>
      </c>
      <c r="BK50" s="278">
        <f t="shared" ca="1" si="63"/>
        <v>0</v>
      </c>
      <c r="BL50" s="278">
        <f t="shared" ca="1" si="63"/>
        <v>0</v>
      </c>
      <c r="BM50" s="278">
        <f t="shared" ca="1" si="63"/>
        <v>0</v>
      </c>
      <c r="BN50" s="278">
        <f t="shared" ca="1" si="63"/>
        <v>0</v>
      </c>
      <c r="BO50" s="278">
        <f t="shared" ca="1" si="63"/>
        <v>0</v>
      </c>
      <c r="BP50" s="278">
        <f t="shared" ca="1" si="63"/>
        <v>0</v>
      </c>
      <c r="BQ50" s="278">
        <f t="shared" ref="BQ50:CS50" ca="1" si="64">IFERROR(IF(BQ$17="beräknas ej",0,BP50*IF(BQ$48&gt;$D$3,1,IF(BQ$48&lt;=$C$3,$C$2,$D$2))*IFERROR(INDEX($B$8:$E$14,MATCH($A50,$A$8:$A$14,0),MATCH(BQ$48,$B$6:$E$6,1)),0)),0)</f>
        <v>0</v>
      </c>
      <c r="BR50" s="278">
        <f t="shared" ca="1" si="64"/>
        <v>0</v>
      </c>
      <c r="BS50" s="278">
        <f t="shared" ca="1" si="64"/>
        <v>0</v>
      </c>
      <c r="BT50" s="278">
        <f t="shared" ca="1" si="64"/>
        <v>0</v>
      </c>
      <c r="BU50" s="278">
        <f t="shared" si="64"/>
        <v>0</v>
      </c>
      <c r="BV50" s="278">
        <f t="shared" si="64"/>
        <v>0</v>
      </c>
      <c r="BW50" s="278">
        <f t="shared" si="64"/>
        <v>0</v>
      </c>
      <c r="BX50" s="278">
        <f t="shared" si="64"/>
        <v>0</v>
      </c>
      <c r="BY50" s="278">
        <f t="shared" si="64"/>
        <v>0</v>
      </c>
      <c r="BZ50" s="278">
        <f t="shared" si="64"/>
        <v>0</v>
      </c>
      <c r="CA50" s="278">
        <f t="shared" si="64"/>
        <v>0</v>
      </c>
      <c r="CB50" s="278">
        <f t="shared" si="64"/>
        <v>0</v>
      </c>
      <c r="CC50" s="278">
        <f t="shared" si="64"/>
        <v>0</v>
      </c>
      <c r="CD50" s="278">
        <f t="shared" si="64"/>
        <v>0</v>
      </c>
      <c r="CE50" s="278">
        <f t="shared" si="64"/>
        <v>0</v>
      </c>
      <c r="CF50" s="278">
        <f t="shared" si="64"/>
        <v>0</v>
      </c>
      <c r="CG50" s="278">
        <f t="shared" si="64"/>
        <v>0</v>
      </c>
      <c r="CH50" s="278">
        <f t="shared" si="64"/>
        <v>0</v>
      </c>
      <c r="CI50" s="278">
        <f t="shared" si="64"/>
        <v>0</v>
      </c>
      <c r="CJ50" s="278">
        <f t="shared" si="64"/>
        <v>0</v>
      </c>
      <c r="CK50" s="278">
        <f t="shared" si="64"/>
        <v>0</v>
      </c>
      <c r="CL50" s="278">
        <f t="shared" si="64"/>
        <v>0</v>
      </c>
      <c r="CM50" s="278">
        <f t="shared" si="64"/>
        <v>0</v>
      </c>
      <c r="CN50" s="278">
        <f t="shared" si="64"/>
        <v>0</v>
      </c>
      <c r="CO50" s="278">
        <f t="shared" si="64"/>
        <v>0</v>
      </c>
      <c r="CP50" s="278">
        <f t="shared" si="64"/>
        <v>0</v>
      </c>
      <c r="CQ50" s="278">
        <f t="shared" si="64"/>
        <v>0</v>
      </c>
      <c r="CR50" s="278">
        <f t="shared" si="64"/>
        <v>0</v>
      </c>
      <c r="CS50" s="278">
        <f t="shared" si="64"/>
        <v>0</v>
      </c>
    </row>
    <row r="51" spans="1:97" s="377" customFormat="1" x14ac:dyDescent="0.35">
      <c r="A51" s="278">
        <f>Prognoser!C96</f>
        <v>0</v>
      </c>
      <c r="B51" s="278" t="str">
        <f>'UA basår'!B9</f>
        <v>0 0</v>
      </c>
      <c r="C51" s="278">
        <f>Prognoser!D96</f>
        <v>0</v>
      </c>
      <c r="D51" s="278">
        <f ca="1">IFERROR('UA basår'!AC9+'UA basår'!AC39,0)</f>
        <v>0</v>
      </c>
      <c r="E51" s="278">
        <f t="shared" ref="E51:BP51" ca="1" si="65">IFERROR(IF(E$17="beräknas ej",0,D51*IF(E$48&gt;$D$3,1,IF(E$48&lt;=$C$3,$C$2,$D$2))*IFERROR(INDEX($B$8:$E$14,MATCH($A51,$A$8:$A$14,0),MATCH(E$48,$B$6:$E$6,1)),0)),0)</f>
        <v>0</v>
      </c>
      <c r="F51" s="278">
        <f t="shared" ca="1" si="65"/>
        <v>0</v>
      </c>
      <c r="G51" s="278">
        <f t="shared" ca="1" si="65"/>
        <v>0</v>
      </c>
      <c r="H51" s="278">
        <f t="shared" ca="1" si="65"/>
        <v>0</v>
      </c>
      <c r="I51" s="278">
        <f t="shared" ca="1" si="65"/>
        <v>0</v>
      </c>
      <c r="J51" s="278">
        <f t="shared" ca="1" si="65"/>
        <v>0</v>
      </c>
      <c r="K51" s="278">
        <f t="shared" ca="1" si="65"/>
        <v>0</v>
      </c>
      <c r="L51" s="278">
        <f t="shared" ca="1" si="65"/>
        <v>0</v>
      </c>
      <c r="M51" s="278">
        <f t="shared" ca="1" si="65"/>
        <v>0</v>
      </c>
      <c r="N51" s="278">
        <f t="shared" ca="1" si="65"/>
        <v>0</v>
      </c>
      <c r="O51" s="278">
        <f t="shared" ca="1" si="65"/>
        <v>0</v>
      </c>
      <c r="P51" s="278">
        <f t="shared" ca="1" si="65"/>
        <v>0</v>
      </c>
      <c r="Q51" s="278">
        <f t="shared" ca="1" si="65"/>
        <v>0</v>
      </c>
      <c r="R51" s="278">
        <f t="shared" ca="1" si="65"/>
        <v>0</v>
      </c>
      <c r="S51" s="278">
        <f t="shared" ca="1" si="65"/>
        <v>0</v>
      </c>
      <c r="T51" s="278">
        <f t="shared" ca="1" si="65"/>
        <v>0</v>
      </c>
      <c r="U51" s="278">
        <f t="shared" ca="1" si="65"/>
        <v>0</v>
      </c>
      <c r="V51" s="278">
        <f t="shared" ca="1" si="65"/>
        <v>0</v>
      </c>
      <c r="W51" s="278">
        <f t="shared" ca="1" si="65"/>
        <v>0</v>
      </c>
      <c r="X51" s="278">
        <f t="shared" ca="1" si="65"/>
        <v>0</v>
      </c>
      <c r="Y51" s="278">
        <f t="shared" ca="1" si="65"/>
        <v>0</v>
      </c>
      <c r="Z51" s="278">
        <f t="shared" ca="1" si="65"/>
        <v>0</v>
      </c>
      <c r="AA51" s="278">
        <f t="shared" ca="1" si="65"/>
        <v>0</v>
      </c>
      <c r="AB51" s="278">
        <f t="shared" ca="1" si="65"/>
        <v>0</v>
      </c>
      <c r="AC51" s="278">
        <f t="shared" ca="1" si="65"/>
        <v>0</v>
      </c>
      <c r="AD51" s="278">
        <f t="shared" ca="1" si="65"/>
        <v>0</v>
      </c>
      <c r="AE51" s="278">
        <f t="shared" ca="1" si="65"/>
        <v>0</v>
      </c>
      <c r="AF51" s="278">
        <f t="shared" ca="1" si="65"/>
        <v>0</v>
      </c>
      <c r="AG51" s="278">
        <f t="shared" ca="1" si="65"/>
        <v>0</v>
      </c>
      <c r="AH51" s="278">
        <f t="shared" ca="1" si="65"/>
        <v>0</v>
      </c>
      <c r="AI51" s="278">
        <f t="shared" ca="1" si="65"/>
        <v>0</v>
      </c>
      <c r="AJ51" s="278">
        <f t="shared" ca="1" si="65"/>
        <v>0</v>
      </c>
      <c r="AK51" s="278">
        <f t="shared" ca="1" si="65"/>
        <v>0</v>
      </c>
      <c r="AL51" s="278">
        <f t="shared" ca="1" si="65"/>
        <v>0</v>
      </c>
      <c r="AM51" s="278">
        <f t="shared" ca="1" si="65"/>
        <v>0</v>
      </c>
      <c r="AN51" s="278">
        <f t="shared" ca="1" si="65"/>
        <v>0</v>
      </c>
      <c r="AO51" s="278">
        <f t="shared" ca="1" si="65"/>
        <v>0</v>
      </c>
      <c r="AP51" s="278">
        <f t="shared" ca="1" si="65"/>
        <v>0</v>
      </c>
      <c r="AQ51" s="278">
        <f t="shared" ca="1" si="65"/>
        <v>0</v>
      </c>
      <c r="AR51" s="278">
        <f t="shared" ca="1" si="65"/>
        <v>0</v>
      </c>
      <c r="AS51" s="278">
        <f t="shared" ca="1" si="65"/>
        <v>0</v>
      </c>
      <c r="AT51" s="278">
        <f t="shared" ca="1" si="65"/>
        <v>0</v>
      </c>
      <c r="AU51" s="278">
        <f t="shared" ca="1" si="65"/>
        <v>0</v>
      </c>
      <c r="AV51" s="278">
        <f t="shared" ca="1" si="65"/>
        <v>0</v>
      </c>
      <c r="AW51" s="278">
        <f t="shared" ca="1" si="65"/>
        <v>0</v>
      </c>
      <c r="AX51" s="278">
        <f t="shared" ca="1" si="65"/>
        <v>0</v>
      </c>
      <c r="AY51" s="278">
        <f t="shared" ca="1" si="65"/>
        <v>0</v>
      </c>
      <c r="AZ51" s="278">
        <f t="shared" ca="1" si="65"/>
        <v>0</v>
      </c>
      <c r="BA51" s="278">
        <f t="shared" ca="1" si="65"/>
        <v>0</v>
      </c>
      <c r="BB51" s="278">
        <f t="shared" ca="1" si="65"/>
        <v>0</v>
      </c>
      <c r="BC51" s="278">
        <f t="shared" ca="1" si="65"/>
        <v>0</v>
      </c>
      <c r="BD51" s="278">
        <f t="shared" ca="1" si="65"/>
        <v>0</v>
      </c>
      <c r="BE51" s="278">
        <f t="shared" ca="1" si="65"/>
        <v>0</v>
      </c>
      <c r="BF51" s="278">
        <f t="shared" ca="1" si="65"/>
        <v>0</v>
      </c>
      <c r="BG51" s="278">
        <f t="shared" ca="1" si="65"/>
        <v>0</v>
      </c>
      <c r="BH51" s="278">
        <f t="shared" ca="1" si="65"/>
        <v>0</v>
      </c>
      <c r="BI51" s="278">
        <f t="shared" ca="1" si="65"/>
        <v>0</v>
      </c>
      <c r="BJ51" s="278">
        <f t="shared" ca="1" si="65"/>
        <v>0</v>
      </c>
      <c r="BK51" s="278">
        <f t="shared" ca="1" si="65"/>
        <v>0</v>
      </c>
      <c r="BL51" s="278">
        <f t="shared" ca="1" si="65"/>
        <v>0</v>
      </c>
      <c r="BM51" s="278">
        <f t="shared" ca="1" si="65"/>
        <v>0</v>
      </c>
      <c r="BN51" s="278">
        <f t="shared" ca="1" si="65"/>
        <v>0</v>
      </c>
      <c r="BO51" s="278">
        <f t="shared" ca="1" si="65"/>
        <v>0</v>
      </c>
      <c r="BP51" s="278">
        <f t="shared" ca="1" si="65"/>
        <v>0</v>
      </c>
      <c r="BQ51" s="278">
        <f t="shared" ref="BQ51:CS51" ca="1" si="66">IFERROR(IF(BQ$17="beräknas ej",0,BP51*IF(BQ$48&gt;$D$3,1,IF(BQ$48&lt;=$C$3,$C$2,$D$2))*IFERROR(INDEX($B$8:$E$14,MATCH($A51,$A$8:$A$14,0),MATCH(BQ$48,$B$6:$E$6,1)),0)),0)</f>
        <v>0</v>
      </c>
      <c r="BR51" s="278">
        <f t="shared" ca="1" si="66"/>
        <v>0</v>
      </c>
      <c r="BS51" s="278">
        <f t="shared" ca="1" si="66"/>
        <v>0</v>
      </c>
      <c r="BT51" s="278">
        <f t="shared" ca="1" si="66"/>
        <v>0</v>
      </c>
      <c r="BU51" s="278">
        <f t="shared" si="66"/>
        <v>0</v>
      </c>
      <c r="BV51" s="278">
        <f t="shared" si="66"/>
        <v>0</v>
      </c>
      <c r="BW51" s="278">
        <f t="shared" si="66"/>
        <v>0</v>
      </c>
      <c r="BX51" s="278">
        <f t="shared" si="66"/>
        <v>0</v>
      </c>
      <c r="BY51" s="278">
        <f t="shared" si="66"/>
        <v>0</v>
      </c>
      <c r="BZ51" s="278">
        <f t="shared" si="66"/>
        <v>0</v>
      </c>
      <c r="CA51" s="278">
        <f t="shared" si="66"/>
        <v>0</v>
      </c>
      <c r="CB51" s="278">
        <f t="shared" si="66"/>
        <v>0</v>
      </c>
      <c r="CC51" s="278">
        <f t="shared" si="66"/>
        <v>0</v>
      </c>
      <c r="CD51" s="278">
        <f t="shared" si="66"/>
        <v>0</v>
      </c>
      <c r="CE51" s="278">
        <f t="shared" si="66"/>
        <v>0</v>
      </c>
      <c r="CF51" s="278">
        <f t="shared" si="66"/>
        <v>0</v>
      </c>
      <c r="CG51" s="278">
        <f t="shared" si="66"/>
        <v>0</v>
      </c>
      <c r="CH51" s="278">
        <f t="shared" si="66"/>
        <v>0</v>
      </c>
      <c r="CI51" s="278">
        <f t="shared" si="66"/>
        <v>0</v>
      </c>
      <c r="CJ51" s="278">
        <f t="shared" si="66"/>
        <v>0</v>
      </c>
      <c r="CK51" s="278">
        <f t="shared" si="66"/>
        <v>0</v>
      </c>
      <c r="CL51" s="278">
        <f t="shared" si="66"/>
        <v>0</v>
      </c>
      <c r="CM51" s="278">
        <f t="shared" si="66"/>
        <v>0</v>
      </c>
      <c r="CN51" s="278">
        <f t="shared" si="66"/>
        <v>0</v>
      </c>
      <c r="CO51" s="278">
        <f t="shared" si="66"/>
        <v>0</v>
      </c>
      <c r="CP51" s="278">
        <f t="shared" si="66"/>
        <v>0</v>
      </c>
      <c r="CQ51" s="278">
        <f t="shared" si="66"/>
        <v>0</v>
      </c>
      <c r="CR51" s="278">
        <f t="shared" si="66"/>
        <v>0</v>
      </c>
      <c r="CS51" s="278">
        <f t="shared" si="66"/>
        <v>0</v>
      </c>
    </row>
    <row r="52" spans="1:97" s="377" customFormat="1" x14ac:dyDescent="0.35">
      <c r="A52" s="278">
        <f>Prognoser!C97</f>
        <v>0</v>
      </c>
      <c r="B52" s="278" t="str">
        <f>'UA basår'!B10</f>
        <v>0 0</v>
      </c>
      <c r="C52" s="278">
        <f>Prognoser!D97</f>
        <v>0</v>
      </c>
      <c r="D52" s="278">
        <f ca="1">IFERROR('UA basår'!AC10+'UA basår'!AC40,0)</f>
        <v>0</v>
      </c>
      <c r="E52" s="278">
        <f t="shared" ref="E52:BP52" ca="1" si="67">IFERROR(IF(E$17="beräknas ej",0,D52*IF(E$48&gt;$D$3,1,IF(E$48&lt;=$C$3,$C$2,$D$2))*IFERROR(INDEX($B$8:$E$14,MATCH($A52,$A$8:$A$14,0),MATCH(E$48,$B$6:$E$6,1)),0)),0)</f>
        <v>0</v>
      </c>
      <c r="F52" s="278">
        <f t="shared" ca="1" si="67"/>
        <v>0</v>
      </c>
      <c r="G52" s="278">
        <f t="shared" ca="1" si="67"/>
        <v>0</v>
      </c>
      <c r="H52" s="278">
        <f t="shared" ca="1" si="67"/>
        <v>0</v>
      </c>
      <c r="I52" s="278">
        <f t="shared" ca="1" si="67"/>
        <v>0</v>
      </c>
      <c r="J52" s="278">
        <f t="shared" ca="1" si="67"/>
        <v>0</v>
      </c>
      <c r="K52" s="278">
        <f t="shared" ca="1" si="67"/>
        <v>0</v>
      </c>
      <c r="L52" s="278">
        <f t="shared" ca="1" si="67"/>
        <v>0</v>
      </c>
      <c r="M52" s="278">
        <f t="shared" ca="1" si="67"/>
        <v>0</v>
      </c>
      <c r="N52" s="278">
        <f t="shared" ca="1" si="67"/>
        <v>0</v>
      </c>
      <c r="O52" s="278">
        <f t="shared" ca="1" si="67"/>
        <v>0</v>
      </c>
      <c r="P52" s="278">
        <f t="shared" ca="1" si="67"/>
        <v>0</v>
      </c>
      <c r="Q52" s="278">
        <f t="shared" ca="1" si="67"/>
        <v>0</v>
      </c>
      <c r="R52" s="278">
        <f t="shared" ca="1" si="67"/>
        <v>0</v>
      </c>
      <c r="S52" s="278">
        <f t="shared" ca="1" si="67"/>
        <v>0</v>
      </c>
      <c r="T52" s="278">
        <f t="shared" ca="1" si="67"/>
        <v>0</v>
      </c>
      <c r="U52" s="278">
        <f t="shared" ca="1" si="67"/>
        <v>0</v>
      </c>
      <c r="V52" s="278">
        <f t="shared" ca="1" si="67"/>
        <v>0</v>
      </c>
      <c r="W52" s="278">
        <f t="shared" ca="1" si="67"/>
        <v>0</v>
      </c>
      <c r="X52" s="278">
        <f t="shared" ca="1" si="67"/>
        <v>0</v>
      </c>
      <c r="Y52" s="278">
        <f t="shared" ca="1" si="67"/>
        <v>0</v>
      </c>
      <c r="Z52" s="278">
        <f t="shared" ca="1" si="67"/>
        <v>0</v>
      </c>
      <c r="AA52" s="278">
        <f t="shared" ca="1" si="67"/>
        <v>0</v>
      </c>
      <c r="AB52" s="278">
        <f t="shared" ca="1" si="67"/>
        <v>0</v>
      </c>
      <c r="AC52" s="278">
        <f t="shared" ca="1" si="67"/>
        <v>0</v>
      </c>
      <c r="AD52" s="278">
        <f t="shared" ca="1" si="67"/>
        <v>0</v>
      </c>
      <c r="AE52" s="278">
        <f t="shared" ca="1" si="67"/>
        <v>0</v>
      </c>
      <c r="AF52" s="278">
        <f t="shared" ca="1" si="67"/>
        <v>0</v>
      </c>
      <c r="AG52" s="278">
        <f t="shared" ca="1" si="67"/>
        <v>0</v>
      </c>
      <c r="AH52" s="278">
        <f t="shared" ca="1" si="67"/>
        <v>0</v>
      </c>
      <c r="AI52" s="278">
        <f t="shared" ca="1" si="67"/>
        <v>0</v>
      </c>
      <c r="AJ52" s="278">
        <f t="shared" ca="1" si="67"/>
        <v>0</v>
      </c>
      <c r="AK52" s="278">
        <f t="shared" ca="1" si="67"/>
        <v>0</v>
      </c>
      <c r="AL52" s="278">
        <f t="shared" ca="1" si="67"/>
        <v>0</v>
      </c>
      <c r="AM52" s="278">
        <f t="shared" ca="1" si="67"/>
        <v>0</v>
      </c>
      <c r="AN52" s="278">
        <f t="shared" ca="1" si="67"/>
        <v>0</v>
      </c>
      <c r="AO52" s="278">
        <f t="shared" ca="1" si="67"/>
        <v>0</v>
      </c>
      <c r="AP52" s="278">
        <f t="shared" ca="1" si="67"/>
        <v>0</v>
      </c>
      <c r="AQ52" s="278">
        <f t="shared" ca="1" si="67"/>
        <v>0</v>
      </c>
      <c r="AR52" s="278">
        <f t="shared" ca="1" si="67"/>
        <v>0</v>
      </c>
      <c r="AS52" s="278">
        <f t="shared" ca="1" si="67"/>
        <v>0</v>
      </c>
      <c r="AT52" s="278">
        <f t="shared" ca="1" si="67"/>
        <v>0</v>
      </c>
      <c r="AU52" s="278">
        <f t="shared" ca="1" si="67"/>
        <v>0</v>
      </c>
      <c r="AV52" s="278">
        <f t="shared" ca="1" si="67"/>
        <v>0</v>
      </c>
      <c r="AW52" s="278">
        <f t="shared" ca="1" si="67"/>
        <v>0</v>
      </c>
      <c r="AX52" s="278">
        <f t="shared" ca="1" si="67"/>
        <v>0</v>
      </c>
      <c r="AY52" s="278">
        <f t="shared" ca="1" si="67"/>
        <v>0</v>
      </c>
      <c r="AZ52" s="278">
        <f t="shared" ca="1" si="67"/>
        <v>0</v>
      </c>
      <c r="BA52" s="278">
        <f t="shared" ca="1" si="67"/>
        <v>0</v>
      </c>
      <c r="BB52" s="278">
        <f t="shared" ca="1" si="67"/>
        <v>0</v>
      </c>
      <c r="BC52" s="278">
        <f t="shared" ca="1" si="67"/>
        <v>0</v>
      </c>
      <c r="BD52" s="278">
        <f t="shared" ca="1" si="67"/>
        <v>0</v>
      </c>
      <c r="BE52" s="278">
        <f t="shared" ca="1" si="67"/>
        <v>0</v>
      </c>
      <c r="BF52" s="278">
        <f t="shared" ca="1" si="67"/>
        <v>0</v>
      </c>
      <c r="BG52" s="278">
        <f t="shared" ca="1" si="67"/>
        <v>0</v>
      </c>
      <c r="BH52" s="278">
        <f t="shared" ca="1" si="67"/>
        <v>0</v>
      </c>
      <c r="BI52" s="278">
        <f t="shared" ca="1" si="67"/>
        <v>0</v>
      </c>
      <c r="BJ52" s="278">
        <f t="shared" ca="1" si="67"/>
        <v>0</v>
      </c>
      <c r="BK52" s="278">
        <f t="shared" ca="1" si="67"/>
        <v>0</v>
      </c>
      <c r="BL52" s="278">
        <f t="shared" ca="1" si="67"/>
        <v>0</v>
      </c>
      <c r="BM52" s="278">
        <f t="shared" ca="1" si="67"/>
        <v>0</v>
      </c>
      <c r="BN52" s="278">
        <f t="shared" ca="1" si="67"/>
        <v>0</v>
      </c>
      <c r="BO52" s="278">
        <f t="shared" ca="1" si="67"/>
        <v>0</v>
      </c>
      <c r="BP52" s="278">
        <f t="shared" ca="1" si="67"/>
        <v>0</v>
      </c>
      <c r="BQ52" s="278">
        <f t="shared" ref="BQ52:CS52" ca="1" si="68">IFERROR(IF(BQ$17="beräknas ej",0,BP52*IF(BQ$48&gt;$D$3,1,IF(BQ$48&lt;=$C$3,$C$2,$D$2))*IFERROR(INDEX($B$8:$E$14,MATCH($A52,$A$8:$A$14,0),MATCH(BQ$48,$B$6:$E$6,1)),0)),0)</f>
        <v>0</v>
      </c>
      <c r="BR52" s="278">
        <f t="shared" ca="1" si="68"/>
        <v>0</v>
      </c>
      <c r="BS52" s="278">
        <f t="shared" ca="1" si="68"/>
        <v>0</v>
      </c>
      <c r="BT52" s="278">
        <f t="shared" ca="1" si="68"/>
        <v>0</v>
      </c>
      <c r="BU52" s="278">
        <f t="shared" si="68"/>
        <v>0</v>
      </c>
      <c r="BV52" s="278">
        <f t="shared" si="68"/>
        <v>0</v>
      </c>
      <c r="BW52" s="278">
        <f t="shared" si="68"/>
        <v>0</v>
      </c>
      <c r="BX52" s="278">
        <f t="shared" si="68"/>
        <v>0</v>
      </c>
      <c r="BY52" s="278">
        <f t="shared" si="68"/>
        <v>0</v>
      </c>
      <c r="BZ52" s="278">
        <f t="shared" si="68"/>
        <v>0</v>
      </c>
      <c r="CA52" s="278">
        <f t="shared" si="68"/>
        <v>0</v>
      </c>
      <c r="CB52" s="278">
        <f t="shared" si="68"/>
        <v>0</v>
      </c>
      <c r="CC52" s="278">
        <f t="shared" si="68"/>
        <v>0</v>
      </c>
      <c r="CD52" s="278">
        <f t="shared" si="68"/>
        <v>0</v>
      </c>
      <c r="CE52" s="278">
        <f t="shared" si="68"/>
        <v>0</v>
      </c>
      <c r="CF52" s="278">
        <f t="shared" si="68"/>
        <v>0</v>
      </c>
      <c r="CG52" s="278">
        <f t="shared" si="68"/>
        <v>0</v>
      </c>
      <c r="CH52" s="278">
        <f t="shared" si="68"/>
        <v>0</v>
      </c>
      <c r="CI52" s="278">
        <f t="shared" si="68"/>
        <v>0</v>
      </c>
      <c r="CJ52" s="278">
        <f t="shared" si="68"/>
        <v>0</v>
      </c>
      <c r="CK52" s="278">
        <f t="shared" si="68"/>
        <v>0</v>
      </c>
      <c r="CL52" s="278">
        <f t="shared" si="68"/>
        <v>0</v>
      </c>
      <c r="CM52" s="278">
        <f t="shared" si="68"/>
        <v>0</v>
      </c>
      <c r="CN52" s="278">
        <f t="shared" si="68"/>
        <v>0</v>
      </c>
      <c r="CO52" s="278">
        <f t="shared" si="68"/>
        <v>0</v>
      </c>
      <c r="CP52" s="278">
        <f t="shared" si="68"/>
        <v>0</v>
      </c>
      <c r="CQ52" s="278">
        <f t="shared" si="68"/>
        <v>0</v>
      </c>
      <c r="CR52" s="278">
        <f t="shared" si="68"/>
        <v>0</v>
      </c>
      <c r="CS52" s="278">
        <f t="shared" si="68"/>
        <v>0</v>
      </c>
    </row>
    <row r="53" spans="1:97" s="377" customFormat="1" x14ac:dyDescent="0.35">
      <c r="A53" s="278">
        <f>Prognoser!C98</f>
        <v>0</v>
      </c>
      <c r="B53" s="278" t="str">
        <f>'UA basår'!B11</f>
        <v>0 0</v>
      </c>
      <c r="C53" s="278">
        <f>Prognoser!D98</f>
        <v>0</v>
      </c>
      <c r="D53" s="278">
        <f ca="1">IFERROR('UA basår'!AC11+'UA basår'!AC41,0)</f>
        <v>0</v>
      </c>
      <c r="E53" s="278">
        <f t="shared" ref="E53:BP53" ca="1" si="69">IFERROR(IF(E$17="beräknas ej",0,D53*IF(E$48&gt;$D$3,1,IF(E$48&lt;=$C$3,$C$2,$D$2))*IFERROR(INDEX($B$8:$E$14,MATCH($A53,$A$8:$A$14,0),MATCH(E$48,$B$6:$E$6,1)),0)),0)</f>
        <v>0</v>
      </c>
      <c r="F53" s="278">
        <f t="shared" ca="1" si="69"/>
        <v>0</v>
      </c>
      <c r="G53" s="278">
        <f t="shared" ca="1" si="69"/>
        <v>0</v>
      </c>
      <c r="H53" s="278">
        <f t="shared" ca="1" si="69"/>
        <v>0</v>
      </c>
      <c r="I53" s="278">
        <f t="shared" ca="1" si="69"/>
        <v>0</v>
      </c>
      <c r="J53" s="278">
        <f t="shared" ca="1" si="69"/>
        <v>0</v>
      </c>
      <c r="K53" s="278">
        <f t="shared" ca="1" si="69"/>
        <v>0</v>
      </c>
      <c r="L53" s="278">
        <f t="shared" ca="1" si="69"/>
        <v>0</v>
      </c>
      <c r="M53" s="278">
        <f t="shared" ca="1" si="69"/>
        <v>0</v>
      </c>
      <c r="N53" s="278">
        <f t="shared" ca="1" si="69"/>
        <v>0</v>
      </c>
      <c r="O53" s="278">
        <f t="shared" ca="1" si="69"/>
        <v>0</v>
      </c>
      <c r="P53" s="278">
        <f t="shared" ca="1" si="69"/>
        <v>0</v>
      </c>
      <c r="Q53" s="278">
        <f t="shared" ca="1" si="69"/>
        <v>0</v>
      </c>
      <c r="R53" s="278">
        <f t="shared" ca="1" si="69"/>
        <v>0</v>
      </c>
      <c r="S53" s="278">
        <f t="shared" ca="1" si="69"/>
        <v>0</v>
      </c>
      <c r="T53" s="278">
        <f t="shared" ca="1" si="69"/>
        <v>0</v>
      </c>
      <c r="U53" s="278">
        <f t="shared" ca="1" si="69"/>
        <v>0</v>
      </c>
      <c r="V53" s="278">
        <f t="shared" ca="1" si="69"/>
        <v>0</v>
      </c>
      <c r="W53" s="278">
        <f t="shared" ca="1" si="69"/>
        <v>0</v>
      </c>
      <c r="X53" s="278">
        <f t="shared" ca="1" si="69"/>
        <v>0</v>
      </c>
      <c r="Y53" s="278">
        <f t="shared" ca="1" si="69"/>
        <v>0</v>
      </c>
      <c r="Z53" s="278">
        <f t="shared" ca="1" si="69"/>
        <v>0</v>
      </c>
      <c r="AA53" s="278">
        <f t="shared" ca="1" si="69"/>
        <v>0</v>
      </c>
      <c r="AB53" s="278">
        <f t="shared" ca="1" si="69"/>
        <v>0</v>
      </c>
      <c r="AC53" s="278">
        <f t="shared" ca="1" si="69"/>
        <v>0</v>
      </c>
      <c r="AD53" s="278">
        <f t="shared" ca="1" si="69"/>
        <v>0</v>
      </c>
      <c r="AE53" s="278">
        <f t="shared" ca="1" si="69"/>
        <v>0</v>
      </c>
      <c r="AF53" s="278">
        <f t="shared" ca="1" si="69"/>
        <v>0</v>
      </c>
      <c r="AG53" s="278">
        <f t="shared" ca="1" si="69"/>
        <v>0</v>
      </c>
      <c r="AH53" s="278">
        <f t="shared" ca="1" si="69"/>
        <v>0</v>
      </c>
      <c r="AI53" s="278">
        <f t="shared" ca="1" si="69"/>
        <v>0</v>
      </c>
      <c r="AJ53" s="278">
        <f t="shared" ca="1" si="69"/>
        <v>0</v>
      </c>
      <c r="AK53" s="278">
        <f t="shared" ca="1" si="69"/>
        <v>0</v>
      </c>
      <c r="AL53" s="278">
        <f t="shared" ca="1" si="69"/>
        <v>0</v>
      </c>
      <c r="AM53" s="278">
        <f t="shared" ca="1" si="69"/>
        <v>0</v>
      </c>
      <c r="AN53" s="278">
        <f t="shared" ca="1" si="69"/>
        <v>0</v>
      </c>
      <c r="AO53" s="278">
        <f t="shared" ca="1" si="69"/>
        <v>0</v>
      </c>
      <c r="AP53" s="278">
        <f t="shared" ca="1" si="69"/>
        <v>0</v>
      </c>
      <c r="AQ53" s="278">
        <f t="shared" ca="1" si="69"/>
        <v>0</v>
      </c>
      <c r="AR53" s="278">
        <f t="shared" ca="1" si="69"/>
        <v>0</v>
      </c>
      <c r="AS53" s="278">
        <f t="shared" ca="1" si="69"/>
        <v>0</v>
      </c>
      <c r="AT53" s="278">
        <f t="shared" ca="1" si="69"/>
        <v>0</v>
      </c>
      <c r="AU53" s="278">
        <f t="shared" ca="1" si="69"/>
        <v>0</v>
      </c>
      <c r="AV53" s="278">
        <f t="shared" ca="1" si="69"/>
        <v>0</v>
      </c>
      <c r="AW53" s="278">
        <f t="shared" ca="1" si="69"/>
        <v>0</v>
      </c>
      <c r="AX53" s="278">
        <f t="shared" ca="1" si="69"/>
        <v>0</v>
      </c>
      <c r="AY53" s="278">
        <f t="shared" ca="1" si="69"/>
        <v>0</v>
      </c>
      <c r="AZ53" s="278">
        <f t="shared" ca="1" si="69"/>
        <v>0</v>
      </c>
      <c r="BA53" s="278">
        <f t="shared" ca="1" si="69"/>
        <v>0</v>
      </c>
      <c r="BB53" s="278">
        <f t="shared" ca="1" si="69"/>
        <v>0</v>
      </c>
      <c r="BC53" s="278">
        <f t="shared" ca="1" si="69"/>
        <v>0</v>
      </c>
      <c r="BD53" s="278">
        <f t="shared" ca="1" si="69"/>
        <v>0</v>
      </c>
      <c r="BE53" s="278">
        <f t="shared" ca="1" si="69"/>
        <v>0</v>
      </c>
      <c r="BF53" s="278">
        <f t="shared" ca="1" si="69"/>
        <v>0</v>
      </c>
      <c r="BG53" s="278">
        <f t="shared" ca="1" si="69"/>
        <v>0</v>
      </c>
      <c r="BH53" s="278">
        <f t="shared" ca="1" si="69"/>
        <v>0</v>
      </c>
      <c r="BI53" s="278">
        <f t="shared" ca="1" si="69"/>
        <v>0</v>
      </c>
      <c r="BJ53" s="278">
        <f t="shared" ca="1" si="69"/>
        <v>0</v>
      </c>
      <c r="BK53" s="278">
        <f t="shared" ca="1" si="69"/>
        <v>0</v>
      </c>
      <c r="BL53" s="278">
        <f t="shared" ca="1" si="69"/>
        <v>0</v>
      </c>
      <c r="BM53" s="278">
        <f t="shared" ca="1" si="69"/>
        <v>0</v>
      </c>
      <c r="BN53" s="278">
        <f t="shared" ca="1" si="69"/>
        <v>0</v>
      </c>
      <c r="BO53" s="278">
        <f t="shared" ca="1" si="69"/>
        <v>0</v>
      </c>
      <c r="BP53" s="278">
        <f t="shared" ca="1" si="69"/>
        <v>0</v>
      </c>
      <c r="BQ53" s="278">
        <f t="shared" ref="BQ53:CS53" ca="1" si="70">IFERROR(IF(BQ$17="beräknas ej",0,BP53*IF(BQ$48&gt;$D$3,1,IF(BQ$48&lt;=$C$3,$C$2,$D$2))*IFERROR(INDEX($B$8:$E$14,MATCH($A53,$A$8:$A$14,0),MATCH(BQ$48,$B$6:$E$6,1)),0)),0)</f>
        <v>0</v>
      </c>
      <c r="BR53" s="278">
        <f t="shared" ca="1" si="70"/>
        <v>0</v>
      </c>
      <c r="BS53" s="278">
        <f t="shared" ca="1" si="70"/>
        <v>0</v>
      </c>
      <c r="BT53" s="278">
        <f t="shared" ca="1" si="70"/>
        <v>0</v>
      </c>
      <c r="BU53" s="278">
        <f t="shared" si="70"/>
        <v>0</v>
      </c>
      <c r="BV53" s="278">
        <f t="shared" si="70"/>
        <v>0</v>
      </c>
      <c r="BW53" s="278">
        <f t="shared" si="70"/>
        <v>0</v>
      </c>
      <c r="BX53" s="278">
        <f t="shared" si="70"/>
        <v>0</v>
      </c>
      <c r="BY53" s="278">
        <f t="shared" si="70"/>
        <v>0</v>
      </c>
      <c r="BZ53" s="278">
        <f t="shared" si="70"/>
        <v>0</v>
      </c>
      <c r="CA53" s="278">
        <f t="shared" si="70"/>
        <v>0</v>
      </c>
      <c r="CB53" s="278">
        <f t="shared" si="70"/>
        <v>0</v>
      </c>
      <c r="CC53" s="278">
        <f t="shared" si="70"/>
        <v>0</v>
      </c>
      <c r="CD53" s="278">
        <f t="shared" si="70"/>
        <v>0</v>
      </c>
      <c r="CE53" s="278">
        <f t="shared" si="70"/>
        <v>0</v>
      </c>
      <c r="CF53" s="278">
        <f t="shared" si="70"/>
        <v>0</v>
      </c>
      <c r="CG53" s="278">
        <f t="shared" si="70"/>
        <v>0</v>
      </c>
      <c r="CH53" s="278">
        <f t="shared" si="70"/>
        <v>0</v>
      </c>
      <c r="CI53" s="278">
        <f t="shared" si="70"/>
        <v>0</v>
      </c>
      <c r="CJ53" s="278">
        <f t="shared" si="70"/>
        <v>0</v>
      </c>
      <c r="CK53" s="278">
        <f t="shared" si="70"/>
        <v>0</v>
      </c>
      <c r="CL53" s="278">
        <f t="shared" si="70"/>
        <v>0</v>
      </c>
      <c r="CM53" s="278">
        <f t="shared" si="70"/>
        <v>0</v>
      </c>
      <c r="CN53" s="278">
        <f t="shared" si="70"/>
        <v>0</v>
      </c>
      <c r="CO53" s="278">
        <f t="shared" si="70"/>
        <v>0</v>
      </c>
      <c r="CP53" s="278">
        <f t="shared" si="70"/>
        <v>0</v>
      </c>
      <c r="CQ53" s="278">
        <f t="shared" si="70"/>
        <v>0</v>
      </c>
      <c r="CR53" s="278">
        <f t="shared" si="70"/>
        <v>0</v>
      </c>
      <c r="CS53" s="278">
        <f t="shared" si="70"/>
        <v>0</v>
      </c>
    </row>
    <row r="54" spans="1:97" s="377" customFormat="1" x14ac:dyDescent="0.35">
      <c r="A54" s="278">
        <f>Prognoser!C99</f>
        <v>0</v>
      </c>
      <c r="B54" s="278" t="str">
        <f>'UA basår'!B12</f>
        <v>0 0</v>
      </c>
      <c r="C54" s="278">
        <f>Prognoser!D99</f>
        <v>0</v>
      </c>
      <c r="D54" s="278">
        <f ca="1">IFERROR('UA basår'!AC12+'UA basår'!AC42,0)</f>
        <v>0</v>
      </c>
      <c r="E54" s="278">
        <f t="shared" ref="E54:BP54" ca="1" si="71">IFERROR(IF(E$17="beräknas ej",0,D54*IF(E$48&gt;$D$3,1,IF(E$48&lt;=$C$3,$C$2,$D$2))*IFERROR(INDEX($B$8:$E$14,MATCH($A54,$A$8:$A$14,0),MATCH(E$48,$B$6:$E$6,1)),0)),0)</f>
        <v>0</v>
      </c>
      <c r="F54" s="278">
        <f t="shared" ca="1" si="71"/>
        <v>0</v>
      </c>
      <c r="G54" s="278">
        <f t="shared" ca="1" si="71"/>
        <v>0</v>
      </c>
      <c r="H54" s="278">
        <f t="shared" ca="1" si="71"/>
        <v>0</v>
      </c>
      <c r="I54" s="278">
        <f t="shared" ca="1" si="71"/>
        <v>0</v>
      </c>
      <c r="J54" s="278">
        <f t="shared" ca="1" si="71"/>
        <v>0</v>
      </c>
      <c r="K54" s="278">
        <f t="shared" ca="1" si="71"/>
        <v>0</v>
      </c>
      <c r="L54" s="278">
        <f t="shared" ca="1" si="71"/>
        <v>0</v>
      </c>
      <c r="M54" s="278">
        <f t="shared" ca="1" si="71"/>
        <v>0</v>
      </c>
      <c r="N54" s="278">
        <f t="shared" ca="1" si="71"/>
        <v>0</v>
      </c>
      <c r="O54" s="278">
        <f t="shared" ca="1" si="71"/>
        <v>0</v>
      </c>
      <c r="P54" s="278">
        <f t="shared" ca="1" si="71"/>
        <v>0</v>
      </c>
      <c r="Q54" s="278">
        <f t="shared" ca="1" si="71"/>
        <v>0</v>
      </c>
      <c r="R54" s="278">
        <f t="shared" ca="1" si="71"/>
        <v>0</v>
      </c>
      <c r="S54" s="278">
        <f t="shared" ca="1" si="71"/>
        <v>0</v>
      </c>
      <c r="T54" s="278">
        <f t="shared" ca="1" si="71"/>
        <v>0</v>
      </c>
      <c r="U54" s="278">
        <f t="shared" ca="1" si="71"/>
        <v>0</v>
      </c>
      <c r="V54" s="278">
        <f t="shared" ca="1" si="71"/>
        <v>0</v>
      </c>
      <c r="W54" s="278">
        <f t="shared" ca="1" si="71"/>
        <v>0</v>
      </c>
      <c r="X54" s="278">
        <f t="shared" ca="1" si="71"/>
        <v>0</v>
      </c>
      <c r="Y54" s="278">
        <f t="shared" ca="1" si="71"/>
        <v>0</v>
      </c>
      <c r="Z54" s="278">
        <f t="shared" ca="1" si="71"/>
        <v>0</v>
      </c>
      <c r="AA54" s="278">
        <f t="shared" ca="1" si="71"/>
        <v>0</v>
      </c>
      <c r="AB54" s="278">
        <f t="shared" ca="1" si="71"/>
        <v>0</v>
      </c>
      <c r="AC54" s="278">
        <f t="shared" ca="1" si="71"/>
        <v>0</v>
      </c>
      <c r="AD54" s="278">
        <f t="shared" ca="1" si="71"/>
        <v>0</v>
      </c>
      <c r="AE54" s="278">
        <f t="shared" ca="1" si="71"/>
        <v>0</v>
      </c>
      <c r="AF54" s="278">
        <f t="shared" ca="1" si="71"/>
        <v>0</v>
      </c>
      <c r="AG54" s="278">
        <f t="shared" ca="1" si="71"/>
        <v>0</v>
      </c>
      <c r="AH54" s="278">
        <f t="shared" ca="1" si="71"/>
        <v>0</v>
      </c>
      <c r="AI54" s="278">
        <f t="shared" ca="1" si="71"/>
        <v>0</v>
      </c>
      <c r="AJ54" s="278">
        <f t="shared" ca="1" si="71"/>
        <v>0</v>
      </c>
      <c r="AK54" s="278">
        <f t="shared" ca="1" si="71"/>
        <v>0</v>
      </c>
      <c r="AL54" s="278">
        <f t="shared" ca="1" si="71"/>
        <v>0</v>
      </c>
      <c r="AM54" s="278">
        <f t="shared" ca="1" si="71"/>
        <v>0</v>
      </c>
      <c r="AN54" s="278">
        <f t="shared" ca="1" si="71"/>
        <v>0</v>
      </c>
      <c r="AO54" s="278">
        <f t="shared" ca="1" si="71"/>
        <v>0</v>
      </c>
      <c r="AP54" s="278">
        <f t="shared" ca="1" si="71"/>
        <v>0</v>
      </c>
      <c r="AQ54" s="278">
        <f t="shared" ca="1" si="71"/>
        <v>0</v>
      </c>
      <c r="AR54" s="278">
        <f t="shared" ca="1" si="71"/>
        <v>0</v>
      </c>
      <c r="AS54" s="278">
        <f t="shared" ca="1" si="71"/>
        <v>0</v>
      </c>
      <c r="AT54" s="278">
        <f t="shared" ca="1" si="71"/>
        <v>0</v>
      </c>
      <c r="AU54" s="278">
        <f t="shared" ca="1" si="71"/>
        <v>0</v>
      </c>
      <c r="AV54" s="278">
        <f t="shared" ca="1" si="71"/>
        <v>0</v>
      </c>
      <c r="AW54" s="278">
        <f t="shared" ca="1" si="71"/>
        <v>0</v>
      </c>
      <c r="AX54" s="278">
        <f t="shared" ca="1" si="71"/>
        <v>0</v>
      </c>
      <c r="AY54" s="278">
        <f t="shared" ca="1" si="71"/>
        <v>0</v>
      </c>
      <c r="AZ54" s="278">
        <f t="shared" ca="1" si="71"/>
        <v>0</v>
      </c>
      <c r="BA54" s="278">
        <f t="shared" ca="1" si="71"/>
        <v>0</v>
      </c>
      <c r="BB54" s="278">
        <f t="shared" ca="1" si="71"/>
        <v>0</v>
      </c>
      <c r="BC54" s="278">
        <f t="shared" ca="1" si="71"/>
        <v>0</v>
      </c>
      <c r="BD54" s="278">
        <f t="shared" ca="1" si="71"/>
        <v>0</v>
      </c>
      <c r="BE54" s="278">
        <f t="shared" ca="1" si="71"/>
        <v>0</v>
      </c>
      <c r="BF54" s="278">
        <f t="shared" ca="1" si="71"/>
        <v>0</v>
      </c>
      <c r="BG54" s="278">
        <f t="shared" ca="1" si="71"/>
        <v>0</v>
      </c>
      <c r="BH54" s="278">
        <f t="shared" ca="1" si="71"/>
        <v>0</v>
      </c>
      <c r="BI54" s="278">
        <f t="shared" ca="1" si="71"/>
        <v>0</v>
      </c>
      <c r="BJ54" s="278">
        <f t="shared" ca="1" si="71"/>
        <v>0</v>
      </c>
      <c r="BK54" s="278">
        <f t="shared" ca="1" si="71"/>
        <v>0</v>
      </c>
      <c r="BL54" s="278">
        <f t="shared" ca="1" si="71"/>
        <v>0</v>
      </c>
      <c r="BM54" s="278">
        <f t="shared" ca="1" si="71"/>
        <v>0</v>
      </c>
      <c r="BN54" s="278">
        <f t="shared" ca="1" si="71"/>
        <v>0</v>
      </c>
      <c r="BO54" s="278">
        <f t="shared" ca="1" si="71"/>
        <v>0</v>
      </c>
      <c r="BP54" s="278">
        <f t="shared" ca="1" si="71"/>
        <v>0</v>
      </c>
      <c r="BQ54" s="278">
        <f t="shared" ref="BQ54:CS54" ca="1" si="72">IFERROR(IF(BQ$17="beräknas ej",0,BP54*IF(BQ$48&gt;$D$3,1,IF(BQ$48&lt;=$C$3,$C$2,$D$2))*IFERROR(INDEX($B$8:$E$14,MATCH($A54,$A$8:$A$14,0),MATCH(BQ$48,$B$6:$E$6,1)),0)),0)</f>
        <v>0</v>
      </c>
      <c r="BR54" s="278">
        <f t="shared" ca="1" si="72"/>
        <v>0</v>
      </c>
      <c r="BS54" s="278">
        <f t="shared" ca="1" si="72"/>
        <v>0</v>
      </c>
      <c r="BT54" s="278">
        <f t="shared" ca="1" si="72"/>
        <v>0</v>
      </c>
      <c r="BU54" s="278">
        <f t="shared" si="72"/>
        <v>0</v>
      </c>
      <c r="BV54" s="278">
        <f t="shared" si="72"/>
        <v>0</v>
      </c>
      <c r="BW54" s="278">
        <f t="shared" si="72"/>
        <v>0</v>
      </c>
      <c r="BX54" s="278">
        <f t="shared" si="72"/>
        <v>0</v>
      </c>
      <c r="BY54" s="278">
        <f t="shared" si="72"/>
        <v>0</v>
      </c>
      <c r="BZ54" s="278">
        <f t="shared" si="72"/>
        <v>0</v>
      </c>
      <c r="CA54" s="278">
        <f t="shared" si="72"/>
        <v>0</v>
      </c>
      <c r="CB54" s="278">
        <f t="shared" si="72"/>
        <v>0</v>
      </c>
      <c r="CC54" s="278">
        <f t="shared" si="72"/>
        <v>0</v>
      </c>
      <c r="CD54" s="278">
        <f t="shared" si="72"/>
        <v>0</v>
      </c>
      <c r="CE54" s="278">
        <f t="shared" si="72"/>
        <v>0</v>
      </c>
      <c r="CF54" s="278">
        <f t="shared" si="72"/>
        <v>0</v>
      </c>
      <c r="CG54" s="278">
        <f t="shared" si="72"/>
        <v>0</v>
      </c>
      <c r="CH54" s="278">
        <f t="shared" si="72"/>
        <v>0</v>
      </c>
      <c r="CI54" s="278">
        <f t="shared" si="72"/>
        <v>0</v>
      </c>
      <c r="CJ54" s="278">
        <f t="shared" si="72"/>
        <v>0</v>
      </c>
      <c r="CK54" s="278">
        <f t="shared" si="72"/>
        <v>0</v>
      </c>
      <c r="CL54" s="278">
        <f t="shared" si="72"/>
        <v>0</v>
      </c>
      <c r="CM54" s="278">
        <f t="shared" si="72"/>
        <v>0</v>
      </c>
      <c r="CN54" s="278">
        <f t="shared" si="72"/>
        <v>0</v>
      </c>
      <c r="CO54" s="278">
        <f t="shared" si="72"/>
        <v>0</v>
      </c>
      <c r="CP54" s="278">
        <f t="shared" si="72"/>
        <v>0</v>
      </c>
      <c r="CQ54" s="278">
        <f t="shared" si="72"/>
        <v>0</v>
      </c>
      <c r="CR54" s="278">
        <f t="shared" si="72"/>
        <v>0</v>
      </c>
      <c r="CS54" s="278">
        <f t="shared" si="72"/>
        <v>0</v>
      </c>
    </row>
    <row r="55" spans="1:97" s="377" customFormat="1" x14ac:dyDescent="0.35">
      <c r="A55" s="278">
        <f>Prognoser!C100</f>
        <v>0</v>
      </c>
      <c r="B55" s="278" t="str">
        <f>'UA basår'!B13</f>
        <v>0 0</v>
      </c>
      <c r="C55" s="278">
        <f>Prognoser!D100</f>
        <v>0</v>
      </c>
      <c r="D55" s="278">
        <f ca="1">IFERROR('UA basår'!AC13+'UA basår'!AC43,0)</f>
        <v>0</v>
      </c>
      <c r="E55" s="278">
        <f t="shared" ref="E55:BP55" ca="1" si="73">IFERROR(IF(E$17="beräknas ej",0,D55*IF(E$48&gt;$D$3,1,IF(E$48&lt;=$C$3,$C$2,$D$2))*IFERROR(INDEX($B$8:$E$14,MATCH($A55,$A$8:$A$14,0),MATCH(E$48,$B$6:$E$6,1)),0)),0)</f>
        <v>0</v>
      </c>
      <c r="F55" s="278">
        <f t="shared" ca="1" si="73"/>
        <v>0</v>
      </c>
      <c r="G55" s="278">
        <f t="shared" ca="1" si="73"/>
        <v>0</v>
      </c>
      <c r="H55" s="278">
        <f t="shared" ca="1" si="73"/>
        <v>0</v>
      </c>
      <c r="I55" s="278">
        <f t="shared" ca="1" si="73"/>
        <v>0</v>
      </c>
      <c r="J55" s="278">
        <f t="shared" ca="1" si="73"/>
        <v>0</v>
      </c>
      <c r="K55" s="278">
        <f t="shared" ca="1" si="73"/>
        <v>0</v>
      </c>
      <c r="L55" s="278">
        <f t="shared" ca="1" si="73"/>
        <v>0</v>
      </c>
      <c r="M55" s="278">
        <f t="shared" ca="1" si="73"/>
        <v>0</v>
      </c>
      <c r="N55" s="278">
        <f t="shared" ca="1" si="73"/>
        <v>0</v>
      </c>
      <c r="O55" s="278">
        <f t="shared" ca="1" si="73"/>
        <v>0</v>
      </c>
      <c r="P55" s="278">
        <f t="shared" ca="1" si="73"/>
        <v>0</v>
      </c>
      <c r="Q55" s="278">
        <f t="shared" ca="1" si="73"/>
        <v>0</v>
      </c>
      <c r="R55" s="278">
        <f t="shared" ca="1" si="73"/>
        <v>0</v>
      </c>
      <c r="S55" s="278">
        <f t="shared" ca="1" si="73"/>
        <v>0</v>
      </c>
      <c r="T55" s="278">
        <f t="shared" ca="1" si="73"/>
        <v>0</v>
      </c>
      <c r="U55" s="278">
        <f t="shared" ca="1" si="73"/>
        <v>0</v>
      </c>
      <c r="V55" s="278">
        <f t="shared" ca="1" si="73"/>
        <v>0</v>
      </c>
      <c r="W55" s="278">
        <f t="shared" ca="1" si="73"/>
        <v>0</v>
      </c>
      <c r="X55" s="278">
        <f t="shared" ca="1" si="73"/>
        <v>0</v>
      </c>
      <c r="Y55" s="278">
        <f t="shared" ca="1" si="73"/>
        <v>0</v>
      </c>
      <c r="Z55" s="278">
        <f t="shared" ca="1" si="73"/>
        <v>0</v>
      </c>
      <c r="AA55" s="278">
        <f t="shared" ca="1" si="73"/>
        <v>0</v>
      </c>
      <c r="AB55" s="278">
        <f t="shared" ca="1" si="73"/>
        <v>0</v>
      </c>
      <c r="AC55" s="278">
        <f t="shared" ca="1" si="73"/>
        <v>0</v>
      </c>
      <c r="AD55" s="278">
        <f t="shared" ca="1" si="73"/>
        <v>0</v>
      </c>
      <c r="AE55" s="278">
        <f t="shared" ca="1" si="73"/>
        <v>0</v>
      </c>
      <c r="AF55" s="278">
        <f t="shared" ca="1" si="73"/>
        <v>0</v>
      </c>
      <c r="AG55" s="278">
        <f t="shared" ca="1" si="73"/>
        <v>0</v>
      </c>
      <c r="AH55" s="278">
        <f t="shared" ca="1" si="73"/>
        <v>0</v>
      </c>
      <c r="AI55" s="278">
        <f t="shared" ca="1" si="73"/>
        <v>0</v>
      </c>
      <c r="AJ55" s="278">
        <f t="shared" ca="1" si="73"/>
        <v>0</v>
      </c>
      <c r="AK55" s="278">
        <f t="shared" ca="1" si="73"/>
        <v>0</v>
      </c>
      <c r="AL55" s="278">
        <f t="shared" ca="1" si="73"/>
        <v>0</v>
      </c>
      <c r="AM55" s="278">
        <f t="shared" ca="1" si="73"/>
        <v>0</v>
      </c>
      <c r="AN55" s="278">
        <f t="shared" ca="1" si="73"/>
        <v>0</v>
      </c>
      <c r="AO55" s="278">
        <f t="shared" ca="1" si="73"/>
        <v>0</v>
      </c>
      <c r="AP55" s="278">
        <f t="shared" ca="1" si="73"/>
        <v>0</v>
      </c>
      <c r="AQ55" s="278">
        <f t="shared" ca="1" si="73"/>
        <v>0</v>
      </c>
      <c r="AR55" s="278">
        <f t="shared" ca="1" si="73"/>
        <v>0</v>
      </c>
      <c r="AS55" s="278">
        <f t="shared" ca="1" si="73"/>
        <v>0</v>
      </c>
      <c r="AT55" s="278">
        <f t="shared" ca="1" si="73"/>
        <v>0</v>
      </c>
      <c r="AU55" s="278">
        <f t="shared" ca="1" si="73"/>
        <v>0</v>
      </c>
      <c r="AV55" s="278">
        <f t="shared" ca="1" si="73"/>
        <v>0</v>
      </c>
      <c r="AW55" s="278">
        <f t="shared" ca="1" si="73"/>
        <v>0</v>
      </c>
      <c r="AX55" s="278">
        <f t="shared" ca="1" si="73"/>
        <v>0</v>
      </c>
      <c r="AY55" s="278">
        <f t="shared" ca="1" si="73"/>
        <v>0</v>
      </c>
      <c r="AZ55" s="278">
        <f t="shared" ca="1" si="73"/>
        <v>0</v>
      </c>
      <c r="BA55" s="278">
        <f t="shared" ca="1" si="73"/>
        <v>0</v>
      </c>
      <c r="BB55" s="278">
        <f t="shared" ca="1" si="73"/>
        <v>0</v>
      </c>
      <c r="BC55" s="278">
        <f t="shared" ca="1" si="73"/>
        <v>0</v>
      </c>
      <c r="BD55" s="278">
        <f t="shared" ca="1" si="73"/>
        <v>0</v>
      </c>
      <c r="BE55" s="278">
        <f t="shared" ca="1" si="73"/>
        <v>0</v>
      </c>
      <c r="BF55" s="278">
        <f t="shared" ca="1" si="73"/>
        <v>0</v>
      </c>
      <c r="BG55" s="278">
        <f t="shared" ca="1" si="73"/>
        <v>0</v>
      </c>
      <c r="BH55" s="278">
        <f t="shared" ca="1" si="73"/>
        <v>0</v>
      </c>
      <c r="BI55" s="278">
        <f t="shared" ca="1" si="73"/>
        <v>0</v>
      </c>
      <c r="BJ55" s="278">
        <f t="shared" ca="1" si="73"/>
        <v>0</v>
      </c>
      <c r="BK55" s="278">
        <f t="shared" ca="1" si="73"/>
        <v>0</v>
      </c>
      <c r="BL55" s="278">
        <f t="shared" ca="1" si="73"/>
        <v>0</v>
      </c>
      <c r="BM55" s="278">
        <f t="shared" ca="1" si="73"/>
        <v>0</v>
      </c>
      <c r="BN55" s="278">
        <f t="shared" ca="1" si="73"/>
        <v>0</v>
      </c>
      <c r="BO55" s="278">
        <f t="shared" ca="1" si="73"/>
        <v>0</v>
      </c>
      <c r="BP55" s="278">
        <f t="shared" ca="1" si="73"/>
        <v>0</v>
      </c>
      <c r="BQ55" s="278">
        <f t="shared" ref="BQ55:CS55" ca="1" si="74">IFERROR(IF(BQ$17="beräknas ej",0,BP55*IF(BQ$48&gt;$D$3,1,IF(BQ$48&lt;=$C$3,$C$2,$D$2))*IFERROR(INDEX($B$8:$E$14,MATCH($A55,$A$8:$A$14,0),MATCH(BQ$48,$B$6:$E$6,1)),0)),0)</f>
        <v>0</v>
      </c>
      <c r="BR55" s="278">
        <f t="shared" ca="1" si="74"/>
        <v>0</v>
      </c>
      <c r="BS55" s="278">
        <f t="shared" ca="1" si="74"/>
        <v>0</v>
      </c>
      <c r="BT55" s="278">
        <f t="shared" ca="1" si="74"/>
        <v>0</v>
      </c>
      <c r="BU55" s="278">
        <f t="shared" si="74"/>
        <v>0</v>
      </c>
      <c r="BV55" s="278">
        <f t="shared" si="74"/>
        <v>0</v>
      </c>
      <c r="BW55" s="278">
        <f t="shared" si="74"/>
        <v>0</v>
      </c>
      <c r="BX55" s="278">
        <f t="shared" si="74"/>
        <v>0</v>
      </c>
      <c r="BY55" s="278">
        <f t="shared" si="74"/>
        <v>0</v>
      </c>
      <c r="BZ55" s="278">
        <f t="shared" si="74"/>
        <v>0</v>
      </c>
      <c r="CA55" s="278">
        <f t="shared" si="74"/>
        <v>0</v>
      </c>
      <c r="CB55" s="278">
        <f t="shared" si="74"/>
        <v>0</v>
      </c>
      <c r="CC55" s="278">
        <f t="shared" si="74"/>
        <v>0</v>
      </c>
      <c r="CD55" s="278">
        <f t="shared" si="74"/>
        <v>0</v>
      </c>
      <c r="CE55" s="278">
        <f t="shared" si="74"/>
        <v>0</v>
      </c>
      <c r="CF55" s="278">
        <f t="shared" si="74"/>
        <v>0</v>
      </c>
      <c r="CG55" s="278">
        <f t="shared" si="74"/>
        <v>0</v>
      </c>
      <c r="CH55" s="278">
        <f t="shared" si="74"/>
        <v>0</v>
      </c>
      <c r="CI55" s="278">
        <f t="shared" si="74"/>
        <v>0</v>
      </c>
      <c r="CJ55" s="278">
        <f t="shared" si="74"/>
        <v>0</v>
      </c>
      <c r="CK55" s="278">
        <f t="shared" si="74"/>
        <v>0</v>
      </c>
      <c r="CL55" s="278">
        <f t="shared" si="74"/>
        <v>0</v>
      </c>
      <c r="CM55" s="278">
        <f t="shared" si="74"/>
        <v>0</v>
      </c>
      <c r="CN55" s="278">
        <f t="shared" si="74"/>
        <v>0</v>
      </c>
      <c r="CO55" s="278">
        <f t="shared" si="74"/>
        <v>0</v>
      </c>
      <c r="CP55" s="278">
        <f t="shared" si="74"/>
        <v>0</v>
      </c>
      <c r="CQ55" s="278">
        <f t="shared" si="74"/>
        <v>0</v>
      </c>
      <c r="CR55" s="278">
        <f t="shared" si="74"/>
        <v>0</v>
      </c>
      <c r="CS55" s="278">
        <f t="shared" si="74"/>
        <v>0</v>
      </c>
    </row>
    <row r="56" spans="1:97" s="377" customFormat="1" x14ac:dyDescent="0.35">
      <c r="A56" s="278">
        <f>Prognoser!C101</f>
        <v>0</v>
      </c>
      <c r="B56" s="278" t="str">
        <f>'UA basår'!B14</f>
        <v>0 0</v>
      </c>
      <c r="C56" s="278">
        <f>Prognoser!D101</f>
        <v>0</v>
      </c>
      <c r="D56" s="278">
        <f ca="1">IFERROR('UA basår'!AC14+'UA basår'!AC44,0)</f>
        <v>0</v>
      </c>
      <c r="E56" s="278">
        <f t="shared" ref="E56:BP56" ca="1" si="75">IFERROR(IF(E$17="beräknas ej",0,D56*IF(E$48&gt;$D$3,1,IF(E$48&lt;=$C$3,$C$2,$D$2))*IFERROR(INDEX($B$8:$E$14,MATCH($A56,$A$8:$A$14,0),MATCH(E$48,$B$6:$E$6,1)),0)),0)</f>
        <v>0</v>
      </c>
      <c r="F56" s="278">
        <f t="shared" ca="1" si="75"/>
        <v>0</v>
      </c>
      <c r="G56" s="278">
        <f t="shared" ca="1" si="75"/>
        <v>0</v>
      </c>
      <c r="H56" s="278">
        <f t="shared" ca="1" si="75"/>
        <v>0</v>
      </c>
      <c r="I56" s="278">
        <f t="shared" ca="1" si="75"/>
        <v>0</v>
      </c>
      <c r="J56" s="278">
        <f t="shared" ca="1" si="75"/>
        <v>0</v>
      </c>
      <c r="K56" s="278">
        <f t="shared" ca="1" si="75"/>
        <v>0</v>
      </c>
      <c r="L56" s="278">
        <f t="shared" ca="1" si="75"/>
        <v>0</v>
      </c>
      <c r="M56" s="278">
        <f t="shared" ca="1" si="75"/>
        <v>0</v>
      </c>
      <c r="N56" s="278">
        <f t="shared" ca="1" si="75"/>
        <v>0</v>
      </c>
      <c r="O56" s="278">
        <f t="shared" ca="1" si="75"/>
        <v>0</v>
      </c>
      <c r="P56" s="278">
        <f t="shared" ca="1" si="75"/>
        <v>0</v>
      </c>
      <c r="Q56" s="278">
        <f t="shared" ca="1" si="75"/>
        <v>0</v>
      </c>
      <c r="R56" s="278">
        <f t="shared" ca="1" si="75"/>
        <v>0</v>
      </c>
      <c r="S56" s="278">
        <f t="shared" ca="1" si="75"/>
        <v>0</v>
      </c>
      <c r="T56" s="278">
        <f t="shared" ca="1" si="75"/>
        <v>0</v>
      </c>
      <c r="U56" s="278">
        <f t="shared" ca="1" si="75"/>
        <v>0</v>
      </c>
      <c r="V56" s="278">
        <f t="shared" ca="1" si="75"/>
        <v>0</v>
      </c>
      <c r="W56" s="278">
        <f t="shared" ca="1" si="75"/>
        <v>0</v>
      </c>
      <c r="X56" s="278">
        <f t="shared" ca="1" si="75"/>
        <v>0</v>
      </c>
      <c r="Y56" s="278">
        <f t="shared" ca="1" si="75"/>
        <v>0</v>
      </c>
      <c r="Z56" s="278">
        <f t="shared" ca="1" si="75"/>
        <v>0</v>
      </c>
      <c r="AA56" s="278">
        <f t="shared" ca="1" si="75"/>
        <v>0</v>
      </c>
      <c r="AB56" s="278">
        <f t="shared" ca="1" si="75"/>
        <v>0</v>
      </c>
      <c r="AC56" s="278">
        <f t="shared" ca="1" si="75"/>
        <v>0</v>
      </c>
      <c r="AD56" s="278">
        <f t="shared" ca="1" si="75"/>
        <v>0</v>
      </c>
      <c r="AE56" s="278">
        <f t="shared" ca="1" si="75"/>
        <v>0</v>
      </c>
      <c r="AF56" s="278">
        <f t="shared" ca="1" si="75"/>
        <v>0</v>
      </c>
      <c r="AG56" s="278">
        <f t="shared" ca="1" si="75"/>
        <v>0</v>
      </c>
      <c r="AH56" s="278">
        <f t="shared" ca="1" si="75"/>
        <v>0</v>
      </c>
      <c r="AI56" s="278">
        <f t="shared" ca="1" si="75"/>
        <v>0</v>
      </c>
      <c r="AJ56" s="278">
        <f t="shared" ca="1" si="75"/>
        <v>0</v>
      </c>
      <c r="AK56" s="278">
        <f t="shared" ca="1" si="75"/>
        <v>0</v>
      </c>
      <c r="AL56" s="278">
        <f t="shared" ca="1" si="75"/>
        <v>0</v>
      </c>
      <c r="AM56" s="278">
        <f t="shared" ca="1" si="75"/>
        <v>0</v>
      </c>
      <c r="AN56" s="278">
        <f t="shared" ca="1" si="75"/>
        <v>0</v>
      </c>
      <c r="AO56" s="278">
        <f t="shared" ca="1" si="75"/>
        <v>0</v>
      </c>
      <c r="AP56" s="278">
        <f t="shared" ca="1" si="75"/>
        <v>0</v>
      </c>
      <c r="AQ56" s="278">
        <f t="shared" ca="1" si="75"/>
        <v>0</v>
      </c>
      <c r="AR56" s="278">
        <f t="shared" ca="1" si="75"/>
        <v>0</v>
      </c>
      <c r="AS56" s="278">
        <f t="shared" ca="1" si="75"/>
        <v>0</v>
      </c>
      <c r="AT56" s="278">
        <f t="shared" ca="1" si="75"/>
        <v>0</v>
      </c>
      <c r="AU56" s="278">
        <f t="shared" ca="1" si="75"/>
        <v>0</v>
      </c>
      <c r="AV56" s="278">
        <f t="shared" ca="1" si="75"/>
        <v>0</v>
      </c>
      <c r="AW56" s="278">
        <f t="shared" ca="1" si="75"/>
        <v>0</v>
      </c>
      <c r="AX56" s="278">
        <f t="shared" ca="1" si="75"/>
        <v>0</v>
      </c>
      <c r="AY56" s="278">
        <f t="shared" ca="1" si="75"/>
        <v>0</v>
      </c>
      <c r="AZ56" s="278">
        <f t="shared" ca="1" si="75"/>
        <v>0</v>
      </c>
      <c r="BA56" s="278">
        <f t="shared" ca="1" si="75"/>
        <v>0</v>
      </c>
      <c r="BB56" s="278">
        <f t="shared" ca="1" si="75"/>
        <v>0</v>
      </c>
      <c r="BC56" s="278">
        <f t="shared" ca="1" si="75"/>
        <v>0</v>
      </c>
      <c r="BD56" s="278">
        <f t="shared" ca="1" si="75"/>
        <v>0</v>
      </c>
      <c r="BE56" s="278">
        <f t="shared" ca="1" si="75"/>
        <v>0</v>
      </c>
      <c r="BF56" s="278">
        <f t="shared" ca="1" si="75"/>
        <v>0</v>
      </c>
      <c r="BG56" s="278">
        <f t="shared" ca="1" si="75"/>
        <v>0</v>
      </c>
      <c r="BH56" s="278">
        <f t="shared" ca="1" si="75"/>
        <v>0</v>
      </c>
      <c r="BI56" s="278">
        <f t="shared" ca="1" si="75"/>
        <v>0</v>
      </c>
      <c r="BJ56" s="278">
        <f t="shared" ca="1" si="75"/>
        <v>0</v>
      </c>
      <c r="BK56" s="278">
        <f t="shared" ca="1" si="75"/>
        <v>0</v>
      </c>
      <c r="BL56" s="278">
        <f t="shared" ca="1" si="75"/>
        <v>0</v>
      </c>
      <c r="BM56" s="278">
        <f t="shared" ca="1" si="75"/>
        <v>0</v>
      </c>
      <c r="BN56" s="278">
        <f t="shared" ca="1" si="75"/>
        <v>0</v>
      </c>
      <c r="BO56" s="278">
        <f t="shared" ca="1" si="75"/>
        <v>0</v>
      </c>
      <c r="BP56" s="278">
        <f t="shared" ca="1" si="75"/>
        <v>0</v>
      </c>
      <c r="BQ56" s="278">
        <f t="shared" ref="BQ56:CS56" ca="1" si="76">IFERROR(IF(BQ$17="beräknas ej",0,BP56*IF(BQ$48&gt;$D$3,1,IF(BQ$48&lt;=$C$3,$C$2,$D$2))*IFERROR(INDEX($B$8:$E$14,MATCH($A56,$A$8:$A$14,0),MATCH(BQ$48,$B$6:$E$6,1)),0)),0)</f>
        <v>0</v>
      </c>
      <c r="BR56" s="278">
        <f t="shared" ca="1" si="76"/>
        <v>0</v>
      </c>
      <c r="BS56" s="278">
        <f t="shared" ca="1" si="76"/>
        <v>0</v>
      </c>
      <c r="BT56" s="278">
        <f t="shared" ca="1" si="76"/>
        <v>0</v>
      </c>
      <c r="BU56" s="278">
        <f t="shared" si="76"/>
        <v>0</v>
      </c>
      <c r="BV56" s="278">
        <f t="shared" si="76"/>
        <v>0</v>
      </c>
      <c r="BW56" s="278">
        <f t="shared" si="76"/>
        <v>0</v>
      </c>
      <c r="BX56" s="278">
        <f t="shared" si="76"/>
        <v>0</v>
      </c>
      <c r="BY56" s="278">
        <f t="shared" si="76"/>
        <v>0</v>
      </c>
      <c r="BZ56" s="278">
        <f t="shared" si="76"/>
        <v>0</v>
      </c>
      <c r="CA56" s="278">
        <f t="shared" si="76"/>
        <v>0</v>
      </c>
      <c r="CB56" s="278">
        <f t="shared" si="76"/>
        <v>0</v>
      </c>
      <c r="CC56" s="278">
        <f t="shared" si="76"/>
        <v>0</v>
      </c>
      <c r="CD56" s="278">
        <f t="shared" si="76"/>
        <v>0</v>
      </c>
      <c r="CE56" s="278">
        <f t="shared" si="76"/>
        <v>0</v>
      </c>
      <c r="CF56" s="278">
        <f t="shared" si="76"/>
        <v>0</v>
      </c>
      <c r="CG56" s="278">
        <f t="shared" si="76"/>
        <v>0</v>
      </c>
      <c r="CH56" s="278">
        <f t="shared" si="76"/>
        <v>0</v>
      </c>
      <c r="CI56" s="278">
        <f t="shared" si="76"/>
        <v>0</v>
      </c>
      <c r="CJ56" s="278">
        <f t="shared" si="76"/>
        <v>0</v>
      </c>
      <c r="CK56" s="278">
        <f t="shared" si="76"/>
        <v>0</v>
      </c>
      <c r="CL56" s="278">
        <f t="shared" si="76"/>
        <v>0</v>
      </c>
      <c r="CM56" s="278">
        <f t="shared" si="76"/>
        <v>0</v>
      </c>
      <c r="CN56" s="278">
        <f t="shared" si="76"/>
        <v>0</v>
      </c>
      <c r="CO56" s="278">
        <f t="shared" si="76"/>
        <v>0</v>
      </c>
      <c r="CP56" s="278">
        <f t="shared" si="76"/>
        <v>0</v>
      </c>
      <c r="CQ56" s="278">
        <f t="shared" si="76"/>
        <v>0</v>
      </c>
      <c r="CR56" s="278">
        <f t="shared" si="76"/>
        <v>0</v>
      </c>
      <c r="CS56" s="278">
        <f t="shared" si="76"/>
        <v>0</v>
      </c>
    </row>
    <row r="57" spans="1:97" s="377" customFormat="1" x14ac:dyDescent="0.35">
      <c r="A57" s="278">
        <f>Prognoser!C102</f>
        <v>0</v>
      </c>
      <c r="B57" s="278" t="str">
        <f>'UA basår'!B15</f>
        <v>0 0</v>
      </c>
      <c r="C57" s="278">
        <f>Prognoser!D102</f>
        <v>0</v>
      </c>
      <c r="D57" s="278">
        <f ca="1">IFERROR('UA basår'!AC15+'UA basår'!AC45,0)</f>
        <v>0</v>
      </c>
      <c r="E57" s="278">
        <f t="shared" ref="E57:BP57" ca="1" si="77">IFERROR(IF(E$17="beräknas ej",0,D57*IF(E$48&gt;$D$3,1,IF(E$48&lt;=$C$3,$C$2,$D$2))*IFERROR(INDEX($B$8:$E$14,MATCH($A57,$A$8:$A$14,0),MATCH(E$48,$B$6:$E$6,1)),0)),0)</f>
        <v>0</v>
      </c>
      <c r="F57" s="278">
        <f t="shared" ca="1" si="77"/>
        <v>0</v>
      </c>
      <c r="G57" s="278">
        <f t="shared" ca="1" si="77"/>
        <v>0</v>
      </c>
      <c r="H57" s="278">
        <f t="shared" ca="1" si="77"/>
        <v>0</v>
      </c>
      <c r="I57" s="278">
        <f t="shared" ca="1" si="77"/>
        <v>0</v>
      </c>
      <c r="J57" s="278">
        <f t="shared" ca="1" si="77"/>
        <v>0</v>
      </c>
      <c r="K57" s="278">
        <f t="shared" ca="1" si="77"/>
        <v>0</v>
      </c>
      <c r="L57" s="278">
        <f t="shared" ca="1" si="77"/>
        <v>0</v>
      </c>
      <c r="M57" s="278">
        <f t="shared" ca="1" si="77"/>
        <v>0</v>
      </c>
      <c r="N57" s="278">
        <f t="shared" ca="1" si="77"/>
        <v>0</v>
      </c>
      <c r="O57" s="278">
        <f t="shared" ca="1" si="77"/>
        <v>0</v>
      </c>
      <c r="P57" s="278">
        <f t="shared" ca="1" si="77"/>
        <v>0</v>
      </c>
      <c r="Q57" s="278">
        <f t="shared" ca="1" si="77"/>
        <v>0</v>
      </c>
      <c r="R57" s="278">
        <f t="shared" ca="1" si="77"/>
        <v>0</v>
      </c>
      <c r="S57" s="278">
        <f t="shared" ca="1" si="77"/>
        <v>0</v>
      </c>
      <c r="T57" s="278">
        <f t="shared" ca="1" si="77"/>
        <v>0</v>
      </c>
      <c r="U57" s="278">
        <f t="shared" ca="1" si="77"/>
        <v>0</v>
      </c>
      <c r="V57" s="278">
        <f t="shared" ca="1" si="77"/>
        <v>0</v>
      </c>
      <c r="W57" s="278">
        <f t="shared" ca="1" si="77"/>
        <v>0</v>
      </c>
      <c r="X57" s="278">
        <f t="shared" ca="1" si="77"/>
        <v>0</v>
      </c>
      <c r="Y57" s="278">
        <f t="shared" ca="1" si="77"/>
        <v>0</v>
      </c>
      <c r="Z57" s="278">
        <f t="shared" ca="1" si="77"/>
        <v>0</v>
      </c>
      <c r="AA57" s="278">
        <f t="shared" ca="1" si="77"/>
        <v>0</v>
      </c>
      <c r="AB57" s="278">
        <f t="shared" ca="1" si="77"/>
        <v>0</v>
      </c>
      <c r="AC57" s="278">
        <f t="shared" ca="1" si="77"/>
        <v>0</v>
      </c>
      <c r="AD57" s="278">
        <f t="shared" ca="1" si="77"/>
        <v>0</v>
      </c>
      <c r="AE57" s="278">
        <f t="shared" ca="1" si="77"/>
        <v>0</v>
      </c>
      <c r="AF57" s="278">
        <f t="shared" ca="1" si="77"/>
        <v>0</v>
      </c>
      <c r="AG57" s="278">
        <f t="shared" ca="1" si="77"/>
        <v>0</v>
      </c>
      <c r="AH57" s="278">
        <f t="shared" ca="1" si="77"/>
        <v>0</v>
      </c>
      <c r="AI57" s="278">
        <f t="shared" ca="1" si="77"/>
        <v>0</v>
      </c>
      <c r="AJ57" s="278">
        <f t="shared" ca="1" si="77"/>
        <v>0</v>
      </c>
      <c r="AK57" s="278">
        <f t="shared" ca="1" si="77"/>
        <v>0</v>
      </c>
      <c r="AL57" s="278">
        <f t="shared" ca="1" si="77"/>
        <v>0</v>
      </c>
      <c r="AM57" s="278">
        <f t="shared" ca="1" si="77"/>
        <v>0</v>
      </c>
      <c r="AN57" s="278">
        <f t="shared" ca="1" si="77"/>
        <v>0</v>
      </c>
      <c r="AO57" s="278">
        <f t="shared" ca="1" si="77"/>
        <v>0</v>
      </c>
      <c r="AP57" s="278">
        <f t="shared" ca="1" si="77"/>
        <v>0</v>
      </c>
      <c r="AQ57" s="278">
        <f t="shared" ca="1" si="77"/>
        <v>0</v>
      </c>
      <c r="AR57" s="278">
        <f t="shared" ca="1" si="77"/>
        <v>0</v>
      </c>
      <c r="AS57" s="278">
        <f t="shared" ca="1" si="77"/>
        <v>0</v>
      </c>
      <c r="AT57" s="278">
        <f t="shared" ca="1" si="77"/>
        <v>0</v>
      </c>
      <c r="AU57" s="278">
        <f t="shared" ca="1" si="77"/>
        <v>0</v>
      </c>
      <c r="AV57" s="278">
        <f t="shared" ca="1" si="77"/>
        <v>0</v>
      </c>
      <c r="AW57" s="278">
        <f t="shared" ca="1" si="77"/>
        <v>0</v>
      </c>
      <c r="AX57" s="278">
        <f t="shared" ca="1" si="77"/>
        <v>0</v>
      </c>
      <c r="AY57" s="278">
        <f t="shared" ca="1" si="77"/>
        <v>0</v>
      </c>
      <c r="AZ57" s="278">
        <f t="shared" ca="1" si="77"/>
        <v>0</v>
      </c>
      <c r="BA57" s="278">
        <f t="shared" ca="1" si="77"/>
        <v>0</v>
      </c>
      <c r="BB57" s="278">
        <f t="shared" ca="1" si="77"/>
        <v>0</v>
      </c>
      <c r="BC57" s="278">
        <f t="shared" ca="1" si="77"/>
        <v>0</v>
      </c>
      <c r="BD57" s="278">
        <f t="shared" ca="1" si="77"/>
        <v>0</v>
      </c>
      <c r="BE57" s="278">
        <f t="shared" ca="1" si="77"/>
        <v>0</v>
      </c>
      <c r="BF57" s="278">
        <f t="shared" ca="1" si="77"/>
        <v>0</v>
      </c>
      <c r="BG57" s="278">
        <f t="shared" ca="1" si="77"/>
        <v>0</v>
      </c>
      <c r="BH57" s="278">
        <f t="shared" ca="1" si="77"/>
        <v>0</v>
      </c>
      <c r="BI57" s="278">
        <f t="shared" ca="1" si="77"/>
        <v>0</v>
      </c>
      <c r="BJ57" s="278">
        <f t="shared" ca="1" si="77"/>
        <v>0</v>
      </c>
      <c r="BK57" s="278">
        <f t="shared" ca="1" si="77"/>
        <v>0</v>
      </c>
      <c r="BL57" s="278">
        <f t="shared" ca="1" si="77"/>
        <v>0</v>
      </c>
      <c r="BM57" s="278">
        <f t="shared" ca="1" si="77"/>
        <v>0</v>
      </c>
      <c r="BN57" s="278">
        <f t="shared" ca="1" si="77"/>
        <v>0</v>
      </c>
      <c r="BO57" s="278">
        <f t="shared" ca="1" si="77"/>
        <v>0</v>
      </c>
      <c r="BP57" s="278">
        <f t="shared" ca="1" si="77"/>
        <v>0</v>
      </c>
      <c r="BQ57" s="278">
        <f t="shared" ref="BQ57:CS57" ca="1" si="78">IFERROR(IF(BQ$17="beräknas ej",0,BP57*IF(BQ$48&gt;$D$3,1,IF(BQ$48&lt;=$C$3,$C$2,$D$2))*IFERROR(INDEX($B$8:$E$14,MATCH($A57,$A$8:$A$14,0),MATCH(BQ$48,$B$6:$E$6,1)),0)),0)</f>
        <v>0</v>
      </c>
      <c r="BR57" s="278">
        <f t="shared" ca="1" si="78"/>
        <v>0</v>
      </c>
      <c r="BS57" s="278">
        <f t="shared" ca="1" si="78"/>
        <v>0</v>
      </c>
      <c r="BT57" s="278">
        <f t="shared" ca="1" si="78"/>
        <v>0</v>
      </c>
      <c r="BU57" s="278">
        <f t="shared" si="78"/>
        <v>0</v>
      </c>
      <c r="BV57" s="278">
        <f t="shared" si="78"/>
        <v>0</v>
      </c>
      <c r="BW57" s="278">
        <f t="shared" si="78"/>
        <v>0</v>
      </c>
      <c r="BX57" s="278">
        <f t="shared" si="78"/>
        <v>0</v>
      </c>
      <c r="BY57" s="278">
        <f t="shared" si="78"/>
        <v>0</v>
      </c>
      <c r="BZ57" s="278">
        <f t="shared" si="78"/>
        <v>0</v>
      </c>
      <c r="CA57" s="278">
        <f t="shared" si="78"/>
        <v>0</v>
      </c>
      <c r="CB57" s="278">
        <f t="shared" si="78"/>
        <v>0</v>
      </c>
      <c r="CC57" s="278">
        <f t="shared" si="78"/>
        <v>0</v>
      </c>
      <c r="CD57" s="278">
        <f t="shared" si="78"/>
        <v>0</v>
      </c>
      <c r="CE57" s="278">
        <f t="shared" si="78"/>
        <v>0</v>
      </c>
      <c r="CF57" s="278">
        <f t="shared" si="78"/>
        <v>0</v>
      </c>
      <c r="CG57" s="278">
        <f t="shared" si="78"/>
        <v>0</v>
      </c>
      <c r="CH57" s="278">
        <f t="shared" si="78"/>
        <v>0</v>
      </c>
      <c r="CI57" s="278">
        <f t="shared" si="78"/>
        <v>0</v>
      </c>
      <c r="CJ57" s="278">
        <f t="shared" si="78"/>
        <v>0</v>
      </c>
      <c r="CK57" s="278">
        <f t="shared" si="78"/>
        <v>0</v>
      </c>
      <c r="CL57" s="278">
        <f t="shared" si="78"/>
        <v>0</v>
      </c>
      <c r="CM57" s="278">
        <f t="shared" si="78"/>
        <v>0</v>
      </c>
      <c r="CN57" s="278">
        <f t="shared" si="78"/>
        <v>0</v>
      </c>
      <c r="CO57" s="278">
        <f t="shared" si="78"/>
        <v>0</v>
      </c>
      <c r="CP57" s="278">
        <f t="shared" si="78"/>
        <v>0</v>
      </c>
      <c r="CQ57" s="278">
        <f t="shared" si="78"/>
        <v>0</v>
      </c>
      <c r="CR57" s="278">
        <f t="shared" si="78"/>
        <v>0</v>
      </c>
      <c r="CS57" s="278">
        <f t="shared" si="78"/>
        <v>0</v>
      </c>
    </row>
    <row r="58" spans="1:97" s="377" customFormat="1" x14ac:dyDescent="0.35">
      <c r="A58" s="278">
        <f>Prognoser!C103</f>
        <v>0</v>
      </c>
      <c r="B58" s="278" t="str">
        <f>'UA basår'!B16</f>
        <v>0 0</v>
      </c>
      <c r="C58" s="278">
        <f>Prognoser!D103</f>
        <v>0</v>
      </c>
      <c r="D58" s="278">
        <f ca="1">IFERROR('UA basår'!AC16+'UA basår'!AC46,0)</f>
        <v>0</v>
      </c>
      <c r="E58" s="278">
        <f t="shared" ref="E58:BP58" ca="1" si="79">IFERROR(IF(E$17="beräknas ej",0,D58*IF(E$48&gt;$D$3,1,IF(E$48&lt;=$C$3,$C$2,$D$2))*IFERROR(INDEX($B$8:$E$14,MATCH($A58,$A$8:$A$14,0),MATCH(E$48,$B$6:$E$6,1)),0)),0)</f>
        <v>0</v>
      </c>
      <c r="F58" s="278">
        <f t="shared" ca="1" si="79"/>
        <v>0</v>
      </c>
      <c r="G58" s="278">
        <f t="shared" ca="1" si="79"/>
        <v>0</v>
      </c>
      <c r="H58" s="278">
        <f t="shared" ca="1" si="79"/>
        <v>0</v>
      </c>
      <c r="I58" s="278">
        <f t="shared" ca="1" si="79"/>
        <v>0</v>
      </c>
      <c r="J58" s="278">
        <f t="shared" ca="1" si="79"/>
        <v>0</v>
      </c>
      <c r="K58" s="278">
        <f t="shared" ca="1" si="79"/>
        <v>0</v>
      </c>
      <c r="L58" s="278">
        <f t="shared" ca="1" si="79"/>
        <v>0</v>
      </c>
      <c r="M58" s="278">
        <f t="shared" ca="1" si="79"/>
        <v>0</v>
      </c>
      <c r="N58" s="278">
        <f t="shared" ca="1" si="79"/>
        <v>0</v>
      </c>
      <c r="O58" s="278">
        <f t="shared" ca="1" si="79"/>
        <v>0</v>
      </c>
      <c r="P58" s="278">
        <f t="shared" ca="1" si="79"/>
        <v>0</v>
      </c>
      <c r="Q58" s="278">
        <f t="shared" ca="1" si="79"/>
        <v>0</v>
      </c>
      <c r="R58" s="278">
        <f t="shared" ca="1" si="79"/>
        <v>0</v>
      </c>
      <c r="S58" s="278">
        <f t="shared" ca="1" si="79"/>
        <v>0</v>
      </c>
      <c r="T58" s="278">
        <f t="shared" ca="1" si="79"/>
        <v>0</v>
      </c>
      <c r="U58" s="278">
        <f t="shared" ca="1" si="79"/>
        <v>0</v>
      </c>
      <c r="V58" s="278">
        <f t="shared" ca="1" si="79"/>
        <v>0</v>
      </c>
      <c r="W58" s="278">
        <f t="shared" ca="1" si="79"/>
        <v>0</v>
      </c>
      <c r="X58" s="278">
        <f t="shared" ca="1" si="79"/>
        <v>0</v>
      </c>
      <c r="Y58" s="278">
        <f t="shared" ca="1" si="79"/>
        <v>0</v>
      </c>
      <c r="Z58" s="278">
        <f t="shared" ca="1" si="79"/>
        <v>0</v>
      </c>
      <c r="AA58" s="278">
        <f t="shared" ca="1" si="79"/>
        <v>0</v>
      </c>
      <c r="AB58" s="278">
        <f t="shared" ca="1" si="79"/>
        <v>0</v>
      </c>
      <c r="AC58" s="278">
        <f t="shared" ca="1" si="79"/>
        <v>0</v>
      </c>
      <c r="AD58" s="278">
        <f t="shared" ca="1" si="79"/>
        <v>0</v>
      </c>
      <c r="AE58" s="278">
        <f t="shared" ca="1" si="79"/>
        <v>0</v>
      </c>
      <c r="AF58" s="278">
        <f t="shared" ca="1" si="79"/>
        <v>0</v>
      </c>
      <c r="AG58" s="278">
        <f t="shared" ca="1" si="79"/>
        <v>0</v>
      </c>
      <c r="AH58" s="278">
        <f t="shared" ca="1" si="79"/>
        <v>0</v>
      </c>
      <c r="AI58" s="278">
        <f t="shared" ca="1" si="79"/>
        <v>0</v>
      </c>
      <c r="AJ58" s="278">
        <f t="shared" ca="1" si="79"/>
        <v>0</v>
      </c>
      <c r="AK58" s="278">
        <f t="shared" ca="1" si="79"/>
        <v>0</v>
      </c>
      <c r="AL58" s="278">
        <f t="shared" ca="1" si="79"/>
        <v>0</v>
      </c>
      <c r="AM58" s="278">
        <f t="shared" ca="1" si="79"/>
        <v>0</v>
      </c>
      <c r="AN58" s="278">
        <f t="shared" ca="1" si="79"/>
        <v>0</v>
      </c>
      <c r="AO58" s="278">
        <f t="shared" ca="1" si="79"/>
        <v>0</v>
      </c>
      <c r="AP58" s="278">
        <f t="shared" ca="1" si="79"/>
        <v>0</v>
      </c>
      <c r="AQ58" s="278">
        <f t="shared" ca="1" si="79"/>
        <v>0</v>
      </c>
      <c r="AR58" s="278">
        <f t="shared" ca="1" si="79"/>
        <v>0</v>
      </c>
      <c r="AS58" s="278">
        <f t="shared" ca="1" si="79"/>
        <v>0</v>
      </c>
      <c r="AT58" s="278">
        <f t="shared" ca="1" si="79"/>
        <v>0</v>
      </c>
      <c r="AU58" s="278">
        <f t="shared" ca="1" si="79"/>
        <v>0</v>
      </c>
      <c r="AV58" s="278">
        <f t="shared" ca="1" si="79"/>
        <v>0</v>
      </c>
      <c r="AW58" s="278">
        <f t="shared" ca="1" si="79"/>
        <v>0</v>
      </c>
      <c r="AX58" s="278">
        <f t="shared" ca="1" si="79"/>
        <v>0</v>
      </c>
      <c r="AY58" s="278">
        <f t="shared" ca="1" si="79"/>
        <v>0</v>
      </c>
      <c r="AZ58" s="278">
        <f t="shared" ca="1" si="79"/>
        <v>0</v>
      </c>
      <c r="BA58" s="278">
        <f t="shared" ca="1" si="79"/>
        <v>0</v>
      </c>
      <c r="BB58" s="278">
        <f t="shared" ca="1" si="79"/>
        <v>0</v>
      </c>
      <c r="BC58" s="278">
        <f t="shared" ca="1" si="79"/>
        <v>0</v>
      </c>
      <c r="BD58" s="278">
        <f t="shared" ca="1" si="79"/>
        <v>0</v>
      </c>
      <c r="BE58" s="278">
        <f t="shared" ca="1" si="79"/>
        <v>0</v>
      </c>
      <c r="BF58" s="278">
        <f t="shared" ca="1" si="79"/>
        <v>0</v>
      </c>
      <c r="BG58" s="278">
        <f t="shared" ca="1" si="79"/>
        <v>0</v>
      </c>
      <c r="BH58" s="278">
        <f t="shared" ca="1" si="79"/>
        <v>0</v>
      </c>
      <c r="BI58" s="278">
        <f t="shared" ca="1" si="79"/>
        <v>0</v>
      </c>
      <c r="BJ58" s="278">
        <f t="shared" ca="1" si="79"/>
        <v>0</v>
      </c>
      <c r="BK58" s="278">
        <f t="shared" ca="1" si="79"/>
        <v>0</v>
      </c>
      <c r="BL58" s="278">
        <f t="shared" ca="1" si="79"/>
        <v>0</v>
      </c>
      <c r="BM58" s="278">
        <f t="shared" ca="1" si="79"/>
        <v>0</v>
      </c>
      <c r="BN58" s="278">
        <f t="shared" ca="1" si="79"/>
        <v>0</v>
      </c>
      <c r="BO58" s="278">
        <f t="shared" ca="1" si="79"/>
        <v>0</v>
      </c>
      <c r="BP58" s="278">
        <f t="shared" ca="1" si="79"/>
        <v>0</v>
      </c>
      <c r="BQ58" s="278">
        <f t="shared" ref="BQ58:CS58" ca="1" si="80">IFERROR(IF(BQ$17="beräknas ej",0,BP58*IF(BQ$48&gt;$D$3,1,IF(BQ$48&lt;=$C$3,$C$2,$D$2))*IFERROR(INDEX($B$8:$E$14,MATCH($A58,$A$8:$A$14,0),MATCH(BQ$48,$B$6:$E$6,1)),0)),0)</f>
        <v>0</v>
      </c>
      <c r="BR58" s="278">
        <f t="shared" ca="1" si="80"/>
        <v>0</v>
      </c>
      <c r="BS58" s="278">
        <f t="shared" ca="1" si="80"/>
        <v>0</v>
      </c>
      <c r="BT58" s="278">
        <f t="shared" ca="1" si="80"/>
        <v>0</v>
      </c>
      <c r="BU58" s="278">
        <f t="shared" si="80"/>
        <v>0</v>
      </c>
      <c r="BV58" s="278">
        <f t="shared" si="80"/>
        <v>0</v>
      </c>
      <c r="BW58" s="278">
        <f t="shared" si="80"/>
        <v>0</v>
      </c>
      <c r="BX58" s="278">
        <f t="shared" si="80"/>
        <v>0</v>
      </c>
      <c r="BY58" s="278">
        <f t="shared" si="80"/>
        <v>0</v>
      </c>
      <c r="BZ58" s="278">
        <f t="shared" si="80"/>
        <v>0</v>
      </c>
      <c r="CA58" s="278">
        <f t="shared" si="80"/>
        <v>0</v>
      </c>
      <c r="CB58" s="278">
        <f t="shared" si="80"/>
        <v>0</v>
      </c>
      <c r="CC58" s="278">
        <f t="shared" si="80"/>
        <v>0</v>
      </c>
      <c r="CD58" s="278">
        <f t="shared" si="80"/>
        <v>0</v>
      </c>
      <c r="CE58" s="278">
        <f t="shared" si="80"/>
        <v>0</v>
      </c>
      <c r="CF58" s="278">
        <f t="shared" si="80"/>
        <v>0</v>
      </c>
      <c r="CG58" s="278">
        <f t="shared" si="80"/>
        <v>0</v>
      </c>
      <c r="CH58" s="278">
        <f t="shared" si="80"/>
        <v>0</v>
      </c>
      <c r="CI58" s="278">
        <f t="shared" si="80"/>
        <v>0</v>
      </c>
      <c r="CJ58" s="278">
        <f t="shared" si="80"/>
        <v>0</v>
      </c>
      <c r="CK58" s="278">
        <f t="shared" si="80"/>
        <v>0</v>
      </c>
      <c r="CL58" s="278">
        <f t="shared" si="80"/>
        <v>0</v>
      </c>
      <c r="CM58" s="278">
        <f t="shared" si="80"/>
        <v>0</v>
      </c>
      <c r="CN58" s="278">
        <f t="shared" si="80"/>
        <v>0</v>
      </c>
      <c r="CO58" s="278">
        <f t="shared" si="80"/>
        <v>0</v>
      </c>
      <c r="CP58" s="278">
        <f t="shared" si="80"/>
        <v>0</v>
      </c>
      <c r="CQ58" s="278">
        <f t="shared" si="80"/>
        <v>0</v>
      </c>
      <c r="CR58" s="278">
        <f t="shared" si="80"/>
        <v>0</v>
      </c>
      <c r="CS58" s="278">
        <f t="shared" si="80"/>
        <v>0</v>
      </c>
    </row>
    <row r="59" spans="1:97" s="377" customFormat="1" x14ac:dyDescent="0.35">
      <c r="A59" s="278">
        <f>Prognoser!C104</f>
        <v>0</v>
      </c>
      <c r="B59" s="278" t="str">
        <f>'UA basår'!B17</f>
        <v>0 0</v>
      </c>
      <c r="C59" s="278">
        <f>Prognoser!D104</f>
        <v>0</v>
      </c>
      <c r="D59" s="278">
        <f ca="1">IFERROR('UA basår'!AC17+'UA basår'!AC47,0)</f>
        <v>0</v>
      </c>
      <c r="E59" s="278">
        <f t="shared" ref="E59:BP59" ca="1" si="81">IFERROR(IF(E$17="beräknas ej",0,D59*IF(E$48&gt;$D$3,1,IF(E$48&lt;=$C$3,$C$2,$D$2))*IFERROR(INDEX($B$8:$E$14,MATCH($A59,$A$8:$A$14,0),MATCH(E$48,$B$6:$E$6,1)),0)),0)</f>
        <v>0</v>
      </c>
      <c r="F59" s="278">
        <f t="shared" ca="1" si="81"/>
        <v>0</v>
      </c>
      <c r="G59" s="278">
        <f t="shared" ca="1" si="81"/>
        <v>0</v>
      </c>
      <c r="H59" s="278">
        <f t="shared" ca="1" si="81"/>
        <v>0</v>
      </c>
      <c r="I59" s="278">
        <f t="shared" ca="1" si="81"/>
        <v>0</v>
      </c>
      <c r="J59" s="278">
        <f t="shared" ca="1" si="81"/>
        <v>0</v>
      </c>
      <c r="K59" s="278">
        <f t="shared" ca="1" si="81"/>
        <v>0</v>
      </c>
      <c r="L59" s="278">
        <f t="shared" ca="1" si="81"/>
        <v>0</v>
      </c>
      <c r="M59" s="278">
        <f t="shared" ca="1" si="81"/>
        <v>0</v>
      </c>
      <c r="N59" s="278">
        <f t="shared" ca="1" si="81"/>
        <v>0</v>
      </c>
      <c r="O59" s="278">
        <f t="shared" ca="1" si="81"/>
        <v>0</v>
      </c>
      <c r="P59" s="278">
        <f t="shared" ca="1" si="81"/>
        <v>0</v>
      </c>
      <c r="Q59" s="278">
        <f t="shared" ca="1" si="81"/>
        <v>0</v>
      </c>
      <c r="R59" s="278">
        <f t="shared" ca="1" si="81"/>
        <v>0</v>
      </c>
      <c r="S59" s="278">
        <f t="shared" ca="1" si="81"/>
        <v>0</v>
      </c>
      <c r="T59" s="278">
        <f t="shared" ca="1" si="81"/>
        <v>0</v>
      </c>
      <c r="U59" s="278">
        <f t="shared" ca="1" si="81"/>
        <v>0</v>
      </c>
      <c r="V59" s="278">
        <f t="shared" ca="1" si="81"/>
        <v>0</v>
      </c>
      <c r="W59" s="278">
        <f t="shared" ca="1" si="81"/>
        <v>0</v>
      </c>
      <c r="X59" s="278">
        <f t="shared" ca="1" si="81"/>
        <v>0</v>
      </c>
      <c r="Y59" s="278">
        <f t="shared" ca="1" si="81"/>
        <v>0</v>
      </c>
      <c r="Z59" s="278">
        <f t="shared" ca="1" si="81"/>
        <v>0</v>
      </c>
      <c r="AA59" s="278">
        <f t="shared" ca="1" si="81"/>
        <v>0</v>
      </c>
      <c r="AB59" s="278">
        <f t="shared" ca="1" si="81"/>
        <v>0</v>
      </c>
      <c r="AC59" s="278">
        <f t="shared" ca="1" si="81"/>
        <v>0</v>
      </c>
      <c r="AD59" s="278">
        <f t="shared" ca="1" si="81"/>
        <v>0</v>
      </c>
      <c r="AE59" s="278">
        <f t="shared" ca="1" si="81"/>
        <v>0</v>
      </c>
      <c r="AF59" s="278">
        <f t="shared" ca="1" si="81"/>
        <v>0</v>
      </c>
      <c r="AG59" s="278">
        <f t="shared" ca="1" si="81"/>
        <v>0</v>
      </c>
      <c r="AH59" s="278">
        <f t="shared" ca="1" si="81"/>
        <v>0</v>
      </c>
      <c r="AI59" s="278">
        <f t="shared" ca="1" si="81"/>
        <v>0</v>
      </c>
      <c r="AJ59" s="278">
        <f t="shared" ca="1" si="81"/>
        <v>0</v>
      </c>
      <c r="AK59" s="278">
        <f t="shared" ca="1" si="81"/>
        <v>0</v>
      </c>
      <c r="AL59" s="278">
        <f t="shared" ca="1" si="81"/>
        <v>0</v>
      </c>
      <c r="AM59" s="278">
        <f t="shared" ca="1" si="81"/>
        <v>0</v>
      </c>
      <c r="AN59" s="278">
        <f t="shared" ca="1" si="81"/>
        <v>0</v>
      </c>
      <c r="AO59" s="278">
        <f t="shared" ca="1" si="81"/>
        <v>0</v>
      </c>
      <c r="AP59" s="278">
        <f t="shared" ca="1" si="81"/>
        <v>0</v>
      </c>
      <c r="AQ59" s="278">
        <f t="shared" ca="1" si="81"/>
        <v>0</v>
      </c>
      <c r="AR59" s="278">
        <f t="shared" ca="1" si="81"/>
        <v>0</v>
      </c>
      <c r="AS59" s="278">
        <f t="shared" ca="1" si="81"/>
        <v>0</v>
      </c>
      <c r="AT59" s="278">
        <f t="shared" ca="1" si="81"/>
        <v>0</v>
      </c>
      <c r="AU59" s="278">
        <f t="shared" ca="1" si="81"/>
        <v>0</v>
      </c>
      <c r="AV59" s="278">
        <f t="shared" ca="1" si="81"/>
        <v>0</v>
      </c>
      <c r="AW59" s="278">
        <f t="shared" ca="1" si="81"/>
        <v>0</v>
      </c>
      <c r="AX59" s="278">
        <f t="shared" ca="1" si="81"/>
        <v>0</v>
      </c>
      <c r="AY59" s="278">
        <f t="shared" ca="1" si="81"/>
        <v>0</v>
      </c>
      <c r="AZ59" s="278">
        <f t="shared" ca="1" si="81"/>
        <v>0</v>
      </c>
      <c r="BA59" s="278">
        <f t="shared" ca="1" si="81"/>
        <v>0</v>
      </c>
      <c r="BB59" s="278">
        <f t="shared" ca="1" si="81"/>
        <v>0</v>
      </c>
      <c r="BC59" s="278">
        <f t="shared" ca="1" si="81"/>
        <v>0</v>
      </c>
      <c r="BD59" s="278">
        <f t="shared" ca="1" si="81"/>
        <v>0</v>
      </c>
      <c r="BE59" s="278">
        <f t="shared" ca="1" si="81"/>
        <v>0</v>
      </c>
      <c r="BF59" s="278">
        <f t="shared" ca="1" si="81"/>
        <v>0</v>
      </c>
      <c r="BG59" s="278">
        <f t="shared" ca="1" si="81"/>
        <v>0</v>
      </c>
      <c r="BH59" s="278">
        <f t="shared" ca="1" si="81"/>
        <v>0</v>
      </c>
      <c r="BI59" s="278">
        <f t="shared" ca="1" si="81"/>
        <v>0</v>
      </c>
      <c r="BJ59" s="278">
        <f t="shared" ca="1" si="81"/>
        <v>0</v>
      </c>
      <c r="BK59" s="278">
        <f t="shared" ca="1" si="81"/>
        <v>0</v>
      </c>
      <c r="BL59" s="278">
        <f t="shared" ca="1" si="81"/>
        <v>0</v>
      </c>
      <c r="BM59" s="278">
        <f t="shared" ca="1" si="81"/>
        <v>0</v>
      </c>
      <c r="BN59" s="278">
        <f t="shared" ca="1" si="81"/>
        <v>0</v>
      </c>
      <c r="BO59" s="278">
        <f t="shared" ca="1" si="81"/>
        <v>0</v>
      </c>
      <c r="BP59" s="278">
        <f t="shared" ca="1" si="81"/>
        <v>0</v>
      </c>
      <c r="BQ59" s="278">
        <f t="shared" ref="BQ59:CS59" ca="1" si="82">IFERROR(IF(BQ$17="beräknas ej",0,BP59*IF(BQ$48&gt;$D$3,1,IF(BQ$48&lt;=$C$3,$C$2,$D$2))*IFERROR(INDEX($B$8:$E$14,MATCH($A59,$A$8:$A$14,0),MATCH(BQ$48,$B$6:$E$6,1)),0)),0)</f>
        <v>0</v>
      </c>
      <c r="BR59" s="278">
        <f t="shared" ca="1" si="82"/>
        <v>0</v>
      </c>
      <c r="BS59" s="278">
        <f t="shared" ca="1" si="82"/>
        <v>0</v>
      </c>
      <c r="BT59" s="278">
        <f t="shared" ca="1" si="82"/>
        <v>0</v>
      </c>
      <c r="BU59" s="278">
        <f t="shared" si="82"/>
        <v>0</v>
      </c>
      <c r="BV59" s="278">
        <f t="shared" si="82"/>
        <v>0</v>
      </c>
      <c r="BW59" s="278">
        <f t="shared" si="82"/>
        <v>0</v>
      </c>
      <c r="BX59" s="278">
        <f t="shared" si="82"/>
        <v>0</v>
      </c>
      <c r="BY59" s="278">
        <f t="shared" si="82"/>
        <v>0</v>
      </c>
      <c r="BZ59" s="278">
        <f t="shared" si="82"/>
        <v>0</v>
      </c>
      <c r="CA59" s="278">
        <f t="shared" si="82"/>
        <v>0</v>
      </c>
      <c r="CB59" s="278">
        <f t="shared" si="82"/>
        <v>0</v>
      </c>
      <c r="CC59" s="278">
        <f t="shared" si="82"/>
        <v>0</v>
      </c>
      <c r="CD59" s="278">
        <f t="shared" si="82"/>
        <v>0</v>
      </c>
      <c r="CE59" s="278">
        <f t="shared" si="82"/>
        <v>0</v>
      </c>
      <c r="CF59" s="278">
        <f t="shared" si="82"/>
        <v>0</v>
      </c>
      <c r="CG59" s="278">
        <f t="shared" si="82"/>
        <v>0</v>
      </c>
      <c r="CH59" s="278">
        <f t="shared" si="82"/>
        <v>0</v>
      </c>
      <c r="CI59" s="278">
        <f t="shared" si="82"/>
        <v>0</v>
      </c>
      <c r="CJ59" s="278">
        <f t="shared" si="82"/>
        <v>0</v>
      </c>
      <c r="CK59" s="278">
        <f t="shared" si="82"/>
        <v>0</v>
      </c>
      <c r="CL59" s="278">
        <f t="shared" si="82"/>
        <v>0</v>
      </c>
      <c r="CM59" s="278">
        <f t="shared" si="82"/>
        <v>0</v>
      </c>
      <c r="CN59" s="278">
        <f t="shared" si="82"/>
        <v>0</v>
      </c>
      <c r="CO59" s="278">
        <f t="shared" si="82"/>
        <v>0</v>
      </c>
      <c r="CP59" s="278">
        <f t="shared" si="82"/>
        <v>0</v>
      </c>
      <c r="CQ59" s="278">
        <f t="shared" si="82"/>
        <v>0</v>
      </c>
      <c r="CR59" s="278">
        <f t="shared" si="82"/>
        <v>0</v>
      </c>
      <c r="CS59" s="278">
        <f t="shared" si="82"/>
        <v>0</v>
      </c>
    </row>
    <row r="60" spans="1:97" s="377" customFormat="1" x14ac:dyDescent="0.35">
      <c r="A60" s="278">
        <f>Prognoser!C105</f>
        <v>0</v>
      </c>
      <c r="B60" s="278" t="str">
        <f>'UA basår'!B18</f>
        <v>0 0</v>
      </c>
      <c r="C60" s="278">
        <f>Prognoser!D105</f>
        <v>0</v>
      </c>
      <c r="D60" s="278">
        <f ca="1">IFERROR('UA basår'!AC18+'UA basår'!AC48,0)</f>
        <v>0</v>
      </c>
      <c r="E60" s="278">
        <f t="shared" ref="E60:BP60" ca="1" si="83">IFERROR(IF(E$17="beräknas ej",0,D60*IF(E$48&gt;$D$3,1,IF(E$48&lt;=$C$3,$C$2,$D$2))*IFERROR(INDEX($B$8:$E$14,MATCH($A60,$A$8:$A$14,0),MATCH(E$48,$B$6:$E$6,1)),0)),0)</f>
        <v>0</v>
      </c>
      <c r="F60" s="278">
        <f t="shared" ca="1" si="83"/>
        <v>0</v>
      </c>
      <c r="G60" s="278">
        <f t="shared" ca="1" si="83"/>
        <v>0</v>
      </c>
      <c r="H60" s="278">
        <f t="shared" ca="1" si="83"/>
        <v>0</v>
      </c>
      <c r="I60" s="278">
        <f t="shared" ca="1" si="83"/>
        <v>0</v>
      </c>
      <c r="J60" s="278">
        <f t="shared" ca="1" si="83"/>
        <v>0</v>
      </c>
      <c r="K60" s="278">
        <f t="shared" ca="1" si="83"/>
        <v>0</v>
      </c>
      <c r="L60" s="278">
        <f t="shared" ca="1" si="83"/>
        <v>0</v>
      </c>
      <c r="M60" s="278">
        <f t="shared" ca="1" si="83"/>
        <v>0</v>
      </c>
      <c r="N60" s="278">
        <f t="shared" ca="1" si="83"/>
        <v>0</v>
      </c>
      <c r="O60" s="278">
        <f t="shared" ca="1" si="83"/>
        <v>0</v>
      </c>
      <c r="P60" s="278">
        <f t="shared" ca="1" si="83"/>
        <v>0</v>
      </c>
      <c r="Q60" s="278">
        <f t="shared" ca="1" si="83"/>
        <v>0</v>
      </c>
      <c r="R60" s="278">
        <f t="shared" ca="1" si="83"/>
        <v>0</v>
      </c>
      <c r="S60" s="278">
        <f t="shared" ca="1" si="83"/>
        <v>0</v>
      </c>
      <c r="T60" s="278">
        <f t="shared" ca="1" si="83"/>
        <v>0</v>
      </c>
      <c r="U60" s="278">
        <f t="shared" ca="1" si="83"/>
        <v>0</v>
      </c>
      <c r="V60" s="278">
        <f t="shared" ca="1" si="83"/>
        <v>0</v>
      </c>
      <c r="W60" s="278">
        <f t="shared" ca="1" si="83"/>
        <v>0</v>
      </c>
      <c r="X60" s="278">
        <f t="shared" ca="1" si="83"/>
        <v>0</v>
      </c>
      <c r="Y60" s="278">
        <f t="shared" ca="1" si="83"/>
        <v>0</v>
      </c>
      <c r="Z60" s="278">
        <f t="shared" ca="1" si="83"/>
        <v>0</v>
      </c>
      <c r="AA60" s="278">
        <f t="shared" ca="1" si="83"/>
        <v>0</v>
      </c>
      <c r="AB60" s="278">
        <f t="shared" ca="1" si="83"/>
        <v>0</v>
      </c>
      <c r="AC60" s="278">
        <f t="shared" ca="1" si="83"/>
        <v>0</v>
      </c>
      <c r="AD60" s="278">
        <f t="shared" ca="1" si="83"/>
        <v>0</v>
      </c>
      <c r="AE60" s="278">
        <f t="shared" ca="1" si="83"/>
        <v>0</v>
      </c>
      <c r="AF60" s="278">
        <f t="shared" ca="1" si="83"/>
        <v>0</v>
      </c>
      <c r="AG60" s="278">
        <f t="shared" ca="1" si="83"/>
        <v>0</v>
      </c>
      <c r="AH60" s="278">
        <f t="shared" ca="1" si="83"/>
        <v>0</v>
      </c>
      <c r="AI60" s="278">
        <f t="shared" ca="1" si="83"/>
        <v>0</v>
      </c>
      <c r="AJ60" s="278">
        <f t="shared" ca="1" si="83"/>
        <v>0</v>
      </c>
      <c r="AK60" s="278">
        <f t="shared" ca="1" si="83"/>
        <v>0</v>
      </c>
      <c r="AL60" s="278">
        <f t="shared" ca="1" si="83"/>
        <v>0</v>
      </c>
      <c r="AM60" s="278">
        <f t="shared" ca="1" si="83"/>
        <v>0</v>
      </c>
      <c r="AN60" s="278">
        <f t="shared" ca="1" si="83"/>
        <v>0</v>
      </c>
      <c r="AO60" s="278">
        <f t="shared" ca="1" si="83"/>
        <v>0</v>
      </c>
      <c r="AP60" s="278">
        <f t="shared" ca="1" si="83"/>
        <v>0</v>
      </c>
      <c r="AQ60" s="278">
        <f t="shared" ca="1" si="83"/>
        <v>0</v>
      </c>
      <c r="AR60" s="278">
        <f t="shared" ca="1" si="83"/>
        <v>0</v>
      </c>
      <c r="AS60" s="278">
        <f t="shared" ca="1" si="83"/>
        <v>0</v>
      </c>
      <c r="AT60" s="278">
        <f t="shared" ca="1" si="83"/>
        <v>0</v>
      </c>
      <c r="AU60" s="278">
        <f t="shared" ca="1" si="83"/>
        <v>0</v>
      </c>
      <c r="AV60" s="278">
        <f t="shared" ca="1" si="83"/>
        <v>0</v>
      </c>
      <c r="AW60" s="278">
        <f t="shared" ca="1" si="83"/>
        <v>0</v>
      </c>
      <c r="AX60" s="278">
        <f t="shared" ca="1" si="83"/>
        <v>0</v>
      </c>
      <c r="AY60" s="278">
        <f t="shared" ca="1" si="83"/>
        <v>0</v>
      </c>
      <c r="AZ60" s="278">
        <f t="shared" ca="1" si="83"/>
        <v>0</v>
      </c>
      <c r="BA60" s="278">
        <f t="shared" ca="1" si="83"/>
        <v>0</v>
      </c>
      <c r="BB60" s="278">
        <f t="shared" ca="1" si="83"/>
        <v>0</v>
      </c>
      <c r="BC60" s="278">
        <f t="shared" ca="1" si="83"/>
        <v>0</v>
      </c>
      <c r="BD60" s="278">
        <f t="shared" ca="1" si="83"/>
        <v>0</v>
      </c>
      <c r="BE60" s="278">
        <f t="shared" ca="1" si="83"/>
        <v>0</v>
      </c>
      <c r="BF60" s="278">
        <f t="shared" ca="1" si="83"/>
        <v>0</v>
      </c>
      <c r="BG60" s="278">
        <f t="shared" ca="1" si="83"/>
        <v>0</v>
      </c>
      <c r="BH60" s="278">
        <f t="shared" ca="1" si="83"/>
        <v>0</v>
      </c>
      <c r="BI60" s="278">
        <f t="shared" ca="1" si="83"/>
        <v>0</v>
      </c>
      <c r="BJ60" s="278">
        <f t="shared" ca="1" si="83"/>
        <v>0</v>
      </c>
      <c r="BK60" s="278">
        <f t="shared" ca="1" si="83"/>
        <v>0</v>
      </c>
      <c r="BL60" s="278">
        <f t="shared" ca="1" si="83"/>
        <v>0</v>
      </c>
      <c r="BM60" s="278">
        <f t="shared" ca="1" si="83"/>
        <v>0</v>
      </c>
      <c r="BN60" s="278">
        <f t="shared" ca="1" si="83"/>
        <v>0</v>
      </c>
      <c r="BO60" s="278">
        <f t="shared" ca="1" si="83"/>
        <v>0</v>
      </c>
      <c r="BP60" s="278">
        <f t="shared" ca="1" si="83"/>
        <v>0</v>
      </c>
      <c r="BQ60" s="278">
        <f t="shared" ref="BQ60:CS60" ca="1" si="84">IFERROR(IF(BQ$17="beräknas ej",0,BP60*IF(BQ$48&gt;$D$3,1,IF(BQ$48&lt;=$C$3,$C$2,$D$2))*IFERROR(INDEX($B$8:$E$14,MATCH($A60,$A$8:$A$14,0),MATCH(BQ$48,$B$6:$E$6,1)),0)),0)</f>
        <v>0</v>
      </c>
      <c r="BR60" s="278">
        <f t="shared" ca="1" si="84"/>
        <v>0</v>
      </c>
      <c r="BS60" s="278">
        <f t="shared" ca="1" si="84"/>
        <v>0</v>
      </c>
      <c r="BT60" s="278">
        <f t="shared" ca="1" si="84"/>
        <v>0</v>
      </c>
      <c r="BU60" s="278">
        <f t="shared" si="84"/>
        <v>0</v>
      </c>
      <c r="BV60" s="278">
        <f t="shared" si="84"/>
        <v>0</v>
      </c>
      <c r="BW60" s="278">
        <f t="shared" si="84"/>
        <v>0</v>
      </c>
      <c r="BX60" s="278">
        <f t="shared" si="84"/>
        <v>0</v>
      </c>
      <c r="BY60" s="278">
        <f t="shared" si="84"/>
        <v>0</v>
      </c>
      <c r="BZ60" s="278">
        <f t="shared" si="84"/>
        <v>0</v>
      </c>
      <c r="CA60" s="278">
        <f t="shared" si="84"/>
        <v>0</v>
      </c>
      <c r="CB60" s="278">
        <f t="shared" si="84"/>
        <v>0</v>
      </c>
      <c r="CC60" s="278">
        <f t="shared" si="84"/>
        <v>0</v>
      </c>
      <c r="CD60" s="278">
        <f t="shared" si="84"/>
        <v>0</v>
      </c>
      <c r="CE60" s="278">
        <f t="shared" si="84"/>
        <v>0</v>
      </c>
      <c r="CF60" s="278">
        <f t="shared" si="84"/>
        <v>0</v>
      </c>
      <c r="CG60" s="278">
        <f t="shared" si="84"/>
        <v>0</v>
      </c>
      <c r="CH60" s="278">
        <f t="shared" si="84"/>
        <v>0</v>
      </c>
      <c r="CI60" s="278">
        <f t="shared" si="84"/>
        <v>0</v>
      </c>
      <c r="CJ60" s="278">
        <f t="shared" si="84"/>
        <v>0</v>
      </c>
      <c r="CK60" s="278">
        <f t="shared" si="84"/>
        <v>0</v>
      </c>
      <c r="CL60" s="278">
        <f t="shared" si="84"/>
        <v>0</v>
      </c>
      <c r="CM60" s="278">
        <f t="shared" si="84"/>
        <v>0</v>
      </c>
      <c r="CN60" s="278">
        <f t="shared" si="84"/>
        <v>0</v>
      </c>
      <c r="CO60" s="278">
        <f t="shared" si="84"/>
        <v>0</v>
      </c>
      <c r="CP60" s="278">
        <f t="shared" si="84"/>
        <v>0</v>
      </c>
      <c r="CQ60" s="278">
        <f t="shared" si="84"/>
        <v>0</v>
      </c>
      <c r="CR60" s="278">
        <f t="shared" si="84"/>
        <v>0</v>
      </c>
      <c r="CS60" s="278">
        <f t="shared" si="84"/>
        <v>0</v>
      </c>
    </row>
    <row r="61" spans="1:97" s="377" customFormat="1" x14ac:dyDescent="0.35">
      <c r="A61" s="278">
        <f>Prognoser!C106</f>
        <v>0</v>
      </c>
      <c r="B61" s="278" t="str">
        <f>'UA basår'!B19</f>
        <v>0 0</v>
      </c>
      <c r="C61" s="278">
        <f>Prognoser!D106</f>
        <v>0</v>
      </c>
      <c r="D61" s="278">
        <f ca="1">IFERROR('UA basår'!AC19+'UA basår'!AC49,0)</f>
        <v>0</v>
      </c>
      <c r="E61" s="278">
        <f t="shared" ref="E61:BP61" ca="1" si="85">IFERROR(IF(E$17="beräknas ej",0,D61*IF(E$48&gt;$D$3,1,IF(E$48&lt;=$C$3,$C$2,$D$2))*IFERROR(INDEX($B$8:$E$14,MATCH($A61,$A$8:$A$14,0),MATCH(E$48,$B$6:$E$6,1)),0)),0)</f>
        <v>0</v>
      </c>
      <c r="F61" s="278">
        <f t="shared" ca="1" si="85"/>
        <v>0</v>
      </c>
      <c r="G61" s="278">
        <f t="shared" ca="1" si="85"/>
        <v>0</v>
      </c>
      <c r="H61" s="278">
        <f t="shared" ca="1" si="85"/>
        <v>0</v>
      </c>
      <c r="I61" s="278">
        <f t="shared" ca="1" si="85"/>
        <v>0</v>
      </c>
      <c r="J61" s="278">
        <f t="shared" ca="1" si="85"/>
        <v>0</v>
      </c>
      <c r="K61" s="278">
        <f t="shared" ca="1" si="85"/>
        <v>0</v>
      </c>
      <c r="L61" s="278">
        <f t="shared" ca="1" si="85"/>
        <v>0</v>
      </c>
      <c r="M61" s="278">
        <f t="shared" ca="1" si="85"/>
        <v>0</v>
      </c>
      <c r="N61" s="278">
        <f t="shared" ca="1" si="85"/>
        <v>0</v>
      </c>
      <c r="O61" s="278">
        <f t="shared" ca="1" si="85"/>
        <v>0</v>
      </c>
      <c r="P61" s="278">
        <f t="shared" ca="1" si="85"/>
        <v>0</v>
      </c>
      <c r="Q61" s="278">
        <f t="shared" ca="1" si="85"/>
        <v>0</v>
      </c>
      <c r="R61" s="278">
        <f t="shared" ca="1" si="85"/>
        <v>0</v>
      </c>
      <c r="S61" s="278">
        <f t="shared" ca="1" si="85"/>
        <v>0</v>
      </c>
      <c r="T61" s="278">
        <f t="shared" ca="1" si="85"/>
        <v>0</v>
      </c>
      <c r="U61" s="278">
        <f t="shared" ca="1" si="85"/>
        <v>0</v>
      </c>
      <c r="V61" s="278">
        <f t="shared" ca="1" si="85"/>
        <v>0</v>
      </c>
      <c r="W61" s="278">
        <f t="shared" ca="1" si="85"/>
        <v>0</v>
      </c>
      <c r="X61" s="278">
        <f t="shared" ca="1" si="85"/>
        <v>0</v>
      </c>
      <c r="Y61" s="278">
        <f t="shared" ca="1" si="85"/>
        <v>0</v>
      </c>
      <c r="Z61" s="278">
        <f t="shared" ca="1" si="85"/>
        <v>0</v>
      </c>
      <c r="AA61" s="278">
        <f t="shared" ca="1" si="85"/>
        <v>0</v>
      </c>
      <c r="AB61" s="278">
        <f t="shared" ca="1" si="85"/>
        <v>0</v>
      </c>
      <c r="AC61" s="278">
        <f t="shared" ca="1" si="85"/>
        <v>0</v>
      </c>
      <c r="AD61" s="278">
        <f t="shared" ca="1" si="85"/>
        <v>0</v>
      </c>
      <c r="AE61" s="278">
        <f t="shared" ca="1" si="85"/>
        <v>0</v>
      </c>
      <c r="AF61" s="278">
        <f t="shared" ca="1" si="85"/>
        <v>0</v>
      </c>
      <c r="AG61" s="278">
        <f t="shared" ca="1" si="85"/>
        <v>0</v>
      </c>
      <c r="AH61" s="278">
        <f t="shared" ca="1" si="85"/>
        <v>0</v>
      </c>
      <c r="AI61" s="278">
        <f t="shared" ca="1" si="85"/>
        <v>0</v>
      </c>
      <c r="AJ61" s="278">
        <f t="shared" ca="1" si="85"/>
        <v>0</v>
      </c>
      <c r="AK61" s="278">
        <f t="shared" ca="1" si="85"/>
        <v>0</v>
      </c>
      <c r="AL61" s="278">
        <f t="shared" ca="1" si="85"/>
        <v>0</v>
      </c>
      <c r="AM61" s="278">
        <f t="shared" ca="1" si="85"/>
        <v>0</v>
      </c>
      <c r="AN61" s="278">
        <f t="shared" ca="1" si="85"/>
        <v>0</v>
      </c>
      <c r="AO61" s="278">
        <f t="shared" ca="1" si="85"/>
        <v>0</v>
      </c>
      <c r="AP61" s="278">
        <f t="shared" ca="1" si="85"/>
        <v>0</v>
      </c>
      <c r="AQ61" s="278">
        <f t="shared" ca="1" si="85"/>
        <v>0</v>
      </c>
      <c r="AR61" s="278">
        <f t="shared" ca="1" si="85"/>
        <v>0</v>
      </c>
      <c r="AS61" s="278">
        <f t="shared" ca="1" si="85"/>
        <v>0</v>
      </c>
      <c r="AT61" s="278">
        <f t="shared" ca="1" si="85"/>
        <v>0</v>
      </c>
      <c r="AU61" s="278">
        <f t="shared" ca="1" si="85"/>
        <v>0</v>
      </c>
      <c r="AV61" s="278">
        <f t="shared" ca="1" si="85"/>
        <v>0</v>
      </c>
      <c r="AW61" s="278">
        <f t="shared" ca="1" si="85"/>
        <v>0</v>
      </c>
      <c r="AX61" s="278">
        <f t="shared" ca="1" si="85"/>
        <v>0</v>
      </c>
      <c r="AY61" s="278">
        <f t="shared" ca="1" si="85"/>
        <v>0</v>
      </c>
      <c r="AZ61" s="278">
        <f t="shared" ca="1" si="85"/>
        <v>0</v>
      </c>
      <c r="BA61" s="278">
        <f t="shared" ca="1" si="85"/>
        <v>0</v>
      </c>
      <c r="BB61" s="278">
        <f t="shared" ca="1" si="85"/>
        <v>0</v>
      </c>
      <c r="BC61" s="278">
        <f t="shared" ca="1" si="85"/>
        <v>0</v>
      </c>
      <c r="BD61" s="278">
        <f t="shared" ca="1" si="85"/>
        <v>0</v>
      </c>
      <c r="BE61" s="278">
        <f t="shared" ca="1" si="85"/>
        <v>0</v>
      </c>
      <c r="BF61" s="278">
        <f t="shared" ca="1" si="85"/>
        <v>0</v>
      </c>
      <c r="BG61" s="278">
        <f t="shared" ca="1" si="85"/>
        <v>0</v>
      </c>
      <c r="BH61" s="278">
        <f t="shared" ca="1" si="85"/>
        <v>0</v>
      </c>
      <c r="BI61" s="278">
        <f t="shared" ca="1" si="85"/>
        <v>0</v>
      </c>
      <c r="BJ61" s="278">
        <f t="shared" ca="1" si="85"/>
        <v>0</v>
      </c>
      <c r="BK61" s="278">
        <f t="shared" ca="1" si="85"/>
        <v>0</v>
      </c>
      <c r="BL61" s="278">
        <f t="shared" ca="1" si="85"/>
        <v>0</v>
      </c>
      <c r="BM61" s="278">
        <f t="shared" ca="1" si="85"/>
        <v>0</v>
      </c>
      <c r="BN61" s="278">
        <f t="shared" ca="1" si="85"/>
        <v>0</v>
      </c>
      <c r="BO61" s="278">
        <f t="shared" ca="1" si="85"/>
        <v>0</v>
      </c>
      <c r="BP61" s="278">
        <f t="shared" ca="1" si="85"/>
        <v>0</v>
      </c>
      <c r="BQ61" s="278">
        <f t="shared" ref="BQ61:CS61" ca="1" si="86">IFERROR(IF(BQ$17="beräknas ej",0,BP61*IF(BQ$48&gt;$D$3,1,IF(BQ$48&lt;=$C$3,$C$2,$D$2))*IFERROR(INDEX($B$8:$E$14,MATCH($A61,$A$8:$A$14,0),MATCH(BQ$48,$B$6:$E$6,1)),0)),0)</f>
        <v>0</v>
      </c>
      <c r="BR61" s="278">
        <f t="shared" ca="1" si="86"/>
        <v>0</v>
      </c>
      <c r="BS61" s="278">
        <f t="shared" ca="1" si="86"/>
        <v>0</v>
      </c>
      <c r="BT61" s="278">
        <f t="shared" ca="1" si="86"/>
        <v>0</v>
      </c>
      <c r="BU61" s="278">
        <f t="shared" si="86"/>
        <v>0</v>
      </c>
      <c r="BV61" s="278">
        <f t="shared" si="86"/>
        <v>0</v>
      </c>
      <c r="BW61" s="278">
        <f t="shared" si="86"/>
        <v>0</v>
      </c>
      <c r="BX61" s="278">
        <f t="shared" si="86"/>
        <v>0</v>
      </c>
      <c r="BY61" s="278">
        <f t="shared" si="86"/>
        <v>0</v>
      </c>
      <c r="BZ61" s="278">
        <f t="shared" si="86"/>
        <v>0</v>
      </c>
      <c r="CA61" s="278">
        <f t="shared" si="86"/>
        <v>0</v>
      </c>
      <c r="CB61" s="278">
        <f t="shared" si="86"/>
        <v>0</v>
      </c>
      <c r="CC61" s="278">
        <f t="shared" si="86"/>
        <v>0</v>
      </c>
      <c r="CD61" s="278">
        <f t="shared" si="86"/>
        <v>0</v>
      </c>
      <c r="CE61" s="278">
        <f t="shared" si="86"/>
        <v>0</v>
      </c>
      <c r="CF61" s="278">
        <f t="shared" si="86"/>
        <v>0</v>
      </c>
      <c r="CG61" s="278">
        <f t="shared" si="86"/>
        <v>0</v>
      </c>
      <c r="CH61" s="278">
        <f t="shared" si="86"/>
        <v>0</v>
      </c>
      <c r="CI61" s="278">
        <f t="shared" si="86"/>
        <v>0</v>
      </c>
      <c r="CJ61" s="278">
        <f t="shared" si="86"/>
        <v>0</v>
      </c>
      <c r="CK61" s="278">
        <f t="shared" si="86"/>
        <v>0</v>
      </c>
      <c r="CL61" s="278">
        <f t="shared" si="86"/>
        <v>0</v>
      </c>
      <c r="CM61" s="278">
        <f t="shared" si="86"/>
        <v>0</v>
      </c>
      <c r="CN61" s="278">
        <f t="shared" si="86"/>
        <v>0</v>
      </c>
      <c r="CO61" s="278">
        <f t="shared" si="86"/>
        <v>0</v>
      </c>
      <c r="CP61" s="278">
        <f t="shared" si="86"/>
        <v>0</v>
      </c>
      <c r="CQ61" s="278">
        <f t="shared" si="86"/>
        <v>0</v>
      </c>
      <c r="CR61" s="278">
        <f t="shared" si="86"/>
        <v>0</v>
      </c>
      <c r="CS61" s="278">
        <f t="shared" si="86"/>
        <v>0</v>
      </c>
    </row>
    <row r="62" spans="1:97" s="377" customFormat="1" x14ac:dyDescent="0.35">
      <c r="A62" s="278">
        <f>Prognoser!C107</f>
        <v>0</v>
      </c>
      <c r="B62" s="278" t="str">
        <f>'UA basår'!B20</f>
        <v>0 0</v>
      </c>
      <c r="C62" s="278">
        <f>Prognoser!D107</f>
        <v>0</v>
      </c>
      <c r="D62" s="278">
        <f ca="1">IFERROR('UA basår'!AC20+'UA basår'!AC50,0)</f>
        <v>0</v>
      </c>
      <c r="E62" s="278">
        <f t="shared" ref="E62:BP62" ca="1" si="87">IFERROR(IF(E$17="beräknas ej",0,D62*IF(E$48&gt;$D$3,1,IF(E$48&lt;=$C$3,$C$2,$D$2))*IFERROR(INDEX($B$8:$E$14,MATCH($A62,$A$8:$A$14,0),MATCH(E$48,$B$6:$E$6,1)),0)),0)</f>
        <v>0</v>
      </c>
      <c r="F62" s="278">
        <f t="shared" ca="1" si="87"/>
        <v>0</v>
      </c>
      <c r="G62" s="278">
        <f t="shared" ca="1" si="87"/>
        <v>0</v>
      </c>
      <c r="H62" s="278">
        <f t="shared" ca="1" si="87"/>
        <v>0</v>
      </c>
      <c r="I62" s="278">
        <f t="shared" ca="1" si="87"/>
        <v>0</v>
      </c>
      <c r="J62" s="278">
        <f t="shared" ca="1" si="87"/>
        <v>0</v>
      </c>
      <c r="K62" s="278">
        <f t="shared" ca="1" si="87"/>
        <v>0</v>
      </c>
      <c r="L62" s="278">
        <f t="shared" ca="1" si="87"/>
        <v>0</v>
      </c>
      <c r="M62" s="278">
        <f t="shared" ca="1" si="87"/>
        <v>0</v>
      </c>
      <c r="N62" s="278">
        <f t="shared" ca="1" si="87"/>
        <v>0</v>
      </c>
      <c r="O62" s="278">
        <f t="shared" ca="1" si="87"/>
        <v>0</v>
      </c>
      <c r="P62" s="278">
        <f t="shared" ca="1" si="87"/>
        <v>0</v>
      </c>
      <c r="Q62" s="278">
        <f t="shared" ca="1" si="87"/>
        <v>0</v>
      </c>
      <c r="R62" s="278">
        <f t="shared" ca="1" si="87"/>
        <v>0</v>
      </c>
      <c r="S62" s="278">
        <f t="shared" ca="1" si="87"/>
        <v>0</v>
      </c>
      <c r="T62" s="278">
        <f t="shared" ca="1" si="87"/>
        <v>0</v>
      </c>
      <c r="U62" s="278">
        <f t="shared" ca="1" si="87"/>
        <v>0</v>
      </c>
      <c r="V62" s="278">
        <f t="shared" ca="1" si="87"/>
        <v>0</v>
      </c>
      <c r="W62" s="278">
        <f t="shared" ca="1" si="87"/>
        <v>0</v>
      </c>
      <c r="X62" s="278">
        <f t="shared" ca="1" si="87"/>
        <v>0</v>
      </c>
      <c r="Y62" s="278">
        <f t="shared" ca="1" si="87"/>
        <v>0</v>
      </c>
      <c r="Z62" s="278">
        <f t="shared" ca="1" si="87"/>
        <v>0</v>
      </c>
      <c r="AA62" s="278">
        <f t="shared" ca="1" si="87"/>
        <v>0</v>
      </c>
      <c r="AB62" s="278">
        <f t="shared" ca="1" si="87"/>
        <v>0</v>
      </c>
      <c r="AC62" s="278">
        <f t="shared" ca="1" si="87"/>
        <v>0</v>
      </c>
      <c r="AD62" s="278">
        <f t="shared" ca="1" si="87"/>
        <v>0</v>
      </c>
      <c r="AE62" s="278">
        <f t="shared" ca="1" si="87"/>
        <v>0</v>
      </c>
      <c r="AF62" s="278">
        <f t="shared" ca="1" si="87"/>
        <v>0</v>
      </c>
      <c r="AG62" s="278">
        <f t="shared" ca="1" si="87"/>
        <v>0</v>
      </c>
      <c r="AH62" s="278">
        <f t="shared" ca="1" si="87"/>
        <v>0</v>
      </c>
      <c r="AI62" s="278">
        <f t="shared" ca="1" si="87"/>
        <v>0</v>
      </c>
      <c r="AJ62" s="278">
        <f t="shared" ca="1" si="87"/>
        <v>0</v>
      </c>
      <c r="AK62" s="278">
        <f t="shared" ca="1" si="87"/>
        <v>0</v>
      </c>
      <c r="AL62" s="278">
        <f t="shared" ca="1" si="87"/>
        <v>0</v>
      </c>
      <c r="AM62" s="278">
        <f t="shared" ca="1" si="87"/>
        <v>0</v>
      </c>
      <c r="AN62" s="278">
        <f t="shared" ca="1" si="87"/>
        <v>0</v>
      </c>
      <c r="AO62" s="278">
        <f t="shared" ca="1" si="87"/>
        <v>0</v>
      </c>
      <c r="AP62" s="278">
        <f t="shared" ca="1" si="87"/>
        <v>0</v>
      </c>
      <c r="AQ62" s="278">
        <f t="shared" ca="1" si="87"/>
        <v>0</v>
      </c>
      <c r="AR62" s="278">
        <f t="shared" ca="1" si="87"/>
        <v>0</v>
      </c>
      <c r="AS62" s="278">
        <f t="shared" ca="1" si="87"/>
        <v>0</v>
      </c>
      <c r="AT62" s="278">
        <f t="shared" ca="1" si="87"/>
        <v>0</v>
      </c>
      <c r="AU62" s="278">
        <f t="shared" ca="1" si="87"/>
        <v>0</v>
      </c>
      <c r="AV62" s="278">
        <f t="shared" ca="1" si="87"/>
        <v>0</v>
      </c>
      <c r="AW62" s="278">
        <f t="shared" ca="1" si="87"/>
        <v>0</v>
      </c>
      <c r="AX62" s="278">
        <f t="shared" ca="1" si="87"/>
        <v>0</v>
      </c>
      <c r="AY62" s="278">
        <f t="shared" ca="1" si="87"/>
        <v>0</v>
      </c>
      <c r="AZ62" s="278">
        <f t="shared" ca="1" si="87"/>
        <v>0</v>
      </c>
      <c r="BA62" s="278">
        <f t="shared" ca="1" si="87"/>
        <v>0</v>
      </c>
      <c r="BB62" s="278">
        <f t="shared" ca="1" si="87"/>
        <v>0</v>
      </c>
      <c r="BC62" s="278">
        <f t="shared" ca="1" si="87"/>
        <v>0</v>
      </c>
      <c r="BD62" s="278">
        <f t="shared" ca="1" si="87"/>
        <v>0</v>
      </c>
      <c r="BE62" s="278">
        <f t="shared" ca="1" si="87"/>
        <v>0</v>
      </c>
      <c r="BF62" s="278">
        <f t="shared" ca="1" si="87"/>
        <v>0</v>
      </c>
      <c r="BG62" s="278">
        <f t="shared" ca="1" si="87"/>
        <v>0</v>
      </c>
      <c r="BH62" s="278">
        <f t="shared" ca="1" si="87"/>
        <v>0</v>
      </c>
      <c r="BI62" s="278">
        <f t="shared" ca="1" si="87"/>
        <v>0</v>
      </c>
      <c r="BJ62" s="278">
        <f t="shared" ca="1" si="87"/>
        <v>0</v>
      </c>
      <c r="BK62" s="278">
        <f t="shared" ca="1" si="87"/>
        <v>0</v>
      </c>
      <c r="BL62" s="278">
        <f t="shared" ca="1" si="87"/>
        <v>0</v>
      </c>
      <c r="BM62" s="278">
        <f t="shared" ca="1" si="87"/>
        <v>0</v>
      </c>
      <c r="BN62" s="278">
        <f t="shared" ca="1" si="87"/>
        <v>0</v>
      </c>
      <c r="BO62" s="278">
        <f t="shared" ca="1" si="87"/>
        <v>0</v>
      </c>
      <c r="BP62" s="278">
        <f t="shared" ca="1" si="87"/>
        <v>0</v>
      </c>
      <c r="BQ62" s="278">
        <f t="shared" ref="BQ62:CS62" ca="1" si="88">IFERROR(IF(BQ$17="beräknas ej",0,BP62*IF(BQ$48&gt;$D$3,1,IF(BQ$48&lt;=$C$3,$C$2,$D$2))*IFERROR(INDEX($B$8:$E$14,MATCH($A62,$A$8:$A$14,0),MATCH(BQ$48,$B$6:$E$6,1)),0)),0)</f>
        <v>0</v>
      </c>
      <c r="BR62" s="278">
        <f t="shared" ca="1" si="88"/>
        <v>0</v>
      </c>
      <c r="BS62" s="278">
        <f t="shared" ca="1" si="88"/>
        <v>0</v>
      </c>
      <c r="BT62" s="278">
        <f t="shared" ca="1" si="88"/>
        <v>0</v>
      </c>
      <c r="BU62" s="278">
        <f t="shared" si="88"/>
        <v>0</v>
      </c>
      <c r="BV62" s="278">
        <f t="shared" si="88"/>
        <v>0</v>
      </c>
      <c r="BW62" s="278">
        <f t="shared" si="88"/>
        <v>0</v>
      </c>
      <c r="BX62" s="278">
        <f t="shared" si="88"/>
        <v>0</v>
      </c>
      <c r="BY62" s="278">
        <f t="shared" si="88"/>
        <v>0</v>
      </c>
      <c r="BZ62" s="278">
        <f t="shared" si="88"/>
        <v>0</v>
      </c>
      <c r="CA62" s="278">
        <f t="shared" si="88"/>
        <v>0</v>
      </c>
      <c r="CB62" s="278">
        <f t="shared" si="88"/>
        <v>0</v>
      </c>
      <c r="CC62" s="278">
        <f t="shared" si="88"/>
        <v>0</v>
      </c>
      <c r="CD62" s="278">
        <f t="shared" si="88"/>
        <v>0</v>
      </c>
      <c r="CE62" s="278">
        <f t="shared" si="88"/>
        <v>0</v>
      </c>
      <c r="CF62" s="278">
        <f t="shared" si="88"/>
        <v>0</v>
      </c>
      <c r="CG62" s="278">
        <f t="shared" si="88"/>
        <v>0</v>
      </c>
      <c r="CH62" s="278">
        <f t="shared" si="88"/>
        <v>0</v>
      </c>
      <c r="CI62" s="278">
        <f t="shared" si="88"/>
        <v>0</v>
      </c>
      <c r="CJ62" s="278">
        <f t="shared" si="88"/>
        <v>0</v>
      </c>
      <c r="CK62" s="278">
        <f t="shared" si="88"/>
        <v>0</v>
      </c>
      <c r="CL62" s="278">
        <f t="shared" si="88"/>
        <v>0</v>
      </c>
      <c r="CM62" s="278">
        <f t="shared" si="88"/>
        <v>0</v>
      </c>
      <c r="CN62" s="278">
        <f t="shared" si="88"/>
        <v>0</v>
      </c>
      <c r="CO62" s="278">
        <f t="shared" si="88"/>
        <v>0</v>
      </c>
      <c r="CP62" s="278">
        <f t="shared" si="88"/>
        <v>0</v>
      </c>
      <c r="CQ62" s="278">
        <f t="shared" si="88"/>
        <v>0</v>
      </c>
      <c r="CR62" s="278">
        <f t="shared" si="88"/>
        <v>0</v>
      </c>
      <c r="CS62" s="278">
        <f t="shared" si="88"/>
        <v>0</v>
      </c>
    </row>
    <row r="63" spans="1:97" s="377" customFormat="1" x14ac:dyDescent="0.35">
      <c r="A63" s="278">
        <f>Prognoser!C108</f>
        <v>0</v>
      </c>
      <c r="B63" s="278" t="str">
        <f>'UA basår'!B21</f>
        <v>0 0</v>
      </c>
      <c r="C63" s="278">
        <f>Prognoser!D108</f>
        <v>0</v>
      </c>
      <c r="D63" s="278">
        <f ca="1">IFERROR('UA basår'!AC21+'UA basår'!AC51,0)</f>
        <v>0</v>
      </c>
      <c r="E63" s="278">
        <f t="shared" ref="E63:BP63" ca="1" si="89">IFERROR(IF(E$17="beräknas ej",0,D63*IF(E$48&gt;$D$3,1,IF(E$48&lt;=$C$3,$C$2,$D$2))*IFERROR(INDEX($B$8:$E$14,MATCH($A63,$A$8:$A$14,0),MATCH(E$48,$B$6:$E$6,1)),0)),0)</f>
        <v>0</v>
      </c>
      <c r="F63" s="278">
        <f t="shared" ca="1" si="89"/>
        <v>0</v>
      </c>
      <c r="G63" s="278">
        <f t="shared" ca="1" si="89"/>
        <v>0</v>
      </c>
      <c r="H63" s="278">
        <f t="shared" ca="1" si="89"/>
        <v>0</v>
      </c>
      <c r="I63" s="278">
        <f t="shared" ca="1" si="89"/>
        <v>0</v>
      </c>
      <c r="J63" s="278">
        <f t="shared" ca="1" si="89"/>
        <v>0</v>
      </c>
      <c r="K63" s="278">
        <f t="shared" ca="1" si="89"/>
        <v>0</v>
      </c>
      <c r="L63" s="278">
        <f t="shared" ca="1" si="89"/>
        <v>0</v>
      </c>
      <c r="M63" s="278">
        <f t="shared" ca="1" si="89"/>
        <v>0</v>
      </c>
      <c r="N63" s="278">
        <f t="shared" ca="1" si="89"/>
        <v>0</v>
      </c>
      <c r="O63" s="278">
        <f t="shared" ca="1" si="89"/>
        <v>0</v>
      </c>
      <c r="P63" s="278">
        <f t="shared" ca="1" si="89"/>
        <v>0</v>
      </c>
      <c r="Q63" s="278">
        <f t="shared" ca="1" si="89"/>
        <v>0</v>
      </c>
      <c r="R63" s="278">
        <f t="shared" ca="1" si="89"/>
        <v>0</v>
      </c>
      <c r="S63" s="278">
        <f t="shared" ca="1" si="89"/>
        <v>0</v>
      </c>
      <c r="T63" s="278">
        <f t="shared" ca="1" si="89"/>
        <v>0</v>
      </c>
      <c r="U63" s="278">
        <f t="shared" ca="1" si="89"/>
        <v>0</v>
      </c>
      <c r="V63" s="278">
        <f t="shared" ca="1" si="89"/>
        <v>0</v>
      </c>
      <c r="W63" s="278">
        <f t="shared" ca="1" si="89"/>
        <v>0</v>
      </c>
      <c r="X63" s="278">
        <f t="shared" ca="1" si="89"/>
        <v>0</v>
      </c>
      <c r="Y63" s="278">
        <f t="shared" ca="1" si="89"/>
        <v>0</v>
      </c>
      <c r="Z63" s="278">
        <f t="shared" ca="1" si="89"/>
        <v>0</v>
      </c>
      <c r="AA63" s="278">
        <f t="shared" ca="1" si="89"/>
        <v>0</v>
      </c>
      <c r="AB63" s="278">
        <f t="shared" ca="1" si="89"/>
        <v>0</v>
      </c>
      <c r="AC63" s="278">
        <f t="shared" ca="1" si="89"/>
        <v>0</v>
      </c>
      <c r="AD63" s="278">
        <f t="shared" ca="1" si="89"/>
        <v>0</v>
      </c>
      <c r="AE63" s="278">
        <f t="shared" ca="1" si="89"/>
        <v>0</v>
      </c>
      <c r="AF63" s="278">
        <f t="shared" ca="1" si="89"/>
        <v>0</v>
      </c>
      <c r="AG63" s="278">
        <f t="shared" ca="1" si="89"/>
        <v>0</v>
      </c>
      <c r="AH63" s="278">
        <f t="shared" ca="1" si="89"/>
        <v>0</v>
      </c>
      <c r="AI63" s="278">
        <f t="shared" ca="1" si="89"/>
        <v>0</v>
      </c>
      <c r="AJ63" s="278">
        <f t="shared" ca="1" si="89"/>
        <v>0</v>
      </c>
      <c r="AK63" s="278">
        <f t="shared" ca="1" si="89"/>
        <v>0</v>
      </c>
      <c r="AL63" s="278">
        <f t="shared" ca="1" si="89"/>
        <v>0</v>
      </c>
      <c r="AM63" s="278">
        <f t="shared" ca="1" si="89"/>
        <v>0</v>
      </c>
      <c r="AN63" s="278">
        <f t="shared" ca="1" si="89"/>
        <v>0</v>
      </c>
      <c r="AO63" s="278">
        <f t="shared" ca="1" si="89"/>
        <v>0</v>
      </c>
      <c r="AP63" s="278">
        <f t="shared" ca="1" si="89"/>
        <v>0</v>
      </c>
      <c r="AQ63" s="278">
        <f t="shared" ca="1" si="89"/>
        <v>0</v>
      </c>
      <c r="AR63" s="278">
        <f t="shared" ca="1" si="89"/>
        <v>0</v>
      </c>
      <c r="AS63" s="278">
        <f t="shared" ca="1" si="89"/>
        <v>0</v>
      </c>
      <c r="AT63" s="278">
        <f t="shared" ca="1" si="89"/>
        <v>0</v>
      </c>
      <c r="AU63" s="278">
        <f t="shared" ca="1" si="89"/>
        <v>0</v>
      </c>
      <c r="AV63" s="278">
        <f t="shared" ca="1" si="89"/>
        <v>0</v>
      </c>
      <c r="AW63" s="278">
        <f t="shared" ca="1" si="89"/>
        <v>0</v>
      </c>
      <c r="AX63" s="278">
        <f t="shared" ca="1" si="89"/>
        <v>0</v>
      </c>
      <c r="AY63" s="278">
        <f t="shared" ca="1" si="89"/>
        <v>0</v>
      </c>
      <c r="AZ63" s="278">
        <f t="shared" ca="1" si="89"/>
        <v>0</v>
      </c>
      <c r="BA63" s="278">
        <f t="shared" ca="1" si="89"/>
        <v>0</v>
      </c>
      <c r="BB63" s="278">
        <f t="shared" ca="1" si="89"/>
        <v>0</v>
      </c>
      <c r="BC63" s="278">
        <f t="shared" ca="1" si="89"/>
        <v>0</v>
      </c>
      <c r="BD63" s="278">
        <f t="shared" ca="1" si="89"/>
        <v>0</v>
      </c>
      <c r="BE63" s="278">
        <f t="shared" ca="1" si="89"/>
        <v>0</v>
      </c>
      <c r="BF63" s="278">
        <f t="shared" ca="1" si="89"/>
        <v>0</v>
      </c>
      <c r="BG63" s="278">
        <f t="shared" ca="1" si="89"/>
        <v>0</v>
      </c>
      <c r="BH63" s="278">
        <f t="shared" ca="1" si="89"/>
        <v>0</v>
      </c>
      <c r="BI63" s="278">
        <f t="shared" ca="1" si="89"/>
        <v>0</v>
      </c>
      <c r="BJ63" s="278">
        <f t="shared" ca="1" si="89"/>
        <v>0</v>
      </c>
      <c r="BK63" s="278">
        <f t="shared" ca="1" si="89"/>
        <v>0</v>
      </c>
      <c r="BL63" s="278">
        <f t="shared" ca="1" si="89"/>
        <v>0</v>
      </c>
      <c r="BM63" s="278">
        <f t="shared" ca="1" si="89"/>
        <v>0</v>
      </c>
      <c r="BN63" s="278">
        <f t="shared" ca="1" si="89"/>
        <v>0</v>
      </c>
      <c r="BO63" s="278">
        <f t="shared" ca="1" si="89"/>
        <v>0</v>
      </c>
      <c r="BP63" s="278">
        <f t="shared" ca="1" si="89"/>
        <v>0</v>
      </c>
      <c r="BQ63" s="278">
        <f t="shared" ref="BQ63:CS63" ca="1" si="90">IFERROR(IF(BQ$17="beräknas ej",0,BP63*IF(BQ$48&gt;$D$3,1,IF(BQ$48&lt;=$C$3,$C$2,$D$2))*IFERROR(INDEX($B$8:$E$14,MATCH($A63,$A$8:$A$14,0),MATCH(BQ$48,$B$6:$E$6,1)),0)),0)</f>
        <v>0</v>
      </c>
      <c r="BR63" s="278">
        <f t="shared" ca="1" si="90"/>
        <v>0</v>
      </c>
      <c r="BS63" s="278">
        <f t="shared" ca="1" si="90"/>
        <v>0</v>
      </c>
      <c r="BT63" s="278">
        <f t="shared" ca="1" si="90"/>
        <v>0</v>
      </c>
      <c r="BU63" s="278">
        <f t="shared" si="90"/>
        <v>0</v>
      </c>
      <c r="BV63" s="278">
        <f t="shared" si="90"/>
        <v>0</v>
      </c>
      <c r="BW63" s="278">
        <f t="shared" si="90"/>
        <v>0</v>
      </c>
      <c r="BX63" s="278">
        <f t="shared" si="90"/>
        <v>0</v>
      </c>
      <c r="BY63" s="278">
        <f t="shared" si="90"/>
        <v>0</v>
      </c>
      <c r="BZ63" s="278">
        <f t="shared" si="90"/>
        <v>0</v>
      </c>
      <c r="CA63" s="278">
        <f t="shared" si="90"/>
        <v>0</v>
      </c>
      <c r="CB63" s="278">
        <f t="shared" si="90"/>
        <v>0</v>
      </c>
      <c r="CC63" s="278">
        <f t="shared" si="90"/>
        <v>0</v>
      </c>
      <c r="CD63" s="278">
        <f t="shared" si="90"/>
        <v>0</v>
      </c>
      <c r="CE63" s="278">
        <f t="shared" si="90"/>
        <v>0</v>
      </c>
      <c r="CF63" s="278">
        <f t="shared" si="90"/>
        <v>0</v>
      </c>
      <c r="CG63" s="278">
        <f t="shared" si="90"/>
        <v>0</v>
      </c>
      <c r="CH63" s="278">
        <f t="shared" si="90"/>
        <v>0</v>
      </c>
      <c r="CI63" s="278">
        <f t="shared" si="90"/>
        <v>0</v>
      </c>
      <c r="CJ63" s="278">
        <f t="shared" si="90"/>
        <v>0</v>
      </c>
      <c r="CK63" s="278">
        <f t="shared" si="90"/>
        <v>0</v>
      </c>
      <c r="CL63" s="278">
        <f t="shared" si="90"/>
        <v>0</v>
      </c>
      <c r="CM63" s="278">
        <f t="shared" si="90"/>
        <v>0</v>
      </c>
      <c r="CN63" s="278">
        <f t="shared" si="90"/>
        <v>0</v>
      </c>
      <c r="CO63" s="278">
        <f t="shared" si="90"/>
        <v>0</v>
      </c>
      <c r="CP63" s="278">
        <f t="shared" si="90"/>
        <v>0</v>
      </c>
      <c r="CQ63" s="278">
        <f t="shared" si="90"/>
        <v>0</v>
      </c>
      <c r="CR63" s="278">
        <f t="shared" si="90"/>
        <v>0</v>
      </c>
      <c r="CS63" s="278">
        <f t="shared" si="90"/>
        <v>0</v>
      </c>
    </row>
    <row r="64" spans="1:97" s="377" customFormat="1" x14ac:dyDescent="0.35">
      <c r="A64" s="278">
        <f>Prognoser!C109</f>
        <v>0</v>
      </c>
      <c r="B64" s="278" t="str">
        <f>'UA basår'!B22</f>
        <v>0 0</v>
      </c>
      <c r="C64" s="278">
        <f>Prognoser!D109</f>
        <v>0</v>
      </c>
      <c r="D64" s="278">
        <f ca="1">IFERROR('UA basår'!AC22+'UA basår'!AC52,0)</f>
        <v>0</v>
      </c>
      <c r="E64" s="278">
        <f t="shared" ref="E64:BP64" ca="1" si="91">IFERROR(IF(E$17="beräknas ej",0,D64*IF(E$48&gt;$D$3,1,IF(E$48&lt;=$C$3,$C$2,$D$2))*IFERROR(INDEX($B$8:$E$14,MATCH($A64,$A$8:$A$14,0),MATCH(E$48,$B$6:$E$6,1)),0)),0)</f>
        <v>0</v>
      </c>
      <c r="F64" s="278">
        <f t="shared" ca="1" si="91"/>
        <v>0</v>
      </c>
      <c r="G64" s="278">
        <f t="shared" ca="1" si="91"/>
        <v>0</v>
      </c>
      <c r="H64" s="278">
        <f t="shared" ca="1" si="91"/>
        <v>0</v>
      </c>
      <c r="I64" s="278">
        <f t="shared" ca="1" si="91"/>
        <v>0</v>
      </c>
      <c r="J64" s="278">
        <f t="shared" ca="1" si="91"/>
        <v>0</v>
      </c>
      <c r="K64" s="278">
        <f t="shared" ca="1" si="91"/>
        <v>0</v>
      </c>
      <c r="L64" s="278">
        <f t="shared" ca="1" si="91"/>
        <v>0</v>
      </c>
      <c r="M64" s="278">
        <f t="shared" ca="1" si="91"/>
        <v>0</v>
      </c>
      <c r="N64" s="278">
        <f t="shared" ca="1" si="91"/>
        <v>0</v>
      </c>
      <c r="O64" s="278">
        <f t="shared" ca="1" si="91"/>
        <v>0</v>
      </c>
      <c r="P64" s="278">
        <f t="shared" ca="1" si="91"/>
        <v>0</v>
      </c>
      <c r="Q64" s="278">
        <f t="shared" ca="1" si="91"/>
        <v>0</v>
      </c>
      <c r="R64" s="278">
        <f t="shared" ca="1" si="91"/>
        <v>0</v>
      </c>
      <c r="S64" s="278">
        <f t="shared" ca="1" si="91"/>
        <v>0</v>
      </c>
      <c r="T64" s="278">
        <f t="shared" ca="1" si="91"/>
        <v>0</v>
      </c>
      <c r="U64" s="278">
        <f t="shared" ca="1" si="91"/>
        <v>0</v>
      </c>
      <c r="V64" s="278">
        <f t="shared" ca="1" si="91"/>
        <v>0</v>
      </c>
      <c r="W64" s="278">
        <f t="shared" ca="1" si="91"/>
        <v>0</v>
      </c>
      <c r="X64" s="278">
        <f t="shared" ca="1" si="91"/>
        <v>0</v>
      </c>
      <c r="Y64" s="278">
        <f t="shared" ca="1" si="91"/>
        <v>0</v>
      </c>
      <c r="Z64" s="278">
        <f t="shared" ca="1" si="91"/>
        <v>0</v>
      </c>
      <c r="AA64" s="278">
        <f t="shared" ca="1" si="91"/>
        <v>0</v>
      </c>
      <c r="AB64" s="278">
        <f t="shared" ca="1" si="91"/>
        <v>0</v>
      </c>
      <c r="AC64" s="278">
        <f t="shared" ca="1" si="91"/>
        <v>0</v>
      </c>
      <c r="AD64" s="278">
        <f t="shared" ca="1" si="91"/>
        <v>0</v>
      </c>
      <c r="AE64" s="278">
        <f t="shared" ca="1" si="91"/>
        <v>0</v>
      </c>
      <c r="AF64" s="278">
        <f t="shared" ca="1" si="91"/>
        <v>0</v>
      </c>
      <c r="AG64" s="278">
        <f t="shared" ca="1" si="91"/>
        <v>0</v>
      </c>
      <c r="AH64" s="278">
        <f t="shared" ca="1" si="91"/>
        <v>0</v>
      </c>
      <c r="AI64" s="278">
        <f t="shared" ca="1" si="91"/>
        <v>0</v>
      </c>
      <c r="AJ64" s="278">
        <f t="shared" ca="1" si="91"/>
        <v>0</v>
      </c>
      <c r="AK64" s="278">
        <f t="shared" ca="1" si="91"/>
        <v>0</v>
      </c>
      <c r="AL64" s="278">
        <f t="shared" ca="1" si="91"/>
        <v>0</v>
      </c>
      <c r="AM64" s="278">
        <f t="shared" ca="1" si="91"/>
        <v>0</v>
      </c>
      <c r="AN64" s="278">
        <f t="shared" ca="1" si="91"/>
        <v>0</v>
      </c>
      <c r="AO64" s="278">
        <f t="shared" ca="1" si="91"/>
        <v>0</v>
      </c>
      <c r="AP64" s="278">
        <f t="shared" ca="1" si="91"/>
        <v>0</v>
      </c>
      <c r="AQ64" s="278">
        <f t="shared" ca="1" si="91"/>
        <v>0</v>
      </c>
      <c r="AR64" s="278">
        <f t="shared" ca="1" si="91"/>
        <v>0</v>
      </c>
      <c r="AS64" s="278">
        <f t="shared" ca="1" si="91"/>
        <v>0</v>
      </c>
      <c r="AT64" s="278">
        <f t="shared" ca="1" si="91"/>
        <v>0</v>
      </c>
      <c r="AU64" s="278">
        <f t="shared" ca="1" si="91"/>
        <v>0</v>
      </c>
      <c r="AV64" s="278">
        <f t="shared" ca="1" si="91"/>
        <v>0</v>
      </c>
      <c r="AW64" s="278">
        <f t="shared" ca="1" si="91"/>
        <v>0</v>
      </c>
      <c r="AX64" s="278">
        <f t="shared" ca="1" si="91"/>
        <v>0</v>
      </c>
      <c r="AY64" s="278">
        <f t="shared" ca="1" si="91"/>
        <v>0</v>
      </c>
      <c r="AZ64" s="278">
        <f t="shared" ca="1" si="91"/>
        <v>0</v>
      </c>
      <c r="BA64" s="278">
        <f t="shared" ca="1" si="91"/>
        <v>0</v>
      </c>
      <c r="BB64" s="278">
        <f t="shared" ca="1" si="91"/>
        <v>0</v>
      </c>
      <c r="BC64" s="278">
        <f t="shared" ca="1" si="91"/>
        <v>0</v>
      </c>
      <c r="BD64" s="278">
        <f t="shared" ca="1" si="91"/>
        <v>0</v>
      </c>
      <c r="BE64" s="278">
        <f t="shared" ca="1" si="91"/>
        <v>0</v>
      </c>
      <c r="BF64" s="278">
        <f t="shared" ca="1" si="91"/>
        <v>0</v>
      </c>
      <c r="BG64" s="278">
        <f t="shared" ca="1" si="91"/>
        <v>0</v>
      </c>
      <c r="BH64" s="278">
        <f t="shared" ca="1" si="91"/>
        <v>0</v>
      </c>
      <c r="BI64" s="278">
        <f t="shared" ca="1" si="91"/>
        <v>0</v>
      </c>
      <c r="BJ64" s="278">
        <f t="shared" ca="1" si="91"/>
        <v>0</v>
      </c>
      <c r="BK64" s="278">
        <f t="shared" ca="1" si="91"/>
        <v>0</v>
      </c>
      <c r="BL64" s="278">
        <f t="shared" ca="1" si="91"/>
        <v>0</v>
      </c>
      <c r="BM64" s="278">
        <f t="shared" ca="1" si="91"/>
        <v>0</v>
      </c>
      <c r="BN64" s="278">
        <f t="shared" ca="1" si="91"/>
        <v>0</v>
      </c>
      <c r="BO64" s="278">
        <f t="shared" ca="1" si="91"/>
        <v>0</v>
      </c>
      <c r="BP64" s="278">
        <f t="shared" ca="1" si="91"/>
        <v>0</v>
      </c>
      <c r="BQ64" s="278">
        <f t="shared" ref="BQ64:CS64" ca="1" si="92">IFERROR(IF(BQ$17="beräknas ej",0,BP64*IF(BQ$48&gt;$D$3,1,IF(BQ$48&lt;=$C$3,$C$2,$D$2))*IFERROR(INDEX($B$8:$E$14,MATCH($A64,$A$8:$A$14,0),MATCH(BQ$48,$B$6:$E$6,1)),0)),0)</f>
        <v>0</v>
      </c>
      <c r="BR64" s="278">
        <f t="shared" ca="1" si="92"/>
        <v>0</v>
      </c>
      <c r="BS64" s="278">
        <f t="shared" ca="1" si="92"/>
        <v>0</v>
      </c>
      <c r="BT64" s="278">
        <f t="shared" ca="1" si="92"/>
        <v>0</v>
      </c>
      <c r="BU64" s="278">
        <f t="shared" si="92"/>
        <v>0</v>
      </c>
      <c r="BV64" s="278">
        <f t="shared" si="92"/>
        <v>0</v>
      </c>
      <c r="BW64" s="278">
        <f t="shared" si="92"/>
        <v>0</v>
      </c>
      <c r="BX64" s="278">
        <f t="shared" si="92"/>
        <v>0</v>
      </c>
      <c r="BY64" s="278">
        <f t="shared" si="92"/>
        <v>0</v>
      </c>
      <c r="BZ64" s="278">
        <f t="shared" si="92"/>
        <v>0</v>
      </c>
      <c r="CA64" s="278">
        <f t="shared" si="92"/>
        <v>0</v>
      </c>
      <c r="CB64" s="278">
        <f t="shared" si="92"/>
        <v>0</v>
      </c>
      <c r="CC64" s="278">
        <f t="shared" si="92"/>
        <v>0</v>
      </c>
      <c r="CD64" s="278">
        <f t="shared" si="92"/>
        <v>0</v>
      </c>
      <c r="CE64" s="278">
        <f t="shared" si="92"/>
        <v>0</v>
      </c>
      <c r="CF64" s="278">
        <f t="shared" si="92"/>
        <v>0</v>
      </c>
      <c r="CG64" s="278">
        <f t="shared" si="92"/>
        <v>0</v>
      </c>
      <c r="CH64" s="278">
        <f t="shared" si="92"/>
        <v>0</v>
      </c>
      <c r="CI64" s="278">
        <f t="shared" si="92"/>
        <v>0</v>
      </c>
      <c r="CJ64" s="278">
        <f t="shared" si="92"/>
        <v>0</v>
      </c>
      <c r="CK64" s="278">
        <f t="shared" si="92"/>
        <v>0</v>
      </c>
      <c r="CL64" s="278">
        <f t="shared" si="92"/>
        <v>0</v>
      </c>
      <c r="CM64" s="278">
        <f t="shared" si="92"/>
        <v>0</v>
      </c>
      <c r="CN64" s="278">
        <f t="shared" si="92"/>
        <v>0</v>
      </c>
      <c r="CO64" s="278">
        <f t="shared" si="92"/>
        <v>0</v>
      </c>
      <c r="CP64" s="278">
        <f t="shared" si="92"/>
        <v>0</v>
      </c>
      <c r="CQ64" s="278">
        <f t="shared" si="92"/>
        <v>0</v>
      </c>
      <c r="CR64" s="278">
        <f t="shared" si="92"/>
        <v>0</v>
      </c>
      <c r="CS64" s="278">
        <f t="shared" si="92"/>
        <v>0</v>
      </c>
    </row>
    <row r="65" spans="1:97" s="377" customFormat="1" x14ac:dyDescent="0.35">
      <c r="A65" s="278">
        <f>Prognoser!C110</f>
        <v>0</v>
      </c>
      <c r="B65" s="278" t="str">
        <f>'UA basår'!B23</f>
        <v>0 0</v>
      </c>
      <c r="C65" s="278">
        <f>Prognoser!D110</f>
        <v>0</v>
      </c>
      <c r="D65" s="278">
        <f ca="1">IFERROR('UA basår'!AC23+'UA basår'!AC53,0)</f>
        <v>0</v>
      </c>
      <c r="E65" s="278">
        <f t="shared" ref="E65:BP65" ca="1" si="93">IFERROR(IF(E$17="beräknas ej",0,D65*IF(E$48&gt;$D$3,1,IF(E$48&lt;=$C$3,$C$2,$D$2))*IFERROR(INDEX($B$8:$E$14,MATCH($A65,$A$8:$A$14,0),MATCH(E$48,$B$6:$E$6,1)),0)),0)</f>
        <v>0</v>
      </c>
      <c r="F65" s="278">
        <f t="shared" ca="1" si="93"/>
        <v>0</v>
      </c>
      <c r="G65" s="278">
        <f t="shared" ca="1" si="93"/>
        <v>0</v>
      </c>
      <c r="H65" s="278">
        <f t="shared" ca="1" si="93"/>
        <v>0</v>
      </c>
      <c r="I65" s="278">
        <f t="shared" ca="1" si="93"/>
        <v>0</v>
      </c>
      <c r="J65" s="278">
        <f t="shared" ca="1" si="93"/>
        <v>0</v>
      </c>
      <c r="K65" s="278">
        <f t="shared" ca="1" si="93"/>
        <v>0</v>
      </c>
      <c r="L65" s="278">
        <f t="shared" ca="1" si="93"/>
        <v>0</v>
      </c>
      <c r="M65" s="278">
        <f t="shared" ca="1" si="93"/>
        <v>0</v>
      </c>
      <c r="N65" s="278">
        <f t="shared" ca="1" si="93"/>
        <v>0</v>
      </c>
      <c r="O65" s="278">
        <f t="shared" ca="1" si="93"/>
        <v>0</v>
      </c>
      <c r="P65" s="278">
        <f t="shared" ca="1" si="93"/>
        <v>0</v>
      </c>
      <c r="Q65" s="278">
        <f t="shared" ca="1" si="93"/>
        <v>0</v>
      </c>
      <c r="R65" s="278">
        <f t="shared" ca="1" si="93"/>
        <v>0</v>
      </c>
      <c r="S65" s="278">
        <f t="shared" ca="1" si="93"/>
        <v>0</v>
      </c>
      <c r="T65" s="278">
        <f t="shared" ca="1" si="93"/>
        <v>0</v>
      </c>
      <c r="U65" s="278">
        <f t="shared" ca="1" si="93"/>
        <v>0</v>
      </c>
      <c r="V65" s="278">
        <f t="shared" ca="1" si="93"/>
        <v>0</v>
      </c>
      <c r="W65" s="278">
        <f t="shared" ca="1" si="93"/>
        <v>0</v>
      </c>
      <c r="X65" s="278">
        <f t="shared" ca="1" si="93"/>
        <v>0</v>
      </c>
      <c r="Y65" s="278">
        <f t="shared" ca="1" si="93"/>
        <v>0</v>
      </c>
      <c r="Z65" s="278">
        <f t="shared" ca="1" si="93"/>
        <v>0</v>
      </c>
      <c r="AA65" s="278">
        <f t="shared" ca="1" si="93"/>
        <v>0</v>
      </c>
      <c r="AB65" s="278">
        <f t="shared" ca="1" si="93"/>
        <v>0</v>
      </c>
      <c r="AC65" s="278">
        <f t="shared" ca="1" si="93"/>
        <v>0</v>
      </c>
      <c r="AD65" s="278">
        <f t="shared" ca="1" si="93"/>
        <v>0</v>
      </c>
      <c r="AE65" s="278">
        <f t="shared" ca="1" si="93"/>
        <v>0</v>
      </c>
      <c r="AF65" s="278">
        <f t="shared" ca="1" si="93"/>
        <v>0</v>
      </c>
      <c r="AG65" s="278">
        <f t="shared" ca="1" si="93"/>
        <v>0</v>
      </c>
      <c r="AH65" s="278">
        <f t="shared" ca="1" si="93"/>
        <v>0</v>
      </c>
      <c r="AI65" s="278">
        <f t="shared" ca="1" si="93"/>
        <v>0</v>
      </c>
      <c r="AJ65" s="278">
        <f t="shared" ca="1" si="93"/>
        <v>0</v>
      </c>
      <c r="AK65" s="278">
        <f t="shared" ca="1" si="93"/>
        <v>0</v>
      </c>
      <c r="AL65" s="278">
        <f t="shared" ca="1" si="93"/>
        <v>0</v>
      </c>
      <c r="AM65" s="278">
        <f t="shared" ca="1" si="93"/>
        <v>0</v>
      </c>
      <c r="AN65" s="278">
        <f t="shared" ca="1" si="93"/>
        <v>0</v>
      </c>
      <c r="AO65" s="278">
        <f t="shared" ca="1" si="93"/>
        <v>0</v>
      </c>
      <c r="AP65" s="278">
        <f t="shared" ca="1" si="93"/>
        <v>0</v>
      </c>
      <c r="AQ65" s="278">
        <f t="shared" ca="1" si="93"/>
        <v>0</v>
      </c>
      <c r="AR65" s="278">
        <f t="shared" ca="1" si="93"/>
        <v>0</v>
      </c>
      <c r="AS65" s="278">
        <f t="shared" ca="1" si="93"/>
        <v>0</v>
      </c>
      <c r="AT65" s="278">
        <f t="shared" ca="1" si="93"/>
        <v>0</v>
      </c>
      <c r="AU65" s="278">
        <f t="shared" ca="1" si="93"/>
        <v>0</v>
      </c>
      <c r="AV65" s="278">
        <f t="shared" ca="1" si="93"/>
        <v>0</v>
      </c>
      <c r="AW65" s="278">
        <f t="shared" ca="1" si="93"/>
        <v>0</v>
      </c>
      <c r="AX65" s="278">
        <f t="shared" ca="1" si="93"/>
        <v>0</v>
      </c>
      <c r="AY65" s="278">
        <f t="shared" ca="1" si="93"/>
        <v>0</v>
      </c>
      <c r="AZ65" s="278">
        <f t="shared" ca="1" si="93"/>
        <v>0</v>
      </c>
      <c r="BA65" s="278">
        <f t="shared" ca="1" si="93"/>
        <v>0</v>
      </c>
      <c r="BB65" s="278">
        <f t="shared" ca="1" si="93"/>
        <v>0</v>
      </c>
      <c r="BC65" s="278">
        <f t="shared" ca="1" si="93"/>
        <v>0</v>
      </c>
      <c r="BD65" s="278">
        <f t="shared" ca="1" si="93"/>
        <v>0</v>
      </c>
      <c r="BE65" s="278">
        <f t="shared" ca="1" si="93"/>
        <v>0</v>
      </c>
      <c r="BF65" s="278">
        <f t="shared" ca="1" si="93"/>
        <v>0</v>
      </c>
      <c r="BG65" s="278">
        <f t="shared" ca="1" si="93"/>
        <v>0</v>
      </c>
      <c r="BH65" s="278">
        <f t="shared" ca="1" si="93"/>
        <v>0</v>
      </c>
      <c r="BI65" s="278">
        <f t="shared" ca="1" si="93"/>
        <v>0</v>
      </c>
      <c r="BJ65" s="278">
        <f t="shared" ca="1" si="93"/>
        <v>0</v>
      </c>
      <c r="BK65" s="278">
        <f t="shared" ca="1" si="93"/>
        <v>0</v>
      </c>
      <c r="BL65" s="278">
        <f t="shared" ca="1" si="93"/>
        <v>0</v>
      </c>
      <c r="BM65" s="278">
        <f t="shared" ca="1" si="93"/>
        <v>0</v>
      </c>
      <c r="BN65" s="278">
        <f t="shared" ca="1" si="93"/>
        <v>0</v>
      </c>
      <c r="BO65" s="278">
        <f t="shared" ca="1" si="93"/>
        <v>0</v>
      </c>
      <c r="BP65" s="278">
        <f t="shared" ca="1" si="93"/>
        <v>0</v>
      </c>
      <c r="BQ65" s="278">
        <f t="shared" ref="BQ65:CS65" ca="1" si="94">IFERROR(IF(BQ$17="beräknas ej",0,BP65*IF(BQ$48&gt;$D$3,1,IF(BQ$48&lt;=$C$3,$C$2,$D$2))*IFERROR(INDEX($B$8:$E$14,MATCH($A65,$A$8:$A$14,0),MATCH(BQ$48,$B$6:$E$6,1)),0)),0)</f>
        <v>0</v>
      </c>
      <c r="BR65" s="278">
        <f t="shared" ca="1" si="94"/>
        <v>0</v>
      </c>
      <c r="BS65" s="278">
        <f t="shared" ca="1" si="94"/>
        <v>0</v>
      </c>
      <c r="BT65" s="278">
        <f t="shared" ca="1" si="94"/>
        <v>0</v>
      </c>
      <c r="BU65" s="278">
        <f t="shared" si="94"/>
        <v>0</v>
      </c>
      <c r="BV65" s="278">
        <f t="shared" si="94"/>
        <v>0</v>
      </c>
      <c r="BW65" s="278">
        <f t="shared" si="94"/>
        <v>0</v>
      </c>
      <c r="BX65" s="278">
        <f t="shared" si="94"/>
        <v>0</v>
      </c>
      <c r="BY65" s="278">
        <f t="shared" si="94"/>
        <v>0</v>
      </c>
      <c r="BZ65" s="278">
        <f t="shared" si="94"/>
        <v>0</v>
      </c>
      <c r="CA65" s="278">
        <f t="shared" si="94"/>
        <v>0</v>
      </c>
      <c r="CB65" s="278">
        <f t="shared" si="94"/>
        <v>0</v>
      </c>
      <c r="CC65" s="278">
        <f t="shared" si="94"/>
        <v>0</v>
      </c>
      <c r="CD65" s="278">
        <f t="shared" si="94"/>
        <v>0</v>
      </c>
      <c r="CE65" s="278">
        <f t="shared" si="94"/>
        <v>0</v>
      </c>
      <c r="CF65" s="278">
        <f t="shared" si="94"/>
        <v>0</v>
      </c>
      <c r="CG65" s="278">
        <f t="shared" si="94"/>
        <v>0</v>
      </c>
      <c r="CH65" s="278">
        <f t="shared" si="94"/>
        <v>0</v>
      </c>
      <c r="CI65" s="278">
        <f t="shared" si="94"/>
        <v>0</v>
      </c>
      <c r="CJ65" s="278">
        <f t="shared" si="94"/>
        <v>0</v>
      </c>
      <c r="CK65" s="278">
        <f t="shared" si="94"/>
        <v>0</v>
      </c>
      <c r="CL65" s="278">
        <f t="shared" si="94"/>
        <v>0</v>
      </c>
      <c r="CM65" s="278">
        <f t="shared" si="94"/>
        <v>0</v>
      </c>
      <c r="CN65" s="278">
        <f t="shared" si="94"/>
        <v>0</v>
      </c>
      <c r="CO65" s="278">
        <f t="shared" si="94"/>
        <v>0</v>
      </c>
      <c r="CP65" s="278">
        <f t="shared" si="94"/>
        <v>0</v>
      </c>
      <c r="CQ65" s="278">
        <f t="shared" si="94"/>
        <v>0</v>
      </c>
      <c r="CR65" s="278">
        <f t="shared" si="94"/>
        <v>0</v>
      </c>
      <c r="CS65" s="278">
        <f t="shared" si="94"/>
        <v>0</v>
      </c>
    </row>
    <row r="66" spans="1:97" s="377" customFormat="1" x14ac:dyDescent="0.35">
      <c r="A66" s="278">
        <f>Prognoser!C111</f>
        <v>0</v>
      </c>
      <c r="B66" s="278" t="str">
        <f>'UA basår'!B24</f>
        <v>0 0</v>
      </c>
      <c r="C66" s="278">
        <f>Prognoser!D111</f>
        <v>0</v>
      </c>
      <c r="D66" s="278">
        <f ca="1">IFERROR('UA basår'!AC24+'UA basår'!AC54,0)</f>
        <v>0</v>
      </c>
      <c r="E66" s="278">
        <f t="shared" ref="E66:BP66" ca="1" si="95">IFERROR(IF(E$17="beräknas ej",0,D66*IF(E$48&gt;$D$3,1,IF(E$48&lt;=$C$3,$C$2,$D$2))*IFERROR(INDEX($B$8:$E$14,MATCH($A66,$A$8:$A$14,0),MATCH(E$48,$B$6:$E$6,1)),0)),0)</f>
        <v>0</v>
      </c>
      <c r="F66" s="278">
        <f t="shared" ca="1" si="95"/>
        <v>0</v>
      </c>
      <c r="G66" s="278">
        <f t="shared" ca="1" si="95"/>
        <v>0</v>
      </c>
      <c r="H66" s="278">
        <f t="shared" ca="1" si="95"/>
        <v>0</v>
      </c>
      <c r="I66" s="278">
        <f t="shared" ca="1" si="95"/>
        <v>0</v>
      </c>
      <c r="J66" s="278">
        <f t="shared" ca="1" si="95"/>
        <v>0</v>
      </c>
      <c r="K66" s="278">
        <f t="shared" ca="1" si="95"/>
        <v>0</v>
      </c>
      <c r="L66" s="278">
        <f t="shared" ca="1" si="95"/>
        <v>0</v>
      </c>
      <c r="M66" s="278">
        <f t="shared" ca="1" si="95"/>
        <v>0</v>
      </c>
      <c r="N66" s="278">
        <f t="shared" ca="1" si="95"/>
        <v>0</v>
      </c>
      <c r="O66" s="278">
        <f t="shared" ca="1" si="95"/>
        <v>0</v>
      </c>
      <c r="P66" s="278">
        <f t="shared" ca="1" si="95"/>
        <v>0</v>
      </c>
      <c r="Q66" s="278">
        <f t="shared" ca="1" si="95"/>
        <v>0</v>
      </c>
      <c r="R66" s="278">
        <f t="shared" ca="1" si="95"/>
        <v>0</v>
      </c>
      <c r="S66" s="278">
        <f t="shared" ca="1" si="95"/>
        <v>0</v>
      </c>
      <c r="T66" s="278">
        <f t="shared" ca="1" si="95"/>
        <v>0</v>
      </c>
      <c r="U66" s="278">
        <f t="shared" ca="1" si="95"/>
        <v>0</v>
      </c>
      <c r="V66" s="278">
        <f t="shared" ca="1" si="95"/>
        <v>0</v>
      </c>
      <c r="W66" s="278">
        <f t="shared" ca="1" si="95"/>
        <v>0</v>
      </c>
      <c r="X66" s="278">
        <f t="shared" ca="1" si="95"/>
        <v>0</v>
      </c>
      <c r="Y66" s="278">
        <f t="shared" ca="1" si="95"/>
        <v>0</v>
      </c>
      <c r="Z66" s="278">
        <f t="shared" ca="1" si="95"/>
        <v>0</v>
      </c>
      <c r="AA66" s="278">
        <f t="shared" ca="1" si="95"/>
        <v>0</v>
      </c>
      <c r="AB66" s="278">
        <f t="shared" ca="1" si="95"/>
        <v>0</v>
      </c>
      <c r="AC66" s="278">
        <f t="shared" ca="1" si="95"/>
        <v>0</v>
      </c>
      <c r="AD66" s="278">
        <f t="shared" ca="1" si="95"/>
        <v>0</v>
      </c>
      <c r="AE66" s="278">
        <f t="shared" ca="1" si="95"/>
        <v>0</v>
      </c>
      <c r="AF66" s="278">
        <f t="shared" ca="1" si="95"/>
        <v>0</v>
      </c>
      <c r="AG66" s="278">
        <f t="shared" ca="1" si="95"/>
        <v>0</v>
      </c>
      <c r="AH66" s="278">
        <f t="shared" ca="1" si="95"/>
        <v>0</v>
      </c>
      <c r="AI66" s="278">
        <f t="shared" ca="1" si="95"/>
        <v>0</v>
      </c>
      <c r="AJ66" s="278">
        <f t="shared" ca="1" si="95"/>
        <v>0</v>
      </c>
      <c r="AK66" s="278">
        <f t="shared" ca="1" si="95"/>
        <v>0</v>
      </c>
      <c r="AL66" s="278">
        <f t="shared" ca="1" si="95"/>
        <v>0</v>
      </c>
      <c r="AM66" s="278">
        <f t="shared" ca="1" si="95"/>
        <v>0</v>
      </c>
      <c r="AN66" s="278">
        <f t="shared" ca="1" si="95"/>
        <v>0</v>
      </c>
      <c r="AO66" s="278">
        <f t="shared" ca="1" si="95"/>
        <v>0</v>
      </c>
      <c r="AP66" s="278">
        <f t="shared" ca="1" si="95"/>
        <v>0</v>
      </c>
      <c r="AQ66" s="278">
        <f t="shared" ca="1" si="95"/>
        <v>0</v>
      </c>
      <c r="AR66" s="278">
        <f t="shared" ca="1" si="95"/>
        <v>0</v>
      </c>
      <c r="AS66" s="278">
        <f t="shared" ca="1" si="95"/>
        <v>0</v>
      </c>
      <c r="AT66" s="278">
        <f t="shared" ca="1" si="95"/>
        <v>0</v>
      </c>
      <c r="AU66" s="278">
        <f t="shared" ca="1" si="95"/>
        <v>0</v>
      </c>
      <c r="AV66" s="278">
        <f t="shared" ca="1" si="95"/>
        <v>0</v>
      </c>
      <c r="AW66" s="278">
        <f t="shared" ca="1" si="95"/>
        <v>0</v>
      </c>
      <c r="AX66" s="278">
        <f t="shared" ca="1" si="95"/>
        <v>0</v>
      </c>
      <c r="AY66" s="278">
        <f t="shared" ca="1" si="95"/>
        <v>0</v>
      </c>
      <c r="AZ66" s="278">
        <f t="shared" ca="1" si="95"/>
        <v>0</v>
      </c>
      <c r="BA66" s="278">
        <f t="shared" ca="1" si="95"/>
        <v>0</v>
      </c>
      <c r="BB66" s="278">
        <f t="shared" ca="1" si="95"/>
        <v>0</v>
      </c>
      <c r="BC66" s="278">
        <f t="shared" ca="1" si="95"/>
        <v>0</v>
      </c>
      <c r="BD66" s="278">
        <f t="shared" ca="1" si="95"/>
        <v>0</v>
      </c>
      <c r="BE66" s="278">
        <f t="shared" ca="1" si="95"/>
        <v>0</v>
      </c>
      <c r="BF66" s="278">
        <f t="shared" ca="1" si="95"/>
        <v>0</v>
      </c>
      <c r="BG66" s="278">
        <f t="shared" ca="1" si="95"/>
        <v>0</v>
      </c>
      <c r="BH66" s="278">
        <f t="shared" ca="1" si="95"/>
        <v>0</v>
      </c>
      <c r="BI66" s="278">
        <f t="shared" ca="1" si="95"/>
        <v>0</v>
      </c>
      <c r="BJ66" s="278">
        <f t="shared" ca="1" si="95"/>
        <v>0</v>
      </c>
      <c r="BK66" s="278">
        <f t="shared" ca="1" si="95"/>
        <v>0</v>
      </c>
      <c r="BL66" s="278">
        <f t="shared" ca="1" si="95"/>
        <v>0</v>
      </c>
      <c r="BM66" s="278">
        <f t="shared" ca="1" si="95"/>
        <v>0</v>
      </c>
      <c r="BN66" s="278">
        <f t="shared" ca="1" si="95"/>
        <v>0</v>
      </c>
      <c r="BO66" s="278">
        <f t="shared" ca="1" si="95"/>
        <v>0</v>
      </c>
      <c r="BP66" s="278">
        <f t="shared" ca="1" si="95"/>
        <v>0</v>
      </c>
      <c r="BQ66" s="278">
        <f t="shared" ref="BQ66:CS66" ca="1" si="96">IFERROR(IF(BQ$17="beräknas ej",0,BP66*IF(BQ$48&gt;$D$3,1,IF(BQ$48&lt;=$C$3,$C$2,$D$2))*IFERROR(INDEX($B$8:$E$14,MATCH($A66,$A$8:$A$14,0),MATCH(BQ$48,$B$6:$E$6,1)),0)),0)</f>
        <v>0</v>
      </c>
      <c r="BR66" s="278">
        <f t="shared" ca="1" si="96"/>
        <v>0</v>
      </c>
      <c r="BS66" s="278">
        <f t="shared" ca="1" si="96"/>
        <v>0</v>
      </c>
      <c r="BT66" s="278">
        <f t="shared" ca="1" si="96"/>
        <v>0</v>
      </c>
      <c r="BU66" s="278">
        <f t="shared" si="96"/>
        <v>0</v>
      </c>
      <c r="BV66" s="278">
        <f t="shared" si="96"/>
        <v>0</v>
      </c>
      <c r="BW66" s="278">
        <f t="shared" si="96"/>
        <v>0</v>
      </c>
      <c r="BX66" s="278">
        <f t="shared" si="96"/>
        <v>0</v>
      </c>
      <c r="BY66" s="278">
        <f t="shared" si="96"/>
        <v>0</v>
      </c>
      <c r="BZ66" s="278">
        <f t="shared" si="96"/>
        <v>0</v>
      </c>
      <c r="CA66" s="278">
        <f t="shared" si="96"/>
        <v>0</v>
      </c>
      <c r="CB66" s="278">
        <f t="shared" si="96"/>
        <v>0</v>
      </c>
      <c r="CC66" s="278">
        <f t="shared" si="96"/>
        <v>0</v>
      </c>
      <c r="CD66" s="278">
        <f t="shared" si="96"/>
        <v>0</v>
      </c>
      <c r="CE66" s="278">
        <f t="shared" si="96"/>
        <v>0</v>
      </c>
      <c r="CF66" s="278">
        <f t="shared" si="96"/>
        <v>0</v>
      </c>
      <c r="CG66" s="278">
        <f t="shared" si="96"/>
        <v>0</v>
      </c>
      <c r="CH66" s="278">
        <f t="shared" si="96"/>
        <v>0</v>
      </c>
      <c r="CI66" s="278">
        <f t="shared" si="96"/>
        <v>0</v>
      </c>
      <c r="CJ66" s="278">
        <f t="shared" si="96"/>
        <v>0</v>
      </c>
      <c r="CK66" s="278">
        <f t="shared" si="96"/>
        <v>0</v>
      </c>
      <c r="CL66" s="278">
        <f t="shared" si="96"/>
        <v>0</v>
      </c>
      <c r="CM66" s="278">
        <f t="shared" si="96"/>
        <v>0</v>
      </c>
      <c r="CN66" s="278">
        <f t="shared" si="96"/>
        <v>0</v>
      </c>
      <c r="CO66" s="278">
        <f t="shared" si="96"/>
        <v>0</v>
      </c>
      <c r="CP66" s="278">
        <f t="shared" si="96"/>
        <v>0</v>
      </c>
      <c r="CQ66" s="278">
        <f t="shared" si="96"/>
        <v>0</v>
      </c>
      <c r="CR66" s="278">
        <f t="shared" si="96"/>
        <v>0</v>
      </c>
      <c r="CS66" s="278">
        <f t="shared" si="96"/>
        <v>0</v>
      </c>
    </row>
    <row r="67" spans="1:97" s="377" customFormat="1" x14ac:dyDescent="0.35">
      <c r="A67" s="278">
        <f>Prognoser!C112</f>
        <v>0</v>
      </c>
      <c r="B67" s="278" t="str">
        <f>'UA basår'!B25</f>
        <v>0 0</v>
      </c>
      <c r="C67" s="278">
        <f>Prognoser!D112</f>
        <v>0</v>
      </c>
      <c r="D67" s="278">
        <f ca="1">IFERROR('UA basår'!AC25+'UA basår'!AC55,0)</f>
        <v>0</v>
      </c>
      <c r="E67" s="278">
        <f t="shared" ref="E67:BP67" ca="1" si="97">IFERROR(IF(E$17="beräknas ej",0,D67*IF(E$48&gt;$D$3,1,IF(E$48&lt;=$C$3,$C$2,$D$2))*IFERROR(INDEX($B$8:$E$14,MATCH($A67,$A$8:$A$14,0),MATCH(E$48,$B$6:$E$6,1)),0)),0)</f>
        <v>0</v>
      </c>
      <c r="F67" s="278">
        <f t="shared" ca="1" si="97"/>
        <v>0</v>
      </c>
      <c r="G67" s="278">
        <f t="shared" ca="1" si="97"/>
        <v>0</v>
      </c>
      <c r="H67" s="278">
        <f t="shared" ca="1" si="97"/>
        <v>0</v>
      </c>
      <c r="I67" s="278">
        <f t="shared" ca="1" si="97"/>
        <v>0</v>
      </c>
      <c r="J67" s="278">
        <f t="shared" ca="1" si="97"/>
        <v>0</v>
      </c>
      <c r="K67" s="278">
        <f t="shared" ca="1" si="97"/>
        <v>0</v>
      </c>
      <c r="L67" s="278">
        <f t="shared" ca="1" si="97"/>
        <v>0</v>
      </c>
      <c r="M67" s="278">
        <f t="shared" ca="1" si="97"/>
        <v>0</v>
      </c>
      <c r="N67" s="278">
        <f t="shared" ca="1" si="97"/>
        <v>0</v>
      </c>
      <c r="O67" s="278">
        <f t="shared" ca="1" si="97"/>
        <v>0</v>
      </c>
      <c r="P67" s="278">
        <f t="shared" ca="1" si="97"/>
        <v>0</v>
      </c>
      <c r="Q67" s="278">
        <f t="shared" ca="1" si="97"/>
        <v>0</v>
      </c>
      <c r="R67" s="278">
        <f t="shared" ca="1" si="97"/>
        <v>0</v>
      </c>
      <c r="S67" s="278">
        <f t="shared" ca="1" si="97"/>
        <v>0</v>
      </c>
      <c r="T67" s="278">
        <f t="shared" ca="1" si="97"/>
        <v>0</v>
      </c>
      <c r="U67" s="278">
        <f t="shared" ca="1" si="97"/>
        <v>0</v>
      </c>
      <c r="V67" s="278">
        <f t="shared" ca="1" si="97"/>
        <v>0</v>
      </c>
      <c r="W67" s="278">
        <f t="shared" ca="1" si="97"/>
        <v>0</v>
      </c>
      <c r="X67" s="278">
        <f t="shared" ca="1" si="97"/>
        <v>0</v>
      </c>
      <c r="Y67" s="278">
        <f t="shared" ca="1" si="97"/>
        <v>0</v>
      </c>
      <c r="Z67" s="278">
        <f t="shared" ca="1" si="97"/>
        <v>0</v>
      </c>
      <c r="AA67" s="278">
        <f t="shared" ca="1" si="97"/>
        <v>0</v>
      </c>
      <c r="AB67" s="278">
        <f t="shared" ca="1" si="97"/>
        <v>0</v>
      </c>
      <c r="AC67" s="278">
        <f t="shared" ca="1" si="97"/>
        <v>0</v>
      </c>
      <c r="AD67" s="278">
        <f t="shared" ca="1" si="97"/>
        <v>0</v>
      </c>
      <c r="AE67" s="278">
        <f t="shared" ca="1" si="97"/>
        <v>0</v>
      </c>
      <c r="AF67" s="278">
        <f t="shared" ca="1" si="97"/>
        <v>0</v>
      </c>
      <c r="AG67" s="278">
        <f t="shared" ca="1" si="97"/>
        <v>0</v>
      </c>
      <c r="AH67" s="278">
        <f t="shared" ca="1" si="97"/>
        <v>0</v>
      </c>
      <c r="AI67" s="278">
        <f t="shared" ca="1" si="97"/>
        <v>0</v>
      </c>
      <c r="AJ67" s="278">
        <f t="shared" ca="1" si="97"/>
        <v>0</v>
      </c>
      <c r="AK67" s="278">
        <f t="shared" ca="1" si="97"/>
        <v>0</v>
      </c>
      <c r="AL67" s="278">
        <f t="shared" ca="1" si="97"/>
        <v>0</v>
      </c>
      <c r="AM67" s="278">
        <f t="shared" ca="1" si="97"/>
        <v>0</v>
      </c>
      <c r="AN67" s="278">
        <f t="shared" ca="1" si="97"/>
        <v>0</v>
      </c>
      <c r="AO67" s="278">
        <f t="shared" ca="1" si="97"/>
        <v>0</v>
      </c>
      <c r="AP67" s="278">
        <f t="shared" ca="1" si="97"/>
        <v>0</v>
      </c>
      <c r="AQ67" s="278">
        <f t="shared" ca="1" si="97"/>
        <v>0</v>
      </c>
      <c r="AR67" s="278">
        <f t="shared" ca="1" si="97"/>
        <v>0</v>
      </c>
      <c r="AS67" s="278">
        <f t="shared" ca="1" si="97"/>
        <v>0</v>
      </c>
      <c r="AT67" s="278">
        <f t="shared" ca="1" si="97"/>
        <v>0</v>
      </c>
      <c r="AU67" s="278">
        <f t="shared" ca="1" si="97"/>
        <v>0</v>
      </c>
      <c r="AV67" s="278">
        <f t="shared" ca="1" si="97"/>
        <v>0</v>
      </c>
      <c r="AW67" s="278">
        <f t="shared" ca="1" si="97"/>
        <v>0</v>
      </c>
      <c r="AX67" s="278">
        <f t="shared" ca="1" si="97"/>
        <v>0</v>
      </c>
      <c r="AY67" s="278">
        <f t="shared" ca="1" si="97"/>
        <v>0</v>
      </c>
      <c r="AZ67" s="278">
        <f t="shared" ca="1" si="97"/>
        <v>0</v>
      </c>
      <c r="BA67" s="278">
        <f t="shared" ca="1" si="97"/>
        <v>0</v>
      </c>
      <c r="BB67" s="278">
        <f t="shared" ca="1" si="97"/>
        <v>0</v>
      </c>
      <c r="BC67" s="278">
        <f t="shared" ca="1" si="97"/>
        <v>0</v>
      </c>
      <c r="BD67" s="278">
        <f t="shared" ca="1" si="97"/>
        <v>0</v>
      </c>
      <c r="BE67" s="278">
        <f t="shared" ca="1" si="97"/>
        <v>0</v>
      </c>
      <c r="BF67" s="278">
        <f t="shared" ca="1" si="97"/>
        <v>0</v>
      </c>
      <c r="BG67" s="278">
        <f t="shared" ca="1" si="97"/>
        <v>0</v>
      </c>
      <c r="BH67" s="278">
        <f t="shared" ca="1" si="97"/>
        <v>0</v>
      </c>
      <c r="BI67" s="278">
        <f t="shared" ca="1" si="97"/>
        <v>0</v>
      </c>
      <c r="BJ67" s="278">
        <f t="shared" ca="1" si="97"/>
        <v>0</v>
      </c>
      <c r="BK67" s="278">
        <f t="shared" ca="1" si="97"/>
        <v>0</v>
      </c>
      <c r="BL67" s="278">
        <f t="shared" ca="1" si="97"/>
        <v>0</v>
      </c>
      <c r="BM67" s="278">
        <f t="shared" ca="1" si="97"/>
        <v>0</v>
      </c>
      <c r="BN67" s="278">
        <f t="shared" ca="1" si="97"/>
        <v>0</v>
      </c>
      <c r="BO67" s="278">
        <f t="shared" ca="1" si="97"/>
        <v>0</v>
      </c>
      <c r="BP67" s="278">
        <f t="shared" ca="1" si="97"/>
        <v>0</v>
      </c>
      <c r="BQ67" s="278">
        <f t="shared" ref="BQ67:CS67" ca="1" si="98">IFERROR(IF(BQ$17="beräknas ej",0,BP67*IF(BQ$48&gt;$D$3,1,IF(BQ$48&lt;=$C$3,$C$2,$D$2))*IFERROR(INDEX($B$8:$E$14,MATCH($A67,$A$8:$A$14,0),MATCH(BQ$48,$B$6:$E$6,1)),0)),0)</f>
        <v>0</v>
      </c>
      <c r="BR67" s="278">
        <f t="shared" ca="1" si="98"/>
        <v>0</v>
      </c>
      <c r="BS67" s="278">
        <f t="shared" ca="1" si="98"/>
        <v>0</v>
      </c>
      <c r="BT67" s="278">
        <f t="shared" ca="1" si="98"/>
        <v>0</v>
      </c>
      <c r="BU67" s="278">
        <f t="shared" si="98"/>
        <v>0</v>
      </c>
      <c r="BV67" s="278">
        <f t="shared" si="98"/>
        <v>0</v>
      </c>
      <c r="BW67" s="278">
        <f t="shared" si="98"/>
        <v>0</v>
      </c>
      <c r="BX67" s="278">
        <f t="shared" si="98"/>
        <v>0</v>
      </c>
      <c r="BY67" s="278">
        <f t="shared" si="98"/>
        <v>0</v>
      </c>
      <c r="BZ67" s="278">
        <f t="shared" si="98"/>
        <v>0</v>
      </c>
      <c r="CA67" s="278">
        <f t="shared" si="98"/>
        <v>0</v>
      </c>
      <c r="CB67" s="278">
        <f t="shared" si="98"/>
        <v>0</v>
      </c>
      <c r="CC67" s="278">
        <f t="shared" si="98"/>
        <v>0</v>
      </c>
      <c r="CD67" s="278">
        <f t="shared" si="98"/>
        <v>0</v>
      </c>
      <c r="CE67" s="278">
        <f t="shared" si="98"/>
        <v>0</v>
      </c>
      <c r="CF67" s="278">
        <f t="shared" si="98"/>
        <v>0</v>
      </c>
      <c r="CG67" s="278">
        <f t="shared" si="98"/>
        <v>0</v>
      </c>
      <c r="CH67" s="278">
        <f t="shared" si="98"/>
        <v>0</v>
      </c>
      <c r="CI67" s="278">
        <f t="shared" si="98"/>
        <v>0</v>
      </c>
      <c r="CJ67" s="278">
        <f t="shared" si="98"/>
        <v>0</v>
      </c>
      <c r="CK67" s="278">
        <f t="shared" si="98"/>
        <v>0</v>
      </c>
      <c r="CL67" s="278">
        <f t="shared" si="98"/>
        <v>0</v>
      </c>
      <c r="CM67" s="278">
        <f t="shared" si="98"/>
        <v>0</v>
      </c>
      <c r="CN67" s="278">
        <f t="shared" si="98"/>
        <v>0</v>
      </c>
      <c r="CO67" s="278">
        <f t="shared" si="98"/>
        <v>0</v>
      </c>
      <c r="CP67" s="278">
        <f t="shared" si="98"/>
        <v>0</v>
      </c>
      <c r="CQ67" s="278">
        <f t="shared" si="98"/>
        <v>0</v>
      </c>
      <c r="CR67" s="278">
        <f t="shared" si="98"/>
        <v>0</v>
      </c>
      <c r="CS67" s="278">
        <f t="shared" si="98"/>
        <v>0</v>
      </c>
    </row>
    <row r="68" spans="1:97" s="377" customFormat="1" x14ac:dyDescent="0.35">
      <c r="A68" s="278">
        <f>Prognoser!C113</f>
        <v>0</v>
      </c>
      <c r="B68" s="278" t="str">
        <f>'UA basår'!B26</f>
        <v>0 0</v>
      </c>
      <c r="C68" s="278">
        <f>Prognoser!D113</f>
        <v>0</v>
      </c>
      <c r="D68" s="278">
        <f ca="1">IFERROR('UA basår'!AC26+'UA basår'!AC56,0)</f>
        <v>0</v>
      </c>
      <c r="E68" s="278">
        <f t="shared" ref="E68:BP68" ca="1" si="99">IFERROR(IF(E$17="beräknas ej",0,D68*IF(E$48&gt;$D$3,1,IF(E$48&lt;=$C$3,$C$2,$D$2))*IFERROR(INDEX($B$8:$E$14,MATCH($A68,$A$8:$A$14,0),MATCH(E$48,$B$6:$E$6,1)),0)),0)</f>
        <v>0</v>
      </c>
      <c r="F68" s="278">
        <f t="shared" ca="1" si="99"/>
        <v>0</v>
      </c>
      <c r="G68" s="278">
        <f t="shared" ca="1" si="99"/>
        <v>0</v>
      </c>
      <c r="H68" s="278">
        <f t="shared" ca="1" si="99"/>
        <v>0</v>
      </c>
      <c r="I68" s="278">
        <f t="shared" ca="1" si="99"/>
        <v>0</v>
      </c>
      <c r="J68" s="278">
        <f t="shared" ca="1" si="99"/>
        <v>0</v>
      </c>
      <c r="K68" s="278">
        <f t="shared" ca="1" si="99"/>
        <v>0</v>
      </c>
      <c r="L68" s="278">
        <f t="shared" ca="1" si="99"/>
        <v>0</v>
      </c>
      <c r="M68" s="278">
        <f t="shared" ca="1" si="99"/>
        <v>0</v>
      </c>
      <c r="N68" s="278">
        <f t="shared" ca="1" si="99"/>
        <v>0</v>
      </c>
      <c r="O68" s="278">
        <f t="shared" ca="1" si="99"/>
        <v>0</v>
      </c>
      <c r="P68" s="278">
        <f t="shared" ca="1" si="99"/>
        <v>0</v>
      </c>
      <c r="Q68" s="278">
        <f t="shared" ca="1" si="99"/>
        <v>0</v>
      </c>
      <c r="R68" s="278">
        <f t="shared" ca="1" si="99"/>
        <v>0</v>
      </c>
      <c r="S68" s="278">
        <f t="shared" ca="1" si="99"/>
        <v>0</v>
      </c>
      <c r="T68" s="278">
        <f t="shared" ca="1" si="99"/>
        <v>0</v>
      </c>
      <c r="U68" s="278">
        <f t="shared" ca="1" si="99"/>
        <v>0</v>
      </c>
      <c r="V68" s="278">
        <f t="shared" ca="1" si="99"/>
        <v>0</v>
      </c>
      <c r="W68" s="278">
        <f t="shared" ca="1" si="99"/>
        <v>0</v>
      </c>
      <c r="X68" s="278">
        <f t="shared" ca="1" si="99"/>
        <v>0</v>
      </c>
      <c r="Y68" s="278">
        <f t="shared" ca="1" si="99"/>
        <v>0</v>
      </c>
      <c r="Z68" s="278">
        <f t="shared" ca="1" si="99"/>
        <v>0</v>
      </c>
      <c r="AA68" s="278">
        <f t="shared" ca="1" si="99"/>
        <v>0</v>
      </c>
      <c r="AB68" s="278">
        <f t="shared" ca="1" si="99"/>
        <v>0</v>
      </c>
      <c r="AC68" s="278">
        <f t="shared" ca="1" si="99"/>
        <v>0</v>
      </c>
      <c r="AD68" s="278">
        <f t="shared" ca="1" si="99"/>
        <v>0</v>
      </c>
      <c r="AE68" s="278">
        <f t="shared" ca="1" si="99"/>
        <v>0</v>
      </c>
      <c r="AF68" s="278">
        <f t="shared" ca="1" si="99"/>
        <v>0</v>
      </c>
      <c r="AG68" s="278">
        <f t="shared" ca="1" si="99"/>
        <v>0</v>
      </c>
      <c r="AH68" s="278">
        <f t="shared" ca="1" si="99"/>
        <v>0</v>
      </c>
      <c r="AI68" s="278">
        <f t="shared" ca="1" si="99"/>
        <v>0</v>
      </c>
      <c r="AJ68" s="278">
        <f t="shared" ca="1" si="99"/>
        <v>0</v>
      </c>
      <c r="AK68" s="278">
        <f t="shared" ca="1" si="99"/>
        <v>0</v>
      </c>
      <c r="AL68" s="278">
        <f t="shared" ca="1" si="99"/>
        <v>0</v>
      </c>
      <c r="AM68" s="278">
        <f t="shared" ca="1" si="99"/>
        <v>0</v>
      </c>
      <c r="AN68" s="278">
        <f t="shared" ca="1" si="99"/>
        <v>0</v>
      </c>
      <c r="AO68" s="278">
        <f t="shared" ca="1" si="99"/>
        <v>0</v>
      </c>
      <c r="AP68" s="278">
        <f t="shared" ca="1" si="99"/>
        <v>0</v>
      </c>
      <c r="AQ68" s="278">
        <f t="shared" ca="1" si="99"/>
        <v>0</v>
      </c>
      <c r="AR68" s="278">
        <f t="shared" ca="1" si="99"/>
        <v>0</v>
      </c>
      <c r="AS68" s="278">
        <f t="shared" ca="1" si="99"/>
        <v>0</v>
      </c>
      <c r="AT68" s="278">
        <f t="shared" ca="1" si="99"/>
        <v>0</v>
      </c>
      <c r="AU68" s="278">
        <f t="shared" ca="1" si="99"/>
        <v>0</v>
      </c>
      <c r="AV68" s="278">
        <f t="shared" ca="1" si="99"/>
        <v>0</v>
      </c>
      <c r="AW68" s="278">
        <f t="shared" ca="1" si="99"/>
        <v>0</v>
      </c>
      <c r="AX68" s="278">
        <f t="shared" ca="1" si="99"/>
        <v>0</v>
      </c>
      <c r="AY68" s="278">
        <f t="shared" ca="1" si="99"/>
        <v>0</v>
      </c>
      <c r="AZ68" s="278">
        <f t="shared" ca="1" si="99"/>
        <v>0</v>
      </c>
      <c r="BA68" s="278">
        <f t="shared" ca="1" si="99"/>
        <v>0</v>
      </c>
      <c r="BB68" s="278">
        <f t="shared" ca="1" si="99"/>
        <v>0</v>
      </c>
      <c r="BC68" s="278">
        <f t="shared" ca="1" si="99"/>
        <v>0</v>
      </c>
      <c r="BD68" s="278">
        <f t="shared" ca="1" si="99"/>
        <v>0</v>
      </c>
      <c r="BE68" s="278">
        <f t="shared" ca="1" si="99"/>
        <v>0</v>
      </c>
      <c r="BF68" s="278">
        <f t="shared" ca="1" si="99"/>
        <v>0</v>
      </c>
      <c r="BG68" s="278">
        <f t="shared" ca="1" si="99"/>
        <v>0</v>
      </c>
      <c r="BH68" s="278">
        <f t="shared" ca="1" si="99"/>
        <v>0</v>
      </c>
      <c r="BI68" s="278">
        <f t="shared" ca="1" si="99"/>
        <v>0</v>
      </c>
      <c r="BJ68" s="278">
        <f t="shared" ca="1" si="99"/>
        <v>0</v>
      </c>
      <c r="BK68" s="278">
        <f t="shared" ca="1" si="99"/>
        <v>0</v>
      </c>
      <c r="BL68" s="278">
        <f t="shared" ca="1" si="99"/>
        <v>0</v>
      </c>
      <c r="BM68" s="278">
        <f t="shared" ca="1" si="99"/>
        <v>0</v>
      </c>
      <c r="BN68" s="278">
        <f t="shared" ca="1" si="99"/>
        <v>0</v>
      </c>
      <c r="BO68" s="278">
        <f t="shared" ca="1" si="99"/>
        <v>0</v>
      </c>
      <c r="BP68" s="278">
        <f t="shared" ca="1" si="99"/>
        <v>0</v>
      </c>
      <c r="BQ68" s="278">
        <f t="shared" ref="BQ68:CS68" ca="1" si="100">IFERROR(IF(BQ$17="beräknas ej",0,BP68*IF(BQ$48&gt;$D$3,1,IF(BQ$48&lt;=$C$3,$C$2,$D$2))*IFERROR(INDEX($B$8:$E$14,MATCH($A68,$A$8:$A$14,0),MATCH(BQ$48,$B$6:$E$6,1)),0)),0)</f>
        <v>0</v>
      </c>
      <c r="BR68" s="278">
        <f t="shared" ca="1" si="100"/>
        <v>0</v>
      </c>
      <c r="BS68" s="278">
        <f t="shared" ca="1" si="100"/>
        <v>0</v>
      </c>
      <c r="BT68" s="278">
        <f t="shared" ca="1" si="100"/>
        <v>0</v>
      </c>
      <c r="BU68" s="278">
        <f t="shared" si="100"/>
        <v>0</v>
      </c>
      <c r="BV68" s="278">
        <f t="shared" si="100"/>
        <v>0</v>
      </c>
      <c r="BW68" s="278">
        <f t="shared" si="100"/>
        <v>0</v>
      </c>
      <c r="BX68" s="278">
        <f t="shared" si="100"/>
        <v>0</v>
      </c>
      <c r="BY68" s="278">
        <f t="shared" si="100"/>
        <v>0</v>
      </c>
      <c r="BZ68" s="278">
        <f t="shared" si="100"/>
        <v>0</v>
      </c>
      <c r="CA68" s="278">
        <f t="shared" si="100"/>
        <v>0</v>
      </c>
      <c r="CB68" s="278">
        <f t="shared" si="100"/>
        <v>0</v>
      </c>
      <c r="CC68" s="278">
        <f t="shared" si="100"/>
        <v>0</v>
      </c>
      <c r="CD68" s="278">
        <f t="shared" si="100"/>
        <v>0</v>
      </c>
      <c r="CE68" s="278">
        <f t="shared" si="100"/>
        <v>0</v>
      </c>
      <c r="CF68" s="278">
        <f t="shared" si="100"/>
        <v>0</v>
      </c>
      <c r="CG68" s="278">
        <f t="shared" si="100"/>
        <v>0</v>
      </c>
      <c r="CH68" s="278">
        <f t="shared" si="100"/>
        <v>0</v>
      </c>
      <c r="CI68" s="278">
        <f t="shared" si="100"/>
        <v>0</v>
      </c>
      <c r="CJ68" s="278">
        <f t="shared" si="100"/>
        <v>0</v>
      </c>
      <c r="CK68" s="278">
        <f t="shared" si="100"/>
        <v>0</v>
      </c>
      <c r="CL68" s="278">
        <f t="shared" si="100"/>
        <v>0</v>
      </c>
      <c r="CM68" s="278">
        <f t="shared" si="100"/>
        <v>0</v>
      </c>
      <c r="CN68" s="278">
        <f t="shared" si="100"/>
        <v>0</v>
      </c>
      <c r="CO68" s="278">
        <f t="shared" si="100"/>
        <v>0</v>
      </c>
      <c r="CP68" s="278">
        <f t="shared" si="100"/>
        <v>0</v>
      </c>
      <c r="CQ68" s="278">
        <f t="shared" si="100"/>
        <v>0</v>
      </c>
      <c r="CR68" s="278">
        <f t="shared" si="100"/>
        <v>0</v>
      </c>
      <c r="CS68" s="278">
        <f t="shared" si="100"/>
        <v>0</v>
      </c>
    </row>
    <row r="69" spans="1:97" s="377" customFormat="1" x14ac:dyDescent="0.35">
      <c r="A69" s="278">
        <f>Prognoser!C114</f>
        <v>0</v>
      </c>
      <c r="B69" s="278" t="str">
        <f>'UA basår'!B27</f>
        <v>0 0</v>
      </c>
      <c r="C69" s="278">
        <f>Prognoser!D114</f>
        <v>0</v>
      </c>
      <c r="D69" s="278">
        <f ca="1">IFERROR('UA basår'!AC27+'UA basår'!AC57,0)</f>
        <v>0</v>
      </c>
      <c r="E69" s="278">
        <f t="shared" ref="E69:BP69" ca="1" si="101">IFERROR(IF(E$17="beräknas ej",0,D69*IF(E$48&gt;$D$3,1,IF(E$48&lt;=$C$3,$C$2,$D$2))*IFERROR(INDEX($B$8:$E$14,MATCH($A69,$A$8:$A$14,0),MATCH(E$48,$B$6:$E$6,1)),0)),0)</f>
        <v>0</v>
      </c>
      <c r="F69" s="278">
        <f t="shared" ca="1" si="101"/>
        <v>0</v>
      </c>
      <c r="G69" s="278">
        <f t="shared" ca="1" si="101"/>
        <v>0</v>
      </c>
      <c r="H69" s="278">
        <f t="shared" ca="1" si="101"/>
        <v>0</v>
      </c>
      <c r="I69" s="278">
        <f t="shared" ca="1" si="101"/>
        <v>0</v>
      </c>
      <c r="J69" s="278">
        <f t="shared" ca="1" si="101"/>
        <v>0</v>
      </c>
      <c r="K69" s="278">
        <f t="shared" ca="1" si="101"/>
        <v>0</v>
      </c>
      <c r="L69" s="278">
        <f t="shared" ca="1" si="101"/>
        <v>0</v>
      </c>
      <c r="M69" s="278">
        <f t="shared" ca="1" si="101"/>
        <v>0</v>
      </c>
      <c r="N69" s="278">
        <f t="shared" ca="1" si="101"/>
        <v>0</v>
      </c>
      <c r="O69" s="278">
        <f t="shared" ca="1" si="101"/>
        <v>0</v>
      </c>
      <c r="P69" s="278">
        <f t="shared" ca="1" si="101"/>
        <v>0</v>
      </c>
      <c r="Q69" s="278">
        <f t="shared" ca="1" si="101"/>
        <v>0</v>
      </c>
      <c r="R69" s="278">
        <f t="shared" ca="1" si="101"/>
        <v>0</v>
      </c>
      <c r="S69" s="278">
        <f t="shared" ca="1" si="101"/>
        <v>0</v>
      </c>
      <c r="T69" s="278">
        <f t="shared" ca="1" si="101"/>
        <v>0</v>
      </c>
      <c r="U69" s="278">
        <f t="shared" ca="1" si="101"/>
        <v>0</v>
      </c>
      <c r="V69" s="278">
        <f t="shared" ca="1" si="101"/>
        <v>0</v>
      </c>
      <c r="W69" s="278">
        <f t="shared" ca="1" si="101"/>
        <v>0</v>
      </c>
      <c r="X69" s="278">
        <f t="shared" ca="1" si="101"/>
        <v>0</v>
      </c>
      <c r="Y69" s="278">
        <f t="shared" ca="1" si="101"/>
        <v>0</v>
      </c>
      <c r="Z69" s="278">
        <f t="shared" ca="1" si="101"/>
        <v>0</v>
      </c>
      <c r="AA69" s="278">
        <f t="shared" ca="1" si="101"/>
        <v>0</v>
      </c>
      <c r="AB69" s="278">
        <f t="shared" ca="1" si="101"/>
        <v>0</v>
      </c>
      <c r="AC69" s="278">
        <f t="shared" ca="1" si="101"/>
        <v>0</v>
      </c>
      <c r="AD69" s="278">
        <f t="shared" ca="1" si="101"/>
        <v>0</v>
      </c>
      <c r="AE69" s="278">
        <f t="shared" ca="1" si="101"/>
        <v>0</v>
      </c>
      <c r="AF69" s="278">
        <f t="shared" ca="1" si="101"/>
        <v>0</v>
      </c>
      <c r="AG69" s="278">
        <f t="shared" ca="1" si="101"/>
        <v>0</v>
      </c>
      <c r="AH69" s="278">
        <f t="shared" ca="1" si="101"/>
        <v>0</v>
      </c>
      <c r="AI69" s="278">
        <f t="shared" ca="1" si="101"/>
        <v>0</v>
      </c>
      <c r="AJ69" s="278">
        <f t="shared" ca="1" si="101"/>
        <v>0</v>
      </c>
      <c r="AK69" s="278">
        <f t="shared" ca="1" si="101"/>
        <v>0</v>
      </c>
      <c r="AL69" s="278">
        <f t="shared" ca="1" si="101"/>
        <v>0</v>
      </c>
      <c r="AM69" s="278">
        <f t="shared" ca="1" si="101"/>
        <v>0</v>
      </c>
      <c r="AN69" s="278">
        <f t="shared" ca="1" si="101"/>
        <v>0</v>
      </c>
      <c r="AO69" s="278">
        <f t="shared" ca="1" si="101"/>
        <v>0</v>
      </c>
      <c r="AP69" s="278">
        <f t="shared" ca="1" si="101"/>
        <v>0</v>
      </c>
      <c r="AQ69" s="278">
        <f t="shared" ca="1" si="101"/>
        <v>0</v>
      </c>
      <c r="AR69" s="278">
        <f t="shared" ca="1" si="101"/>
        <v>0</v>
      </c>
      <c r="AS69" s="278">
        <f t="shared" ca="1" si="101"/>
        <v>0</v>
      </c>
      <c r="AT69" s="278">
        <f t="shared" ca="1" si="101"/>
        <v>0</v>
      </c>
      <c r="AU69" s="278">
        <f t="shared" ca="1" si="101"/>
        <v>0</v>
      </c>
      <c r="AV69" s="278">
        <f t="shared" ca="1" si="101"/>
        <v>0</v>
      </c>
      <c r="AW69" s="278">
        <f t="shared" ca="1" si="101"/>
        <v>0</v>
      </c>
      <c r="AX69" s="278">
        <f t="shared" ca="1" si="101"/>
        <v>0</v>
      </c>
      <c r="AY69" s="278">
        <f t="shared" ca="1" si="101"/>
        <v>0</v>
      </c>
      <c r="AZ69" s="278">
        <f t="shared" ca="1" si="101"/>
        <v>0</v>
      </c>
      <c r="BA69" s="278">
        <f t="shared" ca="1" si="101"/>
        <v>0</v>
      </c>
      <c r="BB69" s="278">
        <f t="shared" ca="1" si="101"/>
        <v>0</v>
      </c>
      <c r="BC69" s="278">
        <f t="shared" ca="1" si="101"/>
        <v>0</v>
      </c>
      <c r="BD69" s="278">
        <f t="shared" ca="1" si="101"/>
        <v>0</v>
      </c>
      <c r="BE69" s="278">
        <f t="shared" ca="1" si="101"/>
        <v>0</v>
      </c>
      <c r="BF69" s="278">
        <f t="shared" ca="1" si="101"/>
        <v>0</v>
      </c>
      <c r="BG69" s="278">
        <f t="shared" ca="1" si="101"/>
        <v>0</v>
      </c>
      <c r="BH69" s="278">
        <f t="shared" ca="1" si="101"/>
        <v>0</v>
      </c>
      <c r="BI69" s="278">
        <f t="shared" ca="1" si="101"/>
        <v>0</v>
      </c>
      <c r="BJ69" s="278">
        <f t="shared" ca="1" si="101"/>
        <v>0</v>
      </c>
      <c r="BK69" s="278">
        <f t="shared" ca="1" si="101"/>
        <v>0</v>
      </c>
      <c r="BL69" s="278">
        <f t="shared" ca="1" si="101"/>
        <v>0</v>
      </c>
      <c r="BM69" s="278">
        <f t="shared" ca="1" si="101"/>
        <v>0</v>
      </c>
      <c r="BN69" s="278">
        <f t="shared" ca="1" si="101"/>
        <v>0</v>
      </c>
      <c r="BO69" s="278">
        <f t="shared" ca="1" si="101"/>
        <v>0</v>
      </c>
      <c r="BP69" s="278">
        <f t="shared" ca="1" si="101"/>
        <v>0</v>
      </c>
      <c r="BQ69" s="278">
        <f t="shared" ref="BQ69:CS69" ca="1" si="102">IFERROR(IF(BQ$17="beräknas ej",0,BP69*IF(BQ$48&gt;$D$3,1,IF(BQ$48&lt;=$C$3,$C$2,$D$2))*IFERROR(INDEX($B$8:$E$14,MATCH($A69,$A$8:$A$14,0),MATCH(BQ$48,$B$6:$E$6,1)),0)),0)</f>
        <v>0</v>
      </c>
      <c r="BR69" s="278">
        <f t="shared" ca="1" si="102"/>
        <v>0</v>
      </c>
      <c r="BS69" s="278">
        <f t="shared" ca="1" si="102"/>
        <v>0</v>
      </c>
      <c r="BT69" s="278">
        <f t="shared" ca="1" si="102"/>
        <v>0</v>
      </c>
      <c r="BU69" s="278">
        <f t="shared" si="102"/>
        <v>0</v>
      </c>
      <c r="BV69" s="278">
        <f t="shared" si="102"/>
        <v>0</v>
      </c>
      <c r="BW69" s="278">
        <f t="shared" si="102"/>
        <v>0</v>
      </c>
      <c r="BX69" s="278">
        <f t="shared" si="102"/>
        <v>0</v>
      </c>
      <c r="BY69" s="278">
        <f t="shared" si="102"/>
        <v>0</v>
      </c>
      <c r="BZ69" s="278">
        <f t="shared" si="102"/>
        <v>0</v>
      </c>
      <c r="CA69" s="278">
        <f t="shared" si="102"/>
        <v>0</v>
      </c>
      <c r="CB69" s="278">
        <f t="shared" si="102"/>
        <v>0</v>
      </c>
      <c r="CC69" s="278">
        <f t="shared" si="102"/>
        <v>0</v>
      </c>
      <c r="CD69" s="278">
        <f t="shared" si="102"/>
        <v>0</v>
      </c>
      <c r="CE69" s="278">
        <f t="shared" si="102"/>
        <v>0</v>
      </c>
      <c r="CF69" s="278">
        <f t="shared" si="102"/>
        <v>0</v>
      </c>
      <c r="CG69" s="278">
        <f t="shared" si="102"/>
        <v>0</v>
      </c>
      <c r="CH69" s="278">
        <f t="shared" si="102"/>
        <v>0</v>
      </c>
      <c r="CI69" s="278">
        <f t="shared" si="102"/>
        <v>0</v>
      </c>
      <c r="CJ69" s="278">
        <f t="shared" si="102"/>
        <v>0</v>
      </c>
      <c r="CK69" s="278">
        <f t="shared" si="102"/>
        <v>0</v>
      </c>
      <c r="CL69" s="278">
        <f t="shared" si="102"/>
        <v>0</v>
      </c>
      <c r="CM69" s="278">
        <f t="shared" si="102"/>
        <v>0</v>
      </c>
      <c r="CN69" s="278">
        <f t="shared" si="102"/>
        <v>0</v>
      </c>
      <c r="CO69" s="278">
        <f t="shared" si="102"/>
        <v>0</v>
      </c>
      <c r="CP69" s="278">
        <f t="shared" si="102"/>
        <v>0</v>
      </c>
      <c r="CQ69" s="278">
        <f t="shared" si="102"/>
        <v>0</v>
      </c>
      <c r="CR69" s="278">
        <f t="shared" si="102"/>
        <v>0</v>
      </c>
      <c r="CS69" s="278">
        <f t="shared" si="102"/>
        <v>0</v>
      </c>
    </row>
    <row r="70" spans="1:97" s="377" customFormat="1" x14ac:dyDescent="0.35">
      <c r="A70" s="278">
        <f>Prognoser!C115</f>
        <v>0</v>
      </c>
      <c r="B70" s="278" t="str">
        <f>'UA basår'!B28</f>
        <v>0 0</v>
      </c>
      <c r="C70" s="278">
        <f>Prognoser!D115</f>
        <v>0</v>
      </c>
      <c r="D70" s="278">
        <f ca="1">IFERROR('UA basår'!AC28+'UA basår'!AC58,0)</f>
        <v>0</v>
      </c>
      <c r="E70" s="278">
        <f t="shared" ref="E70:BP70" ca="1" si="103">IFERROR(IF(E$17="beräknas ej",0,D70*IF(E$48&gt;$D$3,1,IF(E$48&lt;=$C$3,$C$2,$D$2))*IFERROR(INDEX($B$8:$E$14,MATCH($A70,$A$8:$A$14,0),MATCH(E$48,$B$6:$E$6,1)),0)),0)</f>
        <v>0</v>
      </c>
      <c r="F70" s="278">
        <f t="shared" ca="1" si="103"/>
        <v>0</v>
      </c>
      <c r="G70" s="278">
        <f t="shared" ca="1" si="103"/>
        <v>0</v>
      </c>
      <c r="H70" s="278">
        <f t="shared" ca="1" si="103"/>
        <v>0</v>
      </c>
      <c r="I70" s="278">
        <f t="shared" ca="1" si="103"/>
        <v>0</v>
      </c>
      <c r="J70" s="278">
        <f t="shared" ca="1" si="103"/>
        <v>0</v>
      </c>
      <c r="K70" s="278">
        <f t="shared" ca="1" si="103"/>
        <v>0</v>
      </c>
      <c r="L70" s="278">
        <f t="shared" ca="1" si="103"/>
        <v>0</v>
      </c>
      <c r="M70" s="278">
        <f t="shared" ca="1" si="103"/>
        <v>0</v>
      </c>
      <c r="N70" s="278">
        <f t="shared" ca="1" si="103"/>
        <v>0</v>
      </c>
      <c r="O70" s="278">
        <f t="shared" ca="1" si="103"/>
        <v>0</v>
      </c>
      <c r="P70" s="278">
        <f t="shared" ca="1" si="103"/>
        <v>0</v>
      </c>
      <c r="Q70" s="278">
        <f t="shared" ca="1" si="103"/>
        <v>0</v>
      </c>
      <c r="R70" s="278">
        <f t="shared" ca="1" si="103"/>
        <v>0</v>
      </c>
      <c r="S70" s="278">
        <f t="shared" ca="1" si="103"/>
        <v>0</v>
      </c>
      <c r="T70" s="278">
        <f t="shared" ca="1" si="103"/>
        <v>0</v>
      </c>
      <c r="U70" s="278">
        <f t="shared" ca="1" si="103"/>
        <v>0</v>
      </c>
      <c r="V70" s="278">
        <f t="shared" ca="1" si="103"/>
        <v>0</v>
      </c>
      <c r="W70" s="278">
        <f t="shared" ca="1" si="103"/>
        <v>0</v>
      </c>
      <c r="X70" s="278">
        <f t="shared" ca="1" si="103"/>
        <v>0</v>
      </c>
      <c r="Y70" s="278">
        <f t="shared" ca="1" si="103"/>
        <v>0</v>
      </c>
      <c r="Z70" s="278">
        <f t="shared" ca="1" si="103"/>
        <v>0</v>
      </c>
      <c r="AA70" s="278">
        <f t="shared" ca="1" si="103"/>
        <v>0</v>
      </c>
      <c r="AB70" s="278">
        <f t="shared" ca="1" si="103"/>
        <v>0</v>
      </c>
      <c r="AC70" s="278">
        <f t="shared" ca="1" si="103"/>
        <v>0</v>
      </c>
      <c r="AD70" s="278">
        <f t="shared" ca="1" si="103"/>
        <v>0</v>
      </c>
      <c r="AE70" s="278">
        <f t="shared" ca="1" si="103"/>
        <v>0</v>
      </c>
      <c r="AF70" s="278">
        <f t="shared" ca="1" si="103"/>
        <v>0</v>
      </c>
      <c r="AG70" s="278">
        <f t="shared" ca="1" si="103"/>
        <v>0</v>
      </c>
      <c r="AH70" s="278">
        <f t="shared" ca="1" si="103"/>
        <v>0</v>
      </c>
      <c r="AI70" s="278">
        <f t="shared" ca="1" si="103"/>
        <v>0</v>
      </c>
      <c r="AJ70" s="278">
        <f t="shared" ca="1" si="103"/>
        <v>0</v>
      </c>
      <c r="AK70" s="278">
        <f t="shared" ca="1" si="103"/>
        <v>0</v>
      </c>
      <c r="AL70" s="278">
        <f t="shared" ca="1" si="103"/>
        <v>0</v>
      </c>
      <c r="AM70" s="278">
        <f t="shared" ca="1" si="103"/>
        <v>0</v>
      </c>
      <c r="AN70" s="278">
        <f t="shared" ca="1" si="103"/>
        <v>0</v>
      </c>
      <c r="AO70" s="278">
        <f t="shared" ca="1" si="103"/>
        <v>0</v>
      </c>
      <c r="AP70" s="278">
        <f t="shared" ca="1" si="103"/>
        <v>0</v>
      </c>
      <c r="AQ70" s="278">
        <f t="shared" ca="1" si="103"/>
        <v>0</v>
      </c>
      <c r="AR70" s="278">
        <f t="shared" ca="1" si="103"/>
        <v>0</v>
      </c>
      <c r="AS70" s="278">
        <f t="shared" ca="1" si="103"/>
        <v>0</v>
      </c>
      <c r="AT70" s="278">
        <f t="shared" ca="1" si="103"/>
        <v>0</v>
      </c>
      <c r="AU70" s="278">
        <f t="shared" ca="1" si="103"/>
        <v>0</v>
      </c>
      <c r="AV70" s="278">
        <f t="shared" ca="1" si="103"/>
        <v>0</v>
      </c>
      <c r="AW70" s="278">
        <f t="shared" ca="1" si="103"/>
        <v>0</v>
      </c>
      <c r="AX70" s="278">
        <f t="shared" ca="1" si="103"/>
        <v>0</v>
      </c>
      <c r="AY70" s="278">
        <f t="shared" ca="1" si="103"/>
        <v>0</v>
      </c>
      <c r="AZ70" s="278">
        <f t="shared" ca="1" si="103"/>
        <v>0</v>
      </c>
      <c r="BA70" s="278">
        <f t="shared" ca="1" si="103"/>
        <v>0</v>
      </c>
      <c r="BB70" s="278">
        <f t="shared" ca="1" si="103"/>
        <v>0</v>
      </c>
      <c r="BC70" s="278">
        <f t="shared" ca="1" si="103"/>
        <v>0</v>
      </c>
      <c r="BD70" s="278">
        <f t="shared" ca="1" si="103"/>
        <v>0</v>
      </c>
      <c r="BE70" s="278">
        <f t="shared" ca="1" si="103"/>
        <v>0</v>
      </c>
      <c r="BF70" s="278">
        <f t="shared" ca="1" si="103"/>
        <v>0</v>
      </c>
      <c r="BG70" s="278">
        <f t="shared" ca="1" si="103"/>
        <v>0</v>
      </c>
      <c r="BH70" s="278">
        <f t="shared" ca="1" si="103"/>
        <v>0</v>
      </c>
      <c r="BI70" s="278">
        <f t="shared" ca="1" si="103"/>
        <v>0</v>
      </c>
      <c r="BJ70" s="278">
        <f t="shared" ca="1" si="103"/>
        <v>0</v>
      </c>
      <c r="BK70" s="278">
        <f t="shared" ca="1" si="103"/>
        <v>0</v>
      </c>
      <c r="BL70" s="278">
        <f t="shared" ca="1" si="103"/>
        <v>0</v>
      </c>
      <c r="BM70" s="278">
        <f t="shared" ca="1" si="103"/>
        <v>0</v>
      </c>
      <c r="BN70" s="278">
        <f t="shared" ca="1" si="103"/>
        <v>0</v>
      </c>
      <c r="BO70" s="278">
        <f t="shared" ca="1" si="103"/>
        <v>0</v>
      </c>
      <c r="BP70" s="278">
        <f t="shared" ca="1" si="103"/>
        <v>0</v>
      </c>
      <c r="BQ70" s="278">
        <f t="shared" ref="BQ70:CS70" ca="1" si="104">IFERROR(IF(BQ$17="beräknas ej",0,BP70*IF(BQ$48&gt;$D$3,1,IF(BQ$48&lt;=$C$3,$C$2,$D$2))*IFERROR(INDEX($B$8:$E$14,MATCH($A70,$A$8:$A$14,0),MATCH(BQ$48,$B$6:$E$6,1)),0)),0)</f>
        <v>0</v>
      </c>
      <c r="BR70" s="278">
        <f t="shared" ca="1" si="104"/>
        <v>0</v>
      </c>
      <c r="BS70" s="278">
        <f t="shared" ca="1" si="104"/>
        <v>0</v>
      </c>
      <c r="BT70" s="278">
        <f t="shared" ca="1" si="104"/>
        <v>0</v>
      </c>
      <c r="BU70" s="278">
        <f t="shared" si="104"/>
        <v>0</v>
      </c>
      <c r="BV70" s="278">
        <f t="shared" si="104"/>
        <v>0</v>
      </c>
      <c r="BW70" s="278">
        <f t="shared" si="104"/>
        <v>0</v>
      </c>
      <c r="BX70" s="278">
        <f t="shared" si="104"/>
        <v>0</v>
      </c>
      <c r="BY70" s="278">
        <f t="shared" si="104"/>
        <v>0</v>
      </c>
      <c r="BZ70" s="278">
        <f t="shared" si="104"/>
        <v>0</v>
      </c>
      <c r="CA70" s="278">
        <f t="shared" si="104"/>
        <v>0</v>
      </c>
      <c r="CB70" s="278">
        <f t="shared" si="104"/>
        <v>0</v>
      </c>
      <c r="CC70" s="278">
        <f t="shared" si="104"/>
        <v>0</v>
      </c>
      <c r="CD70" s="278">
        <f t="shared" si="104"/>
        <v>0</v>
      </c>
      <c r="CE70" s="278">
        <f t="shared" si="104"/>
        <v>0</v>
      </c>
      <c r="CF70" s="278">
        <f t="shared" si="104"/>
        <v>0</v>
      </c>
      <c r="CG70" s="278">
        <f t="shared" si="104"/>
        <v>0</v>
      </c>
      <c r="CH70" s="278">
        <f t="shared" si="104"/>
        <v>0</v>
      </c>
      <c r="CI70" s="278">
        <f t="shared" si="104"/>
        <v>0</v>
      </c>
      <c r="CJ70" s="278">
        <f t="shared" si="104"/>
        <v>0</v>
      </c>
      <c r="CK70" s="278">
        <f t="shared" si="104"/>
        <v>0</v>
      </c>
      <c r="CL70" s="278">
        <f t="shared" si="104"/>
        <v>0</v>
      </c>
      <c r="CM70" s="278">
        <f t="shared" si="104"/>
        <v>0</v>
      </c>
      <c r="CN70" s="278">
        <f t="shared" si="104"/>
        <v>0</v>
      </c>
      <c r="CO70" s="278">
        <f t="shared" si="104"/>
        <v>0</v>
      </c>
      <c r="CP70" s="278">
        <f t="shared" si="104"/>
        <v>0</v>
      </c>
      <c r="CQ70" s="278">
        <f t="shared" si="104"/>
        <v>0</v>
      </c>
      <c r="CR70" s="278">
        <f t="shared" si="104"/>
        <v>0</v>
      </c>
      <c r="CS70" s="278">
        <f t="shared" si="104"/>
        <v>0</v>
      </c>
    </row>
    <row r="71" spans="1:97" s="377" customFormat="1" x14ac:dyDescent="0.35">
      <c r="A71" s="278">
        <f>Prognoser!C116</f>
        <v>0</v>
      </c>
      <c r="B71" s="278" t="str">
        <f>'UA basår'!B29</f>
        <v>0 0</v>
      </c>
      <c r="C71" s="278">
        <f>Prognoser!D116</f>
        <v>0</v>
      </c>
      <c r="D71" s="278">
        <f ca="1">IFERROR('UA basår'!AC29+'UA basår'!AC59,0)</f>
        <v>0</v>
      </c>
      <c r="E71" s="278">
        <f t="shared" ref="E71:BP71" ca="1" si="105">IFERROR(IF(E$17="beräknas ej",0,D71*IF(E$48&gt;$D$3,1,IF(E$48&lt;=$C$3,$C$2,$D$2))*IFERROR(INDEX($B$8:$E$14,MATCH($A71,$A$8:$A$14,0),MATCH(E$48,$B$6:$E$6,1)),0)),0)</f>
        <v>0</v>
      </c>
      <c r="F71" s="278">
        <f t="shared" ca="1" si="105"/>
        <v>0</v>
      </c>
      <c r="G71" s="278">
        <f t="shared" ca="1" si="105"/>
        <v>0</v>
      </c>
      <c r="H71" s="278">
        <f t="shared" ca="1" si="105"/>
        <v>0</v>
      </c>
      <c r="I71" s="278">
        <f t="shared" ca="1" si="105"/>
        <v>0</v>
      </c>
      <c r="J71" s="278">
        <f t="shared" ca="1" si="105"/>
        <v>0</v>
      </c>
      <c r="K71" s="278">
        <f t="shared" ca="1" si="105"/>
        <v>0</v>
      </c>
      <c r="L71" s="278">
        <f t="shared" ca="1" si="105"/>
        <v>0</v>
      </c>
      <c r="M71" s="278">
        <f t="shared" ca="1" si="105"/>
        <v>0</v>
      </c>
      <c r="N71" s="278">
        <f t="shared" ca="1" si="105"/>
        <v>0</v>
      </c>
      <c r="O71" s="278">
        <f t="shared" ca="1" si="105"/>
        <v>0</v>
      </c>
      <c r="P71" s="278">
        <f t="shared" ca="1" si="105"/>
        <v>0</v>
      </c>
      <c r="Q71" s="278">
        <f t="shared" ca="1" si="105"/>
        <v>0</v>
      </c>
      <c r="R71" s="278">
        <f t="shared" ca="1" si="105"/>
        <v>0</v>
      </c>
      <c r="S71" s="278">
        <f t="shared" ca="1" si="105"/>
        <v>0</v>
      </c>
      <c r="T71" s="278">
        <f t="shared" ca="1" si="105"/>
        <v>0</v>
      </c>
      <c r="U71" s="278">
        <f t="shared" ca="1" si="105"/>
        <v>0</v>
      </c>
      <c r="V71" s="278">
        <f t="shared" ca="1" si="105"/>
        <v>0</v>
      </c>
      <c r="W71" s="278">
        <f t="shared" ca="1" si="105"/>
        <v>0</v>
      </c>
      <c r="X71" s="278">
        <f t="shared" ca="1" si="105"/>
        <v>0</v>
      </c>
      <c r="Y71" s="278">
        <f t="shared" ca="1" si="105"/>
        <v>0</v>
      </c>
      <c r="Z71" s="278">
        <f t="shared" ca="1" si="105"/>
        <v>0</v>
      </c>
      <c r="AA71" s="278">
        <f t="shared" ca="1" si="105"/>
        <v>0</v>
      </c>
      <c r="AB71" s="278">
        <f t="shared" ca="1" si="105"/>
        <v>0</v>
      </c>
      <c r="AC71" s="278">
        <f t="shared" ca="1" si="105"/>
        <v>0</v>
      </c>
      <c r="AD71" s="278">
        <f t="shared" ca="1" si="105"/>
        <v>0</v>
      </c>
      <c r="AE71" s="278">
        <f t="shared" ca="1" si="105"/>
        <v>0</v>
      </c>
      <c r="AF71" s="278">
        <f t="shared" ca="1" si="105"/>
        <v>0</v>
      </c>
      <c r="AG71" s="278">
        <f t="shared" ca="1" si="105"/>
        <v>0</v>
      </c>
      <c r="AH71" s="278">
        <f t="shared" ca="1" si="105"/>
        <v>0</v>
      </c>
      <c r="AI71" s="278">
        <f t="shared" ca="1" si="105"/>
        <v>0</v>
      </c>
      <c r="AJ71" s="278">
        <f t="shared" ca="1" si="105"/>
        <v>0</v>
      </c>
      <c r="AK71" s="278">
        <f t="shared" ca="1" si="105"/>
        <v>0</v>
      </c>
      <c r="AL71" s="278">
        <f t="shared" ca="1" si="105"/>
        <v>0</v>
      </c>
      <c r="AM71" s="278">
        <f t="shared" ca="1" si="105"/>
        <v>0</v>
      </c>
      <c r="AN71" s="278">
        <f t="shared" ca="1" si="105"/>
        <v>0</v>
      </c>
      <c r="AO71" s="278">
        <f t="shared" ca="1" si="105"/>
        <v>0</v>
      </c>
      <c r="AP71" s="278">
        <f t="shared" ca="1" si="105"/>
        <v>0</v>
      </c>
      <c r="AQ71" s="278">
        <f t="shared" ca="1" si="105"/>
        <v>0</v>
      </c>
      <c r="AR71" s="278">
        <f t="shared" ca="1" si="105"/>
        <v>0</v>
      </c>
      <c r="AS71" s="278">
        <f t="shared" ca="1" si="105"/>
        <v>0</v>
      </c>
      <c r="AT71" s="278">
        <f t="shared" ca="1" si="105"/>
        <v>0</v>
      </c>
      <c r="AU71" s="278">
        <f t="shared" ca="1" si="105"/>
        <v>0</v>
      </c>
      <c r="AV71" s="278">
        <f t="shared" ca="1" si="105"/>
        <v>0</v>
      </c>
      <c r="AW71" s="278">
        <f t="shared" ca="1" si="105"/>
        <v>0</v>
      </c>
      <c r="AX71" s="278">
        <f t="shared" ca="1" si="105"/>
        <v>0</v>
      </c>
      <c r="AY71" s="278">
        <f t="shared" ca="1" si="105"/>
        <v>0</v>
      </c>
      <c r="AZ71" s="278">
        <f t="shared" ca="1" si="105"/>
        <v>0</v>
      </c>
      <c r="BA71" s="278">
        <f t="shared" ca="1" si="105"/>
        <v>0</v>
      </c>
      <c r="BB71" s="278">
        <f t="shared" ca="1" si="105"/>
        <v>0</v>
      </c>
      <c r="BC71" s="278">
        <f t="shared" ca="1" si="105"/>
        <v>0</v>
      </c>
      <c r="BD71" s="278">
        <f t="shared" ca="1" si="105"/>
        <v>0</v>
      </c>
      <c r="BE71" s="278">
        <f t="shared" ca="1" si="105"/>
        <v>0</v>
      </c>
      <c r="BF71" s="278">
        <f t="shared" ca="1" si="105"/>
        <v>0</v>
      </c>
      <c r="BG71" s="278">
        <f t="shared" ca="1" si="105"/>
        <v>0</v>
      </c>
      <c r="BH71" s="278">
        <f t="shared" ca="1" si="105"/>
        <v>0</v>
      </c>
      <c r="BI71" s="278">
        <f t="shared" ca="1" si="105"/>
        <v>0</v>
      </c>
      <c r="BJ71" s="278">
        <f t="shared" ca="1" si="105"/>
        <v>0</v>
      </c>
      <c r="BK71" s="278">
        <f t="shared" ca="1" si="105"/>
        <v>0</v>
      </c>
      <c r="BL71" s="278">
        <f t="shared" ca="1" si="105"/>
        <v>0</v>
      </c>
      <c r="BM71" s="278">
        <f t="shared" ca="1" si="105"/>
        <v>0</v>
      </c>
      <c r="BN71" s="278">
        <f t="shared" ca="1" si="105"/>
        <v>0</v>
      </c>
      <c r="BO71" s="278">
        <f t="shared" ca="1" si="105"/>
        <v>0</v>
      </c>
      <c r="BP71" s="278">
        <f t="shared" ca="1" si="105"/>
        <v>0</v>
      </c>
      <c r="BQ71" s="278">
        <f t="shared" ref="BQ71:CS71" ca="1" si="106">IFERROR(IF(BQ$17="beräknas ej",0,BP71*IF(BQ$48&gt;$D$3,1,IF(BQ$48&lt;=$C$3,$C$2,$D$2))*IFERROR(INDEX($B$8:$E$14,MATCH($A71,$A$8:$A$14,0),MATCH(BQ$48,$B$6:$E$6,1)),0)),0)</f>
        <v>0</v>
      </c>
      <c r="BR71" s="278">
        <f t="shared" ca="1" si="106"/>
        <v>0</v>
      </c>
      <c r="BS71" s="278">
        <f t="shared" ca="1" si="106"/>
        <v>0</v>
      </c>
      <c r="BT71" s="278">
        <f t="shared" ca="1" si="106"/>
        <v>0</v>
      </c>
      <c r="BU71" s="278">
        <f t="shared" si="106"/>
        <v>0</v>
      </c>
      <c r="BV71" s="278">
        <f t="shared" si="106"/>
        <v>0</v>
      </c>
      <c r="BW71" s="278">
        <f t="shared" si="106"/>
        <v>0</v>
      </c>
      <c r="BX71" s="278">
        <f t="shared" si="106"/>
        <v>0</v>
      </c>
      <c r="BY71" s="278">
        <f t="shared" si="106"/>
        <v>0</v>
      </c>
      <c r="BZ71" s="278">
        <f t="shared" si="106"/>
        <v>0</v>
      </c>
      <c r="CA71" s="278">
        <f t="shared" si="106"/>
        <v>0</v>
      </c>
      <c r="CB71" s="278">
        <f t="shared" si="106"/>
        <v>0</v>
      </c>
      <c r="CC71" s="278">
        <f t="shared" si="106"/>
        <v>0</v>
      </c>
      <c r="CD71" s="278">
        <f t="shared" si="106"/>
        <v>0</v>
      </c>
      <c r="CE71" s="278">
        <f t="shared" si="106"/>
        <v>0</v>
      </c>
      <c r="CF71" s="278">
        <f t="shared" si="106"/>
        <v>0</v>
      </c>
      <c r="CG71" s="278">
        <f t="shared" si="106"/>
        <v>0</v>
      </c>
      <c r="CH71" s="278">
        <f t="shared" si="106"/>
        <v>0</v>
      </c>
      <c r="CI71" s="278">
        <f t="shared" si="106"/>
        <v>0</v>
      </c>
      <c r="CJ71" s="278">
        <f t="shared" si="106"/>
        <v>0</v>
      </c>
      <c r="CK71" s="278">
        <f t="shared" si="106"/>
        <v>0</v>
      </c>
      <c r="CL71" s="278">
        <f t="shared" si="106"/>
        <v>0</v>
      </c>
      <c r="CM71" s="278">
        <f t="shared" si="106"/>
        <v>0</v>
      </c>
      <c r="CN71" s="278">
        <f t="shared" si="106"/>
        <v>0</v>
      </c>
      <c r="CO71" s="278">
        <f t="shared" si="106"/>
        <v>0</v>
      </c>
      <c r="CP71" s="278">
        <f t="shared" si="106"/>
        <v>0</v>
      </c>
      <c r="CQ71" s="278">
        <f t="shared" si="106"/>
        <v>0</v>
      </c>
      <c r="CR71" s="278">
        <f t="shared" si="106"/>
        <v>0</v>
      </c>
      <c r="CS71" s="278">
        <f t="shared" si="106"/>
        <v>0</v>
      </c>
    </row>
    <row r="72" spans="1:97" s="377" customFormat="1" x14ac:dyDescent="0.35">
      <c r="A72" s="278">
        <f>Prognoser!C117</f>
        <v>0</v>
      </c>
      <c r="B72" s="278" t="str">
        <f>'UA basår'!B30</f>
        <v>0 0</v>
      </c>
      <c r="C72" s="278">
        <f>Prognoser!D117</f>
        <v>0</v>
      </c>
      <c r="D72" s="278">
        <f ca="1">IFERROR('UA basår'!AC30+'UA basår'!AC60,0)</f>
        <v>0</v>
      </c>
      <c r="E72" s="278">
        <f t="shared" ref="E72:BP72" ca="1" si="107">IFERROR(IF(E$17="beräknas ej",0,D72*IF(E$48&gt;$D$3,1,IF(E$48&lt;=$C$3,$C$2,$D$2))*IFERROR(INDEX($B$8:$E$14,MATCH($A72,$A$8:$A$14,0),MATCH(E$48,$B$6:$E$6,1)),0)),0)</f>
        <v>0</v>
      </c>
      <c r="F72" s="278">
        <f t="shared" ca="1" si="107"/>
        <v>0</v>
      </c>
      <c r="G72" s="278">
        <f t="shared" ca="1" si="107"/>
        <v>0</v>
      </c>
      <c r="H72" s="278">
        <f t="shared" ca="1" si="107"/>
        <v>0</v>
      </c>
      <c r="I72" s="278">
        <f t="shared" ca="1" si="107"/>
        <v>0</v>
      </c>
      <c r="J72" s="278">
        <f t="shared" ca="1" si="107"/>
        <v>0</v>
      </c>
      <c r="K72" s="278">
        <f t="shared" ca="1" si="107"/>
        <v>0</v>
      </c>
      <c r="L72" s="278">
        <f t="shared" ca="1" si="107"/>
        <v>0</v>
      </c>
      <c r="M72" s="278">
        <f t="shared" ca="1" si="107"/>
        <v>0</v>
      </c>
      <c r="N72" s="278">
        <f t="shared" ca="1" si="107"/>
        <v>0</v>
      </c>
      <c r="O72" s="278">
        <f t="shared" ca="1" si="107"/>
        <v>0</v>
      </c>
      <c r="P72" s="278">
        <f t="shared" ca="1" si="107"/>
        <v>0</v>
      </c>
      <c r="Q72" s="278">
        <f t="shared" ca="1" si="107"/>
        <v>0</v>
      </c>
      <c r="R72" s="278">
        <f t="shared" ca="1" si="107"/>
        <v>0</v>
      </c>
      <c r="S72" s="278">
        <f t="shared" ca="1" si="107"/>
        <v>0</v>
      </c>
      <c r="T72" s="278">
        <f t="shared" ca="1" si="107"/>
        <v>0</v>
      </c>
      <c r="U72" s="278">
        <f t="shared" ca="1" si="107"/>
        <v>0</v>
      </c>
      <c r="V72" s="278">
        <f t="shared" ca="1" si="107"/>
        <v>0</v>
      </c>
      <c r="W72" s="278">
        <f t="shared" ca="1" si="107"/>
        <v>0</v>
      </c>
      <c r="X72" s="278">
        <f t="shared" ca="1" si="107"/>
        <v>0</v>
      </c>
      <c r="Y72" s="278">
        <f t="shared" ca="1" si="107"/>
        <v>0</v>
      </c>
      <c r="Z72" s="278">
        <f t="shared" ca="1" si="107"/>
        <v>0</v>
      </c>
      <c r="AA72" s="278">
        <f t="shared" ca="1" si="107"/>
        <v>0</v>
      </c>
      <c r="AB72" s="278">
        <f t="shared" ca="1" si="107"/>
        <v>0</v>
      </c>
      <c r="AC72" s="278">
        <f t="shared" ca="1" si="107"/>
        <v>0</v>
      </c>
      <c r="AD72" s="278">
        <f t="shared" ca="1" si="107"/>
        <v>0</v>
      </c>
      <c r="AE72" s="278">
        <f t="shared" ca="1" si="107"/>
        <v>0</v>
      </c>
      <c r="AF72" s="278">
        <f t="shared" ca="1" si="107"/>
        <v>0</v>
      </c>
      <c r="AG72" s="278">
        <f t="shared" ca="1" si="107"/>
        <v>0</v>
      </c>
      <c r="AH72" s="278">
        <f t="shared" ca="1" si="107"/>
        <v>0</v>
      </c>
      <c r="AI72" s="278">
        <f t="shared" ca="1" si="107"/>
        <v>0</v>
      </c>
      <c r="AJ72" s="278">
        <f t="shared" ca="1" si="107"/>
        <v>0</v>
      </c>
      <c r="AK72" s="278">
        <f t="shared" ca="1" si="107"/>
        <v>0</v>
      </c>
      <c r="AL72" s="278">
        <f t="shared" ca="1" si="107"/>
        <v>0</v>
      </c>
      <c r="AM72" s="278">
        <f t="shared" ca="1" si="107"/>
        <v>0</v>
      </c>
      <c r="AN72" s="278">
        <f t="shared" ca="1" si="107"/>
        <v>0</v>
      </c>
      <c r="AO72" s="278">
        <f t="shared" ca="1" si="107"/>
        <v>0</v>
      </c>
      <c r="AP72" s="278">
        <f t="shared" ca="1" si="107"/>
        <v>0</v>
      </c>
      <c r="AQ72" s="278">
        <f t="shared" ca="1" si="107"/>
        <v>0</v>
      </c>
      <c r="AR72" s="278">
        <f t="shared" ca="1" si="107"/>
        <v>0</v>
      </c>
      <c r="AS72" s="278">
        <f t="shared" ca="1" si="107"/>
        <v>0</v>
      </c>
      <c r="AT72" s="278">
        <f t="shared" ca="1" si="107"/>
        <v>0</v>
      </c>
      <c r="AU72" s="278">
        <f t="shared" ca="1" si="107"/>
        <v>0</v>
      </c>
      <c r="AV72" s="278">
        <f t="shared" ca="1" si="107"/>
        <v>0</v>
      </c>
      <c r="AW72" s="278">
        <f t="shared" ca="1" si="107"/>
        <v>0</v>
      </c>
      <c r="AX72" s="278">
        <f t="shared" ca="1" si="107"/>
        <v>0</v>
      </c>
      <c r="AY72" s="278">
        <f t="shared" ca="1" si="107"/>
        <v>0</v>
      </c>
      <c r="AZ72" s="278">
        <f t="shared" ca="1" si="107"/>
        <v>0</v>
      </c>
      <c r="BA72" s="278">
        <f t="shared" ca="1" si="107"/>
        <v>0</v>
      </c>
      <c r="BB72" s="278">
        <f t="shared" ca="1" si="107"/>
        <v>0</v>
      </c>
      <c r="BC72" s="278">
        <f t="shared" ca="1" si="107"/>
        <v>0</v>
      </c>
      <c r="BD72" s="278">
        <f t="shared" ca="1" si="107"/>
        <v>0</v>
      </c>
      <c r="BE72" s="278">
        <f t="shared" ca="1" si="107"/>
        <v>0</v>
      </c>
      <c r="BF72" s="278">
        <f t="shared" ca="1" si="107"/>
        <v>0</v>
      </c>
      <c r="BG72" s="278">
        <f t="shared" ca="1" si="107"/>
        <v>0</v>
      </c>
      <c r="BH72" s="278">
        <f t="shared" ca="1" si="107"/>
        <v>0</v>
      </c>
      <c r="BI72" s="278">
        <f t="shared" ca="1" si="107"/>
        <v>0</v>
      </c>
      <c r="BJ72" s="278">
        <f t="shared" ca="1" si="107"/>
        <v>0</v>
      </c>
      <c r="BK72" s="278">
        <f t="shared" ca="1" si="107"/>
        <v>0</v>
      </c>
      <c r="BL72" s="278">
        <f t="shared" ca="1" si="107"/>
        <v>0</v>
      </c>
      <c r="BM72" s="278">
        <f t="shared" ca="1" si="107"/>
        <v>0</v>
      </c>
      <c r="BN72" s="278">
        <f t="shared" ca="1" si="107"/>
        <v>0</v>
      </c>
      <c r="BO72" s="278">
        <f t="shared" ca="1" si="107"/>
        <v>0</v>
      </c>
      <c r="BP72" s="278">
        <f t="shared" ca="1" si="107"/>
        <v>0</v>
      </c>
      <c r="BQ72" s="278">
        <f t="shared" ref="BQ72:CS72" ca="1" si="108">IFERROR(IF(BQ$17="beräknas ej",0,BP72*IF(BQ$48&gt;$D$3,1,IF(BQ$48&lt;=$C$3,$C$2,$D$2))*IFERROR(INDEX($B$8:$E$14,MATCH($A72,$A$8:$A$14,0),MATCH(BQ$48,$B$6:$E$6,1)),0)),0)</f>
        <v>0</v>
      </c>
      <c r="BR72" s="278">
        <f t="shared" ca="1" si="108"/>
        <v>0</v>
      </c>
      <c r="BS72" s="278">
        <f t="shared" ca="1" si="108"/>
        <v>0</v>
      </c>
      <c r="BT72" s="278">
        <f t="shared" ca="1" si="108"/>
        <v>0</v>
      </c>
      <c r="BU72" s="278">
        <f t="shared" si="108"/>
        <v>0</v>
      </c>
      <c r="BV72" s="278">
        <f t="shared" si="108"/>
        <v>0</v>
      </c>
      <c r="BW72" s="278">
        <f t="shared" si="108"/>
        <v>0</v>
      </c>
      <c r="BX72" s="278">
        <f t="shared" si="108"/>
        <v>0</v>
      </c>
      <c r="BY72" s="278">
        <f t="shared" si="108"/>
        <v>0</v>
      </c>
      <c r="BZ72" s="278">
        <f t="shared" si="108"/>
        <v>0</v>
      </c>
      <c r="CA72" s="278">
        <f t="shared" si="108"/>
        <v>0</v>
      </c>
      <c r="CB72" s="278">
        <f t="shared" si="108"/>
        <v>0</v>
      </c>
      <c r="CC72" s="278">
        <f t="shared" si="108"/>
        <v>0</v>
      </c>
      <c r="CD72" s="278">
        <f t="shared" si="108"/>
        <v>0</v>
      </c>
      <c r="CE72" s="278">
        <f t="shared" si="108"/>
        <v>0</v>
      </c>
      <c r="CF72" s="278">
        <f t="shared" si="108"/>
        <v>0</v>
      </c>
      <c r="CG72" s="278">
        <f t="shared" si="108"/>
        <v>0</v>
      </c>
      <c r="CH72" s="278">
        <f t="shared" si="108"/>
        <v>0</v>
      </c>
      <c r="CI72" s="278">
        <f t="shared" si="108"/>
        <v>0</v>
      </c>
      <c r="CJ72" s="278">
        <f t="shared" si="108"/>
        <v>0</v>
      </c>
      <c r="CK72" s="278">
        <f t="shared" si="108"/>
        <v>0</v>
      </c>
      <c r="CL72" s="278">
        <f t="shared" si="108"/>
        <v>0</v>
      </c>
      <c r="CM72" s="278">
        <f t="shared" si="108"/>
        <v>0</v>
      </c>
      <c r="CN72" s="278">
        <f t="shared" si="108"/>
        <v>0</v>
      </c>
      <c r="CO72" s="278">
        <f t="shared" si="108"/>
        <v>0</v>
      </c>
      <c r="CP72" s="278">
        <f t="shared" si="108"/>
        <v>0</v>
      </c>
      <c r="CQ72" s="278">
        <f t="shared" si="108"/>
        <v>0</v>
      </c>
      <c r="CR72" s="278">
        <f t="shared" si="108"/>
        <v>0</v>
      </c>
      <c r="CS72" s="278">
        <f t="shared" si="108"/>
        <v>0</v>
      </c>
    </row>
    <row r="73" spans="1:97" s="377" customFormat="1" x14ac:dyDescent="0.35">
      <c r="A73" s="278">
        <f>Prognoser!C118</f>
        <v>0</v>
      </c>
      <c r="B73" s="278" t="str">
        <f>'UA basår'!B31</f>
        <v>0 0</v>
      </c>
      <c r="C73" s="278">
        <f>Prognoser!D118</f>
        <v>0</v>
      </c>
      <c r="D73" s="278">
        <f ca="1">IFERROR('UA basår'!AC31+'UA basår'!AC61,0)</f>
        <v>0</v>
      </c>
      <c r="E73" s="278">
        <f t="shared" ref="E73:BP73" ca="1" si="109">IFERROR(IF(E$17="beräknas ej",0,D73*IF(E$48&gt;$D$3,1,IF(E$48&lt;=$C$3,$C$2,$D$2))*IFERROR(INDEX($B$8:$E$14,MATCH($A73,$A$8:$A$14,0),MATCH(E$48,$B$6:$E$6,1)),0)),0)</f>
        <v>0</v>
      </c>
      <c r="F73" s="278">
        <f t="shared" ca="1" si="109"/>
        <v>0</v>
      </c>
      <c r="G73" s="278">
        <f t="shared" ca="1" si="109"/>
        <v>0</v>
      </c>
      <c r="H73" s="278">
        <f t="shared" ca="1" si="109"/>
        <v>0</v>
      </c>
      <c r="I73" s="278">
        <f t="shared" ca="1" si="109"/>
        <v>0</v>
      </c>
      <c r="J73" s="278">
        <f t="shared" ca="1" si="109"/>
        <v>0</v>
      </c>
      <c r="K73" s="278">
        <f t="shared" ca="1" si="109"/>
        <v>0</v>
      </c>
      <c r="L73" s="278">
        <f t="shared" ca="1" si="109"/>
        <v>0</v>
      </c>
      <c r="M73" s="278">
        <f t="shared" ca="1" si="109"/>
        <v>0</v>
      </c>
      <c r="N73" s="278">
        <f t="shared" ca="1" si="109"/>
        <v>0</v>
      </c>
      <c r="O73" s="278">
        <f t="shared" ca="1" si="109"/>
        <v>0</v>
      </c>
      <c r="P73" s="278">
        <f t="shared" ca="1" si="109"/>
        <v>0</v>
      </c>
      <c r="Q73" s="278">
        <f t="shared" ca="1" si="109"/>
        <v>0</v>
      </c>
      <c r="R73" s="278">
        <f t="shared" ca="1" si="109"/>
        <v>0</v>
      </c>
      <c r="S73" s="278">
        <f t="shared" ca="1" si="109"/>
        <v>0</v>
      </c>
      <c r="T73" s="278">
        <f t="shared" ca="1" si="109"/>
        <v>0</v>
      </c>
      <c r="U73" s="278">
        <f t="shared" ca="1" si="109"/>
        <v>0</v>
      </c>
      <c r="V73" s="278">
        <f t="shared" ca="1" si="109"/>
        <v>0</v>
      </c>
      <c r="W73" s="278">
        <f t="shared" ca="1" si="109"/>
        <v>0</v>
      </c>
      <c r="X73" s="278">
        <f t="shared" ca="1" si="109"/>
        <v>0</v>
      </c>
      <c r="Y73" s="278">
        <f t="shared" ca="1" si="109"/>
        <v>0</v>
      </c>
      <c r="Z73" s="278">
        <f t="shared" ca="1" si="109"/>
        <v>0</v>
      </c>
      <c r="AA73" s="278">
        <f t="shared" ca="1" si="109"/>
        <v>0</v>
      </c>
      <c r="AB73" s="278">
        <f t="shared" ca="1" si="109"/>
        <v>0</v>
      </c>
      <c r="AC73" s="278">
        <f t="shared" ca="1" si="109"/>
        <v>0</v>
      </c>
      <c r="AD73" s="278">
        <f t="shared" ca="1" si="109"/>
        <v>0</v>
      </c>
      <c r="AE73" s="278">
        <f t="shared" ca="1" si="109"/>
        <v>0</v>
      </c>
      <c r="AF73" s="278">
        <f t="shared" ca="1" si="109"/>
        <v>0</v>
      </c>
      <c r="AG73" s="278">
        <f t="shared" ca="1" si="109"/>
        <v>0</v>
      </c>
      <c r="AH73" s="278">
        <f t="shared" ca="1" si="109"/>
        <v>0</v>
      </c>
      <c r="AI73" s="278">
        <f t="shared" ca="1" si="109"/>
        <v>0</v>
      </c>
      <c r="AJ73" s="278">
        <f t="shared" ca="1" si="109"/>
        <v>0</v>
      </c>
      <c r="AK73" s="278">
        <f t="shared" ca="1" si="109"/>
        <v>0</v>
      </c>
      <c r="AL73" s="278">
        <f t="shared" ca="1" si="109"/>
        <v>0</v>
      </c>
      <c r="AM73" s="278">
        <f t="shared" ca="1" si="109"/>
        <v>0</v>
      </c>
      <c r="AN73" s="278">
        <f t="shared" ca="1" si="109"/>
        <v>0</v>
      </c>
      <c r="AO73" s="278">
        <f t="shared" ca="1" si="109"/>
        <v>0</v>
      </c>
      <c r="AP73" s="278">
        <f t="shared" ca="1" si="109"/>
        <v>0</v>
      </c>
      <c r="AQ73" s="278">
        <f t="shared" ca="1" si="109"/>
        <v>0</v>
      </c>
      <c r="AR73" s="278">
        <f t="shared" ca="1" si="109"/>
        <v>0</v>
      </c>
      <c r="AS73" s="278">
        <f t="shared" ca="1" si="109"/>
        <v>0</v>
      </c>
      <c r="AT73" s="278">
        <f t="shared" ca="1" si="109"/>
        <v>0</v>
      </c>
      <c r="AU73" s="278">
        <f t="shared" ca="1" si="109"/>
        <v>0</v>
      </c>
      <c r="AV73" s="278">
        <f t="shared" ca="1" si="109"/>
        <v>0</v>
      </c>
      <c r="AW73" s="278">
        <f t="shared" ca="1" si="109"/>
        <v>0</v>
      </c>
      <c r="AX73" s="278">
        <f t="shared" ca="1" si="109"/>
        <v>0</v>
      </c>
      <c r="AY73" s="278">
        <f t="shared" ca="1" si="109"/>
        <v>0</v>
      </c>
      <c r="AZ73" s="278">
        <f t="shared" ca="1" si="109"/>
        <v>0</v>
      </c>
      <c r="BA73" s="278">
        <f t="shared" ca="1" si="109"/>
        <v>0</v>
      </c>
      <c r="BB73" s="278">
        <f t="shared" ca="1" si="109"/>
        <v>0</v>
      </c>
      <c r="BC73" s="278">
        <f t="shared" ca="1" si="109"/>
        <v>0</v>
      </c>
      <c r="BD73" s="278">
        <f t="shared" ca="1" si="109"/>
        <v>0</v>
      </c>
      <c r="BE73" s="278">
        <f t="shared" ca="1" si="109"/>
        <v>0</v>
      </c>
      <c r="BF73" s="278">
        <f t="shared" ca="1" si="109"/>
        <v>0</v>
      </c>
      <c r="BG73" s="278">
        <f t="shared" ca="1" si="109"/>
        <v>0</v>
      </c>
      <c r="BH73" s="278">
        <f t="shared" ca="1" si="109"/>
        <v>0</v>
      </c>
      <c r="BI73" s="278">
        <f t="shared" ca="1" si="109"/>
        <v>0</v>
      </c>
      <c r="BJ73" s="278">
        <f t="shared" ca="1" si="109"/>
        <v>0</v>
      </c>
      <c r="BK73" s="278">
        <f t="shared" ca="1" si="109"/>
        <v>0</v>
      </c>
      <c r="BL73" s="278">
        <f t="shared" ca="1" si="109"/>
        <v>0</v>
      </c>
      <c r="BM73" s="278">
        <f t="shared" ca="1" si="109"/>
        <v>0</v>
      </c>
      <c r="BN73" s="278">
        <f t="shared" ca="1" si="109"/>
        <v>0</v>
      </c>
      <c r="BO73" s="278">
        <f t="shared" ca="1" si="109"/>
        <v>0</v>
      </c>
      <c r="BP73" s="278">
        <f t="shared" ca="1" si="109"/>
        <v>0</v>
      </c>
      <c r="BQ73" s="278">
        <f t="shared" ref="BQ73:CS73" ca="1" si="110">IFERROR(IF(BQ$17="beräknas ej",0,BP73*IF(BQ$48&gt;$D$3,1,IF(BQ$48&lt;=$C$3,$C$2,$D$2))*IFERROR(INDEX($B$8:$E$14,MATCH($A73,$A$8:$A$14,0),MATCH(BQ$48,$B$6:$E$6,1)),0)),0)</f>
        <v>0</v>
      </c>
      <c r="BR73" s="278">
        <f t="shared" ca="1" si="110"/>
        <v>0</v>
      </c>
      <c r="BS73" s="278">
        <f t="shared" ca="1" si="110"/>
        <v>0</v>
      </c>
      <c r="BT73" s="278">
        <f t="shared" ca="1" si="110"/>
        <v>0</v>
      </c>
      <c r="BU73" s="278">
        <f t="shared" si="110"/>
        <v>0</v>
      </c>
      <c r="BV73" s="278">
        <f t="shared" si="110"/>
        <v>0</v>
      </c>
      <c r="BW73" s="278">
        <f t="shared" si="110"/>
        <v>0</v>
      </c>
      <c r="BX73" s="278">
        <f t="shared" si="110"/>
        <v>0</v>
      </c>
      <c r="BY73" s="278">
        <f t="shared" si="110"/>
        <v>0</v>
      </c>
      <c r="BZ73" s="278">
        <f t="shared" si="110"/>
        <v>0</v>
      </c>
      <c r="CA73" s="278">
        <f t="shared" si="110"/>
        <v>0</v>
      </c>
      <c r="CB73" s="278">
        <f t="shared" si="110"/>
        <v>0</v>
      </c>
      <c r="CC73" s="278">
        <f t="shared" si="110"/>
        <v>0</v>
      </c>
      <c r="CD73" s="278">
        <f t="shared" si="110"/>
        <v>0</v>
      </c>
      <c r="CE73" s="278">
        <f t="shared" si="110"/>
        <v>0</v>
      </c>
      <c r="CF73" s="278">
        <f t="shared" si="110"/>
        <v>0</v>
      </c>
      <c r="CG73" s="278">
        <f t="shared" si="110"/>
        <v>0</v>
      </c>
      <c r="CH73" s="278">
        <f t="shared" si="110"/>
        <v>0</v>
      </c>
      <c r="CI73" s="278">
        <f t="shared" si="110"/>
        <v>0</v>
      </c>
      <c r="CJ73" s="278">
        <f t="shared" si="110"/>
        <v>0</v>
      </c>
      <c r="CK73" s="278">
        <f t="shared" si="110"/>
        <v>0</v>
      </c>
      <c r="CL73" s="278">
        <f t="shared" si="110"/>
        <v>0</v>
      </c>
      <c r="CM73" s="278">
        <f t="shared" si="110"/>
        <v>0</v>
      </c>
      <c r="CN73" s="278">
        <f t="shared" si="110"/>
        <v>0</v>
      </c>
      <c r="CO73" s="278">
        <f t="shared" si="110"/>
        <v>0</v>
      </c>
      <c r="CP73" s="278">
        <f t="shared" si="110"/>
        <v>0</v>
      </c>
      <c r="CQ73" s="278">
        <f t="shared" si="110"/>
        <v>0</v>
      </c>
      <c r="CR73" s="278">
        <f t="shared" si="110"/>
        <v>0</v>
      </c>
      <c r="CS73" s="278">
        <f t="shared" si="110"/>
        <v>0</v>
      </c>
    </row>
    <row r="74" spans="1:97" s="381" customFormat="1" x14ac:dyDescent="0.35">
      <c r="A74" s="328"/>
      <c r="B74" s="328"/>
      <c r="C74" s="278"/>
      <c r="D74" s="333">
        <f ca="1">SUM(D49:D73)</f>
        <v>0</v>
      </c>
      <c r="E74" s="333">
        <f t="shared" ref="E74:BP74" ca="1" si="111">SUM(E49:E73)</f>
        <v>0</v>
      </c>
      <c r="F74" s="333">
        <f t="shared" ca="1" si="111"/>
        <v>0</v>
      </c>
      <c r="G74" s="333">
        <f t="shared" ca="1" si="111"/>
        <v>0</v>
      </c>
      <c r="H74" s="333">
        <f t="shared" ca="1" si="111"/>
        <v>0</v>
      </c>
      <c r="I74" s="333">
        <f t="shared" ca="1" si="111"/>
        <v>0</v>
      </c>
      <c r="J74" s="333">
        <f t="shared" ca="1" si="111"/>
        <v>0</v>
      </c>
      <c r="K74" s="333">
        <f t="shared" ca="1" si="111"/>
        <v>0</v>
      </c>
      <c r="L74" s="333">
        <f t="shared" ca="1" si="111"/>
        <v>0</v>
      </c>
      <c r="M74" s="333">
        <f t="shared" ca="1" si="111"/>
        <v>0</v>
      </c>
      <c r="N74" s="333">
        <f t="shared" ca="1" si="111"/>
        <v>0</v>
      </c>
      <c r="O74" s="333">
        <f t="shared" ca="1" si="111"/>
        <v>0</v>
      </c>
      <c r="P74" s="333">
        <f t="shared" ca="1" si="111"/>
        <v>0</v>
      </c>
      <c r="Q74" s="333">
        <f t="shared" ca="1" si="111"/>
        <v>0</v>
      </c>
      <c r="R74" s="333">
        <f t="shared" ca="1" si="111"/>
        <v>0</v>
      </c>
      <c r="S74" s="333">
        <f t="shared" ca="1" si="111"/>
        <v>0</v>
      </c>
      <c r="T74" s="333">
        <f t="shared" ca="1" si="111"/>
        <v>0</v>
      </c>
      <c r="U74" s="333">
        <f t="shared" ca="1" si="111"/>
        <v>0</v>
      </c>
      <c r="V74" s="333">
        <f t="shared" ca="1" si="111"/>
        <v>0</v>
      </c>
      <c r="W74" s="333">
        <f t="shared" ca="1" si="111"/>
        <v>0</v>
      </c>
      <c r="X74" s="333">
        <f t="shared" ca="1" si="111"/>
        <v>0</v>
      </c>
      <c r="Y74" s="333">
        <f t="shared" ca="1" si="111"/>
        <v>0</v>
      </c>
      <c r="Z74" s="333">
        <f t="shared" ca="1" si="111"/>
        <v>0</v>
      </c>
      <c r="AA74" s="333">
        <f t="shared" ca="1" si="111"/>
        <v>0</v>
      </c>
      <c r="AB74" s="333">
        <f t="shared" ca="1" si="111"/>
        <v>0</v>
      </c>
      <c r="AC74" s="333">
        <f t="shared" ca="1" si="111"/>
        <v>0</v>
      </c>
      <c r="AD74" s="333">
        <f t="shared" ca="1" si="111"/>
        <v>0</v>
      </c>
      <c r="AE74" s="333">
        <f t="shared" ca="1" si="111"/>
        <v>0</v>
      </c>
      <c r="AF74" s="333">
        <f t="shared" ca="1" si="111"/>
        <v>0</v>
      </c>
      <c r="AG74" s="333">
        <f t="shared" ca="1" si="111"/>
        <v>0</v>
      </c>
      <c r="AH74" s="333">
        <f t="shared" ca="1" si="111"/>
        <v>0</v>
      </c>
      <c r="AI74" s="333">
        <f t="shared" ca="1" si="111"/>
        <v>0</v>
      </c>
      <c r="AJ74" s="333">
        <f t="shared" ca="1" si="111"/>
        <v>0</v>
      </c>
      <c r="AK74" s="333">
        <f t="shared" ca="1" si="111"/>
        <v>0</v>
      </c>
      <c r="AL74" s="333">
        <f t="shared" ca="1" si="111"/>
        <v>0</v>
      </c>
      <c r="AM74" s="333">
        <f t="shared" ca="1" si="111"/>
        <v>0</v>
      </c>
      <c r="AN74" s="333">
        <f t="shared" ca="1" si="111"/>
        <v>0</v>
      </c>
      <c r="AO74" s="333">
        <f t="shared" ca="1" si="111"/>
        <v>0</v>
      </c>
      <c r="AP74" s="333">
        <f t="shared" ca="1" si="111"/>
        <v>0</v>
      </c>
      <c r="AQ74" s="333">
        <f t="shared" ca="1" si="111"/>
        <v>0</v>
      </c>
      <c r="AR74" s="333">
        <f t="shared" ca="1" si="111"/>
        <v>0</v>
      </c>
      <c r="AS74" s="333">
        <f t="shared" ca="1" si="111"/>
        <v>0</v>
      </c>
      <c r="AT74" s="333">
        <f t="shared" ca="1" si="111"/>
        <v>0</v>
      </c>
      <c r="AU74" s="333">
        <f t="shared" ca="1" si="111"/>
        <v>0</v>
      </c>
      <c r="AV74" s="333">
        <f t="shared" ca="1" si="111"/>
        <v>0</v>
      </c>
      <c r="AW74" s="333">
        <f t="shared" ca="1" si="111"/>
        <v>0</v>
      </c>
      <c r="AX74" s="333">
        <f t="shared" ca="1" si="111"/>
        <v>0</v>
      </c>
      <c r="AY74" s="333">
        <f t="shared" ca="1" si="111"/>
        <v>0</v>
      </c>
      <c r="AZ74" s="333">
        <f t="shared" ca="1" si="111"/>
        <v>0</v>
      </c>
      <c r="BA74" s="333">
        <f t="shared" ca="1" si="111"/>
        <v>0</v>
      </c>
      <c r="BB74" s="333">
        <f t="shared" ca="1" si="111"/>
        <v>0</v>
      </c>
      <c r="BC74" s="333">
        <f t="shared" ca="1" si="111"/>
        <v>0</v>
      </c>
      <c r="BD74" s="333">
        <f t="shared" ca="1" si="111"/>
        <v>0</v>
      </c>
      <c r="BE74" s="333">
        <f t="shared" ca="1" si="111"/>
        <v>0</v>
      </c>
      <c r="BF74" s="333">
        <f t="shared" ca="1" si="111"/>
        <v>0</v>
      </c>
      <c r="BG74" s="333">
        <f t="shared" ca="1" si="111"/>
        <v>0</v>
      </c>
      <c r="BH74" s="333">
        <f t="shared" ca="1" si="111"/>
        <v>0</v>
      </c>
      <c r="BI74" s="333">
        <f t="shared" ca="1" si="111"/>
        <v>0</v>
      </c>
      <c r="BJ74" s="333">
        <f t="shared" ca="1" si="111"/>
        <v>0</v>
      </c>
      <c r="BK74" s="333">
        <f t="shared" ca="1" si="111"/>
        <v>0</v>
      </c>
      <c r="BL74" s="333">
        <f t="shared" ca="1" si="111"/>
        <v>0</v>
      </c>
      <c r="BM74" s="333">
        <f t="shared" ca="1" si="111"/>
        <v>0</v>
      </c>
      <c r="BN74" s="333">
        <f t="shared" ca="1" si="111"/>
        <v>0</v>
      </c>
      <c r="BO74" s="333">
        <f t="shared" ca="1" si="111"/>
        <v>0</v>
      </c>
      <c r="BP74" s="333">
        <f t="shared" ca="1" si="111"/>
        <v>0</v>
      </c>
      <c r="BQ74" s="333">
        <f t="shared" ref="BQ74:CO74" ca="1" si="112">SUM(BQ49:BQ73)</f>
        <v>0</v>
      </c>
      <c r="BR74" s="333">
        <f t="shared" ca="1" si="112"/>
        <v>0</v>
      </c>
      <c r="BS74" s="333">
        <f t="shared" ca="1" si="112"/>
        <v>0</v>
      </c>
      <c r="BT74" s="333">
        <f t="shared" ca="1" si="112"/>
        <v>0</v>
      </c>
      <c r="BU74" s="333">
        <f t="shared" si="112"/>
        <v>0</v>
      </c>
      <c r="BV74" s="333">
        <f t="shared" si="112"/>
        <v>0</v>
      </c>
      <c r="BW74" s="333">
        <f t="shared" si="112"/>
        <v>0</v>
      </c>
      <c r="BX74" s="333">
        <f t="shared" si="112"/>
        <v>0</v>
      </c>
      <c r="BY74" s="333">
        <f t="shared" si="112"/>
        <v>0</v>
      </c>
      <c r="BZ74" s="333">
        <f t="shared" si="112"/>
        <v>0</v>
      </c>
      <c r="CA74" s="333">
        <f t="shared" si="112"/>
        <v>0</v>
      </c>
      <c r="CB74" s="333">
        <f t="shared" si="112"/>
        <v>0</v>
      </c>
      <c r="CC74" s="333">
        <f t="shared" si="112"/>
        <v>0</v>
      </c>
      <c r="CD74" s="333">
        <f t="shared" si="112"/>
        <v>0</v>
      </c>
      <c r="CE74" s="333">
        <f t="shared" si="112"/>
        <v>0</v>
      </c>
      <c r="CF74" s="333">
        <f t="shared" si="112"/>
        <v>0</v>
      </c>
      <c r="CG74" s="333">
        <f t="shared" si="112"/>
        <v>0</v>
      </c>
      <c r="CH74" s="333">
        <f t="shared" si="112"/>
        <v>0</v>
      </c>
      <c r="CI74" s="333">
        <f t="shared" si="112"/>
        <v>0</v>
      </c>
      <c r="CJ74" s="333">
        <f t="shared" si="112"/>
        <v>0</v>
      </c>
      <c r="CK74" s="333">
        <f t="shared" si="112"/>
        <v>0</v>
      </c>
      <c r="CL74" s="333">
        <f t="shared" si="112"/>
        <v>0</v>
      </c>
      <c r="CM74" s="333">
        <f t="shared" si="112"/>
        <v>0</v>
      </c>
      <c r="CN74" s="333">
        <f t="shared" si="112"/>
        <v>0</v>
      </c>
      <c r="CO74" s="333">
        <f t="shared" si="112"/>
        <v>0</v>
      </c>
      <c r="CP74" s="333">
        <f t="shared" ref="CP74:CS74" si="113">SUM(CP49:CP73)</f>
        <v>0</v>
      </c>
      <c r="CQ74" s="333">
        <f t="shared" si="113"/>
        <v>0</v>
      </c>
      <c r="CR74" s="333">
        <f t="shared" si="113"/>
        <v>0</v>
      </c>
      <c r="CS74" s="333">
        <f t="shared" si="113"/>
        <v>0</v>
      </c>
    </row>
    <row r="75" spans="1:97" s="377" customFormat="1" x14ac:dyDescent="0.35"/>
    <row r="76" spans="1:97" s="377" customFormat="1" x14ac:dyDescent="0.35">
      <c r="B76" s="324" t="s">
        <v>488</v>
      </c>
      <c r="C76" s="379">
        <f>Indata!B24</f>
        <v>1</v>
      </c>
      <c r="D76" s="379">
        <f>Indata!B25</f>
        <v>1</v>
      </c>
    </row>
    <row r="77" spans="1:97" s="377" customFormat="1" x14ac:dyDescent="0.35">
      <c r="B77" s="324" t="s">
        <v>104</v>
      </c>
      <c r="C77" s="379">
        <f>Indata!$B$16</f>
        <v>2045</v>
      </c>
      <c r="D77" s="379">
        <f>Indata!$B$17</f>
        <v>2065</v>
      </c>
    </row>
    <row r="78" spans="1:97" s="377" customFormat="1" x14ac:dyDescent="0.35"/>
    <row r="79" spans="1:97" s="377" customFormat="1" x14ac:dyDescent="0.35"/>
    <row r="80" spans="1:97" s="377" customFormat="1" x14ac:dyDescent="0.35">
      <c r="A80" s="380" t="s">
        <v>319</v>
      </c>
      <c r="B80" s="330"/>
      <c r="C80" s="330"/>
      <c r="D80" s="330"/>
      <c r="E80" s="330"/>
      <c r="G80" s="331" t="s">
        <v>329</v>
      </c>
    </row>
    <row r="81" spans="1:97" s="377" customFormat="1" ht="15.5" x14ac:dyDescent="0.35">
      <c r="A81" s="332" t="s">
        <v>9</v>
      </c>
      <c r="B81" s="323"/>
      <c r="C81" s="323"/>
      <c r="D81" s="323" t="str">
        <f>IFERROR(INDEX(Indata!$A$12:$A$18,MATCH(D82,Indata!$B$12:$B$18,0)),"")</f>
        <v>Basår</v>
      </c>
      <c r="E81" s="323" t="str">
        <f>IFERROR(INDEX(Indata!$A$12:$A$18,MATCH(E82,Indata!$B$12:$B$18,0)),"")</f>
        <v/>
      </c>
      <c r="F81" s="323" t="str">
        <f>IFERROR(INDEX(Indata!$A$12:$A$18,MATCH(F82,Indata!$B$12:$B$18,0)),"")</f>
        <v/>
      </c>
      <c r="G81" s="323" t="str">
        <f>IFERROR(INDEX(Indata!$A$12:$A$18,MATCH(G82,Indata!$B$12:$B$18,0)),"")</f>
        <v/>
      </c>
      <c r="H81" s="323" t="str">
        <f>IFERROR(INDEX(Indata!$A$12:$A$18,MATCH(H82,Indata!$B$12:$B$18,0)),"")</f>
        <v/>
      </c>
      <c r="I81" s="323" t="str">
        <f>IFERROR(INDEX(Indata!$A$12:$A$18,MATCH(I82,Indata!$B$12:$B$18,0)),"")</f>
        <v/>
      </c>
      <c r="J81" s="323" t="str">
        <f>IFERROR(INDEX(Indata!$A$12:$A$18,MATCH(J82,Indata!$B$12:$B$18,0)),"")</f>
        <v/>
      </c>
      <c r="K81" s="323" t="str">
        <f>IFERROR(INDEX(Indata!$A$12:$A$18,MATCH(K82,Indata!$B$12:$B$18,0)),"")</f>
        <v/>
      </c>
      <c r="L81" s="323" t="str">
        <f>IFERROR(INDEX(Indata!$A$12:$A$18,MATCH(L82,Indata!$B$12:$B$18,0)),"")</f>
        <v/>
      </c>
      <c r="M81" s="323" t="str">
        <f>IFERROR(INDEX(Indata!$A$12:$A$18,MATCH(M82,Indata!$B$12:$B$18,0)),"")</f>
        <v>Diskonteringsår</v>
      </c>
      <c r="N81" s="323" t="str">
        <f>IFERROR(INDEX(Indata!$A$12:$A$18,MATCH(N82,Indata!$B$12:$B$18,0)),"")</f>
        <v/>
      </c>
      <c r="O81" s="323" t="str">
        <f>IFERROR(INDEX(Indata!$A$12:$A$18,MATCH(O82,Indata!$B$12:$B$18,0)),"")</f>
        <v/>
      </c>
      <c r="P81" s="323" t="str">
        <f>IFERROR(INDEX(Indata!$A$12:$A$18,MATCH(P82,Indata!$B$12:$B$18,0)),"")</f>
        <v/>
      </c>
      <c r="Q81" s="323" t="str">
        <f>IFERROR(INDEX(Indata!$A$12:$A$18,MATCH(Q82,Indata!$B$12:$B$18,0)),"")</f>
        <v/>
      </c>
      <c r="R81" s="323" t="str">
        <f>IFERROR(INDEX(Indata!$A$12:$A$18,MATCH(R82,Indata!$B$12:$B$18,0)),"")</f>
        <v/>
      </c>
      <c r="S81" s="323" t="str">
        <f>IFERROR(INDEX(Indata!$A$12:$A$18,MATCH(S82,Indata!$B$12:$B$18,0)),"")</f>
        <v/>
      </c>
      <c r="T81" s="323" t="str">
        <f>IFERROR(INDEX(Indata!$A$12:$A$18,MATCH(T82,Indata!$B$12:$B$18,0)),"")</f>
        <v/>
      </c>
      <c r="U81" s="323" t="str">
        <f>IFERROR(INDEX(Indata!$A$12:$A$18,MATCH(U82,Indata!$B$12:$B$18,0)),"")</f>
        <v/>
      </c>
      <c r="V81" s="323" t="str">
        <f>IFERROR(INDEX(Indata!$A$12:$A$18,MATCH(V82,Indata!$B$12:$B$18,0)),"")</f>
        <v/>
      </c>
      <c r="W81" s="323" t="str">
        <f>IFERROR(INDEX(Indata!$A$12:$A$18,MATCH(W82,Indata!$B$12:$B$18,0)),"")</f>
        <v/>
      </c>
      <c r="X81" s="323" t="str">
        <f>IFERROR(INDEX(Indata!$A$12:$A$18,MATCH(X82,Indata!$B$12:$B$18,0)),"")</f>
        <v/>
      </c>
      <c r="Y81" s="323" t="str">
        <f>IFERROR(INDEX(Indata!$A$12:$A$18,MATCH(Y82,Indata!$B$12:$B$18,0)),"")</f>
        <v/>
      </c>
      <c r="Z81" s="323" t="str">
        <f>IFERROR(INDEX(Indata!$A$12:$A$18,MATCH(Z82,Indata!$B$12:$B$18,0)),"")</f>
        <v/>
      </c>
      <c r="AA81" s="323" t="str">
        <f>IFERROR(INDEX(Indata!$A$12:$A$18,MATCH(AA82,Indata!$B$12:$B$18,0)),"")</f>
        <v/>
      </c>
      <c r="AB81" s="323" t="str">
        <f>IFERROR(INDEX(Indata!$A$12:$A$18,MATCH(AB82,Indata!$B$12:$B$18,0)),"")</f>
        <v/>
      </c>
      <c r="AC81" s="323" t="str">
        <f>IFERROR(INDEX(Indata!$A$12:$A$18,MATCH(AC82,Indata!$B$12:$B$18,0)),"")</f>
        <v/>
      </c>
      <c r="AD81" s="323" t="str">
        <f>IFERROR(INDEX(Indata!$A$12:$A$18,MATCH(AD82,Indata!$B$12:$B$18,0)),"")</f>
        <v>Prognosår 1</v>
      </c>
      <c r="AE81" s="323" t="str">
        <f>IFERROR(INDEX(Indata!$A$12:$A$18,MATCH(AE82,Indata!$B$12:$B$18,0)),"")</f>
        <v/>
      </c>
      <c r="AF81" s="323" t="str">
        <f>IFERROR(INDEX(Indata!$A$12:$A$18,MATCH(AF82,Indata!$B$12:$B$18,0)),"")</f>
        <v/>
      </c>
      <c r="AG81" s="323" t="str">
        <f>IFERROR(INDEX(Indata!$A$12:$A$18,MATCH(AG82,Indata!$B$12:$B$18,0)),"")</f>
        <v/>
      </c>
      <c r="AH81" s="323" t="str">
        <f>IFERROR(INDEX(Indata!$A$12:$A$18,MATCH(AH82,Indata!$B$12:$B$18,0)),"")</f>
        <v/>
      </c>
      <c r="AI81" s="323" t="str">
        <f>IFERROR(INDEX(Indata!$A$12:$A$18,MATCH(AI82,Indata!$B$12:$B$18,0)),"")</f>
        <v/>
      </c>
      <c r="AJ81" s="323" t="str">
        <f>IFERROR(INDEX(Indata!$A$12:$A$18,MATCH(AJ82,Indata!$B$12:$B$18,0)),"")</f>
        <v/>
      </c>
      <c r="AK81" s="323" t="str">
        <f>IFERROR(INDEX(Indata!$A$12:$A$18,MATCH(AK82,Indata!$B$12:$B$18,0)),"")</f>
        <v/>
      </c>
      <c r="AL81" s="323" t="str">
        <f>IFERROR(INDEX(Indata!$A$12:$A$18,MATCH(AL82,Indata!$B$12:$B$18,0)),"")</f>
        <v/>
      </c>
      <c r="AM81" s="323" t="str">
        <f>IFERROR(INDEX(Indata!$A$12:$A$18,MATCH(AM82,Indata!$B$12:$B$18,0)),"")</f>
        <v/>
      </c>
      <c r="AN81" s="323" t="str">
        <f>IFERROR(INDEX(Indata!$A$12:$A$18,MATCH(AN82,Indata!$B$12:$B$18,0)),"")</f>
        <v/>
      </c>
      <c r="AO81" s="323" t="str">
        <f>IFERROR(INDEX(Indata!$A$12:$A$18,MATCH(AO82,Indata!$B$12:$B$18,0)),"")</f>
        <v/>
      </c>
      <c r="AP81" s="323" t="str">
        <f>IFERROR(INDEX(Indata!$A$12:$A$18,MATCH(AP82,Indata!$B$12:$B$18,0)),"")</f>
        <v/>
      </c>
      <c r="AQ81" s="323" t="str">
        <f>IFERROR(INDEX(Indata!$A$12:$A$18,MATCH(AQ82,Indata!$B$12:$B$18,0)),"")</f>
        <v/>
      </c>
      <c r="AR81" s="323" t="str">
        <f>IFERROR(INDEX(Indata!$A$12:$A$18,MATCH(AR82,Indata!$B$12:$B$18,0)),"")</f>
        <v/>
      </c>
      <c r="AS81" s="323" t="str">
        <f>IFERROR(INDEX(Indata!$A$12:$A$18,MATCH(AS82,Indata!$B$12:$B$18,0)),"")</f>
        <v/>
      </c>
      <c r="AT81" s="323" t="str">
        <f>IFERROR(INDEX(Indata!$A$12:$A$18,MATCH(AT82,Indata!$B$12:$B$18,0)),"")</f>
        <v/>
      </c>
      <c r="AU81" s="323" t="str">
        <f>IFERROR(INDEX(Indata!$A$12:$A$18,MATCH(AU82,Indata!$B$12:$B$18,0)),"")</f>
        <v/>
      </c>
      <c r="AV81" s="323" t="str">
        <f>IFERROR(INDEX(Indata!$A$12:$A$18,MATCH(AV82,Indata!$B$12:$B$18,0)),"")</f>
        <v/>
      </c>
      <c r="AW81" s="323" t="str">
        <f>IFERROR(INDEX(Indata!$A$12:$A$18,MATCH(AW82,Indata!$B$12:$B$18,0)),"")</f>
        <v/>
      </c>
      <c r="AX81" s="323" t="str">
        <f>IFERROR(INDEX(Indata!$A$12:$A$18,MATCH(AX82,Indata!$B$12:$B$18,0)),"")</f>
        <v>Prognosår 2</v>
      </c>
      <c r="AY81" s="323" t="str">
        <f>IFERROR(INDEX(Indata!$A$12:$A$18,MATCH(AY82,Indata!$B$12:$B$18,0)),"")</f>
        <v/>
      </c>
      <c r="AZ81" s="323" t="str">
        <f>IFERROR(INDEX(Indata!$A$12:$A$18,MATCH(AZ82,Indata!$B$12:$B$18,0)),"")</f>
        <v/>
      </c>
      <c r="BA81" s="323" t="str">
        <f>IFERROR(INDEX(Indata!$A$12:$A$18,MATCH(BA82,Indata!$B$12:$B$18,0)),"")</f>
        <v/>
      </c>
      <c r="BB81" s="323" t="str">
        <f>IFERROR(INDEX(Indata!$A$12:$A$18,MATCH(BB82,Indata!$B$12:$B$18,0)),"")</f>
        <v/>
      </c>
      <c r="BC81" s="323" t="str">
        <f>IFERROR(INDEX(Indata!$A$12:$A$18,MATCH(BC82,Indata!$B$12:$B$18,0)),"")</f>
        <v/>
      </c>
      <c r="BD81" s="323" t="str">
        <f>IFERROR(INDEX(Indata!$A$12:$A$18,MATCH(BD82,Indata!$B$12:$B$18,0)),"")</f>
        <v/>
      </c>
      <c r="BE81" s="323" t="str">
        <f>IFERROR(INDEX(Indata!$A$12:$A$18,MATCH(BE82,Indata!$B$12:$B$18,0)),"")</f>
        <v/>
      </c>
      <c r="BF81" s="323" t="str">
        <f>IFERROR(INDEX(Indata!$A$12:$A$18,MATCH(BF82,Indata!$B$12:$B$18,0)),"")</f>
        <v/>
      </c>
      <c r="BG81" s="323" t="str">
        <f>IFERROR(INDEX(Indata!$A$12:$A$18,MATCH(BG82,Indata!$B$12:$B$18,0)),"")</f>
        <v/>
      </c>
      <c r="BH81" s="323" t="str">
        <f>IFERROR(INDEX(Indata!$A$12:$A$18,MATCH(BH82,Indata!$B$12:$B$18,0)),"")</f>
        <v/>
      </c>
      <c r="BI81" s="323" t="str">
        <f>IFERROR(INDEX(Indata!$A$12:$A$18,MATCH(BI82,Indata!$B$12:$B$18,0)),"")</f>
        <v/>
      </c>
      <c r="BJ81" s="323" t="str">
        <f>IFERROR(INDEX(Indata!$A$12:$A$18,MATCH(BJ82,Indata!$B$12:$B$18,0)),"")</f>
        <v/>
      </c>
      <c r="BK81" s="323" t="str">
        <f>IFERROR(INDEX(Indata!$A$12:$A$18,MATCH(BK82,Indata!$B$12:$B$18,0)),"")</f>
        <v/>
      </c>
      <c r="BL81" s="323" t="str">
        <f>IFERROR(INDEX(Indata!$A$12:$A$18,MATCH(BL82,Indata!$B$12:$B$18,0)),"")</f>
        <v/>
      </c>
      <c r="BM81" s="323" t="str">
        <f>IFERROR(INDEX(Indata!$A$12:$A$18,MATCH(BM82,Indata!$B$12:$B$18,0)),"")</f>
        <v/>
      </c>
      <c r="BN81" s="323" t="str">
        <f>IFERROR(INDEX(Indata!$A$12:$A$18,MATCH(BN82,Indata!$B$12:$B$18,0)),"")</f>
        <v/>
      </c>
      <c r="BO81" s="323" t="str">
        <f>IFERROR(INDEX(Indata!$A$12:$A$18,MATCH(BO82,Indata!$B$12:$B$18,0)),"")</f>
        <v/>
      </c>
      <c r="BP81" s="323" t="str">
        <f>IFERROR(INDEX(Indata!$A$12:$A$18,MATCH(BP82,Indata!$B$12:$B$18,0)),"")</f>
        <v/>
      </c>
      <c r="BQ81" s="323" t="str">
        <f>IF(OR(BP81="Slutår",BP81="beräknas ej"),"beräknas ej",IFERROR(INDEX(Indata!$A$12:$A$18,MATCH(BQ82,Indata!$B$12:$B$18,0)),""))</f>
        <v/>
      </c>
      <c r="BR81" s="323" t="str">
        <f>IF(OR(BQ81="Slutår",BQ81="beräknas ej"),"beräknas ej",IFERROR(INDEX(Indata!$A$12:$A$18,MATCH(BR82,Indata!$B$12:$B$18,0)),""))</f>
        <v/>
      </c>
      <c r="BS81" s="323" t="str">
        <f>IF(OR(BR81="Slutår",BR81="beräknas ej"),"beräknas ej",IFERROR(INDEX(Indata!$A$12:$A$18,MATCH(BS82,Indata!$B$12:$B$18,0)),""))</f>
        <v/>
      </c>
      <c r="BT81" s="323" t="str">
        <f>IF(OR(BS81="Slutår",BS81="beräknas ej"),"beräknas ej",IFERROR(INDEX(Indata!$A$12:$A$18,MATCH(BT82,Indata!$B$12:$B$18,0)),""))</f>
        <v>Slutår</v>
      </c>
      <c r="BU81" s="323" t="str">
        <f>IF(OR(BT81="Slutår",BT81="beräknas ej"),"beräknas ej",IFERROR(INDEX(Indata!$A$12:$A$18,MATCH(BU82,Indata!$B$12:$B$18,0)),""))</f>
        <v>beräknas ej</v>
      </c>
      <c r="BV81" s="323" t="str">
        <f>IF(OR(BU81="Slutår",BU81="beräknas ej"),"beräknas ej",IFERROR(INDEX(Indata!$A$12:$A$18,MATCH(BV82,Indata!$B$12:$B$18,0)),""))</f>
        <v>beräknas ej</v>
      </c>
      <c r="BW81" s="323" t="str">
        <f>IF(OR(BV81="Slutår",BV81="beräknas ej"),"beräknas ej",IFERROR(INDEX(Indata!$A$12:$A$18,MATCH(BW82,Indata!$B$12:$B$18,0)),""))</f>
        <v>beräknas ej</v>
      </c>
      <c r="BX81" s="323" t="str">
        <f>IF(OR(BW81="Slutår",BW81="beräknas ej"),"beräknas ej",IFERROR(INDEX(Indata!$A$12:$A$18,MATCH(BX82,Indata!$B$12:$B$18,0)),""))</f>
        <v>beräknas ej</v>
      </c>
      <c r="BY81" s="323" t="str">
        <f>IF(OR(BX81="Slutår",BX81="beräknas ej"),"beräknas ej",IFERROR(INDEX(Indata!$A$12:$A$18,MATCH(BY82,Indata!$B$12:$B$18,0)),""))</f>
        <v>beräknas ej</v>
      </c>
      <c r="BZ81" s="323" t="str">
        <f>IF(OR(BY81="Slutår",BY81="beräknas ej"),"beräknas ej",IFERROR(INDEX(Indata!$A$12:$A$18,MATCH(BZ82,Indata!$B$12:$B$18,0)),""))</f>
        <v>beräknas ej</v>
      </c>
      <c r="CA81" s="323" t="str">
        <f>IF(OR(BZ81="Slutår",BZ81="beräknas ej"),"beräknas ej",IFERROR(INDEX(Indata!$A$12:$A$18,MATCH(CA82,Indata!$B$12:$B$18,0)),""))</f>
        <v>beräknas ej</v>
      </c>
      <c r="CB81" s="323" t="str">
        <f>IF(OR(CA81="Slutår",CA81="beräknas ej"),"beräknas ej",IFERROR(INDEX(Indata!$A$12:$A$18,MATCH(CB82,Indata!$B$12:$B$18,0)),""))</f>
        <v>beräknas ej</v>
      </c>
      <c r="CC81" s="323" t="str">
        <f>IF(OR(CB81="Slutår",CB81="beräknas ej"),"beräknas ej",IFERROR(INDEX(Indata!$A$12:$A$18,MATCH(CC82,Indata!$B$12:$B$18,0)),""))</f>
        <v>beräknas ej</v>
      </c>
      <c r="CD81" s="323" t="str">
        <f>IF(OR(CC81="Slutår",CC81="beräknas ej"),"beräknas ej",IFERROR(INDEX(Indata!$A$12:$A$18,MATCH(CD82,Indata!$B$12:$B$18,0)),""))</f>
        <v>beräknas ej</v>
      </c>
      <c r="CE81" s="323" t="str">
        <f>IF(OR(CD81="Slutår",CD81="beräknas ej"),"beräknas ej",IFERROR(INDEX(Indata!$A$12:$A$18,MATCH(CE82,Indata!$B$12:$B$18,0)),""))</f>
        <v>beräknas ej</v>
      </c>
      <c r="CF81" s="323" t="str">
        <f>IF(OR(CE81="Slutår",CE81="beräknas ej"),"beräknas ej",IFERROR(INDEX(Indata!$A$12:$A$18,MATCH(CF82,Indata!$B$12:$B$18,0)),""))</f>
        <v>beräknas ej</v>
      </c>
      <c r="CG81" s="323" t="str">
        <f>IF(OR(CF81="Slutår",CF81="beräknas ej"),"beräknas ej",IFERROR(INDEX(Indata!$A$12:$A$18,MATCH(CG82,Indata!$B$12:$B$18,0)),""))</f>
        <v>beräknas ej</v>
      </c>
      <c r="CH81" s="323" t="str">
        <f>IF(OR(CG81="Slutår",CG81="beräknas ej"),"beräknas ej",IFERROR(INDEX(Indata!$A$12:$A$18,MATCH(CH82,Indata!$B$12:$B$18,0)),""))</f>
        <v>beräknas ej</v>
      </c>
      <c r="CI81" s="323" t="str">
        <f>IF(OR(CH81="Slutår",CH81="beräknas ej"),"beräknas ej",IFERROR(INDEX(Indata!$A$12:$A$18,MATCH(CI82,Indata!$B$12:$B$18,0)),""))</f>
        <v>beräknas ej</v>
      </c>
      <c r="CJ81" s="323" t="str">
        <f>IF(OR(CI81="Slutår",CI81="beräknas ej"),"beräknas ej",IFERROR(INDEX(Indata!$A$12:$A$18,MATCH(CJ82,Indata!$B$12:$B$18,0)),""))</f>
        <v>beräknas ej</v>
      </c>
      <c r="CK81" s="323" t="str">
        <f>IF(OR(CJ81="Slutår",CJ81="beräknas ej"),"beräknas ej",IFERROR(INDEX(Indata!$A$12:$A$18,MATCH(CK82,Indata!$B$12:$B$18,0)),""))</f>
        <v>beräknas ej</v>
      </c>
      <c r="CL81" s="323" t="str">
        <f>IF(OR(CK81="Slutår",CK81="beräknas ej"),"beräknas ej",IFERROR(INDEX(Indata!$A$12:$A$18,MATCH(CL82,Indata!$B$12:$B$18,0)),""))</f>
        <v>beräknas ej</v>
      </c>
      <c r="CM81" s="323" t="str">
        <f>IF(OR(CL81="Slutår",CL81="beräknas ej"),"beräknas ej",IFERROR(INDEX(Indata!$A$12:$A$18,MATCH(CM82,Indata!$B$12:$B$18,0)),""))</f>
        <v>beräknas ej</v>
      </c>
      <c r="CN81" s="323" t="str">
        <f>IF(OR(CM81="Slutår",CM81="beräknas ej"),"beräknas ej",IFERROR(INDEX(Indata!$A$12:$A$18,MATCH(CN82,Indata!$B$12:$B$18,0)),""))</f>
        <v>beräknas ej</v>
      </c>
      <c r="CO81" s="323" t="str">
        <f>IF(OR(CN81="Slutår",CN81="beräknas ej"),"beräknas ej",IFERROR(INDEX(Indata!$A$12:$A$18,MATCH(CO82,Indata!$B$12:$B$18,0)),""))</f>
        <v>beräknas ej</v>
      </c>
      <c r="CP81" s="323" t="str">
        <f>IF(OR(CO81="Slutår",CO81="beräknas ej"),"beräknas ej",IFERROR(INDEX(Indata!$A$12:$A$18,MATCH(CP82,Indata!$B$12:$B$18,0)),""))</f>
        <v>beräknas ej</v>
      </c>
      <c r="CQ81" s="323" t="str">
        <f>IF(OR(CP81="Slutår",CP81="beräknas ej"),"beräknas ej",IFERROR(INDEX(Indata!$A$12:$A$18,MATCH(CQ82,Indata!$B$12:$B$18,0)),""))</f>
        <v>beräknas ej</v>
      </c>
      <c r="CR81" s="323" t="str">
        <f>IF(OR(CQ81="Slutår",CQ81="beräknas ej"),"beräknas ej",IFERROR(INDEX(Indata!$A$12:$A$18,MATCH(CR82,Indata!$B$12:$B$18,0)),""))</f>
        <v>beräknas ej</v>
      </c>
      <c r="CS81" s="323" t="str">
        <f>IF(OR(CR81="Slutår",CR81="beräknas ej"),"beräknas ej",IFERROR(INDEX(Indata!$A$12:$A$18,MATCH(CS82,Indata!$B$12:$B$18,0)),""))</f>
        <v>beräknas ej</v>
      </c>
    </row>
    <row r="82" spans="1:97" s="377" customFormat="1" x14ac:dyDescent="0.35">
      <c r="A82" s="328" t="s">
        <v>72</v>
      </c>
      <c r="B82" s="328" t="s">
        <v>51</v>
      </c>
      <c r="C82" s="328" t="s">
        <v>73</v>
      </c>
      <c r="D82" s="328">
        <f>D48</f>
        <v>2019</v>
      </c>
      <c r="E82" s="328">
        <f>D82+1</f>
        <v>2020</v>
      </c>
      <c r="F82" s="328">
        <f t="shared" ref="F82:BQ82" si="114">E82+1</f>
        <v>2021</v>
      </c>
      <c r="G82" s="328">
        <f t="shared" si="114"/>
        <v>2022</v>
      </c>
      <c r="H82" s="328">
        <f t="shared" si="114"/>
        <v>2023</v>
      </c>
      <c r="I82" s="328">
        <f t="shared" si="114"/>
        <v>2024</v>
      </c>
      <c r="J82" s="328">
        <f t="shared" si="114"/>
        <v>2025</v>
      </c>
      <c r="K82" s="328">
        <f t="shared" si="114"/>
        <v>2026</v>
      </c>
      <c r="L82" s="328">
        <f t="shared" si="114"/>
        <v>2027</v>
      </c>
      <c r="M82" s="328">
        <f t="shared" si="114"/>
        <v>2028</v>
      </c>
      <c r="N82" s="328">
        <f t="shared" si="114"/>
        <v>2029</v>
      </c>
      <c r="O82" s="328">
        <f t="shared" si="114"/>
        <v>2030</v>
      </c>
      <c r="P82" s="328">
        <f t="shared" si="114"/>
        <v>2031</v>
      </c>
      <c r="Q82" s="328">
        <f t="shared" si="114"/>
        <v>2032</v>
      </c>
      <c r="R82" s="328">
        <f t="shared" si="114"/>
        <v>2033</v>
      </c>
      <c r="S82" s="328">
        <f t="shared" si="114"/>
        <v>2034</v>
      </c>
      <c r="T82" s="328">
        <f t="shared" si="114"/>
        <v>2035</v>
      </c>
      <c r="U82" s="328">
        <f t="shared" si="114"/>
        <v>2036</v>
      </c>
      <c r="V82" s="328">
        <f t="shared" si="114"/>
        <v>2037</v>
      </c>
      <c r="W82" s="328">
        <f t="shared" si="114"/>
        <v>2038</v>
      </c>
      <c r="X82" s="328">
        <f t="shared" si="114"/>
        <v>2039</v>
      </c>
      <c r="Y82" s="328">
        <f t="shared" si="114"/>
        <v>2040</v>
      </c>
      <c r="Z82" s="328">
        <f t="shared" si="114"/>
        <v>2041</v>
      </c>
      <c r="AA82" s="328">
        <f t="shared" si="114"/>
        <v>2042</v>
      </c>
      <c r="AB82" s="328">
        <f t="shared" si="114"/>
        <v>2043</v>
      </c>
      <c r="AC82" s="328">
        <f t="shared" si="114"/>
        <v>2044</v>
      </c>
      <c r="AD82" s="328">
        <f t="shared" si="114"/>
        <v>2045</v>
      </c>
      <c r="AE82" s="328">
        <f t="shared" si="114"/>
        <v>2046</v>
      </c>
      <c r="AF82" s="328">
        <f t="shared" si="114"/>
        <v>2047</v>
      </c>
      <c r="AG82" s="328">
        <f t="shared" si="114"/>
        <v>2048</v>
      </c>
      <c r="AH82" s="328">
        <f t="shared" si="114"/>
        <v>2049</v>
      </c>
      <c r="AI82" s="328">
        <f t="shared" si="114"/>
        <v>2050</v>
      </c>
      <c r="AJ82" s="328">
        <f t="shared" si="114"/>
        <v>2051</v>
      </c>
      <c r="AK82" s="328">
        <f t="shared" si="114"/>
        <v>2052</v>
      </c>
      <c r="AL82" s="328">
        <f t="shared" si="114"/>
        <v>2053</v>
      </c>
      <c r="AM82" s="328">
        <f t="shared" si="114"/>
        <v>2054</v>
      </c>
      <c r="AN82" s="328">
        <f t="shared" si="114"/>
        <v>2055</v>
      </c>
      <c r="AO82" s="328">
        <f t="shared" si="114"/>
        <v>2056</v>
      </c>
      <c r="AP82" s="328">
        <f t="shared" si="114"/>
        <v>2057</v>
      </c>
      <c r="AQ82" s="328">
        <f t="shared" si="114"/>
        <v>2058</v>
      </c>
      <c r="AR82" s="328">
        <f t="shared" si="114"/>
        <v>2059</v>
      </c>
      <c r="AS82" s="328">
        <f t="shared" si="114"/>
        <v>2060</v>
      </c>
      <c r="AT82" s="328">
        <f t="shared" si="114"/>
        <v>2061</v>
      </c>
      <c r="AU82" s="328">
        <f t="shared" si="114"/>
        <v>2062</v>
      </c>
      <c r="AV82" s="328">
        <f t="shared" si="114"/>
        <v>2063</v>
      </c>
      <c r="AW82" s="328">
        <f t="shared" si="114"/>
        <v>2064</v>
      </c>
      <c r="AX82" s="328">
        <f t="shared" si="114"/>
        <v>2065</v>
      </c>
      <c r="AY82" s="328">
        <f t="shared" si="114"/>
        <v>2066</v>
      </c>
      <c r="AZ82" s="328">
        <f t="shared" si="114"/>
        <v>2067</v>
      </c>
      <c r="BA82" s="328">
        <f t="shared" si="114"/>
        <v>2068</v>
      </c>
      <c r="BB82" s="328">
        <f t="shared" si="114"/>
        <v>2069</v>
      </c>
      <c r="BC82" s="328">
        <f t="shared" si="114"/>
        <v>2070</v>
      </c>
      <c r="BD82" s="328">
        <f t="shared" si="114"/>
        <v>2071</v>
      </c>
      <c r="BE82" s="328">
        <f t="shared" si="114"/>
        <v>2072</v>
      </c>
      <c r="BF82" s="328">
        <f t="shared" si="114"/>
        <v>2073</v>
      </c>
      <c r="BG82" s="328">
        <f t="shared" si="114"/>
        <v>2074</v>
      </c>
      <c r="BH82" s="328">
        <f t="shared" si="114"/>
        <v>2075</v>
      </c>
      <c r="BI82" s="328">
        <f t="shared" si="114"/>
        <v>2076</v>
      </c>
      <c r="BJ82" s="328">
        <f t="shared" si="114"/>
        <v>2077</v>
      </c>
      <c r="BK82" s="328">
        <f t="shared" si="114"/>
        <v>2078</v>
      </c>
      <c r="BL82" s="328">
        <f t="shared" si="114"/>
        <v>2079</v>
      </c>
      <c r="BM82" s="328">
        <f t="shared" si="114"/>
        <v>2080</v>
      </c>
      <c r="BN82" s="328">
        <f t="shared" si="114"/>
        <v>2081</v>
      </c>
      <c r="BO82" s="328">
        <f t="shared" si="114"/>
        <v>2082</v>
      </c>
      <c r="BP82" s="328">
        <f t="shared" si="114"/>
        <v>2083</v>
      </c>
      <c r="BQ82" s="328">
        <f t="shared" si="114"/>
        <v>2084</v>
      </c>
      <c r="BR82" s="328">
        <f t="shared" ref="BR82:CO82" si="115">BQ82+1</f>
        <v>2085</v>
      </c>
      <c r="BS82" s="328">
        <f t="shared" si="115"/>
        <v>2086</v>
      </c>
      <c r="BT82" s="328">
        <f t="shared" si="115"/>
        <v>2087</v>
      </c>
      <c r="BU82" s="328">
        <f t="shared" si="115"/>
        <v>2088</v>
      </c>
      <c r="BV82" s="328">
        <f t="shared" si="115"/>
        <v>2089</v>
      </c>
      <c r="BW82" s="328">
        <f t="shared" si="115"/>
        <v>2090</v>
      </c>
      <c r="BX82" s="328">
        <f t="shared" si="115"/>
        <v>2091</v>
      </c>
      <c r="BY82" s="328">
        <f t="shared" si="115"/>
        <v>2092</v>
      </c>
      <c r="BZ82" s="328">
        <f t="shared" si="115"/>
        <v>2093</v>
      </c>
      <c r="CA82" s="328">
        <f t="shared" si="115"/>
        <v>2094</v>
      </c>
      <c r="CB82" s="328">
        <f t="shared" si="115"/>
        <v>2095</v>
      </c>
      <c r="CC82" s="328">
        <f t="shared" si="115"/>
        <v>2096</v>
      </c>
      <c r="CD82" s="328">
        <f t="shared" si="115"/>
        <v>2097</v>
      </c>
      <c r="CE82" s="328">
        <f t="shared" si="115"/>
        <v>2098</v>
      </c>
      <c r="CF82" s="328">
        <f t="shared" si="115"/>
        <v>2099</v>
      </c>
      <c r="CG82" s="328">
        <f t="shared" si="115"/>
        <v>2100</v>
      </c>
      <c r="CH82" s="328">
        <f t="shared" si="115"/>
        <v>2101</v>
      </c>
      <c r="CI82" s="328">
        <f t="shared" si="115"/>
        <v>2102</v>
      </c>
      <c r="CJ82" s="328">
        <f t="shared" si="115"/>
        <v>2103</v>
      </c>
      <c r="CK82" s="328">
        <f t="shared" si="115"/>
        <v>2104</v>
      </c>
      <c r="CL82" s="328">
        <f t="shared" si="115"/>
        <v>2105</v>
      </c>
      <c r="CM82" s="328">
        <f t="shared" si="115"/>
        <v>2106</v>
      </c>
      <c r="CN82" s="328">
        <f t="shared" si="115"/>
        <v>2107</v>
      </c>
      <c r="CO82" s="328">
        <f t="shared" si="115"/>
        <v>2108</v>
      </c>
      <c r="CP82" s="328">
        <f t="shared" ref="CP82" si="116">CO82+1</f>
        <v>2109</v>
      </c>
      <c r="CQ82" s="328">
        <f t="shared" ref="CQ82" si="117">CP82+1</f>
        <v>2110</v>
      </c>
      <c r="CR82" s="328">
        <f t="shared" ref="CR82" si="118">CQ82+1</f>
        <v>2111</v>
      </c>
      <c r="CS82" s="328">
        <f t="shared" ref="CS82" si="119">CR82+1</f>
        <v>2112</v>
      </c>
    </row>
    <row r="83" spans="1:97" s="377" customFormat="1" x14ac:dyDescent="0.35">
      <c r="A83" s="278">
        <f>Prognoser!C65</f>
        <v>0</v>
      </c>
      <c r="B83" s="278" t="str">
        <f>'JA basår'!B7</f>
        <v>0 0</v>
      </c>
      <c r="C83" s="278">
        <f>Prognoser!D65</f>
        <v>0</v>
      </c>
      <c r="D83" s="278">
        <f ca="1">IFERROR('JA basår'!AD7+'JA basår'!AD37,0)</f>
        <v>0</v>
      </c>
      <c r="E83" s="278">
        <f ca="1">IFERROR(IF(E$17="beräknas ej",0,D83*IF(E$82&gt;$D$77,1,IF(E$82&lt;=$C$77,$C$76,$D$76))*IFERROR(INDEX($B$8:$E$14,MATCH($A83,$A$8:$A$14,0),MATCH(E$82,$B$6:$E$6,1)),0)),0)</f>
        <v>0</v>
      </c>
      <c r="F83" s="278">
        <f t="shared" ref="F83:BQ83" ca="1" si="120">IFERROR(IF(F$17="beräknas ej",0,E83*IF(F$82&gt;$D$77,1,IF(F$82&lt;=$C$77,$C$76,$D$76))*IFERROR(INDEX($B$8:$E$14,MATCH($A83,$A$8:$A$14,0),MATCH(F$82,$B$6:$E$6,1)),0)),0)</f>
        <v>0</v>
      </c>
      <c r="G83" s="278">
        <f t="shared" ca="1" si="120"/>
        <v>0</v>
      </c>
      <c r="H83" s="278">
        <f t="shared" ca="1" si="120"/>
        <v>0</v>
      </c>
      <c r="I83" s="278">
        <f t="shared" ca="1" si="120"/>
        <v>0</v>
      </c>
      <c r="J83" s="278">
        <f t="shared" ca="1" si="120"/>
        <v>0</v>
      </c>
      <c r="K83" s="278">
        <f t="shared" ca="1" si="120"/>
        <v>0</v>
      </c>
      <c r="L83" s="278">
        <f t="shared" ca="1" si="120"/>
        <v>0</v>
      </c>
      <c r="M83" s="278">
        <f t="shared" ca="1" si="120"/>
        <v>0</v>
      </c>
      <c r="N83" s="278">
        <f t="shared" ca="1" si="120"/>
        <v>0</v>
      </c>
      <c r="O83" s="278">
        <f t="shared" ca="1" si="120"/>
        <v>0</v>
      </c>
      <c r="P83" s="278">
        <f t="shared" ca="1" si="120"/>
        <v>0</v>
      </c>
      <c r="Q83" s="278">
        <f t="shared" ca="1" si="120"/>
        <v>0</v>
      </c>
      <c r="R83" s="278">
        <f t="shared" ca="1" si="120"/>
        <v>0</v>
      </c>
      <c r="S83" s="278">
        <f t="shared" ca="1" si="120"/>
        <v>0</v>
      </c>
      <c r="T83" s="278">
        <f t="shared" ca="1" si="120"/>
        <v>0</v>
      </c>
      <c r="U83" s="278">
        <f t="shared" ca="1" si="120"/>
        <v>0</v>
      </c>
      <c r="V83" s="278">
        <f t="shared" ca="1" si="120"/>
        <v>0</v>
      </c>
      <c r="W83" s="278">
        <f t="shared" ca="1" si="120"/>
        <v>0</v>
      </c>
      <c r="X83" s="278">
        <f t="shared" ca="1" si="120"/>
        <v>0</v>
      </c>
      <c r="Y83" s="278">
        <f t="shared" ca="1" si="120"/>
        <v>0</v>
      </c>
      <c r="Z83" s="278">
        <f t="shared" ca="1" si="120"/>
        <v>0</v>
      </c>
      <c r="AA83" s="278">
        <f t="shared" ca="1" si="120"/>
        <v>0</v>
      </c>
      <c r="AB83" s="278">
        <f t="shared" ca="1" si="120"/>
        <v>0</v>
      </c>
      <c r="AC83" s="278">
        <f t="shared" ca="1" si="120"/>
        <v>0</v>
      </c>
      <c r="AD83" s="278">
        <f t="shared" ca="1" si="120"/>
        <v>0</v>
      </c>
      <c r="AE83" s="278">
        <f t="shared" ca="1" si="120"/>
        <v>0</v>
      </c>
      <c r="AF83" s="278">
        <f t="shared" ca="1" si="120"/>
        <v>0</v>
      </c>
      <c r="AG83" s="278">
        <f t="shared" ca="1" si="120"/>
        <v>0</v>
      </c>
      <c r="AH83" s="278">
        <f t="shared" ca="1" si="120"/>
        <v>0</v>
      </c>
      <c r="AI83" s="278">
        <f t="shared" ca="1" si="120"/>
        <v>0</v>
      </c>
      <c r="AJ83" s="278">
        <f t="shared" ca="1" si="120"/>
        <v>0</v>
      </c>
      <c r="AK83" s="278">
        <f t="shared" ca="1" si="120"/>
        <v>0</v>
      </c>
      <c r="AL83" s="278">
        <f t="shared" ca="1" si="120"/>
        <v>0</v>
      </c>
      <c r="AM83" s="278">
        <f t="shared" ca="1" si="120"/>
        <v>0</v>
      </c>
      <c r="AN83" s="278">
        <f t="shared" ca="1" si="120"/>
        <v>0</v>
      </c>
      <c r="AO83" s="278">
        <f t="shared" ca="1" si="120"/>
        <v>0</v>
      </c>
      <c r="AP83" s="278">
        <f t="shared" ca="1" si="120"/>
        <v>0</v>
      </c>
      <c r="AQ83" s="278">
        <f t="shared" ca="1" si="120"/>
        <v>0</v>
      </c>
      <c r="AR83" s="278">
        <f t="shared" ca="1" si="120"/>
        <v>0</v>
      </c>
      <c r="AS83" s="278">
        <f t="shared" ca="1" si="120"/>
        <v>0</v>
      </c>
      <c r="AT83" s="278">
        <f t="shared" ca="1" si="120"/>
        <v>0</v>
      </c>
      <c r="AU83" s="278">
        <f t="shared" ca="1" si="120"/>
        <v>0</v>
      </c>
      <c r="AV83" s="278">
        <f t="shared" ca="1" si="120"/>
        <v>0</v>
      </c>
      <c r="AW83" s="278">
        <f t="shared" ca="1" si="120"/>
        <v>0</v>
      </c>
      <c r="AX83" s="278">
        <f t="shared" ca="1" si="120"/>
        <v>0</v>
      </c>
      <c r="AY83" s="278">
        <f t="shared" ca="1" si="120"/>
        <v>0</v>
      </c>
      <c r="AZ83" s="278">
        <f t="shared" ca="1" si="120"/>
        <v>0</v>
      </c>
      <c r="BA83" s="278">
        <f t="shared" ca="1" si="120"/>
        <v>0</v>
      </c>
      <c r="BB83" s="278">
        <f t="shared" ca="1" si="120"/>
        <v>0</v>
      </c>
      <c r="BC83" s="278">
        <f t="shared" ca="1" si="120"/>
        <v>0</v>
      </c>
      <c r="BD83" s="278">
        <f t="shared" ca="1" si="120"/>
        <v>0</v>
      </c>
      <c r="BE83" s="278">
        <f t="shared" ca="1" si="120"/>
        <v>0</v>
      </c>
      <c r="BF83" s="278">
        <f t="shared" ca="1" si="120"/>
        <v>0</v>
      </c>
      <c r="BG83" s="278">
        <f t="shared" ca="1" si="120"/>
        <v>0</v>
      </c>
      <c r="BH83" s="278">
        <f t="shared" ca="1" si="120"/>
        <v>0</v>
      </c>
      <c r="BI83" s="278">
        <f t="shared" ca="1" si="120"/>
        <v>0</v>
      </c>
      <c r="BJ83" s="278">
        <f t="shared" ca="1" si="120"/>
        <v>0</v>
      </c>
      <c r="BK83" s="278">
        <f t="shared" ca="1" si="120"/>
        <v>0</v>
      </c>
      <c r="BL83" s="278">
        <f t="shared" ca="1" si="120"/>
        <v>0</v>
      </c>
      <c r="BM83" s="278">
        <f t="shared" ca="1" si="120"/>
        <v>0</v>
      </c>
      <c r="BN83" s="278">
        <f t="shared" ca="1" si="120"/>
        <v>0</v>
      </c>
      <c r="BO83" s="278">
        <f t="shared" ca="1" si="120"/>
        <v>0</v>
      </c>
      <c r="BP83" s="278">
        <f t="shared" ca="1" si="120"/>
        <v>0</v>
      </c>
      <c r="BQ83" s="278">
        <f t="shared" ca="1" si="120"/>
        <v>0</v>
      </c>
      <c r="BR83" s="278">
        <f t="shared" ref="BR83:CS83" ca="1" si="121">IFERROR(IF(BR$17="beräknas ej",0,BQ83*IF(BR$82&gt;$D$77,1,IF(BR$82&lt;=$C$77,$C$76,$D$76))*IFERROR(INDEX($B$8:$E$14,MATCH($A83,$A$8:$A$14,0),MATCH(BR$82,$B$6:$E$6,1)),0)),0)</f>
        <v>0</v>
      </c>
      <c r="BS83" s="278">
        <f t="shared" ca="1" si="121"/>
        <v>0</v>
      </c>
      <c r="BT83" s="278">
        <f t="shared" ca="1" si="121"/>
        <v>0</v>
      </c>
      <c r="BU83" s="278">
        <f t="shared" si="121"/>
        <v>0</v>
      </c>
      <c r="BV83" s="278">
        <f t="shared" si="121"/>
        <v>0</v>
      </c>
      <c r="BW83" s="278">
        <f t="shared" si="121"/>
        <v>0</v>
      </c>
      <c r="BX83" s="278">
        <f t="shared" si="121"/>
        <v>0</v>
      </c>
      <c r="BY83" s="278">
        <f t="shared" si="121"/>
        <v>0</v>
      </c>
      <c r="BZ83" s="278">
        <f t="shared" si="121"/>
        <v>0</v>
      </c>
      <c r="CA83" s="278">
        <f t="shared" si="121"/>
        <v>0</v>
      </c>
      <c r="CB83" s="278">
        <f t="shared" si="121"/>
        <v>0</v>
      </c>
      <c r="CC83" s="278">
        <f t="shared" si="121"/>
        <v>0</v>
      </c>
      <c r="CD83" s="278">
        <f t="shared" si="121"/>
        <v>0</v>
      </c>
      <c r="CE83" s="278">
        <f t="shared" si="121"/>
        <v>0</v>
      </c>
      <c r="CF83" s="278">
        <f t="shared" si="121"/>
        <v>0</v>
      </c>
      <c r="CG83" s="278">
        <f t="shared" si="121"/>
        <v>0</v>
      </c>
      <c r="CH83" s="278">
        <f t="shared" si="121"/>
        <v>0</v>
      </c>
      <c r="CI83" s="278">
        <f t="shared" si="121"/>
        <v>0</v>
      </c>
      <c r="CJ83" s="278">
        <f t="shared" si="121"/>
        <v>0</v>
      </c>
      <c r="CK83" s="278">
        <f t="shared" si="121"/>
        <v>0</v>
      </c>
      <c r="CL83" s="278">
        <f t="shared" si="121"/>
        <v>0</v>
      </c>
      <c r="CM83" s="278">
        <f t="shared" si="121"/>
        <v>0</v>
      </c>
      <c r="CN83" s="278">
        <f t="shared" si="121"/>
        <v>0</v>
      </c>
      <c r="CO83" s="278">
        <f t="shared" si="121"/>
        <v>0</v>
      </c>
      <c r="CP83" s="278">
        <f t="shared" si="121"/>
        <v>0</v>
      </c>
      <c r="CQ83" s="278">
        <f t="shared" si="121"/>
        <v>0</v>
      </c>
      <c r="CR83" s="278">
        <f t="shared" si="121"/>
        <v>0</v>
      </c>
      <c r="CS83" s="278">
        <f t="shared" si="121"/>
        <v>0</v>
      </c>
    </row>
    <row r="84" spans="1:97" s="377" customFormat="1" x14ac:dyDescent="0.35">
      <c r="A84" s="278">
        <f>Prognoser!C66</f>
        <v>0</v>
      </c>
      <c r="B84" s="278" t="str">
        <f>'JA basår'!B8</f>
        <v>0 0</v>
      </c>
      <c r="C84" s="278">
        <f>Prognoser!D66</f>
        <v>0</v>
      </c>
      <c r="D84" s="278">
        <f ca="1">IFERROR('JA basår'!AD8+'JA basår'!AD38,0)</f>
        <v>0</v>
      </c>
      <c r="E84" s="278">
        <f t="shared" ref="E84:BP84" ca="1" si="122">IFERROR(IF(E$17="beräknas ej",0,D84*IF(E$82&gt;$D$77,1,IF(E$82&lt;=$C$77,$C$76,$D$76))*IFERROR(INDEX($B$8:$E$14,MATCH($A84,$A$8:$A$14,0),MATCH(E$82,$B$6:$E$6,1)),0)),0)</f>
        <v>0</v>
      </c>
      <c r="F84" s="278">
        <f t="shared" ca="1" si="122"/>
        <v>0</v>
      </c>
      <c r="G84" s="278">
        <f t="shared" ca="1" si="122"/>
        <v>0</v>
      </c>
      <c r="H84" s="278">
        <f t="shared" ca="1" si="122"/>
        <v>0</v>
      </c>
      <c r="I84" s="278">
        <f t="shared" ca="1" si="122"/>
        <v>0</v>
      </c>
      <c r="J84" s="278">
        <f t="shared" ca="1" si="122"/>
        <v>0</v>
      </c>
      <c r="K84" s="278">
        <f t="shared" ca="1" si="122"/>
        <v>0</v>
      </c>
      <c r="L84" s="278">
        <f t="shared" ca="1" si="122"/>
        <v>0</v>
      </c>
      <c r="M84" s="278">
        <f t="shared" ca="1" si="122"/>
        <v>0</v>
      </c>
      <c r="N84" s="278">
        <f t="shared" ca="1" si="122"/>
        <v>0</v>
      </c>
      <c r="O84" s="278">
        <f t="shared" ca="1" si="122"/>
        <v>0</v>
      </c>
      <c r="P84" s="278">
        <f t="shared" ca="1" si="122"/>
        <v>0</v>
      </c>
      <c r="Q84" s="278">
        <f t="shared" ca="1" si="122"/>
        <v>0</v>
      </c>
      <c r="R84" s="278">
        <f t="shared" ca="1" si="122"/>
        <v>0</v>
      </c>
      <c r="S84" s="278">
        <f t="shared" ca="1" si="122"/>
        <v>0</v>
      </c>
      <c r="T84" s="278">
        <f t="shared" ca="1" si="122"/>
        <v>0</v>
      </c>
      <c r="U84" s="278">
        <f t="shared" ca="1" si="122"/>
        <v>0</v>
      </c>
      <c r="V84" s="278">
        <f t="shared" ca="1" si="122"/>
        <v>0</v>
      </c>
      <c r="W84" s="278">
        <f t="shared" ca="1" si="122"/>
        <v>0</v>
      </c>
      <c r="X84" s="278">
        <f t="shared" ca="1" si="122"/>
        <v>0</v>
      </c>
      <c r="Y84" s="278">
        <f t="shared" ca="1" si="122"/>
        <v>0</v>
      </c>
      <c r="Z84" s="278">
        <f t="shared" ca="1" si="122"/>
        <v>0</v>
      </c>
      <c r="AA84" s="278">
        <f t="shared" ca="1" si="122"/>
        <v>0</v>
      </c>
      <c r="AB84" s="278">
        <f t="shared" ca="1" si="122"/>
        <v>0</v>
      </c>
      <c r="AC84" s="278">
        <f t="shared" ca="1" si="122"/>
        <v>0</v>
      </c>
      <c r="AD84" s="278">
        <f t="shared" ca="1" si="122"/>
        <v>0</v>
      </c>
      <c r="AE84" s="278">
        <f t="shared" ca="1" si="122"/>
        <v>0</v>
      </c>
      <c r="AF84" s="278">
        <f t="shared" ca="1" si="122"/>
        <v>0</v>
      </c>
      <c r="AG84" s="278">
        <f t="shared" ca="1" si="122"/>
        <v>0</v>
      </c>
      <c r="AH84" s="278">
        <f t="shared" ca="1" si="122"/>
        <v>0</v>
      </c>
      <c r="AI84" s="278">
        <f t="shared" ca="1" si="122"/>
        <v>0</v>
      </c>
      <c r="AJ84" s="278">
        <f t="shared" ca="1" si="122"/>
        <v>0</v>
      </c>
      <c r="AK84" s="278">
        <f t="shared" ca="1" si="122"/>
        <v>0</v>
      </c>
      <c r="AL84" s="278">
        <f t="shared" ca="1" si="122"/>
        <v>0</v>
      </c>
      <c r="AM84" s="278">
        <f t="shared" ca="1" si="122"/>
        <v>0</v>
      </c>
      <c r="AN84" s="278">
        <f t="shared" ca="1" si="122"/>
        <v>0</v>
      </c>
      <c r="AO84" s="278">
        <f t="shared" ca="1" si="122"/>
        <v>0</v>
      </c>
      <c r="AP84" s="278">
        <f t="shared" ca="1" si="122"/>
        <v>0</v>
      </c>
      <c r="AQ84" s="278">
        <f t="shared" ca="1" si="122"/>
        <v>0</v>
      </c>
      <c r="AR84" s="278">
        <f t="shared" ca="1" si="122"/>
        <v>0</v>
      </c>
      <c r="AS84" s="278">
        <f t="shared" ca="1" si="122"/>
        <v>0</v>
      </c>
      <c r="AT84" s="278">
        <f t="shared" ca="1" si="122"/>
        <v>0</v>
      </c>
      <c r="AU84" s="278">
        <f t="shared" ca="1" si="122"/>
        <v>0</v>
      </c>
      <c r="AV84" s="278">
        <f t="shared" ca="1" si="122"/>
        <v>0</v>
      </c>
      <c r="AW84" s="278">
        <f t="shared" ca="1" si="122"/>
        <v>0</v>
      </c>
      <c r="AX84" s="278">
        <f t="shared" ca="1" si="122"/>
        <v>0</v>
      </c>
      <c r="AY84" s="278">
        <f t="shared" ca="1" si="122"/>
        <v>0</v>
      </c>
      <c r="AZ84" s="278">
        <f t="shared" ca="1" si="122"/>
        <v>0</v>
      </c>
      <c r="BA84" s="278">
        <f t="shared" ca="1" si="122"/>
        <v>0</v>
      </c>
      <c r="BB84" s="278">
        <f t="shared" ca="1" si="122"/>
        <v>0</v>
      </c>
      <c r="BC84" s="278">
        <f t="shared" ca="1" si="122"/>
        <v>0</v>
      </c>
      <c r="BD84" s="278">
        <f t="shared" ca="1" si="122"/>
        <v>0</v>
      </c>
      <c r="BE84" s="278">
        <f t="shared" ca="1" si="122"/>
        <v>0</v>
      </c>
      <c r="BF84" s="278">
        <f t="shared" ca="1" si="122"/>
        <v>0</v>
      </c>
      <c r="BG84" s="278">
        <f t="shared" ca="1" si="122"/>
        <v>0</v>
      </c>
      <c r="BH84" s="278">
        <f t="shared" ca="1" si="122"/>
        <v>0</v>
      </c>
      <c r="BI84" s="278">
        <f t="shared" ca="1" si="122"/>
        <v>0</v>
      </c>
      <c r="BJ84" s="278">
        <f t="shared" ca="1" si="122"/>
        <v>0</v>
      </c>
      <c r="BK84" s="278">
        <f t="shared" ca="1" si="122"/>
        <v>0</v>
      </c>
      <c r="BL84" s="278">
        <f t="shared" ca="1" si="122"/>
        <v>0</v>
      </c>
      <c r="BM84" s="278">
        <f t="shared" ca="1" si="122"/>
        <v>0</v>
      </c>
      <c r="BN84" s="278">
        <f t="shared" ca="1" si="122"/>
        <v>0</v>
      </c>
      <c r="BO84" s="278">
        <f t="shared" ca="1" si="122"/>
        <v>0</v>
      </c>
      <c r="BP84" s="278">
        <f t="shared" ca="1" si="122"/>
        <v>0</v>
      </c>
      <c r="BQ84" s="278">
        <f t="shared" ref="BQ84:CS84" ca="1" si="123">IFERROR(IF(BQ$17="beräknas ej",0,BP84*IF(BQ$82&gt;$D$77,1,IF(BQ$82&lt;=$C$77,$C$76,$D$76))*IFERROR(INDEX($B$8:$E$14,MATCH($A84,$A$8:$A$14,0),MATCH(BQ$82,$B$6:$E$6,1)),0)),0)</f>
        <v>0</v>
      </c>
      <c r="BR84" s="278">
        <f t="shared" ca="1" si="123"/>
        <v>0</v>
      </c>
      <c r="BS84" s="278">
        <f t="shared" ca="1" si="123"/>
        <v>0</v>
      </c>
      <c r="BT84" s="278">
        <f t="shared" ca="1" si="123"/>
        <v>0</v>
      </c>
      <c r="BU84" s="278">
        <f t="shared" si="123"/>
        <v>0</v>
      </c>
      <c r="BV84" s="278">
        <f t="shared" si="123"/>
        <v>0</v>
      </c>
      <c r="BW84" s="278">
        <f t="shared" si="123"/>
        <v>0</v>
      </c>
      <c r="BX84" s="278">
        <f t="shared" si="123"/>
        <v>0</v>
      </c>
      <c r="BY84" s="278">
        <f t="shared" si="123"/>
        <v>0</v>
      </c>
      <c r="BZ84" s="278">
        <f t="shared" si="123"/>
        <v>0</v>
      </c>
      <c r="CA84" s="278">
        <f t="shared" si="123"/>
        <v>0</v>
      </c>
      <c r="CB84" s="278">
        <f t="shared" si="123"/>
        <v>0</v>
      </c>
      <c r="CC84" s="278">
        <f t="shared" si="123"/>
        <v>0</v>
      </c>
      <c r="CD84" s="278">
        <f t="shared" si="123"/>
        <v>0</v>
      </c>
      <c r="CE84" s="278">
        <f t="shared" si="123"/>
        <v>0</v>
      </c>
      <c r="CF84" s="278">
        <f t="shared" si="123"/>
        <v>0</v>
      </c>
      <c r="CG84" s="278">
        <f t="shared" si="123"/>
        <v>0</v>
      </c>
      <c r="CH84" s="278">
        <f t="shared" si="123"/>
        <v>0</v>
      </c>
      <c r="CI84" s="278">
        <f t="shared" si="123"/>
        <v>0</v>
      </c>
      <c r="CJ84" s="278">
        <f t="shared" si="123"/>
        <v>0</v>
      </c>
      <c r="CK84" s="278">
        <f t="shared" si="123"/>
        <v>0</v>
      </c>
      <c r="CL84" s="278">
        <f t="shared" si="123"/>
        <v>0</v>
      </c>
      <c r="CM84" s="278">
        <f t="shared" si="123"/>
        <v>0</v>
      </c>
      <c r="CN84" s="278">
        <f t="shared" si="123"/>
        <v>0</v>
      </c>
      <c r="CO84" s="278">
        <f t="shared" si="123"/>
        <v>0</v>
      </c>
      <c r="CP84" s="278">
        <f t="shared" si="123"/>
        <v>0</v>
      </c>
      <c r="CQ84" s="278">
        <f t="shared" si="123"/>
        <v>0</v>
      </c>
      <c r="CR84" s="278">
        <f t="shared" si="123"/>
        <v>0</v>
      </c>
      <c r="CS84" s="278">
        <f t="shared" si="123"/>
        <v>0</v>
      </c>
    </row>
    <row r="85" spans="1:97" s="377" customFormat="1" x14ac:dyDescent="0.35">
      <c r="A85" s="278">
        <f>Prognoser!C67</f>
        <v>0</v>
      </c>
      <c r="B85" s="278" t="str">
        <f>'JA basår'!B9</f>
        <v>0 0</v>
      </c>
      <c r="C85" s="278">
        <f>Prognoser!D67</f>
        <v>0</v>
      </c>
      <c r="D85" s="278">
        <f ca="1">IFERROR('JA basår'!AD9+'JA basår'!AD39,0)</f>
        <v>0</v>
      </c>
      <c r="E85" s="278">
        <f t="shared" ref="E85:BP85" ca="1" si="124">IFERROR(IF(E$17="beräknas ej",0,D85*IF(E$82&gt;$D$77,1,IF(E$82&lt;=$C$77,$C$76,$D$76))*IFERROR(INDEX($B$8:$E$14,MATCH($A85,$A$8:$A$14,0),MATCH(E$82,$B$6:$E$6,1)),0)),0)</f>
        <v>0</v>
      </c>
      <c r="F85" s="278">
        <f t="shared" ca="1" si="124"/>
        <v>0</v>
      </c>
      <c r="G85" s="278">
        <f t="shared" ca="1" si="124"/>
        <v>0</v>
      </c>
      <c r="H85" s="278">
        <f t="shared" ca="1" si="124"/>
        <v>0</v>
      </c>
      <c r="I85" s="278">
        <f t="shared" ca="1" si="124"/>
        <v>0</v>
      </c>
      <c r="J85" s="278">
        <f t="shared" ca="1" si="124"/>
        <v>0</v>
      </c>
      <c r="K85" s="278">
        <f t="shared" ca="1" si="124"/>
        <v>0</v>
      </c>
      <c r="L85" s="278">
        <f t="shared" ca="1" si="124"/>
        <v>0</v>
      </c>
      <c r="M85" s="278">
        <f t="shared" ca="1" si="124"/>
        <v>0</v>
      </c>
      <c r="N85" s="278">
        <f t="shared" ca="1" si="124"/>
        <v>0</v>
      </c>
      <c r="O85" s="278">
        <f t="shared" ca="1" si="124"/>
        <v>0</v>
      </c>
      <c r="P85" s="278">
        <f t="shared" ca="1" si="124"/>
        <v>0</v>
      </c>
      <c r="Q85" s="278">
        <f t="shared" ca="1" si="124"/>
        <v>0</v>
      </c>
      <c r="R85" s="278">
        <f t="shared" ca="1" si="124"/>
        <v>0</v>
      </c>
      <c r="S85" s="278">
        <f t="shared" ca="1" si="124"/>
        <v>0</v>
      </c>
      <c r="T85" s="278">
        <f t="shared" ca="1" si="124"/>
        <v>0</v>
      </c>
      <c r="U85" s="278">
        <f t="shared" ca="1" si="124"/>
        <v>0</v>
      </c>
      <c r="V85" s="278">
        <f t="shared" ca="1" si="124"/>
        <v>0</v>
      </c>
      <c r="W85" s="278">
        <f t="shared" ca="1" si="124"/>
        <v>0</v>
      </c>
      <c r="X85" s="278">
        <f t="shared" ca="1" si="124"/>
        <v>0</v>
      </c>
      <c r="Y85" s="278">
        <f t="shared" ca="1" si="124"/>
        <v>0</v>
      </c>
      <c r="Z85" s="278">
        <f t="shared" ca="1" si="124"/>
        <v>0</v>
      </c>
      <c r="AA85" s="278">
        <f t="shared" ca="1" si="124"/>
        <v>0</v>
      </c>
      <c r="AB85" s="278">
        <f t="shared" ca="1" si="124"/>
        <v>0</v>
      </c>
      <c r="AC85" s="278">
        <f t="shared" ca="1" si="124"/>
        <v>0</v>
      </c>
      <c r="AD85" s="278">
        <f t="shared" ca="1" si="124"/>
        <v>0</v>
      </c>
      <c r="AE85" s="278">
        <f t="shared" ca="1" si="124"/>
        <v>0</v>
      </c>
      <c r="AF85" s="278">
        <f t="shared" ca="1" si="124"/>
        <v>0</v>
      </c>
      <c r="AG85" s="278">
        <f t="shared" ca="1" si="124"/>
        <v>0</v>
      </c>
      <c r="AH85" s="278">
        <f t="shared" ca="1" si="124"/>
        <v>0</v>
      </c>
      <c r="AI85" s="278">
        <f t="shared" ca="1" si="124"/>
        <v>0</v>
      </c>
      <c r="AJ85" s="278">
        <f t="shared" ca="1" si="124"/>
        <v>0</v>
      </c>
      <c r="AK85" s="278">
        <f t="shared" ca="1" si="124"/>
        <v>0</v>
      </c>
      <c r="AL85" s="278">
        <f t="shared" ca="1" si="124"/>
        <v>0</v>
      </c>
      <c r="AM85" s="278">
        <f t="shared" ca="1" si="124"/>
        <v>0</v>
      </c>
      <c r="AN85" s="278">
        <f t="shared" ca="1" si="124"/>
        <v>0</v>
      </c>
      <c r="AO85" s="278">
        <f t="shared" ca="1" si="124"/>
        <v>0</v>
      </c>
      <c r="AP85" s="278">
        <f t="shared" ca="1" si="124"/>
        <v>0</v>
      </c>
      <c r="AQ85" s="278">
        <f t="shared" ca="1" si="124"/>
        <v>0</v>
      </c>
      <c r="AR85" s="278">
        <f t="shared" ca="1" si="124"/>
        <v>0</v>
      </c>
      <c r="AS85" s="278">
        <f t="shared" ca="1" si="124"/>
        <v>0</v>
      </c>
      <c r="AT85" s="278">
        <f t="shared" ca="1" si="124"/>
        <v>0</v>
      </c>
      <c r="AU85" s="278">
        <f t="shared" ca="1" si="124"/>
        <v>0</v>
      </c>
      <c r="AV85" s="278">
        <f t="shared" ca="1" si="124"/>
        <v>0</v>
      </c>
      <c r="AW85" s="278">
        <f t="shared" ca="1" si="124"/>
        <v>0</v>
      </c>
      <c r="AX85" s="278">
        <f t="shared" ca="1" si="124"/>
        <v>0</v>
      </c>
      <c r="AY85" s="278">
        <f t="shared" ca="1" si="124"/>
        <v>0</v>
      </c>
      <c r="AZ85" s="278">
        <f t="shared" ca="1" si="124"/>
        <v>0</v>
      </c>
      <c r="BA85" s="278">
        <f t="shared" ca="1" si="124"/>
        <v>0</v>
      </c>
      <c r="BB85" s="278">
        <f t="shared" ca="1" si="124"/>
        <v>0</v>
      </c>
      <c r="BC85" s="278">
        <f t="shared" ca="1" si="124"/>
        <v>0</v>
      </c>
      <c r="BD85" s="278">
        <f t="shared" ca="1" si="124"/>
        <v>0</v>
      </c>
      <c r="BE85" s="278">
        <f t="shared" ca="1" si="124"/>
        <v>0</v>
      </c>
      <c r="BF85" s="278">
        <f t="shared" ca="1" si="124"/>
        <v>0</v>
      </c>
      <c r="BG85" s="278">
        <f t="shared" ca="1" si="124"/>
        <v>0</v>
      </c>
      <c r="BH85" s="278">
        <f t="shared" ca="1" si="124"/>
        <v>0</v>
      </c>
      <c r="BI85" s="278">
        <f t="shared" ca="1" si="124"/>
        <v>0</v>
      </c>
      <c r="BJ85" s="278">
        <f t="shared" ca="1" si="124"/>
        <v>0</v>
      </c>
      <c r="BK85" s="278">
        <f t="shared" ca="1" si="124"/>
        <v>0</v>
      </c>
      <c r="BL85" s="278">
        <f t="shared" ca="1" si="124"/>
        <v>0</v>
      </c>
      <c r="BM85" s="278">
        <f t="shared" ca="1" si="124"/>
        <v>0</v>
      </c>
      <c r="BN85" s="278">
        <f t="shared" ca="1" si="124"/>
        <v>0</v>
      </c>
      <c r="BO85" s="278">
        <f t="shared" ca="1" si="124"/>
        <v>0</v>
      </c>
      <c r="BP85" s="278">
        <f t="shared" ca="1" si="124"/>
        <v>0</v>
      </c>
      <c r="BQ85" s="278">
        <f t="shared" ref="BQ85:CS85" ca="1" si="125">IFERROR(IF(BQ$17="beräknas ej",0,BP85*IF(BQ$82&gt;$D$77,1,IF(BQ$82&lt;=$C$77,$C$76,$D$76))*IFERROR(INDEX($B$8:$E$14,MATCH($A85,$A$8:$A$14,0),MATCH(BQ$82,$B$6:$E$6,1)),0)),0)</f>
        <v>0</v>
      </c>
      <c r="BR85" s="278">
        <f t="shared" ca="1" si="125"/>
        <v>0</v>
      </c>
      <c r="BS85" s="278">
        <f t="shared" ca="1" si="125"/>
        <v>0</v>
      </c>
      <c r="BT85" s="278">
        <f t="shared" ca="1" si="125"/>
        <v>0</v>
      </c>
      <c r="BU85" s="278">
        <f t="shared" si="125"/>
        <v>0</v>
      </c>
      <c r="BV85" s="278">
        <f t="shared" si="125"/>
        <v>0</v>
      </c>
      <c r="BW85" s="278">
        <f t="shared" si="125"/>
        <v>0</v>
      </c>
      <c r="BX85" s="278">
        <f t="shared" si="125"/>
        <v>0</v>
      </c>
      <c r="BY85" s="278">
        <f t="shared" si="125"/>
        <v>0</v>
      </c>
      <c r="BZ85" s="278">
        <f t="shared" si="125"/>
        <v>0</v>
      </c>
      <c r="CA85" s="278">
        <f t="shared" si="125"/>
        <v>0</v>
      </c>
      <c r="CB85" s="278">
        <f t="shared" si="125"/>
        <v>0</v>
      </c>
      <c r="CC85" s="278">
        <f t="shared" si="125"/>
        <v>0</v>
      </c>
      <c r="CD85" s="278">
        <f t="shared" si="125"/>
        <v>0</v>
      </c>
      <c r="CE85" s="278">
        <f t="shared" si="125"/>
        <v>0</v>
      </c>
      <c r="CF85" s="278">
        <f t="shared" si="125"/>
        <v>0</v>
      </c>
      <c r="CG85" s="278">
        <f t="shared" si="125"/>
        <v>0</v>
      </c>
      <c r="CH85" s="278">
        <f t="shared" si="125"/>
        <v>0</v>
      </c>
      <c r="CI85" s="278">
        <f t="shared" si="125"/>
        <v>0</v>
      </c>
      <c r="CJ85" s="278">
        <f t="shared" si="125"/>
        <v>0</v>
      </c>
      <c r="CK85" s="278">
        <f t="shared" si="125"/>
        <v>0</v>
      </c>
      <c r="CL85" s="278">
        <f t="shared" si="125"/>
        <v>0</v>
      </c>
      <c r="CM85" s="278">
        <f t="shared" si="125"/>
        <v>0</v>
      </c>
      <c r="CN85" s="278">
        <f t="shared" si="125"/>
        <v>0</v>
      </c>
      <c r="CO85" s="278">
        <f t="shared" si="125"/>
        <v>0</v>
      </c>
      <c r="CP85" s="278">
        <f t="shared" si="125"/>
        <v>0</v>
      </c>
      <c r="CQ85" s="278">
        <f t="shared" si="125"/>
        <v>0</v>
      </c>
      <c r="CR85" s="278">
        <f t="shared" si="125"/>
        <v>0</v>
      </c>
      <c r="CS85" s="278">
        <f t="shared" si="125"/>
        <v>0</v>
      </c>
    </row>
    <row r="86" spans="1:97" s="377" customFormat="1" x14ac:dyDescent="0.35">
      <c r="A86" s="278">
        <f>Prognoser!C68</f>
        <v>0</v>
      </c>
      <c r="B86" s="278" t="str">
        <f>'JA basår'!B10</f>
        <v>0 0</v>
      </c>
      <c r="C86" s="278">
        <f>Prognoser!D68</f>
        <v>0</v>
      </c>
      <c r="D86" s="278">
        <f ca="1">IFERROR('JA basår'!AD10+'JA basår'!AD40,0)</f>
        <v>0</v>
      </c>
      <c r="E86" s="278">
        <f t="shared" ref="E86:BP86" ca="1" si="126">IFERROR(IF(E$17="beräknas ej",0,D86*IF(E$82&gt;$D$77,1,IF(E$82&lt;=$C$77,$C$76,$D$76))*IFERROR(INDEX($B$8:$E$14,MATCH($A86,$A$8:$A$14,0),MATCH(E$82,$B$6:$E$6,1)),0)),0)</f>
        <v>0</v>
      </c>
      <c r="F86" s="278">
        <f t="shared" ca="1" si="126"/>
        <v>0</v>
      </c>
      <c r="G86" s="278">
        <f t="shared" ca="1" si="126"/>
        <v>0</v>
      </c>
      <c r="H86" s="278">
        <f t="shared" ca="1" si="126"/>
        <v>0</v>
      </c>
      <c r="I86" s="278">
        <f t="shared" ca="1" si="126"/>
        <v>0</v>
      </c>
      <c r="J86" s="278">
        <f t="shared" ca="1" si="126"/>
        <v>0</v>
      </c>
      <c r="K86" s="278">
        <f t="shared" ca="1" si="126"/>
        <v>0</v>
      </c>
      <c r="L86" s="278">
        <f t="shared" ca="1" si="126"/>
        <v>0</v>
      </c>
      <c r="M86" s="278">
        <f t="shared" ca="1" si="126"/>
        <v>0</v>
      </c>
      <c r="N86" s="278">
        <f t="shared" ca="1" si="126"/>
        <v>0</v>
      </c>
      <c r="O86" s="278">
        <f t="shared" ca="1" si="126"/>
        <v>0</v>
      </c>
      <c r="P86" s="278">
        <f t="shared" ca="1" si="126"/>
        <v>0</v>
      </c>
      <c r="Q86" s="278">
        <f t="shared" ca="1" si="126"/>
        <v>0</v>
      </c>
      <c r="R86" s="278">
        <f t="shared" ca="1" si="126"/>
        <v>0</v>
      </c>
      <c r="S86" s="278">
        <f t="shared" ca="1" si="126"/>
        <v>0</v>
      </c>
      <c r="T86" s="278">
        <f t="shared" ca="1" si="126"/>
        <v>0</v>
      </c>
      <c r="U86" s="278">
        <f t="shared" ca="1" si="126"/>
        <v>0</v>
      </c>
      <c r="V86" s="278">
        <f t="shared" ca="1" si="126"/>
        <v>0</v>
      </c>
      <c r="W86" s="278">
        <f t="shared" ca="1" si="126"/>
        <v>0</v>
      </c>
      <c r="X86" s="278">
        <f t="shared" ca="1" si="126"/>
        <v>0</v>
      </c>
      <c r="Y86" s="278">
        <f t="shared" ca="1" si="126"/>
        <v>0</v>
      </c>
      <c r="Z86" s="278">
        <f t="shared" ca="1" si="126"/>
        <v>0</v>
      </c>
      <c r="AA86" s="278">
        <f t="shared" ca="1" si="126"/>
        <v>0</v>
      </c>
      <c r="AB86" s="278">
        <f t="shared" ca="1" si="126"/>
        <v>0</v>
      </c>
      <c r="AC86" s="278">
        <f t="shared" ca="1" si="126"/>
        <v>0</v>
      </c>
      <c r="AD86" s="278">
        <f t="shared" ca="1" si="126"/>
        <v>0</v>
      </c>
      <c r="AE86" s="278">
        <f t="shared" ca="1" si="126"/>
        <v>0</v>
      </c>
      <c r="AF86" s="278">
        <f t="shared" ca="1" si="126"/>
        <v>0</v>
      </c>
      <c r="AG86" s="278">
        <f t="shared" ca="1" si="126"/>
        <v>0</v>
      </c>
      <c r="AH86" s="278">
        <f t="shared" ca="1" si="126"/>
        <v>0</v>
      </c>
      <c r="AI86" s="278">
        <f t="shared" ca="1" si="126"/>
        <v>0</v>
      </c>
      <c r="AJ86" s="278">
        <f t="shared" ca="1" si="126"/>
        <v>0</v>
      </c>
      <c r="AK86" s="278">
        <f t="shared" ca="1" si="126"/>
        <v>0</v>
      </c>
      <c r="AL86" s="278">
        <f t="shared" ca="1" si="126"/>
        <v>0</v>
      </c>
      <c r="AM86" s="278">
        <f t="shared" ca="1" si="126"/>
        <v>0</v>
      </c>
      <c r="AN86" s="278">
        <f t="shared" ca="1" si="126"/>
        <v>0</v>
      </c>
      <c r="AO86" s="278">
        <f t="shared" ca="1" si="126"/>
        <v>0</v>
      </c>
      <c r="AP86" s="278">
        <f t="shared" ca="1" si="126"/>
        <v>0</v>
      </c>
      <c r="AQ86" s="278">
        <f t="shared" ca="1" si="126"/>
        <v>0</v>
      </c>
      <c r="AR86" s="278">
        <f t="shared" ca="1" si="126"/>
        <v>0</v>
      </c>
      <c r="AS86" s="278">
        <f t="shared" ca="1" si="126"/>
        <v>0</v>
      </c>
      <c r="AT86" s="278">
        <f t="shared" ca="1" si="126"/>
        <v>0</v>
      </c>
      <c r="AU86" s="278">
        <f t="shared" ca="1" si="126"/>
        <v>0</v>
      </c>
      <c r="AV86" s="278">
        <f t="shared" ca="1" si="126"/>
        <v>0</v>
      </c>
      <c r="AW86" s="278">
        <f t="shared" ca="1" si="126"/>
        <v>0</v>
      </c>
      <c r="AX86" s="278">
        <f t="shared" ca="1" si="126"/>
        <v>0</v>
      </c>
      <c r="AY86" s="278">
        <f t="shared" ca="1" si="126"/>
        <v>0</v>
      </c>
      <c r="AZ86" s="278">
        <f t="shared" ca="1" si="126"/>
        <v>0</v>
      </c>
      <c r="BA86" s="278">
        <f t="shared" ca="1" si="126"/>
        <v>0</v>
      </c>
      <c r="BB86" s="278">
        <f t="shared" ca="1" si="126"/>
        <v>0</v>
      </c>
      <c r="BC86" s="278">
        <f t="shared" ca="1" si="126"/>
        <v>0</v>
      </c>
      <c r="BD86" s="278">
        <f t="shared" ca="1" si="126"/>
        <v>0</v>
      </c>
      <c r="BE86" s="278">
        <f t="shared" ca="1" si="126"/>
        <v>0</v>
      </c>
      <c r="BF86" s="278">
        <f t="shared" ca="1" si="126"/>
        <v>0</v>
      </c>
      <c r="BG86" s="278">
        <f t="shared" ca="1" si="126"/>
        <v>0</v>
      </c>
      <c r="BH86" s="278">
        <f t="shared" ca="1" si="126"/>
        <v>0</v>
      </c>
      <c r="BI86" s="278">
        <f t="shared" ca="1" si="126"/>
        <v>0</v>
      </c>
      <c r="BJ86" s="278">
        <f t="shared" ca="1" si="126"/>
        <v>0</v>
      </c>
      <c r="BK86" s="278">
        <f t="shared" ca="1" si="126"/>
        <v>0</v>
      </c>
      <c r="BL86" s="278">
        <f t="shared" ca="1" si="126"/>
        <v>0</v>
      </c>
      <c r="BM86" s="278">
        <f t="shared" ca="1" si="126"/>
        <v>0</v>
      </c>
      <c r="BN86" s="278">
        <f t="shared" ca="1" si="126"/>
        <v>0</v>
      </c>
      <c r="BO86" s="278">
        <f t="shared" ca="1" si="126"/>
        <v>0</v>
      </c>
      <c r="BP86" s="278">
        <f t="shared" ca="1" si="126"/>
        <v>0</v>
      </c>
      <c r="BQ86" s="278">
        <f t="shared" ref="BQ86:CS86" ca="1" si="127">IFERROR(IF(BQ$17="beräknas ej",0,BP86*IF(BQ$82&gt;$D$77,1,IF(BQ$82&lt;=$C$77,$C$76,$D$76))*IFERROR(INDEX($B$8:$E$14,MATCH($A86,$A$8:$A$14,0),MATCH(BQ$82,$B$6:$E$6,1)),0)),0)</f>
        <v>0</v>
      </c>
      <c r="BR86" s="278">
        <f t="shared" ca="1" si="127"/>
        <v>0</v>
      </c>
      <c r="BS86" s="278">
        <f t="shared" ca="1" si="127"/>
        <v>0</v>
      </c>
      <c r="BT86" s="278">
        <f t="shared" ca="1" si="127"/>
        <v>0</v>
      </c>
      <c r="BU86" s="278">
        <f t="shared" si="127"/>
        <v>0</v>
      </c>
      <c r="BV86" s="278">
        <f t="shared" si="127"/>
        <v>0</v>
      </c>
      <c r="BW86" s="278">
        <f t="shared" si="127"/>
        <v>0</v>
      </c>
      <c r="BX86" s="278">
        <f t="shared" si="127"/>
        <v>0</v>
      </c>
      <c r="BY86" s="278">
        <f t="shared" si="127"/>
        <v>0</v>
      </c>
      <c r="BZ86" s="278">
        <f t="shared" si="127"/>
        <v>0</v>
      </c>
      <c r="CA86" s="278">
        <f t="shared" si="127"/>
        <v>0</v>
      </c>
      <c r="CB86" s="278">
        <f t="shared" si="127"/>
        <v>0</v>
      </c>
      <c r="CC86" s="278">
        <f t="shared" si="127"/>
        <v>0</v>
      </c>
      <c r="CD86" s="278">
        <f t="shared" si="127"/>
        <v>0</v>
      </c>
      <c r="CE86" s="278">
        <f t="shared" si="127"/>
        <v>0</v>
      </c>
      <c r="CF86" s="278">
        <f t="shared" si="127"/>
        <v>0</v>
      </c>
      <c r="CG86" s="278">
        <f t="shared" si="127"/>
        <v>0</v>
      </c>
      <c r="CH86" s="278">
        <f t="shared" si="127"/>
        <v>0</v>
      </c>
      <c r="CI86" s="278">
        <f t="shared" si="127"/>
        <v>0</v>
      </c>
      <c r="CJ86" s="278">
        <f t="shared" si="127"/>
        <v>0</v>
      </c>
      <c r="CK86" s="278">
        <f t="shared" si="127"/>
        <v>0</v>
      </c>
      <c r="CL86" s="278">
        <f t="shared" si="127"/>
        <v>0</v>
      </c>
      <c r="CM86" s="278">
        <f t="shared" si="127"/>
        <v>0</v>
      </c>
      <c r="CN86" s="278">
        <f t="shared" si="127"/>
        <v>0</v>
      </c>
      <c r="CO86" s="278">
        <f t="shared" si="127"/>
        <v>0</v>
      </c>
      <c r="CP86" s="278">
        <f t="shared" si="127"/>
        <v>0</v>
      </c>
      <c r="CQ86" s="278">
        <f t="shared" si="127"/>
        <v>0</v>
      </c>
      <c r="CR86" s="278">
        <f t="shared" si="127"/>
        <v>0</v>
      </c>
      <c r="CS86" s="278">
        <f t="shared" si="127"/>
        <v>0</v>
      </c>
    </row>
    <row r="87" spans="1:97" s="377" customFormat="1" x14ac:dyDescent="0.35">
      <c r="A87" s="278">
        <f>Prognoser!C69</f>
        <v>0</v>
      </c>
      <c r="B87" s="278" t="str">
        <f>'JA basår'!B11</f>
        <v>0 0</v>
      </c>
      <c r="C87" s="278">
        <f>Prognoser!D69</f>
        <v>0</v>
      </c>
      <c r="D87" s="278">
        <f ca="1">IFERROR('JA basår'!AD11+'JA basår'!AD41,0)</f>
        <v>0</v>
      </c>
      <c r="E87" s="278">
        <f t="shared" ref="E87:BP87" ca="1" si="128">IFERROR(IF(E$17="beräknas ej",0,D87*IF(E$82&gt;$D$77,1,IF(E$82&lt;=$C$77,$C$76,$D$76))*IFERROR(INDEX($B$8:$E$14,MATCH($A87,$A$8:$A$14,0),MATCH(E$82,$B$6:$E$6,1)),0)),0)</f>
        <v>0</v>
      </c>
      <c r="F87" s="278">
        <f t="shared" ca="1" si="128"/>
        <v>0</v>
      </c>
      <c r="G87" s="278">
        <f t="shared" ca="1" si="128"/>
        <v>0</v>
      </c>
      <c r="H87" s="278">
        <f t="shared" ca="1" si="128"/>
        <v>0</v>
      </c>
      <c r="I87" s="278">
        <f t="shared" ca="1" si="128"/>
        <v>0</v>
      </c>
      <c r="J87" s="278">
        <f t="shared" ca="1" si="128"/>
        <v>0</v>
      </c>
      <c r="K87" s="278">
        <f t="shared" ca="1" si="128"/>
        <v>0</v>
      </c>
      <c r="L87" s="278">
        <f t="shared" ca="1" si="128"/>
        <v>0</v>
      </c>
      <c r="M87" s="278">
        <f t="shared" ca="1" si="128"/>
        <v>0</v>
      </c>
      <c r="N87" s="278">
        <f t="shared" ca="1" si="128"/>
        <v>0</v>
      </c>
      <c r="O87" s="278">
        <f t="shared" ca="1" si="128"/>
        <v>0</v>
      </c>
      <c r="P87" s="278">
        <f t="shared" ca="1" si="128"/>
        <v>0</v>
      </c>
      <c r="Q87" s="278">
        <f t="shared" ca="1" si="128"/>
        <v>0</v>
      </c>
      <c r="R87" s="278">
        <f t="shared" ca="1" si="128"/>
        <v>0</v>
      </c>
      <c r="S87" s="278">
        <f t="shared" ca="1" si="128"/>
        <v>0</v>
      </c>
      <c r="T87" s="278">
        <f t="shared" ca="1" si="128"/>
        <v>0</v>
      </c>
      <c r="U87" s="278">
        <f t="shared" ca="1" si="128"/>
        <v>0</v>
      </c>
      <c r="V87" s="278">
        <f t="shared" ca="1" si="128"/>
        <v>0</v>
      </c>
      <c r="W87" s="278">
        <f t="shared" ca="1" si="128"/>
        <v>0</v>
      </c>
      <c r="X87" s="278">
        <f t="shared" ca="1" si="128"/>
        <v>0</v>
      </c>
      <c r="Y87" s="278">
        <f t="shared" ca="1" si="128"/>
        <v>0</v>
      </c>
      <c r="Z87" s="278">
        <f t="shared" ca="1" si="128"/>
        <v>0</v>
      </c>
      <c r="AA87" s="278">
        <f t="shared" ca="1" si="128"/>
        <v>0</v>
      </c>
      <c r="AB87" s="278">
        <f t="shared" ca="1" si="128"/>
        <v>0</v>
      </c>
      <c r="AC87" s="278">
        <f t="shared" ca="1" si="128"/>
        <v>0</v>
      </c>
      <c r="AD87" s="278">
        <f t="shared" ca="1" si="128"/>
        <v>0</v>
      </c>
      <c r="AE87" s="278">
        <f t="shared" ca="1" si="128"/>
        <v>0</v>
      </c>
      <c r="AF87" s="278">
        <f t="shared" ca="1" si="128"/>
        <v>0</v>
      </c>
      <c r="AG87" s="278">
        <f t="shared" ca="1" si="128"/>
        <v>0</v>
      </c>
      <c r="AH87" s="278">
        <f t="shared" ca="1" si="128"/>
        <v>0</v>
      </c>
      <c r="AI87" s="278">
        <f t="shared" ca="1" si="128"/>
        <v>0</v>
      </c>
      <c r="AJ87" s="278">
        <f t="shared" ca="1" si="128"/>
        <v>0</v>
      </c>
      <c r="AK87" s="278">
        <f t="shared" ca="1" si="128"/>
        <v>0</v>
      </c>
      <c r="AL87" s="278">
        <f t="shared" ca="1" si="128"/>
        <v>0</v>
      </c>
      <c r="AM87" s="278">
        <f t="shared" ca="1" si="128"/>
        <v>0</v>
      </c>
      <c r="AN87" s="278">
        <f t="shared" ca="1" si="128"/>
        <v>0</v>
      </c>
      <c r="AO87" s="278">
        <f t="shared" ca="1" si="128"/>
        <v>0</v>
      </c>
      <c r="AP87" s="278">
        <f t="shared" ca="1" si="128"/>
        <v>0</v>
      </c>
      <c r="AQ87" s="278">
        <f t="shared" ca="1" si="128"/>
        <v>0</v>
      </c>
      <c r="AR87" s="278">
        <f t="shared" ca="1" si="128"/>
        <v>0</v>
      </c>
      <c r="AS87" s="278">
        <f t="shared" ca="1" si="128"/>
        <v>0</v>
      </c>
      <c r="AT87" s="278">
        <f t="shared" ca="1" si="128"/>
        <v>0</v>
      </c>
      <c r="AU87" s="278">
        <f t="shared" ca="1" si="128"/>
        <v>0</v>
      </c>
      <c r="AV87" s="278">
        <f t="shared" ca="1" si="128"/>
        <v>0</v>
      </c>
      <c r="AW87" s="278">
        <f t="shared" ca="1" si="128"/>
        <v>0</v>
      </c>
      <c r="AX87" s="278">
        <f t="shared" ca="1" si="128"/>
        <v>0</v>
      </c>
      <c r="AY87" s="278">
        <f t="shared" ca="1" si="128"/>
        <v>0</v>
      </c>
      <c r="AZ87" s="278">
        <f t="shared" ca="1" si="128"/>
        <v>0</v>
      </c>
      <c r="BA87" s="278">
        <f t="shared" ca="1" si="128"/>
        <v>0</v>
      </c>
      <c r="BB87" s="278">
        <f t="shared" ca="1" si="128"/>
        <v>0</v>
      </c>
      <c r="BC87" s="278">
        <f t="shared" ca="1" si="128"/>
        <v>0</v>
      </c>
      <c r="BD87" s="278">
        <f t="shared" ca="1" si="128"/>
        <v>0</v>
      </c>
      <c r="BE87" s="278">
        <f t="shared" ca="1" si="128"/>
        <v>0</v>
      </c>
      <c r="BF87" s="278">
        <f t="shared" ca="1" si="128"/>
        <v>0</v>
      </c>
      <c r="BG87" s="278">
        <f t="shared" ca="1" si="128"/>
        <v>0</v>
      </c>
      <c r="BH87" s="278">
        <f t="shared" ca="1" si="128"/>
        <v>0</v>
      </c>
      <c r="BI87" s="278">
        <f t="shared" ca="1" si="128"/>
        <v>0</v>
      </c>
      <c r="BJ87" s="278">
        <f t="shared" ca="1" si="128"/>
        <v>0</v>
      </c>
      <c r="BK87" s="278">
        <f t="shared" ca="1" si="128"/>
        <v>0</v>
      </c>
      <c r="BL87" s="278">
        <f t="shared" ca="1" si="128"/>
        <v>0</v>
      </c>
      <c r="BM87" s="278">
        <f t="shared" ca="1" si="128"/>
        <v>0</v>
      </c>
      <c r="BN87" s="278">
        <f t="shared" ca="1" si="128"/>
        <v>0</v>
      </c>
      <c r="BO87" s="278">
        <f t="shared" ca="1" si="128"/>
        <v>0</v>
      </c>
      <c r="BP87" s="278">
        <f t="shared" ca="1" si="128"/>
        <v>0</v>
      </c>
      <c r="BQ87" s="278">
        <f t="shared" ref="BQ87:CS87" ca="1" si="129">IFERROR(IF(BQ$17="beräknas ej",0,BP87*IF(BQ$82&gt;$D$77,1,IF(BQ$82&lt;=$C$77,$C$76,$D$76))*IFERROR(INDEX($B$8:$E$14,MATCH($A87,$A$8:$A$14,0),MATCH(BQ$82,$B$6:$E$6,1)),0)),0)</f>
        <v>0</v>
      </c>
      <c r="BR87" s="278">
        <f t="shared" ca="1" si="129"/>
        <v>0</v>
      </c>
      <c r="BS87" s="278">
        <f t="shared" ca="1" si="129"/>
        <v>0</v>
      </c>
      <c r="BT87" s="278">
        <f t="shared" ca="1" si="129"/>
        <v>0</v>
      </c>
      <c r="BU87" s="278">
        <f t="shared" si="129"/>
        <v>0</v>
      </c>
      <c r="BV87" s="278">
        <f t="shared" si="129"/>
        <v>0</v>
      </c>
      <c r="BW87" s="278">
        <f t="shared" si="129"/>
        <v>0</v>
      </c>
      <c r="BX87" s="278">
        <f t="shared" si="129"/>
        <v>0</v>
      </c>
      <c r="BY87" s="278">
        <f t="shared" si="129"/>
        <v>0</v>
      </c>
      <c r="BZ87" s="278">
        <f t="shared" si="129"/>
        <v>0</v>
      </c>
      <c r="CA87" s="278">
        <f t="shared" si="129"/>
        <v>0</v>
      </c>
      <c r="CB87" s="278">
        <f t="shared" si="129"/>
        <v>0</v>
      </c>
      <c r="CC87" s="278">
        <f t="shared" si="129"/>
        <v>0</v>
      </c>
      <c r="CD87" s="278">
        <f t="shared" si="129"/>
        <v>0</v>
      </c>
      <c r="CE87" s="278">
        <f t="shared" si="129"/>
        <v>0</v>
      </c>
      <c r="CF87" s="278">
        <f t="shared" si="129"/>
        <v>0</v>
      </c>
      <c r="CG87" s="278">
        <f t="shared" si="129"/>
        <v>0</v>
      </c>
      <c r="CH87" s="278">
        <f t="shared" si="129"/>
        <v>0</v>
      </c>
      <c r="CI87" s="278">
        <f t="shared" si="129"/>
        <v>0</v>
      </c>
      <c r="CJ87" s="278">
        <f t="shared" si="129"/>
        <v>0</v>
      </c>
      <c r="CK87" s="278">
        <f t="shared" si="129"/>
        <v>0</v>
      </c>
      <c r="CL87" s="278">
        <f t="shared" si="129"/>
        <v>0</v>
      </c>
      <c r="CM87" s="278">
        <f t="shared" si="129"/>
        <v>0</v>
      </c>
      <c r="CN87" s="278">
        <f t="shared" si="129"/>
        <v>0</v>
      </c>
      <c r="CO87" s="278">
        <f t="shared" si="129"/>
        <v>0</v>
      </c>
      <c r="CP87" s="278">
        <f t="shared" si="129"/>
        <v>0</v>
      </c>
      <c r="CQ87" s="278">
        <f t="shared" si="129"/>
        <v>0</v>
      </c>
      <c r="CR87" s="278">
        <f t="shared" si="129"/>
        <v>0</v>
      </c>
      <c r="CS87" s="278">
        <f t="shared" si="129"/>
        <v>0</v>
      </c>
    </row>
    <row r="88" spans="1:97" s="377" customFormat="1" x14ac:dyDescent="0.35">
      <c r="A88" s="278">
        <f>Prognoser!C70</f>
        <v>0</v>
      </c>
      <c r="B88" s="278" t="str">
        <f>'JA basår'!B12</f>
        <v>0 0</v>
      </c>
      <c r="C88" s="278">
        <f>Prognoser!D70</f>
        <v>0</v>
      </c>
      <c r="D88" s="278">
        <f ca="1">IFERROR('JA basår'!AD12+'JA basår'!AD42,0)</f>
        <v>0</v>
      </c>
      <c r="E88" s="278">
        <f t="shared" ref="E88:BP88" ca="1" si="130">IFERROR(IF(E$17="beräknas ej",0,D88*IF(E$82&gt;$D$77,1,IF(E$82&lt;=$C$77,$C$76,$D$76))*IFERROR(INDEX($B$8:$E$14,MATCH($A88,$A$8:$A$14,0),MATCH(E$82,$B$6:$E$6,1)),0)),0)</f>
        <v>0</v>
      </c>
      <c r="F88" s="278">
        <f t="shared" ca="1" si="130"/>
        <v>0</v>
      </c>
      <c r="G88" s="278">
        <f t="shared" ca="1" si="130"/>
        <v>0</v>
      </c>
      <c r="H88" s="278">
        <f t="shared" ca="1" si="130"/>
        <v>0</v>
      </c>
      <c r="I88" s="278">
        <f t="shared" ca="1" si="130"/>
        <v>0</v>
      </c>
      <c r="J88" s="278">
        <f t="shared" ca="1" si="130"/>
        <v>0</v>
      </c>
      <c r="K88" s="278">
        <f t="shared" ca="1" si="130"/>
        <v>0</v>
      </c>
      <c r="L88" s="278">
        <f t="shared" ca="1" si="130"/>
        <v>0</v>
      </c>
      <c r="M88" s="278">
        <f t="shared" ca="1" si="130"/>
        <v>0</v>
      </c>
      <c r="N88" s="278">
        <f t="shared" ca="1" si="130"/>
        <v>0</v>
      </c>
      <c r="O88" s="278">
        <f t="shared" ca="1" si="130"/>
        <v>0</v>
      </c>
      <c r="P88" s="278">
        <f t="shared" ca="1" si="130"/>
        <v>0</v>
      </c>
      <c r="Q88" s="278">
        <f t="shared" ca="1" si="130"/>
        <v>0</v>
      </c>
      <c r="R88" s="278">
        <f t="shared" ca="1" si="130"/>
        <v>0</v>
      </c>
      <c r="S88" s="278">
        <f t="shared" ca="1" si="130"/>
        <v>0</v>
      </c>
      <c r="T88" s="278">
        <f t="shared" ca="1" si="130"/>
        <v>0</v>
      </c>
      <c r="U88" s="278">
        <f t="shared" ca="1" si="130"/>
        <v>0</v>
      </c>
      <c r="V88" s="278">
        <f t="shared" ca="1" si="130"/>
        <v>0</v>
      </c>
      <c r="W88" s="278">
        <f t="shared" ca="1" si="130"/>
        <v>0</v>
      </c>
      <c r="X88" s="278">
        <f t="shared" ca="1" si="130"/>
        <v>0</v>
      </c>
      <c r="Y88" s="278">
        <f t="shared" ca="1" si="130"/>
        <v>0</v>
      </c>
      <c r="Z88" s="278">
        <f t="shared" ca="1" si="130"/>
        <v>0</v>
      </c>
      <c r="AA88" s="278">
        <f t="shared" ca="1" si="130"/>
        <v>0</v>
      </c>
      <c r="AB88" s="278">
        <f t="shared" ca="1" si="130"/>
        <v>0</v>
      </c>
      <c r="AC88" s="278">
        <f t="shared" ca="1" si="130"/>
        <v>0</v>
      </c>
      <c r="AD88" s="278">
        <f t="shared" ca="1" si="130"/>
        <v>0</v>
      </c>
      <c r="AE88" s="278">
        <f t="shared" ca="1" si="130"/>
        <v>0</v>
      </c>
      <c r="AF88" s="278">
        <f t="shared" ca="1" si="130"/>
        <v>0</v>
      </c>
      <c r="AG88" s="278">
        <f t="shared" ca="1" si="130"/>
        <v>0</v>
      </c>
      <c r="AH88" s="278">
        <f t="shared" ca="1" si="130"/>
        <v>0</v>
      </c>
      <c r="AI88" s="278">
        <f t="shared" ca="1" si="130"/>
        <v>0</v>
      </c>
      <c r="AJ88" s="278">
        <f t="shared" ca="1" si="130"/>
        <v>0</v>
      </c>
      <c r="AK88" s="278">
        <f t="shared" ca="1" si="130"/>
        <v>0</v>
      </c>
      <c r="AL88" s="278">
        <f t="shared" ca="1" si="130"/>
        <v>0</v>
      </c>
      <c r="AM88" s="278">
        <f t="shared" ca="1" si="130"/>
        <v>0</v>
      </c>
      <c r="AN88" s="278">
        <f t="shared" ca="1" si="130"/>
        <v>0</v>
      </c>
      <c r="AO88" s="278">
        <f t="shared" ca="1" si="130"/>
        <v>0</v>
      </c>
      <c r="AP88" s="278">
        <f t="shared" ca="1" si="130"/>
        <v>0</v>
      </c>
      <c r="AQ88" s="278">
        <f t="shared" ca="1" si="130"/>
        <v>0</v>
      </c>
      <c r="AR88" s="278">
        <f t="shared" ca="1" si="130"/>
        <v>0</v>
      </c>
      <c r="AS88" s="278">
        <f t="shared" ca="1" si="130"/>
        <v>0</v>
      </c>
      <c r="AT88" s="278">
        <f t="shared" ca="1" si="130"/>
        <v>0</v>
      </c>
      <c r="AU88" s="278">
        <f t="shared" ca="1" si="130"/>
        <v>0</v>
      </c>
      <c r="AV88" s="278">
        <f t="shared" ca="1" si="130"/>
        <v>0</v>
      </c>
      <c r="AW88" s="278">
        <f t="shared" ca="1" si="130"/>
        <v>0</v>
      </c>
      <c r="AX88" s="278">
        <f t="shared" ca="1" si="130"/>
        <v>0</v>
      </c>
      <c r="AY88" s="278">
        <f t="shared" ca="1" si="130"/>
        <v>0</v>
      </c>
      <c r="AZ88" s="278">
        <f t="shared" ca="1" si="130"/>
        <v>0</v>
      </c>
      <c r="BA88" s="278">
        <f t="shared" ca="1" si="130"/>
        <v>0</v>
      </c>
      <c r="BB88" s="278">
        <f t="shared" ca="1" si="130"/>
        <v>0</v>
      </c>
      <c r="BC88" s="278">
        <f t="shared" ca="1" si="130"/>
        <v>0</v>
      </c>
      <c r="BD88" s="278">
        <f t="shared" ca="1" si="130"/>
        <v>0</v>
      </c>
      <c r="BE88" s="278">
        <f t="shared" ca="1" si="130"/>
        <v>0</v>
      </c>
      <c r="BF88" s="278">
        <f t="shared" ca="1" si="130"/>
        <v>0</v>
      </c>
      <c r="BG88" s="278">
        <f t="shared" ca="1" si="130"/>
        <v>0</v>
      </c>
      <c r="BH88" s="278">
        <f t="shared" ca="1" si="130"/>
        <v>0</v>
      </c>
      <c r="BI88" s="278">
        <f t="shared" ca="1" si="130"/>
        <v>0</v>
      </c>
      <c r="BJ88" s="278">
        <f t="shared" ca="1" si="130"/>
        <v>0</v>
      </c>
      <c r="BK88" s="278">
        <f t="shared" ca="1" si="130"/>
        <v>0</v>
      </c>
      <c r="BL88" s="278">
        <f t="shared" ca="1" si="130"/>
        <v>0</v>
      </c>
      <c r="BM88" s="278">
        <f t="shared" ca="1" si="130"/>
        <v>0</v>
      </c>
      <c r="BN88" s="278">
        <f t="shared" ca="1" si="130"/>
        <v>0</v>
      </c>
      <c r="BO88" s="278">
        <f t="shared" ca="1" si="130"/>
        <v>0</v>
      </c>
      <c r="BP88" s="278">
        <f t="shared" ca="1" si="130"/>
        <v>0</v>
      </c>
      <c r="BQ88" s="278">
        <f t="shared" ref="BQ88:CS88" ca="1" si="131">IFERROR(IF(BQ$17="beräknas ej",0,BP88*IF(BQ$82&gt;$D$77,1,IF(BQ$82&lt;=$C$77,$C$76,$D$76))*IFERROR(INDEX($B$8:$E$14,MATCH($A88,$A$8:$A$14,0),MATCH(BQ$82,$B$6:$E$6,1)),0)),0)</f>
        <v>0</v>
      </c>
      <c r="BR88" s="278">
        <f t="shared" ca="1" si="131"/>
        <v>0</v>
      </c>
      <c r="BS88" s="278">
        <f t="shared" ca="1" si="131"/>
        <v>0</v>
      </c>
      <c r="BT88" s="278">
        <f t="shared" ca="1" si="131"/>
        <v>0</v>
      </c>
      <c r="BU88" s="278">
        <f t="shared" si="131"/>
        <v>0</v>
      </c>
      <c r="BV88" s="278">
        <f t="shared" si="131"/>
        <v>0</v>
      </c>
      <c r="BW88" s="278">
        <f t="shared" si="131"/>
        <v>0</v>
      </c>
      <c r="BX88" s="278">
        <f t="shared" si="131"/>
        <v>0</v>
      </c>
      <c r="BY88" s="278">
        <f t="shared" si="131"/>
        <v>0</v>
      </c>
      <c r="BZ88" s="278">
        <f t="shared" si="131"/>
        <v>0</v>
      </c>
      <c r="CA88" s="278">
        <f t="shared" si="131"/>
        <v>0</v>
      </c>
      <c r="CB88" s="278">
        <f t="shared" si="131"/>
        <v>0</v>
      </c>
      <c r="CC88" s="278">
        <f t="shared" si="131"/>
        <v>0</v>
      </c>
      <c r="CD88" s="278">
        <f t="shared" si="131"/>
        <v>0</v>
      </c>
      <c r="CE88" s="278">
        <f t="shared" si="131"/>
        <v>0</v>
      </c>
      <c r="CF88" s="278">
        <f t="shared" si="131"/>
        <v>0</v>
      </c>
      <c r="CG88" s="278">
        <f t="shared" si="131"/>
        <v>0</v>
      </c>
      <c r="CH88" s="278">
        <f t="shared" si="131"/>
        <v>0</v>
      </c>
      <c r="CI88" s="278">
        <f t="shared" si="131"/>
        <v>0</v>
      </c>
      <c r="CJ88" s="278">
        <f t="shared" si="131"/>
        <v>0</v>
      </c>
      <c r="CK88" s="278">
        <f t="shared" si="131"/>
        <v>0</v>
      </c>
      <c r="CL88" s="278">
        <f t="shared" si="131"/>
        <v>0</v>
      </c>
      <c r="CM88" s="278">
        <f t="shared" si="131"/>
        <v>0</v>
      </c>
      <c r="CN88" s="278">
        <f t="shared" si="131"/>
        <v>0</v>
      </c>
      <c r="CO88" s="278">
        <f t="shared" si="131"/>
        <v>0</v>
      </c>
      <c r="CP88" s="278">
        <f t="shared" si="131"/>
        <v>0</v>
      </c>
      <c r="CQ88" s="278">
        <f t="shared" si="131"/>
        <v>0</v>
      </c>
      <c r="CR88" s="278">
        <f t="shared" si="131"/>
        <v>0</v>
      </c>
      <c r="CS88" s="278">
        <f t="shared" si="131"/>
        <v>0</v>
      </c>
    </row>
    <row r="89" spans="1:97" s="377" customFormat="1" x14ac:dyDescent="0.35">
      <c r="A89" s="278">
        <f>Prognoser!C71</f>
        <v>0</v>
      </c>
      <c r="B89" s="278" t="str">
        <f>'JA basår'!B13</f>
        <v>0 0</v>
      </c>
      <c r="C89" s="278">
        <f>Prognoser!D71</f>
        <v>0</v>
      </c>
      <c r="D89" s="278">
        <f ca="1">IFERROR('JA basår'!AD13+'JA basår'!AD43,0)</f>
        <v>0</v>
      </c>
      <c r="E89" s="278">
        <f t="shared" ref="E89:BP89" ca="1" si="132">IFERROR(IF(E$17="beräknas ej",0,D89*IF(E$82&gt;$D$77,1,IF(E$82&lt;=$C$77,$C$76,$D$76))*IFERROR(INDEX($B$8:$E$14,MATCH($A89,$A$8:$A$14,0),MATCH(E$82,$B$6:$E$6,1)),0)),0)</f>
        <v>0</v>
      </c>
      <c r="F89" s="278">
        <f t="shared" ca="1" si="132"/>
        <v>0</v>
      </c>
      <c r="G89" s="278">
        <f t="shared" ca="1" si="132"/>
        <v>0</v>
      </c>
      <c r="H89" s="278">
        <f t="shared" ca="1" si="132"/>
        <v>0</v>
      </c>
      <c r="I89" s="278">
        <f t="shared" ca="1" si="132"/>
        <v>0</v>
      </c>
      <c r="J89" s="278">
        <f t="shared" ca="1" si="132"/>
        <v>0</v>
      </c>
      <c r="K89" s="278">
        <f t="shared" ca="1" si="132"/>
        <v>0</v>
      </c>
      <c r="L89" s="278">
        <f t="shared" ca="1" si="132"/>
        <v>0</v>
      </c>
      <c r="M89" s="278">
        <f t="shared" ca="1" si="132"/>
        <v>0</v>
      </c>
      <c r="N89" s="278">
        <f t="shared" ca="1" si="132"/>
        <v>0</v>
      </c>
      <c r="O89" s="278">
        <f t="shared" ca="1" si="132"/>
        <v>0</v>
      </c>
      <c r="P89" s="278">
        <f t="shared" ca="1" si="132"/>
        <v>0</v>
      </c>
      <c r="Q89" s="278">
        <f t="shared" ca="1" si="132"/>
        <v>0</v>
      </c>
      <c r="R89" s="278">
        <f t="shared" ca="1" si="132"/>
        <v>0</v>
      </c>
      <c r="S89" s="278">
        <f t="shared" ca="1" si="132"/>
        <v>0</v>
      </c>
      <c r="T89" s="278">
        <f t="shared" ca="1" si="132"/>
        <v>0</v>
      </c>
      <c r="U89" s="278">
        <f t="shared" ca="1" si="132"/>
        <v>0</v>
      </c>
      <c r="V89" s="278">
        <f t="shared" ca="1" si="132"/>
        <v>0</v>
      </c>
      <c r="W89" s="278">
        <f t="shared" ca="1" si="132"/>
        <v>0</v>
      </c>
      <c r="X89" s="278">
        <f t="shared" ca="1" si="132"/>
        <v>0</v>
      </c>
      <c r="Y89" s="278">
        <f t="shared" ca="1" si="132"/>
        <v>0</v>
      </c>
      <c r="Z89" s="278">
        <f t="shared" ca="1" si="132"/>
        <v>0</v>
      </c>
      <c r="AA89" s="278">
        <f t="shared" ca="1" si="132"/>
        <v>0</v>
      </c>
      <c r="AB89" s="278">
        <f t="shared" ca="1" si="132"/>
        <v>0</v>
      </c>
      <c r="AC89" s="278">
        <f t="shared" ca="1" si="132"/>
        <v>0</v>
      </c>
      <c r="AD89" s="278">
        <f t="shared" ca="1" si="132"/>
        <v>0</v>
      </c>
      <c r="AE89" s="278">
        <f t="shared" ca="1" si="132"/>
        <v>0</v>
      </c>
      <c r="AF89" s="278">
        <f t="shared" ca="1" si="132"/>
        <v>0</v>
      </c>
      <c r="AG89" s="278">
        <f t="shared" ca="1" si="132"/>
        <v>0</v>
      </c>
      <c r="AH89" s="278">
        <f t="shared" ca="1" si="132"/>
        <v>0</v>
      </c>
      <c r="AI89" s="278">
        <f t="shared" ca="1" si="132"/>
        <v>0</v>
      </c>
      <c r="AJ89" s="278">
        <f t="shared" ca="1" si="132"/>
        <v>0</v>
      </c>
      <c r="AK89" s="278">
        <f t="shared" ca="1" si="132"/>
        <v>0</v>
      </c>
      <c r="AL89" s="278">
        <f t="shared" ca="1" si="132"/>
        <v>0</v>
      </c>
      <c r="AM89" s="278">
        <f t="shared" ca="1" si="132"/>
        <v>0</v>
      </c>
      <c r="AN89" s="278">
        <f t="shared" ca="1" si="132"/>
        <v>0</v>
      </c>
      <c r="AO89" s="278">
        <f t="shared" ca="1" si="132"/>
        <v>0</v>
      </c>
      <c r="AP89" s="278">
        <f t="shared" ca="1" si="132"/>
        <v>0</v>
      </c>
      <c r="AQ89" s="278">
        <f t="shared" ca="1" si="132"/>
        <v>0</v>
      </c>
      <c r="AR89" s="278">
        <f t="shared" ca="1" si="132"/>
        <v>0</v>
      </c>
      <c r="AS89" s="278">
        <f t="shared" ca="1" si="132"/>
        <v>0</v>
      </c>
      <c r="AT89" s="278">
        <f t="shared" ca="1" si="132"/>
        <v>0</v>
      </c>
      <c r="AU89" s="278">
        <f t="shared" ca="1" si="132"/>
        <v>0</v>
      </c>
      <c r="AV89" s="278">
        <f t="shared" ca="1" si="132"/>
        <v>0</v>
      </c>
      <c r="AW89" s="278">
        <f t="shared" ca="1" si="132"/>
        <v>0</v>
      </c>
      <c r="AX89" s="278">
        <f t="shared" ca="1" si="132"/>
        <v>0</v>
      </c>
      <c r="AY89" s="278">
        <f t="shared" ca="1" si="132"/>
        <v>0</v>
      </c>
      <c r="AZ89" s="278">
        <f t="shared" ca="1" si="132"/>
        <v>0</v>
      </c>
      <c r="BA89" s="278">
        <f t="shared" ca="1" si="132"/>
        <v>0</v>
      </c>
      <c r="BB89" s="278">
        <f t="shared" ca="1" si="132"/>
        <v>0</v>
      </c>
      <c r="BC89" s="278">
        <f t="shared" ca="1" si="132"/>
        <v>0</v>
      </c>
      <c r="BD89" s="278">
        <f t="shared" ca="1" si="132"/>
        <v>0</v>
      </c>
      <c r="BE89" s="278">
        <f t="shared" ca="1" si="132"/>
        <v>0</v>
      </c>
      <c r="BF89" s="278">
        <f t="shared" ca="1" si="132"/>
        <v>0</v>
      </c>
      <c r="BG89" s="278">
        <f t="shared" ca="1" si="132"/>
        <v>0</v>
      </c>
      <c r="BH89" s="278">
        <f t="shared" ca="1" si="132"/>
        <v>0</v>
      </c>
      <c r="BI89" s="278">
        <f t="shared" ca="1" si="132"/>
        <v>0</v>
      </c>
      <c r="BJ89" s="278">
        <f t="shared" ca="1" si="132"/>
        <v>0</v>
      </c>
      <c r="BK89" s="278">
        <f t="shared" ca="1" si="132"/>
        <v>0</v>
      </c>
      <c r="BL89" s="278">
        <f t="shared" ca="1" si="132"/>
        <v>0</v>
      </c>
      <c r="BM89" s="278">
        <f t="shared" ca="1" si="132"/>
        <v>0</v>
      </c>
      <c r="BN89" s="278">
        <f t="shared" ca="1" si="132"/>
        <v>0</v>
      </c>
      <c r="BO89" s="278">
        <f t="shared" ca="1" si="132"/>
        <v>0</v>
      </c>
      <c r="BP89" s="278">
        <f t="shared" ca="1" si="132"/>
        <v>0</v>
      </c>
      <c r="BQ89" s="278">
        <f t="shared" ref="BQ89:CS89" ca="1" si="133">IFERROR(IF(BQ$17="beräknas ej",0,BP89*IF(BQ$82&gt;$D$77,1,IF(BQ$82&lt;=$C$77,$C$76,$D$76))*IFERROR(INDEX($B$8:$E$14,MATCH($A89,$A$8:$A$14,0),MATCH(BQ$82,$B$6:$E$6,1)),0)),0)</f>
        <v>0</v>
      </c>
      <c r="BR89" s="278">
        <f t="shared" ca="1" si="133"/>
        <v>0</v>
      </c>
      <c r="BS89" s="278">
        <f t="shared" ca="1" si="133"/>
        <v>0</v>
      </c>
      <c r="BT89" s="278">
        <f t="shared" ca="1" si="133"/>
        <v>0</v>
      </c>
      <c r="BU89" s="278">
        <f t="shared" si="133"/>
        <v>0</v>
      </c>
      <c r="BV89" s="278">
        <f t="shared" si="133"/>
        <v>0</v>
      </c>
      <c r="BW89" s="278">
        <f t="shared" si="133"/>
        <v>0</v>
      </c>
      <c r="BX89" s="278">
        <f t="shared" si="133"/>
        <v>0</v>
      </c>
      <c r="BY89" s="278">
        <f t="shared" si="133"/>
        <v>0</v>
      </c>
      <c r="BZ89" s="278">
        <f t="shared" si="133"/>
        <v>0</v>
      </c>
      <c r="CA89" s="278">
        <f t="shared" si="133"/>
        <v>0</v>
      </c>
      <c r="CB89" s="278">
        <f t="shared" si="133"/>
        <v>0</v>
      </c>
      <c r="CC89" s="278">
        <f t="shared" si="133"/>
        <v>0</v>
      </c>
      <c r="CD89" s="278">
        <f t="shared" si="133"/>
        <v>0</v>
      </c>
      <c r="CE89" s="278">
        <f t="shared" si="133"/>
        <v>0</v>
      </c>
      <c r="CF89" s="278">
        <f t="shared" si="133"/>
        <v>0</v>
      </c>
      <c r="CG89" s="278">
        <f t="shared" si="133"/>
        <v>0</v>
      </c>
      <c r="CH89" s="278">
        <f t="shared" si="133"/>
        <v>0</v>
      </c>
      <c r="CI89" s="278">
        <f t="shared" si="133"/>
        <v>0</v>
      </c>
      <c r="CJ89" s="278">
        <f t="shared" si="133"/>
        <v>0</v>
      </c>
      <c r="CK89" s="278">
        <f t="shared" si="133"/>
        <v>0</v>
      </c>
      <c r="CL89" s="278">
        <f t="shared" si="133"/>
        <v>0</v>
      </c>
      <c r="CM89" s="278">
        <f t="shared" si="133"/>
        <v>0</v>
      </c>
      <c r="CN89" s="278">
        <f t="shared" si="133"/>
        <v>0</v>
      </c>
      <c r="CO89" s="278">
        <f t="shared" si="133"/>
        <v>0</v>
      </c>
      <c r="CP89" s="278">
        <f t="shared" si="133"/>
        <v>0</v>
      </c>
      <c r="CQ89" s="278">
        <f t="shared" si="133"/>
        <v>0</v>
      </c>
      <c r="CR89" s="278">
        <f t="shared" si="133"/>
        <v>0</v>
      </c>
      <c r="CS89" s="278">
        <f t="shared" si="133"/>
        <v>0</v>
      </c>
    </row>
    <row r="90" spans="1:97" s="377" customFormat="1" x14ac:dyDescent="0.35">
      <c r="A90" s="278">
        <f>Prognoser!C72</f>
        <v>0</v>
      </c>
      <c r="B90" s="278" t="str">
        <f>'JA basår'!B14</f>
        <v>0 0</v>
      </c>
      <c r="C90" s="278">
        <f>Prognoser!D72</f>
        <v>0</v>
      </c>
      <c r="D90" s="278">
        <f ca="1">IFERROR('JA basår'!AD14+'JA basår'!AD44,0)</f>
        <v>0</v>
      </c>
      <c r="E90" s="278">
        <f t="shared" ref="E90:BP90" ca="1" si="134">IFERROR(IF(E$17="beräknas ej",0,D90*IF(E$82&gt;$D$77,1,IF(E$82&lt;=$C$77,$C$76,$D$76))*IFERROR(INDEX($B$8:$E$14,MATCH($A90,$A$8:$A$14,0),MATCH(E$82,$B$6:$E$6,1)),0)),0)</f>
        <v>0</v>
      </c>
      <c r="F90" s="278">
        <f t="shared" ca="1" si="134"/>
        <v>0</v>
      </c>
      <c r="G90" s="278">
        <f t="shared" ca="1" si="134"/>
        <v>0</v>
      </c>
      <c r="H90" s="278">
        <f t="shared" ca="1" si="134"/>
        <v>0</v>
      </c>
      <c r="I90" s="278">
        <f t="shared" ca="1" si="134"/>
        <v>0</v>
      </c>
      <c r="J90" s="278">
        <f t="shared" ca="1" si="134"/>
        <v>0</v>
      </c>
      <c r="K90" s="278">
        <f t="shared" ca="1" si="134"/>
        <v>0</v>
      </c>
      <c r="L90" s="278">
        <f t="shared" ca="1" si="134"/>
        <v>0</v>
      </c>
      <c r="M90" s="278">
        <f t="shared" ca="1" si="134"/>
        <v>0</v>
      </c>
      <c r="N90" s="278">
        <f t="shared" ca="1" si="134"/>
        <v>0</v>
      </c>
      <c r="O90" s="278">
        <f t="shared" ca="1" si="134"/>
        <v>0</v>
      </c>
      <c r="P90" s="278">
        <f t="shared" ca="1" si="134"/>
        <v>0</v>
      </c>
      <c r="Q90" s="278">
        <f t="shared" ca="1" si="134"/>
        <v>0</v>
      </c>
      <c r="R90" s="278">
        <f t="shared" ca="1" si="134"/>
        <v>0</v>
      </c>
      <c r="S90" s="278">
        <f t="shared" ca="1" si="134"/>
        <v>0</v>
      </c>
      <c r="T90" s="278">
        <f t="shared" ca="1" si="134"/>
        <v>0</v>
      </c>
      <c r="U90" s="278">
        <f t="shared" ca="1" si="134"/>
        <v>0</v>
      </c>
      <c r="V90" s="278">
        <f t="shared" ca="1" si="134"/>
        <v>0</v>
      </c>
      <c r="W90" s="278">
        <f t="shared" ca="1" si="134"/>
        <v>0</v>
      </c>
      <c r="X90" s="278">
        <f t="shared" ca="1" si="134"/>
        <v>0</v>
      </c>
      <c r="Y90" s="278">
        <f t="shared" ca="1" si="134"/>
        <v>0</v>
      </c>
      <c r="Z90" s="278">
        <f t="shared" ca="1" si="134"/>
        <v>0</v>
      </c>
      <c r="AA90" s="278">
        <f t="shared" ca="1" si="134"/>
        <v>0</v>
      </c>
      <c r="AB90" s="278">
        <f t="shared" ca="1" si="134"/>
        <v>0</v>
      </c>
      <c r="AC90" s="278">
        <f t="shared" ca="1" si="134"/>
        <v>0</v>
      </c>
      <c r="AD90" s="278">
        <f t="shared" ca="1" si="134"/>
        <v>0</v>
      </c>
      <c r="AE90" s="278">
        <f t="shared" ca="1" si="134"/>
        <v>0</v>
      </c>
      <c r="AF90" s="278">
        <f t="shared" ca="1" si="134"/>
        <v>0</v>
      </c>
      <c r="AG90" s="278">
        <f t="shared" ca="1" si="134"/>
        <v>0</v>
      </c>
      <c r="AH90" s="278">
        <f t="shared" ca="1" si="134"/>
        <v>0</v>
      </c>
      <c r="AI90" s="278">
        <f t="shared" ca="1" si="134"/>
        <v>0</v>
      </c>
      <c r="AJ90" s="278">
        <f t="shared" ca="1" si="134"/>
        <v>0</v>
      </c>
      <c r="AK90" s="278">
        <f t="shared" ca="1" si="134"/>
        <v>0</v>
      </c>
      <c r="AL90" s="278">
        <f t="shared" ca="1" si="134"/>
        <v>0</v>
      </c>
      <c r="AM90" s="278">
        <f t="shared" ca="1" si="134"/>
        <v>0</v>
      </c>
      <c r="AN90" s="278">
        <f t="shared" ca="1" si="134"/>
        <v>0</v>
      </c>
      <c r="AO90" s="278">
        <f t="shared" ca="1" si="134"/>
        <v>0</v>
      </c>
      <c r="AP90" s="278">
        <f t="shared" ca="1" si="134"/>
        <v>0</v>
      </c>
      <c r="AQ90" s="278">
        <f t="shared" ca="1" si="134"/>
        <v>0</v>
      </c>
      <c r="AR90" s="278">
        <f t="shared" ca="1" si="134"/>
        <v>0</v>
      </c>
      <c r="AS90" s="278">
        <f t="shared" ca="1" si="134"/>
        <v>0</v>
      </c>
      <c r="AT90" s="278">
        <f t="shared" ca="1" si="134"/>
        <v>0</v>
      </c>
      <c r="AU90" s="278">
        <f t="shared" ca="1" si="134"/>
        <v>0</v>
      </c>
      <c r="AV90" s="278">
        <f t="shared" ca="1" si="134"/>
        <v>0</v>
      </c>
      <c r="AW90" s="278">
        <f t="shared" ca="1" si="134"/>
        <v>0</v>
      </c>
      <c r="AX90" s="278">
        <f t="shared" ca="1" si="134"/>
        <v>0</v>
      </c>
      <c r="AY90" s="278">
        <f t="shared" ca="1" si="134"/>
        <v>0</v>
      </c>
      <c r="AZ90" s="278">
        <f t="shared" ca="1" si="134"/>
        <v>0</v>
      </c>
      <c r="BA90" s="278">
        <f t="shared" ca="1" si="134"/>
        <v>0</v>
      </c>
      <c r="BB90" s="278">
        <f t="shared" ca="1" si="134"/>
        <v>0</v>
      </c>
      <c r="BC90" s="278">
        <f t="shared" ca="1" si="134"/>
        <v>0</v>
      </c>
      <c r="BD90" s="278">
        <f t="shared" ca="1" si="134"/>
        <v>0</v>
      </c>
      <c r="BE90" s="278">
        <f t="shared" ca="1" si="134"/>
        <v>0</v>
      </c>
      <c r="BF90" s="278">
        <f t="shared" ca="1" si="134"/>
        <v>0</v>
      </c>
      <c r="BG90" s="278">
        <f t="shared" ca="1" si="134"/>
        <v>0</v>
      </c>
      <c r="BH90" s="278">
        <f t="shared" ca="1" si="134"/>
        <v>0</v>
      </c>
      <c r="BI90" s="278">
        <f t="shared" ca="1" si="134"/>
        <v>0</v>
      </c>
      <c r="BJ90" s="278">
        <f t="shared" ca="1" si="134"/>
        <v>0</v>
      </c>
      <c r="BK90" s="278">
        <f t="shared" ca="1" si="134"/>
        <v>0</v>
      </c>
      <c r="BL90" s="278">
        <f t="shared" ca="1" si="134"/>
        <v>0</v>
      </c>
      <c r="BM90" s="278">
        <f t="shared" ca="1" si="134"/>
        <v>0</v>
      </c>
      <c r="BN90" s="278">
        <f t="shared" ca="1" si="134"/>
        <v>0</v>
      </c>
      <c r="BO90" s="278">
        <f t="shared" ca="1" si="134"/>
        <v>0</v>
      </c>
      <c r="BP90" s="278">
        <f t="shared" ca="1" si="134"/>
        <v>0</v>
      </c>
      <c r="BQ90" s="278">
        <f t="shared" ref="BQ90:CS90" ca="1" si="135">IFERROR(IF(BQ$17="beräknas ej",0,BP90*IF(BQ$82&gt;$D$77,1,IF(BQ$82&lt;=$C$77,$C$76,$D$76))*IFERROR(INDEX($B$8:$E$14,MATCH($A90,$A$8:$A$14,0),MATCH(BQ$82,$B$6:$E$6,1)),0)),0)</f>
        <v>0</v>
      </c>
      <c r="BR90" s="278">
        <f t="shared" ca="1" si="135"/>
        <v>0</v>
      </c>
      <c r="BS90" s="278">
        <f t="shared" ca="1" si="135"/>
        <v>0</v>
      </c>
      <c r="BT90" s="278">
        <f t="shared" ca="1" si="135"/>
        <v>0</v>
      </c>
      <c r="BU90" s="278">
        <f t="shared" si="135"/>
        <v>0</v>
      </c>
      <c r="BV90" s="278">
        <f t="shared" si="135"/>
        <v>0</v>
      </c>
      <c r="BW90" s="278">
        <f t="shared" si="135"/>
        <v>0</v>
      </c>
      <c r="BX90" s="278">
        <f t="shared" si="135"/>
        <v>0</v>
      </c>
      <c r="BY90" s="278">
        <f t="shared" si="135"/>
        <v>0</v>
      </c>
      <c r="BZ90" s="278">
        <f t="shared" si="135"/>
        <v>0</v>
      </c>
      <c r="CA90" s="278">
        <f t="shared" si="135"/>
        <v>0</v>
      </c>
      <c r="CB90" s="278">
        <f t="shared" si="135"/>
        <v>0</v>
      </c>
      <c r="CC90" s="278">
        <f t="shared" si="135"/>
        <v>0</v>
      </c>
      <c r="CD90" s="278">
        <f t="shared" si="135"/>
        <v>0</v>
      </c>
      <c r="CE90" s="278">
        <f t="shared" si="135"/>
        <v>0</v>
      </c>
      <c r="CF90" s="278">
        <f t="shared" si="135"/>
        <v>0</v>
      </c>
      <c r="CG90" s="278">
        <f t="shared" si="135"/>
        <v>0</v>
      </c>
      <c r="CH90" s="278">
        <f t="shared" si="135"/>
        <v>0</v>
      </c>
      <c r="CI90" s="278">
        <f t="shared" si="135"/>
        <v>0</v>
      </c>
      <c r="CJ90" s="278">
        <f t="shared" si="135"/>
        <v>0</v>
      </c>
      <c r="CK90" s="278">
        <f t="shared" si="135"/>
        <v>0</v>
      </c>
      <c r="CL90" s="278">
        <f t="shared" si="135"/>
        <v>0</v>
      </c>
      <c r="CM90" s="278">
        <f t="shared" si="135"/>
        <v>0</v>
      </c>
      <c r="CN90" s="278">
        <f t="shared" si="135"/>
        <v>0</v>
      </c>
      <c r="CO90" s="278">
        <f t="shared" si="135"/>
        <v>0</v>
      </c>
      <c r="CP90" s="278">
        <f t="shared" si="135"/>
        <v>0</v>
      </c>
      <c r="CQ90" s="278">
        <f t="shared" si="135"/>
        <v>0</v>
      </c>
      <c r="CR90" s="278">
        <f t="shared" si="135"/>
        <v>0</v>
      </c>
      <c r="CS90" s="278">
        <f t="shared" si="135"/>
        <v>0</v>
      </c>
    </row>
    <row r="91" spans="1:97" s="377" customFormat="1" x14ac:dyDescent="0.35">
      <c r="A91" s="278">
        <f>Prognoser!C73</f>
        <v>0</v>
      </c>
      <c r="B91" s="278" t="str">
        <f>'JA basår'!B15</f>
        <v>0 0</v>
      </c>
      <c r="C91" s="278">
        <f>Prognoser!D73</f>
        <v>0</v>
      </c>
      <c r="D91" s="278">
        <f ca="1">IFERROR('JA basår'!AD15+'JA basår'!AD45,0)</f>
        <v>0</v>
      </c>
      <c r="E91" s="278">
        <f t="shared" ref="E91:BP91" ca="1" si="136">IFERROR(IF(E$17="beräknas ej",0,D91*IF(E$82&gt;$D$77,1,IF(E$82&lt;=$C$77,$C$76,$D$76))*IFERROR(INDEX($B$8:$E$14,MATCH($A91,$A$8:$A$14,0),MATCH(E$82,$B$6:$E$6,1)),0)),0)</f>
        <v>0</v>
      </c>
      <c r="F91" s="278">
        <f t="shared" ca="1" si="136"/>
        <v>0</v>
      </c>
      <c r="G91" s="278">
        <f t="shared" ca="1" si="136"/>
        <v>0</v>
      </c>
      <c r="H91" s="278">
        <f t="shared" ca="1" si="136"/>
        <v>0</v>
      </c>
      <c r="I91" s="278">
        <f t="shared" ca="1" si="136"/>
        <v>0</v>
      </c>
      <c r="J91" s="278">
        <f t="shared" ca="1" si="136"/>
        <v>0</v>
      </c>
      <c r="K91" s="278">
        <f t="shared" ca="1" si="136"/>
        <v>0</v>
      </c>
      <c r="L91" s="278">
        <f t="shared" ca="1" si="136"/>
        <v>0</v>
      </c>
      <c r="M91" s="278">
        <f t="shared" ca="1" si="136"/>
        <v>0</v>
      </c>
      <c r="N91" s="278">
        <f t="shared" ca="1" si="136"/>
        <v>0</v>
      </c>
      <c r="O91" s="278">
        <f t="shared" ca="1" si="136"/>
        <v>0</v>
      </c>
      <c r="P91" s="278">
        <f t="shared" ca="1" si="136"/>
        <v>0</v>
      </c>
      <c r="Q91" s="278">
        <f t="shared" ca="1" si="136"/>
        <v>0</v>
      </c>
      <c r="R91" s="278">
        <f t="shared" ca="1" si="136"/>
        <v>0</v>
      </c>
      <c r="S91" s="278">
        <f t="shared" ca="1" si="136"/>
        <v>0</v>
      </c>
      <c r="T91" s="278">
        <f t="shared" ca="1" si="136"/>
        <v>0</v>
      </c>
      <c r="U91" s="278">
        <f t="shared" ca="1" si="136"/>
        <v>0</v>
      </c>
      <c r="V91" s="278">
        <f t="shared" ca="1" si="136"/>
        <v>0</v>
      </c>
      <c r="W91" s="278">
        <f t="shared" ca="1" si="136"/>
        <v>0</v>
      </c>
      <c r="X91" s="278">
        <f t="shared" ca="1" si="136"/>
        <v>0</v>
      </c>
      <c r="Y91" s="278">
        <f t="shared" ca="1" si="136"/>
        <v>0</v>
      </c>
      <c r="Z91" s="278">
        <f t="shared" ca="1" si="136"/>
        <v>0</v>
      </c>
      <c r="AA91" s="278">
        <f t="shared" ca="1" si="136"/>
        <v>0</v>
      </c>
      <c r="AB91" s="278">
        <f t="shared" ca="1" si="136"/>
        <v>0</v>
      </c>
      <c r="AC91" s="278">
        <f t="shared" ca="1" si="136"/>
        <v>0</v>
      </c>
      <c r="AD91" s="278">
        <f t="shared" ca="1" si="136"/>
        <v>0</v>
      </c>
      <c r="AE91" s="278">
        <f t="shared" ca="1" si="136"/>
        <v>0</v>
      </c>
      <c r="AF91" s="278">
        <f t="shared" ca="1" si="136"/>
        <v>0</v>
      </c>
      <c r="AG91" s="278">
        <f t="shared" ca="1" si="136"/>
        <v>0</v>
      </c>
      <c r="AH91" s="278">
        <f t="shared" ca="1" si="136"/>
        <v>0</v>
      </c>
      <c r="AI91" s="278">
        <f t="shared" ca="1" si="136"/>
        <v>0</v>
      </c>
      <c r="AJ91" s="278">
        <f t="shared" ca="1" si="136"/>
        <v>0</v>
      </c>
      <c r="AK91" s="278">
        <f t="shared" ca="1" si="136"/>
        <v>0</v>
      </c>
      <c r="AL91" s="278">
        <f t="shared" ca="1" si="136"/>
        <v>0</v>
      </c>
      <c r="AM91" s="278">
        <f t="shared" ca="1" si="136"/>
        <v>0</v>
      </c>
      <c r="AN91" s="278">
        <f t="shared" ca="1" si="136"/>
        <v>0</v>
      </c>
      <c r="AO91" s="278">
        <f t="shared" ca="1" si="136"/>
        <v>0</v>
      </c>
      <c r="AP91" s="278">
        <f t="shared" ca="1" si="136"/>
        <v>0</v>
      </c>
      <c r="AQ91" s="278">
        <f t="shared" ca="1" si="136"/>
        <v>0</v>
      </c>
      <c r="AR91" s="278">
        <f t="shared" ca="1" si="136"/>
        <v>0</v>
      </c>
      <c r="AS91" s="278">
        <f t="shared" ca="1" si="136"/>
        <v>0</v>
      </c>
      <c r="AT91" s="278">
        <f t="shared" ca="1" si="136"/>
        <v>0</v>
      </c>
      <c r="AU91" s="278">
        <f t="shared" ca="1" si="136"/>
        <v>0</v>
      </c>
      <c r="AV91" s="278">
        <f t="shared" ca="1" si="136"/>
        <v>0</v>
      </c>
      <c r="AW91" s="278">
        <f t="shared" ca="1" si="136"/>
        <v>0</v>
      </c>
      <c r="AX91" s="278">
        <f t="shared" ca="1" si="136"/>
        <v>0</v>
      </c>
      <c r="AY91" s="278">
        <f t="shared" ca="1" si="136"/>
        <v>0</v>
      </c>
      <c r="AZ91" s="278">
        <f t="shared" ca="1" si="136"/>
        <v>0</v>
      </c>
      <c r="BA91" s="278">
        <f t="shared" ca="1" si="136"/>
        <v>0</v>
      </c>
      <c r="BB91" s="278">
        <f t="shared" ca="1" si="136"/>
        <v>0</v>
      </c>
      <c r="BC91" s="278">
        <f t="shared" ca="1" si="136"/>
        <v>0</v>
      </c>
      <c r="BD91" s="278">
        <f t="shared" ca="1" si="136"/>
        <v>0</v>
      </c>
      <c r="BE91" s="278">
        <f t="shared" ca="1" si="136"/>
        <v>0</v>
      </c>
      <c r="BF91" s="278">
        <f t="shared" ca="1" si="136"/>
        <v>0</v>
      </c>
      <c r="BG91" s="278">
        <f t="shared" ca="1" si="136"/>
        <v>0</v>
      </c>
      <c r="BH91" s="278">
        <f t="shared" ca="1" si="136"/>
        <v>0</v>
      </c>
      <c r="BI91" s="278">
        <f t="shared" ca="1" si="136"/>
        <v>0</v>
      </c>
      <c r="BJ91" s="278">
        <f t="shared" ca="1" si="136"/>
        <v>0</v>
      </c>
      <c r="BK91" s="278">
        <f t="shared" ca="1" si="136"/>
        <v>0</v>
      </c>
      <c r="BL91" s="278">
        <f t="shared" ca="1" si="136"/>
        <v>0</v>
      </c>
      <c r="BM91" s="278">
        <f t="shared" ca="1" si="136"/>
        <v>0</v>
      </c>
      <c r="BN91" s="278">
        <f t="shared" ca="1" si="136"/>
        <v>0</v>
      </c>
      <c r="BO91" s="278">
        <f t="shared" ca="1" si="136"/>
        <v>0</v>
      </c>
      <c r="BP91" s="278">
        <f t="shared" ca="1" si="136"/>
        <v>0</v>
      </c>
      <c r="BQ91" s="278">
        <f t="shared" ref="BQ91:CS91" ca="1" si="137">IFERROR(IF(BQ$17="beräknas ej",0,BP91*IF(BQ$82&gt;$D$77,1,IF(BQ$82&lt;=$C$77,$C$76,$D$76))*IFERROR(INDEX($B$8:$E$14,MATCH($A91,$A$8:$A$14,0),MATCH(BQ$82,$B$6:$E$6,1)),0)),0)</f>
        <v>0</v>
      </c>
      <c r="BR91" s="278">
        <f t="shared" ca="1" si="137"/>
        <v>0</v>
      </c>
      <c r="BS91" s="278">
        <f t="shared" ca="1" si="137"/>
        <v>0</v>
      </c>
      <c r="BT91" s="278">
        <f t="shared" ca="1" si="137"/>
        <v>0</v>
      </c>
      <c r="BU91" s="278">
        <f t="shared" si="137"/>
        <v>0</v>
      </c>
      <c r="BV91" s="278">
        <f t="shared" si="137"/>
        <v>0</v>
      </c>
      <c r="BW91" s="278">
        <f t="shared" si="137"/>
        <v>0</v>
      </c>
      <c r="BX91" s="278">
        <f t="shared" si="137"/>
        <v>0</v>
      </c>
      <c r="BY91" s="278">
        <f t="shared" si="137"/>
        <v>0</v>
      </c>
      <c r="BZ91" s="278">
        <f t="shared" si="137"/>
        <v>0</v>
      </c>
      <c r="CA91" s="278">
        <f t="shared" si="137"/>
        <v>0</v>
      </c>
      <c r="CB91" s="278">
        <f t="shared" si="137"/>
        <v>0</v>
      </c>
      <c r="CC91" s="278">
        <f t="shared" si="137"/>
        <v>0</v>
      </c>
      <c r="CD91" s="278">
        <f t="shared" si="137"/>
        <v>0</v>
      </c>
      <c r="CE91" s="278">
        <f t="shared" si="137"/>
        <v>0</v>
      </c>
      <c r="CF91" s="278">
        <f t="shared" si="137"/>
        <v>0</v>
      </c>
      <c r="CG91" s="278">
        <f t="shared" si="137"/>
        <v>0</v>
      </c>
      <c r="CH91" s="278">
        <f t="shared" si="137"/>
        <v>0</v>
      </c>
      <c r="CI91" s="278">
        <f t="shared" si="137"/>
        <v>0</v>
      </c>
      <c r="CJ91" s="278">
        <f t="shared" si="137"/>
        <v>0</v>
      </c>
      <c r="CK91" s="278">
        <f t="shared" si="137"/>
        <v>0</v>
      </c>
      <c r="CL91" s="278">
        <f t="shared" si="137"/>
        <v>0</v>
      </c>
      <c r="CM91" s="278">
        <f t="shared" si="137"/>
        <v>0</v>
      </c>
      <c r="CN91" s="278">
        <f t="shared" si="137"/>
        <v>0</v>
      </c>
      <c r="CO91" s="278">
        <f t="shared" si="137"/>
        <v>0</v>
      </c>
      <c r="CP91" s="278">
        <f t="shared" si="137"/>
        <v>0</v>
      </c>
      <c r="CQ91" s="278">
        <f t="shared" si="137"/>
        <v>0</v>
      </c>
      <c r="CR91" s="278">
        <f t="shared" si="137"/>
        <v>0</v>
      </c>
      <c r="CS91" s="278">
        <f t="shared" si="137"/>
        <v>0</v>
      </c>
    </row>
    <row r="92" spans="1:97" s="377" customFormat="1" x14ac:dyDescent="0.35">
      <c r="A92" s="278">
        <f>Prognoser!C74</f>
        <v>0</v>
      </c>
      <c r="B92" s="278" t="str">
        <f>'JA basår'!B16</f>
        <v>0 0</v>
      </c>
      <c r="C92" s="278">
        <f>Prognoser!D74</f>
        <v>0</v>
      </c>
      <c r="D92" s="278">
        <f ca="1">IFERROR('JA basår'!AD16+'JA basår'!AD46,0)</f>
        <v>0</v>
      </c>
      <c r="E92" s="278">
        <f t="shared" ref="E92:BP92" ca="1" si="138">IFERROR(IF(E$17="beräknas ej",0,D92*IF(E$82&gt;$D$77,1,IF(E$82&lt;=$C$77,$C$76,$D$76))*IFERROR(INDEX($B$8:$E$14,MATCH($A92,$A$8:$A$14,0),MATCH(E$82,$B$6:$E$6,1)),0)),0)</f>
        <v>0</v>
      </c>
      <c r="F92" s="278">
        <f t="shared" ca="1" si="138"/>
        <v>0</v>
      </c>
      <c r="G92" s="278">
        <f t="shared" ca="1" si="138"/>
        <v>0</v>
      </c>
      <c r="H92" s="278">
        <f t="shared" ca="1" si="138"/>
        <v>0</v>
      </c>
      <c r="I92" s="278">
        <f t="shared" ca="1" si="138"/>
        <v>0</v>
      </c>
      <c r="J92" s="278">
        <f t="shared" ca="1" si="138"/>
        <v>0</v>
      </c>
      <c r="K92" s="278">
        <f t="shared" ca="1" si="138"/>
        <v>0</v>
      </c>
      <c r="L92" s="278">
        <f t="shared" ca="1" si="138"/>
        <v>0</v>
      </c>
      <c r="M92" s="278">
        <f t="shared" ca="1" si="138"/>
        <v>0</v>
      </c>
      <c r="N92" s="278">
        <f t="shared" ca="1" si="138"/>
        <v>0</v>
      </c>
      <c r="O92" s="278">
        <f t="shared" ca="1" si="138"/>
        <v>0</v>
      </c>
      <c r="P92" s="278">
        <f t="shared" ca="1" si="138"/>
        <v>0</v>
      </c>
      <c r="Q92" s="278">
        <f t="shared" ca="1" si="138"/>
        <v>0</v>
      </c>
      <c r="R92" s="278">
        <f t="shared" ca="1" si="138"/>
        <v>0</v>
      </c>
      <c r="S92" s="278">
        <f t="shared" ca="1" si="138"/>
        <v>0</v>
      </c>
      <c r="T92" s="278">
        <f t="shared" ca="1" si="138"/>
        <v>0</v>
      </c>
      <c r="U92" s="278">
        <f t="shared" ca="1" si="138"/>
        <v>0</v>
      </c>
      <c r="V92" s="278">
        <f t="shared" ca="1" si="138"/>
        <v>0</v>
      </c>
      <c r="W92" s="278">
        <f t="shared" ca="1" si="138"/>
        <v>0</v>
      </c>
      <c r="X92" s="278">
        <f t="shared" ca="1" si="138"/>
        <v>0</v>
      </c>
      <c r="Y92" s="278">
        <f t="shared" ca="1" si="138"/>
        <v>0</v>
      </c>
      <c r="Z92" s="278">
        <f t="shared" ca="1" si="138"/>
        <v>0</v>
      </c>
      <c r="AA92" s="278">
        <f t="shared" ca="1" si="138"/>
        <v>0</v>
      </c>
      <c r="AB92" s="278">
        <f t="shared" ca="1" si="138"/>
        <v>0</v>
      </c>
      <c r="AC92" s="278">
        <f t="shared" ca="1" si="138"/>
        <v>0</v>
      </c>
      <c r="AD92" s="278">
        <f t="shared" ca="1" si="138"/>
        <v>0</v>
      </c>
      <c r="AE92" s="278">
        <f t="shared" ca="1" si="138"/>
        <v>0</v>
      </c>
      <c r="AF92" s="278">
        <f t="shared" ca="1" si="138"/>
        <v>0</v>
      </c>
      <c r="AG92" s="278">
        <f t="shared" ca="1" si="138"/>
        <v>0</v>
      </c>
      <c r="AH92" s="278">
        <f t="shared" ca="1" si="138"/>
        <v>0</v>
      </c>
      <c r="AI92" s="278">
        <f t="shared" ca="1" si="138"/>
        <v>0</v>
      </c>
      <c r="AJ92" s="278">
        <f t="shared" ca="1" si="138"/>
        <v>0</v>
      </c>
      <c r="AK92" s="278">
        <f t="shared" ca="1" si="138"/>
        <v>0</v>
      </c>
      <c r="AL92" s="278">
        <f t="shared" ca="1" si="138"/>
        <v>0</v>
      </c>
      <c r="AM92" s="278">
        <f t="shared" ca="1" si="138"/>
        <v>0</v>
      </c>
      <c r="AN92" s="278">
        <f t="shared" ca="1" si="138"/>
        <v>0</v>
      </c>
      <c r="AO92" s="278">
        <f t="shared" ca="1" si="138"/>
        <v>0</v>
      </c>
      <c r="AP92" s="278">
        <f t="shared" ca="1" si="138"/>
        <v>0</v>
      </c>
      <c r="AQ92" s="278">
        <f t="shared" ca="1" si="138"/>
        <v>0</v>
      </c>
      <c r="AR92" s="278">
        <f t="shared" ca="1" si="138"/>
        <v>0</v>
      </c>
      <c r="AS92" s="278">
        <f t="shared" ca="1" si="138"/>
        <v>0</v>
      </c>
      <c r="AT92" s="278">
        <f t="shared" ca="1" si="138"/>
        <v>0</v>
      </c>
      <c r="AU92" s="278">
        <f t="shared" ca="1" si="138"/>
        <v>0</v>
      </c>
      <c r="AV92" s="278">
        <f t="shared" ca="1" si="138"/>
        <v>0</v>
      </c>
      <c r="AW92" s="278">
        <f t="shared" ca="1" si="138"/>
        <v>0</v>
      </c>
      <c r="AX92" s="278">
        <f t="shared" ca="1" si="138"/>
        <v>0</v>
      </c>
      <c r="AY92" s="278">
        <f t="shared" ca="1" si="138"/>
        <v>0</v>
      </c>
      <c r="AZ92" s="278">
        <f t="shared" ca="1" si="138"/>
        <v>0</v>
      </c>
      <c r="BA92" s="278">
        <f t="shared" ca="1" si="138"/>
        <v>0</v>
      </c>
      <c r="BB92" s="278">
        <f t="shared" ca="1" si="138"/>
        <v>0</v>
      </c>
      <c r="BC92" s="278">
        <f t="shared" ca="1" si="138"/>
        <v>0</v>
      </c>
      <c r="BD92" s="278">
        <f t="shared" ca="1" si="138"/>
        <v>0</v>
      </c>
      <c r="BE92" s="278">
        <f t="shared" ca="1" si="138"/>
        <v>0</v>
      </c>
      <c r="BF92" s="278">
        <f t="shared" ca="1" si="138"/>
        <v>0</v>
      </c>
      <c r="BG92" s="278">
        <f t="shared" ca="1" si="138"/>
        <v>0</v>
      </c>
      <c r="BH92" s="278">
        <f t="shared" ca="1" si="138"/>
        <v>0</v>
      </c>
      <c r="BI92" s="278">
        <f t="shared" ca="1" si="138"/>
        <v>0</v>
      </c>
      <c r="BJ92" s="278">
        <f t="shared" ca="1" si="138"/>
        <v>0</v>
      </c>
      <c r="BK92" s="278">
        <f t="shared" ca="1" si="138"/>
        <v>0</v>
      </c>
      <c r="BL92" s="278">
        <f t="shared" ca="1" si="138"/>
        <v>0</v>
      </c>
      <c r="BM92" s="278">
        <f t="shared" ca="1" si="138"/>
        <v>0</v>
      </c>
      <c r="BN92" s="278">
        <f t="shared" ca="1" si="138"/>
        <v>0</v>
      </c>
      <c r="BO92" s="278">
        <f t="shared" ca="1" si="138"/>
        <v>0</v>
      </c>
      <c r="BP92" s="278">
        <f t="shared" ca="1" si="138"/>
        <v>0</v>
      </c>
      <c r="BQ92" s="278">
        <f t="shared" ref="BQ92:CS92" ca="1" si="139">IFERROR(IF(BQ$17="beräknas ej",0,BP92*IF(BQ$82&gt;$D$77,1,IF(BQ$82&lt;=$C$77,$C$76,$D$76))*IFERROR(INDEX($B$8:$E$14,MATCH($A92,$A$8:$A$14,0),MATCH(BQ$82,$B$6:$E$6,1)),0)),0)</f>
        <v>0</v>
      </c>
      <c r="BR92" s="278">
        <f t="shared" ca="1" si="139"/>
        <v>0</v>
      </c>
      <c r="BS92" s="278">
        <f t="shared" ca="1" si="139"/>
        <v>0</v>
      </c>
      <c r="BT92" s="278">
        <f t="shared" ca="1" si="139"/>
        <v>0</v>
      </c>
      <c r="BU92" s="278">
        <f t="shared" si="139"/>
        <v>0</v>
      </c>
      <c r="BV92" s="278">
        <f t="shared" si="139"/>
        <v>0</v>
      </c>
      <c r="BW92" s="278">
        <f t="shared" si="139"/>
        <v>0</v>
      </c>
      <c r="BX92" s="278">
        <f t="shared" si="139"/>
        <v>0</v>
      </c>
      <c r="BY92" s="278">
        <f t="shared" si="139"/>
        <v>0</v>
      </c>
      <c r="BZ92" s="278">
        <f t="shared" si="139"/>
        <v>0</v>
      </c>
      <c r="CA92" s="278">
        <f t="shared" si="139"/>
        <v>0</v>
      </c>
      <c r="CB92" s="278">
        <f t="shared" si="139"/>
        <v>0</v>
      </c>
      <c r="CC92" s="278">
        <f t="shared" si="139"/>
        <v>0</v>
      </c>
      <c r="CD92" s="278">
        <f t="shared" si="139"/>
        <v>0</v>
      </c>
      <c r="CE92" s="278">
        <f t="shared" si="139"/>
        <v>0</v>
      </c>
      <c r="CF92" s="278">
        <f t="shared" si="139"/>
        <v>0</v>
      </c>
      <c r="CG92" s="278">
        <f t="shared" si="139"/>
        <v>0</v>
      </c>
      <c r="CH92" s="278">
        <f t="shared" si="139"/>
        <v>0</v>
      </c>
      <c r="CI92" s="278">
        <f t="shared" si="139"/>
        <v>0</v>
      </c>
      <c r="CJ92" s="278">
        <f t="shared" si="139"/>
        <v>0</v>
      </c>
      <c r="CK92" s="278">
        <f t="shared" si="139"/>
        <v>0</v>
      </c>
      <c r="CL92" s="278">
        <f t="shared" si="139"/>
        <v>0</v>
      </c>
      <c r="CM92" s="278">
        <f t="shared" si="139"/>
        <v>0</v>
      </c>
      <c r="CN92" s="278">
        <f t="shared" si="139"/>
        <v>0</v>
      </c>
      <c r="CO92" s="278">
        <f t="shared" si="139"/>
        <v>0</v>
      </c>
      <c r="CP92" s="278">
        <f t="shared" si="139"/>
        <v>0</v>
      </c>
      <c r="CQ92" s="278">
        <f t="shared" si="139"/>
        <v>0</v>
      </c>
      <c r="CR92" s="278">
        <f t="shared" si="139"/>
        <v>0</v>
      </c>
      <c r="CS92" s="278">
        <f t="shared" si="139"/>
        <v>0</v>
      </c>
    </row>
    <row r="93" spans="1:97" s="377" customFormat="1" x14ac:dyDescent="0.35">
      <c r="A93" s="278">
        <f>Prognoser!C75</f>
        <v>0</v>
      </c>
      <c r="B93" s="278" t="str">
        <f>'JA basår'!B17</f>
        <v>0 0</v>
      </c>
      <c r="C93" s="278">
        <f>Prognoser!D75</f>
        <v>0</v>
      </c>
      <c r="D93" s="278">
        <f ca="1">IFERROR('JA basår'!AD17+'JA basår'!AD47,0)</f>
        <v>0</v>
      </c>
      <c r="E93" s="278">
        <f t="shared" ref="E93:BP93" ca="1" si="140">IFERROR(IF(E$17="beräknas ej",0,D93*IF(E$82&gt;$D$77,1,IF(E$82&lt;=$C$77,$C$76,$D$76))*IFERROR(INDEX($B$8:$E$14,MATCH($A93,$A$8:$A$14,0),MATCH(E$82,$B$6:$E$6,1)),0)),0)</f>
        <v>0</v>
      </c>
      <c r="F93" s="278">
        <f t="shared" ca="1" si="140"/>
        <v>0</v>
      </c>
      <c r="G93" s="278">
        <f t="shared" ca="1" si="140"/>
        <v>0</v>
      </c>
      <c r="H93" s="278">
        <f t="shared" ca="1" si="140"/>
        <v>0</v>
      </c>
      <c r="I93" s="278">
        <f t="shared" ca="1" si="140"/>
        <v>0</v>
      </c>
      <c r="J93" s="278">
        <f t="shared" ca="1" si="140"/>
        <v>0</v>
      </c>
      <c r="K93" s="278">
        <f t="shared" ca="1" si="140"/>
        <v>0</v>
      </c>
      <c r="L93" s="278">
        <f t="shared" ca="1" si="140"/>
        <v>0</v>
      </c>
      <c r="M93" s="278">
        <f t="shared" ca="1" si="140"/>
        <v>0</v>
      </c>
      <c r="N93" s="278">
        <f t="shared" ca="1" si="140"/>
        <v>0</v>
      </c>
      <c r="O93" s="278">
        <f t="shared" ca="1" si="140"/>
        <v>0</v>
      </c>
      <c r="P93" s="278">
        <f t="shared" ca="1" si="140"/>
        <v>0</v>
      </c>
      <c r="Q93" s="278">
        <f t="shared" ca="1" si="140"/>
        <v>0</v>
      </c>
      <c r="R93" s="278">
        <f t="shared" ca="1" si="140"/>
        <v>0</v>
      </c>
      <c r="S93" s="278">
        <f t="shared" ca="1" si="140"/>
        <v>0</v>
      </c>
      <c r="T93" s="278">
        <f t="shared" ca="1" si="140"/>
        <v>0</v>
      </c>
      <c r="U93" s="278">
        <f t="shared" ca="1" si="140"/>
        <v>0</v>
      </c>
      <c r="V93" s="278">
        <f t="shared" ca="1" si="140"/>
        <v>0</v>
      </c>
      <c r="W93" s="278">
        <f t="shared" ca="1" si="140"/>
        <v>0</v>
      </c>
      <c r="X93" s="278">
        <f t="shared" ca="1" si="140"/>
        <v>0</v>
      </c>
      <c r="Y93" s="278">
        <f t="shared" ca="1" si="140"/>
        <v>0</v>
      </c>
      <c r="Z93" s="278">
        <f t="shared" ca="1" si="140"/>
        <v>0</v>
      </c>
      <c r="AA93" s="278">
        <f t="shared" ca="1" si="140"/>
        <v>0</v>
      </c>
      <c r="AB93" s="278">
        <f t="shared" ca="1" si="140"/>
        <v>0</v>
      </c>
      <c r="AC93" s="278">
        <f t="shared" ca="1" si="140"/>
        <v>0</v>
      </c>
      <c r="AD93" s="278">
        <f t="shared" ca="1" si="140"/>
        <v>0</v>
      </c>
      <c r="AE93" s="278">
        <f t="shared" ca="1" si="140"/>
        <v>0</v>
      </c>
      <c r="AF93" s="278">
        <f t="shared" ca="1" si="140"/>
        <v>0</v>
      </c>
      <c r="AG93" s="278">
        <f t="shared" ca="1" si="140"/>
        <v>0</v>
      </c>
      <c r="AH93" s="278">
        <f t="shared" ca="1" si="140"/>
        <v>0</v>
      </c>
      <c r="AI93" s="278">
        <f t="shared" ca="1" si="140"/>
        <v>0</v>
      </c>
      <c r="AJ93" s="278">
        <f t="shared" ca="1" si="140"/>
        <v>0</v>
      </c>
      <c r="AK93" s="278">
        <f t="shared" ca="1" si="140"/>
        <v>0</v>
      </c>
      <c r="AL93" s="278">
        <f t="shared" ca="1" si="140"/>
        <v>0</v>
      </c>
      <c r="AM93" s="278">
        <f t="shared" ca="1" si="140"/>
        <v>0</v>
      </c>
      <c r="AN93" s="278">
        <f t="shared" ca="1" si="140"/>
        <v>0</v>
      </c>
      <c r="AO93" s="278">
        <f t="shared" ca="1" si="140"/>
        <v>0</v>
      </c>
      <c r="AP93" s="278">
        <f t="shared" ca="1" si="140"/>
        <v>0</v>
      </c>
      <c r="AQ93" s="278">
        <f t="shared" ca="1" si="140"/>
        <v>0</v>
      </c>
      <c r="AR93" s="278">
        <f t="shared" ca="1" si="140"/>
        <v>0</v>
      </c>
      <c r="AS93" s="278">
        <f t="shared" ca="1" si="140"/>
        <v>0</v>
      </c>
      <c r="AT93" s="278">
        <f t="shared" ca="1" si="140"/>
        <v>0</v>
      </c>
      <c r="AU93" s="278">
        <f t="shared" ca="1" si="140"/>
        <v>0</v>
      </c>
      <c r="AV93" s="278">
        <f t="shared" ca="1" si="140"/>
        <v>0</v>
      </c>
      <c r="AW93" s="278">
        <f t="shared" ca="1" si="140"/>
        <v>0</v>
      </c>
      <c r="AX93" s="278">
        <f t="shared" ca="1" si="140"/>
        <v>0</v>
      </c>
      <c r="AY93" s="278">
        <f t="shared" ca="1" si="140"/>
        <v>0</v>
      </c>
      <c r="AZ93" s="278">
        <f t="shared" ca="1" si="140"/>
        <v>0</v>
      </c>
      <c r="BA93" s="278">
        <f t="shared" ca="1" si="140"/>
        <v>0</v>
      </c>
      <c r="BB93" s="278">
        <f t="shared" ca="1" si="140"/>
        <v>0</v>
      </c>
      <c r="BC93" s="278">
        <f t="shared" ca="1" si="140"/>
        <v>0</v>
      </c>
      <c r="BD93" s="278">
        <f t="shared" ca="1" si="140"/>
        <v>0</v>
      </c>
      <c r="BE93" s="278">
        <f t="shared" ca="1" si="140"/>
        <v>0</v>
      </c>
      <c r="BF93" s="278">
        <f t="shared" ca="1" si="140"/>
        <v>0</v>
      </c>
      <c r="BG93" s="278">
        <f t="shared" ca="1" si="140"/>
        <v>0</v>
      </c>
      <c r="BH93" s="278">
        <f t="shared" ca="1" si="140"/>
        <v>0</v>
      </c>
      <c r="BI93" s="278">
        <f t="shared" ca="1" si="140"/>
        <v>0</v>
      </c>
      <c r="BJ93" s="278">
        <f t="shared" ca="1" si="140"/>
        <v>0</v>
      </c>
      <c r="BK93" s="278">
        <f t="shared" ca="1" si="140"/>
        <v>0</v>
      </c>
      <c r="BL93" s="278">
        <f t="shared" ca="1" si="140"/>
        <v>0</v>
      </c>
      <c r="BM93" s="278">
        <f t="shared" ca="1" si="140"/>
        <v>0</v>
      </c>
      <c r="BN93" s="278">
        <f t="shared" ca="1" si="140"/>
        <v>0</v>
      </c>
      <c r="BO93" s="278">
        <f t="shared" ca="1" si="140"/>
        <v>0</v>
      </c>
      <c r="BP93" s="278">
        <f t="shared" ca="1" si="140"/>
        <v>0</v>
      </c>
      <c r="BQ93" s="278">
        <f t="shared" ref="BQ93:CS93" ca="1" si="141">IFERROR(IF(BQ$17="beräknas ej",0,BP93*IF(BQ$82&gt;$D$77,1,IF(BQ$82&lt;=$C$77,$C$76,$D$76))*IFERROR(INDEX($B$8:$E$14,MATCH($A93,$A$8:$A$14,0),MATCH(BQ$82,$B$6:$E$6,1)),0)),0)</f>
        <v>0</v>
      </c>
      <c r="BR93" s="278">
        <f t="shared" ca="1" si="141"/>
        <v>0</v>
      </c>
      <c r="BS93" s="278">
        <f t="shared" ca="1" si="141"/>
        <v>0</v>
      </c>
      <c r="BT93" s="278">
        <f t="shared" ca="1" si="141"/>
        <v>0</v>
      </c>
      <c r="BU93" s="278">
        <f t="shared" si="141"/>
        <v>0</v>
      </c>
      <c r="BV93" s="278">
        <f t="shared" si="141"/>
        <v>0</v>
      </c>
      <c r="BW93" s="278">
        <f t="shared" si="141"/>
        <v>0</v>
      </c>
      <c r="BX93" s="278">
        <f t="shared" si="141"/>
        <v>0</v>
      </c>
      <c r="BY93" s="278">
        <f t="shared" si="141"/>
        <v>0</v>
      </c>
      <c r="BZ93" s="278">
        <f t="shared" si="141"/>
        <v>0</v>
      </c>
      <c r="CA93" s="278">
        <f t="shared" si="141"/>
        <v>0</v>
      </c>
      <c r="CB93" s="278">
        <f t="shared" si="141"/>
        <v>0</v>
      </c>
      <c r="CC93" s="278">
        <f t="shared" si="141"/>
        <v>0</v>
      </c>
      <c r="CD93" s="278">
        <f t="shared" si="141"/>
        <v>0</v>
      </c>
      <c r="CE93" s="278">
        <f t="shared" si="141"/>
        <v>0</v>
      </c>
      <c r="CF93" s="278">
        <f t="shared" si="141"/>
        <v>0</v>
      </c>
      <c r="CG93" s="278">
        <f t="shared" si="141"/>
        <v>0</v>
      </c>
      <c r="CH93" s="278">
        <f t="shared" si="141"/>
        <v>0</v>
      </c>
      <c r="CI93" s="278">
        <f t="shared" si="141"/>
        <v>0</v>
      </c>
      <c r="CJ93" s="278">
        <f t="shared" si="141"/>
        <v>0</v>
      </c>
      <c r="CK93" s="278">
        <f t="shared" si="141"/>
        <v>0</v>
      </c>
      <c r="CL93" s="278">
        <f t="shared" si="141"/>
        <v>0</v>
      </c>
      <c r="CM93" s="278">
        <f t="shared" si="141"/>
        <v>0</v>
      </c>
      <c r="CN93" s="278">
        <f t="shared" si="141"/>
        <v>0</v>
      </c>
      <c r="CO93" s="278">
        <f t="shared" si="141"/>
        <v>0</v>
      </c>
      <c r="CP93" s="278">
        <f t="shared" si="141"/>
        <v>0</v>
      </c>
      <c r="CQ93" s="278">
        <f t="shared" si="141"/>
        <v>0</v>
      </c>
      <c r="CR93" s="278">
        <f t="shared" si="141"/>
        <v>0</v>
      </c>
      <c r="CS93" s="278">
        <f t="shared" si="141"/>
        <v>0</v>
      </c>
    </row>
    <row r="94" spans="1:97" s="377" customFormat="1" x14ac:dyDescent="0.35">
      <c r="A94" s="278">
        <f>Prognoser!C76</f>
        <v>0</v>
      </c>
      <c r="B94" s="278" t="str">
        <f>'JA basår'!B18</f>
        <v>0 0</v>
      </c>
      <c r="C94" s="278">
        <f>Prognoser!D76</f>
        <v>0</v>
      </c>
      <c r="D94" s="278">
        <f ca="1">IFERROR('JA basår'!AD18+'JA basår'!AD48,0)</f>
        <v>0</v>
      </c>
      <c r="E94" s="278">
        <f t="shared" ref="E94:BP94" ca="1" si="142">IFERROR(IF(E$17="beräknas ej",0,D94*IF(E$82&gt;$D$77,1,IF(E$82&lt;=$C$77,$C$76,$D$76))*IFERROR(INDEX($B$8:$E$14,MATCH($A94,$A$8:$A$14,0),MATCH(E$82,$B$6:$E$6,1)),0)),0)</f>
        <v>0</v>
      </c>
      <c r="F94" s="278">
        <f t="shared" ca="1" si="142"/>
        <v>0</v>
      </c>
      <c r="G94" s="278">
        <f t="shared" ca="1" si="142"/>
        <v>0</v>
      </c>
      <c r="H94" s="278">
        <f t="shared" ca="1" si="142"/>
        <v>0</v>
      </c>
      <c r="I94" s="278">
        <f t="shared" ca="1" si="142"/>
        <v>0</v>
      </c>
      <c r="J94" s="278">
        <f t="shared" ca="1" si="142"/>
        <v>0</v>
      </c>
      <c r="K94" s="278">
        <f t="shared" ca="1" si="142"/>
        <v>0</v>
      </c>
      <c r="L94" s="278">
        <f t="shared" ca="1" si="142"/>
        <v>0</v>
      </c>
      <c r="M94" s="278">
        <f t="shared" ca="1" si="142"/>
        <v>0</v>
      </c>
      <c r="N94" s="278">
        <f t="shared" ca="1" si="142"/>
        <v>0</v>
      </c>
      <c r="O94" s="278">
        <f t="shared" ca="1" si="142"/>
        <v>0</v>
      </c>
      <c r="P94" s="278">
        <f t="shared" ca="1" si="142"/>
        <v>0</v>
      </c>
      <c r="Q94" s="278">
        <f t="shared" ca="1" si="142"/>
        <v>0</v>
      </c>
      <c r="R94" s="278">
        <f t="shared" ca="1" si="142"/>
        <v>0</v>
      </c>
      <c r="S94" s="278">
        <f t="shared" ca="1" si="142"/>
        <v>0</v>
      </c>
      <c r="T94" s="278">
        <f t="shared" ca="1" si="142"/>
        <v>0</v>
      </c>
      <c r="U94" s="278">
        <f t="shared" ca="1" si="142"/>
        <v>0</v>
      </c>
      <c r="V94" s="278">
        <f t="shared" ca="1" si="142"/>
        <v>0</v>
      </c>
      <c r="W94" s="278">
        <f t="shared" ca="1" si="142"/>
        <v>0</v>
      </c>
      <c r="X94" s="278">
        <f t="shared" ca="1" si="142"/>
        <v>0</v>
      </c>
      <c r="Y94" s="278">
        <f t="shared" ca="1" si="142"/>
        <v>0</v>
      </c>
      <c r="Z94" s="278">
        <f t="shared" ca="1" si="142"/>
        <v>0</v>
      </c>
      <c r="AA94" s="278">
        <f t="shared" ca="1" si="142"/>
        <v>0</v>
      </c>
      <c r="AB94" s="278">
        <f t="shared" ca="1" si="142"/>
        <v>0</v>
      </c>
      <c r="AC94" s="278">
        <f t="shared" ca="1" si="142"/>
        <v>0</v>
      </c>
      <c r="AD94" s="278">
        <f t="shared" ca="1" si="142"/>
        <v>0</v>
      </c>
      <c r="AE94" s="278">
        <f t="shared" ca="1" si="142"/>
        <v>0</v>
      </c>
      <c r="AF94" s="278">
        <f t="shared" ca="1" si="142"/>
        <v>0</v>
      </c>
      <c r="AG94" s="278">
        <f t="shared" ca="1" si="142"/>
        <v>0</v>
      </c>
      <c r="AH94" s="278">
        <f t="shared" ca="1" si="142"/>
        <v>0</v>
      </c>
      <c r="AI94" s="278">
        <f t="shared" ca="1" si="142"/>
        <v>0</v>
      </c>
      <c r="AJ94" s="278">
        <f t="shared" ca="1" si="142"/>
        <v>0</v>
      </c>
      <c r="AK94" s="278">
        <f t="shared" ca="1" si="142"/>
        <v>0</v>
      </c>
      <c r="AL94" s="278">
        <f t="shared" ca="1" si="142"/>
        <v>0</v>
      </c>
      <c r="AM94" s="278">
        <f t="shared" ca="1" si="142"/>
        <v>0</v>
      </c>
      <c r="AN94" s="278">
        <f t="shared" ca="1" si="142"/>
        <v>0</v>
      </c>
      <c r="AO94" s="278">
        <f t="shared" ca="1" si="142"/>
        <v>0</v>
      </c>
      <c r="AP94" s="278">
        <f t="shared" ca="1" si="142"/>
        <v>0</v>
      </c>
      <c r="AQ94" s="278">
        <f t="shared" ca="1" si="142"/>
        <v>0</v>
      </c>
      <c r="AR94" s="278">
        <f t="shared" ca="1" si="142"/>
        <v>0</v>
      </c>
      <c r="AS94" s="278">
        <f t="shared" ca="1" si="142"/>
        <v>0</v>
      </c>
      <c r="AT94" s="278">
        <f t="shared" ca="1" si="142"/>
        <v>0</v>
      </c>
      <c r="AU94" s="278">
        <f t="shared" ca="1" si="142"/>
        <v>0</v>
      </c>
      <c r="AV94" s="278">
        <f t="shared" ca="1" si="142"/>
        <v>0</v>
      </c>
      <c r="AW94" s="278">
        <f t="shared" ca="1" si="142"/>
        <v>0</v>
      </c>
      <c r="AX94" s="278">
        <f t="shared" ca="1" si="142"/>
        <v>0</v>
      </c>
      <c r="AY94" s="278">
        <f t="shared" ca="1" si="142"/>
        <v>0</v>
      </c>
      <c r="AZ94" s="278">
        <f t="shared" ca="1" si="142"/>
        <v>0</v>
      </c>
      <c r="BA94" s="278">
        <f t="shared" ca="1" si="142"/>
        <v>0</v>
      </c>
      <c r="BB94" s="278">
        <f t="shared" ca="1" si="142"/>
        <v>0</v>
      </c>
      <c r="BC94" s="278">
        <f t="shared" ca="1" si="142"/>
        <v>0</v>
      </c>
      <c r="BD94" s="278">
        <f t="shared" ca="1" si="142"/>
        <v>0</v>
      </c>
      <c r="BE94" s="278">
        <f t="shared" ca="1" si="142"/>
        <v>0</v>
      </c>
      <c r="BF94" s="278">
        <f t="shared" ca="1" si="142"/>
        <v>0</v>
      </c>
      <c r="BG94" s="278">
        <f t="shared" ca="1" si="142"/>
        <v>0</v>
      </c>
      <c r="BH94" s="278">
        <f t="shared" ca="1" si="142"/>
        <v>0</v>
      </c>
      <c r="BI94" s="278">
        <f t="shared" ca="1" si="142"/>
        <v>0</v>
      </c>
      <c r="BJ94" s="278">
        <f t="shared" ca="1" si="142"/>
        <v>0</v>
      </c>
      <c r="BK94" s="278">
        <f t="shared" ca="1" si="142"/>
        <v>0</v>
      </c>
      <c r="BL94" s="278">
        <f t="shared" ca="1" si="142"/>
        <v>0</v>
      </c>
      <c r="BM94" s="278">
        <f t="shared" ca="1" si="142"/>
        <v>0</v>
      </c>
      <c r="BN94" s="278">
        <f t="shared" ca="1" si="142"/>
        <v>0</v>
      </c>
      <c r="BO94" s="278">
        <f t="shared" ca="1" si="142"/>
        <v>0</v>
      </c>
      <c r="BP94" s="278">
        <f t="shared" ca="1" si="142"/>
        <v>0</v>
      </c>
      <c r="BQ94" s="278">
        <f t="shared" ref="BQ94:CS94" ca="1" si="143">IFERROR(IF(BQ$17="beräknas ej",0,BP94*IF(BQ$82&gt;$D$77,1,IF(BQ$82&lt;=$C$77,$C$76,$D$76))*IFERROR(INDEX($B$8:$E$14,MATCH($A94,$A$8:$A$14,0),MATCH(BQ$82,$B$6:$E$6,1)),0)),0)</f>
        <v>0</v>
      </c>
      <c r="BR94" s="278">
        <f t="shared" ca="1" si="143"/>
        <v>0</v>
      </c>
      <c r="BS94" s="278">
        <f t="shared" ca="1" si="143"/>
        <v>0</v>
      </c>
      <c r="BT94" s="278">
        <f t="shared" ca="1" si="143"/>
        <v>0</v>
      </c>
      <c r="BU94" s="278">
        <f t="shared" si="143"/>
        <v>0</v>
      </c>
      <c r="BV94" s="278">
        <f t="shared" si="143"/>
        <v>0</v>
      </c>
      <c r="BW94" s="278">
        <f t="shared" si="143"/>
        <v>0</v>
      </c>
      <c r="BX94" s="278">
        <f t="shared" si="143"/>
        <v>0</v>
      </c>
      <c r="BY94" s="278">
        <f t="shared" si="143"/>
        <v>0</v>
      </c>
      <c r="BZ94" s="278">
        <f t="shared" si="143"/>
        <v>0</v>
      </c>
      <c r="CA94" s="278">
        <f t="shared" si="143"/>
        <v>0</v>
      </c>
      <c r="CB94" s="278">
        <f t="shared" si="143"/>
        <v>0</v>
      </c>
      <c r="CC94" s="278">
        <f t="shared" si="143"/>
        <v>0</v>
      </c>
      <c r="CD94" s="278">
        <f t="shared" si="143"/>
        <v>0</v>
      </c>
      <c r="CE94" s="278">
        <f t="shared" si="143"/>
        <v>0</v>
      </c>
      <c r="CF94" s="278">
        <f t="shared" si="143"/>
        <v>0</v>
      </c>
      <c r="CG94" s="278">
        <f t="shared" si="143"/>
        <v>0</v>
      </c>
      <c r="CH94" s="278">
        <f t="shared" si="143"/>
        <v>0</v>
      </c>
      <c r="CI94" s="278">
        <f t="shared" si="143"/>
        <v>0</v>
      </c>
      <c r="CJ94" s="278">
        <f t="shared" si="143"/>
        <v>0</v>
      </c>
      <c r="CK94" s="278">
        <f t="shared" si="143"/>
        <v>0</v>
      </c>
      <c r="CL94" s="278">
        <f t="shared" si="143"/>
        <v>0</v>
      </c>
      <c r="CM94" s="278">
        <f t="shared" si="143"/>
        <v>0</v>
      </c>
      <c r="CN94" s="278">
        <f t="shared" si="143"/>
        <v>0</v>
      </c>
      <c r="CO94" s="278">
        <f t="shared" si="143"/>
        <v>0</v>
      </c>
      <c r="CP94" s="278">
        <f t="shared" si="143"/>
        <v>0</v>
      </c>
      <c r="CQ94" s="278">
        <f t="shared" si="143"/>
        <v>0</v>
      </c>
      <c r="CR94" s="278">
        <f t="shared" si="143"/>
        <v>0</v>
      </c>
      <c r="CS94" s="278">
        <f t="shared" si="143"/>
        <v>0</v>
      </c>
    </row>
    <row r="95" spans="1:97" s="377" customFormat="1" x14ac:dyDescent="0.35">
      <c r="A95" s="278">
        <f>Prognoser!C77</f>
        <v>0</v>
      </c>
      <c r="B95" s="278" t="str">
        <f>'JA basår'!B19</f>
        <v>0 0</v>
      </c>
      <c r="C95" s="278">
        <f>Prognoser!D77</f>
        <v>0</v>
      </c>
      <c r="D95" s="278">
        <f ca="1">IFERROR('JA basår'!AD19+'JA basår'!AD49,0)</f>
        <v>0</v>
      </c>
      <c r="E95" s="278">
        <f t="shared" ref="E95:BP95" ca="1" si="144">IFERROR(IF(E$17="beräknas ej",0,D95*IF(E$82&gt;$D$77,1,IF(E$82&lt;=$C$77,$C$76,$D$76))*IFERROR(INDEX($B$8:$E$14,MATCH($A95,$A$8:$A$14,0),MATCH(E$82,$B$6:$E$6,1)),0)),0)</f>
        <v>0</v>
      </c>
      <c r="F95" s="278">
        <f t="shared" ca="1" si="144"/>
        <v>0</v>
      </c>
      <c r="G95" s="278">
        <f t="shared" ca="1" si="144"/>
        <v>0</v>
      </c>
      <c r="H95" s="278">
        <f t="shared" ca="1" si="144"/>
        <v>0</v>
      </c>
      <c r="I95" s="278">
        <f t="shared" ca="1" si="144"/>
        <v>0</v>
      </c>
      <c r="J95" s="278">
        <f t="shared" ca="1" si="144"/>
        <v>0</v>
      </c>
      <c r="K95" s="278">
        <f t="shared" ca="1" si="144"/>
        <v>0</v>
      </c>
      <c r="L95" s="278">
        <f t="shared" ca="1" si="144"/>
        <v>0</v>
      </c>
      <c r="M95" s="278">
        <f t="shared" ca="1" si="144"/>
        <v>0</v>
      </c>
      <c r="N95" s="278">
        <f t="shared" ca="1" si="144"/>
        <v>0</v>
      </c>
      <c r="O95" s="278">
        <f t="shared" ca="1" si="144"/>
        <v>0</v>
      </c>
      <c r="P95" s="278">
        <f t="shared" ca="1" si="144"/>
        <v>0</v>
      </c>
      <c r="Q95" s="278">
        <f t="shared" ca="1" si="144"/>
        <v>0</v>
      </c>
      <c r="R95" s="278">
        <f t="shared" ca="1" si="144"/>
        <v>0</v>
      </c>
      <c r="S95" s="278">
        <f t="shared" ca="1" si="144"/>
        <v>0</v>
      </c>
      <c r="T95" s="278">
        <f t="shared" ca="1" si="144"/>
        <v>0</v>
      </c>
      <c r="U95" s="278">
        <f t="shared" ca="1" si="144"/>
        <v>0</v>
      </c>
      <c r="V95" s="278">
        <f t="shared" ca="1" si="144"/>
        <v>0</v>
      </c>
      <c r="W95" s="278">
        <f t="shared" ca="1" si="144"/>
        <v>0</v>
      </c>
      <c r="X95" s="278">
        <f t="shared" ca="1" si="144"/>
        <v>0</v>
      </c>
      <c r="Y95" s="278">
        <f t="shared" ca="1" si="144"/>
        <v>0</v>
      </c>
      <c r="Z95" s="278">
        <f t="shared" ca="1" si="144"/>
        <v>0</v>
      </c>
      <c r="AA95" s="278">
        <f t="shared" ca="1" si="144"/>
        <v>0</v>
      </c>
      <c r="AB95" s="278">
        <f t="shared" ca="1" si="144"/>
        <v>0</v>
      </c>
      <c r="AC95" s="278">
        <f t="shared" ca="1" si="144"/>
        <v>0</v>
      </c>
      <c r="AD95" s="278">
        <f t="shared" ca="1" si="144"/>
        <v>0</v>
      </c>
      <c r="AE95" s="278">
        <f t="shared" ca="1" si="144"/>
        <v>0</v>
      </c>
      <c r="AF95" s="278">
        <f t="shared" ca="1" si="144"/>
        <v>0</v>
      </c>
      <c r="AG95" s="278">
        <f t="shared" ca="1" si="144"/>
        <v>0</v>
      </c>
      <c r="AH95" s="278">
        <f t="shared" ca="1" si="144"/>
        <v>0</v>
      </c>
      <c r="AI95" s="278">
        <f t="shared" ca="1" si="144"/>
        <v>0</v>
      </c>
      <c r="AJ95" s="278">
        <f t="shared" ca="1" si="144"/>
        <v>0</v>
      </c>
      <c r="AK95" s="278">
        <f t="shared" ca="1" si="144"/>
        <v>0</v>
      </c>
      <c r="AL95" s="278">
        <f t="shared" ca="1" si="144"/>
        <v>0</v>
      </c>
      <c r="AM95" s="278">
        <f t="shared" ca="1" si="144"/>
        <v>0</v>
      </c>
      <c r="AN95" s="278">
        <f t="shared" ca="1" si="144"/>
        <v>0</v>
      </c>
      <c r="AO95" s="278">
        <f t="shared" ca="1" si="144"/>
        <v>0</v>
      </c>
      <c r="AP95" s="278">
        <f t="shared" ca="1" si="144"/>
        <v>0</v>
      </c>
      <c r="AQ95" s="278">
        <f t="shared" ca="1" si="144"/>
        <v>0</v>
      </c>
      <c r="AR95" s="278">
        <f t="shared" ca="1" si="144"/>
        <v>0</v>
      </c>
      <c r="AS95" s="278">
        <f t="shared" ca="1" si="144"/>
        <v>0</v>
      </c>
      <c r="AT95" s="278">
        <f t="shared" ca="1" si="144"/>
        <v>0</v>
      </c>
      <c r="AU95" s="278">
        <f t="shared" ca="1" si="144"/>
        <v>0</v>
      </c>
      <c r="AV95" s="278">
        <f t="shared" ca="1" si="144"/>
        <v>0</v>
      </c>
      <c r="AW95" s="278">
        <f t="shared" ca="1" si="144"/>
        <v>0</v>
      </c>
      <c r="AX95" s="278">
        <f t="shared" ca="1" si="144"/>
        <v>0</v>
      </c>
      <c r="AY95" s="278">
        <f t="shared" ca="1" si="144"/>
        <v>0</v>
      </c>
      <c r="AZ95" s="278">
        <f t="shared" ca="1" si="144"/>
        <v>0</v>
      </c>
      <c r="BA95" s="278">
        <f t="shared" ca="1" si="144"/>
        <v>0</v>
      </c>
      <c r="BB95" s="278">
        <f t="shared" ca="1" si="144"/>
        <v>0</v>
      </c>
      <c r="BC95" s="278">
        <f t="shared" ca="1" si="144"/>
        <v>0</v>
      </c>
      <c r="BD95" s="278">
        <f t="shared" ca="1" si="144"/>
        <v>0</v>
      </c>
      <c r="BE95" s="278">
        <f t="shared" ca="1" si="144"/>
        <v>0</v>
      </c>
      <c r="BF95" s="278">
        <f t="shared" ca="1" si="144"/>
        <v>0</v>
      </c>
      <c r="BG95" s="278">
        <f t="shared" ca="1" si="144"/>
        <v>0</v>
      </c>
      <c r="BH95" s="278">
        <f t="shared" ca="1" si="144"/>
        <v>0</v>
      </c>
      <c r="BI95" s="278">
        <f t="shared" ca="1" si="144"/>
        <v>0</v>
      </c>
      <c r="BJ95" s="278">
        <f t="shared" ca="1" si="144"/>
        <v>0</v>
      </c>
      <c r="BK95" s="278">
        <f t="shared" ca="1" si="144"/>
        <v>0</v>
      </c>
      <c r="BL95" s="278">
        <f t="shared" ca="1" si="144"/>
        <v>0</v>
      </c>
      <c r="BM95" s="278">
        <f t="shared" ca="1" si="144"/>
        <v>0</v>
      </c>
      <c r="BN95" s="278">
        <f t="shared" ca="1" si="144"/>
        <v>0</v>
      </c>
      <c r="BO95" s="278">
        <f t="shared" ca="1" si="144"/>
        <v>0</v>
      </c>
      <c r="BP95" s="278">
        <f t="shared" ca="1" si="144"/>
        <v>0</v>
      </c>
      <c r="BQ95" s="278">
        <f t="shared" ref="BQ95:CS95" ca="1" si="145">IFERROR(IF(BQ$17="beräknas ej",0,BP95*IF(BQ$82&gt;$D$77,1,IF(BQ$82&lt;=$C$77,$C$76,$D$76))*IFERROR(INDEX($B$8:$E$14,MATCH($A95,$A$8:$A$14,0),MATCH(BQ$82,$B$6:$E$6,1)),0)),0)</f>
        <v>0</v>
      </c>
      <c r="BR95" s="278">
        <f t="shared" ca="1" si="145"/>
        <v>0</v>
      </c>
      <c r="BS95" s="278">
        <f t="shared" ca="1" si="145"/>
        <v>0</v>
      </c>
      <c r="BT95" s="278">
        <f t="shared" ca="1" si="145"/>
        <v>0</v>
      </c>
      <c r="BU95" s="278">
        <f t="shared" si="145"/>
        <v>0</v>
      </c>
      <c r="BV95" s="278">
        <f t="shared" si="145"/>
        <v>0</v>
      </c>
      <c r="BW95" s="278">
        <f t="shared" si="145"/>
        <v>0</v>
      </c>
      <c r="BX95" s="278">
        <f t="shared" si="145"/>
        <v>0</v>
      </c>
      <c r="BY95" s="278">
        <f t="shared" si="145"/>
        <v>0</v>
      </c>
      <c r="BZ95" s="278">
        <f t="shared" si="145"/>
        <v>0</v>
      </c>
      <c r="CA95" s="278">
        <f t="shared" si="145"/>
        <v>0</v>
      </c>
      <c r="CB95" s="278">
        <f t="shared" si="145"/>
        <v>0</v>
      </c>
      <c r="CC95" s="278">
        <f t="shared" si="145"/>
        <v>0</v>
      </c>
      <c r="CD95" s="278">
        <f t="shared" si="145"/>
        <v>0</v>
      </c>
      <c r="CE95" s="278">
        <f t="shared" si="145"/>
        <v>0</v>
      </c>
      <c r="CF95" s="278">
        <f t="shared" si="145"/>
        <v>0</v>
      </c>
      <c r="CG95" s="278">
        <f t="shared" si="145"/>
        <v>0</v>
      </c>
      <c r="CH95" s="278">
        <f t="shared" si="145"/>
        <v>0</v>
      </c>
      <c r="CI95" s="278">
        <f t="shared" si="145"/>
        <v>0</v>
      </c>
      <c r="CJ95" s="278">
        <f t="shared" si="145"/>
        <v>0</v>
      </c>
      <c r="CK95" s="278">
        <f t="shared" si="145"/>
        <v>0</v>
      </c>
      <c r="CL95" s="278">
        <f t="shared" si="145"/>
        <v>0</v>
      </c>
      <c r="CM95" s="278">
        <f t="shared" si="145"/>
        <v>0</v>
      </c>
      <c r="CN95" s="278">
        <f t="shared" si="145"/>
        <v>0</v>
      </c>
      <c r="CO95" s="278">
        <f t="shared" si="145"/>
        <v>0</v>
      </c>
      <c r="CP95" s="278">
        <f t="shared" si="145"/>
        <v>0</v>
      </c>
      <c r="CQ95" s="278">
        <f t="shared" si="145"/>
        <v>0</v>
      </c>
      <c r="CR95" s="278">
        <f t="shared" si="145"/>
        <v>0</v>
      </c>
      <c r="CS95" s="278">
        <f t="shared" si="145"/>
        <v>0</v>
      </c>
    </row>
    <row r="96" spans="1:97" s="377" customFormat="1" x14ac:dyDescent="0.35">
      <c r="A96" s="278">
        <f>Prognoser!C78</f>
        <v>0</v>
      </c>
      <c r="B96" s="278" t="str">
        <f>'JA basår'!B20</f>
        <v>0 0</v>
      </c>
      <c r="C96" s="278">
        <f>Prognoser!D78</f>
        <v>0</v>
      </c>
      <c r="D96" s="278">
        <f ca="1">IFERROR('JA basår'!AD20+'JA basår'!AD50,0)</f>
        <v>0</v>
      </c>
      <c r="E96" s="278">
        <f t="shared" ref="E96:BP96" ca="1" si="146">IFERROR(IF(E$17="beräknas ej",0,D96*IF(E$82&gt;$D$77,1,IF(E$82&lt;=$C$77,$C$76,$D$76))*IFERROR(INDEX($B$8:$E$14,MATCH($A96,$A$8:$A$14,0),MATCH(E$82,$B$6:$E$6,1)),0)),0)</f>
        <v>0</v>
      </c>
      <c r="F96" s="278">
        <f t="shared" ca="1" si="146"/>
        <v>0</v>
      </c>
      <c r="G96" s="278">
        <f t="shared" ca="1" si="146"/>
        <v>0</v>
      </c>
      <c r="H96" s="278">
        <f t="shared" ca="1" si="146"/>
        <v>0</v>
      </c>
      <c r="I96" s="278">
        <f t="shared" ca="1" si="146"/>
        <v>0</v>
      </c>
      <c r="J96" s="278">
        <f t="shared" ca="1" si="146"/>
        <v>0</v>
      </c>
      <c r="K96" s="278">
        <f t="shared" ca="1" si="146"/>
        <v>0</v>
      </c>
      <c r="L96" s="278">
        <f t="shared" ca="1" si="146"/>
        <v>0</v>
      </c>
      <c r="M96" s="278">
        <f t="shared" ca="1" si="146"/>
        <v>0</v>
      </c>
      <c r="N96" s="278">
        <f t="shared" ca="1" si="146"/>
        <v>0</v>
      </c>
      <c r="O96" s="278">
        <f t="shared" ca="1" si="146"/>
        <v>0</v>
      </c>
      <c r="P96" s="278">
        <f t="shared" ca="1" si="146"/>
        <v>0</v>
      </c>
      <c r="Q96" s="278">
        <f t="shared" ca="1" si="146"/>
        <v>0</v>
      </c>
      <c r="R96" s="278">
        <f t="shared" ca="1" si="146"/>
        <v>0</v>
      </c>
      <c r="S96" s="278">
        <f t="shared" ca="1" si="146"/>
        <v>0</v>
      </c>
      <c r="T96" s="278">
        <f t="shared" ca="1" si="146"/>
        <v>0</v>
      </c>
      <c r="U96" s="278">
        <f t="shared" ca="1" si="146"/>
        <v>0</v>
      </c>
      <c r="V96" s="278">
        <f t="shared" ca="1" si="146"/>
        <v>0</v>
      </c>
      <c r="W96" s="278">
        <f t="shared" ca="1" si="146"/>
        <v>0</v>
      </c>
      <c r="X96" s="278">
        <f t="shared" ca="1" si="146"/>
        <v>0</v>
      </c>
      <c r="Y96" s="278">
        <f t="shared" ca="1" si="146"/>
        <v>0</v>
      </c>
      <c r="Z96" s="278">
        <f t="shared" ca="1" si="146"/>
        <v>0</v>
      </c>
      <c r="AA96" s="278">
        <f t="shared" ca="1" si="146"/>
        <v>0</v>
      </c>
      <c r="AB96" s="278">
        <f t="shared" ca="1" si="146"/>
        <v>0</v>
      </c>
      <c r="AC96" s="278">
        <f t="shared" ca="1" si="146"/>
        <v>0</v>
      </c>
      <c r="AD96" s="278">
        <f t="shared" ca="1" si="146"/>
        <v>0</v>
      </c>
      <c r="AE96" s="278">
        <f t="shared" ca="1" si="146"/>
        <v>0</v>
      </c>
      <c r="AF96" s="278">
        <f t="shared" ca="1" si="146"/>
        <v>0</v>
      </c>
      <c r="AG96" s="278">
        <f t="shared" ca="1" si="146"/>
        <v>0</v>
      </c>
      <c r="AH96" s="278">
        <f t="shared" ca="1" si="146"/>
        <v>0</v>
      </c>
      <c r="AI96" s="278">
        <f t="shared" ca="1" si="146"/>
        <v>0</v>
      </c>
      <c r="AJ96" s="278">
        <f t="shared" ca="1" si="146"/>
        <v>0</v>
      </c>
      <c r="AK96" s="278">
        <f t="shared" ca="1" si="146"/>
        <v>0</v>
      </c>
      <c r="AL96" s="278">
        <f t="shared" ca="1" si="146"/>
        <v>0</v>
      </c>
      <c r="AM96" s="278">
        <f t="shared" ca="1" si="146"/>
        <v>0</v>
      </c>
      <c r="AN96" s="278">
        <f t="shared" ca="1" si="146"/>
        <v>0</v>
      </c>
      <c r="AO96" s="278">
        <f t="shared" ca="1" si="146"/>
        <v>0</v>
      </c>
      <c r="AP96" s="278">
        <f t="shared" ca="1" si="146"/>
        <v>0</v>
      </c>
      <c r="AQ96" s="278">
        <f t="shared" ca="1" si="146"/>
        <v>0</v>
      </c>
      <c r="AR96" s="278">
        <f t="shared" ca="1" si="146"/>
        <v>0</v>
      </c>
      <c r="AS96" s="278">
        <f t="shared" ca="1" si="146"/>
        <v>0</v>
      </c>
      <c r="AT96" s="278">
        <f t="shared" ca="1" si="146"/>
        <v>0</v>
      </c>
      <c r="AU96" s="278">
        <f t="shared" ca="1" si="146"/>
        <v>0</v>
      </c>
      <c r="AV96" s="278">
        <f t="shared" ca="1" si="146"/>
        <v>0</v>
      </c>
      <c r="AW96" s="278">
        <f t="shared" ca="1" si="146"/>
        <v>0</v>
      </c>
      <c r="AX96" s="278">
        <f t="shared" ca="1" si="146"/>
        <v>0</v>
      </c>
      <c r="AY96" s="278">
        <f t="shared" ca="1" si="146"/>
        <v>0</v>
      </c>
      <c r="AZ96" s="278">
        <f t="shared" ca="1" si="146"/>
        <v>0</v>
      </c>
      <c r="BA96" s="278">
        <f t="shared" ca="1" si="146"/>
        <v>0</v>
      </c>
      <c r="BB96" s="278">
        <f t="shared" ca="1" si="146"/>
        <v>0</v>
      </c>
      <c r="BC96" s="278">
        <f t="shared" ca="1" si="146"/>
        <v>0</v>
      </c>
      <c r="BD96" s="278">
        <f t="shared" ca="1" si="146"/>
        <v>0</v>
      </c>
      <c r="BE96" s="278">
        <f t="shared" ca="1" si="146"/>
        <v>0</v>
      </c>
      <c r="BF96" s="278">
        <f t="shared" ca="1" si="146"/>
        <v>0</v>
      </c>
      <c r="BG96" s="278">
        <f t="shared" ca="1" si="146"/>
        <v>0</v>
      </c>
      <c r="BH96" s="278">
        <f t="shared" ca="1" si="146"/>
        <v>0</v>
      </c>
      <c r="BI96" s="278">
        <f t="shared" ca="1" si="146"/>
        <v>0</v>
      </c>
      <c r="BJ96" s="278">
        <f t="shared" ca="1" si="146"/>
        <v>0</v>
      </c>
      <c r="BK96" s="278">
        <f t="shared" ca="1" si="146"/>
        <v>0</v>
      </c>
      <c r="BL96" s="278">
        <f t="shared" ca="1" si="146"/>
        <v>0</v>
      </c>
      <c r="BM96" s="278">
        <f t="shared" ca="1" si="146"/>
        <v>0</v>
      </c>
      <c r="BN96" s="278">
        <f t="shared" ca="1" si="146"/>
        <v>0</v>
      </c>
      <c r="BO96" s="278">
        <f t="shared" ca="1" si="146"/>
        <v>0</v>
      </c>
      <c r="BP96" s="278">
        <f t="shared" ca="1" si="146"/>
        <v>0</v>
      </c>
      <c r="BQ96" s="278">
        <f t="shared" ref="BQ96:CS96" ca="1" si="147">IFERROR(IF(BQ$17="beräknas ej",0,BP96*IF(BQ$82&gt;$D$77,1,IF(BQ$82&lt;=$C$77,$C$76,$D$76))*IFERROR(INDEX($B$8:$E$14,MATCH($A96,$A$8:$A$14,0),MATCH(BQ$82,$B$6:$E$6,1)),0)),0)</f>
        <v>0</v>
      </c>
      <c r="BR96" s="278">
        <f t="shared" ca="1" si="147"/>
        <v>0</v>
      </c>
      <c r="BS96" s="278">
        <f t="shared" ca="1" si="147"/>
        <v>0</v>
      </c>
      <c r="BT96" s="278">
        <f t="shared" ca="1" si="147"/>
        <v>0</v>
      </c>
      <c r="BU96" s="278">
        <f t="shared" si="147"/>
        <v>0</v>
      </c>
      <c r="BV96" s="278">
        <f t="shared" si="147"/>
        <v>0</v>
      </c>
      <c r="BW96" s="278">
        <f t="shared" si="147"/>
        <v>0</v>
      </c>
      <c r="BX96" s="278">
        <f t="shared" si="147"/>
        <v>0</v>
      </c>
      <c r="BY96" s="278">
        <f t="shared" si="147"/>
        <v>0</v>
      </c>
      <c r="BZ96" s="278">
        <f t="shared" si="147"/>
        <v>0</v>
      </c>
      <c r="CA96" s="278">
        <f t="shared" si="147"/>
        <v>0</v>
      </c>
      <c r="CB96" s="278">
        <f t="shared" si="147"/>
        <v>0</v>
      </c>
      <c r="CC96" s="278">
        <f t="shared" si="147"/>
        <v>0</v>
      </c>
      <c r="CD96" s="278">
        <f t="shared" si="147"/>
        <v>0</v>
      </c>
      <c r="CE96" s="278">
        <f t="shared" si="147"/>
        <v>0</v>
      </c>
      <c r="CF96" s="278">
        <f t="shared" si="147"/>
        <v>0</v>
      </c>
      <c r="CG96" s="278">
        <f t="shared" si="147"/>
        <v>0</v>
      </c>
      <c r="CH96" s="278">
        <f t="shared" si="147"/>
        <v>0</v>
      </c>
      <c r="CI96" s="278">
        <f t="shared" si="147"/>
        <v>0</v>
      </c>
      <c r="CJ96" s="278">
        <f t="shared" si="147"/>
        <v>0</v>
      </c>
      <c r="CK96" s="278">
        <f t="shared" si="147"/>
        <v>0</v>
      </c>
      <c r="CL96" s="278">
        <f t="shared" si="147"/>
        <v>0</v>
      </c>
      <c r="CM96" s="278">
        <f t="shared" si="147"/>
        <v>0</v>
      </c>
      <c r="CN96" s="278">
        <f t="shared" si="147"/>
        <v>0</v>
      </c>
      <c r="CO96" s="278">
        <f t="shared" si="147"/>
        <v>0</v>
      </c>
      <c r="CP96" s="278">
        <f t="shared" si="147"/>
        <v>0</v>
      </c>
      <c r="CQ96" s="278">
        <f t="shared" si="147"/>
        <v>0</v>
      </c>
      <c r="CR96" s="278">
        <f t="shared" si="147"/>
        <v>0</v>
      </c>
      <c r="CS96" s="278">
        <f t="shared" si="147"/>
        <v>0</v>
      </c>
    </row>
    <row r="97" spans="1:97" s="377" customFormat="1" x14ac:dyDescent="0.35">
      <c r="A97" s="278">
        <f>Prognoser!C79</f>
        <v>0</v>
      </c>
      <c r="B97" s="278" t="str">
        <f>'JA basår'!B21</f>
        <v>0 0</v>
      </c>
      <c r="C97" s="278">
        <f>Prognoser!D79</f>
        <v>0</v>
      </c>
      <c r="D97" s="278">
        <f ca="1">IFERROR('JA basår'!AD21+'JA basår'!AD51,0)</f>
        <v>0</v>
      </c>
      <c r="E97" s="278">
        <f t="shared" ref="E97:BP97" ca="1" si="148">IFERROR(IF(E$17="beräknas ej",0,D97*IF(E$82&gt;$D$77,1,IF(E$82&lt;=$C$77,$C$76,$D$76))*IFERROR(INDEX($B$8:$E$14,MATCH($A97,$A$8:$A$14,0),MATCH(E$82,$B$6:$E$6,1)),0)),0)</f>
        <v>0</v>
      </c>
      <c r="F97" s="278">
        <f t="shared" ca="1" si="148"/>
        <v>0</v>
      </c>
      <c r="G97" s="278">
        <f t="shared" ca="1" si="148"/>
        <v>0</v>
      </c>
      <c r="H97" s="278">
        <f t="shared" ca="1" si="148"/>
        <v>0</v>
      </c>
      <c r="I97" s="278">
        <f t="shared" ca="1" si="148"/>
        <v>0</v>
      </c>
      <c r="J97" s="278">
        <f t="shared" ca="1" si="148"/>
        <v>0</v>
      </c>
      <c r="K97" s="278">
        <f t="shared" ca="1" si="148"/>
        <v>0</v>
      </c>
      <c r="L97" s="278">
        <f t="shared" ca="1" si="148"/>
        <v>0</v>
      </c>
      <c r="M97" s="278">
        <f t="shared" ca="1" si="148"/>
        <v>0</v>
      </c>
      <c r="N97" s="278">
        <f t="shared" ca="1" si="148"/>
        <v>0</v>
      </c>
      <c r="O97" s="278">
        <f t="shared" ca="1" si="148"/>
        <v>0</v>
      </c>
      <c r="P97" s="278">
        <f t="shared" ca="1" si="148"/>
        <v>0</v>
      </c>
      <c r="Q97" s="278">
        <f t="shared" ca="1" si="148"/>
        <v>0</v>
      </c>
      <c r="R97" s="278">
        <f t="shared" ca="1" si="148"/>
        <v>0</v>
      </c>
      <c r="S97" s="278">
        <f t="shared" ca="1" si="148"/>
        <v>0</v>
      </c>
      <c r="T97" s="278">
        <f t="shared" ca="1" si="148"/>
        <v>0</v>
      </c>
      <c r="U97" s="278">
        <f t="shared" ca="1" si="148"/>
        <v>0</v>
      </c>
      <c r="V97" s="278">
        <f t="shared" ca="1" si="148"/>
        <v>0</v>
      </c>
      <c r="W97" s="278">
        <f t="shared" ca="1" si="148"/>
        <v>0</v>
      </c>
      <c r="X97" s="278">
        <f t="shared" ca="1" si="148"/>
        <v>0</v>
      </c>
      <c r="Y97" s="278">
        <f t="shared" ca="1" si="148"/>
        <v>0</v>
      </c>
      <c r="Z97" s="278">
        <f t="shared" ca="1" si="148"/>
        <v>0</v>
      </c>
      <c r="AA97" s="278">
        <f t="shared" ca="1" si="148"/>
        <v>0</v>
      </c>
      <c r="AB97" s="278">
        <f t="shared" ca="1" si="148"/>
        <v>0</v>
      </c>
      <c r="AC97" s="278">
        <f t="shared" ca="1" si="148"/>
        <v>0</v>
      </c>
      <c r="AD97" s="278">
        <f t="shared" ca="1" si="148"/>
        <v>0</v>
      </c>
      <c r="AE97" s="278">
        <f t="shared" ca="1" si="148"/>
        <v>0</v>
      </c>
      <c r="AF97" s="278">
        <f t="shared" ca="1" si="148"/>
        <v>0</v>
      </c>
      <c r="AG97" s="278">
        <f t="shared" ca="1" si="148"/>
        <v>0</v>
      </c>
      <c r="AH97" s="278">
        <f t="shared" ca="1" si="148"/>
        <v>0</v>
      </c>
      <c r="AI97" s="278">
        <f t="shared" ca="1" si="148"/>
        <v>0</v>
      </c>
      <c r="AJ97" s="278">
        <f t="shared" ca="1" si="148"/>
        <v>0</v>
      </c>
      <c r="AK97" s="278">
        <f t="shared" ca="1" si="148"/>
        <v>0</v>
      </c>
      <c r="AL97" s="278">
        <f t="shared" ca="1" si="148"/>
        <v>0</v>
      </c>
      <c r="AM97" s="278">
        <f t="shared" ca="1" si="148"/>
        <v>0</v>
      </c>
      <c r="AN97" s="278">
        <f t="shared" ca="1" si="148"/>
        <v>0</v>
      </c>
      <c r="AO97" s="278">
        <f t="shared" ca="1" si="148"/>
        <v>0</v>
      </c>
      <c r="AP97" s="278">
        <f t="shared" ca="1" si="148"/>
        <v>0</v>
      </c>
      <c r="AQ97" s="278">
        <f t="shared" ca="1" si="148"/>
        <v>0</v>
      </c>
      <c r="AR97" s="278">
        <f t="shared" ca="1" si="148"/>
        <v>0</v>
      </c>
      <c r="AS97" s="278">
        <f t="shared" ca="1" si="148"/>
        <v>0</v>
      </c>
      <c r="AT97" s="278">
        <f t="shared" ca="1" si="148"/>
        <v>0</v>
      </c>
      <c r="AU97" s="278">
        <f t="shared" ca="1" si="148"/>
        <v>0</v>
      </c>
      <c r="AV97" s="278">
        <f t="shared" ca="1" si="148"/>
        <v>0</v>
      </c>
      <c r="AW97" s="278">
        <f t="shared" ca="1" si="148"/>
        <v>0</v>
      </c>
      <c r="AX97" s="278">
        <f t="shared" ca="1" si="148"/>
        <v>0</v>
      </c>
      <c r="AY97" s="278">
        <f t="shared" ca="1" si="148"/>
        <v>0</v>
      </c>
      <c r="AZ97" s="278">
        <f t="shared" ca="1" si="148"/>
        <v>0</v>
      </c>
      <c r="BA97" s="278">
        <f t="shared" ca="1" si="148"/>
        <v>0</v>
      </c>
      <c r="BB97" s="278">
        <f t="shared" ca="1" si="148"/>
        <v>0</v>
      </c>
      <c r="BC97" s="278">
        <f t="shared" ca="1" si="148"/>
        <v>0</v>
      </c>
      <c r="BD97" s="278">
        <f t="shared" ca="1" si="148"/>
        <v>0</v>
      </c>
      <c r="BE97" s="278">
        <f t="shared" ca="1" si="148"/>
        <v>0</v>
      </c>
      <c r="BF97" s="278">
        <f t="shared" ca="1" si="148"/>
        <v>0</v>
      </c>
      <c r="BG97" s="278">
        <f t="shared" ca="1" si="148"/>
        <v>0</v>
      </c>
      <c r="BH97" s="278">
        <f t="shared" ca="1" si="148"/>
        <v>0</v>
      </c>
      <c r="BI97" s="278">
        <f t="shared" ca="1" si="148"/>
        <v>0</v>
      </c>
      <c r="BJ97" s="278">
        <f t="shared" ca="1" si="148"/>
        <v>0</v>
      </c>
      <c r="BK97" s="278">
        <f t="shared" ca="1" si="148"/>
        <v>0</v>
      </c>
      <c r="BL97" s="278">
        <f t="shared" ca="1" si="148"/>
        <v>0</v>
      </c>
      <c r="BM97" s="278">
        <f t="shared" ca="1" si="148"/>
        <v>0</v>
      </c>
      <c r="BN97" s="278">
        <f t="shared" ca="1" si="148"/>
        <v>0</v>
      </c>
      <c r="BO97" s="278">
        <f t="shared" ca="1" si="148"/>
        <v>0</v>
      </c>
      <c r="BP97" s="278">
        <f t="shared" ca="1" si="148"/>
        <v>0</v>
      </c>
      <c r="BQ97" s="278">
        <f t="shared" ref="BQ97:CS97" ca="1" si="149">IFERROR(IF(BQ$17="beräknas ej",0,BP97*IF(BQ$82&gt;$D$77,1,IF(BQ$82&lt;=$C$77,$C$76,$D$76))*IFERROR(INDEX($B$8:$E$14,MATCH($A97,$A$8:$A$14,0),MATCH(BQ$82,$B$6:$E$6,1)),0)),0)</f>
        <v>0</v>
      </c>
      <c r="BR97" s="278">
        <f t="shared" ca="1" si="149"/>
        <v>0</v>
      </c>
      <c r="BS97" s="278">
        <f t="shared" ca="1" si="149"/>
        <v>0</v>
      </c>
      <c r="BT97" s="278">
        <f t="shared" ca="1" si="149"/>
        <v>0</v>
      </c>
      <c r="BU97" s="278">
        <f t="shared" si="149"/>
        <v>0</v>
      </c>
      <c r="BV97" s="278">
        <f t="shared" si="149"/>
        <v>0</v>
      </c>
      <c r="BW97" s="278">
        <f t="shared" si="149"/>
        <v>0</v>
      </c>
      <c r="BX97" s="278">
        <f t="shared" si="149"/>
        <v>0</v>
      </c>
      <c r="BY97" s="278">
        <f t="shared" si="149"/>
        <v>0</v>
      </c>
      <c r="BZ97" s="278">
        <f t="shared" si="149"/>
        <v>0</v>
      </c>
      <c r="CA97" s="278">
        <f t="shared" si="149"/>
        <v>0</v>
      </c>
      <c r="CB97" s="278">
        <f t="shared" si="149"/>
        <v>0</v>
      </c>
      <c r="CC97" s="278">
        <f t="shared" si="149"/>
        <v>0</v>
      </c>
      <c r="CD97" s="278">
        <f t="shared" si="149"/>
        <v>0</v>
      </c>
      <c r="CE97" s="278">
        <f t="shared" si="149"/>
        <v>0</v>
      </c>
      <c r="CF97" s="278">
        <f t="shared" si="149"/>
        <v>0</v>
      </c>
      <c r="CG97" s="278">
        <f t="shared" si="149"/>
        <v>0</v>
      </c>
      <c r="CH97" s="278">
        <f t="shared" si="149"/>
        <v>0</v>
      </c>
      <c r="CI97" s="278">
        <f t="shared" si="149"/>
        <v>0</v>
      </c>
      <c r="CJ97" s="278">
        <f t="shared" si="149"/>
        <v>0</v>
      </c>
      <c r="CK97" s="278">
        <f t="shared" si="149"/>
        <v>0</v>
      </c>
      <c r="CL97" s="278">
        <f t="shared" si="149"/>
        <v>0</v>
      </c>
      <c r="CM97" s="278">
        <f t="shared" si="149"/>
        <v>0</v>
      </c>
      <c r="CN97" s="278">
        <f t="shared" si="149"/>
        <v>0</v>
      </c>
      <c r="CO97" s="278">
        <f t="shared" si="149"/>
        <v>0</v>
      </c>
      <c r="CP97" s="278">
        <f t="shared" si="149"/>
        <v>0</v>
      </c>
      <c r="CQ97" s="278">
        <f t="shared" si="149"/>
        <v>0</v>
      </c>
      <c r="CR97" s="278">
        <f t="shared" si="149"/>
        <v>0</v>
      </c>
      <c r="CS97" s="278">
        <f t="shared" si="149"/>
        <v>0</v>
      </c>
    </row>
    <row r="98" spans="1:97" s="377" customFormat="1" x14ac:dyDescent="0.35">
      <c r="A98" s="278">
        <f>Prognoser!C80</f>
        <v>0</v>
      </c>
      <c r="B98" s="278" t="str">
        <f>'JA basår'!B22</f>
        <v>0 0</v>
      </c>
      <c r="C98" s="278">
        <f>Prognoser!D80</f>
        <v>0</v>
      </c>
      <c r="D98" s="278">
        <f ca="1">IFERROR('JA basår'!AD22+'JA basår'!AD52,0)</f>
        <v>0</v>
      </c>
      <c r="E98" s="278">
        <f t="shared" ref="E98:BP98" ca="1" si="150">IFERROR(IF(E$17="beräknas ej",0,D98*IF(E$82&gt;$D$77,1,IF(E$82&lt;=$C$77,$C$76,$D$76))*IFERROR(INDEX($B$8:$E$14,MATCH($A98,$A$8:$A$14,0),MATCH(E$82,$B$6:$E$6,1)),0)),0)</f>
        <v>0</v>
      </c>
      <c r="F98" s="278">
        <f t="shared" ca="1" si="150"/>
        <v>0</v>
      </c>
      <c r="G98" s="278">
        <f t="shared" ca="1" si="150"/>
        <v>0</v>
      </c>
      <c r="H98" s="278">
        <f t="shared" ca="1" si="150"/>
        <v>0</v>
      </c>
      <c r="I98" s="278">
        <f t="shared" ca="1" si="150"/>
        <v>0</v>
      </c>
      <c r="J98" s="278">
        <f t="shared" ca="1" si="150"/>
        <v>0</v>
      </c>
      <c r="K98" s="278">
        <f t="shared" ca="1" si="150"/>
        <v>0</v>
      </c>
      <c r="L98" s="278">
        <f t="shared" ca="1" si="150"/>
        <v>0</v>
      </c>
      <c r="M98" s="278">
        <f t="shared" ca="1" si="150"/>
        <v>0</v>
      </c>
      <c r="N98" s="278">
        <f t="shared" ca="1" si="150"/>
        <v>0</v>
      </c>
      <c r="O98" s="278">
        <f t="shared" ca="1" si="150"/>
        <v>0</v>
      </c>
      <c r="P98" s="278">
        <f t="shared" ca="1" si="150"/>
        <v>0</v>
      </c>
      <c r="Q98" s="278">
        <f t="shared" ca="1" si="150"/>
        <v>0</v>
      </c>
      <c r="R98" s="278">
        <f t="shared" ca="1" si="150"/>
        <v>0</v>
      </c>
      <c r="S98" s="278">
        <f t="shared" ca="1" si="150"/>
        <v>0</v>
      </c>
      <c r="T98" s="278">
        <f t="shared" ca="1" si="150"/>
        <v>0</v>
      </c>
      <c r="U98" s="278">
        <f t="shared" ca="1" si="150"/>
        <v>0</v>
      </c>
      <c r="V98" s="278">
        <f t="shared" ca="1" si="150"/>
        <v>0</v>
      </c>
      <c r="W98" s="278">
        <f t="shared" ca="1" si="150"/>
        <v>0</v>
      </c>
      <c r="X98" s="278">
        <f t="shared" ca="1" si="150"/>
        <v>0</v>
      </c>
      <c r="Y98" s="278">
        <f t="shared" ca="1" si="150"/>
        <v>0</v>
      </c>
      <c r="Z98" s="278">
        <f t="shared" ca="1" si="150"/>
        <v>0</v>
      </c>
      <c r="AA98" s="278">
        <f t="shared" ca="1" si="150"/>
        <v>0</v>
      </c>
      <c r="AB98" s="278">
        <f t="shared" ca="1" si="150"/>
        <v>0</v>
      </c>
      <c r="AC98" s="278">
        <f t="shared" ca="1" si="150"/>
        <v>0</v>
      </c>
      <c r="AD98" s="278">
        <f t="shared" ca="1" si="150"/>
        <v>0</v>
      </c>
      <c r="AE98" s="278">
        <f t="shared" ca="1" si="150"/>
        <v>0</v>
      </c>
      <c r="AF98" s="278">
        <f t="shared" ca="1" si="150"/>
        <v>0</v>
      </c>
      <c r="AG98" s="278">
        <f t="shared" ca="1" si="150"/>
        <v>0</v>
      </c>
      <c r="AH98" s="278">
        <f t="shared" ca="1" si="150"/>
        <v>0</v>
      </c>
      <c r="AI98" s="278">
        <f t="shared" ca="1" si="150"/>
        <v>0</v>
      </c>
      <c r="AJ98" s="278">
        <f t="shared" ca="1" si="150"/>
        <v>0</v>
      </c>
      <c r="AK98" s="278">
        <f t="shared" ca="1" si="150"/>
        <v>0</v>
      </c>
      <c r="AL98" s="278">
        <f t="shared" ca="1" si="150"/>
        <v>0</v>
      </c>
      <c r="AM98" s="278">
        <f t="shared" ca="1" si="150"/>
        <v>0</v>
      </c>
      <c r="AN98" s="278">
        <f t="shared" ca="1" si="150"/>
        <v>0</v>
      </c>
      <c r="AO98" s="278">
        <f t="shared" ca="1" si="150"/>
        <v>0</v>
      </c>
      <c r="AP98" s="278">
        <f t="shared" ca="1" si="150"/>
        <v>0</v>
      </c>
      <c r="AQ98" s="278">
        <f t="shared" ca="1" si="150"/>
        <v>0</v>
      </c>
      <c r="AR98" s="278">
        <f t="shared" ca="1" si="150"/>
        <v>0</v>
      </c>
      <c r="AS98" s="278">
        <f t="shared" ca="1" si="150"/>
        <v>0</v>
      </c>
      <c r="AT98" s="278">
        <f t="shared" ca="1" si="150"/>
        <v>0</v>
      </c>
      <c r="AU98" s="278">
        <f t="shared" ca="1" si="150"/>
        <v>0</v>
      </c>
      <c r="AV98" s="278">
        <f t="shared" ca="1" si="150"/>
        <v>0</v>
      </c>
      <c r="AW98" s="278">
        <f t="shared" ca="1" si="150"/>
        <v>0</v>
      </c>
      <c r="AX98" s="278">
        <f t="shared" ca="1" si="150"/>
        <v>0</v>
      </c>
      <c r="AY98" s="278">
        <f t="shared" ca="1" si="150"/>
        <v>0</v>
      </c>
      <c r="AZ98" s="278">
        <f t="shared" ca="1" si="150"/>
        <v>0</v>
      </c>
      <c r="BA98" s="278">
        <f t="shared" ca="1" si="150"/>
        <v>0</v>
      </c>
      <c r="BB98" s="278">
        <f t="shared" ca="1" si="150"/>
        <v>0</v>
      </c>
      <c r="BC98" s="278">
        <f t="shared" ca="1" si="150"/>
        <v>0</v>
      </c>
      <c r="BD98" s="278">
        <f t="shared" ca="1" si="150"/>
        <v>0</v>
      </c>
      <c r="BE98" s="278">
        <f t="shared" ca="1" si="150"/>
        <v>0</v>
      </c>
      <c r="BF98" s="278">
        <f t="shared" ca="1" si="150"/>
        <v>0</v>
      </c>
      <c r="BG98" s="278">
        <f t="shared" ca="1" si="150"/>
        <v>0</v>
      </c>
      <c r="BH98" s="278">
        <f t="shared" ca="1" si="150"/>
        <v>0</v>
      </c>
      <c r="BI98" s="278">
        <f t="shared" ca="1" si="150"/>
        <v>0</v>
      </c>
      <c r="BJ98" s="278">
        <f t="shared" ca="1" si="150"/>
        <v>0</v>
      </c>
      <c r="BK98" s="278">
        <f t="shared" ca="1" si="150"/>
        <v>0</v>
      </c>
      <c r="BL98" s="278">
        <f t="shared" ca="1" si="150"/>
        <v>0</v>
      </c>
      <c r="BM98" s="278">
        <f t="shared" ca="1" si="150"/>
        <v>0</v>
      </c>
      <c r="BN98" s="278">
        <f t="shared" ca="1" si="150"/>
        <v>0</v>
      </c>
      <c r="BO98" s="278">
        <f t="shared" ca="1" si="150"/>
        <v>0</v>
      </c>
      <c r="BP98" s="278">
        <f t="shared" ca="1" si="150"/>
        <v>0</v>
      </c>
      <c r="BQ98" s="278">
        <f t="shared" ref="BQ98:CS98" ca="1" si="151">IFERROR(IF(BQ$17="beräknas ej",0,BP98*IF(BQ$82&gt;$D$77,1,IF(BQ$82&lt;=$C$77,$C$76,$D$76))*IFERROR(INDEX($B$8:$E$14,MATCH($A98,$A$8:$A$14,0),MATCH(BQ$82,$B$6:$E$6,1)),0)),0)</f>
        <v>0</v>
      </c>
      <c r="BR98" s="278">
        <f t="shared" ca="1" si="151"/>
        <v>0</v>
      </c>
      <c r="BS98" s="278">
        <f t="shared" ca="1" si="151"/>
        <v>0</v>
      </c>
      <c r="BT98" s="278">
        <f t="shared" ca="1" si="151"/>
        <v>0</v>
      </c>
      <c r="BU98" s="278">
        <f t="shared" si="151"/>
        <v>0</v>
      </c>
      <c r="BV98" s="278">
        <f t="shared" si="151"/>
        <v>0</v>
      </c>
      <c r="BW98" s="278">
        <f t="shared" si="151"/>
        <v>0</v>
      </c>
      <c r="BX98" s="278">
        <f t="shared" si="151"/>
        <v>0</v>
      </c>
      <c r="BY98" s="278">
        <f t="shared" si="151"/>
        <v>0</v>
      </c>
      <c r="BZ98" s="278">
        <f t="shared" si="151"/>
        <v>0</v>
      </c>
      <c r="CA98" s="278">
        <f t="shared" si="151"/>
        <v>0</v>
      </c>
      <c r="CB98" s="278">
        <f t="shared" si="151"/>
        <v>0</v>
      </c>
      <c r="CC98" s="278">
        <f t="shared" si="151"/>
        <v>0</v>
      </c>
      <c r="CD98" s="278">
        <f t="shared" si="151"/>
        <v>0</v>
      </c>
      <c r="CE98" s="278">
        <f t="shared" si="151"/>
        <v>0</v>
      </c>
      <c r="CF98" s="278">
        <f t="shared" si="151"/>
        <v>0</v>
      </c>
      <c r="CG98" s="278">
        <f t="shared" si="151"/>
        <v>0</v>
      </c>
      <c r="CH98" s="278">
        <f t="shared" si="151"/>
        <v>0</v>
      </c>
      <c r="CI98" s="278">
        <f t="shared" si="151"/>
        <v>0</v>
      </c>
      <c r="CJ98" s="278">
        <f t="shared" si="151"/>
        <v>0</v>
      </c>
      <c r="CK98" s="278">
        <f t="shared" si="151"/>
        <v>0</v>
      </c>
      <c r="CL98" s="278">
        <f t="shared" si="151"/>
        <v>0</v>
      </c>
      <c r="CM98" s="278">
        <f t="shared" si="151"/>
        <v>0</v>
      </c>
      <c r="CN98" s="278">
        <f t="shared" si="151"/>
        <v>0</v>
      </c>
      <c r="CO98" s="278">
        <f t="shared" si="151"/>
        <v>0</v>
      </c>
      <c r="CP98" s="278">
        <f t="shared" si="151"/>
        <v>0</v>
      </c>
      <c r="CQ98" s="278">
        <f t="shared" si="151"/>
        <v>0</v>
      </c>
      <c r="CR98" s="278">
        <f t="shared" si="151"/>
        <v>0</v>
      </c>
      <c r="CS98" s="278">
        <f t="shared" si="151"/>
        <v>0</v>
      </c>
    </row>
    <row r="99" spans="1:97" s="377" customFormat="1" x14ac:dyDescent="0.35">
      <c r="A99" s="278">
        <f>Prognoser!C81</f>
        <v>0</v>
      </c>
      <c r="B99" s="278" t="str">
        <f>'JA basår'!B23</f>
        <v>0 0</v>
      </c>
      <c r="C99" s="278">
        <f>Prognoser!D81</f>
        <v>0</v>
      </c>
      <c r="D99" s="278">
        <f ca="1">IFERROR('JA basår'!AD23+'JA basår'!AD53,0)</f>
        <v>0</v>
      </c>
      <c r="E99" s="278">
        <f t="shared" ref="E99:BP99" ca="1" si="152">IFERROR(IF(E$17="beräknas ej",0,D99*IF(E$82&gt;$D$77,1,IF(E$82&lt;=$C$77,$C$76,$D$76))*IFERROR(INDEX($B$8:$E$14,MATCH($A99,$A$8:$A$14,0),MATCH(E$82,$B$6:$E$6,1)),0)),0)</f>
        <v>0</v>
      </c>
      <c r="F99" s="278">
        <f t="shared" ca="1" si="152"/>
        <v>0</v>
      </c>
      <c r="G99" s="278">
        <f t="shared" ca="1" si="152"/>
        <v>0</v>
      </c>
      <c r="H99" s="278">
        <f t="shared" ca="1" si="152"/>
        <v>0</v>
      </c>
      <c r="I99" s="278">
        <f t="shared" ca="1" si="152"/>
        <v>0</v>
      </c>
      <c r="J99" s="278">
        <f t="shared" ca="1" si="152"/>
        <v>0</v>
      </c>
      <c r="K99" s="278">
        <f t="shared" ca="1" si="152"/>
        <v>0</v>
      </c>
      <c r="L99" s="278">
        <f t="shared" ca="1" si="152"/>
        <v>0</v>
      </c>
      <c r="M99" s="278">
        <f t="shared" ca="1" si="152"/>
        <v>0</v>
      </c>
      <c r="N99" s="278">
        <f t="shared" ca="1" si="152"/>
        <v>0</v>
      </c>
      <c r="O99" s="278">
        <f t="shared" ca="1" si="152"/>
        <v>0</v>
      </c>
      <c r="P99" s="278">
        <f t="shared" ca="1" si="152"/>
        <v>0</v>
      </c>
      <c r="Q99" s="278">
        <f t="shared" ca="1" si="152"/>
        <v>0</v>
      </c>
      <c r="R99" s="278">
        <f t="shared" ca="1" si="152"/>
        <v>0</v>
      </c>
      <c r="S99" s="278">
        <f t="shared" ca="1" si="152"/>
        <v>0</v>
      </c>
      <c r="T99" s="278">
        <f t="shared" ca="1" si="152"/>
        <v>0</v>
      </c>
      <c r="U99" s="278">
        <f t="shared" ca="1" si="152"/>
        <v>0</v>
      </c>
      <c r="V99" s="278">
        <f t="shared" ca="1" si="152"/>
        <v>0</v>
      </c>
      <c r="W99" s="278">
        <f t="shared" ca="1" si="152"/>
        <v>0</v>
      </c>
      <c r="X99" s="278">
        <f t="shared" ca="1" si="152"/>
        <v>0</v>
      </c>
      <c r="Y99" s="278">
        <f t="shared" ca="1" si="152"/>
        <v>0</v>
      </c>
      <c r="Z99" s="278">
        <f t="shared" ca="1" si="152"/>
        <v>0</v>
      </c>
      <c r="AA99" s="278">
        <f t="shared" ca="1" si="152"/>
        <v>0</v>
      </c>
      <c r="AB99" s="278">
        <f t="shared" ca="1" si="152"/>
        <v>0</v>
      </c>
      <c r="AC99" s="278">
        <f t="shared" ca="1" si="152"/>
        <v>0</v>
      </c>
      <c r="AD99" s="278">
        <f t="shared" ca="1" si="152"/>
        <v>0</v>
      </c>
      <c r="AE99" s="278">
        <f t="shared" ca="1" si="152"/>
        <v>0</v>
      </c>
      <c r="AF99" s="278">
        <f t="shared" ca="1" si="152"/>
        <v>0</v>
      </c>
      <c r="AG99" s="278">
        <f t="shared" ca="1" si="152"/>
        <v>0</v>
      </c>
      <c r="AH99" s="278">
        <f t="shared" ca="1" si="152"/>
        <v>0</v>
      </c>
      <c r="AI99" s="278">
        <f t="shared" ca="1" si="152"/>
        <v>0</v>
      </c>
      <c r="AJ99" s="278">
        <f t="shared" ca="1" si="152"/>
        <v>0</v>
      </c>
      <c r="AK99" s="278">
        <f t="shared" ca="1" si="152"/>
        <v>0</v>
      </c>
      <c r="AL99" s="278">
        <f t="shared" ca="1" si="152"/>
        <v>0</v>
      </c>
      <c r="AM99" s="278">
        <f t="shared" ca="1" si="152"/>
        <v>0</v>
      </c>
      <c r="AN99" s="278">
        <f t="shared" ca="1" si="152"/>
        <v>0</v>
      </c>
      <c r="AO99" s="278">
        <f t="shared" ca="1" si="152"/>
        <v>0</v>
      </c>
      <c r="AP99" s="278">
        <f t="shared" ca="1" si="152"/>
        <v>0</v>
      </c>
      <c r="AQ99" s="278">
        <f t="shared" ca="1" si="152"/>
        <v>0</v>
      </c>
      <c r="AR99" s="278">
        <f t="shared" ca="1" si="152"/>
        <v>0</v>
      </c>
      <c r="AS99" s="278">
        <f t="shared" ca="1" si="152"/>
        <v>0</v>
      </c>
      <c r="AT99" s="278">
        <f t="shared" ca="1" si="152"/>
        <v>0</v>
      </c>
      <c r="AU99" s="278">
        <f t="shared" ca="1" si="152"/>
        <v>0</v>
      </c>
      <c r="AV99" s="278">
        <f t="shared" ca="1" si="152"/>
        <v>0</v>
      </c>
      <c r="AW99" s="278">
        <f t="shared" ca="1" si="152"/>
        <v>0</v>
      </c>
      <c r="AX99" s="278">
        <f t="shared" ca="1" si="152"/>
        <v>0</v>
      </c>
      <c r="AY99" s="278">
        <f t="shared" ca="1" si="152"/>
        <v>0</v>
      </c>
      <c r="AZ99" s="278">
        <f t="shared" ca="1" si="152"/>
        <v>0</v>
      </c>
      <c r="BA99" s="278">
        <f t="shared" ca="1" si="152"/>
        <v>0</v>
      </c>
      <c r="BB99" s="278">
        <f t="shared" ca="1" si="152"/>
        <v>0</v>
      </c>
      <c r="BC99" s="278">
        <f t="shared" ca="1" si="152"/>
        <v>0</v>
      </c>
      <c r="BD99" s="278">
        <f t="shared" ca="1" si="152"/>
        <v>0</v>
      </c>
      <c r="BE99" s="278">
        <f t="shared" ca="1" si="152"/>
        <v>0</v>
      </c>
      <c r="BF99" s="278">
        <f t="shared" ca="1" si="152"/>
        <v>0</v>
      </c>
      <c r="BG99" s="278">
        <f t="shared" ca="1" si="152"/>
        <v>0</v>
      </c>
      <c r="BH99" s="278">
        <f t="shared" ca="1" si="152"/>
        <v>0</v>
      </c>
      <c r="BI99" s="278">
        <f t="shared" ca="1" si="152"/>
        <v>0</v>
      </c>
      <c r="BJ99" s="278">
        <f t="shared" ca="1" si="152"/>
        <v>0</v>
      </c>
      <c r="BK99" s="278">
        <f t="shared" ca="1" si="152"/>
        <v>0</v>
      </c>
      <c r="BL99" s="278">
        <f t="shared" ca="1" si="152"/>
        <v>0</v>
      </c>
      <c r="BM99" s="278">
        <f t="shared" ca="1" si="152"/>
        <v>0</v>
      </c>
      <c r="BN99" s="278">
        <f t="shared" ca="1" si="152"/>
        <v>0</v>
      </c>
      <c r="BO99" s="278">
        <f t="shared" ca="1" si="152"/>
        <v>0</v>
      </c>
      <c r="BP99" s="278">
        <f t="shared" ca="1" si="152"/>
        <v>0</v>
      </c>
      <c r="BQ99" s="278">
        <f t="shared" ref="BQ99:CS99" ca="1" si="153">IFERROR(IF(BQ$17="beräknas ej",0,BP99*IF(BQ$82&gt;$D$77,1,IF(BQ$82&lt;=$C$77,$C$76,$D$76))*IFERROR(INDEX($B$8:$E$14,MATCH($A99,$A$8:$A$14,0),MATCH(BQ$82,$B$6:$E$6,1)),0)),0)</f>
        <v>0</v>
      </c>
      <c r="BR99" s="278">
        <f t="shared" ca="1" si="153"/>
        <v>0</v>
      </c>
      <c r="BS99" s="278">
        <f t="shared" ca="1" si="153"/>
        <v>0</v>
      </c>
      <c r="BT99" s="278">
        <f t="shared" ca="1" si="153"/>
        <v>0</v>
      </c>
      <c r="BU99" s="278">
        <f t="shared" si="153"/>
        <v>0</v>
      </c>
      <c r="BV99" s="278">
        <f t="shared" si="153"/>
        <v>0</v>
      </c>
      <c r="BW99" s="278">
        <f t="shared" si="153"/>
        <v>0</v>
      </c>
      <c r="BX99" s="278">
        <f t="shared" si="153"/>
        <v>0</v>
      </c>
      <c r="BY99" s="278">
        <f t="shared" si="153"/>
        <v>0</v>
      </c>
      <c r="BZ99" s="278">
        <f t="shared" si="153"/>
        <v>0</v>
      </c>
      <c r="CA99" s="278">
        <f t="shared" si="153"/>
        <v>0</v>
      </c>
      <c r="CB99" s="278">
        <f t="shared" si="153"/>
        <v>0</v>
      </c>
      <c r="CC99" s="278">
        <f t="shared" si="153"/>
        <v>0</v>
      </c>
      <c r="CD99" s="278">
        <f t="shared" si="153"/>
        <v>0</v>
      </c>
      <c r="CE99" s="278">
        <f t="shared" si="153"/>
        <v>0</v>
      </c>
      <c r="CF99" s="278">
        <f t="shared" si="153"/>
        <v>0</v>
      </c>
      <c r="CG99" s="278">
        <f t="shared" si="153"/>
        <v>0</v>
      </c>
      <c r="CH99" s="278">
        <f t="shared" si="153"/>
        <v>0</v>
      </c>
      <c r="CI99" s="278">
        <f t="shared" si="153"/>
        <v>0</v>
      </c>
      <c r="CJ99" s="278">
        <f t="shared" si="153"/>
        <v>0</v>
      </c>
      <c r="CK99" s="278">
        <f t="shared" si="153"/>
        <v>0</v>
      </c>
      <c r="CL99" s="278">
        <f t="shared" si="153"/>
        <v>0</v>
      </c>
      <c r="CM99" s="278">
        <f t="shared" si="153"/>
        <v>0</v>
      </c>
      <c r="CN99" s="278">
        <f t="shared" si="153"/>
        <v>0</v>
      </c>
      <c r="CO99" s="278">
        <f t="shared" si="153"/>
        <v>0</v>
      </c>
      <c r="CP99" s="278">
        <f t="shared" si="153"/>
        <v>0</v>
      </c>
      <c r="CQ99" s="278">
        <f t="shared" si="153"/>
        <v>0</v>
      </c>
      <c r="CR99" s="278">
        <f t="shared" si="153"/>
        <v>0</v>
      </c>
      <c r="CS99" s="278">
        <f t="shared" si="153"/>
        <v>0</v>
      </c>
    </row>
    <row r="100" spans="1:97" s="377" customFormat="1" x14ac:dyDescent="0.35">
      <c r="A100" s="278">
        <f>Prognoser!C82</f>
        <v>0</v>
      </c>
      <c r="B100" s="278" t="str">
        <f>'JA basår'!B24</f>
        <v>0 0</v>
      </c>
      <c r="C100" s="278">
        <f>Prognoser!D82</f>
        <v>0</v>
      </c>
      <c r="D100" s="278">
        <f ca="1">IFERROR('JA basår'!AD24+'JA basår'!AD54,0)</f>
        <v>0</v>
      </c>
      <c r="E100" s="278">
        <f t="shared" ref="E100:BP100" ca="1" si="154">IFERROR(IF(E$17="beräknas ej",0,D100*IF(E$82&gt;$D$77,1,IF(E$82&lt;=$C$77,$C$76,$D$76))*IFERROR(INDEX($B$8:$E$14,MATCH($A100,$A$8:$A$14,0),MATCH(E$82,$B$6:$E$6,1)),0)),0)</f>
        <v>0</v>
      </c>
      <c r="F100" s="278">
        <f t="shared" ca="1" si="154"/>
        <v>0</v>
      </c>
      <c r="G100" s="278">
        <f t="shared" ca="1" si="154"/>
        <v>0</v>
      </c>
      <c r="H100" s="278">
        <f t="shared" ca="1" si="154"/>
        <v>0</v>
      </c>
      <c r="I100" s="278">
        <f t="shared" ca="1" si="154"/>
        <v>0</v>
      </c>
      <c r="J100" s="278">
        <f t="shared" ca="1" si="154"/>
        <v>0</v>
      </c>
      <c r="K100" s="278">
        <f t="shared" ca="1" si="154"/>
        <v>0</v>
      </c>
      <c r="L100" s="278">
        <f t="shared" ca="1" si="154"/>
        <v>0</v>
      </c>
      <c r="M100" s="278">
        <f t="shared" ca="1" si="154"/>
        <v>0</v>
      </c>
      <c r="N100" s="278">
        <f t="shared" ca="1" si="154"/>
        <v>0</v>
      </c>
      <c r="O100" s="278">
        <f t="shared" ca="1" si="154"/>
        <v>0</v>
      </c>
      <c r="P100" s="278">
        <f t="shared" ca="1" si="154"/>
        <v>0</v>
      </c>
      <c r="Q100" s="278">
        <f t="shared" ca="1" si="154"/>
        <v>0</v>
      </c>
      <c r="R100" s="278">
        <f t="shared" ca="1" si="154"/>
        <v>0</v>
      </c>
      <c r="S100" s="278">
        <f t="shared" ca="1" si="154"/>
        <v>0</v>
      </c>
      <c r="T100" s="278">
        <f t="shared" ca="1" si="154"/>
        <v>0</v>
      </c>
      <c r="U100" s="278">
        <f t="shared" ca="1" si="154"/>
        <v>0</v>
      </c>
      <c r="V100" s="278">
        <f t="shared" ca="1" si="154"/>
        <v>0</v>
      </c>
      <c r="W100" s="278">
        <f t="shared" ca="1" si="154"/>
        <v>0</v>
      </c>
      <c r="X100" s="278">
        <f t="shared" ca="1" si="154"/>
        <v>0</v>
      </c>
      <c r="Y100" s="278">
        <f t="shared" ca="1" si="154"/>
        <v>0</v>
      </c>
      <c r="Z100" s="278">
        <f t="shared" ca="1" si="154"/>
        <v>0</v>
      </c>
      <c r="AA100" s="278">
        <f t="shared" ca="1" si="154"/>
        <v>0</v>
      </c>
      <c r="AB100" s="278">
        <f t="shared" ca="1" si="154"/>
        <v>0</v>
      </c>
      <c r="AC100" s="278">
        <f t="shared" ca="1" si="154"/>
        <v>0</v>
      </c>
      <c r="AD100" s="278">
        <f t="shared" ca="1" si="154"/>
        <v>0</v>
      </c>
      <c r="AE100" s="278">
        <f t="shared" ca="1" si="154"/>
        <v>0</v>
      </c>
      <c r="AF100" s="278">
        <f t="shared" ca="1" si="154"/>
        <v>0</v>
      </c>
      <c r="AG100" s="278">
        <f t="shared" ca="1" si="154"/>
        <v>0</v>
      </c>
      <c r="AH100" s="278">
        <f t="shared" ca="1" si="154"/>
        <v>0</v>
      </c>
      <c r="AI100" s="278">
        <f t="shared" ca="1" si="154"/>
        <v>0</v>
      </c>
      <c r="AJ100" s="278">
        <f t="shared" ca="1" si="154"/>
        <v>0</v>
      </c>
      <c r="AK100" s="278">
        <f t="shared" ca="1" si="154"/>
        <v>0</v>
      </c>
      <c r="AL100" s="278">
        <f t="shared" ca="1" si="154"/>
        <v>0</v>
      </c>
      <c r="AM100" s="278">
        <f t="shared" ca="1" si="154"/>
        <v>0</v>
      </c>
      <c r="AN100" s="278">
        <f t="shared" ca="1" si="154"/>
        <v>0</v>
      </c>
      <c r="AO100" s="278">
        <f t="shared" ca="1" si="154"/>
        <v>0</v>
      </c>
      <c r="AP100" s="278">
        <f t="shared" ca="1" si="154"/>
        <v>0</v>
      </c>
      <c r="AQ100" s="278">
        <f t="shared" ca="1" si="154"/>
        <v>0</v>
      </c>
      <c r="AR100" s="278">
        <f t="shared" ca="1" si="154"/>
        <v>0</v>
      </c>
      <c r="AS100" s="278">
        <f t="shared" ca="1" si="154"/>
        <v>0</v>
      </c>
      <c r="AT100" s="278">
        <f t="shared" ca="1" si="154"/>
        <v>0</v>
      </c>
      <c r="AU100" s="278">
        <f t="shared" ca="1" si="154"/>
        <v>0</v>
      </c>
      <c r="AV100" s="278">
        <f t="shared" ca="1" si="154"/>
        <v>0</v>
      </c>
      <c r="AW100" s="278">
        <f t="shared" ca="1" si="154"/>
        <v>0</v>
      </c>
      <c r="AX100" s="278">
        <f t="shared" ca="1" si="154"/>
        <v>0</v>
      </c>
      <c r="AY100" s="278">
        <f t="shared" ca="1" si="154"/>
        <v>0</v>
      </c>
      <c r="AZ100" s="278">
        <f t="shared" ca="1" si="154"/>
        <v>0</v>
      </c>
      <c r="BA100" s="278">
        <f t="shared" ca="1" si="154"/>
        <v>0</v>
      </c>
      <c r="BB100" s="278">
        <f t="shared" ca="1" si="154"/>
        <v>0</v>
      </c>
      <c r="BC100" s="278">
        <f t="shared" ca="1" si="154"/>
        <v>0</v>
      </c>
      <c r="BD100" s="278">
        <f t="shared" ca="1" si="154"/>
        <v>0</v>
      </c>
      <c r="BE100" s="278">
        <f t="shared" ca="1" si="154"/>
        <v>0</v>
      </c>
      <c r="BF100" s="278">
        <f t="shared" ca="1" si="154"/>
        <v>0</v>
      </c>
      <c r="BG100" s="278">
        <f t="shared" ca="1" si="154"/>
        <v>0</v>
      </c>
      <c r="BH100" s="278">
        <f t="shared" ca="1" si="154"/>
        <v>0</v>
      </c>
      <c r="BI100" s="278">
        <f t="shared" ca="1" si="154"/>
        <v>0</v>
      </c>
      <c r="BJ100" s="278">
        <f t="shared" ca="1" si="154"/>
        <v>0</v>
      </c>
      <c r="BK100" s="278">
        <f t="shared" ca="1" si="154"/>
        <v>0</v>
      </c>
      <c r="BL100" s="278">
        <f t="shared" ca="1" si="154"/>
        <v>0</v>
      </c>
      <c r="BM100" s="278">
        <f t="shared" ca="1" si="154"/>
        <v>0</v>
      </c>
      <c r="BN100" s="278">
        <f t="shared" ca="1" si="154"/>
        <v>0</v>
      </c>
      <c r="BO100" s="278">
        <f t="shared" ca="1" si="154"/>
        <v>0</v>
      </c>
      <c r="BP100" s="278">
        <f t="shared" ca="1" si="154"/>
        <v>0</v>
      </c>
      <c r="BQ100" s="278">
        <f t="shared" ref="BQ100:CS100" ca="1" si="155">IFERROR(IF(BQ$17="beräknas ej",0,BP100*IF(BQ$82&gt;$D$77,1,IF(BQ$82&lt;=$C$77,$C$76,$D$76))*IFERROR(INDEX($B$8:$E$14,MATCH($A100,$A$8:$A$14,0),MATCH(BQ$82,$B$6:$E$6,1)),0)),0)</f>
        <v>0</v>
      </c>
      <c r="BR100" s="278">
        <f t="shared" ca="1" si="155"/>
        <v>0</v>
      </c>
      <c r="BS100" s="278">
        <f t="shared" ca="1" si="155"/>
        <v>0</v>
      </c>
      <c r="BT100" s="278">
        <f t="shared" ca="1" si="155"/>
        <v>0</v>
      </c>
      <c r="BU100" s="278">
        <f t="shared" si="155"/>
        <v>0</v>
      </c>
      <c r="BV100" s="278">
        <f t="shared" si="155"/>
        <v>0</v>
      </c>
      <c r="BW100" s="278">
        <f t="shared" si="155"/>
        <v>0</v>
      </c>
      <c r="BX100" s="278">
        <f t="shared" si="155"/>
        <v>0</v>
      </c>
      <c r="BY100" s="278">
        <f t="shared" si="155"/>
        <v>0</v>
      </c>
      <c r="BZ100" s="278">
        <f t="shared" si="155"/>
        <v>0</v>
      </c>
      <c r="CA100" s="278">
        <f t="shared" si="155"/>
        <v>0</v>
      </c>
      <c r="CB100" s="278">
        <f t="shared" si="155"/>
        <v>0</v>
      </c>
      <c r="CC100" s="278">
        <f t="shared" si="155"/>
        <v>0</v>
      </c>
      <c r="CD100" s="278">
        <f t="shared" si="155"/>
        <v>0</v>
      </c>
      <c r="CE100" s="278">
        <f t="shared" si="155"/>
        <v>0</v>
      </c>
      <c r="CF100" s="278">
        <f t="shared" si="155"/>
        <v>0</v>
      </c>
      <c r="CG100" s="278">
        <f t="shared" si="155"/>
        <v>0</v>
      </c>
      <c r="CH100" s="278">
        <f t="shared" si="155"/>
        <v>0</v>
      </c>
      <c r="CI100" s="278">
        <f t="shared" si="155"/>
        <v>0</v>
      </c>
      <c r="CJ100" s="278">
        <f t="shared" si="155"/>
        <v>0</v>
      </c>
      <c r="CK100" s="278">
        <f t="shared" si="155"/>
        <v>0</v>
      </c>
      <c r="CL100" s="278">
        <f t="shared" si="155"/>
        <v>0</v>
      </c>
      <c r="CM100" s="278">
        <f t="shared" si="155"/>
        <v>0</v>
      </c>
      <c r="CN100" s="278">
        <f t="shared" si="155"/>
        <v>0</v>
      </c>
      <c r="CO100" s="278">
        <f t="shared" si="155"/>
        <v>0</v>
      </c>
      <c r="CP100" s="278">
        <f t="shared" si="155"/>
        <v>0</v>
      </c>
      <c r="CQ100" s="278">
        <f t="shared" si="155"/>
        <v>0</v>
      </c>
      <c r="CR100" s="278">
        <f t="shared" si="155"/>
        <v>0</v>
      </c>
      <c r="CS100" s="278">
        <f t="shared" si="155"/>
        <v>0</v>
      </c>
    </row>
    <row r="101" spans="1:97" s="377" customFormat="1" x14ac:dyDescent="0.35">
      <c r="A101" s="278">
        <f>Prognoser!C83</f>
        <v>0</v>
      </c>
      <c r="B101" s="278" t="str">
        <f>'JA basår'!B25</f>
        <v>0 0</v>
      </c>
      <c r="C101" s="278">
        <f>Prognoser!D83</f>
        <v>0</v>
      </c>
      <c r="D101" s="278">
        <f ca="1">IFERROR('JA basår'!AD25+'JA basår'!AD55,0)</f>
        <v>0</v>
      </c>
      <c r="E101" s="278">
        <f t="shared" ref="E101:BP101" ca="1" si="156">IFERROR(IF(E$17="beräknas ej",0,D101*IF(E$82&gt;$D$77,1,IF(E$82&lt;=$C$77,$C$76,$D$76))*IFERROR(INDEX($B$8:$E$14,MATCH($A101,$A$8:$A$14,0),MATCH(E$82,$B$6:$E$6,1)),0)),0)</f>
        <v>0</v>
      </c>
      <c r="F101" s="278">
        <f t="shared" ca="1" si="156"/>
        <v>0</v>
      </c>
      <c r="G101" s="278">
        <f t="shared" ca="1" si="156"/>
        <v>0</v>
      </c>
      <c r="H101" s="278">
        <f t="shared" ca="1" si="156"/>
        <v>0</v>
      </c>
      <c r="I101" s="278">
        <f t="shared" ca="1" si="156"/>
        <v>0</v>
      </c>
      <c r="J101" s="278">
        <f t="shared" ca="1" si="156"/>
        <v>0</v>
      </c>
      <c r="K101" s="278">
        <f t="shared" ca="1" si="156"/>
        <v>0</v>
      </c>
      <c r="L101" s="278">
        <f t="shared" ca="1" si="156"/>
        <v>0</v>
      </c>
      <c r="M101" s="278">
        <f t="shared" ca="1" si="156"/>
        <v>0</v>
      </c>
      <c r="N101" s="278">
        <f t="shared" ca="1" si="156"/>
        <v>0</v>
      </c>
      <c r="O101" s="278">
        <f t="shared" ca="1" si="156"/>
        <v>0</v>
      </c>
      <c r="P101" s="278">
        <f t="shared" ca="1" si="156"/>
        <v>0</v>
      </c>
      <c r="Q101" s="278">
        <f t="shared" ca="1" si="156"/>
        <v>0</v>
      </c>
      <c r="R101" s="278">
        <f t="shared" ca="1" si="156"/>
        <v>0</v>
      </c>
      <c r="S101" s="278">
        <f t="shared" ca="1" si="156"/>
        <v>0</v>
      </c>
      <c r="T101" s="278">
        <f t="shared" ca="1" si="156"/>
        <v>0</v>
      </c>
      <c r="U101" s="278">
        <f t="shared" ca="1" si="156"/>
        <v>0</v>
      </c>
      <c r="V101" s="278">
        <f t="shared" ca="1" si="156"/>
        <v>0</v>
      </c>
      <c r="W101" s="278">
        <f t="shared" ca="1" si="156"/>
        <v>0</v>
      </c>
      <c r="X101" s="278">
        <f t="shared" ca="1" si="156"/>
        <v>0</v>
      </c>
      <c r="Y101" s="278">
        <f t="shared" ca="1" si="156"/>
        <v>0</v>
      </c>
      <c r="Z101" s="278">
        <f t="shared" ca="1" si="156"/>
        <v>0</v>
      </c>
      <c r="AA101" s="278">
        <f t="shared" ca="1" si="156"/>
        <v>0</v>
      </c>
      <c r="AB101" s="278">
        <f t="shared" ca="1" si="156"/>
        <v>0</v>
      </c>
      <c r="AC101" s="278">
        <f t="shared" ca="1" si="156"/>
        <v>0</v>
      </c>
      <c r="AD101" s="278">
        <f t="shared" ca="1" si="156"/>
        <v>0</v>
      </c>
      <c r="AE101" s="278">
        <f t="shared" ca="1" si="156"/>
        <v>0</v>
      </c>
      <c r="AF101" s="278">
        <f t="shared" ca="1" si="156"/>
        <v>0</v>
      </c>
      <c r="AG101" s="278">
        <f t="shared" ca="1" si="156"/>
        <v>0</v>
      </c>
      <c r="AH101" s="278">
        <f t="shared" ca="1" si="156"/>
        <v>0</v>
      </c>
      <c r="AI101" s="278">
        <f t="shared" ca="1" si="156"/>
        <v>0</v>
      </c>
      <c r="AJ101" s="278">
        <f t="shared" ca="1" si="156"/>
        <v>0</v>
      </c>
      <c r="AK101" s="278">
        <f t="shared" ca="1" si="156"/>
        <v>0</v>
      </c>
      <c r="AL101" s="278">
        <f t="shared" ca="1" si="156"/>
        <v>0</v>
      </c>
      <c r="AM101" s="278">
        <f t="shared" ca="1" si="156"/>
        <v>0</v>
      </c>
      <c r="AN101" s="278">
        <f t="shared" ca="1" si="156"/>
        <v>0</v>
      </c>
      <c r="AO101" s="278">
        <f t="shared" ca="1" si="156"/>
        <v>0</v>
      </c>
      <c r="AP101" s="278">
        <f t="shared" ca="1" si="156"/>
        <v>0</v>
      </c>
      <c r="AQ101" s="278">
        <f t="shared" ca="1" si="156"/>
        <v>0</v>
      </c>
      <c r="AR101" s="278">
        <f t="shared" ca="1" si="156"/>
        <v>0</v>
      </c>
      <c r="AS101" s="278">
        <f t="shared" ca="1" si="156"/>
        <v>0</v>
      </c>
      <c r="AT101" s="278">
        <f t="shared" ca="1" si="156"/>
        <v>0</v>
      </c>
      <c r="AU101" s="278">
        <f t="shared" ca="1" si="156"/>
        <v>0</v>
      </c>
      <c r="AV101" s="278">
        <f t="shared" ca="1" si="156"/>
        <v>0</v>
      </c>
      <c r="AW101" s="278">
        <f t="shared" ca="1" si="156"/>
        <v>0</v>
      </c>
      <c r="AX101" s="278">
        <f t="shared" ca="1" si="156"/>
        <v>0</v>
      </c>
      <c r="AY101" s="278">
        <f t="shared" ca="1" si="156"/>
        <v>0</v>
      </c>
      <c r="AZ101" s="278">
        <f t="shared" ca="1" si="156"/>
        <v>0</v>
      </c>
      <c r="BA101" s="278">
        <f t="shared" ca="1" si="156"/>
        <v>0</v>
      </c>
      <c r="BB101" s="278">
        <f t="shared" ca="1" si="156"/>
        <v>0</v>
      </c>
      <c r="BC101" s="278">
        <f t="shared" ca="1" si="156"/>
        <v>0</v>
      </c>
      <c r="BD101" s="278">
        <f t="shared" ca="1" si="156"/>
        <v>0</v>
      </c>
      <c r="BE101" s="278">
        <f t="shared" ca="1" si="156"/>
        <v>0</v>
      </c>
      <c r="BF101" s="278">
        <f t="shared" ca="1" si="156"/>
        <v>0</v>
      </c>
      <c r="BG101" s="278">
        <f t="shared" ca="1" si="156"/>
        <v>0</v>
      </c>
      <c r="BH101" s="278">
        <f t="shared" ca="1" si="156"/>
        <v>0</v>
      </c>
      <c r="BI101" s="278">
        <f t="shared" ca="1" si="156"/>
        <v>0</v>
      </c>
      <c r="BJ101" s="278">
        <f t="shared" ca="1" si="156"/>
        <v>0</v>
      </c>
      <c r="BK101" s="278">
        <f t="shared" ca="1" si="156"/>
        <v>0</v>
      </c>
      <c r="BL101" s="278">
        <f t="shared" ca="1" si="156"/>
        <v>0</v>
      </c>
      <c r="BM101" s="278">
        <f t="shared" ca="1" si="156"/>
        <v>0</v>
      </c>
      <c r="BN101" s="278">
        <f t="shared" ca="1" si="156"/>
        <v>0</v>
      </c>
      <c r="BO101" s="278">
        <f t="shared" ca="1" si="156"/>
        <v>0</v>
      </c>
      <c r="BP101" s="278">
        <f t="shared" ca="1" si="156"/>
        <v>0</v>
      </c>
      <c r="BQ101" s="278">
        <f t="shared" ref="BQ101:CS101" ca="1" si="157">IFERROR(IF(BQ$17="beräknas ej",0,BP101*IF(BQ$82&gt;$D$77,1,IF(BQ$82&lt;=$C$77,$C$76,$D$76))*IFERROR(INDEX($B$8:$E$14,MATCH($A101,$A$8:$A$14,0),MATCH(BQ$82,$B$6:$E$6,1)),0)),0)</f>
        <v>0</v>
      </c>
      <c r="BR101" s="278">
        <f t="shared" ca="1" si="157"/>
        <v>0</v>
      </c>
      <c r="BS101" s="278">
        <f t="shared" ca="1" si="157"/>
        <v>0</v>
      </c>
      <c r="BT101" s="278">
        <f t="shared" ca="1" si="157"/>
        <v>0</v>
      </c>
      <c r="BU101" s="278">
        <f t="shared" si="157"/>
        <v>0</v>
      </c>
      <c r="BV101" s="278">
        <f t="shared" si="157"/>
        <v>0</v>
      </c>
      <c r="BW101" s="278">
        <f t="shared" si="157"/>
        <v>0</v>
      </c>
      <c r="BX101" s="278">
        <f t="shared" si="157"/>
        <v>0</v>
      </c>
      <c r="BY101" s="278">
        <f t="shared" si="157"/>
        <v>0</v>
      </c>
      <c r="BZ101" s="278">
        <f t="shared" si="157"/>
        <v>0</v>
      </c>
      <c r="CA101" s="278">
        <f t="shared" si="157"/>
        <v>0</v>
      </c>
      <c r="CB101" s="278">
        <f t="shared" si="157"/>
        <v>0</v>
      </c>
      <c r="CC101" s="278">
        <f t="shared" si="157"/>
        <v>0</v>
      </c>
      <c r="CD101" s="278">
        <f t="shared" si="157"/>
        <v>0</v>
      </c>
      <c r="CE101" s="278">
        <f t="shared" si="157"/>
        <v>0</v>
      </c>
      <c r="CF101" s="278">
        <f t="shared" si="157"/>
        <v>0</v>
      </c>
      <c r="CG101" s="278">
        <f t="shared" si="157"/>
        <v>0</v>
      </c>
      <c r="CH101" s="278">
        <f t="shared" si="157"/>
        <v>0</v>
      </c>
      <c r="CI101" s="278">
        <f t="shared" si="157"/>
        <v>0</v>
      </c>
      <c r="CJ101" s="278">
        <f t="shared" si="157"/>
        <v>0</v>
      </c>
      <c r="CK101" s="278">
        <f t="shared" si="157"/>
        <v>0</v>
      </c>
      <c r="CL101" s="278">
        <f t="shared" si="157"/>
        <v>0</v>
      </c>
      <c r="CM101" s="278">
        <f t="shared" si="157"/>
        <v>0</v>
      </c>
      <c r="CN101" s="278">
        <f t="shared" si="157"/>
        <v>0</v>
      </c>
      <c r="CO101" s="278">
        <f t="shared" si="157"/>
        <v>0</v>
      </c>
      <c r="CP101" s="278">
        <f t="shared" si="157"/>
        <v>0</v>
      </c>
      <c r="CQ101" s="278">
        <f t="shared" si="157"/>
        <v>0</v>
      </c>
      <c r="CR101" s="278">
        <f t="shared" si="157"/>
        <v>0</v>
      </c>
      <c r="CS101" s="278">
        <f t="shared" si="157"/>
        <v>0</v>
      </c>
    </row>
    <row r="102" spans="1:97" s="377" customFormat="1" x14ac:dyDescent="0.35">
      <c r="A102" s="278">
        <f>Prognoser!C84</f>
        <v>0</v>
      </c>
      <c r="B102" s="278" t="str">
        <f>'JA basår'!B26</f>
        <v>0 0</v>
      </c>
      <c r="C102" s="278">
        <f>Prognoser!D84</f>
        <v>0</v>
      </c>
      <c r="D102" s="278">
        <f ca="1">IFERROR('JA basår'!AD26+'JA basår'!AD56,0)</f>
        <v>0</v>
      </c>
      <c r="E102" s="278">
        <f t="shared" ref="E102:BP102" ca="1" si="158">IFERROR(IF(E$17="beräknas ej",0,D102*IF(E$82&gt;$D$77,1,IF(E$82&lt;=$C$77,$C$76,$D$76))*IFERROR(INDEX($B$8:$E$14,MATCH($A102,$A$8:$A$14,0),MATCH(E$82,$B$6:$E$6,1)),0)),0)</f>
        <v>0</v>
      </c>
      <c r="F102" s="278">
        <f t="shared" ca="1" si="158"/>
        <v>0</v>
      </c>
      <c r="G102" s="278">
        <f t="shared" ca="1" si="158"/>
        <v>0</v>
      </c>
      <c r="H102" s="278">
        <f t="shared" ca="1" si="158"/>
        <v>0</v>
      </c>
      <c r="I102" s="278">
        <f t="shared" ca="1" si="158"/>
        <v>0</v>
      </c>
      <c r="J102" s="278">
        <f t="shared" ca="1" si="158"/>
        <v>0</v>
      </c>
      <c r="K102" s="278">
        <f t="shared" ca="1" si="158"/>
        <v>0</v>
      </c>
      <c r="L102" s="278">
        <f t="shared" ca="1" si="158"/>
        <v>0</v>
      </c>
      <c r="M102" s="278">
        <f t="shared" ca="1" si="158"/>
        <v>0</v>
      </c>
      <c r="N102" s="278">
        <f t="shared" ca="1" si="158"/>
        <v>0</v>
      </c>
      <c r="O102" s="278">
        <f t="shared" ca="1" si="158"/>
        <v>0</v>
      </c>
      <c r="P102" s="278">
        <f t="shared" ca="1" si="158"/>
        <v>0</v>
      </c>
      <c r="Q102" s="278">
        <f t="shared" ca="1" si="158"/>
        <v>0</v>
      </c>
      <c r="R102" s="278">
        <f t="shared" ca="1" si="158"/>
        <v>0</v>
      </c>
      <c r="S102" s="278">
        <f t="shared" ca="1" si="158"/>
        <v>0</v>
      </c>
      <c r="T102" s="278">
        <f t="shared" ca="1" si="158"/>
        <v>0</v>
      </c>
      <c r="U102" s="278">
        <f t="shared" ca="1" si="158"/>
        <v>0</v>
      </c>
      <c r="V102" s="278">
        <f t="shared" ca="1" si="158"/>
        <v>0</v>
      </c>
      <c r="W102" s="278">
        <f t="shared" ca="1" si="158"/>
        <v>0</v>
      </c>
      <c r="X102" s="278">
        <f t="shared" ca="1" si="158"/>
        <v>0</v>
      </c>
      <c r="Y102" s="278">
        <f t="shared" ca="1" si="158"/>
        <v>0</v>
      </c>
      <c r="Z102" s="278">
        <f t="shared" ca="1" si="158"/>
        <v>0</v>
      </c>
      <c r="AA102" s="278">
        <f t="shared" ca="1" si="158"/>
        <v>0</v>
      </c>
      <c r="AB102" s="278">
        <f t="shared" ca="1" si="158"/>
        <v>0</v>
      </c>
      <c r="AC102" s="278">
        <f t="shared" ca="1" si="158"/>
        <v>0</v>
      </c>
      <c r="AD102" s="278">
        <f t="shared" ca="1" si="158"/>
        <v>0</v>
      </c>
      <c r="AE102" s="278">
        <f t="shared" ca="1" si="158"/>
        <v>0</v>
      </c>
      <c r="AF102" s="278">
        <f t="shared" ca="1" si="158"/>
        <v>0</v>
      </c>
      <c r="AG102" s="278">
        <f t="shared" ca="1" si="158"/>
        <v>0</v>
      </c>
      <c r="AH102" s="278">
        <f t="shared" ca="1" si="158"/>
        <v>0</v>
      </c>
      <c r="AI102" s="278">
        <f t="shared" ca="1" si="158"/>
        <v>0</v>
      </c>
      <c r="AJ102" s="278">
        <f t="shared" ca="1" si="158"/>
        <v>0</v>
      </c>
      <c r="AK102" s="278">
        <f t="shared" ca="1" si="158"/>
        <v>0</v>
      </c>
      <c r="AL102" s="278">
        <f t="shared" ca="1" si="158"/>
        <v>0</v>
      </c>
      <c r="AM102" s="278">
        <f t="shared" ca="1" si="158"/>
        <v>0</v>
      </c>
      <c r="AN102" s="278">
        <f t="shared" ca="1" si="158"/>
        <v>0</v>
      </c>
      <c r="AO102" s="278">
        <f t="shared" ca="1" si="158"/>
        <v>0</v>
      </c>
      <c r="AP102" s="278">
        <f t="shared" ca="1" si="158"/>
        <v>0</v>
      </c>
      <c r="AQ102" s="278">
        <f t="shared" ca="1" si="158"/>
        <v>0</v>
      </c>
      <c r="AR102" s="278">
        <f t="shared" ca="1" si="158"/>
        <v>0</v>
      </c>
      <c r="AS102" s="278">
        <f t="shared" ca="1" si="158"/>
        <v>0</v>
      </c>
      <c r="AT102" s="278">
        <f t="shared" ca="1" si="158"/>
        <v>0</v>
      </c>
      <c r="AU102" s="278">
        <f t="shared" ca="1" si="158"/>
        <v>0</v>
      </c>
      <c r="AV102" s="278">
        <f t="shared" ca="1" si="158"/>
        <v>0</v>
      </c>
      <c r="AW102" s="278">
        <f t="shared" ca="1" si="158"/>
        <v>0</v>
      </c>
      <c r="AX102" s="278">
        <f t="shared" ca="1" si="158"/>
        <v>0</v>
      </c>
      <c r="AY102" s="278">
        <f t="shared" ca="1" si="158"/>
        <v>0</v>
      </c>
      <c r="AZ102" s="278">
        <f t="shared" ca="1" si="158"/>
        <v>0</v>
      </c>
      <c r="BA102" s="278">
        <f t="shared" ca="1" si="158"/>
        <v>0</v>
      </c>
      <c r="BB102" s="278">
        <f t="shared" ca="1" si="158"/>
        <v>0</v>
      </c>
      <c r="BC102" s="278">
        <f t="shared" ca="1" si="158"/>
        <v>0</v>
      </c>
      <c r="BD102" s="278">
        <f t="shared" ca="1" si="158"/>
        <v>0</v>
      </c>
      <c r="BE102" s="278">
        <f t="shared" ca="1" si="158"/>
        <v>0</v>
      </c>
      <c r="BF102" s="278">
        <f t="shared" ca="1" si="158"/>
        <v>0</v>
      </c>
      <c r="BG102" s="278">
        <f t="shared" ca="1" si="158"/>
        <v>0</v>
      </c>
      <c r="BH102" s="278">
        <f t="shared" ca="1" si="158"/>
        <v>0</v>
      </c>
      <c r="BI102" s="278">
        <f t="shared" ca="1" si="158"/>
        <v>0</v>
      </c>
      <c r="BJ102" s="278">
        <f t="shared" ca="1" si="158"/>
        <v>0</v>
      </c>
      <c r="BK102" s="278">
        <f t="shared" ca="1" si="158"/>
        <v>0</v>
      </c>
      <c r="BL102" s="278">
        <f t="shared" ca="1" si="158"/>
        <v>0</v>
      </c>
      <c r="BM102" s="278">
        <f t="shared" ca="1" si="158"/>
        <v>0</v>
      </c>
      <c r="BN102" s="278">
        <f t="shared" ca="1" si="158"/>
        <v>0</v>
      </c>
      <c r="BO102" s="278">
        <f t="shared" ca="1" si="158"/>
        <v>0</v>
      </c>
      <c r="BP102" s="278">
        <f t="shared" ca="1" si="158"/>
        <v>0</v>
      </c>
      <c r="BQ102" s="278">
        <f t="shared" ref="BQ102:CS102" ca="1" si="159">IFERROR(IF(BQ$17="beräknas ej",0,BP102*IF(BQ$82&gt;$D$77,1,IF(BQ$82&lt;=$C$77,$C$76,$D$76))*IFERROR(INDEX($B$8:$E$14,MATCH($A102,$A$8:$A$14,0),MATCH(BQ$82,$B$6:$E$6,1)),0)),0)</f>
        <v>0</v>
      </c>
      <c r="BR102" s="278">
        <f t="shared" ca="1" si="159"/>
        <v>0</v>
      </c>
      <c r="BS102" s="278">
        <f t="shared" ca="1" si="159"/>
        <v>0</v>
      </c>
      <c r="BT102" s="278">
        <f t="shared" ca="1" si="159"/>
        <v>0</v>
      </c>
      <c r="BU102" s="278">
        <f t="shared" si="159"/>
        <v>0</v>
      </c>
      <c r="BV102" s="278">
        <f t="shared" si="159"/>
        <v>0</v>
      </c>
      <c r="BW102" s="278">
        <f t="shared" si="159"/>
        <v>0</v>
      </c>
      <c r="BX102" s="278">
        <f t="shared" si="159"/>
        <v>0</v>
      </c>
      <c r="BY102" s="278">
        <f t="shared" si="159"/>
        <v>0</v>
      </c>
      <c r="BZ102" s="278">
        <f t="shared" si="159"/>
        <v>0</v>
      </c>
      <c r="CA102" s="278">
        <f t="shared" si="159"/>
        <v>0</v>
      </c>
      <c r="CB102" s="278">
        <f t="shared" si="159"/>
        <v>0</v>
      </c>
      <c r="CC102" s="278">
        <f t="shared" si="159"/>
        <v>0</v>
      </c>
      <c r="CD102" s="278">
        <f t="shared" si="159"/>
        <v>0</v>
      </c>
      <c r="CE102" s="278">
        <f t="shared" si="159"/>
        <v>0</v>
      </c>
      <c r="CF102" s="278">
        <f t="shared" si="159"/>
        <v>0</v>
      </c>
      <c r="CG102" s="278">
        <f t="shared" si="159"/>
        <v>0</v>
      </c>
      <c r="CH102" s="278">
        <f t="shared" si="159"/>
        <v>0</v>
      </c>
      <c r="CI102" s="278">
        <f t="shared" si="159"/>
        <v>0</v>
      </c>
      <c r="CJ102" s="278">
        <f t="shared" si="159"/>
        <v>0</v>
      </c>
      <c r="CK102" s="278">
        <f t="shared" si="159"/>
        <v>0</v>
      </c>
      <c r="CL102" s="278">
        <f t="shared" si="159"/>
        <v>0</v>
      </c>
      <c r="CM102" s="278">
        <f t="shared" si="159"/>
        <v>0</v>
      </c>
      <c r="CN102" s="278">
        <f t="shared" si="159"/>
        <v>0</v>
      </c>
      <c r="CO102" s="278">
        <f t="shared" si="159"/>
        <v>0</v>
      </c>
      <c r="CP102" s="278">
        <f t="shared" si="159"/>
        <v>0</v>
      </c>
      <c r="CQ102" s="278">
        <f t="shared" si="159"/>
        <v>0</v>
      </c>
      <c r="CR102" s="278">
        <f t="shared" si="159"/>
        <v>0</v>
      </c>
      <c r="CS102" s="278">
        <f t="shared" si="159"/>
        <v>0</v>
      </c>
    </row>
    <row r="103" spans="1:97" s="377" customFormat="1" x14ac:dyDescent="0.35">
      <c r="A103" s="278">
        <f>Prognoser!C85</f>
        <v>0</v>
      </c>
      <c r="B103" s="278" t="str">
        <f>'JA basår'!B27</f>
        <v>0 0</v>
      </c>
      <c r="C103" s="278">
        <f>Prognoser!D85</f>
        <v>0</v>
      </c>
      <c r="D103" s="278">
        <f ca="1">IFERROR('JA basår'!AD27+'JA basår'!AD57,0)</f>
        <v>0</v>
      </c>
      <c r="E103" s="278">
        <f t="shared" ref="E103:BP103" ca="1" si="160">IFERROR(IF(E$17="beräknas ej",0,D103*IF(E$82&gt;$D$77,1,IF(E$82&lt;=$C$77,$C$76,$D$76))*IFERROR(INDEX($B$8:$E$14,MATCH($A103,$A$8:$A$14,0),MATCH(E$82,$B$6:$E$6,1)),0)),0)</f>
        <v>0</v>
      </c>
      <c r="F103" s="278">
        <f t="shared" ca="1" si="160"/>
        <v>0</v>
      </c>
      <c r="G103" s="278">
        <f t="shared" ca="1" si="160"/>
        <v>0</v>
      </c>
      <c r="H103" s="278">
        <f t="shared" ca="1" si="160"/>
        <v>0</v>
      </c>
      <c r="I103" s="278">
        <f t="shared" ca="1" si="160"/>
        <v>0</v>
      </c>
      <c r="J103" s="278">
        <f t="shared" ca="1" si="160"/>
        <v>0</v>
      </c>
      <c r="K103" s="278">
        <f t="shared" ca="1" si="160"/>
        <v>0</v>
      </c>
      <c r="L103" s="278">
        <f t="shared" ca="1" si="160"/>
        <v>0</v>
      </c>
      <c r="M103" s="278">
        <f t="shared" ca="1" si="160"/>
        <v>0</v>
      </c>
      <c r="N103" s="278">
        <f t="shared" ca="1" si="160"/>
        <v>0</v>
      </c>
      <c r="O103" s="278">
        <f t="shared" ca="1" si="160"/>
        <v>0</v>
      </c>
      <c r="P103" s="278">
        <f t="shared" ca="1" si="160"/>
        <v>0</v>
      </c>
      <c r="Q103" s="278">
        <f t="shared" ca="1" si="160"/>
        <v>0</v>
      </c>
      <c r="R103" s="278">
        <f t="shared" ca="1" si="160"/>
        <v>0</v>
      </c>
      <c r="S103" s="278">
        <f t="shared" ca="1" si="160"/>
        <v>0</v>
      </c>
      <c r="T103" s="278">
        <f t="shared" ca="1" si="160"/>
        <v>0</v>
      </c>
      <c r="U103" s="278">
        <f t="shared" ca="1" si="160"/>
        <v>0</v>
      </c>
      <c r="V103" s="278">
        <f t="shared" ca="1" si="160"/>
        <v>0</v>
      </c>
      <c r="W103" s="278">
        <f t="shared" ca="1" si="160"/>
        <v>0</v>
      </c>
      <c r="X103" s="278">
        <f t="shared" ca="1" si="160"/>
        <v>0</v>
      </c>
      <c r="Y103" s="278">
        <f t="shared" ca="1" si="160"/>
        <v>0</v>
      </c>
      <c r="Z103" s="278">
        <f t="shared" ca="1" si="160"/>
        <v>0</v>
      </c>
      <c r="AA103" s="278">
        <f t="shared" ca="1" si="160"/>
        <v>0</v>
      </c>
      <c r="AB103" s="278">
        <f t="shared" ca="1" si="160"/>
        <v>0</v>
      </c>
      <c r="AC103" s="278">
        <f t="shared" ca="1" si="160"/>
        <v>0</v>
      </c>
      <c r="AD103" s="278">
        <f t="shared" ca="1" si="160"/>
        <v>0</v>
      </c>
      <c r="AE103" s="278">
        <f t="shared" ca="1" si="160"/>
        <v>0</v>
      </c>
      <c r="AF103" s="278">
        <f t="shared" ca="1" si="160"/>
        <v>0</v>
      </c>
      <c r="AG103" s="278">
        <f t="shared" ca="1" si="160"/>
        <v>0</v>
      </c>
      <c r="AH103" s="278">
        <f t="shared" ca="1" si="160"/>
        <v>0</v>
      </c>
      <c r="AI103" s="278">
        <f t="shared" ca="1" si="160"/>
        <v>0</v>
      </c>
      <c r="AJ103" s="278">
        <f t="shared" ca="1" si="160"/>
        <v>0</v>
      </c>
      <c r="AK103" s="278">
        <f t="shared" ca="1" si="160"/>
        <v>0</v>
      </c>
      <c r="AL103" s="278">
        <f t="shared" ca="1" si="160"/>
        <v>0</v>
      </c>
      <c r="AM103" s="278">
        <f t="shared" ca="1" si="160"/>
        <v>0</v>
      </c>
      <c r="AN103" s="278">
        <f t="shared" ca="1" si="160"/>
        <v>0</v>
      </c>
      <c r="AO103" s="278">
        <f t="shared" ca="1" si="160"/>
        <v>0</v>
      </c>
      <c r="AP103" s="278">
        <f t="shared" ca="1" si="160"/>
        <v>0</v>
      </c>
      <c r="AQ103" s="278">
        <f t="shared" ca="1" si="160"/>
        <v>0</v>
      </c>
      <c r="AR103" s="278">
        <f t="shared" ca="1" si="160"/>
        <v>0</v>
      </c>
      <c r="AS103" s="278">
        <f t="shared" ca="1" si="160"/>
        <v>0</v>
      </c>
      <c r="AT103" s="278">
        <f t="shared" ca="1" si="160"/>
        <v>0</v>
      </c>
      <c r="AU103" s="278">
        <f t="shared" ca="1" si="160"/>
        <v>0</v>
      </c>
      <c r="AV103" s="278">
        <f t="shared" ca="1" si="160"/>
        <v>0</v>
      </c>
      <c r="AW103" s="278">
        <f t="shared" ca="1" si="160"/>
        <v>0</v>
      </c>
      <c r="AX103" s="278">
        <f t="shared" ca="1" si="160"/>
        <v>0</v>
      </c>
      <c r="AY103" s="278">
        <f t="shared" ca="1" si="160"/>
        <v>0</v>
      </c>
      <c r="AZ103" s="278">
        <f t="shared" ca="1" si="160"/>
        <v>0</v>
      </c>
      <c r="BA103" s="278">
        <f t="shared" ca="1" si="160"/>
        <v>0</v>
      </c>
      <c r="BB103" s="278">
        <f t="shared" ca="1" si="160"/>
        <v>0</v>
      </c>
      <c r="BC103" s="278">
        <f t="shared" ca="1" si="160"/>
        <v>0</v>
      </c>
      <c r="BD103" s="278">
        <f t="shared" ca="1" si="160"/>
        <v>0</v>
      </c>
      <c r="BE103" s="278">
        <f t="shared" ca="1" si="160"/>
        <v>0</v>
      </c>
      <c r="BF103" s="278">
        <f t="shared" ca="1" si="160"/>
        <v>0</v>
      </c>
      <c r="BG103" s="278">
        <f t="shared" ca="1" si="160"/>
        <v>0</v>
      </c>
      <c r="BH103" s="278">
        <f t="shared" ca="1" si="160"/>
        <v>0</v>
      </c>
      <c r="BI103" s="278">
        <f t="shared" ca="1" si="160"/>
        <v>0</v>
      </c>
      <c r="BJ103" s="278">
        <f t="shared" ca="1" si="160"/>
        <v>0</v>
      </c>
      <c r="BK103" s="278">
        <f t="shared" ca="1" si="160"/>
        <v>0</v>
      </c>
      <c r="BL103" s="278">
        <f t="shared" ca="1" si="160"/>
        <v>0</v>
      </c>
      <c r="BM103" s="278">
        <f t="shared" ca="1" si="160"/>
        <v>0</v>
      </c>
      <c r="BN103" s="278">
        <f t="shared" ca="1" si="160"/>
        <v>0</v>
      </c>
      <c r="BO103" s="278">
        <f t="shared" ca="1" si="160"/>
        <v>0</v>
      </c>
      <c r="BP103" s="278">
        <f t="shared" ca="1" si="160"/>
        <v>0</v>
      </c>
      <c r="BQ103" s="278">
        <f t="shared" ref="BQ103:CS103" ca="1" si="161">IFERROR(IF(BQ$17="beräknas ej",0,BP103*IF(BQ$82&gt;$D$77,1,IF(BQ$82&lt;=$C$77,$C$76,$D$76))*IFERROR(INDEX($B$8:$E$14,MATCH($A103,$A$8:$A$14,0),MATCH(BQ$82,$B$6:$E$6,1)),0)),0)</f>
        <v>0</v>
      </c>
      <c r="BR103" s="278">
        <f t="shared" ca="1" si="161"/>
        <v>0</v>
      </c>
      <c r="BS103" s="278">
        <f t="shared" ca="1" si="161"/>
        <v>0</v>
      </c>
      <c r="BT103" s="278">
        <f t="shared" ca="1" si="161"/>
        <v>0</v>
      </c>
      <c r="BU103" s="278">
        <f t="shared" si="161"/>
        <v>0</v>
      </c>
      <c r="BV103" s="278">
        <f t="shared" si="161"/>
        <v>0</v>
      </c>
      <c r="BW103" s="278">
        <f t="shared" si="161"/>
        <v>0</v>
      </c>
      <c r="BX103" s="278">
        <f t="shared" si="161"/>
        <v>0</v>
      </c>
      <c r="BY103" s="278">
        <f t="shared" si="161"/>
        <v>0</v>
      </c>
      <c r="BZ103" s="278">
        <f t="shared" si="161"/>
        <v>0</v>
      </c>
      <c r="CA103" s="278">
        <f t="shared" si="161"/>
        <v>0</v>
      </c>
      <c r="CB103" s="278">
        <f t="shared" si="161"/>
        <v>0</v>
      </c>
      <c r="CC103" s="278">
        <f t="shared" si="161"/>
        <v>0</v>
      </c>
      <c r="CD103" s="278">
        <f t="shared" si="161"/>
        <v>0</v>
      </c>
      <c r="CE103" s="278">
        <f t="shared" si="161"/>
        <v>0</v>
      </c>
      <c r="CF103" s="278">
        <f t="shared" si="161"/>
        <v>0</v>
      </c>
      <c r="CG103" s="278">
        <f t="shared" si="161"/>
        <v>0</v>
      </c>
      <c r="CH103" s="278">
        <f t="shared" si="161"/>
        <v>0</v>
      </c>
      <c r="CI103" s="278">
        <f t="shared" si="161"/>
        <v>0</v>
      </c>
      <c r="CJ103" s="278">
        <f t="shared" si="161"/>
        <v>0</v>
      </c>
      <c r="CK103" s="278">
        <f t="shared" si="161"/>
        <v>0</v>
      </c>
      <c r="CL103" s="278">
        <f t="shared" si="161"/>
        <v>0</v>
      </c>
      <c r="CM103" s="278">
        <f t="shared" si="161"/>
        <v>0</v>
      </c>
      <c r="CN103" s="278">
        <f t="shared" si="161"/>
        <v>0</v>
      </c>
      <c r="CO103" s="278">
        <f t="shared" si="161"/>
        <v>0</v>
      </c>
      <c r="CP103" s="278">
        <f t="shared" si="161"/>
        <v>0</v>
      </c>
      <c r="CQ103" s="278">
        <f t="shared" si="161"/>
        <v>0</v>
      </c>
      <c r="CR103" s="278">
        <f t="shared" si="161"/>
        <v>0</v>
      </c>
      <c r="CS103" s="278">
        <f t="shared" si="161"/>
        <v>0</v>
      </c>
    </row>
    <row r="104" spans="1:97" s="377" customFormat="1" x14ac:dyDescent="0.35">
      <c r="A104" s="278">
        <f>Prognoser!C86</f>
        <v>0</v>
      </c>
      <c r="B104" s="278" t="str">
        <f>'JA basår'!B28</f>
        <v>0 0</v>
      </c>
      <c r="C104" s="278">
        <f>Prognoser!D86</f>
        <v>0</v>
      </c>
      <c r="D104" s="278">
        <f ca="1">IFERROR('JA basår'!AD28+'JA basår'!AD58,0)</f>
        <v>0</v>
      </c>
      <c r="E104" s="278">
        <f t="shared" ref="E104:BP104" ca="1" si="162">IFERROR(IF(E$17="beräknas ej",0,D104*IF(E$82&gt;$D$77,1,IF(E$82&lt;=$C$77,$C$76,$D$76))*IFERROR(INDEX($B$8:$E$14,MATCH($A104,$A$8:$A$14,0),MATCH(E$82,$B$6:$E$6,1)),0)),0)</f>
        <v>0</v>
      </c>
      <c r="F104" s="278">
        <f t="shared" ca="1" si="162"/>
        <v>0</v>
      </c>
      <c r="G104" s="278">
        <f t="shared" ca="1" si="162"/>
        <v>0</v>
      </c>
      <c r="H104" s="278">
        <f t="shared" ca="1" si="162"/>
        <v>0</v>
      </c>
      <c r="I104" s="278">
        <f t="shared" ca="1" si="162"/>
        <v>0</v>
      </c>
      <c r="J104" s="278">
        <f t="shared" ca="1" si="162"/>
        <v>0</v>
      </c>
      <c r="K104" s="278">
        <f t="shared" ca="1" si="162"/>
        <v>0</v>
      </c>
      <c r="L104" s="278">
        <f t="shared" ca="1" si="162"/>
        <v>0</v>
      </c>
      <c r="M104" s="278">
        <f t="shared" ca="1" si="162"/>
        <v>0</v>
      </c>
      <c r="N104" s="278">
        <f t="shared" ca="1" si="162"/>
        <v>0</v>
      </c>
      <c r="O104" s="278">
        <f t="shared" ca="1" si="162"/>
        <v>0</v>
      </c>
      <c r="P104" s="278">
        <f t="shared" ca="1" si="162"/>
        <v>0</v>
      </c>
      <c r="Q104" s="278">
        <f t="shared" ca="1" si="162"/>
        <v>0</v>
      </c>
      <c r="R104" s="278">
        <f t="shared" ca="1" si="162"/>
        <v>0</v>
      </c>
      <c r="S104" s="278">
        <f t="shared" ca="1" si="162"/>
        <v>0</v>
      </c>
      <c r="T104" s="278">
        <f t="shared" ca="1" si="162"/>
        <v>0</v>
      </c>
      <c r="U104" s="278">
        <f t="shared" ca="1" si="162"/>
        <v>0</v>
      </c>
      <c r="V104" s="278">
        <f t="shared" ca="1" si="162"/>
        <v>0</v>
      </c>
      <c r="W104" s="278">
        <f t="shared" ca="1" si="162"/>
        <v>0</v>
      </c>
      <c r="X104" s="278">
        <f t="shared" ca="1" si="162"/>
        <v>0</v>
      </c>
      <c r="Y104" s="278">
        <f t="shared" ca="1" si="162"/>
        <v>0</v>
      </c>
      <c r="Z104" s="278">
        <f t="shared" ca="1" si="162"/>
        <v>0</v>
      </c>
      <c r="AA104" s="278">
        <f t="shared" ca="1" si="162"/>
        <v>0</v>
      </c>
      <c r="AB104" s="278">
        <f t="shared" ca="1" si="162"/>
        <v>0</v>
      </c>
      <c r="AC104" s="278">
        <f t="shared" ca="1" si="162"/>
        <v>0</v>
      </c>
      <c r="AD104" s="278">
        <f t="shared" ca="1" si="162"/>
        <v>0</v>
      </c>
      <c r="AE104" s="278">
        <f t="shared" ca="1" si="162"/>
        <v>0</v>
      </c>
      <c r="AF104" s="278">
        <f t="shared" ca="1" si="162"/>
        <v>0</v>
      </c>
      <c r="AG104" s="278">
        <f t="shared" ca="1" si="162"/>
        <v>0</v>
      </c>
      <c r="AH104" s="278">
        <f t="shared" ca="1" si="162"/>
        <v>0</v>
      </c>
      <c r="AI104" s="278">
        <f t="shared" ca="1" si="162"/>
        <v>0</v>
      </c>
      <c r="AJ104" s="278">
        <f t="shared" ca="1" si="162"/>
        <v>0</v>
      </c>
      <c r="AK104" s="278">
        <f t="shared" ca="1" si="162"/>
        <v>0</v>
      </c>
      <c r="AL104" s="278">
        <f t="shared" ca="1" si="162"/>
        <v>0</v>
      </c>
      <c r="AM104" s="278">
        <f t="shared" ca="1" si="162"/>
        <v>0</v>
      </c>
      <c r="AN104" s="278">
        <f t="shared" ca="1" si="162"/>
        <v>0</v>
      </c>
      <c r="AO104" s="278">
        <f t="shared" ca="1" si="162"/>
        <v>0</v>
      </c>
      <c r="AP104" s="278">
        <f t="shared" ca="1" si="162"/>
        <v>0</v>
      </c>
      <c r="AQ104" s="278">
        <f t="shared" ca="1" si="162"/>
        <v>0</v>
      </c>
      <c r="AR104" s="278">
        <f t="shared" ca="1" si="162"/>
        <v>0</v>
      </c>
      <c r="AS104" s="278">
        <f t="shared" ca="1" si="162"/>
        <v>0</v>
      </c>
      <c r="AT104" s="278">
        <f t="shared" ca="1" si="162"/>
        <v>0</v>
      </c>
      <c r="AU104" s="278">
        <f t="shared" ca="1" si="162"/>
        <v>0</v>
      </c>
      <c r="AV104" s="278">
        <f t="shared" ca="1" si="162"/>
        <v>0</v>
      </c>
      <c r="AW104" s="278">
        <f t="shared" ca="1" si="162"/>
        <v>0</v>
      </c>
      <c r="AX104" s="278">
        <f t="shared" ca="1" si="162"/>
        <v>0</v>
      </c>
      <c r="AY104" s="278">
        <f t="shared" ca="1" si="162"/>
        <v>0</v>
      </c>
      <c r="AZ104" s="278">
        <f t="shared" ca="1" si="162"/>
        <v>0</v>
      </c>
      <c r="BA104" s="278">
        <f t="shared" ca="1" si="162"/>
        <v>0</v>
      </c>
      <c r="BB104" s="278">
        <f t="shared" ca="1" si="162"/>
        <v>0</v>
      </c>
      <c r="BC104" s="278">
        <f t="shared" ca="1" si="162"/>
        <v>0</v>
      </c>
      <c r="BD104" s="278">
        <f t="shared" ca="1" si="162"/>
        <v>0</v>
      </c>
      <c r="BE104" s="278">
        <f t="shared" ca="1" si="162"/>
        <v>0</v>
      </c>
      <c r="BF104" s="278">
        <f t="shared" ca="1" si="162"/>
        <v>0</v>
      </c>
      <c r="BG104" s="278">
        <f t="shared" ca="1" si="162"/>
        <v>0</v>
      </c>
      <c r="BH104" s="278">
        <f t="shared" ca="1" si="162"/>
        <v>0</v>
      </c>
      <c r="BI104" s="278">
        <f t="shared" ca="1" si="162"/>
        <v>0</v>
      </c>
      <c r="BJ104" s="278">
        <f t="shared" ca="1" si="162"/>
        <v>0</v>
      </c>
      <c r="BK104" s="278">
        <f t="shared" ca="1" si="162"/>
        <v>0</v>
      </c>
      <c r="BL104" s="278">
        <f t="shared" ca="1" si="162"/>
        <v>0</v>
      </c>
      <c r="BM104" s="278">
        <f t="shared" ca="1" si="162"/>
        <v>0</v>
      </c>
      <c r="BN104" s="278">
        <f t="shared" ca="1" si="162"/>
        <v>0</v>
      </c>
      <c r="BO104" s="278">
        <f t="shared" ca="1" si="162"/>
        <v>0</v>
      </c>
      <c r="BP104" s="278">
        <f t="shared" ca="1" si="162"/>
        <v>0</v>
      </c>
      <c r="BQ104" s="278">
        <f t="shared" ref="BQ104:CS104" ca="1" si="163">IFERROR(IF(BQ$17="beräknas ej",0,BP104*IF(BQ$82&gt;$D$77,1,IF(BQ$82&lt;=$C$77,$C$76,$D$76))*IFERROR(INDEX($B$8:$E$14,MATCH($A104,$A$8:$A$14,0),MATCH(BQ$82,$B$6:$E$6,1)),0)),0)</f>
        <v>0</v>
      </c>
      <c r="BR104" s="278">
        <f t="shared" ca="1" si="163"/>
        <v>0</v>
      </c>
      <c r="BS104" s="278">
        <f t="shared" ca="1" si="163"/>
        <v>0</v>
      </c>
      <c r="BT104" s="278">
        <f t="shared" ca="1" si="163"/>
        <v>0</v>
      </c>
      <c r="BU104" s="278">
        <f t="shared" si="163"/>
        <v>0</v>
      </c>
      <c r="BV104" s="278">
        <f t="shared" si="163"/>
        <v>0</v>
      </c>
      <c r="BW104" s="278">
        <f t="shared" si="163"/>
        <v>0</v>
      </c>
      <c r="BX104" s="278">
        <f t="shared" si="163"/>
        <v>0</v>
      </c>
      <c r="BY104" s="278">
        <f t="shared" si="163"/>
        <v>0</v>
      </c>
      <c r="BZ104" s="278">
        <f t="shared" si="163"/>
        <v>0</v>
      </c>
      <c r="CA104" s="278">
        <f t="shared" si="163"/>
        <v>0</v>
      </c>
      <c r="CB104" s="278">
        <f t="shared" si="163"/>
        <v>0</v>
      </c>
      <c r="CC104" s="278">
        <f t="shared" si="163"/>
        <v>0</v>
      </c>
      <c r="CD104" s="278">
        <f t="shared" si="163"/>
        <v>0</v>
      </c>
      <c r="CE104" s="278">
        <f t="shared" si="163"/>
        <v>0</v>
      </c>
      <c r="CF104" s="278">
        <f t="shared" si="163"/>
        <v>0</v>
      </c>
      <c r="CG104" s="278">
        <f t="shared" si="163"/>
        <v>0</v>
      </c>
      <c r="CH104" s="278">
        <f t="shared" si="163"/>
        <v>0</v>
      </c>
      <c r="CI104" s="278">
        <f t="shared" si="163"/>
        <v>0</v>
      </c>
      <c r="CJ104" s="278">
        <f t="shared" si="163"/>
        <v>0</v>
      </c>
      <c r="CK104" s="278">
        <f t="shared" si="163"/>
        <v>0</v>
      </c>
      <c r="CL104" s="278">
        <f t="shared" si="163"/>
        <v>0</v>
      </c>
      <c r="CM104" s="278">
        <f t="shared" si="163"/>
        <v>0</v>
      </c>
      <c r="CN104" s="278">
        <f t="shared" si="163"/>
        <v>0</v>
      </c>
      <c r="CO104" s="278">
        <f t="shared" si="163"/>
        <v>0</v>
      </c>
      <c r="CP104" s="278">
        <f t="shared" si="163"/>
        <v>0</v>
      </c>
      <c r="CQ104" s="278">
        <f t="shared" si="163"/>
        <v>0</v>
      </c>
      <c r="CR104" s="278">
        <f t="shared" si="163"/>
        <v>0</v>
      </c>
      <c r="CS104" s="278">
        <f t="shared" si="163"/>
        <v>0</v>
      </c>
    </row>
    <row r="105" spans="1:97" s="377" customFormat="1" x14ac:dyDescent="0.35">
      <c r="A105" s="278">
        <f>Prognoser!C87</f>
        <v>0</v>
      </c>
      <c r="B105" s="278" t="str">
        <f>'JA basår'!B29</f>
        <v>0 0</v>
      </c>
      <c r="C105" s="278">
        <f>Prognoser!D87</f>
        <v>0</v>
      </c>
      <c r="D105" s="278">
        <f ca="1">IFERROR('JA basår'!AD29+'JA basår'!AD59,0)</f>
        <v>0</v>
      </c>
      <c r="E105" s="278">
        <f t="shared" ref="E105:BP105" ca="1" si="164">IFERROR(IF(E$17="beräknas ej",0,D105*IF(E$82&gt;$D$77,1,IF(E$82&lt;=$C$77,$C$76,$D$76))*IFERROR(INDEX($B$8:$E$14,MATCH($A105,$A$8:$A$14,0),MATCH(E$82,$B$6:$E$6,1)),0)),0)</f>
        <v>0</v>
      </c>
      <c r="F105" s="278">
        <f t="shared" ca="1" si="164"/>
        <v>0</v>
      </c>
      <c r="G105" s="278">
        <f t="shared" ca="1" si="164"/>
        <v>0</v>
      </c>
      <c r="H105" s="278">
        <f t="shared" ca="1" si="164"/>
        <v>0</v>
      </c>
      <c r="I105" s="278">
        <f t="shared" ca="1" si="164"/>
        <v>0</v>
      </c>
      <c r="J105" s="278">
        <f t="shared" ca="1" si="164"/>
        <v>0</v>
      </c>
      <c r="K105" s="278">
        <f t="shared" ca="1" si="164"/>
        <v>0</v>
      </c>
      <c r="L105" s="278">
        <f t="shared" ca="1" si="164"/>
        <v>0</v>
      </c>
      <c r="M105" s="278">
        <f t="shared" ca="1" si="164"/>
        <v>0</v>
      </c>
      <c r="N105" s="278">
        <f t="shared" ca="1" si="164"/>
        <v>0</v>
      </c>
      <c r="O105" s="278">
        <f t="shared" ca="1" si="164"/>
        <v>0</v>
      </c>
      <c r="P105" s="278">
        <f t="shared" ca="1" si="164"/>
        <v>0</v>
      </c>
      <c r="Q105" s="278">
        <f t="shared" ca="1" si="164"/>
        <v>0</v>
      </c>
      <c r="R105" s="278">
        <f t="shared" ca="1" si="164"/>
        <v>0</v>
      </c>
      <c r="S105" s="278">
        <f t="shared" ca="1" si="164"/>
        <v>0</v>
      </c>
      <c r="T105" s="278">
        <f t="shared" ca="1" si="164"/>
        <v>0</v>
      </c>
      <c r="U105" s="278">
        <f t="shared" ca="1" si="164"/>
        <v>0</v>
      </c>
      <c r="V105" s="278">
        <f t="shared" ca="1" si="164"/>
        <v>0</v>
      </c>
      <c r="W105" s="278">
        <f t="shared" ca="1" si="164"/>
        <v>0</v>
      </c>
      <c r="X105" s="278">
        <f t="shared" ca="1" si="164"/>
        <v>0</v>
      </c>
      <c r="Y105" s="278">
        <f t="shared" ca="1" si="164"/>
        <v>0</v>
      </c>
      <c r="Z105" s="278">
        <f t="shared" ca="1" si="164"/>
        <v>0</v>
      </c>
      <c r="AA105" s="278">
        <f t="shared" ca="1" si="164"/>
        <v>0</v>
      </c>
      <c r="AB105" s="278">
        <f t="shared" ca="1" si="164"/>
        <v>0</v>
      </c>
      <c r="AC105" s="278">
        <f t="shared" ca="1" si="164"/>
        <v>0</v>
      </c>
      <c r="AD105" s="278">
        <f t="shared" ca="1" si="164"/>
        <v>0</v>
      </c>
      <c r="AE105" s="278">
        <f t="shared" ca="1" si="164"/>
        <v>0</v>
      </c>
      <c r="AF105" s="278">
        <f t="shared" ca="1" si="164"/>
        <v>0</v>
      </c>
      <c r="AG105" s="278">
        <f t="shared" ca="1" si="164"/>
        <v>0</v>
      </c>
      <c r="AH105" s="278">
        <f t="shared" ca="1" si="164"/>
        <v>0</v>
      </c>
      <c r="AI105" s="278">
        <f t="shared" ca="1" si="164"/>
        <v>0</v>
      </c>
      <c r="AJ105" s="278">
        <f t="shared" ca="1" si="164"/>
        <v>0</v>
      </c>
      <c r="AK105" s="278">
        <f t="shared" ca="1" si="164"/>
        <v>0</v>
      </c>
      <c r="AL105" s="278">
        <f t="shared" ca="1" si="164"/>
        <v>0</v>
      </c>
      <c r="AM105" s="278">
        <f t="shared" ca="1" si="164"/>
        <v>0</v>
      </c>
      <c r="AN105" s="278">
        <f t="shared" ca="1" si="164"/>
        <v>0</v>
      </c>
      <c r="AO105" s="278">
        <f t="shared" ca="1" si="164"/>
        <v>0</v>
      </c>
      <c r="AP105" s="278">
        <f t="shared" ca="1" si="164"/>
        <v>0</v>
      </c>
      <c r="AQ105" s="278">
        <f t="shared" ca="1" si="164"/>
        <v>0</v>
      </c>
      <c r="AR105" s="278">
        <f t="shared" ca="1" si="164"/>
        <v>0</v>
      </c>
      <c r="AS105" s="278">
        <f t="shared" ca="1" si="164"/>
        <v>0</v>
      </c>
      <c r="AT105" s="278">
        <f t="shared" ca="1" si="164"/>
        <v>0</v>
      </c>
      <c r="AU105" s="278">
        <f t="shared" ca="1" si="164"/>
        <v>0</v>
      </c>
      <c r="AV105" s="278">
        <f t="shared" ca="1" si="164"/>
        <v>0</v>
      </c>
      <c r="AW105" s="278">
        <f t="shared" ca="1" si="164"/>
        <v>0</v>
      </c>
      <c r="AX105" s="278">
        <f t="shared" ca="1" si="164"/>
        <v>0</v>
      </c>
      <c r="AY105" s="278">
        <f t="shared" ca="1" si="164"/>
        <v>0</v>
      </c>
      <c r="AZ105" s="278">
        <f t="shared" ca="1" si="164"/>
        <v>0</v>
      </c>
      <c r="BA105" s="278">
        <f t="shared" ca="1" si="164"/>
        <v>0</v>
      </c>
      <c r="BB105" s="278">
        <f t="shared" ca="1" si="164"/>
        <v>0</v>
      </c>
      <c r="BC105" s="278">
        <f t="shared" ca="1" si="164"/>
        <v>0</v>
      </c>
      <c r="BD105" s="278">
        <f t="shared" ca="1" si="164"/>
        <v>0</v>
      </c>
      <c r="BE105" s="278">
        <f t="shared" ca="1" si="164"/>
        <v>0</v>
      </c>
      <c r="BF105" s="278">
        <f t="shared" ca="1" si="164"/>
        <v>0</v>
      </c>
      <c r="BG105" s="278">
        <f t="shared" ca="1" si="164"/>
        <v>0</v>
      </c>
      <c r="BH105" s="278">
        <f t="shared" ca="1" si="164"/>
        <v>0</v>
      </c>
      <c r="BI105" s="278">
        <f t="shared" ca="1" si="164"/>
        <v>0</v>
      </c>
      <c r="BJ105" s="278">
        <f t="shared" ca="1" si="164"/>
        <v>0</v>
      </c>
      <c r="BK105" s="278">
        <f t="shared" ca="1" si="164"/>
        <v>0</v>
      </c>
      <c r="BL105" s="278">
        <f t="shared" ca="1" si="164"/>
        <v>0</v>
      </c>
      <c r="BM105" s="278">
        <f t="shared" ca="1" si="164"/>
        <v>0</v>
      </c>
      <c r="BN105" s="278">
        <f t="shared" ca="1" si="164"/>
        <v>0</v>
      </c>
      <c r="BO105" s="278">
        <f t="shared" ca="1" si="164"/>
        <v>0</v>
      </c>
      <c r="BP105" s="278">
        <f t="shared" ca="1" si="164"/>
        <v>0</v>
      </c>
      <c r="BQ105" s="278">
        <f t="shared" ref="BQ105:CS105" ca="1" si="165">IFERROR(IF(BQ$17="beräknas ej",0,BP105*IF(BQ$82&gt;$D$77,1,IF(BQ$82&lt;=$C$77,$C$76,$D$76))*IFERROR(INDEX($B$8:$E$14,MATCH($A105,$A$8:$A$14,0),MATCH(BQ$82,$B$6:$E$6,1)),0)),0)</f>
        <v>0</v>
      </c>
      <c r="BR105" s="278">
        <f t="shared" ca="1" si="165"/>
        <v>0</v>
      </c>
      <c r="BS105" s="278">
        <f t="shared" ca="1" si="165"/>
        <v>0</v>
      </c>
      <c r="BT105" s="278">
        <f t="shared" ca="1" si="165"/>
        <v>0</v>
      </c>
      <c r="BU105" s="278">
        <f t="shared" si="165"/>
        <v>0</v>
      </c>
      <c r="BV105" s="278">
        <f t="shared" si="165"/>
        <v>0</v>
      </c>
      <c r="BW105" s="278">
        <f t="shared" si="165"/>
        <v>0</v>
      </c>
      <c r="BX105" s="278">
        <f t="shared" si="165"/>
        <v>0</v>
      </c>
      <c r="BY105" s="278">
        <f t="shared" si="165"/>
        <v>0</v>
      </c>
      <c r="BZ105" s="278">
        <f t="shared" si="165"/>
        <v>0</v>
      </c>
      <c r="CA105" s="278">
        <f t="shared" si="165"/>
        <v>0</v>
      </c>
      <c r="CB105" s="278">
        <f t="shared" si="165"/>
        <v>0</v>
      </c>
      <c r="CC105" s="278">
        <f t="shared" si="165"/>
        <v>0</v>
      </c>
      <c r="CD105" s="278">
        <f t="shared" si="165"/>
        <v>0</v>
      </c>
      <c r="CE105" s="278">
        <f t="shared" si="165"/>
        <v>0</v>
      </c>
      <c r="CF105" s="278">
        <f t="shared" si="165"/>
        <v>0</v>
      </c>
      <c r="CG105" s="278">
        <f t="shared" si="165"/>
        <v>0</v>
      </c>
      <c r="CH105" s="278">
        <f t="shared" si="165"/>
        <v>0</v>
      </c>
      <c r="CI105" s="278">
        <f t="shared" si="165"/>
        <v>0</v>
      </c>
      <c r="CJ105" s="278">
        <f t="shared" si="165"/>
        <v>0</v>
      </c>
      <c r="CK105" s="278">
        <f t="shared" si="165"/>
        <v>0</v>
      </c>
      <c r="CL105" s="278">
        <f t="shared" si="165"/>
        <v>0</v>
      </c>
      <c r="CM105" s="278">
        <f t="shared" si="165"/>
        <v>0</v>
      </c>
      <c r="CN105" s="278">
        <f t="shared" si="165"/>
        <v>0</v>
      </c>
      <c r="CO105" s="278">
        <f t="shared" si="165"/>
        <v>0</v>
      </c>
      <c r="CP105" s="278">
        <f t="shared" si="165"/>
        <v>0</v>
      </c>
      <c r="CQ105" s="278">
        <f t="shared" si="165"/>
        <v>0</v>
      </c>
      <c r="CR105" s="278">
        <f t="shared" si="165"/>
        <v>0</v>
      </c>
      <c r="CS105" s="278">
        <f t="shared" si="165"/>
        <v>0</v>
      </c>
    </row>
    <row r="106" spans="1:97" s="377" customFormat="1" x14ac:dyDescent="0.35">
      <c r="A106" s="278">
        <f>Prognoser!C88</f>
        <v>0</v>
      </c>
      <c r="B106" s="278" t="str">
        <f>'JA basår'!B30</f>
        <v>0 0</v>
      </c>
      <c r="C106" s="278">
        <f>Prognoser!D88</f>
        <v>0</v>
      </c>
      <c r="D106" s="278">
        <f ca="1">IFERROR('JA basår'!AD30+'JA basår'!AD60,0)</f>
        <v>0</v>
      </c>
      <c r="E106" s="278">
        <f t="shared" ref="E106:BP106" ca="1" si="166">IFERROR(IF(E$17="beräknas ej",0,D106*IF(E$82&gt;$D$77,1,IF(E$82&lt;=$C$77,$C$76,$D$76))*IFERROR(INDEX($B$8:$E$14,MATCH($A106,$A$8:$A$14,0),MATCH(E$82,$B$6:$E$6,1)),0)),0)</f>
        <v>0</v>
      </c>
      <c r="F106" s="278">
        <f t="shared" ca="1" si="166"/>
        <v>0</v>
      </c>
      <c r="G106" s="278">
        <f t="shared" ca="1" si="166"/>
        <v>0</v>
      </c>
      <c r="H106" s="278">
        <f t="shared" ca="1" si="166"/>
        <v>0</v>
      </c>
      <c r="I106" s="278">
        <f t="shared" ca="1" si="166"/>
        <v>0</v>
      </c>
      <c r="J106" s="278">
        <f t="shared" ca="1" si="166"/>
        <v>0</v>
      </c>
      <c r="K106" s="278">
        <f t="shared" ca="1" si="166"/>
        <v>0</v>
      </c>
      <c r="L106" s="278">
        <f t="shared" ca="1" si="166"/>
        <v>0</v>
      </c>
      <c r="M106" s="278">
        <f t="shared" ca="1" si="166"/>
        <v>0</v>
      </c>
      <c r="N106" s="278">
        <f t="shared" ca="1" si="166"/>
        <v>0</v>
      </c>
      <c r="O106" s="278">
        <f t="shared" ca="1" si="166"/>
        <v>0</v>
      </c>
      <c r="P106" s="278">
        <f t="shared" ca="1" si="166"/>
        <v>0</v>
      </c>
      <c r="Q106" s="278">
        <f t="shared" ca="1" si="166"/>
        <v>0</v>
      </c>
      <c r="R106" s="278">
        <f t="shared" ca="1" si="166"/>
        <v>0</v>
      </c>
      <c r="S106" s="278">
        <f t="shared" ca="1" si="166"/>
        <v>0</v>
      </c>
      <c r="T106" s="278">
        <f t="shared" ca="1" si="166"/>
        <v>0</v>
      </c>
      <c r="U106" s="278">
        <f t="shared" ca="1" si="166"/>
        <v>0</v>
      </c>
      <c r="V106" s="278">
        <f t="shared" ca="1" si="166"/>
        <v>0</v>
      </c>
      <c r="W106" s="278">
        <f t="shared" ca="1" si="166"/>
        <v>0</v>
      </c>
      <c r="X106" s="278">
        <f t="shared" ca="1" si="166"/>
        <v>0</v>
      </c>
      <c r="Y106" s="278">
        <f t="shared" ca="1" si="166"/>
        <v>0</v>
      </c>
      <c r="Z106" s="278">
        <f t="shared" ca="1" si="166"/>
        <v>0</v>
      </c>
      <c r="AA106" s="278">
        <f t="shared" ca="1" si="166"/>
        <v>0</v>
      </c>
      <c r="AB106" s="278">
        <f t="shared" ca="1" si="166"/>
        <v>0</v>
      </c>
      <c r="AC106" s="278">
        <f t="shared" ca="1" si="166"/>
        <v>0</v>
      </c>
      <c r="AD106" s="278">
        <f t="shared" ca="1" si="166"/>
        <v>0</v>
      </c>
      <c r="AE106" s="278">
        <f t="shared" ca="1" si="166"/>
        <v>0</v>
      </c>
      <c r="AF106" s="278">
        <f t="shared" ca="1" si="166"/>
        <v>0</v>
      </c>
      <c r="AG106" s="278">
        <f t="shared" ca="1" si="166"/>
        <v>0</v>
      </c>
      <c r="AH106" s="278">
        <f t="shared" ca="1" si="166"/>
        <v>0</v>
      </c>
      <c r="AI106" s="278">
        <f t="shared" ca="1" si="166"/>
        <v>0</v>
      </c>
      <c r="AJ106" s="278">
        <f t="shared" ca="1" si="166"/>
        <v>0</v>
      </c>
      <c r="AK106" s="278">
        <f t="shared" ca="1" si="166"/>
        <v>0</v>
      </c>
      <c r="AL106" s="278">
        <f t="shared" ca="1" si="166"/>
        <v>0</v>
      </c>
      <c r="AM106" s="278">
        <f t="shared" ca="1" si="166"/>
        <v>0</v>
      </c>
      <c r="AN106" s="278">
        <f t="shared" ca="1" si="166"/>
        <v>0</v>
      </c>
      <c r="AO106" s="278">
        <f t="shared" ca="1" si="166"/>
        <v>0</v>
      </c>
      <c r="AP106" s="278">
        <f t="shared" ca="1" si="166"/>
        <v>0</v>
      </c>
      <c r="AQ106" s="278">
        <f t="shared" ca="1" si="166"/>
        <v>0</v>
      </c>
      <c r="AR106" s="278">
        <f t="shared" ca="1" si="166"/>
        <v>0</v>
      </c>
      <c r="AS106" s="278">
        <f t="shared" ca="1" si="166"/>
        <v>0</v>
      </c>
      <c r="AT106" s="278">
        <f t="shared" ca="1" si="166"/>
        <v>0</v>
      </c>
      <c r="AU106" s="278">
        <f t="shared" ca="1" si="166"/>
        <v>0</v>
      </c>
      <c r="AV106" s="278">
        <f t="shared" ca="1" si="166"/>
        <v>0</v>
      </c>
      <c r="AW106" s="278">
        <f t="shared" ca="1" si="166"/>
        <v>0</v>
      </c>
      <c r="AX106" s="278">
        <f t="shared" ca="1" si="166"/>
        <v>0</v>
      </c>
      <c r="AY106" s="278">
        <f t="shared" ca="1" si="166"/>
        <v>0</v>
      </c>
      <c r="AZ106" s="278">
        <f t="shared" ca="1" si="166"/>
        <v>0</v>
      </c>
      <c r="BA106" s="278">
        <f t="shared" ca="1" si="166"/>
        <v>0</v>
      </c>
      <c r="BB106" s="278">
        <f t="shared" ca="1" si="166"/>
        <v>0</v>
      </c>
      <c r="BC106" s="278">
        <f t="shared" ca="1" si="166"/>
        <v>0</v>
      </c>
      <c r="BD106" s="278">
        <f t="shared" ca="1" si="166"/>
        <v>0</v>
      </c>
      <c r="BE106" s="278">
        <f t="shared" ca="1" si="166"/>
        <v>0</v>
      </c>
      <c r="BF106" s="278">
        <f t="shared" ca="1" si="166"/>
        <v>0</v>
      </c>
      <c r="BG106" s="278">
        <f t="shared" ca="1" si="166"/>
        <v>0</v>
      </c>
      <c r="BH106" s="278">
        <f t="shared" ca="1" si="166"/>
        <v>0</v>
      </c>
      <c r="BI106" s="278">
        <f t="shared" ca="1" si="166"/>
        <v>0</v>
      </c>
      <c r="BJ106" s="278">
        <f t="shared" ca="1" si="166"/>
        <v>0</v>
      </c>
      <c r="BK106" s="278">
        <f t="shared" ca="1" si="166"/>
        <v>0</v>
      </c>
      <c r="BL106" s="278">
        <f t="shared" ca="1" si="166"/>
        <v>0</v>
      </c>
      <c r="BM106" s="278">
        <f t="shared" ca="1" si="166"/>
        <v>0</v>
      </c>
      <c r="BN106" s="278">
        <f t="shared" ca="1" si="166"/>
        <v>0</v>
      </c>
      <c r="BO106" s="278">
        <f t="shared" ca="1" si="166"/>
        <v>0</v>
      </c>
      <c r="BP106" s="278">
        <f t="shared" ca="1" si="166"/>
        <v>0</v>
      </c>
      <c r="BQ106" s="278">
        <f t="shared" ref="BQ106:CS106" ca="1" si="167">IFERROR(IF(BQ$17="beräknas ej",0,BP106*IF(BQ$82&gt;$D$77,1,IF(BQ$82&lt;=$C$77,$C$76,$D$76))*IFERROR(INDEX($B$8:$E$14,MATCH($A106,$A$8:$A$14,0),MATCH(BQ$82,$B$6:$E$6,1)),0)),0)</f>
        <v>0</v>
      </c>
      <c r="BR106" s="278">
        <f t="shared" ca="1" si="167"/>
        <v>0</v>
      </c>
      <c r="BS106" s="278">
        <f t="shared" ca="1" si="167"/>
        <v>0</v>
      </c>
      <c r="BT106" s="278">
        <f t="shared" ca="1" si="167"/>
        <v>0</v>
      </c>
      <c r="BU106" s="278">
        <f t="shared" si="167"/>
        <v>0</v>
      </c>
      <c r="BV106" s="278">
        <f t="shared" si="167"/>
        <v>0</v>
      </c>
      <c r="BW106" s="278">
        <f t="shared" si="167"/>
        <v>0</v>
      </c>
      <c r="BX106" s="278">
        <f t="shared" si="167"/>
        <v>0</v>
      </c>
      <c r="BY106" s="278">
        <f t="shared" si="167"/>
        <v>0</v>
      </c>
      <c r="BZ106" s="278">
        <f t="shared" si="167"/>
        <v>0</v>
      </c>
      <c r="CA106" s="278">
        <f t="shared" si="167"/>
        <v>0</v>
      </c>
      <c r="CB106" s="278">
        <f t="shared" si="167"/>
        <v>0</v>
      </c>
      <c r="CC106" s="278">
        <f t="shared" si="167"/>
        <v>0</v>
      </c>
      <c r="CD106" s="278">
        <f t="shared" si="167"/>
        <v>0</v>
      </c>
      <c r="CE106" s="278">
        <f t="shared" si="167"/>
        <v>0</v>
      </c>
      <c r="CF106" s="278">
        <f t="shared" si="167"/>
        <v>0</v>
      </c>
      <c r="CG106" s="278">
        <f t="shared" si="167"/>
        <v>0</v>
      </c>
      <c r="CH106" s="278">
        <f t="shared" si="167"/>
        <v>0</v>
      </c>
      <c r="CI106" s="278">
        <f t="shared" si="167"/>
        <v>0</v>
      </c>
      <c r="CJ106" s="278">
        <f t="shared" si="167"/>
        <v>0</v>
      </c>
      <c r="CK106" s="278">
        <f t="shared" si="167"/>
        <v>0</v>
      </c>
      <c r="CL106" s="278">
        <f t="shared" si="167"/>
        <v>0</v>
      </c>
      <c r="CM106" s="278">
        <f t="shared" si="167"/>
        <v>0</v>
      </c>
      <c r="CN106" s="278">
        <f t="shared" si="167"/>
        <v>0</v>
      </c>
      <c r="CO106" s="278">
        <f t="shared" si="167"/>
        <v>0</v>
      </c>
      <c r="CP106" s="278">
        <f t="shared" si="167"/>
        <v>0</v>
      </c>
      <c r="CQ106" s="278">
        <f t="shared" si="167"/>
        <v>0</v>
      </c>
      <c r="CR106" s="278">
        <f t="shared" si="167"/>
        <v>0</v>
      </c>
      <c r="CS106" s="278">
        <f t="shared" si="167"/>
        <v>0</v>
      </c>
    </row>
    <row r="107" spans="1:97" s="377" customFormat="1" x14ac:dyDescent="0.35">
      <c r="A107" s="278">
        <f>Prognoser!C89</f>
        <v>0</v>
      </c>
      <c r="B107" s="278" t="str">
        <f>'JA basår'!B31</f>
        <v>0 0</v>
      </c>
      <c r="C107" s="278">
        <f>Prognoser!D89</f>
        <v>0</v>
      </c>
      <c r="D107" s="278">
        <f ca="1">IFERROR('JA basår'!AD31+'JA basår'!AD61,0)</f>
        <v>0</v>
      </c>
      <c r="E107" s="278">
        <f t="shared" ref="E107:BP107" ca="1" si="168">IFERROR(IF(E$17="beräknas ej",0,D107*IF(E$82&gt;$D$77,1,IF(E$82&lt;=$C$77,$C$76,$D$76))*IFERROR(INDEX($B$8:$E$14,MATCH($A107,$A$8:$A$14,0),MATCH(E$82,$B$6:$E$6,1)),0)),0)</f>
        <v>0</v>
      </c>
      <c r="F107" s="278">
        <f t="shared" ca="1" si="168"/>
        <v>0</v>
      </c>
      <c r="G107" s="278">
        <f t="shared" ca="1" si="168"/>
        <v>0</v>
      </c>
      <c r="H107" s="278">
        <f t="shared" ca="1" si="168"/>
        <v>0</v>
      </c>
      <c r="I107" s="278">
        <f t="shared" ca="1" si="168"/>
        <v>0</v>
      </c>
      <c r="J107" s="278">
        <f t="shared" ca="1" si="168"/>
        <v>0</v>
      </c>
      <c r="K107" s="278">
        <f t="shared" ca="1" si="168"/>
        <v>0</v>
      </c>
      <c r="L107" s="278">
        <f t="shared" ca="1" si="168"/>
        <v>0</v>
      </c>
      <c r="M107" s="278">
        <f t="shared" ca="1" si="168"/>
        <v>0</v>
      </c>
      <c r="N107" s="278">
        <f t="shared" ca="1" si="168"/>
        <v>0</v>
      </c>
      <c r="O107" s="278">
        <f t="shared" ca="1" si="168"/>
        <v>0</v>
      </c>
      <c r="P107" s="278">
        <f t="shared" ca="1" si="168"/>
        <v>0</v>
      </c>
      <c r="Q107" s="278">
        <f t="shared" ca="1" si="168"/>
        <v>0</v>
      </c>
      <c r="R107" s="278">
        <f t="shared" ca="1" si="168"/>
        <v>0</v>
      </c>
      <c r="S107" s="278">
        <f t="shared" ca="1" si="168"/>
        <v>0</v>
      </c>
      <c r="T107" s="278">
        <f t="shared" ca="1" si="168"/>
        <v>0</v>
      </c>
      <c r="U107" s="278">
        <f t="shared" ca="1" si="168"/>
        <v>0</v>
      </c>
      <c r="V107" s="278">
        <f t="shared" ca="1" si="168"/>
        <v>0</v>
      </c>
      <c r="W107" s="278">
        <f t="shared" ca="1" si="168"/>
        <v>0</v>
      </c>
      <c r="X107" s="278">
        <f t="shared" ca="1" si="168"/>
        <v>0</v>
      </c>
      <c r="Y107" s="278">
        <f t="shared" ca="1" si="168"/>
        <v>0</v>
      </c>
      <c r="Z107" s="278">
        <f t="shared" ca="1" si="168"/>
        <v>0</v>
      </c>
      <c r="AA107" s="278">
        <f t="shared" ca="1" si="168"/>
        <v>0</v>
      </c>
      <c r="AB107" s="278">
        <f t="shared" ca="1" si="168"/>
        <v>0</v>
      </c>
      <c r="AC107" s="278">
        <f t="shared" ca="1" si="168"/>
        <v>0</v>
      </c>
      <c r="AD107" s="278">
        <f t="shared" ca="1" si="168"/>
        <v>0</v>
      </c>
      <c r="AE107" s="278">
        <f t="shared" ca="1" si="168"/>
        <v>0</v>
      </c>
      <c r="AF107" s="278">
        <f t="shared" ca="1" si="168"/>
        <v>0</v>
      </c>
      <c r="AG107" s="278">
        <f t="shared" ca="1" si="168"/>
        <v>0</v>
      </c>
      <c r="AH107" s="278">
        <f t="shared" ca="1" si="168"/>
        <v>0</v>
      </c>
      <c r="AI107" s="278">
        <f t="shared" ca="1" si="168"/>
        <v>0</v>
      </c>
      <c r="AJ107" s="278">
        <f t="shared" ca="1" si="168"/>
        <v>0</v>
      </c>
      <c r="AK107" s="278">
        <f t="shared" ca="1" si="168"/>
        <v>0</v>
      </c>
      <c r="AL107" s="278">
        <f t="shared" ca="1" si="168"/>
        <v>0</v>
      </c>
      <c r="AM107" s="278">
        <f t="shared" ca="1" si="168"/>
        <v>0</v>
      </c>
      <c r="AN107" s="278">
        <f t="shared" ca="1" si="168"/>
        <v>0</v>
      </c>
      <c r="AO107" s="278">
        <f t="shared" ca="1" si="168"/>
        <v>0</v>
      </c>
      <c r="AP107" s="278">
        <f t="shared" ca="1" si="168"/>
        <v>0</v>
      </c>
      <c r="AQ107" s="278">
        <f t="shared" ca="1" si="168"/>
        <v>0</v>
      </c>
      <c r="AR107" s="278">
        <f t="shared" ca="1" si="168"/>
        <v>0</v>
      </c>
      <c r="AS107" s="278">
        <f t="shared" ca="1" si="168"/>
        <v>0</v>
      </c>
      <c r="AT107" s="278">
        <f t="shared" ca="1" si="168"/>
        <v>0</v>
      </c>
      <c r="AU107" s="278">
        <f t="shared" ca="1" si="168"/>
        <v>0</v>
      </c>
      <c r="AV107" s="278">
        <f t="shared" ca="1" si="168"/>
        <v>0</v>
      </c>
      <c r="AW107" s="278">
        <f t="shared" ca="1" si="168"/>
        <v>0</v>
      </c>
      <c r="AX107" s="278">
        <f t="shared" ca="1" si="168"/>
        <v>0</v>
      </c>
      <c r="AY107" s="278">
        <f t="shared" ca="1" si="168"/>
        <v>0</v>
      </c>
      <c r="AZ107" s="278">
        <f t="shared" ca="1" si="168"/>
        <v>0</v>
      </c>
      <c r="BA107" s="278">
        <f t="shared" ca="1" si="168"/>
        <v>0</v>
      </c>
      <c r="BB107" s="278">
        <f t="shared" ca="1" si="168"/>
        <v>0</v>
      </c>
      <c r="BC107" s="278">
        <f t="shared" ca="1" si="168"/>
        <v>0</v>
      </c>
      <c r="BD107" s="278">
        <f t="shared" ca="1" si="168"/>
        <v>0</v>
      </c>
      <c r="BE107" s="278">
        <f t="shared" ca="1" si="168"/>
        <v>0</v>
      </c>
      <c r="BF107" s="278">
        <f t="shared" ca="1" si="168"/>
        <v>0</v>
      </c>
      <c r="BG107" s="278">
        <f t="shared" ca="1" si="168"/>
        <v>0</v>
      </c>
      <c r="BH107" s="278">
        <f t="shared" ca="1" si="168"/>
        <v>0</v>
      </c>
      <c r="BI107" s="278">
        <f t="shared" ca="1" si="168"/>
        <v>0</v>
      </c>
      <c r="BJ107" s="278">
        <f t="shared" ca="1" si="168"/>
        <v>0</v>
      </c>
      <c r="BK107" s="278">
        <f t="shared" ca="1" si="168"/>
        <v>0</v>
      </c>
      <c r="BL107" s="278">
        <f t="shared" ca="1" si="168"/>
        <v>0</v>
      </c>
      <c r="BM107" s="278">
        <f t="shared" ca="1" si="168"/>
        <v>0</v>
      </c>
      <c r="BN107" s="278">
        <f t="shared" ca="1" si="168"/>
        <v>0</v>
      </c>
      <c r="BO107" s="278">
        <f t="shared" ca="1" si="168"/>
        <v>0</v>
      </c>
      <c r="BP107" s="278">
        <f t="shared" ca="1" si="168"/>
        <v>0</v>
      </c>
      <c r="BQ107" s="278">
        <f t="shared" ref="BQ107:CS107" ca="1" si="169">IFERROR(IF(BQ$17="beräknas ej",0,BP107*IF(BQ$82&gt;$D$77,1,IF(BQ$82&lt;=$C$77,$C$76,$D$76))*IFERROR(INDEX($B$8:$E$14,MATCH($A107,$A$8:$A$14,0),MATCH(BQ$82,$B$6:$E$6,1)),0)),0)</f>
        <v>0</v>
      </c>
      <c r="BR107" s="278">
        <f t="shared" ca="1" si="169"/>
        <v>0</v>
      </c>
      <c r="BS107" s="278">
        <f t="shared" ca="1" si="169"/>
        <v>0</v>
      </c>
      <c r="BT107" s="278">
        <f t="shared" ca="1" si="169"/>
        <v>0</v>
      </c>
      <c r="BU107" s="278">
        <f t="shared" si="169"/>
        <v>0</v>
      </c>
      <c r="BV107" s="278">
        <f t="shared" si="169"/>
        <v>0</v>
      </c>
      <c r="BW107" s="278">
        <f t="shared" si="169"/>
        <v>0</v>
      </c>
      <c r="BX107" s="278">
        <f t="shared" si="169"/>
        <v>0</v>
      </c>
      <c r="BY107" s="278">
        <f t="shared" si="169"/>
        <v>0</v>
      </c>
      <c r="BZ107" s="278">
        <f t="shared" si="169"/>
        <v>0</v>
      </c>
      <c r="CA107" s="278">
        <f t="shared" si="169"/>
        <v>0</v>
      </c>
      <c r="CB107" s="278">
        <f t="shared" si="169"/>
        <v>0</v>
      </c>
      <c r="CC107" s="278">
        <f t="shared" si="169"/>
        <v>0</v>
      </c>
      <c r="CD107" s="278">
        <f t="shared" si="169"/>
        <v>0</v>
      </c>
      <c r="CE107" s="278">
        <f t="shared" si="169"/>
        <v>0</v>
      </c>
      <c r="CF107" s="278">
        <f t="shared" si="169"/>
        <v>0</v>
      </c>
      <c r="CG107" s="278">
        <f t="shared" si="169"/>
        <v>0</v>
      </c>
      <c r="CH107" s="278">
        <f t="shared" si="169"/>
        <v>0</v>
      </c>
      <c r="CI107" s="278">
        <f t="shared" si="169"/>
        <v>0</v>
      </c>
      <c r="CJ107" s="278">
        <f t="shared" si="169"/>
        <v>0</v>
      </c>
      <c r="CK107" s="278">
        <f t="shared" si="169"/>
        <v>0</v>
      </c>
      <c r="CL107" s="278">
        <f t="shared" si="169"/>
        <v>0</v>
      </c>
      <c r="CM107" s="278">
        <f t="shared" si="169"/>
        <v>0</v>
      </c>
      <c r="CN107" s="278">
        <f t="shared" si="169"/>
        <v>0</v>
      </c>
      <c r="CO107" s="278">
        <f t="shared" si="169"/>
        <v>0</v>
      </c>
      <c r="CP107" s="278">
        <f t="shared" si="169"/>
        <v>0</v>
      </c>
      <c r="CQ107" s="278">
        <f t="shared" si="169"/>
        <v>0</v>
      </c>
      <c r="CR107" s="278">
        <f t="shared" si="169"/>
        <v>0</v>
      </c>
      <c r="CS107" s="278">
        <f t="shared" si="169"/>
        <v>0</v>
      </c>
    </row>
    <row r="108" spans="1:97" s="381" customFormat="1" x14ac:dyDescent="0.35">
      <c r="A108" s="328"/>
      <c r="B108" s="328"/>
      <c r="C108" s="328"/>
      <c r="D108" s="333">
        <f ca="1">SUM(D83:D107)</f>
        <v>0</v>
      </c>
      <c r="E108" s="333">
        <f t="shared" ref="E108:BP108" ca="1" si="170">SUM(E83:E107)</f>
        <v>0</v>
      </c>
      <c r="F108" s="333">
        <f t="shared" ca="1" si="170"/>
        <v>0</v>
      </c>
      <c r="G108" s="333">
        <f t="shared" ca="1" si="170"/>
        <v>0</v>
      </c>
      <c r="H108" s="333">
        <f t="shared" ca="1" si="170"/>
        <v>0</v>
      </c>
      <c r="I108" s="333">
        <f t="shared" ca="1" si="170"/>
        <v>0</v>
      </c>
      <c r="J108" s="333">
        <f t="shared" ca="1" si="170"/>
        <v>0</v>
      </c>
      <c r="K108" s="333">
        <f t="shared" ca="1" si="170"/>
        <v>0</v>
      </c>
      <c r="L108" s="333">
        <f t="shared" ca="1" si="170"/>
        <v>0</v>
      </c>
      <c r="M108" s="333">
        <f t="shared" ca="1" si="170"/>
        <v>0</v>
      </c>
      <c r="N108" s="333">
        <f t="shared" ca="1" si="170"/>
        <v>0</v>
      </c>
      <c r="O108" s="333">
        <f t="shared" ca="1" si="170"/>
        <v>0</v>
      </c>
      <c r="P108" s="333">
        <f t="shared" ca="1" si="170"/>
        <v>0</v>
      </c>
      <c r="Q108" s="333">
        <f t="shared" ca="1" si="170"/>
        <v>0</v>
      </c>
      <c r="R108" s="333">
        <f t="shared" ca="1" si="170"/>
        <v>0</v>
      </c>
      <c r="S108" s="333">
        <f t="shared" ca="1" si="170"/>
        <v>0</v>
      </c>
      <c r="T108" s="333">
        <f t="shared" ca="1" si="170"/>
        <v>0</v>
      </c>
      <c r="U108" s="333">
        <f t="shared" ca="1" si="170"/>
        <v>0</v>
      </c>
      <c r="V108" s="333">
        <f t="shared" ca="1" si="170"/>
        <v>0</v>
      </c>
      <c r="W108" s="333">
        <f t="shared" ca="1" si="170"/>
        <v>0</v>
      </c>
      <c r="X108" s="333">
        <f t="shared" ca="1" si="170"/>
        <v>0</v>
      </c>
      <c r="Y108" s="333">
        <f t="shared" ca="1" si="170"/>
        <v>0</v>
      </c>
      <c r="Z108" s="333">
        <f t="shared" ca="1" si="170"/>
        <v>0</v>
      </c>
      <c r="AA108" s="333">
        <f t="shared" ca="1" si="170"/>
        <v>0</v>
      </c>
      <c r="AB108" s="333">
        <f t="shared" ca="1" si="170"/>
        <v>0</v>
      </c>
      <c r="AC108" s="333">
        <f t="shared" ca="1" si="170"/>
        <v>0</v>
      </c>
      <c r="AD108" s="333">
        <f t="shared" ca="1" si="170"/>
        <v>0</v>
      </c>
      <c r="AE108" s="333">
        <f t="shared" ca="1" si="170"/>
        <v>0</v>
      </c>
      <c r="AF108" s="333">
        <f t="shared" ca="1" si="170"/>
        <v>0</v>
      </c>
      <c r="AG108" s="333">
        <f t="shared" ca="1" si="170"/>
        <v>0</v>
      </c>
      <c r="AH108" s="333">
        <f t="shared" ca="1" si="170"/>
        <v>0</v>
      </c>
      <c r="AI108" s="333">
        <f t="shared" ca="1" si="170"/>
        <v>0</v>
      </c>
      <c r="AJ108" s="333">
        <f t="shared" ca="1" si="170"/>
        <v>0</v>
      </c>
      <c r="AK108" s="333">
        <f t="shared" ca="1" si="170"/>
        <v>0</v>
      </c>
      <c r="AL108" s="333">
        <f t="shared" ca="1" si="170"/>
        <v>0</v>
      </c>
      <c r="AM108" s="333">
        <f t="shared" ca="1" si="170"/>
        <v>0</v>
      </c>
      <c r="AN108" s="333">
        <f t="shared" ca="1" si="170"/>
        <v>0</v>
      </c>
      <c r="AO108" s="333">
        <f t="shared" ca="1" si="170"/>
        <v>0</v>
      </c>
      <c r="AP108" s="333">
        <f t="shared" ca="1" si="170"/>
        <v>0</v>
      </c>
      <c r="AQ108" s="333">
        <f t="shared" ca="1" si="170"/>
        <v>0</v>
      </c>
      <c r="AR108" s="333">
        <f t="shared" ca="1" si="170"/>
        <v>0</v>
      </c>
      <c r="AS108" s="333">
        <f t="shared" ca="1" si="170"/>
        <v>0</v>
      </c>
      <c r="AT108" s="333">
        <f t="shared" ca="1" si="170"/>
        <v>0</v>
      </c>
      <c r="AU108" s="333">
        <f t="shared" ca="1" si="170"/>
        <v>0</v>
      </c>
      <c r="AV108" s="333">
        <f t="shared" ca="1" si="170"/>
        <v>0</v>
      </c>
      <c r="AW108" s="333">
        <f t="shared" ca="1" si="170"/>
        <v>0</v>
      </c>
      <c r="AX108" s="333">
        <f t="shared" ca="1" si="170"/>
        <v>0</v>
      </c>
      <c r="AY108" s="333">
        <f t="shared" ca="1" si="170"/>
        <v>0</v>
      </c>
      <c r="AZ108" s="333">
        <f t="shared" ca="1" si="170"/>
        <v>0</v>
      </c>
      <c r="BA108" s="333">
        <f t="shared" ca="1" si="170"/>
        <v>0</v>
      </c>
      <c r="BB108" s="333">
        <f t="shared" ca="1" si="170"/>
        <v>0</v>
      </c>
      <c r="BC108" s="333">
        <f t="shared" ca="1" si="170"/>
        <v>0</v>
      </c>
      <c r="BD108" s="333">
        <f t="shared" ca="1" si="170"/>
        <v>0</v>
      </c>
      <c r="BE108" s="333">
        <f t="shared" ca="1" si="170"/>
        <v>0</v>
      </c>
      <c r="BF108" s="333">
        <f t="shared" ca="1" si="170"/>
        <v>0</v>
      </c>
      <c r="BG108" s="333">
        <f t="shared" ca="1" si="170"/>
        <v>0</v>
      </c>
      <c r="BH108" s="333">
        <f t="shared" ca="1" si="170"/>
        <v>0</v>
      </c>
      <c r="BI108" s="333">
        <f t="shared" ca="1" si="170"/>
        <v>0</v>
      </c>
      <c r="BJ108" s="333">
        <f t="shared" ca="1" si="170"/>
        <v>0</v>
      </c>
      <c r="BK108" s="333">
        <f t="shared" ca="1" si="170"/>
        <v>0</v>
      </c>
      <c r="BL108" s="333">
        <f t="shared" ca="1" si="170"/>
        <v>0</v>
      </c>
      <c r="BM108" s="333">
        <f t="shared" ca="1" si="170"/>
        <v>0</v>
      </c>
      <c r="BN108" s="333">
        <f t="shared" ca="1" si="170"/>
        <v>0</v>
      </c>
      <c r="BO108" s="333">
        <f t="shared" ca="1" si="170"/>
        <v>0</v>
      </c>
      <c r="BP108" s="333">
        <f t="shared" ca="1" si="170"/>
        <v>0</v>
      </c>
      <c r="BQ108" s="333">
        <f t="shared" ref="BQ108:CN108" ca="1" si="171">SUM(BQ83:BQ107)</f>
        <v>0</v>
      </c>
      <c r="BR108" s="333">
        <f t="shared" ca="1" si="171"/>
        <v>0</v>
      </c>
      <c r="BS108" s="333">
        <f t="shared" ca="1" si="171"/>
        <v>0</v>
      </c>
      <c r="BT108" s="333">
        <f t="shared" ca="1" si="171"/>
        <v>0</v>
      </c>
      <c r="BU108" s="333">
        <f t="shared" si="171"/>
        <v>0</v>
      </c>
      <c r="BV108" s="333">
        <f t="shared" si="171"/>
        <v>0</v>
      </c>
      <c r="BW108" s="333">
        <f t="shared" si="171"/>
        <v>0</v>
      </c>
      <c r="BX108" s="333">
        <f t="shared" si="171"/>
        <v>0</v>
      </c>
      <c r="BY108" s="333">
        <f t="shared" si="171"/>
        <v>0</v>
      </c>
      <c r="BZ108" s="333">
        <f t="shared" si="171"/>
        <v>0</v>
      </c>
      <c r="CA108" s="333">
        <f t="shared" si="171"/>
        <v>0</v>
      </c>
      <c r="CB108" s="333">
        <f t="shared" si="171"/>
        <v>0</v>
      </c>
      <c r="CC108" s="333">
        <f t="shared" si="171"/>
        <v>0</v>
      </c>
      <c r="CD108" s="333">
        <f t="shared" si="171"/>
        <v>0</v>
      </c>
      <c r="CE108" s="333">
        <f t="shared" si="171"/>
        <v>0</v>
      </c>
      <c r="CF108" s="333">
        <f t="shared" si="171"/>
        <v>0</v>
      </c>
      <c r="CG108" s="333">
        <f t="shared" si="171"/>
        <v>0</v>
      </c>
      <c r="CH108" s="333">
        <f t="shared" si="171"/>
        <v>0</v>
      </c>
      <c r="CI108" s="333">
        <f t="shared" si="171"/>
        <v>0</v>
      </c>
      <c r="CJ108" s="333">
        <f t="shared" si="171"/>
        <v>0</v>
      </c>
      <c r="CK108" s="333">
        <f t="shared" si="171"/>
        <v>0</v>
      </c>
      <c r="CL108" s="333">
        <f t="shared" si="171"/>
        <v>0</v>
      </c>
      <c r="CM108" s="333">
        <f t="shared" si="171"/>
        <v>0</v>
      </c>
      <c r="CN108" s="333">
        <f t="shared" si="171"/>
        <v>0</v>
      </c>
      <c r="CO108" s="333">
        <f>SUM(CO83:CO107)</f>
        <v>0</v>
      </c>
      <c r="CP108" s="333">
        <f t="shared" ref="CP108:CS108" si="172">SUM(CP83:CP107)</f>
        <v>0</v>
      </c>
      <c r="CQ108" s="333">
        <f t="shared" si="172"/>
        <v>0</v>
      </c>
      <c r="CR108" s="333">
        <f t="shared" si="172"/>
        <v>0</v>
      </c>
      <c r="CS108" s="333">
        <f t="shared" si="172"/>
        <v>0</v>
      </c>
    </row>
    <row r="109" spans="1:97" s="377" customFormat="1" x14ac:dyDescent="0.35">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c r="AH109" s="323"/>
      <c r="AI109" s="323"/>
      <c r="AJ109" s="323"/>
      <c r="AK109" s="323"/>
      <c r="AL109" s="323"/>
      <c r="AM109" s="323"/>
      <c r="AN109" s="323"/>
      <c r="AO109" s="323"/>
      <c r="AP109" s="323"/>
      <c r="AQ109" s="323"/>
      <c r="AR109" s="323"/>
      <c r="AS109" s="323"/>
      <c r="AT109" s="323"/>
      <c r="AU109" s="323"/>
      <c r="AV109" s="323"/>
      <c r="AW109" s="323"/>
      <c r="AX109" s="323"/>
      <c r="AY109" s="323"/>
      <c r="AZ109" s="323"/>
      <c r="BA109" s="323"/>
      <c r="BB109" s="323"/>
      <c r="BC109" s="323"/>
      <c r="BD109" s="323"/>
      <c r="BE109" s="323"/>
      <c r="BF109" s="323"/>
      <c r="BG109" s="323"/>
      <c r="BH109" s="323"/>
      <c r="BI109" s="323"/>
      <c r="BJ109" s="323"/>
      <c r="BK109" s="323"/>
      <c r="BL109" s="323"/>
      <c r="BM109" s="323"/>
      <c r="BN109" s="323"/>
      <c r="BO109" s="323"/>
      <c r="BP109" s="323"/>
      <c r="BQ109" s="323"/>
      <c r="BR109" s="323"/>
      <c r="BS109" s="323"/>
      <c r="BT109" s="323"/>
      <c r="BU109" s="323"/>
      <c r="BV109" s="323"/>
      <c r="BW109" s="323"/>
      <c r="BX109" s="323"/>
      <c r="BY109" s="323"/>
      <c r="BZ109" s="323"/>
      <c r="CA109" s="323"/>
      <c r="CB109" s="323"/>
      <c r="CC109" s="323"/>
      <c r="CD109" s="323"/>
      <c r="CE109" s="323"/>
      <c r="CF109" s="323"/>
      <c r="CG109" s="323"/>
      <c r="CH109" s="323"/>
      <c r="CI109" s="323"/>
      <c r="CJ109" s="323"/>
      <c r="CK109" s="323"/>
      <c r="CL109" s="323"/>
      <c r="CM109" s="323"/>
      <c r="CN109" s="323"/>
      <c r="CO109" s="323"/>
    </row>
    <row r="110" spans="1:97" s="377" customFormat="1" x14ac:dyDescent="0.35">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c r="AH110" s="323"/>
      <c r="AI110" s="323"/>
      <c r="AJ110" s="323"/>
      <c r="AK110" s="323"/>
      <c r="AL110" s="323"/>
      <c r="AM110" s="323"/>
      <c r="AN110" s="323"/>
      <c r="AO110" s="323"/>
      <c r="AP110" s="323"/>
      <c r="AQ110" s="323"/>
      <c r="AR110" s="323"/>
      <c r="AS110" s="323"/>
      <c r="AT110" s="323"/>
      <c r="AU110" s="323"/>
      <c r="AV110" s="323"/>
      <c r="AW110" s="323"/>
      <c r="AX110" s="323"/>
      <c r="AY110" s="323"/>
      <c r="AZ110" s="323"/>
      <c r="BA110" s="323"/>
      <c r="BB110" s="323"/>
      <c r="BC110" s="323"/>
      <c r="BD110" s="323"/>
      <c r="BE110" s="323"/>
      <c r="BF110" s="323"/>
      <c r="BG110" s="323"/>
      <c r="BH110" s="323"/>
      <c r="BI110" s="323"/>
      <c r="BJ110" s="323"/>
      <c r="BK110" s="323"/>
      <c r="BL110" s="323"/>
      <c r="BM110" s="323"/>
      <c r="BN110" s="323"/>
      <c r="BO110" s="323"/>
      <c r="BP110" s="323"/>
      <c r="BQ110" s="323"/>
      <c r="BR110" s="323"/>
      <c r="BS110" s="323"/>
      <c r="BT110" s="323"/>
      <c r="BU110" s="323"/>
      <c r="BV110" s="323"/>
      <c r="BW110" s="323"/>
      <c r="BX110" s="323"/>
      <c r="BY110" s="323"/>
      <c r="BZ110" s="323"/>
      <c r="CA110" s="323"/>
      <c r="CB110" s="323"/>
      <c r="CC110" s="323"/>
      <c r="CD110" s="323"/>
      <c r="CE110" s="323"/>
      <c r="CF110" s="323"/>
      <c r="CG110" s="323"/>
      <c r="CH110" s="323"/>
      <c r="CI110" s="323"/>
      <c r="CJ110" s="323"/>
      <c r="CK110" s="323"/>
      <c r="CL110" s="323"/>
      <c r="CM110" s="323"/>
      <c r="CN110" s="323"/>
      <c r="CO110" s="323"/>
    </row>
    <row r="111" spans="1:97" s="377" customFormat="1" ht="15.5" x14ac:dyDescent="0.35">
      <c r="A111" s="332" t="s">
        <v>10</v>
      </c>
      <c r="C111" s="323"/>
      <c r="D111" s="323"/>
      <c r="E111" s="323"/>
      <c r="F111" s="323"/>
      <c r="G111" s="331" t="str">
        <f>G80</f>
        <v>Tabellen visar årliga tidsberoende kostnader avseende lastning- och lossning för respektive fartygsklass. Kostnaderna är dels uppräknade med antagen uppräkningsfaktor avseende tidsberoende kostnader, dels uppräknad med godsprognosen (vilken ökar antalet anlöp per år).</v>
      </c>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323"/>
      <c r="AF111" s="323"/>
      <c r="AG111" s="323"/>
      <c r="AH111" s="323"/>
      <c r="AI111" s="323"/>
      <c r="AJ111" s="323"/>
      <c r="AK111" s="323"/>
      <c r="AL111" s="323"/>
      <c r="AM111" s="323"/>
      <c r="AN111" s="323"/>
      <c r="AO111" s="323"/>
      <c r="AP111" s="323"/>
      <c r="AQ111" s="323"/>
      <c r="AR111" s="323"/>
      <c r="AS111" s="323"/>
      <c r="AT111" s="323"/>
      <c r="AU111" s="323"/>
      <c r="AV111" s="323"/>
      <c r="AW111" s="323"/>
      <c r="AX111" s="323"/>
      <c r="AY111" s="323"/>
      <c r="AZ111" s="323"/>
      <c r="BA111" s="323"/>
      <c r="BB111" s="323"/>
      <c r="BC111" s="323"/>
      <c r="BD111" s="323"/>
      <c r="BE111" s="323"/>
      <c r="BF111" s="323"/>
      <c r="BG111" s="323"/>
      <c r="BH111" s="323"/>
      <c r="BI111" s="323"/>
      <c r="BJ111" s="323"/>
      <c r="BK111" s="323"/>
      <c r="BL111" s="323"/>
      <c r="BM111" s="323"/>
      <c r="BN111" s="323"/>
      <c r="BO111" s="323"/>
      <c r="BP111" s="323"/>
      <c r="BQ111" s="323"/>
      <c r="BR111" s="323"/>
      <c r="BS111" s="323"/>
      <c r="BT111" s="323"/>
      <c r="BU111" s="323"/>
      <c r="BV111" s="323"/>
      <c r="BW111" s="323"/>
      <c r="BX111" s="323"/>
      <c r="BY111" s="323"/>
      <c r="BZ111" s="323"/>
      <c r="CA111" s="323"/>
      <c r="CB111" s="323"/>
      <c r="CC111" s="323"/>
      <c r="CD111" s="323"/>
      <c r="CE111" s="323"/>
      <c r="CF111" s="323"/>
      <c r="CG111" s="323"/>
      <c r="CH111" s="323"/>
      <c r="CI111" s="323"/>
      <c r="CJ111" s="323"/>
      <c r="CK111" s="323"/>
      <c r="CL111" s="323"/>
      <c r="CM111" s="323"/>
      <c r="CN111" s="323"/>
      <c r="CO111" s="323"/>
    </row>
    <row r="112" spans="1:97" s="377" customFormat="1" x14ac:dyDescent="0.35">
      <c r="A112" s="328" t="s">
        <v>72</v>
      </c>
      <c r="B112" s="328" t="s">
        <v>51</v>
      </c>
      <c r="C112" s="328" t="s">
        <v>73</v>
      </c>
      <c r="D112" s="328">
        <f t="shared" ref="D112:BO112" si="173">D82</f>
        <v>2019</v>
      </c>
      <c r="E112" s="328">
        <f t="shared" si="173"/>
        <v>2020</v>
      </c>
      <c r="F112" s="328">
        <f t="shared" si="173"/>
        <v>2021</v>
      </c>
      <c r="G112" s="328">
        <f t="shared" si="173"/>
        <v>2022</v>
      </c>
      <c r="H112" s="328">
        <f t="shared" si="173"/>
        <v>2023</v>
      </c>
      <c r="I112" s="328">
        <f t="shared" si="173"/>
        <v>2024</v>
      </c>
      <c r="J112" s="328">
        <f t="shared" si="173"/>
        <v>2025</v>
      </c>
      <c r="K112" s="328">
        <f t="shared" si="173"/>
        <v>2026</v>
      </c>
      <c r="L112" s="328">
        <f t="shared" si="173"/>
        <v>2027</v>
      </c>
      <c r="M112" s="328">
        <f t="shared" si="173"/>
        <v>2028</v>
      </c>
      <c r="N112" s="328">
        <f t="shared" si="173"/>
        <v>2029</v>
      </c>
      <c r="O112" s="328">
        <f t="shared" si="173"/>
        <v>2030</v>
      </c>
      <c r="P112" s="328">
        <f t="shared" si="173"/>
        <v>2031</v>
      </c>
      <c r="Q112" s="328">
        <f t="shared" si="173"/>
        <v>2032</v>
      </c>
      <c r="R112" s="328">
        <f t="shared" si="173"/>
        <v>2033</v>
      </c>
      <c r="S112" s="328">
        <f t="shared" si="173"/>
        <v>2034</v>
      </c>
      <c r="T112" s="328">
        <f t="shared" si="173"/>
        <v>2035</v>
      </c>
      <c r="U112" s="328">
        <f t="shared" si="173"/>
        <v>2036</v>
      </c>
      <c r="V112" s="328">
        <f t="shared" si="173"/>
        <v>2037</v>
      </c>
      <c r="W112" s="328">
        <f t="shared" si="173"/>
        <v>2038</v>
      </c>
      <c r="X112" s="328">
        <f t="shared" si="173"/>
        <v>2039</v>
      </c>
      <c r="Y112" s="328">
        <f t="shared" si="173"/>
        <v>2040</v>
      </c>
      <c r="Z112" s="328">
        <f t="shared" si="173"/>
        <v>2041</v>
      </c>
      <c r="AA112" s="328">
        <f t="shared" si="173"/>
        <v>2042</v>
      </c>
      <c r="AB112" s="328">
        <f t="shared" si="173"/>
        <v>2043</v>
      </c>
      <c r="AC112" s="328">
        <f t="shared" si="173"/>
        <v>2044</v>
      </c>
      <c r="AD112" s="328">
        <f t="shared" si="173"/>
        <v>2045</v>
      </c>
      <c r="AE112" s="328">
        <f t="shared" si="173"/>
        <v>2046</v>
      </c>
      <c r="AF112" s="328">
        <f t="shared" si="173"/>
        <v>2047</v>
      </c>
      <c r="AG112" s="328">
        <f t="shared" si="173"/>
        <v>2048</v>
      </c>
      <c r="AH112" s="328">
        <f t="shared" si="173"/>
        <v>2049</v>
      </c>
      <c r="AI112" s="328">
        <f t="shared" si="173"/>
        <v>2050</v>
      </c>
      <c r="AJ112" s="328">
        <f t="shared" si="173"/>
        <v>2051</v>
      </c>
      <c r="AK112" s="328">
        <f t="shared" si="173"/>
        <v>2052</v>
      </c>
      <c r="AL112" s="328">
        <f t="shared" si="173"/>
        <v>2053</v>
      </c>
      <c r="AM112" s="328">
        <f t="shared" si="173"/>
        <v>2054</v>
      </c>
      <c r="AN112" s="328">
        <f t="shared" si="173"/>
        <v>2055</v>
      </c>
      <c r="AO112" s="328">
        <f t="shared" si="173"/>
        <v>2056</v>
      </c>
      <c r="AP112" s="328">
        <f t="shared" si="173"/>
        <v>2057</v>
      </c>
      <c r="AQ112" s="328">
        <f t="shared" si="173"/>
        <v>2058</v>
      </c>
      <c r="AR112" s="328">
        <f t="shared" si="173"/>
        <v>2059</v>
      </c>
      <c r="AS112" s="328">
        <f t="shared" si="173"/>
        <v>2060</v>
      </c>
      <c r="AT112" s="328">
        <f t="shared" si="173"/>
        <v>2061</v>
      </c>
      <c r="AU112" s="328">
        <f t="shared" si="173"/>
        <v>2062</v>
      </c>
      <c r="AV112" s="328">
        <f t="shared" si="173"/>
        <v>2063</v>
      </c>
      <c r="AW112" s="328">
        <f t="shared" si="173"/>
        <v>2064</v>
      </c>
      <c r="AX112" s="328">
        <f t="shared" si="173"/>
        <v>2065</v>
      </c>
      <c r="AY112" s="328">
        <f t="shared" si="173"/>
        <v>2066</v>
      </c>
      <c r="AZ112" s="328">
        <f t="shared" si="173"/>
        <v>2067</v>
      </c>
      <c r="BA112" s="328">
        <f t="shared" si="173"/>
        <v>2068</v>
      </c>
      <c r="BB112" s="328">
        <f t="shared" si="173"/>
        <v>2069</v>
      </c>
      <c r="BC112" s="328">
        <f t="shared" si="173"/>
        <v>2070</v>
      </c>
      <c r="BD112" s="328">
        <f t="shared" si="173"/>
        <v>2071</v>
      </c>
      <c r="BE112" s="328">
        <f t="shared" si="173"/>
        <v>2072</v>
      </c>
      <c r="BF112" s="328">
        <f t="shared" si="173"/>
        <v>2073</v>
      </c>
      <c r="BG112" s="328">
        <f t="shared" si="173"/>
        <v>2074</v>
      </c>
      <c r="BH112" s="328">
        <f t="shared" si="173"/>
        <v>2075</v>
      </c>
      <c r="BI112" s="328">
        <f t="shared" si="173"/>
        <v>2076</v>
      </c>
      <c r="BJ112" s="328">
        <f t="shared" si="173"/>
        <v>2077</v>
      </c>
      <c r="BK112" s="328">
        <f t="shared" si="173"/>
        <v>2078</v>
      </c>
      <c r="BL112" s="328">
        <f t="shared" si="173"/>
        <v>2079</v>
      </c>
      <c r="BM112" s="328">
        <f t="shared" si="173"/>
        <v>2080</v>
      </c>
      <c r="BN112" s="328">
        <f t="shared" si="173"/>
        <v>2081</v>
      </c>
      <c r="BO112" s="328">
        <f t="shared" si="173"/>
        <v>2082</v>
      </c>
      <c r="BP112" s="328">
        <f t="shared" ref="BP112:CO112" si="174">BP82</f>
        <v>2083</v>
      </c>
      <c r="BQ112" s="328">
        <f t="shared" si="174"/>
        <v>2084</v>
      </c>
      <c r="BR112" s="328">
        <f t="shared" si="174"/>
        <v>2085</v>
      </c>
      <c r="BS112" s="328">
        <f t="shared" si="174"/>
        <v>2086</v>
      </c>
      <c r="BT112" s="328">
        <f t="shared" si="174"/>
        <v>2087</v>
      </c>
      <c r="BU112" s="328">
        <f t="shared" si="174"/>
        <v>2088</v>
      </c>
      <c r="BV112" s="328">
        <f t="shared" si="174"/>
        <v>2089</v>
      </c>
      <c r="BW112" s="328">
        <f t="shared" si="174"/>
        <v>2090</v>
      </c>
      <c r="BX112" s="328">
        <f t="shared" si="174"/>
        <v>2091</v>
      </c>
      <c r="BY112" s="328">
        <f t="shared" si="174"/>
        <v>2092</v>
      </c>
      <c r="BZ112" s="328">
        <f t="shared" si="174"/>
        <v>2093</v>
      </c>
      <c r="CA112" s="328">
        <f t="shared" si="174"/>
        <v>2094</v>
      </c>
      <c r="CB112" s="328">
        <f t="shared" si="174"/>
        <v>2095</v>
      </c>
      <c r="CC112" s="328">
        <f t="shared" si="174"/>
        <v>2096</v>
      </c>
      <c r="CD112" s="328">
        <f t="shared" si="174"/>
        <v>2097</v>
      </c>
      <c r="CE112" s="328">
        <f t="shared" si="174"/>
        <v>2098</v>
      </c>
      <c r="CF112" s="328">
        <f t="shared" si="174"/>
        <v>2099</v>
      </c>
      <c r="CG112" s="328">
        <f t="shared" si="174"/>
        <v>2100</v>
      </c>
      <c r="CH112" s="328">
        <f t="shared" si="174"/>
        <v>2101</v>
      </c>
      <c r="CI112" s="328">
        <f t="shared" si="174"/>
        <v>2102</v>
      </c>
      <c r="CJ112" s="328">
        <f t="shared" si="174"/>
        <v>2103</v>
      </c>
      <c r="CK112" s="328">
        <f t="shared" si="174"/>
        <v>2104</v>
      </c>
      <c r="CL112" s="328">
        <f t="shared" si="174"/>
        <v>2105</v>
      </c>
      <c r="CM112" s="328">
        <f t="shared" si="174"/>
        <v>2106</v>
      </c>
      <c r="CN112" s="328">
        <f t="shared" si="174"/>
        <v>2107</v>
      </c>
      <c r="CO112" s="328">
        <f t="shared" si="174"/>
        <v>2108</v>
      </c>
      <c r="CP112" s="328">
        <f t="shared" ref="CP112:CS112" si="175">CP82</f>
        <v>2109</v>
      </c>
      <c r="CQ112" s="328">
        <f t="shared" si="175"/>
        <v>2110</v>
      </c>
      <c r="CR112" s="328">
        <f t="shared" si="175"/>
        <v>2111</v>
      </c>
      <c r="CS112" s="328">
        <f t="shared" si="175"/>
        <v>2112</v>
      </c>
    </row>
    <row r="113" spans="1:97" s="377" customFormat="1" x14ac:dyDescent="0.35">
      <c r="A113" s="278">
        <f>Prognoser!C94</f>
        <v>0</v>
      </c>
      <c r="B113" s="278" t="str">
        <f>'UA basår'!B7</f>
        <v>0 0</v>
      </c>
      <c r="C113" s="278">
        <f>Prognoser!D94</f>
        <v>0</v>
      </c>
      <c r="D113" s="278">
        <f ca="1">IFERROR('UA basår'!AD7+'UA basår'!AD37,0)</f>
        <v>0</v>
      </c>
      <c r="E113" s="278">
        <f ca="1">IFERROR(IF(E$17="beräknas ej",0,D113*IF(E$112&gt;$D$77,1,IF(E$112&lt;=$C$77,$C$76,$D$76))*IFERROR(INDEX($B$8:$E$14,MATCH($A113,$A$8:$A$14,0),MATCH(E$112,$B$6:$E$6,1)),0)),0)</f>
        <v>0</v>
      </c>
      <c r="F113" s="278">
        <f t="shared" ref="F113:BQ113" ca="1" si="176">IFERROR(IF(F$17="beräknas ej",0,E113*IF(F$112&gt;$D$77,1,IF(F$112&lt;=$C$77,$C$76,$D$76))*IFERROR(INDEX($B$8:$E$14,MATCH($A113,$A$8:$A$14,0),MATCH(F$112,$B$6:$E$6,1)),0)),0)</f>
        <v>0</v>
      </c>
      <c r="G113" s="278">
        <f t="shared" ca="1" si="176"/>
        <v>0</v>
      </c>
      <c r="H113" s="278">
        <f t="shared" ca="1" si="176"/>
        <v>0</v>
      </c>
      <c r="I113" s="278">
        <f t="shared" ca="1" si="176"/>
        <v>0</v>
      </c>
      <c r="J113" s="278">
        <f t="shared" ca="1" si="176"/>
        <v>0</v>
      </c>
      <c r="K113" s="278">
        <f t="shared" ca="1" si="176"/>
        <v>0</v>
      </c>
      <c r="L113" s="278">
        <f t="shared" ca="1" si="176"/>
        <v>0</v>
      </c>
      <c r="M113" s="278">
        <f t="shared" ca="1" si="176"/>
        <v>0</v>
      </c>
      <c r="N113" s="278">
        <f t="shared" ca="1" si="176"/>
        <v>0</v>
      </c>
      <c r="O113" s="278">
        <f t="shared" ca="1" si="176"/>
        <v>0</v>
      </c>
      <c r="P113" s="278">
        <f t="shared" ca="1" si="176"/>
        <v>0</v>
      </c>
      <c r="Q113" s="278">
        <f t="shared" ca="1" si="176"/>
        <v>0</v>
      </c>
      <c r="R113" s="278">
        <f t="shared" ca="1" si="176"/>
        <v>0</v>
      </c>
      <c r="S113" s="278">
        <f t="shared" ca="1" si="176"/>
        <v>0</v>
      </c>
      <c r="T113" s="278">
        <f t="shared" ca="1" si="176"/>
        <v>0</v>
      </c>
      <c r="U113" s="278">
        <f t="shared" ca="1" si="176"/>
        <v>0</v>
      </c>
      <c r="V113" s="278">
        <f t="shared" ca="1" si="176"/>
        <v>0</v>
      </c>
      <c r="W113" s="278">
        <f t="shared" ca="1" si="176"/>
        <v>0</v>
      </c>
      <c r="X113" s="278">
        <f t="shared" ca="1" si="176"/>
        <v>0</v>
      </c>
      <c r="Y113" s="278">
        <f t="shared" ca="1" si="176"/>
        <v>0</v>
      </c>
      <c r="Z113" s="278">
        <f t="shared" ca="1" si="176"/>
        <v>0</v>
      </c>
      <c r="AA113" s="278">
        <f t="shared" ca="1" si="176"/>
        <v>0</v>
      </c>
      <c r="AB113" s="278">
        <f t="shared" ca="1" si="176"/>
        <v>0</v>
      </c>
      <c r="AC113" s="278">
        <f t="shared" ca="1" si="176"/>
        <v>0</v>
      </c>
      <c r="AD113" s="278">
        <f t="shared" ca="1" si="176"/>
        <v>0</v>
      </c>
      <c r="AE113" s="278">
        <f t="shared" ca="1" si="176"/>
        <v>0</v>
      </c>
      <c r="AF113" s="278">
        <f t="shared" ca="1" si="176"/>
        <v>0</v>
      </c>
      <c r="AG113" s="278">
        <f t="shared" ca="1" si="176"/>
        <v>0</v>
      </c>
      <c r="AH113" s="278">
        <f t="shared" ca="1" si="176"/>
        <v>0</v>
      </c>
      <c r="AI113" s="278">
        <f t="shared" ca="1" si="176"/>
        <v>0</v>
      </c>
      <c r="AJ113" s="278">
        <f t="shared" ca="1" si="176"/>
        <v>0</v>
      </c>
      <c r="AK113" s="278">
        <f t="shared" ca="1" si="176"/>
        <v>0</v>
      </c>
      <c r="AL113" s="278">
        <f t="shared" ca="1" si="176"/>
        <v>0</v>
      </c>
      <c r="AM113" s="278">
        <f t="shared" ca="1" si="176"/>
        <v>0</v>
      </c>
      <c r="AN113" s="278">
        <f t="shared" ca="1" si="176"/>
        <v>0</v>
      </c>
      <c r="AO113" s="278">
        <f t="shared" ca="1" si="176"/>
        <v>0</v>
      </c>
      <c r="AP113" s="278">
        <f t="shared" ca="1" si="176"/>
        <v>0</v>
      </c>
      <c r="AQ113" s="278">
        <f t="shared" ca="1" si="176"/>
        <v>0</v>
      </c>
      <c r="AR113" s="278">
        <f t="shared" ca="1" si="176"/>
        <v>0</v>
      </c>
      <c r="AS113" s="278">
        <f t="shared" ca="1" si="176"/>
        <v>0</v>
      </c>
      <c r="AT113" s="278">
        <f t="shared" ca="1" si="176"/>
        <v>0</v>
      </c>
      <c r="AU113" s="278">
        <f t="shared" ca="1" si="176"/>
        <v>0</v>
      </c>
      <c r="AV113" s="278">
        <f t="shared" ca="1" si="176"/>
        <v>0</v>
      </c>
      <c r="AW113" s="278">
        <f t="shared" ca="1" si="176"/>
        <v>0</v>
      </c>
      <c r="AX113" s="278">
        <f t="shared" ca="1" si="176"/>
        <v>0</v>
      </c>
      <c r="AY113" s="278">
        <f t="shared" ca="1" si="176"/>
        <v>0</v>
      </c>
      <c r="AZ113" s="278">
        <f t="shared" ca="1" si="176"/>
        <v>0</v>
      </c>
      <c r="BA113" s="278">
        <f t="shared" ca="1" si="176"/>
        <v>0</v>
      </c>
      <c r="BB113" s="278">
        <f t="shared" ca="1" si="176"/>
        <v>0</v>
      </c>
      <c r="BC113" s="278">
        <f t="shared" ca="1" si="176"/>
        <v>0</v>
      </c>
      <c r="BD113" s="278">
        <f t="shared" ca="1" si="176"/>
        <v>0</v>
      </c>
      <c r="BE113" s="278">
        <f t="shared" ca="1" si="176"/>
        <v>0</v>
      </c>
      <c r="BF113" s="278">
        <f t="shared" ca="1" si="176"/>
        <v>0</v>
      </c>
      <c r="BG113" s="278">
        <f t="shared" ca="1" si="176"/>
        <v>0</v>
      </c>
      <c r="BH113" s="278">
        <f t="shared" ca="1" si="176"/>
        <v>0</v>
      </c>
      <c r="BI113" s="278">
        <f t="shared" ca="1" si="176"/>
        <v>0</v>
      </c>
      <c r="BJ113" s="278">
        <f t="shared" ca="1" si="176"/>
        <v>0</v>
      </c>
      <c r="BK113" s="278">
        <f t="shared" ca="1" si="176"/>
        <v>0</v>
      </c>
      <c r="BL113" s="278">
        <f t="shared" ca="1" si="176"/>
        <v>0</v>
      </c>
      <c r="BM113" s="278">
        <f t="shared" ca="1" si="176"/>
        <v>0</v>
      </c>
      <c r="BN113" s="278">
        <f t="shared" ca="1" si="176"/>
        <v>0</v>
      </c>
      <c r="BO113" s="278">
        <f t="shared" ca="1" si="176"/>
        <v>0</v>
      </c>
      <c r="BP113" s="278">
        <f t="shared" ca="1" si="176"/>
        <v>0</v>
      </c>
      <c r="BQ113" s="278">
        <f t="shared" ca="1" si="176"/>
        <v>0</v>
      </c>
      <c r="BR113" s="278">
        <f t="shared" ref="BR113:CS113" ca="1" si="177">IFERROR(IF(BR$17="beräknas ej",0,BQ113*IF(BR$112&gt;$D$77,1,IF(BR$112&lt;=$C$77,$C$76,$D$76))*IFERROR(INDEX($B$8:$E$14,MATCH($A113,$A$8:$A$14,0),MATCH(BR$112,$B$6:$E$6,1)),0)),0)</f>
        <v>0</v>
      </c>
      <c r="BS113" s="278">
        <f t="shared" ca="1" si="177"/>
        <v>0</v>
      </c>
      <c r="BT113" s="278">
        <f t="shared" ca="1" si="177"/>
        <v>0</v>
      </c>
      <c r="BU113" s="278">
        <f t="shared" si="177"/>
        <v>0</v>
      </c>
      <c r="BV113" s="278">
        <f t="shared" si="177"/>
        <v>0</v>
      </c>
      <c r="BW113" s="278">
        <f t="shared" si="177"/>
        <v>0</v>
      </c>
      <c r="BX113" s="278">
        <f t="shared" si="177"/>
        <v>0</v>
      </c>
      <c r="BY113" s="278">
        <f t="shared" si="177"/>
        <v>0</v>
      </c>
      <c r="BZ113" s="278">
        <f t="shared" si="177"/>
        <v>0</v>
      </c>
      <c r="CA113" s="278">
        <f t="shared" si="177"/>
        <v>0</v>
      </c>
      <c r="CB113" s="278">
        <f t="shared" si="177"/>
        <v>0</v>
      </c>
      <c r="CC113" s="278">
        <f t="shared" si="177"/>
        <v>0</v>
      </c>
      <c r="CD113" s="278">
        <f t="shared" si="177"/>
        <v>0</v>
      </c>
      <c r="CE113" s="278">
        <f t="shared" si="177"/>
        <v>0</v>
      </c>
      <c r="CF113" s="278">
        <f t="shared" si="177"/>
        <v>0</v>
      </c>
      <c r="CG113" s="278">
        <f t="shared" si="177"/>
        <v>0</v>
      </c>
      <c r="CH113" s="278">
        <f t="shared" si="177"/>
        <v>0</v>
      </c>
      <c r="CI113" s="278">
        <f t="shared" si="177"/>
        <v>0</v>
      </c>
      <c r="CJ113" s="278">
        <f t="shared" si="177"/>
        <v>0</v>
      </c>
      <c r="CK113" s="278">
        <f t="shared" si="177"/>
        <v>0</v>
      </c>
      <c r="CL113" s="278">
        <f t="shared" si="177"/>
        <v>0</v>
      </c>
      <c r="CM113" s="278">
        <f t="shared" si="177"/>
        <v>0</v>
      </c>
      <c r="CN113" s="278">
        <f t="shared" si="177"/>
        <v>0</v>
      </c>
      <c r="CO113" s="278">
        <f t="shared" si="177"/>
        <v>0</v>
      </c>
      <c r="CP113" s="278">
        <f t="shared" si="177"/>
        <v>0</v>
      </c>
      <c r="CQ113" s="278">
        <f t="shared" si="177"/>
        <v>0</v>
      </c>
      <c r="CR113" s="278">
        <f t="shared" si="177"/>
        <v>0</v>
      </c>
      <c r="CS113" s="278">
        <f t="shared" si="177"/>
        <v>0</v>
      </c>
    </row>
    <row r="114" spans="1:97" s="377" customFormat="1" x14ac:dyDescent="0.35">
      <c r="A114" s="278">
        <f>Prognoser!C95</f>
        <v>0</v>
      </c>
      <c r="B114" s="278" t="str">
        <f>'UA basår'!B8</f>
        <v>0 0</v>
      </c>
      <c r="C114" s="278">
        <f>Prognoser!D95</f>
        <v>0</v>
      </c>
      <c r="D114" s="278">
        <f ca="1">IFERROR('UA basår'!AD8+'UA basår'!AD38,0)</f>
        <v>0</v>
      </c>
      <c r="E114" s="278">
        <f t="shared" ref="E114:BP114" ca="1" si="178">IFERROR(IF(E$17="beräknas ej",0,D114*IF(E$112&gt;$D$77,1,IF(E$112&lt;=$C$77,$C$76,$D$76))*IFERROR(INDEX($B$8:$E$14,MATCH($A114,$A$8:$A$14,0),MATCH(E$112,$B$6:$E$6,1)),0)),0)</f>
        <v>0</v>
      </c>
      <c r="F114" s="278">
        <f t="shared" ca="1" si="178"/>
        <v>0</v>
      </c>
      <c r="G114" s="278">
        <f t="shared" ca="1" si="178"/>
        <v>0</v>
      </c>
      <c r="H114" s="278">
        <f t="shared" ca="1" si="178"/>
        <v>0</v>
      </c>
      <c r="I114" s="278">
        <f t="shared" ca="1" si="178"/>
        <v>0</v>
      </c>
      <c r="J114" s="278">
        <f t="shared" ca="1" si="178"/>
        <v>0</v>
      </c>
      <c r="K114" s="278">
        <f t="shared" ca="1" si="178"/>
        <v>0</v>
      </c>
      <c r="L114" s="278">
        <f t="shared" ca="1" si="178"/>
        <v>0</v>
      </c>
      <c r="M114" s="278">
        <f t="shared" ca="1" si="178"/>
        <v>0</v>
      </c>
      <c r="N114" s="278">
        <f t="shared" ca="1" si="178"/>
        <v>0</v>
      </c>
      <c r="O114" s="278">
        <f t="shared" ca="1" si="178"/>
        <v>0</v>
      </c>
      <c r="P114" s="278">
        <f t="shared" ca="1" si="178"/>
        <v>0</v>
      </c>
      <c r="Q114" s="278">
        <f t="shared" ca="1" si="178"/>
        <v>0</v>
      </c>
      <c r="R114" s="278">
        <f t="shared" ca="1" si="178"/>
        <v>0</v>
      </c>
      <c r="S114" s="278">
        <f t="shared" ca="1" si="178"/>
        <v>0</v>
      </c>
      <c r="T114" s="278">
        <f t="shared" ca="1" si="178"/>
        <v>0</v>
      </c>
      <c r="U114" s="278">
        <f t="shared" ca="1" si="178"/>
        <v>0</v>
      </c>
      <c r="V114" s="278">
        <f t="shared" ca="1" si="178"/>
        <v>0</v>
      </c>
      <c r="W114" s="278">
        <f t="shared" ca="1" si="178"/>
        <v>0</v>
      </c>
      <c r="X114" s="278">
        <f t="shared" ca="1" si="178"/>
        <v>0</v>
      </c>
      <c r="Y114" s="278">
        <f t="shared" ca="1" si="178"/>
        <v>0</v>
      </c>
      <c r="Z114" s="278">
        <f t="shared" ca="1" si="178"/>
        <v>0</v>
      </c>
      <c r="AA114" s="278">
        <f t="shared" ca="1" si="178"/>
        <v>0</v>
      </c>
      <c r="AB114" s="278">
        <f t="shared" ca="1" si="178"/>
        <v>0</v>
      </c>
      <c r="AC114" s="278">
        <f t="shared" ca="1" si="178"/>
        <v>0</v>
      </c>
      <c r="AD114" s="278">
        <f t="shared" ca="1" si="178"/>
        <v>0</v>
      </c>
      <c r="AE114" s="278">
        <f t="shared" ca="1" si="178"/>
        <v>0</v>
      </c>
      <c r="AF114" s="278">
        <f t="shared" ca="1" si="178"/>
        <v>0</v>
      </c>
      <c r="AG114" s="278">
        <f t="shared" ca="1" si="178"/>
        <v>0</v>
      </c>
      <c r="AH114" s="278">
        <f t="shared" ca="1" si="178"/>
        <v>0</v>
      </c>
      <c r="AI114" s="278">
        <f t="shared" ca="1" si="178"/>
        <v>0</v>
      </c>
      <c r="AJ114" s="278">
        <f t="shared" ca="1" si="178"/>
        <v>0</v>
      </c>
      <c r="AK114" s="278">
        <f t="shared" ca="1" si="178"/>
        <v>0</v>
      </c>
      <c r="AL114" s="278">
        <f t="shared" ca="1" si="178"/>
        <v>0</v>
      </c>
      <c r="AM114" s="278">
        <f t="shared" ca="1" si="178"/>
        <v>0</v>
      </c>
      <c r="AN114" s="278">
        <f t="shared" ca="1" si="178"/>
        <v>0</v>
      </c>
      <c r="AO114" s="278">
        <f t="shared" ca="1" si="178"/>
        <v>0</v>
      </c>
      <c r="AP114" s="278">
        <f t="shared" ca="1" si="178"/>
        <v>0</v>
      </c>
      <c r="AQ114" s="278">
        <f t="shared" ca="1" si="178"/>
        <v>0</v>
      </c>
      <c r="AR114" s="278">
        <f t="shared" ca="1" si="178"/>
        <v>0</v>
      </c>
      <c r="AS114" s="278">
        <f t="shared" ca="1" si="178"/>
        <v>0</v>
      </c>
      <c r="AT114" s="278">
        <f t="shared" ca="1" si="178"/>
        <v>0</v>
      </c>
      <c r="AU114" s="278">
        <f t="shared" ca="1" si="178"/>
        <v>0</v>
      </c>
      <c r="AV114" s="278">
        <f t="shared" ca="1" si="178"/>
        <v>0</v>
      </c>
      <c r="AW114" s="278">
        <f t="shared" ca="1" si="178"/>
        <v>0</v>
      </c>
      <c r="AX114" s="278">
        <f t="shared" ca="1" si="178"/>
        <v>0</v>
      </c>
      <c r="AY114" s="278">
        <f t="shared" ca="1" si="178"/>
        <v>0</v>
      </c>
      <c r="AZ114" s="278">
        <f t="shared" ca="1" si="178"/>
        <v>0</v>
      </c>
      <c r="BA114" s="278">
        <f t="shared" ca="1" si="178"/>
        <v>0</v>
      </c>
      <c r="BB114" s="278">
        <f t="shared" ca="1" si="178"/>
        <v>0</v>
      </c>
      <c r="BC114" s="278">
        <f t="shared" ca="1" si="178"/>
        <v>0</v>
      </c>
      <c r="BD114" s="278">
        <f t="shared" ca="1" si="178"/>
        <v>0</v>
      </c>
      <c r="BE114" s="278">
        <f t="shared" ca="1" si="178"/>
        <v>0</v>
      </c>
      <c r="BF114" s="278">
        <f t="shared" ca="1" si="178"/>
        <v>0</v>
      </c>
      <c r="BG114" s="278">
        <f t="shared" ca="1" si="178"/>
        <v>0</v>
      </c>
      <c r="BH114" s="278">
        <f t="shared" ca="1" si="178"/>
        <v>0</v>
      </c>
      <c r="BI114" s="278">
        <f t="shared" ca="1" si="178"/>
        <v>0</v>
      </c>
      <c r="BJ114" s="278">
        <f t="shared" ca="1" si="178"/>
        <v>0</v>
      </c>
      <c r="BK114" s="278">
        <f t="shared" ca="1" si="178"/>
        <v>0</v>
      </c>
      <c r="BL114" s="278">
        <f t="shared" ca="1" si="178"/>
        <v>0</v>
      </c>
      <c r="BM114" s="278">
        <f t="shared" ca="1" si="178"/>
        <v>0</v>
      </c>
      <c r="BN114" s="278">
        <f t="shared" ca="1" si="178"/>
        <v>0</v>
      </c>
      <c r="BO114" s="278">
        <f t="shared" ca="1" si="178"/>
        <v>0</v>
      </c>
      <c r="BP114" s="278">
        <f t="shared" ca="1" si="178"/>
        <v>0</v>
      </c>
      <c r="BQ114" s="278">
        <f t="shared" ref="BQ114:CS114" ca="1" si="179">IFERROR(IF(BQ$17="beräknas ej",0,BP114*IF(BQ$112&gt;$D$77,1,IF(BQ$112&lt;=$C$77,$C$76,$D$76))*IFERROR(INDEX($B$8:$E$14,MATCH($A114,$A$8:$A$14,0),MATCH(BQ$112,$B$6:$E$6,1)),0)),0)</f>
        <v>0</v>
      </c>
      <c r="BR114" s="278">
        <f t="shared" ca="1" si="179"/>
        <v>0</v>
      </c>
      <c r="BS114" s="278">
        <f t="shared" ca="1" si="179"/>
        <v>0</v>
      </c>
      <c r="BT114" s="278">
        <f t="shared" ca="1" si="179"/>
        <v>0</v>
      </c>
      <c r="BU114" s="278">
        <f t="shared" si="179"/>
        <v>0</v>
      </c>
      <c r="BV114" s="278">
        <f t="shared" si="179"/>
        <v>0</v>
      </c>
      <c r="BW114" s="278">
        <f t="shared" si="179"/>
        <v>0</v>
      </c>
      <c r="BX114" s="278">
        <f t="shared" si="179"/>
        <v>0</v>
      </c>
      <c r="BY114" s="278">
        <f t="shared" si="179"/>
        <v>0</v>
      </c>
      <c r="BZ114" s="278">
        <f t="shared" si="179"/>
        <v>0</v>
      </c>
      <c r="CA114" s="278">
        <f t="shared" si="179"/>
        <v>0</v>
      </c>
      <c r="CB114" s="278">
        <f t="shared" si="179"/>
        <v>0</v>
      </c>
      <c r="CC114" s="278">
        <f t="shared" si="179"/>
        <v>0</v>
      </c>
      <c r="CD114" s="278">
        <f t="shared" si="179"/>
        <v>0</v>
      </c>
      <c r="CE114" s="278">
        <f t="shared" si="179"/>
        <v>0</v>
      </c>
      <c r="CF114" s="278">
        <f t="shared" si="179"/>
        <v>0</v>
      </c>
      <c r="CG114" s="278">
        <f t="shared" si="179"/>
        <v>0</v>
      </c>
      <c r="CH114" s="278">
        <f t="shared" si="179"/>
        <v>0</v>
      </c>
      <c r="CI114" s="278">
        <f t="shared" si="179"/>
        <v>0</v>
      </c>
      <c r="CJ114" s="278">
        <f t="shared" si="179"/>
        <v>0</v>
      </c>
      <c r="CK114" s="278">
        <f t="shared" si="179"/>
        <v>0</v>
      </c>
      <c r="CL114" s="278">
        <f t="shared" si="179"/>
        <v>0</v>
      </c>
      <c r="CM114" s="278">
        <f t="shared" si="179"/>
        <v>0</v>
      </c>
      <c r="CN114" s="278">
        <f t="shared" si="179"/>
        <v>0</v>
      </c>
      <c r="CO114" s="278">
        <f t="shared" si="179"/>
        <v>0</v>
      </c>
      <c r="CP114" s="278">
        <f t="shared" si="179"/>
        <v>0</v>
      </c>
      <c r="CQ114" s="278">
        <f t="shared" si="179"/>
        <v>0</v>
      </c>
      <c r="CR114" s="278">
        <f t="shared" si="179"/>
        <v>0</v>
      </c>
      <c r="CS114" s="278">
        <f t="shared" si="179"/>
        <v>0</v>
      </c>
    </row>
    <row r="115" spans="1:97" s="377" customFormat="1" x14ac:dyDescent="0.35">
      <c r="A115" s="278">
        <f>Prognoser!C96</f>
        <v>0</v>
      </c>
      <c r="B115" s="278" t="str">
        <f>'UA basår'!B9</f>
        <v>0 0</v>
      </c>
      <c r="C115" s="278">
        <f>Prognoser!D96</f>
        <v>0</v>
      </c>
      <c r="D115" s="278">
        <f ca="1">IFERROR('UA basår'!AD9+'UA basår'!AD39,0)</f>
        <v>0</v>
      </c>
      <c r="E115" s="278">
        <f t="shared" ref="E115:BP115" ca="1" si="180">IFERROR(IF(E$17="beräknas ej",0,D115*IF(E$112&gt;$D$77,1,IF(E$112&lt;=$C$77,$C$76,$D$76))*IFERROR(INDEX($B$8:$E$14,MATCH($A115,$A$8:$A$14,0),MATCH(E$112,$B$6:$E$6,1)),0)),0)</f>
        <v>0</v>
      </c>
      <c r="F115" s="278">
        <f t="shared" ca="1" si="180"/>
        <v>0</v>
      </c>
      <c r="G115" s="278">
        <f t="shared" ca="1" si="180"/>
        <v>0</v>
      </c>
      <c r="H115" s="278">
        <f t="shared" ca="1" si="180"/>
        <v>0</v>
      </c>
      <c r="I115" s="278">
        <f t="shared" ca="1" si="180"/>
        <v>0</v>
      </c>
      <c r="J115" s="278">
        <f t="shared" ca="1" si="180"/>
        <v>0</v>
      </c>
      <c r="K115" s="278">
        <f t="shared" ca="1" si="180"/>
        <v>0</v>
      </c>
      <c r="L115" s="278">
        <f t="shared" ca="1" si="180"/>
        <v>0</v>
      </c>
      <c r="M115" s="278">
        <f t="shared" ca="1" si="180"/>
        <v>0</v>
      </c>
      <c r="N115" s="278">
        <f t="shared" ca="1" si="180"/>
        <v>0</v>
      </c>
      <c r="O115" s="278">
        <f t="shared" ca="1" si="180"/>
        <v>0</v>
      </c>
      <c r="P115" s="278">
        <f t="shared" ca="1" si="180"/>
        <v>0</v>
      </c>
      <c r="Q115" s="278">
        <f t="shared" ca="1" si="180"/>
        <v>0</v>
      </c>
      <c r="R115" s="278">
        <f t="shared" ca="1" si="180"/>
        <v>0</v>
      </c>
      <c r="S115" s="278">
        <f t="shared" ca="1" si="180"/>
        <v>0</v>
      </c>
      <c r="T115" s="278">
        <f t="shared" ca="1" si="180"/>
        <v>0</v>
      </c>
      <c r="U115" s="278">
        <f t="shared" ca="1" si="180"/>
        <v>0</v>
      </c>
      <c r="V115" s="278">
        <f t="shared" ca="1" si="180"/>
        <v>0</v>
      </c>
      <c r="W115" s="278">
        <f t="shared" ca="1" si="180"/>
        <v>0</v>
      </c>
      <c r="X115" s="278">
        <f t="shared" ca="1" si="180"/>
        <v>0</v>
      </c>
      <c r="Y115" s="278">
        <f t="shared" ca="1" si="180"/>
        <v>0</v>
      </c>
      <c r="Z115" s="278">
        <f t="shared" ca="1" si="180"/>
        <v>0</v>
      </c>
      <c r="AA115" s="278">
        <f t="shared" ca="1" si="180"/>
        <v>0</v>
      </c>
      <c r="AB115" s="278">
        <f t="shared" ca="1" si="180"/>
        <v>0</v>
      </c>
      <c r="AC115" s="278">
        <f t="shared" ca="1" si="180"/>
        <v>0</v>
      </c>
      <c r="AD115" s="278">
        <f t="shared" ca="1" si="180"/>
        <v>0</v>
      </c>
      <c r="AE115" s="278">
        <f t="shared" ca="1" si="180"/>
        <v>0</v>
      </c>
      <c r="AF115" s="278">
        <f t="shared" ca="1" si="180"/>
        <v>0</v>
      </c>
      <c r="AG115" s="278">
        <f t="shared" ca="1" si="180"/>
        <v>0</v>
      </c>
      <c r="AH115" s="278">
        <f t="shared" ca="1" si="180"/>
        <v>0</v>
      </c>
      <c r="AI115" s="278">
        <f t="shared" ca="1" si="180"/>
        <v>0</v>
      </c>
      <c r="AJ115" s="278">
        <f t="shared" ca="1" si="180"/>
        <v>0</v>
      </c>
      <c r="AK115" s="278">
        <f t="shared" ca="1" si="180"/>
        <v>0</v>
      </c>
      <c r="AL115" s="278">
        <f t="shared" ca="1" si="180"/>
        <v>0</v>
      </c>
      <c r="AM115" s="278">
        <f t="shared" ca="1" si="180"/>
        <v>0</v>
      </c>
      <c r="AN115" s="278">
        <f t="shared" ca="1" si="180"/>
        <v>0</v>
      </c>
      <c r="AO115" s="278">
        <f t="shared" ca="1" si="180"/>
        <v>0</v>
      </c>
      <c r="AP115" s="278">
        <f t="shared" ca="1" si="180"/>
        <v>0</v>
      </c>
      <c r="AQ115" s="278">
        <f t="shared" ca="1" si="180"/>
        <v>0</v>
      </c>
      <c r="AR115" s="278">
        <f t="shared" ca="1" si="180"/>
        <v>0</v>
      </c>
      <c r="AS115" s="278">
        <f t="shared" ca="1" si="180"/>
        <v>0</v>
      </c>
      <c r="AT115" s="278">
        <f t="shared" ca="1" si="180"/>
        <v>0</v>
      </c>
      <c r="AU115" s="278">
        <f t="shared" ca="1" si="180"/>
        <v>0</v>
      </c>
      <c r="AV115" s="278">
        <f t="shared" ca="1" si="180"/>
        <v>0</v>
      </c>
      <c r="AW115" s="278">
        <f t="shared" ca="1" si="180"/>
        <v>0</v>
      </c>
      <c r="AX115" s="278">
        <f t="shared" ca="1" si="180"/>
        <v>0</v>
      </c>
      <c r="AY115" s="278">
        <f t="shared" ca="1" si="180"/>
        <v>0</v>
      </c>
      <c r="AZ115" s="278">
        <f t="shared" ca="1" si="180"/>
        <v>0</v>
      </c>
      <c r="BA115" s="278">
        <f t="shared" ca="1" si="180"/>
        <v>0</v>
      </c>
      <c r="BB115" s="278">
        <f t="shared" ca="1" si="180"/>
        <v>0</v>
      </c>
      <c r="BC115" s="278">
        <f t="shared" ca="1" si="180"/>
        <v>0</v>
      </c>
      <c r="BD115" s="278">
        <f t="shared" ca="1" si="180"/>
        <v>0</v>
      </c>
      <c r="BE115" s="278">
        <f t="shared" ca="1" si="180"/>
        <v>0</v>
      </c>
      <c r="BF115" s="278">
        <f t="shared" ca="1" si="180"/>
        <v>0</v>
      </c>
      <c r="BG115" s="278">
        <f t="shared" ca="1" si="180"/>
        <v>0</v>
      </c>
      <c r="BH115" s="278">
        <f t="shared" ca="1" si="180"/>
        <v>0</v>
      </c>
      <c r="BI115" s="278">
        <f t="shared" ca="1" si="180"/>
        <v>0</v>
      </c>
      <c r="BJ115" s="278">
        <f t="shared" ca="1" si="180"/>
        <v>0</v>
      </c>
      <c r="BK115" s="278">
        <f t="shared" ca="1" si="180"/>
        <v>0</v>
      </c>
      <c r="BL115" s="278">
        <f t="shared" ca="1" si="180"/>
        <v>0</v>
      </c>
      <c r="BM115" s="278">
        <f t="shared" ca="1" si="180"/>
        <v>0</v>
      </c>
      <c r="BN115" s="278">
        <f t="shared" ca="1" si="180"/>
        <v>0</v>
      </c>
      <c r="BO115" s="278">
        <f t="shared" ca="1" si="180"/>
        <v>0</v>
      </c>
      <c r="BP115" s="278">
        <f t="shared" ca="1" si="180"/>
        <v>0</v>
      </c>
      <c r="BQ115" s="278">
        <f t="shared" ref="BQ115:CS115" ca="1" si="181">IFERROR(IF(BQ$17="beräknas ej",0,BP115*IF(BQ$112&gt;$D$77,1,IF(BQ$112&lt;=$C$77,$C$76,$D$76))*IFERROR(INDEX($B$8:$E$14,MATCH($A115,$A$8:$A$14,0),MATCH(BQ$112,$B$6:$E$6,1)),0)),0)</f>
        <v>0</v>
      </c>
      <c r="BR115" s="278">
        <f t="shared" ca="1" si="181"/>
        <v>0</v>
      </c>
      <c r="BS115" s="278">
        <f t="shared" ca="1" si="181"/>
        <v>0</v>
      </c>
      <c r="BT115" s="278">
        <f t="shared" ca="1" si="181"/>
        <v>0</v>
      </c>
      <c r="BU115" s="278">
        <f t="shared" si="181"/>
        <v>0</v>
      </c>
      <c r="BV115" s="278">
        <f t="shared" si="181"/>
        <v>0</v>
      </c>
      <c r="BW115" s="278">
        <f t="shared" si="181"/>
        <v>0</v>
      </c>
      <c r="BX115" s="278">
        <f t="shared" si="181"/>
        <v>0</v>
      </c>
      <c r="BY115" s="278">
        <f t="shared" si="181"/>
        <v>0</v>
      </c>
      <c r="BZ115" s="278">
        <f t="shared" si="181"/>
        <v>0</v>
      </c>
      <c r="CA115" s="278">
        <f t="shared" si="181"/>
        <v>0</v>
      </c>
      <c r="CB115" s="278">
        <f t="shared" si="181"/>
        <v>0</v>
      </c>
      <c r="CC115" s="278">
        <f t="shared" si="181"/>
        <v>0</v>
      </c>
      <c r="CD115" s="278">
        <f t="shared" si="181"/>
        <v>0</v>
      </c>
      <c r="CE115" s="278">
        <f t="shared" si="181"/>
        <v>0</v>
      </c>
      <c r="CF115" s="278">
        <f t="shared" si="181"/>
        <v>0</v>
      </c>
      <c r="CG115" s="278">
        <f t="shared" si="181"/>
        <v>0</v>
      </c>
      <c r="CH115" s="278">
        <f t="shared" si="181"/>
        <v>0</v>
      </c>
      <c r="CI115" s="278">
        <f t="shared" si="181"/>
        <v>0</v>
      </c>
      <c r="CJ115" s="278">
        <f t="shared" si="181"/>
        <v>0</v>
      </c>
      <c r="CK115" s="278">
        <f t="shared" si="181"/>
        <v>0</v>
      </c>
      <c r="CL115" s="278">
        <f t="shared" si="181"/>
        <v>0</v>
      </c>
      <c r="CM115" s="278">
        <f t="shared" si="181"/>
        <v>0</v>
      </c>
      <c r="CN115" s="278">
        <f t="shared" si="181"/>
        <v>0</v>
      </c>
      <c r="CO115" s="278">
        <f t="shared" si="181"/>
        <v>0</v>
      </c>
      <c r="CP115" s="278">
        <f t="shared" si="181"/>
        <v>0</v>
      </c>
      <c r="CQ115" s="278">
        <f t="shared" si="181"/>
        <v>0</v>
      </c>
      <c r="CR115" s="278">
        <f t="shared" si="181"/>
        <v>0</v>
      </c>
      <c r="CS115" s="278">
        <f t="shared" si="181"/>
        <v>0</v>
      </c>
    </row>
    <row r="116" spans="1:97" s="377" customFormat="1" x14ac:dyDescent="0.35">
      <c r="A116" s="278">
        <f>Prognoser!C97</f>
        <v>0</v>
      </c>
      <c r="B116" s="278" t="str">
        <f>'UA basår'!B10</f>
        <v>0 0</v>
      </c>
      <c r="C116" s="278">
        <f>Prognoser!D97</f>
        <v>0</v>
      </c>
      <c r="D116" s="278">
        <f ca="1">IFERROR('UA basår'!AD10+'UA basår'!AD40,0)</f>
        <v>0</v>
      </c>
      <c r="E116" s="278">
        <f t="shared" ref="E116:BP116" ca="1" si="182">IFERROR(IF(E$17="beräknas ej",0,D116*IF(E$112&gt;$D$77,1,IF(E$112&lt;=$C$77,$C$76,$D$76))*IFERROR(INDEX($B$8:$E$14,MATCH($A116,$A$8:$A$14,0),MATCH(E$112,$B$6:$E$6,1)),0)),0)</f>
        <v>0</v>
      </c>
      <c r="F116" s="278">
        <f t="shared" ca="1" si="182"/>
        <v>0</v>
      </c>
      <c r="G116" s="278">
        <f t="shared" ca="1" si="182"/>
        <v>0</v>
      </c>
      <c r="H116" s="278">
        <f t="shared" ca="1" si="182"/>
        <v>0</v>
      </c>
      <c r="I116" s="278">
        <f t="shared" ca="1" si="182"/>
        <v>0</v>
      </c>
      <c r="J116" s="278">
        <f t="shared" ca="1" si="182"/>
        <v>0</v>
      </c>
      <c r="K116" s="278">
        <f t="shared" ca="1" si="182"/>
        <v>0</v>
      </c>
      <c r="L116" s="278">
        <f t="shared" ca="1" si="182"/>
        <v>0</v>
      </c>
      <c r="M116" s="278">
        <f t="shared" ca="1" si="182"/>
        <v>0</v>
      </c>
      <c r="N116" s="278">
        <f t="shared" ca="1" si="182"/>
        <v>0</v>
      </c>
      <c r="O116" s="278">
        <f t="shared" ca="1" si="182"/>
        <v>0</v>
      </c>
      <c r="P116" s="278">
        <f t="shared" ca="1" si="182"/>
        <v>0</v>
      </c>
      <c r="Q116" s="278">
        <f t="shared" ca="1" si="182"/>
        <v>0</v>
      </c>
      <c r="R116" s="278">
        <f t="shared" ca="1" si="182"/>
        <v>0</v>
      </c>
      <c r="S116" s="278">
        <f t="shared" ca="1" si="182"/>
        <v>0</v>
      </c>
      <c r="T116" s="278">
        <f t="shared" ca="1" si="182"/>
        <v>0</v>
      </c>
      <c r="U116" s="278">
        <f t="shared" ca="1" si="182"/>
        <v>0</v>
      </c>
      <c r="V116" s="278">
        <f t="shared" ca="1" si="182"/>
        <v>0</v>
      </c>
      <c r="W116" s="278">
        <f t="shared" ca="1" si="182"/>
        <v>0</v>
      </c>
      <c r="X116" s="278">
        <f t="shared" ca="1" si="182"/>
        <v>0</v>
      </c>
      <c r="Y116" s="278">
        <f t="shared" ca="1" si="182"/>
        <v>0</v>
      </c>
      <c r="Z116" s="278">
        <f t="shared" ca="1" si="182"/>
        <v>0</v>
      </c>
      <c r="AA116" s="278">
        <f t="shared" ca="1" si="182"/>
        <v>0</v>
      </c>
      <c r="AB116" s="278">
        <f t="shared" ca="1" si="182"/>
        <v>0</v>
      </c>
      <c r="AC116" s="278">
        <f t="shared" ca="1" si="182"/>
        <v>0</v>
      </c>
      <c r="AD116" s="278">
        <f t="shared" ca="1" si="182"/>
        <v>0</v>
      </c>
      <c r="AE116" s="278">
        <f t="shared" ca="1" si="182"/>
        <v>0</v>
      </c>
      <c r="AF116" s="278">
        <f t="shared" ca="1" si="182"/>
        <v>0</v>
      </c>
      <c r="AG116" s="278">
        <f t="shared" ca="1" si="182"/>
        <v>0</v>
      </c>
      <c r="AH116" s="278">
        <f t="shared" ca="1" si="182"/>
        <v>0</v>
      </c>
      <c r="AI116" s="278">
        <f t="shared" ca="1" si="182"/>
        <v>0</v>
      </c>
      <c r="AJ116" s="278">
        <f t="shared" ca="1" si="182"/>
        <v>0</v>
      </c>
      <c r="AK116" s="278">
        <f t="shared" ca="1" si="182"/>
        <v>0</v>
      </c>
      <c r="AL116" s="278">
        <f t="shared" ca="1" si="182"/>
        <v>0</v>
      </c>
      <c r="AM116" s="278">
        <f t="shared" ca="1" si="182"/>
        <v>0</v>
      </c>
      <c r="AN116" s="278">
        <f t="shared" ca="1" si="182"/>
        <v>0</v>
      </c>
      <c r="AO116" s="278">
        <f t="shared" ca="1" si="182"/>
        <v>0</v>
      </c>
      <c r="AP116" s="278">
        <f t="shared" ca="1" si="182"/>
        <v>0</v>
      </c>
      <c r="AQ116" s="278">
        <f t="shared" ca="1" si="182"/>
        <v>0</v>
      </c>
      <c r="AR116" s="278">
        <f t="shared" ca="1" si="182"/>
        <v>0</v>
      </c>
      <c r="AS116" s="278">
        <f t="shared" ca="1" si="182"/>
        <v>0</v>
      </c>
      <c r="AT116" s="278">
        <f t="shared" ca="1" si="182"/>
        <v>0</v>
      </c>
      <c r="AU116" s="278">
        <f t="shared" ca="1" si="182"/>
        <v>0</v>
      </c>
      <c r="AV116" s="278">
        <f t="shared" ca="1" si="182"/>
        <v>0</v>
      </c>
      <c r="AW116" s="278">
        <f t="shared" ca="1" si="182"/>
        <v>0</v>
      </c>
      <c r="AX116" s="278">
        <f t="shared" ca="1" si="182"/>
        <v>0</v>
      </c>
      <c r="AY116" s="278">
        <f t="shared" ca="1" si="182"/>
        <v>0</v>
      </c>
      <c r="AZ116" s="278">
        <f t="shared" ca="1" si="182"/>
        <v>0</v>
      </c>
      <c r="BA116" s="278">
        <f t="shared" ca="1" si="182"/>
        <v>0</v>
      </c>
      <c r="BB116" s="278">
        <f t="shared" ca="1" si="182"/>
        <v>0</v>
      </c>
      <c r="BC116" s="278">
        <f t="shared" ca="1" si="182"/>
        <v>0</v>
      </c>
      <c r="BD116" s="278">
        <f t="shared" ca="1" si="182"/>
        <v>0</v>
      </c>
      <c r="BE116" s="278">
        <f t="shared" ca="1" si="182"/>
        <v>0</v>
      </c>
      <c r="BF116" s="278">
        <f t="shared" ca="1" si="182"/>
        <v>0</v>
      </c>
      <c r="BG116" s="278">
        <f t="shared" ca="1" si="182"/>
        <v>0</v>
      </c>
      <c r="BH116" s="278">
        <f t="shared" ca="1" si="182"/>
        <v>0</v>
      </c>
      <c r="BI116" s="278">
        <f t="shared" ca="1" si="182"/>
        <v>0</v>
      </c>
      <c r="BJ116" s="278">
        <f t="shared" ca="1" si="182"/>
        <v>0</v>
      </c>
      <c r="BK116" s="278">
        <f t="shared" ca="1" si="182"/>
        <v>0</v>
      </c>
      <c r="BL116" s="278">
        <f t="shared" ca="1" si="182"/>
        <v>0</v>
      </c>
      <c r="BM116" s="278">
        <f t="shared" ca="1" si="182"/>
        <v>0</v>
      </c>
      <c r="BN116" s="278">
        <f t="shared" ca="1" si="182"/>
        <v>0</v>
      </c>
      <c r="BO116" s="278">
        <f t="shared" ca="1" si="182"/>
        <v>0</v>
      </c>
      <c r="BP116" s="278">
        <f t="shared" ca="1" si="182"/>
        <v>0</v>
      </c>
      <c r="BQ116" s="278">
        <f t="shared" ref="BQ116:CS116" ca="1" si="183">IFERROR(IF(BQ$17="beräknas ej",0,BP116*IF(BQ$112&gt;$D$77,1,IF(BQ$112&lt;=$C$77,$C$76,$D$76))*IFERROR(INDEX($B$8:$E$14,MATCH($A116,$A$8:$A$14,0),MATCH(BQ$112,$B$6:$E$6,1)),0)),0)</f>
        <v>0</v>
      </c>
      <c r="BR116" s="278">
        <f t="shared" ca="1" si="183"/>
        <v>0</v>
      </c>
      <c r="BS116" s="278">
        <f t="shared" ca="1" si="183"/>
        <v>0</v>
      </c>
      <c r="BT116" s="278">
        <f t="shared" ca="1" si="183"/>
        <v>0</v>
      </c>
      <c r="BU116" s="278">
        <f t="shared" si="183"/>
        <v>0</v>
      </c>
      <c r="BV116" s="278">
        <f t="shared" si="183"/>
        <v>0</v>
      </c>
      <c r="BW116" s="278">
        <f t="shared" si="183"/>
        <v>0</v>
      </c>
      <c r="BX116" s="278">
        <f t="shared" si="183"/>
        <v>0</v>
      </c>
      <c r="BY116" s="278">
        <f t="shared" si="183"/>
        <v>0</v>
      </c>
      <c r="BZ116" s="278">
        <f t="shared" si="183"/>
        <v>0</v>
      </c>
      <c r="CA116" s="278">
        <f t="shared" si="183"/>
        <v>0</v>
      </c>
      <c r="CB116" s="278">
        <f t="shared" si="183"/>
        <v>0</v>
      </c>
      <c r="CC116" s="278">
        <f t="shared" si="183"/>
        <v>0</v>
      </c>
      <c r="CD116" s="278">
        <f t="shared" si="183"/>
        <v>0</v>
      </c>
      <c r="CE116" s="278">
        <f t="shared" si="183"/>
        <v>0</v>
      </c>
      <c r="CF116" s="278">
        <f t="shared" si="183"/>
        <v>0</v>
      </c>
      <c r="CG116" s="278">
        <f t="shared" si="183"/>
        <v>0</v>
      </c>
      <c r="CH116" s="278">
        <f t="shared" si="183"/>
        <v>0</v>
      </c>
      <c r="CI116" s="278">
        <f t="shared" si="183"/>
        <v>0</v>
      </c>
      <c r="CJ116" s="278">
        <f t="shared" si="183"/>
        <v>0</v>
      </c>
      <c r="CK116" s="278">
        <f t="shared" si="183"/>
        <v>0</v>
      </c>
      <c r="CL116" s="278">
        <f t="shared" si="183"/>
        <v>0</v>
      </c>
      <c r="CM116" s="278">
        <f t="shared" si="183"/>
        <v>0</v>
      </c>
      <c r="CN116" s="278">
        <f t="shared" si="183"/>
        <v>0</v>
      </c>
      <c r="CO116" s="278">
        <f t="shared" si="183"/>
        <v>0</v>
      </c>
      <c r="CP116" s="278">
        <f t="shared" si="183"/>
        <v>0</v>
      </c>
      <c r="CQ116" s="278">
        <f t="shared" si="183"/>
        <v>0</v>
      </c>
      <c r="CR116" s="278">
        <f t="shared" si="183"/>
        <v>0</v>
      </c>
      <c r="CS116" s="278">
        <f t="shared" si="183"/>
        <v>0</v>
      </c>
    </row>
    <row r="117" spans="1:97" s="377" customFormat="1" x14ac:dyDescent="0.35">
      <c r="A117" s="278">
        <f>Prognoser!C98</f>
        <v>0</v>
      </c>
      <c r="B117" s="278" t="str">
        <f>'UA basår'!B11</f>
        <v>0 0</v>
      </c>
      <c r="C117" s="278">
        <f>Prognoser!D98</f>
        <v>0</v>
      </c>
      <c r="D117" s="278">
        <f ca="1">IFERROR('UA basår'!AD11+'UA basår'!AD41,0)</f>
        <v>0</v>
      </c>
      <c r="E117" s="278">
        <f t="shared" ref="E117:BP117" ca="1" si="184">IFERROR(IF(E$17="beräknas ej",0,D117*IF(E$112&gt;$D$77,1,IF(E$112&lt;=$C$77,$C$76,$D$76))*IFERROR(INDEX($B$8:$E$14,MATCH($A117,$A$8:$A$14,0),MATCH(E$112,$B$6:$E$6,1)),0)),0)</f>
        <v>0</v>
      </c>
      <c r="F117" s="278">
        <f t="shared" ca="1" si="184"/>
        <v>0</v>
      </c>
      <c r="G117" s="278">
        <f t="shared" ca="1" si="184"/>
        <v>0</v>
      </c>
      <c r="H117" s="278">
        <f t="shared" ca="1" si="184"/>
        <v>0</v>
      </c>
      <c r="I117" s="278">
        <f t="shared" ca="1" si="184"/>
        <v>0</v>
      </c>
      <c r="J117" s="278">
        <f t="shared" ca="1" si="184"/>
        <v>0</v>
      </c>
      <c r="K117" s="278">
        <f t="shared" ca="1" si="184"/>
        <v>0</v>
      </c>
      <c r="L117" s="278">
        <f t="shared" ca="1" si="184"/>
        <v>0</v>
      </c>
      <c r="M117" s="278">
        <f t="shared" ca="1" si="184"/>
        <v>0</v>
      </c>
      <c r="N117" s="278">
        <f t="shared" ca="1" si="184"/>
        <v>0</v>
      </c>
      <c r="O117" s="278">
        <f t="shared" ca="1" si="184"/>
        <v>0</v>
      </c>
      <c r="P117" s="278">
        <f t="shared" ca="1" si="184"/>
        <v>0</v>
      </c>
      <c r="Q117" s="278">
        <f t="shared" ca="1" si="184"/>
        <v>0</v>
      </c>
      <c r="R117" s="278">
        <f t="shared" ca="1" si="184"/>
        <v>0</v>
      </c>
      <c r="S117" s="278">
        <f t="shared" ca="1" si="184"/>
        <v>0</v>
      </c>
      <c r="T117" s="278">
        <f t="shared" ca="1" si="184"/>
        <v>0</v>
      </c>
      <c r="U117" s="278">
        <f t="shared" ca="1" si="184"/>
        <v>0</v>
      </c>
      <c r="V117" s="278">
        <f t="shared" ca="1" si="184"/>
        <v>0</v>
      </c>
      <c r="W117" s="278">
        <f t="shared" ca="1" si="184"/>
        <v>0</v>
      </c>
      <c r="X117" s="278">
        <f t="shared" ca="1" si="184"/>
        <v>0</v>
      </c>
      <c r="Y117" s="278">
        <f t="shared" ca="1" si="184"/>
        <v>0</v>
      </c>
      <c r="Z117" s="278">
        <f t="shared" ca="1" si="184"/>
        <v>0</v>
      </c>
      <c r="AA117" s="278">
        <f t="shared" ca="1" si="184"/>
        <v>0</v>
      </c>
      <c r="AB117" s="278">
        <f t="shared" ca="1" si="184"/>
        <v>0</v>
      </c>
      <c r="AC117" s="278">
        <f t="shared" ca="1" si="184"/>
        <v>0</v>
      </c>
      <c r="AD117" s="278">
        <f t="shared" ca="1" si="184"/>
        <v>0</v>
      </c>
      <c r="AE117" s="278">
        <f t="shared" ca="1" si="184"/>
        <v>0</v>
      </c>
      <c r="AF117" s="278">
        <f t="shared" ca="1" si="184"/>
        <v>0</v>
      </c>
      <c r="AG117" s="278">
        <f t="shared" ca="1" si="184"/>
        <v>0</v>
      </c>
      <c r="AH117" s="278">
        <f t="shared" ca="1" si="184"/>
        <v>0</v>
      </c>
      <c r="AI117" s="278">
        <f t="shared" ca="1" si="184"/>
        <v>0</v>
      </c>
      <c r="AJ117" s="278">
        <f t="shared" ca="1" si="184"/>
        <v>0</v>
      </c>
      <c r="AK117" s="278">
        <f t="shared" ca="1" si="184"/>
        <v>0</v>
      </c>
      <c r="AL117" s="278">
        <f t="shared" ca="1" si="184"/>
        <v>0</v>
      </c>
      <c r="AM117" s="278">
        <f t="shared" ca="1" si="184"/>
        <v>0</v>
      </c>
      <c r="AN117" s="278">
        <f t="shared" ca="1" si="184"/>
        <v>0</v>
      </c>
      <c r="AO117" s="278">
        <f t="shared" ca="1" si="184"/>
        <v>0</v>
      </c>
      <c r="AP117" s="278">
        <f t="shared" ca="1" si="184"/>
        <v>0</v>
      </c>
      <c r="AQ117" s="278">
        <f t="shared" ca="1" si="184"/>
        <v>0</v>
      </c>
      <c r="AR117" s="278">
        <f t="shared" ca="1" si="184"/>
        <v>0</v>
      </c>
      <c r="AS117" s="278">
        <f t="shared" ca="1" si="184"/>
        <v>0</v>
      </c>
      <c r="AT117" s="278">
        <f t="shared" ca="1" si="184"/>
        <v>0</v>
      </c>
      <c r="AU117" s="278">
        <f t="shared" ca="1" si="184"/>
        <v>0</v>
      </c>
      <c r="AV117" s="278">
        <f t="shared" ca="1" si="184"/>
        <v>0</v>
      </c>
      <c r="AW117" s="278">
        <f t="shared" ca="1" si="184"/>
        <v>0</v>
      </c>
      <c r="AX117" s="278">
        <f t="shared" ca="1" si="184"/>
        <v>0</v>
      </c>
      <c r="AY117" s="278">
        <f t="shared" ca="1" si="184"/>
        <v>0</v>
      </c>
      <c r="AZ117" s="278">
        <f t="shared" ca="1" si="184"/>
        <v>0</v>
      </c>
      <c r="BA117" s="278">
        <f t="shared" ca="1" si="184"/>
        <v>0</v>
      </c>
      <c r="BB117" s="278">
        <f t="shared" ca="1" si="184"/>
        <v>0</v>
      </c>
      <c r="BC117" s="278">
        <f t="shared" ca="1" si="184"/>
        <v>0</v>
      </c>
      <c r="BD117" s="278">
        <f t="shared" ca="1" si="184"/>
        <v>0</v>
      </c>
      <c r="BE117" s="278">
        <f t="shared" ca="1" si="184"/>
        <v>0</v>
      </c>
      <c r="BF117" s="278">
        <f t="shared" ca="1" si="184"/>
        <v>0</v>
      </c>
      <c r="BG117" s="278">
        <f t="shared" ca="1" si="184"/>
        <v>0</v>
      </c>
      <c r="BH117" s="278">
        <f t="shared" ca="1" si="184"/>
        <v>0</v>
      </c>
      <c r="BI117" s="278">
        <f t="shared" ca="1" si="184"/>
        <v>0</v>
      </c>
      <c r="BJ117" s="278">
        <f t="shared" ca="1" si="184"/>
        <v>0</v>
      </c>
      <c r="BK117" s="278">
        <f t="shared" ca="1" si="184"/>
        <v>0</v>
      </c>
      <c r="BL117" s="278">
        <f t="shared" ca="1" si="184"/>
        <v>0</v>
      </c>
      <c r="BM117" s="278">
        <f t="shared" ca="1" si="184"/>
        <v>0</v>
      </c>
      <c r="BN117" s="278">
        <f t="shared" ca="1" si="184"/>
        <v>0</v>
      </c>
      <c r="BO117" s="278">
        <f t="shared" ca="1" si="184"/>
        <v>0</v>
      </c>
      <c r="BP117" s="278">
        <f t="shared" ca="1" si="184"/>
        <v>0</v>
      </c>
      <c r="BQ117" s="278">
        <f t="shared" ref="BQ117:CS117" ca="1" si="185">IFERROR(IF(BQ$17="beräknas ej",0,BP117*IF(BQ$112&gt;$D$77,1,IF(BQ$112&lt;=$C$77,$C$76,$D$76))*IFERROR(INDEX($B$8:$E$14,MATCH($A117,$A$8:$A$14,0),MATCH(BQ$112,$B$6:$E$6,1)),0)),0)</f>
        <v>0</v>
      </c>
      <c r="BR117" s="278">
        <f t="shared" ca="1" si="185"/>
        <v>0</v>
      </c>
      <c r="BS117" s="278">
        <f t="shared" ca="1" si="185"/>
        <v>0</v>
      </c>
      <c r="BT117" s="278">
        <f t="shared" ca="1" si="185"/>
        <v>0</v>
      </c>
      <c r="BU117" s="278">
        <f t="shared" si="185"/>
        <v>0</v>
      </c>
      <c r="BV117" s="278">
        <f t="shared" si="185"/>
        <v>0</v>
      </c>
      <c r="BW117" s="278">
        <f t="shared" si="185"/>
        <v>0</v>
      </c>
      <c r="BX117" s="278">
        <f t="shared" si="185"/>
        <v>0</v>
      </c>
      <c r="BY117" s="278">
        <f t="shared" si="185"/>
        <v>0</v>
      </c>
      <c r="BZ117" s="278">
        <f t="shared" si="185"/>
        <v>0</v>
      </c>
      <c r="CA117" s="278">
        <f t="shared" si="185"/>
        <v>0</v>
      </c>
      <c r="CB117" s="278">
        <f t="shared" si="185"/>
        <v>0</v>
      </c>
      <c r="CC117" s="278">
        <f t="shared" si="185"/>
        <v>0</v>
      </c>
      <c r="CD117" s="278">
        <f t="shared" si="185"/>
        <v>0</v>
      </c>
      <c r="CE117" s="278">
        <f t="shared" si="185"/>
        <v>0</v>
      </c>
      <c r="CF117" s="278">
        <f t="shared" si="185"/>
        <v>0</v>
      </c>
      <c r="CG117" s="278">
        <f t="shared" si="185"/>
        <v>0</v>
      </c>
      <c r="CH117" s="278">
        <f t="shared" si="185"/>
        <v>0</v>
      </c>
      <c r="CI117" s="278">
        <f t="shared" si="185"/>
        <v>0</v>
      </c>
      <c r="CJ117" s="278">
        <f t="shared" si="185"/>
        <v>0</v>
      </c>
      <c r="CK117" s="278">
        <f t="shared" si="185"/>
        <v>0</v>
      </c>
      <c r="CL117" s="278">
        <f t="shared" si="185"/>
        <v>0</v>
      </c>
      <c r="CM117" s="278">
        <f t="shared" si="185"/>
        <v>0</v>
      </c>
      <c r="CN117" s="278">
        <f t="shared" si="185"/>
        <v>0</v>
      </c>
      <c r="CO117" s="278">
        <f t="shared" si="185"/>
        <v>0</v>
      </c>
      <c r="CP117" s="278">
        <f t="shared" si="185"/>
        <v>0</v>
      </c>
      <c r="CQ117" s="278">
        <f t="shared" si="185"/>
        <v>0</v>
      </c>
      <c r="CR117" s="278">
        <f t="shared" si="185"/>
        <v>0</v>
      </c>
      <c r="CS117" s="278">
        <f t="shared" si="185"/>
        <v>0</v>
      </c>
    </row>
    <row r="118" spans="1:97" s="377" customFormat="1" x14ac:dyDescent="0.35">
      <c r="A118" s="278">
        <f>Prognoser!C99</f>
        <v>0</v>
      </c>
      <c r="B118" s="278" t="str">
        <f>'UA basår'!B12</f>
        <v>0 0</v>
      </c>
      <c r="C118" s="278">
        <f>Prognoser!D99</f>
        <v>0</v>
      </c>
      <c r="D118" s="278">
        <f ca="1">IFERROR('UA basår'!AD12+'UA basår'!AD42,0)</f>
        <v>0</v>
      </c>
      <c r="E118" s="278">
        <f t="shared" ref="E118:BP118" ca="1" si="186">IFERROR(IF(E$17="beräknas ej",0,D118*IF(E$112&gt;$D$77,1,IF(E$112&lt;=$C$77,$C$76,$D$76))*IFERROR(INDEX($B$8:$E$14,MATCH($A118,$A$8:$A$14,0),MATCH(E$112,$B$6:$E$6,1)),0)),0)</f>
        <v>0</v>
      </c>
      <c r="F118" s="278">
        <f t="shared" ca="1" si="186"/>
        <v>0</v>
      </c>
      <c r="G118" s="278">
        <f t="shared" ca="1" si="186"/>
        <v>0</v>
      </c>
      <c r="H118" s="278">
        <f t="shared" ca="1" si="186"/>
        <v>0</v>
      </c>
      <c r="I118" s="278">
        <f t="shared" ca="1" si="186"/>
        <v>0</v>
      </c>
      <c r="J118" s="278">
        <f t="shared" ca="1" si="186"/>
        <v>0</v>
      </c>
      <c r="K118" s="278">
        <f t="shared" ca="1" si="186"/>
        <v>0</v>
      </c>
      <c r="L118" s="278">
        <f t="shared" ca="1" si="186"/>
        <v>0</v>
      </c>
      <c r="M118" s="278">
        <f t="shared" ca="1" si="186"/>
        <v>0</v>
      </c>
      <c r="N118" s="278">
        <f t="shared" ca="1" si="186"/>
        <v>0</v>
      </c>
      <c r="O118" s="278">
        <f t="shared" ca="1" si="186"/>
        <v>0</v>
      </c>
      <c r="P118" s="278">
        <f t="shared" ca="1" si="186"/>
        <v>0</v>
      </c>
      <c r="Q118" s="278">
        <f t="shared" ca="1" si="186"/>
        <v>0</v>
      </c>
      <c r="R118" s="278">
        <f t="shared" ca="1" si="186"/>
        <v>0</v>
      </c>
      <c r="S118" s="278">
        <f t="shared" ca="1" si="186"/>
        <v>0</v>
      </c>
      <c r="T118" s="278">
        <f t="shared" ca="1" si="186"/>
        <v>0</v>
      </c>
      <c r="U118" s="278">
        <f t="shared" ca="1" si="186"/>
        <v>0</v>
      </c>
      <c r="V118" s="278">
        <f t="shared" ca="1" si="186"/>
        <v>0</v>
      </c>
      <c r="W118" s="278">
        <f t="shared" ca="1" si="186"/>
        <v>0</v>
      </c>
      <c r="X118" s="278">
        <f t="shared" ca="1" si="186"/>
        <v>0</v>
      </c>
      <c r="Y118" s="278">
        <f t="shared" ca="1" si="186"/>
        <v>0</v>
      </c>
      <c r="Z118" s="278">
        <f t="shared" ca="1" si="186"/>
        <v>0</v>
      </c>
      <c r="AA118" s="278">
        <f t="shared" ca="1" si="186"/>
        <v>0</v>
      </c>
      <c r="AB118" s="278">
        <f t="shared" ca="1" si="186"/>
        <v>0</v>
      </c>
      <c r="AC118" s="278">
        <f t="shared" ca="1" si="186"/>
        <v>0</v>
      </c>
      <c r="AD118" s="278">
        <f t="shared" ca="1" si="186"/>
        <v>0</v>
      </c>
      <c r="AE118" s="278">
        <f t="shared" ca="1" si="186"/>
        <v>0</v>
      </c>
      <c r="AF118" s="278">
        <f t="shared" ca="1" si="186"/>
        <v>0</v>
      </c>
      <c r="AG118" s="278">
        <f t="shared" ca="1" si="186"/>
        <v>0</v>
      </c>
      <c r="AH118" s="278">
        <f t="shared" ca="1" si="186"/>
        <v>0</v>
      </c>
      <c r="AI118" s="278">
        <f t="shared" ca="1" si="186"/>
        <v>0</v>
      </c>
      <c r="AJ118" s="278">
        <f t="shared" ca="1" si="186"/>
        <v>0</v>
      </c>
      <c r="AK118" s="278">
        <f t="shared" ca="1" si="186"/>
        <v>0</v>
      </c>
      <c r="AL118" s="278">
        <f t="shared" ca="1" si="186"/>
        <v>0</v>
      </c>
      <c r="AM118" s="278">
        <f t="shared" ca="1" si="186"/>
        <v>0</v>
      </c>
      <c r="AN118" s="278">
        <f t="shared" ca="1" si="186"/>
        <v>0</v>
      </c>
      <c r="AO118" s="278">
        <f t="shared" ca="1" si="186"/>
        <v>0</v>
      </c>
      <c r="AP118" s="278">
        <f t="shared" ca="1" si="186"/>
        <v>0</v>
      </c>
      <c r="AQ118" s="278">
        <f t="shared" ca="1" si="186"/>
        <v>0</v>
      </c>
      <c r="AR118" s="278">
        <f t="shared" ca="1" si="186"/>
        <v>0</v>
      </c>
      <c r="AS118" s="278">
        <f t="shared" ca="1" si="186"/>
        <v>0</v>
      </c>
      <c r="AT118" s="278">
        <f t="shared" ca="1" si="186"/>
        <v>0</v>
      </c>
      <c r="AU118" s="278">
        <f t="shared" ca="1" si="186"/>
        <v>0</v>
      </c>
      <c r="AV118" s="278">
        <f t="shared" ca="1" si="186"/>
        <v>0</v>
      </c>
      <c r="AW118" s="278">
        <f t="shared" ca="1" si="186"/>
        <v>0</v>
      </c>
      <c r="AX118" s="278">
        <f t="shared" ca="1" si="186"/>
        <v>0</v>
      </c>
      <c r="AY118" s="278">
        <f t="shared" ca="1" si="186"/>
        <v>0</v>
      </c>
      <c r="AZ118" s="278">
        <f t="shared" ca="1" si="186"/>
        <v>0</v>
      </c>
      <c r="BA118" s="278">
        <f t="shared" ca="1" si="186"/>
        <v>0</v>
      </c>
      <c r="BB118" s="278">
        <f t="shared" ca="1" si="186"/>
        <v>0</v>
      </c>
      <c r="BC118" s="278">
        <f t="shared" ca="1" si="186"/>
        <v>0</v>
      </c>
      <c r="BD118" s="278">
        <f t="shared" ca="1" si="186"/>
        <v>0</v>
      </c>
      <c r="BE118" s="278">
        <f t="shared" ca="1" si="186"/>
        <v>0</v>
      </c>
      <c r="BF118" s="278">
        <f t="shared" ca="1" si="186"/>
        <v>0</v>
      </c>
      <c r="BG118" s="278">
        <f t="shared" ca="1" si="186"/>
        <v>0</v>
      </c>
      <c r="BH118" s="278">
        <f t="shared" ca="1" si="186"/>
        <v>0</v>
      </c>
      <c r="BI118" s="278">
        <f t="shared" ca="1" si="186"/>
        <v>0</v>
      </c>
      <c r="BJ118" s="278">
        <f t="shared" ca="1" si="186"/>
        <v>0</v>
      </c>
      <c r="BK118" s="278">
        <f t="shared" ca="1" si="186"/>
        <v>0</v>
      </c>
      <c r="BL118" s="278">
        <f t="shared" ca="1" si="186"/>
        <v>0</v>
      </c>
      <c r="BM118" s="278">
        <f t="shared" ca="1" si="186"/>
        <v>0</v>
      </c>
      <c r="BN118" s="278">
        <f t="shared" ca="1" si="186"/>
        <v>0</v>
      </c>
      <c r="BO118" s="278">
        <f t="shared" ca="1" si="186"/>
        <v>0</v>
      </c>
      <c r="BP118" s="278">
        <f t="shared" ca="1" si="186"/>
        <v>0</v>
      </c>
      <c r="BQ118" s="278">
        <f t="shared" ref="BQ118:CS118" ca="1" si="187">IFERROR(IF(BQ$17="beräknas ej",0,BP118*IF(BQ$112&gt;$D$77,1,IF(BQ$112&lt;=$C$77,$C$76,$D$76))*IFERROR(INDEX($B$8:$E$14,MATCH($A118,$A$8:$A$14,0),MATCH(BQ$112,$B$6:$E$6,1)),0)),0)</f>
        <v>0</v>
      </c>
      <c r="BR118" s="278">
        <f t="shared" ca="1" si="187"/>
        <v>0</v>
      </c>
      <c r="BS118" s="278">
        <f t="shared" ca="1" si="187"/>
        <v>0</v>
      </c>
      <c r="BT118" s="278">
        <f t="shared" ca="1" si="187"/>
        <v>0</v>
      </c>
      <c r="BU118" s="278">
        <f t="shared" si="187"/>
        <v>0</v>
      </c>
      <c r="BV118" s="278">
        <f t="shared" si="187"/>
        <v>0</v>
      </c>
      <c r="BW118" s="278">
        <f t="shared" si="187"/>
        <v>0</v>
      </c>
      <c r="BX118" s="278">
        <f t="shared" si="187"/>
        <v>0</v>
      </c>
      <c r="BY118" s="278">
        <f t="shared" si="187"/>
        <v>0</v>
      </c>
      <c r="BZ118" s="278">
        <f t="shared" si="187"/>
        <v>0</v>
      </c>
      <c r="CA118" s="278">
        <f t="shared" si="187"/>
        <v>0</v>
      </c>
      <c r="CB118" s="278">
        <f t="shared" si="187"/>
        <v>0</v>
      </c>
      <c r="CC118" s="278">
        <f t="shared" si="187"/>
        <v>0</v>
      </c>
      <c r="CD118" s="278">
        <f t="shared" si="187"/>
        <v>0</v>
      </c>
      <c r="CE118" s="278">
        <f t="shared" si="187"/>
        <v>0</v>
      </c>
      <c r="CF118" s="278">
        <f t="shared" si="187"/>
        <v>0</v>
      </c>
      <c r="CG118" s="278">
        <f t="shared" si="187"/>
        <v>0</v>
      </c>
      <c r="CH118" s="278">
        <f t="shared" si="187"/>
        <v>0</v>
      </c>
      <c r="CI118" s="278">
        <f t="shared" si="187"/>
        <v>0</v>
      </c>
      <c r="CJ118" s="278">
        <f t="shared" si="187"/>
        <v>0</v>
      </c>
      <c r="CK118" s="278">
        <f t="shared" si="187"/>
        <v>0</v>
      </c>
      <c r="CL118" s="278">
        <f t="shared" si="187"/>
        <v>0</v>
      </c>
      <c r="CM118" s="278">
        <f t="shared" si="187"/>
        <v>0</v>
      </c>
      <c r="CN118" s="278">
        <f t="shared" si="187"/>
        <v>0</v>
      </c>
      <c r="CO118" s="278">
        <f t="shared" si="187"/>
        <v>0</v>
      </c>
      <c r="CP118" s="278">
        <f t="shared" si="187"/>
        <v>0</v>
      </c>
      <c r="CQ118" s="278">
        <f t="shared" si="187"/>
        <v>0</v>
      </c>
      <c r="CR118" s="278">
        <f t="shared" si="187"/>
        <v>0</v>
      </c>
      <c r="CS118" s="278">
        <f t="shared" si="187"/>
        <v>0</v>
      </c>
    </row>
    <row r="119" spans="1:97" s="377" customFormat="1" x14ac:dyDescent="0.35">
      <c r="A119" s="278">
        <f>Prognoser!C100</f>
        <v>0</v>
      </c>
      <c r="B119" s="278" t="str">
        <f>'UA basår'!B13</f>
        <v>0 0</v>
      </c>
      <c r="C119" s="278">
        <f>Prognoser!D100</f>
        <v>0</v>
      </c>
      <c r="D119" s="278">
        <f ca="1">IFERROR('UA basår'!AD13+'UA basår'!AD43,0)</f>
        <v>0</v>
      </c>
      <c r="E119" s="278">
        <f t="shared" ref="E119:BP119" ca="1" si="188">IFERROR(IF(E$17="beräknas ej",0,D119*IF(E$112&gt;$D$77,1,IF(E$112&lt;=$C$77,$C$76,$D$76))*IFERROR(INDEX($B$8:$E$14,MATCH($A119,$A$8:$A$14,0),MATCH(E$112,$B$6:$E$6,1)),0)),0)</f>
        <v>0</v>
      </c>
      <c r="F119" s="278">
        <f t="shared" ca="1" si="188"/>
        <v>0</v>
      </c>
      <c r="G119" s="278">
        <f t="shared" ca="1" si="188"/>
        <v>0</v>
      </c>
      <c r="H119" s="278">
        <f t="shared" ca="1" si="188"/>
        <v>0</v>
      </c>
      <c r="I119" s="278">
        <f t="shared" ca="1" si="188"/>
        <v>0</v>
      </c>
      <c r="J119" s="278">
        <f t="shared" ca="1" si="188"/>
        <v>0</v>
      </c>
      <c r="K119" s="278">
        <f t="shared" ca="1" si="188"/>
        <v>0</v>
      </c>
      <c r="L119" s="278">
        <f t="shared" ca="1" si="188"/>
        <v>0</v>
      </c>
      <c r="M119" s="278">
        <f t="shared" ca="1" si="188"/>
        <v>0</v>
      </c>
      <c r="N119" s="278">
        <f t="shared" ca="1" si="188"/>
        <v>0</v>
      </c>
      <c r="O119" s="278">
        <f t="shared" ca="1" si="188"/>
        <v>0</v>
      </c>
      <c r="P119" s="278">
        <f t="shared" ca="1" si="188"/>
        <v>0</v>
      </c>
      <c r="Q119" s="278">
        <f t="shared" ca="1" si="188"/>
        <v>0</v>
      </c>
      <c r="R119" s="278">
        <f t="shared" ca="1" si="188"/>
        <v>0</v>
      </c>
      <c r="S119" s="278">
        <f t="shared" ca="1" si="188"/>
        <v>0</v>
      </c>
      <c r="T119" s="278">
        <f t="shared" ca="1" si="188"/>
        <v>0</v>
      </c>
      <c r="U119" s="278">
        <f t="shared" ca="1" si="188"/>
        <v>0</v>
      </c>
      <c r="V119" s="278">
        <f t="shared" ca="1" si="188"/>
        <v>0</v>
      </c>
      <c r="W119" s="278">
        <f t="shared" ca="1" si="188"/>
        <v>0</v>
      </c>
      <c r="X119" s="278">
        <f t="shared" ca="1" si="188"/>
        <v>0</v>
      </c>
      <c r="Y119" s="278">
        <f t="shared" ca="1" si="188"/>
        <v>0</v>
      </c>
      <c r="Z119" s="278">
        <f t="shared" ca="1" si="188"/>
        <v>0</v>
      </c>
      <c r="AA119" s="278">
        <f t="shared" ca="1" si="188"/>
        <v>0</v>
      </c>
      <c r="AB119" s="278">
        <f t="shared" ca="1" si="188"/>
        <v>0</v>
      </c>
      <c r="AC119" s="278">
        <f t="shared" ca="1" si="188"/>
        <v>0</v>
      </c>
      <c r="AD119" s="278">
        <f t="shared" ca="1" si="188"/>
        <v>0</v>
      </c>
      <c r="AE119" s="278">
        <f t="shared" ca="1" si="188"/>
        <v>0</v>
      </c>
      <c r="AF119" s="278">
        <f t="shared" ca="1" si="188"/>
        <v>0</v>
      </c>
      <c r="AG119" s="278">
        <f t="shared" ca="1" si="188"/>
        <v>0</v>
      </c>
      <c r="AH119" s="278">
        <f t="shared" ca="1" si="188"/>
        <v>0</v>
      </c>
      <c r="AI119" s="278">
        <f t="shared" ca="1" si="188"/>
        <v>0</v>
      </c>
      <c r="AJ119" s="278">
        <f t="shared" ca="1" si="188"/>
        <v>0</v>
      </c>
      <c r="AK119" s="278">
        <f t="shared" ca="1" si="188"/>
        <v>0</v>
      </c>
      <c r="AL119" s="278">
        <f t="shared" ca="1" si="188"/>
        <v>0</v>
      </c>
      <c r="AM119" s="278">
        <f t="shared" ca="1" si="188"/>
        <v>0</v>
      </c>
      <c r="AN119" s="278">
        <f t="shared" ca="1" si="188"/>
        <v>0</v>
      </c>
      <c r="AO119" s="278">
        <f t="shared" ca="1" si="188"/>
        <v>0</v>
      </c>
      <c r="AP119" s="278">
        <f t="shared" ca="1" si="188"/>
        <v>0</v>
      </c>
      <c r="AQ119" s="278">
        <f t="shared" ca="1" si="188"/>
        <v>0</v>
      </c>
      <c r="AR119" s="278">
        <f t="shared" ca="1" si="188"/>
        <v>0</v>
      </c>
      <c r="AS119" s="278">
        <f t="shared" ca="1" si="188"/>
        <v>0</v>
      </c>
      <c r="AT119" s="278">
        <f t="shared" ca="1" si="188"/>
        <v>0</v>
      </c>
      <c r="AU119" s="278">
        <f t="shared" ca="1" si="188"/>
        <v>0</v>
      </c>
      <c r="AV119" s="278">
        <f t="shared" ca="1" si="188"/>
        <v>0</v>
      </c>
      <c r="AW119" s="278">
        <f t="shared" ca="1" si="188"/>
        <v>0</v>
      </c>
      <c r="AX119" s="278">
        <f t="shared" ca="1" si="188"/>
        <v>0</v>
      </c>
      <c r="AY119" s="278">
        <f t="shared" ca="1" si="188"/>
        <v>0</v>
      </c>
      <c r="AZ119" s="278">
        <f t="shared" ca="1" si="188"/>
        <v>0</v>
      </c>
      <c r="BA119" s="278">
        <f t="shared" ca="1" si="188"/>
        <v>0</v>
      </c>
      <c r="BB119" s="278">
        <f t="shared" ca="1" si="188"/>
        <v>0</v>
      </c>
      <c r="BC119" s="278">
        <f t="shared" ca="1" si="188"/>
        <v>0</v>
      </c>
      <c r="BD119" s="278">
        <f t="shared" ca="1" si="188"/>
        <v>0</v>
      </c>
      <c r="BE119" s="278">
        <f t="shared" ca="1" si="188"/>
        <v>0</v>
      </c>
      <c r="BF119" s="278">
        <f t="shared" ca="1" si="188"/>
        <v>0</v>
      </c>
      <c r="BG119" s="278">
        <f t="shared" ca="1" si="188"/>
        <v>0</v>
      </c>
      <c r="BH119" s="278">
        <f t="shared" ca="1" si="188"/>
        <v>0</v>
      </c>
      <c r="BI119" s="278">
        <f t="shared" ca="1" si="188"/>
        <v>0</v>
      </c>
      <c r="BJ119" s="278">
        <f t="shared" ca="1" si="188"/>
        <v>0</v>
      </c>
      <c r="BK119" s="278">
        <f t="shared" ca="1" si="188"/>
        <v>0</v>
      </c>
      <c r="BL119" s="278">
        <f t="shared" ca="1" si="188"/>
        <v>0</v>
      </c>
      <c r="BM119" s="278">
        <f t="shared" ca="1" si="188"/>
        <v>0</v>
      </c>
      <c r="BN119" s="278">
        <f t="shared" ca="1" si="188"/>
        <v>0</v>
      </c>
      <c r="BO119" s="278">
        <f t="shared" ca="1" si="188"/>
        <v>0</v>
      </c>
      <c r="BP119" s="278">
        <f t="shared" ca="1" si="188"/>
        <v>0</v>
      </c>
      <c r="BQ119" s="278">
        <f t="shared" ref="BQ119:CS119" ca="1" si="189">IFERROR(IF(BQ$17="beräknas ej",0,BP119*IF(BQ$112&gt;$D$77,1,IF(BQ$112&lt;=$C$77,$C$76,$D$76))*IFERROR(INDEX($B$8:$E$14,MATCH($A119,$A$8:$A$14,0),MATCH(BQ$112,$B$6:$E$6,1)),0)),0)</f>
        <v>0</v>
      </c>
      <c r="BR119" s="278">
        <f t="shared" ca="1" si="189"/>
        <v>0</v>
      </c>
      <c r="BS119" s="278">
        <f t="shared" ca="1" si="189"/>
        <v>0</v>
      </c>
      <c r="BT119" s="278">
        <f t="shared" ca="1" si="189"/>
        <v>0</v>
      </c>
      <c r="BU119" s="278">
        <f t="shared" si="189"/>
        <v>0</v>
      </c>
      <c r="BV119" s="278">
        <f t="shared" si="189"/>
        <v>0</v>
      </c>
      <c r="BW119" s="278">
        <f t="shared" si="189"/>
        <v>0</v>
      </c>
      <c r="BX119" s="278">
        <f t="shared" si="189"/>
        <v>0</v>
      </c>
      <c r="BY119" s="278">
        <f t="shared" si="189"/>
        <v>0</v>
      </c>
      <c r="BZ119" s="278">
        <f t="shared" si="189"/>
        <v>0</v>
      </c>
      <c r="CA119" s="278">
        <f t="shared" si="189"/>
        <v>0</v>
      </c>
      <c r="CB119" s="278">
        <f t="shared" si="189"/>
        <v>0</v>
      </c>
      <c r="CC119" s="278">
        <f t="shared" si="189"/>
        <v>0</v>
      </c>
      <c r="CD119" s="278">
        <f t="shared" si="189"/>
        <v>0</v>
      </c>
      <c r="CE119" s="278">
        <f t="shared" si="189"/>
        <v>0</v>
      </c>
      <c r="CF119" s="278">
        <f t="shared" si="189"/>
        <v>0</v>
      </c>
      <c r="CG119" s="278">
        <f t="shared" si="189"/>
        <v>0</v>
      </c>
      <c r="CH119" s="278">
        <f t="shared" si="189"/>
        <v>0</v>
      </c>
      <c r="CI119" s="278">
        <f t="shared" si="189"/>
        <v>0</v>
      </c>
      <c r="CJ119" s="278">
        <f t="shared" si="189"/>
        <v>0</v>
      </c>
      <c r="CK119" s="278">
        <f t="shared" si="189"/>
        <v>0</v>
      </c>
      <c r="CL119" s="278">
        <f t="shared" si="189"/>
        <v>0</v>
      </c>
      <c r="CM119" s="278">
        <f t="shared" si="189"/>
        <v>0</v>
      </c>
      <c r="CN119" s="278">
        <f t="shared" si="189"/>
        <v>0</v>
      </c>
      <c r="CO119" s="278">
        <f t="shared" si="189"/>
        <v>0</v>
      </c>
      <c r="CP119" s="278">
        <f t="shared" si="189"/>
        <v>0</v>
      </c>
      <c r="CQ119" s="278">
        <f t="shared" si="189"/>
        <v>0</v>
      </c>
      <c r="CR119" s="278">
        <f t="shared" si="189"/>
        <v>0</v>
      </c>
      <c r="CS119" s="278">
        <f t="shared" si="189"/>
        <v>0</v>
      </c>
    </row>
    <row r="120" spans="1:97" s="377" customFormat="1" x14ac:dyDescent="0.35">
      <c r="A120" s="278">
        <f>Prognoser!C101</f>
        <v>0</v>
      </c>
      <c r="B120" s="278" t="str">
        <f>'UA basår'!B14</f>
        <v>0 0</v>
      </c>
      <c r="C120" s="278">
        <f>Prognoser!D101</f>
        <v>0</v>
      </c>
      <c r="D120" s="278">
        <f ca="1">IFERROR('UA basår'!AD14+'UA basår'!AD44,0)</f>
        <v>0</v>
      </c>
      <c r="E120" s="278">
        <f t="shared" ref="E120:BP120" ca="1" si="190">IFERROR(IF(E$17="beräknas ej",0,D120*IF(E$112&gt;$D$77,1,IF(E$112&lt;=$C$77,$C$76,$D$76))*IFERROR(INDEX($B$8:$E$14,MATCH($A120,$A$8:$A$14,0),MATCH(E$112,$B$6:$E$6,1)),0)),0)</f>
        <v>0</v>
      </c>
      <c r="F120" s="278">
        <f t="shared" ca="1" si="190"/>
        <v>0</v>
      </c>
      <c r="G120" s="278">
        <f t="shared" ca="1" si="190"/>
        <v>0</v>
      </c>
      <c r="H120" s="278">
        <f t="shared" ca="1" si="190"/>
        <v>0</v>
      </c>
      <c r="I120" s="278">
        <f t="shared" ca="1" si="190"/>
        <v>0</v>
      </c>
      <c r="J120" s="278">
        <f t="shared" ca="1" si="190"/>
        <v>0</v>
      </c>
      <c r="K120" s="278">
        <f t="shared" ca="1" si="190"/>
        <v>0</v>
      </c>
      <c r="L120" s="278">
        <f t="shared" ca="1" si="190"/>
        <v>0</v>
      </c>
      <c r="M120" s="278">
        <f t="shared" ca="1" si="190"/>
        <v>0</v>
      </c>
      <c r="N120" s="278">
        <f t="shared" ca="1" si="190"/>
        <v>0</v>
      </c>
      <c r="O120" s="278">
        <f t="shared" ca="1" si="190"/>
        <v>0</v>
      </c>
      <c r="P120" s="278">
        <f t="shared" ca="1" si="190"/>
        <v>0</v>
      </c>
      <c r="Q120" s="278">
        <f t="shared" ca="1" si="190"/>
        <v>0</v>
      </c>
      <c r="R120" s="278">
        <f t="shared" ca="1" si="190"/>
        <v>0</v>
      </c>
      <c r="S120" s="278">
        <f t="shared" ca="1" si="190"/>
        <v>0</v>
      </c>
      <c r="T120" s="278">
        <f t="shared" ca="1" si="190"/>
        <v>0</v>
      </c>
      <c r="U120" s="278">
        <f t="shared" ca="1" si="190"/>
        <v>0</v>
      </c>
      <c r="V120" s="278">
        <f t="shared" ca="1" si="190"/>
        <v>0</v>
      </c>
      <c r="W120" s="278">
        <f t="shared" ca="1" si="190"/>
        <v>0</v>
      </c>
      <c r="X120" s="278">
        <f t="shared" ca="1" si="190"/>
        <v>0</v>
      </c>
      <c r="Y120" s="278">
        <f t="shared" ca="1" si="190"/>
        <v>0</v>
      </c>
      <c r="Z120" s="278">
        <f t="shared" ca="1" si="190"/>
        <v>0</v>
      </c>
      <c r="AA120" s="278">
        <f t="shared" ca="1" si="190"/>
        <v>0</v>
      </c>
      <c r="AB120" s="278">
        <f t="shared" ca="1" si="190"/>
        <v>0</v>
      </c>
      <c r="AC120" s="278">
        <f t="shared" ca="1" si="190"/>
        <v>0</v>
      </c>
      <c r="AD120" s="278">
        <f t="shared" ca="1" si="190"/>
        <v>0</v>
      </c>
      <c r="AE120" s="278">
        <f t="shared" ca="1" si="190"/>
        <v>0</v>
      </c>
      <c r="AF120" s="278">
        <f t="shared" ca="1" si="190"/>
        <v>0</v>
      </c>
      <c r="AG120" s="278">
        <f t="shared" ca="1" si="190"/>
        <v>0</v>
      </c>
      <c r="AH120" s="278">
        <f t="shared" ca="1" si="190"/>
        <v>0</v>
      </c>
      <c r="AI120" s="278">
        <f t="shared" ca="1" si="190"/>
        <v>0</v>
      </c>
      <c r="AJ120" s="278">
        <f t="shared" ca="1" si="190"/>
        <v>0</v>
      </c>
      <c r="AK120" s="278">
        <f t="shared" ca="1" si="190"/>
        <v>0</v>
      </c>
      <c r="AL120" s="278">
        <f t="shared" ca="1" si="190"/>
        <v>0</v>
      </c>
      <c r="AM120" s="278">
        <f t="shared" ca="1" si="190"/>
        <v>0</v>
      </c>
      <c r="AN120" s="278">
        <f t="shared" ca="1" si="190"/>
        <v>0</v>
      </c>
      <c r="AO120" s="278">
        <f t="shared" ca="1" si="190"/>
        <v>0</v>
      </c>
      <c r="AP120" s="278">
        <f t="shared" ca="1" si="190"/>
        <v>0</v>
      </c>
      <c r="AQ120" s="278">
        <f t="shared" ca="1" si="190"/>
        <v>0</v>
      </c>
      <c r="AR120" s="278">
        <f t="shared" ca="1" si="190"/>
        <v>0</v>
      </c>
      <c r="AS120" s="278">
        <f t="shared" ca="1" si="190"/>
        <v>0</v>
      </c>
      <c r="AT120" s="278">
        <f t="shared" ca="1" si="190"/>
        <v>0</v>
      </c>
      <c r="AU120" s="278">
        <f t="shared" ca="1" si="190"/>
        <v>0</v>
      </c>
      <c r="AV120" s="278">
        <f t="shared" ca="1" si="190"/>
        <v>0</v>
      </c>
      <c r="AW120" s="278">
        <f t="shared" ca="1" si="190"/>
        <v>0</v>
      </c>
      <c r="AX120" s="278">
        <f t="shared" ca="1" si="190"/>
        <v>0</v>
      </c>
      <c r="AY120" s="278">
        <f t="shared" ca="1" si="190"/>
        <v>0</v>
      </c>
      <c r="AZ120" s="278">
        <f t="shared" ca="1" si="190"/>
        <v>0</v>
      </c>
      <c r="BA120" s="278">
        <f t="shared" ca="1" si="190"/>
        <v>0</v>
      </c>
      <c r="BB120" s="278">
        <f t="shared" ca="1" si="190"/>
        <v>0</v>
      </c>
      <c r="BC120" s="278">
        <f t="shared" ca="1" si="190"/>
        <v>0</v>
      </c>
      <c r="BD120" s="278">
        <f t="shared" ca="1" si="190"/>
        <v>0</v>
      </c>
      <c r="BE120" s="278">
        <f t="shared" ca="1" si="190"/>
        <v>0</v>
      </c>
      <c r="BF120" s="278">
        <f t="shared" ca="1" si="190"/>
        <v>0</v>
      </c>
      <c r="BG120" s="278">
        <f t="shared" ca="1" si="190"/>
        <v>0</v>
      </c>
      <c r="BH120" s="278">
        <f t="shared" ca="1" si="190"/>
        <v>0</v>
      </c>
      <c r="BI120" s="278">
        <f t="shared" ca="1" si="190"/>
        <v>0</v>
      </c>
      <c r="BJ120" s="278">
        <f t="shared" ca="1" si="190"/>
        <v>0</v>
      </c>
      <c r="BK120" s="278">
        <f t="shared" ca="1" si="190"/>
        <v>0</v>
      </c>
      <c r="BL120" s="278">
        <f t="shared" ca="1" si="190"/>
        <v>0</v>
      </c>
      <c r="BM120" s="278">
        <f t="shared" ca="1" si="190"/>
        <v>0</v>
      </c>
      <c r="BN120" s="278">
        <f t="shared" ca="1" si="190"/>
        <v>0</v>
      </c>
      <c r="BO120" s="278">
        <f t="shared" ca="1" si="190"/>
        <v>0</v>
      </c>
      <c r="BP120" s="278">
        <f t="shared" ca="1" si="190"/>
        <v>0</v>
      </c>
      <c r="BQ120" s="278">
        <f t="shared" ref="BQ120:CS120" ca="1" si="191">IFERROR(IF(BQ$17="beräknas ej",0,BP120*IF(BQ$112&gt;$D$77,1,IF(BQ$112&lt;=$C$77,$C$76,$D$76))*IFERROR(INDEX($B$8:$E$14,MATCH($A120,$A$8:$A$14,0),MATCH(BQ$112,$B$6:$E$6,1)),0)),0)</f>
        <v>0</v>
      </c>
      <c r="BR120" s="278">
        <f t="shared" ca="1" si="191"/>
        <v>0</v>
      </c>
      <c r="BS120" s="278">
        <f t="shared" ca="1" si="191"/>
        <v>0</v>
      </c>
      <c r="BT120" s="278">
        <f t="shared" ca="1" si="191"/>
        <v>0</v>
      </c>
      <c r="BU120" s="278">
        <f t="shared" si="191"/>
        <v>0</v>
      </c>
      <c r="BV120" s="278">
        <f t="shared" si="191"/>
        <v>0</v>
      </c>
      <c r="BW120" s="278">
        <f t="shared" si="191"/>
        <v>0</v>
      </c>
      <c r="BX120" s="278">
        <f t="shared" si="191"/>
        <v>0</v>
      </c>
      <c r="BY120" s="278">
        <f t="shared" si="191"/>
        <v>0</v>
      </c>
      <c r="BZ120" s="278">
        <f t="shared" si="191"/>
        <v>0</v>
      </c>
      <c r="CA120" s="278">
        <f t="shared" si="191"/>
        <v>0</v>
      </c>
      <c r="CB120" s="278">
        <f t="shared" si="191"/>
        <v>0</v>
      </c>
      <c r="CC120" s="278">
        <f t="shared" si="191"/>
        <v>0</v>
      </c>
      <c r="CD120" s="278">
        <f t="shared" si="191"/>
        <v>0</v>
      </c>
      <c r="CE120" s="278">
        <f t="shared" si="191"/>
        <v>0</v>
      </c>
      <c r="CF120" s="278">
        <f t="shared" si="191"/>
        <v>0</v>
      </c>
      <c r="CG120" s="278">
        <f t="shared" si="191"/>
        <v>0</v>
      </c>
      <c r="CH120" s="278">
        <f t="shared" si="191"/>
        <v>0</v>
      </c>
      <c r="CI120" s="278">
        <f t="shared" si="191"/>
        <v>0</v>
      </c>
      <c r="CJ120" s="278">
        <f t="shared" si="191"/>
        <v>0</v>
      </c>
      <c r="CK120" s="278">
        <f t="shared" si="191"/>
        <v>0</v>
      </c>
      <c r="CL120" s="278">
        <f t="shared" si="191"/>
        <v>0</v>
      </c>
      <c r="CM120" s="278">
        <f t="shared" si="191"/>
        <v>0</v>
      </c>
      <c r="CN120" s="278">
        <f t="shared" si="191"/>
        <v>0</v>
      </c>
      <c r="CO120" s="278">
        <f t="shared" si="191"/>
        <v>0</v>
      </c>
      <c r="CP120" s="278">
        <f t="shared" si="191"/>
        <v>0</v>
      </c>
      <c r="CQ120" s="278">
        <f t="shared" si="191"/>
        <v>0</v>
      </c>
      <c r="CR120" s="278">
        <f t="shared" si="191"/>
        <v>0</v>
      </c>
      <c r="CS120" s="278">
        <f t="shared" si="191"/>
        <v>0</v>
      </c>
    </row>
    <row r="121" spans="1:97" s="377" customFormat="1" x14ac:dyDescent="0.35">
      <c r="A121" s="278">
        <f>Prognoser!C102</f>
        <v>0</v>
      </c>
      <c r="B121" s="278" t="str">
        <f>'UA basår'!B15</f>
        <v>0 0</v>
      </c>
      <c r="C121" s="278">
        <f>Prognoser!D102</f>
        <v>0</v>
      </c>
      <c r="D121" s="278">
        <f ca="1">IFERROR('UA basår'!AD15+'UA basår'!AD45,0)</f>
        <v>0</v>
      </c>
      <c r="E121" s="278">
        <f t="shared" ref="E121:BP121" ca="1" si="192">IFERROR(IF(E$17="beräknas ej",0,D121*IF(E$112&gt;$D$77,1,IF(E$112&lt;=$C$77,$C$76,$D$76))*IFERROR(INDEX($B$8:$E$14,MATCH($A121,$A$8:$A$14,0),MATCH(E$112,$B$6:$E$6,1)),0)),0)</f>
        <v>0</v>
      </c>
      <c r="F121" s="278">
        <f t="shared" ca="1" si="192"/>
        <v>0</v>
      </c>
      <c r="G121" s="278">
        <f t="shared" ca="1" si="192"/>
        <v>0</v>
      </c>
      <c r="H121" s="278">
        <f t="shared" ca="1" si="192"/>
        <v>0</v>
      </c>
      <c r="I121" s="278">
        <f t="shared" ca="1" si="192"/>
        <v>0</v>
      </c>
      <c r="J121" s="278">
        <f t="shared" ca="1" si="192"/>
        <v>0</v>
      </c>
      <c r="K121" s="278">
        <f t="shared" ca="1" si="192"/>
        <v>0</v>
      </c>
      <c r="L121" s="278">
        <f t="shared" ca="1" si="192"/>
        <v>0</v>
      </c>
      <c r="M121" s="278">
        <f t="shared" ca="1" si="192"/>
        <v>0</v>
      </c>
      <c r="N121" s="278">
        <f t="shared" ca="1" si="192"/>
        <v>0</v>
      </c>
      <c r="O121" s="278">
        <f t="shared" ca="1" si="192"/>
        <v>0</v>
      </c>
      <c r="P121" s="278">
        <f t="shared" ca="1" si="192"/>
        <v>0</v>
      </c>
      <c r="Q121" s="278">
        <f t="shared" ca="1" si="192"/>
        <v>0</v>
      </c>
      <c r="R121" s="278">
        <f t="shared" ca="1" si="192"/>
        <v>0</v>
      </c>
      <c r="S121" s="278">
        <f t="shared" ca="1" si="192"/>
        <v>0</v>
      </c>
      <c r="T121" s="278">
        <f t="shared" ca="1" si="192"/>
        <v>0</v>
      </c>
      <c r="U121" s="278">
        <f t="shared" ca="1" si="192"/>
        <v>0</v>
      </c>
      <c r="V121" s="278">
        <f t="shared" ca="1" si="192"/>
        <v>0</v>
      </c>
      <c r="W121" s="278">
        <f t="shared" ca="1" si="192"/>
        <v>0</v>
      </c>
      <c r="X121" s="278">
        <f t="shared" ca="1" si="192"/>
        <v>0</v>
      </c>
      <c r="Y121" s="278">
        <f t="shared" ca="1" si="192"/>
        <v>0</v>
      </c>
      <c r="Z121" s="278">
        <f t="shared" ca="1" si="192"/>
        <v>0</v>
      </c>
      <c r="AA121" s="278">
        <f t="shared" ca="1" si="192"/>
        <v>0</v>
      </c>
      <c r="AB121" s="278">
        <f t="shared" ca="1" si="192"/>
        <v>0</v>
      </c>
      <c r="AC121" s="278">
        <f t="shared" ca="1" si="192"/>
        <v>0</v>
      </c>
      <c r="AD121" s="278">
        <f t="shared" ca="1" si="192"/>
        <v>0</v>
      </c>
      <c r="AE121" s="278">
        <f t="shared" ca="1" si="192"/>
        <v>0</v>
      </c>
      <c r="AF121" s="278">
        <f t="shared" ca="1" si="192"/>
        <v>0</v>
      </c>
      <c r="AG121" s="278">
        <f t="shared" ca="1" si="192"/>
        <v>0</v>
      </c>
      <c r="AH121" s="278">
        <f t="shared" ca="1" si="192"/>
        <v>0</v>
      </c>
      <c r="AI121" s="278">
        <f t="shared" ca="1" si="192"/>
        <v>0</v>
      </c>
      <c r="AJ121" s="278">
        <f t="shared" ca="1" si="192"/>
        <v>0</v>
      </c>
      <c r="AK121" s="278">
        <f t="shared" ca="1" si="192"/>
        <v>0</v>
      </c>
      <c r="AL121" s="278">
        <f t="shared" ca="1" si="192"/>
        <v>0</v>
      </c>
      <c r="AM121" s="278">
        <f t="shared" ca="1" si="192"/>
        <v>0</v>
      </c>
      <c r="AN121" s="278">
        <f t="shared" ca="1" si="192"/>
        <v>0</v>
      </c>
      <c r="AO121" s="278">
        <f t="shared" ca="1" si="192"/>
        <v>0</v>
      </c>
      <c r="AP121" s="278">
        <f t="shared" ca="1" si="192"/>
        <v>0</v>
      </c>
      <c r="AQ121" s="278">
        <f t="shared" ca="1" si="192"/>
        <v>0</v>
      </c>
      <c r="AR121" s="278">
        <f t="shared" ca="1" si="192"/>
        <v>0</v>
      </c>
      <c r="AS121" s="278">
        <f t="shared" ca="1" si="192"/>
        <v>0</v>
      </c>
      <c r="AT121" s="278">
        <f t="shared" ca="1" si="192"/>
        <v>0</v>
      </c>
      <c r="AU121" s="278">
        <f t="shared" ca="1" si="192"/>
        <v>0</v>
      </c>
      <c r="AV121" s="278">
        <f t="shared" ca="1" si="192"/>
        <v>0</v>
      </c>
      <c r="AW121" s="278">
        <f t="shared" ca="1" si="192"/>
        <v>0</v>
      </c>
      <c r="AX121" s="278">
        <f t="shared" ca="1" si="192"/>
        <v>0</v>
      </c>
      <c r="AY121" s="278">
        <f t="shared" ca="1" si="192"/>
        <v>0</v>
      </c>
      <c r="AZ121" s="278">
        <f t="shared" ca="1" si="192"/>
        <v>0</v>
      </c>
      <c r="BA121" s="278">
        <f t="shared" ca="1" si="192"/>
        <v>0</v>
      </c>
      <c r="BB121" s="278">
        <f t="shared" ca="1" si="192"/>
        <v>0</v>
      </c>
      <c r="BC121" s="278">
        <f t="shared" ca="1" si="192"/>
        <v>0</v>
      </c>
      <c r="BD121" s="278">
        <f t="shared" ca="1" si="192"/>
        <v>0</v>
      </c>
      <c r="BE121" s="278">
        <f t="shared" ca="1" si="192"/>
        <v>0</v>
      </c>
      <c r="BF121" s="278">
        <f t="shared" ca="1" si="192"/>
        <v>0</v>
      </c>
      <c r="BG121" s="278">
        <f t="shared" ca="1" si="192"/>
        <v>0</v>
      </c>
      <c r="BH121" s="278">
        <f t="shared" ca="1" si="192"/>
        <v>0</v>
      </c>
      <c r="BI121" s="278">
        <f t="shared" ca="1" si="192"/>
        <v>0</v>
      </c>
      <c r="BJ121" s="278">
        <f t="shared" ca="1" si="192"/>
        <v>0</v>
      </c>
      <c r="BK121" s="278">
        <f t="shared" ca="1" si="192"/>
        <v>0</v>
      </c>
      <c r="BL121" s="278">
        <f t="shared" ca="1" si="192"/>
        <v>0</v>
      </c>
      <c r="BM121" s="278">
        <f t="shared" ca="1" si="192"/>
        <v>0</v>
      </c>
      <c r="BN121" s="278">
        <f t="shared" ca="1" si="192"/>
        <v>0</v>
      </c>
      <c r="BO121" s="278">
        <f t="shared" ca="1" si="192"/>
        <v>0</v>
      </c>
      <c r="BP121" s="278">
        <f t="shared" ca="1" si="192"/>
        <v>0</v>
      </c>
      <c r="BQ121" s="278">
        <f t="shared" ref="BQ121:CS121" ca="1" si="193">IFERROR(IF(BQ$17="beräknas ej",0,BP121*IF(BQ$112&gt;$D$77,1,IF(BQ$112&lt;=$C$77,$C$76,$D$76))*IFERROR(INDEX($B$8:$E$14,MATCH($A121,$A$8:$A$14,0),MATCH(BQ$112,$B$6:$E$6,1)),0)),0)</f>
        <v>0</v>
      </c>
      <c r="BR121" s="278">
        <f t="shared" ca="1" si="193"/>
        <v>0</v>
      </c>
      <c r="BS121" s="278">
        <f t="shared" ca="1" si="193"/>
        <v>0</v>
      </c>
      <c r="BT121" s="278">
        <f t="shared" ca="1" si="193"/>
        <v>0</v>
      </c>
      <c r="BU121" s="278">
        <f t="shared" si="193"/>
        <v>0</v>
      </c>
      <c r="BV121" s="278">
        <f t="shared" si="193"/>
        <v>0</v>
      </c>
      <c r="BW121" s="278">
        <f t="shared" si="193"/>
        <v>0</v>
      </c>
      <c r="BX121" s="278">
        <f t="shared" si="193"/>
        <v>0</v>
      </c>
      <c r="BY121" s="278">
        <f t="shared" si="193"/>
        <v>0</v>
      </c>
      <c r="BZ121" s="278">
        <f t="shared" si="193"/>
        <v>0</v>
      </c>
      <c r="CA121" s="278">
        <f t="shared" si="193"/>
        <v>0</v>
      </c>
      <c r="CB121" s="278">
        <f t="shared" si="193"/>
        <v>0</v>
      </c>
      <c r="CC121" s="278">
        <f t="shared" si="193"/>
        <v>0</v>
      </c>
      <c r="CD121" s="278">
        <f t="shared" si="193"/>
        <v>0</v>
      </c>
      <c r="CE121" s="278">
        <f t="shared" si="193"/>
        <v>0</v>
      </c>
      <c r="CF121" s="278">
        <f t="shared" si="193"/>
        <v>0</v>
      </c>
      <c r="CG121" s="278">
        <f t="shared" si="193"/>
        <v>0</v>
      </c>
      <c r="CH121" s="278">
        <f t="shared" si="193"/>
        <v>0</v>
      </c>
      <c r="CI121" s="278">
        <f t="shared" si="193"/>
        <v>0</v>
      </c>
      <c r="CJ121" s="278">
        <f t="shared" si="193"/>
        <v>0</v>
      </c>
      <c r="CK121" s="278">
        <f t="shared" si="193"/>
        <v>0</v>
      </c>
      <c r="CL121" s="278">
        <f t="shared" si="193"/>
        <v>0</v>
      </c>
      <c r="CM121" s="278">
        <f t="shared" si="193"/>
        <v>0</v>
      </c>
      <c r="CN121" s="278">
        <f t="shared" si="193"/>
        <v>0</v>
      </c>
      <c r="CO121" s="278">
        <f t="shared" si="193"/>
        <v>0</v>
      </c>
      <c r="CP121" s="278">
        <f t="shared" si="193"/>
        <v>0</v>
      </c>
      <c r="CQ121" s="278">
        <f t="shared" si="193"/>
        <v>0</v>
      </c>
      <c r="CR121" s="278">
        <f t="shared" si="193"/>
        <v>0</v>
      </c>
      <c r="CS121" s="278">
        <f t="shared" si="193"/>
        <v>0</v>
      </c>
    </row>
    <row r="122" spans="1:97" s="377" customFormat="1" x14ac:dyDescent="0.35">
      <c r="A122" s="278">
        <f>Prognoser!C103</f>
        <v>0</v>
      </c>
      <c r="B122" s="278" t="str">
        <f>'UA basår'!B16</f>
        <v>0 0</v>
      </c>
      <c r="C122" s="278">
        <f>Prognoser!D103</f>
        <v>0</v>
      </c>
      <c r="D122" s="278">
        <f ca="1">IFERROR('UA basår'!AD16+'UA basår'!AD46,0)</f>
        <v>0</v>
      </c>
      <c r="E122" s="278">
        <f t="shared" ref="E122:BP122" ca="1" si="194">IFERROR(IF(E$17="beräknas ej",0,D122*IF(E$112&gt;$D$77,1,IF(E$112&lt;=$C$77,$C$76,$D$76))*IFERROR(INDEX($B$8:$E$14,MATCH($A122,$A$8:$A$14,0),MATCH(E$112,$B$6:$E$6,1)),0)),0)</f>
        <v>0</v>
      </c>
      <c r="F122" s="278">
        <f t="shared" ca="1" si="194"/>
        <v>0</v>
      </c>
      <c r="G122" s="278">
        <f t="shared" ca="1" si="194"/>
        <v>0</v>
      </c>
      <c r="H122" s="278">
        <f t="shared" ca="1" si="194"/>
        <v>0</v>
      </c>
      <c r="I122" s="278">
        <f t="shared" ca="1" si="194"/>
        <v>0</v>
      </c>
      <c r="J122" s="278">
        <f t="shared" ca="1" si="194"/>
        <v>0</v>
      </c>
      <c r="K122" s="278">
        <f t="shared" ca="1" si="194"/>
        <v>0</v>
      </c>
      <c r="L122" s="278">
        <f t="shared" ca="1" si="194"/>
        <v>0</v>
      </c>
      <c r="M122" s="278">
        <f t="shared" ca="1" si="194"/>
        <v>0</v>
      </c>
      <c r="N122" s="278">
        <f t="shared" ca="1" si="194"/>
        <v>0</v>
      </c>
      <c r="O122" s="278">
        <f t="shared" ca="1" si="194"/>
        <v>0</v>
      </c>
      <c r="P122" s="278">
        <f t="shared" ca="1" si="194"/>
        <v>0</v>
      </c>
      <c r="Q122" s="278">
        <f t="shared" ca="1" si="194"/>
        <v>0</v>
      </c>
      <c r="R122" s="278">
        <f t="shared" ca="1" si="194"/>
        <v>0</v>
      </c>
      <c r="S122" s="278">
        <f t="shared" ca="1" si="194"/>
        <v>0</v>
      </c>
      <c r="T122" s="278">
        <f t="shared" ca="1" si="194"/>
        <v>0</v>
      </c>
      <c r="U122" s="278">
        <f t="shared" ca="1" si="194"/>
        <v>0</v>
      </c>
      <c r="V122" s="278">
        <f t="shared" ca="1" si="194"/>
        <v>0</v>
      </c>
      <c r="W122" s="278">
        <f t="shared" ca="1" si="194"/>
        <v>0</v>
      </c>
      <c r="X122" s="278">
        <f t="shared" ca="1" si="194"/>
        <v>0</v>
      </c>
      <c r="Y122" s="278">
        <f t="shared" ca="1" si="194"/>
        <v>0</v>
      </c>
      <c r="Z122" s="278">
        <f t="shared" ca="1" si="194"/>
        <v>0</v>
      </c>
      <c r="AA122" s="278">
        <f t="shared" ca="1" si="194"/>
        <v>0</v>
      </c>
      <c r="AB122" s="278">
        <f t="shared" ca="1" si="194"/>
        <v>0</v>
      </c>
      <c r="AC122" s="278">
        <f t="shared" ca="1" si="194"/>
        <v>0</v>
      </c>
      <c r="AD122" s="278">
        <f t="shared" ca="1" si="194"/>
        <v>0</v>
      </c>
      <c r="AE122" s="278">
        <f t="shared" ca="1" si="194"/>
        <v>0</v>
      </c>
      <c r="AF122" s="278">
        <f t="shared" ca="1" si="194"/>
        <v>0</v>
      </c>
      <c r="AG122" s="278">
        <f t="shared" ca="1" si="194"/>
        <v>0</v>
      </c>
      <c r="AH122" s="278">
        <f t="shared" ca="1" si="194"/>
        <v>0</v>
      </c>
      <c r="AI122" s="278">
        <f t="shared" ca="1" si="194"/>
        <v>0</v>
      </c>
      <c r="AJ122" s="278">
        <f t="shared" ca="1" si="194"/>
        <v>0</v>
      </c>
      <c r="AK122" s="278">
        <f t="shared" ca="1" si="194"/>
        <v>0</v>
      </c>
      <c r="AL122" s="278">
        <f t="shared" ca="1" si="194"/>
        <v>0</v>
      </c>
      <c r="AM122" s="278">
        <f t="shared" ca="1" si="194"/>
        <v>0</v>
      </c>
      <c r="AN122" s="278">
        <f t="shared" ca="1" si="194"/>
        <v>0</v>
      </c>
      <c r="AO122" s="278">
        <f t="shared" ca="1" si="194"/>
        <v>0</v>
      </c>
      <c r="AP122" s="278">
        <f t="shared" ca="1" si="194"/>
        <v>0</v>
      </c>
      <c r="AQ122" s="278">
        <f t="shared" ca="1" si="194"/>
        <v>0</v>
      </c>
      <c r="AR122" s="278">
        <f t="shared" ca="1" si="194"/>
        <v>0</v>
      </c>
      <c r="AS122" s="278">
        <f t="shared" ca="1" si="194"/>
        <v>0</v>
      </c>
      <c r="AT122" s="278">
        <f t="shared" ca="1" si="194"/>
        <v>0</v>
      </c>
      <c r="AU122" s="278">
        <f t="shared" ca="1" si="194"/>
        <v>0</v>
      </c>
      <c r="AV122" s="278">
        <f t="shared" ca="1" si="194"/>
        <v>0</v>
      </c>
      <c r="AW122" s="278">
        <f t="shared" ca="1" si="194"/>
        <v>0</v>
      </c>
      <c r="AX122" s="278">
        <f t="shared" ca="1" si="194"/>
        <v>0</v>
      </c>
      <c r="AY122" s="278">
        <f t="shared" ca="1" si="194"/>
        <v>0</v>
      </c>
      <c r="AZ122" s="278">
        <f t="shared" ca="1" si="194"/>
        <v>0</v>
      </c>
      <c r="BA122" s="278">
        <f t="shared" ca="1" si="194"/>
        <v>0</v>
      </c>
      <c r="BB122" s="278">
        <f t="shared" ca="1" si="194"/>
        <v>0</v>
      </c>
      <c r="BC122" s="278">
        <f t="shared" ca="1" si="194"/>
        <v>0</v>
      </c>
      <c r="BD122" s="278">
        <f t="shared" ca="1" si="194"/>
        <v>0</v>
      </c>
      <c r="BE122" s="278">
        <f t="shared" ca="1" si="194"/>
        <v>0</v>
      </c>
      <c r="BF122" s="278">
        <f t="shared" ca="1" si="194"/>
        <v>0</v>
      </c>
      <c r="BG122" s="278">
        <f t="shared" ca="1" si="194"/>
        <v>0</v>
      </c>
      <c r="BH122" s="278">
        <f t="shared" ca="1" si="194"/>
        <v>0</v>
      </c>
      <c r="BI122" s="278">
        <f t="shared" ca="1" si="194"/>
        <v>0</v>
      </c>
      <c r="BJ122" s="278">
        <f t="shared" ca="1" si="194"/>
        <v>0</v>
      </c>
      <c r="BK122" s="278">
        <f t="shared" ca="1" si="194"/>
        <v>0</v>
      </c>
      <c r="BL122" s="278">
        <f t="shared" ca="1" si="194"/>
        <v>0</v>
      </c>
      <c r="BM122" s="278">
        <f t="shared" ca="1" si="194"/>
        <v>0</v>
      </c>
      <c r="BN122" s="278">
        <f t="shared" ca="1" si="194"/>
        <v>0</v>
      </c>
      <c r="BO122" s="278">
        <f t="shared" ca="1" si="194"/>
        <v>0</v>
      </c>
      <c r="BP122" s="278">
        <f t="shared" ca="1" si="194"/>
        <v>0</v>
      </c>
      <c r="BQ122" s="278">
        <f t="shared" ref="BQ122:CS122" ca="1" si="195">IFERROR(IF(BQ$17="beräknas ej",0,BP122*IF(BQ$112&gt;$D$77,1,IF(BQ$112&lt;=$C$77,$C$76,$D$76))*IFERROR(INDEX($B$8:$E$14,MATCH($A122,$A$8:$A$14,0),MATCH(BQ$112,$B$6:$E$6,1)),0)),0)</f>
        <v>0</v>
      </c>
      <c r="BR122" s="278">
        <f t="shared" ca="1" si="195"/>
        <v>0</v>
      </c>
      <c r="BS122" s="278">
        <f t="shared" ca="1" si="195"/>
        <v>0</v>
      </c>
      <c r="BT122" s="278">
        <f t="shared" ca="1" si="195"/>
        <v>0</v>
      </c>
      <c r="BU122" s="278">
        <f t="shared" si="195"/>
        <v>0</v>
      </c>
      <c r="BV122" s="278">
        <f t="shared" si="195"/>
        <v>0</v>
      </c>
      <c r="BW122" s="278">
        <f t="shared" si="195"/>
        <v>0</v>
      </c>
      <c r="BX122" s="278">
        <f t="shared" si="195"/>
        <v>0</v>
      </c>
      <c r="BY122" s="278">
        <f t="shared" si="195"/>
        <v>0</v>
      </c>
      <c r="BZ122" s="278">
        <f t="shared" si="195"/>
        <v>0</v>
      </c>
      <c r="CA122" s="278">
        <f t="shared" si="195"/>
        <v>0</v>
      </c>
      <c r="CB122" s="278">
        <f t="shared" si="195"/>
        <v>0</v>
      </c>
      <c r="CC122" s="278">
        <f t="shared" si="195"/>
        <v>0</v>
      </c>
      <c r="CD122" s="278">
        <f t="shared" si="195"/>
        <v>0</v>
      </c>
      <c r="CE122" s="278">
        <f t="shared" si="195"/>
        <v>0</v>
      </c>
      <c r="CF122" s="278">
        <f t="shared" si="195"/>
        <v>0</v>
      </c>
      <c r="CG122" s="278">
        <f t="shared" si="195"/>
        <v>0</v>
      </c>
      <c r="CH122" s="278">
        <f t="shared" si="195"/>
        <v>0</v>
      </c>
      <c r="CI122" s="278">
        <f t="shared" si="195"/>
        <v>0</v>
      </c>
      <c r="CJ122" s="278">
        <f t="shared" si="195"/>
        <v>0</v>
      </c>
      <c r="CK122" s="278">
        <f t="shared" si="195"/>
        <v>0</v>
      </c>
      <c r="CL122" s="278">
        <f t="shared" si="195"/>
        <v>0</v>
      </c>
      <c r="CM122" s="278">
        <f t="shared" si="195"/>
        <v>0</v>
      </c>
      <c r="CN122" s="278">
        <f t="shared" si="195"/>
        <v>0</v>
      </c>
      <c r="CO122" s="278">
        <f t="shared" si="195"/>
        <v>0</v>
      </c>
      <c r="CP122" s="278">
        <f t="shared" si="195"/>
        <v>0</v>
      </c>
      <c r="CQ122" s="278">
        <f t="shared" si="195"/>
        <v>0</v>
      </c>
      <c r="CR122" s="278">
        <f t="shared" si="195"/>
        <v>0</v>
      </c>
      <c r="CS122" s="278">
        <f t="shared" si="195"/>
        <v>0</v>
      </c>
    </row>
    <row r="123" spans="1:97" s="377" customFormat="1" x14ac:dyDescent="0.35">
      <c r="A123" s="278">
        <f>Prognoser!C104</f>
        <v>0</v>
      </c>
      <c r="B123" s="278" t="str">
        <f>'UA basår'!B17</f>
        <v>0 0</v>
      </c>
      <c r="C123" s="278">
        <f>Prognoser!D104</f>
        <v>0</v>
      </c>
      <c r="D123" s="278">
        <f ca="1">IFERROR('UA basår'!AD17+'UA basår'!AD47,0)</f>
        <v>0</v>
      </c>
      <c r="E123" s="278">
        <f t="shared" ref="E123:BP123" ca="1" si="196">IFERROR(IF(E$17="beräknas ej",0,D123*IF(E$112&gt;$D$77,1,IF(E$112&lt;=$C$77,$C$76,$D$76))*IFERROR(INDEX($B$8:$E$14,MATCH($A123,$A$8:$A$14,0),MATCH(E$112,$B$6:$E$6,1)),0)),0)</f>
        <v>0</v>
      </c>
      <c r="F123" s="278">
        <f t="shared" ca="1" si="196"/>
        <v>0</v>
      </c>
      <c r="G123" s="278">
        <f t="shared" ca="1" si="196"/>
        <v>0</v>
      </c>
      <c r="H123" s="278">
        <f t="shared" ca="1" si="196"/>
        <v>0</v>
      </c>
      <c r="I123" s="278">
        <f t="shared" ca="1" si="196"/>
        <v>0</v>
      </c>
      <c r="J123" s="278">
        <f t="shared" ca="1" si="196"/>
        <v>0</v>
      </c>
      <c r="K123" s="278">
        <f t="shared" ca="1" si="196"/>
        <v>0</v>
      </c>
      <c r="L123" s="278">
        <f t="shared" ca="1" si="196"/>
        <v>0</v>
      </c>
      <c r="M123" s="278">
        <f t="shared" ca="1" si="196"/>
        <v>0</v>
      </c>
      <c r="N123" s="278">
        <f t="shared" ca="1" si="196"/>
        <v>0</v>
      </c>
      <c r="O123" s="278">
        <f t="shared" ca="1" si="196"/>
        <v>0</v>
      </c>
      <c r="P123" s="278">
        <f t="shared" ca="1" si="196"/>
        <v>0</v>
      </c>
      <c r="Q123" s="278">
        <f t="shared" ca="1" si="196"/>
        <v>0</v>
      </c>
      <c r="R123" s="278">
        <f t="shared" ca="1" si="196"/>
        <v>0</v>
      </c>
      <c r="S123" s="278">
        <f t="shared" ca="1" si="196"/>
        <v>0</v>
      </c>
      <c r="T123" s="278">
        <f t="shared" ca="1" si="196"/>
        <v>0</v>
      </c>
      <c r="U123" s="278">
        <f t="shared" ca="1" si="196"/>
        <v>0</v>
      </c>
      <c r="V123" s="278">
        <f t="shared" ca="1" si="196"/>
        <v>0</v>
      </c>
      <c r="W123" s="278">
        <f t="shared" ca="1" si="196"/>
        <v>0</v>
      </c>
      <c r="X123" s="278">
        <f t="shared" ca="1" si="196"/>
        <v>0</v>
      </c>
      <c r="Y123" s="278">
        <f t="shared" ca="1" si="196"/>
        <v>0</v>
      </c>
      <c r="Z123" s="278">
        <f t="shared" ca="1" si="196"/>
        <v>0</v>
      </c>
      <c r="AA123" s="278">
        <f t="shared" ca="1" si="196"/>
        <v>0</v>
      </c>
      <c r="AB123" s="278">
        <f t="shared" ca="1" si="196"/>
        <v>0</v>
      </c>
      <c r="AC123" s="278">
        <f t="shared" ca="1" si="196"/>
        <v>0</v>
      </c>
      <c r="AD123" s="278">
        <f t="shared" ca="1" si="196"/>
        <v>0</v>
      </c>
      <c r="AE123" s="278">
        <f t="shared" ca="1" si="196"/>
        <v>0</v>
      </c>
      <c r="AF123" s="278">
        <f t="shared" ca="1" si="196"/>
        <v>0</v>
      </c>
      <c r="AG123" s="278">
        <f t="shared" ca="1" si="196"/>
        <v>0</v>
      </c>
      <c r="AH123" s="278">
        <f t="shared" ca="1" si="196"/>
        <v>0</v>
      </c>
      <c r="AI123" s="278">
        <f t="shared" ca="1" si="196"/>
        <v>0</v>
      </c>
      <c r="AJ123" s="278">
        <f t="shared" ca="1" si="196"/>
        <v>0</v>
      </c>
      <c r="AK123" s="278">
        <f t="shared" ca="1" si="196"/>
        <v>0</v>
      </c>
      <c r="AL123" s="278">
        <f t="shared" ca="1" si="196"/>
        <v>0</v>
      </c>
      <c r="AM123" s="278">
        <f t="shared" ca="1" si="196"/>
        <v>0</v>
      </c>
      <c r="AN123" s="278">
        <f t="shared" ca="1" si="196"/>
        <v>0</v>
      </c>
      <c r="AO123" s="278">
        <f t="shared" ca="1" si="196"/>
        <v>0</v>
      </c>
      <c r="AP123" s="278">
        <f t="shared" ca="1" si="196"/>
        <v>0</v>
      </c>
      <c r="AQ123" s="278">
        <f t="shared" ca="1" si="196"/>
        <v>0</v>
      </c>
      <c r="AR123" s="278">
        <f t="shared" ca="1" si="196"/>
        <v>0</v>
      </c>
      <c r="AS123" s="278">
        <f t="shared" ca="1" si="196"/>
        <v>0</v>
      </c>
      <c r="AT123" s="278">
        <f t="shared" ca="1" si="196"/>
        <v>0</v>
      </c>
      <c r="AU123" s="278">
        <f t="shared" ca="1" si="196"/>
        <v>0</v>
      </c>
      <c r="AV123" s="278">
        <f t="shared" ca="1" si="196"/>
        <v>0</v>
      </c>
      <c r="AW123" s="278">
        <f t="shared" ca="1" si="196"/>
        <v>0</v>
      </c>
      <c r="AX123" s="278">
        <f t="shared" ca="1" si="196"/>
        <v>0</v>
      </c>
      <c r="AY123" s="278">
        <f t="shared" ca="1" si="196"/>
        <v>0</v>
      </c>
      <c r="AZ123" s="278">
        <f t="shared" ca="1" si="196"/>
        <v>0</v>
      </c>
      <c r="BA123" s="278">
        <f t="shared" ca="1" si="196"/>
        <v>0</v>
      </c>
      <c r="BB123" s="278">
        <f t="shared" ca="1" si="196"/>
        <v>0</v>
      </c>
      <c r="BC123" s="278">
        <f t="shared" ca="1" si="196"/>
        <v>0</v>
      </c>
      <c r="BD123" s="278">
        <f t="shared" ca="1" si="196"/>
        <v>0</v>
      </c>
      <c r="BE123" s="278">
        <f t="shared" ca="1" si="196"/>
        <v>0</v>
      </c>
      <c r="BF123" s="278">
        <f t="shared" ca="1" si="196"/>
        <v>0</v>
      </c>
      <c r="BG123" s="278">
        <f t="shared" ca="1" si="196"/>
        <v>0</v>
      </c>
      <c r="BH123" s="278">
        <f t="shared" ca="1" si="196"/>
        <v>0</v>
      </c>
      <c r="BI123" s="278">
        <f t="shared" ca="1" si="196"/>
        <v>0</v>
      </c>
      <c r="BJ123" s="278">
        <f t="shared" ca="1" si="196"/>
        <v>0</v>
      </c>
      <c r="BK123" s="278">
        <f t="shared" ca="1" si="196"/>
        <v>0</v>
      </c>
      <c r="BL123" s="278">
        <f t="shared" ca="1" si="196"/>
        <v>0</v>
      </c>
      <c r="BM123" s="278">
        <f t="shared" ca="1" si="196"/>
        <v>0</v>
      </c>
      <c r="BN123" s="278">
        <f t="shared" ca="1" si="196"/>
        <v>0</v>
      </c>
      <c r="BO123" s="278">
        <f t="shared" ca="1" si="196"/>
        <v>0</v>
      </c>
      <c r="BP123" s="278">
        <f t="shared" ca="1" si="196"/>
        <v>0</v>
      </c>
      <c r="BQ123" s="278">
        <f t="shared" ref="BQ123:CS123" ca="1" si="197">IFERROR(IF(BQ$17="beräknas ej",0,BP123*IF(BQ$112&gt;$D$77,1,IF(BQ$112&lt;=$C$77,$C$76,$D$76))*IFERROR(INDEX($B$8:$E$14,MATCH($A123,$A$8:$A$14,0),MATCH(BQ$112,$B$6:$E$6,1)),0)),0)</f>
        <v>0</v>
      </c>
      <c r="BR123" s="278">
        <f t="shared" ca="1" si="197"/>
        <v>0</v>
      </c>
      <c r="BS123" s="278">
        <f t="shared" ca="1" si="197"/>
        <v>0</v>
      </c>
      <c r="BT123" s="278">
        <f t="shared" ca="1" si="197"/>
        <v>0</v>
      </c>
      <c r="BU123" s="278">
        <f t="shared" si="197"/>
        <v>0</v>
      </c>
      <c r="BV123" s="278">
        <f t="shared" si="197"/>
        <v>0</v>
      </c>
      <c r="BW123" s="278">
        <f t="shared" si="197"/>
        <v>0</v>
      </c>
      <c r="BX123" s="278">
        <f t="shared" si="197"/>
        <v>0</v>
      </c>
      <c r="BY123" s="278">
        <f t="shared" si="197"/>
        <v>0</v>
      </c>
      <c r="BZ123" s="278">
        <f t="shared" si="197"/>
        <v>0</v>
      </c>
      <c r="CA123" s="278">
        <f t="shared" si="197"/>
        <v>0</v>
      </c>
      <c r="CB123" s="278">
        <f t="shared" si="197"/>
        <v>0</v>
      </c>
      <c r="CC123" s="278">
        <f t="shared" si="197"/>
        <v>0</v>
      </c>
      <c r="CD123" s="278">
        <f t="shared" si="197"/>
        <v>0</v>
      </c>
      <c r="CE123" s="278">
        <f t="shared" si="197"/>
        <v>0</v>
      </c>
      <c r="CF123" s="278">
        <f t="shared" si="197"/>
        <v>0</v>
      </c>
      <c r="CG123" s="278">
        <f t="shared" si="197"/>
        <v>0</v>
      </c>
      <c r="CH123" s="278">
        <f t="shared" si="197"/>
        <v>0</v>
      </c>
      <c r="CI123" s="278">
        <f t="shared" si="197"/>
        <v>0</v>
      </c>
      <c r="CJ123" s="278">
        <f t="shared" si="197"/>
        <v>0</v>
      </c>
      <c r="CK123" s="278">
        <f t="shared" si="197"/>
        <v>0</v>
      </c>
      <c r="CL123" s="278">
        <f t="shared" si="197"/>
        <v>0</v>
      </c>
      <c r="CM123" s="278">
        <f t="shared" si="197"/>
        <v>0</v>
      </c>
      <c r="CN123" s="278">
        <f t="shared" si="197"/>
        <v>0</v>
      </c>
      <c r="CO123" s="278">
        <f t="shared" si="197"/>
        <v>0</v>
      </c>
      <c r="CP123" s="278">
        <f t="shared" si="197"/>
        <v>0</v>
      </c>
      <c r="CQ123" s="278">
        <f t="shared" si="197"/>
        <v>0</v>
      </c>
      <c r="CR123" s="278">
        <f t="shared" si="197"/>
        <v>0</v>
      </c>
      <c r="CS123" s="278">
        <f t="shared" si="197"/>
        <v>0</v>
      </c>
    </row>
    <row r="124" spans="1:97" s="377" customFormat="1" x14ac:dyDescent="0.35">
      <c r="A124" s="278">
        <f>Prognoser!C105</f>
        <v>0</v>
      </c>
      <c r="B124" s="278" t="str">
        <f>'UA basår'!B18</f>
        <v>0 0</v>
      </c>
      <c r="C124" s="278">
        <f>Prognoser!D105</f>
        <v>0</v>
      </c>
      <c r="D124" s="278">
        <f ca="1">IFERROR('UA basår'!AD18+'UA basår'!AD48,0)</f>
        <v>0</v>
      </c>
      <c r="E124" s="278">
        <f t="shared" ref="E124:BP124" ca="1" si="198">IFERROR(IF(E$17="beräknas ej",0,D124*IF(E$112&gt;$D$77,1,IF(E$112&lt;=$C$77,$C$76,$D$76))*IFERROR(INDEX($B$8:$E$14,MATCH($A124,$A$8:$A$14,0),MATCH(E$112,$B$6:$E$6,1)),0)),0)</f>
        <v>0</v>
      </c>
      <c r="F124" s="278">
        <f t="shared" ca="1" si="198"/>
        <v>0</v>
      </c>
      <c r="G124" s="278">
        <f t="shared" ca="1" si="198"/>
        <v>0</v>
      </c>
      <c r="H124" s="278">
        <f t="shared" ca="1" si="198"/>
        <v>0</v>
      </c>
      <c r="I124" s="278">
        <f t="shared" ca="1" si="198"/>
        <v>0</v>
      </c>
      <c r="J124" s="278">
        <f t="shared" ca="1" si="198"/>
        <v>0</v>
      </c>
      <c r="K124" s="278">
        <f t="shared" ca="1" si="198"/>
        <v>0</v>
      </c>
      <c r="L124" s="278">
        <f t="shared" ca="1" si="198"/>
        <v>0</v>
      </c>
      <c r="M124" s="278">
        <f t="shared" ca="1" si="198"/>
        <v>0</v>
      </c>
      <c r="N124" s="278">
        <f t="shared" ca="1" si="198"/>
        <v>0</v>
      </c>
      <c r="O124" s="278">
        <f t="shared" ca="1" si="198"/>
        <v>0</v>
      </c>
      <c r="P124" s="278">
        <f t="shared" ca="1" si="198"/>
        <v>0</v>
      </c>
      <c r="Q124" s="278">
        <f t="shared" ca="1" si="198"/>
        <v>0</v>
      </c>
      <c r="R124" s="278">
        <f t="shared" ca="1" si="198"/>
        <v>0</v>
      </c>
      <c r="S124" s="278">
        <f t="shared" ca="1" si="198"/>
        <v>0</v>
      </c>
      <c r="T124" s="278">
        <f t="shared" ca="1" si="198"/>
        <v>0</v>
      </c>
      <c r="U124" s="278">
        <f t="shared" ca="1" si="198"/>
        <v>0</v>
      </c>
      <c r="V124" s="278">
        <f t="shared" ca="1" si="198"/>
        <v>0</v>
      </c>
      <c r="W124" s="278">
        <f t="shared" ca="1" si="198"/>
        <v>0</v>
      </c>
      <c r="X124" s="278">
        <f t="shared" ca="1" si="198"/>
        <v>0</v>
      </c>
      <c r="Y124" s="278">
        <f t="shared" ca="1" si="198"/>
        <v>0</v>
      </c>
      <c r="Z124" s="278">
        <f t="shared" ca="1" si="198"/>
        <v>0</v>
      </c>
      <c r="AA124" s="278">
        <f t="shared" ca="1" si="198"/>
        <v>0</v>
      </c>
      <c r="AB124" s="278">
        <f t="shared" ca="1" si="198"/>
        <v>0</v>
      </c>
      <c r="AC124" s="278">
        <f t="shared" ca="1" si="198"/>
        <v>0</v>
      </c>
      <c r="AD124" s="278">
        <f t="shared" ca="1" si="198"/>
        <v>0</v>
      </c>
      <c r="AE124" s="278">
        <f t="shared" ca="1" si="198"/>
        <v>0</v>
      </c>
      <c r="AF124" s="278">
        <f t="shared" ca="1" si="198"/>
        <v>0</v>
      </c>
      <c r="AG124" s="278">
        <f t="shared" ca="1" si="198"/>
        <v>0</v>
      </c>
      <c r="AH124" s="278">
        <f t="shared" ca="1" si="198"/>
        <v>0</v>
      </c>
      <c r="AI124" s="278">
        <f t="shared" ca="1" si="198"/>
        <v>0</v>
      </c>
      <c r="AJ124" s="278">
        <f t="shared" ca="1" si="198"/>
        <v>0</v>
      </c>
      <c r="AK124" s="278">
        <f t="shared" ca="1" si="198"/>
        <v>0</v>
      </c>
      <c r="AL124" s="278">
        <f t="shared" ca="1" si="198"/>
        <v>0</v>
      </c>
      <c r="AM124" s="278">
        <f t="shared" ca="1" si="198"/>
        <v>0</v>
      </c>
      <c r="AN124" s="278">
        <f t="shared" ca="1" si="198"/>
        <v>0</v>
      </c>
      <c r="AO124" s="278">
        <f t="shared" ca="1" si="198"/>
        <v>0</v>
      </c>
      <c r="AP124" s="278">
        <f t="shared" ca="1" si="198"/>
        <v>0</v>
      </c>
      <c r="AQ124" s="278">
        <f t="shared" ca="1" si="198"/>
        <v>0</v>
      </c>
      <c r="AR124" s="278">
        <f t="shared" ca="1" si="198"/>
        <v>0</v>
      </c>
      <c r="AS124" s="278">
        <f t="shared" ca="1" si="198"/>
        <v>0</v>
      </c>
      <c r="AT124" s="278">
        <f t="shared" ca="1" si="198"/>
        <v>0</v>
      </c>
      <c r="AU124" s="278">
        <f t="shared" ca="1" si="198"/>
        <v>0</v>
      </c>
      <c r="AV124" s="278">
        <f t="shared" ca="1" si="198"/>
        <v>0</v>
      </c>
      <c r="AW124" s="278">
        <f t="shared" ca="1" si="198"/>
        <v>0</v>
      </c>
      <c r="AX124" s="278">
        <f t="shared" ca="1" si="198"/>
        <v>0</v>
      </c>
      <c r="AY124" s="278">
        <f t="shared" ca="1" si="198"/>
        <v>0</v>
      </c>
      <c r="AZ124" s="278">
        <f t="shared" ca="1" si="198"/>
        <v>0</v>
      </c>
      <c r="BA124" s="278">
        <f t="shared" ca="1" si="198"/>
        <v>0</v>
      </c>
      <c r="BB124" s="278">
        <f t="shared" ca="1" si="198"/>
        <v>0</v>
      </c>
      <c r="BC124" s="278">
        <f t="shared" ca="1" si="198"/>
        <v>0</v>
      </c>
      <c r="BD124" s="278">
        <f t="shared" ca="1" si="198"/>
        <v>0</v>
      </c>
      <c r="BE124" s="278">
        <f t="shared" ca="1" si="198"/>
        <v>0</v>
      </c>
      <c r="BF124" s="278">
        <f t="shared" ca="1" si="198"/>
        <v>0</v>
      </c>
      <c r="BG124" s="278">
        <f t="shared" ca="1" si="198"/>
        <v>0</v>
      </c>
      <c r="BH124" s="278">
        <f t="shared" ca="1" si="198"/>
        <v>0</v>
      </c>
      <c r="BI124" s="278">
        <f t="shared" ca="1" si="198"/>
        <v>0</v>
      </c>
      <c r="BJ124" s="278">
        <f t="shared" ca="1" si="198"/>
        <v>0</v>
      </c>
      <c r="BK124" s="278">
        <f t="shared" ca="1" si="198"/>
        <v>0</v>
      </c>
      <c r="BL124" s="278">
        <f t="shared" ca="1" si="198"/>
        <v>0</v>
      </c>
      <c r="BM124" s="278">
        <f t="shared" ca="1" si="198"/>
        <v>0</v>
      </c>
      <c r="BN124" s="278">
        <f t="shared" ca="1" si="198"/>
        <v>0</v>
      </c>
      <c r="BO124" s="278">
        <f t="shared" ca="1" si="198"/>
        <v>0</v>
      </c>
      <c r="BP124" s="278">
        <f t="shared" ca="1" si="198"/>
        <v>0</v>
      </c>
      <c r="BQ124" s="278">
        <f t="shared" ref="BQ124:CS124" ca="1" si="199">IFERROR(IF(BQ$17="beräknas ej",0,BP124*IF(BQ$112&gt;$D$77,1,IF(BQ$112&lt;=$C$77,$C$76,$D$76))*IFERROR(INDEX($B$8:$E$14,MATCH($A124,$A$8:$A$14,0),MATCH(BQ$112,$B$6:$E$6,1)),0)),0)</f>
        <v>0</v>
      </c>
      <c r="BR124" s="278">
        <f t="shared" ca="1" si="199"/>
        <v>0</v>
      </c>
      <c r="BS124" s="278">
        <f t="shared" ca="1" si="199"/>
        <v>0</v>
      </c>
      <c r="BT124" s="278">
        <f t="shared" ca="1" si="199"/>
        <v>0</v>
      </c>
      <c r="BU124" s="278">
        <f t="shared" si="199"/>
        <v>0</v>
      </c>
      <c r="BV124" s="278">
        <f t="shared" si="199"/>
        <v>0</v>
      </c>
      <c r="BW124" s="278">
        <f t="shared" si="199"/>
        <v>0</v>
      </c>
      <c r="BX124" s="278">
        <f t="shared" si="199"/>
        <v>0</v>
      </c>
      <c r="BY124" s="278">
        <f t="shared" si="199"/>
        <v>0</v>
      </c>
      <c r="BZ124" s="278">
        <f t="shared" si="199"/>
        <v>0</v>
      </c>
      <c r="CA124" s="278">
        <f t="shared" si="199"/>
        <v>0</v>
      </c>
      <c r="CB124" s="278">
        <f t="shared" si="199"/>
        <v>0</v>
      </c>
      <c r="CC124" s="278">
        <f t="shared" si="199"/>
        <v>0</v>
      </c>
      <c r="CD124" s="278">
        <f t="shared" si="199"/>
        <v>0</v>
      </c>
      <c r="CE124" s="278">
        <f t="shared" si="199"/>
        <v>0</v>
      </c>
      <c r="CF124" s="278">
        <f t="shared" si="199"/>
        <v>0</v>
      </c>
      <c r="CG124" s="278">
        <f t="shared" si="199"/>
        <v>0</v>
      </c>
      <c r="CH124" s="278">
        <f t="shared" si="199"/>
        <v>0</v>
      </c>
      <c r="CI124" s="278">
        <f t="shared" si="199"/>
        <v>0</v>
      </c>
      <c r="CJ124" s="278">
        <f t="shared" si="199"/>
        <v>0</v>
      </c>
      <c r="CK124" s="278">
        <f t="shared" si="199"/>
        <v>0</v>
      </c>
      <c r="CL124" s="278">
        <f t="shared" si="199"/>
        <v>0</v>
      </c>
      <c r="CM124" s="278">
        <f t="shared" si="199"/>
        <v>0</v>
      </c>
      <c r="CN124" s="278">
        <f t="shared" si="199"/>
        <v>0</v>
      </c>
      <c r="CO124" s="278">
        <f t="shared" si="199"/>
        <v>0</v>
      </c>
      <c r="CP124" s="278">
        <f t="shared" si="199"/>
        <v>0</v>
      </c>
      <c r="CQ124" s="278">
        <f t="shared" si="199"/>
        <v>0</v>
      </c>
      <c r="CR124" s="278">
        <f t="shared" si="199"/>
        <v>0</v>
      </c>
      <c r="CS124" s="278">
        <f t="shared" si="199"/>
        <v>0</v>
      </c>
    </row>
    <row r="125" spans="1:97" s="377" customFormat="1" x14ac:dyDescent="0.35">
      <c r="A125" s="278">
        <f>Prognoser!C106</f>
        <v>0</v>
      </c>
      <c r="B125" s="278" t="str">
        <f>'UA basår'!B19</f>
        <v>0 0</v>
      </c>
      <c r="C125" s="278">
        <f>Prognoser!D106</f>
        <v>0</v>
      </c>
      <c r="D125" s="278">
        <f ca="1">IFERROR('UA basår'!AD19+'UA basår'!AD49,0)</f>
        <v>0</v>
      </c>
      <c r="E125" s="278">
        <f t="shared" ref="E125:BP125" ca="1" si="200">IFERROR(IF(E$17="beräknas ej",0,D125*IF(E$112&gt;$D$77,1,IF(E$112&lt;=$C$77,$C$76,$D$76))*IFERROR(INDEX($B$8:$E$14,MATCH($A125,$A$8:$A$14,0),MATCH(E$112,$B$6:$E$6,1)),0)),0)</f>
        <v>0</v>
      </c>
      <c r="F125" s="278">
        <f t="shared" ca="1" si="200"/>
        <v>0</v>
      </c>
      <c r="G125" s="278">
        <f t="shared" ca="1" si="200"/>
        <v>0</v>
      </c>
      <c r="H125" s="278">
        <f t="shared" ca="1" si="200"/>
        <v>0</v>
      </c>
      <c r="I125" s="278">
        <f t="shared" ca="1" si="200"/>
        <v>0</v>
      </c>
      <c r="J125" s="278">
        <f t="shared" ca="1" si="200"/>
        <v>0</v>
      </c>
      <c r="K125" s="278">
        <f t="shared" ca="1" si="200"/>
        <v>0</v>
      </c>
      <c r="L125" s="278">
        <f t="shared" ca="1" si="200"/>
        <v>0</v>
      </c>
      <c r="M125" s="278">
        <f t="shared" ca="1" si="200"/>
        <v>0</v>
      </c>
      <c r="N125" s="278">
        <f t="shared" ca="1" si="200"/>
        <v>0</v>
      </c>
      <c r="O125" s="278">
        <f t="shared" ca="1" si="200"/>
        <v>0</v>
      </c>
      <c r="P125" s="278">
        <f t="shared" ca="1" si="200"/>
        <v>0</v>
      </c>
      <c r="Q125" s="278">
        <f t="shared" ca="1" si="200"/>
        <v>0</v>
      </c>
      <c r="R125" s="278">
        <f t="shared" ca="1" si="200"/>
        <v>0</v>
      </c>
      <c r="S125" s="278">
        <f t="shared" ca="1" si="200"/>
        <v>0</v>
      </c>
      <c r="T125" s="278">
        <f t="shared" ca="1" si="200"/>
        <v>0</v>
      </c>
      <c r="U125" s="278">
        <f t="shared" ca="1" si="200"/>
        <v>0</v>
      </c>
      <c r="V125" s="278">
        <f t="shared" ca="1" si="200"/>
        <v>0</v>
      </c>
      <c r="W125" s="278">
        <f t="shared" ca="1" si="200"/>
        <v>0</v>
      </c>
      <c r="X125" s="278">
        <f t="shared" ca="1" si="200"/>
        <v>0</v>
      </c>
      <c r="Y125" s="278">
        <f t="shared" ca="1" si="200"/>
        <v>0</v>
      </c>
      <c r="Z125" s="278">
        <f t="shared" ca="1" si="200"/>
        <v>0</v>
      </c>
      <c r="AA125" s="278">
        <f t="shared" ca="1" si="200"/>
        <v>0</v>
      </c>
      <c r="AB125" s="278">
        <f t="shared" ca="1" si="200"/>
        <v>0</v>
      </c>
      <c r="AC125" s="278">
        <f t="shared" ca="1" si="200"/>
        <v>0</v>
      </c>
      <c r="AD125" s="278">
        <f t="shared" ca="1" si="200"/>
        <v>0</v>
      </c>
      <c r="AE125" s="278">
        <f t="shared" ca="1" si="200"/>
        <v>0</v>
      </c>
      <c r="AF125" s="278">
        <f t="shared" ca="1" si="200"/>
        <v>0</v>
      </c>
      <c r="AG125" s="278">
        <f t="shared" ca="1" si="200"/>
        <v>0</v>
      </c>
      <c r="AH125" s="278">
        <f t="shared" ca="1" si="200"/>
        <v>0</v>
      </c>
      <c r="AI125" s="278">
        <f t="shared" ca="1" si="200"/>
        <v>0</v>
      </c>
      <c r="AJ125" s="278">
        <f t="shared" ca="1" si="200"/>
        <v>0</v>
      </c>
      <c r="AK125" s="278">
        <f t="shared" ca="1" si="200"/>
        <v>0</v>
      </c>
      <c r="AL125" s="278">
        <f t="shared" ca="1" si="200"/>
        <v>0</v>
      </c>
      <c r="AM125" s="278">
        <f t="shared" ca="1" si="200"/>
        <v>0</v>
      </c>
      <c r="AN125" s="278">
        <f t="shared" ca="1" si="200"/>
        <v>0</v>
      </c>
      <c r="AO125" s="278">
        <f t="shared" ca="1" si="200"/>
        <v>0</v>
      </c>
      <c r="AP125" s="278">
        <f t="shared" ca="1" si="200"/>
        <v>0</v>
      </c>
      <c r="AQ125" s="278">
        <f t="shared" ca="1" si="200"/>
        <v>0</v>
      </c>
      <c r="AR125" s="278">
        <f t="shared" ca="1" si="200"/>
        <v>0</v>
      </c>
      <c r="AS125" s="278">
        <f t="shared" ca="1" si="200"/>
        <v>0</v>
      </c>
      <c r="AT125" s="278">
        <f t="shared" ca="1" si="200"/>
        <v>0</v>
      </c>
      <c r="AU125" s="278">
        <f t="shared" ca="1" si="200"/>
        <v>0</v>
      </c>
      <c r="AV125" s="278">
        <f t="shared" ca="1" si="200"/>
        <v>0</v>
      </c>
      <c r="AW125" s="278">
        <f t="shared" ca="1" si="200"/>
        <v>0</v>
      </c>
      <c r="AX125" s="278">
        <f t="shared" ca="1" si="200"/>
        <v>0</v>
      </c>
      <c r="AY125" s="278">
        <f t="shared" ca="1" si="200"/>
        <v>0</v>
      </c>
      <c r="AZ125" s="278">
        <f t="shared" ca="1" si="200"/>
        <v>0</v>
      </c>
      <c r="BA125" s="278">
        <f t="shared" ca="1" si="200"/>
        <v>0</v>
      </c>
      <c r="BB125" s="278">
        <f t="shared" ca="1" si="200"/>
        <v>0</v>
      </c>
      <c r="BC125" s="278">
        <f t="shared" ca="1" si="200"/>
        <v>0</v>
      </c>
      <c r="BD125" s="278">
        <f t="shared" ca="1" si="200"/>
        <v>0</v>
      </c>
      <c r="BE125" s="278">
        <f t="shared" ca="1" si="200"/>
        <v>0</v>
      </c>
      <c r="BF125" s="278">
        <f t="shared" ca="1" si="200"/>
        <v>0</v>
      </c>
      <c r="BG125" s="278">
        <f t="shared" ca="1" si="200"/>
        <v>0</v>
      </c>
      <c r="BH125" s="278">
        <f t="shared" ca="1" si="200"/>
        <v>0</v>
      </c>
      <c r="BI125" s="278">
        <f t="shared" ca="1" si="200"/>
        <v>0</v>
      </c>
      <c r="BJ125" s="278">
        <f t="shared" ca="1" si="200"/>
        <v>0</v>
      </c>
      <c r="BK125" s="278">
        <f t="shared" ca="1" si="200"/>
        <v>0</v>
      </c>
      <c r="BL125" s="278">
        <f t="shared" ca="1" si="200"/>
        <v>0</v>
      </c>
      <c r="BM125" s="278">
        <f t="shared" ca="1" si="200"/>
        <v>0</v>
      </c>
      <c r="BN125" s="278">
        <f t="shared" ca="1" si="200"/>
        <v>0</v>
      </c>
      <c r="BO125" s="278">
        <f t="shared" ca="1" si="200"/>
        <v>0</v>
      </c>
      <c r="BP125" s="278">
        <f t="shared" ca="1" si="200"/>
        <v>0</v>
      </c>
      <c r="BQ125" s="278">
        <f t="shared" ref="BQ125:CS125" ca="1" si="201">IFERROR(IF(BQ$17="beräknas ej",0,BP125*IF(BQ$112&gt;$D$77,1,IF(BQ$112&lt;=$C$77,$C$76,$D$76))*IFERROR(INDEX($B$8:$E$14,MATCH($A125,$A$8:$A$14,0),MATCH(BQ$112,$B$6:$E$6,1)),0)),0)</f>
        <v>0</v>
      </c>
      <c r="BR125" s="278">
        <f t="shared" ca="1" si="201"/>
        <v>0</v>
      </c>
      <c r="BS125" s="278">
        <f t="shared" ca="1" si="201"/>
        <v>0</v>
      </c>
      <c r="BT125" s="278">
        <f t="shared" ca="1" si="201"/>
        <v>0</v>
      </c>
      <c r="BU125" s="278">
        <f t="shared" si="201"/>
        <v>0</v>
      </c>
      <c r="BV125" s="278">
        <f t="shared" si="201"/>
        <v>0</v>
      </c>
      <c r="BW125" s="278">
        <f t="shared" si="201"/>
        <v>0</v>
      </c>
      <c r="BX125" s="278">
        <f t="shared" si="201"/>
        <v>0</v>
      </c>
      <c r="BY125" s="278">
        <f t="shared" si="201"/>
        <v>0</v>
      </c>
      <c r="BZ125" s="278">
        <f t="shared" si="201"/>
        <v>0</v>
      </c>
      <c r="CA125" s="278">
        <f t="shared" si="201"/>
        <v>0</v>
      </c>
      <c r="CB125" s="278">
        <f t="shared" si="201"/>
        <v>0</v>
      </c>
      <c r="CC125" s="278">
        <f t="shared" si="201"/>
        <v>0</v>
      </c>
      <c r="CD125" s="278">
        <f t="shared" si="201"/>
        <v>0</v>
      </c>
      <c r="CE125" s="278">
        <f t="shared" si="201"/>
        <v>0</v>
      </c>
      <c r="CF125" s="278">
        <f t="shared" si="201"/>
        <v>0</v>
      </c>
      <c r="CG125" s="278">
        <f t="shared" si="201"/>
        <v>0</v>
      </c>
      <c r="CH125" s="278">
        <f t="shared" si="201"/>
        <v>0</v>
      </c>
      <c r="CI125" s="278">
        <f t="shared" si="201"/>
        <v>0</v>
      </c>
      <c r="CJ125" s="278">
        <f t="shared" si="201"/>
        <v>0</v>
      </c>
      <c r="CK125" s="278">
        <f t="shared" si="201"/>
        <v>0</v>
      </c>
      <c r="CL125" s="278">
        <f t="shared" si="201"/>
        <v>0</v>
      </c>
      <c r="CM125" s="278">
        <f t="shared" si="201"/>
        <v>0</v>
      </c>
      <c r="CN125" s="278">
        <f t="shared" si="201"/>
        <v>0</v>
      </c>
      <c r="CO125" s="278">
        <f t="shared" si="201"/>
        <v>0</v>
      </c>
      <c r="CP125" s="278">
        <f t="shared" si="201"/>
        <v>0</v>
      </c>
      <c r="CQ125" s="278">
        <f t="shared" si="201"/>
        <v>0</v>
      </c>
      <c r="CR125" s="278">
        <f t="shared" si="201"/>
        <v>0</v>
      </c>
      <c r="CS125" s="278">
        <f t="shared" si="201"/>
        <v>0</v>
      </c>
    </row>
    <row r="126" spans="1:97" s="377" customFormat="1" x14ac:dyDescent="0.35">
      <c r="A126" s="278">
        <f>Prognoser!C107</f>
        <v>0</v>
      </c>
      <c r="B126" s="278" t="str">
        <f>'UA basår'!B20</f>
        <v>0 0</v>
      </c>
      <c r="C126" s="278">
        <f>Prognoser!D107</f>
        <v>0</v>
      </c>
      <c r="D126" s="278">
        <f ca="1">IFERROR('UA basår'!AD20+'UA basår'!AD50,0)</f>
        <v>0</v>
      </c>
      <c r="E126" s="278">
        <f t="shared" ref="E126:BP126" ca="1" si="202">IFERROR(IF(E$17="beräknas ej",0,D126*IF(E$112&gt;$D$77,1,IF(E$112&lt;=$C$77,$C$76,$D$76))*IFERROR(INDEX($B$8:$E$14,MATCH($A126,$A$8:$A$14,0),MATCH(E$112,$B$6:$E$6,1)),0)),0)</f>
        <v>0</v>
      </c>
      <c r="F126" s="278">
        <f t="shared" ca="1" si="202"/>
        <v>0</v>
      </c>
      <c r="G126" s="278">
        <f t="shared" ca="1" si="202"/>
        <v>0</v>
      </c>
      <c r="H126" s="278">
        <f t="shared" ca="1" si="202"/>
        <v>0</v>
      </c>
      <c r="I126" s="278">
        <f t="shared" ca="1" si="202"/>
        <v>0</v>
      </c>
      <c r="J126" s="278">
        <f t="shared" ca="1" si="202"/>
        <v>0</v>
      </c>
      <c r="K126" s="278">
        <f t="shared" ca="1" si="202"/>
        <v>0</v>
      </c>
      <c r="L126" s="278">
        <f t="shared" ca="1" si="202"/>
        <v>0</v>
      </c>
      <c r="M126" s="278">
        <f t="shared" ca="1" si="202"/>
        <v>0</v>
      </c>
      <c r="N126" s="278">
        <f t="shared" ca="1" si="202"/>
        <v>0</v>
      </c>
      <c r="O126" s="278">
        <f t="shared" ca="1" si="202"/>
        <v>0</v>
      </c>
      <c r="P126" s="278">
        <f t="shared" ca="1" si="202"/>
        <v>0</v>
      </c>
      <c r="Q126" s="278">
        <f t="shared" ca="1" si="202"/>
        <v>0</v>
      </c>
      <c r="R126" s="278">
        <f t="shared" ca="1" si="202"/>
        <v>0</v>
      </c>
      <c r="S126" s="278">
        <f t="shared" ca="1" si="202"/>
        <v>0</v>
      </c>
      <c r="T126" s="278">
        <f t="shared" ca="1" si="202"/>
        <v>0</v>
      </c>
      <c r="U126" s="278">
        <f t="shared" ca="1" si="202"/>
        <v>0</v>
      </c>
      <c r="V126" s="278">
        <f t="shared" ca="1" si="202"/>
        <v>0</v>
      </c>
      <c r="W126" s="278">
        <f t="shared" ca="1" si="202"/>
        <v>0</v>
      </c>
      <c r="X126" s="278">
        <f t="shared" ca="1" si="202"/>
        <v>0</v>
      </c>
      <c r="Y126" s="278">
        <f t="shared" ca="1" si="202"/>
        <v>0</v>
      </c>
      <c r="Z126" s="278">
        <f t="shared" ca="1" si="202"/>
        <v>0</v>
      </c>
      <c r="AA126" s="278">
        <f t="shared" ca="1" si="202"/>
        <v>0</v>
      </c>
      <c r="AB126" s="278">
        <f t="shared" ca="1" si="202"/>
        <v>0</v>
      </c>
      <c r="AC126" s="278">
        <f t="shared" ca="1" si="202"/>
        <v>0</v>
      </c>
      <c r="AD126" s="278">
        <f t="shared" ca="1" si="202"/>
        <v>0</v>
      </c>
      <c r="AE126" s="278">
        <f t="shared" ca="1" si="202"/>
        <v>0</v>
      </c>
      <c r="AF126" s="278">
        <f t="shared" ca="1" si="202"/>
        <v>0</v>
      </c>
      <c r="AG126" s="278">
        <f t="shared" ca="1" si="202"/>
        <v>0</v>
      </c>
      <c r="AH126" s="278">
        <f t="shared" ca="1" si="202"/>
        <v>0</v>
      </c>
      <c r="AI126" s="278">
        <f t="shared" ca="1" si="202"/>
        <v>0</v>
      </c>
      <c r="AJ126" s="278">
        <f t="shared" ca="1" si="202"/>
        <v>0</v>
      </c>
      <c r="AK126" s="278">
        <f t="shared" ca="1" si="202"/>
        <v>0</v>
      </c>
      <c r="AL126" s="278">
        <f t="shared" ca="1" si="202"/>
        <v>0</v>
      </c>
      <c r="AM126" s="278">
        <f t="shared" ca="1" si="202"/>
        <v>0</v>
      </c>
      <c r="AN126" s="278">
        <f t="shared" ca="1" si="202"/>
        <v>0</v>
      </c>
      <c r="AO126" s="278">
        <f t="shared" ca="1" si="202"/>
        <v>0</v>
      </c>
      <c r="AP126" s="278">
        <f t="shared" ca="1" si="202"/>
        <v>0</v>
      </c>
      <c r="AQ126" s="278">
        <f t="shared" ca="1" si="202"/>
        <v>0</v>
      </c>
      <c r="AR126" s="278">
        <f t="shared" ca="1" si="202"/>
        <v>0</v>
      </c>
      <c r="AS126" s="278">
        <f t="shared" ca="1" si="202"/>
        <v>0</v>
      </c>
      <c r="AT126" s="278">
        <f t="shared" ca="1" si="202"/>
        <v>0</v>
      </c>
      <c r="AU126" s="278">
        <f t="shared" ca="1" si="202"/>
        <v>0</v>
      </c>
      <c r="AV126" s="278">
        <f t="shared" ca="1" si="202"/>
        <v>0</v>
      </c>
      <c r="AW126" s="278">
        <f t="shared" ca="1" si="202"/>
        <v>0</v>
      </c>
      <c r="AX126" s="278">
        <f t="shared" ca="1" si="202"/>
        <v>0</v>
      </c>
      <c r="AY126" s="278">
        <f t="shared" ca="1" si="202"/>
        <v>0</v>
      </c>
      <c r="AZ126" s="278">
        <f t="shared" ca="1" si="202"/>
        <v>0</v>
      </c>
      <c r="BA126" s="278">
        <f t="shared" ca="1" si="202"/>
        <v>0</v>
      </c>
      <c r="BB126" s="278">
        <f t="shared" ca="1" si="202"/>
        <v>0</v>
      </c>
      <c r="BC126" s="278">
        <f t="shared" ca="1" si="202"/>
        <v>0</v>
      </c>
      <c r="BD126" s="278">
        <f t="shared" ca="1" si="202"/>
        <v>0</v>
      </c>
      <c r="BE126" s="278">
        <f t="shared" ca="1" si="202"/>
        <v>0</v>
      </c>
      <c r="BF126" s="278">
        <f t="shared" ca="1" si="202"/>
        <v>0</v>
      </c>
      <c r="BG126" s="278">
        <f t="shared" ca="1" si="202"/>
        <v>0</v>
      </c>
      <c r="BH126" s="278">
        <f t="shared" ca="1" si="202"/>
        <v>0</v>
      </c>
      <c r="BI126" s="278">
        <f t="shared" ca="1" si="202"/>
        <v>0</v>
      </c>
      <c r="BJ126" s="278">
        <f t="shared" ca="1" si="202"/>
        <v>0</v>
      </c>
      <c r="BK126" s="278">
        <f t="shared" ca="1" si="202"/>
        <v>0</v>
      </c>
      <c r="BL126" s="278">
        <f t="shared" ca="1" si="202"/>
        <v>0</v>
      </c>
      <c r="BM126" s="278">
        <f t="shared" ca="1" si="202"/>
        <v>0</v>
      </c>
      <c r="BN126" s="278">
        <f t="shared" ca="1" si="202"/>
        <v>0</v>
      </c>
      <c r="BO126" s="278">
        <f t="shared" ca="1" si="202"/>
        <v>0</v>
      </c>
      <c r="BP126" s="278">
        <f t="shared" ca="1" si="202"/>
        <v>0</v>
      </c>
      <c r="BQ126" s="278">
        <f t="shared" ref="BQ126:CS126" ca="1" si="203">IFERROR(IF(BQ$17="beräknas ej",0,BP126*IF(BQ$112&gt;$D$77,1,IF(BQ$112&lt;=$C$77,$C$76,$D$76))*IFERROR(INDEX($B$8:$E$14,MATCH($A126,$A$8:$A$14,0),MATCH(BQ$112,$B$6:$E$6,1)),0)),0)</f>
        <v>0</v>
      </c>
      <c r="BR126" s="278">
        <f t="shared" ca="1" si="203"/>
        <v>0</v>
      </c>
      <c r="BS126" s="278">
        <f t="shared" ca="1" si="203"/>
        <v>0</v>
      </c>
      <c r="BT126" s="278">
        <f t="shared" ca="1" si="203"/>
        <v>0</v>
      </c>
      <c r="BU126" s="278">
        <f t="shared" si="203"/>
        <v>0</v>
      </c>
      <c r="BV126" s="278">
        <f t="shared" si="203"/>
        <v>0</v>
      </c>
      <c r="BW126" s="278">
        <f t="shared" si="203"/>
        <v>0</v>
      </c>
      <c r="BX126" s="278">
        <f t="shared" si="203"/>
        <v>0</v>
      </c>
      <c r="BY126" s="278">
        <f t="shared" si="203"/>
        <v>0</v>
      </c>
      <c r="BZ126" s="278">
        <f t="shared" si="203"/>
        <v>0</v>
      </c>
      <c r="CA126" s="278">
        <f t="shared" si="203"/>
        <v>0</v>
      </c>
      <c r="CB126" s="278">
        <f t="shared" si="203"/>
        <v>0</v>
      </c>
      <c r="CC126" s="278">
        <f t="shared" si="203"/>
        <v>0</v>
      </c>
      <c r="CD126" s="278">
        <f t="shared" si="203"/>
        <v>0</v>
      </c>
      <c r="CE126" s="278">
        <f t="shared" si="203"/>
        <v>0</v>
      </c>
      <c r="CF126" s="278">
        <f t="shared" si="203"/>
        <v>0</v>
      </c>
      <c r="CG126" s="278">
        <f t="shared" si="203"/>
        <v>0</v>
      </c>
      <c r="CH126" s="278">
        <f t="shared" si="203"/>
        <v>0</v>
      </c>
      <c r="CI126" s="278">
        <f t="shared" si="203"/>
        <v>0</v>
      </c>
      <c r="CJ126" s="278">
        <f t="shared" si="203"/>
        <v>0</v>
      </c>
      <c r="CK126" s="278">
        <f t="shared" si="203"/>
        <v>0</v>
      </c>
      <c r="CL126" s="278">
        <f t="shared" si="203"/>
        <v>0</v>
      </c>
      <c r="CM126" s="278">
        <f t="shared" si="203"/>
        <v>0</v>
      </c>
      <c r="CN126" s="278">
        <f t="shared" si="203"/>
        <v>0</v>
      </c>
      <c r="CO126" s="278">
        <f t="shared" si="203"/>
        <v>0</v>
      </c>
      <c r="CP126" s="278">
        <f t="shared" si="203"/>
        <v>0</v>
      </c>
      <c r="CQ126" s="278">
        <f t="shared" si="203"/>
        <v>0</v>
      </c>
      <c r="CR126" s="278">
        <f t="shared" si="203"/>
        <v>0</v>
      </c>
      <c r="CS126" s="278">
        <f t="shared" si="203"/>
        <v>0</v>
      </c>
    </row>
    <row r="127" spans="1:97" s="377" customFormat="1" x14ac:dyDescent="0.35">
      <c r="A127" s="278">
        <f>Prognoser!C108</f>
        <v>0</v>
      </c>
      <c r="B127" s="278" t="str">
        <f>'UA basår'!B21</f>
        <v>0 0</v>
      </c>
      <c r="C127" s="278">
        <f>Prognoser!D108</f>
        <v>0</v>
      </c>
      <c r="D127" s="278">
        <f ca="1">IFERROR('UA basår'!AD21+'UA basår'!AD51,0)</f>
        <v>0</v>
      </c>
      <c r="E127" s="278">
        <f t="shared" ref="E127:BP127" ca="1" si="204">IFERROR(IF(E$17="beräknas ej",0,D127*IF(E$112&gt;$D$77,1,IF(E$112&lt;=$C$77,$C$76,$D$76))*IFERROR(INDEX($B$8:$E$14,MATCH($A127,$A$8:$A$14,0),MATCH(E$112,$B$6:$E$6,1)),0)),0)</f>
        <v>0</v>
      </c>
      <c r="F127" s="278">
        <f t="shared" ca="1" si="204"/>
        <v>0</v>
      </c>
      <c r="G127" s="278">
        <f t="shared" ca="1" si="204"/>
        <v>0</v>
      </c>
      <c r="H127" s="278">
        <f t="shared" ca="1" si="204"/>
        <v>0</v>
      </c>
      <c r="I127" s="278">
        <f t="shared" ca="1" si="204"/>
        <v>0</v>
      </c>
      <c r="J127" s="278">
        <f t="shared" ca="1" si="204"/>
        <v>0</v>
      </c>
      <c r="K127" s="278">
        <f t="shared" ca="1" si="204"/>
        <v>0</v>
      </c>
      <c r="L127" s="278">
        <f t="shared" ca="1" si="204"/>
        <v>0</v>
      </c>
      <c r="M127" s="278">
        <f t="shared" ca="1" si="204"/>
        <v>0</v>
      </c>
      <c r="N127" s="278">
        <f t="shared" ca="1" si="204"/>
        <v>0</v>
      </c>
      <c r="O127" s="278">
        <f t="shared" ca="1" si="204"/>
        <v>0</v>
      </c>
      <c r="P127" s="278">
        <f t="shared" ca="1" si="204"/>
        <v>0</v>
      </c>
      <c r="Q127" s="278">
        <f t="shared" ca="1" si="204"/>
        <v>0</v>
      </c>
      <c r="R127" s="278">
        <f t="shared" ca="1" si="204"/>
        <v>0</v>
      </c>
      <c r="S127" s="278">
        <f t="shared" ca="1" si="204"/>
        <v>0</v>
      </c>
      <c r="T127" s="278">
        <f t="shared" ca="1" si="204"/>
        <v>0</v>
      </c>
      <c r="U127" s="278">
        <f t="shared" ca="1" si="204"/>
        <v>0</v>
      </c>
      <c r="V127" s="278">
        <f t="shared" ca="1" si="204"/>
        <v>0</v>
      </c>
      <c r="W127" s="278">
        <f t="shared" ca="1" si="204"/>
        <v>0</v>
      </c>
      <c r="X127" s="278">
        <f t="shared" ca="1" si="204"/>
        <v>0</v>
      </c>
      <c r="Y127" s="278">
        <f t="shared" ca="1" si="204"/>
        <v>0</v>
      </c>
      <c r="Z127" s="278">
        <f t="shared" ca="1" si="204"/>
        <v>0</v>
      </c>
      <c r="AA127" s="278">
        <f t="shared" ca="1" si="204"/>
        <v>0</v>
      </c>
      <c r="AB127" s="278">
        <f t="shared" ca="1" si="204"/>
        <v>0</v>
      </c>
      <c r="AC127" s="278">
        <f t="shared" ca="1" si="204"/>
        <v>0</v>
      </c>
      <c r="AD127" s="278">
        <f t="shared" ca="1" si="204"/>
        <v>0</v>
      </c>
      <c r="AE127" s="278">
        <f t="shared" ca="1" si="204"/>
        <v>0</v>
      </c>
      <c r="AF127" s="278">
        <f t="shared" ca="1" si="204"/>
        <v>0</v>
      </c>
      <c r="AG127" s="278">
        <f t="shared" ca="1" si="204"/>
        <v>0</v>
      </c>
      <c r="AH127" s="278">
        <f t="shared" ca="1" si="204"/>
        <v>0</v>
      </c>
      <c r="AI127" s="278">
        <f t="shared" ca="1" si="204"/>
        <v>0</v>
      </c>
      <c r="AJ127" s="278">
        <f t="shared" ca="1" si="204"/>
        <v>0</v>
      </c>
      <c r="AK127" s="278">
        <f t="shared" ca="1" si="204"/>
        <v>0</v>
      </c>
      <c r="AL127" s="278">
        <f t="shared" ca="1" si="204"/>
        <v>0</v>
      </c>
      <c r="AM127" s="278">
        <f t="shared" ca="1" si="204"/>
        <v>0</v>
      </c>
      <c r="AN127" s="278">
        <f t="shared" ca="1" si="204"/>
        <v>0</v>
      </c>
      <c r="AO127" s="278">
        <f t="shared" ca="1" si="204"/>
        <v>0</v>
      </c>
      <c r="AP127" s="278">
        <f t="shared" ca="1" si="204"/>
        <v>0</v>
      </c>
      <c r="AQ127" s="278">
        <f t="shared" ca="1" si="204"/>
        <v>0</v>
      </c>
      <c r="AR127" s="278">
        <f t="shared" ca="1" si="204"/>
        <v>0</v>
      </c>
      <c r="AS127" s="278">
        <f t="shared" ca="1" si="204"/>
        <v>0</v>
      </c>
      <c r="AT127" s="278">
        <f t="shared" ca="1" si="204"/>
        <v>0</v>
      </c>
      <c r="AU127" s="278">
        <f t="shared" ca="1" si="204"/>
        <v>0</v>
      </c>
      <c r="AV127" s="278">
        <f t="shared" ca="1" si="204"/>
        <v>0</v>
      </c>
      <c r="AW127" s="278">
        <f t="shared" ca="1" si="204"/>
        <v>0</v>
      </c>
      <c r="AX127" s="278">
        <f t="shared" ca="1" si="204"/>
        <v>0</v>
      </c>
      <c r="AY127" s="278">
        <f t="shared" ca="1" si="204"/>
        <v>0</v>
      </c>
      <c r="AZ127" s="278">
        <f t="shared" ca="1" si="204"/>
        <v>0</v>
      </c>
      <c r="BA127" s="278">
        <f t="shared" ca="1" si="204"/>
        <v>0</v>
      </c>
      <c r="BB127" s="278">
        <f t="shared" ca="1" si="204"/>
        <v>0</v>
      </c>
      <c r="BC127" s="278">
        <f t="shared" ca="1" si="204"/>
        <v>0</v>
      </c>
      <c r="BD127" s="278">
        <f t="shared" ca="1" si="204"/>
        <v>0</v>
      </c>
      <c r="BE127" s="278">
        <f t="shared" ca="1" si="204"/>
        <v>0</v>
      </c>
      <c r="BF127" s="278">
        <f t="shared" ca="1" si="204"/>
        <v>0</v>
      </c>
      <c r="BG127" s="278">
        <f t="shared" ca="1" si="204"/>
        <v>0</v>
      </c>
      <c r="BH127" s="278">
        <f t="shared" ca="1" si="204"/>
        <v>0</v>
      </c>
      <c r="BI127" s="278">
        <f t="shared" ca="1" si="204"/>
        <v>0</v>
      </c>
      <c r="BJ127" s="278">
        <f t="shared" ca="1" si="204"/>
        <v>0</v>
      </c>
      <c r="BK127" s="278">
        <f t="shared" ca="1" si="204"/>
        <v>0</v>
      </c>
      <c r="BL127" s="278">
        <f t="shared" ca="1" si="204"/>
        <v>0</v>
      </c>
      <c r="BM127" s="278">
        <f t="shared" ca="1" si="204"/>
        <v>0</v>
      </c>
      <c r="BN127" s="278">
        <f t="shared" ca="1" si="204"/>
        <v>0</v>
      </c>
      <c r="BO127" s="278">
        <f t="shared" ca="1" si="204"/>
        <v>0</v>
      </c>
      <c r="BP127" s="278">
        <f t="shared" ca="1" si="204"/>
        <v>0</v>
      </c>
      <c r="BQ127" s="278">
        <f t="shared" ref="BQ127:CS127" ca="1" si="205">IFERROR(IF(BQ$17="beräknas ej",0,BP127*IF(BQ$112&gt;$D$77,1,IF(BQ$112&lt;=$C$77,$C$76,$D$76))*IFERROR(INDEX($B$8:$E$14,MATCH($A127,$A$8:$A$14,0),MATCH(BQ$112,$B$6:$E$6,1)),0)),0)</f>
        <v>0</v>
      </c>
      <c r="BR127" s="278">
        <f t="shared" ca="1" si="205"/>
        <v>0</v>
      </c>
      <c r="BS127" s="278">
        <f t="shared" ca="1" si="205"/>
        <v>0</v>
      </c>
      <c r="BT127" s="278">
        <f t="shared" ca="1" si="205"/>
        <v>0</v>
      </c>
      <c r="BU127" s="278">
        <f t="shared" si="205"/>
        <v>0</v>
      </c>
      <c r="BV127" s="278">
        <f t="shared" si="205"/>
        <v>0</v>
      </c>
      <c r="BW127" s="278">
        <f t="shared" si="205"/>
        <v>0</v>
      </c>
      <c r="BX127" s="278">
        <f t="shared" si="205"/>
        <v>0</v>
      </c>
      <c r="BY127" s="278">
        <f t="shared" si="205"/>
        <v>0</v>
      </c>
      <c r="BZ127" s="278">
        <f t="shared" si="205"/>
        <v>0</v>
      </c>
      <c r="CA127" s="278">
        <f t="shared" si="205"/>
        <v>0</v>
      </c>
      <c r="CB127" s="278">
        <f t="shared" si="205"/>
        <v>0</v>
      </c>
      <c r="CC127" s="278">
        <f t="shared" si="205"/>
        <v>0</v>
      </c>
      <c r="CD127" s="278">
        <f t="shared" si="205"/>
        <v>0</v>
      </c>
      <c r="CE127" s="278">
        <f t="shared" si="205"/>
        <v>0</v>
      </c>
      <c r="CF127" s="278">
        <f t="shared" si="205"/>
        <v>0</v>
      </c>
      <c r="CG127" s="278">
        <f t="shared" si="205"/>
        <v>0</v>
      </c>
      <c r="CH127" s="278">
        <f t="shared" si="205"/>
        <v>0</v>
      </c>
      <c r="CI127" s="278">
        <f t="shared" si="205"/>
        <v>0</v>
      </c>
      <c r="CJ127" s="278">
        <f t="shared" si="205"/>
        <v>0</v>
      </c>
      <c r="CK127" s="278">
        <f t="shared" si="205"/>
        <v>0</v>
      </c>
      <c r="CL127" s="278">
        <f t="shared" si="205"/>
        <v>0</v>
      </c>
      <c r="CM127" s="278">
        <f t="shared" si="205"/>
        <v>0</v>
      </c>
      <c r="CN127" s="278">
        <f t="shared" si="205"/>
        <v>0</v>
      </c>
      <c r="CO127" s="278">
        <f t="shared" si="205"/>
        <v>0</v>
      </c>
      <c r="CP127" s="278">
        <f t="shared" si="205"/>
        <v>0</v>
      </c>
      <c r="CQ127" s="278">
        <f t="shared" si="205"/>
        <v>0</v>
      </c>
      <c r="CR127" s="278">
        <f t="shared" si="205"/>
        <v>0</v>
      </c>
      <c r="CS127" s="278">
        <f t="shared" si="205"/>
        <v>0</v>
      </c>
    </row>
    <row r="128" spans="1:97" s="377" customFormat="1" x14ac:dyDescent="0.35">
      <c r="A128" s="278">
        <f>Prognoser!C109</f>
        <v>0</v>
      </c>
      <c r="B128" s="278" t="str">
        <f>'UA basår'!B22</f>
        <v>0 0</v>
      </c>
      <c r="C128" s="278">
        <f>Prognoser!D109</f>
        <v>0</v>
      </c>
      <c r="D128" s="278">
        <f ca="1">IFERROR('UA basår'!AD22+'UA basår'!AD52,0)</f>
        <v>0</v>
      </c>
      <c r="E128" s="278">
        <f t="shared" ref="E128:BP128" ca="1" si="206">IFERROR(IF(E$17="beräknas ej",0,D128*IF(E$112&gt;$D$77,1,IF(E$112&lt;=$C$77,$C$76,$D$76))*IFERROR(INDEX($B$8:$E$14,MATCH($A128,$A$8:$A$14,0),MATCH(E$112,$B$6:$E$6,1)),0)),0)</f>
        <v>0</v>
      </c>
      <c r="F128" s="278">
        <f t="shared" ca="1" si="206"/>
        <v>0</v>
      </c>
      <c r="G128" s="278">
        <f t="shared" ca="1" si="206"/>
        <v>0</v>
      </c>
      <c r="H128" s="278">
        <f t="shared" ca="1" si="206"/>
        <v>0</v>
      </c>
      <c r="I128" s="278">
        <f t="shared" ca="1" si="206"/>
        <v>0</v>
      </c>
      <c r="J128" s="278">
        <f t="shared" ca="1" si="206"/>
        <v>0</v>
      </c>
      <c r="K128" s="278">
        <f t="shared" ca="1" si="206"/>
        <v>0</v>
      </c>
      <c r="L128" s="278">
        <f t="shared" ca="1" si="206"/>
        <v>0</v>
      </c>
      <c r="M128" s="278">
        <f t="shared" ca="1" si="206"/>
        <v>0</v>
      </c>
      <c r="N128" s="278">
        <f t="shared" ca="1" si="206"/>
        <v>0</v>
      </c>
      <c r="O128" s="278">
        <f t="shared" ca="1" si="206"/>
        <v>0</v>
      </c>
      <c r="P128" s="278">
        <f t="shared" ca="1" si="206"/>
        <v>0</v>
      </c>
      <c r="Q128" s="278">
        <f t="shared" ca="1" si="206"/>
        <v>0</v>
      </c>
      <c r="R128" s="278">
        <f t="shared" ca="1" si="206"/>
        <v>0</v>
      </c>
      <c r="S128" s="278">
        <f t="shared" ca="1" si="206"/>
        <v>0</v>
      </c>
      <c r="T128" s="278">
        <f t="shared" ca="1" si="206"/>
        <v>0</v>
      </c>
      <c r="U128" s="278">
        <f t="shared" ca="1" si="206"/>
        <v>0</v>
      </c>
      <c r="V128" s="278">
        <f t="shared" ca="1" si="206"/>
        <v>0</v>
      </c>
      <c r="W128" s="278">
        <f t="shared" ca="1" si="206"/>
        <v>0</v>
      </c>
      <c r="X128" s="278">
        <f t="shared" ca="1" si="206"/>
        <v>0</v>
      </c>
      <c r="Y128" s="278">
        <f t="shared" ca="1" si="206"/>
        <v>0</v>
      </c>
      <c r="Z128" s="278">
        <f t="shared" ca="1" si="206"/>
        <v>0</v>
      </c>
      <c r="AA128" s="278">
        <f t="shared" ca="1" si="206"/>
        <v>0</v>
      </c>
      <c r="AB128" s="278">
        <f t="shared" ca="1" si="206"/>
        <v>0</v>
      </c>
      <c r="AC128" s="278">
        <f t="shared" ca="1" si="206"/>
        <v>0</v>
      </c>
      <c r="AD128" s="278">
        <f t="shared" ca="1" si="206"/>
        <v>0</v>
      </c>
      <c r="AE128" s="278">
        <f t="shared" ca="1" si="206"/>
        <v>0</v>
      </c>
      <c r="AF128" s="278">
        <f t="shared" ca="1" si="206"/>
        <v>0</v>
      </c>
      <c r="AG128" s="278">
        <f t="shared" ca="1" si="206"/>
        <v>0</v>
      </c>
      <c r="AH128" s="278">
        <f t="shared" ca="1" si="206"/>
        <v>0</v>
      </c>
      <c r="AI128" s="278">
        <f t="shared" ca="1" si="206"/>
        <v>0</v>
      </c>
      <c r="AJ128" s="278">
        <f t="shared" ca="1" si="206"/>
        <v>0</v>
      </c>
      <c r="AK128" s="278">
        <f t="shared" ca="1" si="206"/>
        <v>0</v>
      </c>
      <c r="AL128" s="278">
        <f t="shared" ca="1" si="206"/>
        <v>0</v>
      </c>
      <c r="AM128" s="278">
        <f t="shared" ca="1" si="206"/>
        <v>0</v>
      </c>
      <c r="AN128" s="278">
        <f t="shared" ca="1" si="206"/>
        <v>0</v>
      </c>
      <c r="AO128" s="278">
        <f t="shared" ca="1" si="206"/>
        <v>0</v>
      </c>
      <c r="AP128" s="278">
        <f t="shared" ca="1" si="206"/>
        <v>0</v>
      </c>
      <c r="AQ128" s="278">
        <f t="shared" ca="1" si="206"/>
        <v>0</v>
      </c>
      <c r="AR128" s="278">
        <f t="shared" ca="1" si="206"/>
        <v>0</v>
      </c>
      <c r="AS128" s="278">
        <f t="shared" ca="1" si="206"/>
        <v>0</v>
      </c>
      <c r="AT128" s="278">
        <f t="shared" ca="1" si="206"/>
        <v>0</v>
      </c>
      <c r="AU128" s="278">
        <f t="shared" ca="1" si="206"/>
        <v>0</v>
      </c>
      <c r="AV128" s="278">
        <f t="shared" ca="1" si="206"/>
        <v>0</v>
      </c>
      <c r="AW128" s="278">
        <f t="shared" ca="1" si="206"/>
        <v>0</v>
      </c>
      <c r="AX128" s="278">
        <f t="shared" ca="1" si="206"/>
        <v>0</v>
      </c>
      <c r="AY128" s="278">
        <f t="shared" ca="1" si="206"/>
        <v>0</v>
      </c>
      <c r="AZ128" s="278">
        <f t="shared" ca="1" si="206"/>
        <v>0</v>
      </c>
      <c r="BA128" s="278">
        <f t="shared" ca="1" si="206"/>
        <v>0</v>
      </c>
      <c r="BB128" s="278">
        <f t="shared" ca="1" si="206"/>
        <v>0</v>
      </c>
      <c r="BC128" s="278">
        <f t="shared" ca="1" si="206"/>
        <v>0</v>
      </c>
      <c r="BD128" s="278">
        <f t="shared" ca="1" si="206"/>
        <v>0</v>
      </c>
      <c r="BE128" s="278">
        <f t="shared" ca="1" si="206"/>
        <v>0</v>
      </c>
      <c r="BF128" s="278">
        <f t="shared" ca="1" si="206"/>
        <v>0</v>
      </c>
      <c r="BG128" s="278">
        <f t="shared" ca="1" si="206"/>
        <v>0</v>
      </c>
      <c r="BH128" s="278">
        <f t="shared" ca="1" si="206"/>
        <v>0</v>
      </c>
      <c r="BI128" s="278">
        <f t="shared" ca="1" si="206"/>
        <v>0</v>
      </c>
      <c r="BJ128" s="278">
        <f t="shared" ca="1" si="206"/>
        <v>0</v>
      </c>
      <c r="BK128" s="278">
        <f t="shared" ca="1" si="206"/>
        <v>0</v>
      </c>
      <c r="BL128" s="278">
        <f t="shared" ca="1" si="206"/>
        <v>0</v>
      </c>
      <c r="BM128" s="278">
        <f t="shared" ca="1" si="206"/>
        <v>0</v>
      </c>
      <c r="BN128" s="278">
        <f t="shared" ca="1" si="206"/>
        <v>0</v>
      </c>
      <c r="BO128" s="278">
        <f t="shared" ca="1" si="206"/>
        <v>0</v>
      </c>
      <c r="BP128" s="278">
        <f t="shared" ca="1" si="206"/>
        <v>0</v>
      </c>
      <c r="BQ128" s="278">
        <f t="shared" ref="BQ128:CS128" ca="1" si="207">IFERROR(IF(BQ$17="beräknas ej",0,BP128*IF(BQ$112&gt;$D$77,1,IF(BQ$112&lt;=$C$77,$C$76,$D$76))*IFERROR(INDEX($B$8:$E$14,MATCH($A128,$A$8:$A$14,0),MATCH(BQ$112,$B$6:$E$6,1)),0)),0)</f>
        <v>0</v>
      </c>
      <c r="BR128" s="278">
        <f t="shared" ca="1" si="207"/>
        <v>0</v>
      </c>
      <c r="BS128" s="278">
        <f t="shared" ca="1" si="207"/>
        <v>0</v>
      </c>
      <c r="BT128" s="278">
        <f t="shared" ca="1" si="207"/>
        <v>0</v>
      </c>
      <c r="BU128" s="278">
        <f t="shared" si="207"/>
        <v>0</v>
      </c>
      <c r="BV128" s="278">
        <f t="shared" si="207"/>
        <v>0</v>
      </c>
      <c r="BW128" s="278">
        <f t="shared" si="207"/>
        <v>0</v>
      </c>
      <c r="BX128" s="278">
        <f t="shared" si="207"/>
        <v>0</v>
      </c>
      <c r="BY128" s="278">
        <f t="shared" si="207"/>
        <v>0</v>
      </c>
      <c r="BZ128" s="278">
        <f t="shared" si="207"/>
        <v>0</v>
      </c>
      <c r="CA128" s="278">
        <f t="shared" si="207"/>
        <v>0</v>
      </c>
      <c r="CB128" s="278">
        <f t="shared" si="207"/>
        <v>0</v>
      </c>
      <c r="CC128" s="278">
        <f t="shared" si="207"/>
        <v>0</v>
      </c>
      <c r="CD128" s="278">
        <f t="shared" si="207"/>
        <v>0</v>
      </c>
      <c r="CE128" s="278">
        <f t="shared" si="207"/>
        <v>0</v>
      </c>
      <c r="CF128" s="278">
        <f t="shared" si="207"/>
        <v>0</v>
      </c>
      <c r="CG128" s="278">
        <f t="shared" si="207"/>
        <v>0</v>
      </c>
      <c r="CH128" s="278">
        <f t="shared" si="207"/>
        <v>0</v>
      </c>
      <c r="CI128" s="278">
        <f t="shared" si="207"/>
        <v>0</v>
      </c>
      <c r="CJ128" s="278">
        <f t="shared" si="207"/>
        <v>0</v>
      </c>
      <c r="CK128" s="278">
        <f t="shared" si="207"/>
        <v>0</v>
      </c>
      <c r="CL128" s="278">
        <f t="shared" si="207"/>
        <v>0</v>
      </c>
      <c r="CM128" s="278">
        <f t="shared" si="207"/>
        <v>0</v>
      </c>
      <c r="CN128" s="278">
        <f t="shared" si="207"/>
        <v>0</v>
      </c>
      <c r="CO128" s="278">
        <f t="shared" si="207"/>
        <v>0</v>
      </c>
      <c r="CP128" s="278">
        <f t="shared" si="207"/>
        <v>0</v>
      </c>
      <c r="CQ128" s="278">
        <f t="shared" si="207"/>
        <v>0</v>
      </c>
      <c r="CR128" s="278">
        <f t="shared" si="207"/>
        <v>0</v>
      </c>
      <c r="CS128" s="278">
        <f t="shared" si="207"/>
        <v>0</v>
      </c>
    </row>
    <row r="129" spans="1:97" s="377" customFormat="1" x14ac:dyDescent="0.35">
      <c r="A129" s="278">
        <f>Prognoser!C110</f>
        <v>0</v>
      </c>
      <c r="B129" s="278" t="str">
        <f>'UA basår'!B23</f>
        <v>0 0</v>
      </c>
      <c r="C129" s="278">
        <f>Prognoser!D110</f>
        <v>0</v>
      </c>
      <c r="D129" s="278">
        <f ca="1">IFERROR('UA basår'!AD23+'UA basår'!AD53,0)</f>
        <v>0</v>
      </c>
      <c r="E129" s="278">
        <f t="shared" ref="E129:BP129" ca="1" si="208">IFERROR(IF(E$17="beräknas ej",0,D129*IF(E$112&gt;$D$77,1,IF(E$112&lt;=$C$77,$C$76,$D$76))*IFERROR(INDEX($B$8:$E$14,MATCH($A129,$A$8:$A$14,0),MATCH(E$112,$B$6:$E$6,1)),0)),0)</f>
        <v>0</v>
      </c>
      <c r="F129" s="278">
        <f t="shared" ca="1" si="208"/>
        <v>0</v>
      </c>
      <c r="G129" s="278">
        <f t="shared" ca="1" si="208"/>
        <v>0</v>
      </c>
      <c r="H129" s="278">
        <f t="shared" ca="1" si="208"/>
        <v>0</v>
      </c>
      <c r="I129" s="278">
        <f t="shared" ca="1" si="208"/>
        <v>0</v>
      </c>
      <c r="J129" s="278">
        <f t="shared" ca="1" si="208"/>
        <v>0</v>
      </c>
      <c r="K129" s="278">
        <f t="shared" ca="1" si="208"/>
        <v>0</v>
      </c>
      <c r="L129" s="278">
        <f t="shared" ca="1" si="208"/>
        <v>0</v>
      </c>
      <c r="M129" s="278">
        <f t="shared" ca="1" si="208"/>
        <v>0</v>
      </c>
      <c r="N129" s="278">
        <f t="shared" ca="1" si="208"/>
        <v>0</v>
      </c>
      <c r="O129" s="278">
        <f t="shared" ca="1" si="208"/>
        <v>0</v>
      </c>
      <c r="P129" s="278">
        <f t="shared" ca="1" si="208"/>
        <v>0</v>
      </c>
      <c r="Q129" s="278">
        <f t="shared" ca="1" si="208"/>
        <v>0</v>
      </c>
      <c r="R129" s="278">
        <f t="shared" ca="1" si="208"/>
        <v>0</v>
      </c>
      <c r="S129" s="278">
        <f t="shared" ca="1" si="208"/>
        <v>0</v>
      </c>
      <c r="T129" s="278">
        <f t="shared" ca="1" si="208"/>
        <v>0</v>
      </c>
      <c r="U129" s="278">
        <f t="shared" ca="1" si="208"/>
        <v>0</v>
      </c>
      <c r="V129" s="278">
        <f t="shared" ca="1" si="208"/>
        <v>0</v>
      </c>
      <c r="W129" s="278">
        <f t="shared" ca="1" si="208"/>
        <v>0</v>
      </c>
      <c r="X129" s="278">
        <f t="shared" ca="1" si="208"/>
        <v>0</v>
      </c>
      <c r="Y129" s="278">
        <f t="shared" ca="1" si="208"/>
        <v>0</v>
      </c>
      <c r="Z129" s="278">
        <f t="shared" ca="1" si="208"/>
        <v>0</v>
      </c>
      <c r="AA129" s="278">
        <f t="shared" ca="1" si="208"/>
        <v>0</v>
      </c>
      <c r="AB129" s="278">
        <f t="shared" ca="1" si="208"/>
        <v>0</v>
      </c>
      <c r="AC129" s="278">
        <f t="shared" ca="1" si="208"/>
        <v>0</v>
      </c>
      <c r="AD129" s="278">
        <f t="shared" ca="1" si="208"/>
        <v>0</v>
      </c>
      <c r="AE129" s="278">
        <f t="shared" ca="1" si="208"/>
        <v>0</v>
      </c>
      <c r="AF129" s="278">
        <f t="shared" ca="1" si="208"/>
        <v>0</v>
      </c>
      <c r="AG129" s="278">
        <f t="shared" ca="1" si="208"/>
        <v>0</v>
      </c>
      <c r="AH129" s="278">
        <f t="shared" ca="1" si="208"/>
        <v>0</v>
      </c>
      <c r="AI129" s="278">
        <f t="shared" ca="1" si="208"/>
        <v>0</v>
      </c>
      <c r="AJ129" s="278">
        <f t="shared" ca="1" si="208"/>
        <v>0</v>
      </c>
      <c r="AK129" s="278">
        <f t="shared" ca="1" si="208"/>
        <v>0</v>
      </c>
      <c r="AL129" s="278">
        <f t="shared" ca="1" si="208"/>
        <v>0</v>
      </c>
      <c r="AM129" s="278">
        <f t="shared" ca="1" si="208"/>
        <v>0</v>
      </c>
      <c r="AN129" s="278">
        <f t="shared" ca="1" si="208"/>
        <v>0</v>
      </c>
      <c r="AO129" s="278">
        <f t="shared" ca="1" si="208"/>
        <v>0</v>
      </c>
      <c r="AP129" s="278">
        <f t="shared" ca="1" si="208"/>
        <v>0</v>
      </c>
      <c r="AQ129" s="278">
        <f t="shared" ca="1" si="208"/>
        <v>0</v>
      </c>
      <c r="AR129" s="278">
        <f t="shared" ca="1" si="208"/>
        <v>0</v>
      </c>
      <c r="AS129" s="278">
        <f t="shared" ca="1" si="208"/>
        <v>0</v>
      </c>
      <c r="AT129" s="278">
        <f t="shared" ca="1" si="208"/>
        <v>0</v>
      </c>
      <c r="AU129" s="278">
        <f t="shared" ca="1" si="208"/>
        <v>0</v>
      </c>
      <c r="AV129" s="278">
        <f t="shared" ca="1" si="208"/>
        <v>0</v>
      </c>
      <c r="AW129" s="278">
        <f t="shared" ca="1" si="208"/>
        <v>0</v>
      </c>
      <c r="AX129" s="278">
        <f t="shared" ca="1" si="208"/>
        <v>0</v>
      </c>
      <c r="AY129" s="278">
        <f t="shared" ca="1" si="208"/>
        <v>0</v>
      </c>
      <c r="AZ129" s="278">
        <f t="shared" ca="1" si="208"/>
        <v>0</v>
      </c>
      <c r="BA129" s="278">
        <f t="shared" ca="1" si="208"/>
        <v>0</v>
      </c>
      <c r="BB129" s="278">
        <f t="shared" ca="1" si="208"/>
        <v>0</v>
      </c>
      <c r="BC129" s="278">
        <f t="shared" ca="1" si="208"/>
        <v>0</v>
      </c>
      <c r="BD129" s="278">
        <f t="shared" ca="1" si="208"/>
        <v>0</v>
      </c>
      <c r="BE129" s="278">
        <f t="shared" ca="1" si="208"/>
        <v>0</v>
      </c>
      <c r="BF129" s="278">
        <f t="shared" ca="1" si="208"/>
        <v>0</v>
      </c>
      <c r="BG129" s="278">
        <f t="shared" ca="1" si="208"/>
        <v>0</v>
      </c>
      <c r="BH129" s="278">
        <f t="shared" ca="1" si="208"/>
        <v>0</v>
      </c>
      <c r="BI129" s="278">
        <f t="shared" ca="1" si="208"/>
        <v>0</v>
      </c>
      <c r="BJ129" s="278">
        <f t="shared" ca="1" si="208"/>
        <v>0</v>
      </c>
      <c r="BK129" s="278">
        <f t="shared" ca="1" si="208"/>
        <v>0</v>
      </c>
      <c r="BL129" s="278">
        <f t="shared" ca="1" si="208"/>
        <v>0</v>
      </c>
      <c r="BM129" s="278">
        <f t="shared" ca="1" si="208"/>
        <v>0</v>
      </c>
      <c r="BN129" s="278">
        <f t="shared" ca="1" si="208"/>
        <v>0</v>
      </c>
      <c r="BO129" s="278">
        <f t="shared" ca="1" si="208"/>
        <v>0</v>
      </c>
      <c r="BP129" s="278">
        <f t="shared" ca="1" si="208"/>
        <v>0</v>
      </c>
      <c r="BQ129" s="278">
        <f t="shared" ref="BQ129:CS129" ca="1" si="209">IFERROR(IF(BQ$17="beräknas ej",0,BP129*IF(BQ$112&gt;$D$77,1,IF(BQ$112&lt;=$C$77,$C$76,$D$76))*IFERROR(INDEX($B$8:$E$14,MATCH($A129,$A$8:$A$14,0),MATCH(BQ$112,$B$6:$E$6,1)),0)),0)</f>
        <v>0</v>
      </c>
      <c r="BR129" s="278">
        <f t="shared" ca="1" si="209"/>
        <v>0</v>
      </c>
      <c r="BS129" s="278">
        <f t="shared" ca="1" si="209"/>
        <v>0</v>
      </c>
      <c r="BT129" s="278">
        <f t="shared" ca="1" si="209"/>
        <v>0</v>
      </c>
      <c r="BU129" s="278">
        <f t="shared" si="209"/>
        <v>0</v>
      </c>
      <c r="BV129" s="278">
        <f t="shared" si="209"/>
        <v>0</v>
      </c>
      <c r="BW129" s="278">
        <f t="shared" si="209"/>
        <v>0</v>
      </c>
      <c r="BX129" s="278">
        <f t="shared" si="209"/>
        <v>0</v>
      </c>
      <c r="BY129" s="278">
        <f t="shared" si="209"/>
        <v>0</v>
      </c>
      <c r="BZ129" s="278">
        <f t="shared" si="209"/>
        <v>0</v>
      </c>
      <c r="CA129" s="278">
        <f t="shared" si="209"/>
        <v>0</v>
      </c>
      <c r="CB129" s="278">
        <f t="shared" si="209"/>
        <v>0</v>
      </c>
      <c r="CC129" s="278">
        <f t="shared" si="209"/>
        <v>0</v>
      </c>
      <c r="CD129" s="278">
        <f t="shared" si="209"/>
        <v>0</v>
      </c>
      <c r="CE129" s="278">
        <f t="shared" si="209"/>
        <v>0</v>
      </c>
      <c r="CF129" s="278">
        <f t="shared" si="209"/>
        <v>0</v>
      </c>
      <c r="CG129" s="278">
        <f t="shared" si="209"/>
        <v>0</v>
      </c>
      <c r="CH129" s="278">
        <f t="shared" si="209"/>
        <v>0</v>
      </c>
      <c r="CI129" s="278">
        <f t="shared" si="209"/>
        <v>0</v>
      </c>
      <c r="CJ129" s="278">
        <f t="shared" si="209"/>
        <v>0</v>
      </c>
      <c r="CK129" s="278">
        <f t="shared" si="209"/>
        <v>0</v>
      </c>
      <c r="CL129" s="278">
        <f t="shared" si="209"/>
        <v>0</v>
      </c>
      <c r="CM129" s="278">
        <f t="shared" si="209"/>
        <v>0</v>
      </c>
      <c r="CN129" s="278">
        <f t="shared" si="209"/>
        <v>0</v>
      </c>
      <c r="CO129" s="278">
        <f t="shared" si="209"/>
        <v>0</v>
      </c>
      <c r="CP129" s="278">
        <f t="shared" si="209"/>
        <v>0</v>
      </c>
      <c r="CQ129" s="278">
        <f t="shared" si="209"/>
        <v>0</v>
      </c>
      <c r="CR129" s="278">
        <f t="shared" si="209"/>
        <v>0</v>
      </c>
      <c r="CS129" s="278">
        <f t="shared" si="209"/>
        <v>0</v>
      </c>
    </row>
    <row r="130" spans="1:97" s="377" customFormat="1" x14ac:dyDescent="0.35">
      <c r="A130" s="278">
        <f>Prognoser!C111</f>
        <v>0</v>
      </c>
      <c r="B130" s="278" t="str">
        <f>'UA basår'!B24</f>
        <v>0 0</v>
      </c>
      <c r="C130" s="278">
        <f>Prognoser!D111</f>
        <v>0</v>
      </c>
      <c r="D130" s="278">
        <f ca="1">IFERROR('UA basår'!AD24+'UA basår'!AD54,0)</f>
        <v>0</v>
      </c>
      <c r="E130" s="278">
        <f t="shared" ref="E130:BP130" ca="1" si="210">IFERROR(IF(E$17="beräknas ej",0,D130*IF(E$112&gt;$D$77,1,IF(E$112&lt;=$C$77,$C$76,$D$76))*IFERROR(INDEX($B$8:$E$14,MATCH($A130,$A$8:$A$14,0),MATCH(E$112,$B$6:$E$6,1)),0)),0)</f>
        <v>0</v>
      </c>
      <c r="F130" s="278">
        <f t="shared" ca="1" si="210"/>
        <v>0</v>
      </c>
      <c r="G130" s="278">
        <f t="shared" ca="1" si="210"/>
        <v>0</v>
      </c>
      <c r="H130" s="278">
        <f t="shared" ca="1" si="210"/>
        <v>0</v>
      </c>
      <c r="I130" s="278">
        <f t="shared" ca="1" si="210"/>
        <v>0</v>
      </c>
      <c r="J130" s="278">
        <f t="shared" ca="1" si="210"/>
        <v>0</v>
      </c>
      <c r="K130" s="278">
        <f t="shared" ca="1" si="210"/>
        <v>0</v>
      </c>
      <c r="L130" s="278">
        <f t="shared" ca="1" si="210"/>
        <v>0</v>
      </c>
      <c r="M130" s="278">
        <f t="shared" ca="1" si="210"/>
        <v>0</v>
      </c>
      <c r="N130" s="278">
        <f t="shared" ca="1" si="210"/>
        <v>0</v>
      </c>
      <c r="O130" s="278">
        <f t="shared" ca="1" si="210"/>
        <v>0</v>
      </c>
      <c r="P130" s="278">
        <f t="shared" ca="1" si="210"/>
        <v>0</v>
      </c>
      <c r="Q130" s="278">
        <f t="shared" ca="1" si="210"/>
        <v>0</v>
      </c>
      <c r="R130" s="278">
        <f t="shared" ca="1" si="210"/>
        <v>0</v>
      </c>
      <c r="S130" s="278">
        <f t="shared" ca="1" si="210"/>
        <v>0</v>
      </c>
      <c r="T130" s="278">
        <f t="shared" ca="1" si="210"/>
        <v>0</v>
      </c>
      <c r="U130" s="278">
        <f t="shared" ca="1" si="210"/>
        <v>0</v>
      </c>
      <c r="V130" s="278">
        <f t="shared" ca="1" si="210"/>
        <v>0</v>
      </c>
      <c r="W130" s="278">
        <f t="shared" ca="1" si="210"/>
        <v>0</v>
      </c>
      <c r="X130" s="278">
        <f t="shared" ca="1" si="210"/>
        <v>0</v>
      </c>
      <c r="Y130" s="278">
        <f t="shared" ca="1" si="210"/>
        <v>0</v>
      </c>
      <c r="Z130" s="278">
        <f t="shared" ca="1" si="210"/>
        <v>0</v>
      </c>
      <c r="AA130" s="278">
        <f t="shared" ca="1" si="210"/>
        <v>0</v>
      </c>
      <c r="AB130" s="278">
        <f t="shared" ca="1" si="210"/>
        <v>0</v>
      </c>
      <c r="AC130" s="278">
        <f t="shared" ca="1" si="210"/>
        <v>0</v>
      </c>
      <c r="AD130" s="278">
        <f t="shared" ca="1" si="210"/>
        <v>0</v>
      </c>
      <c r="AE130" s="278">
        <f t="shared" ca="1" si="210"/>
        <v>0</v>
      </c>
      <c r="AF130" s="278">
        <f t="shared" ca="1" si="210"/>
        <v>0</v>
      </c>
      <c r="AG130" s="278">
        <f t="shared" ca="1" si="210"/>
        <v>0</v>
      </c>
      <c r="AH130" s="278">
        <f t="shared" ca="1" si="210"/>
        <v>0</v>
      </c>
      <c r="AI130" s="278">
        <f t="shared" ca="1" si="210"/>
        <v>0</v>
      </c>
      <c r="AJ130" s="278">
        <f t="shared" ca="1" si="210"/>
        <v>0</v>
      </c>
      <c r="AK130" s="278">
        <f t="shared" ca="1" si="210"/>
        <v>0</v>
      </c>
      <c r="AL130" s="278">
        <f t="shared" ca="1" si="210"/>
        <v>0</v>
      </c>
      <c r="AM130" s="278">
        <f t="shared" ca="1" si="210"/>
        <v>0</v>
      </c>
      <c r="AN130" s="278">
        <f t="shared" ca="1" si="210"/>
        <v>0</v>
      </c>
      <c r="AO130" s="278">
        <f t="shared" ca="1" si="210"/>
        <v>0</v>
      </c>
      <c r="AP130" s="278">
        <f t="shared" ca="1" si="210"/>
        <v>0</v>
      </c>
      <c r="AQ130" s="278">
        <f t="shared" ca="1" si="210"/>
        <v>0</v>
      </c>
      <c r="AR130" s="278">
        <f t="shared" ca="1" si="210"/>
        <v>0</v>
      </c>
      <c r="AS130" s="278">
        <f t="shared" ca="1" si="210"/>
        <v>0</v>
      </c>
      <c r="AT130" s="278">
        <f t="shared" ca="1" si="210"/>
        <v>0</v>
      </c>
      <c r="AU130" s="278">
        <f t="shared" ca="1" si="210"/>
        <v>0</v>
      </c>
      <c r="AV130" s="278">
        <f t="shared" ca="1" si="210"/>
        <v>0</v>
      </c>
      <c r="AW130" s="278">
        <f t="shared" ca="1" si="210"/>
        <v>0</v>
      </c>
      <c r="AX130" s="278">
        <f t="shared" ca="1" si="210"/>
        <v>0</v>
      </c>
      <c r="AY130" s="278">
        <f t="shared" ca="1" si="210"/>
        <v>0</v>
      </c>
      <c r="AZ130" s="278">
        <f t="shared" ca="1" si="210"/>
        <v>0</v>
      </c>
      <c r="BA130" s="278">
        <f t="shared" ca="1" si="210"/>
        <v>0</v>
      </c>
      <c r="BB130" s="278">
        <f t="shared" ca="1" si="210"/>
        <v>0</v>
      </c>
      <c r="BC130" s="278">
        <f t="shared" ca="1" si="210"/>
        <v>0</v>
      </c>
      <c r="BD130" s="278">
        <f t="shared" ca="1" si="210"/>
        <v>0</v>
      </c>
      <c r="BE130" s="278">
        <f t="shared" ca="1" si="210"/>
        <v>0</v>
      </c>
      <c r="BF130" s="278">
        <f t="shared" ca="1" si="210"/>
        <v>0</v>
      </c>
      <c r="BG130" s="278">
        <f t="shared" ca="1" si="210"/>
        <v>0</v>
      </c>
      <c r="BH130" s="278">
        <f t="shared" ca="1" si="210"/>
        <v>0</v>
      </c>
      <c r="BI130" s="278">
        <f t="shared" ca="1" si="210"/>
        <v>0</v>
      </c>
      <c r="BJ130" s="278">
        <f t="shared" ca="1" si="210"/>
        <v>0</v>
      </c>
      <c r="BK130" s="278">
        <f t="shared" ca="1" si="210"/>
        <v>0</v>
      </c>
      <c r="BL130" s="278">
        <f t="shared" ca="1" si="210"/>
        <v>0</v>
      </c>
      <c r="BM130" s="278">
        <f t="shared" ca="1" si="210"/>
        <v>0</v>
      </c>
      <c r="BN130" s="278">
        <f t="shared" ca="1" si="210"/>
        <v>0</v>
      </c>
      <c r="BO130" s="278">
        <f t="shared" ca="1" si="210"/>
        <v>0</v>
      </c>
      <c r="BP130" s="278">
        <f t="shared" ca="1" si="210"/>
        <v>0</v>
      </c>
      <c r="BQ130" s="278">
        <f t="shared" ref="BQ130:CS130" ca="1" si="211">IFERROR(IF(BQ$17="beräknas ej",0,BP130*IF(BQ$112&gt;$D$77,1,IF(BQ$112&lt;=$C$77,$C$76,$D$76))*IFERROR(INDEX($B$8:$E$14,MATCH($A130,$A$8:$A$14,0),MATCH(BQ$112,$B$6:$E$6,1)),0)),0)</f>
        <v>0</v>
      </c>
      <c r="BR130" s="278">
        <f t="shared" ca="1" si="211"/>
        <v>0</v>
      </c>
      <c r="BS130" s="278">
        <f t="shared" ca="1" si="211"/>
        <v>0</v>
      </c>
      <c r="BT130" s="278">
        <f t="shared" ca="1" si="211"/>
        <v>0</v>
      </c>
      <c r="BU130" s="278">
        <f t="shared" si="211"/>
        <v>0</v>
      </c>
      <c r="BV130" s="278">
        <f t="shared" si="211"/>
        <v>0</v>
      </c>
      <c r="BW130" s="278">
        <f t="shared" si="211"/>
        <v>0</v>
      </c>
      <c r="BX130" s="278">
        <f t="shared" si="211"/>
        <v>0</v>
      </c>
      <c r="BY130" s="278">
        <f t="shared" si="211"/>
        <v>0</v>
      </c>
      <c r="BZ130" s="278">
        <f t="shared" si="211"/>
        <v>0</v>
      </c>
      <c r="CA130" s="278">
        <f t="shared" si="211"/>
        <v>0</v>
      </c>
      <c r="CB130" s="278">
        <f t="shared" si="211"/>
        <v>0</v>
      </c>
      <c r="CC130" s="278">
        <f t="shared" si="211"/>
        <v>0</v>
      </c>
      <c r="CD130" s="278">
        <f t="shared" si="211"/>
        <v>0</v>
      </c>
      <c r="CE130" s="278">
        <f t="shared" si="211"/>
        <v>0</v>
      </c>
      <c r="CF130" s="278">
        <f t="shared" si="211"/>
        <v>0</v>
      </c>
      <c r="CG130" s="278">
        <f t="shared" si="211"/>
        <v>0</v>
      </c>
      <c r="CH130" s="278">
        <f t="shared" si="211"/>
        <v>0</v>
      </c>
      <c r="CI130" s="278">
        <f t="shared" si="211"/>
        <v>0</v>
      </c>
      <c r="CJ130" s="278">
        <f t="shared" si="211"/>
        <v>0</v>
      </c>
      <c r="CK130" s="278">
        <f t="shared" si="211"/>
        <v>0</v>
      </c>
      <c r="CL130" s="278">
        <f t="shared" si="211"/>
        <v>0</v>
      </c>
      <c r="CM130" s="278">
        <f t="shared" si="211"/>
        <v>0</v>
      </c>
      <c r="CN130" s="278">
        <f t="shared" si="211"/>
        <v>0</v>
      </c>
      <c r="CO130" s="278">
        <f t="shared" si="211"/>
        <v>0</v>
      </c>
      <c r="CP130" s="278">
        <f t="shared" si="211"/>
        <v>0</v>
      </c>
      <c r="CQ130" s="278">
        <f t="shared" si="211"/>
        <v>0</v>
      </c>
      <c r="CR130" s="278">
        <f t="shared" si="211"/>
        <v>0</v>
      </c>
      <c r="CS130" s="278">
        <f t="shared" si="211"/>
        <v>0</v>
      </c>
    </row>
    <row r="131" spans="1:97" s="377" customFormat="1" x14ac:dyDescent="0.35">
      <c r="A131" s="278">
        <f>Prognoser!C112</f>
        <v>0</v>
      </c>
      <c r="B131" s="278" t="str">
        <f>'UA basår'!B25</f>
        <v>0 0</v>
      </c>
      <c r="C131" s="278">
        <f>Prognoser!D112</f>
        <v>0</v>
      </c>
      <c r="D131" s="278">
        <f ca="1">IFERROR('UA basår'!AD25+'UA basår'!AD55,0)</f>
        <v>0</v>
      </c>
      <c r="E131" s="278">
        <f t="shared" ref="E131:BP131" ca="1" si="212">IFERROR(IF(E$17="beräknas ej",0,D131*IF(E$112&gt;$D$77,1,IF(E$112&lt;=$C$77,$C$76,$D$76))*IFERROR(INDEX($B$8:$E$14,MATCH($A131,$A$8:$A$14,0),MATCH(E$112,$B$6:$E$6,1)),0)),0)</f>
        <v>0</v>
      </c>
      <c r="F131" s="278">
        <f t="shared" ca="1" si="212"/>
        <v>0</v>
      </c>
      <c r="G131" s="278">
        <f t="shared" ca="1" si="212"/>
        <v>0</v>
      </c>
      <c r="H131" s="278">
        <f t="shared" ca="1" si="212"/>
        <v>0</v>
      </c>
      <c r="I131" s="278">
        <f t="shared" ca="1" si="212"/>
        <v>0</v>
      </c>
      <c r="J131" s="278">
        <f t="shared" ca="1" si="212"/>
        <v>0</v>
      </c>
      <c r="K131" s="278">
        <f t="shared" ca="1" si="212"/>
        <v>0</v>
      </c>
      <c r="L131" s="278">
        <f t="shared" ca="1" si="212"/>
        <v>0</v>
      </c>
      <c r="M131" s="278">
        <f t="shared" ca="1" si="212"/>
        <v>0</v>
      </c>
      <c r="N131" s="278">
        <f t="shared" ca="1" si="212"/>
        <v>0</v>
      </c>
      <c r="O131" s="278">
        <f t="shared" ca="1" si="212"/>
        <v>0</v>
      </c>
      <c r="P131" s="278">
        <f t="shared" ca="1" si="212"/>
        <v>0</v>
      </c>
      <c r="Q131" s="278">
        <f t="shared" ca="1" si="212"/>
        <v>0</v>
      </c>
      <c r="R131" s="278">
        <f t="shared" ca="1" si="212"/>
        <v>0</v>
      </c>
      <c r="S131" s="278">
        <f t="shared" ca="1" si="212"/>
        <v>0</v>
      </c>
      <c r="T131" s="278">
        <f t="shared" ca="1" si="212"/>
        <v>0</v>
      </c>
      <c r="U131" s="278">
        <f t="shared" ca="1" si="212"/>
        <v>0</v>
      </c>
      <c r="V131" s="278">
        <f t="shared" ca="1" si="212"/>
        <v>0</v>
      </c>
      <c r="W131" s="278">
        <f t="shared" ca="1" si="212"/>
        <v>0</v>
      </c>
      <c r="X131" s="278">
        <f t="shared" ca="1" si="212"/>
        <v>0</v>
      </c>
      <c r="Y131" s="278">
        <f t="shared" ca="1" si="212"/>
        <v>0</v>
      </c>
      <c r="Z131" s="278">
        <f t="shared" ca="1" si="212"/>
        <v>0</v>
      </c>
      <c r="AA131" s="278">
        <f t="shared" ca="1" si="212"/>
        <v>0</v>
      </c>
      <c r="AB131" s="278">
        <f t="shared" ca="1" si="212"/>
        <v>0</v>
      </c>
      <c r="AC131" s="278">
        <f t="shared" ca="1" si="212"/>
        <v>0</v>
      </c>
      <c r="AD131" s="278">
        <f t="shared" ca="1" si="212"/>
        <v>0</v>
      </c>
      <c r="AE131" s="278">
        <f t="shared" ca="1" si="212"/>
        <v>0</v>
      </c>
      <c r="AF131" s="278">
        <f t="shared" ca="1" si="212"/>
        <v>0</v>
      </c>
      <c r="AG131" s="278">
        <f t="shared" ca="1" si="212"/>
        <v>0</v>
      </c>
      <c r="AH131" s="278">
        <f t="shared" ca="1" si="212"/>
        <v>0</v>
      </c>
      <c r="AI131" s="278">
        <f t="shared" ca="1" si="212"/>
        <v>0</v>
      </c>
      <c r="AJ131" s="278">
        <f t="shared" ca="1" si="212"/>
        <v>0</v>
      </c>
      <c r="AK131" s="278">
        <f t="shared" ca="1" si="212"/>
        <v>0</v>
      </c>
      <c r="AL131" s="278">
        <f t="shared" ca="1" si="212"/>
        <v>0</v>
      </c>
      <c r="AM131" s="278">
        <f t="shared" ca="1" si="212"/>
        <v>0</v>
      </c>
      <c r="AN131" s="278">
        <f t="shared" ca="1" si="212"/>
        <v>0</v>
      </c>
      <c r="AO131" s="278">
        <f t="shared" ca="1" si="212"/>
        <v>0</v>
      </c>
      <c r="AP131" s="278">
        <f t="shared" ca="1" si="212"/>
        <v>0</v>
      </c>
      <c r="AQ131" s="278">
        <f t="shared" ca="1" si="212"/>
        <v>0</v>
      </c>
      <c r="AR131" s="278">
        <f t="shared" ca="1" si="212"/>
        <v>0</v>
      </c>
      <c r="AS131" s="278">
        <f t="shared" ca="1" si="212"/>
        <v>0</v>
      </c>
      <c r="AT131" s="278">
        <f t="shared" ca="1" si="212"/>
        <v>0</v>
      </c>
      <c r="AU131" s="278">
        <f t="shared" ca="1" si="212"/>
        <v>0</v>
      </c>
      <c r="AV131" s="278">
        <f t="shared" ca="1" si="212"/>
        <v>0</v>
      </c>
      <c r="AW131" s="278">
        <f t="shared" ca="1" si="212"/>
        <v>0</v>
      </c>
      <c r="AX131" s="278">
        <f t="shared" ca="1" si="212"/>
        <v>0</v>
      </c>
      <c r="AY131" s="278">
        <f t="shared" ca="1" si="212"/>
        <v>0</v>
      </c>
      <c r="AZ131" s="278">
        <f t="shared" ca="1" si="212"/>
        <v>0</v>
      </c>
      <c r="BA131" s="278">
        <f t="shared" ca="1" si="212"/>
        <v>0</v>
      </c>
      <c r="BB131" s="278">
        <f t="shared" ca="1" si="212"/>
        <v>0</v>
      </c>
      <c r="BC131" s="278">
        <f t="shared" ca="1" si="212"/>
        <v>0</v>
      </c>
      <c r="BD131" s="278">
        <f t="shared" ca="1" si="212"/>
        <v>0</v>
      </c>
      <c r="BE131" s="278">
        <f t="shared" ca="1" si="212"/>
        <v>0</v>
      </c>
      <c r="BF131" s="278">
        <f t="shared" ca="1" si="212"/>
        <v>0</v>
      </c>
      <c r="BG131" s="278">
        <f t="shared" ca="1" si="212"/>
        <v>0</v>
      </c>
      <c r="BH131" s="278">
        <f t="shared" ca="1" si="212"/>
        <v>0</v>
      </c>
      <c r="BI131" s="278">
        <f t="shared" ca="1" si="212"/>
        <v>0</v>
      </c>
      <c r="BJ131" s="278">
        <f t="shared" ca="1" si="212"/>
        <v>0</v>
      </c>
      <c r="BK131" s="278">
        <f t="shared" ca="1" si="212"/>
        <v>0</v>
      </c>
      <c r="BL131" s="278">
        <f t="shared" ca="1" si="212"/>
        <v>0</v>
      </c>
      <c r="BM131" s="278">
        <f t="shared" ca="1" si="212"/>
        <v>0</v>
      </c>
      <c r="BN131" s="278">
        <f t="shared" ca="1" si="212"/>
        <v>0</v>
      </c>
      <c r="BO131" s="278">
        <f t="shared" ca="1" si="212"/>
        <v>0</v>
      </c>
      <c r="BP131" s="278">
        <f t="shared" ca="1" si="212"/>
        <v>0</v>
      </c>
      <c r="BQ131" s="278">
        <f t="shared" ref="BQ131:CS131" ca="1" si="213">IFERROR(IF(BQ$17="beräknas ej",0,BP131*IF(BQ$112&gt;$D$77,1,IF(BQ$112&lt;=$C$77,$C$76,$D$76))*IFERROR(INDEX($B$8:$E$14,MATCH($A131,$A$8:$A$14,0),MATCH(BQ$112,$B$6:$E$6,1)),0)),0)</f>
        <v>0</v>
      </c>
      <c r="BR131" s="278">
        <f t="shared" ca="1" si="213"/>
        <v>0</v>
      </c>
      <c r="BS131" s="278">
        <f t="shared" ca="1" si="213"/>
        <v>0</v>
      </c>
      <c r="BT131" s="278">
        <f t="shared" ca="1" si="213"/>
        <v>0</v>
      </c>
      <c r="BU131" s="278">
        <f t="shared" si="213"/>
        <v>0</v>
      </c>
      <c r="BV131" s="278">
        <f t="shared" si="213"/>
        <v>0</v>
      </c>
      <c r="BW131" s="278">
        <f t="shared" si="213"/>
        <v>0</v>
      </c>
      <c r="BX131" s="278">
        <f t="shared" si="213"/>
        <v>0</v>
      </c>
      <c r="BY131" s="278">
        <f t="shared" si="213"/>
        <v>0</v>
      </c>
      <c r="BZ131" s="278">
        <f t="shared" si="213"/>
        <v>0</v>
      </c>
      <c r="CA131" s="278">
        <f t="shared" si="213"/>
        <v>0</v>
      </c>
      <c r="CB131" s="278">
        <f t="shared" si="213"/>
        <v>0</v>
      </c>
      <c r="CC131" s="278">
        <f t="shared" si="213"/>
        <v>0</v>
      </c>
      <c r="CD131" s="278">
        <f t="shared" si="213"/>
        <v>0</v>
      </c>
      <c r="CE131" s="278">
        <f t="shared" si="213"/>
        <v>0</v>
      </c>
      <c r="CF131" s="278">
        <f t="shared" si="213"/>
        <v>0</v>
      </c>
      <c r="CG131" s="278">
        <f t="shared" si="213"/>
        <v>0</v>
      </c>
      <c r="CH131" s="278">
        <f t="shared" si="213"/>
        <v>0</v>
      </c>
      <c r="CI131" s="278">
        <f t="shared" si="213"/>
        <v>0</v>
      </c>
      <c r="CJ131" s="278">
        <f t="shared" si="213"/>
        <v>0</v>
      </c>
      <c r="CK131" s="278">
        <f t="shared" si="213"/>
        <v>0</v>
      </c>
      <c r="CL131" s="278">
        <f t="shared" si="213"/>
        <v>0</v>
      </c>
      <c r="CM131" s="278">
        <f t="shared" si="213"/>
        <v>0</v>
      </c>
      <c r="CN131" s="278">
        <f t="shared" si="213"/>
        <v>0</v>
      </c>
      <c r="CO131" s="278">
        <f t="shared" si="213"/>
        <v>0</v>
      </c>
      <c r="CP131" s="278">
        <f t="shared" si="213"/>
        <v>0</v>
      </c>
      <c r="CQ131" s="278">
        <f t="shared" si="213"/>
        <v>0</v>
      </c>
      <c r="CR131" s="278">
        <f t="shared" si="213"/>
        <v>0</v>
      </c>
      <c r="CS131" s="278">
        <f t="shared" si="213"/>
        <v>0</v>
      </c>
    </row>
    <row r="132" spans="1:97" s="377" customFormat="1" x14ac:dyDescent="0.35">
      <c r="A132" s="278">
        <f>Prognoser!C113</f>
        <v>0</v>
      </c>
      <c r="B132" s="278" t="str">
        <f>'UA basår'!B26</f>
        <v>0 0</v>
      </c>
      <c r="C132" s="278">
        <f>Prognoser!D113</f>
        <v>0</v>
      </c>
      <c r="D132" s="278">
        <f ca="1">IFERROR('UA basår'!AD26+'UA basår'!AD56,0)</f>
        <v>0</v>
      </c>
      <c r="E132" s="278">
        <f t="shared" ref="E132:BP132" ca="1" si="214">IFERROR(IF(E$17="beräknas ej",0,D132*IF(E$112&gt;$D$77,1,IF(E$112&lt;=$C$77,$C$76,$D$76))*IFERROR(INDEX($B$8:$E$14,MATCH($A132,$A$8:$A$14,0),MATCH(E$112,$B$6:$E$6,1)),0)),0)</f>
        <v>0</v>
      </c>
      <c r="F132" s="278">
        <f t="shared" ca="1" si="214"/>
        <v>0</v>
      </c>
      <c r="G132" s="278">
        <f t="shared" ca="1" si="214"/>
        <v>0</v>
      </c>
      <c r="H132" s="278">
        <f t="shared" ca="1" si="214"/>
        <v>0</v>
      </c>
      <c r="I132" s="278">
        <f t="shared" ca="1" si="214"/>
        <v>0</v>
      </c>
      <c r="J132" s="278">
        <f t="shared" ca="1" si="214"/>
        <v>0</v>
      </c>
      <c r="K132" s="278">
        <f t="shared" ca="1" si="214"/>
        <v>0</v>
      </c>
      <c r="L132" s="278">
        <f t="shared" ca="1" si="214"/>
        <v>0</v>
      </c>
      <c r="M132" s="278">
        <f t="shared" ca="1" si="214"/>
        <v>0</v>
      </c>
      <c r="N132" s="278">
        <f t="shared" ca="1" si="214"/>
        <v>0</v>
      </c>
      <c r="O132" s="278">
        <f t="shared" ca="1" si="214"/>
        <v>0</v>
      </c>
      <c r="P132" s="278">
        <f t="shared" ca="1" si="214"/>
        <v>0</v>
      </c>
      <c r="Q132" s="278">
        <f t="shared" ca="1" si="214"/>
        <v>0</v>
      </c>
      <c r="R132" s="278">
        <f t="shared" ca="1" si="214"/>
        <v>0</v>
      </c>
      <c r="S132" s="278">
        <f t="shared" ca="1" si="214"/>
        <v>0</v>
      </c>
      <c r="T132" s="278">
        <f t="shared" ca="1" si="214"/>
        <v>0</v>
      </c>
      <c r="U132" s="278">
        <f t="shared" ca="1" si="214"/>
        <v>0</v>
      </c>
      <c r="V132" s="278">
        <f t="shared" ca="1" si="214"/>
        <v>0</v>
      </c>
      <c r="W132" s="278">
        <f t="shared" ca="1" si="214"/>
        <v>0</v>
      </c>
      <c r="X132" s="278">
        <f t="shared" ca="1" si="214"/>
        <v>0</v>
      </c>
      <c r="Y132" s="278">
        <f t="shared" ca="1" si="214"/>
        <v>0</v>
      </c>
      <c r="Z132" s="278">
        <f t="shared" ca="1" si="214"/>
        <v>0</v>
      </c>
      <c r="AA132" s="278">
        <f t="shared" ca="1" si="214"/>
        <v>0</v>
      </c>
      <c r="AB132" s="278">
        <f t="shared" ca="1" si="214"/>
        <v>0</v>
      </c>
      <c r="AC132" s="278">
        <f t="shared" ca="1" si="214"/>
        <v>0</v>
      </c>
      <c r="AD132" s="278">
        <f t="shared" ca="1" si="214"/>
        <v>0</v>
      </c>
      <c r="AE132" s="278">
        <f t="shared" ca="1" si="214"/>
        <v>0</v>
      </c>
      <c r="AF132" s="278">
        <f t="shared" ca="1" si="214"/>
        <v>0</v>
      </c>
      <c r="AG132" s="278">
        <f t="shared" ca="1" si="214"/>
        <v>0</v>
      </c>
      <c r="AH132" s="278">
        <f t="shared" ca="1" si="214"/>
        <v>0</v>
      </c>
      <c r="AI132" s="278">
        <f t="shared" ca="1" si="214"/>
        <v>0</v>
      </c>
      <c r="AJ132" s="278">
        <f t="shared" ca="1" si="214"/>
        <v>0</v>
      </c>
      <c r="AK132" s="278">
        <f t="shared" ca="1" si="214"/>
        <v>0</v>
      </c>
      <c r="AL132" s="278">
        <f t="shared" ca="1" si="214"/>
        <v>0</v>
      </c>
      <c r="AM132" s="278">
        <f t="shared" ca="1" si="214"/>
        <v>0</v>
      </c>
      <c r="AN132" s="278">
        <f t="shared" ca="1" si="214"/>
        <v>0</v>
      </c>
      <c r="AO132" s="278">
        <f t="shared" ca="1" si="214"/>
        <v>0</v>
      </c>
      <c r="AP132" s="278">
        <f t="shared" ca="1" si="214"/>
        <v>0</v>
      </c>
      <c r="AQ132" s="278">
        <f t="shared" ca="1" si="214"/>
        <v>0</v>
      </c>
      <c r="AR132" s="278">
        <f t="shared" ca="1" si="214"/>
        <v>0</v>
      </c>
      <c r="AS132" s="278">
        <f t="shared" ca="1" si="214"/>
        <v>0</v>
      </c>
      <c r="AT132" s="278">
        <f t="shared" ca="1" si="214"/>
        <v>0</v>
      </c>
      <c r="AU132" s="278">
        <f t="shared" ca="1" si="214"/>
        <v>0</v>
      </c>
      <c r="AV132" s="278">
        <f t="shared" ca="1" si="214"/>
        <v>0</v>
      </c>
      <c r="AW132" s="278">
        <f t="shared" ca="1" si="214"/>
        <v>0</v>
      </c>
      <c r="AX132" s="278">
        <f t="shared" ca="1" si="214"/>
        <v>0</v>
      </c>
      <c r="AY132" s="278">
        <f t="shared" ca="1" si="214"/>
        <v>0</v>
      </c>
      <c r="AZ132" s="278">
        <f t="shared" ca="1" si="214"/>
        <v>0</v>
      </c>
      <c r="BA132" s="278">
        <f t="shared" ca="1" si="214"/>
        <v>0</v>
      </c>
      <c r="BB132" s="278">
        <f t="shared" ca="1" si="214"/>
        <v>0</v>
      </c>
      <c r="BC132" s="278">
        <f t="shared" ca="1" si="214"/>
        <v>0</v>
      </c>
      <c r="BD132" s="278">
        <f t="shared" ca="1" si="214"/>
        <v>0</v>
      </c>
      <c r="BE132" s="278">
        <f t="shared" ca="1" si="214"/>
        <v>0</v>
      </c>
      <c r="BF132" s="278">
        <f t="shared" ca="1" si="214"/>
        <v>0</v>
      </c>
      <c r="BG132" s="278">
        <f t="shared" ca="1" si="214"/>
        <v>0</v>
      </c>
      <c r="BH132" s="278">
        <f t="shared" ca="1" si="214"/>
        <v>0</v>
      </c>
      <c r="BI132" s="278">
        <f t="shared" ca="1" si="214"/>
        <v>0</v>
      </c>
      <c r="BJ132" s="278">
        <f t="shared" ca="1" si="214"/>
        <v>0</v>
      </c>
      <c r="BK132" s="278">
        <f t="shared" ca="1" si="214"/>
        <v>0</v>
      </c>
      <c r="BL132" s="278">
        <f t="shared" ca="1" si="214"/>
        <v>0</v>
      </c>
      <c r="BM132" s="278">
        <f t="shared" ca="1" si="214"/>
        <v>0</v>
      </c>
      <c r="BN132" s="278">
        <f t="shared" ca="1" si="214"/>
        <v>0</v>
      </c>
      <c r="BO132" s="278">
        <f t="shared" ca="1" si="214"/>
        <v>0</v>
      </c>
      <c r="BP132" s="278">
        <f t="shared" ca="1" si="214"/>
        <v>0</v>
      </c>
      <c r="BQ132" s="278">
        <f t="shared" ref="BQ132:CS132" ca="1" si="215">IFERROR(IF(BQ$17="beräknas ej",0,BP132*IF(BQ$112&gt;$D$77,1,IF(BQ$112&lt;=$C$77,$C$76,$D$76))*IFERROR(INDEX($B$8:$E$14,MATCH($A132,$A$8:$A$14,0),MATCH(BQ$112,$B$6:$E$6,1)),0)),0)</f>
        <v>0</v>
      </c>
      <c r="BR132" s="278">
        <f t="shared" ca="1" si="215"/>
        <v>0</v>
      </c>
      <c r="BS132" s="278">
        <f t="shared" ca="1" si="215"/>
        <v>0</v>
      </c>
      <c r="BT132" s="278">
        <f t="shared" ca="1" si="215"/>
        <v>0</v>
      </c>
      <c r="BU132" s="278">
        <f t="shared" si="215"/>
        <v>0</v>
      </c>
      <c r="BV132" s="278">
        <f t="shared" si="215"/>
        <v>0</v>
      </c>
      <c r="BW132" s="278">
        <f t="shared" si="215"/>
        <v>0</v>
      </c>
      <c r="BX132" s="278">
        <f t="shared" si="215"/>
        <v>0</v>
      </c>
      <c r="BY132" s="278">
        <f t="shared" si="215"/>
        <v>0</v>
      </c>
      <c r="BZ132" s="278">
        <f t="shared" si="215"/>
        <v>0</v>
      </c>
      <c r="CA132" s="278">
        <f t="shared" si="215"/>
        <v>0</v>
      </c>
      <c r="CB132" s="278">
        <f t="shared" si="215"/>
        <v>0</v>
      </c>
      <c r="CC132" s="278">
        <f t="shared" si="215"/>
        <v>0</v>
      </c>
      <c r="CD132" s="278">
        <f t="shared" si="215"/>
        <v>0</v>
      </c>
      <c r="CE132" s="278">
        <f t="shared" si="215"/>
        <v>0</v>
      </c>
      <c r="CF132" s="278">
        <f t="shared" si="215"/>
        <v>0</v>
      </c>
      <c r="CG132" s="278">
        <f t="shared" si="215"/>
        <v>0</v>
      </c>
      <c r="CH132" s="278">
        <f t="shared" si="215"/>
        <v>0</v>
      </c>
      <c r="CI132" s="278">
        <f t="shared" si="215"/>
        <v>0</v>
      </c>
      <c r="CJ132" s="278">
        <f t="shared" si="215"/>
        <v>0</v>
      </c>
      <c r="CK132" s="278">
        <f t="shared" si="215"/>
        <v>0</v>
      </c>
      <c r="CL132" s="278">
        <f t="shared" si="215"/>
        <v>0</v>
      </c>
      <c r="CM132" s="278">
        <f t="shared" si="215"/>
        <v>0</v>
      </c>
      <c r="CN132" s="278">
        <f t="shared" si="215"/>
        <v>0</v>
      </c>
      <c r="CO132" s="278">
        <f t="shared" si="215"/>
        <v>0</v>
      </c>
      <c r="CP132" s="278">
        <f t="shared" si="215"/>
        <v>0</v>
      </c>
      <c r="CQ132" s="278">
        <f t="shared" si="215"/>
        <v>0</v>
      </c>
      <c r="CR132" s="278">
        <f t="shared" si="215"/>
        <v>0</v>
      </c>
      <c r="CS132" s="278">
        <f t="shared" si="215"/>
        <v>0</v>
      </c>
    </row>
    <row r="133" spans="1:97" s="377" customFormat="1" x14ac:dyDescent="0.35">
      <c r="A133" s="278">
        <f>Prognoser!C114</f>
        <v>0</v>
      </c>
      <c r="B133" s="278" t="str">
        <f>'UA basår'!B27</f>
        <v>0 0</v>
      </c>
      <c r="C133" s="278">
        <f>Prognoser!D114</f>
        <v>0</v>
      </c>
      <c r="D133" s="278">
        <f ca="1">IFERROR('UA basår'!AD27+'UA basår'!AD57,0)</f>
        <v>0</v>
      </c>
      <c r="E133" s="278">
        <f t="shared" ref="E133:BP133" ca="1" si="216">IFERROR(IF(E$17="beräknas ej",0,D133*IF(E$112&gt;$D$77,1,IF(E$112&lt;=$C$77,$C$76,$D$76))*IFERROR(INDEX($B$8:$E$14,MATCH($A133,$A$8:$A$14,0),MATCH(E$112,$B$6:$E$6,1)),0)),0)</f>
        <v>0</v>
      </c>
      <c r="F133" s="278">
        <f t="shared" ca="1" si="216"/>
        <v>0</v>
      </c>
      <c r="G133" s="278">
        <f t="shared" ca="1" si="216"/>
        <v>0</v>
      </c>
      <c r="H133" s="278">
        <f t="shared" ca="1" si="216"/>
        <v>0</v>
      </c>
      <c r="I133" s="278">
        <f t="shared" ca="1" si="216"/>
        <v>0</v>
      </c>
      <c r="J133" s="278">
        <f t="shared" ca="1" si="216"/>
        <v>0</v>
      </c>
      <c r="K133" s="278">
        <f t="shared" ca="1" si="216"/>
        <v>0</v>
      </c>
      <c r="L133" s="278">
        <f t="shared" ca="1" si="216"/>
        <v>0</v>
      </c>
      <c r="M133" s="278">
        <f t="shared" ca="1" si="216"/>
        <v>0</v>
      </c>
      <c r="N133" s="278">
        <f t="shared" ca="1" si="216"/>
        <v>0</v>
      </c>
      <c r="O133" s="278">
        <f t="shared" ca="1" si="216"/>
        <v>0</v>
      </c>
      <c r="P133" s="278">
        <f t="shared" ca="1" si="216"/>
        <v>0</v>
      </c>
      <c r="Q133" s="278">
        <f t="shared" ca="1" si="216"/>
        <v>0</v>
      </c>
      <c r="R133" s="278">
        <f t="shared" ca="1" si="216"/>
        <v>0</v>
      </c>
      <c r="S133" s="278">
        <f t="shared" ca="1" si="216"/>
        <v>0</v>
      </c>
      <c r="T133" s="278">
        <f t="shared" ca="1" si="216"/>
        <v>0</v>
      </c>
      <c r="U133" s="278">
        <f t="shared" ca="1" si="216"/>
        <v>0</v>
      </c>
      <c r="V133" s="278">
        <f t="shared" ca="1" si="216"/>
        <v>0</v>
      </c>
      <c r="W133" s="278">
        <f t="shared" ca="1" si="216"/>
        <v>0</v>
      </c>
      <c r="X133" s="278">
        <f t="shared" ca="1" si="216"/>
        <v>0</v>
      </c>
      <c r="Y133" s="278">
        <f t="shared" ca="1" si="216"/>
        <v>0</v>
      </c>
      <c r="Z133" s="278">
        <f t="shared" ca="1" si="216"/>
        <v>0</v>
      </c>
      <c r="AA133" s="278">
        <f t="shared" ca="1" si="216"/>
        <v>0</v>
      </c>
      <c r="AB133" s="278">
        <f t="shared" ca="1" si="216"/>
        <v>0</v>
      </c>
      <c r="AC133" s="278">
        <f t="shared" ca="1" si="216"/>
        <v>0</v>
      </c>
      <c r="AD133" s="278">
        <f t="shared" ca="1" si="216"/>
        <v>0</v>
      </c>
      <c r="AE133" s="278">
        <f t="shared" ca="1" si="216"/>
        <v>0</v>
      </c>
      <c r="AF133" s="278">
        <f t="shared" ca="1" si="216"/>
        <v>0</v>
      </c>
      <c r="AG133" s="278">
        <f t="shared" ca="1" si="216"/>
        <v>0</v>
      </c>
      <c r="AH133" s="278">
        <f t="shared" ca="1" si="216"/>
        <v>0</v>
      </c>
      <c r="AI133" s="278">
        <f t="shared" ca="1" si="216"/>
        <v>0</v>
      </c>
      <c r="AJ133" s="278">
        <f t="shared" ca="1" si="216"/>
        <v>0</v>
      </c>
      <c r="AK133" s="278">
        <f t="shared" ca="1" si="216"/>
        <v>0</v>
      </c>
      <c r="AL133" s="278">
        <f t="shared" ca="1" si="216"/>
        <v>0</v>
      </c>
      <c r="AM133" s="278">
        <f t="shared" ca="1" si="216"/>
        <v>0</v>
      </c>
      <c r="AN133" s="278">
        <f t="shared" ca="1" si="216"/>
        <v>0</v>
      </c>
      <c r="AO133" s="278">
        <f t="shared" ca="1" si="216"/>
        <v>0</v>
      </c>
      <c r="AP133" s="278">
        <f t="shared" ca="1" si="216"/>
        <v>0</v>
      </c>
      <c r="AQ133" s="278">
        <f t="shared" ca="1" si="216"/>
        <v>0</v>
      </c>
      <c r="AR133" s="278">
        <f t="shared" ca="1" si="216"/>
        <v>0</v>
      </c>
      <c r="AS133" s="278">
        <f t="shared" ca="1" si="216"/>
        <v>0</v>
      </c>
      <c r="AT133" s="278">
        <f t="shared" ca="1" si="216"/>
        <v>0</v>
      </c>
      <c r="AU133" s="278">
        <f t="shared" ca="1" si="216"/>
        <v>0</v>
      </c>
      <c r="AV133" s="278">
        <f t="shared" ca="1" si="216"/>
        <v>0</v>
      </c>
      <c r="AW133" s="278">
        <f t="shared" ca="1" si="216"/>
        <v>0</v>
      </c>
      <c r="AX133" s="278">
        <f t="shared" ca="1" si="216"/>
        <v>0</v>
      </c>
      <c r="AY133" s="278">
        <f t="shared" ca="1" si="216"/>
        <v>0</v>
      </c>
      <c r="AZ133" s="278">
        <f t="shared" ca="1" si="216"/>
        <v>0</v>
      </c>
      <c r="BA133" s="278">
        <f t="shared" ca="1" si="216"/>
        <v>0</v>
      </c>
      <c r="BB133" s="278">
        <f t="shared" ca="1" si="216"/>
        <v>0</v>
      </c>
      <c r="BC133" s="278">
        <f t="shared" ca="1" si="216"/>
        <v>0</v>
      </c>
      <c r="BD133" s="278">
        <f t="shared" ca="1" si="216"/>
        <v>0</v>
      </c>
      <c r="BE133" s="278">
        <f t="shared" ca="1" si="216"/>
        <v>0</v>
      </c>
      <c r="BF133" s="278">
        <f t="shared" ca="1" si="216"/>
        <v>0</v>
      </c>
      <c r="BG133" s="278">
        <f t="shared" ca="1" si="216"/>
        <v>0</v>
      </c>
      <c r="BH133" s="278">
        <f t="shared" ca="1" si="216"/>
        <v>0</v>
      </c>
      <c r="BI133" s="278">
        <f t="shared" ca="1" si="216"/>
        <v>0</v>
      </c>
      <c r="BJ133" s="278">
        <f t="shared" ca="1" si="216"/>
        <v>0</v>
      </c>
      <c r="BK133" s="278">
        <f t="shared" ca="1" si="216"/>
        <v>0</v>
      </c>
      <c r="BL133" s="278">
        <f t="shared" ca="1" si="216"/>
        <v>0</v>
      </c>
      <c r="BM133" s="278">
        <f t="shared" ca="1" si="216"/>
        <v>0</v>
      </c>
      <c r="BN133" s="278">
        <f t="shared" ca="1" si="216"/>
        <v>0</v>
      </c>
      <c r="BO133" s="278">
        <f t="shared" ca="1" si="216"/>
        <v>0</v>
      </c>
      <c r="BP133" s="278">
        <f t="shared" ca="1" si="216"/>
        <v>0</v>
      </c>
      <c r="BQ133" s="278">
        <f t="shared" ref="BQ133:CS133" ca="1" si="217">IFERROR(IF(BQ$17="beräknas ej",0,BP133*IF(BQ$112&gt;$D$77,1,IF(BQ$112&lt;=$C$77,$C$76,$D$76))*IFERROR(INDEX($B$8:$E$14,MATCH($A133,$A$8:$A$14,0),MATCH(BQ$112,$B$6:$E$6,1)),0)),0)</f>
        <v>0</v>
      </c>
      <c r="BR133" s="278">
        <f t="shared" ca="1" si="217"/>
        <v>0</v>
      </c>
      <c r="BS133" s="278">
        <f t="shared" ca="1" si="217"/>
        <v>0</v>
      </c>
      <c r="BT133" s="278">
        <f t="shared" ca="1" si="217"/>
        <v>0</v>
      </c>
      <c r="BU133" s="278">
        <f t="shared" si="217"/>
        <v>0</v>
      </c>
      <c r="BV133" s="278">
        <f t="shared" si="217"/>
        <v>0</v>
      </c>
      <c r="BW133" s="278">
        <f t="shared" si="217"/>
        <v>0</v>
      </c>
      <c r="BX133" s="278">
        <f t="shared" si="217"/>
        <v>0</v>
      </c>
      <c r="BY133" s="278">
        <f t="shared" si="217"/>
        <v>0</v>
      </c>
      <c r="BZ133" s="278">
        <f t="shared" si="217"/>
        <v>0</v>
      </c>
      <c r="CA133" s="278">
        <f t="shared" si="217"/>
        <v>0</v>
      </c>
      <c r="CB133" s="278">
        <f t="shared" si="217"/>
        <v>0</v>
      </c>
      <c r="CC133" s="278">
        <f t="shared" si="217"/>
        <v>0</v>
      </c>
      <c r="CD133" s="278">
        <f t="shared" si="217"/>
        <v>0</v>
      </c>
      <c r="CE133" s="278">
        <f t="shared" si="217"/>
        <v>0</v>
      </c>
      <c r="CF133" s="278">
        <f t="shared" si="217"/>
        <v>0</v>
      </c>
      <c r="CG133" s="278">
        <f t="shared" si="217"/>
        <v>0</v>
      </c>
      <c r="CH133" s="278">
        <f t="shared" si="217"/>
        <v>0</v>
      </c>
      <c r="CI133" s="278">
        <f t="shared" si="217"/>
        <v>0</v>
      </c>
      <c r="CJ133" s="278">
        <f t="shared" si="217"/>
        <v>0</v>
      </c>
      <c r="CK133" s="278">
        <f t="shared" si="217"/>
        <v>0</v>
      </c>
      <c r="CL133" s="278">
        <f t="shared" si="217"/>
        <v>0</v>
      </c>
      <c r="CM133" s="278">
        <f t="shared" si="217"/>
        <v>0</v>
      </c>
      <c r="CN133" s="278">
        <f t="shared" si="217"/>
        <v>0</v>
      </c>
      <c r="CO133" s="278">
        <f t="shared" si="217"/>
        <v>0</v>
      </c>
      <c r="CP133" s="278">
        <f t="shared" si="217"/>
        <v>0</v>
      </c>
      <c r="CQ133" s="278">
        <f t="shared" si="217"/>
        <v>0</v>
      </c>
      <c r="CR133" s="278">
        <f t="shared" si="217"/>
        <v>0</v>
      </c>
      <c r="CS133" s="278">
        <f t="shared" si="217"/>
        <v>0</v>
      </c>
    </row>
    <row r="134" spans="1:97" s="377" customFormat="1" x14ac:dyDescent="0.35">
      <c r="A134" s="278">
        <f>Prognoser!C115</f>
        <v>0</v>
      </c>
      <c r="B134" s="278" t="str">
        <f>'UA basår'!B28</f>
        <v>0 0</v>
      </c>
      <c r="C134" s="278">
        <f>Prognoser!D115</f>
        <v>0</v>
      </c>
      <c r="D134" s="278">
        <f ca="1">IFERROR('UA basår'!AD28+'UA basår'!AD58,0)</f>
        <v>0</v>
      </c>
      <c r="E134" s="278">
        <f t="shared" ref="E134:BP134" ca="1" si="218">IFERROR(IF(E$17="beräknas ej",0,D134*IF(E$112&gt;$D$77,1,IF(E$112&lt;=$C$77,$C$76,$D$76))*IFERROR(INDEX($B$8:$E$14,MATCH($A134,$A$8:$A$14,0),MATCH(E$112,$B$6:$E$6,1)),0)),0)</f>
        <v>0</v>
      </c>
      <c r="F134" s="278">
        <f t="shared" ca="1" si="218"/>
        <v>0</v>
      </c>
      <c r="G134" s="278">
        <f t="shared" ca="1" si="218"/>
        <v>0</v>
      </c>
      <c r="H134" s="278">
        <f t="shared" ca="1" si="218"/>
        <v>0</v>
      </c>
      <c r="I134" s="278">
        <f t="shared" ca="1" si="218"/>
        <v>0</v>
      </c>
      <c r="J134" s="278">
        <f t="shared" ca="1" si="218"/>
        <v>0</v>
      </c>
      <c r="K134" s="278">
        <f t="shared" ca="1" si="218"/>
        <v>0</v>
      </c>
      <c r="L134" s="278">
        <f t="shared" ca="1" si="218"/>
        <v>0</v>
      </c>
      <c r="M134" s="278">
        <f t="shared" ca="1" si="218"/>
        <v>0</v>
      </c>
      <c r="N134" s="278">
        <f t="shared" ca="1" si="218"/>
        <v>0</v>
      </c>
      <c r="O134" s="278">
        <f t="shared" ca="1" si="218"/>
        <v>0</v>
      </c>
      <c r="P134" s="278">
        <f t="shared" ca="1" si="218"/>
        <v>0</v>
      </c>
      <c r="Q134" s="278">
        <f t="shared" ca="1" si="218"/>
        <v>0</v>
      </c>
      <c r="R134" s="278">
        <f t="shared" ca="1" si="218"/>
        <v>0</v>
      </c>
      <c r="S134" s="278">
        <f t="shared" ca="1" si="218"/>
        <v>0</v>
      </c>
      <c r="T134" s="278">
        <f t="shared" ca="1" si="218"/>
        <v>0</v>
      </c>
      <c r="U134" s="278">
        <f t="shared" ca="1" si="218"/>
        <v>0</v>
      </c>
      <c r="V134" s="278">
        <f t="shared" ca="1" si="218"/>
        <v>0</v>
      </c>
      <c r="W134" s="278">
        <f t="shared" ca="1" si="218"/>
        <v>0</v>
      </c>
      <c r="X134" s="278">
        <f t="shared" ca="1" si="218"/>
        <v>0</v>
      </c>
      <c r="Y134" s="278">
        <f t="shared" ca="1" si="218"/>
        <v>0</v>
      </c>
      <c r="Z134" s="278">
        <f t="shared" ca="1" si="218"/>
        <v>0</v>
      </c>
      <c r="AA134" s="278">
        <f t="shared" ca="1" si="218"/>
        <v>0</v>
      </c>
      <c r="AB134" s="278">
        <f t="shared" ca="1" si="218"/>
        <v>0</v>
      </c>
      <c r="AC134" s="278">
        <f t="shared" ca="1" si="218"/>
        <v>0</v>
      </c>
      <c r="AD134" s="278">
        <f t="shared" ca="1" si="218"/>
        <v>0</v>
      </c>
      <c r="AE134" s="278">
        <f t="shared" ca="1" si="218"/>
        <v>0</v>
      </c>
      <c r="AF134" s="278">
        <f t="shared" ca="1" si="218"/>
        <v>0</v>
      </c>
      <c r="AG134" s="278">
        <f t="shared" ca="1" si="218"/>
        <v>0</v>
      </c>
      <c r="AH134" s="278">
        <f t="shared" ca="1" si="218"/>
        <v>0</v>
      </c>
      <c r="AI134" s="278">
        <f t="shared" ca="1" si="218"/>
        <v>0</v>
      </c>
      <c r="AJ134" s="278">
        <f t="shared" ca="1" si="218"/>
        <v>0</v>
      </c>
      <c r="AK134" s="278">
        <f t="shared" ca="1" si="218"/>
        <v>0</v>
      </c>
      <c r="AL134" s="278">
        <f t="shared" ca="1" si="218"/>
        <v>0</v>
      </c>
      <c r="AM134" s="278">
        <f t="shared" ca="1" si="218"/>
        <v>0</v>
      </c>
      <c r="AN134" s="278">
        <f t="shared" ca="1" si="218"/>
        <v>0</v>
      </c>
      <c r="AO134" s="278">
        <f t="shared" ca="1" si="218"/>
        <v>0</v>
      </c>
      <c r="AP134" s="278">
        <f t="shared" ca="1" si="218"/>
        <v>0</v>
      </c>
      <c r="AQ134" s="278">
        <f t="shared" ca="1" si="218"/>
        <v>0</v>
      </c>
      <c r="AR134" s="278">
        <f t="shared" ca="1" si="218"/>
        <v>0</v>
      </c>
      <c r="AS134" s="278">
        <f t="shared" ca="1" si="218"/>
        <v>0</v>
      </c>
      <c r="AT134" s="278">
        <f t="shared" ca="1" si="218"/>
        <v>0</v>
      </c>
      <c r="AU134" s="278">
        <f t="shared" ca="1" si="218"/>
        <v>0</v>
      </c>
      <c r="AV134" s="278">
        <f t="shared" ca="1" si="218"/>
        <v>0</v>
      </c>
      <c r="AW134" s="278">
        <f t="shared" ca="1" si="218"/>
        <v>0</v>
      </c>
      <c r="AX134" s="278">
        <f t="shared" ca="1" si="218"/>
        <v>0</v>
      </c>
      <c r="AY134" s="278">
        <f t="shared" ca="1" si="218"/>
        <v>0</v>
      </c>
      <c r="AZ134" s="278">
        <f t="shared" ca="1" si="218"/>
        <v>0</v>
      </c>
      <c r="BA134" s="278">
        <f t="shared" ca="1" si="218"/>
        <v>0</v>
      </c>
      <c r="BB134" s="278">
        <f t="shared" ca="1" si="218"/>
        <v>0</v>
      </c>
      <c r="BC134" s="278">
        <f t="shared" ca="1" si="218"/>
        <v>0</v>
      </c>
      <c r="BD134" s="278">
        <f t="shared" ca="1" si="218"/>
        <v>0</v>
      </c>
      <c r="BE134" s="278">
        <f t="shared" ca="1" si="218"/>
        <v>0</v>
      </c>
      <c r="BF134" s="278">
        <f t="shared" ca="1" si="218"/>
        <v>0</v>
      </c>
      <c r="BG134" s="278">
        <f t="shared" ca="1" si="218"/>
        <v>0</v>
      </c>
      <c r="BH134" s="278">
        <f t="shared" ca="1" si="218"/>
        <v>0</v>
      </c>
      <c r="BI134" s="278">
        <f t="shared" ca="1" si="218"/>
        <v>0</v>
      </c>
      <c r="BJ134" s="278">
        <f t="shared" ca="1" si="218"/>
        <v>0</v>
      </c>
      <c r="BK134" s="278">
        <f t="shared" ca="1" si="218"/>
        <v>0</v>
      </c>
      <c r="BL134" s="278">
        <f t="shared" ca="1" si="218"/>
        <v>0</v>
      </c>
      <c r="BM134" s="278">
        <f t="shared" ca="1" si="218"/>
        <v>0</v>
      </c>
      <c r="BN134" s="278">
        <f t="shared" ca="1" si="218"/>
        <v>0</v>
      </c>
      <c r="BO134" s="278">
        <f t="shared" ca="1" si="218"/>
        <v>0</v>
      </c>
      <c r="BP134" s="278">
        <f t="shared" ca="1" si="218"/>
        <v>0</v>
      </c>
      <c r="BQ134" s="278">
        <f t="shared" ref="BQ134:CS134" ca="1" si="219">IFERROR(IF(BQ$17="beräknas ej",0,BP134*IF(BQ$112&gt;$D$77,1,IF(BQ$112&lt;=$C$77,$C$76,$D$76))*IFERROR(INDEX($B$8:$E$14,MATCH($A134,$A$8:$A$14,0),MATCH(BQ$112,$B$6:$E$6,1)),0)),0)</f>
        <v>0</v>
      </c>
      <c r="BR134" s="278">
        <f t="shared" ca="1" si="219"/>
        <v>0</v>
      </c>
      <c r="BS134" s="278">
        <f t="shared" ca="1" si="219"/>
        <v>0</v>
      </c>
      <c r="BT134" s="278">
        <f t="shared" ca="1" si="219"/>
        <v>0</v>
      </c>
      <c r="BU134" s="278">
        <f t="shared" si="219"/>
        <v>0</v>
      </c>
      <c r="BV134" s="278">
        <f t="shared" si="219"/>
        <v>0</v>
      </c>
      <c r="BW134" s="278">
        <f t="shared" si="219"/>
        <v>0</v>
      </c>
      <c r="BX134" s="278">
        <f t="shared" si="219"/>
        <v>0</v>
      </c>
      <c r="BY134" s="278">
        <f t="shared" si="219"/>
        <v>0</v>
      </c>
      <c r="BZ134" s="278">
        <f t="shared" si="219"/>
        <v>0</v>
      </c>
      <c r="CA134" s="278">
        <f t="shared" si="219"/>
        <v>0</v>
      </c>
      <c r="CB134" s="278">
        <f t="shared" si="219"/>
        <v>0</v>
      </c>
      <c r="CC134" s="278">
        <f t="shared" si="219"/>
        <v>0</v>
      </c>
      <c r="CD134" s="278">
        <f t="shared" si="219"/>
        <v>0</v>
      </c>
      <c r="CE134" s="278">
        <f t="shared" si="219"/>
        <v>0</v>
      </c>
      <c r="CF134" s="278">
        <f t="shared" si="219"/>
        <v>0</v>
      </c>
      <c r="CG134" s="278">
        <f t="shared" si="219"/>
        <v>0</v>
      </c>
      <c r="CH134" s="278">
        <f t="shared" si="219"/>
        <v>0</v>
      </c>
      <c r="CI134" s="278">
        <f t="shared" si="219"/>
        <v>0</v>
      </c>
      <c r="CJ134" s="278">
        <f t="shared" si="219"/>
        <v>0</v>
      </c>
      <c r="CK134" s="278">
        <f t="shared" si="219"/>
        <v>0</v>
      </c>
      <c r="CL134" s="278">
        <f t="shared" si="219"/>
        <v>0</v>
      </c>
      <c r="CM134" s="278">
        <f t="shared" si="219"/>
        <v>0</v>
      </c>
      <c r="CN134" s="278">
        <f t="shared" si="219"/>
        <v>0</v>
      </c>
      <c r="CO134" s="278">
        <f t="shared" si="219"/>
        <v>0</v>
      </c>
      <c r="CP134" s="278">
        <f t="shared" si="219"/>
        <v>0</v>
      </c>
      <c r="CQ134" s="278">
        <f t="shared" si="219"/>
        <v>0</v>
      </c>
      <c r="CR134" s="278">
        <f t="shared" si="219"/>
        <v>0</v>
      </c>
      <c r="CS134" s="278">
        <f t="shared" si="219"/>
        <v>0</v>
      </c>
    </row>
    <row r="135" spans="1:97" s="377" customFormat="1" x14ac:dyDescent="0.35">
      <c r="A135" s="278">
        <f>Prognoser!C116</f>
        <v>0</v>
      </c>
      <c r="B135" s="278" t="str">
        <f>'UA basår'!B29</f>
        <v>0 0</v>
      </c>
      <c r="C135" s="278">
        <f>Prognoser!D116</f>
        <v>0</v>
      </c>
      <c r="D135" s="278">
        <f ca="1">IFERROR('UA basår'!AD29+'UA basår'!AD59,0)</f>
        <v>0</v>
      </c>
      <c r="E135" s="278">
        <f t="shared" ref="E135:BP135" ca="1" si="220">IFERROR(IF(E$17="beräknas ej",0,D135*IF(E$112&gt;$D$77,1,IF(E$112&lt;=$C$77,$C$76,$D$76))*IFERROR(INDEX($B$8:$E$14,MATCH($A135,$A$8:$A$14,0),MATCH(E$112,$B$6:$E$6,1)),0)),0)</f>
        <v>0</v>
      </c>
      <c r="F135" s="278">
        <f t="shared" ca="1" si="220"/>
        <v>0</v>
      </c>
      <c r="G135" s="278">
        <f t="shared" ca="1" si="220"/>
        <v>0</v>
      </c>
      <c r="H135" s="278">
        <f t="shared" ca="1" si="220"/>
        <v>0</v>
      </c>
      <c r="I135" s="278">
        <f t="shared" ca="1" si="220"/>
        <v>0</v>
      </c>
      <c r="J135" s="278">
        <f t="shared" ca="1" si="220"/>
        <v>0</v>
      </c>
      <c r="K135" s="278">
        <f t="shared" ca="1" si="220"/>
        <v>0</v>
      </c>
      <c r="L135" s="278">
        <f t="shared" ca="1" si="220"/>
        <v>0</v>
      </c>
      <c r="M135" s="278">
        <f t="shared" ca="1" si="220"/>
        <v>0</v>
      </c>
      <c r="N135" s="278">
        <f t="shared" ca="1" si="220"/>
        <v>0</v>
      </c>
      <c r="O135" s="278">
        <f t="shared" ca="1" si="220"/>
        <v>0</v>
      </c>
      <c r="P135" s="278">
        <f t="shared" ca="1" si="220"/>
        <v>0</v>
      </c>
      <c r="Q135" s="278">
        <f t="shared" ca="1" si="220"/>
        <v>0</v>
      </c>
      <c r="R135" s="278">
        <f t="shared" ca="1" si="220"/>
        <v>0</v>
      </c>
      <c r="S135" s="278">
        <f t="shared" ca="1" si="220"/>
        <v>0</v>
      </c>
      <c r="T135" s="278">
        <f t="shared" ca="1" si="220"/>
        <v>0</v>
      </c>
      <c r="U135" s="278">
        <f t="shared" ca="1" si="220"/>
        <v>0</v>
      </c>
      <c r="V135" s="278">
        <f t="shared" ca="1" si="220"/>
        <v>0</v>
      </c>
      <c r="W135" s="278">
        <f t="shared" ca="1" si="220"/>
        <v>0</v>
      </c>
      <c r="X135" s="278">
        <f t="shared" ca="1" si="220"/>
        <v>0</v>
      </c>
      <c r="Y135" s="278">
        <f t="shared" ca="1" si="220"/>
        <v>0</v>
      </c>
      <c r="Z135" s="278">
        <f t="shared" ca="1" si="220"/>
        <v>0</v>
      </c>
      <c r="AA135" s="278">
        <f t="shared" ca="1" si="220"/>
        <v>0</v>
      </c>
      <c r="AB135" s="278">
        <f t="shared" ca="1" si="220"/>
        <v>0</v>
      </c>
      <c r="AC135" s="278">
        <f t="shared" ca="1" si="220"/>
        <v>0</v>
      </c>
      <c r="AD135" s="278">
        <f t="shared" ca="1" si="220"/>
        <v>0</v>
      </c>
      <c r="AE135" s="278">
        <f t="shared" ca="1" si="220"/>
        <v>0</v>
      </c>
      <c r="AF135" s="278">
        <f t="shared" ca="1" si="220"/>
        <v>0</v>
      </c>
      <c r="AG135" s="278">
        <f t="shared" ca="1" si="220"/>
        <v>0</v>
      </c>
      <c r="AH135" s="278">
        <f t="shared" ca="1" si="220"/>
        <v>0</v>
      </c>
      <c r="AI135" s="278">
        <f t="shared" ca="1" si="220"/>
        <v>0</v>
      </c>
      <c r="AJ135" s="278">
        <f t="shared" ca="1" si="220"/>
        <v>0</v>
      </c>
      <c r="AK135" s="278">
        <f t="shared" ca="1" si="220"/>
        <v>0</v>
      </c>
      <c r="AL135" s="278">
        <f t="shared" ca="1" si="220"/>
        <v>0</v>
      </c>
      <c r="AM135" s="278">
        <f t="shared" ca="1" si="220"/>
        <v>0</v>
      </c>
      <c r="AN135" s="278">
        <f t="shared" ca="1" si="220"/>
        <v>0</v>
      </c>
      <c r="AO135" s="278">
        <f t="shared" ca="1" si="220"/>
        <v>0</v>
      </c>
      <c r="AP135" s="278">
        <f t="shared" ca="1" si="220"/>
        <v>0</v>
      </c>
      <c r="AQ135" s="278">
        <f t="shared" ca="1" si="220"/>
        <v>0</v>
      </c>
      <c r="AR135" s="278">
        <f t="shared" ca="1" si="220"/>
        <v>0</v>
      </c>
      <c r="AS135" s="278">
        <f t="shared" ca="1" si="220"/>
        <v>0</v>
      </c>
      <c r="AT135" s="278">
        <f t="shared" ca="1" si="220"/>
        <v>0</v>
      </c>
      <c r="AU135" s="278">
        <f t="shared" ca="1" si="220"/>
        <v>0</v>
      </c>
      <c r="AV135" s="278">
        <f t="shared" ca="1" si="220"/>
        <v>0</v>
      </c>
      <c r="AW135" s="278">
        <f t="shared" ca="1" si="220"/>
        <v>0</v>
      </c>
      <c r="AX135" s="278">
        <f t="shared" ca="1" si="220"/>
        <v>0</v>
      </c>
      <c r="AY135" s="278">
        <f t="shared" ca="1" si="220"/>
        <v>0</v>
      </c>
      <c r="AZ135" s="278">
        <f t="shared" ca="1" si="220"/>
        <v>0</v>
      </c>
      <c r="BA135" s="278">
        <f t="shared" ca="1" si="220"/>
        <v>0</v>
      </c>
      <c r="BB135" s="278">
        <f t="shared" ca="1" si="220"/>
        <v>0</v>
      </c>
      <c r="BC135" s="278">
        <f t="shared" ca="1" si="220"/>
        <v>0</v>
      </c>
      <c r="BD135" s="278">
        <f t="shared" ca="1" si="220"/>
        <v>0</v>
      </c>
      <c r="BE135" s="278">
        <f t="shared" ca="1" si="220"/>
        <v>0</v>
      </c>
      <c r="BF135" s="278">
        <f t="shared" ca="1" si="220"/>
        <v>0</v>
      </c>
      <c r="BG135" s="278">
        <f t="shared" ca="1" si="220"/>
        <v>0</v>
      </c>
      <c r="BH135" s="278">
        <f t="shared" ca="1" si="220"/>
        <v>0</v>
      </c>
      <c r="BI135" s="278">
        <f t="shared" ca="1" si="220"/>
        <v>0</v>
      </c>
      <c r="BJ135" s="278">
        <f t="shared" ca="1" si="220"/>
        <v>0</v>
      </c>
      <c r="BK135" s="278">
        <f t="shared" ca="1" si="220"/>
        <v>0</v>
      </c>
      <c r="BL135" s="278">
        <f t="shared" ca="1" si="220"/>
        <v>0</v>
      </c>
      <c r="BM135" s="278">
        <f t="shared" ca="1" si="220"/>
        <v>0</v>
      </c>
      <c r="BN135" s="278">
        <f t="shared" ca="1" si="220"/>
        <v>0</v>
      </c>
      <c r="BO135" s="278">
        <f t="shared" ca="1" si="220"/>
        <v>0</v>
      </c>
      <c r="BP135" s="278">
        <f t="shared" ca="1" si="220"/>
        <v>0</v>
      </c>
      <c r="BQ135" s="278">
        <f t="shared" ref="BQ135:CS135" ca="1" si="221">IFERROR(IF(BQ$17="beräknas ej",0,BP135*IF(BQ$112&gt;$D$77,1,IF(BQ$112&lt;=$C$77,$C$76,$D$76))*IFERROR(INDEX($B$8:$E$14,MATCH($A135,$A$8:$A$14,0),MATCH(BQ$112,$B$6:$E$6,1)),0)),0)</f>
        <v>0</v>
      </c>
      <c r="BR135" s="278">
        <f t="shared" ca="1" si="221"/>
        <v>0</v>
      </c>
      <c r="BS135" s="278">
        <f t="shared" ca="1" si="221"/>
        <v>0</v>
      </c>
      <c r="BT135" s="278">
        <f t="shared" ca="1" si="221"/>
        <v>0</v>
      </c>
      <c r="BU135" s="278">
        <f t="shared" si="221"/>
        <v>0</v>
      </c>
      <c r="BV135" s="278">
        <f t="shared" si="221"/>
        <v>0</v>
      </c>
      <c r="BW135" s="278">
        <f t="shared" si="221"/>
        <v>0</v>
      </c>
      <c r="BX135" s="278">
        <f t="shared" si="221"/>
        <v>0</v>
      </c>
      <c r="BY135" s="278">
        <f t="shared" si="221"/>
        <v>0</v>
      </c>
      <c r="BZ135" s="278">
        <f t="shared" si="221"/>
        <v>0</v>
      </c>
      <c r="CA135" s="278">
        <f t="shared" si="221"/>
        <v>0</v>
      </c>
      <c r="CB135" s="278">
        <f t="shared" si="221"/>
        <v>0</v>
      </c>
      <c r="CC135" s="278">
        <f t="shared" si="221"/>
        <v>0</v>
      </c>
      <c r="CD135" s="278">
        <f t="shared" si="221"/>
        <v>0</v>
      </c>
      <c r="CE135" s="278">
        <f t="shared" si="221"/>
        <v>0</v>
      </c>
      <c r="CF135" s="278">
        <f t="shared" si="221"/>
        <v>0</v>
      </c>
      <c r="CG135" s="278">
        <f t="shared" si="221"/>
        <v>0</v>
      </c>
      <c r="CH135" s="278">
        <f t="shared" si="221"/>
        <v>0</v>
      </c>
      <c r="CI135" s="278">
        <f t="shared" si="221"/>
        <v>0</v>
      </c>
      <c r="CJ135" s="278">
        <f t="shared" si="221"/>
        <v>0</v>
      </c>
      <c r="CK135" s="278">
        <f t="shared" si="221"/>
        <v>0</v>
      </c>
      <c r="CL135" s="278">
        <f t="shared" si="221"/>
        <v>0</v>
      </c>
      <c r="CM135" s="278">
        <f t="shared" si="221"/>
        <v>0</v>
      </c>
      <c r="CN135" s="278">
        <f t="shared" si="221"/>
        <v>0</v>
      </c>
      <c r="CO135" s="278">
        <f t="shared" si="221"/>
        <v>0</v>
      </c>
      <c r="CP135" s="278">
        <f t="shared" si="221"/>
        <v>0</v>
      </c>
      <c r="CQ135" s="278">
        <f t="shared" si="221"/>
        <v>0</v>
      </c>
      <c r="CR135" s="278">
        <f t="shared" si="221"/>
        <v>0</v>
      </c>
      <c r="CS135" s="278">
        <f t="shared" si="221"/>
        <v>0</v>
      </c>
    </row>
    <row r="136" spans="1:97" s="377" customFormat="1" x14ac:dyDescent="0.35">
      <c r="A136" s="278">
        <f>Prognoser!C117</f>
        <v>0</v>
      </c>
      <c r="B136" s="278" t="str">
        <f>'UA basår'!B30</f>
        <v>0 0</v>
      </c>
      <c r="C136" s="278">
        <f>Prognoser!D117</f>
        <v>0</v>
      </c>
      <c r="D136" s="278">
        <f ca="1">IFERROR('UA basår'!AD30+'UA basår'!AD60,0)</f>
        <v>0</v>
      </c>
      <c r="E136" s="278">
        <f t="shared" ref="E136:BP136" ca="1" si="222">IFERROR(IF(E$17="beräknas ej",0,D136*IF(E$112&gt;$D$77,1,IF(E$112&lt;=$C$77,$C$76,$D$76))*IFERROR(INDEX($B$8:$E$14,MATCH($A136,$A$8:$A$14,0),MATCH(E$112,$B$6:$E$6,1)),0)),0)</f>
        <v>0</v>
      </c>
      <c r="F136" s="278">
        <f t="shared" ca="1" si="222"/>
        <v>0</v>
      </c>
      <c r="G136" s="278">
        <f t="shared" ca="1" si="222"/>
        <v>0</v>
      </c>
      <c r="H136" s="278">
        <f t="shared" ca="1" si="222"/>
        <v>0</v>
      </c>
      <c r="I136" s="278">
        <f t="shared" ca="1" si="222"/>
        <v>0</v>
      </c>
      <c r="J136" s="278">
        <f t="shared" ca="1" si="222"/>
        <v>0</v>
      </c>
      <c r="K136" s="278">
        <f t="shared" ca="1" si="222"/>
        <v>0</v>
      </c>
      <c r="L136" s="278">
        <f t="shared" ca="1" si="222"/>
        <v>0</v>
      </c>
      <c r="M136" s="278">
        <f t="shared" ca="1" si="222"/>
        <v>0</v>
      </c>
      <c r="N136" s="278">
        <f t="shared" ca="1" si="222"/>
        <v>0</v>
      </c>
      <c r="O136" s="278">
        <f t="shared" ca="1" si="222"/>
        <v>0</v>
      </c>
      <c r="P136" s="278">
        <f t="shared" ca="1" si="222"/>
        <v>0</v>
      </c>
      <c r="Q136" s="278">
        <f t="shared" ca="1" si="222"/>
        <v>0</v>
      </c>
      <c r="R136" s="278">
        <f t="shared" ca="1" si="222"/>
        <v>0</v>
      </c>
      <c r="S136" s="278">
        <f t="shared" ca="1" si="222"/>
        <v>0</v>
      </c>
      <c r="T136" s="278">
        <f t="shared" ca="1" si="222"/>
        <v>0</v>
      </c>
      <c r="U136" s="278">
        <f t="shared" ca="1" si="222"/>
        <v>0</v>
      </c>
      <c r="V136" s="278">
        <f t="shared" ca="1" si="222"/>
        <v>0</v>
      </c>
      <c r="W136" s="278">
        <f t="shared" ca="1" si="222"/>
        <v>0</v>
      </c>
      <c r="X136" s="278">
        <f t="shared" ca="1" si="222"/>
        <v>0</v>
      </c>
      <c r="Y136" s="278">
        <f t="shared" ca="1" si="222"/>
        <v>0</v>
      </c>
      <c r="Z136" s="278">
        <f t="shared" ca="1" si="222"/>
        <v>0</v>
      </c>
      <c r="AA136" s="278">
        <f t="shared" ca="1" si="222"/>
        <v>0</v>
      </c>
      <c r="AB136" s="278">
        <f t="shared" ca="1" si="222"/>
        <v>0</v>
      </c>
      <c r="AC136" s="278">
        <f t="shared" ca="1" si="222"/>
        <v>0</v>
      </c>
      <c r="AD136" s="278">
        <f t="shared" ca="1" si="222"/>
        <v>0</v>
      </c>
      <c r="AE136" s="278">
        <f t="shared" ca="1" si="222"/>
        <v>0</v>
      </c>
      <c r="AF136" s="278">
        <f t="shared" ca="1" si="222"/>
        <v>0</v>
      </c>
      <c r="AG136" s="278">
        <f t="shared" ca="1" si="222"/>
        <v>0</v>
      </c>
      <c r="AH136" s="278">
        <f t="shared" ca="1" si="222"/>
        <v>0</v>
      </c>
      <c r="AI136" s="278">
        <f t="shared" ca="1" si="222"/>
        <v>0</v>
      </c>
      <c r="AJ136" s="278">
        <f t="shared" ca="1" si="222"/>
        <v>0</v>
      </c>
      <c r="AK136" s="278">
        <f t="shared" ca="1" si="222"/>
        <v>0</v>
      </c>
      <c r="AL136" s="278">
        <f t="shared" ca="1" si="222"/>
        <v>0</v>
      </c>
      <c r="AM136" s="278">
        <f t="shared" ca="1" si="222"/>
        <v>0</v>
      </c>
      <c r="AN136" s="278">
        <f t="shared" ca="1" si="222"/>
        <v>0</v>
      </c>
      <c r="AO136" s="278">
        <f t="shared" ca="1" si="222"/>
        <v>0</v>
      </c>
      <c r="AP136" s="278">
        <f t="shared" ca="1" si="222"/>
        <v>0</v>
      </c>
      <c r="AQ136" s="278">
        <f t="shared" ca="1" si="222"/>
        <v>0</v>
      </c>
      <c r="AR136" s="278">
        <f t="shared" ca="1" si="222"/>
        <v>0</v>
      </c>
      <c r="AS136" s="278">
        <f t="shared" ca="1" si="222"/>
        <v>0</v>
      </c>
      <c r="AT136" s="278">
        <f t="shared" ca="1" si="222"/>
        <v>0</v>
      </c>
      <c r="AU136" s="278">
        <f t="shared" ca="1" si="222"/>
        <v>0</v>
      </c>
      <c r="AV136" s="278">
        <f t="shared" ca="1" si="222"/>
        <v>0</v>
      </c>
      <c r="AW136" s="278">
        <f t="shared" ca="1" si="222"/>
        <v>0</v>
      </c>
      <c r="AX136" s="278">
        <f t="shared" ca="1" si="222"/>
        <v>0</v>
      </c>
      <c r="AY136" s="278">
        <f t="shared" ca="1" si="222"/>
        <v>0</v>
      </c>
      <c r="AZ136" s="278">
        <f t="shared" ca="1" si="222"/>
        <v>0</v>
      </c>
      <c r="BA136" s="278">
        <f t="shared" ca="1" si="222"/>
        <v>0</v>
      </c>
      <c r="BB136" s="278">
        <f t="shared" ca="1" si="222"/>
        <v>0</v>
      </c>
      <c r="BC136" s="278">
        <f t="shared" ca="1" si="222"/>
        <v>0</v>
      </c>
      <c r="BD136" s="278">
        <f t="shared" ca="1" si="222"/>
        <v>0</v>
      </c>
      <c r="BE136" s="278">
        <f t="shared" ca="1" si="222"/>
        <v>0</v>
      </c>
      <c r="BF136" s="278">
        <f t="shared" ca="1" si="222"/>
        <v>0</v>
      </c>
      <c r="BG136" s="278">
        <f t="shared" ca="1" si="222"/>
        <v>0</v>
      </c>
      <c r="BH136" s="278">
        <f t="shared" ca="1" si="222"/>
        <v>0</v>
      </c>
      <c r="BI136" s="278">
        <f t="shared" ca="1" si="222"/>
        <v>0</v>
      </c>
      <c r="BJ136" s="278">
        <f t="shared" ca="1" si="222"/>
        <v>0</v>
      </c>
      <c r="BK136" s="278">
        <f t="shared" ca="1" si="222"/>
        <v>0</v>
      </c>
      <c r="BL136" s="278">
        <f t="shared" ca="1" si="222"/>
        <v>0</v>
      </c>
      <c r="BM136" s="278">
        <f t="shared" ca="1" si="222"/>
        <v>0</v>
      </c>
      <c r="BN136" s="278">
        <f t="shared" ca="1" si="222"/>
        <v>0</v>
      </c>
      <c r="BO136" s="278">
        <f t="shared" ca="1" si="222"/>
        <v>0</v>
      </c>
      <c r="BP136" s="278">
        <f t="shared" ca="1" si="222"/>
        <v>0</v>
      </c>
      <c r="BQ136" s="278">
        <f t="shared" ref="BQ136:CS136" ca="1" si="223">IFERROR(IF(BQ$17="beräknas ej",0,BP136*IF(BQ$112&gt;$D$77,1,IF(BQ$112&lt;=$C$77,$C$76,$D$76))*IFERROR(INDEX($B$8:$E$14,MATCH($A136,$A$8:$A$14,0),MATCH(BQ$112,$B$6:$E$6,1)),0)),0)</f>
        <v>0</v>
      </c>
      <c r="BR136" s="278">
        <f t="shared" ca="1" si="223"/>
        <v>0</v>
      </c>
      <c r="BS136" s="278">
        <f t="shared" ca="1" si="223"/>
        <v>0</v>
      </c>
      <c r="BT136" s="278">
        <f t="shared" ca="1" si="223"/>
        <v>0</v>
      </c>
      <c r="BU136" s="278">
        <f t="shared" si="223"/>
        <v>0</v>
      </c>
      <c r="BV136" s="278">
        <f t="shared" si="223"/>
        <v>0</v>
      </c>
      <c r="BW136" s="278">
        <f t="shared" si="223"/>
        <v>0</v>
      </c>
      <c r="BX136" s="278">
        <f t="shared" si="223"/>
        <v>0</v>
      </c>
      <c r="BY136" s="278">
        <f t="shared" si="223"/>
        <v>0</v>
      </c>
      <c r="BZ136" s="278">
        <f t="shared" si="223"/>
        <v>0</v>
      </c>
      <c r="CA136" s="278">
        <f t="shared" si="223"/>
        <v>0</v>
      </c>
      <c r="CB136" s="278">
        <f t="shared" si="223"/>
        <v>0</v>
      </c>
      <c r="CC136" s="278">
        <f t="shared" si="223"/>
        <v>0</v>
      </c>
      <c r="CD136" s="278">
        <f t="shared" si="223"/>
        <v>0</v>
      </c>
      <c r="CE136" s="278">
        <f t="shared" si="223"/>
        <v>0</v>
      </c>
      <c r="CF136" s="278">
        <f t="shared" si="223"/>
        <v>0</v>
      </c>
      <c r="CG136" s="278">
        <f t="shared" si="223"/>
        <v>0</v>
      </c>
      <c r="CH136" s="278">
        <f t="shared" si="223"/>
        <v>0</v>
      </c>
      <c r="CI136" s="278">
        <f t="shared" si="223"/>
        <v>0</v>
      </c>
      <c r="CJ136" s="278">
        <f t="shared" si="223"/>
        <v>0</v>
      </c>
      <c r="CK136" s="278">
        <f t="shared" si="223"/>
        <v>0</v>
      </c>
      <c r="CL136" s="278">
        <f t="shared" si="223"/>
        <v>0</v>
      </c>
      <c r="CM136" s="278">
        <f t="shared" si="223"/>
        <v>0</v>
      </c>
      <c r="CN136" s="278">
        <f t="shared" si="223"/>
        <v>0</v>
      </c>
      <c r="CO136" s="278">
        <f t="shared" si="223"/>
        <v>0</v>
      </c>
      <c r="CP136" s="278">
        <f t="shared" si="223"/>
        <v>0</v>
      </c>
      <c r="CQ136" s="278">
        <f t="shared" si="223"/>
        <v>0</v>
      </c>
      <c r="CR136" s="278">
        <f t="shared" si="223"/>
        <v>0</v>
      </c>
      <c r="CS136" s="278">
        <f t="shared" si="223"/>
        <v>0</v>
      </c>
    </row>
    <row r="137" spans="1:97" s="377" customFormat="1" x14ac:dyDescent="0.35">
      <c r="A137" s="278">
        <f>Prognoser!C118</f>
        <v>0</v>
      </c>
      <c r="B137" s="278" t="str">
        <f>'UA basår'!B31</f>
        <v>0 0</v>
      </c>
      <c r="C137" s="278">
        <f>Prognoser!D118</f>
        <v>0</v>
      </c>
      <c r="D137" s="278">
        <f ca="1">IFERROR('UA basår'!AD31+'UA basår'!AD61,0)</f>
        <v>0</v>
      </c>
      <c r="E137" s="278">
        <f t="shared" ref="E137:BP137" ca="1" si="224">IFERROR(IF(E$17="beräknas ej",0,D137*IF(E$112&gt;$D$77,1,IF(E$112&lt;=$C$77,$C$76,$D$76))*IFERROR(INDEX($B$8:$E$14,MATCH($A137,$A$8:$A$14,0),MATCH(E$112,$B$6:$E$6,1)),0)),0)</f>
        <v>0</v>
      </c>
      <c r="F137" s="278">
        <f t="shared" ca="1" si="224"/>
        <v>0</v>
      </c>
      <c r="G137" s="278">
        <f t="shared" ca="1" si="224"/>
        <v>0</v>
      </c>
      <c r="H137" s="278">
        <f t="shared" ca="1" si="224"/>
        <v>0</v>
      </c>
      <c r="I137" s="278">
        <f t="shared" ca="1" si="224"/>
        <v>0</v>
      </c>
      <c r="J137" s="278">
        <f t="shared" ca="1" si="224"/>
        <v>0</v>
      </c>
      <c r="K137" s="278">
        <f t="shared" ca="1" si="224"/>
        <v>0</v>
      </c>
      <c r="L137" s="278">
        <f t="shared" ca="1" si="224"/>
        <v>0</v>
      </c>
      <c r="M137" s="278">
        <f t="shared" ca="1" si="224"/>
        <v>0</v>
      </c>
      <c r="N137" s="278">
        <f t="shared" ca="1" si="224"/>
        <v>0</v>
      </c>
      <c r="O137" s="278">
        <f t="shared" ca="1" si="224"/>
        <v>0</v>
      </c>
      <c r="P137" s="278">
        <f t="shared" ca="1" si="224"/>
        <v>0</v>
      </c>
      <c r="Q137" s="278">
        <f t="shared" ca="1" si="224"/>
        <v>0</v>
      </c>
      <c r="R137" s="278">
        <f t="shared" ca="1" si="224"/>
        <v>0</v>
      </c>
      <c r="S137" s="278">
        <f t="shared" ca="1" si="224"/>
        <v>0</v>
      </c>
      <c r="T137" s="278">
        <f t="shared" ca="1" si="224"/>
        <v>0</v>
      </c>
      <c r="U137" s="278">
        <f t="shared" ca="1" si="224"/>
        <v>0</v>
      </c>
      <c r="V137" s="278">
        <f t="shared" ca="1" si="224"/>
        <v>0</v>
      </c>
      <c r="W137" s="278">
        <f t="shared" ca="1" si="224"/>
        <v>0</v>
      </c>
      <c r="X137" s="278">
        <f t="shared" ca="1" si="224"/>
        <v>0</v>
      </c>
      <c r="Y137" s="278">
        <f t="shared" ca="1" si="224"/>
        <v>0</v>
      </c>
      <c r="Z137" s="278">
        <f t="shared" ca="1" si="224"/>
        <v>0</v>
      </c>
      <c r="AA137" s="278">
        <f t="shared" ca="1" si="224"/>
        <v>0</v>
      </c>
      <c r="AB137" s="278">
        <f t="shared" ca="1" si="224"/>
        <v>0</v>
      </c>
      <c r="AC137" s="278">
        <f t="shared" ca="1" si="224"/>
        <v>0</v>
      </c>
      <c r="AD137" s="278">
        <f t="shared" ca="1" si="224"/>
        <v>0</v>
      </c>
      <c r="AE137" s="278">
        <f t="shared" ca="1" si="224"/>
        <v>0</v>
      </c>
      <c r="AF137" s="278">
        <f t="shared" ca="1" si="224"/>
        <v>0</v>
      </c>
      <c r="AG137" s="278">
        <f t="shared" ca="1" si="224"/>
        <v>0</v>
      </c>
      <c r="AH137" s="278">
        <f t="shared" ca="1" si="224"/>
        <v>0</v>
      </c>
      <c r="AI137" s="278">
        <f t="shared" ca="1" si="224"/>
        <v>0</v>
      </c>
      <c r="AJ137" s="278">
        <f t="shared" ca="1" si="224"/>
        <v>0</v>
      </c>
      <c r="AK137" s="278">
        <f t="shared" ca="1" si="224"/>
        <v>0</v>
      </c>
      <c r="AL137" s="278">
        <f t="shared" ca="1" si="224"/>
        <v>0</v>
      </c>
      <c r="AM137" s="278">
        <f t="shared" ca="1" si="224"/>
        <v>0</v>
      </c>
      <c r="AN137" s="278">
        <f t="shared" ca="1" si="224"/>
        <v>0</v>
      </c>
      <c r="AO137" s="278">
        <f t="shared" ca="1" si="224"/>
        <v>0</v>
      </c>
      <c r="AP137" s="278">
        <f t="shared" ca="1" si="224"/>
        <v>0</v>
      </c>
      <c r="AQ137" s="278">
        <f t="shared" ca="1" si="224"/>
        <v>0</v>
      </c>
      <c r="AR137" s="278">
        <f t="shared" ca="1" si="224"/>
        <v>0</v>
      </c>
      <c r="AS137" s="278">
        <f t="shared" ca="1" si="224"/>
        <v>0</v>
      </c>
      <c r="AT137" s="278">
        <f t="shared" ca="1" si="224"/>
        <v>0</v>
      </c>
      <c r="AU137" s="278">
        <f t="shared" ca="1" si="224"/>
        <v>0</v>
      </c>
      <c r="AV137" s="278">
        <f t="shared" ca="1" si="224"/>
        <v>0</v>
      </c>
      <c r="AW137" s="278">
        <f t="shared" ca="1" si="224"/>
        <v>0</v>
      </c>
      <c r="AX137" s="278">
        <f t="shared" ca="1" si="224"/>
        <v>0</v>
      </c>
      <c r="AY137" s="278">
        <f t="shared" ca="1" si="224"/>
        <v>0</v>
      </c>
      <c r="AZ137" s="278">
        <f t="shared" ca="1" si="224"/>
        <v>0</v>
      </c>
      <c r="BA137" s="278">
        <f t="shared" ca="1" si="224"/>
        <v>0</v>
      </c>
      <c r="BB137" s="278">
        <f t="shared" ca="1" si="224"/>
        <v>0</v>
      </c>
      <c r="BC137" s="278">
        <f t="shared" ca="1" si="224"/>
        <v>0</v>
      </c>
      <c r="BD137" s="278">
        <f t="shared" ca="1" si="224"/>
        <v>0</v>
      </c>
      <c r="BE137" s="278">
        <f t="shared" ca="1" si="224"/>
        <v>0</v>
      </c>
      <c r="BF137" s="278">
        <f t="shared" ca="1" si="224"/>
        <v>0</v>
      </c>
      <c r="BG137" s="278">
        <f t="shared" ca="1" si="224"/>
        <v>0</v>
      </c>
      <c r="BH137" s="278">
        <f t="shared" ca="1" si="224"/>
        <v>0</v>
      </c>
      <c r="BI137" s="278">
        <f t="shared" ca="1" si="224"/>
        <v>0</v>
      </c>
      <c r="BJ137" s="278">
        <f t="shared" ca="1" si="224"/>
        <v>0</v>
      </c>
      <c r="BK137" s="278">
        <f t="shared" ca="1" si="224"/>
        <v>0</v>
      </c>
      <c r="BL137" s="278">
        <f t="shared" ca="1" si="224"/>
        <v>0</v>
      </c>
      <c r="BM137" s="278">
        <f t="shared" ca="1" si="224"/>
        <v>0</v>
      </c>
      <c r="BN137" s="278">
        <f t="shared" ca="1" si="224"/>
        <v>0</v>
      </c>
      <c r="BO137" s="278">
        <f t="shared" ca="1" si="224"/>
        <v>0</v>
      </c>
      <c r="BP137" s="278">
        <f t="shared" ca="1" si="224"/>
        <v>0</v>
      </c>
      <c r="BQ137" s="278">
        <f t="shared" ref="BQ137:CS137" ca="1" si="225">IFERROR(IF(BQ$17="beräknas ej",0,BP137*IF(BQ$112&gt;$D$77,1,IF(BQ$112&lt;=$C$77,$C$76,$D$76))*IFERROR(INDEX($B$8:$E$14,MATCH($A137,$A$8:$A$14,0),MATCH(BQ$112,$B$6:$E$6,1)),0)),0)</f>
        <v>0</v>
      </c>
      <c r="BR137" s="278">
        <f t="shared" ca="1" si="225"/>
        <v>0</v>
      </c>
      <c r="BS137" s="278">
        <f t="shared" ca="1" si="225"/>
        <v>0</v>
      </c>
      <c r="BT137" s="278">
        <f t="shared" ca="1" si="225"/>
        <v>0</v>
      </c>
      <c r="BU137" s="278">
        <f t="shared" si="225"/>
        <v>0</v>
      </c>
      <c r="BV137" s="278">
        <f t="shared" si="225"/>
        <v>0</v>
      </c>
      <c r="BW137" s="278">
        <f t="shared" si="225"/>
        <v>0</v>
      </c>
      <c r="BX137" s="278">
        <f t="shared" si="225"/>
        <v>0</v>
      </c>
      <c r="BY137" s="278">
        <f t="shared" si="225"/>
        <v>0</v>
      </c>
      <c r="BZ137" s="278">
        <f t="shared" si="225"/>
        <v>0</v>
      </c>
      <c r="CA137" s="278">
        <f t="shared" si="225"/>
        <v>0</v>
      </c>
      <c r="CB137" s="278">
        <f t="shared" si="225"/>
        <v>0</v>
      </c>
      <c r="CC137" s="278">
        <f t="shared" si="225"/>
        <v>0</v>
      </c>
      <c r="CD137" s="278">
        <f t="shared" si="225"/>
        <v>0</v>
      </c>
      <c r="CE137" s="278">
        <f t="shared" si="225"/>
        <v>0</v>
      </c>
      <c r="CF137" s="278">
        <f t="shared" si="225"/>
        <v>0</v>
      </c>
      <c r="CG137" s="278">
        <f t="shared" si="225"/>
        <v>0</v>
      </c>
      <c r="CH137" s="278">
        <f t="shared" si="225"/>
        <v>0</v>
      </c>
      <c r="CI137" s="278">
        <f t="shared" si="225"/>
        <v>0</v>
      </c>
      <c r="CJ137" s="278">
        <f t="shared" si="225"/>
        <v>0</v>
      </c>
      <c r="CK137" s="278">
        <f t="shared" si="225"/>
        <v>0</v>
      </c>
      <c r="CL137" s="278">
        <f t="shared" si="225"/>
        <v>0</v>
      </c>
      <c r="CM137" s="278">
        <f t="shared" si="225"/>
        <v>0</v>
      </c>
      <c r="CN137" s="278">
        <f t="shared" si="225"/>
        <v>0</v>
      </c>
      <c r="CO137" s="278">
        <f t="shared" si="225"/>
        <v>0</v>
      </c>
      <c r="CP137" s="278">
        <f t="shared" si="225"/>
        <v>0</v>
      </c>
      <c r="CQ137" s="278">
        <f t="shared" si="225"/>
        <v>0</v>
      </c>
      <c r="CR137" s="278">
        <f t="shared" si="225"/>
        <v>0</v>
      </c>
      <c r="CS137" s="278">
        <f t="shared" si="225"/>
        <v>0</v>
      </c>
    </row>
    <row r="138" spans="1:97" s="381" customFormat="1" x14ac:dyDescent="0.35">
      <c r="A138" s="328"/>
      <c r="B138" s="328"/>
      <c r="C138" s="278"/>
      <c r="D138" s="333">
        <f ca="1">SUM(D113:D137)</f>
        <v>0</v>
      </c>
      <c r="E138" s="333">
        <f t="shared" ref="E138:BP138" ca="1" si="226">SUM(E113:E137)</f>
        <v>0</v>
      </c>
      <c r="F138" s="333">
        <f t="shared" ca="1" si="226"/>
        <v>0</v>
      </c>
      <c r="G138" s="333">
        <f t="shared" ca="1" si="226"/>
        <v>0</v>
      </c>
      <c r="H138" s="333">
        <f t="shared" ca="1" si="226"/>
        <v>0</v>
      </c>
      <c r="I138" s="333">
        <f t="shared" ca="1" si="226"/>
        <v>0</v>
      </c>
      <c r="J138" s="333">
        <f t="shared" ca="1" si="226"/>
        <v>0</v>
      </c>
      <c r="K138" s="333">
        <f t="shared" ca="1" si="226"/>
        <v>0</v>
      </c>
      <c r="L138" s="333">
        <f t="shared" ca="1" si="226"/>
        <v>0</v>
      </c>
      <c r="M138" s="333">
        <f t="shared" ca="1" si="226"/>
        <v>0</v>
      </c>
      <c r="N138" s="333">
        <f t="shared" ca="1" si="226"/>
        <v>0</v>
      </c>
      <c r="O138" s="333">
        <f t="shared" ca="1" si="226"/>
        <v>0</v>
      </c>
      <c r="P138" s="333">
        <f t="shared" ca="1" si="226"/>
        <v>0</v>
      </c>
      <c r="Q138" s="333">
        <f t="shared" ca="1" si="226"/>
        <v>0</v>
      </c>
      <c r="R138" s="333">
        <f t="shared" ca="1" si="226"/>
        <v>0</v>
      </c>
      <c r="S138" s="333">
        <f t="shared" ca="1" si="226"/>
        <v>0</v>
      </c>
      <c r="T138" s="333">
        <f t="shared" ca="1" si="226"/>
        <v>0</v>
      </c>
      <c r="U138" s="333">
        <f t="shared" ca="1" si="226"/>
        <v>0</v>
      </c>
      <c r="V138" s="333">
        <f t="shared" ca="1" si="226"/>
        <v>0</v>
      </c>
      <c r="W138" s="333">
        <f t="shared" ca="1" si="226"/>
        <v>0</v>
      </c>
      <c r="X138" s="333">
        <f t="shared" ca="1" si="226"/>
        <v>0</v>
      </c>
      <c r="Y138" s="333">
        <f t="shared" ca="1" si="226"/>
        <v>0</v>
      </c>
      <c r="Z138" s="333">
        <f t="shared" ca="1" si="226"/>
        <v>0</v>
      </c>
      <c r="AA138" s="333">
        <f t="shared" ca="1" si="226"/>
        <v>0</v>
      </c>
      <c r="AB138" s="333">
        <f t="shared" ca="1" si="226"/>
        <v>0</v>
      </c>
      <c r="AC138" s="333">
        <f t="shared" ca="1" si="226"/>
        <v>0</v>
      </c>
      <c r="AD138" s="333">
        <f t="shared" ca="1" si="226"/>
        <v>0</v>
      </c>
      <c r="AE138" s="333">
        <f t="shared" ca="1" si="226"/>
        <v>0</v>
      </c>
      <c r="AF138" s="333">
        <f t="shared" ca="1" si="226"/>
        <v>0</v>
      </c>
      <c r="AG138" s="333">
        <f t="shared" ca="1" si="226"/>
        <v>0</v>
      </c>
      <c r="AH138" s="333">
        <f t="shared" ca="1" si="226"/>
        <v>0</v>
      </c>
      <c r="AI138" s="333">
        <f t="shared" ca="1" si="226"/>
        <v>0</v>
      </c>
      <c r="AJ138" s="333">
        <f t="shared" ca="1" si="226"/>
        <v>0</v>
      </c>
      <c r="AK138" s="333">
        <f t="shared" ca="1" si="226"/>
        <v>0</v>
      </c>
      <c r="AL138" s="333">
        <f t="shared" ca="1" si="226"/>
        <v>0</v>
      </c>
      <c r="AM138" s="333">
        <f t="shared" ca="1" si="226"/>
        <v>0</v>
      </c>
      <c r="AN138" s="333">
        <f t="shared" ca="1" si="226"/>
        <v>0</v>
      </c>
      <c r="AO138" s="333">
        <f t="shared" ca="1" si="226"/>
        <v>0</v>
      </c>
      <c r="AP138" s="333">
        <f t="shared" ca="1" si="226"/>
        <v>0</v>
      </c>
      <c r="AQ138" s="333">
        <f t="shared" ca="1" si="226"/>
        <v>0</v>
      </c>
      <c r="AR138" s="333">
        <f t="shared" ca="1" si="226"/>
        <v>0</v>
      </c>
      <c r="AS138" s="333">
        <f t="shared" ca="1" si="226"/>
        <v>0</v>
      </c>
      <c r="AT138" s="333">
        <f t="shared" ca="1" si="226"/>
        <v>0</v>
      </c>
      <c r="AU138" s="333">
        <f t="shared" ca="1" si="226"/>
        <v>0</v>
      </c>
      <c r="AV138" s="333">
        <f t="shared" ca="1" si="226"/>
        <v>0</v>
      </c>
      <c r="AW138" s="333">
        <f t="shared" ca="1" si="226"/>
        <v>0</v>
      </c>
      <c r="AX138" s="333">
        <f t="shared" ca="1" si="226"/>
        <v>0</v>
      </c>
      <c r="AY138" s="333">
        <f t="shared" ca="1" si="226"/>
        <v>0</v>
      </c>
      <c r="AZ138" s="333">
        <f t="shared" ca="1" si="226"/>
        <v>0</v>
      </c>
      <c r="BA138" s="333">
        <f t="shared" ca="1" si="226"/>
        <v>0</v>
      </c>
      <c r="BB138" s="333">
        <f t="shared" ca="1" si="226"/>
        <v>0</v>
      </c>
      <c r="BC138" s="333">
        <f t="shared" ca="1" si="226"/>
        <v>0</v>
      </c>
      <c r="BD138" s="333">
        <f t="shared" ca="1" si="226"/>
        <v>0</v>
      </c>
      <c r="BE138" s="333">
        <f t="shared" ca="1" si="226"/>
        <v>0</v>
      </c>
      <c r="BF138" s="333">
        <f t="shared" ca="1" si="226"/>
        <v>0</v>
      </c>
      <c r="BG138" s="333">
        <f t="shared" ca="1" si="226"/>
        <v>0</v>
      </c>
      <c r="BH138" s="333">
        <f t="shared" ca="1" si="226"/>
        <v>0</v>
      </c>
      <c r="BI138" s="333">
        <f t="shared" ca="1" si="226"/>
        <v>0</v>
      </c>
      <c r="BJ138" s="333">
        <f t="shared" ca="1" si="226"/>
        <v>0</v>
      </c>
      <c r="BK138" s="333">
        <f t="shared" ca="1" si="226"/>
        <v>0</v>
      </c>
      <c r="BL138" s="333">
        <f t="shared" ca="1" si="226"/>
        <v>0</v>
      </c>
      <c r="BM138" s="333">
        <f t="shared" ca="1" si="226"/>
        <v>0</v>
      </c>
      <c r="BN138" s="333">
        <f t="shared" ca="1" si="226"/>
        <v>0</v>
      </c>
      <c r="BO138" s="333">
        <f t="shared" ca="1" si="226"/>
        <v>0</v>
      </c>
      <c r="BP138" s="333">
        <f t="shared" ca="1" si="226"/>
        <v>0</v>
      </c>
      <c r="BQ138" s="333">
        <f t="shared" ref="BQ138:CO138" ca="1" si="227">SUM(BQ113:BQ137)</f>
        <v>0</v>
      </c>
      <c r="BR138" s="333">
        <f t="shared" ca="1" si="227"/>
        <v>0</v>
      </c>
      <c r="BS138" s="333">
        <f t="shared" ca="1" si="227"/>
        <v>0</v>
      </c>
      <c r="BT138" s="333">
        <f t="shared" ca="1" si="227"/>
        <v>0</v>
      </c>
      <c r="BU138" s="333">
        <f t="shared" si="227"/>
        <v>0</v>
      </c>
      <c r="BV138" s="333">
        <f t="shared" si="227"/>
        <v>0</v>
      </c>
      <c r="BW138" s="333">
        <f t="shared" si="227"/>
        <v>0</v>
      </c>
      <c r="BX138" s="333">
        <f t="shared" si="227"/>
        <v>0</v>
      </c>
      <c r="BY138" s="333">
        <f t="shared" si="227"/>
        <v>0</v>
      </c>
      <c r="BZ138" s="333">
        <f t="shared" si="227"/>
        <v>0</v>
      </c>
      <c r="CA138" s="333">
        <f t="shared" si="227"/>
        <v>0</v>
      </c>
      <c r="CB138" s="333">
        <f t="shared" si="227"/>
        <v>0</v>
      </c>
      <c r="CC138" s="333">
        <f t="shared" si="227"/>
        <v>0</v>
      </c>
      <c r="CD138" s="333">
        <f t="shared" si="227"/>
        <v>0</v>
      </c>
      <c r="CE138" s="333">
        <f t="shared" si="227"/>
        <v>0</v>
      </c>
      <c r="CF138" s="333">
        <f t="shared" si="227"/>
        <v>0</v>
      </c>
      <c r="CG138" s="333">
        <f t="shared" si="227"/>
        <v>0</v>
      </c>
      <c r="CH138" s="333">
        <f t="shared" si="227"/>
        <v>0</v>
      </c>
      <c r="CI138" s="333">
        <f t="shared" si="227"/>
        <v>0</v>
      </c>
      <c r="CJ138" s="333">
        <f t="shared" si="227"/>
        <v>0</v>
      </c>
      <c r="CK138" s="333">
        <f t="shared" si="227"/>
        <v>0</v>
      </c>
      <c r="CL138" s="333">
        <f t="shared" si="227"/>
        <v>0</v>
      </c>
      <c r="CM138" s="333">
        <f t="shared" si="227"/>
        <v>0</v>
      </c>
      <c r="CN138" s="333">
        <f t="shared" si="227"/>
        <v>0</v>
      </c>
      <c r="CO138" s="333">
        <f t="shared" si="227"/>
        <v>0</v>
      </c>
      <c r="CP138" s="333">
        <f t="shared" ref="CP138:CS138" si="228">SUM(CP113:CP137)</f>
        <v>0</v>
      </c>
      <c r="CQ138" s="333">
        <f t="shared" si="228"/>
        <v>0</v>
      </c>
      <c r="CR138" s="333">
        <f t="shared" si="228"/>
        <v>0</v>
      </c>
      <c r="CS138" s="333">
        <f t="shared" si="228"/>
        <v>0</v>
      </c>
    </row>
    <row r="141" spans="1:97" s="372" customFormat="1" ht="18" x14ac:dyDescent="0.4">
      <c r="A141" s="349" t="s">
        <v>660</v>
      </c>
      <c r="B141" s="342"/>
      <c r="D141" s="373"/>
      <c r="E141" s="373"/>
      <c r="F141" s="373"/>
      <c r="G141" s="373"/>
      <c r="H141" s="373"/>
      <c r="I141" s="373"/>
      <c r="J141" s="373"/>
      <c r="K141" s="373"/>
      <c r="L141" s="373"/>
      <c r="M141" s="373"/>
      <c r="N141" s="373"/>
    </row>
    <row r="142" spans="1:97" s="372" customFormat="1" x14ac:dyDescent="0.35">
      <c r="B142" s="338" t="str">
        <f t="shared" ref="B142:D143" si="229">B2</f>
        <v>Uppräkningstal Lastning- &amp; lossningskostnader</v>
      </c>
      <c r="C142" s="338">
        <f t="shared" si="229"/>
        <v>1</v>
      </c>
      <c r="D142" s="338">
        <f t="shared" si="229"/>
        <v>1</v>
      </c>
      <c r="E142" s="373"/>
      <c r="F142" s="373"/>
      <c r="G142" s="373"/>
      <c r="H142" s="373"/>
      <c r="I142" s="373"/>
      <c r="J142" s="373"/>
      <c r="K142" s="373"/>
      <c r="L142" s="373"/>
      <c r="M142" s="373"/>
      <c r="N142" s="373"/>
    </row>
    <row r="143" spans="1:97" s="372" customFormat="1" x14ac:dyDescent="0.35">
      <c r="B143" s="338" t="str">
        <f t="shared" si="229"/>
        <v>Prognosår</v>
      </c>
      <c r="C143" s="338">
        <f t="shared" si="229"/>
        <v>2045</v>
      </c>
      <c r="D143" s="338">
        <f t="shared" si="229"/>
        <v>2065</v>
      </c>
    </row>
    <row r="144" spans="1:97" s="372" customFormat="1" x14ac:dyDescent="0.35"/>
    <row r="145" spans="1:97" s="372" customFormat="1" x14ac:dyDescent="0.35">
      <c r="A145" s="340" t="s">
        <v>312</v>
      </c>
      <c r="B145" s="337"/>
      <c r="C145" s="337"/>
      <c r="D145" s="337"/>
      <c r="E145" s="337"/>
    </row>
    <row r="146" spans="1:97" s="372" customFormat="1" x14ac:dyDescent="0.35">
      <c r="A146" s="337"/>
      <c r="B146" s="341">
        <f>B6</f>
        <v>2019</v>
      </c>
      <c r="C146" s="341">
        <f t="shared" ref="C146:E146" si="230">C6</f>
        <v>2028</v>
      </c>
      <c r="D146" s="341">
        <f t="shared" si="230"/>
        <v>2045</v>
      </c>
      <c r="E146" s="341">
        <f t="shared" si="230"/>
        <v>2065</v>
      </c>
    </row>
    <row r="147" spans="1:97" s="372" customFormat="1" x14ac:dyDescent="0.35">
      <c r="A147" s="337"/>
      <c r="B147" s="341" t="str">
        <f>B7</f>
        <v>2019 - 2028</v>
      </c>
      <c r="C147" s="341" t="str">
        <f t="shared" ref="C147:E147" si="231">C7</f>
        <v>2028 - 2045</v>
      </c>
      <c r="D147" s="341" t="str">
        <f t="shared" si="231"/>
        <v>2045 - 2065</v>
      </c>
      <c r="E147" s="341" t="str">
        <f t="shared" si="231"/>
        <v>2065 - 2087</v>
      </c>
    </row>
    <row r="148" spans="1:97" s="372" customFormat="1" x14ac:dyDescent="0.35">
      <c r="A148" s="338" t="s">
        <v>0</v>
      </c>
      <c r="B148" s="343" t="e">
        <f>Prognoser!Z51</f>
        <v>#DIV/0!</v>
      </c>
      <c r="C148" s="343" t="e">
        <f>Prognoser!AA51</f>
        <v>#DIV/0!</v>
      </c>
      <c r="D148" s="343" t="e">
        <f>Prognoser!AB51</f>
        <v>#DIV/0!</v>
      </c>
      <c r="E148" s="343" t="e">
        <f>Prognoser!AC51</f>
        <v>#DIV/0!</v>
      </c>
    </row>
    <row r="149" spans="1:97" s="372" customFormat="1" x14ac:dyDescent="0.35">
      <c r="A149" s="338" t="s">
        <v>1</v>
      </c>
      <c r="B149" s="343" t="e">
        <f>Prognoser!Z52</f>
        <v>#DIV/0!</v>
      </c>
      <c r="C149" s="343" t="e">
        <f>Prognoser!AA52</f>
        <v>#DIV/0!</v>
      </c>
      <c r="D149" s="343" t="e">
        <f>Prognoser!AB52</f>
        <v>#DIV/0!</v>
      </c>
      <c r="E149" s="343" t="e">
        <f>Prognoser!AC52</f>
        <v>#DIV/0!</v>
      </c>
    </row>
    <row r="150" spans="1:97" s="372" customFormat="1" x14ac:dyDescent="0.35">
      <c r="A150" s="338" t="s">
        <v>2</v>
      </c>
      <c r="B150" s="343" t="e">
        <f>Prognoser!Z53</f>
        <v>#DIV/0!</v>
      </c>
      <c r="C150" s="343" t="e">
        <f>Prognoser!AA53</f>
        <v>#DIV/0!</v>
      </c>
      <c r="D150" s="343" t="e">
        <f>Prognoser!AB53</f>
        <v>#DIV/0!</v>
      </c>
      <c r="E150" s="343" t="e">
        <f>Prognoser!AC53</f>
        <v>#DIV/0!</v>
      </c>
    </row>
    <row r="151" spans="1:97" s="372" customFormat="1" x14ac:dyDescent="0.35">
      <c r="A151" s="338" t="s">
        <v>11</v>
      </c>
      <c r="B151" s="343" t="e">
        <f>Prognoser!Z54</f>
        <v>#DIV/0!</v>
      </c>
      <c r="C151" s="343" t="e">
        <f>Prognoser!AA54</f>
        <v>#DIV/0!</v>
      </c>
      <c r="D151" s="343" t="e">
        <f>Prognoser!AB54</f>
        <v>#DIV/0!</v>
      </c>
      <c r="E151" s="343" t="e">
        <f>Prognoser!AC54</f>
        <v>#DIV/0!</v>
      </c>
    </row>
    <row r="152" spans="1:97" s="372" customFormat="1" x14ac:dyDescent="0.35">
      <c r="A152" s="338" t="s">
        <v>7</v>
      </c>
      <c r="B152" s="343" t="e">
        <f>Prognoser!Z55</f>
        <v>#DIV/0!</v>
      </c>
      <c r="C152" s="343" t="e">
        <f>Prognoser!AA55</f>
        <v>#DIV/0!</v>
      </c>
      <c r="D152" s="343" t="e">
        <f>Prognoser!AB55</f>
        <v>#DIV/0!</v>
      </c>
      <c r="E152" s="343" t="e">
        <f>Prognoser!AC55</f>
        <v>#DIV/0!</v>
      </c>
    </row>
    <row r="153" spans="1:97" s="372" customFormat="1" x14ac:dyDescent="0.35">
      <c r="A153" s="338" t="s">
        <v>3</v>
      </c>
      <c r="B153" s="343" t="e">
        <f>Prognoser!Z56</f>
        <v>#DIV/0!</v>
      </c>
      <c r="C153" s="343" t="e">
        <f>Prognoser!AA56</f>
        <v>#DIV/0!</v>
      </c>
      <c r="D153" s="343" t="e">
        <f>Prognoser!AB56</f>
        <v>#DIV/0!</v>
      </c>
      <c r="E153" s="343" t="e">
        <f>Prognoser!AC56</f>
        <v>#DIV/0!</v>
      </c>
    </row>
    <row r="154" spans="1:97" s="372" customFormat="1" x14ac:dyDescent="0.35">
      <c r="A154" s="338" t="s">
        <v>4</v>
      </c>
      <c r="B154" s="343" t="e">
        <f>Prognoser!Z57</f>
        <v>#DIV/0!</v>
      </c>
      <c r="C154" s="343" t="e">
        <f>Prognoser!AA57</f>
        <v>#DIV/0!</v>
      </c>
      <c r="D154" s="343" t="e">
        <f>Prognoser!AB57</f>
        <v>#DIV/0!</v>
      </c>
      <c r="E154" s="343" t="e">
        <f>Prognoser!AC57</f>
        <v>#DIV/0!</v>
      </c>
    </row>
    <row r="155" spans="1:97" s="372" customFormat="1" x14ac:dyDescent="0.35">
      <c r="A155" s="338"/>
      <c r="B155" s="343"/>
      <c r="C155" s="343"/>
      <c r="D155" s="343"/>
      <c r="E155" s="343"/>
    </row>
    <row r="156" spans="1:97" s="372" customFormat="1" x14ac:dyDescent="0.35">
      <c r="A156" s="374" t="s">
        <v>599</v>
      </c>
      <c r="B156" s="343"/>
      <c r="C156" s="343"/>
      <c r="D156" s="343"/>
      <c r="E156" s="343"/>
      <c r="G156" s="345" t="s">
        <v>600</v>
      </c>
    </row>
    <row r="157" spans="1:97" s="372" customFormat="1" ht="15.5" x14ac:dyDescent="0.35">
      <c r="A157" s="346" t="s">
        <v>9</v>
      </c>
      <c r="B157" s="337"/>
      <c r="C157" s="337"/>
      <c r="D157" s="337" t="str">
        <f>IFERROR(INDEX(Indata!$A$12:$A$18,MATCH(D158,Indata!$B$12:$B$18,0)),"")</f>
        <v>Basår</v>
      </c>
      <c r="E157" s="337" t="str">
        <f>IFERROR(INDEX(Indata!$A$12:$A$18,MATCH(E158,Indata!$B$12:$B$18,0)),"")</f>
        <v/>
      </c>
      <c r="F157" s="337" t="str">
        <f>IFERROR(INDEX(Indata!$A$12:$A$18,MATCH(F158,Indata!$B$12:$B$18,0)),"")</f>
        <v/>
      </c>
      <c r="G157" s="337" t="str">
        <f>IFERROR(INDEX(Indata!$A$12:$A$18,MATCH(G158,Indata!$B$12:$B$18,0)),"")</f>
        <v/>
      </c>
      <c r="H157" s="337" t="str">
        <f>IFERROR(INDEX(Indata!$A$12:$A$18,MATCH(H158,Indata!$B$12:$B$18,0)),"")</f>
        <v/>
      </c>
      <c r="I157" s="337" t="str">
        <f>IFERROR(INDEX(Indata!$A$12:$A$18,MATCH(I158,Indata!$B$12:$B$18,0)),"")</f>
        <v/>
      </c>
      <c r="J157" s="337" t="str">
        <f>IFERROR(INDEX(Indata!$A$12:$A$18,MATCH(J158,Indata!$B$12:$B$18,0)),"")</f>
        <v/>
      </c>
      <c r="K157" s="337" t="str">
        <f>IFERROR(INDEX(Indata!$A$12:$A$18,MATCH(K158,Indata!$B$12:$B$18,0)),"")</f>
        <v/>
      </c>
      <c r="L157" s="337" t="str">
        <f>IFERROR(INDEX(Indata!$A$12:$A$18,MATCH(L158,Indata!$B$12:$B$18,0)),"")</f>
        <v/>
      </c>
      <c r="M157" s="337" t="str">
        <f>IFERROR(INDEX(Indata!$A$12:$A$18,MATCH(M158,Indata!$B$12:$B$18,0)),"")</f>
        <v>Diskonteringsår</v>
      </c>
      <c r="N157" s="337" t="str">
        <f>IFERROR(INDEX(Indata!$A$12:$A$18,MATCH(N158,Indata!$B$12:$B$18,0)),"")</f>
        <v/>
      </c>
      <c r="O157" s="337" t="str">
        <f>IFERROR(INDEX(Indata!$A$12:$A$18,MATCH(O158,Indata!$B$12:$B$18,0)),"")</f>
        <v/>
      </c>
      <c r="P157" s="337" t="str">
        <f>IFERROR(INDEX(Indata!$A$12:$A$18,MATCH(P158,Indata!$B$12:$B$18,0)),"")</f>
        <v/>
      </c>
      <c r="Q157" s="337" t="str">
        <f>IFERROR(INDEX(Indata!$A$12:$A$18,MATCH(Q158,Indata!$B$12:$B$18,0)),"")</f>
        <v/>
      </c>
      <c r="R157" s="337" t="str">
        <f>IFERROR(INDEX(Indata!$A$12:$A$18,MATCH(R158,Indata!$B$12:$B$18,0)),"")</f>
        <v/>
      </c>
      <c r="S157" s="337" t="str">
        <f>IFERROR(INDEX(Indata!$A$12:$A$18,MATCH(S158,Indata!$B$12:$B$18,0)),"")</f>
        <v/>
      </c>
      <c r="T157" s="337" t="str">
        <f>IFERROR(INDEX(Indata!$A$12:$A$18,MATCH(T158,Indata!$B$12:$B$18,0)),"")</f>
        <v/>
      </c>
      <c r="U157" s="337" t="str">
        <f>IFERROR(INDEX(Indata!$A$12:$A$18,MATCH(U158,Indata!$B$12:$B$18,0)),"")</f>
        <v/>
      </c>
      <c r="V157" s="337" t="str">
        <f>IFERROR(INDEX(Indata!$A$12:$A$18,MATCH(V158,Indata!$B$12:$B$18,0)),"")</f>
        <v/>
      </c>
      <c r="W157" s="337" t="str">
        <f>IFERROR(INDEX(Indata!$A$12:$A$18,MATCH(W158,Indata!$B$12:$B$18,0)),"")</f>
        <v/>
      </c>
      <c r="X157" s="337" t="str">
        <f>IFERROR(INDEX(Indata!$A$12:$A$18,MATCH(X158,Indata!$B$12:$B$18,0)),"")</f>
        <v/>
      </c>
      <c r="Y157" s="337" t="str">
        <f>IFERROR(INDEX(Indata!$A$12:$A$18,MATCH(Y158,Indata!$B$12:$B$18,0)),"")</f>
        <v/>
      </c>
      <c r="Z157" s="337" t="str">
        <f>IFERROR(INDEX(Indata!$A$12:$A$18,MATCH(Z158,Indata!$B$12:$B$18,0)),"")</f>
        <v/>
      </c>
      <c r="AA157" s="337" t="str">
        <f>IFERROR(INDEX(Indata!$A$12:$A$18,MATCH(AA158,Indata!$B$12:$B$18,0)),"")</f>
        <v/>
      </c>
      <c r="AB157" s="337" t="str">
        <f>IFERROR(INDEX(Indata!$A$12:$A$18,MATCH(AB158,Indata!$B$12:$B$18,0)),"")</f>
        <v/>
      </c>
      <c r="AC157" s="337" t="str">
        <f>IFERROR(INDEX(Indata!$A$12:$A$18,MATCH(AC158,Indata!$B$12:$B$18,0)),"")</f>
        <v/>
      </c>
      <c r="AD157" s="337" t="str">
        <f>IFERROR(INDEX(Indata!$A$12:$A$18,MATCH(AD158,Indata!$B$12:$B$18,0)),"")</f>
        <v>Prognosår 1</v>
      </c>
      <c r="AE157" s="337" t="str">
        <f>IFERROR(INDEX(Indata!$A$12:$A$18,MATCH(AE158,Indata!$B$12:$B$18,0)),"")</f>
        <v/>
      </c>
      <c r="AF157" s="337" t="str">
        <f>IFERROR(INDEX(Indata!$A$12:$A$18,MATCH(AF158,Indata!$B$12:$B$18,0)),"")</f>
        <v/>
      </c>
      <c r="AG157" s="337" t="str">
        <f>IFERROR(INDEX(Indata!$A$12:$A$18,MATCH(AG158,Indata!$B$12:$B$18,0)),"")</f>
        <v/>
      </c>
      <c r="AH157" s="337" t="str">
        <f>IFERROR(INDEX(Indata!$A$12:$A$18,MATCH(AH158,Indata!$B$12:$B$18,0)),"")</f>
        <v/>
      </c>
      <c r="AI157" s="337" t="str">
        <f>IFERROR(INDEX(Indata!$A$12:$A$18,MATCH(AI158,Indata!$B$12:$B$18,0)),"")</f>
        <v/>
      </c>
      <c r="AJ157" s="337" t="str">
        <f>IFERROR(INDEX(Indata!$A$12:$A$18,MATCH(AJ158,Indata!$B$12:$B$18,0)),"")</f>
        <v/>
      </c>
      <c r="AK157" s="337" t="str">
        <f>IFERROR(INDEX(Indata!$A$12:$A$18,MATCH(AK158,Indata!$B$12:$B$18,0)),"")</f>
        <v/>
      </c>
      <c r="AL157" s="337" t="str">
        <f>IFERROR(INDEX(Indata!$A$12:$A$18,MATCH(AL158,Indata!$B$12:$B$18,0)),"")</f>
        <v/>
      </c>
      <c r="AM157" s="337" t="str">
        <f>IFERROR(INDEX(Indata!$A$12:$A$18,MATCH(AM158,Indata!$B$12:$B$18,0)),"")</f>
        <v/>
      </c>
      <c r="AN157" s="337" t="str">
        <f>IFERROR(INDEX(Indata!$A$12:$A$18,MATCH(AN158,Indata!$B$12:$B$18,0)),"")</f>
        <v/>
      </c>
      <c r="AO157" s="337" t="str">
        <f>IFERROR(INDEX(Indata!$A$12:$A$18,MATCH(AO158,Indata!$B$12:$B$18,0)),"")</f>
        <v/>
      </c>
      <c r="AP157" s="337" t="str">
        <f>IFERROR(INDEX(Indata!$A$12:$A$18,MATCH(AP158,Indata!$B$12:$B$18,0)),"")</f>
        <v/>
      </c>
      <c r="AQ157" s="337" t="str">
        <f>IFERROR(INDEX(Indata!$A$12:$A$18,MATCH(AQ158,Indata!$B$12:$B$18,0)),"")</f>
        <v/>
      </c>
      <c r="AR157" s="337" t="str">
        <f>IFERROR(INDEX(Indata!$A$12:$A$18,MATCH(AR158,Indata!$B$12:$B$18,0)),"")</f>
        <v/>
      </c>
      <c r="AS157" s="337" t="str">
        <f>IFERROR(INDEX(Indata!$A$12:$A$18,MATCH(AS158,Indata!$B$12:$B$18,0)),"")</f>
        <v/>
      </c>
      <c r="AT157" s="337" t="str">
        <f>IFERROR(INDEX(Indata!$A$12:$A$18,MATCH(AT158,Indata!$B$12:$B$18,0)),"")</f>
        <v/>
      </c>
      <c r="AU157" s="337" t="str">
        <f>IFERROR(INDEX(Indata!$A$12:$A$18,MATCH(AU158,Indata!$B$12:$B$18,0)),"")</f>
        <v/>
      </c>
      <c r="AV157" s="337" t="str">
        <f>IFERROR(INDEX(Indata!$A$12:$A$18,MATCH(AV158,Indata!$B$12:$B$18,0)),"")</f>
        <v/>
      </c>
      <c r="AW157" s="337" t="str">
        <f>IFERROR(INDEX(Indata!$A$12:$A$18,MATCH(AW158,Indata!$B$12:$B$18,0)),"")</f>
        <v/>
      </c>
      <c r="AX157" s="337" t="str">
        <f>IFERROR(INDEX(Indata!$A$12:$A$18,MATCH(AX158,Indata!$B$12:$B$18,0)),"")</f>
        <v>Prognosår 2</v>
      </c>
      <c r="AY157" s="337" t="str">
        <f>IFERROR(INDEX(Indata!$A$12:$A$18,MATCH(AY158,Indata!$B$12:$B$18,0)),"")</f>
        <v/>
      </c>
      <c r="AZ157" s="337" t="str">
        <f>IFERROR(INDEX(Indata!$A$12:$A$18,MATCH(AZ158,Indata!$B$12:$B$18,0)),"")</f>
        <v/>
      </c>
      <c r="BA157" s="337" t="str">
        <f>IFERROR(INDEX(Indata!$A$12:$A$18,MATCH(BA158,Indata!$B$12:$B$18,0)),"")</f>
        <v/>
      </c>
      <c r="BB157" s="337" t="str">
        <f>IFERROR(INDEX(Indata!$A$12:$A$18,MATCH(BB158,Indata!$B$12:$B$18,0)),"")</f>
        <v/>
      </c>
      <c r="BC157" s="337" t="str">
        <f>IFERROR(INDEX(Indata!$A$12:$A$18,MATCH(BC158,Indata!$B$12:$B$18,0)),"")</f>
        <v/>
      </c>
      <c r="BD157" s="337" t="str">
        <f>IFERROR(INDEX(Indata!$A$12:$A$18,MATCH(BD158,Indata!$B$12:$B$18,0)),"")</f>
        <v/>
      </c>
      <c r="BE157" s="337" t="str">
        <f>IFERROR(INDEX(Indata!$A$12:$A$18,MATCH(BE158,Indata!$B$12:$B$18,0)),"")</f>
        <v/>
      </c>
      <c r="BF157" s="337" t="str">
        <f>IFERROR(INDEX(Indata!$A$12:$A$18,MATCH(BF158,Indata!$B$12:$B$18,0)),"")</f>
        <v/>
      </c>
      <c r="BG157" s="337" t="str">
        <f>IFERROR(INDEX(Indata!$A$12:$A$18,MATCH(BG158,Indata!$B$12:$B$18,0)),"")</f>
        <v/>
      </c>
      <c r="BH157" s="337" t="str">
        <f>IFERROR(INDEX(Indata!$A$12:$A$18,MATCH(BH158,Indata!$B$12:$B$18,0)),"")</f>
        <v/>
      </c>
      <c r="BI157" s="337" t="str">
        <f>IFERROR(INDEX(Indata!$A$12:$A$18,MATCH(BI158,Indata!$B$12:$B$18,0)),"")</f>
        <v/>
      </c>
      <c r="BJ157" s="337" t="str">
        <f>IFERROR(INDEX(Indata!$A$12:$A$18,MATCH(BJ158,Indata!$B$12:$B$18,0)),"")</f>
        <v/>
      </c>
      <c r="BK157" s="337" t="str">
        <f>IFERROR(INDEX(Indata!$A$12:$A$18,MATCH(BK158,Indata!$B$12:$B$18,0)),"")</f>
        <v/>
      </c>
      <c r="BL157" s="337" t="str">
        <f>IFERROR(INDEX(Indata!$A$12:$A$18,MATCH(BL158,Indata!$B$12:$B$18,0)),"")</f>
        <v/>
      </c>
      <c r="BM157" s="337" t="str">
        <f>IFERROR(INDEX(Indata!$A$12:$A$18,MATCH(BM158,Indata!$B$12:$B$18,0)),"")</f>
        <v/>
      </c>
      <c r="BN157" s="337" t="str">
        <f>IFERROR(INDEX(Indata!$A$12:$A$18,MATCH(BN158,Indata!$B$12:$B$18,0)),"")</f>
        <v/>
      </c>
      <c r="BO157" s="337" t="str">
        <f>IFERROR(INDEX(Indata!$A$12:$A$18,MATCH(BO158,Indata!$B$12:$B$18,0)),"")</f>
        <v/>
      </c>
      <c r="BP157" s="337" t="str">
        <f>IFERROR(INDEX(Indata!$A$12:$A$18,MATCH(BP158,Indata!$B$12:$B$18,0)),"")</f>
        <v/>
      </c>
      <c r="BQ157" s="337" t="str">
        <f>IF(OR(BP157="Slutår",BP157="beräknas ej"),"beräknas ej",IFERROR(INDEX(Indata!$A$12:$A$18,MATCH(BQ158,Indata!$B$12:$B$18,0)),""))</f>
        <v/>
      </c>
      <c r="BR157" s="337" t="str">
        <f>IF(OR(BQ157="Slutår",BQ157="beräknas ej"),"beräknas ej",IFERROR(INDEX(Indata!$A$12:$A$18,MATCH(BR158,Indata!$B$12:$B$18,0)),""))</f>
        <v/>
      </c>
      <c r="BS157" s="337" t="str">
        <f>IF(OR(BR157="Slutår",BR157="beräknas ej"),"beräknas ej",IFERROR(INDEX(Indata!$A$12:$A$18,MATCH(BS158,Indata!$B$12:$B$18,0)),""))</f>
        <v/>
      </c>
      <c r="BT157" s="337" t="str">
        <f>IF(OR(BS157="Slutår",BS157="beräknas ej"),"beräknas ej",IFERROR(INDEX(Indata!$A$12:$A$18,MATCH(BT158,Indata!$B$12:$B$18,0)),""))</f>
        <v>Slutår</v>
      </c>
      <c r="BU157" s="337" t="str">
        <f>IF(OR(BT157="Slutår",BT157="beräknas ej"),"beräknas ej",IFERROR(INDEX(Indata!$A$12:$A$18,MATCH(BU158,Indata!$B$12:$B$18,0)),""))</f>
        <v>beräknas ej</v>
      </c>
      <c r="BV157" s="337" t="str">
        <f>IF(OR(BU157="Slutår",BU157="beräknas ej"),"beräknas ej",IFERROR(INDEX(Indata!$A$12:$A$18,MATCH(BV158,Indata!$B$12:$B$18,0)),""))</f>
        <v>beräknas ej</v>
      </c>
      <c r="BW157" s="337" t="str">
        <f>IF(OR(BV157="Slutår",BV157="beräknas ej"),"beräknas ej",IFERROR(INDEX(Indata!$A$12:$A$18,MATCH(BW158,Indata!$B$12:$B$18,0)),""))</f>
        <v>beräknas ej</v>
      </c>
      <c r="BX157" s="337" t="str">
        <f>IF(OR(BW157="Slutår",BW157="beräknas ej"),"beräknas ej",IFERROR(INDEX(Indata!$A$12:$A$18,MATCH(BX158,Indata!$B$12:$B$18,0)),""))</f>
        <v>beräknas ej</v>
      </c>
      <c r="BY157" s="337" t="str">
        <f>IF(OR(BX157="Slutår",BX157="beräknas ej"),"beräknas ej",IFERROR(INDEX(Indata!$A$12:$A$18,MATCH(BY158,Indata!$B$12:$B$18,0)),""))</f>
        <v>beräknas ej</v>
      </c>
      <c r="BZ157" s="337" t="str">
        <f>IF(OR(BY157="Slutår",BY157="beräknas ej"),"beräknas ej",IFERROR(INDEX(Indata!$A$12:$A$18,MATCH(BZ158,Indata!$B$12:$B$18,0)),""))</f>
        <v>beräknas ej</v>
      </c>
      <c r="CA157" s="337" t="str">
        <f>IF(OR(BZ157="Slutår",BZ157="beräknas ej"),"beräknas ej",IFERROR(INDEX(Indata!$A$12:$A$18,MATCH(CA158,Indata!$B$12:$B$18,0)),""))</f>
        <v>beräknas ej</v>
      </c>
      <c r="CB157" s="337" t="str">
        <f>IF(OR(CA157="Slutår",CA157="beräknas ej"),"beräknas ej",IFERROR(INDEX(Indata!$A$12:$A$18,MATCH(CB158,Indata!$B$12:$B$18,0)),""))</f>
        <v>beräknas ej</v>
      </c>
      <c r="CC157" s="337" t="str">
        <f>IF(OR(CB157="Slutår",CB157="beräknas ej"),"beräknas ej",IFERROR(INDEX(Indata!$A$12:$A$18,MATCH(CC158,Indata!$B$12:$B$18,0)),""))</f>
        <v>beräknas ej</v>
      </c>
      <c r="CD157" s="337" t="str">
        <f>IF(OR(CC157="Slutår",CC157="beräknas ej"),"beräknas ej",IFERROR(INDEX(Indata!$A$12:$A$18,MATCH(CD158,Indata!$B$12:$B$18,0)),""))</f>
        <v>beräknas ej</v>
      </c>
      <c r="CE157" s="337" t="str">
        <f>IF(OR(CD157="Slutår",CD157="beräknas ej"),"beräknas ej",IFERROR(INDEX(Indata!$A$12:$A$18,MATCH(CE158,Indata!$B$12:$B$18,0)),""))</f>
        <v>beräknas ej</v>
      </c>
      <c r="CF157" s="337" t="str">
        <f>IF(OR(CE157="Slutår",CE157="beräknas ej"),"beräknas ej",IFERROR(INDEX(Indata!$A$12:$A$18,MATCH(CF158,Indata!$B$12:$B$18,0)),""))</f>
        <v>beräknas ej</v>
      </c>
      <c r="CG157" s="337" t="str">
        <f>IF(OR(CF157="Slutår",CF157="beräknas ej"),"beräknas ej",IFERROR(INDEX(Indata!$A$12:$A$18,MATCH(CG158,Indata!$B$12:$B$18,0)),""))</f>
        <v>beräknas ej</v>
      </c>
      <c r="CH157" s="337" t="str">
        <f>IF(OR(CG157="Slutår",CG157="beräknas ej"),"beräknas ej",IFERROR(INDEX(Indata!$A$12:$A$18,MATCH(CH158,Indata!$B$12:$B$18,0)),""))</f>
        <v>beräknas ej</v>
      </c>
      <c r="CI157" s="337" t="str">
        <f>IF(OR(CH157="Slutår",CH157="beräknas ej"),"beräknas ej",IFERROR(INDEX(Indata!$A$12:$A$18,MATCH(CI158,Indata!$B$12:$B$18,0)),""))</f>
        <v>beräknas ej</v>
      </c>
      <c r="CJ157" s="337" t="str">
        <f>IF(OR(CI157="Slutår",CI157="beräknas ej"),"beräknas ej",IFERROR(INDEX(Indata!$A$12:$A$18,MATCH(CJ158,Indata!$B$12:$B$18,0)),""))</f>
        <v>beräknas ej</v>
      </c>
      <c r="CK157" s="337" t="str">
        <f>IF(OR(CJ157="Slutår",CJ157="beräknas ej"),"beräknas ej",IFERROR(INDEX(Indata!$A$12:$A$18,MATCH(CK158,Indata!$B$12:$B$18,0)),""))</f>
        <v>beräknas ej</v>
      </c>
      <c r="CL157" s="337" t="str">
        <f>IF(OR(CK157="Slutår",CK157="beräknas ej"),"beräknas ej",IFERROR(INDEX(Indata!$A$12:$A$18,MATCH(CL158,Indata!$B$12:$B$18,0)),""))</f>
        <v>beräknas ej</v>
      </c>
      <c r="CM157" s="337" t="str">
        <f>IF(OR(CL157="Slutår",CL157="beräknas ej"),"beräknas ej",IFERROR(INDEX(Indata!$A$12:$A$18,MATCH(CM158,Indata!$B$12:$B$18,0)),""))</f>
        <v>beräknas ej</v>
      </c>
      <c r="CN157" s="337" t="str">
        <f>IF(OR(CM157="Slutår",CM157="beräknas ej"),"beräknas ej",IFERROR(INDEX(Indata!$A$12:$A$18,MATCH(CN158,Indata!$B$12:$B$18,0)),""))</f>
        <v>beräknas ej</v>
      </c>
      <c r="CO157" s="337" t="str">
        <f>IF(OR(CN157="Slutår",CN157="beräknas ej"),"beräknas ej",IFERROR(INDEX(Indata!$A$12:$A$18,MATCH(CO158,Indata!$B$12:$B$18,0)),""))</f>
        <v>beräknas ej</v>
      </c>
      <c r="CP157" s="337" t="str">
        <f>IF(OR(CO157="Slutår",CO157="beräknas ej"),"beräknas ej",IFERROR(INDEX(Indata!$A$12:$A$18,MATCH(CP158,Indata!$B$12:$B$18,0)),""))</f>
        <v>beräknas ej</v>
      </c>
      <c r="CQ157" s="337" t="str">
        <f>IF(OR(CP157="Slutår",CP157="beräknas ej"),"beräknas ej",IFERROR(INDEX(Indata!$A$12:$A$18,MATCH(CQ158,Indata!$B$12:$B$18,0)),""))</f>
        <v>beräknas ej</v>
      </c>
      <c r="CR157" s="337" t="str">
        <f>IF(OR(CQ157="Slutår",CQ157="beräknas ej"),"beräknas ej",IFERROR(INDEX(Indata!$A$12:$A$18,MATCH(CR158,Indata!$B$12:$B$18,0)),""))</f>
        <v>beräknas ej</v>
      </c>
      <c r="CS157" s="337" t="str">
        <f>IF(OR(CR157="Slutår",CR157="beräknas ej"),"beräknas ej",IFERROR(INDEX(Indata!$A$12:$A$18,MATCH(CS158,Indata!$B$12:$B$18,0)),""))</f>
        <v>beräknas ej</v>
      </c>
    </row>
    <row r="158" spans="1:97" s="375" customFormat="1" x14ac:dyDescent="0.35">
      <c r="A158" s="347" t="s">
        <v>72</v>
      </c>
      <c r="B158" s="347" t="s">
        <v>51</v>
      </c>
      <c r="C158" s="347" t="s">
        <v>73</v>
      </c>
      <c r="D158" s="347">
        <f>D18</f>
        <v>2019</v>
      </c>
      <c r="E158" s="347">
        <f>D158+1</f>
        <v>2020</v>
      </c>
      <c r="F158" s="347">
        <f t="shared" ref="F158" si="232">E158+1</f>
        <v>2021</v>
      </c>
      <c r="G158" s="347">
        <f t="shared" ref="G158" si="233">F158+1</f>
        <v>2022</v>
      </c>
      <c r="H158" s="347">
        <f t="shared" ref="H158" si="234">G158+1</f>
        <v>2023</v>
      </c>
      <c r="I158" s="347">
        <f t="shared" ref="I158" si="235">H158+1</f>
        <v>2024</v>
      </c>
      <c r="J158" s="347">
        <f t="shared" ref="J158" si="236">I158+1</f>
        <v>2025</v>
      </c>
      <c r="K158" s="347">
        <f t="shared" ref="K158" si="237">J158+1</f>
        <v>2026</v>
      </c>
      <c r="L158" s="347">
        <f t="shared" ref="L158" si="238">K158+1</f>
        <v>2027</v>
      </c>
      <c r="M158" s="347">
        <f t="shared" ref="M158" si="239">L158+1</f>
        <v>2028</v>
      </c>
      <c r="N158" s="347">
        <f t="shared" ref="N158" si="240">M158+1</f>
        <v>2029</v>
      </c>
      <c r="O158" s="347">
        <f t="shared" ref="O158" si="241">N158+1</f>
        <v>2030</v>
      </c>
      <c r="P158" s="347">
        <f t="shared" ref="P158" si="242">O158+1</f>
        <v>2031</v>
      </c>
      <c r="Q158" s="347">
        <f t="shared" ref="Q158" si="243">P158+1</f>
        <v>2032</v>
      </c>
      <c r="R158" s="347">
        <f t="shared" ref="R158" si="244">Q158+1</f>
        <v>2033</v>
      </c>
      <c r="S158" s="347">
        <f t="shared" ref="S158" si="245">R158+1</f>
        <v>2034</v>
      </c>
      <c r="T158" s="347">
        <f t="shared" ref="T158" si="246">S158+1</f>
        <v>2035</v>
      </c>
      <c r="U158" s="347">
        <f t="shared" ref="U158" si="247">T158+1</f>
        <v>2036</v>
      </c>
      <c r="V158" s="347">
        <f t="shared" ref="V158" si="248">U158+1</f>
        <v>2037</v>
      </c>
      <c r="W158" s="347">
        <f t="shared" ref="W158" si="249">V158+1</f>
        <v>2038</v>
      </c>
      <c r="X158" s="347">
        <f t="shared" ref="X158" si="250">W158+1</f>
        <v>2039</v>
      </c>
      <c r="Y158" s="347">
        <f t="shared" ref="Y158" si="251">X158+1</f>
        <v>2040</v>
      </c>
      <c r="Z158" s="347">
        <f t="shared" ref="Z158" si="252">Y158+1</f>
        <v>2041</v>
      </c>
      <c r="AA158" s="347">
        <f t="shared" ref="AA158" si="253">Z158+1</f>
        <v>2042</v>
      </c>
      <c r="AB158" s="347">
        <f t="shared" ref="AB158" si="254">AA158+1</f>
        <v>2043</v>
      </c>
      <c r="AC158" s="347">
        <f t="shared" ref="AC158" si="255">AB158+1</f>
        <v>2044</v>
      </c>
      <c r="AD158" s="347">
        <f t="shared" ref="AD158" si="256">AC158+1</f>
        <v>2045</v>
      </c>
      <c r="AE158" s="347">
        <f t="shared" ref="AE158" si="257">AD158+1</f>
        <v>2046</v>
      </c>
      <c r="AF158" s="347">
        <f t="shared" ref="AF158" si="258">AE158+1</f>
        <v>2047</v>
      </c>
      <c r="AG158" s="347">
        <f t="shared" ref="AG158" si="259">AF158+1</f>
        <v>2048</v>
      </c>
      <c r="AH158" s="347">
        <f t="shared" ref="AH158" si="260">AG158+1</f>
        <v>2049</v>
      </c>
      <c r="AI158" s="347">
        <f t="shared" ref="AI158" si="261">AH158+1</f>
        <v>2050</v>
      </c>
      <c r="AJ158" s="347">
        <f t="shared" ref="AJ158" si="262">AI158+1</f>
        <v>2051</v>
      </c>
      <c r="AK158" s="347">
        <f t="shared" ref="AK158" si="263">AJ158+1</f>
        <v>2052</v>
      </c>
      <c r="AL158" s="347">
        <f t="shared" ref="AL158" si="264">AK158+1</f>
        <v>2053</v>
      </c>
      <c r="AM158" s="347">
        <f t="shared" ref="AM158" si="265">AL158+1</f>
        <v>2054</v>
      </c>
      <c r="AN158" s="347">
        <f t="shared" ref="AN158" si="266">AM158+1</f>
        <v>2055</v>
      </c>
      <c r="AO158" s="347">
        <f t="shared" ref="AO158" si="267">AN158+1</f>
        <v>2056</v>
      </c>
      <c r="AP158" s="347">
        <f t="shared" ref="AP158" si="268">AO158+1</f>
        <v>2057</v>
      </c>
      <c r="AQ158" s="347">
        <f t="shared" ref="AQ158" si="269">AP158+1</f>
        <v>2058</v>
      </c>
      <c r="AR158" s="347">
        <f t="shared" ref="AR158" si="270">AQ158+1</f>
        <v>2059</v>
      </c>
      <c r="AS158" s="347">
        <f t="shared" ref="AS158" si="271">AR158+1</f>
        <v>2060</v>
      </c>
      <c r="AT158" s="347">
        <f t="shared" ref="AT158" si="272">AS158+1</f>
        <v>2061</v>
      </c>
      <c r="AU158" s="347">
        <f t="shared" ref="AU158" si="273">AT158+1</f>
        <v>2062</v>
      </c>
      <c r="AV158" s="347">
        <f t="shared" ref="AV158" si="274">AU158+1</f>
        <v>2063</v>
      </c>
      <c r="AW158" s="347">
        <f t="shared" ref="AW158" si="275">AV158+1</f>
        <v>2064</v>
      </c>
      <c r="AX158" s="347">
        <f t="shared" ref="AX158" si="276">AW158+1</f>
        <v>2065</v>
      </c>
      <c r="AY158" s="347">
        <f t="shared" ref="AY158" si="277">AX158+1</f>
        <v>2066</v>
      </c>
      <c r="AZ158" s="347">
        <f t="shared" ref="AZ158" si="278">AY158+1</f>
        <v>2067</v>
      </c>
      <c r="BA158" s="347">
        <f t="shared" ref="BA158" si="279">AZ158+1</f>
        <v>2068</v>
      </c>
      <c r="BB158" s="347">
        <f t="shared" ref="BB158" si="280">BA158+1</f>
        <v>2069</v>
      </c>
      <c r="BC158" s="347">
        <f t="shared" ref="BC158" si="281">BB158+1</f>
        <v>2070</v>
      </c>
      <c r="BD158" s="347">
        <f t="shared" ref="BD158" si="282">BC158+1</f>
        <v>2071</v>
      </c>
      <c r="BE158" s="347">
        <f t="shared" ref="BE158" si="283">BD158+1</f>
        <v>2072</v>
      </c>
      <c r="BF158" s="347">
        <f t="shared" ref="BF158" si="284">BE158+1</f>
        <v>2073</v>
      </c>
      <c r="BG158" s="347">
        <f t="shared" ref="BG158" si="285">BF158+1</f>
        <v>2074</v>
      </c>
      <c r="BH158" s="347">
        <f t="shared" ref="BH158" si="286">BG158+1</f>
        <v>2075</v>
      </c>
      <c r="BI158" s="347">
        <f t="shared" ref="BI158" si="287">BH158+1</f>
        <v>2076</v>
      </c>
      <c r="BJ158" s="347">
        <f t="shared" ref="BJ158" si="288">BI158+1</f>
        <v>2077</v>
      </c>
      <c r="BK158" s="347">
        <f t="shared" ref="BK158" si="289">BJ158+1</f>
        <v>2078</v>
      </c>
      <c r="BL158" s="347">
        <f t="shared" ref="BL158" si="290">BK158+1</f>
        <v>2079</v>
      </c>
      <c r="BM158" s="347">
        <f t="shared" ref="BM158" si="291">BL158+1</f>
        <v>2080</v>
      </c>
      <c r="BN158" s="347">
        <f t="shared" ref="BN158" si="292">BM158+1</f>
        <v>2081</v>
      </c>
      <c r="BO158" s="347">
        <f t="shared" ref="BO158" si="293">BN158+1</f>
        <v>2082</v>
      </c>
      <c r="BP158" s="347">
        <f t="shared" ref="BP158" si="294">BO158+1</f>
        <v>2083</v>
      </c>
      <c r="BQ158" s="347">
        <f t="shared" ref="BQ158" si="295">BP158+1</f>
        <v>2084</v>
      </c>
      <c r="BR158" s="347">
        <f t="shared" ref="BR158" si="296">BQ158+1</f>
        <v>2085</v>
      </c>
      <c r="BS158" s="347">
        <f t="shared" ref="BS158" si="297">BR158+1</f>
        <v>2086</v>
      </c>
      <c r="BT158" s="347">
        <f t="shared" ref="BT158" si="298">BS158+1</f>
        <v>2087</v>
      </c>
      <c r="BU158" s="347">
        <f t="shared" ref="BU158" si="299">BT158+1</f>
        <v>2088</v>
      </c>
      <c r="BV158" s="347">
        <f t="shared" ref="BV158" si="300">BU158+1</f>
        <v>2089</v>
      </c>
      <c r="BW158" s="347">
        <f t="shared" ref="BW158" si="301">BV158+1</f>
        <v>2090</v>
      </c>
      <c r="BX158" s="347">
        <f t="shared" ref="BX158" si="302">BW158+1</f>
        <v>2091</v>
      </c>
      <c r="BY158" s="347">
        <f t="shared" ref="BY158" si="303">BX158+1</f>
        <v>2092</v>
      </c>
      <c r="BZ158" s="347">
        <f t="shared" ref="BZ158" si="304">BY158+1</f>
        <v>2093</v>
      </c>
      <c r="CA158" s="347">
        <f t="shared" ref="CA158" si="305">BZ158+1</f>
        <v>2094</v>
      </c>
      <c r="CB158" s="347">
        <f t="shared" ref="CB158" si="306">CA158+1</f>
        <v>2095</v>
      </c>
      <c r="CC158" s="347">
        <f t="shared" ref="CC158" si="307">CB158+1</f>
        <v>2096</v>
      </c>
      <c r="CD158" s="347">
        <f t="shared" ref="CD158" si="308">CC158+1</f>
        <v>2097</v>
      </c>
      <c r="CE158" s="347">
        <f t="shared" ref="CE158" si="309">CD158+1</f>
        <v>2098</v>
      </c>
      <c r="CF158" s="347">
        <f t="shared" ref="CF158" si="310">CE158+1</f>
        <v>2099</v>
      </c>
      <c r="CG158" s="347">
        <f t="shared" ref="CG158" si="311">CF158+1</f>
        <v>2100</v>
      </c>
      <c r="CH158" s="347">
        <f t="shared" ref="CH158" si="312">CG158+1</f>
        <v>2101</v>
      </c>
      <c r="CI158" s="347">
        <f t="shared" ref="CI158" si="313">CH158+1</f>
        <v>2102</v>
      </c>
      <c r="CJ158" s="347">
        <f t="shared" ref="CJ158" si="314">CI158+1</f>
        <v>2103</v>
      </c>
      <c r="CK158" s="347">
        <f t="shared" ref="CK158" si="315">CJ158+1</f>
        <v>2104</v>
      </c>
      <c r="CL158" s="347">
        <f t="shared" ref="CL158" si="316">CK158+1</f>
        <v>2105</v>
      </c>
      <c r="CM158" s="347">
        <f t="shared" ref="CM158" si="317">CL158+1</f>
        <v>2106</v>
      </c>
      <c r="CN158" s="347">
        <f t="shared" ref="CN158" si="318">CM158+1</f>
        <v>2107</v>
      </c>
      <c r="CO158" s="347">
        <f t="shared" ref="CO158" si="319">CN158+1</f>
        <v>2108</v>
      </c>
      <c r="CP158" s="347">
        <f t="shared" ref="CP158" si="320">CO158+1</f>
        <v>2109</v>
      </c>
      <c r="CQ158" s="347">
        <f t="shared" ref="CQ158" si="321">CP158+1</f>
        <v>2110</v>
      </c>
      <c r="CR158" s="347">
        <f t="shared" ref="CR158" si="322">CQ158+1</f>
        <v>2111</v>
      </c>
      <c r="CS158" s="347">
        <f t="shared" ref="CS158" si="323">CR158+1</f>
        <v>2112</v>
      </c>
    </row>
    <row r="159" spans="1:97" s="372" customFormat="1" x14ac:dyDescent="0.35">
      <c r="A159" s="337">
        <f>A19</f>
        <v>0</v>
      </c>
      <c r="B159" s="337" t="str">
        <f t="shared" ref="B159:C159" si="324">B19</f>
        <v>0 0</v>
      </c>
      <c r="C159" s="344">
        <f t="shared" si="324"/>
        <v>0</v>
      </c>
      <c r="D159" s="344">
        <f ca="1">IFERROR('JA basår'!AC7+'JA basår'!AC37,0)</f>
        <v>0</v>
      </c>
      <c r="E159" s="344">
        <f ca="1">IF(E$157="beräknas ej",0,D159*IF(E$158&gt;$D$143,1,IF(E$158&lt;=$C$143,$C$142,$D$142))*IFERROR(INDEX($B$148:$E$154,MATCH($A159,$A$148:$A$154,0),MATCH(E$158,$B$146:$E$146,1)),0))</f>
        <v>0</v>
      </c>
      <c r="F159" s="344">
        <f t="shared" ref="F159:BQ159" ca="1" si="325">IF(F$157="beräknas ej",0,E159*IF(F$158&gt;$D$143,1,IF(F$158&lt;=$C$143,$C$142,$D$142))*IFERROR(INDEX($B$148:$E$154,MATCH($A159,$A$148:$A$154,0),MATCH(F$158,$B$146:$E$146,1)),0))</f>
        <v>0</v>
      </c>
      <c r="G159" s="344">
        <f t="shared" ca="1" si="325"/>
        <v>0</v>
      </c>
      <c r="H159" s="344">
        <f t="shared" ca="1" si="325"/>
        <v>0</v>
      </c>
      <c r="I159" s="344">
        <f t="shared" ca="1" si="325"/>
        <v>0</v>
      </c>
      <c r="J159" s="344">
        <f t="shared" ca="1" si="325"/>
        <v>0</v>
      </c>
      <c r="K159" s="344">
        <f t="shared" ca="1" si="325"/>
        <v>0</v>
      </c>
      <c r="L159" s="344">
        <f t="shared" ca="1" si="325"/>
        <v>0</v>
      </c>
      <c r="M159" s="344">
        <f t="shared" ca="1" si="325"/>
        <v>0</v>
      </c>
      <c r="N159" s="344">
        <f t="shared" ca="1" si="325"/>
        <v>0</v>
      </c>
      <c r="O159" s="344">
        <f t="shared" ca="1" si="325"/>
        <v>0</v>
      </c>
      <c r="P159" s="344">
        <f t="shared" ca="1" si="325"/>
        <v>0</v>
      </c>
      <c r="Q159" s="344">
        <f t="shared" ca="1" si="325"/>
        <v>0</v>
      </c>
      <c r="R159" s="344">
        <f t="shared" ca="1" si="325"/>
        <v>0</v>
      </c>
      <c r="S159" s="344">
        <f t="shared" ca="1" si="325"/>
        <v>0</v>
      </c>
      <c r="T159" s="344">
        <f t="shared" ca="1" si="325"/>
        <v>0</v>
      </c>
      <c r="U159" s="344">
        <f t="shared" ca="1" si="325"/>
        <v>0</v>
      </c>
      <c r="V159" s="344">
        <f t="shared" ca="1" si="325"/>
        <v>0</v>
      </c>
      <c r="W159" s="344">
        <f t="shared" ca="1" si="325"/>
        <v>0</v>
      </c>
      <c r="X159" s="344">
        <f t="shared" ca="1" si="325"/>
        <v>0</v>
      </c>
      <c r="Y159" s="344">
        <f t="shared" ca="1" si="325"/>
        <v>0</v>
      </c>
      <c r="Z159" s="344">
        <f t="shared" ca="1" si="325"/>
        <v>0</v>
      </c>
      <c r="AA159" s="344">
        <f t="shared" ca="1" si="325"/>
        <v>0</v>
      </c>
      <c r="AB159" s="344">
        <f t="shared" ca="1" si="325"/>
        <v>0</v>
      </c>
      <c r="AC159" s="344">
        <f t="shared" ca="1" si="325"/>
        <v>0</v>
      </c>
      <c r="AD159" s="344">
        <f t="shared" ca="1" si="325"/>
        <v>0</v>
      </c>
      <c r="AE159" s="344">
        <f t="shared" ca="1" si="325"/>
        <v>0</v>
      </c>
      <c r="AF159" s="344">
        <f t="shared" ca="1" si="325"/>
        <v>0</v>
      </c>
      <c r="AG159" s="344">
        <f t="shared" ca="1" si="325"/>
        <v>0</v>
      </c>
      <c r="AH159" s="344">
        <f t="shared" ca="1" si="325"/>
        <v>0</v>
      </c>
      <c r="AI159" s="344">
        <f t="shared" ca="1" si="325"/>
        <v>0</v>
      </c>
      <c r="AJ159" s="344">
        <f t="shared" ca="1" si="325"/>
        <v>0</v>
      </c>
      <c r="AK159" s="344">
        <f t="shared" ca="1" si="325"/>
        <v>0</v>
      </c>
      <c r="AL159" s="344">
        <f t="shared" ca="1" si="325"/>
        <v>0</v>
      </c>
      <c r="AM159" s="344">
        <f t="shared" ca="1" si="325"/>
        <v>0</v>
      </c>
      <c r="AN159" s="344">
        <f t="shared" ca="1" si="325"/>
        <v>0</v>
      </c>
      <c r="AO159" s="344">
        <f t="shared" ca="1" si="325"/>
        <v>0</v>
      </c>
      <c r="AP159" s="344">
        <f t="shared" ca="1" si="325"/>
        <v>0</v>
      </c>
      <c r="AQ159" s="344">
        <f t="shared" ca="1" si="325"/>
        <v>0</v>
      </c>
      <c r="AR159" s="344">
        <f t="shared" ca="1" si="325"/>
        <v>0</v>
      </c>
      <c r="AS159" s="344">
        <f t="shared" ca="1" si="325"/>
        <v>0</v>
      </c>
      <c r="AT159" s="344">
        <f t="shared" ca="1" si="325"/>
        <v>0</v>
      </c>
      <c r="AU159" s="344">
        <f t="shared" ca="1" si="325"/>
        <v>0</v>
      </c>
      <c r="AV159" s="344">
        <f t="shared" ca="1" si="325"/>
        <v>0</v>
      </c>
      <c r="AW159" s="344">
        <f t="shared" ca="1" si="325"/>
        <v>0</v>
      </c>
      <c r="AX159" s="344">
        <f t="shared" ca="1" si="325"/>
        <v>0</v>
      </c>
      <c r="AY159" s="344">
        <f t="shared" ca="1" si="325"/>
        <v>0</v>
      </c>
      <c r="AZ159" s="344">
        <f t="shared" ca="1" si="325"/>
        <v>0</v>
      </c>
      <c r="BA159" s="344">
        <f t="shared" ca="1" si="325"/>
        <v>0</v>
      </c>
      <c r="BB159" s="344">
        <f t="shared" ca="1" si="325"/>
        <v>0</v>
      </c>
      <c r="BC159" s="344">
        <f t="shared" ca="1" si="325"/>
        <v>0</v>
      </c>
      <c r="BD159" s="344">
        <f t="shared" ca="1" si="325"/>
        <v>0</v>
      </c>
      <c r="BE159" s="344">
        <f t="shared" ca="1" si="325"/>
        <v>0</v>
      </c>
      <c r="BF159" s="344">
        <f t="shared" ca="1" si="325"/>
        <v>0</v>
      </c>
      <c r="BG159" s="344">
        <f t="shared" ca="1" si="325"/>
        <v>0</v>
      </c>
      <c r="BH159" s="344">
        <f t="shared" ca="1" si="325"/>
        <v>0</v>
      </c>
      <c r="BI159" s="344">
        <f t="shared" ca="1" si="325"/>
        <v>0</v>
      </c>
      <c r="BJ159" s="344">
        <f t="shared" ca="1" si="325"/>
        <v>0</v>
      </c>
      <c r="BK159" s="344">
        <f t="shared" ca="1" si="325"/>
        <v>0</v>
      </c>
      <c r="BL159" s="344">
        <f t="shared" ca="1" si="325"/>
        <v>0</v>
      </c>
      <c r="BM159" s="344">
        <f t="shared" ca="1" si="325"/>
        <v>0</v>
      </c>
      <c r="BN159" s="344">
        <f t="shared" ca="1" si="325"/>
        <v>0</v>
      </c>
      <c r="BO159" s="344">
        <f t="shared" ca="1" si="325"/>
        <v>0</v>
      </c>
      <c r="BP159" s="344">
        <f t="shared" ca="1" si="325"/>
        <v>0</v>
      </c>
      <c r="BQ159" s="344">
        <f t="shared" ca="1" si="325"/>
        <v>0</v>
      </c>
      <c r="BR159" s="344">
        <f t="shared" ref="BR159:CS159" ca="1" si="326">IF(BR$157="beräknas ej",0,BQ159*IF(BR$158&gt;$D$143,1,IF(BR$158&lt;=$C$143,$C$142,$D$142))*IFERROR(INDEX($B$148:$E$154,MATCH($A159,$A$148:$A$154,0),MATCH(BR$158,$B$146:$E$146,1)),0))</f>
        <v>0</v>
      </c>
      <c r="BS159" s="344">
        <f t="shared" ca="1" si="326"/>
        <v>0</v>
      </c>
      <c r="BT159" s="344">
        <f t="shared" ca="1" si="326"/>
        <v>0</v>
      </c>
      <c r="BU159" s="344">
        <f t="shared" si="326"/>
        <v>0</v>
      </c>
      <c r="BV159" s="344">
        <f t="shared" si="326"/>
        <v>0</v>
      </c>
      <c r="BW159" s="344">
        <f t="shared" si="326"/>
        <v>0</v>
      </c>
      <c r="BX159" s="344">
        <f t="shared" si="326"/>
        <v>0</v>
      </c>
      <c r="BY159" s="344">
        <f t="shared" si="326"/>
        <v>0</v>
      </c>
      <c r="BZ159" s="344">
        <f t="shared" si="326"/>
        <v>0</v>
      </c>
      <c r="CA159" s="344">
        <f t="shared" si="326"/>
        <v>0</v>
      </c>
      <c r="CB159" s="344">
        <f t="shared" si="326"/>
        <v>0</v>
      </c>
      <c r="CC159" s="344">
        <f t="shared" si="326"/>
        <v>0</v>
      </c>
      <c r="CD159" s="344">
        <f t="shared" si="326"/>
        <v>0</v>
      </c>
      <c r="CE159" s="344">
        <f t="shared" si="326"/>
        <v>0</v>
      </c>
      <c r="CF159" s="344">
        <f t="shared" si="326"/>
        <v>0</v>
      </c>
      <c r="CG159" s="344">
        <f t="shared" si="326"/>
        <v>0</v>
      </c>
      <c r="CH159" s="344">
        <f t="shared" si="326"/>
        <v>0</v>
      </c>
      <c r="CI159" s="344">
        <f t="shared" si="326"/>
        <v>0</v>
      </c>
      <c r="CJ159" s="344">
        <f t="shared" si="326"/>
        <v>0</v>
      </c>
      <c r="CK159" s="344">
        <f t="shared" si="326"/>
        <v>0</v>
      </c>
      <c r="CL159" s="344">
        <f t="shared" si="326"/>
        <v>0</v>
      </c>
      <c r="CM159" s="344">
        <f t="shared" si="326"/>
        <v>0</v>
      </c>
      <c r="CN159" s="344">
        <f t="shared" si="326"/>
        <v>0</v>
      </c>
      <c r="CO159" s="344">
        <f t="shared" si="326"/>
        <v>0</v>
      </c>
      <c r="CP159" s="344">
        <f t="shared" si="326"/>
        <v>0</v>
      </c>
      <c r="CQ159" s="344">
        <f t="shared" si="326"/>
        <v>0</v>
      </c>
      <c r="CR159" s="344">
        <f t="shared" si="326"/>
        <v>0</v>
      </c>
      <c r="CS159" s="344">
        <f t="shared" si="326"/>
        <v>0</v>
      </c>
    </row>
    <row r="160" spans="1:97" s="372" customFormat="1" x14ac:dyDescent="0.35">
      <c r="A160" s="337">
        <f t="shared" ref="A160:C160" si="327">A20</f>
        <v>0</v>
      </c>
      <c r="B160" s="337" t="str">
        <f t="shared" si="327"/>
        <v>0 0</v>
      </c>
      <c r="C160" s="344">
        <f t="shared" si="327"/>
        <v>0</v>
      </c>
      <c r="D160" s="344">
        <f ca="1">IFERROR('JA basår'!AC8+'JA basår'!AC38,0)</f>
        <v>0</v>
      </c>
      <c r="E160" s="344">
        <f t="shared" ref="E160:BP160" ca="1" si="328">IF(E$157="beräknas ej",0,D160*IF(E$158&gt;$D$143,1,IF(E$158&lt;=$C$143,$C$142,$D$142))*IFERROR(INDEX($B$148:$E$154,MATCH($A160,$A$148:$A$154,0),MATCH(E$158,$B$146:$E$146,1)),0))</f>
        <v>0</v>
      </c>
      <c r="F160" s="344">
        <f t="shared" ca="1" si="328"/>
        <v>0</v>
      </c>
      <c r="G160" s="344">
        <f t="shared" ca="1" si="328"/>
        <v>0</v>
      </c>
      <c r="H160" s="344">
        <f t="shared" ca="1" si="328"/>
        <v>0</v>
      </c>
      <c r="I160" s="344">
        <f t="shared" ca="1" si="328"/>
        <v>0</v>
      </c>
      <c r="J160" s="344">
        <f t="shared" ca="1" si="328"/>
        <v>0</v>
      </c>
      <c r="K160" s="344">
        <f t="shared" ca="1" si="328"/>
        <v>0</v>
      </c>
      <c r="L160" s="344">
        <f t="shared" ca="1" si="328"/>
        <v>0</v>
      </c>
      <c r="M160" s="344">
        <f t="shared" ca="1" si="328"/>
        <v>0</v>
      </c>
      <c r="N160" s="344">
        <f t="shared" ca="1" si="328"/>
        <v>0</v>
      </c>
      <c r="O160" s="344">
        <f t="shared" ca="1" si="328"/>
        <v>0</v>
      </c>
      <c r="P160" s="344">
        <f t="shared" ca="1" si="328"/>
        <v>0</v>
      </c>
      <c r="Q160" s="344">
        <f t="shared" ca="1" si="328"/>
        <v>0</v>
      </c>
      <c r="R160" s="344">
        <f t="shared" ca="1" si="328"/>
        <v>0</v>
      </c>
      <c r="S160" s="344">
        <f t="shared" ca="1" si="328"/>
        <v>0</v>
      </c>
      <c r="T160" s="344">
        <f t="shared" ca="1" si="328"/>
        <v>0</v>
      </c>
      <c r="U160" s="344">
        <f t="shared" ca="1" si="328"/>
        <v>0</v>
      </c>
      <c r="V160" s="344">
        <f t="shared" ca="1" si="328"/>
        <v>0</v>
      </c>
      <c r="W160" s="344">
        <f t="shared" ca="1" si="328"/>
        <v>0</v>
      </c>
      <c r="X160" s="344">
        <f t="shared" ca="1" si="328"/>
        <v>0</v>
      </c>
      <c r="Y160" s="344">
        <f t="shared" ca="1" si="328"/>
        <v>0</v>
      </c>
      <c r="Z160" s="344">
        <f t="shared" ca="1" si="328"/>
        <v>0</v>
      </c>
      <c r="AA160" s="344">
        <f t="shared" ca="1" si="328"/>
        <v>0</v>
      </c>
      <c r="AB160" s="344">
        <f t="shared" ca="1" si="328"/>
        <v>0</v>
      </c>
      <c r="AC160" s="344">
        <f t="shared" ca="1" si="328"/>
        <v>0</v>
      </c>
      <c r="AD160" s="344">
        <f t="shared" ca="1" si="328"/>
        <v>0</v>
      </c>
      <c r="AE160" s="344">
        <f t="shared" ca="1" si="328"/>
        <v>0</v>
      </c>
      <c r="AF160" s="344">
        <f t="shared" ca="1" si="328"/>
        <v>0</v>
      </c>
      <c r="AG160" s="344">
        <f t="shared" ca="1" si="328"/>
        <v>0</v>
      </c>
      <c r="AH160" s="344">
        <f t="shared" ca="1" si="328"/>
        <v>0</v>
      </c>
      <c r="AI160" s="344">
        <f t="shared" ca="1" si="328"/>
        <v>0</v>
      </c>
      <c r="AJ160" s="344">
        <f t="shared" ca="1" si="328"/>
        <v>0</v>
      </c>
      <c r="AK160" s="344">
        <f t="shared" ca="1" si="328"/>
        <v>0</v>
      </c>
      <c r="AL160" s="344">
        <f t="shared" ca="1" si="328"/>
        <v>0</v>
      </c>
      <c r="AM160" s="344">
        <f t="shared" ca="1" si="328"/>
        <v>0</v>
      </c>
      <c r="AN160" s="344">
        <f t="shared" ca="1" si="328"/>
        <v>0</v>
      </c>
      <c r="AO160" s="344">
        <f t="shared" ca="1" si="328"/>
        <v>0</v>
      </c>
      <c r="AP160" s="344">
        <f t="shared" ca="1" si="328"/>
        <v>0</v>
      </c>
      <c r="AQ160" s="344">
        <f t="shared" ca="1" si="328"/>
        <v>0</v>
      </c>
      <c r="AR160" s="344">
        <f t="shared" ca="1" si="328"/>
        <v>0</v>
      </c>
      <c r="AS160" s="344">
        <f t="shared" ca="1" si="328"/>
        <v>0</v>
      </c>
      <c r="AT160" s="344">
        <f t="shared" ca="1" si="328"/>
        <v>0</v>
      </c>
      <c r="AU160" s="344">
        <f t="shared" ca="1" si="328"/>
        <v>0</v>
      </c>
      <c r="AV160" s="344">
        <f t="shared" ca="1" si="328"/>
        <v>0</v>
      </c>
      <c r="AW160" s="344">
        <f t="shared" ca="1" si="328"/>
        <v>0</v>
      </c>
      <c r="AX160" s="344">
        <f t="shared" ca="1" si="328"/>
        <v>0</v>
      </c>
      <c r="AY160" s="344">
        <f t="shared" ca="1" si="328"/>
        <v>0</v>
      </c>
      <c r="AZ160" s="344">
        <f t="shared" ca="1" si="328"/>
        <v>0</v>
      </c>
      <c r="BA160" s="344">
        <f t="shared" ca="1" si="328"/>
        <v>0</v>
      </c>
      <c r="BB160" s="344">
        <f t="shared" ca="1" si="328"/>
        <v>0</v>
      </c>
      <c r="BC160" s="344">
        <f t="shared" ca="1" si="328"/>
        <v>0</v>
      </c>
      <c r="BD160" s="344">
        <f t="shared" ca="1" si="328"/>
        <v>0</v>
      </c>
      <c r="BE160" s="344">
        <f t="shared" ca="1" si="328"/>
        <v>0</v>
      </c>
      <c r="BF160" s="344">
        <f t="shared" ca="1" si="328"/>
        <v>0</v>
      </c>
      <c r="BG160" s="344">
        <f t="shared" ca="1" si="328"/>
        <v>0</v>
      </c>
      <c r="BH160" s="344">
        <f t="shared" ca="1" si="328"/>
        <v>0</v>
      </c>
      <c r="BI160" s="344">
        <f t="shared" ca="1" si="328"/>
        <v>0</v>
      </c>
      <c r="BJ160" s="344">
        <f t="shared" ca="1" si="328"/>
        <v>0</v>
      </c>
      <c r="BK160" s="344">
        <f t="shared" ca="1" si="328"/>
        <v>0</v>
      </c>
      <c r="BL160" s="344">
        <f t="shared" ca="1" si="328"/>
        <v>0</v>
      </c>
      <c r="BM160" s="344">
        <f t="shared" ca="1" si="328"/>
        <v>0</v>
      </c>
      <c r="BN160" s="344">
        <f t="shared" ca="1" si="328"/>
        <v>0</v>
      </c>
      <c r="BO160" s="344">
        <f t="shared" ca="1" si="328"/>
        <v>0</v>
      </c>
      <c r="BP160" s="344">
        <f t="shared" ca="1" si="328"/>
        <v>0</v>
      </c>
      <c r="BQ160" s="344">
        <f t="shared" ref="BQ160:CS160" ca="1" si="329">IF(BQ$157="beräknas ej",0,BP160*IF(BQ$158&gt;$D$143,1,IF(BQ$158&lt;=$C$143,$C$142,$D$142))*IFERROR(INDEX($B$148:$E$154,MATCH($A160,$A$148:$A$154,0),MATCH(BQ$158,$B$146:$E$146,1)),0))</f>
        <v>0</v>
      </c>
      <c r="BR160" s="344">
        <f t="shared" ca="1" si="329"/>
        <v>0</v>
      </c>
      <c r="BS160" s="344">
        <f t="shared" ca="1" si="329"/>
        <v>0</v>
      </c>
      <c r="BT160" s="344">
        <f t="shared" ca="1" si="329"/>
        <v>0</v>
      </c>
      <c r="BU160" s="344">
        <f t="shared" si="329"/>
        <v>0</v>
      </c>
      <c r="BV160" s="344">
        <f t="shared" si="329"/>
        <v>0</v>
      </c>
      <c r="BW160" s="344">
        <f t="shared" si="329"/>
        <v>0</v>
      </c>
      <c r="BX160" s="344">
        <f t="shared" si="329"/>
        <v>0</v>
      </c>
      <c r="BY160" s="344">
        <f t="shared" si="329"/>
        <v>0</v>
      </c>
      <c r="BZ160" s="344">
        <f t="shared" si="329"/>
        <v>0</v>
      </c>
      <c r="CA160" s="344">
        <f t="shared" si="329"/>
        <v>0</v>
      </c>
      <c r="CB160" s="344">
        <f t="shared" si="329"/>
        <v>0</v>
      </c>
      <c r="CC160" s="344">
        <f t="shared" si="329"/>
        <v>0</v>
      </c>
      <c r="CD160" s="344">
        <f t="shared" si="329"/>
        <v>0</v>
      </c>
      <c r="CE160" s="344">
        <f t="shared" si="329"/>
        <v>0</v>
      </c>
      <c r="CF160" s="344">
        <f t="shared" si="329"/>
        <v>0</v>
      </c>
      <c r="CG160" s="344">
        <f t="shared" si="329"/>
        <v>0</v>
      </c>
      <c r="CH160" s="344">
        <f t="shared" si="329"/>
        <v>0</v>
      </c>
      <c r="CI160" s="344">
        <f t="shared" si="329"/>
        <v>0</v>
      </c>
      <c r="CJ160" s="344">
        <f t="shared" si="329"/>
        <v>0</v>
      </c>
      <c r="CK160" s="344">
        <f t="shared" si="329"/>
        <v>0</v>
      </c>
      <c r="CL160" s="344">
        <f t="shared" si="329"/>
        <v>0</v>
      </c>
      <c r="CM160" s="344">
        <f t="shared" si="329"/>
        <v>0</v>
      </c>
      <c r="CN160" s="344">
        <f t="shared" si="329"/>
        <v>0</v>
      </c>
      <c r="CO160" s="344">
        <f t="shared" si="329"/>
        <v>0</v>
      </c>
      <c r="CP160" s="344">
        <f t="shared" si="329"/>
        <v>0</v>
      </c>
      <c r="CQ160" s="344">
        <f t="shared" si="329"/>
        <v>0</v>
      </c>
      <c r="CR160" s="344">
        <f t="shared" si="329"/>
        <v>0</v>
      </c>
      <c r="CS160" s="344">
        <f t="shared" si="329"/>
        <v>0</v>
      </c>
    </row>
    <row r="161" spans="1:97" s="372" customFormat="1" x14ac:dyDescent="0.35">
      <c r="A161" s="337">
        <f t="shared" ref="A161:C161" si="330">A21</f>
        <v>0</v>
      </c>
      <c r="B161" s="337" t="str">
        <f t="shared" si="330"/>
        <v>0 0</v>
      </c>
      <c r="C161" s="344">
        <f t="shared" si="330"/>
        <v>0</v>
      </c>
      <c r="D161" s="344">
        <f ca="1">IFERROR('JA basår'!AC9+'JA basår'!AC39,0)</f>
        <v>0</v>
      </c>
      <c r="E161" s="344">
        <f t="shared" ref="E161:BP161" ca="1" si="331">IF(E$157="beräknas ej",0,D161*IF(E$158&gt;$D$143,1,IF(E$158&lt;=$C$143,$C$142,$D$142))*IFERROR(INDEX($B$148:$E$154,MATCH($A161,$A$148:$A$154,0),MATCH(E$158,$B$146:$E$146,1)),0))</f>
        <v>0</v>
      </c>
      <c r="F161" s="344">
        <f t="shared" ca="1" si="331"/>
        <v>0</v>
      </c>
      <c r="G161" s="344">
        <f t="shared" ca="1" si="331"/>
        <v>0</v>
      </c>
      <c r="H161" s="344">
        <f t="shared" ca="1" si="331"/>
        <v>0</v>
      </c>
      <c r="I161" s="344">
        <f t="shared" ca="1" si="331"/>
        <v>0</v>
      </c>
      <c r="J161" s="344">
        <f t="shared" ca="1" si="331"/>
        <v>0</v>
      </c>
      <c r="K161" s="344">
        <f t="shared" ca="1" si="331"/>
        <v>0</v>
      </c>
      <c r="L161" s="344">
        <f t="shared" ca="1" si="331"/>
        <v>0</v>
      </c>
      <c r="M161" s="344">
        <f t="shared" ca="1" si="331"/>
        <v>0</v>
      </c>
      <c r="N161" s="344">
        <f t="shared" ca="1" si="331"/>
        <v>0</v>
      </c>
      <c r="O161" s="344">
        <f t="shared" ca="1" si="331"/>
        <v>0</v>
      </c>
      <c r="P161" s="344">
        <f t="shared" ca="1" si="331"/>
        <v>0</v>
      </c>
      <c r="Q161" s="344">
        <f t="shared" ca="1" si="331"/>
        <v>0</v>
      </c>
      <c r="R161" s="344">
        <f t="shared" ca="1" si="331"/>
        <v>0</v>
      </c>
      <c r="S161" s="344">
        <f t="shared" ca="1" si="331"/>
        <v>0</v>
      </c>
      <c r="T161" s="344">
        <f t="shared" ca="1" si="331"/>
        <v>0</v>
      </c>
      <c r="U161" s="344">
        <f t="shared" ca="1" si="331"/>
        <v>0</v>
      </c>
      <c r="V161" s="344">
        <f t="shared" ca="1" si="331"/>
        <v>0</v>
      </c>
      <c r="W161" s="344">
        <f t="shared" ca="1" si="331"/>
        <v>0</v>
      </c>
      <c r="X161" s="344">
        <f t="shared" ca="1" si="331"/>
        <v>0</v>
      </c>
      <c r="Y161" s="344">
        <f t="shared" ca="1" si="331"/>
        <v>0</v>
      </c>
      <c r="Z161" s="344">
        <f t="shared" ca="1" si="331"/>
        <v>0</v>
      </c>
      <c r="AA161" s="344">
        <f t="shared" ca="1" si="331"/>
        <v>0</v>
      </c>
      <c r="AB161" s="344">
        <f t="shared" ca="1" si="331"/>
        <v>0</v>
      </c>
      <c r="AC161" s="344">
        <f t="shared" ca="1" si="331"/>
        <v>0</v>
      </c>
      <c r="AD161" s="344">
        <f t="shared" ca="1" si="331"/>
        <v>0</v>
      </c>
      <c r="AE161" s="344">
        <f t="shared" ca="1" si="331"/>
        <v>0</v>
      </c>
      <c r="AF161" s="344">
        <f t="shared" ca="1" si="331"/>
        <v>0</v>
      </c>
      <c r="AG161" s="344">
        <f t="shared" ca="1" si="331"/>
        <v>0</v>
      </c>
      <c r="AH161" s="344">
        <f t="shared" ca="1" si="331"/>
        <v>0</v>
      </c>
      <c r="AI161" s="344">
        <f t="shared" ca="1" si="331"/>
        <v>0</v>
      </c>
      <c r="AJ161" s="344">
        <f t="shared" ca="1" si="331"/>
        <v>0</v>
      </c>
      <c r="AK161" s="344">
        <f t="shared" ca="1" si="331"/>
        <v>0</v>
      </c>
      <c r="AL161" s="344">
        <f t="shared" ca="1" si="331"/>
        <v>0</v>
      </c>
      <c r="AM161" s="344">
        <f t="shared" ca="1" si="331"/>
        <v>0</v>
      </c>
      <c r="AN161" s="344">
        <f t="shared" ca="1" si="331"/>
        <v>0</v>
      </c>
      <c r="AO161" s="344">
        <f t="shared" ca="1" si="331"/>
        <v>0</v>
      </c>
      <c r="AP161" s="344">
        <f t="shared" ca="1" si="331"/>
        <v>0</v>
      </c>
      <c r="AQ161" s="344">
        <f t="shared" ca="1" si="331"/>
        <v>0</v>
      </c>
      <c r="AR161" s="344">
        <f t="shared" ca="1" si="331"/>
        <v>0</v>
      </c>
      <c r="AS161" s="344">
        <f t="shared" ca="1" si="331"/>
        <v>0</v>
      </c>
      <c r="AT161" s="344">
        <f t="shared" ca="1" si="331"/>
        <v>0</v>
      </c>
      <c r="AU161" s="344">
        <f t="shared" ca="1" si="331"/>
        <v>0</v>
      </c>
      <c r="AV161" s="344">
        <f t="shared" ca="1" si="331"/>
        <v>0</v>
      </c>
      <c r="AW161" s="344">
        <f t="shared" ca="1" si="331"/>
        <v>0</v>
      </c>
      <c r="AX161" s="344">
        <f t="shared" ca="1" si="331"/>
        <v>0</v>
      </c>
      <c r="AY161" s="344">
        <f t="shared" ca="1" si="331"/>
        <v>0</v>
      </c>
      <c r="AZ161" s="344">
        <f t="shared" ca="1" si="331"/>
        <v>0</v>
      </c>
      <c r="BA161" s="344">
        <f t="shared" ca="1" si="331"/>
        <v>0</v>
      </c>
      <c r="BB161" s="344">
        <f t="shared" ca="1" si="331"/>
        <v>0</v>
      </c>
      <c r="BC161" s="344">
        <f t="shared" ca="1" si="331"/>
        <v>0</v>
      </c>
      <c r="BD161" s="344">
        <f t="shared" ca="1" si="331"/>
        <v>0</v>
      </c>
      <c r="BE161" s="344">
        <f t="shared" ca="1" si="331"/>
        <v>0</v>
      </c>
      <c r="BF161" s="344">
        <f t="shared" ca="1" si="331"/>
        <v>0</v>
      </c>
      <c r="BG161" s="344">
        <f t="shared" ca="1" si="331"/>
        <v>0</v>
      </c>
      <c r="BH161" s="344">
        <f t="shared" ca="1" si="331"/>
        <v>0</v>
      </c>
      <c r="BI161" s="344">
        <f t="shared" ca="1" si="331"/>
        <v>0</v>
      </c>
      <c r="BJ161" s="344">
        <f t="shared" ca="1" si="331"/>
        <v>0</v>
      </c>
      <c r="BK161" s="344">
        <f t="shared" ca="1" si="331"/>
        <v>0</v>
      </c>
      <c r="BL161" s="344">
        <f t="shared" ca="1" si="331"/>
        <v>0</v>
      </c>
      <c r="BM161" s="344">
        <f t="shared" ca="1" si="331"/>
        <v>0</v>
      </c>
      <c r="BN161" s="344">
        <f t="shared" ca="1" si="331"/>
        <v>0</v>
      </c>
      <c r="BO161" s="344">
        <f t="shared" ca="1" si="331"/>
        <v>0</v>
      </c>
      <c r="BP161" s="344">
        <f t="shared" ca="1" si="331"/>
        <v>0</v>
      </c>
      <c r="BQ161" s="344">
        <f t="shared" ref="BQ161:CS161" ca="1" si="332">IF(BQ$157="beräknas ej",0,BP161*IF(BQ$158&gt;$D$143,1,IF(BQ$158&lt;=$C$143,$C$142,$D$142))*IFERROR(INDEX($B$148:$E$154,MATCH($A161,$A$148:$A$154,0),MATCH(BQ$158,$B$146:$E$146,1)),0))</f>
        <v>0</v>
      </c>
      <c r="BR161" s="344">
        <f t="shared" ca="1" si="332"/>
        <v>0</v>
      </c>
      <c r="BS161" s="344">
        <f t="shared" ca="1" si="332"/>
        <v>0</v>
      </c>
      <c r="BT161" s="344">
        <f t="shared" ca="1" si="332"/>
        <v>0</v>
      </c>
      <c r="BU161" s="344">
        <f t="shared" si="332"/>
        <v>0</v>
      </c>
      <c r="BV161" s="344">
        <f t="shared" si="332"/>
        <v>0</v>
      </c>
      <c r="BW161" s="344">
        <f t="shared" si="332"/>
        <v>0</v>
      </c>
      <c r="BX161" s="344">
        <f t="shared" si="332"/>
        <v>0</v>
      </c>
      <c r="BY161" s="344">
        <f t="shared" si="332"/>
        <v>0</v>
      </c>
      <c r="BZ161" s="344">
        <f t="shared" si="332"/>
        <v>0</v>
      </c>
      <c r="CA161" s="344">
        <f t="shared" si="332"/>
        <v>0</v>
      </c>
      <c r="CB161" s="344">
        <f t="shared" si="332"/>
        <v>0</v>
      </c>
      <c r="CC161" s="344">
        <f t="shared" si="332"/>
        <v>0</v>
      </c>
      <c r="CD161" s="344">
        <f t="shared" si="332"/>
        <v>0</v>
      </c>
      <c r="CE161" s="344">
        <f t="shared" si="332"/>
        <v>0</v>
      </c>
      <c r="CF161" s="344">
        <f t="shared" si="332"/>
        <v>0</v>
      </c>
      <c r="CG161" s="344">
        <f t="shared" si="332"/>
        <v>0</v>
      </c>
      <c r="CH161" s="344">
        <f t="shared" si="332"/>
        <v>0</v>
      </c>
      <c r="CI161" s="344">
        <f t="shared" si="332"/>
        <v>0</v>
      </c>
      <c r="CJ161" s="344">
        <f t="shared" si="332"/>
        <v>0</v>
      </c>
      <c r="CK161" s="344">
        <f t="shared" si="332"/>
        <v>0</v>
      </c>
      <c r="CL161" s="344">
        <f t="shared" si="332"/>
        <v>0</v>
      </c>
      <c r="CM161" s="344">
        <f t="shared" si="332"/>
        <v>0</v>
      </c>
      <c r="CN161" s="344">
        <f t="shared" si="332"/>
        <v>0</v>
      </c>
      <c r="CO161" s="344">
        <f t="shared" si="332"/>
        <v>0</v>
      </c>
      <c r="CP161" s="344">
        <f t="shared" si="332"/>
        <v>0</v>
      </c>
      <c r="CQ161" s="344">
        <f t="shared" si="332"/>
        <v>0</v>
      </c>
      <c r="CR161" s="344">
        <f t="shared" si="332"/>
        <v>0</v>
      </c>
      <c r="CS161" s="344">
        <f t="shared" si="332"/>
        <v>0</v>
      </c>
    </row>
    <row r="162" spans="1:97" s="372" customFormat="1" x14ac:dyDescent="0.35">
      <c r="A162" s="337">
        <f t="shared" ref="A162:C162" si="333">A22</f>
        <v>0</v>
      </c>
      <c r="B162" s="337" t="str">
        <f t="shared" si="333"/>
        <v>0 0</v>
      </c>
      <c r="C162" s="344">
        <f t="shared" si="333"/>
        <v>0</v>
      </c>
      <c r="D162" s="344">
        <f ca="1">IFERROR('JA basår'!AC10+'JA basår'!AC40,0)</f>
        <v>0</v>
      </c>
      <c r="E162" s="344">
        <f t="shared" ref="E162:BP162" ca="1" si="334">IF(E$157="beräknas ej",0,D162*IF(E$158&gt;$D$143,1,IF(E$158&lt;=$C$143,$C$142,$D$142))*IFERROR(INDEX($B$148:$E$154,MATCH($A162,$A$148:$A$154,0),MATCH(E$158,$B$146:$E$146,1)),0))</f>
        <v>0</v>
      </c>
      <c r="F162" s="344">
        <f t="shared" ca="1" si="334"/>
        <v>0</v>
      </c>
      <c r="G162" s="344">
        <f t="shared" ca="1" si="334"/>
        <v>0</v>
      </c>
      <c r="H162" s="344">
        <f t="shared" ca="1" si="334"/>
        <v>0</v>
      </c>
      <c r="I162" s="344">
        <f t="shared" ca="1" si="334"/>
        <v>0</v>
      </c>
      <c r="J162" s="344">
        <f t="shared" ca="1" si="334"/>
        <v>0</v>
      </c>
      <c r="K162" s="344">
        <f t="shared" ca="1" si="334"/>
        <v>0</v>
      </c>
      <c r="L162" s="344">
        <f t="shared" ca="1" si="334"/>
        <v>0</v>
      </c>
      <c r="M162" s="344">
        <f t="shared" ca="1" si="334"/>
        <v>0</v>
      </c>
      <c r="N162" s="344">
        <f t="shared" ca="1" si="334"/>
        <v>0</v>
      </c>
      <c r="O162" s="344">
        <f t="shared" ca="1" si="334"/>
        <v>0</v>
      </c>
      <c r="P162" s="344">
        <f t="shared" ca="1" si="334"/>
        <v>0</v>
      </c>
      <c r="Q162" s="344">
        <f t="shared" ca="1" si="334"/>
        <v>0</v>
      </c>
      <c r="R162" s="344">
        <f t="shared" ca="1" si="334"/>
        <v>0</v>
      </c>
      <c r="S162" s="344">
        <f t="shared" ca="1" si="334"/>
        <v>0</v>
      </c>
      <c r="T162" s="344">
        <f t="shared" ca="1" si="334"/>
        <v>0</v>
      </c>
      <c r="U162" s="344">
        <f t="shared" ca="1" si="334"/>
        <v>0</v>
      </c>
      <c r="V162" s="344">
        <f t="shared" ca="1" si="334"/>
        <v>0</v>
      </c>
      <c r="W162" s="344">
        <f t="shared" ca="1" si="334"/>
        <v>0</v>
      </c>
      <c r="X162" s="344">
        <f t="shared" ca="1" si="334"/>
        <v>0</v>
      </c>
      <c r="Y162" s="344">
        <f t="shared" ca="1" si="334"/>
        <v>0</v>
      </c>
      <c r="Z162" s="344">
        <f t="shared" ca="1" si="334"/>
        <v>0</v>
      </c>
      <c r="AA162" s="344">
        <f t="shared" ca="1" si="334"/>
        <v>0</v>
      </c>
      <c r="AB162" s="344">
        <f t="shared" ca="1" si="334"/>
        <v>0</v>
      </c>
      <c r="AC162" s="344">
        <f t="shared" ca="1" si="334"/>
        <v>0</v>
      </c>
      <c r="AD162" s="344">
        <f t="shared" ca="1" si="334"/>
        <v>0</v>
      </c>
      <c r="AE162" s="344">
        <f t="shared" ca="1" si="334"/>
        <v>0</v>
      </c>
      <c r="AF162" s="344">
        <f t="shared" ca="1" si="334"/>
        <v>0</v>
      </c>
      <c r="AG162" s="344">
        <f t="shared" ca="1" si="334"/>
        <v>0</v>
      </c>
      <c r="AH162" s="344">
        <f t="shared" ca="1" si="334"/>
        <v>0</v>
      </c>
      <c r="AI162" s="344">
        <f t="shared" ca="1" si="334"/>
        <v>0</v>
      </c>
      <c r="AJ162" s="344">
        <f t="shared" ca="1" si="334"/>
        <v>0</v>
      </c>
      <c r="AK162" s="344">
        <f t="shared" ca="1" si="334"/>
        <v>0</v>
      </c>
      <c r="AL162" s="344">
        <f t="shared" ca="1" si="334"/>
        <v>0</v>
      </c>
      <c r="AM162" s="344">
        <f t="shared" ca="1" si="334"/>
        <v>0</v>
      </c>
      <c r="AN162" s="344">
        <f t="shared" ca="1" si="334"/>
        <v>0</v>
      </c>
      <c r="AO162" s="344">
        <f t="shared" ca="1" si="334"/>
        <v>0</v>
      </c>
      <c r="AP162" s="344">
        <f t="shared" ca="1" si="334"/>
        <v>0</v>
      </c>
      <c r="AQ162" s="344">
        <f t="shared" ca="1" si="334"/>
        <v>0</v>
      </c>
      <c r="AR162" s="344">
        <f t="shared" ca="1" si="334"/>
        <v>0</v>
      </c>
      <c r="AS162" s="344">
        <f t="shared" ca="1" si="334"/>
        <v>0</v>
      </c>
      <c r="AT162" s="344">
        <f t="shared" ca="1" si="334"/>
        <v>0</v>
      </c>
      <c r="AU162" s="344">
        <f t="shared" ca="1" si="334"/>
        <v>0</v>
      </c>
      <c r="AV162" s="344">
        <f t="shared" ca="1" si="334"/>
        <v>0</v>
      </c>
      <c r="AW162" s="344">
        <f t="shared" ca="1" si="334"/>
        <v>0</v>
      </c>
      <c r="AX162" s="344">
        <f t="shared" ca="1" si="334"/>
        <v>0</v>
      </c>
      <c r="AY162" s="344">
        <f t="shared" ca="1" si="334"/>
        <v>0</v>
      </c>
      <c r="AZ162" s="344">
        <f t="shared" ca="1" si="334"/>
        <v>0</v>
      </c>
      <c r="BA162" s="344">
        <f t="shared" ca="1" si="334"/>
        <v>0</v>
      </c>
      <c r="BB162" s="344">
        <f t="shared" ca="1" si="334"/>
        <v>0</v>
      </c>
      <c r="BC162" s="344">
        <f t="shared" ca="1" si="334"/>
        <v>0</v>
      </c>
      <c r="BD162" s="344">
        <f t="shared" ca="1" si="334"/>
        <v>0</v>
      </c>
      <c r="BE162" s="344">
        <f t="shared" ca="1" si="334"/>
        <v>0</v>
      </c>
      <c r="BF162" s="344">
        <f t="shared" ca="1" si="334"/>
        <v>0</v>
      </c>
      <c r="BG162" s="344">
        <f t="shared" ca="1" si="334"/>
        <v>0</v>
      </c>
      <c r="BH162" s="344">
        <f t="shared" ca="1" si="334"/>
        <v>0</v>
      </c>
      <c r="BI162" s="344">
        <f t="shared" ca="1" si="334"/>
        <v>0</v>
      </c>
      <c r="BJ162" s="344">
        <f t="shared" ca="1" si="334"/>
        <v>0</v>
      </c>
      <c r="BK162" s="344">
        <f t="shared" ca="1" si="334"/>
        <v>0</v>
      </c>
      <c r="BL162" s="344">
        <f t="shared" ca="1" si="334"/>
        <v>0</v>
      </c>
      <c r="BM162" s="344">
        <f t="shared" ca="1" si="334"/>
        <v>0</v>
      </c>
      <c r="BN162" s="344">
        <f t="shared" ca="1" si="334"/>
        <v>0</v>
      </c>
      <c r="BO162" s="344">
        <f t="shared" ca="1" si="334"/>
        <v>0</v>
      </c>
      <c r="BP162" s="344">
        <f t="shared" ca="1" si="334"/>
        <v>0</v>
      </c>
      <c r="BQ162" s="344">
        <f t="shared" ref="BQ162:CS162" ca="1" si="335">IF(BQ$157="beräknas ej",0,BP162*IF(BQ$158&gt;$D$143,1,IF(BQ$158&lt;=$C$143,$C$142,$D$142))*IFERROR(INDEX($B$148:$E$154,MATCH($A162,$A$148:$A$154,0),MATCH(BQ$158,$B$146:$E$146,1)),0))</f>
        <v>0</v>
      </c>
      <c r="BR162" s="344">
        <f t="shared" ca="1" si="335"/>
        <v>0</v>
      </c>
      <c r="BS162" s="344">
        <f t="shared" ca="1" si="335"/>
        <v>0</v>
      </c>
      <c r="BT162" s="344">
        <f t="shared" ca="1" si="335"/>
        <v>0</v>
      </c>
      <c r="BU162" s="344">
        <f t="shared" si="335"/>
        <v>0</v>
      </c>
      <c r="BV162" s="344">
        <f t="shared" si="335"/>
        <v>0</v>
      </c>
      <c r="BW162" s="344">
        <f t="shared" si="335"/>
        <v>0</v>
      </c>
      <c r="BX162" s="344">
        <f t="shared" si="335"/>
        <v>0</v>
      </c>
      <c r="BY162" s="344">
        <f t="shared" si="335"/>
        <v>0</v>
      </c>
      <c r="BZ162" s="344">
        <f t="shared" si="335"/>
        <v>0</v>
      </c>
      <c r="CA162" s="344">
        <f t="shared" si="335"/>
        <v>0</v>
      </c>
      <c r="CB162" s="344">
        <f t="shared" si="335"/>
        <v>0</v>
      </c>
      <c r="CC162" s="344">
        <f t="shared" si="335"/>
        <v>0</v>
      </c>
      <c r="CD162" s="344">
        <f t="shared" si="335"/>
        <v>0</v>
      </c>
      <c r="CE162" s="344">
        <f t="shared" si="335"/>
        <v>0</v>
      </c>
      <c r="CF162" s="344">
        <f t="shared" si="335"/>
        <v>0</v>
      </c>
      <c r="CG162" s="344">
        <f t="shared" si="335"/>
        <v>0</v>
      </c>
      <c r="CH162" s="344">
        <f t="shared" si="335"/>
        <v>0</v>
      </c>
      <c r="CI162" s="344">
        <f t="shared" si="335"/>
        <v>0</v>
      </c>
      <c r="CJ162" s="344">
        <f t="shared" si="335"/>
        <v>0</v>
      </c>
      <c r="CK162" s="344">
        <f t="shared" si="335"/>
        <v>0</v>
      </c>
      <c r="CL162" s="344">
        <f t="shared" si="335"/>
        <v>0</v>
      </c>
      <c r="CM162" s="344">
        <f t="shared" si="335"/>
        <v>0</v>
      </c>
      <c r="CN162" s="344">
        <f t="shared" si="335"/>
        <v>0</v>
      </c>
      <c r="CO162" s="344">
        <f t="shared" si="335"/>
        <v>0</v>
      </c>
      <c r="CP162" s="344">
        <f t="shared" si="335"/>
        <v>0</v>
      </c>
      <c r="CQ162" s="344">
        <f t="shared" si="335"/>
        <v>0</v>
      </c>
      <c r="CR162" s="344">
        <f t="shared" si="335"/>
        <v>0</v>
      </c>
      <c r="CS162" s="344">
        <f t="shared" si="335"/>
        <v>0</v>
      </c>
    </row>
    <row r="163" spans="1:97" s="372" customFormat="1" x14ac:dyDescent="0.35">
      <c r="A163" s="337">
        <f t="shared" ref="A163:C163" si="336">A23</f>
        <v>0</v>
      </c>
      <c r="B163" s="337" t="str">
        <f t="shared" si="336"/>
        <v>0 0</v>
      </c>
      <c r="C163" s="344">
        <f t="shared" si="336"/>
        <v>0</v>
      </c>
      <c r="D163" s="344">
        <f ca="1">IFERROR('JA basår'!AC11+'JA basår'!AC41,0)</f>
        <v>0</v>
      </c>
      <c r="E163" s="344">
        <f t="shared" ref="E163:BP163" ca="1" si="337">IF(E$157="beräknas ej",0,D163*IF(E$158&gt;$D$143,1,IF(E$158&lt;=$C$143,$C$142,$D$142))*IFERROR(INDEX($B$148:$E$154,MATCH($A163,$A$148:$A$154,0),MATCH(E$158,$B$146:$E$146,1)),0))</f>
        <v>0</v>
      </c>
      <c r="F163" s="344">
        <f t="shared" ca="1" si="337"/>
        <v>0</v>
      </c>
      <c r="G163" s="344">
        <f t="shared" ca="1" si="337"/>
        <v>0</v>
      </c>
      <c r="H163" s="344">
        <f t="shared" ca="1" si="337"/>
        <v>0</v>
      </c>
      <c r="I163" s="344">
        <f t="shared" ca="1" si="337"/>
        <v>0</v>
      </c>
      <c r="J163" s="344">
        <f t="shared" ca="1" si="337"/>
        <v>0</v>
      </c>
      <c r="K163" s="344">
        <f t="shared" ca="1" si="337"/>
        <v>0</v>
      </c>
      <c r="L163" s="344">
        <f t="shared" ca="1" si="337"/>
        <v>0</v>
      </c>
      <c r="M163" s="344">
        <f t="shared" ca="1" si="337"/>
        <v>0</v>
      </c>
      <c r="N163" s="344">
        <f t="shared" ca="1" si="337"/>
        <v>0</v>
      </c>
      <c r="O163" s="344">
        <f t="shared" ca="1" si="337"/>
        <v>0</v>
      </c>
      <c r="P163" s="344">
        <f t="shared" ca="1" si="337"/>
        <v>0</v>
      </c>
      <c r="Q163" s="344">
        <f t="shared" ca="1" si="337"/>
        <v>0</v>
      </c>
      <c r="R163" s="344">
        <f t="shared" ca="1" si="337"/>
        <v>0</v>
      </c>
      <c r="S163" s="344">
        <f t="shared" ca="1" si="337"/>
        <v>0</v>
      </c>
      <c r="T163" s="344">
        <f t="shared" ca="1" si="337"/>
        <v>0</v>
      </c>
      <c r="U163" s="344">
        <f t="shared" ca="1" si="337"/>
        <v>0</v>
      </c>
      <c r="V163" s="344">
        <f t="shared" ca="1" si="337"/>
        <v>0</v>
      </c>
      <c r="W163" s="344">
        <f t="shared" ca="1" si="337"/>
        <v>0</v>
      </c>
      <c r="X163" s="344">
        <f t="shared" ca="1" si="337"/>
        <v>0</v>
      </c>
      <c r="Y163" s="344">
        <f t="shared" ca="1" si="337"/>
        <v>0</v>
      </c>
      <c r="Z163" s="344">
        <f t="shared" ca="1" si="337"/>
        <v>0</v>
      </c>
      <c r="AA163" s="344">
        <f t="shared" ca="1" si="337"/>
        <v>0</v>
      </c>
      <c r="AB163" s="344">
        <f t="shared" ca="1" si="337"/>
        <v>0</v>
      </c>
      <c r="AC163" s="344">
        <f t="shared" ca="1" si="337"/>
        <v>0</v>
      </c>
      <c r="AD163" s="344">
        <f t="shared" ca="1" si="337"/>
        <v>0</v>
      </c>
      <c r="AE163" s="344">
        <f t="shared" ca="1" si="337"/>
        <v>0</v>
      </c>
      <c r="AF163" s="344">
        <f t="shared" ca="1" si="337"/>
        <v>0</v>
      </c>
      <c r="AG163" s="344">
        <f t="shared" ca="1" si="337"/>
        <v>0</v>
      </c>
      <c r="AH163" s="344">
        <f t="shared" ca="1" si="337"/>
        <v>0</v>
      </c>
      <c r="AI163" s="344">
        <f t="shared" ca="1" si="337"/>
        <v>0</v>
      </c>
      <c r="AJ163" s="344">
        <f t="shared" ca="1" si="337"/>
        <v>0</v>
      </c>
      <c r="AK163" s="344">
        <f t="shared" ca="1" si="337"/>
        <v>0</v>
      </c>
      <c r="AL163" s="344">
        <f t="shared" ca="1" si="337"/>
        <v>0</v>
      </c>
      <c r="AM163" s="344">
        <f t="shared" ca="1" si="337"/>
        <v>0</v>
      </c>
      <c r="AN163" s="344">
        <f t="shared" ca="1" si="337"/>
        <v>0</v>
      </c>
      <c r="AO163" s="344">
        <f t="shared" ca="1" si="337"/>
        <v>0</v>
      </c>
      <c r="AP163" s="344">
        <f t="shared" ca="1" si="337"/>
        <v>0</v>
      </c>
      <c r="AQ163" s="344">
        <f t="shared" ca="1" si="337"/>
        <v>0</v>
      </c>
      <c r="AR163" s="344">
        <f t="shared" ca="1" si="337"/>
        <v>0</v>
      </c>
      <c r="AS163" s="344">
        <f t="shared" ca="1" si="337"/>
        <v>0</v>
      </c>
      <c r="AT163" s="344">
        <f t="shared" ca="1" si="337"/>
        <v>0</v>
      </c>
      <c r="AU163" s="344">
        <f t="shared" ca="1" si="337"/>
        <v>0</v>
      </c>
      <c r="AV163" s="344">
        <f t="shared" ca="1" si="337"/>
        <v>0</v>
      </c>
      <c r="AW163" s="344">
        <f t="shared" ca="1" si="337"/>
        <v>0</v>
      </c>
      <c r="AX163" s="344">
        <f t="shared" ca="1" si="337"/>
        <v>0</v>
      </c>
      <c r="AY163" s="344">
        <f t="shared" ca="1" si="337"/>
        <v>0</v>
      </c>
      <c r="AZ163" s="344">
        <f t="shared" ca="1" si="337"/>
        <v>0</v>
      </c>
      <c r="BA163" s="344">
        <f t="shared" ca="1" si="337"/>
        <v>0</v>
      </c>
      <c r="BB163" s="344">
        <f t="shared" ca="1" si="337"/>
        <v>0</v>
      </c>
      <c r="BC163" s="344">
        <f t="shared" ca="1" si="337"/>
        <v>0</v>
      </c>
      <c r="BD163" s="344">
        <f t="shared" ca="1" si="337"/>
        <v>0</v>
      </c>
      <c r="BE163" s="344">
        <f t="shared" ca="1" si="337"/>
        <v>0</v>
      </c>
      <c r="BF163" s="344">
        <f t="shared" ca="1" si="337"/>
        <v>0</v>
      </c>
      <c r="BG163" s="344">
        <f t="shared" ca="1" si="337"/>
        <v>0</v>
      </c>
      <c r="BH163" s="344">
        <f t="shared" ca="1" si="337"/>
        <v>0</v>
      </c>
      <c r="BI163" s="344">
        <f t="shared" ca="1" si="337"/>
        <v>0</v>
      </c>
      <c r="BJ163" s="344">
        <f t="shared" ca="1" si="337"/>
        <v>0</v>
      </c>
      <c r="BK163" s="344">
        <f t="shared" ca="1" si="337"/>
        <v>0</v>
      </c>
      <c r="BL163" s="344">
        <f t="shared" ca="1" si="337"/>
        <v>0</v>
      </c>
      <c r="BM163" s="344">
        <f t="shared" ca="1" si="337"/>
        <v>0</v>
      </c>
      <c r="BN163" s="344">
        <f t="shared" ca="1" si="337"/>
        <v>0</v>
      </c>
      <c r="BO163" s="344">
        <f t="shared" ca="1" si="337"/>
        <v>0</v>
      </c>
      <c r="BP163" s="344">
        <f t="shared" ca="1" si="337"/>
        <v>0</v>
      </c>
      <c r="BQ163" s="344">
        <f t="shared" ref="BQ163:CS163" ca="1" si="338">IF(BQ$157="beräknas ej",0,BP163*IF(BQ$158&gt;$D$143,1,IF(BQ$158&lt;=$C$143,$C$142,$D$142))*IFERROR(INDEX($B$148:$E$154,MATCH($A163,$A$148:$A$154,0),MATCH(BQ$158,$B$146:$E$146,1)),0))</f>
        <v>0</v>
      </c>
      <c r="BR163" s="344">
        <f t="shared" ca="1" si="338"/>
        <v>0</v>
      </c>
      <c r="BS163" s="344">
        <f t="shared" ca="1" si="338"/>
        <v>0</v>
      </c>
      <c r="BT163" s="344">
        <f t="shared" ca="1" si="338"/>
        <v>0</v>
      </c>
      <c r="BU163" s="344">
        <f t="shared" si="338"/>
        <v>0</v>
      </c>
      <c r="BV163" s="344">
        <f t="shared" si="338"/>
        <v>0</v>
      </c>
      <c r="BW163" s="344">
        <f t="shared" si="338"/>
        <v>0</v>
      </c>
      <c r="BX163" s="344">
        <f t="shared" si="338"/>
        <v>0</v>
      </c>
      <c r="BY163" s="344">
        <f t="shared" si="338"/>
        <v>0</v>
      </c>
      <c r="BZ163" s="344">
        <f t="shared" si="338"/>
        <v>0</v>
      </c>
      <c r="CA163" s="344">
        <f t="shared" si="338"/>
        <v>0</v>
      </c>
      <c r="CB163" s="344">
        <f t="shared" si="338"/>
        <v>0</v>
      </c>
      <c r="CC163" s="344">
        <f t="shared" si="338"/>
        <v>0</v>
      </c>
      <c r="CD163" s="344">
        <f t="shared" si="338"/>
        <v>0</v>
      </c>
      <c r="CE163" s="344">
        <f t="shared" si="338"/>
        <v>0</v>
      </c>
      <c r="CF163" s="344">
        <f t="shared" si="338"/>
        <v>0</v>
      </c>
      <c r="CG163" s="344">
        <f t="shared" si="338"/>
        <v>0</v>
      </c>
      <c r="CH163" s="344">
        <f t="shared" si="338"/>
        <v>0</v>
      </c>
      <c r="CI163" s="344">
        <f t="shared" si="338"/>
        <v>0</v>
      </c>
      <c r="CJ163" s="344">
        <f t="shared" si="338"/>
        <v>0</v>
      </c>
      <c r="CK163" s="344">
        <f t="shared" si="338"/>
        <v>0</v>
      </c>
      <c r="CL163" s="344">
        <f t="shared" si="338"/>
        <v>0</v>
      </c>
      <c r="CM163" s="344">
        <f t="shared" si="338"/>
        <v>0</v>
      </c>
      <c r="CN163" s="344">
        <f t="shared" si="338"/>
        <v>0</v>
      </c>
      <c r="CO163" s="344">
        <f t="shared" si="338"/>
        <v>0</v>
      </c>
      <c r="CP163" s="344">
        <f t="shared" si="338"/>
        <v>0</v>
      </c>
      <c r="CQ163" s="344">
        <f t="shared" si="338"/>
        <v>0</v>
      </c>
      <c r="CR163" s="344">
        <f t="shared" si="338"/>
        <v>0</v>
      </c>
      <c r="CS163" s="344">
        <f t="shared" si="338"/>
        <v>0</v>
      </c>
    </row>
    <row r="164" spans="1:97" s="372" customFormat="1" x14ac:dyDescent="0.35">
      <c r="A164" s="337">
        <f t="shared" ref="A164:C164" si="339">A24</f>
        <v>0</v>
      </c>
      <c r="B164" s="337" t="str">
        <f t="shared" si="339"/>
        <v>0 0</v>
      </c>
      <c r="C164" s="344">
        <f t="shared" si="339"/>
        <v>0</v>
      </c>
      <c r="D164" s="344">
        <f ca="1">IFERROR('JA basår'!AC12+'JA basår'!AC42,0)</f>
        <v>0</v>
      </c>
      <c r="E164" s="344">
        <f t="shared" ref="E164:BP164" ca="1" si="340">IF(E$157="beräknas ej",0,D164*IF(E$158&gt;$D$143,1,IF(E$158&lt;=$C$143,$C$142,$D$142))*IFERROR(INDEX($B$148:$E$154,MATCH($A164,$A$148:$A$154,0),MATCH(E$158,$B$146:$E$146,1)),0))</f>
        <v>0</v>
      </c>
      <c r="F164" s="344">
        <f t="shared" ca="1" si="340"/>
        <v>0</v>
      </c>
      <c r="G164" s="344">
        <f t="shared" ca="1" si="340"/>
        <v>0</v>
      </c>
      <c r="H164" s="344">
        <f t="shared" ca="1" si="340"/>
        <v>0</v>
      </c>
      <c r="I164" s="344">
        <f t="shared" ca="1" si="340"/>
        <v>0</v>
      </c>
      <c r="J164" s="344">
        <f t="shared" ca="1" si="340"/>
        <v>0</v>
      </c>
      <c r="K164" s="344">
        <f t="shared" ca="1" si="340"/>
        <v>0</v>
      </c>
      <c r="L164" s="344">
        <f t="shared" ca="1" si="340"/>
        <v>0</v>
      </c>
      <c r="M164" s="344">
        <f t="shared" ca="1" si="340"/>
        <v>0</v>
      </c>
      <c r="N164" s="344">
        <f t="shared" ca="1" si="340"/>
        <v>0</v>
      </c>
      <c r="O164" s="344">
        <f t="shared" ca="1" si="340"/>
        <v>0</v>
      </c>
      <c r="P164" s="344">
        <f t="shared" ca="1" si="340"/>
        <v>0</v>
      </c>
      <c r="Q164" s="344">
        <f t="shared" ca="1" si="340"/>
        <v>0</v>
      </c>
      <c r="R164" s="344">
        <f t="shared" ca="1" si="340"/>
        <v>0</v>
      </c>
      <c r="S164" s="344">
        <f t="shared" ca="1" si="340"/>
        <v>0</v>
      </c>
      <c r="T164" s="344">
        <f t="shared" ca="1" si="340"/>
        <v>0</v>
      </c>
      <c r="U164" s="344">
        <f t="shared" ca="1" si="340"/>
        <v>0</v>
      </c>
      <c r="V164" s="344">
        <f t="shared" ca="1" si="340"/>
        <v>0</v>
      </c>
      <c r="W164" s="344">
        <f t="shared" ca="1" si="340"/>
        <v>0</v>
      </c>
      <c r="X164" s="344">
        <f t="shared" ca="1" si="340"/>
        <v>0</v>
      </c>
      <c r="Y164" s="344">
        <f t="shared" ca="1" si="340"/>
        <v>0</v>
      </c>
      <c r="Z164" s="344">
        <f t="shared" ca="1" si="340"/>
        <v>0</v>
      </c>
      <c r="AA164" s="344">
        <f t="shared" ca="1" si="340"/>
        <v>0</v>
      </c>
      <c r="AB164" s="344">
        <f t="shared" ca="1" si="340"/>
        <v>0</v>
      </c>
      <c r="AC164" s="344">
        <f t="shared" ca="1" si="340"/>
        <v>0</v>
      </c>
      <c r="AD164" s="344">
        <f t="shared" ca="1" si="340"/>
        <v>0</v>
      </c>
      <c r="AE164" s="344">
        <f t="shared" ca="1" si="340"/>
        <v>0</v>
      </c>
      <c r="AF164" s="344">
        <f t="shared" ca="1" si="340"/>
        <v>0</v>
      </c>
      <c r="AG164" s="344">
        <f t="shared" ca="1" si="340"/>
        <v>0</v>
      </c>
      <c r="AH164" s="344">
        <f t="shared" ca="1" si="340"/>
        <v>0</v>
      </c>
      <c r="AI164" s="344">
        <f t="shared" ca="1" si="340"/>
        <v>0</v>
      </c>
      <c r="AJ164" s="344">
        <f t="shared" ca="1" si="340"/>
        <v>0</v>
      </c>
      <c r="AK164" s="344">
        <f t="shared" ca="1" si="340"/>
        <v>0</v>
      </c>
      <c r="AL164" s="344">
        <f t="shared" ca="1" si="340"/>
        <v>0</v>
      </c>
      <c r="AM164" s="344">
        <f t="shared" ca="1" si="340"/>
        <v>0</v>
      </c>
      <c r="AN164" s="344">
        <f t="shared" ca="1" si="340"/>
        <v>0</v>
      </c>
      <c r="AO164" s="344">
        <f t="shared" ca="1" si="340"/>
        <v>0</v>
      </c>
      <c r="AP164" s="344">
        <f t="shared" ca="1" si="340"/>
        <v>0</v>
      </c>
      <c r="AQ164" s="344">
        <f t="shared" ca="1" si="340"/>
        <v>0</v>
      </c>
      <c r="AR164" s="344">
        <f t="shared" ca="1" si="340"/>
        <v>0</v>
      </c>
      <c r="AS164" s="344">
        <f t="shared" ca="1" si="340"/>
        <v>0</v>
      </c>
      <c r="AT164" s="344">
        <f t="shared" ca="1" si="340"/>
        <v>0</v>
      </c>
      <c r="AU164" s="344">
        <f t="shared" ca="1" si="340"/>
        <v>0</v>
      </c>
      <c r="AV164" s="344">
        <f t="shared" ca="1" si="340"/>
        <v>0</v>
      </c>
      <c r="AW164" s="344">
        <f t="shared" ca="1" si="340"/>
        <v>0</v>
      </c>
      <c r="AX164" s="344">
        <f t="shared" ca="1" si="340"/>
        <v>0</v>
      </c>
      <c r="AY164" s="344">
        <f t="shared" ca="1" si="340"/>
        <v>0</v>
      </c>
      <c r="AZ164" s="344">
        <f t="shared" ca="1" si="340"/>
        <v>0</v>
      </c>
      <c r="BA164" s="344">
        <f t="shared" ca="1" si="340"/>
        <v>0</v>
      </c>
      <c r="BB164" s="344">
        <f t="shared" ca="1" si="340"/>
        <v>0</v>
      </c>
      <c r="BC164" s="344">
        <f t="shared" ca="1" si="340"/>
        <v>0</v>
      </c>
      <c r="BD164" s="344">
        <f t="shared" ca="1" si="340"/>
        <v>0</v>
      </c>
      <c r="BE164" s="344">
        <f t="shared" ca="1" si="340"/>
        <v>0</v>
      </c>
      <c r="BF164" s="344">
        <f t="shared" ca="1" si="340"/>
        <v>0</v>
      </c>
      <c r="BG164" s="344">
        <f t="shared" ca="1" si="340"/>
        <v>0</v>
      </c>
      <c r="BH164" s="344">
        <f t="shared" ca="1" si="340"/>
        <v>0</v>
      </c>
      <c r="BI164" s="344">
        <f t="shared" ca="1" si="340"/>
        <v>0</v>
      </c>
      <c r="BJ164" s="344">
        <f t="shared" ca="1" si="340"/>
        <v>0</v>
      </c>
      <c r="BK164" s="344">
        <f t="shared" ca="1" si="340"/>
        <v>0</v>
      </c>
      <c r="BL164" s="344">
        <f t="shared" ca="1" si="340"/>
        <v>0</v>
      </c>
      <c r="BM164" s="344">
        <f t="shared" ca="1" si="340"/>
        <v>0</v>
      </c>
      <c r="BN164" s="344">
        <f t="shared" ca="1" si="340"/>
        <v>0</v>
      </c>
      <c r="BO164" s="344">
        <f t="shared" ca="1" si="340"/>
        <v>0</v>
      </c>
      <c r="BP164" s="344">
        <f t="shared" ca="1" si="340"/>
        <v>0</v>
      </c>
      <c r="BQ164" s="344">
        <f t="shared" ref="BQ164:CS164" ca="1" si="341">IF(BQ$157="beräknas ej",0,BP164*IF(BQ$158&gt;$D$143,1,IF(BQ$158&lt;=$C$143,$C$142,$D$142))*IFERROR(INDEX($B$148:$E$154,MATCH($A164,$A$148:$A$154,0),MATCH(BQ$158,$B$146:$E$146,1)),0))</f>
        <v>0</v>
      </c>
      <c r="BR164" s="344">
        <f t="shared" ca="1" si="341"/>
        <v>0</v>
      </c>
      <c r="BS164" s="344">
        <f t="shared" ca="1" si="341"/>
        <v>0</v>
      </c>
      <c r="BT164" s="344">
        <f t="shared" ca="1" si="341"/>
        <v>0</v>
      </c>
      <c r="BU164" s="344">
        <f t="shared" si="341"/>
        <v>0</v>
      </c>
      <c r="BV164" s="344">
        <f t="shared" si="341"/>
        <v>0</v>
      </c>
      <c r="BW164" s="344">
        <f t="shared" si="341"/>
        <v>0</v>
      </c>
      <c r="BX164" s="344">
        <f t="shared" si="341"/>
        <v>0</v>
      </c>
      <c r="BY164" s="344">
        <f t="shared" si="341"/>
        <v>0</v>
      </c>
      <c r="BZ164" s="344">
        <f t="shared" si="341"/>
        <v>0</v>
      </c>
      <c r="CA164" s="344">
        <f t="shared" si="341"/>
        <v>0</v>
      </c>
      <c r="CB164" s="344">
        <f t="shared" si="341"/>
        <v>0</v>
      </c>
      <c r="CC164" s="344">
        <f t="shared" si="341"/>
        <v>0</v>
      </c>
      <c r="CD164" s="344">
        <f t="shared" si="341"/>
        <v>0</v>
      </c>
      <c r="CE164" s="344">
        <f t="shared" si="341"/>
        <v>0</v>
      </c>
      <c r="CF164" s="344">
        <f t="shared" si="341"/>
        <v>0</v>
      </c>
      <c r="CG164" s="344">
        <f t="shared" si="341"/>
        <v>0</v>
      </c>
      <c r="CH164" s="344">
        <f t="shared" si="341"/>
        <v>0</v>
      </c>
      <c r="CI164" s="344">
        <f t="shared" si="341"/>
        <v>0</v>
      </c>
      <c r="CJ164" s="344">
        <f t="shared" si="341"/>
        <v>0</v>
      </c>
      <c r="CK164" s="344">
        <f t="shared" si="341"/>
        <v>0</v>
      </c>
      <c r="CL164" s="344">
        <f t="shared" si="341"/>
        <v>0</v>
      </c>
      <c r="CM164" s="344">
        <f t="shared" si="341"/>
        <v>0</v>
      </c>
      <c r="CN164" s="344">
        <f t="shared" si="341"/>
        <v>0</v>
      </c>
      <c r="CO164" s="344">
        <f t="shared" si="341"/>
        <v>0</v>
      </c>
      <c r="CP164" s="344">
        <f t="shared" si="341"/>
        <v>0</v>
      </c>
      <c r="CQ164" s="344">
        <f t="shared" si="341"/>
        <v>0</v>
      </c>
      <c r="CR164" s="344">
        <f t="shared" si="341"/>
        <v>0</v>
      </c>
      <c r="CS164" s="344">
        <f t="shared" si="341"/>
        <v>0</v>
      </c>
    </row>
    <row r="165" spans="1:97" s="372" customFormat="1" x14ac:dyDescent="0.35">
      <c r="A165" s="337">
        <f t="shared" ref="A165:C165" si="342">A25</f>
        <v>0</v>
      </c>
      <c r="B165" s="337" t="str">
        <f t="shared" si="342"/>
        <v>0 0</v>
      </c>
      <c r="C165" s="344">
        <f t="shared" si="342"/>
        <v>0</v>
      </c>
      <c r="D165" s="344">
        <f ca="1">IFERROR('JA basår'!AC13+'JA basår'!AC43,0)</f>
        <v>0</v>
      </c>
      <c r="E165" s="344">
        <f t="shared" ref="E165:BP165" ca="1" si="343">IF(E$157="beräknas ej",0,D165*IF(E$158&gt;$D$143,1,IF(E$158&lt;=$C$143,$C$142,$D$142))*IFERROR(INDEX($B$148:$E$154,MATCH($A165,$A$148:$A$154,0),MATCH(E$158,$B$146:$E$146,1)),0))</f>
        <v>0</v>
      </c>
      <c r="F165" s="344">
        <f t="shared" ca="1" si="343"/>
        <v>0</v>
      </c>
      <c r="G165" s="344">
        <f t="shared" ca="1" si="343"/>
        <v>0</v>
      </c>
      <c r="H165" s="344">
        <f t="shared" ca="1" si="343"/>
        <v>0</v>
      </c>
      <c r="I165" s="344">
        <f t="shared" ca="1" si="343"/>
        <v>0</v>
      </c>
      <c r="J165" s="344">
        <f t="shared" ca="1" si="343"/>
        <v>0</v>
      </c>
      <c r="K165" s="344">
        <f t="shared" ca="1" si="343"/>
        <v>0</v>
      </c>
      <c r="L165" s="344">
        <f t="shared" ca="1" si="343"/>
        <v>0</v>
      </c>
      <c r="M165" s="344">
        <f t="shared" ca="1" si="343"/>
        <v>0</v>
      </c>
      <c r="N165" s="344">
        <f t="shared" ca="1" si="343"/>
        <v>0</v>
      </c>
      <c r="O165" s="344">
        <f t="shared" ca="1" si="343"/>
        <v>0</v>
      </c>
      <c r="P165" s="344">
        <f t="shared" ca="1" si="343"/>
        <v>0</v>
      </c>
      <c r="Q165" s="344">
        <f t="shared" ca="1" si="343"/>
        <v>0</v>
      </c>
      <c r="R165" s="344">
        <f t="shared" ca="1" si="343"/>
        <v>0</v>
      </c>
      <c r="S165" s="344">
        <f t="shared" ca="1" si="343"/>
        <v>0</v>
      </c>
      <c r="T165" s="344">
        <f t="shared" ca="1" si="343"/>
        <v>0</v>
      </c>
      <c r="U165" s="344">
        <f t="shared" ca="1" si="343"/>
        <v>0</v>
      </c>
      <c r="V165" s="344">
        <f t="shared" ca="1" si="343"/>
        <v>0</v>
      </c>
      <c r="W165" s="344">
        <f t="shared" ca="1" si="343"/>
        <v>0</v>
      </c>
      <c r="X165" s="344">
        <f t="shared" ca="1" si="343"/>
        <v>0</v>
      </c>
      <c r="Y165" s="344">
        <f t="shared" ca="1" si="343"/>
        <v>0</v>
      </c>
      <c r="Z165" s="344">
        <f t="shared" ca="1" si="343"/>
        <v>0</v>
      </c>
      <c r="AA165" s="344">
        <f t="shared" ca="1" si="343"/>
        <v>0</v>
      </c>
      <c r="AB165" s="344">
        <f t="shared" ca="1" si="343"/>
        <v>0</v>
      </c>
      <c r="AC165" s="344">
        <f t="shared" ca="1" si="343"/>
        <v>0</v>
      </c>
      <c r="AD165" s="344">
        <f t="shared" ca="1" si="343"/>
        <v>0</v>
      </c>
      <c r="AE165" s="344">
        <f t="shared" ca="1" si="343"/>
        <v>0</v>
      </c>
      <c r="AF165" s="344">
        <f t="shared" ca="1" si="343"/>
        <v>0</v>
      </c>
      <c r="AG165" s="344">
        <f t="shared" ca="1" si="343"/>
        <v>0</v>
      </c>
      <c r="AH165" s="344">
        <f t="shared" ca="1" si="343"/>
        <v>0</v>
      </c>
      <c r="AI165" s="344">
        <f t="shared" ca="1" si="343"/>
        <v>0</v>
      </c>
      <c r="AJ165" s="344">
        <f t="shared" ca="1" si="343"/>
        <v>0</v>
      </c>
      <c r="AK165" s="344">
        <f t="shared" ca="1" si="343"/>
        <v>0</v>
      </c>
      <c r="AL165" s="344">
        <f t="shared" ca="1" si="343"/>
        <v>0</v>
      </c>
      <c r="AM165" s="344">
        <f t="shared" ca="1" si="343"/>
        <v>0</v>
      </c>
      <c r="AN165" s="344">
        <f t="shared" ca="1" si="343"/>
        <v>0</v>
      </c>
      <c r="AO165" s="344">
        <f t="shared" ca="1" si="343"/>
        <v>0</v>
      </c>
      <c r="AP165" s="344">
        <f t="shared" ca="1" si="343"/>
        <v>0</v>
      </c>
      <c r="AQ165" s="344">
        <f t="shared" ca="1" si="343"/>
        <v>0</v>
      </c>
      <c r="AR165" s="344">
        <f t="shared" ca="1" si="343"/>
        <v>0</v>
      </c>
      <c r="AS165" s="344">
        <f t="shared" ca="1" si="343"/>
        <v>0</v>
      </c>
      <c r="AT165" s="344">
        <f t="shared" ca="1" si="343"/>
        <v>0</v>
      </c>
      <c r="AU165" s="344">
        <f t="shared" ca="1" si="343"/>
        <v>0</v>
      </c>
      <c r="AV165" s="344">
        <f t="shared" ca="1" si="343"/>
        <v>0</v>
      </c>
      <c r="AW165" s="344">
        <f t="shared" ca="1" si="343"/>
        <v>0</v>
      </c>
      <c r="AX165" s="344">
        <f t="shared" ca="1" si="343"/>
        <v>0</v>
      </c>
      <c r="AY165" s="344">
        <f t="shared" ca="1" si="343"/>
        <v>0</v>
      </c>
      <c r="AZ165" s="344">
        <f t="shared" ca="1" si="343"/>
        <v>0</v>
      </c>
      <c r="BA165" s="344">
        <f t="shared" ca="1" si="343"/>
        <v>0</v>
      </c>
      <c r="BB165" s="344">
        <f t="shared" ca="1" si="343"/>
        <v>0</v>
      </c>
      <c r="BC165" s="344">
        <f t="shared" ca="1" si="343"/>
        <v>0</v>
      </c>
      <c r="BD165" s="344">
        <f t="shared" ca="1" si="343"/>
        <v>0</v>
      </c>
      <c r="BE165" s="344">
        <f t="shared" ca="1" si="343"/>
        <v>0</v>
      </c>
      <c r="BF165" s="344">
        <f t="shared" ca="1" si="343"/>
        <v>0</v>
      </c>
      <c r="BG165" s="344">
        <f t="shared" ca="1" si="343"/>
        <v>0</v>
      </c>
      <c r="BH165" s="344">
        <f t="shared" ca="1" si="343"/>
        <v>0</v>
      </c>
      <c r="BI165" s="344">
        <f t="shared" ca="1" si="343"/>
        <v>0</v>
      </c>
      <c r="BJ165" s="344">
        <f t="shared" ca="1" si="343"/>
        <v>0</v>
      </c>
      <c r="BK165" s="344">
        <f t="shared" ca="1" si="343"/>
        <v>0</v>
      </c>
      <c r="BL165" s="344">
        <f t="shared" ca="1" si="343"/>
        <v>0</v>
      </c>
      <c r="BM165" s="344">
        <f t="shared" ca="1" si="343"/>
        <v>0</v>
      </c>
      <c r="BN165" s="344">
        <f t="shared" ca="1" si="343"/>
        <v>0</v>
      </c>
      <c r="BO165" s="344">
        <f t="shared" ca="1" si="343"/>
        <v>0</v>
      </c>
      <c r="BP165" s="344">
        <f t="shared" ca="1" si="343"/>
        <v>0</v>
      </c>
      <c r="BQ165" s="344">
        <f t="shared" ref="BQ165:CS165" ca="1" si="344">IF(BQ$157="beräknas ej",0,BP165*IF(BQ$158&gt;$D$143,1,IF(BQ$158&lt;=$C$143,$C$142,$D$142))*IFERROR(INDEX($B$148:$E$154,MATCH($A165,$A$148:$A$154,0),MATCH(BQ$158,$B$146:$E$146,1)),0))</f>
        <v>0</v>
      </c>
      <c r="BR165" s="344">
        <f t="shared" ca="1" si="344"/>
        <v>0</v>
      </c>
      <c r="BS165" s="344">
        <f t="shared" ca="1" si="344"/>
        <v>0</v>
      </c>
      <c r="BT165" s="344">
        <f t="shared" ca="1" si="344"/>
        <v>0</v>
      </c>
      <c r="BU165" s="344">
        <f t="shared" si="344"/>
        <v>0</v>
      </c>
      <c r="BV165" s="344">
        <f t="shared" si="344"/>
        <v>0</v>
      </c>
      <c r="BW165" s="344">
        <f t="shared" si="344"/>
        <v>0</v>
      </c>
      <c r="BX165" s="344">
        <f t="shared" si="344"/>
        <v>0</v>
      </c>
      <c r="BY165" s="344">
        <f t="shared" si="344"/>
        <v>0</v>
      </c>
      <c r="BZ165" s="344">
        <f t="shared" si="344"/>
        <v>0</v>
      </c>
      <c r="CA165" s="344">
        <f t="shared" si="344"/>
        <v>0</v>
      </c>
      <c r="CB165" s="344">
        <f t="shared" si="344"/>
        <v>0</v>
      </c>
      <c r="CC165" s="344">
        <f t="shared" si="344"/>
        <v>0</v>
      </c>
      <c r="CD165" s="344">
        <f t="shared" si="344"/>
        <v>0</v>
      </c>
      <c r="CE165" s="344">
        <f t="shared" si="344"/>
        <v>0</v>
      </c>
      <c r="CF165" s="344">
        <f t="shared" si="344"/>
        <v>0</v>
      </c>
      <c r="CG165" s="344">
        <f t="shared" si="344"/>
        <v>0</v>
      </c>
      <c r="CH165" s="344">
        <f t="shared" si="344"/>
        <v>0</v>
      </c>
      <c r="CI165" s="344">
        <f t="shared" si="344"/>
        <v>0</v>
      </c>
      <c r="CJ165" s="344">
        <f t="shared" si="344"/>
        <v>0</v>
      </c>
      <c r="CK165" s="344">
        <f t="shared" si="344"/>
        <v>0</v>
      </c>
      <c r="CL165" s="344">
        <f t="shared" si="344"/>
        <v>0</v>
      </c>
      <c r="CM165" s="344">
        <f t="shared" si="344"/>
        <v>0</v>
      </c>
      <c r="CN165" s="344">
        <f t="shared" si="344"/>
        <v>0</v>
      </c>
      <c r="CO165" s="344">
        <f t="shared" si="344"/>
        <v>0</v>
      </c>
      <c r="CP165" s="344">
        <f t="shared" si="344"/>
        <v>0</v>
      </c>
      <c r="CQ165" s="344">
        <f t="shared" si="344"/>
        <v>0</v>
      </c>
      <c r="CR165" s="344">
        <f t="shared" si="344"/>
        <v>0</v>
      </c>
      <c r="CS165" s="344">
        <f t="shared" si="344"/>
        <v>0</v>
      </c>
    </row>
    <row r="166" spans="1:97" s="372" customFormat="1" x14ac:dyDescent="0.35">
      <c r="A166" s="337">
        <f t="shared" ref="A166:C166" si="345">A26</f>
        <v>0</v>
      </c>
      <c r="B166" s="337" t="str">
        <f t="shared" si="345"/>
        <v>0 0</v>
      </c>
      <c r="C166" s="344">
        <f t="shared" si="345"/>
        <v>0</v>
      </c>
      <c r="D166" s="344">
        <f ca="1">IFERROR('JA basår'!AC14+'JA basår'!AC44,0)</f>
        <v>0</v>
      </c>
      <c r="E166" s="344">
        <f t="shared" ref="E166:BP166" ca="1" si="346">IF(E$157="beräknas ej",0,D166*IF(E$158&gt;$D$143,1,IF(E$158&lt;=$C$143,$C$142,$D$142))*IFERROR(INDEX($B$148:$E$154,MATCH($A166,$A$148:$A$154,0),MATCH(E$158,$B$146:$E$146,1)),0))</f>
        <v>0</v>
      </c>
      <c r="F166" s="344">
        <f t="shared" ca="1" si="346"/>
        <v>0</v>
      </c>
      <c r="G166" s="344">
        <f t="shared" ca="1" si="346"/>
        <v>0</v>
      </c>
      <c r="H166" s="344">
        <f t="shared" ca="1" si="346"/>
        <v>0</v>
      </c>
      <c r="I166" s="344">
        <f t="shared" ca="1" si="346"/>
        <v>0</v>
      </c>
      <c r="J166" s="344">
        <f t="shared" ca="1" si="346"/>
        <v>0</v>
      </c>
      <c r="K166" s="344">
        <f t="shared" ca="1" si="346"/>
        <v>0</v>
      </c>
      <c r="L166" s="344">
        <f t="shared" ca="1" si="346"/>
        <v>0</v>
      </c>
      <c r="M166" s="344">
        <f t="shared" ca="1" si="346"/>
        <v>0</v>
      </c>
      <c r="N166" s="344">
        <f t="shared" ca="1" si="346"/>
        <v>0</v>
      </c>
      <c r="O166" s="344">
        <f t="shared" ca="1" si="346"/>
        <v>0</v>
      </c>
      <c r="P166" s="344">
        <f t="shared" ca="1" si="346"/>
        <v>0</v>
      </c>
      <c r="Q166" s="344">
        <f t="shared" ca="1" si="346"/>
        <v>0</v>
      </c>
      <c r="R166" s="344">
        <f t="shared" ca="1" si="346"/>
        <v>0</v>
      </c>
      <c r="S166" s="344">
        <f t="shared" ca="1" si="346"/>
        <v>0</v>
      </c>
      <c r="T166" s="344">
        <f t="shared" ca="1" si="346"/>
        <v>0</v>
      </c>
      <c r="U166" s="344">
        <f t="shared" ca="1" si="346"/>
        <v>0</v>
      </c>
      <c r="V166" s="344">
        <f t="shared" ca="1" si="346"/>
        <v>0</v>
      </c>
      <c r="W166" s="344">
        <f t="shared" ca="1" si="346"/>
        <v>0</v>
      </c>
      <c r="X166" s="344">
        <f t="shared" ca="1" si="346"/>
        <v>0</v>
      </c>
      <c r="Y166" s="344">
        <f t="shared" ca="1" si="346"/>
        <v>0</v>
      </c>
      <c r="Z166" s="344">
        <f t="shared" ca="1" si="346"/>
        <v>0</v>
      </c>
      <c r="AA166" s="344">
        <f t="shared" ca="1" si="346"/>
        <v>0</v>
      </c>
      <c r="AB166" s="344">
        <f t="shared" ca="1" si="346"/>
        <v>0</v>
      </c>
      <c r="AC166" s="344">
        <f t="shared" ca="1" si="346"/>
        <v>0</v>
      </c>
      <c r="AD166" s="344">
        <f t="shared" ca="1" si="346"/>
        <v>0</v>
      </c>
      <c r="AE166" s="344">
        <f t="shared" ca="1" si="346"/>
        <v>0</v>
      </c>
      <c r="AF166" s="344">
        <f t="shared" ca="1" si="346"/>
        <v>0</v>
      </c>
      <c r="AG166" s="344">
        <f t="shared" ca="1" si="346"/>
        <v>0</v>
      </c>
      <c r="AH166" s="344">
        <f t="shared" ca="1" si="346"/>
        <v>0</v>
      </c>
      <c r="AI166" s="344">
        <f t="shared" ca="1" si="346"/>
        <v>0</v>
      </c>
      <c r="AJ166" s="344">
        <f t="shared" ca="1" si="346"/>
        <v>0</v>
      </c>
      <c r="AK166" s="344">
        <f t="shared" ca="1" si="346"/>
        <v>0</v>
      </c>
      <c r="AL166" s="344">
        <f t="shared" ca="1" si="346"/>
        <v>0</v>
      </c>
      <c r="AM166" s="344">
        <f t="shared" ca="1" si="346"/>
        <v>0</v>
      </c>
      <c r="AN166" s="344">
        <f t="shared" ca="1" si="346"/>
        <v>0</v>
      </c>
      <c r="AO166" s="344">
        <f t="shared" ca="1" si="346"/>
        <v>0</v>
      </c>
      <c r="AP166" s="344">
        <f t="shared" ca="1" si="346"/>
        <v>0</v>
      </c>
      <c r="AQ166" s="344">
        <f t="shared" ca="1" si="346"/>
        <v>0</v>
      </c>
      <c r="AR166" s="344">
        <f t="shared" ca="1" si="346"/>
        <v>0</v>
      </c>
      <c r="AS166" s="344">
        <f t="shared" ca="1" si="346"/>
        <v>0</v>
      </c>
      <c r="AT166" s="344">
        <f t="shared" ca="1" si="346"/>
        <v>0</v>
      </c>
      <c r="AU166" s="344">
        <f t="shared" ca="1" si="346"/>
        <v>0</v>
      </c>
      <c r="AV166" s="344">
        <f t="shared" ca="1" si="346"/>
        <v>0</v>
      </c>
      <c r="AW166" s="344">
        <f t="shared" ca="1" si="346"/>
        <v>0</v>
      </c>
      <c r="AX166" s="344">
        <f t="shared" ca="1" si="346"/>
        <v>0</v>
      </c>
      <c r="AY166" s="344">
        <f t="shared" ca="1" si="346"/>
        <v>0</v>
      </c>
      <c r="AZ166" s="344">
        <f t="shared" ca="1" si="346"/>
        <v>0</v>
      </c>
      <c r="BA166" s="344">
        <f t="shared" ca="1" si="346"/>
        <v>0</v>
      </c>
      <c r="BB166" s="344">
        <f t="shared" ca="1" si="346"/>
        <v>0</v>
      </c>
      <c r="BC166" s="344">
        <f t="shared" ca="1" si="346"/>
        <v>0</v>
      </c>
      <c r="BD166" s="344">
        <f t="shared" ca="1" si="346"/>
        <v>0</v>
      </c>
      <c r="BE166" s="344">
        <f t="shared" ca="1" si="346"/>
        <v>0</v>
      </c>
      <c r="BF166" s="344">
        <f t="shared" ca="1" si="346"/>
        <v>0</v>
      </c>
      <c r="BG166" s="344">
        <f t="shared" ca="1" si="346"/>
        <v>0</v>
      </c>
      <c r="BH166" s="344">
        <f t="shared" ca="1" si="346"/>
        <v>0</v>
      </c>
      <c r="BI166" s="344">
        <f t="shared" ca="1" si="346"/>
        <v>0</v>
      </c>
      <c r="BJ166" s="344">
        <f t="shared" ca="1" si="346"/>
        <v>0</v>
      </c>
      <c r="BK166" s="344">
        <f t="shared" ca="1" si="346"/>
        <v>0</v>
      </c>
      <c r="BL166" s="344">
        <f t="shared" ca="1" si="346"/>
        <v>0</v>
      </c>
      <c r="BM166" s="344">
        <f t="shared" ca="1" si="346"/>
        <v>0</v>
      </c>
      <c r="BN166" s="344">
        <f t="shared" ca="1" si="346"/>
        <v>0</v>
      </c>
      <c r="BO166" s="344">
        <f t="shared" ca="1" si="346"/>
        <v>0</v>
      </c>
      <c r="BP166" s="344">
        <f t="shared" ca="1" si="346"/>
        <v>0</v>
      </c>
      <c r="BQ166" s="344">
        <f t="shared" ref="BQ166:CS166" ca="1" si="347">IF(BQ$157="beräknas ej",0,BP166*IF(BQ$158&gt;$D$143,1,IF(BQ$158&lt;=$C$143,$C$142,$D$142))*IFERROR(INDEX($B$148:$E$154,MATCH($A166,$A$148:$A$154,0),MATCH(BQ$158,$B$146:$E$146,1)),0))</f>
        <v>0</v>
      </c>
      <c r="BR166" s="344">
        <f t="shared" ca="1" si="347"/>
        <v>0</v>
      </c>
      <c r="BS166" s="344">
        <f t="shared" ca="1" si="347"/>
        <v>0</v>
      </c>
      <c r="BT166" s="344">
        <f t="shared" ca="1" si="347"/>
        <v>0</v>
      </c>
      <c r="BU166" s="344">
        <f t="shared" si="347"/>
        <v>0</v>
      </c>
      <c r="BV166" s="344">
        <f t="shared" si="347"/>
        <v>0</v>
      </c>
      <c r="BW166" s="344">
        <f t="shared" si="347"/>
        <v>0</v>
      </c>
      <c r="BX166" s="344">
        <f t="shared" si="347"/>
        <v>0</v>
      </c>
      <c r="BY166" s="344">
        <f t="shared" si="347"/>
        <v>0</v>
      </c>
      <c r="BZ166" s="344">
        <f t="shared" si="347"/>
        <v>0</v>
      </c>
      <c r="CA166" s="344">
        <f t="shared" si="347"/>
        <v>0</v>
      </c>
      <c r="CB166" s="344">
        <f t="shared" si="347"/>
        <v>0</v>
      </c>
      <c r="CC166" s="344">
        <f t="shared" si="347"/>
        <v>0</v>
      </c>
      <c r="CD166" s="344">
        <f t="shared" si="347"/>
        <v>0</v>
      </c>
      <c r="CE166" s="344">
        <f t="shared" si="347"/>
        <v>0</v>
      </c>
      <c r="CF166" s="344">
        <f t="shared" si="347"/>
        <v>0</v>
      </c>
      <c r="CG166" s="344">
        <f t="shared" si="347"/>
        <v>0</v>
      </c>
      <c r="CH166" s="344">
        <f t="shared" si="347"/>
        <v>0</v>
      </c>
      <c r="CI166" s="344">
        <f t="shared" si="347"/>
        <v>0</v>
      </c>
      <c r="CJ166" s="344">
        <f t="shared" si="347"/>
        <v>0</v>
      </c>
      <c r="CK166" s="344">
        <f t="shared" si="347"/>
        <v>0</v>
      </c>
      <c r="CL166" s="344">
        <f t="shared" si="347"/>
        <v>0</v>
      </c>
      <c r="CM166" s="344">
        <f t="shared" si="347"/>
        <v>0</v>
      </c>
      <c r="CN166" s="344">
        <f t="shared" si="347"/>
        <v>0</v>
      </c>
      <c r="CO166" s="344">
        <f t="shared" si="347"/>
        <v>0</v>
      </c>
      <c r="CP166" s="344">
        <f t="shared" si="347"/>
        <v>0</v>
      </c>
      <c r="CQ166" s="344">
        <f t="shared" si="347"/>
        <v>0</v>
      </c>
      <c r="CR166" s="344">
        <f t="shared" si="347"/>
        <v>0</v>
      </c>
      <c r="CS166" s="344">
        <f t="shared" si="347"/>
        <v>0</v>
      </c>
    </row>
    <row r="167" spans="1:97" s="372" customFormat="1" x14ac:dyDescent="0.35">
      <c r="A167" s="337">
        <f t="shared" ref="A167:C167" si="348">A27</f>
        <v>0</v>
      </c>
      <c r="B167" s="337" t="str">
        <f t="shared" si="348"/>
        <v>0 0</v>
      </c>
      <c r="C167" s="344">
        <f t="shared" si="348"/>
        <v>0</v>
      </c>
      <c r="D167" s="344">
        <f ca="1">IFERROR('JA basår'!AC15+'JA basår'!AC45,0)</f>
        <v>0</v>
      </c>
      <c r="E167" s="344">
        <f t="shared" ref="E167:BP167" ca="1" si="349">IF(E$157="beräknas ej",0,D167*IF(E$158&gt;$D$143,1,IF(E$158&lt;=$C$143,$C$142,$D$142))*IFERROR(INDEX($B$148:$E$154,MATCH($A167,$A$148:$A$154,0),MATCH(E$158,$B$146:$E$146,1)),0))</f>
        <v>0</v>
      </c>
      <c r="F167" s="344">
        <f t="shared" ca="1" si="349"/>
        <v>0</v>
      </c>
      <c r="G167" s="344">
        <f t="shared" ca="1" si="349"/>
        <v>0</v>
      </c>
      <c r="H167" s="344">
        <f t="shared" ca="1" si="349"/>
        <v>0</v>
      </c>
      <c r="I167" s="344">
        <f t="shared" ca="1" si="349"/>
        <v>0</v>
      </c>
      <c r="J167" s="344">
        <f t="shared" ca="1" si="349"/>
        <v>0</v>
      </c>
      <c r="K167" s="344">
        <f t="shared" ca="1" si="349"/>
        <v>0</v>
      </c>
      <c r="L167" s="344">
        <f t="shared" ca="1" si="349"/>
        <v>0</v>
      </c>
      <c r="M167" s="344">
        <f t="shared" ca="1" si="349"/>
        <v>0</v>
      </c>
      <c r="N167" s="344">
        <f t="shared" ca="1" si="349"/>
        <v>0</v>
      </c>
      <c r="O167" s="344">
        <f t="shared" ca="1" si="349"/>
        <v>0</v>
      </c>
      <c r="P167" s="344">
        <f t="shared" ca="1" si="349"/>
        <v>0</v>
      </c>
      <c r="Q167" s="344">
        <f t="shared" ca="1" si="349"/>
        <v>0</v>
      </c>
      <c r="R167" s="344">
        <f t="shared" ca="1" si="349"/>
        <v>0</v>
      </c>
      <c r="S167" s="344">
        <f t="shared" ca="1" si="349"/>
        <v>0</v>
      </c>
      <c r="T167" s="344">
        <f t="shared" ca="1" si="349"/>
        <v>0</v>
      </c>
      <c r="U167" s="344">
        <f t="shared" ca="1" si="349"/>
        <v>0</v>
      </c>
      <c r="V167" s="344">
        <f t="shared" ca="1" si="349"/>
        <v>0</v>
      </c>
      <c r="W167" s="344">
        <f t="shared" ca="1" si="349"/>
        <v>0</v>
      </c>
      <c r="X167" s="344">
        <f t="shared" ca="1" si="349"/>
        <v>0</v>
      </c>
      <c r="Y167" s="344">
        <f t="shared" ca="1" si="349"/>
        <v>0</v>
      </c>
      <c r="Z167" s="344">
        <f t="shared" ca="1" si="349"/>
        <v>0</v>
      </c>
      <c r="AA167" s="344">
        <f t="shared" ca="1" si="349"/>
        <v>0</v>
      </c>
      <c r="AB167" s="344">
        <f t="shared" ca="1" si="349"/>
        <v>0</v>
      </c>
      <c r="AC167" s="344">
        <f t="shared" ca="1" si="349"/>
        <v>0</v>
      </c>
      <c r="AD167" s="344">
        <f t="shared" ca="1" si="349"/>
        <v>0</v>
      </c>
      <c r="AE167" s="344">
        <f t="shared" ca="1" si="349"/>
        <v>0</v>
      </c>
      <c r="AF167" s="344">
        <f t="shared" ca="1" si="349"/>
        <v>0</v>
      </c>
      <c r="AG167" s="344">
        <f t="shared" ca="1" si="349"/>
        <v>0</v>
      </c>
      <c r="AH167" s="344">
        <f t="shared" ca="1" si="349"/>
        <v>0</v>
      </c>
      <c r="AI167" s="344">
        <f t="shared" ca="1" si="349"/>
        <v>0</v>
      </c>
      <c r="AJ167" s="344">
        <f t="shared" ca="1" si="349"/>
        <v>0</v>
      </c>
      <c r="AK167" s="344">
        <f t="shared" ca="1" si="349"/>
        <v>0</v>
      </c>
      <c r="AL167" s="344">
        <f t="shared" ca="1" si="349"/>
        <v>0</v>
      </c>
      <c r="AM167" s="344">
        <f t="shared" ca="1" si="349"/>
        <v>0</v>
      </c>
      <c r="AN167" s="344">
        <f t="shared" ca="1" si="349"/>
        <v>0</v>
      </c>
      <c r="AO167" s="344">
        <f t="shared" ca="1" si="349"/>
        <v>0</v>
      </c>
      <c r="AP167" s="344">
        <f t="shared" ca="1" si="349"/>
        <v>0</v>
      </c>
      <c r="AQ167" s="344">
        <f t="shared" ca="1" si="349"/>
        <v>0</v>
      </c>
      <c r="AR167" s="344">
        <f t="shared" ca="1" si="349"/>
        <v>0</v>
      </c>
      <c r="AS167" s="344">
        <f t="shared" ca="1" si="349"/>
        <v>0</v>
      </c>
      <c r="AT167" s="344">
        <f t="shared" ca="1" si="349"/>
        <v>0</v>
      </c>
      <c r="AU167" s="344">
        <f t="shared" ca="1" si="349"/>
        <v>0</v>
      </c>
      <c r="AV167" s="344">
        <f t="shared" ca="1" si="349"/>
        <v>0</v>
      </c>
      <c r="AW167" s="344">
        <f t="shared" ca="1" si="349"/>
        <v>0</v>
      </c>
      <c r="AX167" s="344">
        <f t="shared" ca="1" si="349"/>
        <v>0</v>
      </c>
      <c r="AY167" s="344">
        <f t="shared" ca="1" si="349"/>
        <v>0</v>
      </c>
      <c r="AZ167" s="344">
        <f t="shared" ca="1" si="349"/>
        <v>0</v>
      </c>
      <c r="BA167" s="344">
        <f t="shared" ca="1" si="349"/>
        <v>0</v>
      </c>
      <c r="BB167" s="344">
        <f t="shared" ca="1" si="349"/>
        <v>0</v>
      </c>
      <c r="BC167" s="344">
        <f t="shared" ca="1" si="349"/>
        <v>0</v>
      </c>
      <c r="BD167" s="344">
        <f t="shared" ca="1" si="349"/>
        <v>0</v>
      </c>
      <c r="BE167" s="344">
        <f t="shared" ca="1" si="349"/>
        <v>0</v>
      </c>
      <c r="BF167" s="344">
        <f t="shared" ca="1" si="349"/>
        <v>0</v>
      </c>
      <c r="BG167" s="344">
        <f t="shared" ca="1" si="349"/>
        <v>0</v>
      </c>
      <c r="BH167" s="344">
        <f t="shared" ca="1" si="349"/>
        <v>0</v>
      </c>
      <c r="BI167" s="344">
        <f t="shared" ca="1" si="349"/>
        <v>0</v>
      </c>
      <c r="BJ167" s="344">
        <f t="shared" ca="1" si="349"/>
        <v>0</v>
      </c>
      <c r="BK167" s="344">
        <f t="shared" ca="1" si="349"/>
        <v>0</v>
      </c>
      <c r="BL167" s="344">
        <f t="shared" ca="1" si="349"/>
        <v>0</v>
      </c>
      <c r="BM167" s="344">
        <f t="shared" ca="1" si="349"/>
        <v>0</v>
      </c>
      <c r="BN167" s="344">
        <f t="shared" ca="1" si="349"/>
        <v>0</v>
      </c>
      <c r="BO167" s="344">
        <f t="shared" ca="1" si="349"/>
        <v>0</v>
      </c>
      <c r="BP167" s="344">
        <f t="shared" ca="1" si="349"/>
        <v>0</v>
      </c>
      <c r="BQ167" s="344">
        <f t="shared" ref="BQ167:CS167" ca="1" si="350">IF(BQ$157="beräknas ej",0,BP167*IF(BQ$158&gt;$D$143,1,IF(BQ$158&lt;=$C$143,$C$142,$D$142))*IFERROR(INDEX($B$148:$E$154,MATCH($A167,$A$148:$A$154,0),MATCH(BQ$158,$B$146:$E$146,1)),0))</f>
        <v>0</v>
      </c>
      <c r="BR167" s="344">
        <f t="shared" ca="1" si="350"/>
        <v>0</v>
      </c>
      <c r="BS167" s="344">
        <f t="shared" ca="1" si="350"/>
        <v>0</v>
      </c>
      <c r="BT167" s="344">
        <f t="shared" ca="1" si="350"/>
        <v>0</v>
      </c>
      <c r="BU167" s="344">
        <f t="shared" si="350"/>
        <v>0</v>
      </c>
      <c r="BV167" s="344">
        <f t="shared" si="350"/>
        <v>0</v>
      </c>
      <c r="BW167" s="344">
        <f t="shared" si="350"/>
        <v>0</v>
      </c>
      <c r="BX167" s="344">
        <f t="shared" si="350"/>
        <v>0</v>
      </c>
      <c r="BY167" s="344">
        <f t="shared" si="350"/>
        <v>0</v>
      </c>
      <c r="BZ167" s="344">
        <f t="shared" si="350"/>
        <v>0</v>
      </c>
      <c r="CA167" s="344">
        <f t="shared" si="350"/>
        <v>0</v>
      </c>
      <c r="CB167" s="344">
        <f t="shared" si="350"/>
        <v>0</v>
      </c>
      <c r="CC167" s="344">
        <f t="shared" si="350"/>
        <v>0</v>
      </c>
      <c r="CD167" s="344">
        <f t="shared" si="350"/>
        <v>0</v>
      </c>
      <c r="CE167" s="344">
        <f t="shared" si="350"/>
        <v>0</v>
      </c>
      <c r="CF167" s="344">
        <f t="shared" si="350"/>
        <v>0</v>
      </c>
      <c r="CG167" s="344">
        <f t="shared" si="350"/>
        <v>0</v>
      </c>
      <c r="CH167" s="344">
        <f t="shared" si="350"/>
        <v>0</v>
      </c>
      <c r="CI167" s="344">
        <f t="shared" si="350"/>
        <v>0</v>
      </c>
      <c r="CJ167" s="344">
        <f t="shared" si="350"/>
        <v>0</v>
      </c>
      <c r="CK167" s="344">
        <f t="shared" si="350"/>
        <v>0</v>
      </c>
      <c r="CL167" s="344">
        <f t="shared" si="350"/>
        <v>0</v>
      </c>
      <c r="CM167" s="344">
        <f t="shared" si="350"/>
        <v>0</v>
      </c>
      <c r="CN167" s="344">
        <f t="shared" si="350"/>
        <v>0</v>
      </c>
      <c r="CO167" s="344">
        <f t="shared" si="350"/>
        <v>0</v>
      </c>
      <c r="CP167" s="344">
        <f t="shared" si="350"/>
        <v>0</v>
      </c>
      <c r="CQ167" s="344">
        <f t="shared" si="350"/>
        <v>0</v>
      </c>
      <c r="CR167" s="344">
        <f t="shared" si="350"/>
        <v>0</v>
      </c>
      <c r="CS167" s="344">
        <f t="shared" si="350"/>
        <v>0</v>
      </c>
    </row>
    <row r="168" spans="1:97" s="372" customFormat="1" x14ac:dyDescent="0.35">
      <c r="A168" s="337">
        <f t="shared" ref="A168:C168" si="351">A28</f>
        <v>0</v>
      </c>
      <c r="B168" s="337" t="str">
        <f t="shared" si="351"/>
        <v>0 0</v>
      </c>
      <c r="C168" s="344">
        <f t="shared" si="351"/>
        <v>0</v>
      </c>
      <c r="D168" s="344">
        <f ca="1">IFERROR('JA basår'!AC16+'JA basår'!AC46,0)</f>
        <v>0</v>
      </c>
      <c r="E168" s="344">
        <f t="shared" ref="E168:BP168" ca="1" si="352">IF(E$157="beräknas ej",0,D168*IF(E$158&gt;$D$143,1,IF(E$158&lt;=$C$143,$C$142,$D$142))*IFERROR(INDEX($B$148:$E$154,MATCH($A168,$A$148:$A$154,0),MATCH(E$158,$B$146:$E$146,1)),0))</f>
        <v>0</v>
      </c>
      <c r="F168" s="344">
        <f t="shared" ca="1" si="352"/>
        <v>0</v>
      </c>
      <c r="G168" s="344">
        <f t="shared" ca="1" si="352"/>
        <v>0</v>
      </c>
      <c r="H168" s="344">
        <f t="shared" ca="1" si="352"/>
        <v>0</v>
      </c>
      <c r="I168" s="344">
        <f t="shared" ca="1" si="352"/>
        <v>0</v>
      </c>
      <c r="J168" s="344">
        <f t="shared" ca="1" si="352"/>
        <v>0</v>
      </c>
      <c r="K168" s="344">
        <f t="shared" ca="1" si="352"/>
        <v>0</v>
      </c>
      <c r="L168" s="344">
        <f t="shared" ca="1" si="352"/>
        <v>0</v>
      </c>
      <c r="M168" s="344">
        <f t="shared" ca="1" si="352"/>
        <v>0</v>
      </c>
      <c r="N168" s="344">
        <f t="shared" ca="1" si="352"/>
        <v>0</v>
      </c>
      <c r="O168" s="344">
        <f t="shared" ca="1" si="352"/>
        <v>0</v>
      </c>
      <c r="P168" s="344">
        <f t="shared" ca="1" si="352"/>
        <v>0</v>
      </c>
      <c r="Q168" s="344">
        <f t="shared" ca="1" si="352"/>
        <v>0</v>
      </c>
      <c r="R168" s="344">
        <f t="shared" ca="1" si="352"/>
        <v>0</v>
      </c>
      <c r="S168" s="344">
        <f t="shared" ca="1" si="352"/>
        <v>0</v>
      </c>
      <c r="T168" s="344">
        <f t="shared" ca="1" si="352"/>
        <v>0</v>
      </c>
      <c r="U168" s="344">
        <f t="shared" ca="1" si="352"/>
        <v>0</v>
      </c>
      <c r="V168" s="344">
        <f t="shared" ca="1" si="352"/>
        <v>0</v>
      </c>
      <c r="W168" s="344">
        <f t="shared" ca="1" si="352"/>
        <v>0</v>
      </c>
      <c r="X168" s="344">
        <f t="shared" ca="1" si="352"/>
        <v>0</v>
      </c>
      <c r="Y168" s="344">
        <f t="shared" ca="1" si="352"/>
        <v>0</v>
      </c>
      <c r="Z168" s="344">
        <f t="shared" ca="1" si="352"/>
        <v>0</v>
      </c>
      <c r="AA168" s="344">
        <f t="shared" ca="1" si="352"/>
        <v>0</v>
      </c>
      <c r="AB168" s="344">
        <f t="shared" ca="1" si="352"/>
        <v>0</v>
      </c>
      <c r="AC168" s="344">
        <f t="shared" ca="1" si="352"/>
        <v>0</v>
      </c>
      <c r="AD168" s="344">
        <f t="shared" ca="1" si="352"/>
        <v>0</v>
      </c>
      <c r="AE168" s="344">
        <f t="shared" ca="1" si="352"/>
        <v>0</v>
      </c>
      <c r="AF168" s="344">
        <f t="shared" ca="1" si="352"/>
        <v>0</v>
      </c>
      <c r="AG168" s="344">
        <f t="shared" ca="1" si="352"/>
        <v>0</v>
      </c>
      <c r="AH168" s="344">
        <f t="shared" ca="1" si="352"/>
        <v>0</v>
      </c>
      <c r="AI168" s="344">
        <f t="shared" ca="1" si="352"/>
        <v>0</v>
      </c>
      <c r="AJ168" s="344">
        <f t="shared" ca="1" si="352"/>
        <v>0</v>
      </c>
      <c r="AK168" s="344">
        <f t="shared" ca="1" si="352"/>
        <v>0</v>
      </c>
      <c r="AL168" s="344">
        <f t="shared" ca="1" si="352"/>
        <v>0</v>
      </c>
      <c r="AM168" s="344">
        <f t="shared" ca="1" si="352"/>
        <v>0</v>
      </c>
      <c r="AN168" s="344">
        <f t="shared" ca="1" si="352"/>
        <v>0</v>
      </c>
      <c r="AO168" s="344">
        <f t="shared" ca="1" si="352"/>
        <v>0</v>
      </c>
      <c r="AP168" s="344">
        <f t="shared" ca="1" si="352"/>
        <v>0</v>
      </c>
      <c r="AQ168" s="344">
        <f t="shared" ca="1" si="352"/>
        <v>0</v>
      </c>
      <c r="AR168" s="344">
        <f t="shared" ca="1" si="352"/>
        <v>0</v>
      </c>
      <c r="AS168" s="344">
        <f t="shared" ca="1" si="352"/>
        <v>0</v>
      </c>
      <c r="AT168" s="344">
        <f t="shared" ca="1" si="352"/>
        <v>0</v>
      </c>
      <c r="AU168" s="344">
        <f t="shared" ca="1" si="352"/>
        <v>0</v>
      </c>
      <c r="AV168" s="344">
        <f t="shared" ca="1" si="352"/>
        <v>0</v>
      </c>
      <c r="AW168" s="344">
        <f t="shared" ca="1" si="352"/>
        <v>0</v>
      </c>
      <c r="AX168" s="344">
        <f t="shared" ca="1" si="352"/>
        <v>0</v>
      </c>
      <c r="AY168" s="344">
        <f t="shared" ca="1" si="352"/>
        <v>0</v>
      </c>
      <c r="AZ168" s="344">
        <f t="shared" ca="1" si="352"/>
        <v>0</v>
      </c>
      <c r="BA168" s="344">
        <f t="shared" ca="1" si="352"/>
        <v>0</v>
      </c>
      <c r="BB168" s="344">
        <f t="shared" ca="1" si="352"/>
        <v>0</v>
      </c>
      <c r="BC168" s="344">
        <f t="shared" ca="1" si="352"/>
        <v>0</v>
      </c>
      <c r="BD168" s="344">
        <f t="shared" ca="1" si="352"/>
        <v>0</v>
      </c>
      <c r="BE168" s="344">
        <f t="shared" ca="1" si="352"/>
        <v>0</v>
      </c>
      <c r="BF168" s="344">
        <f t="shared" ca="1" si="352"/>
        <v>0</v>
      </c>
      <c r="BG168" s="344">
        <f t="shared" ca="1" si="352"/>
        <v>0</v>
      </c>
      <c r="BH168" s="344">
        <f t="shared" ca="1" si="352"/>
        <v>0</v>
      </c>
      <c r="BI168" s="344">
        <f t="shared" ca="1" si="352"/>
        <v>0</v>
      </c>
      <c r="BJ168" s="344">
        <f t="shared" ca="1" si="352"/>
        <v>0</v>
      </c>
      <c r="BK168" s="344">
        <f t="shared" ca="1" si="352"/>
        <v>0</v>
      </c>
      <c r="BL168" s="344">
        <f t="shared" ca="1" si="352"/>
        <v>0</v>
      </c>
      <c r="BM168" s="344">
        <f t="shared" ca="1" si="352"/>
        <v>0</v>
      </c>
      <c r="BN168" s="344">
        <f t="shared" ca="1" si="352"/>
        <v>0</v>
      </c>
      <c r="BO168" s="344">
        <f t="shared" ca="1" si="352"/>
        <v>0</v>
      </c>
      <c r="BP168" s="344">
        <f t="shared" ca="1" si="352"/>
        <v>0</v>
      </c>
      <c r="BQ168" s="344">
        <f t="shared" ref="BQ168:CS168" ca="1" si="353">IF(BQ$157="beräknas ej",0,BP168*IF(BQ$158&gt;$D$143,1,IF(BQ$158&lt;=$C$143,$C$142,$D$142))*IFERROR(INDEX($B$148:$E$154,MATCH($A168,$A$148:$A$154,0),MATCH(BQ$158,$B$146:$E$146,1)),0))</f>
        <v>0</v>
      </c>
      <c r="BR168" s="344">
        <f t="shared" ca="1" si="353"/>
        <v>0</v>
      </c>
      <c r="BS168" s="344">
        <f t="shared" ca="1" si="353"/>
        <v>0</v>
      </c>
      <c r="BT168" s="344">
        <f t="shared" ca="1" si="353"/>
        <v>0</v>
      </c>
      <c r="BU168" s="344">
        <f t="shared" si="353"/>
        <v>0</v>
      </c>
      <c r="BV168" s="344">
        <f t="shared" si="353"/>
        <v>0</v>
      </c>
      <c r="BW168" s="344">
        <f t="shared" si="353"/>
        <v>0</v>
      </c>
      <c r="BX168" s="344">
        <f t="shared" si="353"/>
        <v>0</v>
      </c>
      <c r="BY168" s="344">
        <f t="shared" si="353"/>
        <v>0</v>
      </c>
      <c r="BZ168" s="344">
        <f t="shared" si="353"/>
        <v>0</v>
      </c>
      <c r="CA168" s="344">
        <f t="shared" si="353"/>
        <v>0</v>
      </c>
      <c r="CB168" s="344">
        <f t="shared" si="353"/>
        <v>0</v>
      </c>
      <c r="CC168" s="344">
        <f t="shared" si="353"/>
        <v>0</v>
      </c>
      <c r="CD168" s="344">
        <f t="shared" si="353"/>
        <v>0</v>
      </c>
      <c r="CE168" s="344">
        <f t="shared" si="353"/>
        <v>0</v>
      </c>
      <c r="CF168" s="344">
        <f t="shared" si="353"/>
        <v>0</v>
      </c>
      <c r="CG168" s="344">
        <f t="shared" si="353"/>
        <v>0</v>
      </c>
      <c r="CH168" s="344">
        <f t="shared" si="353"/>
        <v>0</v>
      </c>
      <c r="CI168" s="344">
        <f t="shared" si="353"/>
        <v>0</v>
      </c>
      <c r="CJ168" s="344">
        <f t="shared" si="353"/>
        <v>0</v>
      </c>
      <c r="CK168" s="344">
        <f t="shared" si="353"/>
        <v>0</v>
      </c>
      <c r="CL168" s="344">
        <f t="shared" si="353"/>
        <v>0</v>
      </c>
      <c r="CM168" s="344">
        <f t="shared" si="353"/>
        <v>0</v>
      </c>
      <c r="CN168" s="344">
        <f t="shared" si="353"/>
        <v>0</v>
      </c>
      <c r="CO168" s="344">
        <f t="shared" si="353"/>
        <v>0</v>
      </c>
      <c r="CP168" s="344">
        <f t="shared" si="353"/>
        <v>0</v>
      </c>
      <c r="CQ168" s="344">
        <f t="shared" si="353"/>
        <v>0</v>
      </c>
      <c r="CR168" s="344">
        <f t="shared" si="353"/>
        <v>0</v>
      </c>
      <c r="CS168" s="344">
        <f t="shared" si="353"/>
        <v>0</v>
      </c>
    </row>
    <row r="169" spans="1:97" s="372" customFormat="1" x14ac:dyDescent="0.35">
      <c r="A169" s="337">
        <f t="shared" ref="A169:C169" si="354">A29</f>
        <v>0</v>
      </c>
      <c r="B169" s="337" t="str">
        <f t="shared" si="354"/>
        <v>0 0</v>
      </c>
      <c r="C169" s="344">
        <f t="shared" si="354"/>
        <v>0</v>
      </c>
      <c r="D169" s="344">
        <f ca="1">IFERROR('JA basår'!AC17+'JA basår'!AC47,0)</f>
        <v>0</v>
      </c>
      <c r="E169" s="344">
        <f t="shared" ref="E169:BP169" ca="1" si="355">IF(E$157="beräknas ej",0,D169*IF(E$158&gt;$D$143,1,IF(E$158&lt;=$C$143,$C$142,$D$142))*IFERROR(INDEX($B$148:$E$154,MATCH($A169,$A$148:$A$154,0),MATCH(E$158,$B$146:$E$146,1)),0))</f>
        <v>0</v>
      </c>
      <c r="F169" s="344">
        <f t="shared" ca="1" si="355"/>
        <v>0</v>
      </c>
      <c r="G169" s="344">
        <f t="shared" ca="1" si="355"/>
        <v>0</v>
      </c>
      <c r="H169" s="344">
        <f t="shared" ca="1" si="355"/>
        <v>0</v>
      </c>
      <c r="I169" s="344">
        <f t="shared" ca="1" si="355"/>
        <v>0</v>
      </c>
      <c r="J169" s="344">
        <f t="shared" ca="1" si="355"/>
        <v>0</v>
      </c>
      <c r="K169" s="344">
        <f t="shared" ca="1" si="355"/>
        <v>0</v>
      </c>
      <c r="L169" s="344">
        <f t="shared" ca="1" si="355"/>
        <v>0</v>
      </c>
      <c r="M169" s="344">
        <f t="shared" ca="1" si="355"/>
        <v>0</v>
      </c>
      <c r="N169" s="344">
        <f t="shared" ca="1" si="355"/>
        <v>0</v>
      </c>
      <c r="O169" s="344">
        <f t="shared" ca="1" si="355"/>
        <v>0</v>
      </c>
      <c r="P169" s="344">
        <f t="shared" ca="1" si="355"/>
        <v>0</v>
      </c>
      <c r="Q169" s="344">
        <f t="shared" ca="1" si="355"/>
        <v>0</v>
      </c>
      <c r="R169" s="344">
        <f t="shared" ca="1" si="355"/>
        <v>0</v>
      </c>
      <c r="S169" s="344">
        <f t="shared" ca="1" si="355"/>
        <v>0</v>
      </c>
      <c r="T169" s="344">
        <f t="shared" ca="1" si="355"/>
        <v>0</v>
      </c>
      <c r="U169" s="344">
        <f t="shared" ca="1" si="355"/>
        <v>0</v>
      </c>
      <c r="V169" s="344">
        <f t="shared" ca="1" si="355"/>
        <v>0</v>
      </c>
      <c r="W169" s="344">
        <f t="shared" ca="1" si="355"/>
        <v>0</v>
      </c>
      <c r="X169" s="344">
        <f t="shared" ca="1" si="355"/>
        <v>0</v>
      </c>
      <c r="Y169" s="344">
        <f t="shared" ca="1" si="355"/>
        <v>0</v>
      </c>
      <c r="Z169" s="344">
        <f t="shared" ca="1" si="355"/>
        <v>0</v>
      </c>
      <c r="AA169" s="344">
        <f t="shared" ca="1" si="355"/>
        <v>0</v>
      </c>
      <c r="AB169" s="344">
        <f t="shared" ca="1" si="355"/>
        <v>0</v>
      </c>
      <c r="AC169" s="344">
        <f t="shared" ca="1" si="355"/>
        <v>0</v>
      </c>
      <c r="AD169" s="344">
        <f t="shared" ca="1" si="355"/>
        <v>0</v>
      </c>
      <c r="AE169" s="344">
        <f t="shared" ca="1" si="355"/>
        <v>0</v>
      </c>
      <c r="AF169" s="344">
        <f t="shared" ca="1" si="355"/>
        <v>0</v>
      </c>
      <c r="AG169" s="344">
        <f t="shared" ca="1" si="355"/>
        <v>0</v>
      </c>
      <c r="AH169" s="344">
        <f t="shared" ca="1" si="355"/>
        <v>0</v>
      </c>
      <c r="AI169" s="344">
        <f t="shared" ca="1" si="355"/>
        <v>0</v>
      </c>
      <c r="AJ169" s="344">
        <f t="shared" ca="1" si="355"/>
        <v>0</v>
      </c>
      <c r="AK169" s="344">
        <f t="shared" ca="1" si="355"/>
        <v>0</v>
      </c>
      <c r="AL169" s="344">
        <f t="shared" ca="1" si="355"/>
        <v>0</v>
      </c>
      <c r="AM169" s="344">
        <f t="shared" ca="1" si="355"/>
        <v>0</v>
      </c>
      <c r="AN169" s="344">
        <f t="shared" ca="1" si="355"/>
        <v>0</v>
      </c>
      <c r="AO169" s="344">
        <f t="shared" ca="1" si="355"/>
        <v>0</v>
      </c>
      <c r="AP169" s="344">
        <f t="shared" ca="1" si="355"/>
        <v>0</v>
      </c>
      <c r="AQ169" s="344">
        <f t="shared" ca="1" si="355"/>
        <v>0</v>
      </c>
      <c r="AR169" s="344">
        <f t="shared" ca="1" si="355"/>
        <v>0</v>
      </c>
      <c r="AS169" s="344">
        <f t="shared" ca="1" si="355"/>
        <v>0</v>
      </c>
      <c r="AT169" s="344">
        <f t="shared" ca="1" si="355"/>
        <v>0</v>
      </c>
      <c r="AU169" s="344">
        <f t="shared" ca="1" si="355"/>
        <v>0</v>
      </c>
      <c r="AV169" s="344">
        <f t="shared" ca="1" si="355"/>
        <v>0</v>
      </c>
      <c r="AW169" s="344">
        <f t="shared" ca="1" si="355"/>
        <v>0</v>
      </c>
      <c r="AX169" s="344">
        <f t="shared" ca="1" si="355"/>
        <v>0</v>
      </c>
      <c r="AY169" s="344">
        <f t="shared" ca="1" si="355"/>
        <v>0</v>
      </c>
      <c r="AZ169" s="344">
        <f t="shared" ca="1" si="355"/>
        <v>0</v>
      </c>
      <c r="BA169" s="344">
        <f t="shared" ca="1" si="355"/>
        <v>0</v>
      </c>
      <c r="BB169" s="344">
        <f t="shared" ca="1" si="355"/>
        <v>0</v>
      </c>
      <c r="BC169" s="344">
        <f t="shared" ca="1" si="355"/>
        <v>0</v>
      </c>
      <c r="BD169" s="344">
        <f t="shared" ca="1" si="355"/>
        <v>0</v>
      </c>
      <c r="BE169" s="344">
        <f t="shared" ca="1" si="355"/>
        <v>0</v>
      </c>
      <c r="BF169" s="344">
        <f t="shared" ca="1" si="355"/>
        <v>0</v>
      </c>
      <c r="BG169" s="344">
        <f t="shared" ca="1" si="355"/>
        <v>0</v>
      </c>
      <c r="BH169" s="344">
        <f t="shared" ca="1" si="355"/>
        <v>0</v>
      </c>
      <c r="BI169" s="344">
        <f t="shared" ca="1" si="355"/>
        <v>0</v>
      </c>
      <c r="BJ169" s="344">
        <f t="shared" ca="1" si="355"/>
        <v>0</v>
      </c>
      <c r="BK169" s="344">
        <f t="shared" ca="1" si="355"/>
        <v>0</v>
      </c>
      <c r="BL169" s="344">
        <f t="shared" ca="1" si="355"/>
        <v>0</v>
      </c>
      <c r="BM169" s="344">
        <f t="shared" ca="1" si="355"/>
        <v>0</v>
      </c>
      <c r="BN169" s="344">
        <f t="shared" ca="1" si="355"/>
        <v>0</v>
      </c>
      <c r="BO169" s="344">
        <f t="shared" ca="1" si="355"/>
        <v>0</v>
      </c>
      <c r="BP169" s="344">
        <f t="shared" ca="1" si="355"/>
        <v>0</v>
      </c>
      <c r="BQ169" s="344">
        <f t="shared" ref="BQ169:CS169" ca="1" si="356">IF(BQ$157="beräknas ej",0,BP169*IF(BQ$158&gt;$D$143,1,IF(BQ$158&lt;=$C$143,$C$142,$D$142))*IFERROR(INDEX($B$148:$E$154,MATCH($A169,$A$148:$A$154,0),MATCH(BQ$158,$B$146:$E$146,1)),0))</f>
        <v>0</v>
      </c>
      <c r="BR169" s="344">
        <f t="shared" ca="1" si="356"/>
        <v>0</v>
      </c>
      <c r="BS169" s="344">
        <f t="shared" ca="1" si="356"/>
        <v>0</v>
      </c>
      <c r="BT169" s="344">
        <f t="shared" ca="1" si="356"/>
        <v>0</v>
      </c>
      <c r="BU169" s="344">
        <f t="shared" si="356"/>
        <v>0</v>
      </c>
      <c r="BV169" s="344">
        <f t="shared" si="356"/>
        <v>0</v>
      </c>
      <c r="BW169" s="344">
        <f t="shared" si="356"/>
        <v>0</v>
      </c>
      <c r="BX169" s="344">
        <f t="shared" si="356"/>
        <v>0</v>
      </c>
      <c r="BY169" s="344">
        <f t="shared" si="356"/>
        <v>0</v>
      </c>
      <c r="BZ169" s="344">
        <f t="shared" si="356"/>
        <v>0</v>
      </c>
      <c r="CA169" s="344">
        <f t="shared" si="356"/>
        <v>0</v>
      </c>
      <c r="CB169" s="344">
        <f t="shared" si="356"/>
        <v>0</v>
      </c>
      <c r="CC169" s="344">
        <f t="shared" si="356"/>
        <v>0</v>
      </c>
      <c r="CD169" s="344">
        <f t="shared" si="356"/>
        <v>0</v>
      </c>
      <c r="CE169" s="344">
        <f t="shared" si="356"/>
        <v>0</v>
      </c>
      <c r="CF169" s="344">
        <f t="shared" si="356"/>
        <v>0</v>
      </c>
      <c r="CG169" s="344">
        <f t="shared" si="356"/>
        <v>0</v>
      </c>
      <c r="CH169" s="344">
        <f t="shared" si="356"/>
        <v>0</v>
      </c>
      <c r="CI169" s="344">
        <f t="shared" si="356"/>
        <v>0</v>
      </c>
      <c r="CJ169" s="344">
        <f t="shared" si="356"/>
        <v>0</v>
      </c>
      <c r="CK169" s="344">
        <f t="shared" si="356"/>
        <v>0</v>
      </c>
      <c r="CL169" s="344">
        <f t="shared" si="356"/>
        <v>0</v>
      </c>
      <c r="CM169" s="344">
        <f t="shared" si="356"/>
        <v>0</v>
      </c>
      <c r="CN169" s="344">
        <f t="shared" si="356"/>
        <v>0</v>
      </c>
      <c r="CO169" s="344">
        <f t="shared" si="356"/>
        <v>0</v>
      </c>
      <c r="CP169" s="344">
        <f t="shared" si="356"/>
        <v>0</v>
      </c>
      <c r="CQ169" s="344">
        <f t="shared" si="356"/>
        <v>0</v>
      </c>
      <c r="CR169" s="344">
        <f t="shared" si="356"/>
        <v>0</v>
      </c>
      <c r="CS169" s="344">
        <f t="shared" si="356"/>
        <v>0</v>
      </c>
    </row>
    <row r="170" spans="1:97" s="372" customFormat="1" x14ac:dyDescent="0.35">
      <c r="A170" s="337">
        <f t="shared" ref="A170:C170" si="357">A30</f>
        <v>0</v>
      </c>
      <c r="B170" s="337" t="str">
        <f t="shared" si="357"/>
        <v>0 0</v>
      </c>
      <c r="C170" s="344">
        <f t="shared" si="357"/>
        <v>0</v>
      </c>
      <c r="D170" s="344">
        <f ca="1">IFERROR('JA basår'!AC18+'JA basår'!AC48,0)</f>
        <v>0</v>
      </c>
      <c r="E170" s="344">
        <f t="shared" ref="E170:BP170" ca="1" si="358">IF(E$157="beräknas ej",0,D170*IF(E$158&gt;$D$143,1,IF(E$158&lt;=$C$143,$C$142,$D$142))*IFERROR(INDEX($B$148:$E$154,MATCH($A170,$A$148:$A$154,0),MATCH(E$158,$B$146:$E$146,1)),0))</f>
        <v>0</v>
      </c>
      <c r="F170" s="344">
        <f t="shared" ca="1" si="358"/>
        <v>0</v>
      </c>
      <c r="G170" s="344">
        <f t="shared" ca="1" si="358"/>
        <v>0</v>
      </c>
      <c r="H170" s="344">
        <f t="shared" ca="1" si="358"/>
        <v>0</v>
      </c>
      <c r="I170" s="344">
        <f t="shared" ca="1" si="358"/>
        <v>0</v>
      </c>
      <c r="J170" s="344">
        <f t="shared" ca="1" si="358"/>
        <v>0</v>
      </c>
      <c r="K170" s="344">
        <f t="shared" ca="1" si="358"/>
        <v>0</v>
      </c>
      <c r="L170" s="344">
        <f t="shared" ca="1" si="358"/>
        <v>0</v>
      </c>
      <c r="M170" s="344">
        <f t="shared" ca="1" si="358"/>
        <v>0</v>
      </c>
      <c r="N170" s="344">
        <f t="shared" ca="1" si="358"/>
        <v>0</v>
      </c>
      <c r="O170" s="344">
        <f t="shared" ca="1" si="358"/>
        <v>0</v>
      </c>
      <c r="P170" s="344">
        <f t="shared" ca="1" si="358"/>
        <v>0</v>
      </c>
      <c r="Q170" s="344">
        <f t="shared" ca="1" si="358"/>
        <v>0</v>
      </c>
      <c r="R170" s="344">
        <f t="shared" ca="1" si="358"/>
        <v>0</v>
      </c>
      <c r="S170" s="344">
        <f t="shared" ca="1" si="358"/>
        <v>0</v>
      </c>
      <c r="T170" s="344">
        <f t="shared" ca="1" si="358"/>
        <v>0</v>
      </c>
      <c r="U170" s="344">
        <f t="shared" ca="1" si="358"/>
        <v>0</v>
      </c>
      <c r="V170" s="344">
        <f t="shared" ca="1" si="358"/>
        <v>0</v>
      </c>
      <c r="W170" s="344">
        <f t="shared" ca="1" si="358"/>
        <v>0</v>
      </c>
      <c r="X170" s="344">
        <f t="shared" ca="1" si="358"/>
        <v>0</v>
      </c>
      <c r="Y170" s="344">
        <f t="shared" ca="1" si="358"/>
        <v>0</v>
      </c>
      <c r="Z170" s="344">
        <f t="shared" ca="1" si="358"/>
        <v>0</v>
      </c>
      <c r="AA170" s="344">
        <f t="shared" ca="1" si="358"/>
        <v>0</v>
      </c>
      <c r="AB170" s="344">
        <f t="shared" ca="1" si="358"/>
        <v>0</v>
      </c>
      <c r="AC170" s="344">
        <f t="shared" ca="1" si="358"/>
        <v>0</v>
      </c>
      <c r="AD170" s="344">
        <f t="shared" ca="1" si="358"/>
        <v>0</v>
      </c>
      <c r="AE170" s="344">
        <f t="shared" ca="1" si="358"/>
        <v>0</v>
      </c>
      <c r="AF170" s="344">
        <f t="shared" ca="1" si="358"/>
        <v>0</v>
      </c>
      <c r="AG170" s="344">
        <f t="shared" ca="1" si="358"/>
        <v>0</v>
      </c>
      <c r="AH170" s="344">
        <f t="shared" ca="1" si="358"/>
        <v>0</v>
      </c>
      <c r="AI170" s="344">
        <f t="shared" ca="1" si="358"/>
        <v>0</v>
      </c>
      <c r="AJ170" s="344">
        <f t="shared" ca="1" si="358"/>
        <v>0</v>
      </c>
      <c r="AK170" s="344">
        <f t="shared" ca="1" si="358"/>
        <v>0</v>
      </c>
      <c r="AL170" s="344">
        <f t="shared" ca="1" si="358"/>
        <v>0</v>
      </c>
      <c r="AM170" s="344">
        <f t="shared" ca="1" si="358"/>
        <v>0</v>
      </c>
      <c r="AN170" s="344">
        <f t="shared" ca="1" si="358"/>
        <v>0</v>
      </c>
      <c r="AO170" s="344">
        <f t="shared" ca="1" si="358"/>
        <v>0</v>
      </c>
      <c r="AP170" s="344">
        <f t="shared" ca="1" si="358"/>
        <v>0</v>
      </c>
      <c r="AQ170" s="344">
        <f t="shared" ca="1" si="358"/>
        <v>0</v>
      </c>
      <c r="AR170" s="344">
        <f t="shared" ca="1" si="358"/>
        <v>0</v>
      </c>
      <c r="AS170" s="344">
        <f t="shared" ca="1" si="358"/>
        <v>0</v>
      </c>
      <c r="AT170" s="344">
        <f t="shared" ca="1" si="358"/>
        <v>0</v>
      </c>
      <c r="AU170" s="344">
        <f t="shared" ca="1" si="358"/>
        <v>0</v>
      </c>
      <c r="AV170" s="344">
        <f t="shared" ca="1" si="358"/>
        <v>0</v>
      </c>
      <c r="AW170" s="344">
        <f t="shared" ca="1" si="358"/>
        <v>0</v>
      </c>
      <c r="AX170" s="344">
        <f t="shared" ca="1" si="358"/>
        <v>0</v>
      </c>
      <c r="AY170" s="344">
        <f t="shared" ca="1" si="358"/>
        <v>0</v>
      </c>
      <c r="AZ170" s="344">
        <f t="shared" ca="1" si="358"/>
        <v>0</v>
      </c>
      <c r="BA170" s="344">
        <f t="shared" ca="1" si="358"/>
        <v>0</v>
      </c>
      <c r="BB170" s="344">
        <f t="shared" ca="1" si="358"/>
        <v>0</v>
      </c>
      <c r="BC170" s="344">
        <f t="shared" ca="1" si="358"/>
        <v>0</v>
      </c>
      <c r="BD170" s="344">
        <f t="shared" ca="1" si="358"/>
        <v>0</v>
      </c>
      <c r="BE170" s="344">
        <f t="shared" ca="1" si="358"/>
        <v>0</v>
      </c>
      <c r="BF170" s="344">
        <f t="shared" ca="1" si="358"/>
        <v>0</v>
      </c>
      <c r="BG170" s="344">
        <f t="shared" ca="1" si="358"/>
        <v>0</v>
      </c>
      <c r="BH170" s="344">
        <f t="shared" ca="1" si="358"/>
        <v>0</v>
      </c>
      <c r="BI170" s="344">
        <f t="shared" ca="1" si="358"/>
        <v>0</v>
      </c>
      <c r="BJ170" s="344">
        <f t="shared" ca="1" si="358"/>
        <v>0</v>
      </c>
      <c r="BK170" s="344">
        <f t="shared" ca="1" si="358"/>
        <v>0</v>
      </c>
      <c r="BL170" s="344">
        <f t="shared" ca="1" si="358"/>
        <v>0</v>
      </c>
      <c r="BM170" s="344">
        <f t="shared" ca="1" si="358"/>
        <v>0</v>
      </c>
      <c r="BN170" s="344">
        <f t="shared" ca="1" si="358"/>
        <v>0</v>
      </c>
      <c r="BO170" s="344">
        <f t="shared" ca="1" si="358"/>
        <v>0</v>
      </c>
      <c r="BP170" s="344">
        <f t="shared" ca="1" si="358"/>
        <v>0</v>
      </c>
      <c r="BQ170" s="344">
        <f t="shared" ref="BQ170:CS170" ca="1" si="359">IF(BQ$157="beräknas ej",0,BP170*IF(BQ$158&gt;$D$143,1,IF(BQ$158&lt;=$C$143,$C$142,$D$142))*IFERROR(INDEX($B$148:$E$154,MATCH($A170,$A$148:$A$154,0),MATCH(BQ$158,$B$146:$E$146,1)),0))</f>
        <v>0</v>
      </c>
      <c r="BR170" s="344">
        <f t="shared" ca="1" si="359"/>
        <v>0</v>
      </c>
      <c r="BS170" s="344">
        <f t="shared" ca="1" si="359"/>
        <v>0</v>
      </c>
      <c r="BT170" s="344">
        <f t="shared" ca="1" si="359"/>
        <v>0</v>
      </c>
      <c r="BU170" s="344">
        <f t="shared" si="359"/>
        <v>0</v>
      </c>
      <c r="BV170" s="344">
        <f t="shared" si="359"/>
        <v>0</v>
      </c>
      <c r="BW170" s="344">
        <f t="shared" si="359"/>
        <v>0</v>
      </c>
      <c r="BX170" s="344">
        <f t="shared" si="359"/>
        <v>0</v>
      </c>
      <c r="BY170" s="344">
        <f t="shared" si="359"/>
        <v>0</v>
      </c>
      <c r="BZ170" s="344">
        <f t="shared" si="359"/>
        <v>0</v>
      </c>
      <c r="CA170" s="344">
        <f t="shared" si="359"/>
        <v>0</v>
      </c>
      <c r="CB170" s="344">
        <f t="shared" si="359"/>
        <v>0</v>
      </c>
      <c r="CC170" s="344">
        <f t="shared" si="359"/>
        <v>0</v>
      </c>
      <c r="CD170" s="344">
        <f t="shared" si="359"/>
        <v>0</v>
      </c>
      <c r="CE170" s="344">
        <f t="shared" si="359"/>
        <v>0</v>
      </c>
      <c r="CF170" s="344">
        <f t="shared" si="359"/>
        <v>0</v>
      </c>
      <c r="CG170" s="344">
        <f t="shared" si="359"/>
        <v>0</v>
      </c>
      <c r="CH170" s="344">
        <f t="shared" si="359"/>
        <v>0</v>
      </c>
      <c r="CI170" s="344">
        <f t="shared" si="359"/>
        <v>0</v>
      </c>
      <c r="CJ170" s="344">
        <f t="shared" si="359"/>
        <v>0</v>
      </c>
      <c r="CK170" s="344">
        <f t="shared" si="359"/>
        <v>0</v>
      </c>
      <c r="CL170" s="344">
        <f t="shared" si="359"/>
        <v>0</v>
      </c>
      <c r="CM170" s="344">
        <f t="shared" si="359"/>
        <v>0</v>
      </c>
      <c r="CN170" s="344">
        <f t="shared" si="359"/>
        <v>0</v>
      </c>
      <c r="CO170" s="344">
        <f t="shared" si="359"/>
        <v>0</v>
      </c>
      <c r="CP170" s="344">
        <f t="shared" si="359"/>
        <v>0</v>
      </c>
      <c r="CQ170" s="344">
        <f t="shared" si="359"/>
        <v>0</v>
      </c>
      <c r="CR170" s="344">
        <f t="shared" si="359"/>
        <v>0</v>
      </c>
      <c r="CS170" s="344">
        <f t="shared" si="359"/>
        <v>0</v>
      </c>
    </row>
    <row r="171" spans="1:97" s="372" customFormat="1" x14ac:dyDescent="0.35">
      <c r="A171" s="337">
        <f t="shared" ref="A171:C171" si="360">A31</f>
        <v>0</v>
      </c>
      <c r="B171" s="337" t="str">
        <f t="shared" si="360"/>
        <v>0 0</v>
      </c>
      <c r="C171" s="344">
        <f t="shared" si="360"/>
        <v>0</v>
      </c>
      <c r="D171" s="344">
        <f ca="1">IFERROR('JA basår'!AC19+'JA basår'!AC49,0)</f>
        <v>0</v>
      </c>
      <c r="E171" s="344">
        <f t="shared" ref="E171:BP171" ca="1" si="361">IF(E$157="beräknas ej",0,D171*IF(E$158&gt;$D$143,1,IF(E$158&lt;=$C$143,$C$142,$D$142))*IFERROR(INDEX($B$148:$E$154,MATCH($A171,$A$148:$A$154,0),MATCH(E$158,$B$146:$E$146,1)),0))</f>
        <v>0</v>
      </c>
      <c r="F171" s="344">
        <f t="shared" ca="1" si="361"/>
        <v>0</v>
      </c>
      <c r="G171" s="344">
        <f t="shared" ca="1" si="361"/>
        <v>0</v>
      </c>
      <c r="H171" s="344">
        <f t="shared" ca="1" si="361"/>
        <v>0</v>
      </c>
      <c r="I171" s="344">
        <f t="shared" ca="1" si="361"/>
        <v>0</v>
      </c>
      <c r="J171" s="344">
        <f t="shared" ca="1" si="361"/>
        <v>0</v>
      </c>
      <c r="K171" s="344">
        <f t="shared" ca="1" si="361"/>
        <v>0</v>
      </c>
      <c r="L171" s="344">
        <f t="shared" ca="1" si="361"/>
        <v>0</v>
      </c>
      <c r="M171" s="344">
        <f t="shared" ca="1" si="361"/>
        <v>0</v>
      </c>
      <c r="N171" s="344">
        <f t="shared" ca="1" si="361"/>
        <v>0</v>
      </c>
      <c r="O171" s="344">
        <f t="shared" ca="1" si="361"/>
        <v>0</v>
      </c>
      <c r="P171" s="344">
        <f t="shared" ca="1" si="361"/>
        <v>0</v>
      </c>
      <c r="Q171" s="344">
        <f t="shared" ca="1" si="361"/>
        <v>0</v>
      </c>
      <c r="R171" s="344">
        <f t="shared" ca="1" si="361"/>
        <v>0</v>
      </c>
      <c r="S171" s="344">
        <f t="shared" ca="1" si="361"/>
        <v>0</v>
      </c>
      <c r="T171" s="344">
        <f t="shared" ca="1" si="361"/>
        <v>0</v>
      </c>
      <c r="U171" s="344">
        <f t="shared" ca="1" si="361"/>
        <v>0</v>
      </c>
      <c r="V171" s="344">
        <f t="shared" ca="1" si="361"/>
        <v>0</v>
      </c>
      <c r="W171" s="344">
        <f t="shared" ca="1" si="361"/>
        <v>0</v>
      </c>
      <c r="X171" s="344">
        <f t="shared" ca="1" si="361"/>
        <v>0</v>
      </c>
      <c r="Y171" s="344">
        <f t="shared" ca="1" si="361"/>
        <v>0</v>
      </c>
      <c r="Z171" s="344">
        <f t="shared" ca="1" si="361"/>
        <v>0</v>
      </c>
      <c r="AA171" s="344">
        <f t="shared" ca="1" si="361"/>
        <v>0</v>
      </c>
      <c r="AB171" s="344">
        <f t="shared" ca="1" si="361"/>
        <v>0</v>
      </c>
      <c r="AC171" s="344">
        <f t="shared" ca="1" si="361"/>
        <v>0</v>
      </c>
      <c r="AD171" s="344">
        <f t="shared" ca="1" si="361"/>
        <v>0</v>
      </c>
      <c r="AE171" s="344">
        <f t="shared" ca="1" si="361"/>
        <v>0</v>
      </c>
      <c r="AF171" s="344">
        <f t="shared" ca="1" si="361"/>
        <v>0</v>
      </c>
      <c r="AG171" s="344">
        <f t="shared" ca="1" si="361"/>
        <v>0</v>
      </c>
      <c r="AH171" s="344">
        <f t="shared" ca="1" si="361"/>
        <v>0</v>
      </c>
      <c r="AI171" s="344">
        <f t="shared" ca="1" si="361"/>
        <v>0</v>
      </c>
      <c r="AJ171" s="344">
        <f t="shared" ca="1" si="361"/>
        <v>0</v>
      </c>
      <c r="AK171" s="344">
        <f t="shared" ca="1" si="361"/>
        <v>0</v>
      </c>
      <c r="AL171" s="344">
        <f t="shared" ca="1" si="361"/>
        <v>0</v>
      </c>
      <c r="AM171" s="344">
        <f t="shared" ca="1" si="361"/>
        <v>0</v>
      </c>
      <c r="AN171" s="344">
        <f t="shared" ca="1" si="361"/>
        <v>0</v>
      </c>
      <c r="AO171" s="344">
        <f t="shared" ca="1" si="361"/>
        <v>0</v>
      </c>
      <c r="AP171" s="344">
        <f t="shared" ca="1" si="361"/>
        <v>0</v>
      </c>
      <c r="AQ171" s="344">
        <f t="shared" ca="1" si="361"/>
        <v>0</v>
      </c>
      <c r="AR171" s="344">
        <f t="shared" ca="1" si="361"/>
        <v>0</v>
      </c>
      <c r="AS171" s="344">
        <f t="shared" ca="1" si="361"/>
        <v>0</v>
      </c>
      <c r="AT171" s="344">
        <f t="shared" ca="1" si="361"/>
        <v>0</v>
      </c>
      <c r="AU171" s="344">
        <f t="shared" ca="1" si="361"/>
        <v>0</v>
      </c>
      <c r="AV171" s="344">
        <f t="shared" ca="1" si="361"/>
        <v>0</v>
      </c>
      <c r="AW171" s="344">
        <f t="shared" ca="1" si="361"/>
        <v>0</v>
      </c>
      <c r="AX171" s="344">
        <f t="shared" ca="1" si="361"/>
        <v>0</v>
      </c>
      <c r="AY171" s="344">
        <f t="shared" ca="1" si="361"/>
        <v>0</v>
      </c>
      <c r="AZ171" s="344">
        <f t="shared" ca="1" si="361"/>
        <v>0</v>
      </c>
      <c r="BA171" s="344">
        <f t="shared" ca="1" si="361"/>
        <v>0</v>
      </c>
      <c r="BB171" s="344">
        <f t="shared" ca="1" si="361"/>
        <v>0</v>
      </c>
      <c r="BC171" s="344">
        <f t="shared" ca="1" si="361"/>
        <v>0</v>
      </c>
      <c r="BD171" s="344">
        <f t="shared" ca="1" si="361"/>
        <v>0</v>
      </c>
      <c r="BE171" s="344">
        <f t="shared" ca="1" si="361"/>
        <v>0</v>
      </c>
      <c r="BF171" s="344">
        <f t="shared" ca="1" si="361"/>
        <v>0</v>
      </c>
      <c r="BG171" s="344">
        <f t="shared" ca="1" si="361"/>
        <v>0</v>
      </c>
      <c r="BH171" s="344">
        <f t="shared" ca="1" si="361"/>
        <v>0</v>
      </c>
      <c r="BI171" s="344">
        <f t="shared" ca="1" si="361"/>
        <v>0</v>
      </c>
      <c r="BJ171" s="344">
        <f t="shared" ca="1" si="361"/>
        <v>0</v>
      </c>
      <c r="BK171" s="344">
        <f t="shared" ca="1" si="361"/>
        <v>0</v>
      </c>
      <c r="BL171" s="344">
        <f t="shared" ca="1" si="361"/>
        <v>0</v>
      </c>
      <c r="BM171" s="344">
        <f t="shared" ca="1" si="361"/>
        <v>0</v>
      </c>
      <c r="BN171" s="344">
        <f t="shared" ca="1" si="361"/>
        <v>0</v>
      </c>
      <c r="BO171" s="344">
        <f t="shared" ca="1" si="361"/>
        <v>0</v>
      </c>
      <c r="BP171" s="344">
        <f t="shared" ca="1" si="361"/>
        <v>0</v>
      </c>
      <c r="BQ171" s="344">
        <f t="shared" ref="BQ171:CS171" ca="1" si="362">IF(BQ$157="beräknas ej",0,BP171*IF(BQ$158&gt;$D$143,1,IF(BQ$158&lt;=$C$143,$C$142,$D$142))*IFERROR(INDEX($B$148:$E$154,MATCH($A171,$A$148:$A$154,0),MATCH(BQ$158,$B$146:$E$146,1)),0))</f>
        <v>0</v>
      </c>
      <c r="BR171" s="344">
        <f t="shared" ca="1" si="362"/>
        <v>0</v>
      </c>
      <c r="BS171" s="344">
        <f t="shared" ca="1" si="362"/>
        <v>0</v>
      </c>
      <c r="BT171" s="344">
        <f t="shared" ca="1" si="362"/>
        <v>0</v>
      </c>
      <c r="BU171" s="344">
        <f t="shared" si="362"/>
        <v>0</v>
      </c>
      <c r="BV171" s="344">
        <f t="shared" si="362"/>
        <v>0</v>
      </c>
      <c r="BW171" s="344">
        <f t="shared" si="362"/>
        <v>0</v>
      </c>
      <c r="BX171" s="344">
        <f t="shared" si="362"/>
        <v>0</v>
      </c>
      <c r="BY171" s="344">
        <f t="shared" si="362"/>
        <v>0</v>
      </c>
      <c r="BZ171" s="344">
        <f t="shared" si="362"/>
        <v>0</v>
      </c>
      <c r="CA171" s="344">
        <f t="shared" si="362"/>
        <v>0</v>
      </c>
      <c r="CB171" s="344">
        <f t="shared" si="362"/>
        <v>0</v>
      </c>
      <c r="CC171" s="344">
        <f t="shared" si="362"/>
        <v>0</v>
      </c>
      <c r="CD171" s="344">
        <f t="shared" si="362"/>
        <v>0</v>
      </c>
      <c r="CE171" s="344">
        <f t="shared" si="362"/>
        <v>0</v>
      </c>
      <c r="CF171" s="344">
        <f t="shared" si="362"/>
        <v>0</v>
      </c>
      <c r="CG171" s="344">
        <f t="shared" si="362"/>
        <v>0</v>
      </c>
      <c r="CH171" s="344">
        <f t="shared" si="362"/>
        <v>0</v>
      </c>
      <c r="CI171" s="344">
        <f t="shared" si="362"/>
        <v>0</v>
      </c>
      <c r="CJ171" s="344">
        <f t="shared" si="362"/>
        <v>0</v>
      </c>
      <c r="CK171" s="344">
        <f t="shared" si="362"/>
        <v>0</v>
      </c>
      <c r="CL171" s="344">
        <f t="shared" si="362"/>
        <v>0</v>
      </c>
      <c r="CM171" s="344">
        <f t="shared" si="362"/>
        <v>0</v>
      </c>
      <c r="CN171" s="344">
        <f t="shared" si="362"/>
        <v>0</v>
      </c>
      <c r="CO171" s="344">
        <f t="shared" si="362"/>
        <v>0</v>
      </c>
      <c r="CP171" s="344">
        <f t="shared" si="362"/>
        <v>0</v>
      </c>
      <c r="CQ171" s="344">
        <f t="shared" si="362"/>
        <v>0</v>
      </c>
      <c r="CR171" s="344">
        <f t="shared" si="362"/>
        <v>0</v>
      </c>
      <c r="CS171" s="344">
        <f t="shared" si="362"/>
        <v>0</v>
      </c>
    </row>
    <row r="172" spans="1:97" s="372" customFormat="1" x14ac:dyDescent="0.35">
      <c r="A172" s="337">
        <f t="shared" ref="A172:C172" si="363">A32</f>
        <v>0</v>
      </c>
      <c r="B172" s="337" t="str">
        <f t="shared" si="363"/>
        <v>0 0</v>
      </c>
      <c r="C172" s="344">
        <f t="shared" si="363"/>
        <v>0</v>
      </c>
      <c r="D172" s="344">
        <f ca="1">IFERROR('JA basår'!AC20+'JA basår'!AC50,0)</f>
        <v>0</v>
      </c>
      <c r="E172" s="344">
        <f t="shared" ref="E172:BP172" ca="1" si="364">IF(E$157="beräknas ej",0,D172*IF(E$158&gt;$D$143,1,IF(E$158&lt;=$C$143,$C$142,$D$142))*IFERROR(INDEX($B$148:$E$154,MATCH($A172,$A$148:$A$154,0),MATCH(E$158,$B$146:$E$146,1)),0))</f>
        <v>0</v>
      </c>
      <c r="F172" s="344">
        <f t="shared" ca="1" si="364"/>
        <v>0</v>
      </c>
      <c r="G172" s="344">
        <f t="shared" ca="1" si="364"/>
        <v>0</v>
      </c>
      <c r="H172" s="344">
        <f t="shared" ca="1" si="364"/>
        <v>0</v>
      </c>
      <c r="I172" s="344">
        <f t="shared" ca="1" si="364"/>
        <v>0</v>
      </c>
      <c r="J172" s="344">
        <f t="shared" ca="1" si="364"/>
        <v>0</v>
      </c>
      <c r="K172" s="344">
        <f t="shared" ca="1" si="364"/>
        <v>0</v>
      </c>
      <c r="L172" s="344">
        <f t="shared" ca="1" si="364"/>
        <v>0</v>
      </c>
      <c r="M172" s="344">
        <f t="shared" ca="1" si="364"/>
        <v>0</v>
      </c>
      <c r="N172" s="344">
        <f t="shared" ca="1" si="364"/>
        <v>0</v>
      </c>
      <c r="O172" s="344">
        <f t="shared" ca="1" si="364"/>
        <v>0</v>
      </c>
      <c r="P172" s="344">
        <f t="shared" ca="1" si="364"/>
        <v>0</v>
      </c>
      <c r="Q172" s="344">
        <f t="shared" ca="1" si="364"/>
        <v>0</v>
      </c>
      <c r="R172" s="344">
        <f t="shared" ca="1" si="364"/>
        <v>0</v>
      </c>
      <c r="S172" s="344">
        <f t="shared" ca="1" si="364"/>
        <v>0</v>
      </c>
      <c r="T172" s="344">
        <f t="shared" ca="1" si="364"/>
        <v>0</v>
      </c>
      <c r="U172" s="344">
        <f t="shared" ca="1" si="364"/>
        <v>0</v>
      </c>
      <c r="V172" s="344">
        <f t="shared" ca="1" si="364"/>
        <v>0</v>
      </c>
      <c r="W172" s="344">
        <f t="shared" ca="1" si="364"/>
        <v>0</v>
      </c>
      <c r="X172" s="344">
        <f t="shared" ca="1" si="364"/>
        <v>0</v>
      </c>
      <c r="Y172" s="344">
        <f t="shared" ca="1" si="364"/>
        <v>0</v>
      </c>
      <c r="Z172" s="344">
        <f t="shared" ca="1" si="364"/>
        <v>0</v>
      </c>
      <c r="AA172" s="344">
        <f t="shared" ca="1" si="364"/>
        <v>0</v>
      </c>
      <c r="AB172" s="344">
        <f t="shared" ca="1" si="364"/>
        <v>0</v>
      </c>
      <c r="AC172" s="344">
        <f t="shared" ca="1" si="364"/>
        <v>0</v>
      </c>
      <c r="AD172" s="344">
        <f t="shared" ca="1" si="364"/>
        <v>0</v>
      </c>
      <c r="AE172" s="344">
        <f t="shared" ca="1" si="364"/>
        <v>0</v>
      </c>
      <c r="AF172" s="344">
        <f t="shared" ca="1" si="364"/>
        <v>0</v>
      </c>
      <c r="AG172" s="344">
        <f t="shared" ca="1" si="364"/>
        <v>0</v>
      </c>
      <c r="AH172" s="344">
        <f t="shared" ca="1" si="364"/>
        <v>0</v>
      </c>
      <c r="AI172" s="344">
        <f t="shared" ca="1" si="364"/>
        <v>0</v>
      </c>
      <c r="AJ172" s="344">
        <f t="shared" ca="1" si="364"/>
        <v>0</v>
      </c>
      <c r="AK172" s="344">
        <f t="shared" ca="1" si="364"/>
        <v>0</v>
      </c>
      <c r="AL172" s="344">
        <f t="shared" ca="1" si="364"/>
        <v>0</v>
      </c>
      <c r="AM172" s="344">
        <f t="shared" ca="1" si="364"/>
        <v>0</v>
      </c>
      <c r="AN172" s="344">
        <f t="shared" ca="1" si="364"/>
        <v>0</v>
      </c>
      <c r="AO172" s="344">
        <f t="shared" ca="1" si="364"/>
        <v>0</v>
      </c>
      <c r="AP172" s="344">
        <f t="shared" ca="1" si="364"/>
        <v>0</v>
      </c>
      <c r="AQ172" s="344">
        <f t="shared" ca="1" si="364"/>
        <v>0</v>
      </c>
      <c r="AR172" s="344">
        <f t="shared" ca="1" si="364"/>
        <v>0</v>
      </c>
      <c r="AS172" s="344">
        <f t="shared" ca="1" si="364"/>
        <v>0</v>
      </c>
      <c r="AT172" s="344">
        <f t="shared" ca="1" si="364"/>
        <v>0</v>
      </c>
      <c r="AU172" s="344">
        <f t="shared" ca="1" si="364"/>
        <v>0</v>
      </c>
      <c r="AV172" s="344">
        <f t="shared" ca="1" si="364"/>
        <v>0</v>
      </c>
      <c r="AW172" s="344">
        <f t="shared" ca="1" si="364"/>
        <v>0</v>
      </c>
      <c r="AX172" s="344">
        <f t="shared" ca="1" si="364"/>
        <v>0</v>
      </c>
      <c r="AY172" s="344">
        <f t="shared" ca="1" si="364"/>
        <v>0</v>
      </c>
      <c r="AZ172" s="344">
        <f t="shared" ca="1" si="364"/>
        <v>0</v>
      </c>
      <c r="BA172" s="344">
        <f t="shared" ca="1" si="364"/>
        <v>0</v>
      </c>
      <c r="BB172" s="344">
        <f t="shared" ca="1" si="364"/>
        <v>0</v>
      </c>
      <c r="BC172" s="344">
        <f t="shared" ca="1" si="364"/>
        <v>0</v>
      </c>
      <c r="BD172" s="344">
        <f t="shared" ca="1" si="364"/>
        <v>0</v>
      </c>
      <c r="BE172" s="344">
        <f t="shared" ca="1" si="364"/>
        <v>0</v>
      </c>
      <c r="BF172" s="344">
        <f t="shared" ca="1" si="364"/>
        <v>0</v>
      </c>
      <c r="BG172" s="344">
        <f t="shared" ca="1" si="364"/>
        <v>0</v>
      </c>
      <c r="BH172" s="344">
        <f t="shared" ca="1" si="364"/>
        <v>0</v>
      </c>
      <c r="BI172" s="344">
        <f t="shared" ca="1" si="364"/>
        <v>0</v>
      </c>
      <c r="BJ172" s="344">
        <f t="shared" ca="1" si="364"/>
        <v>0</v>
      </c>
      <c r="BK172" s="344">
        <f t="shared" ca="1" si="364"/>
        <v>0</v>
      </c>
      <c r="BL172" s="344">
        <f t="shared" ca="1" si="364"/>
        <v>0</v>
      </c>
      <c r="BM172" s="344">
        <f t="shared" ca="1" si="364"/>
        <v>0</v>
      </c>
      <c r="BN172" s="344">
        <f t="shared" ca="1" si="364"/>
        <v>0</v>
      </c>
      <c r="BO172" s="344">
        <f t="shared" ca="1" si="364"/>
        <v>0</v>
      </c>
      <c r="BP172" s="344">
        <f t="shared" ca="1" si="364"/>
        <v>0</v>
      </c>
      <c r="BQ172" s="344">
        <f t="shared" ref="BQ172:CS172" ca="1" si="365">IF(BQ$157="beräknas ej",0,BP172*IF(BQ$158&gt;$D$143,1,IF(BQ$158&lt;=$C$143,$C$142,$D$142))*IFERROR(INDEX($B$148:$E$154,MATCH($A172,$A$148:$A$154,0),MATCH(BQ$158,$B$146:$E$146,1)),0))</f>
        <v>0</v>
      </c>
      <c r="BR172" s="344">
        <f t="shared" ca="1" si="365"/>
        <v>0</v>
      </c>
      <c r="BS172" s="344">
        <f t="shared" ca="1" si="365"/>
        <v>0</v>
      </c>
      <c r="BT172" s="344">
        <f t="shared" ca="1" si="365"/>
        <v>0</v>
      </c>
      <c r="BU172" s="344">
        <f t="shared" si="365"/>
        <v>0</v>
      </c>
      <c r="BV172" s="344">
        <f t="shared" si="365"/>
        <v>0</v>
      </c>
      <c r="BW172" s="344">
        <f t="shared" si="365"/>
        <v>0</v>
      </c>
      <c r="BX172" s="344">
        <f t="shared" si="365"/>
        <v>0</v>
      </c>
      <c r="BY172" s="344">
        <f t="shared" si="365"/>
        <v>0</v>
      </c>
      <c r="BZ172" s="344">
        <f t="shared" si="365"/>
        <v>0</v>
      </c>
      <c r="CA172" s="344">
        <f t="shared" si="365"/>
        <v>0</v>
      </c>
      <c r="CB172" s="344">
        <f t="shared" si="365"/>
        <v>0</v>
      </c>
      <c r="CC172" s="344">
        <f t="shared" si="365"/>
        <v>0</v>
      </c>
      <c r="CD172" s="344">
        <f t="shared" si="365"/>
        <v>0</v>
      </c>
      <c r="CE172" s="344">
        <f t="shared" si="365"/>
        <v>0</v>
      </c>
      <c r="CF172" s="344">
        <f t="shared" si="365"/>
        <v>0</v>
      </c>
      <c r="CG172" s="344">
        <f t="shared" si="365"/>
        <v>0</v>
      </c>
      <c r="CH172" s="344">
        <f t="shared" si="365"/>
        <v>0</v>
      </c>
      <c r="CI172" s="344">
        <f t="shared" si="365"/>
        <v>0</v>
      </c>
      <c r="CJ172" s="344">
        <f t="shared" si="365"/>
        <v>0</v>
      </c>
      <c r="CK172" s="344">
        <f t="shared" si="365"/>
        <v>0</v>
      </c>
      <c r="CL172" s="344">
        <f t="shared" si="365"/>
        <v>0</v>
      </c>
      <c r="CM172" s="344">
        <f t="shared" si="365"/>
        <v>0</v>
      </c>
      <c r="CN172" s="344">
        <f t="shared" si="365"/>
        <v>0</v>
      </c>
      <c r="CO172" s="344">
        <f t="shared" si="365"/>
        <v>0</v>
      </c>
      <c r="CP172" s="344">
        <f t="shared" si="365"/>
        <v>0</v>
      </c>
      <c r="CQ172" s="344">
        <f t="shared" si="365"/>
        <v>0</v>
      </c>
      <c r="CR172" s="344">
        <f t="shared" si="365"/>
        <v>0</v>
      </c>
      <c r="CS172" s="344">
        <f t="shared" si="365"/>
        <v>0</v>
      </c>
    </row>
    <row r="173" spans="1:97" s="372" customFormat="1" x14ac:dyDescent="0.35">
      <c r="A173" s="337">
        <f t="shared" ref="A173:C173" si="366">A33</f>
        <v>0</v>
      </c>
      <c r="B173" s="337" t="str">
        <f t="shared" si="366"/>
        <v>0 0</v>
      </c>
      <c r="C173" s="344">
        <f t="shared" si="366"/>
        <v>0</v>
      </c>
      <c r="D173" s="344">
        <f ca="1">IFERROR('JA basår'!AC21+'JA basår'!AC51,0)</f>
        <v>0</v>
      </c>
      <c r="E173" s="344">
        <f t="shared" ref="E173:BP173" ca="1" si="367">IF(E$157="beräknas ej",0,D173*IF(E$158&gt;$D$143,1,IF(E$158&lt;=$C$143,$C$142,$D$142))*IFERROR(INDEX($B$148:$E$154,MATCH($A173,$A$148:$A$154,0),MATCH(E$158,$B$146:$E$146,1)),0))</f>
        <v>0</v>
      </c>
      <c r="F173" s="344">
        <f t="shared" ca="1" si="367"/>
        <v>0</v>
      </c>
      <c r="G173" s="344">
        <f t="shared" ca="1" si="367"/>
        <v>0</v>
      </c>
      <c r="H173" s="344">
        <f t="shared" ca="1" si="367"/>
        <v>0</v>
      </c>
      <c r="I173" s="344">
        <f t="shared" ca="1" si="367"/>
        <v>0</v>
      </c>
      <c r="J173" s="344">
        <f t="shared" ca="1" si="367"/>
        <v>0</v>
      </c>
      <c r="K173" s="344">
        <f t="shared" ca="1" si="367"/>
        <v>0</v>
      </c>
      <c r="L173" s="344">
        <f t="shared" ca="1" si="367"/>
        <v>0</v>
      </c>
      <c r="M173" s="344">
        <f t="shared" ca="1" si="367"/>
        <v>0</v>
      </c>
      <c r="N173" s="344">
        <f t="shared" ca="1" si="367"/>
        <v>0</v>
      </c>
      <c r="O173" s="344">
        <f t="shared" ca="1" si="367"/>
        <v>0</v>
      </c>
      <c r="P173" s="344">
        <f t="shared" ca="1" si="367"/>
        <v>0</v>
      </c>
      <c r="Q173" s="344">
        <f t="shared" ca="1" si="367"/>
        <v>0</v>
      </c>
      <c r="R173" s="344">
        <f t="shared" ca="1" si="367"/>
        <v>0</v>
      </c>
      <c r="S173" s="344">
        <f t="shared" ca="1" si="367"/>
        <v>0</v>
      </c>
      <c r="T173" s="344">
        <f t="shared" ca="1" si="367"/>
        <v>0</v>
      </c>
      <c r="U173" s="344">
        <f t="shared" ca="1" si="367"/>
        <v>0</v>
      </c>
      <c r="V173" s="344">
        <f t="shared" ca="1" si="367"/>
        <v>0</v>
      </c>
      <c r="W173" s="344">
        <f t="shared" ca="1" si="367"/>
        <v>0</v>
      </c>
      <c r="X173" s="344">
        <f t="shared" ca="1" si="367"/>
        <v>0</v>
      </c>
      <c r="Y173" s="344">
        <f t="shared" ca="1" si="367"/>
        <v>0</v>
      </c>
      <c r="Z173" s="344">
        <f t="shared" ca="1" si="367"/>
        <v>0</v>
      </c>
      <c r="AA173" s="344">
        <f t="shared" ca="1" si="367"/>
        <v>0</v>
      </c>
      <c r="AB173" s="344">
        <f t="shared" ca="1" si="367"/>
        <v>0</v>
      </c>
      <c r="AC173" s="344">
        <f t="shared" ca="1" si="367"/>
        <v>0</v>
      </c>
      <c r="AD173" s="344">
        <f t="shared" ca="1" si="367"/>
        <v>0</v>
      </c>
      <c r="AE173" s="344">
        <f t="shared" ca="1" si="367"/>
        <v>0</v>
      </c>
      <c r="AF173" s="344">
        <f t="shared" ca="1" si="367"/>
        <v>0</v>
      </c>
      <c r="AG173" s="344">
        <f t="shared" ca="1" si="367"/>
        <v>0</v>
      </c>
      <c r="AH173" s="344">
        <f t="shared" ca="1" si="367"/>
        <v>0</v>
      </c>
      <c r="AI173" s="344">
        <f t="shared" ca="1" si="367"/>
        <v>0</v>
      </c>
      <c r="AJ173" s="344">
        <f t="shared" ca="1" si="367"/>
        <v>0</v>
      </c>
      <c r="AK173" s="344">
        <f t="shared" ca="1" si="367"/>
        <v>0</v>
      </c>
      <c r="AL173" s="344">
        <f t="shared" ca="1" si="367"/>
        <v>0</v>
      </c>
      <c r="AM173" s="344">
        <f t="shared" ca="1" si="367"/>
        <v>0</v>
      </c>
      <c r="AN173" s="344">
        <f t="shared" ca="1" si="367"/>
        <v>0</v>
      </c>
      <c r="AO173" s="344">
        <f t="shared" ca="1" si="367"/>
        <v>0</v>
      </c>
      <c r="AP173" s="344">
        <f t="shared" ca="1" si="367"/>
        <v>0</v>
      </c>
      <c r="AQ173" s="344">
        <f t="shared" ca="1" si="367"/>
        <v>0</v>
      </c>
      <c r="AR173" s="344">
        <f t="shared" ca="1" si="367"/>
        <v>0</v>
      </c>
      <c r="AS173" s="344">
        <f t="shared" ca="1" si="367"/>
        <v>0</v>
      </c>
      <c r="AT173" s="344">
        <f t="shared" ca="1" si="367"/>
        <v>0</v>
      </c>
      <c r="AU173" s="344">
        <f t="shared" ca="1" si="367"/>
        <v>0</v>
      </c>
      <c r="AV173" s="344">
        <f t="shared" ca="1" si="367"/>
        <v>0</v>
      </c>
      <c r="AW173" s="344">
        <f t="shared" ca="1" si="367"/>
        <v>0</v>
      </c>
      <c r="AX173" s="344">
        <f t="shared" ca="1" si="367"/>
        <v>0</v>
      </c>
      <c r="AY173" s="344">
        <f t="shared" ca="1" si="367"/>
        <v>0</v>
      </c>
      <c r="AZ173" s="344">
        <f t="shared" ca="1" si="367"/>
        <v>0</v>
      </c>
      <c r="BA173" s="344">
        <f t="shared" ca="1" si="367"/>
        <v>0</v>
      </c>
      <c r="BB173" s="344">
        <f t="shared" ca="1" si="367"/>
        <v>0</v>
      </c>
      <c r="BC173" s="344">
        <f t="shared" ca="1" si="367"/>
        <v>0</v>
      </c>
      <c r="BD173" s="344">
        <f t="shared" ca="1" si="367"/>
        <v>0</v>
      </c>
      <c r="BE173" s="344">
        <f t="shared" ca="1" si="367"/>
        <v>0</v>
      </c>
      <c r="BF173" s="344">
        <f t="shared" ca="1" si="367"/>
        <v>0</v>
      </c>
      <c r="BG173" s="344">
        <f t="shared" ca="1" si="367"/>
        <v>0</v>
      </c>
      <c r="BH173" s="344">
        <f t="shared" ca="1" si="367"/>
        <v>0</v>
      </c>
      <c r="BI173" s="344">
        <f t="shared" ca="1" si="367"/>
        <v>0</v>
      </c>
      <c r="BJ173" s="344">
        <f t="shared" ca="1" si="367"/>
        <v>0</v>
      </c>
      <c r="BK173" s="344">
        <f t="shared" ca="1" si="367"/>
        <v>0</v>
      </c>
      <c r="BL173" s="344">
        <f t="shared" ca="1" si="367"/>
        <v>0</v>
      </c>
      <c r="BM173" s="344">
        <f t="shared" ca="1" si="367"/>
        <v>0</v>
      </c>
      <c r="BN173" s="344">
        <f t="shared" ca="1" si="367"/>
        <v>0</v>
      </c>
      <c r="BO173" s="344">
        <f t="shared" ca="1" si="367"/>
        <v>0</v>
      </c>
      <c r="BP173" s="344">
        <f t="shared" ca="1" si="367"/>
        <v>0</v>
      </c>
      <c r="BQ173" s="344">
        <f t="shared" ref="BQ173:CS173" ca="1" si="368">IF(BQ$157="beräknas ej",0,BP173*IF(BQ$158&gt;$D$143,1,IF(BQ$158&lt;=$C$143,$C$142,$D$142))*IFERROR(INDEX($B$148:$E$154,MATCH($A173,$A$148:$A$154,0),MATCH(BQ$158,$B$146:$E$146,1)),0))</f>
        <v>0</v>
      </c>
      <c r="BR173" s="344">
        <f t="shared" ca="1" si="368"/>
        <v>0</v>
      </c>
      <c r="BS173" s="344">
        <f t="shared" ca="1" si="368"/>
        <v>0</v>
      </c>
      <c r="BT173" s="344">
        <f t="shared" ca="1" si="368"/>
        <v>0</v>
      </c>
      <c r="BU173" s="344">
        <f t="shared" si="368"/>
        <v>0</v>
      </c>
      <c r="BV173" s="344">
        <f t="shared" si="368"/>
        <v>0</v>
      </c>
      <c r="BW173" s="344">
        <f t="shared" si="368"/>
        <v>0</v>
      </c>
      <c r="BX173" s="344">
        <f t="shared" si="368"/>
        <v>0</v>
      </c>
      <c r="BY173" s="344">
        <f t="shared" si="368"/>
        <v>0</v>
      </c>
      <c r="BZ173" s="344">
        <f t="shared" si="368"/>
        <v>0</v>
      </c>
      <c r="CA173" s="344">
        <f t="shared" si="368"/>
        <v>0</v>
      </c>
      <c r="CB173" s="344">
        <f t="shared" si="368"/>
        <v>0</v>
      </c>
      <c r="CC173" s="344">
        <f t="shared" si="368"/>
        <v>0</v>
      </c>
      <c r="CD173" s="344">
        <f t="shared" si="368"/>
        <v>0</v>
      </c>
      <c r="CE173" s="344">
        <f t="shared" si="368"/>
        <v>0</v>
      </c>
      <c r="CF173" s="344">
        <f t="shared" si="368"/>
        <v>0</v>
      </c>
      <c r="CG173" s="344">
        <f t="shared" si="368"/>
        <v>0</v>
      </c>
      <c r="CH173" s="344">
        <f t="shared" si="368"/>
        <v>0</v>
      </c>
      <c r="CI173" s="344">
        <f t="shared" si="368"/>
        <v>0</v>
      </c>
      <c r="CJ173" s="344">
        <f t="shared" si="368"/>
        <v>0</v>
      </c>
      <c r="CK173" s="344">
        <f t="shared" si="368"/>
        <v>0</v>
      </c>
      <c r="CL173" s="344">
        <f t="shared" si="368"/>
        <v>0</v>
      </c>
      <c r="CM173" s="344">
        <f t="shared" si="368"/>
        <v>0</v>
      </c>
      <c r="CN173" s="344">
        <f t="shared" si="368"/>
        <v>0</v>
      </c>
      <c r="CO173" s="344">
        <f t="shared" si="368"/>
        <v>0</v>
      </c>
      <c r="CP173" s="344">
        <f t="shared" si="368"/>
        <v>0</v>
      </c>
      <c r="CQ173" s="344">
        <f t="shared" si="368"/>
        <v>0</v>
      </c>
      <c r="CR173" s="344">
        <f t="shared" si="368"/>
        <v>0</v>
      </c>
      <c r="CS173" s="344">
        <f t="shared" si="368"/>
        <v>0</v>
      </c>
    </row>
    <row r="174" spans="1:97" s="372" customFormat="1" x14ac:dyDescent="0.35">
      <c r="A174" s="337">
        <f t="shared" ref="A174:C174" si="369">A34</f>
        <v>0</v>
      </c>
      <c r="B174" s="337" t="str">
        <f t="shared" si="369"/>
        <v>0 0</v>
      </c>
      <c r="C174" s="344">
        <f t="shared" si="369"/>
        <v>0</v>
      </c>
      <c r="D174" s="344">
        <f ca="1">IFERROR('JA basår'!AC22+'JA basår'!AC52,0)</f>
        <v>0</v>
      </c>
      <c r="E174" s="344">
        <f t="shared" ref="E174:BP174" ca="1" si="370">IF(E$157="beräknas ej",0,D174*IF(E$158&gt;$D$143,1,IF(E$158&lt;=$C$143,$C$142,$D$142))*IFERROR(INDEX($B$148:$E$154,MATCH($A174,$A$148:$A$154,0),MATCH(E$158,$B$146:$E$146,1)),0))</f>
        <v>0</v>
      </c>
      <c r="F174" s="344">
        <f t="shared" ca="1" si="370"/>
        <v>0</v>
      </c>
      <c r="G174" s="344">
        <f t="shared" ca="1" si="370"/>
        <v>0</v>
      </c>
      <c r="H174" s="344">
        <f t="shared" ca="1" si="370"/>
        <v>0</v>
      </c>
      <c r="I174" s="344">
        <f t="shared" ca="1" si="370"/>
        <v>0</v>
      </c>
      <c r="J174" s="344">
        <f t="shared" ca="1" si="370"/>
        <v>0</v>
      </c>
      <c r="K174" s="344">
        <f t="shared" ca="1" si="370"/>
        <v>0</v>
      </c>
      <c r="L174" s="344">
        <f t="shared" ca="1" si="370"/>
        <v>0</v>
      </c>
      <c r="M174" s="344">
        <f t="shared" ca="1" si="370"/>
        <v>0</v>
      </c>
      <c r="N174" s="344">
        <f t="shared" ca="1" si="370"/>
        <v>0</v>
      </c>
      <c r="O174" s="344">
        <f t="shared" ca="1" si="370"/>
        <v>0</v>
      </c>
      <c r="P174" s="344">
        <f t="shared" ca="1" si="370"/>
        <v>0</v>
      </c>
      <c r="Q174" s="344">
        <f t="shared" ca="1" si="370"/>
        <v>0</v>
      </c>
      <c r="R174" s="344">
        <f t="shared" ca="1" si="370"/>
        <v>0</v>
      </c>
      <c r="S174" s="344">
        <f t="shared" ca="1" si="370"/>
        <v>0</v>
      </c>
      <c r="T174" s="344">
        <f t="shared" ca="1" si="370"/>
        <v>0</v>
      </c>
      <c r="U174" s="344">
        <f t="shared" ca="1" si="370"/>
        <v>0</v>
      </c>
      <c r="V174" s="344">
        <f t="shared" ca="1" si="370"/>
        <v>0</v>
      </c>
      <c r="W174" s="344">
        <f t="shared" ca="1" si="370"/>
        <v>0</v>
      </c>
      <c r="X174" s="344">
        <f t="shared" ca="1" si="370"/>
        <v>0</v>
      </c>
      <c r="Y174" s="344">
        <f t="shared" ca="1" si="370"/>
        <v>0</v>
      </c>
      <c r="Z174" s="344">
        <f t="shared" ca="1" si="370"/>
        <v>0</v>
      </c>
      <c r="AA174" s="344">
        <f t="shared" ca="1" si="370"/>
        <v>0</v>
      </c>
      <c r="AB174" s="344">
        <f t="shared" ca="1" si="370"/>
        <v>0</v>
      </c>
      <c r="AC174" s="344">
        <f t="shared" ca="1" si="370"/>
        <v>0</v>
      </c>
      <c r="AD174" s="344">
        <f t="shared" ca="1" si="370"/>
        <v>0</v>
      </c>
      <c r="AE174" s="344">
        <f t="shared" ca="1" si="370"/>
        <v>0</v>
      </c>
      <c r="AF174" s="344">
        <f t="shared" ca="1" si="370"/>
        <v>0</v>
      </c>
      <c r="AG174" s="344">
        <f t="shared" ca="1" si="370"/>
        <v>0</v>
      </c>
      <c r="AH174" s="344">
        <f t="shared" ca="1" si="370"/>
        <v>0</v>
      </c>
      <c r="AI174" s="344">
        <f t="shared" ca="1" si="370"/>
        <v>0</v>
      </c>
      <c r="AJ174" s="344">
        <f t="shared" ca="1" si="370"/>
        <v>0</v>
      </c>
      <c r="AK174" s="344">
        <f t="shared" ca="1" si="370"/>
        <v>0</v>
      </c>
      <c r="AL174" s="344">
        <f t="shared" ca="1" si="370"/>
        <v>0</v>
      </c>
      <c r="AM174" s="344">
        <f t="shared" ca="1" si="370"/>
        <v>0</v>
      </c>
      <c r="AN174" s="344">
        <f t="shared" ca="1" si="370"/>
        <v>0</v>
      </c>
      <c r="AO174" s="344">
        <f t="shared" ca="1" si="370"/>
        <v>0</v>
      </c>
      <c r="AP174" s="344">
        <f t="shared" ca="1" si="370"/>
        <v>0</v>
      </c>
      <c r="AQ174" s="344">
        <f t="shared" ca="1" si="370"/>
        <v>0</v>
      </c>
      <c r="AR174" s="344">
        <f t="shared" ca="1" si="370"/>
        <v>0</v>
      </c>
      <c r="AS174" s="344">
        <f t="shared" ca="1" si="370"/>
        <v>0</v>
      </c>
      <c r="AT174" s="344">
        <f t="shared" ca="1" si="370"/>
        <v>0</v>
      </c>
      <c r="AU174" s="344">
        <f t="shared" ca="1" si="370"/>
        <v>0</v>
      </c>
      <c r="AV174" s="344">
        <f t="shared" ca="1" si="370"/>
        <v>0</v>
      </c>
      <c r="AW174" s="344">
        <f t="shared" ca="1" si="370"/>
        <v>0</v>
      </c>
      <c r="AX174" s="344">
        <f t="shared" ca="1" si="370"/>
        <v>0</v>
      </c>
      <c r="AY174" s="344">
        <f t="shared" ca="1" si="370"/>
        <v>0</v>
      </c>
      <c r="AZ174" s="344">
        <f t="shared" ca="1" si="370"/>
        <v>0</v>
      </c>
      <c r="BA174" s="344">
        <f t="shared" ca="1" si="370"/>
        <v>0</v>
      </c>
      <c r="BB174" s="344">
        <f t="shared" ca="1" si="370"/>
        <v>0</v>
      </c>
      <c r="BC174" s="344">
        <f t="shared" ca="1" si="370"/>
        <v>0</v>
      </c>
      <c r="BD174" s="344">
        <f t="shared" ca="1" si="370"/>
        <v>0</v>
      </c>
      <c r="BE174" s="344">
        <f t="shared" ca="1" si="370"/>
        <v>0</v>
      </c>
      <c r="BF174" s="344">
        <f t="shared" ca="1" si="370"/>
        <v>0</v>
      </c>
      <c r="BG174" s="344">
        <f t="shared" ca="1" si="370"/>
        <v>0</v>
      </c>
      <c r="BH174" s="344">
        <f t="shared" ca="1" si="370"/>
        <v>0</v>
      </c>
      <c r="BI174" s="344">
        <f t="shared" ca="1" si="370"/>
        <v>0</v>
      </c>
      <c r="BJ174" s="344">
        <f t="shared" ca="1" si="370"/>
        <v>0</v>
      </c>
      <c r="BK174" s="344">
        <f t="shared" ca="1" si="370"/>
        <v>0</v>
      </c>
      <c r="BL174" s="344">
        <f t="shared" ca="1" si="370"/>
        <v>0</v>
      </c>
      <c r="BM174" s="344">
        <f t="shared" ca="1" si="370"/>
        <v>0</v>
      </c>
      <c r="BN174" s="344">
        <f t="shared" ca="1" si="370"/>
        <v>0</v>
      </c>
      <c r="BO174" s="344">
        <f t="shared" ca="1" si="370"/>
        <v>0</v>
      </c>
      <c r="BP174" s="344">
        <f t="shared" ca="1" si="370"/>
        <v>0</v>
      </c>
      <c r="BQ174" s="344">
        <f t="shared" ref="BQ174:CS174" ca="1" si="371">IF(BQ$157="beräknas ej",0,BP174*IF(BQ$158&gt;$D$143,1,IF(BQ$158&lt;=$C$143,$C$142,$D$142))*IFERROR(INDEX($B$148:$E$154,MATCH($A174,$A$148:$A$154,0),MATCH(BQ$158,$B$146:$E$146,1)),0))</f>
        <v>0</v>
      </c>
      <c r="BR174" s="344">
        <f t="shared" ca="1" si="371"/>
        <v>0</v>
      </c>
      <c r="BS174" s="344">
        <f t="shared" ca="1" si="371"/>
        <v>0</v>
      </c>
      <c r="BT174" s="344">
        <f t="shared" ca="1" si="371"/>
        <v>0</v>
      </c>
      <c r="BU174" s="344">
        <f t="shared" si="371"/>
        <v>0</v>
      </c>
      <c r="BV174" s="344">
        <f t="shared" si="371"/>
        <v>0</v>
      </c>
      <c r="BW174" s="344">
        <f t="shared" si="371"/>
        <v>0</v>
      </c>
      <c r="BX174" s="344">
        <f t="shared" si="371"/>
        <v>0</v>
      </c>
      <c r="BY174" s="344">
        <f t="shared" si="371"/>
        <v>0</v>
      </c>
      <c r="BZ174" s="344">
        <f t="shared" si="371"/>
        <v>0</v>
      </c>
      <c r="CA174" s="344">
        <f t="shared" si="371"/>
        <v>0</v>
      </c>
      <c r="CB174" s="344">
        <f t="shared" si="371"/>
        <v>0</v>
      </c>
      <c r="CC174" s="344">
        <f t="shared" si="371"/>
        <v>0</v>
      </c>
      <c r="CD174" s="344">
        <f t="shared" si="371"/>
        <v>0</v>
      </c>
      <c r="CE174" s="344">
        <f t="shared" si="371"/>
        <v>0</v>
      </c>
      <c r="CF174" s="344">
        <f t="shared" si="371"/>
        <v>0</v>
      </c>
      <c r="CG174" s="344">
        <f t="shared" si="371"/>
        <v>0</v>
      </c>
      <c r="CH174" s="344">
        <f t="shared" si="371"/>
        <v>0</v>
      </c>
      <c r="CI174" s="344">
        <f t="shared" si="371"/>
        <v>0</v>
      </c>
      <c r="CJ174" s="344">
        <f t="shared" si="371"/>
        <v>0</v>
      </c>
      <c r="CK174" s="344">
        <f t="shared" si="371"/>
        <v>0</v>
      </c>
      <c r="CL174" s="344">
        <f t="shared" si="371"/>
        <v>0</v>
      </c>
      <c r="CM174" s="344">
        <f t="shared" si="371"/>
        <v>0</v>
      </c>
      <c r="CN174" s="344">
        <f t="shared" si="371"/>
        <v>0</v>
      </c>
      <c r="CO174" s="344">
        <f t="shared" si="371"/>
        <v>0</v>
      </c>
      <c r="CP174" s="344">
        <f t="shared" si="371"/>
        <v>0</v>
      </c>
      <c r="CQ174" s="344">
        <f t="shared" si="371"/>
        <v>0</v>
      </c>
      <c r="CR174" s="344">
        <f t="shared" si="371"/>
        <v>0</v>
      </c>
      <c r="CS174" s="344">
        <f t="shared" si="371"/>
        <v>0</v>
      </c>
    </row>
    <row r="175" spans="1:97" s="372" customFormat="1" x14ac:dyDescent="0.35">
      <c r="A175" s="337">
        <f t="shared" ref="A175:C175" si="372">A35</f>
        <v>0</v>
      </c>
      <c r="B175" s="337" t="str">
        <f t="shared" si="372"/>
        <v>0 0</v>
      </c>
      <c r="C175" s="344">
        <f t="shared" si="372"/>
        <v>0</v>
      </c>
      <c r="D175" s="344">
        <f ca="1">IFERROR('JA basår'!AC23+'JA basår'!AC53,0)</f>
        <v>0</v>
      </c>
      <c r="E175" s="344">
        <f t="shared" ref="E175:BP175" ca="1" si="373">IF(E$157="beräknas ej",0,D175*IF(E$158&gt;$D$143,1,IF(E$158&lt;=$C$143,$C$142,$D$142))*IFERROR(INDEX($B$148:$E$154,MATCH($A175,$A$148:$A$154,0),MATCH(E$158,$B$146:$E$146,1)),0))</f>
        <v>0</v>
      </c>
      <c r="F175" s="344">
        <f t="shared" ca="1" si="373"/>
        <v>0</v>
      </c>
      <c r="G175" s="344">
        <f t="shared" ca="1" si="373"/>
        <v>0</v>
      </c>
      <c r="H175" s="344">
        <f t="shared" ca="1" si="373"/>
        <v>0</v>
      </c>
      <c r="I175" s="344">
        <f t="shared" ca="1" si="373"/>
        <v>0</v>
      </c>
      <c r="J175" s="344">
        <f t="shared" ca="1" si="373"/>
        <v>0</v>
      </c>
      <c r="K175" s="344">
        <f t="shared" ca="1" si="373"/>
        <v>0</v>
      </c>
      <c r="L175" s="344">
        <f t="shared" ca="1" si="373"/>
        <v>0</v>
      </c>
      <c r="M175" s="344">
        <f t="shared" ca="1" si="373"/>
        <v>0</v>
      </c>
      <c r="N175" s="344">
        <f t="shared" ca="1" si="373"/>
        <v>0</v>
      </c>
      <c r="O175" s="344">
        <f t="shared" ca="1" si="373"/>
        <v>0</v>
      </c>
      <c r="P175" s="344">
        <f t="shared" ca="1" si="373"/>
        <v>0</v>
      </c>
      <c r="Q175" s="344">
        <f t="shared" ca="1" si="373"/>
        <v>0</v>
      </c>
      <c r="R175" s="344">
        <f t="shared" ca="1" si="373"/>
        <v>0</v>
      </c>
      <c r="S175" s="344">
        <f t="shared" ca="1" si="373"/>
        <v>0</v>
      </c>
      <c r="T175" s="344">
        <f t="shared" ca="1" si="373"/>
        <v>0</v>
      </c>
      <c r="U175" s="344">
        <f t="shared" ca="1" si="373"/>
        <v>0</v>
      </c>
      <c r="V175" s="344">
        <f t="shared" ca="1" si="373"/>
        <v>0</v>
      </c>
      <c r="W175" s="344">
        <f t="shared" ca="1" si="373"/>
        <v>0</v>
      </c>
      <c r="X175" s="344">
        <f t="shared" ca="1" si="373"/>
        <v>0</v>
      </c>
      <c r="Y175" s="344">
        <f t="shared" ca="1" si="373"/>
        <v>0</v>
      </c>
      <c r="Z175" s="344">
        <f t="shared" ca="1" si="373"/>
        <v>0</v>
      </c>
      <c r="AA175" s="344">
        <f t="shared" ca="1" si="373"/>
        <v>0</v>
      </c>
      <c r="AB175" s="344">
        <f t="shared" ca="1" si="373"/>
        <v>0</v>
      </c>
      <c r="AC175" s="344">
        <f t="shared" ca="1" si="373"/>
        <v>0</v>
      </c>
      <c r="AD175" s="344">
        <f t="shared" ca="1" si="373"/>
        <v>0</v>
      </c>
      <c r="AE175" s="344">
        <f t="shared" ca="1" si="373"/>
        <v>0</v>
      </c>
      <c r="AF175" s="344">
        <f t="shared" ca="1" si="373"/>
        <v>0</v>
      </c>
      <c r="AG175" s="344">
        <f t="shared" ca="1" si="373"/>
        <v>0</v>
      </c>
      <c r="AH175" s="344">
        <f t="shared" ca="1" si="373"/>
        <v>0</v>
      </c>
      <c r="AI175" s="344">
        <f t="shared" ca="1" si="373"/>
        <v>0</v>
      </c>
      <c r="AJ175" s="344">
        <f t="shared" ca="1" si="373"/>
        <v>0</v>
      </c>
      <c r="AK175" s="344">
        <f t="shared" ca="1" si="373"/>
        <v>0</v>
      </c>
      <c r="AL175" s="344">
        <f t="shared" ca="1" si="373"/>
        <v>0</v>
      </c>
      <c r="AM175" s="344">
        <f t="shared" ca="1" si="373"/>
        <v>0</v>
      </c>
      <c r="AN175" s="344">
        <f t="shared" ca="1" si="373"/>
        <v>0</v>
      </c>
      <c r="AO175" s="344">
        <f t="shared" ca="1" si="373"/>
        <v>0</v>
      </c>
      <c r="AP175" s="344">
        <f t="shared" ca="1" si="373"/>
        <v>0</v>
      </c>
      <c r="AQ175" s="344">
        <f t="shared" ca="1" si="373"/>
        <v>0</v>
      </c>
      <c r="AR175" s="344">
        <f t="shared" ca="1" si="373"/>
        <v>0</v>
      </c>
      <c r="AS175" s="344">
        <f t="shared" ca="1" si="373"/>
        <v>0</v>
      </c>
      <c r="AT175" s="344">
        <f t="shared" ca="1" si="373"/>
        <v>0</v>
      </c>
      <c r="AU175" s="344">
        <f t="shared" ca="1" si="373"/>
        <v>0</v>
      </c>
      <c r="AV175" s="344">
        <f t="shared" ca="1" si="373"/>
        <v>0</v>
      </c>
      <c r="AW175" s="344">
        <f t="shared" ca="1" si="373"/>
        <v>0</v>
      </c>
      <c r="AX175" s="344">
        <f t="shared" ca="1" si="373"/>
        <v>0</v>
      </c>
      <c r="AY175" s="344">
        <f t="shared" ca="1" si="373"/>
        <v>0</v>
      </c>
      <c r="AZ175" s="344">
        <f t="shared" ca="1" si="373"/>
        <v>0</v>
      </c>
      <c r="BA175" s="344">
        <f t="shared" ca="1" si="373"/>
        <v>0</v>
      </c>
      <c r="BB175" s="344">
        <f t="shared" ca="1" si="373"/>
        <v>0</v>
      </c>
      <c r="BC175" s="344">
        <f t="shared" ca="1" si="373"/>
        <v>0</v>
      </c>
      <c r="BD175" s="344">
        <f t="shared" ca="1" si="373"/>
        <v>0</v>
      </c>
      <c r="BE175" s="344">
        <f t="shared" ca="1" si="373"/>
        <v>0</v>
      </c>
      <c r="BF175" s="344">
        <f t="shared" ca="1" si="373"/>
        <v>0</v>
      </c>
      <c r="BG175" s="344">
        <f t="shared" ca="1" si="373"/>
        <v>0</v>
      </c>
      <c r="BH175" s="344">
        <f t="shared" ca="1" si="373"/>
        <v>0</v>
      </c>
      <c r="BI175" s="344">
        <f t="shared" ca="1" si="373"/>
        <v>0</v>
      </c>
      <c r="BJ175" s="344">
        <f t="shared" ca="1" si="373"/>
        <v>0</v>
      </c>
      <c r="BK175" s="344">
        <f t="shared" ca="1" si="373"/>
        <v>0</v>
      </c>
      <c r="BL175" s="344">
        <f t="shared" ca="1" si="373"/>
        <v>0</v>
      </c>
      <c r="BM175" s="344">
        <f t="shared" ca="1" si="373"/>
        <v>0</v>
      </c>
      <c r="BN175" s="344">
        <f t="shared" ca="1" si="373"/>
        <v>0</v>
      </c>
      <c r="BO175" s="344">
        <f t="shared" ca="1" si="373"/>
        <v>0</v>
      </c>
      <c r="BP175" s="344">
        <f t="shared" ca="1" si="373"/>
        <v>0</v>
      </c>
      <c r="BQ175" s="344">
        <f t="shared" ref="BQ175:CS175" ca="1" si="374">IF(BQ$157="beräknas ej",0,BP175*IF(BQ$158&gt;$D$143,1,IF(BQ$158&lt;=$C$143,$C$142,$D$142))*IFERROR(INDEX($B$148:$E$154,MATCH($A175,$A$148:$A$154,0),MATCH(BQ$158,$B$146:$E$146,1)),0))</f>
        <v>0</v>
      </c>
      <c r="BR175" s="344">
        <f t="shared" ca="1" si="374"/>
        <v>0</v>
      </c>
      <c r="BS175" s="344">
        <f t="shared" ca="1" si="374"/>
        <v>0</v>
      </c>
      <c r="BT175" s="344">
        <f t="shared" ca="1" si="374"/>
        <v>0</v>
      </c>
      <c r="BU175" s="344">
        <f t="shared" si="374"/>
        <v>0</v>
      </c>
      <c r="BV175" s="344">
        <f t="shared" si="374"/>
        <v>0</v>
      </c>
      <c r="BW175" s="344">
        <f t="shared" si="374"/>
        <v>0</v>
      </c>
      <c r="BX175" s="344">
        <f t="shared" si="374"/>
        <v>0</v>
      </c>
      <c r="BY175" s="344">
        <f t="shared" si="374"/>
        <v>0</v>
      </c>
      <c r="BZ175" s="344">
        <f t="shared" si="374"/>
        <v>0</v>
      </c>
      <c r="CA175" s="344">
        <f t="shared" si="374"/>
        <v>0</v>
      </c>
      <c r="CB175" s="344">
        <f t="shared" si="374"/>
        <v>0</v>
      </c>
      <c r="CC175" s="344">
        <f t="shared" si="374"/>
        <v>0</v>
      </c>
      <c r="CD175" s="344">
        <f t="shared" si="374"/>
        <v>0</v>
      </c>
      <c r="CE175" s="344">
        <f t="shared" si="374"/>
        <v>0</v>
      </c>
      <c r="CF175" s="344">
        <f t="shared" si="374"/>
        <v>0</v>
      </c>
      <c r="CG175" s="344">
        <f t="shared" si="374"/>
        <v>0</v>
      </c>
      <c r="CH175" s="344">
        <f t="shared" si="374"/>
        <v>0</v>
      </c>
      <c r="CI175" s="344">
        <f t="shared" si="374"/>
        <v>0</v>
      </c>
      <c r="CJ175" s="344">
        <f t="shared" si="374"/>
        <v>0</v>
      </c>
      <c r="CK175" s="344">
        <f t="shared" si="374"/>
        <v>0</v>
      </c>
      <c r="CL175" s="344">
        <f t="shared" si="374"/>
        <v>0</v>
      </c>
      <c r="CM175" s="344">
        <f t="shared" si="374"/>
        <v>0</v>
      </c>
      <c r="CN175" s="344">
        <f t="shared" si="374"/>
        <v>0</v>
      </c>
      <c r="CO175" s="344">
        <f t="shared" si="374"/>
        <v>0</v>
      </c>
      <c r="CP175" s="344">
        <f t="shared" si="374"/>
        <v>0</v>
      </c>
      <c r="CQ175" s="344">
        <f t="shared" si="374"/>
        <v>0</v>
      </c>
      <c r="CR175" s="344">
        <f t="shared" si="374"/>
        <v>0</v>
      </c>
      <c r="CS175" s="344">
        <f t="shared" si="374"/>
        <v>0</v>
      </c>
    </row>
    <row r="176" spans="1:97" s="372" customFormat="1" x14ac:dyDescent="0.35">
      <c r="A176" s="337">
        <f t="shared" ref="A176:C176" si="375">A36</f>
        <v>0</v>
      </c>
      <c r="B176" s="337" t="str">
        <f t="shared" si="375"/>
        <v>0 0</v>
      </c>
      <c r="C176" s="344">
        <f t="shared" si="375"/>
        <v>0</v>
      </c>
      <c r="D176" s="344">
        <f ca="1">IFERROR('JA basår'!AC24+'JA basår'!AC54,0)</f>
        <v>0</v>
      </c>
      <c r="E176" s="344">
        <f t="shared" ref="E176:BP176" ca="1" si="376">IF(E$157="beräknas ej",0,D176*IF(E$158&gt;$D$143,1,IF(E$158&lt;=$C$143,$C$142,$D$142))*IFERROR(INDEX($B$148:$E$154,MATCH($A176,$A$148:$A$154,0),MATCH(E$158,$B$146:$E$146,1)),0))</f>
        <v>0</v>
      </c>
      <c r="F176" s="344">
        <f t="shared" ca="1" si="376"/>
        <v>0</v>
      </c>
      <c r="G176" s="344">
        <f t="shared" ca="1" si="376"/>
        <v>0</v>
      </c>
      <c r="H176" s="344">
        <f t="shared" ca="1" si="376"/>
        <v>0</v>
      </c>
      <c r="I176" s="344">
        <f t="shared" ca="1" si="376"/>
        <v>0</v>
      </c>
      <c r="J176" s="344">
        <f t="shared" ca="1" si="376"/>
        <v>0</v>
      </c>
      <c r="K176" s="344">
        <f t="shared" ca="1" si="376"/>
        <v>0</v>
      </c>
      <c r="L176" s="344">
        <f t="shared" ca="1" si="376"/>
        <v>0</v>
      </c>
      <c r="M176" s="344">
        <f t="shared" ca="1" si="376"/>
        <v>0</v>
      </c>
      <c r="N176" s="344">
        <f t="shared" ca="1" si="376"/>
        <v>0</v>
      </c>
      <c r="O176" s="344">
        <f t="shared" ca="1" si="376"/>
        <v>0</v>
      </c>
      <c r="P176" s="344">
        <f t="shared" ca="1" si="376"/>
        <v>0</v>
      </c>
      <c r="Q176" s="344">
        <f t="shared" ca="1" si="376"/>
        <v>0</v>
      </c>
      <c r="R176" s="344">
        <f t="shared" ca="1" si="376"/>
        <v>0</v>
      </c>
      <c r="S176" s="344">
        <f t="shared" ca="1" si="376"/>
        <v>0</v>
      </c>
      <c r="T176" s="344">
        <f t="shared" ca="1" si="376"/>
        <v>0</v>
      </c>
      <c r="U176" s="344">
        <f t="shared" ca="1" si="376"/>
        <v>0</v>
      </c>
      <c r="V176" s="344">
        <f t="shared" ca="1" si="376"/>
        <v>0</v>
      </c>
      <c r="W176" s="344">
        <f t="shared" ca="1" si="376"/>
        <v>0</v>
      </c>
      <c r="X176" s="344">
        <f t="shared" ca="1" si="376"/>
        <v>0</v>
      </c>
      <c r="Y176" s="344">
        <f t="shared" ca="1" si="376"/>
        <v>0</v>
      </c>
      <c r="Z176" s="344">
        <f t="shared" ca="1" si="376"/>
        <v>0</v>
      </c>
      <c r="AA176" s="344">
        <f t="shared" ca="1" si="376"/>
        <v>0</v>
      </c>
      <c r="AB176" s="344">
        <f t="shared" ca="1" si="376"/>
        <v>0</v>
      </c>
      <c r="AC176" s="344">
        <f t="shared" ca="1" si="376"/>
        <v>0</v>
      </c>
      <c r="AD176" s="344">
        <f t="shared" ca="1" si="376"/>
        <v>0</v>
      </c>
      <c r="AE176" s="344">
        <f t="shared" ca="1" si="376"/>
        <v>0</v>
      </c>
      <c r="AF176" s="344">
        <f t="shared" ca="1" si="376"/>
        <v>0</v>
      </c>
      <c r="AG176" s="344">
        <f t="shared" ca="1" si="376"/>
        <v>0</v>
      </c>
      <c r="AH176" s="344">
        <f t="shared" ca="1" si="376"/>
        <v>0</v>
      </c>
      <c r="AI176" s="344">
        <f t="shared" ca="1" si="376"/>
        <v>0</v>
      </c>
      <c r="AJ176" s="344">
        <f t="shared" ca="1" si="376"/>
        <v>0</v>
      </c>
      <c r="AK176" s="344">
        <f t="shared" ca="1" si="376"/>
        <v>0</v>
      </c>
      <c r="AL176" s="344">
        <f t="shared" ca="1" si="376"/>
        <v>0</v>
      </c>
      <c r="AM176" s="344">
        <f t="shared" ca="1" si="376"/>
        <v>0</v>
      </c>
      <c r="AN176" s="344">
        <f t="shared" ca="1" si="376"/>
        <v>0</v>
      </c>
      <c r="AO176" s="344">
        <f t="shared" ca="1" si="376"/>
        <v>0</v>
      </c>
      <c r="AP176" s="344">
        <f t="shared" ca="1" si="376"/>
        <v>0</v>
      </c>
      <c r="AQ176" s="344">
        <f t="shared" ca="1" si="376"/>
        <v>0</v>
      </c>
      <c r="AR176" s="344">
        <f t="shared" ca="1" si="376"/>
        <v>0</v>
      </c>
      <c r="AS176" s="344">
        <f t="shared" ca="1" si="376"/>
        <v>0</v>
      </c>
      <c r="AT176" s="344">
        <f t="shared" ca="1" si="376"/>
        <v>0</v>
      </c>
      <c r="AU176" s="344">
        <f t="shared" ca="1" si="376"/>
        <v>0</v>
      </c>
      <c r="AV176" s="344">
        <f t="shared" ca="1" si="376"/>
        <v>0</v>
      </c>
      <c r="AW176" s="344">
        <f t="shared" ca="1" si="376"/>
        <v>0</v>
      </c>
      <c r="AX176" s="344">
        <f t="shared" ca="1" si="376"/>
        <v>0</v>
      </c>
      <c r="AY176" s="344">
        <f t="shared" ca="1" si="376"/>
        <v>0</v>
      </c>
      <c r="AZ176" s="344">
        <f t="shared" ca="1" si="376"/>
        <v>0</v>
      </c>
      <c r="BA176" s="344">
        <f t="shared" ca="1" si="376"/>
        <v>0</v>
      </c>
      <c r="BB176" s="344">
        <f t="shared" ca="1" si="376"/>
        <v>0</v>
      </c>
      <c r="BC176" s="344">
        <f t="shared" ca="1" si="376"/>
        <v>0</v>
      </c>
      <c r="BD176" s="344">
        <f t="shared" ca="1" si="376"/>
        <v>0</v>
      </c>
      <c r="BE176" s="344">
        <f t="shared" ca="1" si="376"/>
        <v>0</v>
      </c>
      <c r="BF176" s="344">
        <f t="shared" ca="1" si="376"/>
        <v>0</v>
      </c>
      <c r="BG176" s="344">
        <f t="shared" ca="1" si="376"/>
        <v>0</v>
      </c>
      <c r="BH176" s="344">
        <f t="shared" ca="1" si="376"/>
        <v>0</v>
      </c>
      <c r="BI176" s="344">
        <f t="shared" ca="1" si="376"/>
        <v>0</v>
      </c>
      <c r="BJ176" s="344">
        <f t="shared" ca="1" si="376"/>
        <v>0</v>
      </c>
      <c r="BK176" s="344">
        <f t="shared" ca="1" si="376"/>
        <v>0</v>
      </c>
      <c r="BL176" s="344">
        <f t="shared" ca="1" si="376"/>
        <v>0</v>
      </c>
      <c r="BM176" s="344">
        <f t="shared" ca="1" si="376"/>
        <v>0</v>
      </c>
      <c r="BN176" s="344">
        <f t="shared" ca="1" si="376"/>
        <v>0</v>
      </c>
      <c r="BO176" s="344">
        <f t="shared" ca="1" si="376"/>
        <v>0</v>
      </c>
      <c r="BP176" s="344">
        <f t="shared" ca="1" si="376"/>
        <v>0</v>
      </c>
      <c r="BQ176" s="344">
        <f t="shared" ref="BQ176:CS176" ca="1" si="377">IF(BQ$157="beräknas ej",0,BP176*IF(BQ$158&gt;$D$143,1,IF(BQ$158&lt;=$C$143,$C$142,$D$142))*IFERROR(INDEX($B$148:$E$154,MATCH($A176,$A$148:$A$154,0),MATCH(BQ$158,$B$146:$E$146,1)),0))</f>
        <v>0</v>
      </c>
      <c r="BR176" s="344">
        <f t="shared" ca="1" si="377"/>
        <v>0</v>
      </c>
      <c r="BS176" s="344">
        <f t="shared" ca="1" si="377"/>
        <v>0</v>
      </c>
      <c r="BT176" s="344">
        <f t="shared" ca="1" si="377"/>
        <v>0</v>
      </c>
      <c r="BU176" s="344">
        <f t="shared" si="377"/>
        <v>0</v>
      </c>
      <c r="BV176" s="344">
        <f t="shared" si="377"/>
        <v>0</v>
      </c>
      <c r="BW176" s="344">
        <f t="shared" si="377"/>
        <v>0</v>
      </c>
      <c r="BX176" s="344">
        <f t="shared" si="377"/>
        <v>0</v>
      </c>
      <c r="BY176" s="344">
        <f t="shared" si="377"/>
        <v>0</v>
      </c>
      <c r="BZ176" s="344">
        <f t="shared" si="377"/>
        <v>0</v>
      </c>
      <c r="CA176" s="344">
        <f t="shared" si="377"/>
        <v>0</v>
      </c>
      <c r="CB176" s="344">
        <f t="shared" si="377"/>
        <v>0</v>
      </c>
      <c r="CC176" s="344">
        <f t="shared" si="377"/>
        <v>0</v>
      </c>
      <c r="CD176" s="344">
        <f t="shared" si="377"/>
        <v>0</v>
      </c>
      <c r="CE176" s="344">
        <f t="shared" si="377"/>
        <v>0</v>
      </c>
      <c r="CF176" s="344">
        <f t="shared" si="377"/>
        <v>0</v>
      </c>
      <c r="CG176" s="344">
        <f t="shared" si="377"/>
        <v>0</v>
      </c>
      <c r="CH176" s="344">
        <f t="shared" si="377"/>
        <v>0</v>
      </c>
      <c r="CI176" s="344">
        <f t="shared" si="377"/>
        <v>0</v>
      </c>
      <c r="CJ176" s="344">
        <f t="shared" si="377"/>
        <v>0</v>
      </c>
      <c r="CK176" s="344">
        <f t="shared" si="377"/>
        <v>0</v>
      </c>
      <c r="CL176" s="344">
        <f t="shared" si="377"/>
        <v>0</v>
      </c>
      <c r="CM176" s="344">
        <f t="shared" si="377"/>
        <v>0</v>
      </c>
      <c r="CN176" s="344">
        <f t="shared" si="377"/>
        <v>0</v>
      </c>
      <c r="CO176" s="344">
        <f t="shared" si="377"/>
        <v>0</v>
      </c>
      <c r="CP176" s="344">
        <f t="shared" si="377"/>
        <v>0</v>
      </c>
      <c r="CQ176" s="344">
        <f t="shared" si="377"/>
        <v>0</v>
      </c>
      <c r="CR176" s="344">
        <f t="shared" si="377"/>
        <v>0</v>
      </c>
      <c r="CS176" s="344">
        <f t="shared" si="377"/>
        <v>0</v>
      </c>
    </row>
    <row r="177" spans="1:97" s="372" customFormat="1" x14ac:dyDescent="0.35">
      <c r="A177" s="337">
        <f t="shared" ref="A177:C177" si="378">A37</f>
        <v>0</v>
      </c>
      <c r="B177" s="337" t="str">
        <f t="shared" si="378"/>
        <v>0 0</v>
      </c>
      <c r="C177" s="344">
        <f t="shared" si="378"/>
        <v>0</v>
      </c>
      <c r="D177" s="344">
        <f ca="1">IFERROR('JA basår'!AC25+'JA basår'!AC55,0)</f>
        <v>0</v>
      </c>
      <c r="E177" s="344">
        <f t="shared" ref="E177:BP177" ca="1" si="379">IF(E$157="beräknas ej",0,D177*IF(E$158&gt;$D$143,1,IF(E$158&lt;=$C$143,$C$142,$D$142))*IFERROR(INDEX($B$148:$E$154,MATCH($A177,$A$148:$A$154,0),MATCH(E$158,$B$146:$E$146,1)),0))</f>
        <v>0</v>
      </c>
      <c r="F177" s="344">
        <f t="shared" ca="1" si="379"/>
        <v>0</v>
      </c>
      <c r="G177" s="344">
        <f t="shared" ca="1" si="379"/>
        <v>0</v>
      </c>
      <c r="H177" s="344">
        <f t="shared" ca="1" si="379"/>
        <v>0</v>
      </c>
      <c r="I177" s="344">
        <f t="shared" ca="1" si="379"/>
        <v>0</v>
      </c>
      <c r="J177" s="344">
        <f t="shared" ca="1" si="379"/>
        <v>0</v>
      </c>
      <c r="K177" s="344">
        <f t="shared" ca="1" si="379"/>
        <v>0</v>
      </c>
      <c r="L177" s="344">
        <f t="shared" ca="1" si="379"/>
        <v>0</v>
      </c>
      <c r="M177" s="344">
        <f t="shared" ca="1" si="379"/>
        <v>0</v>
      </c>
      <c r="N177" s="344">
        <f t="shared" ca="1" si="379"/>
        <v>0</v>
      </c>
      <c r="O177" s="344">
        <f t="shared" ca="1" si="379"/>
        <v>0</v>
      </c>
      <c r="P177" s="344">
        <f t="shared" ca="1" si="379"/>
        <v>0</v>
      </c>
      <c r="Q177" s="344">
        <f t="shared" ca="1" si="379"/>
        <v>0</v>
      </c>
      <c r="R177" s="344">
        <f t="shared" ca="1" si="379"/>
        <v>0</v>
      </c>
      <c r="S177" s="344">
        <f t="shared" ca="1" si="379"/>
        <v>0</v>
      </c>
      <c r="T177" s="344">
        <f t="shared" ca="1" si="379"/>
        <v>0</v>
      </c>
      <c r="U177" s="344">
        <f t="shared" ca="1" si="379"/>
        <v>0</v>
      </c>
      <c r="V177" s="344">
        <f t="shared" ca="1" si="379"/>
        <v>0</v>
      </c>
      <c r="W177" s="344">
        <f t="shared" ca="1" si="379"/>
        <v>0</v>
      </c>
      <c r="X177" s="344">
        <f t="shared" ca="1" si="379"/>
        <v>0</v>
      </c>
      <c r="Y177" s="344">
        <f t="shared" ca="1" si="379"/>
        <v>0</v>
      </c>
      <c r="Z177" s="344">
        <f t="shared" ca="1" si="379"/>
        <v>0</v>
      </c>
      <c r="AA177" s="344">
        <f t="shared" ca="1" si="379"/>
        <v>0</v>
      </c>
      <c r="AB177" s="344">
        <f t="shared" ca="1" si="379"/>
        <v>0</v>
      </c>
      <c r="AC177" s="344">
        <f t="shared" ca="1" si="379"/>
        <v>0</v>
      </c>
      <c r="AD177" s="344">
        <f t="shared" ca="1" si="379"/>
        <v>0</v>
      </c>
      <c r="AE177" s="344">
        <f t="shared" ca="1" si="379"/>
        <v>0</v>
      </c>
      <c r="AF177" s="344">
        <f t="shared" ca="1" si="379"/>
        <v>0</v>
      </c>
      <c r="AG177" s="344">
        <f t="shared" ca="1" si="379"/>
        <v>0</v>
      </c>
      <c r="AH177" s="344">
        <f t="shared" ca="1" si="379"/>
        <v>0</v>
      </c>
      <c r="AI177" s="344">
        <f t="shared" ca="1" si="379"/>
        <v>0</v>
      </c>
      <c r="AJ177" s="344">
        <f t="shared" ca="1" si="379"/>
        <v>0</v>
      </c>
      <c r="AK177" s="344">
        <f t="shared" ca="1" si="379"/>
        <v>0</v>
      </c>
      <c r="AL177" s="344">
        <f t="shared" ca="1" si="379"/>
        <v>0</v>
      </c>
      <c r="AM177" s="344">
        <f t="shared" ca="1" si="379"/>
        <v>0</v>
      </c>
      <c r="AN177" s="344">
        <f t="shared" ca="1" si="379"/>
        <v>0</v>
      </c>
      <c r="AO177" s="344">
        <f t="shared" ca="1" si="379"/>
        <v>0</v>
      </c>
      <c r="AP177" s="344">
        <f t="shared" ca="1" si="379"/>
        <v>0</v>
      </c>
      <c r="AQ177" s="344">
        <f t="shared" ca="1" si="379"/>
        <v>0</v>
      </c>
      <c r="AR177" s="344">
        <f t="shared" ca="1" si="379"/>
        <v>0</v>
      </c>
      <c r="AS177" s="344">
        <f t="shared" ca="1" si="379"/>
        <v>0</v>
      </c>
      <c r="AT177" s="344">
        <f t="shared" ca="1" si="379"/>
        <v>0</v>
      </c>
      <c r="AU177" s="344">
        <f t="shared" ca="1" si="379"/>
        <v>0</v>
      </c>
      <c r="AV177" s="344">
        <f t="shared" ca="1" si="379"/>
        <v>0</v>
      </c>
      <c r="AW177" s="344">
        <f t="shared" ca="1" si="379"/>
        <v>0</v>
      </c>
      <c r="AX177" s="344">
        <f t="shared" ca="1" si="379"/>
        <v>0</v>
      </c>
      <c r="AY177" s="344">
        <f t="shared" ca="1" si="379"/>
        <v>0</v>
      </c>
      <c r="AZ177" s="344">
        <f t="shared" ca="1" si="379"/>
        <v>0</v>
      </c>
      <c r="BA177" s="344">
        <f t="shared" ca="1" si="379"/>
        <v>0</v>
      </c>
      <c r="BB177" s="344">
        <f t="shared" ca="1" si="379"/>
        <v>0</v>
      </c>
      <c r="BC177" s="344">
        <f t="shared" ca="1" si="379"/>
        <v>0</v>
      </c>
      <c r="BD177" s="344">
        <f t="shared" ca="1" si="379"/>
        <v>0</v>
      </c>
      <c r="BE177" s="344">
        <f t="shared" ca="1" si="379"/>
        <v>0</v>
      </c>
      <c r="BF177" s="344">
        <f t="shared" ca="1" si="379"/>
        <v>0</v>
      </c>
      <c r="BG177" s="344">
        <f t="shared" ca="1" si="379"/>
        <v>0</v>
      </c>
      <c r="BH177" s="344">
        <f t="shared" ca="1" si="379"/>
        <v>0</v>
      </c>
      <c r="BI177" s="344">
        <f t="shared" ca="1" si="379"/>
        <v>0</v>
      </c>
      <c r="BJ177" s="344">
        <f t="shared" ca="1" si="379"/>
        <v>0</v>
      </c>
      <c r="BK177" s="344">
        <f t="shared" ca="1" si="379"/>
        <v>0</v>
      </c>
      <c r="BL177" s="344">
        <f t="shared" ca="1" si="379"/>
        <v>0</v>
      </c>
      <c r="BM177" s="344">
        <f t="shared" ca="1" si="379"/>
        <v>0</v>
      </c>
      <c r="BN177" s="344">
        <f t="shared" ca="1" si="379"/>
        <v>0</v>
      </c>
      <c r="BO177" s="344">
        <f t="shared" ca="1" si="379"/>
        <v>0</v>
      </c>
      <c r="BP177" s="344">
        <f t="shared" ca="1" si="379"/>
        <v>0</v>
      </c>
      <c r="BQ177" s="344">
        <f t="shared" ref="BQ177:CS177" ca="1" si="380">IF(BQ$157="beräknas ej",0,BP177*IF(BQ$158&gt;$D$143,1,IF(BQ$158&lt;=$C$143,$C$142,$D$142))*IFERROR(INDEX($B$148:$E$154,MATCH($A177,$A$148:$A$154,0),MATCH(BQ$158,$B$146:$E$146,1)),0))</f>
        <v>0</v>
      </c>
      <c r="BR177" s="344">
        <f t="shared" ca="1" si="380"/>
        <v>0</v>
      </c>
      <c r="BS177" s="344">
        <f t="shared" ca="1" si="380"/>
        <v>0</v>
      </c>
      <c r="BT177" s="344">
        <f t="shared" ca="1" si="380"/>
        <v>0</v>
      </c>
      <c r="BU177" s="344">
        <f t="shared" si="380"/>
        <v>0</v>
      </c>
      <c r="BV177" s="344">
        <f t="shared" si="380"/>
        <v>0</v>
      </c>
      <c r="BW177" s="344">
        <f t="shared" si="380"/>
        <v>0</v>
      </c>
      <c r="BX177" s="344">
        <f t="shared" si="380"/>
        <v>0</v>
      </c>
      <c r="BY177" s="344">
        <f t="shared" si="380"/>
        <v>0</v>
      </c>
      <c r="BZ177" s="344">
        <f t="shared" si="380"/>
        <v>0</v>
      </c>
      <c r="CA177" s="344">
        <f t="shared" si="380"/>
        <v>0</v>
      </c>
      <c r="CB177" s="344">
        <f t="shared" si="380"/>
        <v>0</v>
      </c>
      <c r="CC177" s="344">
        <f t="shared" si="380"/>
        <v>0</v>
      </c>
      <c r="CD177" s="344">
        <f t="shared" si="380"/>
        <v>0</v>
      </c>
      <c r="CE177" s="344">
        <f t="shared" si="380"/>
        <v>0</v>
      </c>
      <c r="CF177" s="344">
        <f t="shared" si="380"/>
        <v>0</v>
      </c>
      <c r="CG177" s="344">
        <f t="shared" si="380"/>
        <v>0</v>
      </c>
      <c r="CH177" s="344">
        <f t="shared" si="380"/>
        <v>0</v>
      </c>
      <c r="CI177" s="344">
        <f t="shared" si="380"/>
        <v>0</v>
      </c>
      <c r="CJ177" s="344">
        <f t="shared" si="380"/>
        <v>0</v>
      </c>
      <c r="CK177" s="344">
        <f t="shared" si="380"/>
        <v>0</v>
      </c>
      <c r="CL177" s="344">
        <f t="shared" si="380"/>
        <v>0</v>
      </c>
      <c r="CM177" s="344">
        <f t="shared" si="380"/>
        <v>0</v>
      </c>
      <c r="CN177" s="344">
        <f t="shared" si="380"/>
        <v>0</v>
      </c>
      <c r="CO177" s="344">
        <f t="shared" si="380"/>
        <v>0</v>
      </c>
      <c r="CP177" s="344">
        <f t="shared" si="380"/>
        <v>0</v>
      </c>
      <c r="CQ177" s="344">
        <f t="shared" si="380"/>
        <v>0</v>
      </c>
      <c r="CR177" s="344">
        <f t="shared" si="380"/>
        <v>0</v>
      </c>
      <c r="CS177" s="344">
        <f t="shared" si="380"/>
        <v>0</v>
      </c>
    </row>
    <row r="178" spans="1:97" s="372" customFormat="1" x14ac:dyDescent="0.35">
      <c r="A178" s="337">
        <f t="shared" ref="A178:C178" si="381">A38</f>
        <v>0</v>
      </c>
      <c r="B178" s="337" t="str">
        <f t="shared" si="381"/>
        <v>0 0</v>
      </c>
      <c r="C178" s="344">
        <f t="shared" si="381"/>
        <v>0</v>
      </c>
      <c r="D178" s="344">
        <f ca="1">IFERROR('JA basår'!AC26+'JA basår'!AC56,0)</f>
        <v>0</v>
      </c>
      <c r="E178" s="344">
        <f t="shared" ref="E178:BP178" ca="1" si="382">IF(E$157="beräknas ej",0,D178*IF(E$158&gt;$D$143,1,IF(E$158&lt;=$C$143,$C$142,$D$142))*IFERROR(INDEX($B$148:$E$154,MATCH($A178,$A$148:$A$154,0),MATCH(E$158,$B$146:$E$146,1)),0))</f>
        <v>0</v>
      </c>
      <c r="F178" s="344">
        <f t="shared" ca="1" si="382"/>
        <v>0</v>
      </c>
      <c r="G178" s="344">
        <f t="shared" ca="1" si="382"/>
        <v>0</v>
      </c>
      <c r="H178" s="344">
        <f t="shared" ca="1" si="382"/>
        <v>0</v>
      </c>
      <c r="I178" s="344">
        <f t="shared" ca="1" si="382"/>
        <v>0</v>
      </c>
      <c r="J178" s="344">
        <f t="shared" ca="1" si="382"/>
        <v>0</v>
      </c>
      <c r="K178" s="344">
        <f t="shared" ca="1" si="382"/>
        <v>0</v>
      </c>
      <c r="L178" s="344">
        <f t="shared" ca="1" si="382"/>
        <v>0</v>
      </c>
      <c r="M178" s="344">
        <f t="shared" ca="1" si="382"/>
        <v>0</v>
      </c>
      <c r="N178" s="344">
        <f t="shared" ca="1" si="382"/>
        <v>0</v>
      </c>
      <c r="O178" s="344">
        <f t="shared" ca="1" si="382"/>
        <v>0</v>
      </c>
      <c r="P178" s="344">
        <f t="shared" ca="1" si="382"/>
        <v>0</v>
      </c>
      <c r="Q178" s="344">
        <f t="shared" ca="1" si="382"/>
        <v>0</v>
      </c>
      <c r="R178" s="344">
        <f t="shared" ca="1" si="382"/>
        <v>0</v>
      </c>
      <c r="S178" s="344">
        <f t="shared" ca="1" si="382"/>
        <v>0</v>
      </c>
      <c r="T178" s="344">
        <f t="shared" ca="1" si="382"/>
        <v>0</v>
      </c>
      <c r="U178" s="344">
        <f t="shared" ca="1" si="382"/>
        <v>0</v>
      </c>
      <c r="V178" s="344">
        <f t="shared" ca="1" si="382"/>
        <v>0</v>
      </c>
      <c r="W178" s="344">
        <f t="shared" ca="1" si="382"/>
        <v>0</v>
      </c>
      <c r="X178" s="344">
        <f t="shared" ca="1" si="382"/>
        <v>0</v>
      </c>
      <c r="Y178" s="344">
        <f t="shared" ca="1" si="382"/>
        <v>0</v>
      </c>
      <c r="Z178" s="344">
        <f t="shared" ca="1" si="382"/>
        <v>0</v>
      </c>
      <c r="AA178" s="344">
        <f t="shared" ca="1" si="382"/>
        <v>0</v>
      </c>
      <c r="AB178" s="344">
        <f t="shared" ca="1" si="382"/>
        <v>0</v>
      </c>
      <c r="AC178" s="344">
        <f t="shared" ca="1" si="382"/>
        <v>0</v>
      </c>
      <c r="AD178" s="344">
        <f t="shared" ca="1" si="382"/>
        <v>0</v>
      </c>
      <c r="AE178" s="344">
        <f t="shared" ca="1" si="382"/>
        <v>0</v>
      </c>
      <c r="AF178" s="344">
        <f t="shared" ca="1" si="382"/>
        <v>0</v>
      </c>
      <c r="AG178" s="344">
        <f t="shared" ca="1" si="382"/>
        <v>0</v>
      </c>
      <c r="AH178" s="344">
        <f t="shared" ca="1" si="382"/>
        <v>0</v>
      </c>
      <c r="AI178" s="344">
        <f t="shared" ca="1" si="382"/>
        <v>0</v>
      </c>
      <c r="AJ178" s="344">
        <f t="shared" ca="1" si="382"/>
        <v>0</v>
      </c>
      <c r="AK178" s="344">
        <f t="shared" ca="1" si="382"/>
        <v>0</v>
      </c>
      <c r="AL178" s="344">
        <f t="shared" ca="1" si="382"/>
        <v>0</v>
      </c>
      <c r="AM178" s="344">
        <f t="shared" ca="1" si="382"/>
        <v>0</v>
      </c>
      <c r="AN178" s="344">
        <f t="shared" ca="1" si="382"/>
        <v>0</v>
      </c>
      <c r="AO178" s="344">
        <f t="shared" ca="1" si="382"/>
        <v>0</v>
      </c>
      <c r="AP178" s="344">
        <f t="shared" ca="1" si="382"/>
        <v>0</v>
      </c>
      <c r="AQ178" s="344">
        <f t="shared" ca="1" si="382"/>
        <v>0</v>
      </c>
      <c r="AR178" s="344">
        <f t="shared" ca="1" si="382"/>
        <v>0</v>
      </c>
      <c r="AS178" s="344">
        <f t="shared" ca="1" si="382"/>
        <v>0</v>
      </c>
      <c r="AT178" s="344">
        <f t="shared" ca="1" si="382"/>
        <v>0</v>
      </c>
      <c r="AU178" s="344">
        <f t="shared" ca="1" si="382"/>
        <v>0</v>
      </c>
      <c r="AV178" s="344">
        <f t="shared" ca="1" si="382"/>
        <v>0</v>
      </c>
      <c r="AW178" s="344">
        <f t="shared" ca="1" si="382"/>
        <v>0</v>
      </c>
      <c r="AX178" s="344">
        <f t="shared" ca="1" si="382"/>
        <v>0</v>
      </c>
      <c r="AY178" s="344">
        <f t="shared" ca="1" si="382"/>
        <v>0</v>
      </c>
      <c r="AZ178" s="344">
        <f t="shared" ca="1" si="382"/>
        <v>0</v>
      </c>
      <c r="BA178" s="344">
        <f t="shared" ca="1" si="382"/>
        <v>0</v>
      </c>
      <c r="BB178" s="344">
        <f t="shared" ca="1" si="382"/>
        <v>0</v>
      </c>
      <c r="BC178" s="344">
        <f t="shared" ca="1" si="382"/>
        <v>0</v>
      </c>
      <c r="BD178" s="344">
        <f t="shared" ca="1" si="382"/>
        <v>0</v>
      </c>
      <c r="BE178" s="344">
        <f t="shared" ca="1" si="382"/>
        <v>0</v>
      </c>
      <c r="BF178" s="344">
        <f t="shared" ca="1" si="382"/>
        <v>0</v>
      </c>
      <c r="BG178" s="344">
        <f t="shared" ca="1" si="382"/>
        <v>0</v>
      </c>
      <c r="BH178" s="344">
        <f t="shared" ca="1" si="382"/>
        <v>0</v>
      </c>
      <c r="BI178" s="344">
        <f t="shared" ca="1" si="382"/>
        <v>0</v>
      </c>
      <c r="BJ178" s="344">
        <f t="shared" ca="1" si="382"/>
        <v>0</v>
      </c>
      <c r="BK178" s="344">
        <f t="shared" ca="1" si="382"/>
        <v>0</v>
      </c>
      <c r="BL178" s="344">
        <f t="shared" ca="1" si="382"/>
        <v>0</v>
      </c>
      <c r="BM178" s="344">
        <f t="shared" ca="1" si="382"/>
        <v>0</v>
      </c>
      <c r="BN178" s="344">
        <f t="shared" ca="1" si="382"/>
        <v>0</v>
      </c>
      <c r="BO178" s="344">
        <f t="shared" ca="1" si="382"/>
        <v>0</v>
      </c>
      <c r="BP178" s="344">
        <f t="shared" ca="1" si="382"/>
        <v>0</v>
      </c>
      <c r="BQ178" s="344">
        <f t="shared" ref="BQ178:CS178" ca="1" si="383">IF(BQ$157="beräknas ej",0,BP178*IF(BQ$158&gt;$D$143,1,IF(BQ$158&lt;=$C$143,$C$142,$D$142))*IFERROR(INDEX($B$148:$E$154,MATCH($A178,$A$148:$A$154,0),MATCH(BQ$158,$B$146:$E$146,1)),0))</f>
        <v>0</v>
      </c>
      <c r="BR178" s="344">
        <f t="shared" ca="1" si="383"/>
        <v>0</v>
      </c>
      <c r="BS178" s="344">
        <f t="shared" ca="1" si="383"/>
        <v>0</v>
      </c>
      <c r="BT178" s="344">
        <f t="shared" ca="1" si="383"/>
        <v>0</v>
      </c>
      <c r="BU178" s="344">
        <f t="shared" si="383"/>
        <v>0</v>
      </c>
      <c r="BV178" s="344">
        <f t="shared" si="383"/>
        <v>0</v>
      </c>
      <c r="BW178" s="344">
        <f t="shared" si="383"/>
        <v>0</v>
      </c>
      <c r="BX178" s="344">
        <f t="shared" si="383"/>
        <v>0</v>
      </c>
      <c r="BY178" s="344">
        <f t="shared" si="383"/>
        <v>0</v>
      </c>
      <c r="BZ178" s="344">
        <f t="shared" si="383"/>
        <v>0</v>
      </c>
      <c r="CA178" s="344">
        <f t="shared" si="383"/>
        <v>0</v>
      </c>
      <c r="CB178" s="344">
        <f t="shared" si="383"/>
        <v>0</v>
      </c>
      <c r="CC178" s="344">
        <f t="shared" si="383"/>
        <v>0</v>
      </c>
      <c r="CD178" s="344">
        <f t="shared" si="383"/>
        <v>0</v>
      </c>
      <c r="CE178" s="344">
        <f t="shared" si="383"/>
        <v>0</v>
      </c>
      <c r="CF178" s="344">
        <f t="shared" si="383"/>
        <v>0</v>
      </c>
      <c r="CG178" s="344">
        <f t="shared" si="383"/>
        <v>0</v>
      </c>
      <c r="CH178" s="344">
        <f t="shared" si="383"/>
        <v>0</v>
      </c>
      <c r="CI178" s="344">
        <f t="shared" si="383"/>
        <v>0</v>
      </c>
      <c r="CJ178" s="344">
        <f t="shared" si="383"/>
        <v>0</v>
      </c>
      <c r="CK178" s="344">
        <f t="shared" si="383"/>
        <v>0</v>
      </c>
      <c r="CL178" s="344">
        <f t="shared" si="383"/>
        <v>0</v>
      </c>
      <c r="CM178" s="344">
        <f t="shared" si="383"/>
        <v>0</v>
      </c>
      <c r="CN178" s="344">
        <f t="shared" si="383"/>
        <v>0</v>
      </c>
      <c r="CO178" s="344">
        <f t="shared" si="383"/>
        <v>0</v>
      </c>
      <c r="CP178" s="344">
        <f t="shared" si="383"/>
        <v>0</v>
      </c>
      <c r="CQ178" s="344">
        <f t="shared" si="383"/>
        <v>0</v>
      </c>
      <c r="CR178" s="344">
        <f t="shared" si="383"/>
        <v>0</v>
      </c>
      <c r="CS178" s="344">
        <f t="shared" si="383"/>
        <v>0</v>
      </c>
    </row>
    <row r="179" spans="1:97" s="372" customFormat="1" x14ac:dyDescent="0.35">
      <c r="A179" s="337">
        <f t="shared" ref="A179:C179" si="384">A39</f>
        <v>0</v>
      </c>
      <c r="B179" s="337" t="str">
        <f t="shared" si="384"/>
        <v>0 0</v>
      </c>
      <c r="C179" s="344">
        <f t="shared" si="384"/>
        <v>0</v>
      </c>
      <c r="D179" s="344">
        <f ca="1">IFERROR('JA basår'!AC27+'JA basår'!AC57,0)</f>
        <v>0</v>
      </c>
      <c r="E179" s="344">
        <f t="shared" ref="E179:BP179" ca="1" si="385">IF(E$157="beräknas ej",0,D179*IF(E$158&gt;$D$143,1,IF(E$158&lt;=$C$143,$C$142,$D$142))*IFERROR(INDEX($B$148:$E$154,MATCH($A179,$A$148:$A$154,0),MATCH(E$158,$B$146:$E$146,1)),0))</f>
        <v>0</v>
      </c>
      <c r="F179" s="344">
        <f t="shared" ca="1" si="385"/>
        <v>0</v>
      </c>
      <c r="G179" s="344">
        <f t="shared" ca="1" si="385"/>
        <v>0</v>
      </c>
      <c r="H179" s="344">
        <f t="shared" ca="1" si="385"/>
        <v>0</v>
      </c>
      <c r="I179" s="344">
        <f t="shared" ca="1" si="385"/>
        <v>0</v>
      </c>
      <c r="J179" s="344">
        <f t="shared" ca="1" si="385"/>
        <v>0</v>
      </c>
      <c r="K179" s="344">
        <f t="shared" ca="1" si="385"/>
        <v>0</v>
      </c>
      <c r="L179" s="344">
        <f t="shared" ca="1" si="385"/>
        <v>0</v>
      </c>
      <c r="M179" s="344">
        <f t="shared" ca="1" si="385"/>
        <v>0</v>
      </c>
      <c r="N179" s="344">
        <f t="shared" ca="1" si="385"/>
        <v>0</v>
      </c>
      <c r="O179" s="344">
        <f t="shared" ca="1" si="385"/>
        <v>0</v>
      </c>
      <c r="P179" s="344">
        <f t="shared" ca="1" si="385"/>
        <v>0</v>
      </c>
      <c r="Q179" s="344">
        <f t="shared" ca="1" si="385"/>
        <v>0</v>
      </c>
      <c r="R179" s="344">
        <f t="shared" ca="1" si="385"/>
        <v>0</v>
      </c>
      <c r="S179" s="344">
        <f t="shared" ca="1" si="385"/>
        <v>0</v>
      </c>
      <c r="T179" s="344">
        <f t="shared" ca="1" si="385"/>
        <v>0</v>
      </c>
      <c r="U179" s="344">
        <f t="shared" ca="1" si="385"/>
        <v>0</v>
      </c>
      <c r="V179" s="344">
        <f t="shared" ca="1" si="385"/>
        <v>0</v>
      </c>
      <c r="W179" s="344">
        <f t="shared" ca="1" si="385"/>
        <v>0</v>
      </c>
      <c r="X179" s="344">
        <f t="shared" ca="1" si="385"/>
        <v>0</v>
      </c>
      <c r="Y179" s="344">
        <f t="shared" ca="1" si="385"/>
        <v>0</v>
      </c>
      <c r="Z179" s="344">
        <f t="shared" ca="1" si="385"/>
        <v>0</v>
      </c>
      <c r="AA179" s="344">
        <f t="shared" ca="1" si="385"/>
        <v>0</v>
      </c>
      <c r="AB179" s="344">
        <f t="shared" ca="1" si="385"/>
        <v>0</v>
      </c>
      <c r="AC179" s="344">
        <f t="shared" ca="1" si="385"/>
        <v>0</v>
      </c>
      <c r="AD179" s="344">
        <f t="shared" ca="1" si="385"/>
        <v>0</v>
      </c>
      <c r="AE179" s="344">
        <f t="shared" ca="1" si="385"/>
        <v>0</v>
      </c>
      <c r="AF179" s="344">
        <f t="shared" ca="1" si="385"/>
        <v>0</v>
      </c>
      <c r="AG179" s="344">
        <f t="shared" ca="1" si="385"/>
        <v>0</v>
      </c>
      <c r="AH179" s="344">
        <f t="shared" ca="1" si="385"/>
        <v>0</v>
      </c>
      <c r="AI179" s="344">
        <f t="shared" ca="1" si="385"/>
        <v>0</v>
      </c>
      <c r="AJ179" s="344">
        <f t="shared" ca="1" si="385"/>
        <v>0</v>
      </c>
      <c r="AK179" s="344">
        <f t="shared" ca="1" si="385"/>
        <v>0</v>
      </c>
      <c r="AL179" s="344">
        <f t="shared" ca="1" si="385"/>
        <v>0</v>
      </c>
      <c r="AM179" s="344">
        <f t="shared" ca="1" si="385"/>
        <v>0</v>
      </c>
      <c r="AN179" s="344">
        <f t="shared" ca="1" si="385"/>
        <v>0</v>
      </c>
      <c r="AO179" s="344">
        <f t="shared" ca="1" si="385"/>
        <v>0</v>
      </c>
      <c r="AP179" s="344">
        <f t="shared" ca="1" si="385"/>
        <v>0</v>
      </c>
      <c r="AQ179" s="344">
        <f t="shared" ca="1" si="385"/>
        <v>0</v>
      </c>
      <c r="AR179" s="344">
        <f t="shared" ca="1" si="385"/>
        <v>0</v>
      </c>
      <c r="AS179" s="344">
        <f t="shared" ca="1" si="385"/>
        <v>0</v>
      </c>
      <c r="AT179" s="344">
        <f t="shared" ca="1" si="385"/>
        <v>0</v>
      </c>
      <c r="AU179" s="344">
        <f t="shared" ca="1" si="385"/>
        <v>0</v>
      </c>
      <c r="AV179" s="344">
        <f t="shared" ca="1" si="385"/>
        <v>0</v>
      </c>
      <c r="AW179" s="344">
        <f t="shared" ca="1" si="385"/>
        <v>0</v>
      </c>
      <c r="AX179" s="344">
        <f t="shared" ca="1" si="385"/>
        <v>0</v>
      </c>
      <c r="AY179" s="344">
        <f t="shared" ca="1" si="385"/>
        <v>0</v>
      </c>
      <c r="AZ179" s="344">
        <f t="shared" ca="1" si="385"/>
        <v>0</v>
      </c>
      <c r="BA179" s="344">
        <f t="shared" ca="1" si="385"/>
        <v>0</v>
      </c>
      <c r="BB179" s="344">
        <f t="shared" ca="1" si="385"/>
        <v>0</v>
      </c>
      <c r="BC179" s="344">
        <f t="shared" ca="1" si="385"/>
        <v>0</v>
      </c>
      <c r="BD179" s="344">
        <f t="shared" ca="1" si="385"/>
        <v>0</v>
      </c>
      <c r="BE179" s="344">
        <f t="shared" ca="1" si="385"/>
        <v>0</v>
      </c>
      <c r="BF179" s="344">
        <f t="shared" ca="1" si="385"/>
        <v>0</v>
      </c>
      <c r="BG179" s="344">
        <f t="shared" ca="1" si="385"/>
        <v>0</v>
      </c>
      <c r="BH179" s="344">
        <f t="shared" ca="1" si="385"/>
        <v>0</v>
      </c>
      <c r="BI179" s="344">
        <f t="shared" ca="1" si="385"/>
        <v>0</v>
      </c>
      <c r="BJ179" s="344">
        <f t="shared" ca="1" si="385"/>
        <v>0</v>
      </c>
      <c r="BK179" s="344">
        <f t="shared" ca="1" si="385"/>
        <v>0</v>
      </c>
      <c r="BL179" s="344">
        <f t="shared" ca="1" si="385"/>
        <v>0</v>
      </c>
      <c r="BM179" s="344">
        <f t="shared" ca="1" si="385"/>
        <v>0</v>
      </c>
      <c r="BN179" s="344">
        <f t="shared" ca="1" si="385"/>
        <v>0</v>
      </c>
      <c r="BO179" s="344">
        <f t="shared" ca="1" si="385"/>
        <v>0</v>
      </c>
      <c r="BP179" s="344">
        <f t="shared" ca="1" si="385"/>
        <v>0</v>
      </c>
      <c r="BQ179" s="344">
        <f t="shared" ref="BQ179:CS179" ca="1" si="386">IF(BQ$157="beräknas ej",0,BP179*IF(BQ$158&gt;$D$143,1,IF(BQ$158&lt;=$C$143,$C$142,$D$142))*IFERROR(INDEX($B$148:$E$154,MATCH($A179,$A$148:$A$154,0),MATCH(BQ$158,$B$146:$E$146,1)),0))</f>
        <v>0</v>
      </c>
      <c r="BR179" s="344">
        <f t="shared" ca="1" si="386"/>
        <v>0</v>
      </c>
      <c r="BS179" s="344">
        <f t="shared" ca="1" si="386"/>
        <v>0</v>
      </c>
      <c r="BT179" s="344">
        <f t="shared" ca="1" si="386"/>
        <v>0</v>
      </c>
      <c r="BU179" s="344">
        <f t="shared" si="386"/>
        <v>0</v>
      </c>
      <c r="BV179" s="344">
        <f t="shared" si="386"/>
        <v>0</v>
      </c>
      <c r="BW179" s="344">
        <f t="shared" si="386"/>
        <v>0</v>
      </c>
      <c r="BX179" s="344">
        <f t="shared" si="386"/>
        <v>0</v>
      </c>
      <c r="BY179" s="344">
        <f t="shared" si="386"/>
        <v>0</v>
      </c>
      <c r="BZ179" s="344">
        <f t="shared" si="386"/>
        <v>0</v>
      </c>
      <c r="CA179" s="344">
        <f t="shared" si="386"/>
        <v>0</v>
      </c>
      <c r="CB179" s="344">
        <f t="shared" si="386"/>
        <v>0</v>
      </c>
      <c r="CC179" s="344">
        <f t="shared" si="386"/>
        <v>0</v>
      </c>
      <c r="CD179" s="344">
        <f t="shared" si="386"/>
        <v>0</v>
      </c>
      <c r="CE179" s="344">
        <f t="shared" si="386"/>
        <v>0</v>
      </c>
      <c r="CF179" s="344">
        <f t="shared" si="386"/>
        <v>0</v>
      </c>
      <c r="CG179" s="344">
        <f t="shared" si="386"/>
        <v>0</v>
      </c>
      <c r="CH179" s="344">
        <f t="shared" si="386"/>
        <v>0</v>
      </c>
      <c r="CI179" s="344">
        <f t="shared" si="386"/>
        <v>0</v>
      </c>
      <c r="CJ179" s="344">
        <f t="shared" si="386"/>
        <v>0</v>
      </c>
      <c r="CK179" s="344">
        <f t="shared" si="386"/>
        <v>0</v>
      </c>
      <c r="CL179" s="344">
        <f t="shared" si="386"/>
        <v>0</v>
      </c>
      <c r="CM179" s="344">
        <f t="shared" si="386"/>
        <v>0</v>
      </c>
      <c r="CN179" s="344">
        <f t="shared" si="386"/>
        <v>0</v>
      </c>
      <c r="CO179" s="344">
        <f t="shared" si="386"/>
        <v>0</v>
      </c>
      <c r="CP179" s="344">
        <f t="shared" si="386"/>
        <v>0</v>
      </c>
      <c r="CQ179" s="344">
        <f t="shared" si="386"/>
        <v>0</v>
      </c>
      <c r="CR179" s="344">
        <f t="shared" si="386"/>
        <v>0</v>
      </c>
      <c r="CS179" s="344">
        <f t="shared" si="386"/>
        <v>0</v>
      </c>
    </row>
    <row r="180" spans="1:97" s="372" customFormat="1" x14ac:dyDescent="0.35">
      <c r="A180" s="337">
        <f t="shared" ref="A180:C180" si="387">A40</f>
        <v>0</v>
      </c>
      <c r="B180" s="337" t="str">
        <f t="shared" si="387"/>
        <v>0 0</v>
      </c>
      <c r="C180" s="344">
        <f t="shared" si="387"/>
        <v>0</v>
      </c>
      <c r="D180" s="344">
        <f ca="1">IFERROR('JA basår'!AC28+'JA basår'!AC58,0)</f>
        <v>0</v>
      </c>
      <c r="E180" s="344">
        <f t="shared" ref="E180:BP180" ca="1" si="388">IF(E$157="beräknas ej",0,D180*IF(E$158&gt;$D$143,1,IF(E$158&lt;=$C$143,$C$142,$D$142))*IFERROR(INDEX($B$148:$E$154,MATCH($A180,$A$148:$A$154,0),MATCH(E$158,$B$146:$E$146,1)),0))</f>
        <v>0</v>
      </c>
      <c r="F180" s="344">
        <f t="shared" ca="1" si="388"/>
        <v>0</v>
      </c>
      <c r="G180" s="344">
        <f t="shared" ca="1" si="388"/>
        <v>0</v>
      </c>
      <c r="H180" s="344">
        <f t="shared" ca="1" si="388"/>
        <v>0</v>
      </c>
      <c r="I180" s="344">
        <f t="shared" ca="1" si="388"/>
        <v>0</v>
      </c>
      <c r="J180" s="344">
        <f t="shared" ca="1" si="388"/>
        <v>0</v>
      </c>
      <c r="K180" s="344">
        <f t="shared" ca="1" si="388"/>
        <v>0</v>
      </c>
      <c r="L180" s="344">
        <f t="shared" ca="1" si="388"/>
        <v>0</v>
      </c>
      <c r="M180" s="344">
        <f t="shared" ca="1" si="388"/>
        <v>0</v>
      </c>
      <c r="N180" s="344">
        <f t="shared" ca="1" si="388"/>
        <v>0</v>
      </c>
      <c r="O180" s="344">
        <f t="shared" ca="1" si="388"/>
        <v>0</v>
      </c>
      <c r="P180" s="344">
        <f t="shared" ca="1" si="388"/>
        <v>0</v>
      </c>
      <c r="Q180" s="344">
        <f t="shared" ca="1" si="388"/>
        <v>0</v>
      </c>
      <c r="R180" s="344">
        <f t="shared" ca="1" si="388"/>
        <v>0</v>
      </c>
      <c r="S180" s="344">
        <f t="shared" ca="1" si="388"/>
        <v>0</v>
      </c>
      <c r="T180" s="344">
        <f t="shared" ca="1" si="388"/>
        <v>0</v>
      </c>
      <c r="U180" s="344">
        <f t="shared" ca="1" si="388"/>
        <v>0</v>
      </c>
      <c r="V180" s="344">
        <f t="shared" ca="1" si="388"/>
        <v>0</v>
      </c>
      <c r="W180" s="344">
        <f t="shared" ca="1" si="388"/>
        <v>0</v>
      </c>
      <c r="X180" s="344">
        <f t="shared" ca="1" si="388"/>
        <v>0</v>
      </c>
      <c r="Y180" s="344">
        <f t="shared" ca="1" si="388"/>
        <v>0</v>
      </c>
      <c r="Z180" s="344">
        <f t="shared" ca="1" si="388"/>
        <v>0</v>
      </c>
      <c r="AA180" s="344">
        <f t="shared" ca="1" si="388"/>
        <v>0</v>
      </c>
      <c r="AB180" s="344">
        <f t="shared" ca="1" si="388"/>
        <v>0</v>
      </c>
      <c r="AC180" s="344">
        <f t="shared" ca="1" si="388"/>
        <v>0</v>
      </c>
      <c r="AD180" s="344">
        <f t="shared" ca="1" si="388"/>
        <v>0</v>
      </c>
      <c r="AE180" s="344">
        <f t="shared" ca="1" si="388"/>
        <v>0</v>
      </c>
      <c r="AF180" s="344">
        <f t="shared" ca="1" si="388"/>
        <v>0</v>
      </c>
      <c r="AG180" s="344">
        <f t="shared" ca="1" si="388"/>
        <v>0</v>
      </c>
      <c r="AH180" s="344">
        <f t="shared" ca="1" si="388"/>
        <v>0</v>
      </c>
      <c r="AI180" s="344">
        <f t="shared" ca="1" si="388"/>
        <v>0</v>
      </c>
      <c r="AJ180" s="344">
        <f t="shared" ca="1" si="388"/>
        <v>0</v>
      </c>
      <c r="AK180" s="344">
        <f t="shared" ca="1" si="388"/>
        <v>0</v>
      </c>
      <c r="AL180" s="344">
        <f t="shared" ca="1" si="388"/>
        <v>0</v>
      </c>
      <c r="AM180" s="344">
        <f t="shared" ca="1" si="388"/>
        <v>0</v>
      </c>
      <c r="AN180" s="344">
        <f t="shared" ca="1" si="388"/>
        <v>0</v>
      </c>
      <c r="AO180" s="344">
        <f t="shared" ca="1" si="388"/>
        <v>0</v>
      </c>
      <c r="AP180" s="344">
        <f t="shared" ca="1" si="388"/>
        <v>0</v>
      </c>
      <c r="AQ180" s="344">
        <f t="shared" ca="1" si="388"/>
        <v>0</v>
      </c>
      <c r="AR180" s="344">
        <f t="shared" ca="1" si="388"/>
        <v>0</v>
      </c>
      <c r="AS180" s="344">
        <f t="shared" ca="1" si="388"/>
        <v>0</v>
      </c>
      <c r="AT180" s="344">
        <f t="shared" ca="1" si="388"/>
        <v>0</v>
      </c>
      <c r="AU180" s="344">
        <f t="shared" ca="1" si="388"/>
        <v>0</v>
      </c>
      <c r="AV180" s="344">
        <f t="shared" ca="1" si="388"/>
        <v>0</v>
      </c>
      <c r="AW180" s="344">
        <f t="shared" ca="1" si="388"/>
        <v>0</v>
      </c>
      <c r="AX180" s="344">
        <f t="shared" ca="1" si="388"/>
        <v>0</v>
      </c>
      <c r="AY180" s="344">
        <f t="shared" ca="1" si="388"/>
        <v>0</v>
      </c>
      <c r="AZ180" s="344">
        <f t="shared" ca="1" si="388"/>
        <v>0</v>
      </c>
      <c r="BA180" s="344">
        <f t="shared" ca="1" si="388"/>
        <v>0</v>
      </c>
      <c r="BB180" s="344">
        <f t="shared" ca="1" si="388"/>
        <v>0</v>
      </c>
      <c r="BC180" s="344">
        <f t="shared" ca="1" si="388"/>
        <v>0</v>
      </c>
      <c r="BD180" s="344">
        <f t="shared" ca="1" si="388"/>
        <v>0</v>
      </c>
      <c r="BE180" s="344">
        <f t="shared" ca="1" si="388"/>
        <v>0</v>
      </c>
      <c r="BF180" s="344">
        <f t="shared" ca="1" si="388"/>
        <v>0</v>
      </c>
      <c r="BG180" s="344">
        <f t="shared" ca="1" si="388"/>
        <v>0</v>
      </c>
      <c r="BH180" s="344">
        <f t="shared" ca="1" si="388"/>
        <v>0</v>
      </c>
      <c r="BI180" s="344">
        <f t="shared" ca="1" si="388"/>
        <v>0</v>
      </c>
      <c r="BJ180" s="344">
        <f t="shared" ca="1" si="388"/>
        <v>0</v>
      </c>
      <c r="BK180" s="344">
        <f t="shared" ca="1" si="388"/>
        <v>0</v>
      </c>
      <c r="BL180" s="344">
        <f t="shared" ca="1" si="388"/>
        <v>0</v>
      </c>
      <c r="BM180" s="344">
        <f t="shared" ca="1" si="388"/>
        <v>0</v>
      </c>
      <c r="BN180" s="344">
        <f t="shared" ca="1" si="388"/>
        <v>0</v>
      </c>
      <c r="BO180" s="344">
        <f t="shared" ca="1" si="388"/>
        <v>0</v>
      </c>
      <c r="BP180" s="344">
        <f t="shared" ca="1" si="388"/>
        <v>0</v>
      </c>
      <c r="BQ180" s="344">
        <f t="shared" ref="BQ180:CS180" ca="1" si="389">IF(BQ$157="beräknas ej",0,BP180*IF(BQ$158&gt;$D$143,1,IF(BQ$158&lt;=$C$143,$C$142,$D$142))*IFERROR(INDEX($B$148:$E$154,MATCH($A180,$A$148:$A$154,0),MATCH(BQ$158,$B$146:$E$146,1)),0))</f>
        <v>0</v>
      </c>
      <c r="BR180" s="344">
        <f t="shared" ca="1" si="389"/>
        <v>0</v>
      </c>
      <c r="BS180" s="344">
        <f t="shared" ca="1" si="389"/>
        <v>0</v>
      </c>
      <c r="BT180" s="344">
        <f t="shared" ca="1" si="389"/>
        <v>0</v>
      </c>
      <c r="BU180" s="344">
        <f t="shared" si="389"/>
        <v>0</v>
      </c>
      <c r="BV180" s="344">
        <f t="shared" si="389"/>
        <v>0</v>
      </c>
      <c r="BW180" s="344">
        <f t="shared" si="389"/>
        <v>0</v>
      </c>
      <c r="BX180" s="344">
        <f t="shared" si="389"/>
        <v>0</v>
      </c>
      <c r="BY180" s="344">
        <f t="shared" si="389"/>
        <v>0</v>
      </c>
      <c r="BZ180" s="344">
        <f t="shared" si="389"/>
        <v>0</v>
      </c>
      <c r="CA180" s="344">
        <f t="shared" si="389"/>
        <v>0</v>
      </c>
      <c r="CB180" s="344">
        <f t="shared" si="389"/>
        <v>0</v>
      </c>
      <c r="CC180" s="344">
        <f t="shared" si="389"/>
        <v>0</v>
      </c>
      <c r="CD180" s="344">
        <f t="shared" si="389"/>
        <v>0</v>
      </c>
      <c r="CE180" s="344">
        <f t="shared" si="389"/>
        <v>0</v>
      </c>
      <c r="CF180" s="344">
        <f t="shared" si="389"/>
        <v>0</v>
      </c>
      <c r="CG180" s="344">
        <f t="shared" si="389"/>
        <v>0</v>
      </c>
      <c r="CH180" s="344">
        <f t="shared" si="389"/>
        <v>0</v>
      </c>
      <c r="CI180" s="344">
        <f t="shared" si="389"/>
        <v>0</v>
      </c>
      <c r="CJ180" s="344">
        <f t="shared" si="389"/>
        <v>0</v>
      </c>
      <c r="CK180" s="344">
        <f t="shared" si="389"/>
        <v>0</v>
      </c>
      <c r="CL180" s="344">
        <f t="shared" si="389"/>
        <v>0</v>
      </c>
      <c r="CM180" s="344">
        <f t="shared" si="389"/>
        <v>0</v>
      </c>
      <c r="CN180" s="344">
        <f t="shared" si="389"/>
        <v>0</v>
      </c>
      <c r="CO180" s="344">
        <f t="shared" si="389"/>
        <v>0</v>
      </c>
      <c r="CP180" s="344">
        <f t="shared" si="389"/>
        <v>0</v>
      </c>
      <c r="CQ180" s="344">
        <f t="shared" si="389"/>
        <v>0</v>
      </c>
      <c r="CR180" s="344">
        <f t="shared" si="389"/>
        <v>0</v>
      </c>
      <c r="CS180" s="344">
        <f t="shared" si="389"/>
        <v>0</v>
      </c>
    </row>
    <row r="181" spans="1:97" s="372" customFormat="1" x14ac:dyDescent="0.35">
      <c r="A181" s="337">
        <f t="shared" ref="A181:C181" si="390">A41</f>
        <v>0</v>
      </c>
      <c r="B181" s="337" t="str">
        <f t="shared" si="390"/>
        <v>0 0</v>
      </c>
      <c r="C181" s="344">
        <f t="shared" si="390"/>
        <v>0</v>
      </c>
      <c r="D181" s="344">
        <f ca="1">IFERROR('JA basår'!AC29+'JA basår'!AC59,0)</f>
        <v>0</v>
      </c>
      <c r="E181" s="344">
        <f t="shared" ref="E181:BP181" ca="1" si="391">IF(E$157="beräknas ej",0,D181*IF(E$158&gt;$D$143,1,IF(E$158&lt;=$C$143,$C$142,$D$142))*IFERROR(INDEX($B$148:$E$154,MATCH($A181,$A$148:$A$154,0),MATCH(E$158,$B$146:$E$146,1)),0))</f>
        <v>0</v>
      </c>
      <c r="F181" s="344">
        <f t="shared" ca="1" si="391"/>
        <v>0</v>
      </c>
      <c r="G181" s="344">
        <f t="shared" ca="1" si="391"/>
        <v>0</v>
      </c>
      <c r="H181" s="344">
        <f t="shared" ca="1" si="391"/>
        <v>0</v>
      </c>
      <c r="I181" s="344">
        <f t="shared" ca="1" si="391"/>
        <v>0</v>
      </c>
      <c r="J181" s="344">
        <f t="shared" ca="1" si="391"/>
        <v>0</v>
      </c>
      <c r="K181" s="344">
        <f t="shared" ca="1" si="391"/>
        <v>0</v>
      </c>
      <c r="L181" s="344">
        <f t="shared" ca="1" si="391"/>
        <v>0</v>
      </c>
      <c r="M181" s="344">
        <f t="shared" ca="1" si="391"/>
        <v>0</v>
      </c>
      <c r="N181" s="344">
        <f t="shared" ca="1" si="391"/>
        <v>0</v>
      </c>
      <c r="O181" s="344">
        <f t="shared" ca="1" si="391"/>
        <v>0</v>
      </c>
      <c r="P181" s="344">
        <f t="shared" ca="1" si="391"/>
        <v>0</v>
      </c>
      <c r="Q181" s="344">
        <f t="shared" ca="1" si="391"/>
        <v>0</v>
      </c>
      <c r="R181" s="344">
        <f t="shared" ca="1" si="391"/>
        <v>0</v>
      </c>
      <c r="S181" s="344">
        <f t="shared" ca="1" si="391"/>
        <v>0</v>
      </c>
      <c r="T181" s="344">
        <f t="shared" ca="1" si="391"/>
        <v>0</v>
      </c>
      <c r="U181" s="344">
        <f t="shared" ca="1" si="391"/>
        <v>0</v>
      </c>
      <c r="V181" s="344">
        <f t="shared" ca="1" si="391"/>
        <v>0</v>
      </c>
      <c r="W181" s="344">
        <f t="shared" ca="1" si="391"/>
        <v>0</v>
      </c>
      <c r="X181" s="344">
        <f t="shared" ca="1" si="391"/>
        <v>0</v>
      </c>
      <c r="Y181" s="344">
        <f t="shared" ca="1" si="391"/>
        <v>0</v>
      </c>
      <c r="Z181" s="344">
        <f t="shared" ca="1" si="391"/>
        <v>0</v>
      </c>
      <c r="AA181" s="344">
        <f t="shared" ca="1" si="391"/>
        <v>0</v>
      </c>
      <c r="AB181" s="344">
        <f t="shared" ca="1" si="391"/>
        <v>0</v>
      </c>
      <c r="AC181" s="344">
        <f t="shared" ca="1" si="391"/>
        <v>0</v>
      </c>
      <c r="AD181" s="344">
        <f t="shared" ca="1" si="391"/>
        <v>0</v>
      </c>
      <c r="AE181" s="344">
        <f t="shared" ca="1" si="391"/>
        <v>0</v>
      </c>
      <c r="AF181" s="344">
        <f t="shared" ca="1" si="391"/>
        <v>0</v>
      </c>
      <c r="AG181" s="344">
        <f t="shared" ca="1" si="391"/>
        <v>0</v>
      </c>
      <c r="AH181" s="344">
        <f t="shared" ca="1" si="391"/>
        <v>0</v>
      </c>
      <c r="AI181" s="344">
        <f t="shared" ca="1" si="391"/>
        <v>0</v>
      </c>
      <c r="AJ181" s="344">
        <f t="shared" ca="1" si="391"/>
        <v>0</v>
      </c>
      <c r="AK181" s="344">
        <f t="shared" ca="1" si="391"/>
        <v>0</v>
      </c>
      <c r="AL181" s="344">
        <f t="shared" ca="1" si="391"/>
        <v>0</v>
      </c>
      <c r="AM181" s="344">
        <f t="shared" ca="1" si="391"/>
        <v>0</v>
      </c>
      <c r="AN181" s="344">
        <f t="shared" ca="1" si="391"/>
        <v>0</v>
      </c>
      <c r="AO181" s="344">
        <f t="shared" ca="1" si="391"/>
        <v>0</v>
      </c>
      <c r="AP181" s="344">
        <f t="shared" ca="1" si="391"/>
        <v>0</v>
      </c>
      <c r="AQ181" s="344">
        <f t="shared" ca="1" si="391"/>
        <v>0</v>
      </c>
      <c r="AR181" s="344">
        <f t="shared" ca="1" si="391"/>
        <v>0</v>
      </c>
      <c r="AS181" s="344">
        <f t="shared" ca="1" si="391"/>
        <v>0</v>
      </c>
      <c r="AT181" s="344">
        <f t="shared" ca="1" si="391"/>
        <v>0</v>
      </c>
      <c r="AU181" s="344">
        <f t="shared" ca="1" si="391"/>
        <v>0</v>
      </c>
      <c r="AV181" s="344">
        <f t="shared" ca="1" si="391"/>
        <v>0</v>
      </c>
      <c r="AW181" s="344">
        <f t="shared" ca="1" si="391"/>
        <v>0</v>
      </c>
      <c r="AX181" s="344">
        <f t="shared" ca="1" si="391"/>
        <v>0</v>
      </c>
      <c r="AY181" s="344">
        <f t="shared" ca="1" si="391"/>
        <v>0</v>
      </c>
      <c r="AZ181" s="344">
        <f t="shared" ca="1" si="391"/>
        <v>0</v>
      </c>
      <c r="BA181" s="344">
        <f t="shared" ca="1" si="391"/>
        <v>0</v>
      </c>
      <c r="BB181" s="344">
        <f t="shared" ca="1" si="391"/>
        <v>0</v>
      </c>
      <c r="BC181" s="344">
        <f t="shared" ca="1" si="391"/>
        <v>0</v>
      </c>
      <c r="BD181" s="344">
        <f t="shared" ca="1" si="391"/>
        <v>0</v>
      </c>
      <c r="BE181" s="344">
        <f t="shared" ca="1" si="391"/>
        <v>0</v>
      </c>
      <c r="BF181" s="344">
        <f t="shared" ca="1" si="391"/>
        <v>0</v>
      </c>
      <c r="BG181" s="344">
        <f t="shared" ca="1" si="391"/>
        <v>0</v>
      </c>
      <c r="BH181" s="344">
        <f t="shared" ca="1" si="391"/>
        <v>0</v>
      </c>
      <c r="BI181" s="344">
        <f t="shared" ca="1" si="391"/>
        <v>0</v>
      </c>
      <c r="BJ181" s="344">
        <f t="shared" ca="1" si="391"/>
        <v>0</v>
      </c>
      <c r="BK181" s="344">
        <f t="shared" ca="1" si="391"/>
        <v>0</v>
      </c>
      <c r="BL181" s="344">
        <f t="shared" ca="1" si="391"/>
        <v>0</v>
      </c>
      <c r="BM181" s="344">
        <f t="shared" ca="1" si="391"/>
        <v>0</v>
      </c>
      <c r="BN181" s="344">
        <f t="shared" ca="1" si="391"/>
        <v>0</v>
      </c>
      <c r="BO181" s="344">
        <f t="shared" ca="1" si="391"/>
        <v>0</v>
      </c>
      <c r="BP181" s="344">
        <f t="shared" ca="1" si="391"/>
        <v>0</v>
      </c>
      <c r="BQ181" s="344">
        <f t="shared" ref="BQ181:CS181" ca="1" si="392">IF(BQ$157="beräknas ej",0,BP181*IF(BQ$158&gt;$D$143,1,IF(BQ$158&lt;=$C$143,$C$142,$D$142))*IFERROR(INDEX($B$148:$E$154,MATCH($A181,$A$148:$A$154,0),MATCH(BQ$158,$B$146:$E$146,1)),0))</f>
        <v>0</v>
      </c>
      <c r="BR181" s="344">
        <f t="shared" ca="1" si="392"/>
        <v>0</v>
      </c>
      <c r="BS181" s="344">
        <f t="shared" ca="1" si="392"/>
        <v>0</v>
      </c>
      <c r="BT181" s="344">
        <f t="shared" ca="1" si="392"/>
        <v>0</v>
      </c>
      <c r="BU181" s="344">
        <f t="shared" si="392"/>
        <v>0</v>
      </c>
      <c r="BV181" s="344">
        <f t="shared" si="392"/>
        <v>0</v>
      </c>
      <c r="BW181" s="344">
        <f t="shared" si="392"/>
        <v>0</v>
      </c>
      <c r="BX181" s="344">
        <f t="shared" si="392"/>
        <v>0</v>
      </c>
      <c r="BY181" s="344">
        <f t="shared" si="392"/>
        <v>0</v>
      </c>
      <c r="BZ181" s="344">
        <f t="shared" si="392"/>
        <v>0</v>
      </c>
      <c r="CA181" s="344">
        <f t="shared" si="392"/>
        <v>0</v>
      </c>
      <c r="CB181" s="344">
        <f t="shared" si="392"/>
        <v>0</v>
      </c>
      <c r="CC181" s="344">
        <f t="shared" si="392"/>
        <v>0</v>
      </c>
      <c r="CD181" s="344">
        <f t="shared" si="392"/>
        <v>0</v>
      </c>
      <c r="CE181" s="344">
        <f t="shared" si="392"/>
        <v>0</v>
      </c>
      <c r="CF181" s="344">
        <f t="shared" si="392"/>
        <v>0</v>
      </c>
      <c r="CG181" s="344">
        <f t="shared" si="392"/>
        <v>0</v>
      </c>
      <c r="CH181" s="344">
        <f t="shared" si="392"/>
        <v>0</v>
      </c>
      <c r="CI181" s="344">
        <f t="shared" si="392"/>
        <v>0</v>
      </c>
      <c r="CJ181" s="344">
        <f t="shared" si="392"/>
        <v>0</v>
      </c>
      <c r="CK181" s="344">
        <f t="shared" si="392"/>
        <v>0</v>
      </c>
      <c r="CL181" s="344">
        <f t="shared" si="392"/>
        <v>0</v>
      </c>
      <c r="CM181" s="344">
        <f t="shared" si="392"/>
        <v>0</v>
      </c>
      <c r="CN181" s="344">
        <f t="shared" si="392"/>
        <v>0</v>
      </c>
      <c r="CO181" s="344">
        <f t="shared" si="392"/>
        <v>0</v>
      </c>
      <c r="CP181" s="344">
        <f t="shared" si="392"/>
        <v>0</v>
      </c>
      <c r="CQ181" s="344">
        <f t="shared" si="392"/>
        <v>0</v>
      </c>
      <c r="CR181" s="344">
        <f t="shared" si="392"/>
        <v>0</v>
      </c>
      <c r="CS181" s="344">
        <f t="shared" si="392"/>
        <v>0</v>
      </c>
    </row>
    <row r="182" spans="1:97" s="372" customFormat="1" x14ac:dyDescent="0.35">
      <c r="A182" s="337">
        <f t="shared" ref="A182:C182" si="393">A42</f>
        <v>0</v>
      </c>
      <c r="B182" s="337" t="str">
        <f t="shared" si="393"/>
        <v>0 0</v>
      </c>
      <c r="C182" s="344">
        <f t="shared" si="393"/>
        <v>0</v>
      </c>
      <c r="D182" s="344">
        <f ca="1">IFERROR('JA basår'!AC30+'JA basår'!AC60,0)</f>
        <v>0</v>
      </c>
      <c r="E182" s="344">
        <f t="shared" ref="E182:BP182" ca="1" si="394">IF(E$157="beräknas ej",0,D182*IF(E$158&gt;$D$143,1,IF(E$158&lt;=$C$143,$C$142,$D$142))*IFERROR(INDEX($B$148:$E$154,MATCH($A182,$A$148:$A$154,0),MATCH(E$158,$B$146:$E$146,1)),0))</f>
        <v>0</v>
      </c>
      <c r="F182" s="344">
        <f t="shared" ca="1" si="394"/>
        <v>0</v>
      </c>
      <c r="G182" s="344">
        <f t="shared" ca="1" si="394"/>
        <v>0</v>
      </c>
      <c r="H182" s="344">
        <f t="shared" ca="1" si="394"/>
        <v>0</v>
      </c>
      <c r="I182" s="344">
        <f t="shared" ca="1" si="394"/>
        <v>0</v>
      </c>
      <c r="J182" s="344">
        <f t="shared" ca="1" si="394"/>
        <v>0</v>
      </c>
      <c r="K182" s="344">
        <f t="shared" ca="1" si="394"/>
        <v>0</v>
      </c>
      <c r="L182" s="344">
        <f t="shared" ca="1" si="394"/>
        <v>0</v>
      </c>
      <c r="M182" s="344">
        <f t="shared" ca="1" si="394"/>
        <v>0</v>
      </c>
      <c r="N182" s="344">
        <f t="shared" ca="1" si="394"/>
        <v>0</v>
      </c>
      <c r="O182" s="344">
        <f t="shared" ca="1" si="394"/>
        <v>0</v>
      </c>
      <c r="P182" s="344">
        <f t="shared" ca="1" si="394"/>
        <v>0</v>
      </c>
      <c r="Q182" s="344">
        <f t="shared" ca="1" si="394"/>
        <v>0</v>
      </c>
      <c r="R182" s="344">
        <f t="shared" ca="1" si="394"/>
        <v>0</v>
      </c>
      <c r="S182" s="344">
        <f t="shared" ca="1" si="394"/>
        <v>0</v>
      </c>
      <c r="T182" s="344">
        <f t="shared" ca="1" si="394"/>
        <v>0</v>
      </c>
      <c r="U182" s="344">
        <f t="shared" ca="1" si="394"/>
        <v>0</v>
      </c>
      <c r="V182" s="344">
        <f t="shared" ca="1" si="394"/>
        <v>0</v>
      </c>
      <c r="W182" s="344">
        <f t="shared" ca="1" si="394"/>
        <v>0</v>
      </c>
      <c r="X182" s="344">
        <f t="shared" ca="1" si="394"/>
        <v>0</v>
      </c>
      <c r="Y182" s="344">
        <f t="shared" ca="1" si="394"/>
        <v>0</v>
      </c>
      <c r="Z182" s="344">
        <f t="shared" ca="1" si="394"/>
        <v>0</v>
      </c>
      <c r="AA182" s="344">
        <f t="shared" ca="1" si="394"/>
        <v>0</v>
      </c>
      <c r="AB182" s="344">
        <f t="shared" ca="1" si="394"/>
        <v>0</v>
      </c>
      <c r="AC182" s="344">
        <f t="shared" ca="1" si="394"/>
        <v>0</v>
      </c>
      <c r="AD182" s="344">
        <f t="shared" ca="1" si="394"/>
        <v>0</v>
      </c>
      <c r="AE182" s="344">
        <f t="shared" ca="1" si="394"/>
        <v>0</v>
      </c>
      <c r="AF182" s="344">
        <f t="shared" ca="1" si="394"/>
        <v>0</v>
      </c>
      <c r="AG182" s="344">
        <f t="shared" ca="1" si="394"/>
        <v>0</v>
      </c>
      <c r="AH182" s="344">
        <f t="shared" ca="1" si="394"/>
        <v>0</v>
      </c>
      <c r="AI182" s="344">
        <f t="shared" ca="1" si="394"/>
        <v>0</v>
      </c>
      <c r="AJ182" s="344">
        <f t="shared" ca="1" si="394"/>
        <v>0</v>
      </c>
      <c r="AK182" s="344">
        <f t="shared" ca="1" si="394"/>
        <v>0</v>
      </c>
      <c r="AL182" s="344">
        <f t="shared" ca="1" si="394"/>
        <v>0</v>
      </c>
      <c r="AM182" s="344">
        <f t="shared" ca="1" si="394"/>
        <v>0</v>
      </c>
      <c r="AN182" s="344">
        <f t="shared" ca="1" si="394"/>
        <v>0</v>
      </c>
      <c r="AO182" s="344">
        <f t="shared" ca="1" si="394"/>
        <v>0</v>
      </c>
      <c r="AP182" s="344">
        <f t="shared" ca="1" si="394"/>
        <v>0</v>
      </c>
      <c r="AQ182" s="344">
        <f t="shared" ca="1" si="394"/>
        <v>0</v>
      </c>
      <c r="AR182" s="344">
        <f t="shared" ca="1" si="394"/>
        <v>0</v>
      </c>
      <c r="AS182" s="344">
        <f t="shared" ca="1" si="394"/>
        <v>0</v>
      </c>
      <c r="AT182" s="344">
        <f t="shared" ca="1" si="394"/>
        <v>0</v>
      </c>
      <c r="AU182" s="344">
        <f t="shared" ca="1" si="394"/>
        <v>0</v>
      </c>
      <c r="AV182" s="344">
        <f t="shared" ca="1" si="394"/>
        <v>0</v>
      </c>
      <c r="AW182" s="344">
        <f t="shared" ca="1" si="394"/>
        <v>0</v>
      </c>
      <c r="AX182" s="344">
        <f t="shared" ca="1" si="394"/>
        <v>0</v>
      </c>
      <c r="AY182" s="344">
        <f t="shared" ca="1" si="394"/>
        <v>0</v>
      </c>
      <c r="AZ182" s="344">
        <f t="shared" ca="1" si="394"/>
        <v>0</v>
      </c>
      <c r="BA182" s="344">
        <f t="shared" ca="1" si="394"/>
        <v>0</v>
      </c>
      <c r="BB182" s="344">
        <f t="shared" ca="1" si="394"/>
        <v>0</v>
      </c>
      <c r="BC182" s="344">
        <f t="shared" ca="1" si="394"/>
        <v>0</v>
      </c>
      <c r="BD182" s="344">
        <f t="shared" ca="1" si="394"/>
        <v>0</v>
      </c>
      <c r="BE182" s="344">
        <f t="shared" ca="1" si="394"/>
        <v>0</v>
      </c>
      <c r="BF182" s="344">
        <f t="shared" ca="1" si="394"/>
        <v>0</v>
      </c>
      <c r="BG182" s="344">
        <f t="shared" ca="1" si="394"/>
        <v>0</v>
      </c>
      <c r="BH182" s="344">
        <f t="shared" ca="1" si="394"/>
        <v>0</v>
      </c>
      <c r="BI182" s="344">
        <f t="shared" ca="1" si="394"/>
        <v>0</v>
      </c>
      <c r="BJ182" s="344">
        <f t="shared" ca="1" si="394"/>
        <v>0</v>
      </c>
      <c r="BK182" s="344">
        <f t="shared" ca="1" si="394"/>
        <v>0</v>
      </c>
      <c r="BL182" s="344">
        <f t="shared" ca="1" si="394"/>
        <v>0</v>
      </c>
      <c r="BM182" s="344">
        <f t="shared" ca="1" si="394"/>
        <v>0</v>
      </c>
      <c r="BN182" s="344">
        <f t="shared" ca="1" si="394"/>
        <v>0</v>
      </c>
      <c r="BO182" s="344">
        <f t="shared" ca="1" si="394"/>
        <v>0</v>
      </c>
      <c r="BP182" s="344">
        <f t="shared" ca="1" si="394"/>
        <v>0</v>
      </c>
      <c r="BQ182" s="344">
        <f t="shared" ref="BQ182:CS182" ca="1" si="395">IF(BQ$157="beräknas ej",0,BP182*IF(BQ$158&gt;$D$143,1,IF(BQ$158&lt;=$C$143,$C$142,$D$142))*IFERROR(INDEX($B$148:$E$154,MATCH($A182,$A$148:$A$154,0),MATCH(BQ$158,$B$146:$E$146,1)),0))</f>
        <v>0</v>
      </c>
      <c r="BR182" s="344">
        <f t="shared" ca="1" si="395"/>
        <v>0</v>
      </c>
      <c r="BS182" s="344">
        <f t="shared" ca="1" si="395"/>
        <v>0</v>
      </c>
      <c r="BT182" s="344">
        <f t="shared" ca="1" si="395"/>
        <v>0</v>
      </c>
      <c r="BU182" s="344">
        <f t="shared" si="395"/>
        <v>0</v>
      </c>
      <c r="BV182" s="344">
        <f t="shared" si="395"/>
        <v>0</v>
      </c>
      <c r="BW182" s="344">
        <f t="shared" si="395"/>
        <v>0</v>
      </c>
      <c r="BX182" s="344">
        <f t="shared" si="395"/>
        <v>0</v>
      </c>
      <c r="BY182" s="344">
        <f t="shared" si="395"/>
        <v>0</v>
      </c>
      <c r="BZ182" s="344">
        <f t="shared" si="395"/>
        <v>0</v>
      </c>
      <c r="CA182" s="344">
        <f t="shared" si="395"/>
        <v>0</v>
      </c>
      <c r="CB182" s="344">
        <f t="shared" si="395"/>
        <v>0</v>
      </c>
      <c r="CC182" s="344">
        <f t="shared" si="395"/>
        <v>0</v>
      </c>
      <c r="CD182" s="344">
        <f t="shared" si="395"/>
        <v>0</v>
      </c>
      <c r="CE182" s="344">
        <f t="shared" si="395"/>
        <v>0</v>
      </c>
      <c r="CF182" s="344">
        <f t="shared" si="395"/>
        <v>0</v>
      </c>
      <c r="CG182" s="344">
        <f t="shared" si="395"/>
        <v>0</v>
      </c>
      <c r="CH182" s="344">
        <f t="shared" si="395"/>
        <v>0</v>
      </c>
      <c r="CI182" s="344">
        <f t="shared" si="395"/>
        <v>0</v>
      </c>
      <c r="CJ182" s="344">
        <f t="shared" si="395"/>
        <v>0</v>
      </c>
      <c r="CK182" s="344">
        <f t="shared" si="395"/>
        <v>0</v>
      </c>
      <c r="CL182" s="344">
        <f t="shared" si="395"/>
        <v>0</v>
      </c>
      <c r="CM182" s="344">
        <f t="shared" si="395"/>
        <v>0</v>
      </c>
      <c r="CN182" s="344">
        <f t="shared" si="395"/>
        <v>0</v>
      </c>
      <c r="CO182" s="344">
        <f t="shared" si="395"/>
        <v>0</v>
      </c>
      <c r="CP182" s="344">
        <f t="shared" si="395"/>
        <v>0</v>
      </c>
      <c r="CQ182" s="344">
        <f t="shared" si="395"/>
        <v>0</v>
      </c>
      <c r="CR182" s="344">
        <f t="shared" si="395"/>
        <v>0</v>
      </c>
      <c r="CS182" s="344">
        <f t="shared" si="395"/>
        <v>0</v>
      </c>
    </row>
    <row r="183" spans="1:97" s="372" customFormat="1" x14ac:dyDescent="0.35">
      <c r="A183" s="337">
        <f t="shared" ref="A183:C183" si="396">A43</f>
        <v>0</v>
      </c>
      <c r="B183" s="337" t="str">
        <f t="shared" si="396"/>
        <v>0 0</v>
      </c>
      <c r="C183" s="344">
        <f t="shared" si="396"/>
        <v>0</v>
      </c>
      <c r="D183" s="344">
        <f ca="1">IFERROR('JA basår'!AC31+'JA basår'!AC61,0)</f>
        <v>0</v>
      </c>
      <c r="E183" s="344">
        <f t="shared" ref="E183:BP183" ca="1" si="397">IF(E$157="beräknas ej",0,D183*IF(E$158&gt;$D$143,1,IF(E$158&lt;=$C$143,$C$142,$D$142))*IFERROR(INDEX($B$148:$E$154,MATCH($A183,$A$148:$A$154,0),MATCH(E$158,$B$146:$E$146,1)),0))</f>
        <v>0</v>
      </c>
      <c r="F183" s="344">
        <f t="shared" ca="1" si="397"/>
        <v>0</v>
      </c>
      <c r="G183" s="344">
        <f t="shared" ca="1" si="397"/>
        <v>0</v>
      </c>
      <c r="H183" s="344">
        <f t="shared" ca="1" si="397"/>
        <v>0</v>
      </c>
      <c r="I183" s="344">
        <f t="shared" ca="1" si="397"/>
        <v>0</v>
      </c>
      <c r="J183" s="344">
        <f t="shared" ca="1" si="397"/>
        <v>0</v>
      </c>
      <c r="K183" s="344">
        <f t="shared" ca="1" si="397"/>
        <v>0</v>
      </c>
      <c r="L183" s="344">
        <f t="shared" ca="1" si="397"/>
        <v>0</v>
      </c>
      <c r="M183" s="344">
        <f t="shared" ca="1" si="397"/>
        <v>0</v>
      </c>
      <c r="N183" s="344">
        <f t="shared" ca="1" si="397"/>
        <v>0</v>
      </c>
      <c r="O183" s="344">
        <f t="shared" ca="1" si="397"/>
        <v>0</v>
      </c>
      <c r="P183" s="344">
        <f t="shared" ca="1" si="397"/>
        <v>0</v>
      </c>
      <c r="Q183" s="344">
        <f t="shared" ca="1" si="397"/>
        <v>0</v>
      </c>
      <c r="R183" s="344">
        <f t="shared" ca="1" si="397"/>
        <v>0</v>
      </c>
      <c r="S183" s="344">
        <f t="shared" ca="1" si="397"/>
        <v>0</v>
      </c>
      <c r="T183" s="344">
        <f t="shared" ca="1" si="397"/>
        <v>0</v>
      </c>
      <c r="U183" s="344">
        <f t="shared" ca="1" si="397"/>
        <v>0</v>
      </c>
      <c r="V183" s="344">
        <f t="shared" ca="1" si="397"/>
        <v>0</v>
      </c>
      <c r="W183" s="344">
        <f t="shared" ca="1" si="397"/>
        <v>0</v>
      </c>
      <c r="X183" s="344">
        <f t="shared" ca="1" si="397"/>
        <v>0</v>
      </c>
      <c r="Y183" s="344">
        <f t="shared" ca="1" si="397"/>
        <v>0</v>
      </c>
      <c r="Z183" s="344">
        <f t="shared" ca="1" si="397"/>
        <v>0</v>
      </c>
      <c r="AA183" s="344">
        <f t="shared" ca="1" si="397"/>
        <v>0</v>
      </c>
      <c r="AB183" s="344">
        <f t="shared" ca="1" si="397"/>
        <v>0</v>
      </c>
      <c r="AC183" s="344">
        <f t="shared" ca="1" si="397"/>
        <v>0</v>
      </c>
      <c r="AD183" s="344">
        <f t="shared" ca="1" si="397"/>
        <v>0</v>
      </c>
      <c r="AE183" s="344">
        <f t="shared" ca="1" si="397"/>
        <v>0</v>
      </c>
      <c r="AF183" s="344">
        <f t="shared" ca="1" si="397"/>
        <v>0</v>
      </c>
      <c r="AG183" s="344">
        <f t="shared" ca="1" si="397"/>
        <v>0</v>
      </c>
      <c r="AH183" s="344">
        <f t="shared" ca="1" si="397"/>
        <v>0</v>
      </c>
      <c r="AI183" s="344">
        <f t="shared" ca="1" si="397"/>
        <v>0</v>
      </c>
      <c r="AJ183" s="344">
        <f t="shared" ca="1" si="397"/>
        <v>0</v>
      </c>
      <c r="AK183" s="344">
        <f t="shared" ca="1" si="397"/>
        <v>0</v>
      </c>
      <c r="AL183" s="344">
        <f t="shared" ca="1" si="397"/>
        <v>0</v>
      </c>
      <c r="AM183" s="344">
        <f t="shared" ca="1" si="397"/>
        <v>0</v>
      </c>
      <c r="AN183" s="344">
        <f t="shared" ca="1" si="397"/>
        <v>0</v>
      </c>
      <c r="AO183" s="344">
        <f t="shared" ca="1" si="397"/>
        <v>0</v>
      </c>
      <c r="AP183" s="344">
        <f t="shared" ca="1" si="397"/>
        <v>0</v>
      </c>
      <c r="AQ183" s="344">
        <f t="shared" ca="1" si="397"/>
        <v>0</v>
      </c>
      <c r="AR183" s="344">
        <f t="shared" ca="1" si="397"/>
        <v>0</v>
      </c>
      <c r="AS183" s="344">
        <f t="shared" ca="1" si="397"/>
        <v>0</v>
      </c>
      <c r="AT183" s="344">
        <f t="shared" ca="1" si="397"/>
        <v>0</v>
      </c>
      <c r="AU183" s="344">
        <f t="shared" ca="1" si="397"/>
        <v>0</v>
      </c>
      <c r="AV183" s="344">
        <f t="shared" ca="1" si="397"/>
        <v>0</v>
      </c>
      <c r="AW183" s="344">
        <f t="shared" ca="1" si="397"/>
        <v>0</v>
      </c>
      <c r="AX183" s="344">
        <f t="shared" ca="1" si="397"/>
        <v>0</v>
      </c>
      <c r="AY183" s="344">
        <f t="shared" ca="1" si="397"/>
        <v>0</v>
      </c>
      <c r="AZ183" s="344">
        <f t="shared" ca="1" si="397"/>
        <v>0</v>
      </c>
      <c r="BA183" s="344">
        <f t="shared" ca="1" si="397"/>
        <v>0</v>
      </c>
      <c r="BB183" s="344">
        <f t="shared" ca="1" si="397"/>
        <v>0</v>
      </c>
      <c r="BC183" s="344">
        <f t="shared" ca="1" si="397"/>
        <v>0</v>
      </c>
      <c r="BD183" s="344">
        <f t="shared" ca="1" si="397"/>
        <v>0</v>
      </c>
      <c r="BE183" s="344">
        <f t="shared" ca="1" si="397"/>
        <v>0</v>
      </c>
      <c r="BF183" s="344">
        <f t="shared" ca="1" si="397"/>
        <v>0</v>
      </c>
      <c r="BG183" s="344">
        <f t="shared" ca="1" si="397"/>
        <v>0</v>
      </c>
      <c r="BH183" s="344">
        <f t="shared" ca="1" si="397"/>
        <v>0</v>
      </c>
      <c r="BI183" s="344">
        <f t="shared" ca="1" si="397"/>
        <v>0</v>
      </c>
      <c r="BJ183" s="344">
        <f t="shared" ca="1" si="397"/>
        <v>0</v>
      </c>
      <c r="BK183" s="344">
        <f t="shared" ca="1" si="397"/>
        <v>0</v>
      </c>
      <c r="BL183" s="344">
        <f t="shared" ca="1" si="397"/>
        <v>0</v>
      </c>
      <c r="BM183" s="344">
        <f t="shared" ca="1" si="397"/>
        <v>0</v>
      </c>
      <c r="BN183" s="344">
        <f t="shared" ca="1" si="397"/>
        <v>0</v>
      </c>
      <c r="BO183" s="344">
        <f t="shared" ca="1" si="397"/>
        <v>0</v>
      </c>
      <c r="BP183" s="344">
        <f t="shared" ca="1" si="397"/>
        <v>0</v>
      </c>
      <c r="BQ183" s="344">
        <f t="shared" ref="BQ183:CS183" ca="1" si="398">IF(BQ$157="beräknas ej",0,BP183*IF(BQ$158&gt;$D$143,1,IF(BQ$158&lt;=$C$143,$C$142,$D$142))*IFERROR(INDEX($B$148:$E$154,MATCH($A183,$A$148:$A$154,0),MATCH(BQ$158,$B$146:$E$146,1)),0))</f>
        <v>0</v>
      </c>
      <c r="BR183" s="344">
        <f t="shared" ca="1" si="398"/>
        <v>0</v>
      </c>
      <c r="BS183" s="344">
        <f t="shared" ca="1" si="398"/>
        <v>0</v>
      </c>
      <c r="BT183" s="344">
        <f t="shared" ca="1" si="398"/>
        <v>0</v>
      </c>
      <c r="BU183" s="344">
        <f t="shared" si="398"/>
        <v>0</v>
      </c>
      <c r="BV183" s="344">
        <f t="shared" si="398"/>
        <v>0</v>
      </c>
      <c r="BW183" s="344">
        <f t="shared" si="398"/>
        <v>0</v>
      </c>
      <c r="BX183" s="344">
        <f t="shared" si="398"/>
        <v>0</v>
      </c>
      <c r="BY183" s="344">
        <f t="shared" si="398"/>
        <v>0</v>
      </c>
      <c r="BZ183" s="344">
        <f t="shared" si="398"/>
        <v>0</v>
      </c>
      <c r="CA183" s="344">
        <f t="shared" si="398"/>
        <v>0</v>
      </c>
      <c r="CB183" s="344">
        <f t="shared" si="398"/>
        <v>0</v>
      </c>
      <c r="CC183" s="344">
        <f t="shared" si="398"/>
        <v>0</v>
      </c>
      <c r="CD183" s="344">
        <f t="shared" si="398"/>
        <v>0</v>
      </c>
      <c r="CE183" s="344">
        <f t="shared" si="398"/>
        <v>0</v>
      </c>
      <c r="CF183" s="344">
        <f t="shared" si="398"/>
        <v>0</v>
      </c>
      <c r="CG183" s="344">
        <f t="shared" si="398"/>
        <v>0</v>
      </c>
      <c r="CH183" s="344">
        <f t="shared" si="398"/>
        <v>0</v>
      </c>
      <c r="CI183" s="344">
        <f t="shared" si="398"/>
        <v>0</v>
      </c>
      <c r="CJ183" s="344">
        <f t="shared" si="398"/>
        <v>0</v>
      </c>
      <c r="CK183" s="344">
        <f t="shared" si="398"/>
        <v>0</v>
      </c>
      <c r="CL183" s="344">
        <f t="shared" si="398"/>
        <v>0</v>
      </c>
      <c r="CM183" s="344">
        <f t="shared" si="398"/>
        <v>0</v>
      </c>
      <c r="CN183" s="344">
        <f t="shared" si="398"/>
        <v>0</v>
      </c>
      <c r="CO183" s="344">
        <f t="shared" si="398"/>
        <v>0</v>
      </c>
      <c r="CP183" s="344">
        <f t="shared" si="398"/>
        <v>0</v>
      </c>
      <c r="CQ183" s="344">
        <f t="shared" si="398"/>
        <v>0</v>
      </c>
      <c r="CR183" s="344">
        <f t="shared" si="398"/>
        <v>0</v>
      </c>
      <c r="CS183" s="344">
        <f t="shared" si="398"/>
        <v>0</v>
      </c>
    </row>
    <row r="184" spans="1:97" s="375" customFormat="1" x14ac:dyDescent="0.35">
      <c r="A184" s="347"/>
      <c r="B184" s="347"/>
      <c r="C184" s="347"/>
      <c r="D184" s="348">
        <f ca="1">SUM(D159:D183)</f>
        <v>0</v>
      </c>
      <c r="E184" s="348">
        <f t="shared" ref="E184:BP184" ca="1" si="399">SUM(E159:E183)</f>
        <v>0</v>
      </c>
      <c r="F184" s="348">
        <f t="shared" ca="1" si="399"/>
        <v>0</v>
      </c>
      <c r="G184" s="348">
        <f t="shared" ca="1" si="399"/>
        <v>0</v>
      </c>
      <c r="H184" s="348">
        <f t="shared" ca="1" si="399"/>
        <v>0</v>
      </c>
      <c r="I184" s="348">
        <f t="shared" ca="1" si="399"/>
        <v>0</v>
      </c>
      <c r="J184" s="348">
        <f t="shared" ca="1" si="399"/>
        <v>0</v>
      </c>
      <c r="K184" s="348">
        <f t="shared" ca="1" si="399"/>
        <v>0</v>
      </c>
      <c r="L184" s="348">
        <f t="shared" ca="1" si="399"/>
        <v>0</v>
      </c>
      <c r="M184" s="348">
        <f t="shared" ca="1" si="399"/>
        <v>0</v>
      </c>
      <c r="N184" s="348">
        <f t="shared" ca="1" si="399"/>
        <v>0</v>
      </c>
      <c r="O184" s="348">
        <f t="shared" ca="1" si="399"/>
        <v>0</v>
      </c>
      <c r="P184" s="348">
        <f t="shared" ca="1" si="399"/>
        <v>0</v>
      </c>
      <c r="Q184" s="348">
        <f t="shared" ca="1" si="399"/>
        <v>0</v>
      </c>
      <c r="R184" s="348">
        <f t="shared" ca="1" si="399"/>
        <v>0</v>
      </c>
      <c r="S184" s="348">
        <f t="shared" ca="1" si="399"/>
        <v>0</v>
      </c>
      <c r="T184" s="348">
        <f t="shared" ca="1" si="399"/>
        <v>0</v>
      </c>
      <c r="U184" s="348">
        <f t="shared" ca="1" si="399"/>
        <v>0</v>
      </c>
      <c r="V184" s="348">
        <f t="shared" ca="1" si="399"/>
        <v>0</v>
      </c>
      <c r="W184" s="348">
        <f t="shared" ca="1" si="399"/>
        <v>0</v>
      </c>
      <c r="X184" s="348">
        <f t="shared" ca="1" si="399"/>
        <v>0</v>
      </c>
      <c r="Y184" s="348">
        <f t="shared" ca="1" si="399"/>
        <v>0</v>
      </c>
      <c r="Z184" s="348">
        <f t="shared" ca="1" si="399"/>
        <v>0</v>
      </c>
      <c r="AA184" s="348">
        <f t="shared" ca="1" si="399"/>
        <v>0</v>
      </c>
      <c r="AB184" s="348">
        <f t="shared" ca="1" si="399"/>
        <v>0</v>
      </c>
      <c r="AC184" s="348">
        <f t="shared" ca="1" si="399"/>
        <v>0</v>
      </c>
      <c r="AD184" s="348">
        <f t="shared" ca="1" si="399"/>
        <v>0</v>
      </c>
      <c r="AE184" s="348">
        <f t="shared" ca="1" si="399"/>
        <v>0</v>
      </c>
      <c r="AF184" s="348">
        <f t="shared" ca="1" si="399"/>
        <v>0</v>
      </c>
      <c r="AG184" s="348">
        <f t="shared" ca="1" si="399"/>
        <v>0</v>
      </c>
      <c r="AH184" s="348">
        <f t="shared" ca="1" si="399"/>
        <v>0</v>
      </c>
      <c r="AI184" s="348">
        <f t="shared" ca="1" si="399"/>
        <v>0</v>
      </c>
      <c r="AJ184" s="348">
        <f t="shared" ca="1" si="399"/>
        <v>0</v>
      </c>
      <c r="AK184" s="348">
        <f t="shared" ca="1" si="399"/>
        <v>0</v>
      </c>
      <c r="AL184" s="348">
        <f t="shared" ca="1" si="399"/>
        <v>0</v>
      </c>
      <c r="AM184" s="348">
        <f t="shared" ca="1" si="399"/>
        <v>0</v>
      </c>
      <c r="AN184" s="348">
        <f t="shared" ca="1" si="399"/>
        <v>0</v>
      </c>
      <c r="AO184" s="348">
        <f t="shared" ca="1" si="399"/>
        <v>0</v>
      </c>
      <c r="AP184" s="348">
        <f t="shared" ca="1" si="399"/>
        <v>0</v>
      </c>
      <c r="AQ184" s="348">
        <f t="shared" ca="1" si="399"/>
        <v>0</v>
      </c>
      <c r="AR184" s="348">
        <f t="shared" ca="1" si="399"/>
        <v>0</v>
      </c>
      <c r="AS184" s="348">
        <f t="shared" ca="1" si="399"/>
        <v>0</v>
      </c>
      <c r="AT184" s="348">
        <f t="shared" ca="1" si="399"/>
        <v>0</v>
      </c>
      <c r="AU184" s="348">
        <f t="shared" ca="1" si="399"/>
        <v>0</v>
      </c>
      <c r="AV184" s="348">
        <f t="shared" ca="1" si="399"/>
        <v>0</v>
      </c>
      <c r="AW184" s="348">
        <f t="shared" ca="1" si="399"/>
        <v>0</v>
      </c>
      <c r="AX184" s="348">
        <f t="shared" ca="1" si="399"/>
        <v>0</v>
      </c>
      <c r="AY184" s="348">
        <f t="shared" ca="1" si="399"/>
        <v>0</v>
      </c>
      <c r="AZ184" s="348">
        <f t="shared" ca="1" si="399"/>
        <v>0</v>
      </c>
      <c r="BA184" s="348">
        <f t="shared" ca="1" si="399"/>
        <v>0</v>
      </c>
      <c r="BB184" s="348">
        <f t="shared" ca="1" si="399"/>
        <v>0</v>
      </c>
      <c r="BC184" s="348">
        <f t="shared" ca="1" si="399"/>
        <v>0</v>
      </c>
      <c r="BD184" s="348">
        <f t="shared" ca="1" si="399"/>
        <v>0</v>
      </c>
      <c r="BE184" s="348">
        <f t="shared" ca="1" si="399"/>
        <v>0</v>
      </c>
      <c r="BF184" s="348">
        <f t="shared" ca="1" si="399"/>
        <v>0</v>
      </c>
      <c r="BG184" s="348">
        <f t="shared" ca="1" si="399"/>
        <v>0</v>
      </c>
      <c r="BH184" s="348">
        <f t="shared" ca="1" si="399"/>
        <v>0</v>
      </c>
      <c r="BI184" s="348">
        <f t="shared" ca="1" si="399"/>
        <v>0</v>
      </c>
      <c r="BJ184" s="348">
        <f t="shared" ca="1" si="399"/>
        <v>0</v>
      </c>
      <c r="BK184" s="348">
        <f t="shared" ca="1" si="399"/>
        <v>0</v>
      </c>
      <c r="BL184" s="348">
        <f t="shared" ca="1" si="399"/>
        <v>0</v>
      </c>
      <c r="BM184" s="348">
        <f t="shared" ca="1" si="399"/>
        <v>0</v>
      </c>
      <c r="BN184" s="348">
        <f t="shared" ca="1" si="399"/>
        <v>0</v>
      </c>
      <c r="BO184" s="348">
        <f t="shared" ca="1" si="399"/>
        <v>0</v>
      </c>
      <c r="BP184" s="348">
        <f t="shared" ca="1" si="399"/>
        <v>0</v>
      </c>
      <c r="BQ184" s="348">
        <f t="shared" ref="BQ184:CS184" ca="1" si="400">SUM(BQ159:BQ183)</f>
        <v>0</v>
      </c>
      <c r="BR184" s="348">
        <f t="shared" ca="1" si="400"/>
        <v>0</v>
      </c>
      <c r="BS184" s="348">
        <f t="shared" ca="1" si="400"/>
        <v>0</v>
      </c>
      <c r="BT184" s="348">
        <f t="shared" ca="1" si="400"/>
        <v>0</v>
      </c>
      <c r="BU184" s="348">
        <f t="shared" si="400"/>
        <v>0</v>
      </c>
      <c r="BV184" s="348">
        <f t="shared" si="400"/>
        <v>0</v>
      </c>
      <c r="BW184" s="348">
        <f t="shared" si="400"/>
        <v>0</v>
      </c>
      <c r="BX184" s="348">
        <f t="shared" si="400"/>
        <v>0</v>
      </c>
      <c r="BY184" s="348">
        <f t="shared" si="400"/>
        <v>0</v>
      </c>
      <c r="BZ184" s="348">
        <f t="shared" si="400"/>
        <v>0</v>
      </c>
      <c r="CA184" s="348">
        <f t="shared" si="400"/>
        <v>0</v>
      </c>
      <c r="CB184" s="348">
        <f t="shared" si="400"/>
        <v>0</v>
      </c>
      <c r="CC184" s="348">
        <f t="shared" si="400"/>
        <v>0</v>
      </c>
      <c r="CD184" s="348">
        <f t="shared" si="400"/>
        <v>0</v>
      </c>
      <c r="CE184" s="348">
        <f t="shared" si="400"/>
        <v>0</v>
      </c>
      <c r="CF184" s="348">
        <f t="shared" si="400"/>
        <v>0</v>
      </c>
      <c r="CG184" s="348">
        <f t="shared" si="400"/>
        <v>0</v>
      </c>
      <c r="CH184" s="348">
        <f t="shared" si="400"/>
        <v>0</v>
      </c>
      <c r="CI184" s="348">
        <f t="shared" si="400"/>
        <v>0</v>
      </c>
      <c r="CJ184" s="348">
        <f t="shared" si="400"/>
        <v>0</v>
      </c>
      <c r="CK184" s="348">
        <f t="shared" si="400"/>
        <v>0</v>
      </c>
      <c r="CL184" s="348">
        <f t="shared" si="400"/>
        <v>0</v>
      </c>
      <c r="CM184" s="348">
        <f t="shared" si="400"/>
        <v>0</v>
      </c>
      <c r="CN184" s="348">
        <f t="shared" si="400"/>
        <v>0</v>
      </c>
      <c r="CO184" s="348">
        <f t="shared" si="400"/>
        <v>0</v>
      </c>
      <c r="CP184" s="348">
        <f t="shared" si="400"/>
        <v>0</v>
      </c>
      <c r="CQ184" s="348">
        <f t="shared" si="400"/>
        <v>0</v>
      </c>
      <c r="CR184" s="348">
        <f t="shared" si="400"/>
        <v>0</v>
      </c>
      <c r="CS184" s="348">
        <f t="shared" si="400"/>
        <v>0</v>
      </c>
    </row>
    <row r="185" spans="1:97" s="372" customFormat="1" x14ac:dyDescent="0.35">
      <c r="A185" s="337"/>
      <c r="B185" s="337"/>
      <c r="C185" s="337"/>
      <c r="D185" s="337"/>
      <c r="E185" s="337"/>
      <c r="F185" s="337"/>
      <c r="G185" s="337"/>
      <c r="H185" s="337"/>
      <c r="I185" s="337"/>
      <c r="J185" s="337"/>
      <c r="K185" s="337"/>
      <c r="L185" s="337"/>
      <c r="M185" s="337"/>
      <c r="N185" s="337"/>
      <c r="O185" s="337"/>
      <c r="P185" s="337"/>
      <c r="Q185" s="337"/>
      <c r="R185" s="337"/>
      <c r="S185" s="337"/>
      <c r="T185" s="337"/>
      <c r="U185" s="337"/>
      <c r="V185" s="337"/>
      <c r="W185" s="337"/>
      <c r="X185" s="337"/>
      <c r="Y185" s="337"/>
      <c r="Z185" s="337"/>
      <c r="AA185" s="337"/>
      <c r="AB185" s="337"/>
      <c r="AC185" s="337"/>
      <c r="AD185" s="337"/>
      <c r="AE185" s="337"/>
      <c r="AF185" s="337"/>
      <c r="AG185" s="337"/>
      <c r="AH185" s="337"/>
      <c r="AI185" s="337"/>
      <c r="AJ185" s="337"/>
      <c r="AK185" s="337"/>
      <c r="AL185" s="337"/>
      <c r="AM185" s="337"/>
      <c r="AN185" s="337"/>
      <c r="AO185" s="337"/>
      <c r="AP185" s="337"/>
      <c r="AQ185" s="337"/>
      <c r="AR185" s="337"/>
      <c r="AS185" s="337"/>
      <c r="AT185" s="337"/>
      <c r="AU185" s="337"/>
      <c r="AV185" s="337"/>
      <c r="AW185" s="337"/>
      <c r="AX185" s="337"/>
      <c r="AY185" s="337"/>
      <c r="AZ185" s="337"/>
      <c r="BA185" s="337"/>
      <c r="BB185" s="337"/>
      <c r="BC185" s="337"/>
      <c r="BD185" s="337"/>
      <c r="BE185" s="337"/>
      <c r="BF185" s="337"/>
      <c r="BG185" s="337"/>
      <c r="BH185" s="337"/>
      <c r="BI185" s="337"/>
      <c r="BJ185" s="337"/>
      <c r="BK185" s="337"/>
      <c r="BL185" s="337"/>
      <c r="BM185" s="337"/>
      <c r="BN185" s="337"/>
      <c r="BO185" s="337"/>
      <c r="BP185" s="337"/>
      <c r="BQ185" s="337"/>
      <c r="BR185" s="337"/>
      <c r="BS185" s="337"/>
      <c r="BT185" s="337"/>
      <c r="BU185" s="337"/>
      <c r="BV185" s="337"/>
      <c r="BW185" s="337"/>
      <c r="BX185" s="337"/>
      <c r="BY185" s="337"/>
      <c r="BZ185" s="337"/>
      <c r="CA185" s="337"/>
      <c r="CB185" s="337"/>
      <c r="CC185" s="337"/>
      <c r="CD185" s="337"/>
      <c r="CE185" s="337"/>
      <c r="CF185" s="337"/>
      <c r="CG185" s="337"/>
      <c r="CH185" s="337"/>
      <c r="CI185" s="337"/>
      <c r="CJ185" s="337"/>
      <c r="CK185" s="337"/>
      <c r="CL185" s="337"/>
      <c r="CM185" s="337"/>
      <c r="CN185" s="337"/>
      <c r="CO185" s="337"/>
    </row>
    <row r="186" spans="1:97" s="372" customFormat="1" x14ac:dyDescent="0.35">
      <c r="A186" s="337"/>
      <c r="B186" s="337"/>
      <c r="C186" s="337"/>
      <c r="D186" s="337"/>
      <c r="E186" s="337"/>
      <c r="F186" s="337"/>
      <c r="G186" s="337"/>
      <c r="H186" s="337"/>
      <c r="I186" s="337"/>
      <c r="J186" s="337"/>
      <c r="K186" s="337"/>
      <c r="L186" s="337"/>
      <c r="M186" s="337"/>
      <c r="N186" s="337"/>
      <c r="O186" s="337"/>
      <c r="P186" s="337"/>
      <c r="Q186" s="337"/>
      <c r="R186" s="337"/>
      <c r="S186" s="337"/>
      <c r="T186" s="337"/>
      <c r="U186" s="337"/>
      <c r="V186" s="337"/>
      <c r="W186" s="337"/>
      <c r="X186" s="337"/>
      <c r="Y186" s="337"/>
      <c r="Z186" s="337"/>
      <c r="AA186" s="337"/>
      <c r="AB186" s="337"/>
      <c r="AC186" s="337"/>
      <c r="AD186" s="337"/>
      <c r="AE186" s="337"/>
      <c r="AF186" s="337"/>
      <c r="AG186" s="337"/>
      <c r="AH186" s="337"/>
      <c r="AI186" s="337"/>
      <c r="AJ186" s="337"/>
      <c r="AK186" s="337"/>
      <c r="AL186" s="337"/>
      <c r="AM186" s="337"/>
      <c r="AN186" s="337"/>
      <c r="AO186" s="337"/>
      <c r="AP186" s="337"/>
      <c r="AQ186" s="337"/>
      <c r="AR186" s="337"/>
      <c r="AS186" s="337"/>
      <c r="AT186" s="337"/>
      <c r="AU186" s="337"/>
      <c r="AV186" s="337"/>
      <c r="AW186" s="337"/>
      <c r="AX186" s="337"/>
      <c r="AY186" s="337"/>
      <c r="AZ186" s="337"/>
      <c r="BA186" s="337"/>
      <c r="BB186" s="337"/>
      <c r="BC186" s="337"/>
      <c r="BD186" s="337"/>
      <c r="BE186" s="337"/>
      <c r="BF186" s="337"/>
      <c r="BG186" s="337"/>
      <c r="BH186" s="337"/>
      <c r="BI186" s="337"/>
      <c r="BJ186" s="337"/>
      <c r="BK186" s="337"/>
      <c r="BL186" s="337"/>
      <c r="BM186" s="337"/>
      <c r="BN186" s="337"/>
      <c r="BO186" s="337"/>
      <c r="BP186" s="337"/>
      <c r="BQ186" s="337"/>
      <c r="BR186" s="337"/>
      <c r="BS186" s="337"/>
      <c r="BT186" s="337"/>
      <c r="BU186" s="337"/>
      <c r="BV186" s="337"/>
      <c r="BW186" s="337"/>
      <c r="BX186" s="337"/>
      <c r="BY186" s="337"/>
      <c r="BZ186" s="337"/>
      <c r="CA186" s="337"/>
      <c r="CB186" s="337"/>
      <c r="CC186" s="337"/>
      <c r="CD186" s="337"/>
      <c r="CE186" s="337"/>
      <c r="CF186" s="337"/>
      <c r="CG186" s="337"/>
      <c r="CH186" s="337"/>
      <c r="CI186" s="337"/>
      <c r="CJ186" s="337"/>
      <c r="CK186" s="337"/>
      <c r="CL186" s="337"/>
      <c r="CM186" s="337"/>
      <c r="CN186" s="337"/>
      <c r="CO186" s="337"/>
    </row>
    <row r="187" spans="1:97" s="372" customFormat="1" ht="15.5" x14ac:dyDescent="0.35">
      <c r="A187" s="346" t="s">
        <v>10</v>
      </c>
      <c r="C187" s="337"/>
      <c r="D187" s="337"/>
      <c r="E187" s="337"/>
      <c r="F187" s="337"/>
      <c r="G187" s="345" t="str">
        <f>G156</f>
        <v>Tabellen visar årliga volymberoende lastning- och lossningskostnader för respektive fartygsklass. Kostnaderna är dels uppräknade med antagen uppräkningsfaktor avseende lastning- och lossningskostnader, dels uppräknad med godsprognosen (vilken ökar antalet anlöp per år).</v>
      </c>
      <c r="H187" s="337"/>
      <c r="I187" s="337"/>
      <c r="J187" s="337"/>
      <c r="K187" s="337"/>
      <c r="L187" s="337"/>
      <c r="M187" s="337"/>
      <c r="N187" s="337"/>
      <c r="O187" s="337"/>
      <c r="P187" s="337"/>
      <c r="Q187" s="337"/>
      <c r="R187" s="337"/>
      <c r="S187" s="337"/>
      <c r="T187" s="337"/>
      <c r="U187" s="337"/>
      <c r="V187" s="337"/>
      <c r="W187" s="337"/>
      <c r="X187" s="337"/>
      <c r="Y187" s="337"/>
      <c r="Z187" s="337"/>
      <c r="AA187" s="337"/>
      <c r="AB187" s="337"/>
      <c r="AC187" s="337"/>
      <c r="AD187" s="337"/>
      <c r="AE187" s="337"/>
      <c r="AF187" s="337"/>
      <c r="AG187" s="337"/>
      <c r="AH187" s="337"/>
      <c r="AI187" s="337"/>
      <c r="AJ187" s="337"/>
      <c r="AK187" s="337"/>
      <c r="AL187" s="337"/>
      <c r="AM187" s="337"/>
      <c r="AN187" s="337"/>
      <c r="AO187" s="337"/>
      <c r="AP187" s="337"/>
      <c r="AQ187" s="337"/>
      <c r="AR187" s="337"/>
      <c r="AS187" s="337"/>
      <c r="AT187" s="337"/>
      <c r="AU187" s="337"/>
      <c r="AV187" s="337"/>
      <c r="AW187" s="337"/>
      <c r="AX187" s="337"/>
      <c r="AY187" s="337"/>
      <c r="AZ187" s="337"/>
      <c r="BA187" s="337"/>
      <c r="BB187" s="337"/>
      <c r="BC187" s="337"/>
      <c r="BD187" s="337"/>
      <c r="BE187" s="337"/>
      <c r="BF187" s="337"/>
      <c r="BG187" s="337"/>
      <c r="BH187" s="337"/>
      <c r="BI187" s="337"/>
      <c r="BJ187" s="337"/>
      <c r="BK187" s="337"/>
      <c r="BL187" s="337"/>
      <c r="BM187" s="337"/>
      <c r="BN187" s="337"/>
      <c r="BO187" s="337"/>
      <c r="BP187" s="337"/>
      <c r="BQ187" s="337"/>
      <c r="BR187" s="337"/>
      <c r="BS187" s="337"/>
      <c r="BT187" s="337"/>
      <c r="BU187" s="337"/>
      <c r="BV187" s="337"/>
      <c r="BW187" s="337"/>
      <c r="BX187" s="337"/>
      <c r="BY187" s="337"/>
      <c r="BZ187" s="337"/>
      <c r="CA187" s="337"/>
      <c r="CB187" s="337"/>
      <c r="CC187" s="337"/>
      <c r="CD187" s="337"/>
      <c r="CE187" s="337"/>
      <c r="CF187" s="337"/>
      <c r="CG187" s="337"/>
      <c r="CH187" s="337"/>
      <c r="CI187" s="337"/>
      <c r="CJ187" s="337"/>
      <c r="CK187" s="337"/>
      <c r="CL187" s="337"/>
      <c r="CM187" s="337"/>
      <c r="CN187" s="337"/>
      <c r="CO187" s="337"/>
    </row>
    <row r="188" spans="1:97" s="375" customFormat="1" x14ac:dyDescent="0.35">
      <c r="A188" s="347" t="s">
        <v>72</v>
      </c>
      <c r="B188" s="347" t="s">
        <v>51</v>
      </c>
      <c r="C188" s="347" t="s">
        <v>73</v>
      </c>
      <c r="D188" s="347">
        <f t="shared" ref="D188:BO188" si="401">D158</f>
        <v>2019</v>
      </c>
      <c r="E188" s="347">
        <f t="shared" si="401"/>
        <v>2020</v>
      </c>
      <c r="F188" s="347">
        <f t="shared" si="401"/>
        <v>2021</v>
      </c>
      <c r="G188" s="347">
        <f t="shared" si="401"/>
        <v>2022</v>
      </c>
      <c r="H188" s="347">
        <f t="shared" si="401"/>
        <v>2023</v>
      </c>
      <c r="I188" s="347">
        <f t="shared" si="401"/>
        <v>2024</v>
      </c>
      <c r="J188" s="347">
        <f t="shared" si="401"/>
        <v>2025</v>
      </c>
      <c r="K188" s="347">
        <f t="shared" si="401"/>
        <v>2026</v>
      </c>
      <c r="L188" s="347">
        <f t="shared" si="401"/>
        <v>2027</v>
      </c>
      <c r="M188" s="347">
        <f t="shared" si="401"/>
        <v>2028</v>
      </c>
      <c r="N188" s="347">
        <f t="shared" si="401"/>
        <v>2029</v>
      </c>
      <c r="O188" s="347">
        <f t="shared" si="401"/>
        <v>2030</v>
      </c>
      <c r="P188" s="347">
        <f t="shared" si="401"/>
        <v>2031</v>
      </c>
      <c r="Q188" s="347">
        <f t="shared" si="401"/>
        <v>2032</v>
      </c>
      <c r="R188" s="347">
        <f t="shared" si="401"/>
        <v>2033</v>
      </c>
      <c r="S188" s="347">
        <f t="shared" si="401"/>
        <v>2034</v>
      </c>
      <c r="T188" s="347">
        <f t="shared" si="401"/>
        <v>2035</v>
      </c>
      <c r="U188" s="347">
        <f t="shared" si="401"/>
        <v>2036</v>
      </c>
      <c r="V188" s="347">
        <f t="shared" si="401"/>
        <v>2037</v>
      </c>
      <c r="W188" s="347">
        <f t="shared" si="401"/>
        <v>2038</v>
      </c>
      <c r="X188" s="347">
        <f t="shared" si="401"/>
        <v>2039</v>
      </c>
      <c r="Y188" s="347">
        <f t="shared" si="401"/>
        <v>2040</v>
      </c>
      <c r="Z188" s="347">
        <f t="shared" si="401"/>
        <v>2041</v>
      </c>
      <c r="AA188" s="347">
        <f t="shared" si="401"/>
        <v>2042</v>
      </c>
      <c r="AB188" s="347">
        <f t="shared" si="401"/>
        <v>2043</v>
      </c>
      <c r="AC188" s="347">
        <f t="shared" si="401"/>
        <v>2044</v>
      </c>
      <c r="AD188" s="347">
        <f t="shared" si="401"/>
        <v>2045</v>
      </c>
      <c r="AE188" s="347">
        <f t="shared" si="401"/>
        <v>2046</v>
      </c>
      <c r="AF188" s="347">
        <f t="shared" si="401"/>
        <v>2047</v>
      </c>
      <c r="AG188" s="347">
        <f t="shared" si="401"/>
        <v>2048</v>
      </c>
      <c r="AH188" s="347">
        <f t="shared" si="401"/>
        <v>2049</v>
      </c>
      <c r="AI188" s="347">
        <f t="shared" si="401"/>
        <v>2050</v>
      </c>
      <c r="AJ188" s="347">
        <f t="shared" si="401"/>
        <v>2051</v>
      </c>
      <c r="AK188" s="347">
        <f t="shared" si="401"/>
        <v>2052</v>
      </c>
      <c r="AL188" s="347">
        <f t="shared" si="401"/>
        <v>2053</v>
      </c>
      <c r="AM188" s="347">
        <f t="shared" si="401"/>
        <v>2054</v>
      </c>
      <c r="AN188" s="347">
        <f t="shared" si="401"/>
        <v>2055</v>
      </c>
      <c r="AO188" s="347">
        <f t="shared" si="401"/>
        <v>2056</v>
      </c>
      <c r="AP188" s="347">
        <f t="shared" si="401"/>
        <v>2057</v>
      </c>
      <c r="AQ188" s="347">
        <f t="shared" si="401"/>
        <v>2058</v>
      </c>
      <c r="AR188" s="347">
        <f t="shared" si="401"/>
        <v>2059</v>
      </c>
      <c r="AS188" s="347">
        <f t="shared" si="401"/>
        <v>2060</v>
      </c>
      <c r="AT188" s="347">
        <f t="shared" si="401"/>
        <v>2061</v>
      </c>
      <c r="AU188" s="347">
        <f t="shared" si="401"/>
        <v>2062</v>
      </c>
      <c r="AV188" s="347">
        <f t="shared" si="401"/>
        <v>2063</v>
      </c>
      <c r="AW188" s="347">
        <f t="shared" si="401"/>
        <v>2064</v>
      </c>
      <c r="AX188" s="347">
        <f t="shared" si="401"/>
        <v>2065</v>
      </c>
      <c r="AY188" s="347">
        <f t="shared" si="401"/>
        <v>2066</v>
      </c>
      <c r="AZ188" s="347">
        <f t="shared" si="401"/>
        <v>2067</v>
      </c>
      <c r="BA188" s="347">
        <f t="shared" si="401"/>
        <v>2068</v>
      </c>
      <c r="BB188" s="347">
        <f t="shared" si="401"/>
        <v>2069</v>
      </c>
      <c r="BC188" s="347">
        <f t="shared" si="401"/>
        <v>2070</v>
      </c>
      <c r="BD188" s="347">
        <f t="shared" si="401"/>
        <v>2071</v>
      </c>
      <c r="BE188" s="347">
        <f t="shared" si="401"/>
        <v>2072</v>
      </c>
      <c r="BF188" s="347">
        <f t="shared" si="401"/>
        <v>2073</v>
      </c>
      <c r="BG188" s="347">
        <f t="shared" si="401"/>
        <v>2074</v>
      </c>
      <c r="BH188" s="347">
        <f t="shared" si="401"/>
        <v>2075</v>
      </c>
      <c r="BI188" s="347">
        <f t="shared" si="401"/>
        <v>2076</v>
      </c>
      <c r="BJ188" s="347">
        <f t="shared" si="401"/>
        <v>2077</v>
      </c>
      <c r="BK188" s="347">
        <f t="shared" si="401"/>
        <v>2078</v>
      </c>
      <c r="BL188" s="347">
        <f t="shared" si="401"/>
        <v>2079</v>
      </c>
      <c r="BM188" s="347">
        <f t="shared" si="401"/>
        <v>2080</v>
      </c>
      <c r="BN188" s="347">
        <f t="shared" si="401"/>
        <v>2081</v>
      </c>
      <c r="BO188" s="347">
        <f t="shared" si="401"/>
        <v>2082</v>
      </c>
      <c r="BP188" s="347">
        <f t="shared" ref="BP188:CO188" si="402">BP158</f>
        <v>2083</v>
      </c>
      <c r="BQ188" s="347">
        <f t="shared" si="402"/>
        <v>2084</v>
      </c>
      <c r="BR188" s="347">
        <f t="shared" si="402"/>
        <v>2085</v>
      </c>
      <c r="BS188" s="347">
        <f t="shared" si="402"/>
        <v>2086</v>
      </c>
      <c r="BT188" s="347">
        <f t="shared" si="402"/>
        <v>2087</v>
      </c>
      <c r="BU188" s="347">
        <f t="shared" si="402"/>
        <v>2088</v>
      </c>
      <c r="BV188" s="347">
        <f t="shared" si="402"/>
        <v>2089</v>
      </c>
      <c r="BW188" s="347">
        <f t="shared" si="402"/>
        <v>2090</v>
      </c>
      <c r="BX188" s="347">
        <f t="shared" si="402"/>
        <v>2091</v>
      </c>
      <c r="BY188" s="347">
        <f t="shared" si="402"/>
        <v>2092</v>
      </c>
      <c r="BZ188" s="347">
        <f t="shared" si="402"/>
        <v>2093</v>
      </c>
      <c r="CA188" s="347">
        <f t="shared" si="402"/>
        <v>2094</v>
      </c>
      <c r="CB188" s="347">
        <f t="shared" si="402"/>
        <v>2095</v>
      </c>
      <c r="CC188" s="347">
        <f t="shared" si="402"/>
        <v>2096</v>
      </c>
      <c r="CD188" s="347">
        <f t="shared" si="402"/>
        <v>2097</v>
      </c>
      <c r="CE188" s="347">
        <f t="shared" si="402"/>
        <v>2098</v>
      </c>
      <c r="CF188" s="347">
        <f t="shared" si="402"/>
        <v>2099</v>
      </c>
      <c r="CG188" s="347">
        <f t="shared" si="402"/>
        <v>2100</v>
      </c>
      <c r="CH188" s="347">
        <f t="shared" si="402"/>
        <v>2101</v>
      </c>
      <c r="CI188" s="347">
        <f t="shared" si="402"/>
        <v>2102</v>
      </c>
      <c r="CJ188" s="347">
        <f t="shared" si="402"/>
        <v>2103</v>
      </c>
      <c r="CK188" s="347">
        <f t="shared" si="402"/>
        <v>2104</v>
      </c>
      <c r="CL188" s="347">
        <f t="shared" si="402"/>
        <v>2105</v>
      </c>
      <c r="CM188" s="347">
        <f t="shared" si="402"/>
        <v>2106</v>
      </c>
      <c r="CN188" s="347">
        <f t="shared" si="402"/>
        <v>2107</v>
      </c>
      <c r="CO188" s="347">
        <f t="shared" si="402"/>
        <v>2108</v>
      </c>
      <c r="CP188" s="347">
        <f t="shared" ref="CP188:CS188" si="403">CP158</f>
        <v>2109</v>
      </c>
      <c r="CQ188" s="347">
        <f t="shared" si="403"/>
        <v>2110</v>
      </c>
      <c r="CR188" s="347">
        <f t="shared" si="403"/>
        <v>2111</v>
      </c>
      <c r="CS188" s="347">
        <f t="shared" si="403"/>
        <v>2112</v>
      </c>
    </row>
    <row r="189" spans="1:97" s="372" customFormat="1" x14ac:dyDescent="0.35">
      <c r="A189" s="337">
        <f>A159</f>
        <v>0</v>
      </c>
      <c r="B189" s="337" t="str">
        <f t="shared" ref="B189:C189" si="404">B159</f>
        <v>0 0</v>
      </c>
      <c r="C189" s="344">
        <f t="shared" si="404"/>
        <v>0</v>
      </c>
      <c r="D189" s="344">
        <f ca="1">IFERROR('UA basår'!AC7+'UA basår'!AC37,0)</f>
        <v>0</v>
      </c>
      <c r="E189" s="344">
        <f ca="1">IF(E$157="beräknas ej",0,D189*IF(E$188&gt;$D$143,1,IF(E$188&lt;=$C$143,$C$142,$D$142))*IFERROR(INDEX($B$148:$E$154,MATCH($A189,$A$148:$A$154,0),MATCH(E$188,$B$146:$E$146,1)),0))</f>
        <v>0</v>
      </c>
      <c r="F189" s="344">
        <f t="shared" ref="F189:BQ189" ca="1" si="405">IF(F$157="beräknas ej",0,E189*IF(F$188&gt;$D$143,1,IF(F$188&lt;=$C$143,$C$142,$D$142))*IFERROR(INDEX($B$148:$E$154,MATCH($A189,$A$148:$A$154,0),MATCH(F$188,$B$146:$E$146,1)),0))</f>
        <v>0</v>
      </c>
      <c r="G189" s="344">
        <f t="shared" ca="1" si="405"/>
        <v>0</v>
      </c>
      <c r="H189" s="344">
        <f t="shared" ca="1" si="405"/>
        <v>0</v>
      </c>
      <c r="I189" s="344">
        <f t="shared" ca="1" si="405"/>
        <v>0</v>
      </c>
      <c r="J189" s="344">
        <f t="shared" ca="1" si="405"/>
        <v>0</v>
      </c>
      <c r="K189" s="344">
        <f t="shared" ca="1" si="405"/>
        <v>0</v>
      </c>
      <c r="L189" s="344">
        <f t="shared" ca="1" si="405"/>
        <v>0</v>
      </c>
      <c r="M189" s="344">
        <f t="shared" ca="1" si="405"/>
        <v>0</v>
      </c>
      <c r="N189" s="344">
        <f t="shared" ca="1" si="405"/>
        <v>0</v>
      </c>
      <c r="O189" s="344">
        <f t="shared" ca="1" si="405"/>
        <v>0</v>
      </c>
      <c r="P189" s="344">
        <f t="shared" ca="1" si="405"/>
        <v>0</v>
      </c>
      <c r="Q189" s="344">
        <f t="shared" ca="1" si="405"/>
        <v>0</v>
      </c>
      <c r="R189" s="344">
        <f t="shared" ca="1" si="405"/>
        <v>0</v>
      </c>
      <c r="S189" s="344">
        <f t="shared" ca="1" si="405"/>
        <v>0</v>
      </c>
      <c r="T189" s="344">
        <f t="shared" ca="1" si="405"/>
        <v>0</v>
      </c>
      <c r="U189" s="344">
        <f t="shared" ca="1" si="405"/>
        <v>0</v>
      </c>
      <c r="V189" s="344">
        <f t="shared" ca="1" si="405"/>
        <v>0</v>
      </c>
      <c r="W189" s="344">
        <f t="shared" ca="1" si="405"/>
        <v>0</v>
      </c>
      <c r="X189" s="344">
        <f t="shared" ca="1" si="405"/>
        <v>0</v>
      </c>
      <c r="Y189" s="344">
        <f t="shared" ca="1" si="405"/>
        <v>0</v>
      </c>
      <c r="Z189" s="344">
        <f t="shared" ca="1" si="405"/>
        <v>0</v>
      </c>
      <c r="AA189" s="344">
        <f t="shared" ca="1" si="405"/>
        <v>0</v>
      </c>
      <c r="AB189" s="344">
        <f t="shared" ca="1" si="405"/>
        <v>0</v>
      </c>
      <c r="AC189" s="344">
        <f t="shared" ca="1" si="405"/>
        <v>0</v>
      </c>
      <c r="AD189" s="344">
        <f t="shared" ca="1" si="405"/>
        <v>0</v>
      </c>
      <c r="AE189" s="344">
        <f t="shared" ca="1" si="405"/>
        <v>0</v>
      </c>
      <c r="AF189" s="344">
        <f t="shared" ca="1" si="405"/>
        <v>0</v>
      </c>
      <c r="AG189" s="344">
        <f t="shared" ca="1" si="405"/>
        <v>0</v>
      </c>
      <c r="AH189" s="344">
        <f t="shared" ca="1" si="405"/>
        <v>0</v>
      </c>
      <c r="AI189" s="344">
        <f t="shared" ca="1" si="405"/>
        <v>0</v>
      </c>
      <c r="AJ189" s="344">
        <f t="shared" ca="1" si="405"/>
        <v>0</v>
      </c>
      <c r="AK189" s="344">
        <f t="shared" ca="1" si="405"/>
        <v>0</v>
      </c>
      <c r="AL189" s="344">
        <f t="shared" ca="1" si="405"/>
        <v>0</v>
      </c>
      <c r="AM189" s="344">
        <f t="shared" ca="1" si="405"/>
        <v>0</v>
      </c>
      <c r="AN189" s="344">
        <f t="shared" ca="1" si="405"/>
        <v>0</v>
      </c>
      <c r="AO189" s="344">
        <f t="shared" ca="1" si="405"/>
        <v>0</v>
      </c>
      <c r="AP189" s="344">
        <f t="shared" ca="1" si="405"/>
        <v>0</v>
      </c>
      <c r="AQ189" s="344">
        <f t="shared" ca="1" si="405"/>
        <v>0</v>
      </c>
      <c r="AR189" s="344">
        <f t="shared" ca="1" si="405"/>
        <v>0</v>
      </c>
      <c r="AS189" s="344">
        <f t="shared" ca="1" si="405"/>
        <v>0</v>
      </c>
      <c r="AT189" s="344">
        <f t="shared" ca="1" si="405"/>
        <v>0</v>
      </c>
      <c r="AU189" s="344">
        <f t="shared" ca="1" si="405"/>
        <v>0</v>
      </c>
      <c r="AV189" s="344">
        <f t="shared" ca="1" si="405"/>
        <v>0</v>
      </c>
      <c r="AW189" s="344">
        <f t="shared" ca="1" si="405"/>
        <v>0</v>
      </c>
      <c r="AX189" s="344">
        <f t="shared" ca="1" si="405"/>
        <v>0</v>
      </c>
      <c r="AY189" s="344">
        <f t="shared" ca="1" si="405"/>
        <v>0</v>
      </c>
      <c r="AZ189" s="344">
        <f t="shared" ca="1" si="405"/>
        <v>0</v>
      </c>
      <c r="BA189" s="344">
        <f t="shared" ca="1" si="405"/>
        <v>0</v>
      </c>
      <c r="BB189" s="344">
        <f t="shared" ca="1" si="405"/>
        <v>0</v>
      </c>
      <c r="BC189" s="344">
        <f t="shared" ca="1" si="405"/>
        <v>0</v>
      </c>
      <c r="BD189" s="344">
        <f t="shared" ca="1" si="405"/>
        <v>0</v>
      </c>
      <c r="BE189" s="344">
        <f t="shared" ca="1" si="405"/>
        <v>0</v>
      </c>
      <c r="BF189" s="344">
        <f t="shared" ca="1" si="405"/>
        <v>0</v>
      </c>
      <c r="BG189" s="344">
        <f t="shared" ca="1" si="405"/>
        <v>0</v>
      </c>
      <c r="BH189" s="344">
        <f t="shared" ca="1" si="405"/>
        <v>0</v>
      </c>
      <c r="BI189" s="344">
        <f t="shared" ca="1" si="405"/>
        <v>0</v>
      </c>
      <c r="BJ189" s="344">
        <f t="shared" ca="1" si="405"/>
        <v>0</v>
      </c>
      <c r="BK189" s="344">
        <f t="shared" ca="1" si="405"/>
        <v>0</v>
      </c>
      <c r="BL189" s="344">
        <f t="shared" ca="1" si="405"/>
        <v>0</v>
      </c>
      <c r="BM189" s="344">
        <f t="shared" ca="1" si="405"/>
        <v>0</v>
      </c>
      <c r="BN189" s="344">
        <f t="shared" ca="1" si="405"/>
        <v>0</v>
      </c>
      <c r="BO189" s="344">
        <f t="shared" ca="1" si="405"/>
        <v>0</v>
      </c>
      <c r="BP189" s="344">
        <f t="shared" ca="1" si="405"/>
        <v>0</v>
      </c>
      <c r="BQ189" s="344">
        <f t="shared" ca="1" si="405"/>
        <v>0</v>
      </c>
      <c r="BR189" s="344">
        <f t="shared" ref="BR189:CS189" ca="1" si="406">IF(BR$157="beräknas ej",0,BQ189*IF(BR$188&gt;$D$143,1,IF(BR$188&lt;=$C$143,$C$142,$D$142))*IFERROR(INDEX($B$148:$E$154,MATCH($A189,$A$148:$A$154,0),MATCH(BR$188,$B$146:$E$146,1)),0))</f>
        <v>0</v>
      </c>
      <c r="BS189" s="344">
        <f t="shared" ca="1" si="406"/>
        <v>0</v>
      </c>
      <c r="BT189" s="344">
        <f t="shared" ca="1" si="406"/>
        <v>0</v>
      </c>
      <c r="BU189" s="344">
        <f t="shared" si="406"/>
        <v>0</v>
      </c>
      <c r="BV189" s="344">
        <f t="shared" si="406"/>
        <v>0</v>
      </c>
      <c r="BW189" s="344">
        <f t="shared" si="406"/>
        <v>0</v>
      </c>
      <c r="BX189" s="344">
        <f t="shared" si="406"/>
        <v>0</v>
      </c>
      <c r="BY189" s="344">
        <f t="shared" si="406"/>
        <v>0</v>
      </c>
      <c r="BZ189" s="344">
        <f t="shared" si="406"/>
        <v>0</v>
      </c>
      <c r="CA189" s="344">
        <f t="shared" si="406"/>
        <v>0</v>
      </c>
      <c r="CB189" s="344">
        <f t="shared" si="406"/>
        <v>0</v>
      </c>
      <c r="CC189" s="344">
        <f t="shared" si="406"/>
        <v>0</v>
      </c>
      <c r="CD189" s="344">
        <f t="shared" si="406"/>
        <v>0</v>
      </c>
      <c r="CE189" s="344">
        <f t="shared" si="406"/>
        <v>0</v>
      </c>
      <c r="CF189" s="344">
        <f t="shared" si="406"/>
        <v>0</v>
      </c>
      <c r="CG189" s="344">
        <f t="shared" si="406"/>
        <v>0</v>
      </c>
      <c r="CH189" s="344">
        <f t="shared" si="406"/>
        <v>0</v>
      </c>
      <c r="CI189" s="344">
        <f t="shared" si="406"/>
        <v>0</v>
      </c>
      <c r="CJ189" s="344">
        <f t="shared" si="406"/>
        <v>0</v>
      </c>
      <c r="CK189" s="344">
        <f t="shared" si="406"/>
        <v>0</v>
      </c>
      <c r="CL189" s="344">
        <f t="shared" si="406"/>
        <v>0</v>
      </c>
      <c r="CM189" s="344">
        <f t="shared" si="406"/>
        <v>0</v>
      </c>
      <c r="CN189" s="344">
        <f t="shared" si="406"/>
        <v>0</v>
      </c>
      <c r="CO189" s="344">
        <f t="shared" si="406"/>
        <v>0</v>
      </c>
      <c r="CP189" s="344">
        <f t="shared" si="406"/>
        <v>0</v>
      </c>
      <c r="CQ189" s="344">
        <f t="shared" si="406"/>
        <v>0</v>
      </c>
      <c r="CR189" s="344">
        <f t="shared" si="406"/>
        <v>0</v>
      </c>
      <c r="CS189" s="344">
        <f t="shared" si="406"/>
        <v>0</v>
      </c>
    </row>
    <row r="190" spans="1:97" s="372" customFormat="1" x14ac:dyDescent="0.35">
      <c r="A190" s="337">
        <f t="shared" ref="A190:C190" si="407">A160</f>
        <v>0</v>
      </c>
      <c r="B190" s="337" t="str">
        <f t="shared" si="407"/>
        <v>0 0</v>
      </c>
      <c r="C190" s="344">
        <f t="shared" si="407"/>
        <v>0</v>
      </c>
      <c r="D190" s="344">
        <f ca="1">IFERROR('UA basår'!AC8+'UA basår'!AC38,0)</f>
        <v>0</v>
      </c>
      <c r="E190" s="344">
        <f t="shared" ref="E190:BP190" ca="1" si="408">IF(E$157="beräknas ej",0,D190*IF(E$188&gt;$D$143,1,IF(E$188&lt;=$C$143,$C$142,$D$142))*IFERROR(INDEX($B$148:$E$154,MATCH($A190,$A$148:$A$154,0),MATCH(E$188,$B$146:$E$146,1)),0))</f>
        <v>0</v>
      </c>
      <c r="F190" s="344">
        <f t="shared" ca="1" si="408"/>
        <v>0</v>
      </c>
      <c r="G190" s="344">
        <f t="shared" ca="1" si="408"/>
        <v>0</v>
      </c>
      <c r="H190" s="344">
        <f t="shared" ca="1" si="408"/>
        <v>0</v>
      </c>
      <c r="I190" s="344">
        <f t="shared" ca="1" si="408"/>
        <v>0</v>
      </c>
      <c r="J190" s="344">
        <f t="shared" ca="1" si="408"/>
        <v>0</v>
      </c>
      <c r="K190" s="344">
        <f t="shared" ca="1" si="408"/>
        <v>0</v>
      </c>
      <c r="L190" s="344">
        <f t="shared" ca="1" si="408"/>
        <v>0</v>
      </c>
      <c r="M190" s="344">
        <f t="shared" ca="1" si="408"/>
        <v>0</v>
      </c>
      <c r="N190" s="344">
        <f t="shared" ca="1" si="408"/>
        <v>0</v>
      </c>
      <c r="O190" s="344">
        <f t="shared" ca="1" si="408"/>
        <v>0</v>
      </c>
      <c r="P190" s="344">
        <f t="shared" ca="1" si="408"/>
        <v>0</v>
      </c>
      <c r="Q190" s="344">
        <f t="shared" ca="1" si="408"/>
        <v>0</v>
      </c>
      <c r="R190" s="344">
        <f t="shared" ca="1" si="408"/>
        <v>0</v>
      </c>
      <c r="S190" s="344">
        <f t="shared" ca="1" si="408"/>
        <v>0</v>
      </c>
      <c r="T190" s="344">
        <f t="shared" ca="1" si="408"/>
        <v>0</v>
      </c>
      <c r="U190" s="344">
        <f t="shared" ca="1" si="408"/>
        <v>0</v>
      </c>
      <c r="V190" s="344">
        <f t="shared" ca="1" si="408"/>
        <v>0</v>
      </c>
      <c r="W190" s="344">
        <f t="shared" ca="1" si="408"/>
        <v>0</v>
      </c>
      <c r="X190" s="344">
        <f t="shared" ca="1" si="408"/>
        <v>0</v>
      </c>
      <c r="Y190" s="344">
        <f t="shared" ca="1" si="408"/>
        <v>0</v>
      </c>
      <c r="Z190" s="344">
        <f t="shared" ca="1" si="408"/>
        <v>0</v>
      </c>
      <c r="AA190" s="344">
        <f t="shared" ca="1" si="408"/>
        <v>0</v>
      </c>
      <c r="AB190" s="344">
        <f t="shared" ca="1" si="408"/>
        <v>0</v>
      </c>
      <c r="AC190" s="344">
        <f t="shared" ca="1" si="408"/>
        <v>0</v>
      </c>
      <c r="AD190" s="344">
        <f t="shared" ca="1" si="408"/>
        <v>0</v>
      </c>
      <c r="AE190" s="344">
        <f t="shared" ca="1" si="408"/>
        <v>0</v>
      </c>
      <c r="AF190" s="344">
        <f t="shared" ca="1" si="408"/>
        <v>0</v>
      </c>
      <c r="AG190" s="344">
        <f t="shared" ca="1" si="408"/>
        <v>0</v>
      </c>
      <c r="AH190" s="344">
        <f t="shared" ca="1" si="408"/>
        <v>0</v>
      </c>
      <c r="AI190" s="344">
        <f t="shared" ca="1" si="408"/>
        <v>0</v>
      </c>
      <c r="AJ190" s="344">
        <f t="shared" ca="1" si="408"/>
        <v>0</v>
      </c>
      <c r="AK190" s="344">
        <f t="shared" ca="1" si="408"/>
        <v>0</v>
      </c>
      <c r="AL190" s="344">
        <f t="shared" ca="1" si="408"/>
        <v>0</v>
      </c>
      <c r="AM190" s="344">
        <f t="shared" ca="1" si="408"/>
        <v>0</v>
      </c>
      <c r="AN190" s="344">
        <f t="shared" ca="1" si="408"/>
        <v>0</v>
      </c>
      <c r="AO190" s="344">
        <f t="shared" ca="1" si="408"/>
        <v>0</v>
      </c>
      <c r="AP190" s="344">
        <f t="shared" ca="1" si="408"/>
        <v>0</v>
      </c>
      <c r="AQ190" s="344">
        <f t="shared" ca="1" si="408"/>
        <v>0</v>
      </c>
      <c r="AR190" s="344">
        <f t="shared" ca="1" si="408"/>
        <v>0</v>
      </c>
      <c r="AS190" s="344">
        <f t="shared" ca="1" si="408"/>
        <v>0</v>
      </c>
      <c r="AT190" s="344">
        <f t="shared" ca="1" si="408"/>
        <v>0</v>
      </c>
      <c r="AU190" s="344">
        <f t="shared" ca="1" si="408"/>
        <v>0</v>
      </c>
      <c r="AV190" s="344">
        <f t="shared" ca="1" si="408"/>
        <v>0</v>
      </c>
      <c r="AW190" s="344">
        <f t="shared" ca="1" si="408"/>
        <v>0</v>
      </c>
      <c r="AX190" s="344">
        <f t="shared" ca="1" si="408"/>
        <v>0</v>
      </c>
      <c r="AY190" s="344">
        <f t="shared" ca="1" si="408"/>
        <v>0</v>
      </c>
      <c r="AZ190" s="344">
        <f t="shared" ca="1" si="408"/>
        <v>0</v>
      </c>
      <c r="BA190" s="344">
        <f t="shared" ca="1" si="408"/>
        <v>0</v>
      </c>
      <c r="BB190" s="344">
        <f t="shared" ca="1" si="408"/>
        <v>0</v>
      </c>
      <c r="BC190" s="344">
        <f t="shared" ca="1" si="408"/>
        <v>0</v>
      </c>
      <c r="BD190" s="344">
        <f t="shared" ca="1" si="408"/>
        <v>0</v>
      </c>
      <c r="BE190" s="344">
        <f t="shared" ca="1" si="408"/>
        <v>0</v>
      </c>
      <c r="BF190" s="344">
        <f t="shared" ca="1" si="408"/>
        <v>0</v>
      </c>
      <c r="BG190" s="344">
        <f t="shared" ca="1" si="408"/>
        <v>0</v>
      </c>
      <c r="BH190" s="344">
        <f t="shared" ca="1" si="408"/>
        <v>0</v>
      </c>
      <c r="BI190" s="344">
        <f t="shared" ca="1" si="408"/>
        <v>0</v>
      </c>
      <c r="BJ190" s="344">
        <f t="shared" ca="1" si="408"/>
        <v>0</v>
      </c>
      <c r="BK190" s="344">
        <f t="shared" ca="1" si="408"/>
        <v>0</v>
      </c>
      <c r="BL190" s="344">
        <f t="shared" ca="1" si="408"/>
        <v>0</v>
      </c>
      <c r="BM190" s="344">
        <f t="shared" ca="1" si="408"/>
        <v>0</v>
      </c>
      <c r="BN190" s="344">
        <f t="shared" ca="1" si="408"/>
        <v>0</v>
      </c>
      <c r="BO190" s="344">
        <f t="shared" ca="1" si="408"/>
        <v>0</v>
      </c>
      <c r="BP190" s="344">
        <f t="shared" ca="1" si="408"/>
        <v>0</v>
      </c>
      <c r="BQ190" s="344">
        <f t="shared" ref="BQ190:CS190" ca="1" si="409">IF(BQ$157="beräknas ej",0,BP190*IF(BQ$188&gt;$D$143,1,IF(BQ$188&lt;=$C$143,$C$142,$D$142))*IFERROR(INDEX($B$148:$E$154,MATCH($A190,$A$148:$A$154,0),MATCH(BQ$188,$B$146:$E$146,1)),0))</f>
        <v>0</v>
      </c>
      <c r="BR190" s="344">
        <f t="shared" ca="1" si="409"/>
        <v>0</v>
      </c>
      <c r="BS190" s="344">
        <f t="shared" ca="1" si="409"/>
        <v>0</v>
      </c>
      <c r="BT190" s="344">
        <f t="shared" ca="1" si="409"/>
        <v>0</v>
      </c>
      <c r="BU190" s="344">
        <f t="shared" si="409"/>
        <v>0</v>
      </c>
      <c r="BV190" s="344">
        <f t="shared" si="409"/>
        <v>0</v>
      </c>
      <c r="BW190" s="344">
        <f t="shared" si="409"/>
        <v>0</v>
      </c>
      <c r="BX190" s="344">
        <f t="shared" si="409"/>
        <v>0</v>
      </c>
      <c r="BY190" s="344">
        <f t="shared" si="409"/>
        <v>0</v>
      </c>
      <c r="BZ190" s="344">
        <f t="shared" si="409"/>
        <v>0</v>
      </c>
      <c r="CA190" s="344">
        <f t="shared" si="409"/>
        <v>0</v>
      </c>
      <c r="CB190" s="344">
        <f t="shared" si="409"/>
        <v>0</v>
      </c>
      <c r="CC190" s="344">
        <f t="shared" si="409"/>
        <v>0</v>
      </c>
      <c r="CD190" s="344">
        <f t="shared" si="409"/>
        <v>0</v>
      </c>
      <c r="CE190" s="344">
        <f t="shared" si="409"/>
        <v>0</v>
      </c>
      <c r="CF190" s="344">
        <f t="shared" si="409"/>
        <v>0</v>
      </c>
      <c r="CG190" s="344">
        <f t="shared" si="409"/>
        <v>0</v>
      </c>
      <c r="CH190" s="344">
        <f t="shared" si="409"/>
        <v>0</v>
      </c>
      <c r="CI190" s="344">
        <f t="shared" si="409"/>
        <v>0</v>
      </c>
      <c r="CJ190" s="344">
        <f t="shared" si="409"/>
        <v>0</v>
      </c>
      <c r="CK190" s="344">
        <f t="shared" si="409"/>
        <v>0</v>
      </c>
      <c r="CL190" s="344">
        <f t="shared" si="409"/>
        <v>0</v>
      </c>
      <c r="CM190" s="344">
        <f t="shared" si="409"/>
        <v>0</v>
      </c>
      <c r="CN190" s="344">
        <f t="shared" si="409"/>
        <v>0</v>
      </c>
      <c r="CO190" s="344">
        <f t="shared" si="409"/>
        <v>0</v>
      </c>
      <c r="CP190" s="344">
        <f t="shared" si="409"/>
        <v>0</v>
      </c>
      <c r="CQ190" s="344">
        <f t="shared" si="409"/>
        <v>0</v>
      </c>
      <c r="CR190" s="344">
        <f t="shared" si="409"/>
        <v>0</v>
      </c>
      <c r="CS190" s="344">
        <f t="shared" si="409"/>
        <v>0</v>
      </c>
    </row>
    <row r="191" spans="1:97" s="372" customFormat="1" x14ac:dyDescent="0.35">
      <c r="A191" s="337">
        <f t="shared" ref="A191:C191" si="410">A161</f>
        <v>0</v>
      </c>
      <c r="B191" s="337" t="str">
        <f t="shared" si="410"/>
        <v>0 0</v>
      </c>
      <c r="C191" s="344">
        <f t="shared" si="410"/>
        <v>0</v>
      </c>
      <c r="D191" s="344">
        <f ca="1">IFERROR('UA basår'!AC9+'UA basår'!AC39,0)</f>
        <v>0</v>
      </c>
      <c r="E191" s="344">
        <f t="shared" ref="E191:BP191" ca="1" si="411">IF(E$157="beräknas ej",0,D191*IF(E$188&gt;$D$143,1,IF(E$188&lt;=$C$143,$C$142,$D$142))*IFERROR(INDEX($B$148:$E$154,MATCH($A191,$A$148:$A$154,0),MATCH(E$188,$B$146:$E$146,1)),0))</f>
        <v>0</v>
      </c>
      <c r="F191" s="344">
        <f t="shared" ca="1" si="411"/>
        <v>0</v>
      </c>
      <c r="G191" s="344">
        <f t="shared" ca="1" si="411"/>
        <v>0</v>
      </c>
      <c r="H191" s="344">
        <f t="shared" ca="1" si="411"/>
        <v>0</v>
      </c>
      <c r="I191" s="344">
        <f t="shared" ca="1" si="411"/>
        <v>0</v>
      </c>
      <c r="J191" s="344">
        <f t="shared" ca="1" si="411"/>
        <v>0</v>
      </c>
      <c r="K191" s="344">
        <f t="shared" ca="1" si="411"/>
        <v>0</v>
      </c>
      <c r="L191" s="344">
        <f t="shared" ca="1" si="411"/>
        <v>0</v>
      </c>
      <c r="M191" s="344">
        <f t="shared" ca="1" si="411"/>
        <v>0</v>
      </c>
      <c r="N191" s="344">
        <f t="shared" ca="1" si="411"/>
        <v>0</v>
      </c>
      <c r="O191" s="344">
        <f t="shared" ca="1" si="411"/>
        <v>0</v>
      </c>
      <c r="P191" s="344">
        <f t="shared" ca="1" si="411"/>
        <v>0</v>
      </c>
      <c r="Q191" s="344">
        <f t="shared" ca="1" si="411"/>
        <v>0</v>
      </c>
      <c r="R191" s="344">
        <f t="shared" ca="1" si="411"/>
        <v>0</v>
      </c>
      <c r="S191" s="344">
        <f t="shared" ca="1" si="411"/>
        <v>0</v>
      </c>
      <c r="T191" s="344">
        <f t="shared" ca="1" si="411"/>
        <v>0</v>
      </c>
      <c r="U191" s="344">
        <f t="shared" ca="1" si="411"/>
        <v>0</v>
      </c>
      <c r="V191" s="344">
        <f t="shared" ca="1" si="411"/>
        <v>0</v>
      </c>
      <c r="W191" s="344">
        <f t="shared" ca="1" si="411"/>
        <v>0</v>
      </c>
      <c r="X191" s="344">
        <f t="shared" ca="1" si="411"/>
        <v>0</v>
      </c>
      <c r="Y191" s="344">
        <f t="shared" ca="1" si="411"/>
        <v>0</v>
      </c>
      <c r="Z191" s="344">
        <f t="shared" ca="1" si="411"/>
        <v>0</v>
      </c>
      <c r="AA191" s="344">
        <f t="shared" ca="1" si="411"/>
        <v>0</v>
      </c>
      <c r="AB191" s="344">
        <f t="shared" ca="1" si="411"/>
        <v>0</v>
      </c>
      <c r="AC191" s="344">
        <f t="shared" ca="1" si="411"/>
        <v>0</v>
      </c>
      <c r="AD191" s="344">
        <f t="shared" ca="1" si="411"/>
        <v>0</v>
      </c>
      <c r="AE191" s="344">
        <f t="shared" ca="1" si="411"/>
        <v>0</v>
      </c>
      <c r="AF191" s="344">
        <f t="shared" ca="1" si="411"/>
        <v>0</v>
      </c>
      <c r="AG191" s="344">
        <f t="shared" ca="1" si="411"/>
        <v>0</v>
      </c>
      <c r="AH191" s="344">
        <f t="shared" ca="1" si="411"/>
        <v>0</v>
      </c>
      <c r="AI191" s="344">
        <f t="shared" ca="1" si="411"/>
        <v>0</v>
      </c>
      <c r="AJ191" s="344">
        <f t="shared" ca="1" si="411"/>
        <v>0</v>
      </c>
      <c r="AK191" s="344">
        <f t="shared" ca="1" si="411"/>
        <v>0</v>
      </c>
      <c r="AL191" s="344">
        <f t="shared" ca="1" si="411"/>
        <v>0</v>
      </c>
      <c r="AM191" s="344">
        <f t="shared" ca="1" si="411"/>
        <v>0</v>
      </c>
      <c r="AN191" s="344">
        <f t="shared" ca="1" si="411"/>
        <v>0</v>
      </c>
      <c r="AO191" s="344">
        <f t="shared" ca="1" si="411"/>
        <v>0</v>
      </c>
      <c r="AP191" s="344">
        <f t="shared" ca="1" si="411"/>
        <v>0</v>
      </c>
      <c r="AQ191" s="344">
        <f t="shared" ca="1" si="411"/>
        <v>0</v>
      </c>
      <c r="AR191" s="344">
        <f t="shared" ca="1" si="411"/>
        <v>0</v>
      </c>
      <c r="AS191" s="344">
        <f t="shared" ca="1" si="411"/>
        <v>0</v>
      </c>
      <c r="AT191" s="344">
        <f t="shared" ca="1" si="411"/>
        <v>0</v>
      </c>
      <c r="AU191" s="344">
        <f t="shared" ca="1" si="411"/>
        <v>0</v>
      </c>
      <c r="AV191" s="344">
        <f t="shared" ca="1" si="411"/>
        <v>0</v>
      </c>
      <c r="AW191" s="344">
        <f t="shared" ca="1" si="411"/>
        <v>0</v>
      </c>
      <c r="AX191" s="344">
        <f t="shared" ca="1" si="411"/>
        <v>0</v>
      </c>
      <c r="AY191" s="344">
        <f t="shared" ca="1" si="411"/>
        <v>0</v>
      </c>
      <c r="AZ191" s="344">
        <f t="shared" ca="1" si="411"/>
        <v>0</v>
      </c>
      <c r="BA191" s="344">
        <f t="shared" ca="1" si="411"/>
        <v>0</v>
      </c>
      <c r="BB191" s="344">
        <f t="shared" ca="1" si="411"/>
        <v>0</v>
      </c>
      <c r="BC191" s="344">
        <f t="shared" ca="1" si="411"/>
        <v>0</v>
      </c>
      <c r="BD191" s="344">
        <f t="shared" ca="1" si="411"/>
        <v>0</v>
      </c>
      <c r="BE191" s="344">
        <f t="shared" ca="1" si="411"/>
        <v>0</v>
      </c>
      <c r="BF191" s="344">
        <f t="shared" ca="1" si="411"/>
        <v>0</v>
      </c>
      <c r="BG191" s="344">
        <f t="shared" ca="1" si="411"/>
        <v>0</v>
      </c>
      <c r="BH191" s="344">
        <f t="shared" ca="1" si="411"/>
        <v>0</v>
      </c>
      <c r="BI191" s="344">
        <f t="shared" ca="1" si="411"/>
        <v>0</v>
      </c>
      <c r="BJ191" s="344">
        <f t="shared" ca="1" si="411"/>
        <v>0</v>
      </c>
      <c r="BK191" s="344">
        <f t="shared" ca="1" si="411"/>
        <v>0</v>
      </c>
      <c r="BL191" s="344">
        <f t="shared" ca="1" si="411"/>
        <v>0</v>
      </c>
      <c r="BM191" s="344">
        <f t="shared" ca="1" si="411"/>
        <v>0</v>
      </c>
      <c r="BN191" s="344">
        <f t="shared" ca="1" si="411"/>
        <v>0</v>
      </c>
      <c r="BO191" s="344">
        <f t="shared" ca="1" si="411"/>
        <v>0</v>
      </c>
      <c r="BP191" s="344">
        <f t="shared" ca="1" si="411"/>
        <v>0</v>
      </c>
      <c r="BQ191" s="344">
        <f t="shared" ref="BQ191:CS191" ca="1" si="412">IF(BQ$157="beräknas ej",0,BP191*IF(BQ$188&gt;$D$143,1,IF(BQ$188&lt;=$C$143,$C$142,$D$142))*IFERROR(INDEX($B$148:$E$154,MATCH($A191,$A$148:$A$154,0),MATCH(BQ$188,$B$146:$E$146,1)),0))</f>
        <v>0</v>
      </c>
      <c r="BR191" s="344">
        <f t="shared" ca="1" si="412"/>
        <v>0</v>
      </c>
      <c r="BS191" s="344">
        <f t="shared" ca="1" si="412"/>
        <v>0</v>
      </c>
      <c r="BT191" s="344">
        <f t="shared" ca="1" si="412"/>
        <v>0</v>
      </c>
      <c r="BU191" s="344">
        <f t="shared" si="412"/>
        <v>0</v>
      </c>
      <c r="BV191" s="344">
        <f t="shared" si="412"/>
        <v>0</v>
      </c>
      <c r="BW191" s="344">
        <f t="shared" si="412"/>
        <v>0</v>
      </c>
      <c r="BX191" s="344">
        <f t="shared" si="412"/>
        <v>0</v>
      </c>
      <c r="BY191" s="344">
        <f t="shared" si="412"/>
        <v>0</v>
      </c>
      <c r="BZ191" s="344">
        <f t="shared" si="412"/>
        <v>0</v>
      </c>
      <c r="CA191" s="344">
        <f t="shared" si="412"/>
        <v>0</v>
      </c>
      <c r="CB191" s="344">
        <f t="shared" si="412"/>
        <v>0</v>
      </c>
      <c r="CC191" s="344">
        <f t="shared" si="412"/>
        <v>0</v>
      </c>
      <c r="CD191" s="344">
        <f t="shared" si="412"/>
        <v>0</v>
      </c>
      <c r="CE191" s="344">
        <f t="shared" si="412"/>
        <v>0</v>
      </c>
      <c r="CF191" s="344">
        <f t="shared" si="412"/>
        <v>0</v>
      </c>
      <c r="CG191" s="344">
        <f t="shared" si="412"/>
        <v>0</v>
      </c>
      <c r="CH191" s="344">
        <f t="shared" si="412"/>
        <v>0</v>
      </c>
      <c r="CI191" s="344">
        <f t="shared" si="412"/>
        <v>0</v>
      </c>
      <c r="CJ191" s="344">
        <f t="shared" si="412"/>
        <v>0</v>
      </c>
      <c r="CK191" s="344">
        <f t="shared" si="412"/>
        <v>0</v>
      </c>
      <c r="CL191" s="344">
        <f t="shared" si="412"/>
        <v>0</v>
      </c>
      <c r="CM191" s="344">
        <f t="shared" si="412"/>
        <v>0</v>
      </c>
      <c r="CN191" s="344">
        <f t="shared" si="412"/>
        <v>0</v>
      </c>
      <c r="CO191" s="344">
        <f t="shared" si="412"/>
        <v>0</v>
      </c>
      <c r="CP191" s="344">
        <f t="shared" si="412"/>
        <v>0</v>
      </c>
      <c r="CQ191" s="344">
        <f t="shared" si="412"/>
        <v>0</v>
      </c>
      <c r="CR191" s="344">
        <f t="shared" si="412"/>
        <v>0</v>
      </c>
      <c r="CS191" s="344">
        <f t="shared" si="412"/>
        <v>0</v>
      </c>
    </row>
    <row r="192" spans="1:97" s="372" customFormat="1" x14ac:dyDescent="0.35">
      <c r="A192" s="337">
        <f t="shared" ref="A192:C192" si="413">A162</f>
        <v>0</v>
      </c>
      <c r="B192" s="337" t="str">
        <f t="shared" si="413"/>
        <v>0 0</v>
      </c>
      <c r="C192" s="344">
        <f t="shared" si="413"/>
        <v>0</v>
      </c>
      <c r="D192" s="344">
        <f ca="1">IFERROR('UA basår'!AC10+'UA basår'!AC40,0)</f>
        <v>0</v>
      </c>
      <c r="E192" s="344">
        <f t="shared" ref="E192:BP192" ca="1" si="414">IF(E$157="beräknas ej",0,D192*IF(E$188&gt;$D$143,1,IF(E$188&lt;=$C$143,$C$142,$D$142))*IFERROR(INDEX($B$148:$E$154,MATCH($A192,$A$148:$A$154,0),MATCH(E$188,$B$146:$E$146,1)),0))</f>
        <v>0</v>
      </c>
      <c r="F192" s="344">
        <f t="shared" ca="1" si="414"/>
        <v>0</v>
      </c>
      <c r="G192" s="344">
        <f t="shared" ca="1" si="414"/>
        <v>0</v>
      </c>
      <c r="H192" s="344">
        <f t="shared" ca="1" si="414"/>
        <v>0</v>
      </c>
      <c r="I192" s="344">
        <f t="shared" ca="1" si="414"/>
        <v>0</v>
      </c>
      <c r="J192" s="344">
        <f t="shared" ca="1" si="414"/>
        <v>0</v>
      </c>
      <c r="K192" s="344">
        <f t="shared" ca="1" si="414"/>
        <v>0</v>
      </c>
      <c r="L192" s="344">
        <f t="shared" ca="1" si="414"/>
        <v>0</v>
      </c>
      <c r="M192" s="344">
        <f t="shared" ca="1" si="414"/>
        <v>0</v>
      </c>
      <c r="N192" s="344">
        <f t="shared" ca="1" si="414"/>
        <v>0</v>
      </c>
      <c r="O192" s="344">
        <f t="shared" ca="1" si="414"/>
        <v>0</v>
      </c>
      <c r="P192" s="344">
        <f t="shared" ca="1" si="414"/>
        <v>0</v>
      </c>
      <c r="Q192" s="344">
        <f t="shared" ca="1" si="414"/>
        <v>0</v>
      </c>
      <c r="R192" s="344">
        <f t="shared" ca="1" si="414"/>
        <v>0</v>
      </c>
      <c r="S192" s="344">
        <f t="shared" ca="1" si="414"/>
        <v>0</v>
      </c>
      <c r="T192" s="344">
        <f t="shared" ca="1" si="414"/>
        <v>0</v>
      </c>
      <c r="U192" s="344">
        <f t="shared" ca="1" si="414"/>
        <v>0</v>
      </c>
      <c r="V192" s="344">
        <f t="shared" ca="1" si="414"/>
        <v>0</v>
      </c>
      <c r="W192" s="344">
        <f t="shared" ca="1" si="414"/>
        <v>0</v>
      </c>
      <c r="X192" s="344">
        <f t="shared" ca="1" si="414"/>
        <v>0</v>
      </c>
      <c r="Y192" s="344">
        <f t="shared" ca="1" si="414"/>
        <v>0</v>
      </c>
      <c r="Z192" s="344">
        <f t="shared" ca="1" si="414"/>
        <v>0</v>
      </c>
      <c r="AA192" s="344">
        <f t="shared" ca="1" si="414"/>
        <v>0</v>
      </c>
      <c r="AB192" s="344">
        <f t="shared" ca="1" si="414"/>
        <v>0</v>
      </c>
      <c r="AC192" s="344">
        <f t="shared" ca="1" si="414"/>
        <v>0</v>
      </c>
      <c r="AD192" s="344">
        <f t="shared" ca="1" si="414"/>
        <v>0</v>
      </c>
      <c r="AE192" s="344">
        <f t="shared" ca="1" si="414"/>
        <v>0</v>
      </c>
      <c r="AF192" s="344">
        <f t="shared" ca="1" si="414"/>
        <v>0</v>
      </c>
      <c r="AG192" s="344">
        <f t="shared" ca="1" si="414"/>
        <v>0</v>
      </c>
      <c r="AH192" s="344">
        <f t="shared" ca="1" si="414"/>
        <v>0</v>
      </c>
      <c r="AI192" s="344">
        <f t="shared" ca="1" si="414"/>
        <v>0</v>
      </c>
      <c r="AJ192" s="344">
        <f t="shared" ca="1" si="414"/>
        <v>0</v>
      </c>
      <c r="AK192" s="344">
        <f t="shared" ca="1" si="414"/>
        <v>0</v>
      </c>
      <c r="AL192" s="344">
        <f t="shared" ca="1" si="414"/>
        <v>0</v>
      </c>
      <c r="AM192" s="344">
        <f t="shared" ca="1" si="414"/>
        <v>0</v>
      </c>
      <c r="AN192" s="344">
        <f t="shared" ca="1" si="414"/>
        <v>0</v>
      </c>
      <c r="AO192" s="344">
        <f t="shared" ca="1" si="414"/>
        <v>0</v>
      </c>
      <c r="AP192" s="344">
        <f t="shared" ca="1" si="414"/>
        <v>0</v>
      </c>
      <c r="AQ192" s="344">
        <f t="shared" ca="1" si="414"/>
        <v>0</v>
      </c>
      <c r="AR192" s="344">
        <f t="shared" ca="1" si="414"/>
        <v>0</v>
      </c>
      <c r="AS192" s="344">
        <f t="shared" ca="1" si="414"/>
        <v>0</v>
      </c>
      <c r="AT192" s="344">
        <f t="shared" ca="1" si="414"/>
        <v>0</v>
      </c>
      <c r="AU192" s="344">
        <f t="shared" ca="1" si="414"/>
        <v>0</v>
      </c>
      <c r="AV192" s="344">
        <f t="shared" ca="1" si="414"/>
        <v>0</v>
      </c>
      <c r="AW192" s="344">
        <f t="shared" ca="1" si="414"/>
        <v>0</v>
      </c>
      <c r="AX192" s="344">
        <f t="shared" ca="1" si="414"/>
        <v>0</v>
      </c>
      <c r="AY192" s="344">
        <f t="shared" ca="1" si="414"/>
        <v>0</v>
      </c>
      <c r="AZ192" s="344">
        <f t="shared" ca="1" si="414"/>
        <v>0</v>
      </c>
      <c r="BA192" s="344">
        <f t="shared" ca="1" si="414"/>
        <v>0</v>
      </c>
      <c r="BB192" s="344">
        <f t="shared" ca="1" si="414"/>
        <v>0</v>
      </c>
      <c r="BC192" s="344">
        <f t="shared" ca="1" si="414"/>
        <v>0</v>
      </c>
      <c r="BD192" s="344">
        <f t="shared" ca="1" si="414"/>
        <v>0</v>
      </c>
      <c r="BE192" s="344">
        <f t="shared" ca="1" si="414"/>
        <v>0</v>
      </c>
      <c r="BF192" s="344">
        <f t="shared" ca="1" si="414"/>
        <v>0</v>
      </c>
      <c r="BG192" s="344">
        <f t="shared" ca="1" si="414"/>
        <v>0</v>
      </c>
      <c r="BH192" s="344">
        <f t="shared" ca="1" si="414"/>
        <v>0</v>
      </c>
      <c r="BI192" s="344">
        <f t="shared" ca="1" si="414"/>
        <v>0</v>
      </c>
      <c r="BJ192" s="344">
        <f t="shared" ca="1" si="414"/>
        <v>0</v>
      </c>
      <c r="BK192" s="344">
        <f t="shared" ca="1" si="414"/>
        <v>0</v>
      </c>
      <c r="BL192" s="344">
        <f t="shared" ca="1" si="414"/>
        <v>0</v>
      </c>
      <c r="BM192" s="344">
        <f t="shared" ca="1" si="414"/>
        <v>0</v>
      </c>
      <c r="BN192" s="344">
        <f t="shared" ca="1" si="414"/>
        <v>0</v>
      </c>
      <c r="BO192" s="344">
        <f t="shared" ca="1" si="414"/>
        <v>0</v>
      </c>
      <c r="BP192" s="344">
        <f t="shared" ca="1" si="414"/>
        <v>0</v>
      </c>
      <c r="BQ192" s="344">
        <f t="shared" ref="BQ192:CS192" ca="1" si="415">IF(BQ$157="beräknas ej",0,BP192*IF(BQ$188&gt;$D$143,1,IF(BQ$188&lt;=$C$143,$C$142,$D$142))*IFERROR(INDEX($B$148:$E$154,MATCH($A192,$A$148:$A$154,0),MATCH(BQ$188,$B$146:$E$146,1)),0))</f>
        <v>0</v>
      </c>
      <c r="BR192" s="344">
        <f t="shared" ca="1" si="415"/>
        <v>0</v>
      </c>
      <c r="BS192" s="344">
        <f t="shared" ca="1" si="415"/>
        <v>0</v>
      </c>
      <c r="BT192" s="344">
        <f t="shared" ca="1" si="415"/>
        <v>0</v>
      </c>
      <c r="BU192" s="344">
        <f t="shared" si="415"/>
        <v>0</v>
      </c>
      <c r="BV192" s="344">
        <f t="shared" si="415"/>
        <v>0</v>
      </c>
      <c r="BW192" s="344">
        <f t="shared" si="415"/>
        <v>0</v>
      </c>
      <c r="BX192" s="344">
        <f t="shared" si="415"/>
        <v>0</v>
      </c>
      <c r="BY192" s="344">
        <f t="shared" si="415"/>
        <v>0</v>
      </c>
      <c r="BZ192" s="344">
        <f t="shared" si="415"/>
        <v>0</v>
      </c>
      <c r="CA192" s="344">
        <f t="shared" si="415"/>
        <v>0</v>
      </c>
      <c r="CB192" s="344">
        <f t="shared" si="415"/>
        <v>0</v>
      </c>
      <c r="CC192" s="344">
        <f t="shared" si="415"/>
        <v>0</v>
      </c>
      <c r="CD192" s="344">
        <f t="shared" si="415"/>
        <v>0</v>
      </c>
      <c r="CE192" s="344">
        <f t="shared" si="415"/>
        <v>0</v>
      </c>
      <c r="CF192" s="344">
        <f t="shared" si="415"/>
        <v>0</v>
      </c>
      <c r="CG192" s="344">
        <f t="shared" si="415"/>
        <v>0</v>
      </c>
      <c r="CH192" s="344">
        <f t="shared" si="415"/>
        <v>0</v>
      </c>
      <c r="CI192" s="344">
        <f t="shared" si="415"/>
        <v>0</v>
      </c>
      <c r="CJ192" s="344">
        <f t="shared" si="415"/>
        <v>0</v>
      </c>
      <c r="CK192" s="344">
        <f t="shared" si="415"/>
        <v>0</v>
      </c>
      <c r="CL192" s="344">
        <f t="shared" si="415"/>
        <v>0</v>
      </c>
      <c r="CM192" s="344">
        <f t="shared" si="415"/>
        <v>0</v>
      </c>
      <c r="CN192" s="344">
        <f t="shared" si="415"/>
        <v>0</v>
      </c>
      <c r="CO192" s="344">
        <f t="shared" si="415"/>
        <v>0</v>
      </c>
      <c r="CP192" s="344">
        <f t="shared" si="415"/>
        <v>0</v>
      </c>
      <c r="CQ192" s="344">
        <f t="shared" si="415"/>
        <v>0</v>
      </c>
      <c r="CR192" s="344">
        <f t="shared" si="415"/>
        <v>0</v>
      </c>
      <c r="CS192" s="344">
        <f t="shared" si="415"/>
        <v>0</v>
      </c>
    </row>
    <row r="193" spans="1:97" s="372" customFormat="1" x14ac:dyDescent="0.35">
      <c r="A193" s="337">
        <f t="shared" ref="A193:C193" si="416">A163</f>
        <v>0</v>
      </c>
      <c r="B193" s="337" t="str">
        <f t="shared" si="416"/>
        <v>0 0</v>
      </c>
      <c r="C193" s="344">
        <f t="shared" si="416"/>
        <v>0</v>
      </c>
      <c r="D193" s="344">
        <f ca="1">IFERROR('UA basår'!AC11+'UA basår'!AC41,0)</f>
        <v>0</v>
      </c>
      <c r="E193" s="344">
        <f t="shared" ref="E193:BP193" ca="1" si="417">IF(E$157="beräknas ej",0,D193*IF(E$188&gt;$D$143,1,IF(E$188&lt;=$C$143,$C$142,$D$142))*IFERROR(INDEX($B$148:$E$154,MATCH($A193,$A$148:$A$154,0),MATCH(E$188,$B$146:$E$146,1)),0))</f>
        <v>0</v>
      </c>
      <c r="F193" s="344">
        <f t="shared" ca="1" si="417"/>
        <v>0</v>
      </c>
      <c r="G193" s="344">
        <f t="shared" ca="1" si="417"/>
        <v>0</v>
      </c>
      <c r="H193" s="344">
        <f t="shared" ca="1" si="417"/>
        <v>0</v>
      </c>
      <c r="I193" s="344">
        <f t="shared" ca="1" si="417"/>
        <v>0</v>
      </c>
      <c r="J193" s="344">
        <f t="shared" ca="1" si="417"/>
        <v>0</v>
      </c>
      <c r="K193" s="344">
        <f t="shared" ca="1" si="417"/>
        <v>0</v>
      </c>
      <c r="L193" s="344">
        <f t="shared" ca="1" si="417"/>
        <v>0</v>
      </c>
      <c r="M193" s="344">
        <f t="shared" ca="1" si="417"/>
        <v>0</v>
      </c>
      <c r="N193" s="344">
        <f t="shared" ca="1" si="417"/>
        <v>0</v>
      </c>
      <c r="O193" s="344">
        <f t="shared" ca="1" si="417"/>
        <v>0</v>
      </c>
      <c r="P193" s="344">
        <f t="shared" ca="1" si="417"/>
        <v>0</v>
      </c>
      <c r="Q193" s="344">
        <f t="shared" ca="1" si="417"/>
        <v>0</v>
      </c>
      <c r="R193" s="344">
        <f t="shared" ca="1" si="417"/>
        <v>0</v>
      </c>
      <c r="S193" s="344">
        <f t="shared" ca="1" si="417"/>
        <v>0</v>
      </c>
      <c r="T193" s="344">
        <f t="shared" ca="1" si="417"/>
        <v>0</v>
      </c>
      <c r="U193" s="344">
        <f t="shared" ca="1" si="417"/>
        <v>0</v>
      </c>
      <c r="V193" s="344">
        <f t="shared" ca="1" si="417"/>
        <v>0</v>
      </c>
      <c r="W193" s="344">
        <f t="shared" ca="1" si="417"/>
        <v>0</v>
      </c>
      <c r="X193" s="344">
        <f t="shared" ca="1" si="417"/>
        <v>0</v>
      </c>
      <c r="Y193" s="344">
        <f t="shared" ca="1" si="417"/>
        <v>0</v>
      </c>
      <c r="Z193" s="344">
        <f t="shared" ca="1" si="417"/>
        <v>0</v>
      </c>
      <c r="AA193" s="344">
        <f t="shared" ca="1" si="417"/>
        <v>0</v>
      </c>
      <c r="AB193" s="344">
        <f t="shared" ca="1" si="417"/>
        <v>0</v>
      </c>
      <c r="AC193" s="344">
        <f t="shared" ca="1" si="417"/>
        <v>0</v>
      </c>
      <c r="AD193" s="344">
        <f t="shared" ca="1" si="417"/>
        <v>0</v>
      </c>
      <c r="AE193" s="344">
        <f t="shared" ca="1" si="417"/>
        <v>0</v>
      </c>
      <c r="AF193" s="344">
        <f t="shared" ca="1" si="417"/>
        <v>0</v>
      </c>
      <c r="AG193" s="344">
        <f t="shared" ca="1" si="417"/>
        <v>0</v>
      </c>
      <c r="AH193" s="344">
        <f t="shared" ca="1" si="417"/>
        <v>0</v>
      </c>
      <c r="AI193" s="344">
        <f t="shared" ca="1" si="417"/>
        <v>0</v>
      </c>
      <c r="AJ193" s="344">
        <f t="shared" ca="1" si="417"/>
        <v>0</v>
      </c>
      <c r="AK193" s="344">
        <f t="shared" ca="1" si="417"/>
        <v>0</v>
      </c>
      <c r="AL193" s="344">
        <f t="shared" ca="1" si="417"/>
        <v>0</v>
      </c>
      <c r="AM193" s="344">
        <f t="shared" ca="1" si="417"/>
        <v>0</v>
      </c>
      <c r="AN193" s="344">
        <f t="shared" ca="1" si="417"/>
        <v>0</v>
      </c>
      <c r="AO193" s="344">
        <f t="shared" ca="1" si="417"/>
        <v>0</v>
      </c>
      <c r="AP193" s="344">
        <f t="shared" ca="1" si="417"/>
        <v>0</v>
      </c>
      <c r="AQ193" s="344">
        <f t="shared" ca="1" si="417"/>
        <v>0</v>
      </c>
      <c r="AR193" s="344">
        <f t="shared" ca="1" si="417"/>
        <v>0</v>
      </c>
      <c r="AS193" s="344">
        <f t="shared" ca="1" si="417"/>
        <v>0</v>
      </c>
      <c r="AT193" s="344">
        <f t="shared" ca="1" si="417"/>
        <v>0</v>
      </c>
      <c r="AU193" s="344">
        <f t="shared" ca="1" si="417"/>
        <v>0</v>
      </c>
      <c r="AV193" s="344">
        <f t="shared" ca="1" si="417"/>
        <v>0</v>
      </c>
      <c r="AW193" s="344">
        <f t="shared" ca="1" si="417"/>
        <v>0</v>
      </c>
      <c r="AX193" s="344">
        <f t="shared" ca="1" si="417"/>
        <v>0</v>
      </c>
      <c r="AY193" s="344">
        <f t="shared" ca="1" si="417"/>
        <v>0</v>
      </c>
      <c r="AZ193" s="344">
        <f t="shared" ca="1" si="417"/>
        <v>0</v>
      </c>
      <c r="BA193" s="344">
        <f t="shared" ca="1" si="417"/>
        <v>0</v>
      </c>
      <c r="BB193" s="344">
        <f t="shared" ca="1" si="417"/>
        <v>0</v>
      </c>
      <c r="BC193" s="344">
        <f t="shared" ca="1" si="417"/>
        <v>0</v>
      </c>
      <c r="BD193" s="344">
        <f t="shared" ca="1" si="417"/>
        <v>0</v>
      </c>
      <c r="BE193" s="344">
        <f t="shared" ca="1" si="417"/>
        <v>0</v>
      </c>
      <c r="BF193" s="344">
        <f t="shared" ca="1" si="417"/>
        <v>0</v>
      </c>
      <c r="BG193" s="344">
        <f t="shared" ca="1" si="417"/>
        <v>0</v>
      </c>
      <c r="BH193" s="344">
        <f t="shared" ca="1" si="417"/>
        <v>0</v>
      </c>
      <c r="BI193" s="344">
        <f t="shared" ca="1" si="417"/>
        <v>0</v>
      </c>
      <c r="BJ193" s="344">
        <f t="shared" ca="1" si="417"/>
        <v>0</v>
      </c>
      <c r="BK193" s="344">
        <f t="shared" ca="1" si="417"/>
        <v>0</v>
      </c>
      <c r="BL193" s="344">
        <f t="shared" ca="1" si="417"/>
        <v>0</v>
      </c>
      <c r="BM193" s="344">
        <f t="shared" ca="1" si="417"/>
        <v>0</v>
      </c>
      <c r="BN193" s="344">
        <f t="shared" ca="1" si="417"/>
        <v>0</v>
      </c>
      <c r="BO193" s="344">
        <f t="shared" ca="1" si="417"/>
        <v>0</v>
      </c>
      <c r="BP193" s="344">
        <f t="shared" ca="1" si="417"/>
        <v>0</v>
      </c>
      <c r="BQ193" s="344">
        <f t="shared" ref="BQ193:CS193" ca="1" si="418">IF(BQ$157="beräknas ej",0,BP193*IF(BQ$188&gt;$D$143,1,IF(BQ$188&lt;=$C$143,$C$142,$D$142))*IFERROR(INDEX($B$148:$E$154,MATCH($A193,$A$148:$A$154,0),MATCH(BQ$188,$B$146:$E$146,1)),0))</f>
        <v>0</v>
      </c>
      <c r="BR193" s="344">
        <f t="shared" ca="1" si="418"/>
        <v>0</v>
      </c>
      <c r="BS193" s="344">
        <f t="shared" ca="1" si="418"/>
        <v>0</v>
      </c>
      <c r="BT193" s="344">
        <f t="shared" ca="1" si="418"/>
        <v>0</v>
      </c>
      <c r="BU193" s="344">
        <f t="shared" si="418"/>
        <v>0</v>
      </c>
      <c r="BV193" s="344">
        <f t="shared" si="418"/>
        <v>0</v>
      </c>
      <c r="BW193" s="344">
        <f t="shared" si="418"/>
        <v>0</v>
      </c>
      <c r="BX193" s="344">
        <f t="shared" si="418"/>
        <v>0</v>
      </c>
      <c r="BY193" s="344">
        <f t="shared" si="418"/>
        <v>0</v>
      </c>
      <c r="BZ193" s="344">
        <f t="shared" si="418"/>
        <v>0</v>
      </c>
      <c r="CA193" s="344">
        <f t="shared" si="418"/>
        <v>0</v>
      </c>
      <c r="CB193" s="344">
        <f t="shared" si="418"/>
        <v>0</v>
      </c>
      <c r="CC193" s="344">
        <f t="shared" si="418"/>
        <v>0</v>
      </c>
      <c r="CD193" s="344">
        <f t="shared" si="418"/>
        <v>0</v>
      </c>
      <c r="CE193" s="344">
        <f t="shared" si="418"/>
        <v>0</v>
      </c>
      <c r="CF193" s="344">
        <f t="shared" si="418"/>
        <v>0</v>
      </c>
      <c r="CG193" s="344">
        <f t="shared" si="418"/>
        <v>0</v>
      </c>
      <c r="CH193" s="344">
        <f t="shared" si="418"/>
        <v>0</v>
      </c>
      <c r="CI193" s="344">
        <f t="shared" si="418"/>
        <v>0</v>
      </c>
      <c r="CJ193" s="344">
        <f t="shared" si="418"/>
        <v>0</v>
      </c>
      <c r="CK193" s="344">
        <f t="shared" si="418"/>
        <v>0</v>
      </c>
      <c r="CL193" s="344">
        <f t="shared" si="418"/>
        <v>0</v>
      </c>
      <c r="CM193" s="344">
        <f t="shared" si="418"/>
        <v>0</v>
      </c>
      <c r="CN193" s="344">
        <f t="shared" si="418"/>
        <v>0</v>
      </c>
      <c r="CO193" s="344">
        <f t="shared" si="418"/>
        <v>0</v>
      </c>
      <c r="CP193" s="344">
        <f t="shared" si="418"/>
        <v>0</v>
      </c>
      <c r="CQ193" s="344">
        <f t="shared" si="418"/>
        <v>0</v>
      </c>
      <c r="CR193" s="344">
        <f t="shared" si="418"/>
        <v>0</v>
      </c>
      <c r="CS193" s="344">
        <f t="shared" si="418"/>
        <v>0</v>
      </c>
    </row>
    <row r="194" spans="1:97" s="372" customFormat="1" x14ac:dyDescent="0.35">
      <c r="A194" s="337">
        <f t="shared" ref="A194:C194" si="419">A164</f>
        <v>0</v>
      </c>
      <c r="B194" s="337" t="str">
        <f t="shared" si="419"/>
        <v>0 0</v>
      </c>
      <c r="C194" s="344">
        <f t="shared" si="419"/>
        <v>0</v>
      </c>
      <c r="D194" s="344">
        <f ca="1">IFERROR('UA basår'!AC12+'UA basår'!AC42,0)</f>
        <v>0</v>
      </c>
      <c r="E194" s="344">
        <f t="shared" ref="E194:BP194" ca="1" si="420">IF(E$157="beräknas ej",0,D194*IF(E$188&gt;$D$143,1,IF(E$188&lt;=$C$143,$C$142,$D$142))*IFERROR(INDEX($B$148:$E$154,MATCH($A194,$A$148:$A$154,0),MATCH(E$188,$B$146:$E$146,1)),0))</f>
        <v>0</v>
      </c>
      <c r="F194" s="344">
        <f t="shared" ca="1" si="420"/>
        <v>0</v>
      </c>
      <c r="G194" s="344">
        <f t="shared" ca="1" si="420"/>
        <v>0</v>
      </c>
      <c r="H194" s="344">
        <f t="shared" ca="1" si="420"/>
        <v>0</v>
      </c>
      <c r="I194" s="344">
        <f t="shared" ca="1" si="420"/>
        <v>0</v>
      </c>
      <c r="J194" s="344">
        <f t="shared" ca="1" si="420"/>
        <v>0</v>
      </c>
      <c r="K194" s="344">
        <f t="shared" ca="1" si="420"/>
        <v>0</v>
      </c>
      <c r="L194" s="344">
        <f t="shared" ca="1" si="420"/>
        <v>0</v>
      </c>
      <c r="M194" s="344">
        <f t="shared" ca="1" si="420"/>
        <v>0</v>
      </c>
      <c r="N194" s="344">
        <f t="shared" ca="1" si="420"/>
        <v>0</v>
      </c>
      <c r="O194" s="344">
        <f t="shared" ca="1" si="420"/>
        <v>0</v>
      </c>
      <c r="P194" s="344">
        <f t="shared" ca="1" si="420"/>
        <v>0</v>
      </c>
      <c r="Q194" s="344">
        <f t="shared" ca="1" si="420"/>
        <v>0</v>
      </c>
      <c r="R194" s="344">
        <f t="shared" ca="1" si="420"/>
        <v>0</v>
      </c>
      <c r="S194" s="344">
        <f t="shared" ca="1" si="420"/>
        <v>0</v>
      </c>
      <c r="T194" s="344">
        <f t="shared" ca="1" si="420"/>
        <v>0</v>
      </c>
      <c r="U194" s="344">
        <f t="shared" ca="1" si="420"/>
        <v>0</v>
      </c>
      <c r="V194" s="344">
        <f t="shared" ca="1" si="420"/>
        <v>0</v>
      </c>
      <c r="W194" s="344">
        <f t="shared" ca="1" si="420"/>
        <v>0</v>
      </c>
      <c r="X194" s="344">
        <f t="shared" ca="1" si="420"/>
        <v>0</v>
      </c>
      <c r="Y194" s="344">
        <f t="shared" ca="1" si="420"/>
        <v>0</v>
      </c>
      <c r="Z194" s="344">
        <f t="shared" ca="1" si="420"/>
        <v>0</v>
      </c>
      <c r="AA194" s="344">
        <f t="shared" ca="1" si="420"/>
        <v>0</v>
      </c>
      <c r="AB194" s="344">
        <f t="shared" ca="1" si="420"/>
        <v>0</v>
      </c>
      <c r="AC194" s="344">
        <f t="shared" ca="1" si="420"/>
        <v>0</v>
      </c>
      <c r="AD194" s="344">
        <f t="shared" ca="1" si="420"/>
        <v>0</v>
      </c>
      <c r="AE194" s="344">
        <f t="shared" ca="1" si="420"/>
        <v>0</v>
      </c>
      <c r="AF194" s="344">
        <f t="shared" ca="1" si="420"/>
        <v>0</v>
      </c>
      <c r="AG194" s="344">
        <f t="shared" ca="1" si="420"/>
        <v>0</v>
      </c>
      <c r="AH194" s="344">
        <f t="shared" ca="1" si="420"/>
        <v>0</v>
      </c>
      <c r="AI194" s="344">
        <f t="shared" ca="1" si="420"/>
        <v>0</v>
      </c>
      <c r="AJ194" s="344">
        <f t="shared" ca="1" si="420"/>
        <v>0</v>
      </c>
      <c r="AK194" s="344">
        <f t="shared" ca="1" si="420"/>
        <v>0</v>
      </c>
      <c r="AL194" s="344">
        <f t="shared" ca="1" si="420"/>
        <v>0</v>
      </c>
      <c r="AM194" s="344">
        <f t="shared" ca="1" si="420"/>
        <v>0</v>
      </c>
      <c r="AN194" s="344">
        <f t="shared" ca="1" si="420"/>
        <v>0</v>
      </c>
      <c r="AO194" s="344">
        <f t="shared" ca="1" si="420"/>
        <v>0</v>
      </c>
      <c r="AP194" s="344">
        <f t="shared" ca="1" si="420"/>
        <v>0</v>
      </c>
      <c r="AQ194" s="344">
        <f t="shared" ca="1" si="420"/>
        <v>0</v>
      </c>
      <c r="AR194" s="344">
        <f t="shared" ca="1" si="420"/>
        <v>0</v>
      </c>
      <c r="AS194" s="344">
        <f t="shared" ca="1" si="420"/>
        <v>0</v>
      </c>
      <c r="AT194" s="344">
        <f t="shared" ca="1" si="420"/>
        <v>0</v>
      </c>
      <c r="AU194" s="344">
        <f t="shared" ca="1" si="420"/>
        <v>0</v>
      </c>
      <c r="AV194" s="344">
        <f t="shared" ca="1" si="420"/>
        <v>0</v>
      </c>
      <c r="AW194" s="344">
        <f t="shared" ca="1" si="420"/>
        <v>0</v>
      </c>
      <c r="AX194" s="344">
        <f t="shared" ca="1" si="420"/>
        <v>0</v>
      </c>
      <c r="AY194" s="344">
        <f t="shared" ca="1" si="420"/>
        <v>0</v>
      </c>
      <c r="AZ194" s="344">
        <f t="shared" ca="1" si="420"/>
        <v>0</v>
      </c>
      <c r="BA194" s="344">
        <f t="shared" ca="1" si="420"/>
        <v>0</v>
      </c>
      <c r="BB194" s="344">
        <f t="shared" ca="1" si="420"/>
        <v>0</v>
      </c>
      <c r="BC194" s="344">
        <f t="shared" ca="1" si="420"/>
        <v>0</v>
      </c>
      <c r="BD194" s="344">
        <f t="shared" ca="1" si="420"/>
        <v>0</v>
      </c>
      <c r="BE194" s="344">
        <f t="shared" ca="1" si="420"/>
        <v>0</v>
      </c>
      <c r="BF194" s="344">
        <f t="shared" ca="1" si="420"/>
        <v>0</v>
      </c>
      <c r="BG194" s="344">
        <f t="shared" ca="1" si="420"/>
        <v>0</v>
      </c>
      <c r="BH194" s="344">
        <f t="shared" ca="1" si="420"/>
        <v>0</v>
      </c>
      <c r="BI194" s="344">
        <f t="shared" ca="1" si="420"/>
        <v>0</v>
      </c>
      <c r="BJ194" s="344">
        <f t="shared" ca="1" si="420"/>
        <v>0</v>
      </c>
      <c r="BK194" s="344">
        <f t="shared" ca="1" si="420"/>
        <v>0</v>
      </c>
      <c r="BL194" s="344">
        <f t="shared" ca="1" si="420"/>
        <v>0</v>
      </c>
      <c r="BM194" s="344">
        <f t="shared" ca="1" si="420"/>
        <v>0</v>
      </c>
      <c r="BN194" s="344">
        <f t="shared" ca="1" si="420"/>
        <v>0</v>
      </c>
      <c r="BO194" s="344">
        <f t="shared" ca="1" si="420"/>
        <v>0</v>
      </c>
      <c r="BP194" s="344">
        <f t="shared" ca="1" si="420"/>
        <v>0</v>
      </c>
      <c r="BQ194" s="344">
        <f t="shared" ref="BQ194:CS194" ca="1" si="421">IF(BQ$157="beräknas ej",0,BP194*IF(BQ$188&gt;$D$143,1,IF(BQ$188&lt;=$C$143,$C$142,$D$142))*IFERROR(INDEX($B$148:$E$154,MATCH($A194,$A$148:$A$154,0),MATCH(BQ$188,$B$146:$E$146,1)),0))</f>
        <v>0</v>
      </c>
      <c r="BR194" s="344">
        <f t="shared" ca="1" si="421"/>
        <v>0</v>
      </c>
      <c r="BS194" s="344">
        <f t="shared" ca="1" si="421"/>
        <v>0</v>
      </c>
      <c r="BT194" s="344">
        <f t="shared" ca="1" si="421"/>
        <v>0</v>
      </c>
      <c r="BU194" s="344">
        <f t="shared" si="421"/>
        <v>0</v>
      </c>
      <c r="BV194" s="344">
        <f t="shared" si="421"/>
        <v>0</v>
      </c>
      <c r="BW194" s="344">
        <f t="shared" si="421"/>
        <v>0</v>
      </c>
      <c r="BX194" s="344">
        <f t="shared" si="421"/>
        <v>0</v>
      </c>
      <c r="BY194" s="344">
        <f t="shared" si="421"/>
        <v>0</v>
      </c>
      <c r="BZ194" s="344">
        <f t="shared" si="421"/>
        <v>0</v>
      </c>
      <c r="CA194" s="344">
        <f t="shared" si="421"/>
        <v>0</v>
      </c>
      <c r="CB194" s="344">
        <f t="shared" si="421"/>
        <v>0</v>
      </c>
      <c r="CC194" s="344">
        <f t="shared" si="421"/>
        <v>0</v>
      </c>
      <c r="CD194" s="344">
        <f t="shared" si="421"/>
        <v>0</v>
      </c>
      <c r="CE194" s="344">
        <f t="shared" si="421"/>
        <v>0</v>
      </c>
      <c r="CF194" s="344">
        <f t="shared" si="421"/>
        <v>0</v>
      </c>
      <c r="CG194" s="344">
        <f t="shared" si="421"/>
        <v>0</v>
      </c>
      <c r="CH194" s="344">
        <f t="shared" si="421"/>
        <v>0</v>
      </c>
      <c r="CI194" s="344">
        <f t="shared" si="421"/>
        <v>0</v>
      </c>
      <c r="CJ194" s="344">
        <f t="shared" si="421"/>
        <v>0</v>
      </c>
      <c r="CK194" s="344">
        <f t="shared" si="421"/>
        <v>0</v>
      </c>
      <c r="CL194" s="344">
        <f t="shared" si="421"/>
        <v>0</v>
      </c>
      <c r="CM194" s="344">
        <f t="shared" si="421"/>
        <v>0</v>
      </c>
      <c r="CN194" s="344">
        <f t="shared" si="421"/>
        <v>0</v>
      </c>
      <c r="CO194" s="344">
        <f t="shared" si="421"/>
        <v>0</v>
      </c>
      <c r="CP194" s="344">
        <f t="shared" si="421"/>
        <v>0</v>
      </c>
      <c r="CQ194" s="344">
        <f t="shared" si="421"/>
        <v>0</v>
      </c>
      <c r="CR194" s="344">
        <f t="shared" si="421"/>
        <v>0</v>
      </c>
      <c r="CS194" s="344">
        <f t="shared" si="421"/>
        <v>0</v>
      </c>
    </row>
    <row r="195" spans="1:97" s="372" customFormat="1" x14ac:dyDescent="0.35">
      <c r="A195" s="337">
        <f t="shared" ref="A195:C195" si="422">A165</f>
        <v>0</v>
      </c>
      <c r="B195" s="337" t="str">
        <f t="shared" si="422"/>
        <v>0 0</v>
      </c>
      <c r="C195" s="344">
        <f t="shared" si="422"/>
        <v>0</v>
      </c>
      <c r="D195" s="344">
        <f ca="1">IFERROR('UA basår'!AC13+'UA basår'!AC43,0)</f>
        <v>0</v>
      </c>
      <c r="E195" s="344">
        <f t="shared" ref="E195:BP195" ca="1" si="423">IF(E$157="beräknas ej",0,D195*IF(E$188&gt;$D$143,1,IF(E$188&lt;=$C$143,$C$142,$D$142))*IFERROR(INDEX($B$148:$E$154,MATCH($A195,$A$148:$A$154,0),MATCH(E$188,$B$146:$E$146,1)),0))</f>
        <v>0</v>
      </c>
      <c r="F195" s="344">
        <f t="shared" ca="1" si="423"/>
        <v>0</v>
      </c>
      <c r="G195" s="344">
        <f t="shared" ca="1" si="423"/>
        <v>0</v>
      </c>
      <c r="H195" s="344">
        <f t="shared" ca="1" si="423"/>
        <v>0</v>
      </c>
      <c r="I195" s="344">
        <f t="shared" ca="1" si="423"/>
        <v>0</v>
      </c>
      <c r="J195" s="344">
        <f t="shared" ca="1" si="423"/>
        <v>0</v>
      </c>
      <c r="K195" s="344">
        <f t="shared" ca="1" si="423"/>
        <v>0</v>
      </c>
      <c r="L195" s="344">
        <f t="shared" ca="1" si="423"/>
        <v>0</v>
      </c>
      <c r="M195" s="344">
        <f t="shared" ca="1" si="423"/>
        <v>0</v>
      </c>
      <c r="N195" s="344">
        <f t="shared" ca="1" si="423"/>
        <v>0</v>
      </c>
      <c r="O195" s="344">
        <f t="shared" ca="1" si="423"/>
        <v>0</v>
      </c>
      <c r="P195" s="344">
        <f t="shared" ca="1" si="423"/>
        <v>0</v>
      </c>
      <c r="Q195" s="344">
        <f t="shared" ca="1" si="423"/>
        <v>0</v>
      </c>
      <c r="R195" s="344">
        <f t="shared" ca="1" si="423"/>
        <v>0</v>
      </c>
      <c r="S195" s="344">
        <f t="shared" ca="1" si="423"/>
        <v>0</v>
      </c>
      <c r="T195" s="344">
        <f t="shared" ca="1" si="423"/>
        <v>0</v>
      </c>
      <c r="U195" s="344">
        <f t="shared" ca="1" si="423"/>
        <v>0</v>
      </c>
      <c r="V195" s="344">
        <f t="shared" ca="1" si="423"/>
        <v>0</v>
      </c>
      <c r="W195" s="344">
        <f t="shared" ca="1" si="423"/>
        <v>0</v>
      </c>
      <c r="X195" s="344">
        <f t="shared" ca="1" si="423"/>
        <v>0</v>
      </c>
      <c r="Y195" s="344">
        <f t="shared" ca="1" si="423"/>
        <v>0</v>
      </c>
      <c r="Z195" s="344">
        <f t="shared" ca="1" si="423"/>
        <v>0</v>
      </c>
      <c r="AA195" s="344">
        <f t="shared" ca="1" si="423"/>
        <v>0</v>
      </c>
      <c r="AB195" s="344">
        <f t="shared" ca="1" si="423"/>
        <v>0</v>
      </c>
      <c r="AC195" s="344">
        <f t="shared" ca="1" si="423"/>
        <v>0</v>
      </c>
      <c r="AD195" s="344">
        <f t="shared" ca="1" si="423"/>
        <v>0</v>
      </c>
      <c r="AE195" s="344">
        <f t="shared" ca="1" si="423"/>
        <v>0</v>
      </c>
      <c r="AF195" s="344">
        <f t="shared" ca="1" si="423"/>
        <v>0</v>
      </c>
      <c r="AG195" s="344">
        <f t="shared" ca="1" si="423"/>
        <v>0</v>
      </c>
      <c r="AH195" s="344">
        <f t="shared" ca="1" si="423"/>
        <v>0</v>
      </c>
      <c r="AI195" s="344">
        <f t="shared" ca="1" si="423"/>
        <v>0</v>
      </c>
      <c r="AJ195" s="344">
        <f t="shared" ca="1" si="423"/>
        <v>0</v>
      </c>
      <c r="AK195" s="344">
        <f t="shared" ca="1" si="423"/>
        <v>0</v>
      </c>
      <c r="AL195" s="344">
        <f t="shared" ca="1" si="423"/>
        <v>0</v>
      </c>
      <c r="AM195" s="344">
        <f t="shared" ca="1" si="423"/>
        <v>0</v>
      </c>
      <c r="AN195" s="344">
        <f t="shared" ca="1" si="423"/>
        <v>0</v>
      </c>
      <c r="AO195" s="344">
        <f t="shared" ca="1" si="423"/>
        <v>0</v>
      </c>
      <c r="AP195" s="344">
        <f t="shared" ca="1" si="423"/>
        <v>0</v>
      </c>
      <c r="AQ195" s="344">
        <f t="shared" ca="1" si="423"/>
        <v>0</v>
      </c>
      <c r="AR195" s="344">
        <f t="shared" ca="1" si="423"/>
        <v>0</v>
      </c>
      <c r="AS195" s="344">
        <f t="shared" ca="1" si="423"/>
        <v>0</v>
      </c>
      <c r="AT195" s="344">
        <f t="shared" ca="1" si="423"/>
        <v>0</v>
      </c>
      <c r="AU195" s="344">
        <f t="shared" ca="1" si="423"/>
        <v>0</v>
      </c>
      <c r="AV195" s="344">
        <f t="shared" ca="1" si="423"/>
        <v>0</v>
      </c>
      <c r="AW195" s="344">
        <f t="shared" ca="1" si="423"/>
        <v>0</v>
      </c>
      <c r="AX195" s="344">
        <f t="shared" ca="1" si="423"/>
        <v>0</v>
      </c>
      <c r="AY195" s="344">
        <f t="shared" ca="1" si="423"/>
        <v>0</v>
      </c>
      <c r="AZ195" s="344">
        <f t="shared" ca="1" si="423"/>
        <v>0</v>
      </c>
      <c r="BA195" s="344">
        <f t="shared" ca="1" si="423"/>
        <v>0</v>
      </c>
      <c r="BB195" s="344">
        <f t="shared" ca="1" si="423"/>
        <v>0</v>
      </c>
      <c r="BC195" s="344">
        <f t="shared" ca="1" si="423"/>
        <v>0</v>
      </c>
      <c r="BD195" s="344">
        <f t="shared" ca="1" si="423"/>
        <v>0</v>
      </c>
      <c r="BE195" s="344">
        <f t="shared" ca="1" si="423"/>
        <v>0</v>
      </c>
      <c r="BF195" s="344">
        <f t="shared" ca="1" si="423"/>
        <v>0</v>
      </c>
      <c r="BG195" s="344">
        <f t="shared" ca="1" si="423"/>
        <v>0</v>
      </c>
      <c r="BH195" s="344">
        <f t="shared" ca="1" si="423"/>
        <v>0</v>
      </c>
      <c r="BI195" s="344">
        <f t="shared" ca="1" si="423"/>
        <v>0</v>
      </c>
      <c r="BJ195" s="344">
        <f t="shared" ca="1" si="423"/>
        <v>0</v>
      </c>
      <c r="BK195" s="344">
        <f t="shared" ca="1" si="423"/>
        <v>0</v>
      </c>
      <c r="BL195" s="344">
        <f t="shared" ca="1" si="423"/>
        <v>0</v>
      </c>
      <c r="BM195" s="344">
        <f t="shared" ca="1" si="423"/>
        <v>0</v>
      </c>
      <c r="BN195" s="344">
        <f t="shared" ca="1" si="423"/>
        <v>0</v>
      </c>
      <c r="BO195" s="344">
        <f t="shared" ca="1" si="423"/>
        <v>0</v>
      </c>
      <c r="BP195" s="344">
        <f t="shared" ca="1" si="423"/>
        <v>0</v>
      </c>
      <c r="BQ195" s="344">
        <f t="shared" ref="BQ195:CS195" ca="1" si="424">IF(BQ$157="beräknas ej",0,BP195*IF(BQ$188&gt;$D$143,1,IF(BQ$188&lt;=$C$143,$C$142,$D$142))*IFERROR(INDEX($B$148:$E$154,MATCH($A195,$A$148:$A$154,0),MATCH(BQ$188,$B$146:$E$146,1)),0))</f>
        <v>0</v>
      </c>
      <c r="BR195" s="344">
        <f t="shared" ca="1" si="424"/>
        <v>0</v>
      </c>
      <c r="BS195" s="344">
        <f t="shared" ca="1" si="424"/>
        <v>0</v>
      </c>
      <c r="BT195" s="344">
        <f t="shared" ca="1" si="424"/>
        <v>0</v>
      </c>
      <c r="BU195" s="344">
        <f t="shared" si="424"/>
        <v>0</v>
      </c>
      <c r="BV195" s="344">
        <f t="shared" si="424"/>
        <v>0</v>
      </c>
      <c r="BW195" s="344">
        <f t="shared" si="424"/>
        <v>0</v>
      </c>
      <c r="BX195" s="344">
        <f t="shared" si="424"/>
        <v>0</v>
      </c>
      <c r="BY195" s="344">
        <f t="shared" si="424"/>
        <v>0</v>
      </c>
      <c r="BZ195" s="344">
        <f t="shared" si="424"/>
        <v>0</v>
      </c>
      <c r="CA195" s="344">
        <f t="shared" si="424"/>
        <v>0</v>
      </c>
      <c r="CB195" s="344">
        <f t="shared" si="424"/>
        <v>0</v>
      </c>
      <c r="CC195" s="344">
        <f t="shared" si="424"/>
        <v>0</v>
      </c>
      <c r="CD195" s="344">
        <f t="shared" si="424"/>
        <v>0</v>
      </c>
      <c r="CE195" s="344">
        <f t="shared" si="424"/>
        <v>0</v>
      </c>
      <c r="CF195" s="344">
        <f t="shared" si="424"/>
        <v>0</v>
      </c>
      <c r="CG195" s="344">
        <f t="shared" si="424"/>
        <v>0</v>
      </c>
      <c r="CH195" s="344">
        <f t="shared" si="424"/>
        <v>0</v>
      </c>
      <c r="CI195" s="344">
        <f t="shared" si="424"/>
        <v>0</v>
      </c>
      <c r="CJ195" s="344">
        <f t="shared" si="424"/>
        <v>0</v>
      </c>
      <c r="CK195" s="344">
        <f t="shared" si="424"/>
        <v>0</v>
      </c>
      <c r="CL195" s="344">
        <f t="shared" si="424"/>
        <v>0</v>
      </c>
      <c r="CM195" s="344">
        <f t="shared" si="424"/>
        <v>0</v>
      </c>
      <c r="CN195" s="344">
        <f t="shared" si="424"/>
        <v>0</v>
      </c>
      <c r="CO195" s="344">
        <f t="shared" si="424"/>
        <v>0</v>
      </c>
      <c r="CP195" s="344">
        <f t="shared" si="424"/>
        <v>0</v>
      </c>
      <c r="CQ195" s="344">
        <f t="shared" si="424"/>
        <v>0</v>
      </c>
      <c r="CR195" s="344">
        <f t="shared" si="424"/>
        <v>0</v>
      </c>
      <c r="CS195" s="344">
        <f t="shared" si="424"/>
        <v>0</v>
      </c>
    </row>
    <row r="196" spans="1:97" s="372" customFormat="1" x14ac:dyDescent="0.35">
      <c r="A196" s="337">
        <f t="shared" ref="A196:C196" si="425">A166</f>
        <v>0</v>
      </c>
      <c r="B196" s="337" t="str">
        <f t="shared" si="425"/>
        <v>0 0</v>
      </c>
      <c r="C196" s="344">
        <f t="shared" si="425"/>
        <v>0</v>
      </c>
      <c r="D196" s="344">
        <f ca="1">IFERROR('UA basår'!AC14+'UA basår'!AC44,0)</f>
        <v>0</v>
      </c>
      <c r="E196" s="344">
        <f t="shared" ref="E196:BP196" ca="1" si="426">IF(E$157="beräknas ej",0,D196*IF(E$188&gt;$D$143,1,IF(E$188&lt;=$C$143,$C$142,$D$142))*IFERROR(INDEX($B$148:$E$154,MATCH($A196,$A$148:$A$154,0),MATCH(E$188,$B$146:$E$146,1)),0))</f>
        <v>0</v>
      </c>
      <c r="F196" s="344">
        <f t="shared" ca="1" si="426"/>
        <v>0</v>
      </c>
      <c r="G196" s="344">
        <f t="shared" ca="1" si="426"/>
        <v>0</v>
      </c>
      <c r="H196" s="344">
        <f t="shared" ca="1" si="426"/>
        <v>0</v>
      </c>
      <c r="I196" s="344">
        <f t="shared" ca="1" si="426"/>
        <v>0</v>
      </c>
      <c r="J196" s="344">
        <f t="shared" ca="1" si="426"/>
        <v>0</v>
      </c>
      <c r="K196" s="344">
        <f t="shared" ca="1" si="426"/>
        <v>0</v>
      </c>
      <c r="L196" s="344">
        <f t="shared" ca="1" si="426"/>
        <v>0</v>
      </c>
      <c r="M196" s="344">
        <f t="shared" ca="1" si="426"/>
        <v>0</v>
      </c>
      <c r="N196" s="344">
        <f t="shared" ca="1" si="426"/>
        <v>0</v>
      </c>
      <c r="O196" s="344">
        <f t="shared" ca="1" si="426"/>
        <v>0</v>
      </c>
      <c r="P196" s="344">
        <f t="shared" ca="1" si="426"/>
        <v>0</v>
      </c>
      <c r="Q196" s="344">
        <f t="shared" ca="1" si="426"/>
        <v>0</v>
      </c>
      <c r="R196" s="344">
        <f t="shared" ca="1" si="426"/>
        <v>0</v>
      </c>
      <c r="S196" s="344">
        <f t="shared" ca="1" si="426"/>
        <v>0</v>
      </c>
      <c r="T196" s="344">
        <f t="shared" ca="1" si="426"/>
        <v>0</v>
      </c>
      <c r="U196" s="344">
        <f t="shared" ca="1" si="426"/>
        <v>0</v>
      </c>
      <c r="V196" s="344">
        <f t="shared" ca="1" si="426"/>
        <v>0</v>
      </c>
      <c r="W196" s="344">
        <f t="shared" ca="1" si="426"/>
        <v>0</v>
      </c>
      <c r="X196" s="344">
        <f t="shared" ca="1" si="426"/>
        <v>0</v>
      </c>
      <c r="Y196" s="344">
        <f t="shared" ca="1" si="426"/>
        <v>0</v>
      </c>
      <c r="Z196" s="344">
        <f t="shared" ca="1" si="426"/>
        <v>0</v>
      </c>
      <c r="AA196" s="344">
        <f t="shared" ca="1" si="426"/>
        <v>0</v>
      </c>
      <c r="AB196" s="344">
        <f t="shared" ca="1" si="426"/>
        <v>0</v>
      </c>
      <c r="AC196" s="344">
        <f t="shared" ca="1" si="426"/>
        <v>0</v>
      </c>
      <c r="AD196" s="344">
        <f t="shared" ca="1" si="426"/>
        <v>0</v>
      </c>
      <c r="AE196" s="344">
        <f t="shared" ca="1" si="426"/>
        <v>0</v>
      </c>
      <c r="AF196" s="344">
        <f t="shared" ca="1" si="426"/>
        <v>0</v>
      </c>
      <c r="AG196" s="344">
        <f t="shared" ca="1" si="426"/>
        <v>0</v>
      </c>
      <c r="AH196" s="344">
        <f t="shared" ca="1" si="426"/>
        <v>0</v>
      </c>
      <c r="AI196" s="344">
        <f t="shared" ca="1" si="426"/>
        <v>0</v>
      </c>
      <c r="AJ196" s="344">
        <f t="shared" ca="1" si="426"/>
        <v>0</v>
      </c>
      <c r="AK196" s="344">
        <f t="shared" ca="1" si="426"/>
        <v>0</v>
      </c>
      <c r="AL196" s="344">
        <f t="shared" ca="1" si="426"/>
        <v>0</v>
      </c>
      <c r="AM196" s="344">
        <f t="shared" ca="1" si="426"/>
        <v>0</v>
      </c>
      <c r="AN196" s="344">
        <f t="shared" ca="1" si="426"/>
        <v>0</v>
      </c>
      <c r="AO196" s="344">
        <f t="shared" ca="1" si="426"/>
        <v>0</v>
      </c>
      <c r="AP196" s="344">
        <f t="shared" ca="1" si="426"/>
        <v>0</v>
      </c>
      <c r="AQ196" s="344">
        <f t="shared" ca="1" si="426"/>
        <v>0</v>
      </c>
      <c r="AR196" s="344">
        <f t="shared" ca="1" si="426"/>
        <v>0</v>
      </c>
      <c r="AS196" s="344">
        <f t="shared" ca="1" si="426"/>
        <v>0</v>
      </c>
      <c r="AT196" s="344">
        <f t="shared" ca="1" si="426"/>
        <v>0</v>
      </c>
      <c r="AU196" s="344">
        <f t="shared" ca="1" si="426"/>
        <v>0</v>
      </c>
      <c r="AV196" s="344">
        <f t="shared" ca="1" si="426"/>
        <v>0</v>
      </c>
      <c r="AW196" s="344">
        <f t="shared" ca="1" si="426"/>
        <v>0</v>
      </c>
      <c r="AX196" s="344">
        <f t="shared" ca="1" si="426"/>
        <v>0</v>
      </c>
      <c r="AY196" s="344">
        <f t="shared" ca="1" si="426"/>
        <v>0</v>
      </c>
      <c r="AZ196" s="344">
        <f t="shared" ca="1" si="426"/>
        <v>0</v>
      </c>
      <c r="BA196" s="344">
        <f t="shared" ca="1" si="426"/>
        <v>0</v>
      </c>
      <c r="BB196" s="344">
        <f t="shared" ca="1" si="426"/>
        <v>0</v>
      </c>
      <c r="BC196" s="344">
        <f t="shared" ca="1" si="426"/>
        <v>0</v>
      </c>
      <c r="BD196" s="344">
        <f t="shared" ca="1" si="426"/>
        <v>0</v>
      </c>
      <c r="BE196" s="344">
        <f t="shared" ca="1" si="426"/>
        <v>0</v>
      </c>
      <c r="BF196" s="344">
        <f t="shared" ca="1" si="426"/>
        <v>0</v>
      </c>
      <c r="BG196" s="344">
        <f t="shared" ca="1" si="426"/>
        <v>0</v>
      </c>
      <c r="BH196" s="344">
        <f t="shared" ca="1" si="426"/>
        <v>0</v>
      </c>
      <c r="BI196" s="344">
        <f t="shared" ca="1" si="426"/>
        <v>0</v>
      </c>
      <c r="BJ196" s="344">
        <f t="shared" ca="1" si="426"/>
        <v>0</v>
      </c>
      <c r="BK196" s="344">
        <f t="shared" ca="1" si="426"/>
        <v>0</v>
      </c>
      <c r="BL196" s="344">
        <f t="shared" ca="1" si="426"/>
        <v>0</v>
      </c>
      <c r="BM196" s="344">
        <f t="shared" ca="1" si="426"/>
        <v>0</v>
      </c>
      <c r="BN196" s="344">
        <f t="shared" ca="1" si="426"/>
        <v>0</v>
      </c>
      <c r="BO196" s="344">
        <f t="shared" ca="1" si="426"/>
        <v>0</v>
      </c>
      <c r="BP196" s="344">
        <f t="shared" ca="1" si="426"/>
        <v>0</v>
      </c>
      <c r="BQ196" s="344">
        <f t="shared" ref="BQ196:CS196" ca="1" si="427">IF(BQ$157="beräknas ej",0,BP196*IF(BQ$188&gt;$D$143,1,IF(BQ$188&lt;=$C$143,$C$142,$D$142))*IFERROR(INDEX($B$148:$E$154,MATCH($A196,$A$148:$A$154,0),MATCH(BQ$188,$B$146:$E$146,1)),0))</f>
        <v>0</v>
      </c>
      <c r="BR196" s="344">
        <f t="shared" ca="1" si="427"/>
        <v>0</v>
      </c>
      <c r="BS196" s="344">
        <f t="shared" ca="1" si="427"/>
        <v>0</v>
      </c>
      <c r="BT196" s="344">
        <f t="shared" ca="1" si="427"/>
        <v>0</v>
      </c>
      <c r="BU196" s="344">
        <f t="shared" si="427"/>
        <v>0</v>
      </c>
      <c r="BV196" s="344">
        <f t="shared" si="427"/>
        <v>0</v>
      </c>
      <c r="BW196" s="344">
        <f t="shared" si="427"/>
        <v>0</v>
      </c>
      <c r="BX196" s="344">
        <f t="shared" si="427"/>
        <v>0</v>
      </c>
      <c r="BY196" s="344">
        <f t="shared" si="427"/>
        <v>0</v>
      </c>
      <c r="BZ196" s="344">
        <f t="shared" si="427"/>
        <v>0</v>
      </c>
      <c r="CA196" s="344">
        <f t="shared" si="427"/>
        <v>0</v>
      </c>
      <c r="CB196" s="344">
        <f t="shared" si="427"/>
        <v>0</v>
      </c>
      <c r="CC196" s="344">
        <f t="shared" si="427"/>
        <v>0</v>
      </c>
      <c r="CD196" s="344">
        <f t="shared" si="427"/>
        <v>0</v>
      </c>
      <c r="CE196" s="344">
        <f t="shared" si="427"/>
        <v>0</v>
      </c>
      <c r="CF196" s="344">
        <f t="shared" si="427"/>
        <v>0</v>
      </c>
      <c r="CG196" s="344">
        <f t="shared" si="427"/>
        <v>0</v>
      </c>
      <c r="CH196" s="344">
        <f t="shared" si="427"/>
        <v>0</v>
      </c>
      <c r="CI196" s="344">
        <f t="shared" si="427"/>
        <v>0</v>
      </c>
      <c r="CJ196" s="344">
        <f t="shared" si="427"/>
        <v>0</v>
      </c>
      <c r="CK196" s="344">
        <f t="shared" si="427"/>
        <v>0</v>
      </c>
      <c r="CL196" s="344">
        <f t="shared" si="427"/>
        <v>0</v>
      </c>
      <c r="CM196" s="344">
        <f t="shared" si="427"/>
        <v>0</v>
      </c>
      <c r="CN196" s="344">
        <f t="shared" si="427"/>
        <v>0</v>
      </c>
      <c r="CO196" s="344">
        <f t="shared" si="427"/>
        <v>0</v>
      </c>
      <c r="CP196" s="344">
        <f t="shared" si="427"/>
        <v>0</v>
      </c>
      <c r="CQ196" s="344">
        <f t="shared" si="427"/>
        <v>0</v>
      </c>
      <c r="CR196" s="344">
        <f t="shared" si="427"/>
        <v>0</v>
      </c>
      <c r="CS196" s="344">
        <f t="shared" si="427"/>
        <v>0</v>
      </c>
    </row>
    <row r="197" spans="1:97" s="372" customFormat="1" x14ac:dyDescent="0.35">
      <c r="A197" s="337">
        <f t="shared" ref="A197:C197" si="428">A167</f>
        <v>0</v>
      </c>
      <c r="B197" s="337" t="str">
        <f t="shared" si="428"/>
        <v>0 0</v>
      </c>
      <c r="C197" s="344">
        <f t="shared" si="428"/>
        <v>0</v>
      </c>
      <c r="D197" s="344">
        <f ca="1">IFERROR('UA basår'!AC15+'UA basår'!AC45,0)</f>
        <v>0</v>
      </c>
      <c r="E197" s="344">
        <f t="shared" ref="E197:BP197" ca="1" si="429">IF(E$157="beräknas ej",0,D197*IF(E$188&gt;$D$143,1,IF(E$188&lt;=$C$143,$C$142,$D$142))*IFERROR(INDEX($B$148:$E$154,MATCH($A197,$A$148:$A$154,0),MATCH(E$188,$B$146:$E$146,1)),0))</f>
        <v>0</v>
      </c>
      <c r="F197" s="344">
        <f t="shared" ca="1" si="429"/>
        <v>0</v>
      </c>
      <c r="G197" s="344">
        <f t="shared" ca="1" si="429"/>
        <v>0</v>
      </c>
      <c r="H197" s="344">
        <f t="shared" ca="1" si="429"/>
        <v>0</v>
      </c>
      <c r="I197" s="344">
        <f t="shared" ca="1" si="429"/>
        <v>0</v>
      </c>
      <c r="J197" s="344">
        <f t="shared" ca="1" si="429"/>
        <v>0</v>
      </c>
      <c r="K197" s="344">
        <f t="shared" ca="1" si="429"/>
        <v>0</v>
      </c>
      <c r="L197" s="344">
        <f t="shared" ca="1" si="429"/>
        <v>0</v>
      </c>
      <c r="M197" s="344">
        <f t="shared" ca="1" si="429"/>
        <v>0</v>
      </c>
      <c r="N197" s="344">
        <f t="shared" ca="1" si="429"/>
        <v>0</v>
      </c>
      <c r="O197" s="344">
        <f t="shared" ca="1" si="429"/>
        <v>0</v>
      </c>
      <c r="P197" s="344">
        <f t="shared" ca="1" si="429"/>
        <v>0</v>
      </c>
      <c r="Q197" s="344">
        <f t="shared" ca="1" si="429"/>
        <v>0</v>
      </c>
      <c r="R197" s="344">
        <f t="shared" ca="1" si="429"/>
        <v>0</v>
      </c>
      <c r="S197" s="344">
        <f t="shared" ca="1" si="429"/>
        <v>0</v>
      </c>
      <c r="T197" s="344">
        <f t="shared" ca="1" si="429"/>
        <v>0</v>
      </c>
      <c r="U197" s="344">
        <f t="shared" ca="1" si="429"/>
        <v>0</v>
      </c>
      <c r="V197" s="344">
        <f t="shared" ca="1" si="429"/>
        <v>0</v>
      </c>
      <c r="W197" s="344">
        <f t="shared" ca="1" si="429"/>
        <v>0</v>
      </c>
      <c r="X197" s="344">
        <f t="shared" ca="1" si="429"/>
        <v>0</v>
      </c>
      <c r="Y197" s="344">
        <f t="shared" ca="1" si="429"/>
        <v>0</v>
      </c>
      <c r="Z197" s="344">
        <f t="shared" ca="1" si="429"/>
        <v>0</v>
      </c>
      <c r="AA197" s="344">
        <f t="shared" ca="1" si="429"/>
        <v>0</v>
      </c>
      <c r="AB197" s="344">
        <f t="shared" ca="1" si="429"/>
        <v>0</v>
      </c>
      <c r="AC197" s="344">
        <f t="shared" ca="1" si="429"/>
        <v>0</v>
      </c>
      <c r="AD197" s="344">
        <f t="shared" ca="1" si="429"/>
        <v>0</v>
      </c>
      <c r="AE197" s="344">
        <f t="shared" ca="1" si="429"/>
        <v>0</v>
      </c>
      <c r="AF197" s="344">
        <f t="shared" ca="1" si="429"/>
        <v>0</v>
      </c>
      <c r="AG197" s="344">
        <f t="shared" ca="1" si="429"/>
        <v>0</v>
      </c>
      <c r="AH197" s="344">
        <f t="shared" ca="1" si="429"/>
        <v>0</v>
      </c>
      <c r="AI197" s="344">
        <f t="shared" ca="1" si="429"/>
        <v>0</v>
      </c>
      <c r="AJ197" s="344">
        <f t="shared" ca="1" si="429"/>
        <v>0</v>
      </c>
      <c r="AK197" s="344">
        <f t="shared" ca="1" si="429"/>
        <v>0</v>
      </c>
      <c r="AL197" s="344">
        <f t="shared" ca="1" si="429"/>
        <v>0</v>
      </c>
      <c r="AM197" s="344">
        <f t="shared" ca="1" si="429"/>
        <v>0</v>
      </c>
      <c r="AN197" s="344">
        <f t="shared" ca="1" si="429"/>
        <v>0</v>
      </c>
      <c r="AO197" s="344">
        <f t="shared" ca="1" si="429"/>
        <v>0</v>
      </c>
      <c r="AP197" s="344">
        <f t="shared" ca="1" si="429"/>
        <v>0</v>
      </c>
      <c r="AQ197" s="344">
        <f t="shared" ca="1" si="429"/>
        <v>0</v>
      </c>
      <c r="AR197" s="344">
        <f t="shared" ca="1" si="429"/>
        <v>0</v>
      </c>
      <c r="AS197" s="344">
        <f t="shared" ca="1" si="429"/>
        <v>0</v>
      </c>
      <c r="AT197" s="344">
        <f t="shared" ca="1" si="429"/>
        <v>0</v>
      </c>
      <c r="AU197" s="344">
        <f t="shared" ca="1" si="429"/>
        <v>0</v>
      </c>
      <c r="AV197" s="344">
        <f t="shared" ca="1" si="429"/>
        <v>0</v>
      </c>
      <c r="AW197" s="344">
        <f t="shared" ca="1" si="429"/>
        <v>0</v>
      </c>
      <c r="AX197" s="344">
        <f t="shared" ca="1" si="429"/>
        <v>0</v>
      </c>
      <c r="AY197" s="344">
        <f t="shared" ca="1" si="429"/>
        <v>0</v>
      </c>
      <c r="AZ197" s="344">
        <f t="shared" ca="1" si="429"/>
        <v>0</v>
      </c>
      <c r="BA197" s="344">
        <f t="shared" ca="1" si="429"/>
        <v>0</v>
      </c>
      <c r="BB197" s="344">
        <f t="shared" ca="1" si="429"/>
        <v>0</v>
      </c>
      <c r="BC197" s="344">
        <f t="shared" ca="1" si="429"/>
        <v>0</v>
      </c>
      <c r="BD197" s="344">
        <f t="shared" ca="1" si="429"/>
        <v>0</v>
      </c>
      <c r="BE197" s="344">
        <f t="shared" ca="1" si="429"/>
        <v>0</v>
      </c>
      <c r="BF197" s="344">
        <f t="shared" ca="1" si="429"/>
        <v>0</v>
      </c>
      <c r="BG197" s="344">
        <f t="shared" ca="1" si="429"/>
        <v>0</v>
      </c>
      <c r="BH197" s="344">
        <f t="shared" ca="1" si="429"/>
        <v>0</v>
      </c>
      <c r="BI197" s="344">
        <f t="shared" ca="1" si="429"/>
        <v>0</v>
      </c>
      <c r="BJ197" s="344">
        <f t="shared" ca="1" si="429"/>
        <v>0</v>
      </c>
      <c r="BK197" s="344">
        <f t="shared" ca="1" si="429"/>
        <v>0</v>
      </c>
      <c r="BL197" s="344">
        <f t="shared" ca="1" si="429"/>
        <v>0</v>
      </c>
      <c r="BM197" s="344">
        <f t="shared" ca="1" si="429"/>
        <v>0</v>
      </c>
      <c r="BN197" s="344">
        <f t="shared" ca="1" si="429"/>
        <v>0</v>
      </c>
      <c r="BO197" s="344">
        <f t="shared" ca="1" si="429"/>
        <v>0</v>
      </c>
      <c r="BP197" s="344">
        <f t="shared" ca="1" si="429"/>
        <v>0</v>
      </c>
      <c r="BQ197" s="344">
        <f t="shared" ref="BQ197:CS197" ca="1" si="430">IF(BQ$157="beräknas ej",0,BP197*IF(BQ$188&gt;$D$143,1,IF(BQ$188&lt;=$C$143,$C$142,$D$142))*IFERROR(INDEX($B$148:$E$154,MATCH($A197,$A$148:$A$154,0),MATCH(BQ$188,$B$146:$E$146,1)),0))</f>
        <v>0</v>
      </c>
      <c r="BR197" s="344">
        <f t="shared" ca="1" si="430"/>
        <v>0</v>
      </c>
      <c r="BS197" s="344">
        <f t="shared" ca="1" si="430"/>
        <v>0</v>
      </c>
      <c r="BT197" s="344">
        <f t="shared" ca="1" si="430"/>
        <v>0</v>
      </c>
      <c r="BU197" s="344">
        <f t="shared" si="430"/>
        <v>0</v>
      </c>
      <c r="BV197" s="344">
        <f t="shared" si="430"/>
        <v>0</v>
      </c>
      <c r="BW197" s="344">
        <f t="shared" si="430"/>
        <v>0</v>
      </c>
      <c r="BX197" s="344">
        <f t="shared" si="430"/>
        <v>0</v>
      </c>
      <c r="BY197" s="344">
        <f t="shared" si="430"/>
        <v>0</v>
      </c>
      <c r="BZ197" s="344">
        <f t="shared" si="430"/>
        <v>0</v>
      </c>
      <c r="CA197" s="344">
        <f t="shared" si="430"/>
        <v>0</v>
      </c>
      <c r="CB197" s="344">
        <f t="shared" si="430"/>
        <v>0</v>
      </c>
      <c r="CC197" s="344">
        <f t="shared" si="430"/>
        <v>0</v>
      </c>
      <c r="CD197" s="344">
        <f t="shared" si="430"/>
        <v>0</v>
      </c>
      <c r="CE197" s="344">
        <f t="shared" si="430"/>
        <v>0</v>
      </c>
      <c r="CF197" s="344">
        <f t="shared" si="430"/>
        <v>0</v>
      </c>
      <c r="CG197" s="344">
        <f t="shared" si="430"/>
        <v>0</v>
      </c>
      <c r="CH197" s="344">
        <f t="shared" si="430"/>
        <v>0</v>
      </c>
      <c r="CI197" s="344">
        <f t="shared" si="430"/>
        <v>0</v>
      </c>
      <c r="CJ197" s="344">
        <f t="shared" si="430"/>
        <v>0</v>
      </c>
      <c r="CK197" s="344">
        <f t="shared" si="430"/>
        <v>0</v>
      </c>
      <c r="CL197" s="344">
        <f t="shared" si="430"/>
        <v>0</v>
      </c>
      <c r="CM197" s="344">
        <f t="shared" si="430"/>
        <v>0</v>
      </c>
      <c r="CN197" s="344">
        <f t="shared" si="430"/>
        <v>0</v>
      </c>
      <c r="CO197" s="344">
        <f t="shared" si="430"/>
        <v>0</v>
      </c>
      <c r="CP197" s="344">
        <f t="shared" si="430"/>
        <v>0</v>
      </c>
      <c r="CQ197" s="344">
        <f t="shared" si="430"/>
        <v>0</v>
      </c>
      <c r="CR197" s="344">
        <f t="shared" si="430"/>
        <v>0</v>
      </c>
      <c r="CS197" s="344">
        <f t="shared" si="430"/>
        <v>0</v>
      </c>
    </row>
    <row r="198" spans="1:97" s="372" customFormat="1" x14ac:dyDescent="0.35">
      <c r="A198" s="337">
        <f t="shared" ref="A198:C198" si="431">A168</f>
        <v>0</v>
      </c>
      <c r="B198" s="337" t="str">
        <f t="shared" si="431"/>
        <v>0 0</v>
      </c>
      <c r="C198" s="344">
        <f t="shared" si="431"/>
        <v>0</v>
      </c>
      <c r="D198" s="344">
        <f ca="1">IFERROR('UA basår'!AC16+'UA basår'!AC46,0)</f>
        <v>0</v>
      </c>
      <c r="E198" s="344">
        <f t="shared" ref="E198:BP198" ca="1" si="432">IF(E$157="beräknas ej",0,D198*IF(E$188&gt;$D$143,1,IF(E$188&lt;=$C$143,$C$142,$D$142))*IFERROR(INDEX($B$148:$E$154,MATCH($A198,$A$148:$A$154,0),MATCH(E$188,$B$146:$E$146,1)),0))</f>
        <v>0</v>
      </c>
      <c r="F198" s="344">
        <f t="shared" ca="1" si="432"/>
        <v>0</v>
      </c>
      <c r="G198" s="344">
        <f t="shared" ca="1" si="432"/>
        <v>0</v>
      </c>
      <c r="H198" s="344">
        <f t="shared" ca="1" si="432"/>
        <v>0</v>
      </c>
      <c r="I198" s="344">
        <f t="shared" ca="1" si="432"/>
        <v>0</v>
      </c>
      <c r="J198" s="344">
        <f t="shared" ca="1" si="432"/>
        <v>0</v>
      </c>
      <c r="K198" s="344">
        <f t="shared" ca="1" si="432"/>
        <v>0</v>
      </c>
      <c r="L198" s="344">
        <f t="shared" ca="1" si="432"/>
        <v>0</v>
      </c>
      <c r="M198" s="344">
        <f t="shared" ca="1" si="432"/>
        <v>0</v>
      </c>
      <c r="N198" s="344">
        <f t="shared" ca="1" si="432"/>
        <v>0</v>
      </c>
      <c r="O198" s="344">
        <f t="shared" ca="1" si="432"/>
        <v>0</v>
      </c>
      <c r="P198" s="344">
        <f t="shared" ca="1" si="432"/>
        <v>0</v>
      </c>
      <c r="Q198" s="344">
        <f t="shared" ca="1" si="432"/>
        <v>0</v>
      </c>
      <c r="R198" s="344">
        <f t="shared" ca="1" si="432"/>
        <v>0</v>
      </c>
      <c r="S198" s="344">
        <f t="shared" ca="1" si="432"/>
        <v>0</v>
      </c>
      <c r="T198" s="344">
        <f t="shared" ca="1" si="432"/>
        <v>0</v>
      </c>
      <c r="U198" s="344">
        <f t="shared" ca="1" si="432"/>
        <v>0</v>
      </c>
      <c r="V198" s="344">
        <f t="shared" ca="1" si="432"/>
        <v>0</v>
      </c>
      <c r="W198" s="344">
        <f t="shared" ca="1" si="432"/>
        <v>0</v>
      </c>
      <c r="X198" s="344">
        <f t="shared" ca="1" si="432"/>
        <v>0</v>
      </c>
      <c r="Y198" s="344">
        <f t="shared" ca="1" si="432"/>
        <v>0</v>
      </c>
      <c r="Z198" s="344">
        <f t="shared" ca="1" si="432"/>
        <v>0</v>
      </c>
      <c r="AA198" s="344">
        <f t="shared" ca="1" si="432"/>
        <v>0</v>
      </c>
      <c r="AB198" s="344">
        <f t="shared" ca="1" si="432"/>
        <v>0</v>
      </c>
      <c r="AC198" s="344">
        <f t="shared" ca="1" si="432"/>
        <v>0</v>
      </c>
      <c r="AD198" s="344">
        <f t="shared" ca="1" si="432"/>
        <v>0</v>
      </c>
      <c r="AE198" s="344">
        <f t="shared" ca="1" si="432"/>
        <v>0</v>
      </c>
      <c r="AF198" s="344">
        <f t="shared" ca="1" si="432"/>
        <v>0</v>
      </c>
      <c r="AG198" s="344">
        <f t="shared" ca="1" si="432"/>
        <v>0</v>
      </c>
      <c r="AH198" s="344">
        <f t="shared" ca="1" si="432"/>
        <v>0</v>
      </c>
      <c r="AI198" s="344">
        <f t="shared" ca="1" si="432"/>
        <v>0</v>
      </c>
      <c r="AJ198" s="344">
        <f t="shared" ca="1" si="432"/>
        <v>0</v>
      </c>
      <c r="AK198" s="344">
        <f t="shared" ca="1" si="432"/>
        <v>0</v>
      </c>
      <c r="AL198" s="344">
        <f t="shared" ca="1" si="432"/>
        <v>0</v>
      </c>
      <c r="AM198" s="344">
        <f t="shared" ca="1" si="432"/>
        <v>0</v>
      </c>
      <c r="AN198" s="344">
        <f t="shared" ca="1" si="432"/>
        <v>0</v>
      </c>
      <c r="AO198" s="344">
        <f t="shared" ca="1" si="432"/>
        <v>0</v>
      </c>
      <c r="AP198" s="344">
        <f t="shared" ca="1" si="432"/>
        <v>0</v>
      </c>
      <c r="AQ198" s="344">
        <f t="shared" ca="1" si="432"/>
        <v>0</v>
      </c>
      <c r="AR198" s="344">
        <f t="shared" ca="1" si="432"/>
        <v>0</v>
      </c>
      <c r="AS198" s="344">
        <f t="shared" ca="1" si="432"/>
        <v>0</v>
      </c>
      <c r="AT198" s="344">
        <f t="shared" ca="1" si="432"/>
        <v>0</v>
      </c>
      <c r="AU198" s="344">
        <f t="shared" ca="1" si="432"/>
        <v>0</v>
      </c>
      <c r="AV198" s="344">
        <f t="shared" ca="1" si="432"/>
        <v>0</v>
      </c>
      <c r="AW198" s="344">
        <f t="shared" ca="1" si="432"/>
        <v>0</v>
      </c>
      <c r="AX198" s="344">
        <f t="shared" ca="1" si="432"/>
        <v>0</v>
      </c>
      <c r="AY198" s="344">
        <f t="shared" ca="1" si="432"/>
        <v>0</v>
      </c>
      <c r="AZ198" s="344">
        <f t="shared" ca="1" si="432"/>
        <v>0</v>
      </c>
      <c r="BA198" s="344">
        <f t="shared" ca="1" si="432"/>
        <v>0</v>
      </c>
      <c r="BB198" s="344">
        <f t="shared" ca="1" si="432"/>
        <v>0</v>
      </c>
      <c r="BC198" s="344">
        <f t="shared" ca="1" si="432"/>
        <v>0</v>
      </c>
      <c r="BD198" s="344">
        <f t="shared" ca="1" si="432"/>
        <v>0</v>
      </c>
      <c r="BE198" s="344">
        <f t="shared" ca="1" si="432"/>
        <v>0</v>
      </c>
      <c r="BF198" s="344">
        <f t="shared" ca="1" si="432"/>
        <v>0</v>
      </c>
      <c r="BG198" s="344">
        <f t="shared" ca="1" si="432"/>
        <v>0</v>
      </c>
      <c r="BH198" s="344">
        <f t="shared" ca="1" si="432"/>
        <v>0</v>
      </c>
      <c r="BI198" s="344">
        <f t="shared" ca="1" si="432"/>
        <v>0</v>
      </c>
      <c r="BJ198" s="344">
        <f t="shared" ca="1" si="432"/>
        <v>0</v>
      </c>
      <c r="BK198" s="344">
        <f t="shared" ca="1" si="432"/>
        <v>0</v>
      </c>
      <c r="BL198" s="344">
        <f t="shared" ca="1" si="432"/>
        <v>0</v>
      </c>
      <c r="BM198" s="344">
        <f t="shared" ca="1" si="432"/>
        <v>0</v>
      </c>
      <c r="BN198" s="344">
        <f t="shared" ca="1" si="432"/>
        <v>0</v>
      </c>
      <c r="BO198" s="344">
        <f t="shared" ca="1" si="432"/>
        <v>0</v>
      </c>
      <c r="BP198" s="344">
        <f t="shared" ca="1" si="432"/>
        <v>0</v>
      </c>
      <c r="BQ198" s="344">
        <f t="shared" ref="BQ198:CS198" ca="1" si="433">IF(BQ$157="beräknas ej",0,BP198*IF(BQ$188&gt;$D$143,1,IF(BQ$188&lt;=$C$143,$C$142,$D$142))*IFERROR(INDEX($B$148:$E$154,MATCH($A198,$A$148:$A$154,0),MATCH(BQ$188,$B$146:$E$146,1)),0))</f>
        <v>0</v>
      </c>
      <c r="BR198" s="344">
        <f t="shared" ca="1" si="433"/>
        <v>0</v>
      </c>
      <c r="BS198" s="344">
        <f t="shared" ca="1" si="433"/>
        <v>0</v>
      </c>
      <c r="BT198" s="344">
        <f t="shared" ca="1" si="433"/>
        <v>0</v>
      </c>
      <c r="BU198" s="344">
        <f t="shared" si="433"/>
        <v>0</v>
      </c>
      <c r="BV198" s="344">
        <f t="shared" si="433"/>
        <v>0</v>
      </c>
      <c r="BW198" s="344">
        <f t="shared" si="433"/>
        <v>0</v>
      </c>
      <c r="BX198" s="344">
        <f t="shared" si="433"/>
        <v>0</v>
      </c>
      <c r="BY198" s="344">
        <f t="shared" si="433"/>
        <v>0</v>
      </c>
      <c r="BZ198" s="344">
        <f t="shared" si="433"/>
        <v>0</v>
      </c>
      <c r="CA198" s="344">
        <f t="shared" si="433"/>
        <v>0</v>
      </c>
      <c r="CB198" s="344">
        <f t="shared" si="433"/>
        <v>0</v>
      </c>
      <c r="CC198" s="344">
        <f t="shared" si="433"/>
        <v>0</v>
      </c>
      <c r="CD198" s="344">
        <f t="shared" si="433"/>
        <v>0</v>
      </c>
      <c r="CE198" s="344">
        <f t="shared" si="433"/>
        <v>0</v>
      </c>
      <c r="CF198" s="344">
        <f t="shared" si="433"/>
        <v>0</v>
      </c>
      <c r="CG198" s="344">
        <f t="shared" si="433"/>
        <v>0</v>
      </c>
      <c r="CH198" s="344">
        <f t="shared" si="433"/>
        <v>0</v>
      </c>
      <c r="CI198" s="344">
        <f t="shared" si="433"/>
        <v>0</v>
      </c>
      <c r="CJ198" s="344">
        <f t="shared" si="433"/>
        <v>0</v>
      </c>
      <c r="CK198" s="344">
        <f t="shared" si="433"/>
        <v>0</v>
      </c>
      <c r="CL198" s="344">
        <f t="shared" si="433"/>
        <v>0</v>
      </c>
      <c r="CM198" s="344">
        <f t="shared" si="433"/>
        <v>0</v>
      </c>
      <c r="CN198" s="344">
        <f t="shared" si="433"/>
        <v>0</v>
      </c>
      <c r="CO198" s="344">
        <f t="shared" si="433"/>
        <v>0</v>
      </c>
      <c r="CP198" s="344">
        <f t="shared" si="433"/>
        <v>0</v>
      </c>
      <c r="CQ198" s="344">
        <f t="shared" si="433"/>
        <v>0</v>
      </c>
      <c r="CR198" s="344">
        <f t="shared" si="433"/>
        <v>0</v>
      </c>
      <c r="CS198" s="344">
        <f t="shared" si="433"/>
        <v>0</v>
      </c>
    </row>
    <row r="199" spans="1:97" s="372" customFormat="1" x14ac:dyDescent="0.35">
      <c r="A199" s="337">
        <f t="shared" ref="A199:C199" si="434">A169</f>
        <v>0</v>
      </c>
      <c r="B199" s="337" t="str">
        <f t="shared" si="434"/>
        <v>0 0</v>
      </c>
      <c r="C199" s="344">
        <f t="shared" si="434"/>
        <v>0</v>
      </c>
      <c r="D199" s="344">
        <f ca="1">IFERROR('UA basår'!AC17+'UA basår'!AC47,0)</f>
        <v>0</v>
      </c>
      <c r="E199" s="344">
        <f t="shared" ref="E199:BP199" ca="1" si="435">IF(E$157="beräknas ej",0,D199*IF(E$188&gt;$D$143,1,IF(E$188&lt;=$C$143,$C$142,$D$142))*IFERROR(INDEX($B$148:$E$154,MATCH($A199,$A$148:$A$154,0),MATCH(E$188,$B$146:$E$146,1)),0))</f>
        <v>0</v>
      </c>
      <c r="F199" s="344">
        <f t="shared" ca="1" si="435"/>
        <v>0</v>
      </c>
      <c r="G199" s="344">
        <f t="shared" ca="1" si="435"/>
        <v>0</v>
      </c>
      <c r="H199" s="344">
        <f t="shared" ca="1" si="435"/>
        <v>0</v>
      </c>
      <c r="I199" s="344">
        <f t="shared" ca="1" si="435"/>
        <v>0</v>
      </c>
      <c r="J199" s="344">
        <f t="shared" ca="1" si="435"/>
        <v>0</v>
      </c>
      <c r="K199" s="344">
        <f t="shared" ca="1" si="435"/>
        <v>0</v>
      </c>
      <c r="L199" s="344">
        <f t="shared" ca="1" si="435"/>
        <v>0</v>
      </c>
      <c r="M199" s="344">
        <f t="shared" ca="1" si="435"/>
        <v>0</v>
      </c>
      <c r="N199" s="344">
        <f t="shared" ca="1" si="435"/>
        <v>0</v>
      </c>
      <c r="O199" s="344">
        <f t="shared" ca="1" si="435"/>
        <v>0</v>
      </c>
      <c r="P199" s="344">
        <f t="shared" ca="1" si="435"/>
        <v>0</v>
      </c>
      <c r="Q199" s="344">
        <f t="shared" ca="1" si="435"/>
        <v>0</v>
      </c>
      <c r="R199" s="344">
        <f t="shared" ca="1" si="435"/>
        <v>0</v>
      </c>
      <c r="S199" s="344">
        <f t="shared" ca="1" si="435"/>
        <v>0</v>
      </c>
      <c r="T199" s="344">
        <f t="shared" ca="1" si="435"/>
        <v>0</v>
      </c>
      <c r="U199" s="344">
        <f t="shared" ca="1" si="435"/>
        <v>0</v>
      </c>
      <c r="V199" s="344">
        <f t="shared" ca="1" si="435"/>
        <v>0</v>
      </c>
      <c r="W199" s="344">
        <f t="shared" ca="1" si="435"/>
        <v>0</v>
      </c>
      <c r="X199" s="344">
        <f t="shared" ca="1" si="435"/>
        <v>0</v>
      </c>
      <c r="Y199" s="344">
        <f t="shared" ca="1" si="435"/>
        <v>0</v>
      </c>
      <c r="Z199" s="344">
        <f t="shared" ca="1" si="435"/>
        <v>0</v>
      </c>
      <c r="AA199" s="344">
        <f t="shared" ca="1" si="435"/>
        <v>0</v>
      </c>
      <c r="AB199" s="344">
        <f t="shared" ca="1" si="435"/>
        <v>0</v>
      </c>
      <c r="AC199" s="344">
        <f t="shared" ca="1" si="435"/>
        <v>0</v>
      </c>
      <c r="AD199" s="344">
        <f t="shared" ca="1" si="435"/>
        <v>0</v>
      </c>
      <c r="AE199" s="344">
        <f t="shared" ca="1" si="435"/>
        <v>0</v>
      </c>
      <c r="AF199" s="344">
        <f t="shared" ca="1" si="435"/>
        <v>0</v>
      </c>
      <c r="AG199" s="344">
        <f t="shared" ca="1" si="435"/>
        <v>0</v>
      </c>
      <c r="AH199" s="344">
        <f t="shared" ca="1" si="435"/>
        <v>0</v>
      </c>
      <c r="AI199" s="344">
        <f t="shared" ca="1" si="435"/>
        <v>0</v>
      </c>
      <c r="AJ199" s="344">
        <f t="shared" ca="1" si="435"/>
        <v>0</v>
      </c>
      <c r="AK199" s="344">
        <f t="shared" ca="1" si="435"/>
        <v>0</v>
      </c>
      <c r="AL199" s="344">
        <f t="shared" ca="1" si="435"/>
        <v>0</v>
      </c>
      <c r="AM199" s="344">
        <f t="shared" ca="1" si="435"/>
        <v>0</v>
      </c>
      <c r="AN199" s="344">
        <f t="shared" ca="1" si="435"/>
        <v>0</v>
      </c>
      <c r="AO199" s="344">
        <f t="shared" ca="1" si="435"/>
        <v>0</v>
      </c>
      <c r="AP199" s="344">
        <f t="shared" ca="1" si="435"/>
        <v>0</v>
      </c>
      <c r="AQ199" s="344">
        <f t="shared" ca="1" si="435"/>
        <v>0</v>
      </c>
      <c r="AR199" s="344">
        <f t="shared" ca="1" si="435"/>
        <v>0</v>
      </c>
      <c r="AS199" s="344">
        <f t="shared" ca="1" si="435"/>
        <v>0</v>
      </c>
      <c r="AT199" s="344">
        <f t="shared" ca="1" si="435"/>
        <v>0</v>
      </c>
      <c r="AU199" s="344">
        <f t="shared" ca="1" si="435"/>
        <v>0</v>
      </c>
      <c r="AV199" s="344">
        <f t="shared" ca="1" si="435"/>
        <v>0</v>
      </c>
      <c r="AW199" s="344">
        <f t="shared" ca="1" si="435"/>
        <v>0</v>
      </c>
      <c r="AX199" s="344">
        <f t="shared" ca="1" si="435"/>
        <v>0</v>
      </c>
      <c r="AY199" s="344">
        <f t="shared" ca="1" si="435"/>
        <v>0</v>
      </c>
      <c r="AZ199" s="344">
        <f t="shared" ca="1" si="435"/>
        <v>0</v>
      </c>
      <c r="BA199" s="344">
        <f t="shared" ca="1" si="435"/>
        <v>0</v>
      </c>
      <c r="BB199" s="344">
        <f t="shared" ca="1" si="435"/>
        <v>0</v>
      </c>
      <c r="BC199" s="344">
        <f t="shared" ca="1" si="435"/>
        <v>0</v>
      </c>
      <c r="BD199" s="344">
        <f t="shared" ca="1" si="435"/>
        <v>0</v>
      </c>
      <c r="BE199" s="344">
        <f t="shared" ca="1" si="435"/>
        <v>0</v>
      </c>
      <c r="BF199" s="344">
        <f t="shared" ca="1" si="435"/>
        <v>0</v>
      </c>
      <c r="BG199" s="344">
        <f t="shared" ca="1" si="435"/>
        <v>0</v>
      </c>
      <c r="BH199" s="344">
        <f t="shared" ca="1" si="435"/>
        <v>0</v>
      </c>
      <c r="BI199" s="344">
        <f t="shared" ca="1" si="435"/>
        <v>0</v>
      </c>
      <c r="BJ199" s="344">
        <f t="shared" ca="1" si="435"/>
        <v>0</v>
      </c>
      <c r="BK199" s="344">
        <f t="shared" ca="1" si="435"/>
        <v>0</v>
      </c>
      <c r="BL199" s="344">
        <f t="shared" ca="1" si="435"/>
        <v>0</v>
      </c>
      <c r="BM199" s="344">
        <f t="shared" ca="1" si="435"/>
        <v>0</v>
      </c>
      <c r="BN199" s="344">
        <f t="shared" ca="1" si="435"/>
        <v>0</v>
      </c>
      <c r="BO199" s="344">
        <f t="shared" ca="1" si="435"/>
        <v>0</v>
      </c>
      <c r="BP199" s="344">
        <f t="shared" ca="1" si="435"/>
        <v>0</v>
      </c>
      <c r="BQ199" s="344">
        <f t="shared" ref="BQ199:CS199" ca="1" si="436">IF(BQ$157="beräknas ej",0,BP199*IF(BQ$188&gt;$D$143,1,IF(BQ$188&lt;=$C$143,$C$142,$D$142))*IFERROR(INDEX($B$148:$E$154,MATCH($A199,$A$148:$A$154,0),MATCH(BQ$188,$B$146:$E$146,1)),0))</f>
        <v>0</v>
      </c>
      <c r="BR199" s="344">
        <f t="shared" ca="1" si="436"/>
        <v>0</v>
      </c>
      <c r="BS199" s="344">
        <f t="shared" ca="1" si="436"/>
        <v>0</v>
      </c>
      <c r="BT199" s="344">
        <f t="shared" ca="1" si="436"/>
        <v>0</v>
      </c>
      <c r="BU199" s="344">
        <f t="shared" si="436"/>
        <v>0</v>
      </c>
      <c r="BV199" s="344">
        <f t="shared" si="436"/>
        <v>0</v>
      </c>
      <c r="BW199" s="344">
        <f t="shared" si="436"/>
        <v>0</v>
      </c>
      <c r="BX199" s="344">
        <f t="shared" si="436"/>
        <v>0</v>
      </c>
      <c r="BY199" s="344">
        <f t="shared" si="436"/>
        <v>0</v>
      </c>
      <c r="BZ199" s="344">
        <f t="shared" si="436"/>
        <v>0</v>
      </c>
      <c r="CA199" s="344">
        <f t="shared" si="436"/>
        <v>0</v>
      </c>
      <c r="CB199" s="344">
        <f t="shared" si="436"/>
        <v>0</v>
      </c>
      <c r="CC199" s="344">
        <f t="shared" si="436"/>
        <v>0</v>
      </c>
      <c r="CD199" s="344">
        <f t="shared" si="436"/>
        <v>0</v>
      </c>
      <c r="CE199" s="344">
        <f t="shared" si="436"/>
        <v>0</v>
      </c>
      <c r="CF199" s="344">
        <f t="shared" si="436"/>
        <v>0</v>
      </c>
      <c r="CG199" s="344">
        <f t="shared" si="436"/>
        <v>0</v>
      </c>
      <c r="CH199" s="344">
        <f t="shared" si="436"/>
        <v>0</v>
      </c>
      <c r="CI199" s="344">
        <f t="shared" si="436"/>
        <v>0</v>
      </c>
      <c r="CJ199" s="344">
        <f t="shared" si="436"/>
        <v>0</v>
      </c>
      <c r="CK199" s="344">
        <f t="shared" si="436"/>
        <v>0</v>
      </c>
      <c r="CL199" s="344">
        <f t="shared" si="436"/>
        <v>0</v>
      </c>
      <c r="CM199" s="344">
        <f t="shared" si="436"/>
        <v>0</v>
      </c>
      <c r="CN199" s="344">
        <f t="shared" si="436"/>
        <v>0</v>
      </c>
      <c r="CO199" s="344">
        <f t="shared" si="436"/>
        <v>0</v>
      </c>
      <c r="CP199" s="344">
        <f t="shared" si="436"/>
        <v>0</v>
      </c>
      <c r="CQ199" s="344">
        <f t="shared" si="436"/>
        <v>0</v>
      </c>
      <c r="CR199" s="344">
        <f t="shared" si="436"/>
        <v>0</v>
      </c>
      <c r="CS199" s="344">
        <f t="shared" si="436"/>
        <v>0</v>
      </c>
    </row>
    <row r="200" spans="1:97" s="372" customFormat="1" x14ac:dyDescent="0.35">
      <c r="A200" s="337">
        <f t="shared" ref="A200:C200" si="437">A170</f>
        <v>0</v>
      </c>
      <c r="B200" s="337" t="str">
        <f t="shared" si="437"/>
        <v>0 0</v>
      </c>
      <c r="C200" s="344">
        <f t="shared" si="437"/>
        <v>0</v>
      </c>
      <c r="D200" s="344">
        <f ca="1">IFERROR('UA basår'!AC18+'UA basår'!AC48,0)</f>
        <v>0</v>
      </c>
      <c r="E200" s="344">
        <f t="shared" ref="E200:BP200" ca="1" si="438">IF(E$157="beräknas ej",0,D200*IF(E$188&gt;$D$143,1,IF(E$188&lt;=$C$143,$C$142,$D$142))*IFERROR(INDEX($B$148:$E$154,MATCH($A200,$A$148:$A$154,0),MATCH(E$188,$B$146:$E$146,1)),0))</f>
        <v>0</v>
      </c>
      <c r="F200" s="344">
        <f t="shared" ca="1" si="438"/>
        <v>0</v>
      </c>
      <c r="G200" s="344">
        <f t="shared" ca="1" si="438"/>
        <v>0</v>
      </c>
      <c r="H200" s="344">
        <f t="shared" ca="1" si="438"/>
        <v>0</v>
      </c>
      <c r="I200" s="344">
        <f t="shared" ca="1" si="438"/>
        <v>0</v>
      </c>
      <c r="J200" s="344">
        <f t="shared" ca="1" si="438"/>
        <v>0</v>
      </c>
      <c r="K200" s="344">
        <f t="shared" ca="1" si="438"/>
        <v>0</v>
      </c>
      <c r="L200" s="344">
        <f t="shared" ca="1" si="438"/>
        <v>0</v>
      </c>
      <c r="M200" s="344">
        <f t="shared" ca="1" si="438"/>
        <v>0</v>
      </c>
      <c r="N200" s="344">
        <f t="shared" ca="1" si="438"/>
        <v>0</v>
      </c>
      <c r="O200" s="344">
        <f t="shared" ca="1" si="438"/>
        <v>0</v>
      </c>
      <c r="P200" s="344">
        <f t="shared" ca="1" si="438"/>
        <v>0</v>
      </c>
      <c r="Q200" s="344">
        <f t="shared" ca="1" si="438"/>
        <v>0</v>
      </c>
      <c r="R200" s="344">
        <f t="shared" ca="1" si="438"/>
        <v>0</v>
      </c>
      <c r="S200" s="344">
        <f t="shared" ca="1" si="438"/>
        <v>0</v>
      </c>
      <c r="T200" s="344">
        <f t="shared" ca="1" si="438"/>
        <v>0</v>
      </c>
      <c r="U200" s="344">
        <f t="shared" ca="1" si="438"/>
        <v>0</v>
      </c>
      <c r="V200" s="344">
        <f t="shared" ca="1" si="438"/>
        <v>0</v>
      </c>
      <c r="W200" s="344">
        <f t="shared" ca="1" si="438"/>
        <v>0</v>
      </c>
      <c r="X200" s="344">
        <f t="shared" ca="1" si="438"/>
        <v>0</v>
      </c>
      <c r="Y200" s="344">
        <f t="shared" ca="1" si="438"/>
        <v>0</v>
      </c>
      <c r="Z200" s="344">
        <f t="shared" ca="1" si="438"/>
        <v>0</v>
      </c>
      <c r="AA200" s="344">
        <f t="shared" ca="1" si="438"/>
        <v>0</v>
      </c>
      <c r="AB200" s="344">
        <f t="shared" ca="1" si="438"/>
        <v>0</v>
      </c>
      <c r="AC200" s="344">
        <f t="shared" ca="1" si="438"/>
        <v>0</v>
      </c>
      <c r="AD200" s="344">
        <f t="shared" ca="1" si="438"/>
        <v>0</v>
      </c>
      <c r="AE200" s="344">
        <f t="shared" ca="1" si="438"/>
        <v>0</v>
      </c>
      <c r="AF200" s="344">
        <f t="shared" ca="1" si="438"/>
        <v>0</v>
      </c>
      <c r="AG200" s="344">
        <f t="shared" ca="1" si="438"/>
        <v>0</v>
      </c>
      <c r="AH200" s="344">
        <f t="shared" ca="1" si="438"/>
        <v>0</v>
      </c>
      <c r="AI200" s="344">
        <f t="shared" ca="1" si="438"/>
        <v>0</v>
      </c>
      <c r="AJ200" s="344">
        <f t="shared" ca="1" si="438"/>
        <v>0</v>
      </c>
      <c r="AK200" s="344">
        <f t="shared" ca="1" si="438"/>
        <v>0</v>
      </c>
      <c r="AL200" s="344">
        <f t="shared" ca="1" si="438"/>
        <v>0</v>
      </c>
      <c r="AM200" s="344">
        <f t="shared" ca="1" si="438"/>
        <v>0</v>
      </c>
      <c r="AN200" s="344">
        <f t="shared" ca="1" si="438"/>
        <v>0</v>
      </c>
      <c r="AO200" s="344">
        <f t="shared" ca="1" si="438"/>
        <v>0</v>
      </c>
      <c r="AP200" s="344">
        <f t="shared" ca="1" si="438"/>
        <v>0</v>
      </c>
      <c r="AQ200" s="344">
        <f t="shared" ca="1" si="438"/>
        <v>0</v>
      </c>
      <c r="AR200" s="344">
        <f t="shared" ca="1" si="438"/>
        <v>0</v>
      </c>
      <c r="AS200" s="344">
        <f t="shared" ca="1" si="438"/>
        <v>0</v>
      </c>
      <c r="AT200" s="344">
        <f t="shared" ca="1" si="438"/>
        <v>0</v>
      </c>
      <c r="AU200" s="344">
        <f t="shared" ca="1" si="438"/>
        <v>0</v>
      </c>
      <c r="AV200" s="344">
        <f t="shared" ca="1" si="438"/>
        <v>0</v>
      </c>
      <c r="AW200" s="344">
        <f t="shared" ca="1" si="438"/>
        <v>0</v>
      </c>
      <c r="AX200" s="344">
        <f t="shared" ca="1" si="438"/>
        <v>0</v>
      </c>
      <c r="AY200" s="344">
        <f t="shared" ca="1" si="438"/>
        <v>0</v>
      </c>
      <c r="AZ200" s="344">
        <f t="shared" ca="1" si="438"/>
        <v>0</v>
      </c>
      <c r="BA200" s="344">
        <f t="shared" ca="1" si="438"/>
        <v>0</v>
      </c>
      <c r="BB200" s="344">
        <f t="shared" ca="1" si="438"/>
        <v>0</v>
      </c>
      <c r="BC200" s="344">
        <f t="shared" ca="1" si="438"/>
        <v>0</v>
      </c>
      <c r="BD200" s="344">
        <f t="shared" ca="1" si="438"/>
        <v>0</v>
      </c>
      <c r="BE200" s="344">
        <f t="shared" ca="1" si="438"/>
        <v>0</v>
      </c>
      <c r="BF200" s="344">
        <f t="shared" ca="1" si="438"/>
        <v>0</v>
      </c>
      <c r="BG200" s="344">
        <f t="shared" ca="1" si="438"/>
        <v>0</v>
      </c>
      <c r="BH200" s="344">
        <f t="shared" ca="1" si="438"/>
        <v>0</v>
      </c>
      <c r="BI200" s="344">
        <f t="shared" ca="1" si="438"/>
        <v>0</v>
      </c>
      <c r="BJ200" s="344">
        <f t="shared" ca="1" si="438"/>
        <v>0</v>
      </c>
      <c r="BK200" s="344">
        <f t="shared" ca="1" si="438"/>
        <v>0</v>
      </c>
      <c r="BL200" s="344">
        <f t="shared" ca="1" si="438"/>
        <v>0</v>
      </c>
      <c r="BM200" s="344">
        <f t="shared" ca="1" si="438"/>
        <v>0</v>
      </c>
      <c r="BN200" s="344">
        <f t="shared" ca="1" si="438"/>
        <v>0</v>
      </c>
      <c r="BO200" s="344">
        <f t="shared" ca="1" si="438"/>
        <v>0</v>
      </c>
      <c r="BP200" s="344">
        <f t="shared" ca="1" si="438"/>
        <v>0</v>
      </c>
      <c r="BQ200" s="344">
        <f t="shared" ref="BQ200:CS200" ca="1" si="439">IF(BQ$157="beräknas ej",0,BP200*IF(BQ$188&gt;$D$143,1,IF(BQ$188&lt;=$C$143,$C$142,$D$142))*IFERROR(INDEX($B$148:$E$154,MATCH($A200,$A$148:$A$154,0),MATCH(BQ$188,$B$146:$E$146,1)),0))</f>
        <v>0</v>
      </c>
      <c r="BR200" s="344">
        <f t="shared" ca="1" si="439"/>
        <v>0</v>
      </c>
      <c r="BS200" s="344">
        <f t="shared" ca="1" si="439"/>
        <v>0</v>
      </c>
      <c r="BT200" s="344">
        <f t="shared" ca="1" si="439"/>
        <v>0</v>
      </c>
      <c r="BU200" s="344">
        <f t="shared" si="439"/>
        <v>0</v>
      </c>
      <c r="BV200" s="344">
        <f t="shared" si="439"/>
        <v>0</v>
      </c>
      <c r="BW200" s="344">
        <f t="shared" si="439"/>
        <v>0</v>
      </c>
      <c r="BX200" s="344">
        <f t="shared" si="439"/>
        <v>0</v>
      </c>
      <c r="BY200" s="344">
        <f t="shared" si="439"/>
        <v>0</v>
      </c>
      <c r="BZ200" s="344">
        <f t="shared" si="439"/>
        <v>0</v>
      </c>
      <c r="CA200" s="344">
        <f t="shared" si="439"/>
        <v>0</v>
      </c>
      <c r="CB200" s="344">
        <f t="shared" si="439"/>
        <v>0</v>
      </c>
      <c r="CC200" s="344">
        <f t="shared" si="439"/>
        <v>0</v>
      </c>
      <c r="CD200" s="344">
        <f t="shared" si="439"/>
        <v>0</v>
      </c>
      <c r="CE200" s="344">
        <f t="shared" si="439"/>
        <v>0</v>
      </c>
      <c r="CF200" s="344">
        <f t="shared" si="439"/>
        <v>0</v>
      </c>
      <c r="CG200" s="344">
        <f t="shared" si="439"/>
        <v>0</v>
      </c>
      <c r="CH200" s="344">
        <f t="shared" si="439"/>
        <v>0</v>
      </c>
      <c r="CI200" s="344">
        <f t="shared" si="439"/>
        <v>0</v>
      </c>
      <c r="CJ200" s="344">
        <f t="shared" si="439"/>
        <v>0</v>
      </c>
      <c r="CK200" s="344">
        <f t="shared" si="439"/>
        <v>0</v>
      </c>
      <c r="CL200" s="344">
        <f t="shared" si="439"/>
        <v>0</v>
      </c>
      <c r="CM200" s="344">
        <f t="shared" si="439"/>
        <v>0</v>
      </c>
      <c r="CN200" s="344">
        <f t="shared" si="439"/>
        <v>0</v>
      </c>
      <c r="CO200" s="344">
        <f t="shared" si="439"/>
        <v>0</v>
      </c>
      <c r="CP200" s="344">
        <f t="shared" si="439"/>
        <v>0</v>
      </c>
      <c r="CQ200" s="344">
        <f t="shared" si="439"/>
        <v>0</v>
      </c>
      <c r="CR200" s="344">
        <f t="shared" si="439"/>
        <v>0</v>
      </c>
      <c r="CS200" s="344">
        <f t="shared" si="439"/>
        <v>0</v>
      </c>
    </row>
    <row r="201" spans="1:97" s="372" customFormat="1" x14ac:dyDescent="0.35">
      <c r="A201" s="337">
        <f t="shared" ref="A201:C201" si="440">A171</f>
        <v>0</v>
      </c>
      <c r="B201" s="337" t="str">
        <f t="shared" si="440"/>
        <v>0 0</v>
      </c>
      <c r="C201" s="344">
        <f t="shared" si="440"/>
        <v>0</v>
      </c>
      <c r="D201" s="344">
        <f ca="1">IFERROR('UA basår'!AC19+'UA basår'!AC49,0)</f>
        <v>0</v>
      </c>
      <c r="E201" s="344">
        <f t="shared" ref="E201:BP201" ca="1" si="441">IF(E$157="beräknas ej",0,D201*IF(E$188&gt;$D$143,1,IF(E$188&lt;=$C$143,$C$142,$D$142))*IFERROR(INDEX($B$148:$E$154,MATCH($A201,$A$148:$A$154,0),MATCH(E$188,$B$146:$E$146,1)),0))</f>
        <v>0</v>
      </c>
      <c r="F201" s="344">
        <f t="shared" ca="1" si="441"/>
        <v>0</v>
      </c>
      <c r="G201" s="344">
        <f t="shared" ca="1" si="441"/>
        <v>0</v>
      </c>
      <c r="H201" s="344">
        <f t="shared" ca="1" si="441"/>
        <v>0</v>
      </c>
      <c r="I201" s="344">
        <f t="shared" ca="1" si="441"/>
        <v>0</v>
      </c>
      <c r="J201" s="344">
        <f t="shared" ca="1" si="441"/>
        <v>0</v>
      </c>
      <c r="K201" s="344">
        <f t="shared" ca="1" si="441"/>
        <v>0</v>
      </c>
      <c r="L201" s="344">
        <f t="shared" ca="1" si="441"/>
        <v>0</v>
      </c>
      <c r="M201" s="344">
        <f t="shared" ca="1" si="441"/>
        <v>0</v>
      </c>
      <c r="N201" s="344">
        <f t="shared" ca="1" si="441"/>
        <v>0</v>
      </c>
      <c r="O201" s="344">
        <f t="shared" ca="1" si="441"/>
        <v>0</v>
      </c>
      <c r="P201" s="344">
        <f t="shared" ca="1" si="441"/>
        <v>0</v>
      </c>
      <c r="Q201" s="344">
        <f t="shared" ca="1" si="441"/>
        <v>0</v>
      </c>
      <c r="R201" s="344">
        <f t="shared" ca="1" si="441"/>
        <v>0</v>
      </c>
      <c r="S201" s="344">
        <f t="shared" ca="1" si="441"/>
        <v>0</v>
      </c>
      <c r="T201" s="344">
        <f t="shared" ca="1" si="441"/>
        <v>0</v>
      </c>
      <c r="U201" s="344">
        <f t="shared" ca="1" si="441"/>
        <v>0</v>
      </c>
      <c r="V201" s="344">
        <f t="shared" ca="1" si="441"/>
        <v>0</v>
      </c>
      <c r="W201" s="344">
        <f t="shared" ca="1" si="441"/>
        <v>0</v>
      </c>
      <c r="X201" s="344">
        <f t="shared" ca="1" si="441"/>
        <v>0</v>
      </c>
      <c r="Y201" s="344">
        <f t="shared" ca="1" si="441"/>
        <v>0</v>
      </c>
      <c r="Z201" s="344">
        <f t="shared" ca="1" si="441"/>
        <v>0</v>
      </c>
      <c r="AA201" s="344">
        <f t="shared" ca="1" si="441"/>
        <v>0</v>
      </c>
      <c r="AB201" s="344">
        <f t="shared" ca="1" si="441"/>
        <v>0</v>
      </c>
      <c r="AC201" s="344">
        <f t="shared" ca="1" si="441"/>
        <v>0</v>
      </c>
      <c r="AD201" s="344">
        <f t="shared" ca="1" si="441"/>
        <v>0</v>
      </c>
      <c r="AE201" s="344">
        <f t="shared" ca="1" si="441"/>
        <v>0</v>
      </c>
      <c r="AF201" s="344">
        <f t="shared" ca="1" si="441"/>
        <v>0</v>
      </c>
      <c r="AG201" s="344">
        <f t="shared" ca="1" si="441"/>
        <v>0</v>
      </c>
      <c r="AH201" s="344">
        <f t="shared" ca="1" si="441"/>
        <v>0</v>
      </c>
      <c r="AI201" s="344">
        <f t="shared" ca="1" si="441"/>
        <v>0</v>
      </c>
      <c r="AJ201" s="344">
        <f t="shared" ca="1" si="441"/>
        <v>0</v>
      </c>
      <c r="AK201" s="344">
        <f t="shared" ca="1" si="441"/>
        <v>0</v>
      </c>
      <c r="AL201" s="344">
        <f t="shared" ca="1" si="441"/>
        <v>0</v>
      </c>
      <c r="AM201" s="344">
        <f t="shared" ca="1" si="441"/>
        <v>0</v>
      </c>
      <c r="AN201" s="344">
        <f t="shared" ca="1" si="441"/>
        <v>0</v>
      </c>
      <c r="AO201" s="344">
        <f t="shared" ca="1" si="441"/>
        <v>0</v>
      </c>
      <c r="AP201" s="344">
        <f t="shared" ca="1" si="441"/>
        <v>0</v>
      </c>
      <c r="AQ201" s="344">
        <f t="shared" ca="1" si="441"/>
        <v>0</v>
      </c>
      <c r="AR201" s="344">
        <f t="shared" ca="1" si="441"/>
        <v>0</v>
      </c>
      <c r="AS201" s="344">
        <f t="shared" ca="1" si="441"/>
        <v>0</v>
      </c>
      <c r="AT201" s="344">
        <f t="shared" ca="1" si="441"/>
        <v>0</v>
      </c>
      <c r="AU201" s="344">
        <f t="shared" ca="1" si="441"/>
        <v>0</v>
      </c>
      <c r="AV201" s="344">
        <f t="shared" ca="1" si="441"/>
        <v>0</v>
      </c>
      <c r="AW201" s="344">
        <f t="shared" ca="1" si="441"/>
        <v>0</v>
      </c>
      <c r="AX201" s="344">
        <f t="shared" ca="1" si="441"/>
        <v>0</v>
      </c>
      <c r="AY201" s="344">
        <f t="shared" ca="1" si="441"/>
        <v>0</v>
      </c>
      <c r="AZ201" s="344">
        <f t="shared" ca="1" si="441"/>
        <v>0</v>
      </c>
      <c r="BA201" s="344">
        <f t="shared" ca="1" si="441"/>
        <v>0</v>
      </c>
      <c r="BB201" s="344">
        <f t="shared" ca="1" si="441"/>
        <v>0</v>
      </c>
      <c r="BC201" s="344">
        <f t="shared" ca="1" si="441"/>
        <v>0</v>
      </c>
      <c r="BD201" s="344">
        <f t="shared" ca="1" si="441"/>
        <v>0</v>
      </c>
      <c r="BE201" s="344">
        <f t="shared" ca="1" si="441"/>
        <v>0</v>
      </c>
      <c r="BF201" s="344">
        <f t="shared" ca="1" si="441"/>
        <v>0</v>
      </c>
      <c r="BG201" s="344">
        <f t="shared" ca="1" si="441"/>
        <v>0</v>
      </c>
      <c r="BH201" s="344">
        <f t="shared" ca="1" si="441"/>
        <v>0</v>
      </c>
      <c r="BI201" s="344">
        <f t="shared" ca="1" si="441"/>
        <v>0</v>
      </c>
      <c r="BJ201" s="344">
        <f t="shared" ca="1" si="441"/>
        <v>0</v>
      </c>
      <c r="BK201" s="344">
        <f t="shared" ca="1" si="441"/>
        <v>0</v>
      </c>
      <c r="BL201" s="344">
        <f t="shared" ca="1" si="441"/>
        <v>0</v>
      </c>
      <c r="BM201" s="344">
        <f t="shared" ca="1" si="441"/>
        <v>0</v>
      </c>
      <c r="BN201" s="344">
        <f t="shared" ca="1" si="441"/>
        <v>0</v>
      </c>
      <c r="BO201" s="344">
        <f t="shared" ca="1" si="441"/>
        <v>0</v>
      </c>
      <c r="BP201" s="344">
        <f t="shared" ca="1" si="441"/>
        <v>0</v>
      </c>
      <c r="BQ201" s="344">
        <f t="shared" ref="BQ201:CS201" ca="1" si="442">IF(BQ$157="beräknas ej",0,BP201*IF(BQ$188&gt;$D$143,1,IF(BQ$188&lt;=$C$143,$C$142,$D$142))*IFERROR(INDEX($B$148:$E$154,MATCH($A201,$A$148:$A$154,0),MATCH(BQ$188,$B$146:$E$146,1)),0))</f>
        <v>0</v>
      </c>
      <c r="BR201" s="344">
        <f t="shared" ca="1" si="442"/>
        <v>0</v>
      </c>
      <c r="BS201" s="344">
        <f t="shared" ca="1" si="442"/>
        <v>0</v>
      </c>
      <c r="BT201" s="344">
        <f t="shared" ca="1" si="442"/>
        <v>0</v>
      </c>
      <c r="BU201" s="344">
        <f t="shared" si="442"/>
        <v>0</v>
      </c>
      <c r="BV201" s="344">
        <f t="shared" si="442"/>
        <v>0</v>
      </c>
      <c r="BW201" s="344">
        <f t="shared" si="442"/>
        <v>0</v>
      </c>
      <c r="BX201" s="344">
        <f t="shared" si="442"/>
        <v>0</v>
      </c>
      <c r="BY201" s="344">
        <f t="shared" si="442"/>
        <v>0</v>
      </c>
      <c r="BZ201" s="344">
        <f t="shared" si="442"/>
        <v>0</v>
      </c>
      <c r="CA201" s="344">
        <f t="shared" si="442"/>
        <v>0</v>
      </c>
      <c r="CB201" s="344">
        <f t="shared" si="442"/>
        <v>0</v>
      </c>
      <c r="CC201" s="344">
        <f t="shared" si="442"/>
        <v>0</v>
      </c>
      <c r="CD201" s="344">
        <f t="shared" si="442"/>
        <v>0</v>
      </c>
      <c r="CE201" s="344">
        <f t="shared" si="442"/>
        <v>0</v>
      </c>
      <c r="CF201" s="344">
        <f t="shared" si="442"/>
        <v>0</v>
      </c>
      <c r="CG201" s="344">
        <f t="shared" si="442"/>
        <v>0</v>
      </c>
      <c r="CH201" s="344">
        <f t="shared" si="442"/>
        <v>0</v>
      </c>
      <c r="CI201" s="344">
        <f t="shared" si="442"/>
        <v>0</v>
      </c>
      <c r="CJ201" s="344">
        <f t="shared" si="442"/>
        <v>0</v>
      </c>
      <c r="CK201" s="344">
        <f t="shared" si="442"/>
        <v>0</v>
      </c>
      <c r="CL201" s="344">
        <f t="shared" si="442"/>
        <v>0</v>
      </c>
      <c r="CM201" s="344">
        <f t="shared" si="442"/>
        <v>0</v>
      </c>
      <c r="CN201" s="344">
        <f t="shared" si="442"/>
        <v>0</v>
      </c>
      <c r="CO201" s="344">
        <f t="shared" si="442"/>
        <v>0</v>
      </c>
      <c r="CP201" s="344">
        <f t="shared" si="442"/>
        <v>0</v>
      </c>
      <c r="CQ201" s="344">
        <f t="shared" si="442"/>
        <v>0</v>
      </c>
      <c r="CR201" s="344">
        <f t="shared" si="442"/>
        <v>0</v>
      </c>
      <c r="CS201" s="344">
        <f t="shared" si="442"/>
        <v>0</v>
      </c>
    </row>
    <row r="202" spans="1:97" s="372" customFormat="1" x14ac:dyDescent="0.35">
      <c r="A202" s="337">
        <f t="shared" ref="A202:C202" si="443">A172</f>
        <v>0</v>
      </c>
      <c r="B202" s="337" t="str">
        <f t="shared" si="443"/>
        <v>0 0</v>
      </c>
      <c r="C202" s="344">
        <f t="shared" si="443"/>
        <v>0</v>
      </c>
      <c r="D202" s="344">
        <f ca="1">IFERROR('UA basår'!AC20+'UA basår'!AC50,0)</f>
        <v>0</v>
      </c>
      <c r="E202" s="344">
        <f t="shared" ref="E202:BP202" ca="1" si="444">IF(E$157="beräknas ej",0,D202*IF(E$188&gt;$D$143,1,IF(E$188&lt;=$C$143,$C$142,$D$142))*IFERROR(INDEX($B$148:$E$154,MATCH($A202,$A$148:$A$154,0),MATCH(E$188,$B$146:$E$146,1)),0))</f>
        <v>0</v>
      </c>
      <c r="F202" s="344">
        <f t="shared" ca="1" si="444"/>
        <v>0</v>
      </c>
      <c r="G202" s="344">
        <f t="shared" ca="1" si="444"/>
        <v>0</v>
      </c>
      <c r="H202" s="344">
        <f t="shared" ca="1" si="444"/>
        <v>0</v>
      </c>
      <c r="I202" s="344">
        <f t="shared" ca="1" si="444"/>
        <v>0</v>
      </c>
      <c r="J202" s="344">
        <f t="shared" ca="1" si="444"/>
        <v>0</v>
      </c>
      <c r="K202" s="344">
        <f t="shared" ca="1" si="444"/>
        <v>0</v>
      </c>
      <c r="L202" s="344">
        <f t="shared" ca="1" si="444"/>
        <v>0</v>
      </c>
      <c r="M202" s="344">
        <f t="shared" ca="1" si="444"/>
        <v>0</v>
      </c>
      <c r="N202" s="344">
        <f t="shared" ca="1" si="444"/>
        <v>0</v>
      </c>
      <c r="O202" s="344">
        <f t="shared" ca="1" si="444"/>
        <v>0</v>
      </c>
      <c r="P202" s="344">
        <f t="shared" ca="1" si="444"/>
        <v>0</v>
      </c>
      <c r="Q202" s="344">
        <f t="shared" ca="1" si="444"/>
        <v>0</v>
      </c>
      <c r="R202" s="344">
        <f t="shared" ca="1" si="444"/>
        <v>0</v>
      </c>
      <c r="S202" s="344">
        <f t="shared" ca="1" si="444"/>
        <v>0</v>
      </c>
      <c r="T202" s="344">
        <f t="shared" ca="1" si="444"/>
        <v>0</v>
      </c>
      <c r="U202" s="344">
        <f t="shared" ca="1" si="444"/>
        <v>0</v>
      </c>
      <c r="V202" s="344">
        <f t="shared" ca="1" si="444"/>
        <v>0</v>
      </c>
      <c r="W202" s="344">
        <f t="shared" ca="1" si="444"/>
        <v>0</v>
      </c>
      <c r="X202" s="344">
        <f t="shared" ca="1" si="444"/>
        <v>0</v>
      </c>
      <c r="Y202" s="344">
        <f t="shared" ca="1" si="444"/>
        <v>0</v>
      </c>
      <c r="Z202" s="344">
        <f t="shared" ca="1" si="444"/>
        <v>0</v>
      </c>
      <c r="AA202" s="344">
        <f t="shared" ca="1" si="444"/>
        <v>0</v>
      </c>
      <c r="AB202" s="344">
        <f t="shared" ca="1" si="444"/>
        <v>0</v>
      </c>
      <c r="AC202" s="344">
        <f t="shared" ca="1" si="444"/>
        <v>0</v>
      </c>
      <c r="AD202" s="344">
        <f t="shared" ca="1" si="444"/>
        <v>0</v>
      </c>
      <c r="AE202" s="344">
        <f t="shared" ca="1" si="444"/>
        <v>0</v>
      </c>
      <c r="AF202" s="344">
        <f t="shared" ca="1" si="444"/>
        <v>0</v>
      </c>
      <c r="AG202" s="344">
        <f t="shared" ca="1" si="444"/>
        <v>0</v>
      </c>
      <c r="AH202" s="344">
        <f t="shared" ca="1" si="444"/>
        <v>0</v>
      </c>
      <c r="AI202" s="344">
        <f t="shared" ca="1" si="444"/>
        <v>0</v>
      </c>
      <c r="AJ202" s="344">
        <f t="shared" ca="1" si="444"/>
        <v>0</v>
      </c>
      <c r="AK202" s="344">
        <f t="shared" ca="1" si="444"/>
        <v>0</v>
      </c>
      <c r="AL202" s="344">
        <f t="shared" ca="1" si="444"/>
        <v>0</v>
      </c>
      <c r="AM202" s="344">
        <f t="shared" ca="1" si="444"/>
        <v>0</v>
      </c>
      <c r="AN202" s="344">
        <f t="shared" ca="1" si="444"/>
        <v>0</v>
      </c>
      <c r="AO202" s="344">
        <f t="shared" ca="1" si="444"/>
        <v>0</v>
      </c>
      <c r="AP202" s="344">
        <f t="shared" ca="1" si="444"/>
        <v>0</v>
      </c>
      <c r="AQ202" s="344">
        <f t="shared" ca="1" si="444"/>
        <v>0</v>
      </c>
      <c r="AR202" s="344">
        <f t="shared" ca="1" si="444"/>
        <v>0</v>
      </c>
      <c r="AS202" s="344">
        <f t="shared" ca="1" si="444"/>
        <v>0</v>
      </c>
      <c r="AT202" s="344">
        <f t="shared" ca="1" si="444"/>
        <v>0</v>
      </c>
      <c r="AU202" s="344">
        <f t="shared" ca="1" si="444"/>
        <v>0</v>
      </c>
      <c r="AV202" s="344">
        <f t="shared" ca="1" si="444"/>
        <v>0</v>
      </c>
      <c r="AW202" s="344">
        <f t="shared" ca="1" si="444"/>
        <v>0</v>
      </c>
      <c r="AX202" s="344">
        <f t="shared" ca="1" si="444"/>
        <v>0</v>
      </c>
      <c r="AY202" s="344">
        <f t="shared" ca="1" si="444"/>
        <v>0</v>
      </c>
      <c r="AZ202" s="344">
        <f t="shared" ca="1" si="444"/>
        <v>0</v>
      </c>
      <c r="BA202" s="344">
        <f t="shared" ca="1" si="444"/>
        <v>0</v>
      </c>
      <c r="BB202" s="344">
        <f t="shared" ca="1" si="444"/>
        <v>0</v>
      </c>
      <c r="BC202" s="344">
        <f t="shared" ca="1" si="444"/>
        <v>0</v>
      </c>
      <c r="BD202" s="344">
        <f t="shared" ca="1" si="444"/>
        <v>0</v>
      </c>
      <c r="BE202" s="344">
        <f t="shared" ca="1" si="444"/>
        <v>0</v>
      </c>
      <c r="BF202" s="344">
        <f t="shared" ca="1" si="444"/>
        <v>0</v>
      </c>
      <c r="BG202" s="344">
        <f t="shared" ca="1" si="444"/>
        <v>0</v>
      </c>
      <c r="BH202" s="344">
        <f t="shared" ca="1" si="444"/>
        <v>0</v>
      </c>
      <c r="BI202" s="344">
        <f t="shared" ca="1" si="444"/>
        <v>0</v>
      </c>
      <c r="BJ202" s="344">
        <f t="shared" ca="1" si="444"/>
        <v>0</v>
      </c>
      <c r="BK202" s="344">
        <f t="shared" ca="1" si="444"/>
        <v>0</v>
      </c>
      <c r="BL202" s="344">
        <f t="shared" ca="1" si="444"/>
        <v>0</v>
      </c>
      <c r="BM202" s="344">
        <f t="shared" ca="1" si="444"/>
        <v>0</v>
      </c>
      <c r="BN202" s="344">
        <f t="shared" ca="1" si="444"/>
        <v>0</v>
      </c>
      <c r="BO202" s="344">
        <f t="shared" ca="1" si="444"/>
        <v>0</v>
      </c>
      <c r="BP202" s="344">
        <f t="shared" ca="1" si="444"/>
        <v>0</v>
      </c>
      <c r="BQ202" s="344">
        <f t="shared" ref="BQ202:CS202" ca="1" si="445">IF(BQ$157="beräknas ej",0,BP202*IF(BQ$188&gt;$D$143,1,IF(BQ$188&lt;=$C$143,$C$142,$D$142))*IFERROR(INDEX($B$148:$E$154,MATCH($A202,$A$148:$A$154,0),MATCH(BQ$188,$B$146:$E$146,1)),0))</f>
        <v>0</v>
      </c>
      <c r="BR202" s="344">
        <f t="shared" ca="1" si="445"/>
        <v>0</v>
      </c>
      <c r="BS202" s="344">
        <f t="shared" ca="1" si="445"/>
        <v>0</v>
      </c>
      <c r="BT202" s="344">
        <f t="shared" ca="1" si="445"/>
        <v>0</v>
      </c>
      <c r="BU202" s="344">
        <f t="shared" si="445"/>
        <v>0</v>
      </c>
      <c r="BV202" s="344">
        <f t="shared" si="445"/>
        <v>0</v>
      </c>
      <c r="BW202" s="344">
        <f t="shared" si="445"/>
        <v>0</v>
      </c>
      <c r="BX202" s="344">
        <f t="shared" si="445"/>
        <v>0</v>
      </c>
      <c r="BY202" s="344">
        <f t="shared" si="445"/>
        <v>0</v>
      </c>
      <c r="BZ202" s="344">
        <f t="shared" si="445"/>
        <v>0</v>
      </c>
      <c r="CA202" s="344">
        <f t="shared" si="445"/>
        <v>0</v>
      </c>
      <c r="CB202" s="344">
        <f t="shared" si="445"/>
        <v>0</v>
      </c>
      <c r="CC202" s="344">
        <f t="shared" si="445"/>
        <v>0</v>
      </c>
      <c r="CD202" s="344">
        <f t="shared" si="445"/>
        <v>0</v>
      </c>
      <c r="CE202" s="344">
        <f t="shared" si="445"/>
        <v>0</v>
      </c>
      <c r="CF202" s="344">
        <f t="shared" si="445"/>
        <v>0</v>
      </c>
      <c r="CG202" s="344">
        <f t="shared" si="445"/>
        <v>0</v>
      </c>
      <c r="CH202" s="344">
        <f t="shared" si="445"/>
        <v>0</v>
      </c>
      <c r="CI202" s="344">
        <f t="shared" si="445"/>
        <v>0</v>
      </c>
      <c r="CJ202" s="344">
        <f t="shared" si="445"/>
        <v>0</v>
      </c>
      <c r="CK202" s="344">
        <f t="shared" si="445"/>
        <v>0</v>
      </c>
      <c r="CL202" s="344">
        <f t="shared" si="445"/>
        <v>0</v>
      </c>
      <c r="CM202" s="344">
        <f t="shared" si="445"/>
        <v>0</v>
      </c>
      <c r="CN202" s="344">
        <f t="shared" si="445"/>
        <v>0</v>
      </c>
      <c r="CO202" s="344">
        <f t="shared" si="445"/>
        <v>0</v>
      </c>
      <c r="CP202" s="344">
        <f t="shared" si="445"/>
        <v>0</v>
      </c>
      <c r="CQ202" s="344">
        <f t="shared" si="445"/>
        <v>0</v>
      </c>
      <c r="CR202" s="344">
        <f t="shared" si="445"/>
        <v>0</v>
      </c>
      <c r="CS202" s="344">
        <f t="shared" si="445"/>
        <v>0</v>
      </c>
    </row>
    <row r="203" spans="1:97" s="372" customFormat="1" x14ac:dyDescent="0.35">
      <c r="A203" s="337">
        <f t="shared" ref="A203:C203" si="446">A173</f>
        <v>0</v>
      </c>
      <c r="B203" s="337" t="str">
        <f t="shared" si="446"/>
        <v>0 0</v>
      </c>
      <c r="C203" s="344">
        <f t="shared" si="446"/>
        <v>0</v>
      </c>
      <c r="D203" s="344">
        <f ca="1">IFERROR('UA basår'!AC21+'UA basår'!AC51,0)</f>
        <v>0</v>
      </c>
      <c r="E203" s="344">
        <f t="shared" ref="E203:BP203" ca="1" si="447">IF(E$157="beräknas ej",0,D203*IF(E$188&gt;$D$143,1,IF(E$188&lt;=$C$143,$C$142,$D$142))*IFERROR(INDEX($B$148:$E$154,MATCH($A203,$A$148:$A$154,0),MATCH(E$188,$B$146:$E$146,1)),0))</f>
        <v>0</v>
      </c>
      <c r="F203" s="344">
        <f t="shared" ca="1" si="447"/>
        <v>0</v>
      </c>
      <c r="G203" s="344">
        <f t="shared" ca="1" si="447"/>
        <v>0</v>
      </c>
      <c r="H203" s="344">
        <f t="shared" ca="1" si="447"/>
        <v>0</v>
      </c>
      <c r="I203" s="344">
        <f t="shared" ca="1" si="447"/>
        <v>0</v>
      </c>
      <c r="J203" s="344">
        <f t="shared" ca="1" si="447"/>
        <v>0</v>
      </c>
      <c r="K203" s="344">
        <f t="shared" ca="1" si="447"/>
        <v>0</v>
      </c>
      <c r="L203" s="344">
        <f t="shared" ca="1" si="447"/>
        <v>0</v>
      </c>
      <c r="M203" s="344">
        <f t="shared" ca="1" si="447"/>
        <v>0</v>
      </c>
      <c r="N203" s="344">
        <f t="shared" ca="1" si="447"/>
        <v>0</v>
      </c>
      <c r="O203" s="344">
        <f t="shared" ca="1" si="447"/>
        <v>0</v>
      </c>
      <c r="P203" s="344">
        <f t="shared" ca="1" si="447"/>
        <v>0</v>
      </c>
      <c r="Q203" s="344">
        <f t="shared" ca="1" si="447"/>
        <v>0</v>
      </c>
      <c r="R203" s="344">
        <f t="shared" ca="1" si="447"/>
        <v>0</v>
      </c>
      <c r="S203" s="344">
        <f t="shared" ca="1" si="447"/>
        <v>0</v>
      </c>
      <c r="T203" s="344">
        <f t="shared" ca="1" si="447"/>
        <v>0</v>
      </c>
      <c r="U203" s="344">
        <f t="shared" ca="1" si="447"/>
        <v>0</v>
      </c>
      <c r="V203" s="344">
        <f t="shared" ca="1" si="447"/>
        <v>0</v>
      </c>
      <c r="W203" s="344">
        <f t="shared" ca="1" si="447"/>
        <v>0</v>
      </c>
      <c r="X203" s="344">
        <f t="shared" ca="1" si="447"/>
        <v>0</v>
      </c>
      <c r="Y203" s="344">
        <f t="shared" ca="1" si="447"/>
        <v>0</v>
      </c>
      <c r="Z203" s="344">
        <f t="shared" ca="1" si="447"/>
        <v>0</v>
      </c>
      <c r="AA203" s="344">
        <f t="shared" ca="1" si="447"/>
        <v>0</v>
      </c>
      <c r="AB203" s="344">
        <f t="shared" ca="1" si="447"/>
        <v>0</v>
      </c>
      <c r="AC203" s="344">
        <f t="shared" ca="1" si="447"/>
        <v>0</v>
      </c>
      <c r="AD203" s="344">
        <f t="shared" ca="1" si="447"/>
        <v>0</v>
      </c>
      <c r="AE203" s="344">
        <f t="shared" ca="1" si="447"/>
        <v>0</v>
      </c>
      <c r="AF203" s="344">
        <f t="shared" ca="1" si="447"/>
        <v>0</v>
      </c>
      <c r="AG203" s="344">
        <f t="shared" ca="1" si="447"/>
        <v>0</v>
      </c>
      <c r="AH203" s="344">
        <f t="shared" ca="1" si="447"/>
        <v>0</v>
      </c>
      <c r="AI203" s="344">
        <f t="shared" ca="1" si="447"/>
        <v>0</v>
      </c>
      <c r="AJ203" s="344">
        <f t="shared" ca="1" si="447"/>
        <v>0</v>
      </c>
      <c r="AK203" s="344">
        <f t="shared" ca="1" si="447"/>
        <v>0</v>
      </c>
      <c r="AL203" s="344">
        <f t="shared" ca="1" si="447"/>
        <v>0</v>
      </c>
      <c r="AM203" s="344">
        <f t="shared" ca="1" si="447"/>
        <v>0</v>
      </c>
      <c r="AN203" s="344">
        <f t="shared" ca="1" si="447"/>
        <v>0</v>
      </c>
      <c r="AO203" s="344">
        <f t="shared" ca="1" si="447"/>
        <v>0</v>
      </c>
      <c r="AP203" s="344">
        <f t="shared" ca="1" si="447"/>
        <v>0</v>
      </c>
      <c r="AQ203" s="344">
        <f t="shared" ca="1" si="447"/>
        <v>0</v>
      </c>
      <c r="AR203" s="344">
        <f t="shared" ca="1" si="447"/>
        <v>0</v>
      </c>
      <c r="AS203" s="344">
        <f t="shared" ca="1" si="447"/>
        <v>0</v>
      </c>
      <c r="AT203" s="344">
        <f t="shared" ca="1" si="447"/>
        <v>0</v>
      </c>
      <c r="AU203" s="344">
        <f t="shared" ca="1" si="447"/>
        <v>0</v>
      </c>
      <c r="AV203" s="344">
        <f t="shared" ca="1" si="447"/>
        <v>0</v>
      </c>
      <c r="AW203" s="344">
        <f t="shared" ca="1" si="447"/>
        <v>0</v>
      </c>
      <c r="AX203" s="344">
        <f t="shared" ca="1" si="447"/>
        <v>0</v>
      </c>
      <c r="AY203" s="344">
        <f t="shared" ca="1" si="447"/>
        <v>0</v>
      </c>
      <c r="AZ203" s="344">
        <f t="shared" ca="1" si="447"/>
        <v>0</v>
      </c>
      <c r="BA203" s="344">
        <f t="shared" ca="1" si="447"/>
        <v>0</v>
      </c>
      <c r="BB203" s="344">
        <f t="shared" ca="1" si="447"/>
        <v>0</v>
      </c>
      <c r="BC203" s="344">
        <f t="shared" ca="1" si="447"/>
        <v>0</v>
      </c>
      <c r="BD203" s="344">
        <f t="shared" ca="1" si="447"/>
        <v>0</v>
      </c>
      <c r="BE203" s="344">
        <f t="shared" ca="1" si="447"/>
        <v>0</v>
      </c>
      <c r="BF203" s="344">
        <f t="shared" ca="1" si="447"/>
        <v>0</v>
      </c>
      <c r="BG203" s="344">
        <f t="shared" ca="1" si="447"/>
        <v>0</v>
      </c>
      <c r="BH203" s="344">
        <f t="shared" ca="1" si="447"/>
        <v>0</v>
      </c>
      <c r="BI203" s="344">
        <f t="shared" ca="1" si="447"/>
        <v>0</v>
      </c>
      <c r="BJ203" s="344">
        <f t="shared" ca="1" si="447"/>
        <v>0</v>
      </c>
      <c r="BK203" s="344">
        <f t="shared" ca="1" si="447"/>
        <v>0</v>
      </c>
      <c r="BL203" s="344">
        <f t="shared" ca="1" si="447"/>
        <v>0</v>
      </c>
      <c r="BM203" s="344">
        <f t="shared" ca="1" si="447"/>
        <v>0</v>
      </c>
      <c r="BN203" s="344">
        <f t="shared" ca="1" si="447"/>
        <v>0</v>
      </c>
      <c r="BO203" s="344">
        <f t="shared" ca="1" si="447"/>
        <v>0</v>
      </c>
      <c r="BP203" s="344">
        <f t="shared" ca="1" si="447"/>
        <v>0</v>
      </c>
      <c r="BQ203" s="344">
        <f t="shared" ref="BQ203:CS203" ca="1" si="448">IF(BQ$157="beräknas ej",0,BP203*IF(BQ$188&gt;$D$143,1,IF(BQ$188&lt;=$C$143,$C$142,$D$142))*IFERROR(INDEX($B$148:$E$154,MATCH($A203,$A$148:$A$154,0),MATCH(BQ$188,$B$146:$E$146,1)),0))</f>
        <v>0</v>
      </c>
      <c r="BR203" s="344">
        <f t="shared" ca="1" si="448"/>
        <v>0</v>
      </c>
      <c r="BS203" s="344">
        <f t="shared" ca="1" si="448"/>
        <v>0</v>
      </c>
      <c r="BT203" s="344">
        <f t="shared" ca="1" si="448"/>
        <v>0</v>
      </c>
      <c r="BU203" s="344">
        <f t="shared" si="448"/>
        <v>0</v>
      </c>
      <c r="BV203" s="344">
        <f t="shared" si="448"/>
        <v>0</v>
      </c>
      <c r="BW203" s="344">
        <f t="shared" si="448"/>
        <v>0</v>
      </c>
      <c r="BX203" s="344">
        <f t="shared" si="448"/>
        <v>0</v>
      </c>
      <c r="BY203" s="344">
        <f t="shared" si="448"/>
        <v>0</v>
      </c>
      <c r="BZ203" s="344">
        <f t="shared" si="448"/>
        <v>0</v>
      </c>
      <c r="CA203" s="344">
        <f t="shared" si="448"/>
        <v>0</v>
      </c>
      <c r="CB203" s="344">
        <f t="shared" si="448"/>
        <v>0</v>
      </c>
      <c r="CC203" s="344">
        <f t="shared" si="448"/>
        <v>0</v>
      </c>
      <c r="CD203" s="344">
        <f t="shared" si="448"/>
        <v>0</v>
      </c>
      <c r="CE203" s="344">
        <f t="shared" si="448"/>
        <v>0</v>
      </c>
      <c r="CF203" s="344">
        <f t="shared" si="448"/>
        <v>0</v>
      </c>
      <c r="CG203" s="344">
        <f t="shared" si="448"/>
        <v>0</v>
      </c>
      <c r="CH203" s="344">
        <f t="shared" si="448"/>
        <v>0</v>
      </c>
      <c r="CI203" s="344">
        <f t="shared" si="448"/>
        <v>0</v>
      </c>
      <c r="CJ203" s="344">
        <f t="shared" si="448"/>
        <v>0</v>
      </c>
      <c r="CK203" s="344">
        <f t="shared" si="448"/>
        <v>0</v>
      </c>
      <c r="CL203" s="344">
        <f t="shared" si="448"/>
        <v>0</v>
      </c>
      <c r="CM203" s="344">
        <f t="shared" si="448"/>
        <v>0</v>
      </c>
      <c r="CN203" s="344">
        <f t="shared" si="448"/>
        <v>0</v>
      </c>
      <c r="CO203" s="344">
        <f t="shared" si="448"/>
        <v>0</v>
      </c>
      <c r="CP203" s="344">
        <f t="shared" si="448"/>
        <v>0</v>
      </c>
      <c r="CQ203" s="344">
        <f t="shared" si="448"/>
        <v>0</v>
      </c>
      <c r="CR203" s="344">
        <f t="shared" si="448"/>
        <v>0</v>
      </c>
      <c r="CS203" s="344">
        <f t="shared" si="448"/>
        <v>0</v>
      </c>
    </row>
    <row r="204" spans="1:97" s="372" customFormat="1" x14ac:dyDescent="0.35">
      <c r="A204" s="337">
        <f t="shared" ref="A204:C204" si="449">A174</f>
        <v>0</v>
      </c>
      <c r="B204" s="337" t="str">
        <f t="shared" si="449"/>
        <v>0 0</v>
      </c>
      <c r="C204" s="344">
        <f t="shared" si="449"/>
        <v>0</v>
      </c>
      <c r="D204" s="344">
        <f ca="1">IFERROR('UA basår'!AC22+'UA basår'!AC52,0)</f>
        <v>0</v>
      </c>
      <c r="E204" s="344">
        <f t="shared" ref="E204:BP204" ca="1" si="450">IF(E$157="beräknas ej",0,D204*IF(E$188&gt;$D$143,1,IF(E$188&lt;=$C$143,$C$142,$D$142))*IFERROR(INDEX($B$148:$E$154,MATCH($A204,$A$148:$A$154,0),MATCH(E$188,$B$146:$E$146,1)),0))</f>
        <v>0</v>
      </c>
      <c r="F204" s="344">
        <f t="shared" ca="1" si="450"/>
        <v>0</v>
      </c>
      <c r="G204" s="344">
        <f t="shared" ca="1" si="450"/>
        <v>0</v>
      </c>
      <c r="H204" s="344">
        <f t="shared" ca="1" si="450"/>
        <v>0</v>
      </c>
      <c r="I204" s="344">
        <f t="shared" ca="1" si="450"/>
        <v>0</v>
      </c>
      <c r="J204" s="344">
        <f t="shared" ca="1" si="450"/>
        <v>0</v>
      </c>
      <c r="K204" s="344">
        <f t="shared" ca="1" si="450"/>
        <v>0</v>
      </c>
      <c r="L204" s="344">
        <f t="shared" ca="1" si="450"/>
        <v>0</v>
      </c>
      <c r="M204" s="344">
        <f t="shared" ca="1" si="450"/>
        <v>0</v>
      </c>
      <c r="N204" s="344">
        <f t="shared" ca="1" si="450"/>
        <v>0</v>
      </c>
      <c r="O204" s="344">
        <f t="shared" ca="1" si="450"/>
        <v>0</v>
      </c>
      <c r="P204" s="344">
        <f t="shared" ca="1" si="450"/>
        <v>0</v>
      </c>
      <c r="Q204" s="344">
        <f t="shared" ca="1" si="450"/>
        <v>0</v>
      </c>
      <c r="R204" s="344">
        <f t="shared" ca="1" si="450"/>
        <v>0</v>
      </c>
      <c r="S204" s="344">
        <f t="shared" ca="1" si="450"/>
        <v>0</v>
      </c>
      <c r="T204" s="344">
        <f t="shared" ca="1" si="450"/>
        <v>0</v>
      </c>
      <c r="U204" s="344">
        <f t="shared" ca="1" si="450"/>
        <v>0</v>
      </c>
      <c r="V204" s="344">
        <f t="shared" ca="1" si="450"/>
        <v>0</v>
      </c>
      <c r="W204" s="344">
        <f t="shared" ca="1" si="450"/>
        <v>0</v>
      </c>
      <c r="X204" s="344">
        <f t="shared" ca="1" si="450"/>
        <v>0</v>
      </c>
      <c r="Y204" s="344">
        <f t="shared" ca="1" si="450"/>
        <v>0</v>
      </c>
      <c r="Z204" s="344">
        <f t="shared" ca="1" si="450"/>
        <v>0</v>
      </c>
      <c r="AA204" s="344">
        <f t="shared" ca="1" si="450"/>
        <v>0</v>
      </c>
      <c r="AB204" s="344">
        <f t="shared" ca="1" si="450"/>
        <v>0</v>
      </c>
      <c r="AC204" s="344">
        <f t="shared" ca="1" si="450"/>
        <v>0</v>
      </c>
      <c r="AD204" s="344">
        <f t="shared" ca="1" si="450"/>
        <v>0</v>
      </c>
      <c r="AE204" s="344">
        <f t="shared" ca="1" si="450"/>
        <v>0</v>
      </c>
      <c r="AF204" s="344">
        <f t="shared" ca="1" si="450"/>
        <v>0</v>
      </c>
      <c r="AG204" s="344">
        <f t="shared" ca="1" si="450"/>
        <v>0</v>
      </c>
      <c r="AH204" s="344">
        <f t="shared" ca="1" si="450"/>
        <v>0</v>
      </c>
      <c r="AI204" s="344">
        <f t="shared" ca="1" si="450"/>
        <v>0</v>
      </c>
      <c r="AJ204" s="344">
        <f t="shared" ca="1" si="450"/>
        <v>0</v>
      </c>
      <c r="AK204" s="344">
        <f t="shared" ca="1" si="450"/>
        <v>0</v>
      </c>
      <c r="AL204" s="344">
        <f t="shared" ca="1" si="450"/>
        <v>0</v>
      </c>
      <c r="AM204" s="344">
        <f t="shared" ca="1" si="450"/>
        <v>0</v>
      </c>
      <c r="AN204" s="344">
        <f t="shared" ca="1" si="450"/>
        <v>0</v>
      </c>
      <c r="AO204" s="344">
        <f t="shared" ca="1" si="450"/>
        <v>0</v>
      </c>
      <c r="AP204" s="344">
        <f t="shared" ca="1" si="450"/>
        <v>0</v>
      </c>
      <c r="AQ204" s="344">
        <f t="shared" ca="1" si="450"/>
        <v>0</v>
      </c>
      <c r="AR204" s="344">
        <f t="shared" ca="1" si="450"/>
        <v>0</v>
      </c>
      <c r="AS204" s="344">
        <f t="shared" ca="1" si="450"/>
        <v>0</v>
      </c>
      <c r="AT204" s="344">
        <f t="shared" ca="1" si="450"/>
        <v>0</v>
      </c>
      <c r="AU204" s="344">
        <f t="shared" ca="1" si="450"/>
        <v>0</v>
      </c>
      <c r="AV204" s="344">
        <f t="shared" ca="1" si="450"/>
        <v>0</v>
      </c>
      <c r="AW204" s="344">
        <f t="shared" ca="1" si="450"/>
        <v>0</v>
      </c>
      <c r="AX204" s="344">
        <f t="shared" ca="1" si="450"/>
        <v>0</v>
      </c>
      <c r="AY204" s="344">
        <f t="shared" ca="1" si="450"/>
        <v>0</v>
      </c>
      <c r="AZ204" s="344">
        <f t="shared" ca="1" si="450"/>
        <v>0</v>
      </c>
      <c r="BA204" s="344">
        <f t="shared" ca="1" si="450"/>
        <v>0</v>
      </c>
      <c r="BB204" s="344">
        <f t="shared" ca="1" si="450"/>
        <v>0</v>
      </c>
      <c r="BC204" s="344">
        <f t="shared" ca="1" si="450"/>
        <v>0</v>
      </c>
      <c r="BD204" s="344">
        <f t="shared" ca="1" si="450"/>
        <v>0</v>
      </c>
      <c r="BE204" s="344">
        <f t="shared" ca="1" si="450"/>
        <v>0</v>
      </c>
      <c r="BF204" s="344">
        <f t="shared" ca="1" si="450"/>
        <v>0</v>
      </c>
      <c r="BG204" s="344">
        <f t="shared" ca="1" si="450"/>
        <v>0</v>
      </c>
      <c r="BH204" s="344">
        <f t="shared" ca="1" si="450"/>
        <v>0</v>
      </c>
      <c r="BI204" s="344">
        <f t="shared" ca="1" si="450"/>
        <v>0</v>
      </c>
      <c r="BJ204" s="344">
        <f t="shared" ca="1" si="450"/>
        <v>0</v>
      </c>
      <c r="BK204" s="344">
        <f t="shared" ca="1" si="450"/>
        <v>0</v>
      </c>
      <c r="BL204" s="344">
        <f t="shared" ca="1" si="450"/>
        <v>0</v>
      </c>
      <c r="BM204" s="344">
        <f t="shared" ca="1" si="450"/>
        <v>0</v>
      </c>
      <c r="BN204" s="344">
        <f t="shared" ca="1" si="450"/>
        <v>0</v>
      </c>
      <c r="BO204" s="344">
        <f t="shared" ca="1" si="450"/>
        <v>0</v>
      </c>
      <c r="BP204" s="344">
        <f t="shared" ca="1" si="450"/>
        <v>0</v>
      </c>
      <c r="BQ204" s="344">
        <f t="shared" ref="BQ204:CS204" ca="1" si="451">IF(BQ$157="beräknas ej",0,BP204*IF(BQ$188&gt;$D$143,1,IF(BQ$188&lt;=$C$143,$C$142,$D$142))*IFERROR(INDEX($B$148:$E$154,MATCH($A204,$A$148:$A$154,0),MATCH(BQ$188,$B$146:$E$146,1)),0))</f>
        <v>0</v>
      </c>
      <c r="BR204" s="344">
        <f t="shared" ca="1" si="451"/>
        <v>0</v>
      </c>
      <c r="BS204" s="344">
        <f t="shared" ca="1" si="451"/>
        <v>0</v>
      </c>
      <c r="BT204" s="344">
        <f t="shared" ca="1" si="451"/>
        <v>0</v>
      </c>
      <c r="BU204" s="344">
        <f t="shared" si="451"/>
        <v>0</v>
      </c>
      <c r="BV204" s="344">
        <f t="shared" si="451"/>
        <v>0</v>
      </c>
      <c r="BW204" s="344">
        <f t="shared" si="451"/>
        <v>0</v>
      </c>
      <c r="BX204" s="344">
        <f t="shared" si="451"/>
        <v>0</v>
      </c>
      <c r="BY204" s="344">
        <f t="shared" si="451"/>
        <v>0</v>
      </c>
      <c r="BZ204" s="344">
        <f t="shared" si="451"/>
        <v>0</v>
      </c>
      <c r="CA204" s="344">
        <f t="shared" si="451"/>
        <v>0</v>
      </c>
      <c r="CB204" s="344">
        <f t="shared" si="451"/>
        <v>0</v>
      </c>
      <c r="CC204" s="344">
        <f t="shared" si="451"/>
        <v>0</v>
      </c>
      <c r="CD204" s="344">
        <f t="shared" si="451"/>
        <v>0</v>
      </c>
      <c r="CE204" s="344">
        <f t="shared" si="451"/>
        <v>0</v>
      </c>
      <c r="CF204" s="344">
        <f t="shared" si="451"/>
        <v>0</v>
      </c>
      <c r="CG204" s="344">
        <f t="shared" si="451"/>
        <v>0</v>
      </c>
      <c r="CH204" s="344">
        <f t="shared" si="451"/>
        <v>0</v>
      </c>
      <c r="CI204" s="344">
        <f t="shared" si="451"/>
        <v>0</v>
      </c>
      <c r="CJ204" s="344">
        <f t="shared" si="451"/>
        <v>0</v>
      </c>
      <c r="CK204" s="344">
        <f t="shared" si="451"/>
        <v>0</v>
      </c>
      <c r="CL204" s="344">
        <f t="shared" si="451"/>
        <v>0</v>
      </c>
      <c r="CM204" s="344">
        <f t="shared" si="451"/>
        <v>0</v>
      </c>
      <c r="CN204" s="344">
        <f t="shared" si="451"/>
        <v>0</v>
      </c>
      <c r="CO204" s="344">
        <f t="shared" si="451"/>
        <v>0</v>
      </c>
      <c r="CP204" s="344">
        <f t="shared" si="451"/>
        <v>0</v>
      </c>
      <c r="CQ204" s="344">
        <f t="shared" si="451"/>
        <v>0</v>
      </c>
      <c r="CR204" s="344">
        <f t="shared" si="451"/>
        <v>0</v>
      </c>
      <c r="CS204" s="344">
        <f t="shared" si="451"/>
        <v>0</v>
      </c>
    </row>
    <row r="205" spans="1:97" s="372" customFormat="1" x14ac:dyDescent="0.35">
      <c r="A205" s="337">
        <f t="shared" ref="A205:C205" si="452">A175</f>
        <v>0</v>
      </c>
      <c r="B205" s="337" t="str">
        <f t="shared" si="452"/>
        <v>0 0</v>
      </c>
      <c r="C205" s="344">
        <f t="shared" si="452"/>
        <v>0</v>
      </c>
      <c r="D205" s="344">
        <f ca="1">IFERROR('UA basår'!AC23+'UA basår'!AC53,0)</f>
        <v>0</v>
      </c>
      <c r="E205" s="344">
        <f t="shared" ref="E205:BP205" ca="1" si="453">IF(E$157="beräknas ej",0,D205*IF(E$188&gt;$D$143,1,IF(E$188&lt;=$C$143,$C$142,$D$142))*IFERROR(INDEX($B$148:$E$154,MATCH($A205,$A$148:$A$154,0),MATCH(E$188,$B$146:$E$146,1)),0))</f>
        <v>0</v>
      </c>
      <c r="F205" s="344">
        <f t="shared" ca="1" si="453"/>
        <v>0</v>
      </c>
      <c r="G205" s="344">
        <f t="shared" ca="1" si="453"/>
        <v>0</v>
      </c>
      <c r="H205" s="344">
        <f t="shared" ca="1" si="453"/>
        <v>0</v>
      </c>
      <c r="I205" s="344">
        <f t="shared" ca="1" si="453"/>
        <v>0</v>
      </c>
      <c r="J205" s="344">
        <f t="shared" ca="1" si="453"/>
        <v>0</v>
      </c>
      <c r="K205" s="344">
        <f t="shared" ca="1" si="453"/>
        <v>0</v>
      </c>
      <c r="L205" s="344">
        <f t="shared" ca="1" si="453"/>
        <v>0</v>
      </c>
      <c r="M205" s="344">
        <f t="shared" ca="1" si="453"/>
        <v>0</v>
      </c>
      <c r="N205" s="344">
        <f t="shared" ca="1" si="453"/>
        <v>0</v>
      </c>
      <c r="O205" s="344">
        <f t="shared" ca="1" si="453"/>
        <v>0</v>
      </c>
      <c r="P205" s="344">
        <f t="shared" ca="1" si="453"/>
        <v>0</v>
      </c>
      <c r="Q205" s="344">
        <f t="shared" ca="1" si="453"/>
        <v>0</v>
      </c>
      <c r="R205" s="344">
        <f t="shared" ca="1" si="453"/>
        <v>0</v>
      </c>
      <c r="S205" s="344">
        <f t="shared" ca="1" si="453"/>
        <v>0</v>
      </c>
      <c r="T205" s="344">
        <f t="shared" ca="1" si="453"/>
        <v>0</v>
      </c>
      <c r="U205" s="344">
        <f t="shared" ca="1" si="453"/>
        <v>0</v>
      </c>
      <c r="V205" s="344">
        <f t="shared" ca="1" si="453"/>
        <v>0</v>
      </c>
      <c r="W205" s="344">
        <f t="shared" ca="1" si="453"/>
        <v>0</v>
      </c>
      <c r="X205" s="344">
        <f t="shared" ca="1" si="453"/>
        <v>0</v>
      </c>
      <c r="Y205" s="344">
        <f t="shared" ca="1" si="453"/>
        <v>0</v>
      </c>
      <c r="Z205" s="344">
        <f t="shared" ca="1" si="453"/>
        <v>0</v>
      </c>
      <c r="AA205" s="344">
        <f t="shared" ca="1" si="453"/>
        <v>0</v>
      </c>
      <c r="AB205" s="344">
        <f t="shared" ca="1" si="453"/>
        <v>0</v>
      </c>
      <c r="AC205" s="344">
        <f t="shared" ca="1" si="453"/>
        <v>0</v>
      </c>
      <c r="AD205" s="344">
        <f t="shared" ca="1" si="453"/>
        <v>0</v>
      </c>
      <c r="AE205" s="344">
        <f t="shared" ca="1" si="453"/>
        <v>0</v>
      </c>
      <c r="AF205" s="344">
        <f t="shared" ca="1" si="453"/>
        <v>0</v>
      </c>
      <c r="AG205" s="344">
        <f t="shared" ca="1" si="453"/>
        <v>0</v>
      </c>
      <c r="AH205" s="344">
        <f t="shared" ca="1" si="453"/>
        <v>0</v>
      </c>
      <c r="AI205" s="344">
        <f t="shared" ca="1" si="453"/>
        <v>0</v>
      </c>
      <c r="AJ205" s="344">
        <f t="shared" ca="1" si="453"/>
        <v>0</v>
      </c>
      <c r="AK205" s="344">
        <f t="shared" ca="1" si="453"/>
        <v>0</v>
      </c>
      <c r="AL205" s="344">
        <f t="shared" ca="1" si="453"/>
        <v>0</v>
      </c>
      <c r="AM205" s="344">
        <f t="shared" ca="1" si="453"/>
        <v>0</v>
      </c>
      <c r="AN205" s="344">
        <f t="shared" ca="1" si="453"/>
        <v>0</v>
      </c>
      <c r="AO205" s="344">
        <f t="shared" ca="1" si="453"/>
        <v>0</v>
      </c>
      <c r="AP205" s="344">
        <f t="shared" ca="1" si="453"/>
        <v>0</v>
      </c>
      <c r="AQ205" s="344">
        <f t="shared" ca="1" si="453"/>
        <v>0</v>
      </c>
      <c r="AR205" s="344">
        <f t="shared" ca="1" si="453"/>
        <v>0</v>
      </c>
      <c r="AS205" s="344">
        <f t="shared" ca="1" si="453"/>
        <v>0</v>
      </c>
      <c r="AT205" s="344">
        <f t="shared" ca="1" si="453"/>
        <v>0</v>
      </c>
      <c r="AU205" s="344">
        <f t="shared" ca="1" si="453"/>
        <v>0</v>
      </c>
      <c r="AV205" s="344">
        <f t="shared" ca="1" si="453"/>
        <v>0</v>
      </c>
      <c r="AW205" s="344">
        <f t="shared" ca="1" si="453"/>
        <v>0</v>
      </c>
      <c r="AX205" s="344">
        <f t="shared" ca="1" si="453"/>
        <v>0</v>
      </c>
      <c r="AY205" s="344">
        <f t="shared" ca="1" si="453"/>
        <v>0</v>
      </c>
      <c r="AZ205" s="344">
        <f t="shared" ca="1" si="453"/>
        <v>0</v>
      </c>
      <c r="BA205" s="344">
        <f t="shared" ca="1" si="453"/>
        <v>0</v>
      </c>
      <c r="BB205" s="344">
        <f t="shared" ca="1" si="453"/>
        <v>0</v>
      </c>
      <c r="BC205" s="344">
        <f t="shared" ca="1" si="453"/>
        <v>0</v>
      </c>
      <c r="BD205" s="344">
        <f t="shared" ca="1" si="453"/>
        <v>0</v>
      </c>
      <c r="BE205" s="344">
        <f t="shared" ca="1" si="453"/>
        <v>0</v>
      </c>
      <c r="BF205" s="344">
        <f t="shared" ca="1" si="453"/>
        <v>0</v>
      </c>
      <c r="BG205" s="344">
        <f t="shared" ca="1" si="453"/>
        <v>0</v>
      </c>
      <c r="BH205" s="344">
        <f t="shared" ca="1" si="453"/>
        <v>0</v>
      </c>
      <c r="BI205" s="344">
        <f t="shared" ca="1" si="453"/>
        <v>0</v>
      </c>
      <c r="BJ205" s="344">
        <f t="shared" ca="1" si="453"/>
        <v>0</v>
      </c>
      <c r="BK205" s="344">
        <f t="shared" ca="1" si="453"/>
        <v>0</v>
      </c>
      <c r="BL205" s="344">
        <f t="shared" ca="1" si="453"/>
        <v>0</v>
      </c>
      <c r="BM205" s="344">
        <f t="shared" ca="1" si="453"/>
        <v>0</v>
      </c>
      <c r="BN205" s="344">
        <f t="shared" ca="1" si="453"/>
        <v>0</v>
      </c>
      <c r="BO205" s="344">
        <f t="shared" ca="1" si="453"/>
        <v>0</v>
      </c>
      <c r="BP205" s="344">
        <f t="shared" ca="1" si="453"/>
        <v>0</v>
      </c>
      <c r="BQ205" s="344">
        <f t="shared" ref="BQ205:CS205" ca="1" si="454">IF(BQ$157="beräknas ej",0,BP205*IF(BQ$188&gt;$D$143,1,IF(BQ$188&lt;=$C$143,$C$142,$D$142))*IFERROR(INDEX($B$148:$E$154,MATCH($A205,$A$148:$A$154,0),MATCH(BQ$188,$B$146:$E$146,1)),0))</f>
        <v>0</v>
      </c>
      <c r="BR205" s="344">
        <f t="shared" ca="1" si="454"/>
        <v>0</v>
      </c>
      <c r="BS205" s="344">
        <f t="shared" ca="1" si="454"/>
        <v>0</v>
      </c>
      <c r="BT205" s="344">
        <f t="shared" ca="1" si="454"/>
        <v>0</v>
      </c>
      <c r="BU205" s="344">
        <f t="shared" si="454"/>
        <v>0</v>
      </c>
      <c r="BV205" s="344">
        <f t="shared" si="454"/>
        <v>0</v>
      </c>
      <c r="BW205" s="344">
        <f t="shared" si="454"/>
        <v>0</v>
      </c>
      <c r="BX205" s="344">
        <f t="shared" si="454"/>
        <v>0</v>
      </c>
      <c r="BY205" s="344">
        <f t="shared" si="454"/>
        <v>0</v>
      </c>
      <c r="BZ205" s="344">
        <f t="shared" si="454"/>
        <v>0</v>
      </c>
      <c r="CA205" s="344">
        <f t="shared" si="454"/>
        <v>0</v>
      </c>
      <c r="CB205" s="344">
        <f t="shared" si="454"/>
        <v>0</v>
      </c>
      <c r="CC205" s="344">
        <f t="shared" si="454"/>
        <v>0</v>
      </c>
      <c r="CD205" s="344">
        <f t="shared" si="454"/>
        <v>0</v>
      </c>
      <c r="CE205" s="344">
        <f t="shared" si="454"/>
        <v>0</v>
      </c>
      <c r="CF205" s="344">
        <f t="shared" si="454"/>
        <v>0</v>
      </c>
      <c r="CG205" s="344">
        <f t="shared" si="454"/>
        <v>0</v>
      </c>
      <c r="CH205" s="344">
        <f t="shared" si="454"/>
        <v>0</v>
      </c>
      <c r="CI205" s="344">
        <f t="shared" si="454"/>
        <v>0</v>
      </c>
      <c r="CJ205" s="344">
        <f t="shared" si="454"/>
        <v>0</v>
      </c>
      <c r="CK205" s="344">
        <f t="shared" si="454"/>
        <v>0</v>
      </c>
      <c r="CL205" s="344">
        <f t="shared" si="454"/>
        <v>0</v>
      </c>
      <c r="CM205" s="344">
        <f t="shared" si="454"/>
        <v>0</v>
      </c>
      <c r="CN205" s="344">
        <f t="shared" si="454"/>
        <v>0</v>
      </c>
      <c r="CO205" s="344">
        <f t="shared" si="454"/>
        <v>0</v>
      </c>
      <c r="CP205" s="344">
        <f t="shared" si="454"/>
        <v>0</v>
      </c>
      <c r="CQ205" s="344">
        <f t="shared" si="454"/>
        <v>0</v>
      </c>
      <c r="CR205" s="344">
        <f t="shared" si="454"/>
        <v>0</v>
      </c>
      <c r="CS205" s="344">
        <f t="shared" si="454"/>
        <v>0</v>
      </c>
    </row>
    <row r="206" spans="1:97" s="372" customFormat="1" x14ac:dyDescent="0.35">
      <c r="A206" s="337">
        <f t="shared" ref="A206:C206" si="455">A176</f>
        <v>0</v>
      </c>
      <c r="B206" s="337" t="str">
        <f t="shared" si="455"/>
        <v>0 0</v>
      </c>
      <c r="C206" s="344">
        <f t="shared" si="455"/>
        <v>0</v>
      </c>
      <c r="D206" s="344">
        <f ca="1">IFERROR('UA basår'!AC24+'UA basår'!AC54,0)</f>
        <v>0</v>
      </c>
      <c r="E206" s="344">
        <f t="shared" ref="E206:BP206" ca="1" si="456">IF(E$157="beräknas ej",0,D206*IF(E$188&gt;$D$143,1,IF(E$188&lt;=$C$143,$C$142,$D$142))*IFERROR(INDEX($B$148:$E$154,MATCH($A206,$A$148:$A$154,0),MATCH(E$188,$B$146:$E$146,1)),0))</f>
        <v>0</v>
      </c>
      <c r="F206" s="344">
        <f t="shared" ca="1" si="456"/>
        <v>0</v>
      </c>
      <c r="G206" s="344">
        <f t="shared" ca="1" si="456"/>
        <v>0</v>
      </c>
      <c r="H206" s="344">
        <f t="shared" ca="1" si="456"/>
        <v>0</v>
      </c>
      <c r="I206" s="344">
        <f t="shared" ca="1" si="456"/>
        <v>0</v>
      </c>
      <c r="J206" s="344">
        <f t="shared" ca="1" si="456"/>
        <v>0</v>
      </c>
      <c r="K206" s="344">
        <f t="shared" ca="1" si="456"/>
        <v>0</v>
      </c>
      <c r="L206" s="344">
        <f t="shared" ca="1" si="456"/>
        <v>0</v>
      </c>
      <c r="M206" s="344">
        <f t="shared" ca="1" si="456"/>
        <v>0</v>
      </c>
      <c r="N206" s="344">
        <f t="shared" ca="1" si="456"/>
        <v>0</v>
      </c>
      <c r="O206" s="344">
        <f t="shared" ca="1" si="456"/>
        <v>0</v>
      </c>
      <c r="P206" s="344">
        <f t="shared" ca="1" si="456"/>
        <v>0</v>
      </c>
      <c r="Q206" s="344">
        <f t="shared" ca="1" si="456"/>
        <v>0</v>
      </c>
      <c r="R206" s="344">
        <f t="shared" ca="1" si="456"/>
        <v>0</v>
      </c>
      <c r="S206" s="344">
        <f t="shared" ca="1" si="456"/>
        <v>0</v>
      </c>
      <c r="T206" s="344">
        <f t="shared" ca="1" si="456"/>
        <v>0</v>
      </c>
      <c r="U206" s="344">
        <f t="shared" ca="1" si="456"/>
        <v>0</v>
      </c>
      <c r="V206" s="344">
        <f t="shared" ca="1" si="456"/>
        <v>0</v>
      </c>
      <c r="W206" s="344">
        <f t="shared" ca="1" si="456"/>
        <v>0</v>
      </c>
      <c r="X206" s="344">
        <f t="shared" ca="1" si="456"/>
        <v>0</v>
      </c>
      <c r="Y206" s="344">
        <f t="shared" ca="1" si="456"/>
        <v>0</v>
      </c>
      <c r="Z206" s="344">
        <f t="shared" ca="1" si="456"/>
        <v>0</v>
      </c>
      <c r="AA206" s="344">
        <f t="shared" ca="1" si="456"/>
        <v>0</v>
      </c>
      <c r="AB206" s="344">
        <f t="shared" ca="1" si="456"/>
        <v>0</v>
      </c>
      <c r="AC206" s="344">
        <f t="shared" ca="1" si="456"/>
        <v>0</v>
      </c>
      <c r="AD206" s="344">
        <f t="shared" ca="1" si="456"/>
        <v>0</v>
      </c>
      <c r="AE206" s="344">
        <f t="shared" ca="1" si="456"/>
        <v>0</v>
      </c>
      <c r="AF206" s="344">
        <f t="shared" ca="1" si="456"/>
        <v>0</v>
      </c>
      <c r="AG206" s="344">
        <f t="shared" ca="1" si="456"/>
        <v>0</v>
      </c>
      <c r="AH206" s="344">
        <f t="shared" ca="1" si="456"/>
        <v>0</v>
      </c>
      <c r="AI206" s="344">
        <f t="shared" ca="1" si="456"/>
        <v>0</v>
      </c>
      <c r="AJ206" s="344">
        <f t="shared" ca="1" si="456"/>
        <v>0</v>
      </c>
      <c r="AK206" s="344">
        <f t="shared" ca="1" si="456"/>
        <v>0</v>
      </c>
      <c r="AL206" s="344">
        <f t="shared" ca="1" si="456"/>
        <v>0</v>
      </c>
      <c r="AM206" s="344">
        <f t="shared" ca="1" si="456"/>
        <v>0</v>
      </c>
      <c r="AN206" s="344">
        <f t="shared" ca="1" si="456"/>
        <v>0</v>
      </c>
      <c r="AO206" s="344">
        <f t="shared" ca="1" si="456"/>
        <v>0</v>
      </c>
      <c r="AP206" s="344">
        <f t="shared" ca="1" si="456"/>
        <v>0</v>
      </c>
      <c r="AQ206" s="344">
        <f t="shared" ca="1" si="456"/>
        <v>0</v>
      </c>
      <c r="AR206" s="344">
        <f t="shared" ca="1" si="456"/>
        <v>0</v>
      </c>
      <c r="AS206" s="344">
        <f t="shared" ca="1" si="456"/>
        <v>0</v>
      </c>
      <c r="AT206" s="344">
        <f t="shared" ca="1" si="456"/>
        <v>0</v>
      </c>
      <c r="AU206" s="344">
        <f t="shared" ca="1" si="456"/>
        <v>0</v>
      </c>
      <c r="AV206" s="344">
        <f t="shared" ca="1" si="456"/>
        <v>0</v>
      </c>
      <c r="AW206" s="344">
        <f t="shared" ca="1" si="456"/>
        <v>0</v>
      </c>
      <c r="AX206" s="344">
        <f t="shared" ca="1" si="456"/>
        <v>0</v>
      </c>
      <c r="AY206" s="344">
        <f t="shared" ca="1" si="456"/>
        <v>0</v>
      </c>
      <c r="AZ206" s="344">
        <f t="shared" ca="1" si="456"/>
        <v>0</v>
      </c>
      <c r="BA206" s="344">
        <f t="shared" ca="1" si="456"/>
        <v>0</v>
      </c>
      <c r="BB206" s="344">
        <f t="shared" ca="1" si="456"/>
        <v>0</v>
      </c>
      <c r="BC206" s="344">
        <f t="shared" ca="1" si="456"/>
        <v>0</v>
      </c>
      <c r="BD206" s="344">
        <f t="shared" ca="1" si="456"/>
        <v>0</v>
      </c>
      <c r="BE206" s="344">
        <f t="shared" ca="1" si="456"/>
        <v>0</v>
      </c>
      <c r="BF206" s="344">
        <f t="shared" ca="1" si="456"/>
        <v>0</v>
      </c>
      <c r="BG206" s="344">
        <f t="shared" ca="1" si="456"/>
        <v>0</v>
      </c>
      <c r="BH206" s="344">
        <f t="shared" ca="1" si="456"/>
        <v>0</v>
      </c>
      <c r="BI206" s="344">
        <f t="shared" ca="1" si="456"/>
        <v>0</v>
      </c>
      <c r="BJ206" s="344">
        <f t="shared" ca="1" si="456"/>
        <v>0</v>
      </c>
      <c r="BK206" s="344">
        <f t="shared" ca="1" si="456"/>
        <v>0</v>
      </c>
      <c r="BL206" s="344">
        <f t="shared" ca="1" si="456"/>
        <v>0</v>
      </c>
      <c r="BM206" s="344">
        <f t="shared" ca="1" si="456"/>
        <v>0</v>
      </c>
      <c r="BN206" s="344">
        <f t="shared" ca="1" si="456"/>
        <v>0</v>
      </c>
      <c r="BO206" s="344">
        <f t="shared" ca="1" si="456"/>
        <v>0</v>
      </c>
      <c r="BP206" s="344">
        <f t="shared" ca="1" si="456"/>
        <v>0</v>
      </c>
      <c r="BQ206" s="344">
        <f t="shared" ref="BQ206:CS206" ca="1" si="457">IF(BQ$157="beräknas ej",0,BP206*IF(BQ$188&gt;$D$143,1,IF(BQ$188&lt;=$C$143,$C$142,$D$142))*IFERROR(INDEX($B$148:$E$154,MATCH($A206,$A$148:$A$154,0),MATCH(BQ$188,$B$146:$E$146,1)),0))</f>
        <v>0</v>
      </c>
      <c r="BR206" s="344">
        <f t="shared" ca="1" si="457"/>
        <v>0</v>
      </c>
      <c r="BS206" s="344">
        <f t="shared" ca="1" si="457"/>
        <v>0</v>
      </c>
      <c r="BT206" s="344">
        <f t="shared" ca="1" si="457"/>
        <v>0</v>
      </c>
      <c r="BU206" s="344">
        <f t="shared" si="457"/>
        <v>0</v>
      </c>
      <c r="BV206" s="344">
        <f t="shared" si="457"/>
        <v>0</v>
      </c>
      <c r="BW206" s="344">
        <f t="shared" si="457"/>
        <v>0</v>
      </c>
      <c r="BX206" s="344">
        <f t="shared" si="457"/>
        <v>0</v>
      </c>
      <c r="BY206" s="344">
        <f t="shared" si="457"/>
        <v>0</v>
      </c>
      <c r="BZ206" s="344">
        <f t="shared" si="457"/>
        <v>0</v>
      </c>
      <c r="CA206" s="344">
        <f t="shared" si="457"/>
        <v>0</v>
      </c>
      <c r="CB206" s="344">
        <f t="shared" si="457"/>
        <v>0</v>
      </c>
      <c r="CC206" s="344">
        <f t="shared" si="457"/>
        <v>0</v>
      </c>
      <c r="CD206" s="344">
        <f t="shared" si="457"/>
        <v>0</v>
      </c>
      <c r="CE206" s="344">
        <f t="shared" si="457"/>
        <v>0</v>
      </c>
      <c r="CF206" s="344">
        <f t="shared" si="457"/>
        <v>0</v>
      </c>
      <c r="CG206" s="344">
        <f t="shared" si="457"/>
        <v>0</v>
      </c>
      <c r="CH206" s="344">
        <f t="shared" si="457"/>
        <v>0</v>
      </c>
      <c r="CI206" s="344">
        <f t="shared" si="457"/>
        <v>0</v>
      </c>
      <c r="CJ206" s="344">
        <f t="shared" si="457"/>
        <v>0</v>
      </c>
      <c r="CK206" s="344">
        <f t="shared" si="457"/>
        <v>0</v>
      </c>
      <c r="CL206" s="344">
        <f t="shared" si="457"/>
        <v>0</v>
      </c>
      <c r="CM206" s="344">
        <f t="shared" si="457"/>
        <v>0</v>
      </c>
      <c r="CN206" s="344">
        <f t="shared" si="457"/>
        <v>0</v>
      </c>
      <c r="CO206" s="344">
        <f t="shared" si="457"/>
        <v>0</v>
      </c>
      <c r="CP206" s="344">
        <f t="shared" si="457"/>
        <v>0</v>
      </c>
      <c r="CQ206" s="344">
        <f t="shared" si="457"/>
        <v>0</v>
      </c>
      <c r="CR206" s="344">
        <f t="shared" si="457"/>
        <v>0</v>
      </c>
      <c r="CS206" s="344">
        <f t="shared" si="457"/>
        <v>0</v>
      </c>
    </row>
    <row r="207" spans="1:97" s="372" customFormat="1" x14ac:dyDescent="0.35">
      <c r="A207" s="337">
        <f t="shared" ref="A207:C207" si="458">A177</f>
        <v>0</v>
      </c>
      <c r="B207" s="337" t="str">
        <f t="shared" si="458"/>
        <v>0 0</v>
      </c>
      <c r="C207" s="344">
        <f t="shared" si="458"/>
        <v>0</v>
      </c>
      <c r="D207" s="344">
        <f ca="1">IFERROR('UA basår'!AC25+'UA basår'!AC55,0)</f>
        <v>0</v>
      </c>
      <c r="E207" s="344">
        <f t="shared" ref="E207:BP207" ca="1" si="459">IF(E$157="beräknas ej",0,D207*IF(E$188&gt;$D$143,1,IF(E$188&lt;=$C$143,$C$142,$D$142))*IFERROR(INDEX($B$148:$E$154,MATCH($A207,$A$148:$A$154,0),MATCH(E$188,$B$146:$E$146,1)),0))</f>
        <v>0</v>
      </c>
      <c r="F207" s="344">
        <f t="shared" ca="1" si="459"/>
        <v>0</v>
      </c>
      <c r="G207" s="344">
        <f t="shared" ca="1" si="459"/>
        <v>0</v>
      </c>
      <c r="H207" s="344">
        <f t="shared" ca="1" si="459"/>
        <v>0</v>
      </c>
      <c r="I207" s="344">
        <f t="shared" ca="1" si="459"/>
        <v>0</v>
      </c>
      <c r="J207" s="344">
        <f t="shared" ca="1" si="459"/>
        <v>0</v>
      </c>
      <c r="K207" s="344">
        <f t="shared" ca="1" si="459"/>
        <v>0</v>
      </c>
      <c r="L207" s="344">
        <f t="shared" ca="1" si="459"/>
        <v>0</v>
      </c>
      <c r="M207" s="344">
        <f t="shared" ca="1" si="459"/>
        <v>0</v>
      </c>
      <c r="N207" s="344">
        <f t="shared" ca="1" si="459"/>
        <v>0</v>
      </c>
      <c r="O207" s="344">
        <f t="shared" ca="1" si="459"/>
        <v>0</v>
      </c>
      <c r="P207" s="344">
        <f t="shared" ca="1" si="459"/>
        <v>0</v>
      </c>
      <c r="Q207" s="344">
        <f t="shared" ca="1" si="459"/>
        <v>0</v>
      </c>
      <c r="R207" s="344">
        <f t="shared" ca="1" si="459"/>
        <v>0</v>
      </c>
      <c r="S207" s="344">
        <f t="shared" ca="1" si="459"/>
        <v>0</v>
      </c>
      <c r="T207" s="344">
        <f t="shared" ca="1" si="459"/>
        <v>0</v>
      </c>
      <c r="U207" s="344">
        <f t="shared" ca="1" si="459"/>
        <v>0</v>
      </c>
      <c r="V207" s="344">
        <f t="shared" ca="1" si="459"/>
        <v>0</v>
      </c>
      <c r="W207" s="344">
        <f t="shared" ca="1" si="459"/>
        <v>0</v>
      </c>
      <c r="X207" s="344">
        <f t="shared" ca="1" si="459"/>
        <v>0</v>
      </c>
      <c r="Y207" s="344">
        <f t="shared" ca="1" si="459"/>
        <v>0</v>
      </c>
      <c r="Z207" s="344">
        <f t="shared" ca="1" si="459"/>
        <v>0</v>
      </c>
      <c r="AA207" s="344">
        <f t="shared" ca="1" si="459"/>
        <v>0</v>
      </c>
      <c r="AB207" s="344">
        <f t="shared" ca="1" si="459"/>
        <v>0</v>
      </c>
      <c r="AC207" s="344">
        <f t="shared" ca="1" si="459"/>
        <v>0</v>
      </c>
      <c r="AD207" s="344">
        <f t="shared" ca="1" si="459"/>
        <v>0</v>
      </c>
      <c r="AE207" s="344">
        <f t="shared" ca="1" si="459"/>
        <v>0</v>
      </c>
      <c r="AF207" s="344">
        <f t="shared" ca="1" si="459"/>
        <v>0</v>
      </c>
      <c r="AG207" s="344">
        <f t="shared" ca="1" si="459"/>
        <v>0</v>
      </c>
      <c r="AH207" s="344">
        <f t="shared" ca="1" si="459"/>
        <v>0</v>
      </c>
      <c r="AI207" s="344">
        <f t="shared" ca="1" si="459"/>
        <v>0</v>
      </c>
      <c r="AJ207" s="344">
        <f t="shared" ca="1" si="459"/>
        <v>0</v>
      </c>
      <c r="AK207" s="344">
        <f t="shared" ca="1" si="459"/>
        <v>0</v>
      </c>
      <c r="AL207" s="344">
        <f t="shared" ca="1" si="459"/>
        <v>0</v>
      </c>
      <c r="AM207" s="344">
        <f t="shared" ca="1" si="459"/>
        <v>0</v>
      </c>
      <c r="AN207" s="344">
        <f t="shared" ca="1" si="459"/>
        <v>0</v>
      </c>
      <c r="AO207" s="344">
        <f t="shared" ca="1" si="459"/>
        <v>0</v>
      </c>
      <c r="AP207" s="344">
        <f t="shared" ca="1" si="459"/>
        <v>0</v>
      </c>
      <c r="AQ207" s="344">
        <f t="shared" ca="1" si="459"/>
        <v>0</v>
      </c>
      <c r="AR207" s="344">
        <f t="shared" ca="1" si="459"/>
        <v>0</v>
      </c>
      <c r="AS207" s="344">
        <f t="shared" ca="1" si="459"/>
        <v>0</v>
      </c>
      <c r="AT207" s="344">
        <f t="shared" ca="1" si="459"/>
        <v>0</v>
      </c>
      <c r="AU207" s="344">
        <f t="shared" ca="1" si="459"/>
        <v>0</v>
      </c>
      <c r="AV207" s="344">
        <f t="shared" ca="1" si="459"/>
        <v>0</v>
      </c>
      <c r="AW207" s="344">
        <f t="shared" ca="1" si="459"/>
        <v>0</v>
      </c>
      <c r="AX207" s="344">
        <f t="shared" ca="1" si="459"/>
        <v>0</v>
      </c>
      <c r="AY207" s="344">
        <f t="shared" ca="1" si="459"/>
        <v>0</v>
      </c>
      <c r="AZ207" s="344">
        <f t="shared" ca="1" si="459"/>
        <v>0</v>
      </c>
      <c r="BA207" s="344">
        <f t="shared" ca="1" si="459"/>
        <v>0</v>
      </c>
      <c r="BB207" s="344">
        <f t="shared" ca="1" si="459"/>
        <v>0</v>
      </c>
      <c r="BC207" s="344">
        <f t="shared" ca="1" si="459"/>
        <v>0</v>
      </c>
      <c r="BD207" s="344">
        <f t="shared" ca="1" si="459"/>
        <v>0</v>
      </c>
      <c r="BE207" s="344">
        <f t="shared" ca="1" si="459"/>
        <v>0</v>
      </c>
      <c r="BF207" s="344">
        <f t="shared" ca="1" si="459"/>
        <v>0</v>
      </c>
      <c r="BG207" s="344">
        <f t="shared" ca="1" si="459"/>
        <v>0</v>
      </c>
      <c r="BH207" s="344">
        <f t="shared" ca="1" si="459"/>
        <v>0</v>
      </c>
      <c r="BI207" s="344">
        <f t="shared" ca="1" si="459"/>
        <v>0</v>
      </c>
      <c r="BJ207" s="344">
        <f t="shared" ca="1" si="459"/>
        <v>0</v>
      </c>
      <c r="BK207" s="344">
        <f t="shared" ca="1" si="459"/>
        <v>0</v>
      </c>
      <c r="BL207" s="344">
        <f t="shared" ca="1" si="459"/>
        <v>0</v>
      </c>
      <c r="BM207" s="344">
        <f t="shared" ca="1" si="459"/>
        <v>0</v>
      </c>
      <c r="BN207" s="344">
        <f t="shared" ca="1" si="459"/>
        <v>0</v>
      </c>
      <c r="BO207" s="344">
        <f t="shared" ca="1" si="459"/>
        <v>0</v>
      </c>
      <c r="BP207" s="344">
        <f t="shared" ca="1" si="459"/>
        <v>0</v>
      </c>
      <c r="BQ207" s="344">
        <f t="shared" ref="BQ207:CS207" ca="1" si="460">IF(BQ$157="beräknas ej",0,BP207*IF(BQ$188&gt;$D$143,1,IF(BQ$188&lt;=$C$143,$C$142,$D$142))*IFERROR(INDEX($B$148:$E$154,MATCH($A207,$A$148:$A$154,0),MATCH(BQ$188,$B$146:$E$146,1)),0))</f>
        <v>0</v>
      </c>
      <c r="BR207" s="344">
        <f t="shared" ca="1" si="460"/>
        <v>0</v>
      </c>
      <c r="BS207" s="344">
        <f t="shared" ca="1" si="460"/>
        <v>0</v>
      </c>
      <c r="BT207" s="344">
        <f t="shared" ca="1" si="460"/>
        <v>0</v>
      </c>
      <c r="BU207" s="344">
        <f t="shared" si="460"/>
        <v>0</v>
      </c>
      <c r="BV207" s="344">
        <f t="shared" si="460"/>
        <v>0</v>
      </c>
      <c r="BW207" s="344">
        <f t="shared" si="460"/>
        <v>0</v>
      </c>
      <c r="BX207" s="344">
        <f t="shared" si="460"/>
        <v>0</v>
      </c>
      <c r="BY207" s="344">
        <f t="shared" si="460"/>
        <v>0</v>
      </c>
      <c r="BZ207" s="344">
        <f t="shared" si="460"/>
        <v>0</v>
      </c>
      <c r="CA207" s="344">
        <f t="shared" si="460"/>
        <v>0</v>
      </c>
      <c r="CB207" s="344">
        <f t="shared" si="460"/>
        <v>0</v>
      </c>
      <c r="CC207" s="344">
        <f t="shared" si="460"/>
        <v>0</v>
      </c>
      <c r="CD207" s="344">
        <f t="shared" si="460"/>
        <v>0</v>
      </c>
      <c r="CE207" s="344">
        <f t="shared" si="460"/>
        <v>0</v>
      </c>
      <c r="CF207" s="344">
        <f t="shared" si="460"/>
        <v>0</v>
      </c>
      <c r="CG207" s="344">
        <f t="shared" si="460"/>
        <v>0</v>
      </c>
      <c r="CH207" s="344">
        <f t="shared" si="460"/>
        <v>0</v>
      </c>
      <c r="CI207" s="344">
        <f t="shared" si="460"/>
        <v>0</v>
      </c>
      <c r="CJ207" s="344">
        <f t="shared" si="460"/>
        <v>0</v>
      </c>
      <c r="CK207" s="344">
        <f t="shared" si="460"/>
        <v>0</v>
      </c>
      <c r="CL207" s="344">
        <f t="shared" si="460"/>
        <v>0</v>
      </c>
      <c r="CM207" s="344">
        <f t="shared" si="460"/>
        <v>0</v>
      </c>
      <c r="CN207" s="344">
        <f t="shared" si="460"/>
        <v>0</v>
      </c>
      <c r="CO207" s="344">
        <f t="shared" si="460"/>
        <v>0</v>
      </c>
      <c r="CP207" s="344">
        <f t="shared" si="460"/>
        <v>0</v>
      </c>
      <c r="CQ207" s="344">
        <f t="shared" si="460"/>
        <v>0</v>
      </c>
      <c r="CR207" s="344">
        <f t="shared" si="460"/>
        <v>0</v>
      </c>
      <c r="CS207" s="344">
        <f t="shared" si="460"/>
        <v>0</v>
      </c>
    </row>
    <row r="208" spans="1:97" s="372" customFormat="1" x14ac:dyDescent="0.35">
      <c r="A208" s="337">
        <f t="shared" ref="A208:C208" si="461">A178</f>
        <v>0</v>
      </c>
      <c r="B208" s="337" t="str">
        <f t="shared" si="461"/>
        <v>0 0</v>
      </c>
      <c r="C208" s="344">
        <f t="shared" si="461"/>
        <v>0</v>
      </c>
      <c r="D208" s="344">
        <f ca="1">IFERROR('UA basår'!AC26+'UA basår'!AC56,0)</f>
        <v>0</v>
      </c>
      <c r="E208" s="344">
        <f t="shared" ref="E208:BP208" ca="1" si="462">IF(E$157="beräknas ej",0,D208*IF(E$188&gt;$D$143,1,IF(E$188&lt;=$C$143,$C$142,$D$142))*IFERROR(INDEX($B$148:$E$154,MATCH($A208,$A$148:$A$154,0),MATCH(E$188,$B$146:$E$146,1)),0))</f>
        <v>0</v>
      </c>
      <c r="F208" s="344">
        <f t="shared" ca="1" si="462"/>
        <v>0</v>
      </c>
      <c r="G208" s="344">
        <f t="shared" ca="1" si="462"/>
        <v>0</v>
      </c>
      <c r="H208" s="344">
        <f t="shared" ca="1" si="462"/>
        <v>0</v>
      </c>
      <c r="I208" s="344">
        <f t="shared" ca="1" si="462"/>
        <v>0</v>
      </c>
      <c r="J208" s="344">
        <f t="shared" ca="1" si="462"/>
        <v>0</v>
      </c>
      <c r="K208" s="344">
        <f t="shared" ca="1" si="462"/>
        <v>0</v>
      </c>
      <c r="L208" s="344">
        <f t="shared" ca="1" si="462"/>
        <v>0</v>
      </c>
      <c r="M208" s="344">
        <f t="shared" ca="1" si="462"/>
        <v>0</v>
      </c>
      <c r="N208" s="344">
        <f t="shared" ca="1" si="462"/>
        <v>0</v>
      </c>
      <c r="O208" s="344">
        <f t="shared" ca="1" si="462"/>
        <v>0</v>
      </c>
      <c r="P208" s="344">
        <f t="shared" ca="1" si="462"/>
        <v>0</v>
      </c>
      <c r="Q208" s="344">
        <f t="shared" ca="1" si="462"/>
        <v>0</v>
      </c>
      <c r="R208" s="344">
        <f t="shared" ca="1" si="462"/>
        <v>0</v>
      </c>
      <c r="S208" s="344">
        <f t="shared" ca="1" si="462"/>
        <v>0</v>
      </c>
      <c r="T208" s="344">
        <f t="shared" ca="1" si="462"/>
        <v>0</v>
      </c>
      <c r="U208" s="344">
        <f t="shared" ca="1" si="462"/>
        <v>0</v>
      </c>
      <c r="V208" s="344">
        <f t="shared" ca="1" si="462"/>
        <v>0</v>
      </c>
      <c r="W208" s="344">
        <f t="shared" ca="1" si="462"/>
        <v>0</v>
      </c>
      <c r="X208" s="344">
        <f t="shared" ca="1" si="462"/>
        <v>0</v>
      </c>
      <c r="Y208" s="344">
        <f t="shared" ca="1" si="462"/>
        <v>0</v>
      </c>
      <c r="Z208" s="344">
        <f t="shared" ca="1" si="462"/>
        <v>0</v>
      </c>
      <c r="AA208" s="344">
        <f t="shared" ca="1" si="462"/>
        <v>0</v>
      </c>
      <c r="AB208" s="344">
        <f t="shared" ca="1" si="462"/>
        <v>0</v>
      </c>
      <c r="AC208" s="344">
        <f t="shared" ca="1" si="462"/>
        <v>0</v>
      </c>
      <c r="AD208" s="344">
        <f t="shared" ca="1" si="462"/>
        <v>0</v>
      </c>
      <c r="AE208" s="344">
        <f t="shared" ca="1" si="462"/>
        <v>0</v>
      </c>
      <c r="AF208" s="344">
        <f t="shared" ca="1" si="462"/>
        <v>0</v>
      </c>
      <c r="AG208" s="344">
        <f t="shared" ca="1" si="462"/>
        <v>0</v>
      </c>
      <c r="AH208" s="344">
        <f t="shared" ca="1" si="462"/>
        <v>0</v>
      </c>
      <c r="AI208" s="344">
        <f t="shared" ca="1" si="462"/>
        <v>0</v>
      </c>
      <c r="AJ208" s="344">
        <f t="shared" ca="1" si="462"/>
        <v>0</v>
      </c>
      <c r="AK208" s="344">
        <f t="shared" ca="1" si="462"/>
        <v>0</v>
      </c>
      <c r="AL208" s="344">
        <f t="shared" ca="1" si="462"/>
        <v>0</v>
      </c>
      <c r="AM208" s="344">
        <f t="shared" ca="1" si="462"/>
        <v>0</v>
      </c>
      <c r="AN208" s="344">
        <f t="shared" ca="1" si="462"/>
        <v>0</v>
      </c>
      <c r="AO208" s="344">
        <f t="shared" ca="1" si="462"/>
        <v>0</v>
      </c>
      <c r="AP208" s="344">
        <f t="shared" ca="1" si="462"/>
        <v>0</v>
      </c>
      <c r="AQ208" s="344">
        <f t="shared" ca="1" si="462"/>
        <v>0</v>
      </c>
      <c r="AR208" s="344">
        <f t="shared" ca="1" si="462"/>
        <v>0</v>
      </c>
      <c r="AS208" s="344">
        <f t="shared" ca="1" si="462"/>
        <v>0</v>
      </c>
      <c r="AT208" s="344">
        <f t="shared" ca="1" si="462"/>
        <v>0</v>
      </c>
      <c r="AU208" s="344">
        <f t="shared" ca="1" si="462"/>
        <v>0</v>
      </c>
      <c r="AV208" s="344">
        <f t="shared" ca="1" si="462"/>
        <v>0</v>
      </c>
      <c r="AW208" s="344">
        <f t="shared" ca="1" si="462"/>
        <v>0</v>
      </c>
      <c r="AX208" s="344">
        <f t="shared" ca="1" si="462"/>
        <v>0</v>
      </c>
      <c r="AY208" s="344">
        <f t="shared" ca="1" si="462"/>
        <v>0</v>
      </c>
      <c r="AZ208" s="344">
        <f t="shared" ca="1" si="462"/>
        <v>0</v>
      </c>
      <c r="BA208" s="344">
        <f t="shared" ca="1" si="462"/>
        <v>0</v>
      </c>
      <c r="BB208" s="344">
        <f t="shared" ca="1" si="462"/>
        <v>0</v>
      </c>
      <c r="BC208" s="344">
        <f t="shared" ca="1" si="462"/>
        <v>0</v>
      </c>
      <c r="BD208" s="344">
        <f t="shared" ca="1" si="462"/>
        <v>0</v>
      </c>
      <c r="BE208" s="344">
        <f t="shared" ca="1" si="462"/>
        <v>0</v>
      </c>
      <c r="BF208" s="344">
        <f t="shared" ca="1" si="462"/>
        <v>0</v>
      </c>
      <c r="BG208" s="344">
        <f t="shared" ca="1" si="462"/>
        <v>0</v>
      </c>
      <c r="BH208" s="344">
        <f t="shared" ca="1" si="462"/>
        <v>0</v>
      </c>
      <c r="BI208" s="344">
        <f t="shared" ca="1" si="462"/>
        <v>0</v>
      </c>
      <c r="BJ208" s="344">
        <f t="shared" ca="1" si="462"/>
        <v>0</v>
      </c>
      <c r="BK208" s="344">
        <f t="shared" ca="1" si="462"/>
        <v>0</v>
      </c>
      <c r="BL208" s="344">
        <f t="shared" ca="1" si="462"/>
        <v>0</v>
      </c>
      <c r="BM208" s="344">
        <f t="shared" ca="1" si="462"/>
        <v>0</v>
      </c>
      <c r="BN208" s="344">
        <f t="shared" ca="1" si="462"/>
        <v>0</v>
      </c>
      <c r="BO208" s="344">
        <f t="shared" ca="1" si="462"/>
        <v>0</v>
      </c>
      <c r="BP208" s="344">
        <f t="shared" ca="1" si="462"/>
        <v>0</v>
      </c>
      <c r="BQ208" s="344">
        <f t="shared" ref="BQ208:CS208" ca="1" si="463">IF(BQ$157="beräknas ej",0,BP208*IF(BQ$188&gt;$D$143,1,IF(BQ$188&lt;=$C$143,$C$142,$D$142))*IFERROR(INDEX($B$148:$E$154,MATCH($A208,$A$148:$A$154,0),MATCH(BQ$188,$B$146:$E$146,1)),0))</f>
        <v>0</v>
      </c>
      <c r="BR208" s="344">
        <f t="shared" ca="1" si="463"/>
        <v>0</v>
      </c>
      <c r="BS208" s="344">
        <f t="shared" ca="1" si="463"/>
        <v>0</v>
      </c>
      <c r="BT208" s="344">
        <f t="shared" ca="1" si="463"/>
        <v>0</v>
      </c>
      <c r="BU208" s="344">
        <f t="shared" si="463"/>
        <v>0</v>
      </c>
      <c r="BV208" s="344">
        <f t="shared" si="463"/>
        <v>0</v>
      </c>
      <c r="BW208" s="344">
        <f t="shared" si="463"/>
        <v>0</v>
      </c>
      <c r="BX208" s="344">
        <f t="shared" si="463"/>
        <v>0</v>
      </c>
      <c r="BY208" s="344">
        <f t="shared" si="463"/>
        <v>0</v>
      </c>
      <c r="BZ208" s="344">
        <f t="shared" si="463"/>
        <v>0</v>
      </c>
      <c r="CA208" s="344">
        <f t="shared" si="463"/>
        <v>0</v>
      </c>
      <c r="CB208" s="344">
        <f t="shared" si="463"/>
        <v>0</v>
      </c>
      <c r="CC208" s="344">
        <f t="shared" si="463"/>
        <v>0</v>
      </c>
      <c r="CD208" s="344">
        <f t="shared" si="463"/>
        <v>0</v>
      </c>
      <c r="CE208" s="344">
        <f t="shared" si="463"/>
        <v>0</v>
      </c>
      <c r="CF208" s="344">
        <f t="shared" si="463"/>
        <v>0</v>
      </c>
      <c r="CG208" s="344">
        <f t="shared" si="463"/>
        <v>0</v>
      </c>
      <c r="CH208" s="344">
        <f t="shared" si="463"/>
        <v>0</v>
      </c>
      <c r="CI208" s="344">
        <f t="shared" si="463"/>
        <v>0</v>
      </c>
      <c r="CJ208" s="344">
        <f t="shared" si="463"/>
        <v>0</v>
      </c>
      <c r="CK208" s="344">
        <f t="shared" si="463"/>
        <v>0</v>
      </c>
      <c r="CL208" s="344">
        <f t="shared" si="463"/>
        <v>0</v>
      </c>
      <c r="CM208" s="344">
        <f t="shared" si="463"/>
        <v>0</v>
      </c>
      <c r="CN208" s="344">
        <f t="shared" si="463"/>
        <v>0</v>
      </c>
      <c r="CO208" s="344">
        <f t="shared" si="463"/>
        <v>0</v>
      </c>
      <c r="CP208" s="344">
        <f t="shared" si="463"/>
        <v>0</v>
      </c>
      <c r="CQ208" s="344">
        <f t="shared" si="463"/>
        <v>0</v>
      </c>
      <c r="CR208" s="344">
        <f t="shared" si="463"/>
        <v>0</v>
      </c>
      <c r="CS208" s="344">
        <f t="shared" si="463"/>
        <v>0</v>
      </c>
    </row>
    <row r="209" spans="1:97" s="372" customFormat="1" x14ac:dyDescent="0.35">
      <c r="A209" s="337">
        <f t="shared" ref="A209:C209" si="464">A179</f>
        <v>0</v>
      </c>
      <c r="B209" s="337" t="str">
        <f t="shared" si="464"/>
        <v>0 0</v>
      </c>
      <c r="C209" s="344">
        <f t="shared" si="464"/>
        <v>0</v>
      </c>
      <c r="D209" s="344">
        <f ca="1">IFERROR('UA basår'!AC27+'UA basår'!AC57,0)</f>
        <v>0</v>
      </c>
      <c r="E209" s="344">
        <f t="shared" ref="E209:BP209" ca="1" si="465">IF(E$157="beräknas ej",0,D209*IF(E$188&gt;$D$143,1,IF(E$188&lt;=$C$143,$C$142,$D$142))*IFERROR(INDEX($B$148:$E$154,MATCH($A209,$A$148:$A$154,0),MATCH(E$188,$B$146:$E$146,1)),0))</f>
        <v>0</v>
      </c>
      <c r="F209" s="344">
        <f t="shared" ca="1" si="465"/>
        <v>0</v>
      </c>
      <c r="G209" s="344">
        <f t="shared" ca="1" si="465"/>
        <v>0</v>
      </c>
      <c r="H209" s="344">
        <f t="shared" ca="1" si="465"/>
        <v>0</v>
      </c>
      <c r="I209" s="344">
        <f t="shared" ca="1" si="465"/>
        <v>0</v>
      </c>
      <c r="J209" s="344">
        <f t="shared" ca="1" si="465"/>
        <v>0</v>
      </c>
      <c r="K209" s="344">
        <f t="shared" ca="1" si="465"/>
        <v>0</v>
      </c>
      <c r="L209" s="344">
        <f t="shared" ca="1" si="465"/>
        <v>0</v>
      </c>
      <c r="M209" s="344">
        <f t="shared" ca="1" si="465"/>
        <v>0</v>
      </c>
      <c r="N209" s="344">
        <f t="shared" ca="1" si="465"/>
        <v>0</v>
      </c>
      <c r="O209" s="344">
        <f t="shared" ca="1" si="465"/>
        <v>0</v>
      </c>
      <c r="P209" s="344">
        <f t="shared" ca="1" si="465"/>
        <v>0</v>
      </c>
      <c r="Q209" s="344">
        <f t="shared" ca="1" si="465"/>
        <v>0</v>
      </c>
      <c r="R209" s="344">
        <f t="shared" ca="1" si="465"/>
        <v>0</v>
      </c>
      <c r="S209" s="344">
        <f t="shared" ca="1" si="465"/>
        <v>0</v>
      </c>
      <c r="T209" s="344">
        <f t="shared" ca="1" si="465"/>
        <v>0</v>
      </c>
      <c r="U209" s="344">
        <f t="shared" ca="1" si="465"/>
        <v>0</v>
      </c>
      <c r="V209" s="344">
        <f t="shared" ca="1" si="465"/>
        <v>0</v>
      </c>
      <c r="W209" s="344">
        <f t="shared" ca="1" si="465"/>
        <v>0</v>
      </c>
      <c r="X209" s="344">
        <f t="shared" ca="1" si="465"/>
        <v>0</v>
      </c>
      <c r="Y209" s="344">
        <f t="shared" ca="1" si="465"/>
        <v>0</v>
      </c>
      <c r="Z209" s="344">
        <f t="shared" ca="1" si="465"/>
        <v>0</v>
      </c>
      <c r="AA209" s="344">
        <f t="shared" ca="1" si="465"/>
        <v>0</v>
      </c>
      <c r="AB209" s="344">
        <f t="shared" ca="1" si="465"/>
        <v>0</v>
      </c>
      <c r="AC209" s="344">
        <f t="shared" ca="1" si="465"/>
        <v>0</v>
      </c>
      <c r="AD209" s="344">
        <f t="shared" ca="1" si="465"/>
        <v>0</v>
      </c>
      <c r="AE209" s="344">
        <f t="shared" ca="1" si="465"/>
        <v>0</v>
      </c>
      <c r="AF209" s="344">
        <f t="shared" ca="1" si="465"/>
        <v>0</v>
      </c>
      <c r="AG209" s="344">
        <f t="shared" ca="1" si="465"/>
        <v>0</v>
      </c>
      <c r="AH209" s="344">
        <f t="shared" ca="1" si="465"/>
        <v>0</v>
      </c>
      <c r="AI209" s="344">
        <f t="shared" ca="1" si="465"/>
        <v>0</v>
      </c>
      <c r="AJ209" s="344">
        <f t="shared" ca="1" si="465"/>
        <v>0</v>
      </c>
      <c r="AK209" s="344">
        <f t="shared" ca="1" si="465"/>
        <v>0</v>
      </c>
      <c r="AL209" s="344">
        <f t="shared" ca="1" si="465"/>
        <v>0</v>
      </c>
      <c r="AM209" s="344">
        <f t="shared" ca="1" si="465"/>
        <v>0</v>
      </c>
      <c r="AN209" s="344">
        <f t="shared" ca="1" si="465"/>
        <v>0</v>
      </c>
      <c r="AO209" s="344">
        <f t="shared" ca="1" si="465"/>
        <v>0</v>
      </c>
      <c r="AP209" s="344">
        <f t="shared" ca="1" si="465"/>
        <v>0</v>
      </c>
      <c r="AQ209" s="344">
        <f t="shared" ca="1" si="465"/>
        <v>0</v>
      </c>
      <c r="AR209" s="344">
        <f t="shared" ca="1" si="465"/>
        <v>0</v>
      </c>
      <c r="AS209" s="344">
        <f t="shared" ca="1" si="465"/>
        <v>0</v>
      </c>
      <c r="AT209" s="344">
        <f t="shared" ca="1" si="465"/>
        <v>0</v>
      </c>
      <c r="AU209" s="344">
        <f t="shared" ca="1" si="465"/>
        <v>0</v>
      </c>
      <c r="AV209" s="344">
        <f t="shared" ca="1" si="465"/>
        <v>0</v>
      </c>
      <c r="AW209" s="344">
        <f t="shared" ca="1" si="465"/>
        <v>0</v>
      </c>
      <c r="AX209" s="344">
        <f t="shared" ca="1" si="465"/>
        <v>0</v>
      </c>
      <c r="AY209" s="344">
        <f t="shared" ca="1" si="465"/>
        <v>0</v>
      </c>
      <c r="AZ209" s="344">
        <f t="shared" ca="1" si="465"/>
        <v>0</v>
      </c>
      <c r="BA209" s="344">
        <f t="shared" ca="1" si="465"/>
        <v>0</v>
      </c>
      <c r="BB209" s="344">
        <f t="shared" ca="1" si="465"/>
        <v>0</v>
      </c>
      <c r="BC209" s="344">
        <f t="shared" ca="1" si="465"/>
        <v>0</v>
      </c>
      <c r="BD209" s="344">
        <f t="shared" ca="1" si="465"/>
        <v>0</v>
      </c>
      <c r="BE209" s="344">
        <f t="shared" ca="1" si="465"/>
        <v>0</v>
      </c>
      <c r="BF209" s="344">
        <f t="shared" ca="1" si="465"/>
        <v>0</v>
      </c>
      <c r="BG209" s="344">
        <f t="shared" ca="1" si="465"/>
        <v>0</v>
      </c>
      <c r="BH209" s="344">
        <f t="shared" ca="1" si="465"/>
        <v>0</v>
      </c>
      <c r="BI209" s="344">
        <f t="shared" ca="1" si="465"/>
        <v>0</v>
      </c>
      <c r="BJ209" s="344">
        <f t="shared" ca="1" si="465"/>
        <v>0</v>
      </c>
      <c r="BK209" s="344">
        <f t="shared" ca="1" si="465"/>
        <v>0</v>
      </c>
      <c r="BL209" s="344">
        <f t="shared" ca="1" si="465"/>
        <v>0</v>
      </c>
      <c r="BM209" s="344">
        <f t="shared" ca="1" si="465"/>
        <v>0</v>
      </c>
      <c r="BN209" s="344">
        <f t="shared" ca="1" si="465"/>
        <v>0</v>
      </c>
      <c r="BO209" s="344">
        <f t="shared" ca="1" si="465"/>
        <v>0</v>
      </c>
      <c r="BP209" s="344">
        <f t="shared" ca="1" si="465"/>
        <v>0</v>
      </c>
      <c r="BQ209" s="344">
        <f t="shared" ref="BQ209:CS209" ca="1" si="466">IF(BQ$157="beräknas ej",0,BP209*IF(BQ$188&gt;$D$143,1,IF(BQ$188&lt;=$C$143,$C$142,$D$142))*IFERROR(INDEX($B$148:$E$154,MATCH($A209,$A$148:$A$154,0),MATCH(BQ$188,$B$146:$E$146,1)),0))</f>
        <v>0</v>
      </c>
      <c r="BR209" s="344">
        <f t="shared" ca="1" si="466"/>
        <v>0</v>
      </c>
      <c r="BS209" s="344">
        <f t="shared" ca="1" si="466"/>
        <v>0</v>
      </c>
      <c r="BT209" s="344">
        <f t="shared" ca="1" si="466"/>
        <v>0</v>
      </c>
      <c r="BU209" s="344">
        <f t="shared" si="466"/>
        <v>0</v>
      </c>
      <c r="BV209" s="344">
        <f t="shared" si="466"/>
        <v>0</v>
      </c>
      <c r="BW209" s="344">
        <f t="shared" si="466"/>
        <v>0</v>
      </c>
      <c r="BX209" s="344">
        <f t="shared" si="466"/>
        <v>0</v>
      </c>
      <c r="BY209" s="344">
        <f t="shared" si="466"/>
        <v>0</v>
      </c>
      <c r="BZ209" s="344">
        <f t="shared" si="466"/>
        <v>0</v>
      </c>
      <c r="CA209" s="344">
        <f t="shared" si="466"/>
        <v>0</v>
      </c>
      <c r="CB209" s="344">
        <f t="shared" si="466"/>
        <v>0</v>
      </c>
      <c r="CC209" s="344">
        <f t="shared" si="466"/>
        <v>0</v>
      </c>
      <c r="CD209" s="344">
        <f t="shared" si="466"/>
        <v>0</v>
      </c>
      <c r="CE209" s="344">
        <f t="shared" si="466"/>
        <v>0</v>
      </c>
      <c r="CF209" s="344">
        <f t="shared" si="466"/>
        <v>0</v>
      </c>
      <c r="CG209" s="344">
        <f t="shared" si="466"/>
        <v>0</v>
      </c>
      <c r="CH209" s="344">
        <f t="shared" si="466"/>
        <v>0</v>
      </c>
      <c r="CI209" s="344">
        <f t="shared" si="466"/>
        <v>0</v>
      </c>
      <c r="CJ209" s="344">
        <f t="shared" si="466"/>
        <v>0</v>
      </c>
      <c r="CK209" s="344">
        <f t="shared" si="466"/>
        <v>0</v>
      </c>
      <c r="CL209" s="344">
        <f t="shared" si="466"/>
        <v>0</v>
      </c>
      <c r="CM209" s="344">
        <f t="shared" si="466"/>
        <v>0</v>
      </c>
      <c r="CN209" s="344">
        <f t="shared" si="466"/>
        <v>0</v>
      </c>
      <c r="CO209" s="344">
        <f t="shared" si="466"/>
        <v>0</v>
      </c>
      <c r="CP209" s="344">
        <f t="shared" si="466"/>
        <v>0</v>
      </c>
      <c r="CQ209" s="344">
        <f t="shared" si="466"/>
        <v>0</v>
      </c>
      <c r="CR209" s="344">
        <f t="shared" si="466"/>
        <v>0</v>
      </c>
      <c r="CS209" s="344">
        <f t="shared" si="466"/>
        <v>0</v>
      </c>
    </row>
    <row r="210" spans="1:97" s="372" customFormat="1" x14ac:dyDescent="0.35">
      <c r="A210" s="337">
        <f t="shared" ref="A210:C210" si="467">A180</f>
        <v>0</v>
      </c>
      <c r="B210" s="337" t="str">
        <f t="shared" si="467"/>
        <v>0 0</v>
      </c>
      <c r="C210" s="344">
        <f t="shared" si="467"/>
        <v>0</v>
      </c>
      <c r="D210" s="344">
        <f ca="1">IFERROR('UA basår'!AC28+'UA basår'!AC58,0)</f>
        <v>0</v>
      </c>
      <c r="E210" s="344">
        <f t="shared" ref="E210:BP210" ca="1" si="468">IF(E$157="beräknas ej",0,D210*IF(E$188&gt;$D$143,1,IF(E$188&lt;=$C$143,$C$142,$D$142))*IFERROR(INDEX($B$148:$E$154,MATCH($A210,$A$148:$A$154,0),MATCH(E$188,$B$146:$E$146,1)),0))</f>
        <v>0</v>
      </c>
      <c r="F210" s="344">
        <f t="shared" ca="1" si="468"/>
        <v>0</v>
      </c>
      <c r="G210" s="344">
        <f t="shared" ca="1" si="468"/>
        <v>0</v>
      </c>
      <c r="H210" s="344">
        <f t="shared" ca="1" si="468"/>
        <v>0</v>
      </c>
      <c r="I210" s="344">
        <f t="shared" ca="1" si="468"/>
        <v>0</v>
      </c>
      <c r="J210" s="344">
        <f t="shared" ca="1" si="468"/>
        <v>0</v>
      </c>
      <c r="K210" s="344">
        <f t="shared" ca="1" si="468"/>
        <v>0</v>
      </c>
      <c r="L210" s="344">
        <f t="shared" ca="1" si="468"/>
        <v>0</v>
      </c>
      <c r="M210" s="344">
        <f t="shared" ca="1" si="468"/>
        <v>0</v>
      </c>
      <c r="N210" s="344">
        <f t="shared" ca="1" si="468"/>
        <v>0</v>
      </c>
      <c r="O210" s="344">
        <f t="shared" ca="1" si="468"/>
        <v>0</v>
      </c>
      <c r="P210" s="344">
        <f t="shared" ca="1" si="468"/>
        <v>0</v>
      </c>
      <c r="Q210" s="344">
        <f t="shared" ca="1" si="468"/>
        <v>0</v>
      </c>
      <c r="R210" s="344">
        <f t="shared" ca="1" si="468"/>
        <v>0</v>
      </c>
      <c r="S210" s="344">
        <f t="shared" ca="1" si="468"/>
        <v>0</v>
      </c>
      <c r="T210" s="344">
        <f t="shared" ca="1" si="468"/>
        <v>0</v>
      </c>
      <c r="U210" s="344">
        <f t="shared" ca="1" si="468"/>
        <v>0</v>
      </c>
      <c r="V210" s="344">
        <f t="shared" ca="1" si="468"/>
        <v>0</v>
      </c>
      <c r="W210" s="344">
        <f t="shared" ca="1" si="468"/>
        <v>0</v>
      </c>
      <c r="X210" s="344">
        <f t="shared" ca="1" si="468"/>
        <v>0</v>
      </c>
      <c r="Y210" s="344">
        <f t="shared" ca="1" si="468"/>
        <v>0</v>
      </c>
      <c r="Z210" s="344">
        <f t="shared" ca="1" si="468"/>
        <v>0</v>
      </c>
      <c r="AA210" s="344">
        <f t="shared" ca="1" si="468"/>
        <v>0</v>
      </c>
      <c r="AB210" s="344">
        <f t="shared" ca="1" si="468"/>
        <v>0</v>
      </c>
      <c r="AC210" s="344">
        <f t="shared" ca="1" si="468"/>
        <v>0</v>
      </c>
      <c r="AD210" s="344">
        <f t="shared" ca="1" si="468"/>
        <v>0</v>
      </c>
      <c r="AE210" s="344">
        <f t="shared" ca="1" si="468"/>
        <v>0</v>
      </c>
      <c r="AF210" s="344">
        <f t="shared" ca="1" si="468"/>
        <v>0</v>
      </c>
      <c r="AG210" s="344">
        <f t="shared" ca="1" si="468"/>
        <v>0</v>
      </c>
      <c r="AH210" s="344">
        <f t="shared" ca="1" si="468"/>
        <v>0</v>
      </c>
      <c r="AI210" s="344">
        <f t="shared" ca="1" si="468"/>
        <v>0</v>
      </c>
      <c r="AJ210" s="344">
        <f t="shared" ca="1" si="468"/>
        <v>0</v>
      </c>
      <c r="AK210" s="344">
        <f t="shared" ca="1" si="468"/>
        <v>0</v>
      </c>
      <c r="AL210" s="344">
        <f t="shared" ca="1" si="468"/>
        <v>0</v>
      </c>
      <c r="AM210" s="344">
        <f t="shared" ca="1" si="468"/>
        <v>0</v>
      </c>
      <c r="AN210" s="344">
        <f t="shared" ca="1" si="468"/>
        <v>0</v>
      </c>
      <c r="AO210" s="344">
        <f t="shared" ca="1" si="468"/>
        <v>0</v>
      </c>
      <c r="AP210" s="344">
        <f t="shared" ca="1" si="468"/>
        <v>0</v>
      </c>
      <c r="AQ210" s="344">
        <f t="shared" ca="1" si="468"/>
        <v>0</v>
      </c>
      <c r="AR210" s="344">
        <f t="shared" ca="1" si="468"/>
        <v>0</v>
      </c>
      <c r="AS210" s="344">
        <f t="shared" ca="1" si="468"/>
        <v>0</v>
      </c>
      <c r="AT210" s="344">
        <f t="shared" ca="1" si="468"/>
        <v>0</v>
      </c>
      <c r="AU210" s="344">
        <f t="shared" ca="1" si="468"/>
        <v>0</v>
      </c>
      <c r="AV210" s="344">
        <f t="shared" ca="1" si="468"/>
        <v>0</v>
      </c>
      <c r="AW210" s="344">
        <f t="shared" ca="1" si="468"/>
        <v>0</v>
      </c>
      <c r="AX210" s="344">
        <f t="shared" ca="1" si="468"/>
        <v>0</v>
      </c>
      <c r="AY210" s="344">
        <f t="shared" ca="1" si="468"/>
        <v>0</v>
      </c>
      <c r="AZ210" s="344">
        <f t="shared" ca="1" si="468"/>
        <v>0</v>
      </c>
      <c r="BA210" s="344">
        <f t="shared" ca="1" si="468"/>
        <v>0</v>
      </c>
      <c r="BB210" s="344">
        <f t="shared" ca="1" si="468"/>
        <v>0</v>
      </c>
      <c r="BC210" s="344">
        <f t="shared" ca="1" si="468"/>
        <v>0</v>
      </c>
      <c r="BD210" s="344">
        <f t="shared" ca="1" si="468"/>
        <v>0</v>
      </c>
      <c r="BE210" s="344">
        <f t="shared" ca="1" si="468"/>
        <v>0</v>
      </c>
      <c r="BF210" s="344">
        <f t="shared" ca="1" si="468"/>
        <v>0</v>
      </c>
      <c r="BG210" s="344">
        <f t="shared" ca="1" si="468"/>
        <v>0</v>
      </c>
      <c r="BH210" s="344">
        <f t="shared" ca="1" si="468"/>
        <v>0</v>
      </c>
      <c r="BI210" s="344">
        <f t="shared" ca="1" si="468"/>
        <v>0</v>
      </c>
      <c r="BJ210" s="344">
        <f t="shared" ca="1" si="468"/>
        <v>0</v>
      </c>
      <c r="BK210" s="344">
        <f t="shared" ca="1" si="468"/>
        <v>0</v>
      </c>
      <c r="BL210" s="344">
        <f t="shared" ca="1" si="468"/>
        <v>0</v>
      </c>
      <c r="BM210" s="344">
        <f t="shared" ca="1" si="468"/>
        <v>0</v>
      </c>
      <c r="BN210" s="344">
        <f t="shared" ca="1" si="468"/>
        <v>0</v>
      </c>
      <c r="BO210" s="344">
        <f t="shared" ca="1" si="468"/>
        <v>0</v>
      </c>
      <c r="BP210" s="344">
        <f t="shared" ca="1" si="468"/>
        <v>0</v>
      </c>
      <c r="BQ210" s="344">
        <f t="shared" ref="BQ210:CS210" ca="1" si="469">IF(BQ$157="beräknas ej",0,BP210*IF(BQ$188&gt;$D$143,1,IF(BQ$188&lt;=$C$143,$C$142,$D$142))*IFERROR(INDEX($B$148:$E$154,MATCH($A210,$A$148:$A$154,0),MATCH(BQ$188,$B$146:$E$146,1)),0))</f>
        <v>0</v>
      </c>
      <c r="BR210" s="344">
        <f t="shared" ca="1" si="469"/>
        <v>0</v>
      </c>
      <c r="BS210" s="344">
        <f t="shared" ca="1" si="469"/>
        <v>0</v>
      </c>
      <c r="BT210" s="344">
        <f t="shared" ca="1" si="469"/>
        <v>0</v>
      </c>
      <c r="BU210" s="344">
        <f t="shared" si="469"/>
        <v>0</v>
      </c>
      <c r="BV210" s="344">
        <f t="shared" si="469"/>
        <v>0</v>
      </c>
      <c r="BW210" s="344">
        <f t="shared" si="469"/>
        <v>0</v>
      </c>
      <c r="BX210" s="344">
        <f t="shared" si="469"/>
        <v>0</v>
      </c>
      <c r="BY210" s="344">
        <f t="shared" si="469"/>
        <v>0</v>
      </c>
      <c r="BZ210" s="344">
        <f t="shared" si="469"/>
        <v>0</v>
      </c>
      <c r="CA210" s="344">
        <f t="shared" si="469"/>
        <v>0</v>
      </c>
      <c r="CB210" s="344">
        <f t="shared" si="469"/>
        <v>0</v>
      </c>
      <c r="CC210" s="344">
        <f t="shared" si="469"/>
        <v>0</v>
      </c>
      <c r="CD210" s="344">
        <f t="shared" si="469"/>
        <v>0</v>
      </c>
      <c r="CE210" s="344">
        <f t="shared" si="469"/>
        <v>0</v>
      </c>
      <c r="CF210" s="344">
        <f t="shared" si="469"/>
        <v>0</v>
      </c>
      <c r="CG210" s="344">
        <f t="shared" si="469"/>
        <v>0</v>
      </c>
      <c r="CH210" s="344">
        <f t="shared" si="469"/>
        <v>0</v>
      </c>
      <c r="CI210" s="344">
        <f t="shared" si="469"/>
        <v>0</v>
      </c>
      <c r="CJ210" s="344">
        <f t="shared" si="469"/>
        <v>0</v>
      </c>
      <c r="CK210" s="344">
        <f t="shared" si="469"/>
        <v>0</v>
      </c>
      <c r="CL210" s="344">
        <f t="shared" si="469"/>
        <v>0</v>
      </c>
      <c r="CM210" s="344">
        <f t="shared" si="469"/>
        <v>0</v>
      </c>
      <c r="CN210" s="344">
        <f t="shared" si="469"/>
        <v>0</v>
      </c>
      <c r="CO210" s="344">
        <f t="shared" si="469"/>
        <v>0</v>
      </c>
      <c r="CP210" s="344">
        <f t="shared" si="469"/>
        <v>0</v>
      </c>
      <c r="CQ210" s="344">
        <f t="shared" si="469"/>
        <v>0</v>
      </c>
      <c r="CR210" s="344">
        <f t="shared" si="469"/>
        <v>0</v>
      </c>
      <c r="CS210" s="344">
        <f t="shared" si="469"/>
        <v>0</v>
      </c>
    </row>
    <row r="211" spans="1:97" s="372" customFormat="1" x14ac:dyDescent="0.35">
      <c r="A211" s="337">
        <f t="shared" ref="A211:C211" si="470">A181</f>
        <v>0</v>
      </c>
      <c r="B211" s="337" t="str">
        <f t="shared" si="470"/>
        <v>0 0</v>
      </c>
      <c r="C211" s="344">
        <f t="shared" si="470"/>
        <v>0</v>
      </c>
      <c r="D211" s="344">
        <f ca="1">IFERROR('UA basår'!AC29+'UA basår'!AC59,0)</f>
        <v>0</v>
      </c>
      <c r="E211" s="344">
        <f t="shared" ref="E211:BP211" ca="1" si="471">IF(E$157="beräknas ej",0,D211*IF(E$188&gt;$D$143,1,IF(E$188&lt;=$C$143,$C$142,$D$142))*IFERROR(INDEX($B$148:$E$154,MATCH($A211,$A$148:$A$154,0),MATCH(E$188,$B$146:$E$146,1)),0))</f>
        <v>0</v>
      </c>
      <c r="F211" s="344">
        <f t="shared" ca="1" si="471"/>
        <v>0</v>
      </c>
      <c r="G211" s="344">
        <f t="shared" ca="1" si="471"/>
        <v>0</v>
      </c>
      <c r="H211" s="344">
        <f t="shared" ca="1" si="471"/>
        <v>0</v>
      </c>
      <c r="I211" s="344">
        <f t="shared" ca="1" si="471"/>
        <v>0</v>
      </c>
      <c r="J211" s="344">
        <f t="shared" ca="1" si="471"/>
        <v>0</v>
      </c>
      <c r="K211" s="344">
        <f t="shared" ca="1" si="471"/>
        <v>0</v>
      </c>
      <c r="L211" s="344">
        <f t="shared" ca="1" si="471"/>
        <v>0</v>
      </c>
      <c r="M211" s="344">
        <f t="shared" ca="1" si="471"/>
        <v>0</v>
      </c>
      <c r="N211" s="344">
        <f t="shared" ca="1" si="471"/>
        <v>0</v>
      </c>
      <c r="O211" s="344">
        <f t="shared" ca="1" si="471"/>
        <v>0</v>
      </c>
      <c r="P211" s="344">
        <f t="shared" ca="1" si="471"/>
        <v>0</v>
      </c>
      <c r="Q211" s="344">
        <f t="shared" ca="1" si="471"/>
        <v>0</v>
      </c>
      <c r="R211" s="344">
        <f t="shared" ca="1" si="471"/>
        <v>0</v>
      </c>
      <c r="S211" s="344">
        <f t="shared" ca="1" si="471"/>
        <v>0</v>
      </c>
      <c r="T211" s="344">
        <f t="shared" ca="1" si="471"/>
        <v>0</v>
      </c>
      <c r="U211" s="344">
        <f t="shared" ca="1" si="471"/>
        <v>0</v>
      </c>
      <c r="V211" s="344">
        <f t="shared" ca="1" si="471"/>
        <v>0</v>
      </c>
      <c r="W211" s="344">
        <f t="shared" ca="1" si="471"/>
        <v>0</v>
      </c>
      <c r="X211" s="344">
        <f t="shared" ca="1" si="471"/>
        <v>0</v>
      </c>
      <c r="Y211" s="344">
        <f t="shared" ca="1" si="471"/>
        <v>0</v>
      </c>
      <c r="Z211" s="344">
        <f t="shared" ca="1" si="471"/>
        <v>0</v>
      </c>
      <c r="AA211" s="344">
        <f t="shared" ca="1" si="471"/>
        <v>0</v>
      </c>
      <c r="AB211" s="344">
        <f t="shared" ca="1" si="471"/>
        <v>0</v>
      </c>
      <c r="AC211" s="344">
        <f t="shared" ca="1" si="471"/>
        <v>0</v>
      </c>
      <c r="AD211" s="344">
        <f t="shared" ca="1" si="471"/>
        <v>0</v>
      </c>
      <c r="AE211" s="344">
        <f t="shared" ca="1" si="471"/>
        <v>0</v>
      </c>
      <c r="AF211" s="344">
        <f t="shared" ca="1" si="471"/>
        <v>0</v>
      </c>
      <c r="AG211" s="344">
        <f t="shared" ca="1" si="471"/>
        <v>0</v>
      </c>
      <c r="AH211" s="344">
        <f t="shared" ca="1" si="471"/>
        <v>0</v>
      </c>
      <c r="AI211" s="344">
        <f t="shared" ca="1" si="471"/>
        <v>0</v>
      </c>
      <c r="AJ211" s="344">
        <f t="shared" ca="1" si="471"/>
        <v>0</v>
      </c>
      <c r="AK211" s="344">
        <f t="shared" ca="1" si="471"/>
        <v>0</v>
      </c>
      <c r="AL211" s="344">
        <f t="shared" ca="1" si="471"/>
        <v>0</v>
      </c>
      <c r="AM211" s="344">
        <f t="shared" ca="1" si="471"/>
        <v>0</v>
      </c>
      <c r="AN211" s="344">
        <f t="shared" ca="1" si="471"/>
        <v>0</v>
      </c>
      <c r="AO211" s="344">
        <f t="shared" ca="1" si="471"/>
        <v>0</v>
      </c>
      <c r="AP211" s="344">
        <f t="shared" ca="1" si="471"/>
        <v>0</v>
      </c>
      <c r="AQ211" s="344">
        <f t="shared" ca="1" si="471"/>
        <v>0</v>
      </c>
      <c r="AR211" s="344">
        <f t="shared" ca="1" si="471"/>
        <v>0</v>
      </c>
      <c r="AS211" s="344">
        <f t="shared" ca="1" si="471"/>
        <v>0</v>
      </c>
      <c r="AT211" s="344">
        <f t="shared" ca="1" si="471"/>
        <v>0</v>
      </c>
      <c r="AU211" s="344">
        <f t="shared" ca="1" si="471"/>
        <v>0</v>
      </c>
      <c r="AV211" s="344">
        <f t="shared" ca="1" si="471"/>
        <v>0</v>
      </c>
      <c r="AW211" s="344">
        <f t="shared" ca="1" si="471"/>
        <v>0</v>
      </c>
      <c r="AX211" s="344">
        <f t="shared" ca="1" si="471"/>
        <v>0</v>
      </c>
      <c r="AY211" s="344">
        <f t="shared" ca="1" si="471"/>
        <v>0</v>
      </c>
      <c r="AZ211" s="344">
        <f t="shared" ca="1" si="471"/>
        <v>0</v>
      </c>
      <c r="BA211" s="344">
        <f t="shared" ca="1" si="471"/>
        <v>0</v>
      </c>
      <c r="BB211" s="344">
        <f t="shared" ca="1" si="471"/>
        <v>0</v>
      </c>
      <c r="BC211" s="344">
        <f t="shared" ca="1" si="471"/>
        <v>0</v>
      </c>
      <c r="BD211" s="344">
        <f t="shared" ca="1" si="471"/>
        <v>0</v>
      </c>
      <c r="BE211" s="344">
        <f t="shared" ca="1" si="471"/>
        <v>0</v>
      </c>
      <c r="BF211" s="344">
        <f t="shared" ca="1" si="471"/>
        <v>0</v>
      </c>
      <c r="BG211" s="344">
        <f t="shared" ca="1" si="471"/>
        <v>0</v>
      </c>
      <c r="BH211" s="344">
        <f t="shared" ca="1" si="471"/>
        <v>0</v>
      </c>
      <c r="BI211" s="344">
        <f t="shared" ca="1" si="471"/>
        <v>0</v>
      </c>
      <c r="BJ211" s="344">
        <f t="shared" ca="1" si="471"/>
        <v>0</v>
      </c>
      <c r="BK211" s="344">
        <f t="shared" ca="1" si="471"/>
        <v>0</v>
      </c>
      <c r="BL211" s="344">
        <f t="shared" ca="1" si="471"/>
        <v>0</v>
      </c>
      <c r="BM211" s="344">
        <f t="shared" ca="1" si="471"/>
        <v>0</v>
      </c>
      <c r="BN211" s="344">
        <f t="shared" ca="1" si="471"/>
        <v>0</v>
      </c>
      <c r="BO211" s="344">
        <f t="shared" ca="1" si="471"/>
        <v>0</v>
      </c>
      <c r="BP211" s="344">
        <f t="shared" ca="1" si="471"/>
        <v>0</v>
      </c>
      <c r="BQ211" s="344">
        <f t="shared" ref="BQ211:CS211" ca="1" si="472">IF(BQ$157="beräknas ej",0,BP211*IF(BQ$188&gt;$D$143,1,IF(BQ$188&lt;=$C$143,$C$142,$D$142))*IFERROR(INDEX($B$148:$E$154,MATCH($A211,$A$148:$A$154,0),MATCH(BQ$188,$B$146:$E$146,1)),0))</f>
        <v>0</v>
      </c>
      <c r="BR211" s="344">
        <f t="shared" ca="1" si="472"/>
        <v>0</v>
      </c>
      <c r="BS211" s="344">
        <f t="shared" ca="1" si="472"/>
        <v>0</v>
      </c>
      <c r="BT211" s="344">
        <f t="shared" ca="1" si="472"/>
        <v>0</v>
      </c>
      <c r="BU211" s="344">
        <f t="shared" si="472"/>
        <v>0</v>
      </c>
      <c r="BV211" s="344">
        <f t="shared" si="472"/>
        <v>0</v>
      </c>
      <c r="BW211" s="344">
        <f t="shared" si="472"/>
        <v>0</v>
      </c>
      <c r="BX211" s="344">
        <f t="shared" si="472"/>
        <v>0</v>
      </c>
      <c r="BY211" s="344">
        <f t="shared" si="472"/>
        <v>0</v>
      </c>
      <c r="BZ211" s="344">
        <f t="shared" si="472"/>
        <v>0</v>
      </c>
      <c r="CA211" s="344">
        <f t="shared" si="472"/>
        <v>0</v>
      </c>
      <c r="CB211" s="344">
        <f t="shared" si="472"/>
        <v>0</v>
      </c>
      <c r="CC211" s="344">
        <f t="shared" si="472"/>
        <v>0</v>
      </c>
      <c r="CD211" s="344">
        <f t="shared" si="472"/>
        <v>0</v>
      </c>
      <c r="CE211" s="344">
        <f t="shared" si="472"/>
        <v>0</v>
      </c>
      <c r="CF211" s="344">
        <f t="shared" si="472"/>
        <v>0</v>
      </c>
      <c r="CG211" s="344">
        <f t="shared" si="472"/>
        <v>0</v>
      </c>
      <c r="CH211" s="344">
        <f t="shared" si="472"/>
        <v>0</v>
      </c>
      <c r="CI211" s="344">
        <f t="shared" si="472"/>
        <v>0</v>
      </c>
      <c r="CJ211" s="344">
        <f t="shared" si="472"/>
        <v>0</v>
      </c>
      <c r="CK211" s="344">
        <f t="shared" si="472"/>
        <v>0</v>
      </c>
      <c r="CL211" s="344">
        <f t="shared" si="472"/>
        <v>0</v>
      </c>
      <c r="CM211" s="344">
        <f t="shared" si="472"/>
        <v>0</v>
      </c>
      <c r="CN211" s="344">
        <f t="shared" si="472"/>
        <v>0</v>
      </c>
      <c r="CO211" s="344">
        <f t="shared" si="472"/>
        <v>0</v>
      </c>
      <c r="CP211" s="344">
        <f t="shared" si="472"/>
        <v>0</v>
      </c>
      <c r="CQ211" s="344">
        <f t="shared" si="472"/>
        <v>0</v>
      </c>
      <c r="CR211" s="344">
        <f t="shared" si="472"/>
        <v>0</v>
      </c>
      <c r="CS211" s="344">
        <f t="shared" si="472"/>
        <v>0</v>
      </c>
    </row>
    <row r="212" spans="1:97" s="372" customFormat="1" x14ac:dyDescent="0.35">
      <c r="A212" s="337">
        <f t="shared" ref="A212:C212" si="473">A182</f>
        <v>0</v>
      </c>
      <c r="B212" s="337" t="str">
        <f t="shared" si="473"/>
        <v>0 0</v>
      </c>
      <c r="C212" s="344">
        <f t="shared" si="473"/>
        <v>0</v>
      </c>
      <c r="D212" s="344">
        <f ca="1">IFERROR('UA basår'!AC30+'UA basår'!AC60,0)</f>
        <v>0</v>
      </c>
      <c r="E212" s="344">
        <f t="shared" ref="E212:BP212" ca="1" si="474">IF(E$157="beräknas ej",0,D212*IF(E$188&gt;$D$143,1,IF(E$188&lt;=$C$143,$C$142,$D$142))*IFERROR(INDEX($B$148:$E$154,MATCH($A212,$A$148:$A$154,0),MATCH(E$188,$B$146:$E$146,1)),0))</f>
        <v>0</v>
      </c>
      <c r="F212" s="344">
        <f t="shared" ca="1" si="474"/>
        <v>0</v>
      </c>
      <c r="G212" s="344">
        <f t="shared" ca="1" si="474"/>
        <v>0</v>
      </c>
      <c r="H212" s="344">
        <f t="shared" ca="1" si="474"/>
        <v>0</v>
      </c>
      <c r="I212" s="344">
        <f t="shared" ca="1" si="474"/>
        <v>0</v>
      </c>
      <c r="J212" s="344">
        <f t="shared" ca="1" si="474"/>
        <v>0</v>
      </c>
      <c r="K212" s="344">
        <f t="shared" ca="1" si="474"/>
        <v>0</v>
      </c>
      <c r="L212" s="344">
        <f t="shared" ca="1" si="474"/>
        <v>0</v>
      </c>
      <c r="M212" s="344">
        <f t="shared" ca="1" si="474"/>
        <v>0</v>
      </c>
      <c r="N212" s="344">
        <f t="shared" ca="1" si="474"/>
        <v>0</v>
      </c>
      <c r="O212" s="344">
        <f t="shared" ca="1" si="474"/>
        <v>0</v>
      </c>
      <c r="P212" s="344">
        <f t="shared" ca="1" si="474"/>
        <v>0</v>
      </c>
      <c r="Q212" s="344">
        <f t="shared" ca="1" si="474"/>
        <v>0</v>
      </c>
      <c r="R212" s="344">
        <f t="shared" ca="1" si="474"/>
        <v>0</v>
      </c>
      <c r="S212" s="344">
        <f t="shared" ca="1" si="474"/>
        <v>0</v>
      </c>
      <c r="T212" s="344">
        <f t="shared" ca="1" si="474"/>
        <v>0</v>
      </c>
      <c r="U212" s="344">
        <f t="shared" ca="1" si="474"/>
        <v>0</v>
      </c>
      <c r="V212" s="344">
        <f t="shared" ca="1" si="474"/>
        <v>0</v>
      </c>
      <c r="W212" s="344">
        <f t="shared" ca="1" si="474"/>
        <v>0</v>
      </c>
      <c r="X212" s="344">
        <f t="shared" ca="1" si="474"/>
        <v>0</v>
      </c>
      <c r="Y212" s="344">
        <f t="shared" ca="1" si="474"/>
        <v>0</v>
      </c>
      <c r="Z212" s="344">
        <f t="shared" ca="1" si="474"/>
        <v>0</v>
      </c>
      <c r="AA212" s="344">
        <f t="shared" ca="1" si="474"/>
        <v>0</v>
      </c>
      <c r="AB212" s="344">
        <f t="shared" ca="1" si="474"/>
        <v>0</v>
      </c>
      <c r="AC212" s="344">
        <f t="shared" ca="1" si="474"/>
        <v>0</v>
      </c>
      <c r="AD212" s="344">
        <f t="shared" ca="1" si="474"/>
        <v>0</v>
      </c>
      <c r="AE212" s="344">
        <f t="shared" ca="1" si="474"/>
        <v>0</v>
      </c>
      <c r="AF212" s="344">
        <f t="shared" ca="1" si="474"/>
        <v>0</v>
      </c>
      <c r="AG212" s="344">
        <f t="shared" ca="1" si="474"/>
        <v>0</v>
      </c>
      <c r="AH212" s="344">
        <f t="shared" ca="1" si="474"/>
        <v>0</v>
      </c>
      <c r="AI212" s="344">
        <f t="shared" ca="1" si="474"/>
        <v>0</v>
      </c>
      <c r="AJ212" s="344">
        <f t="shared" ca="1" si="474"/>
        <v>0</v>
      </c>
      <c r="AK212" s="344">
        <f t="shared" ca="1" si="474"/>
        <v>0</v>
      </c>
      <c r="AL212" s="344">
        <f t="shared" ca="1" si="474"/>
        <v>0</v>
      </c>
      <c r="AM212" s="344">
        <f t="shared" ca="1" si="474"/>
        <v>0</v>
      </c>
      <c r="AN212" s="344">
        <f t="shared" ca="1" si="474"/>
        <v>0</v>
      </c>
      <c r="AO212" s="344">
        <f t="shared" ca="1" si="474"/>
        <v>0</v>
      </c>
      <c r="AP212" s="344">
        <f t="shared" ca="1" si="474"/>
        <v>0</v>
      </c>
      <c r="AQ212" s="344">
        <f t="shared" ca="1" si="474"/>
        <v>0</v>
      </c>
      <c r="AR212" s="344">
        <f t="shared" ca="1" si="474"/>
        <v>0</v>
      </c>
      <c r="AS212" s="344">
        <f t="shared" ca="1" si="474"/>
        <v>0</v>
      </c>
      <c r="AT212" s="344">
        <f t="shared" ca="1" si="474"/>
        <v>0</v>
      </c>
      <c r="AU212" s="344">
        <f t="shared" ca="1" si="474"/>
        <v>0</v>
      </c>
      <c r="AV212" s="344">
        <f t="shared" ca="1" si="474"/>
        <v>0</v>
      </c>
      <c r="AW212" s="344">
        <f t="shared" ca="1" si="474"/>
        <v>0</v>
      </c>
      <c r="AX212" s="344">
        <f t="shared" ca="1" si="474"/>
        <v>0</v>
      </c>
      <c r="AY212" s="344">
        <f t="shared" ca="1" si="474"/>
        <v>0</v>
      </c>
      <c r="AZ212" s="344">
        <f t="shared" ca="1" si="474"/>
        <v>0</v>
      </c>
      <c r="BA212" s="344">
        <f t="shared" ca="1" si="474"/>
        <v>0</v>
      </c>
      <c r="BB212" s="344">
        <f t="shared" ca="1" si="474"/>
        <v>0</v>
      </c>
      <c r="BC212" s="344">
        <f t="shared" ca="1" si="474"/>
        <v>0</v>
      </c>
      <c r="BD212" s="344">
        <f t="shared" ca="1" si="474"/>
        <v>0</v>
      </c>
      <c r="BE212" s="344">
        <f t="shared" ca="1" si="474"/>
        <v>0</v>
      </c>
      <c r="BF212" s="344">
        <f t="shared" ca="1" si="474"/>
        <v>0</v>
      </c>
      <c r="BG212" s="344">
        <f t="shared" ca="1" si="474"/>
        <v>0</v>
      </c>
      <c r="BH212" s="344">
        <f t="shared" ca="1" si="474"/>
        <v>0</v>
      </c>
      <c r="BI212" s="344">
        <f t="shared" ca="1" si="474"/>
        <v>0</v>
      </c>
      <c r="BJ212" s="344">
        <f t="shared" ca="1" si="474"/>
        <v>0</v>
      </c>
      <c r="BK212" s="344">
        <f t="shared" ca="1" si="474"/>
        <v>0</v>
      </c>
      <c r="BL212" s="344">
        <f t="shared" ca="1" si="474"/>
        <v>0</v>
      </c>
      <c r="BM212" s="344">
        <f t="shared" ca="1" si="474"/>
        <v>0</v>
      </c>
      <c r="BN212" s="344">
        <f t="shared" ca="1" si="474"/>
        <v>0</v>
      </c>
      <c r="BO212" s="344">
        <f t="shared" ca="1" si="474"/>
        <v>0</v>
      </c>
      <c r="BP212" s="344">
        <f t="shared" ca="1" si="474"/>
        <v>0</v>
      </c>
      <c r="BQ212" s="344">
        <f t="shared" ref="BQ212:CS212" ca="1" si="475">IF(BQ$157="beräknas ej",0,BP212*IF(BQ$188&gt;$D$143,1,IF(BQ$188&lt;=$C$143,$C$142,$D$142))*IFERROR(INDEX($B$148:$E$154,MATCH($A212,$A$148:$A$154,0),MATCH(BQ$188,$B$146:$E$146,1)),0))</f>
        <v>0</v>
      </c>
      <c r="BR212" s="344">
        <f t="shared" ca="1" si="475"/>
        <v>0</v>
      </c>
      <c r="BS212" s="344">
        <f t="shared" ca="1" si="475"/>
        <v>0</v>
      </c>
      <c r="BT212" s="344">
        <f t="shared" ca="1" si="475"/>
        <v>0</v>
      </c>
      <c r="BU212" s="344">
        <f t="shared" si="475"/>
        <v>0</v>
      </c>
      <c r="BV212" s="344">
        <f t="shared" si="475"/>
        <v>0</v>
      </c>
      <c r="BW212" s="344">
        <f t="shared" si="475"/>
        <v>0</v>
      </c>
      <c r="BX212" s="344">
        <f t="shared" si="475"/>
        <v>0</v>
      </c>
      <c r="BY212" s="344">
        <f t="shared" si="475"/>
        <v>0</v>
      </c>
      <c r="BZ212" s="344">
        <f t="shared" si="475"/>
        <v>0</v>
      </c>
      <c r="CA212" s="344">
        <f t="shared" si="475"/>
        <v>0</v>
      </c>
      <c r="CB212" s="344">
        <f t="shared" si="475"/>
        <v>0</v>
      </c>
      <c r="CC212" s="344">
        <f t="shared" si="475"/>
        <v>0</v>
      </c>
      <c r="CD212" s="344">
        <f t="shared" si="475"/>
        <v>0</v>
      </c>
      <c r="CE212" s="344">
        <f t="shared" si="475"/>
        <v>0</v>
      </c>
      <c r="CF212" s="344">
        <f t="shared" si="475"/>
        <v>0</v>
      </c>
      <c r="CG212" s="344">
        <f t="shared" si="475"/>
        <v>0</v>
      </c>
      <c r="CH212" s="344">
        <f t="shared" si="475"/>
        <v>0</v>
      </c>
      <c r="CI212" s="344">
        <f t="shared" si="475"/>
        <v>0</v>
      </c>
      <c r="CJ212" s="344">
        <f t="shared" si="475"/>
        <v>0</v>
      </c>
      <c r="CK212" s="344">
        <f t="shared" si="475"/>
        <v>0</v>
      </c>
      <c r="CL212" s="344">
        <f t="shared" si="475"/>
        <v>0</v>
      </c>
      <c r="CM212" s="344">
        <f t="shared" si="475"/>
        <v>0</v>
      </c>
      <c r="CN212" s="344">
        <f t="shared" si="475"/>
        <v>0</v>
      </c>
      <c r="CO212" s="344">
        <f t="shared" si="475"/>
        <v>0</v>
      </c>
      <c r="CP212" s="344">
        <f t="shared" si="475"/>
        <v>0</v>
      </c>
      <c r="CQ212" s="344">
        <f t="shared" si="475"/>
        <v>0</v>
      </c>
      <c r="CR212" s="344">
        <f t="shared" si="475"/>
        <v>0</v>
      </c>
      <c r="CS212" s="344">
        <f t="shared" si="475"/>
        <v>0</v>
      </c>
    </row>
    <row r="213" spans="1:97" s="372" customFormat="1" x14ac:dyDescent="0.35">
      <c r="A213" s="337">
        <f t="shared" ref="A213:C213" si="476">A183</f>
        <v>0</v>
      </c>
      <c r="B213" s="337" t="str">
        <f t="shared" si="476"/>
        <v>0 0</v>
      </c>
      <c r="C213" s="344">
        <f t="shared" si="476"/>
        <v>0</v>
      </c>
      <c r="D213" s="344">
        <f ca="1">IFERROR('UA basår'!AC31+'UA basår'!AC61,0)</f>
        <v>0</v>
      </c>
      <c r="E213" s="344">
        <f t="shared" ref="E213:BP213" ca="1" si="477">IF(E$157="beräknas ej",0,D213*IF(E$188&gt;$D$143,1,IF(E$188&lt;=$C$143,$C$142,$D$142))*IFERROR(INDEX($B$148:$E$154,MATCH($A213,$A$148:$A$154,0),MATCH(E$188,$B$146:$E$146,1)),0))</f>
        <v>0</v>
      </c>
      <c r="F213" s="344">
        <f t="shared" ca="1" si="477"/>
        <v>0</v>
      </c>
      <c r="G213" s="344">
        <f t="shared" ca="1" si="477"/>
        <v>0</v>
      </c>
      <c r="H213" s="344">
        <f t="shared" ca="1" si="477"/>
        <v>0</v>
      </c>
      <c r="I213" s="344">
        <f t="shared" ca="1" si="477"/>
        <v>0</v>
      </c>
      <c r="J213" s="344">
        <f t="shared" ca="1" si="477"/>
        <v>0</v>
      </c>
      <c r="K213" s="344">
        <f t="shared" ca="1" si="477"/>
        <v>0</v>
      </c>
      <c r="L213" s="344">
        <f t="shared" ca="1" si="477"/>
        <v>0</v>
      </c>
      <c r="M213" s="344">
        <f t="shared" ca="1" si="477"/>
        <v>0</v>
      </c>
      <c r="N213" s="344">
        <f t="shared" ca="1" si="477"/>
        <v>0</v>
      </c>
      <c r="O213" s="344">
        <f t="shared" ca="1" si="477"/>
        <v>0</v>
      </c>
      <c r="P213" s="344">
        <f t="shared" ca="1" si="477"/>
        <v>0</v>
      </c>
      <c r="Q213" s="344">
        <f t="shared" ca="1" si="477"/>
        <v>0</v>
      </c>
      <c r="R213" s="344">
        <f t="shared" ca="1" si="477"/>
        <v>0</v>
      </c>
      <c r="S213" s="344">
        <f t="shared" ca="1" si="477"/>
        <v>0</v>
      </c>
      <c r="T213" s="344">
        <f t="shared" ca="1" si="477"/>
        <v>0</v>
      </c>
      <c r="U213" s="344">
        <f t="shared" ca="1" si="477"/>
        <v>0</v>
      </c>
      <c r="V213" s="344">
        <f t="shared" ca="1" si="477"/>
        <v>0</v>
      </c>
      <c r="W213" s="344">
        <f t="shared" ca="1" si="477"/>
        <v>0</v>
      </c>
      <c r="X213" s="344">
        <f t="shared" ca="1" si="477"/>
        <v>0</v>
      </c>
      <c r="Y213" s="344">
        <f t="shared" ca="1" si="477"/>
        <v>0</v>
      </c>
      <c r="Z213" s="344">
        <f t="shared" ca="1" si="477"/>
        <v>0</v>
      </c>
      <c r="AA213" s="344">
        <f t="shared" ca="1" si="477"/>
        <v>0</v>
      </c>
      <c r="AB213" s="344">
        <f t="shared" ca="1" si="477"/>
        <v>0</v>
      </c>
      <c r="AC213" s="344">
        <f t="shared" ca="1" si="477"/>
        <v>0</v>
      </c>
      <c r="AD213" s="344">
        <f t="shared" ca="1" si="477"/>
        <v>0</v>
      </c>
      <c r="AE213" s="344">
        <f t="shared" ca="1" si="477"/>
        <v>0</v>
      </c>
      <c r="AF213" s="344">
        <f t="shared" ca="1" si="477"/>
        <v>0</v>
      </c>
      <c r="AG213" s="344">
        <f t="shared" ca="1" si="477"/>
        <v>0</v>
      </c>
      <c r="AH213" s="344">
        <f t="shared" ca="1" si="477"/>
        <v>0</v>
      </c>
      <c r="AI213" s="344">
        <f t="shared" ca="1" si="477"/>
        <v>0</v>
      </c>
      <c r="AJ213" s="344">
        <f t="shared" ca="1" si="477"/>
        <v>0</v>
      </c>
      <c r="AK213" s="344">
        <f t="shared" ca="1" si="477"/>
        <v>0</v>
      </c>
      <c r="AL213" s="344">
        <f t="shared" ca="1" si="477"/>
        <v>0</v>
      </c>
      <c r="AM213" s="344">
        <f t="shared" ca="1" si="477"/>
        <v>0</v>
      </c>
      <c r="AN213" s="344">
        <f t="shared" ca="1" si="477"/>
        <v>0</v>
      </c>
      <c r="AO213" s="344">
        <f t="shared" ca="1" si="477"/>
        <v>0</v>
      </c>
      <c r="AP213" s="344">
        <f t="shared" ca="1" si="477"/>
        <v>0</v>
      </c>
      <c r="AQ213" s="344">
        <f t="shared" ca="1" si="477"/>
        <v>0</v>
      </c>
      <c r="AR213" s="344">
        <f t="shared" ca="1" si="477"/>
        <v>0</v>
      </c>
      <c r="AS213" s="344">
        <f t="shared" ca="1" si="477"/>
        <v>0</v>
      </c>
      <c r="AT213" s="344">
        <f t="shared" ca="1" si="477"/>
        <v>0</v>
      </c>
      <c r="AU213" s="344">
        <f t="shared" ca="1" si="477"/>
        <v>0</v>
      </c>
      <c r="AV213" s="344">
        <f t="shared" ca="1" si="477"/>
        <v>0</v>
      </c>
      <c r="AW213" s="344">
        <f t="shared" ca="1" si="477"/>
        <v>0</v>
      </c>
      <c r="AX213" s="344">
        <f t="shared" ca="1" si="477"/>
        <v>0</v>
      </c>
      <c r="AY213" s="344">
        <f t="shared" ca="1" si="477"/>
        <v>0</v>
      </c>
      <c r="AZ213" s="344">
        <f t="shared" ca="1" si="477"/>
        <v>0</v>
      </c>
      <c r="BA213" s="344">
        <f t="shared" ca="1" si="477"/>
        <v>0</v>
      </c>
      <c r="BB213" s="344">
        <f t="shared" ca="1" si="477"/>
        <v>0</v>
      </c>
      <c r="BC213" s="344">
        <f t="shared" ca="1" si="477"/>
        <v>0</v>
      </c>
      <c r="BD213" s="344">
        <f t="shared" ca="1" si="477"/>
        <v>0</v>
      </c>
      <c r="BE213" s="344">
        <f t="shared" ca="1" si="477"/>
        <v>0</v>
      </c>
      <c r="BF213" s="344">
        <f t="shared" ca="1" si="477"/>
        <v>0</v>
      </c>
      <c r="BG213" s="344">
        <f t="shared" ca="1" si="477"/>
        <v>0</v>
      </c>
      <c r="BH213" s="344">
        <f t="shared" ca="1" si="477"/>
        <v>0</v>
      </c>
      <c r="BI213" s="344">
        <f t="shared" ca="1" si="477"/>
        <v>0</v>
      </c>
      <c r="BJ213" s="344">
        <f t="shared" ca="1" si="477"/>
        <v>0</v>
      </c>
      <c r="BK213" s="344">
        <f t="shared" ca="1" si="477"/>
        <v>0</v>
      </c>
      <c r="BL213" s="344">
        <f t="shared" ca="1" si="477"/>
        <v>0</v>
      </c>
      <c r="BM213" s="344">
        <f t="shared" ca="1" si="477"/>
        <v>0</v>
      </c>
      <c r="BN213" s="344">
        <f t="shared" ca="1" si="477"/>
        <v>0</v>
      </c>
      <c r="BO213" s="344">
        <f t="shared" ca="1" si="477"/>
        <v>0</v>
      </c>
      <c r="BP213" s="344">
        <f t="shared" ca="1" si="477"/>
        <v>0</v>
      </c>
      <c r="BQ213" s="344">
        <f t="shared" ref="BQ213:CS213" ca="1" si="478">IF(BQ$157="beräknas ej",0,BP213*IF(BQ$188&gt;$D$143,1,IF(BQ$188&lt;=$C$143,$C$142,$D$142))*IFERROR(INDEX($B$148:$E$154,MATCH($A213,$A$148:$A$154,0),MATCH(BQ$188,$B$146:$E$146,1)),0))</f>
        <v>0</v>
      </c>
      <c r="BR213" s="344">
        <f t="shared" ca="1" si="478"/>
        <v>0</v>
      </c>
      <c r="BS213" s="344">
        <f t="shared" ca="1" si="478"/>
        <v>0</v>
      </c>
      <c r="BT213" s="344">
        <f t="shared" ca="1" si="478"/>
        <v>0</v>
      </c>
      <c r="BU213" s="344">
        <f t="shared" si="478"/>
        <v>0</v>
      </c>
      <c r="BV213" s="344">
        <f t="shared" si="478"/>
        <v>0</v>
      </c>
      <c r="BW213" s="344">
        <f t="shared" si="478"/>
        <v>0</v>
      </c>
      <c r="BX213" s="344">
        <f t="shared" si="478"/>
        <v>0</v>
      </c>
      <c r="BY213" s="344">
        <f t="shared" si="478"/>
        <v>0</v>
      </c>
      <c r="BZ213" s="344">
        <f t="shared" si="478"/>
        <v>0</v>
      </c>
      <c r="CA213" s="344">
        <f t="shared" si="478"/>
        <v>0</v>
      </c>
      <c r="CB213" s="344">
        <f t="shared" si="478"/>
        <v>0</v>
      </c>
      <c r="CC213" s="344">
        <f t="shared" si="478"/>
        <v>0</v>
      </c>
      <c r="CD213" s="344">
        <f t="shared" si="478"/>
        <v>0</v>
      </c>
      <c r="CE213" s="344">
        <f t="shared" si="478"/>
        <v>0</v>
      </c>
      <c r="CF213" s="344">
        <f t="shared" si="478"/>
        <v>0</v>
      </c>
      <c r="CG213" s="344">
        <f t="shared" si="478"/>
        <v>0</v>
      </c>
      <c r="CH213" s="344">
        <f t="shared" si="478"/>
        <v>0</v>
      </c>
      <c r="CI213" s="344">
        <f t="shared" si="478"/>
        <v>0</v>
      </c>
      <c r="CJ213" s="344">
        <f t="shared" si="478"/>
        <v>0</v>
      </c>
      <c r="CK213" s="344">
        <f t="shared" si="478"/>
        <v>0</v>
      </c>
      <c r="CL213" s="344">
        <f t="shared" si="478"/>
        <v>0</v>
      </c>
      <c r="CM213" s="344">
        <f t="shared" si="478"/>
        <v>0</v>
      </c>
      <c r="CN213" s="344">
        <f t="shared" si="478"/>
        <v>0</v>
      </c>
      <c r="CO213" s="344">
        <f t="shared" si="478"/>
        <v>0</v>
      </c>
      <c r="CP213" s="344">
        <f t="shared" si="478"/>
        <v>0</v>
      </c>
      <c r="CQ213" s="344">
        <f t="shared" si="478"/>
        <v>0</v>
      </c>
      <c r="CR213" s="344">
        <f t="shared" si="478"/>
        <v>0</v>
      </c>
      <c r="CS213" s="344">
        <f t="shared" si="478"/>
        <v>0</v>
      </c>
    </row>
    <row r="214" spans="1:97" s="375" customFormat="1" x14ac:dyDescent="0.35">
      <c r="A214" s="347"/>
      <c r="B214" s="347"/>
      <c r="C214" s="344"/>
      <c r="D214" s="348">
        <f ca="1">SUM(D189:D213)</f>
        <v>0</v>
      </c>
      <c r="E214" s="348">
        <f t="shared" ref="E214:BP214" ca="1" si="479">SUM(E189:E213)</f>
        <v>0</v>
      </c>
      <c r="F214" s="348">
        <f t="shared" ca="1" si="479"/>
        <v>0</v>
      </c>
      <c r="G214" s="348">
        <f t="shared" ca="1" si="479"/>
        <v>0</v>
      </c>
      <c r="H214" s="348">
        <f t="shared" ca="1" si="479"/>
        <v>0</v>
      </c>
      <c r="I214" s="348">
        <f t="shared" ca="1" si="479"/>
        <v>0</v>
      </c>
      <c r="J214" s="348">
        <f t="shared" ca="1" si="479"/>
        <v>0</v>
      </c>
      <c r="K214" s="348">
        <f t="shared" ca="1" si="479"/>
        <v>0</v>
      </c>
      <c r="L214" s="348">
        <f t="shared" ca="1" si="479"/>
        <v>0</v>
      </c>
      <c r="M214" s="348">
        <f t="shared" ca="1" si="479"/>
        <v>0</v>
      </c>
      <c r="N214" s="348">
        <f t="shared" ca="1" si="479"/>
        <v>0</v>
      </c>
      <c r="O214" s="348">
        <f t="shared" ca="1" si="479"/>
        <v>0</v>
      </c>
      <c r="P214" s="348">
        <f t="shared" ca="1" si="479"/>
        <v>0</v>
      </c>
      <c r="Q214" s="348">
        <f t="shared" ca="1" si="479"/>
        <v>0</v>
      </c>
      <c r="R214" s="348">
        <f t="shared" ca="1" si="479"/>
        <v>0</v>
      </c>
      <c r="S214" s="348">
        <f t="shared" ca="1" si="479"/>
        <v>0</v>
      </c>
      <c r="T214" s="348">
        <f t="shared" ca="1" si="479"/>
        <v>0</v>
      </c>
      <c r="U214" s="348">
        <f t="shared" ca="1" si="479"/>
        <v>0</v>
      </c>
      <c r="V214" s="348">
        <f t="shared" ca="1" si="479"/>
        <v>0</v>
      </c>
      <c r="W214" s="348">
        <f t="shared" ca="1" si="479"/>
        <v>0</v>
      </c>
      <c r="X214" s="348">
        <f t="shared" ca="1" si="479"/>
        <v>0</v>
      </c>
      <c r="Y214" s="348">
        <f t="shared" ca="1" si="479"/>
        <v>0</v>
      </c>
      <c r="Z214" s="348">
        <f t="shared" ca="1" si="479"/>
        <v>0</v>
      </c>
      <c r="AA214" s="348">
        <f t="shared" ca="1" si="479"/>
        <v>0</v>
      </c>
      <c r="AB214" s="348">
        <f t="shared" ca="1" si="479"/>
        <v>0</v>
      </c>
      <c r="AC214" s="348">
        <f t="shared" ca="1" si="479"/>
        <v>0</v>
      </c>
      <c r="AD214" s="348">
        <f t="shared" ca="1" si="479"/>
        <v>0</v>
      </c>
      <c r="AE214" s="348">
        <f t="shared" ca="1" si="479"/>
        <v>0</v>
      </c>
      <c r="AF214" s="348">
        <f t="shared" ca="1" si="479"/>
        <v>0</v>
      </c>
      <c r="AG214" s="348">
        <f t="shared" ca="1" si="479"/>
        <v>0</v>
      </c>
      <c r="AH214" s="348">
        <f t="shared" ca="1" si="479"/>
        <v>0</v>
      </c>
      <c r="AI214" s="348">
        <f t="shared" ca="1" si="479"/>
        <v>0</v>
      </c>
      <c r="AJ214" s="348">
        <f t="shared" ca="1" si="479"/>
        <v>0</v>
      </c>
      <c r="AK214" s="348">
        <f t="shared" ca="1" si="479"/>
        <v>0</v>
      </c>
      <c r="AL214" s="348">
        <f t="shared" ca="1" si="479"/>
        <v>0</v>
      </c>
      <c r="AM214" s="348">
        <f t="shared" ca="1" si="479"/>
        <v>0</v>
      </c>
      <c r="AN214" s="348">
        <f t="shared" ca="1" si="479"/>
        <v>0</v>
      </c>
      <c r="AO214" s="348">
        <f t="shared" ca="1" si="479"/>
        <v>0</v>
      </c>
      <c r="AP214" s="348">
        <f t="shared" ca="1" si="479"/>
        <v>0</v>
      </c>
      <c r="AQ214" s="348">
        <f t="shared" ca="1" si="479"/>
        <v>0</v>
      </c>
      <c r="AR214" s="348">
        <f t="shared" ca="1" si="479"/>
        <v>0</v>
      </c>
      <c r="AS214" s="348">
        <f t="shared" ca="1" si="479"/>
        <v>0</v>
      </c>
      <c r="AT214" s="348">
        <f t="shared" ca="1" si="479"/>
        <v>0</v>
      </c>
      <c r="AU214" s="348">
        <f t="shared" ca="1" si="479"/>
        <v>0</v>
      </c>
      <c r="AV214" s="348">
        <f t="shared" ca="1" si="479"/>
        <v>0</v>
      </c>
      <c r="AW214" s="348">
        <f t="shared" ca="1" si="479"/>
        <v>0</v>
      </c>
      <c r="AX214" s="348">
        <f t="shared" ca="1" si="479"/>
        <v>0</v>
      </c>
      <c r="AY214" s="348">
        <f t="shared" ca="1" si="479"/>
        <v>0</v>
      </c>
      <c r="AZ214" s="348">
        <f t="shared" ca="1" si="479"/>
        <v>0</v>
      </c>
      <c r="BA214" s="348">
        <f t="shared" ca="1" si="479"/>
        <v>0</v>
      </c>
      <c r="BB214" s="348">
        <f t="shared" ca="1" si="479"/>
        <v>0</v>
      </c>
      <c r="BC214" s="348">
        <f t="shared" ca="1" si="479"/>
        <v>0</v>
      </c>
      <c r="BD214" s="348">
        <f t="shared" ca="1" si="479"/>
        <v>0</v>
      </c>
      <c r="BE214" s="348">
        <f t="shared" ca="1" si="479"/>
        <v>0</v>
      </c>
      <c r="BF214" s="348">
        <f t="shared" ca="1" si="479"/>
        <v>0</v>
      </c>
      <c r="BG214" s="348">
        <f t="shared" ca="1" si="479"/>
        <v>0</v>
      </c>
      <c r="BH214" s="348">
        <f t="shared" ca="1" si="479"/>
        <v>0</v>
      </c>
      <c r="BI214" s="348">
        <f t="shared" ca="1" si="479"/>
        <v>0</v>
      </c>
      <c r="BJ214" s="348">
        <f t="shared" ca="1" si="479"/>
        <v>0</v>
      </c>
      <c r="BK214" s="348">
        <f t="shared" ca="1" si="479"/>
        <v>0</v>
      </c>
      <c r="BL214" s="348">
        <f t="shared" ca="1" si="479"/>
        <v>0</v>
      </c>
      <c r="BM214" s="348">
        <f t="shared" ca="1" si="479"/>
        <v>0</v>
      </c>
      <c r="BN214" s="348">
        <f t="shared" ca="1" si="479"/>
        <v>0</v>
      </c>
      <c r="BO214" s="348">
        <f t="shared" ca="1" si="479"/>
        <v>0</v>
      </c>
      <c r="BP214" s="348">
        <f t="shared" ca="1" si="479"/>
        <v>0</v>
      </c>
      <c r="BQ214" s="348">
        <f t="shared" ref="BQ214:CO214" ca="1" si="480">SUM(BQ189:BQ213)</f>
        <v>0</v>
      </c>
      <c r="BR214" s="348">
        <f t="shared" ca="1" si="480"/>
        <v>0</v>
      </c>
      <c r="BS214" s="348">
        <f t="shared" ca="1" si="480"/>
        <v>0</v>
      </c>
      <c r="BT214" s="348">
        <f t="shared" ca="1" si="480"/>
        <v>0</v>
      </c>
      <c r="BU214" s="348">
        <f t="shared" si="480"/>
        <v>0</v>
      </c>
      <c r="BV214" s="348">
        <f t="shared" si="480"/>
        <v>0</v>
      </c>
      <c r="BW214" s="348">
        <f t="shared" si="480"/>
        <v>0</v>
      </c>
      <c r="BX214" s="348">
        <f t="shared" si="480"/>
        <v>0</v>
      </c>
      <c r="BY214" s="348">
        <f t="shared" si="480"/>
        <v>0</v>
      </c>
      <c r="BZ214" s="348">
        <f t="shared" si="480"/>
        <v>0</v>
      </c>
      <c r="CA214" s="348">
        <f t="shared" si="480"/>
        <v>0</v>
      </c>
      <c r="CB214" s="348">
        <f t="shared" si="480"/>
        <v>0</v>
      </c>
      <c r="CC214" s="348">
        <f t="shared" si="480"/>
        <v>0</v>
      </c>
      <c r="CD214" s="348">
        <f t="shared" si="480"/>
        <v>0</v>
      </c>
      <c r="CE214" s="348">
        <f t="shared" si="480"/>
        <v>0</v>
      </c>
      <c r="CF214" s="348">
        <f t="shared" si="480"/>
        <v>0</v>
      </c>
      <c r="CG214" s="348">
        <f t="shared" si="480"/>
        <v>0</v>
      </c>
      <c r="CH214" s="348">
        <f t="shared" si="480"/>
        <v>0</v>
      </c>
      <c r="CI214" s="348">
        <f t="shared" si="480"/>
        <v>0</v>
      </c>
      <c r="CJ214" s="348">
        <f t="shared" si="480"/>
        <v>0</v>
      </c>
      <c r="CK214" s="348">
        <f t="shared" si="480"/>
        <v>0</v>
      </c>
      <c r="CL214" s="348">
        <f t="shared" si="480"/>
        <v>0</v>
      </c>
      <c r="CM214" s="348">
        <f t="shared" si="480"/>
        <v>0</v>
      </c>
      <c r="CN214" s="348">
        <f t="shared" si="480"/>
        <v>0</v>
      </c>
      <c r="CO214" s="348">
        <f t="shared" si="480"/>
        <v>0</v>
      </c>
      <c r="CP214" s="348">
        <f t="shared" ref="CP214:CS214" si="481">SUM(CP189:CP213)</f>
        <v>0</v>
      </c>
      <c r="CQ214" s="348">
        <f t="shared" si="481"/>
        <v>0</v>
      </c>
      <c r="CR214" s="348">
        <f t="shared" si="481"/>
        <v>0</v>
      </c>
      <c r="CS214" s="348">
        <f t="shared" si="481"/>
        <v>0</v>
      </c>
    </row>
    <row r="215" spans="1:97" s="372" customFormat="1" x14ac:dyDescent="0.35"/>
    <row r="216" spans="1:97" s="372" customFormat="1" x14ac:dyDescent="0.35">
      <c r="B216" s="338" t="str">
        <f t="shared" ref="B216:D217" si="482">B76</f>
        <v>Uppräkningstal Tidsberoende kostnader</v>
      </c>
      <c r="C216" s="376">
        <f t="shared" si="482"/>
        <v>1</v>
      </c>
      <c r="D216" s="376">
        <f t="shared" si="482"/>
        <v>1</v>
      </c>
    </row>
    <row r="217" spans="1:97" s="372" customFormat="1" x14ac:dyDescent="0.35">
      <c r="B217" s="338" t="str">
        <f t="shared" si="482"/>
        <v>Prognosår</v>
      </c>
      <c r="C217" s="376">
        <f t="shared" si="482"/>
        <v>2045</v>
      </c>
      <c r="D217" s="376">
        <f t="shared" si="482"/>
        <v>2065</v>
      </c>
    </row>
    <row r="218" spans="1:97" s="372" customFormat="1" x14ac:dyDescent="0.35"/>
    <row r="219" spans="1:97" s="372" customFormat="1" x14ac:dyDescent="0.35"/>
    <row r="220" spans="1:97" s="372" customFormat="1" x14ac:dyDescent="0.35">
      <c r="A220" s="374" t="s">
        <v>319</v>
      </c>
      <c r="B220" s="343"/>
      <c r="C220" s="343"/>
      <c r="D220" s="343"/>
      <c r="E220" s="343"/>
      <c r="G220" s="345" t="s">
        <v>329</v>
      </c>
    </row>
    <row r="221" spans="1:97" s="372" customFormat="1" ht="15.5" x14ac:dyDescent="0.35">
      <c r="A221" s="346" t="s">
        <v>9</v>
      </c>
      <c r="B221" s="337"/>
      <c r="C221" s="337"/>
      <c r="D221" s="337" t="str">
        <f>IFERROR(INDEX(Indata!$A$12:$A$18,MATCH(D222,Indata!$B$12:$B$18,0)),"")</f>
        <v>Basår</v>
      </c>
      <c r="E221" s="337" t="str">
        <f>IFERROR(INDEX(Indata!$A$12:$A$18,MATCH(E222,Indata!$B$12:$B$18,0)),"")</f>
        <v/>
      </c>
      <c r="F221" s="337" t="str">
        <f>IFERROR(INDEX(Indata!$A$12:$A$18,MATCH(F222,Indata!$B$12:$B$18,0)),"")</f>
        <v/>
      </c>
      <c r="G221" s="337" t="str">
        <f>IFERROR(INDEX(Indata!$A$12:$A$18,MATCH(G222,Indata!$B$12:$B$18,0)),"")</f>
        <v/>
      </c>
      <c r="H221" s="337" t="str">
        <f>IFERROR(INDEX(Indata!$A$12:$A$18,MATCH(H222,Indata!$B$12:$B$18,0)),"")</f>
        <v/>
      </c>
      <c r="I221" s="337" t="str">
        <f>IFERROR(INDEX(Indata!$A$12:$A$18,MATCH(I222,Indata!$B$12:$B$18,0)),"")</f>
        <v/>
      </c>
      <c r="J221" s="337" t="str">
        <f>IFERROR(INDEX(Indata!$A$12:$A$18,MATCH(J222,Indata!$B$12:$B$18,0)),"")</f>
        <v/>
      </c>
      <c r="K221" s="337" t="str">
        <f>IFERROR(INDEX(Indata!$A$12:$A$18,MATCH(K222,Indata!$B$12:$B$18,0)),"")</f>
        <v/>
      </c>
      <c r="L221" s="337" t="str">
        <f>IFERROR(INDEX(Indata!$A$12:$A$18,MATCH(L222,Indata!$B$12:$B$18,0)),"")</f>
        <v/>
      </c>
      <c r="M221" s="337" t="str">
        <f>IFERROR(INDEX(Indata!$A$12:$A$18,MATCH(M222,Indata!$B$12:$B$18,0)),"")</f>
        <v>Diskonteringsår</v>
      </c>
      <c r="N221" s="337" t="str">
        <f>IFERROR(INDEX(Indata!$A$12:$A$18,MATCH(N222,Indata!$B$12:$B$18,0)),"")</f>
        <v/>
      </c>
      <c r="O221" s="337" t="str">
        <f>IFERROR(INDEX(Indata!$A$12:$A$18,MATCH(O222,Indata!$B$12:$B$18,0)),"")</f>
        <v/>
      </c>
      <c r="P221" s="337" t="str">
        <f>IFERROR(INDEX(Indata!$A$12:$A$18,MATCH(P222,Indata!$B$12:$B$18,0)),"")</f>
        <v/>
      </c>
      <c r="Q221" s="337" t="str">
        <f>IFERROR(INDEX(Indata!$A$12:$A$18,MATCH(Q222,Indata!$B$12:$B$18,0)),"")</f>
        <v/>
      </c>
      <c r="R221" s="337" t="str">
        <f>IFERROR(INDEX(Indata!$A$12:$A$18,MATCH(R222,Indata!$B$12:$B$18,0)),"")</f>
        <v/>
      </c>
      <c r="S221" s="337" t="str">
        <f>IFERROR(INDEX(Indata!$A$12:$A$18,MATCH(S222,Indata!$B$12:$B$18,0)),"")</f>
        <v/>
      </c>
      <c r="T221" s="337" t="str">
        <f>IFERROR(INDEX(Indata!$A$12:$A$18,MATCH(T222,Indata!$B$12:$B$18,0)),"")</f>
        <v/>
      </c>
      <c r="U221" s="337" t="str">
        <f>IFERROR(INDEX(Indata!$A$12:$A$18,MATCH(U222,Indata!$B$12:$B$18,0)),"")</f>
        <v/>
      </c>
      <c r="V221" s="337" t="str">
        <f>IFERROR(INDEX(Indata!$A$12:$A$18,MATCH(V222,Indata!$B$12:$B$18,0)),"")</f>
        <v/>
      </c>
      <c r="W221" s="337" t="str">
        <f>IFERROR(INDEX(Indata!$A$12:$A$18,MATCH(W222,Indata!$B$12:$B$18,0)),"")</f>
        <v/>
      </c>
      <c r="X221" s="337" t="str">
        <f>IFERROR(INDEX(Indata!$A$12:$A$18,MATCH(X222,Indata!$B$12:$B$18,0)),"")</f>
        <v/>
      </c>
      <c r="Y221" s="337" t="str">
        <f>IFERROR(INDEX(Indata!$A$12:$A$18,MATCH(Y222,Indata!$B$12:$B$18,0)),"")</f>
        <v/>
      </c>
      <c r="Z221" s="337" t="str">
        <f>IFERROR(INDEX(Indata!$A$12:$A$18,MATCH(Z222,Indata!$B$12:$B$18,0)),"")</f>
        <v/>
      </c>
      <c r="AA221" s="337" t="str">
        <f>IFERROR(INDEX(Indata!$A$12:$A$18,MATCH(AA222,Indata!$B$12:$B$18,0)),"")</f>
        <v/>
      </c>
      <c r="AB221" s="337" t="str">
        <f>IFERROR(INDEX(Indata!$A$12:$A$18,MATCH(AB222,Indata!$B$12:$B$18,0)),"")</f>
        <v/>
      </c>
      <c r="AC221" s="337" t="str">
        <f>IFERROR(INDEX(Indata!$A$12:$A$18,MATCH(AC222,Indata!$B$12:$B$18,0)),"")</f>
        <v/>
      </c>
      <c r="AD221" s="337" t="str">
        <f>IFERROR(INDEX(Indata!$A$12:$A$18,MATCH(AD222,Indata!$B$12:$B$18,0)),"")</f>
        <v>Prognosår 1</v>
      </c>
      <c r="AE221" s="337" t="str">
        <f>IFERROR(INDEX(Indata!$A$12:$A$18,MATCH(AE222,Indata!$B$12:$B$18,0)),"")</f>
        <v/>
      </c>
      <c r="AF221" s="337" t="str">
        <f>IFERROR(INDEX(Indata!$A$12:$A$18,MATCH(AF222,Indata!$B$12:$B$18,0)),"")</f>
        <v/>
      </c>
      <c r="AG221" s="337" t="str">
        <f>IFERROR(INDEX(Indata!$A$12:$A$18,MATCH(AG222,Indata!$B$12:$B$18,0)),"")</f>
        <v/>
      </c>
      <c r="AH221" s="337" t="str">
        <f>IFERROR(INDEX(Indata!$A$12:$A$18,MATCH(AH222,Indata!$B$12:$B$18,0)),"")</f>
        <v/>
      </c>
      <c r="AI221" s="337" t="str">
        <f>IFERROR(INDEX(Indata!$A$12:$A$18,MATCH(AI222,Indata!$B$12:$B$18,0)),"")</f>
        <v/>
      </c>
      <c r="AJ221" s="337" t="str">
        <f>IFERROR(INDEX(Indata!$A$12:$A$18,MATCH(AJ222,Indata!$B$12:$B$18,0)),"")</f>
        <v/>
      </c>
      <c r="AK221" s="337" t="str">
        <f>IFERROR(INDEX(Indata!$A$12:$A$18,MATCH(AK222,Indata!$B$12:$B$18,0)),"")</f>
        <v/>
      </c>
      <c r="AL221" s="337" t="str">
        <f>IFERROR(INDEX(Indata!$A$12:$A$18,MATCH(AL222,Indata!$B$12:$B$18,0)),"")</f>
        <v/>
      </c>
      <c r="AM221" s="337" t="str">
        <f>IFERROR(INDEX(Indata!$A$12:$A$18,MATCH(AM222,Indata!$B$12:$B$18,0)),"")</f>
        <v/>
      </c>
      <c r="AN221" s="337" t="str">
        <f>IFERROR(INDEX(Indata!$A$12:$A$18,MATCH(AN222,Indata!$B$12:$B$18,0)),"")</f>
        <v/>
      </c>
      <c r="AO221" s="337" t="str">
        <f>IFERROR(INDEX(Indata!$A$12:$A$18,MATCH(AO222,Indata!$B$12:$B$18,0)),"")</f>
        <v/>
      </c>
      <c r="AP221" s="337" t="str">
        <f>IFERROR(INDEX(Indata!$A$12:$A$18,MATCH(AP222,Indata!$B$12:$B$18,0)),"")</f>
        <v/>
      </c>
      <c r="AQ221" s="337" t="str">
        <f>IFERROR(INDEX(Indata!$A$12:$A$18,MATCH(AQ222,Indata!$B$12:$B$18,0)),"")</f>
        <v/>
      </c>
      <c r="AR221" s="337" t="str">
        <f>IFERROR(INDEX(Indata!$A$12:$A$18,MATCH(AR222,Indata!$B$12:$B$18,0)),"")</f>
        <v/>
      </c>
      <c r="AS221" s="337" t="str">
        <f>IFERROR(INDEX(Indata!$A$12:$A$18,MATCH(AS222,Indata!$B$12:$B$18,0)),"")</f>
        <v/>
      </c>
      <c r="AT221" s="337" t="str">
        <f>IFERROR(INDEX(Indata!$A$12:$A$18,MATCH(AT222,Indata!$B$12:$B$18,0)),"")</f>
        <v/>
      </c>
      <c r="AU221" s="337" t="str">
        <f>IFERROR(INDEX(Indata!$A$12:$A$18,MATCH(AU222,Indata!$B$12:$B$18,0)),"")</f>
        <v/>
      </c>
      <c r="AV221" s="337" t="str">
        <f>IFERROR(INDEX(Indata!$A$12:$A$18,MATCH(AV222,Indata!$B$12:$B$18,0)),"")</f>
        <v/>
      </c>
      <c r="AW221" s="337" t="str">
        <f>IFERROR(INDEX(Indata!$A$12:$A$18,MATCH(AW222,Indata!$B$12:$B$18,0)),"")</f>
        <v/>
      </c>
      <c r="AX221" s="337" t="str">
        <f>IFERROR(INDEX(Indata!$A$12:$A$18,MATCH(AX222,Indata!$B$12:$B$18,0)),"")</f>
        <v>Prognosår 2</v>
      </c>
      <c r="AY221" s="337" t="str">
        <f>IFERROR(INDEX(Indata!$A$12:$A$18,MATCH(AY222,Indata!$B$12:$B$18,0)),"")</f>
        <v/>
      </c>
      <c r="AZ221" s="337" t="str">
        <f>IFERROR(INDEX(Indata!$A$12:$A$18,MATCH(AZ222,Indata!$B$12:$B$18,0)),"")</f>
        <v/>
      </c>
      <c r="BA221" s="337" t="str">
        <f>IFERROR(INDEX(Indata!$A$12:$A$18,MATCH(BA222,Indata!$B$12:$B$18,0)),"")</f>
        <v/>
      </c>
      <c r="BB221" s="337" t="str">
        <f>IFERROR(INDEX(Indata!$A$12:$A$18,MATCH(BB222,Indata!$B$12:$B$18,0)),"")</f>
        <v/>
      </c>
      <c r="BC221" s="337" t="str">
        <f>IFERROR(INDEX(Indata!$A$12:$A$18,MATCH(BC222,Indata!$B$12:$B$18,0)),"")</f>
        <v/>
      </c>
      <c r="BD221" s="337" t="str">
        <f>IFERROR(INDEX(Indata!$A$12:$A$18,MATCH(BD222,Indata!$B$12:$B$18,0)),"")</f>
        <v/>
      </c>
      <c r="BE221" s="337" t="str">
        <f>IFERROR(INDEX(Indata!$A$12:$A$18,MATCH(BE222,Indata!$B$12:$B$18,0)),"")</f>
        <v/>
      </c>
      <c r="BF221" s="337" t="str">
        <f>IFERROR(INDEX(Indata!$A$12:$A$18,MATCH(BF222,Indata!$B$12:$B$18,0)),"")</f>
        <v/>
      </c>
      <c r="BG221" s="337" t="str">
        <f>IFERROR(INDEX(Indata!$A$12:$A$18,MATCH(BG222,Indata!$B$12:$B$18,0)),"")</f>
        <v/>
      </c>
      <c r="BH221" s="337" t="str">
        <f>IFERROR(INDEX(Indata!$A$12:$A$18,MATCH(BH222,Indata!$B$12:$B$18,0)),"")</f>
        <v/>
      </c>
      <c r="BI221" s="337" t="str">
        <f>IFERROR(INDEX(Indata!$A$12:$A$18,MATCH(BI222,Indata!$B$12:$B$18,0)),"")</f>
        <v/>
      </c>
      <c r="BJ221" s="337" t="str">
        <f>IFERROR(INDEX(Indata!$A$12:$A$18,MATCH(BJ222,Indata!$B$12:$B$18,0)),"")</f>
        <v/>
      </c>
      <c r="BK221" s="337" t="str">
        <f>IFERROR(INDEX(Indata!$A$12:$A$18,MATCH(BK222,Indata!$B$12:$B$18,0)),"")</f>
        <v/>
      </c>
      <c r="BL221" s="337" t="str">
        <f>IFERROR(INDEX(Indata!$A$12:$A$18,MATCH(BL222,Indata!$B$12:$B$18,0)),"")</f>
        <v/>
      </c>
      <c r="BM221" s="337" t="str">
        <f>IFERROR(INDEX(Indata!$A$12:$A$18,MATCH(BM222,Indata!$B$12:$B$18,0)),"")</f>
        <v/>
      </c>
      <c r="BN221" s="337" t="str">
        <f>IFERROR(INDEX(Indata!$A$12:$A$18,MATCH(BN222,Indata!$B$12:$B$18,0)),"")</f>
        <v/>
      </c>
      <c r="BO221" s="337" t="str">
        <f>IFERROR(INDEX(Indata!$A$12:$A$18,MATCH(BO222,Indata!$B$12:$B$18,0)),"")</f>
        <v/>
      </c>
      <c r="BP221" s="337" t="str">
        <f>IFERROR(INDEX(Indata!$A$12:$A$18,MATCH(BP222,Indata!$B$12:$B$18,0)),"")</f>
        <v/>
      </c>
      <c r="BQ221" s="337" t="str">
        <f>IF(OR(BP221="Slutår",BP221="beräknas ej"),"beräknas ej",IFERROR(INDEX(Indata!$A$12:$A$18,MATCH(BQ222,Indata!$B$12:$B$18,0)),""))</f>
        <v/>
      </c>
      <c r="BR221" s="337" t="str">
        <f>IF(OR(BQ221="Slutår",BQ221="beräknas ej"),"beräknas ej",IFERROR(INDEX(Indata!$A$12:$A$18,MATCH(BR222,Indata!$B$12:$B$18,0)),""))</f>
        <v/>
      </c>
      <c r="BS221" s="337" t="str">
        <f>IF(OR(BR221="Slutår",BR221="beräknas ej"),"beräknas ej",IFERROR(INDEX(Indata!$A$12:$A$18,MATCH(BS222,Indata!$B$12:$B$18,0)),""))</f>
        <v/>
      </c>
      <c r="BT221" s="337" t="str">
        <f>IF(OR(BS221="Slutår",BS221="beräknas ej"),"beräknas ej",IFERROR(INDEX(Indata!$A$12:$A$18,MATCH(BT222,Indata!$B$12:$B$18,0)),""))</f>
        <v>Slutår</v>
      </c>
      <c r="BU221" s="337" t="str">
        <f>IF(OR(BT221="Slutår",BT221="beräknas ej"),"beräknas ej",IFERROR(INDEX(Indata!$A$12:$A$18,MATCH(BU222,Indata!$B$12:$B$18,0)),""))</f>
        <v>beräknas ej</v>
      </c>
      <c r="BV221" s="337" t="str">
        <f>IF(OR(BU221="Slutår",BU221="beräknas ej"),"beräknas ej",IFERROR(INDEX(Indata!$A$12:$A$18,MATCH(BV222,Indata!$B$12:$B$18,0)),""))</f>
        <v>beräknas ej</v>
      </c>
      <c r="BW221" s="337" t="str">
        <f>IF(OR(BV221="Slutår",BV221="beräknas ej"),"beräknas ej",IFERROR(INDEX(Indata!$A$12:$A$18,MATCH(BW222,Indata!$B$12:$B$18,0)),""))</f>
        <v>beräknas ej</v>
      </c>
      <c r="BX221" s="337" t="str">
        <f>IF(OR(BW221="Slutår",BW221="beräknas ej"),"beräknas ej",IFERROR(INDEX(Indata!$A$12:$A$18,MATCH(BX222,Indata!$B$12:$B$18,0)),""))</f>
        <v>beräknas ej</v>
      </c>
      <c r="BY221" s="337" t="str">
        <f>IF(OR(BX221="Slutår",BX221="beräknas ej"),"beräknas ej",IFERROR(INDEX(Indata!$A$12:$A$18,MATCH(BY222,Indata!$B$12:$B$18,0)),""))</f>
        <v>beräknas ej</v>
      </c>
      <c r="BZ221" s="337" t="str">
        <f>IF(OR(BY221="Slutår",BY221="beräknas ej"),"beräknas ej",IFERROR(INDEX(Indata!$A$12:$A$18,MATCH(BZ222,Indata!$B$12:$B$18,0)),""))</f>
        <v>beräknas ej</v>
      </c>
      <c r="CA221" s="337" t="str">
        <f>IF(OR(BZ221="Slutår",BZ221="beräknas ej"),"beräknas ej",IFERROR(INDEX(Indata!$A$12:$A$18,MATCH(CA222,Indata!$B$12:$B$18,0)),""))</f>
        <v>beräknas ej</v>
      </c>
      <c r="CB221" s="337" t="str">
        <f>IF(OR(CA221="Slutår",CA221="beräknas ej"),"beräknas ej",IFERROR(INDEX(Indata!$A$12:$A$18,MATCH(CB222,Indata!$B$12:$B$18,0)),""))</f>
        <v>beräknas ej</v>
      </c>
      <c r="CC221" s="337" t="str">
        <f>IF(OR(CB221="Slutår",CB221="beräknas ej"),"beräknas ej",IFERROR(INDEX(Indata!$A$12:$A$18,MATCH(CC222,Indata!$B$12:$B$18,0)),""))</f>
        <v>beräknas ej</v>
      </c>
      <c r="CD221" s="337" t="str">
        <f>IF(OR(CC221="Slutår",CC221="beräknas ej"),"beräknas ej",IFERROR(INDEX(Indata!$A$12:$A$18,MATCH(CD222,Indata!$B$12:$B$18,0)),""))</f>
        <v>beräknas ej</v>
      </c>
      <c r="CE221" s="337" t="str">
        <f>IF(OR(CD221="Slutår",CD221="beräknas ej"),"beräknas ej",IFERROR(INDEX(Indata!$A$12:$A$18,MATCH(CE222,Indata!$B$12:$B$18,0)),""))</f>
        <v>beräknas ej</v>
      </c>
      <c r="CF221" s="337" t="str">
        <f>IF(OR(CE221="Slutår",CE221="beräknas ej"),"beräknas ej",IFERROR(INDEX(Indata!$A$12:$A$18,MATCH(CF222,Indata!$B$12:$B$18,0)),""))</f>
        <v>beräknas ej</v>
      </c>
      <c r="CG221" s="337" t="str">
        <f>IF(OR(CF221="Slutår",CF221="beräknas ej"),"beräknas ej",IFERROR(INDEX(Indata!$A$12:$A$18,MATCH(CG222,Indata!$B$12:$B$18,0)),""))</f>
        <v>beräknas ej</v>
      </c>
      <c r="CH221" s="337" t="str">
        <f>IF(OR(CG221="Slutår",CG221="beräknas ej"),"beräknas ej",IFERROR(INDEX(Indata!$A$12:$A$18,MATCH(CH222,Indata!$B$12:$B$18,0)),""))</f>
        <v>beräknas ej</v>
      </c>
      <c r="CI221" s="337" t="str">
        <f>IF(OR(CH221="Slutår",CH221="beräknas ej"),"beräknas ej",IFERROR(INDEX(Indata!$A$12:$A$18,MATCH(CI222,Indata!$B$12:$B$18,0)),""))</f>
        <v>beräknas ej</v>
      </c>
      <c r="CJ221" s="337" t="str">
        <f>IF(OR(CI221="Slutår",CI221="beräknas ej"),"beräknas ej",IFERROR(INDEX(Indata!$A$12:$A$18,MATCH(CJ222,Indata!$B$12:$B$18,0)),""))</f>
        <v>beräknas ej</v>
      </c>
      <c r="CK221" s="337" t="str">
        <f>IF(OR(CJ221="Slutår",CJ221="beräknas ej"),"beräknas ej",IFERROR(INDEX(Indata!$A$12:$A$18,MATCH(CK222,Indata!$B$12:$B$18,0)),""))</f>
        <v>beräknas ej</v>
      </c>
      <c r="CL221" s="337" t="str">
        <f>IF(OR(CK221="Slutår",CK221="beräknas ej"),"beräknas ej",IFERROR(INDEX(Indata!$A$12:$A$18,MATCH(CL222,Indata!$B$12:$B$18,0)),""))</f>
        <v>beräknas ej</v>
      </c>
      <c r="CM221" s="337" t="str">
        <f>IF(OR(CL221="Slutår",CL221="beräknas ej"),"beräknas ej",IFERROR(INDEX(Indata!$A$12:$A$18,MATCH(CM222,Indata!$B$12:$B$18,0)),""))</f>
        <v>beräknas ej</v>
      </c>
      <c r="CN221" s="337" t="str">
        <f>IF(OR(CM221="Slutår",CM221="beräknas ej"),"beräknas ej",IFERROR(INDEX(Indata!$A$12:$A$18,MATCH(CN222,Indata!$B$12:$B$18,0)),""))</f>
        <v>beräknas ej</v>
      </c>
      <c r="CO221" s="337" t="str">
        <f>IF(OR(CN221="Slutår",CN221="beräknas ej"),"beräknas ej",IFERROR(INDEX(Indata!$A$12:$A$18,MATCH(CO222,Indata!$B$12:$B$18,0)),""))</f>
        <v>beräknas ej</v>
      </c>
      <c r="CP221" s="337" t="str">
        <f>IF(OR(CO221="Slutår",CO221="beräknas ej"),"beräknas ej",IFERROR(INDEX(Indata!$A$12:$A$18,MATCH(CP222,Indata!$B$12:$B$18,0)),""))</f>
        <v>beräknas ej</v>
      </c>
      <c r="CQ221" s="337" t="str">
        <f>IF(OR(CP221="Slutår",CP221="beräknas ej"),"beräknas ej",IFERROR(INDEX(Indata!$A$12:$A$18,MATCH(CQ222,Indata!$B$12:$B$18,0)),""))</f>
        <v>beräknas ej</v>
      </c>
      <c r="CR221" s="337" t="str">
        <f>IF(OR(CQ221="Slutår",CQ221="beräknas ej"),"beräknas ej",IFERROR(INDEX(Indata!$A$12:$A$18,MATCH(CR222,Indata!$B$12:$B$18,0)),""))</f>
        <v>beräknas ej</v>
      </c>
      <c r="CS221" s="337" t="str">
        <f>IF(OR(CR221="Slutår",CR221="beräknas ej"),"beräknas ej",IFERROR(INDEX(Indata!$A$12:$A$18,MATCH(CS222,Indata!$B$12:$B$18,0)),""))</f>
        <v>beräknas ej</v>
      </c>
    </row>
    <row r="222" spans="1:97" s="372" customFormat="1" x14ac:dyDescent="0.35">
      <c r="A222" s="347" t="s">
        <v>72</v>
      </c>
      <c r="B222" s="347" t="s">
        <v>51</v>
      </c>
      <c r="C222" s="347" t="s">
        <v>73</v>
      </c>
      <c r="D222" s="347">
        <f>D188</f>
        <v>2019</v>
      </c>
      <c r="E222" s="347">
        <f>D222+1</f>
        <v>2020</v>
      </c>
      <c r="F222" s="347">
        <f t="shared" ref="F222" si="483">E222+1</f>
        <v>2021</v>
      </c>
      <c r="G222" s="347">
        <f t="shared" ref="G222" si="484">F222+1</f>
        <v>2022</v>
      </c>
      <c r="H222" s="347">
        <f t="shared" ref="H222" si="485">G222+1</f>
        <v>2023</v>
      </c>
      <c r="I222" s="347">
        <f t="shared" ref="I222" si="486">H222+1</f>
        <v>2024</v>
      </c>
      <c r="J222" s="347">
        <f t="shared" ref="J222" si="487">I222+1</f>
        <v>2025</v>
      </c>
      <c r="K222" s="347">
        <f t="shared" ref="K222" si="488">J222+1</f>
        <v>2026</v>
      </c>
      <c r="L222" s="347">
        <f t="shared" ref="L222" si="489">K222+1</f>
        <v>2027</v>
      </c>
      <c r="M222" s="347">
        <f t="shared" ref="M222" si="490">L222+1</f>
        <v>2028</v>
      </c>
      <c r="N222" s="347">
        <f t="shared" ref="N222" si="491">M222+1</f>
        <v>2029</v>
      </c>
      <c r="O222" s="347">
        <f t="shared" ref="O222" si="492">N222+1</f>
        <v>2030</v>
      </c>
      <c r="P222" s="347">
        <f t="shared" ref="P222" si="493">O222+1</f>
        <v>2031</v>
      </c>
      <c r="Q222" s="347">
        <f t="shared" ref="Q222" si="494">P222+1</f>
        <v>2032</v>
      </c>
      <c r="R222" s="347">
        <f t="shared" ref="R222" si="495">Q222+1</f>
        <v>2033</v>
      </c>
      <c r="S222" s="347">
        <f t="shared" ref="S222" si="496">R222+1</f>
        <v>2034</v>
      </c>
      <c r="T222" s="347">
        <f t="shared" ref="T222" si="497">S222+1</f>
        <v>2035</v>
      </c>
      <c r="U222" s="347">
        <f t="shared" ref="U222" si="498">T222+1</f>
        <v>2036</v>
      </c>
      <c r="V222" s="347">
        <f t="shared" ref="V222" si="499">U222+1</f>
        <v>2037</v>
      </c>
      <c r="W222" s="347">
        <f t="shared" ref="W222" si="500">V222+1</f>
        <v>2038</v>
      </c>
      <c r="X222" s="347">
        <f t="shared" ref="X222" si="501">W222+1</f>
        <v>2039</v>
      </c>
      <c r="Y222" s="347">
        <f t="shared" ref="Y222" si="502">X222+1</f>
        <v>2040</v>
      </c>
      <c r="Z222" s="347">
        <f t="shared" ref="Z222" si="503">Y222+1</f>
        <v>2041</v>
      </c>
      <c r="AA222" s="347">
        <f t="shared" ref="AA222" si="504">Z222+1</f>
        <v>2042</v>
      </c>
      <c r="AB222" s="347">
        <f t="shared" ref="AB222" si="505">AA222+1</f>
        <v>2043</v>
      </c>
      <c r="AC222" s="347">
        <f t="shared" ref="AC222" si="506">AB222+1</f>
        <v>2044</v>
      </c>
      <c r="AD222" s="347">
        <f t="shared" ref="AD222" si="507">AC222+1</f>
        <v>2045</v>
      </c>
      <c r="AE222" s="347">
        <f t="shared" ref="AE222" si="508">AD222+1</f>
        <v>2046</v>
      </c>
      <c r="AF222" s="347">
        <f t="shared" ref="AF222" si="509">AE222+1</f>
        <v>2047</v>
      </c>
      <c r="AG222" s="347">
        <f t="shared" ref="AG222" si="510">AF222+1</f>
        <v>2048</v>
      </c>
      <c r="AH222" s="347">
        <f t="shared" ref="AH222" si="511">AG222+1</f>
        <v>2049</v>
      </c>
      <c r="AI222" s="347">
        <f t="shared" ref="AI222" si="512">AH222+1</f>
        <v>2050</v>
      </c>
      <c r="AJ222" s="347">
        <f t="shared" ref="AJ222" si="513">AI222+1</f>
        <v>2051</v>
      </c>
      <c r="AK222" s="347">
        <f t="shared" ref="AK222" si="514">AJ222+1</f>
        <v>2052</v>
      </c>
      <c r="AL222" s="347">
        <f t="shared" ref="AL222" si="515">AK222+1</f>
        <v>2053</v>
      </c>
      <c r="AM222" s="347">
        <f t="shared" ref="AM222" si="516">AL222+1</f>
        <v>2054</v>
      </c>
      <c r="AN222" s="347">
        <f t="shared" ref="AN222" si="517">AM222+1</f>
        <v>2055</v>
      </c>
      <c r="AO222" s="347">
        <f t="shared" ref="AO222" si="518">AN222+1</f>
        <v>2056</v>
      </c>
      <c r="AP222" s="347">
        <f t="shared" ref="AP222" si="519">AO222+1</f>
        <v>2057</v>
      </c>
      <c r="AQ222" s="347">
        <f t="shared" ref="AQ222" si="520">AP222+1</f>
        <v>2058</v>
      </c>
      <c r="AR222" s="347">
        <f t="shared" ref="AR222" si="521">AQ222+1</f>
        <v>2059</v>
      </c>
      <c r="AS222" s="347">
        <f t="shared" ref="AS222" si="522">AR222+1</f>
        <v>2060</v>
      </c>
      <c r="AT222" s="347">
        <f t="shared" ref="AT222" si="523">AS222+1</f>
        <v>2061</v>
      </c>
      <c r="AU222" s="347">
        <f t="shared" ref="AU222" si="524">AT222+1</f>
        <v>2062</v>
      </c>
      <c r="AV222" s="347">
        <f t="shared" ref="AV222" si="525">AU222+1</f>
        <v>2063</v>
      </c>
      <c r="AW222" s="347">
        <f t="shared" ref="AW222" si="526">AV222+1</f>
        <v>2064</v>
      </c>
      <c r="AX222" s="347">
        <f t="shared" ref="AX222" si="527">AW222+1</f>
        <v>2065</v>
      </c>
      <c r="AY222" s="347">
        <f t="shared" ref="AY222" si="528">AX222+1</f>
        <v>2066</v>
      </c>
      <c r="AZ222" s="347">
        <f t="shared" ref="AZ222" si="529">AY222+1</f>
        <v>2067</v>
      </c>
      <c r="BA222" s="347">
        <f t="shared" ref="BA222" si="530">AZ222+1</f>
        <v>2068</v>
      </c>
      <c r="BB222" s="347">
        <f t="shared" ref="BB222" si="531">BA222+1</f>
        <v>2069</v>
      </c>
      <c r="BC222" s="347">
        <f t="shared" ref="BC222" si="532">BB222+1</f>
        <v>2070</v>
      </c>
      <c r="BD222" s="347">
        <f t="shared" ref="BD222" si="533">BC222+1</f>
        <v>2071</v>
      </c>
      <c r="BE222" s="347">
        <f t="shared" ref="BE222" si="534">BD222+1</f>
        <v>2072</v>
      </c>
      <c r="BF222" s="347">
        <f t="shared" ref="BF222" si="535">BE222+1</f>
        <v>2073</v>
      </c>
      <c r="BG222" s="347">
        <f t="shared" ref="BG222" si="536">BF222+1</f>
        <v>2074</v>
      </c>
      <c r="BH222" s="347">
        <f t="shared" ref="BH222" si="537">BG222+1</f>
        <v>2075</v>
      </c>
      <c r="BI222" s="347">
        <f t="shared" ref="BI222" si="538">BH222+1</f>
        <v>2076</v>
      </c>
      <c r="BJ222" s="347">
        <f t="shared" ref="BJ222" si="539">BI222+1</f>
        <v>2077</v>
      </c>
      <c r="BK222" s="347">
        <f t="shared" ref="BK222" si="540">BJ222+1</f>
        <v>2078</v>
      </c>
      <c r="BL222" s="347">
        <f t="shared" ref="BL222" si="541">BK222+1</f>
        <v>2079</v>
      </c>
      <c r="BM222" s="347">
        <f t="shared" ref="BM222" si="542">BL222+1</f>
        <v>2080</v>
      </c>
      <c r="BN222" s="347">
        <f t="shared" ref="BN222" si="543">BM222+1</f>
        <v>2081</v>
      </c>
      <c r="BO222" s="347">
        <f t="shared" ref="BO222" si="544">BN222+1</f>
        <v>2082</v>
      </c>
      <c r="BP222" s="347">
        <f t="shared" ref="BP222" si="545">BO222+1</f>
        <v>2083</v>
      </c>
      <c r="BQ222" s="347">
        <f t="shared" ref="BQ222" si="546">BP222+1</f>
        <v>2084</v>
      </c>
      <c r="BR222" s="347">
        <f t="shared" ref="BR222" si="547">BQ222+1</f>
        <v>2085</v>
      </c>
      <c r="BS222" s="347">
        <f t="shared" ref="BS222" si="548">BR222+1</f>
        <v>2086</v>
      </c>
      <c r="BT222" s="347">
        <f t="shared" ref="BT222" si="549">BS222+1</f>
        <v>2087</v>
      </c>
      <c r="BU222" s="347">
        <f t="shared" ref="BU222" si="550">BT222+1</f>
        <v>2088</v>
      </c>
      <c r="BV222" s="347">
        <f t="shared" ref="BV222" si="551">BU222+1</f>
        <v>2089</v>
      </c>
      <c r="BW222" s="347">
        <f t="shared" ref="BW222" si="552">BV222+1</f>
        <v>2090</v>
      </c>
      <c r="BX222" s="347">
        <f t="shared" ref="BX222" si="553">BW222+1</f>
        <v>2091</v>
      </c>
      <c r="BY222" s="347">
        <f t="shared" ref="BY222" si="554">BX222+1</f>
        <v>2092</v>
      </c>
      <c r="BZ222" s="347">
        <f t="shared" ref="BZ222" si="555">BY222+1</f>
        <v>2093</v>
      </c>
      <c r="CA222" s="347">
        <f t="shared" ref="CA222" si="556">BZ222+1</f>
        <v>2094</v>
      </c>
      <c r="CB222" s="347">
        <f t="shared" ref="CB222" si="557">CA222+1</f>
        <v>2095</v>
      </c>
      <c r="CC222" s="347">
        <f t="shared" ref="CC222" si="558">CB222+1</f>
        <v>2096</v>
      </c>
      <c r="CD222" s="347">
        <f t="shared" ref="CD222" si="559">CC222+1</f>
        <v>2097</v>
      </c>
      <c r="CE222" s="347">
        <f t="shared" ref="CE222" si="560">CD222+1</f>
        <v>2098</v>
      </c>
      <c r="CF222" s="347">
        <f t="shared" ref="CF222" si="561">CE222+1</f>
        <v>2099</v>
      </c>
      <c r="CG222" s="347">
        <f t="shared" ref="CG222" si="562">CF222+1</f>
        <v>2100</v>
      </c>
      <c r="CH222" s="347">
        <f t="shared" ref="CH222" si="563">CG222+1</f>
        <v>2101</v>
      </c>
      <c r="CI222" s="347">
        <f t="shared" ref="CI222" si="564">CH222+1</f>
        <v>2102</v>
      </c>
      <c r="CJ222" s="347">
        <f t="shared" ref="CJ222" si="565">CI222+1</f>
        <v>2103</v>
      </c>
      <c r="CK222" s="347">
        <f t="shared" ref="CK222" si="566">CJ222+1</f>
        <v>2104</v>
      </c>
      <c r="CL222" s="347">
        <f t="shared" ref="CL222" si="567">CK222+1</f>
        <v>2105</v>
      </c>
      <c r="CM222" s="347">
        <f t="shared" ref="CM222" si="568">CL222+1</f>
        <v>2106</v>
      </c>
      <c r="CN222" s="347">
        <f t="shared" ref="CN222" si="569">CM222+1</f>
        <v>2107</v>
      </c>
      <c r="CO222" s="347">
        <f t="shared" ref="CO222" si="570">CN222+1</f>
        <v>2108</v>
      </c>
      <c r="CP222" s="347">
        <f t="shared" ref="CP222" si="571">CO222+1</f>
        <v>2109</v>
      </c>
      <c r="CQ222" s="347">
        <f t="shared" ref="CQ222" si="572">CP222+1</f>
        <v>2110</v>
      </c>
      <c r="CR222" s="347">
        <f t="shared" ref="CR222" si="573">CQ222+1</f>
        <v>2111</v>
      </c>
      <c r="CS222" s="347">
        <f t="shared" ref="CS222" si="574">CR222+1</f>
        <v>2112</v>
      </c>
    </row>
    <row r="223" spans="1:97" s="372" customFormat="1" x14ac:dyDescent="0.35">
      <c r="A223" s="337">
        <f>A189</f>
        <v>0</v>
      </c>
      <c r="B223" s="337" t="str">
        <f t="shared" ref="B223:C223" si="575">B189</f>
        <v>0 0</v>
      </c>
      <c r="C223" s="344">
        <f t="shared" si="575"/>
        <v>0</v>
      </c>
      <c r="D223" s="344">
        <f ca="1">IFERROR('JA basår'!AD7+'JA basår'!AD37,0)</f>
        <v>0</v>
      </c>
      <c r="E223" s="344">
        <f ca="1">IF(E$157="beräknas ej",0,D223*IF(E$222&gt;$D$217,1,IF(E$222&lt;=$C$217,$C$216,$D$216))*IFERROR(INDEX($B$148:$E$154,MATCH($A223,$A$148:$A$154,0),MATCH(E$222,$B$146:$E$146,1)),0))</f>
        <v>0</v>
      </c>
      <c r="F223" s="344">
        <f t="shared" ref="F223:BQ223" ca="1" si="576">IF(F$157="beräknas ej",0,E223*IF(F$222&gt;$D$217,1,IF(F$222&lt;=$C$217,$C$216,$D$216))*IFERROR(INDEX($B$148:$E$154,MATCH($A223,$A$148:$A$154,0),MATCH(F$222,$B$146:$E$146,1)),0))</f>
        <v>0</v>
      </c>
      <c r="G223" s="344">
        <f t="shared" ca="1" si="576"/>
        <v>0</v>
      </c>
      <c r="H223" s="344">
        <f t="shared" ca="1" si="576"/>
        <v>0</v>
      </c>
      <c r="I223" s="344">
        <f t="shared" ca="1" si="576"/>
        <v>0</v>
      </c>
      <c r="J223" s="344">
        <f t="shared" ca="1" si="576"/>
        <v>0</v>
      </c>
      <c r="K223" s="344">
        <f t="shared" ca="1" si="576"/>
        <v>0</v>
      </c>
      <c r="L223" s="344">
        <f t="shared" ca="1" si="576"/>
        <v>0</v>
      </c>
      <c r="M223" s="344">
        <f t="shared" ca="1" si="576"/>
        <v>0</v>
      </c>
      <c r="N223" s="344">
        <f t="shared" ca="1" si="576"/>
        <v>0</v>
      </c>
      <c r="O223" s="344">
        <f t="shared" ca="1" si="576"/>
        <v>0</v>
      </c>
      <c r="P223" s="344">
        <f t="shared" ca="1" si="576"/>
        <v>0</v>
      </c>
      <c r="Q223" s="344">
        <f t="shared" ca="1" si="576"/>
        <v>0</v>
      </c>
      <c r="R223" s="344">
        <f t="shared" ca="1" si="576"/>
        <v>0</v>
      </c>
      <c r="S223" s="344">
        <f t="shared" ca="1" si="576"/>
        <v>0</v>
      </c>
      <c r="T223" s="344">
        <f t="shared" ca="1" si="576"/>
        <v>0</v>
      </c>
      <c r="U223" s="344">
        <f t="shared" ca="1" si="576"/>
        <v>0</v>
      </c>
      <c r="V223" s="344">
        <f t="shared" ca="1" si="576"/>
        <v>0</v>
      </c>
      <c r="W223" s="344">
        <f t="shared" ca="1" si="576"/>
        <v>0</v>
      </c>
      <c r="X223" s="344">
        <f t="shared" ca="1" si="576"/>
        <v>0</v>
      </c>
      <c r="Y223" s="344">
        <f t="shared" ca="1" si="576"/>
        <v>0</v>
      </c>
      <c r="Z223" s="344">
        <f t="shared" ca="1" si="576"/>
        <v>0</v>
      </c>
      <c r="AA223" s="344">
        <f t="shared" ca="1" si="576"/>
        <v>0</v>
      </c>
      <c r="AB223" s="344">
        <f t="shared" ca="1" si="576"/>
        <v>0</v>
      </c>
      <c r="AC223" s="344">
        <f t="shared" ca="1" si="576"/>
        <v>0</v>
      </c>
      <c r="AD223" s="344">
        <f t="shared" ca="1" si="576"/>
        <v>0</v>
      </c>
      <c r="AE223" s="344">
        <f t="shared" ca="1" si="576"/>
        <v>0</v>
      </c>
      <c r="AF223" s="344">
        <f t="shared" ca="1" si="576"/>
        <v>0</v>
      </c>
      <c r="AG223" s="344">
        <f t="shared" ca="1" si="576"/>
        <v>0</v>
      </c>
      <c r="AH223" s="344">
        <f t="shared" ca="1" si="576"/>
        <v>0</v>
      </c>
      <c r="AI223" s="344">
        <f t="shared" ca="1" si="576"/>
        <v>0</v>
      </c>
      <c r="AJ223" s="344">
        <f t="shared" ca="1" si="576"/>
        <v>0</v>
      </c>
      <c r="AK223" s="344">
        <f t="shared" ca="1" si="576"/>
        <v>0</v>
      </c>
      <c r="AL223" s="344">
        <f t="shared" ca="1" si="576"/>
        <v>0</v>
      </c>
      <c r="AM223" s="344">
        <f t="shared" ca="1" si="576"/>
        <v>0</v>
      </c>
      <c r="AN223" s="344">
        <f t="shared" ca="1" si="576"/>
        <v>0</v>
      </c>
      <c r="AO223" s="344">
        <f t="shared" ca="1" si="576"/>
        <v>0</v>
      </c>
      <c r="AP223" s="344">
        <f t="shared" ca="1" si="576"/>
        <v>0</v>
      </c>
      <c r="AQ223" s="344">
        <f t="shared" ca="1" si="576"/>
        <v>0</v>
      </c>
      <c r="AR223" s="344">
        <f t="shared" ca="1" si="576"/>
        <v>0</v>
      </c>
      <c r="AS223" s="344">
        <f t="shared" ca="1" si="576"/>
        <v>0</v>
      </c>
      <c r="AT223" s="344">
        <f t="shared" ca="1" si="576"/>
        <v>0</v>
      </c>
      <c r="AU223" s="344">
        <f t="shared" ca="1" si="576"/>
        <v>0</v>
      </c>
      <c r="AV223" s="344">
        <f t="shared" ca="1" si="576"/>
        <v>0</v>
      </c>
      <c r="AW223" s="344">
        <f t="shared" ca="1" si="576"/>
        <v>0</v>
      </c>
      <c r="AX223" s="344">
        <f t="shared" ca="1" si="576"/>
        <v>0</v>
      </c>
      <c r="AY223" s="344">
        <f t="shared" ca="1" si="576"/>
        <v>0</v>
      </c>
      <c r="AZ223" s="344">
        <f t="shared" ca="1" si="576"/>
        <v>0</v>
      </c>
      <c r="BA223" s="344">
        <f t="shared" ca="1" si="576"/>
        <v>0</v>
      </c>
      <c r="BB223" s="344">
        <f t="shared" ca="1" si="576"/>
        <v>0</v>
      </c>
      <c r="BC223" s="344">
        <f t="shared" ca="1" si="576"/>
        <v>0</v>
      </c>
      <c r="BD223" s="344">
        <f t="shared" ca="1" si="576"/>
        <v>0</v>
      </c>
      <c r="BE223" s="344">
        <f t="shared" ca="1" si="576"/>
        <v>0</v>
      </c>
      <c r="BF223" s="344">
        <f t="shared" ca="1" si="576"/>
        <v>0</v>
      </c>
      <c r="BG223" s="344">
        <f t="shared" ca="1" si="576"/>
        <v>0</v>
      </c>
      <c r="BH223" s="344">
        <f t="shared" ca="1" si="576"/>
        <v>0</v>
      </c>
      <c r="BI223" s="344">
        <f t="shared" ca="1" si="576"/>
        <v>0</v>
      </c>
      <c r="BJ223" s="344">
        <f t="shared" ca="1" si="576"/>
        <v>0</v>
      </c>
      <c r="BK223" s="344">
        <f t="shared" ca="1" si="576"/>
        <v>0</v>
      </c>
      <c r="BL223" s="344">
        <f t="shared" ca="1" si="576"/>
        <v>0</v>
      </c>
      <c r="BM223" s="344">
        <f t="shared" ca="1" si="576"/>
        <v>0</v>
      </c>
      <c r="BN223" s="344">
        <f t="shared" ca="1" si="576"/>
        <v>0</v>
      </c>
      <c r="BO223" s="344">
        <f t="shared" ca="1" si="576"/>
        <v>0</v>
      </c>
      <c r="BP223" s="344">
        <f t="shared" ca="1" si="576"/>
        <v>0</v>
      </c>
      <c r="BQ223" s="344">
        <f t="shared" ca="1" si="576"/>
        <v>0</v>
      </c>
      <c r="BR223" s="344">
        <f t="shared" ref="BR223:CS223" ca="1" si="577">IF(BR$157="beräknas ej",0,BQ223*IF(BR$222&gt;$D$217,1,IF(BR$222&lt;=$C$217,$C$216,$D$216))*IFERROR(INDEX($B$148:$E$154,MATCH($A223,$A$148:$A$154,0),MATCH(BR$222,$B$146:$E$146,1)),0))</f>
        <v>0</v>
      </c>
      <c r="BS223" s="344">
        <f t="shared" ca="1" si="577"/>
        <v>0</v>
      </c>
      <c r="BT223" s="344">
        <f t="shared" ca="1" si="577"/>
        <v>0</v>
      </c>
      <c r="BU223" s="344">
        <f t="shared" si="577"/>
        <v>0</v>
      </c>
      <c r="BV223" s="344">
        <f t="shared" si="577"/>
        <v>0</v>
      </c>
      <c r="BW223" s="344">
        <f t="shared" si="577"/>
        <v>0</v>
      </c>
      <c r="BX223" s="344">
        <f t="shared" si="577"/>
        <v>0</v>
      </c>
      <c r="BY223" s="344">
        <f t="shared" si="577"/>
        <v>0</v>
      </c>
      <c r="BZ223" s="344">
        <f t="shared" si="577"/>
        <v>0</v>
      </c>
      <c r="CA223" s="344">
        <f t="shared" si="577"/>
        <v>0</v>
      </c>
      <c r="CB223" s="344">
        <f t="shared" si="577"/>
        <v>0</v>
      </c>
      <c r="CC223" s="344">
        <f t="shared" si="577"/>
        <v>0</v>
      </c>
      <c r="CD223" s="344">
        <f t="shared" si="577"/>
        <v>0</v>
      </c>
      <c r="CE223" s="344">
        <f t="shared" si="577"/>
        <v>0</v>
      </c>
      <c r="CF223" s="344">
        <f t="shared" si="577"/>
        <v>0</v>
      </c>
      <c r="CG223" s="344">
        <f t="shared" si="577"/>
        <v>0</v>
      </c>
      <c r="CH223" s="344">
        <f t="shared" si="577"/>
        <v>0</v>
      </c>
      <c r="CI223" s="344">
        <f t="shared" si="577"/>
        <v>0</v>
      </c>
      <c r="CJ223" s="344">
        <f t="shared" si="577"/>
        <v>0</v>
      </c>
      <c r="CK223" s="344">
        <f t="shared" si="577"/>
        <v>0</v>
      </c>
      <c r="CL223" s="344">
        <f t="shared" si="577"/>
        <v>0</v>
      </c>
      <c r="CM223" s="344">
        <f t="shared" si="577"/>
        <v>0</v>
      </c>
      <c r="CN223" s="344">
        <f t="shared" si="577"/>
        <v>0</v>
      </c>
      <c r="CO223" s="344">
        <f t="shared" si="577"/>
        <v>0</v>
      </c>
      <c r="CP223" s="344">
        <f t="shared" si="577"/>
        <v>0</v>
      </c>
      <c r="CQ223" s="344">
        <f t="shared" si="577"/>
        <v>0</v>
      </c>
      <c r="CR223" s="344">
        <f t="shared" si="577"/>
        <v>0</v>
      </c>
      <c r="CS223" s="344">
        <f t="shared" si="577"/>
        <v>0</v>
      </c>
    </row>
    <row r="224" spans="1:97" s="372" customFormat="1" x14ac:dyDescent="0.35">
      <c r="A224" s="337">
        <f t="shared" ref="A224:C224" si="578">A190</f>
        <v>0</v>
      </c>
      <c r="B224" s="337" t="str">
        <f t="shared" si="578"/>
        <v>0 0</v>
      </c>
      <c r="C224" s="344">
        <f t="shared" si="578"/>
        <v>0</v>
      </c>
      <c r="D224" s="344">
        <f ca="1">IFERROR('JA basår'!AD8+'JA basår'!AD38,0)</f>
        <v>0</v>
      </c>
      <c r="E224" s="344">
        <f t="shared" ref="E224:BP224" ca="1" si="579">IF(E$157="beräknas ej",0,D224*IF(E$222&gt;$D$217,1,IF(E$222&lt;=$C$217,$C$216,$D$216))*IFERROR(INDEX($B$148:$E$154,MATCH($A224,$A$148:$A$154,0),MATCH(E$222,$B$146:$E$146,1)),0))</f>
        <v>0</v>
      </c>
      <c r="F224" s="344">
        <f t="shared" ca="1" si="579"/>
        <v>0</v>
      </c>
      <c r="G224" s="344">
        <f t="shared" ca="1" si="579"/>
        <v>0</v>
      </c>
      <c r="H224" s="344">
        <f t="shared" ca="1" si="579"/>
        <v>0</v>
      </c>
      <c r="I224" s="344">
        <f t="shared" ca="1" si="579"/>
        <v>0</v>
      </c>
      <c r="J224" s="344">
        <f t="shared" ca="1" si="579"/>
        <v>0</v>
      </c>
      <c r="K224" s="344">
        <f t="shared" ca="1" si="579"/>
        <v>0</v>
      </c>
      <c r="L224" s="344">
        <f t="shared" ca="1" si="579"/>
        <v>0</v>
      </c>
      <c r="M224" s="344">
        <f t="shared" ca="1" si="579"/>
        <v>0</v>
      </c>
      <c r="N224" s="344">
        <f t="shared" ca="1" si="579"/>
        <v>0</v>
      </c>
      <c r="O224" s="344">
        <f t="shared" ca="1" si="579"/>
        <v>0</v>
      </c>
      <c r="P224" s="344">
        <f t="shared" ca="1" si="579"/>
        <v>0</v>
      </c>
      <c r="Q224" s="344">
        <f t="shared" ca="1" si="579"/>
        <v>0</v>
      </c>
      <c r="R224" s="344">
        <f t="shared" ca="1" si="579"/>
        <v>0</v>
      </c>
      <c r="S224" s="344">
        <f t="shared" ca="1" si="579"/>
        <v>0</v>
      </c>
      <c r="T224" s="344">
        <f t="shared" ca="1" si="579"/>
        <v>0</v>
      </c>
      <c r="U224" s="344">
        <f t="shared" ca="1" si="579"/>
        <v>0</v>
      </c>
      <c r="V224" s="344">
        <f t="shared" ca="1" si="579"/>
        <v>0</v>
      </c>
      <c r="W224" s="344">
        <f t="shared" ca="1" si="579"/>
        <v>0</v>
      </c>
      <c r="X224" s="344">
        <f t="shared" ca="1" si="579"/>
        <v>0</v>
      </c>
      <c r="Y224" s="344">
        <f t="shared" ca="1" si="579"/>
        <v>0</v>
      </c>
      <c r="Z224" s="344">
        <f t="shared" ca="1" si="579"/>
        <v>0</v>
      </c>
      <c r="AA224" s="344">
        <f t="shared" ca="1" si="579"/>
        <v>0</v>
      </c>
      <c r="AB224" s="344">
        <f t="shared" ca="1" si="579"/>
        <v>0</v>
      </c>
      <c r="AC224" s="344">
        <f t="shared" ca="1" si="579"/>
        <v>0</v>
      </c>
      <c r="AD224" s="344">
        <f t="shared" ca="1" si="579"/>
        <v>0</v>
      </c>
      <c r="AE224" s="344">
        <f t="shared" ca="1" si="579"/>
        <v>0</v>
      </c>
      <c r="AF224" s="344">
        <f t="shared" ca="1" si="579"/>
        <v>0</v>
      </c>
      <c r="AG224" s="344">
        <f t="shared" ca="1" si="579"/>
        <v>0</v>
      </c>
      <c r="AH224" s="344">
        <f t="shared" ca="1" si="579"/>
        <v>0</v>
      </c>
      <c r="AI224" s="344">
        <f t="shared" ca="1" si="579"/>
        <v>0</v>
      </c>
      <c r="AJ224" s="344">
        <f t="shared" ca="1" si="579"/>
        <v>0</v>
      </c>
      <c r="AK224" s="344">
        <f t="shared" ca="1" si="579"/>
        <v>0</v>
      </c>
      <c r="AL224" s="344">
        <f t="shared" ca="1" si="579"/>
        <v>0</v>
      </c>
      <c r="AM224" s="344">
        <f t="shared" ca="1" si="579"/>
        <v>0</v>
      </c>
      <c r="AN224" s="344">
        <f t="shared" ca="1" si="579"/>
        <v>0</v>
      </c>
      <c r="AO224" s="344">
        <f t="shared" ca="1" si="579"/>
        <v>0</v>
      </c>
      <c r="AP224" s="344">
        <f t="shared" ca="1" si="579"/>
        <v>0</v>
      </c>
      <c r="AQ224" s="344">
        <f t="shared" ca="1" si="579"/>
        <v>0</v>
      </c>
      <c r="AR224" s="344">
        <f t="shared" ca="1" si="579"/>
        <v>0</v>
      </c>
      <c r="AS224" s="344">
        <f t="shared" ca="1" si="579"/>
        <v>0</v>
      </c>
      <c r="AT224" s="344">
        <f t="shared" ca="1" si="579"/>
        <v>0</v>
      </c>
      <c r="AU224" s="344">
        <f t="shared" ca="1" si="579"/>
        <v>0</v>
      </c>
      <c r="AV224" s="344">
        <f t="shared" ca="1" si="579"/>
        <v>0</v>
      </c>
      <c r="AW224" s="344">
        <f t="shared" ca="1" si="579"/>
        <v>0</v>
      </c>
      <c r="AX224" s="344">
        <f t="shared" ca="1" si="579"/>
        <v>0</v>
      </c>
      <c r="AY224" s="344">
        <f t="shared" ca="1" si="579"/>
        <v>0</v>
      </c>
      <c r="AZ224" s="344">
        <f t="shared" ca="1" si="579"/>
        <v>0</v>
      </c>
      <c r="BA224" s="344">
        <f t="shared" ca="1" si="579"/>
        <v>0</v>
      </c>
      <c r="BB224" s="344">
        <f t="shared" ca="1" si="579"/>
        <v>0</v>
      </c>
      <c r="BC224" s="344">
        <f t="shared" ca="1" si="579"/>
        <v>0</v>
      </c>
      <c r="BD224" s="344">
        <f t="shared" ca="1" si="579"/>
        <v>0</v>
      </c>
      <c r="BE224" s="344">
        <f t="shared" ca="1" si="579"/>
        <v>0</v>
      </c>
      <c r="BF224" s="344">
        <f t="shared" ca="1" si="579"/>
        <v>0</v>
      </c>
      <c r="BG224" s="344">
        <f t="shared" ca="1" si="579"/>
        <v>0</v>
      </c>
      <c r="BH224" s="344">
        <f t="shared" ca="1" si="579"/>
        <v>0</v>
      </c>
      <c r="BI224" s="344">
        <f t="shared" ca="1" si="579"/>
        <v>0</v>
      </c>
      <c r="BJ224" s="344">
        <f t="shared" ca="1" si="579"/>
        <v>0</v>
      </c>
      <c r="BK224" s="344">
        <f t="shared" ca="1" si="579"/>
        <v>0</v>
      </c>
      <c r="BL224" s="344">
        <f t="shared" ca="1" si="579"/>
        <v>0</v>
      </c>
      <c r="BM224" s="344">
        <f t="shared" ca="1" si="579"/>
        <v>0</v>
      </c>
      <c r="BN224" s="344">
        <f t="shared" ca="1" si="579"/>
        <v>0</v>
      </c>
      <c r="BO224" s="344">
        <f t="shared" ca="1" si="579"/>
        <v>0</v>
      </c>
      <c r="BP224" s="344">
        <f t="shared" ca="1" si="579"/>
        <v>0</v>
      </c>
      <c r="BQ224" s="344">
        <f t="shared" ref="BQ224:CS224" ca="1" si="580">IF(BQ$157="beräknas ej",0,BP224*IF(BQ$222&gt;$D$217,1,IF(BQ$222&lt;=$C$217,$C$216,$D$216))*IFERROR(INDEX($B$148:$E$154,MATCH($A224,$A$148:$A$154,0),MATCH(BQ$222,$B$146:$E$146,1)),0))</f>
        <v>0</v>
      </c>
      <c r="BR224" s="344">
        <f t="shared" ca="1" si="580"/>
        <v>0</v>
      </c>
      <c r="BS224" s="344">
        <f t="shared" ca="1" si="580"/>
        <v>0</v>
      </c>
      <c r="BT224" s="344">
        <f t="shared" ca="1" si="580"/>
        <v>0</v>
      </c>
      <c r="BU224" s="344">
        <f t="shared" si="580"/>
        <v>0</v>
      </c>
      <c r="BV224" s="344">
        <f t="shared" si="580"/>
        <v>0</v>
      </c>
      <c r="BW224" s="344">
        <f t="shared" si="580"/>
        <v>0</v>
      </c>
      <c r="BX224" s="344">
        <f t="shared" si="580"/>
        <v>0</v>
      </c>
      <c r="BY224" s="344">
        <f t="shared" si="580"/>
        <v>0</v>
      </c>
      <c r="BZ224" s="344">
        <f t="shared" si="580"/>
        <v>0</v>
      </c>
      <c r="CA224" s="344">
        <f t="shared" si="580"/>
        <v>0</v>
      </c>
      <c r="CB224" s="344">
        <f t="shared" si="580"/>
        <v>0</v>
      </c>
      <c r="CC224" s="344">
        <f t="shared" si="580"/>
        <v>0</v>
      </c>
      <c r="CD224" s="344">
        <f t="shared" si="580"/>
        <v>0</v>
      </c>
      <c r="CE224" s="344">
        <f t="shared" si="580"/>
        <v>0</v>
      </c>
      <c r="CF224" s="344">
        <f t="shared" si="580"/>
        <v>0</v>
      </c>
      <c r="CG224" s="344">
        <f t="shared" si="580"/>
        <v>0</v>
      </c>
      <c r="CH224" s="344">
        <f t="shared" si="580"/>
        <v>0</v>
      </c>
      <c r="CI224" s="344">
        <f t="shared" si="580"/>
        <v>0</v>
      </c>
      <c r="CJ224" s="344">
        <f t="shared" si="580"/>
        <v>0</v>
      </c>
      <c r="CK224" s="344">
        <f t="shared" si="580"/>
        <v>0</v>
      </c>
      <c r="CL224" s="344">
        <f t="shared" si="580"/>
        <v>0</v>
      </c>
      <c r="CM224" s="344">
        <f t="shared" si="580"/>
        <v>0</v>
      </c>
      <c r="CN224" s="344">
        <f t="shared" si="580"/>
        <v>0</v>
      </c>
      <c r="CO224" s="344">
        <f t="shared" si="580"/>
        <v>0</v>
      </c>
      <c r="CP224" s="344">
        <f t="shared" si="580"/>
        <v>0</v>
      </c>
      <c r="CQ224" s="344">
        <f t="shared" si="580"/>
        <v>0</v>
      </c>
      <c r="CR224" s="344">
        <f t="shared" si="580"/>
        <v>0</v>
      </c>
      <c r="CS224" s="344">
        <f t="shared" si="580"/>
        <v>0</v>
      </c>
    </row>
    <row r="225" spans="1:97" s="372" customFormat="1" x14ac:dyDescent="0.35">
      <c r="A225" s="337">
        <f t="shared" ref="A225:C225" si="581">A191</f>
        <v>0</v>
      </c>
      <c r="B225" s="337" t="str">
        <f t="shared" si="581"/>
        <v>0 0</v>
      </c>
      <c r="C225" s="344">
        <f t="shared" si="581"/>
        <v>0</v>
      </c>
      <c r="D225" s="344">
        <f ca="1">IFERROR('JA basår'!AD9+'JA basår'!AD39,0)</f>
        <v>0</v>
      </c>
      <c r="E225" s="344">
        <f t="shared" ref="E225:BP225" ca="1" si="582">IF(E$157="beräknas ej",0,D225*IF(E$222&gt;$D$217,1,IF(E$222&lt;=$C$217,$C$216,$D$216))*IFERROR(INDEX($B$148:$E$154,MATCH($A225,$A$148:$A$154,0),MATCH(E$222,$B$146:$E$146,1)),0))</f>
        <v>0</v>
      </c>
      <c r="F225" s="344">
        <f t="shared" ca="1" si="582"/>
        <v>0</v>
      </c>
      <c r="G225" s="344">
        <f t="shared" ca="1" si="582"/>
        <v>0</v>
      </c>
      <c r="H225" s="344">
        <f t="shared" ca="1" si="582"/>
        <v>0</v>
      </c>
      <c r="I225" s="344">
        <f t="shared" ca="1" si="582"/>
        <v>0</v>
      </c>
      <c r="J225" s="344">
        <f t="shared" ca="1" si="582"/>
        <v>0</v>
      </c>
      <c r="K225" s="344">
        <f t="shared" ca="1" si="582"/>
        <v>0</v>
      </c>
      <c r="L225" s="344">
        <f t="shared" ca="1" si="582"/>
        <v>0</v>
      </c>
      <c r="M225" s="344">
        <f t="shared" ca="1" si="582"/>
        <v>0</v>
      </c>
      <c r="N225" s="344">
        <f t="shared" ca="1" si="582"/>
        <v>0</v>
      </c>
      <c r="O225" s="344">
        <f t="shared" ca="1" si="582"/>
        <v>0</v>
      </c>
      <c r="P225" s="344">
        <f t="shared" ca="1" si="582"/>
        <v>0</v>
      </c>
      <c r="Q225" s="344">
        <f t="shared" ca="1" si="582"/>
        <v>0</v>
      </c>
      <c r="R225" s="344">
        <f t="shared" ca="1" si="582"/>
        <v>0</v>
      </c>
      <c r="S225" s="344">
        <f t="shared" ca="1" si="582"/>
        <v>0</v>
      </c>
      <c r="T225" s="344">
        <f t="shared" ca="1" si="582"/>
        <v>0</v>
      </c>
      <c r="U225" s="344">
        <f t="shared" ca="1" si="582"/>
        <v>0</v>
      </c>
      <c r="V225" s="344">
        <f t="shared" ca="1" si="582"/>
        <v>0</v>
      </c>
      <c r="W225" s="344">
        <f t="shared" ca="1" si="582"/>
        <v>0</v>
      </c>
      <c r="X225" s="344">
        <f t="shared" ca="1" si="582"/>
        <v>0</v>
      </c>
      <c r="Y225" s="344">
        <f t="shared" ca="1" si="582"/>
        <v>0</v>
      </c>
      <c r="Z225" s="344">
        <f t="shared" ca="1" si="582"/>
        <v>0</v>
      </c>
      <c r="AA225" s="344">
        <f t="shared" ca="1" si="582"/>
        <v>0</v>
      </c>
      <c r="AB225" s="344">
        <f t="shared" ca="1" si="582"/>
        <v>0</v>
      </c>
      <c r="AC225" s="344">
        <f t="shared" ca="1" si="582"/>
        <v>0</v>
      </c>
      <c r="AD225" s="344">
        <f t="shared" ca="1" si="582"/>
        <v>0</v>
      </c>
      <c r="AE225" s="344">
        <f t="shared" ca="1" si="582"/>
        <v>0</v>
      </c>
      <c r="AF225" s="344">
        <f t="shared" ca="1" si="582"/>
        <v>0</v>
      </c>
      <c r="AG225" s="344">
        <f t="shared" ca="1" si="582"/>
        <v>0</v>
      </c>
      <c r="AH225" s="344">
        <f t="shared" ca="1" si="582"/>
        <v>0</v>
      </c>
      <c r="AI225" s="344">
        <f t="shared" ca="1" si="582"/>
        <v>0</v>
      </c>
      <c r="AJ225" s="344">
        <f t="shared" ca="1" si="582"/>
        <v>0</v>
      </c>
      <c r="AK225" s="344">
        <f t="shared" ca="1" si="582"/>
        <v>0</v>
      </c>
      <c r="AL225" s="344">
        <f t="shared" ca="1" si="582"/>
        <v>0</v>
      </c>
      <c r="AM225" s="344">
        <f t="shared" ca="1" si="582"/>
        <v>0</v>
      </c>
      <c r="AN225" s="344">
        <f t="shared" ca="1" si="582"/>
        <v>0</v>
      </c>
      <c r="AO225" s="344">
        <f t="shared" ca="1" si="582"/>
        <v>0</v>
      </c>
      <c r="AP225" s="344">
        <f t="shared" ca="1" si="582"/>
        <v>0</v>
      </c>
      <c r="AQ225" s="344">
        <f t="shared" ca="1" si="582"/>
        <v>0</v>
      </c>
      <c r="AR225" s="344">
        <f t="shared" ca="1" si="582"/>
        <v>0</v>
      </c>
      <c r="AS225" s="344">
        <f t="shared" ca="1" si="582"/>
        <v>0</v>
      </c>
      <c r="AT225" s="344">
        <f t="shared" ca="1" si="582"/>
        <v>0</v>
      </c>
      <c r="AU225" s="344">
        <f t="shared" ca="1" si="582"/>
        <v>0</v>
      </c>
      <c r="AV225" s="344">
        <f t="shared" ca="1" si="582"/>
        <v>0</v>
      </c>
      <c r="AW225" s="344">
        <f t="shared" ca="1" si="582"/>
        <v>0</v>
      </c>
      <c r="AX225" s="344">
        <f t="shared" ca="1" si="582"/>
        <v>0</v>
      </c>
      <c r="AY225" s="344">
        <f t="shared" ca="1" si="582"/>
        <v>0</v>
      </c>
      <c r="AZ225" s="344">
        <f t="shared" ca="1" si="582"/>
        <v>0</v>
      </c>
      <c r="BA225" s="344">
        <f t="shared" ca="1" si="582"/>
        <v>0</v>
      </c>
      <c r="BB225" s="344">
        <f t="shared" ca="1" si="582"/>
        <v>0</v>
      </c>
      <c r="BC225" s="344">
        <f t="shared" ca="1" si="582"/>
        <v>0</v>
      </c>
      <c r="BD225" s="344">
        <f t="shared" ca="1" si="582"/>
        <v>0</v>
      </c>
      <c r="BE225" s="344">
        <f t="shared" ca="1" si="582"/>
        <v>0</v>
      </c>
      <c r="BF225" s="344">
        <f t="shared" ca="1" si="582"/>
        <v>0</v>
      </c>
      <c r="BG225" s="344">
        <f t="shared" ca="1" si="582"/>
        <v>0</v>
      </c>
      <c r="BH225" s="344">
        <f t="shared" ca="1" si="582"/>
        <v>0</v>
      </c>
      <c r="BI225" s="344">
        <f t="shared" ca="1" si="582"/>
        <v>0</v>
      </c>
      <c r="BJ225" s="344">
        <f t="shared" ca="1" si="582"/>
        <v>0</v>
      </c>
      <c r="BK225" s="344">
        <f t="shared" ca="1" si="582"/>
        <v>0</v>
      </c>
      <c r="BL225" s="344">
        <f t="shared" ca="1" si="582"/>
        <v>0</v>
      </c>
      <c r="BM225" s="344">
        <f t="shared" ca="1" si="582"/>
        <v>0</v>
      </c>
      <c r="BN225" s="344">
        <f t="shared" ca="1" si="582"/>
        <v>0</v>
      </c>
      <c r="BO225" s="344">
        <f t="shared" ca="1" si="582"/>
        <v>0</v>
      </c>
      <c r="BP225" s="344">
        <f t="shared" ca="1" si="582"/>
        <v>0</v>
      </c>
      <c r="BQ225" s="344">
        <f t="shared" ref="BQ225:CS225" ca="1" si="583">IF(BQ$157="beräknas ej",0,BP225*IF(BQ$222&gt;$D$217,1,IF(BQ$222&lt;=$C$217,$C$216,$D$216))*IFERROR(INDEX($B$148:$E$154,MATCH($A225,$A$148:$A$154,0),MATCH(BQ$222,$B$146:$E$146,1)),0))</f>
        <v>0</v>
      </c>
      <c r="BR225" s="344">
        <f t="shared" ca="1" si="583"/>
        <v>0</v>
      </c>
      <c r="BS225" s="344">
        <f t="shared" ca="1" si="583"/>
        <v>0</v>
      </c>
      <c r="BT225" s="344">
        <f t="shared" ca="1" si="583"/>
        <v>0</v>
      </c>
      <c r="BU225" s="344">
        <f t="shared" si="583"/>
        <v>0</v>
      </c>
      <c r="BV225" s="344">
        <f t="shared" si="583"/>
        <v>0</v>
      </c>
      <c r="BW225" s="344">
        <f t="shared" si="583"/>
        <v>0</v>
      </c>
      <c r="BX225" s="344">
        <f t="shared" si="583"/>
        <v>0</v>
      </c>
      <c r="BY225" s="344">
        <f t="shared" si="583"/>
        <v>0</v>
      </c>
      <c r="BZ225" s="344">
        <f t="shared" si="583"/>
        <v>0</v>
      </c>
      <c r="CA225" s="344">
        <f t="shared" si="583"/>
        <v>0</v>
      </c>
      <c r="CB225" s="344">
        <f t="shared" si="583"/>
        <v>0</v>
      </c>
      <c r="CC225" s="344">
        <f t="shared" si="583"/>
        <v>0</v>
      </c>
      <c r="CD225" s="344">
        <f t="shared" si="583"/>
        <v>0</v>
      </c>
      <c r="CE225" s="344">
        <f t="shared" si="583"/>
        <v>0</v>
      </c>
      <c r="CF225" s="344">
        <f t="shared" si="583"/>
        <v>0</v>
      </c>
      <c r="CG225" s="344">
        <f t="shared" si="583"/>
        <v>0</v>
      </c>
      <c r="CH225" s="344">
        <f t="shared" si="583"/>
        <v>0</v>
      </c>
      <c r="CI225" s="344">
        <f t="shared" si="583"/>
        <v>0</v>
      </c>
      <c r="CJ225" s="344">
        <f t="shared" si="583"/>
        <v>0</v>
      </c>
      <c r="CK225" s="344">
        <f t="shared" si="583"/>
        <v>0</v>
      </c>
      <c r="CL225" s="344">
        <f t="shared" si="583"/>
        <v>0</v>
      </c>
      <c r="CM225" s="344">
        <f t="shared" si="583"/>
        <v>0</v>
      </c>
      <c r="CN225" s="344">
        <f t="shared" si="583"/>
        <v>0</v>
      </c>
      <c r="CO225" s="344">
        <f t="shared" si="583"/>
        <v>0</v>
      </c>
      <c r="CP225" s="344">
        <f t="shared" si="583"/>
        <v>0</v>
      </c>
      <c r="CQ225" s="344">
        <f t="shared" si="583"/>
        <v>0</v>
      </c>
      <c r="CR225" s="344">
        <f t="shared" si="583"/>
        <v>0</v>
      </c>
      <c r="CS225" s="344">
        <f t="shared" si="583"/>
        <v>0</v>
      </c>
    </row>
    <row r="226" spans="1:97" s="372" customFormat="1" x14ac:dyDescent="0.35">
      <c r="A226" s="337">
        <f t="shared" ref="A226:C226" si="584">A192</f>
        <v>0</v>
      </c>
      <c r="B226" s="337" t="str">
        <f t="shared" si="584"/>
        <v>0 0</v>
      </c>
      <c r="C226" s="344">
        <f t="shared" si="584"/>
        <v>0</v>
      </c>
      <c r="D226" s="344">
        <f ca="1">IFERROR('JA basår'!AD10+'JA basår'!AD40,0)</f>
        <v>0</v>
      </c>
      <c r="E226" s="344">
        <f t="shared" ref="E226:BP226" ca="1" si="585">IF(E$157="beräknas ej",0,D226*IF(E$222&gt;$D$217,1,IF(E$222&lt;=$C$217,$C$216,$D$216))*IFERROR(INDEX($B$148:$E$154,MATCH($A226,$A$148:$A$154,0),MATCH(E$222,$B$146:$E$146,1)),0))</f>
        <v>0</v>
      </c>
      <c r="F226" s="344">
        <f t="shared" ca="1" si="585"/>
        <v>0</v>
      </c>
      <c r="G226" s="344">
        <f t="shared" ca="1" si="585"/>
        <v>0</v>
      </c>
      <c r="H226" s="344">
        <f t="shared" ca="1" si="585"/>
        <v>0</v>
      </c>
      <c r="I226" s="344">
        <f t="shared" ca="1" si="585"/>
        <v>0</v>
      </c>
      <c r="J226" s="344">
        <f t="shared" ca="1" si="585"/>
        <v>0</v>
      </c>
      <c r="K226" s="344">
        <f t="shared" ca="1" si="585"/>
        <v>0</v>
      </c>
      <c r="L226" s="344">
        <f t="shared" ca="1" si="585"/>
        <v>0</v>
      </c>
      <c r="M226" s="344">
        <f t="shared" ca="1" si="585"/>
        <v>0</v>
      </c>
      <c r="N226" s="344">
        <f t="shared" ca="1" si="585"/>
        <v>0</v>
      </c>
      <c r="O226" s="344">
        <f t="shared" ca="1" si="585"/>
        <v>0</v>
      </c>
      <c r="P226" s="344">
        <f t="shared" ca="1" si="585"/>
        <v>0</v>
      </c>
      <c r="Q226" s="344">
        <f t="shared" ca="1" si="585"/>
        <v>0</v>
      </c>
      <c r="R226" s="344">
        <f t="shared" ca="1" si="585"/>
        <v>0</v>
      </c>
      <c r="S226" s="344">
        <f t="shared" ca="1" si="585"/>
        <v>0</v>
      </c>
      <c r="T226" s="344">
        <f t="shared" ca="1" si="585"/>
        <v>0</v>
      </c>
      <c r="U226" s="344">
        <f t="shared" ca="1" si="585"/>
        <v>0</v>
      </c>
      <c r="V226" s="344">
        <f t="shared" ca="1" si="585"/>
        <v>0</v>
      </c>
      <c r="W226" s="344">
        <f t="shared" ca="1" si="585"/>
        <v>0</v>
      </c>
      <c r="X226" s="344">
        <f t="shared" ca="1" si="585"/>
        <v>0</v>
      </c>
      <c r="Y226" s="344">
        <f t="shared" ca="1" si="585"/>
        <v>0</v>
      </c>
      <c r="Z226" s="344">
        <f t="shared" ca="1" si="585"/>
        <v>0</v>
      </c>
      <c r="AA226" s="344">
        <f t="shared" ca="1" si="585"/>
        <v>0</v>
      </c>
      <c r="AB226" s="344">
        <f t="shared" ca="1" si="585"/>
        <v>0</v>
      </c>
      <c r="AC226" s="344">
        <f t="shared" ca="1" si="585"/>
        <v>0</v>
      </c>
      <c r="AD226" s="344">
        <f t="shared" ca="1" si="585"/>
        <v>0</v>
      </c>
      <c r="AE226" s="344">
        <f t="shared" ca="1" si="585"/>
        <v>0</v>
      </c>
      <c r="AF226" s="344">
        <f t="shared" ca="1" si="585"/>
        <v>0</v>
      </c>
      <c r="AG226" s="344">
        <f t="shared" ca="1" si="585"/>
        <v>0</v>
      </c>
      <c r="AH226" s="344">
        <f t="shared" ca="1" si="585"/>
        <v>0</v>
      </c>
      <c r="AI226" s="344">
        <f t="shared" ca="1" si="585"/>
        <v>0</v>
      </c>
      <c r="AJ226" s="344">
        <f t="shared" ca="1" si="585"/>
        <v>0</v>
      </c>
      <c r="AK226" s="344">
        <f t="shared" ca="1" si="585"/>
        <v>0</v>
      </c>
      <c r="AL226" s="344">
        <f t="shared" ca="1" si="585"/>
        <v>0</v>
      </c>
      <c r="AM226" s="344">
        <f t="shared" ca="1" si="585"/>
        <v>0</v>
      </c>
      <c r="AN226" s="344">
        <f t="shared" ca="1" si="585"/>
        <v>0</v>
      </c>
      <c r="AO226" s="344">
        <f t="shared" ca="1" si="585"/>
        <v>0</v>
      </c>
      <c r="AP226" s="344">
        <f t="shared" ca="1" si="585"/>
        <v>0</v>
      </c>
      <c r="AQ226" s="344">
        <f t="shared" ca="1" si="585"/>
        <v>0</v>
      </c>
      <c r="AR226" s="344">
        <f t="shared" ca="1" si="585"/>
        <v>0</v>
      </c>
      <c r="AS226" s="344">
        <f t="shared" ca="1" si="585"/>
        <v>0</v>
      </c>
      <c r="AT226" s="344">
        <f t="shared" ca="1" si="585"/>
        <v>0</v>
      </c>
      <c r="AU226" s="344">
        <f t="shared" ca="1" si="585"/>
        <v>0</v>
      </c>
      <c r="AV226" s="344">
        <f t="shared" ca="1" si="585"/>
        <v>0</v>
      </c>
      <c r="AW226" s="344">
        <f t="shared" ca="1" si="585"/>
        <v>0</v>
      </c>
      <c r="AX226" s="344">
        <f t="shared" ca="1" si="585"/>
        <v>0</v>
      </c>
      <c r="AY226" s="344">
        <f t="shared" ca="1" si="585"/>
        <v>0</v>
      </c>
      <c r="AZ226" s="344">
        <f t="shared" ca="1" si="585"/>
        <v>0</v>
      </c>
      <c r="BA226" s="344">
        <f t="shared" ca="1" si="585"/>
        <v>0</v>
      </c>
      <c r="BB226" s="344">
        <f t="shared" ca="1" si="585"/>
        <v>0</v>
      </c>
      <c r="BC226" s="344">
        <f t="shared" ca="1" si="585"/>
        <v>0</v>
      </c>
      <c r="BD226" s="344">
        <f t="shared" ca="1" si="585"/>
        <v>0</v>
      </c>
      <c r="BE226" s="344">
        <f t="shared" ca="1" si="585"/>
        <v>0</v>
      </c>
      <c r="BF226" s="344">
        <f t="shared" ca="1" si="585"/>
        <v>0</v>
      </c>
      <c r="BG226" s="344">
        <f t="shared" ca="1" si="585"/>
        <v>0</v>
      </c>
      <c r="BH226" s="344">
        <f t="shared" ca="1" si="585"/>
        <v>0</v>
      </c>
      <c r="BI226" s="344">
        <f t="shared" ca="1" si="585"/>
        <v>0</v>
      </c>
      <c r="BJ226" s="344">
        <f t="shared" ca="1" si="585"/>
        <v>0</v>
      </c>
      <c r="BK226" s="344">
        <f t="shared" ca="1" si="585"/>
        <v>0</v>
      </c>
      <c r="BL226" s="344">
        <f t="shared" ca="1" si="585"/>
        <v>0</v>
      </c>
      <c r="BM226" s="344">
        <f t="shared" ca="1" si="585"/>
        <v>0</v>
      </c>
      <c r="BN226" s="344">
        <f t="shared" ca="1" si="585"/>
        <v>0</v>
      </c>
      <c r="BO226" s="344">
        <f t="shared" ca="1" si="585"/>
        <v>0</v>
      </c>
      <c r="BP226" s="344">
        <f t="shared" ca="1" si="585"/>
        <v>0</v>
      </c>
      <c r="BQ226" s="344">
        <f t="shared" ref="BQ226:CS226" ca="1" si="586">IF(BQ$157="beräknas ej",0,BP226*IF(BQ$222&gt;$D$217,1,IF(BQ$222&lt;=$C$217,$C$216,$D$216))*IFERROR(INDEX($B$148:$E$154,MATCH($A226,$A$148:$A$154,0),MATCH(BQ$222,$B$146:$E$146,1)),0))</f>
        <v>0</v>
      </c>
      <c r="BR226" s="344">
        <f t="shared" ca="1" si="586"/>
        <v>0</v>
      </c>
      <c r="BS226" s="344">
        <f t="shared" ca="1" si="586"/>
        <v>0</v>
      </c>
      <c r="BT226" s="344">
        <f t="shared" ca="1" si="586"/>
        <v>0</v>
      </c>
      <c r="BU226" s="344">
        <f t="shared" si="586"/>
        <v>0</v>
      </c>
      <c r="BV226" s="344">
        <f t="shared" si="586"/>
        <v>0</v>
      </c>
      <c r="BW226" s="344">
        <f t="shared" si="586"/>
        <v>0</v>
      </c>
      <c r="BX226" s="344">
        <f t="shared" si="586"/>
        <v>0</v>
      </c>
      <c r="BY226" s="344">
        <f t="shared" si="586"/>
        <v>0</v>
      </c>
      <c r="BZ226" s="344">
        <f t="shared" si="586"/>
        <v>0</v>
      </c>
      <c r="CA226" s="344">
        <f t="shared" si="586"/>
        <v>0</v>
      </c>
      <c r="CB226" s="344">
        <f t="shared" si="586"/>
        <v>0</v>
      </c>
      <c r="CC226" s="344">
        <f t="shared" si="586"/>
        <v>0</v>
      </c>
      <c r="CD226" s="344">
        <f t="shared" si="586"/>
        <v>0</v>
      </c>
      <c r="CE226" s="344">
        <f t="shared" si="586"/>
        <v>0</v>
      </c>
      <c r="CF226" s="344">
        <f t="shared" si="586"/>
        <v>0</v>
      </c>
      <c r="CG226" s="344">
        <f t="shared" si="586"/>
        <v>0</v>
      </c>
      <c r="CH226" s="344">
        <f t="shared" si="586"/>
        <v>0</v>
      </c>
      <c r="CI226" s="344">
        <f t="shared" si="586"/>
        <v>0</v>
      </c>
      <c r="CJ226" s="344">
        <f t="shared" si="586"/>
        <v>0</v>
      </c>
      <c r="CK226" s="344">
        <f t="shared" si="586"/>
        <v>0</v>
      </c>
      <c r="CL226" s="344">
        <f t="shared" si="586"/>
        <v>0</v>
      </c>
      <c r="CM226" s="344">
        <f t="shared" si="586"/>
        <v>0</v>
      </c>
      <c r="CN226" s="344">
        <f t="shared" si="586"/>
        <v>0</v>
      </c>
      <c r="CO226" s="344">
        <f t="shared" si="586"/>
        <v>0</v>
      </c>
      <c r="CP226" s="344">
        <f t="shared" si="586"/>
        <v>0</v>
      </c>
      <c r="CQ226" s="344">
        <f t="shared" si="586"/>
        <v>0</v>
      </c>
      <c r="CR226" s="344">
        <f t="shared" si="586"/>
        <v>0</v>
      </c>
      <c r="CS226" s="344">
        <f t="shared" si="586"/>
        <v>0</v>
      </c>
    </row>
    <row r="227" spans="1:97" s="372" customFormat="1" x14ac:dyDescent="0.35">
      <c r="A227" s="337">
        <f t="shared" ref="A227:C227" si="587">A193</f>
        <v>0</v>
      </c>
      <c r="B227" s="337" t="str">
        <f t="shared" si="587"/>
        <v>0 0</v>
      </c>
      <c r="C227" s="344">
        <f t="shared" si="587"/>
        <v>0</v>
      </c>
      <c r="D227" s="344">
        <f ca="1">IFERROR('JA basår'!AD11+'JA basår'!AD41,0)</f>
        <v>0</v>
      </c>
      <c r="E227" s="344">
        <f t="shared" ref="E227:BP227" ca="1" si="588">IF(E$157="beräknas ej",0,D227*IF(E$222&gt;$D$217,1,IF(E$222&lt;=$C$217,$C$216,$D$216))*IFERROR(INDEX($B$148:$E$154,MATCH($A227,$A$148:$A$154,0),MATCH(E$222,$B$146:$E$146,1)),0))</f>
        <v>0</v>
      </c>
      <c r="F227" s="344">
        <f t="shared" ca="1" si="588"/>
        <v>0</v>
      </c>
      <c r="G227" s="344">
        <f t="shared" ca="1" si="588"/>
        <v>0</v>
      </c>
      <c r="H227" s="344">
        <f t="shared" ca="1" si="588"/>
        <v>0</v>
      </c>
      <c r="I227" s="344">
        <f t="shared" ca="1" si="588"/>
        <v>0</v>
      </c>
      <c r="J227" s="344">
        <f t="shared" ca="1" si="588"/>
        <v>0</v>
      </c>
      <c r="K227" s="344">
        <f t="shared" ca="1" si="588"/>
        <v>0</v>
      </c>
      <c r="L227" s="344">
        <f t="shared" ca="1" si="588"/>
        <v>0</v>
      </c>
      <c r="M227" s="344">
        <f t="shared" ca="1" si="588"/>
        <v>0</v>
      </c>
      <c r="N227" s="344">
        <f t="shared" ca="1" si="588"/>
        <v>0</v>
      </c>
      <c r="O227" s="344">
        <f t="shared" ca="1" si="588"/>
        <v>0</v>
      </c>
      <c r="P227" s="344">
        <f t="shared" ca="1" si="588"/>
        <v>0</v>
      </c>
      <c r="Q227" s="344">
        <f t="shared" ca="1" si="588"/>
        <v>0</v>
      </c>
      <c r="R227" s="344">
        <f t="shared" ca="1" si="588"/>
        <v>0</v>
      </c>
      <c r="S227" s="344">
        <f t="shared" ca="1" si="588"/>
        <v>0</v>
      </c>
      <c r="T227" s="344">
        <f t="shared" ca="1" si="588"/>
        <v>0</v>
      </c>
      <c r="U227" s="344">
        <f t="shared" ca="1" si="588"/>
        <v>0</v>
      </c>
      <c r="V227" s="344">
        <f t="shared" ca="1" si="588"/>
        <v>0</v>
      </c>
      <c r="W227" s="344">
        <f t="shared" ca="1" si="588"/>
        <v>0</v>
      </c>
      <c r="X227" s="344">
        <f t="shared" ca="1" si="588"/>
        <v>0</v>
      </c>
      <c r="Y227" s="344">
        <f t="shared" ca="1" si="588"/>
        <v>0</v>
      </c>
      <c r="Z227" s="344">
        <f t="shared" ca="1" si="588"/>
        <v>0</v>
      </c>
      <c r="AA227" s="344">
        <f t="shared" ca="1" si="588"/>
        <v>0</v>
      </c>
      <c r="AB227" s="344">
        <f t="shared" ca="1" si="588"/>
        <v>0</v>
      </c>
      <c r="AC227" s="344">
        <f t="shared" ca="1" si="588"/>
        <v>0</v>
      </c>
      <c r="AD227" s="344">
        <f t="shared" ca="1" si="588"/>
        <v>0</v>
      </c>
      <c r="AE227" s="344">
        <f t="shared" ca="1" si="588"/>
        <v>0</v>
      </c>
      <c r="AF227" s="344">
        <f t="shared" ca="1" si="588"/>
        <v>0</v>
      </c>
      <c r="AG227" s="344">
        <f t="shared" ca="1" si="588"/>
        <v>0</v>
      </c>
      <c r="AH227" s="344">
        <f t="shared" ca="1" si="588"/>
        <v>0</v>
      </c>
      <c r="AI227" s="344">
        <f t="shared" ca="1" si="588"/>
        <v>0</v>
      </c>
      <c r="AJ227" s="344">
        <f t="shared" ca="1" si="588"/>
        <v>0</v>
      </c>
      <c r="AK227" s="344">
        <f t="shared" ca="1" si="588"/>
        <v>0</v>
      </c>
      <c r="AL227" s="344">
        <f t="shared" ca="1" si="588"/>
        <v>0</v>
      </c>
      <c r="AM227" s="344">
        <f t="shared" ca="1" si="588"/>
        <v>0</v>
      </c>
      <c r="AN227" s="344">
        <f t="shared" ca="1" si="588"/>
        <v>0</v>
      </c>
      <c r="AO227" s="344">
        <f t="shared" ca="1" si="588"/>
        <v>0</v>
      </c>
      <c r="AP227" s="344">
        <f t="shared" ca="1" si="588"/>
        <v>0</v>
      </c>
      <c r="AQ227" s="344">
        <f t="shared" ca="1" si="588"/>
        <v>0</v>
      </c>
      <c r="AR227" s="344">
        <f t="shared" ca="1" si="588"/>
        <v>0</v>
      </c>
      <c r="AS227" s="344">
        <f t="shared" ca="1" si="588"/>
        <v>0</v>
      </c>
      <c r="AT227" s="344">
        <f t="shared" ca="1" si="588"/>
        <v>0</v>
      </c>
      <c r="AU227" s="344">
        <f t="shared" ca="1" si="588"/>
        <v>0</v>
      </c>
      <c r="AV227" s="344">
        <f t="shared" ca="1" si="588"/>
        <v>0</v>
      </c>
      <c r="AW227" s="344">
        <f t="shared" ca="1" si="588"/>
        <v>0</v>
      </c>
      <c r="AX227" s="344">
        <f t="shared" ca="1" si="588"/>
        <v>0</v>
      </c>
      <c r="AY227" s="344">
        <f t="shared" ca="1" si="588"/>
        <v>0</v>
      </c>
      <c r="AZ227" s="344">
        <f t="shared" ca="1" si="588"/>
        <v>0</v>
      </c>
      <c r="BA227" s="344">
        <f t="shared" ca="1" si="588"/>
        <v>0</v>
      </c>
      <c r="BB227" s="344">
        <f t="shared" ca="1" si="588"/>
        <v>0</v>
      </c>
      <c r="BC227" s="344">
        <f t="shared" ca="1" si="588"/>
        <v>0</v>
      </c>
      <c r="BD227" s="344">
        <f t="shared" ca="1" si="588"/>
        <v>0</v>
      </c>
      <c r="BE227" s="344">
        <f t="shared" ca="1" si="588"/>
        <v>0</v>
      </c>
      <c r="BF227" s="344">
        <f t="shared" ca="1" si="588"/>
        <v>0</v>
      </c>
      <c r="BG227" s="344">
        <f t="shared" ca="1" si="588"/>
        <v>0</v>
      </c>
      <c r="BH227" s="344">
        <f t="shared" ca="1" si="588"/>
        <v>0</v>
      </c>
      <c r="BI227" s="344">
        <f t="shared" ca="1" si="588"/>
        <v>0</v>
      </c>
      <c r="BJ227" s="344">
        <f t="shared" ca="1" si="588"/>
        <v>0</v>
      </c>
      <c r="BK227" s="344">
        <f t="shared" ca="1" si="588"/>
        <v>0</v>
      </c>
      <c r="BL227" s="344">
        <f t="shared" ca="1" si="588"/>
        <v>0</v>
      </c>
      <c r="BM227" s="344">
        <f t="shared" ca="1" si="588"/>
        <v>0</v>
      </c>
      <c r="BN227" s="344">
        <f t="shared" ca="1" si="588"/>
        <v>0</v>
      </c>
      <c r="BO227" s="344">
        <f t="shared" ca="1" si="588"/>
        <v>0</v>
      </c>
      <c r="BP227" s="344">
        <f t="shared" ca="1" si="588"/>
        <v>0</v>
      </c>
      <c r="BQ227" s="344">
        <f t="shared" ref="BQ227:CS227" ca="1" si="589">IF(BQ$157="beräknas ej",0,BP227*IF(BQ$222&gt;$D$217,1,IF(BQ$222&lt;=$C$217,$C$216,$D$216))*IFERROR(INDEX($B$148:$E$154,MATCH($A227,$A$148:$A$154,0),MATCH(BQ$222,$B$146:$E$146,1)),0))</f>
        <v>0</v>
      </c>
      <c r="BR227" s="344">
        <f t="shared" ca="1" si="589"/>
        <v>0</v>
      </c>
      <c r="BS227" s="344">
        <f t="shared" ca="1" si="589"/>
        <v>0</v>
      </c>
      <c r="BT227" s="344">
        <f t="shared" ca="1" si="589"/>
        <v>0</v>
      </c>
      <c r="BU227" s="344">
        <f t="shared" si="589"/>
        <v>0</v>
      </c>
      <c r="BV227" s="344">
        <f t="shared" si="589"/>
        <v>0</v>
      </c>
      <c r="BW227" s="344">
        <f t="shared" si="589"/>
        <v>0</v>
      </c>
      <c r="BX227" s="344">
        <f t="shared" si="589"/>
        <v>0</v>
      </c>
      <c r="BY227" s="344">
        <f t="shared" si="589"/>
        <v>0</v>
      </c>
      <c r="BZ227" s="344">
        <f t="shared" si="589"/>
        <v>0</v>
      </c>
      <c r="CA227" s="344">
        <f t="shared" si="589"/>
        <v>0</v>
      </c>
      <c r="CB227" s="344">
        <f t="shared" si="589"/>
        <v>0</v>
      </c>
      <c r="CC227" s="344">
        <f t="shared" si="589"/>
        <v>0</v>
      </c>
      <c r="CD227" s="344">
        <f t="shared" si="589"/>
        <v>0</v>
      </c>
      <c r="CE227" s="344">
        <f t="shared" si="589"/>
        <v>0</v>
      </c>
      <c r="CF227" s="344">
        <f t="shared" si="589"/>
        <v>0</v>
      </c>
      <c r="CG227" s="344">
        <f t="shared" si="589"/>
        <v>0</v>
      </c>
      <c r="CH227" s="344">
        <f t="shared" si="589"/>
        <v>0</v>
      </c>
      <c r="CI227" s="344">
        <f t="shared" si="589"/>
        <v>0</v>
      </c>
      <c r="CJ227" s="344">
        <f t="shared" si="589"/>
        <v>0</v>
      </c>
      <c r="CK227" s="344">
        <f t="shared" si="589"/>
        <v>0</v>
      </c>
      <c r="CL227" s="344">
        <f t="shared" si="589"/>
        <v>0</v>
      </c>
      <c r="CM227" s="344">
        <f t="shared" si="589"/>
        <v>0</v>
      </c>
      <c r="CN227" s="344">
        <f t="shared" si="589"/>
        <v>0</v>
      </c>
      <c r="CO227" s="344">
        <f t="shared" si="589"/>
        <v>0</v>
      </c>
      <c r="CP227" s="344">
        <f t="shared" si="589"/>
        <v>0</v>
      </c>
      <c r="CQ227" s="344">
        <f t="shared" si="589"/>
        <v>0</v>
      </c>
      <c r="CR227" s="344">
        <f t="shared" si="589"/>
        <v>0</v>
      </c>
      <c r="CS227" s="344">
        <f t="shared" si="589"/>
        <v>0</v>
      </c>
    </row>
    <row r="228" spans="1:97" s="372" customFormat="1" x14ac:dyDescent="0.35">
      <c r="A228" s="337">
        <f t="shared" ref="A228:C228" si="590">A194</f>
        <v>0</v>
      </c>
      <c r="B228" s="337" t="str">
        <f t="shared" si="590"/>
        <v>0 0</v>
      </c>
      <c r="C228" s="344">
        <f t="shared" si="590"/>
        <v>0</v>
      </c>
      <c r="D228" s="344">
        <f ca="1">IFERROR('JA basår'!AD12+'JA basår'!AD42,0)</f>
        <v>0</v>
      </c>
      <c r="E228" s="344">
        <f t="shared" ref="E228:BP228" ca="1" si="591">IF(E$157="beräknas ej",0,D228*IF(E$222&gt;$D$217,1,IF(E$222&lt;=$C$217,$C$216,$D$216))*IFERROR(INDEX($B$148:$E$154,MATCH($A228,$A$148:$A$154,0),MATCH(E$222,$B$146:$E$146,1)),0))</f>
        <v>0</v>
      </c>
      <c r="F228" s="344">
        <f t="shared" ca="1" si="591"/>
        <v>0</v>
      </c>
      <c r="G228" s="344">
        <f t="shared" ca="1" si="591"/>
        <v>0</v>
      </c>
      <c r="H228" s="344">
        <f t="shared" ca="1" si="591"/>
        <v>0</v>
      </c>
      <c r="I228" s="344">
        <f t="shared" ca="1" si="591"/>
        <v>0</v>
      </c>
      <c r="J228" s="344">
        <f t="shared" ca="1" si="591"/>
        <v>0</v>
      </c>
      <c r="K228" s="344">
        <f t="shared" ca="1" si="591"/>
        <v>0</v>
      </c>
      <c r="L228" s="344">
        <f t="shared" ca="1" si="591"/>
        <v>0</v>
      </c>
      <c r="M228" s="344">
        <f t="shared" ca="1" si="591"/>
        <v>0</v>
      </c>
      <c r="N228" s="344">
        <f t="shared" ca="1" si="591"/>
        <v>0</v>
      </c>
      <c r="O228" s="344">
        <f t="shared" ca="1" si="591"/>
        <v>0</v>
      </c>
      <c r="P228" s="344">
        <f t="shared" ca="1" si="591"/>
        <v>0</v>
      </c>
      <c r="Q228" s="344">
        <f t="shared" ca="1" si="591"/>
        <v>0</v>
      </c>
      <c r="R228" s="344">
        <f t="shared" ca="1" si="591"/>
        <v>0</v>
      </c>
      <c r="S228" s="344">
        <f t="shared" ca="1" si="591"/>
        <v>0</v>
      </c>
      <c r="T228" s="344">
        <f t="shared" ca="1" si="591"/>
        <v>0</v>
      </c>
      <c r="U228" s="344">
        <f t="shared" ca="1" si="591"/>
        <v>0</v>
      </c>
      <c r="V228" s="344">
        <f t="shared" ca="1" si="591"/>
        <v>0</v>
      </c>
      <c r="W228" s="344">
        <f t="shared" ca="1" si="591"/>
        <v>0</v>
      </c>
      <c r="X228" s="344">
        <f t="shared" ca="1" si="591"/>
        <v>0</v>
      </c>
      <c r="Y228" s="344">
        <f t="shared" ca="1" si="591"/>
        <v>0</v>
      </c>
      <c r="Z228" s="344">
        <f t="shared" ca="1" si="591"/>
        <v>0</v>
      </c>
      <c r="AA228" s="344">
        <f t="shared" ca="1" si="591"/>
        <v>0</v>
      </c>
      <c r="AB228" s="344">
        <f t="shared" ca="1" si="591"/>
        <v>0</v>
      </c>
      <c r="AC228" s="344">
        <f t="shared" ca="1" si="591"/>
        <v>0</v>
      </c>
      <c r="AD228" s="344">
        <f t="shared" ca="1" si="591"/>
        <v>0</v>
      </c>
      <c r="AE228" s="344">
        <f t="shared" ca="1" si="591"/>
        <v>0</v>
      </c>
      <c r="AF228" s="344">
        <f t="shared" ca="1" si="591"/>
        <v>0</v>
      </c>
      <c r="AG228" s="344">
        <f t="shared" ca="1" si="591"/>
        <v>0</v>
      </c>
      <c r="AH228" s="344">
        <f t="shared" ca="1" si="591"/>
        <v>0</v>
      </c>
      <c r="AI228" s="344">
        <f t="shared" ca="1" si="591"/>
        <v>0</v>
      </c>
      <c r="AJ228" s="344">
        <f t="shared" ca="1" si="591"/>
        <v>0</v>
      </c>
      <c r="AK228" s="344">
        <f t="shared" ca="1" si="591"/>
        <v>0</v>
      </c>
      <c r="AL228" s="344">
        <f t="shared" ca="1" si="591"/>
        <v>0</v>
      </c>
      <c r="AM228" s="344">
        <f t="shared" ca="1" si="591"/>
        <v>0</v>
      </c>
      <c r="AN228" s="344">
        <f t="shared" ca="1" si="591"/>
        <v>0</v>
      </c>
      <c r="AO228" s="344">
        <f t="shared" ca="1" si="591"/>
        <v>0</v>
      </c>
      <c r="AP228" s="344">
        <f t="shared" ca="1" si="591"/>
        <v>0</v>
      </c>
      <c r="AQ228" s="344">
        <f t="shared" ca="1" si="591"/>
        <v>0</v>
      </c>
      <c r="AR228" s="344">
        <f t="shared" ca="1" si="591"/>
        <v>0</v>
      </c>
      <c r="AS228" s="344">
        <f t="shared" ca="1" si="591"/>
        <v>0</v>
      </c>
      <c r="AT228" s="344">
        <f t="shared" ca="1" si="591"/>
        <v>0</v>
      </c>
      <c r="AU228" s="344">
        <f t="shared" ca="1" si="591"/>
        <v>0</v>
      </c>
      <c r="AV228" s="344">
        <f t="shared" ca="1" si="591"/>
        <v>0</v>
      </c>
      <c r="AW228" s="344">
        <f t="shared" ca="1" si="591"/>
        <v>0</v>
      </c>
      <c r="AX228" s="344">
        <f t="shared" ca="1" si="591"/>
        <v>0</v>
      </c>
      <c r="AY228" s="344">
        <f t="shared" ca="1" si="591"/>
        <v>0</v>
      </c>
      <c r="AZ228" s="344">
        <f t="shared" ca="1" si="591"/>
        <v>0</v>
      </c>
      <c r="BA228" s="344">
        <f t="shared" ca="1" si="591"/>
        <v>0</v>
      </c>
      <c r="BB228" s="344">
        <f t="shared" ca="1" si="591"/>
        <v>0</v>
      </c>
      <c r="BC228" s="344">
        <f t="shared" ca="1" si="591"/>
        <v>0</v>
      </c>
      <c r="BD228" s="344">
        <f t="shared" ca="1" si="591"/>
        <v>0</v>
      </c>
      <c r="BE228" s="344">
        <f t="shared" ca="1" si="591"/>
        <v>0</v>
      </c>
      <c r="BF228" s="344">
        <f t="shared" ca="1" si="591"/>
        <v>0</v>
      </c>
      <c r="BG228" s="344">
        <f t="shared" ca="1" si="591"/>
        <v>0</v>
      </c>
      <c r="BH228" s="344">
        <f t="shared" ca="1" si="591"/>
        <v>0</v>
      </c>
      <c r="BI228" s="344">
        <f t="shared" ca="1" si="591"/>
        <v>0</v>
      </c>
      <c r="BJ228" s="344">
        <f t="shared" ca="1" si="591"/>
        <v>0</v>
      </c>
      <c r="BK228" s="344">
        <f t="shared" ca="1" si="591"/>
        <v>0</v>
      </c>
      <c r="BL228" s="344">
        <f t="shared" ca="1" si="591"/>
        <v>0</v>
      </c>
      <c r="BM228" s="344">
        <f t="shared" ca="1" si="591"/>
        <v>0</v>
      </c>
      <c r="BN228" s="344">
        <f t="shared" ca="1" si="591"/>
        <v>0</v>
      </c>
      <c r="BO228" s="344">
        <f t="shared" ca="1" si="591"/>
        <v>0</v>
      </c>
      <c r="BP228" s="344">
        <f t="shared" ca="1" si="591"/>
        <v>0</v>
      </c>
      <c r="BQ228" s="344">
        <f t="shared" ref="BQ228:CS228" ca="1" si="592">IF(BQ$157="beräknas ej",0,BP228*IF(BQ$222&gt;$D$217,1,IF(BQ$222&lt;=$C$217,$C$216,$D$216))*IFERROR(INDEX($B$148:$E$154,MATCH($A228,$A$148:$A$154,0),MATCH(BQ$222,$B$146:$E$146,1)),0))</f>
        <v>0</v>
      </c>
      <c r="BR228" s="344">
        <f t="shared" ca="1" si="592"/>
        <v>0</v>
      </c>
      <c r="BS228" s="344">
        <f t="shared" ca="1" si="592"/>
        <v>0</v>
      </c>
      <c r="BT228" s="344">
        <f t="shared" ca="1" si="592"/>
        <v>0</v>
      </c>
      <c r="BU228" s="344">
        <f t="shared" si="592"/>
        <v>0</v>
      </c>
      <c r="BV228" s="344">
        <f t="shared" si="592"/>
        <v>0</v>
      </c>
      <c r="BW228" s="344">
        <f t="shared" si="592"/>
        <v>0</v>
      </c>
      <c r="BX228" s="344">
        <f t="shared" si="592"/>
        <v>0</v>
      </c>
      <c r="BY228" s="344">
        <f t="shared" si="592"/>
        <v>0</v>
      </c>
      <c r="BZ228" s="344">
        <f t="shared" si="592"/>
        <v>0</v>
      </c>
      <c r="CA228" s="344">
        <f t="shared" si="592"/>
        <v>0</v>
      </c>
      <c r="CB228" s="344">
        <f t="shared" si="592"/>
        <v>0</v>
      </c>
      <c r="CC228" s="344">
        <f t="shared" si="592"/>
        <v>0</v>
      </c>
      <c r="CD228" s="344">
        <f t="shared" si="592"/>
        <v>0</v>
      </c>
      <c r="CE228" s="344">
        <f t="shared" si="592"/>
        <v>0</v>
      </c>
      <c r="CF228" s="344">
        <f t="shared" si="592"/>
        <v>0</v>
      </c>
      <c r="CG228" s="344">
        <f t="shared" si="592"/>
        <v>0</v>
      </c>
      <c r="CH228" s="344">
        <f t="shared" si="592"/>
        <v>0</v>
      </c>
      <c r="CI228" s="344">
        <f t="shared" si="592"/>
        <v>0</v>
      </c>
      <c r="CJ228" s="344">
        <f t="shared" si="592"/>
        <v>0</v>
      </c>
      <c r="CK228" s="344">
        <f t="shared" si="592"/>
        <v>0</v>
      </c>
      <c r="CL228" s="344">
        <f t="shared" si="592"/>
        <v>0</v>
      </c>
      <c r="CM228" s="344">
        <f t="shared" si="592"/>
        <v>0</v>
      </c>
      <c r="CN228" s="344">
        <f t="shared" si="592"/>
        <v>0</v>
      </c>
      <c r="CO228" s="344">
        <f t="shared" si="592"/>
        <v>0</v>
      </c>
      <c r="CP228" s="344">
        <f t="shared" si="592"/>
        <v>0</v>
      </c>
      <c r="CQ228" s="344">
        <f t="shared" si="592"/>
        <v>0</v>
      </c>
      <c r="CR228" s="344">
        <f t="shared" si="592"/>
        <v>0</v>
      </c>
      <c r="CS228" s="344">
        <f t="shared" si="592"/>
        <v>0</v>
      </c>
    </row>
    <row r="229" spans="1:97" s="372" customFormat="1" x14ac:dyDescent="0.35">
      <c r="A229" s="337">
        <f t="shared" ref="A229:C229" si="593">A195</f>
        <v>0</v>
      </c>
      <c r="B229" s="337" t="str">
        <f t="shared" si="593"/>
        <v>0 0</v>
      </c>
      <c r="C229" s="344">
        <f t="shared" si="593"/>
        <v>0</v>
      </c>
      <c r="D229" s="344">
        <f ca="1">IFERROR('JA basår'!AD13+'JA basår'!AD43,0)</f>
        <v>0</v>
      </c>
      <c r="E229" s="344">
        <f t="shared" ref="E229:BP229" ca="1" si="594">IF(E$157="beräknas ej",0,D229*IF(E$222&gt;$D$217,1,IF(E$222&lt;=$C$217,$C$216,$D$216))*IFERROR(INDEX($B$148:$E$154,MATCH($A229,$A$148:$A$154,0),MATCH(E$222,$B$146:$E$146,1)),0))</f>
        <v>0</v>
      </c>
      <c r="F229" s="344">
        <f t="shared" ca="1" si="594"/>
        <v>0</v>
      </c>
      <c r="G229" s="344">
        <f t="shared" ca="1" si="594"/>
        <v>0</v>
      </c>
      <c r="H229" s="344">
        <f t="shared" ca="1" si="594"/>
        <v>0</v>
      </c>
      <c r="I229" s="344">
        <f t="shared" ca="1" si="594"/>
        <v>0</v>
      </c>
      <c r="J229" s="344">
        <f t="shared" ca="1" si="594"/>
        <v>0</v>
      </c>
      <c r="K229" s="344">
        <f t="shared" ca="1" si="594"/>
        <v>0</v>
      </c>
      <c r="L229" s="344">
        <f t="shared" ca="1" si="594"/>
        <v>0</v>
      </c>
      <c r="M229" s="344">
        <f t="shared" ca="1" si="594"/>
        <v>0</v>
      </c>
      <c r="N229" s="344">
        <f t="shared" ca="1" si="594"/>
        <v>0</v>
      </c>
      <c r="O229" s="344">
        <f t="shared" ca="1" si="594"/>
        <v>0</v>
      </c>
      <c r="P229" s="344">
        <f t="shared" ca="1" si="594"/>
        <v>0</v>
      </c>
      <c r="Q229" s="344">
        <f t="shared" ca="1" si="594"/>
        <v>0</v>
      </c>
      <c r="R229" s="344">
        <f t="shared" ca="1" si="594"/>
        <v>0</v>
      </c>
      <c r="S229" s="344">
        <f t="shared" ca="1" si="594"/>
        <v>0</v>
      </c>
      <c r="T229" s="344">
        <f t="shared" ca="1" si="594"/>
        <v>0</v>
      </c>
      <c r="U229" s="344">
        <f t="shared" ca="1" si="594"/>
        <v>0</v>
      </c>
      <c r="V229" s="344">
        <f t="shared" ca="1" si="594"/>
        <v>0</v>
      </c>
      <c r="W229" s="344">
        <f t="shared" ca="1" si="594"/>
        <v>0</v>
      </c>
      <c r="X229" s="344">
        <f t="shared" ca="1" si="594"/>
        <v>0</v>
      </c>
      <c r="Y229" s="344">
        <f t="shared" ca="1" si="594"/>
        <v>0</v>
      </c>
      <c r="Z229" s="344">
        <f t="shared" ca="1" si="594"/>
        <v>0</v>
      </c>
      <c r="AA229" s="344">
        <f t="shared" ca="1" si="594"/>
        <v>0</v>
      </c>
      <c r="AB229" s="344">
        <f t="shared" ca="1" si="594"/>
        <v>0</v>
      </c>
      <c r="AC229" s="344">
        <f t="shared" ca="1" si="594"/>
        <v>0</v>
      </c>
      <c r="AD229" s="344">
        <f t="shared" ca="1" si="594"/>
        <v>0</v>
      </c>
      <c r="AE229" s="344">
        <f t="shared" ca="1" si="594"/>
        <v>0</v>
      </c>
      <c r="AF229" s="344">
        <f t="shared" ca="1" si="594"/>
        <v>0</v>
      </c>
      <c r="AG229" s="344">
        <f t="shared" ca="1" si="594"/>
        <v>0</v>
      </c>
      <c r="AH229" s="344">
        <f t="shared" ca="1" si="594"/>
        <v>0</v>
      </c>
      <c r="AI229" s="344">
        <f t="shared" ca="1" si="594"/>
        <v>0</v>
      </c>
      <c r="AJ229" s="344">
        <f t="shared" ca="1" si="594"/>
        <v>0</v>
      </c>
      <c r="AK229" s="344">
        <f t="shared" ca="1" si="594"/>
        <v>0</v>
      </c>
      <c r="AL229" s="344">
        <f t="shared" ca="1" si="594"/>
        <v>0</v>
      </c>
      <c r="AM229" s="344">
        <f t="shared" ca="1" si="594"/>
        <v>0</v>
      </c>
      <c r="AN229" s="344">
        <f t="shared" ca="1" si="594"/>
        <v>0</v>
      </c>
      <c r="AO229" s="344">
        <f t="shared" ca="1" si="594"/>
        <v>0</v>
      </c>
      <c r="AP229" s="344">
        <f t="shared" ca="1" si="594"/>
        <v>0</v>
      </c>
      <c r="AQ229" s="344">
        <f t="shared" ca="1" si="594"/>
        <v>0</v>
      </c>
      <c r="AR229" s="344">
        <f t="shared" ca="1" si="594"/>
        <v>0</v>
      </c>
      <c r="AS229" s="344">
        <f t="shared" ca="1" si="594"/>
        <v>0</v>
      </c>
      <c r="AT229" s="344">
        <f t="shared" ca="1" si="594"/>
        <v>0</v>
      </c>
      <c r="AU229" s="344">
        <f t="shared" ca="1" si="594"/>
        <v>0</v>
      </c>
      <c r="AV229" s="344">
        <f t="shared" ca="1" si="594"/>
        <v>0</v>
      </c>
      <c r="AW229" s="344">
        <f t="shared" ca="1" si="594"/>
        <v>0</v>
      </c>
      <c r="AX229" s="344">
        <f t="shared" ca="1" si="594"/>
        <v>0</v>
      </c>
      <c r="AY229" s="344">
        <f t="shared" ca="1" si="594"/>
        <v>0</v>
      </c>
      <c r="AZ229" s="344">
        <f t="shared" ca="1" si="594"/>
        <v>0</v>
      </c>
      <c r="BA229" s="344">
        <f t="shared" ca="1" si="594"/>
        <v>0</v>
      </c>
      <c r="BB229" s="344">
        <f t="shared" ca="1" si="594"/>
        <v>0</v>
      </c>
      <c r="BC229" s="344">
        <f t="shared" ca="1" si="594"/>
        <v>0</v>
      </c>
      <c r="BD229" s="344">
        <f t="shared" ca="1" si="594"/>
        <v>0</v>
      </c>
      <c r="BE229" s="344">
        <f t="shared" ca="1" si="594"/>
        <v>0</v>
      </c>
      <c r="BF229" s="344">
        <f t="shared" ca="1" si="594"/>
        <v>0</v>
      </c>
      <c r="BG229" s="344">
        <f t="shared" ca="1" si="594"/>
        <v>0</v>
      </c>
      <c r="BH229" s="344">
        <f t="shared" ca="1" si="594"/>
        <v>0</v>
      </c>
      <c r="BI229" s="344">
        <f t="shared" ca="1" si="594"/>
        <v>0</v>
      </c>
      <c r="BJ229" s="344">
        <f t="shared" ca="1" si="594"/>
        <v>0</v>
      </c>
      <c r="BK229" s="344">
        <f t="shared" ca="1" si="594"/>
        <v>0</v>
      </c>
      <c r="BL229" s="344">
        <f t="shared" ca="1" si="594"/>
        <v>0</v>
      </c>
      <c r="BM229" s="344">
        <f t="shared" ca="1" si="594"/>
        <v>0</v>
      </c>
      <c r="BN229" s="344">
        <f t="shared" ca="1" si="594"/>
        <v>0</v>
      </c>
      <c r="BO229" s="344">
        <f t="shared" ca="1" si="594"/>
        <v>0</v>
      </c>
      <c r="BP229" s="344">
        <f t="shared" ca="1" si="594"/>
        <v>0</v>
      </c>
      <c r="BQ229" s="344">
        <f t="shared" ref="BQ229:CS229" ca="1" si="595">IF(BQ$157="beräknas ej",0,BP229*IF(BQ$222&gt;$D$217,1,IF(BQ$222&lt;=$C$217,$C$216,$D$216))*IFERROR(INDEX($B$148:$E$154,MATCH($A229,$A$148:$A$154,0),MATCH(BQ$222,$B$146:$E$146,1)),0))</f>
        <v>0</v>
      </c>
      <c r="BR229" s="344">
        <f t="shared" ca="1" si="595"/>
        <v>0</v>
      </c>
      <c r="BS229" s="344">
        <f t="shared" ca="1" si="595"/>
        <v>0</v>
      </c>
      <c r="BT229" s="344">
        <f t="shared" ca="1" si="595"/>
        <v>0</v>
      </c>
      <c r="BU229" s="344">
        <f t="shared" si="595"/>
        <v>0</v>
      </c>
      <c r="BV229" s="344">
        <f t="shared" si="595"/>
        <v>0</v>
      </c>
      <c r="BW229" s="344">
        <f t="shared" si="595"/>
        <v>0</v>
      </c>
      <c r="BX229" s="344">
        <f t="shared" si="595"/>
        <v>0</v>
      </c>
      <c r="BY229" s="344">
        <f t="shared" si="595"/>
        <v>0</v>
      </c>
      <c r="BZ229" s="344">
        <f t="shared" si="595"/>
        <v>0</v>
      </c>
      <c r="CA229" s="344">
        <f t="shared" si="595"/>
        <v>0</v>
      </c>
      <c r="CB229" s="344">
        <f t="shared" si="595"/>
        <v>0</v>
      </c>
      <c r="CC229" s="344">
        <f t="shared" si="595"/>
        <v>0</v>
      </c>
      <c r="CD229" s="344">
        <f t="shared" si="595"/>
        <v>0</v>
      </c>
      <c r="CE229" s="344">
        <f t="shared" si="595"/>
        <v>0</v>
      </c>
      <c r="CF229" s="344">
        <f t="shared" si="595"/>
        <v>0</v>
      </c>
      <c r="CG229" s="344">
        <f t="shared" si="595"/>
        <v>0</v>
      </c>
      <c r="CH229" s="344">
        <f t="shared" si="595"/>
        <v>0</v>
      </c>
      <c r="CI229" s="344">
        <f t="shared" si="595"/>
        <v>0</v>
      </c>
      <c r="CJ229" s="344">
        <f t="shared" si="595"/>
        <v>0</v>
      </c>
      <c r="CK229" s="344">
        <f t="shared" si="595"/>
        <v>0</v>
      </c>
      <c r="CL229" s="344">
        <f t="shared" si="595"/>
        <v>0</v>
      </c>
      <c r="CM229" s="344">
        <f t="shared" si="595"/>
        <v>0</v>
      </c>
      <c r="CN229" s="344">
        <f t="shared" si="595"/>
        <v>0</v>
      </c>
      <c r="CO229" s="344">
        <f t="shared" si="595"/>
        <v>0</v>
      </c>
      <c r="CP229" s="344">
        <f t="shared" si="595"/>
        <v>0</v>
      </c>
      <c r="CQ229" s="344">
        <f t="shared" si="595"/>
        <v>0</v>
      </c>
      <c r="CR229" s="344">
        <f t="shared" si="595"/>
        <v>0</v>
      </c>
      <c r="CS229" s="344">
        <f t="shared" si="595"/>
        <v>0</v>
      </c>
    </row>
    <row r="230" spans="1:97" s="372" customFormat="1" x14ac:dyDescent="0.35">
      <c r="A230" s="337">
        <f t="shared" ref="A230:C230" si="596">A196</f>
        <v>0</v>
      </c>
      <c r="B230" s="337" t="str">
        <f t="shared" si="596"/>
        <v>0 0</v>
      </c>
      <c r="C230" s="344">
        <f t="shared" si="596"/>
        <v>0</v>
      </c>
      <c r="D230" s="344">
        <f ca="1">IFERROR('JA basår'!AD14+'JA basår'!AD44,0)</f>
        <v>0</v>
      </c>
      <c r="E230" s="344">
        <f t="shared" ref="E230:BP230" ca="1" si="597">IF(E$157="beräknas ej",0,D230*IF(E$222&gt;$D$217,1,IF(E$222&lt;=$C$217,$C$216,$D$216))*IFERROR(INDEX($B$148:$E$154,MATCH($A230,$A$148:$A$154,0),MATCH(E$222,$B$146:$E$146,1)),0))</f>
        <v>0</v>
      </c>
      <c r="F230" s="344">
        <f t="shared" ca="1" si="597"/>
        <v>0</v>
      </c>
      <c r="G230" s="344">
        <f t="shared" ca="1" si="597"/>
        <v>0</v>
      </c>
      <c r="H230" s="344">
        <f t="shared" ca="1" si="597"/>
        <v>0</v>
      </c>
      <c r="I230" s="344">
        <f t="shared" ca="1" si="597"/>
        <v>0</v>
      </c>
      <c r="J230" s="344">
        <f t="shared" ca="1" si="597"/>
        <v>0</v>
      </c>
      <c r="K230" s="344">
        <f t="shared" ca="1" si="597"/>
        <v>0</v>
      </c>
      <c r="L230" s="344">
        <f t="shared" ca="1" si="597"/>
        <v>0</v>
      </c>
      <c r="M230" s="344">
        <f t="shared" ca="1" si="597"/>
        <v>0</v>
      </c>
      <c r="N230" s="344">
        <f t="shared" ca="1" si="597"/>
        <v>0</v>
      </c>
      <c r="O230" s="344">
        <f t="shared" ca="1" si="597"/>
        <v>0</v>
      </c>
      <c r="P230" s="344">
        <f t="shared" ca="1" si="597"/>
        <v>0</v>
      </c>
      <c r="Q230" s="344">
        <f t="shared" ca="1" si="597"/>
        <v>0</v>
      </c>
      <c r="R230" s="344">
        <f t="shared" ca="1" si="597"/>
        <v>0</v>
      </c>
      <c r="S230" s="344">
        <f t="shared" ca="1" si="597"/>
        <v>0</v>
      </c>
      <c r="T230" s="344">
        <f t="shared" ca="1" si="597"/>
        <v>0</v>
      </c>
      <c r="U230" s="344">
        <f t="shared" ca="1" si="597"/>
        <v>0</v>
      </c>
      <c r="V230" s="344">
        <f t="shared" ca="1" si="597"/>
        <v>0</v>
      </c>
      <c r="W230" s="344">
        <f t="shared" ca="1" si="597"/>
        <v>0</v>
      </c>
      <c r="X230" s="344">
        <f t="shared" ca="1" si="597"/>
        <v>0</v>
      </c>
      <c r="Y230" s="344">
        <f t="shared" ca="1" si="597"/>
        <v>0</v>
      </c>
      <c r="Z230" s="344">
        <f t="shared" ca="1" si="597"/>
        <v>0</v>
      </c>
      <c r="AA230" s="344">
        <f t="shared" ca="1" si="597"/>
        <v>0</v>
      </c>
      <c r="AB230" s="344">
        <f t="shared" ca="1" si="597"/>
        <v>0</v>
      </c>
      <c r="AC230" s="344">
        <f t="shared" ca="1" si="597"/>
        <v>0</v>
      </c>
      <c r="AD230" s="344">
        <f t="shared" ca="1" si="597"/>
        <v>0</v>
      </c>
      <c r="AE230" s="344">
        <f t="shared" ca="1" si="597"/>
        <v>0</v>
      </c>
      <c r="AF230" s="344">
        <f t="shared" ca="1" si="597"/>
        <v>0</v>
      </c>
      <c r="AG230" s="344">
        <f t="shared" ca="1" si="597"/>
        <v>0</v>
      </c>
      <c r="AH230" s="344">
        <f t="shared" ca="1" si="597"/>
        <v>0</v>
      </c>
      <c r="AI230" s="344">
        <f t="shared" ca="1" si="597"/>
        <v>0</v>
      </c>
      <c r="AJ230" s="344">
        <f t="shared" ca="1" si="597"/>
        <v>0</v>
      </c>
      <c r="AK230" s="344">
        <f t="shared" ca="1" si="597"/>
        <v>0</v>
      </c>
      <c r="AL230" s="344">
        <f t="shared" ca="1" si="597"/>
        <v>0</v>
      </c>
      <c r="AM230" s="344">
        <f t="shared" ca="1" si="597"/>
        <v>0</v>
      </c>
      <c r="AN230" s="344">
        <f t="shared" ca="1" si="597"/>
        <v>0</v>
      </c>
      <c r="AO230" s="344">
        <f t="shared" ca="1" si="597"/>
        <v>0</v>
      </c>
      <c r="AP230" s="344">
        <f t="shared" ca="1" si="597"/>
        <v>0</v>
      </c>
      <c r="AQ230" s="344">
        <f t="shared" ca="1" si="597"/>
        <v>0</v>
      </c>
      <c r="AR230" s="344">
        <f t="shared" ca="1" si="597"/>
        <v>0</v>
      </c>
      <c r="AS230" s="344">
        <f t="shared" ca="1" si="597"/>
        <v>0</v>
      </c>
      <c r="AT230" s="344">
        <f t="shared" ca="1" si="597"/>
        <v>0</v>
      </c>
      <c r="AU230" s="344">
        <f t="shared" ca="1" si="597"/>
        <v>0</v>
      </c>
      <c r="AV230" s="344">
        <f t="shared" ca="1" si="597"/>
        <v>0</v>
      </c>
      <c r="AW230" s="344">
        <f t="shared" ca="1" si="597"/>
        <v>0</v>
      </c>
      <c r="AX230" s="344">
        <f t="shared" ca="1" si="597"/>
        <v>0</v>
      </c>
      <c r="AY230" s="344">
        <f t="shared" ca="1" si="597"/>
        <v>0</v>
      </c>
      <c r="AZ230" s="344">
        <f t="shared" ca="1" si="597"/>
        <v>0</v>
      </c>
      <c r="BA230" s="344">
        <f t="shared" ca="1" si="597"/>
        <v>0</v>
      </c>
      <c r="BB230" s="344">
        <f t="shared" ca="1" si="597"/>
        <v>0</v>
      </c>
      <c r="BC230" s="344">
        <f t="shared" ca="1" si="597"/>
        <v>0</v>
      </c>
      <c r="BD230" s="344">
        <f t="shared" ca="1" si="597"/>
        <v>0</v>
      </c>
      <c r="BE230" s="344">
        <f t="shared" ca="1" si="597"/>
        <v>0</v>
      </c>
      <c r="BF230" s="344">
        <f t="shared" ca="1" si="597"/>
        <v>0</v>
      </c>
      <c r="BG230" s="344">
        <f t="shared" ca="1" si="597"/>
        <v>0</v>
      </c>
      <c r="BH230" s="344">
        <f t="shared" ca="1" si="597"/>
        <v>0</v>
      </c>
      <c r="BI230" s="344">
        <f t="shared" ca="1" si="597"/>
        <v>0</v>
      </c>
      <c r="BJ230" s="344">
        <f t="shared" ca="1" si="597"/>
        <v>0</v>
      </c>
      <c r="BK230" s="344">
        <f t="shared" ca="1" si="597"/>
        <v>0</v>
      </c>
      <c r="BL230" s="344">
        <f t="shared" ca="1" si="597"/>
        <v>0</v>
      </c>
      <c r="BM230" s="344">
        <f t="shared" ca="1" si="597"/>
        <v>0</v>
      </c>
      <c r="BN230" s="344">
        <f t="shared" ca="1" si="597"/>
        <v>0</v>
      </c>
      <c r="BO230" s="344">
        <f t="shared" ca="1" si="597"/>
        <v>0</v>
      </c>
      <c r="BP230" s="344">
        <f t="shared" ca="1" si="597"/>
        <v>0</v>
      </c>
      <c r="BQ230" s="344">
        <f t="shared" ref="BQ230:CS230" ca="1" si="598">IF(BQ$157="beräknas ej",0,BP230*IF(BQ$222&gt;$D$217,1,IF(BQ$222&lt;=$C$217,$C$216,$D$216))*IFERROR(INDEX($B$148:$E$154,MATCH($A230,$A$148:$A$154,0),MATCH(BQ$222,$B$146:$E$146,1)),0))</f>
        <v>0</v>
      </c>
      <c r="BR230" s="344">
        <f t="shared" ca="1" si="598"/>
        <v>0</v>
      </c>
      <c r="BS230" s="344">
        <f t="shared" ca="1" si="598"/>
        <v>0</v>
      </c>
      <c r="BT230" s="344">
        <f t="shared" ca="1" si="598"/>
        <v>0</v>
      </c>
      <c r="BU230" s="344">
        <f t="shared" si="598"/>
        <v>0</v>
      </c>
      <c r="BV230" s="344">
        <f t="shared" si="598"/>
        <v>0</v>
      </c>
      <c r="BW230" s="344">
        <f t="shared" si="598"/>
        <v>0</v>
      </c>
      <c r="BX230" s="344">
        <f t="shared" si="598"/>
        <v>0</v>
      </c>
      <c r="BY230" s="344">
        <f t="shared" si="598"/>
        <v>0</v>
      </c>
      <c r="BZ230" s="344">
        <f t="shared" si="598"/>
        <v>0</v>
      </c>
      <c r="CA230" s="344">
        <f t="shared" si="598"/>
        <v>0</v>
      </c>
      <c r="CB230" s="344">
        <f t="shared" si="598"/>
        <v>0</v>
      </c>
      <c r="CC230" s="344">
        <f t="shared" si="598"/>
        <v>0</v>
      </c>
      <c r="CD230" s="344">
        <f t="shared" si="598"/>
        <v>0</v>
      </c>
      <c r="CE230" s="344">
        <f t="shared" si="598"/>
        <v>0</v>
      </c>
      <c r="CF230" s="344">
        <f t="shared" si="598"/>
        <v>0</v>
      </c>
      <c r="CG230" s="344">
        <f t="shared" si="598"/>
        <v>0</v>
      </c>
      <c r="CH230" s="344">
        <f t="shared" si="598"/>
        <v>0</v>
      </c>
      <c r="CI230" s="344">
        <f t="shared" si="598"/>
        <v>0</v>
      </c>
      <c r="CJ230" s="344">
        <f t="shared" si="598"/>
        <v>0</v>
      </c>
      <c r="CK230" s="344">
        <f t="shared" si="598"/>
        <v>0</v>
      </c>
      <c r="CL230" s="344">
        <f t="shared" si="598"/>
        <v>0</v>
      </c>
      <c r="CM230" s="344">
        <f t="shared" si="598"/>
        <v>0</v>
      </c>
      <c r="CN230" s="344">
        <f t="shared" si="598"/>
        <v>0</v>
      </c>
      <c r="CO230" s="344">
        <f t="shared" si="598"/>
        <v>0</v>
      </c>
      <c r="CP230" s="344">
        <f t="shared" si="598"/>
        <v>0</v>
      </c>
      <c r="CQ230" s="344">
        <f t="shared" si="598"/>
        <v>0</v>
      </c>
      <c r="CR230" s="344">
        <f t="shared" si="598"/>
        <v>0</v>
      </c>
      <c r="CS230" s="344">
        <f t="shared" si="598"/>
        <v>0</v>
      </c>
    </row>
    <row r="231" spans="1:97" s="372" customFormat="1" x14ac:dyDescent="0.35">
      <c r="A231" s="337">
        <f t="shared" ref="A231:C231" si="599">A197</f>
        <v>0</v>
      </c>
      <c r="B231" s="337" t="str">
        <f t="shared" si="599"/>
        <v>0 0</v>
      </c>
      <c r="C231" s="344">
        <f t="shared" si="599"/>
        <v>0</v>
      </c>
      <c r="D231" s="344">
        <f ca="1">IFERROR('JA basår'!AD15+'JA basår'!AD45,0)</f>
        <v>0</v>
      </c>
      <c r="E231" s="344">
        <f t="shared" ref="E231:BP231" ca="1" si="600">IF(E$157="beräknas ej",0,D231*IF(E$222&gt;$D$217,1,IF(E$222&lt;=$C$217,$C$216,$D$216))*IFERROR(INDEX($B$148:$E$154,MATCH($A231,$A$148:$A$154,0),MATCH(E$222,$B$146:$E$146,1)),0))</f>
        <v>0</v>
      </c>
      <c r="F231" s="344">
        <f t="shared" ca="1" si="600"/>
        <v>0</v>
      </c>
      <c r="G231" s="344">
        <f t="shared" ca="1" si="600"/>
        <v>0</v>
      </c>
      <c r="H231" s="344">
        <f t="shared" ca="1" si="600"/>
        <v>0</v>
      </c>
      <c r="I231" s="344">
        <f t="shared" ca="1" si="600"/>
        <v>0</v>
      </c>
      <c r="J231" s="344">
        <f t="shared" ca="1" si="600"/>
        <v>0</v>
      </c>
      <c r="K231" s="344">
        <f t="shared" ca="1" si="600"/>
        <v>0</v>
      </c>
      <c r="L231" s="344">
        <f t="shared" ca="1" si="600"/>
        <v>0</v>
      </c>
      <c r="M231" s="344">
        <f t="shared" ca="1" si="600"/>
        <v>0</v>
      </c>
      <c r="N231" s="344">
        <f t="shared" ca="1" si="600"/>
        <v>0</v>
      </c>
      <c r="O231" s="344">
        <f t="shared" ca="1" si="600"/>
        <v>0</v>
      </c>
      <c r="P231" s="344">
        <f t="shared" ca="1" si="600"/>
        <v>0</v>
      </c>
      <c r="Q231" s="344">
        <f t="shared" ca="1" si="600"/>
        <v>0</v>
      </c>
      <c r="R231" s="344">
        <f t="shared" ca="1" si="600"/>
        <v>0</v>
      </c>
      <c r="S231" s="344">
        <f t="shared" ca="1" si="600"/>
        <v>0</v>
      </c>
      <c r="T231" s="344">
        <f t="shared" ca="1" si="600"/>
        <v>0</v>
      </c>
      <c r="U231" s="344">
        <f t="shared" ca="1" si="600"/>
        <v>0</v>
      </c>
      <c r="V231" s="344">
        <f t="shared" ca="1" si="600"/>
        <v>0</v>
      </c>
      <c r="W231" s="344">
        <f t="shared" ca="1" si="600"/>
        <v>0</v>
      </c>
      <c r="X231" s="344">
        <f t="shared" ca="1" si="600"/>
        <v>0</v>
      </c>
      <c r="Y231" s="344">
        <f t="shared" ca="1" si="600"/>
        <v>0</v>
      </c>
      <c r="Z231" s="344">
        <f t="shared" ca="1" si="600"/>
        <v>0</v>
      </c>
      <c r="AA231" s="344">
        <f t="shared" ca="1" si="600"/>
        <v>0</v>
      </c>
      <c r="AB231" s="344">
        <f t="shared" ca="1" si="600"/>
        <v>0</v>
      </c>
      <c r="AC231" s="344">
        <f t="shared" ca="1" si="600"/>
        <v>0</v>
      </c>
      <c r="AD231" s="344">
        <f t="shared" ca="1" si="600"/>
        <v>0</v>
      </c>
      <c r="AE231" s="344">
        <f t="shared" ca="1" si="600"/>
        <v>0</v>
      </c>
      <c r="AF231" s="344">
        <f t="shared" ca="1" si="600"/>
        <v>0</v>
      </c>
      <c r="AG231" s="344">
        <f t="shared" ca="1" si="600"/>
        <v>0</v>
      </c>
      <c r="AH231" s="344">
        <f t="shared" ca="1" si="600"/>
        <v>0</v>
      </c>
      <c r="AI231" s="344">
        <f t="shared" ca="1" si="600"/>
        <v>0</v>
      </c>
      <c r="AJ231" s="344">
        <f t="shared" ca="1" si="600"/>
        <v>0</v>
      </c>
      <c r="AK231" s="344">
        <f t="shared" ca="1" si="600"/>
        <v>0</v>
      </c>
      <c r="AL231" s="344">
        <f t="shared" ca="1" si="600"/>
        <v>0</v>
      </c>
      <c r="AM231" s="344">
        <f t="shared" ca="1" si="600"/>
        <v>0</v>
      </c>
      <c r="AN231" s="344">
        <f t="shared" ca="1" si="600"/>
        <v>0</v>
      </c>
      <c r="AO231" s="344">
        <f t="shared" ca="1" si="600"/>
        <v>0</v>
      </c>
      <c r="AP231" s="344">
        <f t="shared" ca="1" si="600"/>
        <v>0</v>
      </c>
      <c r="AQ231" s="344">
        <f t="shared" ca="1" si="600"/>
        <v>0</v>
      </c>
      <c r="AR231" s="344">
        <f t="shared" ca="1" si="600"/>
        <v>0</v>
      </c>
      <c r="AS231" s="344">
        <f t="shared" ca="1" si="600"/>
        <v>0</v>
      </c>
      <c r="AT231" s="344">
        <f t="shared" ca="1" si="600"/>
        <v>0</v>
      </c>
      <c r="AU231" s="344">
        <f t="shared" ca="1" si="600"/>
        <v>0</v>
      </c>
      <c r="AV231" s="344">
        <f t="shared" ca="1" si="600"/>
        <v>0</v>
      </c>
      <c r="AW231" s="344">
        <f t="shared" ca="1" si="600"/>
        <v>0</v>
      </c>
      <c r="AX231" s="344">
        <f t="shared" ca="1" si="600"/>
        <v>0</v>
      </c>
      <c r="AY231" s="344">
        <f t="shared" ca="1" si="600"/>
        <v>0</v>
      </c>
      <c r="AZ231" s="344">
        <f t="shared" ca="1" si="600"/>
        <v>0</v>
      </c>
      <c r="BA231" s="344">
        <f t="shared" ca="1" si="600"/>
        <v>0</v>
      </c>
      <c r="BB231" s="344">
        <f t="shared" ca="1" si="600"/>
        <v>0</v>
      </c>
      <c r="BC231" s="344">
        <f t="shared" ca="1" si="600"/>
        <v>0</v>
      </c>
      <c r="BD231" s="344">
        <f t="shared" ca="1" si="600"/>
        <v>0</v>
      </c>
      <c r="BE231" s="344">
        <f t="shared" ca="1" si="600"/>
        <v>0</v>
      </c>
      <c r="BF231" s="344">
        <f t="shared" ca="1" si="600"/>
        <v>0</v>
      </c>
      <c r="BG231" s="344">
        <f t="shared" ca="1" si="600"/>
        <v>0</v>
      </c>
      <c r="BH231" s="344">
        <f t="shared" ca="1" si="600"/>
        <v>0</v>
      </c>
      <c r="BI231" s="344">
        <f t="shared" ca="1" si="600"/>
        <v>0</v>
      </c>
      <c r="BJ231" s="344">
        <f t="shared" ca="1" si="600"/>
        <v>0</v>
      </c>
      <c r="BK231" s="344">
        <f t="shared" ca="1" si="600"/>
        <v>0</v>
      </c>
      <c r="BL231" s="344">
        <f t="shared" ca="1" si="600"/>
        <v>0</v>
      </c>
      <c r="BM231" s="344">
        <f t="shared" ca="1" si="600"/>
        <v>0</v>
      </c>
      <c r="BN231" s="344">
        <f t="shared" ca="1" si="600"/>
        <v>0</v>
      </c>
      <c r="BO231" s="344">
        <f t="shared" ca="1" si="600"/>
        <v>0</v>
      </c>
      <c r="BP231" s="344">
        <f t="shared" ca="1" si="600"/>
        <v>0</v>
      </c>
      <c r="BQ231" s="344">
        <f t="shared" ref="BQ231:CS231" ca="1" si="601">IF(BQ$157="beräknas ej",0,BP231*IF(BQ$222&gt;$D$217,1,IF(BQ$222&lt;=$C$217,$C$216,$D$216))*IFERROR(INDEX($B$148:$E$154,MATCH($A231,$A$148:$A$154,0),MATCH(BQ$222,$B$146:$E$146,1)),0))</f>
        <v>0</v>
      </c>
      <c r="BR231" s="344">
        <f t="shared" ca="1" si="601"/>
        <v>0</v>
      </c>
      <c r="BS231" s="344">
        <f t="shared" ca="1" si="601"/>
        <v>0</v>
      </c>
      <c r="BT231" s="344">
        <f t="shared" ca="1" si="601"/>
        <v>0</v>
      </c>
      <c r="BU231" s="344">
        <f t="shared" si="601"/>
        <v>0</v>
      </c>
      <c r="BV231" s="344">
        <f t="shared" si="601"/>
        <v>0</v>
      </c>
      <c r="BW231" s="344">
        <f t="shared" si="601"/>
        <v>0</v>
      </c>
      <c r="BX231" s="344">
        <f t="shared" si="601"/>
        <v>0</v>
      </c>
      <c r="BY231" s="344">
        <f t="shared" si="601"/>
        <v>0</v>
      </c>
      <c r="BZ231" s="344">
        <f t="shared" si="601"/>
        <v>0</v>
      </c>
      <c r="CA231" s="344">
        <f t="shared" si="601"/>
        <v>0</v>
      </c>
      <c r="CB231" s="344">
        <f t="shared" si="601"/>
        <v>0</v>
      </c>
      <c r="CC231" s="344">
        <f t="shared" si="601"/>
        <v>0</v>
      </c>
      <c r="CD231" s="344">
        <f t="shared" si="601"/>
        <v>0</v>
      </c>
      <c r="CE231" s="344">
        <f t="shared" si="601"/>
        <v>0</v>
      </c>
      <c r="CF231" s="344">
        <f t="shared" si="601"/>
        <v>0</v>
      </c>
      <c r="CG231" s="344">
        <f t="shared" si="601"/>
        <v>0</v>
      </c>
      <c r="CH231" s="344">
        <f t="shared" si="601"/>
        <v>0</v>
      </c>
      <c r="CI231" s="344">
        <f t="shared" si="601"/>
        <v>0</v>
      </c>
      <c r="CJ231" s="344">
        <f t="shared" si="601"/>
        <v>0</v>
      </c>
      <c r="CK231" s="344">
        <f t="shared" si="601"/>
        <v>0</v>
      </c>
      <c r="CL231" s="344">
        <f t="shared" si="601"/>
        <v>0</v>
      </c>
      <c r="CM231" s="344">
        <f t="shared" si="601"/>
        <v>0</v>
      </c>
      <c r="CN231" s="344">
        <f t="shared" si="601"/>
        <v>0</v>
      </c>
      <c r="CO231" s="344">
        <f t="shared" si="601"/>
        <v>0</v>
      </c>
      <c r="CP231" s="344">
        <f t="shared" si="601"/>
        <v>0</v>
      </c>
      <c r="CQ231" s="344">
        <f t="shared" si="601"/>
        <v>0</v>
      </c>
      <c r="CR231" s="344">
        <f t="shared" si="601"/>
        <v>0</v>
      </c>
      <c r="CS231" s="344">
        <f t="shared" si="601"/>
        <v>0</v>
      </c>
    </row>
    <row r="232" spans="1:97" s="372" customFormat="1" x14ac:dyDescent="0.35">
      <c r="A232" s="337">
        <f t="shared" ref="A232:C232" si="602">A198</f>
        <v>0</v>
      </c>
      <c r="B232" s="337" t="str">
        <f t="shared" si="602"/>
        <v>0 0</v>
      </c>
      <c r="C232" s="344">
        <f t="shared" si="602"/>
        <v>0</v>
      </c>
      <c r="D232" s="344">
        <f ca="1">IFERROR('JA basår'!AD16+'JA basår'!AD46,0)</f>
        <v>0</v>
      </c>
      <c r="E232" s="344">
        <f t="shared" ref="E232:BP232" ca="1" si="603">IF(E$157="beräknas ej",0,D232*IF(E$222&gt;$D$217,1,IF(E$222&lt;=$C$217,$C$216,$D$216))*IFERROR(INDEX($B$148:$E$154,MATCH($A232,$A$148:$A$154,0),MATCH(E$222,$B$146:$E$146,1)),0))</f>
        <v>0</v>
      </c>
      <c r="F232" s="344">
        <f t="shared" ca="1" si="603"/>
        <v>0</v>
      </c>
      <c r="G232" s="344">
        <f t="shared" ca="1" si="603"/>
        <v>0</v>
      </c>
      <c r="H232" s="344">
        <f t="shared" ca="1" si="603"/>
        <v>0</v>
      </c>
      <c r="I232" s="344">
        <f t="shared" ca="1" si="603"/>
        <v>0</v>
      </c>
      <c r="J232" s="344">
        <f t="shared" ca="1" si="603"/>
        <v>0</v>
      </c>
      <c r="K232" s="344">
        <f t="shared" ca="1" si="603"/>
        <v>0</v>
      </c>
      <c r="L232" s="344">
        <f t="shared" ca="1" si="603"/>
        <v>0</v>
      </c>
      <c r="M232" s="344">
        <f t="shared" ca="1" si="603"/>
        <v>0</v>
      </c>
      <c r="N232" s="344">
        <f t="shared" ca="1" si="603"/>
        <v>0</v>
      </c>
      <c r="O232" s="344">
        <f t="shared" ca="1" si="603"/>
        <v>0</v>
      </c>
      <c r="P232" s="344">
        <f t="shared" ca="1" si="603"/>
        <v>0</v>
      </c>
      <c r="Q232" s="344">
        <f t="shared" ca="1" si="603"/>
        <v>0</v>
      </c>
      <c r="R232" s="344">
        <f t="shared" ca="1" si="603"/>
        <v>0</v>
      </c>
      <c r="S232" s="344">
        <f t="shared" ca="1" si="603"/>
        <v>0</v>
      </c>
      <c r="T232" s="344">
        <f t="shared" ca="1" si="603"/>
        <v>0</v>
      </c>
      <c r="U232" s="344">
        <f t="shared" ca="1" si="603"/>
        <v>0</v>
      </c>
      <c r="V232" s="344">
        <f t="shared" ca="1" si="603"/>
        <v>0</v>
      </c>
      <c r="W232" s="344">
        <f t="shared" ca="1" si="603"/>
        <v>0</v>
      </c>
      <c r="X232" s="344">
        <f t="shared" ca="1" si="603"/>
        <v>0</v>
      </c>
      <c r="Y232" s="344">
        <f t="shared" ca="1" si="603"/>
        <v>0</v>
      </c>
      <c r="Z232" s="344">
        <f t="shared" ca="1" si="603"/>
        <v>0</v>
      </c>
      <c r="AA232" s="344">
        <f t="shared" ca="1" si="603"/>
        <v>0</v>
      </c>
      <c r="AB232" s="344">
        <f t="shared" ca="1" si="603"/>
        <v>0</v>
      </c>
      <c r="AC232" s="344">
        <f t="shared" ca="1" si="603"/>
        <v>0</v>
      </c>
      <c r="AD232" s="344">
        <f t="shared" ca="1" si="603"/>
        <v>0</v>
      </c>
      <c r="AE232" s="344">
        <f t="shared" ca="1" si="603"/>
        <v>0</v>
      </c>
      <c r="AF232" s="344">
        <f t="shared" ca="1" si="603"/>
        <v>0</v>
      </c>
      <c r="AG232" s="344">
        <f t="shared" ca="1" si="603"/>
        <v>0</v>
      </c>
      <c r="AH232" s="344">
        <f t="shared" ca="1" si="603"/>
        <v>0</v>
      </c>
      <c r="AI232" s="344">
        <f t="shared" ca="1" si="603"/>
        <v>0</v>
      </c>
      <c r="AJ232" s="344">
        <f t="shared" ca="1" si="603"/>
        <v>0</v>
      </c>
      <c r="AK232" s="344">
        <f t="shared" ca="1" si="603"/>
        <v>0</v>
      </c>
      <c r="AL232" s="344">
        <f t="shared" ca="1" si="603"/>
        <v>0</v>
      </c>
      <c r="AM232" s="344">
        <f t="shared" ca="1" si="603"/>
        <v>0</v>
      </c>
      <c r="AN232" s="344">
        <f t="shared" ca="1" si="603"/>
        <v>0</v>
      </c>
      <c r="AO232" s="344">
        <f t="shared" ca="1" si="603"/>
        <v>0</v>
      </c>
      <c r="AP232" s="344">
        <f t="shared" ca="1" si="603"/>
        <v>0</v>
      </c>
      <c r="AQ232" s="344">
        <f t="shared" ca="1" si="603"/>
        <v>0</v>
      </c>
      <c r="AR232" s="344">
        <f t="shared" ca="1" si="603"/>
        <v>0</v>
      </c>
      <c r="AS232" s="344">
        <f t="shared" ca="1" si="603"/>
        <v>0</v>
      </c>
      <c r="AT232" s="344">
        <f t="shared" ca="1" si="603"/>
        <v>0</v>
      </c>
      <c r="AU232" s="344">
        <f t="shared" ca="1" si="603"/>
        <v>0</v>
      </c>
      <c r="AV232" s="344">
        <f t="shared" ca="1" si="603"/>
        <v>0</v>
      </c>
      <c r="AW232" s="344">
        <f t="shared" ca="1" si="603"/>
        <v>0</v>
      </c>
      <c r="AX232" s="344">
        <f t="shared" ca="1" si="603"/>
        <v>0</v>
      </c>
      <c r="AY232" s="344">
        <f t="shared" ca="1" si="603"/>
        <v>0</v>
      </c>
      <c r="AZ232" s="344">
        <f t="shared" ca="1" si="603"/>
        <v>0</v>
      </c>
      <c r="BA232" s="344">
        <f t="shared" ca="1" si="603"/>
        <v>0</v>
      </c>
      <c r="BB232" s="344">
        <f t="shared" ca="1" si="603"/>
        <v>0</v>
      </c>
      <c r="BC232" s="344">
        <f t="shared" ca="1" si="603"/>
        <v>0</v>
      </c>
      <c r="BD232" s="344">
        <f t="shared" ca="1" si="603"/>
        <v>0</v>
      </c>
      <c r="BE232" s="344">
        <f t="shared" ca="1" si="603"/>
        <v>0</v>
      </c>
      <c r="BF232" s="344">
        <f t="shared" ca="1" si="603"/>
        <v>0</v>
      </c>
      <c r="BG232" s="344">
        <f t="shared" ca="1" si="603"/>
        <v>0</v>
      </c>
      <c r="BH232" s="344">
        <f t="shared" ca="1" si="603"/>
        <v>0</v>
      </c>
      <c r="BI232" s="344">
        <f t="shared" ca="1" si="603"/>
        <v>0</v>
      </c>
      <c r="BJ232" s="344">
        <f t="shared" ca="1" si="603"/>
        <v>0</v>
      </c>
      <c r="BK232" s="344">
        <f t="shared" ca="1" si="603"/>
        <v>0</v>
      </c>
      <c r="BL232" s="344">
        <f t="shared" ca="1" si="603"/>
        <v>0</v>
      </c>
      <c r="BM232" s="344">
        <f t="shared" ca="1" si="603"/>
        <v>0</v>
      </c>
      <c r="BN232" s="344">
        <f t="shared" ca="1" si="603"/>
        <v>0</v>
      </c>
      <c r="BO232" s="344">
        <f t="shared" ca="1" si="603"/>
        <v>0</v>
      </c>
      <c r="BP232" s="344">
        <f t="shared" ca="1" si="603"/>
        <v>0</v>
      </c>
      <c r="BQ232" s="344">
        <f t="shared" ref="BQ232:CS232" ca="1" si="604">IF(BQ$157="beräknas ej",0,BP232*IF(BQ$222&gt;$D$217,1,IF(BQ$222&lt;=$C$217,$C$216,$D$216))*IFERROR(INDEX($B$148:$E$154,MATCH($A232,$A$148:$A$154,0),MATCH(BQ$222,$B$146:$E$146,1)),0))</f>
        <v>0</v>
      </c>
      <c r="BR232" s="344">
        <f t="shared" ca="1" si="604"/>
        <v>0</v>
      </c>
      <c r="BS232" s="344">
        <f t="shared" ca="1" si="604"/>
        <v>0</v>
      </c>
      <c r="BT232" s="344">
        <f t="shared" ca="1" si="604"/>
        <v>0</v>
      </c>
      <c r="BU232" s="344">
        <f t="shared" si="604"/>
        <v>0</v>
      </c>
      <c r="BV232" s="344">
        <f t="shared" si="604"/>
        <v>0</v>
      </c>
      <c r="BW232" s="344">
        <f t="shared" si="604"/>
        <v>0</v>
      </c>
      <c r="BX232" s="344">
        <f t="shared" si="604"/>
        <v>0</v>
      </c>
      <c r="BY232" s="344">
        <f t="shared" si="604"/>
        <v>0</v>
      </c>
      <c r="BZ232" s="344">
        <f t="shared" si="604"/>
        <v>0</v>
      </c>
      <c r="CA232" s="344">
        <f t="shared" si="604"/>
        <v>0</v>
      </c>
      <c r="CB232" s="344">
        <f t="shared" si="604"/>
        <v>0</v>
      </c>
      <c r="CC232" s="344">
        <f t="shared" si="604"/>
        <v>0</v>
      </c>
      <c r="CD232" s="344">
        <f t="shared" si="604"/>
        <v>0</v>
      </c>
      <c r="CE232" s="344">
        <f t="shared" si="604"/>
        <v>0</v>
      </c>
      <c r="CF232" s="344">
        <f t="shared" si="604"/>
        <v>0</v>
      </c>
      <c r="CG232" s="344">
        <f t="shared" si="604"/>
        <v>0</v>
      </c>
      <c r="CH232" s="344">
        <f t="shared" si="604"/>
        <v>0</v>
      </c>
      <c r="CI232" s="344">
        <f t="shared" si="604"/>
        <v>0</v>
      </c>
      <c r="CJ232" s="344">
        <f t="shared" si="604"/>
        <v>0</v>
      </c>
      <c r="CK232" s="344">
        <f t="shared" si="604"/>
        <v>0</v>
      </c>
      <c r="CL232" s="344">
        <f t="shared" si="604"/>
        <v>0</v>
      </c>
      <c r="CM232" s="344">
        <f t="shared" si="604"/>
        <v>0</v>
      </c>
      <c r="CN232" s="344">
        <f t="shared" si="604"/>
        <v>0</v>
      </c>
      <c r="CO232" s="344">
        <f t="shared" si="604"/>
        <v>0</v>
      </c>
      <c r="CP232" s="344">
        <f t="shared" si="604"/>
        <v>0</v>
      </c>
      <c r="CQ232" s="344">
        <f t="shared" si="604"/>
        <v>0</v>
      </c>
      <c r="CR232" s="344">
        <f t="shared" si="604"/>
        <v>0</v>
      </c>
      <c r="CS232" s="344">
        <f t="shared" si="604"/>
        <v>0</v>
      </c>
    </row>
    <row r="233" spans="1:97" s="372" customFormat="1" x14ac:dyDescent="0.35">
      <c r="A233" s="337">
        <f t="shared" ref="A233:C233" si="605">A199</f>
        <v>0</v>
      </c>
      <c r="B233" s="337" t="str">
        <f t="shared" si="605"/>
        <v>0 0</v>
      </c>
      <c r="C233" s="344">
        <f t="shared" si="605"/>
        <v>0</v>
      </c>
      <c r="D233" s="344">
        <f ca="1">IFERROR('JA basår'!AD17+'JA basår'!AD47,0)</f>
        <v>0</v>
      </c>
      <c r="E233" s="344">
        <f t="shared" ref="E233:BP233" ca="1" si="606">IF(E$157="beräknas ej",0,D233*IF(E$222&gt;$D$217,1,IF(E$222&lt;=$C$217,$C$216,$D$216))*IFERROR(INDEX($B$148:$E$154,MATCH($A233,$A$148:$A$154,0),MATCH(E$222,$B$146:$E$146,1)),0))</f>
        <v>0</v>
      </c>
      <c r="F233" s="344">
        <f t="shared" ca="1" si="606"/>
        <v>0</v>
      </c>
      <c r="G233" s="344">
        <f t="shared" ca="1" si="606"/>
        <v>0</v>
      </c>
      <c r="H233" s="344">
        <f t="shared" ca="1" si="606"/>
        <v>0</v>
      </c>
      <c r="I233" s="344">
        <f t="shared" ca="1" si="606"/>
        <v>0</v>
      </c>
      <c r="J233" s="344">
        <f t="shared" ca="1" si="606"/>
        <v>0</v>
      </c>
      <c r="K233" s="344">
        <f t="shared" ca="1" si="606"/>
        <v>0</v>
      </c>
      <c r="L233" s="344">
        <f t="shared" ca="1" si="606"/>
        <v>0</v>
      </c>
      <c r="M233" s="344">
        <f t="shared" ca="1" si="606"/>
        <v>0</v>
      </c>
      <c r="N233" s="344">
        <f t="shared" ca="1" si="606"/>
        <v>0</v>
      </c>
      <c r="O233" s="344">
        <f t="shared" ca="1" si="606"/>
        <v>0</v>
      </c>
      <c r="P233" s="344">
        <f t="shared" ca="1" si="606"/>
        <v>0</v>
      </c>
      <c r="Q233" s="344">
        <f t="shared" ca="1" si="606"/>
        <v>0</v>
      </c>
      <c r="R233" s="344">
        <f t="shared" ca="1" si="606"/>
        <v>0</v>
      </c>
      <c r="S233" s="344">
        <f t="shared" ca="1" si="606"/>
        <v>0</v>
      </c>
      <c r="T233" s="344">
        <f t="shared" ca="1" si="606"/>
        <v>0</v>
      </c>
      <c r="U233" s="344">
        <f t="shared" ca="1" si="606"/>
        <v>0</v>
      </c>
      <c r="V233" s="344">
        <f t="shared" ca="1" si="606"/>
        <v>0</v>
      </c>
      <c r="W233" s="344">
        <f t="shared" ca="1" si="606"/>
        <v>0</v>
      </c>
      <c r="X233" s="344">
        <f t="shared" ca="1" si="606"/>
        <v>0</v>
      </c>
      <c r="Y233" s="344">
        <f t="shared" ca="1" si="606"/>
        <v>0</v>
      </c>
      <c r="Z233" s="344">
        <f t="shared" ca="1" si="606"/>
        <v>0</v>
      </c>
      <c r="AA233" s="344">
        <f t="shared" ca="1" si="606"/>
        <v>0</v>
      </c>
      <c r="AB233" s="344">
        <f t="shared" ca="1" si="606"/>
        <v>0</v>
      </c>
      <c r="AC233" s="344">
        <f t="shared" ca="1" si="606"/>
        <v>0</v>
      </c>
      <c r="AD233" s="344">
        <f t="shared" ca="1" si="606"/>
        <v>0</v>
      </c>
      <c r="AE233" s="344">
        <f t="shared" ca="1" si="606"/>
        <v>0</v>
      </c>
      <c r="AF233" s="344">
        <f t="shared" ca="1" si="606"/>
        <v>0</v>
      </c>
      <c r="AG233" s="344">
        <f t="shared" ca="1" si="606"/>
        <v>0</v>
      </c>
      <c r="AH233" s="344">
        <f t="shared" ca="1" si="606"/>
        <v>0</v>
      </c>
      <c r="AI233" s="344">
        <f t="shared" ca="1" si="606"/>
        <v>0</v>
      </c>
      <c r="AJ233" s="344">
        <f t="shared" ca="1" si="606"/>
        <v>0</v>
      </c>
      <c r="AK233" s="344">
        <f t="shared" ca="1" si="606"/>
        <v>0</v>
      </c>
      <c r="AL233" s="344">
        <f t="shared" ca="1" si="606"/>
        <v>0</v>
      </c>
      <c r="AM233" s="344">
        <f t="shared" ca="1" si="606"/>
        <v>0</v>
      </c>
      <c r="AN233" s="344">
        <f t="shared" ca="1" si="606"/>
        <v>0</v>
      </c>
      <c r="AO233" s="344">
        <f t="shared" ca="1" si="606"/>
        <v>0</v>
      </c>
      <c r="AP233" s="344">
        <f t="shared" ca="1" si="606"/>
        <v>0</v>
      </c>
      <c r="AQ233" s="344">
        <f t="shared" ca="1" si="606"/>
        <v>0</v>
      </c>
      <c r="AR233" s="344">
        <f t="shared" ca="1" si="606"/>
        <v>0</v>
      </c>
      <c r="AS233" s="344">
        <f t="shared" ca="1" si="606"/>
        <v>0</v>
      </c>
      <c r="AT233" s="344">
        <f t="shared" ca="1" si="606"/>
        <v>0</v>
      </c>
      <c r="AU233" s="344">
        <f t="shared" ca="1" si="606"/>
        <v>0</v>
      </c>
      <c r="AV233" s="344">
        <f t="shared" ca="1" si="606"/>
        <v>0</v>
      </c>
      <c r="AW233" s="344">
        <f t="shared" ca="1" si="606"/>
        <v>0</v>
      </c>
      <c r="AX233" s="344">
        <f t="shared" ca="1" si="606"/>
        <v>0</v>
      </c>
      <c r="AY233" s="344">
        <f t="shared" ca="1" si="606"/>
        <v>0</v>
      </c>
      <c r="AZ233" s="344">
        <f t="shared" ca="1" si="606"/>
        <v>0</v>
      </c>
      <c r="BA233" s="344">
        <f t="shared" ca="1" si="606"/>
        <v>0</v>
      </c>
      <c r="BB233" s="344">
        <f t="shared" ca="1" si="606"/>
        <v>0</v>
      </c>
      <c r="BC233" s="344">
        <f t="shared" ca="1" si="606"/>
        <v>0</v>
      </c>
      <c r="BD233" s="344">
        <f t="shared" ca="1" si="606"/>
        <v>0</v>
      </c>
      <c r="BE233" s="344">
        <f t="shared" ca="1" si="606"/>
        <v>0</v>
      </c>
      <c r="BF233" s="344">
        <f t="shared" ca="1" si="606"/>
        <v>0</v>
      </c>
      <c r="BG233" s="344">
        <f t="shared" ca="1" si="606"/>
        <v>0</v>
      </c>
      <c r="BH233" s="344">
        <f t="shared" ca="1" si="606"/>
        <v>0</v>
      </c>
      <c r="BI233" s="344">
        <f t="shared" ca="1" si="606"/>
        <v>0</v>
      </c>
      <c r="BJ233" s="344">
        <f t="shared" ca="1" si="606"/>
        <v>0</v>
      </c>
      <c r="BK233" s="344">
        <f t="shared" ca="1" si="606"/>
        <v>0</v>
      </c>
      <c r="BL233" s="344">
        <f t="shared" ca="1" si="606"/>
        <v>0</v>
      </c>
      <c r="BM233" s="344">
        <f t="shared" ca="1" si="606"/>
        <v>0</v>
      </c>
      <c r="BN233" s="344">
        <f t="shared" ca="1" si="606"/>
        <v>0</v>
      </c>
      <c r="BO233" s="344">
        <f t="shared" ca="1" si="606"/>
        <v>0</v>
      </c>
      <c r="BP233" s="344">
        <f t="shared" ca="1" si="606"/>
        <v>0</v>
      </c>
      <c r="BQ233" s="344">
        <f t="shared" ref="BQ233:CS233" ca="1" si="607">IF(BQ$157="beräknas ej",0,BP233*IF(BQ$222&gt;$D$217,1,IF(BQ$222&lt;=$C$217,$C$216,$D$216))*IFERROR(INDEX($B$148:$E$154,MATCH($A233,$A$148:$A$154,0),MATCH(BQ$222,$B$146:$E$146,1)),0))</f>
        <v>0</v>
      </c>
      <c r="BR233" s="344">
        <f t="shared" ca="1" si="607"/>
        <v>0</v>
      </c>
      <c r="BS233" s="344">
        <f t="shared" ca="1" si="607"/>
        <v>0</v>
      </c>
      <c r="BT233" s="344">
        <f t="shared" ca="1" si="607"/>
        <v>0</v>
      </c>
      <c r="BU233" s="344">
        <f t="shared" si="607"/>
        <v>0</v>
      </c>
      <c r="BV233" s="344">
        <f t="shared" si="607"/>
        <v>0</v>
      </c>
      <c r="BW233" s="344">
        <f t="shared" si="607"/>
        <v>0</v>
      </c>
      <c r="BX233" s="344">
        <f t="shared" si="607"/>
        <v>0</v>
      </c>
      <c r="BY233" s="344">
        <f t="shared" si="607"/>
        <v>0</v>
      </c>
      <c r="BZ233" s="344">
        <f t="shared" si="607"/>
        <v>0</v>
      </c>
      <c r="CA233" s="344">
        <f t="shared" si="607"/>
        <v>0</v>
      </c>
      <c r="CB233" s="344">
        <f t="shared" si="607"/>
        <v>0</v>
      </c>
      <c r="CC233" s="344">
        <f t="shared" si="607"/>
        <v>0</v>
      </c>
      <c r="CD233" s="344">
        <f t="shared" si="607"/>
        <v>0</v>
      </c>
      <c r="CE233" s="344">
        <f t="shared" si="607"/>
        <v>0</v>
      </c>
      <c r="CF233" s="344">
        <f t="shared" si="607"/>
        <v>0</v>
      </c>
      <c r="CG233" s="344">
        <f t="shared" si="607"/>
        <v>0</v>
      </c>
      <c r="CH233" s="344">
        <f t="shared" si="607"/>
        <v>0</v>
      </c>
      <c r="CI233" s="344">
        <f t="shared" si="607"/>
        <v>0</v>
      </c>
      <c r="CJ233" s="344">
        <f t="shared" si="607"/>
        <v>0</v>
      </c>
      <c r="CK233" s="344">
        <f t="shared" si="607"/>
        <v>0</v>
      </c>
      <c r="CL233" s="344">
        <f t="shared" si="607"/>
        <v>0</v>
      </c>
      <c r="CM233" s="344">
        <f t="shared" si="607"/>
        <v>0</v>
      </c>
      <c r="CN233" s="344">
        <f t="shared" si="607"/>
        <v>0</v>
      </c>
      <c r="CO233" s="344">
        <f t="shared" si="607"/>
        <v>0</v>
      </c>
      <c r="CP233" s="344">
        <f t="shared" si="607"/>
        <v>0</v>
      </c>
      <c r="CQ233" s="344">
        <f t="shared" si="607"/>
        <v>0</v>
      </c>
      <c r="CR233" s="344">
        <f t="shared" si="607"/>
        <v>0</v>
      </c>
      <c r="CS233" s="344">
        <f t="shared" si="607"/>
        <v>0</v>
      </c>
    </row>
    <row r="234" spans="1:97" s="372" customFormat="1" x14ac:dyDescent="0.35">
      <c r="A234" s="337">
        <f t="shared" ref="A234:C234" si="608">A200</f>
        <v>0</v>
      </c>
      <c r="B234" s="337" t="str">
        <f t="shared" si="608"/>
        <v>0 0</v>
      </c>
      <c r="C234" s="344">
        <f t="shared" si="608"/>
        <v>0</v>
      </c>
      <c r="D234" s="344">
        <f ca="1">IFERROR('JA basår'!AD18+'JA basår'!AD48,0)</f>
        <v>0</v>
      </c>
      <c r="E234" s="344">
        <f t="shared" ref="E234:BP234" ca="1" si="609">IF(E$157="beräknas ej",0,D234*IF(E$222&gt;$D$217,1,IF(E$222&lt;=$C$217,$C$216,$D$216))*IFERROR(INDEX($B$148:$E$154,MATCH($A234,$A$148:$A$154,0),MATCH(E$222,$B$146:$E$146,1)),0))</f>
        <v>0</v>
      </c>
      <c r="F234" s="344">
        <f t="shared" ca="1" si="609"/>
        <v>0</v>
      </c>
      <c r="G234" s="344">
        <f t="shared" ca="1" si="609"/>
        <v>0</v>
      </c>
      <c r="H234" s="344">
        <f t="shared" ca="1" si="609"/>
        <v>0</v>
      </c>
      <c r="I234" s="344">
        <f t="shared" ca="1" si="609"/>
        <v>0</v>
      </c>
      <c r="J234" s="344">
        <f t="shared" ca="1" si="609"/>
        <v>0</v>
      </c>
      <c r="K234" s="344">
        <f t="shared" ca="1" si="609"/>
        <v>0</v>
      </c>
      <c r="L234" s="344">
        <f t="shared" ca="1" si="609"/>
        <v>0</v>
      </c>
      <c r="M234" s="344">
        <f t="shared" ca="1" si="609"/>
        <v>0</v>
      </c>
      <c r="N234" s="344">
        <f t="shared" ca="1" si="609"/>
        <v>0</v>
      </c>
      <c r="O234" s="344">
        <f t="shared" ca="1" si="609"/>
        <v>0</v>
      </c>
      <c r="P234" s="344">
        <f t="shared" ca="1" si="609"/>
        <v>0</v>
      </c>
      <c r="Q234" s="344">
        <f t="shared" ca="1" si="609"/>
        <v>0</v>
      </c>
      <c r="R234" s="344">
        <f t="shared" ca="1" si="609"/>
        <v>0</v>
      </c>
      <c r="S234" s="344">
        <f t="shared" ca="1" si="609"/>
        <v>0</v>
      </c>
      <c r="T234" s="344">
        <f t="shared" ca="1" si="609"/>
        <v>0</v>
      </c>
      <c r="U234" s="344">
        <f t="shared" ca="1" si="609"/>
        <v>0</v>
      </c>
      <c r="V234" s="344">
        <f t="shared" ca="1" si="609"/>
        <v>0</v>
      </c>
      <c r="W234" s="344">
        <f t="shared" ca="1" si="609"/>
        <v>0</v>
      </c>
      <c r="X234" s="344">
        <f t="shared" ca="1" si="609"/>
        <v>0</v>
      </c>
      <c r="Y234" s="344">
        <f t="shared" ca="1" si="609"/>
        <v>0</v>
      </c>
      <c r="Z234" s="344">
        <f t="shared" ca="1" si="609"/>
        <v>0</v>
      </c>
      <c r="AA234" s="344">
        <f t="shared" ca="1" si="609"/>
        <v>0</v>
      </c>
      <c r="AB234" s="344">
        <f t="shared" ca="1" si="609"/>
        <v>0</v>
      </c>
      <c r="AC234" s="344">
        <f t="shared" ca="1" si="609"/>
        <v>0</v>
      </c>
      <c r="AD234" s="344">
        <f t="shared" ca="1" si="609"/>
        <v>0</v>
      </c>
      <c r="AE234" s="344">
        <f t="shared" ca="1" si="609"/>
        <v>0</v>
      </c>
      <c r="AF234" s="344">
        <f t="shared" ca="1" si="609"/>
        <v>0</v>
      </c>
      <c r="AG234" s="344">
        <f t="shared" ca="1" si="609"/>
        <v>0</v>
      </c>
      <c r="AH234" s="344">
        <f t="shared" ca="1" si="609"/>
        <v>0</v>
      </c>
      <c r="AI234" s="344">
        <f t="shared" ca="1" si="609"/>
        <v>0</v>
      </c>
      <c r="AJ234" s="344">
        <f t="shared" ca="1" si="609"/>
        <v>0</v>
      </c>
      <c r="AK234" s="344">
        <f t="shared" ca="1" si="609"/>
        <v>0</v>
      </c>
      <c r="AL234" s="344">
        <f t="shared" ca="1" si="609"/>
        <v>0</v>
      </c>
      <c r="AM234" s="344">
        <f t="shared" ca="1" si="609"/>
        <v>0</v>
      </c>
      <c r="AN234" s="344">
        <f t="shared" ca="1" si="609"/>
        <v>0</v>
      </c>
      <c r="AO234" s="344">
        <f t="shared" ca="1" si="609"/>
        <v>0</v>
      </c>
      <c r="AP234" s="344">
        <f t="shared" ca="1" si="609"/>
        <v>0</v>
      </c>
      <c r="AQ234" s="344">
        <f t="shared" ca="1" si="609"/>
        <v>0</v>
      </c>
      <c r="AR234" s="344">
        <f t="shared" ca="1" si="609"/>
        <v>0</v>
      </c>
      <c r="AS234" s="344">
        <f t="shared" ca="1" si="609"/>
        <v>0</v>
      </c>
      <c r="AT234" s="344">
        <f t="shared" ca="1" si="609"/>
        <v>0</v>
      </c>
      <c r="AU234" s="344">
        <f t="shared" ca="1" si="609"/>
        <v>0</v>
      </c>
      <c r="AV234" s="344">
        <f t="shared" ca="1" si="609"/>
        <v>0</v>
      </c>
      <c r="AW234" s="344">
        <f t="shared" ca="1" si="609"/>
        <v>0</v>
      </c>
      <c r="AX234" s="344">
        <f t="shared" ca="1" si="609"/>
        <v>0</v>
      </c>
      <c r="AY234" s="344">
        <f t="shared" ca="1" si="609"/>
        <v>0</v>
      </c>
      <c r="AZ234" s="344">
        <f t="shared" ca="1" si="609"/>
        <v>0</v>
      </c>
      <c r="BA234" s="344">
        <f t="shared" ca="1" si="609"/>
        <v>0</v>
      </c>
      <c r="BB234" s="344">
        <f t="shared" ca="1" si="609"/>
        <v>0</v>
      </c>
      <c r="BC234" s="344">
        <f t="shared" ca="1" si="609"/>
        <v>0</v>
      </c>
      <c r="BD234" s="344">
        <f t="shared" ca="1" si="609"/>
        <v>0</v>
      </c>
      <c r="BE234" s="344">
        <f t="shared" ca="1" si="609"/>
        <v>0</v>
      </c>
      <c r="BF234" s="344">
        <f t="shared" ca="1" si="609"/>
        <v>0</v>
      </c>
      <c r="BG234" s="344">
        <f t="shared" ca="1" si="609"/>
        <v>0</v>
      </c>
      <c r="BH234" s="344">
        <f t="shared" ca="1" si="609"/>
        <v>0</v>
      </c>
      <c r="BI234" s="344">
        <f t="shared" ca="1" si="609"/>
        <v>0</v>
      </c>
      <c r="BJ234" s="344">
        <f t="shared" ca="1" si="609"/>
        <v>0</v>
      </c>
      <c r="BK234" s="344">
        <f t="shared" ca="1" si="609"/>
        <v>0</v>
      </c>
      <c r="BL234" s="344">
        <f t="shared" ca="1" si="609"/>
        <v>0</v>
      </c>
      <c r="BM234" s="344">
        <f t="shared" ca="1" si="609"/>
        <v>0</v>
      </c>
      <c r="BN234" s="344">
        <f t="shared" ca="1" si="609"/>
        <v>0</v>
      </c>
      <c r="BO234" s="344">
        <f t="shared" ca="1" si="609"/>
        <v>0</v>
      </c>
      <c r="BP234" s="344">
        <f t="shared" ca="1" si="609"/>
        <v>0</v>
      </c>
      <c r="BQ234" s="344">
        <f t="shared" ref="BQ234:CS234" ca="1" si="610">IF(BQ$157="beräknas ej",0,BP234*IF(BQ$222&gt;$D$217,1,IF(BQ$222&lt;=$C$217,$C$216,$D$216))*IFERROR(INDEX($B$148:$E$154,MATCH($A234,$A$148:$A$154,0),MATCH(BQ$222,$B$146:$E$146,1)),0))</f>
        <v>0</v>
      </c>
      <c r="BR234" s="344">
        <f t="shared" ca="1" si="610"/>
        <v>0</v>
      </c>
      <c r="BS234" s="344">
        <f t="shared" ca="1" si="610"/>
        <v>0</v>
      </c>
      <c r="BT234" s="344">
        <f t="shared" ca="1" si="610"/>
        <v>0</v>
      </c>
      <c r="BU234" s="344">
        <f t="shared" si="610"/>
        <v>0</v>
      </c>
      <c r="BV234" s="344">
        <f t="shared" si="610"/>
        <v>0</v>
      </c>
      <c r="BW234" s="344">
        <f t="shared" si="610"/>
        <v>0</v>
      </c>
      <c r="BX234" s="344">
        <f t="shared" si="610"/>
        <v>0</v>
      </c>
      <c r="BY234" s="344">
        <f t="shared" si="610"/>
        <v>0</v>
      </c>
      <c r="BZ234" s="344">
        <f t="shared" si="610"/>
        <v>0</v>
      </c>
      <c r="CA234" s="344">
        <f t="shared" si="610"/>
        <v>0</v>
      </c>
      <c r="CB234" s="344">
        <f t="shared" si="610"/>
        <v>0</v>
      </c>
      <c r="CC234" s="344">
        <f t="shared" si="610"/>
        <v>0</v>
      </c>
      <c r="CD234" s="344">
        <f t="shared" si="610"/>
        <v>0</v>
      </c>
      <c r="CE234" s="344">
        <f t="shared" si="610"/>
        <v>0</v>
      </c>
      <c r="CF234" s="344">
        <f t="shared" si="610"/>
        <v>0</v>
      </c>
      <c r="CG234" s="344">
        <f t="shared" si="610"/>
        <v>0</v>
      </c>
      <c r="CH234" s="344">
        <f t="shared" si="610"/>
        <v>0</v>
      </c>
      <c r="CI234" s="344">
        <f t="shared" si="610"/>
        <v>0</v>
      </c>
      <c r="CJ234" s="344">
        <f t="shared" si="610"/>
        <v>0</v>
      </c>
      <c r="CK234" s="344">
        <f t="shared" si="610"/>
        <v>0</v>
      </c>
      <c r="CL234" s="344">
        <f t="shared" si="610"/>
        <v>0</v>
      </c>
      <c r="CM234" s="344">
        <f t="shared" si="610"/>
        <v>0</v>
      </c>
      <c r="CN234" s="344">
        <f t="shared" si="610"/>
        <v>0</v>
      </c>
      <c r="CO234" s="344">
        <f t="shared" si="610"/>
        <v>0</v>
      </c>
      <c r="CP234" s="344">
        <f t="shared" si="610"/>
        <v>0</v>
      </c>
      <c r="CQ234" s="344">
        <f t="shared" si="610"/>
        <v>0</v>
      </c>
      <c r="CR234" s="344">
        <f t="shared" si="610"/>
        <v>0</v>
      </c>
      <c r="CS234" s="344">
        <f t="shared" si="610"/>
        <v>0</v>
      </c>
    </row>
    <row r="235" spans="1:97" s="372" customFormat="1" x14ac:dyDescent="0.35">
      <c r="A235" s="337">
        <f t="shared" ref="A235:C235" si="611">A201</f>
        <v>0</v>
      </c>
      <c r="B235" s="337" t="str">
        <f t="shared" si="611"/>
        <v>0 0</v>
      </c>
      <c r="C235" s="344">
        <f t="shared" si="611"/>
        <v>0</v>
      </c>
      <c r="D235" s="344">
        <f ca="1">IFERROR('JA basår'!AD19+'JA basår'!AD49,0)</f>
        <v>0</v>
      </c>
      <c r="E235" s="344">
        <f t="shared" ref="E235:BP235" ca="1" si="612">IF(E$157="beräknas ej",0,D235*IF(E$222&gt;$D$217,1,IF(E$222&lt;=$C$217,$C$216,$D$216))*IFERROR(INDEX($B$148:$E$154,MATCH($A235,$A$148:$A$154,0),MATCH(E$222,$B$146:$E$146,1)),0))</f>
        <v>0</v>
      </c>
      <c r="F235" s="344">
        <f t="shared" ca="1" si="612"/>
        <v>0</v>
      </c>
      <c r="G235" s="344">
        <f t="shared" ca="1" si="612"/>
        <v>0</v>
      </c>
      <c r="H235" s="344">
        <f t="shared" ca="1" si="612"/>
        <v>0</v>
      </c>
      <c r="I235" s="344">
        <f t="shared" ca="1" si="612"/>
        <v>0</v>
      </c>
      <c r="J235" s="344">
        <f t="shared" ca="1" si="612"/>
        <v>0</v>
      </c>
      <c r="K235" s="344">
        <f t="shared" ca="1" si="612"/>
        <v>0</v>
      </c>
      <c r="L235" s="344">
        <f t="shared" ca="1" si="612"/>
        <v>0</v>
      </c>
      <c r="M235" s="344">
        <f t="shared" ca="1" si="612"/>
        <v>0</v>
      </c>
      <c r="N235" s="344">
        <f t="shared" ca="1" si="612"/>
        <v>0</v>
      </c>
      <c r="O235" s="344">
        <f t="shared" ca="1" si="612"/>
        <v>0</v>
      </c>
      <c r="P235" s="344">
        <f t="shared" ca="1" si="612"/>
        <v>0</v>
      </c>
      <c r="Q235" s="344">
        <f t="shared" ca="1" si="612"/>
        <v>0</v>
      </c>
      <c r="R235" s="344">
        <f t="shared" ca="1" si="612"/>
        <v>0</v>
      </c>
      <c r="S235" s="344">
        <f t="shared" ca="1" si="612"/>
        <v>0</v>
      </c>
      <c r="T235" s="344">
        <f t="shared" ca="1" si="612"/>
        <v>0</v>
      </c>
      <c r="U235" s="344">
        <f t="shared" ca="1" si="612"/>
        <v>0</v>
      </c>
      <c r="V235" s="344">
        <f t="shared" ca="1" si="612"/>
        <v>0</v>
      </c>
      <c r="W235" s="344">
        <f t="shared" ca="1" si="612"/>
        <v>0</v>
      </c>
      <c r="X235" s="344">
        <f t="shared" ca="1" si="612"/>
        <v>0</v>
      </c>
      <c r="Y235" s="344">
        <f t="shared" ca="1" si="612"/>
        <v>0</v>
      </c>
      <c r="Z235" s="344">
        <f t="shared" ca="1" si="612"/>
        <v>0</v>
      </c>
      <c r="AA235" s="344">
        <f t="shared" ca="1" si="612"/>
        <v>0</v>
      </c>
      <c r="AB235" s="344">
        <f t="shared" ca="1" si="612"/>
        <v>0</v>
      </c>
      <c r="AC235" s="344">
        <f t="shared" ca="1" si="612"/>
        <v>0</v>
      </c>
      <c r="AD235" s="344">
        <f t="shared" ca="1" si="612"/>
        <v>0</v>
      </c>
      <c r="AE235" s="344">
        <f t="shared" ca="1" si="612"/>
        <v>0</v>
      </c>
      <c r="AF235" s="344">
        <f t="shared" ca="1" si="612"/>
        <v>0</v>
      </c>
      <c r="AG235" s="344">
        <f t="shared" ca="1" si="612"/>
        <v>0</v>
      </c>
      <c r="AH235" s="344">
        <f t="shared" ca="1" si="612"/>
        <v>0</v>
      </c>
      <c r="AI235" s="344">
        <f t="shared" ca="1" si="612"/>
        <v>0</v>
      </c>
      <c r="AJ235" s="344">
        <f t="shared" ca="1" si="612"/>
        <v>0</v>
      </c>
      <c r="AK235" s="344">
        <f t="shared" ca="1" si="612"/>
        <v>0</v>
      </c>
      <c r="AL235" s="344">
        <f t="shared" ca="1" si="612"/>
        <v>0</v>
      </c>
      <c r="AM235" s="344">
        <f t="shared" ca="1" si="612"/>
        <v>0</v>
      </c>
      <c r="AN235" s="344">
        <f t="shared" ca="1" si="612"/>
        <v>0</v>
      </c>
      <c r="AO235" s="344">
        <f t="shared" ca="1" si="612"/>
        <v>0</v>
      </c>
      <c r="AP235" s="344">
        <f t="shared" ca="1" si="612"/>
        <v>0</v>
      </c>
      <c r="AQ235" s="344">
        <f t="shared" ca="1" si="612"/>
        <v>0</v>
      </c>
      <c r="AR235" s="344">
        <f t="shared" ca="1" si="612"/>
        <v>0</v>
      </c>
      <c r="AS235" s="344">
        <f t="shared" ca="1" si="612"/>
        <v>0</v>
      </c>
      <c r="AT235" s="344">
        <f t="shared" ca="1" si="612"/>
        <v>0</v>
      </c>
      <c r="AU235" s="344">
        <f t="shared" ca="1" si="612"/>
        <v>0</v>
      </c>
      <c r="AV235" s="344">
        <f t="shared" ca="1" si="612"/>
        <v>0</v>
      </c>
      <c r="AW235" s="344">
        <f t="shared" ca="1" si="612"/>
        <v>0</v>
      </c>
      <c r="AX235" s="344">
        <f t="shared" ca="1" si="612"/>
        <v>0</v>
      </c>
      <c r="AY235" s="344">
        <f t="shared" ca="1" si="612"/>
        <v>0</v>
      </c>
      <c r="AZ235" s="344">
        <f t="shared" ca="1" si="612"/>
        <v>0</v>
      </c>
      <c r="BA235" s="344">
        <f t="shared" ca="1" si="612"/>
        <v>0</v>
      </c>
      <c r="BB235" s="344">
        <f t="shared" ca="1" si="612"/>
        <v>0</v>
      </c>
      <c r="BC235" s="344">
        <f t="shared" ca="1" si="612"/>
        <v>0</v>
      </c>
      <c r="BD235" s="344">
        <f t="shared" ca="1" si="612"/>
        <v>0</v>
      </c>
      <c r="BE235" s="344">
        <f t="shared" ca="1" si="612"/>
        <v>0</v>
      </c>
      <c r="BF235" s="344">
        <f t="shared" ca="1" si="612"/>
        <v>0</v>
      </c>
      <c r="BG235" s="344">
        <f t="shared" ca="1" si="612"/>
        <v>0</v>
      </c>
      <c r="BH235" s="344">
        <f t="shared" ca="1" si="612"/>
        <v>0</v>
      </c>
      <c r="BI235" s="344">
        <f t="shared" ca="1" si="612"/>
        <v>0</v>
      </c>
      <c r="BJ235" s="344">
        <f t="shared" ca="1" si="612"/>
        <v>0</v>
      </c>
      <c r="BK235" s="344">
        <f t="shared" ca="1" si="612"/>
        <v>0</v>
      </c>
      <c r="BL235" s="344">
        <f t="shared" ca="1" si="612"/>
        <v>0</v>
      </c>
      <c r="BM235" s="344">
        <f t="shared" ca="1" si="612"/>
        <v>0</v>
      </c>
      <c r="BN235" s="344">
        <f t="shared" ca="1" si="612"/>
        <v>0</v>
      </c>
      <c r="BO235" s="344">
        <f t="shared" ca="1" si="612"/>
        <v>0</v>
      </c>
      <c r="BP235" s="344">
        <f t="shared" ca="1" si="612"/>
        <v>0</v>
      </c>
      <c r="BQ235" s="344">
        <f t="shared" ref="BQ235:CS235" ca="1" si="613">IF(BQ$157="beräknas ej",0,BP235*IF(BQ$222&gt;$D$217,1,IF(BQ$222&lt;=$C$217,$C$216,$D$216))*IFERROR(INDEX($B$148:$E$154,MATCH($A235,$A$148:$A$154,0),MATCH(BQ$222,$B$146:$E$146,1)),0))</f>
        <v>0</v>
      </c>
      <c r="BR235" s="344">
        <f t="shared" ca="1" si="613"/>
        <v>0</v>
      </c>
      <c r="BS235" s="344">
        <f t="shared" ca="1" si="613"/>
        <v>0</v>
      </c>
      <c r="BT235" s="344">
        <f t="shared" ca="1" si="613"/>
        <v>0</v>
      </c>
      <c r="BU235" s="344">
        <f t="shared" si="613"/>
        <v>0</v>
      </c>
      <c r="BV235" s="344">
        <f t="shared" si="613"/>
        <v>0</v>
      </c>
      <c r="BW235" s="344">
        <f t="shared" si="613"/>
        <v>0</v>
      </c>
      <c r="BX235" s="344">
        <f t="shared" si="613"/>
        <v>0</v>
      </c>
      <c r="BY235" s="344">
        <f t="shared" si="613"/>
        <v>0</v>
      </c>
      <c r="BZ235" s="344">
        <f t="shared" si="613"/>
        <v>0</v>
      </c>
      <c r="CA235" s="344">
        <f t="shared" si="613"/>
        <v>0</v>
      </c>
      <c r="CB235" s="344">
        <f t="shared" si="613"/>
        <v>0</v>
      </c>
      <c r="CC235" s="344">
        <f t="shared" si="613"/>
        <v>0</v>
      </c>
      <c r="CD235" s="344">
        <f t="shared" si="613"/>
        <v>0</v>
      </c>
      <c r="CE235" s="344">
        <f t="shared" si="613"/>
        <v>0</v>
      </c>
      <c r="CF235" s="344">
        <f t="shared" si="613"/>
        <v>0</v>
      </c>
      <c r="CG235" s="344">
        <f t="shared" si="613"/>
        <v>0</v>
      </c>
      <c r="CH235" s="344">
        <f t="shared" si="613"/>
        <v>0</v>
      </c>
      <c r="CI235" s="344">
        <f t="shared" si="613"/>
        <v>0</v>
      </c>
      <c r="CJ235" s="344">
        <f t="shared" si="613"/>
        <v>0</v>
      </c>
      <c r="CK235" s="344">
        <f t="shared" si="613"/>
        <v>0</v>
      </c>
      <c r="CL235" s="344">
        <f t="shared" si="613"/>
        <v>0</v>
      </c>
      <c r="CM235" s="344">
        <f t="shared" si="613"/>
        <v>0</v>
      </c>
      <c r="CN235" s="344">
        <f t="shared" si="613"/>
        <v>0</v>
      </c>
      <c r="CO235" s="344">
        <f t="shared" si="613"/>
        <v>0</v>
      </c>
      <c r="CP235" s="344">
        <f t="shared" si="613"/>
        <v>0</v>
      </c>
      <c r="CQ235" s="344">
        <f t="shared" si="613"/>
        <v>0</v>
      </c>
      <c r="CR235" s="344">
        <f t="shared" si="613"/>
        <v>0</v>
      </c>
      <c r="CS235" s="344">
        <f t="shared" si="613"/>
        <v>0</v>
      </c>
    </row>
    <row r="236" spans="1:97" s="372" customFormat="1" x14ac:dyDescent="0.35">
      <c r="A236" s="337">
        <f t="shared" ref="A236:C236" si="614">A202</f>
        <v>0</v>
      </c>
      <c r="B236" s="337" t="str">
        <f t="shared" si="614"/>
        <v>0 0</v>
      </c>
      <c r="C236" s="344">
        <f t="shared" si="614"/>
        <v>0</v>
      </c>
      <c r="D236" s="344">
        <f ca="1">IFERROR('JA basår'!AD20+'JA basår'!AD50,0)</f>
        <v>0</v>
      </c>
      <c r="E236" s="344">
        <f t="shared" ref="E236:BP236" ca="1" si="615">IF(E$157="beräknas ej",0,D236*IF(E$222&gt;$D$217,1,IF(E$222&lt;=$C$217,$C$216,$D$216))*IFERROR(INDEX($B$148:$E$154,MATCH($A236,$A$148:$A$154,0),MATCH(E$222,$B$146:$E$146,1)),0))</f>
        <v>0</v>
      </c>
      <c r="F236" s="344">
        <f t="shared" ca="1" si="615"/>
        <v>0</v>
      </c>
      <c r="G236" s="344">
        <f t="shared" ca="1" si="615"/>
        <v>0</v>
      </c>
      <c r="H236" s="344">
        <f t="shared" ca="1" si="615"/>
        <v>0</v>
      </c>
      <c r="I236" s="344">
        <f t="shared" ca="1" si="615"/>
        <v>0</v>
      </c>
      <c r="J236" s="344">
        <f t="shared" ca="1" si="615"/>
        <v>0</v>
      </c>
      <c r="K236" s="344">
        <f t="shared" ca="1" si="615"/>
        <v>0</v>
      </c>
      <c r="L236" s="344">
        <f t="shared" ca="1" si="615"/>
        <v>0</v>
      </c>
      <c r="M236" s="344">
        <f t="shared" ca="1" si="615"/>
        <v>0</v>
      </c>
      <c r="N236" s="344">
        <f t="shared" ca="1" si="615"/>
        <v>0</v>
      </c>
      <c r="O236" s="344">
        <f t="shared" ca="1" si="615"/>
        <v>0</v>
      </c>
      <c r="P236" s="344">
        <f t="shared" ca="1" si="615"/>
        <v>0</v>
      </c>
      <c r="Q236" s="344">
        <f t="shared" ca="1" si="615"/>
        <v>0</v>
      </c>
      <c r="R236" s="344">
        <f t="shared" ca="1" si="615"/>
        <v>0</v>
      </c>
      <c r="S236" s="344">
        <f t="shared" ca="1" si="615"/>
        <v>0</v>
      </c>
      <c r="T236" s="344">
        <f t="shared" ca="1" si="615"/>
        <v>0</v>
      </c>
      <c r="U236" s="344">
        <f t="shared" ca="1" si="615"/>
        <v>0</v>
      </c>
      <c r="V236" s="344">
        <f t="shared" ca="1" si="615"/>
        <v>0</v>
      </c>
      <c r="W236" s="344">
        <f t="shared" ca="1" si="615"/>
        <v>0</v>
      </c>
      <c r="X236" s="344">
        <f t="shared" ca="1" si="615"/>
        <v>0</v>
      </c>
      <c r="Y236" s="344">
        <f t="shared" ca="1" si="615"/>
        <v>0</v>
      </c>
      <c r="Z236" s="344">
        <f t="shared" ca="1" si="615"/>
        <v>0</v>
      </c>
      <c r="AA236" s="344">
        <f t="shared" ca="1" si="615"/>
        <v>0</v>
      </c>
      <c r="AB236" s="344">
        <f t="shared" ca="1" si="615"/>
        <v>0</v>
      </c>
      <c r="AC236" s="344">
        <f t="shared" ca="1" si="615"/>
        <v>0</v>
      </c>
      <c r="AD236" s="344">
        <f t="shared" ca="1" si="615"/>
        <v>0</v>
      </c>
      <c r="AE236" s="344">
        <f t="shared" ca="1" si="615"/>
        <v>0</v>
      </c>
      <c r="AF236" s="344">
        <f t="shared" ca="1" si="615"/>
        <v>0</v>
      </c>
      <c r="AG236" s="344">
        <f t="shared" ca="1" si="615"/>
        <v>0</v>
      </c>
      <c r="AH236" s="344">
        <f t="shared" ca="1" si="615"/>
        <v>0</v>
      </c>
      <c r="AI236" s="344">
        <f t="shared" ca="1" si="615"/>
        <v>0</v>
      </c>
      <c r="AJ236" s="344">
        <f t="shared" ca="1" si="615"/>
        <v>0</v>
      </c>
      <c r="AK236" s="344">
        <f t="shared" ca="1" si="615"/>
        <v>0</v>
      </c>
      <c r="AL236" s="344">
        <f t="shared" ca="1" si="615"/>
        <v>0</v>
      </c>
      <c r="AM236" s="344">
        <f t="shared" ca="1" si="615"/>
        <v>0</v>
      </c>
      <c r="AN236" s="344">
        <f t="shared" ca="1" si="615"/>
        <v>0</v>
      </c>
      <c r="AO236" s="344">
        <f t="shared" ca="1" si="615"/>
        <v>0</v>
      </c>
      <c r="AP236" s="344">
        <f t="shared" ca="1" si="615"/>
        <v>0</v>
      </c>
      <c r="AQ236" s="344">
        <f t="shared" ca="1" si="615"/>
        <v>0</v>
      </c>
      <c r="AR236" s="344">
        <f t="shared" ca="1" si="615"/>
        <v>0</v>
      </c>
      <c r="AS236" s="344">
        <f t="shared" ca="1" si="615"/>
        <v>0</v>
      </c>
      <c r="AT236" s="344">
        <f t="shared" ca="1" si="615"/>
        <v>0</v>
      </c>
      <c r="AU236" s="344">
        <f t="shared" ca="1" si="615"/>
        <v>0</v>
      </c>
      <c r="AV236" s="344">
        <f t="shared" ca="1" si="615"/>
        <v>0</v>
      </c>
      <c r="AW236" s="344">
        <f t="shared" ca="1" si="615"/>
        <v>0</v>
      </c>
      <c r="AX236" s="344">
        <f t="shared" ca="1" si="615"/>
        <v>0</v>
      </c>
      <c r="AY236" s="344">
        <f t="shared" ca="1" si="615"/>
        <v>0</v>
      </c>
      <c r="AZ236" s="344">
        <f t="shared" ca="1" si="615"/>
        <v>0</v>
      </c>
      <c r="BA236" s="344">
        <f t="shared" ca="1" si="615"/>
        <v>0</v>
      </c>
      <c r="BB236" s="344">
        <f t="shared" ca="1" si="615"/>
        <v>0</v>
      </c>
      <c r="BC236" s="344">
        <f t="shared" ca="1" si="615"/>
        <v>0</v>
      </c>
      <c r="BD236" s="344">
        <f t="shared" ca="1" si="615"/>
        <v>0</v>
      </c>
      <c r="BE236" s="344">
        <f t="shared" ca="1" si="615"/>
        <v>0</v>
      </c>
      <c r="BF236" s="344">
        <f t="shared" ca="1" si="615"/>
        <v>0</v>
      </c>
      <c r="BG236" s="344">
        <f t="shared" ca="1" si="615"/>
        <v>0</v>
      </c>
      <c r="BH236" s="344">
        <f t="shared" ca="1" si="615"/>
        <v>0</v>
      </c>
      <c r="BI236" s="344">
        <f t="shared" ca="1" si="615"/>
        <v>0</v>
      </c>
      <c r="BJ236" s="344">
        <f t="shared" ca="1" si="615"/>
        <v>0</v>
      </c>
      <c r="BK236" s="344">
        <f t="shared" ca="1" si="615"/>
        <v>0</v>
      </c>
      <c r="BL236" s="344">
        <f t="shared" ca="1" si="615"/>
        <v>0</v>
      </c>
      <c r="BM236" s="344">
        <f t="shared" ca="1" si="615"/>
        <v>0</v>
      </c>
      <c r="BN236" s="344">
        <f t="shared" ca="1" si="615"/>
        <v>0</v>
      </c>
      <c r="BO236" s="344">
        <f t="shared" ca="1" si="615"/>
        <v>0</v>
      </c>
      <c r="BP236" s="344">
        <f t="shared" ca="1" si="615"/>
        <v>0</v>
      </c>
      <c r="BQ236" s="344">
        <f t="shared" ref="BQ236:CS236" ca="1" si="616">IF(BQ$157="beräknas ej",0,BP236*IF(BQ$222&gt;$D$217,1,IF(BQ$222&lt;=$C$217,$C$216,$D$216))*IFERROR(INDEX($B$148:$E$154,MATCH($A236,$A$148:$A$154,0),MATCH(BQ$222,$B$146:$E$146,1)),0))</f>
        <v>0</v>
      </c>
      <c r="BR236" s="344">
        <f t="shared" ca="1" si="616"/>
        <v>0</v>
      </c>
      <c r="BS236" s="344">
        <f t="shared" ca="1" si="616"/>
        <v>0</v>
      </c>
      <c r="BT236" s="344">
        <f t="shared" ca="1" si="616"/>
        <v>0</v>
      </c>
      <c r="BU236" s="344">
        <f t="shared" si="616"/>
        <v>0</v>
      </c>
      <c r="BV236" s="344">
        <f t="shared" si="616"/>
        <v>0</v>
      </c>
      <c r="BW236" s="344">
        <f t="shared" si="616"/>
        <v>0</v>
      </c>
      <c r="BX236" s="344">
        <f t="shared" si="616"/>
        <v>0</v>
      </c>
      <c r="BY236" s="344">
        <f t="shared" si="616"/>
        <v>0</v>
      </c>
      <c r="BZ236" s="344">
        <f t="shared" si="616"/>
        <v>0</v>
      </c>
      <c r="CA236" s="344">
        <f t="shared" si="616"/>
        <v>0</v>
      </c>
      <c r="CB236" s="344">
        <f t="shared" si="616"/>
        <v>0</v>
      </c>
      <c r="CC236" s="344">
        <f t="shared" si="616"/>
        <v>0</v>
      </c>
      <c r="CD236" s="344">
        <f t="shared" si="616"/>
        <v>0</v>
      </c>
      <c r="CE236" s="344">
        <f t="shared" si="616"/>
        <v>0</v>
      </c>
      <c r="CF236" s="344">
        <f t="shared" si="616"/>
        <v>0</v>
      </c>
      <c r="CG236" s="344">
        <f t="shared" si="616"/>
        <v>0</v>
      </c>
      <c r="CH236" s="344">
        <f t="shared" si="616"/>
        <v>0</v>
      </c>
      <c r="CI236" s="344">
        <f t="shared" si="616"/>
        <v>0</v>
      </c>
      <c r="CJ236" s="344">
        <f t="shared" si="616"/>
        <v>0</v>
      </c>
      <c r="CK236" s="344">
        <f t="shared" si="616"/>
        <v>0</v>
      </c>
      <c r="CL236" s="344">
        <f t="shared" si="616"/>
        <v>0</v>
      </c>
      <c r="CM236" s="344">
        <f t="shared" si="616"/>
        <v>0</v>
      </c>
      <c r="CN236" s="344">
        <f t="shared" si="616"/>
        <v>0</v>
      </c>
      <c r="CO236" s="344">
        <f t="shared" si="616"/>
        <v>0</v>
      </c>
      <c r="CP236" s="344">
        <f t="shared" si="616"/>
        <v>0</v>
      </c>
      <c r="CQ236" s="344">
        <f t="shared" si="616"/>
        <v>0</v>
      </c>
      <c r="CR236" s="344">
        <f t="shared" si="616"/>
        <v>0</v>
      </c>
      <c r="CS236" s="344">
        <f t="shared" si="616"/>
        <v>0</v>
      </c>
    </row>
    <row r="237" spans="1:97" s="372" customFormat="1" x14ac:dyDescent="0.35">
      <c r="A237" s="337">
        <f t="shared" ref="A237:C237" si="617">A203</f>
        <v>0</v>
      </c>
      <c r="B237" s="337" t="str">
        <f t="shared" si="617"/>
        <v>0 0</v>
      </c>
      <c r="C237" s="344">
        <f t="shared" si="617"/>
        <v>0</v>
      </c>
      <c r="D237" s="344">
        <f ca="1">IFERROR('JA basår'!AD21+'JA basår'!AD51,0)</f>
        <v>0</v>
      </c>
      <c r="E237" s="344">
        <f t="shared" ref="E237:BP237" ca="1" si="618">IF(E$157="beräknas ej",0,D237*IF(E$222&gt;$D$217,1,IF(E$222&lt;=$C$217,$C$216,$D$216))*IFERROR(INDEX($B$148:$E$154,MATCH($A237,$A$148:$A$154,0),MATCH(E$222,$B$146:$E$146,1)),0))</f>
        <v>0</v>
      </c>
      <c r="F237" s="344">
        <f t="shared" ca="1" si="618"/>
        <v>0</v>
      </c>
      <c r="G237" s="344">
        <f t="shared" ca="1" si="618"/>
        <v>0</v>
      </c>
      <c r="H237" s="344">
        <f t="shared" ca="1" si="618"/>
        <v>0</v>
      </c>
      <c r="I237" s="344">
        <f t="shared" ca="1" si="618"/>
        <v>0</v>
      </c>
      <c r="J237" s="344">
        <f t="shared" ca="1" si="618"/>
        <v>0</v>
      </c>
      <c r="K237" s="344">
        <f t="shared" ca="1" si="618"/>
        <v>0</v>
      </c>
      <c r="L237" s="344">
        <f t="shared" ca="1" si="618"/>
        <v>0</v>
      </c>
      <c r="M237" s="344">
        <f t="shared" ca="1" si="618"/>
        <v>0</v>
      </c>
      <c r="N237" s="344">
        <f t="shared" ca="1" si="618"/>
        <v>0</v>
      </c>
      <c r="O237" s="344">
        <f t="shared" ca="1" si="618"/>
        <v>0</v>
      </c>
      <c r="P237" s="344">
        <f t="shared" ca="1" si="618"/>
        <v>0</v>
      </c>
      <c r="Q237" s="344">
        <f t="shared" ca="1" si="618"/>
        <v>0</v>
      </c>
      <c r="R237" s="344">
        <f t="shared" ca="1" si="618"/>
        <v>0</v>
      </c>
      <c r="S237" s="344">
        <f t="shared" ca="1" si="618"/>
        <v>0</v>
      </c>
      <c r="T237" s="344">
        <f t="shared" ca="1" si="618"/>
        <v>0</v>
      </c>
      <c r="U237" s="344">
        <f t="shared" ca="1" si="618"/>
        <v>0</v>
      </c>
      <c r="V237" s="344">
        <f t="shared" ca="1" si="618"/>
        <v>0</v>
      </c>
      <c r="W237" s="344">
        <f t="shared" ca="1" si="618"/>
        <v>0</v>
      </c>
      <c r="X237" s="344">
        <f t="shared" ca="1" si="618"/>
        <v>0</v>
      </c>
      <c r="Y237" s="344">
        <f t="shared" ca="1" si="618"/>
        <v>0</v>
      </c>
      <c r="Z237" s="344">
        <f t="shared" ca="1" si="618"/>
        <v>0</v>
      </c>
      <c r="AA237" s="344">
        <f t="shared" ca="1" si="618"/>
        <v>0</v>
      </c>
      <c r="AB237" s="344">
        <f t="shared" ca="1" si="618"/>
        <v>0</v>
      </c>
      <c r="AC237" s="344">
        <f t="shared" ca="1" si="618"/>
        <v>0</v>
      </c>
      <c r="AD237" s="344">
        <f t="shared" ca="1" si="618"/>
        <v>0</v>
      </c>
      <c r="AE237" s="344">
        <f t="shared" ca="1" si="618"/>
        <v>0</v>
      </c>
      <c r="AF237" s="344">
        <f t="shared" ca="1" si="618"/>
        <v>0</v>
      </c>
      <c r="AG237" s="344">
        <f t="shared" ca="1" si="618"/>
        <v>0</v>
      </c>
      <c r="AH237" s="344">
        <f t="shared" ca="1" si="618"/>
        <v>0</v>
      </c>
      <c r="AI237" s="344">
        <f t="shared" ca="1" si="618"/>
        <v>0</v>
      </c>
      <c r="AJ237" s="344">
        <f t="shared" ca="1" si="618"/>
        <v>0</v>
      </c>
      <c r="AK237" s="344">
        <f t="shared" ca="1" si="618"/>
        <v>0</v>
      </c>
      <c r="AL237" s="344">
        <f t="shared" ca="1" si="618"/>
        <v>0</v>
      </c>
      <c r="AM237" s="344">
        <f t="shared" ca="1" si="618"/>
        <v>0</v>
      </c>
      <c r="AN237" s="344">
        <f t="shared" ca="1" si="618"/>
        <v>0</v>
      </c>
      <c r="AO237" s="344">
        <f t="shared" ca="1" si="618"/>
        <v>0</v>
      </c>
      <c r="AP237" s="344">
        <f t="shared" ca="1" si="618"/>
        <v>0</v>
      </c>
      <c r="AQ237" s="344">
        <f t="shared" ca="1" si="618"/>
        <v>0</v>
      </c>
      <c r="AR237" s="344">
        <f t="shared" ca="1" si="618"/>
        <v>0</v>
      </c>
      <c r="AS237" s="344">
        <f t="shared" ca="1" si="618"/>
        <v>0</v>
      </c>
      <c r="AT237" s="344">
        <f t="shared" ca="1" si="618"/>
        <v>0</v>
      </c>
      <c r="AU237" s="344">
        <f t="shared" ca="1" si="618"/>
        <v>0</v>
      </c>
      <c r="AV237" s="344">
        <f t="shared" ca="1" si="618"/>
        <v>0</v>
      </c>
      <c r="AW237" s="344">
        <f t="shared" ca="1" si="618"/>
        <v>0</v>
      </c>
      <c r="AX237" s="344">
        <f t="shared" ca="1" si="618"/>
        <v>0</v>
      </c>
      <c r="AY237" s="344">
        <f t="shared" ca="1" si="618"/>
        <v>0</v>
      </c>
      <c r="AZ237" s="344">
        <f t="shared" ca="1" si="618"/>
        <v>0</v>
      </c>
      <c r="BA237" s="344">
        <f t="shared" ca="1" si="618"/>
        <v>0</v>
      </c>
      <c r="BB237" s="344">
        <f t="shared" ca="1" si="618"/>
        <v>0</v>
      </c>
      <c r="BC237" s="344">
        <f t="shared" ca="1" si="618"/>
        <v>0</v>
      </c>
      <c r="BD237" s="344">
        <f t="shared" ca="1" si="618"/>
        <v>0</v>
      </c>
      <c r="BE237" s="344">
        <f t="shared" ca="1" si="618"/>
        <v>0</v>
      </c>
      <c r="BF237" s="344">
        <f t="shared" ca="1" si="618"/>
        <v>0</v>
      </c>
      <c r="BG237" s="344">
        <f t="shared" ca="1" si="618"/>
        <v>0</v>
      </c>
      <c r="BH237" s="344">
        <f t="shared" ca="1" si="618"/>
        <v>0</v>
      </c>
      <c r="BI237" s="344">
        <f t="shared" ca="1" si="618"/>
        <v>0</v>
      </c>
      <c r="BJ237" s="344">
        <f t="shared" ca="1" si="618"/>
        <v>0</v>
      </c>
      <c r="BK237" s="344">
        <f t="shared" ca="1" si="618"/>
        <v>0</v>
      </c>
      <c r="BL237" s="344">
        <f t="shared" ca="1" si="618"/>
        <v>0</v>
      </c>
      <c r="BM237" s="344">
        <f t="shared" ca="1" si="618"/>
        <v>0</v>
      </c>
      <c r="BN237" s="344">
        <f t="shared" ca="1" si="618"/>
        <v>0</v>
      </c>
      <c r="BO237" s="344">
        <f t="shared" ca="1" si="618"/>
        <v>0</v>
      </c>
      <c r="BP237" s="344">
        <f t="shared" ca="1" si="618"/>
        <v>0</v>
      </c>
      <c r="BQ237" s="344">
        <f t="shared" ref="BQ237:CS237" ca="1" si="619">IF(BQ$157="beräknas ej",0,BP237*IF(BQ$222&gt;$D$217,1,IF(BQ$222&lt;=$C$217,$C$216,$D$216))*IFERROR(INDEX($B$148:$E$154,MATCH($A237,$A$148:$A$154,0),MATCH(BQ$222,$B$146:$E$146,1)),0))</f>
        <v>0</v>
      </c>
      <c r="BR237" s="344">
        <f t="shared" ca="1" si="619"/>
        <v>0</v>
      </c>
      <c r="BS237" s="344">
        <f t="shared" ca="1" si="619"/>
        <v>0</v>
      </c>
      <c r="BT237" s="344">
        <f t="shared" ca="1" si="619"/>
        <v>0</v>
      </c>
      <c r="BU237" s="344">
        <f t="shared" si="619"/>
        <v>0</v>
      </c>
      <c r="BV237" s="344">
        <f t="shared" si="619"/>
        <v>0</v>
      </c>
      <c r="BW237" s="344">
        <f t="shared" si="619"/>
        <v>0</v>
      </c>
      <c r="BX237" s="344">
        <f t="shared" si="619"/>
        <v>0</v>
      </c>
      <c r="BY237" s="344">
        <f t="shared" si="619"/>
        <v>0</v>
      </c>
      <c r="BZ237" s="344">
        <f t="shared" si="619"/>
        <v>0</v>
      </c>
      <c r="CA237" s="344">
        <f t="shared" si="619"/>
        <v>0</v>
      </c>
      <c r="CB237" s="344">
        <f t="shared" si="619"/>
        <v>0</v>
      </c>
      <c r="CC237" s="344">
        <f t="shared" si="619"/>
        <v>0</v>
      </c>
      <c r="CD237" s="344">
        <f t="shared" si="619"/>
        <v>0</v>
      </c>
      <c r="CE237" s="344">
        <f t="shared" si="619"/>
        <v>0</v>
      </c>
      <c r="CF237" s="344">
        <f t="shared" si="619"/>
        <v>0</v>
      </c>
      <c r="CG237" s="344">
        <f t="shared" si="619"/>
        <v>0</v>
      </c>
      <c r="CH237" s="344">
        <f t="shared" si="619"/>
        <v>0</v>
      </c>
      <c r="CI237" s="344">
        <f t="shared" si="619"/>
        <v>0</v>
      </c>
      <c r="CJ237" s="344">
        <f t="shared" si="619"/>
        <v>0</v>
      </c>
      <c r="CK237" s="344">
        <f t="shared" si="619"/>
        <v>0</v>
      </c>
      <c r="CL237" s="344">
        <f t="shared" si="619"/>
        <v>0</v>
      </c>
      <c r="CM237" s="344">
        <f t="shared" si="619"/>
        <v>0</v>
      </c>
      <c r="CN237" s="344">
        <f t="shared" si="619"/>
        <v>0</v>
      </c>
      <c r="CO237" s="344">
        <f t="shared" si="619"/>
        <v>0</v>
      </c>
      <c r="CP237" s="344">
        <f t="shared" si="619"/>
        <v>0</v>
      </c>
      <c r="CQ237" s="344">
        <f t="shared" si="619"/>
        <v>0</v>
      </c>
      <c r="CR237" s="344">
        <f t="shared" si="619"/>
        <v>0</v>
      </c>
      <c r="CS237" s="344">
        <f t="shared" si="619"/>
        <v>0</v>
      </c>
    </row>
    <row r="238" spans="1:97" s="372" customFormat="1" x14ac:dyDescent="0.35">
      <c r="A238" s="337">
        <f t="shared" ref="A238:C238" si="620">A204</f>
        <v>0</v>
      </c>
      <c r="B238" s="337" t="str">
        <f t="shared" si="620"/>
        <v>0 0</v>
      </c>
      <c r="C238" s="344">
        <f t="shared" si="620"/>
        <v>0</v>
      </c>
      <c r="D238" s="344">
        <f ca="1">IFERROR('JA basår'!AD22+'JA basår'!AD52,0)</f>
        <v>0</v>
      </c>
      <c r="E238" s="344">
        <f t="shared" ref="E238:BP238" ca="1" si="621">IF(E$157="beräknas ej",0,D238*IF(E$222&gt;$D$217,1,IF(E$222&lt;=$C$217,$C$216,$D$216))*IFERROR(INDEX($B$148:$E$154,MATCH($A238,$A$148:$A$154,0),MATCH(E$222,$B$146:$E$146,1)),0))</f>
        <v>0</v>
      </c>
      <c r="F238" s="344">
        <f t="shared" ca="1" si="621"/>
        <v>0</v>
      </c>
      <c r="G238" s="344">
        <f t="shared" ca="1" si="621"/>
        <v>0</v>
      </c>
      <c r="H238" s="344">
        <f t="shared" ca="1" si="621"/>
        <v>0</v>
      </c>
      <c r="I238" s="344">
        <f t="shared" ca="1" si="621"/>
        <v>0</v>
      </c>
      <c r="J238" s="344">
        <f t="shared" ca="1" si="621"/>
        <v>0</v>
      </c>
      <c r="K238" s="344">
        <f t="shared" ca="1" si="621"/>
        <v>0</v>
      </c>
      <c r="L238" s="344">
        <f t="shared" ca="1" si="621"/>
        <v>0</v>
      </c>
      <c r="M238" s="344">
        <f t="shared" ca="1" si="621"/>
        <v>0</v>
      </c>
      <c r="N238" s="344">
        <f t="shared" ca="1" si="621"/>
        <v>0</v>
      </c>
      <c r="O238" s="344">
        <f t="shared" ca="1" si="621"/>
        <v>0</v>
      </c>
      <c r="P238" s="344">
        <f t="shared" ca="1" si="621"/>
        <v>0</v>
      </c>
      <c r="Q238" s="344">
        <f t="shared" ca="1" si="621"/>
        <v>0</v>
      </c>
      <c r="R238" s="344">
        <f t="shared" ca="1" si="621"/>
        <v>0</v>
      </c>
      <c r="S238" s="344">
        <f t="shared" ca="1" si="621"/>
        <v>0</v>
      </c>
      <c r="T238" s="344">
        <f t="shared" ca="1" si="621"/>
        <v>0</v>
      </c>
      <c r="U238" s="344">
        <f t="shared" ca="1" si="621"/>
        <v>0</v>
      </c>
      <c r="V238" s="344">
        <f t="shared" ca="1" si="621"/>
        <v>0</v>
      </c>
      <c r="W238" s="344">
        <f t="shared" ca="1" si="621"/>
        <v>0</v>
      </c>
      <c r="X238" s="344">
        <f t="shared" ca="1" si="621"/>
        <v>0</v>
      </c>
      <c r="Y238" s="344">
        <f t="shared" ca="1" si="621"/>
        <v>0</v>
      </c>
      <c r="Z238" s="344">
        <f t="shared" ca="1" si="621"/>
        <v>0</v>
      </c>
      <c r="AA238" s="344">
        <f t="shared" ca="1" si="621"/>
        <v>0</v>
      </c>
      <c r="AB238" s="344">
        <f t="shared" ca="1" si="621"/>
        <v>0</v>
      </c>
      <c r="AC238" s="344">
        <f t="shared" ca="1" si="621"/>
        <v>0</v>
      </c>
      <c r="AD238" s="344">
        <f t="shared" ca="1" si="621"/>
        <v>0</v>
      </c>
      <c r="AE238" s="344">
        <f t="shared" ca="1" si="621"/>
        <v>0</v>
      </c>
      <c r="AF238" s="344">
        <f t="shared" ca="1" si="621"/>
        <v>0</v>
      </c>
      <c r="AG238" s="344">
        <f t="shared" ca="1" si="621"/>
        <v>0</v>
      </c>
      <c r="AH238" s="344">
        <f t="shared" ca="1" si="621"/>
        <v>0</v>
      </c>
      <c r="AI238" s="344">
        <f t="shared" ca="1" si="621"/>
        <v>0</v>
      </c>
      <c r="AJ238" s="344">
        <f t="shared" ca="1" si="621"/>
        <v>0</v>
      </c>
      <c r="AK238" s="344">
        <f t="shared" ca="1" si="621"/>
        <v>0</v>
      </c>
      <c r="AL238" s="344">
        <f t="shared" ca="1" si="621"/>
        <v>0</v>
      </c>
      <c r="AM238" s="344">
        <f t="shared" ca="1" si="621"/>
        <v>0</v>
      </c>
      <c r="AN238" s="344">
        <f t="shared" ca="1" si="621"/>
        <v>0</v>
      </c>
      <c r="AO238" s="344">
        <f t="shared" ca="1" si="621"/>
        <v>0</v>
      </c>
      <c r="AP238" s="344">
        <f t="shared" ca="1" si="621"/>
        <v>0</v>
      </c>
      <c r="AQ238" s="344">
        <f t="shared" ca="1" si="621"/>
        <v>0</v>
      </c>
      <c r="AR238" s="344">
        <f t="shared" ca="1" si="621"/>
        <v>0</v>
      </c>
      <c r="AS238" s="344">
        <f t="shared" ca="1" si="621"/>
        <v>0</v>
      </c>
      <c r="AT238" s="344">
        <f t="shared" ca="1" si="621"/>
        <v>0</v>
      </c>
      <c r="AU238" s="344">
        <f t="shared" ca="1" si="621"/>
        <v>0</v>
      </c>
      <c r="AV238" s="344">
        <f t="shared" ca="1" si="621"/>
        <v>0</v>
      </c>
      <c r="AW238" s="344">
        <f t="shared" ca="1" si="621"/>
        <v>0</v>
      </c>
      <c r="AX238" s="344">
        <f t="shared" ca="1" si="621"/>
        <v>0</v>
      </c>
      <c r="AY238" s="344">
        <f t="shared" ca="1" si="621"/>
        <v>0</v>
      </c>
      <c r="AZ238" s="344">
        <f t="shared" ca="1" si="621"/>
        <v>0</v>
      </c>
      <c r="BA238" s="344">
        <f t="shared" ca="1" si="621"/>
        <v>0</v>
      </c>
      <c r="BB238" s="344">
        <f t="shared" ca="1" si="621"/>
        <v>0</v>
      </c>
      <c r="BC238" s="344">
        <f t="shared" ca="1" si="621"/>
        <v>0</v>
      </c>
      <c r="BD238" s="344">
        <f t="shared" ca="1" si="621"/>
        <v>0</v>
      </c>
      <c r="BE238" s="344">
        <f t="shared" ca="1" si="621"/>
        <v>0</v>
      </c>
      <c r="BF238" s="344">
        <f t="shared" ca="1" si="621"/>
        <v>0</v>
      </c>
      <c r="BG238" s="344">
        <f t="shared" ca="1" si="621"/>
        <v>0</v>
      </c>
      <c r="BH238" s="344">
        <f t="shared" ca="1" si="621"/>
        <v>0</v>
      </c>
      <c r="BI238" s="344">
        <f t="shared" ca="1" si="621"/>
        <v>0</v>
      </c>
      <c r="BJ238" s="344">
        <f t="shared" ca="1" si="621"/>
        <v>0</v>
      </c>
      <c r="BK238" s="344">
        <f t="shared" ca="1" si="621"/>
        <v>0</v>
      </c>
      <c r="BL238" s="344">
        <f t="shared" ca="1" si="621"/>
        <v>0</v>
      </c>
      <c r="BM238" s="344">
        <f t="shared" ca="1" si="621"/>
        <v>0</v>
      </c>
      <c r="BN238" s="344">
        <f t="shared" ca="1" si="621"/>
        <v>0</v>
      </c>
      <c r="BO238" s="344">
        <f t="shared" ca="1" si="621"/>
        <v>0</v>
      </c>
      <c r="BP238" s="344">
        <f t="shared" ca="1" si="621"/>
        <v>0</v>
      </c>
      <c r="BQ238" s="344">
        <f t="shared" ref="BQ238:CS238" ca="1" si="622">IF(BQ$157="beräknas ej",0,BP238*IF(BQ$222&gt;$D$217,1,IF(BQ$222&lt;=$C$217,$C$216,$D$216))*IFERROR(INDEX($B$148:$E$154,MATCH($A238,$A$148:$A$154,0),MATCH(BQ$222,$B$146:$E$146,1)),0))</f>
        <v>0</v>
      </c>
      <c r="BR238" s="344">
        <f t="shared" ca="1" si="622"/>
        <v>0</v>
      </c>
      <c r="BS238" s="344">
        <f t="shared" ca="1" si="622"/>
        <v>0</v>
      </c>
      <c r="BT238" s="344">
        <f t="shared" ca="1" si="622"/>
        <v>0</v>
      </c>
      <c r="BU238" s="344">
        <f t="shared" si="622"/>
        <v>0</v>
      </c>
      <c r="BV238" s="344">
        <f t="shared" si="622"/>
        <v>0</v>
      </c>
      <c r="BW238" s="344">
        <f t="shared" si="622"/>
        <v>0</v>
      </c>
      <c r="BX238" s="344">
        <f t="shared" si="622"/>
        <v>0</v>
      </c>
      <c r="BY238" s="344">
        <f t="shared" si="622"/>
        <v>0</v>
      </c>
      <c r="BZ238" s="344">
        <f t="shared" si="622"/>
        <v>0</v>
      </c>
      <c r="CA238" s="344">
        <f t="shared" si="622"/>
        <v>0</v>
      </c>
      <c r="CB238" s="344">
        <f t="shared" si="622"/>
        <v>0</v>
      </c>
      <c r="CC238" s="344">
        <f t="shared" si="622"/>
        <v>0</v>
      </c>
      <c r="CD238" s="344">
        <f t="shared" si="622"/>
        <v>0</v>
      </c>
      <c r="CE238" s="344">
        <f t="shared" si="622"/>
        <v>0</v>
      </c>
      <c r="CF238" s="344">
        <f t="shared" si="622"/>
        <v>0</v>
      </c>
      <c r="CG238" s="344">
        <f t="shared" si="622"/>
        <v>0</v>
      </c>
      <c r="CH238" s="344">
        <f t="shared" si="622"/>
        <v>0</v>
      </c>
      <c r="CI238" s="344">
        <f t="shared" si="622"/>
        <v>0</v>
      </c>
      <c r="CJ238" s="344">
        <f t="shared" si="622"/>
        <v>0</v>
      </c>
      <c r="CK238" s="344">
        <f t="shared" si="622"/>
        <v>0</v>
      </c>
      <c r="CL238" s="344">
        <f t="shared" si="622"/>
        <v>0</v>
      </c>
      <c r="CM238" s="344">
        <f t="shared" si="622"/>
        <v>0</v>
      </c>
      <c r="CN238" s="344">
        <f t="shared" si="622"/>
        <v>0</v>
      </c>
      <c r="CO238" s="344">
        <f t="shared" si="622"/>
        <v>0</v>
      </c>
      <c r="CP238" s="344">
        <f t="shared" si="622"/>
        <v>0</v>
      </c>
      <c r="CQ238" s="344">
        <f t="shared" si="622"/>
        <v>0</v>
      </c>
      <c r="CR238" s="344">
        <f t="shared" si="622"/>
        <v>0</v>
      </c>
      <c r="CS238" s="344">
        <f t="shared" si="622"/>
        <v>0</v>
      </c>
    </row>
    <row r="239" spans="1:97" s="372" customFormat="1" x14ac:dyDescent="0.35">
      <c r="A239" s="337">
        <f t="shared" ref="A239:C239" si="623">A205</f>
        <v>0</v>
      </c>
      <c r="B239" s="337" t="str">
        <f t="shared" si="623"/>
        <v>0 0</v>
      </c>
      <c r="C239" s="344">
        <f t="shared" si="623"/>
        <v>0</v>
      </c>
      <c r="D239" s="344">
        <f ca="1">IFERROR('JA basår'!AD23+'JA basår'!AD53,0)</f>
        <v>0</v>
      </c>
      <c r="E239" s="344">
        <f t="shared" ref="E239:BP239" ca="1" si="624">IF(E$157="beräknas ej",0,D239*IF(E$222&gt;$D$217,1,IF(E$222&lt;=$C$217,$C$216,$D$216))*IFERROR(INDEX($B$148:$E$154,MATCH($A239,$A$148:$A$154,0),MATCH(E$222,$B$146:$E$146,1)),0))</f>
        <v>0</v>
      </c>
      <c r="F239" s="344">
        <f t="shared" ca="1" si="624"/>
        <v>0</v>
      </c>
      <c r="G239" s="344">
        <f t="shared" ca="1" si="624"/>
        <v>0</v>
      </c>
      <c r="H239" s="344">
        <f t="shared" ca="1" si="624"/>
        <v>0</v>
      </c>
      <c r="I239" s="344">
        <f t="shared" ca="1" si="624"/>
        <v>0</v>
      </c>
      <c r="J239" s="344">
        <f t="shared" ca="1" si="624"/>
        <v>0</v>
      </c>
      <c r="K239" s="344">
        <f t="shared" ca="1" si="624"/>
        <v>0</v>
      </c>
      <c r="L239" s="344">
        <f t="shared" ca="1" si="624"/>
        <v>0</v>
      </c>
      <c r="M239" s="344">
        <f t="shared" ca="1" si="624"/>
        <v>0</v>
      </c>
      <c r="N239" s="344">
        <f t="shared" ca="1" si="624"/>
        <v>0</v>
      </c>
      <c r="O239" s="344">
        <f t="shared" ca="1" si="624"/>
        <v>0</v>
      </c>
      <c r="P239" s="344">
        <f t="shared" ca="1" si="624"/>
        <v>0</v>
      </c>
      <c r="Q239" s="344">
        <f t="shared" ca="1" si="624"/>
        <v>0</v>
      </c>
      <c r="R239" s="344">
        <f t="shared" ca="1" si="624"/>
        <v>0</v>
      </c>
      <c r="S239" s="344">
        <f t="shared" ca="1" si="624"/>
        <v>0</v>
      </c>
      <c r="T239" s="344">
        <f t="shared" ca="1" si="624"/>
        <v>0</v>
      </c>
      <c r="U239" s="344">
        <f t="shared" ca="1" si="624"/>
        <v>0</v>
      </c>
      <c r="V239" s="344">
        <f t="shared" ca="1" si="624"/>
        <v>0</v>
      </c>
      <c r="W239" s="344">
        <f t="shared" ca="1" si="624"/>
        <v>0</v>
      </c>
      <c r="X239" s="344">
        <f t="shared" ca="1" si="624"/>
        <v>0</v>
      </c>
      <c r="Y239" s="344">
        <f t="shared" ca="1" si="624"/>
        <v>0</v>
      </c>
      <c r="Z239" s="344">
        <f t="shared" ca="1" si="624"/>
        <v>0</v>
      </c>
      <c r="AA239" s="344">
        <f t="shared" ca="1" si="624"/>
        <v>0</v>
      </c>
      <c r="AB239" s="344">
        <f t="shared" ca="1" si="624"/>
        <v>0</v>
      </c>
      <c r="AC239" s="344">
        <f t="shared" ca="1" si="624"/>
        <v>0</v>
      </c>
      <c r="AD239" s="344">
        <f t="shared" ca="1" si="624"/>
        <v>0</v>
      </c>
      <c r="AE239" s="344">
        <f t="shared" ca="1" si="624"/>
        <v>0</v>
      </c>
      <c r="AF239" s="344">
        <f t="shared" ca="1" si="624"/>
        <v>0</v>
      </c>
      <c r="AG239" s="344">
        <f t="shared" ca="1" si="624"/>
        <v>0</v>
      </c>
      <c r="AH239" s="344">
        <f t="shared" ca="1" si="624"/>
        <v>0</v>
      </c>
      <c r="AI239" s="344">
        <f t="shared" ca="1" si="624"/>
        <v>0</v>
      </c>
      <c r="AJ239" s="344">
        <f t="shared" ca="1" si="624"/>
        <v>0</v>
      </c>
      <c r="AK239" s="344">
        <f t="shared" ca="1" si="624"/>
        <v>0</v>
      </c>
      <c r="AL239" s="344">
        <f t="shared" ca="1" si="624"/>
        <v>0</v>
      </c>
      <c r="AM239" s="344">
        <f t="shared" ca="1" si="624"/>
        <v>0</v>
      </c>
      <c r="AN239" s="344">
        <f t="shared" ca="1" si="624"/>
        <v>0</v>
      </c>
      <c r="AO239" s="344">
        <f t="shared" ca="1" si="624"/>
        <v>0</v>
      </c>
      <c r="AP239" s="344">
        <f t="shared" ca="1" si="624"/>
        <v>0</v>
      </c>
      <c r="AQ239" s="344">
        <f t="shared" ca="1" si="624"/>
        <v>0</v>
      </c>
      <c r="AR239" s="344">
        <f t="shared" ca="1" si="624"/>
        <v>0</v>
      </c>
      <c r="AS239" s="344">
        <f t="shared" ca="1" si="624"/>
        <v>0</v>
      </c>
      <c r="AT239" s="344">
        <f t="shared" ca="1" si="624"/>
        <v>0</v>
      </c>
      <c r="AU239" s="344">
        <f t="shared" ca="1" si="624"/>
        <v>0</v>
      </c>
      <c r="AV239" s="344">
        <f t="shared" ca="1" si="624"/>
        <v>0</v>
      </c>
      <c r="AW239" s="344">
        <f t="shared" ca="1" si="624"/>
        <v>0</v>
      </c>
      <c r="AX239" s="344">
        <f t="shared" ca="1" si="624"/>
        <v>0</v>
      </c>
      <c r="AY239" s="344">
        <f t="shared" ca="1" si="624"/>
        <v>0</v>
      </c>
      <c r="AZ239" s="344">
        <f t="shared" ca="1" si="624"/>
        <v>0</v>
      </c>
      <c r="BA239" s="344">
        <f t="shared" ca="1" si="624"/>
        <v>0</v>
      </c>
      <c r="BB239" s="344">
        <f t="shared" ca="1" si="624"/>
        <v>0</v>
      </c>
      <c r="BC239" s="344">
        <f t="shared" ca="1" si="624"/>
        <v>0</v>
      </c>
      <c r="BD239" s="344">
        <f t="shared" ca="1" si="624"/>
        <v>0</v>
      </c>
      <c r="BE239" s="344">
        <f t="shared" ca="1" si="624"/>
        <v>0</v>
      </c>
      <c r="BF239" s="344">
        <f t="shared" ca="1" si="624"/>
        <v>0</v>
      </c>
      <c r="BG239" s="344">
        <f t="shared" ca="1" si="624"/>
        <v>0</v>
      </c>
      <c r="BH239" s="344">
        <f t="shared" ca="1" si="624"/>
        <v>0</v>
      </c>
      <c r="BI239" s="344">
        <f t="shared" ca="1" si="624"/>
        <v>0</v>
      </c>
      <c r="BJ239" s="344">
        <f t="shared" ca="1" si="624"/>
        <v>0</v>
      </c>
      <c r="BK239" s="344">
        <f t="shared" ca="1" si="624"/>
        <v>0</v>
      </c>
      <c r="BL239" s="344">
        <f t="shared" ca="1" si="624"/>
        <v>0</v>
      </c>
      <c r="BM239" s="344">
        <f t="shared" ca="1" si="624"/>
        <v>0</v>
      </c>
      <c r="BN239" s="344">
        <f t="shared" ca="1" si="624"/>
        <v>0</v>
      </c>
      <c r="BO239" s="344">
        <f t="shared" ca="1" si="624"/>
        <v>0</v>
      </c>
      <c r="BP239" s="344">
        <f t="shared" ca="1" si="624"/>
        <v>0</v>
      </c>
      <c r="BQ239" s="344">
        <f t="shared" ref="BQ239:CS239" ca="1" si="625">IF(BQ$157="beräknas ej",0,BP239*IF(BQ$222&gt;$D$217,1,IF(BQ$222&lt;=$C$217,$C$216,$D$216))*IFERROR(INDEX($B$148:$E$154,MATCH($A239,$A$148:$A$154,0),MATCH(BQ$222,$B$146:$E$146,1)),0))</f>
        <v>0</v>
      </c>
      <c r="BR239" s="344">
        <f t="shared" ca="1" si="625"/>
        <v>0</v>
      </c>
      <c r="BS239" s="344">
        <f t="shared" ca="1" si="625"/>
        <v>0</v>
      </c>
      <c r="BT239" s="344">
        <f t="shared" ca="1" si="625"/>
        <v>0</v>
      </c>
      <c r="BU239" s="344">
        <f t="shared" si="625"/>
        <v>0</v>
      </c>
      <c r="BV239" s="344">
        <f t="shared" si="625"/>
        <v>0</v>
      </c>
      <c r="BW239" s="344">
        <f t="shared" si="625"/>
        <v>0</v>
      </c>
      <c r="BX239" s="344">
        <f t="shared" si="625"/>
        <v>0</v>
      </c>
      <c r="BY239" s="344">
        <f t="shared" si="625"/>
        <v>0</v>
      </c>
      <c r="BZ239" s="344">
        <f t="shared" si="625"/>
        <v>0</v>
      </c>
      <c r="CA239" s="344">
        <f t="shared" si="625"/>
        <v>0</v>
      </c>
      <c r="CB239" s="344">
        <f t="shared" si="625"/>
        <v>0</v>
      </c>
      <c r="CC239" s="344">
        <f t="shared" si="625"/>
        <v>0</v>
      </c>
      <c r="CD239" s="344">
        <f t="shared" si="625"/>
        <v>0</v>
      </c>
      <c r="CE239" s="344">
        <f t="shared" si="625"/>
        <v>0</v>
      </c>
      <c r="CF239" s="344">
        <f t="shared" si="625"/>
        <v>0</v>
      </c>
      <c r="CG239" s="344">
        <f t="shared" si="625"/>
        <v>0</v>
      </c>
      <c r="CH239" s="344">
        <f t="shared" si="625"/>
        <v>0</v>
      </c>
      <c r="CI239" s="344">
        <f t="shared" si="625"/>
        <v>0</v>
      </c>
      <c r="CJ239" s="344">
        <f t="shared" si="625"/>
        <v>0</v>
      </c>
      <c r="CK239" s="344">
        <f t="shared" si="625"/>
        <v>0</v>
      </c>
      <c r="CL239" s="344">
        <f t="shared" si="625"/>
        <v>0</v>
      </c>
      <c r="CM239" s="344">
        <f t="shared" si="625"/>
        <v>0</v>
      </c>
      <c r="CN239" s="344">
        <f t="shared" si="625"/>
        <v>0</v>
      </c>
      <c r="CO239" s="344">
        <f t="shared" si="625"/>
        <v>0</v>
      </c>
      <c r="CP239" s="344">
        <f t="shared" si="625"/>
        <v>0</v>
      </c>
      <c r="CQ239" s="344">
        <f t="shared" si="625"/>
        <v>0</v>
      </c>
      <c r="CR239" s="344">
        <f t="shared" si="625"/>
        <v>0</v>
      </c>
      <c r="CS239" s="344">
        <f t="shared" si="625"/>
        <v>0</v>
      </c>
    </row>
    <row r="240" spans="1:97" s="372" customFormat="1" x14ac:dyDescent="0.35">
      <c r="A240" s="337">
        <f t="shared" ref="A240:C240" si="626">A206</f>
        <v>0</v>
      </c>
      <c r="B240" s="337" t="str">
        <f t="shared" si="626"/>
        <v>0 0</v>
      </c>
      <c r="C240" s="344">
        <f t="shared" si="626"/>
        <v>0</v>
      </c>
      <c r="D240" s="344">
        <f ca="1">IFERROR('JA basår'!AD24+'JA basår'!AD54,0)</f>
        <v>0</v>
      </c>
      <c r="E240" s="344">
        <f t="shared" ref="E240:BP240" ca="1" si="627">IF(E$157="beräknas ej",0,D240*IF(E$222&gt;$D$217,1,IF(E$222&lt;=$C$217,$C$216,$D$216))*IFERROR(INDEX($B$148:$E$154,MATCH($A240,$A$148:$A$154,0),MATCH(E$222,$B$146:$E$146,1)),0))</f>
        <v>0</v>
      </c>
      <c r="F240" s="344">
        <f t="shared" ca="1" si="627"/>
        <v>0</v>
      </c>
      <c r="G240" s="344">
        <f t="shared" ca="1" si="627"/>
        <v>0</v>
      </c>
      <c r="H240" s="344">
        <f t="shared" ca="1" si="627"/>
        <v>0</v>
      </c>
      <c r="I240" s="344">
        <f t="shared" ca="1" si="627"/>
        <v>0</v>
      </c>
      <c r="J240" s="344">
        <f t="shared" ca="1" si="627"/>
        <v>0</v>
      </c>
      <c r="K240" s="344">
        <f t="shared" ca="1" si="627"/>
        <v>0</v>
      </c>
      <c r="L240" s="344">
        <f t="shared" ca="1" si="627"/>
        <v>0</v>
      </c>
      <c r="M240" s="344">
        <f t="shared" ca="1" si="627"/>
        <v>0</v>
      </c>
      <c r="N240" s="344">
        <f t="shared" ca="1" si="627"/>
        <v>0</v>
      </c>
      <c r="O240" s="344">
        <f t="shared" ca="1" si="627"/>
        <v>0</v>
      </c>
      <c r="P240" s="344">
        <f t="shared" ca="1" si="627"/>
        <v>0</v>
      </c>
      <c r="Q240" s="344">
        <f t="shared" ca="1" si="627"/>
        <v>0</v>
      </c>
      <c r="R240" s="344">
        <f t="shared" ca="1" si="627"/>
        <v>0</v>
      </c>
      <c r="S240" s="344">
        <f t="shared" ca="1" si="627"/>
        <v>0</v>
      </c>
      <c r="T240" s="344">
        <f t="shared" ca="1" si="627"/>
        <v>0</v>
      </c>
      <c r="U240" s="344">
        <f t="shared" ca="1" si="627"/>
        <v>0</v>
      </c>
      <c r="V240" s="344">
        <f t="shared" ca="1" si="627"/>
        <v>0</v>
      </c>
      <c r="W240" s="344">
        <f t="shared" ca="1" si="627"/>
        <v>0</v>
      </c>
      <c r="X240" s="344">
        <f t="shared" ca="1" si="627"/>
        <v>0</v>
      </c>
      <c r="Y240" s="344">
        <f t="shared" ca="1" si="627"/>
        <v>0</v>
      </c>
      <c r="Z240" s="344">
        <f t="shared" ca="1" si="627"/>
        <v>0</v>
      </c>
      <c r="AA240" s="344">
        <f t="shared" ca="1" si="627"/>
        <v>0</v>
      </c>
      <c r="AB240" s="344">
        <f t="shared" ca="1" si="627"/>
        <v>0</v>
      </c>
      <c r="AC240" s="344">
        <f t="shared" ca="1" si="627"/>
        <v>0</v>
      </c>
      <c r="AD240" s="344">
        <f t="shared" ca="1" si="627"/>
        <v>0</v>
      </c>
      <c r="AE240" s="344">
        <f t="shared" ca="1" si="627"/>
        <v>0</v>
      </c>
      <c r="AF240" s="344">
        <f t="shared" ca="1" si="627"/>
        <v>0</v>
      </c>
      <c r="AG240" s="344">
        <f t="shared" ca="1" si="627"/>
        <v>0</v>
      </c>
      <c r="AH240" s="344">
        <f t="shared" ca="1" si="627"/>
        <v>0</v>
      </c>
      <c r="AI240" s="344">
        <f t="shared" ca="1" si="627"/>
        <v>0</v>
      </c>
      <c r="AJ240" s="344">
        <f t="shared" ca="1" si="627"/>
        <v>0</v>
      </c>
      <c r="AK240" s="344">
        <f t="shared" ca="1" si="627"/>
        <v>0</v>
      </c>
      <c r="AL240" s="344">
        <f t="shared" ca="1" si="627"/>
        <v>0</v>
      </c>
      <c r="AM240" s="344">
        <f t="shared" ca="1" si="627"/>
        <v>0</v>
      </c>
      <c r="AN240" s="344">
        <f t="shared" ca="1" si="627"/>
        <v>0</v>
      </c>
      <c r="AO240" s="344">
        <f t="shared" ca="1" si="627"/>
        <v>0</v>
      </c>
      <c r="AP240" s="344">
        <f t="shared" ca="1" si="627"/>
        <v>0</v>
      </c>
      <c r="AQ240" s="344">
        <f t="shared" ca="1" si="627"/>
        <v>0</v>
      </c>
      <c r="AR240" s="344">
        <f t="shared" ca="1" si="627"/>
        <v>0</v>
      </c>
      <c r="AS240" s="344">
        <f t="shared" ca="1" si="627"/>
        <v>0</v>
      </c>
      <c r="AT240" s="344">
        <f t="shared" ca="1" si="627"/>
        <v>0</v>
      </c>
      <c r="AU240" s="344">
        <f t="shared" ca="1" si="627"/>
        <v>0</v>
      </c>
      <c r="AV240" s="344">
        <f t="shared" ca="1" si="627"/>
        <v>0</v>
      </c>
      <c r="AW240" s="344">
        <f t="shared" ca="1" si="627"/>
        <v>0</v>
      </c>
      <c r="AX240" s="344">
        <f t="shared" ca="1" si="627"/>
        <v>0</v>
      </c>
      <c r="AY240" s="344">
        <f t="shared" ca="1" si="627"/>
        <v>0</v>
      </c>
      <c r="AZ240" s="344">
        <f t="shared" ca="1" si="627"/>
        <v>0</v>
      </c>
      <c r="BA240" s="344">
        <f t="shared" ca="1" si="627"/>
        <v>0</v>
      </c>
      <c r="BB240" s="344">
        <f t="shared" ca="1" si="627"/>
        <v>0</v>
      </c>
      <c r="BC240" s="344">
        <f t="shared" ca="1" si="627"/>
        <v>0</v>
      </c>
      <c r="BD240" s="344">
        <f t="shared" ca="1" si="627"/>
        <v>0</v>
      </c>
      <c r="BE240" s="344">
        <f t="shared" ca="1" si="627"/>
        <v>0</v>
      </c>
      <c r="BF240" s="344">
        <f t="shared" ca="1" si="627"/>
        <v>0</v>
      </c>
      <c r="BG240" s="344">
        <f t="shared" ca="1" si="627"/>
        <v>0</v>
      </c>
      <c r="BH240" s="344">
        <f t="shared" ca="1" si="627"/>
        <v>0</v>
      </c>
      <c r="BI240" s="344">
        <f t="shared" ca="1" si="627"/>
        <v>0</v>
      </c>
      <c r="BJ240" s="344">
        <f t="shared" ca="1" si="627"/>
        <v>0</v>
      </c>
      <c r="BK240" s="344">
        <f t="shared" ca="1" si="627"/>
        <v>0</v>
      </c>
      <c r="BL240" s="344">
        <f t="shared" ca="1" si="627"/>
        <v>0</v>
      </c>
      <c r="BM240" s="344">
        <f t="shared" ca="1" si="627"/>
        <v>0</v>
      </c>
      <c r="BN240" s="344">
        <f t="shared" ca="1" si="627"/>
        <v>0</v>
      </c>
      <c r="BO240" s="344">
        <f t="shared" ca="1" si="627"/>
        <v>0</v>
      </c>
      <c r="BP240" s="344">
        <f t="shared" ca="1" si="627"/>
        <v>0</v>
      </c>
      <c r="BQ240" s="344">
        <f t="shared" ref="BQ240:CS240" ca="1" si="628">IF(BQ$157="beräknas ej",0,BP240*IF(BQ$222&gt;$D$217,1,IF(BQ$222&lt;=$C$217,$C$216,$D$216))*IFERROR(INDEX($B$148:$E$154,MATCH($A240,$A$148:$A$154,0),MATCH(BQ$222,$B$146:$E$146,1)),0))</f>
        <v>0</v>
      </c>
      <c r="BR240" s="344">
        <f t="shared" ca="1" si="628"/>
        <v>0</v>
      </c>
      <c r="BS240" s="344">
        <f t="shared" ca="1" si="628"/>
        <v>0</v>
      </c>
      <c r="BT240" s="344">
        <f t="shared" ca="1" si="628"/>
        <v>0</v>
      </c>
      <c r="BU240" s="344">
        <f t="shared" si="628"/>
        <v>0</v>
      </c>
      <c r="BV240" s="344">
        <f t="shared" si="628"/>
        <v>0</v>
      </c>
      <c r="BW240" s="344">
        <f t="shared" si="628"/>
        <v>0</v>
      </c>
      <c r="BX240" s="344">
        <f t="shared" si="628"/>
        <v>0</v>
      </c>
      <c r="BY240" s="344">
        <f t="shared" si="628"/>
        <v>0</v>
      </c>
      <c r="BZ240" s="344">
        <f t="shared" si="628"/>
        <v>0</v>
      </c>
      <c r="CA240" s="344">
        <f t="shared" si="628"/>
        <v>0</v>
      </c>
      <c r="CB240" s="344">
        <f t="shared" si="628"/>
        <v>0</v>
      </c>
      <c r="CC240" s="344">
        <f t="shared" si="628"/>
        <v>0</v>
      </c>
      <c r="CD240" s="344">
        <f t="shared" si="628"/>
        <v>0</v>
      </c>
      <c r="CE240" s="344">
        <f t="shared" si="628"/>
        <v>0</v>
      </c>
      <c r="CF240" s="344">
        <f t="shared" si="628"/>
        <v>0</v>
      </c>
      <c r="CG240" s="344">
        <f t="shared" si="628"/>
        <v>0</v>
      </c>
      <c r="CH240" s="344">
        <f t="shared" si="628"/>
        <v>0</v>
      </c>
      <c r="CI240" s="344">
        <f t="shared" si="628"/>
        <v>0</v>
      </c>
      <c r="CJ240" s="344">
        <f t="shared" si="628"/>
        <v>0</v>
      </c>
      <c r="CK240" s="344">
        <f t="shared" si="628"/>
        <v>0</v>
      </c>
      <c r="CL240" s="344">
        <f t="shared" si="628"/>
        <v>0</v>
      </c>
      <c r="CM240" s="344">
        <f t="shared" si="628"/>
        <v>0</v>
      </c>
      <c r="CN240" s="344">
        <f t="shared" si="628"/>
        <v>0</v>
      </c>
      <c r="CO240" s="344">
        <f t="shared" si="628"/>
        <v>0</v>
      </c>
      <c r="CP240" s="344">
        <f t="shared" si="628"/>
        <v>0</v>
      </c>
      <c r="CQ240" s="344">
        <f t="shared" si="628"/>
        <v>0</v>
      </c>
      <c r="CR240" s="344">
        <f t="shared" si="628"/>
        <v>0</v>
      </c>
      <c r="CS240" s="344">
        <f t="shared" si="628"/>
        <v>0</v>
      </c>
    </row>
    <row r="241" spans="1:97" s="372" customFormat="1" x14ac:dyDescent="0.35">
      <c r="A241" s="337">
        <f t="shared" ref="A241:C241" si="629">A207</f>
        <v>0</v>
      </c>
      <c r="B241" s="337" t="str">
        <f t="shared" si="629"/>
        <v>0 0</v>
      </c>
      <c r="C241" s="344">
        <f t="shared" si="629"/>
        <v>0</v>
      </c>
      <c r="D241" s="344">
        <f ca="1">IFERROR('JA basår'!AD25+'JA basår'!AD55,0)</f>
        <v>0</v>
      </c>
      <c r="E241" s="344">
        <f t="shared" ref="E241:BP241" ca="1" si="630">IF(E$157="beräknas ej",0,D241*IF(E$222&gt;$D$217,1,IF(E$222&lt;=$C$217,$C$216,$D$216))*IFERROR(INDEX($B$148:$E$154,MATCH($A241,$A$148:$A$154,0),MATCH(E$222,$B$146:$E$146,1)),0))</f>
        <v>0</v>
      </c>
      <c r="F241" s="344">
        <f t="shared" ca="1" si="630"/>
        <v>0</v>
      </c>
      <c r="G241" s="344">
        <f t="shared" ca="1" si="630"/>
        <v>0</v>
      </c>
      <c r="H241" s="344">
        <f t="shared" ca="1" si="630"/>
        <v>0</v>
      </c>
      <c r="I241" s="344">
        <f t="shared" ca="1" si="630"/>
        <v>0</v>
      </c>
      <c r="J241" s="344">
        <f t="shared" ca="1" si="630"/>
        <v>0</v>
      </c>
      <c r="K241" s="344">
        <f t="shared" ca="1" si="630"/>
        <v>0</v>
      </c>
      <c r="L241" s="344">
        <f t="shared" ca="1" si="630"/>
        <v>0</v>
      </c>
      <c r="M241" s="344">
        <f t="shared" ca="1" si="630"/>
        <v>0</v>
      </c>
      <c r="N241" s="344">
        <f t="shared" ca="1" si="630"/>
        <v>0</v>
      </c>
      <c r="O241" s="344">
        <f t="shared" ca="1" si="630"/>
        <v>0</v>
      </c>
      <c r="P241" s="344">
        <f t="shared" ca="1" si="630"/>
        <v>0</v>
      </c>
      <c r="Q241" s="344">
        <f t="shared" ca="1" si="630"/>
        <v>0</v>
      </c>
      <c r="R241" s="344">
        <f t="shared" ca="1" si="630"/>
        <v>0</v>
      </c>
      <c r="S241" s="344">
        <f t="shared" ca="1" si="630"/>
        <v>0</v>
      </c>
      <c r="T241" s="344">
        <f t="shared" ca="1" si="630"/>
        <v>0</v>
      </c>
      <c r="U241" s="344">
        <f t="shared" ca="1" si="630"/>
        <v>0</v>
      </c>
      <c r="V241" s="344">
        <f t="shared" ca="1" si="630"/>
        <v>0</v>
      </c>
      <c r="W241" s="344">
        <f t="shared" ca="1" si="630"/>
        <v>0</v>
      </c>
      <c r="X241" s="344">
        <f t="shared" ca="1" si="630"/>
        <v>0</v>
      </c>
      <c r="Y241" s="344">
        <f t="shared" ca="1" si="630"/>
        <v>0</v>
      </c>
      <c r="Z241" s="344">
        <f t="shared" ca="1" si="630"/>
        <v>0</v>
      </c>
      <c r="AA241" s="344">
        <f t="shared" ca="1" si="630"/>
        <v>0</v>
      </c>
      <c r="AB241" s="344">
        <f t="shared" ca="1" si="630"/>
        <v>0</v>
      </c>
      <c r="AC241" s="344">
        <f t="shared" ca="1" si="630"/>
        <v>0</v>
      </c>
      <c r="AD241" s="344">
        <f t="shared" ca="1" si="630"/>
        <v>0</v>
      </c>
      <c r="AE241" s="344">
        <f t="shared" ca="1" si="630"/>
        <v>0</v>
      </c>
      <c r="AF241" s="344">
        <f t="shared" ca="1" si="630"/>
        <v>0</v>
      </c>
      <c r="AG241" s="344">
        <f t="shared" ca="1" si="630"/>
        <v>0</v>
      </c>
      <c r="AH241" s="344">
        <f t="shared" ca="1" si="630"/>
        <v>0</v>
      </c>
      <c r="AI241" s="344">
        <f t="shared" ca="1" si="630"/>
        <v>0</v>
      </c>
      <c r="AJ241" s="344">
        <f t="shared" ca="1" si="630"/>
        <v>0</v>
      </c>
      <c r="AK241" s="344">
        <f t="shared" ca="1" si="630"/>
        <v>0</v>
      </c>
      <c r="AL241" s="344">
        <f t="shared" ca="1" si="630"/>
        <v>0</v>
      </c>
      <c r="AM241" s="344">
        <f t="shared" ca="1" si="630"/>
        <v>0</v>
      </c>
      <c r="AN241" s="344">
        <f t="shared" ca="1" si="630"/>
        <v>0</v>
      </c>
      <c r="AO241" s="344">
        <f t="shared" ca="1" si="630"/>
        <v>0</v>
      </c>
      <c r="AP241" s="344">
        <f t="shared" ca="1" si="630"/>
        <v>0</v>
      </c>
      <c r="AQ241" s="344">
        <f t="shared" ca="1" si="630"/>
        <v>0</v>
      </c>
      <c r="AR241" s="344">
        <f t="shared" ca="1" si="630"/>
        <v>0</v>
      </c>
      <c r="AS241" s="344">
        <f t="shared" ca="1" si="630"/>
        <v>0</v>
      </c>
      <c r="AT241" s="344">
        <f t="shared" ca="1" si="630"/>
        <v>0</v>
      </c>
      <c r="AU241" s="344">
        <f t="shared" ca="1" si="630"/>
        <v>0</v>
      </c>
      <c r="AV241" s="344">
        <f t="shared" ca="1" si="630"/>
        <v>0</v>
      </c>
      <c r="AW241" s="344">
        <f t="shared" ca="1" si="630"/>
        <v>0</v>
      </c>
      <c r="AX241" s="344">
        <f t="shared" ca="1" si="630"/>
        <v>0</v>
      </c>
      <c r="AY241" s="344">
        <f t="shared" ca="1" si="630"/>
        <v>0</v>
      </c>
      <c r="AZ241" s="344">
        <f t="shared" ca="1" si="630"/>
        <v>0</v>
      </c>
      <c r="BA241" s="344">
        <f t="shared" ca="1" si="630"/>
        <v>0</v>
      </c>
      <c r="BB241" s="344">
        <f t="shared" ca="1" si="630"/>
        <v>0</v>
      </c>
      <c r="BC241" s="344">
        <f t="shared" ca="1" si="630"/>
        <v>0</v>
      </c>
      <c r="BD241" s="344">
        <f t="shared" ca="1" si="630"/>
        <v>0</v>
      </c>
      <c r="BE241" s="344">
        <f t="shared" ca="1" si="630"/>
        <v>0</v>
      </c>
      <c r="BF241" s="344">
        <f t="shared" ca="1" si="630"/>
        <v>0</v>
      </c>
      <c r="BG241" s="344">
        <f t="shared" ca="1" si="630"/>
        <v>0</v>
      </c>
      <c r="BH241" s="344">
        <f t="shared" ca="1" si="630"/>
        <v>0</v>
      </c>
      <c r="BI241" s="344">
        <f t="shared" ca="1" si="630"/>
        <v>0</v>
      </c>
      <c r="BJ241" s="344">
        <f t="shared" ca="1" si="630"/>
        <v>0</v>
      </c>
      <c r="BK241" s="344">
        <f t="shared" ca="1" si="630"/>
        <v>0</v>
      </c>
      <c r="BL241" s="344">
        <f t="shared" ca="1" si="630"/>
        <v>0</v>
      </c>
      <c r="BM241" s="344">
        <f t="shared" ca="1" si="630"/>
        <v>0</v>
      </c>
      <c r="BN241" s="344">
        <f t="shared" ca="1" si="630"/>
        <v>0</v>
      </c>
      <c r="BO241" s="344">
        <f t="shared" ca="1" si="630"/>
        <v>0</v>
      </c>
      <c r="BP241" s="344">
        <f t="shared" ca="1" si="630"/>
        <v>0</v>
      </c>
      <c r="BQ241" s="344">
        <f t="shared" ref="BQ241:CS241" ca="1" si="631">IF(BQ$157="beräknas ej",0,BP241*IF(BQ$222&gt;$D$217,1,IF(BQ$222&lt;=$C$217,$C$216,$D$216))*IFERROR(INDEX($B$148:$E$154,MATCH($A241,$A$148:$A$154,0),MATCH(BQ$222,$B$146:$E$146,1)),0))</f>
        <v>0</v>
      </c>
      <c r="BR241" s="344">
        <f t="shared" ca="1" si="631"/>
        <v>0</v>
      </c>
      <c r="BS241" s="344">
        <f t="shared" ca="1" si="631"/>
        <v>0</v>
      </c>
      <c r="BT241" s="344">
        <f t="shared" ca="1" si="631"/>
        <v>0</v>
      </c>
      <c r="BU241" s="344">
        <f t="shared" si="631"/>
        <v>0</v>
      </c>
      <c r="BV241" s="344">
        <f t="shared" si="631"/>
        <v>0</v>
      </c>
      <c r="BW241" s="344">
        <f t="shared" si="631"/>
        <v>0</v>
      </c>
      <c r="BX241" s="344">
        <f t="shared" si="631"/>
        <v>0</v>
      </c>
      <c r="BY241" s="344">
        <f t="shared" si="631"/>
        <v>0</v>
      </c>
      <c r="BZ241" s="344">
        <f t="shared" si="631"/>
        <v>0</v>
      </c>
      <c r="CA241" s="344">
        <f t="shared" si="631"/>
        <v>0</v>
      </c>
      <c r="CB241" s="344">
        <f t="shared" si="631"/>
        <v>0</v>
      </c>
      <c r="CC241" s="344">
        <f t="shared" si="631"/>
        <v>0</v>
      </c>
      <c r="CD241" s="344">
        <f t="shared" si="631"/>
        <v>0</v>
      </c>
      <c r="CE241" s="344">
        <f t="shared" si="631"/>
        <v>0</v>
      </c>
      <c r="CF241" s="344">
        <f t="shared" si="631"/>
        <v>0</v>
      </c>
      <c r="CG241" s="344">
        <f t="shared" si="631"/>
        <v>0</v>
      </c>
      <c r="CH241" s="344">
        <f t="shared" si="631"/>
        <v>0</v>
      </c>
      <c r="CI241" s="344">
        <f t="shared" si="631"/>
        <v>0</v>
      </c>
      <c r="CJ241" s="344">
        <f t="shared" si="631"/>
        <v>0</v>
      </c>
      <c r="CK241" s="344">
        <f t="shared" si="631"/>
        <v>0</v>
      </c>
      <c r="CL241" s="344">
        <f t="shared" si="631"/>
        <v>0</v>
      </c>
      <c r="CM241" s="344">
        <f t="shared" si="631"/>
        <v>0</v>
      </c>
      <c r="CN241" s="344">
        <f t="shared" si="631"/>
        <v>0</v>
      </c>
      <c r="CO241" s="344">
        <f t="shared" si="631"/>
        <v>0</v>
      </c>
      <c r="CP241" s="344">
        <f t="shared" si="631"/>
        <v>0</v>
      </c>
      <c r="CQ241" s="344">
        <f t="shared" si="631"/>
        <v>0</v>
      </c>
      <c r="CR241" s="344">
        <f t="shared" si="631"/>
        <v>0</v>
      </c>
      <c r="CS241" s="344">
        <f t="shared" si="631"/>
        <v>0</v>
      </c>
    </row>
    <row r="242" spans="1:97" s="372" customFormat="1" x14ac:dyDescent="0.35">
      <c r="A242" s="337">
        <f t="shared" ref="A242:C242" si="632">A208</f>
        <v>0</v>
      </c>
      <c r="B242" s="337" t="str">
        <f t="shared" si="632"/>
        <v>0 0</v>
      </c>
      <c r="C242" s="344">
        <f t="shared" si="632"/>
        <v>0</v>
      </c>
      <c r="D242" s="344">
        <f ca="1">IFERROR('JA basår'!AD26+'JA basår'!AD56,0)</f>
        <v>0</v>
      </c>
      <c r="E242" s="344">
        <f t="shared" ref="E242:BP242" ca="1" si="633">IF(E$157="beräknas ej",0,D242*IF(E$222&gt;$D$217,1,IF(E$222&lt;=$C$217,$C$216,$D$216))*IFERROR(INDEX($B$148:$E$154,MATCH($A242,$A$148:$A$154,0),MATCH(E$222,$B$146:$E$146,1)),0))</f>
        <v>0</v>
      </c>
      <c r="F242" s="344">
        <f t="shared" ca="1" si="633"/>
        <v>0</v>
      </c>
      <c r="G242" s="344">
        <f t="shared" ca="1" si="633"/>
        <v>0</v>
      </c>
      <c r="H242" s="344">
        <f t="shared" ca="1" si="633"/>
        <v>0</v>
      </c>
      <c r="I242" s="344">
        <f t="shared" ca="1" si="633"/>
        <v>0</v>
      </c>
      <c r="J242" s="344">
        <f t="shared" ca="1" si="633"/>
        <v>0</v>
      </c>
      <c r="K242" s="344">
        <f t="shared" ca="1" si="633"/>
        <v>0</v>
      </c>
      <c r="L242" s="344">
        <f t="shared" ca="1" si="633"/>
        <v>0</v>
      </c>
      <c r="M242" s="344">
        <f t="shared" ca="1" si="633"/>
        <v>0</v>
      </c>
      <c r="N242" s="344">
        <f t="shared" ca="1" si="633"/>
        <v>0</v>
      </c>
      <c r="O242" s="344">
        <f t="shared" ca="1" si="633"/>
        <v>0</v>
      </c>
      <c r="P242" s="344">
        <f t="shared" ca="1" si="633"/>
        <v>0</v>
      </c>
      <c r="Q242" s="344">
        <f t="shared" ca="1" si="633"/>
        <v>0</v>
      </c>
      <c r="R242" s="344">
        <f t="shared" ca="1" si="633"/>
        <v>0</v>
      </c>
      <c r="S242" s="344">
        <f t="shared" ca="1" si="633"/>
        <v>0</v>
      </c>
      <c r="T242" s="344">
        <f t="shared" ca="1" si="633"/>
        <v>0</v>
      </c>
      <c r="U242" s="344">
        <f t="shared" ca="1" si="633"/>
        <v>0</v>
      </c>
      <c r="V242" s="344">
        <f t="shared" ca="1" si="633"/>
        <v>0</v>
      </c>
      <c r="W242" s="344">
        <f t="shared" ca="1" si="633"/>
        <v>0</v>
      </c>
      <c r="X242" s="344">
        <f t="shared" ca="1" si="633"/>
        <v>0</v>
      </c>
      <c r="Y242" s="344">
        <f t="shared" ca="1" si="633"/>
        <v>0</v>
      </c>
      <c r="Z242" s="344">
        <f t="shared" ca="1" si="633"/>
        <v>0</v>
      </c>
      <c r="AA242" s="344">
        <f t="shared" ca="1" si="633"/>
        <v>0</v>
      </c>
      <c r="AB242" s="344">
        <f t="shared" ca="1" si="633"/>
        <v>0</v>
      </c>
      <c r="AC242" s="344">
        <f t="shared" ca="1" si="633"/>
        <v>0</v>
      </c>
      <c r="AD242" s="344">
        <f t="shared" ca="1" si="633"/>
        <v>0</v>
      </c>
      <c r="AE242" s="344">
        <f t="shared" ca="1" si="633"/>
        <v>0</v>
      </c>
      <c r="AF242" s="344">
        <f t="shared" ca="1" si="633"/>
        <v>0</v>
      </c>
      <c r="AG242" s="344">
        <f t="shared" ca="1" si="633"/>
        <v>0</v>
      </c>
      <c r="AH242" s="344">
        <f t="shared" ca="1" si="633"/>
        <v>0</v>
      </c>
      <c r="AI242" s="344">
        <f t="shared" ca="1" si="633"/>
        <v>0</v>
      </c>
      <c r="AJ242" s="344">
        <f t="shared" ca="1" si="633"/>
        <v>0</v>
      </c>
      <c r="AK242" s="344">
        <f t="shared" ca="1" si="633"/>
        <v>0</v>
      </c>
      <c r="AL242" s="344">
        <f t="shared" ca="1" si="633"/>
        <v>0</v>
      </c>
      <c r="AM242" s="344">
        <f t="shared" ca="1" si="633"/>
        <v>0</v>
      </c>
      <c r="AN242" s="344">
        <f t="shared" ca="1" si="633"/>
        <v>0</v>
      </c>
      <c r="AO242" s="344">
        <f t="shared" ca="1" si="633"/>
        <v>0</v>
      </c>
      <c r="AP242" s="344">
        <f t="shared" ca="1" si="633"/>
        <v>0</v>
      </c>
      <c r="AQ242" s="344">
        <f t="shared" ca="1" si="633"/>
        <v>0</v>
      </c>
      <c r="AR242" s="344">
        <f t="shared" ca="1" si="633"/>
        <v>0</v>
      </c>
      <c r="AS242" s="344">
        <f t="shared" ca="1" si="633"/>
        <v>0</v>
      </c>
      <c r="AT242" s="344">
        <f t="shared" ca="1" si="633"/>
        <v>0</v>
      </c>
      <c r="AU242" s="344">
        <f t="shared" ca="1" si="633"/>
        <v>0</v>
      </c>
      <c r="AV242" s="344">
        <f t="shared" ca="1" si="633"/>
        <v>0</v>
      </c>
      <c r="AW242" s="344">
        <f t="shared" ca="1" si="633"/>
        <v>0</v>
      </c>
      <c r="AX242" s="344">
        <f t="shared" ca="1" si="633"/>
        <v>0</v>
      </c>
      <c r="AY242" s="344">
        <f t="shared" ca="1" si="633"/>
        <v>0</v>
      </c>
      <c r="AZ242" s="344">
        <f t="shared" ca="1" si="633"/>
        <v>0</v>
      </c>
      <c r="BA242" s="344">
        <f t="shared" ca="1" si="633"/>
        <v>0</v>
      </c>
      <c r="BB242" s="344">
        <f t="shared" ca="1" si="633"/>
        <v>0</v>
      </c>
      <c r="BC242" s="344">
        <f t="shared" ca="1" si="633"/>
        <v>0</v>
      </c>
      <c r="BD242" s="344">
        <f t="shared" ca="1" si="633"/>
        <v>0</v>
      </c>
      <c r="BE242" s="344">
        <f t="shared" ca="1" si="633"/>
        <v>0</v>
      </c>
      <c r="BF242" s="344">
        <f t="shared" ca="1" si="633"/>
        <v>0</v>
      </c>
      <c r="BG242" s="344">
        <f t="shared" ca="1" si="633"/>
        <v>0</v>
      </c>
      <c r="BH242" s="344">
        <f t="shared" ca="1" si="633"/>
        <v>0</v>
      </c>
      <c r="BI242" s="344">
        <f t="shared" ca="1" si="633"/>
        <v>0</v>
      </c>
      <c r="BJ242" s="344">
        <f t="shared" ca="1" si="633"/>
        <v>0</v>
      </c>
      <c r="BK242" s="344">
        <f t="shared" ca="1" si="633"/>
        <v>0</v>
      </c>
      <c r="BL242" s="344">
        <f t="shared" ca="1" si="633"/>
        <v>0</v>
      </c>
      <c r="BM242" s="344">
        <f t="shared" ca="1" si="633"/>
        <v>0</v>
      </c>
      <c r="BN242" s="344">
        <f t="shared" ca="1" si="633"/>
        <v>0</v>
      </c>
      <c r="BO242" s="344">
        <f t="shared" ca="1" si="633"/>
        <v>0</v>
      </c>
      <c r="BP242" s="344">
        <f t="shared" ca="1" si="633"/>
        <v>0</v>
      </c>
      <c r="BQ242" s="344">
        <f t="shared" ref="BQ242:CS242" ca="1" si="634">IF(BQ$157="beräknas ej",0,BP242*IF(BQ$222&gt;$D$217,1,IF(BQ$222&lt;=$C$217,$C$216,$D$216))*IFERROR(INDEX($B$148:$E$154,MATCH($A242,$A$148:$A$154,0),MATCH(BQ$222,$B$146:$E$146,1)),0))</f>
        <v>0</v>
      </c>
      <c r="BR242" s="344">
        <f t="shared" ca="1" si="634"/>
        <v>0</v>
      </c>
      <c r="BS242" s="344">
        <f t="shared" ca="1" si="634"/>
        <v>0</v>
      </c>
      <c r="BT242" s="344">
        <f t="shared" ca="1" si="634"/>
        <v>0</v>
      </c>
      <c r="BU242" s="344">
        <f t="shared" si="634"/>
        <v>0</v>
      </c>
      <c r="BV242" s="344">
        <f t="shared" si="634"/>
        <v>0</v>
      </c>
      <c r="BW242" s="344">
        <f t="shared" si="634"/>
        <v>0</v>
      </c>
      <c r="BX242" s="344">
        <f t="shared" si="634"/>
        <v>0</v>
      </c>
      <c r="BY242" s="344">
        <f t="shared" si="634"/>
        <v>0</v>
      </c>
      <c r="BZ242" s="344">
        <f t="shared" si="634"/>
        <v>0</v>
      </c>
      <c r="CA242" s="344">
        <f t="shared" si="634"/>
        <v>0</v>
      </c>
      <c r="CB242" s="344">
        <f t="shared" si="634"/>
        <v>0</v>
      </c>
      <c r="CC242" s="344">
        <f t="shared" si="634"/>
        <v>0</v>
      </c>
      <c r="CD242" s="344">
        <f t="shared" si="634"/>
        <v>0</v>
      </c>
      <c r="CE242" s="344">
        <f t="shared" si="634"/>
        <v>0</v>
      </c>
      <c r="CF242" s="344">
        <f t="shared" si="634"/>
        <v>0</v>
      </c>
      <c r="CG242" s="344">
        <f t="shared" si="634"/>
        <v>0</v>
      </c>
      <c r="CH242" s="344">
        <f t="shared" si="634"/>
        <v>0</v>
      </c>
      <c r="CI242" s="344">
        <f t="shared" si="634"/>
        <v>0</v>
      </c>
      <c r="CJ242" s="344">
        <f t="shared" si="634"/>
        <v>0</v>
      </c>
      <c r="CK242" s="344">
        <f t="shared" si="634"/>
        <v>0</v>
      </c>
      <c r="CL242" s="344">
        <f t="shared" si="634"/>
        <v>0</v>
      </c>
      <c r="CM242" s="344">
        <f t="shared" si="634"/>
        <v>0</v>
      </c>
      <c r="CN242" s="344">
        <f t="shared" si="634"/>
        <v>0</v>
      </c>
      <c r="CO242" s="344">
        <f t="shared" si="634"/>
        <v>0</v>
      </c>
      <c r="CP242" s="344">
        <f t="shared" si="634"/>
        <v>0</v>
      </c>
      <c r="CQ242" s="344">
        <f t="shared" si="634"/>
        <v>0</v>
      </c>
      <c r="CR242" s="344">
        <f t="shared" si="634"/>
        <v>0</v>
      </c>
      <c r="CS242" s="344">
        <f t="shared" si="634"/>
        <v>0</v>
      </c>
    </row>
    <row r="243" spans="1:97" s="372" customFormat="1" x14ac:dyDescent="0.35">
      <c r="A243" s="337">
        <f t="shared" ref="A243:C243" si="635">A209</f>
        <v>0</v>
      </c>
      <c r="B243" s="337" t="str">
        <f t="shared" si="635"/>
        <v>0 0</v>
      </c>
      <c r="C243" s="344">
        <f t="shared" si="635"/>
        <v>0</v>
      </c>
      <c r="D243" s="344">
        <f ca="1">IFERROR('JA basår'!AD27+'JA basår'!AD57,0)</f>
        <v>0</v>
      </c>
      <c r="E243" s="344">
        <f t="shared" ref="E243:BP243" ca="1" si="636">IF(E$157="beräknas ej",0,D243*IF(E$222&gt;$D$217,1,IF(E$222&lt;=$C$217,$C$216,$D$216))*IFERROR(INDEX($B$148:$E$154,MATCH($A243,$A$148:$A$154,0),MATCH(E$222,$B$146:$E$146,1)),0))</f>
        <v>0</v>
      </c>
      <c r="F243" s="344">
        <f t="shared" ca="1" si="636"/>
        <v>0</v>
      </c>
      <c r="G243" s="344">
        <f t="shared" ca="1" si="636"/>
        <v>0</v>
      </c>
      <c r="H243" s="344">
        <f t="shared" ca="1" si="636"/>
        <v>0</v>
      </c>
      <c r="I243" s="344">
        <f t="shared" ca="1" si="636"/>
        <v>0</v>
      </c>
      <c r="J243" s="344">
        <f t="shared" ca="1" si="636"/>
        <v>0</v>
      </c>
      <c r="K243" s="344">
        <f t="shared" ca="1" si="636"/>
        <v>0</v>
      </c>
      <c r="L243" s="344">
        <f t="shared" ca="1" si="636"/>
        <v>0</v>
      </c>
      <c r="M243" s="344">
        <f t="shared" ca="1" si="636"/>
        <v>0</v>
      </c>
      <c r="N243" s="344">
        <f t="shared" ca="1" si="636"/>
        <v>0</v>
      </c>
      <c r="O243" s="344">
        <f t="shared" ca="1" si="636"/>
        <v>0</v>
      </c>
      <c r="P243" s="344">
        <f t="shared" ca="1" si="636"/>
        <v>0</v>
      </c>
      <c r="Q243" s="344">
        <f t="shared" ca="1" si="636"/>
        <v>0</v>
      </c>
      <c r="R243" s="344">
        <f t="shared" ca="1" si="636"/>
        <v>0</v>
      </c>
      <c r="S243" s="344">
        <f t="shared" ca="1" si="636"/>
        <v>0</v>
      </c>
      <c r="T243" s="344">
        <f t="shared" ca="1" si="636"/>
        <v>0</v>
      </c>
      <c r="U243" s="344">
        <f t="shared" ca="1" si="636"/>
        <v>0</v>
      </c>
      <c r="V243" s="344">
        <f t="shared" ca="1" si="636"/>
        <v>0</v>
      </c>
      <c r="W243" s="344">
        <f t="shared" ca="1" si="636"/>
        <v>0</v>
      </c>
      <c r="X243" s="344">
        <f t="shared" ca="1" si="636"/>
        <v>0</v>
      </c>
      <c r="Y243" s="344">
        <f t="shared" ca="1" si="636"/>
        <v>0</v>
      </c>
      <c r="Z243" s="344">
        <f t="shared" ca="1" si="636"/>
        <v>0</v>
      </c>
      <c r="AA243" s="344">
        <f t="shared" ca="1" si="636"/>
        <v>0</v>
      </c>
      <c r="AB243" s="344">
        <f t="shared" ca="1" si="636"/>
        <v>0</v>
      </c>
      <c r="AC243" s="344">
        <f t="shared" ca="1" si="636"/>
        <v>0</v>
      </c>
      <c r="AD243" s="344">
        <f t="shared" ca="1" si="636"/>
        <v>0</v>
      </c>
      <c r="AE243" s="344">
        <f t="shared" ca="1" si="636"/>
        <v>0</v>
      </c>
      <c r="AF243" s="344">
        <f t="shared" ca="1" si="636"/>
        <v>0</v>
      </c>
      <c r="AG243" s="344">
        <f t="shared" ca="1" si="636"/>
        <v>0</v>
      </c>
      <c r="AH243" s="344">
        <f t="shared" ca="1" si="636"/>
        <v>0</v>
      </c>
      <c r="AI243" s="344">
        <f t="shared" ca="1" si="636"/>
        <v>0</v>
      </c>
      <c r="AJ243" s="344">
        <f t="shared" ca="1" si="636"/>
        <v>0</v>
      </c>
      <c r="AK243" s="344">
        <f t="shared" ca="1" si="636"/>
        <v>0</v>
      </c>
      <c r="AL243" s="344">
        <f t="shared" ca="1" si="636"/>
        <v>0</v>
      </c>
      <c r="AM243" s="344">
        <f t="shared" ca="1" si="636"/>
        <v>0</v>
      </c>
      <c r="AN243" s="344">
        <f t="shared" ca="1" si="636"/>
        <v>0</v>
      </c>
      <c r="AO243" s="344">
        <f t="shared" ca="1" si="636"/>
        <v>0</v>
      </c>
      <c r="AP243" s="344">
        <f t="shared" ca="1" si="636"/>
        <v>0</v>
      </c>
      <c r="AQ243" s="344">
        <f t="shared" ca="1" si="636"/>
        <v>0</v>
      </c>
      <c r="AR243" s="344">
        <f t="shared" ca="1" si="636"/>
        <v>0</v>
      </c>
      <c r="AS243" s="344">
        <f t="shared" ca="1" si="636"/>
        <v>0</v>
      </c>
      <c r="AT243" s="344">
        <f t="shared" ca="1" si="636"/>
        <v>0</v>
      </c>
      <c r="AU243" s="344">
        <f t="shared" ca="1" si="636"/>
        <v>0</v>
      </c>
      <c r="AV243" s="344">
        <f t="shared" ca="1" si="636"/>
        <v>0</v>
      </c>
      <c r="AW243" s="344">
        <f t="shared" ca="1" si="636"/>
        <v>0</v>
      </c>
      <c r="AX243" s="344">
        <f t="shared" ca="1" si="636"/>
        <v>0</v>
      </c>
      <c r="AY243" s="344">
        <f t="shared" ca="1" si="636"/>
        <v>0</v>
      </c>
      <c r="AZ243" s="344">
        <f t="shared" ca="1" si="636"/>
        <v>0</v>
      </c>
      <c r="BA243" s="344">
        <f t="shared" ca="1" si="636"/>
        <v>0</v>
      </c>
      <c r="BB243" s="344">
        <f t="shared" ca="1" si="636"/>
        <v>0</v>
      </c>
      <c r="BC243" s="344">
        <f t="shared" ca="1" si="636"/>
        <v>0</v>
      </c>
      <c r="BD243" s="344">
        <f t="shared" ca="1" si="636"/>
        <v>0</v>
      </c>
      <c r="BE243" s="344">
        <f t="shared" ca="1" si="636"/>
        <v>0</v>
      </c>
      <c r="BF243" s="344">
        <f t="shared" ca="1" si="636"/>
        <v>0</v>
      </c>
      <c r="BG243" s="344">
        <f t="shared" ca="1" si="636"/>
        <v>0</v>
      </c>
      <c r="BH243" s="344">
        <f t="shared" ca="1" si="636"/>
        <v>0</v>
      </c>
      <c r="BI243" s="344">
        <f t="shared" ca="1" si="636"/>
        <v>0</v>
      </c>
      <c r="BJ243" s="344">
        <f t="shared" ca="1" si="636"/>
        <v>0</v>
      </c>
      <c r="BK243" s="344">
        <f t="shared" ca="1" si="636"/>
        <v>0</v>
      </c>
      <c r="BL243" s="344">
        <f t="shared" ca="1" si="636"/>
        <v>0</v>
      </c>
      <c r="BM243" s="344">
        <f t="shared" ca="1" si="636"/>
        <v>0</v>
      </c>
      <c r="BN243" s="344">
        <f t="shared" ca="1" si="636"/>
        <v>0</v>
      </c>
      <c r="BO243" s="344">
        <f t="shared" ca="1" si="636"/>
        <v>0</v>
      </c>
      <c r="BP243" s="344">
        <f t="shared" ca="1" si="636"/>
        <v>0</v>
      </c>
      <c r="BQ243" s="344">
        <f t="shared" ref="BQ243:CS243" ca="1" si="637">IF(BQ$157="beräknas ej",0,BP243*IF(BQ$222&gt;$D$217,1,IF(BQ$222&lt;=$C$217,$C$216,$D$216))*IFERROR(INDEX($B$148:$E$154,MATCH($A243,$A$148:$A$154,0),MATCH(BQ$222,$B$146:$E$146,1)),0))</f>
        <v>0</v>
      </c>
      <c r="BR243" s="344">
        <f t="shared" ca="1" si="637"/>
        <v>0</v>
      </c>
      <c r="BS243" s="344">
        <f t="shared" ca="1" si="637"/>
        <v>0</v>
      </c>
      <c r="BT243" s="344">
        <f t="shared" ca="1" si="637"/>
        <v>0</v>
      </c>
      <c r="BU243" s="344">
        <f t="shared" si="637"/>
        <v>0</v>
      </c>
      <c r="BV243" s="344">
        <f t="shared" si="637"/>
        <v>0</v>
      </c>
      <c r="BW243" s="344">
        <f t="shared" si="637"/>
        <v>0</v>
      </c>
      <c r="BX243" s="344">
        <f t="shared" si="637"/>
        <v>0</v>
      </c>
      <c r="BY243" s="344">
        <f t="shared" si="637"/>
        <v>0</v>
      </c>
      <c r="BZ243" s="344">
        <f t="shared" si="637"/>
        <v>0</v>
      </c>
      <c r="CA243" s="344">
        <f t="shared" si="637"/>
        <v>0</v>
      </c>
      <c r="CB243" s="344">
        <f t="shared" si="637"/>
        <v>0</v>
      </c>
      <c r="CC243" s="344">
        <f t="shared" si="637"/>
        <v>0</v>
      </c>
      <c r="CD243" s="344">
        <f t="shared" si="637"/>
        <v>0</v>
      </c>
      <c r="CE243" s="344">
        <f t="shared" si="637"/>
        <v>0</v>
      </c>
      <c r="CF243" s="344">
        <f t="shared" si="637"/>
        <v>0</v>
      </c>
      <c r="CG243" s="344">
        <f t="shared" si="637"/>
        <v>0</v>
      </c>
      <c r="CH243" s="344">
        <f t="shared" si="637"/>
        <v>0</v>
      </c>
      <c r="CI243" s="344">
        <f t="shared" si="637"/>
        <v>0</v>
      </c>
      <c r="CJ243" s="344">
        <f t="shared" si="637"/>
        <v>0</v>
      </c>
      <c r="CK243" s="344">
        <f t="shared" si="637"/>
        <v>0</v>
      </c>
      <c r="CL243" s="344">
        <f t="shared" si="637"/>
        <v>0</v>
      </c>
      <c r="CM243" s="344">
        <f t="shared" si="637"/>
        <v>0</v>
      </c>
      <c r="CN243" s="344">
        <f t="shared" si="637"/>
        <v>0</v>
      </c>
      <c r="CO243" s="344">
        <f t="shared" si="637"/>
        <v>0</v>
      </c>
      <c r="CP243" s="344">
        <f t="shared" si="637"/>
        <v>0</v>
      </c>
      <c r="CQ243" s="344">
        <f t="shared" si="637"/>
        <v>0</v>
      </c>
      <c r="CR243" s="344">
        <f t="shared" si="637"/>
        <v>0</v>
      </c>
      <c r="CS243" s="344">
        <f t="shared" si="637"/>
        <v>0</v>
      </c>
    </row>
    <row r="244" spans="1:97" s="372" customFormat="1" x14ac:dyDescent="0.35">
      <c r="A244" s="337">
        <f t="shared" ref="A244:C244" si="638">A210</f>
        <v>0</v>
      </c>
      <c r="B244" s="337" t="str">
        <f t="shared" si="638"/>
        <v>0 0</v>
      </c>
      <c r="C244" s="344">
        <f t="shared" si="638"/>
        <v>0</v>
      </c>
      <c r="D244" s="344">
        <f ca="1">IFERROR('JA basår'!AD28+'JA basår'!AD58,0)</f>
        <v>0</v>
      </c>
      <c r="E244" s="344">
        <f t="shared" ref="E244:BP244" ca="1" si="639">IF(E$157="beräknas ej",0,D244*IF(E$222&gt;$D$217,1,IF(E$222&lt;=$C$217,$C$216,$D$216))*IFERROR(INDEX($B$148:$E$154,MATCH($A244,$A$148:$A$154,0),MATCH(E$222,$B$146:$E$146,1)),0))</f>
        <v>0</v>
      </c>
      <c r="F244" s="344">
        <f t="shared" ca="1" si="639"/>
        <v>0</v>
      </c>
      <c r="G244" s="344">
        <f t="shared" ca="1" si="639"/>
        <v>0</v>
      </c>
      <c r="H244" s="344">
        <f t="shared" ca="1" si="639"/>
        <v>0</v>
      </c>
      <c r="I244" s="344">
        <f t="shared" ca="1" si="639"/>
        <v>0</v>
      </c>
      <c r="J244" s="344">
        <f t="shared" ca="1" si="639"/>
        <v>0</v>
      </c>
      <c r="K244" s="344">
        <f t="shared" ca="1" si="639"/>
        <v>0</v>
      </c>
      <c r="L244" s="344">
        <f t="shared" ca="1" si="639"/>
        <v>0</v>
      </c>
      <c r="M244" s="344">
        <f t="shared" ca="1" si="639"/>
        <v>0</v>
      </c>
      <c r="N244" s="344">
        <f t="shared" ca="1" si="639"/>
        <v>0</v>
      </c>
      <c r="O244" s="344">
        <f t="shared" ca="1" si="639"/>
        <v>0</v>
      </c>
      <c r="P244" s="344">
        <f t="shared" ca="1" si="639"/>
        <v>0</v>
      </c>
      <c r="Q244" s="344">
        <f t="shared" ca="1" si="639"/>
        <v>0</v>
      </c>
      <c r="R244" s="344">
        <f t="shared" ca="1" si="639"/>
        <v>0</v>
      </c>
      <c r="S244" s="344">
        <f t="shared" ca="1" si="639"/>
        <v>0</v>
      </c>
      <c r="T244" s="344">
        <f t="shared" ca="1" si="639"/>
        <v>0</v>
      </c>
      <c r="U244" s="344">
        <f t="shared" ca="1" si="639"/>
        <v>0</v>
      </c>
      <c r="V244" s="344">
        <f t="shared" ca="1" si="639"/>
        <v>0</v>
      </c>
      <c r="W244" s="344">
        <f t="shared" ca="1" si="639"/>
        <v>0</v>
      </c>
      <c r="X244" s="344">
        <f t="shared" ca="1" si="639"/>
        <v>0</v>
      </c>
      <c r="Y244" s="344">
        <f t="shared" ca="1" si="639"/>
        <v>0</v>
      </c>
      <c r="Z244" s="344">
        <f t="shared" ca="1" si="639"/>
        <v>0</v>
      </c>
      <c r="AA244" s="344">
        <f t="shared" ca="1" si="639"/>
        <v>0</v>
      </c>
      <c r="AB244" s="344">
        <f t="shared" ca="1" si="639"/>
        <v>0</v>
      </c>
      <c r="AC244" s="344">
        <f t="shared" ca="1" si="639"/>
        <v>0</v>
      </c>
      <c r="AD244" s="344">
        <f t="shared" ca="1" si="639"/>
        <v>0</v>
      </c>
      <c r="AE244" s="344">
        <f t="shared" ca="1" si="639"/>
        <v>0</v>
      </c>
      <c r="AF244" s="344">
        <f t="shared" ca="1" si="639"/>
        <v>0</v>
      </c>
      <c r="AG244" s="344">
        <f t="shared" ca="1" si="639"/>
        <v>0</v>
      </c>
      <c r="AH244" s="344">
        <f t="shared" ca="1" si="639"/>
        <v>0</v>
      </c>
      <c r="AI244" s="344">
        <f t="shared" ca="1" si="639"/>
        <v>0</v>
      </c>
      <c r="AJ244" s="344">
        <f t="shared" ca="1" si="639"/>
        <v>0</v>
      </c>
      <c r="AK244" s="344">
        <f t="shared" ca="1" si="639"/>
        <v>0</v>
      </c>
      <c r="AL244" s="344">
        <f t="shared" ca="1" si="639"/>
        <v>0</v>
      </c>
      <c r="AM244" s="344">
        <f t="shared" ca="1" si="639"/>
        <v>0</v>
      </c>
      <c r="AN244" s="344">
        <f t="shared" ca="1" si="639"/>
        <v>0</v>
      </c>
      <c r="AO244" s="344">
        <f t="shared" ca="1" si="639"/>
        <v>0</v>
      </c>
      <c r="AP244" s="344">
        <f t="shared" ca="1" si="639"/>
        <v>0</v>
      </c>
      <c r="AQ244" s="344">
        <f t="shared" ca="1" si="639"/>
        <v>0</v>
      </c>
      <c r="AR244" s="344">
        <f t="shared" ca="1" si="639"/>
        <v>0</v>
      </c>
      <c r="AS244" s="344">
        <f t="shared" ca="1" si="639"/>
        <v>0</v>
      </c>
      <c r="AT244" s="344">
        <f t="shared" ca="1" si="639"/>
        <v>0</v>
      </c>
      <c r="AU244" s="344">
        <f t="shared" ca="1" si="639"/>
        <v>0</v>
      </c>
      <c r="AV244" s="344">
        <f t="shared" ca="1" si="639"/>
        <v>0</v>
      </c>
      <c r="AW244" s="344">
        <f t="shared" ca="1" si="639"/>
        <v>0</v>
      </c>
      <c r="AX244" s="344">
        <f t="shared" ca="1" si="639"/>
        <v>0</v>
      </c>
      <c r="AY244" s="344">
        <f t="shared" ca="1" si="639"/>
        <v>0</v>
      </c>
      <c r="AZ244" s="344">
        <f t="shared" ca="1" si="639"/>
        <v>0</v>
      </c>
      <c r="BA244" s="344">
        <f t="shared" ca="1" si="639"/>
        <v>0</v>
      </c>
      <c r="BB244" s="344">
        <f t="shared" ca="1" si="639"/>
        <v>0</v>
      </c>
      <c r="BC244" s="344">
        <f t="shared" ca="1" si="639"/>
        <v>0</v>
      </c>
      <c r="BD244" s="344">
        <f t="shared" ca="1" si="639"/>
        <v>0</v>
      </c>
      <c r="BE244" s="344">
        <f t="shared" ca="1" si="639"/>
        <v>0</v>
      </c>
      <c r="BF244" s="344">
        <f t="shared" ca="1" si="639"/>
        <v>0</v>
      </c>
      <c r="BG244" s="344">
        <f t="shared" ca="1" si="639"/>
        <v>0</v>
      </c>
      <c r="BH244" s="344">
        <f t="shared" ca="1" si="639"/>
        <v>0</v>
      </c>
      <c r="BI244" s="344">
        <f t="shared" ca="1" si="639"/>
        <v>0</v>
      </c>
      <c r="BJ244" s="344">
        <f t="shared" ca="1" si="639"/>
        <v>0</v>
      </c>
      <c r="BK244" s="344">
        <f t="shared" ca="1" si="639"/>
        <v>0</v>
      </c>
      <c r="BL244" s="344">
        <f t="shared" ca="1" si="639"/>
        <v>0</v>
      </c>
      <c r="BM244" s="344">
        <f t="shared" ca="1" si="639"/>
        <v>0</v>
      </c>
      <c r="BN244" s="344">
        <f t="shared" ca="1" si="639"/>
        <v>0</v>
      </c>
      <c r="BO244" s="344">
        <f t="shared" ca="1" si="639"/>
        <v>0</v>
      </c>
      <c r="BP244" s="344">
        <f t="shared" ca="1" si="639"/>
        <v>0</v>
      </c>
      <c r="BQ244" s="344">
        <f t="shared" ref="BQ244:CS244" ca="1" si="640">IF(BQ$157="beräknas ej",0,BP244*IF(BQ$222&gt;$D$217,1,IF(BQ$222&lt;=$C$217,$C$216,$D$216))*IFERROR(INDEX($B$148:$E$154,MATCH($A244,$A$148:$A$154,0),MATCH(BQ$222,$B$146:$E$146,1)),0))</f>
        <v>0</v>
      </c>
      <c r="BR244" s="344">
        <f t="shared" ca="1" si="640"/>
        <v>0</v>
      </c>
      <c r="BS244" s="344">
        <f t="shared" ca="1" si="640"/>
        <v>0</v>
      </c>
      <c r="BT244" s="344">
        <f t="shared" ca="1" si="640"/>
        <v>0</v>
      </c>
      <c r="BU244" s="344">
        <f t="shared" si="640"/>
        <v>0</v>
      </c>
      <c r="BV244" s="344">
        <f t="shared" si="640"/>
        <v>0</v>
      </c>
      <c r="BW244" s="344">
        <f t="shared" si="640"/>
        <v>0</v>
      </c>
      <c r="BX244" s="344">
        <f t="shared" si="640"/>
        <v>0</v>
      </c>
      <c r="BY244" s="344">
        <f t="shared" si="640"/>
        <v>0</v>
      </c>
      <c r="BZ244" s="344">
        <f t="shared" si="640"/>
        <v>0</v>
      </c>
      <c r="CA244" s="344">
        <f t="shared" si="640"/>
        <v>0</v>
      </c>
      <c r="CB244" s="344">
        <f t="shared" si="640"/>
        <v>0</v>
      </c>
      <c r="CC244" s="344">
        <f t="shared" si="640"/>
        <v>0</v>
      </c>
      <c r="CD244" s="344">
        <f t="shared" si="640"/>
        <v>0</v>
      </c>
      <c r="CE244" s="344">
        <f t="shared" si="640"/>
        <v>0</v>
      </c>
      <c r="CF244" s="344">
        <f t="shared" si="640"/>
        <v>0</v>
      </c>
      <c r="CG244" s="344">
        <f t="shared" si="640"/>
        <v>0</v>
      </c>
      <c r="CH244" s="344">
        <f t="shared" si="640"/>
        <v>0</v>
      </c>
      <c r="CI244" s="344">
        <f t="shared" si="640"/>
        <v>0</v>
      </c>
      <c r="CJ244" s="344">
        <f t="shared" si="640"/>
        <v>0</v>
      </c>
      <c r="CK244" s="344">
        <f t="shared" si="640"/>
        <v>0</v>
      </c>
      <c r="CL244" s="344">
        <f t="shared" si="640"/>
        <v>0</v>
      </c>
      <c r="CM244" s="344">
        <f t="shared" si="640"/>
        <v>0</v>
      </c>
      <c r="CN244" s="344">
        <f t="shared" si="640"/>
        <v>0</v>
      </c>
      <c r="CO244" s="344">
        <f t="shared" si="640"/>
        <v>0</v>
      </c>
      <c r="CP244" s="344">
        <f t="shared" si="640"/>
        <v>0</v>
      </c>
      <c r="CQ244" s="344">
        <f t="shared" si="640"/>
        <v>0</v>
      </c>
      <c r="CR244" s="344">
        <f t="shared" si="640"/>
        <v>0</v>
      </c>
      <c r="CS244" s="344">
        <f t="shared" si="640"/>
        <v>0</v>
      </c>
    </row>
    <row r="245" spans="1:97" s="372" customFormat="1" x14ac:dyDescent="0.35">
      <c r="A245" s="337">
        <f t="shared" ref="A245:C245" si="641">A211</f>
        <v>0</v>
      </c>
      <c r="B245" s="337" t="str">
        <f t="shared" si="641"/>
        <v>0 0</v>
      </c>
      <c r="C245" s="344">
        <f t="shared" si="641"/>
        <v>0</v>
      </c>
      <c r="D245" s="344">
        <f ca="1">IFERROR('JA basår'!AD29+'JA basår'!AD59,0)</f>
        <v>0</v>
      </c>
      <c r="E245" s="344">
        <f t="shared" ref="E245:BP245" ca="1" si="642">IF(E$157="beräknas ej",0,D245*IF(E$222&gt;$D$217,1,IF(E$222&lt;=$C$217,$C$216,$D$216))*IFERROR(INDEX($B$148:$E$154,MATCH($A245,$A$148:$A$154,0),MATCH(E$222,$B$146:$E$146,1)),0))</f>
        <v>0</v>
      </c>
      <c r="F245" s="344">
        <f t="shared" ca="1" si="642"/>
        <v>0</v>
      </c>
      <c r="G245" s="344">
        <f t="shared" ca="1" si="642"/>
        <v>0</v>
      </c>
      <c r="H245" s="344">
        <f t="shared" ca="1" si="642"/>
        <v>0</v>
      </c>
      <c r="I245" s="344">
        <f t="shared" ca="1" si="642"/>
        <v>0</v>
      </c>
      <c r="J245" s="344">
        <f t="shared" ca="1" si="642"/>
        <v>0</v>
      </c>
      <c r="K245" s="344">
        <f t="shared" ca="1" si="642"/>
        <v>0</v>
      </c>
      <c r="L245" s="344">
        <f t="shared" ca="1" si="642"/>
        <v>0</v>
      </c>
      <c r="M245" s="344">
        <f t="shared" ca="1" si="642"/>
        <v>0</v>
      </c>
      <c r="N245" s="344">
        <f t="shared" ca="1" si="642"/>
        <v>0</v>
      </c>
      <c r="O245" s="344">
        <f t="shared" ca="1" si="642"/>
        <v>0</v>
      </c>
      <c r="P245" s="344">
        <f t="shared" ca="1" si="642"/>
        <v>0</v>
      </c>
      <c r="Q245" s="344">
        <f t="shared" ca="1" si="642"/>
        <v>0</v>
      </c>
      <c r="R245" s="344">
        <f t="shared" ca="1" si="642"/>
        <v>0</v>
      </c>
      <c r="S245" s="344">
        <f t="shared" ca="1" si="642"/>
        <v>0</v>
      </c>
      <c r="T245" s="344">
        <f t="shared" ca="1" si="642"/>
        <v>0</v>
      </c>
      <c r="U245" s="344">
        <f t="shared" ca="1" si="642"/>
        <v>0</v>
      </c>
      <c r="V245" s="344">
        <f t="shared" ca="1" si="642"/>
        <v>0</v>
      </c>
      <c r="W245" s="344">
        <f t="shared" ca="1" si="642"/>
        <v>0</v>
      </c>
      <c r="X245" s="344">
        <f t="shared" ca="1" si="642"/>
        <v>0</v>
      </c>
      <c r="Y245" s="344">
        <f t="shared" ca="1" si="642"/>
        <v>0</v>
      </c>
      <c r="Z245" s="344">
        <f t="shared" ca="1" si="642"/>
        <v>0</v>
      </c>
      <c r="AA245" s="344">
        <f t="shared" ca="1" si="642"/>
        <v>0</v>
      </c>
      <c r="AB245" s="344">
        <f t="shared" ca="1" si="642"/>
        <v>0</v>
      </c>
      <c r="AC245" s="344">
        <f t="shared" ca="1" si="642"/>
        <v>0</v>
      </c>
      <c r="AD245" s="344">
        <f t="shared" ca="1" si="642"/>
        <v>0</v>
      </c>
      <c r="AE245" s="344">
        <f t="shared" ca="1" si="642"/>
        <v>0</v>
      </c>
      <c r="AF245" s="344">
        <f t="shared" ca="1" si="642"/>
        <v>0</v>
      </c>
      <c r="AG245" s="344">
        <f t="shared" ca="1" si="642"/>
        <v>0</v>
      </c>
      <c r="AH245" s="344">
        <f t="shared" ca="1" si="642"/>
        <v>0</v>
      </c>
      <c r="AI245" s="344">
        <f t="shared" ca="1" si="642"/>
        <v>0</v>
      </c>
      <c r="AJ245" s="344">
        <f t="shared" ca="1" si="642"/>
        <v>0</v>
      </c>
      <c r="AK245" s="344">
        <f t="shared" ca="1" si="642"/>
        <v>0</v>
      </c>
      <c r="AL245" s="344">
        <f t="shared" ca="1" si="642"/>
        <v>0</v>
      </c>
      <c r="AM245" s="344">
        <f t="shared" ca="1" si="642"/>
        <v>0</v>
      </c>
      <c r="AN245" s="344">
        <f t="shared" ca="1" si="642"/>
        <v>0</v>
      </c>
      <c r="AO245" s="344">
        <f t="shared" ca="1" si="642"/>
        <v>0</v>
      </c>
      <c r="AP245" s="344">
        <f t="shared" ca="1" si="642"/>
        <v>0</v>
      </c>
      <c r="AQ245" s="344">
        <f t="shared" ca="1" si="642"/>
        <v>0</v>
      </c>
      <c r="AR245" s="344">
        <f t="shared" ca="1" si="642"/>
        <v>0</v>
      </c>
      <c r="AS245" s="344">
        <f t="shared" ca="1" si="642"/>
        <v>0</v>
      </c>
      <c r="AT245" s="344">
        <f t="shared" ca="1" si="642"/>
        <v>0</v>
      </c>
      <c r="AU245" s="344">
        <f t="shared" ca="1" si="642"/>
        <v>0</v>
      </c>
      <c r="AV245" s="344">
        <f t="shared" ca="1" si="642"/>
        <v>0</v>
      </c>
      <c r="AW245" s="344">
        <f t="shared" ca="1" si="642"/>
        <v>0</v>
      </c>
      <c r="AX245" s="344">
        <f t="shared" ca="1" si="642"/>
        <v>0</v>
      </c>
      <c r="AY245" s="344">
        <f t="shared" ca="1" si="642"/>
        <v>0</v>
      </c>
      <c r="AZ245" s="344">
        <f t="shared" ca="1" si="642"/>
        <v>0</v>
      </c>
      <c r="BA245" s="344">
        <f t="shared" ca="1" si="642"/>
        <v>0</v>
      </c>
      <c r="BB245" s="344">
        <f t="shared" ca="1" si="642"/>
        <v>0</v>
      </c>
      <c r="BC245" s="344">
        <f t="shared" ca="1" si="642"/>
        <v>0</v>
      </c>
      <c r="BD245" s="344">
        <f t="shared" ca="1" si="642"/>
        <v>0</v>
      </c>
      <c r="BE245" s="344">
        <f t="shared" ca="1" si="642"/>
        <v>0</v>
      </c>
      <c r="BF245" s="344">
        <f t="shared" ca="1" si="642"/>
        <v>0</v>
      </c>
      <c r="BG245" s="344">
        <f t="shared" ca="1" si="642"/>
        <v>0</v>
      </c>
      <c r="BH245" s="344">
        <f t="shared" ca="1" si="642"/>
        <v>0</v>
      </c>
      <c r="BI245" s="344">
        <f t="shared" ca="1" si="642"/>
        <v>0</v>
      </c>
      <c r="BJ245" s="344">
        <f t="shared" ca="1" si="642"/>
        <v>0</v>
      </c>
      <c r="BK245" s="344">
        <f t="shared" ca="1" si="642"/>
        <v>0</v>
      </c>
      <c r="BL245" s="344">
        <f t="shared" ca="1" si="642"/>
        <v>0</v>
      </c>
      <c r="BM245" s="344">
        <f t="shared" ca="1" si="642"/>
        <v>0</v>
      </c>
      <c r="BN245" s="344">
        <f t="shared" ca="1" si="642"/>
        <v>0</v>
      </c>
      <c r="BO245" s="344">
        <f t="shared" ca="1" si="642"/>
        <v>0</v>
      </c>
      <c r="BP245" s="344">
        <f t="shared" ca="1" si="642"/>
        <v>0</v>
      </c>
      <c r="BQ245" s="344">
        <f t="shared" ref="BQ245:CS245" ca="1" si="643">IF(BQ$157="beräknas ej",0,BP245*IF(BQ$222&gt;$D$217,1,IF(BQ$222&lt;=$C$217,$C$216,$D$216))*IFERROR(INDEX($B$148:$E$154,MATCH($A245,$A$148:$A$154,0),MATCH(BQ$222,$B$146:$E$146,1)),0))</f>
        <v>0</v>
      </c>
      <c r="BR245" s="344">
        <f t="shared" ca="1" si="643"/>
        <v>0</v>
      </c>
      <c r="BS245" s="344">
        <f t="shared" ca="1" si="643"/>
        <v>0</v>
      </c>
      <c r="BT245" s="344">
        <f t="shared" ca="1" si="643"/>
        <v>0</v>
      </c>
      <c r="BU245" s="344">
        <f t="shared" si="643"/>
        <v>0</v>
      </c>
      <c r="BV245" s="344">
        <f t="shared" si="643"/>
        <v>0</v>
      </c>
      <c r="BW245" s="344">
        <f t="shared" si="643"/>
        <v>0</v>
      </c>
      <c r="BX245" s="344">
        <f t="shared" si="643"/>
        <v>0</v>
      </c>
      <c r="BY245" s="344">
        <f t="shared" si="643"/>
        <v>0</v>
      </c>
      <c r="BZ245" s="344">
        <f t="shared" si="643"/>
        <v>0</v>
      </c>
      <c r="CA245" s="344">
        <f t="shared" si="643"/>
        <v>0</v>
      </c>
      <c r="CB245" s="344">
        <f t="shared" si="643"/>
        <v>0</v>
      </c>
      <c r="CC245" s="344">
        <f t="shared" si="643"/>
        <v>0</v>
      </c>
      <c r="CD245" s="344">
        <f t="shared" si="643"/>
        <v>0</v>
      </c>
      <c r="CE245" s="344">
        <f t="shared" si="643"/>
        <v>0</v>
      </c>
      <c r="CF245" s="344">
        <f t="shared" si="643"/>
        <v>0</v>
      </c>
      <c r="CG245" s="344">
        <f t="shared" si="643"/>
        <v>0</v>
      </c>
      <c r="CH245" s="344">
        <f t="shared" si="643"/>
        <v>0</v>
      </c>
      <c r="CI245" s="344">
        <f t="shared" si="643"/>
        <v>0</v>
      </c>
      <c r="CJ245" s="344">
        <f t="shared" si="643"/>
        <v>0</v>
      </c>
      <c r="CK245" s="344">
        <f t="shared" si="643"/>
        <v>0</v>
      </c>
      <c r="CL245" s="344">
        <f t="shared" si="643"/>
        <v>0</v>
      </c>
      <c r="CM245" s="344">
        <f t="shared" si="643"/>
        <v>0</v>
      </c>
      <c r="CN245" s="344">
        <f t="shared" si="643"/>
        <v>0</v>
      </c>
      <c r="CO245" s="344">
        <f t="shared" si="643"/>
        <v>0</v>
      </c>
      <c r="CP245" s="344">
        <f t="shared" si="643"/>
        <v>0</v>
      </c>
      <c r="CQ245" s="344">
        <f t="shared" si="643"/>
        <v>0</v>
      </c>
      <c r="CR245" s="344">
        <f t="shared" si="643"/>
        <v>0</v>
      </c>
      <c r="CS245" s="344">
        <f t="shared" si="643"/>
        <v>0</v>
      </c>
    </row>
    <row r="246" spans="1:97" s="372" customFormat="1" x14ac:dyDescent="0.35">
      <c r="A246" s="337">
        <f t="shared" ref="A246:C246" si="644">A212</f>
        <v>0</v>
      </c>
      <c r="B246" s="337" t="str">
        <f t="shared" si="644"/>
        <v>0 0</v>
      </c>
      <c r="C246" s="344">
        <f t="shared" si="644"/>
        <v>0</v>
      </c>
      <c r="D246" s="344">
        <f ca="1">IFERROR('JA basår'!AD30+'JA basår'!AD60,0)</f>
        <v>0</v>
      </c>
      <c r="E246" s="344">
        <f t="shared" ref="E246:BP246" ca="1" si="645">IF(E$157="beräknas ej",0,D246*IF(E$222&gt;$D$217,1,IF(E$222&lt;=$C$217,$C$216,$D$216))*IFERROR(INDEX($B$148:$E$154,MATCH($A246,$A$148:$A$154,0),MATCH(E$222,$B$146:$E$146,1)),0))</f>
        <v>0</v>
      </c>
      <c r="F246" s="344">
        <f t="shared" ca="1" si="645"/>
        <v>0</v>
      </c>
      <c r="G246" s="344">
        <f t="shared" ca="1" si="645"/>
        <v>0</v>
      </c>
      <c r="H246" s="344">
        <f t="shared" ca="1" si="645"/>
        <v>0</v>
      </c>
      <c r="I246" s="344">
        <f t="shared" ca="1" si="645"/>
        <v>0</v>
      </c>
      <c r="J246" s="344">
        <f t="shared" ca="1" si="645"/>
        <v>0</v>
      </c>
      <c r="K246" s="344">
        <f t="shared" ca="1" si="645"/>
        <v>0</v>
      </c>
      <c r="L246" s="344">
        <f t="shared" ca="1" si="645"/>
        <v>0</v>
      </c>
      <c r="M246" s="344">
        <f t="shared" ca="1" si="645"/>
        <v>0</v>
      </c>
      <c r="N246" s="344">
        <f t="shared" ca="1" si="645"/>
        <v>0</v>
      </c>
      <c r="O246" s="344">
        <f t="shared" ca="1" si="645"/>
        <v>0</v>
      </c>
      <c r="P246" s="344">
        <f t="shared" ca="1" si="645"/>
        <v>0</v>
      </c>
      <c r="Q246" s="344">
        <f t="shared" ca="1" si="645"/>
        <v>0</v>
      </c>
      <c r="R246" s="344">
        <f t="shared" ca="1" si="645"/>
        <v>0</v>
      </c>
      <c r="S246" s="344">
        <f t="shared" ca="1" si="645"/>
        <v>0</v>
      </c>
      <c r="T246" s="344">
        <f t="shared" ca="1" si="645"/>
        <v>0</v>
      </c>
      <c r="U246" s="344">
        <f t="shared" ca="1" si="645"/>
        <v>0</v>
      </c>
      <c r="V246" s="344">
        <f t="shared" ca="1" si="645"/>
        <v>0</v>
      </c>
      <c r="W246" s="344">
        <f t="shared" ca="1" si="645"/>
        <v>0</v>
      </c>
      <c r="X246" s="344">
        <f t="shared" ca="1" si="645"/>
        <v>0</v>
      </c>
      <c r="Y246" s="344">
        <f t="shared" ca="1" si="645"/>
        <v>0</v>
      </c>
      <c r="Z246" s="344">
        <f t="shared" ca="1" si="645"/>
        <v>0</v>
      </c>
      <c r="AA246" s="344">
        <f t="shared" ca="1" si="645"/>
        <v>0</v>
      </c>
      <c r="AB246" s="344">
        <f t="shared" ca="1" si="645"/>
        <v>0</v>
      </c>
      <c r="AC246" s="344">
        <f t="shared" ca="1" si="645"/>
        <v>0</v>
      </c>
      <c r="AD246" s="344">
        <f t="shared" ca="1" si="645"/>
        <v>0</v>
      </c>
      <c r="AE246" s="344">
        <f t="shared" ca="1" si="645"/>
        <v>0</v>
      </c>
      <c r="AF246" s="344">
        <f t="shared" ca="1" si="645"/>
        <v>0</v>
      </c>
      <c r="AG246" s="344">
        <f t="shared" ca="1" si="645"/>
        <v>0</v>
      </c>
      <c r="AH246" s="344">
        <f t="shared" ca="1" si="645"/>
        <v>0</v>
      </c>
      <c r="AI246" s="344">
        <f t="shared" ca="1" si="645"/>
        <v>0</v>
      </c>
      <c r="AJ246" s="344">
        <f t="shared" ca="1" si="645"/>
        <v>0</v>
      </c>
      <c r="AK246" s="344">
        <f t="shared" ca="1" si="645"/>
        <v>0</v>
      </c>
      <c r="AL246" s="344">
        <f t="shared" ca="1" si="645"/>
        <v>0</v>
      </c>
      <c r="AM246" s="344">
        <f t="shared" ca="1" si="645"/>
        <v>0</v>
      </c>
      <c r="AN246" s="344">
        <f t="shared" ca="1" si="645"/>
        <v>0</v>
      </c>
      <c r="AO246" s="344">
        <f t="shared" ca="1" si="645"/>
        <v>0</v>
      </c>
      <c r="AP246" s="344">
        <f t="shared" ca="1" si="645"/>
        <v>0</v>
      </c>
      <c r="AQ246" s="344">
        <f t="shared" ca="1" si="645"/>
        <v>0</v>
      </c>
      <c r="AR246" s="344">
        <f t="shared" ca="1" si="645"/>
        <v>0</v>
      </c>
      <c r="AS246" s="344">
        <f t="shared" ca="1" si="645"/>
        <v>0</v>
      </c>
      <c r="AT246" s="344">
        <f t="shared" ca="1" si="645"/>
        <v>0</v>
      </c>
      <c r="AU246" s="344">
        <f t="shared" ca="1" si="645"/>
        <v>0</v>
      </c>
      <c r="AV246" s="344">
        <f t="shared" ca="1" si="645"/>
        <v>0</v>
      </c>
      <c r="AW246" s="344">
        <f t="shared" ca="1" si="645"/>
        <v>0</v>
      </c>
      <c r="AX246" s="344">
        <f t="shared" ca="1" si="645"/>
        <v>0</v>
      </c>
      <c r="AY246" s="344">
        <f t="shared" ca="1" si="645"/>
        <v>0</v>
      </c>
      <c r="AZ246" s="344">
        <f t="shared" ca="1" si="645"/>
        <v>0</v>
      </c>
      <c r="BA246" s="344">
        <f t="shared" ca="1" si="645"/>
        <v>0</v>
      </c>
      <c r="BB246" s="344">
        <f t="shared" ca="1" si="645"/>
        <v>0</v>
      </c>
      <c r="BC246" s="344">
        <f t="shared" ca="1" si="645"/>
        <v>0</v>
      </c>
      <c r="BD246" s="344">
        <f t="shared" ca="1" si="645"/>
        <v>0</v>
      </c>
      <c r="BE246" s="344">
        <f t="shared" ca="1" si="645"/>
        <v>0</v>
      </c>
      <c r="BF246" s="344">
        <f t="shared" ca="1" si="645"/>
        <v>0</v>
      </c>
      <c r="BG246" s="344">
        <f t="shared" ca="1" si="645"/>
        <v>0</v>
      </c>
      <c r="BH246" s="344">
        <f t="shared" ca="1" si="645"/>
        <v>0</v>
      </c>
      <c r="BI246" s="344">
        <f t="shared" ca="1" si="645"/>
        <v>0</v>
      </c>
      <c r="BJ246" s="344">
        <f t="shared" ca="1" si="645"/>
        <v>0</v>
      </c>
      <c r="BK246" s="344">
        <f t="shared" ca="1" si="645"/>
        <v>0</v>
      </c>
      <c r="BL246" s="344">
        <f t="shared" ca="1" si="645"/>
        <v>0</v>
      </c>
      <c r="BM246" s="344">
        <f t="shared" ca="1" si="645"/>
        <v>0</v>
      </c>
      <c r="BN246" s="344">
        <f t="shared" ca="1" si="645"/>
        <v>0</v>
      </c>
      <c r="BO246" s="344">
        <f t="shared" ca="1" si="645"/>
        <v>0</v>
      </c>
      <c r="BP246" s="344">
        <f t="shared" ca="1" si="645"/>
        <v>0</v>
      </c>
      <c r="BQ246" s="344">
        <f t="shared" ref="BQ246:CS246" ca="1" si="646">IF(BQ$157="beräknas ej",0,BP246*IF(BQ$222&gt;$D$217,1,IF(BQ$222&lt;=$C$217,$C$216,$D$216))*IFERROR(INDEX($B$148:$E$154,MATCH($A246,$A$148:$A$154,0),MATCH(BQ$222,$B$146:$E$146,1)),0))</f>
        <v>0</v>
      </c>
      <c r="BR246" s="344">
        <f t="shared" ca="1" si="646"/>
        <v>0</v>
      </c>
      <c r="BS246" s="344">
        <f t="shared" ca="1" si="646"/>
        <v>0</v>
      </c>
      <c r="BT246" s="344">
        <f t="shared" ca="1" si="646"/>
        <v>0</v>
      </c>
      <c r="BU246" s="344">
        <f t="shared" si="646"/>
        <v>0</v>
      </c>
      <c r="BV246" s="344">
        <f t="shared" si="646"/>
        <v>0</v>
      </c>
      <c r="BW246" s="344">
        <f t="shared" si="646"/>
        <v>0</v>
      </c>
      <c r="BX246" s="344">
        <f t="shared" si="646"/>
        <v>0</v>
      </c>
      <c r="BY246" s="344">
        <f t="shared" si="646"/>
        <v>0</v>
      </c>
      <c r="BZ246" s="344">
        <f t="shared" si="646"/>
        <v>0</v>
      </c>
      <c r="CA246" s="344">
        <f t="shared" si="646"/>
        <v>0</v>
      </c>
      <c r="CB246" s="344">
        <f t="shared" si="646"/>
        <v>0</v>
      </c>
      <c r="CC246" s="344">
        <f t="shared" si="646"/>
        <v>0</v>
      </c>
      <c r="CD246" s="344">
        <f t="shared" si="646"/>
        <v>0</v>
      </c>
      <c r="CE246" s="344">
        <f t="shared" si="646"/>
        <v>0</v>
      </c>
      <c r="CF246" s="344">
        <f t="shared" si="646"/>
        <v>0</v>
      </c>
      <c r="CG246" s="344">
        <f t="shared" si="646"/>
        <v>0</v>
      </c>
      <c r="CH246" s="344">
        <f t="shared" si="646"/>
        <v>0</v>
      </c>
      <c r="CI246" s="344">
        <f t="shared" si="646"/>
        <v>0</v>
      </c>
      <c r="CJ246" s="344">
        <f t="shared" si="646"/>
        <v>0</v>
      </c>
      <c r="CK246" s="344">
        <f t="shared" si="646"/>
        <v>0</v>
      </c>
      <c r="CL246" s="344">
        <f t="shared" si="646"/>
        <v>0</v>
      </c>
      <c r="CM246" s="344">
        <f t="shared" si="646"/>
        <v>0</v>
      </c>
      <c r="CN246" s="344">
        <f t="shared" si="646"/>
        <v>0</v>
      </c>
      <c r="CO246" s="344">
        <f t="shared" si="646"/>
        <v>0</v>
      </c>
      <c r="CP246" s="344">
        <f t="shared" si="646"/>
        <v>0</v>
      </c>
      <c r="CQ246" s="344">
        <f t="shared" si="646"/>
        <v>0</v>
      </c>
      <c r="CR246" s="344">
        <f t="shared" si="646"/>
        <v>0</v>
      </c>
      <c r="CS246" s="344">
        <f t="shared" si="646"/>
        <v>0</v>
      </c>
    </row>
    <row r="247" spans="1:97" s="372" customFormat="1" x14ac:dyDescent="0.35">
      <c r="A247" s="337">
        <f t="shared" ref="A247:C247" si="647">A213</f>
        <v>0</v>
      </c>
      <c r="B247" s="337" t="str">
        <f t="shared" si="647"/>
        <v>0 0</v>
      </c>
      <c r="C247" s="344">
        <f t="shared" si="647"/>
        <v>0</v>
      </c>
      <c r="D247" s="344">
        <f ca="1">IFERROR('JA basår'!AD31+'JA basår'!AD61,0)</f>
        <v>0</v>
      </c>
      <c r="E247" s="344">
        <f t="shared" ref="E247:BP247" ca="1" si="648">IF(E$157="beräknas ej",0,D247*IF(E$222&gt;$D$217,1,IF(E$222&lt;=$C$217,$C$216,$D$216))*IFERROR(INDEX($B$148:$E$154,MATCH($A247,$A$148:$A$154,0),MATCH(E$222,$B$146:$E$146,1)),0))</f>
        <v>0</v>
      </c>
      <c r="F247" s="344">
        <f t="shared" ca="1" si="648"/>
        <v>0</v>
      </c>
      <c r="G247" s="344">
        <f t="shared" ca="1" si="648"/>
        <v>0</v>
      </c>
      <c r="H247" s="344">
        <f t="shared" ca="1" si="648"/>
        <v>0</v>
      </c>
      <c r="I247" s="344">
        <f t="shared" ca="1" si="648"/>
        <v>0</v>
      </c>
      <c r="J247" s="344">
        <f t="shared" ca="1" si="648"/>
        <v>0</v>
      </c>
      <c r="K247" s="344">
        <f t="shared" ca="1" si="648"/>
        <v>0</v>
      </c>
      <c r="L247" s="344">
        <f t="shared" ca="1" si="648"/>
        <v>0</v>
      </c>
      <c r="M247" s="344">
        <f t="shared" ca="1" si="648"/>
        <v>0</v>
      </c>
      <c r="N247" s="344">
        <f t="shared" ca="1" si="648"/>
        <v>0</v>
      </c>
      <c r="O247" s="344">
        <f t="shared" ca="1" si="648"/>
        <v>0</v>
      </c>
      <c r="P247" s="344">
        <f t="shared" ca="1" si="648"/>
        <v>0</v>
      </c>
      <c r="Q247" s="344">
        <f t="shared" ca="1" si="648"/>
        <v>0</v>
      </c>
      <c r="R247" s="344">
        <f t="shared" ca="1" si="648"/>
        <v>0</v>
      </c>
      <c r="S247" s="344">
        <f t="shared" ca="1" si="648"/>
        <v>0</v>
      </c>
      <c r="T247" s="344">
        <f t="shared" ca="1" si="648"/>
        <v>0</v>
      </c>
      <c r="U247" s="344">
        <f t="shared" ca="1" si="648"/>
        <v>0</v>
      </c>
      <c r="V247" s="344">
        <f t="shared" ca="1" si="648"/>
        <v>0</v>
      </c>
      <c r="W247" s="344">
        <f t="shared" ca="1" si="648"/>
        <v>0</v>
      </c>
      <c r="X247" s="344">
        <f t="shared" ca="1" si="648"/>
        <v>0</v>
      </c>
      <c r="Y247" s="344">
        <f t="shared" ca="1" si="648"/>
        <v>0</v>
      </c>
      <c r="Z247" s="344">
        <f t="shared" ca="1" si="648"/>
        <v>0</v>
      </c>
      <c r="AA247" s="344">
        <f t="shared" ca="1" si="648"/>
        <v>0</v>
      </c>
      <c r="AB247" s="344">
        <f t="shared" ca="1" si="648"/>
        <v>0</v>
      </c>
      <c r="AC247" s="344">
        <f t="shared" ca="1" si="648"/>
        <v>0</v>
      </c>
      <c r="AD247" s="344">
        <f t="shared" ca="1" si="648"/>
        <v>0</v>
      </c>
      <c r="AE247" s="344">
        <f t="shared" ca="1" si="648"/>
        <v>0</v>
      </c>
      <c r="AF247" s="344">
        <f t="shared" ca="1" si="648"/>
        <v>0</v>
      </c>
      <c r="AG247" s="344">
        <f t="shared" ca="1" si="648"/>
        <v>0</v>
      </c>
      <c r="AH247" s="344">
        <f t="shared" ca="1" si="648"/>
        <v>0</v>
      </c>
      <c r="AI247" s="344">
        <f t="shared" ca="1" si="648"/>
        <v>0</v>
      </c>
      <c r="AJ247" s="344">
        <f t="shared" ca="1" si="648"/>
        <v>0</v>
      </c>
      <c r="AK247" s="344">
        <f t="shared" ca="1" si="648"/>
        <v>0</v>
      </c>
      <c r="AL247" s="344">
        <f t="shared" ca="1" si="648"/>
        <v>0</v>
      </c>
      <c r="AM247" s="344">
        <f t="shared" ca="1" si="648"/>
        <v>0</v>
      </c>
      <c r="AN247" s="344">
        <f t="shared" ca="1" si="648"/>
        <v>0</v>
      </c>
      <c r="AO247" s="344">
        <f t="shared" ca="1" si="648"/>
        <v>0</v>
      </c>
      <c r="AP247" s="344">
        <f t="shared" ca="1" si="648"/>
        <v>0</v>
      </c>
      <c r="AQ247" s="344">
        <f t="shared" ca="1" si="648"/>
        <v>0</v>
      </c>
      <c r="AR247" s="344">
        <f t="shared" ca="1" si="648"/>
        <v>0</v>
      </c>
      <c r="AS247" s="344">
        <f t="shared" ca="1" si="648"/>
        <v>0</v>
      </c>
      <c r="AT247" s="344">
        <f t="shared" ca="1" si="648"/>
        <v>0</v>
      </c>
      <c r="AU247" s="344">
        <f t="shared" ca="1" si="648"/>
        <v>0</v>
      </c>
      <c r="AV247" s="344">
        <f t="shared" ca="1" si="648"/>
        <v>0</v>
      </c>
      <c r="AW247" s="344">
        <f t="shared" ca="1" si="648"/>
        <v>0</v>
      </c>
      <c r="AX247" s="344">
        <f t="shared" ca="1" si="648"/>
        <v>0</v>
      </c>
      <c r="AY247" s="344">
        <f t="shared" ca="1" si="648"/>
        <v>0</v>
      </c>
      <c r="AZ247" s="344">
        <f t="shared" ca="1" si="648"/>
        <v>0</v>
      </c>
      <c r="BA247" s="344">
        <f t="shared" ca="1" si="648"/>
        <v>0</v>
      </c>
      <c r="BB247" s="344">
        <f t="shared" ca="1" si="648"/>
        <v>0</v>
      </c>
      <c r="BC247" s="344">
        <f t="shared" ca="1" si="648"/>
        <v>0</v>
      </c>
      <c r="BD247" s="344">
        <f t="shared" ca="1" si="648"/>
        <v>0</v>
      </c>
      <c r="BE247" s="344">
        <f t="shared" ca="1" si="648"/>
        <v>0</v>
      </c>
      <c r="BF247" s="344">
        <f t="shared" ca="1" si="648"/>
        <v>0</v>
      </c>
      <c r="BG247" s="344">
        <f t="shared" ca="1" si="648"/>
        <v>0</v>
      </c>
      <c r="BH247" s="344">
        <f t="shared" ca="1" si="648"/>
        <v>0</v>
      </c>
      <c r="BI247" s="344">
        <f t="shared" ca="1" si="648"/>
        <v>0</v>
      </c>
      <c r="BJ247" s="344">
        <f t="shared" ca="1" si="648"/>
        <v>0</v>
      </c>
      <c r="BK247" s="344">
        <f t="shared" ca="1" si="648"/>
        <v>0</v>
      </c>
      <c r="BL247" s="344">
        <f t="shared" ca="1" si="648"/>
        <v>0</v>
      </c>
      <c r="BM247" s="344">
        <f t="shared" ca="1" si="648"/>
        <v>0</v>
      </c>
      <c r="BN247" s="344">
        <f t="shared" ca="1" si="648"/>
        <v>0</v>
      </c>
      <c r="BO247" s="344">
        <f t="shared" ca="1" si="648"/>
        <v>0</v>
      </c>
      <c r="BP247" s="344">
        <f t="shared" ca="1" si="648"/>
        <v>0</v>
      </c>
      <c r="BQ247" s="344">
        <f t="shared" ref="BQ247:CS247" ca="1" si="649">IF(BQ$157="beräknas ej",0,BP247*IF(BQ$222&gt;$D$217,1,IF(BQ$222&lt;=$C$217,$C$216,$D$216))*IFERROR(INDEX($B$148:$E$154,MATCH($A247,$A$148:$A$154,0),MATCH(BQ$222,$B$146:$E$146,1)),0))</f>
        <v>0</v>
      </c>
      <c r="BR247" s="344">
        <f t="shared" ca="1" si="649"/>
        <v>0</v>
      </c>
      <c r="BS247" s="344">
        <f t="shared" ca="1" si="649"/>
        <v>0</v>
      </c>
      <c r="BT247" s="344">
        <f t="shared" ca="1" si="649"/>
        <v>0</v>
      </c>
      <c r="BU247" s="344">
        <f t="shared" si="649"/>
        <v>0</v>
      </c>
      <c r="BV247" s="344">
        <f t="shared" si="649"/>
        <v>0</v>
      </c>
      <c r="BW247" s="344">
        <f t="shared" si="649"/>
        <v>0</v>
      </c>
      <c r="BX247" s="344">
        <f t="shared" si="649"/>
        <v>0</v>
      </c>
      <c r="BY247" s="344">
        <f t="shared" si="649"/>
        <v>0</v>
      </c>
      <c r="BZ247" s="344">
        <f t="shared" si="649"/>
        <v>0</v>
      </c>
      <c r="CA247" s="344">
        <f t="shared" si="649"/>
        <v>0</v>
      </c>
      <c r="CB247" s="344">
        <f t="shared" si="649"/>
        <v>0</v>
      </c>
      <c r="CC247" s="344">
        <f t="shared" si="649"/>
        <v>0</v>
      </c>
      <c r="CD247" s="344">
        <f t="shared" si="649"/>
        <v>0</v>
      </c>
      <c r="CE247" s="344">
        <f t="shared" si="649"/>
        <v>0</v>
      </c>
      <c r="CF247" s="344">
        <f t="shared" si="649"/>
        <v>0</v>
      </c>
      <c r="CG247" s="344">
        <f t="shared" si="649"/>
        <v>0</v>
      </c>
      <c r="CH247" s="344">
        <f t="shared" si="649"/>
        <v>0</v>
      </c>
      <c r="CI247" s="344">
        <f t="shared" si="649"/>
        <v>0</v>
      </c>
      <c r="CJ247" s="344">
        <f t="shared" si="649"/>
        <v>0</v>
      </c>
      <c r="CK247" s="344">
        <f t="shared" si="649"/>
        <v>0</v>
      </c>
      <c r="CL247" s="344">
        <f t="shared" si="649"/>
        <v>0</v>
      </c>
      <c r="CM247" s="344">
        <f t="shared" si="649"/>
        <v>0</v>
      </c>
      <c r="CN247" s="344">
        <f t="shared" si="649"/>
        <v>0</v>
      </c>
      <c r="CO247" s="344">
        <f t="shared" si="649"/>
        <v>0</v>
      </c>
      <c r="CP247" s="344">
        <f t="shared" si="649"/>
        <v>0</v>
      </c>
      <c r="CQ247" s="344">
        <f t="shared" si="649"/>
        <v>0</v>
      </c>
      <c r="CR247" s="344">
        <f t="shared" si="649"/>
        <v>0</v>
      </c>
      <c r="CS247" s="344">
        <f t="shared" si="649"/>
        <v>0</v>
      </c>
    </row>
    <row r="248" spans="1:97" s="375" customFormat="1" x14ac:dyDescent="0.35">
      <c r="A248" s="347"/>
      <c r="B248" s="347"/>
      <c r="C248" s="347"/>
      <c r="D248" s="348">
        <f ca="1">SUM(D223:D247)</f>
        <v>0</v>
      </c>
      <c r="E248" s="348">
        <f t="shared" ref="E248:BP248" ca="1" si="650">SUM(E223:E247)</f>
        <v>0</v>
      </c>
      <c r="F248" s="348">
        <f t="shared" ca="1" si="650"/>
        <v>0</v>
      </c>
      <c r="G248" s="348">
        <f t="shared" ca="1" si="650"/>
        <v>0</v>
      </c>
      <c r="H248" s="348">
        <f t="shared" ca="1" si="650"/>
        <v>0</v>
      </c>
      <c r="I248" s="348">
        <f t="shared" ca="1" si="650"/>
        <v>0</v>
      </c>
      <c r="J248" s="348">
        <f t="shared" ca="1" si="650"/>
        <v>0</v>
      </c>
      <c r="K248" s="348">
        <f t="shared" ca="1" si="650"/>
        <v>0</v>
      </c>
      <c r="L248" s="348">
        <f t="shared" ca="1" si="650"/>
        <v>0</v>
      </c>
      <c r="M248" s="348">
        <f t="shared" ca="1" si="650"/>
        <v>0</v>
      </c>
      <c r="N248" s="348">
        <f t="shared" ca="1" si="650"/>
        <v>0</v>
      </c>
      <c r="O248" s="348">
        <f t="shared" ca="1" si="650"/>
        <v>0</v>
      </c>
      <c r="P248" s="348">
        <f t="shared" ca="1" si="650"/>
        <v>0</v>
      </c>
      <c r="Q248" s="348">
        <f t="shared" ca="1" si="650"/>
        <v>0</v>
      </c>
      <c r="R248" s="348">
        <f t="shared" ca="1" si="650"/>
        <v>0</v>
      </c>
      <c r="S248" s="348">
        <f t="shared" ca="1" si="650"/>
        <v>0</v>
      </c>
      <c r="T248" s="348">
        <f t="shared" ca="1" si="650"/>
        <v>0</v>
      </c>
      <c r="U248" s="348">
        <f t="shared" ca="1" si="650"/>
        <v>0</v>
      </c>
      <c r="V248" s="348">
        <f t="shared" ca="1" si="650"/>
        <v>0</v>
      </c>
      <c r="W248" s="348">
        <f t="shared" ca="1" si="650"/>
        <v>0</v>
      </c>
      <c r="X248" s="348">
        <f t="shared" ca="1" si="650"/>
        <v>0</v>
      </c>
      <c r="Y248" s="348">
        <f t="shared" ca="1" si="650"/>
        <v>0</v>
      </c>
      <c r="Z248" s="348">
        <f t="shared" ca="1" si="650"/>
        <v>0</v>
      </c>
      <c r="AA248" s="348">
        <f t="shared" ca="1" si="650"/>
        <v>0</v>
      </c>
      <c r="AB248" s="348">
        <f t="shared" ca="1" si="650"/>
        <v>0</v>
      </c>
      <c r="AC248" s="348">
        <f t="shared" ca="1" si="650"/>
        <v>0</v>
      </c>
      <c r="AD248" s="348">
        <f t="shared" ca="1" si="650"/>
        <v>0</v>
      </c>
      <c r="AE248" s="348">
        <f t="shared" ca="1" si="650"/>
        <v>0</v>
      </c>
      <c r="AF248" s="348">
        <f t="shared" ca="1" si="650"/>
        <v>0</v>
      </c>
      <c r="AG248" s="348">
        <f t="shared" ca="1" si="650"/>
        <v>0</v>
      </c>
      <c r="AH248" s="348">
        <f t="shared" ca="1" si="650"/>
        <v>0</v>
      </c>
      <c r="AI248" s="348">
        <f t="shared" ca="1" si="650"/>
        <v>0</v>
      </c>
      <c r="AJ248" s="348">
        <f t="shared" ca="1" si="650"/>
        <v>0</v>
      </c>
      <c r="AK248" s="348">
        <f t="shared" ca="1" si="650"/>
        <v>0</v>
      </c>
      <c r="AL248" s="348">
        <f t="shared" ca="1" si="650"/>
        <v>0</v>
      </c>
      <c r="AM248" s="348">
        <f t="shared" ca="1" si="650"/>
        <v>0</v>
      </c>
      <c r="AN248" s="348">
        <f t="shared" ca="1" si="650"/>
        <v>0</v>
      </c>
      <c r="AO248" s="348">
        <f t="shared" ca="1" si="650"/>
        <v>0</v>
      </c>
      <c r="AP248" s="348">
        <f t="shared" ca="1" si="650"/>
        <v>0</v>
      </c>
      <c r="AQ248" s="348">
        <f t="shared" ca="1" si="650"/>
        <v>0</v>
      </c>
      <c r="AR248" s="348">
        <f t="shared" ca="1" si="650"/>
        <v>0</v>
      </c>
      <c r="AS248" s="348">
        <f t="shared" ca="1" si="650"/>
        <v>0</v>
      </c>
      <c r="AT248" s="348">
        <f t="shared" ca="1" si="650"/>
        <v>0</v>
      </c>
      <c r="AU248" s="348">
        <f t="shared" ca="1" si="650"/>
        <v>0</v>
      </c>
      <c r="AV248" s="348">
        <f t="shared" ca="1" si="650"/>
        <v>0</v>
      </c>
      <c r="AW248" s="348">
        <f t="shared" ca="1" si="650"/>
        <v>0</v>
      </c>
      <c r="AX248" s="348">
        <f t="shared" ca="1" si="650"/>
        <v>0</v>
      </c>
      <c r="AY248" s="348">
        <f t="shared" ca="1" si="650"/>
        <v>0</v>
      </c>
      <c r="AZ248" s="348">
        <f t="shared" ca="1" si="650"/>
        <v>0</v>
      </c>
      <c r="BA248" s="348">
        <f t="shared" ca="1" si="650"/>
        <v>0</v>
      </c>
      <c r="BB248" s="348">
        <f t="shared" ca="1" si="650"/>
        <v>0</v>
      </c>
      <c r="BC248" s="348">
        <f t="shared" ca="1" si="650"/>
        <v>0</v>
      </c>
      <c r="BD248" s="348">
        <f t="shared" ca="1" si="650"/>
        <v>0</v>
      </c>
      <c r="BE248" s="348">
        <f t="shared" ca="1" si="650"/>
        <v>0</v>
      </c>
      <c r="BF248" s="348">
        <f t="shared" ca="1" si="650"/>
        <v>0</v>
      </c>
      <c r="BG248" s="348">
        <f t="shared" ca="1" si="650"/>
        <v>0</v>
      </c>
      <c r="BH248" s="348">
        <f t="shared" ca="1" si="650"/>
        <v>0</v>
      </c>
      <c r="BI248" s="348">
        <f t="shared" ca="1" si="650"/>
        <v>0</v>
      </c>
      <c r="BJ248" s="348">
        <f t="shared" ca="1" si="650"/>
        <v>0</v>
      </c>
      <c r="BK248" s="348">
        <f t="shared" ca="1" si="650"/>
        <v>0</v>
      </c>
      <c r="BL248" s="348">
        <f t="shared" ca="1" si="650"/>
        <v>0</v>
      </c>
      <c r="BM248" s="348">
        <f t="shared" ca="1" si="650"/>
        <v>0</v>
      </c>
      <c r="BN248" s="348">
        <f t="shared" ca="1" si="650"/>
        <v>0</v>
      </c>
      <c r="BO248" s="348">
        <f t="shared" ca="1" si="650"/>
        <v>0</v>
      </c>
      <c r="BP248" s="348">
        <f t="shared" ca="1" si="650"/>
        <v>0</v>
      </c>
      <c r="BQ248" s="348">
        <f t="shared" ref="BQ248:CN248" ca="1" si="651">SUM(BQ223:BQ247)</f>
        <v>0</v>
      </c>
      <c r="BR248" s="348">
        <f t="shared" ca="1" si="651"/>
        <v>0</v>
      </c>
      <c r="BS248" s="348">
        <f t="shared" ca="1" si="651"/>
        <v>0</v>
      </c>
      <c r="BT248" s="348">
        <f t="shared" ca="1" si="651"/>
        <v>0</v>
      </c>
      <c r="BU248" s="348">
        <f t="shared" si="651"/>
        <v>0</v>
      </c>
      <c r="BV248" s="348">
        <f t="shared" si="651"/>
        <v>0</v>
      </c>
      <c r="BW248" s="348">
        <f t="shared" si="651"/>
        <v>0</v>
      </c>
      <c r="BX248" s="348">
        <f t="shared" si="651"/>
        <v>0</v>
      </c>
      <c r="BY248" s="348">
        <f t="shared" si="651"/>
        <v>0</v>
      </c>
      <c r="BZ248" s="348">
        <f t="shared" si="651"/>
        <v>0</v>
      </c>
      <c r="CA248" s="348">
        <f t="shared" si="651"/>
        <v>0</v>
      </c>
      <c r="CB248" s="348">
        <f t="shared" si="651"/>
        <v>0</v>
      </c>
      <c r="CC248" s="348">
        <f t="shared" si="651"/>
        <v>0</v>
      </c>
      <c r="CD248" s="348">
        <f t="shared" si="651"/>
        <v>0</v>
      </c>
      <c r="CE248" s="348">
        <f t="shared" si="651"/>
        <v>0</v>
      </c>
      <c r="CF248" s="348">
        <f t="shared" si="651"/>
        <v>0</v>
      </c>
      <c r="CG248" s="348">
        <f t="shared" si="651"/>
        <v>0</v>
      </c>
      <c r="CH248" s="348">
        <f t="shared" si="651"/>
        <v>0</v>
      </c>
      <c r="CI248" s="348">
        <f t="shared" si="651"/>
        <v>0</v>
      </c>
      <c r="CJ248" s="348">
        <f t="shared" si="651"/>
        <v>0</v>
      </c>
      <c r="CK248" s="348">
        <f t="shared" si="651"/>
        <v>0</v>
      </c>
      <c r="CL248" s="348">
        <f t="shared" si="651"/>
        <v>0</v>
      </c>
      <c r="CM248" s="348">
        <f t="shared" si="651"/>
        <v>0</v>
      </c>
      <c r="CN248" s="348">
        <f t="shared" si="651"/>
        <v>0</v>
      </c>
      <c r="CO248" s="348">
        <f>SUM(CO223:CO247)</f>
        <v>0</v>
      </c>
      <c r="CP248" s="348">
        <f t="shared" ref="CP248:CS248" si="652">SUM(CP223:CP247)</f>
        <v>0</v>
      </c>
      <c r="CQ248" s="348">
        <f t="shared" si="652"/>
        <v>0</v>
      </c>
      <c r="CR248" s="348">
        <f t="shared" si="652"/>
        <v>0</v>
      </c>
      <c r="CS248" s="348">
        <f t="shared" si="652"/>
        <v>0</v>
      </c>
    </row>
    <row r="249" spans="1:97" s="372" customFormat="1" x14ac:dyDescent="0.35">
      <c r="A249" s="337"/>
      <c r="B249" s="337"/>
      <c r="C249" s="337"/>
      <c r="D249" s="337"/>
      <c r="E249" s="337"/>
      <c r="F249" s="337"/>
      <c r="G249" s="337"/>
      <c r="H249" s="337"/>
      <c r="I249" s="337"/>
      <c r="J249" s="337"/>
      <c r="K249" s="337"/>
      <c r="L249" s="337"/>
      <c r="M249" s="337"/>
      <c r="N249" s="337"/>
      <c r="O249" s="337"/>
      <c r="P249" s="337"/>
      <c r="Q249" s="337"/>
      <c r="R249" s="337"/>
      <c r="S249" s="337"/>
      <c r="T249" s="337"/>
      <c r="U249" s="337"/>
      <c r="V249" s="337"/>
      <c r="W249" s="337"/>
      <c r="X249" s="337"/>
      <c r="Y249" s="337"/>
      <c r="Z249" s="337"/>
      <c r="AA249" s="337"/>
      <c r="AB249" s="337"/>
      <c r="AC249" s="337"/>
      <c r="AD249" s="337"/>
      <c r="AE249" s="337"/>
      <c r="AF249" s="337"/>
      <c r="AG249" s="337"/>
      <c r="AH249" s="337"/>
      <c r="AI249" s="337"/>
      <c r="AJ249" s="337"/>
      <c r="AK249" s="337"/>
      <c r="AL249" s="337"/>
      <c r="AM249" s="337"/>
      <c r="AN249" s="337"/>
      <c r="AO249" s="337"/>
      <c r="AP249" s="337"/>
      <c r="AQ249" s="337"/>
      <c r="AR249" s="337"/>
      <c r="AS249" s="337"/>
      <c r="AT249" s="337"/>
      <c r="AU249" s="337"/>
      <c r="AV249" s="337"/>
      <c r="AW249" s="337"/>
      <c r="AX249" s="337"/>
      <c r="AY249" s="337"/>
      <c r="AZ249" s="337"/>
      <c r="BA249" s="337"/>
      <c r="BB249" s="337"/>
      <c r="BC249" s="337"/>
      <c r="BD249" s="337"/>
      <c r="BE249" s="337"/>
      <c r="BF249" s="337"/>
      <c r="BG249" s="337"/>
      <c r="BH249" s="337"/>
      <c r="BI249" s="337"/>
      <c r="BJ249" s="337"/>
      <c r="BK249" s="337"/>
      <c r="BL249" s="337"/>
      <c r="BM249" s="337"/>
      <c r="BN249" s="337"/>
      <c r="BO249" s="337"/>
      <c r="BP249" s="337"/>
      <c r="BQ249" s="337"/>
      <c r="BR249" s="337"/>
      <c r="BS249" s="337"/>
      <c r="BT249" s="337"/>
      <c r="BU249" s="337"/>
      <c r="BV249" s="337"/>
      <c r="BW249" s="337"/>
      <c r="BX249" s="337"/>
      <c r="BY249" s="337"/>
      <c r="BZ249" s="337"/>
      <c r="CA249" s="337"/>
      <c r="CB249" s="337"/>
      <c r="CC249" s="337"/>
      <c r="CD249" s="337"/>
      <c r="CE249" s="337"/>
      <c r="CF249" s="337"/>
      <c r="CG249" s="337"/>
      <c r="CH249" s="337"/>
      <c r="CI249" s="337"/>
      <c r="CJ249" s="337"/>
      <c r="CK249" s="337"/>
      <c r="CL249" s="337"/>
      <c r="CM249" s="337"/>
      <c r="CN249" s="337"/>
      <c r="CO249" s="337"/>
      <c r="CP249" s="337"/>
      <c r="CQ249" s="337"/>
      <c r="CR249" s="337"/>
      <c r="CS249" s="337"/>
    </row>
    <row r="250" spans="1:97" s="372" customFormat="1" x14ac:dyDescent="0.35">
      <c r="A250" s="337"/>
      <c r="B250" s="337"/>
      <c r="C250" s="337"/>
      <c r="D250" s="337"/>
      <c r="E250" s="337"/>
      <c r="F250" s="337"/>
      <c r="G250" s="337"/>
      <c r="H250" s="337"/>
      <c r="I250" s="337"/>
      <c r="J250" s="337"/>
      <c r="K250" s="337"/>
      <c r="L250" s="337"/>
      <c r="M250" s="337"/>
      <c r="N250" s="337"/>
      <c r="O250" s="337"/>
      <c r="P250" s="337"/>
      <c r="Q250" s="337"/>
      <c r="R250" s="337"/>
      <c r="S250" s="337"/>
      <c r="T250" s="337"/>
      <c r="U250" s="337"/>
      <c r="V250" s="337"/>
      <c r="W250" s="337"/>
      <c r="X250" s="337"/>
      <c r="Y250" s="337"/>
      <c r="Z250" s="337"/>
      <c r="AA250" s="337"/>
      <c r="AB250" s="337"/>
      <c r="AC250" s="337"/>
      <c r="AD250" s="337"/>
      <c r="AE250" s="337"/>
      <c r="AF250" s="337"/>
      <c r="AG250" s="337"/>
      <c r="AH250" s="337"/>
      <c r="AI250" s="337"/>
      <c r="AJ250" s="337"/>
      <c r="AK250" s="337"/>
      <c r="AL250" s="337"/>
      <c r="AM250" s="337"/>
      <c r="AN250" s="337"/>
      <c r="AO250" s="337"/>
      <c r="AP250" s="337"/>
      <c r="AQ250" s="337"/>
      <c r="AR250" s="337"/>
      <c r="AS250" s="337"/>
      <c r="AT250" s="337"/>
      <c r="AU250" s="337"/>
      <c r="AV250" s="337"/>
      <c r="AW250" s="337"/>
      <c r="AX250" s="337"/>
      <c r="AY250" s="337"/>
      <c r="AZ250" s="337"/>
      <c r="BA250" s="337"/>
      <c r="BB250" s="337"/>
      <c r="BC250" s="337"/>
      <c r="BD250" s="337"/>
      <c r="BE250" s="337"/>
      <c r="BF250" s="337"/>
      <c r="BG250" s="337"/>
      <c r="BH250" s="337"/>
      <c r="BI250" s="337"/>
      <c r="BJ250" s="337"/>
      <c r="BK250" s="337"/>
      <c r="BL250" s="337"/>
      <c r="BM250" s="337"/>
      <c r="BN250" s="337"/>
      <c r="BO250" s="337"/>
      <c r="BP250" s="337"/>
      <c r="BQ250" s="337"/>
      <c r="BR250" s="337"/>
      <c r="BS250" s="337"/>
      <c r="BT250" s="337"/>
      <c r="BU250" s="337"/>
      <c r="BV250" s="337"/>
      <c r="BW250" s="337"/>
      <c r="BX250" s="337"/>
      <c r="BY250" s="337"/>
      <c r="BZ250" s="337"/>
      <c r="CA250" s="337"/>
      <c r="CB250" s="337"/>
      <c r="CC250" s="337"/>
      <c r="CD250" s="337"/>
      <c r="CE250" s="337"/>
      <c r="CF250" s="337"/>
      <c r="CG250" s="337"/>
      <c r="CH250" s="337"/>
      <c r="CI250" s="337"/>
      <c r="CJ250" s="337"/>
      <c r="CK250" s="337"/>
      <c r="CL250" s="337"/>
      <c r="CM250" s="337"/>
      <c r="CN250" s="337"/>
      <c r="CO250" s="337"/>
      <c r="CP250" s="337"/>
      <c r="CQ250" s="337"/>
      <c r="CR250" s="337"/>
      <c r="CS250" s="337"/>
    </row>
    <row r="251" spans="1:97" s="372" customFormat="1" ht="15.5" x14ac:dyDescent="0.35">
      <c r="A251" s="346" t="s">
        <v>10</v>
      </c>
      <c r="C251" s="337"/>
      <c r="D251" s="337"/>
      <c r="E251" s="337"/>
      <c r="F251" s="337"/>
      <c r="G251" s="345" t="str">
        <f>G220</f>
        <v>Tabellen visar årliga tidsberoende kostnader avseende lastning- och lossning för respektive fartygsklass. Kostnaderna är dels uppräknade med antagen uppräkningsfaktor avseende tidsberoende kostnader, dels uppräknad med godsprognosen (vilken ökar antalet anlöp per år).</v>
      </c>
      <c r="H251" s="337"/>
      <c r="I251" s="337"/>
      <c r="J251" s="337"/>
      <c r="K251" s="337"/>
      <c r="L251" s="337"/>
      <c r="M251" s="337"/>
      <c r="N251" s="337"/>
      <c r="O251" s="337"/>
      <c r="P251" s="337"/>
      <c r="Q251" s="337"/>
      <c r="R251" s="337"/>
      <c r="S251" s="337"/>
      <c r="T251" s="337"/>
      <c r="U251" s="337"/>
      <c r="V251" s="337"/>
      <c r="W251" s="337"/>
      <c r="X251" s="337"/>
      <c r="Y251" s="337"/>
      <c r="Z251" s="337"/>
      <c r="AA251" s="337"/>
      <c r="AB251" s="337"/>
      <c r="AC251" s="337"/>
      <c r="AD251" s="337"/>
      <c r="AE251" s="337"/>
      <c r="AF251" s="337"/>
      <c r="AG251" s="337"/>
      <c r="AH251" s="337"/>
      <c r="AI251" s="337"/>
      <c r="AJ251" s="337"/>
      <c r="AK251" s="337"/>
      <c r="AL251" s="337"/>
      <c r="AM251" s="337"/>
      <c r="AN251" s="337"/>
      <c r="AO251" s="337"/>
      <c r="AP251" s="337"/>
      <c r="AQ251" s="337"/>
      <c r="AR251" s="337"/>
      <c r="AS251" s="337"/>
      <c r="AT251" s="337"/>
      <c r="AU251" s="337"/>
      <c r="AV251" s="337"/>
      <c r="AW251" s="337"/>
      <c r="AX251" s="337"/>
      <c r="AY251" s="337"/>
      <c r="AZ251" s="337"/>
      <c r="BA251" s="337"/>
      <c r="BB251" s="337"/>
      <c r="BC251" s="337"/>
      <c r="BD251" s="337"/>
      <c r="BE251" s="337"/>
      <c r="BF251" s="337"/>
      <c r="BG251" s="337"/>
      <c r="BH251" s="337"/>
      <c r="BI251" s="337"/>
      <c r="BJ251" s="337"/>
      <c r="BK251" s="337"/>
      <c r="BL251" s="337"/>
      <c r="BM251" s="337"/>
      <c r="BN251" s="337"/>
      <c r="BO251" s="337"/>
      <c r="BP251" s="337"/>
      <c r="BQ251" s="337"/>
      <c r="BR251" s="337"/>
      <c r="BS251" s="337"/>
      <c r="BT251" s="337"/>
      <c r="BU251" s="337"/>
      <c r="BV251" s="337"/>
      <c r="BW251" s="337"/>
      <c r="BX251" s="337"/>
      <c r="BY251" s="337"/>
      <c r="BZ251" s="337"/>
      <c r="CA251" s="337"/>
      <c r="CB251" s="337"/>
      <c r="CC251" s="337"/>
      <c r="CD251" s="337"/>
      <c r="CE251" s="337"/>
      <c r="CF251" s="337"/>
      <c r="CG251" s="337"/>
      <c r="CH251" s="337"/>
      <c r="CI251" s="337"/>
      <c r="CJ251" s="337"/>
      <c r="CK251" s="337"/>
      <c r="CL251" s="337"/>
      <c r="CM251" s="337"/>
      <c r="CN251" s="337"/>
      <c r="CO251" s="337"/>
      <c r="CP251" s="337"/>
      <c r="CQ251" s="337"/>
      <c r="CR251" s="337"/>
      <c r="CS251" s="337"/>
    </row>
    <row r="252" spans="1:97" s="372" customFormat="1" x14ac:dyDescent="0.35">
      <c r="A252" s="347" t="s">
        <v>72</v>
      </c>
      <c r="B252" s="347" t="s">
        <v>51</v>
      </c>
      <c r="C252" s="347" t="s">
        <v>73</v>
      </c>
      <c r="D252" s="347">
        <f t="shared" ref="D252:BO252" si="653">D222</f>
        <v>2019</v>
      </c>
      <c r="E252" s="347">
        <f t="shared" si="653"/>
        <v>2020</v>
      </c>
      <c r="F252" s="347">
        <f t="shared" si="653"/>
        <v>2021</v>
      </c>
      <c r="G252" s="347">
        <f t="shared" si="653"/>
        <v>2022</v>
      </c>
      <c r="H252" s="347">
        <f t="shared" si="653"/>
        <v>2023</v>
      </c>
      <c r="I252" s="347">
        <f t="shared" si="653"/>
        <v>2024</v>
      </c>
      <c r="J252" s="347">
        <f t="shared" si="653"/>
        <v>2025</v>
      </c>
      <c r="K252" s="347">
        <f t="shared" si="653"/>
        <v>2026</v>
      </c>
      <c r="L252" s="347">
        <f t="shared" si="653"/>
        <v>2027</v>
      </c>
      <c r="M252" s="347">
        <f t="shared" si="653"/>
        <v>2028</v>
      </c>
      <c r="N252" s="347">
        <f t="shared" si="653"/>
        <v>2029</v>
      </c>
      <c r="O252" s="347">
        <f t="shared" si="653"/>
        <v>2030</v>
      </c>
      <c r="P252" s="347">
        <f t="shared" si="653"/>
        <v>2031</v>
      </c>
      <c r="Q252" s="347">
        <f t="shared" si="653"/>
        <v>2032</v>
      </c>
      <c r="R252" s="347">
        <f t="shared" si="653"/>
        <v>2033</v>
      </c>
      <c r="S252" s="347">
        <f t="shared" si="653"/>
        <v>2034</v>
      </c>
      <c r="T252" s="347">
        <f t="shared" si="653"/>
        <v>2035</v>
      </c>
      <c r="U252" s="347">
        <f t="shared" si="653"/>
        <v>2036</v>
      </c>
      <c r="V252" s="347">
        <f t="shared" si="653"/>
        <v>2037</v>
      </c>
      <c r="W252" s="347">
        <f t="shared" si="653"/>
        <v>2038</v>
      </c>
      <c r="X252" s="347">
        <f t="shared" si="653"/>
        <v>2039</v>
      </c>
      <c r="Y252" s="347">
        <f t="shared" si="653"/>
        <v>2040</v>
      </c>
      <c r="Z252" s="347">
        <f t="shared" si="653"/>
        <v>2041</v>
      </c>
      <c r="AA252" s="347">
        <f t="shared" si="653"/>
        <v>2042</v>
      </c>
      <c r="AB252" s="347">
        <f t="shared" si="653"/>
        <v>2043</v>
      </c>
      <c r="AC252" s="347">
        <f t="shared" si="653"/>
        <v>2044</v>
      </c>
      <c r="AD252" s="347">
        <f t="shared" si="653"/>
        <v>2045</v>
      </c>
      <c r="AE252" s="347">
        <f t="shared" si="653"/>
        <v>2046</v>
      </c>
      <c r="AF252" s="347">
        <f t="shared" si="653"/>
        <v>2047</v>
      </c>
      <c r="AG252" s="347">
        <f t="shared" si="653"/>
        <v>2048</v>
      </c>
      <c r="AH252" s="347">
        <f t="shared" si="653"/>
        <v>2049</v>
      </c>
      <c r="AI252" s="347">
        <f t="shared" si="653"/>
        <v>2050</v>
      </c>
      <c r="AJ252" s="347">
        <f t="shared" si="653"/>
        <v>2051</v>
      </c>
      <c r="AK252" s="347">
        <f t="shared" si="653"/>
        <v>2052</v>
      </c>
      <c r="AL252" s="347">
        <f t="shared" si="653"/>
        <v>2053</v>
      </c>
      <c r="AM252" s="347">
        <f t="shared" si="653"/>
        <v>2054</v>
      </c>
      <c r="AN252" s="347">
        <f t="shared" si="653"/>
        <v>2055</v>
      </c>
      <c r="AO252" s="347">
        <f t="shared" si="653"/>
        <v>2056</v>
      </c>
      <c r="AP252" s="347">
        <f t="shared" si="653"/>
        <v>2057</v>
      </c>
      <c r="AQ252" s="347">
        <f t="shared" si="653"/>
        <v>2058</v>
      </c>
      <c r="AR252" s="347">
        <f t="shared" si="653"/>
        <v>2059</v>
      </c>
      <c r="AS252" s="347">
        <f t="shared" si="653"/>
        <v>2060</v>
      </c>
      <c r="AT252" s="347">
        <f t="shared" si="653"/>
        <v>2061</v>
      </c>
      <c r="AU252" s="347">
        <f t="shared" si="653"/>
        <v>2062</v>
      </c>
      <c r="AV252" s="347">
        <f t="shared" si="653"/>
        <v>2063</v>
      </c>
      <c r="AW252" s="347">
        <f t="shared" si="653"/>
        <v>2064</v>
      </c>
      <c r="AX252" s="347">
        <f t="shared" si="653"/>
        <v>2065</v>
      </c>
      <c r="AY252" s="347">
        <f t="shared" si="653"/>
        <v>2066</v>
      </c>
      <c r="AZ252" s="347">
        <f t="shared" si="653"/>
        <v>2067</v>
      </c>
      <c r="BA252" s="347">
        <f t="shared" si="653"/>
        <v>2068</v>
      </c>
      <c r="BB252" s="347">
        <f t="shared" si="653"/>
        <v>2069</v>
      </c>
      <c r="BC252" s="347">
        <f t="shared" si="653"/>
        <v>2070</v>
      </c>
      <c r="BD252" s="347">
        <f t="shared" si="653"/>
        <v>2071</v>
      </c>
      <c r="BE252" s="347">
        <f t="shared" si="653"/>
        <v>2072</v>
      </c>
      <c r="BF252" s="347">
        <f t="shared" si="653"/>
        <v>2073</v>
      </c>
      <c r="BG252" s="347">
        <f t="shared" si="653"/>
        <v>2074</v>
      </c>
      <c r="BH252" s="347">
        <f t="shared" si="653"/>
        <v>2075</v>
      </c>
      <c r="BI252" s="347">
        <f t="shared" si="653"/>
        <v>2076</v>
      </c>
      <c r="BJ252" s="347">
        <f t="shared" si="653"/>
        <v>2077</v>
      </c>
      <c r="BK252" s="347">
        <f t="shared" si="653"/>
        <v>2078</v>
      </c>
      <c r="BL252" s="347">
        <f t="shared" si="653"/>
        <v>2079</v>
      </c>
      <c r="BM252" s="347">
        <f t="shared" si="653"/>
        <v>2080</v>
      </c>
      <c r="BN252" s="347">
        <f t="shared" si="653"/>
        <v>2081</v>
      </c>
      <c r="BO252" s="347">
        <f t="shared" si="653"/>
        <v>2082</v>
      </c>
      <c r="BP252" s="347">
        <f t="shared" ref="BP252:CO252" si="654">BP222</f>
        <v>2083</v>
      </c>
      <c r="BQ252" s="347">
        <f t="shared" si="654"/>
        <v>2084</v>
      </c>
      <c r="BR252" s="347">
        <f t="shared" si="654"/>
        <v>2085</v>
      </c>
      <c r="BS252" s="347">
        <f t="shared" si="654"/>
        <v>2086</v>
      </c>
      <c r="BT252" s="347">
        <f t="shared" si="654"/>
        <v>2087</v>
      </c>
      <c r="BU252" s="347">
        <f t="shared" si="654"/>
        <v>2088</v>
      </c>
      <c r="BV252" s="347">
        <f t="shared" si="654"/>
        <v>2089</v>
      </c>
      <c r="BW252" s="347">
        <f t="shared" si="654"/>
        <v>2090</v>
      </c>
      <c r="BX252" s="347">
        <f t="shared" si="654"/>
        <v>2091</v>
      </c>
      <c r="BY252" s="347">
        <f t="shared" si="654"/>
        <v>2092</v>
      </c>
      <c r="BZ252" s="347">
        <f t="shared" si="654"/>
        <v>2093</v>
      </c>
      <c r="CA252" s="347">
        <f t="shared" si="654"/>
        <v>2094</v>
      </c>
      <c r="CB252" s="347">
        <f t="shared" si="654"/>
        <v>2095</v>
      </c>
      <c r="CC252" s="347">
        <f t="shared" si="654"/>
        <v>2096</v>
      </c>
      <c r="CD252" s="347">
        <f t="shared" si="654"/>
        <v>2097</v>
      </c>
      <c r="CE252" s="347">
        <f t="shared" si="654"/>
        <v>2098</v>
      </c>
      <c r="CF252" s="347">
        <f t="shared" si="654"/>
        <v>2099</v>
      </c>
      <c r="CG252" s="347">
        <f t="shared" si="654"/>
        <v>2100</v>
      </c>
      <c r="CH252" s="347">
        <f t="shared" si="654"/>
        <v>2101</v>
      </c>
      <c r="CI252" s="347">
        <f t="shared" si="654"/>
        <v>2102</v>
      </c>
      <c r="CJ252" s="347">
        <f t="shared" si="654"/>
        <v>2103</v>
      </c>
      <c r="CK252" s="347">
        <f t="shared" si="654"/>
        <v>2104</v>
      </c>
      <c r="CL252" s="347">
        <f t="shared" si="654"/>
        <v>2105</v>
      </c>
      <c r="CM252" s="347">
        <f t="shared" si="654"/>
        <v>2106</v>
      </c>
      <c r="CN252" s="347">
        <f t="shared" si="654"/>
        <v>2107</v>
      </c>
      <c r="CO252" s="347">
        <f t="shared" si="654"/>
        <v>2108</v>
      </c>
      <c r="CP252" s="347">
        <f t="shared" ref="CP252:CS252" si="655">CP222</f>
        <v>2109</v>
      </c>
      <c r="CQ252" s="347">
        <f t="shared" si="655"/>
        <v>2110</v>
      </c>
      <c r="CR252" s="347">
        <f t="shared" si="655"/>
        <v>2111</v>
      </c>
      <c r="CS252" s="347">
        <f t="shared" si="655"/>
        <v>2112</v>
      </c>
    </row>
    <row r="253" spans="1:97" s="372" customFormat="1" x14ac:dyDescent="0.35">
      <c r="A253" s="337">
        <f>A223</f>
        <v>0</v>
      </c>
      <c r="B253" s="337" t="str">
        <f t="shared" ref="B253:C253" si="656">B223</f>
        <v>0 0</v>
      </c>
      <c r="C253" s="344">
        <f t="shared" si="656"/>
        <v>0</v>
      </c>
      <c r="D253" s="344">
        <f ca="1">IFERROR('UA basår'!AD7+'UA basår'!AD37,0)</f>
        <v>0</v>
      </c>
      <c r="E253" s="344">
        <f ca="1">IF(E$157="beräknas ej",0,D253*IF(E$252&gt;$D$217,1,IF(E$252&lt;=$C$217,$C$216,$D$216))*IFERROR(INDEX($B$148:$E$154,MATCH($A253,$A$148:$A$154,0),MATCH(E$252,$B$146:$E$146,1)),0))</f>
        <v>0</v>
      </c>
      <c r="F253" s="344">
        <f t="shared" ref="F253:BQ253" ca="1" si="657">IF(F$157="beräknas ej",0,E253*IF(F$252&gt;$D$217,1,IF(F$252&lt;=$C$217,$C$216,$D$216))*IFERROR(INDEX($B$148:$E$154,MATCH($A253,$A$148:$A$154,0),MATCH(F$252,$B$146:$E$146,1)),0))</f>
        <v>0</v>
      </c>
      <c r="G253" s="344">
        <f t="shared" ca="1" si="657"/>
        <v>0</v>
      </c>
      <c r="H253" s="344">
        <f t="shared" ca="1" si="657"/>
        <v>0</v>
      </c>
      <c r="I253" s="344">
        <f t="shared" ca="1" si="657"/>
        <v>0</v>
      </c>
      <c r="J253" s="344">
        <f t="shared" ca="1" si="657"/>
        <v>0</v>
      </c>
      <c r="K253" s="344">
        <f t="shared" ca="1" si="657"/>
        <v>0</v>
      </c>
      <c r="L253" s="344">
        <f t="shared" ca="1" si="657"/>
        <v>0</v>
      </c>
      <c r="M253" s="344">
        <f t="shared" ca="1" si="657"/>
        <v>0</v>
      </c>
      <c r="N253" s="344">
        <f t="shared" ca="1" si="657"/>
        <v>0</v>
      </c>
      <c r="O253" s="344">
        <f t="shared" ca="1" si="657"/>
        <v>0</v>
      </c>
      <c r="P253" s="344">
        <f t="shared" ca="1" si="657"/>
        <v>0</v>
      </c>
      <c r="Q253" s="344">
        <f t="shared" ca="1" si="657"/>
        <v>0</v>
      </c>
      <c r="R253" s="344">
        <f t="shared" ca="1" si="657"/>
        <v>0</v>
      </c>
      <c r="S253" s="344">
        <f t="shared" ca="1" si="657"/>
        <v>0</v>
      </c>
      <c r="T253" s="344">
        <f t="shared" ca="1" si="657"/>
        <v>0</v>
      </c>
      <c r="U253" s="344">
        <f t="shared" ca="1" si="657"/>
        <v>0</v>
      </c>
      <c r="V253" s="344">
        <f t="shared" ca="1" si="657"/>
        <v>0</v>
      </c>
      <c r="W253" s="344">
        <f t="shared" ca="1" si="657"/>
        <v>0</v>
      </c>
      <c r="X253" s="344">
        <f t="shared" ca="1" si="657"/>
        <v>0</v>
      </c>
      <c r="Y253" s="344">
        <f t="shared" ca="1" si="657"/>
        <v>0</v>
      </c>
      <c r="Z253" s="344">
        <f t="shared" ca="1" si="657"/>
        <v>0</v>
      </c>
      <c r="AA253" s="344">
        <f t="shared" ca="1" si="657"/>
        <v>0</v>
      </c>
      <c r="AB253" s="344">
        <f t="shared" ca="1" si="657"/>
        <v>0</v>
      </c>
      <c r="AC253" s="344">
        <f t="shared" ca="1" si="657"/>
        <v>0</v>
      </c>
      <c r="AD253" s="344">
        <f t="shared" ca="1" si="657"/>
        <v>0</v>
      </c>
      <c r="AE253" s="344">
        <f t="shared" ca="1" si="657"/>
        <v>0</v>
      </c>
      <c r="AF253" s="344">
        <f t="shared" ca="1" si="657"/>
        <v>0</v>
      </c>
      <c r="AG253" s="344">
        <f t="shared" ca="1" si="657"/>
        <v>0</v>
      </c>
      <c r="AH253" s="344">
        <f t="shared" ca="1" si="657"/>
        <v>0</v>
      </c>
      <c r="AI253" s="344">
        <f t="shared" ca="1" si="657"/>
        <v>0</v>
      </c>
      <c r="AJ253" s="344">
        <f t="shared" ca="1" si="657"/>
        <v>0</v>
      </c>
      <c r="AK253" s="344">
        <f t="shared" ca="1" si="657"/>
        <v>0</v>
      </c>
      <c r="AL253" s="344">
        <f t="shared" ca="1" si="657"/>
        <v>0</v>
      </c>
      <c r="AM253" s="344">
        <f t="shared" ca="1" si="657"/>
        <v>0</v>
      </c>
      <c r="AN253" s="344">
        <f t="shared" ca="1" si="657"/>
        <v>0</v>
      </c>
      <c r="AO253" s="344">
        <f t="shared" ca="1" si="657"/>
        <v>0</v>
      </c>
      <c r="AP253" s="344">
        <f t="shared" ca="1" si="657"/>
        <v>0</v>
      </c>
      <c r="AQ253" s="344">
        <f t="shared" ca="1" si="657"/>
        <v>0</v>
      </c>
      <c r="AR253" s="344">
        <f t="shared" ca="1" si="657"/>
        <v>0</v>
      </c>
      <c r="AS253" s="344">
        <f t="shared" ca="1" si="657"/>
        <v>0</v>
      </c>
      <c r="AT253" s="344">
        <f t="shared" ca="1" si="657"/>
        <v>0</v>
      </c>
      <c r="AU253" s="344">
        <f t="shared" ca="1" si="657"/>
        <v>0</v>
      </c>
      <c r="AV253" s="344">
        <f t="shared" ca="1" si="657"/>
        <v>0</v>
      </c>
      <c r="AW253" s="344">
        <f t="shared" ca="1" si="657"/>
        <v>0</v>
      </c>
      <c r="AX253" s="344">
        <f t="shared" ca="1" si="657"/>
        <v>0</v>
      </c>
      <c r="AY253" s="344">
        <f t="shared" ca="1" si="657"/>
        <v>0</v>
      </c>
      <c r="AZ253" s="344">
        <f t="shared" ca="1" si="657"/>
        <v>0</v>
      </c>
      <c r="BA253" s="344">
        <f t="shared" ca="1" si="657"/>
        <v>0</v>
      </c>
      <c r="BB253" s="344">
        <f t="shared" ca="1" si="657"/>
        <v>0</v>
      </c>
      <c r="BC253" s="344">
        <f t="shared" ca="1" si="657"/>
        <v>0</v>
      </c>
      <c r="BD253" s="344">
        <f t="shared" ca="1" si="657"/>
        <v>0</v>
      </c>
      <c r="BE253" s="344">
        <f t="shared" ca="1" si="657"/>
        <v>0</v>
      </c>
      <c r="BF253" s="344">
        <f t="shared" ca="1" si="657"/>
        <v>0</v>
      </c>
      <c r="BG253" s="344">
        <f t="shared" ca="1" si="657"/>
        <v>0</v>
      </c>
      <c r="BH253" s="344">
        <f t="shared" ca="1" si="657"/>
        <v>0</v>
      </c>
      <c r="BI253" s="344">
        <f t="shared" ca="1" si="657"/>
        <v>0</v>
      </c>
      <c r="BJ253" s="344">
        <f t="shared" ca="1" si="657"/>
        <v>0</v>
      </c>
      <c r="BK253" s="344">
        <f t="shared" ca="1" si="657"/>
        <v>0</v>
      </c>
      <c r="BL253" s="344">
        <f t="shared" ca="1" si="657"/>
        <v>0</v>
      </c>
      <c r="BM253" s="344">
        <f t="shared" ca="1" si="657"/>
        <v>0</v>
      </c>
      <c r="BN253" s="344">
        <f t="shared" ca="1" si="657"/>
        <v>0</v>
      </c>
      <c r="BO253" s="344">
        <f t="shared" ca="1" si="657"/>
        <v>0</v>
      </c>
      <c r="BP253" s="344">
        <f t="shared" ca="1" si="657"/>
        <v>0</v>
      </c>
      <c r="BQ253" s="344">
        <f t="shared" ca="1" si="657"/>
        <v>0</v>
      </c>
      <c r="BR253" s="344">
        <f t="shared" ref="BR253:CS253" ca="1" si="658">IF(BR$157="beräknas ej",0,BQ253*IF(BR$252&gt;$D$217,1,IF(BR$252&lt;=$C$217,$C$216,$D$216))*IFERROR(INDEX($B$148:$E$154,MATCH($A253,$A$148:$A$154,0),MATCH(BR$252,$B$146:$E$146,1)),0))</f>
        <v>0</v>
      </c>
      <c r="BS253" s="344">
        <f t="shared" ca="1" si="658"/>
        <v>0</v>
      </c>
      <c r="BT253" s="344">
        <f t="shared" ca="1" si="658"/>
        <v>0</v>
      </c>
      <c r="BU253" s="344">
        <f t="shared" si="658"/>
        <v>0</v>
      </c>
      <c r="BV253" s="344">
        <f t="shared" si="658"/>
        <v>0</v>
      </c>
      <c r="BW253" s="344">
        <f t="shared" si="658"/>
        <v>0</v>
      </c>
      <c r="BX253" s="344">
        <f t="shared" si="658"/>
        <v>0</v>
      </c>
      <c r="BY253" s="344">
        <f t="shared" si="658"/>
        <v>0</v>
      </c>
      <c r="BZ253" s="344">
        <f t="shared" si="658"/>
        <v>0</v>
      </c>
      <c r="CA253" s="344">
        <f t="shared" si="658"/>
        <v>0</v>
      </c>
      <c r="CB253" s="344">
        <f t="shared" si="658"/>
        <v>0</v>
      </c>
      <c r="CC253" s="344">
        <f t="shared" si="658"/>
        <v>0</v>
      </c>
      <c r="CD253" s="344">
        <f t="shared" si="658"/>
        <v>0</v>
      </c>
      <c r="CE253" s="344">
        <f t="shared" si="658"/>
        <v>0</v>
      </c>
      <c r="CF253" s="344">
        <f t="shared" si="658"/>
        <v>0</v>
      </c>
      <c r="CG253" s="344">
        <f t="shared" si="658"/>
        <v>0</v>
      </c>
      <c r="CH253" s="344">
        <f t="shared" si="658"/>
        <v>0</v>
      </c>
      <c r="CI253" s="344">
        <f t="shared" si="658"/>
        <v>0</v>
      </c>
      <c r="CJ253" s="344">
        <f t="shared" si="658"/>
        <v>0</v>
      </c>
      <c r="CK253" s="344">
        <f t="shared" si="658"/>
        <v>0</v>
      </c>
      <c r="CL253" s="344">
        <f t="shared" si="658"/>
        <v>0</v>
      </c>
      <c r="CM253" s="344">
        <f t="shared" si="658"/>
        <v>0</v>
      </c>
      <c r="CN253" s="344">
        <f t="shared" si="658"/>
        <v>0</v>
      </c>
      <c r="CO253" s="344">
        <f t="shared" si="658"/>
        <v>0</v>
      </c>
      <c r="CP253" s="344">
        <f t="shared" si="658"/>
        <v>0</v>
      </c>
      <c r="CQ253" s="344">
        <f t="shared" si="658"/>
        <v>0</v>
      </c>
      <c r="CR253" s="344">
        <f t="shared" si="658"/>
        <v>0</v>
      </c>
      <c r="CS253" s="344">
        <f t="shared" si="658"/>
        <v>0</v>
      </c>
    </row>
    <row r="254" spans="1:97" s="372" customFormat="1" x14ac:dyDescent="0.35">
      <c r="A254" s="337">
        <f t="shared" ref="A254:C254" si="659">A224</f>
        <v>0</v>
      </c>
      <c r="B254" s="337" t="str">
        <f t="shared" si="659"/>
        <v>0 0</v>
      </c>
      <c r="C254" s="344">
        <f t="shared" si="659"/>
        <v>0</v>
      </c>
      <c r="D254" s="344">
        <f ca="1">IFERROR('UA basår'!AD8+'UA basår'!AD38,0)</f>
        <v>0</v>
      </c>
      <c r="E254" s="344">
        <f t="shared" ref="E254:BP254" ca="1" si="660">IF(E$157="beräknas ej",0,D254*IF(E$252&gt;$D$217,1,IF(E$252&lt;=$C$217,$C$216,$D$216))*IFERROR(INDEX($B$148:$E$154,MATCH($A254,$A$148:$A$154,0),MATCH(E$252,$B$146:$E$146,1)),0))</f>
        <v>0</v>
      </c>
      <c r="F254" s="344">
        <f t="shared" ca="1" si="660"/>
        <v>0</v>
      </c>
      <c r="G254" s="344">
        <f t="shared" ca="1" si="660"/>
        <v>0</v>
      </c>
      <c r="H254" s="344">
        <f t="shared" ca="1" si="660"/>
        <v>0</v>
      </c>
      <c r="I254" s="344">
        <f t="shared" ca="1" si="660"/>
        <v>0</v>
      </c>
      <c r="J254" s="344">
        <f t="shared" ca="1" si="660"/>
        <v>0</v>
      </c>
      <c r="K254" s="344">
        <f t="shared" ca="1" si="660"/>
        <v>0</v>
      </c>
      <c r="L254" s="344">
        <f t="shared" ca="1" si="660"/>
        <v>0</v>
      </c>
      <c r="M254" s="344">
        <f t="shared" ca="1" si="660"/>
        <v>0</v>
      </c>
      <c r="N254" s="344">
        <f t="shared" ca="1" si="660"/>
        <v>0</v>
      </c>
      <c r="O254" s="344">
        <f t="shared" ca="1" si="660"/>
        <v>0</v>
      </c>
      <c r="P254" s="344">
        <f t="shared" ca="1" si="660"/>
        <v>0</v>
      </c>
      <c r="Q254" s="344">
        <f t="shared" ca="1" si="660"/>
        <v>0</v>
      </c>
      <c r="R254" s="344">
        <f t="shared" ca="1" si="660"/>
        <v>0</v>
      </c>
      <c r="S254" s="344">
        <f t="shared" ca="1" si="660"/>
        <v>0</v>
      </c>
      <c r="T254" s="344">
        <f t="shared" ca="1" si="660"/>
        <v>0</v>
      </c>
      <c r="U254" s="344">
        <f t="shared" ca="1" si="660"/>
        <v>0</v>
      </c>
      <c r="V254" s="344">
        <f t="shared" ca="1" si="660"/>
        <v>0</v>
      </c>
      <c r="W254" s="344">
        <f t="shared" ca="1" si="660"/>
        <v>0</v>
      </c>
      <c r="X254" s="344">
        <f t="shared" ca="1" si="660"/>
        <v>0</v>
      </c>
      <c r="Y254" s="344">
        <f t="shared" ca="1" si="660"/>
        <v>0</v>
      </c>
      <c r="Z254" s="344">
        <f t="shared" ca="1" si="660"/>
        <v>0</v>
      </c>
      <c r="AA254" s="344">
        <f t="shared" ca="1" si="660"/>
        <v>0</v>
      </c>
      <c r="AB254" s="344">
        <f t="shared" ca="1" si="660"/>
        <v>0</v>
      </c>
      <c r="AC254" s="344">
        <f t="shared" ca="1" si="660"/>
        <v>0</v>
      </c>
      <c r="AD254" s="344">
        <f t="shared" ca="1" si="660"/>
        <v>0</v>
      </c>
      <c r="AE254" s="344">
        <f t="shared" ca="1" si="660"/>
        <v>0</v>
      </c>
      <c r="AF254" s="344">
        <f t="shared" ca="1" si="660"/>
        <v>0</v>
      </c>
      <c r="AG254" s="344">
        <f t="shared" ca="1" si="660"/>
        <v>0</v>
      </c>
      <c r="AH254" s="344">
        <f t="shared" ca="1" si="660"/>
        <v>0</v>
      </c>
      <c r="AI254" s="344">
        <f t="shared" ca="1" si="660"/>
        <v>0</v>
      </c>
      <c r="AJ254" s="344">
        <f t="shared" ca="1" si="660"/>
        <v>0</v>
      </c>
      <c r="AK254" s="344">
        <f t="shared" ca="1" si="660"/>
        <v>0</v>
      </c>
      <c r="AL254" s="344">
        <f t="shared" ca="1" si="660"/>
        <v>0</v>
      </c>
      <c r="AM254" s="344">
        <f t="shared" ca="1" si="660"/>
        <v>0</v>
      </c>
      <c r="AN254" s="344">
        <f t="shared" ca="1" si="660"/>
        <v>0</v>
      </c>
      <c r="AO254" s="344">
        <f t="shared" ca="1" si="660"/>
        <v>0</v>
      </c>
      <c r="AP254" s="344">
        <f t="shared" ca="1" si="660"/>
        <v>0</v>
      </c>
      <c r="AQ254" s="344">
        <f t="shared" ca="1" si="660"/>
        <v>0</v>
      </c>
      <c r="AR254" s="344">
        <f t="shared" ca="1" si="660"/>
        <v>0</v>
      </c>
      <c r="AS254" s="344">
        <f t="shared" ca="1" si="660"/>
        <v>0</v>
      </c>
      <c r="AT254" s="344">
        <f t="shared" ca="1" si="660"/>
        <v>0</v>
      </c>
      <c r="AU254" s="344">
        <f t="shared" ca="1" si="660"/>
        <v>0</v>
      </c>
      <c r="AV254" s="344">
        <f t="shared" ca="1" si="660"/>
        <v>0</v>
      </c>
      <c r="AW254" s="344">
        <f t="shared" ca="1" si="660"/>
        <v>0</v>
      </c>
      <c r="AX254" s="344">
        <f t="shared" ca="1" si="660"/>
        <v>0</v>
      </c>
      <c r="AY254" s="344">
        <f t="shared" ca="1" si="660"/>
        <v>0</v>
      </c>
      <c r="AZ254" s="344">
        <f t="shared" ca="1" si="660"/>
        <v>0</v>
      </c>
      <c r="BA254" s="344">
        <f t="shared" ca="1" si="660"/>
        <v>0</v>
      </c>
      <c r="BB254" s="344">
        <f t="shared" ca="1" si="660"/>
        <v>0</v>
      </c>
      <c r="BC254" s="344">
        <f t="shared" ca="1" si="660"/>
        <v>0</v>
      </c>
      <c r="BD254" s="344">
        <f t="shared" ca="1" si="660"/>
        <v>0</v>
      </c>
      <c r="BE254" s="344">
        <f t="shared" ca="1" si="660"/>
        <v>0</v>
      </c>
      <c r="BF254" s="344">
        <f t="shared" ca="1" si="660"/>
        <v>0</v>
      </c>
      <c r="BG254" s="344">
        <f t="shared" ca="1" si="660"/>
        <v>0</v>
      </c>
      <c r="BH254" s="344">
        <f t="shared" ca="1" si="660"/>
        <v>0</v>
      </c>
      <c r="BI254" s="344">
        <f t="shared" ca="1" si="660"/>
        <v>0</v>
      </c>
      <c r="BJ254" s="344">
        <f t="shared" ca="1" si="660"/>
        <v>0</v>
      </c>
      <c r="BK254" s="344">
        <f t="shared" ca="1" si="660"/>
        <v>0</v>
      </c>
      <c r="BL254" s="344">
        <f t="shared" ca="1" si="660"/>
        <v>0</v>
      </c>
      <c r="BM254" s="344">
        <f t="shared" ca="1" si="660"/>
        <v>0</v>
      </c>
      <c r="BN254" s="344">
        <f t="shared" ca="1" si="660"/>
        <v>0</v>
      </c>
      <c r="BO254" s="344">
        <f t="shared" ca="1" si="660"/>
        <v>0</v>
      </c>
      <c r="BP254" s="344">
        <f t="shared" ca="1" si="660"/>
        <v>0</v>
      </c>
      <c r="BQ254" s="344">
        <f t="shared" ref="BQ254:CS254" ca="1" si="661">IF(BQ$157="beräknas ej",0,BP254*IF(BQ$252&gt;$D$217,1,IF(BQ$252&lt;=$C$217,$C$216,$D$216))*IFERROR(INDEX($B$148:$E$154,MATCH($A254,$A$148:$A$154,0),MATCH(BQ$252,$B$146:$E$146,1)),0))</f>
        <v>0</v>
      </c>
      <c r="BR254" s="344">
        <f t="shared" ca="1" si="661"/>
        <v>0</v>
      </c>
      <c r="BS254" s="344">
        <f t="shared" ca="1" si="661"/>
        <v>0</v>
      </c>
      <c r="BT254" s="344">
        <f t="shared" ca="1" si="661"/>
        <v>0</v>
      </c>
      <c r="BU254" s="344">
        <f t="shared" si="661"/>
        <v>0</v>
      </c>
      <c r="BV254" s="344">
        <f t="shared" si="661"/>
        <v>0</v>
      </c>
      <c r="BW254" s="344">
        <f t="shared" si="661"/>
        <v>0</v>
      </c>
      <c r="BX254" s="344">
        <f t="shared" si="661"/>
        <v>0</v>
      </c>
      <c r="BY254" s="344">
        <f t="shared" si="661"/>
        <v>0</v>
      </c>
      <c r="BZ254" s="344">
        <f t="shared" si="661"/>
        <v>0</v>
      </c>
      <c r="CA254" s="344">
        <f t="shared" si="661"/>
        <v>0</v>
      </c>
      <c r="CB254" s="344">
        <f t="shared" si="661"/>
        <v>0</v>
      </c>
      <c r="CC254" s="344">
        <f t="shared" si="661"/>
        <v>0</v>
      </c>
      <c r="CD254" s="344">
        <f t="shared" si="661"/>
        <v>0</v>
      </c>
      <c r="CE254" s="344">
        <f t="shared" si="661"/>
        <v>0</v>
      </c>
      <c r="CF254" s="344">
        <f t="shared" si="661"/>
        <v>0</v>
      </c>
      <c r="CG254" s="344">
        <f t="shared" si="661"/>
        <v>0</v>
      </c>
      <c r="CH254" s="344">
        <f t="shared" si="661"/>
        <v>0</v>
      </c>
      <c r="CI254" s="344">
        <f t="shared" si="661"/>
        <v>0</v>
      </c>
      <c r="CJ254" s="344">
        <f t="shared" si="661"/>
        <v>0</v>
      </c>
      <c r="CK254" s="344">
        <f t="shared" si="661"/>
        <v>0</v>
      </c>
      <c r="CL254" s="344">
        <f t="shared" si="661"/>
        <v>0</v>
      </c>
      <c r="CM254" s="344">
        <f t="shared" si="661"/>
        <v>0</v>
      </c>
      <c r="CN254" s="344">
        <f t="shared" si="661"/>
        <v>0</v>
      </c>
      <c r="CO254" s="344">
        <f t="shared" si="661"/>
        <v>0</v>
      </c>
      <c r="CP254" s="344">
        <f t="shared" si="661"/>
        <v>0</v>
      </c>
      <c r="CQ254" s="344">
        <f t="shared" si="661"/>
        <v>0</v>
      </c>
      <c r="CR254" s="344">
        <f t="shared" si="661"/>
        <v>0</v>
      </c>
      <c r="CS254" s="344">
        <f t="shared" si="661"/>
        <v>0</v>
      </c>
    </row>
    <row r="255" spans="1:97" s="372" customFormat="1" x14ac:dyDescent="0.35">
      <c r="A255" s="337">
        <f t="shared" ref="A255:C255" si="662">A225</f>
        <v>0</v>
      </c>
      <c r="B255" s="337" t="str">
        <f t="shared" si="662"/>
        <v>0 0</v>
      </c>
      <c r="C255" s="344">
        <f t="shared" si="662"/>
        <v>0</v>
      </c>
      <c r="D255" s="344">
        <f ca="1">IFERROR('UA basår'!AD9+'UA basår'!AD39,0)</f>
        <v>0</v>
      </c>
      <c r="E255" s="344">
        <f t="shared" ref="E255:BP255" ca="1" si="663">IF(E$157="beräknas ej",0,D255*IF(E$252&gt;$D$217,1,IF(E$252&lt;=$C$217,$C$216,$D$216))*IFERROR(INDEX($B$148:$E$154,MATCH($A255,$A$148:$A$154,0),MATCH(E$252,$B$146:$E$146,1)),0))</f>
        <v>0</v>
      </c>
      <c r="F255" s="344">
        <f t="shared" ca="1" si="663"/>
        <v>0</v>
      </c>
      <c r="G255" s="344">
        <f t="shared" ca="1" si="663"/>
        <v>0</v>
      </c>
      <c r="H255" s="344">
        <f t="shared" ca="1" si="663"/>
        <v>0</v>
      </c>
      <c r="I255" s="344">
        <f t="shared" ca="1" si="663"/>
        <v>0</v>
      </c>
      <c r="J255" s="344">
        <f t="shared" ca="1" si="663"/>
        <v>0</v>
      </c>
      <c r="K255" s="344">
        <f t="shared" ca="1" si="663"/>
        <v>0</v>
      </c>
      <c r="L255" s="344">
        <f t="shared" ca="1" si="663"/>
        <v>0</v>
      </c>
      <c r="M255" s="344">
        <f t="shared" ca="1" si="663"/>
        <v>0</v>
      </c>
      <c r="N255" s="344">
        <f t="shared" ca="1" si="663"/>
        <v>0</v>
      </c>
      <c r="O255" s="344">
        <f t="shared" ca="1" si="663"/>
        <v>0</v>
      </c>
      <c r="P255" s="344">
        <f t="shared" ca="1" si="663"/>
        <v>0</v>
      </c>
      <c r="Q255" s="344">
        <f t="shared" ca="1" si="663"/>
        <v>0</v>
      </c>
      <c r="R255" s="344">
        <f t="shared" ca="1" si="663"/>
        <v>0</v>
      </c>
      <c r="S255" s="344">
        <f t="shared" ca="1" si="663"/>
        <v>0</v>
      </c>
      <c r="T255" s="344">
        <f t="shared" ca="1" si="663"/>
        <v>0</v>
      </c>
      <c r="U255" s="344">
        <f t="shared" ca="1" si="663"/>
        <v>0</v>
      </c>
      <c r="V255" s="344">
        <f t="shared" ca="1" si="663"/>
        <v>0</v>
      </c>
      <c r="W255" s="344">
        <f t="shared" ca="1" si="663"/>
        <v>0</v>
      </c>
      <c r="X255" s="344">
        <f t="shared" ca="1" si="663"/>
        <v>0</v>
      </c>
      <c r="Y255" s="344">
        <f t="shared" ca="1" si="663"/>
        <v>0</v>
      </c>
      <c r="Z255" s="344">
        <f t="shared" ca="1" si="663"/>
        <v>0</v>
      </c>
      <c r="AA255" s="344">
        <f t="shared" ca="1" si="663"/>
        <v>0</v>
      </c>
      <c r="AB255" s="344">
        <f t="shared" ca="1" si="663"/>
        <v>0</v>
      </c>
      <c r="AC255" s="344">
        <f t="shared" ca="1" si="663"/>
        <v>0</v>
      </c>
      <c r="AD255" s="344">
        <f t="shared" ca="1" si="663"/>
        <v>0</v>
      </c>
      <c r="AE255" s="344">
        <f t="shared" ca="1" si="663"/>
        <v>0</v>
      </c>
      <c r="AF255" s="344">
        <f t="shared" ca="1" si="663"/>
        <v>0</v>
      </c>
      <c r="AG255" s="344">
        <f t="shared" ca="1" si="663"/>
        <v>0</v>
      </c>
      <c r="AH255" s="344">
        <f t="shared" ca="1" si="663"/>
        <v>0</v>
      </c>
      <c r="AI255" s="344">
        <f t="shared" ca="1" si="663"/>
        <v>0</v>
      </c>
      <c r="AJ255" s="344">
        <f t="shared" ca="1" si="663"/>
        <v>0</v>
      </c>
      <c r="AK255" s="344">
        <f t="shared" ca="1" si="663"/>
        <v>0</v>
      </c>
      <c r="AL255" s="344">
        <f t="shared" ca="1" si="663"/>
        <v>0</v>
      </c>
      <c r="AM255" s="344">
        <f t="shared" ca="1" si="663"/>
        <v>0</v>
      </c>
      <c r="AN255" s="344">
        <f t="shared" ca="1" si="663"/>
        <v>0</v>
      </c>
      <c r="AO255" s="344">
        <f t="shared" ca="1" si="663"/>
        <v>0</v>
      </c>
      <c r="AP255" s="344">
        <f t="shared" ca="1" si="663"/>
        <v>0</v>
      </c>
      <c r="AQ255" s="344">
        <f t="shared" ca="1" si="663"/>
        <v>0</v>
      </c>
      <c r="AR255" s="344">
        <f t="shared" ca="1" si="663"/>
        <v>0</v>
      </c>
      <c r="AS255" s="344">
        <f t="shared" ca="1" si="663"/>
        <v>0</v>
      </c>
      <c r="AT255" s="344">
        <f t="shared" ca="1" si="663"/>
        <v>0</v>
      </c>
      <c r="AU255" s="344">
        <f t="shared" ca="1" si="663"/>
        <v>0</v>
      </c>
      <c r="AV255" s="344">
        <f t="shared" ca="1" si="663"/>
        <v>0</v>
      </c>
      <c r="AW255" s="344">
        <f t="shared" ca="1" si="663"/>
        <v>0</v>
      </c>
      <c r="AX255" s="344">
        <f t="shared" ca="1" si="663"/>
        <v>0</v>
      </c>
      <c r="AY255" s="344">
        <f t="shared" ca="1" si="663"/>
        <v>0</v>
      </c>
      <c r="AZ255" s="344">
        <f t="shared" ca="1" si="663"/>
        <v>0</v>
      </c>
      <c r="BA255" s="344">
        <f t="shared" ca="1" si="663"/>
        <v>0</v>
      </c>
      <c r="BB255" s="344">
        <f t="shared" ca="1" si="663"/>
        <v>0</v>
      </c>
      <c r="BC255" s="344">
        <f t="shared" ca="1" si="663"/>
        <v>0</v>
      </c>
      <c r="BD255" s="344">
        <f t="shared" ca="1" si="663"/>
        <v>0</v>
      </c>
      <c r="BE255" s="344">
        <f t="shared" ca="1" si="663"/>
        <v>0</v>
      </c>
      <c r="BF255" s="344">
        <f t="shared" ca="1" si="663"/>
        <v>0</v>
      </c>
      <c r="BG255" s="344">
        <f t="shared" ca="1" si="663"/>
        <v>0</v>
      </c>
      <c r="BH255" s="344">
        <f t="shared" ca="1" si="663"/>
        <v>0</v>
      </c>
      <c r="BI255" s="344">
        <f t="shared" ca="1" si="663"/>
        <v>0</v>
      </c>
      <c r="BJ255" s="344">
        <f t="shared" ca="1" si="663"/>
        <v>0</v>
      </c>
      <c r="BK255" s="344">
        <f t="shared" ca="1" si="663"/>
        <v>0</v>
      </c>
      <c r="BL255" s="344">
        <f t="shared" ca="1" si="663"/>
        <v>0</v>
      </c>
      <c r="BM255" s="344">
        <f t="shared" ca="1" si="663"/>
        <v>0</v>
      </c>
      <c r="BN255" s="344">
        <f t="shared" ca="1" si="663"/>
        <v>0</v>
      </c>
      <c r="BO255" s="344">
        <f t="shared" ca="1" si="663"/>
        <v>0</v>
      </c>
      <c r="BP255" s="344">
        <f t="shared" ca="1" si="663"/>
        <v>0</v>
      </c>
      <c r="BQ255" s="344">
        <f t="shared" ref="BQ255:CS255" ca="1" si="664">IF(BQ$157="beräknas ej",0,BP255*IF(BQ$252&gt;$D$217,1,IF(BQ$252&lt;=$C$217,$C$216,$D$216))*IFERROR(INDEX($B$148:$E$154,MATCH($A255,$A$148:$A$154,0),MATCH(BQ$252,$B$146:$E$146,1)),0))</f>
        <v>0</v>
      </c>
      <c r="BR255" s="344">
        <f t="shared" ca="1" si="664"/>
        <v>0</v>
      </c>
      <c r="BS255" s="344">
        <f t="shared" ca="1" si="664"/>
        <v>0</v>
      </c>
      <c r="BT255" s="344">
        <f t="shared" ca="1" si="664"/>
        <v>0</v>
      </c>
      <c r="BU255" s="344">
        <f t="shared" si="664"/>
        <v>0</v>
      </c>
      <c r="BV255" s="344">
        <f t="shared" si="664"/>
        <v>0</v>
      </c>
      <c r="BW255" s="344">
        <f t="shared" si="664"/>
        <v>0</v>
      </c>
      <c r="BX255" s="344">
        <f t="shared" si="664"/>
        <v>0</v>
      </c>
      <c r="BY255" s="344">
        <f t="shared" si="664"/>
        <v>0</v>
      </c>
      <c r="BZ255" s="344">
        <f t="shared" si="664"/>
        <v>0</v>
      </c>
      <c r="CA255" s="344">
        <f t="shared" si="664"/>
        <v>0</v>
      </c>
      <c r="CB255" s="344">
        <f t="shared" si="664"/>
        <v>0</v>
      </c>
      <c r="CC255" s="344">
        <f t="shared" si="664"/>
        <v>0</v>
      </c>
      <c r="CD255" s="344">
        <f t="shared" si="664"/>
        <v>0</v>
      </c>
      <c r="CE255" s="344">
        <f t="shared" si="664"/>
        <v>0</v>
      </c>
      <c r="CF255" s="344">
        <f t="shared" si="664"/>
        <v>0</v>
      </c>
      <c r="CG255" s="344">
        <f t="shared" si="664"/>
        <v>0</v>
      </c>
      <c r="CH255" s="344">
        <f t="shared" si="664"/>
        <v>0</v>
      </c>
      <c r="CI255" s="344">
        <f t="shared" si="664"/>
        <v>0</v>
      </c>
      <c r="CJ255" s="344">
        <f t="shared" si="664"/>
        <v>0</v>
      </c>
      <c r="CK255" s="344">
        <f t="shared" si="664"/>
        <v>0</v>
      </c>
      <c r="CL255" s="344">
        <f t="shared" si="664"/>
        <v>0</v>
      </c>
      <c r="CM255" s="344">
        <f t="shared" si="664"/>
        <v>0</v>
      </c>
      <c r="CN255" s="344">
        <f t="shared" si="664"/>
        <v>0</v>
      </c>
      <c r="CO255" s="344">
        <f t="shared" si="664"/>
        <v>0</v>
      </c>
      <c r="CP255" s="344">
        <f t="shared" si="664"/>
        <v>0</v>
      </c>
      <c r="CQ255" s="344">
        <f t="shared" si="664"/>
        <v>0</v>
      </c>
      <c r="CR255" s="344">
        <f t="shared" si="664"/>
        <v>0</v>
      </c>
      <c r="CS255" s="344">
        <f t="shared" si="664"/>
        <v>0</v>
      </c>
    </row>
    <row r="256" spans="1:97" s="372" customFormat="1" x14ac:dyDescent="0.35">
      <c r="A256" s="337">
        <f t="shared" ref="A256:C256" si="665">A226</f>
        <v>0</v>
      </c>
      <c r="B256" s="337" t="str">
        <f t="shared" si="665"/>
        <v>0 0</v>
      </c>
      <c r="C256" s="344">
        <f t="shared" si="665"/>
        <v>0</v>
      </c>
      <c r="D256" s="344">
        <f ca="1">IFERROR('UA basår'!AD10+'UA basår'!AD40,0)</f>
        <v>0</v>
      </c>
      <c r="E256" s="344">
        <f t="shared" ref="E256:BP256" ca="1" si="666">IF(E$157="beräknas ej",0,D256*IF(E$252&gt;$D$217,1,IF(E$252&lt;=$C$217,$C$216,$D$216))*IFERROR(INDEX($B$148:$E$154,MATCH($A256,$A$148:$A$154,0),MATCH(E$252,$B$146:$E$146,1)),0))</f>
        <v>0</v>
      </c>
      <c r="F256" s="344">
        <f t="shared" ca="1" si="666"/>
        <v>0</v>
      </c>
      <c r="G256" s="344">
        <f t="shared" ca="1" si="666"/>
        <v>0</v>
      </c>
      <c r="H256" s="344">
        <f t="shared" ca="1" si="666"/>
        <v>0</v>
      </c>
      <c r="I256" s="344">
        <f t="shared" ca="1" si="666"/>
        <v>0</v>
      </c>
      <c r="J256" s="344">
        <f t="shared" ca="1" si="666"/>
        <v>0</v>
      </c>
      <c r="K256" s="344">
        <f t="shared" ca="1" si="666"/>
        <v>0</v>
      </c>
      <c r="L256" s="344">
        <f t="shared" ca="1" si="666"/>
        <v>0</v>
      </c>
      <c r="M256" s="344">
        <f t="shared" ca="1" si="666"/>
        <v>0</v>
      </c>
      <c r="N256" s="344">
        <f t="shared" ca="1" si="666"/>
        <v>0</v>
      </c>
      <c r="O256" s="344">
        <f t="shared" ca="1" si="666"/>
        <v>0</v>
      </c>
      <c r="P256" s="344">
        <f t="shared" ca="1" si="666"/>
        <v>0</v>
      </c>
      <c r="Q256" s="344">
        <f t="shared" ca="1" si="666"/>
        <v>0</v>
      </c>
      <c r="R256" s="344">
        <f t="shared" ca="1" si="666"/>
        <v>0</v>
      </c>
      <c r="S256" s="344">
        <f t="shared" ca="1" si="666"/>
        <v>0</v>
      </c>
      <c r="T256" s="344">
        <f t="shared" ca="1" si="666"/>
        <v>0</v>
      </c>
      <c r="U256" s="344">
        <f t="shared" ca="1" si="666"/>
        <v>0</v>
      </c>
      <c r="V256" s="344">
        <f t="shared" ca="1" si="666"/>
        <v>0</v>
      </c>
      <c r="W256" s="344">
        <f t="shared" ca="1" si="666"/>
        <v>0</v>
      </c>
      <c r="X256" s="344">
        <f t="shared" ca="1" si="666"/>
        <v>0</v>
      </c>
      <c r="Y256" s="344">
        <f t="shared" ca="1" si="666"/>
        <v>0</v>
      </c>
      <c r="Z256" s="344">
        <f t="shared" ca="1" si="666"/>
        <v>0</v>
      </c>
      <c r="AA256" s="344">
        <f t="shared" ca="1" si="666"/>
        <v>0</v>
      </c>
      <c r="AB256" s="344">
        <f t="shared" ca="1" si="666"/>
        <v>0</v>
      </c>
      <c r="AC256" s="344">
        <f t="shared" ca="1" si="666"/>
        <v>0</v>
      </c>
      <c r="AD256" s="344">
        <f t="shared" ca="1" si="666"/>
        <v>0</v>
      </c>
      <c r="AE256" s="344">
        <f t="shared" ca="1" si="666"/>
        <v>0</v>
      </c>
      <c r="AF256" s="344">
        <f t="shared" ca="1" si="666"/>
        <v>0</v>
      </c>
      <c r="AG256" s="344">
        <f t="shared" ca="1" si="666"/>
        <v>0</v>
      </c>
      <c r="AH256" s="344">
        <f t="shared" ca="1" si="666"/>
        <v>0</v>
      </c>
      <c r="AI256" s="344">
        <f t="shared" ca="1" si="666"/>
        <v>0</v>
      </c>
      <c r="AJ256" s="344">
        <f t="shared" ca="1" si="666"/>
        <v>0</v>
      </c>
      <c r="AK256" s="344">
        <f t="shared" ca="1" si="666"/>
        <v>0</v>
      </c>
      <c r="AL256" s="344">
        <f t="shared" ca="1" si="666"/>
        <v>0</v>
      </c>
      <c r="AM256" s="344">
        <f t="shared" ca="1" si="666"/>
        <v>0</v>
      </c>
      <c r="AN256" s="344">
        <f t="shared" ca="1" si="666"/>
        <v>0</v>
      </c>
      <c r="AO256" s="344">
        <f t="shared" ca="1" si="666"/>
        <v>0</v>
      </c>
      <c r="AP256" s="344">
        <f t="shared" ca="1" si="666"/>
        <v>0</v>
      </c>
      <c r="AQ256" s="344">
        <f t="shared" ca="1" si="666"/>
        <v>0</v>
      </c>
      <c r="AR256" s="344">
        <f t="shared" ca="1" si="666"/>
        <v>0</v>
      </c>
      <c r="AS256" s="344">
        <f t="shared" ca="1" si="666"/>
        <v>0</v>
      </c>
      <c r="AT256" s="344">
        <f t="shared" ca="1" si="666"/>
        <v>0</v>
      </c>
      <c r="AU256" s="344">
        <f t="shared" ca="1" si="666"/>
        <v>0</v>
      </c>
      <c r="AV256" s="344">
        <f t="shared" ca="1" si="666"/>
        <v>0</v>
      </c>
      <c r="AW256" s="344">
        <f t="shared" ca="1" si="666"/>
        <v>0</v>
      </c>
      <c r="AX256" s="344">
        <f t="shared" ca="1" si="666"/>
        <v>0</v>
      </c>
      <c r="AY256" s="344">
        <f t="shared" ca="1" si="666"/>
        <v>0</v>
      </c>
      <c r="AZ256" s="344">
        <f t="shared" ca="1" si="666"/>
        <v>0</v>
      </c>
      <c r="BA256" s="344">
        <f t="shared" ca="1" si="666"/>
        <v>0</v>
      </c>
      <c r="BB256" s="344">
        <f t="shared" ca="1" si="666"/>
        <v>0</v>
      </c>
      <c r="BC256" s="344">
        <f t="shared" ca="1" si="666"/>
        <v>0</v>
      </c>
      <c r="BD256" s="344">
        <f t="shared" ca="1" si="666"/>
        <v>0</v>
      </c>
      <c r="BE256" s="344">
        <f t="shared" ca="1" si="666"/>
        <v>0</v>
      </c>
      <c r="BF256" s="344">
        <f t="shared" ca="1" si="666"/>
        <v>0</v>
      </c>
      <c r="BG256" s="344">
        <f t="shared" ca="1" si="666"/>
        <v>0</v>
      </c>
      <c r="BH256" s="344">
        <f t="shared" ca="1" si="666"/>
        <v>0</v>
      </c>
      <c r="BI256" s="344">
        <f t="shared" ca="1" si="666"/>
        <v>0</v>
      </c>
      <c r="BJ256" s="344">
        <f t="shared" ca="1" si="666"/>
        <v>0</v>
      </c>
      <c r="BK256" s="344">
        <f t="shared" ca="1" si="666"/>
        <v>0</v>
      </c>
      <c r="BL256" s="344">
        <f t="shared" ca="1" si="666"/>
        <v>0</v>
      </c>
      <c r="BM256" s="344">
        <f t="shared" ca="1" si="666"/>
        <v>0</v>
      </c>
      <c r="BN256" s="344">
        <f t="shared" ca="1" si="666"/>
        <v>0</v>
      </c>
      <c r="BO256" s="344">
        <f t="shared" ca="1" si="666"/>
        <v>0</v>
      </c>
      <c r="BP256" s="344">
        <f t="shared" ca="1" si="666"/>
        <v>0</v>
      </c>
      <c r="BQ256" s="344">
        <f t="shared" ref="BQ256:CS256" ca="1" si="667">IF(BQ$157="beräknas ej",0,BP256*IF(BQ$252&gt;$D$217,1,IF(BQ$252&lt;=$C$217,$C$216,$D$216))*IFERROR(INDEX($B$148:$E$154,MATCH($A256,$A$148:$A$154,0),MATCH(BQ$252,$B$146:$E$146,1)),0))</f>
        <v>0</v>
      </c>
      <c r="BR256" s="344">
        <f t="shared" ca="1" si="667"/>
        <v>0</v>
      </c>
      <c r="BS256" s="344">
        <f t="shared" ca="1" si="667"/>
        <v>0</v>
      </c>
      <c r="BT256" s="344">
        <f t="shared" ca="1" si="667"/>
        <v>0</v>
      </c>
      <c r="BU256" s="344">
        <f t="shared" si="667"/>
        <v>0</v>
      </c>
      <c r="BV256" s="344">
        <f t="shared" si="667"/>
        <v>0</v>
      </c>
      <c r="BW256" s="344">
        <f t="shared" si="667"/>
        <v>0</v>
      </c>
      <c r="BX256" s="344">
        <f t="shared" si="667"/>
        <v>0</v>
      </c>
      <c r="BY256" s="344">
        <f t="shared" si="667"/>
        <v>0</v>
      </c>
      <c r="BZ256" s="344">
        <f t="shared" si="667"/>
        <v>0</v>
      </c>
      <c r="CA256" s="344">
        <f t="shared" si="667"/>
        <v>0</v>
      </c>
      <c r="CB256" s="344">
        <f t="shared" si="667"/>
        <v>0</v>
      </c>
      <c r="CC256" s="344">
        <f t="shared" si="667"/>
        <v>0</v>
      </c>
      <c r="CD256" s="344">
        <f t="shared" si="667"/>
        <v>0</v>
      </c>
      <c r="CE256" s="344">
        <f t="shared" si="667"/>
        <v>0</v>
      </c>
      <c r="CF256" s="344">
        <f t="shared" si="667"/>
        <v>0</v>
      </c>
      <c r="CG256" s="344">
        <f t="shared" si="667"/>
        <v>0</v>
      </c>
      <c r="CH256" s="344">
        <f t="shared" si="667"/>
        <v>0</v>
      </c>
      <c r="CI256" s="344">
        <f t="shared" si="667"/>
        <v>0</v>
      </c>
      <c r="CJ256" s="344">
        <f t="shared" si="667"/>
        <v>0</v>
      </c>
      <c r="CK256" s="344">
        <f t="shared" si="667"/>
        <v>0</v>
      </c>
      <c r="CL256" s="344">
        <f t="shared" si="667"/>
        <v>0</v>
      </c>
      <c r="CM256" s="344">
        <f t="shared" si="667"/>
        <v>0</v>
      </c>
      <c r="CN256" s="344">
        <f t="shared" si="667"/>
        <v>0</v>
      </c>
      <c r="CO256" s="344">
        <f t="shared" si="667"/>
        <v>0</v>
      </c>
      <c r="CP256" s="344">
        <f t="shared" si="667"/>
        <v>0</v>
      </c>
      <c r="CQ256" s="344">
        <f t="shared" si="667"/>
        <v>0</v>
      </c>
      <c r="CR256" s="344">
        <f t="shared" si="667"/>
        <v>0</v>
      </c>
      <c r="CS256" s="344">
        <f t="shared" si="667"/>
        <v>0</v>
      </c>
    </row>
    <row r="257" spans="1:97" s="372" customFormat="1" x14ac:dyDescent="0.35">
      <c r="A257" s="337">
        <f t="shared" ref="A257:C257" si="668">A227</f>
        <v>0</v>
      </c>
      <c r="B257" s="337" t="str">
        <f t="shared" si="668"/>
        <v>0 0</v>
      </c>
      <c r="C257" s="344">
        <f t="shared" si="668"/>
        <v>0</v>
      </c>
      <c r="D257" s="344">
        <f ca="1">IFERROR('UA basår'!AD11+'UA basår'!AD41,0)</f>
        <v>0</v>
      </c>
      <c r="E257" s="344">
        <f t="shared" ref="E257:BP257" ca="1" si="669">IF(E$157="beräknas ej",0,D257*IF(E$252&gt;$D$217,1,IF(E$252&lt;=$C$217,$C$216,$D$216))*IFERROR(INDEX($B$148:$E$154,MATCH($A257,$A$148:$A$154,0),MATCH(E$252,$B$146:$E$146,1)),0))</f>
        <v>0</v>
      </c>
      <c r="F257" s="344">
        <f t="shared" ca="1" si="669"/>
        <v>0</v>
      </c>
      <c r="G257" s="344">
        <f t="shared" ca="1" si="669"/>
        <v>0</v>
      </c>
      <c r="H257" s="344">
        <f t="shared" ca="1" si="669"/>
        <v>0</v>
      </c>
      <c r="I257" s="344">
        <f t="shared" ca="1" si="669"/>
        <v>0</v>
      </c>
      <c r="J257" s="344">
        <f t="shared" ca="1" si="669"/>
        <v>0</v>
      </c>
      <c r="K257" s="344">
        <f t="shared" ca="1" si="669"/>
        <v>0</v>
      </c>
      <c r="L257" s="344">
        <f t="shared" ca="1" si="669"/>
        <v>0</v>
      </c>
      <c r="M257" s="344">
        <f t="shared" ca="1" si="669"/>
        <v>0</v>
      </c>
      <c r="N257" s="344">
        <f t="shared" ca="1" si="669"/>
        <v>0</v>
      </c>
      <c r="O257" s="344">
        <f t="shared" ca="1" si="669"/>
        <v>0</v>
      </c>
      <c r="P257" s="344">
        <f t="shared" ca="1" si="669"/>
        <v>0</v>
      </c>
      <c r="Q257" s="344">
        <f t="shared" ca="1" si="669"/>
        <v>0</v>
      </c>
      <c r="R257" s="344">
        <f t="shared" ca="1" si="669"/>
        <v>0</v>
      </c>
      <c r="S257" s="344">
        <f t="shared" ca="1" si="669"/>
        <v>0</v>
      </c>
      <c r="T257" s="344">
        <f t="shared" ca="1" si="669"/>
        <v>0</v>
      </c>
      <c r="U257" s="344">
        <f t="shared" ca="1" si="669"/>
        <v>0</v>
      </c>
      <c r="V257" s="344">
        <f t="shared" ca="1" si="669"/>
        <v>0</v>
      </c>
      <c r="W257" s="344">
        <f t="shared" ca="1" si="669"/>
        <v>0</v>
      </c>
      <c r="X257" s="344">
        <f t="shared" ca="1" si="669"/>
        <v>0</v>
      </c>
      <c r="Y257" s="344">
        <f t="shared" ca="1" si="669"/>
        <v>0</v>
      </c>
      <c r="Z257" s="344">
        <f t="shared" ca="1" si="669"/>
        <v>0</v>
      </c>
      <c r="AA257" s="344">
        <f t="shared" ca="1" si="669"/>
        <v>0</v>
      </c>
      <c r="AB257" s="344">
        <f t="shared" ca="1" si="669"/>
        <v>0</v>
      </c>
      <c r="AC257" s="344">
        <f t="shared" ca="1" si="669"/>
        <v>0</v>
      </c>
      <c r="AD257" s="344">
        <f t="shared" ca="1" si="669"/>
        <v>0</v>
      </c>
      <c r="AE257" s="344">
        <f t="shared" ca="1" si="669"/>
        <v>0</v>
      </c>
      <c r="AF257" s="344">
        <f t="shared" ca="1" si="669"/>
        <v>0</v>
      </c>
      <c r="AG257" s="344">
        <f t="shared" ca="1" si="669"/>
        <v>0</v>
      </c>
      <c r="AH257" s="344">
        <f t="shared" ca="1" si="669"/>
        <v>0</v>
      </c>
      <c r="AI257" s="344">
        <f t="shared" ca="1" si="669"/>
        <v>0</v>
      </c>
      <c r="AJ257" s="344">
        <f t="shared" ca="1" si="669"/>
        <v>0</v>
      </c>
      <c r="AK257" s="344">
        <f t="shared" ca="1" si="669"/>
        <v>0</v>
      </c>
      <c r="AL257" s="344">
        <f t="shared" ca="1" si="669"/>
        <v>0</v>
      </c>
      <c r="AM257" s="344">
        <f t="shared" ca="1" si="669"/>
        <v>0</v>
      </c>
      <c r="AN257" s="344">
        <f t="shared" ca="1" si="669"/>
        <v>0</v>
      </c>
      <c r="AO257" s="344">
        <f t="shared" ca="1" si="669"/>
        <v>0</v>
      </c>
      <c r="AP257" s="344">
        <f t="shared" ca="1" si="669"/>
        <v>0</v>
      </c>
      <c r="AQ257" s="344">
        <f t="shared" ca="1" si="669"/>
        <v>0</v>
      </c>
      <c r="AR257" s="344">
        <f t="shared" ca="1" si="669"/>
        <v>0</v>
      </c>
      <c r="AS257" s="344">
        <f t="shared" ca="1" si="669"/>
        <v>0</v>
      </c>
      <c r="AT257" s="344">
        <f t="shared" ca="1" si="669"/>
        <v>0</v>
      </c>
      <c r="AU257" s="344">
        <f t="shared" ca="1" si="669"/>
        <v>0</v>
      </c>
      <c r="AV257" s="344">
        <f t="shared" ca="1" si="669"/>
        <v>0</v>
      </c>
      <c r="AW257" s="344">
        <f t="shared" ca="1" si="669"/>
        <v>0</v>
      </c>
      <c r="AX257" s="344">
        <f t="shared" ca="1" si="669"/>
        <v>0</v>
      </c>
      <c r="AY257" s="344">
        <f t="shared" ca="1" si="669"/>
        <v>0</v>
      </c>
      <c r="AZ257" s="344">
        <f t="shared" ca="1" si="669"/>
        <v>0</v>
      </c>
      <c r="BA257" s="344">
        <f t="shared" ca="1" si="669"/>
        <v>0</v>
      </c>
      <c r="BB257" s="344">
        <f t="shared" ca="1" si="669"/>
        <v>0</v>
      </c>
      <c r="BC257" s="344">
        <f t="shared" ca="1" si="669"/>
        <v>0</v>
      </c>
      <c r="BD257" s="344">
        <f t="shared" ca="1" si="669"/>
        <v>0</v>
      </c>
      <c r="BE257" s="344">
        <f t="shared" ca="1" si="669"/>
        <v>0</v>
      </c>
      <c r="BF257" s="344">
        <f t="shared" ca="1" si="669"/>
        <v>0</v>
      </c>
      <c r="BG257" s="344">
        <f t="shared" ca="1" si="669"/>
        <v>0</v>
      </c>
      <c r="BH257" s="344">
        <f t="shared" ca="1" si="669"/>
        <v>0</v>
      </c>
      <c r="BI257" s="344">
        <f t="shared" ca="1" si="669"/>
        <v>0</v>
      </c>
      <c r="BJ257" s="344">
        <f t="shared" ca="1" si="669"/>
        <v>0</v>
      </c>
      <c r="BK257" s="344">
        <f t="shared" ca="1" si="669"/>
        <v>0</v>
      </c>
      <c r="BL257" s="344">
        <f t="shared" ca="1" si="669"/>
        <v>0</v>
      </c>
      <c r="BM257" s="344">
        <f t="shared" ca="1" si="669"/>
        <v>0</v>
      </c>
      <c r="BN257" s="344">
        <f t="shared" ca="1" si="669"/>
        <v>0</v>
      </c>
      <c r="BO257" s="344">
        <f t="shared" ca="1" si="669"/>
        <v>0</v>
      </c>
      <c r="BP257" s="344">
        <f t="shared" ca="1" si="669"/>
        <v>0</v>
      </c>
      <c r="BQ257" s="344">
        <f t="shared" ref="BQ257:CS257" ca="1" si="670">IF(BQ$157="beräknas ej",0,BP257*IF(BQ$252&gt;$D$217,1,IF(BQ$252&lt;=$C$217,$C$216,$D$216))*IFERROR(INDEX($B$148:$E$154,MATCH($A257,$A$148:$A$154,0),MATCH(BQ$252,$B$146:$E$146,1)),0))</f>
        <v>0</v>
      </c>
      <c r="BR257" s="344">
        <f t="shared" ca="1" si="670"/>
        <v>0</v>
      </c>
      <c r="BS257" s="344">
        <f t="shared" ca="1" si="670"/>
        <v>0</v>
      </c>
      <c r="BT257" s="344">
        <f t="shared" ca="1" si="670"/>
        <v>0</v>
      </c>
      <c r="BU257" s="344">
        <f t="shared" si="670"/>
        <v>0</v>
      </c>
      <c r="BV257" s="344">
        <f t="shared" si="670"/>
        <v>0</v>
      </c>
      <c r="BW257" s="344">
        <f t="shared" si="670"/>
        <v>0</v>
      </c>
      <c r="BX257" s="344">
        <f t="shared" si="670"/>
        <v>0</v>
      </c>
      <c r="BY257" s="344">
        <f t="shared" si="670"/>
        <v>0</v>
      </c>
      <c r="BZ257" s="344">
        <f t="shared" si="670"/>
        <v>0</v>
      </c>
      <c r="CA257" s="344">
        <f t="shared" si="670"/>
        <v>0</v>
      </c>
      <c r="CB257" s="344">
        <f t="shared" si="670"/>
        <v>0</v>
      </c>
      <c r="CC257" s="344">
        <f t="shared" si="670"/>
        <v>0</v>
      </c>
      <c r="CD257" s="344">
        <f t="shared" si="670"/>
        <v>0</v>
      </c>
      <c r="CE257" s="344">
        <f t="shared" si="670"/>
        <v>0</v>
      </c>
      <c r="CF257" s="344">
        <f t="shared" si="670"/>
        <v>0</v>
      </c>
      <c r="CG257" s="344">
        <f t="shared" si="670"/>
        <v>0</v>
      </c>
      <c r="CH257" s="344">
        <f t="shared" si="670"/>
        <v>0</v>
      </c>
      <c r="CI257" s="344">
        <f t="shared" si="670"/>
        <v>0</v>
      </c>
      <c r="CJ257" s="344">
        <f t="shared" si="670"/>
        <v>0</v>
      </c>
      <c r="CK257" s="344">
        <f t="shared" si="670"/>
        <v>0</v>
      </c>
      <c r="CL257" s="344">
        <f t="shared" si="670"/>
        <v>0</v>
      </c>
      <c r="CM257" s="344">
        <f t="shared" si="670"/>
        <v>0</v>
      </c>
      <c r="CN257" s="344">
        <f t="shared" si="670"/>
        <v>0</v>
      </c>
      <c r="CO257" s="344">
        <f t="shared" si="670"/>
        <v>0</v>
      </c>
      <c r="CP257" s="344">
        <f t="shared" si="670"/>
        <v>0</v>
      </c>
      <c r="CQ257" s="344">
        <f t="shared" si="670"/>
        <v>0</v>
      </c>
      <c r="CR257" s="344">
        <f t="shared" si="670"/>
        <v>0</v>
      </c>
      <c r="CS257" s="344">
        <f t="shared" si="670"/>
        <v>0</v>
      </c>
    </row>
    <row r="258" spans="1:97" s="372" customFormat="1" x14ac:dyDescent="0.35">
      <c r="A258" s="337">
        <f t="shared" ref="A258:C258" si="671">A228</f>
        <v>0</v>
      </c>
      <c r="B258" s="337" t="str">
        <f t="shared" si="671"/>
        <v>0 0</v>
      </c>
      <c r="C258" s="344">
        <f t="shared" si="671"/>
        <v>0</v>
      </c>
      <c r="D258" s="344">
        <f ca="1">IFERROR('UA basår'!AD12+'UA basår'!AD42,0)</f>
        <v>0</v>
      </c>
      <c r="E258" s="344">
        <f t="shared" ref="E258:BP258" ca="1" si="672">IF(E$157="beräknas ej",0,D258*IF(E$252&gt;$D$217,1,IF(E$252&lt;=$C$217,$C$216,$D$216))*IFERROR(INDEX($B$148:$E$154,MATCH($A258,$A$148:$A$154,0),MATCH(E$252,$B$146:$E$146,1)),0))</f>
        <v>0</v>
      </c>
      <c r="F258" s="344">
        <f t="shared" ca="1" si="672"/>
        <v>0</v>
      </c>
      <c r="G258" s="344">
        <f t="shared" ca="1" si="672"/>
        <v>0</v>
      </c>
      <c r="H258" s="344">
        <f t="shared" ca="1" si="672"/>
        <v>0</v>
      </c>
      <c r="I258" s="344">
        <f t="shared" ca="1" si="672"/>
        <v>0</v>
      </c>
      <c r="J258" s="344">
        <f t="shared" ca="1" si="672"/>
        <v>0</v>
      </c>
      <c r="K258" s="344">
        <f t="shared" ca="1" si="672"/>
        <v>0</v>
      </c>
      <c r="L258" s="344">
        <f t="shared" ca="1" si="672"/>
        <v>0</v>
      </c>
      <c r="M258" s="344">
        <f t="shared" ca="1" si="672"/>
        <v>0</v>
      </c>
      <c r="N258" s="344">
        <f t="shared" ca="1" si="672"/>
        <v>0</v>
      </c>
      <c r="O258" s="344">
        <f t="shared" ca="1" si="672"/>
        <v>0</v>
      </c>
      <c r="P258" s="344">
        <f t="shared" ca="1" si="672"/>
        <v>0</v>
      </c>
      <c r="Q258" s="344">
        <f t="shared" ca="1" si="672"/>
        <v>0</v>
      </c>
      <c r="R258" s="344">
        <f t="shared" ca="1" si="672"/>
        <v>0</v>
      </c>
      <c r="S258" s="344">
        <f t="shared" ca="1" si="672"/>
        <v>0</v>
      </c>
      <c r="T258" s="344">
        <f t="shared" ca="1" si="672"/>
        <v>0</v>
      </c>
      <c r="U258" s="344">
        <f t="shared" ca="1" si="672"/>
        <v>0</v>
      </c>
      <c r="V258" s="344">
        <f t="shared" ca="1" si="672"/>
        <v>0</v>
      </c>
      <c r="W258" s="344">
        <f t="shared" ca="1" si="672"/>
        <v>0</v>
      </c>
      <c r="X258" s="344">
        <f t="shared" ca="1" si="672"/>
        <v>0</v>
      </c>
      <c r="Y258" s="344">
        <f t="shared" ca="1" si="672"/>
        <v>0</v>
      </c>
      <c r="Z258" s="344">
        <f t="shared" ca="1" si="672"/>
        <v>0</v>
      </c>
      <c r="AA258" s="344">
        <f t="shared" ca="1" si="672"/>
        <v>0</v>
      </c>
      <c r="AB258" s="344">
        <f t="shared" ca="1" si="672"/>
        <v>0</v>
      </c>
      <c r="AC258" s="344">
        <f t="shared" ca="1" si="672"/>
        <v>0</v>
      </c>
      <c r="AD258" s="344">
        <f t="shared" ca="1" si="672"/>
        <v>0</v>
      </c>
      <c r="AE258" s="344">
        <f t="shared" ca="1" si="672"/>
        <v>0</v>
      </c>
      <c r="AF258" s="344">
        <f t="shared" ca="1" si="672"/>
        <v>0</v>
      </c>
      <c r="AG258" s="344">
        <f t="shared" ca="1" si="672"/>
        <v>0</v>
      </c>
      <c r="AH258" s="344">
        <f t="shared" ca="1" si="672"/>
        <v>0</v>
      </c>
      <c r="AI258" s="344">
        <f t="shared" ca="1" si="672"/>
        <v>0</v>
      </c>
      <c r="AJ258" s="344">
        <f t="shared" ca="1" si="672"/>
        <v>0</v>
      </c>
      <c r="AK258" s="344">
        <f t="shared" ca="1" si="672"/>
        <v>0</v>
      </c>
      <c r="AL258" s="344">
        <f t="shared" ca="1" si="672"/>
        <v>0</v>
      </c>
      <c r="AM258" s="344">
        <f t="shared" ca="1" si="672"/>
        <v>0</v>
      </c>
      <c r="AN258" s="344">
        <f t="shared" ca="1" si="672"/>
        <v>0</v>
      </c>
      <c r="AO258" s="344">
        <f t="shared" ca="1" si="672"/>
        <v>0</v>
      </c>
      <c r="AP258" s="344">
        <f t="shared" ca="1" si="672"/>
        <v>0</v>
      </c>
      <c r="AQ258" s="344">
        <f t="shared" ca="1" si="672"/>
        <v>0</v>
      </c>
      <c r="AR258" s="344">
        <f t="shared" ca="1" si="672"/>
        <v>0</v>
      </c>
      <c r="AS258" s="344">
        <f t="shared" ca="1" si="672"/>
        <v>0</v>
      </c>
      <c r="AT258" s="344">
        <f t="shared" ca="1" si="672"/>
        <v>0</v>
      </c>
      <c r="AU258" s="344">
        <f t="shared" ca="1" si="672"/>
        <v>0</v>
      </c>
      <c r="AV258" s="344">
        <f t="shared" ca="1" si="672"/>
        <v>0</v>
      </c>
      <c r="AW258" s="344">
        <f t="shared" ca="1" si="672"/>
        <v>0</v>
      </c>
      <c r="AX258" s="344">
        <f t="shared" ca="1" si="672"/>
        <v>0</v>
      </c>
      <c r="AY258" s="344">
        <f t="shared" ca="1" si="672"/>
        <v>0</v>
      </c>
      <c r="AZ258" s="344">
        <f t="shared" ca="1" si="672"/>
        <v>0</v>
      </c>
      <c r="BA258" s="344">
        <f t="shared" ca="1" si="672"/>
        <v>0</v>
      </c>
      <c r="BB258" s="344">
        <f t="shared" ca="1" si="672"/>
        <v>0</v>
      </c>
      <c r="BC258" s="344">
        <f t="shared" ca="1" si="672"/>
        <v>0</v>
      </c>
      <c r="BD258" s="344">
        <f t="shared" ca="1" si="672"/>
        <v>0</v>
      </c>
      <c r="BE258" s="344">
        <f t="shared" ca="1" si="672"/>
        <v>0</v>
      </c>
      <c r="BF258" s="344">
        <f t="shared" ca="1" si="672"/>
        <v>0</v>
      </c>
      <c r="BG258" s="344">
        <f t="shared" ca="1" si="672"/>
        <v>0</v>
      </c>
      <c r="BH258" s="344">
        <f t="shared" ca="1" si="672"/>
        <v>0</v>
      </c>
      <c r="BI258" s="344">
        <f t="shared" ca="1" si="672"/>
        <v>0</v>
      </c>
      <c r="BJ258" s="344">
        <f t="shared" ca="1" si="672"/>
        <v>0</v>
      </c>
      <c r="BK258" s="344">
        <f t="shared" ca="1" si="672"/>
        <v>0</v>
      </c>
      <c r="BL258" s="344">
        <f t="shared" ca="1" si="672"/>
        <v>0</v>
      </c>
      <c r="BM258" s="344">
        <f t="shared" ca="1" si="672"/>
        <v>0</v>
      </c>
      <c r="BN258" s="344">
        <f t="shared" ca="1" si="672"/>
        <v>0</v>
      </c>
      <c r="BO258" s="344">
        <f t="shared" ca="1" si="672"/>
        <v>0</v>
      </c>
      <c r="BP258" s="344">
        <f t="shared" ca="1" si="672"/>
        <v>0</v>
      </c>
      <c r="BQ258" s="344">
        <f t="shared" ref="BQ258:CS258" ca="1" si="673">IF(BQ$157="beräknas ej",0,BP258*IF(BQ$252&gt;$D$217,1,IF(BQ$252&lt;=$C$217,$C$216,$D$216))*IFERROR(INDEX($B$148:$E$154,MATCH($A258,$A$148:$A$154,0),MATCH(BQ$252,$B$146:$E$146,1)),0))</f>
        <v>0</v>
      </c>
      <c r="BR258" s="344">
        <f t="shared" ca="1" si="673"/>
        <v>0</v>
      </c>
      <c r="BS258" s="344">
        <f t="shared" ca="1" si="673"/>
        <v>0</v>
      </c>
      <c r="BT258" s="344">
        <f t="shared" ca="1" si="673"/>
        <v>0</v>
      </c>
      <c r="BU258" s="344">
        <f t="shared" si="673"/>
        <v>0</v>
      </c>
      <c r="BV258" s="344">
        <f t="shared" si="673"/>
        <v>0</v>
      </c>
      <c r="BW258" s="344">
        <f t="shared" si="673"/>
        <v>0</v>
      </c>
      <c r="BX258" s="344">
        <f t="shared" si="673"/>
        <v>0</v>
      </c>
      <c r="BY258" s="344">
        <f t="shared" si="673"/>
        <v>0</v>
      </c>
      <c r="BZ258" s="344">
        <f t="shared" si="673"/>
        <v>0</v>
      </c>
      <c r="CA258" s="344">
        <f t="shared" si="673"/>
        <v>0</v>
      </c>
      <c r="CB258" s="344">
        <f t="shared" si="673"/>
        <v>0</v>
      </c>
      <c r="CC258" s="344">
        <f t="shared" si="673"/>
        <v>0</v>
      </c>
      <c r="CD258" s="344">
        <f t="shared" si="673"/>
        <v>0</v>
      </c>
      <c r="CE258" s="344">
        <f t="shared" si="673"/>
        <v>0</v>
      </c>
      <c r="CF258" s="344">
        <f t="shared" si="673"/>
        <v>0</v>
      </c>
      <c r="CG258" s="344">
        <f t="shared" si="673"/>
        <v>0</v>
      </c>
      <c r="CH258" s="344">
        <f t="shared" si="673"/>
        <v>0</v>
      </c>
      <c r="CI258" s="344">
        <f t="shared" si="673"/>
        <v>0</v>
      </c>
      <c r="CJ258" s="344">
        <f t="shared" si="673"/>
        <v>0</v>
      </c>
      <c r="CK258" s="344">
        <f t="shared" si="673"/>
        <v>0</v>
      </c>
      <c r="CL258" s="344">
        <f t="shared" si="673"/>
        <v>0</v>
      </c>
      <c r="CM258" s="344">
        <f t="shared" si="673"/>
        <v>0</v>
      </c>
      <c r="CN258" s="344">
        <f t="shared" si="673"/>
        <v>0</v>
      </c>
      <c r="CO258" s="344">
        <f t="shared" si="673"/>
        <v>0</v>
      </c>
      <c r="CP258" s="344">
        <f t="shared" si="673"/>
        <v>0</v>
      </c>
      <c r="CQ258" s="344">
        <f t="shared" si="673"/>
        <v>0</v>
      </c>
      <c r="CR258" s="344">
        <f t="shared" si="673"/>
        <v>0</v>
      </c>
      <c r="CS258" s="344">
        <f t="shared" si="673"/>
        <v>0</v>
      </c>
    </row>
    <row r="259" spans="1:97" s="372" customFormat="1" x14ac:dyDescent="0.35">
      <c r="A259" s="337">
        <f t="shared" ref="A259:C259" si="674">A229</f>
        <v>0</v>
      </c>
      <c r="B259" s="337" t="str">
        <f t="shared" si="674"/>
        <v>0 0</v>
      </c>
      <c r="C259" s="344">
        <f t="shared" si="674"/>
        <v>0</v>
      </c>
      <c r="D259" s="344">
        <f ca="1">IFERROR('UA basår'!AD13+'UA basår'!AD43,0)</f>
        <v>0</v>
      </c>
      <c r="E259" s="344">
        <f t="shared" ref="E259:BP259" ca="1" si="675">IF(E$157="beräknas ej",0,D259*IF(E$252&gt;$D$217,1,IF(E$252&lt;=$C$217,$C$216,$D$216))*IFERROR(INDEX($B$148:$E$154,MATCH($A259,$A$148:$A$154,0),MATCH(E$252,$B$146:$E$146,1)),0))</f>
        <v>0</v>
      </c>
      <c r="F259" s="344">
        <f t="shared" ca="1" si="675"/>
        <v>0</v>
      </c>
      <c r="G259" s="344">
        <f t="shared" ca="1" si="675"/>
        <v>0</v>
      </c>
      <c r="H259" s="344">
        <f t="shared" ca="1" si="675"/>
        <v>0</v>
      </c>
      <c r="I259" s="344">
        <f t="shared" ca="1" si="675"/>
        <v>0</v>
      </c>
      <c r="J259" s="344">
        <f t="shared" ca="1" si="675"/>
        <v>0</v>
      </c>
      <c r="K259" s="344">
        <f t="shared" ca="1" si="675"/>
        <v>0</v>
      </c>
      <c r="L259" s="344">
        <f t="shared" ca="1" si="675"/>
        <v>0</v>
      </c>
      <c r="M259" s="344">
        <f t="shared" ca="1" si="675"/>
        <v>0</v>
      </c>
      <c r="N259" s="344">
        <f t="shared" ca="1" si="675"/>
        <v>0</v>
      </c>
      <c r="O259" s="344">
        <f t="shared" ca="1" si="675"/>
        <v>0</v>
      </c>
      <c r="P259" s="344">
        <f t="shared" ca="1" si="675"/>
        <v>0</v>
      </c>
      <c r="Q259" s="344">
        <f t="shared" ca="1" si="675"/>
        <v>0</v>
      </c>
      <c r="R259" s="344">
        <f t="shared" ca="1" si="675"/>
        <v>0</v>
      </c>
      <c r="S259" s="344">
        <f t="shared" ca="1" si="675"/>
        <v>0</v>
      </c>
      <c r="T259" s="344">
        <f t="shared" ca="1" si="675"/>
        <v>0</v>
      </c>
      <c r="U259" s="344">
        <f t="shared" ca="1" si="675"/>
        <v>0</v>
      </c>
      <c r="V259" s="344">
        <f t="shared" ca="1" si="675"/>
        <v>0</v>
      </c>
      <c r="W259" s="344">
        <f t="shared" ca="1" si="675"/>
        <v>0</v>
      </c>
      <c r="X259" s="344">
        <f t="shared" ca="1" si="675"/>
        <v>0</v>
      </c>
      <c r="Y259" s="344">
        <f t="shared" ca="1" si="675"/>
        <v>0</v>
      </c>
      <c r="Z259" s="344">
        <f t="shared" ca="1" si="675"/>
        <v>0</v>
      </c>
      <c r="AA259" s="344">
        <f t="shared" ca="1" si="675"/>
        <v>0</v>
      </c>
      <c r="AB259" s="344">
        <f t="shared" ca="1" si="675"/>
        <v>0</v>
      </c>
      <c r="AC259" s="344">
        <f t="shared" ca="1" si="675"/>
        <v>0</v>
      </c>
      <c r="AD259" s="344">
        <f t="shared" ca="1" si="675"/>
        <v>0</v>
      </c>
      <c r="AE259" s="344">
        <f t="shared" ca="1" si="675"/>
        <v>0</v>
      </c>
      <c r="AF259" s="344">
        <f t="shared" ca="1" si="675"/>
        <v>0</v>
      </c>
      <c r="AG259" s="344">
        <f t="shared" ca="1" si="675"/>
        <v>0</v>
      </c>
      <c r="AH259" s="344">
        <f t="shared" ca="1" si="675"/>
        <v>0</v>
      </c>
      <c r="AI259" s="344">
        <f t="shared" ca="1" si="675"/>
        <v>0</v>
      </c>
      <c r="AJ259" s="344">
        <f t="shared" ca="1" si="675"/>
        <v>0</v>
      </c>
      <c r="AK259" s="344">
        <f t="shared" ca="1" si="675"/>
        <v>0</v>
      </c>
      <c r="AL259" s="344">
        <f t="shared" ca="1" si="675"/>
        <v>0</v>
      </c>
      <c r="AM259" s="344">
        <f t="shared" ca="1" si="675"/>
        <v>0</v>
      </c>
      <c r="AN259" s="344">
        <f t="shared" ca="1" si="675"/>
        <v>0</v>
      </c>
      <c r="AO259" s="344">
        <f t="shared" ca="1" si="675"/>
        <v>0</v>
      </c>
      <c r="AP259" s="344">
        <f t="shared" ca="1" si="675"/>
        <v>0</v>
      </c>
      <c r="AQ259" s="344">
        <f t="shared" ca="1" si="675"/>
        <v>0</v>
      </c>
      <c r="AR259" s="344">
        <f t="shared" ca="1" si="675"/>
        <v>0</v>
      </c>
      <c r="AS259" s="344">
        <f t="shared" ca="1" si="675"/>
        <v>0</v>
      </c>
      <c r="AT259" s="344">
        <f t="shared" ca="1" si="675"/>
        <v>0</v>
      </c>
      <c r="AU259" s="344">
        <f t="shared" ca="1" si="675"/>
        <v>0</v>
      </c>
      <c r="AV259" s="344">
        <f t="shared" ca="1" si="675"/>
        <v>0</v>
      </c>
      <c r="AW259" s="344">
        <f t="shared" ca="1" si="675"/>
        <v>0</v>
      </c>
      <c r="AX259" s="344">
        <f t="shared" ca="1" si="675"/>
        <v>0</v>
      </c>
      <c r="AY259" s="344">
        <f t="shared" ca="1" si="675"/>
        <v>0</v>
      </c>
      <c r="AZ259" s="344">
        <f t="shared" ca="1" si="675"/>
        <v>0</v>
      </c>
      <c r="BA259" s="344">
        <f t="shared" ca="1" si="675"/>
        <v>0</v>
      </c>
      <c r="BB259" s="344">
        <f t="shared" ca="1" si="675"/>
        <v>0</v>
      </c>
      <c r="BC259" s="344">
        <f t="shared" ca="1" si="675"/>
        <v>0</v>
      </c>
      <c r="BD259" s="344">
        <f t="shared" ca="1" si="675"/>
        <v>0</v>
      </c>
      <c r="BE259" s="344">
        <f t="shared" ca="1" si="675"/>
        <v>0</v>
      </c>
      <c r="BF259" s="344">
        <f t="shared" ca="1" si="675"/>
        <v>0</v>
      </c>
      <c r="BG259" s="344">
        <f t="shared" ca="1" si="675"/>
        <v>0</v>
      </c>
      <c r="BH259" s="344">
        <f t="shared" ca="1" si="675"/>
        <v>0</v>
      </c>
      <c r="BI259" s="344">
        <f t="shared" ca="1" si="675"/>
        <v>0</v>
      </c>
      <c r="BJ259" s="344">
        <f t="shared" ca="1" si="675"/>
        <v>0</v>
      </c>
      <c r="BK259" s="344">
        <f t="shared" ca="1" si="675"/>
        <v>0</v>
      </c>
      <c r="BL259" s="344">
        <f t="shared" ca="1" si="675"/>
        <v>0</v>
      </c>
      <c r="BM259" s="344">
        <f t="shared" ca="1" si="675"/>
        <v>0</v>
      </c>
      <c r="BN259" s="344">
        <f t="shared" ca="1" si="675"/>
        <v>0</v>
      </c>
      <c r="BO259" s="344">
        <f t="shared" ca="1" si="675"/>
        <v>0</v>
      </c>
      <c r="BP259" s="344">
        <f t="shared" ca="1" si="675"/>
        <v>0</v>
      </c>
      <c r="BQ259" s="344">
        <f t="shared" ref="BQ259:CS259" ca="1" si="676">IF(BQ$157="beräknas ej",0,BP259*IF(BQ$252&gt;$D$217,1,IF(BQ$252&lt;=$C$217,$C$216,$D$216))*IFERROR(INDEX($B$148:$E$154,MATCH($A259,$A$148:$A$154,0),MATCH(BQ$252,$B$146:$E$146,1)),0))</f>
        <v>0</v>
      </c>
      <c r="BR259" s="344">
        <f t="shared" ca="1" si="676"/>
        <v>0</v>
      </c>
      <c r="BS259" s="344">
        <f t="shared" ca="1" si="676"/>
        <v>0</v>
      </c>
      <c r="BT259" s="344">
        <f t="shared" ca="1" si="676"/>
        <v>0</v>
      </c>
      <c r="BU259" s="344">
        <f t="shared" si="676"/>
        <v>0</v>
      </c>
      <c r="BV259" s="344">
        <f t="shared" si="676"/>
        <v>0</v>
      </c>
      <c r="BW259" s="344">
        <f t="shared" si="676"/>
        <v>0</v>
      </c>
      <c r="BX259" s="344">
        <f t="shared" si="676"/>
        <v>0</v>
      </c>
      <c r="BY259" s="344">
        <f t="shared" si="676"/>
        <v>0</v>
      </c>
      <c r="BZ259" s="344">
        <f t="shared" si="676"/>
        <v>0</v>
      </c>
      <c r="CA259" s="344">
        <f t="shared" si="676"/>
        <v>0</v>
      </c>
      <c r="CB259" s="344">
        <f t="shared" si="676"/>
        <v>0</v>
      </c>
      <c r="CC259" s="344">
        <f t="shared" si="676"/>
        <v>0</v>
      </c>
      <c r="CD259" s="344">
        <f t="shared" si="676"/>
        <v>0</v>
      </c>
      <c r="CE259" s="344">
        <f t="shared" si="676"/>
        <v>0</v>
      </c>
      <c r="CF259" s="344">
        <f t="shared" si="676"/>
        <v>0</v>
      </c>
      <c r="CG259" s="344">
        <f t="shared" si="676"/>
        <v>0</v>
      </c>
      <c r="CH259" s="344">
        <f t="shared" si="676"/>
        <v>0</v>
      </c>
      <c r="CI259" s="344">
        <f t="shared" si="676"/>
        <v>0</v>
      </c>
      <c r="CJ259" s="344">
        <f t="shared" si="676"/>
        <v>0</v>
      </c>
      <c r="CK259" s="344">
        <f t="shared" si="676"/>
        <v>0</v>
      </c>
      <c r="CL259" s="344">
        <f t="shared" si="676"/>
        <v>0</v>
      </c>
      <c r="CM259" s="344">
        <f t="shared" si="676"/>
        <v>0</v>
      </c>
      <c r="CN259" s="344">
        <f t="shared" si="676"/>
        <v>0</v>
      </c>
      <c r="CO259" s="344">
        <f t="shared" si="676"/>
        <v>0</v>
      </c>
      <c r="CP259" s="344">
        <f t="shared" si="676"/>
        <v>0</v>
      </c>
      <c r="CQ259" s="344">
        <f t="shared" si="676"/>
        <v>0</v>
      </c>
      <c r="CR259" s="344">
        <f t="shared" si="676"/>
        <v>0</v>
      </c>
      <c r="CS259" s="344">
        <f t="shared" si="676"/>
        <v>0</v>
      </c>
    </row>
    <row r="260" spans="1:97" s="372" customFormat="1" x14ac:dyDescent="0.35">
      <c r="A260" s="337">
        <f t="shared" ref="A260:C260" si="677">A230</f>
        <v>0</v>
      </c>
      <c r="B260" s="337" t="str">
        <f t="shared" si="677"/>
        <v>0 0</v>
      </c>
      <c r="C260" s="344">
        <f t="shared" si="677"/>
        <v>0</v>
      </c>
      <c r="D260" s="344">
        <f ca="1">IFERROR('UA basår'!AD14+'UA basår'!AD44,0)</f>
        <v>0</v>
      </c>
      <c r="E260" s="344">
        <f t="shared" ref="E260:BP260" ca="1" si="678">IF(E$157="beräknas ej",0,D260*IF(E$252&gt;$D$217,1,IF(E$252&lt;=$C$217,$C$216,$D$216))*IFERROR(INDEX($B$148:$E$154,MATCH($A260,$A$148:$A$154,0),MATCH(E$252,$B$146:$E$146,1)),0))</f>
        <v>0</v>
      </c>
      <c r="F260" s="344">
        <f t="shared" ca="1" si="678"/>
        <v>0</v>
      </c>
      <c r="G260" s="344">
        <f t="shared" ca="1" si="678"/>
        <v>0</v>
      </c>
      <c r="H260" s="344">
        <f t="shared" ca="1" si="678"/>
        <v>0</v>
      </c>
      <c r="I260" s="344">
        <f t="shared" ca="1" si="678"/>
        <v>0</v>
      </c>
      <c r="J260" s="344">
        <f t="shared" ca="1" si="678"/>
        <v>0</v>
      </c>
      <c r="K260" s="344">
        <f t="shared" ca="1" si="678"/>
        <v>0</v>
      </c>
      <c r="L260" s="344">
        <f t="shared" ca="1" si="678"/>
        <v>0</v>
      </c>
      <c r="M260" s="344">
        <f t="shared" ca="1" si="678"/>
        <v>0</v>
      </c>
      <c r="N260" s="344">
        <f t="shared" ca="1" si="678"/>
        <v>0</v>
      </c>
      <c r="O260" s="344">
        <f t="shared" ca="1" si="678"/>
        <v>0</v>
      </c>
      <c r="P260" s="344">
        <f t="shared" ca="1" si="678"/>
        <v>0</v>
      </c>
      <c r="Q260" s="344">
        <f t="shared" ca="1" si="678"/>
        <v>0</v>
      </c>
      <c r="R260" s="344">
        <f t="shared" ca="1" si="678"/>
        <v>0</v>
      </c>
      <c r="S260" s="344">
        <f t="shared" ca="1" si="678"/>
        <v>0</v>
      </c>
      <c r="T260" s="344">
        <f t="shared" ca="1" si="678"/>
        <v>0</v>
      </c>
      <c r="U260" s="344">
        <f t="shared" ca="1" si="678"/>
        <v>0</v>
      </c>
      <c r="V260" s="344">
        <f t="shared" ca="1" si="678"/>
        <v>0</v>
      </c>
      <c r="W260" s="344">
        <f t="shared" ca="1" si="678"/>
        <v>0</v>
      </c>
      <c r="X260" s="344">
        <f t="shared" ca="1" si="678"/>
        <v>0</v>
      </c>
      <c r="Y260" s="344">
        <f t="shared" ca="1" si="678"/>
        <v>0</v>
      </c>
      <c r="Z260" s="344">
        <f t="shared" ca="1" si="678"/>
        <v>0</v>
      </c>
      <c r="AA260" s="344">
        <f t="shared" ca="1" si="678"/>
        <v>0</v>
      </c>
      <c r="AB260" s="344">
        <f t="shared" ca="1" si="678"/>
        <v>0</v>
      </c>
      <c r="AC260" s="344">
        <f t="shared" ca="1" si="678"/>
        <v>0</v>
      </c>
      <c r="AD260" s="344">
        <f t="shared" ca="1" si="678"/>
        <v>0</v>
      </c>
      <c r="AE260" s="344">
        <f t="shared" ca="1" si="678"/>
        <v>0</v>
      </c>
      <c r="AF260" s="344">
        <f t="shared" ca="1" si="678"/>
        <v>0</v>
      </c>
      <c r="AG260" s="344">
        <f t="shared" ca="1" si="678"/>
        <v>0</v>
      </c>
      <c r="AH260" s="344">
        <f t="shared" ca="1" si="678"/>
        <v>0</v>
      </c>
      <c r="AI260" s="344">
        <f t="shared" ca="1" si="678"/>
        <v>0</v>
      </c>
      <c r="AJ260" s="344">
        <f t="shared" ca="1" si="678"/>
        <v>0</v>
      </c>
      <c r="AK260" s="344">
        <f t="shared" ca="1" si="678"/>
        <v>0</v>
      </c>
      <c r="AL260" s="344">
        <f t="shared" ca="1" si="678"/>
        <v>0</v>
      </c>
      <c r="AM260" s="344">
        <f t="shared" ca="1" si="678"/>
        <v>0</v>
      </c>
      <c r="AN260" s="344">
        <f t="shared" ca="1" si="678"/>
        <v>0</v>
      </c>
      <c r="AO260" s="344">
        <f t="shared" ca="1" si="678"/>
        <v>0</v>
      </c>
      <c r="AP260" s="344">
        <f t="shared" ca="1" si="678"/>
        <v>0</v>
      </c>
      <c r="AQ260" s="344">
        <f t="shared" ca="1" si="678"/>
        <v>0</v>
      </c>
      <c r="AR260" s="344">
        <f t="shared" ca="1" si="678"/>
        <v>0</v>
      </c>
      <c r="AS260" s="344">
        <f t="shared" ca="1" si="678"/>
        <v>0</v>
      </c>
      <c r="AT260" s="344">
        <f t="shared" ca="1" si="678"/>
        <v>0</v>
      </c>
      <c r="AU260" s="344">
        <f t="shared" ca="1" si="678"/>
        <v>0</v>
      </c>
      <c r="AV260" s="344">
        <f t="shared" ca="1" si="678"/>
        <v>0</v>
      </c>
      <c r="AW260" s="344">
        <f t="shared" ca="1" si="678"/>
        <v>0</v>
      </c>
      <c r="AX260" s="344">
        <f t="shared" ca="1" si="678"/>
        <v>0</v>
      </c>
      <c r="AY260" s="344">
        <f t="shared" ca="1" si="678"/>
        <v>0</v>
      </c>
      <c r="AZ260" s="344">
        <f t="shared" ca="1" si="678"/>
        <v>0</v>
      </c>
      <c r="BA260" s="344">
        <f t="shared" ca="1" si="678"/>
        <v>0</v>
      </c>
      <c r="BB260" s="344">
        <f t="shared" ca="1" si="678"/>
        <v>0</v>
      </c>
      <c r="BC260" s="344">
        <f t="shared" ca="1" si="678"/>
        <v>0</v>
      </c>
      <c r="BD260" s="344">
        <f t="shared" ca="1" si="678"/>
        <v>0</v>
      </c>
      <c r="BE260" s="344">
        <f t="shared" ca="1" si="678"/>
        <v>0</v>
      </c>
      <c r="BF260" s="344">
        <f t="shared" ca="1" si="678"/>
        <v>0</v>
      </c>
      <c r="BG260" s="344">
        <f t="shared" ca="1" si="678"/>
        <v>0</v>
      </c>
      <c r="BH260" s="344">
        <f t="shared" ca="1" si="678"/>
        <v>0</v>
      </c>
      <c r="BI260" s="344">
        <f t="shared" ca="1" si="678"/>
        <v>0</v>
      </c>
      <c r="BJ260" s="344">
        <f t="shared" ca="1" si="678"/>
        <v>0</v>
      </c>
      <c r="BK260" s="344">
        <f t="shared" ca="1" si="678"/>
        <v>0</v>
      </c>
      <c r="BL260" s="344">
        <f t="shared" ca="1" si="678"/>
        <v>0</v>
      </c>
      <c r="BM260" s="344">
        <f t="shared" ca="1" si="678"/>
        <v>0</v>
      </c>
      <c r="BN260" s="344">
        <f t="shared" ca="1" si="678"/>
        <v>0</v>
      </c>
      <c r="BO260" s="344">
        <f t="shared" ca="1" si="678"/>
        <v>0</v>
      </c>
      <c r="BP260" s="344">
        <f t="shared" ca="1" si="678"/>
        <v>0</v>
      </c>
      <c r="BQ260" s="344">
        <f t="shared" ref="BQ260:CS260" ca="1" si="679">IF(BQ$157="beräknas ej",0,BP260*IF(BQ$252&gt;$D$217,1,IF(BQ$252&lt;=$C$217,$C$216,$D$216))*IFERROR(INDEX($B$148:$E$154,MATCH($A260,$A$148:$A$154,0),MATCH(BQ$252,$B$146:$E$146,1)),0))</f>
        <v>0</v>
      </c>
      <c r="BR260" s="344">
        <f t="shared" ca="1" si="679"/>
        <v>0</v>
      </c>
      <c r="BS260" s="344">
        <f t="shared" ca="1" si="679"/>
        <v>0</v>
      </c>
      <c r="BT260" s="344">
        <f t="shared" ca="1" si="679"/>
        <v>0</v>
      </c>
      <c r="BU260" s="344">
        <f t="shared" si="679"/>
        <v>0</v>
      </c>
      <c r="BV260" s="344">
        <f t="shared" si="679"/>
        <v>0</v>
      </c>
      <c r="BW260" s="344">
        <f t="shared" si="679"/>
        <v>0</v>
      </c>
      <c r="BX260" s="344">
        <f t="shared" si="679"/>
        <v>0</v>
      </c>
      <c r="BY260" s="344">
        <f t="shared" si="679"/>
        <v>0</v>
      </c>
      <c r="BZ260" s="344">
        <f t="shared" si="679"/>
        <v>0</v>
      </c>
      <c r="CA260" s="344">
        <f t="shared" si="679"/>
        <v>0</v>
      </c>
      <c r="CB260" s="344">
        <f t="shared" si="679"/>
        <v>0</v>
      </c>
      <c r="CC260" s="344">
        <f t="shared" si="679"/>
        <v>0</v>
      </c>
      <c r="CD260" s="344">
        <f t="shared" si="679"/>
        <v>0</v>
      </c>
      <c r="CE260" s="344">
        <f t="shared" si="679"/>
        <v>0</v>
      </c>
      <c r="CF260" s="344">
        <f t="shared" si="679"/>
        <v>0</v>
      </c>
      <c r="CG260" s="344">
        <f t="shared" si="679"/>
        <v>0</v>
      </c>
      <c r="CH260" s="344">
        <f t="shared" si="679"/>
        <v>0</v>
      </c>
      <c r="CI260" s="344">
        <f t="shared" si="679"/>
        <v>0</v>
      </c>
      <c r="CJ260" s="344">
        <f t="shared" si="679"/>
        <v>0</v>
      </c>
      <c r="CK260" s="344">
        <f t="shared" si="679"/>
        <v>0</v>
      </c>
      <c r="CL260" s="344">
        <f t="shared" si="679"/>
        <v>0</v>
      </c>
      <c r="CM260" s="344">
        <f t="shared" si="679"/>
        <v>0</v>
      </c>
      <c r="CN260" s="344">
        <f t="shared" si="679"/>
        <v>0</v>
      </c>
      <c r="CO260" s="344">
        <f t="shared" si="679"/>
        <v>0</v>
      </c>
      <c r="CP260" s="344">
        <f t="shared" si="679"/>
        <v>0</v>
      </c>
      <c r="CQ260" s="344">
        <f t="shared" si="679"/>
        <v>0</v>
      </c>
      <c r="CR260" s="344">
        <f t="shared" si="679"/>
        <v>0</v>
      </c>
      <c r="CS260" s="344">
        <f t="shared" si="679"/>
        <v>0</v>
      </c>
    </row>
    <row r="261" spans="1:97" s="372" customFormat="1" x14ac:dyDescent="0.35">
      <c r="A261" s="337">
        <f t="shared" ref="A261:C261" si="680">A231</f>
        <v>0</v>
      </c>
      <c r="B261" s="337" t="str">
        <f t="shared" si="680"/>
        <v>0 0</v>
      </c>
      <c r="C261" s="344">
        <f t="shared" si="680"/>
        <v>0</v>
      </c>
      <c r="D261" s="344">
        <f ca="1">IFERROR('UA basår'!AD15+'UA basår'!AD45,0)</f>
        <v>0</v>
      </c>
      <c r="E261" s="344">
        <f t="shared" ref="E261:BP261" ca="1" si="681">IF(E$157="beräknas ej",0,D261*IF(E$252&gt;$D$217,1,IF(E$252&lt;=$C$217,$C$216,$D$216))*IFERROR(INDEX($B$148:$E$154,MATCH($A261,$A$148:$A$154,0),MATCH(E$252,$B$146:$E$146,1)),0))</f>
        <v>0</v>
      </c>
      <c r="F261" s="344">
        <f t="shared" ca="1" si="681"/>
        <v>0</v>
      </c>
      <c r="G261" s="344">
        <f t="shared" ca="1" si="681"/>
        <v>0</v>
      </c>
      <c r="H261" s="344">
        <f t="shared" ca="1" si="681"/>
        <v>0</v>
      </c>
      <c r="I261" s="344">
        <f t="shared" ca="1" si="681"/>
        <v>0</v>
      </c>
      <c r="J261" s="344">
        <f t="shared" ca="1" si="681"/>
        <v>0</v>
      </c>
      <c r="K261" s="344">
        <f t="shared" ca="1" si="681"/>
        <v>0</v>
      </c>
      <c r="L261" s="344">
        <f t="shared" ca="1" si="681"/>
        <v>0</v>
      </c>
      <c r="M261" s="344">
        <f t="shared" ca="1" si="681"/>
        <v>0</v>
      </c>
      <c r="N261" s="344">
        <f t="shared" ca="1" si="681"/>
        <v>0</v>
      </c>
      <c r="O261" s="344">
        <f t="shared" ca="1" si="681"/>
        <v>0</v>
      </c>
      <c r="P261" s="344">
        <f t="shared" ca="1" si="681"/>
        <v>0</v>
      </c>
      <c r="Q261" s="344">
        <f t="shared" ca="1" si="681"/>
        <v>0</v>
      </c>
      <c r="R261" s="344">
        <f t="shared" ca="1" si="681"/>
        <v>0</v>
      </c>
      <c r="S261" s="344">
        <f t="shared" ca="1" si="681"/>
        <v>0</v>
      </c>
      <c r="T261" s="344">
        <f t="shared" ca="1" si="681"/>
        <v>0</v>
      </c>
      <c r="U261" s="344">
        <f t="shared" ca="1" si="681"/>
        <v>0</v>
      </c>
      <c r="V261" s="344">
        <f t="shared" ca="1" si="681"/>
        <v>0</v>
      </c>
      <c r="W261" s="344">
        <f t="shared" ca="1" si="681"/>
        <v>0</v>
      </c>
      <c r="X261" s="344">
        <f t="shared" ca="1" si="681"/>
        <v>0</v>
      </c>
      <c r="Y261" s="344">
        <f t="shared" ca="1" si="681"/>
        <v>0</v>
      </c>
      <c r="Z261" s="344">
        <f t="shared" ca="1" si="681"/>
        <v>0</v>
      </c>
      <c r="AA261" s="344">
        <f t="shared" ca="1" si="681"/>
        <v>0</v>
      </c>
      <c r="AB261" s="344">
        <f t="shared" ca="1" si="681"/>
        <v>0</v>
      </c>
      <c r="AC261" s="344">
        <f t="shared" ca="1" si="681"/>
        <v>0</v>
      </c>
      <c r="AD261" s="344">
        <f t="shared" ca="1" si="681"/>
        <v>0</v>
      </c>
      <c r="AE261" s="344">
        <f t="shared" ca="1" si="681"/>
        <v>0</v>
      </c>
      <c r="AF261" s="344">
        <f t="shared" ca="1" si="681"/>
        <v>0</v>
      </c>
      <c r="AG261" s="344">
        <f t="shared" ca="1" si="681"/>
        <v>0</v>
      </c>
      <c r="AH261" s="344">
        <f t="shared" ca="1" si="681"/>
        <v>0</v>
      </c>
      <c r="AI261" s="344">
        <f t="shared" ca="1" si="681"/>
        <v>0</v>
      </c>
      <c r="AJ261" s="344">
        <f t="shared" ca="1" si="681"/>
        <v>0</v>
      </c>
      <c r="AK261" s="344">
        <f t="shared" ca="1" si="681"/>
        <v>0</v>
      </c>
      <c r="AL261" s="344">
        <f t="shared" ca="1" si="681"/>
        <v>0</v>
      </c>
      <c r="AM261" s="344">
        <f t="shared" ca="1" si="681"/>
        <v>0</v>
      </c>
      <c r="AN261" s="344">
        <f t="shared" ca="1" si="681"/>
        <v>0</v>
      </c>
      <c r="AO261" s="344">
        <f t="shared" ca="1" si="681"/>
        <v>0</v>
      </c>
      <c r="AP261" s="344">
        <f t="shared" ca="1" si="681"/>
        <v>0</v>
      </c>
      <c r="AQ261" s="344">
        <f t="shared" ca="1" si="681"/>
        <v>0</v>
      </c>
      <c r="AR261" s="344">
        <f t="shared" ca="1" si="681"/>
        <v>0</v>
      </c>
      <c r="AS261" s="344">
        <f t="shared" ca="1" si="681"/>
        <v>0</v>
      </c>
      <c r="AT261" s="344">
        <f t="shared" ca="1" si="681"/>
        <v>0</v>
      </c>
      <c r="AU261" s="344">
        <f t="shared" ca="1" si="681"/>
        <v>0</v>
      </c>
      <c r="AV261" s="344">
        <f t="shared" ca="1" si="681"/>
        <v>0</v>
      </c>
      <c r="AW261" s="344">
        <f t="shared" ca="1" si="681"/>
        <v>0</v>
      </c>
      <c r="AX261" s="344">
        <f t="shared" ca="1" si="681"/>
        <v>0</v>
      </c>
      <c r="AY261" s="344">
        <f t="shared" ca="1" si="681"/>
        <v>0</v>
      </c>
      <c r="AZ261" s="344">
        <f t="shared" ca="1" si="681"/>
        <v>0</v>
      </c>
      <c r="BA261" s="344">
        <f t="shared" ca="1" si="681"/>
        <v>0</v>
      </c>
      <c r="BB261" s="344">
        <f t="shared" ca="1" si="681"/>
        <v>0</v>
      </c>
      <c r="BC261" s="344">
        <f t="shared" ca="1" si="681"/>
        <v>0</v>
      </c>
      <c r="BD261" s="344">
        <f t="shared" ca="1" si="681"/>
        <v>0</v>
      </c>
      <c r="BE261" s="344">
        <f t="shared" ca="1" si="681"/>
        <v>0</v>
      </c>
      <c r="BF261" s="344">
        <f t="shared" ca="1" si="681"/>
        <v>0</v>
      </c>
      <c r="BG261" s="344">
        <f t="shared" ca="1" si="681"/>
        <v>0</v>
      </c>
      <c r="BH261" s="344">
        <f t="shared" ca="1" si="681"/>
        <v>0</v>
      </c>
      <c r="BI261" s="344">
        <f t="shared" ca="1" si="681"/>
        <v>0</v>
      </c>
      <c r="BJ261" s="344">
        <f t="shared" ca="1" si="681"/>
        <v>0</v>
      </c>
      <c r="BK261" s="344">
        <f t="shared" ca="1" si="681"/>
        <v>0</v>
      </c>
      <c r="BL261" s="344">
        <f t="shared" ca="1" si="681"/>
        <v>0</v>
      </c>
      <c r="BM261" s="344">
        <f t="shared" ca="1" si="681"/>
        <v>0</v>
      </c>
      <c r="BN261" s="344">
        <f t="shared" ca="1" si="681"/>
        <v>0</v>
      </c>
      <c r="BO261" s="344">
        <f t="shared" ca="1" si="681"/>
        <v>0</v>
      </c>
      <c r="BP261" s="344">
        <f t="shared" ca="1" si="681"/>
        <v>0</v>
      </c>
      <c r="BQ261" s="344">
        <f t="shared" ref="BQ261:CS261" ca="1" si="682">IF(BQ$157="beräknas ej",0,BP261*IF(BQ$252&gt;$D$217,1,IF(BQ$252&lt;=$C$217,$C$216,$D$216))*IFERROR(INDEX($B$148:$E$154,MATCH($A261,$A$148:$A$154,0),MATCH(BQ$252,$B$146:$E$146,1)),0))</f>
        <v>0</v>
      </c>
      <c r="BR261" s="344">
        <f t="shared" ca="1" si="682"/>
        <v>0</v>
      </c>
      <c r="BS261" s="344">
        <f t="shared" ca="1" si="682"/>
        <v>0</v>
      </c>
      <c r="BT261" s="344">
        <f t="shared" ca="1" si="682"/>
        <v>0</v>
      </c>
      <c r="BU261" s="344">
        <f t="shared" si="682"/>
        <v>0</v>
      </c>
      <c r="BV261" s="344">
        <f t="shared" si="682"/>
        <v>0</v>
      </c>
      <c r="BW261" s="344">
        <f t="shared" si="682"/>
        <v>0</v>
      </c>
      <c r="BX261" s="344">
        <f t="shared" si="682"/>
        <v>0</v>
      </c>
      <c r="BY261" s="344">
        <f t="shared" si="682"/>
        <v>0</v>
      </c>
      <c r="BZ261" s="344">
        <f t="shared" si="682"/>
        <v>0</v>
      </c>
      <c r="CA261" s="344">
        <f t="shared" si="682"/>
        <v>0</v>
      </c>
      <c r="CB261" s="344">
        <f t="shared" si="682"/>
        <v>0</v>
      </c>
      <c r="CC261" s="344">
        <f t="shared" si="682"/>
        <v>0</v>
      </c>
      <c r="CD261" s="344">
        <f t="shared" si="682"/>
        <v>0</v>
      </c>
      <c r="CE261" s="344">
        <f t="shared" si="682"/>
        <v>0</v>
      </c>
      <c r="CF261" s="344">
        <f t="shared" si="682"/>
        <v>0</v>
      </c>
      <c r="CG261" s="344">
        <f t="shared" si="682"/>
        <v>0</v>
      </c>
      <c r="CH261" s="344">
        <f t="shared" si="682"/>
        <v>0</v>
      </c>
      <c r="CI261" s="344">
        <f t="shared" si="682"/>
        <v>0</v>
      </c>
      <c r="CJ261" s="344">
        <f t="shared" si="682"/>
        <v>0</v>
      </c>
      <c r="CK261" s="344">
        <f t="shared" si="682"/>
        <v>0</v>
      </c>
      <c r="CL261" s="344">
        <f t="shared" si="682"/>
        <v>0</v>
      </c>
      <c r="CM261" s="344">
        <f t="shared" si="682"/>
        <v>0</v>
      </c>
      <c r="CN261" s="344">
        <f t="shared" si="682"/>
        <v>0</v>
      </c>
      <c r="CO261" s="344">
        <f t="shared" si="682"/>
        <v>0</v>
      </c>
      <c r="CP261" s="344">
        <f t="shared" si="682"/>
        <v>0</v>
      </c>
      <c r="CQ261" s="344">
        <f t="shared" si="682"/>
        <v>0</v>
      </c>
      <c r="CR261" s="344">
        <f t="shared" si="682"/>
        <v>0</v>
      </c>
      <c r="CS261" s="344">
        <f t="shared" si="682"/>
        <v>0</v>
      </c>
    </row>
    <row r="262" spans="1:97" s="372" customFormat="1" x14ac:dyDescent="0.35">
      <c r="A262" s="337">
        <f t="shared" ref="A262:C262" si="683">A232</f>
        <v>0</v>
      </c>
      <c r="B262" s="337" t="str">
        <f t="shared" si="683"/>
        <v>0 0</v>
      </c>
      <c r="C262" s="344">
        <f t="shared" si="683"/>
        <v>0</v>
      </c>
      <c r="D262" s="344">
        <f ca="1">IFERROR('UA basår'!AD16+'UA basår'!AD46,0)</f>
        <v>0</v>
      </c>
      <c r="E262" s="344">
        <f t="shared" ref="E262:BP262" ca="1" si="684">IF(E$157="beräknas ej",0,D262*IF(E$252&gt;$D$217,1,IF(E$252&lt;=$C$217,$C$216,$D$216))*IFERROR(INDEX($B$148:$E$154,MATCH($A262,$A$148:$A$154,0),MATCH(E$252,$B$146:$E$146,1)),0))</f>
        <v>0</v>
      </c>
      <c r="F262" s="344">
        <f t="shared" ca="1" si="684"/>
        <v>0</v>
      </c>
      <c r="G262" s="344">
        <f t="shared" ca="1" si="684"/>
        <v>0</v>
      </c>
      <c r="H262" s="344">
        <f t="shared" ca="1" si="684"/>
        <v>0</v>
      </c>
      <c r="I262" s="344">
        <f t="shared" ca="1" si="684"/>
        <v>0</v>
      </c>
      <c r="J262" s="344">
        <f t="shared" ca="1" si="684"/>
        <v>0</v>
      </c>
      <c r="K262" s="344">
        <f t="shared" ca="1" si="684"/>
        <v>0</v>
      </c>
      <c r="L262" s="344">
        <f t="shared" ca="1" si="684"/>
        <v>0</v>
      </c>
      <c r="M262" s="344">
        <f t="shared" ca="1" si="684"/>
        <v>0</v>
      </c>
      <c r="N262" s="344">
        <f t="shared" ca="1" si="684"/>
        <v>0</v>
      </c>
      <c r="O262" s="344">
        <f t="shared" ca="1" si="684"/>
        <v>0</v>
      </c>
      <c r="P262" s="344">
        <f t="shared" ca="1" si="684"/>
        <v>0</v>
      </c>
      <c r="Q262" s="344">
        <f t="shared" ca="1" si="684"/>
        <v>0</v>
      </c>
      <c r="R262" s="344">
        <f t="shared" ca="1" si="684"/>
        <v>0</v>
      </c>
      <c r="S262" s="344">
        <f t="shared" ca="1" si="684"/>
        <v>0</v>
      </c>
      <c r="T262" s="344">
        <f t="shared" ca="1" si="684"/>
        <v>0</v>
      </c>
      <c r="U262" s="344">
        <f t="shared" ca="1" si="684"/>
        <v>0</v>
      </c>
      <c r="V262" s="344">
        <f t="shared" ca="1" si="684"/>
        <v>0</v>
      </c>
      <c r="W262" s="344">
        <f t="shared" ca="1" si="684"/>
        <v>0</v>
      </c>
      <c r="X262" s="344">
        <f t="shared" ca="1" si="684"/>
        <v>0</v>
      </c>
      <c r="Y262" s="344">
        <f t="shared" ca="1" si="684"/>
        <v>0</v>
      </c>
      <c r="Z262" s="344">
        <f t="shared" ca="1" si="684"/>
        <v>0</v>
      </c>
      <c r="AA262" s="344">
        <f t="shared" ca="1" si="684"/>
        <v>0</v>
      </c>
      <c r="AB262" s="344">
        <f t="shared" ca="1" si="684"/>
        <v>0</v>
      </c>
      <c r="AC262" s="344">
        <f t="shared" ca="1" si="684"/>
        <v>0</v>
      </c>
      <c r="AD262" s="344">
        <f t="shared" ca="1" si="684"/>
        <v>0</v>
      </c>
      <c r="AE262" s="344">
        <f t="shared" ca="1" si="684"/>
        <v>0</v>
      </c>
      <c r="AF262" s="344">
        <f t="shared" ca="1" si="684"/>
        <v>0</v>
      </c>
      <c r="AG262" s="344">
        <f t="shared" ca="1" si="684"/>
        <v>0</v>
      </c>
      <c r="AH262" s="344">
        <f t="shared" ca="1" si="684"/>
        <v>0</v>
      </c>
      <c r="AI262" s="344">
        <f t="shared" ca="1" si="684"/>
        <v>0</v>
      </c>
      <c r="AJ262" s="344">
        <f t="shared" ca="1" si="684"/>
        <v>0</v>
      </c>
      <c r="AK262" s="344">
        <f t="shared" ca="1" si="684"/>
        <v>0</v>
      </c>
      <c r="AL262" s="344">
        <f t="shared" ca="1" si="684"/>
        <v>0</v>
      </c>
      <c r="AM262" s="344">
        <f t="shared" ca="1" si="684"/>
        <v>0</v>
      </c>
      <c r="AN262" s="344">
        <f t="shared" ca="1" si="684"/>
        <v>0</v>
      </c>
      <c r="AO262" s="344">
        <f t="shared" ca="1" si="684"/>
        <v>0</v>
      </c>
      <c r="AP262" s="344">
        <f t="shared" ca="1" si="684"/>
        <v>0</v>
      </c>
      <c r="AQ262" s="344">
        <f t="shared" ca="1" si="684"/>
        <v>0</v>
      </c>
      <c r="AR262" s="344">
        <f t="shared" ca="1" si="684"/>
        <v>0</v>
      </c>
      <c r="AS262" s="344">
        <f t="shared" ca="1" si="684"/>
        <v>0</v>
      </c>
      <c r="AT262" s="344">
        <f t="shared" ca="1" si="684"/>
        <v>0</v>
      </c>
      <c r="AU262" s="344">
        <f t="shared" ca="1" si="684"/>
        <v>0</v>
      </c>
      <c r="AV262" s="344">
        <f t="shared" ca="1" si="684"/>
        <v>0</v>
      </c>
      <c r="AW262" s="344">
        <f t="shared" ca="1" si="684"/>
        <v>0</v>
      </c>
      <c r="AX262" s="344">
        <f t="shared" ca="1" si="684"/>
        <v>0</v>
      </c>
      <c r="AY262" s="344">
        <f t="shared" ca="1" si="684"/>
        <v>0</v>
      </c>
      <c r="AZ262" s="344">
        <f t="shared" ca="1" si="684"/>
        <v>0</v>
      </c>
      <c r="BA262" s="344">
        <f t="shared" ca="1" si="684"/>
        <v>0</v>
      </c>
      <c r="BB262" s="344">
        <f t="shared" ca="1" si="684"/>
        <v>0</v>
      </c>
      <c r="BC262" s="344">
        <f t="shared" ca="1" si="684"/>
        <v>0</v>
      </c>
      <c r="BD262" s="344">
        <f t="shared" ca="1" si="684"/>
        <v>0</v>
      </c>
      <c r="BE262" s="344">
        <f t="shared" ca="1" si="684"/>
        <v>0</v>
      </c>
      <c r="BF262" s="344">
        <f t="shared" ca="1" si="684"/>
        <v>0</v>
      </c>
      <c r="BG262" s="344">
        <f t="shared" ca="1" si="684"/>
        <v>0</v>
      </c>
      <c r="BH262" s="344">
        <f t="shared" ca="1" si="684"/>
        <v>0</v>
      </c>
      <c r="BI262" s="344">
        <f t="shared" ca="1" si="684"/>
        <v>0</v>
      </c>
      <c r="BJ262" s="344">
        <f t="shared" ca="1" si="684"/>
        <v>0</v>
      </c>
      <c r="BK262" s="344">
        <f t="shared" ca="1" si="684"/>
        <v>0</v>
      </c>
      <c r="BL262" s="344">
        <f t="shared" ca="1" si="684"/>
        <v>0</v>
      </c>
      <c r="BM262" s="344">
        <f t="shared" ca="1" si="684"/>
        <v>0</v>
      </c>
      <c r="BN262" s="344">
        <f t="shared" ca="1" si="684"/>
        <v>0</v>
      </c>
      <c r="BO262" s="344">
        <f t="shared" ca="1" si="684"/>
        <v>0</v>
      </c>
      <c r="BP262" s="344">
        <f t="shared" ca="1" si="684"/>
        <v>0</v>
      </c>
      <c r="BQ262" s="344">
        <f t="shared" ref="BQ262:CS262" ca="1" si="685">IF(BQ$157="beräknas ej",0,BP262*IF(BQ$252&gt;$D$217,1,IF(BQ$252&lt;=$C$217,$C$216,$D$216))*IFERROR(INDEX($B$148:$E$154,MATCH($A262,$A$148:$A$154,0),MATCH(BQ$252,$B$146:$E$146,1)),0))</f>
        <v>0</v>
      </c>
      <c r="BR262" s="344">
        <f t="shared" ca="1" si="685"/>
        <v>0</v>
      </c>
      <c r="BS262" s="344">
        <f t="shared" ca="1" si="685"/>
        <v>0</v>
      </c>
      <c r="BT262" s="344">
        <f t="shared" ca="1" si="685"/>
        <v>0</v>
      </c>
      <c r="BU262" s="344">
        <f t="shared" si="685"/>
        <v>0</v>
      </c>
      <c r="BV262" s="344">
        <f t="shared" si="685"/>
        <v>0</v>
      </c>
      <c r="BW262" s="344">
        <f t="shared" si="685"/>
        <v>0</v>
      </c>
      <c r="BX262" s="344">
        <f t="shared" si="685"/>
        <v>0</v>
      </c>
      <c r="BY262" s="344">
        <f t="shared" si="685"/>
        <v>0</v>
      </c>
      <c r="BZ262" s="344">
        <f t="shared" si="685"/>
        <v>0</v>
      </c>
      <c r="CA262" s="344">
        <f t="shared" si="685"/>
        <v>0</v>
      </c>
      <c r="CB262" s="344">
        <f t="shared" si="685"/>
        <v>0</v>
      </c>
      <c r="CC262" s="344">
        <f t="shared" si="685"/>
        <v>0</v>
      </c>
      <c r="CD262" s="344">
        <f t="shared" si="685"/>
        <v>0</v>
      </c>
      <c r="CE262" s="344">
        <f t="shared" si="685"/>
        <v>0</v>
      </c>
      <c r="CF262" s="344">
        <f t="shared" si="685"/>
        <v>0</v>
      </c>
      <c r="CG262" s="344">
        <f t="shared" si="685"/>
        <v>0</v>
      </c>
      <c r="CH262" s="344">
        <f t="shared" si="685"/>
        <v>0</v>
      </c>
      <c r="CI262" s="344">
        <f t="shared" si="685"/>
        <v>0</v>
      </c>
      <c r="CJ262" s="344">
        <f t="shared" si="685"/>
        <v>0</v>
      </c>
      <c r="CK262" s="344">
        <f t="shared" si="685"/>
        <v>0</v>
      </c>
      <c r="CL262" s="344">
        <f t="shared" si="685"/>
        <v>0</v>
      </c>
      <c r="CM262" s="344">
        <f t="shared" si="685"/>
        <v>0</v>
      </c>
      <c r="CN262" s="344">
        <f t="shared" si="685"/>
        <v>0</v>
      </c>
      <c r="CO262" s="344">
        <f t="shared" si="685"/>
        <v>0</v>
      </c>
      <c r="CP262" s="344">
        <f t="shared" si="685"/>
        <v>0</v>
      </c>
      <c r="CQ262" s="344">
        <f t="shared" si="685"/>
        <v>0</v>
      </c>
      <c r="CR262" s="344">
        <f t="shared" si="685"/>
        <v>0</v>
      </c>
      <c r="CS262" s="344">
        <f t="shared" si="685"/>
        <v>0</v>
      </c>
    </row>
    <row r="263" spans="1:97" s="372" customFormat="1" x14ac:dyDescent="0.35">
      <c r="A263" s="337">
        <f t="shared" ref="A263:C263" si="686">A233</f>
        <v>0</v>
      </c>
      <c r="B263" s="337" t="str">
        <f t="shared" si="686"/>
        <v>0 0</v>
      </c>
      <c r="C263" s="344">
        <f t="shared" si="686"/>
        <v>0</v>
      </c>
      <c r="D263" s="344">
        <f ca="1">IFERROR('UA basår'!AD17+'UA basår'!AD47,0)</f>
        <v>0</v>
      </c>
      <c r="E263" s="344">
        <f t="shared" ref="E263:BP263" ca="1" si="687">IF(E$157="beräknas ej",0,D263*IF(E$252&gt;$D$217,1,IF(E$252&lt;=$C$217,$C$216,$D$216))*IFERROR(INDEX($B$148:$E$154,MATCH($A263,$A$148:$A$154,0),MATCH(E$252,$B$146:$E$146,1)),0))</f>
        <v>0</v>
      </c>
      <c r="F263" s="344">
        <f t="shared" ca="1" si="687"/>
        <v>0</v>
      </c>
      <c r="G263" s="344">
        <f t="shared" ca="1" si="687"/>
        <v>0</v>
      </c>
      <c r="H263" s="344">
        <f t="shared" ca="1" si="687"/>
        <v>0</v>
      </c>
      <c r="I263" s="344">
        <f t="shared" ca="1" si="687"/>
        <v>0</v>
      </c>
      <c r="J263" s="344">
        <f t="shared" ca="1" si="687"/>
        <v>0</v>
      </c>
      <c r="K263" s="344">
        <f t="shared" ca="1" si="687"/>
        <v>0</v>
      </c>
      <c r="L263" s="344">
        <f t="shared" ca="1" si="687"/>
        <v>0</v>
      </c>
      <c r="M263" s="344">
        <f t="shared" ca="1" si="687"/>
        <v>0</v>
      </c>
      <c r="N263" s="344">
        <f t="shared" ca="1" si="687"/>
        <v>0</v>
      </c>
      <c r="O263" s="344">
        <f t="shared" ca="1" si="687"/>
        <v>0</v>
      </c>
      <c r="P263" s="344">
        <f t="shared" ca="1" si="687"/>
        <v>0</v>
      </c>
      <c r="Q263" s="344">
        <f t="shared" ca="1" si="687"/>
        <v>0</v>
      </c>
      <c r="R263" s="344">
        <f t="shared" ca="1" si="687"/>
        <v>0</v>
      </c>
      <c r="S263" s="344">
        <f t="shared" ca="1" si="687"/>
        <v>0</v>
      </c>
      <c r="T263" s="344">
        <f t="shared" ca="1" si="687"/>
        <v>0</v>
      </c>
      <c r="U263" s="344">
        <f t="shared" ca="1" si="687"/>
        <v>0</v>
      </c>
      <c r="V263" s="344">
        <f t="shared" ca="1" si="687"/>
        <v>0</v>
      </c>
      <c r="W263" s="344">
        <f t="shared" ca="1" si="687"/>
        <v>0</v>
      </c>
      <c r="X263" s="344">
        <f t="shared" ca="1" si="687"/>
        <v>0</v>
      </c>
      <c r="Y263" s="344">
        <f t="shared" ca="1" si="687"/>
        <v>0</v>
      </c>
      <c r="Z263" s="344">
        <f t="shared" ca="1" si="687"/>
        <v>0</v>
      </c>
      <c r="AA263" s="344">
        <f t="shared" ca="1" si="687"/>
        <v>0</v>
      </c>
      <c r="AB263" s="344">
        <f t="shared" ca="1" si="687"/>
        <v>0</v>
      </c>
      <c r="AC263" s="344">
        <f t="shared" ca="1" si="687"/>
        <v>0</v>
      </c>
      <c r="AD263" s="344">
        <f t="shared" ca="1" si="687"/>
        <v>0</v>
      </c>
      <c r="AE263" s="344">
        <f t="shared" ca="1" si="687"/>
        <v>0</v>
      </c>
      <c r="AF263" s="344">
        <f t="shared" ca="1" si="687"/>
        <v>0</v>
      </c>
      <c r="AG263" s="344">
        <f t="shared" ca="1" si="687"/>
        <v>0</v>
      </c>
      <c r="AH263" s="344">
        <f t="shared" ca="1" si="687"/>
        <v>0</v>
      </c>
      <c r="AI263" s="344">
        <f t="shared" ca="1" si="687"/>
        <v>0</v>
      </c>
      <c r="AJ263" s="344">
        <f t="shared" ca="1" si="687"/>
        <v>0</v>
      </c>
      <c r="AK263" s="344">
        <f t="shared" ca="1" si="687"/>
        <v>0</v>
      </c>
      <c r="AL263" s="344">
        <f t="shared" ca="1" si="687"/>
        <v>0</v>
      </c>
      <c r="AM263" s="344">
        <f t="shared" ca="1" si="687"/>
        <v>0</v>
      </c>
      <c r="AN263" s="344">
        <f t="shared" ca="1" si="687"/>
        <v>0</v>
      </c>
      <c r="AO263" s="344">
        <f t="shared" ca="1" si="687"/>
        <v>0</v>
      </c>
      <c r="AP263" s="344">
        <f t="shared" ca="1" si="687"/>
        <v>0</v>
      </c>
      <c r="AQ263" s="344">
        <f t="shared" ca="1" si="687"/>
        <v>0</v>
      </c>
      <c r="AR263" s="344">
        <f t="shared" ca="1" si="687"/>
        <v>0</v>
      </c>
      <c r="AS263" s="344">
        <f t="shared" ca="1" si="687"/>
        <v>0</v>
      </c>
      <c r="AT263" s="344">
        <f t="shared" ca="1" si="687"/>
        <v>0</v>
      </c>
      <c r="AU263" s="344">
        <f t="shared" ca="1" si="687"/>
        <v>0</v>
      </c>
      <c r="AV263" s="344">
        <f t="shared" ca="1" si="687"/>
        <v>0</v>
      </c>
      <c r="AW263" s="344">
        <f t="shared" ca="1" si="687"/>
        <v>0</v>
      </c>
      <c r="AX263" s="344">
        <f t="shared" ca="1" si="687"/>
        <v>0</v>
      </c>
      <c r="AY263" s="344">
        <f t="shared" ca="1" si="687"/>
        <v>0</v>
      </c>
      <c r="AZ263" s="344">
        <f t="shared" ca="1" si="687"/>
        <v>0</v>
      </c>
      <c r="BA263" s="344">
        <f t="shared" ca="1" si="687"/>
        <v>0</v>
      </c>
      <c r="BB263" s="344">
        <f t="shared" ca="1" si="687"/>
        <v>0</v>
      </c>
      <c r="BC263" s="344">
        <f t="shared" ca="1" si="687"/>
        <v>0</v>
      </c>
      <c r="BD263" s="344">
        <f t="shared" ca="1" si="687"/>
        <v>0</v>
      </c>
      <c r="BE263" s="344">
        <f t="shared" ca="1" si="687"/>
        <v>0</v>
      </c>
      <c r="BF263" s="344">
        <f t="shared" ca="1" si="687"/>
        <v>0</v>
      </c>
      <c r="BG263" s="344">
        <f t="shared" ca="1" si="687"/>
        <v>0</v>
      </c>
      <c r="BH263" s="344">
        <f t="shared" ca="1" si="687"/>
        <v>0</v>
      </c>
      <c r="BI263" s="344">
        <f t="shared" ca="1" si="687"/>
        <v>0</v>
      </c>
      <c r="BJ263" s="344">
        <f t="shared" ca="1" si="687"/>
        <v>0</v>
      </c>
      <c r="BK263" s="344">
        <f t="shared" ca="1" si="687"/>
        <v>0</v>
      </c>
      <c r="BL263" s="344">
        <f t="shared" ca="1" si="687"/>
        <v>0</v>
      </c>
      <c r="BM263" s="344">
        <f t="shared" ca="1" si="687"/>
        <v>0</v>
      </c>
      <c r="BN263" s="344">
        <f t="shared" ca="1" si="687"/>
        <v>0</v>
      </c>
      <c r="BO263" s="344">
        <f t="shared" ca="1" si="687"/>
        <v>0</v>
      </c>
      <c r="BP263" s="344">
        <f t="shared" ca="1" si="687"/>
        <v>0</v>
      </c>
      <c r="BQ263" s="344">
        <f t="shared" ref="BQ263:CS263" ca="1" si="688">IF(BQ$157="beräknas ej",0,BP263*IF(BQ$252&gt;$D$217,1,IF(BQ$252&lt;=$C$217,$C$216,$D$216))*IFERROR(INDEX($B$148:$E$154,MATCH($A263,$A$148:$A$154,0),MATCH(BQ$252,$B$146:$E$146,1)),0))</f>
        <v>0</v>
      </c>
      <c r="BR263" s="344">
        <f t="shared" ca="1" si="688"/>
        <v>0</v>
      </c>
      <c r="BS263" s="344">
        <f t="shared" ca="1" si="688"/>
        <v>0</v>
      </c>
      <c r="BT263" s="344">
        <f t="shared" ca="1" si="688"/>
        <v>0</v>
      </c>
      <c r="BU263" s="344">
        <f t="shared" si="688"/>
        <v>0</v>
      </c>
      <c r="BV263" s="344">
        <f t="shared" si="688"/>
        <v>0</v>
      </c>
      <c r="BW263" s="344">
        <f t="shared" si="688"/>
        <v>0</v>
      </c>
      <c r="BX263" s="344">
        <f t="shared" si="688"/>
        <v>0</v>
      </c>
      <c r="BY263" s="344">
        <f t="shared" si="688"/>
        <v>0</v>
      </c>
      <c r="BZ263" s="344">
        <f t="shared" si="688"/>
        <v>0</v>
      </c>
      <c r="CA263" s="344">
        <f t="shared" si="688"/>
        <v>0</v>
      </c>
      <c r="CB263" s="344">
        <f t="shared" si="688"/>
        <v>0</v>
      </c>
      <c r="CC263" s="344">
        <f t="shared" si="688"/>
        <v>0</v>
      </c>
      <c r="CD263" s="344">
        <f t="shared" si="688"/>
        <v>0</v>
      </c>
      <c r="CE263" s="344">
        <f t="shared" si="688"/>
        <v>0</v>
      </c>
      <c r="CF263" s="344">
        <f t="shared" si="688"/>
        <v>0</v>
      </c>
      <c r="CG263" s="344">
        <f t="shared" si="688"/>
        <v>0</v>
      </c>
      <c r="CH263" s="344">
        <f t="shared" si="688"/>
        <v>0</v>
      </c>
      <c r="CI263" s="344">
        <f t="shared" si="688"/>
        <v>0</v>
      </c>
      <c r="CJ263" s="344">
        <f t="shared" si="688"/>
        <v>0</v>
      </c>
      <c r="CK263" s="344">
        <f t="shared" si="688"/>
        <v>0</v>
      </c>
      <c r="CL263" s="344">
        <f t="shared" si="688"/>
        <v>0</v>
      </c>
      <c r="CM263" s="344">
        <f t="shared" si="688"/>
        <v>0</v>
      </c>
      <c r="CN263" s="344">
        <f t="shared" si="688"/>
        <v>0</v>
      </c>
      <c r="CO263" s="344">
        <f t="shared" si="688"/>
        <v>0</v>
      </c>
      <c r="CP263" s="344">
        <f t="shared" si="688"/>
        <v>0</v>
      </c>
      <c r="CQ263" s="344">
        <f t="shared" si="688"/>
        <v>0</v>
      </c>
      <c r="CR263" s="344">
        <f t="shared" si="688"/>
        <v>0</v>
      </c>
      <c r="CS263" s="344">
        <f t="shared" si="688"/>
        <v>0</v>
      </c>
    </row>
    <row r="264" spans="1:97" s="372" customFormat="1" x14ac:dyDescent="0.35">
      <c r="A264" s="337">
        <f t="shared" ref="A264:C264" si="689">A234</f>
        <v>0</v>
      </c>
      <c r="B264" s="337" t="str">
        <f t="shared" si="689"/>
        <v>0 0</v>
      </c>
      <c r="C264" s="344">
        <f t="shared" si="689"/>
        <v>0</v>
      </c>
      <c r="D264" s="344">
        <f ca="1">IFERROR('UA basår'!AD18+'UA basår'!AD48,0)</f>
        <v>0</v>
      </c>
      <c r="E264" s="344">
        <f t="shared" ref="E264:BP264" ca="1" si="690">IF(E$157="beräknas ej",0,D264*IF(E$252&gt;$D$217,1,IF(E$252&lt;=$C$217,$C$216,$D$216))*IFERROR(INDEX($B$148:$E$154,MATCH($A264,$A$148:$A$154,0),MATCH(E$252,$B$146:$E$146,1)),0))</f>
        <v>0</v>
      </c>
      <c r="F264" s="344">
        <f t="shared" ca="1" si="690"/>
        <v>0</v>
      </c>
      <c r="G264" s="344">
        <f t="shared" ca="1" si="690"/>
        <v>0</v>
      </c>
      <c r="H264" s="344">
        <f t="shared" ca="1" si="690"/>
        <v>0</v>
      </c>
      <c r="I264" s="344">
        <f t="shared" ca="1" si="690"/>
        <v>0</v>
      </c>
      <c r="J264" s="344">
        <f t="shared" ca="1" si="690"/>
        <v>0</v>
      </c>
      <c r="K264" s="344">
        <f t="shared" ca="1" si="690"/>
        <v>0</v>
      </c>
      <c r="L264" s="344">
        <f t="shared" ca="1" si="690"/>
        <v>0</v>
      </c>
      <c r="M264" s="344">
        <f t="shared" ca="1" si="690"/>
        <v>0</v>
      </c>
      <c r="N264" s="344">
        <f t="shared" ca="1" si="690"/>
        <v>0</v>
      </c>
      <c r="O264" s="344">
        <f t="shared" ca="1" si="690"/>
        <v>0</v>
      </c>
      <c r="P264" s="344">
        <f t="shared" ca="1" si="690"/>
        <v>0</v>
      </c>
      <c r="Q264" s="344">
        <f t="shared" ca="1" si="690"/>
        <v>0</v>
      </c>
      <c r="R264" s="344">
        <f t="shared" ca="1" si="690"/>
        <v>0</v>
      </c>
      <c r="S264" s="344">
        <f t="shared" ca="1" si="690"/>
        <v>0</v>
      </c>
      <c r="T264" s="344">
        <f t="shared" ca="1" si="690"/>
        <v>0</v>
      </c>
      <c r="U264" s="344">
        <f t="shared" ca="1" si="690"/>
        <v>0</v>
      </c>
      <c r="V264" s="344">
        <f t="shared" ca="1" si="690"/>
        <v>0</v>
      </c>
      <c r="W264" s="344">
        <f t="shared" ca="1" si="690"/>
        <v>0</v>
      </c>
      <c r="X264" s="344">
        <f t="shared" ca="1" si="690"/>
        <v>0</v>
      </c>
      <c r="Y264" s="344">
        <f t="shared" ca="1" si="690"/>
        <v>0</v>
      </c>
      <c r="Z264" s="344">
        <f t="shared" ca="1" si="690"/>
        <v>0</v>
      </c>
      <c r="AA264" s="344">
        <f t="shared" ca="1" si="690"/>
        <v>0</v>
      </c>
      <c r="AB264" s="344">
        <f t="shared" ca="1" si="690"/>
        <v>0</v>
      </c>
      <c r="AC264" s="344">
        <f t="shared" ca="1" si="690"/>
        <v>0</v>
      </c>
      <c r="AD264" s="344">
        <f t="shared" ca="1" si="690"/>
        <v>0</v>
      </c>
      <c r="AE264" s="344">
        <f t="shared" ca="1" si="690"/>
        <v>0</v>
      </c>
      <c r="AF264" s="344">
        <f t="shared" ca="1" si="690"/>
        <v>0</v>
      </c>
      <c r="AG264" s="344">
        <f t="shared" ca="1" si="690"/>
        <v>0</v>
      </c>
      <c r="AH264" s="344">
        <f t="shared" ca="1" si="690"/>
        <v>0</v>
      </c>
      <c r="AI264" s="344">
        <f t="shared" ca="1" si="690"/>
        <v>0</v>
      </c>
      <c r="AJ264" s="344">
        <f t="shared" ca="1" si="690"/>
        <v>0</v>
      </c>
      <c r="AK264" s="344">
        <f t="shared" ca="1" si="690"/>
        <v>0</v>
      </c>
      <c r="AL264" s="344">
        <f t="shared" ca="1" si="690"/>
        <v>0</v>
      </c>
      <c r="AM264" s="344">
        <f t="shared" ca="1" si="690"/>
        <v>0</v>
      </c>
      <c r="AN264" s="344">
        <f t="shared" ca="1" si="690"/>
        <v>0</v>
      </c>
      <c r="AO264" s="344">
        <f t="shared" ca="1" si="690"/>
        <v>0</v>
      </c>
      <c r="AP264" s="344">
        <f t="shared" ca="1" si="690"/>
        <v>0</v>
      </c>
      <c r="AQ264" s="344">
        <f t="shared" ca="1" si="690"/>
        <v>0</v>
      </c>
      <c r="AR264" s="344">
        <f t="shared" ca="1" si="690"/>
        <v>0</v>
      </c>
      <c r="AS264" s="344">
        <f t="shared" ca="1" si="690"/>
        <v>0</v>
      </c>
      <c r="AT264" s="344">
        <f t="shared" ca="1" si="690"/>
        <v>0</v>
      </c>
      <c r="AU264" s="344">
        <f t="shared" ca="1" si="690"/>
        <v>0</v>
      </c>
      <c r="AV264" s="344">
        <f t="shared" ca="1" si="690"/>
        <v>0</v>
      </c>
      <c r="AW264" s="344">
        <f t="shared" ca="1" si="690"/>
        <v>0</v>
      </c>
      <c r="AX264" s="344">
        <f t="shared" ca="1" si="690"/>
        <v>0</v>
      </c>
      <c r="AY264" s="344">
        <f t="shared" ca="1" si="690"/>
        <v>0</v>
      </c>
      <c r="AZ264" s="344">
        <f t="shared" ca="1" si="690"/>
        <v>0</v>
      </c>
      <c r="BA264" s="344">
        <f t="shared" ca="1" si="690"/>
        <v>0</v>
      </c>
      <c r="BB264" s="344">
        <f t="shared" ca="1" si="690"/>
        <v>0</v>
      </c>
      <c r="BC264" s="344">
        <f t="shared" ca="1" si="690"/>
        <v>0</v>
      </c>
      <c r="BD264" s="344">
        <f t="shared" ca="1" si="690"/>
        <v>0</v>
      </c>
      <c r="BE264" s="344">
        <f t="shared" ca="1" si="690"/>
        <v>0</v>
      </c>
      <c r="BF264" s="344">
        <f t="shared" ca="1" si="690"/>
        <v>0</v>
      </c>
      <c r="BG264" s="344">
        <f t="shared" ca="1" si="690"/>
        <v>0</v>
      </c>
      <c r="BH264" s="344">
        <f t="shared" ca="1" si="690"/>
        <v>0</v>
      </c>
      <c r="BI264" s="344">
        <f t="shared" ca="1" si="690"/>
        <v>0</v>
      </c>
      <c r="BJ264" s="344">
        <f t="shared" ca="1" si="690"/>
        <v>0</v>
      </c>
      <c r="BK264" s="344">
        <f t="shared" ca="1" si="690"/>
        <v>0</v>
      </c>
      <c r="BL264" s="344">
        <f t="shared" ca="1" si="690"/>
        <v>0</v>
      </c>
      <c r="BM264" s="344">
        <f t="shared" ca="1" si="690"/>
        <v>0</v>
      </c>
      <c r="BN264" s="344">
        <f t="shared" ca="1" si="690"/>
        <v>0</v>
      </c>
      <c r="BO264" s="344">
        <f t="shared" ca="1" si="690"/>
        <v>0</v>
      </c>
      <c r="BP264" s="344">
        <f t="shared" ca="1" si="690"/>
        <v>0</v>
      </c>
      <c r="BQ264" s="344">
        <f t="shared" ref="BQ264:CS264" ca="1" si="691">IF(BQ$157="beräknas ej",0,BP264*IF(BQ$252&gt;$D$217,1,IF(BQ$252&lt;=$C$217,$C$216,$D$216))*IFERROR(INDEX($B$148:$E$154,MATCH($A264,$A$148:$A$154,0),MATCH(BQ$252,$B$146:$E$146,1)),0))</f>
        <v>0</v>
      </c>
      <c r="BR264" s="344">
        <f t="shared" ca="1" si="691"/>
        <v>0</v>
      </c>
      <c r="BS264" s="344">
        <f t="shared" ca="1" si="691"/>
        <v>0</v>
      </c>
      <c r="BT264" s="344">
        <f t="shared" ca="1" si="691"/>
        <v>0</v>
      </c>
      <c r="BU264" s="344">
        <f t="shared" si="691"/>
        <v>0</v>
      </c>
      <c r="BV264" s="344">
        <f t="shared" si="691"/>
        <v>0</v>
      </c>
      <c r="BW264" s="344">
        <f t="shared" si="691"/>
        <v>0</v>
      </c>
      <c r="BX264" s="344">
        <f t="shared" si="691"/>
        <v>0</v>
      </c>
      <c r="BY264" s="344">
        <f t="shared" si="691"/>
        <v>0</v>
      </c>
      <c r="BZ264" s="344">
        <f t="shared" si="691"/>
        <v>0</v>
      </c>
      <c r="CA264" s="344">
        <f t="shared" si="691"/>
        <v>0</v>
      </c>
      <c r="CB264" s="344">
        <f t="shared" si="691"/>
        <v>0</v>
      </c>
      <c r="CC264" s="344">
        <f t="shared" si="691"/>
        <v>0</v>
      </c>
      <c r="CD264" s="344">
        <f t="shared" si="691"/>
        <v>0</v>
      </c>
      <c r="CE264" s="344">
        <f t="shared" si="691"/>
        <v>0</v>
      </c>
      <c r="CF264" s="344">
        <f t="shared" si="691"/>
        <v>0</v>
      </c>
      <c r="CG264" s="344">
        <f t="shared" si="691"/>
        <v>0</v>
      </c>
      <c r="CH264" s="344">
        <f t="shared" si="691"/>
        <v>0</v>
      </c>
      <c r="CI264" s="344">
        <f t="shared" si="691"/>
        <v>0</v>
      </c>
      <c r="CJ264" s="344">
        <f t="shared" si="691"/>
        <v>0</v>
      </c>
      <c r="CK264" s="344">
        <f t="shared" si="691"/>
        <v>0</v>
      </c>
      <c r="CL264" s="344">
        <f t="shared" si="691"/>
        <v>0</v>
      </c>
      <c r="CM264" s="344">
        <f t="shared" si="691"/>
        <v>0</v>
      </c>
      <c r="CN264" s="344">
        <f t="shared" si="691"/>
        <v>0</v>
      </c>
      <c r="CO264" s="344">
        <f t="shared" si="691"/>
        <v>0</v>
      </c>
      <c r="CP264" s="344">
        <f t="shared" si="691"/>
        <v>0</v>
      </c>
      <c r="CQ264" s="344">
        <f t="shared" si="691"/>
        <v>0</v>
      </c>
      <c r="CR264" s="344">
        <f t="shared" si="691"/>
        <v>0</v>
      </c>
      <c r="CS264" s="344">
        <f t="shared" si="691"/>
        <v>0</v>
      </c>
    </row>
    <row r="265" spans="1:97" s="372" customFormat="1" x14ac:dyDescent="0.35">
      <c r="A265" s="337">
        <f t="shared" ref="A265:C265" si="692">A235</f>
        <v>0</v>
      </c>
      <c r="B265" s="337" t="str">
        <f t="shared" si="692"/>
        <v>0 0</v>
      </c>
      <c r="C265" s="344">
        <f t="shared" si="692"/>
        <v>0</v>
      </c>
      <c r="D265" s="344">
        <f ca="1">IFERROR('UA basår'!AD19+'UA basår'!AD49,0)</f>
        <v>0</v>
      </c>
      <c r="E265" s="344">
        <f t="shared" ref="E265:BP265" ca="1" si="693">IF(E$157="beräknas ej",0,D265*IF(E$252&gt;$D$217,1,IF(E$252&lt;=$C$217,$C$216,$D$216))*IFERROR(INDEX($B$148:$E$154,MATCH($A265,$A$148:$A$154,0),MATCH(E$252,$B$146:$E$146,1)),0))</f>
        <v>0</v>
      </c>
      <c r="F265" s="344">
        <f t="shared" ca="1" si="693"/>
        <v>0</v>
      </c>
      <c r="G265" s="344">
        <f t="shared" ca="1" si="693"/>
        <v>0</v>
      </c>
      <c r="H265" s="344">
        <f t="shared" ca="1" si="693"/>
        <v>0</v>
      </c>
      <c r="I265" s="344">
        <f t="shared" ca="1" si="693"/>
        <v>0</v>
      </c>
      <c r="J265" s="344">
        <f t="shared" ca="1" si="693"/>
        <v>0</v>
      </c>
      <c r="K265" s="344">
        <f t="shared" ca="1" si="693"/>
        <v>0</v>
      </c>
      <c r="L265" s="344">
        <f t="shared" ca="1" si="693"/>
        <v>0</v>
      </c>
      <c r="M265" s="344">
        <f t="shared" ca="1" si="693"/>
        <v>0</v>
      </c>
      <c r="N265" s="344">
        <f t="shared" ca="1" si="693"/>
        <v>0</v>
      </c>
      <c r="O265" s="344">
        <f t="shared" ca="1" si="693"/>
        <v>0</v>
      </c>
      <c r="P265" s="344">
        <f t="shared" ca="1" si="693"/>
        <v>0</v>
      </c>
      <c r="Q265" s="344">
        <f t="shared" ca="1" si="693"/>
        <v>0</v>
      </c>
      <c r="R265" s="344">
        <f t="shared" ca="1" si="693"/>
        <v>0</v>
      </c>
      <c r="S265" s="344">
        <f t="shared" ca="1" si="693"/>
        <v>0</v>
      </c>
      <c r="T265" s="344">
        <f t="shared" ca="1" si="693"/>
        <v>0</v>
      </c>
      <c r="U265" s="344">
        <f t="shared" ca="1" si="693"/>
        <v>0</v>
      </c>
      <c r="V265" s="344">
        <f t="shared" ca="1" si="693"/>
        <v>0</v>
      </c>
      <c r="W265" s="344">
        <f t="shared" ca="1" si="693"/>
        <v>0</v>
      </c>
      <c r="X265" s="344">
        <f t="shared" ca="1" si="693"/>
        <v>0</v>
      </c>
      <c r="Y265" s="344">
        <f t="shared" ca="1" si="693"/>
        <v>0</v>
      </c>
      <c r="Z265" s="344">
        <f t="shared" ca="1" si="693"/>
        <v>0</v>
      </c>
      <c r="AA265" s="344">
        <f t="shared" ca="1" si="693"/>
        <v>0</v>
      </c>
      <c r="AB265" s="344">
        <f t="shared" ca="1" si="693"/>
        <v>0</v>
      </c>
      <c r="AC265" s="344">
        <f t="shared" ca="1" si="693"/>
        <v>0</v>
      </c>
      <c r="AD265" s="344">
        <f t="shared" ca="1" si="693"/>
        <v>0</v>
      </c>
      <c r="AE265" s="344">
        <f t="shared" ca="1" si="693"/>
        <v>0</v>
      </c>
      <c r="AF265" s="344">
        <f t="shared" ca="1" si="693"/>
        <v>0</v>
      </c>
      <c r="AG265" s="344">
        <f t="shared" ca="1" si="693"/>
        <v>0</v>
      </c>
      <c r="AH265" s="344">
        <f t="shared" ca="1" si="693"/>
        <v>0</v>
      </c>
      <c r="AI265" s="344">
        <f t="shared" ca="1" si="693"/>
        <v>0</v>
      </c>
      <c r="AJ265" s="344">
        <f t="shared" ca="1" si="693"/>
        <v>0</v>
      </c>
      <c r="AK265" s="344">
        <f t="shared" ca="1" si="693"/>
        <v>0</v>
      </c>
      <c r="AL265" s="344">
        <f t="shared" ca="1" si="693"/>
        <v>0</v>
      </c>
      <c r="AM265" s="344">
        <f t="shared" ca="1" si="693"/>
        <v>0</v>
      </c>
      <c r="AN265" s="344">
        <f t="shared" ca="1" si="693"/>
        <v>0</v>
      </c>
      <c r="AO265" s="344">
        <f t="shared" ca="1" si="693"/>
        <v>0</v>
      </c>
      <c r="AP265" s="344">
        <f t="shared" ca="1" si="693"/>
        <v>0</v>
      </c>
      <c r="AQ265" s="344">
        <f t="shared" ca="1" si="693"/>
        <v>0</v>
      </c>
      <c r="AR265" s="344">
        <f t="shared" ca="1" si="693"/>
        <v>0</v>
      </c>
      <c r="AS265" s="344">
        <f t="shared" ca="1" si="693"/>
        <v>0</v>
      </c>
      <c r="AT265" s="344">
        <f t="shared" ca="1" si="693"/>
        <v>0</v>
      </c>
      <c r="AU265" s="344">
        <f t="shared" ca="1" si="693"/>
        <v>0</v>
      </c>
      <c r="AV265" s="344">
        <f t="shared" ca="1" si="693"/>
        <v>0</v>
      </c>
      <c r="AW265" s="344">
        <f t="shared" ca="1" si="693"/>
        <v>0</v>
      </c>
      <c r="AX265" s="344">
        <f t="shared" ca="1" si="693"/>
        <v>0</v>
      </c>
      <c r="AY265" s="344">
        <f t="shared" ca="1" si="693"/>
        <v>0</v>
      </c>
      <c r="AZ265" s="344">
        <f t="shared" ca="1" si="693"/>
        <v>0</v>
      </c>
      <c r="BA265" s="344">
        <f t="shared" ca="1" si="693"/>
        <v>0</v>
      </c>
      <c r="BB265" s="344">
        <f t="shared" ca="1" si="693"/>
        <v>0</v>
      </c>
      <c r="BC265" s="344">
        <f t="shared" ca="1" si="693"/>
        <v>0</v>
      </c>
      <c r="BD265" s="344">
        <f t="shared" ca="1" si="693"/>
        <v>0</v>
      </c>
      <c r="BE265" s="344">
        <f t="shared" ca="1" si="693"/>
        <v>0</v>
      </c>
      <c r="BF265" s="344">
        <f t="shared" ca="1" si="693"/>
        <v>0</v>
      </c>
      <c r="BG265" s="344">
        <f t="shared" ca="1" si="693"/>
        <v>0</v>
      </c>
      <c r="BH265" s="344">
        <f t="shared" ca="1" si="693"/>
        <v>0</v>
      </c>
      <c r="BI265" s="344">
        <f t="shared" ca="1" si="693"/>
        <v>0</v>
      </c>
      <c r="BJ265" s="344">
        <f t="shared" ca="1" si="693"/>
        <v>0</v>
      </c>
      <c r="BK265" s="344">
        <f t="shared" ca="1" si="693"/>
        <v>0</v>
      </c>
      <c r="BL265" s="344">
        <f t="shared" ca="1" si="693"/>
        <v>0</v>
      </c>
      <c r="BM265" s="344">
        <f t="shared" ca="1" si="693"/>
        <v>0</v>
      </c>
      <c r="BN265" s="344">
        <f t="shared" ca="1" si="693"/>
        <v>0</v>
      </c>
      <c r="BO265" s="344">
        <f t="shared" ca="1" si="693"/>
        <v>0</v>
      </c>
      <c r="BP265" s="344">
        <f t="shared" ca="1" si="693"/>
        <v>0</v>
      </c>
      <c r="BQ265" s="344">
        <f t="shared" ref="BQ265:CS265" ca="1" si="694">IF(BQ$157="beräknas ej",0,BP265*IF(BQ$252&gt;$D$217,1,IF(BQ$252&lt;=$C$217,$C$216,$D$216))*IFERROR(INDEX($B$148:$E$154,MATCH($A265,$A$148:$A$154,0),MATCH(BQ$252,$B$146:$E$146,1)),0))</f>
        <v>0</v>
      </c>
      <c r="BR265" s="344">
        <f t="shared" ca="1" si="694"/>
        <v>0</v>
      </c>
      <c r="BS265" s="344">
        <f t="shared" ca="1" si="694"/>
        <v>0</v>
      </c>
      <c r="BT265" s="344">
        <f t="shared" ca="1" si="694"/>
        <v>0</v>
      </c>
      <c r="BU265" s="344">
        <f t="shared" si="694"/>
        <v>0</v>
      </c>
      <c r="BV265" s="344">
        <f t="shared" si="694"/>
        <v>0</v>
      </c>
      <c r="BW265" s="344">
        <f t="shared" si="694"/>
        <v>0</v>
      </c>
      <c r="BX265" s="344">
        <f t="shared" si="694"/>
        <v>0</v>
      </c>
      <c r="BY265" s="344">
        <f t="shared" si="694"/>
        <v>0</v>
      </c>
      <c r="BZ265" s="344">
        <f t="shared" si="694"/>
        <v>0</v>
      </c>
      <c r="CA265" s="344">
        <f t="shared" si="694"/>
        <v>0</v>
      </c>
      <c r="CB265" s="344">
        <f t="shared" si="694"/>
        <v>0</v>
      </c>
      <c r="CC265" s="344">
        <f t="shared" si="694"/>
        <v>0</v>
      </c>
      <c r="CD265" s="344">
        <f t="shared" si="694"/>
        <v>0</v>
      </c>
      <c r="CE265" s="344">
        <f t="shared" si="694"/>
        <v>0</v>
      </c>
      <c r="CF265" s="344">
        <f t="shared" si="694"/>
        <v>0</v>
      </c>
      <c r="CG265" s="344">
        <f t="shared" si="694"/>
        <v>0</v>
      </c>
      <c r="CH265" s="344">
        <f t="shared" si="694"/>
        <v>0</v>
      </c>
      <c r="CI265" s="344">
        <f t="shared" si="694"/>
        <v>0</v>
      </c>
      <c r="CJ265" s="344">
        <f t="shared" si="694"/>
        <v>0</v>
      </c>
      <c r="CK265" s="344">
        <f t="shared" si="694"/>
        <v>0</v>
      </c>
      <c r="CL265" s="344">
        <f t="shared" si="694"/>
        <v>0</v>
      </c>
      <c r="CM265" s="344">
        <f t="shared" si="694"/>
        <v>0</v>
      </c>
      <c r="CN265" s="344">
        <f t="shared" si="694"/>
        <v>0</v>
      </c>
      <c r="CO265" s="344">
        <f t="shared" si="694"/>
        <v>0</v>
      </c>
      <c r="CP265" s="344">
        <f t="shared" si="694"/>
        <v>0</v>
      </c>
      <c r="CQ265" s="344">
        <f t="shared" si="694"/>
        <v>0</v>
      </c>
      <c r="CR265" s="344">
        <f t="shared" si="694"/>
        <v>0</v>
      </c>
      <c r="CS265" s="344">
        <f t="shared" si="694"/>
        <v>0</v>
      </c>
    </row>
    <row r="266" spans="1:97" s="372" customFormat="1" x14ac:dyDescent="0.35">
      <c r="A266" s="337">
        <f t="shared" ref="A266:C266" si="695">A236</f>
        <v>0</v>
      </c>
      <c r="B266" s="337" t="str">
        <f t="shared" si="695"/>
        <v>0 0</v>
      </c>
      <c r="C266" s="344">
        <f t="shared" si="695"/>
        <v>0</v>
      </c>
      <c r="D266" s="344">
        <f ca="1">IFERROR('UA basår'!AD20+'UA basår'!AD50,0)</f>
        <v>0</v>
      </c>
      <c r="E266" s="344">
        <f t="shared" ref="E266:BP266" ca="1" si="696">IF(E$157="beräknas ej",0,D266*IF(E$252&gt;$D$217,1,IF(E$252&lt;=$C$217,$C$216,$D$216))*IFERROR(INDEX($B$148:$E$154,MATCH($A266,$A$148:$A$154,0),MATCH(E$252,$B$146:$E$146,1)),0))</f>
        <v>0</v>
      </c>
      <c r="F266" s="344">
        <f t="shared" ca="1" si="696"/>
        <v>0</v>
      </c>
      <c r="G266" s="344">
        <f t="shared" ca="1" si="696"/>
        <v>0</v>
      </c>
      <c r="H266" s="344">
        <f t="shared" ca="1" si="696"/>
        <v>0</v>
      </c>
      <c r="I266" s="344">
        <f t="shared" ca="1" si="696"/>
        <v>0</v>
      </c>
      <c r="J266" s="344">
        <f t="shared" ca="1" si="696"/>
        <v>0</v>
      </c>
      <c r="K266" s="344">
        <f t="shared" ca="1" si="696"/>
        <v>0</v>
      </c>
      <c r="L266" s="344">
        <f t="shared" ca="1" si="696"/>
        <v>0</v>
      </c>
      <c r="M266" s="344">
        <f t="shared" ca="1" si="696"/>
        <v>0</v>
      </c>
      <c r="N266" s="344">
        <f t="shared" ca="1" si="696"/>
        <v>0</v>
      </c>
      <c r="O266" s="344">
        <f t="shared" ca="1" si="696"/>
        <v>0</v>
      </c>
      <c r="P266" s="344">
        <f t="shared" ca="1" si="696"/>
        <v>0</v>
      </c>
      <c r="Q266" s="344">
        <f t="shared" ca="1" si="696"/>
        <v>0</v>
      </c>
      <c r="R266" s="344">
        <f t="shared" ca="1" si="696"/>
        <v>0</v>
      </c>
      <c r="S266" s="344">
        <f t="shared" ca="1" si="696"/>
        <v>0</v>
      </c>
      <c r="T266" s="344">
        <f t="shared" ca="1" si="696"/>
        <v>0</v>
      </c>
      <c r="U266" s="344">
        <f t="shared" ca="1" si="696"/>
        <v>0</v>
      </c>
      <c r="V266" s="344">
        <f t="shared" ca="1" si="696"/>
        <v>0</v>
      </c>
      <c r="W266" s="344">
        <f t="shared" ca="1" si="696"/>
        <v>0</v>
      </c>
      <c r="X266" s="344">
        <f t="shared" ca="1" si="696"/>
        <v>0</v>
      </c>
      <c r="Y266" s="344">
        <f t="shared" ca="1" si="696"/>
        <v>0</v>
      </c>
      <c r="Z266" s="344">
        <f t="shared" ca="1" si="696"/>
        <v>0</v>
      </c>
      <c r="AA266" s="344">
        <f t="shared" ca="1" si="696"/>
        <v>0</v>
      </c>
      <c r="AB266" s="344">
        <f t="shared" ca="1" si="696"/>
        <v>0</v>
      </c>
      <c r="AC266" s="344">
        <f t="shared" ca="1" si="696"/>
        <v>0</v>
      </c>
      <c r="AD266" s="344">
        <f t="shared" ca="1" si="696"/>
        <v>0</v>
      </c>
      <c r="AE266" s="344">
        <f t="shared" ca="1" si="696"/>
        <v>0</v>
      </c>
      <c r="AF266" s="344">
        <f t="shared" ca="1" si="696"/>
        <v>0</v>
      </c>
      <c r="AG266" s="344">
        <f t="shared" ca="1" si="696"/>
        <v>0</v>
      </c>
      <c r="AH266" s="344">
        <f t="shared" ca="1" si="696"/>
        <v>0</v>
      </c>
      <c r="AI266" s="344">
        <f t="shared" ca="1" si="696"/>
        <v>0</v>
      </c>
      <c r="AJ266" s="344">
        <f t="shared" ca="1" si="696"/>
        <v>0</v>
      </c>
      <c r="AK266" s="344">
        <f t="shared" ca="1" si="696"/>
        <v>0</v>
      </c>
      <c r="AL266" s="344">
        <f t="shared" ca="1" si="696"/>
        <v>0</v>
      </c>
      <c r="AM266" s="344">
        <f t="shared" ca="1" si="696"/>
        <v>0</v>
      </c>
      <c r="AN266" s="344">
        <f t="shared" ca="1" si="696"/>
        <v>0</v>
      </c>
      <c r="AO266" s="344">
        <f t="shared" ca="1" si="696"/>
        <v>0</v>
      </c>
      <c r="AP266" s="344">
        <f t="shared" ca="1" si="696"/>
        <v>0</v>
      </c>
      <c r="AQ266" s="344">
        <f t="shared" ca="1" si="696"/>
        <v>0</v>
      </c>
      <c r="AR266" s="344">
        <f t="shared" ca="1" si="696"/>
        <v>0</v>
      </c>
      <c r="AS266" s="344">
        <f t="shared" ca="1" si="696"/>
        <v>0</v>
      </c>
      <c r="AT266" s="344">
        <f t="shared" ca="1" si="696"/>
        <v>0</v>
      </c>
      <c r="AU266" s="344">
        <f t="shared" ca="1" si="696"/>
        <v>0</v>
      </c>
      <c r="AV266" s="344">
        <f t="shared" ca="1" si="696"/>
        <v>0</v>
      </c>
      <c r="AW266" s="344">
        <f t="shared" ca="1" si="696"/>
        <v>0</v>
      </c>
      <c r="AX266" s="344">
        <f t="shared" ca="1" si="696"/>
        <v>0</v>
      </c>
      <c r="AY266" s="344">
        <f t="shared" ca="1" si="696"/>
        <v>0</v>
      </c>
      <c r="AZ266" s="344">
        <f t="shared" ca="1" si="696"/>
        <v>0</v>
      </c>
      <c r="BA266" s="344">
        <f t="shared" ca="1" si="696"/>
        <v>0</v>
      </c>
      <c r="BB266" s="344">
        <f t="shared" ca="1" si="696"/>
        <v>0</v>
      </c>
      <c r="BC266" s="344">
        <f t="shared" ca="1" si="696"/>
        <v>0</v>
      </c>
      <c r="BD266" s="344">
        <f t="shared" ca="1" si="696"/>
        <v>0</v>
      </c>
      <c r="BE266" s="344">
        <f t="shared" ca="1" si="696"/>
        <v>0</v>
      </c>
      <c r="BF266" s="344">
        <f t="shared" ca="1" si="696"/>
        <v>0</v>
      </c>
      <c r="BG266" s="344">
        <f t="shared" ca="1" si="696"/>
        <v>0</v>
      </c>
      <c r="BH266" s="344">
        <f t="shared" ca="1" si="696"/>
        <v>0</v>
      </c>
      <c r="BI266" s="344">
        <f t="shared" ca="1" si="696"/>
        <v>0</v>
      </c>
      <c r="BJ266" s="344">
        <f t="shared" ca="1" si="696"/>
        <v>0</v>
      </c>
      <c r="BK266" s="344">
        <f t="shared" ca="1" si="696"/>
        <v>0</v>
      </c>
      <c r="BL266" s="344">
        <f t="shared" ca="1" si="696"/>
        <v>0</v>
      </c>
      <c r="BM266" s="344">
        <f t="shared" ca="1" si="696"/>
        <v>0</v>
      </c>
      <c r="BN266" s="344">
        <f t="shared" ca="1" si="696"/>
        <v>0</v>
      </c>
      <c r="BO266" s="344">
        <f t="shared" ca="1" si="696"/>
        <v>0</v>
      </c>
      <c r="BP266" s="344">
        <f t="shared" ca="1" si="696"/>
        <v>0</v>
      </c>
      <c r="BQ266" s="344">
        <f t="shared" ref="BQ266:CS266" ca="1" si="697">IF(BQ$157="beräknas ej",0,BP266*IF(BQ$252&gt;$D$217,1,IF(BQ$252&lt;=$C$217,$C$216,$D$216))*IFERROR(INDEX($B$148:$E$154,MATCH($A266,$A$148:$A$154,0),MATCH(BQ$252,$B$146:$E$146,1)),0))</f>
        <v>0</v>
      </c>
      <c r="BR266" s="344">
        <f t="shared" ca="1" si="697"/>
        <v>0</v>
      </c>
      <c r="BS266" s="344">
        <f t="shared" ca="1" si="697"/>
        <v>0</v>
      </c>
      <c r="BT266" s="344">
        <f t="shared" ca="1" si="697"/>
        <v>0</v>
      </c>
      <c r="BU266" s="344">
        <f t="shared" si="697"/>
        <v>0</v>
      </c>
      <c r="BV266" s="344">
        <f t="shared" si="697"/>
        <v>0</v>
      </c>
      <c r="BW266" s="344">
        <f t="shared" si="697"/>
        <v>0</v>
      </c>
      <c r="BX266" s="344">
        <f t="shared" si="697"/>
        <v>0</v>
      </c>
      <c r="BY266" s="344">
        <f t="shared" si="697"/>
        <v>0</v>
      </c>
      <c r="BZ266" s="344">
        <f t="shared" si="697"/>
        <v>0</v>
      </c>
      <c r="CA266" s="344">
        <f t="shared" si="697"/>
        <v>0</v>
      </c>
      <c r="CB266" s="344">
        <f t="shared" si="697"/>
        <v>0</v>
      </c>
      <c r="CC266" s="344">
        <f t="shared" si="697"/>
        <v>0</v>
      </c>
      <c r="CD266" s="344">
        <f t="shared" si="697"/>
        <v>0</v>
      </c>
      <c r="CE266" s="344">
        <f t="shared" si="697"/>
        <v>0</v>
      </c>
      <c r="CF266" s="344">
        <f t="shared" si="697"/>
        <v>0</v>
      </c>
      <c r="CG266" s="344">
        <f t="shared" si="697"/>
        <v>0</v>
      </c>
      <c r="CH266" s="344">
        <f t="shared" si="697"/>
        <v>0</v>
      </c>
      <c r="CI266" s="344">
        <f t="shared" si="697"/>
        <v>0</v>
      </c>
      <c r="CJ266" s="344">
        <f t="shared" si="697"/>
        <v>0</v>
      </c>
      <c r="CK266" s="344">
        <f t="shared" si="697"/>
        <v>0</v>
      </c>
      <c r="CL266" s="344">
        <f t="shared" si="697"/>
        <v>0</v>
      </c>
      <c r="CM266" s="344">
        <f t="shared" si="697"/>
        <v>0</v>
      </c>
      <c r="CN266" s="344">
        <f t="shared" si="697"/>
        <v>0</v>
      </c>
      <c r="CO266" s="344">
        <f t="shared" si="697"/>
        <v>0</v>
      </c>
      <c r="CP266" s="344">
        <f t="shared" si="697"/>
        <v>0</v>
      </c>
      <c r="CQ266" s="344">
        <f t="shared" si="697"/>
        <v>0</v>
      </c>
      <c r="CR266" s="344">
        <f t="shared" si="697"/>
        <v>0</v>
      </c>
      <c r="CS266" s="344">
        <f t="shared" si="697"/>
        <v>0</v>
      </c>
    </row>
    <row r="267" spans="1:97" s="372" customFormat="1" x14ac:dyDescent="0.35">
      <c r="A267" s="337">
        <f t="shared" ref="A267:C267" si="698">A237</f>
        <v>0</v>
      </c>
      <c r="B267" s="337" t="str">
        <f t="shared" si="698"/>
        <v>0 0</v>
      </c>
      <c r="C267" s="344">
        <f t="shared" si="698"/>
        <v>0</v>
      </c>
      <c r="D267" s="344">
        <f ca="1">IFERROR('UA basår'!AD21+'UA basår'!AD51,0)</f>
        <v>0</v>
      </c>
      <c r="E267" s="344">
        <f t="shared" ref="E267:BP267" ca="1" si="699">IF(E$157="beräknas ej",0,D267*IF(E$252&gt;$D$217,1,IF(E$252&lt;=$C$217,$C$216,$D$216))*IFERROR(INDEX($B$148:$E$154,MATCH($A267,$A$148:$A$154,0),MATCH(E$252,$B$146:$E$146,1)),0))</f>
        <v>0</v>
      </c>
      <c r="F267" s="344">
        <f t="shared" ca="1" si="699"/>
        <v>0</v>
      </c>
      <c r="G267" s="344">
        <f t="shared" ca="1" si="699"/>
        <v>0</v>
      </c>
      <c r="H267" s="344">
        <f t="shared" ca="1" si="699"/>
        <v>0</v>
      </c>
      <c r="I267" s="344">
        <f t="shared" ca="1" si="699"/>
        <v>0</v>
      </c>
      <c r="J267" s="344">
        <f t="shared" ca="1" si="699"/>
        <v>0</v>
      </c>
      <c r="K267" s="344">
        <f t="shared" ca="1" si="699"/>
        <v>0</v>
      </c>
      <c r="L267" s="344">
        <f t="shared" ca="1" si="699"/>
        <v>0</v>
      </c>
      <c r="M267" s="344">
        <f t="shared" ca="1" si="699"/>
        <v>0</v>
      </c>
      <c r="N267" s="344">
        <f t="shared" ca="1" si="699"/>
        <v>0</v>
      </c>
      <c r="O267" s="344">
        <f t="shared" ca="1" si="699"/>
        <v>0</v>
      </c>
      <c r="P267" s="344">
        <f t="shared" ca="1" si="699"/>
        <v>0</v>
      </c>
      <c r="Q267" s="344">
        <f t="shared" ca="1" si="699"/>
        <v>0</v>
      </c>
      <c r="R267" s="344">
        <f t="shared" ca="1" si="699"/>
        <v>0</v>
      </c>
      <c r="S267" s="344">
        <f t="shared" ca="1" si="699"/>
        <v>0</v>
      </c>
      <c r="T267" s="344">
        <f t="shared" ca="1" si="699"/>
        <v>0</v>
      </c>
      <c r="U267" s="344">
        <f t="shared" ca="1" si="699"/>
        <v>0</v>
      </c>
      <c r="V267" s="344">
        <f t="shared" ca="1" si="699"/>
        <v>0</v>
      </c>
      <c r="W267" s="344">
        <f t="shared" ca="1" si="699"/>
        <v>0</v>
      </c>
      <c r="X267" s="344">
        <f t="shared" ca="1" si="699"/>
        <v>0</v>
      </c>
      <c r="Y267" s="344">
        <f t="shared" ca="1" si="699"/>
        <v>0</v>
      </c>
      <c r="Z267" s="344">
        <f t="shared" ca="1" si="699"/>
        <v>0</v>
      </c>
      <c r="AA267" s="344">
        <f t="shared" ca="1" si="699"/>
        <v>0</v>
      </c>
      <c r="AB267" s="344">
        <f t="shared" ca="1" si="699"/>
        <v>0</v>
      </c>
      <c r="AC267" s="344">
        <f t="shared" ca="1" si="699"/>
        <v>0</v>
      </c>
      <c r="AD267" s="344">
        <f t="shared" ca="1" si="699"/>
        <v>0</v>
      </c>
      <c r="AE267" s="344">
        <f t="shared" ca="1" si="699"/>
        <v>0</v>
      </c>
      <c r="AF267" s="344">
        <f t="shared" ca="1" si="699"/>
        <v>0</v>
      </c>
      <c r="AG267" s="344">
        <f t="shared" ca="1" si="699"/>
        <v>0</v>
      </c>
      <c r="AH267" s="344">
        <f t="shared" ca="1" si="699"/>
        <v>0</v>
      </c>
      <c r="AI267" s="344">
        <f t="shared" ca="1" si="699"/>
        <v>0</v>
      </c>
      <c r="AJ267" s="344">
        <f t="shared" ca="1" si="699"/>
        <v>0</v>
      </c>
      <c r="AK267" s="344">
        <f t="shared" ca="1" si="699"/>
        <v>0</v>
      </c>
      <c r="AL267" s="344">
        <f t="shared" ca="1" si="699"/>
        <v>0</v>
      </c>
      <c r="AM267" s="344">
        <f t="shared" ca="1" si="699"/>
        <v>0</v>
      </c>
      <c r="AN267" s="344">
        <f t="shared" ca="1" si="699"/>
        <v>0</v>
      </c>
      <c r="AO267" s="344">
        <f t="shared" ca="1" si="699"/>
        <v>0</v>
      </c>
      <c r="AP267" s="344">
        <f t="shared" ca="1" si="699"/>
        <v>0</v>
      </c>
      <c r="AQ267" s="344">
        <f t="shared" ca="1" si="699"/>
        <v>0</v>
      </c>
      <c r="AR267" s="344">
        <f t="shared" ca="1" si="699"/>
        <v>0</v>
      </c>
      <c r="AS267" s="344">
        <f t="shared" ca="1" si="699"/>
        <v>0</v>
      </c>
      <c r="AT267" s="344">
        <f t="shared" ca="1" si="699"/>
        <v>0</v>
      </c>
      <c r="AU267" s="344">
        <f t="shared" ca="1" si="699"/>
        <v>0</v>
      </c>
      <c r="AV267" s="344">
        <f t="shared" ca="1" si="699"/>
        <v>0</v>
      </c>
      <c r="AW267" s="344">
        <f t="shared" ca="1" si="699"/>
        <v>0</v>
      </c>
      <c r="AX267" s="344">
        <f t="shared" ca="1" si="699"/>
        <v>0</v>
      </c>
      <c r="AY267" s="344">
        <f t="shared" ca="1" si="699"/>
        <v>0</v>
      </c>
      <c r="AZ267" s="344">
        <f t="shared" ca="1" si="699"/>
        <v>0</v>
      </c>
      <c r="BA267" s="344">
        <f t="shared" ca="1" si="699"/>
        <v>0</v>
      </c>
      <c r="BB267" s="344">
        <f t="shared" ca="1" si="699"/>
        <v>0</v>
      </c>
      <c r="BC267" s="344">
        <f t="shared" ca="1" si="699"/>
        <v>0</v>
      </c>
      <c r="BD267" s="344">
        <f t="shared" ca="1" si="699"/>
        <v>0</v>
      </c>
      <c r="BE267" s="344">
        <f t="shared" ca="1" si="699"/>
        <v>0</v>
      </c>
      <c r="BF267" s="344">
        <f t="shared" ca="1" si="699"/>
        <v>0</v>
      </c>
      <c r="BG267" s="344">
        <f t="shared" ca="1" si="699"/>
        <v>0</v>
      </c>
      <c r="BH267" s="344">
        <f t="shared" ca="1" si="699"/>
        <v>0</v>
      </c>
      <c r="BI267" s="344">
        <f t="shared" ca="1" si="699"/>
        <v>0</v>
      </c>
      <c r="BJ267" s="344">
        <f t="shared" ca="1" si="699"/>
        <v>0</v>
      </c>
      <c r="BK267" s="344">
        <f t="shared" ca="1" si="699"/>
        <v>0</v>
      </c>
      <c r="BL267" s="344">
        <f t="shared" ca="1" si="699"/>
        <v>0</v>
      </c>
      <c r="BM267" s="344">
        <f t="shared" ca="1" si="699"/>
        <v>0</v>
      </c>
      <c r="BN267" s="344">
        <f t="shared" ca="1" si="699"/>
        <v>0</v>
      </c>
      <c r="BO267" s="344">
        <f t="shared" ca="1" si="699"/>
        <v>0</v>
      </c>
      <c r="BP267" s="344">
        <f t="shared" ca="1" si="699"/>
        <v>0</v>
      </c>
      <c r="BQ267" s="344">
        <f t="shared" ref="BQ267:CS267" ca="1" si="700">IF(BQ$157="beräknas ej",0,BP267*IF(BQ$252&gt;$D$217,1,IF(BQ$252&lt;=$C$217,$C$216,$D$216))*IFERROR(INDEX($B$148:$E$154,MATCH($A267,$A$148:$A$154,0),MATCH(BQ$252,$B$146:$E$146,1)),0))</f>
        <v>0</v>
      </c>
      <c r="BR267" s="344">
        <f t="shared" ca="1" si="700"/>
        <v>0</v>
      </c>
      <c r="BS267" s="344">
        <f t="shared" ca="1" si="700"/>
        <v>0</v>
      </c>
      <c r="BT267" s="344">
        <f t="shared" ca="1" si="700"/>
        <v>0</v>
      </c>
      <c r="BU267" s="344">
        <f t="shared" si="700"/>
        <v>0</v>
      </c>
      <c r="BV267" s="344">
        <f t="shared" si="700"/>
        <v>0</v>
      </c>
      <c r="BW267" s="344">
        <f t="shared" si="700"/>
        <v>0</v>
      </c>
      <c r="BX267" s="344">
        <f t="shared" si="700"/>
        <v>0</v>
      </c>
      <c r="BY267" s="344">
        <f t="shared" si="700"/>
        <v>0</v>
      </c>
      <c r="BZ267" s="344">
        <f t="shared" si="700"/>
        <v>0</v>
      </c>
      <c r="CA267" s="344">
        <f t="shared" si="700"/>
        <v>0</v>
      </c>
      <c r="CB267" s="344">
        <f t="shared" si="700"/>
        <v>0</v>
      </c>
      <c r="CC267" s="344">
        <f t="shared" si="700"/>
        <v>0</v>
      </c>
      <c r="CD267" s="344">
        <f t="shared" si="700"/>
        <v>0</v>
      </c>
      <c r="CE267" s="344">
        <f t="shared" si="700"/>
        <v>0</v>
      </c>
      <c r="CF267" s="344">
        <f t="shared" si="700"/>
        <v>0</v>
      </c>
      <c r="CG267" s="344">
        <f t="shared" si="700"/>
        <v>0</v>
      </c>
      <c r="CH267" s="344">
        <f t="shared" si="700"/>
        <v>0</v>
      </c>
      <c r="CI267" s="344">
        <f t="shared" si="700"/>
        <v>0</v>
      </c>
      <c r="CJ267" s="344">
        <f t="shared" si="700"/>
        <v>0</v>
      </c>
      <c r="CK267" s="344">
        <f t="shared" si="700"/>
        <v>0</v>
      </c>
      <c r="CL267" s="344">
        <f t="shared" si="700"/>
        <v>0</v>
      </c>
      <c r="CM267" s="344">
        <f t="shared" si="700"/>
        <v>0</v>
      </c>
      <c r="CN267" s="344">
        <f t="shared" si="700"/>
        <v>0</v>
      </c>
      <c r="CO267" s="344">
        <f t="shared" si="700"/>
        <v>0</v>
      </c>
      <c r="CP267" s="344">
        <f t="shared" si="700"/>
        <v>0</v>
      </c>
      <c r="CQ267" s="344">
        <f t="shared" si="700"/>
        <v>0</v>
      </c>
      <c r="CR267" s="344">
        <f t="shared" si="700"/>
        <v>0</v>
      </c>
      <c r="CS267" s="344">
        <f t="shared" si="700"/>
        <v>0</v>
      </c>
    </row>
    <row r="268" spans="1:97" s="372" customFormat="1" x14ac:dyDescent="0.35">
      <c r="A268" s="337">
        <f t="shared" ref="A268:C268" si="701">A238</f>
        <v>0</v>
      </c>
      <c r="B268" s="337" t="str">
        <f t="shared" si="701"/>
        <v>0 0</v>
      </c>
      <c r="C268" s="344">
        <f t="shared" si="701"/>
        <v>0</v>
      </c>
      <c r="D268" s="344">
        <f ca="1">IFERROR('UA basår'!AD22+'UA basår'!AD52,0)</f>
        <v>0</v>
      </c>
      <c r="E268" s="344">
        <f t="shared" ref="E268:BP268" ca="1" si="702">IF(E$157="beräknas ej",0,D268*IF(E$252&gt;$D$217,1,IF(E$252&lt;=$C$217,$C$216,$D$216))*IFERROR(INDEX($B$148:$E$154,MATCH($A268,$A$148:$A$154,0),MATCH(E$252,$B$146:$E$146,1)),0))</f>
        <v>0</v>
      </c>
      <c r="F268" s="344">
        <f t="shared" ca="1" si="702"/>
        <v>0</v>
      </c>
      <c r="G268" s="344">
        <f t="shared" ca="1" si="702"/>
        <v>0</v>
      </c>
      <c r="H268" s="344">
        <f t="shared" ca="1" si="702"/>
        <v>0</v>
      </c>
      <c r="I268" s="344">
        <f t="shared" ca="1" si="702"/>
        <v>0</v>
      </c>
      <c r="J268" s="344">
        <f t="shared" ca="1" si="702"/>
        <v>0</v>
      </c>
      <c r="K268" s="344">
        <f t="shared" ca="1" si="702"/>
        <v>0</v>
      </c>
      <c r="L268" s="344">
        <f t="shared" ca="1" si="702"/>
        <v>0</v>
      </c>
      <c r="M268" s="344">
        <f t="shared" ca="1" si="702"/>
        <v>0</v>
      </c>
      <c r="N268" s="344">
        <f t="shared" ca="1" si="702"/>
        <v>0</v>
      </c>
      <c r="O268" s="344">
        <f t="shared" ca="1" si="702"/>
        <v>0</v>
      </c>
      <c r="P268" s="344">
        <f t="shared" ca="1" si="702"/>
        <v>0</v>
      </c>
      <c r="Q268" s="344">
        <f t="shared" ca="1" si="702"/>
        <v>0</v>
      </c>
      <c r="R268" s="344">
        <f t="shared" ca="1" si="702"/>
        <v>0</v>
      </c>
      <c r="S268" s="344">
        <f t="shared" ca="1" si="702"/>
        <v>0</v>
      </c>
      <c r="T268" s="344">
        <f t="shared" ca="1" si="702"/>
        <v>0</v>
      </c>
      <c r="U268" s="344">
        <f t="shared" ca="1" si="702"/>
        <v>0</v>
      </c>
      <c r="V268" s="344">
        <f t="shared" ca="1" si="702"/>
        <v>0</v>
      </c>
      <c r="W268" s="344">
        <f t="shared" ca="1" si="702"/>
        <v>0</v>
      </c>
      <c r="X268" s="344">
        <f t="shared" ca="1" si="702"/>
        <v>0</v>
      </c>
      <c r="Y268" s="344">
        <f t="shared" ca="1" si="702"/>
        <v>0</v>
      </c>
      <c r="Z268" s="344">
        <f t="shared" ca="1" si="702"/>
        <v>0</v>
      </c>
      <c r="AA268" s="344">
        <f t="shared" ca="1" si="702"/>
        <v>0</v>
      </c>
      <c r="AB268" s="344">
        <f t="shared" ca="1" si="702"/>
        <v>0</v>
      </c>
      <c r="AC268" s="344">
        <f t="shared" ca="1" si="702"/>
        <v>0</v>
      </c>
      <c r="AD268" s="344">
        <f t="shared" ca="1" si="702"/>
        <v>0</v>
      </c>
      <c r="AE268" s="344">
        <f t="shared" ca="1" si="702"/>
        <v>0</v>
      </c>
      <c r="AF268" s="344">
        <f t="shared" ca="1" si="702"/>
        <v>0</v>
      </c>
      <c r="AG268" s="344">
        <f t="shared" ca="1" si="702"/>
        <v>0</v>
      </c>
      <c r="AH268" s="344">
        <f t="shared" ca="1" si="702"/>
        <v>0</v>
      </c>
      <c r="AI268" s="344">
        <f t="shared" ca="1" si="702"/>
        <v>0</v>
      </c>
      <c r="AJ268" s="344">
        <f t="shared" ca="1" si="702"/>
        <v>0</v>
      </c>
      <c r="AK268" s="344">
        <f t="shared" ca="1" si="702"/>
        <v>0</v>
      </c>
      <c r="AL268" s="344">
        <f t="shared" ca="1" si="702"/>
        <v>0</v>
      </c>
      <c r="AM268" s="344">
        <f t="shared" ca="1" si="702"/>
        <v>0</v>
      </c>
      <c r="AN268" s="344">
        <f t="shared" ca="1" si="702"/>
        <v>0</v>
      </c>
      <c r="AO268" s="344">
        <f t="shared" ca="1" si="702"/>
        <v>0</v>
      </c>
      <c r="AP268" s="344">
        <f t="shared" ca="1" si="702"/>
        <v>0</v>
      </c>
      <c r="AQ268" s="344">
        <f t="shared" ca="1" si="702"/>
        <v>0</v>
      </c>
      <c r="AR268" s="344">
        <f t="shared" ca="1" si="702"/>
        <v>0</v>
      </c>
      <c r="AS268" s="344">
        <f t="shared" ca="1" si="702"/>
        <v>0</v>
      </c>
      <c r="AT268" s="344">
        <f t="shared" ca="1" si="702"/>
        <v>0</v>
      </c>
      <c r="AU268" s="344">
        <f t="shared" ca="1" si="702"/>
        <v>0</v>
      </c>
      <c r="AV268" s="344">
        <f t="shared" ca="1" si="702"/>
        <v>0</v>
      </c>
      <c r="AW268" s="344">
        <f t="shared" ca="1" si="702"/>
        <v>0</v>
      </c>
      <c r="AX268" s="344">
        <f t="shared" ca="1" si="702"/>
        <v>0</v>
      </c>
      <c r="AY268" s="344">
        <f t="shared" ca="1" si="702"/>
        <v>0</v>
      </c>
      <c r="AZ268" s="344">
        <f t="shared" ca="1" si="702"/>
        <v>0</v>
      </c>
      <c r="BA268" s="344">
        <f t="shared" ca="1" si="702"/>
        <v>0</v>
      </c>
      <c r="BB268" s="344">
        <f t="shared" ca="1" si="702"/>
        <v>0</v>
      </c>
      <c r="BC268" s="344">
        <f t="shared" ca="1" si="702"/>
        <v>0</v>
      </c>
      <c r="BD268" s="344">
        <f t="shared" ca="1" si="702"/>
        <v>0</v>
      </c>
      <c r="BE268" s="344">
        <f t="shared" ca="1" si="702"/>
        <v>0</v>
      </c>
      <c r="BF268" s="344">
        <f t="shared" ca="1" si="702"/>
        <v>0</v>
      </c>
      <c r="BG268" s="344">
        <f t="shared" ca="1" si="702"/>
        <v>0</v>
      </c>
      <c r="BH268" s="344">
        <f t="shared" ca="1" si="702"/>
        <v>0</v>
      </c>
      <c r="BI268" s="344">
        <f t="shared" ca="1" si="702"/>
        <v>0</v>
      </c>
      <c r="BJ268" s="344">
        <f t="shared" ca="1" si="702"/>
        <v>0</v>
      </c>
      <c r="BK268" s="344">
        <f t="shared" ca="1" si="702"/>
        <v>0</v>
      </c>
      <c r="BL268" s="344">
        <f t="shared" ca="1" si="702"/>
        <v>0</v>
      </c>
      <c r="BM268" s="344">
        <f t="shared" ca="1" si="702"/>
        <v>0</v>
      </c>
      <c r="BN268" s="344">
        <f t="shared" ca="1" si="702"/>
        <v>0</v>
      </c>
      <c r="BO268" s="344">
        <f t="shared" ca="1" si="702"/>
        <v>0</v>
      </c>
      <c r="BP268" s="344">
        <f t="shared" ca="1" si="702"/>
        <v>0</v>
      </c>
      <c r="BQ268" s="344">
        <f t="shared" ref="BQ268:CS268" ca="1" si="703">IF(BQ$157="beräknas ej",0,BP268*IF(BQ$252&gt;$D$217,1,IF(BQ$252&lt;=$C$217,$C$216,$D$216))*IFERROR(INDEX($B$148:$E$154,MATCH($A268,$A$148:$A$154,0),MATCH(BQ$252,$B$146:$E$146,1)),0))</f>
        <v>0</v>
      </c>
      <c r="BR268" s="344">
        <f t="shared" ca="1" si="703"/>
        <v>0</v>
      </c>
      <c r="BS268" s="344">
        <f t="shared" ca="1" si="703"/>
        <v>0</v>
      </c>
      <c r="BT268" s="344">
        <f t="shared" ca="1" si="703"/>
        <v>0</v>
      </c>
      <c r="BU268" s="344">
        <f t="shared" si="703"/>
        <v>0</v>
      </c>
      <c r="BV268" s="344">
        <f t="shared" si="703"/>
        <v>0</v>
      </c>
      <c r="BW268" s="344">
        <f t="shared" si="703"/>
        <v>0</v>
      </c>
      <c r="BX268" s="344">
        <f t="shared" si="703"/>
        <v>0</v>
      </c>
      <c r="BY268" s="344">
        <f t="shared" si="703"/>
        <v>0</v>
      </c>
      <c r="BZ268" s="344">
        <f t="shared" si="703"/>
        <v>0</v>
      </c>
      <c r="CA268" s="344">
        <f t="shared" si="703"/>
        <v>0</v>
      </c>
      <c r="CB268" s="344">
        <f t="shared" si="703"/>
        <v>0</v>
      </c>
      <c r="CC268" s="344">
        <f t="shared" si="703"/>
        <v>0</v>
      </c>
      <c r="CD268" s="344">
        <f t="shared" si="703"/>
        <v>0</v>
      </c>
      <c r="CE268" s="344">
        <f t="shared" si="703"/>
        <v>0</v>
      </c>
      <c r="CF268" s="344">
        <f t="shared" si="703"/>
        <v>0</v>
      </c>
      <c r="CG268" s="344">
        <f t="shared" si="703"/>
        <v>0</v>
      </c>
      <c r="CH268" s="344">
        <f t="shared" si="703"/>
        <v>0</v>
      </c>
      <c r="CI268" s="344">
        <f t="shared" si="703"/>
        <v>0</v>
      </c>
      <c r="CJ268" s="344">
        <f t="shared" si="703"/>
        <v>0</v>
      </c>
      <c r="CK268" s="344">
        <f t="shared" si="703"/>
        <v>0</v>
      </c>
      <c r="CL268" s="344">
        <f t="shared" si="703"/>
        <v>0</v>
      </c>
      <c r="CM268" s="344">
        <f t="shared" si="703"/>
        <v>0</v>
      </c>
      <c r="CN268" s="344">
        <f t="shared" si="703"/>
        <v>0</v>
      </c>
      <c r="CO268" s="344">
        <f t="shared" si="703"/>
        <v>0</v>
      </c>
      <c r="CP268" s="344">
        <f t="shared" si="703"/>
        <v>0</v>
      </c>
      <c r="CQ268" s="344">
        <f t="shared" si="703"/>
        <v>0</v>
      </c>
      <c r="CR268" s="344">
        <f t="shared" si="703"/>
        <v>0</v>
      </c>
      <c r="CS268" s="344">
        <f t="shared" si="703"/>
        <v>0</v>
      </c>
    </row>
    <row r="269" spans="1:97" s="372" customFormat="1" x14ac:dyDescent="0.35">
      <c r="A269" s="337">
        <f t="shared" ref="A269:C269" si="704">A239</f>
        <v>0</v>
      </c>
      <c r="B269" s="337" t="str">
        <f t="shared" si="704"/>
        <v>0 0</v>
      </c>
      <c r="C269" s="344">
        <f t="shared" si="704"/>
        <v>0</v>
      </c>
      <c r="D269" s="344">
        <f ca="1">IFERROR('UA basår'!AD23+'UA basår'!AD53,0)</f>
        <v>0</v>
      </c>
      <c r="E269" s="344">
        <f t="shared" ref="E269:BP269" ca="1" si="705">IF(E$157="beräknas ej",0,D269*IF(E$252&gt;$D$217,1,IF(E$252&lt;=$C$217,$C$216,$D$216))*IFERROR(INDEX($B$148:$E$154,MATCH($A269,$A$148:$A$154,0),MATCH(E$252,$B$146:$E$146,1)),0))</f>
        <v>0</v>
      </c>
      <c r="F269" s="344">
        <f t="shared" ca="1" si="705"/>
        <v>0</v>
      </c>
      <c r="G269" s="344">
        <f t="shared" ca="1" si="705"/>
        <v>0</v>
      </c>
      <c r="H269" s="344">
        <f t="shared" ca="1" si="705"/>
        <v>0</v>
      </c>
      <c r="I269" s="344">
        <f t="shared" ca="1" si="705"/>
        <v>0</v>
      </c>
      <c r="J269" s="344">
        <f t="shared" ca="1" si="705"/>
        <v>0</v>
      </c>
      <c r="K269" s="344">
        <f t="shared" ca="1" si="705"/>
        <v>0</v>
      </c>
      <c r="L269" s="344">
        <f t="shared" ca="1" si="705"/>
        <v>0</v>
      </c>
      <c r="M269" s="344">
        <f t="shared" ca="1" si="705"/>
        <v>0</v>
      </c>
      <c r="N269" s="344">
        <f t="shared" ca="1" si="705"/>
        <v>0</v>
      </c>
      <c r="O269" s="344">
        <f t="shared" ca="1" si="705"/>
        <v>0</v>
      </c>
      <c r="P269" s="344">
        <f t="shared" ca="1" si="705"/>
        <v>0</v>
      </c>
      <c r="Q269" s="344">
        <f t="shared" ca="1" si="705"/>
        <v>0</v>
      </c>
      <c r="R269" s="344">
        <f t="shared" ca="1" si="705"/>
        <v>0</v>
      </c>
      <c r="S269" s="344">
        <f t="shared" ca="1" si="705"/>
        <v>0</v>
      </c>
      <c r="T269" s="344">
        <f t="shared" ca="1" si="705"/>
        <v>0</v>
      </c>
      <c r="U269" s="344">
        <f t="shared" ca="1" si="705"/>
        <v>0</v>
      </c>
      <c r="V269" s="344">
        <f t="shared" ca="1" si="705"/>
        <v>0</v>
      </c>
      <c r="W269" s="344">
        <f t="shared" ca="1" si="705"/>
        <v>0</v>
      </c>
      <c r="X269" s="344">
        <f t="shared" ca="1" si="705"/>
        <v>0</v>
      </c>
      <c r="Y269" s="344">
        <f t="shared" ca="1" si="705"/>
        <v>0</v>
      </c>
      <c r="Z269" s="344">
        <f t="shared" ca="1" si="705"/>
        <v>0</v>
      </c>
      <c r="AA269" s="344">
        <f t="shared" ca="1" si="705"/>
        <v>0</v>
      </c>
      <c r="AB269" s="344">
        <f t="shared" ca="1" si="705"/>
        <v>0</v>
      </c>
      <c r="AC269" s="344">
        <f t="shared" ca="1" si="705"/>
        <v>0</v>
      </c>
      <c r="AD269" s="344">
        <f t="shared" ca="1" si="705"/>
        <v>0</v>
      </c>
      <c r="AE269" s="344">
        <f t="shared" ca="1" si="705"/>
        <v>0</v>
      </c>
      <c r="AF269" s="344">
        <f t="shared" ca="1" si="705"/>
        <v>0</v>
      </c>
      <c r="AG269" s="344">
        <f t="shared" ca="1" si="705"/>
        <v>0</v>
      </c>
      <c r="AH269" s="344">
        <f t="shared" ca="1" si="705"/>
        <v>0</v>
      </c>
      <c r="AI269" s="344">
        <f t="shared" ca="1" si="705"/>
        <v>0</v>
      </c>
      <c r="AJ269" s="344">
        <f t="shared" ca="1" si="705"/>
        <v>0</v>
      </c>
      <c r="AK269" s="344">
        <f t="shared" ca="1" si="705"/>
        <v>0</v>
      </c>
      <c r="AL269" s="344">
        <f t="shared" ca="1" si="705"/>
        <v>0</v>
      </c>
      <c r="AM269" s="344">
        <f t="shared" ca="1" si="705"/>
        <v>0</v>
      </c>
      <c r="AN269" s="344">
        <f t="shared" ca="1" si="705"/>
        <v>0</v>
      </c>
      <c r="AO269" s="344">
        <f t="shared" ca="1" si="705"/>
        <v>0</v>
      </c>
      <c r="AP269" s="344">
        <f t="shared" ca="1" si="705"/>
        <v>0</v>
      </c>
      <c r="AQ269" s="344">
        <f t="shared" ca="1" si="705"/>
        <v>0</v>
      </c>
      <c r="AR269" s="344">
        <f t="shared" ca="1" si="705"/>
        <v>0</v>
      </c>
      <c r="AS269" s="344">
        <f t="shared" ca="1" si="705"/>
        <v>0</v>
      </c>
      <c r="AT269" s="344">
        <f t="shared" ca="1" si="705"/>
        <v>0</v>
      </c>
      <c r="AU269" s="344">
        <f t="shared" ca="1" si="705"/>
        <v>0</v>
      </c>
      <c r="AV269" s="344">
        <f t="shared" ca="1" si="705"/>
        <v>0</v>
      </c>
      <c r="AW269" s="344">
        <f t="shared" ca="1" si="705"/>
        <v>0</v>
      </c>
      <c r="AX269" s="344">
        <f t="shared" ca="1" si="705"/>
        <v>0</v>
      </c>
      <c r="AY269" s="344">
        <f t="shared" ca="1" si="705"/>
        <v>0</v>
      </c>
      <c r="AZ269" s="344">
        <f t="shared" ca="1" si="705"/>
        <v>0</v>
      </c>
      <c r="BA269" s="344">
        <f t="shared" ca="1" si="705"/>
        <v>0</v>
      </c>
      <c r="BB269" s="344">
        <f t="shared" ca="1" si="705"/>
        <v>0</v>
      </c>
      <c r="BC269" s="344">
        <f t="shared" ca="1" si="705"/>
        <v>0</v>
      </c>
      <c r="BD269" s="344">
        <f t="shared" ca="1" si="705"/>
        <v>0</v>
      </c>
      <c r="BE269" s="344">
        <f t="shared" ca="1" si="705"/>
        <v>0</v>
      </c>
      <c r="BF269" s="344">
        <f t="shared" ca="1" si="705"/>
        <v>0</v>
      </c>
      <c r="BG269" s="344">
        <f t="shared" ca="1" si="705"/>
        <v>0</v>
      </c>
      <c r="BH269" s="344">
        <f t="shared" ca="1" si="705"/>
        <v>0</v>
      </c>
      <c r="BI269" s="344">
        <f t="shared" ca="1" si="705"/>
        <v>0</v>
      </c>
      <c r="BJ269" s="344">
        <f t="shared" ca="1" si="705"/>
        <v>0</v>
      </c>
      <c r="BK269" s="344">
        <f t="shared" ca="1" si="705"/>
        <v>0</v>
      </c>
      <c r="BL269" s="344">
        <f t="shared" ca="1" si="705"/>
        <v>0</v>
      </c>
      <c r="BM269" s="344">
        <f t="shared" ca="1" si="705"/>
        <v>0</v>
      </c>
      <c r="BN269" s="344">
        <f t="shared" ca="1" si="705"/>
        <v>0</v>
      </c>
      <c r="BO269" s="344">
        <f t="shared" ca="1" si="705"/>
        <v>0</v>
      </c>
      <c r="BP269" s="344">
        <f t="shared" ca="1" si="705"/>
        <v>0</v>
      </c>
      <c r="BQ269" s="344">
        <f t="shared" ref="BQ269:CS269" ca="1" si="706">IF(BQ$157="beräknas ej",0,BP269*IF(BQ$252&gt;$D$217,1,IF(BQ$252&lt;=$C$217,$C$216,$D$216))*IFERROR(INDEX($B$148:$E$154,MATCH($A269,$A$148:$A$154,0),MATCH(BQ$252,$B$146:$E$146,1)),0))</f>
        <v>0</v>
      </c>
      <c r="BR269" s="344">
        <f t="shared" ca="1" si="706"/>
        <v>0</v>
      </c>
      <c r="BS269" s="344">
        <f t="shared" ca="1" si="706"/>
        <v>0</v>
      </c>
      <c r="BT269" s="344">
        <f t="shared" ca="1" si="706"/>
        <v>0</v>
      </c>
      <c r="BU269" s="344">
        <f t="shared" si="706"/>
        <v>0</v>
      </c>
      <c r="BV269" s="344">
        <f t="shared" si="706"/>
        <v>0</v>
      </c>
      <c r="BW269" s="344">
        <f t="shared" si="706"/>
        <v>0</v>
      </c>
      <c r="BX269" s="344">
        <f t="shared" si="706"/>
        <v>0</v>
      </c>
      <c r="BY269" s="344">
        <f t="shared" si="706"/>
        <v>0</v>
      </c>
      <c r="BZ269" s="344">
        <f t="shared" si="706"/>
        <v>0</v>
      </c>
      <c r="CA269" s="344">
        <f t="shared" si="706"/>
        <v>0</v>
      </c>
      <c r="CB269" s="344">
        <f t="shared" si="706"/>
        <v>0</v>
      </c>
      <c r="CC269" s="344">
        <f t="shared" si="706"/>
        <v>0</v>
      </c>
      <c r="CD269" s="344">
        <f t="shared" si="706"/>
        <v>0</v>
      </c>
      <c r="CE269" s="344">
        <f t="shared" si="706"/>
        <v>0</v>
      </c>
      <c r="CF269" s="344">
        <f t="shared" si="706"/>
        <v>0</v>
      </c>
      <c r="CG269" s="344">
        <f t="shared" si="706"/>
        <v>0</v>
      </c>
      <c r="CH269" s="344">
        <f t="shared" si="706"/>
        <v>0</v>
      </c>
      <c r="CI269" s="344">
        <f t="shared" si="706"/>
        <v>0</v>
      </c>
      <c r="CJ269" s="344">
        <f t="shared" si="706"/>
        <v>0</v>
      </c>
      <c r="CK269" s="344">
        <f t="shared" si="706"/>
        <v>0</v>
      </c>
      <c r="CL269" s="344">
        <f t="shared" si="706"/>
        <v>0</v>
      </c>
      <c r="CM269" s="344">
        <f t="shared" si="706"/>
        <v>0</v>
      </c>
      <c r="CN269" s="344">
        <f t="shared" si="706"/>
        <v>0</v>
      </c>
      <c r="CO269" s="344">
        <f t="shared" si="706"/>
        <v>0</v>
      </c>
      <c r="CP269" s="344">
        <f t="shared" si="706"/>
        <v>0</v>
      </c>
      <c r="CQ269" s="344">
        <f t="shared" si="706"/>
        <v>0</v>
      </c>
      <c r="CR269" s="344">
        <f t="shared" si="706"/>
        <v>0</v>
      </c>
      <c r="CS269" s="344">
        <f t="shared" si="706"/>
        <v>0</v>
      </c>
    </row>
    <row r="270" spans="1:97" s="372" customFormat="1" x14ac:dyDescent="0.35">
      <c r="A270" s="337">
        <f t="shared" ref="A270:C270" si="707">A240</f>
        <v>0</v>
      </c>
      <c r="B270" s="337" t="str">
        <f t="shared" si="707"/>
        <v>0 0</v>
      </c>
      <c r="C270" s="344">
        <f t="shared" si="707"/>
        <v>0</v>
      </c>
      <c r="D270" s="344">
        <f ca="1">IFERROR('UA basår'!AD24+'UA basår'!AD54,0)</f>
        <v>0</v>
      </c>
      <c r="E270" s="344">
        <f t="shared" ref="E270:BP270" ca="1" si="708">IF(E$157="beräknas ej",0,D270*IF(E$252&gt;$D$217,1,IF(E$252&lt;=$C$217,$C$216,$D$216))*IFERROR(INDEX($B$148:$E$154,MATCH($A270,$A$148:$A$154,0),MATCH(E$252,$B$146:$E$146,1)),0))</f>
        <v>0</v>
      </c>
      <c r="F270" s="344">
        <f t="shared" ca="1" si="708"/>
        <v>0</v>
      </c>
      <c r="G270" s="344">
        <f t="shared" ca="1" si="708"/>
        <v>0</v>
      </c>
      <c r="H270" s="344">
        <f t="shared" ca="1" si="708"/>
        <v>0</v>
      </c>
      <c r="I270" s="344">
        <f t="shared" ca="1" si="708"/>
        <v>0</v>
      </c>
      <c r="J270" s="344">
        <f t="shared" ca="1" si="708"/>
        <v>0</v>
      </c>
      <c r="K270" s="344">
        <f t="shared" ca="1" si="708"/>
        <v>0</v>
      </c>
      <c r="L270" s="344">
        <f t="shared" ca="1" si="708"/>
        <v>0</v>
      </c>
      <c r="M270" s="344">
        <f t="shared" ca="1" si="708"/>
        <v>0</v>
      </c>
      <c r="N270" s="344">
        <f t="shared" ca="1" si="708"/>
        <v>0</v>
      </c>
      <c r="O270" s="344">
        <f t="shared" ca="1" si="708"/>
        <v>0</v>
      </c>
      <c r="P270" s="344">
        <f t="shared" ca="1" si="708"/>
        <v>0</v>
      </c>
      <c r="Q270" s="344">
        <f t="shared" ca="1" si="708"/>
        <v>0</v>
      </c>
      <c r="R270" s="344">
        <f t="shared" ca="1" si="708"/>
        <v>0</v>
      </c>
      <c r="S270" s="344">
        <f t="shared" ca="1" si="708"/>
        <v>0</v>
      </c>
      <c r="T270" s="344">
        <f t="shared" ca="1" si="708"/>
        <v>0</v>
      </c>
      <c r="U270" s="344">
        <f t="shared" ca="1" si="708"/>
        <v>0</v>
      </c>
      <c r="V270" s="344">
        <f t="shared" ca="1" si="708"/>
        <v>0</v>
      </c>
      <c r="W270" s="344">
        <f t="shared" ca="1" si="708"/>
        <v>0</v>
      </c>
      <c r="X270" s="344">
        <f t="shared" ca="1" si="708"/>
        <v>0</v>
      </c>
      <c r="Y270" s="344">
        <f t="shared" ca="1" si="708"/>
        <v>0</v>
      </c>
      <c r="Z270" s="344">
        <f t="shared" ca="1" si="708"/>
        <v>0</v>
      </c>
      <c r="AA270" s="344">
        <f t="shared" ca="1" si="708"/>
        <v>0</v>
      </c>
      <c r="AB270" s="344">
        <f t="shared" ca="1" si="708"/>
        <v>0</v>
      </c>
      <c r="AC270" s="344">
        <f t="shared" ca="1" si="708"/>
        <v>0</v>
      </c>
      <c r="AD270" s="344">
        <f t="shared" ca="1" si="708"/>
        <v>0</v>
      </c>
      <c r="AE270" s="344">
        <f t="shared" ca="1" si="708"/>
        <v>0</v>
      </c>
      <c r="AF270" s="344">
        <f t="shared" ca="1" si="708"/>
        <v>0</v>
      </c>
      <c r="AG270" s="344">
        <f t="shared" ca="1" si="708"/>
        <v>0</v>
      </c>
      <c r="AH270" s="344">
        <f t="shared" ca="1" si="708"/>
        <v>0</v>
      </c>
      <c r="AI270" s="344">
        <f t="shared" ca="1" si="708"/>
        <v>0</v>
      </c>
      <c r="AJ270" s="344">
        <f t="shared" ca="1" si="708"/>
        <v>0</v>
      </c>
      <c r="AK270" s="344">
        <f t="shared" ca="1" si="708"/>
        <v>0</v>
      </c>
      <c r="AL270" s="344">
        <f t="shared" ca="1" si="708"/>
        <v>0</v>
      </c>
      <c r="AM270" s="344">
        <f t="shared" ca="1" si="708"/>
        <v>0</v>
      </c>
      <c r="AN270" s="344">
        <f t="shared" ca="1" si="708"/>
        <v>0</v>
      </c>
      <c r="AO270" s="344">
        <f t="shared" ca="1" si="708"/>
        <v>0</v>
      </c>
      <c r="AP270" s="344">
        <f t="shared" ca="1" si="708"/>
        <v>0</v>
      </c>
      <c r="AQ270" s="344">
        <f t="shared" ca="1" si="708"/>
        <v>0</v>
      </c>
      <c r="AR270" s="344">
        <f t="shared" ca="1" si="708"/>
        <v>0</v>
      </c>
      <c r="AS270" s="344">
        <f t="shared" ca="1" si="708"/>
        <v>0</v>
      </c>
      <c r="AT270" s="344">
        <f t="shared" ca="1" si="708"/>
        <v>0</v>
      </c>
      <c r="AU270" s="344">
        <f t="shared" ca="1" si="708"/>
        <v>0</v>
      </c>
      <c r="AV270" s="344">
        <f t="shared" ca="1" si="708"/>
        <v>0</v>
      </c>
      <c r="AW270" s="344">
        <f t="shared" ca="1" si="708"/>
        <v>0</v>
      </c>
      <c r="AX270" s="344">
        <f t="shared" ca="1" si="708"/>
        <v>0</v>
      </c>
      <c r="AY270" s="344">
        <f t="shared" ca="1" si="708"/>
        <v>0</v>
      </c>
      <c r="AZ270" s="344">
        <f t="shared" ca="1" si="708"/>
        <v>0</v>
      </c>
      <c r="BA270" s="344">
        <f t="shared" ca="1" si="708"/>
        <v>0</v>
      </c>
      <c r="BB270" s="344">
        <f t="shared" ca="1" si="708"/>
        <v>0</v>
      </c>
      <c r="BC270" s="344">
        <f t="shared" ca="1" si="708"/>
        <v>0</v>
      </c>
      <c r="BD270" s="344">
        <f t="shared" ca="1" si="708"/>
        <v>0</v>
      </c>
      <c r="BE270" s="344">
        <f t="shared" ca="1" si="708"/>
        <v>0</v>
      </c>
      <c r="BF270" s="344">
        <f t="shared" ca="1" si="708"/>
        <v>0</v>
      </c>
      <c r="BG270" s="344">
        <f t="shared" ca="1" si="708"/>
        <v>0</v>
      </c>
      <c r="BH270" s="344">
        <f t="shared" ca="1" si="708"/>
        <v>0</v>
      </c>
      <c r="BI270" s="344">
        <f t="shared" ca="1" si="708"/>
        <v>0</v>
      </c>
      <c r="BJ270" s="344">
        <f t="shared" ca="1" si="708"/>
        <v>0</v>
      </c>
      <c r="BK270" s="344">
        <f t="shared" ca="1" si="708"/>
        <v>0</v>
      </c>
      <c r="BL270" s="344">
        <f t="shared" ca="1" si="708"/>
        <v>0</v>
      </c>
      <c r="BM270" s="344">
        <f t="shared" ca="1" si="708"/>
        <v>0</v>
      </c>
      <c r="BN270" s="344">
        <f t="shared" ca="1" si="708"/>
        <v>0</v>
      </c>
      <c r="BO270" s="344">
        <f t="shared" ca="1" si="708"/>
        <v>0</v>
      </c>
      <c r="BP270" s="344">
        <f t="shared" ca="1" si="708"/>
        <v>0</v>
      </c>
      <c r="BQ270" s="344">
        <f t="shared" ref="BQ270:CS270" ca="1" si="709">IF(BQ$157="beräknas ej",0,BP270*IF(BQ$252&gt;$D$217,1,IF(BQ$252&lt;=$C$217,$C$216,$D$216))*IFERROR(INDEX($B$148:$E$154,MATCH($A270,$A$148:$A$154,0),MATCH(BQ$252,$B$146:$E$146,1)),0))</f>
        <v>0</v>
      </c>
      <c r="BR270" s="344">
        <f t="shared" ca="1" si="709"/>
        <v>0</v>
      </c>
      <c r="BS270" s="344">
        <f t="shared" ca="1" si="709"/>
        <v>0</v>
      </c>
      <c r="BT270" s="344">
        <f t="shared" ca="1" si="709"/>
        <v>0</v>
      </c>
      <c r="BU270" s="344">
        <f t="shared" si="709"/>
        <v>0</v>
      </c>
      <c r="BV270" s="344">
        <f t="shared" si="709"/>
        <v>0</v>
      </c>
      <c r="BW270" s="344">
        <f t="shared" si="709"/>
        <v>0</v>
      </c>
      <c r="BX270" s="344">
        <f t="shared" si="709"/>
        <v>0</v>
      </c>
      <c r="BY270" s="344">
        <f t="shared" si="709"/>
        <v>0</v>
      </c>
      <c r="BZ270" s="344">
        <f t="shared" si="709"/>
        <v>0</v>
      </c>
      <c r="CA270" s="344">
        <f t="shared" si="709"/>
        <v>0</v>
      </c>
      <c r="CB270" s="344">
        <f t="shared" si="709"/>
        <v>0</v>
      </c>
      <c r="CC270" s="344">
        <f t="shared" si="709"/>
        <v>0</v>
      </c>
      <c r="CD270" s="344">
        <f t="shared" si="709"/>
        <v>0</v>
      </c>
      <c r="CE270" s="344">
        <f t="shared" si="709"/>
        <v>0</v>
      </c>
      <c r="CF270" s="344">
        <f t="shared" si="709"/>
        <v>0</v>
      </c>
      <c r="CG270" s="344">
        <f t="shared" si="709"/>
        <v>0</v>
      </c>
      <c r="CH270" s="344">
        <f t="shared" si="709"/>
        <v>0</v>
      </c>
      <c r="CI270" s="344">
        <f t="shared" si="709"/>
        <v>0</v>
      </c>
      <c r="CJ270" s="344">
        <f t="shared" si="709"/>
        <v>0</v>
      </c>
      <c r="CK270" s="344">
        <f t="shared" si="709"/>
        <v>0</v>
      </c>
      <c r="CL270" s="344">
        <f t="shared" si="709"/>
        <v>0</v>
      </c>
      <c r="CM270" s="344">
        <f t="shared" si="709"/>
        <v>0</v>
      </c>
      <c r="CN270" s="344">
        <f t="shared" si="709"/>
        <v>0</v>
      </c>
      <c r="CO270" s="344">
        <f t="shared" si="709"/>
        <v>0</v>
      </c>
      <c r="CP270" s="344">
        <f t="shared" si="709"/>
        <v>0</v>
      </c>
      <c r="CQ270" s="344">
        <f t="shared" si="709"/>
        <v>0</v>
      </c>
      <c r="CR270" s="344">
        <f t="shared" si="709"/>
        <v>0</v>
      </c>
      <c r="CS270" s="344">
        <f t="shared" si="709"/>
        <v>0</v>
      </c>
    </row>
    <row r="271" spans="1:97" s="372" customFormat="1" x14ac:dyDescent="0.35">
      <c r="A271" s="337">
        <f t="shared" ref="A271:C271" si="710">A241</f>
        <v>0</v>
      </c>
      <c r="B271" s="337" t="str">
        <f t="shared" si="710"/>
        <v>0 0</v>
      </c>
      <c r="C271" s="344">
        <f t="shared" si="710"/>
        <v>0</v>
      </c>
      <c r="D271" s="344">
        <f ca="1">IFERROR('UA basår'!AD25+'UA basår'!AD55,0)</f>
        <v>0</v>
      </c>
      <c r="E271" s="344">
        <f t="shared" ref="E271:BP271" ca="1" si="711">IF(E$157="beräknas ej",0,D271*IF(E$252&gt;$D$217,1,IF(E$252&lt;=$C$217,$C$216,$D$216))*IFERROR(INDEX($B$148:$E$154,MATCH($A271,$A$148:$A$154,0),MATCH(E$252,$B$146:$E$146,1)),0))</f>
        <v>0</v>
      </c>
      <c r="F271" s="344">
        <f t="shared" ca="1" si="711"/>
        <v>0</v>
      </c>
      <c r="G271" s="344">
        <f t="shared" ca="1" si="711"/>
        <v>0</v>
      </c>
      <c r="H271" s="344">
        <f t="shared" ca="1" si="711"/>
        <v>0</v>
      </c>
      <c r="I271" s="344">
        <f t="shared" ca="1" si="711"/>
        <v>0</v>
      </c>
      <c r="J271" s="344">
        <f t="shared" ca="1" si="711"/>
        <v>0</v>
      </c>
      <c r="K271" s="344">
        <f t="shared" ca="1" si="711"/>
        <v>0</v>
      </c>
      <c r="L271" s="344">
        <f t="shared" ca="1" si="711"/>
        <v>0</v>
      </c>
      <c r="M271" s="344">
        <f t="shared" ca="1" si="711"/>
        <v>0</v>
      </c>
      <c r="N271" s="344">
        <f t="shared" ca="1" si="711"/>
        <v>0</v>
      </c>
      <c r="O271" s="344">
        <f t="shared" ca="1" si="711"/>
        <v>0</v>
      </c>
      <c r="P271" s="344">
        <f t="shared" ca="1" si="711"/>
        <v>0</v>
      </c>
      <c r="Q271" s="344">
        <f t="shared" ca="1" si="711"/>
        <v>0</v>
      </c>
      <c r="R271" s="344">
        <f t="shared" ca="1" si="711"/>
        <v>0</v>
      </c>
      <c r="S271" s="344">
        <f t="shared" ca="1" si="711"/>
        <v>0</v>
      </c>
      <c r="T271" s="344">
        <f t="shared" ca="1" si="711"/>
        <v>0</v>
      </c>
      <c r="U271" s="344">
        <f t="shared" ca="1" si="711"/>
        <v>0</v>
      </c>
      <c r="V271" s="344">
        <f t="shared" ca="1" si="711"/>
        <v>0</v>
      </c>
      <c r="W271" s="344">
        <f t="shared" ca="1" si="711"/>
        <v>0</v>
      </c>
      <c r="X271" s="344">
        <f t="shared" ca="1" si="711"/>
        <v>0</v>
      </c>
      <c r="Y271" s="344">
        <f t="shared" ca="1" si="711"/>
        <v>0</v>
      </c>
      <c r="Z271" s="344">
        <f t="shared" ca="1" si="711"/>
        <v>0</v>
      </c>
      <c r="AA271" s="344">
        <f t="shared" ca="1" si="711"/>
        <v>0</v>
      </c>
      <c r="AB271" s="344">
        <f t="shared" ca="1" si="711"/>
        <v>0</v>
      </c>
      <c r="AC271" s="344">
        <f t="shared" ca="1" si="711"/>
        <v>0</v>
      </c>
      <c r="AD271" s="344">
        <f t="shared" ca="1" si="711"/>
        <v>0</v>
      </c>
      <c r="AE271" s="344">
        <f t="shared" ca="1" si="711"/>
        <v>0</v>
      </c>
      <c r="AF271" s="344">
        <f t="shared" ca="1" si="711"/>
        <v>0</v>
      </c>
      <c r="AG271" s="344">
        <f t="shared" ca="1" si="711"/>
        <v>0</v>
      </c>
      <c r="AH271" s="344">
        <f t="shared" ca="1" si="711"/>
        <v>0</v>
      </c>
      <c r="AI271" s="344">
        <f t="shared" ca="1" si="711"/>
        <v>0</v>
      </c>
      <c r="AJ271" s="344">
        <f t="shared" ca="1" si="711"/>
        <v>0</v>
      </c>
      <c r="AK271" s="344">
        <f t="shared" ca="1" si="711"/>
        <v>0</v>
      </c>
      <c r="AL271" s="344">
        <f t="shared" ca="1" si="711"/>
        <v>0</v>
      </c>
      <c r="AM271" s="344">
        <f t="shared" ca="1" si="711"/>
        <v>0</v>
      </c>
      <c r="AN271" s="344">
        <f t="shared" ca="1" si="711"/>
        <v>0</v>
      </c>
      <c r="AO271" s="344">
        <f t="shared" ca="1" si="711"/>
        <v>0</v>
      </c>
      <c r="AP271" s="344">
        <f t="shared" ca="1" si="711"/>
        <v>0</v>
      </c>
      <c r="AQ271" s="344">
        <f t="shared" ca="1" si="711"/>
        <v>0</v>
      </c>
      <c r="AR271" s="344">
        <f t="shared" ca="1" si="711"/>
        <v>0</v>
      </c>
      <c r="AS271" s="344">
        <f t="shared" ca="1" si="711"/>
        <v>0</v>
      </c>
      <c r="AT271" s="344">
        <f t="shared" ca="1" si="711"/>
        <v>0</v>
      </c>
      <c r="AU271" s="344">
        <f t="shared" ca="1" si="711"/>
        <v>0</v>
      </c>
      <c r="AV271" s="344">
        <f t="shared" ca="1" si="711"/>
        <v>0</v>
      </c>
      <c r="AW271" s="344">
        <f t="shared" ca="1" si="711"/>
        <v>0</v>
      </c>
      <c r="AX271" s="344">
        <f t="shared" ca="1" si="711"/>
        <v>0</v>
      </c>
      <c r="AY271" s="344">
        <f t="shared" ca="1" si="711"/>
        <v>0</v>
      </c>
      <c r="AZ271" s="344">
        <f t="shared" ca="1" si="711"/>
        <v>0</v>
      </c>
      <c r="BA271" s="344">
        <f t="shared" ca="1" si="711"/>
        <v>0</v>
      </c>
      <c r="BB271" s="344">
        <f t="shared" ca="1" si="711"/>
        <v>0</v>
      </c>
      <c r="BC271" s="344">
        <f t="shared" ca="1" si="711"/>
        <v>0</v>
      </c>
      <c r="BD271" s="344">
        <f t="shared" ca="1" si="711"/>
        <v>0</v>
      </c>
      <c r="BE271" s="344">
        <f t="shared" ca="1" si="711"/>
        <v>0</v>
      </c>
      <c r="BF271" s="344">
        <f t="shared" ca="1" si="711"/>
        <v>0</v>
      </c>
      <c r="BG271" s="344">
        <f t="shared" ca="1" si="711"/>
        <v>0</v>
      </c>
      <c r="BH271" s="344">
        <f t="shared" ca="1" si="711"/>
        <v>0</v>
      </c>
      <c r="BI271" s="344">
        <f t="shared" ca="1" si="711"/>
        <v>0</v>
      </c>
      <c r="BJ271" s="344">
        <f t="shared" ca="1" si="711"/>
        <v>0</v>
      </c>
      <c r="BK271" s="344">
        <f t="shared" ca="1" si="711"/>
        <v>0</v>
      </c>
      <c r="BL271" s="344">
        <f t="shared" ca="1" si="711"/>
        <v>0</v>
      </c>
      <c r="BM271" s="344">
        <f t="shared" ca="1" si="711"/>
        <v>0</v>
      </c>
      <c r="BN271" s="344">
        <f t="shared" ca="1" si="711"/>
        <v>0</v>
      </c>
      <c r="BO271" s="344">
        <f t="shared" ca="1" si="711"/>
        <v>0</v>
      </c>
      <c r="BP271" s="344">
        <f t="shared" ca="1" si="711"/>
        <v>0</v>
      </c>
      <c r="BQ271" s="344">
        <f t="shared" ref="BQ271:CS271" ca="1" si="712">IF(BQ$157="beräknas ej",0,BP271*IF(BQ$252&gt;$D$217,1,IF(BQ$252&lt;=$C$217,$C$216,$D$216))*IFERROR(INDEX($B$148:$E$154,MATCH($A271,$A$148:$A$154,0),MATCH(BQ$252,$B$146:$E$146,1)),0))</f>
        <v>0</v>
      </c>
      <c r="BR271" s="344">
        <f t="shared" ca="1" si="712"/>
        <v>0</v>
      </c>
      <c r="BS271" s="344">
        <f t="shared" ca="1" si="712"/>
        <v>0</v>
      </c>
      <c r="BT271" s="344">
        <f t="shared" ca="1" si="712"/>
        <v>0</v>
      </c>
      <c r="BU271" s="344">
        <f t="shared" si="712"/>
        <v>0</v>
      </c>
      <c r="BV271" s="344">
        <f t="shared" si="712"/>
        <v>0</v>
      </c>
      <c r="BW271" s="344">
        <f t="shared" si="712"/>
        <v>0</v>
      </c>
      <c r="BX271" s="344">
        <f t="shared" si="712"/>
        <v>0</v>
      </c>
      <c r="BY271" s="344">
        <f t="shared" si="712"/>
        <v>0</v>
      </c>
      <c r="BZ271" s="344">
        <f t="shared" si="712"/>
        <v>0</v>
      </c>
      <c r="CA271" s="344">
        <f t="shared" si="712"/>
        <v>0</v>
      </c>
      <c r="CB271" s="344">
        <f t="shared" si="712"/>
        <v>0</v>
      </c>
      <c r="CC271" s="344">
        <f t="shared" si="712"/>
        <v>0</v>
      </c>
      <c r="CD271" s="344">
        <f t="shared" si="712"/>
        <v>0</v>
      </c>
      <c r="CE271" s="344">
        <f t="shared" si="712"/>
        <v>0</v>
      </c>
      <c r="CF271" s="344">
        <f t="shared" si="712"/>
        <v>0</v>
      </c>
      <c r="CG271" s="344">
        <f t="shared" si="712"/>
        <v>0</v>
      </c>
      <c r="CH271" s="344">
        <f t="shared" si="712"/>
        <v>0</v>
      </c>
      <c r="CI271" s="344">
        <f t="shared" si="712"/>
        <v>0</v>
      </c>
      <c r="CJ271" s="344">
        <f t="shared" si="712"/>
        <v>0</v>
      </c>
      <c r="CK271" s="344">
        <f t="shared" si="712"/>
        <v>0</v>
      </c>
      <c r="CL271" s="344">
        <f t="shared" si="712"/>
        <v>0</v>
      </c>
      <c r="CM271" s="344">
        <f t="shared" si="712"/>
        <v>0</v>
      </c>
      <c r="CN271" s="344">
        <f t="shared" si="712"/>
        <v>0</v>
      </c>
      <c r="CO271" s="344">
        <f t="shared" si="712"/>
        <v>0</v>
      </c>
      <c r="CP271" s="344">
        <f t="shared" si="712"/>
        <v>0</v>
      </c>
      <c r="CQ271" s="344">
        <f t="shared" si="712"/>
        <v>0</v>
      </c>
      <c r="CR271" s="344">
        <f t="shared" si="712"/>
        <v>0</v>
      </c>
      <c r="CS271" s="344">
        <f t="shared" si="712"/>
        <v>0</v>
      </c>
    </row>
    <row r="272" spans="1:97" s="372" customFormat="1" x14ac:dyDescent="0.35">
      <c r="A272" s="337">
        <f t="shared" ref="A272:C272" si="713">A242</f>
        <v>0</v>
      </c>
      <c r="B272" s="337" t="str">
        <f t="shared" si="713"/>
        <v>0 0</v>
      </c>
      <c r="C272" s="344">
        <f t="shared" si="713"/>
        <v>0</v>
      </c>
      <c r="D272" s="344">
        <f ca="1">IFERROR('UA basår'!AD26+'UA basår'!AD56,0)</f>
        <v>0</v>
      </c>
      <c r="E272" s="344">
        <f t="shared" ref="E272:BP272" ca="1" si="714">IF(E$157="beräknas ej",0,D272*IF(E$252&gt;$D$217,1,IF(E$252&lt;=$C$217,$C$216,$D$216))*IFERROR(INDEX($B$148:$E$154,MATCH($A272,$A$148:$A$154,0),MATCH(E$252,$B$146:$E$146,1)),0))</f>
        <v>0</v>
      </c>
      <c r="F272" s="344">
        <f t="shared" ca="1" si="714"/>
        <v>0</v>
      </c>
      <c r="G272" s="344">
        <f t="shared" ca="1" si="714"/>
        <v>0</v>
      </c>
      <c r="H272" s="344">
        <f t="shared" ca="1" si="714"/>
        <v>0</v>
      </c>
      <c r="I272" s="344">
        <f t="shared" ca="1" si="714"/>
        <v>0</v>
      </c>
      <c r="J272" s="344">
        <f t="shared" ca="1" si="714"/>
        <v>0</v>
      </c>
      <c r="K272" s="344">
        <f t="shared" ca="1" si="714"/>
        <v>0</v>
      </c>
      <c r="L272" s="344">
        <f t="shared" ca="1" si="714"/>
        <v>0</v>
      </c>
      <c r="M272" s="344">
        <f t="shared" ca="1" si="714"/>
        <v>0</v>
      </c>
      <c r="N272" s="344">
        <f t="shared" ca="1" si="714"/>
        <v>0</v>
      </c>
      <c r="O272" s="344">
        <f t="shared" ca="1" si="714"/>
        <v>0</v>
      </c>
      <c r="P272" s="344">
        <f t="shared" ca="1" si="714"/>
        <v>0</v>
      </c>
      <c r="Q272" s="344">
        <f t="shared" ca="1" si="714"/>
        <v>0</v>
      </c>
      <c r="R272" s="344">
        <f t="shared" ca="1" si="714"/>
        <v>0</v>
      </c>
      <c r="S272" s="344">
        <f t="shared" ca="1" si="714"/>
        <v>0</v>
      </c>
      <c r="T272" s="344">
        <f t="shared" ca="1" si="714"/>
        <v>0</v>
      </c>
      <c r="U272" s="344">
        <f t="shared" ca="1" si="714"/>
        <v>0</v>
      </c>
      <c r="V272" s="344">
        <f t="shared" ca="1" si="714"/>
        <v>0</v>
      </c>
      <c r="W272" s="344">
        <f t="shared" ca="1" si="714"/>
        <v>0</v>
      </c>
      <c r="X272" s="344">
        <f t="shared" ca="1" si="714"/>
        <v>0</v>
      </c>
      <c r="Y272" s="344">
        <f t="shared" ca="1" si="714"/>
        <v>0</v>
      </c>
      <c r="Z272" s="344">
        <f t="shared" ca="1" si="714"/>
        <v>0</v>
      </c>
      <c r="AA272" s="344">
        <f t="shared" ca="1" si="714"/>
        <v>0</v>
      </c>
      <c r="AB272" s="344">
        <f t="shared" ca="1" si="714"/>
        <v>0</v>
      </c>
      <c r="AC272" s="344">
        <f t="shared" ca="1" si="714"/>
        <v>0</v>
      </c>
      <c r="AD272" s="344">
        <f t="shared" ca="1" si="714"/>
        <v>0</v>
      </c>
      <c r="AE272" s="344">
        <f t="shared" ca="1" si="714"/>
        <v>0</v>
      </c>
      <c r="AF272" s="344">
        <f t="shared" ca="1" si="714"/>
        <v>0</v>
      </c>
      <c r="AG272" s="344">
        <f t="shared" ca="1" si="714"/>
        <v>0</v>
      </c>
      <c r="AH272" s="344">
        <f t="shared" ca="1" si="714"/>
        <v>0</v>
      </c>
      <c r="AI272" s="344">
        <f t="shared" ca="1" si="714"/>
        <v>0</v>
      </c>
      <c r="AJ272" s="344">
        <f t="shared" ca="1" si="714"/>
        <v>0</v>
      </c>
      <c r="AK272" s="344">
        <f t="shared" ca="1" si="714"/>
        <v>0</v>
      </c>
      <c r="AL272" s="344">
        <f t="shared" ca="1" si="714"/>
        <v>0</v>
      </c>
      <c r="AM272" s="344">
        <f t="shared" ca="1" si="714"/>
        <v>0</v>
      </c>
      <c r="AN272" s="344">
        <f t="shared" ca="1" si="714"/>
        <v>0</v>
      </c>
      <c r="AO272" s="344">
        <f t="shared" ca="1" si="714"/>
        <v>0</v>
      </c>
      <c r="AP272" s="344">
        <f t="shared" ca="1" si="714"/>
        <v>0</v>
      </c>
      <c r="AQ272" s="344">
        <f t="shared" ca="1" si="714"/>
        <v>0</v>
      </c>
      <c r="AR272" s="344">
        <f t="shared" ca="1" si="714"/>
        <v>0</v>
      </c>
      <c r="AS272" s="344">
        <f t="shared" ca="1" si="714"/>
        <v>0</v>
      </c>
      <c r="AT272" s="344">
        <f t="shared" ca="1" si="714"/>
        <v>0</v>
      </c>
      <c r="AU272" s="344">
        <f t="shared" ca="1" si="714"/>
        <v>0</v>
      </c>
      <c r="AV272" s="344">
        <f t="shared" ca="1" si="714"/>
        <v>0</v>
      </c>
      <c r="AW272" s="344">
        <f t="shared" ca="1" si="714"/>
        <v>0</v>
      </c>
      <c r="AX272" s="344">
        <f t="shared" ca="1" si="714"/>
        <v>0</v>
      </c>
      <c r="AY272" s="344">
        <f t="shared" ca="1" si="714"/>
        <v>0</v>
      </c>
      <c r="AZ272" s="344">
        <f t="shared" ca="1" si="714"/>
        <v>0</v>
      </c>
      <c r="BA272" s="344">
        <f t="shared" ca="1" si="714"/>
        <v>0</v>
      </c>
      <c r="BB272" s="344">
        <f t="shared" ca="1" si="714"/>
        <v>0</v>
      </c>
      <c r="BC272" s="344">
        <f t="shared" ca="1" si="714"/>
        <v>0</v>
      </c>
      <c r="BD272" s="344">
        <f t="shared" ca="1" si="714"/>
        <v>0</v>
      </c>
      <c r="BE272" s="344">
        <f t="shared" ca="1" si="714"/>
        <v>0</v>
      </c>
      <c r="BF272" s="344">
        <f t="shared" ca="1" si="714"/>
        <v>0</v>
      </c>
      <c r="BG272" s="344">
        <f t="shared" ca="1" si="714"/>
        <v>0</v>
      </c>
      <c r="BH272" s="344">
        <f t="shared" ca="1" si="714"/>
        <v>0</v>
      </c>
      <c r="BI272" s="344">
        <f t="shared" ca="1" si="714"/>
        <v>0</v>
      </c>
      <c r="BJ272" s="344">
        <f t="shared" ca="1" si="714"/>
        <v>0</v>
      </c>
      <c r="BK272" s="344">
        <f t="shared" ca="1" si="714"/>
        <v>0</v>
      </c>
      <c r="BL272" s="344">
        <f t="shared" ca="1" si="714"/>
        <v>0</v>
      </c>
      <c r="BM272" s="344">
        <f t="shared" ca="1" si="714"/>
        <v>0</v>
      </c>
      <c r="BN272" s="344">
        <f t="shared" ca="1" si="714"/>
        <v>0</v>
      </c>
      <c r="BO272" s="344">
        <f t="shared" ca="1" si="714"/>
        <v>0</v>
      </c>
      <c r="BP272" s="344">
        <f t="shared" ca="1" si="714"/>
        <v>0</v>
      </c>
      <c r="BQ272" s="344">
        <f t="shared" ref="BQ272:CS272" ca="1" si="715">IF(BQ$157="beräknas ej",0,BP272*IF(BQ$252&gt;$D$217,1,IF(BQ$252&lt;=$C$217,$C$216,$D$216))*IFERROR(INDEX($B$148:$E$154,MATCH($A272,$A$148:$A$154,0),MATCH(BQ$252,$B$146:$E$146,1)),0))</f>
        <v>0</v>
      </c>
      <c r="BR272" s="344">
        <f t="shared" ca="1" si="715"/>
        <v>0</v>
      </c>
      <c r="BS272" s="344">
        <f t="shared" ca="1" si="715"/>
        <v>0</v>
      </c>
      <c r="BT272" s="344">
        <f t="shared" ca="1" si="715"/>
        <v>0</v>
      </c>
      <c r="BU272" s="344">
        <f t="shared" si="715"/>
        <v>0</v>
      </c>
      <c r="BV272" s="344">
        <f t="shared" si="715"/>
        <v>0</v>
      </c>
      <c r="BW272" s="344">
        <f t="shared" si="715"/>
        <v>0</v>
      </c>
      <c r="BX272" s="344">
        <f t="shared" si="715"/>
        <v>0</v>
      </c>
      <c r="BY272" s="344">
        <f t="shared" si="715"/>
        <v>0</v>
      </c>
      <c r="BZ272" s="344">
        <f t="shared" si="715"/>
        <v>0</v>
      </c>
      <c r="CA272" s="344">
        <f t="shared" si="715"/>
        <v>0</v>
      </c>
      <c r="CB272" s="344">
        <f t="shared" si="715"/>
        <v>0</v>
      </c>
      <c r="CC272" s="344">
        <f t="shared" si="715"/>
        <v>0</v>
      </c>
      <c r="CD272" s="344">
        <f t="shared" si="715"/>
        <v>0</v>
      </c>
      <c r="CE272" s="344">
        <f t="shared" si="715"/>
        <v>0</v>
      </c>
      <c r="CF272" s="344">
        <f t="shared" si="715"/>
        <v>0</v>
      </c>
      <c r="CG272" s="344">
        <f t="shared" si="715"/>
        <v>0</v>
      </c>
      <c r="CH272" s="344">
        <f t="shared" si="715"/>
        <v>0</v>
      </c>
      <c r="CI272" s="344">
        <f t="shared" si="715"/>
        <v>0</v>
      </c>
      <c r="CJ272" s="344">
        <f t="shared" si="715"/>
        <v>0</v>
      </c>
      <c r="CK272" s="344">
        <f t="shared" si="715"/>
        <v>0</v>
      </c>
      <c r="CL272" s="344">
        <f t="shared" si="715"/>
        <v>0</v>
      </c>
      <c r="CM272" s="344">
        <f t="shared" si="715"/>
        <v>0</v>
      </c>
      <c r="CN272" s="344">
        <f t="shared" si="715"/>
        <v>0</v>
      </c>
      <c r="CO272" s="344">
        <f t="shared" si="715"/>
        <v>0</v>
      </c>
      <c r="CP272" s="344">
        <f t="shared" si="715"/>
        <v>0</v>
      </c>
      <c r="CQ272" s="344">
        <f t="shared" si="715"/>
        <v>0</v>
      </c>
      <c r="CR272" s="344">
        <f t="shared" si="715"/>
        <v>0</v>
      </c>
      <c r="CS272" s="344">
        <f t="shared" si="715"/>
        <v>0</v>
      </c>
    </row>
    <row r="273" spans="1:97" s="372" customFormat="1" x14ac:dyDescent="0.35">
      <c r="A273" s="337">
        <f t="shared" ref="A273:C273" si="716">A243</f>
        <v>0</v>
      </c>
      <c r="B273" s="337" t="str">
        <f t="shared" si="716"/>
        <v>0 0</v>
      </c>
      <c r="C273" s="344">
        <f t="shared" si="716"/>
        <v>0</v>
      </c>
      <c r="D273" s="344">
        <f ca="1">IFERROR('UA basår'!AD27+'UA basår'!AD57,0)</f>
        <v>0</v>
      </c>
      <c r="E273" s="344">
        <f t="shared" ref="E273:BP273" ca="1" si="717">IF(E$157="beräknas ej",0,D273*IF(E$252&gt;$D$217,1,IF(E$252&lt;=$C$217,$C$216,$D$216))*IFERROR(INDEX($B$148:$E$154,MATCH($A273,$A$148:$A$154,0),MATCH(E$252,$B$146:$E$146,1)),0))</f>
        <v>0</v>
      </c>
      <c r="F273" s="344">
        <f t="shared" ca="1" si="717"/>
        <v>0</v>
      </c>
      <c r="G273" s="344">
        <f t="shared" ca="1" si="717"/>
        <v>0</v>
      </c>
      <c r="H273" s="344">
        <f t="shared" ca="1" si="717"/>
        <v>0</v>
      </c>
      <c r="I273" s="344">
        <f t="shared" ca="1" si="717"/>
        <v>0</v>
      </c>
      <c r="J273" s="344">
        <f t="shared" ca="1" si="717"/>
        <v>0</v>
      </c>
      <c r="K273" s="344">
        <f t="shared" ca="1" si="717"/>
        <v>0</v>
      </c>
      <c r="L273" s="344">
        <f t="shared" ca="1" si="717"/>
        <v>0</v>
      </c>
      <c r="M273" s="344">
        <f t="shared" ca="1" si="717"/>
        <v>0</v>
      </c>
      <c r="N273" s="344">
        <f t="shared" ca="1" si="717"/>
        <v>0</v>
      </c>
      <c r="O273" s="344">
        <f t="shared" ca="1" si="717"/>
        <v>0</v>
      </c>
      <c r="P273" s="344">
        <f t="shared" ca="1" si="717"/>
        <v>0</v>
      </c>
      <c r="Q273" s="344">
        <f t="shared" ca="1" si="717"/>
        <v>0</v>
      </c>
      <c r="R273" s="344">
        <f t="shared" ca="1" si="717"/>
        <v>0</v>
      </c>
      <c r="S273" s="344">
        <f t="shared" ca="1" si="717"/>
        <v>0</v>
      </c>
      <c r="T273" s="344">
        <f t="shared" ca="1" si="717"/>
        <v>0</v>
      </c>
      <c r="U273" s="344">
        <f t="shared" ca="1" si="717"/>
        <v>0</v>
      </c>
      <c r="V273" s="344">
        <f t="shared" ca="1" si="717"/>
        <v>0</v>
      </c>
      <c r="W273" s="344">
        <f t="shared" ca="1" si="717"/>
        <v>0</v>
      </c>
      <c r="X273" s="344">
        <f t="shared" ca="1" si="717"/>
        <v>0</v>
      </c>
      <c r="Y273" s="344">
        <f t="shared" ca="1" si="717"/>
        <v>0</v>
      </c>
      <c r="Z273" s="344">
        <f t="shared" ca="1" si="717"/>
        <v>0</v>
      </c>
      <c r="AA273" s="344">
        <f t="shared" ca="1" si="717"/>
        <v>0</v>
      </c>
      <c r="AB273" s="344">
        <f t="shared" ca="1" si="717"/>
        <v>0</v>
      </c>
      <c r="AC273" s="344">
        <f t="shared" ca="1" si="717"/>
        <v>0</v>
      </c>
      <c r="AD273" s="344">
        <f t="shared" ca="1" si="717"/>
        <v>0</v>
      </c>
      <c r="AE273" s="344">
        <f t="shared" ca="1" si="717"/>
        <v>0</v>
      </c>
      <c r="AF273" s="344">
        <f t="shared" ca="1" si="717"/>
        <v>0</v>
      </c>
      <c r="AG273" s="344">
        <f t="shared" ca="1" si="717"/>
        <v>0</v>
      </c>
      <c r="AH273" s="344">
        <f t="shared" ca="1" si="717"/>
        <v>0</v>
      </c>
      <c r="AI273" s="344">
        <f t="shared" ca="1" si="717"/>
        <v>0</v>
      </c>
      <c r="AJ273" s="344">
        <f t="shared" ca="1" si="717"/>
        <v>0</v>
      </c>
      <c r="AK273" s="344">
        <f t="shared" ca="1" si="717"/>
        <v>0</v>
      </c>
      <c r="AL273" s="344">
        <f t="shared" ca="1" si="717"/>
        <v>0</v>
      </c>
      <c r="AM273" s="344">
        <f t="shared" ca="1" si="717"/>
        <v>0</v>
      </c>
      <c r="AN273" s="344">
        <f t="shared" ca="1" si="717"/>
        <v>0</v>
      </c>
      <c r="AO273" s="344">
        <f t="shared" ca="1" si="717"/>
        <v>0</v>
      </c>
      <c r="AP273" s="344">
        <f t="shared" ca="1" si="717"/>
        <v>0</v>
      </c>
      <c r="AQ273" s="344">
        <f t="shared" ca="1" si="717"/>
        <v>0</v>
      </c>
      <c r="AR273" s="344">
        <f t="shared" ca="1" si="717"/>
        <v>0</v>
      </c>
      <c r="AS273" s="344">
        <f t="shared" ca="1" si="717"/>
        <v>0</v>
      </c>
      <c r="AT273" s="344">
        <f t="shared" ca="1" si="717"/>
        <v>0</v>
      </c>
      <c r="AU273" s="344">
        <f t="shared" ca="1" si="717"/>
        <v>0</v>
      </c>
      <c r="AV273" s="344">
        <f t="shared" ca="1" si="717"/>
        <v>0</v>
      </c>
      <c r="AW273" s="344">
        <f t="shared" ca="1" si="717"/>
        <v>0</v>
      </c>
      <c r="AX273" s="344">
        <f t="shared" ca="1" si="717"/>
        <v>0</v>
      </c>
      <c r="AY273" s="344">
        <f t="shared" ca="1" si="717"/>
        <v>0</v>
      </c>
      <c r="AZ273" s="344">
        <f t="shared" ca="1" si="717"/>
        <v>0</v>
      </c>
      <c r="BA273" s="344">
        <f t="shared" ca="1" si="717"/>
        <v>0</v>
      </c>
      <c r="BB273" s="344">
        <f t="shared" ca="1" si="717"/>
        <v>0</v>
      </c>
      <c r="BC273" s="344">
        <f t="shared" ca="1" si="717"/>
        <v>0</v>
      </c>
      <c r="BD273" s="344">
        <f t="shared" ca="1" si="717"/>
        <v>0</v>
      </c>
      <c r="BE273" s="344">
        <f t="shared" ca="1" si="717"/>
        <v>0</v>
      </c>
      <c r="BF273" s="344">
        <f t="shared" ca="1" si="717"/>
        <v>0</v>
      </c>
      <c r="BG273" s="344">
        <f t="shared" ca="1" si="717"/>
        <v>0</v>
      </c>
      <c r="BH273" s="344">
        <f t="shared" ca="1" si="717"/>
        <v>0</v>
      </c>
      <c r="BI273" s="344">
        <f t="shared" ca="1" si="717"/>
        <v>0</v>
      </c>
      <c r="BJ273" s="344">
        <f t="shared" ca="1" si="717"/>
        <v>0</v>
      </c>
      <c r="BK273" s="344">
        <f t="shared" ca="1" si="717"/>
        <v>0</v>
      </c>
      <c r="BL273" s="344">
        <f t="shared" ca="1" si="717"/>
        <v>0</v>
      </c>
      <c r="BM273" s="344">
        <f t="shared" ca="1" si="717"/>
        <v>0</v>
      </c>
      <c r="BN273" s="344">
        <f t="shared" ca="1" si="717"/>
        <v>0</v>
      </c>
      <c r="BO273" s="344">
        <f t="shared" ca="1" si="717"/>
        <v>0</v>
      </c>
      <c r="BP273" s="344">
        <f t="shared" ca="1" si="717"/>
        <v>0</v>
      </c>
      <c r="BQ273" s="344">
        <f t="shared" ref="BQ273:CS273" ca="1" si="718">IF(BQ$157="beräknas ej",0,BP273*IF(BQ$252&gt;$D$217,1,IF(BQ$252&lt;=$C$217,$C$216,$D$216))*IFERROR(INDEX($B$148:$E$154,MATCH($A273,$A$148:$A$154,0),MATCH(BQ$252,$B$146:$E$146,1)),0))</f>
        <v>0</v>
      </c>
      <c r="BR273" s="344">
        <f t="shared" ca="1" si="718"/>
        <v>0</v>
      </c>
      <c r="BS273" s="344">
        <f t="shared" ca="1" si="718"/>
        <v>0</v>
      </c>
      <c r="BT273" s="344">
        <f t="shared" ca="1" si="718"/>
        <v>0</v>
      </c>
      <c r="BU273" s="344">
        <f t="shared" si="718"/>
        <v>0</v>
      </c>
      <c r="BV273" s="344">
        <f t="shared" si="718"/>
        <v>0</v>
      </c>
      <c r="BW273" s="344">
        <f t="shared" si="718"/>
        <v>0</v>
      </c>
      <c r="BX273" s="344">
        <f t="shared" si="718"/>
        <v>0</v>
      </c>
      <c r="BY273" s="344">
        <f t="shared" si="718"/>
        <v>0</v>
      </c>
      <c r="BZ273" s="344">
        <f t="shared" si="718"/>
        <v>0</v>
      </c>
      <c r="CA273" s="344">
        <f t="shared" si="718"/>
        <v>0</v>
      </c>
      <c r="CB273" s="344">
        <f t="shared" si="718"/>
        <v>0</v>
      </c>
      <c r="CC273" s="344">
        <f t="shared" si="718"/>
        <v>0</v>
      </c>
      <c r="CD273" s="344">
        <f t="shared" si="718"/>
        <v>0</v>
      </c>
      <c r="CE273" s="344">
        <f t="shared" si="718"/>
        <v>0</v>
      </c>
      <c r="CF273" s="344">
        <f t="shared" si="718"/>
        <v>0</v>
      </c>
      <c r="CG273" s="344">
        <f t="shared" si="718"/>
        <v>0</v>
      </c>
      <c r="CH273" s="344">
        <f t="shared" si="718"/>
        <v>0</v>
      </c>
      <c r="CI273" s="344">
        <f t="shared" si="718"/>
        <v>0</v>
      </c>
      <c r="CJ273" s="344">
        <f t="shared" si="718"/>
        <v>0</v>
      </c>
      <c r="CK273" s="344">
        <f t="shared" si="718"/>
        <v>0</v>
      </c>
      <c r="CL273" s="344">
        <f t="shared" si="718"/>
        <v>0</v>
      </c>
      <c r="CM273" s="344">
        <f t="shared" si="718"/>
        <v>0</v>
      </c>
      <c r="CN273" s="344">
        <f t="shared" si="718"/>
        <v>0</v>
      </c>
      <c r="CO273" s="344">
        <f t="shared" si="718"/>
        <v>0</v>
      </c>
      <c r="CP273" s="344">
        <f t="shared" si="718"/>
        <v>0</v>
      </c>
      <c r="CQ273" s="344">
        <f t="shared" si="718"/>
        <v>0</v>
      </c>
      <c r="CR273" s="344">
        <f t="shared" si="718"/>
        <v>0</v>
      </c>
      <c r="CS273" s="344">
        <f t="shared" si="718"/>
        <v>0</v>
      </c>
    </row>
    <row r="274" spans="1:97" s="372" customFormat="1" x14ac:dyDescent="0.35">
      <c r="A274" s="337">
        <f t="shared" ref="A274:C274" si="719">A244</f>
        <v>0</v>
      </c>
      <c r="B274" s="337" t="str">
        <f t="shared" si="719"/>
        <v>0 0</v>
      </c>
      <c r="C274" s="344">
        <f t="shared" si="719"/>
        <v>0</v>
      </c>
      <c r="D274" s="344">
        <f ca="1">IFERROR('UA basår'!AD28+'UA basår'!AD58,0)</f>
        <v>0</v>
      </c>
      <c r="E274" s="344">
        <f t="shared" ref="E274:BP274" ca="1" si="720">IF(E$157="beräknas ej",0,D274*IF(E$252&gt;$D$217,1,IF(E$252&lt;=$C$217,$C$216,$D$216))*IFERROR(INDEX($B$148:$E$154,MATCH($A274,$A$148:$A$154,0),MATCH(E$252,$B$146:$E$146,1)),0))</f>
        <v>0</v>
      </c>
      <c r="F274" s="344">
        <f t="shared" ca="1" si="720"/>
        <v>0</v>
      </c>
      <c r="G274" s="344">
        <f t="shared" ca="1" si="720"/>
        <v>0</v>
      </c>
      <c r="H274" s="344">
        <f t="shared" ca="1" si="720"/>
        <v>0</v>
      </c>
      <c r="I274" s="344">
        <f t="shared" ca="1" si="720"/>
        <v>0</v>
      </c>
      <c r="J274" s="344">
        <f t="shared" ca="1" si="720"/>
        <v>0</v>
      </c>
      <c r="K274" s="344">
        <f t="shared" ca="1" si="720"/>
        <v>0</v>
      </c>
      <c r="L274" s="344">
        <f t="shared" ca="1" si="720"/>
        <v>0</v>
      </c>
      <c r="M274" s="344">
        <f t="shared" ca="1" si="720"/>
        <v>0</v>
      </c>
      <c r="N274" s="344">
        <f t="shared" ca="1" si="720"/>
        <v>0</v>
      </c>
      <c r="O274" s="344">
        <f t="shared" ca="1" si="720"/>
        <v>0</v>
      </c>
      <c r="P274" s="344">
        <f t="shared" ca="1" si="720"/>
        <v>0</v>
      </c>
      <c r="Q274" s="344">
        <f t="shared" ca="1" si="720"/>
        <v>0</v>
      </c>
      <c r="R274" s="344">
        <f t="shared" ca="1" si="720"/>
        <v>0</v>
      </c>
      <c r="S274" s="344">
        <f t="shared" ca="1" si="720"/>
        <v>0</v>
      </c>
      <c r="T274" s="344">
        <f t="shared" ca="1" si="720"/>
        <v>0</v>
      </c>
      <c r="U274" s="344">
        <f t="shared" ca="1" si="720"/>
        <v>0</v>
      </c>
      <c r="V274" s="344">
        <f t="shared" ca="1" si="720"/>
        <v>0</v>
      </c>
      <c r="W274" s="344">
        <f t="shared" ca="1" si="720"/>
        <v>0</v>
      </c>
      <c r="X274" s="344">
        <f t="shared" ca="1" si="720"/>
        <v>0</v>
      </c>
      <c r="Y274" s="344">
        <f t="shared" ca="1" si="720"/>
        <v>0</v>
      </c>
      <c r="Z274" s="344">
        <f t="shared" ca="1" si="720"/>
        <v>0</v>
      </c>
      <c r="AA274" s="344">
        <f t="shared" ca="1" si="720"/>
        <v>0</v>
      </c>
      <c r="AB274" s="344">
        <f t="shared" ca="1" si="720"/>
        <v>0</v>
      </c>
      <c r="AC274" s="344">
        <f t="shared" ca="1" si="720"/>
        <v>0</v>
      </c>
      <c r="AD274" s="344">
        <f t="shared" ca="1" si="720"/>
        <v>0</v>
      </c>
      <c r="AE274" s="344">
        <f t="shared" ca="1" si="720"/>
        <v>0</v>
      </c>
      <c r="AF274" s="344">
        <f t="shared" ca="1" si="720"/>
        <v>0</v>
      </c>
      <c r="AG274" s="344">
        <f t="shared" ca="1" si="720"/>
        <v>0</v>
      </c>
      <c r="AH274" s="344">
        <f t="shared" ca="1" si="720"/>
        <v>0</v>
      </c>
      <c r="AI274" s="344">
        <f t="shared" ca="1" si="720"/>
        <v>0</v>
      </c>
      <c r="AJ274" s="344">
        <f t="shared" ca="1" si="720"/>
        <v>0</v>
      </c>
      <c r="AK274" s="344">
        <f t="shared" ca="1" si="720"/>
        <v>0</v>
      </c>
      <c r="AL274" s="344">
        <f t="shared" ca="1" si="720"/>
        <v>0</v>
      </c>
      <c r="AM274" s="344">
        <f t="shared" ca="1" si="720"/>
        <v>0</v>
      </c>
      <c r="AN274" s="344">
        <f t="shared" ca="1" si="720"/>
        <v>0</v>
      </c>
      <c r="AO274" s="344">
        <f t="shared" ca="1" si="720"/>
        <v>0</v>
      </c>
      <c r="AP274" s="344">
        <f t="shared" ca="1" si="720"/>
        <v>0</v>
      </c>
      <c r="AQ274" s="344">
        <f t="shared" ca="1" si="720"/>
        <v>0</v>
      </c>
      <c r="AR274" s="344">
        <f t="shared" ca="1" si="720"/>
        <v>0</v>
      </c>
      <c r="AS274" s="344">
        <f t="shared" ca="1" si="720"/>
        <v>0</v>
      </c>
      <c r="AT274" s="344">
        <f t="shared" ca="1" si="720"/>
        <v>0</v>
      </c>
      <c r="AU274" s="344">
        <f t="shared" ca="1" si="720"/>
        <v>0</v>
      </c>
      <c r="AV274" s="344">
        <f t="shared" ca="1" si="720"/>
        <v>0</v>
      </c>
      <c r="AW274" s="344">
        <f t="shared" ca="1" si="720"/>
        <v>0</v>
      </c>
      <c r="AX274" s="344">
        <f t="shared" ca="1" si="720"/>
        <v>0</v>
      </c>
      <c r="AY274" s="344">
        <f t="shared" ca="1" si="720"/>
        <v>0</v>
      </c>
      <c r="AZ274" s="344">
        <f t="shared" ca="1" si="720"/>
        <v>0</v>
      </c>
      <c r="BA274" s="344">
        <f t="shared" ca="1" si="720"/>
        <v>0</v>
      </c>
      <c r="BB274" s="344">
        <f t="shared" ca="1" si="720"/>
        <v>0</v>
      </c>
      <c r="BC274" s="344">
        <f t="shared" ca="1" si="720"/>
        <v>0</v>
      </c>
      <c r="BD274" s="344">
        <f t="shared" ca="1" si="720"/>
        <v>0</v>
      </c>
      <c r="BE274" s="344">
        <f t="shared" ca="1" si="720"/>
        <v>0</v>
      </c>
      <c r="BF274" s="344">
        <f t="shared" ca="1" si="720"/>
        <v>0</v>
      </c>
      <c r="BG274" s="344">
        <f t="shared" ca="1" si="720"/>
        <v>0</v>
      </c>
      <c r="BH274" s="344">
        <f t="shared" ca="1" si="720"/>
        <v>0</v>
      </c>
      <c r="BI274" s="344">
        <f t="shared" ca="1" si="720"/>
        <v>0</v>
      </c>
      <c r="BJ274" s="344">
        <f t="shared" ca="1" si="720"/>
        <v>0</v>
      </c>
      <c r="BK274" s="344">
        <f t="shared" ca="1" si="720"/>
        <v>0</v>
      </c>
      <c r="BL274" s="344">
        <f t="shared" ca="1" si="720"/>
        <v>0</v>
      </c>
      <c r="BM274" s="344">
        <f t="shared" ca="1" si="720"/>
        <v>0</v>
      </c>
      <c r="BN274" s="344">
        <f t="shared" ca="1" si="720"/>
        <v>0</v>
      </c>
      <c r="BO274" s="344">
        <f t="shared" ca="1" si="720"/>
        <v>0</v>
      </c>
      <c r="BP274" s="344">
        <f t="shared" ca="1" si="720"/>
        <v>0</v>
      </c>
      <c r="BQ274" s="344">
        <f t="shared" ref="BQ274:CS274" ca="1" si="721">IF(BQ$157="beräknas ej",0,BP274*IF(BQ$252&gt;$D$217,1,IF(BQ$252&lt;=$C$217,$C$216,$D$216))*IFERROR(INDEX($B$148:$E$154,MATCH($A274,$A$148:$A$154,0),MATCH(BQ$252,$B$146:$E$146,1)),0))</f>
        <v>0</v>
      </c>
      <c r="BR274" s="344">
        <f t="shared" ca="1" si="721"/>
        <v>0</v>
      </c>
      <c r="BS274" s="344">
        <f t="shared" ca="1" si="721"/>
        <v>0</v>
      </c>
      <c r="BT274" s="344">
        <f t="shared" ca="1" si="721"/>
        <v>0</v>
      </c>
      <c r="BU274" s="344">
        <f t="shared" si="721"/>
        <v>0</v>
      </c>
      <c r="BV274" s="344">
        <f t="shared" si="721"/>
        <v>0</v>
      </c>
      <c r="BW274" s="344">
        <f t="shared" si="721"/>
        <v>0</v>
      </c>
      <c r="BX274" s="344">
        <f t="shared" si="721"/>
        <v>0</v>
      </c>
      <c r="BY274" s="344">
        <f t="shared" si="721"/>
        <v>0</v>
      </c>
      <c r="BZ274" s="344">
        <f t="shared" si="721"/>
        <v>0</v>
      </c>
      <c r="CA274" s="344">
        <f t="shared" si="721"/>
        <v>0</v>
      </c>
      <c r="CB274" s="344">
        <f t="shared" si="721"/>
        <v>0</v>
      </c>
      <c r="CC274" s="344">
        <f t="shared" si="721"/>
        <v>0</v>
      </c>
      <c r="CD274" s="344">
        <f t="shared" si="721"/>
        <v>0</v>
      </c>
      <c r="CE274" s="344">
        <f t="shared" si="721"/>
        <v>0</v>
      </c>
      <c r="CF274" s="344">
        <f t="shared" si="721"/>
        <v>0</v>
      </c>
      <c r="CG274" s="344">
        <f t="shared" si="721"/>
        <v>0</v>
      </c>
      <c r="CH274" s="344">
        <f t="shared" si="721"/>
        <v>0</v>
      </c>
      <c r="CI274" s="344">
        <f t="shared" si="721"/>
        <v>0</v>
      </c>
      <c r="CJ274" s="344">
        <f t="shared" si="721"/>
        <v>0</v>
      </c>
      <c r="CK274" s="344">
        <f t="shared" si="721"/>
        <v>0</v>
      </c>
      <c r="CL274" s="344">
        <f t="shared" si="721"/>
        <v>0</v>
      </c>
      <c r="CM274" s="344">
        <f t="shared" si="721"/>
        <v>0</v>
      </c>
      <c r="CN274" s="344">
        <f t="shared" si="721"/>
        <v>0</v>
      </c>
      <c r="CO274" s="344">
        <f t="shared" si="721"/>
        <v>0</v>
      </c>
      <c r="CP274" s="344">
        <f t="shared" si="721"/>
        <v>0</v>
      </c>
      <c r="CQ274" s="344">
        <f t="shared" si="721"/>
        <v>0</v>
      </c>
      <c r="CR274" s="344">
        <f t="shared" si="721"/>
        <v>0</v>
      </c>
      <c r="CS274" s="344">
        <f t="shared" si="721"/>
        <v>0</v>
      </c>
    </row>
    <row r="275" spans="1:97" s="372" customFormat="1" x14ac:dyDescent="0.35">
      <c r="A275" s="337">
        <f t="shared" ref="A275:C275" si="722">A245</f>
        <v>0</v>
      </c>
      <c r="B275" s="337" t="str">
        <f t="shared" si="722"/>
        <v>0 0</v>
      </c>
      <c r="C275" s="344">
        <f t="shared" si="722"/>
        <v>0</v>
      </c>
      <c r="D275" s="344">
        <f ca="1">IFERROR('UA basår'!AD29+'UA basår'!AD59,0)</f>
        <v>0</v>
      </c>
      <c r="E275" s="344">
        <f t="shared" ref="E275:BP275" ca="1" si="723">IF(E$157="beräknas ej",0,D275*IF(E$252&gt;$D$217,1,IF(E$252&lt;=$C$217,$C$216,$D$216))*IFERROR(INDEX($B$148:$E$154,MATCH($A275,$A$148:$A$154,0),MATCH(E$252,$B$146:$E$146,1)),0))</f>
        <v>0</v>
      </c>
      <c r="F275" s="344">
        <f t="shared" ca="1" si="723"/>
        <v>0</v>
      </c>
      <c r="G275" s="344">
        <f t="shared" ca="1" si="723"/>
        <v>0</v>
      </c>
      <c r="H275" s="344">
        <f t="shared" ca="1" si="723"/>
        <v>0</v>
      </c>
      <c r="I275" s="344">
        <f t="shared" ca="1" si="723"/>
        <v>0</v>
      </c>
      <c r="J275" s="344">
        <f t="shared" ca="1" si="723"/>
        <v>0</v>
      </c>
      <c r="K275" s="344">
        <f t="shared" ca="1" si="723"/>
        <v>0</v>
      </c>
      <c r="L275" s="344">
        <f t="shared" ca="1" si="723"/>
        <v>0</v>
      </c>
      <c r="M275" s="344">
        <f t="shared" ca="1" si="723"/>
        <v>0</v>
      </c>
      <c r="N275" s="344">
        <f t="shared" ca="1" si="723"/>
        <v>0</v>
      </c>
      <c r="O275" s="344">
        <f t="shared" ca="1" si="723"/>
        <v>0</v>
      </c>
      <c r="P275" s="344">
        <f t="shared" ca="1" si="723"/>
        <v>0</v>
      </c>
      <c r="Q275" s="344">
        <f t="shared" ca="1" si="723"/>
        <v>0</v>
      </c>
      <c r="R275" s="344">
        <f t="shared" ca="1" si="723"/>
        <v>0</v>
      </c>
      <c r="S275" s="344">
        <f t="shared" ca="1" si="723"/>
        <v>0</v>
      </c>
      <c r="T275" s="344">
        <f t="shared" ca="1" si="723"/>
        <v>0</v>
      </c>
      <c r="U275" s="344">
        <f t="shared" ca="1" si="723"/>
        <v>0</v>
      </c>
      <c r="V275" s="344">
        <f t="shared" ca="1" si="723"/>
        <v>0</v>
      </c>
      <c r="W275" s="344">
        <f t="shared" ca="1" si="723"/>
        <v>0</v>
      </c>
      <c r="X275" s="344">
        <f t="shared" ca="1" si="723"/>
        <v>0</v>
      </c>
      <c r="Y275" s="344">
        <f t="shared" ca="1" si="723"/>
        <v>0</v>
      </c>
      <c r="Z275" s="344">
        <f t="shared" ca="1" si="723"/>
        <v>0</v>
      </c>
      <c r="AA275" s="344">
        <f t="shared" ca="1" si="723"/>
        <v>0</v>
      </c>
      <c r="AB275" s="344">
        <f t="shared" ca="1" si="723"/>
        <v>0</v>
      </c>
      <c r="AC275" s="344">
        <f t="shared" ca="1" si="723"/>
        <v>0</v>
      </c>
      <c r="AD275" s="344">
        <f t="shared" ca="1" si="723"/>
        <v>0</v>
      </c>
      <c r="AE275" s="344">
        <f t="shared" ca="1" si="723"/>
        <v>0</v>
      </c>
      <c r="AF275" s="344">
        <f t="shared" ca="1" si="723"/>
        <v>0</v>
      </c>
      <c r="AG275" s="344">
        <f t="shared" ca="1" si="723"/>
        <v>0</v>
      </c>
      <c r="AH275" s="344">
        <f t="shared" ca="1" si="723"/>
        <v>0</v>
      </c>
      <c r="AI275" s="344">
        <f t="shared" ca="1" si="723"/>
        <v>0</v>
      </c>
      <c r="AJ275" s="344">
        <f t="shared" ca="1" si="723"/>
        <v>0</v>
      </c>
      <c r="AK275" s="344">
        <f t="shared" ca="1" si="723"/>
        <v>0</v>
      </c>
      <c r="AL275" s="344">
        <f t="shared" ca="1" si="723"/>
        <v>0</v>
      </c>
      <c r="AM275" s="344">
        <f t="shared" ca="1" si="723"/>
        <v>0</v>
      </c>
      <c r="AN275" s="344">
        <f t="shared" ca="1" si="723"/>
        <v>0</v>
      </c>
      <c r="AO275" s="344">
        <f t="shared" ca="1" si="723"/>
        <v>0</v>
      </c>
      <c r="AP275" s="344">
        <f t="shared" ca="1" si="723"/>
        <v>0</v>
      </c>
      <c r="AQ275" s="344">
        <f t="shared" ca="1" si="723"/>
        <v>0</v>
      </c>
      <c r="AR275" s="344">
        <f t="shared" ca="1" si="723"/>
        <v>0</v>
      </c>
      <c r="AS275" s="344">
        <f t="shared" ca="1" si="723"/>
        <v>0</v>
      </c>
      <c r="AT275" s="344">
        <f t="shared" ca="1" si="723"/>
        <v>0</v>
      </c>
      <c r="AU275" s="344">
        <f t="shared" ca="1" si="723"/>
        <v>0</v>
      </c>
      <c r="AV275" s="344">
        <f t="shared" ca="1" si="723"/>
        <v>0</v>
      </c>
      <c r="AW275" s="344">
        <f t="shared" ca="1" si="723"/>
        <v>0</v>
      </c>
      <c r="AX275" s="344">
        <f t="shared" ca="1" si="723"/>
        <v>0</v>
      </c>
      <c r="AY275" s="344">
        <f t="shared" ca="1" si="723"/>
        <v>0</v>
      </c>
      <c r="AZ275" s="344">
        <f t="shared" ca="1" si="723"/>
        <v>0</v>
      </c>
      <c r="BA275" s="344">
        <f t="shared" ca="1" si="723"/>
        <v>0</v>
      </c>
      <c r="BB275" s="344">
        <f t="shared" ca="1" si="723"/>
        <v>0</v>
      </c>
      <c r="BC275" s="344">
        <f t="shared" ca="1" si="723"/>
        <v>0</v>
      </c>
      <c r="BD275" s="344">
        <f t="shared" ca="1" si="723"/>
        <v>0</v>
      </c>
      <c r="BE275" s="344">
        <f t="shared" ca="1" si="723"/>
        <v>0</v>
      </c>
      <c r="BF275" s="344">
        <f t="shared" ca="1" si="723"/>
        <v>0</v>
      </c>
      <c r="BG275" s="344">
        <f t="shared" ca="1" si="723"/>
        <v>0</v>
      </c>
      <c r="BH275" s="344">
        <f t="shared" ca="1" si="723"/>
        <v>0</v>
      </c>
      <c r="BI275" s="344">
        <f t="shared" ca="1" si="723"/>
        <v>0</v>
      </c>
      <c r="BJ275" s="344">
        <f t="shared" ca="1" si="723"/>
        <v>0</v>
      </c>
      <c r="BK275" s="344">
        <f t="shared" ca="1" si="723"/>
        <v>0</v>
      </c>
      <c r="BL275" s="344">
        <f t="shared" ca="1" si="723"/>
        <v>0</v>
      </c>
      <c r="BM275" s="344">
        <f t="shared" ca="1" si="723"/>
        <v>0</v>
      </c>
      <c r="BN275" s="344">
        <f t="shared" ca="1" si="723"/>
        <v>0</v>
      </c>
      <c r="BO275" s="344">
        <f t="shared" ca="1" si="723"/>
        <v>0</v>
      </c>
      <c r="BP275" s="344">
        <f t="shared" ca="1" si="723"/>
        <v>0</v>
      </c>
      <c r="BQ275" s="344">
        <f t="shared" ref="BQ275:CS275" ca="1" si="724">IF(BQ$157="beräknas ej",0,BP275*IF(BQ$252&gt;$D$217,1,IF(BQ$252&lt;=$C$217,$C$216,$D$216))*IFERROR(INDEX($B$148:$E$154,MATCH($A275,$A$148:$A$154,0),MATCH(BQ$252,$B$146:$E$146,1)),0))</f>
        <v>0</v>
      </c>
      <c r="BR275" s="344">
        <f t="shared" ca="1" si="724"/>
        <v>0</v>
      </c>
      <c r="BS275" s="344">
        <f t="shared" ca="1" si="724"/>
        <v>0</v>
      </c>
      <c r="BT275" s="344">
        <f t="shared" ca="1" si="724"/>
        <v>0</v>
      </c>
      <c r="BU275" s="344">
        <f t="shared" si="724"/>
        <v>0</v>
      </c>
      <c r="BV275" s="344">
        <f t="shared" si="724"/>
        <v>0</v>
      </c>
      <c r="BW275" s="344">
        <f t="shared" si="724"/>
        <v>0</v>
      </c>
      <c r="BX275" s="344">
        <f t="shared" si="724"/>
        <v>0</v>
      </c>
      <c r="BY275" s="344">
        <f t="shared" si="724"/>
        <v>0</v>
      </c>
      <c r="BZ275" s="344">
        <f t="shared" si="724"/>
        <v>0</v>
      </c>
      <c r="CA275" s="344">
        <f t="shared" si="724"/>
        <v>0</v>
      </c>
      <c r="CB275" s="344">
        <f t="shared" si="724"/>
        <v>0</v>
      </c>
      <c r="CC275" s="344">
        <f t="shared" si="724"/>
        <v>0</v>
      </c>
      <c r="CD275" s="344">
        <f t="shared" si="724"/>
        <v>0</v>
      </c>
      <c r="CE275" s="344">
        <f t="shared" si="724"/>
        <v>0</v>
      </c>
      <c r="CF275" s="344">
        <f t="shared" si="724"/>
        <v>0</v>
      </c>
      <c r="CG275" s="344">
        <f t="shared" si="724"/>
        <v>0</v>
      </c>
      <c r="CH275" s="344">
        <f t="shared" si="724"/>
        <v>0</v>
      </c>
      <c r="CI275" s="344">
        <f t="shared" si="724"/>
        <v>0</v>
      </c>
      <c r="CJ275" s="344">
        <f t="shared" si="724"/>
        <v>0</v>
      </c>
      <c r="CK275" s="344">
        <f t="shared" si="724"/>
        <v>0</v>
      </c>
      <c r="CL275" s="344">
        <f t="shared" si="724"/>
        <v>0</v>
      </c>
      <c r="CM275" s="344">
        <f t="shared" si="724"/>
        <v>0</v>
      </c>
      <c r="CN275" s="344">
        <f t="shared" si="724"/>
        <v>0</v>
      </c>
      <c r="CO275" s="344">
        <f t="shared" si="724"/>
        <v>0</v>
      </c>
      <c r="CP275" s="344">
        <f t="shared" si="724"/>
        <v>0</v>
      </c>
      <c r="CQ275" s="344">
        <f t="shared" si="724"/>
        <v>0</v>
      </c>
      <c r="CR275" s="344">
        <f t="shared" si="724"/>
        <v>0</v>
      </c>
      <c r="CS275" s="344">
        <f t="shared" si="724"/>
        <v>0</v>
      </c>
    </row>
    <row r="276" spans="1:97" s="372" customFormat="1" x14ac:dyDescent="0.35">
      <c r="A276" s="337">
        <f t="shared" ref="A276:C276" si="725">A246</f>
        <v>0</v>
      </c>
      <c r="B276" s="337" t="str">
        <f t="shared" si="725"/>
        <v>0 0</v>
      </c>
      <c r="C276" s="344">
        <f t="shared" si="725"/>
        <v>0</v>
      </c>
      <c r="D276" s="344">
        <f ca="1">IFERROR('UA basår'!AD30+'UA basår'!AD60,0)</f>
        <v>0</v>
      </c>
      <c r="E276" s="344">
        <f t="shared" ref="E276:BP276" ca="1" si="726">IF(E$157="beräknas ej",0,D276*IF(E$252&gt;$D$217,1,IF(E$252&lt;=$C$217,$C$216,$D$216))*IFERROR(INDEX($B$148:$E$154,MATCH($A276,$A$148:$A$154,0),MATCH(E$252,$B$146:$E$146,1)),0))</f>
        <v>0</v>
      </c>
      <c r="F276" s="344">
        <f t="shared" ca="1" si="726"/>
        <v>0</v>
      </c>
      <c r="G276" s="344">
        <f t="shared" ca="1" si="726"/>
        <v>0</v>
      </c>
      <c r="H276" s="344">
        <f t="shared" ca="1" si="726"/>
        <v>0</v>
      </c>
      <c r="I276" s="344">
        <f t="shared" ca="1" si="726"/>
        <v>0</v>
      </c>
      <c r="J276" s="344">
        <f t="shared" ca="1" si="726"/>
        <v>0</v>
      </c>
      <c r="K276" s="344">
        <f t="shared" ca="1" si="726"/>
        <v>0</v>
      </c>
      <c r="L276" s="344">
        <f t="shared" ca="1" si="726"/>
        <v>0</v>
      </c>
      <c r="M276" s="344">
        <f t="shared" ca="1" si="726"/>
        <v>0</v>
      </c>
      <c r="N276" s="344">
        <f t="shared" ca="1" si="726"/>
        <v>0</v>
      </c>
      <c r="O276" s="344">
        <f t="shared" ca="1" si="726"/>
        <v>0</v>
      </c>
      <c r="P276" s="344">
        <f t="shared" ca="1" si="726"/>
        <v>0</v>
      </c>
      <c r="Q276" s="344">
        <f t="shared" ca="1" si="726"/>
        <v>0</v>
      </c>
      <c r="R276" s="344">
        <f t="shared" ca="1" si="726"/>
        <v>0</v>
      </c>
      <c r="S276" s="344">
        <f t="shared" ca="1" si="726"/>
        <v>0</v>
      </c>
      <c r="T276" s="344">
        <f t="shared" ca="1" si="726"/>
        <v>0</v>
      </c>
      <c r="U276" s="344">
        <f t="shared" ca="1" si="726"/>
        <v>0</v>
      </c>
      <c r="V276" s="344">
        <f t="shared" ca="1" si="726"/>
        <v>0</v>
      </c>
      <c r="W276" s="344">
        <f t="shared" ca="1" si="726"/>
        <v>0</v>
      </c>
      <c r="X276" s="344">
        <f t="shared" ca="1" si="726"/>
        <v>0</v>
      </c>
      <c r="Y276" s="344">
        <f t="shared" ca="1" si="726"/>
        <v>0</v>
      </c>
      <c r="Z276" s="344">
        <f t="shared" ca="1" si="726"/>
        <v>0</v>
      </c>
      <c r="AA276" s="344">
        <f t="shared" ca="1" si="726"/>
        <v>0</v>
      </c>
      <c r="AB276" s="344">
        <f t="shared" ca="1" si="726"/>
        <v>0</v>
      </c>
      <c r="AC276" s="344">
        <f t="shared" ca="1" si="726"/>
        <v>0</v>
      </c>
      <c r="AD276" s="344">
        <f t="shared" ca="1" si="726"/>
        <v>0</v>
      </c>
      <c r="AE276" s="344">
        <f t="shared" ca="1" si="726"/>
        <v>0</v>
      </c>
      <c r="AF276" s="344">
        <f t="shared" ca="1" si="726"/>
        <v>0</v>
      </c>
      <c r="AG276" s="344">
        <f t="shared" ca="1" si="726"/>
        <v>0</v>
      </c>
      <c r="AH276" s="344">
        <f t="shared" ca="1" si="726"/>
        <v>0</v>
      </c>
      <c r="AI276" s="344">
        <f t="shared" ca="1" si="726"/>
        <v>0</v>
      </c>
      <c r="AJ276" s="344">
        <f t="shared" ca="1" si="726"/>
        <v>0</v>
      </c>
      <c r="AK276" s="344">
        <f t="shared" ca="1" si="726"/>
        <v>0</v>
      </c>
      <c r="AL276" s="344">
        <f t="shared" ca="1" si="726"/>
        <v>0</v>
      </c>
      <c r="AM276" s="344">
        <f t="shared" ca="1" si="726"/>
        <v>0</v>
      </c>
      <c r="AN276" s="344">
        <f t="shared" ca="1" si="726"/>
        <v>0</v>
      </c>
      <c r="AO276" s="344">
        <f t="shared" ca="1" si="726"/>
        <v>0</v>
      </c>
      <c r="AP276" s="344">
        <f t="shared" ca="1" si="726"/>
        <v>0</v>
      </c>
      <c r="AQ276" s="344">
        <f t="shared" ca="1" si="726"/>
        <v>0</v>
      </c>
      <c r="AR276" s="344">
        <f t="shared" ca="1" si="726"/>
        <v>0</v>
      </c>
      <c r="AS276" s="344">
        <f t="shared" ca="1" si="726"/>
        <v>0</v>
      </c>
      <c r="AT276" s="344">
        <f t="shared" ca="1" si="726"/>
        <v>0</v>
      </c>
      <c r="AU276" s="344">
        <f t="shared" ca="1" si="726"/>
        <v>0</v>
      </c>
      <c r="AV276" s="344">
        <f t="shared" ca="1" si="726"/>
        <v>0</v>
      </c>
      <c r="AW276" s="344">
        <f t="shared" ca="1" si="726"/>
        <v>0</v>
      </c>
      <c r="AX276" s="344">
        <f t="shared" ca="1" si="726"/>
        <v>0</v>
      </c>
      <c r="AY276" s="344">
        <f t="shared" ca="1" si="726"/>
        <v>0</v>
      </c>
      <c r="AZ276" s="344">
        <f t="shared" ca="1" si="726"/>
        <v>0</v>
      </c>
      <c r="BA276" s="344">
        <f t="shared" ca="1" si="726"/>
        <v>0</v>
      </c>
      <c r="BB276" s="344">
        <f t="shared" ca="1" si="726"/>
        <v>0</v>
      </c>
      <c r="BC276" s="344">
        <f t="shared" ca="1" si="726"/>
        <v>0</v>
      </c>
      <c r="BD276" s="344">
        <f t="shared" ca="1" si="726"/>
        <v>0</v>
      </c>
      <c r="BE276" s="344">
        <f t="shared" ca="1" si="726"/>
        <v>0</v>
      </c>
      <c r="BF276" s="344">
        <f t="shared" ca="1" si="726"/>
        <v>0</v>
      </c>
      <c r="BG276" s="344">
        <f t="shared" ca="1" si="726"/>
        <v>0</v>
      </c>
      <c r="BH276" s="344">
        <f t="shared" ca="1" si="726"/>
        <v>0</v>
      </c>
      <c r="BI276" s="344">
        <f t="shared" ca="1" si="726"/>
        <v>0</v>
      </c>
      <c r="BJ276" s="344">
        <f t="shared" ca="1" si="726"/>
        <v>0</v>
      </c>
      <c r="BK276" s="344">
        <f t="shared" ca="1" si="726"/>
        <v>0</v>
      </c>
      <c r="BL276" s="344">
        <f t="shared" ca="1" si="726"/>
        <v>0</v>
      </c>
      <c r="BM276" s="344">
        <f t="shared" ca="1" si="726"/>
        <v>0</v>
      </c>
      <c r="BN276" s="344">
        <f t="shared" ca="1" si="726"/>
        <v>0</v>
      </c>
      <c r="BO276" s="344">
        <f t="shared" ca="1" si="726"/>
        <v>0</v>
      </c>
      <c r="BP276" s="344">
        <f t="shared" ca="1" si="726"/>
        <v>0</v>
      </c>
      <c r="BQ276" s="344">
        <f t="shared" ref="BQ276:CS276" ca="1" si="727">IF(BQ$157="beräknas ej",0,BP276*IF(BQ$252&gt;$D$217,1,IF(BQ$252&lt;=$C$217,$C$216,$D$216))*IFERROR(INDEX($B$148:$E$154,MATCH($A276,$A$148:$A$154,0),MATCH(BQ$252,$B$146:$E$146,1)),0))</f>
        <v>0</v>
      </c>
      <c r="BR276" s="344">
        <f t="shared" ca="1" si="727"/>
        <v>0</v>
      </c>
      <c r="BS276" s="344">
        <f t="shared" ca="1" si="727"/>
        <v>0</v>
      </c>
      <c r="BT276" s="344">
        <f t="shared" ca="1" si="727"/>
        <v>0</v>
      </c>
      <c r="BU276" s="344">
        <f t="shared" si="727"/>
        <v>0</v>
      </c>
      <c r="BV276" s="344">
        <f t="shared" si="727"/>
        <v>0</v>
      </c>
      <c r="BW276" s="344">
        <f t="shared" si="727"/>
        <v>0</v>
      </c>
      <c r="BX276" s="344">
        <f t="shared" si="727"/>
        <v>0</v>
      </c>
      <c r="BY276" s="344">
        <f t="shared" si="727"/>
        <v>0</v>
      </c>
      <c r="BZ276" s="344">
        <f t="shared" si="727"/>
        <v>0</v>
      </c>
      <c r="CA276" s="344">
        <f t="shared" si="727"/>
        <v>0</v>
      </c>
      <c r="CB276" s="344">
        <f t="shared" si="727"/>
        <v>0</v>
      </c>
      <c r="CC276" s="344">
        <f t="shared" si="727"/>
        <v>0</v>
      </c>
      <c r="CD276" s="344">
        <f t="shared" si="727"/>
        <v>0</v>
      </c>
      <c r="CE276" s="344">
        <f t="shared" si="727"/>
        <v>0</v>
      </c>
      <c r="CF276" s="344">
        <f t="shared" si="727"/>
        <v>0</v>
      </c>
      <c r="CG276" s="344">
        <f t="shared" si="727"/>
        <v>0</v>
      </c>
      <c r="CH276" s="344">
        <f t="shared" si="727"/>
        <v>0</v>
      </c>
      <c r="CI276" s="344">
        <f t="shared" si="727"/>
        <v>0</v>
      </c>
      <c r="CJ276" s="344">
        <f t="shared" si="727"/>
        <v>0</v>
      </c>
      <c r="CK276" s="344">
        <f t="shared" si="727"/>
        <v>0</v>
      </c>
      <c r="CL276" s="344">
        <f t="shared" si="727"/>
        <v>0</v>
      </c>
      <c r="CM276" s="344">
        <f t="shared" si="727"/>
        <v>0</v>
      </c>
      <c r="CN276" s="344">
        <f t="shared" si="727"/>
        <v>0</v>
      </c>
      <c r="CO276" s="344">
        <f t="shared" si="727"/>
        <v>0</v>
      </c>
      <c r="CP276" s="344">
        <f t="shared" si="727"/>
        <v>0</v>
      </c>
      <c r="CQ276" s="344">
        <f t="shared" si="727"/>
        <v>0</v>
      </c>
      <c r="CR276" s="344">
        <f t="shared" si="727"/>
        <v>0</v>
      </c>
      <c r="CS276" s="344">
        <f t="shared" si="727"/>
        <v>0</v>
      </c>
    </row>
    <row r="277" spans="1:97" s="372" customFormat="1" x14ac:dyDescent="0.35">
      <c r="A277" s="337">
        <f t="shared" ref="A277:C277" si="728">A247</f>
        <v>0</v>
      </c>
      <c r="B277" s="337" t="str">
        <f t="shared" si="728"/>
        <v>0 0</v>
      </c>
      <c r="C277" s="344">
        <f t="shared" si="728"/>
        <v>0</v>
      </c>
      <c r="D277" s="344">
        <f ca="1">IFERROR('UA basår'!AD31+'UA basår'!AD61,0)</f>
        <v>0</v>
      </c>
      <c r="E277" s="344">
        <f t="shared" ref="E277:BP277" ca="1" si="729">IF(E$157="beräknas ej",0,D277*IF(E$252&gt;$D$217,1,IF(E$252&lt;=$C$217,$C$216,$D$216))*IFERROR(INDEX($B$148:$E$154,MATCH($A277,$A$148:$A$154,0),MATCH(E$252,$B$146:$E$146,1)),0))</f>
        <v>0</v>
      </c>
      <c r="F277" s="344">
        <f t="shared" ca="1" si="729"/>
        <v>0</v>
      </c>
      <c r="G277" s="344">
        <f t="shared" ca="1" si="729"/>
        <v>0</v>
      </c>
      <c r="H277" s="344">
        <f t="shared" ca="1" si="729"/>
        <v>0</v>
      </c>
      <c r="I277" s="344">
        <f t="shared" ca="1" si="729"/>
        <v>0</v>
      </c>
      <c r="J277" s="344">
        <f t="shared" ca="1" si="729"/>
        <v>0</v>
      </c>
      <c r="K277" s="344">
        <f t="shared" ca="1" si="729"/>
        <v>0</v>
      </c>
      <c r="L277" s="344">
        <f t="shared" ca="1" si="729"/>
        <v>0</v>
      </c>
      <c r="M277" s="344">
        <f t="shared" ca="1" si="729"/>
        <v>0</v>
      </c>
      <c r="N277" s="344">
        <f t="shared" ca="1" si="729"/>
        <v>0</v>
      </c>
      <c r="O277" s="344">
        <f t="shared" ca="1" si="729"/>
        <v>0</v>
      </c>
      <c r="P277" s="344">
        <f t="shared" ca="1" si="729"/>
        <v>0</v>
      </c>
      <c r="Q277" s="344">
        <f t="shared" ca="1" si="729"/>
        <v>0</v>
      </c>
      <c r="R277" s="344">
        <f t="shared" ca="1" si="729"/>
        <v>0</v>
      </c>
      <c r="S277" s="344">
        <f t="shared" ca="1" si="729"/>
        <v>0</v>
      </c>
      <c r="T277" s="344">
        <f t="shared" ca="1" si="729"/>
        <v>0</v>
      </c>
      <c r="U277" s="344">
        <f t="shared" ca="1" si="729"/>
        <v>0</v>
      </c>
      <c r="V277" s="344">
        <f t="shared" ca="1" si="729"/>
        <v>0</v>
      </c>
      <c r="W277" s="344">
        <f t="shared" ca="1" si="729"/>
        <v>0</v>
      </c>
      <c r="X277" s="344">
        <f t="shared" ca="1" si="729"/>
        <v>0</v>
      </c>
      <c r="Y277" s="344">
        <f t="shared" ca="1" si="729"/>
        <v>0</v>
      </c>
      <c r="Z277" s="344">
        <f t="shared" ca="1" si="729"/>
        <v>0</v>
      </c>
      <c r="AA277" s="344">
        <f t="shared" ca="1" si="729"/>
        <v>0</v>
      </c>
      <c r="AB277" s="344">
        <f t="shared" ca="1" si="729"/>
        <v>0</v>
      </c>
      <c r="AC277" s="344">
        <f t="shared" ca="1" si="729"/>
        <v>0</v>
      </c>
      <c r="AD277" s="344">
        <f t="shared" ca="1" si="729"/>
        <v>0</v>
      </c>
      <c r="AE277" s="344">
        <f t="shared" ca="1" si="729"/>
        <v>0</v>
      </c>
      <c r="AF277" s="344">
        <f t="shared" ca="1" si="729"/>
        <v>0</v>
      </c>
      <c r="AG277" s="344">
        <f t="shared" ca="1" si="729"/>
        <v>0</v>
      </c>
      <c r="AH277" s="344">
        <f t="shared" ca="1" si="729"/>
        <v>0</v>
      </c>
      <c r="AI277" s="344">
        <f t="shared" ca="1" si="729"/>
        <v>0</v>
      </c>
      <c r="AJ277" s="344">
        <f t="shared" ca="1" si="729"/>
        <v>0</v>
      </c>
      <c r="AK277" s="344">
        <f t="shared" ca="1" si="729"/>
        <v>0</v>
      </c>
      <c r="AL277" s="344">
        <f t="shared" ca="1" si="729"/>
        <v>0</v>
      </c>
      <c r="AM277" s="344">
        <f t="shared" ca="1" si="729"/>
        <v>0</v>
      </c>
      <c r="AN277" s="344">
        <f t="shared" ca="1" si="729"/>
        <v>0</v>
      </c>
      <c r="AO277" s="344">
        <f t="shared" ca="1" si="729"/>
        <v>0</v>
      </c>
      <c r="AP277" s="344">
        <f t="shared" ca="1" si="729"/>
        <v>0</v>
      </c>
      <c r="AQ277" s="344">
        <f t="shared" ca="1" si="729"/>
        <v>0</v>
      </c>
      <c r="AR277" s="344">
        <f t="shared" ca="1" si="729"/>
        <v>0</v>
      </c>
      <c r="AS277" s="344">
        <f t="shared" ca="1" si="729"/>
        <v>0</v>
      </c>
      <c r="AT277" s="344">
        <f t="shared" ca="1" si="729"/>
        <v>0</v>
      </c>
      <c r="AU277" s="344">
        <f t="shared" ca="1" si="729"/>
        <v>0</v>
      </c>
      <c r="AV277" s="344">
        <f t="shared" ca="1" si="729"/>
        <v>0</v>
      </c>
      <c r="AW277" s="344">
        <f t="shared" ca="1" si="729"/>
        <v>0</v>
      </c>
      <c r="AX277" s="344">
        <f t="shared" ca="1" si="729"/>
        <v>0</v>
      </c>
      <c r="AY277" s="344">
        <f t="shared" ca="1" si="729"/>
        <v>0</v>
      </c>
      <c r="AZ277" s="344">
        <f t="shared" ca="1" si="729"/>
        <v>0</v>
      </c>
      <c r="BA277" s="344">
        <f t="shared" ca="1" si="729"/>
        <v>0</v>
      </c>
      <c r="BB277" s="344">
        <f t="shared" ca="1" si="729"/>
        <v>0</v>
      </c>
      <c r="BC277" s="344">
        <f t="shared" ca="1" si="729"/>
        <v>0</v>
      </c>
      <c r="BD277" s="344">
        <f t="shared" ca="1" si="729"/>
        <v>0</v>
      </c>
      <c r="BE277" s="344">
        <f t="shared" ca="1" si="729"/>
        <v>0</v>
      </c>
      <c r="BF277" s="344">
        <f t="shared" ca="1" si="729"/>
        <v>0</v>
      </c>
      <c r="BG277" s="344">
        <f t="shared" ca="1" si="729"/>
        <v>0</v>
      </c>
      <c r="BH277" s="344">
        <f t="shared" ca="1" si="729"/>
        <v>0</v>
      </c>
      <c r="BI277" s="344">
        <f t="shared" ca="1" si="729"/>
        <v>0</v>
      </c>
      <c r="BJ277" s="344">
        <f t="shared" ca="1" si="729"/>
        <v>0</v>
      </c>
      <c r="BK277" s="344">
        <f t="shared" ca="1" si="729"/>
        <v>0</v>
      </c>
      <c r="BL277" s="344">
        <f t="shared" ca="1" si="729"/>
        <v>0</v>
      </c>
      <c r="BM277" s="344">
        <f t="shared" ca="1" si="729"/>
        <v>0</v>
      </c>
      <c r="BN277" s="344">
        <f t="shared" ca="1" si="729"/>
        <v>0</v>
      </c>
      <c r="BO277" s="344">
        <f t="shared" ca="1" si="729"/>
        <v>0</v>
      </c>
      <c r="BP277" s="344">
        <f t="shared" ca="1" si="729"/>
        <v>0</v>
      </c>
      <c r="BQ277" s="344">
        <f t="shared" ref="BQ277:CS277" ca="1" si="730">IF(BQ$157="beräknas ej",0,BP277*IF(BQ$252&gt;$D$217,1,IF(BQ$252&lt;=$C$217,$C$216,$D$216))*IFERROR(INDEX($B$148:$E$154,MATCH($A277,$A$148:$A$154,0),MATCH(BQ$252,$B$146:$E$146,1)),0))</f>
        <v>0</v>
      </c>
      <c r="BR277" s="344">
        <f t="shared" ca="1" si="730"/>
        <v>0</v>
      </c>
      <c r="BS277" s="344">
        <f t="shared" ca="1" si="730"/>
        <v>0</v>
      </c>
      <c r="BT277" s="344">
        <f t="shared" ca="1" si="730"/>
        <v>0</v>
      </c>
      <c r="BU277" s="344">
        <f t="shared" si="730"/>
        <v>0</v>
      </c>
      <c r="BV277" s="344">
        <f t="shared" si="730"/>
        <v>0</v>
      </c>
      <c r="BW277" s="344">
        <f t="shared" si="730"/>
        <v>0</v>
      </c>
      <c r="BX277" s="344">
        <f t="shared" si="730"/>
        <v>0</v>
      </c>
      <c r="BY277" s="344">
        <f t="shared" si="730"/>
        <v>0</v>
      </c>
      <c r="BZ277" s="344">
        <f t="shared" si="730"/>
        <v>0</v>
      </c>
      <c r="CA277" s="344">
        <f t="shared" si="730"/>
        <v>0</v>
      </c>
      <c r="CB277" s="344">
        <f t="shared" si="730"/>
        <v>0</v>
      </c>
      <c r="CC277" s="344">
        <f t="shared" si="730"/>
        <v>0</v>
      </c>
      <c r="CD277" s="344">
        <f t="shared" si="730"/>
        <v>0</v>
      </c>
      <c r="CE277" s="344">
        <f t="shared" si="730"/>
        <v>0</v>
      </c>
      <c r="CF277" s="344">
        <f t="shared" si="730"/>
        <v>0</v>
      </c>
      <c r="CG277" s="344">
        <f t="shared" si="730"/>
        <v>0</v>
      </c>
      <c r="CH277" s="344">
        <f t="shared" si="730"/>
        <v>0</v>
      </c>
      <c r="CI277" s="344">
        <f t="shared" si="730"/>
        <v>0</v>
      </c>
      <c r="CJ277" s="344">
        <f t="shared" si="730"/>
        <v>0</v>
      </c>
      <c r="CK277" s="344">
        <f t="shared" si="730"/>
        <v>0</v>
      </c>
      <c r="CL277" s="344">
        <f t="shared" si="730"/>
        <v>0</v>
      </c>
      <c r="CM277" s="344">
        <f t="shared" si="730"/>
        <v>0</v>
      </c>
      <c r="CN277" s="344">
        <f t="shared" si="730"/>
        <v>0</v>
      </c>
      <c r="CO277" s="344">
        <f t="shared" si="730"/>
        <v>0</v>
      </c>
      <c r="CP277" s="344">
        <f t="shared" si="730"/>
        <v>0</v>
      </c>
      <c r="CQ277" s="344">
        <f t="shared" si="730"/>
        <v>0</v>
      </c>
      <c r="CR277" s="344">
        <f t="shared" si="730"/>
        <v>0</v>
      </c>
      <c r="CS277" s="344">
        <f t="shared" si="730"/>
        <v>0</v>
      </c>
    </row>
    <row r="278" spans="1:97" s="375" customFormat="1" x14ac:dyDescent="0.35">
      <c r="A278" s="347"/>
      <c r="B278" s="347"/>
      <c r="C278" s="344"/>
      <c r="D278" s="348">
        <f ca="1">SUM(D253:D277)</f>
        <v>0</v>
      </c>
      <c r="E278" s="348">
        <f t="shared" ref="E278:BP278" ca="1" si="731">SUM(E253:E277)</f>
        <v>0</v>
      </c>
      <c r="F278" s="348">
        <f t="shared" ca="1" si="731"/>
        <v>0</v>
      </c>
      <c r="G278" s="348">
        <f t="shared" ca="1" si="731"/>
        <v>0</v>
      </c>
      <c r="H278" s="348">
        <f t="shared" ca="1" si="731"/>
        <v>0</v>
      </c>
      <c r="I278" s="348">
        <f t="shared" ca="1" si="731"/>
        <v>0</v>
      </c>
      <c r="J278" s="348">
        <f t="shared" ca="1" si="731"/>
        <v>0</v>
      </c>
      <c r="K278" s="348">
        <f t="shared" ca="1" si="731"/>
        <v>0</v>
      </c>
      <c r="L278" s="348">
        <f t="shared" ca="1" si="731"/>
        <v>0</v>
      </c>
      <c r="M278" s="348">
        <f t="shared" ca="1" si="731"/>
        <v>0</v>
      </c>
      <c r="N278" s="348">
        <f t="shared" ca="1" si="731"/>
        <v>0</v>
      </c>
      <c r="O278" s="348">
        <f t="shared" ca="1" si="731"/>
        <v>0</v>
      </c>
      <c r="P278" s="348">
        <f t="shared" ca="1" si="731"/>
        <v>0</v>
      </c>
      <c r="Q278" s="348">
        <f t="shared" ca="1" si="731"/>
        <v>0</v>
      </c>
      <c r="R278" s="348">
        <f t="shared" ca="1" si="731"/>
        <v>0</v>
      </c>
      <c r="S278" s="348">
        <f t="shared" ca="1" si="731"/>
        <v>0</v>
      </c>
      <c r="T278" s="348">
        <f t="shared" ca="1" si="731"/>
        <v>0</v>
      </c>
      <c r="U278" s="348">
        <f t="shared" ca="1" si="731"/>
        <v>0</v>
      </c>
      <c r="V278" s="348">
        <f t="shared" ca="1" si="731"/>
        <v>0</v>
      </c>
      <c r="W278" s="348">
        <f t="shared" ca="1" si="731"/>
        <v>0</v>
      </c>
      <c r="X278" s="348">
        <f t="shared" ca="1" si="731"/>
        <v>0</v>
      </c>
      <c r="Y278" s="348">
        <f t="shared" ca="1" si="731"/>
        <v>0</v>
      </c>
      <c r="Z278" s="348">
        <f t="shared" ca="1" si="731"/>
        <v>0</v>
      </c>
      <c r="AA278" s="348">
        <f t="shared" ca="1" si="731"/>
        <v>0</v>
      </c>
      <c r="AB278" s="348">
        <f t="shared" ca="1" si="731"/>
        <v>0</v>
      </c>
      <c r="AC278" s="348">
        <f t="shared" ca="1" si="731"/>
        <v>0</v>
      </c>
      <c r="AD278" s="348">
        <f t="shared" ca="1" si="731"/>
        <v>0</v>
      </c>
      <c r="AE278" s="348">
        <f t="shared" ca="1" si="731"/>
        <v>0</v>
      </c>
      <c r="AF278" s="348">
        <f t="shared" ca="1" si="731"/>
        <v>0</v>
      </c>
      <c r="AG278" s="348">
        <f t="shared" ca="1" si="731"/>
        <v>0</v>
      </c>
      <c r="AH278" s="348">
        <f t="shared" ca="1" si="731"/>
        <v>0</v>
      </c>
      <c r="AI278" s="348">
        <f t="shared" ca="1" si="731"/>
        <v>0</v>
      </c>
      <c r="AJ278" s="348">
        <f t="shared" ca="1" si="731"/>
        <v>0</v>
      </c>
      <c r="AK278" s="348">
        <f t="shared" ca="1" si="731"/>
        <v>0</v>
      </c>
      <c r="AL278" s="348">
        <f t="shared" ca="1" si="731"/>
        <v>0</v>
      </c>
      <c r="AM278" s="348">
        <f t="shared" ca="1" si="731"/>
        <v>0</v>
      </c>
      <c r="AN278" s="348">
        <f t="shared" ca="1" si="731"/>
        <v>0</v>
      </c>
      <c r="AO278" s="348">
        <f t="shared" ca="1" si="731"/>
        <v>0</v>
      </c>
      <c r="AP278" s="348">
        <f t="shared" ca="1" si="731"/>
        <v>0</v>
      </c>
      <c r="AQ278" s="348">
        <f t="shared" ca="1" si="731"/>
        <v>0</v>
      </c>
      <c r="AR278" s="348">
        <f t="shared" ca="1" si="731"/>
        <v>0</v>
      </c>
      <c r="AS278" s="348">
        <f t="shared" ca="1" si="731"/>
        <v>0</v>
      </c>
      <c r="AT278" s="348">
        <f t="shared" ca="1" si="731"/>
        <v>0</v>
      </c>
      <c r="AU278" s="348">
        <f t="shared" ca="1" si="731"/>
        <v>0</v>
      </c>
      <c r="AV278" s="348">
        <f t="shared" ca="1" si="731"/>
        <v>0</v>
      </c>
      <c r="AW278" s="348">
        <f t="shared" ca="1" si="731"/>
        <v>0</v>
      </c>
      <c r="AX278" s="348">
        <f t="shared" ca="1" si="731"/>
        <v>0</v>
      </c>
      <c r="AY278" s="348">
        <f t="shared" ca="1" si="731"/>
        <v>0</v>
      </c>
      <c r="AZ278" s="348">
        <f t="shared" ca="1" si="731"/>
        <v>0</v>
      </c>
      <c r="BA278" s="348">
        <f t="shared" ca="1" si="731"/>
        <v>0</v>
      </c>
      <c r="BB278" s="348">
        <f t="shared" ca="1" si="731"/>
        <v>0</v>
      </c>
      <c r="BC278" s="348">
        <f t="shared" ca="1" si="731"/>
        <v>0</v>
      </c>
      <c r="BD278" s="348">
        <f t="shared" ca="1" si="731"/>
        <v>0</v>
      </c>
      <c r="BE278" s="348">
        <f t="shared" ca="1" si="731"/>
        <v>0</v>
      </c>
      <c r="BF278" s="348">
        <f t="shared" ca="1" si="731"/>
        <v>0</v>
      </c>
      <c r="BG278" s="348">
        <f t="shared" ca="1" si="731"/>
        <v>0</v>
      </c>
      <c r="BH278" s="348">
        <f t="shared" ca="1" si="731"/>
        <v>0</v>
      </c>
      <c r="BI278" s="348">
        <f t="shared" ca="1" si="731"/>
        <v>0</v>
      </c>
      <c r="BJ278" s="348">
        <f t="shared" ca="1" si="731"/>
        <v>0</v>
      </c>
      <c r="BK278" s="348">
        <f t="shared" ca="1" si="731"/>
        <v>0</v>
      </c>
      <c r="BL278" s="348">
        <f t="shared" ca="1" si="731"/>
        <v>0</v>
      </c>
      <c r="BM278" s="348">
        <f t="shared" ca="1" si="731"/>
        <v>0</v>
      </c>
      <c r="BN278" s="348">
        <f t="shared" ca="1" si="731"/>
        <v>0</v>
      </c>
      <c r="BO278" s="348">
        <f t="shared" ca="1" si="731"/>
        <v>0</v>
      </c>
      <c r="BP278" s="348">
        <f t="shared" ca="1" si="731"/>
        <v>0</v>
      </c>
      <c r="BQ278" s="348">
        <f t="shared" ref="BQ278:CO278" ca="1" si="732">SUM(BQ253:BQ277)</f>
        <v>0</v>
      </c>
      <c r="BR278" s="348">
        <f t="shared" ca="1" si="732"/>
        <v>0</v>
      </c>
      <c r="BS278" s="348">
        <f t="shared" ca="1" si="732"/>
        <v>0</v>
      </c>
      <c r="BT278" s="348">
        <f t="shared" ca="1" si="732"/>
        <v>0</v>
      </c>
      <c r="BU278" s="348">
        <f t="shared" si="732"/>
        <v>0</v>
      </c>
      <c r="BV278" s="348">
        <f t="shared" si="732"/>
        <v>0</v>
      </c>
      <c r="BW278" s="348">
        <f t="shared" si="732"/>
        <v>0</v>
      </c>
      <c r="BX278" s="348">
        <f t="shared" si="732"/>
        <v>0</v>
      </c>
      <c r="BY278" s="348">
        <f t="shared" si="732"/>
        <v>0</v>
      </c>
      <c r="BZ278" s="348">
        <f t="shared" si="732"/>
        <v>0</v>
      </c>
      <c r="CA278" s="348">
        <f t="shared" si="732"/>
        <v>0</v>
      </c>
      <c r="CB278" s="348">
        <f t="shared" si="732"/>
        <v>0</v>
      </c>
      <c r="CC278" s="348">
        <f t="shared" si="732"/>
        <v>0</v>
      </c>
      <c r="CD278" s="348">
        <f t="shared" si="732"/>
        <v>0</v>
      </c>
      <c r="CE278" s="348">
        <f t="shared" si="732"/>
        <v>0</v>
      </c>
      <c r="CF278" s="348">
        <f t="shared" si="732"/>
        <v>0</v>
      </c>
      <c r="CG278" s="348">
        <f t="shared" si="732"/>
        <v>0</v>
      </c>
      <c r="CH278" s="348">
        <f t="shared" si="732"/>
        <v>0</v>
      </c>
      <c r="CI278" s="348">
        <f t="shared" si="732"/>
        <v>0</v>
      </c>
      <c r="CJ278" s="348">
        <f t="shared" si="732"/>
        <v>0</v>
      </c>
      <c r="CK278" s="348">
        <f t="shared" si="732"/>
        <v>0</v>
      </c>
      <c r="CL278" s="348">
        <f t="shared" si="732"/>
        <v>0</v>
      </c>
      <c r="CM278" s="348">
        <f t="shared" si="732"/>
        <v>0</v>
      </c>
      <c r="CN278" s="348">
        <f t="shared" si="732"/>
        <v>0</v>
      </c>
      <c r="CO278" s="348">
        <f t="shared" si="732"/>
        <v>0</v>
      </c>
      <c r="CP278" s="348">
        <f t="shared" ref="CP278:CS278" si="733">SUM(CP253:CP277)</f>
        <v>0</v>
      </c>
      <c r="CQ278" s="348">
        <f t="shared" si="733"/>
        <v>0</v>
      </c>
      <c r="CR278" s="348">
        <f t="shared" si="733"/>
        <v>0</v>
      </c>
      <c r="CS278" s="348">
        <f t="shared" si="733"/>
        <v>0</v>
      </c>
    </row>
    <row r="281" spans="1:97" s="367" customFormat="1" ht="18" x14ac:dyDescent="0.4">
      <c r="A281" s="364" t="s">
        <v>659</v>
      </c>
      <c r="B281" s="357"/>
      <c r="D281" s="368"/>
      <c r="E281" s="368"/>
      <c r="F281" s="368"/>
      <c r="G281" s="368"/>
      <c r="H281" s="368"/>
      <c r="I281" s="368"/>
      <c r="J281" s="368"/>
      <c r="K281" s="368"/>
      <c r="L281" s="368"/>
      <c r="M281" s="368"/>
      <c r="N281" s="368"/>
    </row>
    <row r="282" spans="1:97" s="367" customFormat="1" x14ac:dyDescent="0.35">
      <c r="B282" s="353" t="str">
        <f t="shared" ref="B282:D283" si="734">B142</f>
        <v>Uppräkningstal Lastning- &amp; lossningskostnader</v>
      </c>
      <c r="C282" s="353">
        <f t="shared" si="734"/>
        <v>1</v>
      </c>
      <c r="D282" s="353">
        <f t="shared" si="734"/>
        <v>1</v>
      </c>
      <c r="E282" s="368"/>
      <c r="F282" s="368"/>
      <c r="G282" s="368"/>
      <c r="H282" s="368"/>
      <c r="I282" s="368"/>
      <c r="J282" s="368"/>
      <c r="K282" s="368"/>
      <c r="L282" s="368"/>
      <c r="M282" s="368"/>
      <c r="N282" s="368"/>
    </row>
    <row r="283" spans="1:97" s="367" customFormat="1" x14ac:dyDescent="0.35">
      <c r="B283" s="353" t="str">
        <f t="shared" si="734"/>
        <v>Prognosår</v>
      </c>
      <c r="C283" s="353">
        <f t="shared" si="734"/>
        <v>2045</v>
      </c>
      <c r="D283" s="353">
        <f t="shared" si="734"/>
        <v>2065</v>
      </c>
    </row>
    <row r="284" spans="1:97" s="367" customFormat="1" x14ac:dyDescent="0.35"/>
    <row r="285" spans="1:97" s="367" customFormat="1" x14ac:dyDescent="0.35">
      <c r="A285" s="355" t="s">
        <v>312</v>
      </c>
      <c r="B285" s="352"/>
      <c r="C285" s="352"/>
      <c r="D285" s="352"/>
      <c r="E285" s="352"/>
    </row>
    <row r="286" spans="1:97" s="367" customFormat="1" x14ac:dyDescent="0.35">
      <c r="A286" s="352"/>
      <c r="B286" s="356">
        <f>B146</f>
        <v>2019</v>
      </c>
      <c r="C286" s="356">
        <f t="shared" ref="C286:E286" si="735">C146</f>
        <v>2028</v>
      </c>
      <c r="D286" s="356">
        <f t="shared" si="735"/>
        <v>2045</v>
      </c>
      <c r="E286" s="356">
        <f t="shared" si="735"/>
        <v>2065</v>
      </c>
      <c r="G286" s="382">
        <v>1.5</v>
      </c>
    </row>
    <row r="287" spans="1:97" s="367" customFormat="1" x14ac:dyDescent="0.35">
      <c r="A287" s="352"/>
      <c r="B287" s="356" t="str">
        <f>B147</f>
        <v>2019 - 2028</v>
      </c>
      <c r="C287" s="356" t="str">
        <f t="shared" ref="C287:E287" si="736">C147</f>
        <v>2028 - 2045</v>
      </c>
      <c r="D287" s="356" t="str">
        <f t="shared" si="736"/>
        <v>2045 - 2065</v>
      </c>
      <c r="E287" s="356" t="str">
        <f t="shared" si="736"/>
        <v>2065 - 2087</v>
      </c>
    </row>
    <row r="288" spans="1:97" s="367" customFormat="1" x14ac:dyDescent="0.35">
      <c r="A288" s="353" t="s">
        <v>0</v>
      </c>
      <c r="B288" s="365" t="e">
        <f>Prognoser!AM51</f>
        <v>#DIV/0!</v>
      </c>
      <c r="C288" s="365" t="e">
        <f>Prognoser!AN51</f>
        <v>#DIV/0!</v>
      </c>
      <c r="D288" s="365" t="e">
        <f>Prognoser!AO51</f>
        <v>#DIV/0!</v>
      </c>
      <c r="E288" s="365" t="e">
        <f>Prognoser!AP51</f>
        <v>#DIV/0!</v>
      </c>
    </row>
    <row r="289" spans="1:97" s="367" customFormat="1" x14ac:dyDescent="0.35">
      <c r="A289" s="353" t="s">
        <v>1</v>
      </c>
      <c r="B289" s="365" t="e">
        <f>Prognoser!AM52</f>
        <v>#DIV/0!</v>
      </c>
      <c r="C289" s="365" t="e">
        <f>Prognoser!AN52</f>
        <v>#DIV/0!</v>
      </c>
      <c r="D289" s="365" t="e">
        <f>Prognoser!AO52</f>
        <v>#DIV/0!</v>
      </c>
      <c r="E289" s="365" t="e">
        <f>Prognoser!AP52</f>
        <v>#DIV/0!</v>
      </c>
    </row>
    <row r="290" spans="1:97" s="367" customFormat="1" x14ac:dyDescent="0.35">
      <c r="A290" s="353" t="s">
        <v>2</v>
      </c>
      <c r="B290" s="365" t="e">
        <f>Prognoser!AM53</f>
        <v>#DIV/0!</v>
      </c>
      <c r="C290" s="365" t="e">
        <f>Prognoser!AN53</f>
        <v>#DIV/0!</v>
      </c>
      <c r="D290" s="365" t="e">
        <f>Prognoser!AO53</f>
        <v>#DIV/0!</v>
      </c>
      <c r="E290" s="365" t="e">
        <f>Prognoser!AP53</f>
        <v>#DIV/0!</v>
      </c>
    </row>
    <row r="291" spans="1:97" s="367" customFormat="1" x14ac:dyDescent="0.35">
      <c r="A291" s="353" t="s">
        <v>11</v>
      </c>
      <c r="B291" s="365" t="e">
        <f>Prognoser!AM54</f>
        <v>#DIV/0!</v>
      </c>
      <c r="C291" s="365" t="e">
        <f>Prognoser!AN54</f>
        <v>#DIV/0!</v>
      </c>
      <c r="D291" s="365" t="e">
        <f>Prognoser!AO54</f>
        <v>#DIV/0!</v>
      </c>
      <c r="E291" s="365" t="e">
        <f>Prognoser!AP54</f>
        <v>#DIV/0!</v>
      </c>
    </row>
    <row r="292" spans="1:97" s="367" customFormat="1" x14ac:dyDescent="0.35">
      <c r="A292" s="353" t="s">
        <v>7</v>
      </c>
      <c r="B292" s="365" t="e">
        <f>Prognoser!AM55</f>
        <v>#DIV/0!</v>
      </c>
      <c r="C292" s="365" t="e">
        <f>Prognoser!AN55</f>
        <v>#DIV/0!</v>
      </c>
      <c r="D292" s="365" t="e">
        <f>Prognoser!AO55</f>
        <v>#DIV/0!</v>
      </c>
      <c r="E292" s="365" t="e">
        <f>Prognoser!AP55</f>
        <v>#DIV/0!</v>
      </c>
    </row>
    <row r="293" spans="1:97" s="367" customFormat="1" x14ac:dyDescent="0.35">
      <c r="A293" s="353" t="s">
        <v>3</v>
      </c>
      <c r="B293" s="365" t="e">
        <f>Prognoser!AM56</f>
        <v>#DIV/0!</v>
      </c>
      <c r="C293" s="365" t="e">
        <f>Prognoser!AN56</f>
        <v>#DIV/0!</v>
      </c>
      <c r="D293" s="365" t="e">
        <f>Prognoser!AO56</f>
        <v>#DIV/0!</v>
      </c>
      <c r="E293" s="365" t="e">
        <f>Prognoser!AP56</f>
        <v>#DIV/0!</v>
      </c>
    </row>
    <row r="294" spans="1:97" s="367" customFormat="1" x14ac:dyDescent="0.35">
      <c r="A294" s="353" t="s">
        <v>4</v>
      </c>
      <c r="B294" s="365" t="e">
        <f>Prognoser!AM57</f>
        <v>#DIV/0!</v>
      </c>
      <c r="C294" s="365" t="e">
        <f>Prognoser!AN57</f>
        <v>#DIV/0!</v>
      </c>
      <c r="D294" s="365" t="e">
        <f>Prognoser!AO57</f>
        <v>#DIV/0!</v>
      </c>
      <c r="E294" s="365" t="e">
        <f>Prognoser!AP57</f>
        <v>#DIV/0!</v>
      </c>
    </row>
    <row r="295" spans="1:97" s="367" customFormat="1" x14ac:dyDescent="0.35">
      <c r="A295" s="353"/>
      <c r="B295" s="358"/>
      <c r="C295" s="358"/>
      <c r="D295" s="358"/>
      <c r="E295" s="358"/>
    </row>
    <row r="296" spans="1:97" s="367" customFormat="1" x14ac:dyDescent="0.35">
      <c r="A296" s="369" t="s">
        <v>599</v>
      </c>
      <c r="B296" s="358"/>
      <c r="C296" s="358"/>
      <c r="D296" s="358"/>
      <c r="E296" s="358"/>
      <c r="G296" s="360" t="s">
        <v>600</v>
      </c>
    </row>
    <row r="297" spans="1:97" s="367" customFormat="1" ht="15.5" x14ac:dyDescent="0.35">
      <c r="A297" s="361" t="s">
        <v>9</v>
      </c>
      <c r="B297" s="352"/>
      <c r="C297" s="352"/>
      <c r="D297" s="352" t="str">
        <f>IFERROR(INDEX(Indata!$A$12:$A$18,MATCH(D298,Indata!$B$12:$B$18,0)),"")</f>
        <v>Basår</v>
      </c>
      <c r="E297" s="352" t="str">
        <f>IFERROR(INDEX(Indata!$A$12:$A$18,MATCH(E298,Indata!$B$12:$B$18,0)),"")</f>
        <v/>
      </c>
      <c r="F297" s="352" t="str">
        <f>IFERROR(INDEX(Indata!$A$12:$A$18,MATCH(F298,Indata!$B$12:$B$18,0)),"")</f>
        <v/>
      </c>
      <c r="G297" s="352" t="str">
        <f>IFERROR(INDEX(Indata!$A$12:$A$18,MATCH(G298,Indata!$B$12:$B$18,0)),"")</f>
        <v/>
      </c>
      <c r="H297" s="352" t="str">
        <f>IFERROR(INDEX(Indata!$A$12:$A$18,MATCH(H298,Indata!$B$12:$B$18,0)),"")</f>
        <v/>
      </c>
      <c r="I297" s="352" t="str">
        <f>IFERROR(INDEX(Indata!$A$12:$A$18,MATCH(I298,Indata!$B$12:$B$18,0)),"")</f>
        <v/>
      </c>
      <c r="J297" s="352" t="str">
        <f>IFERROR(INDEX(Indata!$A$12:$A$18,MATCH(J298,Indata!$B$12:$B$18,0)),"")</f>
        <v/>
      </c>
      <c r="K297" s="352" t="str">
        <f>IFERROR(INDEX(Indata!$A$12:$A$18,MATCH(K298,Indata!$B$12:$B$18,0)),"")</f>
        <v/>
      </c>
      <c r="L297" s="352" t="str">
        <f>IFERROR(INDEX(Indata!$A$12:$A$18,MATCH(L298,Indata!$B$12:$B$18,0)),"")</f>
        <v/>
      </c>
      <c r="M297" s="352" t="str">
        <f>IFERROR(INDEX(Indata!$A$12:$A$18,MATCH(M298,Indata!$B$12:$B$18,0)),"")</f>
        <v>Diskonteringsår</v>
      </c>
      <c r="N297" s="352" t="str">
        <f>IFERROR(INDEX(Indata!$A$12:$A$18,MATCH(N298,Indata!$B$12:$B$18,0)),"")</f>
        <v/>
      </c>
      <c r="O297" s="352" t="str">
        <f>IFERROR(INDEX(Indata!$A$12:$A$18,MATCH(O298,Indata!$B$12:$B$18,0)),"")</f>
        <v/>
      </c>
      <c r="P297" s="352" t="str">
        <f>IFERROR(INDEX(Indata!$A$12:$A$18,MATCH(P298,Indata!$B$12:$B$18,0)),"")</f>
        <v/>
      </c>
      <c r="Q297" s="352" t="str">
        <f>IFERROR(INDEX(Indata!$A$12:$A$18,MATCH(Q298,Indata!$B$12:$B$18,0)),"")</f>
        <v/>
      </c>
      <c r="R297" s="352" t="str">
        <f>IFERROR(INDEX(Indata!$A$12:$A$18,MATCH(R298,Indata!$B$12:$B$18,0)),"")</f>
        <v/>
      </c>
      <c r="S297" s="352" t="str">
        <f>IFERROR(INDEX(Indata!$A$12:$A$18,MATCH(S298,Indata!$B$12:$B$18,0)),"")</f>
        <v/>
      </c>
      <c r="T297" s="352" t="str">
        <f>IFERROR(INDEX(Indata!$A$12:$A$18,MATCH(T298,Indata!$B$12:$B$18,0)),"")</f>
        <v/>
      </c>
      <c r="U297" s="352" t="str">
        <f>IFERROR(INDEX(Indata!$A$12:$A$18,MATCH(U298,Indata!$B$12:$B$18,0)),"")</f>
        <v/>
      </c>
      <c r="V297" s="352" t="str">
        <f>IFERROR(INDEX(Indata!$A$12:$A$18,MATCH(V298,Indata!$B$12:$B$18,0)),"")</f>
        <v/>
      </c>
      <c r="W297" s="352" t="str">
        <f>IFERROR(INDEX(Indata!$A$12:$A$18,MATCH(W298,Indata!$B$12:$B$18,0)),"")</f>
        <v/>
      </c>
      <c r="X297" s="352" t="str">
        <f>IFERROR(INDEX(Indata!$A$12:$A$18,MATCH(X298,Indata!$B$12:$B$18,0)),"")</f>
        <v/>
      </c>
      <c r="Y297" s="352" t="str">
        <f>IFERROR(INDEX(Indata!$A$12:$A$18,MATCH(Y298,Indata!$B$12:$B$18,0)),"")</f>
        <v/>
      </c>
      <c r="Z297" s="352" t="str">
        <f>IFERROR(INDEX(Indata!$A$12:$A$18,MATCH(Z298,Indata!$B$12:$B$18,0)),"")</f>
        <v/>
      </c>
      <c r="AA297" s="352" t="str">
        <f>IFERROR(INDEX(Indata!$A$12:$A$18,MATCH(AA298,Indata!$B$12:$B$18,0)),"")</f>
        <v/>
      </c>
      <c r="AB297" s="352" t="str">
        <f>IFERROR(INDEX(Indata!$A$12:$A$18,MATCH(AB298,Indata!$B$12:$B$18,0)),"")</f>
        <v/>
      </c>
      <c r="AC297" s="352" t="str">
        <f>IFERROR(INDEX(Indata!$A$12:$A$18,MATCH(AC298,Indata!$B$12:$B$18,0)),"")</f>
        <v/>
      </c>
      <c r="AD297" s="352" t="str">
        <f>IFERROR(INDEX(Indata!$A$12:$A$18,MATCH(AD298,Indata!$B$12:$B$18,0)),"")</f>
        <v>Prognosår 1</v>
      </c>
      <c r="AE297" s="352" t="str">
        <f>IFERROR(INDEX(Indata!$A$12:$A$18,MATCH(AE298,Indata!$B$12:$B$18,0)),"")</f>
        <v/>
      </c>
      <c r="AF297" s="352" t="str">
        <f>IFERROR(INDEX(Indata!$A$12:$A$18,MATCH(AF298,Indata!$B$12:$B$18,0)),"")</f>
        <v/>
      </c>
      <c r="AG297" s="352" t="str">
        <f>IFERROR(INDEX(Indata!$A$12:$A$18,MATCH(AG298,Indata!$B$12:$B$18,0)),"")</f>
        <v/>
      </c>
      <c r="AH297" s="352" t="str">
        <f>IFERROR(INDEX(Indata!$A$12:$A$18,MATCH(AH298,Indata!$B$12:$B$18,0)),"")</f>
        <v/>
      </c>
      <c r="AI297" s="352" t="str">
        <f>IFERROR(INDEX(Indata!$A$12:$A$18,MATCH(AI298,Indata!$B$12:$B$18,0)),"")</f>
        <v/>
      </c>
      <c r="AJ297" s="352" t="str">
        <f>IFERROR(INDEX(Indata!$A$12:$A$18,MATCH(AJ298,Indata!$B$12:$B$18,0)),"")</f>
        <v/>
      </c>
      <c r="AK297" s="352" t="str">
        <f>IFERROR(INDEX(Indata!$A$12:$A$18,MATCH(AK298,Indata!$B$12:$B$18,0)),"")</f>
        <v/>
      </c>
      <c r="AL297" s="352" t="str">
        <f>IFERROR(INDEX(Indata!$A$12:$A$18,MATCH(AL298,Indata!$B$12:$B$18,0)),"")</f>
        <v/>
      </c>
      <c r="AM297" s="352" t="str">
        <f>IFERROR(INDEX(Indata!$A$12:$A$18,MATCH(AM298,Indata!$B$12:$B$18,0)),"")</f>
        <v/>
      </c>
      <c r="AN297" s="352" t="str">
        <f>IFERROR(INDEX(Indata!$A$12:$A$18,MATCH(AN298,Indata!$B$12:$B$18,0)),"")</f>
        <v/>
      </c>
      <c r="AO297" s="352" t="str">
        <f>IFERROR(INDEX(Indata!$A$12:$A$18,MATCH(AO298,Indata!$B$12:$B$18,0)),"")</f>
        <v/>
      </c>
      <c r="AP297" s="352" t="str">
        <f>IFERROR(INDEX(Indata!$A$12:$A$18,MATCH(AP298,Indata!$B$12:$B$18,0)),"")</f>
        <v/>
      </c>
      <c r="AQ297" s="352" t="str">
        <f>IFERROR(INDEX(Indata!$A$12:$A$18,MATCH(AQ298,Indata!$B$12:$B$18,0)),"")</f>
        <v/>
      </c>
      <c r="AR297" s="352" t="str">
        <f>IFERROR(INDEX(Indata!$A$12:$A$18,MATCH(AR298,Indata!$B$12:$B$18,0)),"")</f>
        <v/>
      </c>
      <c r="AS297" s="352" t="str">
        <f>IFERROR(INDEX(Indata!$A$12:$A$18,MATCH(AS298,Indata!$B$12:$B$18,0)),"")</f>
        <v/>
      </c>
      <c r="AT297" s="352" t="str">
        <f>IFERROR(INDEX(Indata!$A$12:$A$18,MATCH(AT298,Indata!$B$12:$B$18,0)),"")</f>
        <v/>
      </c>
      <c r="AU297" s="352" t="str">
        <f>IFERROR(INDEX(Indata!$A$12:$A$18,MATCH(AU298,Indata!$B$12:$B$18,0)),"")</f>
        <v/>
      </c>
      <c r="AV297" s="352" t="str">
        <f>IFERROR(INDEX(Indata!$A$12:$A$18,MATCH(AV298,Indata!$B$12:$B$18,0)),"")</f>
        <v/>
      </c>
      <c r="AW297" s="352" t="str">
        <f>IFERROR(INDEX(Indata!$A$12:$A$18,MATCH(AW298,Indata!$B$12:$B$18,0)),"")</f>
        <v/>
      </c>
      <c r="AX297" s="352" t="str">
        <f>IFERROR(INDEX(Indata!$A$12:$A$18,MATCH(AX298,Indata!$B$12:$B$18,0)),"")</f>
        <v>Prognosår 2</v>
      </c>
      <c r="AY297" s="352" t="str">
        <f>IFERROR(INDEX(Indata!$A$12:$A$18,MATCH(AY298,Indata!$B$12:$B$18,0)),"")</f>
        <v/>
      </c>
      <c r="AZ297" s="352" t="str">
        <f>IFERROR(INDEX(Indata!$A$12:$A$18,MATCH(AZ298,Indata!$B$12:$B$18,0)),"")</f>
        <v/>
      </c>
      <c r="BA297" s="352" t="str">
        <f>IFERROR(INDEX(Indata!$A$12:$A$18,MATCH(BA298,Indata!$B$12:$B$18,0)),"")</f>
        <v/>
      </c>
      <c r="BB297" s="352" t="str">
        <f>IFERROR(INDEX(Indata!$A$12:$A$18,MATCH(BB298,Indata!$B$12:$B$18,0)),"")</f>
        <v/>
      </c>
      <c r="BC297" s="352" t="str">
        <f>IFERROR(INDEX(Indata!$A$12:$A$18,MATCH(BC298,Indata!$B$12:$B$18,0)),"")</f>
        <v/>
      </c>
      <c r="BD297" s="352" t="str">
        <f>IFERROR(INDEX(Indata!$A$12:$A$18,MATCH(BD298,Indata!$B$12:$B$18,0)),"")</f>
        <v/>
      </c>
      <c r="BE297" s="352" t="str">
        <f>IFERROR(INDEX(Indata!$A$12:$A$18,MATCH(BE298,Indata!$B$12:$B$18,0)),"")</f>
        <v/>
      </c>
      <c r="BF297" s="352" t="str">
        <f>IFERROR(INDEX(Indata!$A$12:$A$18,MATCH(BF298,Indata!$B$12:$B$18,0)),"")</f>
        <v/>
      </c>
      <c r="BG297" s="352" t="str">
        <f>IFERROR(INDEX(Indata!$A$12:$A$18,MATCH(BG298,Indata!$B$12:$B$18,0)),"")</f>
        <v/>
      </c>
      <c r="BH297" s="352" t="str">
        <f>IFERROR(INDEX(Indata!$A$12:$A$18,MATCH(BH298,Indata!$B$12:$B$18,0)),"")</f>
        <v/>
      </c>
      <c r="BI297" s="352" t="str">
        <f>IFERROR(INDEX(Indata!$A$12:$A$18,MATCH(BI298,Indata!$B$12:$B$18,0)),"")</f>
        <v/>
      </c>
      <c r="BJ297" s="352" t="str">
        <f>IFERROR(INDEX(Indata!$A$12:$A$18,MATCH(BJ298,Indata!$B$12:$B$18,0)),"")</f>
        <v/>
      </c>
      <c r="BK297" s="352" t="str">
        <f>IFERROR(INDEX(Indata!$A$12:$A$18,MATCH(BK298,Indata!$B$12:$B$18,0)),"")</f>
        <v/>
      </c>
      <c r="BL297" s="352" t="str">
        <f>IFERROR(INDEX(Indata!$A$12:$A$18,MATCH(BL298,Indata!$B$12:$B$18,0)),"")</f>
        <v/>
      </c>
      <c r="BM297" s="352" t="str">
        <f>IFERROR(INDEX(Indata!$A$12:$A$18,MATCH(BM298,Indata!$B$12:$B$18,0)),"")</f>
        <v/>
      </c>
      <c r="BN297" s="352" t="str">
        <f>IFERROR(INDEX(Indata!$A$12:$A$18,MATCH(BN298,Indata!$B$12:$B$18,0)),"")</f>
        <v/>
      </c>
      <c r="BO297" s="352" t="str">
        <f>IFERROR(INDEX(Indata!$A$12:$A$18,MATCH(BO298,Indata!$B$12:$B$18,0)),"")</f>
        <v/>
      </c>
      <c r="BP297" s="352" t="str">
        <f>IFERROR(INDEX(Indata!$A$12:$A$18,MATCH(BP298,Indata!$B$12:$B$18,0)),"")</f>
        <v/>
      </c>
      <c r="BQ297" s="352" t="str">
        <f>IF(OR(BP297="Slutår",BP297="beräknas ej"),"beräknas ej",IFERROR(INDEX(Indata!$A$12:$A$18,MATCH(BQ298,Indata!$B$12:$B$18,0)),""))</f>
        <v/>
      </c>
      <c r="BR297" s="352" t="str">
        <f>IF(OR(BQ297="Slutår",BQ297="beräknas ej"),"beräknas ej",IFERROR(INDEX(Indata!$A$12:$A$18,MATCH(BR298,Indata!$B$12:$B$18,0)),""))</f>
        <v/>
      </c>
      <c r="BS297" s="352" t="str">
        <f>IF(OR(BR297="Slutår",BR297="beräknas ej"),"beräknas ej",IFERROR(INDEX(Indata!$A$12:$A$18,MATCH(BS298,Indata!$B$12:$B$18,0)),""))</f>
        <v/>
      </c>
      <c r="BT297" s="352" t="str">
        <f>IF(OR(BS297="Slutår",BS297="beräknas ej"),"beräknas ej",IFERROR(INDEX(Indata!$A$12:$A$18,MATCH(BT298,Indata!$B$12:$B$18,0)),""))</f>
        <v>Slutår</v>
      </c>
      <c r="BU297" s="352" t="str">
        <f>IF(OR(BT297="Slutår",BT297="beräknas ej"),"beräknas ej",IFERROR(INDEX(Indata!$A$12:$A$18,MATCH(BU298,Indata!$B$12:$B$18,0)),""))</f>
        <v>beräknas ej</v>
      </c>
      <c r="BV297" s="352" t="str">
        <f>IF(OR(BU297="Slutår",BU297="beräknas ej"),"beräknas ej",IFERROR(INDEX(Indata!$A$12:$A$18,MATCH(BV298,Indata!$B$12:$B$18,0)),""))</f>
        <v>beräknas ej</v>
      </c>
      <c r="BW297" s="352" t="str">
        <f>IF(OR(BV297="Slutår",BV297="beräknas ej"),"beräknas ej",IFERROR(INDEX(Indata!$A$12:$A$18,MATCH(BW298,Indata!$B$12:$B$18,0)),""))</f>
        <v>beräknas ej</v>
      </c>
      <c r="BX297" s="352" t="str">
        <f>IF(OR(BW297="Slutår",BW297="beräknas ej"),"beräknas ej",IFERROR(INDEX(Indata!$A$12:$A$18,MATCH(BX298,Indata!$B$12:$B$18,0)),""))</f>
        <v>beräknas ej</v>
      </c>
      <c r="BY297" s="352" t="str">
        <f>IF(OR(BX297="Slutår",BX297="beräknas ej"),"beräknas ej",IFERROR(INDEX(Indata!$A$12:$A$18,MATCH(BY298,Indata!$B$12:$B$18,0)),""))</f>
        <v>beräknas ej</v>
      </c>
      <c r="BZ297" s="352" t="str">
        <f>IF(OR(BY297="Slutår",BY297="beräknas ej"),"beräknas ej",IFERROR(INDEX(Indata!$A$12:$A$18,MATCH(BZ298,Indata!$B$12:$B$18,0)),""))</f>
        <v>beräknas ej</v>
      </c>
      <c r="CA297" s="352" t="str">
        <f>IF(OR(BZ297="Slutår",BZ297="beräknas ej"),"beräknas ej",IFERROR(INDEX(Indata!$A$12:$A$18,MATCH(CA298,Indata!$B$12:$B$18,0)),""))</f>
        <v>beräknas ej</v>
      </c>
      <c r="CB297" s="352" t="str">
        <f>IF(OR(CA297="Slutår",CA297="beräknas ej"),"beräknas ej",IFERROR(INDEX(Indata!$A$12:$A$18,MATCH(CB298,Indata!$B$12:$B$18,0)),""))</f>
        <v>beräknas ej</v>
      </c>
      <c r="CC297" s="352" t="str">
        <f>IF(OR(CB297="Slutår",CB297="beräknas ej"),"beräknas ej",IFERROR(INDEX(Indata!$A$12:$A$18,MATCH(CC298,Indata!$B$12:$B$18,0)),""))</f>
        <v>beräknas ej</v>
      </c>
      <c r="CD297" s="352" t="str">
        <f>IF(OR(CC297="Slutår",CC297="beräknas ej"),"beräknas ej",IFERROR(INDEX(Indata!$A$12:$A$18,MATCH(CD298,Indata!$B$12:$B$18,0)),""))</f>
        <v>beräknas ej</v>
      </c>
      <c r="CE297" s="352" t="str">
        <f>IF(OR(CD297="Slutår",CD297="beräknas ej"),"beräknas ej",IFERROR(INDEX(Indata!$A$12:$A$18,MATCH(CE298,Indata!$B$12:$B$18,0)),""))</f>
        <v>beräknas ej</v>
      </c>
      <c r="CF297" s="352" t="str">
        <f>IF(OR(CE297="Slutår",CE297="beräknas ej"),"beräknas ej",IFERROR(INDEX(Indata!$A$12:$A$18,MATCH(CF298,Indata!$B$12:$B$18,0)),""))</f>
        <v>beräknas ej</v>
      </c>
      <c r="CG297" s="352" t="str">
        <f>IF(OR(CF297="Slutår",CF297="beräknas ej"),"beräknas ej",IFERROR(INDEX(Indata!$A$12:$A$18,MATCH(CG298,Indata!$B$12:$B$18,0)),""))</f>
        <v>beräknas ej</v>
      </c>
      <c r="CH297" s="352" t="str">
        <f>IF(OR(CG297="Slutår",CG297="beräknas ej"),"beräknas ej",IFERROR(INDEX(Indata!$A$12:$A$18,MATCH(CH298,Indata!$B$12:$B$18,0)),""))</f>
        <v>beräknas ej</v>
      </c>
      <c r="CI297" s="352" t="str">
        <f>IF(OR(CH297="Slutår",CH297="beräknas ej"),"beräknas ej",IFERROR(INDEX(Indata!$A$12:$A$18,MATCH(CI298,Indata!$B$12:$B$18,0)),""))</f>
        <v>beräknas ej</v>
      </c>
      <c r="CJ297" s="352" t="str">
        <f>IF(OR(CI297="Slutår",CI297="beräknas ej"),"beräknas ej",IFERROR(INDEX(Indata!$A$12:$A$18,MATCH(CJ298,Indata!$B$12:$B$18,0)),""))</f>
        <v>beräknas ej</v>
      </c>
      <c r="CK297" s="352" t="str">
        <f>IF(OR(CJ297="Slutår",CJ297="beräknas ej"),"beräknas ej",IFERROR(INDEX(Indata!$A$12:$A$18,MATCH(CK298,Indata!$B$12:$B$18,0)),""))</f>
        <v>beräknas ej</v>
      </c>
      <c r="CL297" s="352" t="str">
        <f>IF(OR(CK297="Slutår",CK297="beräknas ej"),"beräknas ej",IFERROR(INDEX(Indata!$A$12:$A$18,MATCH(CL298,Indata!$B$12:$B$18,0)),""))</f>
        <v>beräknas ej</v>
      </c>
      <c r="CM297" s="352" t="str">
        <f>IF(OR(CL297="Slutår",CL297="beräknas ej"),"beräknas ej",IFERROR(INDEX(Indata!$A$12:$A$18,MATCH(CM298,Indata!$B$12:$B$18,0)),""))</f>
        <v>beräknas ej</v>
      </c>
      <c r="CN297" s="352" t="str">
        <f>IF(OR(CM297="Slutår",CM297="beräknas ej"),"beräknas ej",IFERROR(INDEX(Indata!$A$12:$A$18,MATCH(CN298,Indata!$B$12:$B$18,0)),""))</f>
        <v>beräknas ej</v>
      </c>
      <c r="CO297" s="352" t="str">
        <f>IF(OR(CN297="Slutår",CN297="beräknas ej"),"beräknas ej",IFERROR(INDEX(Indata!$A$12:$A$18,MATCH(CO298,Indata!$B$12:$B$18,0)),""))</f>
        <v>beräknas ej</v>
      </c>
      <c r="CP297" s="352" t="str">
        <f>IF(OR(CO297="Slutår",CO297="beräknas ej"),"beräknas ej",IFERROR(INDEX(Indata!$A$12:$A$18,MATCH(CP298,Indata!$B$12:$B$18,0)),""))</f>
        <v>beräknas ej</v>
      </c>
      <c r="CQ297" s="352" t="str">
        <f>IF(OR(CP297="Slutår",CP297="beräknas ej"),"beräknas ej",IFERROR(INDEX(Indata!$A$12:$A$18,MATCH(CQ298,Indata!$B$12:$B$18,0)),""))</f>
        <v>beräknas ej</v>
      </c>
      <c r="CR297" s="352" t="str">
        <f>IF(OR(CQ297="Slutår",CQ297="beräknas ej"),"beräknas ej",IFERROR(INDEX(Indata!$A$12:$A$18,MATCH(CR298,Indata!$B$12:$B$18,0)),""))</f>
        <v>beräknas ej</v>
      </c>
      <c r="CS297" s="352" t="str">
        <f>IF(OR(CR297="Slutår",CR297="beräknas ej"),"beräknas ej",IFERROR(INDEX(Indata!$A$12:$A$18,MATCH(CS298,Indata!$B$12:$B$18,0)),""))</f>
        <v>beräknas ej</v>
      </c>
    </row>
    <row r="298" spans="1:97" s="370" customFormat="1" x14ac:dyDescent="0.35">
      <c r="A298" s="362" t="s">
        <v>72</v>
      </c>
      <c r="B298" s="362" t="s">
        <v>51</v>
      </c>
      <c r="C298" s="362" t="s">
        <v>73</v>
      </c>
      <c r="D298" s="362">
        <f>D158</f>
        <v>2019</v>
      </c>
      <c r="E298" s="362">
        <f>D298+1</f>
        <v>2020</v>
      </c>
      <c r="F298" s="362">
        <f t="shared" ref="F298" si="737">E298+1</f>
        <v>2021</v>
      </c>
      <c r="G298" s="362">
        <f t="shared" ref="G298" si="738">F298+1</f>
        <v>2022</v>
      </c>
      <c r="H298" s="362">
        <f t="shared" ref="H298" si="739">G298+1</f>
        <v>2023</v>
      </c>
      <c r="I298" s="362">
        <f t="shared" ref="I298" si="740">H298+1</f>
        <v>2024</v>
      </c>
      <c r="J298" s="362">
        <f t="shared" ref="J298" si="741">I298+1</f>
        <v>2025</v>
      </c>
      <c r="K298" s="362">
        <f t="shared" ref="K298" si="742">J298+1</f>
        <v>2026</v>
      </c>
      <c r="L298" s="362">
        <f t="shared" ref="L298" si="743">K298+1</f>
        <v>2027</v>
      </c>
      <c r="M298" s="362">
        <f t="shared" ref="M298" si="744">L298+1</f>
        <v>2028</v>
      </c>
      <c r="N298" s="362">
        <f t="shared" ref="N298" si="745">M298+1</f>
        <v>2029</v>
      </c>
      <c r="O298" s="362">
        <f t="shared" ref="O298" si="746">N298+1</f>
        <v>2030</v>
      </c>
      <c r="P298" s="362">
        <f t="shared" ref="P298" si="747">O298+1</f>
        <v>2031</v>
      </c>
      <c r="Q298" s="362">
        <f t="shared" ref="Q298" si="748">P298+1</f>
        <v>2032</v>
      </c>
      <c r="R298" s="362">
        <f t="shared" ref="R298" si="749">Q298+1</f>
        <v>2033</v>
      </c>
      <c r="S298" s="362">
        <f t="shared" ref="S298" si="750">R298+1</f>
        <v>2034</v>
      </c>
      <c r="T298" s="362">
        <f t="shared" ref="T298" si="751">S298+1</f>
        <v>2035</v>
      </c>
      <c r="U298" s="362">
        <f t="shared" ref="U298" si="752">T298+1</f>
        <v>2036</v>
      </c>
      <c r="V298" s="362">
        <f t="shared" ref="V298" si="753">U298+1</f>
        <v>2037</v>
      </c>
      <c r="W298" s="362">
        <f t="shared" ref="W298" si="754">V298+1</f>
        <v>2038</v>
      </c>
      <c r="X298" s="362">
        <f t="shared" ref="X298" si="755">W298+1</f>
        <v>2039</v>
      </c>
      <c r="Y298" s="362">
        <f t="shared" ref="Y298" si="756">X298+1</f>
        <v>2040</v>
      </c>
      <c r="Z298" s="362">
        <f t="shared" ref="Z298" si="757">Y298+1</f>
        <v>2041</v>
      </c>
      <c r="AA298" s="362">
        <f t="shared" ref="AA298" si="758">Z298+1</f>
        <v>2042</v>
      </c>
      <c r="AB298" s="362">
        <f t="shared" ref="AB298" si="759">AA298+1</f>
        <v>2043</v>
      </c>
      <c r="AC298" s="362">
        <f t="shared" ref="AC298" si="760">AB298+1</f>
        <v>2044</v>
      </c>
      <c r="AD298" s="362">
        <f t="shared" ref="AD298" si="761">AC298+1</f>
        <v>2045</v>
      </c>
      <c r="AE298" s="362">
        <f t="shared" ref="AE298" si="762">AD298+1</f>
        <v>2046</v>
      </c>
      <c r="AF298" s="362">
        <f t="shared" ref="AF298" si="763">AE298+1</f>
        <v>2047</v>
      </c>
      <c r="AG298" s="362">
        <f t="shared" ref="AG298" si="764">AF298+1</f>
        <v>2048</v>
      </c>
      <c r="AH298" s="362">
        <f t="shared" ref="AH298" si="765">AG298+1</f>
        <v>2049</v>
      </c>
      <c r="AI298" s="362">
        <f t="shared" ref="AI298" si="766">AH298+1</f>
        <v>2050</v>
      </c>
      <c r="AJ298" s="362">
        <f t="shared" ref="AJ298" si="767">AI298+1</f>
        <v>2051</v>
      </c>
      <c r="AK298" s="362">
        <f t="shared" ref="AK298" si="768">AJ298+1</f>
        <v>2052</v>
      </c>
      <c r="AL298" s="362">
        <f t="shared" ref="AL298" si="769">AK298+1</f>
        <v>2053</v>
      </c>
      <c r="AM298" s="362">
        <f t="shared" ref="AM298" si="770">AL298+1</f>
        <v>2054</v>
      </c>
      <c r="AN298" s="362">
        <f t="shared" ref="AN298" si="771">AM298+1</f>
        <v>2055</v>
      </c>
      <c r="AO298" s="362">
        <f t="shared" ref="AO298" si="772">AN298+1</f>
        <v>2056</v>
      </c>
      <c r="AP298" s="362">
        <f t="shared" ref="AP298" si="773">AO298+1</f>
        <v>2057</v>
      </c>
      <c r="AQ298" s="362">
        <f t="shared" ref="AQ298" si="774">AP298+1</f>
        <v>2058</v>
      </c>
      <c r="AR298" s="362">
        <f t="shared" ref="AR298" si="775">AQ298+1</f>
        <v>2059</v>
      </c>
      <c r="AS298" s="362">
        <f t="shared" ref="AS298" si="776">AR298+1</f>
        <v>2060</v>
      </c>
      <c r="AT298" s="362">
        <f t="shared" ref="AT298" si="777">AS298+1</f>
        <v>2061</v>
      </c>
      <c r="AU298" s="362">
        <f t="shared" ref="AU298" si="778">AT298+1</f>
        <v>2062</v>
      </c>
      <c r="AV298" s="362">
        <f t="shared" ref="AV298" si="779">AU298+1</f>
        <v>2063</v>
      </c>
      <c r="AW298" s="362">
        <f t="shared" ref="AW298" si="780">AV298+1</f>
        <v>2064</v>
      </c>
      <c r="AX298" s="362">
        <f t="shared" ref="AX298" si="781">AW298+1</f>
        <v>2065</v>
      </c>
      <c r="AY298" s="362">
        <f t="shared" ref="AY298" si="782">AX298+1</f>
        <v>2066</v>
      </c>
      <c r="AZ298" s="362">
        <f t="shared" ref="AZ298" si="783">AY298+1</f>
        <v>2067</v>
      </c>
      <c r="BA298" s="362">
        <f t="shared" ref="BA298" si="784">AZ298+1</f>
        <v>2068</v>
      </c>
      <c r="BB298" s="362">
        <f t="shared" ref="BB298" si="785">BA298+1</f>
        <v>2069</v>
      </c>
      <c r="BC298" s="362">
        <f t="shared" ref="BC298" si="786">BB298+1</f>
        <v>2070</v>
      </c>
      <c r="BD298" s="362">
        <f t="shared" ref="BD298" si="787">BC298+1</f>
        <v>2071</v>
      </c>
      <c r="BE298" s="362">
        <f t="shared" ref="BE298" si="788">BD298+1</f>
        <v>2072</v>
      </c>
      <c r="BF298" s="362">
        <f t="shared" ref="BF298" si="789">BE298+1</f>
        <v>2073</v>
      </c>
      <c r="BG298" s="362">
        <f t="shared" ref="BG298" si="790">BF298+1</f>
        <v>2074</v>
      </c>
      <c r="BH298" s="362">
        <f t="shared" ref="BH298" si="791">BG298+1</f>
        <v>2075</v>
      </c>
      <c r="BI298" s="362">
        <f t="shared" ref="BI298" si="792">BH298+1</f>
        <v>2076</v>
      </c>
      <c r="BJ298" s="362">
        <f t="shared" ref="BJ298" si="793">BI298+1</f>
        <v>2077</v>
      </c>
      <c r="BK298" s="362">
        <f t="shared" ref="BK298" si="794">BJ298+1</f>
        <v>2078</v>
      </c>
      <c r="BL298" s="362">
        <f t="shared" ref="BL298" si="795">BK298+1</f>
        <v>2079</v>
      </c>
      <c r="BM298" s="362">
        <f t="shared" ref="BM298" si="796">BL298+1</f>
        <v>2080</v>
      </c>
      <c r="BN298" s="362">
        <f t="shared" ref="BN298" si="797">BM298+1</f>
        <v>2081</v>
      </c>
      <c r="BO298" s="362">
        <f t="shared" ref="BO298" si="798">BN298+1</f>
        <v>2082</v>
      </c>
      <c r="BP298" s="362">
        <f t="shared" ref="BP298" si="799">BO298+1</f>
        <v>2083</v>
      </c>
      <c r="BQ298" s="362">
        <f t="shared" ref="BQ298" si="800">BP298+1</f>
        <v>2084</v>
      </c>
      <c r="BR298" s="362">
        <f t="shared" ref="BR298" si="801">BQ298+1</f>
        <v>2085</v>
      </c>
      <c r="BS298" s="362">
        <f t="shared" ref="BS298" si="802">BR298+1</f>
        <v>2086</v>
      </c>
      <c r="BT298" s="362">
        <f t="shared" ref="BT298" si="803">BS298+1</f>
        <v>2087</v>
      </c>
      <c r="BU298" s="362">
        <f t="shared" ref="BU298" si="804">BT298+1</f>
        <v>2088</v>
      </c>
      <c r="BV298" s="362">
        <f t="shared" ref="BV298" si="805">BU298+1</f>
        <v>2089</v>
      </c>
      <c r="BW298" s="362">
        <f t="shared" ref="BW298" si="806">BV298+1</f>
        <v>2090</v>
      </c>
      <c r="BX298" s="362">
        <f t="shared" ref="BX298" si="807">BW298+1</f>
        <v>2091</v>
      </c>
      <c r="BY298" s="362">
        <f t="shared" ref="BY298" si="808">BX298+1</f>
        <v>2092</v>
      </c>
      <c r="BZ298" s="362">
        <f t="shared" ref="BZ298" si="809">BY298+1</f>
        <v>2093</v>
      </c>
      <c r="CA298" s="362">
        <f t="shared" ref="CA298" si="810">BZ298+1</f>
        <v>2094</v>
      </c>
      <c r="CB298" s="362">
        <f t="shared" ref="CB298" si="811">CA298+1</f>
        <v>2095</v>
      </c>
      <c r="CC298" s="362">
        <f t="shared" ref="CC298" si="812">CB298+1</f>
        <v>2096</v>
      </c>
      <c r="CD298" s="362">
        <f t="shared" ref="CD298" si="813">CC298+1</f>
        <v>2097</v>
      </c>
      <c r="CE298" s="362">
        <f t="shared" ref="CE298" si="814">CD298+1</f>
        <v>2098</v>
      </c>
      <c r="CF298" s="362">
        <f t="shared" ref="CF298" si="815">CE298+1</f>
        <v>2099</v>
      </c>
      <c r="CG298" s="362">
        <f t="shared" ref="CG298" si="816">CF298+1</f>
        <v>2100</v>
      </c>
      <c r="CH298" s="362">
        <f t="shared" ref="CH298" si="817">CG298+1</f>
        <v>2101</v>
      </c>
      <c r="CI298" s="362">
        <f t="shared" ref="CI298" si="818">CH298+1</f>
        <v>2102</v>
      </c>
      <c r="CJ298" s="362">
        <f t="shared" ref="CJ298" si="819">CI298+1</f>
        <v>2103</v>
      </c>
      <c r="CK298" s="362">
        <f t="shared" ref="CK298" si="820">CJ298+1</f>
        <v>2104</v>
      </c>
      <c r="CL298" s="362">
        <f t="shared" ref="CL298" si="821">CK298+1</f>
        <v>2105</v>
      </c>
      <c r="CM298" s="362">
        <f t="shared" ref="CM298" si="822">CL298+1</f>
        <v>2106</v>
      </c>
      <c r="CN298" s="362">
        <f t="shared" ref="CN298" si="823">CM298+1</f>
        <v>2107</v>
      </c>
      <c r="CO298" s="362">
        <f t="shared" ref="CO298" si="824">CN298+1</f>
        <v>2108</v>
      </c>
      <c r="CP298" s="362">
        <f t="shared" ref="CP298" si="825">CO298+1</f>
        <v>2109</v>
      </c>
      <c r="CQ298" s="362">
        <f t="shared" ref="CQ298" si="826">CP298+1</f>
        <v>2110</v>
      </c>
      <c r="CR298" s="362">
        <f t="shared" ref="CR298" si="827">CQ298+1</f>
        <v>2111</v>
      </c>
      <c r="CS298" s="362">
        <f t="shared" ref="CS298" si="828">CR298+1</f>
        <v>2112</v>
      </c>
    </row>
    <row r="299" spans="1:97" s="367" customFormat="1" x14ac:dyDescent="0.35">
      <c r="A299" s="352">
        <f>A159</f>
        <v>0</v>
      </c>
      <c r="B299" s="352" t="str">
        <f t="shared" ref="B299:C299" si="829">B159</f>
        <v>0 0</v>
      </c>
      <c r="C299" s="359">
        <f t="shared" si="829"/>
        <v>0</v>
      </c>
      <c r="D299" s="359">
        <f ca="1">IFERROR('JA basår'!AC7+'JA basår'!AC37,0)</f>
        <v>0</v>
      </c>
      <c r="E299" s="359">
        <f ca="1">IF(E$297="beräknas ej",0,D299*IF(E$298&gt;$D$283,1,IF(E$298&lt;=$C$283,$C$282,$D$282))*IFERROR(INDEX($B$288:$E$294,MATCH($A299,$A$288:$A$294,0),MATCH(E$298,$B$286:$E$286,1)),0))</f>
        <v>0</v>
      </c>
      <c r="F299" s="359">
        <f t="shared" ref="F299:BQ299" ca="1" si="830">IF(F$297="beräknas ej",0,E299*IF(F$298&gt;$D$283,1,IF(F$298&lt;=$C$283,$C$282,$D$282))*IFERROR(INDEX($B$288:$E$294,MATCH($A299,$A$288:$A$294,0),MATCH(F$298,$B$286:$E$286,1)),0))</f>
        <v>0</v>
      </c>
      <c r="G299" s="359">
        <f t="shared" ca="1" si="830"/>
        <v>0</v>
      </c>
      <c r="H299" s="359">
        <f t="shared" ca="1" si="830"/>
        <v>0</v>
      </c>
      <c r="I299" s="359">
        <f t="shared" ca="1" si="830"/>
        <v>0</v>
      </c>
      <c r="J299" s="359">
        <f t="shared" ca="1" si="830"/>
        <v>0</v>
      </c>
      <c r="K299" s="359">
        <f t="shared" ca="1" si="830"/>
        <v>0</v>
      </c>
      <c r="L299" s="359">
        <f t="shared" ca="1" si="830"/>
        <v>0</v>
      </c>
      <c r="M299" s="359">
        <f t="shared" ca="1" si="830"/>
        <v>0</v>
      </c>
      <c r="N299" s="359">
        <f t="shared" ca="1" si="830"/>
        <v>0</v>
      </c>
      <c r="O299" s="359">
        <f t="shared" ca="1" si="830"/>
        <v>0</v>
      </c>
      <c r="P299" s="359">
        <f t="shared" ca="1" si="830"/>
        <v>0</v>
      </c>
      <c r="Q299" s="359">
        <f t="shared" ca="1" si="830"/>
        <v>0</v>
      </c>
      <c r="R299" s="359">
        <f t="shared" ca="1" si="830"/>
        <v>0</v>
      </c>
      <c r="S299" s="359">
        <f t="shared" ca="1" si="830"/>
        <v>0</v>
      </c>
      <c r="T299" s="359">
        <f t="shared" ca="1" si="830"/>
        <v>0</v>
      </c>
      <c r="U299" s="359">
        <f t="shared" ca="1" si="830"/>
        <v>0</v>
      </c>
      <c r="V299" s="359">
        <f t="shared" ca="1" si="830"/>
        <v>0</v>
      </c>
      <c r="W299" s="359">
        <f t="shared" ca="1" si="830"/>
        <v>0</v>
      </c>
      <c r="X299" s="359">
        <f t="shared" ca="1" si="830"/>
        <v>0</v>
      </c>
      <c r="Y299" s="359">
        <f t="shared" ca="1" si="830"/>
        <v>0</v>
      </c>
      <c r="Z299" s="359">
        <f t="shared" ca="1" si="830"/>
        <v>0</v>
      </c>
      <c r="AA299" s="359">
        <f t="shared" ca="1" si="830"/>
        <v>0</v>
      </c>
      <c r="AB299" s="359">
        <f t="shared" ca="1" si="830"/>
        <v>0</v>
      </c>
      <c r="AC299" s="359">
        <f t="shared" ca="1" si="830"/>
        <v>0</v>
      </c>
      <c r="AD299" s="359">
        <f t="shared" ca="1" si="830"/>
        <v>0</v>
      </c>
      <c r="AE299" s="359">
        <f t="shared" ca="1" si="830"/>
        <v>0</v>
      </c>
      <c r="AF299" s="359">
        <f t="shared" ca="1" si="830"/>
        <v>0</v>
      </c>
      <c r="AG299" s="359">
        <f t="shared" ca="1" si="830"/>
        <v>0</v>
      </c>
      <c r="AH299" s="359">
        <f t="shared" ca="1" si="830"/>
        <v>0</v>
      </c>
      <c r="AI299" s="359">
        <f t="shared" ca="1" si="830"/>
        <v>0</v>
      </c>
      <c r="AJ299" s="359">
        <f t="shared" ca="1" si="830"/>
        <v>0</v>
      </c>
      <c r="AK299" s="359">
        <f t="shared" ca="1" si="830"/>
        <v>0</v>
      </c>
      <c r="AL299" s="359">
        <f t="shared" ca="1" si="830"/>
        <v>0</v>
      </c>
      <c r="AM299" s="359">
        <f t="shared" ca="1" si="830"/>
        <v>0</v>
      </c>
      <c r="AN299" s="359">
        <f t="shared" ca="1" si="830"/>
        <v>0</v>
      </c>
      <c r="AO299" s="359">
        <f t="shared" ca="1" si="830"/>
        <v>0</v>
      </c>
      <c r="AP299" s="359">
        <f t="shared" ca="1" si="830"/>
        <v>0</v>
      </c>
      <c r="AQ299" s="359">
        <f t="shared" ca="1" si="830"/>
        <v>0</v>
      </c>
      <c r="AR299" s="359">
        <f t="shared" ca="1" si="830"/>
        <v>0</v>
      </c>
      <c r="AS299" s="359">
        <f t="shared" ca="1" si="830"/>
        <v>0</v>
      </c>
      <c r="AT299" s="359">
        <f t="shared" ca="1" si="830"/>
        <v>0</v>
      </c>
      <c r="AU299" s="359">
        <f t="shared" ca="1" si="830"/>
        <v>0</v>
      </c>
      <c r="AV299" s="359">
        <f t="shared" ca="1" si="830"/>
        <v>0</v>
      </c>
      <c r="AW299" s="359">
        <f t="shared" ca="1" si="830"/>
        <v>0</v>
      </c>
      <c r="AX299" s="359">
        <f t="shared" ca="1" si="830"/>
        <v>0</v>
      </c>
      <c r="AY299" s="359">
        <f t="shared" ca="1" si="830"/>
        <v>0</v>
      </c>
      <c r="AZ299" s="359">
        <f t="shared" ca="1" si="830"/>
        <v>0</v>
      </c>
      <c r="BA299" s="359">
        <f t="shared" ca="1" si="830"/>
        <v>0</v>
      </c>
      <c r="BB299" s="359">
        <f t="shared" ca="1" si="830"/>
        <v>0</v>
      </c>
      <c r="BC299" s="359">
        <f t="shared" ca="1" si="830"/>
        <v>0</v>
      </c>
      <c r="BD299" s="359">
        <f t="shared" ca="1" si="830"/>
        <v>0</v>
      </c>
      <c r="BE299" s="359">
        <f t="shared" ca="1" si="830"/>
        <v>0</v>
      </c>
      <c r="BF299" s="359">
        <f t="shared" ca="1" si="830"/>
        <v>0</v>
      </c>
      <c r="BG299" s="359">
        <f t="shared" ca="1" si="830"/>
        <v>0</v>
      </c>
      <c r="BH299" s="359">
        <f t="shared" ca="1" si="830"/>
        <v>0</v>
      </c>
      <c r="BI299" s="359">
        <f t="shared" ca="1" si="830"/>
        <v>0</v>
      </c>
      <c r="BJ299" s="359">
        <f t="shared" ca="1" si="830"/>
        <v>0</v>
      </c>
      <c r="BK299" s="359">
        <f t="shared" ca="1" si="830"/>
        <v>0</v>
      </c>
      <c r="BL299" s="359">
        <f t="shared" ca="1" si="830"/>
        <v>0</v>
      </c>
      <c r="BM299" s="359">
        <f t="shared" ca="1" si="830"/>
        <v>0</v>
      </c>
      <c r="BN299" s="359">
        <f t="shared" ca="1" si="830"/>
        <v>0</v>
      </c>
      <c r="BO299" s="359">
        <f t="shared" ca="1" si="830"/>
        <v>0</v>
      </c>
      <c r="BP299" s="359">
        <f t="shared" ca="1" si="830"/>
        <v>0</v>
      </c>
      <c r="BQ299" s="359">
        <f t="shared" ca="1" si="830"/>
        <v>0</v>
      </c>
      <c r="BR299" s="359">
        <f t="shared" ref="BR299:CS299" ca="1" si="831">IF(BR$297="beräknas ej",0,BQ299*IF(BR$298&gt;$D$283,1,IF(BR$298&lt;=$C$283,$C$282,$D$282))*IFERROR(INDEX($B$288:$E$294,MATCH($A299,$A$288:$A$294,0),MATCH(BR$298,$B$286:$E$286,1)),0))</f>
        <v>0</v>
      </c>
      <c r="BS299" s="359">
        <f t="shared" ca="1" si="831"/>
        <v>0</v>
      </c>
      <c r="BT299" s="359">
        <f t="shared" ca="1" si="831"/>
        <v>0</v>
      </c>
      <c r="BU299" s="359">
        <f t="shared" si="831"/>
        <v>0</v>
      </c>
      <c r="BV299" s="359">
        <f t="shared" si="831"/>
        <v>0</v>
      </c>
      <c r="BW299" s="359">
        <f t="shared" si="831"/>
        <v>0</v>
      </c>
      <c r="BX299" s="359">
        <f t="shared" si="831"/>
        <v>0</v>
      </c>
      <c r="BY299" s="359">
        <f t="shared" si="831"/>
        <v>0</v>
      </c>
      <c r="BZ299" s="359">
        <f t="shared" si="831"/>
        <v>0</v>
      </c>
      <c r="CA299" s="359">
        <f t="shared" si="831"/>
        <v>0</v>
      </c>
      <c r="CB299" s="359">
        <f t="shared" si="831"/>
        <v>0</v>
      </c>
      <c r="CC299" s="359">
        <f t="shared" si="831"/>
        <v>0</v>
      </c>
      <c r="CD299" s="359">
        <f t="shared" si="831"/>
        <v>0</v>
      </c>
      <c r="CE299" s="359">
        <f t="shared" si="831"/>
        <v>0</v>
      </c>
      <c r="CF299" s="359">
        <f t="shared" si="831"/>
        <v>0</v>
      </c>
      <c r="CG299" s="359">
        <f t="shared" si="831"/>
        <v>0</v>
      </c>
      <c r="CH299" s="359">
        <f t="shared" si="831"/>
        <v>0</v>
      </c>
      <c r="CI299" s="359">
        <f t="shared" si="831"/>
        <v>0</v>
      </c>
      <c r="CJ299" s="359">
        <f t="shared" si="831"/>
        <v>0</v>
      </c>
      <c r="CK299" s="359">
        <f t="shared" si="831"/>
        <v>0</v>
      </c>
      <c r="CL299" s="359">
        <f t="shared" si="831"/>
        <v>0</v>
      </c>
      <c r="CM299" s="359">
        <f t="shared" si="831"/>
        <v>0</v>
      </c>
      <c r="CN299" s="359">
        <f t="shared" si="831"/>
        <v>0</v>
      </c>
      <c r="CO299" s="359">
        <f t="shared" si="831"/>
        <v>0</v>
      </c>
      <c r="CP299" s="359">
        <f t="shared" si="831"/>
        <v>0</v>
      </c>
      <c r="CQ299" s="359">
        <f t="shared" si="831"/>
        <v>0</v>
      </c>
      <c r="CR299" s="359">
        <f t="shared" si="831"/>
        <v>0</v>
      </c>
      <c r="CS299" s="359">
        <f t="shared" si="831"/>
        <v>0</v>
      </c>
    </row>
    <row r="300" spans="1:97" s="367" customFormat="1" x14ac:dyDescent="0.35">
      <c r="A300" s="352">
        <f t="shared" ref="A300:C300" si="832">A160</f>
        <v>0</v>
      </c>
      <c r="B300" s="352" t="str">
        <f t="shared" si="832"/>
        <v>0 0</v>
      </c>
      <c r="C300" s="359">
        <f t="shared" si="832"/>
        <v>0</v>
      </c>
      <c r="D300" s="359">
        <f ca="1">IFERROR('JA basår'!AC8+'JA basår'!AC38,0)</f>
        <v>0</v>
      </c>
      <c r="E300" s="359">
        <f t="shared" ref="E300:BP300" ca="1" si="833">IF(E$297="beräknas ej",0,D300*IF(E$298&gt;$D$283,1,IF(E$298&lt;=$C$283,$C$282,$D$282))*IFERROR(INDEX($B$288:$E$294,MATCH($A300,$A$288:$A$294,0),MATCH(E$298,$B$286:$E$286,1)),0))</f>
        <v>0</v>
      </c>
      <c r="F300" s="359">
        <f t="shared" ca="1" si="833"/>
        <v>0</v>
      </c>
      <c r="G300" s="359">
        <f t="shared" ca="1" si="833"/>
        <v>0</v>
      </c>
      <c r="H300" s="359">
        <f t="shared" ca="1" si="833"/>
        <v>0</v>
      </c>
      <c r="I300" s="359">
        <f t="shared" ca="1" si="833"/>
        <v>0</v>
      </c>
      <c r="J300" s="359">
        <f t="shared" ca="1" si="833"/>
        <v>0</v>
      </c>
      <c r="K300" s="359">
        <f t="shared" ca="1" si="833"/>
        <v>0</v>
      </c>
      <c r="L300" s="359">
        <f t="shared" ca="1" si="833"/>
        <v>0</v>
      </c>
      <c r="M300" s="359">
        <f t="shared" ca="1" si="833"/>
        <v>0</v>
      </c>
      <c r="N300" s="359">
        <f t="shared" ca="1" si="833"/>
        <v>0</v>
      </c>
      <c r="O300" s="359">
        <f t="shared" ca="1" si="833"/>
        <v>0</v>
      </c>
      <c r="P300" s="359">
        <f t="shared" ca="1" si="833"/>
        <v>0</v>
      </c>
      <c r="Q300" s="359">
        <f t="shared" ca="1" si="833"/>
        <v>0</v>
      </c>
      <c r="R300" s="359">
        <f t="shared" ca="1" si="833"/>
        <v>0</v>
      </c>
      <c r="S300" s="359">
        <f t="shared" ca="1" si="833"/>
        <v>0</v>
      </c>
      <c r="T300" s="359">
        <f t="shared" ca="1" si="833"/>
        <v>0</v>
      </c>
      <c r="U300" s="359">
        <f t="shared" ca="1" si="833"/>
        <v>0</v>
      </c>
      <c r="V300" s="359">
        <f t="shared" ca="1" si="833"/>
        <v>0</v>
      </c>
      <c r="W300" s="359">
        <f t="shared" ca="1" si="833"/>
        <v>0</v>
      </c>
      <c r="X300" s="359">
        <f t="shared" ca="1" si="833"/>
        <v>0</v>
      </c>
      <c r="Y300" s="359">
        <f t="shared" ca="1" si="833"/>
        <v>0</v>
      </c>
      <c r="Z300" s="359">
        <f t="shared" ca="1" si="833"/>
        <v>0</v>
      </c>
      <c r="AA300" s="359">
        <f t="shared" ca="1" si="833"/>
        <v>0</v>
      </c>
      <c r="AB300" s="359">
        <f t="shared" ca="1" si="833"/>
        <v>0</v>
      </c>
      <c r="AC300" s="359">
        <f t="shared" ca="1" si="833"/>
        <v>0</v>
      </c>
      <c r="AD300" s="359">
        <f t="shared" ca="1" si="833"/>
        <v>0</v>
      </c>
      <c r="AE300" s="359">
        <f t="shared" ca="1" si="833"/>
        <v>0</v>
      </c>
      <c r="AF300" s="359">
        <f t="shared" ca="1" si="833"/>
        <v>0</v>
      </c>
      <c r="AG300" s="359">
        <f t="shared" ca="1" si="833"/>
        <v>0</v>
      </c>
      <c r="AH300" s="359">
        <f t="shared" ca="1" si="833"/>
        <v>0</v>
      </c>
      <c r="AI300" s="359">
        <f t="shared" ca="1" si="833"/>
        <v>0</v>
      </c>
      <c r="AJ300" s="359">
        <f t="shared" ca="1" si="833"/>
        <v>0</v>
      </c>
      <c r="AK300" s="359">
        <f t="shared" ca="1" si="833"/>
        <v>0</v>
      </c>
      <c r="AL300" s="359">
        <f t="shared" ca="1" si="833"/>
        <v>0</v>
      </c>
      <c r="AM300" s="359">
        <f t="shared" ca="1" si="833"/>
        <v>0</v>
      </c>
      <c r="AN300" s="359">
        <f t="shared" ca="1" si="833"/>
        <v>0</v>
      </c>
      <c r="AO300" s="359">
        <f t="shared" ca="1" si="833"/>
        <v>0</v>
      </c>
      <c r="AP300" s="359">
        <f t="shared" ca="1" si="833"/>
        <v>0</v>
      </c>
      <c r="AQ300" s="359">
        <f t="shared" ca="1" si="833"/>
        <v>0</v>
      </c>
      <c r="AR300" s="359">
        <f t="shared" ca="1" si="833"/>
        <v>0</v>
      </c>
      <c r="AS300" s="359">
        <f t="shared" ca="1" si="833"/>
        <v>0</v>
      </c>
      <c r="AT300" s="359">
        <f t="shared" ca="1" si="833"/>
        <v>0</v>
      </c>
      <c r="AU300" s="359">
        <f t="shared" ca="1" si="833"/>
        <v>0</v>
      </c>
      <c r="AV300" s="359">
        <f t="shared" ca="1" si="833"/>
        <v>0</v>
      </c>
      <c r="AW300" s="359">
        <f t="shared" ca="1" si="833"/>
        <v>0</v>
      </c>
      <c r="AX300" s="359">
        <f t="shared" ca="1" si="833"/>
        <v>0</v>
      </c>
      <c r="AY300" s="359">
        <f t="shared" ca="1" si="833"/>
        <v>0</v>
      </c>
      <c r="AZ300" s="359">
        <f t="shared" ca="1" si="833"/>
        <v>0</v>
      </c>
      <c r="BA300" s="359">
        <f t="shared" ca="1" si="833"/>
        <v>0</v>
      </c>
      <c r="BB300" s="359">
        <f t="shared" ca="1" si="833"/>
        <v>0</v>
      </c>
      <c r="BC300" s="359">
        <f t="shared" ca="1" si="833"/>
        <v>0</v>
      </c>
      <c r="BD300" s="359">
        <f t="shared" ca="1" si="833"/>
        <v>0</v>
      </c>
      <c r="BE300" s="359">
        <f t="shared" ca="1" si="833"/>
        <v>0</v>
      </c>
      <c r="BF300" s="359">
        <f t="shared" ca="1" si="833"/>
        <v>0</v>
      </c>
      <c r="BG300" s="359">
        <f t="shared" ca="1" si="833"/>
        <v>0</v>
      </c>
      <c r="BH300" s="359">
        <f t="shared" ca="1" si="833"/>
        <v>0</v>
      </c>
      <c r="BI300" s="359">
        <f t="shared" ca="1" si="833"/>
        <v>0</v>
      </c>
      <c r="BJ300" s="359">
        <f t="shared" ca="1" si="833"/>
        <v>0</v>
      </c>
      <c r="BK300" s="359">
        <f t="shared" ca="1" si="833"/>
        <v>0</v>
      </c>
      <c r="BL300" s="359">
        <f t="shared" ca="1" si="833"/>
        <v>0</v>
      </c>
      <c r="BM300" s="359">
        <f t="shared" ca="1" si="833"/>
        <v>0</v>
      </c>
      <c r="BN300" s="359">
        <f t="shared" ca="1" si="833"/>
        <v>0</v>
      </c>
      <c r="BO300" s="359">
        <f t="shared" ca="1" si="833"/>
        <v>0</v>
      </c>
      <c r="BP300" s="359">
        <f t="shared" ca="1" si="833"/>
        <v>0</v>
      </c>
      <c r="BQ300" s="359">
        <f t="shared" ref="BQ300:CS300" ca="1" si="834">IF(BQ$297="beräknas ej",0,BP300*IF(BQ$298&gt;$D$283,1,IF(BQ$298&lt;=$C$283,$C$282,$D$282))*IFERROR(INDEX($B$288:$E$294,MATCH($A300,$A$288:$A$294,0),MATCH(BQ$298,$B$286:$E$286,1)),0))</f>
        <v>0</v>
      </c>
      <c r="BR300" s="359">
        <f t="shared" ca="1" si="834"/>
        <v>0</v>
      </c>
      <c r="BS300" s="359">
        <f t="shared" ca="1" si="834"/>
        <v>0</v>
      </c>
      <c r="BT300" s="359">
        <f t="shared" ca="1" si="834"/>
        <v>0</v>
      </c>
      <c r="BU300" s="359">
        <f t="shared" si="834"/>
        <v>0</v>
      </c>
      <c r="BV300" s="359">
        <f t="shared" si="834"/>
        <v>0</v>
      </c>
      <c r="BW300" s="359">
        <f t="shared" si="834"/>
        <v>0</v>
      </c>
      <c r="BX300" s="359">
        <f t="shared" si="834"/>
        <v>0</v>
      </c>
      <c r="BY300" s="359">
        <f t="shared" si="834"/>
        <v>0</v>
      </c>
      <c r="BZ300" s="359">
        <f t="shared" si="834"/>
        <v>0</v>
      </c>
      <c r="CA300" s="359">
        <f t="shared" si="834"/>
        <v>0</v>
      </c>
      <c r="CB300" s="359">
        <f t="shared" si="834"/>
        <v>0</v>
      </c>
      <c r="CC300" s="359">
        <f t="shared" si="834"/>
        <v>0</v>
      </c>
      <c r="CD300" s="359">
        <f t="shared" si="834"/>
        <v>0</v>
      </c>
      <c r="CE300" s="359">
        <f t="shared" si="834"/>
        <v>0</v>
      </c>
      <c r="CF300" s="359">
        <f t="shared" si="834"/>
        <v>0</v>
      </c>
      <c r="CG300" s="359">
        <f t="shared" si="834"/>
        <v>0</v>
      </c>
      <c r="CH300" s="359">
        <f t="shared" si="834"/>
        <v>0</v>
      </c>
      <c r="CI300" s="359">
        <f t="shared" si="834"/>
        <v>0</v>
      </c>
      <c r="CJ300" s="359">
        <f t="shared" si="834"/>
        <v>0</v>
      </c>
      <c r="CK300" s="359">
        <f t="shared" si="834"/>
        <v>0</v>
      </c>
      <c r="CL300" s="359">
        <f t="shared" si="834"/>
        <v>0</v>
      </c>
      <c r="CM300" s="359">
        <f t="shared" si="834"/>
        <v>0</v>
      </c>
      <c r="CN300" s="359">
        <f t="shared" si="834"/>
        <v>0</v>
      </c>
      <c r="CO300" s="359">
        <f t="shared" si="834"/>
        <v>0</v>
      </c>
      <c r="CP300" s="359">
        <f t="shared" si="834"/>
        <v>0</v>
      </c>
      <c r="CQ300" s="359">
        <f t="shared" si="834"/>
        <v>0</v>
      </c>
      <c r="CR300" s="359">
        <f t="shared" si="834"/>
        <v>0</v>
      </c>
      <c r="CS300" s="359">
        <f t="shared" si="834"/>
        <v>0</v>
      </c>
    </row>
    <row r="301" spans="1:97" s="367" customFormat="1" x14ac:dyDescent="0.35">
      <c r="A301" s="352">
        <f t="shared" ref="A301:C301" si="835">A161</f>
        <v>0</v>
      </c>
      <c r="B301" s="352" t="str">
        <f t="shared" si="835"/>
        <v>0 0</v>
      </c>
      <c r="C301" s="359">
        <f t="shared" si="835"/>
        <v>0</v>
      </c>
      <c r="D301" s="359">
        <f ca="1">IFERROR('JA basår'!AC9+'JA basår'!AC39,0)</f>
        <v>0</v>
      </c>
      <c r="E301" s="359">
        <f t="shared" ref="E301:BP301" ca="1" si="836">IF(E$297="beräknas ej",0,D301*IF(E$298&gt;$D$283,1,IF(E$298&lt;=$C$283,$C$282,$D$282))*IFERROR(INDEX($B$288:$E$294,MATCH($A301,$A$288:$A$294,0),MATCH(E$298,$B$286:$E$286,1)),0))</f>
        <v>0</v>
      </c>
      <c r="F301" s="359">
        <f t="shared" ca="1" si="836"/>
        <v>0</v>
      </c>
      <c r="G301" s="359">
        <f t="shared" ca="1" si="836"/>
        <v>0</v>
      </c>
      <c r="H301" s="359">
        <f t="shared" ca="1" si="836"/>
        <v>0</v>
      </c>
      <c r="I301" s="359">
        <f t="shared" ca="1" si="836"/>
        <v>0</v>
      </c>
      <c r="J301" s="359">
        <f t="shared" ca="1" si="836"/>
        <v>0</v>
      </c>
      <c r="K301" s="359">
        <f t="shared" ca="1" si="836"/>
        <v>0</v>
      </c>
      <c r="L301" s="359">
        <f t="shared" ca="1" si="836"/>
        <v>0</v>
      </c>
      <c r="M301" s="359">
        <f t="shared" ca="1" si="836"/>
        <v>0</v>
      </c>
      <c r="N301" s="359">
        <f t="shared" ca="1" si="836"/>
        <v>0</v>
      </c>
      <c r="O301" s="359">
        <f t="shared" ca="1" si="836"/>
        <v>0</v>
      </c>
      <c r="P301" s="359">
        <f t="shared" ca="1" si="836"/>
        <v>0</v>
      </c>
      <c r="Q301" s="359">
        <f t="shared" ca="1" si="836"/>
        <v>0</v>
      </c>
      <c r="R301" s="359">
        <f t="shared" ca="1" si="836"/>
        <v>0</v>
      </c>
      <c r="S301" s="359">
        <f t="shared" ca="1" si="836"/>
        <v>0</v>
      </c>
      <c r="T301" s="359">
        <f t="shared" ca="1" si="836"/>
        <v>0</v>
      </c>
      <c r="U301" s="359">
        <f t="shared" ca="1" si="836"/>
        <v>0</v>
      </c>
      <c r="V301" s="359">
        <f t="shared" ca="1" si="836"/>
        <v>0</v>
      </c>
      <c r="W301" s="359">
        <f t="shared" ca="1" si="836"/>
        <v>0</v>
      </c>
      <c r="X301" s="359">
        <f t="shared" ca="1" si="836"/>
        <v>0</v>
      </c>
      <c r="Y301" s="359">
        <f t="shared" ca="1" si="836"/>
        <v>0</v>
      </c>
      <c r="Z301" s="359">
        <f t="shared" ca="1" si="836"/>
        <v>0</v>
      </c>
      <c r="AA301" s="359">
        <f t="shared" ca="1" si="836"/>
        <v>0</v>
      </c>
      <c r="AB301" s="359">
        <f t="shared" ca="1" si="836"/>
        <v>0</v>
      </c>
      <c r="AC301" s="359">
        <f t="shared" ca="1" si="836"/>
        <v>0</v>
      </c>
      <c r="AD301" s="359">
        <f t="shared" ca="1" si="836"/>
        <v>0</v>
      </c>
      <c r="AE301" s="359">
        <f t="shared" ca="1" si="836"/>
        <v>0</v>
      </c>
      <c r="AF301" s="359">
        <f t="shared" ca="1" si="836"/>
        <v>0</v>
      </c>
      <c r="AG301" s="359">
        <f t="shared" ca="1" si="836"/>
        <v>0</v>
      </c>
      <c r="AH301" s="359">
        <f t="shared" ca="1" si="836"/>
        <v>0</v>
      </c>
      <c r="AI301" s="359">
        <f t="shared" ca="1" si="836"/>
        <v>0</v>
      </c>
      <c r="AJ301" s="359">
        <f t="shared" ca="1" si="836"/>
        <v>0</v>
      </c>
      <c r="AK301" s="359">
        <f t="shared" ca="1" si="836"/>
        <v>0</v>
      </c>
      <c r="AL301" s="359">
        <f t="shared" ca="1" si="836"/>
        <v>0</v>
      </c>
      <c r="AM301" s="359">
        <f t="shared" ca="1" si="836"/>
        <v>0</v>
      </c>
      <c r="AN301" s="359">
        <f t="shared" ca="1" si="836"/>
        <v>0</v>
      </c>
      <c r="AO301" s="359">
        <f t="shared" ca="1" si="836"/>
        <v>0</v>
      </c>
      <c r="AP301" s="359">
        <f t="shared" ca="1" si="836"/>
        <v>0</v>
      </c>
      <c r="AQ301" s="359">
        <f t="shared" ca="1" si="836"/>
        <v>0</v>
      </c>
      <c r="AR301" s="359">
        <f t="shared" ca="1" si="836"/>
        <v>0</v>
      </c>
      <c r="AS301" s="359">
        <f t="shared" ca="1" si="836"/>
        <v>0</v>
      </c>
      <c r="AT301" s="359">
        <f t="shared" ca="1" si="836"/>
        <v>0</v>
      </c>
      <c r="AU301" s="359">
        <f t="shared" ca="1" si="836"/>
        <v>0</v>
      </c>
      <c r="AV301" s="359">
        <f t="shared" ca="1" si="836"/>
        <v>0</v>
      </c>
      <c r="AW301" s="359">
        <f t="shared" ca="1" si="836"/>
        <v>0</v>
      </c>
      <c r="AX301" s="359">
        <f t="shared" ca="1" si="836"/>
        <v>0</v>
      </c>
      <c r="AY301" s="359">
        <f t="shared" ca="1" si="836"/>
        <v>0</v>
      </c>
      <c r="AZ301" s="359">
        <f t="shared" ca="1" si="836"/>
        <v>0</v>
      </c>
      <c r="BA301" s="359">
        <f t="shared" ca="1" si="836"/>
        <v>0</v>
      </c>
      <c r="BB301" s="359">
        <f t="shared" ca="1" si="836"/>
        <v>0</v>
      </c>
      <c r="BC301" s="359">
        <f t="shared" ca="1" si="836"/>
        <v>0</v>
      </c>
      <c r="BD301" s="359">
        <f t="shared" ca="1" si="836"/>
        <v>0</v>
      </c>
      <c r="BE301" s="359">
        <f t="shared" ca="1" si="836"/>
        <v>0</v>
      </c>
      <c r="BF301" s="359">
        <f t="shared" ca="1" si="836"/>
        <v>0</v>
      </c>
      <c r="BG301" s="359">
        <f t="shared" ca="1" si="836"/>
        <v>0</v>
      </c>
      <c r="BH301" s="359">
        <f t="shared" ca="1" si="836"/>
        <v>0</v>
      </c>
      <c r="BI301" s="359">
        <f t="shared" ca="1" si="836"/>
        <v>0</v>
      </c>
      <c r="BJ301" s="359">
        <f t="shared" ca="1" si="836"/>
        <v>0</v>
      </c>
      <c r="BK301" s="359">
        <f t="shared" ca="1" si="836"/>
        <v>0</v>
      </c>
      <c r="BL301" s="359">
        <f t="shared" ca="1" si="836"/>
        <v>0</v>
      </c>
      <c r="BM301" s="359">
        <f t="shared" ca="1" si="836"/>
        <v>0</v>
      </c>
      <c r="BN301" s="359">
        <f t="shared" ca="1" si="836"/>
        <v>0</v>
      </c>
      <c r="BO301" s="359">
        <f t="shared" ca="1" si="836"/>
        <v>0</v>
      </c>
      <c r="BP301" s="359">
        <f t="shared" ca="1" si="836"/>
        <v>0</v>
      </c>
      <c r="BQ301" s="359">
        <f t="shared" ref="BQ301:CS301" ca="1" si="837">IF(BQ$297="beräknas ej",0,BP301*IF(BQ$298&gt;$D$283,1,IF(BQ$298&lt;=$C$283,$C$282,$D$282))*IFERROR(INDEX($B$288:$E$294,MATCH($A301,$A$288:$A$294,0),MATCH(BQ$298,$B$286:$E$286,1)),0))</f>
        <v>0</v>
      </c>
      <c r="BR301" s="359">
        <f t="shared" ca="1" si="837"/>
        <v>0</v>
      </c>
      <c r="BS301" s="359">
        <f t="shared" ca="1" si="837"/>
        <v>0</v>
      </c>
      <c r="BT301" s="359">
        <f t="shared" ca="1" si="837"/>
        <v>0</v>
      </c>
      <c r="BU301" s="359">
        <f t="shared" si="837"/>
        <v>0</v>
      </c>
      <c r="BV301" s="359">
        <f t="shared" si="837"/>
        <v>0</v>
      </c>
      <c r="BW301" s="359">
        <f t="shared" si="837"/>
        <v>0</v>
      </c>
      <c r="BX301" s="359">
        <f t="shared" si="837"/>
        <v>0</v>
      </c>
      <c r="BY301" s="359">
        <f t="shared" si="837"/>
        <v>0</v>
      </c>
      <c r="BZ301" s="359">
        <f t="shared" si="837"/>
        <v>0</v>
      </c>
      <c r="CA301" s="359">
        <f t="shared" si="837"/>
        <v>0</v>
      </c>
      <c r="CB301" s="359">
        <f t="shared" si="837"/>
        <v>0</v>
      </c>
      <c r="CC301" s="359">
        <f t="shared" si="837"/>
        <v>0</v>
      </c>
      <c r="CD301" s="359">
        <f t="shared" si="837"/>
        <v>0</v>
      </c>
      <c r="CE301" s="359">
        <f t="shared" si="837"/>
        <v>0</v>
      </c>
      <c r="CF301" s="359">
        <f t="shared" si="837"/>
        <v>0</v>
      </c>
      <c r="CG301" s="359">
        <f t="shared" si="837"/>
        <v>0</v>
      </c>
      <c r="CH301" s="359">
        <f t="shared" si="837"/>
        <v>0</v>
      </c>
      <c r="CI301" s="359">
        <f t="shared" si="837"/>
        <v>0</v>
      </c>
      <c r="CJ301" s="359">
        <f t="shared" si="837"/>
        <v>0</v>
      </c>
      <c r="CK301" s="359">
        <f t="shared" si="837"/>
        <v>0</v>
      </c>
      <c r="CL301" s="359">
        <f t="shared" si="837"/>
        <v>0</v>
      </c>
      <c r="CM301" s="359">
        <f t="shared" si="837"/>
        <v>0</v>
      </c>
      <c r="CN301" s="359">
        <f t="shared" si="837"/>
        <v>0</v>
      </c>
      <c r="CO301" s="359">
        <f t="shared" si="837"/>
        <v>0</v>
      </c>
      <c r="CP301" s="359">
        <f t="shared" si="837"/>
        <v>0</v>
      </c>
      <c r="CQ301" s="359">
        <f t="shared" si="837"/>
        <v>0</v>
      </c>
      <c r="CR301" s="359">
        <f t="shared" si="837"/>
        <v>0</v>
      </c>
      <c r="CS301" s="359">
        <f t="shared" si="837"/>
        <v>0</v>
      </c>
    </row>
    <row r="302" spans="1:97" s="367" customFormat="1" x14ac:dyDescent="0.35">
      <c r="A302" s="352">
        <f t="shared" ref="A302:C302" si="838">A162</f>
        <v>0</v>
      </c>
      <c r="B302" s="352" t="str">
        <f t="shared" si="838"/>
        <v>0 0</v>
      </c>
      <c r="C302" s="359">
        <f t="shared" si="838"/>
        <v>0</v>
      </c>
      <c r="D302" s="359">
        <f ca="1">IFERROR('JA basår'!AC10+'JA basår'!AC40,0)</f>
        <v>0</v>
      </c>
      <c r="E302" s="359">
        <f t="shared" ref="E302:BP302" ca="1" si="839">IF(E$297="beräknas ej",0,D302*IF(E$298&gt;$D$283,1,IF(E$298&lt;=$C$283,$C$282,$D$282))*IFERROR(INDEX($B$288:$E$294,MATCH($A302,$A$288:$A$294,0),MATCH(E$298,$B$286:$E$286,1)),0))</f>
        <v>0</v>
      </c>
      <c r="F302" s="359">
        <f t="shared" ca="1" si="839"/>
        <v>0</v>
      </c>
      <c r="G302" s="359">
        <f t="shared" ca="1" si="839"/>
        <v>0</v>
      </c>
      <c r="H302" s="359">
        <f t="shared" ca="1" si="839"/>
        <v>0</v>
      </c>
      <c r="I302" s="359">
        <f t="shared" ca="1" si="839"/>
        <v>0</v>
      </c>
      <c r="J302" s="359">
        <f t="shared" ca="1" si="839"/>
        <v>0</v>
      </c>
      <c r="K302" s="359">
        <f t="shared" ca="1" si="839"/>
        <v>0</v>
      </c>
      <c r="L302" s="359">
        <f t="shared" ca="1" si="839"/>
        <v>0</v>
      </c>
      <c r="M302" s="359">
        <f t="shared" ca="1" si="839"/>
        <v>0</v>
      </c>
      <c r="N302" s="359">
        <f t="shared" ca="1" si="839"/>
        <v>0</v>
      </c>
      <c r="O302" s="359">
        <f t="shared" ca="1" si="839"/>
        <v>0</v>
      </c>
      <c r="P302" s="359">
        <f t="shared" ca="1" si="839"/>
        <v>0</v>
      </c>
      <c r="Q302" s="359">
        <f t="shared" ca="1" si="839"/>
        <v>0</v>
      </c>
      <c r="R302" s="359">
        <f t="shared" ca="1" si="839"/>
        <v>0</v>
      </c>
      <c r="S302" s="359">
        <f t="shared" ca="1" si="839"/>
        <v>0</v>
      </c>
      <c r="T302" s="359">
        <f t="shared" ca="1" si="839"/>
        <v>0</v>
      </c>
      <c r="U302" s="359">
        <f t="shared" ca="1" si="839"/>
        <v>0</v>
      </c>
      <c r="V302" s="359">
        <f t="shared" ca="1" si="839"/>
        <v>0</v>
      </c>
      <c r="W302" s="359">
        <f t="shared" ca="1" si="839"/>
        <v>0</v>
      </c>
      <c r="X302" s="359">
        <f t="shared" ca="1" si="839"/>
        <v>0</v>
      </c>
      <c r="Y302" s="359">
        <f t="shared" ca="1" si="839"/>
        <v>0</v>
      </c>
      <c r="Z302" s="359">
        <f t="shared" ca="1" si="839"/>
        <v>0</v>
      </c>
      <c r="AA302" s="359">
        <f t="shared" ca="1" si="839"/>
        <v>0</v>
      </c>
      <c r="AB302" s="359">
        <f t="shared" ca="1" si="839"/>
        <v>0</v>
      </c>
      <c r="AC302" s="359">
        <f t="shared" ca="1" si="839"/>
        <v>0</v>
      </c>
      <c r="AD302" s="359">
        <f t="shared" ca="1" si="839"/>
        <v>0</v>
      </c>
      <c r="AE302" s="359">
        <f t="shared" ca="1" si="839"/>
        <v>0</v>
      </c>
      <c r="AF302" s="359">
        <f t="shared" ca="1" si="839"/>
        <v>0</v>
      </c>
      <c r="AG302" s="359">
        <f t="shared" ca="1" si="839"/>
        <v>0</v>
      </c>
      <c r="AH302" s="359">
        <f t="shared" ca="1" si="839"/>
        <v>0</v>
      </c>
      <c r="AI302" s="359">
        <f t="shared" ca="1" si="839"/>
        <v>0</v>
      </c>
      <c r="AJ302" s="359">
        <f t="shared" ca="1" si="839"/>
        <v>0</v>
      </c>
      <c r="AK302" s="359">
        <f t="shared" ca="1" si="839"/>
        <v>0</v>
      </c>
      <c r="AL302" s="359">
        <f t="shared" ca="1" si="839"/>
        <v>0</v>
      </c>
      <c r="AM302" s="359">
        <f t="shared" ca="1" si="839"/>
        <v>0</v>
      </c>
      <c r="AN302" s="359">
        <f t="shared" ca="1" si="839"/>
        <v>0</v>
      </c>
      <c r="AO302" s="359">
        <f t="shared" ca="1" si="839"/>
        <v>0</v>
      </c>
      <c r="AP302" s="359">
        <f t="shared" ca="1" si="839"/>
        <v>0</v>
      </c>
      <c r="AQ302" s="359">
        <f t="shared" ca="1" si="839"/>
        <v>0</v>
      </c>
      <c r="AR302" s="359">
        <f t="shared" ca="1" si="839"/>
        <v>0</v>
      </c>
      <c r="AS302" s="359">
        <f t="shared" ca="1" si="839"/>
        <v>0</v>
      </c>
      <c r="AT302" s="359">
        <f t="shared" ca="1" si="839"/>
        <v>0</v>
      </c>
      <c r="AU302" s="359">
        <f t="shared" ca="1" si="839"/>
        <v>0</v>
      </c>
      <c r="AV302" s="359">
        <f t="shared" ca="1" si="839"/>
        <v>0</v>
      </c>
      <c r="AW302" s="359">
        <f t="shared" ca="1" si="839"/>
        <v>0</v>
      </c>
      <c r="AX302" s="359">
        <f t="shared" ca="1" si="839"/>
        <v>0</v>
      </c>
      <c r="AY302" s="359">
        <f t="shared" ca="1" si="839"/>
        <v>0</v>
      </c>
      <c r="AZ302" s="359">
        <f t="shared" ca="1" si="839"/>
        <v>0</v>
      </c>
      <c r="BA302" s="359">
        <f t="shared" ca="1" si="839"/>
        <v>0</v>
      </c>
      <c r="BB302" s="359">
        <f t="shared" ca="1" si="839"/>
        <v>0</v>
      </c>
      <c r="BC302" s="359">
        <f t="shared" ca="1" si="839"/>
        <v>0</v>
      </c>
      <c r="BD302" s="359">
        <f t="shared" ca="1" si="839"/>
        <v>0</v>
      </c>
      <c r="BE302" s="359">
        <f t="shared" ca="1" si="839"/>
        <v>0</v>
      </c>
      <c r="BF302" s="359">
        <f t="shared" ca="1" si="839"/>
        <v>0</v>
      </c>
      <c r="BG302" s="359">
        <f t="shared" ca="1" si="839"/>
        <v>0</v>
      </c>
      <c r="BH302" s="359">
        <f t="shared" ca="1" si="839"/>
        <v>0</v>
      </c>
      <c r="BI302" s="359">
        <f t="shared" ca="1" si="839"/>
        <v>0</v>
      </c>
      <c r="BJ302" s="359">
        <f t="shared" ca="1" si="839"/>
        <v>0</v>
      </c>
      <c r="BK302" s="359">
        <f t="shared" ca="1" si="839"/>
        <v>0</v>
      </c>
      <c r="BL302" s="359">
        <f t="shared" ca="1" si="839"/>
        <v>0</v>
      </c>
      <c r="BM302" s="359">
        <f t="shared" ca="1" si="839"/>
        <v>0</v>
      </c>
      <c r="BN302" s="359">
        <f t="shared" ca="1" si="839"/>
        <v>0</v>
      </c>
      <c r="BO302" s="359">
        <f t="shared" ca="1" si="839"/>
        <v>0</v>
      </c>
      <c r="BP302" s="359">
        <f t="shared" ca="1" si="839"/>
        <v>0</v>
      </c>
      <c r="BQ302" s="359">
        <f t="shared" ref="BQ302:CS302" ca="1" si="840">IF(BQ$297="beräknas ej",0,BP302*IF(BQ$298&gt;$D$283,1,IF(BQ$298&lt;=$C$283,$C$282,$D$282))*IFERROR(INDEX($B$288:$E$294,MATCH($A302,$A$288:$A$294,0),MATCH(BQ$298,$B$286:$E$286,1)),0))</f>
        <v>0</v>
      </c>
      <c r="BR302" s="359">
        <f t="shared" ca="1" si="840"/>
        <v>0</v>
      </c>
      <c r="BS302" s="359">
        <f t="shared" ca="1" si="840"/>
        <v>0</v>
      </c>
      <c r="BT302" s="359">
        <f t="shared" ca="1" si="840"/>
        <v>0</v>
      </c>
      <c r="BU302" s="359">
        <f t="shared" si="840"/>
        <v>0</v>
      </c>
      <c r="BV302" s="359">
        <f t="shared" si="840"/>
        <v>0</v>
      </c>
      <c r="BW302" s="359">
        <f t="shared" si="840"/>
        <v>0</v>
      </c>
      <c r="BX302" s="359">
        <f t="shared" si="840"/>
        <v>0</v>
      </c>
      <c r="BY302" s="359">
        <f t="shared" si="840"/>
        <v>0</v>
      </c>
      <c r="BZ302" s="359">
        <f t="shared" si="840"/>
        <v>0</v>
      </c>
      <c r="CA302" s="359">
        <f t="shared" si="840"/>
        <v>0</v>
      </c>
      <c r="CB302" s="359">
        <f t="shared" si="840"/>
        <v>0</v>
      </c>
      <c r="CC302" s="359">
        <f t="shared" si="840"/>
        <v>0</v>
      </c>
      <c r="CD302" s="359">
        <f t="shared" si="840"/>
        <v>0</v>
      </c>
      <c r="CE302" s="359">
        <f t="shared" si="840"/>
        <v>0</v>
      </c>
      <c r="CF302" s="359">
        <f t="shared" si="840"/>
        <v>0</v>
      </c>
      <c r="CG302" s="359">
        <f t="shared" si="840"/>
        <v>0</v>
      </c>
      <c r="CH302" s="359">
        <f t="shared" si="840"/>
        <v>0</v>
      </c>
      <c r="CI302" s="359">
        <f t="shared" si="840"/>
        <v>0</v>
      </c>
      <c r="CJ302" s="359">
        <f t="shared" si="840"/>
        <v>0</v>
      </c>
      <c r="CK302" s="359">
        <f t="shared" si="840"/>
        <v>0</v>
      </c>
      <c r="CL302" s="359">
        <f t="shared" si="840"/>
        <v>0</v>
      </c>
      <c r="CM302" s="359">
        <f t="shared" si="840"/>
        <v>0</v>
      </c>
      <c r="CN302" s="359">
        <f t="shared" si="840"/>
        <v>0</v>
      </c>
      <c r="CO302" s="359">
        <f t="shared" si="840"/>
        <v>0</v>
      </c>
      <c r="CP302" s="359">
        <f t="shared" si="840"/>
        <v>0</v>
      </c>
      <c r="CQ302" s="359">
        <f t="shared" si="840"/>
        <v>0</v>
      </c>
      <c r="CR302" s="359">
        <f t="shared" si="840"/>
        <v>0</v>
      </c>
      <c r="CS302" s="359">
        <f t="shared" si="840"/>
        <v>0</v>
      </c>
    </row>
    <row r="303" spans="1:97" s="367" customFormat="1" x14ac:dyDescent="0.35">
      <c r="A303" s="352">
        <f t="shared" ref="A303:C303" si="841">A163</f>
        <v>0</v>
      </c>
      <c r="B303" s="352" t="str">
        <f t="shared" si="841"/>
        <v>0 0</v>
      </c>
      <c r="C303" s="359">
        <f t="shared" si="841"/>
        <v>0</v>
      </c>
      <c r="D303" s="359">
        <f ca="1">IFERROR('JA basår'!AC11+'JA basår'!AC41,0)</f>
        <v>0</v>
      </c>
      <c r="E303" s="359">
        <f t="shared" ref="E303:BP303" ca="1" si="842">IF(E$297="beräknas ej",0,D303*IF(E$298&gt;$D$283,1,IF(E$298&lt;=$C$283,$C$282,$D$282))*IFERROR(INDEX($B$288:$E$294,MATCH($A303,$A$288:$A$294,0),MATCH(E$298,$B$286:$E$286,1)),0))</f>
        <v>0</v>
      </c>
      <c r="F303" s="359">
        <f t="shared" ca="1" si="842"/>
        <v>0</v>
      </c>
      <c r="G303" s="359">
        <f t="shared" ca="1" si="842"/>
        <v>0</v>
      </c>
      <c r="H303" s="359">
        <f t="shared" ca="1" si="842"/>
        <v>0</v>
      </c>
      <c r="I303" s="359">
        <f t="shared" ca="1" si="842"/>
        <v>0</v>
      </c>
      <c r="J303" s="359">
        <f t="shared" ca="1" si="842"/>
        <v>0</v>
      </c>
      <c r="K303" s="359">
        <f t="shared" ca="1" si="842"/>
        <v>0</v>
      </c>
      <c r="L303" s="359">
        <f t="shared" ca="1" si="842"/>
        <v>0</v>
      </c>
      <c r="M303" s="359">
        <f t="shared" ca="1" si="842"/>
        <v>0</v>
      </c>
      <c r="N303" s="359">
        <f t="shared" ca="1" si="842"/>
        <v>0</v>
      </c>
      <c r="O303" s="359">
        <f t="shared" ca="1" si="842"/>
        <v>0</v>
      </c>
      <c r="P303" s="359">
        <f t="shared" ca="1" si="842"/>
        <v>0</v>
      </c>
      <c r="Q303" s="359">
        <f t="shared" ca="1" si="842"/>
        <v>0</v>
      </c>
      <c r="R303" s="359">
        <f t="shared" ca="1" si="842"/>
        <v>0</v>
      </c>
      <c r="S303" s="359">
        <f t="shared" ca="1" si="842"/>
        <v>0</v>
      </c>
      <c r="T303" s="359">
        <f t="shared" ca="1" si="842"/>
        <v>0</v>
      </c>
      <c r="U303" s="359">
        <f t="shared" ca="1" si="842"/>
        <v>0</v>
      </c>
      <c r="V303" s="359">
        <f t="shared" ca="1" si="842"/>
        <v>0</v>
      </c>
      <c r="W303" s="359">
        <f t="shared" ca="1" si="842"/>
        <v>0</v>
      </c>
      <c r="X303" s="359">
        <f t="shared" ca="1" si="842"/>
        <v>0</v>
      </c>
      <c r="Y303" s="359">
        <f t="shared" ca="1" si="842"/>
        <v>0</v>
      </c>
      <c r="Z303" s="359">
        <f t="shared" ca="1" si="842"/>
        <v>0</v>
      </c>
      <c r="AA303" s="359">
        <f t="shared" ca="1" si="842"/>
        <v>0</v>
      </c>
      <c r="AB303" s="359">
        <f t="shared" ca="1" si="842"/>
        <v>0</v>
      </c>
      <c r="AC303" s="359">
        <f t="shared" ca="1" si="842"/>
        <v>0</v>
      </c>
      <c r="AD303" s="359">
        <f t="shared" ca="1" si="842"/>
        <v>0</v>
      </c>
      <c r="AE303" s="359">
        <f t="shared" ca="1" si="842"/>
        <v>0</v>
      </c>
      <c r="AF303" s="359">
        <f t="shared" ca="1" si="842"/>
        <v>0</v>
      </c>
      <c r="AG303" s="359">
        <f t="shared" ca="1" si="842"/>
        <v>0</v>
      </c>
      <c r="AH303" s="359">
        <f t="shared" ca="1" si="842"/>
        <v>0</v>
      </c>
      <c r="AI303" s="359">
        <f t="shared" ca="1" si="842"/>
        <v>0</v>
      </c>
      <c r="AJ303" s="359">
        <f t="shared" ca="1" si="842"/>
        <v>0</v>
      </c>
      <c r="AK303" s="359">
        <f t="shared" ca="1" si="842"/>
        <v>0</v>
      </c>
      <c r="AL303" s="359">
        <f t="shared" ca="1" si="842"/>
        <v>0</v>
      </c>
      <c r="AM303" s="359">
        <f t="shared" ca="1" si="842"/>
        <v>0</v>
      </c>
      <c r="AN303" s="359">
        <f t="shared" ca="1" si="842"/>
        <v>0</v>
      </c>
      <c r="AO303" s="359">
        <f t="shared" ca="1" si="842"/>
        <v>0</v>
      </c>
      <c r="AP303" s="359">
        <f t="shared" ca="1" si="842"/>
        <v>0</v>
      </c>
      <c r="AQ303" s="359">
        <f t="shared" ca="1" si="842"/>
        <v>0</v>
      </c>
      <c r="AR303" s="359">
        <f t="shared" ca="1" si="842"/>
        <v>0</v>
      </c>
      <c r="AS303" s="359">
        <f t="shared" ca="1" si="842"/>
        <v>0</v>
      </c>
      <c r="AT303" s="359">
        <f t="shared" ca="1" si="842"/>
        <v>0</v>
      </c>
      <c r="AU303" s="359">
        <f t="shared" ca="1" si="842"/>
        <v>0</v>
      </c>
      <c r="AV303" s="359">
        <f t="shared" ca="1" si="842"/>
        <v>0</v>
      </c>
      <c r="AW303" s="359">
        <f t="shared" ca="1" si="842"/>
        <v>0</v>
      </c>
      <c r="AX303" s="359">
        <f t="shared" ca="1" si="842"/>
        <v>0</v>
      </c>
      <c r="AY303" s="359">
        <f t="shared" ca="1" si="842"/>
        <v>0</v>
      </c>
      <c r="AZ303" s="359">
        <f t="shared" ca="1" si="842"/>
        <v>0</v>
      </c>
      <c r="BA303" s="359">
        <f t="shared" ca="1" si="842"/>
        <v>0</v>
      </c>
      <c r="BB303" s="359">
        <f t="shared" ca="1" si="842"/>
        <v>0</v>
      </c>
      <c r="BC303" s="359">
        <f t="shared" ca="1" si="842"/>
        <v>0</v>
      </c>
      <c r="BD303" s="359">
        <f t="shared" ca="1" si="842"/>
        <v>0</v>
      </c>
      <c r="BE303" s="359">
        <f t="shared" ca="1" si="842"/>
        <v>0</v>
      </c>
      <c r="BF303" s="359">
        <f t="shared" ca="1" si="842"/>
        <v>0</v>
      </c>
      <c r="BG303" s="359">
        <f t="shared" ca="1" si="842"/>
        <v>0</v>
      </c>
      <c r="BH303" s="359">
        <f t="shared" ca="1" si="842"/>
        <v>0</v>
      </c>
      <c r="BI303" s="359">
        <f t="shared" ca="1" si="842"/>
        <v>0</v>
      </c>
      <c r="BJ303" s="359">
        <f t="shared" ca="1" si="842"/>
        <v>0</v>
      </c>
      <c r="BK303" s="359">
        <f t="shared" ca="1" si="842"/>
        <v>0</v>
      </c>
      <c r="BL303" s="359">
        <f t="shared" ca="1" si="842"/>
        <v>0</v>
      </c>
      <c r="BM303" s="359">
        <f t="shared" ca="1" si="842"/>
        <v>0</v>
      </c>
      <c r="BN303" s="359">
        <f t="shared" ca="1" si="842"/>
        <v>0</v>
      </c>
      <c r="BO303" s="359">
        <f t="shared" ca="1" si="842"/>
        <v>0</v>
      </c>
      <c r="BP303" s="359">
        <f t="shared" ca="1" si="842"/>
        <v>0</v>
      </c>
      <c r="BQ303" s="359">
        <f t="shared" ref="BQ303:CS303" ca="1" si="843">IF(BQ$297="beräknas ej",0,BP303*IF(BQ$298&gt;$D$283,1,IF(BQ$298&lt;=$C$283,$C$282,$D$282))*IFERROR(INDEX($B$288:$E$294,MATCH($A303,$A$288:$A$294,0),MATCH(BQ$298,$B$286:$E$286,1)),0))</f>
        <v>0</v>
      </c>
      <c r="BR303" s="359">
        <f t="shared" ca="1" si="843"/>
        <v>0</v>
      </c>
      <c r="BS303" s="359">
        <f t="shared" ca="1" si="843"/>
        <v>0</v>
      </c>
      <c r="BT303" s="359">
        <f t="shared" ca="1" si="843"/>
        <v>0</v>
      </c>
      <c r="BU303" s="359">
        <f t="shared" si="843"/>
        <v>0</v>
      </c>
      <c r="BV303" s="359">
        <f t="shared" si="843"/>
        <v>0</v>
      </c>
      <c r="BW303" s="359">
        <f t="shared" si="843"/>
        <v>0</v>
      </c>
      <c r="BX303" s="359">
        <f t="shared" si="843"/>
        <v>0</v>
      </c>
      <c r="BY303" s="359">
        <f t="shared" si="843"/>
        <v>0</v>
      </c>
      <c r="BZ303" s="359">
        <f t="shared" si="843"/>
        <v>0</v>
      </c>
      <c r="CA303" s="359">
        <f t="shared" si="843"/>
        <v>0</v>
      </c>
      <c r="CB303" s="359">
        <f t="shared" si="843"/>
        <v>0</v>
      </c>
      <c r="CC303" s="359">
        <f t="shared" si="843"/>
        <v>0</v>
      </c>
      <c r="CD303" s="359">
        <f t="shared" si="843"/>
        <v>0</v>
      </c>
      <c r="CE303" s="359">
        <f t="shared" si="843"/>
        <v>0</v>
      </c>
      <c r="CF303" s="359">
        <f t="shared" si="843"/>
        <v>0</v>
      </c>
      <c r="CG303" s="359">
        <f t="shared" si="843"/>
        <v>0</v>
      </c>
      <c r="CH303" s="359">
        <f t="shared" si="843"/>
        <v>0</v>
      </c>
      <c r="CI303" s="359">
        <f t="shared" si="843"/>
        <v>0</v>
      </c>
      <c r="CJ303" s="359">
        <f t="shared" si="843"/>
        <v>0</v>
      </c>
      <c r="CK303" s="359">
        <f t="shared" si="843"/>
        <v>0</v>
      </c>
      <c r="CL303" s="359">
        <f t="shared" si="843"/>
        <v>0</v>
      </c>
      <c r="CM303" s="359">
        <f t="shared" si="843"/>
        <v>0</v>
      </c>
      <c r="CN303" s="359">
        <f t="shared" si="843"/>
        <v>0</v>
      </c>
      <c r="CO303" s="359">
        <f t="shared" si="843"/>
        <v>0</v>
      </c>
      <c r="CP303" s="359">
        <f t="shared" si="843"/>
        <v>0</v>
      </c>
      <c r="CQ303" s="359">
        <f t="shared" si="843"/>
        <v>0</v>
      </c>
      <c r="CR303" s="359">
        <f t="shared" si="843"/>
        <v>0</v>
      </c>
      <c r="CS303" s="359">
        <f t="shared" si="843"/>
        <v>0</v>
      </c>
    </row>
    <row r="304" spans="1:97" s="367" customFormat="1" x14ac:dyDescent="0.35">
      <c r="A304" s="352">
        <f t="shared" ref="A304:C304" si="844">A164</f>
        <v>0</v>
      </c>
      <c r="B304" s="352" t="str">
        <f t="shared" si="844"/>
        <v>0 0</v>
      </c>
      <c r="C304" s="359">
        <f t="shared" si="844"/>
        <v>0</v>
      </c>
      <c r="D304" s="359">
        <f ca="1">IFERROR('JA basår'!AC12+'JA basår'!AC42,0)</f>
        <v>0</v>
      </c>
      <c r="E304" s="359">
        <f t="shared" ref="E304:BP304" ca="1" si="845">IF(E$297="beräknas ej",0,D304*IF(E$298&gt;$D$283,1,IF(E$298&lt;=$C$283,$C$282,$D$282))*IFERROR(INDEX($B$288:$E$294,MATCH($A304,$A$288:$A$294,0),MATCH(E$298,$B$286:$E$286,1)),0))</f>
        <v>0</v>
      </c>
      <c r="F304" s="359">
        <f t="shared" ca="1" si="845"/>
        <v>0</v>
      </c>
      <c r="G304" s="359">
        <f t="shared" ca="1" si="845"/>
        <v>0</v>
      </c>
      <c r="H304" s="359">
        <f t="shared" ca="1" si="845"/>
        <v>0</v>
      </c>
      <c r="I304" s="359">
        <f t="shared" ca="1" si="845"/>
        <v>0</v>
      </c>
      <c r="J304" s="359">
        <f t="shared" ca="1" si="845"/>
        <v>0</v>
      </c>
      <c r="K304" s="359">
        <f t="shared" ca="1" si="845"/>
        <v>0</v>
      </c>
      <c r="L304" s="359">
        <f t="shared" ca="1" si="845"/>
        <v>0</v>
      </c>
      <c r="M304" s="359">
        <f t="shared" ca="1" si="845"/>
        <v>0</v>
      </c>
      <c r="N304" s="359">
        <f t="shared" ca="1" si="845"/>
        <v>0</v>
      </c>
      <c r="O304" s="359">
        <f t="shared" ca="1" si="845"/>
        <v>0</v>
      </c>
      <c r="P304" s="359">
        <f t="shared" ca="1" si="845"/>
        <v>0</v>
      </c>
      <c r="Q304" s="359">
        <f t="shared" ca="1" si="845"/>
        <v>0</v>
      </c>
      <c r="R304" s="359">
        <f t="shared" ca="1" si="845"/>
        <v>0</v>
      </c>
      <c r="S304" s="359">
        <f t="shared" ca="1" si="845"/>
        <v>0</v>
      </c>
      <c r="T304" s="359">
        <f t="shared" ca="1" si="845"/>
        <v>0</v>
      </c>
      <c r="U304" s="359">
        <f t="shared" ca="1" si="845"/>
        <v>0</v>
      </c>
      <c r="V304" s="359">
        <f t="shared" ca="1" si="845"/>
        <v>0</v>
      </c>
      <c r="W304" s="359">
        <f t="shared" ca="1" si="845"/>
        <v>0</v>
      </c>
      <c r="X304" s="359">
        <f t="shared" ca="1" si="845"/>
        <v>0</v>
      </c>
      <c r="Y304" s="359">
        <f t="shared" ca="1" si="845"/>
        <v>0</v>
      </c>
      <c r="Z304" s="359">
        <f t="shared" ca="1" si="845"/>
        <v>0</v>
      </c>
      <c r="AA304" s="359">
        <f t="shared" ca="1" si="845"/>
        <v>0</v>
      </c>
      <c r="AB304" s="359">
        <f t="shared" ca="1" si="845"/>
        <v>0</v>
      </c>
      <c r="AC304" s="359">
        <f t="shared" ca="1" si="845"/>
        <v>0</v>
      </c>
      <c r="AD304" s="359">
        <f t="shared" ca="1" si="845"/>
        <v>0</v>
      </c>
      <c r="AE304" s="359">
        <f t="shared" ca="1" si="845"/>
        <v>0</v>
      </c>
      <c r="AF304" s="359">
        <f t="shared" ca="1" si="845"/>
        <v>0</v>
      </c>
      <c r="AG304" s="359">
        <f t="shared" ca="1" si="845"/>
        <v>0</v>
      </c>
      <c r="AH304" s="359">
        <f t="shared" ca="1" si="845"/>
        <v>0</v>
      </c>
      <c r="AI304" s="359">
        <f t="shared" ca="1" si="845"/>
        <v>0</v>
      </c>
      <c r="AJ304" s="359">
        <f t="shared" ca="1" si="845"/>
        <v>0</v>
      </c>
      <c r="AK304" s="359">
        <f t="shared" ca="1" si="845"/>
        <v>0</v>
      </c>
      <c r="AL304" s="359">
        <f t="shared" ca="1" si="845"/>
        <v>0</v>
      </c>
      <c r="AM304" s="359">
        <f t="shared" ca="1" si="845"/>
        <v>0</v>
      </c>
      <c r="AN304" s="359">
        <f t="shared" ca="1" si="845"/>
        <v>0</v>
      </c>
      <c r="AO304" s="359">
        <f t="shared" ca="1" si="845"/>
        <v>0</v>
      </c>
      <c r="AP304" s="359">
        <f t="shared" ca="1" si="845"/>
        <v>0</v>
      </c>
      <c r="AQ304" s="359">
        <f t="shared" ca="1" si="845"/>
        <v>0</v>
      </c>
      <c r="AR304" s="359">
        <f t="shared" ca="1" si="845"/>
        <v>0</v>
      </c>
      <c r="AS304" s="359">
        <f t="shared" ca="1" si="845"/>
        <v>0</v>
      </c>
      <c r="AT304" s="359">
        <f t="shared" ca="1" si="845"/>
        <v>0</v>
      </c>
      <c r="AU304" s="359">
        <f t="shared" ca="1" si="845"/>
        <v>0</v>
      </c>
      <c r="AV304" s="359">
        <f t="shared" ca="1" si="845"/>
        <v>0</v>
      </c>
      <c r="AW304" s="359">
        <f t="shared" ca="1" si="845"/>
        <v>0</v>
      </c>
      <c r="AX304" s="359">
        <f t="shared" ca="1" si="845"/>
        <v>0</v>
      </c>
      <c r="AY304" s="359">
        <f t="shared" ca="1" si="845"/>
        <v>0</v>
      </c>
      <c r="AZ304" s="359">
        <f t="shared" ca="1" si="845"/>
        <v>0</v>
      </c>
      <c r="BA304" s="359">
        <f t="shared" ca="1" si="845"/>
        <v>0</v>
      </c>
      <c r="BB304" s="359">
        <f t="shared" ca="1" si="845"/>
        <v>0</v>
      </c>
      <c r="BC304" s="359">
        <f t="shared" ca="1" si="845"/>
        <v>0</v>
      </c>
      <c r="BD304" s="359">
        <f t="shared" ca="1" si="845"/>
        <v>0</v>
      </c>
      <c r="BE304" s="359">
        <f t="shared" ca="1" si="845"/>
        <v>0</v>
      </c>
      <c r="BF304" s="359">
        <f t="shared" ca="1" si="845"/>
        <v>0</v>
      </c>
      <c r="BG304" s="359">
        <f t="shared" ca="1" si="845"/>
        <v>0</v>
      </c>
      <c r="BH304" s="359">
        <f t="shared" ca="1" si="845"/>
        <v>0</v>
      </c>
      <c r="BI304" s="359">
        <f t="shared" ca="1" si="845"/>
        <v>0</v>
      </c>
      <c r="BJ304" s="359">
        <f t="shared" ca="1" si="845"/>
        <v>0</v>
      </c>
      <c r="BK304" s="359">
        <f t="shared" ca="1" si="845"/>
        <v>0</v>
      </c>
      <c r="BL304" s="359">
        <f t="shared" ca="1" si="845"/>
        <v>0</v>
      </c>
      <c r="BM304" s="359">
        <f t="shared" ca="1" si="845"/>
        <v>0</v>
      </c>
      <c r="BN304" s="359">
        <f t="shared" ca="1" si="845"/>
        <v>0</v>
      </c>
      <c r="BO304" s="359">
        <f t="shared" ca="1" si="845"/>
        <v>0</v>
      </c>
      <c r="BP304" s="359">
        <f t="shared" ca="1" si="845"/>
        <v>0</v>
      </c>
      <c r="BQ304" s="359">
        <f t="shared" ref="BQ304:CS304" ca="1" si="846">IF(BQ$297="beräknas ej",0,BP304*IF(BQ$298&gt;$D$283,1,IF(BQ$298&lt;=$C$283,$C$282,$D$282))*IFERROR(INDEX($B$288:$E$294,MATCH($A304,$A$288:$A$294,0),MATCH(BQ$298,$B$286:$E$286,1)),0))</f>
        <v>0</v>
      </c>
      <c r="BR304" s="359">
        <f t="shared" ca="1" si="846"/>
        <v>0</v>
      </c>
      <c r="BS304" s="359">
        <f t="shared" ca="1" si="846"/>
        <v>0</v>
      </c>
      <c r="BT304" s="359">
        <f t="shared" ca="1" si="846"/>
        <v>0</v>
      </c>
      <c r="BU304" s="359">
        <f t="shared" si="846"/>
        <v>0</v>
      </c>
      <c r="BV304" s="359">
        <f t="shared" si="846"/>
        <v>0</v>
      </c>
      <c r="BW304" s="359">
        <f t="shared" si="846"/>
        <v>0</v>
      </c>
      <c r="BX304" s="359">
        <f t="shared" si="846"/>
        <v>0</v>
      </c>
      <c r="BY304" s="359">
        <f t="shared" si="846"/>
        <v>0</v>
      </c>
      <c r="BZ304" s="359">
        <f t="shared" si="846"/>
        <v>0</v>
      </c>
      <c r="CA304" s="359">
        <f t="shared" si="846"/>
        <v>0</v>
      </c>
      <c r="CB304" s="359">
        <f t="shared" si="846"/>
        <v>0</v>
      </c>
      <c r="CC304" s="359">
        <f t="shared" si="846"/>
        <v>0</v>
      </c>
      <c r="CD304" s="359">
        <f t="shared" si="846"/>
        <v>0</v>
      </c>
      <c r="CE304" s="359">
        <f t="shared" si="846"/>
        <v>0</v>
      </c>
      <c r="CF304" s="359">
        <f t="shared" si="846"/>
        <v>0</v>
      </c>
      <c r="CG304" s="359">
        <f t="shared" si="846"/>
        <v>0</v>
      </c>
      <c r="CH304" s="359">
        <f t="shared" si="846"/>
        <v>0</v>
      </c>
      <c r="CI304" s="359">
        <f t="shared" si="846"/>
        <v>0</v>
      </c>
      <c r="CJ304" s="359">
        <f t="shared" si="846"/>
        <v>0</v>
      </c>
      <c r="CK304" s="359">
        <f t="shared" si="846"/>
        <v>0</v>
      </c>
      <c r="CL304" s="359">
        <f t="shared" si="846"/>
        <v>0</v>
      </c>
      <c r="CM304" s="359">
        <f t="shared" si="846"/>
        <v>0</v>
      </c>
      <c r="CN304" s="359">
        <f t="shared" si="846"/>
        <v>0</v>
      </c>
      <c r="CO304" s="359">
        <f t="shared" si="846"/>
        <v>0</v>
      </c>
      <c r="CP304" s="359">
        <f t="shared" si="846"/>
        <v>0</v>
      </c>
      <c r="CQ304" s="359">
        <f t="shared" si="846"/>
        <v>0</v>
      </c>
      <c r="CR304" s="359">
        <f t="shared" si="846"/>
        <v>0</v>
      </c>
      <c r="CS304" s="359">
        <f t="shared" si="846"/>
        <v>0</v>
      </c>
    </row>
    <row r="305" spans="1:97" s="367" customFormat="1" x14ac:dyDescent="0.35">
      <c r="A305" s="352">
        <f t="shared" ref="A305:C305" si="847">A165</f>
        <v>0</v>
      </c>
      <c r="B305" s="352" t="str">
        <f t="shared" si="847"/>
        <v>0 0</v>
      </c>
      <c r="C305" s="359">
        <f t="shared" si="847"/>
        <v>0</v>
      </c>
      <c r="D305" s="359">
        <f ca="1">IFERROR('JA basår'!AC13+'JA basår'!AC43,0)</f>
        <v>0</v>
      </c>
      <c r="E305" s="359">
        <f t="shared" ref="E305:BP305" ca="1" si="848">IF(E$297="beräknas ej",0,D305*IF(E$298&gt;$D$283,1,IF(E$298&lt;=$C$283,$C$282,$D$282))*IFERROR(INDEX($B$288:$E$294,MATCH($A305,$A$288:$A$294,0),MATCH(E$298,$B$286:$E$286,1)),0))</f>
        <v>0</v>
      </c>
      <c r="F305" s="359">
        <f t="shared" ca="1" si="848"/>
        <v>0</v>
      </c>
      <c r="G305" s="359">
        <f t="shared" ca="1" si="848"/>
        <v>0</v>
      </c>
      <c r="H305" s="359">
        <f t="shared" ca="1" si="848"/>
        <v>0</v>
      </c>
      <c r="I305" s="359">
        <f t="shared" ca="1" si="848"/>
        <v>0</v>
      </c>
      <c r="J305" s="359">
        <f t="shared" ca="1" si="848"/>
        <v>0</v>
      </c>
      <c r="K305" s="359">
        <f t="shared" ca="1" si="848"/>
        <v>0</v>
      </c>
      <c r="L305" s="359">
        <f t="shared" ca="1" si="848"/>
        <v>0</v>
      </c>
      <c r="M305" s="359">
        <f t="shared" ca="1" si="848"/>
        <v>0</v>
      </c>
      <c r="N305" s="359">
        <f t="shared" ca="1" si="848"/>
        <v>0</v>
      </c>
      <c r="O305" s="359">
        <f t="shared" ca="1" si="848"/>
        <v>0</v>
      </c>
      <c r="P305" s="359">
        <f t="shared" ca="1" si="848"/>
        <v>0</v>
      </c>
      <c r="Q305" s="359">
        <f t="shared" ca="1" si="848"/>
        <v>0</v>
      </c>
      <c r="R305" s="359">
        <f t="shared" ca="1" si="848"/>
        <v>0</v>
      </c>
      <c r="S305" s="359">
        <f t="shared" ca="1" si="848"/>
        <v>0</v>
      </c>
      <c r="T305" s="359">
        <f t="shared" ca="1" si="848"/>
        <v>0</v>
      </c>
      <c r="U305" s="359">
        <f t="shared" ca="1" si="848"/>
        <v>0</v>
      </c>
      <c r="V305" s="359">
        <f t="shared" ca="1" si="848"/>
        <v>0</v>
      </c>
      <c r="W305" s="359">
        <f t="shared" ca="1" si="848"/>
        <v>0</v>
      </c>
      <c r="X305" s="359">
        <f t="shared" ca="1" si="848"/>
        <v>0</v>
      </c>
      <c r="Y305" s="359">
        <f t="shared" ca="1" si="848"/>
        <v>0</v>
      </c>
      <c r="Z305" s="359">
        <f t="shared" ca="1" si="848"/>
        <v>0</v>
      </c>
      <c r="AA305" s="359">
        <f t="shared" ca="1" si="848"/>
        <v>0</v>
      </c>
      <c r="AB305" s="359">
        <f t="shared" ca="1" si="848"/>
        <v>0</v>
      </c>
      <c r="AC305" s="359">
        <f t="shared" ca="1" si="848"/>
        <v>0</v>
      </c>
      <c r="AD305" s="359">
        <f t="shared" ca="1" si="848"/>
        <v>0</v>
      </c>
      <c r="AE305" s="359">
        <f t="shared" ca="1" si="848"/>
        <v>0</v>
      </c>
      <c r="AF305" s="359">
        <f t="shared" ca="1" si="848"/>
        <v>0</v>
      </c>
      <c r="AG305" s="359">
        <f t="shared" ca="1" si="848"/>
        <v>0</v>
      </c>
      <c r="AH305" s="359">
        <f t="shared" ca="1" si="848"/>
        <v>0</v>
      </c>
      <c r="AI305" s="359">
        <f t="shared" ca="1" si="848"/>
        <v>0</v>
      </c>
      <c r="AJ305" s="359">
        <f t="shared" ca="1" si="848"/>
        <v>0</v>
      </c>
      <c r="AK305" s="359">
        <f t="shared" ca="1" si="848"/>
        <v>0</v>
      </c>
      <c r="AL305" s="359">
        <f t="shared" ca="1" si="848"/>
        <v>0</v>
      </c>
      <c r="AM305" s="359">
        <f t="shared" ca="1" si="848"/>
        <v>0</v>
      </c>
      <c r="AN305" s="359">
        <f t="shared" ca="1" si="848"/>
        <v>0</v>
      </c>
      <c r="AO305" s="359">
        <f t="shared" ca="1" si="848"/>
        <v>0</v>
      </c>
      <c r="AP305" s="359">
        <f t="shared" ca="1" si="848"/>
        <v>0</v>
      </c>
      <c r="AQ305" s="359">
        <f t="shared" ca="1" si="848"/>
        <v>0</v>
      </c>
      <c r="AR305" s="359">
        <f t="shared" ca="1" si="848"/>
        <v>0</v>
      </c>
      <c r="AS305" s="359">
        <f t="shared" ca="1" si="848"/>
        <v>0</v>
      </c>
      <c r="AT305" s="359">
        <f t="shared" ca="1" si="848"/>
        <v>0</v>
      </c>
      <c r="AU305" s="359">
        <f t="shared" ca="1" si="848"/>
        <v>0</v>
      </c>
      <c r="AV305" s="359">
        <f t="shared" ca="1" si="848"/>
        <v>0</v>
      </c>
      <c r="AW305" s="359">
        <f t="shared" ca="1" si="848"/>
        <v>0</v>
      </c>
      <c r="AX305" s="359">
        <f t="shared" ca="1" si="848"/>
        <v>0</v>
      </c>
      <c r="AY305" s="359">
        <f t="shared" ca="1" si="848"/>
        <v>0</v>
      </c>
      <c r="AZ305" s="359">
        <f t="shared" ca="1" si="848"/>
        <v>0</v>
      </c>
      <c r="BA305" s="359">
        <f t="shared" ca="1" si="848"/>
        <v>0</v>
      </c>
      <c r="BB305" s="359">
        <f t="shared" ca="1" si="848"/>
        <v>0</v>
      </c>
      <c r="BC305" s="359">
        <f t="shared" ca="1" si="848"/>
        <v>0</v>
      </c>
      <c r="BD305" s="359">
        <f t="shared" ca="1" si="848"/>
        <v>0</v>
      </c>
      <c r="BE305" s="359">
        <f t="shared" ca="1" si="848"/>
        <v>0</v>
      </c>
      <c r="BF305" s="359">
        <f t="shared" ca="1" si="848"/>
        <v>0</v>
      </c>
      <c r="BG305" s="359">
        <f t="shared" ca="1" si="848"/>
        <v>0</v>
      </c>
      <c r="BH305" s="359">
        <f t="shared" ca="1" si="848"/>
        <v>0</v>
      </c>
      <c r="BI305" s="359">
        <f t="shared" ca="1" si="848"/>
        <v>0</v>
      </c>
      <c r="BJ305" s="359">
        <f t="shared" ca="1" si="848"/>
        <v>0</v>
      </c>
      <c r="BK305" s="359">
        <f t="shared" ca="1" si="848"/>
        <v>0</v>
      </c>
      <c r="BL305" s="359">
        <f t="shared" ca="1" si="848"/>
        <v>0</v>
      </c>
      <c r="BM305" s="359">
        <f t="shared" ca="1" si="848"/>
        <v>0</v>
      </c>
      <c r="BN305" s="359">
        <f t="shared" ca="1" si="848"/>
        <v>0</v>
      </c>
      <c r="BO305" s="359">
        <f t="shared" ca="1" si="848"/>
        <v>0</v>
      </c>
      <c r="BP305" s="359">
        <f t="shared" ca="1" si="848"/>
        <v>0</v>
      </c>
      <c r="BQ305" s="359">
        <f t="shared" ref="BQ305:CS305" ca="1" si="849">IF(BQ$297="beräknas ej",0,BP305*IF(BQ$298&gt;$D$283,1,IF(BQ$298&lt;=$C$283,$C$282,$D$282))*IFERROR(INDEX($B$288:$E$294,MATCH($A305,$A$288:$A$294,0),MATCH(BQ$298,$B$286:$E$286,1)),0))</f>
        <v>0</v>
      </c>
      <c r="BR305" s="359">
        <f t="shared" ca="1" si="849"/>
        <v>0</v>
      </c>
      <c r="BS305" s="359">
        <f t="shared" ca="1" si="849"/>
        <v>0</v>
      </c>
      <c r="BT305" s="359">
        <f t="shared" ca="1" si="849"/>
        <v>0</v>
      </c>
      <c r="BU305" s="359">
        <f t="shared" si="849"/>
        <v>0</v>
      </c>
      <c r="BV305" s="359">
        <f t="shared" si="849"/>
        <v>0</v>
      </c>
      <c r="BW305" s="359">
        <f t="shared" si="849"/>
        <v>0</v>
      </c>
      <c r="BX305" s="359">
        <f t="shared" si="849"/>
        <v>0</v>
      </c>
      <c r="BY305" s="359">
        <f t="shared" si="849"/>
        <v>0</v>
      </c>
      <c r="BZ305" s="359">
        <f t="shared" si="849"/>
        <v>0</v>
      </c>
      <c r="CA305" s="359">
        <f t="shared" si="849"/>
        <v>0</v>
      </c>
      <c r="CB305" s="359">
        <f t="shared" si="849"/>
        <v>0</v>
      </c>
      <c r="CC305" s="359">
        <f t="shared" si="849"/>
        <v>0</v>
      </c>
      <c r="CD305" s="359">
        <f t="shared" si="849"/>
        <v>0</v>
      </c>
      <c r="CE305" s="359">
        <f t="shared" si="849"/>
        <v>0</v>
      </c>
      <c r="CF305" s="359">
        <f t="shared" si="849"/>
        <v>0</v>
      </c>
      <c r="CG305" s="359">
        <f t="shared" si="849"/>
        <v>0</v>
      </c>
      <c r="CH305" s="359">
        <f t="shared" si="849"/>
        <v>0</v>
      </c>
      <c r="CI305" s="359">
        <f t="shared" si="849"/>
        <v>0</v>
      </c>
      <c r="CJ305" s="359">
        <f t="shared" si="849"/>
        <v>0</v>
      </c>
      <c r="CK305" s="359">
        <f t="shared" si="849"/>
        <v>0</v>
      </c>
      <c r="CL305" s="359">
        <f t="shared" si="849"/>
        <v>0</v>
      </c>
      <c r="CM305" s="359">
        <f t="shared" si="849"/>
        <v>0</v>
      </c>
      <c r="CN305" s="359">
        <f t="shared" si="849"/>
        <v>0</v>
      </c>
      <c r="CO305" s="359">
        <f t="shared" si="849"/>
        <v>0</v>
      </c>
      <c r="CP305" s="359">
        <f t="shared" si="849"/>
        <v>0</v>
      </c>
      <c r="CQ305" s="359">
        <f t="shared" si="849"/>
        <v>0</v>
      </c>
      <c r="CR305" s="359">
        <f t="shared" si="849"/>
        <v>0</v>
      </c>
      <c r="CS305" s="359">
        <f t="shared" si="849"/>
        <v>0</v>
      </c>
    </row>
    <row r="306" spans="1:97" s="367" customFormat="1" x14ac:dyDescent="0.35">
      <c r="A306" s="352">
        <f t="shared" ref="A306:C306" si="850">A166</f>
        <v>0</v>
      </c>
      <c r="B306" s="352" t="str">
        <f t="shared" si="850"/>
        <v>0 0</v>
      </c>
      <c r="C306" s="359">
        <f t="shared" si="850"/>
        <v>0</v>
      </c>
      <c r="D306" s="359">
        <f ca="1">IFERROR('JA basår'!AC14+'JA basår'!AC44,0)</f>
        <v>0</v>
      </c>
      <c r="E306" s="359">
        <f t="shared" ref="E306:BP306" ca="1" si="851">IF(E$297="beräknas ej",0,D306*IF(E$298&gt;$D$283,1,IF(E$298&lt;=$C$283,$C$282,$D$282))*IFERROR(INDEX($B$288:$E$294,MATCH($A306,$A$288:$A$294,0),MATCH(E$298,$B$286:$E$286,1)),0))</f>
        <v>0</v>
      </c>
      <c r="F306" s="359">
        <f t="shared" ca="1" si="851"/>
        <v>0</v>
      </c>
      <c r="G306" s="359">
        <f t="shared" ca="1" si="851"/>
        <v>0</v>
      </c>
      <c r="H306" s="359">
        <f t="shared" ca="1" si="851"/>
        <v>0</v>
      </c>
      <c r="I306" s="359">
        <f t="shared" ca="1" si="851"/>
        <v>0</v>
      </c>
      <c r="J306" s="359">
        <f t="shared" ca="1" si="851"/>
        <v>0</v>
      </c>
      <c r="K306" s="359">
        <f t="shared" ca="1" si="851"/>
        <v>0</v>
      </c>
      <c r="L306" s="359">
        <f t="shared" ca="1" si="851"/>
        <v>0</v>
      </c>
      <c r="M306" s="359">
        <f t="shared" ca="1" si="851"/>
        <v>0</v>
      </c>
      <c r="N306" s="359">
        <f t="shared" ca="1" si="851"/>
        <v>0</v>
      </c>
      <c r="O306" s="359">
        <f t="shared" ca="1" si="851"/>
        <v>0</v>
      </c>
      <c r="P306" s="359">
        <f t="shared" ca="1" si="851"/>
        <v>0</v>
      </c>
      <c r="Q306" s="359">
        <f t="shared" ca="1" si="851"/>
        <v>0</v>
      </c>
      <c r="R306" s="359">
        <f t="shared" ca="1" si="851"/>
        <v>0</v>
      </c>
      <c r="S306" s="359">
        <f t="shared" ca="1" si="851"/>
        <v>0</v>
      </c>
      <c r="T306" s="359">
        <f t="shared" ca="1" si="851"/>
        <v>0</v>
      </c>
      <c r="U306" s="359">
        <f t="shared" ca="1" si="851"/>
        <v>0</v>
      </c>
      <c r="V306" s="359">
        <f t="shared" ca="1" si="851"/>
        <v>0</v>
      </c>
      <c r="W306" s="359">
        <f t="shared" ca="1" si="851"/>
        <v>0</v>
      </c>
      <c r="X306" s="359">
        <f t="shared" ca="1" si="851"/>
        <v>0</v>
      </c>
      <c r="Y306" s="359">
        <f t="shared" ca="1" si="851"/>
        <v>0</v>
      </c>
      <c r="Z306" s="359">
        <f t="shared" ca="1" si="851"/>
        <v>0</v>
      </c>
      <c r="AA306" s="359">
        <f t="shared" ca="1" si="851"/>
        <v>0</v>
      </c>
      <c r="AB306" s="359">
        <f t="shared" ca="1" si="851"/>
        <v>0</v>
      </c>
      <c r="AC306" s="359">
        <f t="shared" ca="1" si="851"/>
        <v>0</v>
      </c>
      <c r="AD306" s="359">
        <f t="shared" ca="1" si="851"/>
        <v>0</v>
      </c>
      <c r="AE306" s="359">
        <f t="shared" ca="1" si="851"/>
        <v>0</v>
      </c>
      <c r="AF306" s="359">
        <f t="shared" ca="1" si="851"/>
        <v>0</v>
      </c>
      <c r="AG306" s="359">
        <f t="shared" ca="1" si="851"/>
        <v>0</v>
      </c>
      <c r="AH306" s="359">
        <f t="shared" ca="1" si="851"/>
        <v>0</v>
      </c>
      <c r="AI306" s="359">
        <f t="shared" ca="1" si="851"/>
        <v>0</v>
      </c>
      <c r="AJ306" s="359">
        <f t="shared" ca="1" si="851"/>
        <v>0</v>
      </c>
      <c r="AK306" s="359">
        <f t="shared" ca="1" si="851"/>
        <v>0</v>
      </c>
      <c r="AL306" s="359">
        <f t="shared" ca="1" si="851"/>
        <v>0</v>
      </c>
      <c r="AM306" s="359">
        <f t="shared" ca="1" si="851"/>
        <v>0</v>
      </c>
      <c r="AN306" s="359">
        <f t="shared" ca="1" si="851"/>
        <v>0</v>
      </c>
      <c r="AO306" s="359">
        <f t="shared" ca="1" si="851"/>
        <v>0</v>
      </c>
      <c r="AP306" s="359">
        <f t="shared" ca="1" si="851"/>
        <v>0</v>
      </c>
      <c r="AQ306" s="359">
        <f t="shared" ca="1" si="851"/>
        <v>0</v>
      </c>
      <c r="AR306" s="359">
        <f t="shared" ca="1" si="851"/>
        <v>0</v>
      </c>
      <c r="AS306" s="359">
        <f t="shared" ca="1" si="851"/>
        <v>0</v>
      </c>
      <c r="AT306" s="359">
        <f t="shared" ca="1" si="851"/>
        <v>0</v>
      </c>
      <c r="AU306" s="359">
        <f t="shared" ca="1" si="851"/>
        <v>0</v>
      </c>
      <c r="AV306" s="359">
        <f t="shared" ca="1" si="851"/>
        <v>0</v>
      </c>
      <c r="AW306" s="359">
        <f t="shared" ca="1" si="851"/>
        <v>0</v>
      </c>
      <c r="AX306" s="359">
        <f t="shared" ca="1" si="851"/>
        <v>0</v>
      </c>
      <c r="AY306" s="359">
        <f t="shared" ca="1" si="851"/>
        <v>0</v>
      </c>
      <c r="AZ306" s="359">
        <f t="shared" ca="1" si="851"/>
        <v>0</v>
      </c>
      <c r="BA306" s="359">
        <f t="shared" ca="1" si="851"/>
        <v>0</v>
      </c>
      <c r="BB306" s="359">
        <f t="shared" ca="1" si="851"/>
        <v>0</v>
      </c>
      <c r="BC306" s="359">
        <f t="shared" ca="1" si="851"/>
        <v>0</v>
      </c>
      <c r="BD306" s="359">
        <f t="shared" ca="1" si="851"/>
        <v>0</v>
      </c>
      <c r="BE306" s="359">
        <f t="shared" ca="1" si="851"/>
        <v>0</v>
      </c>
      <c r="BF306" s="359">
        <f t="shared" ca="1" si="851"/>
        <v>0</v>
      </c>
      <c r="BG306" s="359">
        <f t="shared" ca="1" si="851"/>
        <v>0</v>
      </c>
      <c r="BH306" s="359">
        <f t="shared" ca="1" si="851"/>
        <v>0</v>
      </c>
      <c r="BI306" s="359">
        <f t="shared" ca="1" si="851"/>
        <v>0</v>
      </c>
      <c r="BJ306" s="359">
        <f t="shared" ca="1" si="851"/>
        <v>0</v>
      </c>
      <c r="BK306" s="359">
        <f t="shared" ca="1" si="851"/>
        <v>0</v>
      </c>
      <c r="BL306" s="359">
        <f t="shared" ca="1" si="851"/>
        <v>0</v>
      </c>
      <c r="BM306" s="359">
        <f t="shared" ca="1" si="851"/>
        <v>0</v>
      </c>
      <c r="BN306" s="359">
        <f t="shared" ca="1" si="851"/>
        <v>0</v>
      </c>
      <c r="BO306" s="359">
        <f t="shared" ca="1" si="851"/>
        <v>0</v>
      </c>
      <c r="BP306" s="359">
        <f t="shared" ca="1" si="851"/>
        <v>0</v>
      </c>
      <c r="BQ306" s="359">
        <f t="shared" ref="BQ306:CS306" ca="1" si="852">IF(BQ$297="beräknas ej",0,BP306*IF(BQ$298&gt;$D$283,1,IF(BQ$298&lt;=$C$283,$C$282,$D$282))*IFERROR(INDEX($B$288:$E$294,MATCH($A306,$A$288:$A$294,0),MATCH(BQ$298,$B$286:$E$286,1)),0))</f>
        <v>0</v>
      </c>
      <c r="BR306" s="359">
        <f t="shared" ca="1" si="852"/>
        <v>0</v>
      </c>
      <c r="BS306" s="359">
        <f t="shared" ca="1" si="852"/>
        <v>0</v>
      </c>
      <c r="BT306" s="359">
        <f t="shared" ca="1" si="852"/>
        <v>0</v>
      </c>
      <c r="BU306" s="359">
        <f t="shared" si="852"/>
        <v>0</v>
      </c>
      <c r="BV306" s="359">
        <f t="shared" si="852"/>
        <v>0</v>
      </c>
      <c r="BW306" s="359">
        <f t="shared" si="852"/>
        <v>0</v>
      </c>
      <c r="BX306" s="359">
        <f t="shared" si="852"/>
        <v>0</v>
      </c>
      <c r="BY306" s="359">
        <f t="shared" si="852"/>
        <v>0</v>
      </c>
      <c r="BZ306" s="359">
        <f t="shared" si="852"/>
        <v>0</v>
      </c>
      <c r="CA306" s="359">
        <f t="shared" si="852"/>
        <v>0</v>
      </c>
      <c r="CB306" s="359">
        <f t="shared" si="852"/>
        <v>0</v>
      </c>
      <c r="CC306" s="359">
        <f t="shared" si="852"/>
        <v>0</v>
      </c>
      <c r="CD306" s="359">
        <f t="shared" si="852"/>
        <v>0</v>
      </c>
      <c r="CE306" s="359">
        <f t="shared" si="852"/>
        <v>0</v>
      </c>
      <c r="CF306" s="359">
        <f t="shared" si="852"/>
        <v>0</v>
      </c>
      <c r="CG306" s="359">
        <f t="shared" si="852"/>
        <v>0</v>
      </c>
      <c r="CH306" s="359">
        <f t="shared" si="852"/>
        <v>0</v>
      </c>
      <c r="CI306" s="359">
        <f t="shared" si="852"/>
        <v>0</v>
      </c>
      <c r="CJ306" s="359">
        <f t="shared" si="852"/>
        <v>0</v>
      </c>
      <c r="CK306" s="359">
        <f t="shared" si="852"/>
        <v>0</v>
      </c>
      <c r="CL306" s="359">
        <f t="shared" si="852"/>
        <v>0</v>
      </c>
      <c r="CM306" s="359">
        <f t="shared" si="852"/>
        <v>0</v>
      </c>
      <c r="CN306" s="359">
        <f t="shared" si="852"/>
        <v>0</v>
      </c>
      <c r="CO306" s="359">
        <f t="shared" si="852"/>
        <v>0</v>
      </c>
      <c r="CP306" s="359">
        <f t="shared" si="852"/>
        <v>0</v>
      </c>
      <c r="CQ306" s="359">
        <f t="shared" si="852"/>
        <v>0</v>
      </c>
      <c r="CR306" s="359">
        <f t="shared" si="852"/>
        <v>0</v>
      </c>
      <c r="CS306" s="359">
        <f t="shared" si="852"/>
        <v>0</v>
      </c>
    </row>
    <row r="307" spans="1:97" s="367" customFormat="1" x14ac:dyDescent="0.35">
      <c r="A307" s="352">
        <f t="shared" ref="A307:C307" si="853">A167</f>
        <v>0</v>
      </c>
      <c r="B307" s="352" t="str">
        <f t="shared" si="853"/>
        <v>0 0</v>
      </c>
      <c r="C307" s="359">
        <f t="shared" si="853"/>
        <v>0</v>
      </c>
      <c r="D307" s="359">
        <f ca="1">IFERROR('JA basår'!AC15+'JA basår'!AC45,0)</f>
        <v>0</v>
      </c>
      <c r="E307" s="359">
        <f t="shared" ref="E307:BP307" ca="1" si="854">IF(E$297="beräknas ej",0,D307*IF(E$298&gt;$D$283,1,IF(E$298&lt;=$C$283,$C$282,$D$282))*IFERROR(INDEX($B$288:$E$294,MATCH($A307,$A$288:$A$294,0),MATCH(E$298,$B$286:$E$286,1)),0))</f>
        <v>0</v>
      </c>
      <c r="F307" s="359">
        <f t="shared" ca="1" si="854"/>
        <v>0</v>
      </c>
      <c r="G307" s="359">
        <f t="shared" ca="1" si="854"/>
        <v>0</v>
      </c>
      <c r="H307" s="359">
        <f t="shared" ca="1" si="854"/>
        <v>0</v>
      </c>
      <c r="I307" s="359">
        <f t="shared" ca="1" si="854"/>
        <v>0</v>
      </c>
      <c r="J307" s="359">
        <f t="shared" ca="1" si="854"/>
        <v>0</v>
      </c>
      <c r="K307" s="359">
        <f t="shared" ca="1" si="854"/>
        <v>0</v>
      </c>
      <c r="L307" s="359">
        <f t="shared" ca="1" si="854"/>
        <v>0</v>
      </c>
      <c r="M307" s="359">
        <f t="shared" ca="1" si="854"/>
        <v>0</v>
      </c>
      <c r="N307" s="359">
        <f t="shared" ca="1" si="854"/>
        <v>0</v>
      </c>
      <c r="O307" s="359">
        <f t="shared" ca="1" si="854"/>
        <v>0</v>
      </c>
      <c r="P307" s="359">
        <f t="shared" ca="1" si="854"/>
        <v>0</v>
      </c>
      <c r="Q307" s="359">
        <f t="shared" ca="1" si="854"/>
        <v>0</v>
      </c>
      <c r="R307" s="359">
        <f t="shared" ca="1" si="854"/>
        <v>0</v>
      </c>
      <c r="S307" s="359">
        <f t="shared" ca="1" si="854"/>
        <v>0</v>
      </c>
      <c r="T307" s="359">
        <f t="shared" ca="1" si="854"/>
        <v>0</v>
      </c>
      <c r="U307" s="359">
        <f t="shared" ca="1" si="854"/>
        <v>0</v>
      </c>
      <c r="V307" s="359">
        <f t="shared" ca="1" si="854"/>
        <v>0</v>
      </c>
      <c r="W307" s="359">
        <f t="shared" ca="1" si="854"/>
        <v>0</v>
      </c>
      <c r="X307" s="359">
        <f t="shared" ca="1" si="854"/>
        <v>0</v>
      </c>
      <c r="Y307" s="359">
        <f t="shared" ca="1" si="854"/>
        <v>0</v>
      </c>
      <c r="Z307" s="359">
        <f t="shared" ca="1" si="854"/>
        <v>0</v>
      </c>
      <c r="AA307" s="359">
        <f t="shared" ca="1" si="854"/>
        <v>0</v>
      </c>
      <c r="AB307" s="359">
        <f t="shared" ca="1" si="854"/>
        <v>0</v>
      </c>
      <c r="AC307" s="359">
        <f t="shared" ca="1" si="854"/>
        <v>0</v>
      </c>
      <c r="AD307" s="359">
        <f t="shared" ca="1" si="854"/>
        <v>0</v>
      </c>
      <c r="AE307" s="359">
        <f t="shared" ca="1" si="854"/>
        <v>0</v>
      </c>
      <c r="AF307" s="359">
        <f t="shared" ca="1" si="854"/>
        <v>0</v>
      </c>
      <c r="AG307" s="359">
        <f t="shared" ca="1" si="854"/>
        <v>0</v>
      </c>
      <c r="AH307" s="359">
        <f t="shared" ca="1" si="854"/>
        <v>0</v>
      </c>
      <c r="AI307" s="359">
        <f t="shared" ca="1" si="854"/>
        <v>0</v>
      </c>
      <c r="AJ307" s="359">
        <f t="shared" ca="1" si="854"/>
        <v>0</v>
      </c>
      <c r="AK307" s="359">
        <f t="shared" ca="1" si="854"/>
        <v>0</v>
      </c>
      <c r="AL307" s="359">
        <f t="shared" ca="1" si="854"/>
        <v>0</v>
      </c>
      <c r="AM307" s="359">
        <f t="shared" ca="1" si="854"/>
        <v>0</v>
      </c>
      <c r="AN307" s="359">
        <f t="shared" ca="1" si="854"/>
        <v>0</v>
      </c>
      <c r="AO307" s="359">
        <f t="shared" ca="1" si="854"/>
        <v>0</v>
      </c>
      <c r="AP307" s="359">
        <f t="shared" ca="1" si="854"/>
        <v>0</v>
      </c>
      <c r="AQ307" s="359">
        <f t="shared" ca="1" si="854"/>
        <v>0</v>
      </c>
      <c r="AR307" s="359">
        <f t="shared" ca="1" si="854"/>
        <v>0</v>
      </c>
      <c r="AS307" s="359">
        <f t="shared" ca="1" si="854"/>
        <v>0</v>
      </c>
      <c r="AT307" s="359">
        <f t="shared" ca="1" si="854"/>
        <v>0</v>
      </c>
      <c r="AU307" s="359">
        <f t="shared" ca="1" si="854"/>
        <v>0</v>
      </c>
      <c r="AV307" s="359">
        <f t="shared" ca="1" si="854"/>
        <v>0</v>
      </c>
      <c r="AW307" s="359">
        <f t="shared" ca="1" si="854"/>
        <v>0</v>
      </c>
      <c r="AX307" s="359">
        <f t="shared" ca="1" si="854"/>
        <v>0</v>
      </c>
      <c r="AY307" s="359">
        <f t="shared" ca="1" si="854"/>
        <v>0</v>
      </c>
      <c r="AZ307" s="359">
        <f t="shared" ca="1" si="854"/>
        <v>0</v>
      </c>
      <c r="BA307" s="359">
        <f t="shared" ca="1" si="854"/>
        <v>0</v>
      </c>
      <c r="BB307" s="359">
        <f t="shared" ca="1" si="854"/>
        <v>0</v>
      </c>
      <c r="BC307" s="359">
        <f t="shared" ca="1" si="854"/>
        <v>0</v>
      </c>
      <c r="BD307" s="359">
        <f t="shared" ca="1" si="854"/>
        <v>0</v>
      </c>
      <c r="BE307" s="359">
        <f t="shared" ca="1" si="854"/>
        <v>0</v>
      </c>
      <c r="BF307" s="359">
        <f t="shared" ca="1" si="854"/>
        <v>0</v>
      </c>
      <c r="BG307" s="359">
        <f t="shared" ca="1" si="854"/>
        <v>0</v>
      </c>
      <c r="BH307" s="359">
        <f t="shared" ca="1" si="854"/>
        <v>0</v>
      </c>
      <c r="BI307" s="359">
        <f t="shared" ca="1" si="854"/>
        <v>0</v>
      </c>
      <c r="BJ307" s="359">
        <f t="shared" ca="1" si="854"/>
        <v>0</v>
      </c>
      <c r="BK307" s="359">
        <f t="shared" ca="1" si="854"/>
        <v>0</v>
      </c>
      <c r="BL307" s="359">
        <f t="shared" ca="1" si="854"/>
        <v>0</v>
      </c>
      <c r="BM307" s="359">
        <f t="shared" ca="1" si="854"/>
        <v>0</v>
      </c>
      <c r="BN307" s="359">
        <f t="shared" ca="1" si="854"/>
        <v>0</v>
      </c>
      <c r="BO307" s="359">
        <f t="shared" ca="1" si="854"/>
        <v>0</v>
      </c>
      <c r="BP307" s="359">
        <f t="shared" ca="1" si="854"/>
        <v>0</v>
      </c>
      <c r="BQ307" s="359">
        <f t="shared" ref="BQ307:CS307" ca="1" si="855">IF(BQ$297="beräknas ej",0,BP307*IF(BQ$298&gt;$D$283,1,IF(BQ$298&lt;=$C$283,$C$282,$D$282))*IFERROR(INDEX($B$288:$E$294,MATCH($A307,$A$288:$A$294,0),MATCH(BQ$298,$B$286:$E$286,1)),0))</f>
        <v>0</v>
      </c>
      <c r="BR307" s="359">
        <f t="shared" ca="1" si="855"/>
        <v>0</v>
      </c>
      <c r="BS307" s="359">
        <f t="shared" ca="1" si="855"/>
        <v>0</v>
      </c>
      <c r="BT307" s="359">
        <f t="shared" ca="1" si="855"/>
        <v>0</v>
      </c>
      <c r="BU307" s="359">
        <f t="shared" si="855"/>
        <v>0</v>
      </c>
      <c r="BV307" s="359">
        <f t="shared" si="855"/>
        <v>0</v>
      </c>
      <c r="BW307" s="359">
        <f t="shared" si="855"/>
        <v>0</v>
      </c>
      <c r="BX307" s="359">
        <f t="shared" si="855"/>
        <v>0</v>
      </c>
      <c r="BY307" s="359">
        <f t="shared" si="855"/>
        <v>0</v>
      </c>
      <c r="BZ307" s="359">
        <f t="shared" si="855"/>
        <v>0</v>
      </c>
      <c r="CA307" s="359">
        <f t="shared" si="855"/>
        <v>0</v>
      </c>
      <c r="CB307" s="359">
        <f t="shared" si="855"/>
        <v>0</v>
      </c>
      <c r="CC307" s="359">
        <f t="shared" si="855"/>
        <v>0</v>
      </c>
      <c r="CD307" s="359">
        <f t="shared" si="855"/>
        <v>0</v>
      </c>
      <c r="CE307" s="359">
        <f t="shared" si="855"/>
        <v>0</v>
      </c>
      <c r="CF307" s="359">
        <f t="shared" si="855"/>
        <v>0</v>
      </c>
      <c r="CG307" s="359">
        <f t="shared" si="855"/>
        <v>0</v>
      </c>
      <c r="CH307" s="359">
        <f t="shared" si="855"/>
        <v>0</v>
      </c>
      <c r="CI307" s="359">
        <f t="shared" si="855"/>
        <v>0</v>
      </c>
      <c r="CJ307" s="359">
        <f t="shared" si="855"/>
        <v>0</v>
      </c>
      <c r="CK307" s="359">
        <f t="shared" si="855"/>
        <v>0</v>
      </c>
      <c r="CL307" s="359">
        <f t="shared" si="855"/>
        <v>0</v>
      </c>
      <c r="CM307" s="359">
        <f t="shared" si="855"/>
        <v>0</v>
      </c>
      <c r="CN307" s="359">
        <f t="shared" si="855"/>
        <v>0</v>
      </c>
      <c r="CO307" s="359">
        <f t="shared" si="855"/>
        <v>0</v>
      </c>
      <c r="CP307" s="359">
        <f t="shared" si="855"/>
        <v>0</v>
      </c>
      <c r="CQ307" s="359">
        <f t="shared" si="855"/>
        <v>0</v>
      </c>
      <c r="CR307" s="359">
        <f t="shared" si="855"/>
        <v>0</v>
      </c>
      <c r="CS307" s="359">
        <f t="shared" si="855"/>
        <v>0</v>
      </c>
    </row>
    <row r="308" spans="1:97" s="367" customFormat="1" x14ac:dyDescent="0.35">
      <c r="A308" s="352">
        <f t="shared" ref="A308:C308" si="856">A168</f>
        <v>0</v>
      </c>
      <c r="B308" s="352" t="str">
        <f t="shared" si="856"/>
        <v>0 0</v>
      </c>
      <c r="C308" s="359">
        <f t="shared" si="856"/>
        <v>0</v>
      </c>
      <c r="D308" s="359">
        <f ca="1">IFERROR('JA basår'!AC16+'JA basår'!AC46,0)</f>
        <v>0</v>
      </c>
      <c r="E308" s="359">
        <f t="shared" ref="E308:BP308" ca="1" si="857">IF(E$297="beräknas ej",0,D308*IF(E$298&gt;$D$283,1,IF(E$298&lt;=$C$283,$C$282,$D$282))*IFERROR(INDEX($B$288:$E$294,MATCH($A308,$A$288:$A$294,0),MATCH(E$298,$B$286:$E$286,1)),0))</f>
        <v>0</v>
      </c>
      <c r="F308" s="359">
        <f t="shared" ca="1" si="857"/>
        <v>0</v>
      </c>
      <c r="G308" s="359">
        <f t="shared" ca="1" si="857"/>
        <v>0</v>
      </c>
      <c r="H308" s="359">
        <f t="shared" ca="1" si="857"/>
        <v>0</v>
      </c>
      <c r="I308" s="359">
        <f t="shared" ca="1" si="857"/>
        <v>0</v>
      </c>
      <c r="J308" s="359">
        <f t="shared" ca="1" si="857"/>
        <v>0</v>
      </c>
      <c r="K308" s="359">
        <f t="shared" ca="1" si="857"/>
        <v>0</v>
      </c>
      <c r="L308" s="359">
        <f t="shared" ca="1" si="857"/>
        <v>0</v>
      </c>
      <c r="M308" s="359">
        <f t="shared" ca="1" si="857"/>
        <v>0</v>
      </c>
      <c r="N308" s="359">
        <f t="shared" ca="1" si="857"/>
        <v>0</v>
      </c>
      <c r="O308" s="359">
        <f t="shared" ca="1" si="857"/>
        <v>0</v>
      </c>
      <c r="P308" s="359">
        <f t="shared" ca="1" si="857"/>
        <v>0</v>
      </c>
      <c r="Q308" s="359">
        <f t="shared" ca="1" si="857"/>
        <v>0</v>
      </c>
      <c r="R308" s="359">
        <f t="shared" ca="1" si="857"/>
        <v>0</v>
      </c>
      <c r="S308" s="359">
        <f t="shared" ca="1" si="857"/>
        <v>0</v>
      </c>
      <c r="T308" s="359">
        <f t="shared" ca="1" si="857"/>
        <v>0</v>
      </c>
      <c r="U308" s="359">
        <f t="shared" ca="1" si="857"/>
        <v>0</v>
      </c>
      <c r="V308" s="359">
        <f t="shared" ca="1" si="857"/>
        <v>0</v>
      </c>
      <c r="W308" s="359">
        <f t="shared" ca="1" si="857"/>
        <v>0</v>
      </c>
      <c r="X308" s="359">
        <f t="shared" ca="1" si="857"/>
        <v>0</v>
      </c>
      <c r="Y308" s="359">
        <f t="shared" ca="1" si="857"/>
        <v>0</v>
      </c>
      <c r="Z308" s="359">
        <f t="shared" ca="1" si="857"/>
        <v>0</v>
      </c>
      <c r="AA308" s="359">
        <f t="shared" ca="1" si="857"/>
        <v>0</v>
      </c>
      <c r="AB308" s="359">
        <f t="shared" ca="1" si="857"/>
        <v>0</v>
      </c>
      <c r="AC308" s="359">
        <f t="shared" ca="1" si="857"/>
        <v>0</v>
      </c>
      <c r="AD308" s="359">
        <f t="shared" ca="1" si="857"/>
        <v>0</v>
      </c>
      <c r="AE308" s="359">
        <f t="shared" ca="1" si="857"/>
        <v>0</v>
      </c>
      <c r="AF308" s="359">
        <f t="shared" ca="1" si="857"/>
        <v>0</v>
      </c>
      <c r="AG308" s="359">
        <f t="shared" ca="1" si="857"/>
        <v>0</v>
      </c>
      <c r="AH308" s="359">
        <f t="shared" ca="1" si="857"/>
        <v>0</v>
      </c>
      <c r="AI308" s="359">
        <f t="shared" ca="1" si="857"/>
        <v>0</v>
      </c>
      <c r="AJ308" s="359">
        <f t="shared" ca="1" si="857"/>
        <v>0</v>
      </c>
      <c r="AK308" s="359">
        <f t="shared" ca="1" si="857"/>
        <v>0</v>
      </c>
      <c r="AL308" s="359">
        <f t="shared" ca="1" si="857"/>
        <v>0</v>
      </c>
      <c r="AM308" s="359">
        <f t="shared" ca="1" si="857"/>
        <v>0</v>
      </c>
      <c r="AN308" s="359">
        <f t="shared" ca="1" si="857"/>
        <v>0</v>
      </c>
      <c r="AO308" s="359">
        <f t="shared" ca="1" si="857"/>
        <v>0</v>
      </c>
      <c r="AP308" s="359">
        <f t="shared" ca="1" si="857"/>
        <v>0</v>
      </c>
      <c r="AQ308" s="359">
        <f t="shared" ca="1" si="857"/>
        <v>0</v>
      </c>
      <c r="AR308" s="359">
        <f t="shared" ca="1" si="857"/>
        <v>0</v>
      </c>
      <c r="AS308" s="359">
        <f t="shared" ca="1" si="857"/>
        <v>0</v>
      </c>
      <c r="AT308" s="359">
        <f t="shared" ca="1" si="857"/>
        <v>0</v>
      </c>
      <c r="AU308" s="359">
        <f t="shared" ca="1" si="857"/>
        <v>0</v>
      </c>
      <c r="AV308" s="359">
        <f t="shared" ca="1" si="857"/>
        <v>0</v>
      </c>
      <c r="AW308" s="359">
        <f t="shared" ca="1" si="857"/>
        <v>0</v>
      </c>
      <c r="AX308" s="359">
        <f t="shared" ca="1" si="857"/>
        <v>0</v>
      </c>
      <c r="AY308" s="359">
        <f t="shared" ca="1" si="857"/>
        <v>0</v>
      </c>
      <c r="AZ308" s="359">
        <f t="shared" ca="1" si="857"/>
        <v>0</v>
      </c>
      <c r="BA308" s="359">
        <f t="shared" ca="1" si="857"/>
        <v>0</v>
      </c>
      <c r="BB308" s="359">
        <f t="shared" ca="1" si="857"/>
        <v>0</v>
      </c>
      <c r="BC308" s="359">
        <f t="shared" ca="1" si="857"/>
        <v>0</v>
      </c>
      <c r="BD308" s="359">
        <f t="shared" ca="1" si="857"/>
        <v>0</v>
      </c>
      <c r="BE308" s="359">
        <f t="shared" ca="1" si="857"/>
        <v>0</v>
      </c>
      <c r="BF308" s="359">
        <f t="shared" ca="1" si="857"/>
        <v>0</v>
      </c>
      <c r="BG308" s="359">
        <f t="shared" ca="1" si="857"/>
        <v>0</v>
      </c>
      <c r="BH308" s="359">
        <f t="shared" ca="1" si="857"/>
        <v>0</v>
      </c>
      <c r="BI308" s="359">
        <f t="shared" ca="1" si="857"/>
        <v>0</v>
      </c>
      <c r="BJ308" s="359">
        <f t="shared" ca="1" si="857"/>
        <v>0</v>
      </c>
      <c r="BK308" s="359">
        <f t="shared" ca="1" si="857"/>
        <v>0</v>
      </c>
      <c r="BL308" s="359">
        <f t="shared" ca="1" si="857"/>
        <v>0</v>
      </c>
      <c r="BM308" s="359">
        <f t="shared" ca="1" si="857"/>
        <v>0</v>
      </c>
      <c r="BN308" s="359">
        <f t="shared" ca="1" si="857"/>
        <v>0</v>
      </c>
      <c r="BO308" s="359">
        <f t="shared" ca="1" si="857"/>
        <v>0</v>
      </c>
      <c r="BP308" s="359">
        <f t="shared" ca="1" si="857"/>
        <v>0</v>
      </c>
      <c r="BQ308" s="359">
        <f t="shared" ref="BQ308:CS308" ca="1" si="858">IF(BQ$297="beräknas ej",0,BP308*IF(BQ$298&gt;$D$283,1,IF(BQ$298&lt;=$C$283,$C$282,$D$282))*IFERROR(INDEX($B$288:$E$294,MATCH($A308,$A$288:$A$294,0),MATCH(BQ$298,$B$286:$E$286,1)),0))</f>
        <v>0</v>
      </c>
      <c r="BR308" s="359">
        <f t="shared" ca="1" si="858"/>
        <v>0</v>
      </c>
      <c r="BS308" s="359">
        <f t="shared" ca="1" si="858"/>
        <v>0</v>
      </c>
      <c r="BT308" s="359">
        <f t="shared" ca="1" si="858"/>
        <v>0</v>
      </c>
      <c r="BU308" s="359">
        <f t="shared" si="858"/>
        <v>0</v>
      </c>
      <c r="BV308" s="359">
        <f t="shared" si="858"/>
        <v>0</v>
      </c>
      <c r="BW308" s="359">
        <f t="shared" si="858"/>
        <v>0</v>
      </c>
      <c r="BX308" s="359">
        <f t="shared" si="858"/>
        <v>0</v>
      </c>
      <c r="BY308" s="359">
        <f t="shared" si="858"/>
        <v>0</v>
      </c>
      <c r="BZ308" s="359">
        <f t="shared" si="858"/>
        <v>0</v>
      </c>
      <c r="CA308" s="359">
        <f t="shared" si="858"/>
        <v>0</v>
      </c>
      <c r="CB308" s="359">
        <f t="shared" si="858"/>
        <v>0</v>
      </c>
      <c r="CC308" s="359">
        <f t="shared" si="858"/>
        <v>0</v>
      </c>
      <c r="CD308" s="359">
        <f t="shared" si="858"/>
        <v>0</v>
      </c>
      <c r="CE308" s="359">
        <f t="shared" si="858"/>
        <v>0</v>
      </c>
      <c r="CF308" s="359">
        <f t="shared" si="858"/>
        <v>0</v>
      </c>
      <c r="CG308" s="359">
        <f t="shared" si="858"/>
        <v>0</v>
      </c>
      <c r="CH308" s="359">
        <f t="shared" si="858"/>
        <v>0</v>
      </c>
      <c r="CI308" s="359">
        <f t="shared" si="858"/>
        <v>0</v>
      </c>
      <c r="CJ308" s="359">
        <f t="shared" si="858"/>
        <v>0</v>
      </c>
      <c r="CK308" s="359">
        <f t="shared" si="858"/>
        <v>0</v>
      </c>
      <c r="CL308" s="359">
        <f t="shared" si="858"/>
        <v>0</v>
      </c>
      <c r="CM308" s="359">
        <f t="shared" si="858"/>
        <v>0</v>
      </c>
      <c r="CN308" s="359">
        <f t="shared" si="858"/>
        <v>0</v>
      </c>
      <c r="CO308" s="359">
        <f t="shared" si="858"/>
        <v>0</v>
      </c>
      <c r="CP308" s="359">
        <f t="shared" si="858"/>
        <v>0</v>
      </c>
      <c r="CQ308" s="359">
        <f t="shared" si="858"/>
        <v>0</v>
      </c>
      <c r="CR308" s="359">
        <f t="shared" si="858"/>
        <v>0</v>
      </c>
      <c r="CS308" s="359">
        <f t="shared" si="858"/>
        <v>0</v>
      </c>
    </row>
    <row r="309" spans="1:97" s="367" customFormat="1" x14ac:dyDescent="0.35">
      <c r="A309" s="352">
        <f t="shared" ref="A309:C309" si="859">A169</f>
        <v>0</v>
      </c>
      <c r="B309" s="352" t="str">
        <f t="shared" si="859"/>
        <v>0 0</v>
      </c>
      <c r="C309" s="359">
        <f t="shared" si="859"/>
        <v>0</v>
      </c>
      <c r="D309" s="359">
        <f ca="1">IFERROR('JA basår'!AC17+'JA basår'!AC47,0)</f>
        <v>0</v>
      </c>
      <c r="E309" s="359">
        <f t="shared" ref="E309:BP309" ca="1" si="860">IF(E$297="beräknas ej",0,D309*IF(E$298&gt;$D$283,1,IF(E$298&lt;=$C$283,$C$282,$D$282))*IFERROR(INDEX($B$288:$E$294,MATCH($A309,$A$288:$A$294,0),MATCH(E$298,$B$286:$E$286,1)),0))</f>
        <v>0</v>
      </c>
      <c r="F309" s="359">
        <f t="shared" ca="1" si="860"/>
        <v>0</v>
      </c>
      <c r="G309" s="359">
        <f t="shared" ca="1" si="860"/>
        <v>0</v>
      </c>
      <c r="H309" s="359">
        <f t="shared" ca="1" si="860"/>
        <v>0</v>
      </c>
      <c r="I309" s="359">
        <f t="shared" ca="1" si="860"/>
        <v>0</v>
      </c>
      <c r="J309" s="359">
        <f t="shared" ca="1" si="860"/>
        <v>0</v>
      </c>
      <c r="K309" s="359">
        <f t="shared" ca="1" si="860"/>
        <v>0</v>
      </c>
      <c r="L309" s="359">
        <f t="shared" ca="1" si="860"/>
        <v>0</v>
      </c>
      <c r="M309" s="359">
        <f t="shared" ca="1" si="860"/>
        <v>0</v>
      </c>
      <c r="N309" s="359">
        <f t="shared" ca="1" si="860"/>
        <v>0</v>
      </c>
      <c r="O309" s="359">
        <f t="shared" ca="1" si="860"/>
        <v>0</v>
      </c>
      <c r="P309" s="359">
        <f t="shared" ca="1" si="860"/>
        <v>0</v>
      </c>
      <c r="Q309" s="359">
        <f t="shared" ca="1" si="860"/>
        <v>0</v>
      </c>
      <c r="R309" s="359">
        <f t="shared" ca="1" si="860"/>
        <v>0</v>
      </c>
      <c r="S309" s="359">
        <f t="shared" ca="1" si="860"/>
        <v>0</v>
      </c>
      <c r="T309" s="359">
        <f t="shared" ca="1" si="860"/>
        <v>0</v>
      </c>
      <c r="U309" s="359">
        <f t="shared" ca="1" si="860"/>
        <v>0</v>
      </c>
      <c r="V309" s="359">
        <f t="shared" ca="1" si="860"/>
        <v>0</v>
      </c>
      <c r="W309" s="359">
        <f t="shared" ca="1" si="860"/>
        <v>0</v>
      </c>
      <c r="X309" s="359">
        <f t="shared" ca="1" si="860"/>
        <v>0</v>
      </c>
      <c r="Y309" s="359">
        <f t="shared" ca="1" si="860"/>
        <v>0</v>
      </c>
      <c r="Z309" s="359">
        <f t="shared" ca="1" si="860"/>
        <v>0</v>
      </c>
      <c r="AA309" s="359">
        <f t="shared" ca="1" si="860"/>
        <v>0</v>
      </c>
      <c r="AB309" s="359">
        <f t="shared" ca="1" si="860"/>
        <v>0</v>
      </c>
      <c r="AC309" s="359">
        <f t="shared" ca="1" si="860"/>
        <v>0</v>
      </c>
      <c r="AD309" s="359">
        <f t="shared" ca="1" si="860"/>
        <v>0</v>
      </c>
      <c r="AE309" s="359">
        <f t="shared" ca="1" si="860"/>
        <v>0</v>
      </c>
      <c r="AF309" s="359">
        <f t="shared" ca="1" si="860"/>
        <v>0</v>
      </c>
      <c r="AG309" s="359">
        <f t="shared" ca="1" si="860"/>
        <v>0</v>
      </c>
      <c r="AH309" s="359">
        <f t="shared" ca="1" si="860"/>
        <v>0</v>
      </c>
      <c r="AI309" s="359">
        <f t="shared" ca="1" si="860"/>
        <v>0</v>
      </c>
      <c r="AJ309" s="359">
        <f t="shared" ca="1" si="860"/>
        <v>0</v>
      </c>
      <c r="AK309" s="359">
        <f t="shared" ca="1" si="860"/>
        <v>0</v>
      </c>
      <c r="AL309" s="359">
        <f t="shared" ca="1" si="860"/>
        <v>0</v>
      </c>
      <c r="AM309" s="359">
        <f t="shared" ca="1" si="860"/>
        <v>0</v>
      </c>
      <c r="AN309" s="359">
        <f t="shared" ca="1" si="860"/>
        <v>0</v>
      </c>
      <c r="AO309" s="359">
        <f t="shared" ca="1" si="860"/>
        <v>0</v>
      </c>
      <c r="AP309" s="359">
        <f t="shared" ca="1" si="860"/>
        <v>0</v>
      </c>
      <c r="AQ309" s="359">
        <f t="shared" ca="1" si="860"/>
        <v>0</v>
      </c>
      <c r="AR309" s="359">
        <f t="shared" ca="1" si="860"/>
        <v>0</v>
      </c>
      <c r="AS309" s="359">
        <f t="shared" ca="1" si="860"/>
        <v>0</v>
      </c>
      <c r="AT309" s="359">
        <f t="shared" ca="1" si="860"/>
        <v>0</v>
      </c>
      <c r="AU309" s="359">
        <f t="shared" ca="1" si="860"/>
        <v>0</v>
      </c>
      <c r="AV309" s="359">
        <f t="shared" ca="1" si="860"/>
        <v>0</v>
      </c>
      <c r="AW309" s="359">
        <f t="shared" ca="1" si="860"/>
        <v>0</v>
      </c>
      <c r="AX309" s="359">
        <f t="shared" ca="1" si="860"/>
        <v>0</v>
      </c>
      <c r="AY309" s="359">
        <f t="shared" ca="1" si="860"/>
        <v>0</v>
      </c>
      <c r="AZ309" s="359">
        <f t="shared" ca="1" si="860"/>
        <v>0</v>
      </c>
      <c r="BA309" s="359">
        <f t="shared" ca="1" si="860"/>
        <v>0</v>
      </c>
      <c r="BB309" s="359">
        <f t="shared" ca="1" si="860"/>
        <v>0</v>
      </c>
      <c r="BC309" s="359">
        <f t="shared" ca="1" si="860"/>
        <v>0</v>
      </c>
      <c r="BD309" s="359">
        <f t="shared" ca="1" si="860"/>
        <v>0</v>
      </c>
      <c r="BE309" s="359">
        <f t="shared" ca="1" si="860"/>
        <v>0</v>
      </c>
      <c r="BF309" s="359">
        <f t="shared" ca="1" si="860"/>
        <v>0</v>
      </c>
      <c r="BG309" s="359">
        <f t="shared" ca="1" si="860"/>
        <v>0</v>
      </c>
      <c r="BH309" s="359">
        <f t="shared" ca="1" si="860"/>
        <v>0</v>
      </c>
      <c r="BI309" s="359">
        <f t="shared" ca="1" si="860"/>
        <v>0</v>
      </c>
      <c r="BJ309" s="359">
        <f t="shared" ca="1" si="860"/>
        <v>0</v>
      </c>
      <c r="BK309" s="359">
        <f t="shared" ca="1" si="860"/>
        <v>0</v>
      </c>
      <c r="BL309" s="359">
        <f t="shared" ca="1" si="860"/>
        <v>0</v>
      </c>
      <c r="BM309" s="359">
        <f t="shared" ca="1" si="860"/>
        <v>0</v>
      </c>
      <c r="BN309" s="359">
        <f t="shared" ca="1" si="860"/>
        <v>0</v>
      </c>
      <c r="BO309" s="359">
        <f t="shared" ca="1" si="860"/>
        <v>0</v>
      </c>
      <c r="BP309" s="359">
        <f t="shared" ca="1" si="860"/>
        <v>0</v>
      </c>
      <c r="BQ309" s="359">
        <f t="shared" ref="BQ309:CS309" ca="1" si="861">IF(BQ$297="beräknas ej",0,BP309*IF(BQ$298&gt;$D$283,1,IF(BQ$298&lt;=$C$283,$C$282,$D$282))*IFERROR(INDEX($B$288:$E$294,MATCH($A309,$A$288:$A$294,0),MATCH(BQ$298,$B$286:$E$286,1)),0))</f>
        <v>0</v>
      </c>
      <c r="BR309" s="359">
        <f t="shared" ca="1" si="861"/>
        <v>0</v>
      </c>
      <c r="BS309" s="359">
        <f t="shared" ca="1" si="861"/>
        <v>0</v>
      </c>
      <c r="BT309" s="359">
        <f t="shared" ca="1" si="861"/>
        <v>0</v>
      </c>
      <c r="BU309" s="359">
        <f t="shared" si="861"/>
        <v>0</v>
      </c>
      <c r="BV309" s="359">
        <f t="shared" si="861"/>
        <v>0</v>
      </c>
      <c r="BW309" s="359">
        <f t="shared" si="861"/>
        <v>0</v>
      </c>
      <c r="BX309" s="359">
        <f t="shared" si="861"/>
        <v>0</v>
      </c>
      <c r="BY309" s="359">
        <f t="shared" si="861"/>
        <v>0</v>
      </c>
      <c r="BZ309" s="359">
        <f t="shared" si="861"/>
        <v>0</v>
      </c>
      <c r="CA309" s="359">
        <f t="shared" si="861"/>
        <v>0</v>
      </c>
      <c r="CB309" s="359">
        <f t="shared" si="861"/>
        <v>0</v>
      </c>
      <c r="CC309" s="359">
        <f t="shared" si="861"/>
        <v>0</v>
      </c>
      <c r="CD309" s="359">
        <f t="shared" si="861"/>
        <v>0</v>
      </c>
      <c r="CE309" s="359">
        <f t="shared" si="861"/>
        <v>0</v>
      </c>
      <c r="CF309" s="359">
        <f t="shared" si="861"/>
        <v>0</v>
      </c>
      <c r="CG309" s="359">
        <f t="shared" si="861"/>
        <v>0</v>
      </c>
      <c r="CH309" s="359">
        <f t="shared" si="861"/>
        <v>0</v>
      </c>
      <c r="CI309" s="359">
        <f t="shared" si="861"/>
        <v>0</v>
      </c>
      <c r="CJ309" s="359">
        <f t="shared" si="861"/>
        <v>0</v>
      </c>
      <c r="CK309" s="359">
        <f t="shared" si="861"/>
        <v>0</v>
      </c>
      <c r="CL309" s="359">
        <f t="shared" si="861"/>
        <v>0</v>
      </c>
      <c r="CM309" s="359">
        <f t="shared" si="861"/>
        <v>0</v>
      </c>
      <c r="CN309" s="359">
        <f t="shared" si="861"/>
        <v>0</v>
      </c>
      <c r="CO309" s="359">
        <f t="shared" si="861"/>
        <v>0</v>
      </c>
      <c r="CP309" s="359">
        <f t="shared" si="861"/>
        <v>0</v>
      </c>
      <c r="CQ309" s="359">
        <f t="shared" si="861"/>
        <v>0</v>
      </c>
      <c r="CR309" s="359">
        <f t="shared" si="861"/>
        <v>0</v>
      </c>
      <c r="CS309" s="359">
        <f t="shared" si="861"/>
        <v>0</v>
      </c>
    </row>
    <row r="310" spans="1:97" s="367" customFormat="1" x14ac:dyDescent="0.35">
      <c r="A310" s="352">
        <f t="shared" ref="A310:C310" si="862">A170</f>
        <v>0</v>
      </c>
      <c r="B310" s="352" t="str">
        <f t="shared" si="862"/>
        <v>0 0</v>
      </c>
      <c r="C310" s="359">
        <f t="shared" si="862"/>
        <v>0</v>
      </c>
      <c r="D310" s="359">
        <f ca="1">IFERROR('JA basår'!AC18+'JA basår'!AC48,0)</f>
        <v>0</v>
      </c>
      <c r="E310" s="359">
        <f t="shared" ref="E310:BP310" ca="1" si="863">IF(E$297="beräknas ej",0,D310*IF(E$298&gt;$D$283,1,IF(E$298&lt;=$C$283,$C$282,$D$282))*IFERROR(INDEX($B$288:$E$294,MATCH($A310,$A$288:$A$294,0),MATCH(E$298,$B$286:$E$286,1)),0))</f>
        <v>0</v>
      </c>
      <c r="F310" s="359">
        <f t="shared" ca="1" si="863"/>
        <v>0</v>
      </c>
      <c r="G310" s="359">
        <f t="shared" ca="1" si="863"/>
        <v>0</v>
      </c>
      <c r="H310" s="359">
        <f t="shared" ca="1" si="863"/>
        <v>0</v>
      </c>
      <c r="I310" s="359">
        <f t="shared" ca="1" si="863"/>
        <v>0</v>
      </c>
      <c r="J310" s="359">
        <f t="shared" ca="1" si="863"/>
        <v>0</v>
      </c>
      <c r="K310" s="359">
        <f t="shared" ca="1" si="863"/>
        <v>0</v>
      </c>
      <c r="L310" s="359">
        <f t="shared" ca="1" si="863"/>
        <v>0</v>
      </c>
      <c r="M310" s="359">
        <f t="shared" ca="1" si="863"/>
        <v>0</v>
      </c>
      <c r="N310" s="359">
        <f t="shared" ca="1" si="863"/>
        <v>0</v>
      </c>
      <c r="O310" s="359">
        <f t="shared" ca="1" si="863"/>
        <v>0</v>
      </c>
      <c r="P310" s="359">
        <f t="shared" ca="1" si="863"/>
        <v>0</v>
      </c>
      <c r="Q310" s="359">
        <f t="shared" ca="1" si="863"/>
        <v>0</v>
      </c>
      <c r="R310" s="359">
        <f t="shared" ca="1" si="863"/>
        <v>0</v>
      </c>
      <c r="S310" s="359">
        <f t="shared" ca="1" si="863"/>
        <v>0</v>
      </c>
      <c r="T310" s="359">
        <f t="shared" ca="1" si="863"/>
        <v>0</v>
      </c>
      <c r="U310" s="359">
        <f t="shared" ca="1" si="863"/>
        <v>0</v>
      </c>
      <c r="V310" s="359">
        <f t="shared" ca="1" si="863"/>
        <v>0</v>
      </c>
      <c r="W310" s="359">
        <f t="shared" ca="1" si="863"/>
        <v>0</v>
      </c>
      <c r="X310" s="359">
        <f t="shared" ca="1" si="863"/>
        <v>0</v>
      </c>
      <c r="Y310" s="359">
        <f t="shared" ca="1" si="863"/>
        <v>0</v>
      </c>
      <c r="Z310" s="359">
        <f t="shared" ca="1" si="863"/>
        <v>0</v>
      </c>
      <c r="AA310" s="359">
        <f t="shared" ca="1" si="863"/>
        <v>0</v>
      </c>
      <c r="AB310" s="359">
        <f t="shared" ca="1" si="863"/>
        <v>0</v>
      </c>
      <c r="AC310" s="359">
        <f t="shared" ca="1" si="863"/>
        <v>0</v>
      </c>
      <c r="AD310" s="359">
        <f t="shared" ca="1" si="863"/>
        <v>0</v>
      </c>
      <c r="AE310" s="359">
        <f t="shared" ca="1" si="863"/>
        <v>0</v>
      </c>
      <c r="AF310" s="359">
        <f t="shared" ca="1" si="863"/>
        <v>0</v>
      </c>
      <c r="AG310" s="359">
        <f t="shared" ca="1" si="863"/>
        <v>0</v>
      </c>
      <c r="AH310" s="359">
        <f t="shared" ca="1" si="863"/>
        <v>0</v>
      </c>
      <c r="AI310" s="359">
        <f t="shared" ca="1" si="863"/>
        <v>0</v>
      </c>
      <c r="AJ310" s="359">
        <f t="shared" ca="1" si="863"/>
        <v>0</v>
      </c>
      <c r="AK310" s="359">
        <f t="shared" ca="1" si="863"/>
        <v>0</v>
      </c>
      <c r="AL310" s="359">
        <f t="shared" ca="1" si="863"/>
        <v>0</v>
      </c>
      <c r="AM310" s="359">
        <f t="shared" ca="1" si="863"/>
        <v>0</v>
      </c>
      <c r="AN310" s="359">
        <f t="shared" ca="1" si="863"/>
        <v>0</v>
      </c>
      <c r="AO310" s="359">
        <f t="shared" ca="1" si="863"/>
        <v>0</v>
      </c>
      <c r="AP310" s="359">
        <f t="shared" ca="1" si="863"/>
        <v>0</v>
      </c>
      <c r="AQ310" s="359">
        <f t="shared" ca="1" si="863"/>
        <v>0</v>
      </c>
      <c r="AR310" s="359">
        <f t="shared" ca="1" si="863"/>
        <v>0</v>
      </c>
      <c r="AS310" s="359">
        <f t="shared" ca="1" si="863"/>
        <v>0</v>
      </c>
      <c r="AT310" s="359">
        <f t="shared" ca="1" si="863"/>
        <v>0</v>
      </c>
      <c r="AU310" s="359">
        <f t="shared" ca="1" si="863"/>
        <v>0</v>
      </c>
      <c r="AV310" s="359">
        <f t="shared" ca="1" si="863"/>
        <v>0</v>
      </c>
      <c r="AW310" s="359">
        <f t="shared" ca="1" si="863"/>
        <v>0</v>
      </c>
      <c r="AX310" s="359">
        <f t="shared" ca="1" si="863"/>
        <v>0</v>
      </c>
      <c r="AY310" s="359">
        <f t="shared" ca="1" si="863"/>
        <v>0</v>
      </c>
      <c r="AZ310" s="359">
        <f t="shared" ca="1" si="863"/>
        <v>0</v>
      </c>
      <c r="BA310" s="359">
        <f t="shared" ca="1" si="863"/>
        <v>0</v>
      </c>
      <c r="BB310" s="359">
        <f t="shared" ca="1" si="863"/>
        <v>0</v>
      </c>
      <c r="BC310" s="359">
        <f t="shared" ca="1" si="863"/>
        <v>0</v>
      </c>
      <c r="BD310" s="359">
        <f t="shared" ca="1" si="863"/>
        <v>0</v>
      </c>
      <c r="BE310" s="359">
        <f t="shared" ca="1" si="863"/>
        <v>0</v>
      </c>
      <c r="BF310" s="359">
        <f t="shared" ca="1" si="863"/>
        <v>0</v>
      </c>
      <c r="BG310" s="359">
        <f t="shared" ca="1" si="863"/>
        <v>0</v>
      </c>
      <c r="BH310" s="359">
        <f t="shared" ca="1" si="863"/>
        <v>0</v>
      </c>
      <c r="BI310" s="359">
        <f t="shared" ca="1" si="863"/>
        <v>0</v>
      </c>
      <c r="BJ310" s="359">
        <f t="shared" ca="1" si="863"/>
        <v>0</v>
      </c>
      <c r="BK310" s="359">
        <f t="shared" ca="1" si="863"/>
        <v>0</v>
      </c>
      <c r="BL310" s="359">
        <f t="shared" ca="1" si="863"/>
        <v>0</v>
      </c>
      <c r="BM310" s="359">
        <f t="shared" ca="1" si="863"/>
        <v>0</v>
      </c>
      <c r="BN310" s="359">
        <f t="shared" ca="1" si="863"/>
        <v>0</v>
      </c>
      <c r="BO310" s="359">
        <f t="shared" ca="1" si="863"/>
        <v>0</v>
      </c>
      <c r="BP310" s="359">
        <f t="shared" ca="1" si="863"/>
        <v>0</v>
      </c>
      <c r="BQ310" s="359">
        <f t="shared" ref="BQ310:CS310" ca="1" si="864">IF(BQ$297="beräknas ej",0,BP310*IF(BQ$298&gt;$D$283,1,IF(BQ$298&lt;=$C$283,$C$282,$D$282))*IFERROR(INDEX($B$288:$E$294,MATCH($A310,$A$288:$A$294,0),MATCH(BQ$298,$B$286:$E$286,1)),0))</f>
        <v>0</v>
      </c>
      <c r="BR310" s="359">
        <f t="shared" ca="1" si="864"/>
        <v>0</v>
      </c>
      <c r="BS310" s="359">
        <f t="shared" ca="1" si="864"/>
        <v>0</v>
      </c>
      <c r="BT310" s="359">
        <f t="shared" ca="1" si="864"/>
        <v>0</v>
      </c>
      <c r="BU310" s="359">
        <f t="shared" si="864"/>
        <v>0</v>
      </c>
      <c r="BV310" s="359">
        <f t="shared" si="864"/>
        <v>0</v>
      </c>
      <c r="BW310" s="359">
        <f t="shared" si="864"/>
        <v>0</v>
      </c>
      <c r="BX310" s="359">
        <f t="shared" si="864"/>
        <v>0</v>
      </c>
      <c r="BY310" s="359">
        <f t="shared" si="864"/>
        <v>0</v>
      </c>
      <c r="BZ310" s="359">
        <f t="shared" si="864"/>
        <v>0</v>
      </c>
      <c r="CA310" s="359">
        <f t="shared" si="864"/>
        <v>0</v>
      </c>
      <c r="CB310" s="359">
        <f t="shared" si="864"/>
        <v>0</v>
      </c>
      <c r="CC310" s="359">
        <f t="shared" si="864"/>
        <v>0</v>
      </c>
      <c r="CD310" s="359">
        <f t="shared" si="864"/>
        <v>0</v>
      </c>
      <c r="CE310" s="359">
        <f t="shared" si="864"/>
        <v>0</v>
      </c>
      <c r="CF310" s="359">
        <f t="shared" si="864"/>
        <v>0</v>
      </c>
      <c r="CG310" s="359">
        <f t="shared" si="864"/>
        <v>0</v>
      </c>
      <c r="CH310" s="359">
        <f t="shared" si="864"/>
        <v>0</v>
      </c>
      <c r="CI310" s="359">
        <f t="shared" si="864"/>
        <v>0</v>
      </c>
      <c r="CJ310" s="359">
        <f t="shared" si="864"/>
        <v>0</v>
      </c>
      <c r="CK310" s="359">
        <f t="shared" si="864"/>
        <v>0</v>
      </c>
      <c r="CL310" s="359">
        <f t="shared" si="864"/>
        <v>0</v>
      </c>
      <c r="CM310" s="359">
        <f t="shared" si="864"/>
        <v>0</v>
      </c>
      <c r="CN310" s="359">
        <f t="shared" si="864"/>
        <v>0</v>
      </c>
      <c r="CO310" s="359">
        <f t="shared" si="864"/>
        <v>0</v>
      </c>
      <c r="CP310" s="359">
        <f t="shared" si="864"/>
        <v>0</v>
      </c>
      <c r="CQ310" s="359">
        <f t="shared" si="864"/>
        <v>0</v>
      </c>
      <c r="CR310" s="359">
        <f t="shared" si="864"/>
        <v>0</v>
      </c>
      <c r="CS310" s="359">
        <f t="shared" si="864"/>
        <v>0</v>
      </c>
    </row>
    <row r="311" spans="1:97" s="367" customFormat="1" x14ac:dyDescent="0.35">
      <c r="A311" s="352">
        <f t="shared" ref="A311:C311" si="865">A171</f>
        <v>0</v>
      </c>
      <c r="B311" s="352" t="str">
        <f t="shared" si="865"/>
        <v>0 0</v>
      </c>
      <c r="C311" s="359">
        <f t="shared" si="865"/>
        <v>0</v>
      </c>
      <c r="D311" s="359">
        <f ca="1">IFERROR('JA basår'!AC19+'JA basår'!AC49,0)</f>
        <v>0</v>
      </c>
      <c r="E311" s="359">
        <f t="shared" ref="E311:BP311" ca="1" si="866">IF(E$297="beräknas ej",0,D311*IF(E$298&gt;$D$283,1,IF(E$298&lt;=$C$283,$C$282,$D$282))*IFERROR(INDEX($B$288:$E$294,MATCH($A311,$A$288:$A$294,0),MATCH(E$298,$B$286:$E$286,1)),0))</f>
        <v>0</v>
      </c>
      <c r="F311" s="359">
        <f t="shared" ca="1" si="866"/>
        <v>0</v>
      </c>
      <c r="G311" s="359">
        <f t="shared" ca="1" si="866"/>
        <v>0</v>
      </c>
      <c r="H311" s="359">
        <f t="shared" ca="1" si="866"/>
        <v>0</v>
      </c>
      <c r="I311" s="359">
        <f t="shared" ca="1" si="866"/>
        <v>0</v>
      </c>
      <c r="J311" s="359">
        <f t="shared" ca="1" si="866"/>
        <v>0</v>
      </c>
      <c r="K311" s="359">
        <f t="shared" ca="1" si="866"/>
        <v>0</v>
      </c>
      <c r="L311" s="359">
        <f t="shared" ca="1" si="866"/>
        <v>0</v>
      </c>
      <c r="M311" s="359">
        <f t="shared" ca="1" si="866"/>
        <v>0</v>
      </c>
      <c r="N311" s="359">
        <f t="shared" ca="1" si="866"/>
        <v>0</v>
      </c>
      <c r="O311" s="359">
        <f t="shared" ca="1" si="866"/>
        <v>0</v>
      </c>
      <c r="P311" s="359">
        <f t="shared" ca="1" si="866"/>
        <v>0</v>
      </c>
      <c r="Q311" s="359">
        <f t="shared" ca="1" si="866"/>
        <v>0</v>
      </c>
      <c r="R311" s="359">
        <f t="shared" ca="1" si="866"/>
        <v>0</v>
      </c>
      <c r="S311" s="359">
        <f t="shared" ca="1" si="866"/>
        <v>0</v>
      </c>
      <c r="T311" s="359">
        <f t="shared" ca="1" si="866"/>
        <v>0</v>
      </c>
      <c r="U311" s="359">
        <f t="shared" ca="1" si="866"/>
        <v>0</v>
      </c>
      <c r="V311" s="359">
        <f t="shared" ca="1" si="866"/>
        <v>0</v>
      </c>
      <c r="W311" s="359">
        <f t="shared" ca="1" si="866"/>
        <v>0</v>
      </c>
      <c r="X311" s="359">
        <f t="shared" ca="1" si="866"/>
        <v>0</v>
      </c>
      <c r="Y311" s="359">
        <f t="shared" ca="1" si="866"/>
        <v>0</v>
      </c>
      <c r="Z311" s="359">
        <f t="shared" ca="1" si="866"/>
        <v>0</v>
      </c>
      <c r="AA311" s="359">
        <f t="shared" ca="1" si="866"/>
        <v>0</v>
      </c>
      <c r="AB311" s="359">
        <f t="shared" ca="1" si="866"/>
        <v>0</v>
      </c>
      <c r="AC311" s="359">
        <f t="shared" ca="1" si="866"/>
        <v>0</v>
      </c>
      <c r="AD311" s="359">
        <f t="shared" ca="1" si="866"/>
        <v>0</v>
      </c>
      <c r="AE311" s="359">
        <f t="shared" ca="1" si="866"/>
        <v>0</v>
      </c>
      <c r="AF311" s="359">
        <f t="shared" ca="1" si="866"/>
        <v>0</v>
      </c>
      <c r="AG311" s="359">
        <f t="shared" ca="1" si="866"/>
        <v>0</v>
      </c>
      <c r="AH311" s="359">
        <f t="shared" ca="1" si="866"/>
        <v>0</v>
      </c>
      <c r="AI311" s="359">
        <f t="shared" ca="1" si="866"/>
        <v>0</v>
      </c>
      <c r="AJ311" s="359">
        <f t="shared" ca="1" si="866"/>
        <v>0</v>
      </c>
      <c r="AK311" s="359">
        <f t="shared" ca="1" si="866"/>
        <v>0</v>
      </c>
      <c r="AL311" s="359">
        <f t="shared" ca="1" si="866"/>
        <v>0</v>
      </c>
      <c r="AM311" s="359">
        <f t="shared" ca="1" si="866"/>
        <v>0</v>
      </c>
      <c r="AN311" s="359">
        <f t="shared" ca="1" si="866"/>
        <v>0</v>
      </c>
      <c r="AO311" s="359">
        <f t="shared" ca="1" si="866"/>
        <v>0</v>
      </c>
      <c r="AP311" s="359">
        <f t="shared" ca="1" si="866"/>
        <v>0</v>
      </c>
      <c r="AQ311" s="359">
        <f t="shared" ca="1" si="866"/>
        <v>0</v>
      </c>
      <c r="AR311" s="359">
        <f t="shared" ca="1" si="866"/>
        <v>0</v>
      </c>
      <c r="AS311" s="359">
        <f t="shared" ca="1" si="866"/>
        <v>0</v>
      </c>
      <c r="AT311" s="359">
        <f t="shared" ca="1" si="866"/>
        <v>0</v>
      </c>
      <c r="AU311" s="359">
        <f t="shared" ca="1" si="866"/>
        <v>0</v>
      </c>
      <c r="AV311" s="359">
        <f t="shared" ca="1" si="866"/>
        <v>0</v>
      </c>
      <c r="AW311" s="359">
        <f t="shared" ca="1" si="866"/>
        <v>0</v>
      </c>
      <c r="AX311" s="359">
        <f t="shared" ca="1" si="866"/>
        <v>0</v>
      </c>
      <c r="AY311" s="359">
        <f t="shared" ca="1" si="866"/>
        <v>0</v>
      </c>
      <c r="AZ311" s="359">
        <f t="shared" ca="1" si="866"/>
        <v>0</v>
      </c>
      <c r="BA311" s="359">
        <f t="shared" ca="1" si="866"/>
        <v>0</v>
      </c>
      <c r="BB311" s="359">
        <f t="shared" ca="1" si="866"/>
        <v>0</v>
      </c>
      <c r="BC311" s="359">
        <f t="shared" ca="1" si="866"/>
        <v>0</v>
      </c>
      <c r="BD311" s="359">
        <f t="shared" ca="1" si="866"/>
        <v>0</v>
      </c>
      <c r="BE311" s="359">
        <f t="shared" ca="1" si="866"/>
        <v>0</v>
      </c>
      <c r="BF311" s="359">
        <f t="shared" ca="1" si="866"/>
        <v>0</v>
      </c>
      <c r="BG311" s="359">
        <f t="shared" ca="1" si="866"/>
        <v>0</v>
      </c>
      <c r="BH311" s="359">
        <f t="shared" ca="1" si="866"/>
        <v>0</v>
      </c>
      <c r="BI311" s="359">
        <f t="shared" ca="1" si="866"/>
        <v>0</v>
      </c>
      <c r="BJ311" s="359">
        <f t="shared" ca="1" si="866"/>
        <v>0</v>
      </c>
      <c r="BK311" s="359">
        <f t="shared" ca="1" si="866"/>
        <v>0</v>
      </c>
      <c r="BL311" s="359">
        <f t="shared" ca="1" si="866"/>
        <v>0</v>
      </c>
      <c r="BM311" s="359">
        <f t="shared" ca="1" si="866"/>
        <v>0</v>
      </c>
      <c r="BN311" s="359">
        <f t="shared" ca="1" si="866"/>
        <v>0</v>
      </c>
      <c r="BO311" s="359">
        <f t="shared" ca="1" si="866"/>
        <v>0</v>
      </c>
      <c r="BP311" s="359">
        <f t="shared" ca="1" si="866"/>
        <v>0</v>
      </c>
      <c r="BQ311" s="359">
        <f t="shared" ref="BQ311:CS311" ca="1" si="867">IF(BQ$297="beräknas ej",0,BP311*IF(BQ$298&gt;$D$283,1,IF(BQ$298&lt;=$C$283,$C$282,$D$282))*IFERROR(INDEX($B$288:$E$294,MATCH($A311,$A$288:$A$294,0),MATCH(BQ$298,$B$286:$E$286,1)),0))</f>
        <v>0</v>
      </c>
      <c r="BR311" s="359">
        <f t="shared" ca="1" si="867"/>
        <v>0</v>
      </c>
      <c r="BS311" s="359">
        <f t="shared" ca="1" si="867"/>
        <v>0</v>
      </c>
      <c r="BT311" s="359">
        <f t="shared" ca="1" si="867"/>
        <v>0</v>
      </c>
      <c r="BU311" s="359">
        <f t="shared" si="867"/>
        <v>0</v>
      </c>
      <c r="BV311" s="359">
        <f t="shared" si="867"/>
        <v>0</v>
      </c>
      <c r="BW311" s="359">
        <f t="shared" si="867"/>
        <v>0</v>
      </c>
      <c r="BX311" s="359">
        <f t="shared" si="867"/>
        <v>0</v>
      </c>
      <c r="BY311" s="359">
        <f t="shared" si="867"/>
        <v>0</v>
      </c>
      <c r="BZ311" s="359">
        <f t="shared" si="867"/>
        <v>0</v>
      </c>
      <c r="CA311" s="359">
        <f t="shared" si="867"/>
        <v>0</v>
      </c>
      <c r="CB311" s="359">
        <f t="shared" si="867"/>
        <v>0</v>
      </c>
      <c r="CC311" s="359">
        <f t="shared" si="867"/>
        <v>0</v>
      </c>
      <c r="CD311" s="359">
        <f t="shared" si="867"/>
        <v>0</v>
      </c>
      <c r="CE311" s="359">
        <f t="shared" si="867"/>
        <v>0</v>
      </c>
      <c r="CF311" s="359">
        <f t="shared" si="867"/>
        <v>0</v>
      </c>
      <c r="CG311" s="359">
        <f t="shared" si="867"/>
        <v>0</v>
      </c>
      <c r="CH311" s="359">
        <f t="shared" si="867"/>
        <v>0</v>
      </c>
      <c r="CI311" s="359">
        <f t="shared" si="867"/>
        <v>0</v>
      </c>
      <c r="CJ311" s="359">
        <f t="shared" si="867"/>
        <v>0</v>
      </c>
      <c r="CK311" s="359">
        <f t="shared" si="867"/>
        <v>0</v>
      </c>
      <c r="CL311" s="359">
        <f t="shared" si="867"/>
        <v>0</v>
      </c>
      <c r="CM311" s="359">
        <f t="shared" si="867"/>
        <v>0</v>
      </c>
      <c r="CN311" s="359">
        <f t="shared" si="867"/>
        <v>0</v>
      </c>
      <c r="CO311" s="359">
        <f t="shared" si="867"/>
        <v>0</v>
      </c>
      <c r="CP311" s="359">
        <f t="shared" si="867"/>
        <v>0</v>
      </c>
      <c r="CQ311" s="359">
        <f t="shared" si="867"/>
        <v>0</v>
      </c>
      <c r="CR311" s="359">
        <f t="shared" si="867"/>
        <v>0</v>
      </c>
      <c r="CS311" s="359">
        <f t="shared" si="867"/>
        <v>0</v>
      </c>
    </row>
    <row r="312" spans="1:97" s="367" customFormat="1" x14ac:dyDescent="0.35">
      <c r="A312" s="352">
        <f t="shared" ref="A312:C312" si="868">A172</f>
        <v>0</v>
      </c>
      <c r="B312" s="352" t="str">
        <f t="shared" si="868"/>
        <v>0 0</v>
      </c>
      <c r="C312" s="359">
        <f t="shared" si="868"/>
        <v>0</v>
      </c>
      <c r="D312" s="359">
        <f ca="1">IFERROR('JA basår'!AC20+'JA basår'!AC50,0)</f>
        <v>0</v>
      </c>
      <c r="E312" s="359">
        <f t="shared" ref="E312:BP312" ca="1" si="869">IF(E$297="beräknas ej",0,D312*IF(E$298&gt;$D$283,1,IF(E$298&lt;=$C$283,$C$282,$D$282))*IFERROR(INDEX($B$288:$E$294,MATCH($A312,$A$288:$A$294,0),MATCH(E$298,$B$286:$E$286,1)),0))</f>
        <v>0</v>
      </c>
      <c r="F312" s="359">
        <f t="shared" ca="1" si="869"/>
        <v>0</v>
      </c>
      <c r="G312" s="359">
        <f t="shared" ca="1" si="869"/>
        <v>0</v>
      </c>
      <c r="H312" s="359">
        <f t="shared" ca="1" si="869"/>
        <v>0</v>
      </c>
      <c r="I312" s="359">
        <f t="shared" ca="1" si="869"/>
        <v>0</v>
      </c>
      <c r="J312" s="359">
        <f t="shared" ca="1" si="869"/>
        <v>0</v>
      </c>
      <c r="K312" s="359">
        <f t="shared" ca="1" si="869"/>
        <v>0</v>
      </c>
      <c r="L312" s="359">
        <f t="shared" ca="1" si="869"/>
        <v>0</v>
      </c>
      <c r="M312" s="359">
        <f t="shared" ca="1" si="869"/>
        <v>0</v>
      </c>
      <c r="N312" s="359">
        <f t="shared" ca="1" si="869"/>
        <v>0</v>
      </c>
      <c r="O312" s="359">
        <f t="shared" ca="1" si="869"/>
        <v>0</v>
      </c>
      <c r="P312" s="359">
        <f t="shared" ca="1" si="869"/>
        <v>0</v>
      </c>
      <c r="Q312" s="359">
        <f t="shared" ca="1" si="869"/>
        <v>0</v>
      </c>
      <c r="R312" s="359">
        <f t="shared" ca="1" si="869"/>
        <v>0</v>
      </c>
      <c r="S312" s="359">
        <f t="shared" ca="1" si="869"/>
        <v>0</v>
      </c>
      <c r="T312" s="359">
        <f t="shared" ca="1" si="869"/>
        <v>0</v>
      </c>
      <c r="U312" s="359">
        <f t="shared" ca="1" si="869"/>
        <v>0</v>
      </c>
      <c r="V312" s="359">
        <f t="shared" ca="1" si="869"/>
        <v>0</v>
      </c>
      <c r="W312" s="359">
        <f t="shared" ca="1" si="869"/>
        <v>0</v>
      </c>
      <c r="X312" s="359">
        <f t="shared" ca="1" si="869"/>
        <v>0</v>
      </c>
      <c r="Y312" s="359">
        <f t="shared" ca="1" si="869"/>
        <v>0</v>
      </c>
      <c r="Z312" s="359">
        <f t="shared" ca="1" si="869"/>
        <v>0</v>
      </c>
      <c r="AA312" s="359">
        <f t="shared" ca="1" si="869"/>
        <v>0</v>
      </c>
      <c r="AB312" s="359">
        <f t="shared" ca="1" si="869"/>
        <v>0</v>
      </c>
      <c r="AC312" s="359">
        <f t="shared" ca="1" si="869"/>
        <v>0</v>
      </c>
      <c r="AD312" s="359">
        <f t="shared" ca="1" si="869"/>
        <v>0</v>
      </c>
      <c r="AE312" s="359">
        <f t="shared" ca="1" si="869"/>
        <v>0</v>
      </c>
      <c r="AF312" s="359">
        <f t="shared" ca="1" si="869"/>
        <v>0</v>
      </c>
      <c r="AG312" s="359">
        <f t="shared" ca="1" si="869"/>
        <v>0</v>
      </c>
      <c r="AH312" s="359">
        <f t="shared" ca="1" si="869"/>
        <v>0</v>
      </c>
      <c r="AI312" s="359">
        <f t="shared" ca="1" si="869"/>
        <v>0</v>
      </c>
      <c r="AJ312" s="359">
        <f t="shared" ca="1" si="869"/>
        <v>0</v>
      </c>
      <c r="AK312" s="359">
        <f t="shared" ca="1" si="869"/>
        <v>0</v>
      </c>
      <c r="AL312" s="359">
        <f t="shared" ca="1" si="869"/>
        <v>0</v>
      </c>
      <c r="AM312" s="359">
        <f t="shared" ca="1" si="869"/>
        <v>0</v>
      </c>
      <c r="AN312" s="359">
        <f t="shared" ca="1" si="869"/>
        <v>0</v>
      </c>
      <c r="AO312" s="359">
        <f t="shared" ca="1" si="869"/>
        <v>0</v>
      </c>
      <c r="AP312" s="359">
        <f t="shared" ca="1" si="869"/>
        <v>0</v>
      </c>
      <c r="AQ312" s="359">
        <f t="shared" ca="1" si="869"/>
        <v>0</v>
      </c>
      <c r="AR312" s="359">
        <f t="shared" ca="1" si="869"/>
        <v>0</v>
      </c>
      <c r="AS312" s="359">
        <f t="shared" ca="1" si="869"/>
        <v>0</v>
      </c>
      <c r="AT312" s="359">
        <f t="shared" ca="1" si="869"/>
        <v>0</v>
      </c>
      <c r="AU312" s="359">
        <f t="shared" ca="1" si="869"/>
        <v>0</v>
      </c>
      <c r="AV312" s="359">
        <f t="shared" ca="1" si="869"/>
        <v>0</v>
      </c>
      <c r="AW312" s="359">
        <f t="shared" ca="1" si="869"/>
        <v>0</v>
      </c>
      <c r="AX312" s="359">
        <f t="shared" ca="1" si="869"/>
        <v>0</v>
      </c>
      <c r="AY312" s="359">
        <f t="shared" ca="1" si="869"/>
        <v>0</v>
      </c>
      <c r="AZ312" s="359">
        <f t="shared" ca="1" si="869"/>
        <v>0</v>
      </c>
      <c r="BA312" s="359">
        <f t="shared" ca="1" si="869"/>
        <v>0</v>
      </c>
      <c r="BB312" s="359">
        <f t="shared" ca="1" si="869"/>
        <v>0</v>
      </c>
      <c r="BC312" s="359">
        <f t="shared" ca="1" si="869"/>
        <v>0</v>
      </c>
      <c r="BD312" s="359">
        <f t="shared" ca="1" si="869"/>
        <v>0</v>
      </c>
      <c r="BE312" s="359">
        <f t="shared" ca="1" si="869"/>
        <v>0</v>
      </c>
      <c r="BF312" s="359">
        <f t="shared" ca="1" si="869"/>
        <v>0</v>
      </c>
      <c r="BG312" s="359">
        <f t="shared" ca="1" si="869"/>
        <v>0</v>
      </c>
      <c r="BH312" s="359">
        <f t="shared" ca="1" si="869"/>
        <v>0</v>
      </c>
      <c r="BI312" s="359">
        <f t="shared" ca="1" si="869"/>
        <v>0</v>
      </c>
      <c r="BJ312" s="359">
        <f t="shared" ca="1" si="869"/>
        <v>0</v>
      </c>
      <c r="BK312" s="359">
        <f t="shared" ca="1" si="869"/>
        <v>0</v>
      </c>
      <c r="BL312" s="359">
        <f t="shared" ca="1" si="869"/>
        <v>0</v>
      </c>
      <c r="BM312" s="359">
        <f t="shared" ca="1" si="869"/>
        <v>0</v>
      </c>
      <c r="BN312" s="359">
        <f t="shared" ca="1" si="869"/>
        <v>0</v>
      </c>
      <c r="BO312" s="359">
        <f t="shared" ca="1" si="869"/>
        <v>0</v>
      </c>
      <c r="BP312" s="359">
        <f t="shared" ca="1" si="869"/>
        <v>0</v>
      </c>
      <c r="BQ312" s="359">
        <f t="shared" ref="BQ312:CS312" ca="1" si="870">IF(BQ$297="beräknas ej",0,BP312*IF(BQ$298&gt;$D$283,1,IF(BQ$298&lt;=$C$283,$C$282,$D$282))*IFERROR(INDEX($B$288:$E$294,MATCH($A312,$A$288:$A$294,0),MATCH(BQ$298,$B$286:$E$286,1)),0))</f>
        <v>0</v>
      </c>
      <c r="BR312" s="359">
        <f t="shared" ca="1" si="870"/>
        <v>0</v>
      </c>
      <c r="BS312" s="359">
        <f t="shared" ca="1" si="870"/>
        <v>0</v>
      </c>
      <c r="BT312" s="359">
        <f t="shared" ca="1" si="870"/>
        <v>0</v>
      </c>
      <c r="BU312" s="359">
        <f t="shared" si="870"/>
        <v>0</v>
      </c>
      <c r="BV312" s="359">
        <f t="shared" si="870"/>
        <v>0</v>
      </c>
      <c r="BW312" s="359">
        <f t="shared" si="870"/>
        <v>0</v>
      </c>
      <c r="BX312" s="359">
        <f t="shared" si="870"/>
        <v>0</v>
      </c>
      <c r="BY312" s="359">
        <f t="shared" si="870"/>
        <v>0</v>
      </c>
      <c r="BZ312" s="359">
        <f t="shared" si="870"/>
        <v>0</v>
      </c>
      <c r="CA312" s="359">
        <f t="shared" si="870"/>
        <v>0</v>
      </c>
      <c r="CB312" s="359">
        <f t="shared" si="870"/>
        <v>0</v>
      </c>
      <c r="CC312" s="359">
        <f t="shared" si="870"/>
        <v>0</v>
      </c>
      <c r="CD312" s="359">
        <f t="shared" si="870"/>
        <v>0</v>
      </c>
      <c r="CE312" s="359">
        <f t="shared" si="870"/>
        <v>0</v>
      </c>
      <c r="CF312" s="359">
        <f t="shared" si="870"/>
        <v>0</v>
      </c>
      <c r="CG312" s="359">
        <f t="shared" si="870"/>
        <v>0</v>
      </c>
      <c r="CH312" s="359">
        <f t="shared" si="870"/>
        <v>0</v>
      </c>
      <c r="CI312" s="359">
        <f t="shared" si="870"/>
        <v>0</v>
      </c>
      <c r="CJ312" s="359">
        <f t="shared" si="870"/>
        <v>0</v>
      </c>
      <c r="CK312" s="359">
        <f t="shared" si="870"/>
        <v>0</v>
      </c>
      <c r="CL312" s="359">
        <f t="shared" si="870"/>
        <v>0</v>
      </c>
      <c r="CM312" s="359">
        <f t="shared" si="870"/>
        <v>0</v>
      </c>
      <c r="CN312" s="359">
        <f t="shared" si="870"/>
        <v>0</v>
      </c>
      <c r="CO312" s="359">
        <f t="shared" si="870"/>
        <v>0</v>
      </c>
      <c r="CP312" s="359">
        <f t="shared" si="870"/>
        <v>0</v>
      </c>
      <c r="CQ312" s="359">
        <f t="shared" si="870"/>
        <v>0</v>
      </c>
      <c r="CR312" s="359">
        <f t="shared" si="870"/>
        <v>0</v>
      </c>
      <c r="CS312" s="359">
        <f t="shared" si="870"/>
        <v>0</v>
      </c>
    </row>
    <row r="313" spans="1:97" s="367" customFormat="1" x14ac:dyDescent="0.35">
      <c r="A313" s="352">
        <f t="shared" ref="A313:C313" si="871">A173</f>
        <v>0</v>
      </c>
      <c r="B313" s="352" t="str">
        <f t="shared" si="871"/>
        <v>0 0</v>
      </c>
      <c r="C313" s="359">
        <f t="shared" si="871"/>
        <v>0</v>
      </c>
      <c r="D313" s="359">
        <f ca="1">IFERROR('JA basår'!AC21+'JA basår'!AC51,0)</f>
        <v>0</v>
      </c>
      <c r="E313" s="359">
        <f t="shared" ref="E313:BP313" ca="1" si="872">IF(E$297="beräknas ej",0,D313*IF(E$298&gt;$D$283,1,IF(E$298&lt;=$C$283,$C$282,$D$282))*IFERROR(INDEX($B$288:$E$294,MATCH($A313,$A$288:$A$294,0),MATCH(E$298,$B$286:$E$286,1)),0))</f>
        <v>0</v>
      </c>
      <c r="F313" s="359">
        <f t="shared" ca="1" si="872"/>
        <v>0</v>
      </c>
      <c r="G313" s="359">
        <f t="shared" ca="1" si="872"/>
        <v>0</v>
      </c>
      <c r="H313" s="359">
        <f t="shared" ca="1" si="872"/>
        <v>0</v>
      </c>
      <c r="I313" s="359">
        <f t="shared" ca="1" si="872"/>
        <v>0</v>
      </c>
      <c r="J313" s="359">
        <f t="shared" ca="1" si="872"/>
        <v>0</v>
      </c>
      <c r="K313" s="359">
        <f t="shared" ca="1" si="872"/>
        <v>0</v>
      </c>
      <c r="L313" s="359">
        <f t="shared" ca="1" si="872"/>
        <v>0</v>
      </c>
      <c r="M313" s="359">
        <f t="shared" ca="1" si="872"/>
        <v>0</v>
      </c>
      <c r="N313" s="359">
        <f t="shared" ca="1" si="872"/>
        <v>0</v>
      </c>
      <c r="O313" s="359">
        <f t="shared" ca="1" si="872"/>
        <v>0</v>
      </c>
      <c r="P313" s="359">
        <f t="shared" ca="1" si="872"/>
        <v>0</v>
      </c>
      <c r="Q313" s="359">
        <f t="shared" ca="1" si="872"/>
        <v>0</v>
      </c>
      <c r="R313" s="359">
        <f t="shared" ca="1" si="872"/>
        <v>0</v>
      </c>
      <c r="S313" s="359">
        <f t="shared" ca="1" si="872"/>
        <v>0</v>
      </c>
      <c r="T313" s="359">
        <f t="shared" ca="1" si="872"/>
        <v>0</v>
      </c>
      <c r="U313" s="359">
        <f t="shared" ca="1" si="872"/>
        <v>0</v>
      </c>
      <c r="V313" s="359">
        <f t="shared" ca="1" si="872"/>
        <v>0</v>
      </c>
      <c r="W313" s="359">
        <f t="shared" ca="1" si="872"/>
        <v>0</v>
      </c>
      <c r="X313" s="359">
        <f t="shared" ca="1" si="872"/>
        <v>0</v>
      </c>
      <c r="Y313" s="359">
        <f t="shared" ca="1" si="872"/>
        <v>0</v>
      </c>
      <c r="Z313" s="359">
        <f t="shared" ca="1" si="872"/>
        <v>0</v>
      </c>
      <c r="AA313" s="359">
        <f t="shared" ca="1" si="872"/>
        <v>0</v>
      </c>
      <c r="AB313" s="359">
        <f t="shared" ca="1" si="872"/>
        <v>0</v>
      </c>
      <c r="AC313" s="359">
        <f t="shared" ca="1" si="872"/>
        <v>0</v>
      </c>
      <c r="AD313" s="359">
        <f t="shared" ca="1" si="872"/>
        <v>0</v>
      </c>
      <c r="AE313" s="359">
        <f t="shared" ca="1" si="872"/>
        <v>0</v>
      </c>
      <c r="AF313" s="359">
        <f t="shared" ca="1" si="872"/>
        <v>0</v>
      </c>
      <c r="AG313" s="359">
        <f t="shared" ca="1" si="872"/>
        <v>0</v>
      </c>
      <c r="AH313" s="359">
        <f t="shared" ca="1" si="872"/>
        <v>0</v>
      </c>
      <c r="AI313" s="359">
        <f t="shared" ca="1" si="872"/>
        <v>0</v>
      </c>
      <c r="AJ313" s="359">
        <f t="shared" ca="1" si="872"/>
        <v>0</v>
      </c>
      <c r="AK313" s="359">
        <f t="shared" ca="1" si="872"/>
        <v>0</v>
      </c>
      <c r="AL313" s="359">
        <f t="shared" ca="1" si="872"/>
        <v>0</v>
      </c>
      <c r="AM313" s="359">
        <f t="shared" ca="1" si="872"/>
        <v>0</v>
      </c>
      <c r="AN313" s="359">
        <f t="shared" ca="1" si="872"/>
        <v>0</v>
      </c>
      <c r="AO313" s="359">
        <f t="shared" ca="1" si="872"/>
        <v>0</v>
      </c>
      <c r="AP313" s="359">
        <f t="shared" ca="1" si="872"/>
        <v>0</v>
      </c>
      <c r="AQ313" s="359">
        <f t="shared" ca="1" si="872"/>
        <v>0</v>
      </c>
      <c r="AR313" s="359">
        <f t="shared" ca="1" si="872"/>
        <v>0</v>
      </c>
      <c r="AS313" s="359">
        <f t="shared" ca="1" si="872"/>
        <v>0</v>
      </c>
      <c r="AT313" s="359">
        <f t="shared" ca="1" si="872"/>
        <v>0</v>
      </c>
      <c r="AU313" s="359">
        <f t="shared" ca="1" si="872"/>
        <v>0</v>
      </c>
      <c r="AV313" s="359">
        <f t="shared" ca="1" si="872"/>
        <v>0</v>
      </c>
      <c r="AW313" s="359">
        <f t="shared" ca="1" si="872"/>
        <v>0</v>
      </c>
      <c r="AX313" s="359">
        <f t="shared" ca="1" si="872"/>
        <v>0</v>
      </c>
      <c r="AY313" s="359">
        <f t="shared" ca="1" si="872"/>
        <v>0</v>
      </c>
      <c r="AZ313" s="359">
        <f t="shared" ca="1" si="872"/>
        <v>0</v>
      </c>
      <c r="BA313" s="359">
        <f t="shared" ca="1" si="872"/>
        <v>0</v>
      </c>
      <c r="BB313" s="359">
        <f t="shared" ca="1" si="872"/>
        <v>0</v>
      </c>
      <c r="BC313" s="359">
        <f t="shared" ca="1" si="872"/>
        <v>0</v>
      </c>
      <c r="BD313" s="359">
        <f t="shared" ca="1" si="872"/>
        <v>0</v>
      </c>
      <c r="BE313" s="359">
        <f t="shared" ca="1" si="872"/>
        <v>0</v>
      </c>
      <c r="BF313" s="359">
        <f t="shared" ca="1" si="872"/>
        <v>0</v>
      </c>
      <c r="BG313" s="359">
        <f t="shared" ca="1" si="872"/>
        <v>0</v>
      </c>
      <c r="BH313" s="359">
        <f t="shared" ca="1" si="872"/>
        <v>0</v>
      </c>
      <c r="BI313" s="359">
        <f t="shared" ca="1" si="872"/>
        <v>0</v>
      </c>
      <c r="BJ313" s="359">
        <f t="shared" ca="1" si="872"/>
        <v>0</v>
      </c>
      <c r="BK313" s="359">
        <f t="shared" ca="1" si="872"/>
        <v>0</v>
      </c>
      <c r="BL313" s="359">
        <f t="shared" ca="1" si="872"/>
        <v>0</v>
      </c>
      <c r="BM313" s="359">
        <f t="shared" ca="1" si="872"/>
        <v>0</v>
      </c>
      <c r="BN313" s="359">
        <f t="shared" ca="1" si="872"/>
        <v>0</v>
      </c>
      <c r="BO313" s="359">
        <f t="shared" ca="1" si="872"/>
        <v>0</v>
      </c>
      <c r="BP313" s="359">
        <f t="shared" ca="1" si="872"/>
        <v>0</v>
      </c>
      <c r="BQ313" s="359">
        <f t="shared" ref="BQ313:CS313" ca="1" si="873">IF(BQ$297="beräknas ej",0,BP313*IF(BQ$298&gt;$D$283,1,IF(BQ$298&lt;=$C$283,$C$282,$D$282))*IFERROR(INDEX($B$288:$E$294,MATCH($A313,$A$288:$A$294,0),MATCH(BQ$298,$B$286:$E$286,1)),0))</f>
        <v>0</v>
      </c>
      <c r="BR313" s="359">
        <f t="shared" ca="1" si="873"/>
        <v>0</v>
      </c>
      <c r="BS313" s="359">
        <f t="shared" ca="1" si="873"/>
        <v>0</v>
      </c>
      <c r="BT313" s="359">
        <f t="shared" ca="1" si="873"/>
        <v>0</v>
      </c>
      <c r="BU313" s="359">
        <f t="shared" si="873"/>
        <v>0</v>
      </c>
      <c r="BV313" s="359">
        <f t="shared" si="873"/>
        <v>0</v>
      </c>
      <c r="BW313" s="359">
        <f t="shared" si="873"/>
        <v>0</v>
      </c>
      <c r="BX313" s="359">
        <f t="shared" si="873"/>
        <v>0</v>
      </c>
      <c r="BY313" s="359">
        <f t="shared" si="873"/>
        <v>0</v>
      </c>
      <c r="BZ313" s="359">
        <f t="shared" si="873"/>
        <v>0</v>
      </c>
      <c r="CA313" s="359">
        <f t="shared" si="873"/>
        <v>0</v>
      </c>
      <c r="CB313" s="359">
        <f t="shared" si="873"/>
        <v>0</v>
      </c>
      <c r="CC313" s="359">
        <f t="shared" si="873"/>
        <v>0</v>
      </c>
      <c r="CD313" s="359">
        <f t="shared" si="873"/>
        <v>0</v>
      </c>
      <c r="CE313" s="359">
        <f t="shared" si="873"/>
        <v>0</v>
      </c>
      <c r="CF313" s="359">
        <f t="shared" si="873"/>
        <v>0</v>
      </c>
      <c r="CG313" s="359">
        <f t="shared" si="873"/>
        <v>0</v>
      </c>
      <c r="CH313" s="359">
        <f t="shared" si="873"/>
        <v>0</v>
      </c>
      <c r="CI313" s="359">
        <f t="shared" si="873"/>
        <v>0</v>
      </c>
      <c r="CJ313" s="359">
        <f t="shared" si="873"/>
        <v>0</v>
      </c>
      <c r="CK313" s="359">
        <f t="shared" si="873"/>
        <v>0</v>
      </c>
      <c r="CL313" s="359">
        <f t="shared" si="873"/>
        <v>0</v>
      </c>
      <c r="CM313" s="359">
        <f t="shared" si="873"/>
        <v>0</v>
      </c>
      <c r="CN313" s="359">
        <f t="shared" si="873"/>
        <v>0</v>
      </c>
      <c r="CO313" s="359">
        <f t="shared" si="873"/>
        <v>0</v>
      </c>
      <c r="CP313" s="359">
        <f t="shared" si="873"/>
        <v>0</v>
      </c>
      <c r="CQ313" s="359">
        <f t="shared" si="873"/>
        <v>0</v>
      </c>
      <c r="CR313" s="359">
        <f t="shared" si="873"/>
        <v>0</v>
      </c>
      <c r="CS313" s="359">
        <f t="shared" si="873"/>
        <v>0</v>
      </c>
    </row>
    <row r="314" spans="1:97" s="367" customFormat="1" x14ac:dyDescent="0.35">
      <c r="A314" s="352">
        <f t="shared" ref="A314:C314" si="874">A174</f>
        <v>0</v>
      </c>
      <c r="B314" s="352" t="str">
        <f t="shared" si="874"/>
        <v>0 0</v>
      </c>
      <c r="C314" s="359">
        <f t="shared" si="874"/>
        <v>0</v>
      </c>
      <c r="D314" s="359">
        <f ca="1">IFERROR('JA basår'!AC22+'JA basår'!AC52,0)</f>
        <v>0</v>
      </c>
      <c r="E314" s="359">
        <f t="shared" ref="E314:BP314" ca="1" si="875">IF(E$297="beräknas ej",0,D314*IF(E$298&gt;$D$283,1,IF(E$298&lt;=$C$283,$C$282,$D$282))*IFERROR(INDEX($B$288:$E$294,MATCH($A314,$A$288:$A$294,0),MATCH(E$298,$B$286:$E$286,1)),0))</f>
        <v>0</v>
      </c>
      <c r="F314" s="359">
        <f t="shared" ca="1" si="875"/>
        <v>0</v>
      </c>
      <c r="G314" s="359">
        <f t="shared" ca="1" si="875"/>
        <v>0</v>
      </c>
      <c r="H314" s="359">
        <f t="shared" ca="1" si="875"/>
        <v>0</v>
      </c>
      <c r="I314" s="359">
        <f t="shared" ca="1" si="875"/>
        <v>0</v>
      </c>
      <c r="J314" s="359">
        <f t="shared" ca="1" si="875"/>
        <v>0</v>
      </c>
      <c r="K314" s="359">
        <f t="shared" ca="1" si="875"/>
        <v>0</v>
      </c>
      <c r="L314" s="359">
        <f t="shared" ca="1" si="875"/>
        <v>0</v>
      </c>
      <c r="M314" s="359">
        <f t="shared" ca="1" si="875"/>
        <v>0</v>
      </c>
      <c r="N314" s="359">
        <f t="shared" ca="1" si="875"/>
        <v>0</v>
      </c>
      <c r="O314" s="359">
        <f t="shared" ca="1" si="875"/>
        <v>0</v>
      </c>
      <c r="P314" s="359">
        <f t="shared" ca="1" si="875"/>
        <v>0</v>
      </c>
      <c r="Q314" s="359">
        <f t="shared" ca="1" si="875"/>
        <v>0</v>
      </c>
      <c r="R314" s="359">
        <f t="shared" ca="1" si="875"/>
        <v>0</v>
      </c>
      <c r="S314" s="359">
        <f t="shared" ca="1" si="875"/>
        <v>0</v>
      </c>
      <c r="T314" s="359">
        <f t="shared" ca="1" si="875"/>
        <v>0</v>
      </c>
      <c r="U314" s="359">
        <f t="shared" ca="1" si="875"/>
        <v>0</v>
      </c>
      <c r="V314" s="359">
        <f t="shared" ca="1" si="875"/>
        <v>0</v>
      </c>
      <c r="W314" s="359">
        <f t="shared" ca="1" si="875"/>
        <v>0</v>
      </c>
      <c r="X314" s="359">
        <f t="shared" ca="1" si="875"/>
        <v>0</v>
      </c>
      <c r="Y314" s="359">
        <f t="shared" ca="1" si="875"/>
        <v>0</v>
      </c>
      <c r="Z314" s="359">
        <f t="shared" ca="1" si="875"/>
        <v>0</v>
      </c>
      <c r="AA314" s="359">
        <f t="shared" ca="1" si="875"/>
        <v>0</v>
      </c>
      <c r="AB314" s="359">
        <f t="shared" ca="1" si="875"/>
        <v>0</v>
      </c>
      <c r="AC314" s="359">
        <f t="shared" ca="1" si="875"/>
        <v>0</v>
      </c>
      <c r="AD314" s="359">
        <f t="shared" ca="1" si="875"/>
        <v>0</v>
      </c>
      <c r="AE314" s="359">
        <f t="shared" ca="1" si="875"/>
        <v>0</v>
      </c>
      <c r="AF314" s="359">
        <f t="shared" ca="1" si="875"/>
        <v>0</v>
      </c>
      <c r="AG314" s="359">
        <f t="shared" ca="1" si="875"/>
        <v>0</v>
      </c>
      <c r="AH314" s="359">
        <f t="shared" ca="1" si="875"/>
        <v>0</v>
      </c>
      <c r="AI314" s="359">
        <f t="shared" ca="1" si="875"/>
        <v>0</v>
      </c>
      <c r="AJ314" s="359">
        <f t="shared" ca="1" si="875"/>
        <v>0</v>
      </c>
      <c r="AK314" s="359">
        <f t="shared" ca="1" si="875"/>
        <v>0</v>
      </c>
      <c r="AL314" s="359">
        <f t="shared" ca="1" si="875"/>
        <v>0</v>
      </c>
      <c r="AM314" s="359">
        <f t="shared" ca="1" si="875"/>
        <v>0</v>
      </c>
      <c r="AN314" s="359">
        <f t="shared" ca="1" si="875"/>
        <v>0</v>
      </c>
      <c r="AO314" s="359">
        <f t="shared" ca="1" si="875"/>
        <v>0</v>
      </c>
      <c r="AP314" s="359">
        <f t="shared" ca="1" si="875"/>
        <v>0</v>
      </c>
      <c r="AQ314" s="359">
        <f t="shared" ca="1" si="875"/>
        <v>0</v>
      </c>
      <c r="AR314" s="359">
        <f t="shared" ca="1" si="875"/>
        <v>0</v>
      </c>
      <c r="AS314" s="359">
        <f t="shared" ca="1" si="875"/>
        <v>0</v>
      </c>
      <c r="AT314" s="359">
        <f t="shared" ca="1" si="875"/>
        <v>0</v>
      </c>
      <c r="AU314" s="359">
        <f t="shared" ca="1" si="875"/>
        <v>0</v>
      </c>
      <c r="AV314" s="359">
        <f t="shared" ca="1" si="875"/>
        <v>0</v>
      </c>
      <c r="AW314" s="359">
        <f t="shared" ca="1" si="875"/>
        <v>0</v>
      </c>
      <c r="AX314" s="359">
        <f t="shared" ca="1" si="875"/>
        <v>0</v>
      </c>
      <c r="AY314" s="359">
        <f t="shared" ca="1" si="875"/>
        <v>0</v>
      </c>
      <c r="AZ314" s="359">
        <f t="shared" ca="1" si="875"/>
        <v>0</v>
      </c>
      <c r="BA314" s="359">
        <f t="shared" ca="1" si="875"/>
        <v>0</v>
      </c>
      <c r="BB314" s="359">
        <f t="shared" ca="1" si="875"/>
        <v>0</v>
      </c>
      <c r="BC314" s="359">
        <f t="shared" ca="1" si="875"/>
        <v>0</v>
      </c>
      <c r="BD314" s="359">
        <f t="shared" ca="1" si="875"/>
        <v>0</v>
      </c>
      <c r="BE314" s="359">
        <f t="shared" ca="1" si="875"/>
        <v>0</v>
      </c>
      <c r="BF314" s="359">
        <f t="shared" ca="1" si="875"/>
        <v>0</v>
      </c>
      <c r="BG314" s="359">
        <f t="shared" ca="1" si="875"/>
        <v>0</v>
      </c>
      <c r="BH314" s="359">
        <f t="shared" ca="1" si="875"/>
        <v>0</v>
      </c>
      <c r="BI314" s="359">
        <f t="shared" ca="1" si="875"/>
        <v>0</v>
      </c>
      <c r="BJ314" s="359">
        <f t="shared" ca="1" si="875"/>
        <v>0</v>
      </c>
      <c r="BK314" s="359">
        <f t="shared" ca="1" si="875"/>
        <v>0</v>
      </c>
      <c r="BL314" s="359">
        <f t="shared" ca="1" si="875"/>
        <v>0</v>
      </c>
      <c r="BM314" s="359">
        <f t="shared" ca="1" si="875"/>
        <v>0</v>
      </c>
      <c r="BN314" s="359">
        <f t="shared" ca="1" si="875"/>
        <v>0</v>
      </c>
      <c r="BO314" s="359">
        <f t="shared" ca="1" si="875"/>
        <v>0</v>
      </c>
      <c r="BP314" s="359">
        <f t="shared" ca="1" si="875"/>
        <v>0</v>
      </c>
      <c r="BQ314" s="359">
        <f t="shared" ref="BQ314:CS314" ca="1" si="876">IF(BQ$297="beräknas ej",0,BP314*IF(BQ$298&gt;$D$283,1,IF(BQ$298&lt;=$C$283,$C$282,$D$282))*IFERROR(INDEX($B$288:$E$294,MATCH($A314,$A$288:$A$294,0),MATCH(BQ$298,$B$286:$E$286,1)),0))</f>
        <v>0</v>
      </c>
      <c r="BR314" s="359">
        <f t="shared" ca="1" si="876"/>
        <v>0</v>
      </c>
      <c r="BS314" s="359">
        <f t="shared" ca="1" si="876"/>
        <v>0</v>
      </c>
      <c r="BT314" s="359">
        <f t="shared" ca="1" si="876"/>
        <v>0</v>
      </c>
      <c r="BU314" s="359">
        <f t="shared" si="876"/>
        <v>0</v>
      </c>
      <c r="BV314" s="359">
        <f t="shared" si="876"/>
        <v>0</v>
      </c>
      <c r="BW314" s="359">
        <f t="shared" si="876"/>
        <v>0</v>
      </c>
      <c r="BX314" s="359">
        <f t="shared" si="876"/>
        <v>0</v>
      </c>
      <c r="BY314" s="359">
        <f t="shared" si="876"/>
        <v>0</v>
      </c>
      <c r="BZ314" s="359">
        <f t="shared" si="876"/>
        <v>0</v>
      </c>
      <c r="CA314" s="359">
        <f t="shared" si="876"/>
        <v>0</v>
      </c>
      <c r="CB314" s="359">
        <f t="shared" si="876"/>
        <v>0</v>
      </c>
      <c r="CC314" s="359">
        <f t="shared" si="876"/>
        <v>0</v>
      </c>
      <c r="CD314" s="359">
        <f t="shared" si="876"/>
        <v>0</v>
      </c>
      <c r="CE314" s="359">
        <f t="shared" si="876"/>
        <v>0</v>
      </c>
      <c r="CF314" s="359">
        <f t="shared" si="876"/>
        <v>0</v>
      </c>
      <c r="CG314" s="359">
        <f t="shared" si="876"/>
        <v>0</v>
      </c>
      <c r="CH314" s="359">
        <f t="shared" si="876"/>
        <v>0</v>
      </c>
      <c r="CI314" s="359">
        <f t="shared" si="876"/>
        <v>0</v>
      </c>
      <c r="CJ314" s="359">
        <f t="shared" si="876"/>
        <v>0</v>
      </c>
      <c r="CK314" s="359">
        <f t="shared" si="876"/>
        <v>0</v>
      </c>
      <c r="CL314" s="359">
        <f t="shared" si="876"/>
        <v>0</v>
      </c>
      <c r="CM314" s="359">
        <f t="shared" si="876"/>
        <v>0</v>
      </c>
      <c r="CN314" s="359">
        <f t="shared" si="876"/>
        <v>0</v>
      </c>
      <c r="CO314" s="359">
        <f t="shared" si="876"/>
        <v>0</v>
      </c>
      <c r="CP314" s="359">
        <f t="shared" si="876"/>
        <v>0</v>
      </c>
      <c r="CQ314" s="359">
        <f t="shared" si="876"/>
        <v>0</v>
      </c>
      <c r="CR314" s="359">
        <f t="shared" si="876"/>
        <v>0</v>
      </c>
      <c r="CS314" s="359">
        <f t="shared" si="876"/>
        <v>0</v>
      </c>
    </row>
    <row r="315" spans="1:97" s="367" customFormat="1" x14ac:dyDescent="0.35">
      <c r="A315" s="352">
        <f t="shared" ref="A315:C315" si="877">A175</f>
        <v>0</v>
      </c>
      <c r="B315" s="352" t="str">
        <f t="shared" si="877"/>
        <v>0 0</v>
      </c>
      <c r="C315" s="359">
        <f t="shared" si="877"/>
        <v>0</v>
      </c>
      <c r="D315" s="359">
        <f ca="1">IFERROR('JA basår'!AC23+'JA basår'!AC53,0)</f>
        <v>0</v>
      </c>
      <c r="E315" s="359">
        <f t="shared" ref="E315:BP315" ca="1" si="878">IF(E$297="beräknas ej",0,D315*IF(E$298&gt;$D$283,1,IF(E$298&lt;=$C$283,$C$282,$D$282))*IFERROR(INDEX($B$288:$E$294,MATCH($A315,$A$288:$A$294,0),MATCH(E$298,$B$286:$E$286,1)),0))</f>
        <v>0</v>
      </c>
      <c r="F315" s="359">
        <f t="shared" ca="1" si="878"/>
        <v>0</v>
      </c>
      <c r="G315" s="359">
        <f t="shared" ca="1" si="878"/>
        <v>0</v>
      </c>
      <c r="H315" s="359">
        <f t="shared" ca="1" si="878"/>
        <v>0</v>
      </c>
      <c r="I315" s="359">
        <f t="shared" ca="1" si="878"/>
        <v>0</v>
      </c>
      <c r="J315" s="359">
        <f t="shared" ca="1" si="878"/>
        <v>0</v>
      </c>
      <c r="K315" s="359">
        <f t="shared" ca="1" si="878"/>
        <v>0</v>
      </c>
      <c r="L315" s="359">
        <f t="shared" ca="1" si="878"/>
        <v>0</v>
      </c>
      <c r="M315" s="359">
        <f t="shared" ca="1" si="878"/>
        <v>0</v>
      </c>
      <c r="N315" s="359">
        <f t="shared" ca="1" si="878"/>
        <v>0</v>
      </c>
      <c r="O315" s="359">
        <f t="shared" ca="1" si="878"/>
        <v>0</v>
      </c>
      <c r="P315" s="359">
        <f t="shared" ca="1" si="878"/>
        <v>0</v>
      </c>
      <c r="Q315" s="359">
        <f t="shared" ca="1" si="878"/>
        <v>0</v>
      </c>
      <c r="R315" s="359">
        <f t="shared" ca="1" si="878"/>
        <v>0</v>
      </c>
      <c r="S315" s="359">
        <f t="shared" ca="1" si="878"/>
        <v>0</v>
      </c>
      <c r="T315" s="359">
        <f t="shared" ca="1" si="878"/>
        <v>0</v>
      </c>
      <c r="U315" s="359">
        <f t="shared" ca="1" si="878"/>
        <v>0</v>
      </c>
      <c r="V315" s="359">
        <f t="shared" ca="1" si="878"/>
        <v>0</v>
      </c>
      <c r="W315" s="359">
        <f t="shared" ca="1" si="878"/>
        <v>0</v>
      </c>
      <c r="X315" s="359">
        <f t="shared" ca="1" si="878"/>
        <v>0</v>
      </c>
      <c r="Y315" s="359">
        <f t="shared" ca="1" si="878"/>
        <v>0</v>
      </c>
      <c r="Z315" s="359">
        <f t="shared" ca="1" si="878"/>
        <v>0</v>
      </c>
      <c r="AA315" s="359">
        <f t="shared" ca="1" si="878"/>
        <v>0</v>
      </c>
      <c r="AB315" s="359">
        <f t="shared" ca="1" si="878"/>
        <v>0</v>
      </c>
      <c r="AC315" s="359">
        <f t="shared" ca="1" si="878"/>
        <v>0</v>
      </c>
      <c r="AD315" s="359">
        <f t="shared" ca="1" si="878"/>
        <v>0</v>
      </c>
      <c r="AE315" s="359">
        <f t="shared" ca="1" si="878"/>
        <v>0</v>
      </c>
      <c r="AF315" s="359">
        <f t="shared" ca="1" si="878"/>
        <v>0</v>
      </c>
      <c r="AG315" s="359">
        <f t="shared" ca="1" si="878"/>
        <v>0</v>
      </c>
      <c r="AH315" s="359">
        <f t="shared" ca="1" si="878"/>
        <v>0</v>
      </c>
      <c r="AI315" s="359">
        <f t="shared" ca="1" si="878"/>
        <v>0</v>
      </c>
      <c r="AJ315" s="359">
        <f t="shared" ca="1" si="878"/>
        <v>0</v>
      </c>
      <c r="AK315" s="359">
        <f t="shared" ca="1" si="878"/>
        <v>0</v>
      </c>
      <c r="AL315" s="359">
        <f t="shared" ca="1" si="878"/>
        <v>0</v>
      </c>
      <c r="AM315" s="359">
        <f t="shared" ca="1" si="878"/>
        <v>0</v>
      </c>
      <c r="AN315" s="359">
        <f t="shared" ca="1" si="878"/>
        <v>0</v>
      </c>
      <c r="AO315" s="359">
        <f t="shared" ca="1" si="878"/>
        <v>0</v>
      </c>
      <c r="AP315" s="359">
        <f t="shared" ca="1" si="878"/>
        <v>0</v>
      </c>
      <c r="AQ315" s="359">
        <f t="shared" ca="1" si="878"/>
        <v>0</v>
      </c>
      <c r="AR315" s="359">
        <f t="shared" ca="1" si="878"/>
        <v>0</v>
      </c>
      <c r="AS315" s="359">
        <f t="shared" ca="1" si="878"/>
        <v>0</v>
      </c>
      <c r="AT315" s="359">
        <f t="shared" ca="1" si="878"/>
        <v>0</v>
      </c>
      <c r="AU315" s="359">
        <f t="shared" ca="1" si="878"/>
        <v>0</v>
      </c>
      <c r="AV315" s="359">
        <f t="shared" ca="1" si="878"/>
        <v>0</v>
      </c>
      <c r="AW315" s="359">
        <f t="shared" ca="1" si="878"/>
        <v>0</v>
      </c>
      <c r="AX315" s="359">
        <f t="shared" ca="1" si="878"/>
        <v>0</v>
      </c>
      <c r="AY315" s="359">
        <f t="shared" ca="1" si="878"/>
        <v>0</v>
      </c>
      <c r="AZ315" s="359">
        <f t="shared" ca="1" si="878"/>
        <v>0</v>
      </c>
      <c r="BA315" s="359">
        <f t="shared" ca="1" si="878"/>
        <v>0</v>
      </c>
      <c r="BB315" s="359">
        <f t="shared" ca="1" si="878"/>
        <v>0</v>
      </c>
      <c r="BC315" s="359">
        <f t="shared" ca="1" si="878"/>
        <v>0</v>
      </c>
      <c r="BD315" s="359">
        <f t="shared" ca="1" si="878"/>
        <v>0</v>
      </c>
      <c r="BE315" s="359">
        <f t="shared" ca="1" si="878"/>
        <v>0</v>
      </c>
      <c r="BF315" s="359">
        <f t="shared" ca="1" si="878"/>
        <v>0</v>
      </c>
      <c r="BG315" s="359">
        <f t="shared" ca="1" si="878"/>
        <v>0</v>
      </c>
      <c r="BH315" s="359">
        <f t="shared" ca="1" si="878"/>
        <v>0</v>
      </c>
      <c r="BI315" s="359">
        <f t="shared" ca="1" si="878"/>
        <v>0</v>
      </c>
      <c r="BJ315" s="359">
        <f t="shared" ca="1" si="878"/>
        <v>0</v>
      </c>
      <c r="BK315" s="359">
        <f t="shared" ca="1" si="878"/>
        <v>0</v>
      </c>
      <c r="BL315" s="359">
        <f t="shared" ca="1" si="878"/>
        <v>0</v>
      </c>
      <c r="BM315" s="359">
        <f t="shared" ca="1" si="878"/>
        <v>0</v>
      </c>
      <c r="BN315" s="359">
        <f t="shared" ca="1" si="878"/>
        <v>0</v>
      </c>
      <c r="BO315" s="359">
        <f t="shared" ca="1" si="878"/>
        <v>0</v>
      </c>
      <c r="BP315" s="359">
        <f t="shared" ca="1" si="878"/>
        <v>0</v>
      </c>
      <c r="BQ315" s="359">
        <f t="shared" ref="BQ315:CS315" ca="1" si="879">IF(BQ$297="beräknas ej",0,BP315*IF(BQ$298&gt;$D$283,1,IF(BQ$298&lt;=$C$283,$C$282,$D$282))*IFERROR(INDEX($B$288:$E$294,MATCH($A315,$A$288:$A$294,0),MATCH(BQ$298,$B$286:$E$286,1)),0))</f>
        <v>0</v>
      </c>
      <c r="BR315" s="359">
        <f t="shared" ca="1" si="879"/>
        <v>0</v>
      </c>
      <c r="BS315" s="359">
        <f t="shared" ca="1" si="879"/>
        <v>0</v>
      </c>
      <c r="BT315" s="359">
        <f t="shared" ca="1" si="879"/>
        <v>0</v>
      </c>
      <c r="BU315" s="359">
        <f t="shared" si="879"/>
        <v>0</v>
      </c>
      <c r="BV315" s="359">
        <f t="shared" si="879"/>
        <v>0</v>
      </c>
      <c r="BW315" s="359">
        <f t="shared" si="879"/>
        <v>0</v>
      </c>
      <c r="BX315" s="359">
        <f t="shared" si="879"/>
        <v>0</v>
      </c>
      <c r="BY315" s="359">
        <f t="shared" si="879"/>
        <v>0</v>
      </c>
      <c r="BZ315" s="359">
        <f t="shared" si="879"/>
        <v>0</v>
      </c>
      <c r="CA315" s="359">
        <f t="shared" si="879"/>
        <v>0</v>
      </c>
      <c r="CB315" s="359">
        <f t="shared" si="879"/>
        <v>0</v>
      </c>
      <c r="CC315" s="359">
        <f t="shared" si="879"/>
        <v>0</v>
      </c>
      <c r="CD315" s="359">
        <f t="shared" si="879"/>
        <v>0</v>
      </c>
      <c r="CE315" s="359">
        <f t="shared" si="879"/>
        <v>0</v>
      </c>
      <c r="CF315" s="359">
        <f t="shared" si="879"/>
        <v>0</v>
      </c>
      <c r="CG315" s="359">
        <f t="shared" si="879"/>
        <v>0</v>
      </c>
      <c r="CH315" s="359">
        <f t="shared" si="879"/>
        <v>0</v>
      </c>
      <c r="CI315" s="359">
        <f t="shared" si="879"/>
        <v>0</v>
      </c>
      <c r="CJ315" s="359">
        <f t="shared" si="879"/>
        <v>0</v>
      </c>
      <c r="CK315" s="359">
        <f t="shared" si="879"/>
        <v>0</v>
      </c>
      <c r="CL315" s="359">
        <f t="shared" si="879"/>
        <v>0</v>
      </c>
      <c r="CM315" s="359">
        <f t="shared" si="879"/>
        <v>0</v>
      </c>
      <c r="CN315" s="359">
        <f t="shared" si="879"/>
        <v>0</v>
      </c>
      <c r="CO315" s="359">
        <f t="shared" si="879"/>
        <v>0</v>
      </c>
      <c r="CP315" s="359">
        <f t="shared" si="879"/>
        <v>0</v>
      </c>
      <c r="CQ315" s="359">
        <f t="shared" si="879"/>
        <v>0</v>
      </c>
      <c r="CR315" s="359">
        <f t="shared" si="879"/>
        <v>0</v>
      </c>
      <c r="CS315" s="359">
        <f t="shared" si="879"/>
        <v>0</v>
      </c>
    </row>
    <row r="316" spans="1:97" s="367" customFormat="1" x14ac:dyDescent="0.35">
      <c r="A316" s="352">
        <f t="shared" ref="A316:C316" si="880">A176</f>
        <v>0</v>
      </c>
      <c r="B316" s="352" t="str">
        <f t="shared" si="880"/>
        <v>0 0</v>
      </c>
      <c r="C316" s="359">
        <f t="shared" si="880"/>
        <v>0</v>
      </c>
      <c r="D316" s="359">
        <f ca="1">IFERROR('JA basår'!AC24+'JA basår'!AC54,0)</f>
        <v>0</v>
      </c>
      <c r="E316" s="359">
        <f t="shared" ref="E316:BP316" ca="1" si="881">IF(E$297="beräknas ej",0,D316*IF(E$298&gt;$D$283,1,IF(E$298&lt;=$C$283,$C$282,$D$282))*IFERROR(INDEX($B$288:$E$294,MATCH($A316,$A$288:$A$294,0),MATCH(E$298,$B$286:$E$286,1)),0))</f>
        <v>0</v>
      </c>
      <c r="F316" s="359">
        <f t="shared" ca="1" si="881"/>
        <v>0</v>
      </c>
      <c r="G316" s="359">
        <f t="shared" ca="1" si="881"/>
        <v>0</v>
      </c>
      <c r="H316" s="359">
        <f t="shared" ca="1" si="881"/>
        <v>0</v>
      </c>
      <c r="I316" s="359">
        <f t="shared" ca="1" si="881"/>
        <v>0</v>
      </c>
      <c r="J316" s="359">
        <f t="shared" ca="1" si="881"/>
        <v>0</v>
      </c>
      <c r="K316" s="359">
        <f t="shared" ca="1" si="881"/>
        <v>0</v>
      </c>
      <c r="L316" s="359">
        <f t="shared" ca="1" si="881"/>
        <v>0</v>
      </c>
      <c r="M316" s="359">
        <f t="shared" ca="1" si="881"/>
        <v>0</v>
      </c>
      <c r="N316" s="359">
        <f t="shared" ca="1" si="881"/>
        <v>0</v>
      </c>
      <c r="O316" s="359">
        <f t="shared" ca="1" si="881"/>
        <v>0</v>
      </c>
      <c r="P316" s="359">
        <f t="shared" ca="1" si="881"/>
        <v>0</v>
      </c>
      <c r="Q316" s="359">
        <f t="shared" ca="1" si="881"/>
        <v>0</v>
      </c>
      <c r="R316" s="359">
        <f t="shared" ca="1" si="881"/>
        <v>0</v>
      </c>
      <c r="S316" s="359">
        <f t="shared" ca="1" si="881"/>
        <v>0</v>
      </c>
      <c r="T316" s="359">
        <f t="shared" ca="1" si="881"/>
        <v>0</v>
      </c>
      <c r="U316" s="359">
        <f t="shared" ca="1" si="881"/>
        <v>0</v>
      </c>
      <c r="V316" s="359">
        <f t="shared" ca="1" si="881"/>
        <v>0</v>
      </c>
      <c r="W316" s="359">
        <f t="shared" ca="1" si="881"/>
        <v>0</v>
      </c>
      <c r="X316" s="359">
        <f t="shared" ca="1" si="881"/>
        <v>0</v>
      </c>
      <c r="Y316" s="359">
        <f t="shared" ca="1" si="881"/>
        <v>0</v>
      </c>
      <c r="Z316" s="359">
        <f t="shared" ca="1" si="881"/>
        <v>0</v>
      </c>
      <c r="AA316" s="359">
        <f t="shared" ca="1" si="881"/>
        <v>0</v>
      </c>
      <c r="AB316" s="359">
        <f t="shared" ca="1" si="881"/>
        <v>0</v>
      </c>
      <c r="AC316" s="359">
        <f t="shared" ca="1" si="881"/>
        <v>0</v>
      </c>
      <c r="AD316" s="359">
        <f t="shared" ca="1" si="881"/>
        <v>0</v>
      </c>
      <c r="AE316" s="359">
        <f t="shared" ca="1" si="881"/>
        <v>0</v>
      </c>
      <c r="AF316" s="359">
        <f t="shared" ca="1" si="881"/>
        <v>0</v>
      </c>
      <c r="AG316" s="359">
        <f t="shared" ca="1" si="881"/>
        <v>0</v>
      </c>
      <c r="AH316" s="359">
        <f t="shared" ca="1" si="881"/>
        <v>0</v>
      </c>
      <c r="AI316" s="359">
        <f t="shared" ca="1" si="881"/>
        <v>0</v>
      </c>
      <c r="AJ316" s="359">
        <f t="shared" ca="1" si="881"/>
        <v>0</v>
      </c>
      <c r="AK316" s="359">
        <f t="shared" ca="1" si="881"/>
        <v>0</v>
      </c>
      <c r="AL316" s="359">
        <f t="shared" ca="1" si="881"/>
        <v>0</v>
      </c>
      <c r="AM316" s="359">
        <f t="shared" ca="1" si="881"/>
        <v>0</v>
      </c>
      <c r="AN316" s="359">
        <f t="shared" ca="1" si="881"/>
        <v>0</v>
      </c>
      <c r="AO316" s="359">
        <f t="shared" ca="1" si="881"/>
        <v>0</v>
      </c>
      <c r="AP316" s="359">
        <f t="shared" ca="1" si="881"/>
        <v>0</v>
      </c>
      <c r="AQ316" s="359">
        <f t="shared" ca="1" si="881"/>
        <v>0</v>
      </c>
      <c r="AR316" s="359">
        <f t="shared" ca="1" si="881"/>
        <v>0</v>
      </c>
      <c r="AS316" s="359">
        <f t="shared" ca="1" si="881"/>
        <v>0</v>
      </c>
      <c r="AT316" s="359">
        <f t="shared" ca="1" si="881"/>
        <v>0</v>
      </c>
      <c r="AU316" s="359">
        <f t="shared" ca="1" si="881"/>
        <v>0</v>
      </c>
      <c r="AV316" s="359">
        <f t="shared" ca="1" si="881"/>
        <v>0</v>
      </c>
      <c r="AW316" s="359">
        <f t="shared" ca="1" si="881"/>
        <v>0</v>
      </c>
      <c r="AX316" s="359">
        <f t="shared" ca="1" si="881"/>
        <v>0</v>
      </c>
      <c r="AY316" s="359">
        <f t="shared" ca="1" si="881"/>
        <v>0</v>
      </c>
      <c r="AZ316" s="359">
        <f t="shared" ca="1" si="881"/>
        <v>0</v>
      </c>
      <c r="BA316" s="359">
        <f t="shared" ca="1" si="881"/>
        <v>0</v>
      </c>
      <c r="BB316" s="359">
        <f t="shared" ca="1" si="881"/>
        <v>0</v>
      </c>
      <c r="BC316" s="359">
        <f t="shared" ca="1" si="881"/>
        <v>0</v>
      </c>
      <c r="BD316" s="359">
        <f t="shared" ca="1" si="881"/>
        <v>0</v>
      </c>
      <c r="BE316" s="359">
        <f t="shared" ca="1" si="881"/>
        <v>0</v>
      </c>
      <c r="BF316" s="359">
        <f t="shared" ca="1" si="881"/>
        <v>0</v>
      </c>
      <c r="BG316" s="359">
        <f t="shared" ca="1" si="881"/>
        <v>0</v>
      </c>
      <c r="BH316" s="359">
        <f t="shared" ca="1" si="881"/>
        <v>0</v>
      </c>
      <c r="BI316" s="359">
        <f t="shared" ca="1" si="881"/>
        <v>0</v>
      </c>
      <c r="BJ316" s="359">
        <f t="shared" ca="1" si="881"/>
        <v>0</v>
      </c>
      <c r="BK316" s="359">
        <f t="shared" ca="1" si="881"/>
        <v>0</v>
      </c>
      <c r="BL316" s="359">
        <f t="shared" ca="1" si="881"/>
        <v>0</v>
      </c>
      <c r="BM316" s="359">
        <f t="shared" ca="1" si="881"/>
        <v>0</v>
      </c>
      <c r="BN316" s="359">
        <f t="shared" ca="1" si="881"/>
        <v>0</v>
      </c>
      <c r="BO316" s="359">
        <f t="shared" ca="1" si="881"/>
        <v>0</v>
      </c>
      <c r="BP316" s="359">
        <f t="shared" ca="1" si="881"/>
        <v>0</v>
      </c>
      <c r="BQ316" s="359">
        <f t="shared" ref="BQ316:CS316" ca="1" si="882">IF(BQ$297="beräknas ej",0,BP316*IF(BQ$298&gt;$D$283,1,IF(BQ$298&lt;=$C$283,$C$282,$D$282))*IFERROR(INDEX($B$288:$E$294,MATCH($A316,$A$288:$A$294,0),MATCH(BQ$298,$B$286:$E$286,1)),0))</f>
        <v>0</v>
      </c>
      <c r="BR316" s="359">
        <f t="shared" ca="1" si="882"/>
        <v>0</v>
      </c>
      <c r="BS316" s="359">
        <f t="shared" ca="1" si="882"/>
        <v>0</v>
      </c>
      <c r="BT316" s="359">
        <f t="shared" ca="1" si="882"/>
        <v>0</v>
      </c>
      <c r="BU316" s="359">
        <f t="shared" si="882"/>
        <v>0</v>
      </c>
      <c r="BV316" s="359">
        <f t="shared" si="882"/>
        <v>0</v>
      </c>
      <c r="BW316" s="359">
        <f t="shared" si="882"/>
        <v>0</v>
      </c>
      <c r="BX316" s="359">
        <f t="shared" si="882"/>
        <v>0</v>
      </c>
      <c r="BY316" s="359">
        <f t="shared" si="882"/>
        <v>0</v>
      </c>
      <c r="BZ316" s="359">
        <f t="shared" si="882"/>
        <v>0</v>
      </c>
      <c r="CA316" s="359">
        <f t="shared" si="882"/>
        <v>0</v>
      </c>
      <c r="CB316" s="359">
        <f t="shared" si="882"/>
        <v>0</v>
      </c>
      <c r="CC316" s="359">
        <f t="shared" si="882"/>
        <v>0</v>
      </c>
      <c r="CD316" s="359">
        <f t="shared" si="882"/>
        <v>0</v>
      </c>
      <c r="CE316" s="359">
        <f t="shared" si="882"/>
        <v>0</v>
      </c>
      <c r="CF316" s="359">
        <f t="shared" si="882"/>
        <v>0</v>
      </c>
      <c r="CG316" s="359">
        <f t="shared" si="882"/>
        <v>0</v>
      </c>
      <c r="CH316" s="359">
        <f t="shared" si="882"/>
        <v>0</v>
      </c>
      <c r="CI316" s="359">
        <f t="shared" si="882"/>
        <v>0</v>
      </c>
      <c r="CJ316" s="359">
        <f t="shared" si="882"/>
        <v>0</v>
      </c>
      <c r="CK316" s="359">
        <f t="shared" si="882"/>
        <v>0</v>
      </c>
      <c r="CL316" s="359">
        <f t="shared" si="882"/>
        <v>0</v>
      </c>
      <c r="CM316" s="359">
        <f t="shared" si="882"/>
        <v>0</v>
      </c>
      <c r="CN316" s="359">
        <f t="shared" si="882"/>
        <v>0</v>
      </c>
      <c r="CO316" s="359">
        <f t="shared" si="882"/>
        <v>0</v>
      </c>
      <c r="CP316" s="359">
        <f t="shared" si="882"/>
        <v>0</v>
      </c>
      <c r="CQ316" s="359">
        <f t="shared" si="882"/>
        <v>0</v>
      </c>
      <c r="CR316" s="359">
        <f t="shared" si="882"/>
        <v>0</v>
      </c>
      <c r="CS316" s="359">
        <f t="shared" si="882"/>
        <v>0</v>
      </c>
    </row>
    <row r="317" spans="1:97" s="367" customFormat="1" x14ac:dyDescent="0.35">
      <c r="A317" s="352">
        <f t="shared" ref="A317:C317" si="883">A177</f>
        <v>0</v>
      </c>
      <c r="B317" s="352" t="str">
        <f t="shared" si="883"/>
        <v>0 0</v>
      </c>
      <c r="C317" s="359">
        <f t="shared" si="883"/>
        <v>0</v>
      </c>
      <c r="D317" s="359">
        <f ca="1">IFERROR('JA basår'!AC25+'JA basår'!AC55,0)</f>
        <v>0</v>
      </c>
      <c r="E317" s="359">
        <f t="shared" ref="E317:BP317" ca="1" si="884">IF(E$297="beräknas ej",0,D317*IF(E$298&gt;$D$283,1,IF(E$298&lt;=$C$283,$C$282,$D$282))*IFERROR(INDEX($B$288:$E$294,MATCH($A317,$A$288:$A$294,0),MATCH(E$298,$B$286:$E$286,1)),0))</f>
        <v>0</v>
      </c>
      <c r="F317" s="359">
        <f t="shared" ca="1" si="884"/>
        <v>0</v>
      </c>
      <c r="G317" s="359">
        <f t="shared" ca="1" si="884"/>
        <v>0</v>
      </c>
      <c r="H317" s="359">
        <f t="shared" ca="1" si="884"/>
        <v>0</v>
      </c>
      <c r="I317" s="359">
        <f t="shared" ca="1" si="884"/>
        <v>0</v>
      </c>
      <c r="J317" s="359">
        <f t="shared" ca="1" si="884"/>
        <v>0</v>
      </c>
      <c r="K317" s="359">
        <f t="shared" ca="1" si="884"/>
        <v>0</v>
      </c>
      <c r="L317" s="359">
        <f t="shared" ca="1" si="884"/>
        <v>0</v>
      </c>
      <c r="M317" s="359">
        <f t="shared" ca="1" si="884"/>
        <v>0</v>
      </c>
      <c r="N317" s="359">
        <f t="shared" ca="1" si="884"/>
        <v>0</v>
      </c>
      <c r="O317" s="359">
        <f t="shared" ca="1" si="884"/>
        <v>0</v>
      </c>
      <c r="P317" s="359">
        <f t="shared" ca="1" si="884"/>
        <v>0</v>
      </c>
      <c r="Q317" s="359">
        <f t="shared" ca="1" si="884"/>
        <v>0</v>
      </c>
      <c r="R317" s="359">
        <f t="shared" ca="1" si="884"/>
        <v>0</v>
      </c>
      <c r="S317" s="359">
        <f t="shared" ca="1" si="884"/>
        <v>0</v>
      </c>
      <c r="T317" s="359">
        <f t="shared" ca="1" si="884"/>
        <v>0</v>
      </c>
      <c r="U317" s="359">
        <f t="shared" ca="1" si="884"/>
        <v>0</v>
      </c>
      <c r="V317" s="359">
        <f t="shared" ca="1" si="884"/>
        <v>0</v>
      </c>
      <c r="W317" s="359">
        <f t="shared" ca="1" si="884"/>
        <v>0</v>
      </c>
      <c r="X317" s="359">
        <f t="shared" ca="1" si="884"/>
        <v>0</v>
      </c>
      <c r="Y317" s="359">
        <f t="shared" ca="1" si="884"/>
        <v>0</v>
      </c>
      <c r="Z317" s="359">
        <f t="shared" ca="1" si="884"/>
        <v>0</v>
      </c>
      <c r="AA317" s="359">
        <f t="shared" ca="1" si="884"/>
        <v>0</v>
      </c>
      <c r="AB317" s="359">
        <f t="shared" ca="1" si="884"/>
        <v>0</v>
      </c>
      <c r="AC317" s="359">
        <f t="shared" ca="1" si="884"/>
        <v>0</v>
      </c>
      <c r="AD317" s="359">
        <f t="shared" ca="1" si="884"/>
        <v>0</v>
      </c>
      <c r="AE317" s="359">
        <f t="shared" ca="1" si="884"/>
        <v>0</v>
      </c>
      <c r="AF317" s="359">
        <f t="shared" ca="1" si="884"/>
        <v>0</v>
      </c>
      <c r="AG317" s="359">
        <f t="shared" ca="1" si="884"/>
        <v>0</v>
      </c>
      <c r="AH317" s="359">
        <f t="shared" ca="1" si="884"/>
        <v>0</v>
      </c>
      <c r="AI317" s="359">
        <f t="shared" ca="1" si="884"/>
        <v>0</v>
      </c>
      <c r="AJ317" s="359">
        <f t="shared" ca="1" si="884"/>
        <v>0</v>
      </c>
      <c r="AK317" s="359">
        <f t="shared" ca="1" si="884"/>
        <v>0</v>
      </c>
      <c r="AL317" s="359">
        <f t="shared" ca="1" si="884"/>
        <v>0</v>
      </c>
      <c r="AM317" s="359">
        <f t="shared" ca="1" si="884"/>
        <v>0</v>
      </c>
      <c r="AN317" s="359">
        <f t="shared" ca="1" si="884"/>
        <v>0</v>
      </c>
      <c r="AO317" s="359">
        <f t="shared" ca="1" si="884"/>
        <v>0</v>
      </c>
      <c r="AP317" s="359">
        <f t="shared" ca="1" si="884"/>
        <v>0</v>
      </c>
      <c r="AQ317" s="359">
        <f t="shared" ca="1" si="884"/>
        <v>0</v>
      </c>
      <c r="AR317" s="359">
        <f t="shared" ca="1" si="884"/>
        <v>0</v>
      </c>
      <c r="AS317" s="359">
        <f t="shared" ca="1" si="884"/>
        <v>0</v>
      </c>
      <c r="AT317" s="359">
        <f t="shared" ca="1" si="884"/>
        <v>0</v>
      </c>
      <c r="AU317" s="359">
        <f t="shared" ca="1" si="884"/>
        <v>0</v>
      </c>
      <c r="AV317" s="359">
        <f t="shared" ca="1" si="884"/>
        <v>0</v>
      </c>
      <c r="AW317" s="359">
        <f t="shared" ca="1" si="884"/>
        <v>0</v>
      </c>
      <c r="AX317" s="359">
        <f t="shared" ca="1" si="884"/>
        <v>0</v>
      </c>
      <c r="AY317" s="359">
        <f t="shared" ca="1" si="884"/>
        <v>0</v>
      </c>
      <c r="AZ317" s="359">
        <f t="shared" ca="1" si="884"/>
        <v>0</v>
      </c>
      <c r="BA317" s="359">
        <f t="shared" ca="1" si="884"/>
        <v>0</v>
      </c>
      <c r="BB317" s="359">
        <f t="shared" ca="1" si="884"/>
        <v>0</v>
      </c>
      <c r="BC317" s="359">
        <f t="shared" ca="1" si="884"/>
        <v>0</v>
      </c>
      <c r="BD317" s="359">
        <f t="shared" ca="1" si="884"/>
        <v>0</v>
      </c>
      <c r="BE317" s="359">
        <f t="shared" ca="1" si="884"/>
        <v>0</v>
      </c>
      <c r="BF317" s="359">
        <f t="shared" ca="1" si="884"/>
        <v>0</v>
      </c>
      <c r="BG317" s="359">
        <f t="shared" ca="1" si="884"/>
        <v>0</v>
      </c>
      <c r="BH317" s="359">
        <f t="shared" ca="1" si="884"/>
        <v>0</v>
      </c>
      <c r="BI317" s="359">
        <f t="shared" ca="1" si="884"/>
        <v>0</v>
      </c>
      <c r="BJ317" s="359">
        <f t="shared" ca="1" si="884"/>
        <v>0</v>
      </c>
      <c r="BK317" s="359">
        <f t="shared" ca="1" si="884"/>
        <v>0</v>
      </c>
      <c r="BL317" s="359">
        <f t="shared" ca="1" si="884"/>
        <v>0</v>
      </c>
      <c r="BM317" s="359">
        <f t="shared" ca="1" si="884"/>
        <v>0</v>
      </c>
      <c r="BN317" s="359">
        <f t="shared" ca="1" si="884"/>
        <v>0</v>
      </c>
      <c r="BO317" s="359">
        <f t="shared" ca="1" si="884"/>
        <v>0</v>
      </c>
      <c r="BP317" s="359">
        <f t="shared" ca="1" si="884"/>
        <v>0</v>
      </c>
      <c r="BQ317" s="359">
        <f t="shared" ref="BQ317:CS317" ca="1" si="885">IF(BQ$297="beräknas ej",0,BP317*IF(BQ$298&gt;$D$283,1,IF(BQ$298&lt;=$C$283,$C$282,$D$282))*IFERROR(INDEX($B$288:$E$294,MATCH($A317,$A$288:$A$294,0),MATCH(BQ$298,$B$286:$E$286,1)),0))</f>
        <v>0</v>
      </c>
      <c r="BR317" s="359">
        <f t="shared" ca="1" si="885"/>
        <v>0</v>
      </c>
      <c r="BS317" s="359">
        <f t="shared" ca="1" si="885"/>
        <v>0</v>
      </c>
      <c r="BT317" s="359">
        <f t="shared" ca="1" si="885"/>
        <v>0</v>
      </c>
      <c r="BU317" s="359">
        <f t="shared" si="885"/>
        <v>0</v>
      </c>
      <c r="BV317" s="359">
        <f t="shared" si="885"/>
        <v>0</v>
      </c>
      <c r="BW317" s="359">
        <f t="shared" si="885"/>
        <v>0</v>
      </c>
      <c r="BX317" s="359">
        <f t="shared" si="885"/>
        <v>0</v>
      </c>
      <c r="BY317" s="359">
        <f t="shared" si="885"/>
        <v>0</v>
      </c>
      <c r="BZ317" s="359">
        <f t="shared" si="885"/>
        <v>0</v>
      </c>
      <c r="CA317" s="359">
        <f t="shared" si="885"/>
        <v>0</v>
      </c>
      <c r="CB317" s="359">
        <f t="shared" si="885"/>
        <v>0</v>
      </c>
      <c r="CC317" s="359">
        <f t="shared" si="885"/>
        <v>0</v>
      </c>
      <c r="CD317" s="359">
        <f t="shared" si="885"/>
        <v>0</v>
      </c>
      <c r="CE317" s="359">
        <f t="shared" si="885"/>
        <v>0</v>
      </c>
      <c r="CF317" s="359">
        <f t="shared" si="885"/>
        <v>0</v>
      </c>
      <c r="CG317" s="359">
        <f t="shared" si="885"/>
        <v>0</v>
      </c>
      <c r="CH317" s="359">
        <f t="shared" si="885"/>
        <v>0</v>
      </c>
      <c r="CI317" s="359">
        <f t="shared" si="885"/>
        <v>0</v>
      </c>
      <c r="CJ317" s="359">
        <f t="shared" si="885"/>
        <v>0</v>
      </c>
      <c r="CK317" s="359">
        <f t="shared" si="885"/>
        <v>0</v>
      </c>
      <c r="CL317" s="359">
        <f t="shared" si="885"/>
        <v>0</v>
      </c>
      <c r="CM317" s="359">
        <f t="shared" si="885"/>
        <v>0</v>
      </c>
      <c r="CN317" s="359">
        <f t="shared" si="885"/>
        <v>0</v>
      </c>
      <c r="CO317" s="359">
        <f t="shared" si="885"/>
        <v>0</v>
      </c>
      <c r="CP317" s="359">
        <f t="shared" si="885"/>
        <v>0</v>
      </c>
      <c r="CQ317" s="359">
        <f t="shared" si="885"/>
        <v>0</v>
      </c>
      <c r="CR317" s="359">
        <f t="shared" si="885"/>
        <v>0</v>
      </c>
      <c r="CS317" s="359">
        <f t="shared" si="885"/>
        <v>0</v>
      </c>
    </row>
    <row r="318" spans="1:97" s="367" customFormat="1" x14ac:dyDescent="0.35">
      <c r="A318" s="352">
        <f t="shared" ref="A318:C318" si="886">A178</f>
        <v>0</v>
      </c>
      <c r="B318" s="352" t="str">
        <f t="shared" si="886"/>
        <v>0 0</v>
      </c>
      <c r="C318" s="359">
        <f t="shared" si="886"/>
        <v>0</v>
      </c>
      <c r="D318" s="359">
        <f ca="1">IFERROR('JA basår'!AC26+'JA basår'!AC56,0)</f>
        <v>0</v>
      </c>
      <c r="E318" s="359">
        <f t="shared" ref="E318:BP318" ca="1" si="887">IF(E$297="beräknas ej",0,D318*IF(E$298&gt;$D$283,1,IF(E$298&lt;=$C$283,$C$282,$D$282))*IFERROR(INDEX($B$288:$E$294,MATCH($A318,$A$288:$A$294,0),MATCH(E$298,$B$286:$E$286,1)),0))</f>
        <v>0</v>
      </c>
      <c r="F318" s="359">
        <f t="shared" ca="1" si="887"/>
        <v>0</v>
      </c>
      <c r="G318" s="359">
        <f t="shared" ca="1" si="887"/>
        <v>0</v>
      </c>
      <c r="H318" s="359">
        <f t="shared" ca="1" si="887"/>
        <v>0</v>
      </c>
      <c r="I318" s="359">
        <f t="shared" ca="1" si="887"/>
        <v>0</v>
      </c>
      <c r="J318" s="359">
        <f t="shared" ca="1" si="887"/>
        <v>0</v>
      </c>
      <c r="K318" s="359">
        <f t="shared" ca="1" si="887"/>
        <v>0</v>
      </c>
      <c r="L318" s="359">
        <f t="shared" ca="1" si="887"/>
        <v>0</v>
      </c>
      <c r="M318" s="359">
        <f t="shared" ca="1" si="887"/>
        <v>0</v>
      </c>
      <c r="N318" s="359">
        <f t="shared" ca="1" si="887"/>
        <v>0</v>
      </c>
      <c r="O318" s="359">
        <f t="shared" ca="1" si="887"/>
        <v>0</v>
      </c>
      <c r="P318" s="359">
        <f t="shared" ca="1" si="887"/>
        <v>0</v>
      </c>
      <c r="Q318" s="359">
        <f t="shared" ca="1" si="887"/>
        <v>0</v>
      </c>
      <c r="R318" s="359">
        <f t="shared" ca="1" si="887"/>
        <v>0</v>
      </c>
      <c r="S318" s="359">
        <f t="shared" ca="1" si="887"/>
        <v>0</v>
      </c>
      <c r="T318" s="359">
        <f t="shared" ca="1" si="887"/>
        <v>0</v>
      </c>
      <c r="U318" s="359">
        <f t="shared" ca="1" si="887"/>
        <v>0</v>
      </c>
      <c r="V318" s="359">
        <f t="shared" ca="1" si="887"/>
        <v>0</v>
      </c>
      <c r="W318" s="359">
        <f t="shared" ca="1" si="887"/>
        <v>0</v>
      </c>
      <c r="X318" s="359">
        <f t="shared" ca="1" si="887"/>
        <v>0</v>
      </c>
      <c r="Y318" s="359">
        <f t="shared" ca="1" si="887"/>
        <v>0</v>
      </c>
      <c r="Z318" s="359">
        <f t="shared" ca="1" si="887"/>
        <v>0</v>
      </c>
      <c r="AA318" s="359">
        <f t="shared" ca="1" si="887"/>
        <v>0</v>
      </c>
      <c r="AB318" s="359">
        <f t="shared" ca="1" si="887"/>
        <v>0</v>
      </c>
      <c r="AC318" s="359">
        <f t="shared" ca="1" si="887"/>
        <v>0</v>
      </c>
      <c r="AD318" s="359">
        <f t="shared" ca="1" si="887"/>
        <v>0</v>
      </c>
      <c r="AE318" s="359">
        <f t="shared" ca="1" si="887"/>
        <v>0</v>
      </c>
      <c r="AF318" s="359">
        <f t="shared" ca="1" si="887"/>
        <v>0</v>
      </c>
      <c r="AG318" s="359">
        <f t="shared" ca="1" si="887"/>
        <v>0</v>
      </c>
      <c r="AH318" s="359">
        <f t="shared" ca="1" si="887"/>
        <v>0</v>
      </c>
      <c r="AI318" s="359">
        <f t="shared" ca="1" si="887"/>
        <v>0</v>
      </c>
      <c r="AJ318" s="359">
        <f t="shared" ca="1" si="887"/>
        <v>0</v>
      </c>
      <c r="AK318" s="359">
        <f t="shared" ca="1" si="887"/>
        <v>0</v>
      </c>
      <c r="AL318" s="359">
        <f t="shared" ca="1" si="887"/>
        <v>0</v>
      </c>
      <c r="AM318" s="359">
        <f t="shared" ca="1" si="887"/>
        <v>0</v>
      </c>
      <c r="AN318" s="359">
        <f t="shared" ca="1" si="887"/>
        <v>0</v>
      </c>
      <c r="AO318" s="359">
        <f t="shared" ca="1" si="887"/>
        <v>0</v>
      </c>
      <c r="AP318" s="359">
        <f t="shared" ca="1" si="887"/>
        <v>0</v>
      </c>
      <c r="AQ318" s="359">
        <f t="shared" ca="1" si="887"/>
        <v>0</v>
      </c>
      <c r="AR318" s="359">
        <f t="shared" ca="1" si="887"/>
        <v>0</v>
      </c>
      <c r="AS318" s="359">
        <f t="shared" ca="1" si="887"/>
        <v>0</v>
      </c>
      <c r="AT318" s="359">
        <f t="shared" ca="1" si="887"/>
        <v>0</v>
      </c>
      <c r="AU318" s="359">
        <f t="shared" ca="1" si="887"/>
        <v>0</v>
      </c>
      <c r="AV318" s="359">
        <f t="shared" ca="1" si="887"/>
        <v>0</v>
      </c>
      <c r="AW318" s="359">
        <f t="shared" ca="1" si="887"/>
        <v>0</v>
      </c>
      <c r="AX318" s="359">
        <f t="shared" ca="1" si="887"/>
        <v>0</v>
      </c>
      <c r="AY318" s="359">
        <f t="shared" ca="1" si="887"/>
        <v>0</v>
      </c>
      <c r="AZ318" s="359">
        <f t="shared" ca="1" si="887"/>
        <v>0</v>
      </c>
      <c r="BA318" s="359">
        <f t="shared" ca="1" si="887"/>
        <v>0</v>
      </c>
      <c r="BB318" s="359">
        <f t="shared" ca="1" si="887"/>
        <v>0</v>
      </c>
      <c r="BC318" s="359">
        <f t="shared" ca="1" si="887"/>
        <v>0</v>
      </c>
      <c r="BD318" s="359">
        <f t="shared" ca="1" si="887"/>
        <v>0</v>
      </c>
      <c r="BE318" s="359">
        <f t="shared" ca="1" si="887"/>
        <v>0</v>
      </c>
      <c r="BF318" s="359">
        <f t="shared" ca="1" si="887"/>
        <v>0</v>
      </c>
      <c r="BG318" s="359">
        <f t="shared" ca="1" si="887"/>
        <v>0</v>
      </c>
      <c r="BH318" s="359">
        <f t="shared" ca="1" si="887"/>
        <v>0</v>
      </c>
      <c r="BI318" s="359">
        <f t="shared" ca="1" si="887"/>
        <v>0</v>
      </c>
      <c r="BJ318" s="359">
        <f t="shared" ca="1" si="887"/>
        <v>0</v>
      </c>
      <c r="BK318" s="359">
        <f t="shared" ca="1" si="887"/>
        <v>0</v>
      </c>
      <c r="BL318" s="359">
        <f t="shared" ca="1" si="887"/>
        <v>0</v>
      </c>
      <c r="BM318" s="359">
        <f t="shared" ca="1" si="887"/>
        <v>0</v>
      </c>
      <c r="BN318" s="359">
        <f t="shared" ca="1" si="887"/>
        <v>0</v>
      </c>
      <c r="BO318" s="359">
        <f t="shared" ca="1" si="887"/>
        <v>0</v>
      </c>
      <c r="BP318" s="359">
        <f t="shared" ca="1" si="887"/>
        <v>0</v>
      </c>
      <c r="BQ318" s="359">
        <f t="shared" ref="BQ318:CS318" ca="1" si="888">IF(BQ$297="beräknas ej",0,BP318*IF(BQ$298&gt;$D$283,1,IF(BQ$298&lt;=$C$283,$C$282,$D$282))*IFERROR(INDEX($B$288:$E$294,MATCH($A318,$A$288:$A$294,0),MATCH(BQ$298,$B$286:$E$286,1)),0))</f>
        <v>0</v>
      </c>
      <c r="BR318" s="359">
        <f t="shared" ca="1" si="888"/>
        <v>0</v>
      </c>
      <c r="BS318" s="359">
        <f t="shared" ca="1" si="888"/>
        <v>0</v>
      </c>
      <c r="BT318" s="359">
        <f t="shared" ca="1" si="888"/>
        <v>0</v>
      </c>
      <c r="BU318" s="359">
        <f t="shared" si="888"/>
        <v>0</v>
      </c>
      <c r="BV318" s="359">
        <f t="shared" si="888"/>
        <v>0</v>
      </c>
      <c r="BW318" s="359">
        <f t="shared" si="888"/>
        <v>0</v>
      </c>
      <c r="BX318" s="359">
        <f t="shared" si="888"/>
        <v>0</v>
      </c>
      <c r="BY318" s="359">
        <f t="shared" si="888"/>
        <v>0</v>
      </c>
      <c r="BZ318" s="359">
        <f t="shared" si="888"/>
        <v>0</v>
      </c>
      <c r="CA318" s="359">
        <f t="shared" si="888"/>
        <v>0</v>
      </c>
      <c r="CB318" s="359">
        <f t="shared" si="888"/>
        <v>0</v>
      </c>
      <c r="CC318" s="359">
        <f t="shared" si="888"/>
        <v>0</v>
      </c>
      <c r="CD318" s="359">
        <f t="shared" si="888"/>
        <v>0</v>
      </c>
      <c r="CE318" s="359">
        <f t="shared" si="888"/>
        <v>0</v>
      </c>
      <c r="CF318" s="359">
        <f t="shared" si="888"/>
        <v>0</v>
      </c>
      <c r="CG318" s="359">
        <f t="shared" si="888"/>
        <v>0</v>
      </c>
      <c r="CH318" s="359">
        <f t="shared" si="888"/>
        <v>0</v>
      </c>
      <c r="CI318" s="359">
        <f t="shared" si="888"/>
        <v>0</v>
      </c>
      <c r="CJ318" s="359">
        <f t="shared" si="888"/>
        <v>0</v>
      </c>
      <c r="CK318" s="359">
        <f t="shared" si="888"/>
        <v>0</v>
      </c>
      <c r="CL318" s="359">
        <f t="shared" si="888"/>
        <v>0</v>
      </c>
      <c r="CM318" s="359">
        <f t="shared" si="888"/>
        <v>0</v>
      </c>
      <c r="CN318" s="359">
        <f t="shared" si="888"/>
        <v>0</v>
      </c>
      <c r="CO318" s="359">
        <f t="shared" si="888"/>
        <v>0</v>
      </c>
      <c r="CP318" s="359">
        <f t="shared" si="888"/>
        <v>0</v>
      </c>
      <c r="CQ318" s="359">
        <f t="shared" si="888"/>
        <v>0</v>
      </c>
      <c r="CR318" s="359">
        <f t="shared" si="888"/>
        <v>0</v>
      </c>
      <c r="CS318" s="359">
        <f t="shared" si="888"/>
        <v>0</v>
      </c>
    </row>
    <row r="319" spans="1:97" s="367" customFormat="1" x14ac:dyDescent="0.35">
      <c r="A319" s="352">
        <f t="shared" ref="A319:C319" si="889">A179</f>
        <v>0</v>
      </c>
      <c r="B319" s="352" t="str">
        <f t="shared" si="889"/>
        <v>0 0</v>
      </c>
      <c r="C319" s="359">
        <f t="shared" si="889"/>
        <v>0</v>
      </c>
      <c r="D319" s="359">
        <f ca="1">IFERROR('JA basår'!AC27+'JA basår'!AC57,0)</f>
        <v>0</v>
      </c>
      <c r="E319" s="359">
        <f t="shared" ref="E319:BP319" ca="1" si="890">IF(E$297="beräknas ej",0,D319*IF(E$298&gt;$D$283,1,IF(E$298&lt;=$C$283,$C$282,$D$282))*IFERROR(INDEX($B$288:$E$294,MATCH($A319,$A$288:$A$294,0),MATCH(E$298,$B$286:$E$286,1)),0))</f>
        <v>0</v>
      </c>
      <c r="F319" s="359">
        <f t="shared" ca="1" si="890"/>
        <v>0</v>
      </c>
      <c r="G319" s="359">
        <f t="shared" ca="1" si="890"/>
        <v>0</v>
      </c>
      <c r="H319" s="359">
        <f t="shared" ca="1" si="890"/>
        <v>0</v>
      </c>
      <c r="I319" s="359">
        <f t="shared" ca="1" si="890"/>
        <v>0</v>
      </c>
      <c r="J319" s="359">
        <f t="shared" ca="1" si="890"/>
        <v>0</v>
      </c>
      <c r="K319" s="359">
        <f t="shared" ca="1" si="890"/>
        <v>0</v>
      </c>
      <c r="L319" s="359">
        <f t="shared" ca="1" si="890"/>
        <v>0</v>
      </c>
      <c r="M319" s="359">
        <f t="shared" ca="1" si="890"/>
        <v>0</v>
      </c>
      <c r="N319" s="359">
        <f t="shared" ca="1" si="890"/>
        <v>0</v>
      </c>
      <c r="O319" s="359">
        <f t="shared" ca="1" si="890"/>
        <v>0</v>
      </c>
      <c r="P319" s="359">
        <f t="shared" ca="1" si="890"/>
        <v>0</v>
      </c>
      <c r="Q319" s="359">
        <f t="shared" ca="1" si="890"/>
        <v>0</v>
      </c>
      <c r="R319" s="359">
        <f t="shared" ca="1" si="890"/>
        <v>0</v>
      </c>
      <c r="S319" s="359">
        <f t="shared" ca="1" si="890"/>
        <v>0</v>
      </c>
      <c r="T319" s="359">
        <f t="shared" ca="1" si="890"/>
        <v>0</v>
      </c>
      <c r="U319" s="359">
        <f t="shared" ca="1" si="890"/>
        <v>0</v>
      </c>
      <c r="V319" s="359">
        <f t="shared" ca="1" si="890"/>
        <v>0</v>
      </c>
      <c r="W319" s="359">
        <f t="shared" ca="1" si="890"/>
        <v>0</v>
      </c>
      <c r="X319" s="359">
        <f t="shared" ca="1" si="890"/>
        <v>0</v>
      </c>
      <c r="Y319" s="359">
        <f t="shared" ca="1" si="890"/>
        <v>0</v>
      </c>
      <c r="Z319" s="359">
        <f t="shared" ca="1" si="890"/>
        <v>0</v>
      </c>
      <c r="AA319" s="359">
        <f t="shared" ca="1" si="890"/>
        <v>0</v>
      </c>
      <c r="AB319" s="359">
        <f t="shared" ca="1" si="890"/>
        <v>0</v>
      </c>
      <c r="AC319" s="359">
        <f t="shared" ca="1" si="890"/>
        <v>0</v>
      </c>
      <c r="AD319" s="359">
        <f t="shared" ca="1" si="890"/>
        <v>0</v>
      </c>
      <c r="AE319" s="359">
        <f t="shared" ca="1" si="890"/>
        <v>0</v>
      </c>
      <c r="AF319" s="359">
        <f t="shared" ca="1" si="890"/>
        <v>0</v>
      </c>
      <c r="AG319" s="359">
        <f t="shared" ca="1" si="890"/>
        <v>0</v>
      </c>
      <c r="AH319" s="359">
        <f t="shared" ca="1" si="890"/>
        <v>0</v>
      </c>
      <c r="AI319" s="359">
        <f t="shared" ca="1" si="890"/>
        <v>0</v>
      </c>
      <c r="AJ319" s="359">
        <f t="shared" ca="1" si="890"/>
        <v>0</v>
      </c>
      <c r="AK319" s="359">
        <f t="shared" ca="1" si="890"/>
        <v>0</v>
      </c>
      <c r="AL319" s="359">
        <f t="shared" ca="1" si="890"/>
        <v>0</v>
      </c>
      <c r="AM319" s="359">
        <f t="shared" ca="1" si="890"/>
        <v>0</v>
      </c>
      <c r="AN319" s="359">
        <f t="shared" ca="1" si="890"/>
        <v>0</v>
      </c>
      <c r="AO319" s="359">
        <f t="shared" ca="1" si="890"/>
        <v>0</v>
      </c>
      <c r="AP319" s="359">
        <f t="shared" ca="1" si="890"/>
        <v>0</v>
      </c>
      <c r="AQ319" s="359">
        <f t="shared" ca="1" si="890"/>
        <v>0</v>
      </c>
      <c r="AR319" s="359">
        <f t="shared" ca="1" si="890"/>
        <v>0</v>
      </c>
      <c r="AS319" s="359">
        <f t="shared" ca="1" si="890"/>
        <v>0</v>
      </c>
      <c r="AT319" s="359">
        <f t="shared" ca="1" si="890"/>
        <v>0</v>
      </c>
      <c r="AU319" s="359">
        <f t="shared" ca="1" si="890"/>
        <v>0</v>
      </c>
      <c r="AV319" s="359">
        <f t="shared" ca="1" si="890"/>
        <v>0</v>
      </c>
      <c r="AW319" s="359">
        <f t="shared" ca="1" si="890"/>
        <v>0</v>
      </c>
      <c r="AX319" s="359">
        <f t="shared" ca="1" si="890"/>
        <v>0</v>
      </c>
      <c r="AY319" s="359">
        <f t="shared" ca="1" si="890"/>
        <v>0</v>
      </c>
      <c r="AZ319" s="359">
        <f t="shared" ca="1" si="890"/>
        <v>0</v>
      </c>
      <c r="BA319" s="359">
        <f t="shared" ca="1" si="890"/>
        <v>0</v>
      </c>
      <c r="BB319" s="359">
        <f t="shared" ca="1" si="890"/>
        <v>0</v>
      </c>
      <c r="BC319" s="359">
        <f t="shared" ca="1" si="890"/>
        <v>0</v>
      </c>
      <c r="BD319" s="359">
        <f t="shared" ca="1" si="890"/>
        <v>0</v>
      </c>
      <c r="BE319" s="359">
        <f t="shared" ca="1" si="890"/>
        <v>0</v>
      </c>
      <c r="BF319" s="359">
        <f t="shared" ca="1" si="890"/>
        <v>0</v>
      </c>
      <c r="BG319" s="359">
        <f t="shared" ca="1" si="890"/>
        <v>0</v>
      </c>
      <c r="BH319" s="359">
        <f t="shared" ca="1" si="890"/>
        <v>0</v>
      </c>
      <c r="BI319" s="359">
        <f t="shared" ca="1" si="890"/>
        <v>0</v>
      </c>
      <c r="BJ319" s="359">
        <f t="shared" ca="1" si="890"/>
        <v>0</v>
      </c>
      <c r="BK319" s="359">
        <f t="shared" ca="1" si="890"/>
        <v>0</v>
      </c>
      <c r="BL319" s="359">
        <f t="shared" ca="1" si="890"/>
        <v>0</v>
      </c>
      <c r="BM319" s="359">
        <f t="shared" ca="1" si="890"/>
        <v>0</v>
      </c>
      <c r="BN319" s="359">
        <f t="shared" ca="1" si="890"/>
        <v>0</v>
      </c>
      <c r="BO319" s="359">
        <f t="shared" ca="1" si="890"/>
        <v>0</v>
      </c>
      <c r="BP319" s="359">
        <f t="shared" ca="1" si="890"/>
        <v>0</v>
      </c>
      <c r="BQ319" s="359">
        <f t="shared" ref="BQ319:CS319" ca="1" si="891">IF(BQ$297="beräknas ej",0,BP319*IF(BQ$298&gt;$D$283,1,IF(BQ$298&lt;=$C$283,$C$282,$D$282))*IFERROR(INDEX($B$288:$E$294,MATCH($A319,$A$288:$A$294,0),MATCH(BQ$298,$B$286:$E$286,1)),0))</f>
        <v>0</v>
      </c>
      <c r="BR319" s="359">
        <f t="shared" ca="1" si="891"/>
        <v>0</v>
      </c>
      <c r="BS319" s="359">
        <f t="shared" ca="1" si="891"/>
        <v>0</v>
      </c>
      <c r="BT319" s="359">
        <f t="shared" ca="1" si="891"/>
        <v>0</v>
      </c>
      <c r="BU319" s="359">
        <f t="shared" si="891"/>
        <v>0</v>
      </c>
      <c r="BV319" s="359">
        <f t="shared" si="891"/>
        <v>0</v>
      </c>
      <c r="BW319" s="359">
        <f t="shared" si="891"/>
        <v>0</v>
      </c>
      <c r="BX319" s="359">
        <f t="shared" si="891"/>
        <v>0</v>
      </c>
      <c r="BY319" s="359">
        <f t="shared" si="891"/>
        <v>0</v>
      </c>
      <c r="BZ319" s="359">
        <f t="shared" si="891"/>
        <v>0</v>
      </c>
      <c r="CA319" s="359">
        <f t="shared" si="891"/>
        <v>0</v>
      </c>
      <c r="CB319" s="359">
        <f t="shared" si="891"/>
        <v>0</v>
      </c>
      <c r="CC319" s="359">
        <f t="shared" si="891"/>
        <v>0</v>
      </c>
      <c r="CD319" s="359">
        <f t="shared" si="891"/>
        <v>0</v>
      </c>
      <c r="CE319" s="359">
        <f t="shared" si="891"/>
        <v>0</v>
      </c>
      <c r="CF319" s="359">
        <f t="shared" si="891"/>
        <v>0</v>
      </c>
      <c r="CG319" s="359">
        <f t="shared" si="891"/>
        <v>0</v>
      </c>
      <c r="CH319" s="359">
        <f t="shared" si="891"/>
        <v>0</v>
      </c>
      <c r="CI319" s="359">
        <f t="shared" si="891"/>
        <v>0</v>
      </c>
      <c r="CJ319" s="359">
        <f t="shared" si="891"/>
        <v>0</v>
      </c>
      <c r="CK319" s="359">
        <f t="shared" si="891"/>
        <v>0</v>
      </c>
      <c r="CL319" s="359">
        <f t="shared" si="891"/>
        <v>0</v>
      </c>
      <c r="CM319" s="359">
        <f t="shared" si="891"/>
        <v>0</v>
      </c>
      <c r="CN319" s="359">
        <f t="shared" si="891"/>
        <v>0</v>
      </c>
      <c r="CO319" s="359">
        <f t="shared" si="891"/>
        <v>0</v>
      </c>
      <c r="CP319" s="359">
        <f t="shared" si="891"/>
        <v>0</v>
      </c>
      <c r="CQ319" s="359">
        <f t="shared" si="891"/>
        <v>0</v>
      </c>
      <c r="CR319" s="359">
        <f t="shared" si="891"/>
        <v>0</v>
      </c>
      <c r="CS319" s="359">
        <f t="shared" si="891"/>
        <v>0</v>
      </c>
    </row>
    <row r="320" spans="1:97" s="367" customFormat="1" x14ac:dyDescent="0.35">
      <c r="A320" s="352">
        <f t="shared" ref="A320:C320" si="892">A180</f>
        <v>0</v>
      </c>
      <c r="B320" s="352" t="str">
        <f t="shared" si="892"/>
        <v>0 0</v>
      </c>
      <c r="C320" s="359">
        <f t="shared" si="892"/>
        <v>0</v>
      </c>
      <c r="D320" s="359">
        <f ca="1">IFERROR('JA basår'!AC28+'JA basår'!AC58,0)</f>
        <v>0</v>
      </c>
      <c r="E320" s="359">
        <f t="shared" ref="E320:BP320" ca="1" si="893">IF(E$297="beräknas ej",0,D320*IF(E$298&gt;$D$283,1,IF(E$298&lt;=$C$283,$C$282,$D$282))*IFERROR(INDEX($B$288:$E$294,MATCH($A320,$A$288:$A$294,0),MATCH(E$298,$B$286:$E$286,1)),0))</f>
        <v>0</v>
      </c>
      <c r="F320" s="359">
        <f t="shared" ca="1" si="893"/>
        <v>0</v>
      </c>
      <c r="G320" s="359">
        <f t="shared" ca="1" si="893"/>
        <v>0</v>
      </c>
      <c r="H320" s="359">
        <f t="shared" ca="1" si="893"/>
        <v>0</v>
      </c>
      <c r="I320" s="359">
        <f t="shared" ca="1" si="893"/>
        <v>0</v>
      </c>
      <c r="J320" s="359">
        <f t="shared" ca="1" si="893"/>
        <v>0</v>
      </c>
      <c r="K320" s="359">
        <f t="shared" ca="1" si="893"/>
        <v>0</v>
      </c>
      <c r="L320" s="359">
        <f t="shared" ca="1" si="893"/>
        <v>0</v>
      </c>
      <c r="M320" s="359">
        <f t="shared" ca="1" si="893"/>
        <v>0</v>
      </c>
      <c r="N320" s="359">
        <f t="shared" ca="1" si="893"/>
        <v>0</v>
      </c>
      <c r="O320" s="359">
        <f t="shared" ca="1" si="893"/>
        <v>0</v>
      </c>
      <c r="P320" s="359">
        <f t="shared" ca="1" si="893"/>
        <v>0</v>
      </c>
      <c r="Q320" s="359">
        <f t="shared" ca="1" si="893"/>
        <v>0</v>
      </c>
      <c r="R320" s="359">
        <f t="shared" ca="1" si="893"/>
        <v>0</v>
      </c>
      <c r="S320" s="359">
        <f t="shared" ca="1" si="893"/>
        <v>0</v>
      </c>
      <c r="T320" s="359">
        <f t="shared" ca="1" si="893"/>
        <v>0</v>
      </c>
      <c r="U320" s="359">
        <f t="shared" ca="1" si="893"/>
        <v>0</v>
      </c>
      <c r="V320" s="359">
        <f t="shared" ca="1" si="893"/>
        <v>0</v>
      </c>
      <c r="W320" s="359">
        <f t="shared" ca="1" si="893"/>
        <v>0</v>
      </c>
      <c r="X320" s="359">
        <f t="shared" ca="1" si="893"/>
        <v>0</v>
      </c>
      <c r="Y320" s="359">
        <f t="shared" ca="1" si="893"/>
        <v>0</v>
      </c>
      <c r="Z320" s="359">
        <f t="shared" ca="1" si="893"/>
        <v>0</v>
      </c>
      <c r="AA320" s="359">
        <f t="shared" ca="1" si="893"/>
        <v>0</v>
      </c>
      <c r="AB320" s="359">
        <f t="shared" ca="1" si="893"/>
        <v>0</v>
      </c>
      <c r="AC320" s="359">
        <f t="shared" ca="1" si="893"/>
        <v>0</v>
      </c>
      <c r="AD320" s="359">
        <f t="shared" ca="1" si="893"/>
        <v>0</v>
      </c>
      <c r="AE320" s="359">
        <f t="shared" ca="1" si="893"/>
        <v>0</v>
      </c>
      <c r="AF320" s="359">
        <f t="shared" ca="1" si="893"/>
        <v>0</v>
      </c>
      <c r="AG320" s="359">
        <f t="shared" ca="1" si="893"/>
        <v>0</v>
      </c>
      <c r="AH320" s="359">
        <f t="shared" ca="1" si="893"/>
        <v>0</v>
      </c>
      <c r="AI320" s="359">
        <f t="shared" ca="1" si="893"/>
        <v>0</v>
      </c>
      <c r="AJ320" s="359">
        <f t="shared" ca="1" si="893"/>
        <v>0</v>
      </c>
      <c r="AK320" s="359">
        <f t="shared" ca="1" si="893"/>
        <v>0</v>
      </c>
      <c r="AL320" s="359">
        <f t="shared" ca="1" si="893"/>
        <v>0</v>
      </c>
      <c r="AM320" s="359">
        <f t="shared" ca="1" si="893"/>
        <v>0</v>
      </c>
      <c r="AN320" s="359">
        <f t="shared" ca="1" si="893"/>
        <v>0</v>
      </c>
      <c r="AO320" s="359">
        <f t="shared" ca="1" si="893"/>
        <v>0</v>
      </c>
      <c r="AP320" s="359">
        <f t="shared" ca="1" si="893"/>
        <v>0</v>
      </c>
      <c r="AQ320" s="359">
        <f t="shared" ca="1" si="893"/>
        <v>0</v>
      </c>
      <c r="AR320" s="359">
        <f t="shared" ca="1" si="893"/>
        <v>0</v>
      </c>
      <c r="AS320" s="359">
        <f t="shared" ca="1" si="893"/>
        <v>0</v>
      </c>
      <c r="AT320" s="359">
        <f t="shared" ca="1" si="893"/>
        <v>0</v>
      </c>
      <c r="AU320" s="359">
        <f t="shared" ca="1" si="893"/>
        <v>0</v>
      </c>
      <c r="AV320" s="359">
        <f t="shared" ca="1" si="893"/>
        <v>0</v>
      </c>
      <c r="AW320" s="359">
        <f t="shared" ca="1" si="893"/>
        <v>0</v>
      </c>
      <c r="AX320" s="359">
        <f t="shared" ca="1" si="893"/>
        <v>0</v>
      </c>
      <c r="AY320" s="359">
        <f t="shared" ca="1" si="893"/>
        <v>0</v>
      </c>
      <c r="AZ320" s="359">
        <f t="shared" ca="1" si="893"/>
        <v>0</v>
      </c>
      <c r="BA320" s="359">
        <f t="shared" ca="1" si="893"/>
        <v>0</v>
      </c>
      <c r="BB320" s="359">
        <f t="shared" ca="1" si="893"/>
        <v>0</v>
      </c>
      <c r="BC320" s="359">
        <f t="shared" ca="1" si="893"/>
        <v>0</v>
      </c>
      <c r="BD320" s="359">
        <f t="shared" ca="1" si="893"/>
        <v>0</v>
      </c>
      <c r="BE320" s="359">
        <f t="shared" ca="1" si="893"/>
        <v>0</v>
      </c>
      <c r="BF320" s="359">
        <f t="shared" ca="1" si="893"/>
        <v>0</v>
      </c>
      <c r="BG320" s="359">
        <f t="shared" ca="1" si="893"/>
        <v>0</v>
      </c>
      <c r="BH320" s="359">
        <f t="shared" ca="1" si="893"/>
        <v>0</v>
      </c>
      <c r="BI320" s="359">
        <f t="shared" ca="1" si="893"/>
        <v>0</v>
      </c>
      <c r="BJ320" s="359">
        <f t="shared" ca="1" si="893"/>
        <v>0</v>
      </c>
      <c r="BK320" s="359">
        <f t="shared" ca="1" si="893"/>
        <v>0</v>
      </c>
      <c r="BL320" s="359">
        <f t="shared" ca="1" si="893"/>
        <v>0</v>
      </c>
      <c r="BM320" s="359">
        <f t="shared" ca="1" si="893"/>
        <v>0</v>
      </c>
      <c r="BN320" s="359">
        <f t="shared" ca="1" si="893"/>
        <v>0</v>
      </c>
      <c r="BO320" s="359">
        <f t="shared" ca="1" si="893"/>
        <v>0</v>
      </c>
      <c r="BP320" s="359">
        <f t="shared" ca="1" si="893"/>
        <v>0</v>
      </c>
      <c r="BQ320" s="359">
        <f t="shared" ref="BQ320:CS320" ca="1" si="894">IF(BQ$297="beräknas ej",0,BP320*IF(BQ$298&gt;$D$283,1,IF(BQ$298&lt;=$C$283,$C$282,$D$282))*IFERROR(INDEX($B$288:$E$294,MATCH($A320,$A$288:$A$294,0),MATCH(BQ$298,$B$286:$E$286,1)),0))</f>
        <v>0</v>
      </c>
      <c r="BR320" s="359">
        <f t="shared" ca="1" si="894"/>
        <v>0</v>
      </c>
      <c r="BS320" s="359">
        <f t="shared" ca="1" si="894"/>
        <v>0</v>
      </c>
      <c r="BT320" s="359">
        <f t="shared" ca="1" si="894"/>
        <v>0</v>
      </c>
      <c r="BU320" s="359">
        <f t="shared" si="894"/>
        <v>0</v>
      </c>
      <c r="BV320" s="359">
        <f t="shared" si="894"/>
        <v>0</v>
      </c>
      <c r="BW320" s="359">
        <f t="shared" si="894"/>
        <v>0</v>
      </c>
      <c r="BX320" s="359">
        <f t="shared" si="894"/>
        <v>0</v>
      </c>
      <c r="BY320" s="359">
        <f t="shared" si="894"/>
        <v>0</v>
      </c>
      <c r="BZ320" s="359">
        <f t="shared" si="894"/>
        <v>0</v>
      </c>
      <c r="CA320" s="359">
        <f t="shared" si="894"/>
        <v>0</v>
      </c>
      <c r="CB320" s="359">
        <f t="shared" si="894"/>
        <v>0</v>
      </c>
      <c r="CC320" s="359">
        <f t="shared" si="894"/>
        <v>0</v>
      </c>
      <c r="CD320" s="359">
        <f t="shared" si="894"/>
        <v>0</v>
      </c>
      <c r="CE320" s="359">
        <f t="shared" si="894"/>
        <v>0</v>
      </c>
      <c r="CF320" s="359">
        <f t="shared" si="894"/>
        <v>0</v>
      </c>
      <c r="CG320" s="359">
        <f t="shared" si="894"/>
        <v>0</v>
      </c>
      <c r="CH320" s="359">
        <f t="shared" si="894"/>
        <v>0</v>
      </c>
      <c r="CI320" s="359">
        <f t="shared" si="894"/>
        <v>0</v>
      </c>
      <c r="CJ320" s="359">
        <f t="shared" si="894"/>
        <v>0</v>
      </c>
      <c r="CK320" s="359">
        <f t="shared" si="894"/>
        <v>0</v>
      </c>
      <c r="CL320" s="359">
        <f t="shared" si="894"/>
        <v>0</v>
      </c>
      <c r="CM320" s="359">
        <f t="shared" si="894"/>
        <v>0</v>
      </c>
      <c r="CN320" s="359">
        <f t="shared" si="894"/>
        <v>0</v>
      </c>
      <c r="CO320" s="359">
        <f t="shared" si="894"/>
        <v>0</v>
      </c>
      <c r="CP320" s="359">
        <f t="shared" si="894"/>
        <v>0</v>
      </c>
      <c r="CQ320" s="359">
        <f t="shared" si="894"/>
        <v>0</v>
      </c>
      <c r="CR320" s="359">
        <f t="shared" si="894"/>
        <v>0</v>
      </c>
      <c r="CS320" s="359">
        <f t="shared" si="894"/>
        <v>0</v>
      </c>
    </row>
    <row r="321" spans="1:97" s="367" customFormat="1" x14ac:dyDescent="0.35">
      <c r="A321" s="352">
        <f t="shared" ref="A321:C321" si="895">A181</f>
        <v>0</v>
      </c>
      <c r="B321" s="352" t="str">
        <f t="shared" si="895"/>
        <v>0 0</v>
      </c>
      <c r="C321" s="359">
        <f t="shared" si="895"/>
        <v>0</v>
      </c>
      <c r="D321" s="359">
        <f ca="1">IFERROR('JA basår'!AC29+'JA basår'!AC59,0)</f>
        <v>0</v>
      </c>
      <c r="E321" s="359">
        <f t="shared" ref="E321:BP321" ca="1" si="896">IF(E$297="beräknas ej",0,D321*IF(E$298&gt;$D$283,1,IF(E$298&lt;=$C$283,$C$282,$D$282))*IFERROR(INDEX($B$288:$E$294,MATCH($A321,$A$288:$A$294,0),MATCH(E$298,$B$286:$E$286,1)),0))</f>
        <v>0</v>
      </c>
      <c r="F321" s="359">
        <f t="shared" ca="1" si="896"/>
        <v>0</v>
      </c>
      <c r="G321" s="359">
        <f t="shared" ca="1" si="896"/>
        <v>0</v>
      </c>
      <c r="H321" s="359">
        <f t="shared" ca="1" si="896"/>
        <v>0</v>
      </c>
      <c r="I321" s="359">
        <f t="shared" ca="1" si="896"/>
        <v>0</v>
      </c>
      <c r="J321" s="359">
        <f t="shared" ca="1" si="896"/>
        <v>0</v>
      </c>
      <c r="K321" s="359">
        <f t="shared" ca="1" si="896"/>
        <v>0</v>
      </c>
      <c r="L321" s="359">
        <f t="shared" ca="1" si="896"/>
        <v>0</v>
      </c>
      <c r="M321" s="359">
        <f t="shared" ca="1" si="896"/>
        <v>0</v>
      </c>
      <c r="N321" s="359">
        <f t="shared" ca="1" si="896"/>
        <v>0</v>
      </c>
      <c r="O321" s="359">
        <f t="shared" ca="1" si="896"/>
        <v>0</v>
      </c>
      <c r="P321" s="359">
        <f t="shared" ca="1" si="896"/>
        <v>0</v>
      </c>
      <c r="Q321" s="359">
        <f t="shared" ca="1" si="896"/>
        <v>0</v>
      </c>
      <c r="R321" s="359">
        <f t="shared" ca="1" si="896"/>
        <v>0</v>
      </c>
      <c r="S321" s="359">
        <f t="shared" ca="1" si="896"/>
        <v>0</v>
      </c>
      <c r="T321" s="359">
        <f t="shared" ca="1" si="896"/>
        <v>0</v>
      </c>
      <c r="U321" s="359">
        <f t="shared" ca="1" si="896"/>
        <v>0</v>
      </c>
      <c r="V321" s="359">
        <f t="shared" ca="1" si="896"/>
        <v>0</v>
      </c>
      <c r="W321" s="359">
        <f t="shared" ca="1" si="896"/>
        <v>0</v>
      </c>
      <c r="X321" s="359">
        <f t="shared" ca="1" si="896"/>
        <v>0</v>
      </c>
      <c r="Y321" s="359">
        <f t="shared" ca="1" si="896"/>
        <v>0</v>
      </c>
      <c r="Z321" s="359">
        <f t="shared" ca="1" si="896"/>
        <v>0</v>
      </c>
      <c r="AA321" s="359">
        <f t="shared" ca="1" si="896"/>
        <v>0</v>
      </c>
      <c r="AB321" s="359">
        <f t="shared" ca="1" si="896"/>
        <v>0</v>
      </c>
      <c r="AC321" s="359">
        <f t="shared" ca="1" si="896"/>
        <v>0</v>
      </c>
      <c r="AD321" s="359">
        <f t="shared" ca="1" si="896"/>
        <v>0</v>
      </c>
      <c r="AE321" s="359">
        <f t="shared" ca="1" si="896"/>
        <v>0</v>
      </c>
      <c r="AF321" s="359">
        <f t="shared" ca="1" si="896"/>
        <v>0</v>
      </c>
      <c r="AG321" s="359">
        <f t="shared" ca="1" si="896"/>
        <v>0</v>
      </c>
      <c r="AH321" s="359">
        <f t="shared" ca="1" si="896"/>
        <v>0</v>
      </c>
      <c r="AI321" s="359">
        <f t="shared" ca="1" si="896"/>
        <v>0</v>
      </c>
      <c r="AJ321" s="359">
        <f t="shared" ca="1" si="896"/>
        <v>0</v>
      </c>
      <c r="AK321" s="359">
        <f t="shared" ca="1" si="896"/>
        <v>0</v>
      </c>
      <c r="AL321" s="359">
        <f t="shared" ca="1" si="896"/>
        <v>0</v>
      </c>
      <c r="AM321" s="359">
        <f t="shared" ca="1" si="896"/>
        <v>0</v>
      </c>
      <c r="AN321" s="359">
        <f t="shared" ca="1" si="896"/>
        <v>0</v>
      </c>
      <c r="AO321" s="359">
        <f t="shared" ca="1" si="896"/>
        <v>0</v>
      </c>
      <c r="AP321" s="359">
        <f t="shared" ca="1" si="896"/>
        <v>0</v>
      </c>
      <c r="AQ321" s="359">
        <f t="shared" ca="1" si="896"/>
        <v>0</v>
      </c>
      <c r="AR321" s="359">
        <f t="shared" ca="1" si="896"/>
        <v>0</v>
      </c>
      <c r="AS321" s="359">
        <f t="shared" ca="1" si="896"/>
        <v>0</v>
      </c>
      <c r="AT321" s="359">
        <f t="shared" ca="1" si="896"/>
        <v>0</v>
      </c>
      <c r="AU321" s="359">
        <f t="shared" ca="1" si="896"/>
        <v>0</v>
      </c>
      <c r="AV321" s="359">
        <f t="shared" ca="1" si="896"/>
        <v>0</v>
      </c>
      <c r="AW321" s="359">
        <f t="shared" ca="1" si="896"/>
        <v>0</v>
      </c>
      <c r="AX321" s="359">
        <f t="shared" ca="1" si="896"/>
        <v>0</v>
      </c>
      <c r="AY321" s="359">
        <f t="shared" ca="1" si="896"/>
        <v>0</v>
      </c>
      <c r="AZ321" s="359">
        <f t="shared" ca="1" si="896"/>
        <v>0</v>
      </c>
      <c r="BA321" s="359">
        <f t="shared" ca="1" si="896"/>
        <v>0</v>
      </c>
      <c r="BB321" s="359">
        <f t="shared" ca="1" si="896"/>
        <v>0</v>
      </c>
      <c r="BC321" s="359">
        <f t="shared" ca="1" si="896"/>
        <v>0</v>
      </c>
      <c r="BD321" s="359">
        <f t="shared" ca="1" si="896"/>
        <v>0</v>
      </c>
      <c r="BE321" s="359">
        <f t="shared" ca="1" si="896"/>
        <v>0</v>
      </c>
      <c r="BF321" s="359">
        <f t="shared" ca="1" si="896"/>
        <v>0</v>
      </c>
      <c r="BG321" s="359">
        <f t="shared" ca="1" si="896"/>
        <v>0</v>
      </c>
      <c r="BH321" s="359">
        <f t="shared" ca="1" si="896"/>
        <v>0</v>
      </c>
      <c r="BI321" s="359">
        <f t="shared" ca="1" si="896"/>
        <v>0</v>
      </c>
      <c r="BJ321" s="359">
        <f t="shared" ca="1" si="896"/>
        <v>0</v>
      </c>
      <c r="BK321" s="359">
        <f t="shared" ca="1" si="896"/>
        <v>0</v>
      </c>
      <c r="BL321" s="359">
        <f t="shared" ca="1" si="896"/>
        <v>0</v>
      </c>
      <c r="BM321" s="359">
        <f t="shared" ca="1" si="896"/>
        <v>0</v>
      </c>
      <c r="BN321" s="359">
        <f t="shared" ca="1" si="896"/>
        <v>0</v>
      </c>
      <c r="BO321" s="359">
        <f t="shared" ca="1" si="896"/>
        <v>0</v>
      </c>
      <c r="BP321" s="359">
        <f t="shared" ca="1" si="896"/>
        <v>0</v>
      </c>
      <c r="BQ321" s="359">
        <f t="shared" ref="BQ321:CS321" ca="1" si="897">IF(BQ$297="beräknas ej",0,BP321*IF(BQ$298&gt;$D$283,1,IF(BQ$298&lt;=$C$283,$C$282,$D$282))*IFERROR(INDEX($B$288:$E$294,MATCH($A321,$A$288:$A$294,0),MATCH(BQ$298,$B$286:$E$286,1)),0))</f>
        <v>0</v>
      </c>
      <c r="BR321" s="359">
        <f t="shared" ca="1" si="897"/>
        <v>0</v>
      </c>
      <c r="BS321" s="359">
        <f t="shared" ca="1" si="897"/>
        <v>0</v>
      </c>
      <c r="BT321" s="359">
        <f t="shared" ca="1" si="897"/>
        <v>0</v>
      </c>
      <c r="BU321" s="359">
        <f t="shared" si="897"/>
        <v>0</v>
      </c>
      <c r="BV321" s="359">
        <f t="shared" si="897"/>
        <v>0</v>
      </c>
      <c r="BW321" s="359">
        <f t="shared" si="897"/>
        <v>0</v>
      </c>
      <c r="BX321" s="359">
        <f t="shared" si="897"/>
        <v>0</v>
      </c>
      <c r="BY321" s="359">
        <f t="shared" si="897"/>
        <v>0</v>
      </c>
      <c r="BZ321" s="359">
        <f t="shared" si="897"/>
        <v>0</v>
      </c>
      <c r="CA321" s="359">
        <f t="shared" si="897"/>
        <v>0</v>
      </c>
      <c r="CB321" s="359">
        <f t="shared" si="897"/>
        <v>0</v>
      </c>
      <c r="CC321" s="359">
        <f t="shared" si="897"/>
        <v>0</v>
      </c>
      <c r="CD321" s="359">
        <f t="shared" si="897"/>
        <v>0</v>
      </c>
      <c r="CE321" s="359">
        <f t="shared" si="897"/>
        <v>0</v>
      </c>
      <c r="CF321" s="359">
        <f t="shared" si="897"/>
        <v>0</v>
      </c>
      <c r="CG321" s="359">
        <f t="shared" si="897"/>
        <v>0</v>
      </c>
      <c r="CH321" s="359">
        <f t="shared" si="897"/>
        <v>0</v>
      </c>
      <c r="CI321" s="359">
        <f t="shared" si="897"/>
        <v>0</v>
      </c>
      <c r="CJ321" s="359">
        <f t="shared" si="897"/>
        <v>0</v>
      </c>
      <c r="CK321" s="359">
        <f t="shared" si="897"/>
        <v>0</v>
      </c>
      <c r="CL321" s="359">
        <f t="shared" si="897"/>
        <v>0</v>
      </c>
      <c r="CM321" s="359">
        <f t="shared" si="897"/>
        <v>0</v>
      </c>
      <c r="CN321" s="359">
        <f t="shared" si="897"/>
        <v>0</v>
      </c>
      <c r="CO321" s="359">
        <f t="shared" si="897"/>
        <v>0</v>
      </c>
      <c r="CP321" s="359">
        <f t="shared" si="897"/>
        <v>0</v>
      </c>
      <c r="CQ321" s="359">
        <f t="shared" si="897"/>
        <v>0</v>
      </c>
      <c r="CR321" s="359">
        <f t="shared" si="897"/>
        <v>0</v>
      </c>
      <c r="CS321" s="359">
        <f t="shared" si="897"/>
        <v>0</v>
      </c>
    </row>
    <row r="322" spans="1:97" s="367" customFormat="1" x14ac:dyDescent="0.35">
      <c r="A322" s="352">
        <f t="shared" ref="A322:C322" si="898">A182</f>
        <v>0</v>
      </c>
      <c r="B322" s="352" t="str">
        <f t="shared" si="898"/>
        <v>0 0</v>
      </c>
      <c r="C322" s="359">
        <f t="shared" si="898"/>
        <v>0</v>
      </c>
      <c r="D322" s="359">
        <f ca="1">IFERROR('JA basår'!AC30+'JA basår'!AC60,0)</f>
        <v>0</v>
      </c>
      <c r="E322" s="359">
        <f t="shared" ref="E322:BP322" ca="1" si="899">IF(E$297="beräknas ej",0,D322*IF(E$298&gt;$D$283,1,IF(E$298&lt;=$C$283,$C$282,$D$282))*IFERROR(INDEX($B$288:$E$294,MATCH($A322,$A$288:$A$294,0),MATCH(E$298,$B$286:$E$286,1)),0))</f>
        <v>0</v>
      </c>
      <c r="F322" s="359">
        <f t="shared" ca="1" si="899"/>
        <v>0</v>
      </c>
      <c r="G322" s="359">
        <f t="shared" ca="1" si="899"/>
        <v>0</v>
      </c>
      <c r="H322" s="359">
        <f t="shared" ca="1" si="899"/>
        <v>0</v>
      </c>
      <c r="I322" s="359">
        <f t="shared" ca="1" si="899"/>
        <v>0</v>
      </c>
      <c r="J322" s="359">
        <f t="shared" ca="1" si="899"/>
        <v>0</v>
      </c>
      <c r="K322" s="359">
        <f t="shared" ca="1" si="899"/>
        <v>0</v>
      </c>
      <c r="L322" s="359">
        <f t="shared" ca="1" si="899"/>
        <v>0</v>
      </c>
      <c r="M322" s="359">
        <f t="shared" ca="1" si="899"/>
        <v>0</v>
      </c>
      <c r="N322" s="359">
        <f t="shared" ca="1" si="899"/>
        <v>0</v>
      </c>
      <c r="O322" s="359">
        <f t="shared" ca="1" si="899"/>
        <v>0</v>
      </c>
      <c r="P322" s="359">
        <f t="shared" ca="1" si="899"/>
        <v>0</v>
      </c>
      <c r="Q322" s="359">
        <f t="shared" ca="1" si="899"/>
        <v>0</v>
      </c>
      <c r="R322" s="359">
        <f t="shared" ca="1" si="899"/>
        <v>0</v>
      </c>
      <c r="S322" s="359">
        <f t="shared" ca="1" si="899"/>
        <v>0</v>
      </c>
      <c r="T322" s="359">
        <f t="shared" ca="1" si="899"/>
        <v>0</v>
      </c>
      <c r="U322" s="359">
        <f t="shared" ca="1" si="899"/>
        <v>0</v>
      </c>
      <c r="V322" s="359">
        <f t="shared" ca="1" si="899"/>
        <v>0</v>
      </c>
      <c r="W322" s="359">
        <f t="shared" ca="1" si="899"/>
        <v>0</v>
      </c>
      <c r="X322" s="359">
        <f t="shared" ca="1" si="899"/>
        <v>0</v>
      </c>
      <c r="Y322" s="359">
        <f t="shared" ca="1" si="899"/>
        <v>0</v>
      </c>
      <c r="Z322" s="359">
        <f t="shared" ca="1" si="899"/>
        <v>0</v>
      </c>
      <c r="AA322" s="359">
        <f t="shared" ca="1" si="899"/>
        <v>0</v>
      </c>
      <c r="AB322" s="359">
        <f t="shared" ca="1" si="899"/>
        <v>0</v>
      </c>
      <c r="AC322" s="359">
        <f t="shared" ca="1" si="899"/>
        <v>0</v>
      </c>
      <c r="AD322" s="359">
        <f t="shared" ca="1" si="899"/>
        <v>0</v>
      </c>
      <c r="AE322" s="359">
        <f t="shared" ca="1" si="899"/>
        <v>0</v>
      </c>
      <c r="AF322" s="359">
        <f t="shared" ca="1" si="899"/>
        <v>0</v>
      </c>
      <c r="AG322" s="359">
        <f t="shared" ca="1" si="899"/>
        <v>0</v>
      </c>
      <c r="AH322" s="359">
        <f t="shared" ca="1" si="899"/>
        <v>0</v>
      </c>
      <c r="AI322" s="359">
        <f t="shared" ca="1" si="899"/>
        <v>0</v>
      </c>
      <c r="AJ322" s="359">
        <f t="shared" ca="1" si="899"/>
        <v>0</v>
      </c>
      <c r="AK322" s="359">
        <f t="shared" ca="1" si="899"/>
        <v>0</v>
      </c>
      <c r="AL322" s="359">
        <f t="shared" ca="1" si="899"/>
        <v>0</v>
      </c>
      <c r="AM322" s="359">
        <f t="shared" ca="1" si="899"/>
        <v>0</v>
      </c>
      <c r="AN322" s="359">
        <f t="shared" ca="1" si="899"/>
        <v>0</v>
      </c>
      <c r="AO322" s="359">
        <f t="shared" ca="1" si="899"/>
        <v>0</v>
      </c>
      <c r="AP322" s="359">
        <f t="shared" ca="1" si="899"/>
        <v>0</v>
      </c>
      <c r="AQ322" s="359">
        <f t="shared" ca="1" si="899"/>
        <v>0</v>
      </c>
      <c r="AR322" s="359">
        <f t="shared" ca="1" si="899"/>
        <v>0</v>
      </c>
      <c r="AS322" s="359">
        <f t="shared" ca="1" si="899"/>
        <v>0</v>
      </c>
      <c r="AT322" s="359">
        <f t="shared" ca="1" si="899"/>
        <v>0</v>
      </c>
      <c r="AU322" s="359">
        <f t="shared" ca="1" si="899"/>
        <v>0</v>
      </c>
      <c r="AV322" s="359">
        <f t="shared" ca="1" si="899"/>
        <v>0</v>
      </c>
      <c r="AW322" s="359">
        <f t="shared" ca="1" si="899"/>
        <v>0</v>
      </c>
      <c r="AX322" s="359">
        <f t="shared" ca="1" si="899"/>
        <v>0</v>
      </c>
      <c r="AY322" s="359">
        <f t="shared" ca="1" si="899"/>
        <v>0</v>
      </c>
      <c r="AZ322" s="359">
        <f t="shared" ca="1" si="899"/>
        <v>0</v>
      </c>
      <c r="BA322" s="359">
        <f t="shared" ca="1" si="899"/>
        <v>0</v>
      </c>
      <c r="BB322" s="359">
        <f t="shared" ca="1" si="899"/>
        <v>0</v>
      </c>
      <c r="BC322" s="359">
        <f t="shared" ca="1" si="899"/>
        <v>0</v>
      </c>
      <c r="BD322" s="359">
        <f t="shared" ca="1" si="899"/>
        <v>0</v>
      </c>
      <c r="BE322" s="359">
        <f t="shared" ca="1" si="899"/>
        <v>0</v>
      </c>
      <c r="BF322" s="359">
        <f t="shared" ca="1" si="899"/>
        <v>0</v>
      </c>
      <c r="BG322" s="359">
        <f t="shared" ca="1" si="899"/>
        <v>0</v>
      </c>
      <c r="BH322" s="359">
        <f t="shared" ca="1" si="899"/>
        <v>0</v>
      </c>
      <c r="BI322" s="359">
        <f t="shared" ca="1" si="899"/>
        <v>0</v>
      </c>
      <c r="BJ322" s="359">
        <f t="shared" ca="1" si="899"/>
        <v>0</v>
      </c>
      <c r="BK322" s="359">
        <f t="shared" ca="1" si="899"/>
        <v>0</v>
      </c>
      <c r="BL322" s="359">
        <f t="shared" ca="1" si="899"/>
        <v>0</v>
      </c>
      <c r="BM322" s="359">
        <f t="shared" ca="1" si="899"/>
        <v>0</v>
      </c>
      <c r="BN322" s="359">
        <f t="shared" ca="1" si="899"/>
        <v>0</v>
      </c>
      <c r="BO322" s="359">
        <f t="shared" ca="1" si="899"/>
        <v>0</v>
      </c>
      <c r="BP322" s="359">
        <f t="shared" ca="1" si="899"/>
        <v>0</v>
      </c>
      <c r="BQ322" s="359">
        <f t="shared" ref="BQ322:CS322" ca="1" si="900">IF(BQ$297="beräknas ej",0,BP322*IF(BQ$298&gt;$D$283,1,IF(BQ$298&lt;=$C$283,$C$282,$D$282))*IFERROR(INDEX($B$288:$E$294,MATCH($A322,$A$288:$A$294,0),MATCH(BQ$298,$B$286:$E$286,1)),0))</f>
        <v>0</v>
      </c>
      <c r="BR322" s="359">
        <f t="shared" ca="1" si="900"/>
        <v>0</v>
      </c>
      <c r="BS322" s="359">
        <f t="shared" ca="1" si="900"/>
        <v>0</v>
      </c>
      <c r="BT322" s="359">
        <f t="shared" ca="1" si="900"/>
        <v>0</v>
      </c>
      <c r="BU322" s="359">
        <f t="shared" si="900"/>
        <v>0</v>
      </c>
      <c r="BV322" s="359">
        <f t="shared" si="900"/>
        <v>0</v>
      </c>
      <c r="BW322" s="359">
        <f t="shared" si="900"/>
        <v>0</v>
      </c>
      <c r="BX322" s="359">
        <f t="shared" si="900"/>
        <v>0</v>
      </c>
      <c r="BY322" s="359">
        <f t="shared" si="900"/>
        <v>0</v>
      </c>
      <c r="BZ322" s="359">
        <f t="shared" si="900"/>
        <v>0</v>
      </c>
      <c r="CA322" s="359">
        <f t="shared" si="900"/>
        <v>0</v>
      </c>
      <c r="CB322" s="359">
        <f t="shared" si="900"/>
        <v>0</v>
      </c>
      <c r="CC322" s="359">
        <f t="shared" si="900"/>
        <v>0</v>
      </c>
      <c r="CD322" s="359">
        <f t="shared" si="900"/>
        <v>0</v>
      </c>
      <c r="CE322" s="359">
        <f t="shared" si="900"/>
        <v>0</v>
      </c>
      <c r="CF322" s="359">
        <f t="shared" si="900"/>
        <v>0</v>
      </c>
      <c r="CG322" s="359">
        <f t="shared" si="900"/>
        <v>0</v>
      </c>
      <c r="CH322" s="359">
        <f t="shared" si="900"/>
        <v>0</v>
      </c>
      <c r="CI322" s="359">
        <f t="shared" si="900"/>
        <v>0</v>
      </c>
      <c r="CJ322" s="359">
        <f t="shared" si="900"/>
        <v>0</v>
      </c>
      <c r="CK322" s="359">
        <f t="shared" si="900"/>
        <v>0</v>
      </c>
      <c r="CL322" s="359">
        <f t="shared" si="900"/>
        <v>0</v>
      </c>
      <c r="CM322" s="359">
        <f t="shared" si="900"/>
        <v>0</v>
      </c>
      <c r="CN322" s="359">
        <f t="shared" si="900"/>
        <v>0</v>
      </c>
      <c r="CO322" s="359">
        <f t="shared" si="900"/>
        <v>0</v>
      </c>
      <c r="CP322" s="359">
        <f t="shared" si="900"/>
        <v>0</v>
      </c>
      <c r="CQ322" s="359">
        <f t="shared" si="900"/>
        <v>0</v>
      </c>
      <c r="CR322" s="359">
        <f t="shared" si="900"/>
        <v>0</v>
      </c>
      <c r="CS322" s="359">
        <f t="shared" si="900"/>
        <v>0</v>
      </c>
    </row>
    <row r="323" spans="1:97" s="367" customFormat="1" x14ac:dyDescent="0.35">
      <c r="A323" s="352">
        <f t="shared" ref="A323:C323" si="901">A183</f>
        <v>0</v>
      </c>
      <c r="B323" s="352" t="str">
        <f t="shared" si="901"/>
        <v>0 0</v>
      </c>
      <c r="C323" s="359">
        <f t="shared" si="901"/>
        <v>0</v>
      </c>
      <c r="D323" s="359">
        <f ca="1">IFERROR('JA basår'!AC31+'JA basår'!AC61,0)</f>
        <v>0</v>
      </c>
      <c r="E323" s="359">
        <f t="shared" ref="E323:BP323" ca="1" si="902">IF(E$297="beräknas ej",0,D323*IF(E$298&gt;$D$283,1,IF(E$298&lt;=$C$283,$C$282,$D$282))*IFERROR(INDEX($B$288:$E$294,MATCH($A323,$A$288:$A$294,0),MATCH(E$298,$B$286:$E$286,1)),0))</f>
        <v>0</v>
      </c>
      <c r="F323" s="359">
        <f t="shared" ca="1" si="902"/>
        <v>0</v>
      </c>
      <c r="G323" s="359">
        <f t="shared" ca="1" si="902"/>
        <v>0</v>
      </c>
      <c r="H323" s="359">
        <f t="shared" ca="1" si="902"/>
        <v>0</v>
      </c>
      <c r="I323" s="359">
        <f t="shared" ca="1" si="902"/>
        <v>0</v>
      </c>
      <c r="J323" s="359">
        <f t="shared" ca="1" si="902"/>
        <v>0</v>
      </c>
      <c r="K323" s="359">
        <f t="shared" ca="1" si="902"/>
        <v>0</v>
      </c>
      <c r="L323" s="359">
        <f t="shared" ca="1" si="902"/>
        <v>0</v>
      </c>
      <c r="M323" s="359">
        <f t="shared" ca="1" si="902"/>
        <v>0</v>
      </c>
      <c r="N323" s="359">
        <f t="shared" ca="1" si="902"/>
        <v>0</v>
      </c>
      <c r="O323" s="359">
        <f t="shared" ca="1" si="902"/>
        <v>0</v>
      </c>
      <c r="P323" s="359">
        <f t="shared" ca="1" si="902"/>
        <v>0</v>
      </c>
      <c r="Q323" s="359">
        <f t="shared" ca="1" si="902"/>
        <v>0</v>
      </c>
      <c r="R323" s="359">
        <f t="shared" ca="1" si="902"/>
        <v>0</v>
      </c>
      <c r="S323" s="359">
        <f t="shared" ca="1" si="902"/>
        <v>0</v>
      </c>
      <c r="T323" s="359">
        <f t="shared" ca="1" si="902"/>
        <v>0</v>
      </c>
      <c r="U323" s="359">
        <f t="shared" ca="1" si="902"/>
        <v>0</v>
      </c>
      <c r="V323" s="359">
        <f t="shared" ca="1" si="902"/>
        <v>0</v>
      </c>
      <c r="W323" s="359">
        <f t="shared" ca="1" si="902"/>
        <v>0</v>
      </c>
      <c r="X323" s="359">
        <f t="shared" ca="1" si="902"/>
        <v>0</v>
      </c>
      <c r="Y323" s="359">
        <f t="shared" ca="1" si="902"/>
        <v>0</v>
      </c>
      <c r="Z323" s="359">
        <f t="shared" ca="1" si="902"/>
        <v>0</v>
      </c>
      <c r="AA323" s="359">
        <f t="shared" ca="1" si="902"/>
        <v>0</v>
      </c>
      <c r="AB323" s="359">
        <f t="shared" ca="1" si="902"/>
        <v>0</v>
      </c>
      <c r="AC323" s="359">
        <f t="shared" ca="1" si="902"/>
        <v>0</v>
      </c>
      <c r="AD323" s="359">
        <f t="shared" ca="1" si="902"/>
        <v>0</v>
      </c>
      <c r="AE323" s="359">
        <f t="shared" ca="1" si="902"/>
        <v>0</v>
      </c>
      <c r="AF323" s="359">
        <f t="shared" ca="1" si="902"/>
        <v>0</v>
      </c>
      <c r="AG323" s="359">
        <f t="shared" ca="1" si="902"/>
        <v>0</v>
      </c>
      <c r="AH323" s="359">
        <f t="shared" ca="1" si="902"/>
        <v>0</v>
      </c>
      <c r="AI323" s="359">
        <f t="shared" ca="1" si="902"/>
        <v>0</v>
      </c>
      <c r="AJ323" s="359">
        <f t="shared" ca="1" si="902"/>
        <v>0</v>
      </c>
      <c r="AK323" s="359">
        <f t="shared" ca="1" si="902"/>
        <v>0</v>
      </c>
      <c r="AL323" s="359">
        <f t="shared" ca="1" si="902"/>
        <v>0</v>
      </c>
      <c r="AM323" s="359">
        <f t="shared" ca="1" si="902"/>
        <v>0</v>
      </c>
      <c r="AN323" s="359">
        <f t="shared" ca="1" si="902"/>
        <v>0</v>
      </c>
      <c r="AO323" s="359">
        <f t="shared" ca="1" si="902"/>
        <v>0</v>
      </c>
      <c r="AP323" s="359">
        <f t="shared" ca="1" si="902"/>
        <v>0</v>
      </c>
      <c r="AQ323" s="359">
        <f t="shared" ca="1" si="902"/>
        <v>0</v>
      </c>
      <c r="AR323" s="359">
        <f t="shared" ca="1" si="902"/>
        <v>0</v>
      </c>
      <c r="AS323" s="359">
        <f t="shared" ca="1" si="902"/>
        <v>0</v>
      </c>
      <c r="AT323" s="359">
        <f t="shared" ca="1" si="902"/>
        <v>0</v>
      </c>
      <c r="AU323" s="359">
        <f t="shared" ca="1" si="902"/>
        <v>0</v>
      </c>
      <c r="AV323" s="359">
        <f t="shared" ca="1" si="902"/>
        <v>0</v>
      </c>
      <c r="AW323" s="359">
        <f t="shared" ca="1" si="902"/>
        <v>0</v>
      </c>
      <c r="AX323" s="359">
        <f t="shared" ca="1" si="902"/>
        <v>0</v>
      </c>
      <c r="AY323" s="359">
        <f t="shared" ca="1" si="902"/>
        <v>0</v>
      </c>
      <c r="AZ323" s="359">
        <f t="shared" ca="1" si="902"/>
        <v>0</v>
      </c>
      <c r="BA323" s="359">
        <f t="shared" ca="1" si="902"/>
        <v>0</v>
      </c>
      <c r="BB323" s="359">
        <f t="shared" ca="1" si="902"/>
        <v>0</v>
      </c>
      <c r="BC323" s="359">
        <f t="shared" ca="1" si="902"/>
        <v>0</v>
      </c>
      <c r="BD323" s="359">
        <f t="shared" ca="1" si="902"/>
        <v>0</v>
      </c>
      <c r="BE323" s="359">
        <f t="shared" ca="1" si="902"/>
        <v>0</v>
      </c>
      <c r="BF323" s="359">
        <f t="shared" ca="1" si="902"/>
        <v>0</v>
      </c>
      <c r="BG323" s="359">
        <f t="shared" ca="1" si="902"/>
        <v>0</v>
      </c>
      <c r="BH323" s="359">
        <f t="shared" ca="1" si="902"/>
        <v>0</v>
      </c>
      <c r="BI323" s="359">
        <f t="shared" ca="1" si="902"/>
        <v>0</v>
      </c>
      <c r="BJ323" s="359">
        <f t="shared" ca="1" si="902"/>
        <v>0</v>
      </c>
      <c r="BK323" s="359">
        <f t="shared" ca="1" si="902"/>
        <v>0</v>
      </c>
      <c r="BL323" s="359">
        <f t="shared" ca="1" si="902"/>
        <v>0</v>
      </c>
      <c r="BM323" s="359">
        <f t="shared" ca="1" si="902"/>
        <v>0</v>
      </c>
      <c r="BN323" s="359">
        <f t="shared" ca="1" si="902"/>
        <v>0</v>
      </c>
      <c r="BO323" s="359">
        <f t="shared" ca="1" si="902"/>
        <v>0</v>
      </c>
      <c r="BP323" s="359">
        <f t="shared" ca="1" si="902"/>
        <v>0</v>
      </c>
      <c r="BQ323" s="359">
        <f t="shared" ref="BQ323:CS323" ca="1" si="903">IF(BQ$297="beräknas ej",0,BP323*IF(BQ$298&gt;$D$283,1,IF(BQ$298&lt;=$C$283,$C$282,$D$282))*IFERROR(INDEX($B$288:$E$294,MATCH($A323,$A$288:$A$294,0),MATCH(BQ$298,$B$286:$E$286,1)),0))</f>
        <v>0</v>
      </c>
      <c r="BR323" s="359">
        <f t="shared" ca="1" si="903"/>
        <v>0</v>
      </c>
      <c r="BS323" s="359">
        <f t="shared" ca="1" si="903"/>
        <v>0</v>
      </c>
      <c r="BT323" s="359">
        <f t="shared" ca="1" si="903"/>
        <v>0</v>
      </c>
      <c r="BU323" s="359">
        <f t="shared" si="903"/>
        <v>0</v>
      </c>
      <c r="BV323" s="359">
        <f t="shared" si="903"/>
        <v>0</v>
      </c>
      <c r="BW323" s="359">
        <f t="shared" si="903"/>
        <v>0</v>
      </c>
      <c r="BX323" s="359">
        <f t="shared" si="903"/>
        <v>0</v>
      </c>
      <c r="BY323" s="359">
        <f t="shared" si="903"/>
        <v>0</v>
      </c>
      <c r="BZ323" s="359">
        <f t="shared" si="903"/>
        <v>0</v>
      </c>
      <c r="CA323" s="359">
        <f t="shared" si="903"/>
        <v>0</v>
      </c>
      <c r="CB323" s="359">
        <f t="shared" si="903"/>
        <v>0</v>
      </c>
      <c r="CC323" s="359">
        <f t="shared" si="903"/>
        <v>0</v>
      </c>
      <c r="CD323" s="359">
        <f t="shared" si="903"/>
        <v>0</v>
      </c>
      <c r="CE323" s="359">
        <f t="shared" si="903"/>
        <v>0</v>
      </c>
      <c r="CF323" s="359">
        <f t="shared" si="903"/>
        <v>0</v>
      </c>
      <c r="CG323" s="359">
        <f t="shared" si="903"/>
        <v>0</v>
      </c>
      <c r="CH323" s="359">
        <f t="shared" si="903"/>
        <v>0</v>
      </c>
      <c r="CI323" s="359">
        <f t="shared" si="903"/>
        <v>0</v>
      </c>
      <c r="CJ323" s="359">
        <f t="shared" si="903"/>
        <v>0</v>
      </c>
      <c r="CK323" s="359">
        <f t="shared" si="903"/>
        <v>0</v>
      </c>
      <c r="CL323" s="359">
        <f t="shared" si="903"/>
        <v>0</v>
      </c>
      <c r="CM323" s="359">
        <f t="shared" si="903"/>
        <v>0</v>
      </c>
      <c r="CN323" s="359">
        <f t="shared" si="903"/>
        <v>0</v>
      </c>
      <c r="CO323" s="359">
        <f t="shared" si="903"/>
        <v>0</v>
      </c>
      <c r="CP323" s="359">
        <f t="shared" si="903"/>
        <v>0</v>
      </c>
      <c r="CQ323" s="359">
        <f t="shared" si="903"/>
        <v>0</v>
      </c>
      <c r="CR323" s="359">
        <f t="shared" si="903"/>
        <v>0</v>
      </c>
      <c r="CS323" s="359">
        <f t="shared" si="903"/>
        <v>0</v>
      </c>
    </row>
    <row r="324" spans="1:97" s="370" customFormat="1" x14ac:dyDescent="0.35">
      <c r="A324" s="362"/>
      <c r="B324" s="362"/>
      <c r="C324" s="362"/>
      <c r="D324" s="363">
        <f ca="1">SUM(D299:D323)</f>
        <v>0</v>
      </c>
      <c r="E324" s="363">
        <f t="shared" ref="E324:BP324" ca="1" si="904">SUM(E299:E323)</f>
        <v>0</v>
      </c>
      <c r="F324" s="363">
        <f t="shared" ca="1" si="904"/>
        <v>0</v>
      </c>
      <c r="G324" s="363">
        <f t="shared" ca="1" si="904"/>
        <v>0</v>
      </c>
      <c r="H324" s="363">
        <f t="shared" ca="1" si="904"/>
        <v>0</v>
      </c>
      <c r="I324" s="363">
        <f t="shared" ca="1" si="904"/>
        <v>0</v>
      </c>
      <c r="J324" s="363">
        <f t="shared" ca="1" si="904"/>
        <v>0</v>
      </c>
      <c r="K324" s="363">
        <f t="shared" ca="1" si="904"/>
        <v>0</v>
      </c>
      <c r="L324" s="363">
        <f t="shared" ca="1" si="904"/>
        <v>0</v>
      </c>
      <c r="M324" s="363">
        <f t="shared" ca="1" si="904"/>
        <v>0</v>
      </c>
      <c r="N324" s="363">
        <f t="shared" ca="1" si="904"/>
        <v>0</v>
      </c>
      <c r="O324" s="363">
        <f t="shared" ca="1" si="904"/>
        <v>0</v>
      </c>
      <c r="P324" s="363">
        <f t="shared" ca="1" si="904"/>
        <v>0</v>
      </c>
      <c r="Q324" s="363">
        <f t="shared" ca="1" si="904"/>
        <v>0</v>
      </c>
      <c r="R324" s="363">
        <f t="shared" ca="1" si="904"/>
        <v>0</v>
      </c>
      <c r="S324" s="363">
        <f t="shared" ca="1" si="904"/>
        <v>0</v>
      </c>
      <c r="T324" s="363">
        <f t="shared" ca="1" si="904"/>
        <v>0</v>
      </c>
      <c r="U324" s="363">
        <f t="shared" ca="1" si="904"/>
        <v>0</v>
      </c>
      <c r="V324" s="363">
        <f t="shared" ca="1" si="904"/>
        <v>0</v>
      </c>
      <c r="W324" s="363">
        <f t="shared" ca="1" si="904"/>
        <v>0</v>
      </c>
      <c r="X324" s="363">
        <f t="shared" ca="1" si="904"/>
        <v>0</v>
      </c>
      <c r="Y324" s="363">
        <f t="shared" ca="1" si="904"/>
        <v>0</v>
      </c>
      <c r="Z324" s="363">
        <f t="shared" ca="1" si="904"/>
        <v>0</v>
      </c>
      <c r="AA324" s="363">
        <f t="shared" ca="1" si="904"/>
        <v>0</v>
      </c>
      <c r="AB324" s="363">
        <f t="shared" ca="1" si="904"/>
        <v>0</v>
      </c>
      <c r="AC324" s="363">
        <f t="shared" ca="1" si="904"/>
        <v>0</v>
      </c>
      <c r="AD324" s="363">
        <f t="shared" ca="1" si="904"/>
        <v>0</v>
      </c>
      <c r="AE324" s="363">
        <f t="shared" ca="1" si="904"/>
        <v>0</v>
      </c>
      <c r="AF324" s="363">
        <f t="shared" ca="1" si="904"/>
        <v>0</v>
      </c>
      <c r="AG324" s="363">
        <f t="shared" ca="1" si="904"/>
        <v>0</v>
      </c>
      <c r="AH324" s="363">
        <f t="shared" ca="1" si="904"/>
        <v>0</v>
      </c>
      <c r="AI324" s="363">
        <f t="shared" ca="1" si="904"/>
        <v>0</v>
      </c>
      <c r="AJ324" s="363">
        <f t="shared" ca="1" si="904"/>
        <v>0</v>
      </c>
      <c r="AK324" s="363">
        <f t="shared" ca="1" si="904"/>
        <v>0</v>
      </c>
      <c r="AL324" s="363">
        <f t="shared" ca="1" si="904"/>
        <v>0</v>
      </c>
      <c r="AM324" s="363">
        <f t="shared" ca="1" si="904"/>
        <v>0</v>
      </c>
      <c r="AN324" s="363">
        <f t="shared" ca="1" si="904"/>
        <v>0</v>
      </c>
      <c r="AO324" s="363">
        <f t="shared" ca="1" si="904"/>
        <v>0</v>
      </c>
      <c r="AP324" s="363">
        <f t="shared" ca="1" si="904"/>
        <v>0</v>
      </c>
      <c r="AQ324" s="363">
        <f t="shared" ca="1" si="904"/>
        <v>0</v>
      </c>
      <c r="AR324" s="363">
        <f t="shared" ca="1" si="904"/>
        <v>0</v>
      </c>
      <c r="AS324" s="363">
        <f t="shared" ca="1" si="904"/>
        <v>0</v>
      </c>
      <c r="AT324" s="363">
        <f t="shared" ca="1" si="904"/>
        <v>0</v>
      </c>
      <c r="AU324" s="363">
        <f t="shared" ca="1" si="904"/>
        <v>0</v>
      </c>
      <c r="AV324" s="363">
        <f t="shared" ca="1" si="904"/>
        <v>0</v>
      </c>
      <c r="AW324" s="363">
        <f t="shared" ca="1" si="904"/>
        <v>0</v>
      </c>
      <c r="AX324" s="363">
        <f t="shared" ca="1" si="904"/>
        <v>0</v>
      </c>
      <c r="AY324" s="363">
        <f t="shared" ca="1" si="904"/>
        <v>0</v>
      </c>
      <c r="AZ324" s="363">
        <f t="shared" ca="1" si="904"/>
        <v>0</v>
      </c>
      <c r="BA324" s="363">
        <f t="shared" ca="1" si="904"/>
        <v>0</v>
      </c>
      <c r="BB324" s="363">
        <f t="shared" ca="1" si="904"/>
        <v>0</v>
      </c>
      <c r="BC324" s="363">
        <f t="shared" ca="1" si="904"/>
        <v>0</v>
      </c>
      <c r="BD324" s="363">
        <f t="shared" ca="1" si="904"/>
        <v>0</v>
      </c>
      <c r="BE324" s="363">
        <f t="shared" ca="1" si="904"/>
        <v>0</v>
      </c>
      <c r="BF324" s="363">
        <f t="shared" ca="1" si="904"/>
        <v>0</v>
      </c>
      <c r="BG324" s="363">
        <f t="shared" ca="1" si="904"/>
        <v>0</v>
      </c>
      <c r="BH324" s="363">
        <f t="shared" ca="1" si="904"/>
        <v>0</v>
      </c>
      <c r="BI324" s="363">
        <f t="shared" ca="1" si="904"/>
        <v>0</v>
      </c>
      <c r="BJ324" s="363">
        <f t="shared" ca="1" si="904"/>
        <v>0</v>
      </c>
      <c r="BK324" s="363">
        <f t="shared" ca="1" si="904"/>
        <v>0</v>
      </c>
      <c r="BL324" s="363">
        <f t="shared" ca="1" si="904"/>
        <v>0</v>
      </c>
      <c r="BM324" s="363">
        <f t="shared" ca="1" si="904"/>
        <v>0</v>
      </c>
      <c r="BN324" s="363">
        <f t="shared" ca="1" si="904"/>
        <v>0</v>
      </c>
      <c r="BO324" s="363">
        <f t="shared" ca="1" si="904"/>
        <v>0</v>
      </c>
      <c r="BP324" s="363">
        <f t="shared" ca="1" si="904"/>
        <v>0</v>
      </c>
      <c r="BQ324" s="363">
        <f t="shared" ref="BQ324:CS324" ca="1" si="905">SUM(BQ299:BQ323)</f>
        <v>0</v>
      </c>
      <c r="BR324" s="363">
        <f t="shared" ca="1" si="905"/>
        <v>0</v>
      </c>
      <c r="BS324" s="363">
        <f t="shared" ca="1" si="905"/>
        <v>0</v>
      </c>
      <c r="BT324" s="363">
        <f t="shared" ca="1" si="905"/>
        <v>0</v>
      </c>
      <c r="BU324" s="363">
        <f t="shared" si="905"/>
        <v>0</v>
      </c>
      <c r="BV324" s="363">
        <f t="shared" si="905"/>
        <v>0</v>
      </c>
      <c r="BW324" s="363">
        <f t="shared" si="905"/>
        <v>0</v>
      </c>
      <c r="BX324" s="363">
        <f t="shared" si="905"/>
        <v>0</v>
      </c>
      <c r="BY324" s="363">
        <f t="shared" si="905"/>
        <v>0</v>
      </c>
      <c r="BZ324" s="363">
        <f t="shared" si="905"/>
        <v>0</v>
      </c>
      <c r="CA324" s="363">
        <f t="shared" si="905"/>
        <v>0</v>
      </c>
      <c r="CB324" s="363">
        <f t="shared" si="905"/>
        <v>0</v>
      </c>
      <c r="CC324" s="363">
        <f t="shared" si="905"/>
        <v>0</v>
      </c>
      <c r="CD324" s="363">
        <f t="shared" si="905"/>
        <v>0</v>
      </c>
      <c r="CE324" s="363">
        <f t="shared" si="905"/>
        <v>0</v>
      </c>
      <c r="CF324" s="363">
        <f t="shared" si="905"/>
        <v>0</v>
      </c>
      <c r="CG324" s="363">
        <f t="shared" si="905"/>
        <v>0</v>
      </c>
      <c r="CH324" s="363">
        <f t="shared" si="905"/>
        <v>0</v>
      </c>
      <c r="CI324" s="363">
        <f t="shared" si="905"/>
        <v>0</v>
      </c>
      <c r="CJ324" s="363">
        <f t="shared" si="905"/>
        <v>0</v>
      </c>
      <c r="CK324" s="363">
        <f t="shared" si="905"/>
        <v>0</v>
      </c>
      <c r="CL324" s="363">
        <f t="shared" si="905"/>
        <v>0</v>
      </c>
      <c r="CM324" s="363">
        <f t="shared" si="905"/>
        <v>0</v>
      </c>
      <c r="CN324" s="363">
        <f t="shared" si="905"/>
        <v>0</v>
      </c>
      <c r="CO324" s="363">
        <f t="shared" si="905"/>
        <v>0</v>
      </c>
      <c r="CP324" s="363">
        <f t="shared" si="905"/>
        <v>0</v>
      </c>
      <c r="CQ324" s="363">
        <f t="shared" si="905"/>
        <v>0</v>
      </c>
      <c r="CR324" s="363">
        <f t="shared" si="905"/>
        <v>0</v>
      </c>
      <c r="CS324" s="363">
        <f t="shared" si="905"/>
        <v>0</v>
      </c>
    </row>
    <row r="325" spans="1:97" s="367" customFormat="1" x14ac:dyDescent="0.35">
      <c r="A325" s="352"/>
      <c r="B325" s="352"/>
      <c r="C325" s="352"/>
      <c r="D325" s="352"/>
      <c r="E325" s="352"/>
      <c r="F325" s="352"/>
      <c r="G325" s="352"/>
      <c r="H325" s="352"/>
      <c r="I325" s="352"/>
      <c r="J325" s="352"/>
      <c r="K325" s="352"/>
      <c r="L325" s="352"/>
      <c r="M325" s="352"/>
      <c r="N325" s="352"/>
      <c r="O325" s="352"/>
      <c r="P325" s="352"/>
      <c r="Q325" s="352"/>
      <c r="R325" s="352"/>
      <c r="S325" s="352"/>
      <c r="T325" s="352"/>
      <c r="U325" s="352"/>
      <c r="V325" s="352"/>
      <c r="W325" s="352"/>
      <c r="X325" s="352"/>
      <c r="Y325" s="352"/>
      <c r="Z325" s="352"/>
      <c r="AA325" s="352"/>
      <c r="AB325" s="352"/>
      <c r="AC325" s="352"/>
      <c r="AD325" s="352"/>
      <c r="AE325" s="352"/>
      <c r="AF325" s="352"/>
      <c r="AG325" s="352"/>
      <c r="AH325" s="352"/>
      <c r="AI325" s="352"/>
      <c r="AJ325" s="352"/>
      <c r="AK325" s="352"/>
      <c r="AL325" s="352"/>
      <c r="AM325" s="352"/>
      <c r="AN325" s="352"/>
      <c r="AO325" s="352"/>
      <c r="AP325" s="352"/>
      <c r="AQ325" s="352"/>
      <c r="AR325" s="352"/>
      <c r="AS325" s="352"/>
      <c r="AT325" s="352"/>
      <c r="AU325" s="352"/>
      <c r="AV325" s="352"/>
      <c r="AW325" s="352"/>
      <c r="AX325" s="352"/>
      <c r="AY325" s="352"/>
      <c r="AZ325" s="352"/>
      <c r="BA325" s="352"/>
      <c r="BB325" s="352"/>
      <c r="BC325" s="352"/>
      <c r="BD325" s="352"/>
      <c r="BE325" s="352"/>
      <c r="BF325" s="352"/>
      <c r="BG325" s="352"/>
      <c r="BH325" s="352"/>
      <c r="BI325" s="352"/>
      <c r="BJ325" s="352"/>
      <c r="BK325" s="352"/>
      <c r="BL325" s="352"/>
      <c r="BM325" s="352"/>
      <c r="BN325" s="352"/>
      <c r="BO325" s="352"/>
      <c r="BP325" s="352"/>
      <c r="BQ325" s="352"/>
      <c r="BR325" s="352"/>
      <c r="BS325" s="352"/>
      <c r="BT325" s="352"/>
      <c r="BU325" s="352"/>
      <c r="BV325" s="352"/>
      <c r="BW325" s="352"/>
      <c r="BX325" s="352"/>
      <c r="BY325" s="352"/>
      <c r="BZ325" s="352"/>
      <c r="CA325" s="352"/>
      <c r="CB325" s="352"/>
      <c r="CC325" s="352"/>
      <c r="CD325" s="352"/>
      <c r="CE325" s="352"/>
      <c r="CF325" s="352"/>
      <c r="CG325" s="352"/>
      <c r="CH325" s="352"/>
      <c r="CI325" s="352"/>
      <c r="CJ325" s="352"/>
      <c r="CK325" s="352"/>
      <c r="CL325" s="352"/>
      <c r="CM325" s="352"/>
      <c r="CN325" s="352"/>
      <c r="CO325" s="352"/>
    </row>
    <row r="326" spans="1:97" s="367" customFormat="1" x14ac:dyDescent="0.35">
      <c r="A326" s="352"/>
      <c r="B326" s="352"/>
      <c r="C326" s="352"/>
      <c r="D326" s="352"/>
      <c r="E326" s="352"/>
      <c r="F326" s="352"/>
      <c r="G326" s="352"/>
      <c r="H326" s="352"/>
      <c r="I326" s="352"/>
      <c r="J326" s="352"/>
      <c r="K326" s="352"/>
      <c r="L326" s="352"/>
      <c r="M326" s="352"/>
      <c r="N326" s="352"/>
      <c r="O326" s="352"/>
      <c r="P326" s="352"/>
      <c r="Q326" s="352"/>
      <c r="R326" s="352"/>
      <c r="S326" s="352"/>
      <c r="T326" s="352"/>
      <c r="U326" s="352"/>
      <c r="V326" s="352"/>
      <c r="W326" s="352"/>
      <c r="X326" s="352"/>
      <c r="Y326" s="352"/>
      <c r="Z326" s="352"/>
      <c r="AA326" s="352"/>
      <c r="AB326" s="352"/>
      <c r="AC326" s="352"/>
      <c r="AD326" s="352"/>
      <c r="AE326" s="352"/>
      <c r="AF326" s="352"/>
      <c r="AG326" s="352"/>
      <c r="AH326" s="352"/>
      <c r="AI326" s="352"/>
      <c r="AJ326" s="352"/>
      <c r="AK326" s="352"/>
      <c r="AL326" s="352"/>
      <c r="AM326" s="352"/>
      <c r="AN326" s="352"/>
      <c r="AO326" s="352"/>
      <c r="AP326" s="352"/>
      <c r="AQ326" s="352"/>
      <c r="AR326" s="352"/>
      <c r="AS326" s="352"/>
      <c r="AT326" s="352"/>
      <c r="AU326" s="352"/>
      <c r="AV326" s="352"/>
      <c r="AW326" s="352"/>
      <c r="AX326" s="352"/>
      <c r="AY326" s="352"/>
      <c r="AZ326" s="352"/>
      <c r="BA326" s="352"/>
      <c r="BB326" s="352"/>
      <c r="BC326" s="352"/>
      <c r="BD326" s="352"/>
      <c r="BE326" s="352"/>
      <c r="BF326" s="352"/>
      <c r="BG326" s="352"/>
      <c r="BH326" s="352"/>
      <c r="BI326" s="352"/>
      <c r="BJ326" s="352"/>
      <c r="BK326" s="352"/>
      <c r="BL326" s="352"/>
      <c r="BM326" s="352"/>
      <c r="BN326" s="352"/>
      <c r="BO326" s="352"/>
      <c r="BP326" s="352"/>
      <c r="BQ326" s="352"/>
      <c r="BR326" s="352"/>
      <c r="BS326" s="352"/>
      <c r="BT326" s="352"/>
      <c r="BU326" s="352"/>
      <c r="BV326" s="352"/>
      <c r="BW326" s="352"/>
      <c r="BX326" s="352"/>
      <c r="BY326" s="352"/>
      <c r="BZ326" s="352"/>
      <c r="CA326" s="352"/>
      <c r="CB326" s="352"/>
      <c r="CC326" s="352"/>
      <c r="CD326" s="352"/>
      <c r="CE326" s="352"/>
      <c r="CF326" s="352"/>
      <c r="CG326" s="352"/>
      <c r="CH326" s="352"/>
      <c r="CI326" s="352"/>
      <c r="CJ326" s="352"/>
      <c r="CK326" s="352"/>
      <c r="CL326" s="352"/>
      <c r="CM326" s="352"/>
      <c r="CN326" s="352"/>
      <c r="CO326" s="352"/>
    </row>
    <row r="327" spans="1:97" s="367" customFormat="1" ht="15.5" x14ac:dyDescent="0.35">
      <c r="A327" s="361" t="s">
        <v>10</v>
      </c>
      <c r="C327" s="352"/>
      <c r="D327" s="352"/>
      <c r="E327" s="352"/>
      <c r="F327" s="352"/>
      <c r="G327" s="360" t="str">
        <f>G296</f>
        <v>Tabellen visar årliga volymberoende lastning- och lossningskostnader för respektive fartygsklass. Kostnaderna är dels uppräknade med antagen uppräkningsfaktor avseende lastning- och lossningskostnader, dels uppräknad med godsprognosen (vilken ökar antalet anlöp per år).</v>
      </c>
      <c r="H327" s="352"/>
      <c r="I327" s="352"/>
      <c r="J327" s="352"/>
      <c r="K327" s="352"/>
      <c r="L327" s="352"/>
      <c r="M327" s="352"/>
      <c r="N327" s="352"/>
      <c r="O327" s="352"/>
      <c r="P327" s="352"/>
      <c r="Q327" s="352"/>
      <c r="R327" s="352"/>
      <c r="S327" s="352"/>
      <c r="T327" s="352"/>
      <c r="U327" s="352"/>
      <c r="V327" s="352"/>
      <c r="W327" s="352"/>
      <c r="X327" s="352"/>
      <c r="Y327" s="352"/>
      <c r="Z327" s="352"/>
      <c r="AA327" s="352"/>
      <c r="AB327" s="352"/>
      <c r="AC327" s="352"/>
      <c r="AD327" s="352"/>
      <c r="AE327" s="352"/>
      <c r="AF327" s="352"/>
      <c r="AG327" s="352"/>
      <c r="AH327" s="352"/>
      <c r="AI327" s="352"/>
      <c r="AJ327" s="352"/>
      <c r="AK327" s="352"/>
      <c r="AL327" s="352"/>
      <c r="AM327" s="352"/>
      <c r="AN327" s="352"/>
      <c r="AO327" s="352"/>
      <c r="AP327" s="352"/>
      <c r="AQ327" s="352"/>
      <c r="AR327" s="352"/>
      <c r="AS327" s="352"/>
      <c r="AT327" s="352"/>
      <c r="AU327" s="352"/>
      <c r="AV327" s="352"/>
      <c r="AW327" s="352"/>
      <c r="AX327" s="352"/>
      <c r="AY327" s="352"/>
      <c r="AZ327" s="352"/>
      <c r="BA327" s="352"/>
      <c r="BB327" s="352"/>
      <c r="BC327" s="352"/>
      <c r="BD327" s="352"/>
      <c r="BE327" s="352"/>
      <c r="BF327" s="352"/>
      <c r="BG327" s="352"/>
      <c r="BH327" s="352"/>
      <c r="BI327" s="352"/>
      <c r="BJ327" s="352"/>
      <c r="BK327" s="352"/>
      <c r="BL327" s="352"/>
      <c r="BM327" s="352"/>
      <c r="BN327" s="352"/>
      <c r="BO327" s="352"/>
      <c r="BP327" s="352"/>
      <c r="BQ327" s="352"/>
      <c r="BR327" s="352"/>
      <c r="BS327" s="352"/>
      <c r="BT327" s="352"/>
      <c r="BU327" s="352"/>
      <c r="BV327" s="352"/>
      <c r="BW327" s="352"/>
      <c r="BX327" s="352"/>
      <c r="BY327" s="352"/>
      <c r="BZ327" s="352"/>
      <c r="CA327" s="352"/>
      <c r="CB327" s="352"/>
      <c r="CC327" s="352"/>
      <c r="CD327" s="352"/>
      <c r="CE327" s="352"/>
      <c r="CF327" s="352"/>
      <c r="CG327" s="352"/>
      <c r="CH327" s="352"/>
      <c r="CI327" s="352"/>
      <c r="CJ327" s="352"/>
      <c r="CK327" s="352"/>
      <c r="CL327" s="352"/>
      <c r="CM327" s="352"/>
      <c r="CN327" s="352"/>
      <c r="CO327" s="352"/>
    </row>
    <row r="328" spans="1:97" s="370" customFormat="1" x14ac:dyDescent="0.35">
      <c r="A328" s="362" t="s">
        <v>72</v>
      </c>
      <c r="B328" s="362" t="s">
        <v>51</v>
      </c>
      <c r="C328" s="362" t="s">
        <v>73</v>
      </c>
      <c r="D328" s="362">
        <f t="shared" ref="D328:BO328" si="906">D298</f>
        <v>2019</v>
      </c>
      <c r="E328" s="362">
        <f t="shared" si="906"/>
        <v>2020</v>
      </c>
      <c r="F328" s="362">
        <f t="shared" si="906"/>
        <v>2021</v>
      </c>
      <c r="G328" s="362">
        <f t="shared" si="906"/>
        <v>2022</v>
      </c>
      <c r="H328" s="362">
        <f t="shared" si="906"/>
        <v>2023</v>
      </c>
      <c r="I328" s="362">
        <f t="shared" si="906"/>
        <v>2024</v>
      </c>
      <c r="J328" s="362">
        <f t="shared" si="906"/>
        <v>2025</v>
      </c>
      <c r="K328" s="362">
        <f t="shared" si="906"/>
        <v>2026</v>
      </c>
      <c r="L328" s="362">
        <f t="shared" si="906"/>
        <v>2027</v>
      </c>
      <c r="M328" s="362">
        <f t="shared" si="906"/>
        <v>2028</v>
      </c>
      <c r="N328" s="362">
        <f t="shared" si="906"/>
        <v>2029</v>
      </c>
      <c r="O328" s="362">
        <f t="shared" si="906"/>
        <v>2030</v>
      </c>
      <c r="P328" s="362">
        <f t="shared" si="906"/>
        <v>2031</v>
      </c>
      <c r="Q328" s="362">
        <f t="shared" si="906"/>
        <v>2032</v>
      </c>
      <c r="R328" s="362">
        <f t="shared" si="906"/>
        <v>2033</v>
      </c>
      <c r="S328" s="362">
        <f t="shared" si="906"/>
        <v>2034</v>
      </c>
      <c r="T328" s="362">
        <f t="shared" si="906"/>
        <v>2035</v>
      </c>
      <c r="U328" s="362">
        <f t="shared" si="906"/>
        <v>2036</v>
      </c>
      <c r="V328" s="362">
        <f t="shared" si="906"/>
        <v>2037</v>
      </c>
      <c r="W328" s="362">
        <f t="shared" si="906"/>
        <v>2038</v>
      </c>
      <c r="X328" s="362">
        <f t="shared" si="906"/>
        <v>2039</v>
      </c>
      <c r="Y328" s="362">
        <f t="shared" si="906"/>
        <v>2040</v>
      </c>
      <c r="Z328" s="362">
        <f t="shared" si="906"/>
        <v>2041</v>
      </c>
      <c r="AA328" s="362">
        <f t="shared" si="906"/>
        <v>2042</v>
      </c>
      <c r="AB328" s="362">
        <f t="shared" si="906"/>
        <v>2043</v>
      </c>
      <c r="AC328" s="362">
        <f t="shared" si="906"/>
        <v>2044</v>
      </c>
      <c r="AD328" s="362">
        <f t="shared" si="906"/>
        <v>2045</v>
      </c>
      <c r="AE328" s="362">
        <f t="shared" si="906"/>
        <v>2046</v>
      </c>
      <c r="AF328" s="362">
        <f t="shared" si="906"/>
        <v>2047</v>
      </c>
      <c r="AG328" s="362">
        <f t="shared" si="906"/>
        <v>2048</v>
      </c>
      <c r="AH328" s="362">
        <f t="shared" si="906"/>
        <v>2049</v>
      </c>
      <c r="AI328" s="362">
        <f t="shared" si="906"/>
        <v>2050</v>
      </c>
      <c r="AJ328" s="362">
        <f t="shared" si="906"/>
        <v>2051</v>
      </c>
      <c r="AK328" s="362">
        <f t="shared" si="906"/>
        <v>2052</v>
      </c>
      <c r="AL328" s="362">
        <f t="shared" si="906"/>
        <v>2053</v>
      </c>
      <c r="AM328" s="362">
        <f t="shared" si="906"/>
        <v>2054</v>
      </c>
      <c r="AN328" s="362">
        <f t="shared" si="906"/>
        <v>2055</v>
      </c>
      <c r="AO328" s="362">
        <f t="shared" si="906"/>
        <v>2056</v>
      </c>
      <c r="AP328" s="362">
        <f t="shared" si="906"/>
        <v>2057</v>
      </c>
      <c r="AQ328" s="362">
        <f t="shared" si="906"/>
        <v>2058</v>
      </c>
      <c r="AR328" s="362">
        <f t="shared" si="906"/>
        <v>2059</v>
      </c>
      <c r="AS328" s="362">
        <f t="shared" si="906"/>
        <v>2060</v>
      </c>
      <c r="AT328" s="362">
        <f t="shared" si="906"/>
        <v>2061</v>
      </c>
      <c r="AU328" s="362">
        <f t="shared" si="906"/>
        <v>2062</v>
      </c>
      <c r="AV328" s="362">
        <f t="shared" si="906"/>
        <v>2063</v>
      </c>
      <c r="AW328" s="362">
        <f t="shared" si="906"/>
        <v>2064</v>
      </c>
      <c r="AX328" s="362">
        <f t="shared" si="906"/>
        <v>2065</v>
      </c>
      <c r="AY328" s="362">
        <f t="shared" si="906"/>
        <v>2066</v>
      </c>
      <c r="AZ328" s="362">
        <f t="shared" si="906"/>
        <v>2067</v>
      </c>
      <c r="BA328" s="362">
        <f t="shared" si="906"/>
        <v>2068</v>
      </c>
      <c r="BB328" s="362">
        <f t="shared" si="906"/>
        <v>2069</v>
      </c>
      <c r="BC328" s="362">
        <f t="shared" si="906"/>
        <v>2070</v>
      </c>
      <c r="BD328" s="362">
        <f t="shared" si="906"/>
        <v>2071</v>
      </c>
      <c r="BE328" s="362">
        <f t="shared" si="906"/>
        <v>2072</v>
      </c>
      <c r="BF328" s="362">
        <f t="shared" si="906"/>
        <v>2073</v>
      </c>
      <c r="BG328" s="362">
        <f t="shared" si="906"/>
        <v>2074</v>
      </c>
      <c r="BH328" s="362">
        <f t="shared" si="906"/>
        <v>2075</v>
      </c>
      <c r="BI328" s="362">
        <f t="shared" si="906"/>
        <v>2076</v>
      </c>
      <c r="BJ328" s="362">
        <f t="shared" si="906"/>
        <v>2077</v>
      </c>
      <c r="BK328" s="362">
        <f t="shared" si="906"/>
        <v>2078</v>
      </c>
      <c r="BL328" s="362">
        <f t="shared" si="906"/>
        <v>2079</v>
      </c>
      <c r="BM328" s="362">
        <f t="shared" si="906"/>
        <v>2080</v>
      </c>
      <c r="BN328" s="362">
        <f t="shared" si="906"/>
        <v>2081</v>
      </c>
      <c r="BO328" s="362">
        <f t="shared" si="906"/>
        <v>2082</v>
      </c>
      <c r="BP328" s="362">
        <f t="shared" ref="BP328:CS328" si="907">BP298</f>
        <v>2083</v>
      </c>
      <c r="BQ328" s="362">
        <f t="shared" si="907"/>
        <v>2084</v>
      </c>
      <c r="BR328" s="362">
        <f t="shared" si="907"/>
        <v>2085</v>
      </c>
      <c r="BS328" s="362">
        <f t="shared" si="907"/>
        <v>2086</v>
      </c>
      <c r="BT328" s="362">
        <f t="shared" si="907"/>
        <v>2087</v>
      </c>
      <c r="BU328" s="362">
        <f t="shared" si="907"/>
        <v>2088</v>
      </c>
      <c r="BV328" s="362">
        <f t="shared" si="907"/>
        <v>2089</v>
      </c>
      <c r="BW328" s="362">
        <f t="shared" si="907"/>
        <v>2090</v>
      </c>
      <c r="BX328" s="362">
        <f t="shared" si="907"/>
        <v>2091</v>
      </c>
      <c r="BY328" s="362">
        <f t="shared" si="907"/>
        <v>2092</v>
      </c>
      <c r="BZ328" s="362">
        <f t="shared" si="907"/>
        <v>2093</v>
      </c>
      <c r="CA328" s="362">
        <f t="shared" si="907"/>
        <v>2094</v>
      </c>
      <c r="CB328" s="362">
        <f t="shared" si="907"/>
        <v>2095</v>
      </c>
      <c r="CC328" s="362">
        <f t="shared" si="907"/>
        <v>2096</v>
      </c>
      <c r="CD328" s="362">
        <f t="shared" si="907"/>
        <v>2097</v>
      </c>
      <c r="CE328" s="362">
        <f t="shared" si="907"/>
        <v>2098</v>
      </c>
      <c r="CF328" s="362">
        <f t="shared" si="907"/>
        <v>2099</v>
      </c>
      <c r="CG328" s="362">
        <f t="shared" si="907"/>
        <v>2100</v>
      </c>
      <c r="CH328" s="362">
        <f t="shared" si="907"/>
        <v>2101</v>
      </c>
      <c r="CI328" s="362">
        <f t="shared" si="907"/>
        <v>2102</v>
      </c>
      <c r="CJ328" s="362">
        <f t="shared" si="907"/>
        <v>2103</v>
      </c>
      <c r="CK328" s="362">
        <f t="shared" si="907"/>
        <v>2104</v>
      </c>
      <c r="CL328" s="362">
        <f t="shared" si="907"/>
        <v>2105</v>
      </c>
      <c r="CM328" s="362">
        <f t="shared" si="907"/>
        <v>2106</v>
      </c>
      <c r="CN328" s="362">
        <f t="shared" si="907"/>
        <v>2107</v>
      </c>
      <c r="CO328" s="362">
        <f t="shared" si="907"/>
        <v>2108</v>
      </c>
      <c r="CP328" s="362">
        <f t="shared" si="907"/>
        <v>2109</v>
      </c>
      <c r="CQ328" s="362">
        <f t="shared" si="907"/>
        <v>2110</v>
      </c>
      <c r="CR328" s="362">
        <f t="shared" si="907"/>
        <v>2111</v>
      </c>
      <c r="CS328" s="362">
        <f t="shared" si="907"/>
        <v>2112</v>
      </c>
    </row>
    <row r="329" spans="1:97" s="367" customFormat="1" x14ac:dyDescent="0.35">
      <c r="A329" s="352">
        <f>A299</f>
        <v>0</v>
      </c>
      <c r="B329" s="352" t="str">
        <f t="shared" ref="B329:C329" si="908">B299</f>
        <v>0 0</v>
      </c>
      <c r="C329" s="359">
        <f t="shared" si="908"/>
        <v>0</v>
      </c>
      <c r="D329" s="359">
        <f ca="1">IFERROR('UA basår'!AC7+'UA basår'!AC37,0)</f>
        <v>0</v>
      </c>
      <c r="E329" s="359">
        <f ca="1">IF(E$297="beräknas ej",0,D329*IF(E$328&gt;$D$283,1,IF(E$328&lt;=$C$283,$C$282,$D$282))*IFERROR(INDEX($B$288:$E$294,MATCH($A329,$A$288:$A$294,0),MATCH(E$328,$B$286:$E$286,1)),0))</f>
        <v>0</v>
      </c>
      <c r="F329" s="359">
        <f t="shared" ref="F329:BQ329" ca="1" si="909">IF(F$297="beräknas ej",0,E329*IF(F$328&gt;$D$283,1,IF(F$328&lt;=$C$283,$C$282,$D$282))*IFERROR(INDEX($B$288:$E$294,MATCH($A329,$A$288:$A$294,0),MATCH(F$328,$B$286:$E$286,1)),0))</f>
        <v>0</v>
      </c>
      <c r="G329" s="359">
        <f t="shared" ca="1" si="909"/>
        <v>0</v>
      </c>
      <c r="H329" s="359">
        <f t="shared" ca="1" si="909"/>
        <v>0</v>
      </c>
      <c r="I329" s="359">
        <f t="shared" ca="1" si="909"/>
        <v>0</v>
      </c>
      <c r="J329" s="359">
        <f t="shared" ca="1" si="909"/>
        <v>0</v>
      </c>
      <c r="K329" s="359">
        <f t="shared" ca="1" si="909"/>
        <v>0</v>
      </c>
      <c r="L329" s="359">
        <f t="shared" ca="1" si="909"/>
        <v>0</v>
      </c>
      <c r="M329" s="359">
        <f t="shared" ca="1" si="909"/>
        <v>0</v>
      </c>
      <c r="N329" s="359">
        <f t="shared" ca="1" si="909"/>
        <v>0</v>
      </c>
      <c r="O329" s="359">
        <f t="shared" ca="1" si="909"/>
        <v>0</v>
      </c>
      <c r="P329" s="359">
        <f t="shared" ca="1" si="909"/>
        <v>0</v>
      </c>
      <c r="Q329" s="359">
        <f t="shared" ca="1" si="909"/>
        <v>0</v>
      </c>
      <c r="R329" s="359">
        <f t="shared" ca="1" si="909"/>
        <v>0</v>
      </c>
      <c r="S329" s="359">
        <f t="shared" ca="1" si="909"/>
        <v>0</v>
      </c>
      <c r="T329" s="359">
        <f t="shared" ca="1" si="909"/>
        <v>0</v>
      </c>
      <c r="U329" s="359">
        <f t="shared" ca="1" si="909"/>
        <v>0</v>
      </c>
      <c r="V329" s="359">
        <f t="shared" ca="1" si="909"/>
        <v>0</v>
      </c>
      <c r="W329" s="359">
        <f t="shared" ca="1" si="909"/>
        <v>0</v>
      </c>
      <c r="X329" s="359">
        <f t="shared" ca="1" si="909"/>
        <v>0</v>
      </c>
      <c r="Y329" s="359">
        <f t="shared" ca="1" si="909"/>
        <v>0</v>
      </c>
      <c r="Z329" s="359">
        <f t="shared" ca="1" si="909"/>
        <v>0</v>
      </c>
      <c r="AA329" s="359">
        <f t="shared" ca="1" si="909"/>
        <v>0</v>
      </c>
      <c r="AB329" s="359">
        <f t="shared" ca="1" si="909"/>
        <v>0</v>
      </c>
      <c r="AC329" s="359">
        <f t="shared" ca="1" si="909"/>
        <v>0</v>
      </c>
      <c r="AD329" s="359">
        <f t="shared" ca="1" si="909"/>
        <v>0</v>
      </c>
      <c r="AE329" s="359">
        <f t="shared" ca="1" si="909"/>
        <v>0</v>
      </c>
      <c r="AF329" s="359">
        <f t="shared" ca="1" si="909"/>
        <v>0</v>
      </c>
      <c r="AG329" s="359">
        <f t="shared" ca="1" si="909"/>
        <v>0</v>
      </c>
      <c r="AH329" s="359">
        <f t="shared" ca="1" si="909"/>
        <v>0</v>
      </c>
      <c r="AI329" s="359">
        <f t="shared" ca="1" si="909"/>
        <v>0</v>
      </c>
      <c r="AJ329" s="359">
        <f t="shared" ca="1" si="909"/>
        <v>0</v>
      </c>
      <c r="AK329" s="359">
        <f t="shared" ca="1" si="909"/>
        <v>0</v>
      </c>
      <c r="AL329" s="359">
        <f t="shared" ca="1" si="909"/>
        <v>0</v>
      </c>
      <c r="AM329" s="359">
        <f t="shared" ca="1" si="909"/>
        <v>0</v>
      </c>
      <c r="AN329" s="359">
        <f t="shared" ca="1" si="909"/>
        <v>0</v>
      </c>
      <c r="AO329" s="359">
        <f t="shared" ca="1" si="909"/>
        <v>0</v>
      </c>
      <c r="AP329" s="359">
        <f t="shared" ca="1" si="909"/>
        <v>0</v>
      </c>
      <c r="AQ329" s="359">
        <f t="shared" ca="1" si="909"/>
        <v>0</v>
      </c>
      <c r="AR329" s="359">
        <f t="shared" ca="1" si="909"/>
        <v>0</v>
      </c>
      <c r="AS329" s="359">
        <f t="shared" ca="1" si="909"/>
        <v>0</v>
      </c>
      <c r="AT329" s="359">
        <f t="shared" ca="1" si="909"/>
        <v>0</v>
      </c>
      <c r="AU329" s="359">
        <f t="shared" ca="1" si="909"/>
        <v>0</v>
      </c>
      <c r="AV329" s="359">
        <f t="shared" ca="1" si="909"/>
        <v>0</v>
      </c>
      <c r="AW329" s="359">
        <f t="shared" ca="1" si="909"/>
        <v>0</v>
      </c>
      <c r="AX329" s="359">
        <f t="shared" ca="1" si="909"/>
        <v>0</v>
      </c>
      <c r="AY329" s="359">
        <f t="shared" ca="1" si="909"/>
        <v>0</v>
      </c>
      <c r="AZ329" s="359">
        <f t="shared" ca="1" si="909"/>
        <v>0</v>
      </c>
      <c r="BA329" s="359">
        <f t="shared" ca="1" si="909"/>
        <v>0</v>
      </c>
      <c r="BB329" s="359">
        <f t="shared" ca="1" si="909"/>
        <v>0</v>
      </c>
      <c r="BC329" s="359">
        <f t="shared" ca="1" si="909"/>
        <v>0</v>
      </c>
      <c r="BD329" s="359">
        <f t="shared" ca="1" si="909"/>
        <v>0</v>
      </c>
      <c r="BE329" s="359">
        <f t="shared" ca="1" si="909"/>
        <v>0</v>
      </c>
      <c r="BF329" s="359">
        <f t="shared" ca="1" si="909"/>
        <v>0</v>
      </c>
      <c r="BG329" s="359">
        <f t="shared" ca="1" si="909"/>
        <v>0</v>
      </c>
      <c r="BH329" s="359">
        <f t="shared" ca="1" si="909"/>
        <v>0</v>
      </c>
      <c r="BI329" s="359">
        <f t="shared" ca="1" si="909"/>
        <v>0</v>
      </c>
      <c r="BJ329" s="359">
        <f t="shared" ca="1" si="909"/>
        <v>0</v>
      </c>
      <c r="BK329" s="359">
        <f t="shared" ca="1" si="909"/>
        <v>0</v>
      </c>
      <c r="BL329" s="359">
        <f t="shared" ca="1" si="909"/>
        <v>0</v>
      </c>
      <c r="BM329" s="359">
        <f t="shared" ca="1" si="909"/>
        <v>0</v>
      </c>
      <c r="BN329" s="359">
        <f t="shared" ca="1" si="909"/>
        <v>0</v>
      </c>
      <c r="BO329" s="359">
        <f t="shared" ca="1" si="909"/>
        <v>0</v>
      </c>
      <c r="BP329" s="359">
        <f t="shared" ca="1" si="909"/>
        <v>0</v>
      </c>
      <c r="BQ329" s="359">
        <f t="shared" ca="1" si="909"/>
        <v>0</v>
      </c>
      <c r="BR329" s="359">
        <f t="shared" ref="BR329:CS329" ca="1" si="910">IF(BR$297="beräknas ej",0,BQ329*IF(BR$328&gt;$D$283,1,IF(BR$328&lt;=$C$283,$C$282,$D$282))*IFERROR(INDEX($B$288:$E$294,MATCH($A329,$A$288:$A$294,0),MATCH(BR$328,$B$286:$E$286,1)),0))</f>
        <v>0</v>
      </c>
      <c r="BS329" s="359">
        <f t="shared" ca="1" si="910"/>
        <v>0</v>
      </c>
      <c r="BT329" s="359">
        <f t="shared" ca="1" si="910"/>
        <v>0</v>
      </c>
      <c r="BU329" s="359">
        <f t="shared" si="910"/>
        <v>0</v>
      </c>
      <c r="BV329" s="359">
        <f t="shared" si="910"/>
        <v>0</v>
      </c>
      <c r="BW329" s="359">
        <f t="shared" si="910"/>
        <v>0</v>
      </c>
      <c r="BX329" s="359">
        <f t="shared" si="910"/>
        <v>0</v>
      </c>
      <c r="BY329" s="359">
        <f t="shared" si="910"/>
        <v>0</v>
      </c>
      <c r="BZ329" s="359">
        <f t="shared" si="910"/>
        <v>0</v>
      </c>
      <c r="CA329" s="359">
        <f t="shared" si="910"/>
        <v>0</v>
      </c>
      <c r="CB329" s="359">
        <f t="shared" si="910"/>
        <v>0</v>
      </c>
      <c r="CC329" s="359">
        <f t="shared" si="910"/>
        <v>0</v>
      </c>
      <c r="CD329" s="359">
        <f t="shared" si="910"/>
        <v>0</v>
      </c>
      <c r="CE329" s="359">
        <f t="shared" si="910"/>
        <v>0</v>
      </c>
      <c r="CF329" s="359">
        <f t="shared" si="910"/>
        <v>0</v>
      </c>
      <c r="CG329" s="359">
        <f t="shared" si="910"/>
        <v>0</v>
      </c>
      <c r="CH329" s="359">
        <f t="shared" si="910"/>
        <v>0</v>
      </c>
      <c r="CI329" s="359">
        <f t="shared" si="910"/>
        <v>0</v>
      </c>
      <c r="CJ329" s="359">
        <f t="shared" si="910"/>
        <v>0</v>
      </c>
      <c r="CK329" s="359">
        <f t="shared" si="910"/>
        <v>0</v>
      </c>
      <c r="CL329" s="359">
        <f t="shared" si="910"/>
        <v>0</v>
      </c>
      <c r="CM329" s="359">
        <f t="shared" si="910"/>
        <v>0</v>
      </c>
      <c r="CN329" s="359">
        <f t="shared" si="910"/>
        <v>0</v>
      </c>
      <c r="CO329" s="359">
        <f t="shared" si="910"/>
        <v>0</v>
      </c>
      <c r="CP329" s="359">
        <f t="shared" si="910"/>
        <v>0</v>
      </c>
      <c r="CQ329" s="359">
        <f t="shared" si="910"/>
        <v>0</v>
      </c>
      <c r="CR329" s="359">
        <f t="shared" si="910"/>
        <v>0</v>
      </c>
      <c r="CS329" s="359">
        <f t="shared" si="910"/>
        <v>0</v>
      </c>
    </row>
    <row r="330" spans="1:97" s="367" customFormat="1" x14ac:dyDescent="0.35">
      <c r="A330" s="352">
        <f t="shared" ref="A330:C330" si="911">A300</f>
        <v>0</v>
      </c>
      <c r="B330" s="352" t="str">
        <f t="shared" si="911"/>
        <v>0 0</v>
      </c>
      <c r="C330" s="359">
        <f t="shared" si="911"/>
        <v>0</v>
      </c>
      <c r="D330" s="359">
        <f ca="1">IFERROR('UA basår'!AC8+'UA basår'!AC38,0)</f>
        <v>0</v>
      </c>
      <c r="E330" s="359">
        <f t="shared" ref="E330:BP330" ca="1" si="912">IF(E$297="beräknas ej",0,D330*IF(E$328&gt;$D$283,1,IF(E$328&lt;=$C$283,$C$282,$D$282))*IFERROR(INDEX($B$288:$E$294,MATCH($A330,$A$288:$A$294,0),MATCH(E$328,$B$286:$E$286,1)),0))</f>
        <v>0</v>
      </c>
      <c r="F330" s="359">
        <f t="shared" ca="1" si="912"/>
        <v>0</v>
      </c>
      <c r="G330" s="359">
        <f t="shared" ca="1" si="912"/>
        <v>0</v>
      </c>
      <c r="H330" s="359">
        <f t="shared" ca="1" si="912"/>
        <v>0</v>
      </c>
      <c r="I330" s="359">
        <f t="shared" ca="1" si="912"/>
        <v>0</v>
      </c>
      <c r="J330" s="359">
        <f t="shared" ca="1" si="912"/>
        <v>0</v>
      </c>
      <c r="K330" s="359">
        <f t="shared" ca="1" si="912"/>
        <v>0</v>
      </c>
      <c r="L330" s="359">
        <f t="shared" ca="1" si="912"/>
        <v>0</v>
      </c>
      <c r="M330" s="359">
        <f t="shared" ca="1" si="912"/>
        <v>0</v>
      </c>
      <c r="N330" s="359">
        <f t="shared" ca="1" si="912"/>
        <v>0</v>
      </c>
      <c r="O330" s="359">
        <f t="shared" ca="1" si="912"/>
        <v>0</v>
      </c>
      <c r="P330" s="359">
        <f t="shared" ca="1" si="912"/>
        <v>0</v>
      </c>
      <c r="Q330" s="359">
        <f t="shared" ca="1" si="912"/>
        <v>0</v>
      </c>
      <c r="R330" s="359">
        <f t="shared" ca="1" si="912"/>
        <v>0</v>
      </c>
      <c r="S330" s="359">
        <f t="shared" ca="1" si="912"/>
        <v>0</v>
      </c>
      <c r="T330" s="359">
        <f t="shared" ca="1" si="912"/>
        <v>0</v>
      </c>
      <c r="U330" s="359">
        <f t="shared" ca="1" si="912"/>
        <v>0</v>
      </c>
      <c r="V330" s="359">
        <f t="shared" ca="1" si="912"/>
        <v>0</v>
      </c>
      <c r="W330" s="359">
        <f t="shared" ca="1" si="912"/>
        <v>0</v>
      </c>
      <c r="X330" s="359">
        <f t="shared" ca="1" si="912"/>
        <v>0</v>
      </c>
      <c r="Y330" s="359">
        <f t="shared" ca="1" si="912"/>
        <v>0</v>
      </c>
      <c r="Z330" s="359">
        <f t="shared" ca="1" si="912"/>
        <v>0</v>
      </c>
      <c r="AA330" s="359">
        <f t="shared" ca="1" si="912"/>
        <v>0</v>
      </c>
      <c r="AB330" s="359">
        <f t="shared" ca="1" si="912"/>
        <v>0</v>
      </c>
      <c r="AC330" s="359">
        <f t="shared" ca="1" si="912"/>
        <v>0</v>
      </c>
      <c r="AD330" s="359">
        <f t="shared" ca="1" si="912"/>
        <v>0</v>
      </c>
      <c r="AE330" s="359">
        <f t="shared" ca="1" si="912"/>
        <v>0</v>
      </c>
      <c r="AF330" s="359">
        <f t="shared" ca="1" si="912"/>
        <v>0</v>
      </c>
      <c r="AG330" s="359">
        <f t="shared" ca="1" si="912"/>
        <v>0</v>
      </c>
      <c r="AH330" s="359">
        <f t="shared" ca="1" si="912"/>
        <v>0</v>
      </c>
      <c r="AI330" s="359">
        <f t="shared" ca="1" si="912"/>
        <v>0</v>
      </c>
      <c r="AJ330" s="359">
        <f t="shared" ca="1" si="912"/>
        <v>0</v>
      </c>
      <c r="AK330" s="359">
        <f t="shared" ca="1" si="912"/>
        <v>0</v>
      </c>
      <c r="AL330" s="359">
        <f t="shared" ca="1" si="912"/>
        <v>0</v>
      </c>
      <c r="AM330" s="359">
        <f t="shared" ca="1" si="912"/>
        <v>0</v>
      </c>
      <c r="AN330" s="359">
        <f t="shared" ca="1" si="912"/>
        <v>0</v>
      </c>
      <c r="AO330" s="359">
        <f t="shared" ca="1" si="912"/>
        <v>0</v>
      </c>
      <c r="AP330" s="359">
        <f t="shared" ca="1" si="912"/>
        <v>0</v>
      </c>
      <c r="AQ330" s="359">
        <f t="shared" ca="1" si="912"/>
        <v>0</v>
      </c>
      <c r="AR330" s="359">
        <f t="shared" ca="1" si="912"/>
        <v>0</v>
      </c>
      <c r="AS330" s="359">
        <f t="shared" ca="1" si="912"/>
        <v>0</v>
      </c>
      <c r="AT330" s="359">
        <f t="shared" ca="1" si="912"/>
        <v>0</v>
      </c>
      <c r="AU330" s="359">
        <f t="shared" ca="1" si="912"/>
        <v>0</v>
      </c>
      <c r="AV330" s="359">
        <f t="shared" ca="1" si="912"/>
        <v>0</v>
      </c>
      <c r="AW330" s="359">
        <f t="shared" ca="1" si="912"/>
        <v>0</v>
      </c>
      <c r="AX330" s="359">
        <f t="shared" ca="1" si="912"/>
        <v>0</v>
      </c>
      <c r="AY330" s="359">
        <f t="shared" ca="1" si="912"/>
        <v>0</v>
      </c>
      <c r="AZ330" s="359">
        <f t="shared" ca="1" si="912"/>
        <v>0</v>
      </c>
      <c r="BA330" s="359">
        <f t="shared" ca="1" si="912"/>
        <v>0</v>
      </c>
      <c r="BB330" s="359">
        <f t="shared" ca="1" si="912"/>
        <v>0</v>
      </c>
      <c r="BC330" s="359">
        <f t="shared" ca="1" si="912"/>
        <v>0</v>
      </c>
      <c r="BD330" s="359">
        <f t="shared" ca="1" si="912"/>
        <v>0</v>
      </c>
      <c r="BE330" s="359">
        <f t="shared" ca="1" si="912"/>
        <v>0</v>
      </c>
      <c r="BF330" s="359">
        <f t="shared" ca="1" si="912"/>
        <v>0</v>
      </c>
      <c r="BG330" s="359">
        <f t="shared" ca="1" si="912"/>
        <v>0</v>
      </c>
      <c r="BH330" s="359">
        <f t="shared" ca="1" si="912"/>
        <v>0</v>
      </c>
      <c r="BI330" s="359">
        <f t="shared" ca="1" si="912"/>
        <v>0</v>
      </c>
      <c r="BJ330" s="359">
        <f t="shared" ca="1" si="912"/>
        <v>0</v>
      </c>
      <c r="BK330" s="359">
        <f t="shared" ca="1" si="912"/>
        <v>0</v>
      </c>
      <c r="BL330" s="359">
        <f t="shared" ca="1" si="912"/>
        <v>0</v>
      </c>
      <c r="BM330" s="359">
        <f t="shared" ca="1" si="912"/>
        <v>0</v>
      </c>
      <c r="BN330" s="359">
        <f t="shared" ca="1" si="912"/>
        <v>0</v>
      </c>
      <c r="BO330" s="359">
        <f t="shared" ca="1" si="912"/>
        <v>0</v>
      </c>
      <c r="BP330" s="359">
        <f t="shared" ca="1" si="912"/>
        <v>0</v>
      </c>
      <c r="BQ330" s="359">
        <f t="shared" ref="BQ330:CS330" ca="1" si="913">IF(BQ$297="beräknas ej",0,BP330*IF(BQ$328&gt;$D$283,1,IF(BQ$328&lt;=$C$283,$C$282,$D$282))*IFERROR(INDEX($B$288:$E$294,MATCH($A330,$A$288:$A$294,0),MATCH(BQ$328,$B$286:$E$286,1)),0))</f>
        <v>0</v>
      </c>
      <c r="BR330" s="359">
        <f t="shared" ca="1" si="913"/>
        <v>0</v>
      </c>
      <c r="BS330" s="359">
        <f t="shared" ca="1" si="913"/>
        <v>0</v>
      </c>
      <c r="BT330" s="359">
        <f t="shared" ca="1" si="913"/>
        <v>0</v>
      </c>
      <c r="BU330" s="359">
        <f t="shared" si="913"/>
        <v>0</v>
      </c>
      <c r="BV330" s="359">
        <f t="shared" si="913"/>
        <v>0</v>
      </c>
      <c r="BW330" s="359">
        <f t="shared" si="913"/>
        <v>0</v>
      </c>
      <c r="BX330" s="359">
        <f t="shared" si="913"/>
        <v>0</v>
      </c>
      <c r="BY330" s="359">
        <f t="shared" si="913"/>
        <v>0</v>
      </c>
      <c r="BZ330" s="359">
        <f t="shared" si="913"/>
        <v>0</v>
      </c>
      <c r="CA330" s="359">
        <f t="shared" si="913"/>
        <v>0</v>
      </c>
      <c r="CB330" s="359">
        <f t="shared" si="913"/>
        <v>0</v>
      </c>
      <c r="CC330" s="359">
        <f t="shared" si="913"/>
        <v>0</v>
      </c>
      <c r="CD330" s="359">
        <f t="shared" si="913"/>
        <v>0</v>
      </c>
      <c r="CE330" s="359">
        <f t="shared" si="913"/>
        <v>0</v>
      </c>
      <c r="CF330" s="359">
        <f t="shared" si="913"/>
        <v>0</v>
      </c>
      <c r="CG330" s="359">
        <f t="shared" si="913"/>
        <v>0</v>
      </c>
      <c r="CH330" s="359">
        <f t="shared" si="913"/>
        <v>0</v>
      </c>
      <c r="CI330" s="359">
        <f t="shared" si="913"/>
        <v>0</v>
      </c>
      <c r="CJ330" s="359">
        <f t="shared" si="913"/>
        <v>0</v>
      </c>
      <c r="CK330" s="359">
        <f t="shared" si="913"/>
        <v>0</v>
      </c>
      <c r="CL330" s="359">
        <f t="shared" si="913"/>
        <v>0</v>
      </c>
      <c r="CM330" s="359">
        <f t="shared" si="913"/>
        <v>0</v>
      </c>
      <c r="CN330" s="359">
        <f t="shared" si="913"/>
        <v>0</v>
      </c>
      <c r="CO330" s="359">
        <f t="shared" si="913"/>
        <v>0</v>
      </c>
      <c r="CP330" s="359">
        <f t="shared" si="913"/>
        <v>0</v>
      </c>
      <c r="CQ330" s="359">
        <f t="shared" si="913"/>
        <v>0</v>
      </c>
      <c r="CR330" s="359">
        <f t="shared" si="913"/>
        <v>0</v>
      </c>
      <c r="CS330" s="359">
        <f t="shared" si="913"/>
        <v>0</v>
      </c>
    </row>
    <row r="331" spans="1:97" s="367" customFormat="1" x14ac:dyDescent="0.35">
      <c r="A331" s="352">
        <f t="shared" ref="A331:C331" si="914">A301</f>
        <v>0</v>
      </c>
      <c r="B331" s="352" t="str">
        <f t="shared" si="914"/>
        <v>0 0</v>
      </c>
      <c r="C331" s="359">
        <f t="shared" si="914"/>
        <v>0</v>
      </c>
      <c r="D331" s="359">
        <f ca="1">IFERROR('UA basår'!AC9+'UA basår'!AC39,0)</f>
        <v>0</v>
      </c>
      <c r="E331" s="359">
        <f t="shared" ref="E331:BP331" ca="1" si="915">IF(E$297="beräknas ej",0,D331*IF(E$328&gt;$D$283,1,IF(E$328&lt;=$C$283,$C$282,$D$282))*IFERROR(INDEX($B$288:$E$294,MATCH($A331,$A$288:$A$294,0),MATCH(E$328,$B$286:$E$286,1)),0))</f>
        <v>0</v>
      </c>
      <c r="F331" s="359">
        <f t="shared" ca="1" si="915"/>
        <v>0</v>
      </c>
      <c r="G331" s="359">
        <f t="shared" ca="1" si="915"/>
        <v>0</v>
      </c>
      <c r="H331" s="359">
        <f t="shared" ca="1" si="915"/>
        <v>0</v>
      </c>
      <c r="I331" s="359">
        <f t="shared" ca="1" si="915"/>
        <v>0</v>
      </c>
      <c r="J331" s="359">
        <f t="shared" ca="1" si="915"/>
        <v>0</v>
      </c>
      <c r="K331" s="359">
        <f t="shared" ca="1" si="915"/>
        <v>0</v>
      </c>
      <c r="L331" s="359">
        <f t="shared" ca="1" si="915"/>
        <v>0</v>
      </c>
      <c r="M331" s="359">
        <f t="shared" ca="1" si="915"/>
        <v>0</v>
      </c>
      <c r="N331" s="359">
        <f t="shared" ca="1" si="915"/>
        <v>0</v>
      </c>
      <c r="O331" s="359">
        <f t="shared" ca="1" si="915"/>
        <v>0</v>
      </c>
      <c r="P331" s="359">
        <f t="shared" ca="1" si="915"/>
        <v>0</v>
      </c>
      <c r="Q331" s="359">
        <f t="shared" ca="1" si="915"/>
        <v>0</v>
      </c>
      <c r="R331" s="359">
        <f t="shared" ca="1" si="915"/>
        <v>0</v>
      </c>
      <c r="S331" s="359">
        <f t="shared" ca="1" si="915"/>
        <v>0</v>
      </c>
      <c r="T331" s="359">
        <f t="shared" ca="1" si="915"/>
        <v>0</v>
      </c>
      <c r="U331" s="359">
        <f t="shared" ca="1" si="915"/>
        <v>0</v>
      </c>
      <c r="V331" s="359">
        <f t="shared" ca="1" si="915"/>
        <v>0</v>
      </c>
      <c r="W331" s="359">
        <f t="shared" ca="1" si="915"/>
        <v>0</v>
      </c>
      <c r="X331" s="359">
        <f t="shared" ca="1" si="915"/>
        <v>0</v>
      </c>
      <c r="Y331" s="359">
        <f t="shared" ca="1" si="915"/>
        <v>0</v>
      </c>
      <c r="Z331" s="359">
        <f t="shared" ca="1" si="915"/>
        <v>0</v>
      </c>
      <c r="AA331" s="359">
        <f t="shared" ca="1" si="915"/>
        <v>0</v>
      </c>
      <c r="AB331" s="359">
        <f t="shared" ca="1" si="915"/>
        <v>0</v>
      </c>
      <c r="AC331" s="359">
        <f t="shared" ca="1" si="915"/>
        <v>0</v>
      </c>
      <c r="AD331" s="359">
        <f t="shared" ca="1" si="915"/>
        <v>0</v>
      </c>
      <c r="AE331" s="359">
        <f t="shared" ca="1" si="915"/>
        <v>0</v>
      </c>
      <c r="AF331" s="359">
        <f t="shared" ca="1" si="915"/>
        <v>0</v>
      </c>
      <c r="AG331" s="359">
        <f t="shared" ca="1" si="915"/>
        <v>0</v>
      </c>
      <c r="AH331" s="359">
        <f t="shared" ca="1" si="915"/>
        <v>0</v>
      </c>
      <c r="AI331" s="359">
        <f t="shared" ca="1" si="915"/>
        <v>0</v>
      </c>
      <c r="AJ331" s="359">
        <f t="shared" ca="1" si="915"/>
        <v>0</v>
      </c>
      <c r="AK331" s="359">
        <f t="shared" ca="1" si="915"/>
        <v>0</v>
      </c>
      <c r="AL331" s="359">
        <f t="shared" ca="1" si="915"/>
        <v>0</v>
      </c>
      <c r="AM331" s="359">
        <f t="shared" ca="1" si="915"/>
        <v>0</v>
      </c>
      <c r="AN331" s="359">
        <f t="shared" ca="1" si="915"/>
        <v>0</v>
      </c>
      <c r="AO331" s="359">
        <f t="shared" ca="1" si="915"/>
        <v>0</v>
      </c>
      <c r="AP331" s="359">
        <f t="shared" ca="1" si="915"/>
        <v>0</v>
      </c>
      <c r="AQ331" s="359">
        <f t="shared" ca="1" si="915"/>
        <v>0</v>
      </c>
      <c r="AR331" s="359">
        <f t="shared" ca="1" si="915"/>
        <v>0</v>
      </c>
      <c r="AS331" s="359">
        <f t="shared" ca="1" si="915"/>
        <v>0</v>
      </c>
      <c r="AT331" s="359">
        <f t="shared" ca="1" si="915"/>
        <v>0</v>
      </c>
      <c r="AU331" s="359">
        <f t="shared" ca="1" si="915"/>
        <v>0</v>
      </c>
      <c r="AV331" s="359">
        <f t="shared" ca="1" si="915"/>
        <v>0</v>
      </c>
      <c r="AW331" s="359">
        <f t="shared" ca="1" si="915"/>
        <v>0</v>
      </c>
      <c r="AX331" s="359">
        <f t="shared" ca="1" si="915"/>
        <v>0</v>
      </c>
      <c r="AY331" s="359">
        <f t="shared" ca="1" si="915"/>
        <v>0</v>
      </c>
      <c r="AZ331" s="359">
        <f t="shared" ca="1" si="915"/>
        <v>0</v>
      </c>
      <c r="BA331" s="359">
        <f t="shared" ca="1" si="915"/>
        <v>0</v>
      </c>
      <c r="BB331" s="359">
        <f t="shared" ca="1" si="915"/>
        <v>0</v>
      </c>
      <c r="BC331" s="359">
        <f t="shared" ca="1" si="915"/>
        <v>0</v>
      </c>
      <c r="BD331" s="359">
        <f t="shared" ca="1" si="915"/>
        <v>0</v>
      </c>
      <c r="BE331" s="359">
        <f t="shared" ca="1" si="915"/>
        <v>0</v>
      </c>
      <c r="BF331" s="359">
        <f t="shared" ca="1" si="915"/>
        <v>0</v>
      </c>
      <c r="BG331" s="359">
        <f t="shared" ca="1" si="915"/>
        <v>0</v>
      </c>
      <c r="BH331" s="359">
        <f t="shared" ca="1" si="915"/>
        <v>0</v>
      </c>
      <c r="BI331" s="359">
        <f t="shared" ca="1" si="915"/>
        <v>0</v>
      </c>
      <c r="BJ331" s="359">
        <f t="shared" ca="1" si="915"/>
        <v>0</v>
      </c>
      <c r="BK331" s="359">
        <f t="shared" ca="1" si="915"/>
        <v>0</v>
      </c>
      <c r="BL331" s="359">
        <f t="shared" ca="1" si="915"/>
        <v>0</v>
      </c>
      <c r="BM331" s="359">
        <f t="shared" ca="1" si="915"/>
        <v>0</v>
      </c>
      <c r="BN331" s="359">
        <f t="shared" ca="1" si="915"/>
        <v>0</v>
      </c>
      <c r="BO331" s="359">
        <f t="shared" ca="1" si="915"/>
        <v>0</v>
      </c>
      <c r="BP331" s="359">
        <f t="shared" ca="1" si="915"/>
        <v>0</v>
      </c>
      <c r="BQ331" s="359">
        <f t="shared" ref="BQ331:CS331" ca="1" si="916">IF(BQ$297="beräknas ej",0,BP331*IF(BQ$328&gt;$D$283,1,IF(BQ$328&lt;=$C$283,$C$282,$D$282))*IFERROR(INDEX($B$288:$E$294,MATCH($A331,$A$288:$A$294,0),MATCH(BQ$328,$B$286:$E$286,1)),0))</f>
        <v>0</v>
      </c>
      <c r="BR331" s="359">
        <f t="shared" ca="1" si="916"/>
        <v>0</v>
      </c>
      <c r="BS331" s="359">
        <f t="shared" ca="1" si="916"/>
        <v>0</v>
      </c>
      <c r="BT331" s="359">
        <f t="shared" ca="1" si="916"/>
        <v>0</v>
      </c>
      <c r="BU331" s="359">
        <f t="shared" si="916"/>
        <v>0</v>
      </c>
      <c r="BV331" s="359">
        <f t="shared" si="916"/>
        <v>0</v>
      </c>
      <c r="BW331" s="359">
        <f t="shared" si="916"/>
        <v>0</v>
      </c>
      <c r="BX331" s="359">
        <f t="shared" si="916"/>
        <v>0</v>
      </c>
      <c r="BY331" s="359">
        <f t="shared" si="916"/>
        <v>0</v>
      </c>
      <c r="BZ331" s="359">
        <f t="shared" si="916"/>
        <v>0</v>
      </c>
      <c r="CA331" s="359">
        <f t="shared" si="916"/>
        <v>0</v>
      </c>
      <c r="CB331" s="359">
        <f t="shared" si="916"/>
        <v>0</v>
      </c>
      <c r="CC331" s="359">
        <f t="shared" si="916"/>
        <v>0</v>
      </c>
      <c r="CD331" s="359">
        <f t="shared" si="916"/>
        <v>0</v>
      </c>
      <c r="CE331" s="359">
        <f t="shared" si="916"/>
        <v>0</v>
      </c>
      <c r="CF331" s="359">
        <f t="shared" si="916"/>
        <v>0</v>
      </c>
      <c r="CG331" s="359">
        <f t="shared" si="916"/>
        <v>0</v>
      </c>
      <c r="CH331" s="359">
        <f t="shared" si="916"/>
        <v>0</v>
      </c>
      <c r="CI331" s="359">
        <f t="shared" si="916"/>
        <v>0</v>
      </c>
      <c r="CJ331" s="359">
        <f t="shared" si="916"/>
        <v>0</v>
      </c>
      <c r="CK331" s="359">
        <f t="shared" si="916"/>
        <v>0</v>
      </c>
      <c r="CL331" s="359">
        <f t="shared" si="916"/>
        <v>0</v>
      </c>
      <c r="CM331" s="359">
        <f t="shared" si="916"/>
        <v>0</v>
      </c>
      <c r="CN331" s="359">
        <f t="shared" si="916"/>
        <v>0</v>
      </c>
      <c r="CO331" s="359">
        <f t="shared" si="916"/>
        <v>0</v>
      </c>
      <c r="CP331" s="359">
        <f t="shared" si="916"/>
        <v>0</v>
      </c>
      <c r="CQ331" s="359">
        <f t="shared" si="916"/>
        <v>0</v>
      </c>
      <c r="CR331" s="359">
        <f t="shared" si="916"/>
        <v>0</v>
      </c>
      <c r="CS331" s="359">
        <f t="shared" si="916"/>
        <v>0</v>
      </c>
    </row>
    <row r="332" spans="1:97" s="367" customFormat="1" x14ac:dyDescent="0.35">
      <c r="A332" s="352">
        <f t="shared" ref="A332:C332" si="917">A302</f>
        <v>0</v>
      </c>
      <c r="B332" s="352" t="str">
        <f t="shared" si="917"/>
        <v>0 0</v>
      </c>
      <c r="C332" s="359">
        <f t="shared" si="917"/>
        <v>0</v>
      </c>
      <c r="D332" s="359">
        <f ca="1">IFERROR('UA basår'!AC10+'UA basår'!AC40,0)</f>
        <v>0</v>
      </c>
      <c r="E332" s="359">
        <f t="shared" ref="E332:BP332" ca="1" si="918">IF(E$297="beräknas ej",0,D332*IF(E$328&gt;$D$283,1,IF(E$328&lt;=$C$283,$C$282,$D$282))*IFERROR(INDEX($B$288:$E$294,MATCH($A332,$A$288:$A$294,0),MATCH(E$328,$B$286:$E$286,1)),0))</f>
        <v>0</v>
      </c>
      <c r="F332" s="359">
        <f t="shared" ca="1" si="918"/>
        <v>0</v>
      </c>
      <c r="G332" s="359">
        <f t="shared" ca="1" si="918"/>
        <v>0</v>
      </c>
      <c r="H332" s="359">
        <f t="shared" ca="1" si="918"/>
        <v>0</v>
      </c>
      <c r="I332" s="359">
        <f t="shared" ca="1" si="918"/>
        <v>0</v>
      </c>
      <c r="J332" s="359">
        <f t="shared" ca="1" si="918"/>
        <v>0</v>
      </c>
      <c r="K332" s="359">
        <f t="shared" ca="1" si="918"/>
        <v>0</v>
      </c>
      <c r="L332" s="359">
        <f t="shared" ca="1" si="918"/>
        <v>0</v>
      </c>
      <c r="M332" s="359">
        <f t="shared" ca="1" si="918"/>
        <v>0</v>
      </c>
      <c r="N332" s="359">
        <f t="shared" ca="1" si="918"/>
        <v>0</v>
      </c>
      <c r="O332" s="359">
        <f t="shared" ca="1" si="918"/>
        <v>0</v>
      </c>
      <c r="P332" s="359">
        <f t="shared" ca="1" si="918"/>
        <v>0</v>
      </c>
      <c r="Q332" s="359">
        <f t="shared" ca="1" si="918"/>
        <v>0</v>
      </c>
      <c r="R332" s="359">
        <f t="shared" ca="1" si="918"/>
        <v>0</v>
      </c>
      <c r="S332" s="359">
        <f t="shared" ca="1" si="918"/>
        <v>0</v>
      </c>
      <c r="T332" s="359">
        <f t="shared" ca="1" si="918"/>
        <v>0</v>
      </c>
      <c r="U332" s="359">
        <f t="shared" ca="1" si="918"/>
        <v>0</v>
      </c>
      <c r="V332" s="359">
        <f t="shared" ca="1" si="918"/>
        <v>0</v>
      </c>
      <c r="W332" s="359">
        <f t="shared" ca="1" si="918"/>
        <v>0</v>
      </c>
      <c r="X332" s="359">
        <f t="shared" ca="1" si="918"/>
        <v>0</v>
      </c>
      <c r="Y332" s="359">
        <f t="shared" ca="1" si="918"/>
        <v>0</v>
      </c>
      <c r="Z332" s="359">
        <f t="shared" ca="1" si="918"/>
        <v>0</v>
      </c>
      <c r="AA332" s="359">
        <f t="shared" ca="1" si="918"/>
        <v>0</v>
      </c>
      <c r="AB332" s="359">
        <f t="shared" ca="1" si="918"/>
        <v>0</v>
      </c>
      <c r="AC332" s="359">
        <f t="shared" ca="1" si="918"/>
        <v>0</v>
      </c>
      <c r="AD332" s="359">
        <f t="shared" ca="1" si="918"/>
        <v>0</v>
      </c>
      <c r="AE332" s="359">
        <f t="shared" ca="1" si="918"/>
        <v>0</v>
      </c>
      <c r="AF332" s="359">
        <f t="shared" ca="1" si="918"/>
        <v>0</v>
      </c>
      <c r="AG332" s="359">
        <f t="shared" ca="1" si="918"/>
        <v>0</v>
      </c>
      <c r="AH332" s="359">
        <f t="shared" ca="1" si="918"/>
        <v>0</v>
      </c>
      <c r="AI332" s="359">
        <f t="shared" ca="1" si="918"/>
        <v>0</v>
      </c>
      <c r="AJ332" s="359">
        <f t="shared" ca="1" si="918"/>
        <v>0</v>
      </c>
      <c r="AK332" s="359">
        <f t="shared" ca="1" si="918"/>
        <v>0</v>
      </c>
      <c r="AL332" s="359">
        <f t="shared" ca="1" si="918"/>
        <v>0</v>
      </c>
      <c r="AM332" s="359">
        <f t="shared" ca="1" si="918"/>
        <v>0</v>
      </c>
      <c r="AN332" s="359">
        <f t="shared" ca="1" si="918"/>
        <v>0</v>
      </c>
      <c r="AO332" s="359">
        <f t="shared" ca="1" si="918"/>
        <v>0</v>
      </c>
      <c r="AP332" s="359">
        <f t="shared" ca="1" si="918"/>
        <v>0</v>
      </c>
      <c r="AQ332" s="359">
        <f t="shared" ca="1" si="918"/>
        <v>0</v>
      </c>
      <c r="AR332" s="359">
        <f t="shared" ca="1" si="918"/>
        <v>0</v>
      </c>
      <c r="AS332" s="359">
        <f t="shared" ca="1" si="918"/>
        <v>0</v>
      </c>
      <c r="AT332" s="359">
        <f t="shared" ca="1" si="918"/>
        <v>0</v>
      </c>
      <c r="AU332" s="359">
        <f t="shared" ca="1" si="918"/>
        <v>0</v>
      </c>
      <c r="AV332" s="359">
        <f t="shared" ca="1" si="918"/>
        <v>0</v>
      </c>
      <c r="AW332" s="359">
        <f t="shared" ca="1" si="918"/>
        <v>0</v>
      </c>
      <c r="AX332" s="359">
        <f t="shared" ca="1" si="918"/>
        <v>0</v>
      </c>
      <c r="AY332" s="359">
        <f t="shared" ca="1" si="918"/>
        <v>0</v>
      </c>
      <c r="AZ332" s="359">
        <f t="shared" ca="1" si="918"/>
        <v>0</v>
      </c>
      <c r="BA332" s="359">
        <f t="shared" ca="1" si="918"/>
        <v>0</v>
      </c>
      <c r="BB332" s="359">
        <f t="shared" ca="1" si="918"/>
        <v>0</v>
      </c>
      <c r="BC332" s="359">
        <f t="shared" ca="1" si="918"/>
        <v>0</v>
      </c>
      <c r="BD332" s="359">
        <f t="shared" ca="1" si="918"/>
        <v>0</v>
      </c>
      <c r="BE332" s="359">
        <f t="shared" ca="1" si="918"/>
        <v>0</v>
      </c>
      <c r="BF332" s="359">
        <f t="shared" ca="1" si="918"/>
        <v>0</v>
      </c>
      <c r="BG332" s="359">
        <f t="shared" ca="1" si="918"/>
        <v>0</v>
      </c>
      <c r="BH332" s="359">
        <f t="shared" ca="1" si="918"/>
        <v>0</v>
      </c>
      <c r="BI332" s="359">
        <f t="shared" ca="1" si="918"/>
        <v>0</v>
      </c>
      <c r="BJ332" s="359">
        <f t="shared" ca="1" si="918"/>
        <v>0</v>
      </c>
      <c r="BK332" s="359">
        <f t="shared" ca="1" si="918"/>
        <v>0</v>
      </c>
      <c r="BL332" s="359">
        <f t="shared" ca="1" si="918"/>
        <v>0</v>
      </c>
      <c r="BM332" s="359">
        <f t="shared" ca="1" si="918"/>
        <v>0</v>
      </c>
      <c r="BN332" s="359">
        <f t="shared" ca="1" si="918"/>
        <v>0</v>
      </c>
      <c r="BO332" s="359">
        <f t="shared" ca="1" si="918"/>
        <v>0</v>
      </c>
      <c r="BP332" s="359">
        <f t="shared" ca="1" si="918"/>
        <v>0</v>
      </c>
      <c r="BQ332" s="359">
        <f t="shared" ref="BQ332:CS332" ca="1" si="919">IF(BQ$297="beräknas ej",0,BP332*IF(BQ$328&gt;$D$283,1,IF(BQ$328&lt;=$C$283,$C$282,$D$282))*IFERROR(INDEX($B$288:$E$294,MATCH($A332,$A$288:$A$294,0),MATCH(BQ$328,$B$286:$E$286,1)),0))</f>
        <v>0</v>
      </c>
      <c r="BR332" s="359">
        <f t="shared" ca="1" si="919"/>
        <v>0</v>
      </c>
      <c r="BS332" s="359">
        <f t="shared" ca="1" si="919"/>
        <v>0</v>
      </c>
      <c r="BT332" s="359">
        <f t="shared" ca="1" si="919"/>
        <v>0</v>
      </c>
      <c r="BU332" s="359">
        <f t="shared" si="919"/>
        <v>0</v>
      </c>
      <c r="BV332" s="359">
        <f t="shared" si="919"/>
        <v>0</v>
      </c>
      <c r="BW332" s="359">
        <f t="shared" si="919"/>
        <v>0</v>
      </c>
      <c r="BX332" s="359">
        <f t="shared" si="919"/>
        <v>0</v>
      </c>
      <c r="BY332" s="359">
        <f t="shared" si="919"/>
        <v>0</v>
      </c>
      <c r="BZ332" s="359">
        <f t="shared" si="919"/>
        <v>0</v>
      </c>
      <c r="CA332" s="359">
        <f t="shared" si="919"/>
        <v>0</v>
      </c>
      <c r="CB332" s="359">
        <f t="shared" si="919"/>
        <v>0</v>
      </c>
      <c r="CC332" s="359">
        <f t="shared" si="919"/>
        <v>0</v>
      </c>
      <c r="CD332" s="359">
        <f t="shared" si="919"/>
        <v>0</v>
      </c>
      <c r="CE332" s="359">
        <f t="shared" si="919"/>
        <v>0</v>
      </c>
      <c r="CF332" s="359">
        <f t="shared" si="919"/>
        <v>0</v>
      </c>
      <c r="CG332" s="359">
        <f t="shared" si="919"/>
        <v>0</v>
      </c>
      <c r="CH332" s="359">
        <f t="shared" si="919"/>
        <v>0</v>
      </c>
      <c r="CI332" s="359">
        <f t="shared" si="919"/>
        <v>0</v>
      </c>
      <c r="CJ332" s="359">
        <f t="shared" si="919"/>
        <v>0</v>
      </c>
      <c r="CK332" s="359">
        <f t="shared" si="919"/>
        <v>0</v>
      </c>
      <c r="CL332" s="359">
        <f t="shared" si="919"/>
        <v>0</v>
      </c>
      <c r="CM332" s="359">
        <f t="shared" si="919"/>
        <v>0</v>
      </c>
      <c r="CN332" s="359">
        <f t="shared" si="919"/>
        <v>0</v>
      </c>
      <c r="CO332" s="359">
        <f t="shared" si="919"/>
        <v>0</v>
      </c>
      <c r="CP332" s="359">
        <f t="shared" si="919"/>
        <v>0</v>
      </c>
      <c r="CQ332" s="359">
        <f t="shared" si="919"/>
        <v>0</v>
      </c>
      <c r="CR332" s="359">
        <f t="shared" si="919"/>
        <v>0</v>
      </c>
      <c r="CS332" s="359">
        <f t="shared" si="919"/>
        <v>0</v>
      </c>
    </row>
    <row r="333" spans="1:97" s="367" customFormat="1" x14ac:dyDescent="0.35">
      <c r="A333" s="352">
        <f t="shared" ref="A333:C333" si="920">A303</f>
        <v>0</v>
      </c>
      <c r="B333" s="352" t="str">
        <f t="shared" si="920"/>
        <v>0 0</v>
      </c>
      <c r="C333" s="359">
        <f t="shared" si="920"/>
        <v>0</v>
      </c>
      <c r="D333" s="359">
        <f ca="1">IFERROR('UA basår'!AC11+'UA basår'!AC41,0)</f>
        <v>0</v>
      </c>
      <c r="E333" s="359">
        <f t="shared" ref="E333:BP333" ca="1" si="921">IF(E$297="beräknas ej",0,D333*IF(E$328&gt;$D$283,1,IF(E$328&lt;=$C$283,$C$282,$D$282))*IFERROR(INDEX($B$288:$E$294,MATCH($A333,$A$288:$A$294,0),MATCH(E$328,$B$286:$E$286,1)),0))</f>
        <v>0</v>
      </c>
      <c r="F333" s="359">
        <f t="shared" ca="1" si="921"/>
        <v>0</v>
      </c>
      <c r="G333" s="359">
        <f t="shared" ca="1" si="921"/>
        <v>0</v>
      </c>
      <c r="H333" s="359">
        <f t="shared" ca="1" si="921"/>
        <v>0</v>
      </c>
      <c r="I333" s="359">
        <f t="shared" ca="1" si="921"/>
        <v>0</v>
      </c>
      <c r="J333" s="359">
        <f t="shared" ca="1" si="921"/>
        <v>0</v>
      </c>
      <c r="K333" s="359">
        <f t="shared" ca="1" si="921"/>
        <v>0</v>
      </c>
      <c r="L333" s="359">
        <f t="shared" ca="1" si="921"/>
        <v>0</v>
      </c>
      <c r="M333" s="359">
        <f t="shared" ca="1" si="921"/>
        <v>0</v>
      </c>
      <c r="N333" s="359">
        <f t="shared" ca="1" si="921"/>
        <v>0</v>
      </c>
      <c r="O333" s="359">
        <f t="shared" ca="1" si="921"/>
        <v>0</v>
      </c>
      <c r="P333" s="359">
        <f t="shared" ca="1" si="921"/>
        <v>0</v>
      </c>
      <c r="Q333" s="359">
        <f t="shared" ca="1" si="921"/>
        <v>0</v>
      </c>
      <c r="R333" s="359">
        <f t="shared" ca="1" si="921"/>
        <v>0</v>
      </c>
      <c r="S333" s="359">
        <f t="shared" ca="1" si="921"/>
        <v>0</v>
      </c>
      <c r="T333" s="359">
        <f t="shared" ca="1" si="921"/>
        <v>0</v>
      </c>
      <c r="U333" s="359">
        <f t="shared" ca="1" si="921"/>
        <v>0</v>
      </c>
      <c r="V333" s="359">
        <f t="shared" ca="1" si="921"/>
        <v>0</v>
      </c>
      <c r="W333" s="359">
        <f t="shared" ca="1" si="921"/>
        <v>0</v>
      </c>
      <c r="X333" s="359">
        <f t="shared" ca="1" si="921"/>
        <v>0</v>
      </c>
      <c r="Y333" s="359">
        <f t="shared" ca="1" si="921"/>
        <v>0</v>
      </c>
      <c r="Z333" s="359">
        <f t="shared" ca="1" si="921"/>
        <v>0</v>
      </c>
      <c r="AA333" s="359">
        <f t="shared" ca="1" si="921"/>
        <v>0</v>
      </c>
      <c r="AB333" s="359">
        <f t="shared" ca="1" si="921"/>
        <v>0</v>
      </c>
      <c r="AC333" s="359">
        <f t="shared" ca="1" si="921"/>
        <v>0</v>
      </c>
      <c r="AD333" s="359">
        <f t="shared" ca="1" si="921"/>
        <v>0</v>
      </c>
      <c r="AE333" s="359">
        <f t="shared" ca="1" si="921"/>
        <v>0</v>
      </c>
      <c r="AF333" s="359">
        <f t="shared" ca="1" si="921"/>
        <v>0</v>
      </c>
      <c r="AG333" s="359">
        <f t="shared" ca="1" si="921"/>
        <v>0</v>
      </c>
      <c r="AH333" s="359">
        <f t="shared" ca="1" si="921"/>
        <v>0</v>
      </c>
      <c r="AI333" s="359">
        <f t="shared" ca="1" si="921"/>
        <v>0</v>
      </c>
      <c r="AJ333" s="359">
        <f t="shared" ca="1" si="921"/>
        <v>0</v>
      </c>
      <c r="AK333" s="359">
        <f t="shared" ca="1" si="921"/>
        <v>0</v>
      </c>
      <c r="AL333" s="359">
        <f t="shared" ca="1" si="921"/>
        <v>0</v>
      </c>
      <c r="AM333" s="359">
        <f t="shared" ca="1" si="921"/>
        <v>0</v>
      </c>
      <c r="AN333" s="359">
        <f t="shared" ca="1" si="921"/>
        <v>0</v>
      </c>
      <c r="AO333" s="359">
        <f t="shared" ca="1" si="921"/>
        <v>0</v>
      </c>
      <c r="AP333" s="359">
        <f t="shared" ca="1" si="921"/>
        <v>0</v>
      </c>
      <c r="AQ333" s="359">
        <f t="shared" ca="1" si="921"/>
        <v>0</v>
      </c>
      <c r="AR333" s="359">
        <f t="shared" ca="1" si="921"/>
        <v>0</v>
      </c>
      <c r="AS333" s="359">
        <f t="shared" ca="1" si="921"/>
        <v>0</v>
      </c>
      <c r="AT333" s="359">
        <f t="shared" ca="1" si="921"/>
        <v>0</v>
      </c>
      <c r="AU333" s="359">
        <f t="shared" ca="1" si="921"/>
        <v>0</v>
      </c>
      <c r="AV333" s="359">
        <f t="shared" ca="1" si="921"/>
        <v>0</v>
      </c>
      <c r="AW333" s="359">
        <f t="shared" ca="1" si="921"/>
        <v>0</v>
      </c>
      <c r="AX333" s="359">
        <f t="shared" ca="1" si="921"/>
        <v>0</v>
      </c>
      <c r="AY333" s="359">
        <f t="shared" ca="1" si="921"/>
        <v>0</v>
      </c>
      <c r="AZ333" s="359">
        <f t="shared" ca="1" si="921"/>
        <v>0</v>
      </c>
      <c r="BA333" s="359">
        <f t="shared" ca="1" si="921"/>
        <v>0</v>
      </c>
      <c r="BB333" s="359">
        <f t="shared" ca="1" si="921"/>
        <v>0</v>
      </c>
      <c r="BC333" s="359">
        <f t="shared" ca="1" si="921"/>
        <v>0</v>
      </c>
      <c r="BD333" s="359">
        <f t="shared" ca="1" si="921"/>
        <v>0</v>
      </c>
      <c r="BE333" s="359">
        <f t="shared" ca="1" si="921"/>
        <v>0</v>
      </c>
      <c r="BF333" s="359">
        <f t="shared" ca="1" si="921"/>
        <v>0</v>
      </c>
      <c r="BG333" s="359">
        <f t="shared" ca="1" si="921"/>
        <v>0</v>
      </c>
      <c r="BH333" s="359">
        <f t="shared" ca="1" si="921"/>
        <v>0</v>
      </c>
      <c r="BI333" s="359">
        <f t="shared" ca="1" si="921"/>
        <v>0</v>
      </c>
      <c r="BJ333" s="359">
        <f t="shared" ca="1" si="921"/>
        <v>0</v>
      </c>
      <c r="BK333" s="359">
        <f t="shared" ca="1" si="921"/>
        <v>0</v>
      </c>
      <c r="BL333" s="359">
        <f t="shared" ca="1" si="921"/>
        <v>0</v>
      </c>
      <c r="BM333" s="359">
        <f t="shared" ca="1" si="921"/>
        <v>0</v>
      </c>
      <c r="BN333" s="359">
        <f t="shared" ca="1" si="921"/>
        <v>0</v>
      </c>
      <c r="BO333" s="359">
        <f t="shared" ca="1" si="921"/>
        <v>0</v>
      </c>
      <c r="BP333" s="359">
        <f t="shared" ca="1" si="921"/>
        <v>0</v>
      </c>
      <c r="BQ333" s="359">
        <f t="shared" ref="BQ333:CS333" ca="1" si="922">IF(BQ$297="beräknas ej",0,BP333*IF(BQ$328&gt;$D$283,1,IF(BQ$328&lt;=$C$283,$C$282,$D$282))*IFERROR(INDEX($B$288:$E$294,MATCH($A333,$A$288:$A$294,0),MATCH(BQ$328,$B$286:$E$286,1)),0))</f>
        <v>0</v>
      </c>
      <c r="BR333" s="359">
        <f t="shared" ca="1" si="922"/>
        <v>0</v>
      </c>
      <c r="BS333" s="359">
        <f t="shared" ca="1" si="922"/>
        <v>0</v>
      </c>
      <c r="BT333" s="359">
        <f t="shared" ca="1" si="922"/>
        <v>0</v>
      </c>
      <c r="BU333" s="359">
        <f t="shared" si="922"/>
        <v>0</v>
      </c>
      <c r="BV333" s="359">
        <f t="shared" si="922"/>
        <v>0</v>
      </c>
      <c r="BW333" s="359">
        <f t="shared" si="922"/>
        <v>0</v>
      </c>
      <c r="BX333" s="359">
        <f t="shared" si="922"/>
        <v>0</v>
      </c>
      <c r="BY333" s="359">
        <f t="shared" si="922"/>
        <v>0</v>
      </c>
      <c r="BZ333" s="359">
        <f t="shared" si="922"/>
        <v>0</v>
      </c>
      <c r="CA333" s="359">
        <f t="shared" si="922"/>
        <v>0</v>
      </c>
      <c r="CB333" s="359">
        <f t="shared" si="922"/>
        <v>0</v>
      </c>
      <c r="CC333" s="359">
        <f t="shared" si="922"/>
        <v>0</v>
      </c>
      <c r="CD333" s="359">
        <f t="shared" si="922"/>
        <v>0</v>
      </c>
      <c r="CE333" s="359">
        <f t="shared" si="922"/>
        <v>0</v>
      </c>
      <c r="CF333" s="359">
        <f t="shared" si="922"/>
        <v>0</v>
      </c>
      <c r="CG333" s="359">
        <f t="shared" si="922"/>
        <v>0</v>
      </c>
      <c r="CH333" s="359">
        <f t="shared" si="922"/>
        <v>0</v>
      </c>
      <c r="CI333" s="359">
        <f t="shared" si="922"/>
        <v>0</v>
      </c>
      <c r="CJ333" s="359">
        <f t="shared" si="922"/>
        <v>0</v>
      </c>
      <c r="CK333" s="359">
        <f t="shared" si="922"/>
        <v>0</v>
      </c>
      <c r="CL333" s="359">
        <f t="shared" si="922"/>
        <v>0</v>
      </c>
      <c r="CM333" s="359">
        <f t="shared" si="922"/>
        <v>0</v>
      </c>
      <c r="CN333" s="359">
        <f t="shared" si="922"/>
        <v>0</v>
      </c>
      <c r="CO333" s="359">
        <f t="shared" si="922"/>
        <v>0</v>
      </c>
      <c r="CP333" s="359">
        <f t="shared" si="922"/>
        <v>0</v>
      </c>
      <c r="CQ333" s="359">
        <f t="shared" si="922"/>
        <v>0</v>
      </c>
      <c r="CR333" s="359">
        <f t="shared" si="922"/>
        <v>0</v>
      </c>
      <c r="CS333" s="359">
        <f t="shared" si="922"/>
        <v>0</v>
      </c>
    </row>
    <row r="334" spans="1:97" s="367" customFormat="1" x14ac:dyDescent="0.35">
      <c r="A334" s="352">
        <f t="shared" ref="A334:C334" si="923">A304</f>
        <v>0</v>
      </c>
      <c r="B334" s="352" t="str">
        <f t="shared" si="923"/>
        <v>0 0</v>
      </c>
      <c r="C334" s="359">
        <f t="shared" si="923"/>
        <v>0</v>
      </c>
      <c r="D334" s="359">
        <f ca="1">IFERROR('UA basår'!AC12+'UA basår'!AC42,0)</f>
        <v>0</v>
      </c>
      <c r="E334" s="359">
        <f t="shared" ref="E334:BP334" ca="1" si="924">IF(E$297="beräknas ej",0,D334*IF(E$328&gt;$D$283,1,IF(E$328&lt;=$C$283,$C$282,$D$282))*IFERROR(INDEX($B$288:$E$294,MATCH($A334,$A$288:$A$294,0),MATCH(E$328,$B$286:$E$286,1)),0))</f>
        <v>0</v>
      </c>
      <c r="F334" s="359">
        <f t="shared" ca="1" si="924"/>
        <v>0</v>
      </c>
      <c r="G334" s="359">
        <f t="shared" ca="1" si="924"/>
        <v>0</v>
      </c>
      <c r="H334" s="359">
        <f t="shared" ca="1" si="924"/>
        <v>0</v>
      </c>
      <c r="I334" s="359">
        <f t="shared" ca="1" si="924"/>
        <v>0</v>
      </c>
      <c r="J334" s="359">
        <f t="shared" ca="1" si="924"/>
        <v>0</v>
      </c>
      <c r="K334" s="359">
        <f t="shared" ca="1" si="924"/>
        <v>0</v>
      </c>
      <c r="L334" s="359">
        <f t="shared" ca="1" si="924"/>
        <v>0</v>
      </c>
      <c r="M334" s="359">
        <f t="shared" ca="1" si="924"/>
        <v>0</v>
      </c>
      <c r="N334" s="359">
        <f t="shared" ca="1" si="924"/>
        <v>0</v>
      </c>
      <c r="O334" s="359">
        <f t="shared" ca="1" si="924"/>
        <v>0</v>
      </c>
      <c r="P334" s="359">
        <f t="shared" ca="1" si="924"/>
        <v>0</v>
      </c>
      <c r="Q334" s="359">
        <f t="shared" ca="1" si="924"/>
        <v>0</v>
      </c>
      <c r="R334" s="359">
        <f t="shared" ca="1" si="924"/>
        <v>0</v>
      </c>
      <c r="S334" s="359">
        <f t="shared" ca="1" si="924"/>
        <v>0</v>
      </c>
      <c r="T334" s="359">
        <f t="shared" ca="1" si="924"/>
        <v>0</v>
      </c>
      <c r="U334" s="359">
        <f t="shared" ca="1" si="924"/>
        <v>0</v>
      </c>
      <c r="V334" s="359">
        <f t="shared" ca="1" si="924"/>
        <v>0</v>
      </c>
      <c r="W334" s="359">
        <f t="shared" ca="1" si="924"/>
        <v>0</v>
      </c>
      <c r="X334" s="359">
        <f t="shared" ca="1" si="924"/>
        <v>0</v>
      </c>
      <c r="Y334" s="359">
        <f t="shared" ca="1" si="924"/>
        <v>0</v>
      </c>
      <c r="Z334" s="359">
        <f t="shared" ca="1" si="924"/>
        <v>0</v>
      </c>
      <c r="AA334" s="359">
        <f t="shared" ca="1" si="924"/>
        <v>0</v>
      </c>
      <c r="AB334" s="359">
        <f t="shared" ca="1" si="924"/>
        <v>0</v>
      </c>
      <c r="AC334" s="359">
        <f t="shared" ca="1" si="924"/>
        <v>0</v>
      </c>
      <c r="AD334" s="359">
        <f t="shared" ca="1" si="924"/>
        <v>0</v>
      </c>
      <c r="AE334" s="359">
        <f t="shared" ca="1" si="924"/>
        <v>0</v>
      </c>
      <c r="AF334" s="359">
        <f t="shared" ca="1" si="924"/>
        <v>0</v>
      </c>
      <c r="AG334" s="359">
        <f t="shared" ca="1" si="924"/>
        <v>0</v>
      </c>
      <c r="AH334" s="359">
        <f t="shared" ca="1" si="924"/>
        <v>0</v>
      </c>
      <c r="AI334" s="359">
        <f t="shared" ca="1" si="924"/>
        <v>0</v>
      </c>
      <c r="AJ334" s="359">
        <f t="shared" ca="1" si="924"/>
        <v>0</v>
      </c>
      <c r="AK334" s="359">
        <f t="shared" ca="1" si="924"/>
        <v>0</v>
      </c>
      <c r="AL334" s="359">
        <f t="shared" ca="1" si="924"/>
        <v>0</v>
      </c>
      <c r="AM334" s="359">
        <f t="shared" ca="1" si="924"/>
        <v>0</v>
      </c>
      <c r="AN334" s="359">
        <f t="shared" ca="1" si="924"/>
        <v>0</v>
      </c>
      <c r="AO334" s="359">
        <f t="shared" ca="1" si="924"/>
        <v>0</v>
      </c>
      <c r="AP334" s="359">
        <f t="shared" ca="1" si="924"/>
        <v>0</v>
      </c>
      <c r="AQ334" s="359">
        <f t="shared" ca="1" si="924"/>
        <v>0</v>
      </c>
      <c r="AR334" s="359">
        <f t="shared" ca="1" si="924"/>
        <v>0</v>
      </c>
      <c r="AS334" s="359">
        <f t="shared" ca="1" si="924"/>
        <v>0</v>
      </c>
      <c r="AT334" s="359">
        <f t="shared" ca="1" si="924"/>
        <v>0</v>
      </c>
      <c r="AU334" s="359">
        <f t="shared" ca="1" si="924"/>
        <v>0</v>
      </c>
      <c r="AV334" s="359">
        <f t="shared" ca="1" si="924"/>
        <v>0</v>
      </c>
      <c r="AW334" s="359">
        <f t="shared" ca="1" si="924"/>
        <v>0</v>
      </c>
      <c r="AX334" s="359">
        <f t="shared" ca="1" si="924"/>
        <v>0</v>
      </c>
      <c r="AY334" s="359">
        <f t="shared" ca="1" si="924"/>
        <v>0</v>
      </c>
      <c r="AZ334" s="359">
        <f t="shared" ca="1" si="924"/>
        <v>0</v>
      </c>
      <c r="BA334" s="359">
        <f t="shared" ca="1" si="924"/>
        <v>0</v>
      </c>
      <c r="BB334" s="359">
        <f t="shared" ca="1" si="924"/>
        <v>0</v>
      </c>
      <c r="BC334" s="359">
        <f t="shared" ca="1" si="924"/>
        <v>0</v>
      </c>
      <c r="BD334" s="359">
        <f t="shared" ca="1" si="924"/>
        <v>0</v>
      </c>
      <c r="BE334" s="359">
        <f t="shared" ca="1" si="924"/>
        <v>0</v>
      </c>
      <c r="BF334" s="359">
        <f t="shared" ca="1" si="924"/>
        <v>0</v>
      </c>
      <c r="BG334" s="359">
        <f t="shared" ca="1" si="924"/>
        <v>0</v>
      </c>
      <c r="BH334" s="359">
        <f t="shared" ca="1" si="924"/>
        <v>0</v>
      </c>
      <c r="BI334" s="359">
        <f t="shared" ca="1" si="924"/>
        <v>0</v>
      </c>
      <c r="BJ334" s="359">
        <f t="shared" ca="1" si="924"/>
        <v>0</v>
      </c>
      <c r="BK334" s="359">
        <f t="shared" ca="1" si="924"/>
        <v>0</v>
      </c>
      <c r="BL334" s="359">
        <f t="shared" ca="1" si="924"/>
        <v>0</v>
      </c>
      <c r="BM334" s="359">
        <f t="shared" ca="1" si="924"/>
        <v>0</v>
      </c>
      <c r="BN334" s="359">
        <f t="shared" ca="1" si="924"/>
        <v>0</v>
      </c>
      <c r="BO334" s="359">
        <f t="shared" ca="1" si="924"/>
        <v>0</v>
      </c>
      <c r="BP334" s="359">
        <f t="shared" ca="1" si="924"/>
        <v>0</v>
      </c>
      <c r="BQ334" s="359">
        <f t="shared" ref="BQ334:CS334" ca="1" si="925">IF(BQ$297="beräknas ej",0,BP334*IF(BQ$328&gt;$D$283,1,IF(BQ$328&lt;=$C$283,$C$282,$D$282))*IFERROR(INDEX($B$288:$E$294,MATCH($A334,$A$288:$A$294,0),MATCH(BQ$328,$B$286:$E$286,1)),0))</f>
        <v>0</v>
      </c>
      <c r="BR334" s="359">
        <f t="shared" ca="1" si="925"/>
        <v>0</v>
      </c>
      <c r="BS334" s="359">
        <f t="shared" ca="1" si="925"/>
        <v>0</v>
      </c>
      <c r="BT334" s="359">
        <f t="shared" ca="1" si="925"/>
        <v>0</v>
      </c>
      <c r="BU334" s="359">
        <f t="shared" si="925"/>
        <v>0</v>
      </c>
      <c r="BV334" s="359">
        <f t="shared" si="925"/>
        <v>0</v>
      </c>
      <c r="BW334" s="359">
        <f t="shared" si="925"/>
        <v>0</v>
      </c>
      <c r="BX334" s="359">
        <f t="shared" si="925"/>
        <v>0</v>
      </c>
      <c r="BY334" s="359">
        <f t="shared" si="925"/>
        <v>0</v>
      </c>
      <c r="BZ334" s="359">
        <f t="shared" si="925"/>
        <v>0</v>
      </c>
      <c r="CA334" s="359">
        <f t="shared" si="925"/>
        <v>0</v>
      </c>
      <c r="CB334" s="359">
        <f t="shared" si="925"/>
        <v>0</v>
      </c>
      <c r="CC334" s="359">
        <f t="shared" si="925"/>
        <v>0</v>
      </c>
      <c r="CD334" s="359">
        <f t="shared" si="925"/>
        <v>0</v>
      </c>
      <c r="CE334" s="359">
        <f t="shared" si="925"/>
        <v>0</v>
      </c>
      <c r="CF334" s="359">
        <f t="shared" si="925"/>
        <v>0</v>
      </c>
      <c r="CG334" s="359">
        <f t="shared" si="925"/>
        <v>0</v>
      </c>
      <c r="CH334" s="359">
        <f t="shared" si="925"/>
        <v>0</v>
      </c>
      <c r="CI334" s="359">
        <f t="shared" si="925"/>
        <v>0</v>
      </c>
      <c r="CJ334" s="359">
        <f t="shared" si="925"/>
        <v>0</v>
      </c>
      <c r="CK334" s="359">
        <f t="shared" si="925"/>
        <v>0</v>
      </c>
      <c r="CL334" s="359">
        <f t="shared" si="925"/>
        <v>0</v>
      </c>
      <c r="CM334" s="359">
        <f t="shared" si="925"/>
        <v>0</v>
      </c>
      <c r="CN334" s="359">
        <f t="shared" si="925"/>
        <v>0</v>
      </c>
      <c r="CO334" s="359">
        <f t="shared" si="925"/>
        <v>0</v>
      </c>
      <c r="CP334" s="359">
        <f t="shared" si="925"/>
        <v>0</v>
      </c>
      <c r="CQ334" s="359">
        <f t="shared" si="925"/>
        <v>0</v>
      </c>
      <c r="CR334" s="359">
        <f t="shared" si="925"/>
        <v>0</v>
      </c>
      <c r="CS334" s="359">
        <f t="shared" si="925"/>
        <v>0</v>
      </c>
    </row>
    <row r="335" spans="1:97" s="367" customFormat="1" x14ac:dyDescent="0.35">
      <c r="A335" s="352">
        <f t="shared" ref="A335:C335" si="926">A305</f>
        <v>0</v>
      </c>
      <c r="B335" s="352" t="str">
        <f t="shared" si="926"/>
        <v>0 0</v>
      </c>
      <c r="C335" s="359">
        <f t="shared" si="926"/>
        <v>0</v>
      </c>
      <c r="D335" s="359">
        <f ca="1">IFERROR('UA basår'!AC13+'UA basår'!AC43,0)</f>
        <v>0</v>
      </c>
      <c r="E335" s="359">
        <f t="shared" ref="E335:BP335" ca="1" si="927">IF(E$297="beräknas ej",0,D335*IF(E$328&gt;$D$283,1,IF(E$328&lt;=$C$283,$C$282,$D$282))*IFERROR(INDEX($B$288:$E$294,MATCH($A335,$A$288:$A$294,0),MATCH(E$328,$B$286:$E$286,1)),0))</f>
        <v>0</v>
      </c>
      <c r="F335" s="359">
        <f t="shared" ca="1" si="927"/>
        <v>0</v>
      </c>
      <c r="G335" s="359">
        <f t="shared" ca="1" si="927"/>
        <v>0</v>
      </c>
      <c r="H335" s="359">
        <f t="shared" ca="1" si="927"/>
        <v>0</v>
      </c>
      <c r="I335" s="359">
        <f t="shared" ca="1" si="927"/>
        <v>0</v>
      </c>
      <c r="J335" s="359">
        <f t="shared" ca="1" si="927"/>
        <v>0</v>
      </c>
      <c r="K335" s="359">
        <f t="shared" ca="1" si="927"/>
        <v>0</v>
      </c>
      <c r="L335" s="359">
        <f t="shared" ca="1" si="927"/>
        <v>0</v>
      </c>
      <c r="M335" s="359">
        <f t="shared" ca="1" si="927"/>
        <v>0</v>
      </c>
      <c r="N335" s="359">
        <f t="shared" ca="1" si="927"/>
        <v>0</v>
      </c>
      <c r="O335" s="359">
        <f t="shared" ca="1" si="927"/>
        <v>0</v>
      </c>
      <c r="P335" s="359">
        <f t="shared" ca="1" si="927"/>
        <v>0</v>
      </c>
      <c r="Q335" s="359">
        <f t="shared" ca="1" si="927"/>
        <v>0</v>
      </c>
      <c r="R335" s="359">
        <f t="shared" ca="1" si="927"/>
        <v>0</v>
      </c>
      <c r="S335" s="359">
        <f t="shared" ca="1" si="927"/>
        <v>0</v>
      </c>
      <c r="T335" s="359">
        <f t="shared" ca="1" si="927"/>
        <v>0</v>
      </c>
      <c r="U335" s="359">
        <f t="shared" ca="1" si="927"/>
        <v>0</v>
      </c>
      <c r="V335" s="359">
        <f t="shared" ca="1" si="927"/>
        <v>0</v>
      </c>
      <c r="W335" s="359">
        <f t="shared" ca="1" si="927"/>
        <v>0</v>
      </c>
      <c r="X335" s="359">
        <f t="shared" ca="1" si="927"/>
        <v>0</v>
      </c>
      <c r="Y335" s="359">
        <f t="shared" ca="1" si="927"/>
        <v>0</v>
      </c>
      <c r="Z335" s="359">
        <f t="shared" ca="1" si="927"/>
        <v>0</v>
      </c>
      <c r="AA335" s="359">
        <f t="shared" ca="1" si="927"/>
        <v>0</v>
      </c>
      <c r="AB335" s="359">
        <f t="shared" ca="1" si="927"/>
        <v>0</v>
      </c>
      <c r="AC335" s="359">
        <f t="shared" ca="1" si="927"/>
        <v>0</v>
      </c>
      <c r="AD335" s="359">
        <f t="shared" ca="1" si="927"/>
        <v>0</v>
      </c>
      <c r="AE335" s="359">
        <f t="shared" ca="1" si="927"/>
        <v>0</v>
      </c>
      <c r="AF335" s="359">
        <f t="shared" ca="1" si="927"/>
        <v>0</v>
      </c>
      <c r="AG335" s="359">
        <f t="shared" ca="1" si="927"/>
        <v>0</v>
      </c>
      <c r="AH335" s="359">
        <f t="shared" ca="1" si="927"/>
        <v>0</v>
      </c>
      <c r="AI335" s="359">
        <f t="shared" ca="1" si="927"/>
        <v>0</v>
      </c>
      <c r="AJ335" s="359">
        <f t="shared" ca="1" si="927"/>
        <v>0</v>
      </c>
      <c r="AK335" s="359">
        <f t="shared" ca="1" si="927"/>
        <v>0</v>
      </c>
      <c r="AL335" s="359">
        <f t="shared" ca="1" si="927"/>
        <v>0</v>
      </c>
      <c r="AM335" s="359">
        <f t="shared" ca="1" si="927"/>
        <v>0</v>
      </c>
      <c r="AN335" s="359">
        <f t="shared" ca="1" si="927"/>
        <v>0</v>
      </c>
      <c r="AO335" s="359">
        <f t="shared" ca="1" si="927"/>
        <v>0</v>
      </c>
      <c r="AP335" s="359">
        <f t="shared" ca="1" si="927"/>
        <v>0</v>
      </c>
      <c r="AQ335" s="359">
        <f t="shared" ca="1" si="927"/>
        <v>0</v>
      </c>
      <c r="AR335" s="359">
        <f t="shared" ca="1" si="927"/>
        <v>0</v>
      </c>
      <c r="AS335" s="359">
        <f t="shared" ca="1" si="927"/>
        <v>0</v>
      </c>
      <c r="AT335" s="359">
        <f t="shared" ca="1" si="927"/>
        <v>0</v>
      </c>
      <c r="AU335" s="359">
        <f t="shared" ca="1" si="927"/>
        <v>0</v>
      </c>
      <c r="AV335" s="359">
        <f t="shared" ca="1" si="927"/>
        <v>0</v>
      </c>
      <c r="AW335" s="359">
        <f t="shared" ca="1" si="927"/>
        <v>0</v>
      </c>
      <c r="AX335" s="359">
        <f t="shared" ca="1" si="927"/>
        <v>0</v>
      </c>
      <c r="AY335" s="359">
        <f t="shared" ca="1" si="927"/>
        <v>0</v>
      </c>
      <c r="AZ335" s="359">
        <f t="shared" ca="1" si="927"/>
        <v>0</v>
      </c>
      <c r="BA335" s="359">
        <f t="shared" ca="1" si="927"/>
        <v>0</v>
      </c>
      <c r="BB335" s="359">
        <f t="shared" ca="1" si="927"/>
        <v>0</v>
      </c>
      <c r="BC335" s="359">
        <f t="shared" ca="1" si="927"/>
        <v>0</v>
      </c>
      <c r="BD335" s="359">
        <f t="shared" ca="1" si="927"/>
        <v>0</v>
      </c>
      <c r="BE335" s="359">
        <f t="shared" ca="1" si="927"/>
        <v>0</v>
      </c>
      <c r="BF335" s="359">
        <f t="shared" ca="1" si="927"/>
        <v>0</v>
      </c>
      <c r="BG335" s="359">
        <f t="shared" ca="1" si="927"/>
        <v>0</v>
      </c>
      <c r="BH335" s="359">
        <f t="shared" ca="1" si="927"/>
        <v>0</v>
      </c>
      <c r="BI335" s="359">
        <f t="shared" ca="1" si="927"/>
        <v>0</v>
      </c>
      <c r="BJ335" s="359">
        <f t="shared" ca="1" si="927"/>
        <v>0</v>
      </c>
      <c r="BK335" s="359">
        <f t="shared" ca="1" si="927"/>
        <v>0</v>
      </c>
      <c r="BL335" s="359">
        <f t="shared" ca="1" si="927"/>
        <v>0</v>
      </c>
      <c r="BM335" s="359">
        <f t="shared" ca="1" si="927"/>
        <v>0</v>
      </c>
      <c r="BN335" s="359">
        <f t="shared" ca="1" si="927"/>
        <v>0</v>
      </c>
      <c r="BO335" s="359">
        <f t="shared" ca="1" si="927"/>
        <v>0</v>
      </c>
      <c r="BP335" s="359">
        <f t="shared" ca="1" si="927"/>
        <v>0</v>
      </c>
      <c r="BQ335" s="359">
        <f t="shared" ref="BQ335:CS335" ca="1" si="928">IF(BQ$297="beräknas ej",0,BP335*IF(BQ$328&gt;$D$283,1,IF(BQ$328&lt;=$C$283,$C$282,$D$282))*IFERROR(INDEX($B$288:$E$294,MATCH($A335,$A$288:$A$294,0),MATCH(BQ$328,$B$286:$E$286,1)),0))</f>
        <v>0</v>
      </c>
      <c r="BR335" s="359">
        <f t="shared" ca="1" si="928"/>
        <v>0</v>
      </c>
      <c r="BS335" s="359">
        <f t="shared" ca="1" si="928"/>
        <v>0</v>
      </c>
      <c r="BT335" s="359">
        <f t="shared" ca="1" si="928"/>
        <v>0</v>
      </c>
      <c r="BU335" s="359">
        <f t="shared" si="928"/>
        <v>0</v>
      </c>
      <c r="BV335" s="359">
        <f t="shared" si="928"/>
        <v>0</v>
      </c>
      <c r="BW335" s="359">
        <f t="shared" si="928"/>
        <v>0</v>
      </c>
      <c r="BX335" s="359">
        <f t="shared" si="928"/>
        <v>0</v>
      </c>
      <c r="BY335" s="359">
        <f t="shared" si="928"/>
        <v>0</v>
      </c>
      <c r="BZ335" s="359">
        <f t="shared" si="928"/>
        <v>0</v>
      </c>
      <c r="CA335" s="359">
        <f t="shared" si="928"/>
        <v>0</v>
      </c>
      <c r="CB335" s="359">
        <f t="shared" si="928"/>
        <v>0</v>
      </c>
      <c r="CC335" s="359">
        <f t="shared" si="928"/>
        <v>0</v>
      </c>
      <c r="CD335" s="359">
        <f t="shared" si="928"/>
        <v>0</v>
      </c>
      <c r="CE335" s="359">
        <f t="shared" si="928"/>
        <v>0</v>
      </c>
      <c r="CF335" s="359">
        <f t="shared" si="928"/>
        <v>0</v>
      </c>
      <c r="CG335" s="359">
        <f t="shared" si="928"/>
        <v>0</v>
      </c>
      <c r="CH335" s="359">
        <f t="shared" si="928"/>
        <v>0</v>
      </c>
      <c r="CI335" s="359">
        <f t="shared" si="928"/>
        <v>0</v>
      </c>
      <c r="CJ335" s="359">
        <f t="shared" si="928"/>
        <v>0</v>
      </c>
      <c r="CK335" s="359">
        <f t="shared" si="928"/>
        <v>0</v>
      </c>
      <c r="CL335" s="359">
        <f t="shared" si="928"/>
        <v>0</v>
      </c>
      <c r="CM335" s="359">
        <f t="shared" si="928"/>
        <v>0</v>
      </c>
      <c r="CN335" s="359">
        <f t="shared" si="928"/>
        <v>0</v>
      </c>
      <c r="CO335" s="359">
        <f t="shared" si="928"/>
        <v>0</v>
      </c>
      <c r="CP335" s="359">
        <f t="shared" si="928"/>
        <v>0</v>
      </c>
      <c r="CQ335" s="359">
        <f t="shared" si="928"/>
        <v>0</v>
      </c>
      <c r="CR335" s="359">
        <f t="shared" si="928"/>
        <v>0</v>
      </c>
      <c r="CS335" s="359">
        <f t="shared" si="928"/>
        <v>0</v>
      </c>
    </row>
    <row r="336" spans="1:97" s="367" customFormat="1" x14ac:dyDescent="0.35">
      <c r="A336" s="352">
        <f t="shared" ref="A336:C336" si="929">A306</f>
        <v>0</v>
      </c>
      <c r="B336" s="352" t="str">
        <f t="shared" si="929"/>
        <v>0 0</v>
      </c>
      <c r="C336" s="359">
        <f t="shared" si="929"/>
        <v>0</v>
      </c>
      <c r="D336" s="359">
        <f ca="1">IFERROR('UA basår'!AC14+'UA basår'!AC44,0)</f>
        <v>0</v>
      </c>
      <c r="E336" s="359">
        <f t="shared" ref="E336:BP336" ca="1" si="930">IF(E$297="beräknas ej",0,D336*IF(E$328&gt;$D$283,1,IF(E$328&lt;=$C$283,$C$282,$D$282))*IFERROR(INDEX($B$288:$E$294,MATCH($A336,$A$288:$A$294,0),MATCH(E$328,$B$286:$E$286,1)),0))</f>
        <v>0</v>
      </c>
      <c r="F336" s="359">
        <f t="shared" ca="1" si="930"/>
        <v>0</v>
      </c>
      <c r="G336" s="359">
        <f t="shared" ca="1" si="930"/>
        <v>0</v>
      </c>
      <c r="H336" s="359">
        <f t="shared" ca="1" si="930"/>
        <v>0</v>
      </c>
      <c r="I336" s="359">
        <f t="shared" ca="1" si="930"/>
        <v>0</v>
      </c>
      <c r="J336" s="359">
        <f t="shared" ca="1" si="930"/>
        <v>0</v>
      </c>
      <c r="K336" s="359">
        <f t="shared" ca="1" si="930"/>
        <v>0</v>
      </c>
      <c r="L336" s="359">
        <f t="shared" ca="1" si="930"/>
        <v>0</v>
      </c>
      <c r="M336" s="359">
        <f t="shared" ca="1" si="930"/>
        <v>0</v>
      </c>
      <c r="N336" s="359">
        <f t="shared" ca="1" si="930"/>
        <v>0</v>
      </c>
      <c r="O336" s="359">
        <f t="shared" ca="1" si="930"/>
        <v>0</v>
      </c>
      <c r="P336" s="359">
        <f t="shared" ca="1" si="930"/>
        <v>0</v>
      </c>
      <c r="Q336" s="359">
        <f t="shared" ca="1" si="930"/>
        <v>0</v>
      </c>
      <c r="R336" s="359">
        <f t="shared" ca="1" si="930"/>
        <v>0</v>
      </c>
      <c r="S336" s="359">
        <f t="shared" ca="1" si="930"/>
        <v>0</v>
      </c>
      <c r="T336" s="359">
        <f t="shared" ca="1" si="930"/>
        <v>0</v>
      </c>
      <c r="U336" s="359">
        <f t="shared" ca="1" si="930"/>
        <v>0</v>
      </c>
      <c r="V336" s="359">
        <f t="shared" ca="1" si="930"/>
        <v>0</v>
      </c>
      <c r="W336" s="359">
        <f t="shared" ca="1" si="930"/>
        <v>0</v>
      </c>
      <c r="X336" s="359">
        <f t="shared" ca="1" si="930"/>
        <v>0</v>
      </c>
      <c r="Y336" s="359">
        <f t="shared" ca="1" si="930"/>
        <v>0</v>
      </c>
      <c r="Z336" s="359">
        <f t="shared" ca="1" si="930"/>
        <v>0</v>
      </c>
      <c r="AA336" s="359">
        <f t="shared" ca="1" si="930"/>
        <v>0</v>
      </c>
      <c r="AB336" s="359">
        <f t="shared" ca="1" si="930"/>
        <v>0</v>
      </c>
      <c r="AC336" s="359">
        <f t="shared" ca="1" si="930"/>
        <v>0</v>
      </c>
      <c r="AD336" s="359">
        <f t="shared" ca="1" si="930"/>
        <v>0</v>
      </c>
      <c r="AE336" s="359">
        <f t="shared" ca="1" si="930"/>
        <v>0</v>
      </c>
      <c r="AF336" s="359">
        <f t="shared" ca="1" si="930"/>
        <v>0</v>
      </c>
      <c r="AG336" s="359">
        <f t="shared" ca="1" si="930"/>
        <v>0</v>
      </c>
      <c r="AH336" s="359">
        <f t="shared" ca="1" si="930"/>
        <v>0</v>
      </c>
      <c r="AI336" s="359">
        <f t="shared" ca="1" si="930"/>
        <v>0</v>
      </c>
      <c r="AJ336" s="359">
        <f t="shared" ca="1" si="930"/>
        <v>0</v>
      </c>
      <c r="AK336" s="359">
        <f t="shared" ca="1" si="930"/>
        <v>0</v>
      </c>
      <c r="AL336" s="359">
        <f t="shared" ca="1" si="930"/>
        <v>0</v>
      </c>
      <c r="AM336" s="359">
        <f t="shared" ca="1" si="930"/>
        <v>0</v>
      </c>
      <c r="AN336" s="359">
        <f t="shared" ca="1" si="930"/>
        <v>0</v>
      </c>
      <c r="AO336" s="359">
        <f t="shared" ca="1" si="930"/>
        <v>0</v>
      </c>
      <c r="AP336" s="359">
        <f t="shared" ca="1" si="930"/>
        <v>0</v>
      </c>
      <c r="AQ336" s="359">
        <f t="shared" ca="1" si="930"/>
        <v>0</v>
      </c>
      <c r="AR336" s="359">
        <f t="shared" ca="1" si="930"/>
        <v>0</v>
      </c>
      <c r="AS336" s="359">
        <f t="shared" ca="1" si="930"/>
        <v>0</v>
      </c>
      <c r="AT336" s="359">
        <f t="shared" ca="1" si="930"/>
        <v>0</v>
      </c>
      <c r="AU336" s="359">
        <f t="shared" ca="1" si="930"/>
        <v>0</v>
      </c>
      <c r="AV336" s="359">
        <f t="shared" ca="1" si="930"/>
        <v>0</v>
      </c>
      <c r="AW336" s="359">
        <f t="shared" ca="1" si="930"/>
        <v>0</v>
      </c>
      <c r="AX336" s="359">
        <f t="shared" ca="1" si="930"/>
        <v>0</v>
      </c>
      <c r="AY336" s="359">
        <f t="shared" ca="1" si="930"/>
        <v>0</v>
      </c>
      <c r="AZ336" s="359">
        <f t="shared" ca="1" si="930"/>
        <v>0</v>
      </c>
      <c r="BA336" s="359">
        <f t="shared" ca="1" si="930"/>
        <v>0</v>
      </c>
      <c r="BB336" s="359">
        <f t="shared" ca="1" si="930"/>
        <v>0</v>
      </c>
      <c r="BC336" s="359">
        <f t="shared" ca="1" si="930"/>
        <v>0</v>
      </c>
      <c r="BD336" s="359">
        <f t="shared" ca="1" si="930"/>
        <v>0</v>
      </c>
      <c r="BE336" s="359">
        <f t="shared" ca="1" si="930"/>
        <v>0</v>
      </c>
      <c r="BF336" s="359">
        <f t="shared" ca="1" si="930"/>
        <v>0</v>
      </c>
      <c r="BG336" s="359">
        <f t="shared" ca="1" si="930"/>
        <v>0</v>
      </c>
      <c r="BH336" s="359">
        <f t="shared" ca="1" si="930"/>
        <v>0</v>
      </c>
      <c r="BI336" s="359">
        <f t="shared" ca="1" si="930"/>
        <v>0</v>
      </c>
      <c r="BJ336" s="359">
        <f t="shared" ca="1" si="930"/>
        <v>0</v>
      </c>
      <c r="BK336" s="359">
        <f t="shared" ca="1" si="930"/>
        <v>0</v>
      </c>
      <c r="BL336" s="359">
        <f t="shared" ca="1" si="930"/>
        <v>0</v>
      </c>
      <c r="BM336" s="359">
        <f t="shared" ca="1" si="930"/>
        <v>0</v>
      </c>
      <c r="BN336" s="359">
        <f t="shared" ca="1" si="930"/>
        <v>0</v>
      </c>
      <c r="BO336" s="359">
        <f t="shared" ca="1" si="930"/>
        <v>0</v>
      </c>
      <c r="BP336" s="359">
        <f t="shared" ca="1" si="930"/>
        <v>0</v>
      </c>
      <c r="BQ336" s="359">
        <f t="shared" ref="BQ336:CS336" ca="1" si="931">IF(BQ$297="beräknas ej",0,BP336*IF(BQ$328&gt;$D$283,1,IF(BQ$328&lt;=$C$283,$C$282,$D$282))*IFERROR(INDEX($B$288:$E$294,MATCH($A336,$A$288:$A$294,0),MATCH(BQ$328,$B$286:$E$286,1)),0))</f>
        <v>0</v>
      </c>
      <c r="BR336" s="359">
        <f t="shared" ca="1" si="931"/>
        <v>0</v>
      </c>
      <c r="BS336" s="359">
        <f t="shared" ca="1" si="931"/>
        <v>0</v>
      </c>
      <c r="BT336" s="359">
        <f t="shared" ca="1" si="931"/>
        <v>0</v>
      </c>
      <c r="BU336" s="359">
        <f t="shared" si="931"/>
        <v>0</v>
      </c>
      <c r="BV336" s="359">
        <f t="shared" si="931"/>
        <v>0</v>
      </c>
      <c r="BW336" s="359">
        <f t="shared" si="931"/>
        <v>0</v>
      </c>
      <c r="BX336" s="359">
        <f t="shared" si="931"/>
        <v>0</v>
      </c>
      <c r="BY336" s="359">
        <f t="shared" si="931"/>
        <v>0</v>
      </c>
      <c r="BZ336" s="359">
        <f t="shared" si="931"/>
        <v>0</v>
      </c>
      <c r="CA336" s="359">
        <f t="shared" si="931"/>
        <v>0</v>
      </c>
      <c r="CB336" s="359">
        <f t="shared" si="931"/>
        <v>0</v>
      </c>
      <c r="CC336" s="359">
        <f t="shared" si="931"/>
        <v>0</v>
      </c>
      <c r="CD336" s="359">
        <f t="shared" si="931"/>
        <v>0</v>
      </c>
      <c r="CE336" s="359">
        <f t="shared" si="931"/>
        <v>0</v>
      </c>
      <c r="CF336" s="359">
        <f t="shared" si="931"/>
        <v>0</v>
      </c>
      <c r="CG336" s="359">
        <f t="shared" si="931"/>
        <v>0</v>
      </c>
      <c r="CH336" s="359">
        <f t="shared" si="931"/>
        <v>0</v>
      </c>
      <c r="CI336" s="359">
        <f t="shared" si="931"/>
        <v>0</v>
      </c>
      <c r="CJ336" s="359">
        <f t="shared" si="931"/>
        <v>0</v>
      </c>
      <c r="CK336" s="359">
        <f t="shared" si="931"/>
        <v>0</v>
      </c>
      <c r="CL336" s="359">
        <f t="shared" si="931"/>
        <v>0</v>
      </c>
      <c r="CM336" s="359">
        <f t="shared" si="931"/>
        <v>0</v>
      </c>
      <c r="CN336" s="359">
        <f t="shared" si="931"/>
        <v>0</v>
      </c>
      <c r="CO336" s="359">
        <f t="shared" si="931"/>
        <v>0</v>
      </c>
      <c r="CP336" s="359">
        <f t="shared" si="931"/>
        <v>0</v>
      </c>
      <c r="CQ336" s="359">
        <f t="shared" si="931"/>
        <v>0</v>
      </c>
      <c r="CR336" s="359">
        <f t="shared" si="931"/>
        <v>0</v>
      </c>
      <c r="CS336" s="359">
        <f t="shared" si="931"/>
        <v>0</v>
      </c>
    </row>
    <row r="337" spans="1:97" s="367" customFormat="1" x14ac:dyDescent="0.35">
      <c r="A337" s="352">
        <f t="shared" ref="A337:C337" si="932">A307</f>
        <v>0</v>
      </c>
      <c r="B337" s="352" t="str">
        <f t="shared" si="932"/>
        <v>0 0</v>
      </c>
      <c r="C337" s="359">
        <f t="shared" si="932"/>
        <v>0</v>
      </c>
      <c r="D337" s="359">
        <f ca="1">IFERROR('UA basår'!AC15+'UA basår'!AC45,0)</f>
        <v>0</v>
      </c>
      <c r="E337" s="359">
        <f t="shared" ref="E337:BP337" ca="1" si="933">IF(E$297="beräknas ej",0,D337*IF(E$328&gt;$D$283,1,IF(E$328&lt;=$C$283,$C$282,$D$282))*IFERROR(INDEX($B$288:$E$294,MATCH($A337,$A$288:$A$294,0),MATCH(E$328,$B$286:$E$286,1)),0))</f>
        <v>0</v>
      </c>
      <c r="F337" s="359">
        <f t="shared" ca="1" si="933"/>
        <v>0</v>
      </c>
      <c r="G337" s="359">
        <f t="shared" ca="1" si="933"/>
        <v>0</v>
      </c>
      <c r="H337" s="359">
        <f t="shared" ca="1" si="933"/>
        <v>0</v>
      </c>
      <c r="I337" s="359">
        <f t="shared" ca="1" si="933"/>
        <v>0</v>
      </c>
      <c r="J337" s="359">
        <f t="shared" ca="1" si="933"/>
        <v>0</v>
      </c>
      <c r="K337" s="359">
        <f t="shared" ca="1" si="933"/>
        <v>0</v>
      </c>
      <c r="L337" s="359">
        <f t="shared" ca="1" si="933"/>
        <v>0</v>
      </c>
      <c r="M337" s="359">
        <f t="shared" ca="1" si="933"/>
        <v>0</v>
      </c>
      <c r="N337" s="359">
        <f t="shared" ca="1" si="933"/>
        <v>0</v>
      </c>
      <c r="O337" s="359">
        <f t="shared" ca="1" si="933"/>
        <v>0</v>
      </c>
      <c r="P337" s="359">
        <f t="shared" ca="1" si="933"/>
        <v>0</v>
      </c>
      <c r="Q337" s="359">
        <f t="shared" ca="1" si="933"/>
        <v>0</v>
      </c>
      <c r="R337" s="359">
        <f t="shared" ca="1" si="933"/>
        <v>0</v>
      </c>
      <c r="S337" s="359">
        <f t="shared" ca="1" si="933"/>
        <v>0</v>
      </c>
      <c r="T337" s="359">
        <f t="shared" ca="1" si="933"/>
        <v>0</v>
      </c>
      <c r="U337" s="359">
        <f t="shared" ca="1" si="933"/>
        <v>0</v>
      </c>
      <c r="V337" s="359">
        <f t="shared" ca="1" si="933"/>
        <v>0</v>
      </c>
      <c r="W337" s="359">
        <f t="shared" ca="1" si="933"/>
        <v>0</v>
      </c>
      <c r="X337" s="359">
        <f t="shared" ca="1" si="933"/>
        <v>0</v>
      </c>
      <c r="Y337" s="359">
        <f t="shared" ca="1" si="933"/>
        <v>0</v>
      </c>
      <c r="Z337" s="359">
        <f t="shared" ca="1" si="933"/>
        <v>0</v>
      </c>
      <c r="AA337" s="359">
        <f t="shared" ca="1" si="933"/>
        <v>0</v>
      </c>
      <c r="AB337" s="359">
        <f t="shared" ca="1" si="933"/>
        <v>0</v>
      </c>
      <c r="AC337" s="359">
        <f t="shared" ca="1" si="933"/>
        <v>0</v>
      </c>
      <c r="AD337" s="359">
        <f t="shared" ca="1" si="933"/>
        <v>0</v>
      </c>
      <c r="AE337" s="359">
        <f t="shared" ca="1" si="933"/>
        <v>0</v>
      </c>
      <c r="AF337" s="359">
        <f t="shared" ca="1" si="933"/>
        <v>0</v>
      </c>
      <c r="AG337" s="359">
        <f t="shared" ca="1" si="933"/>
        <v>0</v>
      </c>
      <c r="AH337" s="359">
        <f t="shared" ca="1" si="933"/>
        <v>0</v>
      </c>
      <c r="AI337" s="359">
        <f t="shared" ca="1" si="933"/>
        <v>0</v>
      </c>
      <c r="AJ337" s="359">
        <f t="shared" ca="1" si="933"/>
        <v>0</v>
      </c>
      <c r="AK337" s="359">
        <f t="shared" ca="1" si="933"/>
        <v>0</v>
      </c>
      <c r="AL337" s="359">
        <f t="shared" ca="1" si="933"/>
        <v>0</v>
      </c>
      <c r="AM337" s="359">
        <f t="shared" ca="1" si="933"/>
        <v>0</v>
      </c>
      <c r="AN337" s="359">
        <f t="shared" ca="1" si="933"/>
        <v>0</v>
      </c>
      <c r="AO337" s="359">
        <f t="shared" ca="1" si="933"/>
        <v>0</v>
      </c>
      <c r="AP337" s="359">
        <f t="shared" ca="1" si="933"/>
        <v>0</v>
      </c>
      <c r="AQ337" s="359">
        <f t="shared" ca="1" si="933"/>
        <v>0</v>
      </c>
      <c r="AR337" s="359">
        <f t="shared" ca="1" si="933"/>
        <v>0</v>
      </c>
      <c r="AS337" s="359">
        <f t="shared" ca="1" si="933"/>
        <v>0</v>
      </c>
      <c r="AT337" s="359">
        <f t="shared" ca="1" si="933"/>
        <v>0</v>
      </c>
      <c r="AU337" s="359">
        <f t="shared" ca="1" si="933"/>
        <v>0</v>
      </c>
      <c r="AV337" s="359">
        <f t="shared" ca="1" si="933"/>
        <v>0</v>
      </c>
      <c r="AW337" s="359">
        <f t="shared" ca="1" si="933"/>
        <v>0</v>
      </c>
      <c r="AX337" s="359">
        <f t="shared" ca="1" si="933"/>
        <v>0</v>
      </c>
      <c r="AY337" s="359">
        <f t="shared" ca="1" si="933"/>
        <v>0</v>
      </c>
      <c r="AZ337" s="359">
        <f t="shared" ca="1" si="933"/>
        <v>0</v>
      </c>
      <c r="BA337" s="359">
        <f t="shared" ca="1" si="933"/>
        <v>0</v>
      </c>
      <c r="BB337" s="359">
        <f t="shared" ca="1" si="933"/>
        <v>0</v>
      </c>
      <c r="BC337" s="359">
        <f t="shared" ca="1" si="933"/>
        <v>0</v>
      </c>
      <c r="BD337" s="359">
        <f t="shared" ca="1" si="933"/>
        <v>0</v>
      </c>
      <c r="BE337" s="359">
        <f t="shared" ca="1" si="933"/>
        <v>0</v>
      </c>
      <c r="BF337" s="359">
        <f t="shared" ca="1" si="933"/>
        <v>0</v>
      </c>
      <c r="BG337" s="359">
        <f t="shared" ca="1" si="933"/>
        <v>0</v>
      </c>
      <c r="BH337" s="359">
        <f t="shared" ca="1" si="933"/>
        <v>0</v>
      </c>
      <c r="BI337" s="359">
        <f t="shared" ca="1" si="933"/>
        <v>0</v>
      </c>
      <c r="BJ337" s="359">
        <f t="shared" ca="1" si="933"/>
        <v>0</v>
      </c>
      <c r="BK337" s="359">
        <f t="shared" ca="1" si="933"/>
        <v>0</v>
      </c>
      <c r="BL337" s="359">
        <f t="shared" ca="1" si="933"/>
        <v>0</v>
      </c>
      <c r="BM337" s="359">
        <f t="shared" ca="1" si="933"/>
        <v>0</v>
      </c>
      <c r="BN337" s="359">
        <f t="shared" ca="1" si="933"/>
        <v>0</v>
      </c>
      <c r="BO337" s="359">
        <f t="shared" ca="1" si="933"/>
        <v>0</v>
      </c>
      <c r="BP337" s="359">
        <f t="shared" ca="1" si="933"/>
        <v>0</v>
      </c>
      <c r="BQ337" s="359">
        <f t="shared" ref="BQ337:CS337" ca="1" si="934">IF(BQ$297="beräknas ej",0,BP337*IF(BQ$328&gt;$D$283,1,IF(BQ$328&lt;=$C$283,$C$282,$D$282))*IFERROR(INDEX($B$288:$E$294,MATCH($A337,$A$288:$A$294,0),MATCH(BQ$328,$B$286:$E$286,1)),0))</f>
        <v>0</v>
      </c>
      <c r="BR337" s="359">
        <f t="shared" ca="1" si="934"/>
        <v>0</v>
      </c>
      <c r="BS337" s="359">
        <f t="shared" ca="1" si="934"/>
        <v>0</v>
      </c>
      <c r="BT337" s="359">
        <f t="shared" ca="1" si="934"/>
        <v>0</v>
      </c>
      <c r="BU337" s="359">
        <f t="shared" si="934"/>
        <v>0</v>
      </c>
      <c r="BV337" s="359">
        <f t="shared" si="934"/>
        <v>0</v>
      </c>
      <c r="BW337" s="359">
        <f t="shared" si="934"/>
        <v>0</v>
      </c>
      <c r="BX337" s="359">
        <f t="shared" si="934"/>
        <v>0</v>
      </c>
      <c r="BY337" s="359">
        <f t="shared" si="934"/>
        <v>0</v>
      </c>
      <c r="BZ337" s="359">
        <f t="shared" si="934"/>
        <v>0</v>
      </c>
      <c r="CA337" s="359">
        <f t="shared" si="934"/>
        <v>0</v>
      </c>
      <c r="CB337" s="359">
        <f t="shared" si="934"/>
        <v>0</v>
      </c>
      <c r="CC337" s="359">
        <f t="shared" si="934"/>
        <v>0</v>
      </c>
      <c r="CD337" s="359">
        <f t="shared" si="934"/>
        <v>0</v>
      </c>
      <c r="CE337" s="359">
        <f t="shared" si="934"/>
        <v>0</v>
      </c>
      <c r="CF337" s="359">
        <f t="shared" si="934"/>
        <v>0</v>
      </c>
      <c r="CG337" s="359">
        <f t="shared" si="934"/>
        <v>0</v>
      </c>
      <c r="CH337" s="359">
        <f t="shared" si="934"/>
        <v>0</v>
      </c>
      <c r="CI337" s="359">
        <f t="shared" si="934"/>
        <v>0</v>
      </c>
      <c r="CJ337" s="359">
        <f t="shared" si="934"/>
        <v>0</v>
      </c>
      <c r="CK337" s="359">
        <f t="shared" si="934"/>
        <v>0</v>
      </c>
      <c r="CL337" s="359">
        <f t="shared" si="934"/>
        <v>0</v>
      </c>
      <c r="CM337" s="359">
        <f t="shared" si="934"/>
        <v>0</v>
      </c>
      <c r="CN337" s="359">
        <f t="shared" si="934"/>
        <v>0</v>
      </c>
      <c r="CO337" s="359">
        <f t="shared" si="934"/>
        <v>0</v>
      </c>
      <c r="CP337" s="359">
        <f t="shared" si="934"/>
        <v>0</v>
      </c>
      <c r="CQ337" s="359">
        <f t="shared" si="934"/>
        <v>0</v>
      </c>
      <c r="CR337" s="359">
        <f t="shared" si="934"/>
        <v>0</v>
      </c>
      <c r="CS337" s="359">
        <f t="shared" si="934"/>
        <v>0</v>
      </c>
    </row>
    <row r="338" spans="1:97" s="367" customFormat="1" x14ac:dyDescent="0.35">
      <c r="A338" s="352">
        <f t="shared" ref="A338:C338" si="935">A308</f>
        <v>0</v>
      </c>
      <c r="B338" s="352" t="str">
        <f t="shared" si="935"/>
        <v>0 0</v>
      </c>
      <c r="C338" s="359">
        <f t="shared" si="935"/>
        <v>0</v>
      </c>
      <c r="D338" s="359">
        <f ca="1">IFERROR('UA basår'!AC16+'UA basår'!AC46,0)</f>
        <v>0</v>
      </c>
      <c r="E338" s="359">
        <f t="shared" ref="E338:BP338" ca="1" si="936">IF(E$297="beräknas ej",0,D338*IF(E$328&gt;$D$283,1,IF(E$328&lt;=$C$283,$C$282,$D$282))*IFERROR(INDEX($B$288:$E$294,MATCH($A338,$A$288:$A$294,0),MATCH(E$328,$B$286:$E$286,1)),0))</f>
        <v>0</v>
      </c>
      <c r="F338" s="359">
        <f t="shared" ca="1" si="936"/>
        <v>0</v>
      </c>
      <c r="G338" s="359">
        <f t="shared" ca="1" si="936"/>
        <v>0</v>
      </c>
      <c r="H338" s="359">
        <f t="shared" ca="1" si="936"/>
        <v>0</v>
      </c>
      <c r="I338" s="359">
        <f t="shared" ca="1" si="936"/>
        <v>0</v>
      </c>
      <c r="J338" s="359">
        <f t="shared" ca="1" si="936"/>
        <v>0</v>
      </c>
      <c r="K338" s="359">
        <f t="shared" ca="1" si="936"/>
        <v>0</v>
      </c>
      <c r="L338" s="359">
        <f t="shared" ca="1" si="936"/>
        <v>0</v>
      </c>
      <c r="M338" s="359">
        <f t="shared" ca="1" si="936"/>
        <v>0</v>
      </c>
      <c r="N338" s="359">
        <f t="shared" ca="1" si="936"/>
        <v>0</v>
      </c>
      <c r="O338" s="359">
        <f t="shared" ca="1" si="936"/>
        <v>0</v>
      </c>
      <c r="P338" s="359">
        <f t="shared" ca="1" si="936"/>
        <v>0</v>
      </c>
      <c r="Q338" s="359">
        <f t="shared" ca="1" si="936"/>
        <v>0</v>
      </c>
      <c r="R338" s="359">
        <f t="shared" ca="1" si="936"/>
        <v>0</v>
      </c>
      <c r="S338" s="359">
        <f t="shared" ca="1" si="936"/>
        <v>0</v>
      </c>
      <c r="T338" s="359">
        <f t="shared" ca="1" si="936"/>
        <v>0</v>
      </c>
      <c r="U338" s="359">
        <f t="shared" ca="1" si="936"/>
        <v>0</v>
      </c>
      <c r="V338" s="359">
        <f t="shared" ca="1" si="936"/>
        <v>0</v>
      </c>
      <c r="W338" s="359">
        <f t="shared" ca="1" si="936"/>
        <v>0</v>
      </c>
      <c r="X338" s="359">
        <f t="shared" ca="1" si="936"/>
        <v>0</v>
      </c>
      <c r="Y338" s="359">
        <f t="shared" ca="1" si="936"/>
        <v>0</v>
      </c>
      <c r="Z338" s="359">
        <f t="shared" ca="1" si="936"/>
        <v>0</v>
      </c>
      <c r="AA338" s="359">
        <f t="shared" ca="1" si="936"/>
        <v>0</v>
      </c>
      <c r="AB338" s="359">
        <f t="shared" ca="1" si="936"/>
        <v>0</v>
      </c>
      <c r="AC338" s="359">
        <f t="shared" ca="1" si="936"/>
        <v>0</v>
      </c>
      <c r="AD338" s="359">
        <f t="shared" ca="1" si="936"/>
        <v>0</v>
      </c>
      <c r="AE338" s="359">
        <f t="shared" ca="1" si="936"/>
        <v>0</v>
      </c>
      <c r="AF338" s="359">
        <f t="shared" ca="1" si="936"/>
        <v>0</v>
      </c>
      <c r="AG338" s="359">
        <f t="shared" ca="1" si="936"/>
        <v>0</v>
      </c>
      <c r="AH338" s="359">
        <f t="shared" ca="1" si="936"/>
        <v>0</v>
      </c>
      <c r="AI338" s="359">
        <f t="shared" ca="1" si="936"/>
        <v>0</v>
      </c>
      <c r="AJ338" s="359">
        <f t="shared" ca="1" si="936"/>
        <v>0</v>
      </c>
      <c r="AK338" s="359">
        <f t="shared" ca="1" si="936"/>
        <v>0</v>
      </c>
      <c r="AL338" s="359">
        <f t="shared" ca="1" si="936"/>
        <v>0</v>
      </c>
      <c r="AM338" s="359">
        <f t="shared" ca="1" si="936"/>
        <v>0</v>
      </c>
      <c r="AN338" s="359">
        <f t="shared" ca="1" si="936"/>
        <v>0</v>
      </c>
      <c r="AO338" s="359">
        <f t="shared" ca="1" si="936"/>
        <v>0</v>
      </c>
      <c r="AP338" s="359">
        <f t="shared" ca="1" si="936"/>
        <v>0</v>
      </c>
      <c r="AQ338" s="359">
        <f t="shared" ca="1" si="936"/>
        <v>0</v>
      </c>
      <c r="AR338" s="359">
        <f t="shared" ca="1" si="936"/>
        <v>0</v>
      </c>
      <c r="AS338" s="359">
        <f t="shared" ca="1" si="936"/>
        <v>0</v>
      </c>
      <c r="AT338" s="359">
        <f t="shared" ca="1" si="936"/>
        <v>0</v>
      </c>
      <c r="AU338" s="359">
        <f t="shared" ca="1" si="936"/>
        <v>0</v>
      </c>
      <c r="AV338" s="359">
        <f t="shared" ca="1" si="936"/>
        <v>0</v>
      </c>
      <c r="AW338" s="359">
        <f t="shared" ca="1" si="936"/>
        <v>0</v>
      </c>
      <c r="AX338" s="359">
        <f t="shared" ca="1" si="936"/>
        <v>0</v>
      </c>
      <c r="AY338" s="359">
        <f t="shared" ca="1" si="936"/>
        <v>0</v>
      </c>
      <c r="AZ338" s="359">
        <f t="shared" ca="1" si="936"/>
        <v>0</v>
      </c>
      <c r="BA338" s="359">
        <f t="shared" ca="1" si="936"/>
        <v>0</v>
      </c>
      <c r="BB338" s="359">
        <f t="shared" ca="1" si="936"/>
        <v>0</v>
      </c>
      <c r="BC338" s="359">
        <f t="shared" ca="1" si="936"/>
        <v>0</v>
      </c>
      <c r="BD338" s="359">
        <f t="shared" ca="1" si="936"/>
        <v>0</v>
      </c>
      <c r="BE338" s="359">
        <f t="shared" ca="1" si="936"/>
        <v>0</v>
      </c>
      <c r="BF338" s="359">
        <f t="shared" ca="1" si="936"/>
        <v>0</v>
      </c>
      <c r="BG338" s="359">
        <f t="shared" ca="1" si="936"/>
        <v>0</v>
      </c>
      <c r="BH338" s="359">
        <f t="shared" ca="1" si="936"/>
        <v>0</v>
      </c>
      <c r="BI338" s="359">
        <f t="shared" ca="1" si="936"/>
        <v>0</v>
      </c>
      <c r="BJ338" s="359">
        <f t="shared" ca="1" si="936"/>
        <v>0</v>
      </c>
      <c r="BK338" s="359">
        <f t="shared" ca="1" si="936"/>
        <v>0</v>
      </c>
      <c r="BL338" s="359">
        <f t="shared" ca="1" si="936"/>
        <v>0</v>
      </c>
      <c r="BM338" s="359">
        <f t="shared" ca="1" si="936"/>
        <v>0</v>
      </c>
      <c r="BN338" s="359">
        <f t="shared" ca="1" si="936"/>
        <v>0</v>
      </c>
      <c r="BO338" s="359">
        <f t="shared" ca="1" si="936"/>
        <v>0</v>
      </c>
      <c r="BP338" s="359">
        <f t="shared" ca="1" si="936"/>
        <v>0</v>
      </c>
      <c r="BQ338" s="359">
        <f t="shared" ref="BQ338:CS338" ca="1" si="937">IF(BQ$297="beräknas ej",0,BP338*IF(BQ$328&gt;$D$283,1,IF(BQ$328&lt;=$C$283,$C$282,$D$282))*IFERROR(INDEX($B$288:$E$294,MATCH($A338,$A$288:$A$294,0),MATCH(BQ$328,$B$286:$E$286,1)),0))</f>
        <v>0</v>
      </c>
      <c r="BR338" s="359">
        <f t="shared" ca="1" si="937"/>
        <v>0</v>
      </c>
      <c r="BS338" s="359">
        <f t="shared" ca="1" si="937"/>
        <v>0</v>
      </c>
      <c r="BT338" s="359">
        <f t="shared" ca="1" si="937"/>
        <v>0</v>
      </c>
      <c r="BU338" s="359">
        <f t="shared" si="937"/>
        <v>0</v>
      </c>
      <c r="BV338" s="359">
        <f t="shared" si="937"/>
        <v>0</v>
      </c>
      <c r="BW338" s="359">
        <f t="shared" si="937"/>
        <v>0</v>
      </c>
      <c r="BX338" s="359">
        <f t="shared" si="937"/>
        <v>0</v>
      </c>
      <c r="BY338" s="359">
        <f t="shared" si="937"/>
        <v>0</v>
      </c>
      <c r="BZ338" s="359">
        <f t="shared" si="937"/>
        <v>0</v>
      </c>
      <c r="CA338" s="359">
        <f t="shared" si="937"/>
        <v>0</v>
      </c>
      <c r="CB338" s="359">
        <f t="shared" si="937"/>
        <v>0</v>
      </c>
      <c r="CC338" s="359">
        <f t="shared" si="937"/>
        <v>0</v>
      </c>
      <c r="CD338" s="359">
        <f t="shared" si="937"/>
        <v>0</v>
      </c>
      <c r="CE338" s="359">
        <f t="shared" si="937"/>
        <v>0</v>
      </c>
      <c r="CF338" s="359">
        <f t="shared" si="937"/>
        <v>0</v>
      </c>
      <c r="CG338" s="359">
        <f t="shared" si="937"/>
        <v>0</v>
      </c>
      <c r="CH338" s="359">
        <f t="shared" si="937"/>
        <v>0</v>
      </c>
      <c r="CI338" s="359">
        <f t="shared" si="937"/>
        <v>0</v>
      </c>
      <c r="CJ338" s="359">
        <f t="shared" si="937"/>
        <v>0</v>
      </c>
      <c r="CK338" s="359">
        <f t="shared" si="937"/>
        <v>0</v>
      </c>
      <c r="CL338" s="359">
        <f t="shared" si="937"/>
        <v>0</v>
      </c>
      <c r="CM338" s="359">
        <f t="shared" si="937"/>
        <v>0</v>
      </c>
      <c r="CN338" s="359">
        <f t="shared" si="937"/>
        <v>0</v>
      </c>
      <c r="CO338" s="359">
        <f t="shared" si="937"/>
        <v>0</v>
      </c>
      <c r="CP338" s="359">
        <f t="shared" si="937"/>
        <v>0</v>
      </c>
      <c r="CQ338" s="359">
        <f t="shared" si="937"/>
        <v>0</v>
      </c>
      <c r="CR338" s="359">
        <f t="shared" si="937"/>
        <v>0</v>
      </c>
      <c r="CS338" s="359">
        <f t="shared" si="937"/>
        <v>0</v>
      </c>
    </row>
    <row r="339" spans="1:97" s="367" customFormat="1" x14ac:dyDescent="0.35">
      <c r="A339" s="352">
        <f t="shared" ref="A339:C339" si="938">A309</f>
        <v>0</v>
      </c>
      <c r="B339" s="352" t="str">
        <f t="shared" si="938"/>
        <v>0 0</v>
      </c>
      <c r="C339" s="359">
        <f t="shared" si="938"/>
        <v>0</v>
      </c>
      <c r="D339" s="359">
        <f ca="1">IFERROR('UA basår'!AC17+'UA basår'!AC47,0)</f>
        <v>0</v>
      </c>
      <c r="E339" s="359">
        <f t="shared" ref="E339:BP339" ca="1" si="939">IF(E$297="beräknas ej",0,D339*IF(E$328&gt;$D$283,1,IF(E$328&lt;=$C$283,$C$282,$D$282))*IFERROR(INDEX($B$288:$E$294,MATCH($A339,$A$288:$A$294,0),MATCH(E$328,$B$286:$E$286,1)),0))</f>
        <v>0</v>
      </c>
      <c r="F339" s="359">
        <f t="shared" ca="1" si="939"/>
        <v>0</v>
      </c>
      <c r="G339" s="359">
        <f t="shared" ca="1" si="939"/>
        <v>0</v>
      </c>
      <c r="H339" s="359">
        <f t="shared" ca="1" si="939"/>
        <v>0</v>
      </c>
      <c r="I339" s="359">
        <f t="shared" ca="1" si="939"/>
        <v>0</v>
      </c>
      <c r="J339" s="359">
        <f t="shared" ca="1" si="939"/>
        <v>0</v>
      </c>
      <c r="K339" s="359">
        <f t="shared" ca="1" si="939"/>
        <v>0</v>
      </c>
      <c r="L339" s="359">
        <f t="shared" ca="1" si="939"/>
        <v>0</v>
      </c>
      <c r="M339" s="359">
        <f t="shared" ca="1" si="939"/>
        <v>0</v>
      </c>
      <c r="N339" s="359">
        <f t="shared" ca="1" si="939"/>
        <v>0</v>
      </c>
      <c r="O339" s="359">
        <f t="shared" ca="1" si="939"/>
        <v>0</v>
      </c>
      <c r="P339" s="359">
        <f t="shared" ca="1" si="939"/>
        <v>0</v>
      </c>
      <c r="Q339" s="359">
        <f t="shared" ca="1" si="939"/>
        <v>0</v>
      </c>
      <c r="R339" s="359">
        <f t="shared" ca="1" si="939"/>
        <v>0</v>
      </c>
      <c r="S339" s="359">
        <f t="shared" ca="1" si="939"/>
        <v>0</v>
      </c>
      <c r="T339" s="359">
        <f t="shared" ca="1" si="939"/>
        <v>0</v>
      </c>
      <c r="U339" s="359">
        <f t="shared" ca="1" si="939"/>
        <v>0</v>
      </c>
      <c r="V339" s="359">
        <f t="shared" ca="1" si="939"/>
        <v>0</v>
      </c>
      <c r="W339" s="359">
        <f t="shared" ca="1" si="939"/>
        <v>0</v>
      </c>
      <c r="X339" s="359">
        <f t="shared" ca="1" si="939"/>
        <v>0</v>
      </c>
      <c r="Y339" s="359">
        <f t="shared" ca="1" si="939"/>
        <v>0</v>
      </c>
      <c r="Z339" s="359">
        <f t="shared" ca="1" si="939"/>
        <v>0</v>
      </c>
      <c r="AA339" s="359">
        <f t="shared" ca="1" si="939"/>
        <v>0</v>
      </c>
      <c r="AB339" s="359">
        <f t="shared" ca="1" si="939"/>
        <v>0</v>
      </c>
      <c r="AC339" s="359">
        <f t="shared" ca="1" si="939"/>
        <v>0</v>
      </c>
      <c r="AD339" s="359">
        <f t="shared" ca="1" si="939"/>
        <v>0</v>
      </c>
      <c r="AE339" s="359">
        <f t="shared" ca="1" si="939"/>
        <v>0</v>
      </c>
      <c r="AF339" s="359">
        <f t="shared" ca="1" si="939"/>
        <v>0</v>
      </c>
      <c r="AG339" s="359">
        <f t="shared" ca="1" si="939"/>
        <v>0</v>
      </c>
      <c r="AH339" s="359">
        <f t="shared" ca="1" si="939"/>
        <v>0</v>
      </c>
      <c r="AI339" s="359">
        <f t="shared" ca="1" si="939"/>
        <v>0</v>
      </c>
      <c r="AJ339" s="359">
        <f t="shared" ca="1" si="939"/>
        <v>0</v>
      </c>
      <c r="AK339" s="359">
        <f t="shared" ca="1" si="939"/>
        <v>0</v>
      </c>
      <c r="AL339" s="359">
        <f t="shared" ca="1" si="939"/>
        <v>0</v>
      </c>
      <c r="AM339" s="359">
        <f t="shared" ca="1" si="939"/>
        <v>0</v>
      </c>
      <c r="AN339" s="359">
        <f t="shared" ca="1" si="939"/>
        <v>0</v>
      </c>
      <c r="AO339" s="359">
        <f t="shared" ca="1" si="939"/>
        <v>0</v>
      </c>
      <c r="AP339" s="359">
        <f t="shared" ca="1" si="939"/>
        <v>0</v>
      </c>
      <c r="AQ339" s="359">
        <f t="shared" ca="1" si="939"/>
        <v>0</v>
      </c>
      <c r="AR339" s="359">
        <f t="shared" ca="1" si="939"/>
        <v>0</v>
      </c>
      <c r="AS339" s="359">
        <f t="shared" ca="1" si="939"/>
        <v>0</v>
      </c>
      <c r="AT339" s="359">
        <f t="shared" ca="1" si="939"/>
        <v>0</v>
      </c>
      <c r="AU339" s="359">
        <f t="shared" ca="1" si="939"/>
        <v>0</v>
      </c>
      <c r="AV339" s="359">
        <f t="shared" ca="1" si="939"/>
        <v>0</v>
      </c>
      <c r="AW339" s="359">
        <f t="shared" ca="1" si="939"/>
        <v>0</v>
      </c>
      <c r="AX339" s="359">
        <f t="shared" ca="1" si="939"/>
        <v>0</v>
      </c>
      <c r="AY339" s="359">
        <f t="shared" ca="1" si="939"/>
        <v>0</v>
      </c>
      <c r="AZ339" s="359">
        <f t="shared" ca="1" si="939"/>
        <v>0</v>
      </c>
      <c r="BA339" s="359">
        <f t="shared" ca="1" si="939"/>
        <v>0</v>
      </c>
      <c r="BB339" s="359">
        <f t="shared" ca="1" si="939"/>
        <v>0</v>
      </c>
      <c r="BC339" s="359">
        <f t="shared" ca="1" si="939"/>
        <v>0</v>
      </c>
      <c r="BD339" s="359">
        <f t="shared" ca="1" si="939"/>
        <v>0</v>
      </c>
      <c r="BE339" s="359">
        <f t="shared" ca="1" si="939"/>
        <v>0</v>
      </c>
      <c r="BF339" s="359">
        <f t="shared" ca="1" si="939"/>
        <v>0</v>
      </c>
      <c r="BG339" s="359">
        <f t="shared" ca="1" si="939"/>
        <v>0</v>
      </c>
      <c r="BH339" s="359">
        <f t="shared" ca="1" si="939"/>
        <v>0</v>
      </c>
      <c r="BI339" s="359">
        <f t="shared" ca="1" si="939"/>
        <v>0</v>
      </c>
      <c r="BJ339" s="359">
        <f t="shared" ca="1" si="939"/>
        <v>0</v>
      </c>
      <c r="BK339" s="359">
        <f t="shared" ca="1" si="939"/>
        <v>0</v>
      </c>
      <c r="BL339" s="359">
        <f t="shared" ca="1" si="939"/>
        <v>0</v>
      </c>
      <c r="BM339" s="359">
        <f t="shared" ca="1" si="939"/>
        <v>0</v>
      </c>
      <c r="BN339" s="359">
        <f t="shared" ca="1" si="939"/>
        <v>0</v>
      </c>
      <c r="BO339" s="359">
        <f t="shared" ca="1" si="939"/>
        <v>0</v>
      </c>
      <c r="BP339" s="359">
        <f t="shared" ca="1" si="939"/>
        <v>0</v>
      </c>
      <c r="BQ339" s="359">
        <f t="shared" ref="BQ339:CS339" ca="1" si="940">IF(BQ$297="beräknas ej",0,BP339*IF(BQ$328&gt;$D$283,1,IF(BQ$328&lt;=$C$283,$C$282,$D$282))*IFERROR(INDEX($B$288:$E$294,MATCH($A339,$A$288:$A$294,0),MATCH(BQ$328,$B$286:$E$286,1)),0))</f>
        <v>0</v>
      </c>
      <c r="BR339" s="359">
        <f t="shared" ca="1" si="940"/>
        <v>0</v>
      </c>
      <c r="BS339" s="359">
        <f t="shared" ca="1" si="940"/>
        <v>0</v>
      </c>
      <c r="BT339" s="359">
        <f t="shared" ca="1" si="940"/>
        <v>0</v>
      </c>
      <c r="BU339" s="359">
        <f t="shared" si="940"/>
        <v>0</v>
      </c>
      <c r="BV339" s="359">
        <f t="shared" si="940"/>
        <v>0</v>
      </c>
      <c r="BW339" s="359">
        <f t="shared" si="940"/>
        <v>0</v>
      </c>
      <c r="BX339" s="359">
        <f t="shared" si="940"/>
        <v>0</v>
      </c>
      <c r="BY339" s="359">
        <f t="shared" si="940"/>
        <v>0</v>
      </c>
      <c r="BZ339" s="359">
        <f t="shared" si="940"/>
        <v>0</v>
      </c>
      <c r="CA339" s="359">
        <f t="shared" si="940"/>
        <v>0</v>
      </c>
      <c r="CB339" s="359">
        <f t="shared" si="940"/>
        <v>0</v>
      </c>
      <c r="CC339" s="359">
        <f t="shared" si="940"/>
        <v>0</v>
      </c>
      <c r="CD339" s="359">
        <f t="shared" si="940"/>
        <v>0</v>
      </c>
      <c r="CE339" s="359">
        <f t="shared" si="940"/>
        <v>0</v>
      </c>
      <c r="CF339" s="359">
        <f t="shared" si="940"/>
        <v>0</v>
      </c>
      <c r="CG339" s="359">
        <f t="shared" si="940"/>
        <v>0</v>
      </c>
      <c r="CH339" s="359">
        <f t="shared" si="940"/>
        <v>0</v>
      </c>
      <c r="CI339" s="359">
        <f t="shared" si="940"/>
        <v>0</v>
      </c>
      <c r="CJ339" s="359">
        <f t="shared" si="940"/>
        <v>0</v>
      </c>
      <c r="CK339" s="359">
        <f t="shared" si="940"/>
        <v>0</v>
      </c>
      <c r="CL339" s="359">
        <f t="shared" si="940"/>
        <v>0</v>
      </c>
      <c r="CM339" s="359">
        <f t="shared" si="940"/>
        <v>0</v>
      </c>
      <c r="CN339" s="359">
        <f t="shared" si="940"/>
        <v>0</v>
      </c>
      <c r="CO339" s="359">
        <f t="shared" si="940"/>
        <v>0</v>
      </c>
      <c r="CP339" s="359">
        <f t="shared" si="940"/>
        <v>0</v>
      </c>
      <c r="CQ339" s="359">
        <f t="shared" si="940"/>
        <v>0</v>
      </c>
      <c r="CR339" s="359">
        <f t="shared" si="940"/>
        <v>0</v>
      </c>
      <c r="CS339" s="359">
        <f t="shared" si="940"/>
        <v>0</v>
      </c>
    </row>
    <row r="340" spans="1:97" s="367" customFormat="1" x14ac:dyDescent="0.35">
      <c r="A340" s="352">
        <f t="shared" ref="A340:C340" si="941">A310</f>
        <v>0</v>
      </c>
      <c r="B340" s="352" t="str">
        <f t="shared" si="941"/>
        <v>0 0</v>
      </c>
      <c r="C340" s="359">
        <f t="shared" si="941"/>
        <v>0</v>
      </c>
      <c r="D340" s="359">
        <f ca="1">IFERROR('UA basår'!AC18+'UA basår'!AC48,0)</f>
        <v>0</v>
      </c>
      <c r="E340" s="359">
        <f t="shared" ref="E340:BP340" ca="1" si="942">IF(E$297="beräknas ej",0,D340*IF(E$328&gt;$D$283,1,IF(E$328&lt;=$C$283,$C$282,$D$282))*IFERROR(INDEX($B$288:$E$294,MATCH($A340,$A$288:$A$294,0),MATCH(E$328,$B$286:$E$286,1)),0))</f>
        <v>0</v>
      </c>
      <c r="F340" s="359">
        <f t="shared" ca="1" si="942"/>
        <v>0</v>
      </c>
      <c r="G340" s="359">
        <f t="shared" ca="1" si="942"/>
        <v>0</v>
      </c>
      <c r="H340" s="359">
        <f t="shared" ca="1" si="942"/>
        <v>0</v>
      </c>
      <c r="I340" s="359">
        <f t="shared" ca="1" si="942"/>
        <v>0</v>
      </c>
      <c r="J340" s="359">
        <f t="shared" ca="1" si="942"/>
        <v>0</v>
      </c>
      <c r="K340" s="359">
        <f t="shared" ca="1" si="942"/>
        <v>0</v>
      </c>
      <c r="L340" s="359">
        <f t="shared" ca="1" si="942"/>
        <v>0</v>
      </c>
      <c r="M340" s="359">
        <f t="shared" ca="1" si="942"/>
        <v>0</v>
      </c>
      <c r="N340" s="359">
        <f t="shared" ca="1" si="942"/>
        <v>0</v>
      </c>
      <c r="O340" s="359">
        <f t="shared" ca="1" si="942"/>
        <v>0</v>
      </c>
      <c r="P340" s="359">
        <f t="shared" ca="1" si="942"/>
        <v>0</v>
      </c>
      <c r="Q340" s="359">
        <f t="shared" ca="1" si="942"/>
        <v>0</v>
      </c>
      <c r="R340" s="359">
        <f t="shared" ca="1" si="942"/>
        <v>0</v>
      </c>
      <c r="S340" s="359">
        <f t="shared" ca="1" si="942"/>
        <v>0</v>
      </c>
      <c r="T340" s="359">
        <f t="shared" ca="1" si="942"/>
        <v>0</v>
      </c>
      <c r="U340" s="359">
        <f t="shared" ca="1" si="942"/>
        <v>0</v>
      </c>
      <c r="V340" s="359">
        <f t="shared" ca="1" si="942"/>
        <v>0</v>
      </c>
      <c r="W340" s="359">
        <f t="shared" ca="1" si="942"/>
        <v>0</v>
      </c>
      <c r="X340" s="359">
        <f t="shared" ca="1" si="942"/>
        <v>0</v>
      </c>
      <c r="Y340" s="359">
        <f t="shared" ca="1" si="942"/>
        <v>0</v>
      </c>
      <c r="Z340" s="359">
        <f t="shared" ca="1" si="942"/>
        <v>0</v>
      </c>
      <c r="AA340" s="359">
        <f t="shared" ca="1" si="942"/>
        <v>0</v>
      </c>
      <c r="AB340" s="359">
        <f t="shared" ca="1" si="942"/>
        <v>0</v>
      </c>
      <c r="AC340" s="359">
        <f t="shared" ca="1" si="942"/>
        <v>0</v>
      </c>
      <c r="AD340" s="359">
        <f t="shared" ca="1" si="942"/>
        <v>0</v>
      </c>
      <c r="AE340" s="359">
        <f t="shared" ca="1" si="942"/>
        <v>0</v>
      </c>
      <c r="AF340" s="359">
        <f t="shared" ca="1" si="942"/>
        <v>0</v>
      </c>
      <c r="AG340" s="359">
        <f t="shared" ca="1" si="942"/>
        <v>0</v>
      </c>
      <c r="AH340" s="359">
        <f t="shared" ca="1" si="942"/>
        <v>0</v>
      </c>
      <c r="AI340" s="359">
        <f t="shared" ca="1" si="942"/>
        <v>0</v>
      </c>
      <c r="AJ340" s="359">
        <f t="shared" ca="1" si="942"/>
        <v>0</v>
      </c>
      <c r="AK340" s="359">
        <f t="shared" ca="1" si="942"/>
        <v>0</v>
      </c>
      <c r="AL340" s="359">
        <f t="shared" ca="1" si="942"/>
        <v>0</v>
      </c>
      <c r="AM340" s="359">
        <f t="shared" ca="1" si="942"/>
        <v>0</v>
      </c>
      <c r="AN340" s="359">
        <f t="shared" ca="1" si="942"/>
        <v>0</v>
      </c>
      <c r="AO340" s="359">
        <f t="shared" ca="1" si="942"/>
        <v>0</v>
      </c>
      <c r="AP340" s="359">
        <f t="shared" ca="1" si="942"/>
        <v>0</v>
      </c>
      <c r="AQ340" s="359">
        <f t="shared" ca="1" si="942"/>
        <v>0</v>
      </c>
      <c r="AR340" s="359">
        <f t="shared" ca="1" si="942"/>
        <v>0</v>
      </c>
      <c r="AS340" s="359">
        <f t="shared" ca="1" si="942"/>
        <v>0</v>
      </c>
      <c r="AT340" s="359">
        <f t="shared" ca="1" si="942"/>
        <v>0</v>
      </c>
      <c r="AU340" s="359">
        <f t="shared" ca="1" si="942"/>
        <v>0</v>
      </c>
      <c r="AV340" s="359">
        <f t="shared" ca="1" si="942"/>
        <v>0</v>
      </c>
      <c r="AW340" s="359">
        <f t="shared" ca="1" si="942"/>
        <v>0</v>
      </c>
      <c r="AX340" s="359">
        <f t="shared" ca="1" si="942"/>
        <v>0</v>
      </c>
      <c r="AY340" s="359">
        <f t="shared" ca="1" si="942"/>
        <v>0</v>
      </c>
      <c r="AZ340" s="359">
        <f t="shared" ca="1" si="942"/>
        <v>0</v>
      </c>
      <c r="BA340" s="359">
        <f t="shared" ca="1" si="942"/>
        <v>0</v>
      </c>
      <c r="BB340" s="359">
        <f t="shared" ca="1" si="942"/>
        <v>0</v>
      </c>
      <c r="BC340" s="359">
        <f t="shared" ca="1" si="942"/>
        <v>0</v>
      </c>
      <c r="BD340" s="359">
        <f t="shared" ca="1" si="942"/>
        <v>0</v>
      </c>
      <c r="BE340" s="359">
        <f t="shared" ca="1" si="942"/>
        <v>0</v>
      </c>
      <c r="BF340" s="359">
        <f t="shared" ca="1" si="942"/>
        <v>0</v>
      </c>
      <c r="BG340" s="359">
        <f t="shared" ca="1" si="942"/>
        <v>0</v>
      </c>
      <c r="BH340" s="359">
        <f t="shared" ca="1" si="942"/>
        <v>0</v>
      </c>
      <c r="BI340" s="359">
        <f t="shared" ca="1" si="942"/>
        <v>0</v>
      </c>
      <c r="BJ340" s="359">
        <f t="shared" ca="1" si="942"/>
        <v>0</v>
      </c>
      <c r="BK340" s="359">
        <f t="shared" ca="1" si="942"/>
        <v>0</v>
      </c>
      <c r="BL340" s="359">
        <f t="shared" ca="1" si="942"/>
        <v>0</v>
      </c>
      <c r="BM340" s="359">
        <f t="shared" ca="1" si="942"/>
        <v>0</v>
      </c>
      <c r="BN340" s="359">
        <f t="shared" ca="1" si="942"/>
        <v>0</v>
      </c>
      <c r="BO340" s="359">
        <f t="shared" ca="1" si="942"/>
        <v>0</v>
      </c>
      <c r="BP340" s="359">
        <f t="shared" ca="1" si="942"/>
        <v>0</v>
      </c>
      <c r="BQ340" s="359">
        <f t="shared" ref="BQ340:CS340" ca="1" si="943">IF(BQ$297="beräknas ej",0,BP340*IF(BQ$328&gt;$D$283,1,IF(BQ$328&lt;=$C$283,$C$282,$D$282))*IFERROR(INDEX($B$288:$E$294,MATCH($A340,$A$288:$A$294,0),MATCH(BQ$328,$B$286:$E$286,1)),0))</f>
        <v>0</v>
      </c>
      <c r="BR340" s="359">
        <f t="shared" ca="1" si="943"/>
        <v>0</v>
      </c>
      <c r="BS340" s="359">
        <f t="shared" ca="1" si="943"/>
        <v>0</v>
      </c>
      <c r="BT340" s="359">
        <f t="shared" ca="1" si="943"/>
        <v>0</v>
      </c>
      <c r="BU340" s="359">
        <f t="shared" si="943"/>
        <v>0</v>
      </c>
      <c r="BV340" s="359">
        <f t="shared" si="943"/>
        <v>0</v>
      </c>
      <c r="BW340" s="359">
        <f t="shared" si="943"/>
        <v>0</v>
      </c>
      <c r="BX340" s="359">
        <f t="shared" si="943"/>
        <v>0</v>
      </c>
      <c r="BY340" s="359">
        <f t="shared" si="943"/>
        <v>0</v>
      </c>
      <c r="BZ340" s="359">
        <f t="shared" si="943"/>
        <v>0</v>
      </c>
      <c r="CA340" s="359">
        <f t="shared" si="943"/>
        <v>0</v>
      </c>
      <c r="CB340" s="359">
        <f t="shared" si="943"/>
        <v>0</v>
      </c>
      <c r="CC340" s="359">
        <f t="shared" si="943"/>
        <v>0</v>
      </c>
      <c r="CD340" s="359">
        <f t="shared" si="943"/>
        <v>0</v>
      </c>
      <c r="CE340" s="359">
        <f t="shared" si="943"/>
        <v>0</v>
      </c>
      <c r="CF340" s="359">
        <f t="shared" si="943"/>
        <v>0</v>
      </c>
      <c r="CG340" s="359">
        <f t="shared" si="943"/>
        <v>0</v>
      </c>
      <c r="CH340" s="359">
        <f t="shared" si="943"/>
        <v>0</v>
      </c>
      <c r="CI340" s="359">
        <f t="shared" si="943"/>
        <v>0</v>
      </c>
      <c r="CJ340" s="359">
        <f t="shared" si="943"/>
        <v>0</v>
      </c>
      <c r="CK340" s="359">
        <f t="shared" si="943"/>
        <v>0</v>
      </c>
      <c r="CL340" s="359">
        <f t="shared" si="943"/>
        <v>0</v>
      </c>
      <c r="CM340" s="359">
        <f t="shared" si="943"/>
        <v>0</v>
      </c>
      <c r="CN340" s="359">
        <f t="shared" si="943"/>
        <v>0</v>
      </c>
      <c r="CO340" s="359">
        <f t="shared" si="943"/>
        <v>0</v>
      </c>
      <c r="CP340" s="359">
        <f t="shared" si="943"/>
        <v>0</v>
      </c>
      <c r="CQ340" s="359">
        <f t="shared" si="943"/>
        <v>0</v>
      </c>
      <c r="CR340" s="359">
        <f t="shared" si="943"/>
        <v>0</v>
      </c>
      <c r="CS340" s="359">
        <f t="shared" si="943"/>
        <v>0</v>
      </c>
    </row>
    <row r="341" spans="1:97" s="367" customFormat="1" x14ac:dyDescent="0.35">
      <c r="A341" s="352">
        <f t="shared" ref="A341:C341" si="944">A311</f>
        <v>0</v>
      </c>
      <c r="B341" s="352" t="str">
        <f t="shared" si="944"/>
        <v>0 0</v>
      </c>
      <c r="C341" s="359">
        <f t="shared" si="944"/>
        <v>0</v>
      </c>
      <c r="D341" s="359">
        <f ca="1">IFERROR('UA basår'!AC19+'UA basår'!AC49,0)</f>
        <v>0</v>
      </c>
      <c r="E341" s="359">
        <f t="shared" ref="E341:BP341" ca="1" si="945">IF(E$297="beräknas ej",0,D341*IF(E$328&gt;$D$283,1,IF(E$328&lt;=$C$283,$C$282,$D$282))*IFERROR(INDEX($B$288:$E$294,MATCH($A341,$A$288:$A$294,0),MATCH(E$328,$B$286:$E$286,1)),0))</f>
        <v>0</v>
      </c>
      <c r="F341" s="359">
        <f t="shared" ca="1" si="945"/>
        <v>0</v>
      </c>
      <c r="G341" s="359">
        <f t="shared" ca="1" si="945"/>
        <v>0</v>
      </c>
      <c r="H341" s="359">
        <f t="shared" ca="1" si="945"/>
        <v>0</v>
      </c>
      <c r="I341" s="359">
        <f t="shared" ca="1" si="945"/>
        <v>0</v>
      </c>
      <c r="J341" s="359">
        <f t="shared" ca="1" si="945"/>
        <v>0</v>
      </c>
      <c r="K341" s="359">
        <f t="shared" ca="1" si="945"/>
        <v>0</v>
      </c>
      <c r="L341" s="359">
        <f t="shared" ca="1" si="945"/>
        <v>0</v>
      </c>
      <c r="M341" s="359">
        <f t="shared" ca="1" si="945"/>
        <v>0</v>
      </c>
      <c r="N341" s="359">
        <f t="shared" ca="1" si="945"/>
        <v>0</v>
      </c>
      <c r="O341" s="359">
        <f t="shared" ca="1" si="945"/>
        <v>0</v>
      </c>
      <c r="P341" s="359">
        <f t="shared" ca="1" si="945"/>
        <v>0</v>
      </c>
      <c r="Q341" s="359">
        <f t="shared" ca="1" si="945"/>
        <v>0</v>
      </c>
      <c r="R341" s="359">
        <f t="shared" ca="1" si="945"/>
        <v>0</v>
      </c>
      <c r="S341" s="359">
        <f t="shared" ca="1" si="945"/>
        <v>0</v>
      </c>
      <c r="T341" s="359">
        <f t="shared" ca="1" si="945"/>
        <v>0</v>
      </c>
      <c r="U341" s="359">
        <f t="shared" ca="1" si="945"/>
        <v>0</v>
      </c>
      <c r="V341" s="359">
        <f t="shared" ca="1" si="945"/>
        <v>0</v>
      </c>
      <c r="W341" s="359">
        <f t="shared" ca="1" si="945"/>
        <v>0</v>
      </c>
      <c r="X341" s="359">
        <f t="shared" ca="1" si="945"/>
        <v>0</v>
      </c>
      <c r="Y341" s="359">
        <f t="shared" ca="1" si="945"/>
        <v>0</v>
      </c>
      <c r="Z341" s="359">
        <f t="shared" ca="1" si="945"/>
        <v>0</v>
      </c>
      <c r="AA341" s="359">
        <f t="shared" ca="1" si="945"/>
        <v>0</v>
      </c>
      <c r="AB341" s="359">
        <f t="shared" ca="1" si="945"/>
        <v>0</v>
      </c>
      <c r="AC341" s="359">
        <f t="shared" ca="1" si="945"/>
        <v>0</v>
      </c>
      <c r="AD341" s="359">
        <f t="shared" ca="1" si="945"/>
        <v>0</v>
      </c>
      <c r="AE341" s="359">
        <f t="shared" ca="1" si="945"/>
        <v>0</v>
      </c>
      <c r="AF341" s="359">
        <f t="shared" ca="1" si="945"/>
        <v>0</v>
      </c>
      <c r="AG341" s="359">
        <f t="shared" ca="1" si="945"/>
        <v>0</v>
      </c>
      <c r="AH341" s="359">
        <f t="shared" ca="1" si="945"/>
        <v>0</v>
      </c>
      <c r="AI341" s="359">
        <f t="shared" ca="1" si="945"/>
        <v>0</v>
      </c>
      <c r="AJ341" s="359">
        <f t="shared" ca="1" si="945"/>
        <v>0</v>
      </c>
      <c r="AK341" s="359">
        <f t="shared" ca="1" si="945"/>
        <v>0</v>
      </c>
      <c r="AL341" s="359">
        <f t="shared" ca="1" si="945"/>
        <v>0</v>
      </c>
      <c r="AM341" s="359">
        <f t="shared" ca="1" si="945"/>
        <v>0</v>
      </c>
      <c r="AN341" s="359">
        <f t="shared" ca="1" si="945"/>
        <v>0</v>
      </c>
      <c r="AO341" s="359">
        <f t="shared" ca="1" si="945"/>
        <v>0</v>
      </c>
      <c r="AP341" s="359">
        <f t="shared" ca="1" si="945"/>
        <v>0</v>
      </c>
      <c r="AQ341" s="359">
        <f t="shared" ca="1" si="945"/>
        <v>0</v>
      </c>
      <c r="AR341" s="359">
        <f t="shared" ca="1" si="945"/>
        <v>0</v>
      </c>
      <c r="AS341" s="359">
        <f t="shared" ca="1" si="945"/>
        <v>0</v>
      </c>
      <c r="AT341" s="359">
        <f t="shared" ca="1" si="945"/>
        <v>0</v>
      </c>
      <c r="AU341" s="359">
        <f t="shared" ca="1" si="945"/>
        <v>0</v>
      </c>
      <c r="AV341" s="359">
        <f t="shared" ca="1" si="945"/>
        <v>0</v>
      </c>
      <c r="AW341" s="359">
        <f t="shared" ca="1" si="945"/>
        <v>0</v>
      </c>
      <c r="AX341" s="359">
        <f t="shared" ca="1" si="945"/>
        <v>0</v>
      </c>
      <c r="AY341" s="359">
        <f t="shared" ca="1" si="945"/>
        <v>0</v>
      </c>
      <c r="AZ341" s="359">
        <f t="shared" ca="1" si="945"/>
        <v>0</v>
      </c>
      <c r="BA341" s="359">
        <f t="shared" ca="1" si="945"/>
        <v>0</v>
      </c>
      <c r="BB341" s="359">
        <f t="shared" ca="1" si="945"/>
        <v>0</v>
      </c>
      <c r="BC341" s="359">
        <f t="shared" ca="1" si="945"/>
        <v>0</v>
      </c>
      <c r="BD341" s="359">
        <f t="shared" ca="1" si="945"/>
        <v>0</v>
      </c>
      <c r="BE341" s="359">
        <f t="shared" ca="1" si="945"/>
        <v>0</v>
      </c>
      <c r="BF341" s="359">
        <f t="shared" ca="1" si="945"/>
        <v>0</v>
      </c>
      <c r="BG341" s="359">
        <f t="shared" ca="1" si="945"/>
        <v>0</v>
      </c>
      <c r="BH341" s="359">
        <f t="shared" ca="1" si="945"/>
        <v>0</v>
      </c>
      <c r="BI341" s="359">
        <f t="shared" ca="1" si="945"/>
        <v>0</v>
      </c>
      <c r="BJ341" s="359">
        <f t="shared" ca="1" si="945"/>
        <v>0</v>
      </c>
      <c r="BK341" s="359">
        <f t="shared" ca="1" si="945"/>
        <v>0</v>
      </c>
      <c r="BL341" s="359">
        <f t="shared" ca="1" si="945"/>
        <v>0</v>
      </c>
      <c r="BM341" s="359">
        <f t="shared" ca="1" si="945"/>
        <v>0</v>
      </c>
      <c r="BN341" s="359">
        <f t="shared" ca="1" si="945"/>
        <v>0</v>
      </c>
      <c r="BO341" s="359">
        <f t="shared" ca="1" si="945"/>
        <v>0</v>
      </c>
      <c r="BP341" s="359">
        <f t="shared" ca="1" si="945"/>
        <v>0</v>
      </c>
      <c r="BQ341" s="359">
        <f t="shared" ref="BQ341:CS341" ca="1" si="946">IF(BQ$297="beräknas ej",0,BP341*IF(BQ$328&gt;$D$283,1,IF(BQ$328&lt;=$C$283,$C$282,$D$282))*IFERROR(INDEX($B$288:$E$294,MATCH($A341,$A$288:$A$294,0),MATCH(BQ$328,$B$286:$E$286,1)),0))</f>
        <v>0</v>
      </c>
      <c r="BR341" s="359">
        <f t="shared" ca="1" si="946"/>
        <v>0</v>
      </c>
      <c r="BS341" s="359">
        <f t="shared" ca="1" si="946"/>
        <v>0</v>
      </c>
      <c r="BT341" s="359">
        <f t="shared" ca="1" si="946"/>
        <v>0</v>
      </c>
      <c r="BU341" s="359">
        <f t="shared" si="946"/>
        <v>0</v>
      </c>
      <c r="BV341" s="359">
        <f t="shared" si="946"/>
        <v>0</v>
      </c>
      <c r="BW341" s="359">
        <f t="shared" si="946"/>
        <v>0</v>
      </c>
      <c r="BX341" s="359">
        <f t="shared" si="946"/>
        <v>0</v>
      </c>
      <c r="BY341" s="359">
        <f t="shared" si="946"/>
        <v>0</v>
      </c>
      <c r="BZ341" s="359">
        <f t="shared" si="946"/>
        <v>0</v>
      </c>
      <c r="CA341" s="359">
        <f t="shared" si="946"/>
        <v>0</v>
      </c>
      <c r="CB341" s="359">
        <f t="shared" si="946"/>
        <v>0</v>
      </c>
      <c r="CC341" s="359">
        <f t="shared" si="946"/>
        <v>0</v>
      </c>
      <c r="CD341" s="359">
        <f t="shared" si="946"/>
        <v>0</v>
      </c>
      <c r="CE341" s="359">
        <f t="shared" si="946"/>
        <v>0</v>
      </c>
      <c r="CF341" s="359">
        <f t="shared" si="946"/>
        <v>0</v>
      </c>
      <c r="CG341" s="359">
        <f t="shared" si="946"/>
        <v>0</v>
      </c>
      <c r="CH341" s="359">
        <f t="shared" si="946"/>
        <v>0</v>
      </c>
      <c r="CI341" s="359">
        <f t="shared" si="946"/>
        <v>0</v>
      </c>
      <c r="CJ341" s="359">
        <f t="shared" si="946"/>
        <v>0</v>
      </c>
      <c r="CK341" s="359">
        <f t="shared" si="946"/>
        <v>0</v>
      </c>
      <c r="CL341" s="359">
        <f t="shared" si="946"/>
        <v>0</v>
      </c>
      <c r="CM341" s="359">
        <f t="shared" si="946"/>
        <v>0</v>
      </c>
      <c r="CN341" s="359">
        <f t="shared" si="946"/>
        <v>0</v>
      </c>
      <c r="CO341" s="359">
        <f t="shared" si="946"/>
        <v>0</v>
      </c>
      <c r="CP341" s="359">
        <f t="shared" si="946"/>
        <v>0</v>
      </c>
      <c r="CQ341" s="359">
        <f t="shared" si="946"/>
        <v>0</v>
      </c>
      <c r="CR341" s="359">
        <f t="shared" si="946"/>
        <v>0</v>
      </c>
      <c r="CS341" s="359">
        <f t="shared" si="946"/>
        <v>0</v>
      </c>
    </row>
    <row r="342" spans="1:97" s="367" customFormat="1" x14ac:dyDescent="0.35">
      <c r="A342" s="352">
        <f t="shared" ref="A342:C342" si="947">A312</f>
        <v>0</v>
      </c>
      <c r="B342" s="352" t="str">
        <f t="shared" si="947"/>
        <v>0 0</v>
      </c>
      <c r="C342" s="359">
        <f t="shared" si="947"/>
        <v>0</v>
      </c>
      <c r="D342" s="359">
        <f ca="1">IFERROR('UA basår'!AC20+'UA basår'!AC50,0)</f>
        <v>0</v>
      </c>
      <c r="E342" s="359">
        <f t="shared" ref="E342:BP342" ca="1" si="948">IF(E$297="beräknas ej",0,D342*IF(E$328&gt;$D$283,1,IF(E$328&lt;=$C$283,$C$282,$D$282))*IFERROR(INDEX($B$288:$E$294,MATCH($A342,$A$288:$A$294,0),MATCH(E$328,$B$286:$E$286,1)),0))</f>
        <v>0</v>
      </c>
      <c r="F342" s="359">
        <f t="shared" ca="1" si="948"/>
        <v>0</v>
      </c>
      <c r="G342" s="359">
        <f t="shared" ca="1" si="948"/>
        <v>0</v>
      </c>
      <c r="H342" s="359">
        <f t="shared" ca="1" si="948"/>
        <v>0</v>
      </c>
      <c r="I342" s="359">
        <f t="shared" ca="1" si="948"/>
        <v>0</v>
      </c>
      <c r="J342" s="359">
        <f t="shared" ca="1" si="948"/>
        <v>0</v>
      </c>
      <c r="K342" s="359">
        <f t="shared" ca="1" si="948"/>
        <v>0</v>
      </c>
      <c r="L342" s="359">
        <f t="shared" ca="1" si="948"/>
        <v>0</v>
      </c>
      <c r="M342" s="359">
        <f t="shared" ca="1" si="948"/>
        <v>0</v>
      </c>
      <c r="N342" s="359">
        <f t="shared" ca="1" si="948"/>
        <v>0</v>
      </c>
      <c r="O342" s="359">
        <f t="shared" ca="1" si="948"/>
        <v>0</v>
      </c>
      <c r="P342" s="359">
        <f t="shared" ca="1" si="948"/>
        <v>0</v>
      </c>
      <c r="Q342" s="359">
        <f t="shared" ca="1" si="948"/>
        <v>0</v>
      </c>
      <c r="R342" s="359">
        <f t="shared" ca="1" si="948"/>
        <v>0</v>
      </c>
      <c r="S342" s="359">
        <f t="shared" ca="1" si="948"/>
        <v>0</v>
      </c>
      <c r="T342" s="359">
        <f t="shared" ca="1" si="948"/>
        <v>0</v>
      </c>
      <c r="U342" s="359">
        <f t="shared" ca="1" si="948"/>
        <v>0</v>
      </c>
      <c r="V342" s="359">
        <f t="shared" ca="1" si="948"/>
        <v>0</v>
      </c>
      <c r="W342" s="359">
        <f t="shared" ca="1" si="948"/>
        <v>0</v>
      </c>
      <c r="X342" s="359">
        <f t="shared" ca="1" si="948"/>
        <v>0</v>
      </c>
      <c r="Y342" s="359">
        <f t="shared" ca="1" si="948"/>
        <v>0</v>
      </c>
      <c r="Z342" s="359">
        <f t="shared" ca="1" si="948"/>
        <v>0</v>
      </c>
      <c r="AA342" s="359">
        <f t="shared" ca="1" si="948"/>
        <v>0</v>
      </c>
      <c r="AB342" s="359">
        <f t="shared" ca="1" si="948"/>
        <v>0</v>
      </c>
      <c r="AC342" s="359">
        <f t="shared" ca="1" si="948"/>
        <v>0</v>
      </c>
      <c r="AD342" s="359">
        <f t="shared" ca="1" si="948"/>
        <v>0</v>
      </c>
      <c r="AE342" s="359">
        <f t="shared" ca="1" si="948"/>
        <v>0</v>
      </c>
      <c r="AF342" s="359">
        <f t="shared" ca="1" si="948"/>
        <v>0</v>
      </c>
      <c r="AG342" s="359">
        <f t="shared" ca="1" si="948"/>
        <v>0</v>
      </c>
      <c r="AH342" s="359">
        <f t="shared" ca="1" si="948"/>
        <v>0</v>
      </c>
      <c r="AI342" s="359">
        <f t="shared" ca="1" si="948"/>
        <v>0</v>
      </c>
      <c r="AJ342" s="359">
        <f t="shared" ca="1" si="948"/>
        <v>0</v>
      </c>
      <c r="AK342" s="359">
        <f t="shared" ca="1" si="948"/>
        <v>0</v>
      </c>
      <c r="AL342" s="359">
        <f t="shared" ca="1" si="948"/>
        <v>0</v>
      </c>
      <c r="AM342" s="359">
        <f t="shared" ca="1" si="948"/>
        <v>0</v>
      </c>
      <c r="AN342" s="359">
        <f t="shared" ca="1" si="948"/>
        <v>0</v>
      </c>
      <c r="AO342" s="359">
        <f t="shared" ca="1" si="948"/>
        <v>0</v>
      </c>
      <c r="AP342" s="359">
        <f t="shared" ca="1" si="948"/>
        <v>0</v>
      </c>
      <c r="AQ342" s="359">
        <f t="shared" ca="1" si="948"/>
        <v>0</v>
      </c>
      <c r="AR342" s="359">
        <f t="shared" ca="1" si="948"/>
        <v>0</v>
      </c>
      <c r="AS342" s="359">
        <f t="shared" ca="1" si="948"/>
        <v>0</v>
      </c>
      <c r="AT342" s="359">
        <f t="shared" ca="1" si="948"/>
        <v>0</v>
      </c>
      <c r="AU342" s="359">
        <f t="shared" ca="1" si="948"/>
        <v>0</v>
      </c>
      <c r="AV342" s="359">
        <f t="shared" ca="1" si="948"/>
        <v>0</v>
      </c>
      <c r="AW342" s="359">
        <f t="shared" ca="1" si="948"/>
        <v>0</v>
      </c>
      <c r="AX342" s="359">
        <f t="shared" ca="1" si="948"/>
        <v>0</v>
      </c>
      <c r="AY342" s="359">
        <f t="shared" ca="1" si="948"/>
        <v>0</v>
      </c>
      <c r="AZ342" s="359">
        <f t="shared" ca="1" si="948"/>
        <v>0</v>
      </c>
      <c r="BA342" s="359">
        <f t="shared" ca="1" si="948"/>
        <v>0</v>
      </c>
      <c r="BB342" s="359">
        <f t="shared" ca="1" si="948"/>
        <v>0</v>
      </c>
      <c r="BC342" s="359">
        <f t="shared" ca="1" si="948"/>
        <v>0</v>
      </c>
      <c r="BD342" s="359">
        <f t="shared" ca="1" si="948"/>
        <v>0</v>
      </c>
      <c r="BE342" s="359">
        <f t="shared" ca="1" si="948"/>
        <v>0</v>
      </c>
      <c r="BF342" s="359">
        <f t="shared" ca="1" si="948"/>
        <v>0</v>
      </c>
      <c r="BG342" s="359">
        <f t="shared" ca="1" si="948"/>
        <v>0</v>
      </c>
      <c r="BH342" s="359">
        <f t="shared" ca="1" si="948"/>
        <v>0</v>
      </c>
      <c r="BI342" s="359">
        <f t="shared" ca="1" si="948"/>
        <v>0</v>
      </c>
      <c r="BJ342" s="359">
        <f t="shared" ca="1" si="948"/>
        <v>0</v>
      </c>
      <c r="BK342" s="359">
        <f t="shared" ca="1" si="948"/>
        <v>0</v>
      </c>
      <c r="BL342" s="359">
        <f t="shared" ca="1" si="948"/>
        <v>0</v>
      </c>
      <c r="BM342" s="359">
        <f t="shared" ca="1" si="948"/>
        <v>0</v>
      </c>
      <c r="BN342" s="359">
        <f t="shared" ca="1" si="948"/>
        <v>0</v>
      </c>
      <c r="BO342" s="359">
        <f t="shared" ca="1" si="948"/>
        <v>0</v>
      </c>
      <c r="BP342" s="359">
        <f t="shared" ca="1" si="948"/>
        <v>0</v>
      </c>
      <c r="BQ342" s="359">
        <f t="shared" ref="BQ342:CS342" ca="1" si="949">IF(BQ$297="beräknas ej",0,BP342*IF(BQ$328&gt;$D$283,1,IF(BQ$328&lt;=$C$283,$C$282,$D$282))*IFERROR(INDEX($B$288:$E$294,MATCH($A342,$A$288:$A$294,0),MATCH(BQ$328,$B$286:$E$286,1)),0))</f>
        <v>0</v>
      </c>
      <c r="BR342" s="359">
        <f t="shared" ca="1" si="949"/>
        <v>0</v>
      </c>
      <c r="BS342" s="359">
        <f t="shared" ca="1" si="949"/>
        <v>0</v>
      </c>
      <c r="BT342" s="359">
        <f t="shared" ca="1" si="949"/>
        <v>0</v>
      </c>
      <c r="BU342" s="359">
        <f t="shared" si="949"/>
        <v>0</v>
      </c>
      <c r="BV342" s="359">
        <f t="shared" si="949"/>
        <v>0</v>
      </c>
      <c r="BW342" s="359">
        <f t="shared" si="949"/>
        <v>0</v>
      </c>
      <c r="BX342" s="359">
        <f t="shared" si="949"/>
        <v>0</v>
      </c>
      <c r="BY342" s="359">
        <f t="shared" si="949"/>
        <v>0</v>
      </c>
      <c r="BZ342" s="359">
        <f t="shared" si="949"/>
        <v>0</v>
      </c>
      <c r="CA342" s="359">
        <f t="shared" si="949"/>
        <v>0</v>
      </c>
      <c r="CB342" s="359">
        <f t="shared" si="949"/>
        <v>0</v>
      </c>
      <c r="CC342" s="359">
        <f t="shared" si="949"/>
        <v>0</v>
      </c>
      <c r="CD342" s="359">
        <f t="shared" si="949"/>
        <v>0</v>
      </c>
      <c r="CE342" s="359">
        <f t="shared" si="949"/>
        <v>0</v>
      </c>
      <c r="CF342" s="359">
        <f t="shared" si="949"/>
        <v>0</v>
      </c>
      <c r="CG342" s="359">
        <f t="shared" si="949"/>
        <v>0</v>
      </c>
      <c r="CH342" s="359">
        <f t="shared" si="949"/>
        <v>0</v>
      </c>
      <c r="CI342" s="359">
        <f t="shared" si="949"/>
        <v>0</v>
      </c>
      <c r="CJ342" s="359">
        <f t="shared" si="949"/>
        <v>0</v>
      </c>
      <c r="CK342" s="359">
        <f t="shared" si="949"/>
        <v>0</v>
      </c>
      <c r="CL342" s="359">
        <f t="shared" si="949"/>
        <v>0</v>
      </c>
      <c r="CM342" s="359">
        <f t="shared" si="949"/>
        <v>0</v>
      </c>
      <c r="CN342" s="359">
        <f t="shared" si="949"/>
        <v>0</v>
      </c>
      <c r="CO342" s="359">
        <f t="shared" si="949"/>
        <v>0</v>
      </c>
      <c r="CP342" s="359">
        <f t="shared" si="949"/>
        <v>0</v>
      </c>
      <c r="CQ342" s="359">
        <f t="shared" si="949"/>
        <v>0</v>
      </c>
      <c r="CR342" s="359">
        <f t="shared" si="949"/>
        <v>0</v>
      </c>
      <c r="CS342" s="359">
        <f t="shared" si="949"/>
        <v>0</v>
      </c>
    </row>
    <row r="343" spans="1:97" s="367" customFormat="1" x14ac:dyDescent="0.35">
      <c r="A343" s="352">
        <f t="shared" ref="A343:C343" si="950">A313</f>
        <v>0</v>
      </c>
      <c r="B343" s="352" t="str">
        <f t="shared" si="950"/>
        <v>0 0</v>
      </c>
      <c r="C343" s="359">
        <f t="shared" si="950"/>
        <v>0</v>
      </c>
      <c r="D343" s="359">
        <f ca="1">IFERROR('UA basår'!AC21+'UA basår'!AC51,0)</f>
        <v>0</v>
      </c>
      <c r="E343" s="359">
        <f t="shared" ref="E343:BP343" ca="1" si="951">IF(E$297="beräknas ej",0,D343*IF(E$328&gt;$D$283,1,IF(E$328&lt;=$C$283,$C$282,$D$282))*IFERROR(INDEX($B$288:$E$294,MATCH($A343,$A$288:$A$294,0),MATCH(E$328,$B$286:$E$286,1)),0))</f>
        <v>0</v>
      </c>
      <c r="F343" s="359">
        <f t="shared" ca="1" si="951"/>
        <v>0</v>
      </c>
      <c r="G343" s="359">
        <f t="shared" ca="1" si="951"/>
        <v>0</v>
      </c>
      <c r="H343" s="359">
        <f t="shared" ca="1" si="951"/>
        <v>0</v>
      </c>
      <c r="I343" s="359">
        <f t="shared" ca="1" si="951"/>
        <v>0</v>
      </c>
      <c r="J343" s="359">
        <f t="shared" ca="1" si="951"/>
        <v>0</v>
      </c>
      <c r="K343" s="359">
        <f t="shared" ca="1" si="951"/>
        <v>0</v>
      </c>
      <c r="L343" s="359">
        <f t="shared" ca="1" si="951"/>
        <v>0</v>
      </c>
      <c r="M343" s="359">
        <f t="shared" ca="1" si="951"/>
        <v>0</v>
      </c>
      <c r="N343" s="359">
        <f t="shared" ca="1" si="951"/>
        <v>0</v>
      </c>
      <c r="O343" s="359">
        <f t="shared" ca="1" si="951"/>
        <v>0</v>
      </c>
      <c r="P343" s="359">
        <f t="shared" ca="1" si="951"/>
        <v>0</v>
      </c>
      <c r="Q343" s="359">
        <f t="shared" ca="1" si="951"/>
        <v>0</v>
      </c>
      <c r="R343" s="359">
        <f t="shared" ca="1" si="951"/>
        <v>0</v>
      </c>
      <c r="S343" s="359">
        <f t="shared" ca="1" si="951"/>
        <v>0</v>
      </c>
      <c r="T343" s="359">
        <f t="shared" ca="1" si="951"/>
        <v>0</v>
      </c>
      <c r="U343" s="359">
        <f t="shared" ca="1" si="951"/>
        <v>0</v>
      </c>
      <c r="V343" s="359">
        <f t="shared" ca="1" si="951"/>
        <v>0</v>
      </c>
      <c r="W343" s="359">
        <f t="shared" ca="1" si="951"/>
        <v>0</v>
      </c>
      <c r="X343" s="359">
        <f t="shared" ca="1" si="951"/>
        <v>0</v>
      </c>
      <c r="Y343" s="359">
        <f t="shared" ca="1" si="951"/>
        <v>0</v>
      </c>
      <c r="Z343" s="359">
        <f t="shared" ca="1" si="951"/>
        <v>0</v>
      </c>
      <c r="AA343" s="359">
        <f t="shared" ca="1" si="951"/>
        <v>0</v>
      </c>
      <c r="AB343" s="359">
        <f t="shared" ca="1" si="951"/>
        <v>0</v>
      </c>
      <c r="AC343" s="359">
        <f t="shared" ca="1" si="951"/>
        <v>0</v>
      </c>
      <c r="AD343" s="359">
        <f t="shared" ca="1" si="951"/>
        <v>0</v>
      </c>
      <c r="AE343" s="359">
        <f t="shared" ca="1" si="951"/>
        <v>0</v>
      </c>
      <c r="AF343" s="359">
        <f t="shared" ca="1" si="951"/>
        <v>0</v>
      </c>
      <c r="AG343" s="359">
        <f t="shared" ca="1" si="951"/>
        <v>0</v>
      </c>
      <c r="AH343" s="359">
        <f t="shared" ca="1" si="951"/>
        <v>0</v>
      </c>
      <c r="AI343" s="359">
        <f t="shared" ca="1" si="951"/>
        <v>0</v>
      </c>
      <c r="AJ343" s="359">
        <f t="shared" ca="1" si="951"/>
        <v>0</v>
      </c>
      <c r="AK343" s="359">
        <f t="shared" ca="1" si="951"/>
        <v>0</v>
      </c>
      <c r="AL343" s="359">
        <f t="shared" ca="1" si="951"/>
        <v>0</v>
      </c>
      <c r="AM343" s="359">
        <f t="shared" ca="1" si="951"/>
        <v>0</v>
      </c>
      <c r="AN343" s="359">
        <f t="shared" ca="1" si="951"/>
        <v>0</v>
      </c>
      <c r="AO343" s="359">
        <f t="shared" ca="1" si="951"/>
        <v>0</v>
      </c>
      <c r="AP343" s="359">
        <f t="shared" ca="1" si="951"/>
        <v>0</v>
      </c>
      <c r="AQ343" s="359">
        <f t="shared" ca="1" si="951"/>
        <v>0</v>
      </c>
      <c r="AR343" s="359">
        <f t="shared" ca="1" si="951"/>
        <v>0</v>
      </c>
      <c r="AS343" s="359">
        <f t="shared" ca="1" si="951"/>
        <v>0</v>
      </c>
      <c r="AT343" s="359">
        <f t="shared" ca="1" si="951"/>
        <v>0</v>
      </c>
      <c r="AU343" s="359">
        <f t="shared" ca="1" si="951"/>
        <v>0</v>
      </c>
      <c r="AV343" s="359">
        <f t="shared" ca="1" si="951"/>
        <v>0</v>
      </c>
      <c r="AW343" s="359">
        <f t="shared" ca="1" si="951"/>
        <v>0</v>
      </c>
      <c r="AX343" s="359">
        <f t="shared" ca="1" si="951"/>
        <v>0</v>
      </c>
      <c r="AY343" s="359">
        <f t="shared" ca="1" si="951"/>
        <v>0</v>
      </c>
      <c r="AZ343" s="359">
        <f t="shared" ca="1" si="951"/>
        <v>0</v>
      </c>
      <c r="BA343" s="359">
        <f t="shared" ca="1" si="951"/>
        <v>0</v>
      </c>
      <c r="BB343" s="359">
        <f t="shared" ca="1" si="951"/>
        <v>0</v>
      </c>
      <c r="BC343" s="359">
        <f t="shared" ca="1" si="951"/>
        <v>0</v>
      </c>
      <c r="BD343" s="359">
        <f t="shared" ca="1" si="951"/>
        <v>0</v>
      </c>
      <c r="BE343" s="359">
        <f t="shared" ca="1" si="951"/>
        <v>0</v>
      </c>
      <c r="BF343" s="359">
        <f t="shared" ca="1" si="951"/>
        <v>0</v>
      </c>
      <c r="BG343" s="359">
        <f t="shared" ca="1" si="951"/>
        <v>0</v>
      </c>
      <c r="BH343" s="359">
        <f t="shared" ca="1" si="951"/>
        <v>0</v>
      </c>
      <c r="BI343" s="359">
        <f t="shared" ca="1" si="951"/>
        <v>0</v>
      </c>
      <c r="BJ343" s="359">
        <f t="shared" ca="1" si="951"/>
        <v>0</v>
      </c>
      <c r="BK343" s="359">
        <f t="shared" ca="1" si="951"/>
        <v>0</v>
      </c>
      <c r="BL343" s="359">
        <f t="shared" ca="1" si="951"/>
        <v>0</v>
      </c>
      <c r="BM343" s="359">
        <f t="shared" ca="1" si="951"/>
        <v>0</v>
      </c>
      <c r="BN343" s="359">
        <f t="shared" ca="1" si="951"/>
        <v>0</v>
      </c>
      <c r="BO343" s="359">
        <f t="shared" ca="1" si="951"/>
        <v>0</v>
      </c>
      <c r="BP343" s="359">
        <f t="shared" ca="1" si="951"/>
        <v>0</v>
      </c>
      <c r="BQ343" s="359">
        <f t="shared" ref="BQ343:CS343" ca="1" si="952">IF(BQ$297="beräknas ej",0,BP343*IF(BQ$328&gt;$D$283,1,IF(BQ$328&lt;=$C$283,$C$282,$D$282))*IFERROR(INDEX($B$288:$E$294,MATCH($A343,$A$288:$A$294,0),MATCH(BQ$328,$B$286:$E$286,1)),0))</f>
        <v>0</v>
      </c>
      <c r="BR343" s="359">
        <f t="shared" ca="1" si="952"/>
        <v>0</v>
      </c>
      <c r="BS343" s="359">
        <f t="shared" ca="1" si="952"/>
        <v>0</v>
      </c>
      <c r="BT343" s="359">
        <f t="shared" ca="1" si="952"/>
        <v>0</v>
      </c>
      <c r="BU343" s="359">
        <f t="shared" si="952"/>
        <v>0</v>
      </c>
      <c r="BV343" s="359">
        <f t="shared" si="952"/>
        <v>0</v>
      </c>
      <c r="BW343" s="359">
        <f t="shared" si="952"/>
        <v>0</v>
      </c>
      <c r="BX343" s="359">
        <f t="shared" si="952"/>
        <v>0</v>
      </c>
      <c r="BY343" s="359">
        <f t="shared" si="952"/>
        <v>0</v>
      </c>
      <c r="BZ343" s="359">
        <f t="shared" si="952"/>
        <v>0</v>
      </c>
      <c r="CA343" s="359">
        <f t="shared" si="952"/>
        <v>0</v>
      </c>
      <c r="CB343" s="359">
        <f t="shared" si="952"/>
        <v>0</v>
      </c>
      <c r="CC343" s="359">
        <f t="shared" si="952"/>
        <v>0</v>
      </c>
      <c r="CD343" s="359">
        <f t="shared" si="952"/>
        <v>0</v>
      </c>
      <c r="CE343" s="359">
        <f t="shared" si="952"/>
        <v>0</v>
      </c>
      <c r="CF343" s="359">
        <f t="shared" si="952"/>
        <v>0</v>
      </c>
      <c r="CG343" s="359">
        <f t="shared" si="952"/>
        <v>0</v>
      </c>
      <c r="CH343" s="359">
        <f t="shared" si="952"/>
        <v>0</v>
      </c>
      <c r="CI343" s="359">
        <f t="shared" si="952"/>
        <v>0</v>
      </c>
      <c r="CJ343" s="359">
        <f t="shared" si="952"/>
        <v>0</v>
      </c>
      <c r="CK343" s="359">
        <f t="shared" si="952"/>
        <v>0</v>
      </c>
      <c r="CL343" s="359">
        <f t="shared" si="952"/>
        <v>0</v>
      </c>
      <c r="CM343" s="359">
        <f t="shared" si="952"/>
        <v>0</v>
      </c>
      <c r="CN343" s="359">
        <f t="shared" si="952"/>
        <v>0</v>
      </c>
      <c r="CO343" s="359">
        <f t="shared" si="952"/>
        <v>0</v>
      </c>
      <c r="CP343" s="359">
        <f t="shared" si="952"/>
        <v>0</v>
      </c>
      <c r="CQ343" s="359">
        <f t="shared" si="952"/>
        <v>0</v>
      </c>
      <c r="CR343" s="359">
        <f t="shared" si="952"/>
        <v>0</v>
      </c>
      <c r="CS343" s="359">
        <f t="shared" si="952"/>
        <v>0</v>
      </c>
    </row>
    <row r="344" spans="1:97" s="367" customFormat="1" x14ac:dyDescent="0.35">
      <c r="A344" s="352">
        <f t="shared" ref="A344:C344" si="953">A314</f>
        <v>0</v>
      </c>
      <c r="B344" s="352" t="str">
        <f t="shared" si="953"/>
        <v>0 0</v>
      </c>
      <c r="C344" s="359">
        <f t="shared" si="953"/>
        <v>0</v>
      </c>
      <c r="D344" s="359">
        <f ca="1">IFERROR('UA basår'!AC22+'UA basår'!AC52,0)</f>
        <v>0</v>
      </c>
      <c r="E344" s="359">
        <f t="shared" ref="E344:BP344" ca="1" si="954">IF(E$297="beräknas ej",0,D344*IF(E$328&gt;$D$283,1,IF(E$328&lt;=$C$283,$C$282,$D$282))*IFERROR(INDEX($B$288:$E$294,MATCH($A344,$A$288:$A$294,0),MATCH(E$328,$B$286:$E$286,1)),0))</f>
        <v>0</v>
      </c>
      <c r="F344" s="359">
        <f t="shared" ca="1" si="954"/>
        <v>0</v>
      </c>
      <c r="G344" s="359">
        <f t="shared" ca="1" si="954"/>
        <v>0</v>
      </c>
      <c r="H344" s="359">
        <f t="shared" ca="1" si="954"/>
        <v>0</v>
      </c>
      <c r="I344" s="359">
        <f t="shared" ca="1" si="954"/>
        <v>0</v>
      </c>
      <c r="J344" s="359">
        <f t="shared" ca="1" si="954"/>
        <v>0</v>
      </c>
      <c r="K344" s="359">
        <f t="shared" ca="1" si="954"/>
        <v>0</v>
      </c>
      <c r="L344" s="359">
        <f t="shared" ca="1" si="954"/>
        <v>0</v>
      </c>
      <c r="M344" s="359">
        <f t="shared" ca="1" si="954"/>
        <v>0</v>
      </c>
      <c r="N344" s="359">
        <f t="shared" ca="1" si="954"/>
        <v>0</v>
      </c>
      <c r="O344" s="359">
        <f t="shared" ca="1" si="954"/>
        <v>0</v>
      </c>
      <c r="P344" s="359">
        <f t="shared" ca="1" si="954"/>
        <v>0</v>
      </c>
      <c r="Q344" s="359">
        <f t="shared" ca="1" si="954"/>
        <v>0</v>
      </c>
      <c r="R344" s="359">
        <f t="shared" ca="1" si="954"/>
        <v>0</v>
      </c>
      <c r="S344" s="359">
        <f t="shared" ca="1" si="954"/>
        <v>0</v>
      </c>
      <c r="T344" s="359">
        <f t="shared" ca="1" si="954"/>
        <v>0</v>
      </c>
      <c r="U344" s="359">
        <f t="shared" ca="1" si="954"/>
        <v>0</v>
      </c>
      <c r="V344" s="359">
        <f t="shared" ca="1" si="954"/>
        <v>0</v>
      </c>
      <c r="W344" s="359">
        <f t="shared" ca="1" si="954"/>
        <v>0</v>
      </c>
      <c r="X344" s="359">
        <f t="shared" ca="1" si="954"/>
        <v>0</v>
      </c>
      <c r="Y344" s="359">
        <f t="shared" ca="1" si="954"/>
        <v>0</v>
      </c>
      <c r="Z344" s="359">
        <f t="shared" ca="1" si="954"/>
        <v>0</v>
      </c>
      <c r="AA344" s="359">
        <f t="shared" ca="1" si="954"/>
        <v>0</v>
      </c>
      <c r="AB344" s="359">
        <f t="shared" ca="1" si="954"/>
        <v>0</v>
      </c>
      <c r="AC344" s="359">
        <f t="shared" ca="1" si="954"/>
        <v>0</v>
      </c>
      <c r="AD344" s="359">
        <f t="shared" ca="1" si="954"/>
        <v>0</v>
      </c>
      <c r="AE344" s="359">
        <f t="shared" ca="1" si="954"/>
        <v>0</v>
      </c>
      <c r="AF344" s="359">
        <f t="shared" ca="1" si="954"/>
        <v>0</v>
      </c>
      <c r="AG344" s="359">
        <f t="shared" ca="1" si="954"/>
        <v>0</v>
      </c>
      <c r="AH344" s="359">
        <f t="shared" ca="1" si="954"/>
        <v>0</v>
      </c>
      <c r="AI344" s="359">
        <f t="shared" ca="1" si="954"/>
        <v>0</v>
      </c>
      <c r="AJ344" s="359">
        <f t="shared" ca="1" si="954"/>
        <v>0</v>
      </c>
      <c r="AK344" s="359">
        <f t="shared" ca="1" si="954"/>
        <v>0</v>
      </c>
      <c r="AL344" s="359">
        <f t="shared" ca="1" si="954"/>
        <v>0</v>
      </c>
      <c r="AM344" s="359">
        <f t="shared" ca="1" si="954"/>
        <v>0</v>
      </c>
      <c r="AN344" s="359">
        <f t="shared" ca="1" si="954"/>
        <v>0</v>
      </c>
      <c r="AO344" s="359">
        <f t="shared" ca="1" si="954"/>
        <v>0</v>
      </c>
      <c r="AP344" s="359">
        <f t="shared" ca="1" si="954"/>
        <v>0</v>
      </c>
      <c r="AQ344" s="359">
        <f t="shared" ca="1" si="954"/>
        <v>0</v>
      </c>
      <c r="AR344" s="359">
        <f t="shared" ca="1" si="954"/>
        <v>0</v>
      </c>
      <c r="AS344" s="359">
        <f t="shared" ca="1" si="954"/>
        <v>0</v>
      </c>
      <c r="AT344" s="359">
        <f t="shared" ca="1" si="954"/>
        <v>0</v>
      </c>
      <c r="AU344" s="359">
        <f t="shared" ca="1" si="954"/>
        <v>0</v>
      </c>
      <c r="AV344" s="359">
        <f t="shared" ca="1" si="954"/>
        <v>0</v>
      </c>
      <c r="AW344" s="359">
        <f t="shared" ca="1" si="954"/>
        <v>0</v>
      </c>
      <c r="AX344" s="359">
        <f t="shared" ca="1" si="954"/>
        <v>0</v>
      </c>
      <c r="AY344" s="359">
        <f t="shared" ca="1" si="954"/>
        <v>0</v>
      </c>
      <c r="AZ344" s="359">
        <f t="shared" ca="1" si="954"/>
        <v>0</v>
      </c>
      <c r="BA344" s="359">
        <f t="shared" ca="1" si="954"/>
        <v>0</v>
      </c>
      <c r="BB344" s="359">
        <f t="shared" ca="1" si="954"/>
        <v>0</v>
      </c>
      <c r="BC344" s="359">
        <f t="shared" ca="1" si="954"/>
        <v>0</v>
      </c>
      <c r="BD344" s="359">
        <f t="shared" ca="1" si="954"/>
        <v>0</v>
      </c>
      <c r="BE344" s="359">
        <f t="shared" ca="1" si="954"/>
        <v>0</v>
      </c>
      <c r="BF344" s="359">
        <f t="shared" ca="1" si="954"/>
        <v>0</v>
      </c>
      <c r="BG344" s="359">
        <f t="shared" ca="1" si="954"/>
        <v>0</v>
      </c>
      <c r="BH344" s="359">
        <f t="shared" ca="1" si="954"/>
        <v>0</v>
      </c>
      <c r="BI344" s="359">
        <f t="shared" ca="1" si="954"/>
        <v>0</v>
      </c>
      <c r="BJ344" s="359">
        <f t="shared" ca="1" si="954"/>
        <v>0</v>
      </c>
      <c r="BK344" s="359">
        <f t="shared" ca="1" si="954"/>
        <v>0</v>
      </c>
      <c r="BL344" s="359">
        <f t="shared" ca="1" si="954"/>
        <v>0</v>
      </c>
      <c r="BM344" s="359">
        <f t="shared" ca="1" si="954"/>
        <v>0</v>
      </c>
      <c r="BN344" s="359">
        <f t="shared" ca="1" si="954"/>
        <v>0</v>
      </c>
      <c r="BO344" s="359">
        <f t="shared" ca="1" si="954"/>
        <v>0</v>
      </c>
      <c r="BP344" s="359">
        <f t="shared" ca="1" si="954"/>
        <v>0</v>
      </c>
      <c r="BQ344" s="359">
        <f t="shared" ref="BQ344:CS344" ca="1" si="955">IF(BQ$297="beräknas ej",0,BP344*IF(BQ$328&gt;$D$283,1,IF(BQ$328&lt;=$C$283,$C$282,$D$282))*IFERROR(INDEX($B$288:$E$294,MATCH($A344,$A$288:$A$294,0),MATCH(BQ$328,$B$286:$E$286,1)),0))</f>
        <v>0</v>
      </c>
      <c r="BR344" s="359">
        <f t="shared" ca="1" si="955"/>
        <v>0</v>
      </c>
      <c r="BS344" s="359">
        <f t="shared" ca="1" si="955"/>
        <v>0</v>
      </c>
      <c r="BT344" s="359">
        <f t="shared" ca="1" si="955"/>
        <v>0</v>
      </c>
      <c r="BU344" s="359">
        <f t="shared" si="955"/>
        <v>0</v>
      </c>
      <c r="BV344" s="359">
        <f t="shared" si="955"/>
        <v>0</v>
      </c>
      <c r="BW344" s="359">
        <f t="shared" si="955"/>
        <v>0</v>
      </c>
      <c r="BX344" s="359">
        <f t="shared" si="955"/>
        <v>0</v>
      </c>
      <c r="BY344" s="359">
        <f t="shared" si="955"/>
        <v>0</v>
      </c>
      <c r="BZ344" s="359">
        <f t="shared" si="955"/>
        <v>0</v>
      </c>
      <c r="CA344" s="359">
        <f t="shared" si="955"/>
        <v>0</v>
      </c>
      <c r="CB344" s="359">
        <f t="shared" si="955"/>
        <v>0</v>
      </c>
      <c r="CC344" s="359">
        <f t="shared" si="955"/>
        <v>0</v>
      </c>
      <c r="CD344" s="359">
        <f t="shared" si="955"/>
        <v>0</v>
      </c>
      <c r="CE344" s="359">
        <f t="shared" si="955"/>
        <v>0</v>
      </c>
      <c r="CF344" s="359">
        <f t="shared" si="955"/>
        <v>0</v>
      </c>
      <c r="CG344" s="359">
        <f t="shared" si="955"/>
        <v>0</v>
      </c>
      <c r="CH344" s="359">
        <f t="shared" si="955"/>
        <v>0</v>
      </c>
      <c r="CI344" s="359">
        <f t="shared" si="955"/>
        <v>0</v>
      </c>
      <c r="CJ344" s="359">
        <f t="shared" si="955"/>
        <v>0</v>
      </c>
      <c r="CK344" s="359">
        <f t="shared" si="955"/>
        <v>0</v>
      </c>
      <c r="CL344" s="359">
        <f t="shared" si="955"/>
        <v>0</v>
      </c>
      <c r="CM344" s="359">
        <f t="shared" si="955"/>
        <v>0</v>
      </c>
      <c r="CN344" s="359">
        <f t="shared" si="955"/>
        <v>0</v>
      </c>
      <c r="CO344" s="359">
        <f t="shared" si="955"/>
        <v>0</v>
      </c>
      <c r="CP344" s="359">
        <f t="shared" si="955"/>
        <v>0</v>
      </c>
      <c r="CQ344" s="359">
        <f t="shared" si="955"/>
        <v>0</v>
      </c>
      <c r="CR344" s="359">
        <f t="shared" si="955"/>
        <v>0</v>
      </c>
      <c r="CS344" s="359">
        <f t="shared" si="955"/>
        <v>0</v>
      </c>
    </row>
    <row r="345" spans="1:97" s="367" customFormat="1" x14ac:dyDescent="0.35">
      <c r="A345" s="352">
        <f t="shared" ref="A345:C345" si="956">A315</f>
        <v>0</v>
      </c>
      <c r="B345" s="352" t="str">
        <f t="shared" si="956"/>
        <v>0 0</v>
      </c>
      <c r="C345" s="359">
        <f t="shared" si="956"/>
        <v>0</v>
      </c>
      <c r="D345" s="359">
        <f ca="1">IFERROR('UA basår'!AC23+'UA basår'!AC53,0)</f>
        <v>0</v>
      </c>
      <c r="E345" s="359">
        <f t="shared" ref="E345:BP345" ca="1" si="957">IF(E$297="beräknas ej",0,D345*IF(E$328&gt;$D$283,1,IF(E$328&lt;=$C$283,$C$282,$D$282))*IFERROR(INDEX($B$288:$E$294,MATCH($A345,$A$288:$A$294,0),MATCH(E$328,$B$286:$E$286,1)),0))</f>
        <v>0</v>
      </c>
      <c r="F345" s="359">
        <f t="shared" ca="1" si="957"/>
        <v>0</v>
      </c>
      <c r="G345" s="359">
        <f t="shared" ca="1" si="957"/>
        <v>0</v>
      </c>
      <c r="H345" s="359">
        <f t="shared" ca="1" si="957"/>
        <v>0</v>
      </c>
      <c r="I345" s="359">
        <f t="shared" ca="1" si="957"/>
        <v>0</v>
      </c>
      <c r="J345" s="359">
        <f t="shared" ca="1" si="957"/>
        <v>0</v>
      </c>
      <c r="K345" s="359">
        <f t="shared" ca="1" si="957"/>
        <v>0</v>
      </c>
      <c r="L345" s="359">
        <f t="shared" ca="1" si="957"/>
        <v>0</v>
      </c>
      <c r="M345" s="359">
        <f t="shared" ca="1" si="957"/>
        <v>0</v>
      </c>
      <c r="N345" s="359">
        <f t="shared" ca="1" si="957"/>
        <v>0</v>
      </c>
      <c r="O345" s="359">
        <f t="shared" ca="1" si="957"/>
        <v>0</v>
      </c>
      <c r="P345" s="359">
        <f t="shared" ca="1" si="957"/>
        <v>0</v>
      </c>
      <c r="Q345" s="359">
        <f t="shared" ca="1" si="957"/>
        <v>0</v>
      </c>
      <c r="R345" s="359">
        <f t="shared" ca="1" si="957"/>
        <v>0</v>
      </c>
      <c r="S345" s="359">
        <f t="shared" ca="1" si="957"/>
        <v>0</v>
      </c>
      <c r="T345" s="359">
        <f t="shared" ca="1" si="957"/>
        <v>0</v>
      </c>
      <c r="U345" s="359">
        <f t="shared" ca="1" si="957"/>
        <v>0</v>
      </c>
      <c r="V345" s="359">
        <f t="shared" ca="1" si="957"/>
        <v>0</v>
      </c>
      <c r="W345" s="359">
        <f t="shared" ca="1" si="957"/>
        <v>0</v>
      </c>
      <c r="X345" s="359">
        <f t="shared" ca="1" si="957"/>
        <v>0</v>
      </c>
      <c r="Y345" s="359">
        <f t="shared" ca="1" si="957"/>
        <v>0</v>
      </c>
      <c r="Z345" s="359">
        <f t="shared" ca="1" si="957"/>
        <v>0</v>
      </c>
      <c r="AA345" s="359">
        <f t="shared" ca="1" si="957"/>
        <v>0</v>
      </c>
      <c r="AB345" s="359">
        <f t="shared" ca="1" si="957"/>
        <v>0</v>
      </c>
      <c r="AC345" s="359">
        <f t="shared" ca="1" si="957"/>
        <v>0</v>
      </c>
      <c r="AD345" s="359">
        <f t="shared" ca="1" si="957"/>
        <v>0</v>
      </c>
      <c r="AE345" s="359">
        <f t="shared" ca="1" si="957"/>
        <v>0</v>
      </c>
      <c r="AF345" s="359">
        <f t="shared" ca="1" si="957"/>
        <v>0</v>
      </c>
      <c r="AG345" s="359">
        <f t="shared" ca="1" si="957"/>
        <v>0</v>
      </c>
      <c r="AH345" s="359">
        <f t="shared" ca="1" si="957"/>
        <v>0</v>
      </c>
      <c r="AI345" s="359">
        <f t="shared" ca="1" si="957"/>
        <v>0</v>
      </c>
      <c r="AJ345" s="359">
        <f t="shared" ca="1" si="957"/>
        <v>0</v>
      </c>
      <c r="AK345" s="359">
        <f t="shared" ca="1" si="957"/>
        <v>0</v>
      </c>
      <c r="AL345" s="359">
        <f t="shared" ca="1" si="957"/>
        <v>0</v>
      </c>
      <c r="AM345" s="359">
        <f t="shared" ca="1" si="957"/>
        <v>0</v>
      </c>
      <c r="AN345" s="359">
        <f t="shared" ca="1" si="957"/>
        <v>0</v>
      </c>
      <c r="AO345" s="359">
        <f t="shared" ca="1" si="957"/>
        <v>0</v>
      </c>
      <c r="AP345" s="359">
        <f t="shared" ca="1" si="957"/>
        <v>0</v>
      </c>
      <c r="AQ345" s="359">
        <f t="shared" ca="1" si="957"/>
        <v>0</v>
      </c>
      <c r="AR345" s="359">
        <f t="shared" ca="1" si="957"/>
        <v>0</v>
      </c>
      <c r="AS345" s="359">
        <f t="shared" ca="1" si="957"/>
        <v>0</v>
      </c>
      <c r="AT345" s="359">
        <f t="shared" ca="1" si="957"/>
        <v>0</v>
      </c>
      <c r="AU345" s="359">
        <f t="shared" ca="1" si="957"/>
        <v>0</v>
      </c>
      <c r="AV345" s="359">
        <f t="shared" ca="1" si="957"/>
        <v>0</v>
      </c>
      <c r="AW345" s="359">
        <f t="shared" ca="1" si="957"/>
        <v>0</v>
      </c>
      <c r="AX345" s="359">
        <f t="shared" ca="1" si="957"/>
        <v>0</v>
      </c>
      <c r="AY345" s="359">
        <f t="shared" ca="1" si="957"/>
        <v>0</v>
      </c>
      <c r="AZ345" s="359">
        <f t="shared" ca="1" si="957"/>
        <v>0</v>
      </c>
      <c r="BA345" s="359">
        <f t="shared" ca="1" si="957"/>
        <v>0</v>
      </c>
      <c r="BB345" s="359">
        <f t="shared" ca="1" si="957"/>
        <v>0</v>
      </c>
      <c r="BC345" s="359">
        <f t="shared" ca="1" si="957"/>
        <v>0</v>
      </c>
      <c r="BD345" s="359">
        <f t="shared" ca="1" si="957"/>
        <v>0</v>
      </c>
      <c r="BE345" s="359">
        <f t="shared" ca="1" si="957"/>
        <v>0</v>
      </c>
      <c r="BF345" s="359">
        <f t="shared" ca="1" si="957"/>
        <v>0</v>
      </c>
      <c r="BG345" s="359">
        <f t="shared" ca="1" si="957"/>
        <v>0</v>
      </c>
      <c r="BH345" s="359">
        <f t="shared" ca="1" si="957"/>
        <v>0</v>
      </c>
      <c r="BI345" s="359">
        <f t="shared" ca="1" si="957"/>
        <v>0</v>
      </c>
      <c r="BJ345" s="359">
        <f t="shared" ca="1" si="957"/>
        <v>0</v>
      </c>
      <c r="BK345" s="359">
        <f t="shared" ca="1" si="957"/>
        <v>0</v>
      </c>
      <c r="BL345" s="359">
        <f t="shared" ca="1" si="957"/>
        <v>0</v>
      </c>
      <c r="BM345" s="359">
        <f t="shared" ca="1" si="957"/>
        <v>0</v>
      </c>
      <c r="BN345" s="359">
        <f t="shared" ca="1" si="957"/>
        <v>0</v>
      </c>
      <c r="BO345" s="359">
        <f t="shared" ca="1" si="957"/>
        <v>0</v>
      </c>
      <c r="BP345" s="359">
        <f t="shared" ca="1" si="957"/>
        <v>0</v>
      </c>
      <c r="BQ345" s="359">
        <f t="shared" ref="BQ345:CS345" ca="1" si="958">IF(BQ$297="beräknas ej",0,BP345*IF(BQ$328&gt;$D$283,1,IF(BQ$328&lt;=$C$283,$C$282,$D$282))*IFERROR(INDEX($B$288:$E$294,MATCH($A345,$A$288:$A$294,0),MATCH(BQ$328,$B$286:$E$286,1)),0))</f>
        <v>0</v>
      </c>
      <c r="BR345" s="359">
        <f t="shared" ca="1" si="958"/>
        <v>0</v>
      </c>
      <c r="BS345" s="359">
        <f t="shared" ca="1" si="958"/>
        <v>0</v>
      </c>
      <c r="BT345" s="359">
        <f t="shared" ca="1" si="958"/>
        <v>0</v>
      </c>
      <c r="BU345" s="359">
        <f t="shared" si="958"/>
        <v>0</v>
      </c>
      <c r="BV345" s="359">
        <f t="shared" si="958"/>
        <v>0</v>
      </c>
      <c r="BW345" s="359">
        <f t="shared" si="958"/>
        <v>0</v>
      </c>
      <c r="BX345" s="359">
        <f t="shared" si="958"/>
        <v>0</v>
      </c>
      <c r="BY345" s="359">
        <f t="shared" si="958"/>
        <v>0</v>
      </c>
      <c r="BZ345" s="359">
        <f t="shared" si="958"/>
        <v>0</v>
      </c>
      <c r="CA345" s="359">
        <f t="shared" si="958"/>
        <v>0</v>
      </c>
      <c r="CB345" s="359">
        <f t="shared" si="958"/>
        <v>0</v>
      </c>
      <c r="CC345" s="359">
        <f t="shared" si="958"/>
        <v>0</v>
      </c>
      <c r="CD345" s="359">
        <f t="shared" si="958"/>
        <v>0</v>
      </c>
      <c r="CE345" s="359">
        <f t="shared" si="958"/>
        <v>0</v>
      </c>
      <c r="CF345" s="359">
        <f t="shared" si="958"/>
        <v>0</v>
      </c>
      <c r="CG345" s="359">
        <f t="shared" si="958"/>
        <v>0</v>
      </c>
      <c r="CH345" s="359">
        <f t="shared" si="958"/>
        <v>0</v>
      </c>
      <c r="CI345" s="359">
        <f t="shared" si="958"/>
        <v>0</v>
      </c>
      <c r="CJ345" s="359">
        <f t="shared" si="958"/>
        <v>0</v>
      </c>
      <c r="CK345" s="359">
        <f t="shared" si="958"/>
        <v>0</v>
      </c>
      <c r="CL345" s="359">
        <f t="shared" si="958"/>
        <v>0</v>
      </c>
      <c r="CM345" s="359">
        <f t="shared" si="958"/>
        <v>0</v>
      </c>
      <c r="CN345" s="359">
        <f t="shared" si="958"/>
        <v>0</v>
      </c>
      <c r="CO345" s="359">
        <f t="shared" si="958"/>
        <v>0</v>
      </c>
      <c r="CP345" s="359">
        <f t="shared" si="958"/>
        <v>0</v>
      </c>
      <c r="CQ345" s="359">
        <f t="shared" si="958"/>
        <v>0</v>
      </c>
      <c r="CR345" s="359">
        <f t="shared" si="958"/>
        <v>0</v>
      </c>
      <c r="CS345" s="359">
        <f t="shared" si="958"/>
        <v>0</v>
      </c>
    </row>
    <row r="346" spans="1:97" s="367" customFormat="1" x14ac:dyDescent="0.35">
      <c r="A346" s="352">
        <f t="shared" ref="A346:C346" si="959">A316</f>
        <v>0</v>
      </c>
      <c r="B346" s="352" t="str">
        <f t="shared" si="959"/>
        <v>0 0</v>
      </c>
      <c r="C346" s="359">
        <f t="shared" si="959"/>
        <v>0</v>
      </c>
      <c r="D346" s="359">
        <f ca="1">IFERROR('UA basår'!AC24+'UA basår'!AC54,0)</f>
        <v>0</v>
      </c>
      <c r="E346" s="359">
        <f t="shared" ref="E346:BP346" ca="1" si="960">IF(E$297="beräknas ej",0,D346*IF(E$328&gt;$D$283,1,IF(E$328&lt;=$C$283,$C$282,$D$282))*IFERROR(INDEX($B$288:$E$294,MATCH($A346,$A$288:$A$294,0),MATCH(E$328,$B$286:$E$286,1)),0))</f>
        <v>0</v>
      </c>
      <c r="F346" s="359">
        <f t="shared" ca="1" si="960"/>
        <v>0</v>
      </c>
      <c r="G346" s="359">
        <f t="shared" ca="1" si="960"/>
        <v>0</v>
      </c>
      <c r="H346" s="359">
        <f t="shared" ca="1" si="960"/>
        <v>0</v>
      </c>
      <c r="I346" s="359">
        <f t="shared" ca="1" si="960"/>
        <v>0</v>
      </c>
      <c r="J346" s="359">
        <f t="shared" ca="1" si="960"/>
        <v>0</v>
      </c>
      <c r="K346" s="359">
        <f t="shared" ca="1" si="960"/>
        <v>0</v>
      </c>
      <c r="L346" s="359">
        <f t="shared" ca="1" si="960"/>
        <v>0</v>
      </c>
      <c r="M346" s="359">
        <f t="shared" ca="1" si="960"/>
        <v>0</v>
      </c>
      <c r="N346" s="359">
        <f t="shared" ca="1" si="960"/>
        <v>0</v>
      </c>
      <c r="O346" s="359">
        <f t="shared" ca="1" si="960"/>
        <v>0</v>
      </c>
      <c r="P346" s="359">
        <f t="shared" ca="1" si="960"/>
        <v>0</v>
      </c>
      <c r="Q346" s="359">
        <f t="shared" ca="1" si="960"/>
        <v>0</v>
      </c>
      <c r="R346" s="359">
        <f t="shared" ca="1" si="960"/>
        <v>0</v>
      </c>
      <c r="S346" s="359">
        <f t="shared" ca="1" si="960"/>
        <v>0</v>
      </c>
      <c r="T346" s="359">
        <f t="shared" ca="1" si="960"/>
        <v>0</v>
      </c>
      <c r="U346" s="359">
        <f t="shared" ca="1" si="960"/>
        <v>0</v>
      </c>
      <c r="V346" s="359">
        <f t="shared" ca="1" si="960"/>
        <v>0</v>
      </c>
      <c r="W346" s="359">
        <f t="shared" ca="1" si="960"/>
        <v>0</v>
      </c>
      <c r="X346" s="359">
        <f t="shared" ca="1" si="960"/>
        <v>0</v>
      </c>
      <c r="Y346" s="359">
        <f t="shared" ca="1" si="960"/>
        <v>0</v>
      </c>
      <c r="Z346" s="359">
        <f t="shared" ca="1" si="960"/>
        <v>0</v>
      </c>
      <c r="AA346" s="359">
        <f t="shared" ca="1" si="960"/>
        <v>0</v>
      </c>
      <c r="AB346" s="359">
        <f t="shared" ca="1" si="960"/>
        <v>0</v>
      </c>
      <c r="AC346" s="359">
        <f t="shared" ca="1" si="960"/>
        <v>0</v>
      </c>
      <c r="AD346" s="359">
        <f t="shared" ca="1" si="960"/>
        <v>0</v>
      </c>
      <c r="AE346" s="359">
        <f t="shared" ca="1" si="960"/>
        <v>0</v>
      </c>
      <c r="AF346" s="359">
        <f t="shared" ca="1" si="960"/>
        <v>0</v>
      </c>
      <c r="AG346" s="359">
        <f t="shared" ca="1" si="960"/>
        <v>0</v>
      </c>
      <c r="AH346" s="359">
        <f t="shared" ca="1" si="960"/>
        <v>0</v>
      </c>
      <c r="AI346" s="359">
        <f t="shared" ca="1" si="960"/>
        <v>0</v>
      </c>
      <c r="AJ346" s="359">
        <f t="shared" ca="1" si="960"/>
        <v>0</v>
      </c>
      <c r="AK346" s="359">
        <f t="shared" ca="1" si="960"/>
        <v>0</v>
      </c>
      <c r="AL346" s="359">
        <f t="shared" ca="1" si="960"/>
        <v>0</v>
      </c>
      <c r="AM346" s="359">
        <f t="shared" ca="1" si="960"/>
        <v>0</v>
      </c>
      <c r="AN346" s="359">
        <f t="shared" ca="1" si="960"/>
        <v>0</v>
      </c>
      <c r="AO346" s="359">
        <f t="shared" ca="1" si="960"/>
        <v>0</v>
      </c>
      <c r="AP346" s="359">
        <f t="shared" ca="1" si="960"/>
        <v>0</v>
      </c>
      <c r="AQ346" s="359">
        <f t="shared" ca="1" si="960"/>
        <v>0</v>
      </c>
      <c r="AR346" s="359">
        <f t="shared" ca="1" si="960"/>
        <v>0</v>
      </c>
      <c r="AS346" s="359">
        <f t="shared" ca="1" si="960"/>
        <v>0</v>
      </c>
      <c r="AT346" s="359">
        <f t="shared" ca="1" si="960"/>
        <v>0</v>
      </c>
      <c r="AU346" s="359">
        <f t="shared" ca="1" si="960"/>
        <v>0</v>
      </c>
      <c r="AV346" s="359">
        <f t="shared" ca="1" si="960"/>
        <v>0</v>
      </c>
      <c r="AW346" s="359">
        <f t="shared" ca="1" si="960"/>
        <v>0</v>
      </c>
      <c r="AX346" s="359">
        <f t="shared" ca="1" si="960"/>
        <v>0</v>
      </c>
      <c r="AY346" s="359">
        <f t="shared" ca="1" si="960"/>
        <v>0</v>
      </c>
      <c r="AZ346" s="359">
        <f t="shared" ca="1" si="960"/>
        <v>0</v>
      </c>
      <c r="BA346" s="359">
        <f t="shared" ca="1" si="960"/>
        <v>0</v>
      </c>
      <c r="BB346" s="359">
        <f t="shared" ca="1" si="960"/>
        <v>0</v>
      </c>
      <c r="BC346" s="359">
        <f t="shared" ca="1" si="960"/>
        <v>0</v>
      </c>
      <c r="BD346" s="359">
        <f t="shared" ca="1" si="960"/>
        <v>0</v>
      </c>
      <c r="BE346" s="359">
        <f t="shared" ca="1" si="960"/>
        <v>0</v>
      </c>
      <c r="BF346" s="359">
        <f t="shared" ca="1" si="960"/>
        <v>0</v>
      </c>
      <c r="BG346" s="359">
        <f t="shared" ca="1" si="960"/>
        <v>0</v>
      </c>
      <c r="BH346" s="359">
        <f t="shared" ca="1" si="960"/>
        <v>0</v>
      </c>
      <c r="BI346" s="359">
        <f t="shared" ca="1" si="960"/>
        <v>0</v>
      </c>
      <c r="BJ346" s="359">
        <f t="shared" ca="1" si="960"/>
        <v>0</v>
      </c>
      <c r="BK346" s="359">
        <f t="shared" ca="1" si="960"/>
        <v>0</v>
      </c>
      <c r="BL346" s="359">
        <f t="shared" ca="1" si="960"/>
        <v>0</v>
      </c>
      <c r="BM346" s="359">
        <f t="shared" ca="1" si="960"/>
        <v>0</v>
      </c>
      <c r="BN346" s="359">
        <f t="shared" ca="1" si="960"/>
        <v>0</v>
      </c>
      <c r="BO346" s="359">
        <f t="shared" ca="1" si="960"/>
        <v>0</v>
      </c>
      <c r="BP346" s="359">
        <f t="shared" ca="1" si="960"/>
        <v>0</v>
      </c>
      <c r="BQ346" s="359">
        <f t="shared" ref="BQ346:CS346" ca="1" si="961">IF(BQ$297="beräknas ej",0,BP346*IF(BQ$328&gt;$D$283,1,IF(BQ$328&lt;=$C$283,$C$282,$D$282))*IFERROR(INDEX($B$288:$E$294,MATCH($A346,$A$288:$A$294,0),MATCH(BQ$328,$B$286:$E$286,1)),0))</f>
        <v>0</v>
      </c>
      <c r="BR346" s="359">
        <f t="shared" ca="1" si="961"/>
        <v>0</v>
      </c>
      <c r="BS346" s="359">
        <f t="shared" ca="1" si="961"/>
        <v>0</v>
      </c>
      <c r="BT346" s="359">
        <f t="shared" ca="1" si="961"/>
        <v>0</v>
      </c>
      <c r="BU346" s="359">
        <f t="shared" si="961"/>
        <v>0</v>
      </c>
      <c r="BV346" s="359">
        <f t="shared" si="961"/>
        <v>0</v>
      </c>
      <c r="BW346" s="359">
        <f t="shared" si="961"/>
        <v>0</v>
      </c>
      <c r="BX346" s="359">
        <f t="shared" si="961"/>
        <v>0</v>
      </c>
      <c r="BY346" s="359">
        <f t="shared" si="961"/>
        <v>0</v>
      </c>
      <c r="BZ346" s="359">
        <f t="shared" si="961"/>
        <v>0</v>
      </c>
      <c r="CA346" s="359">
        <f t="shared" si="961"/>
        <v>0</v>
      </c>
      <c r="CB346" s="359">
        <f t="shared" si="961"/>
        <v>0</v>
      </c>
      <c r="CC346" s="359">
        <f t="shared" si="961"/>
        <v>0</v>
      </c>
      <c r="CD346" s="359">
        <f t="shared" si="961"/>
        <v>0</v>
      </c>
      <c r="CE346" s="359">
        <f t="shared" si="961"/>
        <v>0</v>
      </c>
      <c r="CF346" s="359">
        <f t="shared" si="961"/>
        <v>0</v>
      </c>
      <c r="CG346" s="359">
        <f t="shared" si="961"/>
        <v>0</v>
      </c>
      <c r="CH346" s="359">
        <f t="shared" si="961"/>
        <v>0</v>
      </c>
      <c r="CI346" s="359">
        <f t="shared" si="961"/>
        <v>0</v>
      </c>
      <c r="CJ346" s="359">
        <f t="shared" si="961"/>
        <v>0</v>
      </c>
      <c r="CK346" s="359">
        <f t="shared" si="961"/>
        <v>0</v>
      </c>
      <c r="CL346" s="359">
        <f t="shared" si="961"/>
        <v>0</v>
      </c>
      <c r="CM346" s="359">
        <f t="shared" si="961"/>
        <v>0</v>
      </c>
      <c r="CN346" s="359">
        <f t="shared" si="961"/>
        <v>0</v>
      </c>
      <c r="CO346" s="359">
        <f t="shared" si="961"/>
        <v>0</v>
      </c>
      <c r="CP346" s="359">
        <f t="shared" si="961"/>
        <v>0</v>
      </c>
      <c r="CQ346" s="359">
        <f t="shared" si="961"/>
        <v>0</v>
      </c>
      <c r="CR346" s="359">
        <f t="shared" si="961"/>
        <v>0</v>
      </c>
      <c r="CS346" s="359">
        <f t="shared" si="961"/>
        <v>0</v>
      </c>
    </row>
    <row r="347" spans="1:97" s="367" customFormat="1" x14ac:dyDescent="0.35">
      <c r="A347" s="352">
        <f t="shared" ref="A347:C347" si="962">A317</f>
        <v>0</v>
      </c>
      <c r="B347" s="352" t="str">
        <f t="shared" si="962"/>
        <v>0 0</v>
      </c>
      <c r="C347" s="359">
        <f t="shared" si="962"/>
        <v>0</v>
      </c>
      <c r="D347" s="359">
        <f ca="1">IFERROR('UA basår'!AC25+'UA basår'!AC55,0)</f>
        <v>0</v>
      </c>
      <c r="E347" s="359">
        <f t="shared" ref="E347:BP347" ca="1" si="963">IF(E$297="beräknas ej",0,D347*IF(E$328&gt;$D$283,1,IF(E$328&lt;=$C$283,$C$282,$D$282))*IFERROR(INDEX($B$288:$E$294,MATCH($A347,$A$288:$A$294,0),MATCH(E$328,$B$286:$E$286,1)),0))</f>
        <v>0</v>
      </c>
      <c r="F347" s="359">
        <f t="shared" ca="1" si="963"/>
        <v>0</v>
      </c>
      <c r="G347" s="359">
        <f t="shared" ca="1" si="963"/>
        <v>0</v>
      </c>
      <c r="H347" s="359">
        <f t="shared" ca="1" si="963"/>
        <v>0</v>
      </c>
      <c r="I347" s="359">
        <f t="shared" ca="1" si="963"/>
        <v>0</v>
      </c>
      <c r="J347" s="359">
        <f t="shared" ca="1" si="963"/>
        <v>0</v>
      </c>
      <c r="K347" s="359">
        <f t="shared" ca="1" si="963"/>
        <v>0</v>
      </c>
      <c r="L347" s="359">
        <f t="shared" ca="1" si="963"/>
        <v>0</v>
      </c>
      <c r="M347" s="359">
        <f t="shared" ca="1" si="963"/>
        <v>0</v>
      </c>
      <c r="N347" s="359">
        <f t="shared" ca="1" si="963"/>
        <v>0</v>
      </c>
      <c r="O347" s="359">
        <f t="shared" ca="1" si="963"/>
        <v>0</v>
      </c>
      <c r="P347" s="359">
        <f t="shared" ca="1" si="963"/>
        <v>0</v>
      </c>
      <c r="Q347" s="359">
        <f t="shared" ca="1" si="963"/>
        <v>0</v>
      </c>
      <c r="R347" s="359">
        <f t="shared" ca="1" si="963"/>
        <v>0</v>
      </c>
      <c r="S347" s="359">
        <f t="shared" ca="1" si="963"/>
        <v>0</v>
      </c>
      <c r="T347" s="359">
        <f t="shared" ca="1" si="963"/>
        <v>0</v>
      </c>
      <c r="U347" s="359">
        <f t="shared" ca="1" si="963"/>
        <v>0</v>
      </c>
      <c r="V347" s="359">
        <f t="shared" ca="1" si="963"/>
        <v>0</v>
      </c>
      <c r="W347" s="359">
        <f t="shared" ca="1" si="963"/>
        <v>0</v>
      </c>
      <c r="X347" s="359">
        <f t="shared" ca="1" si="963"/>
        <v>0</v>
      </c>
      <c r="Y347" s="359">
        <f t="shared" ca="1" si="963"/>
        <v>0</v>
      </c>
      <c r="Z347" s="359">
        <f t="shared" ca="1" si="963"/>
        <v>0</v>
      </c>
      <c r="AA347" s="359">
        <f t="shared" ca="1" si="963"/>
        <v>0</v>
      </c>
      <c r="AB347" s="359">
        <f t="shared" ca="1" si="963"/>
        <v>0</v>
      </c>
      <c r="AC347" s="359">
        <f t="shared" ca="1" si="963"/>
        <v>0</v>
      </c>
      <c r="AD347" s="359">
        <f t="shared" ca="1" si="963"/>
        <v>0</v>
      </c>
      <c r="AE347" s="359">
        <f t="shared" ca="1" si="963"/>
        <v>0</v>
      </c>
      <c r="AF347" s="359">
        <f t="shared" ca="1" si="963"/>
        <v>0</v>
      </c>
      <c r="AG347" s="359">
        <f t="shared" ca="1" si="963"/>
        <v>0</v>
      </c>
      <c r="AH347" s="359">
        <f t="shared" ca="1" si="963"/>
        <v>0</v>
      </c>
      <c r="AI347" s="359">
        <f t="shared" ca="1" si="963"/>
        <v>0</v>
      </c>
      <c r="AJ347" s="359">
        <f t="shared" ca="1" si="963"/>
        <v>0</v>
      </c>
      <c r="AK347" s="359">
        <f t="shared" ca="1" si="963"/>
        <v>0</v>
      </c>
      <c r="AL347" s="359">
        <f t="shared" ca="1" si="963"/>
        <v>0</v>
      </c>
      <c r="AM347" s="359">
        <f t="shared" ca="1" si="963"/>
        <v>0</v>
      </c>
      <c r="AN347" s="359">
        <f t="shared" ca="1" si="963"/>
        <v>0</v>
      </c>
      <c r="AO347" s="359">
        <f t="shared" ca="1" si="963"/>
        <v>0</v>
      </c>
      <c r="AP347" s="359">
        <f t="shared" ca="1" si="963"/>
        <v>0</v>
      </c>
      <c r="AQ347" s="359">
        <f t="shared" ca="1" si="963"/>
        <v>0</v>
      </c>
      <c r="AR347" s="359">
        <f t="shared" ca="1" si="963"/>
        <v>0</v>
      </c>
      <c r="AS347" s="359">
        <f t="shared" ca="1" si="963"/>
        <v>0</v>
      </c>
      <c r="AT347" s="359">
        <f t="shared" ca="1" si="963"/>
        <v>0</v>
      </c>
      <c r="AU347" s="359">
        <f t="shared" ca="1" si="963"/>
        <v>0</v>
      </c>
      <c r="AV347" s="359">
        <f t="shared" ca="1" si="963"/>
        <v>0</v>
      </c>
      <c r="AW347" s="359">
        <f t="shared" ca="1" si="963"/>
        <v>0</v>
      </c>
      <c r="AX347" s="359">
        <f t="shared" ca="1" si="963"/>
        <v>0</v>
      </c>
      <c r="AY347" s="359">
        <f t="shared" ca="1" si="963"/>
        <v>0</v>
      </c>
      <c r="AZ347" s="359">
        <f t="shared" ca="1" si="963"/>
        <v>0</v>
      </c>
      <c r="BA347" s="359">
        <f t="shared" ca="1" si="963"/>
        <v>0</v>
      </c>
      <c r="BB347" s="359">
        <f t="shared" ca="1" si="963"/>
        <v>0</v>
      </c>
      <c r="BC347" s="359">
        <f t="shared" ca="1" si="963"/>
        <v>0</v>
      </c>
      <c r="BD347" s="359">
        <f t="shared" ca="1" si="963"/>
        <v>0</v>
      </c>
      <c r="BE347" s="359">
        <f t="shared" ca="1" si="963"/>
        <v>0</v>
      </c>
      <c r="BF347" s="359">
        <f t="shared" ca="1" si="963"/>
        <v>0</v>
      </c>
      <c r="BG347" s="359">
        <f t="shared" ca="1" si="963"/>
        <v>0</v>
      </c>
      <c r="BH347" s="359">
        <f t="shared" ca="1" si="963"/>
        <v>0</v>
      </c>
      <c r="BI347" s="359">
        <f t="shared" ca="1" si="963"/>
        <v>0</v>
      </c>
      <c r="BJ347" s="359">
        <f t="shared" ca="1" si="963"/>
        <v>0</v>
      </c>
      <c r="BK347" s="359">
        <f t="shared" ca="1" si="963"/>
        <v>0</v>
      </c>
      <c r="BL347" s="359">
        <f t="shared" ca="1" si="963"/>
        <v>0</v>
      </c>
      <c r="BM347" s="359">
        <f t="shared" ca="1" si="963"/>
        <v>0</v>
      </c>
      <c r="BN347" s="359">
        <f t="shared" ca="1" si="963"/>
        <v>0</v>
      </c>
      <c r="BO347" s="359">
        <f t="shared" ca="1" si="963"/>
        <v>0</v>
      </c>
      <c r="BP347" s="359">
        <f t="shared" ca="1" si="963"/>
        <v>0</v>
      </c>
      <c r="BQ347" s="359">
        <f t="shared" ref="BQ347:CS347" ca="1" si="964">IF(BQ$297="beräknas ej",0,BP347*IF(BQ$328&gt;$D$283,1,IF(BQ$328&lt;=$C$283,$C$282,$D$282))*IFERROR(INDEX($B$288:$E$294,MATCH($A347,$A$288:$A$294,0),MATCH(BQ$328,$B$286:$E$286,1)),0))</f>
        <v>0</v>
      </c>
      <c r="BR347" s="359">
        <f t="shared" ca="1" si="964"/>
        <v>0</v>
      </c>
      <c r="BS347" s="359">
        <f t="shared" ca="1" si="964"/>
        <v>0</v>
      </c>
      <c r="BT347" s="359">
        <f t="shared" ca="1" si="964"/>
        <v>0</v>
      </c>
      <c r="BU347" s="359">
        <f t="shared" si="964"/>
        <v>0</v>
      </c>
      <c r="BV347" s="359">
        <f t="shared" si="964"/>
        <v>0</v>
      </c>
      <c r="BW347" s="359">
        <f t="shared" si="964"/>
        <v>0</v>
      </c>
      <c r="BX347" s="359">
        <f t="shared" si="964"/>
        <v>0</v>
      </c>
      <c r="BY347" s="359">
        <f t="shared" si="964"/>
        <v>0</v>
      </c>
      <c r="BZ347" s="359">
        <f t="shared" si="964"/>
        <v>0</v>
      </c>
      <c r="CA347" s="359">
        <f t="shared" si="964"/>
        <v>0</v>
      </c>
      <c r="CB347" s="359">
        <f t="shared" si="964"/>
        <v>0</v>
      </c>
      <c r="CC347" s="359">
        <f t="shared" si="964"/>
        <v>0</v>
      </c>
      <c r="CD347" s="359">
        <f t="shared" si="964"/>
        <v>0</v>
      </c>
      <c r="CE347" s="359">
        <f t="shared" si="964"/>
        <v>0</v>
      </c>
      <c r="CF347" s="359">
        <f t="shared" si="964"/>
        <v>0</v>
      </c>
      <c r="CG347" s="359">
        <f t="shared" si="964"/>
        <v>0</v>
      </c>
      <c r="CH347" s="359">
        <f t="shared" si="964"/>
        <v>0</v>
      </c>
      <c r="CI347" s="359">
        <f t="shared" si="964"/>
        <v>0</v>
      </c>
      <c r="CJ347" s="359">
        <f t="shared" si="964"/>
        <v>0</v>
      </c>
      <c r="CK347" s="359">
        <f t="shared" si="964"/>
        <v>0</v>
      </c>
      <c r="CL347" s="359">
        <f t="shared" si="964"/>
        <v>0</v>
      </c>
      <c r="CM347" s="359">
        <f t="shared" si="964"/>
        <v>0</v>
      </c>
      <c r="CN347" s="359">
        <f t="shared" si="964"/>
        <v>0</v>
      </c>
      <c r="CO347" s="359">
        <f t="shared" si="964"/>
        <v>0</v>
      </c>
      <c r="CP347" s="359">
        <f t="shared" si="964"/>
        <v>0</v>
      </c>
      <c r="CQ347" s="359">
        <f t="shared" si="964"/>
        <v>0</v>
      </c>
      <c r="CR347" s="359">
        <f t="shared" si="964"/>
        <v>0</v>
      </c>
      <c r="CS347" s="359">
        <f t="shared" si="964"/>
        <v>0</v>
      </c>
    </row>
    <row r="348" spans="1:97" s="367" customFormat="1" x14ac:dyDescent="0.35">
      <c r="A348" s="352">
        <f t="shared" ref="A348:C348" si="965">A318</f>
        <v>0</v>
      </c>
      <c r="B348" s="352" t="str">
        <f t="shared" si="965"/>
        <v>0 0</v>
      </c>
      <c r="C348" s="359">
        <f t="shared" si="965"/>
        <v>0</v>
      </c>
      <c r="D348" s="359">
        <f ca="1">IFERROR('UA basår'!AC26+'UA basår'!AC56,0)</f>
        <v>0</v>
      </c>
      <c r="E348" s="359">
        <f t="shared" ref="E348:BP348" ca="1" si="966">IF(E$297="beräknas ej",0,D348*IF(E$328&gt;$D$283,1,IF(E$328&lt;=$C$283,$C$282,$D$282))*IFERROR(INDEX($B$288:$E$294,MATCH($A348,$A$288:$A$294,0),MATCH(E$328,$B$286:$E$286,1)),0))</f>
        <v>0</v>
      </c>
      <c r="F348" s="359">
        <f t="shared" ca="1" si="966"/>
        <v>0</v>
      </c>
      <c r="G348" s="359">
        <f t="shared" ca="1" si="966"/>
        <v>0</v>
      </c>
      <c r="H348" s="359">
        <f t="shared" ca="1" si="966"/>
        <v>0</v>
      </c>
      <c r="I348" s="359">
        <f t="shared" ca="1" si="966"/>
        <v>0</v>
      </c>
      <c r="J348" s="359">
        <f t="shared" ca="1" si="966"/>
        <v>0</v>
      </c>
      <c r="K348" s="359">
        <f t="shared" ca="1" si="966"/>
        <v>0</v>
      </c>
      <c r="L348" s="359">
        <f t="shared" ca="1" si="966"/>
        <v>0</v>
      </c>
      <c r="M348" s="359">
        <f t="shared" ca="1" si="966"/>
        <v>0</v>
      </c>
      <c r="N348" s="359">
        <f t="shared" ca="1" si="966"/>
        <v>0</v>
      </c>
      <c r="O348" s="359">
        <f t="shared" ca="1" si="966"/>
        <v>0</v>
      </c>
      <c r="P348" s="359">
        <f t="shared" ca="1" si="966"/>
        <v>0</v>
      </c>
      <c r="Q348" s="359">
        <f t="shared" ca="1" si="966"/>
        <v>0</v>
      </c>
      <c r="R348" s="359">
        <f t="shared" ca="1" si="966"/>
        <v>0</v>
      </c>
      <c r="S348" s="359">
        <f t="shared" ca="1" si="966"/>
        <v>0</v>
      </c>
      <c r="T348" s="359">
        <f t="shared" ca="1" si="966"/>
        <v>0</v>
      </c>
      <c r="U348" s="359">
        <f t="shared" ca="1" si="966"/>
        <v>0</v>
      </c>
      <c r="V348" s="359">
        <f t="shared" ca="1" si="966"/>
        <v>0</v>
      </c>
      <c r="W348" s="359">
        <f t="shared" ca="1" si="966"/>
        <v>0</v>
      </c>
      <c r="X348" s="359">
        <f t="shared" ca="1" si="966"/>
        <v>0</v>
      </c>
      <c r="Y348" s="359">
        <f t="shared" ca="1" si="966"/>
        <v>0</v>
      </c>
      <c r="Z348" s="359">
        <f t="shared" ca="1" si="966"/>
        <v>0</v>
      </c>
      <c r="AA348" s="359">
        <f t="shared" ca="1" si="966"/>
        <v>0</v>
      </c>
      <c r="AB348" s="359">
        <f t="shared" ca="1" si="966"/>
        <v>0</v>
      </c>
      <c r="AC348" s="359">
        <f t="shared" ca="1" si="966"/>
        <v>0</v>
      </c>
      <c r="AD348" s="359">
        <f t="shared" ca="1" si="966"/>
        <v>0</v>
      </c>
      <c r="AE348" s="359">
        <f t="shared" ca="1" si="966"/>
        <v>0</v>
      </c>
      <c r="AF348" s="359">
        <f t="shared" ca="1" si="966"/>
        <v>0</v>
      </c>
      <c r="AG348" s="359">
        <f t="shared" ca="1" si="966"/>
        <v>0</v>
      </c>
      <c r="AH348" s="359">
        <f t="shared" ca="1" si="966"/>
        <v>0</v>
      </c>
      <c r="AI348" s="359">
        <f t="shared" ca="1" si="966"/>
        <v>0</v>
      </c>
      <c r="AJ348" s="359">
        <f t="shared" ca="1" si="966"/>
        <v>0</v>
      </c>
      <c r="AK348" s="359">
        <f t="shared" ca="1" si="966"/>
        <v>0</v>
      </c>
      <c r="AL348" s="359">
        <f t="shared" ca="1" si="966"/>
        <v>0</v>
      </c>
      <c r="AM348" s="359">
        <f t="shared" ca="1" si="966"/>
        <v>0</v>
      </c>
      <c r="AN348" s="359">
        <f t="shared" ca="1" si="966"/>
        <v>0</v>
      </c>
      <c r="AO348" s="359">
        <f t="shared" ca="1" si="966"/>
        <v>0</v>
      </c>
      <c r="AP348" s="359">
        <f t="shared" ca="1" si="966"/>
        <v>0</v>
      </c>
      <c r="AQ348" s="359">
        <f t="shared" ca="1" si="966"/>
        <v>0</v>
      </c>
      <c r="AR348" s="359">
        <f t="shared" ca="1" si="966"/>
        <v>0</v>
      </c>
      <c r="AS348" s="359">
        <f t="shared" ca="1" si="966"/>
        <v>0</v>
      </c>
      <c r="AT348" s="359">
        <f t="shared" ca="1" si="966"/>
        <v>0</v>
      </c>
      <c r="AU348" s="359">
        <f t="shared" ca="1" si="966"/>
        <v>0</v>
      </c>
      <c r="AV348" s="359">
        <f t="shared" ca="1" si="966"/>
        <v>0</v>
      </c>
      <c r="AW348" s="359">
        <f t="shared" ca="1" si="966"/>
        <v>0</v>
      </c>
      <c r="AX348" s="359">
        <f t="shared" ca="1" si="966"/>
        <v>0</v>
      </c>
      <c r="AY348" s="359">
        <f t="shared" ca="1" si="966"/>
        <v>0</v>
      </c>
      <c r="AZ348" s="359">
        <f t="shared" ca="1" si="966"/>
        <v>0</v>
      </c>
      <c r="BA348" s="359">
        <f t="shared" ca="1" si="966"/>
        <v>0</v>
      </c>
      <c r="BB348" s="359">
        <f t="shared" ca="1" si="966"/>
        <v>0</v>
      </c>
      <c r="BC348" s="359">
        <f t="shared" ca="1" si="966"/>
        <v>0</v>
      </c>
      <c r="BD348" s="359">
        <f t="shared" ca="1" si="966"/>
        <v>0</v>
      </c>
      <c r="BE348" s="359">
        <f t="shared" ca="1" si="966"/>
        <v>0</v>
      </c>
      <c r="BF348" s="359">
        <f t="shared" ca="1" si="966"/>
        <v>0</v>
      </c>
      <c r="BG348" s="359">
        <f t="shared" ca="1" si="966"/>
        <v>0</v>
      </c>
      <c r="BH348" s="359">
        <f t="shared" ca="1" si="966"/>
        <v>0</v>
      </c>
      <c r="BI348" s="359">
        <f t="shared" ca="1" si="966"/>
        <v>0</v>
      </c>
      <c r="BJ348" s="359">
        <f t="shared" ca="1" si="966"/>
        <v>0</v>
      </c>
      <c r="BK348" s="359">
        <f t="shared" ca="1" si="966"/>
        <v>0</v>
      </c>
      <c r="BL348" s="359">
        <f t="shared" ca="1" si="966"/>
        <v>0</v>
      </c>
      <c r="BM348" s="359">
        <f t="shared" ca="1" si="966"/>
        <v>0</v>
      </c>
      <c r="BN348" s="359">
        <f t="shared" ca="1" si="966"/>
        <v>0</v>
      </c>
      <c r="BO348" s="359">
        <f t="shared" ca="1" si="966"/>
        <v>0</v>
      </c>
      <c r="BP348" s="359">
        <f t="shared" ca="1" si="966"/>
        <v>0</v>
      </c>
      <c r="BQ348" s="359">
        <f t="shared" ref="BQ348:CS348" ca="1" si="967">IF(BQ$297="beräknas ej",0,BP348*IF(BQ$328&gt;$D$283,1,IF(BQ$328&lt;=$C$283,$C$282,$D$282))*IFERROR(INDEX($B$288:$E$294,MATCH($A348,$A$288:$A$294,0),MATCH(BQ$328,$B$286:$E$286,1)),0))</f>
        <v>0</v>
      </c>
      <c r="BR348" s="359">
        <f t="shared" ca="1" si="967"/>
        <v>0</v>
      </c>
      <c r="BS348" s="359">
        <f t="shared" ca="1" si="967"/>
        <v>0</v>
      </c>
      <c r="BT348" s="359">
        <f t="shared" ca="1" si="967"/>
        <v>0</v>
      </c>
      <c r="BU348" s="359">
        <f t="shared" si="967"/>
        <v>0</v>
      </c>
      <c r="BV348" s="359">
        <f t="shared" si="967"/>
        <v>0</v>
      </c>
      <c r="BW348" s="359">
        <f t="shared" si="967"/>
        <v>0</v>
      </c>
      <c r="BX348" s="359">
        <f t="shared" si="967"/>
        <v>0</v>
      </c>
      <c r="BY348" s="359">
        <f t="shared" si="967"/>
        <v>0</v>
      </c>
      <c r="BZ348" s="359">
        <f t="shared" si="967"/>
        <v>0</v>
      </c>
      <c r="CA348" s="359">
        <f t="shared" si="967"/>
        <v>0</v>
      </c>
      <c r="CB348" s="359">
        <f t="shared" si="967"/>
        <v>0</v>
      </c>
      <c r="CC348" s="359">
        <f t="shared" si="967"/>
        <v>0</v>
      </c>
      <c r="CD348" s="359">
        <f t="shared" si="967"/>
        <v>0</v>
      </c>
      <c r="CE348" s="359">
        <f t="shared" si="967"/>
        <v>0</v>
      </c>
      <c r="CF348" s="359">
        <f t="shared" si="967"/>
        <v>0</v>
      </c>
      <c r="CG348" s="359">
        <f t="shared" si="967"/>
        <v>0</v>
      </c>
      <c r="CH348" s="359">
        <f t="shared" si="967"/>
        <v>0</v>
      </c>
      <c r="CI348" s="359">
        <f t="shared" si="967"/>
        <v>0</v>
      </c>
      <c r="CJ348" s="359">
        <f t="shared" si="967"/>
        <v>0</v>
      </c>
      <c r="CK348" s="359">
        <f t="shared" si="967"/>
        <v>0</v>
      </c>
      <c r="CL348" s="359">
        <f t="shared" si="967"/>
        <v>0</v>
      </c>
      <c r="CM348" s="359">
        <f t="shared" si="967"/>
        <v>0</v>
      </c>
      <c r="CN348" s="359">
        <f t="shared" si="967"/>
        <v>0</v>
      </c>
      <c r="CO348" s="359">
        <f t="shared" si="967"/>
        <v>0</v>
      </c>
      <c r="CP348" s="359">
        <f t="shared" si="967"/>
        <v>0</v>
      </c>
      <c r="CQ348" s="359">
        <f t="shared" si="967"/>
        <v>0</v>
      </c>
      <c r="CR348" s="359">
        <f t="shared" si="967"/>
        <v>0</v>
      </c>
      <c r="CS348" s="359">
        <f t="shared" si="967"/>
        <v>0</v>
      </c>
    </row>
    <row r="349" spans="1:97" s="367" customFormat="1" x14ac:dyDescent="0.35">
      <c r="A349" s="352">
        <f t="shared" ref="A349:C349" si="968">A319</f>
        <v>0</v>
      </c>
      <c r="B349" s="352" t="str">
        <f t="shared" si="968"/>
        <v>0 0</v>
      </c>
      <c r="C349" s="359">
        <f t="shared" si="968"/>
        <v>0</v>
      </c>
      <c r="D349" s="359">
        <f ca="1">IFERROR('UA basår'!AC27+'UA basår'!AC57,0)</f>
        <v>0</v>
      </c>
      <c r="E349" s="359">
        <f t="shared" ref="E349:BP349" ca="1" si="969">IF(E$297="beräknas ej",0,D349*IF(E$328&gt;$D$283,1,IF(E$328&lt;=$C$283,$C$282,$D$282))*IFERROR(INDEX($B$288:$E$294,MATCH($A349,$A$288:$A$294,0),MATCH(E$328,$B$286:$E$286,1)),0))</f>
        <v>0</v>
      </c>
      <c r="F349" s="359">
        <f t="shared" ca="1" si="969"/>
        <v>0</v>
      </c>
      <c r="G349" s="359">
        <f t="shared" ca="1" si="969"/>
        <v>0</v>
      </c>
      <c r="H349" s="359">
        <f t="shared" ca="1" si="969"/>
        <v>0</v>
      </c>
      <c r="I349" s="359">
        <f t="shared" ca="1" si="969"/>
        <v>0</v>
      </c>
      <c r="J349" s="359">
        <f t="shared" ca="1" si="969"/>
        <v>0</v>
      </c>
      <c r="K349" s="359">
        <f t="shared" ca="1" si="969"/>
        <v>0</v>
      </c>
      <c r="L349" s="359">
        <f t="shared" ca="1" si="969"/>
        <v>0</v>
      </c>
      <c r="M349" s="359">
        <f t="shared" ca="1" si="969"/>
        <v>0</v>
      </c>
      <c r="N349" s="359">
        <f t="shared" ca="1" si="969"/>
        <v>0</v>
      </c>
      <c r="O349" s="359">
        <f t="shared" ca="1" si="969"/>
        <v>0</v>
      </c>
      <c r="P349" s="359">
        <f t="shared" ca="1" si="969"/>
        <v>0</v>
      </c>
      <c r="Q349" s="359">
        <f t="shared" ca="1" si="969"/>
        <v>0</v>
      </c>
      <c r="R349" s="359">
        <f t="shared" ca="1" si="969"/>
        <v>0</v>
      </c>
      <c r="S349" s="359">
        <f t="shared" ca="1" si="969"/>
        <v>0</v>
      </c>
      <c r="T349" s="359">
        <f t="shared" ca="1" si="969"/>
        <v>0</v>
      </c>
      <c r="U349" s="359">
        <f t="shared" ca="1" si="969"/>
        <v>0</v>
      </c>
      <c r="V349" s="359">
        <f t="shared" ca="1" si="969"/>
        <v>0</v>
      </c>
      <c r="W349" s="359">
        <f t="shared" ca="1" si="969"/>
        <v>0</v>
      </c>
      <c r="X349" s="359">
        <f t="shared" ca="1" si="969"/>
        <v>0</v>
      </c>
      <c r="Y349" s="359">
        <f t="shared" ca="1" si="969"/>
        <v>0</v>
      </c>
      <c r="Z349" s="359">
        <f t="shared" ca="1" si="969"/>
        <v>0</v>
      </c>
      <c r="AA349" s="359">
        <f t="shared" ca="1" si="969"/>
        <v>0</v>
      </c>
      <c r="AB349" s="359">
        <f t="shared" ca="1" si="969"/>
        <v>0</v>
      </c>
      <c r="AC349" s="359">
        <f t="shared" ca="1" si="969"/>
        <v>0</v>
      </c>
      <c r="AD349" s="359">
        <f t="shared" ca="1" si="969"/>
        <v>0</v>
      </c>
      <c r="AE349" s="359">
        <f t="shared" ca="1" si="969"/>
        <v>0</v>
      </c>
      <c r="AF349" s="359">
        <f t="shared" ca="1" si="969"/>
        <v>0</v>
      </c>
      <c r="AG349" s="359">
        <f t="shared" ca="1" si="969"/>
        <v>0</v>
      </c>
      <c r="AH349" s="359">
        <f t="shared" ca="1" si="969"/>
        <v>0</v>
      </c>
      <c r="AI349" s="359">
        <f t="shared" ca="1" si="969"/>
        <v>0</v>
      </c>
      <c r="AJ349" s="359">
        <f t="shared" ca="1" si="969"/>
        <v>0</v>
      </c>
      <c r="AK349" s="359">
        <f t="shared" ca="1" si="969"/>
        <v>0</v>
      </c>
      <c r="AL349" s="359">
        <f t="shared" ca="1" si="969"/>
        <v>0</v>
      </c>
      <c r="AM349" s="359">
        <f t="shared" ca="1" si="969"/>
        <v>0</v>
      </c>
      <c r="AN349" s="359">
        <f t="shared" ca="1" si="969"/>
        <v>0</v>
      </c>
      <c r="AO349" s="359">
        <f t="shared" ca="1" si="969"/>
        <v>0</v>
      </c>
      <c r="AP349" s="359">
        <f t="shared" ca="1" si="969"/>
        <v>0</v>
      </c>
      <c r="AQ349" s="359">
        <f t="shared" ca="1" si="969"/>
        <v>0</v>
      </c>
      <c r="AR349" s="359">
        <f t="shared" ca="1" si="969"/>
        <v>0</v>
      </c>
      <c r="AS349" s="359">
        <f t="shared" ca="1" si="969"/>
        <v>0</v>
      </c>
      <c r="AT349" s="359">
        <f t="shared" ca="1" si="969"/>
        <v>0</v>
      </c>
      <c r="AU349" s="359">
        <f t="shared" ca="1" si="969"/>
        <v>0</v>
      </c>
      <c r="AV349" s="359">
        <f t="shared" ca="1" si="969"/>
        <v>0</v>
      </c>
      <c r="AW349" s="359">
        <f t="shared" ca="1" si="969"/>
        <v>0</v>
      </c>
      <c r="AX349" s="359">
        <f t="shared" ca="1" si="969"/>
        <v>0</v>
      </c>
      <c r="AY349" s="359">
        <f t="shared" ca="1" si="969"/>
        <v>0</v>
      </c>
      <c r="AZ349" s="359">
        <f t="shared" ca="1" si="969"/>
        <v>0</v>
      </c>
      <c r="BA349" s="359">
        <f t="shared" ca="1" si="969"/>
        <v>0</v>
      </c>
      <c r="BB349" s="359">
        <f t="shared" ca="1" si="969"/>
        <v>0</v>
      </c>
      <c r="BC349" s="359">
        <f t="shared" ca="1" si="969"/>
        <v>0</v>
      </c>
      <c r="BD349" s="359">
        <f t="shared" ca="1" si="969"/>
        <v>0</v>
      </c>
      <c r="BE349" s="359">
        <f t="shared" ca="1" si="969"/>
        <v>0</v>
      </c>
      <c r="BF349" s="359">
        <f t="shared" ca="1" si="969"/>
        <v>0</v>
      </c>
      <c r="BG349" s="359">
        <f t="shared" ca="1" si="969"/>
        <v>0</v>
      </c>
      <c r="BH349" s="359">
        <f t="shared" ca="1" si="969"/>
        <v>0</v>
      </c>
      <c r="BI349" s="359">
        <f t="shared" ca="1" si="969"/>
        <v>0</v>
      </c>
      <c r="BJ349" s="359">
        <f t="shared" ca="1" si="969"/>
        <v>0</v>
      </c>
      <c r="BK349" s="359">
        <f t="shared" ca="1" si="969"/>
        <v>0</v>
      </c>
      <c r="BL349" s="359">
        <f t="shared" ca="1" si="969"/>
        <v>0</v>
      </c>
      <c r="BM349" s="359">
        <f t="shared" ca="1" si="969"/>
        <v>0</v>
      </c>
      <c r="BN349" s="359">
        <f t="shared" ca="1" si="969"/>
        <v>0</v>
      </c>
      <c r="BO349" s="359">
        <f t="shared" ca="1" si="969"/>
        <v>0</v>
      </c>
      <c r="BP349" s="359">
        <f t="shared" ca="1" si="969"/>
        <v>0</v>
      </c>
      <c r="BQ349" s="359">
        <f t="shared" ref="BQ349:CS349" ca="1" si="970">IF(BQ$297="beräknas ej",0,BP349*IF(BQ$328&gt;$D$283,1,IF(BQ$328&lt;=$C$283,$C$282,$D$282))*IFERROR(INDEX($B$288:$E$294,MATCH($A349,$A$288:$A$294,0),MATCH(BQ$328,$B$286:$E$286,1)),0))</f>
        <v>0</v>
      </c>
      <c r="BR349" s="359">
        <f t="shared" ca="1" si="970"/>
        <v>0</v>
      </c>
      <c r="BS349" s="359">
        <f t="shared" ca="1" si="970"/>
        <v>0</v>
      </c>
      <c r="BT349" s="359">
        <f t="shared" ca="1" si="970"/>
        <v>0</v>
      </c>
      <c r="BU349" s="359">
        <f t="shared" si="970"/>
        <v>0</v>
      </c>
      <c r="BV349" s="359">
        <f t="shared" si="970"/>
        <v>0</v>
      </c>
      <c r="BW349" s="359">
        <f t="shared" si="970"/>
        <v>0</v>
      </c>
      <c r="BX349" s="359">
        <f t="shared" si="970"/>
        <v>0</v>
      </c>
      <c r="BY349" s="359">
        <f t="shared" si="970"/>
        <v>0</v>
      </c>
      <c r="BZ349" s="359">
        <f t="shared" si="970"/>
        <v>0</v>
      </c>
      <c r="CA349" s="359">
        <f t="shared" si="970"/>
        <v>0</v>
      </c>
      <c r="CB349" s="359">
        <f t="shared" si="970"/>
        <v>0</v>
      </c>
      <c r="CC349" s="359">
        <f t="shared" si="970"/>
        <v>0</v>
      </c>
      <c r="CD349" s="359">
        <f t="shared" si="970"/>
        <v>0</v>
      </c>
      <c r="CE349" s="359">
        <f t="shared" si="970"/>
        <v>0</v>
      </c>
      <c r="CF349" s="359">
        <f t="shared" si="970"/>
        <v>0</v>
      </c>
      <c r="CG349" s="359">
        <f t="shared" si="970"/>
        <v>0</v>
      </c>
      <c r="CH349" s="359">
        <f t="shared" si="970"/>
        <v>0</v>
      </c>
      <c r="CI349" s="359">
        <f t="shared" si="970"/>
        <v>0</v>
      </c>
      <c r="CJ349" s="359">
        <f t="shared" si="970"/>
        <v>0</v>
      </c>
      <c r="CK349" s="359">
        <f t="shared" si="970"/>
        <v>0</v>
      </c>
      <c r="CL349" s="359">
        <f t="shared" si="970"/>
        <v>0</v>
      </c>
      <c r="CM349" s="359">
        <f t="shared" si="970"/>
        <v>0</v>
      </c>
      <c r="CN349" s="359">
        <f t="shared" si="970"/>
        <v>0</v>
      </c>
      <c r="CO349" s="359">
        <f t="shared" si="970"/>
        <v>0</v>
      </c>
      <c r="CP349" s="359">
        <f t="shared" si="970"/>
        <v>0</v>
      </c>
      <c r="CQ349" s="359">
        <f t="shared" si="970"/>
        <v>0</v>
      </c>
      <c r="CR349" s="359">
        <f t="shared" si="970"/>
        <v>0</v>
      </c>
      <c r="CS349" s="359">
        <f t="shared" si="970"/>
        <v>0</v>
      </c>
    </row>
    <row r="350" spans="1:97" s="367" customFormat="1" x14ac:dyDescent="0.35">
      <c r="A350" s="352">
        <f t="shared" ref="A350:C350" si="971">A320</f>
        <v>0</v>
      </c>
      <c r="B350" s="352" t="str">
        <f t="shared" si="971"/>
        <v>0 0</v>
      </c>
      <c r="C350" s="359">
        <f t="shared" si="971"/>
        <v>0</v>
      </c>
      <c r="D350" s="359">
        <f ca="1">IFERROR('UA basår'!AC28+'UA basår'!AC58,0)</f>
        <v>0</v>
      </c>
      <c r="E350" s="359">
        <f t="shared" ref="E350:BP350" ca="1" si="972">IF(E$297="beräknas ej",0,D350*IF(E$328&gt;$D$283,1,IF(E$328&lt;=$C$283,$C$282,$D$282))*IFERROR(INDEX($B$288:$E$294,MATCH($A350,$A$288:$A$294,0),MATCH(E$328,$B$286:$E$286,1)),0))</f>
        <v>0</v>
      </c>
      <c r="F350" s="359">
        <f t="shared" ca="1" si="972"/>
        <v>0</v>
      </c>
      <c r="G350" s="359">
        <f t="shared" ca="1" si="972"/>
        <v>0</v>
      </c>
      <c r="H350" s="359">
        <f t="shared" ca="1" si="972"/>
        <v>0</v>
      </c>
      <c r="I350" s="359">
        <f t="shared" ca="1" si="972"/>
        <v>0</v>
      </c>
      <c r="J350" s="359">
        <f t="shared" ca="1" si="972"/>
        <v>0</v>
      </c>
      <c r="K350" s="359">
        <f t="shared" ca="1" si="972"/>
        <v>0</v>
      </c>
      <c r="L350" s="359">
        <f t="shared" ca="1" si="972"/>
        <v>0</v>
      </c>
      <c r="M350" s="359">
        <f t="shared" ca="1" si="972"/>
        <v>0</v>
      </c>
      <c r="N350" s="359">
        <f t="shared" ca="1" si="972"/>
        <v>0</v>
      </c>
      <c r="O350" s="359">
        <f t="shared" ca="1" si="972"/>
        <v>0</v>
      </c>
      <c r="P350" s="359">
        <f t="shared" ca="1" si="972"/>
        <v>0</v>
      </c>
      <c r="Q350" s="359">
        <f t="shared" ca="1" si="972"/>
        <v>0</v>
      </c>
      <c r="R350" s="359">
        <f t="shared" ca="1" si="972"/>
        <v>0</v>
      </c>
      <c r="S350" s="359">
        <f t="shared" ca="1" si="972"/>
        <v>0</v>
      </c>
      <c r="T350" s="359">
        <f t="shared" ca="1" si="972"/>
        <v>0</v>
      </c>
      <c r="U350" s="359">
        <f t="shared" ca="1" si="972"/>
        <v>0</v>
      </c>
      <c r="V350" s="359">
        <f t="shared" ca="1" si="972"/>
        <v>0</v>
      </c>
      <c r="W350" s="359">
        <f t="shared" ca="1" si="972"/>
        <v>0</v>
      </c>
      <c r="X350" s="359">
        <f t="shared" ca="1" si="972"/>
        <v>0</v>
      </c>
      <c r="Y350" s="359">
        <f t="shared" ca="1" si="972"/>
        <v>0</v>
      </c>
      <c r="Z350" s="359">
        <f t="shared" ca="1" si="972"/>
        <v>0</v>
      </c>
      <c r="AA350" s="359">
        <f t="shared" ca="1" si="972"/>
        <v>0</v>
      </c>
      <c r="AB350" s="359">
        <f t="shared" ca="1" si="972"/>
        <v>0</v>
      </c>
      <c r="AC350" s="359">
        <f t="shared" ca="1" si="972"/>
        <v>0</v>
      </c>
      <c r="AD350" s="359">
        <f t="shared" ca="1" si="972"/>
        <v>0</v>
      </c>
      <c r="AE350" s="359">
        <f t="shared" ca="1" si="972"/>
        <v>0</v>
      </c>
      <c r="AF350" s="359">
        <f t="shared" ca="1" si="972"/>
        <v>0</v>
      </c>
      <c r="AG350" s="359">
        <f t="shared" ca="1" si="972"/>
        <v>0</v>
      </c>
      <c r="AH350" s="359">
        <f t="shared" ca="1" si="972"/>
        <v>0</v>
      </c>
      <c r="AI350" s="359">
        <f t="shared" ca="1" si="972"/>
        <v>0</v>
      </c>
      <c r="AJ350" s="359">
        <f t="shared" ca="1" si="972"/>
        <v>0</v>
      </c>
      <c r="AK350" s="359">
        <f t="shared" ca="1" si="972"/>
        <v>0</v>
      </c>
      <c r="AL350" s="359">
        <f t="shared" ca="1" si="972"/>
        <v>0</v>
      </c>
      <c r="AM350" s="359">
        <f t="shared" ca="1" si="972"/>
        <v>0</v>
      </c>
      <c r="AN350" s="359">
        <f t="shared" ca="1" si="972"/>
        <v>0</v>
      </c>
      <c r="AO350" s="359">
        <f t="shared" ca="1" si="972"/>
        <v>0</v>
      </c>
      <c r="AP350" s="359">
        <f t="shared" ca="1" si="972"/>
        <v>0</v>
      </c>
      <c r="AQ350" s="359">
        <f t="shared" ca="1" si="972"/>
        <v>0</v>
      </c>
      <c r="AR350" s="359">
        <f t="shared" ca="1" si="972"/>
        <v>0</v>
      </c>
      <c r="AS350" s="359">
        <f t="shared" ca="1" si="972"/>
        <v>0</v>
      </c>
      <c r="AT350" s="359">
        <f t="shared" ca="1" si="972"/>
        <v>0</v>
      </c>
      <c r="AU350" s="359">
        <f t="shared" ca="1" si="972"/>
        <v>0</v>
      </c>
      <c r="AV350" s="359">
        <f t="shared" ca="1" si="972"/>
        <v>0</v>
      </c>
      <c r="AW350" s="359">
        <f t="shared" ca="1" si="972"/>
        <v>0</v>
      </c>
      <c r="AX350" s="359">
        <f t="shared" ca="1" si="972"/>
        <v>0</v>
      </c>
      <c r="AY350" s="359">
        <f t="shared" ca="1" si="972"/>
        <v>0</v>
      </c>
      <c r="AZ350" s="359">
        <f t="shared" ca="1" si="972"/>
        <v>0</v>
      </c>
      <c r="BA350" s="359">
        <f t="shared" ca="1" si="972"/>
        <v>0</v>
      </c>
      <c r="BB350" s="359">
        <f t="shared" ca="1" si="972"/>
        <v>0</v>
      </c>
      <c r="BC350" s="359">
        <f t="shared" ca="1" si="972"/>
        <v>0</v>
      </c>
      <c r="BD350" s="359">
        <f t="shared" ca="1" si="972"/>
        <v>0</v>
      </c>
      <c r="BE350" s="359">
        <f t="shared" ca="1" si="972"/>
        <v>0</v>
      </c>
      <c r="BF350" s="359">
        <f t="shared" ca="1" si="972"/>
        <v>0</v>
      </c>
      <c r="BG350" s="359">
        <f t="shared" ca="1" si="972"/>
        <v>0</v>
      </c>
      <c r="BH350" s="359">
        <f t="shared" ca="1" si="972"/>
        <v>0</v>
      </c>
      <c r="BI350" s="359">
        <f t="shared" ca="1" si="972"/>
        <v>0</v>
      </c>
      <c r="BJ350" s="359">
        <f t="shared" ca="1" si="972"/>
        <v>0</v>
      </c>
      <c r="BK350" s="359">
        <f t="shared" ca="1" si="972"/>
        <v>0</v>
      </c>
      <c r="BL350" s="359">
        <f t="shared" ca="1" si="972"/>
        <v>0</v>
      </c>
      <c r="BM350" s="359">
        <f t="shared" ca="1" si="972"/>
        <v>0</v>
      </c>
      <c r="BN350" s="359">
        <f t="shared" ca="1" si="972"/>
        <v>0</v>
      </c>
      <c r="BO350" s="359">
        <f t="shared" ca="1" si="972"/>
        <v>0</v>
      </c>
      <c r="BP350" s="359">
        <f t="shared" ca="1" si="972"/>
        <v>0</v>
      </c>
      <c r="BQ350" s="359">
        <f t="shared" ref="BQ350:CS350" ca="1" si="973">IF(BQ$297="beräknas ej",0,BP350*IF(BQ$328&gt;$D$283,1,IF(BQ$328&lt;=$C$283,$C$282,$D$282))*IFERROR(INDEX($B$288:$E$294,MATCH($A350,$A$288:$A$294,0),MATCH(BQ$328,$B$286:$E$286,1)),0))</f>
        <v>0</v>
      </c>
      <c r="BR350" s="359">
        <f t="shared" ca="1" si="973"/>
        <v>0</v>
      </c>
      <c r="BS350" s="359">
        <f t="shared" ca="1" si="973"/>
        <v>0</v>
      </c>
      <c r="BT350" s="359">
        <f t="shared" ca="1" si="973"/>
        <v>0</v>
      </c>
      <c r="BU350" s="359">
        <f t="shared" si="973"/>
        <v>0</v>
      </c>
      <c r="BV350" s="359">
        <f t="shared" si="973"/>
        <v>0</v>
      </c>
      <c r="BW350" s="359">
        <f t="shared" si="973"/>
        <v>0</v>
      </c>
      <c r="BX350" s="359">
        <f t="shared" si="973"/>
        <v>0</v>
      </c>
      <c r="BY350" s="359">
        <f t="shared" si="973"/>
        <v>0</v>
      </c>
      <c r="BZ350" s="359">
        <f t="shared" si="973"/>
        <v>0</v>
      </c>
      <c r="CA350" s="359">
        <f t="shared" si="973"/>
        <v>0</v>
      </c>
      <c r="CB350" s="359">
        <f t="shared" si="973"/>
        <v>0</v>
      </c>
      <c r="CC350" s="359">
        <f t="shared" si="973"/>
        <v>0</v>
      </c>
      <c r="CD350" s="359">
        <f t="shared" si="973"/>
        <v>0</v>
      </c>
      <c r="CE350" s="359">
        <f t="shared" si="973"/>
        <v>0</v>
      </c>
      <c r="CF350" s="359">
        <f t="shared" si="973"/>
        <v>0</v>
      </c>
      <c r="CG350" s="359">
        <f t="shared" si="973"/>
        <v>0</v>
      </c>
      <c r="CH350" s="359">
        <f t="shared" si="973"/>
        <v>0</v>
      </c>
      <c r="CI350" s="359">
        <f t="shared" si="973"/>
        <v>0</v>
      </c>
      <c r="CJ350" s="359">
        <f t="shared" si="973"/>
        <v>0</v>
      </c>
      <c r="CK350" s="359">
        <f t="shared" si="973"/>
        <v>0</v>
      </c>
      <c r="CL350" s="359">
        <f t="shared" si="973"/>
        <v>0</v>
      </c>
      <c r="CM350" s="359">
        <f t="shared" si="973"/>
        <v>0</v>
      </c>
      <c r="CN350" s="359">
        <f t="shared" si="973"/>
        <v>0</v>
      </c>
      <c r="CO350" s="359">
        <f t="shared" si="973"/>
        <v>0</v>
      </c>
      <c r="CP350" s="359">
        <f t="shared" si="973"/>
        <v>0</v>
      </c>
      <c r="CQ350" s="359">
        <f t="shared" si="973"/>
        <v>0</v>
      </c>
      <c r="CR350" s="359">
        <f t="shared" si="973"/>
        <v>0</v>
      </c>
      <c r="CS350" s="359">
        <f t="shared" si="973"/>
        <v>0</v>
      </c>
    </row>
    <row r="351" spans="1:97" s="367" customFormat="1" x14ac:dyDescent="0.35">
      <c r="A351" s="352">
        <f t="shared" ref="A351:C351" si="974">A321</f>
        <v>0</v>
      </c>
      <c r="B351" s="352" t="str">
        <f t="shared" si="974"/>
        <v>0 0</v>
      </c>
      <c r="C351" s="359">
        <f t="shared" si="974"/>
        <v>0</v>
      </c>
      <c r="D351" s="359">
        <f ca="1">IFERROR('UA basår'!AC29+'UA basår'!AC59,0)</f>
        <v>0</v>
      </c>
      <c r="E351" s="359">
        <f t="shared" ref="E351:BP351" ca="1" si="975">IF(E$297="beräknas ej",0,D351*IF(E$328&gt;$D$283,1,IF(E$328&lt;=$C$283,$C$282,$D$282))*IFERROR(INDEX($B$288:$E$294,MATCH($A351,$A$288:$A$294,0),MATCH(E$328,$B$286:$E$286,1)),0))</f>
        <v>0</v>
      </c>
      <c r="F351" s="359">
        <f t="shared" ca="1" si="975"/>
        <v>0</v>
      </c>
      <c r="G351" s="359">
        <f t="shared" ca="1" si="975"/>
        <v>0</v>
      </c>
      <c r="H351" s="359">
        <f t="shared" ca="1" si="975"/>
        <v>0</v>
      </c>
      <c r="I351" s="359">
        <f t="shared" ca="1" si="975"/>
        <v>0</v>
      </c>
      <c r="J351" s="359">
        <f t="shared" ca="1" si="975"/>
        <v>0</v>
      </c>
      <c r="K351" s="359">
        <f t="shared" ca="1" si="975"/>
        <v>0</v>
      </c>
      <c r="L351" s="359">
        <f t="shared" ca="1" si="975"/>
        <v>0</v>
      </c>
      <c r="M351" s="359">
        <f t="shared" ca="1" si="975"/>
        <v>0</v>
      </c>
      <c r="N351" s="359">
        <f t="shared" ca="1" si="975"/>
        <v>0</v>
      </c>
      <c r="O351" s="359">
        <f t="shared" ca="1" si="975"/>
        <v>0</v>
      </c>
      <c r="P351" s="359">
        <f t="shared" ca="1" si="975"/>
        <v>0</v>
      </c>
      <c r="Q351" s="359">
        <f t="shared" ca="1" si="975"/>
        <v>0</v>
      </c>
      <c r="R351" s="359">
        <f t="shared" ca="1" si="975"/>
        <v>0</v>
      </c>
      <c r="S351" s="359">
        <f t="shared" ca="1" si="975"/>
        <v>0</v>
      </c>
      <c r="T351" s="359">
        <f t="shared" ca="1" si="975"/>
        <v>0</v>
      </c>
      <c r="U351" s="359">
        <f t="shared" ca="1" si="975"/>
        <v>0</v>
      </c>
      <c r="V351" s="359">
        <f t="shared" ca="1" si="975"/>
        <v>0</v>
      </c>
      <c r="W351" s="359">
        <f t="shared" ca="1" si="975"/>
        <v>0</v>
      </c>
      <c r="X351" s="359">
        <f t="shared" ca="1" si="975"/>
        <v>0</v>
      </c>
      <c r="Y351" s="359">
        <f t="shared" ca="1" si="975"/>
        <v>0</v>
      </c>
      <c r="Z351" s="359">
        <f t="shared" ca="1" si="975"/>
        <v>0</v>
      </c>
      <c r="AA351" s="359">
        <f t="shared" ca="1" si="975"/>
        <v>0</v>
      </c>
      <c r="AB351" s="359">
        <f t="shared" ca="1" si="975"/>
        <v>0</v>
      </c>
      <c r="AC351" s="359">
        <f t="shared" ca="1" si="975"/>
        <v>0</v>
      </c>
      <c r="AD351" s="359">
        <f t="shared" ca="1" si="975"/>
        <v>0</v>
      </c>
      <c r="AE351" s="359">
        <f t="shared" ca="1" si="975"/>
        <v>0</v>
      </c>
      <c r="AF351" s="359">
        <f t="shared" ca="1" si="975"/>
        <v>0</v>
      </c>
      <c r="AG351" s="359">
        <f t="shared" ca="1" si="975"/>
        <v>0</v>
      </c>
      <c r="AH351" s="359">
        <f t="shared" ca="1" si="975"/>
        <v>0</v>
      </c>
      <c r="AI351" s="359">
        <f t="shared" ca="1" si="975"/>
        <v>0</v>
      </c>
      <c r="AJ351" s="359">
        <f t="shared" ca="1" si="975"/>
        <v>0</v>
      </c>
      <c r="AK351" s="359">
        <f t="shared" ca="1" si="975"/>
        <v>0</v>
      </c>
      <c r="AL351" s="359">
        <f t="shared" ca="1" si="975"/>
        <v>0</v>
      </c>
      <c r="AM351" s="359">
        <f t="shared" ca="1" si="975"/>
        <v>0</v>
      </c>
      <c r="AN351" s="359">
        <f t="shared" ca="1" si="975"/>
        <v>0</v>
      </c>
      <c r="AO351" s="359">
        <f t="shared" ca="1" si="975"/>
        <v>0</v>
      </c>
      <c r="AP351" s="359">
        <f t="shared" ca="1" si="975"/>
        <v>0</v>
      </c>
      <c r="AQ351" s="359">
        <f t="shared" ca="1" si="975"/>
        <v>0</v>
      </c>
      <c r="AR351" s="359">
        <f t="shared" ca="1" si="975"/>
        <v>0</v>
      </c>
      <c r="AS351" s="359">
        <f t="shared" ca="1" si="975"/>
        <v>0</v>
      </c>
      <c r="AT351" s="359">
        <f t="shared" ca="1" si="975"/>
        <v>0</v>
      </c>
      <c r="AU351" s="359">
        <f t="shared" ca="1" si="975"/>
        <v>0</v>
      </c>
      <c r="AV351" s="359">
        <f t="shared" ca="1" si="975"/>
        <v>0</v>
      </c>
      <c r="AW351" s="359">
        <f t="shared" ca="1" si="975"/>
        <v>0</v>
      </c>
      <c r="AX351" s="359">
        <f t="shared" ca="1" si="975"/>
        <v>0</v>
      </c>
      <c r="AY351" s="359">
        <f t="shared" ca="1" si="975"/>
        <v>0</v>
      </c>
      <c r="AZ351" s="359">
        <f t="shared" ca="1" si="975"/>
        <v>0</v>
      </c>
      <c r="BA351" s="359">
        <f t="shared" ca="1" si="975"/>
        <v>0</v>
      </c>
      <c r="BB351" s="359">
        <f t="shared" ca="1" si="975"/>
        <v>0</v>
      </c>
      <c r="BC351" s="359">
        <f t="shared" ca="1" si="975"/>
        <v>0</v>
      </c>
      <c r="BD351" s="359">
        <f t="shared" ca="1" si="975"/>
        <v>0</v>
      </c>
      <c r="BE351" s="359">
        <f t="shared" ca="1" si="975"/>
        <v>0</v>
      </c>
      <c r="BF351" s="359">
        <f t="shared" ca="1" si="975"/>
        <v>0</v>
      </c>
      <c r="BG351" s="359">
        <f t="shared" ca="1" si="975"/>
        <v>0</v>
      </c>
      <c r="BH351" s="359">
        <f t="shared" ca="1" si="975"/>
        <v>0</v>
      </c>
      <c r="BI351" s="359">
        <f t="shared" ca="1" si="975"/>
        <v>0</v>
      </c>
      <c r="BJ351" s="359">
        <f t="shared" ca="1" si="975"/>
        <v>0</v>
      </c>
      <c r="BK351" s="359">
        <f t="shared" ca="1" si="975"/>
        <v>0</v>
      </c>
      <c r="BL351" s="359">
        <f t="shared" ca="1" si="975"/>
        <v>0</v>
      </c>
      <c r="BM351" s="359">
        <f t="shared" ca="1" si="975"/>
        <v>0</v>
      </c>
      <c r="BN351" s="359">
        <f t="shared" ca="1" si="975"/>
        <v>0</v>
      </c>
      <c r="BO351" s="359">
        <f t="shared" ca="1" si="975"/>
        <v>0</v>
      </c>
      <c r="BP351" s="359">
        <f t="shared" ca="1" si="975"/>
        <v>0</v>
      </c>
      <c r="BQ351" s="359">
        <f t="shared" ref="BQ351:CS351" ca="1" si="976">IF(BQ$297="beräknas ej",0,BP351*IF(BQ$328&gt;$D$283,1,IF(BQ$328&lt;=$C$283,$C$282,$D$282))*IFERROR(INDEX($B$288:$E$294,MATCH($A351,$A$288:$A$294,0),MATCH(BQ$328,$B$286:$E$286,1)),0))</f>
        <v>0</v>
      </c>
      <c r="BR351" s="359">
        <f t="shared" ca="1" si="976"/>
        <v>0</v>
      </c>
      <c r="BS351" s="359">
        <f t="shared" ca="1" si="976"/>
        <v>0</v>
      </c>
      <c r="BT351" s="359">
        <f t="shared" ca="1" si="976"/>
        <v>0</v>
      </c>
      <c r="BU351" s="359">
        <f t="shared" si="976"/>
        <v>0</v>
      </c>
      <c r="BV351" s="359">
        <f t="shared" si="976"/>
        <v>0</v>
      </c>
      <c r="BW351" s="359">
        <f t="shared" si="976"/>
        <v>0</v>
      </c>
      <c r="BX351" s="359">
        <f t="shared" si="976"/>
        <v>0</v>
      </c>
      <c r="BY351" s="359">
        <f t="shared" si="976"/>
        <v>0</v>
      </c>
      <c r="BZ351" s="359">
        <f t="shared" si="976"/>
        <v>0</v>
      </c>
      <c r="CA351" s="359">
        <f t="shared" si="976"/>
        <v>0</v>
      </c>
      <c r="CB351" s="359">
        <f t="shared" si="976"/>
        <v>0</v>
      </c>
      <c r="CC351" s="359">
        <f t="shared" si="976"/>
        <v>0</v>
      </c>
      <c r="CD351" s="359">
        <f t="shared" si="976"/>
        <v>0</v>
      </c>
      <c r="CE351" s="359">
        <f t="shared" si="976"/>
        <v>0</v>
      </c>
      <c r="CF351" s="359">
        <f t="shared" si="976"/>
        <v>0</v>
      </c>
      <c r="CG351" s="359">
        <f t="shared" si="976"/>
        <v>0</v>
      </c>
      <c r="CH351" s="359">
        <f t="shared" si="976"/>
        <v>0</v>
      </c>
      <c r="CI351" s="359">
        <f t="shared" si="976"/>
        <v>0</v>
      </c>
      <c r="CJ351" s="359">
        <f t="shared" si="976"/>
        <v>0</v>
      </c>
      <c r="CK351" s="359">
        <f t="shared" si="976"/>
        <v>0</v>
      </c>
      <c r="CL351" s="359">
        <f t="shared" si="976"/>
        <v>0</v>
      </c>
      <c r="CM351" s="359">
        <f t="shared" si="976"/>
        <v>0</v>
      </c>
      <c r="CN351" s="359">
        <f t="shared" si="976"/>
        <v>0</v>
      </c>
      <c r="CO351" s="359">
        <f t="shared" si="976"/>
        <v>0</v>
      </c>
      <c r="CP351" s="359">
        <f t="shared" si="976"/>
        <v>0</v>
      </c>
      <c r="CQ351" s="359">
        <f t="shared" si="976"/>
        <v>0</v>
      </c>
      <c r="CR351" s="359">
        <f t="shared" si="976"/>
        <v>0</v>
      </c>
      <c r="CS351" s="359">
        <f t="shared" si="976"/>
        <v>0</v>
      </c>
    </row>
    <row r="352" spans="1:97" s="367" customFormat="1" x14ac:dyDescent="0.35">
      <c r="A352" s="352">
        <f t="shared" ref="A352:C352" si="977">A322</f>
        <v>0</v>
      </c>
      <c r="B352" s="352" t="str">
        <f t="shared" si="977"/>
        <v>0 0</v>
      </c>
      <c r="C352" s="359">
        <f t="shared" si="977"/>
        <v>0</v>
      </c>
      <c r="D352" s="359">
        <f ca="1">IFERROR('UA basår'!AC30+'UA basår'!AC60,0)</f>
        <v>0</v>
      </c>
      <c r="E352" s="359">
        <f t="shared" ref="E352:BP352" ca="1" si="978">IF(E$297="beräknas ej",0,D352*IF(E$328&gt;$D$283,1,IF(E$328&lt;=$C$283,$C$282,$D$282))*IFERROR(INDEX($B$288:$E$294,MATCH($A352,$A$288:$A$294,0),MATCH(E$328,$B$286:$E$286,1)),0))</f>
        <v>0</v>
      </c>
      <c r="F352" s="359">
        <f t="shared" ca="1" si="978"/>
        <v>0</v>
      </c>
      <c r="G352" s="359">
        <f t="shared" ca="1" si="978"/>
        <v>0</v>
      </c>
      <c r="H352" s="359">
        <f t="shared" ca="1" si="978"/>
        <v>0</v>
      </c>
      <c r="I352" s="359">
        <f t="shared" ca="1" si="978"/>
        <v>0</v>
      </c>
      <c r="J352" s="359">
        <f t="shared" ca="1" si="978"/>
        <v>0</v>
      </c>
      <c r="K352" s="359">
        <f t="shared" ca="1" si="978"/>
        <v>0</v>
      </c>
      <c r="L352" s="359">
        <f t="shared" ca="1" si="978"/>
        <v>0</v>
      </c>
      <c r="M352" s="359">
        <f t="shared" ca="1" si="978"/>
        <v>0</v>
      </c>
      <c r="N352" s="359">
        <f t="shared" ca="1" si="978"/>
        <v>0</v>
      </c>
      <c r="O352" s="359">
        <f t="shared" ca="1" si="978"/>
        <v>0</v>
      </c>
      <c r="P352" s="359">
        <f t="shared" ca="1" si="978"/>
        <v>0</v>
      </c>
      <c r="Q352" s="359">
        <f t="shared" ca="1" si="978"/>
        <v>0</v>
      </c>
      <c r="R352" s="359">
        <f t="shared" ca="1" si="978"/>
        <v>0</v>
      </c>
      <c r="S352" s="359">
        <f t="shared" ca="1" si="978"/>
        <v>0</v>
      </c>
      <c r="T352" s="359">
        <f t="shared" ca="1" si="978"/>
        <v>0</v>
      </c>
      <c r="U352" s="359">
        <f t="shared" ca="1" si="978"/>
        <v>0</v>
      </c>
      <c r="V352" s="359">
        <f t="shared" ca="1" si="978"/>
        <v>0</v>
      </c>
      <c r="W352" s="359">
        <f t="shared" ca="1" si="978"/>
        <v>0</v>
      </c>
      <c r="X352" s="359">
        <f t="shared" ca="1" si="978"/>
        <v>0</v>
      </c>
      <c r="Y352" s="359">
        <f t="shared" ca="1" si="978"/>
        <v>0</v>
      </c>
      <c r="Z352" s="359">
        <f t="shared" ca="1" si="978"/>
        <v>0</v>
      </c>
      <c r="AA352" s="359">
        <f t="shared" ca="1" si="978"/>
        <v>0</v>
      </c>
      <c r="AB352" s="359">
        <f t="shared" ca="1" si="978"/>
        <v>0</v>
      </c>
      <c r="AC352" s="359">
        <f t="shared" ca="1" si="978"/>
        <v>0</v>
      </c>
      <c r="AD352" s="359">
        <f t="shared" ca="1" si="978"/>
        <v>0</v>
      </c>
      <c r="AE352" s="359">
        <f t="shared" ca="1" si="978"/>
        <v>0</v>
      </c>
      <c r="AF352" s="359">
        <f t="shared" ca="1" si="978"/>
        <v>0</v>
      </c>
      <c r="AG352" s="359">
        <f t="shared" ca="1" si="978"/>
        <v>0</v>
      </c>
      <c r="AH352" s="359">
        <f t="shared" ca="1" si="978"/>
        <v>0</v>
      </c>
      <c r="AI352" s="359">
        <f t="shared" ca="1" si="978"/>
        <v>0</v>
      </c>
      <c r="AJ352" s="359">
        <f t="shared" ca="1" si="978"/>
        <v>0</v>
      </c>
      <c r="AK352" s="359">
        <f t="shared" ca="1" si="978"/>
        <v>0</v>
      </c>
      <c r="AL352" s="359">
        <f t="shared" ca="1" si="978"/>
        <v>0</v>
      </c>
      <c r="AM352" s="359">
        <f t="shared" ca="1" si="978"/>
        <v>0</v>
      </c>
      <c r="AN352" s="359">
        <f t="shared" ca="1" si="978"/>
        <v>0</v>
      </c>
      <c r="AO352" s="359">
        <f t="shared" ca="1" si="978"/>
        <v>0</v>
      </c>
      <c r="AP352" s="359">
        <f t="shared" ca="1" si="978"/>
        <v>0</v>
      </c>
      <c r="AQ352" s="359">
        <f t="shared" ca="1" si="978"/>
        <v>0</v>
      </c>
      <c r="AR352" s="359">
        <f t="shared" ca="1" si="978"/>
        <v>0</v>
      </c>
      <c r="AS352" s="359">
        <f t="shared" ca="1" si="978"/>
        <v>0</v>
      </c>
      <c r="AT352" s="359">
        <f t="shared" ca="1" si="978"/>
        <v>0</v>
      </c>
      <c r="AU352" s="359">
        <f t="shared" ca="1" si="978"/>
        <v>0</v>
      </c>
      <c r="AV352" s="359">
        <f t="shared" ca="1" si="978"/>
        <v>0</v>
      </c>
      <c r="AW352" s="359">
        <f t="shared" ca="1" si="978"/>
        <v>0</v>
      </c>
      <c r="AX352" s="359">
        <f t="shared" ca="1" si="978"/>
        <v>0</v>
      </c>
      <c r="AY352" s="359">
        <f t="shared" ca="1" si="978"/>
        <v>0</v>
      </c>
      <c r="AZ352" s="359">
        <f t="shared" ca="1" si="978"/>
        <v>0</v>
      </c>
      <c r="BA352" s="359">
        <f t="shared" ca="1" si="978"/>
        <v>0</v>
      </c>
      <c r="BB352" s="359">
        <f t="shared" ca="1" si="978"/>
        <v>0</v>
      </c>
      <c r="BC352" s="359">
        <f t="shared" ca="1" si="978"/>
        <v>0</v>
      </c>
      <c r="BD352" s="359">
        <f t="shared" ca="1" si="978"/>
        <v>0</v>
      </c>
      <c r="BE352" s="359">
        <f t="shared" ca="1" si="978"/>
        <v>0</v>
      </c>
      <c r="BF352" s="359">
        <f t="shared" ca="1" si="978"/>
        <v>0</v>
      </c>
      <c r="BG352" s="359">
        <f t="shared" ca="1" si="978"/>
        <v>0</v>
      </c>
      <c r="BH352" s="359">
        <f t="shared" ca="1" si="978"/>
        <v>0</v>
      </c>
      <c r="BI352" s="359">
        <f t="shared" ca="1" si="978"/>
        <v>0</v>
      </c>
      <c r="BJ352" s="359">
        <f t="shared" ca="1" si="978"/>
        <v>0</v>
      </c>
      <c r="BK352" s="359">
        <f t="shared" ca="1" si="978"/>
        <v>0</v>
      </c>
      <c r="BL352" s="359">
        <f t="shared" ca="1" si="978"/>
        <v>0</v>
      </c>
      <c r="BM352" s="359">
        <f t="shared" ca="1" si="978"/>
        <v>0</v>
      </c>
      <c r="BN352" s="359">
        <f t="shared" ca="1" si="978"/>
        <v>0</v>
      </c>
      <c r="BO352" s="359">
        <f t="shared" ca="1" si="978"/>
        <v>0</v>
      </c>
      <c r="BP352" s="359">
        <f t="shared" ca="1" si="978"/>
        <v>0</v>
      </c>
      <c r="BQ352" s="359">
        <f t="shared" ref="BQ352:CS352" ca="1" si="979">IF(BQ$297="beräknas ej",0,BP352*IF(BQ$328&gt;$D$283,1,IF(BQ$328&lt;=$C$283,$C$282,$D$282))*IFERROR(INDEX($B$288:$E$294,MATCH($A352,$A$288:$A$294,0),MATCH(BQ$328,$B$286:$E$286,1)),0))</f>
        <v>0</v>
      </c>
      <c r="BR352" s="359">
        <f t="shared" ca="1" si="979"/>
        <v>0</v>
      </c>
      <c r="BS352" s="359">
        <f t="shared" ca="1" si="979"/>
        <v>0</v>
      </c>
      <c r="BT352" s="359">
        <f t="shared" ca="1" si="979"/>
        <v>0</v>
      </c>
      <c r="BU352" s="359">
        <f t="shared" si="979"/>
        <v>0</v>
      </c>
      <c r="BV352" s="359">
        <f t="shared" si="979"/>
        <v>0</v>
      </c>
      <c r="BW352" s="359">
        <f t="shared" si="979"/>
        <v>0</v>
      </c>
      <c r="BX352" s="359">
        <f t="shared" si="979"/>
        <v>0</v>
      </c>
      <c r="BY352" s="359">
        <f t="shared" si="979"/>
        <v>0</v>
      </c>
      <c r="BZ352" s="359">
        <f t="shared" si="979"/>
        <v>0</v>
      </c>
      <c r="CA352" s="359">
        <f t="shared" si="979"/>
        <v>0</v>
      </c>
      <c r="CB352" s="359">
        <f t="shared" si="979"/>
        <v>0</v>
      </c>
      <c r="CC352" s="359">
        <f t="shared" si="979"/>
        <v>0</v>
      </c>
      <c r="CD352" s="359">
        <f t="shared" si="979"/>
        <v>0</v>
      </c>
      <c r="CE352" s="359">
        <f t="shared" si="979"/>
        <v>0</v>
      </c>
      <c r="CF352" s="359">
        <f t="shared" si="979"/>
        <v>0</v>
      </c>
      <c r="CG352" s="359">
        <f t="shared" si="979"/>
        <v>0</v>
      </c>
      <c r="CH352" s="359">
        <f t="shared" si="979"/>
        <v>0</v>
      </c>
      <c r="CI352" s="359">
        <f t="shared" si="979"/>
        <v>0</v>
      </c>
      <c r="CJ352" s="359">
        <f t="shared" si="979"/>
        <v>0</v>
      </c>
      <c r="CK352" s="359">
        <f t="shared" si="979"/>
        <v>0</v>
      </c>
      <c r="CL352" s="359">
        <f t="shared" si="979"/>
        <v>0</v>
      </c>
      <c r="CM352" s="359">
        <f t="shared" si="979"/>
        <v>0</v>
      </c>
      <c r="CN352" s="359">
        <f t="shared" si="979"/>
        <v>0</v>
      </c>
      <c r="CO352" s="359">
        <f t="shared" si="979"/>
        <v>0</v>
      </c>
      <c r="CP352" s="359">
        <f t="shared" si="979"/>
        <v>0</v>
      </c>
      <c r="CQ352" s="359">
        <f t="shared" si="979"/>
        <v>0</v>
      </c>
      <c r="CR352" s="359">
        <f t="shared" si="979"/>
        <v>0</v>
      </c>
      <c r="CS352" s="359">
        <f t="shared" si="979"/>
        <v>0</v>
      </c>
    </row>
    <row r="353" spans="1:97" s="367" customFormat="1" x14ac:dyDescent="0.35">
      <c r="A353" s="352">
        <f t="shared" ref="A353:C353" si="980">A323</f>
        <v>0</v>
      </c>
      <c r="B353" s="352" t="str">
        <f t="shared" si="980"/>
        <v>0 0</v>
      </c>
      <c r="C353" s="359">
        <f t="shared" si="980"/>
        <v>0</v>
      </c>
      <c r="D353" s="359">
        <f ca="1">IFERROR('UA basår'!AC31+'UA basår'!AC61,0)</f>
        <v>0</v>
      </c>
      <c r="E353" s="359">
        <f t="shared" ref="E353:BP353" ca="1" si="981">IF(E$297="beräknas ej",0,D353*IF(E$328&gt;$D$283,1,IF(E$328&lt;=$C$283,$C$282,$D$282))*IFERROR(INDEX($B$288:$E$294,MATCH($A353,$A$288:$A$294,0),MATCH(E$328,$B$286:$E$286,1)),0))</f>
        <v>0</v>
      </c>
      <c r="F353" s="359">
        <f t="shared" ca="1" si="981"/>
        <v>0</v>
      </c>
      <c r="G353" s="359">
        <f t="shared" ca="1" si="981"/>
        <v>0</v>
      </c>
      <c r="H353" s="359">
        <f t="shared" ca="1" si="981"/>
        <v>0</v>
      </c>
      <c r="I353" s="359">
        <f t="shared" ca="1" si="981"/>
        <v>0</v>
      </c>
      <c r="J353" s="359">
        <f t="shared" ca="1" si="981"/>
        <v>0</v>
      </c>
      <c r="K353" s="359">
        <f t="shared" ca="1" si="981"/>
        <v>0</v>
      </c>
      <c r="L353" s="359">
        <f t="shared" ca="1" si="981"/>
        <v>0</v>
      </c>
      <c r="M353" s="359">
        <f t="shared" ca="1" si="981"/>
        <v>0</v>
      </c>
      <c r="N353" s="359">
        <f t="shared" ca="1" si="981"/>
        <v>0</v>
      </c>
      <c r="O353" s="359">
        <f t="shared" ca="1" si="981"/>
        <v>0</v>
      </c>
      <c r="P353" s="359">
        <f t="shared" ca="1" si="981"/>
        <v>0</v>
      </c>
      <c r="Q353" s="359">
        <f t="shared" ca="1" si="981"/>
        <v>0</v>
      </c>
      <c r="R353" s="359">
        <f t="shared" ca="1" si="981"/>
        <v>0</v>
      </c>
      <c r="S353" s="359">
        <f t="shared" ca="1" si="981"/>
        <v>0</v>
      </c>
      <c r="T353" s="359">
        <f t="shared" ca="1" si="981"/>
        <v>0</v>
      </c>
      <c r="U353" s="359">
        <f t="shared" ca="1" si="981"/>
        <v>0</v>
      </c>
      <c r="V353" s="359">
        <f t="shared" ca="1" si="981"/>
        <v>0</v>
      </c>
      <c r="W353" s="359">
        <f t="shared" ca="1" si="981"/>
        <v>0</v>
      </c>
      <c r="X353" s="359">
        <f t="shared" ca="1" si="981"/>
        <v>0</v>
      </c>
      <c r="Y353" s="359">
        <f t="shared" ca="1" si="981"/>
        <v>0</v>
      </c>
      <c r="Z353" s="359">
        <f t="shared" ca="1" si="981"/>
        <v>0</v>
      </c>
      <c r="AA353" s="359">
        <f t="shared" ca="1" si="981"/>
        <v>0</v>
      </c>
      <c r="AB353" s="359">
        <f t="shared" ca="1" si="981"/>
        <v>0</v>
      </c>
      <c r="AC353" s="359">
        <f t="shared" ca="1" si="981"/>
        <v>0</v>
      </c>
      <c r="AD353" s="359">
        <f t="shared" ca="1" si="981"/>
        <v>0</v>
      </c>
      <c r="AE353" s="359">
        <f t="shared" ca="1" si="981"/>
        <v>0</v>
      </c>
      <c r="AF353" s="359">
        <f t="shared" ca="1" si="981"/>
        <v>0</v>
      </c>
      <c r="AG353" s="359">
        <f t="shared" ca="1" si="981"/>
        <v>0</v>
      </c>
      <c r="AH353" s="359">
        <f t="shared" ca="1" si="981"/>
        <v>0</v>
      </c>
      <c r="AI353" s="359">
        <f t="shared" ca="1" si="981"/>
        <v>0</v>
      </c>
      <c r="AJ353" s="359">
        <f t="shared" ca="1" si="981"/>
        <v>0</v>
      </c>
      <c r="AK353" s="359">
        <f t="shared" ca="1" si="981"/>
        <v>0</v>
      </c>
      <c r="AL353" s="359">
        <f t="shared" ca="1" si="981"/>
        <v>0</v>
      </c>
      <c r="AM353" s="359">
        <f t="shared" ca="1" si="981"/>
        <v>0</v>
      </c>
      <c r="AN353" s="359">
        <f t="shared" ca="1" si="981"/>
        <v>0</v>
      </c>
      <c r="AO353" s="359">
        <f t="shared" ca="1" si="981"/>
        <v>0</v>
      </c>
      <c r="AP353" s="359">
        <f t="shared" ca="1" si="981"/>
        <v>0</v>
      </c>
      <c r="AQ353" s="359">
        <f t="shared" ca="1" si="981"/>
        <v>0</v>
      </c>
      <c r="AR353" s="359">
        <f t="shared" ca="1" si="981"/>
        <v>0</v>
      </c>
      <c r="AS353" s="359">
        <f t="shared" ca="1" si="981"/>
        <v>0</v>
      </c>
      <c r="AT353" s="359">
        <f t="shared" ca="1" si="981"/>
        <v>0</v>
      </c>
      <c r="AU353" s="359">
        <f t="shared" ca="1" si="981"/>
        <v>0</v>
      </c>
      <c r="AV353" s="359">
        <f t="shared" ca="1" si="981"/>
        <v>0</v>
      </c>
      <c r="AW353" s="359">
        <f t="shared" ca="1" si="981"/>
        <v>0</v>
      </c>
      <c r="AX353" s="359">
        <f t="shared" ca="1" si="981"/>
        <v>0</v>
      </c>
      <c r="AY353" s="359">
        <f t="shared" ca="1" si="981"/>
        <v>0</v>
      </c>
      <c r="AZ353" s="359">
        <f t="shared" ca="1" si="981"/>
        <v>0</v>
      </c>
      <c r="BA353" s="359">
        <f t="shared" ca="1" si="981"/>
        <v>0</v>
      </c>
      <c r="BB353" s="359">
        <f t="shared" ca="1" si="981"/>
        <v>0</v>
      </c>
      <c r="BC353" s="359">
        <f t="shared" ca="1" si="981"/>
        <v>0</v>
      </c>
      <c r="BD353" s="359">
        <f t="shared" ca="1" si="981"/>
        <v>0</v>
      </c>
      <c r="BE353" s="359">
        <f t="shared" ca="1" si="981"/>
        <v>0</v>
      </c>
      <c r="BF353" s="359">
        <f t="shared" ca="1" si="981"/>
        <v>0</v>
      </c>
      <c r="BG353" s="359">
        <f t="shared" ca="1" si="981"/>
        <v>0</v>
      </c>
      <c r="BH353" s="359">
        <f t="shared" ca="1" si="981"/>
        <v>0</v>
      </c>
      <c r="BI353" s="359">
        <f t="shared" ca="1" si="981"/>
        <v>0</v>
      </c>
      <c r="BJ353" s="359">
        <f t="shared" ca="1" si="981"/>
        <v>0</v>
      </c>
      <c r="BK353" s="359">
        <f t="shared" ca="1" si="981"/>
        <v>0</v>
      </c>
      <c r="BL353" s="359">
        <f t="shared" ca="1" si="981"/>
        <v>0</v>
      </c>
      <c r="BM353" s="359">
        <f t="shared" ca="1" si="981"/>
        <v>0</v>
      </c>
      <c r="BN353" s="359">
        <f t="shared" ca="1" si="981"/>
        <v>0</v>
      </c>
      <c r="BO353" s="359">
        <f t="shared" ca="1" si="981"/>
        <v>0</v>
      </c>
      <c r="BP353" s="359">
        <f t="shared" ca="1" si="981"/>
        <v>0</v>
      </c>
      <c r="BQ353" s="359">
        <f t="shared" ref="BQ353:CS353" ca="1" si="982">IF(BQ$297="beräknas ej",0,BP353*IF(BQ$328&gt;$D$283,1,IF(BQ$328&lt;=$C$283,$C$282,$D$282))*IFERROR(INDEX($B$288:$E$294,MATCH($A353,$A$288:$A$294,0),MATCH(BQ$328,$B$286:$E$286,1)),0))</f>
        <v>0</v>
      </c>
      <c r="BR353" s="359">
        <f t="shared" ca="1" si="982"/>
        <v>0</v>
      </c>
      <c r="BS353" s="359">
        <f t="shared" ca="1" si="982"/>
        <v>0</v>
      </c>
      <c r="BT353" s="359">
        <f t="shared" ca="1" si="982"/>
        <v>0</v>
      </c>
      <c r="BU353" s="359">
        <f t="shared" si="982"/>
        <v>0</v>
      </c>
      <c r="BV353" s="359">
        <f t="shared" si="982"/>
        <v>0</v>
      </c>
      <c r="BW353" s="359">
        <f t="shared" si="982"/>
        <v>0</v>
      </c>
      <c r="BX353" s="359">
        <f t="shared" si="982"/>
        <v>0</v>
      </c>
      <c r="BY353" s="359">
        <f t="shared" si="982"/>
        <v>0</v>
      </c>
      <c r="BZ353" s="359">
        <f t="shared" si="982"/>
        <v>0</v>
      </c>
      <c r="CA353" s="359">
        <f t="shared" si="982"/>
        <v>0</v>
      </c>
      <c r="CB353" s="359">
        <f t="shared" si="982"/>
        <v>0</v>
      </c>
      <c r="CC353" s="359">
        <f t="shared" si="982"/>
        <v>0</v>
      </c>
      <c r="CD353" s="359">
        <f t="shared" si="982"/>
        <v>0</v>
      </c>
      <c r="CE353" s="359">
        <f t="shared" si="982"/>
        <v>0</v>
      </c>
      <c r="CF353" s="359">
        <f t="shared" si="982"/>
        <v>0</v>
      </c>
      <c r="CG353" s="359">
        <f t="shared" si="982"/>
        <v>0</v>
      </c>
      <c r="CH353" s="359">
        <f t="shared" si="982"/>
        <v>0</v>
      </c>
      <c r="CI353" s="359">
        <f t="shared" si="982"/>
        <v>0</v>
      </c>
      <c r="CJ353" s="359">
        <f t="shared" si="982"/>
        <v>0</v>
      </c>
      <c r="CK353" s="359">
        <f t="shared" si="982"/>
        <v>0</v>
      </c>
      <c r="CL353" s="359">
        <f t="shared" si="982"/>
        <v>0</v>
      </c>
      <c r="CM353" s="359">
        <f t="shared" si="982"/>
        <v>0</v>
      </c>
      <c r="CN353" s="359">
        <f t="shared" si="982"/>
        <v>0</v>
      </c>
      <c r="CO353" s="359">
        <f t="shared" si="982"/>
        <v>0</v>
      </c>
      <c r="CP353" s="359">
        <f t="shared" si="982"/>
        <v>0</v>
      </c>
      <c r="CQ353" s="359">
        <f t="shared" si="982"/>
        <v>0</v>
      </c>
      <c r="CR353" s="359">
        <f t="shared" si="982"/>
        <v>0</v>
      </c>
      <c r="CS353" s="359">
        <f t="shared" si="982"/>
        <v>0</v>
      </c>
    </row>
    <row r="354" spans="1:97" s="370" customFormat="1" x14ac:dyDescent="0.35">
      <c r="A354" s="362"/>
      <c r="B354" s="362"/>
      <c r="C354" s="359"/>
      <c r="D354" s="363">
        <f ca="1">SUM(D329:D353)</f>
        <v>0</v>
      </c>
      <c r="E354" s="363">
        <f t="shared" ref="E354:BP354" ca="1" si="983">SUM(E329:E353)</f>
        <v>0</v>
      </c>
      <c r="F354" s="363">
        <f t="shared" ca="1" si="983"/>
        <v>0</v>
      </c>
      <c r="G354" s="363">
        <f t="shared" ca="1" si="983"/>
        <v>0</v>
      </c>
      <c r="H354" s="363">
        <f t="shared" ca="1" si="983"/>
        <v>0</v>
      </c>
      <c r="I354" s="363">
        <f t="shared" ca="1" si="983"/>
        <v>0</v>
      </c>
      <c r="J354" s="363">
        <f t="shared" ca="1" si="983"/>
        <v>0</v>
      </c>
      <c r="K354" s="363">
        <f t="shared" ca="1" si="983"/>
        <v>0</v>
      </c>
      <c r="L354" s="363">
        <f t="shared" ca="1" si="983"/>
        <v>0</v>
      </c>
      <c r="M354" s="363">
        <f t="shared" ca="1" si="983"/>
        <v>0</v>
      </c>
      <c r="N354" s="363">
        <f t="shared" ca="1" si="983"/>
        <v>0</v>
      </c>
      <c r="O354" s="363">
        <f t="shared" ca="1" si="983"/>
        <v>0</v>
      </c>
      <c r="P354" s="363">
        <f t="shared" ca="1" si="983"/>
        <v>0</v>
      </c>
      <c r="Q354" s="363">
        <f t="shared" ca="1" si="983"/>
        <v>0</v>
      </c>
      <c r="R354" s="363">
        <f t="shared" ca="1" si="983"/>
        <v>0</v>
      </c>
      <c r="S354" s="363">
        <f t="shared" ca="1" si="983"/>
        <v>0</v>
      </c>
      <c r="T354" s="363">
        <f t="shared" ca="1" si="983"/>
        <v>0</v>
      </c>
      <c r="U354" s="363">
        <f t="shared" ca="1" si="983"/>
        <v>0</v>
      </c>
      <c r="V354" s="363">
        <f t="shared" ca="1" si="983"/>
        <v>0</v>
      </c>
      <c r="W354" s="363">
        <f t="shared" ca="1" si="983"/>
        <v>0</v>
      </c>
      <c r="X354" s="363">
        <f t="shared" ca="1" si="983"/>
        <v>0</v>
      </c>
      <c r="Y354" s="363">
        <f t="shared" ca="1" si="983"/>
        <v>0</v>
      </c>
      <c r="Z354" s="363">
        <f t="shared" ca="1" si="983"/>
        <v>0</v>
      </c>
      <c r="AA354" s="363">
        <f t="shared" ca="1" si="983"/>
        <v>0</v>
      </c>
      <c r="AB354" s="363">
        <f t="shared" ca="1" si="983"/>
        <v>0</v>
      </c>
      <c r="AC354" s="363">
        <f t="shared" ca="1" si="983"/>
        <v>0</v>
      </c>
      <c r="AD354" s="363">
        <f t="shared" ca="1" si="983"/>
        <v>0</v>
      </c>
      <c r="AE354" s="363">
        <f t="shared" ca="1" si="983"/>
        <v>0</v>
      </c>
      <c r="AF354" s="363">
        <f t="shared" ca="1" si="983"/>
        <v>0</v>
      </c>
      <c r="AG354" s="363">
        <f t="shared" ca="1" si="983"/>
        <v>0</v>
      </c>
      <c r="AH354" s="363">
        <f t="shared" ca="1" si="983"/>
        <v>0</v>
      </c>
      <c r="AI354" s="363">
        <f t="shared" ca="1" si="983"/>
        <v>0</v>
      </c>
      <c r="AJ354" s="363">
        <f t="shared" ca="1" si="983"/>
        <v>0</v>
      </c>
      <c r="AK354" s="363">
        <f t="shared" ca="1" si="983"/>
        <v>0</v>
      </c>
      <c r="AL354" s="363">
        <f t="shared" ca="1" si="983"/>
        <v>0</v>
      </c>
      <c r="AM354" s="363">
        <f t="shared" ca="1" si="983"/>
        <v>0</v>
      </c>
      <c r="AN354" s="363">
        <f t="shared" ca="1" si="983"/>
        <v>0</v>
      </c>
      <c r="AO354" s="363">
        <f t="shared" ca="1" si="983"/>
        <v>0</v>
      </c>
      <c r="AP354" s="363">
        <f t="shared" ca="1" si="983"/>
        <v>0</v>
      </c>
      <c r="AQ354" s="363">
        <f t="shared" ca="1" si="983"/>
        <v>0</v>
      </c>
      <c r="AR354" s="363">
        <f t="shared" ca="1" si="983"/>
        <v>0</v>
      </c>
      <c r="AS354" s="363">
        <f t="shared" ca="1" si="983"/>
        <v>0</v>
      </c>
      <c r="AT354" s="363">
        <f t="shared" ca="1" si="983"/>
        <v>0</v>
      </c>
      <c r="AU354" s="363">
        <f t="shared" ca="1" si="983"/>
        <v>0</v>
      </c>
      <c r="AV354" s="363">
        <f t="shared" ca="1" si="983"/>
        <v>0</v>
      </c>
      <c r="AW354" s="363">
        <f t="shared" ca="1" si="983"/>
        <v>0</v>
      </c>
      <c r="AX354" s="363">
        <f t="shared" ca="1" si="983"/>
        <v>0</v>
      </c>
      <c r="AY354" s="363">
        <f t="shared" ca="1" si="983"/>
        <v>0</v>
      </c>
      <c r="AZ354" s="363">
        <f t="shared" ca="1" si="983"/>
        <v>0</v>
      </c>
      <c r="BA354" s="363">
        <f t="shared" ca="1" si="983"/>
        <v>0</v>
      </c>
      <c r="BB354" s="363">
        <f t="shared" ca="1" si="983"/>
        <v>0</v>
      </c>
      <c r="BC354" s="363">
        <f t="shared" ca="1" si="983"/>
        <v>0</v>
      </c>
      <c r="BD354" s="363">
        <f t="shared" ca="1" si="983"/>
        <v>0</v>
      </c>
      <c r="BE354" s="363">
        <f t="shared" ca="1" si="983"/>
        <v>0</v>
      </c>
      <c r="BF354" s="363">
        <f t="shared" ca="1" si="983"/>
        <v>0</v>
      </c>
      <c r="BG354" s="363">
        <f t="shared" ca="1" si="983"/>
        <v>0</v>
      </c>
      <c r="BH354" s="363">
        <f t="shared" ca="1" si="983"/>
        <v>0</v>
      </c>
      <c r="BI354" s="363">
        <f t="shared" ca="1" si="983"/>
        <v>0</v>
      </c>
      <c r="BJ354" s="363">
        <f t="shared" ca="1" si="983"/>
        <v>0</v>
      </c>
      <c r="BK354" s="363">
        <f t="shared" ca="1" si="983"/>
        <v>0</v>
      </c>
      <c r="BL354" s="363">
        <f t="shared" ca="1" si="983"/>
        <v>0</v>
      </c>
      <c r="BM354" s="363">
        <f t="shared" ca="1" si="983"/>
        <v>0</v>
      </c>
      <c r="BN354" s="363">
        <f t="shared" ca="1" si="983"/>
        <v>0</v>
      </c>
      <c r="BO354" s="363">
        <f t="shared" ca="1" si="983"/>
        <v>0</v>
      </c>
      <c r="BP354" s="363">
        <f t="shared" ca="1" si="983"/>
        <v>0</v>
      </c>
      <c r="BQ354" s="363">
        <f t="shared" ref="BQ354:CS354" ca="1" si="984">SUM(BQ329:BQ353)</f>
        <v>0</v>
      </c>
      <c r="BR354" s="363">
        <f t="shared" ca="1" si="984"/>
        <v>0</v>
      </c>
      <c r="BS354" s="363">
        <f t="shared" ca="1" si="984"/>
        <v>0</v>
      </c>
      <c r="BT354" s="363">
        <f t="shared" ca="1" si="984"/>
        <v>0</v>
      </c>
      <c r="BU354" s="363">
        <f t="shared" si="984"/>
        <v>0</v>
      </c>
      <c r="BV354" s="363">
        <f t="shared" si="984"/>
        <v>0</v>
      </c>
      <c r="BW354" s="363">
        <f t="shared" si="984"/>
        <v>0</v>
      </c>
      <c r="BX354" s="363">
        <f t="shared" si="984"/>
        <v>0</v>
      </c>
      <c r="BY354" s="363">
        <f t="shared" si="984"/>
        <v>0</v>
      </c>
      <c r="BZ354" s="363">
        <f t="shared" si="984"/>
        <v>0</v>
      </c>
      <c r="CA354" s="363">
        <f t="shared" si="984"/>
        <v>0</v>
      </c>
      <c r="CB354" s="363">
        <f t="shared" si="984"/>
        <v>0</v>
      </c>
      <c r="CC354" s="363">
        <f t="shared" si="984"/>
        <v>0</v>
      </c>
      <c r="CD354" s="363">
        <f t="shared" si="984"/>
        <v>0</v>
      </c>
      <c r="CE354" s="363">
        <f t="shared" si="984"/>
        <v>0</v>
      </c>
      <c r="CF354" s="363">
        <f t="shared" si="984"/>
        <v>0</v>
      </c>
      <c r="CG354" s="363">
        <f t="shared" si="984"/>
        <v>0</v>
      </c>
      <c r="CH354" s="363">
        <f t="shared" si="984"/>
        <v>0</v>
      </c>
      <c r="CI354" s="363">
        <f t="shared" si="984"/>
        <v>0</v>
      </c>
      <c r="CJ354" s="363">
        <f t="shared" si="984"/>
        <v>0</v>
      </c>
      <c r="CK354" s="363">
        <f t="shared" si="984"/>
        <v>0</v>
      </c>
      <c r="CL354" s="363">
        <f t="shared" si="984"/>
        <v>0</v>
      </c>
      <c r="CM354" s="363">
        <f t="shared" si="984"/>
        <v>0</v>
      </c>
      <c r="CN354" s="363">
        <f t="shared" si="984"/>
        <v>0</v>
      </c>
      <c r="CO354" s="363">
        <f t="shared" si="984"/>
        <v>0</v>
      </c>
      <c r="CP354" s="363">
        <f t="shared" si="984"/>
        <v>0</v>
      </c>
      <c r="CQ354" s="363">
        <f t="shared" si="984"/>
        <v>0</v>
      </c>
      <c r="CR354" s="363">
        <f t="shared" si="984"/>
        <v>0</v>
      </c>
      <c r="CS354" s="363">
        <f t="shared" si="984"/>
        <v>0</v>
      </c>
    </row>
    <row r="355" spans="1:97" s="367" customFormat="1" x14ac:dyDescent="0.35"/>
    <row r="356" spans="1:97" s="367" customFormat="1" x14ac:dyDescent="0.35">
      <c r="B356" s="353" t="str">
        <f t="shared" ref="B356:D357" si="985">B216</f>
        <v>Uppräkningstal Tidsberoende kostnader</v>
      </c>
      <c r="C356" s="371">
        <f t="shared" si="985"/>
        <v>1</v>
      </c>
      <c r="D356" s="371">
        <f t="shared" si="985"/>
        <v>1</v>
      </c>
    </row>
    <row r="357" spans="1:97" s="367" customFormat="1" x14ac:dyDescent="0.35">
      <c r="B357" s="353" t="str">
        <f t="shared" si="985"/>
        <v>Prognosår</v>
      </c>
      <c r="C357" s="371">
        <f t="shared" si="985"/>
        <v>2045</v>
      </c>
      <c r="D357" s="371">
        <f t="shared" si="985"/>
        <v>2065</v>
      </c>
    </row>
    <row r="358" spans="1:97" s="367" customFormat="1" x14ac:dyDescent="0.35"/>
    <row r="359" spans="1:97" s="367" customFormat="1" x14ac:dyDescent="0.35"/>
    <row r="360" spans="1:97" s="367" customFormat="1" x14ac:dyDescent="0.35">
      <c r="A360" s="369" t="s">
        <v>319</v>
      </c>
      <c r="B360" s="358"/>
      <c r="C360" s="358"/>
      <c r="D360" s="358"/>
      <c r="E360" s="358"/>
      <c r="G360" s="360" t="s">
        <v>329</v>
      </c>
    </row>
    <row r="361" spans="1:97" s="367" customFormat="1" ht="15.5" x14ac:dyDescent="0.35">
      <c r="A361" s="361" t="s">
        <v>9</v>
      </c>
      <c r="B361" s="352"/>
      <c r="C361" s="352"/>
      <c r="D361" s="352" t="str">
        <f>IFERROR(INDEX(Indata!$A$12:$A$18,MATCH(D362,Indata!$B$12:$B$18,0)),"")</f>
        <v>Basår</v>
      </c>
      <c r="E361" s="352" t="str">
        <f>IFERROR(INDEX(Indata!$A$12:$A$18,MATCH(E362,Indata!$B$12:$B$18,0)),"")</f>
        <v/>
      </c>
      <c r="F361" s="352" t="str">
        <f>IFERROR(INDEX(Indata!$A$12:$A$18,MATCH(F362,Indata!$B$12:$B$18,0)),"")</f>
        <v/>
      </c>
      <c r="G361" s="352" t="str">
        <f>IFERROR(INDEX(Indata!$A$12:$A$18,MATCH(G362,Indata!$B$12:$B$18,0)),"")</f>
        <v/>
      </c>
      <c r="H361" s="352" t="str">
        <f>IFERROR(INDEX(Indata!$A$12:$A$18,MATCH(H362,Indata!$B$12:$B$18,0)),"")</f>
        <v/>
      </c>
      <c r="I361" s="352" t="str">
        <f>IFERROR(INDEX(Indata!$A$12:$A$18,MATCH(I362,Indata!$B$12:$B$18,0)),"")</f>
        <v/>
      </c>
      <c r="J361" s="352" t="str">
        <f>IFERROR(INDEX(Indata!$A$12:$A$18,MATCH(J362,Indata!$B$12:$B$18,0)),"")</f>
        <v/>
      </c>
      <c r="K361" s="352" t="str">
        <f>IFERROR(INDEX(Indata!$A$12:$A$18,MATCH(K362,Indata!$B$12:$B$18,0)),"")</f>
        <v/>
      </c>
      <c r="L361" s="352" t="str">
        <f>IFERROR(INDEX(Indata!$A$12:$A$18,MATCH(L362,Indata!$B$12:$B$18,0)),"")</f>
        <v/>
      </c>
      <c r="M361" s="352" t="str">
        <f>IFERROR(INDEX(Indata!$A$12:$A$18,MATCH(M362,Indata!$B$12:$B$18,0)),"")</f>
        <v>Diskonteringsår</v>
      </c>
      <c r="N361" s="352" t="str">
        <f>IFERROR(INDEX(Indata!$A$12:$A$18,MATCH(N362,Indata!$B$12:$B$18,0)),"")</f>
        <v/>
      </c>
      <c r="O361" s="352" t="str">
        <f>IFERROR(INDEX(Indata!$A$12:$A$18,MATCH(O362,Indata!$B$12:$B$18,0)),"")</f>
        <v/>
      </c>
      <c r="P361" s="352" t="str">
        <f>IFERROR(INDEX(Indata!$A$12:$A$18,MATCH(P362,Indata!$B$12:$B$18,0)),"")</f>
        <v/>
      </c>
      <c r="Q361" s="352" t="str">
        <f>IFERROR(INDEX(Indata!$A$12:$A$18,MATCH(Q362,Indata!$B$12:$B$18,0)),"")</f>
        <v/>
      </c>
      <c r="R361" s="352" t="str">
        <f>IFERROR(INDEX(Indata!$A$12:$A$18,MATCH(R362,Indata!$B$12:$B$18,0)),"")</f>
        <v/>
      </c>
      <c r="S361" s="352" t="str">
        <f>IFERROR(INDEX(Indata!$A$12:$A$18,MATCH(S362,Indata!$B$12:$B$18,0)),"")</f>
        <v/>
      </c>
      <c r="T361" s="352" t="str">
        <f>IFERROR(INDEX(Indata!$A$12:$A$18,MATCH(T362,Indata!$B$12:$B$18,0)),"")</f>
        <v/>
      </c>
      <c r="U361" s="352" t="str">
        <f>IFERROR(INDEX(Indata!$A$12:$A$18,MATCH(U362,Indata!$B$12:$B$18,0)),"")</f>
        <v/>
      </c>
      <c r="V361" s="352" t="str">
        <f>IFERROR(INDEX(Indata!$A$12:$A$18,MATCH(V362,Indata!$B$12:$B$18,0)),"")</f>
        <v/>
      </c>
      <c r="W361" s="352" t="str">
        <f>IFERROR(INDEX(Indata!$A$12:$A$18,MATCH(W362,Indata!$B$12:$B$18,0)),"")</f>
        <v/>
      </c>
      <c r="X361" s="352" t="str">
        <f>IFERROR(INDEX(Indata!$A$12:$A$18,MATCH(X362,Indata!$B$12:$B$18,0)),"")</f>
        <v/>
      </c>
      <c r="Y361" s="352" t="str">
        <f>IFERROR(INDEX(Indata!$A$12:$A$18,MATCH(Y362,Indata!$B$12:$B$18,0)),"")</f>
        <v/>
      </c>
      <c r="Z361" s="352" t="str">
        <f>IFERROR(INDEX(Indata!$A$12:$A$18,MATCH(Z362,Indata!$B$12:$B$18,0)),"")</f>
        <v/>
      </c>
      <c r="AA361" s="352" t="str">
        <f>IFERROR(INDEX(Indata!$A$12:$A$18,MATCH(AA362,Indata!$B$12:$B$18,0)),"")</f>
        <v/>
      </c>
      <c r="AB361" s="352" t="str">
        <f>IFERROR(INDEX(Indata!$A$12:$A$18,MATCH(AB362,Indata!$B$12:$B$18,0)),"")</f>
        <v/>
      </c>
      <c r="AC361" s="352" t="str">
        <f>IFERROR(INDEX(Indata!$A$12:$A$18,MATCH(AC362,Indata!$B$12:$B$18,0)),"")</f>
        <v/>
      </c>
      <c r="AD361" s="352" t="str">
        <f>IFERROR(INDEX(Indata!$A$12:$A$18,MATCH(AD362,Indata!$B$12:$B$18,0)),"")</f>
        <v>Prognosår 1</v>
      </c>
      <c r="AE361" s="352" t="str">
        <f>IFERROR(INDEX(Indata!$A$12:$A$18,MATCH(AE362,Indata!$B$12:$B$18,0)),"")</f>
        <v/>
      </c>
      <c r="AF361" s="352" t="str">
        <f>IFERROR(INDEX(Indata!$A$12:$A$18,MATCH(AF362,Indata!$B$12:$B$18,0)),"")</f>
        <v/>
      </c>
      <c r="AG361" s="352" t="str">
        <f>IFERROR(INDEX(Indata!$A$12:$A$18,MATCH(AG362,Indata!$B$12:$B$18,0)),"")</f>
        <v/>
      </c>
      <c r="AH361" s="352" t="str">
        <f>IFERROR(INDEX(Indata!$A$12:$A$18,MATCH(AH362,Indata!$B$12:$B$18,0)),"")</f>
        <v/>
      </c>
      <c r="AI361" s="352" t="str">
        <f>IFERROR(INDEX(Indata!$A$12:$A$18,MATCH(AI362,Indata!$B$12:$B$18,0)),"")</f>
        <v/>
      </c>
      <c r="AJ361" s="352" t="str">
        <f>IFERROR(INDEX(Indata!$A$12:$A$18,MATCH(AJ362,Indata!$B$12:$B$18,0)),"")</f>
        <v/>
      </c>
      <c r="AK361" s="352" t="str">
        <f>IFERROR(INDEX(Indata!$A$12:$A$18,MATCH(AK362,Indata!$B$12:$B$18,0)),"")</f>
        <v/>
      </c>
      <c r="AL361" s="352" t="str">
        <f>IFERROR(INDEX(Indata!$A$12:$A$18,MATCH(AL362,Indata!$B$12:$B$18,0)),"")</f>
        <v/>
      </c>
      <c r="AM361" s="352" t="str">
        <f>IFERROR(INDEX(Indata!$A$12:$A$18,MATCH(AM362,Indata!$B$12:$B$18,0)),"")</f>
        <v/>
      </c>
      <c r="AN361" s="352" t="str">
        <f>IFERROR(INDEX(Indata!$A$12:$A$18,MATCH(AN362,Indata!$B$12:$B$18,0)),"")</f>
        <v/>
      </c>
      <c r="AO361" s="352" t="str">
        <f>IFERROR(INDEX(Indata!$A$12:$A$18,MATCH(AO362,Indata!$B$12:$B$18,0)),"")</f>
        <v/>
      </c>
      <c r="AP361" s="352" t="str">
        <f>IFERROR(INDEX(Indata!$A$12:$A$18,MATCH(AP362,Indata!$B$12:$B$18,0)),"")</f>
        <v/>
      </c>
      <c r="AQ361" s="352" t="str">
        <f>IFERROR(INDEX(Indata!$A$12:$A$18,MATCH(AQ362,Indata!$B$12:$B$18,0)),"")</f>
        <v/>
      </c>
      <c r="AR361" s="352" t="str">
        <f>IFERROR(INDEX(Indata!$A$12:$A$18,MATCH(AR362,Indata!$B$12:$B$18,0)),"")</f>
        <v/>
      </c>
      <c r="AS361" s="352" t="str">
        <f>IFERROR(INDEX(Indata!$A$12:$A$18,MATCH(AS362,Indata!$B$12:$B$18,0)),"")</f>
        <v/>
      </c>
      <c r="AT361" s="352" t="str">
        <f>IFERROR(INDEX(Indata!$A$12:$A$18,MATCH(AT362,Indata!$B$12:$B$18,0)),"")</f>
        <v/>
      </c>
      <c r="AU361" s="352" t="str">
        <f>IFERROR(INDEX(Indata!$A$12:$A$18,MATCH(AU362,Indata!$B$12:$B$18,0)),"")</f>
        <v/>
      </c>
      <c r="AV361" s="352" t="str">
        <f>IFERROR(INDEX(Indata!$A$12:$A$18,MATCH(AV362,Indata!$B$12:$B$18,0)),"")</f>
        <v/>
      </c>
      <c r="AW361" s="352" t="str">
        <f>IFERROR(INDEX(Indata!$A$12:$A$18,MATCH(AW362,Indata!$B$12:$B$18,0)),"")</f>
        <v/>
      </c>
      <c r="AX361" s="352" t="str">
        <f>IFERROR(INDEX(Indata!$A$12:$A$18,MATCH(AX362,Indata!$B$12:$B$18,0)),"")</f>
        <v>Prognosår 2</v>
      </c>
      <c r="AY361" s="352" t="str">
        <f>IFERROR(INDEX(Indata!$A$12:$A$18,MATCH(AY362,Indata!$B$12:$B$18,0)),"")</f>
        <v/>
      </c>
      <c r="AZ361" s="352" t="str">
        <f>IFERROR(INDEX(Indata!$A$12:$A$18,MATCH(AZ362,Indata!$B$12:$B$18,0)),"")</f>
        <v/>
      </c>
      <c r="BA361" s="352" t="str">
        <f>IFERROR(INDEX(Indata!$A$12:$A$18,MATCH(BA362,Indata!$B$12:$B$18,0)),"")</f>
        <v/>
      </c>
      <c r="BB361" s="352" t="str">
        <f>IFERROR(INDEX(Indata!$A$12:$A$18,MATCH(BB362,Indata!$B$12:$B$18,0)),"")</f>
        <v/>
      </c>
      <c r="BC361" s="352" t="str">
        <f>IFERROR(INDEX(Indata!$A$12:$A$18,MATCH(BC362,Indata!$B$12:$B$18,0)),"")</f>
        <v/>
      </c>
      <c r="BD361" s="352" t="str">
        <f>IFERROR(INDEX(Indata!$A$12:$A$18,MATCH(BD362,Indata!$B$12:$B$18,0)),"")</f>
        <v/>
      </c>
      <c r="BE361" s="352" t="str">
        <f>IFERROR(INDEX(Indata!$A$12:$A$18,MATCH(BE362,Indata!$B$12:$B$18,0)),"")</f>
        <v/>
      </c>
      <c r="BF361" s="352" t="str">
        <f>IFERROR(INDEX(Indata!$A$12:$A$18,MATCH(BF362,Indata!$B$12:$B$18,0)),"")</f>
        <v/>
      </c>
      <c r="BG361" s="352" t="str">
        <f>IFERROR(INDEX(Indata!$A$12:$A$18,MATCH(BG362,Indata!$B$12:$B$18,0)),"")</f>
        <v/>
      </c>
      <c r="BH361" s="352" t="str">
        <f>IFERROR(INDEX(Indata!$A$12:$A$18,MATCH(BH362,Indata!$B$12:$B$18,0)),"")</f>
        <v/>
      </c>
      <c r="BI361" s="352" t="str">
        <f>IFERROR(INDEX(Indata!$A$12:$A$18,MATCH(BI362,Indata!$B$12:$B$18,0)),"")</f>
        <v/>
      </c>
      <c r="BJ361" s="352" t="str">
        <f>IFERROR(INDEX(Indata!$A$12:$A$18,MATCH(BJ362,Indata!$B$12:$B$18,0)),"")</f>
        <v/>
      </c>
      <c r="BK361" s="352" t="str">
        <f>IFERROR(INDEX(Indata!$A$12:$A$18,MATCH(BK362,Indata!$B$12:$B$18,0)),"")</f>
        <v/>
      </c>
      <c r="BL361" s="352" t="str">
        <f>IFERROR(INDEX(Indata!$A$12:$A$18,MATCH(BL362,Indata!$B$12:$B$18,0)),"")</f>
        <v/>
      </c>
      <c r="BM361" s="352" t="str">
        <f>IFERROR(INDEX(Indata!$A$12:$A$18,MATCH(BM362,Indata!$B$12:$B$18,0)),"")</f>
        <v/>
      </c>
      <c r="BN361" s="352" t="str">
        <f>IFERROR(INDEX(Indata!$A$12:$A$18,MATCH(BN362,Indata!$B$12:$B$18,0)),"")</f>
        <v/>
      </c>
      <c r="BO361" s="352" t="str">
        <f>IFERROR(INDEX(Indata!$A$12:$A$18,MATCH(BO362,Indata!$B$12:$B$18,0)),"")</f>
        <v/>
      </c>
      <c r="BP361" s="352" t="str">
        <f>IFERROR(INDEX(Indata!$A$12:$A$18,MATCH(BP362,Indata!$B$12:$B$18,0)),"")</f>
        <v/>
      </c>
      <c r="BQ361" s="352" t="str">
        <f>IF(OR(BP361="Slutår",BP361="beräknas ej"),"beräknas ej",IFERROR(INDEX(Indata!$A$12:$A$18,MATCH(BQ362,Indata!$B$12:$B$18,0)),""))</f>
        <v/>
      </c>
      <c r="BR361" s="352" t="str">
        <f>IF(OR(BQ361="Slutår",BQ361="beräknas ej"),"beräknas ej",IFERROR(INDEX(Indata!$A$12:$A$18,MATCH(BR362,Indata!$B$12:$B$18,0)),""))</f>
        <v/>
      </c>
      <c r="BS361" s="352" t="str">
        <f>IF(OR(BR361="Slutår",BR361="beräknas ej"),"beräknas ej",IFERROR(INDEX(Indata!$A$12:$A$18,MATCH(BS362,Indata!$B$12:$B$18,0)),""))</f>
        <v/>
      </c>
      <c r="BT361" s="352" t="str">
        <f>IF(OR(BS361="Slutår",BS361="beräknas ej"),"beräknas ej",IFERROR(INDEX(Indata!$A$12:$A$18,MATCH(BT362,Indata!$B$12:$B$18,0)),""))</f>
        <v>Slutår</v>
      </c>
      <c r="BU361" s="352" t="str">
        <f>IF(OR(BT361="Slutår",BT361="beräknas ej"),"beräknas ej",IFERROR(INDEX(Indata!$A$12:$A$18,MATCH(BU362,Indata!$B$12:$B$18,0)),""))</f>
        <v>beräknas ej</v>
      </c>
      <c r="BV361" s="352" t="str">
        <f>IF(OR(BU361="Slutår",BU361="beräknas ej"),"beräknas ej",IFERROR(INDEX(Indata!$A$12:$A$18,MATCH(BV362,Indata!$B$12:$B$18,0)),""))</f>
        <v>beräknas ej</v>
      </c>
      <c r="BW361" s="352" t="str">
        <f>IF(OR(BV361="Slutår",BV361="beräknas ej"),"beräknas ej",IFERROR(INDEX(Indata!$A$12:$A$18,MATCH(BW362,Indata!$B$12:$B$18,0)),""))</f>
        <v>beräknas ej</v>
      </c>
      <c r="BX361" s="352" t="str">
        <f>IF(OR(BW361="Slutår",BW361="beräknas ej"),"beräknas ej",IFERROR(INDEX(Indata!$A$12:$A$18,MATCH(BX362,Indata!$B$12:$B$18,0)),""))</f>
        <v>beräknas ej</v>
      </c>
      <c r="BY361" s="352" t="str">
        <f>IF(OR(BX361="Slutår",BX361="beräknas ej"),"beräknas ej",IFERROR(INDEX(Indata!$A$12:$A$18,MATCH(BY362,Indata!$B$12:$B$18,0)),""))</f>
        <v>beräknas ej</v>
      </c>
      <c r="BZ361" s="352" t="str">
        <f>IF(OR(BY361="Slutår",BY361="beräknas ej"),"beräknas ej",IFERROR(INDEX(Indata!$A$12:$A$18,MATCH(BZ362,Indata!$B$12:$B$18,0)),""))</f>
        <v>beräknas ej</v>
      </c>
      <c r="CA361" s="352" t="str">
        <f>IF(OR(BZ361="Slutår",BZ361="beräknas ej"),"beräknas ej",IFERROR(INDEX(Indata!$A$12:$A$18,MATCH(CA362,Indata!$B$12:$B$18,0)),""))</f>
        <v>beräknas ej</v>
      </c>
      <c r="CB361" s="352" t="str">
        <f>IF(OR(CA361="Slutår",CA361="beräknas ej"),"beräknas ej",IFERROR(INDEX(Indata!$A$12:$A$18,MATCH(CB362,Indata!$B$12:$B$18,0)),""))</f>
        <v>beräknas ej</v>
      </c>
      <c r="CC361" s="352" t="str">
        <f>IF(OR(CB361="Slutår",CB361="beräknas ej"),"beräknas ej",IFERROR(INDEX(Indata!$A$12:$A$18,MATCH(CC362,Indata!$B$12:$B$18,0)),""))</f>
        <v>beräknas ej</v>
      </c>
      <c r="CD361" s="352" t="str">
        <f>IF(OR(CC361="Slutår",CC361="beräknas ej"),"beräknas ej",IFERROR(INDEX(Indata!$A$12:$A$18,MATCH(CD362,Indata!$B$12:$B$18,0)),""))</f>
        <v>beräknas ej</v>
      </c>
      <c r="CE361" s="352" t="str">
        <f>IF(OR(CD361="Slutår",CD361="beräknas ej"),"beräknas ej",IFERROR(INDEX(Indata!$A$12:$A$18,MATCH(CE362,Indata!$B$12:$B$18,0)),""))</f>
        <v>beräknas ej</v>
      </c>
      <c r="CF361" s="352" t="str">
        <f>IF(OR(CE361="Slutår",CE361="beräknas ej"),"beräknas ej",IFERROR(INDEX(Indata!$A$12:$A$18,MATCH(CF362,Indata!$B$12:$B$18,0)),""))</f>
        <v>beräknas ej</v>
      </c>
      <c r="CG361" s="352" t="str">
        <f>IF(OR(CF361="Slutår",CF361="beräknas ej"),"beräknas ej",IFERROR(INDEX(Indata!$A$12:$A$18,MATCH(CG362,Indata!$B$12:$B$18,0)),""))</f>
        <v>beräknas ej</v>
      </c>
      <c r="CH361" s="352" t="str">
        <f>IF(OR(CG361="Slutår",CG361="beräknas ej"),"beräknas ej",IFERROR(INDEX(Indata!$A$12:$A$18,MATCH(CH362,Indata!$B$12:$B$18,0)),""))</f>
        <v>beräknas ej</v>
      </c>
      <c r="CI361" s="352" t="str">
        <f>IF(OR(CH361="Slutår",CH361="beräknas ej"),"beräknas ej",IFERROR(INDEX(Indata!$A$12:$A$18,MATCH(CI362,Indata!$B$12:$B$18,0)),""))</f>
        <v>beräknas ej</v>
      </c>
      <c r="CJ361" s="352" t="str">
        <f>IF(OR(CI361="Slutår",CI361="beräknas ej"),"beräknas ej",IFERROR(INDEX(Indata!$A$12:$A$18,MATCH(CJ362,Indata!$B$12:$B$18,0)),""))</f>
        <v>beräknas ej</v>
      </c>
      <c r="CK361" s="352" t="str">
        <f>IF(OR(CJ361="Slutår",CJ361="beräknas ej"),"beräknas ej",IFERROR(INDEX(Indata!$A$12:$A$18,MATCH(CK362,Indata!$B$12:$B$18,0)),""))</f>
        <v>beräknas ej</v>
      </c>
      <c r="CL361" s="352" t="str">
        <f>IF(OR(CK361="Slutår",CK361="beräknas ej"),"beräknas ej",IFERROR(INDEX(Indata!$A$12:$A$18,MATCH(CL362,Indata!$B$12:$B$18,0)),""))</f>
        <v>beräknas ej</v>
      </c>
      <c r="CM361" s="352" t="str">
        <f>IF(OR(CL361="Slutår",CL361="beräknas ej"),"beräknas ej",IFERROR(INDEX(Indata!$A$12:$A$18,MATCH(CM362,Indata!$B$12:$B$18,0)),""))</f>
        <v>beräknas ej</v>
      </c>
      <c r="CN361" s="352" t="str">
        <f>IF(OR(CM361="Slutår",CM361="beräknas ej"),"beräknas ej",IFERROR(INDEX(Indata!$A$12:$A$18,MATCH(CN362,Indata!$B$12:$B$18,0)),""))</f>
        <v>beräknas ej</v>
      </c>
      <c r="CO361" s="352" t="str">
        <f>IF(OR(CN361="Slutår",CN361="beräknas ej"),"beräknas ej",IFERROR(INDEX(Indata!$A$12:$A$18,MATCH(CO362,Indata!$B$12:$B$18,0)),""))</f>
        <v>beräknas ej</v>
      </c>
      <c r="CP361" s="352" t="str">
        <f>IF(OR(CO361="Slutår",CO361="beräknas ej"),"beräknas ej",IFERROR(INDEX(Indata!$A$12:$A$18,MATCH(CP362,Indata!$B$12:$B$18,0)),""))</f>
        <v>beräknas ej</v>
      </c>
      <c r="CQ361" s="352" t="str">
        <f>IF(OR(CP361="Slutår",CP361="beräknas ej"),"beräknas ej",IFERROR(INDEX(Indata!$A$12:$A$18,MATCH(CQ362,Indata!$B$12:$B$18,0)),""))</f>
        <v>beräknas ej</v>
      </c>
      <c r="CR361" s="352" t="str">
        <f>IF(OR(CQ361="Slutår",CQ361="beräknas ej"),"beräknas ej",IFERROR(INDEX(Indata!$A$12:$A$18,MATCH(CR362,Indata!$B$12:$B$18,0)),""))</f>
        <v>beräknas ej</v>
      </c>
      <c r="CS361" s="352" t="str">
        <f>IF(OR(CR361="Slutår",CR361="beräknas ej"),"beräknas ej",IFERROR(INDEX(Indata!$A$12:$A$18,MATCH(CS362,Indata!$B$12:$B$18,0)),""))</f>
        <v>beräknas ej</v>
      </c>
    </row>
    <row r="362" spans="1:97" s="367" customFormat="1" x14ac:dyDescent="0.35">
      <c r="A362" s="362" t="s">
        <v>72</v>
      </c>
      <c r="B362" s="362" t="s">
        <v>51</v>
      </c>
      <c r="C362" s="362" t="s">
        <v>73</v>
      </c>
      <c r="D362" s="362">
        <f>D328</f>
        <v>2019</v>
      </c>
      <c r="E362" s="362">
        <f>D362+1</f>
        <v>2020</v>
      </c>
      <c r="F362" s="362">
        <f t="shared" ref="F362" si="986">E362+1</f>
        <v>2021</v>
      </c>
      <c r="G362" s="362">
        <f t="shared" ref="G362" si="987">F362+1</f>
        <v>2022</v>
      </c>
      <c r="H362" s="362">
        <f t="shared" ref="H362" si="988">G362+1</f>
        <v>2023</v>
      </c>
      <c r="I362" s="362">
        <f t="shared" ref="I362" si="989">H362+1</f>
        <v>2024</v>
      </c>
      <c r="J362" s="362">
        <f t="shared" ref="J362" si="990">I362+1</f>
        <v>2025</v>
      </c>
      <c r="K362" s="362">
        <f t="shared" ref="K362" si="991">J362+1</f>
        <v>2026</v>
      </c>
      <c r="L362" s="362">
        <f t="shared" ref="L362" si="992">K362+1</f>
        <v>2027</v>
      </c>
      <c r="M362" s="362">
        <f t="shared" ref="M362" si="993">L362+1</f>
        <v>2028</v>
      </c>
      <c r="N362" s="362">
        <f t="shared" ref="N362" si="994">M362+1</f>
        <v>2029</v>
      </c>
      <c r="O362" s="362">
        <f t="shared" ref="O362" si="995">N362+1</f>
        <v>2030</v>
      </c>
      <c r="P362" s="362">
        <f t="shared" ref="P362" si="996">O362+1</f>
        <v>2031</v>
      </c>
      <c r="Q362" s="362">
        <f t="shared" ref="Q362" si="997">P362+1</f>
        <v>2032</v>
      </c>
      <c r="R362" s="362">
        <f t="shared" ref="R362" si="998">Q362+1</f>
        <v>2033</v>
      </c>
      <c r="S362" s="362">
        <f t="shared" ref="S362" si="999">R362+1</f>
        <v>2034</v>
      </c>
      <c r="T362" s="362">
        <f t="shared" ref="T362" si="1000">S362+1</f>
        <v>2035</v>
      </c>
      <c r="U362" s="362">
        <f t="shared" ref="U362" si="1001">T362+1</f>
        <v>2036</v>
      </c>
      <c r="V362" s="362">
        <f t="shared" ref="V362" si="1002">U362+1</f>
        <v>2037</v>
      </c>
      <c r="W362" s="362">
        <f t="shared" ref="W362" si="1003">V362+1</f>
        <v>2038</v>
      </c>
      <c r="X362" s="362">
        <f t="shared" ref="X362" si="1004">W362+1</f>
        <v>2039</v>
      </c>
      <c r="Y362" s="362">
        <f t="shared" ref="Y362" si="1005">X362+1</f>
        <v>2040</v>
      </c>
      <c r="Z362" s="362">
        <f t="shared" ref="Z362" si="1006">Y362+1</f>
        <v>2041</v>
      </c>
      <c r="AA362" s="362">
        <f t="shared" ref="AA362" si="1007">Z362+1</f>
        <v>2042</v>
      </c>
      <c r="AB362" s="362">
        <f t="shared" ref="AB362" si="1008">AA362+1</f>
        <v>2043</v>
      </c>
      <c r="AC362" s="362">
        <f t="shared" ref="AC362" si="1009">AB362+1</f>
        <v>2044</v>
      </c>
      <c r="AD362" s="362">
        <f t="shared" ref="AD362" si="1010">AC362+1</f>
        <v>2045</v>
      </c>
      <c r="AE362" s="362">
        <f t="shared" ref="AE362" si="1011">AD362+1</f>
        <v>2046</v>
      </c>
      <c r="AF362" s="362">
        <f t="shared" ref="AF362" si="1012">AE362+1</f>
        <v>2047</v>
      </c>
      <c r="AG362" s="362">
        <f t="shared" ref="AG362" si="1013">AF362+1</f>
        <v>2048</v>
      </c>
      <c r="AH362" s="362">
        <f t="shared" ref="AH362" si="1014">AG362+1</f>
        <v>2049</v>
      </c>
      <c r="AI362" s="362">
        <f t="shared" ref="AI362" si="1015">AH362+1</f>
        <v>2050</v>
      </c>
      <c r="AJ362" s="362">
        <f t="shared" ref="AJ362" si="1016">AI362+1</f>
        <v>2051</v>
      </c>
      <c r="AK362" s="362">
        <f t="shared" ref="AK362" si="1017">AJ362+1</f>
        <v>2052</v>
      </c>
      <c r="AL362" s="362">
        <f t="shared" ref="AL362" si="1018">AK362+1</f>
        <v>2053</v>
      </c>
      <c r="AM362" s="362">
        <f t="shared" ref="AM362" si="1019">AL362+1</f>
        <v>2054</v>
      </c>
      <c r="AN362" s="362">
        <f t="shared" ref="AN362" si="1020">AM362+1</f>
        <v>2055</v>
      </c>
      <c r="AO362" s="362">
        <f t="shared" ref="AO362" si="1021">AN362+1</f>
        <v>2056</v>
      </c>
      <c r="AP362" s="362">
        <f t="shared" ref="AP362" si="1022">AO362+1</f>
        <v>2057</v>
      </c>
      <c r="AQ362" s="362">
        <f t="shared" ref="AQ362" si="1023">AP362+1</f>
        <v>2058</v>
      </c>
      <c r="AR362" s="362">
        <f t="shared" ref="AR362" si="1024">AQ362+1</f>
        <v>2059</v>
      </c>
      <c r="AS362" s="362">
        <f t="shared" ref="AS362" si="1025">AR362+1</f>
        <v>2060</v>
      </c>
      <c r="AT362" s="362">
        <f t="shared" ref="AT362" si="1026">AS362+1</f>
        <v>2061</v>
      </c>
      <c r="AU362" s="362">
        <f t="shared" ref="AU362" si="1027">AT362+1</f>
        <v>2062</v>
      </c>
      <c r="AV362" s="362">
        <f t="shared" ref="AV362" si="1028">AU362+1</f>
        <v>2063</v>
      </c>
      <c r="AW362" s="362">
        <f t="shared" ref="AW362" si="1029">AV362+1</f>
        <v>2064</v>
      </c>
      <c r="AX362" s="362">
        <f t="shared" ref="AX362" si="1030">AW362+1</f>
        <v>2065</v>
      </c>
      <c r="AY362" s="362">
        <f t="shared" ref="AY362" si="1031">AX362+1</f>
        <v>2066</v>
      </c>
      <c r="AZ362" s="362">
        <f t="shared" ref="AZ362" si="1032">AY362+1</f>
        <v>2067</v>
      </c>
      <c r="BA362" s="362">
        <f t="shared" ref="BA362" si="1033">AZ362+1</f>
        <v>2068</v>
      </c>
      <c r="BB362" s="362">
        <f t="shared" ref="BB362" si="1034">BA362+1</f>
        <v>2069</v>
      </c>
      <c r="BC362" s="362">
        <f t="shared" ref="BC362" si="1035">BB362+1</f>
        <v>2070</v>
      </c>
      <c r="BD362" s="362">
        <f t="shared" ref="BD362" si="1036">BC362+1</f>
        <v>2071</v>
      </c>
      <c r="BE362" s="362">
        <f t="shared" ref="BE362" si="1037">BD362+1</f>
        <v>2072</v>
      </c>
      <c r="BF362" s="362">
        <f t="shared" ref="BF362" si="1038">BE362+1</f>
        <v>2073</v>
      </c>
      <c r="BG362" s="362">
        <f t="shared" ref="BG362" si="1039">BF362+1</f>
        <v>2074</v>
      </c>
      <c r="BH362" s="362">
        <f t="shared" ref="BH362" si="1040">BG362+1</f>
        <v>2075</v>
      </c>
      <c r="BI362" s="362">
        <f t="shared" ref="BI362" si="1041">BH362+1</f>
        <v>2076</v>
      </c>
      <c r="BJ362" s="362">
        <f t="shared" ref="BJ362" si="1042">BI362+1</f>
        <v>2077</v>
      </c>
      <c r="BK362" s="362">
        <f t="shared" ref="BK362" si="1043">BJ362+1</f>
        <v>2078</v>
      </c>
      <c r="BL362" s="362">
        <f t="shared" ref="BL362" si="1044">BK362+1</f>
        <v>2079</v>
      </c>
      <c r="BM362" s="362">
        <f t="shared" ref="BM362" si="1045">BL362+1</f>
        <v>2080</v>
      </c>
      <c r="BN362" s="362">
        <f t="shared" ref="BN362" si="1046">BM362+1</f>
        <v>2081</v>
      </c>
      <c r="BO362" s="362">
        <f t="shared" ref="BO362" si="1047">BN362+1</f>
        <v>2082</v>
      </c>
      <c r="BP362" s="362">
        <f t="shared" ref="BP362" si="1048">BO362+1</f>
        <v>2083</v>
      </c>
      <c r="BQ362" s="362">
        <f t="shared" ref="BQ362" si="1049">BP362+1</f>
        <v>2084</v>
      </c>
      <c r="BR362" s="362">
        <f t="shared" ref="BR362" si="1050">BQ362+1</f>
        <v>2085</v>
      </c>
      <c r="BS362" s="362">
        <f t="shared" ref="BS362" si="1051">BR362+1</f>
        <v>2086</v>
      </c>
      <c r="BT362" s="362">
        <f t="shared" ref="BT362" si="1052">BS362+1</f>
        <v>2087</v>
      </c>
      <c r="BU362" s="362">
        <f t="shared" ref="BU362" si="1053">BT362+1</f>
        <v>2088</v>
      </c>
      <c r="BV362" s="362">
        <f t="shared" ref="BV362" si="1054">BU362+1</f>
        <v>2089</v>
      </c>
      <c r="BW362" s="362">
        <f t="shared" ref="BW362" si="1055">BV362+1</f>
        <v>2090</v>
      </c>
      <c r="BX362" s="362">
        <f t="shared" ref="BX362" si="1056">BW362+1</f>
        <v>2091</v>
      </c>
      <c r="BY362" s="362">
        <f t="shared" ref="BY362" si="1057">BX362+1</f>
        <v>2092</v>
      </c>
      <c r="BZ362" s="362">
        <f t="shared" ref="BZ362" si="1058">BY362+1</f>
        <v>2093</v>
      </c>
      <c r="CA362" s="362">
        <f t="shared" ref="CA362" si="1059">BZ362+1</f>
        <v>2094</v>
      </c>
      <c r="CB362" s="362">
        <f t="shared" ref="CB362" si="1060">CA362+1</f>
        <v>2095</v>
      </c>
      <c r="CC362" s="362">
        <f t="shared" ref="CC362" si="1061">CB362+1</f>
        <v>2096</v>
      </c>
      <c r="CD362" s="362">
        <f t="shared" ref="CD362" si="1062">CC362+1</f>
        <v>2097</v>
      </c>
      <c r="CE362" s="362">
        <f t="shared" ref="CE362" si="1063">CD362+1</f>
        <v>2098</v>
      </c>
      <c r="CF362" s="362">
        <f t="shared" ref="CF362" si="1064">CE362+1</f>
        <v>2099</v>
      </c>
      <c r="CG362" s="362">
        <f t="shared" ref="CG362" si="1065">CF362+1</f>
        <v>2100</v>
      </c>
      <c r="CH362" s="362">
        <f t="shared" ref="CH362" si="1066">CG362+1</f>
        <v>2101</v>
      </c>
      <c r="CI362" s="362">
        <f t="shared" ref="CI362" si="1067">CH362+1</f>
        <v>2102</v>
      </c>
      <c r="CJ362" s="362">
        <f t="shared" ref="CJ362" si="1068">CI362+1</f>
        <v>2103</v>
      </c>
      <c r="CK362" s="362">
        <f t="shared" ref="CK362" si="1069">CJ362+1</f>
        <v>2104</v>
      </c>
      <c r="CL362" s="362">
        <f t="shared" ref="CL362" si="1070">CK362+1</f>
        <v>2105</v>
      </c>
      <c r="CM362" s="362">
        <f t="shared" ref="CM362" si="1071">CL362+1</f>
        <v>2106</v>
      </c>
      <c r="CN362" s="362">
        <f t="shared" ref="CN362" si="1072">CM362+1</f>
        <v>2107</v>
      </c>
      <c r="CO362" s="362">
        <f t="shared" ref="CO362" si="1073">CN362+1</f>
        <v>2108</v>
      </c>
      <c r="CP362" s="362">
        <f t="shared" ref="CP362" si="1074">CO362+1</f>
        <v>2109</v>
      </c>
      <c r="CQ362" s="362">
        <f t="shared" ref="CQ362" si="1075">CP362+1</f>
        <v>2110</v>
      </c>
      <c r="CR362" s="362">
        <f t="shared" ref="CR362" si="1076">CQ362+1</f>
        <v>2111</v>
      </c>
      <c r="CS362" s="362">
        <f t="shared" ref="CS362" si="1077">CR362+1</f>
        <v>2112</v>
      </c>
    </row>
    <row r="363" spans="1:97" s="367" customFormat="1" x14ac:dyDescent="0.35">
      <c r="A363" s="352">
        <f>A329</f>
        <v>0</v>
      </c>
      <c r="B363" s="352" t="str">
        <f t="shared" ref="B363:C363" si="1078">B329</f>
        <v>0 0</v>
      </c>
      <c r="C363" s="359">
        <f t="shared" si="1078"/>
        <v>0</v>
      </c>
      <c r="D363" s="359">
        <f ca="1">IFERROR('JA basår'!AD7+'JA basår'!AD37,0)</f>
        <v>0</v>
      </c>
      <c r="E363" s="359">
        <f ca="1">IF(E$297="beräknas ej",0,D363*IF(E$362&gt;$D$357,1,IF(E$362&lt;=$C$357,$C$356,$D$356))*IFERROR(INDEX($B$288:$E$294,MATCH($A363,$A$288:$A$294,0),MATCH(E$362,$B$286:$E$286,1)),0))</f>
        <v>0</v>
      </c>
      <c r="F363" s="359">
        <f t="shared" ref="F363:BQ363" ca="1" si="1079">IF(F$297="beräknas ej",0,E363*IF(F$362&gt;$D$357,1,IF(F$362&lt;=$C$357,$C$356,$D$356))*IFERROR(INDEX($B$288:$E$294,MATCH($A363,$A$288:$A$294,0),MATCH(F$362,$B$286:$E$286,1)),0))</f>
        <v>0</v>
      </c>
      <c r="G363" s="359">
        <f t="shared" ca="1" si="1079"/>
        <v>0</v>
      </c>
      <c r="H363" s="359">
        <f t="shared" ca="1" si="1079"/>
        <v>0</v>
      </c>
      <c r="I363" s="359">
        <f t="shared" ca="1" si="1079"/>
        <v>0</v>
      </c>
      <c r="J363" s="359">
        <f t="shared" ca="1" si="1079"/>
        <v>0</v>
      </c>
      <c r="K363" s="359">
        <f t="shared" ca="1" si="1079"/>
        <v>0</v>
      </c>
      <c r="L363" s="359">
        <f t="shared" ca="1" si="1079"/>
        <v>0</v>
      </c>
      <c r="M363" s="359">
        <f t="shared" ca="1" si="1079"/>
        <v>0</v>
      </c>
      <c r="N363" s="359">
        <f t="shared" ca="1" si="1079"/>
        <v>0</v>
      </c>
      <c r="O363" s="359">
        <f t="shared" ca="1" si="1079"/>
        <v>0</v>
      </c>
      <c r="P363" s="359">
        <f t="shared" ca="1" si="1079"/>
        <v>0</v>
      </c>
      <c r="Q363" s="359">
        <f t="shared" ca="1" si="1079"/>
        <v>0</v>
      </c>
      <c r="R363" s="359">
        <f t="shared" ca="1" si="1079"/>
        <v>0</v>
      </c>
      <c r="S363" s="359">
        <f t="shared" ca="1" si="1079"/>
        <v>0</v>
      </c>
      <c r="T363" s="359">
        <f t="shared" ca="1" si="1079"/>
        <v>0</v>
      </c>
      <c r="U363" s="359">
        <f t="shared" ca="1" si="1079"/>
        <v>0</v>
      </c>
      <c r="V363" s="359">
        <f t="shared" ca="1" si="1079"/>
        <v>0</v>
      </c>
      <c r="W363" s="359">
        <f t="shared" ca="1" si="1079"/>
        <v>0</v>
      </c>
      <c r="X363" s="359">
        <f t="shared" ca="1" si="1079"/>
        <v>0</v>
      </c>
      <c r="Y363" s="359">
        <f t="shared" ca="1" si="1079"/>
        <v>0</v>
      </c>
      <c r="Z363" s="359">
        <f t="shared" ca="1" si="1079"/>
        <v>0</v>
      </c>
      <c r="AA363" s="359">
        <f t="shared" ca="1" si="1079"/>
        <v>0</v>
      </c>
      <c r="AB363" s="359">
        <f t="shared" ca="1" si="1079"/>
        <v>0</v>
      </c>
      <c r="AC363" s="359">
        <f t="shared" ca="1" si="1079"/>
        <v>0</v>
      </c>
      <c r="AD363" s="359">
        <f t="shared" ca="1" si="1079"/>
        <v>0</v>
      </c>
      <c r="AE363" s="359">
        <f t="shared" ca="1" si="1079"/>
        <v>0</v>
      </c>
      <c r="AF363" s="359">
        <f t="shared" ca="1" si="1079"/>
        <v>0</v>
      </c>
      <c r="AG363" s="359">
        <f t="shared" ca="1" si="1079"/>
        <v>0</v>
      </c>
      <c r="AH363" s="359">
        <f t="shared" ca="1" si="1079"/>
        <v>0</v>
      </c>
      <c r="AI363" s="359">
        <f t="shared" ca="1" si="1079"/>
        <v>0</v>
      </c>
      <c r="AJ363" s="359">
        <f t="shared" ca="1" si="1079"/>
        <v>0</v>
      </c>
      <c r="AK363" s="359">
        <f t="shared" ca="1" si="1079"/>
        <v>0</v>
      </c>
      <c r="AL363" s="359">
        <f t="shared" ca="1" si="1079"/>
        <v>0</v>
      </c>
      <c r="AM363" s="359">
        <f t="shared" ca="1" si="1079"/>
        <v>0</v>
      </c>
      <c r="AN363" s="359">
        <f t="shared" ca="1" si="1079"/>
        <v>0</v>
      </c>
      <c r="AO363" s="359">
        <f t="shared" ca="1" si="1079"/>
        <v>0</v>
      </c>
      <c r="AP363" s="359">
        <f t="shared" ca="1" si="1079"/>
        <v>0</v>
      </c>
      <c r="AQ363" s="359">
        <f t="shared" ca="1" si="1079"/>
        <v>0</v>
      </c>
      <c r="AR363" s="359">
        <f t="shared" ca="1" si="1079"/>
        <v>0</v>
      </c>
      <c r="AS363" s="359">
        <f t="shared" ca="1" si="1079"/>
        <v>0</v>
      </c>
      <c r="AT363" s="359">
        <f t="shared" ca="1" si="1079"/>
        <v>0</v>
      </c>
      <c r="AU363" s="359">
        <f t="shared" ca="1" si="1079"/>
        <v>0</v>
      </c>
      <c r="AV363" s="359">
        <f t="shared" ca="1" si="1079"/>
        <v>0</v>
      </c>
      <c r="AW363" s="359">
        <f t="shared" ca="1" si="1079"/>
        <v>0</v>
      </c>
      <c r="AX363" s="359">
        <f t="shared" ca="1" si="1079"/>
        <v>0</v>
      </c>
      <c r="AY363" s="359">
        <f t="shared" ca="1" si="1079"/>
        <v>0</v>
      </c>
      <c r="AZ363" s="359">
        <f t="shared" ca="1" si="1079"/>
        <v>0</v>
      </c>
      <c r="BA363" s="359">
        <f t="shared" ca="1" si="1079"/>
        <v>0</v>
      </c>
      <c r="BB363" s="359">
        <f t="shared" ca="1" si="1079"/>
        <v>0</v>
      </c>
      <c r="BC363" s="359">
        <f t="shared" ca="1" si="1079"/>
        <v>0</v>
      </c>
      <c r="BD363" s="359">
        <f t="shared" ca="1" si="1079"/>
        <v>0</v>
      </c>
      <c r="BE363" s="359">
        <f t="shared" ca="1" si="1079"/>
        <v>0</v>
      </c>
      <c r="BF363" s="359">
        <f t="shared" ca="1" si="1079"/>
        <v>0</v>
      </c>
      <c r="BG363" s="359">
        <f t="shared" ca="1" si="1079"/>
        <v>0</v>
      </c>
      <c r="BH363" s="359">
        <f t="shared" ca="1" si="1079"/>
        <v>0</v>
      </c>
      <c r="BI363" s="359">
        <f t="shared" ca="1" si="1079"/>
        <v>0</v>
      </c>
      <c r="BJ363" s="359">
        <f t="shared" ca="1" si="1079"/>
        <v>0</v>
      </c>
      <c r="BK363" s="359">
        <f t="shared" ca="1" si="1079"/>
        <v>0</v>
      </c>
      <c r="BL363" s="359">
        <f t="shared" ca="1" si="1079"/>
        <v>0</v>
      </c>
      <c r="BM363" s="359">
        <f t="shared" ca="1" si="1079"/>
        <v>0</v>
      </c>
      <c r="BN363" s="359">
        <f t="shared" ca="1" si="1079"/>
        <v>0</v>
      </c>
      <c r="BO363" s="359">
        <f t="shared" ca="1" si="1079"/>
        <v>0</v>
      </c>
      <c r="BP363" s="359">
        <f t="shared" ca="1" si="1079"/>
        <v>0</v>
      </c>
      <c r="BQ363" s="359">
        <f t="shared" ca="1" si="1079"/>
        <v>0</v>
      </c>
      <c r="BR363" s="359">
        <f t="shared" ref="BR363:CS363" ca="1" si="1080">IF(BR$297="beräknas ej",0,BQ363*IF(BR$362&gt;$D$357,1,IF(BR$362&lt;=$C$357,$C$356,$D$356))*IFERROR(INDEX($B$288:$E$294,MATCH($A363,$A$288:$A$294,0),MATCH(BR$362,$B$286:$E$286,1)),0))</f>
        <v>0</v>
      </c>
      <c r="BS363" s="359">
        <f t="shared" ca="1" si="1080"/>
        <v>0</v>
      </c>
      <c r="BT363" s="359">
        <f t="shared" ca="1" si="1080"/>
        <v>0</v>
      </c>
      <c r="BU363" s="359">
        <f t="shared" si="1080"/>
        <v>0</v>
      </c>
      <c r="BV363" s="359">
        <f t="shared" si="1080"/>
        <v>0</v>
      </c>
      <c r="BW363" s="359">
        <f t="shared" si="1080"/>
        <v>0</v>
      </c>
      <c r="BX363" s="359">
        <f t="shared" si="1080"/>
        <v>0</v>
      </c>
      <c r="BY363" s="359">
        <f t="shared" si="1080"/>
        <v>0</v>
      </c>
      <c r="BZ363" s="359">
        <f t="shared" si="1080"/>
        <v>0</v>
      </c>
      <c r="CA363" s="359">
        <f t="shared" si="1080"/>
        <v>0</v>
      </c>
      <c r="CB363" s="359">
        <f t="shared" si="1080"/>
        <v>0</v>
      </c>
      <c r="CC363" s="359">
        <f t="shared" si="1080"/>
        <v>0</v>
      </c>
      <c r="CD363" s="359">
        <f t="shared" si="1080"/>
        <v>0</v>
      </c>
      <c r="CE363" s="359">
        <f t="shared" si="1080"/>
        <v>0</v>
      </c>
      <c r="CF363" s="359">
        <f t="shared" si="1080"/>
        <v>0</v>
      </c>
      <c r="CG363" s="359">
        <f t="shared" si="1080"/>
        <v>0</v>
      </c>
      <c r="CH363" s="359">
        <f t="shared" si="1080"/>
        <v>0</v>
      </c>
      <c r="CI363" s="359">
        <f t="shared" si="1080"/>
        <v>0</v>
      </c>
      <c r="CJ363" s="359">
        <f t="shared" si="1080"/>
        <v>0</v>
      </c>
      <c r="CK363" s="359">
        <f t="shared" si="1080"/>
        <v>0</v>
      </c>
      <c r="CL363" s="359">
        <f t="shared" si="1080"/>
        <v>0</v>
      </c>
      <c r="CM363" s="359">
        <f t="shared" si="1080"/>
        <v>0</v>
      </c>
      <c r="CN363" s="359">
        <f t="shared" si="1080"/>
        <v>0</v>
      </c>
      <c r="CO363" s="359">
        <f t="shared" si="1080"/>
        <v>0</v>
      </c>
      <c r="CP363" s="359">
        <f t="shared" si="1080"/>
        <v>0</v>
      </c>
      <c r="CQ363" s="359">
        <f t="shared" si="1080"/>
        <v>0</v>
      </c>
      <c r="CR363" s="359">
        <f t="shared" si="1080"/>
        <v>0</v>
      </c>
      <c r="CS363" s="359">
        <f t="shared" si="1080"/>
        <v>0</v>
      </c>
    </row>
    <row r="364" spans="1:97" s="367" customFormat="1" x14ac:dyDescent="0.35">
      <c r="A364" s="352">
        <f t="shared" ref="A364:C364" si="1081">A330</f>
        <v>0</v>
      </c>
      <c r="B364" s="352" t="str">
        <f t="shared" si="1081"/>
        <v>0 0</v>
      </c>
      <c r="C364" s="359">
        <f t="shared" si="1081"/>
        <v>0</v>
      </c>
      <c r="D364" s="359">
        <f ca="1">IFERROR('JA basår'!AD8+'JA basår'!AD38,0)</f>
        <v>0</v>
      </c>
      <c r="E364" s="359">
        <f t="shared" ref="E364:BP364" ca="1" si="1082">IF(E$297="beräknas ej",0,D364*IF(E$362&gt;$D$357,1,IF(E$362&lt;=$C$357,$C$356,$D$356))*IFERROR(INDEX($B$288:$E$294,MATCH($A364,$A$288:$A$294,0),MATCH(E$362,$B$286:$E$286,1)),0))</f>
        <v>0</v>
      </c>
      <c r="F364" s="359">
        <f t="shared" ca="1" si="1082"/>
        <v>0</v>
      </c>
      <c r="G364" s="359">
        <f t="shared" ca="1" si="1082"/>
        <v>0</v>
      </c>
      <c r="H364" s="359">
        <f t="shared" ca="1" si="1082"/>
        <v>0</v>
      </c>
      <c r="I364" s="359">
        <f t="shared" ca="1" si="1082"/>
        <v>0</v>
      </c>
      <c r="J364" s="359">
        <f t="shared" ca="1" si="1082"/>
        <v>0</v>
      </c>
      <c r="K364" s="359">
        <f t="shared" ca="1" si="1082"/>
        <v>0</v>
      </c>
      <c r="L364" s="359">
        <f t="shared" ca="1" si="1082"/>
        <v>0</v>
      </c>
      <c r="M364" s="359">
        <f t="shared" ca="1" si="1082"/>
        <v>0</v>
      </c>
      <c r="N364" s="359">
        <f t="shared" ca="1" si="1082"/>
        <v>0</v>
      </c>
      <c r="O364" s="359">
        <f t="shared" ca="1" si="1082"/>
        <v>0</v>
      </c>
      <c r="P364" s="359">
        <f t="shared" ca="1" si="1082"/>
        <v>0</v>
      </c>
      <c r="Q364" s="359">
        <f t="shared" ca="1" si="1082"/>
        <v>0</v>
      </c>
      <c r="R364" s="359">
        <f t="shared" ca="1" si="1082"/>
        <v>0</v>
      </c>
      <c r="S364" s="359">
        <f t="shared" ca="1" si="1082"/>
        <v>0</v>
      </c>
      <c r="T364" s="359">
        <f t="shared" ca="1" si="1082"/>
        <v>0</v>
      </c>
      <c r="U364" s="359">
        <f t="shared" ca="1" si="1082"/>
        <v>0</v>
      </c>
      <c r="V364" s="359">
        <f t="shared" ca="1" si="1082"/>
        <v>0</v>
      </c>
      <c r="W364" s="359">
        <f t="shared" ca="1" si="1082"/>
        <v>0</v>
      </c>
      <c r="X364" s="359">
        <f t="shared" ca="1" si="1082"/>
        <v>0</v>
      </c>
      <c r="Y364" s="359">
        <f t="shared" ca="1" si="1082"/>
        <v>0</v>
      </c>
      <c r="Z364" s="359">
        <f t="shared" ca="1" si="1082"/>
        <v>0</v>
      </c>
      <c r="AA364" s="359">
        <f t="shared" ca="1" si="1082"/>
        <v>0</v>
      </c>
      <c r="AB364" s="359">
        <f t="shared" ca="1" si="1082"/>
        <v>0</v>
      </c>
      <c r="AC364" s="359">
        <f t="shared" ca="1" si="1082"/>
        <v>0</v>
      </c>
      <c r="AD364" s="359">
        <f t="shared" ca="1" si="1082"/>
        <v>0</v>
      </c>
      <c r="AE364" s="359">
        <f t="shared" ca="1" si="1082"/>
        <v>0</v>
      </c>
      <c r="AF364" s="359">
        <f t="shared" ca="1" si="1082"/>
        <v>0</v>
      </c>
      <c r="AG364" s="359">
        <f t="shared" ca="1" si="1082"/>
        <v>0</v>
      </c>
      <c r="AH364" s="359">
        <f t="shared" ca="1" si="1082"/>
        <v>0</v>
      </c>
      <c r="AI364" s="359">
        <f t="shared" ca="1" si="1082"/>
        <v>0</v>
      </c>
      <c r="AJ364" s="359">
        <f t="shared" ca="1" si="1082"/>
        <v>0</v>
      </c>
      <c r="AK364" s="359">
        <f t="shared" ca="1" si="1082"/>
        <v>0</v>
      </c>
      <c r="AL364" s="359">
        <f t="shared" ca="1" si="1082"/>
        <v>0</v>
      </c>
      <c r="AM364" s="359">
        <f t="shared" ca="1" si="1082"/>
        <v>0</v>
      </c>
      <c r="AN364" s="359">
        <f t="shared" ca="1" si="1082"/>
        <v>0</v>
      </c>
      <c r="AO364" s="359">
        <f t="shared" ca="1" si="1082"/>
        <v>0</v>
      </c>
      <c r="AP364" s="359">
        <f t="shared" ca="1" si="1082"/>
        <v>0</v>
      </c>
      <c r="AQ364" s="359">
        <f t="shared" ca="1" si="1082"/>
        <v>0</v>
      </c>
      <c r="AR364" s="359">
        <f t="shared" ca="1" si="1082"/>
        <v>0</v>
      </c>
      <c r="AS364" s="359">
        <f t="shared" ca="1" si="1082"/>
        <v>0</v>
      </c>
      <c r="AT364" s="359">
        <f t="shared" ca="1" si="1082"/>
        <v>0</v>
      </c>
      <c r="AU364" s="359">
        <f t="shared" ca="1" si="1082"/>
        <v>0</v>
      </c>
      <c r="AV364" s="359">
        <f t="shared" ca="1" si="1082"/>
        <v>0</v>
      </c>
      <c r="AW364" s="359">
        <f t="shared" ca="1" si="1082"/>
        <v>0</v>
      </c>
      <c r="AX364" s="359">
        <f t="shared" ca="1" si="1082"/>
        <v>0</v>
      </c>
      <c r="AY364" s="359">
        <f t="shared" ca="1" si="1082"/>
        <v>0</v>
      </c>
      <c r="AZ364" s="359">
        <f t="shared" ca="1" si="1082"/>
        <v>0</v>
      </c>
      <c r="BA364" s="359">
        <f t="shared" ca="1" si="1082"/>
        <v>0</v>
      </c>
      <c r="BB364" s="359">
        <f t="shared" ca="1" si="1082"/>
        <v>0</v>
      </c>
      <c r="BC364" s="359">
        <f t="shared" ca="1" si="1082"/>
        <v>0</v>
      </c>
      <c r="BD364" s="359">
        <f t="shared" ca="1" si="1082"/>
        <v>0</v>
      </c>
      <c r="BE364" s="359">
        <f t="shared" ca="1" si="1082"/>
        <v>0</v>
      </c>
      <c r="BF364" s="359">
        <f t="shared" ca="1" si="1082"/>
        <v>0</v>
      </c>
      <c r="BG364" s="359">
        <f t="shared" ca="1" si="1082"/>
        <v>0</v>
      </c>
      <c r="BH364" s="359">
        <f t="shared" ca="1" si="1082"/>
        <v>0</v>
      </c>
      <c r="BI364" s="359">
        <f t="shared" ca="1" si="1082"/>
        <v>0</v>
      </c>
      <c r="BJ364" s="359">
        <f t="shared" ca="1" si="1082"/>
        <v>0</v>
      </c>
      <c r="BK364" s="359">
        <f t="shared" ca="1" si="1082"/>
        <v>0</v>
      </c>
      <c r="BL364" s="359">
        <f t="shared" ca="1" si="1082"/>
        <v>0</v>
      </c>
      <c r="BM364" s="359">
        <f t="shared" ca="1" si="1082"/>
        <v>0</v>
      </c>
      <c r="BN364" s="359">
        <f t="shared" ca="1" si="1082"/>
        <v>0</v>
      </c>
      <c r="BO364" s="359">
        <f t="shared" ca="1" si="1082"/>
        <v>0</v>
      </c>
      <c r="BP364" s="359">
        <f t="shared" ca="1" si="1082"/>
        <v>0</v>
      </c>
      <c r="BQ364" s="359">
        <f t="shared" ref="BQ364:CS364" ca="1" si="1083">IF(BQ$297="beräknas ej",0,BP364*IF(BQ$362&gt;$D$357,1,IF(BQ$362&lt;=$C$357,$C$356,$D$356))*IFERROR(INDEX($B$288:$E$294,MATCH($A364,$A$288:$A$294,0),MATCH(BQ$362,$B$286:$E$286,1)),0))</f>
        <v>0</v>
      </c>
      <c r="BR364" s="359">
        <f t="shared" ca="1" si="1083"/>
        <v>0</v>
      </c>
      <c r="BS364" s="359">
        <f t="shared" ca="1" si="1083"/>
        <v>0</v>
      </c>
      <c r="BT364" s="359">
        <f t="shared" ca="1" si="1083"/>
        <v>0</v>
      </c>
      <c r="BU364" s="359">
        <f t="shared" si="1083"/>
        <v>0</v>
      </c>
      <c r="BV364" s="359">
        <f t="shared" si="1083"/>
        <v>0</v>
      </c>
      <c r="BW364" s="359">
        <f t="shared" si="1083"/>
        <v>0</v>
      </c>
      <c r="BX364" s="359">
        <f t="shared" si="1083"/>
        <v>0</v>
      </c>
      <c r="BY364" s="359">
        <f t="shared" si="1083"/>
        <v>0</v>
      </c>
      <c r="BZ364" s="359">
        <f t="shared" si="1083"/>
        <v>0</v>
      </c>
      <c r="CA364" s="359">
        <f t="shared" si="1083"/>
        <v>0</v>
      </c>
      <c r="CB364" s="359">
        <f t="shared" si="1083"/>
        <v>0</v>
      </c>
      <c r="CC364" s="359">
        <f t="shared" si="1083"/>
        <v>0</v>
      </c>
      <c r="CD364" s="359">
        <f t="shared" si="1083"/>
        <v>0</v>
      </c>
      <c r="CE364" s="359">
        <f t="shared" si="1083"/>
        <v>0</v>
      </c>
      <c r="CF364" s="359">
        <f t="shared" si="1083"/>
        <v>0</v>
      </c>
      <c r="CG364" s="359">
        <f t="shared" si="1083"/>
        <v>0</v>
      </c>
      <c r="CH364" s="359">
        <f t="shared" si="1083"/>
        <v>0</v>
      </c>
      <c r="CI364" s="359">
        <f t="shared" si="1083"/>
        <v>0</v>
      </c>
      <c r="CJ364" s="359">
        <f t="shared" si="1083"/>
        <v>0</v>
      </c>
      <c r="CK364" s="359">
        <f t="shared" si="1083"/>
        <v>0</v>
      </c>
      <c r="CL364" s="359">
        <f t="shared" si="1083"/>
        <v>0</v>
      </c>
      <c r="CM364" s="359">
        <f t="shared" si="1083"/>
        <v>0</v>
      </c>
      <c r="CN364" s="359">
        <f t="shared" si="1083"/>
        <v>0</v>
      </c>
      <c r="CO364" s="359">
        <f t="shared" si="1083"/>
        <v>0</v>
      </c>
      <c r="CP364" s="359">
        <f t="shared" si="1083"/>
        <v>0</v>
      </c>
      <c r="CQ364" s="359">
        <f t="shared" si="1083"/>
        <v>0</v>
      </c>
      <c r="CR364" s="359">
        <f t="shared" si="1083"/>
        <v>0</v>
      </c>
      <c r="CS364" s="359">
        <f t="shared" si="1083"/>
        <v>0</v>
      </c>
    </row>
    <row r="365" spans="1:97" s="367" customFormat="1" x14ac:dyDescent="0.35">
      <c r="A365" s="352">
        <f t="shared" ref="A365:C365" si="1084">A331</f>
        <v>0</v>
      </c>
      <c r="B365" s="352" t="str">
        <f t="shared" si="1084"/>
        <v>0 0</v>
      </c>
      <c r="C365" s="359">
        <f t="shared" si="1084"/>
        <v>0</v>
      </c>
      <c r="D365" s="359">
        <f ca="1">IFERROR('JA basår'!AD9+'JA basår'!AD39,0)</f>
        <v>0</v>
      </c>
      <c r="E365" s="359">
        <f t="shared" ref="E365:BP365" ca="1" si="1085">IF(E$297="beräknas ej",0,D365*IF(E$362&gt;$D$357,1,IF(E$362&lt;=$C$357,$C$356,$D$356))*IFERROR(INDEX($B$288:$E$294,MATCH($A365,$A$288:$A$294,0),MATCH(E$362,$B$286:$E$286,1)),0))</f>
        <v>0</v>
      </c>
      <c r="F365" s="359">
        <f t="shared" ca="1" si="1085"/>
        <v>0</v>
      </c>
      <c r="G365" s="359">
        <f t="shared" ca="1" si="1085"/>
        <v>0</v>
      </c>
      <c r="H365" s="359">
        <f t="shared" ca="1" si="1085"/>
        <v>0</v>
      </c>
      <c r="I365" s="359">
        <f t="shared" ca="1" si="1085"/>
        <v>0</v>
      </c>
      <c r="J365" s="359">
        <f t="shared" ca="1" si="1085"/>
        <v>0</v>
      </c>
      <c r="K365" s="359">
        <f t="shared" ca="1" si="1085"/>
        <v>0</v>
      </c>
      <c r="L365" s="359">
        <f t="shared" ca="1" si="1085"/>
        <v>0</v>
      </c>
      <c r="M365" s="359">
        <f t="shared" ca="1" si="1085"/>
        <v>0</v>
      </c>
      <c r="N365" s="359">
        <f t="shared" ca="1" si="1085"/>
        <v>0</v>
      </c>
      <c r="O365" s="359">
        <f t="shared" ca="1" si="1085"/>
        <v>0</v>
      </c>
      <c r="P365" s="359">
        <f t="shared" ca="1" si="1085"/>
        <v>0</v>
      </c>
      <c r="Q365" s="359">
        <f t="shared" ca="1" si="1085"/>
        <v>0</v>
      </c>
      <c r="R365" s="359">
        <f t="shared" ca="1" si="1085"/>
        <v>0</v>
      </c>
      <c r="S365" s="359">
        <f t="shared" ca="1" si="1085"/>
        <v>0</v>
      </c>
      <c r="T365" s="359">
        <f t="shared" ca="1" si="1085"/>
        <v>0</v>
      </c>
      <c r="U365" s="359">
        <f t="shared" ca="1" si="1085"/>
        <v>0</v>
      </c>
      <c r="V365" s="359">
        <f t="shared" ca="1" si="1085"/>
        <v>0</v>
      </c>
      <c r="W365" s="359">
        <f t="shared" ca="1" si="1085"/>
        <v>0</v>
      </c>
      <c r="X365" s="359">
        <f t="shared" ca="1" si="1085"/>
        <v>0</v>
      </c>
      <c r="Y365" s="359">
        <f t="shared" ca="1" si="1085"/>
        <v>0</v>
      </c>
      <c r="Z365" s="359">
        <f t="shared" ca="1" si="1085"/>
        <v>0</v>
      </c>
      <c r="AA365" s="359">
        <f t="shared" ca="1" si="1085"/>
        <v>0</v>
      </c>
      <c r="AB365" s="359">
        <f t="shared" ca="1" si="1085"/>
        <v>0</v>
      </c>
      <c r="AC365" s="359">
        <f t="shared" ca="1" si="1085"/>
        <v>0</v>
      </c>
      <c r="AD365" s="359">
        <f t="shared" ca="1" si="1085"/>
        <v>0</v>
      </c>
      <c r="AE365" s="359">
        <f t="shared" ca="1" si="1085"/>
        <v>0</v>
      </c>
      <c r="AF365" s="359">
        <f t="shared" ca="1" si="1085"/>
        <v>0</v>
      </c>
      <c r="AG365" s="359">
        <f t="shared" ca="1" si="1085"/>
        <v>0</v>
      </c>
      <c r="AH365" s="359">
        <f t="shared" ca="1" si="1085"/>
        <v>0</v>
      </c>
      <c r="AI365" s="359">
        <f t="shared" ca="1" si="1085"/>
        <v>0</v>
      </c>
      <c r="AJ365" s="359">
        <f t="shared" ca="1" si="1085"/>
        <v>0</v>
      </c>
      <c r="AK365" s="359">
        <f t="shared" ca="1" si="1085"/>
        <v>0</v>
      </c>
      <c r="AL365" s="359">
        <f t="shared" ca="1" si="1085"/>
        <v>0</v>
      </c>
      <c r="AM365" s="359">
        <f t="shared" ca="1" si="1085"/>
        <v>0</v>
      </c>
      <c r="AN365" s="359">
        <f t="shared" ca="1" si="1085"/>
        <v>0</v>
      </c>
      <c r="AO365" s="359">
        <f t="shared" ca="1" si="1085"/>
        <v>0</v>
      </c>
      <c r="AP365" s="359">
        <f t="shared" ca="1" si="1085"/>
        <v>0</v>
      </c>
      <c r="AQ365" s="359">
        <f t="shared" ca="1" si="1085"/>
        <v>0</v>
      </c>
      <c r="AR365" s="359">
        <f t="shared" ca="1" si="1085"/>
        <v>0</v>
      </c>
      <c r="AS365" s="359">
        <f t="shared" ca="1" si="1085"/>
        <v>0</v>
      </c>
      <c r="AT365" s="359">
        <f t="shared" ca="1" si="1085"/>
        <v>0</v>
      </c>
      <c r="AU365" s="359">
        <f t="shared" ca="1" si="1085"/>
        <v>0</v>
      </c>
      <c r="AV365" s="359">
        <f t="shared" ca="1" si="1085"/>
        <v>0</v>
      </c>
      <c r="AW365" s="359">
        <f t="shared" ca="1" si="1085"/>
        <v>0</v>
      </c>
      <c r="AX365" s="359">
        <f t="shared" ca="1" si="1085"/>
        <v>0</v>
      </c>
      <c r="AY365" s="359">
        <f t="shared" ca="1" si="1085"/>
        <v>0</v>
      </c>
      <c r="AZ365" s="359">
        <f t="shared" ca="1" si="1085"/>
        <v>0</v>
      </c>
      <c r="BA365" s="359">
        <f t="shared" ca="1" si="1085"/>
        <v>0</v>
      </c>
      <c r="BB365" s="359">
        <f t="shared" ca="1" si="1085"/>
        <v>0</v>
      </c>
      <c r="BC365" s="359">
        <f t="shared" ca="1" si="1085"/>
        <v>0</v>
      </c>
      <c r="BD365" s="359">
        <f t="shared" ca="1" si="1085"/>
        <v>0</v>
      </c>
      <c r="BE365" s="359">
        <f t="shared" ca="1" si="1085"/>
        <v>0</v>
      </c>
      <c r="BF365" s="359">
        <f t="shared" ca="1" si="1085"/>
        <v>0</v>
      </c>
      <c r="BG365" s="359">
        <f t="shared" ca="1" si="1085"/>
        <v>0</v>
      </c>
      <c r="BH365" s="359">
        <f t="shared" ca="1" si="1085"/>
        <v>0</v>
      </c>
      <c r="BI365" s="359">
        <f t="shared" ca="1" si="1085"/>
        <v>0</v>
      </c>
      <c r="BJ365" s="359">
        <f t="shared" ca="1" si="1085"/>
        <v>0</v>
      </c>
      <c r="BK365" s="359">
        <f t="shared" ca="1" si="1085"/>
        <v>0</v>
      </c>
      <c r="BL365" s="359">
        <f t="shared" ca="1" si="1085"/>
        <v>0</v>
      </c>
      <c r="BM365" s="359">
        <f t="shared" ca="1" si="1085"/>
        <v>0</v>
      </c>
      <c r="BN365" s="359">
        <f t="shared" ca="1" si="1085"/>
        <v>0</v>
      </c>
      <c r="BO365" s="359">
        <f t="shared" ca="1" si="1085"/>
        <v>0</v>
      </c>
      <c r="BP365" s="359">
        <f t="shared" ca="1" si="1085"/>
        <v>0</v>
      </c>
      <c r="BQ365" s="359">
        <f t="shared" ref="BQ365:CS365" ca="1" si="1086">IF(BQ$297="beräknas ej",0,BP365*IF(BQ$362&gt;$D$357,1,IF(BQ$362&lt;=$C$357,$C$356,$D$356))*IFERROR(INDEX($B$288:$E$294,MATCH($A365,$A$288:$A$294,0),MATCH(BQ$362,$B$286:$E$286,1)),0))</f>
        <v>0</v>
      </c>
      <c r="BR365" s="359">
        <f t="shared" ca="1" si="1086"/>
        <v>0</v>
      </c>
      <c r="BS365" s="359">
        <f t="shared" ca="1" si="1086"/>
        <v>0</v>
      </c>
      <c r="BT365" s="359">
        <f t="shared" ca="1" si="1086"/>
        <v>0</v>
      </c>
      <c r="BU365" s="359">
        <f t="shared" si="1086"/>
        <v>0</v>
      </c>
      <c r="BV365" s="359">
        <f t="shared" si="1086"/>
        <v>0</v>
      </c>
      <c r="BW365" s="359">
        <f t="shared" si="1086"/>
        <v>0</v>
      </c>
      <c r="BX365" s="359">
        <f t="shared" si="1086"/>
        <v>0</v>
      </c>
      <c r="BY365" s="359">
        <f t="shared" si="1086"/>
        <v>0</v>
      </c>
      <c r="BZ365" s="359">
        <f t="shared" si="1086"/>
        <v>0</v>
      </c>
      <c r="CA365" s="359">
        <f t="shared" si="1086"/>
        <v>0</v>
      </c>
      <c r="CB365" s="359">
        <f t="shared" si="1086"/>
        <v>0</v>
      </c>
      <c r="CC365" s="359">
        <f t="shared" si="1086"/>
        <v>0</v>
      </c>
      <c r="CD365" s="359">
        <f t="shared" si="1086"/>
        <v>0</v>
      </c>
      <c r="CE365" s="359">
        <f t="shared" si="1086"/>
        <v>0</v>
      </c>
      <c r="CF365" s="359">
        <f t="shared" si="1086"/>
        <v>0</v>
      </c>
      <c r="CG365" s="359">
        <f t="shared" si="1086"/>
        <v>0</v>
      </c>
      <c r="CH365" s="359">
        <f t="shared" si="1086"/>
        <v>0</v>
      </c>
      <c r="CI365" s="359">
        <f t="shared" si="1086"/>
        <v>0</v>
      </c>
      <c r="CJ365" s="359">
        <f t="shared" si="1086"/>
        <v>0</v>
      </c>
      <c r="CK365" s="359">
        <f t="shared" si="1086"/>
        <v>0</v>
      </c>
      <c r="CL365" s="359">
        <f t="shared" si="1086"/>
        <v>0</v>
      </c>
      <c r="CM365" s="359">
        <f t="shared" si="1086"/>
        <v>0</v>
      </c>
      <c r="CN365" s="359">
        <f t="shared" si="1086"/>
        <v>0</v>
      </c>
      <c r="CO365" s="359">
        <f t="shared" si="1086"/>
        <v>0</v>
      </c>
      <c r="CP365" s="359">
        <f t="shared" si="1086"/>
        <v>0</v>
      </c>
      <c r="CQ365" s="359">
        <f t="shared" si="1086"/>
        <v>0</v>
      </c>
      <c r="CR365" s="359">
        <f t="shared" si="1086"/>
        <v>0</v>
      </c>
      <c r="CS365" s="359">
        <f t="shared" si="1086"/>
        <v>0</v>
      </c>
    </row>
    <row r="366" spans="1:97" s="367" customFormat="1" x14ac:dyDescent="0.35">
      <c r="A366" s="352">
        <f t="shared" ref="A366:C366" si="1087">A332</f>
        <v>0</v>
      </c>
      <c r="B366" s="352" t="str">
        <f t="shared" si="1087"/>
        <v>0 0</v>
      </c>
      <c r="C366" s="359">
        <f t="shared" si="1087"/>
        <v>0</v>
      </c>
      <c r="D366" s="359">
        <f ca="1">IFERROR('JA basår'!AD10+'JA basår'!AD40,0)</f>
        <v>0</v>
      </c>
      <c r="E366" s="359">
        <f t="shared" ref="E366:BP366" ca="1" si="1088">IF(E$297="beräknas ej",0,D366*IF(E$362&gt;$D$357,1,IF(E$362&lt;=$C$357,$C$356,$D$356))*IFERROR(INDEX($B$288:$E$294,MATCH($A366,$A$288:$A$294,0),MATCH(E$362,$B$286:$E$286,1)),0))</f>
        <v>0</v>
      </c>
      <c r="F366" s="359">
        <f t="shared" ca="1" si="1088"/>
        <v>0</v>
      </c>
      <c r="G366" s="359">
        <f t="shared" ca="1" si="1088"/>
        <v>0</v>
      </c>
      <c r="H366" s="359">
        <f t="shared" ca="1" si="1088"/>
        <v>0</v>
      </c>
      <c r="I366" s="359">
        <f t="shared" ca="1" si="1088"/>
        <v>0</v>
      </c>
      <c r="J366" s="359">
        <f t="shared" ca="1" si="1088"/>
        <v>0</v>
      </c>
      <c r="K366" s="359">
        <f t="shared" ca="1" si="1088"/>
        <v>0</v>
      </c>
      <c r="L366" s="359">
        <f t="shared" ca="1" si="1088"/>
        <v>0</v>
      </c>
      <c r="M366" s="359">
        <f t="shared" ca="1" si="1088"/>
        <v>0</v>
      </c>
      <c r="N366" s="359">
        <f t="shared" ca="1" si="1088"/>
        <v>0</v>
      </c>
      <c r="O366" s="359">
        <f t="shared" ca="1" si="1088"/>
        <v>0</v>
      </c>
      <c r="P366" s="359">
        <f t="shared" ca="1" si="1088"/>
        <v>0</v>
      </c>
      <c r="Q366" s="359">
        <f t="shared" ca="1" si="1088"/>
        <v>0</v>
      </c>
      <c r="R366" s="359">
        <f t="shared" ca="1" si="1088"/>
        <v>0</v>
      </c>
      <c r="S366" s="359">
        <f t="shared" ca="1" si="1088"/>
        <v>0</v>
      </c>
      <c r="T366" s="359">
        <f t="shared" ca="1" si="1088"/>
        <v>0</v>
      </c>
      <c r="U366" s="359">
        <f t="shared" ca="1" si="1088"/>
        <v>0</v>
      </c>
      <c r="V366" s="359">
        <f t="shared" ca="1" si="1088"/>
        <v>0</v>
      </c>
      <c r="W366" s="359">
        <f t="shared" ca="1" si="1088"/>
        <v>0</v>
      </c>
      <c r="X366" s="359">
        <f t="shared" ca="1" si="1088"/>
        <v>0</v>
      </c>
      <c r="Y366" s="359">
        <f t="shared" ca="1" si="1088"/>
        <v>0</v>
      </c>
      <c r="Z366" s="359">
        <f t="shared" ca="1" si="1088"/>
        <v>0</v>
      </c>
      <c r="AA366" s="359">
        <f t="shared" ca="1" si="1088"/>
        <v>0</v>
      </c>
      <c r="AB366" s="359">
        <f t="shared" ca="1" si="1088"/>
        <v>0</v>
      </c>
      <c r="AC366" s="359">
        <f t="shared" ca="1" si="1088"/>
        <v>0</v>
      </c>
      <c r="AD366" s="359">
        <f t="shared" ca="1" si="1088"/>
        <v>0</v>
      </c>
      <c r="AE366" s="359">
        <f t="shared" ca="1" si="1088"/>
        <v>0</v>
      </c>
      <c r="AF366" s="359">
        <f t="shared" ca="1" si="1088"/>
        <v>0</v>
      </c>
      <c r="AG366" s="359">
        <f t="shared" ca="1" si="1088"/>
        <v>0</v>
      </c>
      <c r="AH366" s="359">
        <f t="shared" ca="1" si="1088"/>
        <v>0</v>
      </c>
      <c r="AI366" s="359">
        <f t="shared" ca="1" si="1088"/>
        <v>0</v>
      </c>
      <c r="AJ366" s="359">
        <f t="shared" ca="1" si="1088"/>
        <v>0</v>
      </c>
      <c r="AK366" s="359">
        <f t="shared" ca="1" si="1088"/>
        <v>0</v>
      </c>
      <c r="AL366" s="359">
        <f t="shared" ca="1" si="1088"/>
        <v>0</v>
      </c>
      <c r="AM366" s="359">
        <f t="shared" ca="1" si="1088"/>
        <v>0</v>
      </c>
      <c r="AN366" s="359">
        <f t="shared" ca="1" si="1088"/>
        <v>0</v>
      </c>
      <c r="AO366" s="359">
        <f t="shared" ca="1" si="1088"/>
        <v>0</v>
      </c>
      <c r="AP366" s="359">
        <f t="shared" ca="1" si="1088"/>
        <v>0</v>
      </c>
      <c r="AQ366" s="359">
        <f t="shared" ca="1" si="1088"/>
        <v>0</v>
      </c>
      <c r="AR366" s="359">
        <f t="shared" ca="1" si="1088"/>
        <v>0</v>
      </c>
      <c r="AS366" s="359">
        <f t="shared" ca="1" si="1088"/>
        <v>0</v>
      </c>
      <c r="AT366" s="359">
        <f t="shared" ca="1" si="1088"/>
        <v>0</v>
      </c>
      <c r="AU366" s="359">
        <f t="shared" ca="1" si="1088"/>
        <v>0</v>
      </c>
      <c r="AV366" s="359">
        <f t="shared" ca="1" si="1088"/>
        <v>0</v>
      </c>
      <c r="AW366" s="359">
        <f t="shared" ca="1" si="1088"/>
        <v>0</v>
      </c>
      <c r="AX366" s="359">
        <f t="shared" ca="1" si="1088"/>
        <v>0</v>
      </c>
      <c r="AY366" s="359">
        <f t="shared" ca="1" si="1088"/>
        <v>0</v>
      </c>
      <c r="AZ366" s="359">
        <f t="shared" ca="1" si="1088"/>
        <v>0</v>
      </c>
      <c r="BA366" s="359">
        <f t="shared" ca="1" si="1088"/>
        <v>0</v>
      </c>
      <c r="BB366" s="359">
        <f t="shared" ca="1" si="1088"/>
        <v>0</v>
      </c>
      <c r="BC366" s="359">
        <f t="shared" ca="1" si="1088"/>
        <v>0</v>
      </c>
      <c r="BD366" s="359">
        <f t="shared" ca="1" si="1088"/>
        <v>0</v>
      </c>
      <c r="BE366" s="359">
        <f t="shared" ca="1" si="1088"/>
        <v>0</v>
      </c>
      <c r="BF366" s="359">
        <f t="shared" ca="1" si="1088"/>
        <v>0</v>
      </c>
      <c r="BG366" s="359">
        <f t="shared" ca="1" si="1088"/>
        <v>0</v>
      </c>
      <c r="BH366" s="359">
        <f t="shared" ca="1" si="1088"/>
        <v>0</v>
      </c>
      <c r="BI366" s="359">
        <f t="shared" ca="1" si="1088"/>
        <v>0</v>
      </c>
      <c r="BJ366" s="359">
        <f t="shared" ca="1" si="1088"/>
        <v>0</v>
      </c>
      <c r="BK366" s="359">
        <f t="shared" ca="1" si="1088"/>
        <v>0</v>
      </c>
      <c r="BL366" s="359">
        <f t="shared" ca="1" si="1088"/>
        <v>0</v>
      </c>
      <c r="BM366" s="359">
        <f t="shared" ca="1" si="1088"/>
        <v>0</v>
      </c>
      <c r="BN366" s="359">
        <f t="shared" ca="1" si="1088"/>
        <v>0</v>
      </c>
      <c r="BO366" s="359">
        <f t="shared" ca="1" si="1088"/>
        <v>0</v>
      </c>
      <c r="BP366" s="359">
        <f t="shared" ca="1" si="1088"/>
        <v>0</v>
      </c>
      <c r="BQ366" s="359">
        <f t="shared" ref="BQ366:CS366" ca="1" si="1089">IF(BQ$297="beräknas ej",0,BP366*IF(BQ$362&gt;$D$357,1,IF(BQ$362&lt;=$C$357,$C$356,$D$356))*IFERROR(INDEX($B$288:$E$294,MATCH($A366,$A$288:$A$294,0),MATCH(BQ$362,$B$286:$E$286,1)),0))</f>
        <v>0</v>
      </c>
      <c r="BR366" s="359">
        <f t="shared" ca="1" si="1089"/>
        <v>0</v>
      </c>
      <c r="BS366" s="359">
        <f t="shared" ca="1" si="1089"/>
        <v>0</v>
      </c>
      <c r="BT366" s="359">
        <f t="shared" ca="1" si="1089"/>
        <v>0</v>
      </c>
      <c r="BU366" s="359">
        <f t="shared" si="1089"/>
        <v>0</v>
      </c>
      <c r="BV366" s="359">
        <f t="shared" si="1089"/>
        <v>0</v>
      </c>
      <c r="BW366" s="359">
        <f t="shared" si="1089"/>
        <v>0</v>
      </c>
      <c r="BX366" s="359">
        <f t="shared" si="1089"/>
        <v>0</v>
      </c>
      <c r="BY366" s="359">
        <f t="shared" si="1089"/>
        <v>0</v>
      </c>
      <c r="BZ366" s="359">
        <f t="shared" si="1089"/>
        <v>0</v>
      </c>
      <c r="CA366" s="359">
        <f t="shared" si="1089"/>
        <v>0</v>
      </c>
      <c r="CB366" s="359">
        <f t="shared" si="1089"/>
        <v>0</v>
      </c>
      <c r="CC366" s="359">
        <f t="shared" si="1089"/>
        <v>0</v>
      </c>
      <c r="CD366" s="359">
        <f t="shared" si="1089"/>
        <v>0</v>
      </c>
      <c r="CE366" s="359">
        <f t="shared" si="1089"/>
        <v>0</v>
      </c>
      <c r="CF366" s="359">
        <f t="shared" si="1089"/>
        <v>0</v>
      </c>
      <c r="CG366" s="359">
        <f t="shared" si="1089"/>
        <v>0</v>
      </c>
      <c r="CH366" s="359">
        <f t="shared" si="1089"/>
        <v>0</v>
      </c>
      <c r="CI366" s="359">
        <f t="shared" si="1089"/>
        <v>0</v>
      </c>
      <c r="CJ366" s="359">
        <f t="shared" si="1089"/>
        <v>0</v>
      </c>
      <c r="CK366" s="359">
        <f t="shared" si="1089"/>
        <v>0</v>
      </c>
      <c r="CL366" s="359">
        <f t="shared" si="1089"/>
        <v>0</v>
      </c>
      <c r="CM366" s="359">
        <f t="shared" si="1089"/>
        <v>0</v>
      </c>
      <c r="CN366" s="359">
        <f t="shared" si="1089"/>
        <v>0</v>
      </c>
      <c r="CO366" s="359">
        <f t="shared" si="1089"/>
        <v>0</v>
      </c>
      <c r="CP366" s="359">
        <f t="shared" si="1089"/>
        <v>0</v>
      </c>
      <c r="CQ366" s="359">
        <f t="shared" si="1089"/>
        <v>0</v>
      </c>
      <c r="CR366" s="359">
        <f t="shared" si="1089"/>
        <v>0</v>
      </c>
      <c r="CS366" s="359">
        <f t="shared" si="1089"/>
        <v>0</v>
      </c>
    </row>
    <row r="367" spans="1:97" s="367" customFormat="1" x14ac:dyDescent="0.35">
      <c r="A367" s="352">
        <f t="shared" ref="A367:C367" si="1090">A333</f>
        <v>0</v>
      </c>
      <c r="B367" s="352" t="str">
        <f t="shared" si="1090"/>
        <v>0 0</v>
      </c>
      <c r="C367" s="359">
        <f t="shared" si="1090"/>
        <v>0</v>
      </c>
      <c r="D367" s="359">
        <f ca="1">IFERROR('JA basår'!AD11+'JA basår'!AD41,0)</f>
        <v>0</v>
      </c>
      <c r="E367" s="359">
        <f t="shared" ref="E367:BP367" ca="1" si="1091">IF(E$297="beräknas ej",0,D367*IF(E$362&gt;$D$357,1,IF(E$362&lt;=$C$357,$C$356,$D$356))*IFERROR(INDEX($B$288:$E$294,MATCH($A367,$A$288:$A$294,0),MATCH(E$362,$B$286:$E$286,1)),0))</f>
        <v>0</v>
      </c>
      <c r="F367" s="359">
        <f t="shared" ca="1" si="1091"/>
        <v>0</v>
      </c>
      <c r="G367" s="359">
        <f t="shared" ca="1" si="1091"/>
        <v>0</v>
      </c>
      <c r="H367" s="359">
        <f t="shared" ca="1" si="1091"/>
        <v>0</v>
      </c>
      <c r="I367" s="359">
        <f t="shared" ca="1" si="1091"/>
        <v>0</v>
      </c>
      <c r="J367" s="359">
        <f t="shared" ca="1" si="1091"/>
        <v>0</v>
      </c>
      <c r="K367" s="359">
        <f t="shared" ca="1" si="1091"/>
        <v>0</v>
      </c>
      <c r="L367" s="359">
        <f t="shared" ca="1" si="1091"/>
        <v>0</v>
      </c>
      <c r="M367" s="359">
        <f t="shared" ca="1" si="1091"/>
        <v>0</v>
      </c>
      <c r="N367" s="359">
        <f t="shared" ca="1" si="1091"/>
        <v>0</v>
      </c>
      <c r="O367" s="359">
        <f t="shared" ca="1" si="1091"/>
        <v>0</v>
      </c>
      <c r="P367" s="359">
        <f t="shared" ca="1" si="1091"/>
        <v>0</v>
      </c>
      <c r="Q367" s="359">
        <f t="shared" ca="1" si="1091"/>
        <v>0</v>
      </c>
      <c r="R367" s="359">
        <f t="shared" ca="1" si="1091"/>
        <v>0</v>
      </c>
      <c r="S367" s="359">
        <f t="shared" ca="1" si="1091"/>
        <v>0</v>
      </c>
      <c r="T367" s="359">
        <f t="shared" ca="1" si="1091"/>
        <v>0</v>
      </c>
      <c r="U367" s="359">
        <f t="shared" ca="1" si="1091"/>
        <v>0</v>
      </c>
      <c r="V367" s="359">
        <f t="shared" ca="1" si="1091"/>
        <v>0</v>
      </c>
      <c r="W367" s="359">
        <f t="shared" ca="1" si="1091"/>
        <v>0</v>
      </c>
      <c r="X367" s="359">
        <f t="shared" ca="1" si="1091"/>
        <v>0</v>
      </c>
      <c r="Y367" s="359">
        <f t="shared" ca="1" si="1091"/>
        <v>0</v>
      </c>
      <c r="Z367" s="359">
        <f t="shared" ca="1" si="1091"/>
        <v>0</v>
      </c>
      <c r="AA367" s="359">
        <f t="shared" ca="1" si="1091"/>
        <v>0</v>
      </c>
      <c r="AB367" s="359">
        <f t="shared" ca="1" si="1091"/>
        <v>0</v>
      </c>
      <c r="AC367" s="359">
        <f t="shared" ca="1" si="1091"/>
        <v>0</v>
      </c>
      <c r="AD367" s="359">
        <f t="shared" ca="1" si="1091"/>
        <v>0</v>
      </c>
      <c r="AE367" s="359">
        <f t="shared" ca="1" si="1091"/>
        <v>0</v>
      </c>
      <c r="AF367" s="359">
        <f t="shared" ca="1" si="1091"/>
        <v>0</v>
      </c>
      <c r="AG367" s="359">
        <f t="shared" ca="1" si="1091"/>
        <v>0</v>
      </c>
      <c r="AH367" s="359">
        <f t="shared" ca="1" si="1091"/>
        <v>0</v>
      </c>
      <c r="AI367" s="359">
        <f t="shared" ca="1" si="1091"/>
        <v>0</v>
      </c>
      <c r="AJ367" s="359">
        <f t="shared" ca="1" si="1091"/>
        <v>0</v>
      </c>
      <c r="AK367" s="359">
        <f t="shared" ca="1" si="1091"/>
        <v>0</v>
      </c>
      <c r="AL367" s="359">
        <f t="shared" ca="1" si="1091"/>
        <v>0</v>
      </c>
      <c r="AM367" s="359">
        <f t="shared" ca="1" si="1091"/>
        <v>0</v>
      </c>
      <c r="AN367" s="359">
        <f t="shared" ca="1" si="1091"/>
        <v>0</v>
      </c>
      <c r="AO367" s="359">
        <f t="shared" ca="1" si="1091"/>
        <v>0</v>
      </c>
      <c r="AP367" s="359">
        <f t="shared" ca="1" si="1091"/>
        <v>0</v>
      </c>
      <c r="AQ367" s="359">
        <f t="shared" ca="1" si="1091"/>
        <v>0</v>
      </c>
      <c r="AR367" s="359">
        <f t="shared" ca="1" si="1091"/>
        <v>0</v>
      </c>
      <c r="AS367" s="359">
        <f t="shared" ca="1" si="1091"/>
        <v>0</v>
      </c>
      <c r="AT367" s="359">
        <f t="shared" ca="1" si="1091"/>
        <v>0</v>
      </c>
      <c r="AU367" s="359">
        <f t="shared" ca="1" si="1091"/>
        <v>0</v>
      </c>
      <c r="AV367" s="359">
        <f t="shared" ca="1" si="1091"/>
        <v>0</v>
      </c>
      <c r="AW367" s="359">
        <f t="shared" ca="1" si="1091"/>
        <v>0</v>
      </c>
      <c r="AX367" s="359">
        <f t="shared" ca="1" si="1091"/>
        <v>0</v>
      </c>
      <c r="AY367" s="359">
        <f t="shared" ca="1" si="1091"/>
        <v>0</v>
      </c>
      <c r="AZ367" s="359">
        <f t="shared" ca="1" si="1091"/>
        <v>0</v>
      </c>
      <c r="BA367" s="359">
        <f t="shared" ca="1" si="1091"/>
        <v>0</v>
      </c>
      <c r="BB367" s="359">
        <f t="shared" ca="1" si="1091"/>
        <v>0</v>
      </c>
      <c r="BC367" s="359">
        <f t="shared" ca="1" si="1091"/>
        <v>0</v>
      </c>
      <c r="BD367" s="359">
        <f t="shared" ca="1" si="1091"/>
        <v>0</v>
      </c>
      <c r="BE367" s="359">
        <f t="shared" ca="1" si="1091"/>
        <v>0</v>
      </c>
      <c r="BF367" s="359">
        <f t="shared" ca="1" si="1091"/>
        <v>0</v>
      </c>
      <c r="BG367" s="359">
        <f t="shared" ca="1" si="1091"/>
        <v>0</v>
      </c>
      <c r="BH367" s="359">
        <f t="shared" ca="1" si="1091"/>
        <v>0</v>
      </c>
      <c r="BI367" s="359">
        <f t="shared" ca="1" si="1091"/>
        <v>0</v>
      </c>
      <c r="BJ367" s="359">
        <f t="shared" ca="1" si="1091"/>
        <v>0</v>
      </c>
      <c r="BK367" s="359">
        <f t="shared" ca="1" si="1091"/>
        <v>0</v>
      </c>
      <c r="BL367" s="359">
        <f t="shared" ca="1" si="1091"/>
        <v>0</v>
      </c>
      <c r="BM367" s="359">
        <f t="shared" ca="1" si="1091"/>
        <v>0</v>
      </c>
      <c r="BN367" s="359">
        <f t="shared" ca="1" si="1091"/>
        <v>0</v>
      </c>
      <c r="BO367" s="359">
        <f t="shared" ca="1" si="1091"/>
        <v>0</v>
      </c>
      <c r="BP367" s="359">
        <f t="shared" ca="1" si="1091"/>
        <v>0</v>
      </c>
      <c r="BQ367" s="359">
        <f t="shared" ref="BQ367:CS367" ca="1" si="1092">IF(BQ$297="beräknas ej",0,BP367*IF(BQ$362&gt;$D$357,1,IF(BQ$362&lt;=$C$357,$C$356,$D$356))*IFERROR(INDEX($B$288:$E$294,MATCH($A367,$A$288:$A$294,0),MATCH(BQ$362,$B$286:$E$286,1)),0))</f>
        <v>0</v>
      </c>
      <c r="BR367" s="359">
        <f t="shared" ca="1" si="1092"/>
        <v>0</v>
      </c>
      <c r="BS367" s="359">
        <f t="shared" ca="1" si="1092"/>
        <v>0</v>
      </c>
      <c r="BT367" s="359">
        <f t="shared" ca="1" si="1092"/>
        <v>0</v>
      </c>
      <c r="BU367" s="359">
        <f t="shared" si="1092"/>
        <v>0</v>
      </c>
      <c r="BV367" s="359">
        <f t="shared" si="1092"/>
        <v>0</v>
      </c>
      <c r="BW367" s="359">
        <f t="shared" si="1092"/>
        <v>0</v>
      </c>
      <c r="BX367" s="359">
        <f t="shared" si="1092"/>
        <v>0</v>
      </c>
      <c r="BY367" s="359">
        <f t="shared" si="1092"/>
        <v>0</v>
      </c>
      <c r="BZ367" s="359">
        <f t="shared" si="1092"/>
        <v>0</v>
      </c>
      <c r="CA367" s="359">
        <f t="shared" si="1092"/>
        <v>0</v>
      </c>
      <c r="CB367" s="359">
        <f t="shared" si="1092"/>
        <v>0</v>
      </c>
      <c r="CC367" s="359">
        <f t="shared" si="1092"/>
        <v>0</v>
      </c>
      <c r="CD367" s="359">
        <f t="shared" si="1092"/>
        <v>0</v>
      </c>
      <c r="CE367" s="359">
        <f t="shared" si="1092"/>
        <v>0</v>
      </c>
      <c r="CF367" s="359">
        <f t="shared" si="1092"/>
        <v>0</v>
      </c>
      <c r="CG367" s="359">
        <f t="shared" si="1092"/>
        <v>0</v>
      </c>
      <c r="CH367" s="359">
        <f t="shared" si="1092"/>
        <v>0</v>
      </c>
      <c r="CI367" s="359">
        <f t="shared" si="1092"/>
        <v>0</v>
      </c>
      <c r="CJ367" s="359">
        <f t="shared" si="1092"/>
        <v>0</v>
      </c>
      <c r="CK367" s="359">
        <f t="shared" si="1092"/>
        <v>0</v>
      </c>
      <c r="CL367" s="359">
        <f t="shared" si="1092"/>
        <v>0</v>
      </c>
      <c r="CM367" s="359">
        <f t="shared" si="1092"/>
        <v>0</v>
      </c>
      <c r="CN367" s="359">
        <f t="shared" si="1092"/>
        <v>0</v>
      </c>
      <c r="CO367" s="359">
        <f t="shared" si="1092"/>
        <v>0</v>
      </c>
      <c r="CP367" s="359">
        <f t="shared" si="1092"/>
        <v>0</v>
      </c>
      <c r="CQ367" s="359">
        <f t="shared" si="1092"/>
        <v>0</v>
      </c>
      <c r="CR367" s="359">
        <f t="shared" si="1092"/>
        <v>0</v>
      </c>
      <c r="CS367" s="359">
        <f t="shared" si="1092"/>
        <v>0</v>
      </c>
    </row>
    <row r="368" spans="1:97" s="367" customFormat="1" x14ac:dyDescent="0.35">
      <c r="A368" s="352">
        <f t="shared" ref="A368:C368" si="1093">A334</f>
        <v>0</v>
      </c>
      <c r="B368" s="352" t="str">
        <f t="shared" si="1093"/>
        <v>0 0</v>
      </c>
      <c r="C368" s="359">
        <f t="shared" si="1093"/>
        <v>0</v>
      </c>
      <c r="D368" s="359">
        <f ca="1">IFERROR('JA basår'!AD12+'JA basår'!AD42,0)</f>
        <v>0</v>
      </c>
      <c r="E368" s="359">
        <f t="shared" ref="E368:BP368" ca="1" si="1094">IF(E$297="beräknas ej",0,D368*IF(E$362&gt;$D$357,1,IF(E$362&lt;=$C$357,$C$356,$D$356))*IFERROR(INDEX($B$288:$E$294,MATCH($A368,$A$288:$A$294,0),MATCH(E$362,$B$286:$E$286,1)),0))</f>
        <v>0</v>
      </c>
      <c r="F368" s="359">
        <f t="shared" ca="1" si="1094"/>
        <v>0</v>
      </c>
      <c r="G368" s="359">
        <f t="shared" ca="1" si="1094"/>
        <v>0</v>
      </c>
      <c r="H368" s="359">
        <f t="shared" ca="1" si="1094"/>
        <v>0</v>
      </c>
      <c r="I368" s="359">
        <f t="shared" ca="1" si="1094"/>
        <v>0</v>
      </c>
      <c r="J368" s="359">
        <f t="shared" ca="1" si="1094"/>
        <v>0</v>
      </c>
      <c r="K368" s="359">
        <f t="shared" ca="1" si="1094"/>
        <v>0</v>
      </c>
      <c r="L368" s="359">
        <f t="shared" ca="1" si="1094"/>
        <v>0</v>
      </c>
      <c r="M368" s="359">
        <f t="shared" ca="1" si="1094"/>
        <v>0</v>
      </c>
      <c r="N368" s="359">
        <f t="shared" ca="1" si="1094"/>
        <v>0</v>
      </c>
      <c r="O368" s="359">
        <f t="shared" ca="1" si="1094"/>
        <v>0</v>
      </c>
      <c r="P368" s="359">
        <f t="shared" ca="1" si="1094"/>
        <v>0</v>
      </c>
      <c r="Q368" s="359">
        <f t="shared" ca="1" si="1094"/>
        <v>0</v>
      </c>
      <c r="R368" s="359">
        <f t="shared" ca="1" si="1094"/>
        <v>0</v>
      </c>
      <c r="S368" s="359">
        <f t="shared" ca="1" si="1094"/>
        <v>0</v>
      </c>
      <c r="T368" s="359">
        <f t="shared" ca="1" si="1094"/>
        <v>0</v>
      </c>
      <c r="U368" s="359">
        <f t="shared" ca="1" si="1094"/>
        <v>0</v>
      </c>
      <c r="V368" s="359">
        <f t="shared" ca="1" si="1094"/>
        <v>0</v>
      </c>
      <c r="W368" s="359">
        <f t="shared" ca="1" si="1094"/>
        <v>0</v>
      </c>
      <c r="X368" s="359">
        <f t="shared" ca="1" si="1094"/>
        <v>0</v>
      </c>
      <c r="Y368" s="359">
        <f t="shared" ca="1" si="1094"/>
        <v>0</v>
      </c>
      <c r="Z368" s="359">
        <f t="shared" ca="1" si="1094"/>
        <v>0</v>
      </c>
      <c r="AA368" s="359">
        <f t="shared" ca="1" si="1094"/>
        <v>0</v>
      </c>
      <c r="AB368" s="359">
        <f t="shared" ca="1" si="1094"/>
        <v>0</v>
      </c>
      <c r="AC368" s="359">
        <f t="shared" ca="1" si="1094"/>
        <v>0</v>
      </c>
      <c r="AD368" s="359">
        <f t="shared" ca="1" si="1094"/>
        <v>0</v>
      </c>
      <c r="AE368" s="359">
        <f t="shared" ca="1" si="1094"/>
        <v>0</v>
      </c>
      <c r="AF368" s="359">
        <f t="shared" ca="1" si="1094"/>
        <v>0</v>
      </c>
      <c r="AG368" s="359">
        <f t="shared" ca="1" si="1094"/>
        <v>0</v>
      </c>
      <c r="AH368" s="359">
        <f t="shared" ca="1" si="1094"/>
        <v>0</v>
      </c>
      <c r="AI368" s="359">
        <f t="shared" ca="1" si="1094"/>
        <v>0</v>
      </c>
      <c r="AJ368" s="359">
        <f t="shared" ca="1" si="1094"/>
        <v>0</v>
      </c>
      <c r="AK368" s="359">
        <f t="shared" ca="1" si="1094"/>
        <v>0</v>
      </c>
      <c r="AL368" s="359">
        <f t="shared" ca="1" si="1094"/>
        <v>0</v>
      </c>
      <c r="AM368" s="359">
        <f t="shared" ca="1" si="1094"/>
        <v>0</v>
      </c>
      <c r="AN368" s="359">
        <f t="shared" ca="1" si="1094"/>
        <v>0</v>
      </c>
      <c r="AO368" s="359">
        <f t="shared" ca="1" si="1094"/>
        <v>0</v>
      </c>
      <c r="AP368" s="359">
        <f t="shared" ca="1" si="1094"/>
        <v>0</v>
      </c>
      <c r="AQ368" s="359">
        <f t="shared" ca="1" si="1094"/>
        <v>0</v>
      </c>
      <c r="AR368" s="359">
        <f t="shared" ca="1" si="1094"/>
        <v>0</v>
      </c>
      <c r="AS368" s="359">
        <f t="shared" ca="1" si="1094"/>
        <v>0</v>
      </c>
      <c r="AT368" s="359">
        <f t="shared" ca="1" si="1094"/>
        <v>0</v>
      </c>
      <c r="AU368" s="359">
        <f t="shared" ca="1" si="1094"/>
        <v>0</v>
      </c>
      <c r="AV368" s="359">
        <f t="shared" ca="1" si="1094"/>
        <v>0</v>
      </c>
      <c r="AW368" s="359">
        <f t="shared" ca="1" si="1094"/>
        <v>0</v>
      </c>
      <c r="AX368" s="359">
        <f t="shared" ca="1" si="1094"/>
        <v>0</v>
      </c>
      <c r="AY368" s="359">
        <f t="shared" ca="1" si="1094"/>
        <v>0</v>
      </c>
      <c r="AZ368" s="359">
        <f t="shared" ca="1" si="1094"/>
        <v>0</v>
      </c>
      <c r="BA368" s="359">
        <f t="shared" ca="1" si="1094"/>
        <v>0</v>
      </c>
      <c r="BB368" s="359">
        <f t="shared" ca="1" si="1094"/>
        <v>0</v>
      </c>
      <c r="BC368" s="359">
        <f t="shared" ca="1" si="1094"/>
        <v>0</v>
      </c>
      <c r="BD368" s="359">
        <f t="shared" ca="1" si="1094"/>
        <v>0</v>
      </c>
      <c r="BE368" s="359">
        <f t="shared" ca="1" si="1094"/>
        <v>0</v>
      </c>
      <c r="BF368" s="359">
        <f t="shared" ca="1" si="1094"/>
        <v>0</v>
      </c>
      <c r="BG368" s="359">
        <f t="shared" ca="1" si="1094"/>
        <v>0</v>
      </c>
      <c r="BH368" s="359">
        <f t="shared" ca="1" si="1094"/>
        <v>0</v>
      </c>
      <c r="BI368" s="359">
        <f t="shared" ca="1" si="1094"/>
        <v>0</v>
      </c>
      <c r="BJ368" s="359">
        <f t="shared" ca="1" si="1094"/>
        <v>0</v>
      </c>
      <c r="BK368" s="359">
        <f t="shared" ca="1" si="1094"/>
        <v>0</v>
      </c>
      <c r="BL368" s="359">
        <f t="shared" ca="1" si="1094"/>
        <v>0</v>
      </c>
      <c r="BM368" s="359">
        <f t="shared" ca="1" si="1094"/>
        <v>0</v>
      </c>
      <c r="BN368" s="359">
        <f t="shared" ca="1" si="1094"/>
        <v>0</v>
      </c>
      <c r="BO368" s="359">
        <f t="shared" ca="1" si="1094"/>
        <v>0</v>
      </c>
      <c r="BP368" s="359">
        <f t="shared" ca="1" si="1094"/>
        <v>0</v>
      </c>
      <c r="BQ368" s="359">
        <f t="shared" ref="BQ368:CS368" ca="1" si="1095">IF(BQ$297="beräknas ej",0,BP368*IF(BQ$362&gt;$D$357,1,IF(BQ$362&lt;=$C$357,$C$356,$D$356))*IFERROR(INDEX($B$288:$E$294,MATCH($A368,$A$288:$A$294,0),MATCH(BQ$362,$B$286:$E$286,1)),0))</f>
        <v>0</v>
      </c>
      <c r="BR368" s="359">
        <f t="shared" ca="1" si="1095"/>
        <v>0</v>
      </c>
      <c r="BS368" s="359">
        <f t="shared" ca="1" si="1095"/>
        <v>0</v>
      </c>
      <c r="BT368" s="359">
        <f t="shared" ca="1" si="1095"/>
        <v>0</v>
      </c>
      <c r="BU368" s="359">
        <f t="shared" si="1095"/>
        <v>0</v>
      </c>
      <c r="BV368" s="359">
        <f t="shared" si="1095"/>
        <v>0</v>
      </c>
      <c r="BW368" s="359">
        <f t="shared" si="1095"/>
        <v>0</v>
      </c>
      <c r="BX368" s="359">
        <f t="shared" si="1095"/>
        <v>0</v>
      </c>
      <c r="BY368" s="359">
        <f t="shared" si="1095"/>
        <v>0</v>
      </c>
      <c r="BZ368" s="359">
        <f t="shared" si="1095"/>
        <v>0</v>
      </c>
      <c r="CA368" s="359">
        <f t="shared" si="1095"/>
        <v>0</v>
      </c>
      <c r="CB368" s="359">
        <f t="shared" si="1095"/>
        <v>0</v>
      </c>
      <c r="CC368" s="359">
        <f t="shared" si="1095"/>
        <v>0</v>
      </c>
      <c r="CD368" s="359">
        <f t="shared" si="1095"/>
        <v>0</v>
      </c>
      <c r="CE368" s="359">
        <f t="shared" si="1095"/>
        <v>0</v>
      </c>
      <c r="CF368" s="359">
        <f t="shared" si="1095"/>
        <v>0</v>
      </c>
      <c r="CG368" s="359">
        <f t="shared" si="1095"/>
        <v>0</v>
      </c>
      <c r="CH368" s="359">
        <f t="shared" si="1095"/>
        <v>0</v>
      </c>
      <c r="CI368" s="359">
        <f t="shared" si="1095"/>
        <v>0</v>
      </c>
      <c r="CJ368" s="359">
        <f t="shared" si="1095"/>
        <v>0</v>
      </c>
      <c r="CK368" s="359">
        <f t="shared" si="1095"/>
        <v>0</v>
      </c>
      <c r="CL368" s="359">
        <f t="shared" si="1095"/>
        <v>0</v>
      </c>
      <c r="CM368" s="359">
        <f t="shared" si="1095"/>
        <v>0</v>
      </c>
      <c r="CN368" s="359">
        <f t="shared" si="1095"/>
        <v>0</v>
      </c>
      <c r="CO368" s="359">
        <f t="shared" si="1095"/>
        <v>0</v>
      </c>
      <c r="CP368" s="359">
        <f t="shared" si="1095"/>
        <v>0</v>
      </c>
      <c r="CQ368" s="359">
        <f t="shared" si="1095"/>
        <v>0</v>
      </c>
      <c r="CR368" s="359">
        <f t="shared" si="1095"/>
        <v>0</v>
      </c>
      <c r="CS368" s="359">
        <f t="shared" si="1095"/>
        <v>0</v>
      </c>
    </row>
    <row r="369" spans="1:97" s="367" customFormat="1" x14ac:dyDescent="0.35">
      <c r="A369" s="352">
        <f t="shared" ref="A369:C369" si="1096">A335</f>
        <v>0</v>
      </c>
      <c r="B369" s="352" t="str">
        <f t="shared" si="1096"/>
        <v>0 0</v>
      </c>
      <c r="C369" s="359">
        <f t="shared" si="1096"/>
        <v>0</v>
      </c>
      <c r="D369" s="359">
        <f ca="1">IFERROR('JA basår'!AD13+'JA basår'!AD43,0)</f>
        <v>0</v>
      </c>
      <c r="E369" s="359">
        <f t="shared" ref="E369:BP369" ca="1" si="1097">IF(E$297="beräknas ej",0,D369*IF(E$362&gt;$D$357,1,IF(E$362&lt;=$C$357,$C$356,$D$356))*IFERROR(INDEX($B$288:$E$294,MATCH($A369,$A$288:$A$294,0),MATCH(E$362,$B$286:$E$286,1)),0))</f>
        <v>0</v>
      </c>
      <c r="F369" s="359">
        <f t="shared" ca="1" si="1097"/>
        <v>0</v>
      </c>
      <c r="G369" s="359">
        <f t="shared" ca="1" si="1097"/>
        <v>0</v>
      </c>
      <c r="H369" s="359">
        <f t="shared" ca="1" si="1097"/>
        <v>0</v>
      </c>
      <c r="I369" s="359">
        <f t="shared" ca="1" si="1097"/>
        <v>0</v>
      </c>
      <c r="J369" s="359">
        <f t="shared" ca="1" si="1097"/>
        <v>0</v>
      </c>
      <c r="K369" s="359">
        <f t="shared" ca="1" si="1097"/>
        <v>0</v>
      </c>
      <c r="L369" s="359">
        <f t="shared" ca="1" si="1097"/>
        <v>0</v>
      </c>
      <c r="M369" s="359">
        <f t="shared" ca="1" si="1097"/>
        <v>0</v>
      </c>
      <c r="N369" s="359">
        <f t="shared" ca="1" si="1097"/>
        <v>0</v>
      </c>
      <c r="O369" s="359">
        <f t="shared" ca="1" si="1097"/>
        <v>0</v>
      </c>
      <c r="P369" s="359">
        <f t="shared" ca="1" si="1097"/>
        <v>0</v>
      </c>
      <c r="Q369" s="359">
        <f t="shared" ca="1" si="1097"/>
        <v>0</v>
      </c>
      <c r="R369" s="359">
        <f t="shared" ca="1" si="1097"/>
        <v>0</v>
      </c>
      <c r="S369" s="359">
        <f t="shared" ca="1" si="1097"/>
        <v>0</v>
      </c>
      <c r="T369" s="359">
        <f t="shared" ca="1" si="1097"/>
        <v>0</v>
      </c>
      <c r="U369" s="359">
        <f t="shared" ca="1" si="1097"/>
        <v>0</v>
      </c>
      <c r="V369" s="359">
        <f t="shared" ca="1" si="1097"/>
        <v>0</v>
      </c>
      <c r="W369" s="359">
        <f t="shared" ca="1" si="1097"/>
        <v>0</v>
      </c>
      <c r="X369" s="359">
        <f t="shared" ca="1" si="1097"/>
        <v>0</v>
      </c>
      <c r="Y369" s="359">
        <f t="shared" ca="1" si="1097"/>
        <v>0</v>
      </c>
      <c r="Z369" s="359">
        <f t="shared" ca="1" si="1097"/>
        <v>0</v>
      </c>
      <c r="AA369" s="359">
        <f t="shared" ca="1" si="1097"/>
        <v>0</v>
      </c>
      <c r="AB369" s="359">
        <f t="shared" ca="1" si="1097"/>
        <v>0</v>
      </c>
      <c r="AC369" s="359">
        <f t="shared" ca="1" si="1097"/>
        <v>0</v>
      </c>
      <c r="AD369" s="359">
        <f t="shared" ca="1" si="1097"/>
        <v>0</v>
      </c>
      <c r="AE369" s="359">
        <f t="shared" ca="1" si="1097"/>
        <v>0</v>
      </c>
      <c r="AF369" s="359">
        <f t="shared" ca="1" si="1097"/>
        <v>0</v>
      </c>
      <c r="AG369" s="359">
        <f t="shared" ca="1" si="1097"/>
        <v>0</v>
      </c>
      <c r="AH369" s="359">
        <f t="shared" ca="1" si="1097"/>
        <v>0</v>
      </c>
      <c r="AI369" s="359">
        <f t="shared" ca="1" si="1097"/>
        <v>0</v>
      </c>
      <c r="AJ369" s="359">
        <f t="shared" ca="1" si="1097"/>
        <v>0</v>
      </c>
      <c r="AK369" s="359">
        <f t="shared" ca="1" si="1097"/>
        <v>0</v>
      </c>
      <c r="AL369" s="359">
        <f t="shared" ca="1" si="1097"/>
        <v>0</v>
      </c>
      <c r="AM369" s="359">
        <f t="shared" ca="1" si="1097"/>
        <v>0</v>
      </c>
      <c r="AN369" s="359">
        <f t="shared" ca="1" si="1097"/>
        <v>0</v>
      </c>
      <c r="AO369" s="359">
        <f t="shared" ca="1" si="1097"/>
        <v>0</v>
      </c>
      <c r="AP369" s="359">
        <f t="shared" ca="1" si="1097"/>
        <v>0</v>
      </c>
      <c r="AQ369" s="359">
        <f t="shared" ca="1" si="1097"/>
        <v>0</v>
      </c>
      <c r="AR369" s="359">
        <f t="shared" ca="1" si="1097"/>
        <v>0</v>
      </c>
      <c r="AS369" s="359">
        <f t="shared" ca="1" si="1097"/>
        <v>0</v>
      </c>
      <c r="AT369" s="359">
        <f t="shared" ca="1" si="1097"/>
        <v>0</v>
      </c>
      <c r="AU369" s="359">
        <f t="shared" ca="1" si="1097"/>
        <v>0</v>
      </c>
      <c r="AV369" s="359">
        <f t="shared" ca="1" si="1097"/>
        <v>0</v>
      </c>
      <c r="AW369" s="359">
        <f t="shared" ca="1" si="1097"/>
        <v>0</v>
      </c>
      <c r="AX369" s="359">
        <f t="shared" ca="1" si="1097"/>
        <v>0</v>
      </c>
      <c r="AY369" s="359">
        <f t="shared" ca="1" si="1097"/>
        <v>0</v>
      </c>
      <c r="AZ369" s="359">
        <f t="shared" ca="1" si="1097"/>
        <v>0</v>
      </c>
      <c r="BA369" s="359">
        <f t="shared" ca="1" si="1097"/>
        <v>0</v>
      </c>
      <c r="BB369" s="359">
        <f t="shared" ca="1" si="1097"/>
        <v>0</v>
      </c>
      <c r="BC369" s="359">
        <f t="shared" ca="1" si="1097"/>
        <v>0</v>
      </c>
      <c r="BD369" s="359">
        <f t="shared" ca="1" si="1097"/>
        <v>0</v>
      </c>
      <c r="BE369" s="359">
        <f t="shared" ca="1" si="1097"/>
        <v>0</v>
      </c>
      <c r="BF369" s="359">
        <f t="shared" ca="1" si="1097"/>
        <v>0</v>
      </c>
      <c r="BG369" s="359">
        <f t="shared" ca="1" si="1097"/>
        <v>0</v>
      </c>
      <c r="BH369" s="359">
        <f t="shared" ca="1" si="1097"/>
        <v>0</v>
      </c>
      <c r="BI369" s="359">
        <f t="shared" ca="1" si="1097"/>
        <v>0</v>
      </c>
      <c r="BJ369" s="359">
        <f t="shared" ca="1" si="1097"/>
        <v>0</v>
      </c>
      <c r="BK369" s="359">
        <f t="shared" ca="1" si="1097"/>
        <v>0</v>
      </c>
      <c r="BL369" s="359">
        <f t="shared" ca="1" si="1097"/>
        <v>0</v>
      </c>
      <c r="BM369" s="359">
        <f t="shared" ca="1" si="1097"/>
        <v>0</v>
      </c>
      <c r="BN369" s="359">
        <f t="shared" ca="1" si="1097"/>
        <v>0</v>
      </c>
      <c r="BO369" s="359">
        <f t="shared" ca="1" si="1097"/>
        <v>0</v>
      </c>
      <c r="BP369" s="359">
        <f t="shared" ca="1" si="1097"/>
        <v>0</v>
      </c>
      <c r="BQ369" s="359">
        <f t="shared" ref="BQ369:CS369" ca="1" si="1098">IF(BQ$297="beräknas ej",0,BP369*IF(BQ$362&gt;$D$357,1,IF(BQ$362&lt;=$C$357,$C$356,$D$356))*IFERROR(INDEX($B$288:$E$294,MATCH($A369,$A$288:$A$294,0),MATCH(BQ$362,$B$286:$E$286,1)),0))</f>
        <v>0</v>
      </c>
      <c r="BR369" s="359">
        <f t="shared" ca="1" si="1098"/>
        <v>0</v>
      </c>
      <c r="BS369" s="359">
        <f t="shared" ca="1" si="1098"/>
        <v>0</v>
      </c>
      <c r="BT369" s="359">
        <f t="shared" ca="1" si="1098"/>
        <v>0</v>
      </c>
      <c r="BU369" s="359">
        <f t="shared" si="1098"/>
        <v>0</v>
      </c>
      <c r="BV369" s="359">
        <f t="shared" si="1098"/>
        <v>0</v>
      </c>
      <c r="BW369" s="359">
        <f t="shared" si="1098"/>
        <v>0</v>
      </c>
      <c r="BX369" s="359">
        <f t="shared" si="1098"/>
        <v>0</v>
      </c>
      <c r="BY369" s="359">
        <f t="shared" si="1098"/>
        <v>0</v>
      </c>
      <c r="BZ369" s="359">
        <f t="shared" si="1098"/>
        <v>0</v>
      </c>
      <c r="CA369" s="359">
        <f t="shared" si="1098"/>
        <v>0</v>
      </c>
      <c r="CB369" s="359">
        <f t="shared" si="1098"/>
        <v>0</v>
      </c>
      <c r="CC369" s="359">
        <f t="shared" si="1098"/>
        <v>0</v>
      </c>
      <c r="CD369" s="359">
        <f t="shared" si="1098"/>
        <v>0</v>
      </c>
      <c r="CE369" s="359">
        <f t="shared" si="1098"/>
        <v>0</v>
      </c>
      <c r="CF369" s="359">
        <f t="shared" si="1098"/>
        <v>0</v>
      </c>
      <c r="CG369" s="359">
        <f t="shared" si="1098"/>
        <v>0</v>
      </c>
      <c r="CH369" s="359">
        <f t="shared" si="1098"/>
        <v>0</v>
      </c>
      <c r="CI369" s="359">
        <f t="shared" si="1098"/>
        <v>0</v>
      </c>
      <c r="CJ369" s="359">
        <f t="shared" si="1098"/>
        <v>0</v>
      </c>
      <c r="CK369" s="359">
        <f t="shared" si="1098"/>
        <v>0</v>
      </c>
      <c r="CL369" s="359">
        <f t="shared" si="1098"/>
        <v>0</v>
      </c>
      <c r="CM369" s="359">
        <f t="shared" si="1098"/>
        <v>0</v>
      </c>
      <c r="CN369" s="359">
        <f t="shared" si="1098"/>
        <v>0</v>
      </c>
      <c r="CO369" s="359">
        <f t="shared" si="1098"/>
        <v>0</v>
      </c>
      <c r="CP369" s="359">
        <f t="shared" si="1098"/>
        <v>0</v>
      </c>
      <c r="CQ369" s="359">
        <f t="shared" si="1098"/>
        <v>0</v>
      </c>
      <c r="CR369" s="359">
        <f t="shared" si="1098"/>
        <v>0</v>
      </c>
      <c r="CS369" s="359">
        <f t="shared" si="1098"/>
        <v>0</v>
      </c>
    </row>
    <row r="370" spans="1:97" s="367" customFormat="1" x14ac:dyDescent="0.35">
      <c r="A370" s="352">
        <f t="shared" ref="A370:C370" si="1099">A336</f>
        <v>0</v>
      </c>
      <c r="B370" s="352" t="str">
        <f t="shared" si="1099"/>
        <v>0 0</v>
      </c>
      <c r="C370" s="359">
        <f t="shared" si="1099"/>
        <v>0</v>
      </c>
      <c r="D370" s="359">
        <f ca="1">IFERROR('JA basår'!AD14+'JA basår'!AD44,0)</f>
        <v>0</v>
      </c>
      <c r="E370" s="359">
        <f t="shared" ref="E370:BP370" ca="1" si="1100">IF(E$297="beräknas ej",0,D370*IF(E$362&gt;$D$357,1,IF(E$362&lt;=$C$357,$C$356,$D$356))*IFERROR(INDEX($B$288:$E$294,MATCH($A370,$A$288:$A$294,0),MATCH(E$362,$B$286:$E$286,1)),0))</f>
        <v>0</v>
      </c>
      <c r="F370" s="359">
        <f t="shared" ca="1" si="1100"/>
        <v>0</v>
      </c>
      <c r="G370" s="359">
        <f t="shared" ca="1" si="1100"/>
        <v>0</v>
      </c>
      <c r="H370" s="359">
        <f t="shared" ca="1" si="1100"/>
        <v>0</v>
      </c>
      <c r="I370" s="359">
        <f t="shared" ca="1" si="1100"/>
        <v>0</v>
      </c>
      <c r="J370" s="359">
        <f t="shared" ca="1" si="1100"/>
        <v>0</v>
      </c>
      <c r="K370" s="359">
        <f t="shared" ca="1" si="1100"/>
        <v>0</v>
      </c>
      <c r="L370" s="359">
        <f t="shared" ca="1" si="1100"/>
        <v>0</v>
      </c>
      <c r="M370" s="359">
        <f t="shared" ca="1" si="1100"/>
        <v>0</v>
      </c>
      <c r="N370" s="359">
        <f t="shared" ca="1" si="1100"/>
        <v>0</v>
      </c>
      <c r="O370" s="359">
        <f t="shared" ca="1" si="1100"/>
        <v>0</v>
      </c>
      <c r="P370" s="359">
        <f t="shared" ca="1" si="1100"/>
        <v>0</v>
      </c>
      <c r="Q370" s="359">
        <f t="shared" ca="1" si="1100"/>
        <v>0</v>
      </c>
      <c r="R370" s="359">
        <f t="shared" ca="1" si="1100"/>
        <v>0</v>
      </c>
      <c r="S370" s="359">
        <f t="shared" ca="1" si="1100"/>
        <v>0</v>
      </c>
      <c r="T370" s="359">
        <f t="shared" ca="1" si="1100"/>
        <v>0</v>
      </c>
      <c r="U370" s="359">
        <f t="shared" ca="1" si="1100"/>
        <v>0</v>
      </c>
      <c r="V370" s="359">
        <f t="shared" ca="1" si="1100"/>
        <v>0</v>
      </c>
      <c r="W370" s="359">
        <f t="shared" ca="1" si="1100"/>
        <v>0</v>
      </c>
      <c r="X370" s="359">
        <f t="shared" ca="1" si="1100"/>
        <v>0</v>
      </c>
      <c r="Y370" s="359">
        <f t="shared" ca="1" si="1100"/>
        <v>0</v>
      </c>
      <c r="Z370" s="359">
        <f t="shared" ca="1" si="1100"/>
        <v>0</v>
      </c>
      <c r="AA370" s="359">
        <f t="shared" ca="1" si="1100"/>
        <v>0</v>
      </c>
      <c r="AB370" s="359">
        <f t="shared" ca="1" si="1100"/>
        <v>0</v>
      </c>
      <c r="AC370" s="359">
        <f t="shared" ca="1" si="1100"/>
        <v>0</v>
      </c>
      <c r="AD370" s="359">
        <f t="shared" ca="1" si="1100"/>
        <v>0</v>
      </c>
      <c r="AE370" s="359">
        <f t="shared" ca="1" si="1100"/>
        <v>0</v>
      </c>
      <c r="AF370" s="359">
        <f t="shared" ca="1" si="1100"/>
        <v>0</v>
      </c>
      <c r="AG370" s="359">
        <f t="shared" ca="1" si="1100"/>
        <v>0</v>
      </c>
      <c r="AH370" s="359">
        <f t="shared" ca="1" si="1100"/>
        <v>0</v>
      </c>
      <c r="AI370" s="359">
        <f t="shared" ca="1" si="1100"/>
        <v>0</v>
      </c>
      <c r="AJ370" s="359">
        <f t="shared" ca="1" si="1100"/>
        <v>0</v>
      </c>
      <c r="AK370" s="359">
        <f t="shared" ca="1" si="1100"/>
        <v>0</v>
      </c>
      <c r="AL370" s="359">
        <f t="shared" ca="1" si="1100"/>
        <v>0</v>
      </c>
      <c r="AM370" s="359">
        <f t="shared" ca="1" si="1100"/>
        <v>0</v>
      </c>
      <c r="AN370" s="359">
        <f t="shared" ca="1" si="1100"/>
        <v>0</v>
      </c>
      <c r="AO370" s="359">
        <f t="shared" ca="1" si="1100"/>
        <v>0</v>
      </c>
      <c r="AP370" s="359">
        <f t="shared" ca="1" si="1100"/>
        <v>0</v>
      </c>
      <c r="AQ370" s="359">
        <f t="shared" ca="1" si="1100"/>
        <v>0</v>
      </c>
      <c r="AR370" s="359">
        <f t="shared" ca="1" si="1100"/>
        <v>0</v>
      </c>
      <c r="AS370" s="359">
        <f t="shared" ca="1" si="1100"/>
        <v>0</v>
      </c>
      <c r="AT370" s="359">
        <f t="shared" ca="1" si="1100"/>
        <v>0</v>
      </c>
      <c r="AU370" s="359">
        <f t="shared" ca="1" si="1100"/>
        <v>0</v>
      </c>
      <c r="AV370" s="359">
        <f t="shared" ca="1" si="1100"/>
        <v>0</v>
      </c>
      <c r="AW370" s="359">
        <f t="shared" ca="1" si="1100"/>
        <v>0</v>
      </c>
      <c r="AX370" s="359">
        <f t="shared" ca="1" si="1100"/>
        <v>0</v>
      </c>
      <c r="AY370" s="359">
        <f t="shared" ca="1" si="1100"/>
        <v>0</v>
      </c>
      <c r="AZ370" s="359">
        <f t="shared" ca="1" si="1100"/>
        <v>0</v>
      </c>
      <c r="BA370" s="359">
        <f t="shared" ca="1" si="1100"/>
        <v>0</v>
      </c>
      <c r="BB370" s="359">
        <f t="shared" ca="1" si="1100"/>
        <v>0</v>
      </c>
      <c r="BC370" s="359">
        <f t="shared" ca="1" si="1100"/>
        <v>0</v>
      </c>
      <c r="BD370" s="359">
        <f t="shared" ca="1" si="1100"/>
        <v>0</v>
      </c>
      <c r="BE370" s="359">
        <f t="shared" ca="1" si="1100"/>
        <v>0</v>
      </c>
      <c r="BF370" s="359">
        <f t="shared" ca="1" si="1100"/>
        <v>0</v>
      </c>
      <c r="BG370" s="359">
        <f t="shared" ca="1" si="1100"/>
        <v>0</v>
      </c>
      <c r="BH370" s="359">
        <f t="shared" ca="1" si="1100"/>
        <v>0</v>
      </c>
      <c r="BI370" s="359">
        <f t="shared" ca="1" si="1100"/>
        <v>0</v>
      </c>
      <c r="BJ370" s="359">
        <f t="shared" ca="1" si="1100"/>
        <v>0</v>
      </c>
      <c r="BK370" s="359">
        <f t="shared" ca="1" si="1100"/>
        <v>0</v>
      </c>
      <c r="BL370" s="359">
        <f t="shared" ca="1" si="1100"/>
        <v>0</v>
      </c>
      <c r="BM370" s="359">
        <f t="shared" ca="1" si="1100"/>
        <v>0</v>
      </c>
      <c r="BN370" s="359">
        <f t="shared" ca="1" si="1100"/>
        <v>0</v>
      </c>
      <c r="BO370" s="359">
        <f t="shared" ca="1" si="1100"/>
        <v>0</v>
      </c>
      <c r="BP370" s="359">
        <f t="shared" ca="1" si="1100"/>
        <v>0</v>
      </c>
      <c r="BQ370" s="359">
        <f t="shared" ref="BQ370:CS370" ca="1" si="1101">IF(BQ$297="beräknas ej",0,BP370*IF(BQ$362&gt;$D$357,1,IF(BQ$362&lt;=$C$357,$C$356,$D$356))*IFERROR(INDEX($B$288:$E$294,MATCH($A370,$A$288:$A$294,0),MATCH(BQ$362,$B$286:$E$286,1)),0))</f>
        <v>0</v>
      </c>
      <c r="BR370" s="359">
        <f t="shared" ca="1" si="1101"/>
        <v>0</v>
      </c>
      <c r="BS370" s="359">
        <f t="shared" ca="1" si="1101"/>
        <v>0</v>
      </c>
      <c r="BT370" s="359">
        <f t="shared" ca="1" si="1101"/>
        <v>0</v>
      </c>
      <c r="BU370" s="359">
        <f t="shared" si="1101"/>
        <v>0</v>
      </c>
      <c r="BV370" s="359">
        <f t="shared" si="1101"/>
        <v>0</v>
      </c>
      <c r="BW370" s="359">
        <f t="shared" si="1101"/>
        <v>0</v>
      </c>
      <c r="BX370" s="359">
        <f t="shared" si="1101"/>
        <v>0</v>
      </c>
      <c r="BY370" s="359">
        <f t="shared" si="1101"/>
        <v>0</v>
      </c>
      <c r="BZ370" s="359">
        <f t="shared" si="1101"/>
        <v>0</v>
      </c>
      <c r="CA370" s="359">
        <f t="shared" si="1101"/>
        <v>0</v>
      </c>
      <c r="CB370" s="359">
        <f t="shared" si="1101"/>
        <v>0</v>
      </c>
      <c r="CC370" s="359">
        <f t="shared" si="1101"/>
        <v>0</v>
      </c>
      <c r="CD370" s="359">
        <f t="shared" si="1101"/>
        <v>0</v>
      </c>
      <c r="CE370" s="359">
        <f t="shared" si="1101"/>
        <v>0</v>
      </c>
      <c r="CF370" s="359">
        <f t="shared" si="1101"/>
        <v>0</v>
      </c>
      <c r="CG370" s="359">
        <f t="shared" si="1101"/>
        <v>0</v>
      </c>
      <c r="CH370" s="359">
        <f t="shared" si="1101"/>
        <v>0</v>
      </c>
      <c r="CI370" s="359">
        <f t="shared" si="1101"/>
        <v>0</v>
      </c>
      <c r="CJ370" s="359">
        <f t="shared" si="1101"/>
        <v>0</v>
      </c>
      <c r="CK370" s="359">
        <f t="shared" si="1101"/>
        <v>0</v>
      </c>
      <c r="CL370" s="359">
        <f t="shared" si="1101"/>
        <v>0</v>
      </c>
      <c r="CM370" s="359">
        <f t="shared" si="1101"/>
        <v>0</v>
      </c>
      <c r="CN370" s="359">
        <f t="shared" si="1101"/>
        <v>0</v>
      </c>
      <c r="CO370" s="359">
        <f t="shared" si="1101"/>
        <v>0</v>
      </c>
      <c r="CP370" s="359">
        <f t="shared" si="1101"/>
        <v>0</v>
      </c>
      <c r="CQ370" s="359">
        <f t="shared" si="1101"/>
        <v>0</v>
      </c>
      <c r="CR370" s="359">
        <f t="shared" si="1101"/>
        <v>0</v>
      </c>
      <c r="CS370" s="359">
        <f t="shared" si="1101"/>
        <v>0</v>
      </c>
    </row>
    <row r="371" spans="1:97" s="367" customFormat="1" x14ac:dyDescent="0.35">
      <c r="A371" s="352">
        <f t="shared" ref="A371:C371" si="1102">A337</f>
        <v>0</v>
      </c>
      <c r="B371" s="352" t="str">
        <f t="shared" si="1102"/>
        <v>0 0</v>
      </c>
      <c r="C371" s="359">
        <f t="shared" si="1102"/>
        <v>0</v>
      </c>
      <c r="D371" s="359">
        <f ca="1">IFERROR('JA basår'!AD15+'JA basår'!AD45,0)</f>
        <v>0</v>
      </c>
      <c r="E371" s="359">
        <f t="shared" ref="E371:BP371" ca="1" si="1103">IF(E$297="beräknas ej",0,D371*IF(E$362&gt;$D$357,1,IF(E$362&lt;=$C$357,$C$356,$D$356))*IFERROR(INDEX($B$288:$E$294,MATCH($A371,$A$288:$A$294,0),MATCH(E$362,$B$286:$E$286,1)),0))</f>
        <v>0</v>
      </c>
      <c r="F371" s="359">
        <f t="shared" ca="1" si="1103"/>
        <v>0</v>
      </c>
      <c r="G371" s="359">
        <f t="shared" ca="1" si="1103"/>
        <v>0</v>
      </c>
      <c r="H371" s="359">
        <f t="shared" ca="1" si="1103"/>
        <v>0</v>
      </c>
      <c r="I371" s="359">
        <f t="shared" ca="1" si="1103"/>
        <v>0</v>
      </c>
      <c r="J371" s="359">
        <f t="shared" ca="1" si="1103"/>
        <v>0</v>
      </c>
      <c r="K371" s="359">
        <f t="shared" ca="1" si="1103"/>
        <v>0</v>
      </c>
      <c r="L371" s="359">
        <f t="shared" ca="1" si="1103"/>
        <v>0</v>
      </c>
      <c r="M371" s="359">
        <f t="shared" ca="1" si="1103"/>
        <v>0</v>
      </c>
      <c r="N371" s="359">
        <f t="shared" ca="1" si="1103"/>
        <v>0</v>
      </c>
      <c r="O371" s="359">
        <f t="shared" ca="1" si="1103"/>
        <v>0</v>
      </c>
      <c r="P371" s="359">
        <f t="shared" ca="1" si="1103"/>
        <v>0</v>
      </c>
      <c r="Q371" s="359">
        <f t="shared" ca="1" si="1103"/>
        <v>0</v>
      </c>
      <c r="R371" s="359">
        <f t="shared" ca="1" si="1103"/>
        <v>0</v>
      </c>
      <c r="S371" s="359">
        <f t="shared" ca="1" si="1103"/>
        <v>0</v>
      </c>
      <c r="T371" s="359">
        <f t="shared" ca="1" si="1103"/>
        <v>0</v>
      </c>
      <c r="U371" s="359">
        <f t="shared" ca="1" si="1103"/>
        <v>0</v>
      </c>
      <c r="V371" s="359">
        <f t="shared" ca="1" si="1103"/>
        <v>0</v>
      </c>
      <c r="W371" s="359">
        <f t="shared" ca="1" si="1103"/>
        <v>0</v>
      </c>
      <c r="X371" s="359">
        <f t="shared" ca="1" si="1103"/>
        <v>0</v>
      </c>
      <c r="Y371" s="359">
        <f t="shared" ca="1" si="1103"/>
        <v>0</v>
      </c>
      <c r="Z371" s="359">
        <f t="shared" ca="1" si="1103"/>
        <v>0</v>
      </c>
      <c r="AA371" s="359">
        <f t="shared" ca="1" si="1103"/>
        <v>0</v>
      </c>
      <c r="AB371" s="359">
        <f t="shared" ca="1" si="1103"/>
        <v>0</v>
      </c>
      <c r="AC371" s="359">
        <f t="shared" ca="1" si="1103"/>
        <v>0</v>
      </c>
      <c r="AD371" s="359">
        <f t="shared" ca="1" si="1103"/>
        <v>0</v>
      </c>
      <c r="AE371" s="359">
        <f t="shared" ca="1" si="1103"/>
        <v>0</v>
      </c>
      <c r="AF371" s="359">
        <f t="shared" ca="1" si="1103"/>
        <v>0</v>
      </c>
      <c r="AG371" s="359">
        <f t="shared" ca="1" si="1103"/>
        <v>0</v>
      </c>
      <c r="AH371" s="359">
        <f t="shared" ca="1" si="1103"/>
        <v>0</v>
      </c>
      <c r="AI371" s="359">
        <f t="shared" ca="1" si="1103"/>
        <v>0</v>
      </c>
      <c r="AJ371" s="359">
        <f t="shared" ca="1" si="1103"/>
        <v>0</v>
      </c>
      <c r="AK371" s="359">
        <f t="shared" ca="1" si="1103"/>
        <v>0</v>
      </c>
      <c r="AL371" s="359">
        <f t="shared" ca="1" si="1103"/>
        <v>0</v>
      </c>
      <c r="AM371" s="359">
        <f t="shared" ca="1" si="1103"/>
        <v>0</v>
      </c>
      <c r="AN371" s="359">
        <f t="shared" ca="1" si="1103"/>
        <v>0</v>
      </c>
      <c r="AO371" s="359">
        <f t="shared" ca="1" si="1103"/>
        <v>0</v>
      </c>
      <c r="AP371" s="359">
        <f t="shared" ca="1" si="1103"/>
        <v>0</v>
      </c>
      <c r="AQ371" s="359">
        <f t="shared" ca="1" si="1103"/>
        <v>0</v>
      </c>
      <c r="AR371" s="359">
        <f t="shared" ca="1" si="1103"/>
        <v>0</v>
      </c>
      <c r="AS371" s="359">
        <f t="shared" ca="1" si="1103"/>
        <v>0</v>
      </c>
      <c r="AT371" s="359">
        <f t="shared" ca="1" si="1103"/>
        <v>0</v>
      </c>
      <c r="AU371" s="359">
        <f t="shared" ca="1" si="1103"/>
        <v>0</v>
      </c>
      <c r="AV371" s="359">
        <f t="shared" ca="1" si="1103"/>
        <v>0</v>
      </c>
      <c r="AW371" s="359">
        <f t="shared" ca="1" si="1103"/>
        <v>0</v>
      </c>
      <c r="AX371" s="359">
        <f t="shared" ca="1" si="1103"/>
        <v>0</v>
      </c>
      <c r="AY371" s="359">
        <f t="shared" ca="1" si="1103"/>
        <v>0</v>
      </c>
      <c r="AZ371" s="359">
        <f t="shared" ca="1" si="1103"/>
        <v>0</v>
      </c>
      <c r="BA371" s="359">
        <f t="shared" ca="1" si="1103"/>
        <v>0</v>
      </c>
      <c r="BB371" s="359">
        <f t="shared" ca="1" si="1103"/>
        <v>0</v>
      </c>
      <c r="BC371" s="359">
        <f t="shared" ca="1" si="1103"/>
        <v>0</v>
      </c>
      <c r="BD371" s="359">
        <f t="shared" ca="1" si="1103"/>
        <v>0</v>
      </c>
      <c r="BE371" s="359">
        <f t="shared" ca="1" si="1103"/>
        <v>0</v>
      </c>
      <c r="BF371" s="359">
        <f t="shared" ca="1" si="1103"/>
        <v>0</v>
      </c>
      <c r="BG371" s="359">
        <f t="shared" ca="1" si="1103"/>
        <v>0</v>
      </c>
      <c r="BH371" s="359">
        <f t="shared" ca="1" si="1103"/>
        <v>0</v>
      </c>
      <c r="BI371" s="359">
        <f t="shared" ca="1" si="1103"/>
        <v>0</v>
      </c>
      <c r="BJ371" s="359">
        <f t="shared" ca="1" si="1103"/>
        <v>0</v>
      </c>
      <c r="BK371" s="359">
        <f t="shared" ca="1" si="1103"/>
        <v>0</v>
      </c>
      <c r="BL371" s="359">
        <f t="shared" ca="1" si="1103"/>
        <v>0</v>
      </c>
      <c r="BM371" s="359">
        <f t="shared" ca="1" si="1103"/>
        <v>0</v>
      </c>
      <c r="BN371" s="359">
        <f t="shared" ca="1" si="1103"/>
        <v>0</v>
      </c>
      <c r="BO371" s="359">
        <f t="shared" ca="1" si="1103"/>
        <v>0</v>
      </c>
      <c r="BP371" s="359">
        <f t="shared" ca="1" si="1103"/>
        <v>0</v>
      </c>
      <c r="BQ371" s="359">
        <f t="shared" ref="BQ371:CS371" ca="1" si="1104">IF(BQ$297="beräknas ej",0,BP371*IF(BQ$362&gt;$D$357,1,IF(BQ$362&lt;=$C$357,$C$356,$D$356))*IFERROR(INDEX($B$288:$E$294,MATCH($A371,$A$288:$A$294,0),MATCH(BQ$362,$B$286:$E$286,1)),0))</f>
        <v>0</v>
      </c>
      <c r="BR371" s="359">
        <f t="shared" ca="1" si="1104"/>
        <v>0</v>
      </c>
      <c r="BS371" s="359">
        <f t="shared" ca="1" si="1104"/>
        <v>0</v>
      </c>
      <c r="BT371" s="359">
        <f t="shared" ca="1" si="1104"/>
        <v>0</v>
      </c>
      <c r="BU371" s="359">
        <f t="shared" si="1104"/>
        <v>0</v>
      </c>
      <c r="BV371" s="359">
        <f t="shared" si="1104"/>
        <v>0</v>
      </c>
      <c r="BW371" s="359">
        <f t="shared" si="1104"/>
        <v>0</v>
      </c>
      <c r="BX371" s="359">
        <f t="shared" si="1104"/>
        <v>0</v>
      </c>
      <c r="BY371" s="359">
        <f t="shared" si="1104"/>
        <v>0</v>
      </c>
      <c r="BZ371" s="359">
        <f t="shared" si="1104"/>
        <v>0</v>
      </c>
      <c r="CA371" s="359">
        <f t="shared" si="1104"/>
        <v>0</v>
      </c>
      <c r="CB371" s="359">
        <f t="shared" si="1104"/>
        <v>0</v>
      </c>
      <c r="CC371" s="359">
        <f t="shared" si="1104"/>
        <v>0</v>
      </c>
      <c r="CD371" s="359">
        <f t="shared" si="1104"/>
        <v>0</v>
      </c>
      <c r="CE371" s="359">
        <f t="shared" si="1104"/>
        <v>0</v>
      </c>
      <c r="CF371" s="359">
        <f t="shared" si="1104"/>
        <v>0</v>
      </c>
      <c r="CG371" s="359">
        <f t="shared" si="1104"/>
        <v>0</v>
      </c>
      <c r="CH371" s="359">
        <f t="shared" si="1104"/>
        <v>0</v>
      </c>
      <c r="CI371" s="359">
        <f t="shared" si="1104"/>
        <v>0</v>
      </c>
      <c r="CJ371" s="359">
        <f t="shared" si="1104"/>
        <v>0</v>
      </c>
      <c r="CK371" s="359">
        <f t="shared" si="1104"/>
        <v>0</v>
      </c>
      <c r="CL371" s="359">
        <f t="shared" si="1104"/>
        <v>0</v>
      </c>
      <c r="CM371" s="359">
        <f t="shared" si="1104"/>
        <v>0</v>
      </c>
      <c r="CN371" s="359">
        <f t="shared" si="1104"/>
        <v>0</v>
      </c>
      <c r="CO371" s="359">
        <f t="shared" si="1104"/>
        <v>0</v>
      </c>
      <c r="CP371" s="359">
        <f t="shared" si="1104"/>
        <v>0</v>
      </c>
      <c r="CQ371" s="359">
        <f t="shared" si="1104"/>
        <v>0</v>
      </c>
      <c r="CR371" s="359">
        <f t="shared" si="1104"/>
        <v>0</v>
      </c>
      <c r="CS371" s="359">
        <f t="shared" si="1104"/>
        <v>0</v>
      </c>
    </row>
    <row r="372" spans="1:97" s="367" customFormat="1" x14ac:dyDescent="0.35">
      <c r="A372" s="352">
        <f t="shared" ref="A372:C372" si="1105">A338</f>
        <v>0</v>
      </c>
      <c r="B372" s="352" t="str">
        <f t="shared" si="1105"/>
        <v>0 0</v>
      </c>
      <c r="C372" s="359">
        <f t="shared" si="1105"/>
        <v>0</v>
      </c>
      <c r="D372" s="359">
        <f ca="1">IFERROR('JA basår'!AD16+'JA basår'!AD46,0)</f>
        <v>0</v>
      </c>
      <c r="E372" s="359">
        <f t="shared" ref="E372:BP372" ca="1" si="1106">IF(E$297="beräknas ej",0,D372*IF(E$362&gt;$D$357,1,IF(E$362&lt;=$C$357,$C$356,$D$356))*IFERROR(INDEX($B$288:$E$294,MATCH($A372,$A$288:$A$294,0),MATCH(E$362,$B$286:$E$286,1)),0))</f>
        <v>0</v>
      </c>
      <c r="F372" s="359">
        <f t="shared" ca="1" si="1106"/>
        <v>0</v>
      </c>
      <c r="G372" s="359">
        <f t="shared" ca="1" si="1106"/>
        <v>0</v>
      </c>
      <c r="H372" s="359">
        <f t="shared" ca="1" si="1106"/>
        <v>0</v>
      </c>
      <c r="I372" s="359">
        <f t="shared" ca="1" si="1106"/>
        <v>0</v>
      </c>
      <c r="J372" s="359">
        <f t="shared" ca="1" si="1106"/>
        <v>0</v>
      </c>
      <c r="K372" s="359">
        <f t="shared" ca="1" si="1106"/>
        <v>0</v>
      </c>
      <c r="L372" s="359">
        <f t="shared" ca="1" si="1106"/>
        <v>0</v>
      </c>
      <c r="M372" s="359">
        <f t="shared" ca="1" si="1106"/>
        <v>0</v>
      </c>
      <c r="N372" s="359">
        <f t="shared" ca="1" si="1106"/>
        <v>0</v>
      </c>
      <c r="O372" s="359">
        <f t="shared" ca="1" si="1106"/>
        <v>0</v>
      </c>
      <c r="P372" s="359">
        <f t="shared" ca="1" si="1106"/>
        <v>0</v>
      </c>
      <c r="Q372" s="359">
        <f t="shared" ca="1" si="1106"/>
        <v>0</v>
      </c>
      <c r="R372" s="359">
        <f t="shared" ca="1" si="1106"/>
        <v>0</v>
      </c>
      <c r="S372" s="359">
        <f t="shared" ca="1" si="1106"/>
        <v>0</v>
      </c>
      <c r="T372" s="359">
        <f t="shared" ca="1" si="1106"/>
        <v>0</v>
      </c>
      <c r="U372" s="359">
        <f t="shared" ca="1" si="1106"/>
        <v>0</v>
      </c>
      <c r="V372" s="359">
        <f t="shared" ca="1" si="1106"/>
        <v>0</v>
      </c>
      <c r="W372" s="359">
        <f t="shared" ca="1" si="1106"/>
        <v>0</v>
      </c>
      <c r="X372" s="359">
        <f t="shared" ca="1" si="1106"/>
        <v>0</v>
      </c>
      <c r="Y372" s="359">
        <f t="shared" ca="1" si="1106"/>
        <v>0</v>
      </c>
      <c r="Z372" s="359">
        <f t="shared" ca="1" si="1106"/>
        <v>0</v>
      </c>
      <c r="AA372" s="359">
        <f t="shared" ca="1" si="1106"/>
        <v>0</v>
      </c>
      <c r="AB372" s="359">
        <f t="shared" ca="1" si="1106"/>
        <v>0</v>
      </c>
      <c r="AC372" s="359">
        <f t="shared" ca="1" si="1106"/>
        <v>0</v>
      </c>
      <c r="AD372" s="359">
        <f t="shared" ca="1" si="1106"/>
        <v>0</v>
      </c>
      <c r="AE372" s="359">
        <f t="shared" ca="1" si="1106"/>
        <v>0</v>
      </c>
      <c r="AF372" s="359">
        <f t="shared" ca="1" si="1106"/>
        <v>0</v>
      </c>
      <c r="AG372" s="359">
        <f t="shared" ca="1" si="1106"/>
        <v>0</v>
      </c>
      <c r="AH372" s="359">
        <f t="shared" ca="1" si="1106"/>
        <v>0</v>
      </c>
      <c r="AI372" s="359">
        <f t="shared" ca="1" si="1106"/>
        <v>0</v>
      </c>
      <c r="AJ372" s="359">
        <f t="shared" ca="1" si="1106"/>
        <v>0</v>
      </c>
      <c r="AK372" s="359">
        <f t="shared" ca="1" si="1106"/>
        <v>0</v>
      </c>
      <c r="AL372" s="359">
        <f t="shared" ca="1" si="1106"/>
        <v>0</v>
      </c>
      <c r="AM372" s="359">
        <f t="shared" ca="1" si="1106"/>
        <v>0</v>
      </c>
      <c r="AN372" s="359">
        <f t="shared" ca="1" si="1106"/>
        <v>0</v>
      </c>
      <c r="AO372" s="359">
        <f t="shared" ca="1" si="1106"/>
        <v>0</v>
      </c>
      <c r="AP372" s="359">
        <f t="shared" ca="1" si="1106"/>
        <v>0</v>
      </c>
      <c r="AQ372" s="359">
        <f t="shared" ca="1" si="1106"/>
        <v>0</v>
      </c>
      <c r="AR372" s="359">
        <f t="shared" ca="1" si="1106"/>
        <v>0</v>
      </c>
      <c r="AS372" s="359">
        <f t="shared" ca="1" si="1106"/>
        <v>0</v>
      </c>
      <c r="AT372" s="359">
        <f t="shared" ca="1" si="1106"/>
        <v>0</v>
      </c>
      <c r="AU372" s="359">
        <f t="shared" ca="1" si="1106"/>
        <v>0</v>
      </c>
      <c r="AV372" s="359">
        <f t="shared" ca="1" si="1106"/>
        <v>0</v>
      </c>
      <c r="AW372" s="359">
        <f t="shared" ca="1" si="1106"/>
        <v>0</v>
      </c>
      <c r="AX372" s="359">
        <f t="shared" ca="1" si="1106"/>
        <v>0</v>
      </c>
      <c r="AY372" s="359">
        <f t="shared" ca="1" si="1106"/>
        <v>0</v>
      </c>
      <c r="AZ372" s="359">
        <f t="shared" ca="1" si="1106"/>
        <v>0</v>
      </c>
      <c r="BA372" s="359">
        <f t="shared" ca="1" si="1106"/>
        <v>0</v>
      </c>
      <c r="BB372" s="359">
        <f t="shared" ca="1" si="1106"/>
        <v>0</v>
      </c>
      <c r="BC372" s="359">
        <f t="shared" ca="1" si="1106"/>
        <v>0</v>
      </c>
      <c r="BD372" s="359">
        <f t="shared" ca="1" si="1106"/>
        <v>0</v>
      </c>
      <c r="BE372" s="359">
        <f t="shared" ca="1" si="1106"/>
        <v>0</v>
      </c>
      <c r="BF372" s="359">
        <f t="shared" ca="1" si="1106"/>
        <v>0</v>
      </c>
      <c r="BG372" s="359">
        <f t="shared" ca="1" si="1106"/>
        <v>0</v>
      </c>
      <c r="BH372" s="359">
        <f t="shared" ca="1" si="1106"/>
        <v>0</v>
      </c>
      <c r="BI372" s="359">
        <f t="shared" ca="1" si="1106"/>
        <v>0</v>
      </c>
      <c r="BJ372" s="359">
        <f t="shared" ca="1" si="1106"/>
        <v>0</v>
      </c>
      <c r="BK372" s="359">
        <f t="shared" ca="1" si="1106"/>
        <v>0</v>
      </c>
      <c r="BL372" s="359">
        <f t="shared" ca="1" si="1106"/>
        <v>0</v>
      </c>
      <c r="BM372" s="359">
        <f t="shared" ca="1" si="1106"/>
        <v>0</v>
      </c>
      <c r="BN372" s="359">
        <f t="shared" ca="1" si="1106"/>
        <v>0</v>
      </c>
      <c r="BO372" s="359">
        <f t="shared" ca="1" si="1106"/>
        <v>0</v>
      </c>
      <c r="BP372" s="359">
        <f t="shared" ca="1" si="1106"/>
        <v>0</v>
      </c>
      <c r="BQ372" s="359">
        <f t="shared" ref="BQ372:CS372" ca="1" si="1107">IF(BQ$297="beräknas ej",0,BP372*IF(BQ$362&gt;$D$357,1,IF(BQ$362&lt;=$C$357,$C$356,$D$356))*IFERROR(INDEX($B$288:$E$294,MATCH($A372,$A$288:$A$294,0),MATCH(BQ$362,$B$286:$E$286,1)),0))</f>
        <v>0</v>
      </c>
      <c r="BR372" s="359">
        <f t="shared" ca="1" si="1107"/>
        <v>0</v>
      </c>
      <c r="BS372" s="359">
        <f t="shared" ca="1" si="1107"/>
        <v>0</v>
      </c>
      <c r="BT372" s="359">
        <f t="shared" ca="1" si="1107"/>
        <v>0</v>
      </c>
      <c r="BU372" s="359">
        <f t="shared" si="1107"/>
        <v>0</v>
      </c>
      <c r="BV372" s="359">
        <f t="shared" si="1107"/>
        <v>0</v>
      </c>
      <c r="BW372" s="359">
        <f t="shared" si="1107"/>
        <v>0</v>
      </c>
      <c r="BX372" s="359">
        <f t="shared" si="1107"/>
        <v>0</v>
      </c>
      <c r="BY372" s="359">
        <f t="shared" si="1107"/>
        <v>0</v>
      </c>
      <c r="BZ372" s="359">
        <f t="shared" si="1107"/>
        <v>0</v>
      </c>
      <c r="CA372" s="359">
        <f t="shared" si="1107"/>
        <v>0</v>
      </c>
      <c r="CB372" s="359">
        <f t="shared" si="1107"/>
        <v>0</v>
      </c>
      <c r="CC372" s="359">
        <f t="shared" si="1107"/>
        <v>0</v>
      </c>
      <c r="CD372" s="359">
        <f t="shared" si="1107"/>
        <v>0</v>
      </c>
      <c r="CE372" s="359">
        <f t="shared" si="1107"/>
        <v>0</v>
      </c>
      <c r="CF372" s="359">
        <f t="shared" si="1107"/>
        <v>0</v>
      </c>
      <c r="CG372" s="359">
        <f t="shared" si="1107"/>
        <v>0</v>
      </c>
      <c r="CH372" s="359">
        <f t="shared" si="1107"/>
        <v>0</v>
      </c>
      <c r="CI372" s="359">
        <f t="shared" si="1107"/>
        <v>0</v>
      </c>
      <c r="CJ372" s="359">
        <f t="shared" si="1107"/>
        <v>0</v>
      </c>
      <c r="CK372" s="359">
        <f t="shared" si="1107"/>
        <v>0</v>
      </c>
      <c r="CL372" s="359">
        <f t="shared" si="1107"/>
        <v>0</v>
      </c>
      <c r="CM372" s="359">
        <f t="shared" si="1107"/>
        <v>0</v>
      </c>
      <c r="CN372" s="359">
        <f t="shared" si="1107"/>
        <v>0</v>
      </c>
      <c r="CO372" s="359">
        <f t="shared" si="1107"/>
        <v>0</v>
      </c>
      <c r="CP372" s="359">
        <f t="shared" si="1107"/>
        <v>0</v>
      </c>
      <c r="CQ372" s="359">
        <f t="shared" si="1107"/>
        <v>0</v>
      </c>
      <c r="CR372" s="359">
        <f t="shared" si="1107"/>
        <v>0</v>
      </c>
      <c r="CS372" s="359">
        <f t="shared" si="1107"/>
        <v>0</v>
      </c>
    </row>
    <row r="373" spans="1:97" s="367" customFormat="1" x14ac:dyDescent="0.35">
      <c r="A373" s="352">
        <f t="shared" ref="A373:C373" si="1108">A339</f>
        <v>0</v>
      </c>
      <c r="B373" s="352" t="str">
        <f t="shared" si="1108"/>
        <v>0 0</v>
      </c>
      <c r="C373" s="359">
        <f t="shared" si="1108"/>
        <v>0</v>
      </c>
      <c r="D373" s="359">
        <f ca="1">IFERROR('JA basår'!AD17+'JA basår'!AD47,0)</f>
        <v>0</v>
      </c>
      <c r="E373" s="359">
        <f t="shared" ref="E373:BP373" ca="1" si="1109">IF(E$297="beräknas ej",0,D373*IF(E$362&gt;$D$357,1,IF(E$362&lt;=$C$357,$C$356,$D$356))*IFERROR(INDEX($B$288:$E$294,MATCH($A373,$A$288:$A$294,0),MATCH(E$362,$B$286:$E$286,1)),0))</f>
        <v>0</v>
      </c>
      <c r="F373" s="359">
        <f t="shared" ca="1" si="1109"/>
        <v>0</v>
      </c>
      <c r="G373" s="359">
        <f t="shared" ca="1" si="1109"/>
        <v>0</v>
      </c>
      <c r="H373" s="359">
        <f t="shared" ca="1" si="1109"/>
        <v>0</v>
      </c>
      <c r="I373" s="359">
        <f t="shared" ca="1" si="1109"/>
        <v>0</v>
      </c>
      <c r="J373" s="359">
        <f t="shared" ca="1" si="1109"/>
        <v>0</v>
      </c>
      <c r="K373" s="359">
        <f t="shared" ca="1" si="1109"/>
        <v>0</v>
      </c>
      <c r="L373" s="359">
        <f t="shared" ca="1" si="1109"/>
        <v>0</v>
      </c>
      <c r="M373" s="359">
        <f t="shared" ca="1" si="1109"/>
        <v>0</v>
      </c>
      <c r="N373" s="359">
        <f t="shared" ca="1" si="1109"/>
        <v>0</v>
      </c>
      <c r="O373" s="359">
        <f t="shared" ca="1" si="1109"/>
        <v>0</v>
      </c>
      <c r="P373" s="359">
        <f t="shared" ca="1" si="1109"/>
        <v>0</v>
      </c>
      <c r="Q373" s="359">
        <f t="shared" ca="1" si="1109"/>
        <v>0</v>
      </c>
      <c r="R373" s="359">
        <f t="shared" ca="1" si="1109"/>
        <v>0</v>
      </c>
      <c r="S373" s="359">
        <f t="shared" ca="1" si="1109"/>
        <v>0</v>
      </c>
      <c r="T373" s="359">
        <f t="shared" ca="1" si="1109"/>
        <v>0</v>
      </c>
      <c r="U373" s="359">
        <f t="shared" ca="1" si="1109"/>
        <v>0</v>
      </c>
      <c r="V373" s="359">
        <f t="shared" ca="1" si="1109"/>
        <v>0</v>
      </c>
      <c r="W373" s="359">
        <f t="shared" ca="1" si="1109"/>
        <v>0</v>
      </c>
      <c r="X373" s="359">
        <f t="shared" ca="1" si="1109"/>
        <v>0</v>
      </c>
      <c r="Y373" s="359">
        <f t="shared" ca="1" si="1109"/>
        <v>0</v>
      </c>
      <c r="Z373" s="359">
        <f t="shared" ca="1" si="1109"/>
        <v>0</v>
      </c>
      <c r="AA373" s="359">
        <f t="shared" ca="1" si="1109"/>
        <v>0</v>
      </c>
      <c r="AB373" s="359">
        <f t="shared" ca="1" si="1109"/>
        <v>0</v>
      </c>
      <c r="AC373" s="359">
        <f t="shared" ca="1" si="1109"/>
        <v>0</v>
      </c>
      <c r="AD373" s="359">
        <f t="shared" ca="1" si="1109"/>
        <v>0</v>
      </c>
      <c r="AE373" s="359">
        <f t="shared" ca="1" si="1109"/>
        <v>0</v>
      </c>
      <c r="AF373" s="359">
        <f t="shared" ca="1" si="1109"/>
        <v>0</v>
      </c>
      <c r="AG373" s="359">
        <f t="shared" ca="1" si="1109"/>
        <v>0</v>
      </c>
      <c r="AH373" s="359">
        <f t="shared" ca="1" si="1109"/>
        <v>0</v>
      </c>
      <c r="AI373" s="359">
        <f t="shared" ca="1" si="1109"/>
        <v>0</v>
      </c>
      <c r="AJ373" s="359">
        <f t="shared" ca="1" si="1109"/>
        <v>0</v>
      </c>
      <c r="AK373" s="359">
        <f t="shared" ca="1" si="1109"/>
        <v>0</v>
      </c>
      <c r="AL373" s="359">
        <f t="shared" ca="1" si="1109"/>
        <v>0</v>
      </c>
      <c r="AM373" s="359">
        <f t="shared" ca="1" si="1109"/>
        <v>0</v>
      </c>
      <c r="AN373" s="359">
        <f t="shared" ca="1" si="1109"/>
        <v>0</v>
      </c>
      <c r="AO373" s="359">
        <f t="shared" ca="1" si="1109"/>
        <v>0</v>
      </c>
      <c r="AP373" s="359">
        <f t="shared" ca="1" si="1109"/>
        <v>0</v>
      </c>
      <c r="AQ373" s="359">
        <f t="shared" ca="1" si="1109"/>
        <v>0</v>
      </c>
      <c r="AR373" s="359">
        <f t="shared" ca="1" si="1109"/>
        <v>0</v>
      </c>
      <c r="AS373" s="359">
        <f t="shared" ca="1" si="1109"/>
        <v>0</v>
      </c>
      <c r="AT373" s="359">
        <f t="shared" ca="1" si="1109"/>
        <v>0</v>
      </c>
      <c r="AU373" s="359">
        <f t="shared" ca="1" si="1109"/>
        <v>0</v>
      </c>
      <c r="AV373" s="359">
        <f t="shared" ca="1" si="1109"/>
        <v>0</v>
      </c>
      <c r="AW373" s="359">
        <f t="shared" ca="1" si="1109"/>
        <v>0</v>
      </c>
      <c r="AX373" s="359">
        <f t="shared" ca="1" si="1109"/>
        <v>0</v>
      </c>
      <c r="AY373" s="359">
        <f t="shared" ca="1" si="1109"/>
        <v>0</v>
      </c>
      <c r="AZ373" s="359">
        <f t="shared" ca="1" si="1109"/>
        <v>0</v>
      </c>
      <c r="BA373" s="359">
        <f t="shared" ca="1" si="1109"/>
        <v>0</v>
      </c>
      <c r="BB373" s="359">
        <f t="shared" ca="1" si="1109"/>
        <v>0</v>
      </c>
      <c r="BC373" s="359">
        <f t="shared" ca="1" si="1109"/>
        <v>0</v>
      </c>
      <c r="BD373" s="359">
        <f t="shared" ca="1" si="1109"/>
        <v>0</v>
      </c>
      <c r="BE373" s="359">
        <f t="shared" ca="1" si="1109"/>
        <v>0</v>
      </c>
      <c r="BF373" s="359">
        <f t="shared" ca="1" si="1109"/>
        <v>0</v>
      </c>
      <c r="BG373" s="359">
        <f t="shared" ca="1" si="1109"/>
        <v>0</v>
      </c>
      <c r="BH373" s="359">
        <f t="shared" ca="1" si="1109"/>
        <v>0</v>
      </c>
      <c r="BI373" s="359">
        <f t="shared" ca="1" si="1109"/>
        <v>0</v>
      </c>
      <c r="BJ373" s="359">
        <f t="shared" ca="1" si="1109"/>
        <v>0</v>
      </c>
      <c r="BK373" s="359">
        <f t="shared" ca="1" si="1109"/>
        <v>0</v>
      </c>
      <c r="BL373" s="359">
        <f t="shared" ca="1" si="1109"/>
        <v>0</v>
      </c>
      <c r="BM373" s="359">
        <f t="shared" ca="1" si="1109"/>
        <v>0</v>
      </c>
      <c r="BN373" s="359">
        <f t="shared" ca="1" si="1109"/>
        <v>0</v>
      </c>
      <c r="BO373" s="359">
        <f t="shared" ca="1" si="1109"/>
        <v>0</v>
      </c>
      <c r="BP373" s="359">
        <f t="shared" ca="1" si="1109"/>
        <v>0</v>
      </c>
      <c r="BQ373" s="359">
        <f t="shared" ref="BQ373:CS373" ca="1" si="1110">IF(BQ$297="beräknas ej",0,BP373*IF(BQ$362&gt;$D$357,1,IF(BQ$362&lt;=$C$357,$C$356,$D$356))*IFERROR(INDEX($B$288:$E$294,MATCH($A373,$A$288:$A$294,0),MATCH(BQ$362,$B$286:$E$286,1)),0))</f>
        <v>0</v>
      </c>
      <c r="BR373" s="359">
        <f t="shared" ca="1" si="1110"/>
        <v>0</v>
      </c>
      <c r="BS373" s="359">
        <f t="shared" ca="1" si="1110"/>
        <v>0</v>
      </c>
      <c r="BT373" s="359">
        <f t="shared" ca="1" si="1110"/>
        <v>0</v>
      </c>
      <c r="BU373" s="359">
        <f t="shared" si="1110"/>
        <v>0</v>
      </c>
      <c r="BV373" s="359">
        <f t="shared" si="1110"/>
        <v>0</v>
      </c>
      <c r="BW373" s="359">
        <f t="shared" si="1110"/>
        <v>0</v>
      </c>
      <c r="BX373" s="359">
        <f t="shared" si="1110"/>
        <v>0</v>
      </c>
      <c r="BY373" s="359">
        <f t="shared" si="1110"/>
        <v>0</v>
      </c>
      <c r="BZ373" s="359">
        <f t="shared" si="1110"/>
        <v>0</v>
      </c>
      <c r="CA373" s="359">
        <f t="shared" si="1110"/>
        <v>0</v>
      </c>
      <c r="CB373" s="359">
        <f t="shared" si="1110"/>
        <v>0</v>
      </c>
      <c r="CC373" s="359">
        <f t="shared" si="1110"/>
        <v>0</v>
      </c>
      <c r="CD373" s="359">
        <f t="shared" si="1110"/>
        <v>0</v>
      </c>
      <c r="CE373" s="359">
        <f t="shared" si="1110"/>
        <v>0</v>
      </c>
      <c r="CF373" s="359">
        <f t="shared" si="1110"/>
        <v>0</v>
      </c>
      <c r="CG373" s="359">
        <f t="shared" si="1110"/>
        <v>0</v>
      </c>
      <c r="CH373" s="359">
        <f t="shared" si="1110"/>
        <v>0</v>
      </c>
      <c r="CI373" s="359">
        <f t="shared" si="1110"/>
        <v>0</v>
      </c>
      <c r="CJ373" s="359">
        <f t="shared" si="1110"/>
        <v>0</v>
      </c>
      <c r="CK373" s="359">
        <f t="shared" si="1110"/>
        <v>0</v>
      </c>
      <c r="CL373" s="359">
        <f t="shared" si="1110"/>
        <v>0</v>
      </c>
      <c r="CM373" s="359">
        <f t="shared" si="1110"/>
        <v>0</v>
      </c>
      <c r="CN373" s="359">
        <f t="shared" si="1110"/>
        <v>0</v>
      </c>
      <c r="CO373" s="359">
        <f t="shared" si="1110"/>
        <v>0</v>
      </c>
      <c r="CP373" s="359">
        <f t="shared" si="1110"/>
        <v>0</v>
      </c>
      <c r="CQ373" s="359">
        <f t="shared" si="1110"/>
        <v>0</v>
      </c>
      <c r="CR373" s="359">
        <f t="shared" si="1110"/>
        <v>0</v>
      </c>
      <c r="CS373" s="359">
        <f t="shared" si="1110"/>
        <v>0</v>
      </c>
    </row>
    <row r="374" spans="1:97" s="367" customFormat="1" x14ac:dyDescent="0.35">
      <c r="A374" s="352">
        <f t="shared" ref="A374:C374" si="1111">A340</f>
        <v>0</v>
      </c>
      <c r="B374" s="352" t="str">
        <f t="shared" si="1111"/>
        <v>0 0</v>
      </c>
      <c r="C374" s="359">
        <f t="shared" si="1111"/>
        <v>0</v>
      </c>
      <c r="D374" s="359">
        <f ca="1">IFERROR('JA basår'!AD18+'JA basår'!AD48,0)</f>
        <v>0</v>
      </c>
      <c r="E374" s="359">
        <f t="shared" ref="E374:BP374" ca="1" si="1112">IF(E$297="beräknas ej",0,D374*IF(E$362&gt;$D$357,1,IF(E$362&lt;=$C$357,$C$356,$D$356))*IFERROR(INDEX($B$288:$E$294,MATCH($A374,$A$288:$A$294,0),MATCH(E$362,$B$286:$E$286,1)),0))</f>
        <v>0</v>
      </c>
      <c r="F374" s="359">
        <f t="shared" ca="1" si="1112"/>
        <v>0</v>
      </c>
      <c r="G374" s="359">
        <f t="shared" ca="1" si="1112"/>
        <v>0</v>
      </c>
      <c r="H374" s="359">
        <f t="shared" ca="1" si="1112"/>
        <v>0</v>
      </c>
      <c r="I374" s="359">
        <f t="shared" ca="1" si="1112"/>
        <v>0</v>
      </c>
      <c r="J374" s="359">
        <f t="shared" ca="1" si="1112"/>
        <v>0</v>
      </c>
      <c r="K374" s="359">
        <f t="shared" ca="1" si="1112"/>
        <v>0</v>
      </c>
      <c r="L374" s="359">
        <f t="shared" ca="1" si="1112"/>
        <v>0</v>
      </c>
      <c r="M374" s="359">
        <f t="shared" ca="1" si="1112"/>
        <v>0</v>
      </c>
      <c r="N374" s="359">
        <f t="shared" ca="1" si="1112"/>
        <v>0</v>
      </c>
      <c r="O374" s="359">
        <f t="shared" ca="1" si="1112"/>
        <v>0</v>
      </c>
      <c r="P374" s="359">
        <f t="shared" ca="1" si="1112"/>
        <v>0</v>
      </c>
      <c r="Q374" s="359">
        <f t="shared" ca="1" si="1112"/>
        <v>0</v>
      </c>
      <c r="R374" s="359">
        <f t="shared" ca="1" si="1112"/>
        <v>0</v>
      </c>
      <c r="S374" s="359">
        <f t="shared" ca="1" si="1112"/>
        <v>0</v>
      </c>
      <c r="T374" s="359">
        <f t="shared" ca="1" si="1112"/>
        <v>0</v>
      </c>
      <c r="U374" s="359">
        <f t="shared" ca="1" si="1112"/>
        <v>0</v>
      </c>
      <c r="V374" s="359">
        <f t="shared" ca="1" si="1112"/>
        <v>0</v>
      </c>
      <c r="W374" s="359">
        <f t="shared" ca="1" si="1112"/>
        <v>0</v>
      </c>
      <c r="X374" s="359">
        <f t="shared" ca="1" si="1112"/>
        <v>0</v>
      </c>
      <c r="Y374" s="359">
        <f t="shared" ca="1" si="1112"/>
        <v>0</v>
      </c>
      <c r="Z374" s="359">
        <f t="shared" ca="1" si="1112"/>
        <v>0</v>
      </c>
      <c r="AA374" s="359">
        <f t="shared" ca="1" si="1112"/>
        <v>0</v>
      </c>
      <c r="AB374" s="359">
        <f t="shared" ca="1" si="1112"/>
        <v>0</v>
      </c>
      <c r="AC374" s="359">
        <f t="shared" ca="1" si="1112"/>
        <v>0</v>
      </c>
      <c r="AD374" s="359">
        <f t="shared" ca="1" si="1112"/>
        <v>0</v>
      </c>
      <c r="AE374" s="359">
        <f t="shared" ca="1" si="1112"/>
        <v>0</v>
      </c>
      <c r="AF374" s="359">
        <f t="shared" ca="1" si="1112"/>
        <v>0</v>
      </c>
      <c r="AG374" s="359">
        <f t="shared" ca="1" si="1112"/>
        <v>0</v>
      </c>
      <c r="AH374" s="359">
        <f t="shared" ca="1" si="1112"/>
        <v>0</v>
      </c>
      <c r="AI374" s="359">
        <f t="shared" ca="1" si="1112"/>
        <v>0</v>
      </c>
      <c r="AJ374" s="359">
        <f t="shared" ca="1" si="1112"/>
        <v>0</v>
      </c>
      <c r="AK374" s="359">
        <f t="shared" ca="1" si="1112"/>
        <v>0</v>
      </c>
      <c r="AL374" s="359">
        <f t="shared" ca="1" si="1112"/>
        <v>0</v>
      </c>
      <c r="AM374" s="359">
        <f t="shared" ca="1" si="1112"/>
        <v>0</v>
      </c>
      <c r="AN374" s="359">
        <f t="shared" ca="1" si="1112"/>
        <v>0</v>
      </c>
      <c r="AO374" s="359">
        <f t="shared" ca="1" si="1112"/>
        <v>0</v>
      </c>
      <c r="AP374" s="359">
        <f t="shared" ca="1" si="1112"/>
        <v>0</v>
      </c>
      <c r="AQ374" s="359">
        <f t="shared" ca="1" si="1112"/>
        <v>0</v>
      </c>
      <c r="AR374" s="359">
        <f t="shared" ca="1" si="1112"/>
        <v>0</v>
      </c>
      <c r="AS374" s="359">
        <f t="shared" ca="1" si="1112"/>
        <v>0</v>
      </c>
      <c r="AT374" s="359">
        <f t="shared" ca="1" si="1112"/>
        <v>0</v>
      </c>
      <c r="AU374" s="359">
        <f t="shared" ca="1" si="1112"/>
        <v>0</v>
      </c>
      <c r="AV374" s="359">
        <f t="shared" ca="1" si="1112"/>
        <v>0</v>
      </c>
      <c r="AW374" s="359">
        <f t="shared" ca="1" si="1112"/>
        <v>0</v>
      </c>
      <c r="AX374" s="359">
        <f t="shared" ca="1" si="1112"/>
        <v>0</v>
      </c>
      <c r="AY374" s="359">
        <f t="shared" ca="1" si="1112"/>
        <v>0</v>
      </c>
      <c r="AZ374" s="359">
        <f t="shared" ca="1" si="1112"/>
        <v>0</v>
      </c>
      <c r="BA374" s="359">
        <f t="shared" ca="1" si="1112"/>
        <v>0</v>
      </c>
      <c r="BB374" s="359">
        <f t="shared" ca="1" si="1112"/>
        <v>0</v>
      </c>
      <c r="BC374" s="359">
        <f t="shared" ca="1" si="1112"/>
        <v>0</v>
      </c>
      <c r="BD374" s="359">
        <f t="shared" ca="1" si="1112"/>
        <v>0</v>
      </c>
      <c r="BE374" s="359">
        <f t="shared" ca="1" si="1112"/>
        <v>0</v>
      </c>
      <c r="BF374" s="359">
        <f t="shared" ca="1" si="1112"/>
        <v>0</v>
      </c>
      <c r="BG374" s="359">
        <f t="shared" ca="1" si="1112"/>
        <v>0</v>
      </c>
      <c r="BH374" s="359">
        <f t="shared" ca="1" si="1112"/>
        <v>0</v>
      </c>
      <c r="BI374" s="359">
        <f t="shared" ca="1" si="1112"/>
        <v>0</v>
      </c>
      <c r="BJ374" s="359">
        <f t="shared" ca="1" si="1112"/>
        <v>0</v>
      </c>
      <c r="BK374" s="359">
        <f t="shared" ca="1" si="1112"/>
        <v>0</v>
      </c>
      <c r="BL374" s="359">
        <f t="shared" ca="1" si="1112"/>
        <v>0</v>
      </c>
      <c r="BM374" s="359">
        <f t="shared" ca="1" si="1112"/>
        <v>0</v>
      </c>
      <c r="BN374" s="359">
        <f t="shared" ca="1" si="1112"/>
        <v>0</v>
      </c>
      <c r="BO374" s="359">
        <f t="shared" ca="1" si="1112"/>
        <v>0</v>
      </c>
      <c r="BP374" s="359">
        <f t="shared" ca="1" si="1112"/>
        <v>0</v>
      </c>
      <c r="BQ374" s="359">
        <f t="shared" ref="BQ374:CS374" ca="1" si="1113">IF(BQ$297="beräknas ej",0,BP374*IF(BQ$362&gt;$D$357,1,IF(BQ$362&lt;=$C$357,$C$356,$D$356))*IFERROR(INDEX($B$288:$E$294,MATCH($A374,$A$288:$A$294,0),MATCH(BQ$362,$B$286:$E$286,1)),0))</f>
        <v>0</v>
      </c>
      <c r="BR374" s="359">
        <f t="shared" ca="1" si="1113"/>
        <v>0</v>
      </c>
      <c r="BS374" s="359">
        <f t="shared" ca="1" si="1113"/>
        <v>0</v>
      </c>
      <c r="BT374" s="359">
        <f t="shared" ca="1" si="1113"/>
        <v>0</v>
      </c>
      <c r="BU374" s="359">
        <f t="shared" si="1113"/>
        <v>0</v>
      </c>
      <c r="BV374" s="359">
        <f t="shared" si="1113"/>
        <v>0</v>
      </c>
      <c r="BW374" s="359">
        <f t="shared" si="1113"/>
        <v>0</v>
      </c>
      <c r="BX374" s="359">
        <f t="shared" si="1113"/>
        <v>0</v>
      </c>
      <c r="BY374" s="359">
        <f t="shared" si="1113"/>
        <v>0</v>
      </c>
      <c r="BZ374" s="359">
        <f t="shared" si="1113"/>
        <v>0</v>
      </c>
      <c r="CA374" s="359">
        <f t="shared" si="1113"/>
        <v>0</v>
      </c>
      <c r="CB374" s="359">
        <f t="shared" si="1113"/>
        <v>0</v>
      </c>
      <c r="CC374" s="359">
        <f t="shared" si="1113"/>
        <v>0</v>
      </c>
      <c r="CD374" s="359">
        <f t="shared" si="1113"/>
        <v>0</v>
      </c>
      <c r="CE374" s="359">
        <f t="shared" si="1113"/>
        <v>0</v>
      </c>
      <c r="CF374" s="359">
        <f t="shared" si="1113"/>
        <v>0</v>
      </c>
      <c r="CG374" s="359">
        <f t="shared" si="1113"/>
        <v>0</v>
      </c>
      <c r="CH374" s="359">
        <f t="shared" si="1113"/>
        <v>0</v>
      </c>
      <c r="CI374" s="359">
        <f t="shared" si="1113"/>
        <v>0</v>
      </c>
      <c r="CJ374" s="359">
        <f t="shared" si="1113"/>
        <v>0</v>
      </c>
      <c r="CK374" s="359">
        <f t="shared" si="1113"/>
        <v>0</v>
      </c>
      <c r="CL374" s="359">
        <f t="shared" si="1113"/>
        <v>0</v>
      </c>
      <c r="CM374" s="359">
        <f t="shared" si="1113"/>
        <v>0</v>
      </c>
      <c r="CN374" s="359">
        <f t="shared" si="1113"/>
        <v>0</v>
      </c>
      <c r="CO374" s="359">
        <f t="shared" si="1113"/>
        <v>0</v>
      </c>
      <c r="CP374" s="359">
        <f t="shared" si="1113"/>
        <v>0</v>
      </c>
      <c r="CQ374" s="359">
        <f t="shared" si="1113"/>
        <v>0</v>
      </c>
      <c r="CR374" s="359">
        <f t="shared" si="1113"/>
        <v>0</v>
      </c>
      <c r="CS374" s="359">
        <f t="shared" si="1113"/>
        <v>0</v>
      </c>
    </row>
    <row r="375" spans="1:97" s="367" customFormat="1" x14ac:dyDescent="0.35">
      <c r="A375" s="352">
        <f t="shared" ref="A375:C375" si="1114">A341</f>
        <v>0</v>
      </c>
      <c r="B375" s="352" t="str">
        <f t="shared" si="1114"/>
        <v>0 0</v>
      </c>
      <c r="C375" s="359">
        <f t="shared" si="1114"/>
        <v>0</v>
      </c>
      <c r="D375" s="359">
        <f ca="1">IFERROR('JA basår'!AD19+'JA basår'!AD49,0)</f>
        <v>0</v>
      </c>
      <c r="E375" s="359">
        <f t="shared" ref="E375:BP375" ca="1" si="1115">IF(E$297="beräknas ej",0,D375*IF(E$362&gt;$D$357,1,IF(E$362&lt;=$C$357,$C$356,$D$356))*IFERROR(INDEX($B$288:$E$294,MATCH($A375,$A$288:$A$294,0),MATCH(E$362,$B$286:$E$286,1)),0))</f>
        <v>0</v>
      </c>
      <c r="F375" s="359">
        <f t="shared" ca="1" si="1115"/>
        <v>0</v>
      </c>
      <c r="G375" s="359">
        <f t="shared" ca="1" si="1115"/>
        <v>0</v>
      </c>
      <c r="H375" s="359">
        <f t="shared" ca="1" si="1115"/>
        <v>0</v>
      </c>
      <c r="I375" s="359">
        <f t="shared" ca="1" si="1115"/>
        <v>0</v>
      </c>
      <c r="J375" s="359">
        <f t="shared" ca="1" si="1115"/>
        <v>0</v>
      </c>
      <c r="K375" s="359">
        <f t="shared" ca="1" si="1115"/>
        <v>0</v>
      </c>
      <c r="L375" s="359">
        <f t="shared" ca="1" si="1115"/>
        <v>0</v>
      </c>
      <c r="M375" s="359">
        <f t="shared" ca="1" si="1115"/>
        <v>0</v>
      </c>
      <c r="N375" s="359">
        <f t="shared" ca="1" si="1115"/>
        <v>0</v>
      </c>
      <c r="O375" s="359">
        <f t="shared" ca="1" si="1115"/>
        <v>0</v>
      </c>
      <c r="P375" s="359">
        <f t="shared" ca="1" si="1115"/>
        <v>0</v>
      </c>
      <c r="Q375" s="359">
        <f t="shared" ca="1" si="1115"/>
        <v>0</v>
      </c>
      <c r="R375" s="359">
        <f t="shared" ca="1" si="1115"/>
        <v>0</v>
      </c>
      <c r="S375" s="359">
        <f t="shared" ca="1" si="1115"/>
        <v>0</v>
      </c>
      <c r="T375" s="359">
        <f t="shared" ca="1" si="1115"/>
        <v>0</v>
      </c>
      <c r="U375" s="359">
        <f t="shared" ca="1" si="1115"/>
        <v>0</v>
      </c>
      <c r="V375" s="359">
        <f t="shared" ca="1" si="1115"/>
        <v>0</v>
      </c>
      <c r="W375" s="359">
        <f t="shared" ca="1" si="1115"/>
        <v>0</v>
      </c>
      <c r="X375" s="359">
        <f t="shared" ca="1" si="1115"/>
        <v>0</v>
      </c>
      <c r="Y375" s="359">
        <f t="shared" ca="1" si="1115"/>
        <v>0</v>
      </c>
      <c r="Z375" s="359">
        <f t="shared" ca="1" si="1115"/>
        <v>0</v>
      </c>
      <c r="AA375" s="359">
        <f t="shared" ca="1" si="1115"/>
        <v>0</v>
      </c>
      <c r="AB375" s="359">
        <f t="shared" ca="1" si="1115"/>
        <v>0</v>
      </c>
      <c r="AC375" s="359">
        <f t="shared" ca="1" si="1115"/>
        <v>0</v>
      </c>
      <c r="AD375" s="359">
        <f t="shared" ca="1" si="1115"/>
        <v>0</v>
      </c>
      <c r="AE375" s="359">
        <f t="shared" ca="1" si="1115"/>
        <v>0</v>
      </c>
      <c r="AF375" s="359">
        <f t="shared" ca="1" si="1115"/>
        <v>0</v>
      </c>
      <c r="AG375" s="359">
        <f t="shared" ca="1" si="1115"/>
        <v>0</v>
      </c>
      <c r="AH375" s="359">
        <f t="shared" ca="1" si="1115"/>
        <v>0</v>
      </c>
      <c r="AI375" s="359">
        <f t="shared" ca="1" si="1115"/>
        <v>0</v>
      </c>
      <c r="AJ375" s="359">
        <f t="shared" ca="1" si="1115"/>
        <v>0</v>
      </c>
      <c r="AK375" s="359">
        <f t="shared" ca="1" si="1115"/>
        <v>0</v>
      </c>
      <c r="AL375" s="359">
        <f t="shared" ca="1" si="1115"/>
        <v>0</v>
      </c>
      <c r="AM375" s="359">
        <f t="shared" ca="1" si="1115"/>
        <v>0</v>
      </c>
      <c r="AN375" s="359">
        <f t="shared" ca="1" si="1115"/>
        <v>0</v>
      </c>
      <c r="AO375" s="359">
        <f t="shared" ca="1" si="1115"/>
        <v>0</v>
      </c>
      <c r="AP375" s="359">
        <f t="shared" ca="1" si="1115"/>
        <v>0</v>
      </c>
      <c r="AQ375" s="359">
        <f t="shared" ca="1" si="1115"/>
        <v>0</v>
      </c>
      <c r="AR375" s="359">
        <f t="shared" ca="1" si="1115"/>
        <v>0</v>
      </c>
      <c r="AS375" s="359">
        <f t="shared" ca="1" si="1115"/>
        <v>0</v>
      </c>
      <c r="AT375" s="359">
        <f t="shared" ca="1" si="1115"/>
        <v>0</v>
      </c>
      <c r="AU375" s="359">
        <f t="shared" ca="1" si="1115"/>
        <v>0</v>
      </c>
      <c r="AV375" s="359">
        <f t="shared" ca="1" si="1115"/>
        <v>0</v>
      </c>
      <c r="AW375" s="359">
        <f t="shared" ca="1" si="1115"/>
        <v>0</v>
      </c>
      <c r="AX375" s="359">
        <f t="shared" ca="1" si="1115"/>
        <v>0</v>
      </c>
      <c r="AY375" s="359">
        <f t="shared" ca="1" si="1115"/>
        <v>0</v>
      </c>
      <c r="AZ375" s="359">
        <f t="shared" ca="1" si="1115"/>
        <v>0</v>
      </c>
      <c r="BA375" s="359">
        <f t="shared" ca="1" si="1115"/>
        <v>0</v>
      </c>
      <c r="BB375" s="359">
        <f t="shared" ca="1" si="1115"/>
        <v>0</v>
      </c>
      <c r="BC375" s="359">
        <f t="shared" ca="1" si="1115"/>
        <v>0</v>
      </c>
      <c r="BD375" s="359">
        <f t="shared" ca="1" si="1115"/>
        <v>0</v>
      </c>
      <c r="BE375" s="359">
        <f t="shared" ca="1" si="1115"/>
        <v>0</v>
      </c>
      <c r="BF375" s="359">
        <f t="shared" ca="1" si="1115"/>
        <v>0</v>
      </c>
      <c r="BG375" s="359">
        <f t="shared" ca="1" si="1115"/>
        <v>0</v>
      </c>
      <c r="BH375" s="359">
        <f t="shared" ca="1" si="1115"/>
        <v>0</v>
      </c>
      <c r="BI375" s="359">
        <f t="shared" ca="1" si="1115"/>
        <v>0</v>
      </c>
      <c r="BJ375" s="359">
        <f t="shared" ca="1" si="1115"/>
        <v>0</v>
      </c>
      <c r="BK375" s="359">
        <f t="shared" ca="1" si="1115"/>
        <v>0</v>
      </c>
      <c r="BL375" s="359">
        <f t="shared" ca="1" si="1115"/>
        <v>0</v>
      </c>
      <c r="BM375" s="359">
        <f t="shared" ca="1" si="1115"/>
        <v>0</v>
      </c>
      <c r="BN375" s="359">
        <f t="shared" ca="1" si="1115"/>
        <v>0</v>
      </c>
      <c r="BO375" s="359">
        <f t="shared" ca="1" si="1115"/>
        <v>0</v>
      </c>
      <c r="BP375" s="359">
        <f t="shared" ca="1" si="1115"/>
        <v>0</v>
      </c>
      <c r="BQ375" s="359">
        <f t="shared" ref="BQ375:CS375" ca="1" si="1116">IF(BQ$297="beräknas ej",0,BP375*IF(BQ$362&gt;$D$357,1,IF(BQ$362&lt;=$C$357,$C$356,$D$356))*IFERROR(INDEX($B$288:$E$294,MATCH($A375,$A$288:$A$294,0),MATCH(BQ$362,$B$286:$E$286,1)),0))</f>
        <v>0</v>
      </c>
      <c r="BR375" s="359">
        <f t="shared" ca="1" si="1116"/>
        <v>0</v>
      </c>
      <c r="BS375" s="359">
        <f t="shared" ca="1" si="1116"/>
        <v>0</v>
      </c>
      <c r="BT375" s="359">
        <f t="shared" ca="1" si="1116"/>
        <v>0</v>
      </c>
      <c r="BU375" s="359">
        <f t="shared" si="1116"/>
        <v>0</v>
      </c>
      <c r="BV375" s="359">
        <f t="shared" si="1116"/>
        <v>0</v>
      </c>
      <c r="BW375" s="359">
        <f t="shared" si="1116"/>
        <v>0</v>
      </c>
      <c r="BX375" s="359">
        <f t="shared" si="1116"/>
        <v>0</v>
      </c>
      <c r="BY375" s="359">
        <f t="shared" si="1116"/>
        <v>0</v>
      </c>
      <c r="BZ375" s="359">
        <f t="shared" si="1116"/>
        <v>0</v>
      </c>
      <c r="CA375" s="359">
        <f t="shared" si="1116"/>
        <v>0</v>
      </c>
      <c r="CB375" s="359">
        <f t="shared" si="1116"/>
        <v>0</v>
      </c>
      <c r="CC375" s="359">
        <f t="shared" si="1116"/>
        <v>0</v>
      </c>
      <c r="CD375" s="359">
        <f t="shared" si="1116"/>
        <v>0</v>
      </c>
      <c r="CE375" s="359">
        <f t="shared" si="1116"/>
        <v>0</v>
      </c>
      <c r="CF375" s="359">
        <f t="shared" si="1116"/>
        <v>0</v>
      </c>
      <c r="CG375" s="359">
        <f t="shared" si="1116"/>
        <v>0</v>
      </c>
      <c r="CH375" s="359">
        <f t="shared" si="1116"/>
        <v>0</v>
      </c>
      <c r="CI375" s="359">
        <f t="shared" si="1116"/>
        <v>0</v>
      </c>
      <c r="CJ375" s="359">
        <f t="shared" si="1116"/>
        <v>0</v>
      </c>
      <c r="CK375" s="359">
        <f t="shared" si="1116"/>
        <v>0</v>
      </c>
      <c r="CL375" s="359">
        <f t="shared" si="1116"/>
        <v>0</v>
      </c>
      <c r="CM375" s="359">
        <f t="shared" si="1116"/>
        <v>0</v>
      </c>
      <c r="CN375" s="359">
        <f t="shared" si="1116"/>
        <v>0</v>
      </c>
      <c r="CO375" s="359">
        <f t="shared" si="1116"/>
        <v>0</v>
      </c>
      <c r="CP375" s="359">
        <f t="shared" si="1116"/>
        <v>0</v>
      </c>
      <c r="CQ375" s="359">
        <f t="shared" si="1116"/>
        <v>0</v>
      </c>
      <c r="CR375" s="359">
        <f t="shared" si="1116"/>
        <v>0</v>
      </c>
      <c r="CS375" s="359">
        <f t="shared" si="1116"/>
        <v>0</v>
      </c>
    </row>
    <row r="376" spans="1:97" s="367" customFormat="1" x14ac:dyDescent="0.35">
      <c r="A376" s="352">
        <f t="shared" ref="A376:C376" si="1117">A342</f>
        <v>0</v>
      </c>
      <c r="B376" s="352" t="str">
        <f t="shared" si="1117"/>
        <v>0 0</v>
      </c>
      <c r="C376" s="359">
        <f t="shared" si="1117"/>
        <v>0</v>
      </c>
      <c r="D376" s="359">
        <f ca="1">IFERROR('JA basår'!AD20+'JA basår'!AD50,0)</f>
        <v>0</v>
      </c>
      <c r="E376" s="359">
        <f t="shared" ref="E376:BP376" ca="1" si="1118">IF(E$297="beräknas ej",0,D376*IF(E$362&gt;$D$357,1,IF(E$362&lt;=$C$357,$C$356,$D$356))*IFERROR(INDEX($B$288:$E$294,MATCH($A376,$A$288:$A$294,0),MATCH(E$362,$B$286:$E$286,1)),0))</f>
        <v>0</v>
      </c>
      <c r="F376" s="359">
        <f t="shared" ca="1" si="1118"/>
        <v>0</v>
      </c>
      <c r="G376" s="359">
        <f t="shared" ca="1" si="1118"/>
        <v>0</v>
      </c>
      <c r="H376" s="359">
        <f t="shared" ca="1" si="1118"/>
        <v>0</v>
      </c>
      <c r="I376" s="359">
        <f t="shared" ca="1" si="1118"/>
        <v>0</v>
      </c>
      <c r="J376" s="359">
        <f t="shared" ca="1" si="1118"/>
        <v>0</v>
      </c>
      <c r="K376" s="359">
        <f t="shared" ca="1" si="1118"/>
        <v>0</v>
      </c>
      <c r="L376" s="359">
        <f t="shared" ca="1" si="1118"/>
        <v>0</v>
      </c>
      <c r="M376" s="359">
        <f t="shared" ca="1" si="1118"/>
        <v>0</v>
      </c>
      <c r="N376" s="359">
        <f t="shared" ca="1" si="1118"/>
        <v>0</v>
      </c>
      <c r="O376" s="359">
        <f t="shared" ca="1" si="1118"/>
        <v>0</v>
      </c>
      <c r="P376" s="359">
        <f t="shared" ca="1" si="1118"/>
        <v>0</v>
      </c>
      <c r="Q376" s="359">
        <f t="shared" ca="1" si="1118"/>
        <v>0</v>
      </c>
      <c r="R376" s="359">
        <f t="shared" ca="1" si="1118"/>
        <v>0</v>
      </c>
      <c r="S376" s="359">
        <f t="shared" ca="1" si="1118"/>
        <v>0</v>
      </c>
      <c r="T376" s="359">
        <f t="shared" ca="1" si="1118"/>
        <v>0</v>
      </c>
      <c r="U376" s="359">
        <f t="shared" ca="1" si="1118"/>
        <v>0</v>
      </c>
      <c r="V376" s="359">
        <f t="shared" ca="1" si="1118"/>
        <v>0</v>
      </c>
      <c r="W376" s="359">
        <f t="shared" ca="1" si="1118"/>
        <v>0</v>
      </c>
      <c r="X376" s="359">
        <f t="shared" ca="1" si="1118"/>
        <v>0</v>
      </c>
      <c r="Y376" s="359">
        <f t="shared" ca="1" si="1118"/>
        <v>0</v>
      </c>
      <c r="Z376" s="359">
        <f t="shared" ca="1" si="1118"/>
        <v>0</v>
      </c>
      <c r="AA376" s="359">
        <f t="shared" ca="1" si="1118"/>
        <v>0</v>
      </c>
      <c r="AB376" s="359">
        <f t="shared" ca="1" si="1118"/>
        <v>0</v>
      </c>
      <c r="AC376" s="359">
        <f t="shared" ca="1" si="1118"/>
        <v>0</v>
      </c>
      <c r="AD376" s="359">
        <f t="shared" ca="1" si="1118"/>
        <v>0</v>
      </c>
      <c r="AE376" s="359">
        <f t="shared" ca="1" si="1118"/>
        <v>0</v>
      </c>
      <c r="AF376" s="359">
        <f t="shared" ca="1" si="1118"/>
        <v>0</v>
      </c>
      <c r="AG376" s="359">
        <f t="shared" ca="1" si="1118"/>
        <v>0</v>
      </c>
      <c r="AH376" s="359">
        <f t="shared" ca="1" si="1118"/>
        <v>0</v>
      </c>
      <c r="AI376" s="359">
        <f t="shared" ca="1" si="1118"/>
        <v>0</v>
      </c>
      <c r="AJ376" s="359">
        <f t="shared" ca="1" si="1118"/>
        <v>0</v>
      </c>
      <c r="AK376" s="359">
        <f t="shared" ca="1" si="1118"/>
        <v>0</v>
      </c>
      <c r="AL376" s="359">
        <f t="shared" ca="1" si="1118"/>
        <v>0</v>
      </c>
      <c r="AM376" s="359">
        <f t="shared" ca="1" si="1118"/>
        <v>0</v>
      </c>
      <c r="AN376" s="359">
        <f t="shared" ca="1" si="1118"/>
        <v>0</v>
      </c>
      <c r="AO376" s="359">
        <f t="shared" ca="1" si="1118"/>
        <v>0</v>
      </c>
      <c r="AP376" s="359">
        <f t="shared" ca="1" si="1118"/>
        <v>0</v>
      </c>
      <c r="AQ376" s="359">
        <f t="shared" ca="1" si="1118"/>
        <v>0</v>
      </c>
      <c r="AR376" s="359">
        <f t="shared" ca="1" si="1118"/>
        <v>0</v>
      </c>
      <c r="AS376" s="359">
        <f t="shared" ca="1" si="1118"/>
        <v>0</v>
      </c>
      <c r="AT376" s="359">
        <f t="shared" ca="1" si="1118"/>
        <v>0</v>
      </c>
      <c r="AU376" s="359">
        <f t="shared" ca="1" si="1118"/>
        <v>0</v>
      </c>
      <c r="AV376" s="359">
        <f t="shared" ca="1" si="1118"/>
        <v>0</v>
      </c>
      <c r="AW376" s="359">
        <f t="shared" ca="1" si="1118"/>
        <v>0</v>
      </c>
      <c r="AX376" s="359">
        <f t="shared" ca="1" si="1118"/>
        <v>0</v>
      </c>
      <c r="AY376" s="359">
        <f t="shared" ca="1" si="1118"/>
        <v>0</v>
      </c>
      <c r="AZ376" s="359">
        <f t="shared" ca="1" si="1118"/>
        <v>0</v>
      </c>
      <c r="BA376" s="359">
        <f t="shared" ca="1" si="1118"/>
        <v>0</v>
      </c>
      <c r="BB376" s="359">
        <f t="shared" ca="1" si="1118"/>
        <v>0</v>
      </c>
      <c r="BC376" s="359">
        <f t="shared" ca="1" si="1118"/>
        <v>0</v>
      </c>
      <c r="BD376" s="359">
        <f t="shared" ca="1" si="1118"/>
        <v>0</v>
      </c>
      <c r="BE376" s="359">
        <f t="shared" ca="1" si="1118"/>
        <v>0</v>
      </c>
      <c r="BF376" s="359">
        <f t="shared" ca="1" si="1118"/>
        <v>0</v>
      </c>
      <c r="BG376" s="359">
        <f t="shared" ca="1" si="1118"/>
        <v>0</v>
      </c>
      <c r="BH376" s="359">
        <f t="shared" ca="1" si="1118"/>
        <v>0</v>
      </c>
      <c r="BI376" s="359">
        <f t="shared" ca="1" si="1118"/>
        <v>0</v>
      </c>
      <c r="BJ376" s="359">
        <f t="shared" ca="1" si="1118"/>
        <v>0</v>
      </c>
      <c r="BK376" s="359">
        <f t="shared" ca="1" si="1118"/>
        <v>0</v>
      </c>
      <c r="BL376" s="359">
        <f t="shared" ca="1" si="1118"/>
        <v>0</v>
      </c>
      <c r="BM376" s="359">
        <f t="shared" ca="1" si="1118"/>
        <v>0</v>
      </c>
      <c r="BN376" s="359">
        <f t="shared" ca="1" si="1118"/>
        <v>0</v>
      </c>
      <c r="BO376" s="359">
        <f t="shared" ca="1" si="1118"/>
        <v>0</v>
      </c>
      <c r="BP376" s="359">
        <f t="shared" ca="1" si="1118"/>
        <v>0</v>
      </c>
      <c r="BQ376" s="359">
        <f t="shared" ref="BQ376:CS376" ca="1" si="1119">IF(BQ$297="beräknas ej",0,BP376*IF(BQ$362&gt;$D$357,1,IF(BQ$362&lt;=$C$357,$C$356,$D$356))*IFERROR(INDEX($B$288:$E$294,MATCH($A376,$A$288:$A$294,0),MATCH(BQ$362,$B$286:$E$286,1)),0))</f>
        <v>0</v>
      </c>
      <c r="BR376" s="359">
        <f t="shared" ca="1" si="1119"/>
        <v>0</v>
      </c>
      <c r="BS376" s="359">
        <f t="shared" ca="1" si="1119"/>
        <v>0</v>
      </c>
      <c r="BT376" s="359">
        <f t="shared" ca="1" si="1119"/>
        <v>0</v>
      </c>
      <c r="BU376" s="359">
        <f t="shared" si="1119"/>
        <v>0</v>
      </c>
      <c r="BV376" s="359">
        <f t="shared" si="1119"/>
        <v>0</v>
      </c>
      <c r="BW376" s="359">
        <f t="shared" si="1119"/>
        <v>0</v>
      </c>
      <c r="BX376" s="359">
        <f t="shared" si="1119"/>
        <v>0</v>
      </c>
      <c r="BY376" s="359">
        <f t="shared" si="1119"/>
        <v>0</v>
      </c>
      <c r="BZ376" s="359">
        <f t="shared" si="1119"/>
        <v>0</v>
      </c>
      <c r="CA376" s="359">
        <f t="shared" si="1119"/>
        <v>0</v>
      </c>
      <c r="CB376" s="359">
        <f t="shared" si="1119"/>
        <v>0</v>
      </c>
      <c r="CC376" s="359">
        <f t="shared" si="1119"/>
        <v>0</v>
      </c>
      <c r="CD376" s="359">
        <f t="shared" si="1119"/>
        <v>0</v>
      </c>
      <c r="CE376" s="359">
        <f t="shared" si="1119"/>
        <v>0</v>
      </c>
      <c r="CF376" s="359">
        <f t="shared" si="1119"/>
        <v>0</v>
      </c>
      <c r="CG376" s="359">
        <f t="shared" si="1119"/>
        <v>0</v>
      </c>
      <c r="CH376" s="359">
        <f t="shared" si="1119"/>
        <v>0</v>
      </c>
      <c r="CI376" s="359">
        <f t="shared" si="1119"/>
        <v>0</v>
      </c>
      <c r="CJ376" s="359">
        <f t="shared" si="1119"/>
        <v>0</v>
      </c>
      <c r="CK376" s="359">
        <f t="shared" si="1119"/>
        <v>0</v>
      </c>
      <c r="CL376" s="359">
        <f t="shared" si="1119"/>
        <v>0</v>
      </c>
      <c r="CM376" s="359">
        <f t="shared" si="1119"/>
        <v>0</v>
      </c>
      <c r="CN376" s="359">
        <f t="shared" si="1119"/>
        <v>0</v>
      </c>
      <c r="CO376" s="359">
        <f t="shared" si="1119"/>
        <v>0</v>
      </c>
      <c r="CP376" s="359">
        <f t="shared" si="1119"/>
        <v>0</v>
      </c>
      <c r="CQ376" s="359">
        <f t="shared" si="1119"/>
        <v>0</v>
      </c>
      <c r="CR376" s="359">
        <f t="shared" si="1119"/>
        <v>0</v>
      </c>
      <c r="CS376" s="359">
        <f t="shared" si="1119"/>
        <v>0</v>
      </c>
    </row>
    <row r="377" spans="1:97" s="367" customFormat="1" x14ac:dyDescent="0.35">
      <c r="A377" s="352">
        <f t="shared" ref="A377:C377" si="1120">A343</f>
        <v>0</v>
      </c>
      <c r="B377" s="352" t="str">
        <f t="shared" si="1120"/>
        <v>0 0</v>
      </c>
      <c r="C377" s="359">
        <f t="shared" si="1120"/>
        <v>0</v>
      </c>
      <c r="D377" s="359">
        <f ca="1">IFERROR('JA basår'!AD21+'JA basår'!AD51,0)</f>
        <v>0</v>
      </c>
      <c r="E377" s="359">
        <f t="shared" ref="E377:BP377" ca="1" si="1121">IF(E$297="beräknas ej",0,D377*IF(E$362&gt;$D$357,1,IF(E$362&lt;=$C$357,$C$356,$D$356))*IFERROR(INDEX($B$288:$E$294,MATCH($A377,$A$288:$A$294,0),MATCH(E$362,$B$286:$E$286,1)),0))</f>
        <v>0</v>
      </c>
      <c r="F377" s="359">
        <f t="shared" ca="1" si="1121"/>
        <v>0</v>
      </c>
      <c r="G377" s="359">
        <f t="shared" ca="1" si="1121"/>
        <v>0</v>
      </c>
      <c r="H377" s="359">
        <f t="shared" ca="1" si="1121"/>
        <v>0</v>
      </c>
      <c r="I377" s="359">
        <f t="shared" ca="1" si="1121"/>
        <v>0</v>
      </c>
      <c r="J377" s="359">
        <f t="shared" ca="1" si="1121"/>
        <v>0</v>
      </c>
      <c r="K377" s="359">
        <f t="shared" ca="1" si="1121"/>
        <v>0</v>
      </c>
      <c r="L377" s="359">
        <f t="shared" ca="1" si="1121"/>
        <v>0</v>
      </c>
      <c r="M377" s="359">
        <f t="shared" ca="1" si="1121"/>
        <v>0</v>
      </c>
      <c r="N377" s="359">
        <f t="shared" ca="1" si="1121"/>
        <v>0</v>
      </c>
      <c r="O377" s="359">
        <f t="shared" ca="1" si="1121"/>
        <v>0</v>
      </c>
      <c r="P377" s="359">
        <f t="shared" ca="1" si="1121"/>
        <v>0</v>
      </c>
      <c r="Q377" s="359">
        <f t="shared" ca="1" si="1121"/>
        <v>0</v>
      </c>
      <c r="R377" s="359">
        <f t="shared" ca="1" si="1121"/>
        <v>0</v>
      </c>
      <c r="S377" s="359">
        <f t="shared" ca="1" si="1121"/>
        <v>0</v>
      </c>
      <c r="T377" s="359">
        <f t="shared" ca="1" si="1121"/>
        <v>0</v>
      </c>
      <c r="U377" s="359">
        <f t="shared" ca="1" si="1121"/>
        <v>0</v>
      </c>
      <c r="V377" s="359">
        <f t="shared" ca="1" si="1121"/>
        <v>0</v>
      </c>
      <c r="W377" s="359">
        <f t="shared" ca="1" si="1121"/>
        <v>0</v>
      </c>
      <c r="X377" s="359">
        <f t="shared" ca="1" si="1121"/>
        <v>0</v>
      </c>
      <c r="Y377" s="359">
        <f t="shared" ca="1" si="1121"/>
        <v>0</v>
      </c>
      <c r="Z377" s="359">
        <f t="shared" ca="1" si="1121"/>
        <v>0</v>
      </c>
      <c r="AA377" s="359">
        <f t="shared" ca="1" si="1121"/>
        <v>0</v>
      </c>
      <c r="AB377" s="359">
        <f t="shared" ca="1" si="1121"/>
        <v>0</v>
      </c>
      <c r="AC377" s="359">
        <f t="shared" ca="1" si="1121"/>
        <v>0</v>
      </c>
      <c r="AD377" s="359">
        <f t="shared" ca="1" si="1121"/>
        <v>0</v>
      </c>
      <c r="AE377" s="359">
        <f t="shared" ca="1" si="1121"/>
        <v>0</v>
      </c>
      <c r="AF377" s="359">
        <f t="shared" ca="1" si="1121"/>
        <v>0</v>
      </c>
      <c r="AG377" s="359">
        <f t="shared" ca="1" si="1121"/>
        <v>0</v>
      </c>
      <c r="AH377" s="359">
        <f t="shared" ca="1" si="1121"/>
        <v>0</v>
      </c>
      <c r="AI377" s="359">
        <f t="shared" ca="1" si="1121"/>
        <v>0</v>
      </c>
      <c r="AJ377" s="359">
        <f t="shared" ca="1" si="1121"/>
        <v>0</v>
      </c>
      <c r="AK377" s="359">
        <f t="shared" ca="1" si="1121"/>
        <v>0</v>
      </c>
      <c r="AL377" s="359">
        <f t="shared" ca="1" si="1121"/>
        <v>0</v>
      </c>
      <c r="AM377" s="359">
        <f t="shared" ca="1" si="1121"/>
        <v>0</v>
      </c>
      <c r="AN377" s="359">
        <f t="shared" ca="1" si="1121"/>
        <v>0</v>
      </c>
      <c r="AO377" s="359">
        <f t="shared" ca="1" si="1121"/>
        <v>0</v>
      </c>
      <c r="AP377" s="359">
        <f t="shared" ca="1" si="1121"/>
        <v>0</v>
      </c>
      <c r="AQ377" s="359">
        <f t="shared" ca="1" si="1121"/>
        <v>0</v>
      </c>
      <c r="AR377" s="359">
        <f t="shared" ca="1" si="1121"/>
        <v>0</v>
      </c>
      <c r="AS377" s="359">
        <f t="shared" ca="1" si="1121"/>
        <v>0</v>
      </c>
      <c r="AT377" s="359">
        <f t="shared" ca="1" si="1121"/>
        <v>0</v>
      </c>
      <c r="AU377" s="359">
        <f t="shared" ca="1" si="1121"/>
        <v>0</v>
      </c>
      <c r="AV377" s="359">
        <f t="shared" ca="1" si="1121"/>
        <v>0</v>
      </c>
      <c r="AW377" s="359">
        <f t="shared" ca="1" si="1121"/>
        <v>0</v>
      </c>
      <c r="AX377" s="359">
        <f t="shared" ca="1" si="1121"/>
        <v>0</v>
      </c>
      <c r="AY377" s="359">
        <f t="shared" ca="1" si="1121"/>
        <v>0</v>
      </c>
      <c r="AZ377" s="359">
        <f t="shared" ca="1" si="1121"/>
        <v>0</v>
      </c>
      <c r="BA377" s="359">
        <f t="shared" ca="1" si="1121"/>
        <v>0</v>
      </c>
      <c r="BB377" s="359">
        <f t="shared" ca="1" si="1121"/>
        <v>0</v>
      </c>
      <c r="BC377" s="359">
        <f t="shared" ca="1" si="1121"/>
        <v>0</v>
      </c>
      <c r="BD377" s="359">
        <f t="shared" ca="1" si="1121"/>
        <v>0</v>
      </c>
      <c r="BE377" s="359">
        <f t="shared" ca="1" si="1121"/>
        <v>0</v>
      </c>
      <c r="BF377" s="359">
        <f t="shared" ca="1" si="1121"/>
        <v>0</v>
      </c>
      <c r="BG377" s="359">
        <f t="shared" ca="1" si="1121"/>
        <v>0</v>
      </c>
      <c r="BH377" s="359">
        <f t="shared" ca="1" si="1121"/>
        <v>0</v>
      </c>
      <c r="BI377" s="359">
        <f t="shared" ca="1" si="1121"/>
        <v>0</v>
      </c>
      <c r="BJ377" s="359">
        <f t="shared" ca="1" si="1121"/>
        <v>0</v>
      </c>
      <c r="BK377" s="359">
        <f t="shared" ca="1" si="1121"/>
        <v>0</v>
      </c>
      <c r="BL377" s="359">
        <f t="shared" ca="1" si="1121"/>
        <v>0</v>
      </c>
      <c r="BM377" s="359">
        <f t="shared" ca="1" si="1121"/>
        <v>0</v>
      </c>
      <c r="BN377" s="359">
        <f t="shared" ca="1" si="1121"/>
        <v>0</v>
      </c>
      <c r="BO377" s="359">
        <f t="shared" ca="1" si="1121"/>
        <v>0</v>
      </c>
      <c r="BP377" s="359">
        <f t="shared" ca="1" si="1121"/>
        <v>0</v>
      </c>
      <c r="BQ377" s="359">
        <f t="shared" ref="BQ377:CS377" ca="1" si="1122">IF(BQ$297="beräknas ej",0,BP377*IF(BQ$362&gt;$D$357,1,IF(BQ$362&lt;=$C$357,$C$356,$D$356))*IFERROR(INDEX($B$288:$E$294,MATCH($A377,$A$288:$A$294,0),MATCH(BQ$362,$B$286:$E$286,1)),0))</f>
        <v>0</v>
      </c>
      <c r="BR377" s="359">
        <f t="shared" ca="1" si="1122"/>
        <v>0</v>
      </c>
      <c r="BS377" s="359">
        <f t="shared" ca="1" si="1122"/>
        <v>0</v>
      </c>
      <c r="BT377" s="359">
        <f t="shared" ca="1" si="1122"/>
        <v>0</v>
      </c>
      <c r="BU377" s="359">
        <f t="shared" si="1122"/>
        <v>0</v>
      </c>
      <c r="BV377" s="359">
        <f t="shared" si="1122"/>
        <v>0</v>
      </c>
      <c r="BW377" s="359">
        <f t="shared" si="1122"/>
        <v>0</v>
      </c>
      <c r="BX377" s="359">
        <f t="shared" si="1122"/>
        <v>0</v>
      </c>
      <c r="BY377" s="359">
        <f t="shared" si="1122"/>
        <v>0</v>
      </c>
      <c r="BZ377" s="359">
        <f t="shared" si="1122"/>
        <v>0</v>
      </c>
      <c r="CA377" s="359">
        <f t="shared" si="1122"/>
        <v>0</v>
      </c>
      <c r="CB377" s="359">
        <f t="shared" si="1122"/>
        <v>0</v>
      </c>
      <c r="CC377" s="359">
        <f t="shared" si="1122"/>
        <v>0</v>
      </c>
      <c r="CD377" s="359">
        <f t="shared" si="1122"/>
        <v>0</v>
      </c>
      <c r="CE377" s="359">
        <f t="shared" si="1122"/>
        <v>0</v>
      </c>
      <c r="CF377" s="359">
        <f t="shared" si="1122"/>
        <v>0</v>
      </c>
      <c r="CG377" s="359">
        <f t="shared" si="1122"/>
        <v>0</v>
      </c>
      <c r="CH377" s="359">
        <f t="shared" si="1122"/>
        <v>0</v>
      </c>
      <c r="CI377" s="359">
        <f t="shared" si="1122"/>
        <v>0</v>
      </c>
      <c r="CJ377" s="359">
        <f t="shared" si="1122"/>
        <v>0</v>
      </c>
      <c r="CK377" s="359">
        <f t="shared" si="1122"/>
        <v>0</v>
      </c>
      <c r="CL377" s="359">
        <f t="shared" si="1122"/>
        <v>0</v>
      </c>
      <c r="CM377" s="359">
        <f t="shared" si="1122"/>
        <v>0</v>
      </c>
      <c r="CN377" s="359">
        <f t="shared" si="1122"/>
        <v>0</v>
      </c>
      <c r="CO377" s="359">
        <f t="shared" si="1122"/>
        <v>0</v>
      </c>
      <c r="CP377" s="359">
        <f t="shared" si="1122"/>
        <v>0</v>
      </c>
      <c r="CQ377" s="359">
        <f t="shared" si="1122"/>
        <v>0</v>
      </c>
      <c r="CR377" s="359">
        <f t="shared" si="1122"/>
        <v>0</v>
      </c>
      <c r="CS377" s="359">
        <f t="shared" si="1122"/>
        <v>0</v>
      </c>
    </row>
    <row r="378" spans="1:97" s="367" customFormat="1" x14ac:dyDescent="0.35">
      <c r="A378" s="352">
        <f t="shared" ref="A378:C378" si="1123">A344</f>
        <v>0</v>
      </c>
      <c r="B378" s="352" t="str">
        <f t="shared" si="1123"/>
        <v>0 0</v>
      </c>
      <c r="C378" s="359">
        <f t="shared" si="1123"/>
        <v>0</v>
      </c>
      <c r="D378" s="359">
        <f ca="1">IFERROR('JA basår'!AD22+'JA basår'!AD52,0)</f>
        <v>0</v>
      </c>
      <c r="E378" s="359">
        <f t="shared" ref="E378:BP378" ca="1" si="1124">IF(E$297="beräknas ej",0,D378*IF(E$362&gt;$D$357,1,IF(E$362&lt;=$C$357,$C$356,$D$356))*IFERROR(INDEX($B$288:$E$294,MATCH($A378,$A$288:$A$294,0),MATCH(E$362,$B$286:$E$286,1)),0))</f>
        <v>0</v>
      </c>
      <c r="F378" s="359">
        <f t="shared" ca="1" si="1124"/>
        <v>0</v>
      </c>
      <c r="G378" s="359">
        <f t="shared" ca="1" si="1124"/>
        <v>0</v>
      </c>
      <c r="H378" s="359">
        <f t="shared" ca="1" si="1124"/>
        <v>0</v>
      </c>
      <c r="I378" s="359">
        <f t="shared" ca="1" si="1124"/>
        <v>0</v>
      </c>
      <c r="J378" s="359">
        <f t="shared" ca="1" si="1124"/>
        <v>0</v>
      </c>
      <c r="K378" s="359">
        <f t="shared" ca="1" si="1124"/>
        <v>0</v>
      </c>
      <c r="L378" s="359">
        <f t="shared" ca="1" si="1124"/>
        <v>0</v>
      </c>
      <c r="M378" s="359">
        <f t="shared" ca="1" si="1124"/>
        <v>0</v>
      </c>
      <c r="N378" s="359">
        <f t="shared" ca="1" si="1124"/>
        <v>0</v>
      </c>
      <c r="O378" s="359">
        <f t="shared" ca="1" si="1124"/>
        <v>0</v>
      </c>
      <c r="P378" s="359">
        <f t="shared" ca="1" si="1124"/>
        <v>0</v>
      </c>
      <c r="Q378" s="359">
        <f t="shared" ca="1" si="1124"/>
        <v>0</v>
      </c>
      <c r="R378" s="359">
        <f t="shared" ca="1" si="1124"/>
        <v>0</v>
      </c>
      <c r="S378" s="359">
        <f t="shared" ca="1" si="1124"/>
        <v>0</v>
      </c>
      <c r="T378" s="359">
        <f t="shared" ca="1" si="1124"/>
        <v>0</v>
      </c>
      <c r="U378" s="359">
        <f t="shared" ca="1" si="1124"/>
        <v>0</v>
      </c>
      <c r="V378" s="359">
        <f t="shared" ca="1" si="1124"/>
        <v>0</v>
      </c>
      <c r="W378" s="359">
        <f t="shared" ca="1" si="1124"/>
        <v>0</v>
      </c>
      <c r="X378" s="359">
        <f t="shared" ca="1" si="1124"/>
        <v>0</v>
      </c>
      <c r="Y378" s="359">
        <f t="shared" ca="1" si="1124"/>
        <v>0</v>
      </c>
      <c r="Z378" s="359">
        <f t="shared" ca="1" si="1124"/>
        <v>0</v>
      </c>
      <c r="AA378" s="359">
        <f t="shared" ca="1" si="1124"/>
        <v>0</v>
      </c>
      <c r="AB378" s="359">
        <f t="shared" ca="1" si="1124"/>
        <v>0</v>
      </c>
      <c r="AC378" s="359">
        <f t="shared" ca="1" si="1124"/>
        <v>0</v>
      </c>
      <c r="AD378" s="359">
        <f t="shared" ca="1" si="1124"/>
        <v>0</v>
      </c>
      <c r="AE378" s="359">
        <f t="shared" ca="1" si="1124"/>
        <v>0</v>
      </c>
      <c r="AF378" s="359">
        <f t="shared" ca="1" si="1124"/>
        <v>0</v>
      </c>
      <c r="AG378" s="359">
        <f t="shared" ca="1" si="1124"/>
        <v>0</v>
      </c>
      <c r="AH378" s="359">
        <f t="shared" ca="1" si="1124"/>
        <v>0</v>
      </c>
      <c r="AI378" s="359">
        <f t="shared" ca="1" si="1124"/>
        <v>0</v>
      </c>
      <c r="AJ378" s="359">
        <f t="shared" ca="1" si="1124"/>
        <v>0</v>
      </c>
      <c r="AK378" s="359">
        <f t="shared" ca="1" si="1124"/>
        <v>0</v>
      </c>
      <c r="AL378" s="359">
        <f t="shared" ca="1" si="1124"/>
        <v>0</v>
      </c>
      <c r="AM378" s="359">
        <f t="shared" ca="1" si="1124"/>
        <v>0</v>
      </c>
      <c r="AN378" s="359">
        <f t="shared" ca="1" si="1124"/>
        <v>0</v>
      </c>
      <c r="AO378" s="359">
        <f t="shared" ca="1" si="1124"/>
        <v>0</v>
      </c>
      <c r="AP378" s="359">
        <f t="shared" ca="1" si="1124"/>
        <v>0</v>
      </c>
      <c r="AQ378" s="359">
        <f t="shared" ca="1" si="1124"/>
        <v>0</v>
      </c>
      <c r="AR378" s="359">
        <f t="shared" ca="1" si="1124"/>
        <v>0</v>
      </c>
      <c r="AS378" s="359">
        <f t="shared" ca="1" si="1124"/>
        <v>0</v>
      </c>
      <c r="AT378" s="359">
        <f t="shared" ca="1" si="1124"/>
        <v>0</v>
      </c>
      <c r="AU378" s="359">
        <f t="shared" ca="1" si="1124"/>
        <v>0</v>
      </c>
      <c r="AV378" s="359">
        <f t="shared" ca="1" si="1124"/>
        <v>0</v>
      </c>
      <c r="AW378" s="359">
        <f t="shared" ca="1" si="1124"/>
        <v>0</v>
      </c>
      <c r="AX378" s="359">
        <f t="shared" ca="1" si="1124"/>
        <v>0</v>
      </c>
      <c r="AY378" s="359">
        <f t="shared" ca="1" si="1124"/>
        <v>0</v>
      </c>
      <c r="AZ378" s="359">
        <f t="shared" ca="1" si="1124"/>
        <v>0</v>
      </c>
      <c r="BA378" s="359">
        <f t="shared" ca="1" si="1124"/>
        <v>0</v>
      </c>
      <c r="BB378" s="359">
        <f t="shared" ca="1" si="1124"/>
        <v>0</v>
      </c>
      <c r="BC378" s="359">
        <f t="shared" ca="1" si="1124"/>
        <v>0</v>
      </c>
      <c r="BD378" s="359">
        <f t="shared" ca="1" si="1124"/>
        <v>0</v>
      </c>
      <c r="BE378" s="359">
        <f t="shared" ca="1" si="1124"/>
        <v>0</v>
      </c>
      <c r="BF378" s="359">
        <f t="shared" ca="1" si="1124"/>
        <v>0</v>
      </c>
      <c r="BG378" s="359">
        <f t="shared" ca="1" si="1124"/>
        <v>0</v>
      </c>
      <c r="BH378" s="359">
        <f t="shared" ca="1" si="1124"/>
        <v>0</v>
      </c>
      <c r="BI378" s="359">
        <f t="shared" ca="1" si="1124"/>
        <v>0</v>
      </c>
      <c r="BJ378" s="359">
        <f t="shared" ca="1" si="1124"/>
        <v>0</v>
      </c>
      <c r="BK378" s="359">
        <f t="shared" ca="1" si="1124"/>
        <v>0</v>
      </c>
      <c r="BL378" s="359">
        <f t="shared" ca="1" si="1124"/>
        <v>0</v>
      </c>
      <c r="BM378" s="359">
        <f t="shared" ca="1" si="1124"/>
        <v>0</v>
      </c>
      <c r="BN378" s="359">
        <f t="shared" ca="1" si="1124"/>
        <v>0</v>
      </c>
      <c r="BO378" s="359">
        <f t="shared" ca="1" si="1124"/>
        <v>0</v>
      </c>
      <c r="BP378" s="359">
        <f t="shared" ca="1" si="1124"/>
        <v>0</v>
      </c>
      <c r="BQ378" s="359">
        <f t="shared" ref="BQ378:CS378" ca="1" si="1125">IF(BQ$297="beräknas ej",0,BP378*IF(BQ$362&gt;$D$357,1,IF(BQ$362&lt;=$C$357,$C$356,$D$356))*IFERROR(INDEX($B$288:$E$294,MATCH($A378,$A$288:$A$294,0),MATCH(BQ$362,$B$286:$E$286,1)),0))</f>
        <v>0</v>
      </c>
      <c r="BR378" s="359">
        <f t="shared" ca="1" si="1125"/>
        <v>0</v>
      </c>
      <c r="BS378" s="359">
        <f t="shared" ca="1" si="1125"/>
        <v>0</v>
      </c>
      <c r="BT378" s="359">
        <f t="shared" ca="1" si="1125"/>
        <v>0</v>
      </c>
      <c r="BU378" s="359">
        <f t="shared" si="1125"/>
        <v>0</v>
      </c>
      <c r="BV378" s="359">
        <f t="shared" si="1125"/>
        <v>0</v>
      </c>
      <c r="BW378" s="359">
        <f t="shared" si="1125"/>
        <v>0</v>
      </c>
      <c r="BX378" s="359">
        <f t="shared" si="1125"/>
        <v>0</v>
      </c>
      <c r="BY378" s="359">
        <f t="shared" si="1125"/>
        <v>0</v>
      </c>
      <c r="BZ378" s="359">
        <f t="shared" si="1125"/>
        <v>0</v>
      </c>
      <c r="CA378" s="359">
        <f t="shared" si="1125"/>
        <v>0</v>
      </c>
      <c r="CB378" s="359">
        <f t="shared" si="1125"/>
        <v>0</v>
      </c>
      <c r="CC378" s="359">
        <f t="shared" si="1125"/>
        <v>0</v>
      </c>
      <c r="CD378" s="359">
        <f t="shared" si="1125"/>
        <v>0</v>
      </c>
      <c r="CE378" s="359">
        <f t="shared" si="1125"/>
        <v>0</v>
      </c>
      <c r="CF378" s="359">
        <f t="shared" si="1125"/>
        <v>0</v>
      </c>
      <c r="CG378" s="359">
        <f t="shared" si="1125"/>
        <v>0</v>
      </c>
      <c r="CH378" s="359">
        <f t="shared" si="1125"/>
        <v>0</v>
      </c>
      <c r="CI378" s="359">
        <f t="shared" si="1125"/>
        <v>0</v>
      </c>
      <c r="CJ378" s="359">
        <f t="shared" si="1125"/>
        <v>0</v>
      </c>
      <c r="CK378" s="359">
        <f t="shared" si="1125"/>
        <v>0</v>
      </c>
      <c r="CL378" s="359">
        <f t="shared" si="1125"/>
        <v>0</v>
      </c>
      <c r="CM378" s="359">
        <f t="shared" si="1125"/>
        <v>0</v>
      </c>
      <c r="CN378" s="359">
        <f t="shared" si="1125"/>
        <v>0</v>
      </c>
      <c r="CO378" s="359">
        <f t="shared" si="1125"/>
        <v>0</v>
      </c>
      <c r="CP378" s="359">
        <f t="shared" si="1125"/>
        <v>0</v>
      </c>
      <c r="CQ378" s="359">
        <f t="shared" si="1125"/>
        <v>0</v>
      </c>
      <c r="CR378" s="359">
        <f t="shared" si="1125"/>
        <v>0</v>
      </c>
      <c r="CS378" s="359">
        <f t="shared" si="1125"/>
        <v>0</v>
      </c>
    </row>
    <row r="379" spans="1:97" s="367" customFormat="1" x14ac:dyDescent="0.35">
      <c r="A379" s="352">
        <f t="shared" ref="A379:C379" si="1126">A345</f>
        <v>0</v>
      </c>
      <c r="B379" s="352" t="str">
        <f t="shared" si="1126"/>
        <v>0 0</v>
      </c>
      <c r="C379" s="359">
        <f t="shared" si="1126"/>
        <v>0</v>
      </c>
      <c r="D379" s="359">
        <f ca="1">IFERROR('JA basår'!AD23+'JA basår'!AD53,0)</f>
        <v>0</v>
      </c>
      <c r="E379" s="359">
        <f t="shared" ref="E379:BP379" ca="1" si="1127">IF(E$297="beräknas ej",0,D379*IF(E$362&gt;$D$357,1,IF(E$362&lt;=$C$357,$C$356,$D$356))*IFERROR(INDEX($B$288:$E$294,MATCH($A379,$A$288:$A$294,0),MATCH(E$362,$B$286:$E$286,1)),0))</f>
        <v>0</v>
      </c>
      <c r="F379" s="359">
        <f t="shared" ca="1" si="1127"/>
        <v>0</v>
      </c>
      <c r="G379" s="359">
        <f t="shared" ca="1" si="1127"/>
        <v>0</v>
      </c>
      <c r="H379" s="359">
        <f t="shared" ca="1" si="1127"/>
        <v>0</v>
      </c>
      <c r="I379" s="359">
        <f t="shared" ca="1" si="1127"/>
        <v>0</v>
      </c>
      <c r="J379" s="359">
        <f t="shared" ca="1" si="1127"/>
        <v>0</v>
      </c>
      <c r="K379" s="359">
        <f t="shared" ca="1" si="1127"/>
        <v>0</v>
      </c>
      <c r="L379" s="359">
        <f t="shared" ca="1" si="1127"/>
        <v>0</v>
      </c>
      <c r="M379" s="359">
        <f t="shared" ca="1" si="1127"/>
        <v>0</v>
      </c>
      <c r="N379" s="359">
        <f t="shared" ca="1" si="1127"/>
        <v>0</v>
      </c>
      <c r="O379" s="359">
        <f t="shared" ca="1" si="1127"/>
        <v>0</v>
      </c>
      <c r="P379" s="359">
        <f t="shared" ca="1" si="1127"/>
        <v>0</v>
      </c>
      <c r="Q379" s="359">
        <f t="shared" ca="1" si="1127"/>
        <v>0</v>
      </c>
      <c r="R379" s="359">
        <f t="shared" ca="1" si="1127"/>
        <v>0</v>
      </c>
      <c r="S379" s="359">
        <f t="shared" ca="1" si="1127"/>
        <v>0</v>
      </c>
      <c r="T379" s="359">
        <f t="shared" ca="1" si="1127"/>
        <v>0</v>
      </c>
      <c r="U379" s="359">
        <f t="shared" ca="1" si="1127"/>
        <v>0</v>
      </c>
      <c r="V379" s="359">
        <f t="shared" ca="1" si="1127"/>
        <v>0</v>
      </c>
      <c r="W379" s="359">
        <f t="shared" ca="1" si="1127"/>
        <v>0</v>
      </c>
      <c r="X379" s="359">
        <f t="shared" ca="1" si="1127"/>
        <v>0</v>
      </c>
      <c r="Y379" s="359">
        <f t="shared" ca="1" si="1127"/>
        <v>0</v>
      </c>
      <c r="Z379" s="359">
        <f t="shared" ca="1" si="1127"/>
        <v>0</v>
      </c>
      <c r="AA379" s="359">
        <f t="shared" ca="1" si="1127"/>
        <v>0</v>
      </c>
      <c r="AB379" s="359">
        <f t="shared" ca="1" si="1127"/>
        <v>0</v>
      </c>
      <c r="AC379" s="359">
        <f t="shared" ca="1" si="1127"/>
        <v>0</v>
      </c>
      <c r="AD379" s="359">
        <f t="shared" ca="1" si="1127"/>
        <v>0</v>
      </c>
      <c r="AE379" s="359">
        <f t="shared" ca="1" si="1127"/>
        <v>0</v>
      </c>
      <c r="AF379" s="359">
        <f t="shared" ca="1" si="1127"/>
        <v>0</v>
      </c>
      <c r="AG379" s="359">
        <f t="shared" ca="1" si="1127"/>
        <v>0</v>
      </c>
      <c r="AH379" s="359">
        <f t="shared" ca="1" si="1127"/>
        <v>0</v>
      </c>
      <c r="AI379" s="359">
        <f t="shared" ca="1" si="1127"/>
        <v>0</v>
      </c>
      <c r="AJ379" s="359">
        <f t="shared" ca="1" si="1127"/>
        <v>0</v>
      </c>
      <c r="AK379" s="359">
        <f t="shared" ca="1" si="1127"/>
        <v>0</v>
      </c>
      <c r="AL379" s="359">
        <f t="shared" ca="1" si="1127"/>
        <v>0</v>
      </c>
      <c r="AM379" s="359">
        <f t="shared" ca="1" si="1127"/>
        <v>0</v>
      </c>
      <c r="AN379" s="359">
        <f t="shared" ca="1" si="1127"/>
        <v>0</v>
      </c>
      <c r="AO379" s="359">
        <f t="shared" ca="1" si="1127"/>
        <v>0</v>
      </c>
      <c r="AP379" s="359">
        <f t="shared" ca="1" si="1127"/>
        <v>0</v>
      </c>
      <c r="AQ379" s="359">
        <f t="shared" ca="1" si="1127"/>
        <v>0</v>
      </c>
      <c r="AR379" s="359">
        <f t="shared" ca="1" si="1127"/>
        <v>0</v>
      </c>
      <c r="AS379" s="359">
        <f t="shared" ca="1" si="1127"/>
        <v>0</v>
      </c>
      <c r="AT379" s="359">
        <f t="shared" ca="1" si="1127"/>
        <v>0</v>
      </c>
      <c r="AU379" s="359">
        <f t="shared" ca="1" si="1127"/>
        <v>0</v>
      </c>
      <c r="AV379" s="359">
        <f t="shared" ca="1" si="1127"/>
        <v>0</v>
      </c>
      <c r="AW379" s="359">
        <f t="shared" ca="1" si="1127"/>
        <v>0</v>
      </c>
      <c r="AX379" s="359">
        <f t="shared" ca="1" si="1127"/>
        <v>0</v>
      </c>
      <c r="AY379" s="359">
        <f t="shared" ca="1" si="1127"/>
        <v>0</v>
      </c>
      <c r="AZ379" s="359">
        <f t="shared" ca="1" si="1127"/>
        <v>0</v>
      </c>
      <c r="BA379" s="359">
        <f t="shared" ca="1" si="1127"/>
        <v>0</v>
      </c>
      <c r="BB379" s="359">
        <f t="shared" ca="1" si="1127"/>
        <v>0</v>
      </c>
      <c r="BC379" s="359">
        <f t="shared" ca="1" si="1127"/>
        <v>0</v>
      </c>
      <c r="BD379" s="359">
        <f t="shared" ca="1" si="1127"/>
        <v>0</v>
      </c>
      <c r="BE379" s="359">
        <f t="shared" ca="1" si="1127"/>
        <v>0</v>
      </c>
      <c r="BF379" s="359">
        <f t="shared" ca="1" si="1127"/>
        <v>0</v>
      </c>
      <c r="BG379" s="359">
        <f t="shared" ca="1" si="1127"/>
        <v>0</v>
      </c>
      <c r="BH379" s="359">
        <f t="shared" ca="1" si="1127"/>
        <v>0</v>
      </c>
      <c r="BI379" s="359">
        <f t="shared" ca="1" si="1127"/>
        <v>0</v>
      </c>
      <c r="BJ379" s="359">
        <f t="shared" ca="1" si="1127"/>
        <v>0</v>
      </c>
      <c r="BK379" s="359">
        <f t="shared" ca="1" si="1127"/>
        <v>0</v>
      </c>
      <c r="BL379" s="359">
        <f t="shared" ca="1" si="1127"/>
        <v>0</v>
      </c>
      <c r="BM379" s="359">
        <f t="shared" ca="1" si="1127"/>
        <v>0</v>
      </c>
      <c r="BN379" s="359">
        <f t="shared" ca="1" si="1127"/>
        <v>0</v>
      </c>
      <c r="BO379" s="359">
        <f t="shared" ca="1" si="1127"/>
        <v>0</v>
      </c>
      <c r="BP379" s="359">
        <f t="shared" ca="1" si="1127"/>
        <v>0</v>
      </c>
      <c r="BQ379" s="359">
        <f t="shared" ref="BQ379:CS379" ca="1" si="1128">IF(BQ$297="beräknas ej",0,BP379*IF(BQ$362&gt;$D$357,1,IF(BQ$362&lt;=$C$357,$C$356,$D$356))*IFERROR(INDEX($B$288:$E$294,MATCH($A379,$A$288:$A$294,0),MATCH(BQ$362,$B$286:$E$286,1)),0))</f>
        <v>0</v>
      </c>
      <c r="BR379" s="359">
        <f t="shared" ca="1" si="1128"/>
        <v>0</v>
      </c>
      <c r="BS379" s="359">
        <f t="shared" ca="1" si="1128"/>
        <v>0</v>
      </c>
      <c r="BT379" s="359">
        <f t="shared" ca="1" si="1128"/>
        <v>0</v>
      </c>
      <c r="BU379" s="359">
        <f t="shared" si="1128"/>
        <v>0</v>
      </c>
      <c r="BV379" s="359">
        <f t="shared" si="1128"/>
        <v>0</v>
      </c>
      <c r="BW379" s="359">
        <f t="shared" si="1128"/>
        <v>0</v>
      </c>
      <c r="BX379" s="359">
        <f t="shared" si="1128"/>
        <v>0</v>
      </c>
      <c r="BY379" s="359">
        <f t="shared" si="1128"/>
        <v>0</v>
      </c>
      <c r="BZ379" s="359">
        <f t="shared" si="1128"/>
        <v>0</v>
      </c>
      <c r="CA379" s="359">
        <f t="shared" si="1128"/>
        <v>0</v>
      </c>
      <c r="CB379" s="359">
        <f t="shared" si="1128"/>
        <v>0</v>
      </c>
      <c r="CC379" s="359">
        <f t="shared" si="1128"/>
        <v>0</v>
      </c>
      <c r="CD379" s="359">
        <f t="shared" si="1128"/>
        <v>0</v>
      </c>
      <c r="CE379" s="359">
        <f t="shared" si="1128"/>
        <v>0</v>
      </c>
      <c r="CF379" s="359">
        <f t="shared" si="1128"/>
        <v>0</v>
      </c>
      <c r="CG379" s="359">
        <f t="shared" si="1128"/>
        <v>0</v>
      </c>
      <c r="CH379" s="359">
        <f t="shared" si="1128"/>
        <v>0</v>
      </c>
      <c r="CI379" s="359">
        <f t="shared" si="1128"/>
        <v>0</v>
      </c>
      <c r="CJ379" s="359">
        <f t="shared" si="1128"/>
        <v>0</v>
      </c>
      <c r="CK379" s="359">
        <f t="shared" si="1128"/>
        <v>0</v>
      </c>
      <c r="CL379" s="359">
        <f t="shared" si="1128"/>
        <v>0</v>
      </c>
      <c r="CM379" s="359">
        <f t="shared" si="1128"/>
        <v>0</v>
      </c>
      <c r="CN379" s="359">
        <f t="shared" si="1128"/>
        <v>0</v>
      </c>
      <c r="CO379" s="359">
        <f t="shared" si="1128"/>
        <v>0</v>
      </c>
      <c r="CP379" s="359">
        <f t="shared" si="1128"/>
        <v>0</v>
      </c>
      <c r="CQ379" s="359">
        <f t="shared" si="1128"/>
        <v>0</v>
      </c>
      <c r="CR379" s="359">
        <f t="shared" si="1128"/>
        <v>0</v>
      </c>
      <c r="CS379" s="359">
        <f t="shared" si="1128"/>
        <v>0</v>
      </c>
    </row>
    <row r="380" spans="1:97" s="367" customFormat="1" x14ac:dyDescent="0.35">
      <c r="A380" s="352">
        <f t="shared" ref="A380:C380" si="1129">A346</f>
        <v>0</v>
      </c>
      <c r="B380" s="352" t="str">
        <f t="shared" si="1129"/>
        <v>0 0</v>
      </c>
      <c r="C380" s="359">
        <f t="shared" si="1129"/>
        <v>0</v>
      </c>
      <c r="D380" s="359">
        <f ca="1">IFERROR('JA basår'!AD24+'JA basår'!AD54,0)</f>
        <v>0</v>
      </c>
      <c r="E380" s="359">
        <f t="shared" ref="E380:BP380" ca="1" si="1130">IF(E$297="beräknas ej",0,D380*IF(E$362&gt;$D$357,1,IF(E$362&lt;=$C$357,$C$356,$D$356))*IFERROR(INDEX($B$288:$E$294,MATCH($A380,$A$288:$A$294,0),MATCH(E$362,$B$286:$E$286,1)),0))</f>
        <v>0</v>
      </c>
      <c r="F380" s="359">
        <f t="shared" ca="1" si="1130"/>
        <v>0</v>
      </c>
      <c r="G380" s="359">
        <f t="shared" ca="1" si="1130"/>
        <v>0</v>
      </c>
      <c r="H380" s="359">
        <f t="shared" ca="1" si="1130"/>
        <v>0</v>
      </c>
      <c r="I380" s="359">
        <f t="shared" ca="1" si="1130"/>
        <v>0</v>
      </c>
      <c r="J380" s="359">
        <f t="shared" ca="1" si="1130"/>
        <v>0</v>
      </c>
      <c r="K380" s="359">
        <f t="shared" ca="1" si="1130"/>
        <v>0</v>
      </c>
      <c r="L380" s="359">
        <f t="shared" ca="1" si="1130"/>
        <v>0</v>
      </c>
      <c r="M380" s="359">
        <f t="shared" ca="1" si="1130"/>
        <v>0</v>
      </c>
      <c r="N380" s="359">
        <f t="shared" ca="1" si="1130"/>
        <v>0</v>
      </c>
      <c r="O380" s="359">
        <f t="shared" ca="1" si="1130"/>
        <v>0</v>
      </c>
      <c r="P380" s="359">
        <f t="shared" ca="1" si="1130"/>
        <v>0</v>
      </c>
      <c r="Q380" s="359">
        <f t="shared" ca="1" si="1130"/>
        <v>0</v>
      </c>
      <c r="R380" s="359">
        <f t="shared" ca="1" si="1130"/>
        <v>0</v>
      </c>
      <c r="S380" s="359">
        <f t="shared" ca="1" si="1130"/>
        <v>0</v>
      </c>
      <c r="T380" s="359">
        <f t="shared" ca="1" si="1130"/>
        <v>0</v>
      </c>
      <c r="U380" s="359">
        <f t="shared" ca="1" si="1130"/>
        <v>0</v>
      </c>
      <c r="V380" s="359">
        <f t="shared" ca="1" si="1130"/>
        <v>0</v>
      </c>
      <c r="W380" s="359">
        <f t="shared" ca="1" si="1130"/>
        <v>0</v>
      </c>
      <c r="X380" s="359">
        <f t="shared" ca="1" si="1130"/>
        <v>0</v>
      </c>
      <c r="Y380" s="359">
        <f t="shared" ca="1" si="1130"/>
        <v>0</v>
      </c>
      <c r="Z380" s="359">
        <f t="shared" ca="1" si="1130"/>
        <v>0</v>
      </c>
      <c r="AA380" s="359">
        <f t="shared" ca="1" si="1130"/>
        <v>0</v>
      </c>
      <c r="AB380" s="359">
        <f t="shared" ca="1" si="1130"/>
        <v>0</v>
      </c>
      <c r="AC380" s="359">
        <f t="shared" ca="1" si="1130"/>
        <v>0</v>
      </c>
      <c r="AD380" s="359">
        <f t="shared" ca="1" si="1130"/>
        <v>0</v>
      </c>
      <c r="AE380" s="359">
        <f t="shared" ca="1" si="1130"/>
        <v>0</v>
      </c>
      <c r="AF380" s="359">
        <f t="shared" ca="1" si="1130"/>
        <v>0</v>
      </c>
      <c r="AG380" s="359">
        <f t="shared" ca="1" si="1130"/>
        <v>0</v>
      </c>
      <c r="AH380" s="359">
        <f t="shared" ca="1" si="1130"/>
        <v>0</v>
      </c>
      <c r="AI380" s="359">
        <f t="shared" ca="1" si="1130"/>
        <v>0</v>
      </c>
      <c r="AJ380" s="359">
        <f t="shared" ca="1" si="1130"/>
        <v>0</v>
      </c>
      <c r="AK380" s="359">
        <f t="shared" ca="1" si="1130"/>
        <v>0</v>
      </c>
      <c r="AL380" s="359">
        <f t="shared" ca="1" si="1130"/>
        <v>0</v>
      </c>
      <c r="AM380" s="359">
        <f t="shared" ca="1" si="1130"/>
        <v>0</v>
      </c>
      <c r="AN380" s="359">
        <f t="shared" ca="1" si="1130"/>
        <v>0</v>
      </c>
      <c r="AO380" s="359">
        <f t="shared" ca="1" si="1130"/>
        <v>0</v>
      </c>
      <c r="AP380" s="359">
        <f t="shared" ca="1" si="1130"/>
        <v>0</v>
      </c>
      <c r="AQ380" s="359">
        <f t="shared" ca="1" si="1130"/>
        <v>0</v>
      </c>
      <c r="AR380" s="359">
        <f t="shared" ca="1" si="1130"/>
        <v>0</v>
      </c>
      <c r="AS380" s="359">
        <f t="shared" ca="1" si="1130"/>
        <v>0</v>
      </c>
      <c r="AT380" s="359">
        <f t="shared" ca="1" si="1130"/>
        <v>0</v>
      </c>
      <c r="AU380" s="359">
        <f t="shared" ca="1" si="1130"/>
        <v>0</v>
      </c>
      <c r="AV380" s="359">
        <f t="shared" ca="1" si="1130"/>
        <v>0</v>
      </c>
      <c r="AW380" s="359">
        <f t="shared" ca="1" si="1130"/>
        <v>0</v>
      </c>
      <c r="AX380" s="359">
        <f t="shared" ca="1" si="1130"/>
        <v>0</v>
      </c>
      <c r="AY380" s="359">
        <f t="shared" ca="1" si="1130"/>
        <v>0</v>
      </c>
      <c r="AZ380" s="359">
        <f t="shared" ca="1" si="1130"/>
        <v>0</v>
      </c>
      <c r="BA380" s="359">
        <f t="shared" ca="1" si="1130"/>
        <v>0</v>
      </c>
      <c r="BB380" s="359">
        <f t="shared" ca="1" si="1130"/>
        <v>0</v>
      </c>
      <c r="BC380" s="359">
        <f t="shared" ca="1" si="1130"/>
        <v>0</v>
      </c>
      <c r="BD380" s="359">
        <f t="shared" ca="1" si="1130"/>
        <v>0</v>
      </c>
      <c r="BE380" s="359">
        <f t="shared" ca="1" si="1130"/>
        <v>0</v>
      </c>
      <c r="BF380" s="359">
        <f t="shared" ca="1" si="1130"/>
        <v>0</v>
      </c>
      <c r="BG380" s="359">
        <f t="shared" ca="1" si="1130"/>
        <v>0</v>
      </c>
      <c r="BH380" s="359">
        <f t="shared" ca="1" si="1130"/>
        <v>0</v>
      </c>
      <c r="BI380" s="359">
        <f t="shared" ca="1" si="1130"/>
        <v>0</v>
      </c>
      <c r="BJ380" s="359">
        <f t="shared" ca="1" si="1130"/>
        <v>0</v>
      </c>
      <c r="BK380" s="359">
        <f t="shared" ca="1" si="1130"/>
        <v>0</v>
      </c>
      <c r="BL380" s="359">
        <f t="shared" ca="1" si="1130"/>
        <v>0</v>
      </c>
      <c r="BM380" s="359">
        <f t="shared" ca="1" si="1130"/>
        <v>0</v>
      </c>
      <c r="BN380" s="359">
        <f t="shared" ca="1" si="1130"/>
        <v>0</v>
      </c>
      <c r="BO380" s="359">
        <f t="shared" ca="1" si="1130"/>
        <v>0</v>
      </c>
      <c r="BP380" s="359">
        <f t="shared" ca="1" si="1130"/>
        <v>0</v>
      </c>
      <c r="BQ380" s="359">
        <f t="shared" ref="BQ380:CS380" ca="1" si="1131">IF(BQ$297="beräknas ej",0,BP380*IF(BQ$362&gt;$D$357,1,IF(BQ$362&lt;=$C$357,$C$356,$D$356))*IFERROR(INDEX($B$288:$E$294,MATCH($A380,$A$288:$A$294,0),MATCH(BQ$362,$B$286:$E$286,1)),0))</f>
        <v>0</v>
      </c>
      <c r="BR380" s="359">
        <f t="shared" ca="1" si="1131"/>
        <v>0</v>
      </c>
      <c r="BS380" s="359">
        <f t="shared" ca="1" si="1131"/>
        <v>0</v>
      </c>
      <c r="BT380" s="359">
        <f t="shared" ca="1" si="1131"/>
        <v>0</v>
      </c>
      <c r="BU380" s="359">
        <f t="shared" si="1131"/>
        <v>0</v>
      </c>
      <c r="BV380" s="359">
        <f t="shared" si="1131"/>
        <v>0</v>
      </c>
      <c r="BW380" s="359">
        <f t="shared" si="1131"/>
        <v>0</v>
      </c>
      <c r="BX380" s="359">
        <f t="shared" si="1131"/>
        <v>0</v>
      </c>
      <c r="BY380" s="359">
        <f t="shared" si="1131"/>
        <v>0</v>
      </c>
      <c r="BZ380" s="359">
        <f t="shared" si="1131"/>
        <v>0</v>
      </c>
      <c r="CA380" s="359">
        <f t="shared" si="1131"/>
        <v>0</v>
      </c>
      <c r="CB380" s="359">
        <f t="shared" si="1131"/>
        <v>0</v>
      </c>
      <c r="CC380" s="359">
        <f t="shared" si="1131"/>
        <v>0</v>
      </c>
      <c r="CD380" s="359">
        <f t="shared" si="1131"/>
        <v>0</v>
      </c>
      <c r="CE380" s="359">
        <f t="shared" si="1131"/>
        <v>0</v>
      </c>
      <c r="CF380" s="359">
        <f t="shared" si="1131"/>
        <v>0</v>
      </c>
      <c r="CG380" s="359">
        <f t="shared" si="1131"/>
        <v>0</v>
      </c>
      <c r="CH380" s="359">
        <f t="shared" si="1131"/>
        <v>0</v>
      </c>
      <c r="CI380" s="359">
        <f t="shared" si="1131"/>
        <v>0</v>
      </c>
      <c r="CJ380" s="359">
        <f t="shared" si="1131"/>
        <v>0</v>
      </c>
      <c r="CK380" s="359">
        <f t="shared" si="1131"/>
        <v>0</v>
      </c>
      <c r="CL380" s="359">
        <f t="shared" si="1131"/>
        <v>0</v>
      </c>
      <c r="CM380" s="359">
        <f t="shared" si="1131"/>
        <v>0</v>
      </c>
      <c r="CN380" s="359">
        <f t="shared" si="1131"/>
        <v>0</v>
      </c>
      <c r="CO380" s="359">
        <f t="shared" si="1131"/>
        <v>0</v>
      </c>
      <c r="CP380" s="359">
        <f t="shared" si="1131"/>
        <v>0</v>
      </c>
      <c r="CQ380" s="359">
        <f t="shared" si="1131"/>
        <v>0</v>
      </c>
      <c r="CR380" s="359">
        <f t="shared" si="1131"/>
        <v>0</v>
      </c>
      <c r="CS380" s="359">
        <f t="shared" si="1131"/>
        <v>0</v>
      </c>
    </row>
    <row r="381" spans="1:97" s="367" customFormat="1" x14ac:dyDescent="0.35">
      <c r="A381" s="352">
        <f t="shared" ref="A381:C381" si="1132">A347</f>
        <v>0</v>
      </c>
      <c r="B381" s="352" t="str">
        <f t="shared" si="1132"/>
        <v>0 0</v>
      </c>
      <c r="C381" s="359">
        <f t="shared" si="1132"/>
        <v>0</v>
      </c>
      <c r="D381" s="359">
        <f ca="1">IFERROR('JA basår'!AD25+'JA basår'!AD55,0)</f>
        <v>0</v>
      </c>
      <c r="E381" s="359">
        <f t="shared" ref="E381:BP381" ca="1" si="1133">IF(E$297="beräknas ej",0,D381*IF(E$362&gt;$D$357,1,IF(E$362&lt;=$C$357,$C$356,$D$356))*IFERROR(INDEX($B$288:$E$294,MATCH($A381,$A$288:$A$294,0),MATCH(E$362,$B$286:$E$286,1)),0))</f>
        <v>0</v>
      </c>
      <c r="F381" s="359">
        <f t="shared" ca="1" si="1133"/>
        <v>0</v>
      </c>
      <c r="G381" s="359">
        <f t="shared" ca="1" si="1133"/>
        <v>0</v>
      </c>
      <c r="H381" s="359">
        <f t="shared" ca="1" si="1133"/>
        <v>0</v>
      </c>
      <c r="I381" s="359">
        <f t="shared" ca="1" si="1133"/>
        <v>0</v>
      </c>
      <c r="J381" s="359">
        <f t="shared" ca="1" si="1133"/>
        <v>0</v>
      </c>
      <c r="K381" s="359">
        <f t="shared" ca="1" si="1133"/>
        <v>0</v>
      </c>
      <c r="L381" s="359">
        <f t="shared" ca="1" si="1133"/>
        <v>0</v>
      </c>
      <c r="M381" s="359">
        <f t="shared" ca="1" si="1133"/>
        <v>0</v>
      </c>
      <c r="N381" s="359">
        <f t="shared" ca="1" si="1133"/>
        <v>0</v>
      </c>
      <c r="O381" s="359">
        <f t="shared" ca="1" si="1133"/>
        <v>0</v>
      </c>
      <c r="P381" s="359">
        <f t="shared" ca="1" si="1133"/>
        <v>0</v>
      </c>
      <c r="Q381" s="359">
        <f t="shared" ca="1" si="1133"/>
        <v>0</v>
      </c>
      <c r="R381" s="359">
        <f t="shared" ca="1" si="1133"/>
        <v>0</v>
      </c>
      <c r="S381" s="359">
        <f t="shared" ca="1" si="1133"/>
        <v>0</v>
      </c>
      <c r="T381" s="359">
        <f t="shared" ca="1" si="1133"/>
        <v>0</v>
      </c>
      <c r="U381" s="359">
        <f t="shared" ca="1" si="1133"/>
        <v>0</v>
      </c>
      <c r="V381" s="359">
        <f t="shared" ca="1" si="1133"/>
        <v>0</v>
      </c>
      <c r="W381" s="359">
        <f t="shared" ca="1" si="1133"/>
        <v>0</v>
      </c>
      <c r="X381" s="359">
        <f t="shared" ca="1" si="1133"/>
        <v>0</v>
      </c>
      <c r="Y381" s="359">
        <f t="shared" ca="1" si="1133"/>
        <v>0</v>
      </c>
      <c r="Z381" s="359">
        <f t="shared" ca="1" si="1133"/>
        <v>0</v>
      </c>
      <c r="AA381" s="359">
        <f t="shared" ca="1" si="1133"/>
        <v>0</v>
      </c>
      <c r="AB381" s="359">
        <f t="shared" ca="1" si="1133"/>
        <v>0</v>
      </c>
      <c r="AC381" s="359">
        <f t="shared" ca="1" si="1133"/>
        <v>0</v>
      </c>
      <c r="AD381" s="359">
        <f t="shared" ca="1" si="1133"/>
        <v>0</v>
      </c>
      <c r="AE381" s="359">
        <f t="shared" ca="1" si="1133"/>
        <v>0</v>
      </c>
      <c r="AF381" s="359">
        <f t="shared" ca="1" si="1133"/>
        <v>0</v>
      </c>
      <c r="AG381" s="359">
        <f t="shared" ca="1" si="1133"/>
        <v>0</v>
      </c>
      <c r="AH381" s="359">
        <f t="shared" ca="1" si="1133"/>
        <v>0</v>
      </c>
      <c r="AI381" s="359">
        <f t="shared" ca="1" si="1133"/>
        <v>0</v>
      </c>
      <c r="AJ381" s="359">
        <f t="shared" ca="1" si="1133"/>
        <v>0</v>
      </c>
      <c r="AK381" s="359">
        <f t="shared" ca="1" si="1133"/>
        <v>0</v>
      </c>
      <c r="AL381" s="359">
        <f t="shared" ca="1" si="1133"/>
        <v>0</v>
      </c>
      <c r="AM381" s="359">
        <f t="shared" ca="1" si="1133"/>
        <v>0</v>
      </c>
      <c r="AN381" s="359">
        <f t="shared" ca="1" si="1133"/>
        <v>0</v>
      </c>
      <c r="AO381" s="359">
        <f t="shared" ca="1" si="1133"/>
        <v>0</v>
      </c>
      <c r="AP381" s="359">
        <f t="shared" ca="1" si="1133"/>
        <v>0</v>
      </c>
      <c r="AQ381" s="359">
        <f t="shared" ca="1" si="1133"/>
        <v>0</v>
      </c>
      <c r="AR381" s="359">
        <f t="shared" ca="1" si="1133"/>
        <v>0</v>
      </c>
      <c r="AS381" s="359">
        <f t="shared" ca="1" si="1133"/>
        <v>0</v>
      </c>
      <c r="AT381" s="359">
        <f t="shared" ca="1" si="1133"/>
        <v>0</v>
      </c>
      <c r="AU381" s="359">
        <f t="shared" ca="1" si="1133"/>
        <v>0</v>
      </c>
      <c r="AV381" s="359">
        <f t="shared" ca="1" si="1133"/>
        <v>0</v>
      </c>
      <c r="AW381" s="359">
        <f t="shared" ca="1" si="1133"/>
        <v>0</v>
      </c>
      <c r="AX381" s="359">
        <f t="shared" ca="1" si="1133"/>
        <v>0</v>
      </c>
      <c r="AY381" s="359">
        <f t="shared" ca="1" si="1133"/>
        <v>0</v>
      </c>
      <c r="AZ381" s="359">
        <f t="shared" ca="1" si="1133"/>
        <v>0</v>
      </c>
      <c r="BA381" s="359">
        <f t="shared" ca="1" si="1133"/>
        <v>0</v>
      </c>
      <c r="BB381" s="359">
        <f t="shared" ca="1" si="1133"/>
        <v>0</v>
      </c>
      <c r="BC381" s="359">
        <f t="shared" ca="1" si="1133"/>
        <v>0</v>
      </c>
      <c r="BD381" s="359">
        <f t="shared" ca="1" si="1133"/>
        <v>0</v>
      </c>
      <c r="BE381" s="359">
        <f t="shared" ca="1" si="1133"/>
        <v>0</v>
      </c>
      <c r="BF381" s="359">
        <f t="shared" ca="1" si="1133"/>
        <v>0</v>
      </c>
      <c r="BG381" s="359">
        <f t="shared" ca="1" si="1133"/>
        <v>0</v>
      </c>
      <c r="BH381" s="359">
        <f t="shared" ca="1" si="1133"/>
        <v>0</v>
      </c>
      <c r="BI381" s="359">
        <f t="shared" ca="1" si="1133"/>
        <v>0</v>
      </c>
      <c r="BJ381" s="359">
        <f t="shared" ca="1" si="1133"/>
        <v>0</v>
      </c>
      <c r="BK381" s="359">
        <f t="shared" ca="1" si="1133"/>
        <v>0</v>
      </c>
      <c r="BL381" s="359">
        <f t="shared" ca="1" si="1133"/>
        <v>0</v>
      </c>
      <c r="BM381" s="359">
        <f t="shared" ca="1" si="1133"/>
        <v>0</v>
      </c>
      <c r="BN381" s="359">
        <f t="shared" ca="1" si="1133"/>
        <v>0</v>
      </c>
      <c r="BO381" s="359">
        <f t="shared" ca="1" si="1133"/>
        <v>0</v>
      </c>
      <c r="BP381" s="359">
        <f t="shared" ca="1" si="1133"/>
        <v>0</v>
      </c>
      <c r="BQ381" s="359">
        <f t="shared" ref="BQ381:CS381" ca="1" si="1134">IF(BQ$297="beräknas ej",0,BP381*IF(BQ$362&gt;$D$357,1,IF(BQ$362&lt;=$C$357,$C$356,$D$356))*IFERROR(INDEX($B$288:$E$294,MATCH($A381,$A$288:$A$294,0),MATCH(BQ$362,$B$286:$E$286,1)),0))</f>
        <v>0</v>
      </c>
      <c r="BR381" s="359">
        <f t="shared" ca="1" si="1134"/>
        <v>0</v>
      </c>
      <c r="BS381" s="359">
        <f t="shared" ca="1" si="1134"/>
        <v>0</v>
      </c>
      <c r="BT381" s="359">
        <f t="shared" ca="1" si="1134"/>
        <v>0</v>
      </c>
      <c r="BU381" s="359">
        <f t="shared" si="1134"/>
        <v>0</v>
      </c>
      <c r="BV381" s="359">
        <f t="shared" si="1134"/>
        <v>0</v>
      </c>
      <c r="BW381" s="359">
        <f t="shared" si="1134"/>
        <v>0</v>
      </c>
      <c r="BX381" s="359">
        <f t="shared" si="1134"/>
        <v>0</v>
      </c>
      <c r="BY381" s="359">
        <f t="shared" si="1134"/>
        <v>0</v>
      </c>
      <c r="BZ381" s="359">
        <f t="shared" si="1134"/>
        <v>0</v>
      </c>
      <c r="CA381" s="359">
        <f t="shared" si="1134"/>
        <v>0</v>
      </c>
      <c r="CB381" s="359">
        <f t="shared" si="1134"/>
        <v>0</v>
      </c>
      <c r="CC381" s="359">
        <f t="shared" si="1134"/>
        <v>0</v>
      </c>
      <c r="CD381" s="359">
        <f t="shared" si="1134"/>
        <v>0</v>
      </c>
      <c r="CE381" s="359">
        <f t="shared" si="1134"/>
        <v>0</v>
      </c>
      <c r="CF381" s="359">
        <f t="shared" si="1134"/>
        <v>0</v>
      </c>
      <c r="CG381" s="359">
        <f t="shared" si="1134"/>
        <v>0</v>
      </c>
      <c r="CH381" s="359">
        <f t="shared" si="1134"/>
        <v>0</v>
      </c>
      <c r="CI381" s="359">
        <f t="shared" si="1134"/>
        <v>0</v>
      </c>
      <c r="CJ381" s="359">
        <f t="shared" si="1134"/>
        <v>0</v>
      </c>
      <c r="CK381" s="359">
        <f t="shared" si="1134"/>
        <v>0</v>
      </c>
      <c r="CL381" s="359">
        <f t="shared" si="1134"/>
        <v>0</v>
      </c>
      <c r="CM381" s="359">
        <f t="shared" si="1134"/>
        <v>0</v>
      </c>
      <c r="CN381" s="359">
        <f t="shared" si="1134"/>
        <v>0</v>
      </c>
      <c r="CO381" s="359">
        <f t="shared" si="1134"/>
        <v>0</v>
      </c>
      <c r="CP381" s="359">
        <f t="shared" si="1134"/>
        <v>0</v>
      </c>
      <c r="CQ381" s="359">
        <f t="shared" si="1134"/>
        <v>0</v>
      </c>
      <c r="CR381" s="359">
        <f t="shared" si="1134"/>
        <v>0</v>
      </c>
      <c r="CS381" s="359">
        <f t="shared" si="1134"/>
        <v>0</v>
      </c>
    </row>
    <row r="382" spans="1:97" s="367" customFormat="1" x14ac:dyDescent="0.35">
      <c r="A382" s="352">
        <f t="shared" ref="A382:C382" si="1135">A348</f>
        <v>0</v>
      </c>
      <c r="B382" s="352" t="str">
        <f t="shared" si="1135"/>
        <v>0 0</v>
      </c>
      <c r="C382" s="359">
        <f t="shared" si="1135"/>
        <v>0</v>
      </c>
      <c r="D382" s="359">
        <f ca="1">IFERROR('JA basår'!AD26+'JA basår'!AD56,0)</f>
        <v>0</v>
      </c>
      <c r="E382" s="359">
        <f t="shared" ref="E382:BP382" ca="1" si="1136">IF(E$297="beräknas ej",0,D382*IF(E$362&gt;$D$357,1,IF(E$362&lt;=$C$357,$C$356,$D$356))*IFERROR(INDEX($B$288:$E$294,MATCH($A382,$A$288:$A$294,0),MATCH(E$362,$B$286:$E$286,1)),0))</f>
        <v>0</v>
      </c>
      <c r="F382" s="359">
        <f t="shared" ca="1" si="1136"/>
        <v>0</v>
      </c>
      <c r="G382" s="359">
        <f t="shared" ca="1" si="1136"/>
        <v>0</v>
      </c>
      <c r="H382" s="359">
        <f t="shared" ca="1" si="1136"/>
        <v>0</v>
      </c>
      <c r="I382" s="359">
        <f t="shared" ca="1" si="1136"/>
        <v>0</v>
      </c>
      <c r="J382" s="359">
        <f t="shared" ca="1" si="1136"/>
        <v>0</v>
      </c>
      <c r="K382" s="359">
        <f t="shared" ca="1" si="1136"/>
        <v>0</v>
      </c>
      <c r="L382" s="359">
        <f t="shared" ca="1" si="1136"/>
        <v>0</v>
      </c>
      <c r="M382" s="359">
        <f t="shared" ca="1" si="1136"/>
        <v>0</v>
      </c>
      <c r="N382" s="359">
        <f t="shared" ca="1" si="1136"/>
        <v>0</v>
      </c>
      <c r="O382" s="359">
        <f t="shared" ca="1" si="1136"/>
        <v>0</v>
      </c>
      <c r="P382" s="359">
        <f t="shared" ca="1" si="1136"/>
        <v>0</v>
      </c>
      <c r="Q382" s="359">
        <f t="shared" ca="1" si="1136"/>
        <v>0</v>
      </c>
      <c r="R382" s="359">
        <f t="shared" ca="1" si="1136"/>
        <v>0</v>
      </c>
      <c r="S382" s="359">
        <f t="shared" ca="1" si="1136"/>
        <v>0</v>
      </c>
      <c r="T382" s="359">
        <f t="shared" ca="1" si="1136"/>
        <v>0</v>
      </c>
      <c r="U382" s="359">
        <f t="shared" ca="1" si="1136"/>
        <v>0</v>
      </c>
      <c r="V382" s="359">
        <f t="shared" ca="1" si="1136"/>
        <v>0</v>
      </c>
      <c r="W382" s="359">
        <f t="shared" ca="1" si="1136"/>
        <v>0</v>
      </c>
      <c r="X382" s="359">
        <f t="shared" ca="1" si="1136"/>
        <v>0</v>
      </c>
      <c r="Y382" s="359">
        <f t="shared" ca="1" si="1136"/>
        <v>0</v>
      </c>
      <c r="Z382" s="359">
        <f t="shared" ca="1" si="1136"/>
        <v>0</v>
      </c>
      <c r="AA382" s="359">
        <f t="shared" ca="1" si="1136"/>
        <v>0</v>
      </c>
      <c r="AB382" s="359">
        <f t="shared" ca="1" si="1136"/>
        <v>0</v>
      </c>
      <c r="AC382" s="359">
        <f t="shared" ca="1" si="1136"/>
        <v>0</v>
      </c>
      <c r="AD382" s="359">
        <f t="shared" ca="1" si="1136"/>
        <v>0</v>
      </c>
      <c r="AE382" s="359">
        <f t="shared" ca="1" si="1136"/>
        <v>0</v>
      </c>
      <c r="AF382" s="359">
        <f t="shared" ca="1" si="1136"/>
        <v>0</v>
      </c>
      <c r="AG382" s="359">
        <f t="shared" ca="1" si="1136"/>
        <v>0</v>
      </c>
      <c r="AH382" s="359">
        <f t="shared" ca="1" si="1136"/>
        <v>0</v>
      </c>
      <c r="AI382" s="359">
        <f t="shared" ca="1" si="1136"/>
        <v>0</v>
      </c>
      <c r="AJ382" s="359">
        <f t="shared" ca="1" si="1136"/>
        <v>0</v>
      </c>
      <c r="AK382" s="359">
        <f t="shared" ca="1" si="1136"/>
        <v>0</v>
      </c>
      <c r="AL382" s="359">
        <f t="shared" ca="1" si="1136"/>
        <v>0</v>
      </c>
      <c r="AM382" s="359">
        <f t="shared" ca="1" si="1136"/>
        <v>0</v>
      </c>
      <c r="AN382" s="359">
        <f t="shared" ca="1" si="1136"/>
        <v>0</v>
      </c>
      <c r="AO382" s="359">
        <f t="shared" ca="1" si="1136"/>
        <v>0</v>
      </c>
      <c r="AP382" s="359">
        <f t="shared" ca="1" si="1136"/>
        <v>0</v>
      </c>
      <c r="AQ382" s="359">
        <f t="shared" ca="1" si="1136"/>
        <v>0</v>
      </c>
      <c r="AR382" s="359">
        <f t="shared" ca="1" si="1136"/>
        <v>0</v>
      </c>
      <c r="AS382" s="359">
        <f t="shared" ca="1" si="1136"/>
        <v>0</v>
      </c>
      <c r="AT382" s="359">
        <f t="shared" ca="1" si="1136"/>
        <v>0</v>
      </c>
      <c r="AU382" s="359">
        <f t="shared" ca="1" si="1136"/>
        <v>0</v>
      </c>
      <c r="AV382" s="359">
        <f t="shared" ca="1" si="1136"/>
        <v>0</v>
      </c>
      <c r="AW382" s="359">
        <f t="shared" ca="1" si="1136"/>
        <v>0</v>
      </c>
      <c r="AX382" s="359">
        <f t="shared" ca="1" si="1136"/>
        <v>0</v>
      </c>
      <c r="AY382" s="359">
        <f t="shared" ca="1" si="1136"/>
        <v>0</v>
      </c>
      <c r="AZ382" s="359">
        <f t="shared" ca="1" si="1136"/>
        <v>0</v>
      </c>
      <c r="BA382" s="359">
        <f t="shared" ca="1" si="1136"/>
        <v>0</v>
      </c>
      <c r="BB382" s="359">
        <f t="shared" ca="1" si="1136"/>
        <v>0</v>
      </c>
      <c r="BC382" s="359">
        <f t="shared" ca="1" si="1136"/>
        <v>0</v>
      </c>
      <c r="BD382" s="359">
        <f t="shared" ca="1" si="1136"/>
        <v>0</v>
      </c>
      <c r="BE382" s="359">
        <f t="shared" ca="1" si="1136"/>
        <v>0</v>
      </c>
      <c r="BF382" s="359">
        <f t="shared" ca="1" si="1136"/>
        <v>0</v>
      </c>
      <c r="BG382" s="359">
        <f t="shared" ca="1" si="1136"/>
        <v>0</v>
      </c>
      <c r="BH382" s="359">
        <f t="shared" ca="1" si="1136"/>
        <v>0</v>
      </c>
      <c r="BI382" s="359">
        <f t="shared" ca="1" si="1136"/>
        <v>0</v>
      </c>
      <c r="BJ382" s="359">
        <f t="shared" ca="1" si="1136"/>
        <v>0</v>
      </c>
      <c r="BK382" s="359">
        <f t="shared" ca="1" si="1136"/>
        <v>0</v>
      </c>
      <c r="BL382" s="359">
        <f t="shared" ca="1" si="1136"/>
        <v>0</v>
      </c>
      <c r="BM382" s="359">
        <f t="shared" ca="1" si="1136"/>
        <v>0</v>
      </c>
      <c r="BN382" s="359">
        <f t="shared" ca="1" si="1136"/>
        <v>0</v>
      </c>
      <c r="BO382" s="359">
        <f t="shared" ca="1" si="1136"/>
        <v>0</v>
      </c>
      <c r="BP382" s="359">
        <f t="shared" ca="1" si="1136"/>
        <v>0</v>
      </c>
      <c r="BQ382" s="359">
        <f t="shared" ref="BQ382:CS382" ca="1" si="1137">IF(BQ$297="beräknas ej",0,BP382*IF(BQ$362&gt;$D$357,1,IF(BQ$362&lt;=$C$357,$C$356,$D$356))*IFERROR(INDEX($B$288:$E$294,MATCH($A382,$A$288:$A$294,0),MATCH(BQ$362,$B$286:$E$286,1)),0))</f>
        <v>0</v>
      </c>
      <c r="BR382" s="359">
        <f t="shared" ca="1" si="1137"/>
        <v>0</v>
      </c>
      <c r="BS382" s="359">
        <f t="shared" ca="1" si="1137"/>
        <v>0</v>
      </c>
      <c r="BT382" s="359">
        <f t="shared" ca="1" si="1137"/>
        <v>0</v>
      </c>
      <c r="BU382" s="359">
        <f t="shared" si="1137"/>
        <v>0</v>
      </c>
      <c r="BV382" s="359">
        <f t="shared" si="1137"/>
        <v>0</v>
      </c>
      <c r="BW382" s="359">
        <f t="shared" si="1137"/>
        <v>0</v>
      </c>
      <c r="BX382" s="359">
        <f t="shared" si="1137"/>
        <v>0</v>
      </c>
      <c r="BY382" s="359">
        <f t="shared" si="1137"/>
        <v>0</v>
      </c>
      <c r="BZ382" s="359">
        <f t="shared" si="1137"/>
        <v>0</v>
      </c>
      <c r="CA382" s="359">
        <f t="shared" si="1137"/>
        <v>0</v>
      </c>
      <c r="CB382" s="359">
        <f t="shared" si="1137"/>
        <v>0</v>
      </c>
      <c r="CC382" s="359">
        <f t="shared" si="1137"/>
        <v>0</v>
      </c>
      <c r="CD382" s="359">
        <f t="shared" si="1137"/>
        <v>0</v>
      </c>
      <c r="CE382" s="359">
        <f t="shared" si="1137"/>
        <v>0</v>
      </c>
      <c r="CF382" s="359">
        <f t="shared" si="1137"/>
        <v>0</v>
      </c>
      <c r="CG382" s="359">
        <f t="shared" si="1137"/>
        <v>0</v>
      </c>
      <c r="CH382" s="359">
        <f t="shared" si="1137"/>
        <v>0</v>
      </c>
      <c r="CI382" s="359">
        <f t="shared" si="1137"/>
        <v>0</v>
      </c>
      <c r="CJ382" s="359">
        <f t="shared" si="1137"/>
        <v>0</v>
      </c>
      <c r="CK382" s="359">
        <f t="shared" si="1137"/>
        <v>0</v>
      </c>
      <c r="CL382" s="359">
        <f t="shared" si="1137"/>
        <v>0</v>
      </c>
      <c r="CM382" s="359">
        <f t="shared" si="1137"/>
        <v>0</v>
      </c>
      <c r="CN382" s="359">
        <f t="shared" si="1137"/>
        <v>0</v>
      </c>
      <c r="CO382" s="359">
        <f t="shared" si="1137"/>
        <v>0</v>
      </c>
      <c r="CP382" s="359">
        <f t="shared" si="1137"/>
        <v>0</v>
      </c>
      <c r="CQ382" s="359">
        <f t="shared" si="1137"/>
        <v>0</v>
      </c>
      <c r="CR382" s="359">
        <f t="shared" si="1137"/>
        <v>0</v>
      </c>
      <c r="CS382" s="359">
        <f t="shared" si="1137"/>
        <v>0</v>
      </c>
    </row>
    <row r="383" spans="1:97" s="367" customFormat="1" x14ac:dyDescent="0.35">
      <c r="A383" s="352">
        <f t="shared" ref="A383:C383" si="1138">A349</f>
        <v>0</v>
      </c>
      <c r="B383" s="352" t="str">
        <f t="shared" si="1138"/>
        <v>0 0</v>
      </c>
      <c r="C383" s="359">
        <f t="shared" si="1138"/>
        <v>0</v>
      </c>
      <c r="D383" s="359">
        <f ca="1">IFERROR('JA basår'!AD27+'JA basår'!AD57,0)</f>
        <v>0</v>
      </c>
      <c r="E383" s="359">
        <f t="shared" ref="E383:BP383" ca="1" si="1139">IF(E$297="beräknas ej",0,D383*IF(E$362&gt;$D$357,1,IF(E$362&lt;=$C$357,$C$356,$D$356))*IFERROR(INDEX($B$288:$E$294,MATCH($A383,$A$288:$A$294,0),MATCH(E$362,$B$286:$E$286,1)),0))</f>
        <v>0</v>
      </c>
      <c r="F383" s="359">
        <f t="shared" ca="1" si="1139"/>
        <v>0</v>
      </c>
      <c r="G383" s="359">
        <f t="shared" ca="1" si="1139"/>
        <v>0</v>
      </c>
      <c r="H383" s="359">
        <f t="shared" ca="1" si="1139"/>
        <v>0</v>
      </c>
      <c r="I383" s="359">
        <f t="shared" ca="1" si="1139"/>
        <v>0</v>
      </c>
      <c r="J383" s="359">
        <f t="shared" ca="1" si="1139"/>
        <v>0</v>
      </c>
      <c r="K383" s="359">
        <f t="shared" ca="1" si="1139"/>
        <v>0</v>
      </c>
      <c r="L383" s="359">
        <f t="shared" ca="1" si="1139"/>
        <v>0</v>
      </c>
      <c r="M383" s="359">
        <f t="shared" ca="1" si="1139"/>
        <v>0</v>
      </c>
      <c r="N383" s="359">
        <f t="shared" ca="1" si="1139"/>
        <v>0</v>
      </c>
      <c r="O383" s="359">
        <f t="shared" ca="1" si="1139"/>
        <v>0</v>
      </c>
      <c r="P383" s="359">
        <f t="shared" ca="1" si="1139"/>
        <v>0</v>
      </c>
      <c r="Q383" s="359">
        <f t="shared" ca="1" si="1139"/>
        <v>0</v>
      </c>
      <c r="R383" s="359">
        <f t="shared" ca="1" si="1139"/>
        <v>0</v>
      </c>
      <c r="S383" s="359">
        <f t="shared" ca="1" si="1139"/>
        <v>0</v>
      </c>
      <c r="T383" s="359">
        <f t="shared" ca="1" si="1139"/>
        <v>0</v>
      </c>
      <c r="U383" s="359">
        <f t="shared" ca="1" si="1139"/>
        <v>0</v>
      </c>
      <c r="V383" s="359">
        <f t="shared" ca="1" si="1139"/>
        <v>0</v>
      </c>
      <c r="W383" s="359">
        <f t="shared" ca="1" si="1139"/>
        <v>0</v>
      </c>
      <c r="X383" s="359">
        <f t="shared" ca="1" si="1139"/>
        <v>0</v>
      </c>
      <c r="Y383" s="359">
        <f t="shared" ca="1" si="1139"/>
        <v>0</v>
      </c>
      <c r="Z383" s="359">
        <f t="shared" ca="1" si="1139"/>
        <v>0</v>
      </c>
      <c r="AA383" s="359">
        <f t="shared" ca="1" si="1139"/>
        <v>0</v>
      </c>
      <c r="AB383" s="359">
        <f t="shared" ca="1" si="1139"/>
        <v>0</v>
      </c>
      <c r="AC383" s="359">
        <f t="shared" ca="1" si="1139"/>
        <v>0</v>
      </c>
      <c r="AD383" s="359">
        <f t="shared" ca="1" si="1139"/>
        <v>0</v>
      </c>
      <c r="AE383" s="359">
        <f t="shared" ca="1" si="1139"/>
        <v>0</v>
      </c>
      <c r="AF383" s="359">
        <f t="shared" ca="1" si="1139"/>
        <v>0</v>
      </c>
      <c r="AG383" s="359">
        <f t="shared" ca="1" si="1139"/>
        <v>0</v>
      </c>
      <c r="AH383" s="359">
        <f t="shared" ca="1" si="1139"/>
        <v>0</v>
      </c>
      <c r="AI383" s="359">
        <f t="shared" ca="1" si="1139"/>
        <v>0</v>
      </c>
      <c r="AJ383" s="359">
        <f t="shared" ca="1" si="1139"/>
        <v>0</v>
      </c>
      <c r="AK383" s="359">
        <f t="shared" ca="1" si="1139"/>
        <v>0</v>
      </c>
      <c r="AL383" s="359">
        <f t="shared" ca="1" si="1139"/>
        <v>0</v>
      </c>
      <c r="AM383" s="359">
        <f t="shared" ca="1" si="1139"/>
        <v>0</v>
      </c>
      <c r="AN383" s="359">
        <f t="shared" ca="1" si="1139"/>
        <v>0</v>
      </c>
      <c r="AO383" s="359">
        <f t="shared" ca="1" si="1139"/>
        <v>0</v>
      </c>
      <c r="AP383" s="359">
        <f t="shared" ca="1" si="1139"/>
        <v>0</v>
      </c>
      <c r="AQ383" s="359">
        <f t="shared" ca="1" si="1139"/>
        <v>0</v>
      </c>
      <c r="AR383" s="359">
        <f t="shared" ca="1" si="1139"/>
        <v>0</v>
      </c>
      <c r="AS383" s="359">
        <f t="shared" ca="1" si="1139"/>
        <v>0</v>
      </c>
      <c r="AT383" s="359">
        <f t="shared" ca="1" si="1139"/>
        <v>0</v>
      </c>
      <c r="AU383" s="359">
        <f t="shared" ca="1" si="1139"/>
        <v>0</v>
      </c>
      <c r="AV383" s="359">
        <f t="shared" ca="1" si="1139"/>
        <v>0</v>
      </c>
      <c r="AW383" s="359">
        <f t="shared" ca="1" si="1139"/>
        <v>0</v>
      </c>
      <c r="AX383" s="359">
        <f t="shared" ca="1" si="1139"/>
        <v>0</v>
      </c>
      <c r="AY383" s="359">
        <f t="shared" ca="1" si="1139"/>
        <v>0</v>
      </c>
      <c r="AZ383" s="359">
        <f t="shared" ca="1" si="1139"/>
        <v>0</v>
      </c>
      <c r="BA383" s="359">
        <f t="shared" ca="1" si="1139"/>
        <v>0</v>
      </c>
      <c r="BB383" s="359">
        <f t="shared" ca="1" si="1139"/>
        <v>0</v>
      </c>
      <c r="BC383" s="359">
        <f t="shared" ca="1" si="1139"/>
        <v>0</v>
      </c>
      <c r="BD383" s="359">
        <f t="shared" ca="1" si="1139"/>
        <v>0</v>
      </c>
      <c r="BE383" s="359">
        <f t="shared" ca="1" si="1139"/>
        <v>0</v>
      </c>
      <c r="BF383" s="359">
        <f t="shared" ca="1" si="1139"/>
        <v>0</v>
      </c>
      <c r="BG383" s="359">
        <f t="shared" ca="1" si="1139"/>
        <v>0</v>
      </c>
      <c r="BH383" s="359">
        <f t="shared" ca="1" si="1139"/>
        <v>0</v>
      </c>
      <c r="BI383" s="359">
        <f t="shared" ca="1" si="1139"/>
        <v>0</v>
      </c>
      <c r="BJ383" s="359">
        <f t="shared" ca="1" si="1139"/>
        <v>0</v>
      </c>
      <c r="BK383" s="359">
        <f t="shared" ca="1" si="1139"/>
        <v>0</v>
      </c>
      <c r="BL383" s="359">
        <f t="shared" ca="1" si="1139"/>
        <v>0</v>
      </c>
      <c r="BM383" s="359">
        <f t="shared" ca="1" si="1139"/>
        <v>0</v>
      </c>
      <c r="BN383" s="359">
        <f t="shared" ca="1" si="1139"/>
        <v>0</v>
      </c>
      <c r="BO383" s="359">
        <f t="shared" ca="1" si="1139"/>
        <v>0</v>
      </c>
      <c r="BP383" s="359">
        <f t="shared" ca="1" si="1139"/>
        <v>0</v>
      </c>
      <c r="BQ383" s="359">
        <f t="shared" ref="BQ383:CS383" ca="1" si="1140">IF(BQ$297="beräknas ej",0,BP383*IF(BQ$362&gt;$D$357,1,IF(BQ$362&lt;=$C$357,$C$356,$D$356))*IFERROR(INDEX($B$288:$E$294,MATCH($A383,$A$288:$A$294,0),MATCH(BQ$362,$B$286:$E$286,1)),0))</f>
        <v>0</v>
      </c>
      <c r="BR383" s="359">
        <f t="shared" ca="1" si="1140"/>
        <v>0</v>
      </c>
      <c r="BS383" s="359">
        <f t="shared" ca="1" si="1140"/>
        <v>0</v>
      </c>
      <c r="BT383" s="359">
        <f t="shared" ca="1" si="1140"/>
        <v>0</v>
      </c>
      <c r="BU383" s="359">
        <f t="shared" si="1140"/>
        <v>0</v>
      </c>
      <c r="BV383" s="359">
        <f t="shared" si="1140"/>
        <v>0</v>
      </c>
      <c r="BW383" s="359">
        <f t="shared" si="1140"/>
        <v>0</v>
      </c>
      <c r="BX383" s="359">
        <f t="shared" si="1140"/>
        <v>0</v>
      </c>
      <c r="BY383" s="359">
        <f t="shared" si="1140"/>
        <v>0</v>
      </c>
      <c r="BZ383" s="359">
        <f t="shared" si="1140"/>
        <v>0</v>
      </c>
      <c r="CA383" s="359">
        <f t="shared" si="1140"/>
        <v>0</v>
      </c>
      <c r="CB383" s="359">
        <f t="shared" si="1140"/>
        <v>0</v>
      </c>
      <c r="CC383" s="359">
        <f t="shared" si="1140"/>
        <v>0</v>
      </c>
      <c r="CD383" s="359">
        <f t="shared" si="1140"/>
        <v>0</v>
      </c>
      <c r="CE383" s="359">
        <f t="shared" si="1140"/>
        <v>0</v>
      </c>
      <c r="CF383" s="359">
        <f t="shared" si="1140"/>
        <v>0</v>
      </c>
      <c r="CG383" s="359">
        <f t="shared" si="1140"/>
        <v>0</v>
      </c>
      <c r="CH383" s="359">
        <f t="shared" si="1140"/>
        <v>0</v>
      </c>
      <c r="CI383" s="359">
        <f t="shared" si="1140"/>
        <v>0</v>
      </c>
      <c r="CJ383" s="359">
        <f t="shared" si="1140"/>
        <v>0</v>
      </c>
      <c r="CK383" s="359">
        <f t="shared" si="1140"/>
        <v>0</v>
      </c>
      <c r="CL383" s="359">
        <f t="shared" si="1140"/>
        <v>0</v>
      </c>
      <c r="CM383" s="359">
        <f t="shared" si="1140"/>
        <v>0</v>
      </c>
      <c r="CN383" s="359">
        <f t="shared" si="1140"/>
        <v>0</v>
      </c>
      <c r="CO383" s="359">
        <f t="shared" si="1140"/>
        <v>0</v>
      </c>
      <c r="CP383" s="359">
        <f t="shared" si="1140"/>
        <v>0</v>
      </c>
      <c r="CQ383" s="359">
        <f t="shared" si="1140"/>
        <v>0</v>
      </c>
      <c r="CR383" s="359">
        <f t="shared" si="1140"/>
        <v>0</v>
      </c>
      <c r="CS383" s="359">
        <f t="shared" si="1140"/>
        <v>0</v>
      </c>
    </row>
    <row r="384" spans="1:97" s="367" customFormat="1" x14ac:dyDescent="0.35">
      <c r="A384" s="352">
        <f t="shared" ref="A384:C384" si="1141">A350</f>
        <v>0</v>
      </c>
      <c r="B384" s="352" t="str">
        <f t="shared" si="1141"/>
        <v>0 0</v>
      </c>
      <c r="C384" s="359">
        <f t="shared" si="1141"/>
        <v>0</v>
      </c>
      <c r="D384" s="359">
        <f ca="1">IFERROR('JA basår'!AD28+'JA basår'!AD58,0)</f>
        <v>0</v>
      </c>
      <c r="E384" s="359">
        <f t="shared" ref="E384:BP384" ca="1" si="1142">IF(E$297="beräknas ej",0,D384*IF(E$362&gt;$D$357,1,IF(E$362&lt;=$C$357,$C$356,$D$356))*IFERROR(INDEX($B$288:$E$294,MATCH($A384,$A$288:$A$294,0),MATCH(E$362,$B$286:$E$286,1)),0))</f>
        <v>0</v>
      </c>
      <c r="F384" s="359">
        <f t="shared" ca="1" si="1142"/>
        <v>0</v>
      </c>
      <c r="G384" s="359">
        <f t="shared" ca="1" si="1142"/>
        <v>0</v>
      </c>
      <c r="H384" s="359">
        <f t="shared" ca="1" si="1142"/>
        <v>0</v>
      </c>
      <c r="I384" s="359">
        <f t="shared" ca="1" si="1142"/>
        <v>0</v>
      </c>
      <c r="J384" s="359">
        <f t="shared" ca="1" si="1142"/>
        <v>0</v>
      </c>
      <c r="K384" s="359">
        <f t="shared" ca="1" si="1142"/>
        <v>0</v>
      </c>
      <c r="L384" s="359">
        <f t="shared" ca="1" si="1142"/>
        <v>0</v>
      </c>
      <c r="M384" s="359">
        <f t="shared" ca="1" si="1142"/>
        <v>0</v>
      </c>
      <c r="N384" s="359">
        <f t="shared" ca="1" si="1142"/>
        <v>0</v>
      </c>
      <c r="O384" s="359">
        <f t="shared" ca="1" si="1142"/>
        <v>0</v>
      </c>
      <c r="P384" s="359">
        <f t="shared" ca="1" si="1142"/>
        <v>0</v>
      </c>
      <c r="Q384" s="359">
        <f t="shared" ca="1" si="1142"/>
        <v>0</v>
      </c>
      <c r="R384" s="359">
        <f t="shared" ca="1" si="1142"/>
        <v>0</v>
      </c>
      <c r="S384" s="359">
        <f t="shared" ca="1" si="1142"/>
        <v>0</v>
      </c>
      <c r="T384" s="359">
        <f t="shared" ca="1" si="1142"/>
        <v>0</v>
      </c>
      <c r="U384" s="359">
        <f t="shared" ca="1" si="1142"/>
        <v>0</v>
      </c>
      <c r="V384" s="359">
        <f t="shared" ca="1" si="1142"/>
        <v>0</v>
      </c>
      <c r="W384" s="359">
        <f t="shared" ca="1" si="1142"/>
        <v>0</v>
      </c>
      <c r="X384" s="359">
        <f t="shared" ca="1" si="1142"/>
        <v>0</v>
      </c>
      <c r="Y384" s="359">
        <f t="shared" ca="1" si="1142"/>
        <v>0</v>
      </c>
      <c r="Z384" s="359">
        <f t="shared" ca="1" si="1142"/>
        <v>0</v>
      </c>
      <c r="AA384" s="359">
        <f t="shared" ca="1" si="1142"/>
        <v>0</v>
      </c>
      <c r="AB384" s="359">
        <f t="shared" ca="1" si="1142"/>
        <v>0</v>
      </c>
      <c r="AC384" s="359">
        <f t="shared" ca="1" si="1142"/>
        <v>0</v>
      </c>
      <c r="AD384" s="359">
        <f t="shared" ca="1" si="1142"/>
        <v>0</v>
      </c>
      <c r="AE384" s="359">
        <f t="shared" ca="1" si="1142"/>
        <v>0</v>
      </c>
      <c r="AF384" s="359">
        <f t="shared" ca="1" si="1142"/>
        <v>0</v>
      </c>
      <c r="AG384" s="359">
        <f t="shared" ca="1" si="1142"/>
        <v>0</v>
      </c>
      <c r="AH384" s="359">
        <f t="shared" ca="1" si="1142"/>
        <v>0</v>
      </c>
      <c r="AI384" s="359">
        <f t="shared" ca="1" si="1142"/>
        <v>0</v>
      </c>
      <c r="AJ384" s="359">
        <f t="shared" ca="1" si="1142"/>
        <v>0</v>
      </c>
      <c r="AK384" s="359">
        <f t="shared" ca="1" si="1142"/>
        <v>0</v>
      </c>
      <c r="AL384" s="359">
        <f t="shared" ca="1" si="1142"/>
        <v>0</v>
      </c>
      <c r="AM384" s="359">
        <f t="shared" ca="1" si="1142"/>
        <v>0</v>
      </c>
      <c r="AN384" s="359">
        <f t="shared" ca="1" si="1142"/>
        <v>0</v>
      </c>
      <c r="AO384" s="359">
        <f t="shared" ca="1" si="1142"/>
        <v>0</v>
      </c>
      <c r="AP384" s="359">
        <f t="shared" ca="1" si="1142"/>
        <v>0</v>
      </c>
      <c r="AQ384" s="359">
        <f t="shared" ca="1" si="1142"/>
        <v>0</v>
      </c>
      <c r="AR384" s="359">
        <f t="shared" ca="1" si="1142"/>
        <v>0</v>
      </c>
      <c r="AS384" s="359">
        <f t="shared" ca="1" si="1142"/>
        <v>0</v>
      </c>
      <c r="AT384" s="359">
        <f t="shared" ca="1" si="1142"/>
        <v>0</v>
      </c>
      <c r="AU384" s="359">
        <f t="shared" ca="1" si="1142"/>
        <v>0</v>
      </c>
      <c r="AV384" s="359">
        <f t="shared" ca="1" si="1142"/>
        <v>0</v>
      </c>
      <c r="AW384" s="359">
        <f t="shared" ca="1" si="1142"/>
        <v>0</v>
      </c>
      <c r="AX384" s="359">
        <f t="shared" ca="1" si="1142"/>
        <v>0</v>
      </c>
      <c r="AY384" s="359">
        <f t="shared" ca="1" si="1142"/>
        <v>0</v>
      </c>
      <c r="AZ384" s="359">
        <f t="shared" ca="1" si="1142"/>
        <v>0</v>
      </c>
      <c r="BA384" s="359">
        <f t="shared" ca="1" si="1142"/>
        <v>0</v>
      </c>
      <c r="BB384" s="359">
        <f t="shared" ca="1" si="1142"/>
        <v>0</v>
      </c>
      <c r="BC384" s="359">
        <f t="shared" ca="1" si="1142"/>
        <v>0</v>
      </c>
      <c r="BD384" s="359">
        <f t="shared" ca="1" si="1142"/>
        <v>0</v>
      </c>
      <c r="BE384" s="359">
        <f t="shared" ca="1" si="1142"/>
        <v>0</v>
      </c>
      <c r="BF384" s="359">
        <f t="shared" ca="1" si="1142"/>
        <v>0</v>
      </c>
      <c r="BG384" s="359">
        <f t="shared" ca="1" si="1142"/>
        <v>0</v>
      </c>
      <c r="BH384" s="359">
        <f t="shared" ca="1" si="1142"/>
        <v>0</v>
      </c>
      <c r="BI384" s="359">
        <f t="shared" ca="1" si="1142"/>
        <v>0</v>
      </c>
      <c r="BJ384" s="359">
        <f t="shared" ca="1" si="1142"/>
        <v>0</v>
      </c>
      <c r="BK384" s="359">
        <f t="shared" ca="1" si="1142"/>
        <v>0</v>
      </c>
      <c r="BL384" s="359">
        <f t="shared" ca="1" si="1142"/>
        <v>0</v>
      </c>
      <c r="BM384" s="359">
        <f t="shared" ca="1" si="1142"/>
        <v>0</v>
      </c>
      <c r="BN384" s="359">
        <f t="shared" ca="1" si="1142"/>
        <v>0</v>
      </c>
      <c r="BO384" s="359">
        <f t="shared" ca="1" si="1142"/>
        <v>0</v>
      </c>
      <c r="BP384" s="359">
        <f t="shared" ca="1" si="1142"/>
        <v>0</v>
      </c>
      <c r="BQ384" s="359">
        <f t="shared" ref="BQ384:CS384" ca="1" si="1143">IF(BQ$297="beräknas ej",0,BP384*IF(BQ$362&gt;$D$357,1,IF(BQ$362&lt;=$C$357,$C$356,$D$356))*IFERROR(INDEX($B$288:$E$294,MATCH($A384,$A$288:$A$294,0),MATCH(BQ$362,$B$286:$E$286,1)),0))</f>
        <v>0</v>
      </c>
      <c r="BR384" s="359">
        <f t="shared" ca="1" si="1143"/>
        <v>0</v>
      </c>
      <c r="BS384" s="359">
        <f t="shared" ca="1" si="1143"/>
        <v>0</v>
      </c>
      <c r="BT384" s="359">
        <f t="shared" ca="1" si="1143"/>
        <v>0</v>
      </c>
      <c r="BU384" s="359">
        <f t="shared" si="1143"/>
        <v>0</v>
      </c>
      <c r="BV384" s="359">
        <f t="shared" si="1143"/>
        <v>0</v>
      </c>
      <c r="BW384" s="359">
        <f t="shared" si="1143"/>
        <v>0</v>
      </c>
      <c r="BX384" s="359">
        <f t="shared" si="1143"/>
        <v>0</v>
      </c>
      <c r="BY384" s="359">
        <f t="shared" si="1143"/>
        <v>0</v>
      </c>
      <c r="BZ384" s="359">
        <f t="shared" si="1143"/>
        <v>0</v>
      </c>
      <c r="CA384" s="359">
        <f t="shared" si="1143"/>
        <v>0</v>
      </c>
      <c r="CB384" s="359">
        <f t="shared" si="1143"/>
        <v>0</v>
      </c>
      <c r="CC384" s="359">
        <f t="shared" si="1143"/>
        <v>0</v>
      </c>
      <c r="CD384" s="359">
        <f t="shared" si="1143"/>
        <v>0</v>
      </c>
      <c r="CE384" s="359">
        <f t="shared" si="1143"/>
        <v>0</v>
      </c>
      <c r="CF384" s="359">
        <f t="shared" si="1143"/>
        <v>0</v>
      </c>
      <c r="CG384" s="359">
        <f t="shared" si="1143"/>
        <v>0</v>
      </c>
      <c r="CH384" s="359">
        <f t="shared" si="1143"/>
        <v>0</v>
      </c>
      <c r="CI384" s="359">
        <f t="shared" si="1143"/>
        <v>0</v>
      </c>
      <c r="CJ384" s="359">
        <f t="shared" si="1143"/>
        <v>0</v>
      </c>
      <c r="CK384" s="359">
        <f t="shared" si="1143"/>
        <v>0</v>
      </c>
      <c r="CL384" s="359">
        <f t="shared" si="1143"/>
        <v>0</v>
      </c>
      <c r="CM384" s="359">
        <f t="shared" si="1143"/>
        <v>0</v>
      </c>
      <c r="CN384" s="359">
        <f t="shared" si="1143"/>
        <v>0</v>
      </c>
      <c r="CO384" s="359">
        <f t="shared" si="1143"/>
        <v>0</v>
      </c>
      <c r="CP384" s="359">
        <f t="shared" si="1143"/>
        <v>0</v>
      </c>
      <c r="CQ384" s="359">
        <f t="shared" si="1143"/>
        <v>0</v>
      </c>
      <c r="CR384" s="359">
        <f t="shared" si="1143"/>
        <v>0</v>
      </c>
      <c r="CS384" s="359">
        <f t="shared" si="1143"/>
        <v>0</v>
      </c>
    </row>
    <row r="385" spans="1:97" s="367" customFormat="1" x14ac:dyDescent="0.35">
      <c r="A385" s="352">
        <f t="shared" ref="A385:C385" si="1144">A351</f>
        <v>0</v>
      </c>
      <c r="B385" s="352" t="str">
        <f t="shared" si="1144"/>
        <v>0 0</v>
      </c>
      <c r="C385" s="359">
        <f t="shared" si="1144"/>
        <v>0</v>
      </c>
      <c r="D385" s="359">
        <f ca="1">IFERROR('JA basår'!AD29+'JA basår'!AD59,0)</f>
        <v>0</v>
      </c>
      <c r="E385" s="359">
        <f t="shared" ref="E385:BP385" ca="1" si="1145">IF(E$297="beräknas ej",0,D385*IF(E$362&gt;$D$357,1,IF(E$362&lt;=$C$357,$C$356,$D$356))*IFERROR(INDEX($B$288:$E$294,MATCH($A385,$A$288:$A$294,0),MATCH(E$362,$B$286:$E$286,1)),0))</f>
        <v>0</v>
      </c>
      <c r="F385" s="359">
        <f t="shared" ca="1" si="1145"/>
        <v>0</v>
      </c>
      <c r="G385" s="359">
        <f t="shared" ca="1" si="1145"/>
        <v>0</v>
      </c>
      <c r="H385" s="359">
        <f t="shared" ca="1" si="1145"/>
        <v>0</v>
      </c>
      <c r="I385" s="359">
        <f t="shared" ca="1" si="1145"/>
        <v>0</v>
      </c>
      <c r="J385" s="359">
        <f t="shared" ca="1" si="1145"/>
        <v>0</v>
      </c>
      <c r="K385" s="359">
        <f t="shared" ca="1" si="1145"/>
        <v>0</v>
      </c>
      <c r="L385" s="359">
        <f t="shared" ca="1" si="1145"/>
        <v>0</v>
      </c>
      <c r="M385" s="359">
        <f t="shared" ca="1" si="1145"/>
        <v>0</v>
      </c>
      <c r="N385" s="359">
        <f t="shared" ca="1" si="1145"/>
        <v>0</v>
      </c>
      <c r="O385" s="359">
        <f t="shared" ca="1" si="1145"/>
        <v>0</v>
      </c>
      <c r="P385" s="359">
        <f t="shared" ca="1" si="1145"/>
        <v>0</v>
      </c>
      <c r="Q385" s="359">
        <f t="shared" ca="1" si="1145"/>
        <v>0</v>
      </c>
      <c r="R385" s="359">
        <f t="shared" ca="1" si="1145"/>
        <v>0</v>
      </c>
      <c r="S385" s="359">
        <f t="shared" ca="1" si="1145"/>
        <v>0</v>
      </c>
      <c r="T385" s="359">
        <f t="shared" ca="1" si="1145"/>
        <v>0</v>
      </c>
      <c r="U385" s="359">
        <f t="shared" ca="1" si="1145"/>
        <v>0</v>
      </c>
      <c r="V385" s="359">
        <f t="shared" ca="1" si="1145"/>
        <v>0</v>
      </c>
      <c r="W385" s="359">
        <f t="shared" ca="1" si="1145"/>
        <v>0</v>
      </c>
      <c r="X385" s="359">
        <f t="shared" ca="1" si="1145"/>
        <v>0</v>
      </c>
      <c r="Y385" s="359">
        <f t="shared" ca="1" si="1145"/>
        <v>0</v>
      </c>
      <c r="Z385" s="359">
        <f t="shared" ca="1" si="1145"/>
        <v>0</v>
      </c>
      <c r="AA385" s="359">
        <f t="shared" ca="1" si="1145"/>
        <v>0</v>
      </c>
      <c r="AB385" s="359">
        <f t="shared" ca="1" si="1145"/>
        <v>0</v>
      </c>
      <c r="AC385" s="359">
        <f t="shared" ca="1" si="1145"/>
        <v>0</v>
      </c>
      <c r="AD385" s="359">
        <f t="shared" ca="1" si="1145"/>
        <v>0</v>
      </c>
      <c r="AE385" s="359">
        <f t="shared" ca="1" si="1145"/>
        <v>0</v>
      </c>
      <c r="AF385" s="359">
        <f t="shared" ca="1" si="1145"/>
        <v>0</v>
      </c>
      <c r="AG385" s="359">
        <f t="shared" ca="1" si="1145"/>
        <v>0</v>
      </c>
      <c r="AH385" s="359">
        <f t="shared" ca="1" si="1145"/>
        <v>0</v>
      </c>
      <c r="AI385" s="359">
        <f t="shared" ca="1" si="1145"/>
        <v>0</v>
      </c>
      <c r="AJ385" s="359">
        <f t="shared" ca="1" si="1145"/>
        <v>0</v>
      </c>
      <c r="AK385" s="359">
        <f t="shared" ca="1" si="1145"/>
        <v>0</v>
      </c>
      <c r="AL385" s="359">
        <f t="shared" ca="1" si="1145"/>
        <v>0</v>
      </c>
      <c r="AM385" s="359">
        <f t="shared" ca="1" si="1145"/>
        <v>0</v>
      </c>
      <c r="AN385" s="359">
        <f t="shared" ca="1" si="1145"/>
        <v>0</v>
      </c>
      <c r="AO385" s="359">
        <f t="shared" ca="1" si="1145"/>
        <v>0</v>
      </c>
      <c r="AP385" s="359">
        <f t="shared" ca="1" si="1145"/>
        <v>0</v>
      </c>
      <c r="AQ385" s="359">
        <f t="shared" ca="1" si="1145"/>
        <v>0</v>
      </c>
      <c r="AR385" s="359">
        <f t="shared" ca="1" si="1145"/>
        <v>0</v>
      </c>
      <c r="AS385" s="359">
        <f t="shared" ca="1" si="1145"/>
        <v>0</v>
      </c>
      <c r="AT385" s="359">
        <f t="shared" ca="1" si="1145"/>
        <v>0</v>
      </c>
      <c r="AU385" s="359">
        <f t="shared" ca="1" si="1145"/>
        <v>0</v>
      </c>
      <c r="AV385" s="359">
        <f t="shared" ca="1" si="1145"/>
        <v>0</v>
      </c>
      <c r="AW385" s="359">
        <f t="shared" ca="1" si="1145"/>
        <v>0</v>
      </c>
      <c r="AX385" s="359">
        <f t="shared" ca="1" si="1145"/>
        <v>0</v>
      </c>
      <c r="AY385" s="359">
        <f t="shared" ca="1" si="1145"/>
        <v>0</v>
      </c>
      <c r="AZ385" s="359">
        <f t="shared" ca="1" si="1145"/>
        <v>0</v>
      </c>
      <c r="BA385" s="359">
        <f t="shared" ca="1" si="1145"/>
        <v>0</v>
      </c>
      <c r="BB385" s="359">
        <f t="shared" ca="1" si="1145"/>
        <v>0</v>
      </c>
      <c r="BC385" s="359">
        <f t="shared" ca="1" si="1145"/>
        <v>0</v>
      </c>
      <c r="BD385" s="359">
        <f t="shared" ca="1" si="1145"/>
        <v>0</v>
      </c>
      <c r="BE385" s="359">
        <f t="shared" ca="1" si="1145"/>
        <v>0</v>
      </c>
      <c r="BF385" s="359">
        <f t="shared" ca="1" si="1145"/>
        <v>0</v>
      </c>
      <c r="BG385" s="359">
        <f t="shared" ca="1" si="1145"/>
        <v>0</v>
      </c>
      <c r="BH385" s="359">
        <f t="shared" ca="1" si="1145"/>
        <v>0</v>
      </c>
      <c r="BI385" s="359">
        <f t="shared" ca="1" si="1145"/>
        <v>0</v>
      </c>
      <c r="BJ385" s="359">
        <f t="shared" ca="1" si="1145"/>
        <v>0</v>
      </c>
      <c r="BK385" s="359">
        <f t="shared" ca="1" si="1145"/>
        <v>0</v>
      </c>
      <c r="BL385" s="359">
        <f t="shared" ca="1" si="1145"/>
        <v>0</v>
      </c>
      <c r="BM385" s="359">
        <f t="shared" ca="1" si="1145"/>
        <v>0</v>
      </c>
      <c r="BN385" s="359">
        <f t="shared" ca="1" si="1145"/>
        <v>0</v>
      </c>
      <c r="BO385" s="359">
        <f t="shared" ca="1" si="1145"/>
        <v>0</v>
      </c>
      <c r="BP385" s="359">
        <f t="shared" ca="1" si="1145"/>
        <v>0</v>
      </c>
      <c r="BQ385" s="359">
        <f t="shared" ref="BQ385:CS385" ca="1" si="1146">IF(BQ$297="beräknas ej",0,BP385*IF(BQ$362&gt;$D$357,1,IF(BQ$362&lt;=$C$357,$C$356,$D$356))*IFERROR(INDEX($B$288:$E$294,MATCH($A385,$A$288:$A$294,0),MATCH(BQ$362,$B$286:$E$286,1)),0))</f>
        <v>0</v>
      </c>
      <c r="BR385" s="359">
        <f t="shared" ca="1" si="1146"/>
        <v>0</v>
      </c>
      <c r="BS385" s="359">
        <f t="shared" ca="1" si="1146"/>
        <v>0</v>
      </c>
      <c r="BT385" s="359">
        <f t="shared" ca="1" si="1146"/>
        <v>0</v>
      </c>
      <c r="BU385" s="359">
        <f t="shared" si="1146"/>
        <v>0</v>
      </c>
      <c r="BV385" s="359">
        <f t="shared" si="1146"/>
        <v>0</v>
      </c>
      <c r="BW385" s="359">
        <f t="shared" si="1146"/>
        <v>0</v>
      </c>
      <c r="BX385" s="359">
        <f t="shared" si="1146"/>
        <v>0</v>
      </c>
      <c r="BY385" s="359">
        <f t="shared" si="1146"/>
        <v>0</v>
      </c>
      <c r="BZ385" s="359">
        <f t="shared" si="1146"/>
        <v>0</v>
      </c>
      <c r="CA385" s="359">
        <f t="shared" si="1146"/>
        <v>0</v>
      </c>
      <c r="CB385" s="359">
        <f t="shared" si="1146"/>
        <v>0</v>
      </c>
      <c r="CC385" s="359">
        <f t="shared" si="1146"/>
        <v>0</v>
      </c>
      <c r="CD385" s="359">
        <f t="shared" si="1146"/>
        <v>0</v>
      </c>
      <c r="CE385" s="359">
        <f t="shared" si="1146"/>
        <v>0</v>
      </c>
      <c r="CF385" s="359">
        <f t="shared" si="1146"/>
        <v>0</v>
      </c>
      <c r="CG385" s="359">
        <f t="shared" si="1146"/>
        <v>0</v>
      </c>
      <c r="CH385" s="359">
        <f t="shared" si="1146"/>
        <v>0</v>
      </c>
      <c r="CI385" s="359">
        <f t="shared" si="1146"/>
        <v>0</v>
      </c>
      <c r="CJ385" s="359">
        <f t="shared" si="1146"/>
        <v>0</v>
      </c>
      <c r="CK385" s="359">
        <f t="shared" si="1146"/>
        <v>0</v>
      </c>
      <c r="CL385" s="359">
        <f t="shared" si="1146"/>
        <v>0</v>
      </c>
      <c r="CM385" s="359">
        <f t="shared" si="1146"/>
        <v>0</v>
      </c>
      <c r="CN385" s="359">
        <f t="shared" si="1146"/>
        <v>0</v>
      </c>
      <c r="CO385" s="359">
        <f t="shared" si="1146"/>
        <v>0</v>
      </c>
      <c r="CP385" s="359">
        <f t="shared" si="1146"/>
        <v>0</v>
      </c>
      <c r="CQ385" s="359">
        <f t="shared" si="1146"/>
        <v>0</v>
      </c>
      <c r="CR385" s="359">
        <f t="shared" si="1146"/>
        <v>0</v>
      </c>
      <c r="CS385" s="359">
        <f t="shared" si="1146"/>
        <v>0</v>
      </c>
    </row>
    <row r="386" spans="1:97" s="367" customFormat="1" x14ac:dyDescent="0.35">
      <c r="A386" s="352">
        <f t="shared" ref="A386:C386" si="1147">A352</f>
        <v>0</v>
      </c>
      <c r="B386" s="352" t="str">
        <f t="shared" si="1147"/>
        <v>0 0</v>
      </c>
      <c r="C386" s="359">
        <f t="shared" si="1147"/>
        <v>0</v>
      </c>
      <c r="D386" s="359">
        <f ca="1">IFERROR('JA basår'!AD30+'JA basår'!AD60,0)</f>
        <v>0</v>
      </c>
      <c r="E386" s="359">
        <f t="shared" ref="E386:BP386" ca="1" si="1148">IF(E$297="beräknas ej",0,D386*IF(E$362&gt;$D$357,1,IF(E$362&lt;=$C$357,$C$356,$D$356))*IFERROR(INDEX($B$288:$E$294,MATCH($A386,$A$288:$A$294,0),MATCH(E$362,$B$286:$E$286,1)),0))</f>
        <v>0</v>
      </c>
      <c r="F386" s="359">
        <f t="shared" ca="1" si="1148"/>
        <v>0</v>
      </c>
      <c r="G386" s="359">
        <f t="shared" ca="1" si="1148"/>
        <v>0</v>
      </c>
      <c r="H386" s="359">
        <f t="shared" ca="1" si="1148"/>
        <v>0</v>
      </c>
      <c r="I386" s="359">
        <f t="shared" ca="1" si="1148"/>
        <v>0</v>
      </c>
      <c r="J386" s="359">
        <f t="shared" ca="1" si="1148"/>
        <v>0</v>
      </c>
      <c r="K386" s="359">
        <f t="shared" ca="1" si="1148"/>
        <v>0</v>
      </c>
      <c r="L386" s="359">
        <f t="shared" ca="1" si="1148"/>
        <v>0</v>
      </c>
      <c r="M386" s="359">
        <f t="shared" ca="1" si="1148"/>
        <v>0</v>
      </c>
      <c r="N386" s="359">
        <f t="shared" ca="1" si="1148"/>
        <v>0</v>
      </c>
      <c r="O386" s="359">
        <f t="shared" ca="1" si="1148"/>
        <v>0</v>
      </c>
      <c r="P386" s="359">
        <f t="shared" ca="1" si="1148"/>
        <v>0</v>
      </c>
      <c r="Q386" s="359">
        <f t="shared" ca="1" si="1148"/>
        <v>0</v>
      </c>
      <c r="R386" s="359">
        <f t="shared" ca="1" si="1148"/>
        <v>0</v>
      </c>
      <c r="S386" s="359">
        <f t="shared" ca="1" si="1148"/>
        <v>0</v>
      </c>
      <c r="T386" s="359">
        <f t="shared" ca="1" si="1148"/>
        <v>0</v>
      </c>
      <c r="U386" s="359">
        <f t="shared" ca="1" si="1148"/>
        <v>0</v>
      </c>
      <c r="V386" s="359">
        <f t="shared" ca="1" si="1148"/>
        <v>0</v>
      </c>
      <c r="W386" s="359">
        <f t="shared" ca="1" si="1148"/>
        <v>0</v>
      </c>
      <c r="X386" s="359">
        <f t="shared" ca="1" si="1148"/>
        <v>0</v>
      </c>
      <c r="Y386" s="359">
        <f t="shared" ca="1" si="1148"/>
        <v>0</v>
      </c>
      <c r="Z386" s="359">
        <f t="shared" ca="1" si="1148"/>
        <v>0</v>
      </c>
      <c r="AA386" s="359">
        <f t="shared" ca="1" si="1148"/>
        <v>0</v>
      </c>
      <c r="AB386" s="359">
        <f t="shared" ca="1" si="1148"/>
        <v>0</v>
      </c>
      <c r="AC386" s="359">
        <f t="shared" ca="1" si="1148"/>
        <v>0</v>
      </c>
      <c r="AD386" s="359">
        <f t="shared" ca="1" si="1148"/>
        <v>0</v>
      </c>
      <c r="AE386" s="359">
        <f t="shared" ca="1" si="1148"/>
        <v>0</v>
      </c>
      <c r="AF386" s="359">
        <f t="shared" ca="1" si="1148"/>
        <v>0</v>
      </c>
      <c r="AG386" s="359">
        <f t="shared" ca="1" si="1148"/>
        <v>0</v>
      </c>
      <c r="AH386" s="359">
        <f t="shared" ca="1" si="1148"/>
        <v>0</v>
      </c>
      <c r="AI386" s="359">
        <f t="shared" ca="1" si="1148"/>
        <v>0</v>
      </c>
      <c r="AJ386" s="359">
        <f t="shared" ca="1" si="1148"/>
        <v>0</v>
      </c>
      <c r="AK386" s="359">
        <f t="shared" ca="1" si="1148"/>
        <v>0</v>
      </c>
      <c r="AL386" s="359">
        <f t="shared" ca="1" si="1148"/>
        <v>0</v>
      </c>
      <c r="AM386" s="359">
        <f t="shared" ca="1" si="1148"/>
        <v>0</v>
      </c>
      <c r="AN386" s="359">
        <f t="shared" ca="1" si="1148"/>
        <v>0</v>
      </c>
      <c r="AO386" s="359">
        <f t="shared" ca="1" si="1148"/>
        <v>0</v>
      </c>
      <c r="AP386" s="359">
        <f t="shared" ca="1" si="1148"/>
        <v>0</v>
      </c>
      <c r="AQ386" s="359">
        <f t="shared" ca="1" si="1148"/>
        <v>0</v>
      </c>
      <c r="AR386" s="359">
        <f t="shared" ca="1" si="1148"/>
        <v>0</v>
      </c>
      <c r="AS386" s="359">
        <f t="shared" ca="1" si="1148"/>
        <v>0</v>
      </c>
      <c r="AT386" s="359">
        <f t="shared" ca="1" si="1148"/>
        <v>0</v>
      </c>
      <c r="AU386" s="359">
        <f t="shared" ca="1" si="1148"/>
        <v>0</v>
      </c>
      <c r="AV386" s="359">
        <f t="shared" ca="1" si="1148"/>
        <v>0</v>
      </c>
      <c r="AW386" s="359">
        <f t="shared" ca="1" si="1148"/>
        <v>0</v>
      </c>
      <c r="AX386" s="359">
        <f t="shared" ca="1" si="1148"/>
        <v>0</v>
      </c>
      <c r="AY386" s="359">
        <f t="shared" ca="1" si="1148"/>
        <v>0</v>
      </c>
      <c r="AZ386" s="359">
        <f t="shared" ca="1" si="1148"/>
        <v>0</v>
      </c>
      <c r="BA386" s="359">
        <f t="shared" ca="1" si="1148"/>
        <v>0</v>
      </c>
      <c r="BB386" s="359">
        <f t="shared" ca="1" si="1148"/>
        <v>0</v>
      </c>
      <c r="BC386" s="359">
        <f t="shared" ca="1" si="1148"/>
        <v>0</v>
      </c>
      <c r="BD386" s="359">
        <f t="shared" ca="1" si="1148"/>
        <v>0</v>
      </c>
      <c r="BE386" s="359">
        <f t="shared" ca="1" si="1148"/>
        <v>0</v>
      </c>
      <c r="BF386" s="359">
        <f t="shared" ca="1" si="1148"/>
        <v>0</v>
      </c>
      <c r="BG386" s="359">
        <f t="shared" ca="1" si="1148"/>
        <v>0</v>
      </c>
      <c r="BH386" s="359">
        <f t="shared" ca="1" si="1148"/>
        <v>0</v>
      </c>
      <c r="BI386" s="359">
        <f t="shared" ca="1" si="1148"/>
        <v>0</v>
      </c>
      <c r="BJ386" s="359">
        <f t="shared" ca="1" si="1148"/>
        <v>0</v>
      </c>
      <c r="BK386" s="359">
        <f t="shared" ca="1" si="1148"/>
        <v>0</v>
      </c>
      <c r="BL386" s="359">
        <f t="shared" ca="1" si="1148"/>
        <v>0</v>
      </c>
      <c r="BM386" s="359">
        <f t="shared" ca="1" si="1148"/>
        <v>0</v>
      </c>
      <c r="BN386" s="359">
        <f t="shared" ca="1" si="1148"/>
        <v>0</v>
      </c>
      <c r="BO386" s="359">
        <f t="shared" ca="1" si="1148"/>
        <v>0</v>
      </c>
      <c r="BP386" s="359">
        <f t="shared" ca="1" si="1148"/>
        <v>0</v>
      </c>
      <c r="BQ386" s="359">
        <f t="shared" ref="BQ386:CS386" ca="1" si="1149">IF(BQ$297="beräknas ej",0,BP386*IF(BQ$362&gt;$D$357,1,IF(BQ$362&lt;=$C$357,$C$356,$D$356))*IFERROR(INDEX($B$288:$E$294,MATCH($A386,$A$288:$A$294,0),MATCH(BQ$362,$B$286:$E$286,1)),0))</f>
        <v>0</v>
      </c>
      <c r="BR386" s="359">
        <f t="shared" ca="1" si="1149"/>
        <v>0</v>
      </c>
      <c r="BS386" s="359">
        <f t="shared" ca="1" si="1149"/>
        <v>0</v>
      </c>
      <c r="BT386" s="359">
        <f t="shared" ca="1" si="1149"/>
        <v>0</v>
      </c>
      <c r="BU386" s="359">
        <f t="shared" si="1149"/>
        <v>0</v>
      </c>
      <c r="BV386" s="359">
        <f t="shared" si="1149"/>
        <v>0</v>
      </c>
      <c r="BW386" s="359">
        <f t="shared" si="1149"/>
        <v>0</v>
      </c>
      <c r="BX386" s="359">
        <f t="shared" si="1149"/>
        <v>0</v>
      </c>
      <c r="BY386" s="359">
        <f t="shared" si="1149"/>
        <v>0</v>
      </c>
      <c r="BZ386" s="359">
        <f t="shared" si="1149"/>
        <v>0</v>
      </c>
      <c r="CA386" s="359">
        <f t="shared" si="1149"/>
        <v>0</v>
      </c>
      <c r="CB386" s="359">
        <f t="shared" si="1149"/>
        <v>0</v>
      </c>
      <c r="CC386" s="359">
        <f t="shared" si="1149"/>
        <v>0</v>
      </c>
      <c r="CD386" s="359">
        <f t="shared" si="1149"/>
        <v>0</v>
      </c>
      <c r="CE386" s="359">
        <f t="shared" si="1149"/>
        <v>0</v>
      </c>
      <c r="CF386" s="359">
        <f t="shared" si="1149"/>
        <v>0</v>
      </c>
      <c r="CG386" s="359">
        <f t="shared" si="1149"/>
        <v>0</v>
      </c>
      <c r="CH386" s="359">
        <f t="shared" si="1149"/>
        <v>0</v>
      </c>
      <c r="CI386" s="359">
        <f t="shared" si="1149"/>
        <v>0</v>
      </c>
      <c r="CJ386" s="359">
        <f t="shared" si="1149"/>
        <v>0</v>
      </c>
      <c r="CK386" s="359">
        <f t="shared" si="1149"/>
        <v>0</v>
      </c>
      <c r="CL386" s="359">
        <f t="shared" si="1149"/>
        <v>0</v>
      </c>
      <c r="CM386" s="359">
        <f t="shared" si="1149"/>
        <v>0</v>
      </c>
      <c r="CN386" s="359">
        <f t="shared" si="1149"/>
        <v>0</v>
      </c>
      <c r="CO386" s="359">
        <f t="shared" si="1149"/>
        <v>0</v>
      </c>
      <c r="CP386" s="359">
        <f t="shared" si="1149"/>
        <v>0</v>
      </c>
      <c r="CQ386" s="359">
        <f t="shared" si="1149"/>
        <v>0</v>
      </c>
      <c r="CR386" s="359">
        <f t="shared" si="1149"/>
        <v>0</v>
      </c>
      <c r="CS386" s="359">
        <f t="shared" si="1149"/>
        <v>0</v>
      </c>
    </row>
    <row r="387" spans="1:97" s="367" customFormat="1" x14ac:dyDescent="0.35">
      <c r="A387" s="352">
        <f t="shared" ref="A387:C387" si="1150">A353</f>
        <v>0</v>
      </c>
      <c r="B387" s="352" t="str">
        <f t="shared" si="1150"/>
        <v>0 0</v>
      </c>
      <c r="C387" s="359">
        <f t="shared" si="1150"/>
        <v>0</v>
      </c>
      <c r="D387" s="359">
        <f ca="1">IFERROR('JA basår'!AD31+'JA basår'!AD61,0)</f>
        <v>0</v>
      </c>
      <c r="E387" s="359">
        <f t="shared" ref="E387:BP387" ca="1" si="1151">IF(E$297="beräknas ej",0,D387*IF(E$362&gt;$D$357,1,IF(E$362&lt;=$C$357,$C$356,$D$356))*IFERROR(INDEX($B$288:$E$294,MATCH($A387,$A$288:$A$294,0),MATCH(E$362,$B$286:$E$286,1)),0))</f>
        <v>0</v>
      </c>
      <c r="F387" s="359">
        <f t="shared" ca="1" si="1151"/>
        <v>0</v>
      </c>
      <c r="G387" s="359">
        <f t="shared" ca="1" si="1151"/>
        <v>0</v>
      </c>
      <c r="H387" s="359">
        <f t="shared" ca="1" si="1151"/>
        <v>0</v>
      </c>
      <c r="I387" s="359">
        <f t="shared" ca="1" si="1151"/>
        <v>0</v>
      </c>
      <c r="J387" s="359">
        <f t="shared" ca="1" si="1151"/>
        <v>0</v>
      </c>
      <c r="K387" s="359">
        <f t="shared" ca="1" si="1151"/>
        <v>0</v>
      </c>
      <c r="L387" s="359">
        <f t="shared" ca="1" si="1151"/>
        <v>0</v>
      </c>
      <c r="M387" s="359">
        <f t="shared" ca="1" si="1151"/>
        <v>0</v>
      </c>
      <c r="N387" s="359">
        <f t="shared" ca="1" si="1151"/>
        <v>0</v>
      </c>
      <c r="O387" s="359">
        <f t="shared" ca="1" si="1151"/>
        <v>0</v>
      </c>
      <c r="P387" s="359">
        <f t="shared" ca="1" si="1151"/>
        <v>0</v>
      </c>
      <c r="Q387" s="359">
        <f t="shared" ca="1" si="1151"/>
        <v>0</v>
      </c>
      <c r="R387" s="359">
        <f t="shared" ca="1" si="1151"/>
        <v>0</v>
      </c>
      <c r="S387" s="359">
        <f t="shared" ca="1" si="1151"/>
        <v>0</v>
      </c>
      <c r="T387" s="359">
        <f t="shared" ca="1" si="1151"/>
        <v>0</v>
      </c>
      <c r="U387" s="359">
        <f t="shared" ca="1" si="1151"/>
        <v>0</v>
      </c>
      <c r="V387" s="359">
        <f t="shared" ca="1" si="1151"/>
        <v>0</v>
      </c>
      <c r="W387" s="359">
        <f t="shared" ca="1" si="1151"/>
        <v>0</v>
      </c>
      <c r="X387" s="359">
        <f t="shared" ca="1" si="1151"/>
        <v>0</v>
      </c>
      <c r="Y387" s="359">
        <f t="shared" ca="1" si="1151"/>
        <v>0</v>
      </c>
      <c r="Z387" s="359">
        <f t="shared" ca="1" si="1151"/>
        <v>0</v>
      </c>
      <c r="AA387" s="359">
        <f t="shared" ca="1" si="1151"/>
        <v>0</v>
      </c>
      <c r="AB387" s="359">
        <f t="shared" ca="1" si="1151"/>
        <v>0</v>
      </c>
      <c r="AC387" s="359">
        <f t="shared" ca="1" si="1151"/>
        <v>0</v>
      </c>
      <c r="AD387" s="359">
        <f t="shared" ca="1" si="1151"/>
        <v>0</v>
      </c>
      <c r="AE387" s="359">
        <f t="shared" ca="1" si="1151"/>
        <v>0</v>
      </c>
      <c r="AF387" s="359">
        <f t="shared" ca="1" si="1151"/>
        <v>0</v>
      </c>
      <c r="AG387" s="359">
        <f t="shared" ca="1" si="1151"/>
        <v>0</v>
      </c>
      <c r="AH387" s="359">
        <f t="shared" ca="1" si="1151"/>
        <v>0</v>
      </c>
      <c r="AI387" s="359">
        <f t="shared" ca="1" si="1151"/>
        <v>0</v>
      </c>
      <c r="AJ387" s="359">
        <f t="shared" ca="1" si="1151"/>
        <v>0</v>
      </c>
      <c r="AK387" s="359">
        <f t="shared" ca="1" si="1151"/>
        <v>0</v>
      </c>
      <c r="AL387" s="359">
        <f t="shared" ca="1" si="1151"/>
        <v>0</v>
      </c>
      <c r="AM387" s="359">
        <f t="shared" ca="1" si="1151"/>
        <v>0</v>
      </c>
      <c r="AN387" s="359">
        <f t="shared" ca="1" si="1151"/>
        <v>0</v>
      </c>
      <c r="AO387" s="359">
        <f t="shared" ca="1" si="1151"/>
        <v>0</v>
      </c>
      <c r="AP387" s="359">
        <f t="shared" ca="1" si="1151"/>
        <v>0</v>
      </c>
      <c r="AQ387" s="359">
        <f t="shared" ca="1" si="1151"/>
        <v>0</v>
      </c>
      <c r="AR387" s="359">
        <f t="shared" ca="1" si="1151"/>
        <v>0</v>
      </c>
      <c r="AS387" s="359">
        <f t="shared" ca="1" si="1151"/>
        <v>0</v>
      </c>
      <c r="AT387" s="359">
        <f t="shared" ca="1" si="1151"/>
        <v>0</v>
      </c>
      <c r="AU387" s="359">
        <f t="shared" ca="1" si="1151"/>
        <v>0</v>
      </c>
      <c r="AV387" s="359">
        <f t="shared" ca="1" si="1151"/>
        <v>0</v>
      </c>
      <c r="AW387" s="359">
        <f t="shared" ca="1" si="1151"/>
        <v>0</v>
      </c>
      <c r="AX387" s="359">
        <f t="shared" ca="1" si="1151"/>
        <v>0</v>
      </c>
      <c r="AY387" s="359">
        <f t="shared" ca="1" si="1151"/>
        <v>0</v>
      </c>
      <c r="AZ387" s="359">
        <f t="shared" ca="1" si="1151"/>
        <v>0</v>
      </c>
      <c r="BA387" s="359">
        <f t="shared" ca="1" si="1151"/>
        <v>0</v>
      </c>
      <c r="BB387" s="359">
        <f t="shared" ca="1" si="1151"/>
        <v>0</v>
      </c>
      <c r="BC387" s="359">
        <f t="shared" ca="1" si="1151"/>
        <v>0</v>
      </c>
      <c r="BD387" s="359">
        <f t="shared" ca="1" si="1151"/>
        <v>0</v>
      </c>
      <c r="BE387" s="359">
        <f t="shared" ca="1" si="1151"/>
        <v>0</v>
      </c>
      <c r="BF387" s="359">
        <f t="shared" ca="1" si="1151"/>
        <v>0</v>
      </c>
      <c r="BG387" s="359">
        <f t="shared" ca="1" si="1151"/>
        <v>0</v>
      </c>
      <c r="BH387" s="359">
        <f t="shared" ca="1" si="1151"/>
        <v>0</v>
      </c>
      <c r="BI387" s="359">
        <f t="shared" ca="1" si="1151"/>
        <v>0</v>
      </c>
      <c r="BJ387" s="359">
        <f t="shared" ca="1" si="1151"/>
        <v>0</v>
      </c>
      <c r="BK387" s="359">
        <f t="shared" ca="1" si="1151"/>
        <v>0</v>
      </c>
      <c r="BL387" s="359">
        <f t="shared" ca="1" si="1151"/>
        <v>0</v>
      </c>
      <c r="BM387" s="359">
        <f t="shared" ca="1" si="1151"/>
        <v>0</v>
      </c>
      <c r="BN387" s="359">
        <f t="shared" ca="1" si="1151"/>
        <v>0</v>
      </c>
      <c r="BO387" s="359">
        <f t="shared" ca="1" si="1151"/>
        <v>0</v>
      </c>
      <c r="BP387" s="359">
        <f t="shared" ca="1" si="1151"/>
        <v>0</v>
      </c>
      <c r="BQ387" s="359">
        <f t="shared" ref="BQ387:CS387" ca="1" si="1152">IF(BQ$297="beräknas ej",0,BP387*IF(BQ$362&gt;$D$357,1,IF(BQ$362&lt;=$C$357,$C$356,$D$356))*IFERROR(INDEX($B$288:$E$294,MATCH($A387,$A$288:$A$294,0),MATCH(BQ$362,$B$286:$E$286,1)),0))</f>
        <v>0</v>
      </c>
      <c r="BR387" s="359">
        <f t="shared" ca="1" si="1152"/>
        <v>0</v>
      </c>
      <c r="BS387" s="359">
        <f t="shared" ca="1" si="1152"/>
        <v>0</v>
      </c>
      <c r="BT387" s="359">
        <f t="shared" ca="1" si="1152"/>
        <v>0</v>
      </c>
      <c r="BU387" s="359">
        <f t="shared" si="1152"/>
        <v>0</v>
      </c>
      <c r="BV387" s="359">
        <f t="shared" si="1152"/>
        <v>0</v>
      </c>
      <c r="BW387" s="359">
        <f t="shared" si="1152"/>
        <v>0</v>
      </c>
      <c r="BX387" s="359">
        <f t="shared" si="1152"/>
        <v>0</v>
      </c>
      <c r="BY387" s="359">
        <f t="shared" si="1152"/>
        <v>0</v>
      </c>
      <c r="BZ387" s="359">
        <f t="shared" si="1152"/>
        <v>0</v>
      </c>
      <c r="CA387" s="359">
        <f t="shared" si="1152"/>
        <v>0</v>
      </c>
      <c r="CB387" s="359">
        <f t="shared" si="1152"/>
        <v>0</v>
      </c>
      <c r="CC387" s="359">
        <f t="shared" si="1152"/>
        <v>0</v>
      </c>
      <c r="CD387" s="359">
        <f t="shared" si="1152"/>
        <v>0</v>
      </c>
      <c r="CE387" s="359">
        <f t="shared" si="1152"/>
        <v>0</v>
      </c>
      <c r="CF387" s="359">
        <f t="shared" si="1152"/>
        <v>0</v>
      </c>
      <c r="CG387" s="359">
        <f t="shared" si="1152"/>
        <v>0</v>
      </c>
      <c r="CH387" s="359">
        <f t="shared" si="1152"/>
        <v>0</v>
      </c>
      <c r="CI387" s="359">
        <f t="shared" si="1152"/>
        <v>0</v>
      </c>
      <c r="CJ387" s="359">
        <f t="shared" si="1152"/>
        <v>0</v>
      </c>
      <c r="CK387" s="359">
        <f t="shared" si="1152"/>
        <v>0</v>
      </c>
      <c r="CL387" s="359">
        <f t="shared" si="1152"/>
        <v>0</v>
      </c>
      <c r="CM387" s="359">
        <f t="shared" si="1152"/>
        <v>0</v>
      </c>
      <c r="CN387" s="359">
        <f t="shared" si="1152"/>
        <v>0</v>
      </c>
      <c r="CO387" s="359">
        <f t="shared" si="1152"/>
        <v>0</v>
      </c>
      <c r="CP387" s="359">
        <f t="shared" si="1152"/>
        <v>0</v>
      </c>
      <c r="CQ387" s="359">
        <f t="shared" si="1152"/>
        <v>0</v>
      </c>
      <c r="CR387" s="359">
        <f t="shared" si="1152"/>
        <v>0</v>
      </c>
      <c r="CS387" s="359">
        <f t="shared" si="1152"/>
        <v>0</v>
      </c>
    </row>
    <row r="388" spans="1:97" s="370" customFormat="1" x14ac:dyDescent="0.35">
      <c r="A388" s="362"/>
      <c r="B388" s="362"/>
      <c r="C388" s="362"/>
      <c r="D388" s="363">
        <f ca="1">SUM(D363:D387)</f>
        <v>0</v>
      </c>
      <c r="E388" s="363">
        <f t="shared" ref="E388:BP388" ca="1" si="1153">SUM(E363:E387)</f>
        <v>0</v>
      </c>
      <c r="F388" s="363">
        <f t="shared" ca="1" si="1153"/>
        <v>0</v>
      </c>
      <c r="G388" s="363">
        <f t="shared" ca="1" si="1153"/>
        <v>0</v>
      </c>
      <c r="H388" s="363">
        <f t="shared" ca="1" si="1153"/>
        <v>0</v>
      </c>
      <c r="I388" s="363">
        <f t="shared" ca="1" si="1153"/>
        <v>0</v>
      </c>
      <c r="J388" s="363">
        <f t="shared" ca="1" si="1153"/>
        <v>0</v>
      </c>
      <c r="K388" s="363">
        <f t="shared" ca="1" si="1153"/>
        <v>0</v>
      </c>
      <c r="L388" s="363">
        <f t="shared" ca="1" si="1153"/>
        <v>0</v>
      </c>
      <c r="M388" s="363">
        <f t="shared" ca="1" si="1153"/>
        <v>0</v>
      </c>
      <c r="N388" s="363">
        <f t="shared" ca="1" si="1153"/>
        <v>0</v>
      </c>
      <c r="O388" s="363">
        <f t="shared" ca="1" si="1153"/>
        <v>0</v>
      </c>
      <c r="P388" s="363">
        <f t="shared" ca="1" si="1153"/>
        <v>0</v>
      </c>
      <c r="Q388" s="363">
        <f t="shared" ca="1" si="1153"/>
        <v>0</v>
      </c>
      <c r="R388" s="363">
        <f t="shared" ca="1" si="1153"/>
        <v>0</v>
      </c>
      <c r="S388" s="363">
        <f t="shared" ca="1" si="1153"/>
        <v>0</v>
      </c>
      <c r="T388" s="363">
        <f t="shared" ca="1" si="1153"/>
        <v>0</v>
      </c>
      <c r="U388" s="363">
        <f t="shared" ca="1" si="1153"/>
        <v>0</v>
      </c>
      <c r="V388" s="363">
        <f t="shared" ca="1" si="1153"/>
        <v>0</v>
      </c>
      <c r="W388" s="363">
        <f t="shared" ca="1" si="1153"/>
        <v>0</v>
      </c>
      <c r="X388" s="363">
        <f t="shared" ca="1" si="1153"/>
        <v>0</v>
      </c>
      <c r="Y388" s="363">
        <f t="shared" ca="1" si="1153"/>
        <v>0</v>
      </c>
      <c r="Z388" s="363">
        <f t="shared" ca="1" si="1153"/>
        <v>0</v>
      </c>
      <c r="AA388" s="363">
        <f t="shared" ca="1" si="1153"/>
        <v>0</v>
      </c>
      <c r="AB388" s="363">
        <f t="shared" ca="1" si="1153"/>
        <v>0</v>
      </c>
      <c r="AC388" s="363">
        <f t="shared" ca="1" si="1153"/>
        <v>0</v>
      </c>
      <c r="AD388" s="363">
        <f t="shared" ca="1" si="1153"/>
        <v>0</v>
      </c>
      <c r="AE388" s="363">
        <f t="shared" ca="1" si="1153"/>
        <v>0</v>
      </c>
      <c r="AF388" s="363">
        <f t="shared" ca="1" si="1153"/>
        <v>0</v>
      </c>
      <c r="AG388" s="363">
        <f t="shared" ca="1" si="1153"/>
        <v>0</v>
      </c>
      <c r="AH388" s="363">
        <f t="shared" ca="1" si="1153"/>
        <v>0</v>
      </c>
      <c r="AI388" s="363">
        <f t="shared" ca="1" si="1153"/>
        <v>0</v>
      </c>
      <c r="AJ388" s="363">
        <f t="shared" ca="1" si="1153"/>
        <v>0</v>
      </c>
      <c r="AK388" s="363">
        <f t="shared" ca="1" si="1153"/>
        <v>0</v>
      </c>
      <c r="AL388" s="363">
        <f t="shared" ca="1" si="1153"/>
        <v>0</v>
      </c>
      <c r="AM388" s="363">
        <f t="shared" ca="1" si="1153"/>
        <v>0</v>
      </c>
      <c r="AN388" s="363">
        <f t="shared" ca="1" si="1153"/>
        <v>0</v>
      </c>
      <c r="AO388" s="363">
        <f t="shared" ca="1" si="1153"/>
        <v>0</v>
      </c>
      <c r="AP388" s="363">
        <f t="shared" ca="1" si="1153"/>
        <v>0</v>
      </c>
      <c r="AQ388" s="363">
        <f t="shared" ca="1" si="1153"/>
        <v>0</v>
      </c>
      <c r="AR388" s="363">
        <f t="shared" ca="1" si="1153"/>
        <v>0</v>
      </c>
      <c r="AS388" s="363">
        <f t="shared" ca="1" si="1153"/>
        <v>0</v>
      </c>
      <c r="AT388" s="363">
        <f t="shared" ca="1" si="1153"/>
        <v>0</v>
      </c>
      <c r="AU388" s="363">
        <f t="shared" ca="1" si="1153"/>
        <v>0</v>
      </c>
      <c r="AV388" s="363">
        <f t="shared" ca="1" si="1153"/>
        <v>0</v>
      </c>
      <c r="AW388" s="363">
        <f t="shared" ca="1" si="1153"/>
        <v>0</v>
      </c>
      <c r="AX388" s="363">
        <f t="shared" ca="1" si="1153"/>
        <v>0</v>
      </c>
      <c r="AY388" s="363">
        <f t="shared" ca="1" si="1153"/>
        <v>0</v>
      </c>
      <c r="AZ388" s="363">
        <f t="shared" ca="1" si="1153"/>
        <v>0</v>
      </c>
      <c r="BA388" s="363">
        <f t="shared" ca="1" si="1153"/>
        <v>0</v>
      </c>
      <c r="BB388" s="363">
        <f t="shared" ca="1" si="1153"/>
        <v>0</v>
      </c>
      <c r="BC388" s="363">
        <f t="shared" ca="1" si="1153"/>
        <v>0</v>
      </c>
      <c r="BD388" s="363">
        <f t="shared" ca="1" si="1153"/>
        <v>0</v>
      </c>
      <c r="BE388" s="363">
        <f t="shared" ca="1" si="1153"/>
        <v>0</v>
      </c>
      <c r="BF388" s="363">
        <f t="shared" ca="1" si="1153"/>
        <v>0</v>
      </c>
      <c r="BG388" s="363">
        <f t="shared" ca="1" si="1153"/>
        <v>0</v>
      </c>
      <c r="BH388" s="363">
        <f t="shared" ca="1" si="1153"/>
        <v>0</v>
      </c>
      <c r="BI388" s="363">
        <f t="shared" ca="1" si="1153"/>
        <v>0</v>
      </c>
      <c r="BJ388" s="363">
        <f t="shared" ca="1" si="1153"/>
        <v>0</v>
      </c>
      <c r="BK388" s="363">
        <f t="shared" ca="1" si="1153"/>
        <v>0</v>
      </c>
      <c r="BL388" s="363">
        <f t="shared" ca="1" si="1153"/>
        <v>0</v>
      </c>
      <c r="BM388" s="363">
        <f t="shared" ca="1" si="1153"/>
        <v>0</v>
      </c>
      <c r="BN388" s="363">
        <f t="shared" ca="1" si="1153"/>
        <v>0</v>
      </c>
      <c r="BO388" s="363">
        <f t="shared" ca="1" si="1153"/>
        <v>0</v>
      </c>
      <c r="BP388" s="363">
        <f t="shared" ca="1" si="1153"/>
        <v>0</v>
      </c>
      <c r="BQ388" s="363">
        <f t="shared" ref="BQ388:CN388" ca="1" si="1154">SUM(BQ363:BQ387)</f>
        <v>0</v>
      </c>
      <c r="BR388" s="363">
        <f t="shared" ca="1" si="1154"/>
        <v>0</v>
      </c>
      <c r="BS388" s="363">
        <f t="shared" ca="1" si="1154"/>
        <v>0</v>
      </c>
      <c r="BT388" s="363">
        <f t="shared" ca="1" si="1154"/>
        <v>0</v>
      </c>
      <c r="BU388" s="363">
        <f t="shared" si="1154"/>
        <v>0</v>
      </c>
      <c r="BV388" s="363">
        <f t="shared" si="1154"/>
        <v>0</v>
      </c>
      <c r="BW388" s="363">
        <f t="shared" si="1154"/>
        <v>0</v>
      </c>
      <c r="BX388" s="363">
        <f t="shared" si="1154"/>
        <v>0</v>
      </c>
      <c r="BY388" s="363">
        <f t="shared" si="1154"/>
        <v>0</v>
      </c>
      <c r="BZ388" s="363">
        <f t="shared" si="1154"/>
        <v>0</v>
      </c>
      <c r="CA388" s="363">
        <f t="shared" si="1154"/>
        <v>0</v>
      </c>
      <c r="CB388" s="363">
        <f t="shared" si="1154"/>
        <v>0</v>
      </c>
      <c r="CC388" s="363">
        <f t="shared" si="1154"/>
        <v>0</v>
      </c>
      <c r="CD388" s="363">
        <f t="shared" si="1154"/>
        <v>0</v>
      </c>
      <c r="CE388" s="363">
        <f t="shared" si="1154"/>
        <v>0</v>
      </c>
      <c r="CF388" s="363">
        <f t="shared" si="1154"/>
        <v>0</v>
      </c>
      <c r="CG388" s="363">
        <f t="shared" si="1154"/>
        <v>0</v>
      </c>
      <c r="CH388" s="363">
        <f t="shared" si="1154"/>
        <v>0</v>
      </c>
      <c r="CI388" s="363">
        <f t="shared" si="1154"/>
        <v>0</v>
      </c>
      <c r="CJ388" s="363">
        <f t="shared" si="1154"/>
        <v>0</v>
      </c>
      <c r="CK388" s="363">
        <f t="shared" si="1154"/>
        <v>0</v>
      </c>
      <c r="CL388" s="363">
        <f t="shared" si="1154"/>
        <v>0</v>
      </c>
      <c r="CM388" s="363">
        <f t="shared" si="1154"/>
        <v>0</v>
      </c>
      <c r="CN388" s="363">
        <f t="shared" si="1154"/>
        <v>0</v>
      </c>
      <c r="CO388" s="363">
        <f>SUM(CO363:CO387)</f>
        <v>0</v>
      </c>
      <c r="CP388" s="363">
        <f t="shared" ref="CP388" si="1155">SUM(CP363:CP387)</f>
        <v>0</v>
      </c>
      <c r="CQ388" s="363">
        <f t="shared" ref="CQ388" si="1156">SUM(CQ363:CQ387)</f>
        <v>0</v>
      </c>
      <c r="CR388" s="363">
        <f t="shared" ref="CR388" si="1157">SUM(CR363:CR387)</f>
        <v>0</v>
      </c>
      <c r="CS388" s="363">
        <f t="shared" ref="CS388" si="1158">SUM(CS363:CS387)</f>
        <v>0</v>
      </c>
    </row>
    <row r="389" spans="1:97" s="367" customFormat="1" x14ac:dyDescent="0.35">
      <c r="A389" s="352"/>
      <c r="B389" s="352"/>
      <c r="C389" s="352"/>
      <c r="D389" s="352"/>
      <c r="E389" s="352"/>
      <c r="F389" s="352"/>
      <c r="G389" s="352"/>
      <c r="H389" s="352"/>
      <c r="I389" s="352"/>
      <c r="J389" s="352"/>
      <c r="K389" s="352"/>
      <c r="L389" s="352"/>
      <c r="M389" s="352"/>
      <c r="N389" s="352"/>
      <c r="O389" s="352"/>
      <c r="P389" s="352"/>
      <c r="Q389" s="352"/>
      <c r="R389" s="352"/>
      <c r="S389" s="352"/>
      <c r="T389" s="352"/>
      <c r="U389" s="352"/>
      <c r="V389" s="352"/>
      <c r="W389" s="352"/>
      <c r="X389" s="352"/>
      <c r="Y389" s="352"/>
      <c r="Z389" s="352"/>
      <c r="AA389" s="352"/>
      <c r="AB389" s="352"/>
      <c r="AC389" s="352"/>
      <c r="AD389" s="352"/>
      <c r="AE389" s="352"/>
      <c r="AF389" s="352"/>
      <c r="AG389" s="352"/>
      <c r="AH389" s="352"/>
      <c r="AI389" s="352"/>
      <c r="AJ389" s="352"/>
      <c r="AK389" s="352"/>
      <c r="AL389" s="352"/>
      <c r="AM389" s="352"/>
      <c r="AN389" s="352"/>
      <c r="AO389" s="352"/>
      <c r="AP389" s="352"/>
      <c r="AQ389" s="352"/>
      <c r="AR389" s="352"/>
      <c r="AS389" s="352"/>
      <c r="AT389" s="352"/>
      <c r="AU389" s="352"/>
      <c r="AV389" s="352"/>
      <c r="AW389" s="352"/>
      <c r="AX389" s="352"/>
      <c r="AY389" s="352"/>
      <c r="AZ389" s="352"/>
      <c r="BA389" s="352"/>
      <c r="BB389" s="352"/>
      <c r="BC389" s="352"/>
      <c r="BD389" s="352"/>
      <c r="BE389" s="352"/>
      <c r="BF389" s="352"/>
      <c r="BG389" s="352"/>
      <c r="BH389" s="352"/>
      <c r="BI389" s="352"/>
      <c r="BJ389" s="352"/>
      <c r="BK389" s="352"/>
      <c r="BL389" s="352"/>
      <c r="BM389" s="352"/>
      <c r="BN389" s="352"/>
      <c r="BO389" s="352"/>
      <c r="BP389" s="352"/>
      <c r="BQ389" s="352"/>
      <c r="BR389" s="352"/>
      <c r="BS389" s="352"/>
      <c r="BT389" s="352"/>
      <c r="BU389" s="352"/>
      <c r="BV389" s="352"/>
      <c r="BW389" s="352"/>
      <c r="BX389" s="352"/>
      <c r="BY389" s="352"/>
      <c r="BZ389" s="352"/>
      <c r="CA389" s="352"/>
      <c r="CB389" s="352"/>
      <c r="CC389" s="352"/>
      <c r="CD389" s="352"/>
      <c r="CE389" s="352"/>
      <c r="CF389" s="352"/>
      <c r="CG389" s="352"/>
      <c r="CH389" s="352"/>
      <c r="CI389" s="352"/>
      <c r="CJ389" s="352"/>
      <c r="CK389" s="352"/>
      <c r="CL389" s="352"/>
      <c r="CM389" s="352"/>
      <c r="CN389" s="352"/>
      <c r="CO389" s="352"/>
      <c r="CP389" s="352"/>
      <c r="CQ389" s="352"/>
      <c r="CR389" s="352"/>
      <c r="CS389" s="352"/>
    </row>
    <row r="390" spans="1:97" s="367" customFormat="1" x14ac:dyDescent="0.35">
      <c r="A390" s="352"/>
      <c r="B390" s="352"/>
      <c r="C390" s="352"/>
      <c r="D390" s="352"/>
      <c r="E390" s="352"/>
      <c r="F390" s="352"/>
      <c r="G390" s="352"/>
      <c r="H390" s="352"/>
      <c r="I390" s="352"/>
      <c r="J390" s="352"/>
      <c r="K390" s="352"/>
      <c r="L390" s="352"/>
      <c r="M390" s="352"/>
      <c r="N390" s="352"/>
      <c r="O390" s="352"/>
      <c r="P390" s="352"/>
      <c r="Q390" s="352"/>
      <c r="R390" s="352"/>
      <c r="S390" s="352"/>
      <c r="T390" s="352"/>
      <c r="U390" s="352"/>
      <c r="V390" s="352"/>
      <c r="W390" s="352"/>
      <c r="X390" s="352"/>
      <c r="Y390" s="352"/>
      <c r="Z390" s="352"/>
      <c r="AA390" s="352"/>
      <c r="AB390" s="352"/>
      <c r="AC390" s="352"/>
      <c r="AD390" s="352"/>
      <c r="AE390" s="352"/>
      <c r="AF390" s="352"/>
      <c r="AG390" s="352"/>
      <c r="AH390" s="352"/>
      <c r="AI390" s="352"/>
      <c r="AJ390" s="352"/>
      <c r="AK390" s="352"/>
      <c r="AL390" s="352"/>
      <c r="AM390" s="352"/>
      <c r="AN390" s="352"/>
      <c r="AO390" s="352"/>
      <c r="AP390" s="352"/>
      <c r="AQ390" s="352"/>
      <c r="AR390" s="352"/>
      <c r="AS390" s="352"/>
      <c r="AT390" s="352"/>
      <c r="AU390" s="352"/>
      <c r="AV390" s="352"/>
      <c r="AW390" s="352"/>
      <c r="AX390" s="352"/>
      <c r="AY390" s="352"/>
      <c r="AZ390" s="352"/>
      <c r="BA390" s="352"/>
      <c r="BB390" s="352"/>
      <c r="BC390" s="352"/>
      <c r="BD390" s="352"/>
      <c r="BE390" s="352"/>
      <c r="BF390" s="352"/>
      <c r="BG390" s="352"/>
      <c r="BH390" s="352"/>
      <c r="BI390" s="352"/>
      <c r="BJ390" s="352"/>
      <c r="BK390" s="352"/>
      <c r="BL390" s="352"/>
      <c r="BM390" s="352"/>
      <c r="BN390" s="352"/>
      <c r="BO390" s="352"/>
      <c r="BP390" s="352"/>
      <c r="BQ390" s="352"/>
      <c r="BR390" s="352"/>
      <c r="BS390" s="352"/>
      <c r="BT390" s="352"/>
      <c r="BU390" s="352"/>
      <c r="BV390" s="352"/>
      <c r="BW390" s="352"/>
      <c r="BX390" s="352"/>
      <c r="BY390" s="352"/>
      <c r="BZ390" s="352"/>
      <c r="CA390" s="352"/>
      <c r="CB390" s="352"/>
      <c r="CC390" s="352"/>
      <c r="CD390" s="352"/>
      <c r="CE390" s="352"/>
      <c r="CF390" s="352"/>
      <c r="CG390" s="352"/>
      <c r="CH390" s="352"/>
      <c r="CI390" s="352"/>
      <c r="CJ390" s="352"/>
      <c r="CK390" s="352"/>
      <c r="CL390" s="352"/>
      <c r="CM390" s="352"/>
      <c r="CN390" s="352"/>
      <c r="CO390" s="352"/>
      <c r="CP390" s="352"/>
      <c r="CQ390" s="352"/>
      <c r="CR390" s="352"/>
      <c r="CS390" s="352"/>
    </row>
    <row r="391" spans="1:97" s="367" customFormat="1" ht="15.5" x14ac:dyDescent="0.35">
      <c r="A391" s="361" t="s">
        <v>10</v>
      </c>
      <c r="C391" s="352"/>
      <c r="D391" s="352"/>
      <c r="E391" s="352"/>
      <c r="F391" s="352"/>
      <c r="G391" s="360" t="str">
        <f>G360</f>
        <v>Tabellen visar årliga tidsberoende kostnader avseende lastning- och lossning för respektive fartygsklass. Kostnaderna är dels uppräknade med antagen uppräkningsfaktor avseende tidsberoende kostnader, dels uppräknad med godsprognosen (vilken ökar antalet anlöp per år).</v>
      </c>
      <c r="H391" s="352"/>
      <c r="I391" s="352"/>
      <c r="J391" s="352"/>
      <c r="K391" s="352"/>
      <c r="L391" s="352"/>
      <c r="M391" s="352"/>
      <c r="N391" s="352"/>
      <c r="O391" s="352"/>
      <c r="P391" s="352"/>
      <c r="Q391" s="352"/>
      <c r="R391" s="352"/>
      <c r="S391" s="352"/>
      <c r="T391" s="352"/>
      <c r="U391" s="352"/>
      <c r="V391" s="352"/>
      <c r="W391" s="352"/>
      <c r="X391" s="352"/>
      <c r="Y391" s="352"/>
      <c r="Z391" s="352"/>
      <c r="AA391" s="352"/>
      <c r="AB391" s="352"/>
      <c r="AC391" s="352"/>
      <c r="AD391" s="352"/>
      <c r="AE391" s="352"/>
      <c r="AF391" s="352"/>
      <c r="AG391" s="352"/>
      <c r="AH391" s="352"/>
      <c r="AI391" s="352"/>
      <c r="AJ391" s="352"/>
      <c r="AK391" s="352"/>
      <c r="AL391" s="352"/>
      <c r="AM391" s="352"/>
      <c r="AN391" s="352"/>
      <c r="AO391" s="352"/>
      <c r="AP391" s="352"/>
      <c r="AQ391" s="352"/>
      <c r="AR391" s="352"/>
      <c r="AS391" s="352"/>
      <c r="AT391" s="352"/>
      <c r="AU391" s="352"/>
      <c r="AV391" s="352"/>
      <c r="AW391" s="352"/>
      <c r="AX391" s="352"/>
      <c r="AY391" s="352"/>
      <c r="AZ391" s="352"/>
      <c r="BA391" s="352"/>
      <c r="BB391" s="352"/>
      <c r="BC391" s="352"/>
      <c r="BD391" s="352"/>
      <c r="BE391" s="352"/>
      <c r="BF391" s="352"/>
      <c r="BG391" s="352"/>
      <c r="BH391" s="352"/>
      <c r="BI391" s="352"/>
      <c r="BJ391" s="352"/>
      <c r="BK391" s="352"/>
      <c r="BL391" s="352"/>
      <c r="BM391" s="352"/>
      <c r="BN391" s="352"/>
      <c r="BO391" s="352"/>
      <c r="BP391" s="352"/>
      <c r="BQ391" s="352"/>
      <c r="BR391" s="352"/>
      <c r="BS391" s="352"/>
      <c r="BT391" s="352"/>
      <c r="BU391" s="352"/>
      <c r="BV391" s="352"/>
      <c r="BW391" s="352"/>
      <c r="BX391" s="352"/>
      <c r="BY391" s="352"/>
      <c r="BZ391" s="352"/>
      <c r="CA391" s="352"/>
      <c r="CB391" s="352"/>
      <c r="CC391" s="352"/>
      <c r="CD391" s="352"/>
      <c r="CE391" s="352"/>
      <c r="CF391" s="352"/>
      <c r="CG391" s="352"/>
      <c r="CH391" s="352"/>
      <c r="CI391" s="352"/>
      <c r="CJ391" s="352"/>
      <c r="CK391" s="352"/>
      <c r="CL391" s="352"/>
      <c r="CM391" s="352"/>
      <c r="CN391" s="352"/>
      <c r="CO391" s="352"/>
      <c r="CP391" s="352"/>
      <c r="CQ391" s="352"/>
      <c r="CR391" s="352"/>
      <c r="CS391" s="352"/>
    </row>
    <row r="392" spans="1:97" s="367" customFormat="1" x14ac:dyDescent="0.35">
      <c r="A392" s="362" t="s">
        <v>72</v>
      </c>
      <c r="B392" s="362" t="s">
        <v>51</v>
      </c>
      <c r="C392" s="362" t="s">
        <v>73</v>
      </c>
      <c r="D392" s="362">
        <f t="shared" ref="D392:BO392" si="1159">D362</f>
        <v>2019</v>
      </c>
      <c r="E392" s="362">
        <f t="shared" si="1159"/>
        <v>2020</v>
      </c>
      <c r="F392" s="362">
        <f t="shared" si="1159"/>
        <v>2021</v>
      </c>
      <c r="G392" s="362">
        <f t="shared" si="1159"/>
        <v>2022</v>
      </c>
      <c r="H392" s="362">
        <f t="shared" si="1159"/>
        <v>2023</v>
      </c>
      <c r="I392" s="362">
        <f t="shared" si="1159"/>
        <v>2024</v>
      </c>
      <c r="J392" s="362">
        <f t="shared" si="1159"/>
        <v>2025</v>
      </c>
      <c r="K392" s="362">
        <f t="shared" si="1159"/>
        <v>2026</v>
      </c>
      <c r="L392" s="362">
        <f t="shared" si="1159"/>
        <v>2027</v>
      </c>
      <c r="M392" s="362">
        <f t="shared" si="1159"/>
        <v>2028</v>
      </c>
      <c r="N392" s="362">
        <f t="shared" si="1159"/>
        <v>2029</v>
      </c>
      <c r="O392" s="362">
        <f t="shared" si="1159"/>
        <v>2030</v>
      </c>
      <c r="P392" s="362">
        <f t="shared" si="1159"/>
        <v>2031</v>
      </c>
      <c r="Q392" s="362">
        <f t="shared" si="1159"/>
        <v>2032</v>
      </c>
      <c r="R392" s="362">
        <f t="shared" si="1159"/>
        <v>2033</v>
      </c>
      <c r="S392" s="362">
        <f t="shared" si="1159"/>
        <v>2034</v>
      </c>
      <c r="T392" s="362">
        <f t="shared" si="1159"/>
        <v>2035</v>
      </c>
      <c r="U392" s="362">
        <f t="shared" si="1159"/>
        <v>2036</v>
      </c>
      <c r="V392" s="362">
        <f t="shared" si="1159"/>
        <v>2037</v>
      </c>
      <c r="W392" s="362">
        <f t="shared" si="1159"/>
        <v>2038</v>
      </c>
      <c r="X392" s="362">
        <f t="shared" si="1159"/>
        <v>2039</v>
      </c>
      <c r="Y392" s="362">
        <f t="shared" si="1159"/>
        <v>2040</v>
      </c>
      <c r="Z392" s="362">
        <f t="shared" si="1159"/>
        <v>2041</v>
      </c>
      <c r="AA392" s="362">
        <f t="shared" si="1159"/>
        <v>2042</v>
      </c>
      <c r="AB392" s="362">
        <f t="shared" si="1159"/>
        <v>2043</v>
      </c>
      <c r="AC392" s="362">
        <f t="shared" si="1159"/>
        <v>2044</v>
      </c>
      <c r="AD392" s="362">
        <f t="shared" si="1159"/>
        <v>2045</v>
      </c>
      <c r="AE392" s="362">
        <f t="shared" si="1159"/>
        <v>2046</v>
      </c>
      <c r="AF392" s="362">
        <f t="shared" si="1159"/>
        <v>2047</v>
      </c>
      <c r="AG392" s="362">
        <f t="shared" si="1159"/>
        <v>2048</v>
      </c>
      <c r="AH392" s="362">
        <f t="shared" si="1159"/>
        <v>2049</v>
      </c>
      <c r="AI392" s="362">
        <f t="shared" si="1159"/>
        <v>2050</v>
      </c>
      <c r="AJ392" s="362">
        <f t="shared" si="1159"/>
        <v>2051</v>
      </c>
      <c r="AK392" s="362">
        <f t="shared" si="1159"/>
        <v>2052</v>
      </c>
      <c r="AL392" s="362">
        <f t="shared" si="1159"/>
        <v>2053</v>
      </c>
      <c r="AM392" s="362">
        <f t="shared" si="1159"/>
        <v>2054</v>
      </c>
      <c r="AN392" s="362">
        <f t="shared" si="1159"/>
        <v>2055</v>
      </c>
      <c r="AO392" s="362">
        <f t="shared" si="1159"/>
        <v>2056</v>
      </c>
      <c r="AP392" s="362">
        <f t="shared" si="1159"/>
        <v>2057</v>
      </c>
      <c r="AQ392" s="362">
        <f t="shared" si="1159"/>
        <v>2058</v>
      </c>
      <c r="AR392" s="362">
        <f t="shared" si="1159"/>
        <v>2059</v>
      </c>
      <c r="AS392" s="362">
        <f t="shared" si="1159"/>
        <v>2060</v>
      </c>
      <c r="AT392" s="362">
        <f t="shared" si="1159"/>
        <v>2061</v>
      </c>
      <c r="AU392" s="362">
        <f t="shared" si="1159"/>
        <v>2062</v>
      </c>
      <c r="AV392" s="362">
        <f t="shared" si="1159"/>
        <v>2063</v>
      </c>
      <c r="AW392" s="362">
        <f t="shared" si="1159"/>
        <v>2064</v>
      </c>
      <c r="AX392" s="362">
        <f t="shared" si="1159"/>
        <v>2065</v>
      </c>
      <c r="AY392" s="362">
        <f t="shared" si="1159"/>
        <v>2066</v>
      </c>
      <c r="AZ392" s="362">
        <f t="shared" si="1159"/>
        <v>2067</v>
      </c>
      <c r="BA392" s="362">
        <f t="shared" si="1159"/>
        <v>2068</v>
      </c>
      <c r="BB392" s="362">
        <f t="shared" si="1159"/>
        <v>2069</v>
      </c>
      <c r="BC392" s="362">
        <f t="shared" si="1159"/>
        <v>2070</v>
      </c>
      <c r="BD392" s="362">
        <f t="shared" si="1159"/>
        <v>2071</v>
      </c>
      <c r="BE392" s="362">
        <f t="shared" si="1159"/>
        <v>2072</v>
      </c>
      <c r="BF392" s="362">
        <f t="shared" si="1159"/>
        <v>2073</v>
      </c>
      <c r="BG392" s="362">
        <f t="shared" si="1159"/>
        <v>2074</v>
      </c>
      <c r="BH392" s="362">
        <f t="shared" si="1159"/>
        <v>2075</v>
      </c>
      <c r="BI392" s="362">
        <f t="shared" si="1159"/>
        <v>2076</v>
      </c>
      <c r="BJ392" s="362">
        <f t="shared" si="1159"/>
        <v>2077</v>
      </c>
      <c r="BK392" s="362">
        <f t="shared" si="1159"/>
        <v>2078</v>
      </c>
      <c r="BL392" s="362">
        <f t="shared" si="1159"/>
        <v>2079</v>
      </c>
      <c r="BM392" s="362">
        <f t="shared" si="1159"/>
        <v>2080</v>
      </c>
      <c r="BN392" s="362">
        <f t="shared" si="1159"/>
        <v>2081</v>
      </c>
      <c r="BO392" s="362">
        <f t="shared" si="1159"/>
        <v>2082</v>
      </c>
      <c r="BP392" s="362">
        <f t="shared" ref="BP392:CS392" si="1160">BP362</f>
        <v>2083</v>
      </c>
      <c r="BQ392" s="362">
        <f t="shared" si="1160"/>
        <v>2084</v>
      </c>
      <c r="BR392" s="362">
        <f t="shared" si="1160"/>
        <v>2085</v>
      </c>
      <c r="BS392" s="362">
        <f t="shared" si="1160"/>
        <v>2086</v>
      </c>
      <c r="BT392" s="362">
        <f t="shared" si="1160"/>
        <v>2087</v>
      </c>
      <c r="BU392" s="362">
        <f t="shared" si="1160"/>
        <v>2088</v>
      </c>
      <c r="BV392" s="362">
        <f t="shared" si="1160"/>
        <v>2089</v>
      </c>
      <c r="BW392" s="362">
        <f t="shared" si="1160"/>
        <v>2090</v>
      </c>
      <c r="BX392" s="362">
        <f t="shared" si="1160"/>
        <v>2091</v>
      </c>
      <c r="BY392" s="362">
        <f t="shared" si="1160"/>
        <v>2092</v>
      </c>
      <c r="BZ392" s="362">
        <f t="shared" si="1160"/>
        <v>2093</v>
      </c>
      <c r="CA392" s="362">
        <f t="shared" si="1160"/>
        <v>2094</v>
      </c>
      <c r="CB392" s="362">
        <f t="shared" si="1160"/>
        <v>2095</v>
      </c>
      <c r="CC392" s="362">
        <f t="shared" si="1160"/>
        <v>2096</v>
      </c>
      <c r="CD392" s="362">
        <f t="shared" si="1160"/>
        <v>2097</v>
      </c>
      <c r="CE392" s="362">
        <f t="shared" si="1160"/>
        <v>2098</v>
      </c>
      <c r="CF392" s="362">
        <f t="shared" si="1160"/>
        <v>2099</v>
      </c>
      <c r="CG392" s="362">
        <f t="shared" si="1160"/>
        <v>2100</v>
      </c>
      <c r="CH392" s="362">
        <f t="shared" si="1160"/>
        <v>2101</v>
      </c>
      <c r="CI392" s="362">
        <f t="shared" si="1160"/>
        <v>2102</v>
      </c>
      <c r="CJ392" s="362">
        <f t="shared" si="1160"/>
        <v>2103</v>
      </c>
      <c r="CK392" s="362">
        <f t="shared" si="1160"/>
        <v>2104</v>
      </c>
      <c r="CL392" s="362">
        <f t="shared" si="1160"/>
        <v>2105</v>
      </c>
      <c r="CM392" s="362">
        <f t="shared" si="1160"/>
        <v>2106</v>
      </c>
      <c r="CN392" s="362">
        <f t="shared" si="1160"/>
        <v>2107</v>
      </c>
      <c r="CO392" s="362">
        <f t="shared" si="1160"/>
        <v>2108</v>
      </c>
      <c r="CP392" s="362">
        <f t="shared" si="1160"/>
        <v>2109</v>
      </c>
      <c r="CQ392" s="362">
        <f t="shared" si="1160"/>
        <v>2110</v>
      </c>
      <c r="CR392" s="362">
        <f t="shared" si="1160"/>
        <v>2111</v>
      </c>
      <c r="CS392" s="362">
        <f t="shared" si="1160"/>
        <v>2112</v>
      </c>
    </row>
    <row r="393" spans="1:97" s="367" customFormat="1" x14ac:dyDescent="0.35">
      <c r="A393" s="352">
        <f>A363</f>
        <v>0</v>
      </c>
      <c r="B393" s="352" t="str">
        <f t="shared" ref="B393:C393" si="1161">B363</f>
        <v>0 0</v>
      </c>
      <c r="C393" s="359">
        <f t="shared" si="1161"/>
        <v>0</v>
      </c>
      <c r="D393" s="359">
        <f ca="1">IFERROR('UA basår'!AD7+'UA basår'!AD37,0)</f>
        <v>0</v>
      </c>
      <c r="E393" s="359">
        <f ca="1">IF(E$297="beräknas ej",0,D393*IF(E$392&gt;$D$357,1,IF(E$392&lt;=$C$357,$C$356,$D$356))*IFERROR(INDEX($B$288:$E$294,MATCH($A393,$A$288:$A$294,0),MATCH(E$392,$B$286:$E$286,1)),0))</f>
        <v>0</v>
      </c>
      <c r="F393" s="359">
        <f t="shared" ref="F393:BQ393" ca="1" si="1162">IF(F$297="beräknas ej",0,E393*IF(F$392&gt;$D$357,1,IF(F$392&lt;=$C$357,$C$356,$D$356))*IFERROR(INDEX($B$288:$E$294,MATCH($A393,$A$288:$A$294,0),MATCH(F$392,$B$286:$E$286,1)),0))</f>
        <v>0</v>
      </c>
      <c r="G393" s="359">
        <f t="shared" ca="1" si="1162"/>
        <v>0</v>
      </c>
      <c r="H393" s="359">
        <f t="shared" ca="1" si="1162"/>
        <v>0</v>
      </c>
      <c r="I393" s="359">
        <f t="shared" ca="1" si="1162"/>
        <v>0</v>
      </c>
      <c r="J393" s="359">
        <f t="shared" ca="1" si="1162"/>
        <v>0</v>
      </c>
      <c r="K393" s="359">
        <f t="shared" ca="1" si="1162"/>
        <v>0</v>
      </c>
      <c r="L393" s="359">
        <f t="shared" ca="1" si="1162"/>
        <v>0</v>
      </c>
      <c r="M393" s="359">
        <f t="shared" ca="1" si="1162"/>
        <v>0</v>
      </c>
      <c r="N393" s="359">
        <f t="shared" ca="1" si="1162"/>
        <v>0</v>
      </c>
      <c r="O393" s="359">
        <f t="shared" ca="1" si="1162"/>
        <v>0</v>
      </c>
      <c r="P393" s="359">
        <f t="shared" ca="1" si="1162"/>
        <v>0</v>
      </c>
      <c r="Q393" s="359">
        <f t="shared" ca="1" si="1162"/>
        <v>0</v>
      </c>
      <c r="R393" s="359">
        <f t="shared" ca="1" si="1162"/>
        <v>0</v>
      </c>
      <c r="S393" s="359">
        <f t="shared" ca="1" si="1162"/>
        <v>0</v>
      </c>
      <c r="T393" s="359">
        <f t="shared" ca="1" si="1162"/>
        <v>0</v>
      </c>
      <c r="U393" s="359">
        <f t="shared" ca="1" si="1162"/>
        <v>0</v>
      </c>
      <c r="V393" s="359">
        <f t="shared" ca="1" si="1162"/>
        <v>0</v>
      </c>
      <c r="W393" s="359">
        <f t="shared" ca="1" si="1162"/>
        <v>0</v>
      </c>
      <c r="X393" s="359">
        <f t="shared" ca="1" si="1162"/>
        <v>0</v>
      </c>
      <c r="Y393" s="359">
        <f t="shared" ca="1" si="1162"/>
        <v>0</v>
      </c>
      <c r="Z393" s="359">
        <f t="shared" ca="1" si="1162"/>
        <v>0</v>
      </c>
      <c r="AA393" s="359">
        <f t="shared" ca="1" si="1162"/>
        <v>0</v>
      </c>
      <c r="AB393" s="359">
        <f t="shared" ca="1" si="1162"/>
        <v>0</v>
      </c>
      <c r="AC393" s="359">
        <f t="shared" ca="1" si="1162"/>
        <v>0</v>
      </c>
      <c r="AD393" s="359">
        <f t="shared" ca="1" si="1162"/>
        <v>0</v>
      </c>
      <c r="AE393" s="359">
        <f t="shared" ca="1" si="1162"/>
        <v>0</v>
      </c>
      <c r="AF393" s="359">
        <f t="shared" ca="1" si="1162"/>
        <v>0</v>
      </c>
      <c r="AG393" s="359">
        <f t="shared" ca="1" si="1162"/>
        <v>0</v>
      </c>
      <c r="AH393" s="359">
        <f t="shared" ca="1" si="1162"/>
        <v>0</v>
      </c>
      <c r="AI393" s="359">
        <f t="shared" ca="1" si="1162"/>
        <v>0</v>
      </c>
      <c r="AJ393" s="359">
        <f t="shared" ca="1" si="1162"/>
        <v>0</v>
      </c>
      <c r="AK393" s="359">
        <f t="shared" ca="1" si="1162"/>
        <v>0</v>
      </c>
      <c r="AL393" s="359">
        <f t="shared" ca="1" si="1162"/>
        <v>0</v>
      </c>
      <c r="AM393" s="359">
        <f t="shared" ca="1" si="1162"/>
        <v>0</v>
      </c>
      <c r="AN393" s="359">
        <f t="shared" ca="1" si="1162"/>
        <v>0</v>
      </c>
      <c r="AO393" s="359">
        <f t="shared" ca="1" si="1162"/>
        <v>0</v>
      </c>
      <c r="AP393" s="359">
        <f t="shared" ca="1" si="1162"/>
        <v>0</v>
      </c>
      <c r="AQ393" s="359">
        <f t="shared" ca="1" si="1162"/>
        <v>0</v>
      </c>
      <c r="AR393" s="359">
        <f t="shared" ca="1" si="1162"/>
        <v>0</v>
      </c>
      <c r="AS393" s="359">
        <f t="shared" ca="1" si="1162"/>
        <v>0</v>
      </c>
      <c r="AT393" s="359">
        <f t="shared" ca="1" si="1162"/>
        <v>0</v>
      </c>
      <c r="AU393" s="359">
        <f t="shared" ca="1" si="1162"/>
        <v>0</v>
      </c>
      <c r="AV393" s="359">
        <f t="shared" ca="1" si="1162"/>
        <v>0</v>
      </c>
      <c r="AW393" s="359">
        <f t="shared" ca="1" si="1162"/>
        <v>0</v>
      </c>
      <c r="AX393" s="359">
        <f t="shared" ca="1" si="1162"/>
        <v>0</v>
      </c>
      <c r="AY393" s="359">
        <f t="shared" ca="1" si="1162"/>
        <v>0</v>
      </c>
      <c r="AZ393" s="359">
        <f t="shared" ca="1" si="1162"/>
        <v>0</v>
      </c>
      <c r="BA393" s="359">
        <f t="shared" ca="1" si="1162"/>
        <v>0</v>
      </c>
      <c r="BB393" s="359">
        <f t="shared" ca="1" si="1162"/>
        <v>0</v>
      </c>
      <c r="BC393" s="359">
        <f t="shared" ca="1" si="1162"/>
        <v>0</v>
      </c>
      <c r="BD393" s="359">
        <f t="shared" ca="1" si="1162"/>
        <v>0</v>
      </c>
      <c r="BE393" s="359">
        <f t="shared" ca="1" si="1162"/>
        <v>0</v>
      </c>
      <c r="BF393" s="359">
        <f t="shared" ca="1" si="1162"/>
        <v>0</v>
      </c>
      <c r="BG393" s="359">
        <f t="shared" ca="1" si="1162"/>
        <v>0</v>
      </c>
      <c r="BH393" s="359">
        <f t="shared" ca="1" si="1162"/>
        <v>0</v>
      </c>
      <c r="BI393" s="359">
        <f t="shared" ca="1" si="1162"/>
        <v>0</v>
      </c>
      <c r="BJ393" s="359">
        <f t="shared" ca="1" si="1162"/>
        <v>0</v>
      </c>
      <c r="BK393" s="359">
        <f t="shared" ca="1" si="1162"/>
        <v>0</v>
      </c>
      <c r="BL393" s="359">
        <f t="shared" ca="1" si="1162"/>
        <v>0</v>
      </c>
      <c r="BM393" s="359">
        <f t="shared" ca="1" si="1162"/>
        <v>0</v>
      </c>
      <c r="BN393" s="359">
        <f t="shared" ca="1" si="1162"/>
        <v>0</v>
      </c>
      <c r="BO393" s="359">
        <f t="shared" ca="1" si="1162"/>
        <v>0</v>
      </c>
      <c r="BP393" s="359">
        <f t="shared" ca="1" si="1162"/>
        <v>0</v>
      </c>
      <c r="BQ393" s="359">
        <f t="shared" ca="1" si="1162"/>
        <v>0</v>
      </c>
      <c r="BR393" s="359">
        <f t="shared" ref="BR393:CS393" ca="1" si="1163">IF(BR$297="beräknas ej",0,BQ393*IF(BR$392&gt;$D$357,1,IF(BR$392&lt;=$C$357,$C$356,$D$356))*IFERROR(INDEX($B$288:$E$294,MATCH($A393,$A$288:$A$294,0),MATCH(BR$392,$B$286:$E$286,1)),0))</f>
        <v>0</v>
      </c>
      <c r="BS393" s="359">
        <f t="shared" ca="1" si="1163"/>
        <v>0</v>
      </c>
      <c r="BT393" s="359">
        <f t="shared" ca="1" si="1163"/>
        <v>0</v>
      </c>
      <c r="BU393" s="359">
        <f t="shared" si="1163"/>
        <v>0</v>
      </c>
      <c r="BV393" s="359">
        <f t="shared" si="1163"/>
        <v>0</v>
      </c>
      <c r="BW393" s="359">
        <f t="shared" si="1163"/>
        <v>0</v>
      </c>
      <c r="BX393" s="359">
        <f t="shared" si="1163"/>
        <v>0</v>
      </c>
      <c r="BY393" s="359">
        <f t="shared" si="1163"/>
        <v>0</v>
      </c>
      <c r="BZ393" s="359">
        <f t="shared" si="1163"/>
        <v>0</v>
      </c>
      <c r="CA393" s="359">
        <f t="shared" si="1163"/>
        <v>0</v>
      </c>
      <c r="CB393" s="359">
        <f t="shared" si="1163"/>
        <v>0</v>
      </c>
      <c r="CC393" s="359">
        <f t="shared" si="1163"/>
        <v>0</v>
      </c>
      <c r="CD393" s="359">
        <f t="shared" si="1163"/>
        <v>0</v>
      </c>
      <c r="CE393" s="359">
        <f t="shared" si="1163"/>
        <v>0</v>
      </c>
      <c r="CF393" s="359">
        <f t="shared" si="1163"/>
        <v>0</v>
      </c>
      <c r="CG393" s="359">
        <f t="shared" si="1163"/>
        <v>0</v>
      </c>
      <c r="CH393" s="359">
        <f t="shared" si="1163"/>
        <v>0</v>
      </c>
      <c r="CI393" s="359">
        <f t="shared" si="1163"/>
        <v>0</v>
      </c>
      <c r="CJ393" s="359">
        <f t="shared" si="1163"/>
        <v>0</v>
      </c>
      <c r="CK393" s="359">
        <f t="shared" si="1163"/>
        <v>0</v>
      </c>
      <c r="CL393" s="359">
        <f t="shared" si="1163"/>
        <v>0</v>
      </c>
      <c r="CM393" s="359">
        <f t="shared" si="1163"/>
        <v>0</v>
      </c>
      <c r="CN393" s="359">
        <f t="shared" si="1163"/>
        <v>0</v>
      </c>
      <c r="CO393" s="359">
        <f t="shared" si="1163"/>
        <v>0</v>
      </c>
      <c r="CP393" s="359">
        <f t="shared" si="1163"/>
        <v>0</v>
      </c>
      <c r="CQ393" s="359">
        <f t="shared" si="1163"/>
        <v>0</v>
      </c>
      <c r="CR393" s="359">
        <f t="shared" si="1163"/>
        <v>0</v>
      </c>
      <c r="CS393" s="359">
        <f t="shared" si="1163"/>
        <v>0</v>
      </c>
    </row>
    <row r="394" spans="1:97" s="367" customFormat="1" x14ac:dyDescent="0.35">
      <c r="A394" s="352">
        <f t="shared" ref="A394:C394" si="1164">A364</f>
        <v>0</v>
      </c>
      <c r="B394" s="352" t="str">
        <f t="shared" si="1164"/>
        <v>0 0</v>
      </c>
      <c r="C394" s="359">
        <f t="shared" si="1164"/>
        <v>0</v>
      </c>
      <c r="D394" s="359">
        <f ca="1">IFERROR('UA basår'!AD8+'UA basår'!AD38,0)</f>
        <v>0</v>
      </c>
      <c r="E394" s="359">
        <f t="shared" ref="E394:BP394" ca="1" si="1165">IF(E$297="beräknas ej",0,D394*IF(E$392&gt;$D$357,1,IF(E$392&lt;=$C$357,$C$356,$D$356))*IFERROR(INDEX($B$288:$E$294,MATCH($A394,$A$288:$A$294,0),MATCH(E$392,$B$286:$E$286,1)),0))</f>
        <v>0</v>
      </c>
      <c r="F394" s="359">
        <f t="shared" ca="1" si="1165"/>
        <v>0</v>
      </c>
      <c r="G394" s="359">
        <f t="shared" ca="1" si="1165"/>
        <v>0</v>
      </c>
      <c r="H394" s="359">
        <f t="shared" ca="1" si="1165"/>
        <v>0</v>
      </c>
      <c r="I394" s="359">
        <f t="shared" ca="1" si="1165"/>
        <v>0</v>
      </c>
      <c r="J394" s="359">
        <f t="shared" ca="1" si="1165"/>
        <v>0</v>
      </c>
      <c r="K394" s="359">
        <f t="shared" ca="1" si="1165"/>
        <v>0</v>
      </c>
      <c r="L394" s="359">
        <f t="shared" ca="1" si="1165"/>
        <v>0</v>
      </c>
      <c r="M394" s="359">
        <f t="shared" ca="1" si="1165"/>
        <v>0</v>
      </c>
      <c r="N394" s="359">
        <f t="shared" ca="1" si="1165"/>
        <v>0</v>
      </c>
      <c r="O394" s="359">
        <f t="shared" ca="1" si="1165"/>
        <v>0</v>
      </c>
      <c r="P394" s="359">
        <f t="shared" ca="1" si="1165"/>
        <v>0</v>
      </c>
      <c r="Q394" s="359">
        <f t="shared" ca="1" si="1165"/>
        <v>0</v>
      </c>
      <c r="R394" s="359">
        <f t="shared" ca="1" si="1165"/>
        <v>0</v>
      </c>
      <c r="S394" s="359">
        <f t="shared" ca="1" si="1165"/>
        <v>0</v>
      </c>
      <c r="T394" s="359">
        <f t="shared" ca="1" si="1165"/>
        <v>0</v>
      </c>
      <c r="U394" s="359">
        <f t="shared" ca="1" si="1165"/>
        <v>0</v>
      </c>
      <c r="V394" s="359">
        <f t="shared" ca="1" si="1165"/>
        <v>0</v>
      </c>
      <c r="W394" s="359">
        <f t="shared" ca="1" si="1165"/>
        <v>0</v>
      </c>
      <c r="X394" s="359">
        <f t="shared" ca="1" si="1165"/>
        <v>0</v>
      </c>
      <c r="Y394" s="359">
        <f t="shared" ca="1" si="1165"/>
        <v>0</v>
      </c>
      <c r="Z394" s="359">
        <f t="shared" ca="1" si="1165"/>
        <v>0</v>
      </c>
      <c r="AA394" s="359">
        <f t="shared" ca="1" si="1165"/>
        <v>0</v>
      </c>
      <c r="AB394" s="359">
        <f t="shared" ca="1" si="1165"/>
        <v>0</v>
      </c>
      <c r="AC394" s="359">
        <f t="shared" ca="1" si="1165"/>
        <v>0</v>
      </c>
      <c r="AD394" s="359">
        <f t="shared" ca="1" si="1165"/>
        <v>0</v>
      </c>
      <c r="AE394" s="359">
        <f t="shared" ca="1" si="1165"/>
        <v>0</v>
      </c>
      <c r="AF394" s="359">
        <f t="shared" ca="1" si="1165"/>
        <v>0</v>
      </c>
      <c r="AG394" s="359">
        <f t="shared" ca="1" si="1165"/>
        <v>0</v>
      </c>
      <c r="AH394" s="359">
        <f t="shared" ca="1" si="1165"/>
        <v>0</v>
      </c>
      <c r="AI394" s="359">
        <f t="shared" ca="1" si="1165"/>
        <v>0</v>
      </c>
      <c r="AJ394" s="359">
        <f t="shared" ca="1" si="1165"/>
        <v>0</v>
      </c>
      <c r="AK394" s="359">
        <f t="shared" ca="1" si="1165"/>
        <v>0</v>
      </c>
      <c r="AL394" s="359">
        <f t="shared" ca="1" si="1165"/>
        <v>0</v>
      </c>
      <c r="AM394" s="359">
        <f t="shared" ca="1" si="1165"/>
        <v>0</v>
      </c>
      <c r="AN394" s="359">
        <f t="shared" ca="1" si="1165"/>
        <v>0</v>
      </c>
      <c r="AO394" s="359">
        <f t="shared" ca="1" si="1165"/>
        <v>0</v>
      </c>
      <c r="AP394" s="359">
        <f t="shared" ca="1" si="1165"/>
        <v>0</v>
      </c>
      <c r="AQ394" s="359">
        <f t="shared" ca="1" si="1165"/>
        <v>0</v>
      </c>
      <c r="AR394" s="359">
        <f t="shared" ca="1" si="1165"/>
        <v>0</v>
      </c>
      <c r="AS394" s="359">
        <f t="shared" ca="1" si="1165"/>
        <v>0</v>
      </c>
      <c r="AT394" s="359">
        <f t="shared" ca="1" si="1165"/>
        <v>0</v>
      </c>
      <c r="AU394" s="359">
        <f t="shared" ca="1" si="1165"/>
        <v>0</v>
      </c>
      <c r="AV394" s="359">
        <f t="shared" ca="1" si="1165"/>
        <v>0</v>
      </c>
      <c r="AW394" s="359">
        <f t="shared" ca="1" si="1165"/>
        <v>0</v>
      </c>
      <c r="AX394" s="359">
        <f t="shared" ca="1" si="1165"/>
        <v>0</v>
      </c>
      <c r="AY394" s="359">
        <f t="shared" ca="1" si="1165"/>
        <v>0</v>
      </c>
      <c r="AZ394" s="359">
        <f t="shared" ca="1" si="1165"/>
        <v>0</v>
      </c>
      <c r="BA394" s="359">
        <f t="shared" ca="1" si="1165"/>
        <v>0</v>
      </c>
      <c r="BB394" s="359">
        <f t="shared" ca="1" si="1165"/>
        <v>0</v>
      </c>
      <c r="BC394" s="359">
        <f t="shared" ca="1" si="1165"/>
        <v>0</v>
      </c>
      <c r="BD394" s="359">
        <f t="shared" ca="1" si="1165"/>
        <v>0</v>
      </c>
      <c r="BE394" s="359">
        <f t="shared" ca="1" si="1165"/>
        <v>0</v>
      </c>
      <c r="BF394" s="359">
        <f t="shared" ca="1" si="1165"/>
        <v>0</v>
      </c>
      <c r="BG394" s="359">
        <f t="shared" ca="1" si="1165"/>
        <v>0</v>
      </c>
      <c r="BH394" s="359">
        <f t="shared" ca="1" si="1165"/>
        <v>0</v>
      </c>
      <c r="BI394" s="359">
        <f t="shared" ca="1" si="1165"/>
        <v>0</v>
      </c>
      <c r="BJ394" s="359">
        <f t="shared" ca="1" si="1165"/>
        <v>0</v>
      </c>
      <c r="BK394" s="359">
        <f t="shared" ca="1" si="1165"/>
        <v>0</v>
      </c>
      <c r="BL394" s="359">
        <f t="shared" ca="1" si="1165"/>
        <v>0</v>
      </c>
      <c r="BM394" s="359">
        <f t="shared" ca="1" si="1165"/>
        <v>0</v>
      </c>
      <c r="BN394" s="359">
        <f t="shared" ca="1" si="1165"/>
        <v>0</v>
      </c>
      <c r="BO394" s="359">
        <f t="shared" ca="1" si="1165"/>
        <v>0</v>
      </c>
      <c r="BP394" s="359">
        <f t="shared" ca="1" si="1165"/>
        <v>0</v>
      </c>
      <c r="BQ394" s="359">
        <f t="shared" ref="BQ394:CS394" ca="1" si="1166">IF(BQ$297="beräknas ej",0,BP394*IF(BQ$392&gt;$D$357,1,IF(BQ$392&lt;=$C$357,$C$356,$D$356))*IFERROR(INDEX($B$288:$E$294,MATCH($A394,$A$288:$A$294,0),MATCH(BQ$392,$B$286:$E$286,1)),0))</f>
        <v>0</v>
      </c>
      <c r="BR394" s="359">
        <f t="shared" ca="1" si="1166"/>
        <v>0</v>
      </c>
      <c r="BS394" s="359">
        <f t="shared" ca="1" si="1166"/>
        <v>0</v>
      </c>
      <c r="BT394" s="359">
        <f t="shared" ca="1" si="1166"/>
        <v>0</v>
      </c>
      <c r="BU394" s="359">
        <f t="shared" si="1166"/>
        <v>0</v>
      </c>
      <c r="BV394" s="359">
        <f t="shared" si="1166"/>
        <v>0</v>
      </c>
      <c r="BW394" s="359">
        <f t="shared" si="1166"/>
        <v>0</v>
      </c>
      <c r="BX394" s="359">
        <f t="shared" si="1166"/>
        <v>0</v>
      </c>
      <c r="BY394" s="359">
        <f t="shared" si="1166"/>
        <v>0</v>
      </c>
      <c r="BZ394" s="359">
        <f t="shared" si="1166"/>
        <v>0</v>
      </c>
      <c r="CA394" s="359">
        <f t="shared" si="1166"/>
        <v>0</v>
      </c>
      <c r="CB394" s="359">
        <f t="shared" si="1166"/>
        <v>0</v>
      </c>
      <c r="CC394" s="359">
        <f t="shared" si="1166"/>
        <v>0</v>
      </c>
      <c r="CD394" s="359">
        <f t="shared" si="1166"/>
        <v>0</v>
      </c>
      <c r="CE394" s="359">
        <f t="shared" si="1166"/>
        <v>0</v>
      </c>
      <c r="CF394" s="359">
        <f t="shared" si="1166"/>
        <v>0</v>
      </c>
      <c r="CG394" s="359">
        <f t="shared" si="1166"/>
        <v>0</v>
      </c>
      <c r="CH394" s="359">
        <f t="shared" si="1166"/>
        <v>0</v>
      </c>
      <c r="CI394" s="359">
        <f t="shared" si="1166"/>
        <v>0</v>
      </c>
      <c r="CJ394" s="359">
        <f t="shared" si="1166"/>
        <v>0</v>
      </c>
      <c r="CK394" s="359">
        <f t="shared" si="1166"/>
        <v>0</v>
      </c>
      <c r="CL394" s="359">
        <f t="shared" si="1166"/>
        <v>0</v>
      </c>
      <c r="CM394" s="359">
        <f t="shared" si="1166"/>
        <v>0</v>
      </c>
      <c r="CN394" s="359">
        <f t="shared" si="1166"/>
        <v>0</v>
      </c>
      <c r="CO394" s="359">
        <f t="shared" si="1166"/>
        <v>0</v>
      </c>
      <c r="CP394" s="359">
        <f t="shared" si="1166"/>
        <v>0</v>
      </c>
      <c r="CQ394" s="359">
        <f t="shared" si="1166"/>
        <v>0</v>
      </c>
      <c r="CR394" s="359">
        <f t="shared" si="1166"/>
        <v>0</v>
      </c>
      <c r="CS394" s="359">
        <f t="shared" si="1166"/>
        <v>0</v>
      </c>
    </row>
    <row r="395" spans="1:97" s="367" customFormat="1" x14ac:dyDescent="0.35">
      <c r="A395" s="352">
        <f t="shared" ref="A395:C395" si="1167">A365</f>
        <v>0</v>
      </c>
      <c r="B395" s="352" t="str">
        <f t="shared" si="1167"/>
        <v>0 0</v>
      </c>
      <c r="C395" s="359">
        <f t="shared" si="1167"/>
        <v>0</v>
      </c>
      <c r="D395" s="359">
        <f ca="1">IFERROR('UA basår'!AD9+'UA basår'!AD39,0)</f>
        <v>0</v>
      </c>
      <c r="E395" s="359">
        <f t="shared" ref="E395:BP395" ca="1" si="1168">IF(E$297="beräknas ej",0,D395*IF(E$392&gt;$D$357,1,IF(E$392&lt;=$C$357,$C$356,$D$356))*IFERROR(INDEX($B$288:$E$294,MATCH($A395,$A$288:$A$294,0),MATCH(E$392,$B$286:$E$286,1)),0))</f>
        <v>0</v>
      </c>
      <c r="F395" s="359">
        <f t="shared" ca="1" si="1168"/>
        <v>0</v>
      </c>
      <c r="G395" s="359">
        <f t="shared" ca="1" si="1168"/>
        <v>0</v>
      </c>
      <c r="H395" s="359">
        <f t="shared" ca="1" si="1168"/>
        <v>0</v>
      </c>
      <c r="I395" s="359">
        <f t="shared" ca="1" si="1168"/>
        <v>0</v>
      </c>
      <c r="J395" s="359">
        <f t="shared" ca="1" si="1168"/>
        <v>0</v>
      </c>
      <c r="K395" s="359">
        <f t="shared" ca="1" si="1168"/>
        <v>0</v>
      </c>
      <c r="L395" s="359">
        <f t="shared" ca="1" si="1168"/>
        <v>0</v>
      </c>
      <c r="M395" s="359">
        <f t="shared" ca="1" si="1168"/>
        <v>0</v>
      </c>
      <c r="N395" s="359">
        <f t="shared" ca="1" si="1168"/>
        <v>0</v>
      </c>
      <c r="O395" s="359">
        <f t="shared" ca="1" si="1168"/>
        <v>0</v>
      </c>
      <c r="P395" s="359">
        <f t="shared" ca="1" si="1168"/>
        <v>0</v>
      </c>
      <c r="Q395" s="359">
        <f t="shared" ca="1" si="1168"/>
        <v>0</v>
      </c>
      <c r="R395" s="359">
        <f t="shared" ca="1" si="1168"/>
        <v>0</v>
      </c>
      <c r="S395" s="359">
        <f t="shared" ca="1" si="1168"/>
        <v>0</v>
      </c>
      <c r="T395" s="359">
        <f t="shared" ca="1" si="1168"/>
        <v>0</v>
      </c>
      <c r="U395" s="359">
        <f t="shared" ca="1" si="1168"/>
        <v>0</v>
      </c>
      <c r="V395" s="359">
        <f t="shared" ca="1" si="1168"/>
        <v>0</v>
      </c>
      <c r="W395" s="359">
        <f t="shared" ca="1" si="1168"/>
        <v>0</v>
      </c>
      <c r="X395" s="359">
        <f t="shared" ca="1" si="1168"/>
        <v>0</v>
      </c>
      <c r="Y395" s="359">
        <f t="shared" ca="1" si="1168"/>
        <v>0</v>
      </c>
      <c r="Z395" s="359">
        <f t="shared" ca="1" si="1168"/>
        <v>0</v>
      </c>
      <c r="AA395" s="359">
        <f t="shared" ca="1" si="1168"/>
        <v>0</v>
      </c>
      <c r="AB395" s="359">
        <f t="shared" ca="1" si="1168"/>
        <v>0</v>
      </c>
      <c r="AC395" s="359">
        <f t="shared" ca="1" si="1168"/>
        <v>0</v>
      </c>
      <c r="AD395" s="359">
        <f t="shared" ca="1" si="1168"/>
        <v>0</v>
      </c>
      <c r="AE395" s="359">
        <f t="shared" ca="1" si="1168"/>
        <v>0</v>
      </c>
      <c r="AF395" s="359">
        <f t="shared" ca="1" si="1168"/>
        <v>0</v>
      </c>
      <c r="AG395" s="359">
        <f t="shared" ca="1" si="1168"/>
        <v>0</v>
      </c>
      <c r="AH395" s="359">
        <f t="shared" ca="1" si="1168"/>
        <v>0</v>
      </c>
      <c r="AI395" s="359">
        <f t="shared" ca="1" si="1168"/>
        <v>0</v>
      </c>
      <c r="AJ395" s="359">
        <f t="shared" ca="1" si="1168"/>
        <v>0</v>
      </c>
      <c r="AK395" s="359">
        <f t="shared" ca="1" si="1168"/>
        <v>0</v>
      </c>
      <c r="AL395" s="359">
        <f t="shared" ca="1" si="1168"/>
        <v>0</v>
      </c>
      <c r="AM395" s="359">
        <f t="shared" ca="1" si="1168"/>
        <v>0</v>
      </c>
      <c r="AN395" s="359">
        <f t="shared" ca="1" si="1168"/>
        <v>0</v>
      </c>
      <c r="AO395" s="359">
        <f t="shared" ca="1" si="1168"/>
        <v>0</v>
      </c>
      <c r="AP395" s="359">
        <f t="shared" ca="1" si="1168"/>
        <v>0</v>
      </c>
      <c r="AQ395" s="359">
        <f t="shared" ca="1" si="1168"/>
        <v>0</v>
      </c>
      <c r="AR395" s="359">
        <f t="shared" ca="1" si="1168"/>
        <v>0</v>
      </c>
      <c r="AS395" s="359">
        <f t="shared" ca="1" si="1168"/>
        <v>0</v>
      </c>
      <c r="AT395" s="359">
        <f t="shared" ca="1" si="1168"/>
        <v>0</v>
      </c>
      <c r="AU395" s="359">
        <f t="shared" ca="1" si="1168"/>
        <v>0</v>
      </c>
      <c r="AV395" s="359">
        <f t="shared" ca="1" si="1168"/>
        <v>0</v>
      </c>
      <c r="AW395" s="359">
        <f t="shared" ca="1" si="1168"/>
        <v>0</v>
      </c>
      <c r="AX395" s="359">
        <f t="shared" ca="1" si="1168"/>
        <v>0</v>
      </c>
      <c r="AY395" s="359">
        <f t="shared" ca="1" si="1168"/>
        <v>0</v>
      </c>
      <c r="AZ395" s="359">
        <f t="shared" ca="1" si="1168"/>
        <v>0</v>
      </c>
      <c r="BA395" s="359">
        <f t="shared" ca="1" si="1168"/>
        <v>0</v>
      </c>
      <c r="BB395" s="359">
        <f t="shared" ca="1" si="1168"/>
        <v>0</v>
      </c>
      <c r="BC395" s="359">
        <f t="shared" ca="1" si="1168"/>
        <v>0</v>
      </c>
      <c r="BD395" s="359">
        <f t="shared" ca="1" si="1168"/>
        <v>0</v>
      </c>
      <c r="BE395" s="359">
        <f t="shared" ca="1" si="1168"/>
        <v>0</v>
      </c>
      <c r="BF395" s="359">
        <f t="shared" ca="1" si="1168"/>
        <v>0</v>
      </c>
      <c r="BG395" s="359">
        <f t="shared" ca="1" si="1168"/>
        <v>0</v>
      </c>
      <c r="BH395" s="359">
        <f t="shared" ca="1" si="1168"/>
        <v>0</v>
      </c>
      <c r="BI395" s="359">
        <f t="shared" ca="1" si="1168"/>
        <v>0</v>
      </c>
      <c r="BJ395" s="359">
        <f t="shared" ca="1" si="1168"/>
        <v>0</v>
      </c>
      <c r="BK395" s="359">
        <f t="shared" ca="1" si="1168"/>
        <v>0</v>
      </c>
      <c r="BL395" s="359">
        <f t="shared" ca="1" si="1168"/>
        <v>0</v>
      </c>
      <c r="BM395" s="359">
        <f t="shared" ca="1" si="1168"/>
        <v>0</v>
      </c>
      <c r="BN395" s="359">
        <f t="shared" ca="1" si="1168"/>
        <v>0</v>
      </c>
      <c r="BO395" s="359">
        <f t="shared" ca="1" si="1168"/>
        <v>0</v>
      </c>
      <c r="BP395" s="359">
        <f t="shared" ca="1" si="1168"/>
        <v>0</v>
      </c>
      <c r="BQ395" s="359">
        <f t="shared" ref="BQ395:CS395" ca="1" si="1169">IF(BQ$297="beräknas ej",0,BP395*IF(BQ$392&gt;$D$357,1,IF(BQ$392&lt;=$C$357,$C$356,$D$356))*IFERROR(INDEX($B$288:$E$294,MATCH($A395,$A$288:$A$294,0),MATCH(BQ$392,$B$286:$E$286,1)),0))</f>
        <v>0</v>
      </c>
      <c r="BR395" s="359">
        <f t="shared" ca="1" si="1169"/>
        <v>0</v>
      </c>
      <c r="BS395" s="359">
        <f t="shared" ca="1" si="1169"/>
        <v>0</v>
      </c>
      <c r="BT395" s="359">
        <f t="shared" ca="1" si="1169"/>
        <v>0</v>
      </c>
      <c r="BU395" s="359">
        <f t="shared" si="1169"/>
        <v>0</v>
      </c>
      <c r="BV395" s="359">
        <f t="shared" si="1169"/>
        <v>0</v>
      </c>
      <c r="BW395" s="359">
        <f t="shared" si="1169"/>
        <v>0</v>
      </c>
      <c r="BX395" s="359">
        <f t="shared" si="1169"/>
        <v>0</v>
      </c>
      <c r="BY395" s="359">
        <f t="shared" si="1169"/>
        <v>0</v>
      </c>
      <c r="BZ395" s="359">
        <f t="shared" si="1169"/>
        <v>0</v>
      </c>
      <c r="CA395" s="359">
        <f t="shared" si="1169"/>
        <v>0</v>
      </c>
      <c r="CB395" s="359">
        <f t="shared" si="1169"/>
        <v>0</v>
      </c>
      <c r="CC395" s="359">
        <f t="shared" si="1169"/>
        <v>0</v>
      </c>
      <c r="CD395" s="359">
        <f t="shared" si="1169"/>
        <v>0</v>
      </c>
      <c r="CE395" s="359">
        <f t="shared" si="1169"/>
        <v>0</v>
      </c>
      <c r="CF395" s="359">
        <f t="shared" si="1169"/>
        <v>0</v>
      </c>
      <c r="CG395" s="359">
        <f t="shared" si="1169"/>
        <v>0</v>
      </c>
      <c r="CH395" s="359">
        <f t="shared" si="1169"/>
        <v>0</v>
      </c>
      <c r="CI395" s="359">
        <f t="shared" si="1169"/>
        <v>0</v>
      </c>
      <c r="CJ395" s="359">
        <f t="shared" si="1169"/>
        <v>0</v>
      </c>
      <c r="CK395" s="359">
        <f t="shared" si="1169"/>
        <v>0</v>
      </c>
      <c r="CL395" s="359">
        <f t="shared" si="1169"/>
        <v>0</v>
      </c>
      <c r="CM395" s="359">
        <f t="shared" si="1169"/>
        <v>0</v>
      </c>
      <c r="CN395" s="359">
        <f t="shared" si="1169"/>
        <v>0</v>
      </c>
      <c r="CO395" s="359">
        <f t="shared" si="1169"/>
        <v>0</v>
      </c>
      <c r="CP395" s="359">
        <f t="shared" si="1169"/>
        <v>0</v>
      </c>
      <c r="CQ395" s="359">
        <f t="shared" si="1169"/>
        <v>0</v>
      </c>
      <c r="CR395" s="359">
        <f t="shared" si="1169"/>
        <v>0</v>
      </c>
      <c r="CS395" s="359">
        <f t="shared" si="1169"/>
        <v>0</v>
      </c>
    </row>
    <row r="396" spans="1:97" s="367" customFormat="1" x14ac:dyDescent="0.35">
      <c r="A396" s="352">
        <f t="shared" ref="A396:C396" si="1170">A366</f>
        <v>0</v>
      </c>
      <c r="B396" s="352" t="str">
        <f t="shared" si="1170"/>
        <v>0 0</v>
      </c>
      <c r="C396" s="359">
        <f t="shared" si="1170"/>
        <v>0</v>
      </c>
      <c r="D396" s="359">
        <f ca="1">IFERROR('UA basår'!AD10+'UA basår'!AD40,0)</f>
        <v>0</v>
      </c>
      <c r="E396" s="359">
        <f t="shared" ref="E396:BP396" ca="1" si="1171">IF(E$297="beräknas ej",0,D396*IF(E$392&gt;$D$357,1,IF(E$392&lt;=$C$357,$C$356,$D$356))*IFERROR(INDEX($B$288:$E$294,MATCH($A396,$A$288:$A$294,0),MATCH(E$392,$B$286:$E$286,1)),0))</f>
        <v>0</v>
      </c>
      <c r="F396" s="359">
        <f t="shared" ca="1" si="1171"/>
        <v>0</v>
      </c>
      <c r="G396" s="359">
        <f t="shared" ca="1" si="1171"/>
        <v>0</v>
      </c>
      <c r="H396" s="359">
        <f t="shared" ca="1" si="1171"/>
        <v>0</v>
      </c>
      <c r="I396" s="359">
        <f t="shared" ca="1" si="1171"/>
        <v>0</v>
      </c>
      <c r="J396" s="359">
        <f t="shared" ca="1" si="1171"/>
        <v>0</v>
      </c>
      <c r="K396" s="359">
        <f t="shared" ca="1" si="1171"/>
        <v>0</v>
      </c>
      <c r="L396" s="359">
        <f t="shared" ca="1" si="1171"/>
        <v>0</v>
      </c>
      <c r="M396" s="359">
        <f t="shared" ca="1" si="1171"/>
        <v>0</v>
      </c>
      <c r="N396" s="359">
        <f t="shared" ca="1" si="1171"/>
        <v>0</v>
      </c>
      <c r="O396" s="359">
        <f t="shared" ca="1" si="1171"/>
        <v>0</v>
      </c>
      <c r="P396" s="359">
        <f t="shared" ca="1" si="1171"/>
        <v>0</v>
      </c>
      <c r="Q396" s="359">
        <f t="shared" ca="1" si="1171"/>
        <v>0</v>
      </c>
      <c r="R396" s="359">
        <f t="shared" ca="1" si="1171"/>
        <v>0</v>
      </c>
      <c r="S396" s="359">
        <f t="shared" ca="1" si="1171"/>
        <v>0</v>
      </c>
      <c r="T396" s="359">
        <f t="shared" ca="1" si="1171"/>
        <v>0</v>
      </c>
      <c r="U396" s="359">
        <f t="shared" ca="1" si="1171"/>
        <v>0</v>
      </c>
      <c r="V396" s="359">
        <f t="shared" ca="1" si="1171"/>
        <v>0</v>
      </c>
      <c r="W396" s="359">
        <f t="shared" ca="1" si="1171"/>
        <v>0</v>
      </c>
      <c r="X396" s="359">
        <f t="shared" ca="1" si="1171"/>
        <v>0</v>
      </c>
      <c r="Y396" s="359">
        <f t="shared" ca="1" si="1171"/>
        <v>0</v>
      </c>
      <c r="Z396" s="359">
        <f t="shared" ca="1" si="1171"/>
        <v>0</v>
      </c>
      <c r="AA396" s="359">
        <f t="shared" ca="1" si="1171"/>
        <v>0</v>
      </c>
      <c r="AB396" s="359">
        <f t="shared" ca="1" si="1171"/>
        <v>0</v>
      </c>
      <c r="AC396" s="359">
        <f t="shared" ca="1" si="1171"/>
        <v>0</v>
      </c>
      <c r="AD396" s="359">
        <f t="shared" ca="1" si="1171"/>
        <v>0</v>
      </c>
      <c r="AE396" s="359">
        <f t="shared" ca="1" si="1171"/>
        <v>0</v>
      </c>
      <c r="AF396" s="359">
        <f t="shared" ca="1" si="1171"/>
        <v>0</v>
      </c>
      <c r="AG396" s="359">
        <f t="shared" ca="1" si="1171"/>
        <v>0</v>
      </c>
      <c r="AH396" s="359">
        <f t="shared" ca="1" si="1171"/>
        <v>0</v>
      </c>
      <c r="AI396" s="359">
        <f t="shared" ca="1" si="1171"/>
        <v>0</v>
      </c>
      <c r="AJ396" s="359">
        <f t="shared" ca="1" si="1171"/>
        <v>0</v>
      </c>
      <c r="AK396" s="359">
        <f t="shared" ca="1" si="1171"/>
        <v>0</v>
      </c>
      <c r="AL396" s="359">
        <f t="shared" ca="1" si="1171"/>
        <v>0</v>
      </c>
      <c r="AM396" s="359">
        <f t="shared" ca="1" si="1171"/>
        <v>0</v>
      </c>
      <c r="AN396" s="359">
        <f t="shared" ca="1" si="1171"/>
        <v>0</v>
      </c>
      <c r="AO396" s="359">
        <f t="shared" ca="1" si="1171"/>
        <v>0</v>
      </c>
      <c r="AP396" s="359">
        <f t="shared" ca="1" si="1171"/>
        <v>0</v>
      </c>
      <c r="AQ396" s="359">
        <f t="shared" ca="1" si="1171"/>
        <v>0</v>
      </c>
      <c r="AR396" s="359">
        <f t="shared" ca="1" si="1171"/>
        <v>0</v>
      </c>
      <c r="AS396" s="359">
        <f t="shared" ca="1" si="1171"/>
        <v>0</v>
      </c>
      <c r="AT396" s="359">
        <f t="shared" ca="1" si="1171"/>
        <v>0</v>
      </c>
      <c r="AU396" s="359">
        <f t="shared" ca="1" si="1171"/>
        <v>0</v>
      </c>
      <c r="AV396" s="359">
        <f t="shared" ca="1" si="1171"/>
        <v>0</v>
      </c>
      <c r="AW396" s="359">
        <f t="shared" ca="1" si="1171"/>
        <v>0</v>
      </c>
      <c r="AX396" s="359">
        <f t="shared" ca="1" si="1171"/>
        <v>0</v>
      </c>
      <c r="AY396" s="359">
        <f t="shared" ca="1" si="1171"/>
        <v>0</v>
      </c>
      <c r="AZ396" s="359">
        <f t="shared" ca="1" si="1171"/>
        <v>0</v>
      </c>
      <c r="BA396" s="359">
        <f t="shared" ca="1" si="1171"/>
        <v>0</v>
      </c>
      <c r="BB396" s="359">
        <f t="shared" ca="1" si="1171"/>
        <v>0</v>
      </c>
      <c r="BC396" s="359">
        <f t="shared" ca="1" si="1171"/>
        <v>0</v>
      </c>
      <c r="BD396" s="359">
        <f t="shared" ca="1" si="1171"/>
        <v>0</v>
      </c>
      <c r="BE396" s="359">
        <f t="shared" ca="1" si="1171"/>
        <v>0</v>
      </c>
      <c r="BF396" s="359">
        <f t="shared" ca="1" si="1171"/>
        <v>0</v>
      </c>
      <c r="BG396" s="359">
        <f t="shared" ca="1" si="1171"/>
        <v>0</v>
      </c>
      <c r="BH396" s="359">
        <f t="shared" ca="1" si="1171"/>
        <v>0</v>
      </c>
      <c r="BI396" s="359">
        <f t="shared" ca="1" si="1171"/>
        <v>0</v>
      </c>
      <c r="BJ396" s="359">
        <f t="shared" ca="1" si="1171"/>
        <v>0</v>
      </c>
      <c r="BK396" s="359">
        <f t="shared" ca="1" si="1171"/>
        <v>0</v>
      </c>
      <c r="BL396" s="359">
        <f t="shared" ca="1" si="1171"/>
        <v>0</v>
      </c>
      <c r="BM396" s="359">
        <f t="shared" ca="1" si="1171"/>
        <v>0</v>
      </c>
      <c r="BN396" s="359">
        <f t="shared" ca="1" si="1171"/>
        <v>0</v>
      </c>
      <c r="BO396" s="359">
        <f t="shared" ca="1" si="1171"/>
        <v>0</v>
      </c>
      <c r="BP396" s="359">
        <f t="shared" ca="1" si="1171"/>
        <v>0</v>
      </c>
      <c r="BQ396" s="359">
        <f t="shared" ref="BQ396:CS396" ca="1" si="1172">IF(BQ$297="beräknas ej",0,BP396*IF(BQ$392&gt;$D$357,1,IF(BQ$392&lt;=$C$357,$C$356,$D$356))*IFERROR(INDEX($B$288:$E$294,MATCH($A396,$A$288:$A$294,0),MATCH(BQ$392,$B$286:$E$286,1)),0))</f>
        <v>0</v>
      </c>
      <c r="BR396" s="359">
        <f t="shared" ca="1" si="1172"/>
        <v>0</v>
      </c>
      <c r="BS396" s="359">
        <f t="shared" ca="1" si="1172"/>
        <v>0</v>
      </c>
      <c r="BT396" s="359">
        <f t="shared" ca="1" si="1172"/>
        <v>0</v>
      </c>
      <c r="BU396" s="359">
        <f t="shared" si="1172"/>
        <v>0</v>
      </c>
      <c r="BV396" s="359">
        <f t="shared" si="1172"/>
        <v>0</v>
      </c>
      <c r="BW396" s="359">
        <f t="shared" si="1172"/>
        <v>0</v>
      </c>
      <c r="BX396" s="359">
        <f t="shared" si="1172"/>
        <v>0</v>
      </c>
      <c r="BY396" s="359">
        <f t="shared" si="1172"/>
        <v>0</v>
      </c>
      <c r="BZ396" s="359">
        <f t="shared" si="1172"/>
        <v>0</v>
      </c>
      <c r="CA396" s="359">
        <f t="shared" si="1172"/>
        <v>0</v>
      </c>
      <c r="CB396" s="359">
        <f t="shared" si="1172"/>
        <v>0</v>
      </c>
      <c r="CC396" s="359">
        <f t="shared" si="1172"/>
        <v>0</v>
      </c>
      <c r="CD396" s="359">
        <f t="shared" si="1172"/>
        <v>0</v>
      </c>
      <c r="CE396" s="359">
        <f t="shared" si="1172"/>
        <v>0</v>
      </c>
      <c r="CF396" s="359">
        <f t="shared" si="1172"/>
        <v>0</v>
      </c>
      <c r="CG396" s="359">
        <f t="shared" si="1172"/>
        <v>0</v>
      </c>
      <c r="CH396" s="359">
        <f t="shared" si="1172"/>
        <v>0</v>
      </c>
      <c r="CI396" s="359">
        <f t="shared" si="1172"/>
        <v>0</v>
      </c>
      <c r="CJ396" s="359">
        <f t="shared" si="1172"/>
        <v>0</v>
      </c>
      <c r="CK396" s="359">
        <f t="shared" si="1172"/>
        <v>0</v>
      </c>
      <c r="CL396" s="359">
        <f t="shared" si="1172"/>
        <v>0</v>
      </c>
      <c r="CM396" s="359">
        <f t="shared" si="1172"/>
        <v>0</v>
      </c>
      <c r="CN396" s="359">
        <f t="shared" si="1172"/>
        <v>0</v>
      </c>
      <c r="CO396" s="359">
        <f t="shared" si="1172"/>
        <v>0</v>
      </c>
      <c r="CP396" s="359">
        <f t="shared" si="1172"/>
        <v>0</v>
      </c>
      <c r="CQ396" s="359">
        <f t="shared" si="1172"/>
        <v>0</v>
      </c>
      <c r="CR396" s="359">
        <f t="shared" si="1172"/>
        <v>0</v>
      </c>
      <c r="CS396" s="359">
        <f t="shared" si="1172"/>
        <v>0</v>
      </c>
    </row>
    <row r="397" spans="1:97" s="367" customFormat="1" x14ac:dyDescent="0.35">
      <c r="A397" s="352">
        <f t="shared" ref="A397:C397" si="1173">A367</f>
        <v>0</v>
      </c>
      <c r="B397" s="352" t="str">
        <f t="shared" si="1173"/>
        <v>0 0</v>
      </c>
      <c r="C397" s="359">
        <f t="shared" si="1173"/>
        <v>0</v>
      </c>
      <c r="D397" s="359">
        <f ca="1">IFERROR('UA basår'!AD11+'UA basår'!AD41,0)</f>
        <v>0</v>
      </c>
      <c r="E397" s="359">
        <f t="shared" ref="E397:BP397" ca="1" si="1174">IF(E$297="beräknas ej",0,D397*IF(E$392&gt;$D$357,1,IF(E$392&lt;=$C$357,$C$356,$D$356))*IFERROR(INDEX($B$288:$E$294,MATCH($A397,$A$288:$A$294,0),MATCH(E$392,$B$286:$E$286,1)),0))</f>
        <v>0</v>
      </c>
      <c r="F397" s="359">
        <f t="shared" ca="1" si="1174"/>
        <v>0</v>
      </c>
      <c r="G397" s="359">
        <f t="shared" ca="1" si="1174"/>
        <v>0</v>
      </c>
      <c r="H397" s="359">
        <f t="shared" ca="1" si="1174"/>
        <v>0</v>
      </c>
      <c r="I397" s="359">
        <f t="shared" ca="1" si="1174"/>
        <v>0</v>
      </c>
      <c r="J397" s="359">
        <f t="shared" ca="1" si="1174"/>
        <v>0</v>
      </c>
      <c r="K397" s="359">
        <f t="shared" ca="1" si="1174"/>
        <v>0</v>
      </c>
      <c r="L397" s="359">
        <f t="shared" ca="1" si="1174"/>
        <v>0</v>
      </c>
      <c r="M397" s="359">
        <f t="shared" ca="1" si="1174"/>
        <v>0</v>
      </c>
      <c r="N397" s="359">
        <f t="shared" ca="1" si="1174"/>
        <v>0</v>
      </c>
      <c r="O397" s="359">
        <f t="shared" ca="1" si="1174"/>
        <v>0</v>
      </c>
      <c r="P397" s="359">
        <f t="shared" ca="1" si="1174"/>
        <v>0</v>
      </c>
      <c r="Q397" s="359">
        <f t="shared" ca="1" si="1174"/>
        <v>0</v>
      </c>
      <c r="R397" s="359">
        <f t="shared" ca="1" si="1174"/>
        <v>0</v>
      </c>
      <c r="S397" s="359">
        <f t="shared" ca="1" si="1174"/>
        <v>0</v>
      </c>
      <c r="T397" s="359">
        <f t="shared" ca="1" si="1174"/>
        <v>0</v>
      </c>
      <c r="U397" s="359">
        <f t="shared" ca="1" si="1174"/>
        <v>0</v>
      </c>
      <c r="V397" s="359">
        <f t="shared" ca="1" si="1174"/>
        <v>0</v>
      </c>
      <c r="W397" s="359">
        <f t="shared" ca="1" si="1174"/>
        <v>0</v>
      </c>
      <c r="X397" s="359">
        <f t="shared" ca="1" si="1174"/>
        <v>0</v>
      </c>
      <c r="Y397" s="359">
        <f t="shared" ca="1" si="1174"/>
        <v>0</v>
      </c>
      <c r="Z397" s="359">
        <f t="shared" ca="1" si="1174"/>
        <v>0</v>
      </c>
      <c r="AA397" s="359">
        <f t="shared" ca="1" si="1174"/>
        <v>0</v>
      </c>
      <c r="AB397" s="359">
        <f t="shared" ca="1" si="1174"/>
        <v>0</v>
      </c>
      <c r="AC397" s="359">
        <f t="shared" ca="1" si="1174"/>
        <v>0</v>
      </c>
      <c r="AD397" s="359">
        <f t="shared" ca="1" si="1174"/>
        <v>0</v>
      </c>
      <c r="AE397" s="359">
        <f t="shared" ca="1" si="1174"/>
        <v>0</v>
      </c>
      <c r="AF397" s="359">
        <f t="shared" ca="1" si="1174"/>
        <v>0</v>
      </c>
      <c r="AG397" s="359">
        <f t="shared" ca="1" si="1174"/>
        <v>0</v>
      </c>
      <c r="AH397" s="359">
        <f t="shared" ca="1" si="1174"/>
        <v>0</v>
      </c>
      <c r="AI397" s="359">
        <f t="shared" ca="1" si="1174"/>
        <v>0</v>
      </c>
      <c r="AJ397" s="359">
        <f t="shared" ca="1" si="1174"/>
        <v>0</v>
      </c>
      <c r="AK397" s="359">
        <f t="shared" ca="1" si="1174"/>
        <v>0</v>
      </c>
      <c r="AL397" s="359">
        <f t="shared" ca="1" si="1174"/>
        <v>0</v>
      </c>
      <c r="AM397" s="359">
        <f t="shared" ca="1" si="1174"/>
        <v>0</v>
      </c>
      <c r="AN397" s="359">
        <f t="shared" ca="1" si="1174"/>
        <v>0</v>
      </c>
      <c r="AO397" s="359">
        <f t="shared" ca="1" si="1174"/>
        <v>0</v>
      </c>
      <c r="AP397" s="359">
        <f t="shared" ca="1" si="1174"/>
        <v>0</v>
      </c>
      <c r="AQ397" s="359">
        <f t="shared" ca="1" si="1174"/>
        <v>0</v>
      </c>
      <c r="AR397" s="359">
        <f t="shared" ca="1" si="1174"/>
        <v>0</v>
      </c>
      <c r="AS397" s="359">
        <f t="shared" ca="1" si="1174"/>
        <v>0</v>
      </c>
      <c r="AT397" s="359">
        <f t="shared" ca="1" si="1174"/>
        <v>0</v>
      </c>
      <c r="AU397" s="359">
        <f t="shared" ca="1" si="1174"/>
        <v>0</v>
      </c>
      <c r="AV397" s="359">
        <f t="shared" ca="1" si="1174"/>
        <v>0</v>
      </c>
      <c r="AW397" s="359">
        <f t="shared" ca="1" si="1174"/>
        <v>0</v>
      </c>
      <c r="AX397" s="359">
        <f t="shared" ca="1" si="1174"/>
        <v>0</v>
      </c>
      <c r="AY397" s="359">
        <f t="shared" ca="1" si="1174"/>
        <v>0</v>
      </c>
      <c r="AZ397" s="359">
        <f t="shared" ca="1" si="1174"/>
        <v>0</v>
      </c>
      <c r="BA397" s="359">
        <f t="shared" ca="1" si="1174"/>
        <v>0</v>
      </c>
      <c r="BB397" s="359">
        <f t="shared" ca="1" si="1174"/>
        <v>0</v>
      </c>
      <c r="BC397" s="359">
        <f t="shared" ca="1" si="1174"/>
        <v>0</v>
      </c>
      <c r="BD397" s="359">
        <f t="shared" ca="1" si="1174"/>
        <v>0</v>
      </c>
      <c r="BE397" s="359">
        <f t="shared" ca="1" si="1174"/>
        <v>0</v>
      </c>
      <c r="BF397" s="359">
        <f t="shared" ca="1" si="1174"/>
        <v>0</v>
      </c>
      <c r="BG397" s="359">
        <f t="shared" ca="1" si="1174"/>
        <v>0</v>
      </c>
      <c r="BH397" s="359">
        <f t="shared" ca="1" si="1174"/>
        <v>0</v>
      </c>
      <c r="BI397" s="359">
        <f t="shared" ca="1" si="1174"/>
        <v>0</v>
      </c>
      <c r="BJ397" s="359">
        <f t="shared" ca="1" si="1174"/>
        <v>0</v>
      </c>
      <c r="BK397" s="359">
        <f t="shared" ca="1" si="1174"/>
        <v>0</v>
      </c>
      <c r="BL397" s="359">
        <f t="shared" ca="1" si="1174"/>
        <v>0</v>
      </c>
      <c r="BM397" s="359">
        <f t="shared" ca="1" si="1174"/>
        <v>0</v>
      </c>
      <c r="BN397" s="359">
        <f t="shared" ca="1" si="1174"/>
        <v>0</v>
      </c>
      <c r="BO397" s="359">
        <f t="shared" ca="1" si="1174"/>
        <v>0</v>
      </c>
      <c r="BP397" s="359">
        <f t="shared" ca="1" si="1174"/>
        <v>0</v>
      </c>
      <c r="BQ397" s="359">
        <f t="shared" ref="BQ397:CS397" ca="1" si="1175">IF(BQ$297="beräknas ej",0,BP397*IF(BQ$392&gt;$D$357,1,IF(BQ$392&lt;=$C$357,$C$356,$D$356))*IFERROR(INDEX($B$288:$E$294,MATCH($A397,$A$288:$A$294,0),MATCH(BQ$392,$B$286:$E$286,1)),0))</f>
        <v>0</v>
      </c>
      <c r="BR397" s="359">
        <f t="shared" ca="1" si="1175"/>
        <v>0</v>
      </c>
      <c r="BS397" s="359">
        <f t="shared" ca="1" si="1175"/>
        <v>0</v>
      </c>
      <c r="BT397" s="359">
        <f t="shared" ca="1" si="1175"/>
        <v>0</v>
      </c>
      <c r="BU397" s="359">
        <f t="shared" si="1175"/>
        <v>0</v>
      </c>
      <c r="BV397" s="359">
        <f t="shared" si="1175"/>
        <v>0</v>
      </c>
      <c r="BW397" s="359">
        <f t="shared" si="1175"/>
        <v>0</v>
      </c>
      <c r="BX397" s="359">
        <f t="shared" si="1175"/>
        <v>0</v>
      </c>
      <c r="BY397" s="359">
        <f t="shared" si="1175"/>
        <v>0</v>
      </c>
      <c r="BZ397" s="359">
        <f t="shared" si="1175"/>
        <v>0</v>
      </c>
      <c r="CA397" s="359">
        <f t="shared" si="1175"/>
        <v>0</v>
      </c>
      <c r="CB397" s="359">
        <f t="shared" si="1175"/>
        <v>0</v>
      </c>
      <c r="CC397" s="359">
        <f t="shared" si="1175"/>
        <v>0</v>
      </c>
      <c r="CD397" s="359">
        <f t="shared" si="1175"/>
        <v>0</v>
      </c>
      <c r="CE397" s="359">
        <f t="shared" si="1175"/>
        <v>0</v>
      </c>
      <c r="CF397" s="359">
        <f t="shared" si="1175"/>
        <v>0</v>
      </c>
      <c r="CG397" s="359">
        <f t="shared" si="1175"/>
        <v>0</v>
      </c>
      <c r="CH397" s="359">
        <f t="shared" si="1175"/>
        <v>0</v>
      </c>
      <c r="CI397" s="359">
        <f t="shared" si="1175"/>
        <v>0</v>
      </c>
      <c r="CJ397" s="359">
        <f t="shared" si="1175"/>
        <v>0</v>
      </c>
      <c r="CK397" s="359">
        <f t="shared" si="1175"/>
        <v>0</v>
      </c>
      <c r="CL397" s="359">
        <f t="shared" si="1175"/>
        <v>0</v>
      </c>
      <c r="CM397" s="359">
        <f t="shared" si="1175"/>
        <v>0</v>
      </c>
      <c r="CN397" s="359">
        <f t="shared" si="1175"/>
        <v>0</v>
      </c>
      <c r="CO397" s="359">
        <f t="shared" si="1175"/>
        <v>0</v>
      </c>
      <c r="CP397" s="359">
        <f t="shared" si="1175"/>
        <v>0</v>
      </c>
      <c r="CQ397" s="359">
        <f t="shared" si="1175"/>
        <v>0</v>
      </c>
      <c r="CR397" s="359">
        <f t="shared" si="1175"/>
        <v>0</v>
      </c>
      <c r="CS397" s="359">
        <f t="shared" si="1175"/>
        <v>0</v>
      </c>
    </row>
    <row r="398" spans="1:97" s="367" customFormat="1" x14ac:dyDescent="0.35">
      <c r="A398" s="352">
        <f t="shared" ref="A398:C398" si="1176">A368</f>
        <v>0</v>
      </c>
      <c r="B398" s="352" t="str">
        <f t="shared" si="1176"/>
        <v>0 0</v>
      </c>
      <c r="C398" s="359">
        <f t="shared" si="1176"/>
        <v>0</v>
      </c>
      <c r="D398" s="359">
        <f ca="1">IFERROR('UA basår'!AD12+'UA basår'!AD42,0)</f>
        <v>0</v>
      </c>
      <c r="E398" s="359">
        <f t="shared" ref="E398:BP398" ca="1" si="1177">IF(E$297="beräknas ej",0,D398*IF(E$392&gt;$D$357,1,IF(E$392&lt;=$C$357,$C$356,$D$356))*IFERROR(INDEX($B$288:$E$294,MATCH($A398,$A$288:$A$294,0),MATCH(E$392,$B$286:$E$286,1)),0))</f>
        <v>0</v>
      </c>
      <c r="F398" s="359">
        <f t="shared" ca="1" si="1177"/>
        <v>0</v>
      </c>
      <c r="G398" s="359">
        <f t="shared" ca="1" si="1177"/>
        <v>0</v>
      </c>
      <c r="H398" s="359">
        <f t="shared" ca="1" si="1177"/>
        <v>0</v>
      </c>
      <c r="I398" s="359">
        <f t="shared" ca="1" si="1177"/>
        <v>0</v>
      </c>
      <c r="J398" s="359">
        <f t="shared" ca="1" si="1177"/>
        <v>0</v>
      </c>
      <c r="K398" s="359">
        <f t="shared" ca="1" si="1177"/>
        <v>0</v>
      </c>
      <c r="L398" s="359">
        <f t="shared" ca="1" si="1177"/>
        <v>0</v>
      </c>
      <c r="M398" s="359">
        <f t="shared" ca="1" si="1177"/>
        <v>0</v>
      </c>
      <c r="N398" s="359">
        <f t="shared" ca="1" si="1177"/>
        <v>0</v>
      </c>
      <c r="O398" s="359">
        <f t="shared" ca="1" si="1177"/>
        <v>0</v>
      </c>
      <c r="P398" s="359">
        <f t="shared" ca="1" si="1177"/>
        <v>0</v>
      </c>
      <c r="Q398" s="359">
        <f t="shared" ca="1" si="1177"/>
        <v>0</v>
      </c>
      <c r="R398" s="359">
        <f t="shared" ca="1" si="1177"/>
        <v>0</v>
      </c>
      <c r="S398" s="359">
        <f t="shared" ca="1" si="1177"/>
        <v>0</v>
      </c>
      <c r="T398" s="359">
        <f t="shared" ca="1" si="1177"/>
        <v>0</v>
      </c>
      <c r="U398" s="359">
        <f t="shared" ca="1" si="1177"/>
        <v>0</v>
      </c>
      <c r="V398" s="359">
        <f t="shared" ca="1" si="1177"/>
        <v>0</v>
      </c>
      <c r="W398" s="359">
        <f t="shared" ca="1" si="1177"/>
        <v>0</v>
      </c>
      <c r="X398" s="359">
        <f t="shared" ca="1" si="1177"/>
        <v>0</v>
      </c>
      <c r="Y398" s="359">
        <f t="shared" ca="1" si="1177"/>
        <v>0</v>
      </c>
      <c r="Z398" s="359">
        <f t="shared" ca="1" si="1177"/>
        <v>0</v>
      </c>
      <c r="AA398" s="359">
        <f t="shared" ca="1" si="1177"/>
        <v>0</v>
      </c>
      <c r="AB398" s="359">
        <f t="shared" ca="1" si="1177"/>
        <v>0</v>
      </c>
      <c r="AC398" s="359">
        <f t="shared" ca="1" si="1177"/>
        <v>0</v>
      </c>
      <c r="AD398" s="359">
        <f t="shared" ca="1" si="1177"/>
        <v>0</v>
      </c>
      <c r="AE398" s="359">
        <f t="shared" ca="1" si="1177"/>
        <v>0</v>
      </c>
      <c r="AF398" s="359">
        <f t="shared" ca="1" si="1177"/>
        <v>0</v>
      </c>
      <c r="AG398" s="359">
        <f t="shared" ca="1" si="1177"/>
        <v>0</v>
      </c>
      <c r="AH398" s="359">
        <f t="shared" ca="1" si="1177"/>
        <v>0</v>
      </c>
      <c r="AI398" s="359">
        <f t="shared" ca="1" si="1177"/>
        <v>0</v>
      </c>
      <c r="AJ398" s="359">
        <f t="shared" ca="1" si="1177"/>
        <v>0</v>
      </c>
      <c r="AK398" s="359">
        <f t="shared" ca="1" si="1177"/>
        <v>0</v>
      </c>
      <c r="AL398" s="359">
        <f t="shared" ca="1" si="1177"/>
        <v>0</v>
      </c>
      <c r="AM398" s="359">
        <f t="shared" ca="1" si="1177"/>
        <v>0</v>
      </c>
      <c r="AN398" s="359">
        <f t="shared" ca="1" si="1177"/>
        <v>0</v>
      </c>
      <c r="AO398" s="359">
        <f t="shared" ca="1" si="1177"/>
        <v>0</v>
      </c>
      <c r="AP398" s="359">
        <f t="shared" ca="1" si="1177"/>
        <v>0</v>
      </c>
      <c r="AQ398" s="359">
        <f t="shared" ca="1" si="1177"/>
        <v>0</v>
      </c>
      <c r="AR398" s="359">
        <f t="shared" ca="1" si="1177"/>
        <v>0</v>
      </c>
      <c r="AS398" s="359">
        <f t="shared" ca="1" si="1177"/>
        <v>0</v>
      </c>
      <c r="AT398" s="359">
        <f t="shared" ca="1" si="1177"/>
        <v>0</v>
      </c>
      <c r="AU398" s="359">
        <f t="shared" ca="1" si="1177"/>
        <v>0</v>
      </c>
      <c r="AV398" s="359">
        <f t="shared" ca="1" si="1177"/>
        <v>0</v>
      </c>
      <c r="AW398" s="359">
        <f t="shared" ca="1" si="1177"/>
        <v>0</v>
      </c>
      <c r="AX398" s="359">
        <f t="shared" ca="1" si="1177"/>
        <v>0</v>
      </c>
      <c r="AY398" s="359">
        <f t="shared" ca="1" si="1177"/>
        <v>0</v>
      </c>
      <c r="AZ398" s="359">
        <f t="shared" ca="1" si="1177"/>
        <v>0</v>
      </c>
      <c r="BA398" s="359">
        <f t="shared" ca="1" si="1177"/>
        <v>0</v>
      </c>
      <c r="BB398" s="359">
        <f t="shared" ca="1" si="1177"/>
        <v>0</v>
      </c>
      <c r="BC398" s="359">
        <f t="shared" ca="1" si="1177"/>
        <v>0</v>
      </c>
      <c r="BD398" s="359">
        <f t="shared" ca="1" si="1177"/>
        <v>0</v>
      </c>
      <c r="BE398" s="359">
        <f t="shared" ca="1" si="1177"/>
        <v>0</v>
      </c>
      <c r="BF398" s="359">
        <f t="shared" ca="1" si="1177"/>
        <v>0</v>
      </c>
      <c r="BG398" s="359">
        <f t="shared" ca="1" si="1177"/>
        <v>0</v>
      </c>
      <c r="BH398" s="359">
        <f t="shared" ca="1" si="1177"/>
        <v>0</v>
      </c>
      <c r="BI398" s="359">
        <f t="shared" ca="1" si="1177"/>
        <v>0</v>
      </c>
      <c r="BJ398" s="359">
        <f t="shared" ca="1" si="1177"/>
        <v>0</v>
      </c>
      <c r="BK398" s="359">
        <f t="shared" ca="1" si="1177"/>
        <v>0</v>
      </c>
      <c r="BL398" s="359">
        <f t="shared" ca="1" si="1177"/>
        <v>0</v>
      </c>
      <c r="BM398" s="359">
        <f t="shared" ca="1" si="1177"/>
        <v>0</v>
      </c>
      <c r="BN398" s="359">
        <f t="shared" ca="1" si="1177"/>
        <v>0</v>
      </c>
      <c r="BO398" s="359">
        <f t="shared" ca="1" si="1177"/>
        <v>0</v>
      </c>
      <c r="BP398" s="359">
        <f t="shared" ca="1" si="1177"/>
        <v>0</v>
      </c>
      <c r="BQ398" s="359">
        <f t="shared" ref="BQ398:CS398" ca="1" si="1178">IF(BQ$297="beräknas ej",0,BP398*IF(BQ$392&gt;$D$357,1,IF(BQ$392&lt;=$C$357,$C$356,$D$356))*IFERROR(INDEX($B$288:$E$294,MATCH($A398,$A$288:$A$294,0),MATCH(BQ$392,$B$286:$E$286,1)),0))</f>
        <v>0</v>
      </c>
      <c r="BR398" s="359">
        <f t="shared" ca="1" si="1178"/>
        <v>0</v>
      </c>
      <c r="BS398" s="359">
        <f t="shared" ca="1" si="1178"/>
        <v>0</v>
      </c>
      <c r="BT398" s="359">
        <f t="shared" ca="1" si="1178"/>
        <v>0</v>
      </c>
      <c r="BU398" s="359">
        <f t="shared" si="1178"/>
        <v>0</v>
      </c>
      <c r="BV398" s="359">
        <f t="shared" si="1178"/>
        <v>0</v>
      </c>
      <c r="BW398" s="359">
        <f t="shared" si="1178"/>
        <v>0</v>
      </c>
      <c r="BX398" s="359">
        <f t="shared" si="1178"/>
        <v>0</v>
      </c>
      <c r="BY398" s="359">
        <f t="shared" si="1178"/>
        <v>0</v>
      </c>
      <c r="BZ398" s="359">
        <f t="shared" si="1178"/>
        <v>0</v>
      </c>
      <c r="CA398" s="359">
        <f t="shared" si="1178"/>
        <v>0</v>
      </c>
      <c r="CB398" s="359">
        <f t="shared" si="1178"/>
        <v>0</v>
      </c>
      <c r="CC398" s="359">
        <f t="shared" si="1178"/>
        <v>0</v>
      </c>
      <c r="CD398" s="359">
        <f t="shared" si="1178"/>
        <v>0</v>
      </c>
      <c r="CE398" s="359">
        <f t="shared" si="1178"/>
        <v>0</v>
      </c>
      <c r="CF398" s="359">
        <f t="shared" si="1178"/>
        <v>0</v>
      </c>
      <c r="CG398" s="359">
        <f t="shared" si="1178"/>
        <v>0</v>
      </c>
      <c r="CH398" s="359">
        <f t="shared" si="1178"/>
        <v>0</v>
      </c>
      <c r="CI398" s="359">
        <f t="shared" si="1178"/>
        <v>0</v>
      </c>
      <c r="CJ398" s="359">
        <f t="shared" si="1178"/>
        <v>0</v>
      </c>
      <c r="CK398" s="359">
        <f t="shared" si="1178"/>
        <v>0</v>
      </c>
      <c r="CL398" s="359">
        <f t="shared" si="1178"/>
        <v>0</v>
      </c>
      <c r="CM398" s="359">
        <f t="shared" si="1178"/>
        <v>0</v>
      </c>
      <c r="CN398" s="359">
        <f t="shared" si="1178"/>
        <v>0</v>
      </c>
      <c r="CO398" s="359">
        <f t="shared" si="1178"/>
        <v>0</v>
      </c>
      <c r="CP398" s="359">
        <f t="shared" si="1178"/>
        <v>0</v>
      </c>
      <c r="CQ398" s="359">
        <f t="shared" si="1178"/>
        <v>0</v>
      </c>
      <c r="CR398" s="359">
        <f t="shared" si="1178"/>
        <v>0</v>
      </c>
      <c r="CS398" s="359">
        <f t="shared" si="1178"/>
        <v>0</v>
      </c>
    </row>
    <row r="399" spans="1:97" s="367" customFormat="1" x14ac:dyDescent="0.35">
      <c r="A399" s="352">
        <f t="shared" ref="A399:C399" si="1179">A369</f>
        <v>0</v>
      </c>
      <c r="B399" s="352" t="str">
        <f t="shared" si="1179"/>
        <v>0 0</v>
      </c>
      <c r="C399" s="359">
        <f t="shared" si="1179"/>
        <v>0</v>
      </c>
      <c r="D399" s="359">
        <f ca="1">IFERROR('UA basår'!AD13+'UA basår'!AD43,0)</f>
        <v>0</v>
      </c>
      <c r="E399" s="359">
        <f t="shared" ref="E399:BP399" ca="1" si="1180">IF(E$297="beräknas ej",0,D399*IF(E$392&gt;$D$357,1,IF(E$392&lt;=$C$357,$C$356,$D$356))*IFERROR(INDEX($B$288:$E$294,MATCH($A399,$A$288:$A$294,0),MATCH(E$392,$B$286:$E$286,1)),0))</f>
        <v>0</v>
      </c>
      <c r="F399" s="359">
        <f t="shared" ca="1" si="1180"/>
        <v>0</v>
      </c>
      <c r="G399" s="359">
        <f t="shared" ca="1" si="1180"/>
        <v>0</v>
      </c>
      <c r="H399" s="359">
        <f t="shared" ca="1" si="1180"/>
        <v>0</v>
      </c>
      <c r="I399" s="359">
        <f t="shared" ca="1" si="1180"/>
        <v>0</v>
      </c>
      <c r="J399" s="359">
        <f t="shared" ca="1" si="1180"/>
        <v>0</v>
      </c>
      <c r="K399" s="359">
        <f t="shared" ca="1" si="1180"/>
        <v>0</v>
      </c>
      <c r="L399" s="359">
        <f t="shared" ca="1" si="1180"/>
        <v>0</v>
      </c>
      <c r="M399" s="359">
        <f t="shared" ca="1" si="1180"/>
        <v>0</v>
      </c>
      <c r="N399" s="359">
        <f t="shared" ca="1" si="1180"/>
        <v>0</v>
      </c>
      <c r="O399" s="359">
        <f t="shared" ca="1" si="1180"/>
        <v>0</v>
      </c>
      <c r="P399" s="359">
        <f t="shared" ca="1" si="1180"/>
        <v>0</v>
      </c>
      <c r="Q399" s="359">
        <f t="shared" ca="1" si="1180"/>
        <v>0</v>
      </c>
      <c r="R399" s="359">
        <f t="shared" ca="1" si="1180"/>
        <v>0</v>
      </c>
      <c r="S399" s="359">
        <f t="shared" ca="1" si="1180"/>
        <v>0</v>
      </c>
      <c r="T399" s="359">
        <f t="shared" ca="1" si="1180"/>
        <v>0</v>
      </c>
      <c r="U399" s="359">
        <f t="shared" ca="1" si="1180"/>
        <v>0</v>
      </c>
      <c r="V399" s="359">
        <f t="shared" ca="1" si="1180"/>
        <v>0</v>
      </c>
      <c r="W399" s="359">
        <f t="shared" ca="1" si="1180"/>
        <v>0</v>
      </c>
      <c r="X399" s="359">
        <f t="shared" ca="1" si="1180"/>
        <v>0</v>
      </c>
      <c r="Y399" s="359">
        <f t="shared" ca="1" si="1180"/>
        <v>0</v>
      </c>
      <c r="Z399" s="359">
        <f t="shared" ca="1" si="1180"/>
        <v>0</v>
      </c>
      <c r="AA399" s="359">
        <f t="shared" ca="1" si="1180"/>
        <v>0</v>
      </c>
      <c r="AB399" s="359">
        <f t="shared" ca="1" si="1180"/>
        <v>0</v>
      </c>
      <c r="AC399" s="359">
        <f t="shared" ca="1" si="1180"/>
        <v>0</v>
      </c>
      <c r="AD399" s="359">
        <f t="shared" ca="1" si="1180"/>
        <v>0</v>
      </c>
      <c r="AE399" s="359">
        <f t="shared" ca="1" si="1180"/>
        <v>0</v>
      </c>
      <c r="AF399" s="359">
        <f t="shared" ca="1" si="1180"/>
        <v>0</v>
      </c>
      <c r="AG399" s="359">
        <f t="shared" ca="1" si="1180"/>
        <v>0</v>
      </c>
      <c r="AH399" s="359">
        <f t="shared" ca="1" si="1180"/>
        <v>0</v>
      </c>
      <c r="AI399" s="359">
        <f t="shared" ca="1" si="1180"/>
        <v>0</v>
      </c>
      <c r="AJ399" s="359">
        <f t="shared" ca="1" si="1180"/>
        <v>0</v>
      </c>
      <c r="AK399" s="359">
        <f t="shared" ca="1" si="1180"/>
        <v>0</v>
      </c>
      <c r="AL399" s="359">
        <f t="shared" ca="1" si="1180"/>
        <v>0</v>
      </c>
      <c r="AM399" s="359">
        <f t="shared" ca="1" si="1180"/>
        <v>0</v>
      </c>
      <c r="AN399" s="359">
        <f t="shared" ca="1" si="1180"/>
        <v>0</v>
      </c>
      <c r="AO399" s="359">
        <f t="shared" ca="1" si="1180"/>
        <v>0</v>
      </c>
      <c r="AP399" s="359">
        <f t="shared" ca="1" si="1180"/>
        <v>0</v>
      </c>
      <c r="AQ399" s="359">
        <f t="shared" ca="1" si="1180"/>
        <v>0</v>
      </c>
      <c r="AR399" s="359">
        <f t="shared" ca="1" si="1180"/>
        <v>0</v>
      </c>
      <c r="AS399" s="359">
        <f t="shared" ca="1" si="1180"/>
        <v>0</v>
      </c>
      <c r="AT399" s="359">
        <f t="shared" ca="1" si="1180"/>
        <v>0</v>
      </c>
      <c r="AU399" s="359">
        <f t="shared" ca="1" si="1180"/>
        <v>0</v>
      </c>
      <c r="AV399" s="359">
        <f t="shared" ca="1" si="1180"/>
        <v>0</v>
      </c>
      <c r="AW399" s="359">
        <f t="shared" ca="1" si="1180"/>
        <v>0</v>
      </c>
      <c r="AX399" s="359">
        <f t="shared" ca="1" si="1180"/>
        <v>0</v>
      </c>
      <c r="AY399" s="359">
        <f t="shared" ca="1" si="1180"/>
        <v>0</v>
      </c>
      <c r="AZ399" s="359">
        <f t="shared" ca="1" si="1180"/>
        <v>0</v>
      </c>
      <c r="BA399" s="359">
        <f t="shared" ca="1" si="1180"/>
        <v>0</v>
      </c>
      <c r="BB399" s="359">
        <f t="shared" ca="1" si="1180"/>
        <v>0</v>
      </c>
      <c r="BC399" s="359">
        <f t="shared" ca="1" si="1180"/>
        <v>0</v>
      </c>
      <c r="BD399" s="359">
        <f t="shared" ca="1" si="1180"/>
        <v>0</v>
      </c>
      <c r="BE399" s="359">
        <f t="shared" ca="1" si="1180"/>
        <v>0</v>
      </c>
      <c r="BF399" s="359">
        <f t="shared" ca="1" si="1180"/>
        <v>0</v>
      </c>
      <c r="BG399" s="359">
        <f t="shared" ca="1" si="1180"/>
        <v>0</v>
      </c>
      <c r="BH399" s="359">
        <f t="shared" ca="1" si="1180"/>
        <v>0</v>
      </c>
      <c r="BI399" s="359">
        <f t="shared" ca="1" si="1180"/>
        <v>0</v>
      </c>
      <c r="BJ399" s="359">
        <f t="shared" ca="1" si="1180"/>
        <v>0</v>
      </c>
      <c r="BK399" s="359">
        <f t="shared" ca="1" si="1180"/>
        <v>0</v>
      </c>
      <c r="BL399" s="359">
        <f t="shared" ca="1" si="1180"/>
        <v>0</v>
      </c>
      <c r="BM399" s="359">
        <f t="shared" ca="1" si="1180"/>
        <v>0</v>
      </c>
      <c r="BN399" s="359">
        <f t="shared" ca="1" si="1180"/>
        <v>0</v>
      </c>
      <c r="BO399" s="359">
        <f t="shared" ca="1" si="1180"/>
        <v>0</v>
      </c>
      <c r="BP399" s="359">
        <f t="shared" ca="1" si="1180"/>
        <v>0</v>
      </c>
      <c r="BQ399" s="359">
        <f t="shared" ref="BQ399:CS399" ca="1" si="1181">IF(BQ$297="beräknas ej",0,BP399*IF(BQ$392&gt;$D$357,1,IF(BQ$392&lt;=$C$357,$C$356,$D$356))*IFERROR(INDEX($B$288:$E$294,MATCH($A399,$A$288:$A$294,0),MATCH(BQ$392,$B$286:$E$286,1)),0))</f>
        <v>0</v>
      </c>
      <c r="BR399" s="359">
        <f t="shared" ca="1" si="1181"/>
        <v>0</v>
      </c>
      <c r="BS399" s="359">
        <f t="shared" ca="1" si="1181"/>
        <v>0</v>
      </c>
      <c r="BT399" s="359">
        <f t="shared" ca="1" si="1181"/>
        <v>0</v>
      </c>
      <c r="BU399" s="359">
        <f t="shared" si="1181"/>
        <v>0</v>
      </c>
      <c r="BV399" s="359">
        <f t="shared" si="1181"/>
        <v>0</v>
      </c>
      <c r="BW399" s="359">
        <f t="shared" si="1181"/>
        <v>0</v>
      </c>
      <c r="BX399" s="359">
        <f t="shared" si="1181"/>
        <v>0</v>
      </c>
      <c r="BY399" s="359">
        <f t="shared" si="1181"/>
        <v>0</v>
      </c>
      <c r="BZ399" s="359">
        <f t="shared" si="1181"/>
        <v>0</v>
      </c>
      <c r="CA399" s="359">
        <f t="shared" si="1181"/>
        <v>0</v>
      </c>
      <c r="CB399" s="359">
        <f t="shared" si="1181"/>
        <v>0</v>
      </c>
      <c r="CC399" s="359">
        <f t="shared" si="1181"/>
        <v>0</v>
      </c>
      <c r="CD399" s="359">
        <f t="shared" si="1181"/>
        <v>0</v>
      </c>
      <c r="CE399" s="359">
        <f t="shared" si="1181"/>
        <v>0</v>
      </c>
      <c r="CF399" s="359">
        <f t="shared" si="1181"/>
        <v>0</v>
      </c>
      <c r="CG399" s="359">
        <f t="shared" si="1181"/>
        <v>0</v>
      </c>
      <c r="CH399" s="359">
        <f t="shared" si="1181"/>
        <v>0</v>
      </c>
      <c r="CI399" s="359">
        <f t="shared" si="1181"/>
        <v>0</v>
      </c>
      <c r="CJ399" s="359">
        <f t="shared" si="1181"/>
        <v>0</v>
      </c>
      <c r="CK399" s="359">
        <f t="shared" si="1181"/>
        <v>0</v>
      </c>
      <c r="CL399" s="359">
        <f t="shared" si="1181"/>
        <v>0</v>
      </c>
      <c r="CM399" s="359">
        <f t="shared" si="1181"/>
        <v>0</v>
      </c>
      <c r="CN399" s="359">
        <f t="shared" si="1181"/>
        <v>0</v>
      </c>
      <c r="CO399" s="359">
        <f t="shared" si="1181"/>
        <v>0</v>
      </c>
      <c r="CP399" s="359">
        <f t="shared" si="1181"/>
        <v>0</v>
      </c>
      <c r="CQ399" s="359">
        <f t="shared" si="1181"/>
        <v>0</v>
      </c>
      <c r="CR399" s="359">
        <f t="shared" si="1181"/>
        <v>0</v>
      </c>
      <c r="CS399" s="359">
        <f t="shared" si="1181"/>
        <v>0</v>
      </c>
    </row>
    <row r="400" spans="1:97" s="367" customFormat="1" x14ac:dyDescent="0.35">
      <c r="A400" s="352">
        <f t="shared" ref="A400:C400" si="1182">A370</f>
        <v>0</v>
      </c>
      <c r="B400" s="352" t="str">
        <f t="shared" si="1182"/>
        <v>0 0</v>
      </c>
      <c r="C400" s="359">
        <f t="shared" si="1182"/>
        <v>0</v>
      </c>
      <c r="D400" s="359">
        <f ca="1">IFERROR('UA basår'!AD14+'UA basår'!AD44,0)</f>
        <v>0</v>
      </c>
      <c r="E400" s="359">
        <f t="shared" ref="E400:BP400" ca="1" si="1183">IF(E$297="beräknas ej",0,D400*IF(E$392&gt;$D$357,1,IF(E$392&lt;=$C$357,$C$356,$D$356))*IFERROR(INDEX($B$288:$E$294,MATCH($A400,$A$288:$A$294,0),MATCH(E$392,$B$286:$E$286,1)),0))</f>
        <v>0</v>
      </c>
      <c r="F400" s="359">
        <f t="shared" ca="1" si="1183"/>
        <v>0</v>
      </c>
      <c r="G400" s="359">
        <f t="shared" ca="1" si="1183"/>
        <v>0</v>
      </c>
      <c r="H400" s="359">
        <f t="shared" ca="1" si="1183"/>
        <v>0</v>
      </c>
      <c r="I400" s="359">
        <f t="shared" ca="1" si="1183"/>
        <v>0</v>
      </c>
      <c r="J400" s="359">
        <f t="shared" ca="1" si="1183"/>
        <v>0</v>
      </c>
      <c r="K400" s="359">
        <f t="shared" ca="1" si="1183"/>
        <v>0</v>
      </c>
      <c r="L400" s="359">
        <f t="shared" ca="1" si="1183"/>
        <v>0</v>
      </c>
      <c r="M400" s="359">
        <f t="shared" ca="1" si="1183"/>
        <v>0</v>
      </c>
      <c r="N400" s="359">
        <f t="shared" ca="1" si="1183"/>
        <v>0</v>
      </c>
      <c r="O400" s="359">
        <f t="shared" ca="1" si="1183"/>
        <v>0</v>
      </c>
      <c r="P400" s="359">
        <f t="shared" ca="1" si="1183"/>
        <v>0</v>
      </c>
      <c r="Q400" s="359">
        <f t="shared" ca="1" si="1183"/>
        <v>0</v>
      </c>
      <c r="R400" s="359">
        <f t="shared" ca="1" si="1183"/>
        <v>0</v>
      </c>
      <c r="S400" s="359">
        <f t="shared" ca="1" si="1183"/>
        <v>0</v>
      </c>
      <c r="T400" s="359">
        <f t="shared" ca="1" si="1183"/>
        <v>0</v>
      </c>
      <c r="U400" s="359">
        <f t="shared" ca="1" si="1183"/>
        <v>0</v>
      </c>
      <c r="V400" s="359">
        <f t="shared" ca="1" si="1183"/>
        <v>0</v>
      </c>
      <c r="W400" s="359">
        <f t="shared" ca="1" si="1183"/>
        <v>0</v>
      </c>
      <c r="X400" s="359">
        <f t="shared" ca="1" si="1183"/>
        <v>0</v>
      </c>
      <c r="Y400" s="359">
        <f t="shared" ca="1" si="1183"/>
        <v>0</v>
      </c>
      <c r="Z400" s="359">
        <f t="shared" ca="1" si="1183"/>
        <v>0</v>
      </c>
      <c r="AA400" s="359">
        <f t="shared" ca="1" si="1183"/>
        <v>0</v>
      </c>
      <c r="AB400" s="359">
        <f t="shared" ca="1" si="1183"/>
        <v>0</v>
      </c>
      <c r="AC400" s="359">
        <f t="shared" ca="1" si="1183"/>
        <v>0</v>
      </c>
      <c r="AD400" s="359">
        <f t="shared" ca="1" si="1183"/>
        <v>0</v>
      </c>
      <c r="AE400" s="359">
        <f t="shared" ca="1" si="1183"/>
        <v>0</v>
      </c>
      <c r="AF400" s="359">
        <f t="shared" ca="1" si="1183"/>
        <v>0</v>
      </c>
      <c r="AG400" s="359">
        <f t="shared" ca="1" si="1183"/>
        <v>0</v>
      </c>
      <c r="AH400" s="359">
        <f t="shared" ca="1" si="1183"/>
        <v>0</v>
      </c>
      <c r="AI400" s="359">
        <f t="shared" ca="1" si="1183"/>
        <v>0</v>
      </c>
      <c r="AJ400" s="359">
        <f t="shared" ca="1" si="1183"/>
        <v>0</v>
      </c>
      <c r="AK400" s="359">
        <f t="shared" ca="1" si="1183"/>
        <v>0</v>
      </c>
      <c r="AL400" s="359">
        <f t="shared" ca="1" si="1183"/>
        <v>0</v>
      </c>
      <c r="AM400" s="359">
        <f t="shared" ca="1" si="1183"/>
        <v>0</v>
      </c>
      <c r="AN400" s="359">
        <f t="shared" ca="1" si="1183"/>
        <v>0</v>
      </c>
      <c r="AO400" s="359">
        <f t="shared" ca="1" si="1183"/>
        <v>0</v>
      </c>
      <c r="AP400" s="359">
        <f t="shared" ca="1" si="1183"/>
        <v>0</v>
      </c>
      <c r="AQ400" s="359">
        <f t="shared" ca="1" si="1183"/>
        <v>0</v>
      </c>
      <c r="AR400" s="359">
        <f t="shared" ca="1" si="1183"/>
        <v>0</v>
      </c>
      <c r="AS400" s="359">
        <f t="shared" ca="1" si="1183"/>
        <v>0</v>
      </c>
      <c r="AT400" s="359">
        <f t="shared" ca="1" si="1183"/>
        <v>0</v>
      </c>
      <c r="AU400" s="359">
        <f t="shared" ca="1" si="1183"/>
        <v>0</v>
      </c>
      <c r="AV400" s="359">
        <f t="shared" ca="1" si="1183"/>
        <v>0</v>
      </c>
      <c r="AW400" s="359">
        <f t="shared" ca="1" si="1183"/>
        <v>0</v>
      </c>
      <c r="AX400" s="359">
        <f t="shared" ca="1" si="1183"/>
        <v>0</v>
      </c>
      <c r="AY400" s="359">
        <f t="shared" ca="1" si="1183"/>
        <v>0</v>
      </c>
      <c r="AZ400" s="359">
        <f t="shared" ca="1" si="1183"/>
        <v>0</v>
      </c>
      <c r="BA400" s="359">
        <f t="shared" ca="1" si="1183"/>
        <v>0</v>
      </c>
      <c r="BB400" s="359">
        <f t="shared" ca="1" si="1183"/>
        <v>0</v>
      </c>
      <c r="BC400" s="359">
        <f t="shared" ca="1" si="1183"/>
        <v>0</v>
      </c>
      <c r="BD400" s="359">
        <f t="shared" ca="1" si="1183"/>
        <v>0</v>
      </c>
      <c r="BE400" s="359">
        <f t="shared" ca="1" si="1183"/>
        <v>0</v>
      </c>
      <c r="BF400" s="359">
        <f t="shared" ca="1" si="1183"/>
        <v>0</v>
      </c>
      <c r="BG400" s="359">
        <f t="shared" ca="1" si="1183"/>
        <v>0</v>
      </c>
      <c r="BH400" s="359">
        <f t="shared" ca="1" si="1183"/>
        <v>0</v>
      </c>
      <c r="BI400" s="359">
        <f t="shared" ca="1" si="1183"/>
        <v>0</v>
      </c>
      <c r="BJ400" s="359">
        <f t="shared" ca="1" si="1183"/>
        <v>0</v>
      </c>
      <c r="BK400" s="359">
        <f t="shared" ca="1" si="1183"/>
        <v>0</v>
      </c>
      <c r="BL400" s="359">
        <f t="shared" ca="1" si="1183"/>
        <v>0</v>
      </c>
      <c r="BM400" s="359">
        <f t="shared" ca="1" si="1183"/>
        <v>0</v>
      </c>
      <c r="BN400" s="359">
        <f t="shared" ca="1" si="1183"/>
        <v>0</v>
      </c>
      <c r="BO400" s="359">
        <f t="shared" ca="1" si="1183"/>
        <v>0</v>
      </c>
      <c r="BP400" s="359">
        <f t="shared" ca="1" si="1183"/>
        <v>0</v>
      </c>
      <c r="BQ400" s="359">
        <f t="shared" ref="BQ400:CS400" ca="1" si="1184">IF(BQ$297="beräknas ej",0,BP400*IF(BQ$392&gt;$D$357,1,IF(BQ$392&lt;=$C$357,$C$356,$D$356))*IFERROR(INDEX($B$288:$E$294,MATCH($A400,$A$288:$A$294,0),MATCH(BQ$392,$B$286:$E$286,1)),0))</f>
        <v>0</v>
      </c>
      <c r="BR400" s="359">
        <f t="shared" ca="1" si="1184"/>
        <v>0</v>
      </c>
      <c r="BS400" s="359">
        <f t="shared" ca="1" si="1184"/>
        <v>0</v>
      </c>
      <c r="BT400" s="359">
        <f t="shared" ca="1" si="1184"/>
        <v>0</v>
      </c>
      <c r="BU400" s="359">
        <f t="shared" si="1184"/>
        <v>0</v>
      </c>
      <c r="BV400" s="359">
        <f t="shared" si="1184"/>
        <v>0</v>
      </c>
      <c r="BW400" s="359">
        <f t="shared" si="1184"/>
        <v>0</v>
      </c>
      <c r="BX400" s="359">
        <f t="shared" si="1184"/>
        <v>0</v>
      </c>
      <c r="BY400" s="359">
        <f t="shared" si="1184"/>
        <v>0</v>
      </c>
      <c r="BZ400" s="359">
        <f t="shared" si="1184"/>
        <v>0</v>
      </c>
      <c r="CA400" s="359">
        <f t="shared" si="1184"/>
        <v>0</v>
      </c>
      <c r="CB400" s="359">
        <f t="shared" si="1184"/>
        <v>0</v>
      </c>
      <c r="CC400" s="359">
        <f t="shared" si="1184"/>
        <v>0</v>
      </c>
      <c r="CD400" s="359">
        <f t="shared" si="1184"/>
        <v>0</v>
      </c>
      <c r="CE400" s="359">
        <f t="shared" si="1184"/>
        <v>0</v>
      </c>
      <c r="CF400" s="359">
        <f t="shared" si="1184"/>
        <v>0</v>
      </c>
      <c r="CG400" s="359">
        <f t="shared" si="1184"/>
        <v>0</v>
      </c>
      <c r="CH400" s="359">
        <f t="shared" si="1184"/>
        <v>0</v>
      </c>
      <c r="CI400" s="359">
        <f t="shared" si="1184"/>
        <v>0</v>
      </c>
      <c r="CJ400" s="359">
        <f t="shared" si="1184"/>
        <v>0</v>
      </c>
      <c r="CK400" s="359">
        <f t="shared" si="1184"/>
        <v>0</v>
      </c>
      <c r="CL400" s="359">
        <f t="shared" si="1184"/>
        <v>0</v>
      </c>
      <c r="CM400" s="359">
        <f t="shared" si="1184"/>
        <v>0</v>
      </c>
      <c r="CN400" s="359">
        <f t="shared" si="1184"/>
        <v>0</v>
      </c>
      <c r="CO400" s="359">
        <f t="shared" si="1184"/>
        <v>0</v>
      </c>
      <c r="CP400" s="359">
        <f t="shared" si="1184"/>
        <v>0</v>
      </c>
      <c r="CQ400" s="359">
        <f t="shared" si="1184"/>
        <v>0</v>
      </c>
      <c r="CR400" s="359">
        <f t="shared" si="1184"/>
        <v>0</v>
      </c>
      <c r="CS400" s="359">
        <f t="shared" si="1184"/>
        <v>0</v>
      </c>
    </row>
    <row r="401" spans="1:97" s="367" customFormat="1" x14ac:dyDescent="0.35">
      <c r="A401" s="352">
        <f t="shared" ref="A401:C401" si="1185">A371</f>
        <v>0</v>
      </c>
      <c r="B401" s="352" t="str">
        <f t="shared" si="1185"/>
        <v>0 0</v>
      </c>
      <c r="C401" s="359">
        <f t="shared" si="1185"/>
        <v>0</v>
      </c>
      <c r="D401" s="359">
        <f ca="1">IFERROR('UA basår'!AD15+'UA basår'!AD45,0)</f>
        <v>0</v>
      </c>
      <c r="E401" s="359">
        <f t="shared" ref="E401:BP401" ca="1" si="1186">IF(E$297="beräknas ej",0,D401*IF(E$392&gt;$D$357,1,IF(E$392&lt;=$C$357,$C$356,$D$356))*IFERROR(INDEX($B$288:$E$294,MATCH($A401,$A$288:$A$294,0),MATCH(E$392,$B$286:$E$286,1)),0))</f>
        <v>0</v>
      </c>
      <c r="F401" s="359">
        <f t="shared" ca="1" si="1186"/>
        <v>0</v>
      </c>
      <c r="G401" s="359">
        <f t="shared" ca="1" si="1186"/>
        <v>0</v>
      </c>
      <c r="H401" s="359">
        <f t="shared" ca="1" si="1186"/>
        <v>0</v>
      </c>
      <c r="I401" s="359">
        <f t="shared" ca="1" si="1186"/>
        <v>0</v>
      </c>
      <c r="J401" s="359">
        <f t="shared" ca="1" si="1186"/>
        <v>0</v>
      </c>
      <c r="K401" s="359">
        <f t="shared" ca="1" si="1186"/>
        <v>0</v>
      </c>
      <c r="L401" s="359">
        <f t="shared" ca="1" si="1186"/>
        <v>0</v>
      </c>
      <c r="M401" s="359">
        <f t="shared" ca="1" si="1186"/>
        <v>0</v>
      </c>
      <c r="N401" s="359">
        <f t="shared" ca="1" si="1186"/>
        <v>0</v>
      </c>
      <c r="O401" s="359">
        <f t="shared" ca="1" si="1186"/>
        <v>0</v>
      </c>
      <c r="P401" s="359">
        <f t="shared" ca="1" si="1186"/>
        <v>0</v>
      </c>
      <c r="Q401" s="359">
        <f t="shared" ca="1" si="1186"/>
        <v>0</v>
      </c>
      <c r="R401" s="359">
        <f t="shared" ca="1" si="1186"/>
        <v>0</v>
      </c>
      <c r="S401" s="359">
        <f t="shared" ca="1" si="1186"/>
        <v>0</v>
      </c>
      <c r="T401" s="359">
        <f t="shared" ca="1" si="1186"/>
        <v>0</v>
      </c>
      <c r="U401" s="359">
        <f t="shared" ca="1" si="1186"/>
        <v>0</v>
      </c>
      <c r="V401" s="359">
        <f t="shared" ca="1" si="1186"/>
        <v>0</v>
      </c>
      <c r="W401" s="359">
        <f t="shared" ca="1" si="1186"/>
        <v>0</v>
      </c>
      <c r="X401" s="359">
        <f t="shared" ca="1" si="1186"/>
        <v>0</v>
      </c>
      <c r="Y401" s="359">
        <f t="shared" ca="1" si="1186"/>
        <v>0</v>
      </c>
      <c r="Z401" s="359">
        <f t="shared" ca="1" si="1186"/>
        <v>0</v>
      </c>
      <c r="AA401" s="359">
        <f t="shared" ca="1" si="1186"/>
        <v>0</v>
      </c>
      <c r="AB401" s="359">
        <f t="shared" ca="1" si="1186"/>
        <v>0</v>
      </c>
      <c r="AC401" s="359">
        <f t="shared" ca="1" si="1186"/>
        <v>0</v>
      </c>
      <c r="AD401" s="359">
        <f t="shared" ca="1" si="1186"/>
        <v>0</v>
      </c>
      <c r="AE401" s="359">
        <f t="shared" ca="1" si="1186"/>
        <v>0</v>
      </c>
      <c r="AF401" s="359">
        <f t="shared" ca="1" si="1186"/>
        <v>0</v>
      </c>
      <c r="AG401" s="359">
        <f t="shared" ca="1" si="1186"/>
        <v>0</v>
      </c>
      <c r="AH401" s="359">
        <f t="shared" ca="1" si="1186"/>
        <v>0</v>
      </c>
      <c r="AI401" s="359">
        <f t="shared" ca="1" si="1186"/>
        <v>0</v>
      </c>
      <c r="AJ401" s="359">
        <f t="shared" ca="1" si="1186"/>
        <v>0</v>
      </c>
      <c r="AK401" s="359">
        <f t="shared" ca="1" si="1186"/>
        <v>0</v>
      </c>
      <c r="AL401" s="359">
        <f t="shared" ca="1" si="1186"/>
        <v>0</v>
      </c>
      <c r="AM401" s="359">
        <f t="shared" ca="1" si="1186"/>
        <v>0</v>
      </c>
      <c r="AN401" s="359">
        <f t="shared" ca="1" si="1186"/>
        <v>0</v>
      </c>
      <c r="AO401" s="359">
        <f t="shared" ca="1" si="1186"/>
        <v>0</v>
      </c>
      <c r="AP401" s="359">
        <f t="shared" ca="1" si="1186"/>
        <v>0</v>
      </c>
      <c r="AQ401" s="359">
        <f t="shared" ca="1" si="1186"/>
        <v>0</v>
      </c>
      <c r="AR401" s="359">
        <f t="shared" ca="1" si="1186"/>
        <v>0</v>
      </c>
      <c r="AS401" s="359">
        <f t="shared" ca="1" si="1186"/>
        <v>0</v>
      </c>
      <c r="AT401" s="359">
        <f t="shared" ca="1" si="1186"/>
        <v>0</v>
      </c>
      <c r="AU401" s="359">
        <f t="shared" ca="1" si="1186"/>
        <v>0</v>
      </c>
      <c r="AV401" s="359">
        <f t="shared" ca="1" si="1186"/>
        <v>0</v>
      </c>
      <c r="AW401" s="359">
        <f t="shared" ca="1" si="1186"/>
        <v>0</v>
      </c>
      <c r="AX401" s="359">
        <f t="shared" ca="1" si="1186"/>
        <v>0</v>
      </c>
      <c r="AY401" s="359">
        <f t="shared" ca="1" si="1186"/>
        <v>0</v>
      </c>
      <c r="AZ401" s="359">
        <f t="shared" ca="1" si="1186"/>
        <v>0</v>
      </c>
      <c r="BA401" s="359">
        <f t="shared" ca="1" si="1186"/>
        <v>0</v>
      </c>
      <c r="BB401" s="359">
        <f t="shared" ca="1" si="1186"/>
        <v>0</v>
      </c>
      <c r="BC401" s="359">
        <f t="shared" ca="1" si="1186"/>
        <v>0</v>
      </c>
      <c r="BD401" s="359">
        <f t="shared" ca="1" si="1186"/>
        <v>0</v>
      </c>
      <c r="BE401" s="359">
        <f t="shared" ca="1" si="1186"/>
        <v>0</v>
      </c>
      <c r="BF401" s="359">
        <f t="shared" ca="1" si="1186"/>
        <v>0</v>
      </c>
      <c r="BG401" s="359">
        <f t="shared" ca="1" si="1186"/>
        <v>0</v>
      </c>
      <c r="BH401" s="359">
        <f t="shared" ca="1" si="1186"/>
        <v>0</v>
      </c>
      <c r="BI401" s="359">
        <f t="shared" ca="1" si="1186"/>
        <v>0</v>
      </c>
      <c r="BJ401" s="359">
        <f t="shared" ca="1" si="1186"/>
        <v>0</v>
      </c>
      <c r="BK401" s="359">
        <f t="shared" ca="1" si="1186"/>
        <v>0</v>
      </c>
      <c r="BL401" s="359">
        <f t="shared" ca="1" si="1186"/>
        <v>0</v>
      </c>
      <c r="BM401" s="359">
        <f t="shared" ca="1" si="1186"/>
        <v>0</v>
      </c>
      <c r="BN401" s="359">
        <f t="shared" ca="1" si="1186"/>
        <v>0</v>
      </c>
      <c r="BO401" s="359">
        <f t="shared" ca="1" si="1186"/>
        <v>0</v>
      </c>
      <c r="BP401" s="359">
        <f t="shared" ca="1" si="1186"/>
        <v>0</v>
      </c>
      <c r="BQ401" s="359">
        <f t="shared" ref="BQ401:CS401" ca="1" si="1187">IF(BQ$297="beräknas ej",0,BP401*IF(BQ$392&gt;$D$357,1,IF(BQ$392&lt;=$C$357,$C$356,$D$356))*IFERROR(INDEX($B$288:$E$294,MATCH($A401,$A$288:$A$294,0),MATCH(BQ$392,$B$286:$E$286,1)),0))</f>
        <v>0</v>
      </c>
      <c r="BR401" s="359">
        <f t="shared" ca="1" si="1187"/>
        <v>0</v>
      </c>
      <c r="BS401" s="359">
        <f t="shared" ca="1" si="1187"/>
        <v>0</v>
      </c>
      <c r="BT401" s="359">
        <f t="shared" ca="1" si="1187"/>
        <v>0</v>
      </c>
      <c r="BU401" s="359">
        <f t="shared" si="1187"/>
        <v>0</v>
      </c>
      <c r="BV401" s="359">
        <f t="shared" si="1187"/>
        <v>0</v>
      </c>
      <c r="BW401" s="359">
        <f t="shared" si="1187"/>
        <v>0</v>
      </c>
      <c r="BX401" s="359">
        <f t="shared" si="1187"/>
        <v>0</v>
      </c>
      <c r="BY401" s="359">
        <f t="shared" si="1187"/>
        <v>0</v>
      </c>
      <c r="BZ401" s="359">
        <f t="shared" si="1187"/>
        <v>0</v>
      </c>
      <c r="CA401" s="359">
        <f t="shared" si="1187"/>
        <v>0</v>
      </c>
      <c r="CB401" s="359">
        <f t="shared" si="1187"/>
        <v>0</v>
      </c>
      <c r="CC401" s="359">
        <f t="shared" si="1187"/>
        <v>0</v>
      </c>
      <c r="CD401" s="359">
        <f t="shared" si="1187"/>
        <v>0</v>
      </c>
      <c r="CE401" s="359">
        <f t="shared" si="1187"/>
        <v>0</v>
      </c>
      <c r="CF401" s="359">
        <f t="shared" si="1187"/>
        <v>0</v>
      </c>
      <c r="CG401" s="359">
        <f t="shared" si="1187"/>
        <v>0</v>
      </c>
      <c r="CH401" s="359">
        <f t="shared" si="1187"/>
        <v>0</v>
      </c>
      <c r="CI401" s="359">
        <f t="shared" si="1187"/>
        <v>0</v>
      </c>
      <c r="CJ401" s="359">
        <f t="shared" si="1187"/>
        <v>0</v>
      </c>
      <c r="CK401" s="359">
        <f t="shared" si="1187"/>
        <v>0</v>
      </c>
      <c r="CL401" s="359">
        <f t="shared" si="1187"/>
        <v>0</v>
      </c>
      <c r="CM401" s="359">
        <f t="shared" si="1187"/>
        <v>0</v>
      </c>
      <c r="CN401" s="359">
        <f t="shared" si="1187"/>
        <v>0</v>
      </c>
      <c r="CO401" s="359">
        <f t="shared" si="1187"/>
        <v>0</v>
      </c>
      <c r="CP401" s="359">
        <f t="shared" si="1187"/>
        <v>0</v>
      </c>
      <c r="CQ401" s="359">
        <f t="shared" si="1187"/>
        <v>0</v>
      </c>
      <c r="CR401" s="359">
        <f t="shared" si="1187"/>
        <v>0</v>
      </c>
      <c r="CS401" s="359">
        <f t="shared" si="1187"/>
        <v>0</v>
      </c>
    </row>
    <row r="402" spans="1:97" s="367" customFormat="1" x14ac:dyDescent="0.35">
      <c r="A402" s="352">
        <f t="shared" ref="A402:C402" si="1188">A372</f>
        <v>0</v>
      </c>
      <c r="B402" s="352" t="str">
        <f t="shared" si="1188"/>
        <v>0 0</v>
      </c>
      <c r="C402" s="359">
        <f t="shared" si="1188"/>
        <v>0</v>
      </c>
      <c r="D402" s="359">
        <f ca="1">IFERROR('UA basår'!AD16+'UA basår'!AD46,0)</f>
        <v>0</v>
      </c>
      <c r="E402" s="359">
        <f t="shared" ref="E402:BP402" ca="1" si="1189">IF(E$297="beräknas ej",0,D402*IF(E$392&gt;$D$357,1,IF(E$392&lt;=$C$357,$C$356,$D$356))*IFERROR(INDEX($B$288:$E$294,MATCH($A402,$A$288:$A$294,0),MATCH(E$392,$B$286:$E$286,1)),0))</f>
        <v>0</v>
      </c>
      <c r="F402" s="359">
        <f t="shared" ca="1" si="1189"/>
        <v>0</v>
      </c>
      <c r="G402" s="359">
        <f t="shared" ca="1" si="1189"/>
        <v>0</v>
      </c>
      <c r="H402" s="359">
        <f t="shared" ca="1" si="1189"/>
        <v>0</v>
      </c>
      <c r="I402" s="359">
        <f t="shared" ca="1" si="1189"/>
        <v>0</v>
      </c>
      <c r="J402" s="359">
        <f t="shared" ca="1" si="1189"/>
        <v>0</v>
      </c>
      <c r="K402" s="359">
        <f t="shared" ca="1" si="1189"/>
        <v>0</v>
      </c>
      <c r="L402" s="359">
        <f t="shared" ca="1" si="1189"/>
        <v>0</v>
      </c>
      <c r="M402" s="359">
        <f t="shared" ca="1" si="1189"/>
        <v>0</v>
      </c>
      <c r="N402" s="359">
        <f t="shared" ca="1" si="1189"/>
        <v>0</v>
      </c>
      <c r="O402" s="359">
        <f t="shared" ca="1" si="1189"/>
        <v>0</v>
      </c>
      <c r="P402" s="359">
        <f t="shared" ca="1" si="1189"/>
        <v>0</v>
      </c>
      <c r="Q402" s="359">
        <f t="shared" ca="1" si="1189"/>
        <v>0</v>
      </c>
      <c r="R402" s="359">
        <f t="shared" ca="1" si="1189"/>
        <v>0</v>
      </c>
      <c r="S402" s="359">
        <f t="shared" ca="1" si="1189"/>
        <v>0</v>
      </c>
      <c r="T402" s="359">
        <f t="shared" ca="1" si="1189"/>
        <v>0</v>
      </c>
      <c r="U402" s="359">
        <f t="shared" ca="1" si="1189"/>
        <v>0</v>
      </c>
      <c r="V402" s="359">
        <f t="shared" ca="1" si="1189"/>
        <v>0</v>
      </c>
      <c r="W402" s="359">
        <f t="shared" ca="1" si="1189"/>
        <v>0</v>
      </c>
      <c r="X402" s="359">
        <f t="shared" ca="1" si="1189"/>
        <v>0</v>
      </c>
      <c r="Y402" s="359">
        <f t="shared" ca="1" si="1189"/>
        <v>0</v>
      </c>
      <c r="Z402" s="359">
        <f t="shared" ca="1" si="1189"/>
        <v>0</v>
      </c>
      <c r="AA402" s="359">
        <f t="shared" ca="1" si="1189"/>
        <v>0</v>
      </c>
      <c r="AB402" s="359">
        <f t="shared" ca="1" si="1189"/>
        <v>0</v>
      </c>
      <c r="AC402" s="359">
        <f t="shared" ca="1" si="1189"/>
        <v>0</v>
      </c>
      <c r="AD402" s="359">
        <f t="shared" ca="1" si="1189"/>
        <v>0</v>
      </c>
      <c r="AE402" s="359">
        <f t="shared" ca="1" si="1189"/>
        <v>0</v>
      </c>
      <c r="AF402" s="359">
        <f t="shared" ca="1" si="1189"/>
        <v>0</v>
      </c>
      <c r="AG402" s="359">
        <f t="shared" ca="1" si="1189"/>
        <v>0</v>
      </c>
      <c r="AH402" s="359">
        <f t="shared" ca="1" si="1189"/>
        <v>0</v>
      </c>
      <c r="AI402" s="359">
        <f t="shared" ca="1" si="1189"/>
        <v>0</v>
      </c>
      <c r="AJ402" s="359">
        <f t="shared" ca="1" si="1189"/>
        <v>0</v>
      </c>
      <c r="AK402" s="359">
        <f t="shared" ca="1" si="1189"/>
        <v>0</v>
      </c>
      <c r="AL402" s="359">
        <f t="shared" ca="1" si="1189"/>
        <v>0</v>
      </c>
      <c r="AM402" s="359">
        <f t="shared" ca="1" si="1189"/>
        <v>0</v>
      </c>
      <c r="AN402" s="359">
        <f t="shared" ca="1" si="1189"/>
        <v>0</v>
      </c>
      <c r="AO402" s="359">
        <f t="shared" ca="1" si="1189"/>
        <v>0</v>
      </c>
      <c r="AP402" s="359">
        <f t="shared" ca="1" si="1189"/>
        <v>0</v>
      </c>
      <c r="AQ402" s="359">
        <f t="shared" ca="1" si="1189"/>
        <v>0</v>
      </c>
      <c r="AR402" s="359">
        <f t="shared" ca="1" si="1189"/>
        <v>0</v>
      </c>
      <c r="AS402" s="359">
        <f t="shared" ca="1" si="1189"/>
        <v>0</v>
      </c>
      <c r="AT402" s="359">
        <f t="shared" ca="1" si="1189"/>
        <v>0</v>
      </c>
      <c r="AU402" s="359">
        <f t="shared" ca="1" si="1189"/>
        <v>0</v>
      </c>
      <c r="AV402" s="359">
        <f t="shared" ca="1" si="1189"/>
        <v>0</v>
      </c>
      <c r="AW402" s="359">
        <f t="shared" ca="1" si="1189"/>
        <v>0</v>
      </c>
      <c r="AX402" s="359">
        <f t="shared" ca="1" si="1189"/>
        <v>0</v>
      </c>
      <c r="AY402" s="359">
        <f t="shared" ca="1" si="1189"/>
        <v>0</v>
      </c>
      <c r="AZ402" s="359">
        <f t="shared" ca="1" si="1189"/>
        <v>0</v>
      </c>
      <c r="BA402" s="359">
        <f t="shared" ca="1" si="1189"/>
        <v>0</v>
      </c>
      <c r="BB402" s="359">
        <f t="shared" ca="1" si="1189"/>
        <v>0</v>
      </c>
      <c r="BC402" s="359">
        <f t="shared" ca="1" si="1189"/>
        <v>0</v>
      </c>
      <c r="BD402" s="359">
        <f t="shared" ca="1" si="1189"/>
        <v>0</v>
      </c>
      <c r="BE402" s="359">
        <f t="shared" ca="1" si="1189"/>
        <v>0</v>
      </c>
      <c r="BF402" s="359">
        <f t="shared" ca="1" si="1189"/>
        <v>0</v>
      </c>
      <c r="BG402" s="359">
        <f t="shared" ca="1" si="1189"/>
        <v>0</v>
      </c>
      <c r="BH402" s="359">
        <f t="shared" ca="1" si="1189"/>
        <v>0</v>
      </c>
      <c r="BI402" s="359">
        <f t="shared" ca="1" si="1189"/>
        <v>0</v>
      </c>
      <c r="BJ402" s="359">
        <f t="shared" ca="1" si="1189"/>
        <v>0</v>
      </c>
      <c r="BK402" s="359">
        <f t="shared" ca="1" si="1189"/>
        <v>0</v>
      </c>
      <c r="BL402" s="359">
        <f t="shared" ca="1" si="1189"/>
        <v>0</v>
      </c>
      <c r="BM402" s="359">
        <f t="shared" ca="1" si="1189"/>
        <v>0</v>
      </c>
      <c r="BN402" s="359">
        <f t="shared" ca="1" si="1189"/>
        <v>0</v>
      </c>
      <c r="BO402" s="359">
        <f t="shared" ca="1" si="1189"/>
        <v>0</v>
      </c>
      <c r="BP402" s="359">
        <f t="shared" ca="1" si="1189"/>
        <v>0</v>
      </c>
      <c r="BQ402" s="359">
        <f t="shared" ref="BQ402:CS402" ca="1" si="1190">IF(BQ$297="beräknas ej",0,BP402*IF(BQ$392&gt;$D$357,1,IF(BQ$392&lt;=$C$357,$C$356,$D$356))*IFERROR(INDEX($B$288:$E$294,MATCH($A402,$A$288:$A$294,0),MATCH(BQ$392,$B$286:$E$286,1)),0))</f>
        <v>0</v>
      </c>
      <c r="BR402" s="359">
        <f t="shared" ca="1" si="1190"/>
        <v>0</v>
      </c>
      <c r="BS402" s="359">
        <f t="shared" ca="1" si="1190"/>
        <v>0</v>
      </c>
      <c r="BT402" s="359">
        <f t="shared" ca="1" si="1190"/>
        <v>0</v>
      </c>
      <c r="BU402" s="359">
        <f t="shared" si="1190"/>
        <v>0</v>
      </c>
      <c r="BV402" s="359">
        <f t="shared" si="1190"/>
        <v>0</v>
      </c>
      <c r="BW402" s="359">
        <f t="shared" si="1190"/>
        <v>0</v>
      </c>
      <c r="BX402" s="359">
        <f t="shared" si="1190"/>
        <v>0</v>
      </c>
      <c r="BY402" s="359">
        <f t="shared" si="1190"/>
        <v>0</v>
      </c>
      <c r="BZ402" s="359">
        <f t="shared" si="1190"/>
        <v>0</v>
      </c>
      <c r="CA402" s="359">
        <f t="shared" si="1190"/>
        <v>0</v>
      </c>
      <c r="CB402" s="359">
        <f t="shared" si="1190"/>
        <v>0</v>
      </c>
      <c r="CC402" s="359">
        <f t="shared" si="1190"/>
        <v>0</v>
      </c>
      <c r="CD402" s="359">
        <f t="shared" si="1190"/>
        <v>0</v>
      </c>
      <c r="CE402" s="359">
        <f t="shared" si="1190"/>
        <v>0</v>
      </c>
      <c r="CF402" s="359">
        <f t="shared" si="1190"/>
        <v>0</v>
      </c>
      <c r="CG402" s="359">
        <f t="shared" si="1190"/>
        <v>0</v>
      </c>
      <c r="CH402" s="359">
        <f t="shared" si="1190"/>
        <v>0</v>
      </c>
      <c r="CI402" s="359">
        <f t="shared" si="1190"/>
        <v>0</v>
      </c>
      <c r="CJ402" s="359">
        <f t="shared" si="1190"/>
        <v>0</v>
      </c>
      <c r="CK402" s="359">
        <f t="shared" si="1190"/>
        <v>0</v>
      </c>
      <c r="CL402" s="359">
        <f t="shared" si="1190"/>
        <v>0</v>
      </c>
      <c r="CM402" s="359">
        <f t="shared" si="1190"/>
        <v>0</v>
      </c>
      <c r="CN402" s="359">
        <f t="shared" si="1190"/>
        <v>0</v>
      </c>
      <c r="CO402" s="359">
        <f t="shared" si="1190"/>
        <v>0</v>
      </c>
      <c r="CP402" s="359">
        <f t="shared" si="1190"/>
        <v>0</v>
      </c>
      <c r="CQ402" s="359">
        <f t="shared" si="1190"/>
        <v>0</v>
      </c>
      <c r="CR402" s="359">
        <f t="shared" si="1190"/>
        <v>0</v>
      </c>
      <c r="CS402" s="359">
        <f t="shared" si="1190"/>
        <v>0</v>
      </c>
    </row>
    <row r="403" spans="1:97" s="367" customFormat="1" x14ac:dyDescent="0.35">
      <c r="A403" s="352">
        <f t="shared" ref="A403:C403" si="1191">A373</f>
        <v>0</v>
      </c>
      <c r="B403" s="352" t="str">
        <f t="shared" si="1191"/>
        <v>0 0</v>
      </c>
      <c r="C403" s="359">
        <f t="shared" si="1191"/>
        <v>0</v>
      </c>
      <c r="D403" s="359">
        <f ca="1">IFERROR('UA basår'!AD17+'UA basår'!AD47,0)</f>
        <v>0</v>
      </c>
      <c r="E403" s="359">
        <f t="shared" ref="E403:BP403" ca="1" si="1192">IF(E$297="beräknas ej",0,D403*IF(E$392&gt;$D$357,1,IF(E$392&lt;=$C$357,$C$356,$D$356))*IFERROR(INDEX($B$288:$E$294,MATCH($A403,$A$288:$A$294,0),MATCH(E$392,$B$286:$E$286,1)),0))</f>
        <v>0</v>
      </c>
      <c r="F403" s="359">
        <f t="shared" ca="1" si="1192"/>
        <v>0</v>
      </c>
      <c r="G403" s="359">
        <f t="shared" ca="1" si="1192"/>
        <v>0</v>
      </c>
      <c r="H403" s="359">
        <f t="shared" ca="1" si="1192"/>
        <v>0</v>
      </c>
      <c r="I403" s="359">
        <f t="shared" ca="1" si="1192"/>
        <v>0</v>
      </c>
      <c r="J403" s="359">
        <f t="shared" ca="1" si="1192"/>
        <v>0</v>
      </c>
      <c r="K403" s="359">
        <f t="shared" ca="1" si="1192"/>
        <v>0</v>
      </c>
      <c r="L403" s="359">
        <f t="shared" ca="1" si="1192"/>
        <v>0</v>
      </c>
      <c r="M403" s="359">
        <f t="shared" ca="1" si="1192"/>
        <v>0</v>
      </c>
      <c r="N403" s="359">
        <f t="shared" ca="1" si="1192"/>
        <v>0</v>
      </c>
      <c r="O403" s="359">
        <f t="shared" ca="1" si="1192"/>
        <v>0</v>
      </c>
      <c r="P403" s="359">
        <f t="shared" ca="1" si="1192"/>
        <v>0</v>
      </c>
      <c r="Q403" s="359">
        <f t="shared" ca="1" si="1192"/>
        <v>0</v>
      </c>
      <c r="R403" s="359">
        <f t="shared" ca="1" si="1192"/>
        <v>0</v>
      </c>
      <c r="S403" s="359">
        <f t="shared" ca="1" si="1192"/>
        <v>0</v>
      </c>
      <c r="T403" s="359">
        <f t="shared" ca="1" si="1192"/>
        <v>0</v>
      </c>
      <c r="U403" s="359">
        <f t="shared" ca="1" si="1192"/>
        <v>0</v>
      </c>
      <c r="V403" s="359">
        <f t="shared" ca="1" si="1192"/>
        <v>0</v>
      </c>
      <c r="W403" s="359">
        <f t="shared" ca="1" si="1192"/>
        <v>0</v>
      </c>
      <c r="X403" s="359">
        <f t="shared" ca="1" si="1192"/>
        <v>0</v>
      </c>
      <c r="Y403" s="359">
        <f t="shared" ca="1" si="1192"/>
        <v>0</v>
      </c>
      <c r="Z403" s="359">
        <f t="shared" ca="1" si="1192"/>
        <v>0</v>
      </c>
      <c r="AA403" s="359">
        <f t="shared" ca="1" si="1192"/>
        <v>0</v>
      </c>
      <c r="AB403" s="359">
        <f t="shared" ca="1" si="1192"/>
        <v>0</v>
      </c>
      <c r="AC403" s="359">
        <f t="shared" ca="1" si="1192"/>
        <v>0</v>
      </c>
      <c r="AD403" s="359">
        <f t="shared" ca="1" si="1192"/>
        <v>0</v>
      </c>
      <c r="AE403" s="359">
        <f t="shared" ca="1" si="1192"/>
        <v>0</v>
      </c>
      <c r="AF403" s="359">
        <f t="shared" ca="1" si="1192"/>
        <v>0</v>
      </c>
      <c r="AG403" s="359">
        <f t="shared" ca="1" si="1192"/>
        <v>0</v>
      </c>
      <c r="AH403" s="359">
        <f t="shared" ca="1" si="1192"/>
        <v>0</v>
      </c>
      <c r="AI403" s="359">
        <f t="shared" ca="1" si="1192"/>
        <v>0</v>
      </c>
      <c r="AJ403" s="359">
        <f t="shared" ca="1" si="1192"/>
        <v>0</v>
      </c>
      <c r="AK403" s="359">
        <f t="shared" ca="1" si="1192"/>
        <v>0</v>
      </c>
      <c r="AL403" s="359">
        <f t="shared" ca="1" si="1192"/>
        <v>0</v>
      </c>
      <c r="AM403" s="359">
        <f t="shared" ca="1" si="1192"/>
        <v>0</v>
      </c>
      <c r="AN403" s="359">
        <f t="shared" ca="1" si="1192"/>
        <v>0</v>
      </c>
      <c r="AO403" s="359">
        <f t="shared" ca="1" si="1192"/>
        <v>0</v>
      </c>
      <c r="AP403" s="359">
        <f t="shared" ca="1" si="1192"/>
        <v>0</v>
      </c>
      <c r="AQ403" s="359">
        <f t="shared" ca="1" si="1192"/>
        <v>0</v>
      </c>
      <c r="AR403" s="359">
        <f t="shared" ca="1" si="1192"/>
        <v>0</v>
      </c>
      <c r="AS403" s="359">
        <f t="shared" ca="1" si="1192"/>
        <v>0</v>
      </c>
      <c r="AT403" s="359">
        <f t="shared" ca="1" si="1192"/>
        <v>0</v>
      </c>
      <c r="AU403" s="359">
        <f t="shared" ca="1" si="1192"/>
        <v>0</v>
      </c>
      <c r="AV403" s="359">
        <f t="shared" ca="1" si="1192"/>
        <v>0</v>
      </c>
      <c r="AW403" s="359">
        <f t="shared" ca="1" si="1192"/>
        <v>0</v>
      </c>
      <c r="AX403" s="359">
        <f t="shared" ca="1" si="1192"/>
        <v>0</v>
      </c>
      <c r="AY403" s="359">
        <f t="shared" ca="1" si="1192"/>
        <v>0</v>
      </c>
      <c r="AZ403" s="359">
        <f t="shared" ca="1" si="1192"/>
        <v>0</v>
      </c>
      <c r="BA403" s="359">
        <f t="shared" ca="1" si="1192"/>
        <v>0</v>
      </c>
      <c r="BB403" s="359">
        <f t="shared" ca="1" si="1192"/>
        <v>0</v>
      </c>
      <c r="BC403" s="359">
        <f t="shared" ca="1" si="1192"/>
        <v>0</v>
      </c>
      <c r="BD403" s="359">
        <f t="shared" ca="1" si="1192"/>
        <v>0</v>
      </c>
      <c r="BE403" s="359">
        <f t="shared" ca="1" si="1192"/>
        <v>0</v>
      </c>
      <c r="BF403" s="359">
        <f t="shared" ca="1" si="1192"/>
        <v>0</v>
      </c>
      <c r="BG403" s="359">
        <f t="shared" ca="1" si="1192"/>
        <v>0</v>
      </c>
      <c r="BH403" s="359">
        <f t="shared" ca="1" si="1192"/>
        <v>0</v>
      </c>
      <c r="BI403" s="359">
        <f t="shared" ca="1" si="1192"/>
        <v>0</v>
      </c>
      <c r="BJ403" s="359">
        <f t="shared" ca="1" si="1192"/>
        <v>0</v>
      </c>
      <c r="BK403" s="359">
        <f t="shared" ca="1" si="1192"/>
        <v>0</v>
      </c>
      <c r="BL403" s="359">
        <f t="shared" ca="1" si="1192"/>
        <v>0</v>
      </c>
      <c r="BM403" s="359">
        <f t="shared" ca="1" si="1192"/>
        <v>0</v>
      </c>
      <c r="BN403" s="359">
        <f t="shared" ca="1" si="1192"/>
        <v>0</v>
      </c>
      <c r="BO403" s="359">
        <f t="shared" ca="1" si="1192"/>
        <v>0</v>
      </c>
      <c r="BP403" s="359">
        <f t="shared" ca="1" si="1192"/>
        <v>0</v>
      </c>
      <c r="BQ403" s="359">
        <f t="shared" ref="BQ403:CS403" ca="1" si="1193">IF(BQ$297="beräknas ej",0,BP403*IF(BQ$392&gt;$D$357,1,IF(BQ$392&lt;=$C$357,$C$356,$D$356))*IFERROR(INDEX($B$288:$E$294,MATCH($A403,$A$288:$A$294,0),MATCH(BQ$392,$B$286:$E$286,1)),0))</f>
        <v>0</v>
      </c>
      <c r="BR403" s="359">
        <f t="shared" ca="1" si="1193"/>
        <v>0</v>
      </c>
      <c r="BS403" s="359">
        <f t="shared" ca="1" si="1193"/>
        <v>0</v>
      </c>
      <c r="BT403" s="359">
        <f t="shared" ca="1" si="1193"/>
        <v>0</v>
      </c>
      <c r="BU403" s="359">
        <f t="shared" si="1193"/>
        <v>0</v>
      </c>
      <c r="BV403" s="359">
        <f t="shared" si="1193"/>
        <v>0</v>
      </c>
      <c r="BW403" s="359">
        <f t="shared" si="1193"/>
        <v>0</v>
      </c>
      <c r="BX403" s="359">
        <f t="shared" si="1193"/>
        <v>0</v>
      </c>
      <c r="BY403" s="359">
        <f t="shared" si="1193"/>
        <v>0</v>
      </c>
      <c r="BZ403" s="359">
        <f t="shared" si="1193"/>
        <v>0</v>
      </c>
      <c r="CA403" s="359">
        <f t="shared" si="1193"/>
        <v>0</v>
      </c>
      <c r="CB403" s="359">
        <f t="shared" si="1193"/>
        <v>0</v>
      </c>
      <c r="CC403" s="359">
        <f t="shared" si="1193"/>
        <v>0</v>
      </c>
      <c r="CD403" s="359">
        <f t="shared" si="1193"/>
        <v>0</v>
      </c>
      <c r="CE403" s="359">
        <f t="shared" si="1193"/>
        <v>0</v>
      </c>
      <c r="CF403" s="359">
        <f t="shared" si="1193"/>
        <v>0</v>
      </c>
      <c r="CG403" s="359">
        <f t="shared" si="1193"/>
        <v>0</v>
      </c>
      <c r="CH403" s="359">
        <f t="shared" si="1193"/>
        <v>0</v>
      </c>
      <c r="CI403" s="359">
        <f t="shared" si="1193"/>
        <v>0</v>
      </c>
      <c r="CJ403" s="359">
        <f t="shared" si="1193"/>
        <v>0</v>
      </c>
      <c r="CK403" s="359">
        <f t="shared" si="1193"/>
        <v>0</v>
      </c>
      <c r="CL403" s="359">
        <f t="shared" si="1193"/>
        <v>0</v>
      </c>
      <c r="CM403" s="359">
        <f t="shared" si="1193"/>
        <v>0</v>
      </c>
      <c r="CN403" s="359">
        <f t="shared" si="1193"/>
        <v>0</v>
      </c>
      <c r="CO403" s="359">
        <f t="shared" si="1193"/>
        <v>0</v>
      </c>
      <c r="CP403" s="359">
        <f t="shared" si="1193"/>
        <v>0</v>
      </c>
      <c r="CQ403" s="359">
        <f t="shared" si="1193"/>
        <v>0</v>
      </c>
      <c r="CR403" s="359">
        <f t="shared" si="1193"/>
        <v>0</v>
      </c>
      <c r="CS403" s="359">
        <f t="shared" si="1193"/>
        <v>0</v>
      </c>
    </row>
    <row r="404" spans="1:97" s="367" customFormat="1" x14ac:dyDescent="0.35">
      <c r="A404" s="352">
        <f t="shared" ref="A404:C404" si="1194">A374</f>
        <v>0</v>
      </c>
      <c r="B404" s="352" t="str">
        <f t="shared" si="1194"/>
        <v>0 0</v>
      </c>
      <c r="C404" s="359">
        <f t="shared" si="1194"/>
        <v>0</v>
      </c>
      <c r="D404" s="359">
        <f ca="1">IFERROR('UA basår'!AD18+'UA basår'!AD48,0)</f>
        <v>0</v>
      </c>
      <c r="E404" s="359">
        <f t="shared" ref="E404:BP404" ca="1" si="1195">IF(E$297="beräknas ej",0,D404*IF(E$392&gt;$D$357,1,IF(E$392&lt;=$C$357,$C$356,$D$356))*IFERROR(INDEX($B$288:$E$294,MATCH($A404,$A$288:$A$294,0),MATCH(E$392,$B$286:$E$286,1)),0))</f>
        <v>0</v>
      </c>
      <c r="F404" s="359">
        <f t="shared" ca="1" si="1195"/>
        <v>0</v>
      </c>
      <c r="G404" s="359">
        <f t="shared" ca="1" si="1195"/>
        <v>0</v>
      </c>
      <c r="H404" s="359">
        <f t="shared" ca="1" si="1195"/>
        <v>0</v>
      </c>
      <c r="I404" s="359">
        <f t="shared" ca="1" si="1195"/>
        <v>0</v>
      </c>
      <c r="J404" s="359">
        <f t="shared" ca="1" si="1195"/>
        <v>0</v>
      </c>
      <c r="K404" s="359">
        <f t="shared" ca="1" si="1195"/>
        <v>0</v>
      </c>
      <c r="L404" s="359">
        <f t="shared" ca="1" si="1195"/>
        <v>0</v>
      </c>
      <c r="M404" s="359">
        <f t="shared" ca="1" si="1195"/>
        <v>0</v>
      </c>
      <c r="N404" s="359">
        <f t="shared" ca="1" si="1195"/>
        <v>0</v>
      </c>
      <c r="O404" s="359">
        <f t="shared" ca="1" si="1195"/>
        <v>0</v>
      </c>
      <c r="P404" s="359">
        <f t="shared" ca="1" si="1195"/>
        <v>0</v>
      </c>
      <c r="Q404" s="359">
        <f t="shared" ca="1" si="1195"/>
        <v>0</v>
      </c>
      <c r="R404" s="359">
        <f t="shared" ca="1" si="1195"/>
        <v>0</v>
      </c>
      <c r="S404" s="359">
        <f t="shared" ca="1" si="1195"/>
        <v>0</v>
      </c>
      <c r="T404" s="359">
        <f t="shared" ca="1" si="1195"/>
        <v>0</v>
      </c>
      <c r="U404" s="359">
        <f t="shared" ca="1" si="1195"/>
        <v>0</v>
      </c>
      <c r="V404" s="359">
        <f t="shared" ca="1" si="1195"/>
        <v>0</v>
      </c>
      <c r="W404" s="359">
        <f t="shared" ca="1" si="1195"/>
        <v>0</v>
      </c>
      <c r="X404" s="359">
        <f t="shared" ca="1" si="1195"/>
        <v>0</v>
      </c>
      <c r="Y404" s="359">
        <f t="shared" ca="1" si="1195"/>
        <v>0</v>
      </c>
      <c r="Z404" s="359">
        <f t="shared" ca="1" si="1195"/>
        <v>0</v>
      </c>
      <c r="AA404" s="359">
        <f t="shared" ca="1" si="1195"/>
        <v>0</v>
      </c>
      <c r="AB404" s="359">
        <f t="shared" ca="1" si="1195"/>
        <v>0</v>
      </c>
      <c r="AC404" s="359">
        <f t="shared" ca="1" si="1195"/>
        <v>0</v>
      </c>
      <c r="AD404" s="359">
        <f t="shared" ca="1" si="1195"/>
        <v>0</v>
      </c>
      <c r="AE404" s="359">
        <f t="shared" ca="1" si="1195"/>
        <v>0</v>
      </c>
      <c r="AF404" s="359">
        <f t="shared" ca="1" si="1195"/>
        <v>0</v>
      </c>
      <c r="AG404" s="359">
        <f t="shared" ca="1" si="1195"/>
        <v>0</v>
      </c>
      <c r="AH404" s="359">
        <f t="shared" ca="1" si="1195"/>
        <v>0</v>
      </c>
      <c r="AI404" s="359">
        <f t="shared" ca="1" si="1195"/>
        <v>0</v>
      </c>
      <c r="AJ404" s="359">
        <f t="shared" ca="1" si="1195"/>
        <v>0</v>
      </c>
      <c r="AK404" s="359">
        <f t="shared" ca="1" si="1195"/>
        <v>0</v>
      </c>
      <c r="AL404" s="359">
        <f t="shared" ca="1" si="1195"/>
        <v>0</v>
      </c>
      <c r="AM404" s="359">
        <f t="shared" ca="1" si="1195"/>
        <v>0</v>
      </c>
      <c r="AN404" s="359">
        <f t="shared" ca="1" si="1195"/>
        <v>0</v>
      </c>
      <c r="AO404" s="359">
        <f t="shared" ca="1" si="1195"/>
        <v>0</v>
      </c>
      <c r="AP404" s="359">
        <f t="shared" ca="1" si="1195"/>
        <v>0</v>
      </c>
      <c r="AQ404" s="359">
        <f t="shared" ca="1" si="1195"/>
        <v>0</v>
      </c>
      <c r="AR404" s="359">
        <f t="shared" ca="1" si="1195"/>
        <v>0</v>
      </c>
      <c r="AS404" s="359">
        <f t="shared" ca="1" si="1195"/>
        <v>0</v>
      </c>
      <c r="AT404" s="359">
        <f t="shared" ca="1" si="1195"/>
        <v>0</v>
      </c>
      <c r="AU404" s="359">
        <f t="shared" ca="1" si="1195"/>
        <v>0</v>
      </c>
      <c r="AV404" s="359">
        <f t="shared" ca="1" si="1195"/>
        <v>0</v>
      </c>
      <c r="AW404" s="359">
        <f t="shared" ca="1" si="1195"/>
        <v>0</v>
      </c>
      <c r="AX404" s="359">
        <f t="shared" ca="1" si="1195"/>
        <v>0</v>
      </c>
      <c r="AY404" s="359">
        <f t="shared" ca="1" si="1195"/>
        <v>0</v>
      </c>
      <c r="AZ404" s="359">
        <f t="shared" ca="1" si="1195"/>
        <v>0</v>
      </c>
      <c r="BA404" s="359">
        <f t="shared" ca="1" si="1195"/>
        <v>0</v>
      </c>
      <c r="BB404" s="359">
        <f t="shared" ca="1" si="1195"/>
        <v>0</v>
      </c>
      <c r="BC404" s="359">
        <f t="shared" ca="1" si="1195"/>
        <v>0</v>
      </c>
      <c r="BD404" s="359">
        <f t="shared" ca="1" si="1195"/>
        <v>0</v>
      </c>
      <c r="BE404" s="359">
        <f t="shared" ca="1" si="1195"/>
        <v>0</v>
      </c>
      <c r="BF404" s="359">
        <f t="shared" ca="1" si="1195"/>
        <v>0</v>
      </c>
      <c r="BG404" s="359">
        <f t="shared" ca="1" si="1195"/>
        <v>0</v>
      </c>
      <c r="BH404" s="359">
        <f t="shared" ca="1" si="1195"/>
        <v>0</v>
      </c>
      <c r="BI404" s="359">
        <f t="shared" ca="1" si="1195"/>
        <v>0</v>
      </c>
      <c r="BJ404" s="359">
        <f t="shared" ca="1" si="1195"/>
        <v>0</v>
      </c>
      <c r="BK404" s="359">
        <f t="shared" ca="1" si="1195"/>
        <v>0</v>
      </c>
      <c r="BL404" s="359">
        <f t="shared" ca="1" si="1195"/>
        <v>0</v>
      </c>
      <c r="BM404" s="359">
        <f t="shared" ca="1" si="1195"/>
        <v>0</v>
      </c>
      <c r="BN404" s="359">
        <f t="shared" ca="1" si="1195"/>
        <v>0</v>
      </c>
      <c r="BO404" s="359">
        <f t="shared" ca="1" si="1195"/>
        <v>0</v>
      </c>
      <c r="BP404" s="359">
        <f t="shared" ca="1" si="1195"/>
        <v>0</v>
      </c>
      <c r="BQ404" s="359">
        <f t="shared" ref="BQ404:CS404" ca="1" si="1196">IF(BQ$297="beräknas ej",0,BP404*IF(BQ$392&gt;$D$357,1,IF(BQ$392&lt;=$C$357,$C$356,$D$356))*IFERROR(INDEX($B$288:$E$294,MATCH($A404,$A$288:$A$294,0),MATCH(BQ$392,$B$286:$E$286,1)),0))</f>
        <v>0</v>
      </c>
      <c r="BR404" s="359">
        <f t="shared" ca="1" si="1196"/>
        <v>0</v>
      </c>
      <c r="BS404" s="359">
        <f t="shared" ca="1" si="1196"/>
        <v>0</v>
      </c>
      <c r="BT404" s="359">
        <f t="shared" ca="1" si="1196"/>
        <v>0</v>
      </c>
      <c r="BU404" s="359">
        <f t="shared" si="1196"/>
        <v>0</v>
      </c>
      <c r="BV404" s="359">
        <f t="shared" si="1196"/>
        <v>0</v>
      </c>
      <c r="BW404" s="359">
        <f t="shared" si="1196"/>
        <v>0</v>
      </c>
      <c r="BX404" s="359">
        <f t="shared" si="1196"/>
        <v>0</v>
      </c>
      <c r="BY404" s="359">
        <f t="shared" si="1196"/>
        <v>0</v>
      </c>
      <c r="BZ404" s="359">
        <f t="shared" si="1196"/>
        <v>0</v>
      </c>
      <c r="CA404" s="359">
        <f t="shared" si="1196"/>
        <v>0</v>
      </c>
      <c r="CB404" s="359">
        <f t="shared" si="1196"/>
        <v>0</v>
      </c>
      <c r="CC404" s="359">
        <f t="shared" si="1196"/>
        <v>0</v>
      </c>
      <c r="CD404" s="359">
        <f t="shared" si="1196"/>
        <v>0</v>
      </c>
      <c r="CE404" s="359">
        <f t="shared" si="1196"/>
        <v>0</v>
      </c>
      <c r="CF404" s="359">
        <f t="shared" si="1196"/>
        <v>0</v>
      </c>
      <c r="CG404" s="359">
        <f t="shared" si="1196"/>
        <v>0</v>
      </c>
      <c r="CH404" s="359">
        <f t="shared" si="1196"/>
        <v>0</v>
      </c>
      <c r="CI404" s="359">
        <f t="shared" si="1196"/>
        <v>0</v>
      </c>
      <c r="CJ404" s="359">
        <f t="shared" si="1196"/>
        <v>0</v>
      </c>
      <c r="CK404" s="359">
        <f t="shared" si="1196"/>
        <v>0</v>
      </c>
      <c r="CL404" s="359">
        <f t="shared" si="1196"/>
        <v>0</v>
      </c>
      <c r="CM404" s="359">
        <f t="shared" si="1196"/>
        <v>0</v>
      </c>
      <c r="CN404" s="359">
        <f t="shared" si="1196"/>
        <v>0</v>
      </c>
      <c r="CO404" s="359">
        <f t="shared" si="1196"/>
        <v>0</v>
      </c>
      <c r="CP404" s="359">
        <f t="shared" si="1196"/>
        <v>0</v>
      </c>
      <c r="CQ404" s="359">
        <f t="shared" si="1196"/>
        <v>0</v>
      </c>
      <c r="CR404" s="359">
        <f t="shared" si="1196"/>
        <v>0</v>
      </c>
      <c r="CS404" s="359">
        <f t="shared" si="1196"/>
        <v>0</v>
      </c>
    </row>
    <row r="405" spans="1:97" s="367" customFormat="1" x14ac:dyDescent="0.35">
      <c r="A405" s="352">
        <f t="shared" ref="A405:C405" si="1197">A375</f>
        <v>0</v>
      </c>
      <c r="B405" s="352" t="str">
        <f t="shared" si="1197"/>
        <v>0 0</v>
      </c>
      <c r="C405" s="359">
        <f t="shared" si="1197"/>
        <v>0</v>
      </c>
      <c r="D405" s="359">
        <f ca="1">IFERROR('UA basår'!AD19+'UA basår'!AD49,0)</f>
        <v>0</v>
      </c>
      <c r="E405" s="359">
        <f t="shared" ref="E405:BP405" ca="1" si="1198">IF(E$297="beräknas ej",0,D405*IF(E$392&gt;$D$357,1,IF(E$392&lt;=$C$357,$C$356,$D$356))*IFERROR(INDEX($B$288:$E$294,MATCH($A405,$A$288:$A$294,0),MATCH(E$392,$B$286:$E$286,1)),0))</f>
        <v>0</v>
      </c>
      <c r="F405" s="359">
        <f t="shared" ca="1" si="1198"/>
        <v>0</v>
      </c>
      <c r="G405" s="359">
        <f t="shared" ca="1" si="1198"/>
        <v>0</v>
      </c>
      <c r="H405" s="359">
        <f t="shared" ca="1" si="1198"/>
        <v>0</v>
      </c>
      <c r="I405" s="359">
        <f t="shared" ca="1" si="1198"/>
        <v>0</v>
      </c>
      <c r="J405" s="359">
        <f t="shared" ca="1" si="1198"/>
        <v>0</v>
      </c>
      <c r="K405" s="359">
        <f t="shared" ca="1" si="1198"/>
        <v>0</v>
      </c>
      <c r="L405" s="359">
        <f t="shared" ca="1" si="1198"/>
        <v>0</v>
      </c>
      <c r="M405" s="359">
        <f t="shared" ca="1" si="1198"/>
        <v>0</v>
      </c>
      <c r="N405" s="359">
        <f t="shared" ca="1" si="1198"/>
        <v>0</v>
      </c>
      <c r="O405" s="359">
        <f t="shared" ca="1" si="1198"/>
        <v>0</v>
      </c>
      <c r="P405" s="359">
        <f t="shared" ca="1" si="1198"/>
        <v>0</v>
      </c>
      <c r="Q405" s="359">
        <f t="shared" ca="1" si="1198"/>
        <v>0</v>
      </c>
      <c r="R405" s="359">
        <f t="shared" ca="1" si="1198"/>
        <v>0</v>
      </c>
      <c r="S405" s="359">
        <f t="shared" ca="1" si="1198"/>
        <v>0</v>
      </c>
      <c r="T405" s="359">
        <f t="shared" ca="1" si="1198"/>
        <v>0</v>
      </c>
      <c r="U405" s="359">
        <f t="shared" ca="1" si="1198"/>
        <v>0</v>
      </c>
      <c r="V405" s="359">
        <f t="shared" ca="1" si="1198"/>
        <v>0</v>
      </c>
      <c r="W405" s="359">
        <f t="shared" ca="1" si="1198"/>
        <v>0</v>
      </c>
      <c r="X405" s="359">
        <f t="shared" ca="1" si="1198"/>
        <v>0</v>
      </c>
      <c r="Y405" s="359">
        <f t="shared" ca="1" si="1198"/>
        <v>0</v>
      </c>
      <c r="Z405" s="359">
        <f t="shared" ca="1" si="1198"/>
        <v>0</v>
      </c>
      <c r="AA405" s="359">
        <f t="shared" ca="1" si="1198"/>
        <v>0</v>
      </c>
      <c r="AB405" s="359">
        <f t="shared" ca="1" si="1198"/>
        <v>0</v>
      </c>
      <c r="AC405" s="359">
        <f t="shared" ca="1" si="1198"/>
        <v>0</v>
      </c>
      <c r="AD405" s="359">
        <f t="shared" ca="1" si="1198"/>
        <v>0</v>
      </c>
      <c r="AE405" s="359">
        <f t="shared" ca="1" si="1198"/>
        <v>0</v>
      </c>
      <c r="AF405" s="359">
        <f t="shared" ca="1" si="1198"/>
        <v>0</v>
      </c>
      <c r="AG405" s="359">
        <f t="shared" ca="1" si="1198"/>
        <v>0</v>
      </c>
      <c r="AH405" s="359">
        <f t="shared" ca="1" si="1198"/>
        <v>0</v>
      </c>
      <c r="AI405" s="359">
        <f t="shared" ca="1" si="1198"/>
        <v>0</v>
      </c>
      <c r="AJ405" s="359">
        <f t="shared" ca="1" si="1198"/>
        <v>0</v>
      </c>
      <c r="AK405" s="359">
        <f t="shared" ca="1" si="1198"/>
        <v>0</v>
      </c>
      <c r="AL405" s="359">
        <f t="shared" ca="1" si="1198"/>
        <v>0</v>
      </c>
      <c r="AM405" s="359">
        <f t="shared" ca="1" si="1198"/>
        <v>0</v>
      </c>
      <c r="AN405" s="359">
        <f t="shared" ca="1" si="1198"/>
        <v>0</v>
      </c>
      <c r="AO405" s="359">
        <f t="shared" ca="1" si="1198"/>
        <v>0</v>
      </c>
      <c r="AP405" s="359">
        <f t="shared" ca="1" si="1198"/>
        <v>0</v>
      </c>
      <c r="AQ405" s="359">
        <f t="shared" ca="1" si="1198"/>
        <v>0</v>
      </c>
      <c r="AR405" s="359">
        <f t="shared" ca="1" si="1198"/>
        <v>0</v>
      </c>
      <c r="AS405" s="359">
        <f t="shared" ca="1" si="1198"/>
        <v>0</v>
      </c>
      <c r="AT405" s="359">
        <f t="shared" ca="1" si="1198"/>
        <v>0</v>
      </c>
      <c r="AU405" s="359">
        <f t="shared" ca="1" si="1198"/>
        <v>0</v>
      </c>
      <c r="AV405" s="359">
        <f t="shared" ca="1" si="1198"/>
        <v>0</v>
      </c>
      <c r="AW405" s="359">
        <f t="shared" ca="1" si="1198"/>
        <v>0</v>
      </c>
      <c r="AX405" s="359">
        <f t="shared" ca="1" si="1198"/>
        <v>0</v>
      </c>
      <c r="AY405" s="359">
        <f t="shared" ca="1" si="1198"/>
        <v>0</v>
      </c>
      <c r="AZ405" s="359">
        <f t="shared" ca="1" si="1198"/>
        <v>0</v>
      </c>
      <c r="BA405" s="359">
        <f t="shared" ca="1" si="1198"/>
        <v>0</v>
      </c>
      <c r="BB405" s="359">
        <f t="shared" ca="1" si="1198"/>
        <v>0</v>
      </c>
      <c r="BC405" s="359">
        <f t="shared" ca="1" si="1198"/>
        <v>0</v>
      </c>
      <c r="BD405" s="359">
        <f t="shared" ca="1" si="1198"/>
        <v>0</v>
      </c>
      <c r="BE405" s="359">
        <f t="shared" ca="1" si="1198"/>
        <v>0</v>
      </c>
      <c r="BF405" s="359">
        <f t="shared" ca="1" si="1198"/>
        <v>0</v>
      </c>
      <c r="BG405" s="359">
        <f t="shared" ca="1" si="1198"/>
        <v>0</v>
      </c>
      <c r="BH405" s="359">
        <f t="shared" ca="1" si="1198"/>
        <v>0</v>
      </c>
      <c r="BI405" s="359">
        <f t="shared" ca="1" si="1198"/>
        <v>0</v>
      </c>
      <c r="BJ405" s="359">
        <f t="shared" ca="1" si="1198"/>
        <v>0</v>
      </c>
      <c r="BK405" s="359">
        <f t="shared" ca="1" si="1198"/>
        <v>0</v>
      </c>
      <c r="BL405" s="359">
        <f t="shared" ca="1" si="1198"/>
        <v>0</v>
      </c>
      <c r="BM405" s="359">
        <f t="shared" ca="1" si="1198"/>
        <v>0</v>
      </c>
      <c r="BN405" s="359">
        <f t="shared" ca="1" si="1198"/>
        <v>0</v>
      </c>
      <c r="BO405" s="359">
        <f t="shared" ca="1" si="1198"/>
        <v>0</v>
      </c>
      <c r="BP405" s="359">
        <f t="shared" ca="1" si="1198"/>
        <v>0</v>
      </c>
      <c r="BQ405" s="359">
        <f t="shared" ref="BQ405:CS405" ca="1" si="1199">IF(BQ$297="beräknas ej",0,BP405*IF(BQ$392&gt;$D$357,1,IF(BQ$392&lt;=$C$357,$C$356,$D$356))*IFERROR(INDEX($B$288:$E$294,MATCH($A405,$A$288:$A$294,0),MATCH(BQ$392,$B$286:$E$286,1)),0))</f>
        <v>0</v>
      </c>
      <c r="BR405" s="359">
        <f t="shared" ca="1" si="1199"/>
        <v>0</v>
      </c>
      <c r="BS405" s="359">
        <f t="shared" ca="1" si="1199"/>
        <v>0</v>
      </c>
      <c r="BT405" s="359">
        <f t="shared" ca="1" si="1199"/>
        <v>0</v>
      </c>
      <c r="BU405" s="359">
        <f t="shared" si="1199"/>
        <v>0</v>
      </c>
      <c r="BV405" s="359">
        <f t="shared" si="1199"/>
        <v>0</v>
      </c>
      <c r="BW405" s="359">
        <f t="shared" si="1199"/>
        <v>0</v>
      </c>
      <c r="BX405" s="359">
        <f t="shared" si="1199"/>
        <v>0</v>
      </c>
      <c r="BY405" s="359">
        <f t="shared" si="1199"/>
        <v>0</v>
      </c>
      <c r="BZ405" s="359">
        <f t="shared" si="1199"/>
        <v>0</v>
      </c>
      <c r="CA405" s="359">
        <f t="shared" si="1199"/>
        <v>0</v>
      </c>
      <c r="CB405" s="359">
        <f t="shared" si="1199"/>
        <v>0</v>
      </c>
      <c r="CC405" s="359">
        <f t="shared" si="1199"/>
        <v>0</v>
      </c>
      <c r="CD405" s="359">
        <f t="shared" si="1199"/>
        <v>0</v>
      </c>
      <c r="CE405" s="359">
        <f t="shared" si="1199"/>
        <v>0</v>
      </c>
      <c r="CF405" s="359">
        <f t="shared" si="1199"/>
        <v>0</v>
      </c>
      <c r="CG405" s="359">
        <f t="shared" si="1199"/>
        <v>0</v>
      </c>
      <c r="CH405" s="359">
        <f t="shared" si="1199"/>
        <v>0</v>
      </c>
      <c r="CI405" s="359">
        <f t="shared" si="1199"/>
        <v>0</v>
      </c>
      <c r="CJ405" s="359">
        <f t="shared" si="1199"/>
        <v>0</v>
      </c>
      <c r="CK405" s="359">
        <f t="shared" si="1199"/>
        <v>0</v>
      </c>
      <c r="CL405" s="359">
        <f t="shared" si="1199"/>
        <v>0</v>
      </c>
      <c r="CM405" s="359">
        <f t="shared" si="1199"/>
        <v>0</v>
      </c>
      <c r="CN405" s="359">
        <f t="shared" si="1199"/>
        <v>0</v>
      </c>
      <c r="CO405" s="359">
        <f t="shared" si="1199"/>
        <v>0</v>
      </c>
      <c r="CP405" s="359">
        <f t="shared" si="1199"/>
        <v>0</v>
      </c>
      <c r="CQ405" s="359">
        <f t="shared" si="1199"/>
        <v>0</v>
      </c>
      <c r="CR405" s="359">
        <f t="shared" si="1199"/>
        <v>0</v>
      </c>
      <c r="CS405" s="359">
        <f t="shared" si="1199"/>
        <v>0</v>
      </c>
    </row>
    <row r="406" spans="1:97" s="367" customFormat="1" x14ac:dyDescent="0.35">
      <c r="A406" s="352">
        <f t="shared" ref="A406:C406" si="1200">A376</f>
        <v>0</v>
      </c>
      <c r="B406" s="352" t="str">
        <f t="shared" si="1200"/>
        <v>0 0</v>
      </c>
      <c r="C406" s="359">
        <f t="shared" si="1200"/>
        <v>0</v>
      </c>
      <c r="D406" s="359">
        <f ca="1">IFERROR('UA basår'!AD20+'UA basår'!AD50,0)</f>
        <v>0</v>
      </c>
      <c r="E406" s="359">
        <f t="shared" ref="E406:BP406" ca="1" si="1201">IF(E$297="beräknas ej",0,D406*IF(E$392&gt;$D$357,1,IF(E$392&lt;=$C$357,$C$356,$D$356))*IFERROR(INDEX($B$288:$E$294,MATCH($A406,$A$288:$A$294,0),MATCH(E$392,$B$286:$E$286,1)),0))</f>
        <v>0</v>
      </c>
      <c r="F406" s="359">
        <f t="shared" ca="1" si="1201"/>
        <v>0</v>
      </c>
      <c r="G406" s="359">
        <f t="shared" ca="1" si="1201"/>
        <v>0</v>
      </c>
      <c r="H406" s="359">
        <f t="shared" ca="1" si="1201"/>
        <v>0</v>
      </c>
      <c r="I406" s="359">
        <f t="shared" ca="1" si="1201"/>
        <v>0</v>
      </c>
      <c r="J406" s="359">
        <f t="shared" ca="1" si="1201"/>
        <v>0</v>
      </c>
      <c r="K406" s="359">
        <f t="shared" ca="1" si="1201"/>
        <v>0</v>
      </c>
      <c r="L406" s="359">
        <f t="shared" ca="1" si="1201"/>
        <v>0</v>
      </c>
      <c r="M406" s="359">
        <f t="shared" ca="1" si="1201"/>
        <v>0</v>
      </c>
      <c r="N406" s="359">
        <f t="shared" ca="1" si="1201"/>
        <v>0</v>
      </c>
      <c r="O406" s="359">
        <f t="shared" ca="1" si="1201"/>
        <v>0</v>
      </c>
      <c r="P406" s="359">
        <f t="shared" ca="1" si="1201"/>
        <v>0</v>
      </c>
      <c r="Q406" s="359">
        <f t="shared" ca="1" si="1201"/>
        <v>0</v>
      </c>
      <c r="R406" s="359">
        <f t="shared" ca="1" si="1201"/>
        <v>0</v>
      </c>
      <c r="S406" s="359">
        <f t="shared" ca="1" si="1201"/>
        <v>0</v>
      </c>
      <c r="T406" s="359">
        <f t="shared" ca="1" si="1201"/>
        <v>0</v>
      </c>
      <c r="U406" s="359">
        <f t="shared" ca="1" si="1201"/>
        <v>0</v>
      </c>
      <c r="V406" s="359">
        <f t="shared" ca="1" si="1201"/>
        <v>0</v>
      </c>
      <c r="W406" s="359">
        <f t="shared" ca="1" si="1201"/>
        <v>0</v>
      </c>
      <c r="X406" s="359">
        <f t="shared" ca="1" si="1201"/>
        <v>0</v>
      </c>
      <c r="Y406" s="359">
        <f t="shared" ca="1" si="1201"/>
        <v>0</v>
      </c>
      <c r="Z406" s="359">
        <f t="shared" ca="1" si="1201"/>
        <v>0</v>
      </c>
      <c r="AA406" s="359">
        <f t="shared" ca="1" si="1201"/>
        <v>0</v>
      </c>
      <c r="AB406" s="359">
        <f t="shared" ca="1" si="1201"/>
        <v>0</v>
      </c>
      <c r="AC406" s="359">
        <f t="shared" ca="1" si="1201"/>
        <v>0</v>
      </c>
      <c r="AD406" s="359">
        <f t="shared" ca="1" si="1201"/>
        <v>0</v>
      </c>
      <c r="AE406" s="359">
        <f t="shared" ca="1" si="1201"/>
        <v>0</v>
      </c>
      <c r="AF406" s="359">
        <f t="shared" ca="1" si="1201"/>
        <v>0</v>
      </c>
      <c r="AG406" s="359">
        <f t="shared" ca="1" si="1201"/>
        <v>0</v>
      </c>
      <c r="AH406" s="359">
        <f t="shared" ca="1" si="1201"/>
        <v>0</v>
      </c>
      <c r="AI406" s="359">
        <f t="shared" ca="1" si="1201"/>
        <v>0</v>
      </c>
      <c r="AJ406" s="359">
        <f t="shared" ca="1" si="1201"/>
        <v>0</v>
      </c>
      <c r="AK406" s="359">
        <f t="shared" ca="1" si="1201"/>
        <v>0</v>
      </c>
      <c r="AL406" s="359">
        <f t="shared" ca="1" si="1201"/>
        <v>0</v>
      </c>
      <c r="AM406" s="359">
        <f t="shared" ca="1" si="1201"/>
        <v>0</v>
      </c>
      <c r="AN406" s="359">
        <f t="shared" ca="1" si="1201"/>
        <v>0</v>
      </c>
      <c r="AO406" s="359">
        <f t="shared" ca="1" si="1201"/>
        <v>0</v>
      </c>
      <c r="AP406" s="359">
        <f t="shared" ca="1" si="1201"/>
        <v>0</v>
      </c>
      <c r="AQ406" s="359">
        <f t="shared" ca="1" si="1201"/>
        <v>0</v>
      </c>
      <c r="AR406" s="359">
        <f t="shared" ca="1" si="1201"/>
        <v>0</v>
      </c>
      <c r="AS406" s="359">
        <f t="shared" ca="1" si="1201"/>
        <v>0</v>
      </c>
      <c r="AT406" s="359">
        <f t="shared" ca="1" si="1201"/>
        <v>0</v>
      </c>
      <c r="AU406" s="359">
        <f t="shared" ca="1" si="1201"/>
        <v>0</v>
      </c>
      <c r="AV406" s="359">
        <f t="shared" ca="1" si="1201"/>
        <v>0</v>
      </c>
      <c r="AW406" s="359">
        <f t="shared" ca="1" si="1201"/>
        <v>0</v>
      </c>
      <c r="AX406" s="359">
        <f t="shared" ca="1" si="1201"/>
        <v>0</v>
      </c>
      <c r="AY406" s="359">
        <f t="shared" ca="1" si="1201"/>
        <v>0</v>
      </c>
      <c r="AZ406" s="359">
        <f t="shared" ca="1" si="1201"/>
        <v>0</v>
      </c>
      <c r="BA406" s="359">
        <f t="shared" ca="1" si="1201"/>
        <v>0</v>
      </c>
      <c r="BB406" s="359">
        <f t="shared" ca="1" si="1201"/>
        <v>0</v>
      </c>
      <c r="BC406" s="359">
        <f t="shared" ca="1" si="1201"/>
        <v>0</v>
      </c>
      <c r="BD406" s="359">
        <f t="shared" ca="1" si="1201"/>
        <v>0</v>
      </c>
      <c r="BE406" s="359">
        <f t="shared" ca="1" si="1201"/>
        <v>0</v>
      </c>
      <c r="BF406" s="359">
        <f t="shared" ca="1" si="1201"/>
        <v>0</v>
      </c>
      <c r="BG406" s="359">
        <f t="shared" ca="1" si="1201"/>
        <v>0</v>
      </c>
      <c r="BH406" s="359">
        <f t="shared" ca="1" si="1201"/>
        <v>0</v>
      </c>
      <c r="BI406" s="359">
        <f t="shared" ca="1" si="1201"/>
        <v>0</v>
      </c>
      <c r="BJ406" s="359">
        <f t="shared" ca="1" si="1201"/>
        <v>0</v>
      </c>
      <c r="BK406" s="359">
        <f t="shared" ca="1" si="1201"/>
        <v>0</v>
      </c>
      <c r="BL406" s="359">
        <f t="shared" ca="1" si="1201"/>
        <v>0</v>
      </c>
      <c r="BM406" s="359">
        <f t="shared" ca="1" si="1201"/>
        <v>0</v>
      </c>
      <c r="BN406" s="359">
        <f t="shared" ca="1" si="1201"/>
        <v>0</v>
      </c>
      <c r="BO406" s="359">
        <f t="shared" ca="1" si="1201"/>
        <v>0</v>
      </c>
      <c r="BP406" s="359">
        <f t="shared" ca="1" si="1201"/>
        <v>0</v>
      </c>
      <c r="BQ406" s="359">
        <f t="shared" ref="BQ406:CS406" ca="1" si="1202">IF(BQ$297="beräknas ej",0,BP406*IF(BQ$392&gt;$D$357,1,IF(BQ$392&lt;=$C$357,$C$356,$D$356))*IFERROR(INDEX($B$288:$E$294,MATCH($A406,$A$288:$A$294,0),MATCH(BQ$392,$B$286:$E$286,1)),0))</f>
        <v>0</v>
      </c>
      <c r="BR406" s="359">
        <f t="shared" ca="1" si="1202"/>
        <v>0</v>
      </c>
      <c r="BS406" s="359">
        <f t="shared" ca="1" si="1202"/>
        <v>0</v>
      </c>
      <c r="BT406" s="359">
        <f t="shared" ca="1" si="1202"/>
        <v>0</v>
      </c>
      <c r="BU406" s="359">
        <f t="shared" si="1202"/>
        <v>0</v>
      </c>
      <c r="BV406" s="359">
        <f t="shared" si="1202"/>
        <v>0</v>
      </c>
      <c r="BW406" s="359">
        <f t="shared" si="1202"/>
        <v>0</v>
      </c>
      <c r="BX406" s="359">
        <f t="shared" si="1202"/>
        <v>0</v>
      </c>
      <c r="BY406" s="359">
        <f t="shared" si="1202"/>
        <v>0</v>
      </c>
      <c r="BZ406" s="359">
        <f t="shared" si="1202"/>
        <v>0</v>
      </c>
      <c r="CA406" s="359">
        <f t="shared" si="1202"/>
        <v>0</v>
      </c>
      <c r="CB406" s="359">
        <f t="shared" si="1202"/>
        <v>0</v>
      </c>
      <c r="CC406" s="359">
        <f t="shared" si="1202"/>
        <v>0</v>
      </c>
      <c r="CD406" s="359">
        <f t="shared" si="1202"/>
        <v>0</v>
      </c>
      <c r="CE406" s="359">
        <f t="shared" si="1202"/>
        <v>0</v>
      </c>
      <c r="CF406" s="359">
        <f t="shared" si="1202"/>
        <v>0</v>
      </c>
      <c r="CG406" s="359">
        <f t="shared" si="1202"/>
        <v>0</v>
      </c>
      <c r="CH406" s="359">
        <f t="shared" si="1202"/>
        <v>0</v>
      </c>
      <c r="CI406" s="359">
        <f t="shared" si="1202"/>
        <v>0</v>
      </c>
      <c r="CJ406" s="359">
        <f t="shared" si="1202"/>
        <v>0</v>
      </c>
      <c r="CK406" s="359">
        <f t="shared" si="1202"/>
        <v>0</v>
      </c>
      <c r="CL406" s="359">
        <f t="shared" si="1202"/>
        <v>0</v>
      </c>
      <c r="CM406" s="359">
        <f t="shared" si="1202"/>
        <v>0</v>
      </c>
      <c r="CN406" s="359">
        <f t="shared" si="1202"/>
        <v>0</v>
      </c>
      <c r="CO406" s="359">
        <f t="shared" si="1202"/>
        <v>0</v>
      </c>
      <c r="CP406" s="359">
        <f t="shared" si="1202"/>
        <v>0</v>
      </c>
      <c r="CQ406" s="359">
        <f t="shared" si="1202"/>
        <v>0</v>
      </c>
      <c r="CR406" s="359">
        <f t="shared" si="1202"/>
        <v>0</v>
      </c>
      <c r="CS406" s="359">
        <f t="shared" si="1202"/>
        <v>0</v>
      </c>
    </row>
    <row r="407" spans="1:97" s="367" customFormat="1" x14ac:dyDescent="0.35">
      <c r="A407" s="352">
        <f t="shared" ref="A407:C407" si="1203">A377</f>
        <v>0</v>
      </c>
      <c r="B407" s="352" t="str">
        <f t="shared" si="1203"/>
        <v>0 0</v>
      </c>
      <c r="C407" s="359">
        <f t="shared" si="1203"/>
        <v>0</v>
      </c>
      <c r="D407" s="359">
        <f ca="1">IFERROR('UA basår'!AD21+'UA basår'!AD51,0)</f>
        <v>0</v>
      </c>
      <c r="E407" s="359">
        <f t="shared" ref="E407:BP407" ca="1" si="1204">IF(E$297="beräknas ej",0,D407*IF(E$392&gt;$D$357,1,IF(E$392&lt;=$C$357,$C$356,$D$356))*IFERROR(INDEX($B$288:$E$294,MATCH($A407,$A$288:$A$294,0),MATCH(E$392,$B$286:$E$286,1)),0))</f>
        <v>0</v>
      </c>
      <c r="F407" s="359">
        <f t="shared" ca="1" si="1204"/>
        <v>0</v>
      </c>
      <c r="G407" s="359">
        <f t="shared" ca="1" si="1204"/>
        <v>0</v>
      </c>
      <c r="H407" s="359">
        <f t="shared" ca="1" si="1204"/>
        <v>0</v>
      </c>
      <c r="I407" s="359">
        <f t="shared" ca="1" si="1204"/>
        <v>0</v>
      </c>
      <c r="J407" s="359">
        <f t="shared" ca="1" si="1204"/>
        <v>0</v>
      </c>
      <c r="K407" s="359">
        <f t="shared" ca="1" si="1204"/>
        <v>0</v>
      </c>
      <c r="L407" s="359">
        <f t="shared" ca="1" si="1204"/>
        <v>0</v>
      </c>
      <c r="M407" s="359">
        <f t="shared" ca="1" si="1204"/>
        <v>0</v>
      </c>
      <c r="N407" s="359">
        <f t="shared" ca="1" si="1204"/>
        <v>0</v>
      </c>
      <c r="O407" s="359">
        <f t="shared" ca="1" si="1204"/>
        <v>0</v>
      </c>
      <c r="P407" s="359">
        <f t="shared" ca="1" si="1204"/>
        <v>0</v>
      </c>
      <c r="Q407" s="359">
        <f t="shared" ca="1" si="1204"/>
        <v>0</v>
      </c>
      <c r="R407" s="359">
        <f t="shared" ca="1" si="1204"/>
        <v>0</v>
      </c>
      <c r="S407" s="359">
        <f t="shared" ca="1" si="1204"/>
        <v>0</v>
      </c>
      <c r="T407" s="359">
        <f t="shared" ca="1" si="1204"/>
        <v>0</v>
      </c>
      <c r="U407" s="359">
        <f t="shared" ca="1" si="1204"/>
        <v>0</v>
      </c>
      <c r="V407" s="359">
        <f t="shared" ca="1" si="1204"/>
        <v>0</v>
      </c>
      <c r="W407" s="359">
        <f t="shared" ca="1" si="1204"/>
        <v>0</v>
      </c>
      <c r="X407" s="359">
        <f t="shared" ca="1" si="1204"/>
        <v>0</v>
      </c>
      <c r="Y407" s="359">
        <f t="shared" ca="1" si="1204"/>
        <v>0</v>
      </c>
      <c r="Z407" s="359">
        <f t="shared" ca="1" si="1204"/>
        <v>0</v>
      </c>
      <c r="AA407" s="359">
        <f t="shared" ca="1" si="1204"/>
        <v>0</v>
      </c>
      <c r="AB407" s="359">
        <f t="shared" ca="1" si="1204"/>
        <v>0</v>
      </c>
      <c r="AC407" s="359">
        <f t="shared" ca="1" si="1204"/>
        <v>0</v>
      </c>
      <c r="AD407" s="359">
        <f t="shared" ca="1" si="1204"/>
        <v>0</v>
      </c>
      <c r="AE407" s="359">
        <f t="shared" ca="1" si="1204"/>
        <v>0</v>
      </c>
      <c r="AF407" s="359">
        <f t="shared" ca="1" si="1204"/>
        <v>0</v>
      </c>
      <c r="AG407" s="359">
        <f t="shared" ca="1" si="1204"/>
        <v>0</v>
      </c>
      <c r="AH407" s="359">
        <f t="shared" ca="1" si="1204"/>
        <v>0</v>
      </c>
      <c r="AI407" s="359">
        <f t="shared" ca="1" si="1204"/>
        <v>0</v>
      </c>
      <c r="AJ407" s="359">
        <f t="shared" ca="1" si="1204"/>
        <v>0</v>
      </c>
      <c r="AK407" s="359">
        <f t="shared" ca="1" si="1204"/>
        <v>0</v>
      </c>
      <c r="AL407" s="359">
        <f t="shared" ca="1" si="1204"/>
        <v>0</v>
      </c>
      <c r="AM407" s="359">
        <f t="shared" ca="1" si="1204"/>
        <v>0</v>
      </c>
      <c r="AN407" s="359">
        <f t="shared" ca="1" si="1204"/>
        <v>0</v>
      </c>
      <c r="AO407" s="359">
        <f t="shared" ca="1" si="1204"/>
        <v>0</v>
      </c>
      <c r="AP407" s="359">
        <f t="shared" ca="1" si="1204"/>
        <v>0</v>
      </c>
      <c r="AQ407" s="359">
        <f t="shared" ca="1" si="1204"/>
        <v>0</v>
      </c>
      <c r="AR407" s="359">
        <f t="shared" ca="1" si="1204"/>
        <v>0</v>
      </c>
      <c r="AS407" s="359">
        <f t="shared" ca="1" si="1204"/>
        <v>0</v>
      </c>
      <c r="AT407" s="359">
        <f t="shared" ca="1" si="1204"/>
        <v>0</v>
      </c>
      <c r="AU407" s="359">
        <f t="shared" ca="1" si="1204"/>
        <v>0</v>
      </c>
      <c r="AV407" s="359">
        <f t="shared" ca="1" si="1204"/>
        <v>0</v>
      </c>
      <c r="AW407" s="359">
        <f t="shared" ca="1" si="1204"/>
        <v>0</v>
      </c>
      <c r="AX407" s="359">
        <f t="shared" ca="1" si="1204"/>
        <v>0</v>
      </c>
      <c r="AY407" s="359">
        <f t="shared" ca="1" si="1204"/>
        <v>0</v>
      </c>
      <c r="AZ407" s="359">
        <f t="shared" ca="1" si="1204"/>
        <v>0</v>
      </c>
      <c r="BA407" s="359">
        <f t="shared" ca="1" si="1204"/>
        <v>0</v>
      </c>
      <c r="BB407" s="359">
        <f t="shared" ca="1" si="1204"/>
        <v>0</v>
      </c>
      <c r="BC407" s="359">
        <f t="shared" ca="1" si="1204"/>
        <v>0</v>
      </c>
      <c r="BD407" s="359">
        <f t="shared" ca="1" si="1204"/>
        <v>0</v>
      </c>
      <c r="BE407" s="359">
        <f t="shared" ca="1" si="1204"/>
        <v>0</v>
      </c>
      <c r="BF407" s="359">
        <f t="shared" ca="1" si="1204"/>
        <v>0</v>
      </c>
      <c r="BG407" s="359">
        <f t="shared" ca="1" si="1204"/>
        <v>0</v>
      </c>
      <c r="BH407" s="359">
        <f t="shared" ca="1" si="1204"/>
        <v>0</v>
      </c>
      <c r="BI407" s="359">
        <f t="shared" ca="1" si="1204"/>
        <v>0</v>
      </c>
      <c r="BJ407" s="359">
        <f t="shared" ca="1" si="1204"/>
        <v>0</v>
      </c>
      <c r="BK407" s="359">
        <f t="shared" ca="1" si="1204"/>
        <v>0</v>
      </c>
      <c r="BL407" s="359">
        <f t="shared" ca="1" si="1204"/>
        <v>0</v>
      </c>
      <c r="BM407" s="359">
        <f t="shared" ca="1" si="1204"/>
        <v>0</v>
      </c>
      <c r="BN407" s="359">
        <f t="shared" ca="1" si="1204"/>
        <v>0</v>
      </c>
      <c r="BO407" s="359">
        <f t="shared" ca="1" si="1204"/>
        <v>0</v>
      </c>
      <c r="BP407" s="359">
        <f t="shared" ca="1" si="1204"/>
        <v>0</v>
      </c>
      <c r="BQ407" s="359">
        <f t="shared" ref="BQ407:CS407" ca="1" si="1205">IF(BQ$297="beräknas ej",0,BP407*IF(BQ$392&gt;$D$357,1,IF(BQ$392&lt;=$C$357,$C$356,$D$356))*IFERROR(INDEX($B$288:$E$294,MATCH($A407,$A$288:$A$294,0),MATCH(BQ$392,$B$286:$E$286,1)),0))</f>
        <v>0</v>
      </c>
      <c r="BR407" s="359">
        <f t="shared" ca="1" si="1205"/>
        <v>0</v>
      </c>
      <c r="BS407" s="359">
        <f t="shared" ca="1" si="1205"/>
        <v>0</v>
      </c>
      <c r="BT407" s="359">
        <f t="shared" ca="1" si="1205"/>
        <v>0</v>
      </c>
      <c r="BU407" s="359">
        <f t="shared" si="1205"/>
        <v>0</v>
      </c>
      <c r="BV407" s="359">
        <f t="shared" si="1205"/>
        <v>0</v>
      </c>
      <c r="BW407" s="359">
        <f t="shared" si="1205"/>
        <v>0</v>
      </c>
      <c r="BX407" s="359">
        <f t="shared" si="1205"/>
        <v>0</v>
      </c>
      <c r="BY407" s="359">
        <f t="shared" si="1205"/>
        <v>0</v>
      </c>
      <c r="BZ407" s="359">
        <f t="shared" si="1205"/>
        <v>0</v>
      </c>
      <c r="CA407" s="359">
        <f t="shared" si="1205"/>
        <v>0</v>
      </c>
      <c r="CB407" s="359">
        <f t="shared" si="1205"/>
        <v>0</v>
      </c>
      <c r="CC407" s="359">
        <f t="shared" si="1205"/>
        <v>0</v>
      </c>
      <c r="CD407" s="359">
        <f t="shared" si="1205"/>
        <v>0</v>
      </c>
      <c r="CE407" s="359">
        <f t="shared" si="1205"/>
        <v>0</v>
      </c>
      <c r="CF407" s="359">
        <f t="shared" si="1205"/>
        <v>0</v>
      </c>
      <c r="CG407" s="359">
        <f t="shared" si="1205"/>
        <v>0</v>
      </c>
      <c r="CH407" s="359">
        <f t="shared" si="1205"/>
        <v>0</v>
      </c>
      <c r="CI407" s="359">
        <f t="shared" si="1205"/>
        <v>0</v>
      </c>
      <c r="CJ407" s="359">
        <f t="shared" si="1205"/>
        <v>0</v>
      </c>
      <c r="CK407" s="359">
        <f t="shared" si="1205"/>
        <v>0</v>
      </c>
      <c r="CL407" s="359">
        <f t="shared" si="1205"/>
        <v>0</v>
      </c>
      <c r="CM407" s="359">
        <f t="shared" si="1205"/>
        <v>0</v>
      </c>
      <c r="CN407" s="359">
        <f t="shared" si="1205"/>
        <v>0</v>
      </c>
      <c r="CO407" s="359">
        <f t="shared" si="1205"/>
        <v>0</v>
      </c>
      <c r="CP407" s="359">
        <f t="shared" si="1205"/>
        <v>0</v>
      </c>
      <c r="CQ407" s="359">
        <f t="shared" si="1205"/>
        <v>0</v>
      </c>
      <c r="CR407" s="359">
        <f t="shared" si="1205"/>
        <v>0</v>
      </c>
      <c r="CS407" s="359">
        <f t="shared" si="1205"/>
        <v>0</v>
      </c>
    </row>
    <row r="408" spans="1:97" s="367" customFormat="1" x14ac:dyDescent="0.35">
      <c r="A408" s="352">
        <f t="shared" ref="A408:C408" si="1206">A378</f>
        <v>0</v>
      </c>
      <c r="B408" s="352" t="str">
        <f t="shared" si="1206"/>
        <v>0 0</v>
      </c>
      <c r="C408" s="359">
        <f t="shared" si="1206"/>
        <v>0</v>
      </c>
      <c r="D408" s="359">
        <f ca="1">IFERROR('UA basår'!AD22+'UA basår'!AD52,0)</f>
        <v>0</v>
      </c>
      <c r="E408" s="359">
        <f t="shared" ref="E408:BP408" ca="1" si="1207">IF(E$297="beräknas ej",0,D408*IF(E$392&gt;$D$357,1,IF(E$392&lt;=$C$357,$C$356,$D$356))*IFERROR(INDEX($B$288:$E$294,MATCH($A408,$A$288:$A$294,0),MATCH(E$392,$B$286:$E$286,1)),0))</f>
        <v>0</v>
      </c>
      <c r="F408" s="359">
        <f t="shared" ca="1" si="1207"/>
        <v>0</v>
      </c>
      <c r="G408" s="359">
        <f t="shared" ca="1" si="1207"/>
        <v>0</v>
      </c>
      <c r="H408" s="359">
        <f t="shared" ca="1" si="1207"/>
        <v>0</v>
      </c>
      <c r="I408" s="359">
        <f t="shared" ca="1" si="1207"/>
        <v>0</v>
      </c>
      <c r="J408" s="359">
        <f t="shared" ca="1" si="1207"/>
        <v>0</v>
      </c>
      <c r="K408" s="359">
        <f t="shared" ca="1" si="1207"/>
        <v>0</v>
      </c>
      <c r="L408" s="359">
        <f t="shared" ca="1" si="1207"/>
        <v>0</v>
      </c>
      <c r="M408" s="359">
        <f t="shared" ca="1" si="1207"/>
        <v>0</v>
      </c>
      <c r="N408" s="359">
        <f t="shared" ca="1" si="1207"/>
        <v>0</v>
      </c>
      <c r="O408" s="359">
        <f t="shared" ca="1" si="1207"/>
        <v>0</v>
      </c>
      <c r="P408" s="359">
        <f t="shared" ca="1" si="1207"/>
        <v>0</v>
      </c>
      <c r="Q408" s="359">
        <f t="shared" ca="1" si="1207"/>
        <v>0</v>
      </c>
      <c r="R408" s="359">
        <f t="shared" ca="1" si="1207"/>
        <v>0</v>
      </c>
      <c r="S408" s="359">
        <f t="shared" ca="1" si="1207"/>
        <v>0</v>
      </c>
      <c r="T408" s="359">
        <f t="shared" ca="1" si="1207"/>
        <v>0</v>
      </c>
      <c r="U408" s="359">
        <f t="shared" ca="1" si="1207"/>
        <v>0</v>
      </c>
      <c r="V408" s="359">
        <f t="shared" ca="1" si="1207"/>
        <v>0</v>
      </c>
      <c r="W408" s="359">
        <f t="shared" ca="1" si="1207"/>
        <v>0</v>
      </c>
      <c r="X408" s="359">
        <f t="shared" ca="1" si="1207"/>
        <v>0</v>
      </c>
      <c r="Y408" s="359">
        <f t="shared" ca="1" si="1207"/>
        <v>0</v>
      </c>
      <c r="Z408" s="359">
        <f t="shared" ca="1" si="1207"/>
        <v>0</v>
      </c>
      <c r="AA408" s="359">
        <f t="shared" ca="1" si="1207"/>
        <v>0</v>
      </c>
      <c r="AB408" s="359">
        <f t="shared" ca="1" si="1207"/>
        <v>0</v>
      </c>
      <c r="AC408" s="359">
        <f t="shared" ca="1" si="1207"/>
        <v>0</v>
      </c>
      <c r="AD408" s="359">
        <f t="shared" ca="1" si="1207"/>
        <v>0</v>
      </c>
      <c r="AE408" s="359">
        <f t="shared" ca="1" si="1207"/>
        <v>0</v>
      </c>
      <c r="AF408" s="359">
        <f t="shared" ca="1" si="1207"/>
        <v>0</v>
      </c>
      <c r="AG408" s="359">
        <f t="shared" ca="1" si="1207"/>
        <v>0</v>
      </c>
      <c r="AH408" s="359">
        <f t="shared" ca="1" si="1207"/>
        <v>0</v>
      </c>
      <c r="AI408" s="359">
        <f t="shared" ca="1" si="1207"/>
        <v>0</v>
      </c>
      <c r="AJ408" s="359">
        <f t="shared" ca="1" si="1207"/>
        <v>0</v>
      </c>
      <c r="AK408" s="359">
        <f t="shared" ca="1" si="1207"/>
        <v>0</v>
      </c>
      <c r="AL408" s="359">
        <f t="shared" ca="1" si="1207"/>
        <v>0</v>
      </c>
      <c r="AM408" s="359">
        <f t="shared" ca="1" si="1207"/>
        <v>0</v>
      </c>
      <c r="AN408" s="359">
        <f t="shared" ca="1" si="1207"/>
        <v>0</v>
      </c>
      <c r="AO408" s="359">
        <f t="shared" ca="1" si="1207"/>
        <v>0</v>
      </c>
      <c r="AP408" s="359">
        <f t="shared" ca="1" si="1207"/>
        <v>0</v>
      </c>
      <c r="AQ408" s="359">
        <f t="shared" ca="1" si="1207"/>
        <v>0</v>
      </c>
      <c r="AR408" s="359">
        <f t="shared" ca="1" si="1207"/>
        <v>0</v>
      </c>
      <c r="AS408" s="359">
        <f t="shared" ca="1" si="1207"/>
        <v>0</v>
      </c>
      <c r="AT408" s="359">
        <f t="shared" ca="1" si="1207"/>
        <v>0</v>
      </c>
      <c r="AU408" s="359">
        <f t="shared" ca="1" si="1207"/>
        <v>0</v>
      </c>
      <c r="AV408" s="359">
        <f t="shared" ca="1" si="1207"/>
        <v>0</v>
      </c>
      <c r="AW408" s="359">
        <f t="shared" ca="1" si="1207"/>
        <v>0</v>
      </c>
      <c r="AX408" s="359">
        <f t="shared" ca="1" si="1207"/>
        <v>0</v>
      </c>
      <c r="AY408" s="359">
        <f t="shared" ca="1" si="1207"/>
        <v>0</v>
      </c>
      <c r="AZ408" s="359">
        <f t="shared" ca="1" si="1207"/>
        <v>0</v>
      </c>
      <c r="BA408" s="359">
        <f t="shared" ca="1" si="1207"/>
        <v>0</v>
      </c>
      <c r="BB408" s="359">
        <f t="shared" ca="1" si="1207"/>
        <v>0</v>
      </c>
      <c r="BC408" s="359">
        <f t="shared" ca="1" si="1207"/>
        <v>0</v>
      </c>
      <c r="BD408" s="359">
        <f t="shared" ca="1" si="1207"/>
        <v>0</v>
      </c>
      <c r="BE408" s="359">
        <f t="shared" ca="1" si="1207"/>
        <v>0</v>
      </c>
      <c r="BF408" s="359">
        <f t="shared" ca="1" si="1207"/>
        <v>0</v>
      </c>
      <c r="BG408" s="359">
        <f t="shared" ca="1" si="1207"/>
        <v>0</v>
      </c>
      <c r="BH408" s="359">
        <f t="shared" ca="1" si="1207"/>
        <v>0</v>
      </c>
      <c r="BI408" s="359">
        <f t="shared" ca="1" si="1207"/>
        <v>0</v>
      </c>
      <c r="BJ408" s="359">
        <f t="shared" ca="1" si="1207"/>
        <v>0</v>
      </c>
      <c r="BK408" s="359">
        <f t="shared" ca="1" si="1207"/>
        <v>0</v>
      </c>
      <c r="BL408" s="359">
        <f t="shared" ca="1" si="1207"/>
        <v>0</v>
      </c>
      <c r="BM408" s="359">
        <f t="shared" ca="1" si="1207"/>
        <v>0</v>
      </c>
      <c r="BN408" s="359">
        <f t="shared" ca="1" si="1207"/>
        <v>0</v>
      </c>
      <c r="BO408" s="359">
        <f t="shared" ca="1" si="1207"/>
        <v>0</v>
      </c>
      <c r="BP408" s="359">
        <f t="shared" ca="1" si="1207"/>
        <v>0</v>
      </c>
      <c r="BQ408" s="359">
        <f t="shared" ref="BQ408:CS408" ca="1" si="1208">IF(BQ$297="beräknas ej",0,BP408*IF(BQ$392&gt;$D$357,1,IF(BQ$392&lt;=$C$357,$C$356,$D$356))*IFERROR(INDEX($B$288:$E$294,MATCH($A408,$A$288:$A$294,0),MATCH(BQ$392,$B$286:$E$286,1)),0))</f>
        <v>0</v>
      </c>
      <c r="BR408" s="359">
        <f t="shared" ca="1" si="1208"/>
        <v>0</v>
      </c>
      <c r="BS408" s="359">
        <f t="shared" ca="1" si="1208"/>
        <v>0</v>
      </c>
      <c r="BT408" s="359">
        <f t="shared" ca="1" si="1208"/>
        <v>0</v>
      </c>
      <c r="BU408" s="359">
        <f t="shared" si="1208"/>
        <v>0</v>
      </c>
      <c r="BV408" s="359">
        <f t="shared" si="1208"/>
        <v>0</v>
      </c>
      <c r="BW408" s="359">
        <f t="shared" si="1208"/>
        <v>0</v>
      </c>
      <c r="BX408" s="359">
        <f t="shared" si="1208"/>
        <v>0</v>
      </c>
      <c r="BY408" s="359">
        <f t="shared" si="1208"/>
        <v>0</v>
      </c>
      <c r="BZ408" s="359">
        <f t="shared" si="1208"/>
        <v>0</v>
      </c>
      <c r="CA408" s="359">
        <f t="shared" si="1208"/>
        <v>0</v>
      </c>
      <c r="CB408" s="359">
        <f t="shared" si="1208"/>
        <v>0</v>
      </c>
      <c r="CC408" s="359">
        <f t="shared" si="1208"/>
        <v>0</v>
      </c>
      <c r="CD408" s="359">
        <f t="shared" si="1208"/>
        <v>0</v>
      </c>
      <c r="CE408" s="359">
        <f t="shared" si="1208"/>
        <v>0</v>
      </c>
      <c r="CF408" s="359">
        <f t="shared" si="1208"/>
        <v>0</v>
      </c>
      <c r="CG408" s="359">
        <f t="shared" si="1208"/>
        <v>0</v>
      </c>
      <c r="CH408" s="359">
        <f t="shared" si="1208"/>
        <v>0</v>
      </c>
      <c r="CI408" s="359">
        <f t="shared" si="1208"/>
        <v>0</v>
      </c>
      <c r="CJ408" s="359">
        <f t="shared" si="1208"/>
        <v>0</v>
      </c>
      <c r="CK408" s="359">
        <f t="shared" si="1208"/>
        <v>0</v>
      </c>
      <c r="CL408" s="359">
        <f t="shared" si="1208"/>
        <v>0</v>
      </c>
      <c r="CM408" s="359">
        <f t="shared" si="1208"/>
        <v>0</v>
      </c>
      <c r="CN408" s="359">
        <f t="shared" si="1208"/>
        <v>0</v>
      </c>
      <c r="CO408" s="359">
        <f t="shared" si="1208"/>
        <v>0</v>
      </c>
      <c r="CP408" s="359">
        <f t="shared" si="1208"/>
        <v>0</v>
      </c>
      <c r="CQ408" s="359">
        <f t="shared" si="1208"/>
        <v>0</v>
      </c>
      <c r="CR408" s="359">
        <f t="shared" si="1208"/>
        <v>0</v>
      </c>
      <c r="CS408" s="359">
        <f t="shared" si="1208"/>
        <v>0</v>
      </c>
    </row>
    <row r="409" spans="1:97" s="367" customFormat="1" x14ac:dyDescent="0.35">
      <c r="A409" s="352">
        <f t="shared" ref="A409:C409" si="1209">A379</f>
        <v>0</v>
      </c>
      <c r="B409" s="352" t="str">
        <f t="shared" si="1209"/>
        <v>0 0</v>
      </c>
      <c r="C409" s="359">
        <f t="shared" si="1209"/>
        <v>0</v>
      </c>
      <c r="D409" s="359">
        <f ca="1">IFERROR('UA basår'!AD23+'UA basår'!AD53,0)</f>
        <v>0</v>
      </c>
      <c r="E409" s="359">
        <f t="shared" ref="E409:BP409" ca="1" si="1210">IF(E$297="beräknas ej",0,D409*IF(E$392&gt;$D$357,1,IF(E$392&lt;=$C$357,$C$356,$D$356))*IFERROR(INDEX($B$288:$E$294,MATCH($A409,$A$288:$A$294,0),MATCH(E$392,$B$286:$E$286,1)),0))</f>
        <v>0</v>
      </c>
      <c r="F409" s="359">
        <f t="shared" ca="1" si="1210"/>
        <v>0</v>
      </c>
      <c r="G409" s="359">
        <f t="shared" ca="1" si="1210"/>
        <v>0</v>
      </c>
      <c r="H409" s="359">
        <f t="shared" ca="1" si="1210"/>
        <v>0</v>
      </c>
      <c r="I409" s="359">
        <f t="shared" ca="1" si="1210"/>
        <v>0</v>
      </c>
      <c r="J409" s="359">
        <f t="shared" ca="1" si="1210"/>
        <v>0</v>
      </c>
      <c r="K409" s="359">
        <f t="shared" ca="1" si="1210"/>
        <v>0</v>
      </c>
      <c r="L409" s="359">
        <f t="shared" ca="1" si="1210"/>
        <v>0</v>
      </c>
      <c r="M409" s="359">
        <f t="shared" ca="1" si="1210"/>
        <v>0</v>
      </c>
      <c r="N409" s="359">
        <f t="shared" ca="1" si="1210"/>
        <v>0</v>
      </c>
      <c r="O409" s="359">
        <f t="shared" ca="1" si="1210"/>
        <v>0</v>
      </c>
      <c r="P409" s="359">
        <f t="shared" ca="1" si="1210"/>
        <v>0</v>
      </c>
      <c r="Q409" s="359">
        <f t="shared" ca="1" si="1210"/>
        <v>0</v>
      </c>
      <c r="R409" s="359">
        <f t="shared" ca="1" si="1210"/>
        <v>0</v>
      </c>
      <c r="S409" s="359">
        <f t="shared" ca="1" si="1210"/>
        <v>0</v>
      </c>
      <c r="T409" s="359">
        <f t="shared" ca="1" si="1210"/>
        <v>0</v>
      </c>
      <c r="U409" s="359">
        <f t="shared" ca="1" si="1210"/>
        <v>0</v>
      </c>
      <c r="V409" s="359">
        <f t="shared" ca="1" si="1210"/>
        <v>0</v>
      </c>
      <c r="W409" s="359">
        <f t="shared" ca="1" si="1210"/>
        <v>0</v>
      </c>
      <c r="X409" s="359">
        <f t="shared" ca="1" si="1210"/>
        <v>0</v>
      </c>
      <c r="Y409" s="359">
        <f t="shared" ca="1" si="1210"/>
        <v>0</v>
      </c>
      <c r="Z409" s="359">
        <f t="shared" ca="1" si="1210"/>
        <v>0</v>
      </c>
      <c r="AA409" s="359">
        <f t="shared" ca="1" si="1210"/>
        <v>0</v>
      </c>
      <c r="AB409" s="359">
        <f t="shared" ca="1" si="1210"/>
        <v>0</v>
      </c>
      <c r="AC409" s="359">
        <f t="shared" ca="1" si="1210"/>
        <v>0</v>
      </c>
      <c r="AD409" s="359">
        <f t="shared" ca="1" si="1210"/>
        <v>0</v>
      </c>
      <c r="AE409" s="359">
        <f t="shared" ca="1" si="1210"/>
        <v>0</v>
      </c>
      <c r="AF409" s="359">
        <f t="shared" ca="1" si="1210"/>
        <v>0</v>
      </c>
      <c r="AG409" s="359">
        <f t="shared" ca="1" si="1210"/>
        <v>0</v>
      </c>
      <c r="AH409" s="359">
        <f t="shared" ca="1" si="1210"/>
        <v>0</v>
      </c>
      <c r="AI409" s="359">
        <f t="shared" ca="1" si="1210"/>
        <v>0</v>
      </c>
      <c r="AJ409" s="359">
        <f t="shared" ca="1" si="1210"/>
        <v>0</v>
      </c>
      <c r="AK409" s="359">
        <f t="shared" ca="1" si="1210"/>
        <v>0</v>
      </c>
      <c r="AL409" s="359">
        <f t="shared" ca="1" si="1210"/>
        <v>0</v>
      </c>
      <c r="AM409" s="359">
        <f t="shared" ca="1" si="1210"/>
        <v>0</v>
      </c>
      <c r="AN409" s="359">
        <f t="shared" ca="1" si="1210"/>
        <v>0</v>
      </c>
      <c r="AO409" s="359">
        <f t="shared" ca="1" si="1210"/>
        <v>0</v>
      </c>
      <c r="AP409" s="359">
        <f t="shared" ca="1" si="1210"/>
        <v>0</v>
      </c>
      <c r="AQ409" s="359">
        <f t="shared" ca="1" si="1210"/>
        <v>0</v>
      </c>
      <c r="AR409" s="359">
        <f t="shared" ca="1" si="1210"/>
        <v>0</v>
      </c>
      <c r="AS409" s="359">
        <f t="shared" ca="1" si="1210"/>
        <v>0</v>
      </c>
      <c r="AT409" s="359">
        <f t="shared" ca="1" si="1210"/>
        <v>0</v>
      </c>
      <c r="AU409" s="359">
        <f t="shared" ca="1" si="1210"/>
        <v>0</v>
      </c>
      <c r="AV409" s="359">
        <f t="shared" ca="1" si="1210"/>
        <v>0</v>
      </c>
      <c r="AW409" s="359">
        <f t="shared" ca="1" si="1210"/>
        <v>0</v>
      </c>
      <c r="AX409" s="359">
        <f t="shared" ca="1" si="1210"/>
        <v>0</v>
      </c>
      <c r="AY409" s="359">
        <f t="shared" ca="1" si="1210"/>
        <v>0</v>
      </c>
      <c r="AZ409" s="359">
        <f t="shared" ca="1" si="1210"/>
        <v>0</v>
      </c>
      <c r="BA409" s="359">
        <f t="shared" ca="1" si="1210"/>
        <v>0</v>
      </c>
      <c r="BB409" s="359">
        <f t="shared" ca="1" si="1210"/>
        <v>0</v>
      </c>
      <c r="BC409" s="359">
        <f t="shared" ca="1" si="1210"/>
        <v>0</v>
      </c>
      <c r="BD409" s="359">
        <f t="shared" ca="1" si="1210"/>
        <v>0</v>
      </c>
      <c r="BE409" s="359">
        <f t="shared" ca="1" si="1210"/>
        <v>0</v>
      </c>
      <c r="BF409" s="359">
        <f t="shared" ca="1" si="1210"/>
        <v>0</v>
      </c>
      <c r="BG409" s="359">
        <f t="shared" ca="1" si="1210"/>
        <v>0</v>
      </c>
      <c r="BH409" s="359">
        <f t="shared" ca="1" si="1210"/>
        <v>0</v>
      </c>
      <c r="BI409" s="359">
        <f t="shared" ca="1" si="1210"/>
        <v>0</v>
      </c>
      <c r="BJ409" s="359">
        <f t="shared" ca="1" si="1210"/>
        <v>0</v>
      </c>
      <c r="BK409" s="359">
        <f t="shared" ca="1" si="1210"/>
        <v>0</v>
      </c>
      <c r="BL409" s="359">
        <f t="shared" ca="1" si="1210"/>
        <v>0</v>
      </c>
      <c r="BM409" s="359">
        <f t="shared" ca="1" si="1210"/>
        <v>0</v>
      </c>
      <c r="BN409" s="359">
        <f t="shared" ca="1" si="1210"/>
        <v>0</v>
      </c>
      <c r="BO409" s="359">
        <f t="shared" ca="1" si="1210"/>
        <v>0</v>
      </c>
      <c r="BP409" s="359">
        <f t="shared" ca="1" si="1210"/>
        <v>0</v>
      </c>
      <c r="BQ409" s="359">
        <f t="shared" ref="BQ409:CS409" ca="1" si="1211">IF(BQ$297="beräknas ej",0,BP409*IF(BQ$392&gt;$D$357,1,IF(BQ$392&lt;=$C$357,$C$356,$D$356))*IFERROR(INDEX($B$288:$E$294,MATCH($A409,$A$288:$A$294,0),MATCH(BQ$392,$B$286:$E$286,1)),0))</f>
        <v>0</v>
      </c>
      <c r="BR409" s="359">
        <f t="shared" ca="1" si="1211"/>
        <v>0</v>
      </c>
      <c r="BS409" s="359">
        <f t="shared" ca="1" si="1211"/>
        <v>0</v>
      </c>
      <c r="BT409" s="359">
        <f t="shared" ca="1" si="1211"/>
        <v>0</v>
      </c>
      <c r="BU409" s="359">
        <f t="shared" si="1211"/>
        <v>0</v>
      </c>
      <c r="BV409" s="359">
        <f t="shared" si="1211"/>
        <v>0</v>
      </c>
      <c r="BW409" s="359">
        <f t="shared" si="1211"/>
        <v>0</v>
      </c>
      <c r="BX409" s="359">
        <f t="shared" si="1211"/>
        <v>0</v>
      </c>
      <c r="BY409" s="359">
        <f t="shared" si="1211"/>
        <v>0</v>
      </c>
      <c r="BZ409" s="359">
        <f t="shared" si="1211"/>
        <v>0</v>
      </c>
      <c r="CA409" s="359">
        <f t="shared" si="1211"/>
        <v>0</v>
      </c>
      <c r="CB409" s="359">
        <f t="shared" si="1211"/>
        <v>0</v>
      </c>
      <c r="CC409" s="359">
        <f t="shared" si="1211"/>
        <v>0</v>
      </c>
      <c r="CD409" s="359">
        <f t="shared" si="1211"/>
        <v>0</v>
      </c>
      <c r="CE409" s="359">
        <f t="shared" si="1211"/>
        <v>0</v>
      </c>
      <c r="CF409" s="359">
        <f t="shared" si="1211"/>
        <v>0</v>
      </c>
      <c r="CG409" s="359">
        <f t="shared" si="1211"/>
        <v>0</v>
      </c>
      <c r="CH409" s="359">
        <f t="shared" si="1211"/>
        <v>0</v>
      </c>
      <c r="CI409" s="359">
        <f t="shared" si="1211"/>
        <v>0</v>
      </c>
      <c r="CJ409" s="359">
        <f t="shared" si="1211"/>
        <v>0</v>
      </c>
      <c r="CK409" s="359">
        <f t="shared" si="1211"/>
        <v>0</v>
      </c>
      <c r="CL409" s="359">
        <f t="shared" si="1211"/>
        <v>0</v>
      </c>
      <c r="CM409" s="359">
        <f t="shared" si="1211"/>
        <v>0</v>
      </c>
      <c r="CN409" s="359">
        <f t="shared" si="1211"/>
        <v>0</v>
      </c>
      <c r="CO409" s="359">
        <f t="shared" si="1211"/>
        <v>0</v>
      </c>
      <c r="CP409" s="359">
        <f t="shared" si="1211"/>
        <v>0</v>
      </c>
      <c r="CQ409" s="359">
        <f t="shared" si="1211"/>
        <v>0</v>
      </c>
      <c r="CR409" s="359">
        <f t="shared" si="1211"/>
        <v>0</v>
      </c>
      <c r="CS409" s="359">
        <f t="shared" si="1211"/>
        <v>0</v>
      </c>
    </row>
    <row r="410" spans="1:97" s="367" customFormat="1" x14ac:dyDescent="0.35">
      <c r="A410" s="352">
        <f t="shared" ref="A410:C410" si="1212">A380</f>
        <v>0</v>
      </c>
      <c r="B410" s="352" t="str">
        <f t="shared" si="1212"/>
        <v>0 0</v>
      </c>
      <c r="C410" s="359">
        <f t="shared" si="1212"/>
        <v>0</v>
      </c>
      <c r="D410" s="359">
        <f ca="1">IFERROR('UA basår'!AD24+'UA basår'!AD54,0)</f>
        <v>0</v>
      </c>
      <c r="E410" s="359">
        <f t="shared" ref="E410:BP410" ca="1" si="1213">IF(E$297="beräknas ej",0,D410*IF(E$392&gt;$D$357,1,IF(E$392&lt;=$C$357,$C$356,$D$356))*IFERROR(INDEX($B$288:$E$294,MATCH($A410,$A$288:$A$294,0),MATCH(E$392,$B$286:$E$286,1)),0))</f>
        <v>0</v>
      </c>
      <c r="F410" s="359">
        <f t="shared" ca="1" si="1213"/>
        <v>0</v>
      </c>
      <c r="G410" s="359">
        <f t="shared" ca="1" si="1213"/>
        <v>0</v>
      </c>
      <c r="H410" s="359">
        <f t="shared" ca="1" si="1213"/>
        <v>0</v>
      </c>
      <c r="I410" s="359">
        <f t="shared" ca="1" si="1213"/>
        <v>0</v>
      </c>
      <c r="J410" s="359">
        <f t="shared" ca="1" si="1213"/>
        <v>0</v>
      </c>
      <c r="K410" s="359">
        <f t="shared" ca="1" si="1213"/>
        <v>0</v>
      </c>
      <c r="L410" s="359">
        <f t="shared" ca="1" si="1213"/>
        <v>0</v>
      </c>
      <c r="M410" s="359">
        <f t="shared" ca="1" si="1213"/>
        <v>0</v>
      </c>
      <c r="N410" s="359">
        <f t="shared" ca="1" si="1213"/>
        <v>0</v>
      </c>
      <c r="O410" s="359">
        <f t="shared" ca="1" si="1213"/>
        <v>0</v>
      </c>
      <c r="P410" s="359">
        <f t="shared" ca="1" si="1213"/>
        <v>0</v>
      </c>
      <c r="Q410" s="359">
        <f t="shared" ca="1" si="1213"/>
        <v>0</v>
      </c>
      <c r="R410" s="359">
        <f t="shared" ca="1" si="1213"/>
        <v>0</v>
      </c>
      <c r="S410" s="359">
        <f t="shared" ca="1" si="1213"/>
        <v>0</v>
      </c>
      <c r="T410" s="359">
        <f t="shared" ca="1" si="1213"/>
        <v>0</v>
      </c>
      <c r="U410" s="359">
        <f t="shared" ca="1" si="1213"/>
        <v>0</v>
      </c>
      <c r="V410" s="359">
        <f t="shared" ca="1" si="1213"/>
        <v>0</v>
      </c>
      <c r="W410" s="359">
        <f t="shared" ca="1" si="1213"/>
        <v>0</v>
      </c>
      <c r="X410" s="359">
        <f t="shared" ca="1" si="1213"/>
        <v>0</v>
      </c>
      <c r="Y410" s="359">
        <f t="shared" ca="1" si="1213"/>
        <v>0</v>
      </c>
      <c r="Z410" s="359">
        <f t="shared" ca="1" si="1213"/>
        <v>0</v>
      </c>
      <c r="AA410" s="359">
        <f t="shared" ca="1" si="1213"/>
        <v>0</v>
      </c>
      <c r="AB410" s="359">
        <f t="shared" ca="1" si="1213"/>
        <v>0</v>
      </c>
      <c r="AC410" s="359">
        <f t="shared" ca="1" si="1213"/>
        <v>0</v>
      </c>
      <c r="AD410" s="359">
        <f t="shared" ca="1" si="1213"/>
        <v>0</v>
      </c>
      <c r="AE410" s="359">
        <f t="shared" ca="1" si="1213"/>
        <v>0</v>
      </c>
      <c r="AF410" s="359">
        <f t="shared" ca="1" si="1213"/>
        <v>0</v>
      </c>
      <c r="AG410" s="359">
        <f t="shared" ca="1" si="1213"/>
        <v>0</v>
      </c>
      <c r="AH410" s="359">
        <f t="shared" ca="1" si="1213"/>
        <v>0</v>
      </c>
      <c r="AI410" s="359">
        <f t="shared" ca="1" si="1213"/>
        <v>0</v>
      </c>
      <c r="AJ410" s="359">
        <f t="shared" ca="1" si="1213"/>
        <v>0</v>
      </c>
      <c r="AK410" s="359">
        <f t="shared" ca="1" si="1213"/>
        <v>0</v>
      </c>
      <c r="AL410" s="359">
        <f t="shared" ca="1" si="1213"/>
        <v>0</v>
      </c>
      <c r="AM410" s="359">
        <f t="shared" ca="1" si="1213"/>
        <v>0</v>
      </c>
      <c r="AN410" s="359">
        <f t="shared" ca="1" si="1213"/>
        <v>0</v>
      </c>
      <c r="AO410" s="359">
        <f t="shared" ca="1" si="1213"/>
        <v>0</v>
      </c>
      <c r="AP410" s="359">
        <f t="shared" ca="1" si="1213"/>
        <v>0</v>
      </c>
      <c r="AQ410" s="359">
        <f t="shared" ca="1" si="1213"/>
        <v>0</v>
      </c>
      <c r="AR410" s="359">
        <f t="shared" ca="1" si="1213"/>
        <v>0</v>
      </c>
      <c r="AS410" s="359">
        <f t="shared" ca="1" si="1213"/>
        <v>0</v>
      </c>
      <c r="AT410" s="359">
        <f t="shared" ca="1" si="1213"/>
        <v>0</v>
      </c>
      <c r="AU410" s="359">
        <f t="shared" ca="1" si="1213"/>
        <v>0</v>
      </c>
      <c r="AV410" s="359">
        <f t="shared" ca="1" si="1213"/>
        <v>0</v>
      </c>
      <c r="AW410" s="359">
        <f t="shared" ca="1" si="1213"/>
        <v>0</v>
      </c>
      <c r="AX410" s="359">
        <f t="shared" ca="1" si="1213"/>
        <v>0</v>
      </c>
      <c r="AY410" s="359">
        <f t="shared" ca="1" si="1213"/>
        <v>0</v>
      </c>
      <c r="AZ410" s="359">
        <f t="shared" ca="1" si="1213"/>
        <v>0</v>
      </c>
      <c r="BA410" s="359">
        <f t="shared" ca="1" si="1213"/>
        <v>0</v>
      </c>
      <c r="BB410" s="359">
        <f t="shared" ca="1" si="1213"/>
        <v>0</v>
      </c>
      <c r="BC410" s="359">
        <f t="shared" ca="1" si="1213"/>
        <v>0</v>
      </c>
      <c r="BD410" s="359">
        <f t="shared" ca="1" si="1213"/>
        <v>0</v>
      </c>
      <c r="BE410" s="359">
        <f t="shared" ca="1" si="1213"/>
        <v>0</v>
      </c>
      <c r="BF410" s="359">
        <f t="shared" ca="1" si="1213"/>
        <v>0</v>
      </c>
      <c r="BG410" s="359">
        <f t="shared" ca="1" si="1213"/>
        <v>0</v>
      </c>
      <c r="BH410" s="359">
        <f t="shared" ca="1" si="1213"/>
        <v>0</v>
      </c>
      <c r="BI410" s="359">
        <f t="shared" ca="1" si="1213"/>
        <v>0</v>
      </c>
      <c r="BJ410" s="359">
        <f t="shared" ca="1" si="1213"/>
        <v>0</v>
      </c>
      <c r="BK410" s="359">
        <f t="shared" ca="1" si="1213"/>
        <v>0</v>
      </c>
      <c r="BL410" s="359">
        <f t="shared" ca="1" si="1213"/>
        <v>0</v>
      </c>
      <c r="BM410" s="359">
        <f t="shared" ca="1" si="1213"/>
        <v>0</v>
      </c>
      <c r="BN410" s="359">
        <f t="shared" ca="1" si="1213"/>
        <v>0</v>
      </c>
      <c r="BO410" s="359">
        <f t="shared" ca="1" si="1213"/>
        <v>0</v>
      </c>
      <c r="BP410" s="359">
        <f t="shared" ca="1" si="1213"/>
        <v>0</v>
      </c>
      <c r="BQ410" s="359">
        <f t="shared" ref="BQ410:CS410" ca="1" si="1214">IF(BQ$297="beräknas ej",0,BP410*IF(BQ$392&gt;$D$357,1,IF(BQ$392&lt;=$C$357,$C$356,$D$356))*IFERROR(INDEX($B$288:$E$294,MATCH($A410,$A$288:$A$294,0),MATCH(BQ$392,$B$286:$E$286,1)),0))</f>
        <v>0</v>
      </c>
      <c r="BR410" s="359">
        <f t="shared" ca="1" si="1214"/>
        <v>0</v>
      </c>
      <c r="BS410" s="359">
        <f t="shared" ca="1" si="1214"/>
        <v>0</v>
      </c>
      <c r="BT410" s="359">
        <f t="shared" ca="1" si="1214"/>
        <v>0</v>
      </c>
      <c r="BU410" s="359">
        <f t="shared" si="1214"/>
        <v>0</v>
      </c>
      <c r="BV410" s="359">
        <f t="shared" si="1214"/>
        <v>0</v>
      </c>
      <c r="BW410" s="359">
        <f t="shared" si="1214"/>
        <v>0</v>
      </c>
      <c r="BX410" s="359">
        <f t="shared" si="1214"/>
        <v>0</v>
      </c>
      <c r="BY410" s="359">
        <f t="shared" si="1214"/>
        <v>0</v>
      </c>
      <c r="BZ410" s="359">
        <f t="shared" si="1214"/>
        <v>0</v>
      </c>
      <c r="CA410" s="359">
        <f t="shared" si="1214"/>
        <v>0</v>
      </c>
      <c r="CB410" s="359">
        <f t="shared" si="1214"/>
        <v>0</v>
      </c>
      <c r="CC410" s="359">
        <f t="shared" si="1214"/>
        <v>0</v>
      </c>
      <c r="CD410" s="359">
        <f t="shared" si="1214"/>
        <v>0</v>
      </c>
      <c r="CE410" s="359">
        <f t="shared" si="1214"/>
        <v>0</v>
      </c>
      <c r="CF410" s="359">
        <f t="shared" si="1214"/>
        <v>0</v>
      </c>
      <c r="CG410" s="359">
        <f t="shared" si="1214"/>
        <v>0</v>
      </c>
      <c r="CH410" s="359">
        <f t="shared" si="1214"/>
        <v>0</v>
      </c>
      <c r="CI410" s="359">
        <f t="shared" si="1214"/>
        <v>0</v>
      </c>
      <c r="CJ410" s="359">
        <f t="shared" si="1214"/>
        <v>0</v>
      </c>
      <c r="CK410" s="359">
        <f t="shared" si="1214"/>
        <v>0</v>
      </c>
      <c r="CL410" s="359">
        <f t="shared" si="1214"/>
        <v>0</v>
      </c>
      <c r="CM410" s="359">
        <f t="shared" si="1214"/>
        <v>0</v>
      </c>
      <c r="CN410" s="359">
        <f t="shared" si="1214"/>
        <v>0</v>
      </c>
      <c r="CO410" s="359">
        <f t="shared" si="1214"/>
        <v>0</v>
      </c>
      <c r="CP410" s="359">
        <f t="shared" si="1214"/>
        <v>0</v>
      </c>
      <c r="CQ410" s="359">
        <f t="shared" si="1214"/>
        <v>0</v>
      </c>
      <c r="CR410" s="359">
        <f t="shared" si="1214"/>
        <v>0</v>
      </c>
      <c r="CS410" s="359">
        <f t="shared" si="1214"/>
        <v>0</v>
      </c>
    </row>
    <row r="411" spans="1:97" s="367" customFormat="1" x14ac:dyDescent="0.35">
      <c r="A411" s="352">
        <f t="shared" ref="A411:C411" si="1215">A381</f>
        <v>0</v>
      </c>
      <c r="B411" s="352" t="str">
        <f t="shared" si="1215"/>
        <v>0 0</v>
      </c>
      <c r="C411" s="359">
        <f t="shared" si="1215"/>
        <v>0</v>
      </c>
      <c r="D411" s="359">
        <f ca="1">IFERROR('UA basår'!AD25+'UA basår'!AD55,0)</f>
        <v>0</v>
      </c>
      <c r="E411" s="359">
        <f t="shared" ref="E411:BP411" ca="1" si="1216">IF(E$297="beräknas ej",0,D411*IF(E$392&gt;$D$357,1,IF(E$392&lt;=$C$357,$C$356,$D$356))*IFERROR(INDEX($B$288:$E$294,MATCH($A411,$A$288:$A$294,0),MATCH(E$392,$B$286:$E$286,1)),0))</f>
        <v>0</v>
      </c>
      <c r="F411" s="359">
        <f t="shared" ca="1" si="1216"/>
        <v>0</v>
      </c>
      <c r="G411" s="359">
        <f t="shared" ca="1" si="1216"/>
        <v>0</v>
      </c>
      <c r="H411" s="359">
        <f t="shared" ca="1" si="1216"/>
        <v>0</v>
      </c>
      <c r="I411" s="359">
        <f t="shared" ca="1" si="1216"/>
        <v>0</v>
      </c>
      <c r="J411" s="359">
        <f t="shared" ca="1" si="1216"/>
        <v>0</v>
      </c>
      <c r="K411" s="359">
        <f t="shared" ca="1" si="1216"/>
        <v>0</v>
      </c>
      <c r="L411" s="359">
        <f t="shared" ca="1" si="1216"/>
        <v>0</v>
      </c>
      <c r="M411" s="359">
        <f t="shared" ca="1" si="1216"/>
        <v>0</v>
      </c>
      <c r="N411" s="359">
        <f t="shared" ca="1" si="1216"/>
        <v>0</v>
      </c>
      <c r="O411" s="359">
        <f t="shared" ca="1" si="1216"/>
        <v>0</v>
      </c>
      <c r="P411" s="359">
        <f t="shared" ca="1" si="1216"/>
        <v>0</v>
      </c>
      <c r="Q411" s="359">
        <f t="shared" ca="1" si="1216"/>
        <v>0</v>
      </c>
      <c r="R411" s="359">
        <f t="shared" ca="1" si="1216"/>
        <v>0</v>
      </c>
      <c r="S411" s="359">
        <f t="shared" ca="1" si="1216"/>
        <v>0</v>
      </c>
      <c r="T411" s="359">
        <f t="shared" ca="1" si="1216"/>
        <v>0</v>
      </c>
      <c r="U411" s="359">
        <f t="shared" ca="1" si="1216"/>
        <v>0</v>
      </c>
      <c r="V411" s="359">
        <f t="shared" ca="1" si="1216"/>
        <v>0</v>
      </c>
      <c r="W411" s="359">
        <f t="shared" ca="1" si="1216"/>
        <v>0</v>
      </c>
      <c r="X411" s="359">
        <f t="shared" ca="1" si="1216"/>
        <v>0</v>
      </c>
      <c r="Y411" s="359">
        <f t="shared" ca="1" si="1216"/>
        <v>0</v>
      </c>
      <c r="Z411" s="359">
        <f t="shared" ca="1" si="1216"/>
        <v>0</v>
      </c>
      <c r="AA411" s="359">
        <f t="shared" ca="1" si="1216"/>
        <v>0</v>
      </c>
      <c r="AB411" s="359">
        <f t="shared" ca="1" si="1216"/>
        <v>0</v>
      </c>
      <c r="AC411" s="359">
        <f t="shared" ca="1" si="1216"/>
        <v>0</v>
      </c>
      <c r="AD411" s="359">
        <f t="shared" ca="1" si="1216"/>
        <v>0</v>
      </c>
      <c r="AE411" s="359">
        <f t="shared" ca="1" si="1216"/>
        <v>0</v>
      </c>
      <c r="AF411" s="359">
        <f t="shared" ca="1" si="1216"/>
        <v>0</v>
      </c>
      <c r="AG411" s="359">
        <f t="shared" ca="1" si="1216"/>
        <v>0</v>
      </c>
      <c r="AH411" s="359">
        <f t="shared" ca="1" si="1216"/>
        <v>0</v>
      </c>
      <c r="AI411" s="359">
        <f t="shared" ca="1" si="1216"/>
        <v>0</v>
      </c>
      <c r="AJ411" s="359">
        <f t="shared" ca="1" si="1216"/>
        <v>0</v>
      </c>
      <c r="AK411" s="359">
        <f t="shared" ca="1" si="1216"/>
        <v>0</v>
      </c>
      <c r="AL411" s="359">
        <f t="shared" ca="1" si="1216"/>
        <v>0</v>
      </c>
      <c r="AM411" s="359">
        <f t="shared" ca="1" si="1216"/>
        <v>0</v>
      </c>
      <c r="AN411" s="359">
        <f t="shared" ca="1" si="1216"/>
        <v>0</v>
      </c>
      <c r="AO411" s="359">
        <f t="shared" ca="1" si="1216"/>
        <v>0</v>
      </c>
      <c r="AP411" s="359">
        <f t="shared" ca="1" si="1216"/>
        <v>0</v>
      </c>
      <c r="AQ411" s="359">
        <f t="shared" ca="1" si="1216"/>
        <v>0</v>
      </c>
      <c r="AR411" s="359">
        <f t="shared" ca="1" si="1216"/>
        <v>0</v>
      </c>
      <c r="AS411" s="359">
        <f t="shared" ca="1" si="1216"/>
        <v>0</v>
      </c>
      <c r="AT411" s="359">
        <f t="shared" ca="1" si="1216"/>
        <v>0</v>
      </c>
      <c r="AU411" s="359">
        <f t="shared" ca="1" si="1216"/>
        <v>0</v>
      </c>
      <c r="AV411" s="359">
        <f t="shared" ca="1" si="1216"/>
        <v>0</v>
      </c>
      <c r="AW411" s="359">
        <f t="shared" ca="1" si="1216"/>
        <v>0</v>
      </c>
      <c r="AX411" s="359">
        <f t="shared" ca="1" si="1216"/>
        <v>0</v>
      </c>
      <c r="AY411" s="359">
        <f t="shared" ca="1" si="1216"/>
        <v>0</v>
      </c>
      <c r="AZ411" s="359">
        <f t="shared" ca="1" si="1216"/>
        <v>0</v>
      </c>
      <c r="BA411" s="359">
        <f t="shared" ca="1" si="1216"/>
        <v>0</v>
      </c>
      <c r="BB411" s="359">
        <f t="shared" ca="1" si="1216"/>
        <v>0</v>
      </c>
      <c r="BC411" s="359">
        <f t="shared" ca="1" si="1216"/>
        <v>0</v>
      </c>
      <c r="BD411" s="359">
        <f t="shared" ca="1" si="1216"/>
        <v>0</v>
      </c>
      <c r="BE411" s="359">
        <f t="shared" ca="1" si="1216"/>
        <v>0</v>
      </c>
      <c r="BF411" s="359">
        <f t="shared" ca="1" si="1216"/>
        <v>0</v>
      </c>
      <c r="BG411" s="359">
        <f t="shared" ca="1" si="1216"/>
        <v>0</v>
      </c>
      <c r="BH411" s="359">
        <f t="shared" ca="1" si="1216"/>
        <v>0</v>
      </c>
      <c r="BI411" s="359">
        <f t="shared" ca="1" si="1216"/>
        <v>0</v>
      </c>
      <c r="BJ411" s="359">
        <f t="shared" ca="1" si="1216"/>
        <v>0</v>
      </c>
      <c r="BK411" s="359">
        <f t="shared" ca="1" si="1216"/>
        <v>0</v>
      </c>
      <c r="BL411" s="359">
        <f t="shared" ca="1" si="1216"/>
        <v>0</v>
      </c>
      <c r="BM411" s="359">
        <f t="shared" ca="1" si="1216"/>
        <v>0</v>
      </c>
      <c r="BN411" s="359">
        <f t="shared" ca="1" si="1216"/>
        <v>0</v>
      </c>
      <c r="BO411" s="359">
        <f t="shared" ca="1" si="1216"/>
        <v>0</v>
      </c>
      <c r="BP411" s="359">
        <f t="shared" ca="1" si="1216"/>
        <v>0</v>
      </c>
      <c r="BQ411" s="359">
        <f t="shared" ref="BQ411:CS411" ca="1" si="1217">IF(BQ$297="beräknas ej",0,BP411*IF(BQ$392&gt;$D$357,1,IF(BQ$392&lt;=$C$357,$C$356,$D$356))*IFERROR(INDEX($B$288:$E$294,MATCH($A411,$A$288:$A$294,0),MATCH(BQ$392,$B$286:$E$286,1)),0))</f>
        <v>0</v>
      </c>
      <c r="BR411" s="359">
        <f t="shared" ca="1" si="1217"/>
        <v>0</v>
      </c>
      <c r="BS411" s="359">
        <f t="shared" ca="1" si="1217"/>
        <v>0</v>
      </c>
      <c r="BT411" s="359">
        <f t="shared" ca="1" si="1217"/>
        <v>0</v>
      </c>
      <c r="BU411" s="359">
        <f t="shared" si="1217"/>
        <v>0</v>
      </c>
      <c r="BV411" s="359">
        <f t="shared" si="1217"/>
        <v>0</v>
      </c>
      <c r="BW411" s="359">
        <f t="shared" si="1217"/>
        <v>0</v>
      </c>
      <c r="BX411" s="359">
        <f t="shared" si="1217"/>
        <v>0</v>
      </c>
      <c r="BY411" s="359">
        <f t="shared" si="1217"/>
        <v>0</v>
      </c>
      <c r="BZ411" s="359">
        <f t="shared" si="1217"/>
        <v>0</v>
      </c>
      <c r="CA411" s="359">
        <f t="shared" si="1217"/>
        <v>0</v>
      </c>
      <c r="CB411" s="359">
        <f t="shared" si="1217"/>
        <v>0</v>
      </c>
      <c r="CC411" s="359">
        <f t="shared" si="1217"/>
        <v>0</v>
      </c>
      <c r="CD411" s="359">
        <f t="shared" si="1217"/>
        <v>0</v>
      </c>
      <c r="CE411" s="359">
        <f t="shared" si="1217"/>
        <v>0</v>
      </c>
      <c r="CF411" s="359">
        <f t="shared" si="1217"/>
        <v>0</v>
      </c>
      <c r="CG411" s="359">
        <f t="shared" si="1217"/>
        <v>0</v>
      </c>
      <c r="CH411" s="359">
        <f t="shared" si="1217"/>
        <v>0</v>
      </c>
      <c r="CI411" s="359">
        <f t="shared" si="1217"/>
        <v>0</v>
      </c>
      <c r="CJ411" s="359">
        <f t="shared" si="1217"/>
        <v>0</v>
      </c>
      <c r="CK411" s="359">
        <f t="shared" si="1217"/>
        <v>0</v>
      </c>
      <c r="CL411" s="359">
        <f t="shared" si="1217"/>
        <v>0</v>
      </c>
      <c r="CM411" s="359">
        <f t="shared" si="1217"/>
        <v>0</v>
      </c>
      <c r="CN411" s="359">
        <f t="shared" si="1217"/>
        <v>0</v>
      </c>
      <c r="CO411" s="359">
        <f t="shared" si="1217"/>
        <v>0</v>
      </c>
      <c r="CP411" s="359">
        <f t="shared" si="1217"/>
        <v>0</v>
      </c>
      <c r="CQ411" s="359">
        <f t="shared" si="1217"/>
        <v>0</v>
      </c>
      <c r="CR411" s="359">
        <f t="shared" si="1217"/>
        <v>0</v>
      </c>
      <c r="CS411" s="359">
        <f t="shared" si="1217"/>
        <v>0</v>
      </c>
    </row>
    <row r="412" spans="1:97" s="367" customFormat="1" x14ac:dyDescent="0.35">
      <c r="A412" s="352">
        <f t="shared" ref="A412:C412" si="1218">A382</f>
        <v>0</v>
      </c>
      <c r="B412" s="352" t="str">
        <f t="shared" si="1218"/>
        <v>0 0</v>
      </c>
      <c r="C412" s="359">
        <f t="shared" si="1218"/>
        <v>0</v>
      </c>
      <c r="D412" s="359">
        <f ca="1">IFERROR('UA basår'!AD26+'UA basår'!AD56,0)</f>
        <v>0</v>
      </c>
      <c r="E412" s="359">
        <f t="shared" ref="E412:BP412" ca="1" si="1219">IF(E$297="beräknas ej",0,D412*IF(E$392&gt;$D$357,1,IF(E$392&lt;=$C$357,$C$356,$D$356))*IFERROR(INDEX($B$288:$E$294,MATCH($A412,$A$288:$A$294,0),MATCH(E$392,$B$286:$E$286,1)),0))</f>
        <v>0</v>
      </c>
      <c r="F412" s="359">
        <f t="shared" ca="1" si="1219"/>
        <v>0</v>
      </c>
      <c r="G412" s="359">
        <f t="shared" ca="1" si="1219"/>
        <v>0</v>
      </c>
      <c r="H412" s="359">
        <f t="shared" ca="1" si="1219"/>
        <v>0</v>
      </c>
      <c r="I412" s="359">
        <f t="shared" ca="1" si="1219"/>
        <v>0</v>
      </c>
      <c r="J412" s="359">
        <f t="shared" ca="1" si="1219"/>
        <v>0</v>
      </c>
      <c r="K412" s="359">
        <f t="shared" ca="1" si="1219"/>
        <v>0</v>
      </c>
      <c r="L412" s="359">
        <f t="shared" ca="1" si="1219"/>
        <v>0</v>
      </c>
      <c r="M412" s="359">
        <f t="shared" ca="1" si="1219"/>
        <v>0</v>
      </c>
      <c r="N412" s="359">
        <f t="shared" ca="1" si="1219"/>
        <v>0</v>
      </c>
      <c r="O412" s="359">
        <f t="shared" ca="1" si="1219"/>
        <v>0</v>
      </c>
      <c r="P412" s="359">
        <f t="shared" ca="1" si="1219"/>
        <v>0</v>
      </c>
      <c r="Q412" s="359">
        <f t="shared" ca="1" si="1219"/>
        <v>0</v>
      </c>
      <c r="R412" s="359">
        <f t="shared" ca="1" si="1219"/>
        <v>0</v>
      </c>
      <c r="S412" s="359">
        <f t="shared" ca="1" si="1219"/>
        <v>0</v>
      </c>
      <c r="T412" s="359">
        <f t="shared" ca="1" si="1219"/>
        <v>0</v>
      </c>
      <c r="U412" s="359">
        <f t="shared" ca="1" si="1219"/>
        <v>0</v>
      </c>
      <c r="V412" s="359">
        <f t="shared" ca="1" si="1219"/>
        <v>0</v>
      </c>
      <c r="W412" s="359">
        <f t="shared" ca="1" si="1219"/>
        <v>0</v>
      </c>
      <c r="X412" s="359">
        <f t="shared" ca="1" si="1219"/>
        <v>0</v>
      </c>
      <c r="Y412" s="359">
        <f t="shared" ca="1" si="1219"/>
        <v>0</v>
      </c>
      <c r="Z412" s="359">
        <f t="shared" ca="1" si="1219"/>
        <v>0</v>
      </c>
      <c r="AA412" s="359">
        <f t="shared" ca="1" si="1219"/>
        <v>0</v>
      </c>
      <c r="AB412" s="359">
        <f t="shared" ca="1" si="1219"/>
        <v>0</v>
      </c>
      <c r="AC412" s="359">
        <f t="shared" ca="1" si="1219"/>
        <v>0</v>
      </c>
      <c r="AD412" s="359">
        <f t="shared" ca="1" si="1219"/>
        <v>0</v>
      </c>
      <c r="AE412" s="359">
        <f t="shared" ca="1" si="1219"/>
        <v>0</v>
      </c>
      <c r="AF412" s="359">
        <f t="shared" ca="1" si="1219"/>
        <v>0</v>
      </c>
      <c r="AG412" s="359">
        <f t="shared" ca="1" si="1219"/>
        <v>0</v>
      </c>
      <c r="AH412" s="359">
        <f t="shared" ca="1" si="1219"/>
        <v>0</v>
      </c>
      <c r="AI412" s="359">
        <f t="shared" ca="1" si="1219"/>
        <v>0</v>
      </c>
      <c r="AJ412" s="359">
        <f t="shared" ca="1" si="1219"/>
        <v>0</v>
      </c>
      <c r="AK412" s="359">
        <f t="shared" ca="1" si="1219"/>
        <v>0</v>
      </c>
      <c r="AL412" s="359">
        <f t="shared" ca="1" si="1219"/>
        <v>0</v>
      </c>
      <c r="AM412" s="359">
        <f t="shared" ca="1" si="1219"/>
        <v>0</v>
      </c>
      <c r="AN412" s="359">
        <f t="shared" ca="1" si="1219"/>
        <v>0</v>
      </c>
      <c r="AO412" s="359">
        <f t="shared" ca="1" si="1219"/>
        <v>0</v>
      </c>
      <c r="AP412" s="359">
        <f t="shared" ca="1" si="1219"/>
        <v>0</v>
      </c>
      <c r="AQ412" s="359">
        <f t="shared" ca="1" si="1219"/>
        <v>0</v>
      </c>
      <c r="AR412" s="359">
        <f t="shared" ca="1" si="1219"/>
        <v>0</v>
      </c>
      <c r="AS412" s="359">
        <f t="shared" ca="1" si="1219"/>
        <v>0</v>
      </c>
      <c r="AT412" s="359">
        <f t="shared" ca="1" si="1219"/>
        <v>0</v>
      </c>
      <c r="AU412" s="359">
        <f t="shared" ca="1" si="1219"/>
        <v>0</v>
      </c>
      <c r="AV412" s="359">
        <f t="shared" ca="1" si="1219"/>
        <v>0</v>
      </c>
      <c r="AW412" s="359">
        <f t="shared" ca="1" si="1219"/>
        <v>0</v>
      </c>
      <c r="AX412" s="359">
        <f t="shared" ca="1" si="1219"/>
        <v>0</v>
      </c>
      <c r="AY412" s="359">
        <f t="shared" ca="1" si="1219"/>
        <v>0</v>
      </c>
      <c r="AZ412" s="359">
        <f t="shared" ca="1" si="1219"/>
        <v>0</v>
      </c>
      <c r="BA412" s="359">
        <f t="shared" ca="1" si="1219"/>
        <v>0</v>
      </c>
      <c r="BB412" s="359">
        <f t="shared" ca="1" si="1219"/>
        <v>0</v>
      </c>
      <c r="BC412" s="359">
        <f t="shared" ca="1" si="1219"/>
        <v>0</v>
      </c>
      <c r="BD412" s="359">
        <f t="shared" ca="1" si="1219"/>
        <v>0</v>
      </c>
      <c r="BE412" s="359">
        <f t="shared" ca="1" si="1219"/>
        <v>0</v>
      </c>
      <c r="BF412" s="359">
        <f t="shared" ca="1" si="1219"/>
        <v>0</v>
      </c>
      <c r="BG412" s="359">
        <f t="shared" ca="1" si="1219"/>
        <v>0</v>
      </c>
      <c r="BH412" s="359">
        <f t="shared" ca="1" si="1219"/>
        <v>0</v>
      </c>
      <c r="BI412" s="359">
        <f t="shared" ca="1" si="1219"/>
        <v>0</v>
      </c>
      <c r="BJ412" s="359">
        <f t="shared" ca="1" si="1219"/>
        <v>0</v>
      </c>
      <c r="BK412" s="359">
        <f t="shared" ca="1" si="1219"/>
        <v>0</v>
      </c>
      <c r="BL412" s="359">
        <f t="shared" ca="1" si="1219"/>
        <v>0</v>
      </c>
      <c r="BM412" s="359">
        <f t="shared" ca="1" si="1219"/>
        <v>0</v>
      </c>
      <c r="BN412" s="359">
        <f t="shared" ca="1" si="1219"/>
        <v>0</v>
      </c>
      <c r="BO412" s="359">
        <f t="shared" ca="1" si="1219"/>
        <v>0</v>
      </c>
      <c r="BP412" s="359">
        <f t="shared" ca="1" si="1219"/>
        <v>0</v>
      </c>
      <c r="BQ412" s="359">
        <f t="shared" ref="BQ412:CS412" ca="1" si="1220">IF(BQ$297="beräknas ej",0,BP412*IF(BQ$392&gt;$D$357,1,IF(BQ$392&lt;=$C$357,$C$356,$D$356))*IFERROR(INDEX($B$288:$E$294,MATCH($A412,$A$288:$A$294,0),MATCH(BQ$392,$B$286:$E$286,1)),0))</f>
        <v>0</v>
      </c>
      <c r="BR412" s="359">
        <f t="shared" ca="1" si="1220"/>
        <v>0</v>
      </c>
      <c r="BS412" s="359">
        <f t="shared" ca="1" si="1220"/>
        <v>0</v>
      </c>
      <c r="BT412" s="359">
        <f t="shared" ca="1" si="1220"/>
        <v>0</v>
      </c>
      <c r="BU412" s="359">
        <f t="shared" si="1220"/>
        <v>0</v>
      </c>
      <c r="BV412" s="359">
        <f t="shared" si="1220"/>
        <v>0</v>
      </c>
      <c r="BW412" s="359">
        <f t="shared" si="1220"/>
        <v>0</v>
      </c>
      <c r="BX412" s="359">
        <f t="shared" si="1220"/>
        <v>0</v>
      </c>
      <c r="BY412" s="359">
        <f t="shared" si="1220"/>
        <v>0</v>
      </c>
      <c r="BZ412" s="359">
        <f t="shared" si="1220"/>
        <v>0</v>
      </c>
      <c r="CA412" s="359">
        <f t="shared" si="1220"/>
        <v>0</v>
      </c>
      <c r="CB412" s="359">
        <f t="shared" si="1220"/>
        <v>0</v>
      </c>
      <c r="CC412" s="359">
        <f t="shared" si="1220"/>
        <v>0</v>
      </c>
      <c r="CD412" s="359">
        <f t="shared" si="1220"/>
        <v>0</v>
      </c>
      <c r="CE412" s="359">
        <f t="shared" si="1220"/>
        <v>0</v>
      </c>
      <c r="CF412" s="359">
        <f t="shared" si="1220"/>
        <v>0</v>
      </c>
      <c r="CG412" s="359">
        <f t="shared" si="1220"/>
        <v>0</v>
      </c>
      <c r="CH412" s="359">
        <f t="shared" si="1220"/>
        <v>0</v>
      </c>
      <c r="CI412" s="359">
        <f t="shared" si="1220"/>
        <v>0</v>
      </c>
      <c r="CJ412" s="359">
        <f t="shared" si="1220"/>
        <v>0</v>
      </c>
      <c r="CK412" s="359">
        <f t="shared" si="1220"/>
        <v>0</v>
      </c>
      <c r="CL412" s="359">
        <f t="shared" si="1220"/>
        <v>0</v>
      </c>
      <c r="CM412" s="359">
        <f t="shared" si="1220"/>
        <v>0</v>
      </c>
      <c r="CN412" s="359">
        <f t="shared" si="1220"/>
        <v>0</v>
      </c>
      <c r="CO412" s="359">
        <f t="shared" si="1220"/>
        <v>0</v>
      </c>
      <c r="CP412" s="359">
        <f t="shared" si="1220"/>
        <v>0</v>
      </c>
      <c r="CQ412" s="359">
        <f t="shared" si="1220"/>
        <v>0</v>
      </c>
      <c r="CR412" s="359">
        <f t="shared" si="1220"/>
        <v>0</v>
      </c>
      <c r="CS412" s="359">
        <f t="shared" si="1220"/>
        <v>0</v>
      </c>
    </row>
    <row r="413" spans="1:97" s="367" customFormat="1" x14ac:dyDescent="0.35">
      <c r="A413" s="352">
        <f t="shared" ref="A413:C413" si="1221">A383</f>
        <v>0</v>
      </c>
      <c r="B413" s="352" t="str">
        <f t="shared" si="1221"/>
        <v>0 0</v>
      </c>
      <c r="C413" s="359">
        <f t="shared" si="1221"/>
        <v>0</v>
      </c>
      <c r="D413" s="359">
        <f ca="1">IFERROR('UA basår'!AD27+'UA basår'!AD57,0)</f>
        <v>0</v>
      </c>
      <c r="E413" s="359">
        <f t="shared" ref="E413:BP413" ca="1" si="1222">IF(E$297="beräknas ej",0,D413*IF(E$392&gt;$D$357,1,IF(E$392&lt;=$C$357,$C$356,$D$356))*IFERROR(INDEX($B$288:$E$294,MATCH($A413,$A$288:$A$294,0),MATCH(E$392,$B$286:$E$286,1)),0))</f>
        <v>0</v>
      </c>
      <c r="F413" s="359">
        <f t="shared" ca="1" si="1222"/>
        <v>0</v>
      </c>
      <c r="G413" s="359">
        <f t="shared" ca="1" si="1222"/>
        <v>0</v>
      </c>
      <c r="H413" s="359">
        <f t="shared" ca="1" si="1222"/>
        <v>0</v>
      </c>
      <c r="I413" s="359">
        <f t="shared" ca="1" si="1222"/>
        <v>0</v>
      </c>
      <c r="J413" s="359">
        <f t="shared" ca="1" si="1222"/>
        <v>0</v>
      </c>
      <c r="K413" s="359">
        <f t="shared" ca="1" si="1222"/>
        <v>0</v>
      </c>
      <c r="L413" s="359">
        <f t="shared" ca="1" si="1222"/>
        <v>0</v>
      </c>
      <c r="M413" s="359">
        <f t="shared" ca="1" si="1222"/>
        <v>0</v>
      </c>
      <c r="N413" s="359">
        <f t="shared" ca="1" si="1222"/>
        <v>0</v>
      </c>
      <c r="O413" s="359">
        <f t="shared" ca="1" si="1222"/>
        <v>0</v>
      </c>
      <c r="P413" s="359">
        <f t="shared" ca="1" si="1222"/>
        <v>0</v>
      </c>
      <c r="Q413" s="359">
        <f t="shared" ca="1" si="1222"/>
        <v>0</v>
      </c>
      <c r="R413" s="359">
        <f t="shared" ca="1" si="1222"/>
        <v>0</v>
      </c>
      <c r="S413" s="359">
        <f t="shared" ca="1" si="1222"/>
        <v>0</v>
      </c>
      <c r="T413" s="359">
        <f t="shared" ca="1" si="1222"/>
        <v>0</v>
      </c>
      <c r="U413" s="359">
        <f t="shared" ca="1" si="1222"/>
        <v>0</v>
      </c>
      <c r="V413" s="359">
        <f t="shared" ca="1" si="1222"/>
        <v>0</v>
      </c>
      <c r="W413" s="359">
        <f t="shared" ca="1" si="1222"/>
        <v>0</v>
      </c>
      <c r="X413" s="359">
        <f t="shared" ca="1" si="1222"/>
        <v>0</v>
      </c>
      <c r="Y413" s="359">
        <f t="shared" ca="1" si="1222"/>
        <v>0</v>
      </c>
      <c r="Z413" s="359">
        <f t="shared" ca="1" si="1222"/>
        <v>0</v>
      </c>
      <c r="AA413" s="359">
        <f t="shared" ca="1" si="1222"/>
        <v>0</v>
      </c>
      <c r="AB413" s="359">
        <f t="shared" ca="1" si="1222"/>
        <v>0</v>
      </c>
      <c r="AC413" s="359">
        <f t="shared" ca="1" si="1222"/>
        <v>0</v>
      </c>
      <c r="AD413" s="359">
        <f t="shared" ca="1" si="1222"/>
        <v>0</v>
      </c>
      <c r="AE413" s="359">
        <f t="shared" ca="1" si="1222"/>
        <v>0</v>
      </c>
      <c r="AF413" s="359">
        <f t="shared" ca="1" si="1222"/>
        <v>0</v>
      </c>
      <c r="AG413" s="359">
        <f t="shared" ca="1" si="1222"/>
        <v>0</v>
      </c>
      <c r="AH413" s="359">
        <f t="shared" ca="1" si="1222"/>
        <v>0</v>
      </c>
      <c r="AI413" s="359">
        <f t="shared" ca="1" si="1222"/>
        <v>0</v>
      </c>
      <c r="AJ413" s="359">
        <f t="shared" ca="1" si="1222"/>
        <v>0</v>
      </c>
      <c r="AK413" s="359">
        <f t="shared" ca="1" si="1222"/>
        <v>0</v>
      </c>
      <c r="AL413" s="359">
        <f t="shared" ca="1" si="1222"/>
        <v>0</v>
      </c>
      <c r="AM413" s="359">
        <f t="shared" ca="1" si="1222"/>
        <v>0</v>
      </c>
      <c r="AN413" s="359">
        <f t="shared" ca="1" si="1222"/>
        <v>0</v>
      </c>
      <c r="AO413" s="359">
        <f t="shared" ca="1" si="1222"/>
        <v>0</v>
      </c>
      <c r="AP413" s="359">
        <f t="shared" ca="1" si="1222"/>
        <v>0</v>
      </c>
      <c r="AQ413" s="359">
        <f t="shared" ca="1" si="1222"/>
        <v>0</v>
      </c>
      <c r="AR413" s="359">
        <f t="shared" ca="1" si="1222"/>
        <v>0</v>
      </c>
      <c r="AS413" s="359">
        <f t="shared" ca="1" si="1222"/>
        <v>0</v>
      </c>
      <c r="AT413" s="359">
        <f t="shared" ca="1" si="1222"/>
        <v>0</v>
      </c>
      <c r="AU413" s="359">
        <f t="shared" ca="1" si="1222"/>
        <v>0</v>
      </c>
      <c r="AV413" s="359">
        <f t="shared" ca="1" si="1222"/>
        <v>0</v>
      </c>
      <c r="AW413" s="359">
        <f t="shared" ca="1" si="1222"/>
        <v>0</v>
      </c>
      <c r="AX413" s="359">
        <f t="shared" ca="1" si="1222"/>
        <v>0</v>
      </c>
      <c r="AY413" s="359">
        <f t="shared" ca="1" si="1222"/>
        <v>0</v>
      </c>
      <c r="AZ413" s="359">
        <f t="shared" ca="1" si="1222"/>
        <v>0</v>
      </c>
      <c r="BA413" s="359">
        <f t="shared" ca="1" si="1222"/>
        <v>0</v>
      </c>
      <c r="BB413" s="359">
        <f t="shared" ca="1" si="1222"/>
        <v>0</v>
      </c>
      <c r="BC413" s="359">
        <f t="shared" ca="1" si="1222"/>
        <v>0</v>
      </c>
      <c r="BD413" s="359">
        <f t="shared" ca="1" si="1222"/>
        <v>0</v>
      </c>
      <c r="BE413" s="359">
        <f t="shared" ca="1" si="1222"/>
        <v>0</v>
      </c>
      <c r="BF413" s="359">
        <f t="shared" ca="1" si="1222"/>
        <v>0</v>
      </c>
      <c r="BG413" s="359">
        <f t="shared" ca="1" si="1222"/>
        <v>0</v>
      </c>
      <c r="BH413" s="359">
        <f t="shared" ca="1" si="1222"/>
        <v>0</v>
      </c>
      <c r="BI413" s="359">
        <f t="shared" ca="1" si="1222"/>
        <v>0</v>
      </c>
      <c r="BJ413" s="359">
        <f t="shared" ca="1" si="1222"/>
        <v>0</v>
      </c>
      <c r="BK413" s="359">
        <f t="shared" ca="1" si="1222"/>
        <v>0</v>
      </c>
      <c r="BL413" s="359">
        <f t="shared" ca="1" si="1222"/>
        <v>0</v>
      </c>
      <c r="BM413" s="359">
        <f t="shared" ca="1" si="1222"/>
        <v>0</v>
      </c>
      <c r="BN413" s="359">
        <f t="shared" ca="1" si="1222"/>
        <v>0</v>
      </c>
      <c r="BO413" s="359">
        <f t="shared" ca="1" si="1222"/>
        <v>0</v>
      </c>
      <c r="BP413" s="359">
        <f t="shared" ca="1" si="1222"/>
        <v>0</v>
      </c>
      <c r="BQ413" s="359">
        <f t="shared" ref="BQ413:CS413" ca="1" si="1223">IF(BQ$297="beräknas ej",0,BP413*IF(BQ$392&gt;$D$357,1,IF(BQ$392&lt;=$C$357,$C$356,$D$356))*IFERROR(INDEX($B$288:$E$294,MATCH($A413,$A$288:$A$294,0),MATCH(BQ$392,$B$286:$E$286,1)),0))</f>
        <v>0</v>
      </c>
      <c r="BR413" s="359">
        <f t="shared" ca="1" si="1223"/>
        <v>0</v>
      </c>
      <c r="BS413" s="359">
        <f t="shared" ca="1" si="1223"/>
        <v>0</v>
      </c>
      <c r="BT413" s="359">
        <f t="shared" ca="1" si="1223"/>
        <v>0</v>
      </c>
      <c r="BU413" s="359">
        <f t="shared" si="1223"/>
        <v>0</v>
      </c>
      <c r="BV413" s="359">
        <f t="shared" si="1223"/>
        <v>0</v>
      </c>
      <c r="BW413" s="359">
        <f t="shared" si="1223"/>
        <v>0</v>
      </c>
      <c r="BX413" s="359">
        <f t="shared" si="1223"/>
        <v>0</v>
      </c>
      <c r="BY413" s="359">
        <f t="shared" si="1223"/>
        <v>0</v>
      </c>
      <c r="BZ413" s="359">
        <f t="shared" si="1223"/>
        <v>0</v>
      </c>
      <c r="CA413" s="359">
        <f t="shared" si="1223"/>
        <v>0</v>
      </c>
      <c r="CB413" s="359">
        <f t="shared" si="1223"/>
        <v>0</v>
      </c>
      <c r="CC413" s="359">
        <f t="shared" si="1223"/>
        <v>0</v>
      </c>
      <c r="CD413" s="359">
        <f t="shared" si="1223"/>
        <v>0</v>
      </c>
      <c r="CE413" s="359">
        <f t="shared" si="1223"/>
        <v>0</v>
      </c>
      <c r="CF413" s="359">
        <f t="shared" si="1223"/>
        <v>0</v>
      </c>
      <c r="CG413" s="359">
        <f t="shared" si="1223"/>
        <v>0</v>
      </c>
      <c r="CH413" s="359">
        <f t="shared" si="1223"/>
        <v>0</v>
      </c>
      <c r="CI413" s="359">
        <f t="shared" si="1223"/>
        <v>0</v>
      </c>
      <c r="CJ413" s="359">
        <f t="shared" si="1223"/>
        <v>0</v>
      </c>
      <c r="CK413" s="359">
        <f t="shared" si="1223"/>
        <v>0</v>
      </c>
      <c r="CL413" s="359">
        <f t="shared" si="1223"/>
        <v>0</v>
      </c>
      <c r="CM413" s="359">
        <f t="shared" si="1223"/>
        <v>0</v>
      </c>
      <c r="CN413" s="359">
        <f t="shared" si="1223"/>
        <v>0</v>
      </c>
      <c r="CO413" s="359">
        <f t="shared" si="1223"/>
        <v>0</v>
      </c>
      <c r="CP413" s="359">
        <f t="shared" si="1223"/>
        <v>0</v>
      </c>
      <c r="CQ413" s="359">
        <f t="shared" si="1223"/>
        <v>0</v>
      </c>
      <c r="CR413" s="359">
        <f t="shared" si="1223"/>
        <v>0</v>
      </c>
      <c r="CS413" s="359">
        <f t="shared" si="1223"/>
        <v>0</v>
      </c>
    </row>
    <row r="414" spans="1:97" s="367" customFormat="1" x14ac:dyDescent="0.35">
      <c r="A414" s="352">
        <f t="shared" ref="A414:C414" si="1224">A384</f>
        <v>0</v>
      </c>
      <c r="B414" s="352" t="str">
        <f t="shared" si="1224"/>
        <v>0 0</v>
      </c>
      <c r="C414" s="359">
        <f t="shared" si="1224"/>
        <v>0</v>
      </c>
      <c r="D414" s="359">
        <f ca="1">IFERROR('UA basår'!AD28+'UA basår'!AD58,0)</f>
        <v>0</v>
      </c>
      <c r="E414" s="359">
        <f t="shared" ref="E414:BP414" ca="1" si="1225">IF(E$297="beräknas ej",0,D414*IF(E$392&gt;$D$357,1,IF(E$392&lt;=$C$357,$C$356,$D$356))*IFERROR(INDEX($B$288:$E$294,MATCH($A414,$A$288:$A$294,0),MATCH(E$392,$B$286:$E$286,1)),0))</f>
        <v>0</v>
      </c>
      <c r="F414" s="359">
        <f t="shared" ca="1" si="1225"/>
        <v>0</v>
      </c>
      <c r="G414" s="359">
        <f t="shared" ca="1" si="1225"/>
        <v>0</v>
      </c>
      <c r="H414" s="359">
        <f t="shared" ca="1" si="1225"/>
        <v>0</v>
      </c>
      <c r="I414" s="359">
        <f t="shared" ca="1" si="1225"/>
        <v>0</v>
      </c>
      <c r="J414" s="359">
        <f t="shared" ca="1" si="1225"/>
        <v>0</v>
      </c>
      <c r="K414" s="359">
        <f t="shared" ca="1" si="1225"/>
        <v>0</v>
      </c>
      <c r="L414" s="359">
        <f t="shared" ca="1" si="1225"/>
        <v>0</v>
      </c>
      <c r="M414" s="359">
        <f t="shared" ca="1" si="1225"/>
        <v>0</v>
      </c>
      <c r="N414" s="359">
        <f t="shared" ca="1" si="1225"/>
        <v>0</v>
      </c>
      <c r="O414" s="359">
        <f t="shared" ca="1" si="1225"/>
        <v>0</v>
      </c>
      <c r="P414" s="359">
        <f t="shared" ca="1" si="1225"/>
        <v>0</v>
      </c>
      <c r="Q414" s="359">
        <f t="shared" ca="1" si="1225"/>
        <v>0</v>
      </c>
      <c r="R414" s="359">
        <f t="shared" ca="1" si="1225"/>
        <v>0</v>
      </c>
      <c r="S414" s="359">
        <f t="shared" ca="1" si="1225"/>
        <v>0</v>
      </c>
      <c r="T414" s="359">
        <f t="shared" ca="1" si="1225"/>
        <v>0</v>
      </c>
      <c r="U414" s="359">
        <f t="shared" ca="1" si="1225"/>
        <v>0</v>
      </c>
      <c r="V414" s="359">
        <f t="shared" ca="1" si="1225"/>
        <v>0</v>
      </c>
      <c r="W414" s="359">
        <f t="shared" ca="1" si="1225"/>
        <v>0</v>
      </c>
      <c r="X414" s="359">
        <f t="shared" ca="1" si="1225"/>
        <v>0</v>
      </c>
      <c r="Y414" s="359">
        <f t="shared" ca="1" si="1225"/>
        <v>0</v>
      </c>
      <c r="Z414" s="359">
        <f t="shared" ca="1" si="1225"/>
        <v>0</v>
      </c>
      <c r="AA414" s="359">
        <f t="shared" ca="1" si="1225"/>
        <v>0</v>
      </c>
      <c r="AB414" s="359">
        <f t="shared" ca="1" si="1225"/>
        <v>0</v>
      </c>
      <c r="AC414" s="359">
        <f t="shared" ca="1" si="1225"/>
        <v>0</v>
      </c>
      <c r="AD414" s="359">
        <f t="shared" ca="1" si="1225"/>
        <v>0</v>
      </c>
      <c r="AE414" s="359">
        <f t="shared" ca="1" si="1225"/>
        <v>0</v>
      </c>
      <c r="AF414" s="359">
        <f t="shared" ca="1" si="1225"/>
        <v>0</v>
      </c>
      <c r="AG414" s="359">
        <f t="shared" ca="1" si="1225"/>
        <v>0</v>
      </c>
      <c r="AH414" s="359">
        <f t="shared" ca="1" si="1225"/>
        <v>0</v>
      </c>
      <c r="AI414" s="359">
        <f t="shared" ca="1" si="1225"/>
        <v>0</v>
      </c>
      <c r="AJ414" s="359">
        <f t="shared" ca="1" si="1225"/>
        <v>0</v>
      </c>
      <c r="AK414" s="359">
        <f t="shared" ca="1" si="1225"/>
        <v>0</v>
      </c>
      <c r="AL414" s="359">
        <f t="shared" ca="1" si="1225"/>
        <v>0</v>
      </c>
      <c r="AM414" s="359">
        <f t="shared" ca="1" si="1225"/>
        <v>0</v>
      </c>
      <c r="AN414" s="359">
        <f t="shared" ca="1" si="1225"/>
        <v>0</v>
      </c>
      <c r="AO414" s="359">
        <f t="shared" ca="1" si="1225"/>
        <v>0</v>
      </c>
      <c r="AP414" s="359">
        <f t="shared" ca="1" si="1225"/>
        <v>0</v>
      </c>
      <c r="AQ414" s="359">
        <f t="shared" ca="1" si="1225"/>
        <v>0</v>
      </c>
      <c r="AR414" s="359">
        <f t="shared" ca="1" si="1225"/>
        <v>0</v>
      </c>
      <c r="AS414" s="359">
        <f t="shared" ca="1" si="1225"/>
        <v>0</v>
      </c>
      <c r="AT414" s="359">
        <f t="shared" ca="1" si="1225"/>
        <v>0</v>
      </c>
      <c r="AU414" s="359">
        <f t="shared" ca="1" si="1225"/>
        <v>0</v>
      </c>
      <c r="AV414" s="359">
        <f t="shared" ca="1" si="1225"/>
        <v>0</v>
      </c>
      <c r="AW414" s="359">
        <f t="shared" ca="1" si="1225"/>
        <v>0</v>
      </c>
      <c r="AX414" s="359">
        <f t="shared" ca="1" si="1225"/>
        <v>0</v>
      </c>
      <c r="AY414" s="359">
        <f t="shared" ca="1" si="1225"/>
        <v>0</v>
      </c>
      <c r="AZ414" s="359">
        <f t="shared" ca="1" si="1225"/>
        <v>0</v>
      </c>
      <c r="BA414" s="359">
        <f t="shared" ca="1" si="1225"/>
        <v>0</v>
      </c>
      <c r="BB414" s="359">
        <f t="shared" ca="1" si="1225"/>
        <v>0</v>
      </c>
      <c r="BC414" s="359">
        <f t="shared" ca="1" si="1225"/>
        <v>0</v>
      </c>
      <c r="BD414" s="359">
        <f t="shared" ca="1" si="1225"/>
        <v>0</v>
      </c>
      <c r="BE414" s="359">
        <f t="shared" ca="1" si="1225"/>
        <v>0</v>
      </c>
      <c r="BF414" s="359">
        <f t="shared" ca="1" si="1225"/>
        <v>0</v>
      </c>
      <c r="BG414" s="359">
        <f t="shared" ca="1" si="1225"/>
        <v>0</v>
      </c>
      <c r="BH414" s="359">
        <f t="shared" ca="1" si="1225"/>
        <v>0</v>
      </c>
      <c r="BI414" s="359">
        <f t="shared" ca="1" si="1225"/>
        <v>0</v>
      </c>
      <c r="BJ414" s="359">
        <f t="shared" ca="1" si="1225"/>
        <v>0</v>
      </c>
      <c r="BK414" s="359">
        <f t="shared" ca="1" si="1225"/>
        <v>0</v>
      </c>
      <c r="BL414" s="359">
        <f t="shared" ca="1" si="1225"/>
        <v>0</v>
      </c>
      <c r="BM414" s="359">
        <f t="shared" ca="1" si="1225"/>
        <v>0</v>
      </c>
      <c r="BN414" s="359">
        <f t="shared" ca="1" si="1225"/>
        <v>0</v>
      </c>
      <c r="BO414" s="359">
        <f t="shared" ca="1" si="1225"/>
        <v>0</v>
      </c>
      <c r="BP414" s="359">
        <f t="shared" ca="1" si="1225"/>
        <v>0</v>
      </c>
      <c r="BQ414" s="359">
        <f t="shared" ref="BQ414:CS414" ca="1" si="1226">IF(BQ$297="beräknas ej",0,BP414*IF(BQ$392&gt;$D$357,1,IF(BQ$392&lt;=$C$357,$C$356,$D$356))*IFERROR(INDEX($B$288:$E$294,MATCH($A414,$A$288:$A$294,0),MATCH(BQ$392,$B$286:$E$286,1)),0))</f>
        <v>0</v>
      </c>
      <c r="BR414" s="359">
        <f t="shared" ca="1" si="1226"/>
        <v>0</v>
      </c>
      <c r="BS414" s="359">
        <f t="shared" ca="1" si="1226"/>
        <v>0</v>
      </c>
      <c r="BT414" s="359">
        <f t="shared" ca="1" si="1226"/>
        <v>0</v>
      </c>
      <c r="BU414" s="359">
        <f t="shared" si="1226"/>
        <v>0</v>
      </c>
      <c r="BV414" s="359">
        <f t="shared" si="1226"/>
        <v>0</v>
      </c>
      <c r="BW414" s="359">
        <f t="shared" si="1226"/>
        <v>0</v>
      </c>
      <c r="BX414" s="359">
        <f t="shared" si="1226"/>
        <v>0</v>
      </c>
      <c r="BY414" s="359">
        <f t="shared" si="1226"/>
        <v>0</v>
      </c>
      <c r="BZ414" s="359">
        <f t="shared" si="1226"/>
        <v>0</v>
      </c>
      <c r="CA414" s="359">
        <f t="shared" si="1226"/>
        <v>0</v>
      </c>
      <c r="CB414" s="359">
        <f t="shared" si="1226"/>
        <v>0</v>
      </c>
      <c r="CC414" s="359">
        <f t="shared" si="1226"/>
        <v>0</v>
      </c>
      <c r="CD414" s="359">
        <f t="shared" si="1226"/>
        <v>0</v>
      </c>
      <c r="CE414" s="359">
        <f t="shared" si="1226"/>
        <v>0</v>
      </c>
      <c r="CF414" s="359">
        <f t="shared" si="1226"/>
        <v>0</v>
      </c>
      <c r="CG414" s="359">
        <f t="shared" si="1226"/>
        <v>0</v>
      </c>
      <c r="CH414" s="359">
        <f t="shared" si="1226"/>
        <v>0</v>
      </c>
      <c r="CI414" s="359">
        <f t="shared" si="1226"/>
        <v>0</v>
      </c>
      <c r="CJ414" s="359">
        <f t="shared" si="1226"/>
        <v>0</v>
      </c>
      <c r="CK414" s="359">
        <f t="shared" si="1226"/>
        <v>0</v>
      </c>
      <c r="CL414" s="359">
        <f t="shared" si="1226"/>
        <v>0</v>
      </c>
      <c r="CM414" s="359">
        <f t="shared" si="1226"/>
        <v>0</v>
      </c>
      <c r="CN414" s="359">
        <f t="shared" si="1226"/>
        <v>0</v>
      </c>
      <c r="CO414" s="359">
        <f t="shared" si="1226"/>
        <v>0</v>
      </c>
      <c r="CP414" s="359">
        <f t="shared" si="1226"/>
        <v>0</v>
      </c>
      <c r="CQ414" s="359">
        <f t="shared" si="1226"/>
        <v>0</v>
      </c>
      <c r="CR414" s="359">
        <f t="shared" si="1226"/>
        <v>0</v>
      </c>
      <c r="CS414" s="359">
        <f t="shared" si="1226"/>
        <v>0</v>
      </c>
    </row>
    <row r="415" spans="1:97" s="367" customFormat="1" x14ac:dyDescent="0.35">
      <c r="A415" s="352">
        <f t="shared" ref="A415:C415" si="1227">A385</f>
        <v>0</v>
      </c>
      <c r="B415" s="352" t="str">
        <f t="shared" si="1227"/>
        <v>0 0</v>
      </c>
      <c r="C415" s="359">
        <f t="shared" si="1227"/>
        <v>0</v>
      </c>
      <c r="D415" s="359">
        <f ca="1">IFERROR('UA basår'!AD29+'UA basår'!AD59,0)</f>
        <v>0</v>
      </c>
      <c r="E415" s="359">
        <f t="shared" ref="E415:BP415" ca="1" si="1228">IF(E$297="beräknas ej",0,D415*IF(E$392&gt;$D$357,1,IF(E$392&lt;=$C$357,$C$356,$D$356))*IFERROR(INDEX($B$288:$E$294,MATCH($A415,$A$288:$A$294,0),MATCH(E$392,$B$286:$E$286,1)),0))</f>
        <v>0</v>
      </c>
      <c r="F415" s="359">
        <f t="shared" ca="1" si="1228"/>
        <v>0</v>
      </c>
      <c r="G415" s="359">
        <f t="shared" ca="1" si="1228"/>
        <v>0</v>
      </c>
      <c r="H415" s="359">
        <f t="shared" ca="1" si="1228"/>
        <v>0</v>
      </c>
      <c r="I415" s="359">
        <f t="shared" ca="1" si="1228"/>
        <v>0</v>
      </c>
      <c r="J415" s="359">
        <f t="shared" ca="1" si="1228"/>
        <v>0</v>
      </c>
      <c r="K415" s="359">
        <f t="shared" ca="1" si="1228"/>
        <v>0</v>
      </c>
      <c r="L415" s="359">
        <f t="shared" ca="1" si="1228"/>
        <v>0</v>
      </c>
      <c r="M415" s="359">
        <f t="shared" ca="1" si="1228"/>
        <v>0</v>
      </c>
      <c r="N415" s="359">
        <f t="shared" ca="1" si="1228"/>
        <v>0</v>
      </c>
      <c r="O415" s="359">
        <f t="shared" ca="1" si="1228"/>
        <v>0</v>
      </c>
      <c r="P415" s="359">
        <f t="shared" ca="1" si="1228"/>
        <v>0</v>
      </c>
      <c r="Q415" s="359">
        <f t="shared" ca="1" si="1228"/>
        <v>0</v>
      </c>
      <c r="R415" s="359">
        <f t="shared" ca="1" si="1228"/>
        <v>0</v>
      </c>
      <c r="S415" s="359">
        <f t="shared" ca="1" si="1228"/>
        <v>0</v>
      </c>
      <c r="T415" s="359">
        <f t="shared" ca="1" si="1228"/>
        <v>0</v>
      </c>
      <c r="U415" s="359">
        <f t="shared" ca="1" si="1228"/>
        <v>0</v>
      </c>
      <c r="V415" s="359">
        <f t="shared" ca="1" si="1228"/>
        <v>0</v>
      </c>
      <c r="W415" s="359">
        <f t="shared" ca="1" si="1228"/>
        <v>0</v>
      </c>
      <c r="X415" s="359">
        <f t="shared" ca="1" si="1228"/>
        <v>0</v>
      </c>
      <c r="Y415" s="359">
        <f t="shared" ca="1" si="1228"/>
        <v>0</v>
      </c>
      <c r="Z415" s="359">
        <f t="shared" ca="1" si="1228"/>
        <v>0</v>
      </c>
      <c r="AA415" s="359">
        <f t="shared" ca="1" si="1228"/>
        <v>0</v>
      </c>
      <c r="AB415" s="359">
        <f t="shared" ca="1" si="1228"/>
        <v>0</v>
      </c>
      <c r="AC415" s="359">
        <f t="shared" ca="1" si="1228"/>
        <v>0</v>
      </c>
      <c r="AD415" s="359">
        <f t="shared" ca="1" si="1228"/>
        <v>0</v>
      </c>
      <c r="AE415" s="359">
        <f t="shared" ca="1" si="1228"/>
        <v>0</v>
      </c>
      <c r="AF415" s="359">
        <f t="shared" ca="1" si="1228"/>
        <v>0</v>
      </c>
      <c r="AG415" s="359">
        <f t="shared" ca="1" si="1228"/>
        <v>0</v>
      </c>
      <c r="AH415" s="359">
        <f t="shared" ca="1" si="1228"/>
        <v>0</v>
      </c>
      <c r="AI415" s="359">
        <f t="shared" ca="1" si="1228"/>
        <v>0</v>
      </c>
      <c r="AJ415" s="359">
        <f t="shared" ca="1" si="1228"/>
        <v>0</v>
      </c>
      <c r="AK415" s="359">
        <f t="shared" ca="1" si="1228"/>
        <v>0</v>
      </c>
      <c r="AL415" s="359">
        <f t="shared" ca="1" si="1228"/>
        <v>0</v>
      </c>
      <c r="AM415" s="359">
        <f t="shared" ca="1" si="1228"/>
        <v>0</v>
      </c>
      <c r="AN415" s="359">
        <f t="shared" ca="1" si="1228"/>
        <v>0</v>
      </c>
      <c r="AO415" s="359">
        <f t="shared" ca="1" si="1228"/>
        <v>0</v>
      </c>
      <c r="AP415" s="359">
        <f t="shared" ca="1" si="1228"/>
        <v>0</v>
      </c>
      <c r="AQ415" s="359">
        <f t="shared" ca="1" si="1228"/>
        <v>0</v>
      </c>
      <c r="AR415" s="359">
        <f t="shared" ca="1" si="1228"/>
        <v>0</v>
      </c>
      <c r="AS415" s="359">
        <f t="shared" ca="1" si="1228"/>
        <v>0</v>
      </c>
      <c r="AT415" s="359">
        <f t="shared" ca="1" si="1228"/>
        <v>0</v>
      </c>
      <c r="AU415" s="359">
        <f t="shared" ca="1" si="1228"/>
        <v>0</v>
      </c>
      <c r="AV415" s="359">
        <f t="shared" ca="1" si="1228"/>
        <v>0</v>
      </c>
      <c r="AW415" s="359">
        <f t="shared" ca="1" si="1228"/>
        <v>0</v>
      </c>
      <c r="AX415" s="359">
        <f t="shared" ca="1" si="1228"/>
        <v>0</v>
      </c>
      <c r="AY415" s="359">
        <f t="shared" ca="1" si="1228"/>
        <v>0</v>
      </c>
      <c r="AZ415" s="359">
        <f t="shared" ca="1" si="1228"/>
        <v>0</v>
      </c>
      <c r="BA415" s="359">
        <f t="shared" ca="1" si="1228"/>
        <v>0</v>
      </c>
      <c r="BB415" s="359">
        <f t="shared" ca="1" si="1228"/>
        <v>0</v>
      </c>
      <c r="BC415" s="359">
        <f t="shared" ca="1" si="1228"/>
        <v>0</v>
      </c>
      <c r="BD415" s="359">
        <f t="shared" ca="1" si="1228"/>
        <v>0</v>
      </c>
      <c r="BE415" s="359">
        <f t="shared" ca="1" si="1228"/>
        <v>0</v>
      </c>
      <c r="BF415" s="359">
        <f t="shared" ca="1" si="1228"/>
        <v>0</v>
      </c>
      <c r="BG415" s="359">
        <f t="shared" ca="1" si="1228"/>
        <v>0</v>
      </c>
      <c r="BH415" s="359">
        <f t="shared" ca="1" si="1228"/>
        <v>0</v>
      </c>
      <c r="BI415" s="359">
        <f t="shared" ca="1" si="1228"/>
        <v>0</v>
      </c>
      <c r="BJ415" s="359">
        <f t="shared" ca="1" si="1228"/>
        <v>0</v>
      </c>
      <c r="BK415" s="359">
        <f t="shared" ca="1" si="1228"/>
        <v>0</v>
      </c>
      <c r="BL415" s="359">
        <f t="shared" ca="1" si="1228"/>
        <v>0</v>
      </c>
      <c r="BM415" s="359">
        <f t="shared" ca="1" si="1228"/>
        <v>0</v>
      </c>
      <c r="BN415" s="359">
        <f t="shared" ca="1" si="1228"/>
        <v>0</v>
      </c>
      <c r="BO415" s="359">
        <f t="shared" ca="1" si="1228"/>
        <v>0</v>
      </c>
      <c r="BP415" s="359">
        <f t="shared" ca="1" si="1228"/>
        <v>0</v>
      </c>
      <c r="BQ415" s="359">
        <f t="shared" ref="BQ415:CS415" ca="1" si="1229">IF(BQ$297="beräknas ej",0,BP415*IF(BQ$392&gt;$D$357,1,IF(BQ$392&lt;=$C$357,$C$356,$D$356))*IFERROR(INDEX($B$288:$E$294,MATCH($A415,$A$288:$A$294,0),MATCH(BQ$392,$B$286:$E$286,1)),0))</f>
        <v>0</v>
      </c>
      <c r="BR415" s="359">
        <f t="shared" ca="1" si="1229"/>
        <v>0</v>
      </c>
      <c r="BS415" s="359">
        <f t="shared" ca="1" si="1229"/>
        <v>0</v>
      </c>
      <c r="BT415" s="359">
        <f t="shared" ca="1" si="1229"/>
        <v>0</v>
      </c>
      <c r="BU415" s="359">
        <f t="shared" si="1229"/>
        <v>0</v>
      </c>
      <c r="BV415" s="359">
        <f t="shared" si="1229"/>
        <v>0</v>
      </c>
      <c r="BW415" s="359">
        <f t="shared" si="1229"/>
        <v>0</v>
      </c>
      <c r="BX415" s="359">
        <f t="shared" si="1229"/>
        <v>0</v>
      </c>
      <c r="BY415" s="359">
        <f t="shared" si="1229"/>
        <v>0</v>
      </c>
      <c r="BZ415" s="359">
        <f t="shared" si="1229"/>
        <v>0</v>
      </c>
      <c r="CA415" s="359">
        <f t="shared" si="1229"/>
        <v>0</v>
      </c>
      <c r="CB415" s="359">
        <f t="shared" si="1229"/>
        <v>0</v>
      </c>
      <c r="CC415" s="359">
        <f t="shared" si="1229"/>
        <v>0</v>
      </c>
      <c r="CD415" s="359">
        <f t="shared" si="1229"/>
        <v>0</v>
      </c>
      <c r="CE415" s="359">
        <f t="shared" si="1229"/>
        <v>0</v>
      </c>
      <c r="CF415" s="359">
        <f t="shared" si="1229"/>
        <v>0</v>
      </c>
      <c r="CG415" s="359">
        <f t="shared" si="1229"/>
        <v>0</v>
      </c>
      <c r="CH415" s="359">
        <f t="shared" si="1229"/>
        <v>0</v>
      </c>
      <c r="CI415" s="359">
        <f t="shared" si="1229"/>
        <v>0</v>
      </c>
      <c r="CJ415" s="359">
        <f t="shared" si="1229"/>
        <v>0</v>
      </c>
      <c r="CK415" s="359">
        <f t="shared" si="1229"/>
        <v>0</v>
      </c>
      <c r="CL415" s="359">
        <f t="shared" si="1229"/>
        <v>0</v>
      </c>
      <c r="CM415" s="359">
        <f t="shared" si="1229"/>
        <v>0</v>
      </c>
      <c r="CN415" s="359">
        <f t="shared" si="1229"/>
        <v>0</v>
      </c>
      <c r="CO415" s="359">
        <f t="shared" si="1229"/>
        <v>0</v>
      </c>
      <c r="CP415" s="359">
        <f t="shared" si="1229"/>
        <v>0</v>
      </c>
      <c r="CQ415" s="359">
        <f t="shared" si="1229"/>
        <v>0</v>
      </c>
      <c r="CR415" s="359">
        <f t="shared" si="1229"/>
        <v>0</v>
      </c>
      <c r="CS415" s="359">
        <f t="shared" si="1229"/>
        <v>0</v>
      </c>
    </row>
    <row r="416" spans="1:97" s="367" customFormat="1" x14ac:dyDescent="0.35">
      <c r="A416" s="352">
        <f t="shared" ref="A416:C416" si="1230">A386</f>
        <v>0</v>
      </c>
      <c r="B416" s="352" t="str">
        <f t="shared" si="1230"/>
        <v>0 0</v>
      </c>
      <c r="C416" s="359">
        <f t="shared" si="1230"/>
        <v>0</v>
      </c>
      <c r="D416" s="359">
        <f ca="1">IFERROR('UA basår'!AD30+'UA basår'!AD60,0)</f>
        <v>0</v>
      </c>
      <c r="E416" s="359">
        <f t="shared" ref="E416:BP416" ca="1" si="1231">IF(E$297="beräknas ej",0,D416*IF(E$392&gt;$D$357,1,IF(E$392&lt;=$C$357,$C$356,$D$356))*IFERROR(INDEX($B$288:$E$294,MATCH($A416,$A$288:$A$294,0),MATCH(E$392,$B$286:$E$286,1)),0))</f>
        <v>0</v>
      </c>
      <c r="F416" s="359">
        <f t="shared" ca="1" si="1231"/>
        <v>0</v>
      </c>
      <c r="G416" s="359">
        <f t="shared" ca="1" si="1231"/>
        <v>0</v>
      </c>
      <c r="H416" s="359">
        <f t="shared" ca="1" si="1231"/>
        <v>0</v>
      </c>
      <c r="I416" s="359">
        <f t="shared" ca="1" si="1231"/>
        <v>0</v>
      </c>
      <c r="J416" s="359">
        <f t="shared" ca="1" si="1231"/>
        <v>0</v>
      </c>
      <c r="K416" s="359">
        <f t="shared" ca="1" si="1231"/>
        <v>0</v>
      </c>
      <c r="L416" s="359">
        <f t="shared" ca="1" si="1231"/>
        <v>0</v>
      </c>
      <c r="M416" s="359">
        <f t="shared" ca="1" si="1231"/>
        <v>0</v>
      </c>
      <c r="N416" s="359">
        <f t="shared" ca="1" si="1231"/>
        <v>0</v>
      </c>
      <c r="O416" s="359">
        <f t="shared" ca="1" si="1231"/>
        <v>0</v>
      </c>
      <c r="P416" s="359">
        <f t="shared" ca="1" si="1231"/>
        <v>0</v>
      </c>
      <c r="Q416" s="359">
        <f t="shared" ca="1" si="1231"/>
        <v>0</v>
      </c>
      <c r="R416" s="359">
        <f t="shared" ca="1" si="1231"/>
        <v>0</v>
      </c>
      <c r="S416" s="359">
        <f t="shared" ca="1" si="1231"/>
        <v>0</v>
      </c>
      <c r="T416" s="359">
        <f t="shared" ca="1" si="1231"/>
        <v>0</v>
      </c>
      <c r="U416" s="359">
        <f t="shared" ca="1" si="1231"/>
        <v>0</v>
      </c>
      <c r="V416" s="359">
        <f t="shared" ca="1" si="1231"/>
        <v>0</v>
      </c>
      <c r="W416" s="359">
        <f t="shared" ca="1" si="1231"/>
        <v>0</v>
      </c>
      <c r="X416" s="359">
        <f t="shared" ca="1" si="1231"/>
        <v>0</v>
      </c>
      <c r="Y416" s="359">
        <f t="shared" ca="1" si="1231"/>
        <v>0</v>
      </c>
      <c r="Z416" s="359">
        <f t="shared" ca="1" si="1231"/>
        <v>0</v>
      </c>
      <c r="AA416" s="359">
        <f t="shared" ca="1" si="1231"/>
        <v>0</v>
      </c>
      <c r="AB416" s="359">
        <f t="shared" ca="1" si="1231"/>
        <v>0</v>
      </c>
      <c r="AC416" s="359">
        <f t="shared" ca="1" si="1231"/>
        <v>0</v>
      </c>
      <c r="AD416" s="359">
        <f t="shared" ca="1" si="1231"/>
        <v>0</v>
      </c>
      <c r="AE416" s="359">
        <f t="shared" ca="1" si="1231"/>
        <v>0</v>
      </c>
      <c r="AF416" s="359">
        <f t="shared" ca="1" si="1231"/>
        <v>0</v>
      </c>
      <c r="AG416" s="359">
        <f t="shared" ca="1" si="1231"/>
        <v>0</v>
      </c>
      <c r="AH416" s="359">
        <f t="shared" ca="1" si="1231"/>
        <v>0</v>
      </c>
      <c r="AI416" s="359">
        <f t="shared" ca="1" si="1231"/>
        <v>0</v>
      </c>
      <c r="AJ416" s="359">
        <f t="shared" ca="1" si="1231"/>
        <v>0</v>
      </c>
      <c r="AK416" s="359">
        <f t="shared" ca="1" si="1231"/>
        <v>0</v>
      </c>
      <c r="AL416" s="359">
        <f t="shared" ca="1" si="1231"/>
        <v>0</v>
      </c>
      <c r="AM416" s="359">
        <f t="shared" ca="1" si="1231"/>
        <v>0</v>
      </c>
      <c r="AN416" s="359">
        <f t="shared" ca="1" si="1231"/>
        <v>0</v>
      </c>
      <c r="AO416" s="359">
        <f t="shared" ca="1" si="1231"/>
        <v>0</v>
      </c>
      <c r="AP416" s="359">
        <f t="shared" ca="1" si="1231"/>
        <v>0</v>
      </c>
      <c r="AQ416" s="359">
        <f t="shared" ca="1" si="1231"/>
        <v>0</v>
      </c>
      <c r="AR416" s="359">
        <f t="shared" ca="1" si="1231"/>
        <v>0</v>
      </c>
      <c r="AS416" s="359">
        <f t="shared" ca="1" si="1231"/>
        <v>0</v>
      </c>
      <c r="AT416" s="359">
        <f t="shared" ca="1" si="1231"/>
        <v>0</v>
      </c>
      <c r="AU416" s="359">
        <f t="shared" ca="1" si="1231"/>
        <v>0</v>
      </c>
      <c r="AV416" s="359">
        <f t="shared" ca="1" si="1231"/>
        <v>0</v>
      </c>
      <c r="AW416" s="359">
        <f t="shared" ca="1" si="1231"/>
        <v>0</v>
      </c>
      <c r="AX416" s="359">
        <f t="shared" ca="1" si="1231"/>
        <v>0</v>
      </c>
      <c r="AY416" s="359">
        <f t="shared" ca="1" si="1231"/>
        <v>0</v>
      </c>
      <c r="AZ416" s="359">
        <f t="shared" ca="1" si="1231"/>
        <v>0</v>
      </c>
      <c r="BA416" s="359">
        <f t="shared" ca="1" si="1231"/>
        <v>0</v>
      </c>
      <c r="BB416" s="359">
        <f t="shared" ca="1" si="1231"/>
        <v>0</v>
      </c>
      <c r="BC416" s="359">
        <f t="shared" ca="1" si="1231"/>
        <v>0</v>
      </c>
      <c r="BD416" s="359">
        <f t="shared" ca="1" si="1231"/>
        <v>0</v>
      </c>
      <c r="BE416" s="359">
        <f t="shared" ca="1" si="1231"/>
        <v>0</v>
      </c>
      <c r="BF416" s="359">
        <f t="shared" ca="1" si="1231"/>
        <v>0</v>
      </c>
      <c r="BG416" s="359">
        <f t="shared" ca="1" si="1231"/>
        <v>0</v>
      </c>
      <c r="BH416" s="359">
        <f t="shared" ca="1" si="1231"/>
        <v>0</v>
      </c>
      <c r="BI416" s="359">
        <f t="shared" ca="1" si="1231"/>
        <v>0</v>
      </c>
      <c r="BJ416" s="359">
        <f t="shared" ca="1" si="1231"/>
        <v>0</v>
      </c>
      <c r="BK416" s="359">
        <f t="shared" ca="1" si="1231"/>
        <v>0</v>
      </c>
      <c r="BL416" s="359">
        <f t="shared" ca="1" si="1231"/>
        <v>0</v>
      </c>
      <c r="BM416" s="359">
        <f t="shared" ca="1" si="1231"/>
        <v>0</v>
      </c>
      <c r="BN416" s="359">
        <f t="shared" ca="1" si="1231"/>
        <v>0</v>
      </c>
      <c r="BO416" s="359">
        <f t="shared" ca="1" si="1231"/>
        <v>0</v>
      </c>
      <c r="BP416" s="359">
        <f t="shared" ca="1" si="1231"/>
        <v>0</v>
      </c>
      <c r="BQ416" s="359">
        <f t="shared" ref="BQ416:CS416" ca="1" si="1232">IF(BQ$297="beräknas ej",0,BP416*IF(BQ$392&gt;$D$357,1,IF(BQ$392&lt;=$C$357,$C$356,$D$356))*IFERROR(INDEX($B$288:$E$294,MATCH($A416,$A$288:$A$294,0),MATCH(BQ$392,$B$286:$E$286,1)),0))</f>
        <v>0</v>
      </c>
      <c r="BR416" s="359">
        <f t="shared" ca="1" si="1232"/>
        <v>0</v>
      </c>
      <c r="BS416" s="359">
        <f t="shared" ca="1" si="1232"/>
        <v>0</v>
      </c>
      <c r="BT416" s="359">
        <f t="shared" ca="1" si="1232"/>
        <v>0</v>
      </c>
      <c r="BU416" s="359">
        <f t="shared" si="1232"/>
        <v>0</v>
      </c>
      <c r="BV416" s="359">
        <f t="shared" si="1232"/>
        <v>0</v>
      </c>
      <c r="BW416" s="359">
        <f t="shared" si="1232"/>
        <v>0</v>
      </c>
      <c r="BX416" s="359">
        <f t="shared" si="1232"/>
        <v>0</v>
      </c>
      <c r="BY416" s="359">
        <f t="shared" si="1232"/>
        <v>0</v>
      </c>
      <c r="BZ416" s="359">
        <f t="shared" si="1232"/>
        <v>0</v>
      </c>
      <c r="CA416" s="359">
        <f t="shared" si="1232"/>
        <v>0</v>
      </c>
      <c r="CB416" s="359">
        <f t="shared" si="1232"/>
        <v>0</v>
      </c>
      <c r="CC416" s="359">
        <f t="shared" si="1232"/>
        <v>0</v>
      </c>
      <c r="CD416" s="359">
        <f t="shared" si="1232"/>
        <v>0</v>
      </c>
      <c r="CE416" s="359">
        <f t="shared" si="1232"/>
        <v>0</v>
      </c>
      <c r="CF416" s="359">
        <f t="shared" si="1232"/>
        <v>0</v>
      </c>
      <c r="CG416" s="359">
        <f t="shared" si="1232"/>
        <v>0</v>
      </c>
      <c r="CH416" s="359">
        <f t="shared" si="1232"/>
        <v>0</v>
      </c>
      <c r="CI416" s="359">
        <f t="shared" si="1232"/>
        <v>0</v>
      </c>
      <c r="CJ416" s="359">
        <f t="shared" si="1232"/>
        <v>0</v>
      </c>
      <c r="CK416" s="359">
        <f t="shared" si="1232"/>
        <v>0</v>
      </c>
      <c r="CL416" s="359">
        <f t="shared" si="1232"/>
        <v>0</v>
      </c>
      <c r="CM416" s="359">
        <f t="shared" si="1232"/>
        <v>0</v>
      </c>
      <c r="CN416" s="359">
        <f t="shared" si="1232"/>
        <v>0</v>
      </c>
      <c r="CO416" s="359">
        <f t="shared" si="1232"/>
        <v>0</v>
      </c>
      <c r="CP416" s="359">
        <f t="shared" si="1232"/>
        <v>0</v>
      </c>
      <c r="CQ416" s="359">
        <f t="shared" si="1232"/>
        <v>0</v>
      </c>
      <c r="CR416" s="359">
        <f t="shared" si="1232"/>
        <v>0</v>
      </c>
      <c r="CS416" s="359">
        <f t="shared" si="1232"/>
        <v>0</v>
      </c>
    </row>
    <row r="417" spans="1:97" s="367" customFormat="1" x14ac:dyDescent="0.35">
      <c r="A417" s="352">
        <f t="shared" ref="A417:C417" si="1233">A387</f>
        <v>0</v>
      </c>
      <c r="B417" s="352" t="str">
        <f t="shared" si="1233"/>
        <v>0 0</v>
      </c>
      <c r="C417" s="359">
        <f t="shared" si="1233"/>
        <v>0</v>
      </c>
      <c r="D417" s="359">
        <f ca="1">IFERROR('UA basår'!AD31+'UA basår'!AD61,0)</f>
        <v>0</v>
      </c>
      <c r="E417" s="359">
        <f t="shared" ref="E417:BP417" ca="1" si="1234">IF(E$297="beräknas ej",0,D417*IF(E$392&gt;$D$357,1,IF(E$392&lt;=$C$357,$C$356,$D$356))*IFERROR(INDEX($B$288:$E$294,MATCH($A417,$A$288:$A$294,0),MATCH(E$392,$B$286:$E$286,1)),0))</f>
        <v>0</v>
      </c>
      <c r="F417" s="359">
        <f t="shared" ca="1" si="1234"/>
        <v>0</v>
      </c>
      <c r="G417" s="359">
        <f t="shared" ca="1" si="1234"/>
        <v>0</v>
      </c>
      <c r="H417" s="359">
        <f t="shared" ca="1" si="1234"/>
        <v>0</v>
      </c>
      <c r="I417" s="359">
        <f t="shared" ca="1" si="1234"/>
        <v>0</v>
      </c>
      <c r="J417" s="359">
        <f t="shared" ca="1" si="1234"/>
        <v>0</v>
      </c>
      <c r="K417" s="359">
        <f t="shared" ca="1" si="1234"/>
        <v>0</v>
      </c>
      <c r="L417" s="359">
        <f t="shared" ca="1" si="1234"/>
        <v>0</v>
      </c>
      <c r="M417" s="359">
        <f t="shared" ca="1" si="1234"/>
        <v>0</v>
      </c>
      <c r="N417" s="359">
        <f t="shared" ca="1" si="1234"/>
        <v>0</v>
      </c>
      <c r="O417" s="359">
        <f t="shared" ca="1" si="1234"/>
        <v>0</v>
      </c>
      <c r="P417" s="359">
        <f t="shared" ca="1" si="1234"/>
        <v>0</v>
      </c>
      <c r="Q417" s="359">
        <f t="shared" ca="1" si="1234"/>
        <v>0</v>
      </c>
      <c r="R417" s="359">
        <f t="shared" ca="1" si="1234"/>
        <v>0</v>
      </c>
      <c r="S417" s="359">
        <f t="shared" ca="1" si="1234"/>
        <v>0</v>
      </c>
      <c r="T417" s="359">
        <f t="shared" ca="1" si="1234"/>
        <v>0</v>
      </c>
      <c r="U417" s="359">
        <f t="shared" ca="1" si="1234"/>
        <v>0</v>
      </c>
      <c r="V417" s="359">
        <f t="shared" ca="1" si="1234"/>
        <v>0</v>
      </c>
      <c r="W417" s="359">
        <f t="shared" ca="1" si="1234"/>
        <v>0</v>
      </c>
      <c r="X417" s="359">
        <f t="shared" ca="1" si="1234"/>
        <v>0</v>
      </c>
      <c r="Y417" s="359">
        <f t="shared" ca="1" si="1234"/>
        <v>0</v>
      </c>
      <c r="Z417" s="359">
        <f t="shared" ca="1" si="1234"/>
        <v>0</v>
      </c>
      <c r="AA417" s="359">
        <f t="shared" ca="1" si="1234"/>
        <v>0</v>
      </c>
      <c r="AB417" s="359">
        <f t="shared" ca="1" si="1234"/>
        <v>0</v>
      </c>
      <c r="AC417" s="359">
        <f t="shared" ca="1" si="1234"/>
        <v>0</v>
      </c>
      <c r="AD417" s="359">
        <f t="shared" ca="1" si="1234"/>
        <v>0</v>
      </c>
      <c r="AE417" s="359">
        <f t="shared" ca="1" si="1234"/>
        <v>0</v>
      </c>
      <c r="AF417" s="359">
        <f t="shared" ca="1" si="1234"/>
        <v>0</v>
      </c>
      <c r="AG417" s="359">
        <f t="shared" ca="1" si="1234"/>
        <v>0</v>
      </c>
      <c r="AH417" s="359">
        <f t="shared" ca="1" si="1234"/>
        <v>0</v>
      </c>
      <c r="AI417" s="359">
        <f t="shared" ca="1" si="1234"/>
        <v>0</v>
      </c>
      <c r="AJ417" s="359">
        <f t="shared" ca="1" si="1234"/>
        <v>0</v>
      </c>
      <c r="AK417" s="359">
        <f t="shared" ca="1" si="1234"/>
        <v>0</v>
      </c>
      <c r="AL417" s="359">
        <f t="shared" ca="1" si="1234"/>
        <v>0</v>
      </c>
      <c r="AM417" s="359">
        <f t="shared" ca="1" si="1234"/>
        <v>0</v>
      </c>
      <c r="AN417" s="359">
        <f t="shared" ca="1" si="1234"/>
        <v>0</v>
      </c>
      <c r="AO417" s="359">
        <f t="shared" ca="1" si="1234"/>
        <v>0</v>
      </c>
      <c r="AP417" s="359">
        <f t="shared" ca="1" si="1234"/>
        <v>0</v>
      </c>
      <c r="AQ417" s="359">
        <f t="shared" ca="1" si="1234"/>
        <v>0</v>
      </c>
      <c r="AR417" s="359">
        <f t="shared" ca="1" si="1234"/>
        <v>0</v>
      </c>
      <c r="AS417" s="359">
        <f t="shared" ca="1" si="1234"/>
        <v>0</v>
      </c>
      <c r="AT417" s="359">
        <f t="shared" ca="1" si="1234"/>
        <v>0</v>
      </c>
      <c r="AU417" s="359">
        <f t="shared" ca="1" si="1234"/>
        <v>0</v>
      </c>
      <c r="AV417" s="359">
        <f t="shared" ca="1" si="1234"/>
        <v>0</v>
      </c>
      <c r="AW417" s="359">
        <f t="shared" ca="1" si="1234"/>
        <v>0</v>
      </c>
      <c r="AX417" s="359">
        <f t="shared" ca="1" si="1234"/>
        <v>0</v>
      </c>
      <c r="AY417" s="359">
        <f t="shared" ca="1" si="1234"/>
        <v>0</v>
      </c>
      <c r="AZ417" s="359">
        <f t="shared" ca="1" si="1234"/>
        <v>0</v>
      </c>
      <c r="BA417" s="359">
        <f t="shared" ca="1" si="1234"/>
        <v>0</v>
      </c>
      <c r="BB417" s="359">
        <f t="shared" ca="1" si="1234"/>
        <v>0</v>
      </c>
      <c r="BC417" s="359">
        <f t="shared" ca="1" si="1234"/>
        <v>0</v>
      </c>
      <c r="BD417" s="359">
        <f t="shared" ca="1" si="1234"/>
        <v>0</v>
      </c>
      <c r="BE417" s="359">
        <f t="shared" ca="1" si="1234"/>
        <v>0</v>
      </c>
      <c r="BF417" s="359">
        <f t="shared" ca="1" si="1234"/>
        <v>0</v>
      </c>
      <c r="BG417" s="359">
        <f t="shared" ca="1" si="1234"/>
        <v>0</v>
      </c>
      <c r="BH417" s="359">
        <f t="shared" ca="1" si="1234"/>
        <v>0</v>
      </c>
      <c r="BI417" s="359">
        <f t="shared" ca="1" si="1234"/>
        <v>0</v>
      </c>
      <c r="BJ417" s="359">
        <f t="shared" ca="1" si="1234"/>
        <v>0</v>
      </c>
      <c r="BK417" s="359">
        <f t="shared" ca="1" si="1234"/>
        <v>0</v>
      </c>
      <c r="BL417" s="359">
        <f t="shared" ca="1" si="1234"/>
        <v>0</v>
      </c>
      <c r="BM417" s="359">
        <f t="shared" ca="1" si="1234"/>
        <v>0</v>
      </c>
      <c r="BN417" s="359">
        <f t="shared" ca="1" si="1234"/>
        <v>0</v>
      </c>
      <c r="BO417" s="359">
        <f t="shared" ca="1" si="1234"/>
        <v>0</v>
      </c>
      <c r="BP417" s="359">
        <f t="shared" ca="1" si="1234"/>
        <v>0</v>
      </c>
      <c r="BQ417" s="359">
        <f t="shared" ref="BQ417:CS417" ca="1" si="1235">IF(BQ$297="beräknas ej",0,BP417*IF(BQ$392&gt;$D$357,1,IF(BQ$392&lt;=$C$357,$C$356,$D$356))*IFERROR(INDEX($B$288:$E$294,MATCH($A417,$A$288:$A$294,0),MATCH(BQ$392,$B$286:$E$286,1)),0))</f>
        <v>0</v>
      </c>
      <c r="BR417" s="359">
        <f t="shared" ca="1" si="1235"/>
        <v>0</v>
      </c>
      <c r="BS417" s="359">
        <f t="shared" ca="1" si="1235"/>
        <v>0</v>
      </c>
      <c r="BT417" s="359">
        <f t="shared" ca="1" si="1235"/>
        <v>0</v>
      </c>
      <c r="BU417" s="359">
        <f t="shared" si="1235"/>
        <v>0</v>
      </c>
      <c r="BV417" s="359">
        <f t="shared" si="1235"/>
        <v>0</v>
      </c>
      <c r="BW417" s="359">
        <f t="shared" si="1235"/>
        <v>0</v>
      </c>
      <c r="BX417" s="359">
        <f t="shared" si="1235"/>
        <v>0</v>
      </c>
      <c r="BY417" s="359">
        <f t="shared" si="1235"/>
        <v>0</v>
      </c>
      <c r="BZ417" s="359">
        <f t="shared" si="1235"/>
        <v>0</v>
      </c>
      <c r="CA417" s="359">
        <f t="shared" si="1235"/>
        <v>0</v>
      </c>
      <c r="CB417" s="359">
        <f t="shared" si="1235"/>
        <v>0</v>
      </c>
      <c r="CC417" s="359">
        <f t="shared" si="1235"/>
        <v>0</v>
      </c>
      <c r="CD417" s="359">
        <f t="shared" si="1235"/>
        <v>0</v>
      </c>
      <c r="CE417" s="359">
        <f t="shared" si="1235"/>
        <v>0</v>
      </c>
      <c r="CF417" s="359">
        <f t="shared" si="1235"/>
        <v>0</v>
      </c>
      <c r="CG417" s="359">
        <f t="shared" si="1235"/>
        <v>0</v>
      </c>
      <c r="CH417" s="359">
        <f t="shared" si="1235"/>
        <v>0</v>
      </c>
      <c r="CI417" s="359">
        <f t="shared" si="1235"/>
        <v>0</v>
      </c>
      <c r="CJ417" s="359">
        <f t="shared" si="1235"/>
        <v>0</v>
      </c>
      <c r="CK417" s="359">
        <f t="shared" si="1235"/>
        <v>0</v>
      </c>
      <c r="CL417" s="359">
        <f t="shared" si="1235"/>
        <v>0</v>
      </c>
      <c r="CM417" s="359">
        <f t="shared" si="1235"/>
        <v>0</v>
      </c>
      <c r="CN417" s="359">
        <f t="shared" si="1235"/>
        <v>0</v>
      </c>
      <c r="CO417" s="359">
        <f t="shared" si="1235"/>
        <v>0</v>
      </c>
      <c r="CP417" s="359">
        <f t="shared" si="1235"/>
        <v>0</v>
      </c>
      <c r="CQ417" s="359">
        <f t="shared" si="1235"/>
        <v>0</v>
      </c>
      <c r="CR417" s="359">
        <f t="shared" si="1235"/>
        <v>0</v>
      </c>
      <c r="CS417" s="359">
        <f t="shared" si="1235"/>
        <v>0</v>
      </c>
    </row>
    <row r="418" spans="1:97" s="370" customFormat="1" x14ac:dyDescent="0.35">
      <c r="A418" s="362"/>
      <c r="B418" s="362"/>
      <c r="C418" s="359"/>
      <c r="D418" s="363">
        <f ca="1">SUM(D393:D417)</f>
        <v>0</v>
      </c>
      <c r="E418" s="363">
        <f t="shared" ref="E418:BP418" ca="1" si="1236">SUM(E393:E417)</f>
        <v>0</v>
      </c>
      <c r="F418" s="363">
        <f t="shared" ca="1" si="1236"/>
        <v>0</v>
      </c>
      <c r="G418" s="363">
        <f t="shared" ca="1" si="1236"/>
        <v>0</v>
      </c>
      <c r="H418" s="363">
        <f t="shared" ca="1" si="1236"/>
        <v>0</v>
      </c>
      <c r="I418" s="363">
        <f t="shared" ca="1" si="1236"/>
        <v>0</v>
      </c>
      <c r="J418" s="363">
        <f t="shared" ca="1" si="1236"/>
        <v>0</v>
      </c>
      <c r="K418" s="363">
        <f t="shared" ca="1" si="1236"/>
        <v>0</v>
      </c>
      <c r="L418" s="363">
        <f t="shared" ca="1" si="1236"/>
        <v>0</v>
      </c>
      <c r="M418" s="363">
        <f t="shared" ca="1" si="1236"/>
        <v>0</v>
      </c>
      <c r="N418" s="363">
        <f t="shared" ca="1" si="1236"/>
        <v>0</v>
      </c>
      <c r="O418" s="363">
        <f t="shared" ca="1" si="1236"/>
        <v>0</v>
      </c>
      <c r="P418" s="363">
        <f t="shared" ca="1" si="1236"/>
        <v>0</v>
      </c>
      <c r="Q418" s="363">
        <f t="shared" ca="1" si="1236"/>
        <v>0</v>
      </c>
      <c r="R418" s="363">
        <f t="shared" ca="1" si="1236"/>
        <v>0</v>
      </c>
      <c r="S418" s="363">
        <f t="shared" ca="1" si="1236"/>
        <v>0</v>
      </c>
      <c r="T418" s="363">
        <f t="shared" ca="1" si="1236"/>
        <v>0</v>
      </c>
      <c r="U418" s="363">
        <f t="shared" ca="1" si="1236"/>
        <v>0</v>
      </c>
      <c r="V418" s="363">
        <f t="shared" ca="1" si="1236"/>
        <v>0</v>
      </c>
      <c r="W418" s="363">
        <f t="shared" ca="1" si="1236"/>
        <v>0</v>
      </c>
      <c r="X418" s="363">
        <f t="shared" ca="1" si="1236"/>
        <v>0</v>
      </c>
      <c r="Y418" s="363">
        <f t="shared" ca="1" si="1236"/>
        <v>0</v>
      </c>
      <c r="Z418" s="363">
        <f t="shared" ca="1" si="1236"/>
        <v>0</v>
      </c>
      <c r="AA418" s="363">
        <f t="shared" ca="1" si="1236"/>
        <v>0</v>
      </c>
      <c r="AB418" s="363">
        <f t="shared" ca="1" si="1236"/>
        <v>0</v>
      </c>
      <c r="AC418" s="363">
        <f t="shared" ca="1" si="1236"/>
        <v>0</v>
      </c>
      <c r="AD418" s="363">
        <f t="shared" ca="1" si="1236"/>
        <v>0</v>
      </c>
      <c r="AE418" s="363">
        <f t="shared" ca="1" si="1236"/>
        <v>0</v>
      </c>
      <c r="AF418" s="363">
        <f t="shared" ca="1" si="1236"/>
        <v>0</v>
      </c>
      <c r="AG418" s="363">
        <f t="shared" ca="1" si="1236"/>
        <v>0</v>
      </c>
      <c r="AH418" s="363">
        <f t="shared" ca="1" si="1236"/>
        <v>0</v>
      </c>
      <c r="AI418" s="363">
        <f t="shared" ca="1" si="1236"/>
        <v>0</v>
      </c>
      <c r="AJ418" s="363">
        <f t="shared" ca="1" si="1236"/>
        <v>0</v>
      </c>
      <c r="AK418" s="363">
        <f t="shared" ca="1" si="1236"/>
        <v>0</v>
      </c>
      <c r="AL418" s="363">
        <f t="shared" ca="1" si="1236"/>
        <v>0</v>
      </c>
      <c r="AM418" s="363">
        <f t="shared" ca="1" si="1236"/>
        <v>0</v>
      </c>
      <c r="AN418" s="363">
        <f t="shared" ca="1" si="1236"/>
        <v>0</v>
      </c>
      <c r="AO418" s="363">
        <f t="shared" ca="1" si="1236"/>
        <v>0</v>
      </c>
      <c r="AP418" s="363">
        <f t="shared" ca="1" si="1236"/>
        <v>0</v>
      </c>
      <c r="AQ418" s="363">
        <f t="shared" ca="1" si="1236"/>
        <v>0</v>
      </c>
      <c r="AR418" s="363">
        <f t="shared" ca="1" si="1236"/>
        <v>0</v>
      </c>
      <c r="AS418" s="363">
        <f t="shared" ca="1" si="1236"/>
        <v>0</v>
      </c>
      <c r="AT418" s="363">
        <f t="shared" ca="1" si="1236"/>
        <v>0</v>
      </c>
      <c r="AU418" s="363">
        <f t="shared" ca="1" si="1236"/>
        <v>0</v>
      </c>
      <c r="AV418" s="363">
        <f t="shared" ca="1" si="1236"/>
        <v>0</v>
      </c>
      <c r="AW418" s="363">
        <f t="shared" ca="1" si="1236"/>
        <v>0</v>
      </c>
      <c r="AX418" s="363">
        <f t="shared" ca="1" si="1236"/>
        <v>0</v>
      </c>
      <c r="AY418" s="363">
        <f t="shared" ca="1" si="1236"/>
        <v>0</v>
      </c>
      <c r="AZ418" s="363">
        <f t="shared" ca="1" si="1236"/>
        <v>0</v>
      </c>
      <c r="BA418" s="363">
        <f t="shared" ca="1" si="1236"/>
        <v>0</v>
      </c>
      <c r="BB418" s="363">
        <f t="shared" ca="1" si="1236"/>
        <v>0</v>
      </c>
      <c r="BC418" s="363">
        <f t="shared" ca="1" si="1236"/>
        <v>0</v>
      </c>
      <c r="BD418" s="363">
        <f t="shared" ca="1" si="1236"/>
        <v>0</v>
      </c>
      <c r="BE418" s="363">
        <f t="shared" ca="1" si="1236"/>
        <v>0</v>
      </c>
      <c r="BF418" s="363">
        <f t="shared" ca="1" si="1236"/>
        <v>0</v>
      </c>
      <c r="BG418" s="363">
        <f t="shared" ca="1" si="1236"/>
        <v>0</v>
      </c>
      <c r="BH418" s="363">
        <f t="shared" ca="1" si="1236"/>
        <v>0</v>
      </c>
      <c r="BI418" s="363">
        <f t="shared" ca="1" si="1236"/>
        <v>0</v>
      </c>
      <c r="BJ418" s="363">
        <f t="shared" ca="1" si="1236"/>
        <v>0</v>
      </c>
      <c r="BK418" s="363">
        <f t="shared" ca="1" si="1236"/>
        <v>0</v>
      </c>
      <c r="BL418" s="363">
        <f t="shared" ca="1" si="1236"/>
        <v>0</v>
      </c>
      <c r="BM418" s="363">
        <f t="shared" ca="1" si="1236"/>
        <v>0</v>
      </c>
      <c r="BN418" s="363">
        <f t="shared" ca="1" si="1236"/>
        <v>0</v>
      </c>
      <c r="BO418" s="363">
        <f t="shared" ca="1" si="1236"/>
        <v>0</v>
      </c>
      <c r="BP418" s="363">
        <f t="shared" ca="1" si="1236"/>
        <v>0</v>
      </c>
      <c r="BQ418" s="363">
        <f t="shared" ref="BQ418:CS418" ca="1" si="1237">SUM(BQ393:BQ417)</f>
        <v>0</v>
      </c>
      <c r="BR418" s="363">
        <f t="shared" ca="1" si="1237"/>
        <v>0</v>
      </c>
      <c r="BS418" s="363">
        <f t="shared" ca="1" si="1237"/>
        <v>0</v>
      </c>
      <c r="BT418" s="363">
        <f t="shared" ca="1" si="1237"/>
        <v>0</v>
      </c>
      <c r="BU418" s="363">
        <f t="shared" si="1237"/>
        <v>0</v>
      </c>
      <c r="BV418" s="363">
        <f t="shared" si="1237"/>
        <v>0</v>
      </c>
      <c r="BW418" s="363">
        <f t="shared" si="1237"/>
        <v>0</v>
      </c>
      <c r="BX418" s="363">
        <f t="shared" si="1237"/>
        <v>0</v>
      </c>
      <c r="BY418" s="363">
        <f t="shared" si="1237"/>
        <v>0</v>
      </c>
      <c r="BZ418" s="363">
        <f t="shared" si="1237"/>
        <v>0</v>
      </c>
      <c r="CA418" s="363">
        <f t="shared" si="1237"/>
        <v>0</v>
      </c>
      <c r="CB418" s="363">
        <f t="shared" si="1237"/>
        <v>0</v>
      </c>
      <c r="CC418" s="363">
        <f t="shared" si="1237"/>
        <v>0</v>
      </c>
      <c r="CD418" s="363">
        <f t="shared" si="1237"/>
        <v>0</v>
      </c>
      <c r="CE418" s="363">
        <f t="shared" si="1237"/>
        <v>0</v>
      </c>
      <c r="CF418" s="363">
        <f t="shared" si="1237"/>
        <v>0</v>
      </c>
      <c r="CG418" s="363">
        <f t="shared" si="1237"/>
        <v>0</v>
      </c>
      <c r="CH418" s="363">
        <f t="shared" si="1237"/>
        <v>0</v>
      </c>
      <c r="CI418" s="363">
        <f t="shared" si="1237"/>
        <v>0</v>
      </c>
      <c r="CJ418" s="363">
        <f t="shared" si="1237"/>
        <v>0</v>
      </c>
      <c r="CK418" s="363">
        <f t="shared" si="1237"/>
        <v>0</v>
      </c>
      <c r="CL418" s="363">
        <f t="shared" si="1237"/>
        <v>0</v>
      </c>
      <c r="CM418" s="363">
        <f t="shared" si="1237"/>
        <v>0</v>
      </c>
      <c r="CN418" s="363">
        <f t="shared" si="1237"/>
        <v>0</v>
      </c>
      <c r="CO418" s="363">
        <f t="shared" si="1237"/>
        <v>0</v>
      </c>
      <c r="CP418" s="363">
        <f t="shared" si="1237"/>
        <v>0</v>
      </c>
      <c r="CQ418" s="363">
        <f t="shared" si="1237"/>
        <v>0</v>
      </c>
      <c r="CR418" s="363">
        <f t="shared" si="1237"/>
        <v>0</v>
      </c>
      <c r="CS418" s="363">
        <f t="shared" si="1237"/>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12">
    <tabColor rgb="FF00B050"/>
  </sheetPr>
  <dimension ref="A1:CS229"/>
  <sheetViews>
    <sheetView zoomScale="80" zoomScaleNormal="80" workbookViewId="0">
      <selection activeCell="M13" sqref="M13"/>
    </sheetView>
  </sheetViews>
  <sheetFormatPr defaultRowHeight="14.5" x14ac:dyDescent="0.35"/>
  <cols>
    <col min="1" max="1" width="23.453125" customWidth="1"/>
    <col min="2" max="2" width="23.26953125" customWidth="1"/>
    <col min="3" max="3" width="11.81640625" customWidth="1"/>
    <col min="4" max="4" width="14.7265625" style="49" customWidth="1"/>
    <col min="5" max="6" width="15.26953125" style="49" bestFit="1" customWidth="1"/>
    <col min="7" max="7" width="11.26953125" style="49" customWidth="1"/>
    <col min="8" max="8" width="12.26953125" style="49" customWidth="1"/>
    <col min="9" max="9" width="13.453125" style="49" customWidth="1"/>
    <col min="10" max="10" width="13.1796875" style="49" customWidth="1"/>
    <col min="11" max="11" width="13.54296875" style="49" customWidth="1"/>
    <col min="12" max="12" width="15.54296875" style="49" customWidth="1"/>
    <col min="13" max="14" width="12.7265625" style="49" bestFit="1" customWidth="1"/>
    <col min="15" max="71" width="12.7265625" bestFit="1" customWidth="1"/>
    <col min="72" max="93" width="10.54296875" bestFit="1" customWidth="1"/>
  </cols>
  <sheetData>
    <row r="1" spans="1:14" s="377" customFormat="1" ht="18" x14ac:dyDescent="0.4">
      <c r="A1" s="322" t="s">
        <v>711</v>
      </c>
      <c r="B1" s="322"/>
      <c r="D1" s="378"/>
      <c r="E1" s="378"/>
      <c r="F1" s="378"/>
      <c r="G1" s="378"/>
      <c r="H1" s="378"/>
      <c r="I1" s="378"/>
      <c r="J1" s="378"/>
      <c r="K1" s="378"/>
      <c r="L1" s="378"/>
      <c r="M1" s="378"/>
      <c r="N1" s="378"/>
    </row>
    <row r="2" spans="1:14" s="377" customFormat="1" x14ac:dyDescent="0.35">
      <c r="B2" s="324" t="s">
        <v>492</v>
      </c>
      <c r="C2" s="472">
        <f>Indata!B28</f>
        <v>1</v>
      </c>
      <c r="D2" s="472">
        <f>Indata!B29</f>
        <v>1</v>
      </c>
      <c r="E2" s="378"/>
      <c r="F2" s="378"/>
      <c r="G2" s="378"/>
      <c r="H2" s="378"/>
      <c r="I2" s="378"/>
      <c r="J2" s="378"/>
      <c r="K2" s="378"/>
      <c r="L2" s="378"/>
      <c r="M2" s="378"/>
      <c r="N2" s="378"/>
    </row>
    <row r="3" spans="1:14" s="377" customFormat="1" x14ac:dyDescent="0.35">
      <c r="B3" s="324" t="s">
        <v>104</v>
      </c>
      <c r="C3" s="379">
        <f>Indata!$B$16</f>
        <v>2045</v>
      </c>
      <c r="D3" s="379">
        <f>Indata!$B$17</f>
        <v>2065</v>
      </c>
    </row>
    <row r="4" spans="1:14" s="377" customFormat="1" x14ac:dyDescent="0.35"/>
    <row r="5" spans="1:14" s="377" customFormat="1" x14ac:dyDescent="0.35">
      <c r="A5" s="327" t="s">
        <v>312</v>
      </c>
      <c r="B5" s="323"/>
      <c r="C5" s="323"/>
      <c r="D5" s="323"/>
      <c r="E5" s="323"/>
    </row>
    <row r="6" spans="1:14" s="377" customFormat="1" x14ac:dyDescent="0.35">
      <c r="A6" s="323"/>
      <c r="B6" s="328">
        <f>Indata!B12</f>
        <v>2019</v>
      </c>
      <c r="C6" s="328">
        <f>Indata!B15</f>
        <v>2028</v>
      </c>
      <c r="D6" s="328">
        <f>Indata!B16</f>
        <v>2045</v>
      </c>
      <c r="E6" s="328">
        <f>Indata!B17</f>
        <v>2065</v>
      </c>
    </row>
    <row r="7" spans="1:14" s="377" customFormat="1" x14ac:dyDescent="0.35">
      <c r="A7" s="323"/>
      <c r="B7" s="329" t="str">
        <f>Prognoser!H50</f>
        <v>2019 - 2028</v>
      </c>
      <c r="C7" s="329" t="str">
        <f>Prognoser!I50</f>
        <v>2028 - 2045</v>
      </c>
      <c r="D7" s="329" t="str">
        <f>Prognoser!J50</f>
        <v>2045 - 2065</v>
      </c>
      <c r="E7" s="329" t="str">
        <f>Prognoser!K50</f>
        <v>2065 - 2087</v>
      </c>
    </row>
    <row r="8" spans="1:14" s="377" customFormat="1" x14ac:dyDescent="0.35">
      <c r="A8" s="324" t="s">
        <v>0</v>
      </c>
      <c r="B8" s="335" t="str">
        <f>Prognoser!H51</f>
        <v>-</v>
      </c>
      <c r="C8" s="335" t="str">
        <f>Prognoser!I51</f>
        <v>-</v>
      </c>
      <c r="D8" s="330" t="str">
        <f>Prognoser!J51</f>
        <v>-</v>
      </c>
      <c r="E8" s="330" t="str">
        <f>Prognoser!K51</f>
        <v>-</v>
      </c>
    </row>
    <row r="9" spans="1:14" s="377" customFormat="1" x14ac:dyDescent="0.35">
      <c r="A9" s="324" t="s">
        <v>1</v>
      </c>
      <c r="B9" s="335" t="str">
        <f>Prognoser!H52</f>
        <v>-</v>
      </c>
      <c r="C9" s="335" t="str">
        <f>Prognoser!I52</f>
        <v>-</v>
      </c>
      <c r="D9" s="330" t="str">
        <f>Prognoser!J52</f>
        <v>-</v>
      </c>
      <c r="E9" s="330" t="str">
        <f>Prognoser!K52</f>
        <v>-</v>
      </c>
    </row>
    <row r="10" spans="1:14" s="377" customFormat="1" x14ac:dyDescent="0.35">
      <c r="A10" s="324" t="s">
        <v>2</v>
      </c>
      <c r="B10" s="335" t="str">
        <f>Prognoser!H53</f>
        <v>-</v>
      </c>
      <c r="C10" s="335" t="str">
        <f>Prognoser!I53</f>
        <v>-</v>
      </c>
      <c r="D10" s="330" t="str">
        <f>Prognoser!J53</f>
        <v>-</v>
      </c>
      <c r="E10" s="330" t="str">
        <f>Prognoser!K53</f>
        <v>-</v>
      </c>
    </row>
    <row r="11" spans="1:14" s="377" customFormat="1" x14ac:dyDescent="0.35">
      <c r="A11" s="324" t="s">
        <v>11</v>
      </c>
      <c r="B11" s="335" t="str">
        <f>Prognoser!H54</f>
        <v>-</v>
      </c>
      <c r="C11" s="335" t="str">
        <f>Prognoser!I54</f>
        <v>-</v>
      </c>
      <c r="D11" s="330" t="str">
        <f>Prognoser!J54</f>
        <v>-</v>
      </c>
      <c r="E11" s="330" t="str">
        <f>Prognoser!K54</f>
        <v>-</v>
      </c>
    </row>
    <row r="12" spans="1:14" s="377" customFormat="1" x14ac:dyDescent="0.35">
      <c r="A12" s="324" t="s">
        <v>7</v>
      </c>
      <c r="B12" s="335" t="str">
        <f>Prognoser!H55</f>
        <v>-</v>
      </c>
      <c r="C12" s="335" t="str">
        <f>Prognoser!I55</f>
        <v>-</v>
      </c>
      <c r="D12" s="330" t="str">
        <f>Prognoser!J55</f>
        <v>-</v>
      </c>
      <c r="E12" s="330" t="str">
        <f>Prognoser!K55</f>
        <v>-</v>
      </c>
    </row>
    <row r="13" spans="1:14" s="377" customFormat="1" x14ac:dyDescent="0.35">
      <c r="A13" s="324" t="s">
        <v>3</v>
      </c>
      <c r="B13" s="335" t="str">
        <f>Prognoser!H56</f>
        <v>-</v>
      </c>
      <c r="C13" s="335" t="str">
        <f>Prognoser!I56</f>
        <v>-</v>
      </c>
      <c r="D13" s="330" t="str">
        <f>Prognoser!J56</f>
        <v>-</v>
      </c>
      <c r="E13" s="330" t="str">
        <f>Prognoser!K56</f>
        <v>-</v>
      </c>
    </row>
    <row r="14" spans="1:14" s="377" customFormat="1" x14ac:dyDescent="0.35">
      <c r="A14" s="324" t="s">
        <v>4</v>
      </c>
      <c r="B14" s="335" t="str">
        <f>Prognoser!H57</f>
        <v>-</v>
      </c>
      <c r="C14" s="335" t="str">
        <f>Prognoser!I57</f>
        <v>-</v>
      </c>
      <c r="D14" s="330" t="str">
        <f>Prognoser!J57</f>
        <v>-</v>
      </c>
      <c r="E14" s="330" t="str">
        <f>Prognoser!K57</f>
        <v>-</v>
      </c>
    </row>
    <row r="15" spans="1:14" s="377" customFormat="1" x14ac:dyDescent="0.35">
      <c r="A15" s="324"/>
      <c r="B15" s="330"/>
      <c r="C15" s="330"/>
      <c r="D15" s="330"/>
      <c r="E15" s="330"/>
    </row>
    <row r="16" spans="1:14" s="377" customFormat="1" x14ac:dyDescent="0.35">
      <c r="A16" s="380" t="s">
        <v>189</v>
      </c>
      <c r="B16" s="330"/>
      <c r="C16" s="330"/>
      <c r="D16" s="330"/>
      <c r="E16" s="330"/>
      <c r="G16" s="331" t="s">
        <v>330</v>
      </c>
    </row>
    <row r="17" spans="1:97" s="377" customFormat="1" ht="15.5" x14ac:dyDescent="0.35">
      <c r="A17" s="332" t="s">
        <v>9</v>
      </c>
      <c r="B17" s="323"/>
      <c r="C17" s="323"/>
      <c r="D17" s="323" t="str">
        <f>IFERROR(INDEX(Indata!$A$12:$A$18,MATCH(D18,Indata!$B$12:$B$18,0)),"")</f>
        <v>Basår</v>
      </c>
      <c r="E17" s="323" t="str">
        <f>IFERROR(INDEX(Indata!$A$12:$A$18,MATCH(E18,Indata!$B$12:$B$18,0)),"")</f>
        <v/>
      </c>
      <c r="F17" s="323" t="str">
        <f>IFERROR(INDEX(Indata!$A$12:$A$18,MATCH(F18,Indata!$B$12:$B$18,0)),"")</f>
        <v/>
      </c>
      <c r="G17" s="323" t="str">
        <f>IFERROR(INDEX(Indata!$A$12:$A$18,MATCH(G18,Indata!$B$12:$B$18,0)),"")</f>
        <v/>
      </c>
      <c r="H17" s="323" t="str">
        <f>IFERROR(INDEX(Indata!$A$12:$A$18,MATCH(H18,Indata!$B$12:$B$18,0)),"")</f>
        <v/>
      </c>
      <c r="I17" s="323" t="str">
        <f>IFERROR(INDEX(Indata!$A$12:$A$18,MATCH(I18,Indata!$B$12:$B$18,0)),"")</f>
        <v/>
      </c>
      <c r="J17" s="323" t="str">
        <f>IFERROR(INDEX(Indata!$A$12:$A$18,MATCH(J18,Indata!$B$12:$B$18,0)),"")</f>
        <v/>
      </c>
      <c r="K17" s="323" t="str">
        <f>IFERROR(INDEX(Indata!$A$12:$A$18,MATCH(K18,Indata!$B$12:$B$18,0)),"")</f>
        <v/>
      </c>
      <c r="L17" s="323" t="str">
        <f>IFERROR(INDEX(Indata!$A$12:$A$18,MATCH(L18,Indata!$B$12:$B$18,0)),"")</f>
        <v/>
      </c>
      <c r="M17" s="323" t="str">
        <f>IFERROR(INDEX(Indata!$A$12:$A$18,MATCH(M18,Indata!$B$12:$B$18,0)),"")</f>
        <v>Diskonteringsår</v>
      </c>
      <c r="N17" s="323" t="str">
        <f>IFERROR(INDEX(Indata!$A$12:$A$18,MATCH(N18,Indata!$B$12:$B$18,0)),"")</f>
        <v/>
      </c>
      <c r="O17" s="323" t="str">
        <f>IFERROR(INDEX(Indata!$A$12:$A$18,MATCH(O18,Indata!$B$12:$B$18,0)),"")</f>
        <v/>
      </c>
      <c r="P17" s="323" t="str">
        <f>IFERROR(INDEX(Indata!$A$12:$A$18,MATCH(P18,Indata!$B$12:$B$18,0)),"")</f>
        <v/>
      </c>
      <c r="Q17" s="323" t="str">
        <f>IFERROR(INDEX(Indata!$A$12:$A$18,MATCH(Q18,Indata!$B$12:$B$18,0)),"")</f>
        <v/>
      </c>
      <c r="R17" s="323" t="str">
        <f>IFERROR(INDEX(Indata!$A$12:$A$18,MATCH(R18,Indata!$B$12:$B$18,0)),"")</f>
        <v/>
      </c>
      <c r="S17" s="323" t="str">
        <f>IFERROR(INDEX(Indata!$A$12:$A$18,MATCH(S18,Indata!$B$12:$B$18,0)),"")</f>
        <v/>
      </c>
      <c r="T17" s="323" t="str">
        <f>IFERROR(INDEX(Indata!$A$12:$A$18,MATCH(T18,Indata!$B$12:$B$18,0)),"")</f>
        <v/>
      </c>
      <c r="U17" s="323" t="str">
        <f>IFERROR(INDEX(Indata!$A$12:$A$18,MATCH(U18,Indata!$B$12:$B$18,0)),"")</f>
        <v/>
      </c>
      <c r="V17" s="323" t="str">
        <f>IFERROR(INDEX(Indata!$A$12:$A$18,MATCH(V18,Indata!$B$12:$B$18,0)),"")</f>
        <v/>
      </c>
      <c r="W17" s="323" t="str">
        <f>IFERROR(INDEX(Indata!$A$12:$A$18,MATCH(W18,Indata!$B$12:$B$18,0)),"")</f>
        <v/>
      </c>
      <c r="X17" s="323" t="str">
        <f>IFERROR(INDEX(Indata!$A$12:$A$18,MATCH(X18,Indata!$B$12:$B$18,0)),"")</f>
        <v/>
      </c>
      <c r="Y17" s="323" t="str">
        <f>IFERROR(INDEX(Indata!$A$12:$A$18,MATCH(Y18,Indata!$B$12:$B$18,0)),"")</f>
        <v/>
      </c>
      <c r="Z17" s="323" t="str">
        <f>IFERROR(INDEX(Indata!$A$12:$A$18,MATCH(Z18,Indata!$B$12:$B$18,0)),"")</f>
        <v/>
      </c>
      <c r="AA17" s="323" t="str">
        <f>IFERROR(INDEX(Indata!$A$12:$A$18,MATCH(AA18,Indata!$B$12:$B$18,0)),"")</f>
        <v/>
      </c>
      <c r="AB17" s="323" t="str">
        <f>IFERROR(INDEX(Indata!$A$12:$A$18,MATCH(AB18,Indata!$B$12:$B$18,0)),"")</f>
        <v/>
      </c>
      <c r="AC17" s="323" t="str">
        <f>IFERROR(INDEX(Indata!$A$12:$A$18,MATCH(AC18,Indata!$B$12:$B$18,0)),"")</f>
        <v/>
      </c>
      <c r="AD17" s="323" t="str">
        <f>IFERROR(INDEX(Indata!$A$12:$A$18,MATCH(AD18,Indata!$B$12:$B$18,0)),"")</f>
        <v>Prognosår 1</v>
      </c>
      <c r="AE17" s="323" t="str">
        <f>IFERROR(INDEX(Indata!$A$12:$A$18,MATCH(AE18,Indata!$B$12:$B$18,0)),"")</f>
        <v/>
      </c>
      <c r="AF17" s="323" t="str">
        <f>IFERROR(INDEX(Indata!$A$12:$A$18,MATCH(AF18,Indata!$B$12:$B$18,0)),"")</f>
        <v/>
      </c>
      <c r="AG17" s="323" t="str">
        <f>IFERROR(INDEX(Indata!$A$12:$A$18,MATCH(AG18,Indata!$B$12:$B$18,0)),"")</f>
        <v/>
      </c>
      <c r="AH17" s="323" t="str">
        <f>IFERROR(INDEX(Indata!$A$12:$A$18,MATCH(AH18,Indata!$B$12:$B$18,0)),"")</f>
        <v/>
      </c>
      <c r="AI17" s="323" t="str">
        <f>IFERROR(INDEX(Indata!$A$12:$A$18,MATCH(AI18,Indata!$B$12:$B$18,0)),"")</f>
        <v/>
      </c>
      <c r="AJ17" s="323" t="str">
        <f>IFERROR(INDEX(Indata!$A$12:$A$18,MATCH(AJ18,Indata!$B$12:$B$18,0)),"")</f>
        <v/>
      </c>
      <c r="AK17" s="323" t="str">
        <f>IFERROR(INDEX(Indata!$A$12:$A$18,MATCH(AK18,Indata!$B$12:$B$18,0)),"")</f>
        <v/>
      </c>
      <c r="AL17" s="323" t="str">
        <f>IFERROR(INDEX(Indata!$A$12:$A$18,MATCH(AL18,Indata!$B$12:$B$18,0)),"")</f>
        <v/>
      </c>
      <c r="AM17" s="323" t="str">
        <f>IFERROR(INDEX(Indata!$A$12:$A$18,MATCH(AM18,Indata!$B$12:$B$18,0)),"")</f>
        <v/>
      </c>
      <c r="AN17" s="323" t="str">
        <f>IFERROR(INDEX(Indata!$A$12:$A$18,MATCH(AN18,Indata!$B$12:$B$18,0)),"")</f>
        <v/>
      </c>
      <c r="AO17" s="323" t="str">
        <f>IFERROR(INDEX(Indata!$A$12:$A$18,MATCH(AO18,Indata!$B$12:$B$18,0)),"")</f>
        <v/>
      </c>
      <c r="AP17" s="323" t="str">
        <f>IFERROR(INDEX(Indata!$A$12:$A$18,MATCH(AP18,Indata!$B$12:$B$18,0)),"")</f>
        <v/>
      </c>
      <c r="AQ17" s="323" t="str">
        <f>IFERROR(INDEX(Indata!$A$12:$A$18,MATCH(AQ18,Indata!$B$12:$B$18,0)),"")</f>
        <v/>
      </c>
      <c r="AR17" s="323" t="str">
        <f>IFERROR(INDEX(Indata!$A$12:$A$18,MATCH(AR18,Indata!$B$12:$B$18,0)),"")</f>
        <v/>
      </c>
      <c r="AS17" s="323" t="str">
        <f>IFERROR(INDEX(Indata!$A$12:$A$18,MATCH(AS18,Indata!$B$12:$B$18,0)),"")</f>
        <v/>
      </c>
      <c r="AT17" s="323" t="str">
        <f>IFERROR(INDEX(Indata!$A$12:$A$18,MATCH(AT18,Indata!$B$12:$B$18,0)),"")</f>
        <v/>
      </c>
      <c r="AU17" s="323" t="str">
        <f>IFERROR(INDEX(Indata!$A$12:$A$18,MATCH(AU18,Indata!$B$12:$B$18,0)),"")</f>
        <v/>
      </c>
      <c r="AV17" s="323" t="str">
        <f>IFERROR(INDEX(Indata!$A$12:$A$18,MATCH(AV18,Indata!$B$12:$B$18,0)),"")</f>
        <v/>
      </c>
      <c r="AW17" s="323" t="str">
        <f>IFERROR(INDEX(Indata!$A$12:$A$18,MATCH(AW18,Indata!$B$12:$B$18,0)),"")</f>
        <v/>
      </c>
      <c r="AX17" s="323" t="str">
        <f>IFERROR(INDEX(Indata!$A$12:$A$18,MATCH(AX18,Indata!$B$12:$B$18,0)),"")</f>
        <v>Prognosår 2</v>
      </c>
      <c r="AY17" s="323" t="str">
        <f>IFERROR(INDEX(Indata!$A$12:$A$18,MATCH(AY18,Indata!$B$12:$B$18,0)),"")</f>
        <v/>
      </c>
      <c r="AZ17" s="323" t="str">
        <f>IFERROR(INDEX(Indata!$A$12:$A$18,MATCH(AZ18,Indata!$B$12:$B$18,0)),"")</f>
        <v/>
      </c>
      <c r="BA17" s="323" t="str">
        <f>IFERROR(INDEX(Indata!$A$12:$A$18,MATCH(BA18,Indata!$B$12:$B$18,0)),"")</f>
        <v/>
      </c>
      <c r="BB17" s="323" t="str">
        <f>IFERROR(INDEX(Indata!$A$12:$A$18,MATCH(BB18,Indata!$B$12:$B$18,0)),"")</f>
        <v/>
      </c>
      <c r="BC17" s="323" t="str">
        <f>IFERROR(INDEX(Indata!$A$12:$A$18,MATCH(BC18,Indata!$B$12:$B$18,0)),"")</f>
        <v/>
      </c>
      <c r="BD17" s="323" t="str">
        <f>IFERROR(INDEX(Indata!$A$12:$A$18,MATCH(BD18,Indata!$B$12:$B$18,0)),"")</f>
        <v/>
      </c>
      <c r="BE17" s="323" t="str">
        <f>IFERROR(INDEX(Indata!$A$12:$A$18,MATCH(BE18,Indata!$B$12:$B$18,0)),"")</f>
        <v/>
      </c>
      <c r="BF17" s="323" t="str">
        <f>IFERROR(INDEX(Indata!$A$12:$A$18,MATCH(BF18,Indata!$B$12:$B$18,0)),"")</f>
        <v/>
      </c>
      <c r="BG17" s="323" t="str">
        <f>IFERROR(INDEX(Indata!$A$12:$A$18,MATCH(BG18,Indata!$B$12:$B$18,0)),"")</f>
        <v/>
      </c>
      <c r="BH17" s="323" t="str">
        <f>IFERROR(INDEX(Indata!$A$12:$A$18,MATCH(BH18,Indata!$B$12:$B$18,0)),"")</f>
        <v/>
      </c>
      <c r="BI17" s="323" t="str">
        <f>IFERROR(INDEX(Indata!$A$12:$A$18,MATCH(BI18,Indata!$B$12:$B$18,0)),"")</f>
        <v/>
      </c>
      <c r="BJ17" s="323" t="str">
        <f>IFERROR(INDEX(Indata!$A$12:$A$18,MATCH(BJ18,Indata!$B$12:$B$18,0)),"")</f>
        <v/>
      </c>
      <c r="BK17" s="323" t="str">
        <f>IFERROR(INDEX(Indata!$A$12:$A$18,MATCH(BK18,Indata!$B$12:$B$18,0)),"")</f>
        <v/>
      </c>
      <c r="BL17" s="323" t="str">
        <f>IFERROR(INDEX(Indata!$A$12:$A$18,MATCH(BL18,Indata!$B$12:$B$18,0)),"")</f>
        <v/>
      </c>
      <c r="BM17" s="323" t="str">
        <f>IFERROR(INDEX(Indata!$A$12:$A$18,MATCH(BM18,Indata!$B$12:$B$18,0)),"")</f>
        <v/>
      </c>
      <c r="BN17" s="323" t="str">
        <f>IFERROR(INDEX(Indata!$A$12:$A$18,MATCH(BN18,Indata!$B$12:$B$18,0)),"")</f>
        <v/>
      </c>
      <c r="BO17" s="323" t="str">
        <f>IFERROR(INDEX(Indata!$A$12:$A$18,MATCH(BO18,Indata!$B$12:$B$18,0)),"")</f>
        <v/>
      </c>
      <c r="BP17" s="323" t="str">
        <f>IFERROR(INDEX(Indata!$A$12:$A$18,MATCH(BP18,Indata!$B$12:$B$18,0)),"")</f>
        <v/>
      </c>
      <c r="BQ17" s="323" t="str">
        <f>IF(OR(BP17="Slutår",BP17="beräknas ej"),"beräknas ej",IFERROR(INDEX(Indata!$A$12:$A$18,MATCH(BQ18,Indata!$B$12:$B$18,0)),""))</f>
        <v/>
      </c>
      <c r="BR17" s="323" t="str">
        <f>IF(OR(BQ17="Slutår",BQ17="beräknas ej"),"beräknas ej",IFERROR(INDEX(Indata!$A$12:$A$18,MATCH(BR18,Indata!$B$12:$B$18,0)),""))</f>
        <v/>
      </c>
      <c r="BS17" s="323" t="str">
        <f>IF(OR(BR17="Slutår",BR17="beräknas ej"),"beräknas ej",IFERROR(INDEX(Indata!$A$12:$A$18,MATCH(BS18,Indata!$B$12:$B$18,0)),""))</f>
        <v/>
      </c>
      <c r="BT17" s="323" t="str">
        <f>IF(OR(BS17="Slutår",BS17="beräknas ej"),"beräknas ej",IFERROR(INDEX(Indata!$A$12:$A$18,MATCH(BT18,Indata!$B$12:$B$18,0)),""))</f>
        <v>Slutår</v>
      </c>
      <c r="BU17" s="323" t="str">
        <f>IF(OR(BT17="Slutår",BT17="beräknas ej"),"beräknas ej",IFERROR(INDEX(Indata!$A$12:$A$18,MATCH(BU18,Indata!$B$12:$B$18,0)),""))</f>
        <v>beräknas ej</v>
      </c>
      <c r="BV17" s="323" t="str">
        <f>IF(OR(BU17="Slutår",BU17="beräknas ej"),"beräknas ej",IFERROR(INDEX(Indata!$A$12:$A$18,MATCH(BV18,Indata!$B$12:$B$18,0)),""))</f>
        <v>beräknas ej</v>
      </c>
      <c r="BW17" s="323" t="str">
        <f>IF(OR(BV17="Slutår",BV17="beräknas ej"),"beräknas ej",IFERROR(INDEX(Indata!$A$12:$A$18,MATCH(BW18,Indata!$B$12:$B$18,0)),""))</f>
        <v>beräknas ej</v>
      </c>
      <c r="BX17" s="323" t="str">
        <f>IF(OR(BW17="Slutår",BW17="beräknas ej"),"beräknas ej",IFERROR(INDEX(Indata!$A$12:$A$18,MATCH(BX18,Indata!$B$12:$B$18,0)),""))</f>
        <v>beräknas ej</v>
      </c>
      <c r="BY17" s="323" t="str">
        <f>IF(OR(BX17="Slutår",BX17="beräknas ej"),"beräknas ej",IFERROR(INDEX(Indata!$A$12:$A$18,MATCH(BY18,Indata!$B$12:$B$18,0)),""))</f>
        <v>beräknas ej</v>
      </c>
      <c r="BZ17" s="323" t="str">
        <f>IF(OR(BY17="Slutår",BY17="beräknas ej"),"beräknas ej",IFERROR(INDEX(Indata!$A$12:$A$18,MATCH(BZ18,Indata!$B$12:$B$18,0)),""))</f>
        <v>beräknas ej</v>
      </c>
      <c r="CA17" s="323" t="str">
        <f>IF(OR(BZ17="Slutår",BZ17="beräknas ej"),"beräknas ej",IFERROR(INDEX(Indata!$A$12:$A$18,MATCH(CA18,Indata!$B$12:$B$18,0)),""))</f>
        <v>beräknas ej</v>
      </c>
      <c r="CB17" s="323" t="str">
        <f>IF(OR(CA17="Slutår",CA17="beräknas ej"),"beräknas ej",IFERROR(INDEX(Indata!$A$12:$A$18,MATCH(CB18,Indata!$B$12:$B$18,0)),""))</f>
        <v>beräknas ej</v>
      </c>
      <c r="CC17" s="323" t="str">
        <f>IF(OR(CB17="Slutår",CB17="beräknas ej"),"beräknas ej",IFERROR(INDEX(Indata!$A$12:$A$18,MATCH(CC18,Indata!$B$12:$B$18,0)),""))</f>
        <v>beräknas ej</v>
      </c>
      <c r="CD17" s="323" t="str">
        <f>IF(OR(CC17="Slutår",CC17="beräknas ej"),"beräknas ej",IFERROR(INDEX(Indata!$A$12:$A$18,MATCH(CD18,Indata!$B$12:$B$18,0)),""))</f>
        <v>beräknas ej</v>
      </c>
      <c r="CE17" s="323" t="str">
        <f>IF(OR(CD17="Slutår",CD17="beräknas ej"),"beräknas ej",IFERROR(INDEX(Indata!$A$12:$A$18,MATCH(CE18,Indata!$B$12:$B$18,0)),""))</f>
        <v>beräknas ej</v>
      </c>
      <c r="CF17" s="323" t="str">
        <f>IF(OR(CE17="Slutår",CE17="beräknas ej"),"beräknas ej",IFERROR(INDEX(Indata!$A$12:$A$18,MATCH(CF18,Indata!$B$12:$B$18,0)),""))</f>
        <v>beräknas ej</v>
      </c>
      <c r="CG17" s="323" t="str">
        <f>IF(OR(CF17="Slutår",CF17="beräknas ej"),"beräknas ej",IFERROR(INDEX(Indata!$A$12:$A$18,MATCH(CG18,Indata!$B$12:$B$18,0)),""))</f>
        <v>beräknas ej</v>
      </c>
      <c r="CH17" s="323" t="str">
        <f>IF(OR(CG17="Slutår",CG17="beräknas ej"),"beräknas ej",IFERROR(INDEX(Indata!$A$12:$A$18,MATCH(CH18,Indata!$B$12:$B$18,0)),""))</f>
        <v>beräknas ej</v>
      </c>
      <c r="CI17" s="323" t="str">
        <f>IF(OR(CH17="Slutår",CH17="beräknas ej"),"beräknas ej",IFERROR(INDEX(Indata!$A$12:$A$18,MATCH(CI18,Indata!$B$12:$B$18,0)),""))</f>
        <v>beräknas ej</v>
      </c>
      <c r="CJ17" s="323" t="str">
        <f>IF(OR(CI17="Slutår",CI17="beräknas ej"),"beräknas ej",IFERROR(INDEX(Indata!$A$12:$A$18,MATCH(CJ18,Indata!$B$12:$B$18,0)),""))</f>
        <v>beräknas ej</v>
      </c>
      <c r="CK17" s="323" t="str">
        <f>IF(OR(CJ17="Slutår",CJ17="beräknas ej"),"beräknas ej",IFERROR(INDEX(Indata!$A$12:$A$18,MATCH(CK18,Indata!$B$12:$B$18,0)),""))</f>
        <v>beräknas ej</v>
      </c>
      <c r="CL17" s="323" t="str">
        <f>IF(OR(CK17="Slutår",CK17="beräknas ej"),"beräknas ej",IFERROR(INDEX(Indata!$A$12:$A$18,MATCH(CL18,Indata!$B$12:$B$18,0)),""))</f>
        <v>beräknas ej</v>
      </c>
      <c r="CM17" s="323" t="str">
        <f>IF(OR(CL17="Slutår",CL17="beräknas ej"),"beräknas ej",IFERROR(INDEX(Indata!$A$12:$A$18,MATCH(CM18,Indata!$B$12:$B$18,0)),""))</f>
        <v>beräknas ej</v>
      </c>
      <c r="CN17" s="323" t="str">
        <f>IF(OR(CM17="Slutår",CM17="beräknas ej"),"beräknas ej",IFERROR(INDEX(Indata!$A$12:$A$18,MATCH(CN18,Indata!$B$12:$B$18,0)),""))</f>
        <v>beräknas ej</v>
      </c>
      <c r="CO17" s="323" t="str">
        <f>IF(OR(CN17="Slutår",CN17="beräknas ej"),"beräknas ej",IFERROR(INDEX(Indata!$A$12:$A$18,MATCH(CO18,Indata!$B$12:$B$18,0)),""))</f>
        <v>beräknas ej</v>
      </c>
      <c r="CP17" s="323" t="str">
        <f>IF(OR(CO17="Slutår",CO17="beräknas ej"),"beräknas ej",IFERROR(INDEX(Indata!$A$12:$A$18,MATCH(CP18,Indata!$B$12:$B$18,0)),""))</f>
        <v>beräknas ej</v>
      </c>
      <c r="CQ17" s="323" t="str">
        <f>IF(OR(CP17="Slutår",CP17="beräknas ej"),"beräknas ej",IFERROR(INDEX(Indata!$A$12:$A$18,MATCH(CQ18,Indata!$B$12:$B$18,0)),""))</f>
        <v>beräknas ej</v>
      </c>
      <c r="CR17" s="323" t="str">
        <f>IF(OR(CQ17="Slutår",CQ17="beräknas ej"),"beräknas ej",IFERROR(INDEX(Indata!$A$12:$A$18,MATCH(CR18,Indata!$B$12:$B$18,0)),""))</f>
        <v>beräknas ej</v>
      </c>
      <c r="CS17" s="323" t="str">
        <f>IF(OR(CR17="Slutår",CR17="beräknas ej"),"beräknas ej",IFERROR(INDEX(Indata!$A$12:$A$18,MATCH(CS18,Indata!$B$12:$B$18,0)),""))</f>
        <v>beräknas ej</v>
      </c>
    </row>
    <row r="18" spans="1:97" s="381" customFormat="1" x14ac:dyDescent="0.35">
      <c r="A18" s="328" t="s">
        <v>72</v>
      </c>
      <c r="B18" s="328" t="s">
        <v>51</v>
      </c>
      <c r="C18" s="328" t="s">
        <v>73</v>
      </c>
      <c r="D18" s="328">
        <f>Indata!B12</f>
        <v>2019</v>
      </c>
      <c r="E18" s="328">
        <f>D18+1</f>
        <v>2020</v>
      </c>
      <c r="F18" s="328">
        <f t="shared" ref="F18:BQ18" si="0">E18+1</f>
        <v>2021</v>
      </c>
      <c r="G18" s="328">
        <f t="shared" si="0"/>
        <v>2022</v>
      </c>
      <c r="H18" s="328">
        <f t="shared" si="0"/>
        <v>2023</v>
      </c>
      <c r="I18" s="328">
        <f t="shared" si="0"/>
        <v>2024</v>
      </c>
      <c r="J18" s="328">
        <f t="shared" si="0"/>
        <v>2025</v>
      </c>
      <c r="K18" s="328">
        <f t="shared" si="0"/>
        <v>2026</v>
      </c>
      <c r="L18" s="328">
        <f t="shared" si="0"/>
        <v>2027</v>
      </c>
      <c r="M18" s="328">
        <f t="shared" si="0"/>
        <v>2028</v>
      </c>
      <c r="N18" s="328">
        <f t="shared" si="0"/>
        <v>2029</v>
      </c>
      <c r="O18" s="328">
        <f t="shared" si="0"/>
        <v>2030</v>
      </c>
      <c r="P18" s="328">
        <f t="shared" si="0"/>
        <v>2031</v>
      </c>
      <c r="Q18" s="328">
        <f t="shared" si="0"/>
        <v>2032</v>
      </c>
      <c r="R18" s="328">
        <f t="shared" si="0"/>
        <v>2033</v>
      </c>
      <c r="S18" s="328">
        <f t="shared" si="0"/>
        <v>2034</v>
      </c>
      <c r="T18" s="328">
        <f t="shared" si="0"/>
        <v>2035</v>
      </c>
      <c r="U18" s="328">
        <f t="shared" si="0"/>
        <v>2036</v>
      </c>
      <c r="V18" s="328">
        <f t="shared" si="0"/>
        <v>2037</v>
      </c>
      <c r="W18" s="328">
        <f t="shared" si="0"/>
        <v>2038</v>
      </c>
      <c r="X18" s="328">
        <f t="shared" si="0"/>
        <v>2039</v>
      </c>
      <c r="Y18" s="328">
        <f t="shared" si="0"/>
        <v>2040</v>
      </c>
      <c r="Z18" s="328">
        <f t="shared" si="0"/>
        <v>2041</v>
      </c>
      <c r="AA18" s="328">
        <f t="shared" si="0"/>
        <v>2042</v>
      </c>
      <c r="AB18" s="328">
        <f t="shared" si="0"/>
        <v>2043</v>
      </c>
      <c r="AC18" s="328">
        <f t="shared" si="0"/>
        <v>2044</v>
      </c>
      <c r="AD18" s="328">
        <f t="shared" si="0"/>
        <v>2045</v>
      </c>
      <c r="AE18" s="328">
        <f t="shared" si="0"/>
        <v>2046</v>
      </c>
      <c r="AF18" s="328">
        <f t="shared" si="0"/>
        <v>2047</v>
      </c>
      <c r="AG18" s="328">
        <f t="shared" si="0"/>
        <v>2048</v>
      </c>
      <c r="AH18" s="328">
        <f t="shared" si="0"/>
        <v>2049</v>
      </c>
      <c r="AI18" s="328">
        <f t="shared" si="0"/>
        <v>2050</v>
      </c>
      <c r="AJ18" s="328">
        <f t="shared" si="0"/>
        <v>2051</v>
      </c>
      <c r="AK18" s="328">
        <f t="shared" si="0"/>
        <v>2052</v>
      </c>
      <c r="AL18" s="328">
        <f t="shared" si="0"/>
        <v>2053</v>
      </c>
      <c r="AM18" s="328">
        <f t="shared" si="0"/>
        <v>2054</v>
      </c>
      <c r="AN18" s="328">
        <f t="shared" si="0"/>
        <v>2055</v>
      </c>
      <c r="AO18" s="328">
        <f t="shared" si="0"/>
        <v>2056</v>
      </c>
      <c r="AP18" s="328">
        <f t="shared" si="0"/>
        <v>2057</v>
      </c>
      <c r="AQ18" s="328">
        <f t="shared" si="0"/>
        <v>2058</v>
      </c>
      <c r="AR18" s="328">
        <f t="shared" si="0"/>
        <v>2059</v>
      </c>
      <c r="AS18" s="328">
        <f t="shared" si="0"/>
        <v>2060</v>
      </c>
      <c r="AT18" s="328">
        <f t="shared" si="0"/>
        <v>2061</v>
      </c>
      <c r="AU18" s="328">
        <f t="shared" si="0"/>
        <v>2062</v>
      </c>
      <c r="AV18" s="328">
        <f t="shared" si="0"/>
        <v>2063</v>
      </c>
      <c r="AW18" s="328">
        <f t="shared" si="0"/>
        <v>2064</v>
      </c>
      <c r="AX18" s="328">
        <f t="shared" si="0"/>
        <v>2065</v>
      </c>
      <c r="AY18" s="328">
        <f t="shared" si="0"/>
        <v>2066</v>
      </c>
      <c r="AZ18" s="328">
        <f t="shared" si="0"/>
        <v>2067</v>
      </c>
      <c r="BA18" s="328">
        <f t="shared" si="0"/>
        <v>2068</v>
      </c>
      <c r="BB18" s="328">
        <f t="shared" si="0"/>
        <v>2069</v>
      </c>
      <c r="BC18" s="328">
        <f t="shared" si="0"/>
        <v>2070</v>
      </c>
      <c r="BD18" s="328">
        <f t="shared" si="0"/>
        <v>2071</v>
      </c>
      <c r="BE18" s="328">
        <f t="shared" si="0"/>
        <v>2072</v>
      </c>
      <c r="BF18" s="328">
        <f t="shared" si="0"/>
        <v>2073</v>
      </c>
      <c r="BG18" s="328">
        <f t="shared" si="0"/>
        <v>2074</v>
      </c>
      <c r="BH18" s="328">
        <f t="shared" si="0"/>
        <v>2075</v>
      </c>
      <c r="BI18" s="328">
        <f t="shared" si="0"/>
        <v>2076</v>
      </c>
      <c r="BJ18" s="328">
        <f t="shared" si="0"/>
        <v>2077</v>
      </c>
      <c r="BK18" s="328">
        <f t="shared" si="0"/>
        <v>2078</v>
      </c>
      <c r="BL18" s="328">
        <f t="shared" si="0"/>
        <v>2079</v>
      </c>
      <c r="BM18" s="328">
        <f t="shared" si="0"/>
        <v>2080</v>
      </c>
      <c r="BN18" s="328">
        <f t="shared" si="0"/>
        <v>2081</v>
      </c>
      <c r="BO18" s="328">
        <f t="shared" si="0"/>
        <v>2082</v>
      </c>
      <c r="BP18" s="328">
        <f t="shared" si="0"/>
        <v>2083</v>
      </c>
      <c r="BQ18" s="328">
        <f t="shared" si="0"/>
        <v>2084</v>
      </c>
      <c r="BR18" s="328">
        <f t="shared" ref="BR18:CO18" si="1">BQ18+1</f>
        <v>2085</v>
      </c>
      <c r="BS18" s="328">
        <f t="shared" si="1"/>
        <v>2086</v>
      </c>
      <c r="BT18" s="328">
        <f t="shared" si="1"/>
        <v>2087</v>
      </c>
      <c r="BU18" s="328">
        <f t="shared" si="1"/>
        <v>2088</v>
      </c>
      <c r="BV18" s="328">
        <f t="shared" si="1"/>
        <v>2089</v>
      </c>
      <c r="BW18" s="328">
        <f t="shared" si="1"/>
        <v>2090</v>
      </c>
      <c r="BX18" s="328">
        <f t="shared" si="1"/>
        <v>2091</v>
      </c>
      <c r="BY18" s="328">
        <f t="shared" si="1"/>
        <v>2092</v>
      </c>
      <c r="BZ18" s="328">
        <f t="shared" si="1"/>
        <v>2093</v>
      </c>
      <c r="CA18" s="328">
        <f t="shared" si="1"/>
        <v>2094</v>
      </c>
      <c r="CB18" s="328">
        <f t="shared" si="1"/>
        <v>2095</v>
      </c>
      <c r="CC18" s="328">
        <f t="shared" si="1"/>
        <v>2096</v>
      </c>
      <c r="CD18" s="328">
        <f t="shared" si="1"/>
        <v>2097</v>
      </c>
      <c r="CE18" s="328">
        <f t="shared" si="1"/>
        <v>2098</v>
      </c>
      <c r="CF18" s="328">
        <f t="shared" si="1"/>
        <v>2099</v>
      </c>
      <c r="CG18" s="328">
        <f t="shared" si="1"/>
        <v>2100</v>
      </c>
      <c r="CH18" s="328">
        <f t="shared" si="1"/>
        <v>2101</v>
      </c>
      <c r="CI18" s="328">
        <f t="shared" si="1"/>
        <v>2102</v>
      </c>
      <c r="CJ18" s="328">
        <f t="shared" si="1"/>
        <v>2103</v>
      </c>
      <c r="CK18" s="328">
        <f t="shared" si="1"/>
        <v>2104</v>
      </c>
      <c r="CL18" s="328">
        <f t="shared" si="1"/>
        <v>2105</v>
      </c>
      <c r="CM18" s="328">
        <f t="shared" si="1"/>
        <v>2106</v>
      </c>
      <c r="CN18" s="328">
        <f t="shared" si="1"/>
        <v>2107</v>
      </c>
      <c r="CO18" s="328">
        <f t="shared" si="1"/>
        <v>2108</v>
      </c>
      <c r="CP18" s="328">
        <f t="shared" ref="CP18" si="2">CO18+1</f>
        <v>2109</v>
      </c>
      <c r="CQ18" s="328">
        <f t="shared" ref="CQ18" si="3">CP18+1</f>
        <v>2110</v>
      </c>
      <c r="CR18" s="328">
        <f t="shared" ref="CR18" si="4">CQ18+1</f>
        <v>2111</v>
      </c>
      <c r="CS18" s="328">
        <f t="shared" ref="CS18" si="5">CR18+1</f>
        <v>2112</v>
      </c>
    </row>
    <row r="19" spans="1:97" s="377" customFormat="1" x14ac:dyDescent="0.35">
      <c r="A19" s="278">
        <f>Prognoser!C65</f>
        <v>0</v>
      </c>
      <c r="B19" s="278" t="str">
        <f>'JA basår'!B7</f>
        <v>0 0</v>
      </c>
      <c r="C19" s="278">
        <f>Prognoser!D65</f>
        <v>0</v>
      </c>
      <c r="D19" s="278">
        <f>'JA basår'!AF7+'JA basår'!AF37</f>
        <v>0</v>
      </c>
      <c r="E19" s="278">
        <f>IFERROR(IF(E$17="beräknas ej",0,D19*IF(E$18&gt;$D$3,1,IF(E$18&lt;=$C$3,$C$2,$D$2))*IFERROR(INDEX($B$8:$E$14,MATCH($A19,$A$8:$A$14,0),MATCH(E$18,$B$6:$E$6,1)),0)),0)</f>
        <v>0</v>
      </c>
      <c r="F19" s="278">
        <f t="shared" ref="F19:BQ19" si="6">IFERROR(IF(F$17="beräknas ej",0,E19*IF(F$18&gt;$D$3,1,IF(F$18&lt;=$C$3,$C$2,$D$2))*IFERROR(INDEX($B$8:$E$14,MATCH($A19,$A$8:$A$14,0),MATCH(F$18,$B$6:$E$6,1)),0)),0)</f>
        <v>0</v>
      </c>
      <c r="G19" s="278">
        <f t="shared" si="6"/>
        <v>0</v>
      </c>
      <c r="H19" s="278">
        <f t="shared" si="6"/>
        <v>0</v>
      </c>
      <c r="I19" s="278">
        <f t="shared" si="6"/>
        <v>0</v>
      </c>
      <c r="J19" s="278">
        <f t="shared" si="6"/>
        <v>0</v>
      </c>
      <c r="K19" s="278">
        <f t="shared" si="6"/>
        <v>0</v>
      </c>
      <c r="L19" s="278">
        <f t="shared" si="6"/>
        <v>0</v>
      </c>
      <c r="M19" s="278">
        <f t="shared" si="6"/>
        <v>0</v>
      </c>
      <c r="N19" s="278">
        <f t="shared" si="6"/>
        <v>0</v>
      </c>
      <c r="O19" s="278">
        <f t="shared" si="6"/>
        <v>0</v>
      </c>
      <c r="P19" s="278">
        <f t="shared" si="6"/>
        <v>0</v>
      </c>
      <c r="Q19" s="278">
        <f t="shared" si="6"/>
        <v>0</v>
      </c>
      <c r="R19" s="278">
        <f t="shared" si="6"/>
        <v>0</v>
      </c>
      <c r="S19" s="278">
        <f t="shared" si="6"/>
        <v>0</v>
      </c>
      <c r="T19" s="278">
        <f t="shared" si="6"/>
        <v>0</v>
      </c>
      <c r="U19" s="278">
        <f t="shared" si="6"/>
        <v>0</v>
      </c>
      <c r="V19" s="278">
        <f t="shared" si="6"/>
        <v>0</v>
      </c>
      <c r="W19" s="278">
        <f t="shared" si="6"/>
        <v>0</v>
      </c>
      <c r="X19" s="278">
        <f t="shared" si="6"/>
        <v>0</v>
      </c>
      <c r="Y19" s="278">
        <f t="shared" si="6"/>
        <v>0</v>
      </c>
      <c r="Z19" s="278">
        <f t="shared" si="6"/>
        <v>0</v>
      </c>
      <c r="AA19" s="278">
        <f t="shared" si="6"/>
        <v>0</v>
      </c>
      <c r="AB19" s="278">
        <f t="shared" si="6"/>
        <v>0</v>
      </c>
      <c r="AC19" s="278">
        <f t="shared" si="6"/>
        <v>0</v>
      </c>
      <c r="AD19" s="278">
        <f t="shared" si="6"/>
        <v>0</v>
      </c>
      <c r="AE19" s="278">
        <f t="shared" si="6"/>
        <v>0</v>
      </c>
      <c r="AF19" s="278">
        <f t="shared" si="6"/>
        <v>0</v>
      </c>
      <c r="AG19" s="278">
        <f t="shared" si="6"/>
        <v>0</v>
      </c>
      <c r="AH19" s="278">
        <f t="shared" si="6"/>
        <v>0</v>
      </c>
      <c r="AI19" s="278">
        <f t="shared" si="6"/>
        <v>0</v>
      </c>
      <c r="AJ19" s="278">
        <f t="shared" si="6"/>
        <v>0</v>
      </c>
      <c r="AK19" s="278">
        <f t="shared" si="6"/>
        <v>0</v>
      </c>
      <c r="AL19" s="278">
        <f t="shared" si="6"/>
        <v>0</v>
      </c>
      <c r="AM19" s="278">
        <f t="shared" si="6"/>
        <v>0</v>
      </c>
      <c r="AN19" s="278">
        <f t="shared" si="6"/>
        <v>0</v>
      </c>
      <c r="AO19" s="278">
        <f t="shared" si="6"/>
        <v>0</v>
      </c>
      <c r="AP19" s="278">
        <f t="shared" si="6"/>
        <v>0</v>
      </c>
      <c r="AQ19" s="278">
        <f t="shared" si="6"/>
        <v>0</v>
      </c>
      <c r="AR19" s="278">
        <f t="shared" si="6"/>
        <v>0</v>
      </c>
      <c r="AS19" s="278">
        <f t="shared" si="6"/>
        <v>0</v>
      </c>
      <c r="AT19" s="278">
        <f t="shared" si="6"/>
        <v>0</v>
      </c>
      <c r="AU19" s="278">
        <f t="shared" si="6"/>
        <v>0</v>
      </c>
      <c r="AV19" s="278">
        <f t="shared" si="6"/>
        <v>0</v>
      </c>
      <c r="AW19" s="278">
        <f t="shared" si="6"/>
        <v>0</v>
      </c>
      <c r="AX19" s="278">
        <f t="shared" si="6"/>
        <v>0</v>
      </c>
      <c r="AY19" s="278">
        <f t="shared" si="6"/>
        <v>0</v>
      </c>
      <c r="AZ19" s="278">
        <f t="shared" si="6"/>
        <v>0</v>
      </c>
      <c r="BA19" s="278">
        <f t="shared" si="6"/>
        <v>0</v>
      </c>
      <c r="BB19" s="278">
        <f t="shared" si="6"/>
        <v>0</v>
      </c>
      <c r="BC19" s="278">
        <f t="shared" si="6"/>
        <v>0</v>
      </c>
      <c r="BD19" s="278">
        <f t="shared" si="6"/>
        <v>0</v>
      </c>
      <c r="BE19" s="278">
        <f t="shared" si="6"/>
        <v>0</v>
      </c>
      <c r="BF19" s="278">
        <f t="shared" si="6"/>
        <v>0</v>
      </c>
      <c r="BG19" s="278">
        <f t="shared" si="6"/>
        <v>0</v>
      </c>
      <c r="BH19" s="278">
        <f t="shared" si="6"/>
        <v>0</v>
      </c>
      <c r="BI19" s="278">
        <f t="shared" si="6"/>
        <v>0</v>
      </c>
      <c r="BJ19" s="278">
        <f t="shared" si="6"/>
        <v>0</v>
      </c>
      <c r="BK19" s="278">
        <f t="shared" si="6"/>
        <v>0</v>
      </c>
      <c r="BL19" s="278">
        <f t="shared" si="6"/>
        <v>0</v>
      </c>
      <c r="BM19" s="278">
        <f t="shared" si="6"/>
        <v>0</v>
      </c>
      <c r="BN19" s="278">
        <f t="shared" si="6"/>
        <v>0</v>
      </c>
      <c r="BO19" s="278">
        <f t="shared" si="6"/>
        <v>0</v>
      </c>
      <c r="BP19" s="278">
        <f t="shared" si="6"/>
        <v>0</v>
      </c>
      <c r="BQ19" s="278">
        <f t="shared" si="6"/>
        <v>0</v>
      </c>
      <c r="BR19" s="278">
        <f t="shared" ref="BR19:CS19" si="7">IFERROR(IF(BR$17="beräknas ej",0,BQ19*IF(BR$18&gt;$D$3,1,IF(BR$18&lt;=$C$3,$C$2,$D$2))*IFERROR(INDEX($B$8:$E$14,MATCH($A19,$A$8:$A$14,0),MATCH(BR$18,$B$6:$E$6,1)),0)),0)</f>
        <v>0</v>
      </c>
      <c r="BS19" s="278">
        <f t="shared" si="7"/>
        <v>0</v>
      </c>
      <c r="BT19" s="278">
        <f t="shared" si="7"/>
        <v>0</v>
      </c>
      <c r="BU19" s="278">
        <f t="shared" si="7"/>
        <v>0</v>
      </c>
      <c r="BV19" s="278">
        <f t="shared" si="7"/>
        <v>0</v>
      </c>
      <c r="BW19" s="278">
        <f t="shared" si="7"/>
        <v>0</v>
      </c>
      <c r="BX19" s="278">
        <f t="shared" si="7"/>
        <v>0</v>
      </c>
      <c r="BY19" s="278">
        <f t="shared" si="7"/>
        <v>0</v>
      </c>
      <c r="BZ19" s="278">
        <f t="shared" si="7"/>
        <v>0</v>
      </c>
      <c r="CA19" s="278">
        <f t="shared" si="7"/>
        <v>0</v>
      </c>
      <c r="CB19" s="278">
        <f t="shared" si="7"/>
        <v>0</v>
      </c>
      <c r="CC19" s="278">
        <f t="shared" si="7"/>
        <v>0</v>
      </c>
      <c r="CD19" s="278">
        <f t="shared" si="7"/>
        <v>0</v>
      </c>
      <c r="CE19" s="278">
        <f t="shared" si="7"/>
        <v>0</v>
      </c>
      <c r="CF19" s="278">
        <f t="shared" si="7"/>
        <v>0</v>
      </c>
      <c r="CG19" s="278">
        <f t="shared" si="7"/>
        <v>0</v>
      </c>
      <c r="CH19" s="278">
        <f t="shared" si="7"/>
        <v>0</v>
      </c>
      <c r="CI19" s="278">
        <f t="shared" si="7"/>
        <v>0</v>
      </c>
      <c r="CJ19" s="278">
        <f t="shared" si="7"/>
        <v>0</v>
      </c>
      <c r="CK19" s="278">
        <f t="shared" si="7"/>
        <v>0</v>
      </c>
      <c r="CL19" s="278">
        <f t="shared" si="7"/>
        <v>0</v>
      </c>
      <c r="CM19" s="278">
        <f t="shared" si="7"/>
        <v>0</v>
      </c>
      <c r="CN19" s="278">
        <f t="shared" si="7"/>
        <v>0</v>
      </c>
      <c r="CO19" s="278">
        <f t="shared" si="7"/>
        <v>0</v>
      </c>
      <c r="CP19" s="278">
        <f t="shared" si="7"/>
        <v>0</v>
      </c>
      <c r="CQ19" s="278">
        <f t="shared" si="7"/>
        <v>0</v>
      </c>
      <c r="CR19" s="278">
        <f t="shared" si="7"/>
        <v>0</v>
      </c>
      <c r="CS19" s="278">
        <f t="shared" si="7"/>
        <v>0</v>
      </c>
    </row>
    <row r="20" spans="1:97" s="377" customFormat="1" x14ac:dyDescent="0.35">
      <c r="A20" s="278">
        <f>Prognoser!C66</f>
        <v>0</v>
      </c>
      <c r="B20" s="278" t="str">
        <f>'JA basår'!B8</f>
        <v>0 0</v>
      </c>
      <c r="C20" s="278">
        <f>Prognoser!D66</f>
        <v>0</v>
      </c>
      <c r="D20" s="278">
        <f>'JA basår'!AF8+'JA basår'!AF38</f>
        <v>0</v>
      </c>
      <c r="E20" s="278">
        <f t="shared" ref="E20:BP20" si="8">IFERROR(IF(E$17="beräknas ej",0,D20*IF(E$18&gt;$D$3,1,IF(E$18&lt;=$C$3,$C$2,$D$2))*IFERROR(INDEX($B$8:$E$14,MATCH($A20,$A$8:$A$14,0),MATCH(E$18,$B$6:$E$6,1)),0)),0)</f>
        <v>0</v>
      </c>
      <c r="F20" s="278">
        <f t="shared" si="8"/>
        <v>0</v>
      </c>
      <c r="G20" s="278">
        <f t="shared" si="8"/>
        <v>0</v>
      </c>
      <c r="H20" s="278">
        <f t="shared" si="8"/>
        <v>0</v>
      </c>
      <c r="I20" s="278">
        <f t="shared" si="8"/>
        <v>0</v>
      </c>
      <c r="J20" s="278">
        <f t="shared" si="8"/>
        <v>0</v>
      </c>
      <c r="K20" s="278">
        <f t="shared" si="8"/>
        <v>0</v>
      </c>
      <c r="L20" s="278">
        <f t="shared" si="8"/>
        <v>0</v>
      </c>
      <c r="M20" s="278">
        <f t="shared" si="8"/>
        <v>0</v>
      </c>
      <c r="N20" s="278">
        <f t="shared" si="8"/>
        <v>0</v>
      </c>
      <c r="O20" s="278">
        <f t="shared" si="8"/>
        <v>0</v>
      </c>
      <c r="P20" s="278">
        <f t="shared" si="8"/>
        <v>0</v>
      </c>
      <c r="Q20" s="278">
        <f t="shared" si="8"/>
        <v>0</v>
      </c>
      <c r="R20" s="278">
        <f t="shared" si="8"/>
        <v>0</v>
      </c>
      <c r="S20" s="278">
        <f t="shared" si="8"/>
        <v>0</v>
      </c>
      <c r="T20" s="278">
        <f t="shared" si="8"/>
        <v>0</v>
      </c>
      <c r="U20" s="278">
        <f t="shared" si="8"/>
        <v>0</v>
      </c>
      <c r="V20" s="278">
        <f t="shared" si="8"/>
        <v>0</v>
      </c>
      <c r="W20" s="278">
        <f t="shared" si="8"/>
        <v>0</v>
      </c>
      <c r="X20" s="278">
        <f t="shared" si="8"/>
        <v>0</v>
      </c>
      <c r="Y20" s="278">
        <f t="shared" si="8"/>
        <v>0</v>
      </c>
      <c r="Z20" s="278">
        <f t="shared" si="8"/>
        <v>0</v>
      </c>
      <c r="AA20" s="278">
        <f t="shared" si="8"/>
        <v>0</v>
      </c>
      <c r="AB20" s="278">
        <f t="shared" si="8"/>
        <v>0</v>
      </c>
      <c r="AC20" s="278">
        <f t="shared" si="8"/>
        <v>0</v>
      </c>
      <c r="AD20" s="278">
        <f t="shared" si="8"/>
        <v>0</v>
      </c>
      <c r="AE20" s="278">
        <f t="shared" si="8"/>
        <v>0</v>
      </c>
      <c r="AF20" s="278">
        <f t="shared" si="8"/>
        <v>0</v>
      </c>
      <c r="AG20" s="278">
        <f t="shared" si="8"/>
        <v>0</v>
      </c>
      <c r="AH20" s="278">
        <f t="shared" si="8"/>
        <v>0</v>
      </c>
      <c r="AI20" s="278">
        <f t="shared" si="8"/>
        <v>0</v>
      </c>
      <c r="AJ20" s="278">
        <f t="shared" si="8"/>
        <v>0</v>
      </c>
      <c r="AK20" s="278">
        <f t="shared" si="8"/>
        <v>0</v>
      </c>
      <c r="AL20" s="278">
        <f t="shared" si="8"/>
        <v>0</v>
      </c>
      <c r="AM20" s="278">
        <f t="shared" si="8"/>
        <v>0</v>
      </c>
      <c r="AN20" s="278">
        <f t="shared" si="8"/>
        <v>0</v>
      </c>
      <c r="AO20" s="278">
        <f t="shared" si="8"/>
        <v>0</v>
      </c>
      <c r="AP20" s="278">
        <f t="shared" si="8"/>
        <v>0</v>
      </c>
      <c r="AQ20" s="278">
        <f t="shared" si="8"/>
        <v>0</v>
      </c>
      <c r="AR20" s="278">
        <f t="shared" si="8"/>
        <v>0</v>
      </c>
      <c r="AS20" s="278">
        <f t="shared" si="8"/>
        <v>0</v>
      </c>
      <c r="AT20" s="278">
        <f t="shared" si="8"/>
        <v>0</v>
      </c>
      <c r="AU20" s="278">
        <f t="shared" si="8"/>
        <v>0</v>
      </c>
      <c r="AV20" s="278">
        <f t="shared" si="8"/>
        <v>0</v>
      </c>
      <c r="AW20" s="278">
        <f t="shared" si="8"/>
        <v>0</v>
      </c>
      <c r="AX20" s="278">
        <f t="shared" si="8"/>
        <v>0</v>
      </c>
      <c r="AY20" s="278">
        <f t="shared" si="8"/>
        <v>0</v>
      </c>
      <c r="AZ20" s="278">
        <f t="shared" si="8"/>
        <v>0</v>
      </c>
      <c r="BA20" s="278">
        <f t="shared" si="8"/>
        <v>0</v>
      </c>
      <c r="BB20" s="278">
        <f t="shared" si="8"/>
        <v>0</v>
      </c>
      <c r="BC20" s="278">
        <f t="shared" si="8"/>
        <v>0</v>
      </c>
      <c r="BD20" s="278">
        <f t="shared" si="8"/>
        <v>0</v>
      </c>
      <c r="BE20" s="278">
        <f t="shared" si="8"/>
        <v>0</v>
      </c>
      <c r="BF20" s="278">
        <f t="shared" si="8"/>
        <v>0</v>
      </c>
      <c r="BG20" s="278">
        <f t="shared" si="8"/>
        <v>0</v>
      </c>
      <c r="BH20" s="278">
        <f t="shared" si="8"/>
        <v>0</v>
      </c>
      <c r="BI20" s="278">
        <f t="shared" si="8"/>
        <v>0</v>
      </c>
      <c r="BJ20" s="278">
        <f t="shared" si="8"/>
        <v>0</v>
      </c>
      <c r="BK20" s="278">
        <f t="shared" si="8"/>
        <v>0</v>
      </c>
      <c r="BL20" s="278">
        <f t="shared" si="8"/>
        <v>0</v>
      </c>
      <c r="BM20" s="278">
        <f t="shared" si="8"/>
        <v>0</v>
      </c>
      <c r="BN20" s="278">
        <f t="shared" si="8"/>
        <v>0</v>
      </c>
      <c r="BO20" s="278">
        <f t="shared" si="8"/>
        <v>0</v>
      </c>
      <c r="BP20" s="278">
        <f t="shared" si="8"/>
        <v>0</v>
      </c>
      <c r="BQ20" s="278">
        <f t="shared" ref="BQ20:CS20" si="9">IFERROR(IF(BQ$17="beräknas ej",0,BP20*IF(BQ$18&gt;$D$3,1,IF(BQ$18&lt;=$C$3,$C$2,$D$2))*IFERROR(INDEX($B$8:$E$14,MATCH($A20,$A$8:$A$14,0),MATCH(BQ$18,$B$6:$E$6,1)),0)),0)</f>
        <v>0</v>
      </c>
      <c r="BR20" s="278">
        <f t="shared" si="9"/>
        <v>0</v>
      </c>
      <c r="BS20" s="278">
        <f t="shared" si="9"/>
        <v>0</v>
      </c>
      <c r="BT20" s="278">
        <f t="shared" si="9"/>
        <v>0</v>
      </c>
      <c r="BU20" s="278">
        <f t="shared" si="9"/>
        <v>0</v>
      </c>
      <c r="BV20" s="278">
        <f t="shared" si="9"/>
        <v>0</v>
      </c>
      <c r="BW20" s="278">
        <f t="shared" si="9"/>
        <v>0</v>
      </c>
      <c r="BX20" s="278">
        <f t="shared" si="9"/>
        <v>0</v>
      </c>
      <c r="BY20" s="278">
        <f t="shared" si="9"/>
        <v>0</v>
      </c>
      <c r="BZ20" s="278">
        <f t="shared" si="9"/>
        <v>0</v>
      </c>
      <c r="CA20" s="278">
        <f t="shared" si="9"/>
        <v>0</v>
      </c>
      <c r="CB20" s="278">
        <f t="shared" si="9"/>
        <v>0</v>
      </c>
      <c r="CC20" s="278">
        <f t="shared" si="9"/>
        <v>0</v>
      </c>
      <c r="CD20" s="278">
        <f t="shared" si="9"/>
        <v>0</v>
      </c>
      <c r="CE20" s="278">
        <f t="shared" si="9"/>
        <v>0</v>
      </c>
      <c r="CF20" s="278">
        <f t="shared" si="9"/>
        <v>0</v>
      </c>
      <c r="CG20" s="278">
        <f t="shared" si="9"/>
        <v>0</v>
      </c>
      <c r="CH20" s="278">
        <f t="shared" si="9"/>
        <v>0</v>
      </c>
      <c r="CI20" s="278">
        <f t="shared" si="9"/>
        <v>0</v>
      </c>
      <c r="CJ20" s="278">
        <f t="shared" si="9"/>
        <v>0</v>
      </c>
      <c r="CK20" s="278">
        <f t="shared" si="9"/>
        <v>0</v>
      </c>
      <c r="CL20" s="278">
        <f t="shared" si="9"/>
        <v>0</v>
      </c>
      <c r="CM20" s="278">
        <f t="shared" si="9"/>
        <v>0</v>
      </c>
      <c r="CN20" s="278">
        <f t="shared" si="9"/>
        <v>0</v>
      </c>
      <c r="CO20" s="278">
        <f t="shared" si="9"/>
        <v>0</v>
      </c>
      <c r="CP20" s="278">
        <f t="shared" si="9"/>
        <v>0</v>
      </c>
      <c r="CQ20" s="278">
        <f t="shared" si="9"/>
        <v>0</v>
      </c>
      <c r="CR20" s="278">
        <f t="shared" si="9"/>
        <v>0</v>
      </c>
      <c r="CS20" s="278">
        <f t="shared" si="9"/>
        <v>0</v>
      </c>
    </row>
    <row r="21" spans="1:97" s="377" customFormat="1" x14ac:dyDescent="0.35">
      <c r="A21" s="278">
        <f>Prognoser!C67</f>
        <v>0</v>
      </c>
      <c r="B21" s="278" t="str">
        <f>'JA basår'!B9</f>
        <v>0 0</v>
      </c>
      <c r="C21" s="278">
        <f>Prognoser!D67</f>
        <v>0</v>
      </c>
      <c r="D21" s="278">
        <f>'JA basår'!AF9+'JA basår'!AF39</f>
        <v>0</v>
      </c>
      <c r="E21" s="278">
        <f t="shared" ref="E21:BP21" si="10">IFERROR(IF(E$17="beräknas ej",0,D21*IF(E$18&gt;$D$3,1,IF(E$18&lt;=$C$3,$C$2,$D$2))*IFERROR(INDEX($B$8:$E$14,MATCH($A21,$A$8:$A$14,0),MATCH(E$18,$B$6:$E$6,1)),0)),0)</f>
        <v>0</v>
      </c>
      <c r="F21" s="278">
        <f t="shared" si="10"/>
        <v>0</v>
      </c>
      <c r="G21" s="278">
        <f t="shared" si="10"/>
        <v>0</v>
      </c>
      <c r="H21" s="278">
        <f t="shared" si="10"/>
        <v>0</v>
      </c>
      <c r="I21" s="278">
        <f t="shared" si="10"/>
        <v>0</v>
      </c>
      <c r="J21" s="278">
        <f t="shared" si="10"/>
        <v>0</v>
      </c>
      <c r="K21" s="278">
        <f t="shared" si="10"/>
        <v>0</v>
      </c>
      <c r="L21" s="278">
        <f t="shared" si="10"/>
        <v>0</v>
      </c>
      <c r="M21" s="278">
        <f t="shared" si="10"/>
        <v>0</v>
      </c>
      <c r="N21" s="278">
        <f t="shared" si="10"/>
        <v>0</v>
      </c>
      <c r="O21" s="278">
        <f t="shared" si="10"/>
        <v>0</v>
      </c>
      <c r="P21" s="278">
        <f t="shared" si="10"/>
        <v>0</v>
      </c>
      <c r="Q21" s="278">
        <f t="shared" si="10"/>
        <v>0</v>
      </c>
      <c r="R21" s="278">
        <f t="shared" si="10"/>
        <v>0</v>
      </c>
      <c r="S21" s="278">
        <f t="shared" si="10"/>
        <v>0</v>
      </c>
      <c r="T21" s="278">
        <f t="shared" si="10"/>
        <v>0</v>
      </c>
      <c r="U21" s="278">
        <f t="shared" si="10"/>
        <v>0</v>
      </c>
      <c r="V21" s="278">
        <f t="shared" si="10"/>
        <v>0</v>
      </c>
      <c r="W21" s="278">
        <f t="shared" si="10"/>
        <v>0</v>
      </c>
      <c r="X21" s="278">
        <f t="shared" si="10"/>
        <v>0</v>
      </c>
      <c r="Y21" s="278">
        <f t="shared" si="10"/>
        <v>0</v>
      </c>
      <c r="Z21" s="278">
        <f t="shared" si="10"/>
        <v>0</v>
      </c>
      <c r="AA21" s="278">
        <f t="shared" si="10"/>
        <v>0</v>
      </c>
      <c r="AB21" s="278">
        <f t="shared" si="10"/>
        <v>0</v>
      </c>
      <c r="AC21" s="278">
        <f t="shared" si="10"/>
        <v>0</v>
      </c>
      <c r="AD21" s="278">
        <f t="shared" si="10"/>
        <v>0</v>
      </c>
      <c r="AE21" s="278">
        <f t="shared" si="10"/>
        <v>0</v>
      </c>
      <c r="AF21" s="278">
        <f t="shared" si="10"/>
        <v>0</v>
      </c>
      <c r="AG21" s="278">
        <f t="shared" si="10"/>
        <v>0</v>
      </c>
      <c r="AH21" s="278">
        <f t="shared" si="10"/>
        <v>0</v>
      </c>
      <c r="AI21" s="278">
        <f t="shared" si="10"/>
        <v>0</v>
      </c>
      <c r="AJ21" s="278">
        <f t="shared" si="10"/>
        <v>0</v>
      </c>
      <c r="AK21" s="278">
        <f t="shared" si="10"/>
        <v>0</v>
      </c>
      <c r="AL21" s="278">
        <f t="shared" si="10"/>
        <v>0</v>
      </c>
      <c r="AM21" s="278">
        <f t="shared" si="10"/>
        <v>0</v>
      </c>
      <c r="AN21" s="278">
        <f t="shared" si="10"/>
        <v>0</v>
      </c>
      <c r="AO21" s="278">
        <f t="shared" si="10"/>
        <v>0</v>
      </c>
      <c r="AP21" s="278">
        <f t="shared" si="10"/>
        <v>0</v>
      </c>
      <c r="AQ21" s="278">
        <f t="shared" si="10"/>
        <v>0</v>
      </c>
      <c r="AR21" s="278">
        <f t="shared" si="10"/>
        <v>0</v>
      </c>
      <c r="AS21" s="278">
        <f t="shared" si="10"/>
        <v>0</v>
      </c>
      <c r="AT21" s="278">
        <f t="shared" si="10"/>
        <v>0</v>
      </c>
      <c r="AU21" s="278">
        <f t="shared" si="10"/>
        <v>0</v>
      </c>
      <c r="AV21" s="278">
        <f t="shared" si="10"/>
        <v>0</v>
      </c>
      <c r="AW21" s="278">
        <f t="shared" si="10"/>
        <v>0</v>
      </c>
      <c r="AX21" s="278">
        <f t="shared" si="10"/>
        <v>0</v>
      </c>
      <c r="AY21" s="278">
        <f t="shared" si="10"/>
        <v>0</v>
      </c>
      <c r="AZ21" s="278">
        <f t="shared" si="10"/>
        <v>0</v>
      </c>
      <c r="BA21" s="278">
        <f t="shared" si="10"/>
        <v>0</v>
      </c>
      <c r="BB21" s="278">
        <f t="shared" si="10"/>
        <v>0</v>
      </c>
      <c r="BC21" s="278">
        <f t="shared" si="10"/>
        <v>0</v>
      </c>
      <c r="BD21" s="278">
        <f t="shared" si="10"/>
        <v>0</v>
      </c>
      <c r="BE21" s="278">
        <f t="shared" si="10"/>
        <v>0</v>
      </c>
      <c r="BF21" s="278">
        <f t="shared" si="10"/>
        <v>0</v>
      </c>
      <c r="BG21" s="278">
        <f t="shared" si="10"/>
        <v>0</v>
      </c>
      <c r="BH21" s="278">
        <f t="shared" si="10"/>
        <v>0</v>
      </c>
      <c r="BI21" s="278">
        <f t="shared" si="10"/>
        <v>0</v>
      </c>
      <c r="BJ21" s="278">
        <f t="shared" si="10"/>
        <v>0</v>
      </c>
      <c r="BK21" s="278">
        <f t="shared" si="10"/>
        <v>0</v>
      </c>
      <c r="BL21" s="278">
        <f t="shared" si="10"/>
        <v>0</v>
      </c>
      <c r="BM21" s="278">
        <f t="shared" si="10"/>
        <v>0</v>
      </c>
      <c r="BN21" s="278">
        <f t="shared" si="10"/>
        <v>0</v>
      </c>
      <c r="BO21" s="278">
        <f t="shared" si="10"/>
        <v>0</v>
      </c>
      <c r="BP21" s="278">
        <f t="shared" si="10"/>
        <v>0</v>
      </c>
      <c r="BQ21" s="278">
        <f t="shared" ref="BQ21:CS21" si="11">IFERROR(IF(BQ$17="beräknas ej",0,BP21*IF(BQ$18&gt;$D$3,1,IF(BQ$18&lt;=$C$3,$C$2,$D$2))*IFERROR(INDEX($B$8:$E$14,MATCH($A21,$A$8:$A$14,0),MATCH(BQ$18,$B$6:$E$6,1)),0)),0)</f>
        <v>0</v>
      </c>
      <c r="BR21" s="278">
        <f t="shared" si="11"/>
        <v>0</v>
      </c>
      <c r="BS21" s="278">
        <f t="shared" si="11"/>
        <v>0</v>
      </c>
      <c r="BT21" s="278">
        <f t="shared" si="11"/>
        <v>0</v>
      </c>
      <c r="BU21" s="278">
        <f t="shared" si="11"/>
        <v>0</v>
      </c>
      <c r="BV21" s="278">
        <f t="shared" si="11"/>
        <v>0</v>
      </c>
      <c r="BW21" s="278">
        <f t="shared" si="11"/>
        <v>0</v>
      </c>
      <c r="BX21" s="278">
        <f t="shared" si="11"/>
        <v>0</v>
      </c>
      <c r="BY21" s="278">
        <f t="shared" si="11"/>
        <v>0</v>
      </c>
      <c r="BZ21" s="278">
        <f t="shared" si="11"/>
        <v>0</v>
      </c>
      <c r="CA21" s="278">
        <f t="shared" si="11"/>
        <v>0</v>
      </c>
      <c r="CB21" s="278">
        <f t="shared" si="11"/>
        <v>0</v>
      </c>
      <c r="CC21" s="278">
        <f t="shared" si="11"/>
        <v>0</v>
      </c>
      <c r="CD21" s="278">
        <f t="shared" si="11"/>
        <v>0</v>
      </c>
      <c r="CE21" s="278">
        <f t="shared" si="11"/>
        <v>0</v>
      </c>
      <c r="CF21" s="278">
        <f t="shared" si="11"/>
        <v>0</v>
      </c>
      <c r="CG21" s="278">
        <f t="shared" si="11"/>
        <v>0</v>
      </c>
      <c r="CH21" s="278">
        <f t="shared" si="11"/>
        <v>0</v>
      </c>
      <c r="CI21" s="278">
        <f t="shared" si="11"/>
        <v>0</v>
      </c>
      <c r="CJ21" s="278">
        <f t="shared" si="11"/>
        <v>0</v>
      </c>
      <c r="CK21" s="278">
        <f t="shared" si="11"/>
        <v>0</v>
      </c>
      <c r="CL21" s="278">
        <f t="shared" si="11"/>
        <v>0</v>
      </c>
      <c r="CM21" s="278">
        <f t="shared" si="11"/>
        <v>0</v>
      </c>
      <c r="CN21" s="278">
        <f t="shared" si="11"/>
        <v>0</v>
      </c>
      <c r="CO21" s="278">
        <f t="shared" si="11"/>
        <v>0</v>
      </c>
      <c r="CP21" s="278">
        <f t="shared" si="11"/>
        <v>0</v>
      </c>
      <c r="CQ21" s="278">
        <f t="shared" si="11"/>
        <v>0</v>
      </c>
      <c r="CR21" s="278">
        <f t="shared" si="11"/>
        <v>0</v>
      </c>
      <c r="CS21" s="278">
        <f t="shared" si="11"/>
        <v>0</v>
      </c>
    </row>
    <row r="22" spans="1:97" s="377" customFormat="1" x14ac:dyDescent="0.35">
      <c r="A22" s="278">
        <f>Prognoser!C68</f>
        <v>0</v>
      </c>
      <c r="B22" s="278" t="str">
        <f>'JA basår'!B10</f>
        <v>0 0</v>
      </c>
      <c r="C22" s="278">
        <f>Prognoser!D68</f>
        <v>0</v>
      </c>
      <c r="D22" s="278">
        <f>'JA basår'!AF10+'JA basår'!AF40</f>
        <v>0</v>
      </c>
      <c r="E22" s="278">
        <f t="shared" ref="E22:BP22" si="12">IFERROR(IF(E$17="beräknas ej",0,D22*IF(E$18&gt;$D$3,1,IF(E$18&lt;=$C$3,$C$2,$D$2))*IFERROR(INDEX($B$8:$E$14,MATCH($A22,$A$8:$A$14,0),MATCH(E$18,$B$6:$E$6,1)),0)),0)</f>
        <v>0</v>
      </c>
      <c r="F22" s="278">
        <f t="shared" si="12"/>
        <v>0</v>
      </c>
      <c r="G22" s="278">
        <f t="shared" si="12"/>
        <v>0</v>
      </c>
      <c r="H22" s="278">
        <f t="shared" si="12"/>
        <v>0</v>
      </c>
      <c r="I22" s="278">
        <f t="shared" si="12"/>
        <v>0</v>
      </c>
      <c r="J22" s="278">
        <f t="shared" si="12"/>
        <v>0</v>
      </c>
      <c r="K22" s="278">
        <f t="shared" si="12"/>
        <v>0</v>
      </c>
      <c r="L22" s="278">
        <f t="shared" si="12"/>
        <v>0</v>
      </c>
      <c r="M22" s="278">
        <f t="shared" si="12"/>
        <v>0</v>
      </c>
      <c r="N22" s="278">
        <f t="shared" si="12"/>
        <v>0</v>
      </c>
      <c r="O22" s="278">
        <f t="shared" si="12"/>
        <v>0</v>
      </c>
      <c r="P22" s="278">
        <f t="shared" si="12"/>
        <v>0</v>
      </c>
      <c r="Q22" s="278">
        <f t="shared" si="12"/>
        <v>0</v>
      </c>
      <c r="R22" s="278">
        <f t="shared" si="12"/>
        <v>0</v>
      </c>
      <c r="S22" s="278">
        <f t="shared" si="12"/>
        <v>0</v>
      </c>
      <c r="T22" s="278">
        <f t="shared" si="12"/>
        <v>0</v>
      </c>
      <c r="U22" s="278">
        <f t="shared" si="12"/>
        <v>0</v>
      </c>
      <c r="V22" s="278">
        <f t="shared" si="12"/>
        <v>0</v>
      </c>
      <c r="W22" s="278">
        <f t="shared" si="12"/>
        <v>0</v>
      </c>
      <c r="X22" s="278">
        <f t="shared" si="12"/>
        <v>0</v>
      </c>
      <c r="Y22" s="278">
        <f t="shared" si="12"/>
        <v>0</v>
      </c>
      <c r="Z22" s="278">
        <f t="shared" si="12"/>
        <v>0</v>
      </c>
      <c r="AA22" s="278">
        <f t="shared" si="12"/>
        <v>0</v>
      </c>
      <c r="AB22" s="278">
        <f t="shared" si="12"/>
        <v>0</v>
      </c>
      <c r="AC22" s="278">
        <f t="shared" si="12"/>
        <v>0</v>
      </c>
      <c r="AD22" s="278">
        <f t="shared" si="12"/>
        <v>0</v>
      </c>
      <c r="AE22" s="278">
        <f t="shared" si="12"/>
        <v>0</v>
      </c>
      <c r="AF22" s="278">
        <f t="shared" si="12"/>
        <v>0</v>
      </c>
      <c r="AG22" s="278">
        <f t="shared" si="12"/>
        <v>0</v>
      </c>
      <c r="AH22" s="278">
        <f t="shared" si="12"/>
        <v>0</v>
      </c>
      <c r="AI22" s="278">
        <f t="shared" si="12"/>
        <v>0</v>
      </c>
      <c r="AJ22" s="278">
        <f t="shared" si="12"/>
        <v>0</v>
      </c>
      <c r="AK22" s="278">
        <f t="shared" si="12"/>
        <v>0</v>
      </c>
      <c r="AL22" s="278">
        <f t="shared" si="12"/>
        <v>0</v>
      </c>
      <c r="AM22" s="278">
        <f t="shared" si="12"/>
        <v>0</v>
      </c>
      <c r="AN22" s="278">
        <f t="shared" si="12"/>
        <v>0</v>
      </c>
      <c r="AO22" s="278">
        <f t="shared" si="12"/>
        <v>0</v>
      </c>
      <c r="AP22" s="278">
        <f t="shared" si="12"/>
        <v>0</v>
      </c>
      <c r="AQ22" s="278">
        <f t="shared" si="12"/>
        <v>0</v>
      </c>
      <c r="AR22" s="278">
        <f t="shared" si="12"/>
        <v>0</v>
      </c>
      <c r="AS22" s="278">
        <f t="shared" si="12"/>
        <v>0</v>
      </c>
      <c r="AT22" s="278">
        <f t="shared" si="12"/>
        <v>0</v>
      </c>
      <c r="AU22" s="278">
        <f t="shared" si="12"/>
        <v>0</v>
      </c>
      <c r="AV22" s="278">
        <f t="shared" si="12"/>
        <v>0</v>
      </c>
      <c r="AW22" s="278">
        <f t="shared" si="12"/>
        <v>0</v>
      </c>
      <c r="AX22" s="278">
        <f t="shared" si="12"/>
        <v>0</v>
      </c>
      <c r="AY22" s="278">
        <f t="shared" si="12"/>
        <v>0</v>
      </c>
      <c r="AZ22" s="278">
        <f t="shared" si="12"/>
        <v>0</v>
      </c>
      <c r="BA22" s="278">
        <f t="shared" si="12"/>
        <v>0</v>
      </c>
      <c r="BB22" s="278">
        <f t="shared" si="12"/>
        <v>0</v>
      </c>
      <c r="BC22" s="278">
        <f t="shared" si="12"/>
        <v>0</v>
      </c>
      <c r="BD22" s="278">
        <f t="shared" si="12"/>
        <v>0</v>
      </c>
      <c r="BE22" s="278">
        <f t="shared" si="12"/>
        <v>0</v>
      </c>
      <c r="BF22" s="278">
        <f t="shared" si="12"/>
        <v>0</v>
      </c>
      <c r="BG22" s="278">
        <f t="shared" si="12"/>
        <v>0</v>
      </c>
      <c r="BH22" s="278">
        <f t="shared" si="12"/>
        <v>0</v>
      </c>
      <c r="BI22" s="278">
        <f t="shared" si="12"/>
        <v>0</v>
      </c>
      <c r="BJ22" s="278">
        <f t="shared" si="12"/>
        <v>0</v>
      </c>
      <c r="BK22" s="278">
        <f t="shared" si="12"/>
        <v>0</v>
      </c>
      <c r="BL22" s="278">
        <f t="shared" si="12"/>
        <v>0</v>
      </c>
      <c r="BM22" s="278">
        <f t="shared" si="12"/>
        <v>0</v>
      </c>
      <c r="BN22" s="278">
        <f t="shared" si="12"/>
        <v>0</v>
      </c>
      <c r="BO22" s="278">
        <f t="shared" si="12"/>
        <v>0</v>
      </c>
      <c r="BP22" s="278">
        <f t="shared" si="12"/>
        <v>0</v>
      </c>
      <c r="BQ22" s="278">
        <f t="shared" ref="BQ22:CS22" si="13">IFERROR(IF(BQ$17="beräknas ej",0,BP22*IF(BQ$18&gt;$D$3,1,IF(BQ$18&lt;=$C$3,$C$2,$D$2))*IFERROR(INDEX($B$8:$E$14,MATCH($A22,$A$8:$A$14,0),MATCH(BQ$18,$B$6:$E$6,1)),0)),0)</f>
        <v>0</v>
      </c>
      <c r="BR22" s="278">
        <f t="shared" si="13"/>
        <v>0</v>
      </c>
      <c r="BS22" s="278">
        <f t="shared" si="13"/>
        <v>0</v>
      </c>
      <c r="BT22" s="278">
        <f t="shared" si="13"/>
        <v>0</v>
      </c>
      <c r="BU22" s="278">
        <f t="shared" si="13"/>
        <v>0</v>
      </c>
      <c r="BV22" s="278">
        <f t="shared" si="13"/>
        <v>0</v>
      </c>
      <c r="BW22" s="278">
        <f t="shared" si="13"/>
        <v>0</v>
      </c>
      <c r="BX22" s="278">
        <f t="shared" si="13"/>
        <v>0</v>
      </c>
      <c r="BY22" s="278">
        <f t="shared" si="13"/>
        <v>0</v>
      </c>
      <c r="BZ22" s="278">
        <f t="shared" si="13"/>
        <v>0</v>
      </c>
      <c r="CA22" s="278">
        <f t="shared" si="13"/>
        <v>0</v>
      </c>
      <c r="CB22" s="278">
        <f t="shared" si="13"/>
        <v>0</v>
      </c>
      <c r="CC22" s="278">
        <f t="shared" si="13"/>
        <v>0</v>
      </c>
      <c r="CD22" s="278">
        <f t="shared" si="13"/>
        <v>0</v>
      </c>
      <c r="CE22" s="278">
        <f t="shared" si="13"/>
        <v>0</v>
      </c>
      <c r="CF22" s="278">
        <f t="shared" si="13"/>
        <v>0</v>
      </c>
      <c r="CG22" s="278">
        <f t="shared" si="13"/>
        <v>0</v>
      </c>
      <c r="CH22" s="278">
        <f t="shared" si="13"/>
        <v>0</v>
      </c>
      <c r="CI22" s="278">
        <f t="shared" si="13"/>
        <v>0</v>
      </c>
      <c r="CJ22" s="278">
        <f t="shared" si="13"/>
        <v>0</v>
      </c>
      <c r="CK22" s="278">
        <f t="shared" si="13"/>
        <v>0</v>
      </c>
      <c r="CL22" s="278">
        <f t="shared" si="13"/>
        <v>0</v>
      </c>
      <c r="CM22" s="278">
        <f t="shared" si="13"/>
        <v>0</v>
      </c>
      <c r="CN22" s="278">
        <f t="shared" si="13"/>
        <v>0</v>
      </c>
      <c r="CO22" s="278">
        <f t="shared" si="13"/>
        <v>0</v>
      </c>
      <c r="CP22" s="278">
        <f t="shared" si="13"/>
        <v>0</v>
      </c>
      <c r="CQ22" s="278">
        <f t="shared" si="13"/>
        <v>0</v>
      </c>
      <c r="CR22" s="278">
        <f t="shared" si="13"/>
        <v>0</v>
      </c>
      <c r="CS22" s="278">
        <f t="shared" si="13"/>
        <v>0</v>
      </c>
    </row>
    <row r="23" spans="1:97" s="377" customFormat="1" x14ac:dyDescent="0.35">
      <c r="A23" s="278">
        <f>Prognoser!C69</f>
        <v>0</v>
      </c>
      <c r="B23" s="278" t="str">
        <f>'JA basår'!B11</f>
        <v>0 0</v>
      </c>
      <c r="C23" s="278">
        <f>Prognoser!D69</f>
        <v>0</v>
      </c>
      <c r="D23" s="278">
        <f>'JA basår'!AF11+'JA basår'!AF41</f>
        <v>0</v>
      </c>
      <c r="E23" s="278">
        <f t="shared" ref="E23:BP23" si="14">IFERROR(IF(E$17="beräknas ej",0,D23*IF(E$18&gt;$D$3,1,IF(E$18&lt;=$C$3,$C$2,$D$2))*IFERROR(INDEX($B$8:$E$14,MATCH($A23,$A$8:$A$14,0),MATCH(E$18,$B$6:$E$6,1)),0)),0)</f>
        <v>0</v>
      </c>
      <c r="F23" s="278">
        <f t="shared" si="14"/>
        <v>0</v>
      </c>
      <c r="G23" s="278">
        <f t="shared" si="14"/>
        <v>0</v>
      </c>
      <c r="H23" s="278">
        <f t="shared" si="14"/>
        <v>0</v>
      </c>
      <c r="I23" s="278">
        <f t="shared" si="14"/>
        <v>0</v>
      </c>
      <c r="J23" s="278">
        <f t="shared" si="14"/>
        <v>0</v>
      </c>
      <c r="K23" s="278">
        <f t="shared" si="14"/>
        <v>0</v>
      </c>
      <c r="L23" s="278">
        <f t="shared" si="14"/>
        <v>0</v>
      </c>
      <c r="M23" s="278">
        <f t="shared" si="14"/>
        <v>0</v>
      </c>
      <c r="N23" s="278">
        <f t="shared" si="14"/>
        <v>0</v>
      </c>
      <c r="O23" s="278">
        <f t="shared" si="14"/>
        <v>0</v>
      </c>
      <c r="P23" s="278">
        <f t="shared" si="14"/>
        <v>0</v>
      </c>
      <c r="Q23" s="278">
        <f t="shared" si="14"/>
        <v>0</v>
      </c>
      <c r="R23" s="278">
        <f t="shared" si="14"/>
        <v>0</v>
      </c>
      <c r="S23" s="278">
        <f t="shared" si="14"/>
        <v>0</v>
      </c>
      <c r="T23" s="278">
        <f t="shared" si="14"/>
        <v>0</v>
      </c>
      <c r="U23" s="278">
        <f t="shared" si="14"/>
        <v>0</v>
      </c>
      <c r="V23" s="278">
        <f t="shared" si="14"/>
        <v>0</v>
      </c>
      <c r="W23" s="278">
        <f t="shared" si="14"/>
        <v>0</v>
      </c>
      <c r="X23" s="278">
        <f t="shared" si="14"/>
        <v>0</v>
      </c>
      <c r="Y23" s="278">
        <f t="shared" si="14"/>
        <v>0</v>
      </c>
      <c r="Z23" s="278">
        <f t="shared" si="14"/>
        <v>0</v>
      </c>
      <c r="AA23" s="278">
        <f t="shared" si="14"/>
        <v>0</v>
      </c>
      <c r="AB23" s="278">
        <f t="shared" si="14"/>
        <v>0</v>
      </c>
      <c r="AC23" s="278">
        <f t="shared" si="14"/>
        <v>0</v>
      </c>
      <c r="AD23" s="278">
        <f t="shared" si="14"/>
        <v>0</v>
      </c>
      <c r="AE23" s="278">
        <f t="shared" si="14"/>
        <v>0</v>
      </c>
      <c r="AF23" s="278">
        <f t="shared" si="14"/>
        <v>0</v>
      </c>
      <c r="AG23" s="278">
        <f t="shared" si="14"/>
        <v>0</v>
      </c>
      <c r="AH23" s="278">
        <f t="shared" si="14"/>
        <v>0</v>
      </c>
      <c r="AI23" s="278">
        <f t="shared" si="14"/>
        <v>0</v>
      </c>
      <c r="AJ23" s="278">
        <f t="shared" si="14"/>
        <v>0</v>
      </c>
      <c r="AK23" s="278">
        <f t="shared" si="14"/>
        <v>0</v>
      </c>
      <c r="AL23" s="278">
        <f t="shared" si="14"/>
        <v>0</v>
      </c>
      <c r="AM23" s="278">
        <f t="shared" si="14"/>
        <v>0</v>
      </c>
      <c r="AN23" s="278">
        <f t="shared" si="14"/>
        <v>0</v>
      </c>
      <c r="AO23" s="278">
        <f t="shared" si="14"/>
        <v>0</v>
      </c>
      <c r="AP23" s="278">
        <f t="shared" si="14"/>
        <v>0</v>
      </c>
      <c r="AQ23" s="278">
        <f t="shared" si="14"/>
        <v>0</v>
      </c>
      <c r="AR23" s="278">
        <f t="shared" si="14"/>
        <v>0</v>
      </c>
      <c r="AS23" s="278">
        <f t="shared" si="14"/>
        <v>0</v>
      </c>
      <c r="AT23" s="278">
        <f t="shared" si="14"/>
        <v>0</v>
      </c>
      <c r="AU23" s="278">
        <f t="shared" si="14"/>
        <v>0</v>
      </c>
      <c r="AV23" s="278">
        <f t="shared" si="14"/>
        <v>0</v>
      </c>
      <c r="AW23" s="278">
        <f t="shared" si="14"/>
        <v>0</v>
      </c>
      <c r="AX23" s="278">
        <f t="shared" si="14"/>
        <v>0</v>
      </c>
      <c r="AY23" s="278">
        <f t="shared" si="14"/>
        <v>0</v>
      </c>
      <c r="AZ23" s="278">
        <f t="shared" si="14"/>
        <v>0</v>
      </c>
      <c r="BA23" s="278">
        <f t="shared" si="14"/>
        <v>0</v>
      </c>
      <c r="BB23" s="278">
        <f t="shared" si="14"/>
        <v>0</v>
      </c>
      <c r="BC23" s="278">
        <f t="shared" si="14"/>
        <v>0</v>
      </c>
      <c r="BD23" s="278">
        <f t="shared" si="14"/>
        <v>0</v>
      </c>
      <c r="BE23" s="278">
        <f t="shared" si="14"/>
        <v>0</v>
      </c>
      <c r="BF23" s="278">
        <f t="shared" si="14"/>
        <v>0</v>
      </c>
      <c r="BG23" s="278">
        <f t="shared" si="14"/>
        <v>0</v>
      </c>
      <c r="BH23" s="278">
        <f t="shared" si="14"/>
        <v>0</v>
      </c>
      <c r="BI23" s="278">
        <f t="shared" si="14"/>
        <v>0</v>
      </c>
      <c r="BJ23" s="278">
        <f t="shared" si="14"/>
        <v>0</v>
      </c>
      <c r="BK23" s="278">
        <f t="shared" si="14"/>
        <v>0</v>
      </c>
      <c r="BL23" s="278">
        <f t="shared" si="14"/>
        <v>0</v>
      </c>
      <c r="BM23" s="278">
        <f t="shared" si="14"/>
        <v>0</v>
      </c>
      <c r="BN23" s="278">
        <f t="shared" si="14"/>
        <v>0</v>
      </c>
      <c r="BO23" s="278">
        <f t="shared" si="14"/>
        <v>0</v>
      </c>
      <c r="BP23" s="278">
        <f t="shared" si="14"/>
        <v>0</v>
      </c>
      <c r="BQ23" s="278">
        <f t="shared" ref="BQ23:CS23" si="15">IFERROR(IF(BQ$17="beräknas ej",0,BP23*IF(BQ$18&gt;$D$3,1,IF(BQ$18&lt;=$C$3,$C$2,$D$2))*IFERROR(INDEX($B$8:$E$14,MATCH($A23,$A$8:$A$14,0),MATCH(BQ$18,$B$6:$E$6,1)),0)),0)</f>
        <v>0</v>
      </c>
      <c r="BR23" s="278">
        <f t="shared" si="15"/>
        <v>0</v>
      </c>
      <c r="BS23" s="278">
        <f t="shared" si="15"/>
        <v>0</v>
      </c>
      <c r="BT23" s="278">
        <f t="shared" si="15"/>
        <v>0</v>
      </c>
      <c r="BU23" s="278">
        <f t="shared" si="15"/>
        <v>0</v>
      </c>
      <c r="BV23" s="278">
        <f t="shared" si="15"/>
        <v>0</v>
      </c>
      <c r="BW23" s="278">
        <f t="shared" si="15"/>
        <v>0</v>
      </c>
      <c r="BX23" s="278">
        <f t="shared" si="15"/>
        <v>0</v>
      </c>
      <c r="BY23" s="278">
        <f t="shared" si="15"/>
        <v>0</v>
      </c>
      <c r="BZ23" s="278">
        <f t="shared" si="15"/>
        <v>0</v>
      </c>
      <c r="CA23" s="278">
        <f t="shared" si="15"/>
        <v>0</v>
      </c>
      <c r="CB23" s="278">
        <f t="shared" si="15"/>
        <v>0</v>
      </c>
      <c r="CC23" s="278">
        <f t="shared" si="15"/>
        <v>0</v>
      </c>
      <c r="CD23" s="278">
        <f t="shared" si="15"/>
        <v>0</v>
      </c>
      <c r="CE23" s="278">
        <f t="shared" si="15"/>
        <v>0</v>
      </c>
      <c r="CF23" s="278">
        <f t="shared" si="15"/>
        <v>0</v>
      </c>
      <c r="CG23" s="278">
        <f t="shared" si="15"/>
        <v>0</v>
      </c>
      <c r="CH23" s="278">
        <f t="shared" si="15"/>
        <v>0</v>
      </c>
      <c r="CI23" s="278">
        <f t="shared" si="15"/>
        <v>0</v>
      </c>
      <c r="CJ23" s="278">
        <f t="shared" si="15"/>
        <v>0</v>
      </c>
      <c r="CK23" s="278">
        <f t="shared" si="15"/>
        <v>0</v>
      </c>
      <c r="CL23" s="278">
        <f t="shared" si="15"/>
        <v>0</v>
      </c>
      <c r="CM23" s="278">
        <f t="shared" si="15"/>
        <v>0</v>
      </c>
      <c r="CN23" s="278">
        <f t="shared" si="15"/>
        <v>0</v>
      </c>
      <c r="CO23" s="278">
        <f t="shared" si="15"/>
        <v>0</v>
      </c>
      <c r="CP23" s="278">
        <f t="shared" si="15"/>
        <v>0</v>
      </c>
      <c r="CQ23" s="278">
        <f t="shared" si="15"/>
        <v>0</v>
      </c>
      <c r="CR23" s="278">
        <f t="shared" si="15"/>
        <v>0</v>
      </c>
      <c r="CS23" s="278">
        <f t="shared" si="15"/>
        <v>0</v>
      </c>
    </row>
    <row r="24" spans="1:97" s="377" customFormat="1" x14ac:dyDescent="0.35">
      <c r="A24" s="278">
        <f>Prognoser!C70</f>
        <v>0</v>
      </c>
      <c r="B24" s="278" t="str">
        <f>'JA basår'!B12</f>
        <v>0 0</v>
      </c>
      <c r="C24" s="278">
        <f>Prognoser!D70</f>
        <v>0</v>
      </c>
      <c r="D24" s="278">
        <f>'JA basår'!AF12+'JA basår'!AF42</f>
        <v>0</v>
      </c>
      <c r="E24" s="278">
        <f t="shared" ref="E24:BP24" si="16">IFERROR(IF(E$17="beräknas ej",0,D24*IF(E$18&gt;$D$3,1,IF(E$18&lt;=$C$3,$C$2,$D$2))*IFERROR(INDEX($B$8:$E$14,MATCH($A24,$A$8:$A$14,0),MATCH(E$18,$B$6:$E$6,1)),0)),0)</f>
        <v>0</v>
      </c>
      <c r="F24" s="278">
        <f t="shared" si="16"/>
        <v>0</v>
      </c>
      <c r="G24" s="278">
        <f t="shared" si="16"/>
        <v>0</v>
      </c>
      <c r="H24" s="278">
        <f t="shared" si="16"/>
        <v>0</v>
      </c>
      <c r="I24" s="278">
        <f t="shared" si="16"/>
        <v>0</v>
      </c>
      <c r="J24" s="278">
        <f t="shared" si="16"/>
        <v>0</v>
      </c>
      <c r="K24" s="278">
        <f t="shared" si="16"/>
        <v>0</v>
      </c>
      <c r="L24" s="278">
        <f t="shared" si="16"/>
        <v>0</v>
      </c>
      <c r="M24" s="278">
        <f t="shared" si="16"/>
        <v>0</v>
      </c>
      <c r="N24" s="278">
        <f t="shared" si="16"/>
        <v>0</v>
      </c>
      <c r="O24" s="278">
        <f t="shared" si="16"/>
        <v>0</v>
      </c>
      <c r="P24" s="278">
        <f t="shared" si="16"/>
        <v>0</v>
      </c>
      <c r="Q24" s="278">
        <f t="shared" si="16"/>
        <v>0</v>
      </c>
      <c r="R24" s="278">
        <f t="shared" si="16"/>
        <v>0</v>
      </c>
      <c r="S24" s="278">
        <f t="shared" si="16"/>
        <v>0</v>
      </c>
      <c r="T24" s="278">
        <f t="shared" si="16"/>
        <v>0</v>
      </c>
      <c r="U24" s="278">
        <f t="shared" si="16"/>
        <v>0</v>
      </c>
      <c r="V24" s="278">
        <f t="shared" si="16"/>
        <v>0</v>
      </c>
      <c r="W24" s="278">
        <f t="shared" si="16"/>
        <v>0</v>
      </c>
      <c r="X24" s="278">
        <f t="shared" si="16"/>
        <v>0</v>
      </c>
      <c r="Y24" s="278">
        <f t="shared" si="16"/>
        <v>0</v>
      </c>
      <c r="Z24" s="278">
        <f t="shared" si="16"/>
        <v>0</v>
      </c>
      <c r="AA24" s="278">
        <f t="shared" si="16"/>
        <v>0</v>
      </c>
      <c r="AB24" s="278">
        <f t="shared" si="16"/>
        <v>0</v>
      </c>
      <c r="AC24" s="278">
        <f t="shared" si="16"/>
        <v>0</v>
      </c>
      <c r="AD24" s="278">
        <f t="shared" si="16"/>
        <v>0</v>
      </c>
      <c r="AE24" s="278">
        <f t="shared" si="16"/>
        <v>0</v>
      </c>
      <c r="AF24" s="278">
        <f t="shared" si="16"/>
        <v>0</v>
      </c>
      <c r="AG24" s="278">
        <f t="shared" si="16"/>
        <v>0</v>
      </c>
      <c r="AH24" s="278">
        <f t="shared" si="16"/>
        <v>0</v>
      </c>
      <c r="AI24" s="278">
        <f t="shared" si="16"/>
        <v>0</v>
      </c>
      <c r="AJ24" s="278">
        <f t="shared" si="16"/>
        <v>0</v>
      </c>
      <c r="AK24" s="278">
        <f t="shared" si="16"/>
        <v>0</v>
      </c>
      <c r="AL24" s="278">
        <f t="shared" si="16"/>
        <v>0</v>
      </c>
      <c r="AM24" s="278">
        <f t="shared" si="16"/>
        <v>0</v>
      </c>
      <c r="AN24" s="278">
        <f t="shared" si="16"/>
        <v>0</v>
      </c>
      <c r="AO24" s="278">
        <f t="shared" si="16"/>
        <v>0</v>
      </c>
      <c r="AP24" s="278">
        <f t="shared" si="16"/>
        <v>0</v>
      </c>
      <c r="AQ24" s="278">
        <f t="shared" si="16"/>
        <v>0</v>
      </c>
      <c r="AR24" s="278">
        <f t="shared" si="16"/>
        <v>0</v>
      </c>
      <c r="AS24" s="278">
        <f t="shared" si="16"/>
        <v>0</v>
      </c>
      <c r="AT24" s="278">
        <f t="shared" si="16"/>
        <v>0</v>
      </c>
      <c r="AU24" s="278">
        <f t="shared" si="16"/>
        <v>0</v>
      </c>
      <c r="AV24" s="278">
        <f t="shared" si="16"/>
        <v>0</v>
      </c>
      <c r="AW24" s="278">
        <f t="shared" si="16"/>
        <v>0</v>
      </c>
      <c r="AX24" s="278">
        <f t="shared" si="16"/>
        <v>0</v>
      </c>
      <c r="AY24" s="278">
        <f t="shared" si="16"/>
        <v>0</v>
      </c>
      <c r="AZ24" s="278">
        <f t="shared" si="16"/>
        <v>0</v>
      </c>
      <c r="BA24" s="278">
        <f t="shared" si="16"/>
        <v>0</v>
      </c>
      <c r="BB24" s="278">
        <f t="shared" si="16"/>
        <v>0</v>
      </c>
      <c r="BC24" s="278">
        <f t="shared" si="16"/>
        <v>0</v>
      </c>
      <c r="BD24" s="278">
        <f t="shared" si="16"/>
        <v>0</v>
      </c>
      <c r="BE24" s="278">
        <f t="shared" si="16"/>
        <v>0</v>
      </c>
      <c r="BF24" s="278">
        <f t="shared" si="16"/>
        <v>0</v>
      </c>
      <c r="BG24" s="278">
        <f t="shared" si="16"/>
        <v>0</v>
      </c>
      <c r="BH24" s="278">
        <f t="shared" si="16"/>
        <v>0</v>
      </c>
      <c r="BI24" s="278">
        <f t="shared" si="16"/>
        <v>0</v>
      </c>
      <c r="BJ24" s="278">
        <f t="shared" si="16"/>
        <v>0</v>
      </c>
      <c r="BK24" s="278">
        <f t="shared" si="16"/>
        <v>0</v>
      </c>
      <c r="BL24" s="278">
        <f t="shared" si="16"/>
        <v>0</v>
      </c>
      <c r="BM24" s="278">
        <f t="shared" si="16"/>
        <v>0</v>
      </c>
      <c r="BN24" s="278">
        <f t="shared" si="16"/>
        <v>0</v>
      </c>
      <c r="BO24" s="278">
        <f t="shared" si="16"/>
        <v>0</v>
      </c>
      <c r="BP24" s="278">
        <f t="shared" si="16"/>
        <v>0</v>
      </c>
      <c r="BQ24" s="278">
        <f t="shared" ref="BQ24:CS24" si="17">IFERROR(IF(BQ$17="beräknas ej",0,BP24*IF(BQ$18&gt;$D$3,1,IF(BQ$18&lt;=$C$3,$C$2,$D$2))*IFERROR(INDEX($B$8:$E$14,MATCH($A24,$A$8:$A$14,0),MATCH(BQ$18,$B$6:$E$6,1)),0)),0)</f>
        <v>0</v>
      </c>
      <c r="BR24" s="278">
        <f t="shared" si="17"/>
        <v>0</v>
      </c>
      <c r="BS24" s="278">
        <f t="shared" si="17"/>
        <v>0</v>
      </c>
      <c r="BT24" s="278">
        <f t="shared" si="17"/>
        <v>0</v>
      </c>
      <c r="BU24" s="278">
        <f t="shared" si="17"/>
        <v>0</v>
      </c>
      <c r="BV24" s="278">
        <f t="shared" si="17"/>
        <v>0</v>
      </c>
      <c r="BW24" s="278">
        <f t="shared" si="17"/>
        <v>0</v>
      </c>
      <c r="BX24" s="278">
        <f t="shared" si="17"/>
        <v>0</v>
      </c>
      <c r="BY24" s="278">
        <f t="shared" si="17"/>
        <v>0</v>
      </c>
      <c r="BZ24" s="278">
        <f t="shared" si="17"/>
        <v>0</v>
      </c>
      <c r="CA24" s="278">
        <f t="shared" si="17"/>
        <v>0</v>
      </c>
      <c r="CB24" s="278">
        <f t="shared" si="17"/>
        <v>0</v>
      </c>
      <c r="CC24" s="278">
        <f t="shared" si="17"/>
        <v>0</v>
      </c>
      <c r="CD24" s="278">
        <f t="shared" si="17"/>
        <v>0</v>
      </c>
      <c r="CE24" s="278">
        <f t="shared" si="17"/>
        <v>0</v>
      </c>
      <c r="CF24" s="278">
        <f t="shared" si="17"/>
        <v>0</v>
      </c>
      <c r="CG24" s="278">
        <f t="shared" si="17"/>
        <v>0</v>
      </c>
      <c r="CH24" s="278">
        <f t="shared" si="17"/>
        <v>0</v>
      </c>
      <c r="CI24" s="278">
        <f t="shared" si="17"/>
        <v>0</v>
      </c>
      <c r="CJ24" s="278">
        <f t="shared" si="17"/>
        <v>0</v>
      </c>
      <c r="CK24" s="278">
        <f t="shared" si="17"/>
        <v>0</v>
      </c>
      <c r="CL24" s="278">
        <f t="shared" si="17"/>
        <v>0</v>
      </c>
      <c r="CM24" s="278">
        <f t="shared" si="17"/>
        <v>0</v>
      </c>
      <c r="CN24" s="278">
        <f t="shared" si="17"/>
        <v>0</v>
      </c>
      <c r="CO24" s="278">
        <f t="shared" si="17"/>
        <v>0</v>
      </c>
      <c r="CP24" s="278">
        <f t="shared" si="17"/>
        <v>0</v>
      </c>
      <c r="CQ24" s="278">
        <f t="shared" si="17"/>
        <v>0</v>
      </c>
      <c r="CR24" s="278">
        <f t="shared" si="17"/>
        <v>0</v>
      </c>
      <c r="CS24" s="278">
        <f t="shared" si="17"/>
        <v>0</v>
      </c>
    </row>
    <row r="25" spans="1:97" s="377" customFormat="1" x14ac:dyDescent="0.35">
      <c r="A25" s="278">
        <f>Prognoser!C71</f>
        <v>0</v>
      </c>
      <c r="B25" s="278" t="str">
        <f>'JA basår'!B13</f>
        <v>0 0</v>
      </c>
      <c r="C25" s="278">
        <f>Prognoser!D71</f>
        <v>0</v>
      </c>
      <c r="D25" s="278">
        <f>'JA basår'!AF13+'JA basår'!AF43</f>
        <v>0</v>
      </c>
      <c r="E25" s="278">
        <f t="shared" ref="E25:BP25" si="18">IFERROR(IF(E$17="beräknas ej",0,D25*IF(E$18&gt;$D$3,1,IF(E$18&lt;=$C$3,$C$2,$D$2))*IFERROR(INDEX($B$8:$E$14,MATCH($A25,$A$8:$A$14,0),MATCH(E$18,$B$6:$E$6,1)),0)),0)</f>
        <v>0</v>
      </c>
      <c r="F25" s="278">
        <f t="shared" si="18"/>
        <v>0</v>
      </c>
      <c r="G25" s="278">
        <f t="shared" si="18"/>
        <v>0</v>
      </c>
      <c r="H25" s="278">
        <f t="shared" si="18"/>
        <v>0</v>
      </c>
      <c r="I25" s="278">
        <f t="shared" si="18"/>
        <v>0</v>
      </c>
      <c r="J25" s="278">
        <f t="shared" si="18"/>
        <v>0</v>
      </c>
      <c r="K25" s="278">
        <f t="shared" si="18"/>
        <v>0</v>
      </c>
      <c r="L25" s="278">
        <f t="shared" si="18"/>
        <v>0</v>
      </c>
      <c r="M25" s="278">
        <f t="shared" si="18"/>
        <v>0</v>
      </c>
      <c r="N25" s="278">
        <f t="shared" si="18"/>
        <v>0</v>
      </c>
      <c r="O25" s="278">
        <f t="shared" si="18"/>
        <v>0</v>
      </c>
      <c r="P25" s="278">
        <f t="shared" si="18"/>
        <v>0</v>
      </c>
      <c r="Q25" s="278">
        <f t="shared" si="18"/>
        <v>0</v>
      </c>
      <c r="R25" s="278">
        <f t="shared" si="18"/>
        <v>0</v>
      </c>
      <c r="S25" s="278">
        <f t="shared" si="18"/>
        <v>0</v>
      </c>
      <c r="T25" s="278">
        <f t="shared" si="18"/>
        <v>0</v>
      </c>
      <c r="U25" s="278">
        <f t="shared" si="18"/>
        <v>0</v>
      </c>
      <c r="V25" s="278">
        <f t="shared" si="18"/>
        <v>0</v>
      </c>
      <c r="W25" s="278">
        <f t="shared" si="18"/>
        <v>0</v>
      </c>
      <c r="X25" s="278">
        <f t="shared" si="18"/>
        <v>0</v>
      </c>
      <c r="Y25" s="278">
        <f t="shared" si="18"/>
        <v>0</v>
      </c>
      <c r="Z25" s="278">
        <f t="shared" si="18"/>
        <v>0</v>
      </c>
      <c r="AA25" s="278">
        <f t="shared" si="18"/>
        <v>0</v>
      </c>
      <c r="AB25" s="278">
        <f t="shared" si="18"/>
        <v>0</v>
      </c>
      <c r="AC25" s="278">
        <f t="shared" si="18"/>
        <v>0</v>
      </c>
      <c r="AD25" s="278">
        <f t="shared" si="18"/>
        <v>0</v>
      </c>
      <c r="AE25" s="278">
        <f t="shared" si="18"/>
        <v>0</v>
      </c>
      <c r="AF25" s="278">
        <f t="shared" si="18"/>
        <v>0</v>
      </c>
      <c r="AG25" s="278">
        <f t="shared" si="18"/>
        <v>0</v>
      </c>
      <c r="AH25" s="278">
        <f t="shared" si="18"/>
        <v>0</v>
      </c>
      <c r="AI25" s="278">
        <f t="shared" si="18"/>
        <v>0</v>
      </c>
      <c r="AJ25" s="278">
        <f t="shared" si="18"/>
        <v>0</v>
      </c>
      <c r="AK25" s="278">
        <f t="shared" si="18"/>
        <v>0</v>
      </c>
      <c r="AL25" s="278">
        <f t="shared" si="18"/>
        <v>0</v>
      </c>
      <c r="AM25" s="278">
        <f t="shared" si="18"/>
        <v>0</v>
      </c>
      <c r="AN25" s="278">
        <f t="shared" si="18"/>
        <v>0</v>
      </c>
      <c r="AO25" s="278">
        <f t="shared" si="18"/>
        <v>0</v>
      </c>
      <c r="AP25" s="278">
        <f t="shared" si="18"/>
        <v>0</v>
      </c>
      <c r="AQ25" s="278">
        <f t="shared" si="18"/>
        <v>0</v>
      </c>
      <c r="AR25" s="278">
        <f t="shared" si="18"/>
        <v>0</v>
      </c>
      <c r="AS25" s="278">
        <f t="shared" si="18"/>
        <v>0</v>
      </c>
      <c r="AT25" s="278">
        <f t="shared" si="18"/>
        <v>0</v>
      </c>
      <c r="AU25" s="278">
        <f t="shared" si="18"/>
        <v>0</v>
      </c>
      <c r="AV25" s="278">
        <f t="shared" si="18"/>
        <v>0</v>
      </c>
      <c r="AW25" s="278">
        <f t="shared" si="18"/>
        <v>0</v>
      </c>
      <c r="AX25" s="278">
        <f t="shared" si="18"/>
        <v>0</v>
      </c>
      <c r="AY25" s="278">
        <f t="shared" si="18"/>
        <v>0</v>
      </c>
      <c r="AZ25" s="278">
        <f t="shared" si="18"/>
        <v>0</v>
      </c>
      <c r="BA25" s="278">
        <f t="shared" si="18"/>
        <v>0</v>
      </c>
      <c r="BB25" s="278">
        <f t="shared" si="18"/>
        <v>0</v>
      </c>
      <c r="BC25" s="278">
        <f t="shared" si="18"/>
        <v>0</v>
      </c>
      <c r="BD25" s="278">
        <f t="shared" si="18"/>
        <v>0</v>
      </c>
      <c r="BE25" s="278">
        <f t="shared" si="18"/>
        <v>0</v>
      </c>
      <c r="BF25" s="278">
        <f t="shared" si="18"/>
        <v>0</v>
      </c>
      <c r="BG25" s="278">
        <f t="shared" si="18"/>
        <v>0</v>
      </c>
      <c r="BH25" s="278">
        <f t="shared" si="18"/>
        <v>0</v>
      </c>
      <c r="BI25" s="278">
        <f t="shared" si="18"/>
        <v>0</v>
      </c>
      <c r="BJ25" s="278">
        <f t="shared" si="18"/>
        <v>0</v>
      </c>
      <c r="BK25" s="278">
        <f t="shared" si="18"/>
        <v>0</v>
      </c>
      <c r="BL25" s="278">
        <f t="shared" si="18"/>
        <v>0</v>
      </c>
      <c r="BM25" s="278">
        <f t="shared" si="18"/>
        <v>0</v>
      </c>
      <c r="BN25" s="278">
        <f t="shared" si="18"/>
        <v>0</v>
      </c>
      <c r="BO25" s="278">
        <f t="shared" si="18"/>
        <v>0</v>
      </c>
      <c r="BP25" s="278">
        <f t="shared" si="18"/>
        <v>0</v>
      </c>
      <c r="BQ25" s="278">
        <f t="shared" ref="BQ25:CS25" si="19">IFERROR(IF(BQ$17="beräknas ej",0,BP25*IF(BQ$18&gt;$D$3,1,IF(BQ$18&lt;=$C$3,$C$2,$D$2))*IFERROR(INDEX($B$8:$E$14,MATCH($A25,$A$8:$A$14,0),MATCH(BQ$18,$B$6:$E$6,1)),0)),0)</f>
        <v>0</v>
      </c>
      <c r="BR25" s="278">
        <f t="shared" si="19"/>
        <v>0</v>
      </c>
      <c r="BS25" s="278">
        <f t="shared" si="19"/>
        <v>0</v>
      </c>
      <c r="BT25" s="278">
        <f t="shared" si="19"/>
        <v>0</v>
      </c>
      <c r="BU25" s="278">
        <f t="shared" si="19"/>
        <v>0</v>
      </c>
      <c r="BV25" s="278">
        <f t="shared" si="19"/>
        <v>0</v>
      </c>
      <c r="BW25" s="278">
        <f t="shared" si="19"/>
        <v>0</v>
      </c>
      <c r="BX25" s="278">
        <f t="shared" si="19"/>
        <v>0</v>
      </c>
      <c r="BY25" s="278">
        <f t="shared" si="19"/>
        <v>0</v>
      </c>
      <c r="BZ25" s="278">
        <f t="shared" si="19"/>
        <v>0</v>
      </c>
      <c r="CA25" s="278">
        <f t="shared" si="19"/>
        <v>0</v>
      </c>
      <c r="CB25" s="278">
        <f t="shared" si="19"/>
        <v>0</v>
      </c>
      <c r="CC25" s="278">
        <f t="shared" si="19"/>
        <v>0</v>
      </c>
      <c r="CD25" s="278">
        <f t="shared" si="19"/>
        <v>0</v>
      </c>
      <c r="CE25" s="278">
        <f t="shared" si="19"/>
        <v>0</v>
      </c>
      <c r="CF25" s="278">
        <f t="shared" si="19"/>
        <v>0</v>
      </c>
      <c r="CG25" s="278">
        <f t="shared" si="19"/>
        <v>0</v>
      </c>
      <c r="CH25" s="278">
        <f t="shared" si="19"/>
        <v>0</v>
      </c>
      <c r="CI25" s="278">
        <f t="shared" si="19"/>
        <v>0</v>
      </c>
      <c r="CJ25" s="278">
        <f t="shared" si="19"/>
        <v>0</v>
      </c>
      <c r="CK25" s="278">
        <f t="shared" si="19"/>
        <v>0</v>
      </c>
      <c r="CL25" s="278">
        <f t="shared" si="19"/>
        <v>0</v>
      </c>
      <c r="CM25" s="278">
        <f t="shared" si="19"/>
        <v>0</v>
      </c>
      <c r="CN25" s="278">
        <f t="shared" si="19"/>
        <v>0</v>
      </c>
      <c r="CO25" s="278">
        <f t="shared" si="19"/>
        <v>0</v>
      </c>
      <c r="CP25" s="278">
        <f t="shared" si="19"/>
        <v>0</v>
      </c>
      <c r="CQ25" s="278">
        <f t="shared" si="19"/>
        <v>0</v>
      </c>
      <c r="CR25" s="278">
        <f t="shared" si="19"/>
        <v>0</v>
      </c>
      <c r="CS25" s="278">
        <f t="shared" si="19"/>
        <v>0</v>
      </c>
    </row>
    <row r="26" spans="1:97" s="377" customFormat="1" x14ac:dyDescent="0.35">
      <c r="A26" s="278">
        <f>Prognoser!C72</f>
        <v>0</v>
      </c>
      <c r="B26" s="278" t="str">
        <f>'JA basår'!B14</f>
        <v>0 0</v>
      </c>
      <c r="C26" s="278">
        <f>Prognoser!D72</f>
        <v>0</v>
      </c>
      <c r="D26" s="278">
        <f>'JA basår'!AF14+'JA basår'!AF44</f>
        <v>0</v>
      </c>
      <c r="E26" s="278">
        <f t="shared" ref="E26:BP26" si="20">IFERROR(IF(E$17="beräknas ej",0,D26*IF(E$18&gt;$D$3,1,IF(E$18&lt;=$C$3,$C$2,$D$2))*IFERROR(INDEX($B$8:$E$14,MATCH($A26,$A$8:$A$14,0),MATCH(E$18,$B$6:$E$6,1)),0)),0)</f>
        <v>0</v>
      </c>
      <c r="F26" s="278">
        <f t="shared" si="20"/>
        <v>0</v>
      </c>
      <c r="G26" s="278">
        <f t="shared" si="20"/>
        <v>0</v>
      </c>
      <c r="H26" s="278">
        <f t="shared" si="20"/>
        <v>0</v>
      </c>
      <c r="I26" s="278">
        <f t="shared" si="20"/>
        <v>0</v>
      </c>
      <c r="J26" s="278">
        <f t="shared" si="20"/>
        <v>0</v>
      </c>
      <c r="K26" s="278">
        <f t="shared" si="20"/>
        <v>0</v>
      </c>
      <c r="L26" s="278">
        <f t="shared" si="20"/>
        <v>0</v>
      </c>
      <c r="M26" s="278">
        <f t="shared" si="20"/>
        <v>0</v>
      </c>
      <c r="N26" s="278">
        <f t="shared" si="20"/>
        <v>0</v>
      </c>
      <c r="O26" s="278">
        <f t="shared" si="20"/>
        <v>0</v>
      </c>
      <c r="P26" s="278">
        <f t="shared" si="20"/>
        <v>0</v>
      </c>
      <c r="Q26" s="278">
        <f t="shared" si="20"/>
        <v>0</v>
      </c>
      <c r="R26" s="278">
        <f t="shared" si="20"/>
        <v>0</v>
      </c>
      <c r="S26" s="278">
        <f t="shared" si="20"/>
        <v>0</v>
      </c>
      <c r="T26" s="278">
        <f t="shared" si="20"/>
        <v>0</v>
      </c>
      <c r="U26" s="278">
        <f t="shared" si="20"/>
        <v>0</v>
      </c>
      <c r="V26" s="278">
        <f t="shared" si="20"/>
        <v>0</v>
      </c>
      <c r="W26" s="278">
        <f t="shared" si="20"/>
        <v>0</v>
      </c>
      <c r="X26" s="278">
        <f t="shared" si="20"/>
        <v>0</v>
      </c>
      <c r="Y26" s="278">
        <f t="shared" si="20"/>
        <v>0</v>
      </c>
      <c r="Z26" s="278">
        <f t="shared" si="20"/>
        <v>0</v>
      </c>
      <c r="AA26" s="278">
        <f t="shared" si="20"/>
        <v>0</v>
      </c>
      <c r="AB26" s="278">
        <f t="shared" si="20"/>
        <v>0</v>
      </c>
      <c r="AC26" s="278">
        <f t="shared" si="20"/>
        <v>0</v>
      </c>
      <c r="AD26" s="278">
        <f t="shared" si="20"/>
        <v>0</v>
      </c>
      <c r="AE26" s="278">
        <f t="shared" si="20"/>
        <v>0</v>
      </c>
      <c r="AF26" s="278">
        <f t="shared" si="20"/>
        <v>0</v>
      </c>
      <c r="AG26" s="278">
        <f t="shared" si="20"/>
        <v>0</v>
      </c>
      <c r="AH26" s="278">
        <f t="shared" si="20"/>
        <v>0</v>
      </c>
      <c r="AI26" s="278">
        <f t="shared" si="20"/>
        <v>0</v>
      </c>
      <c r="AJ26" s="278">
        <f t="shared" si="20"/>
        <v>0</v>
      </c>
      <c r="AK26" s="278">
        <f t="shared" si="20"/>
        <v>0</v>
      </c>
      <c r="AL26" s="278">
        <f t="shared" si="20"/>
        <v>0</v>
      </c>
      <c r="AM26" s="278">
        <f t="shared" si="20"/>
        <v>0</v>
      </c>
      <c r="AN26" s="278">
        <f t="shared" si="20"/>
        <v>0</v>
      </c>
      <c r="AO26" s="278">
        <f t="shared" si="20"/>
        <v>0</v>
      </c>
      <c r="AP26" s="278">
        <f t="shared" si="20"/>
        <v>0</v>
      </c>
      <c r="AQ26" s="278">
        <f t="shared" si="20"/>
        <v>0</v>
      </c>
      <c r="AR26" s="278">
        <f t="shared" si="20"/>
        <v>0</v>
      </c>
      <c r="AS26" s="278">
        <f t="shared" si="20"/>
        <v>0</v>
      </c>
      <c r="AT26" s="278">
        <f t="shared" si="20"/>
        <v>0</v>
      </c>
      <c r="AU26" s="278">
        <f t="shared" si="20"/>
        <v>0</v>
      </c>
      <c r="AV26" s="278">
        <f t="shared" si="20"/>
        <v>0</v>
      </c>
      <c r="AW26" s="278">
        <f t="shared" si="20"/>
        <v>0</v>
      </c>
      <c r="AX26" s="278">
        <f t="shared" si="20"/>
        <v>0</v>
      </c>
      <c r="AY26" s="278">
        <f t="shared" si="20"/>
        <v>0</v>
      </c>
      <c r="AZ26" s="278">
        <f t="shared" si="20"/>
        <v>0</v>
      </c>
      <c r="BA26" s="278">
        <f t="shared" si="20"/>
        <v>0</v>
      </c>
      <c r="BB26" s="278">
        <f t="shared" si="20"/>
        <v>0</v>
      </c>
      <c r="BC26" s="278">
        <f t="shared" si="20"/>
        <v>0</v>
      </c>
      <c r="BD26" s="278">
        <f t="shared" si="20"/>
        <v>0</v>
      </c>
      <c r="BE26" s="278">
        <f t="shared" si="20"/>
        <v>0</v>
      </c>
      <c r="BF26" s="278">
        <f t="shared" si="20"/>
        <v>0</v>
      </c>
      <c r="BG26" s="278">
        <f t="shared" si="20"/>
        <v>0</v>
      </c>
      <c r="BH26" s="278">
        <f t="shared" si="20"/>
        <v>0</v>
      </c>
      <c r="BI26" s="278">
        <f t="shared" si="20"/>
        <v>0</v>
      </c>
      <c r="BJ26" s="278">
        <f t="shared" si="20"/>
        <v>0</v>
      </c>
      <c r="BK26" s="278">
        <f t="shared" si="20"/>
        <v>0</v>
      </c>
      <c r="BL26" s="278">
        <f t="shared" si="20"/>
        <v>0</v>
      </c>
      <c r="BM26" s="278">
        <f t="shared" si="20"/>
        <v>0</v>
      </c>
      <c r="BN26" s="278">
        <f t="shared" si="20"/>
        <v>0</v>
      </c>
      <c r="BO26" s="278">
        <f t="shared" si="20"/>
        <v>0</v>
      </c>
      <c r="BP26" s="278">
        <f t="shared" si="20"/>
        <v>0</v>
      </c>
      <c r="BQ26" s="278">
        <f t="shared" ref="BQ26:CS26" si="21">IFERROR(IF(BQ$17="beräknas ej",0,BP26*IF(BQ$18&gt;$D$3,1,IF(BQ$18&lt;=$C$3,$C$2,$D$2))*IFERROR(INDEX($B$8:$E$14,MATCH($A26,$A$8:$A$14,0),MATCH(BQ$18,$B$6:$E$6,1)),0)),0)</f>
        <v>0</v>
      </c>
      <c r="BR26" s="278">
        <f t="shared" si="21"/>
        <v>0</v>
      </c>
      <c r="BS26" s="278">
        <f t="shared" si="21"/>
        <v>0</v>
      </c>
      <c r="BT26" s="278">
        <f t="shared" si="21"/>
        <v>0</v>
      </c>
      <c r="BU26" s="278">
        <f t="shared" si="21"/>
        <v>0</v>
      </c>
      <c r="BV26" s="278">
        <f t="shared" si="21"/>
        <v>0</v>
      </c>
      <c r="BW26" s="278">
        <f t="shared" si="21"/>
        <v>0</v>
      </c>
      <c r="BX26" s="278">
        <f t="shared" si="21"/>
        <v>0</v>
      </c>
      <c r="BY26" s="278">
        <f t="shared" si="21"/>
        <v>0</v>
      </c>
      <c r="BZ26" s="278">
        <f t="shared" si="21"/>
        <v>0</v>
      </c>
      <c r="CA26" s="278">
        <f t="shared" si="21"/>
        <v>0</v>
      </c>
      <c r="CB26" s="278">
        <f t="shared" si="21"/>
        <v>0</v>
      </c>
      <c r="CC26" s="278">
        <f t="shared" si="21"/>
        <v>0</v>
      </c>
      <c r="CD26" s="278">
        <f t="shared" si="21"/>
        <v>0</v>
      </c>
      <c r="CE26" s="278">
        <f t="shared" si="21"/>
        <v>0</v>
      </c>
      <c r="CF26" s="278">
        <f t="shared" si="21"/>
        <v>0</v>
      </c>
      <c r="CG26" s="278">
        <f t="shared" si="21"/>
        <v>0</v>
      </c>
      <c r="CH26" s="278">
        <f t="shared" si="21"/>
        <v>0</v>
      </c>
      <c r="CI26" s="278">
        <f t="shared" si="21"/>
        <v>0</v>
      </c>
      <c r="CJ26" s="278">
        <f t="shared" si="21"/>
        <v>0</v>
      </c>
      <c r="CK26" s="278">
        <f t="shared" si="21"/>
        <v>0</v>
      </c>
      <c r="CL26" s="278">
        <f t="shared" si="21"/>
        <v>0</v>
      </c>
      <c r="CM26" s="278">
        <f t="shared" si="21"/>
        <v>0</v>
      </c>
      <c r="CN26" s="278">
        <f t="shared" si="21"/>
        <v>0</v>
      </c>
      <c r="CO26" s="278">
        <f t="shared" si="21"/>
        <v>0</v>
      </c>
      <c r="CP26" s="278">
        <f t="shared" si="21"/>
        <v>0</v>
      </c>
      <c r="CQ26" s="278">
        <f t="shared" si="21"/>
        <v>0</v>
      </c>
      <c r="CR26" s="278">
        <f t="shared" si="21"/>
        <v>0</v>
      </c>
      <c r="CS26" s="278">
        <f t="shared" si="21"/>
        <v>0</v>
      </c>
    </row>
    <row r="27" spans="1:97" s="377" customFormat="1" x14ac:dyDescent="0.35">
      <c r="A27" s="278">
        <f>Prognoser!C73</f>
        <v>0</v>
      </c>
      <c r="B27" s="278" t="str">
        <f>'JA basår'!B15</f>
        <v>0 0</v>
      </c>
      <c r="C27" s="278">
        <f>Prognoser!D73</f>
        <v>0</v>
      </c>
      <c r="D27" s="278">
        <f>'JA basår'!AF15+'JA basår'!AF45</f>
        <v>0</v>
      </c>
      <c r="E27" s="278">
        <f t="shared" ref="E27:BP27" si="22">IFERROR(IF(E$17="beräknas ej",0,D27*IF(E$18&gt;$D$3,1,IF(E$18&lt;=$C$3,$C$2,$D$2))*IFERROR(INDEX($B$8:$E$14,MATCH($A27,$A$8:$A$14,0),MATCH(E$18,$B$6:$E$6,1)),0)),0)</f>
        <v>0</v>
      </c>
      <c r="F27" s="278">
        <f t="shared" si="22"/>
        <v>0</v>
      </c>
      <c r="G27" s="278">
        <f t="shared" si="22"/>
        <v>0</v>
      </c>
      <c r="H27" s="278">
        <f t="shared" si="22"/>
        <v>0</v>
      </c>
      <c r="I27" s="278">
        <f t="shared" si="22"/>
        <v>0</v>
      </c>
      <c r="J27" s="278">
        <f t="shared" si="22"/>
        <v>0</v>
      </c>
      <c r="K27" s="278">
        <f t="shared" si="22"/>
        <v>0</v>
      </c>
      <c r="L27" s="278">
        <f t="shared" si="22"/>
        <v>0</v>
      </c>
      <c r="M27" s="278">
        <f t="shared" si="22"/>
        <v>0</v>
      </c>
      <c r="N27" s="278">
        <f t="shared" si="22"/>
        <v>0</v>
      </c>
      <c r="O27" s="278">
        <f t="shared" si="22"/>
        <v>0</v>
      </c>
      <c r="P27" s="278">
        <f t="shared" si="22"/>
        <v>0</v>
      </c>
      <c r="Q27" s="278">
        <f t="shared" si="22"/>
        <v>0</v>
      </c>
      <c r="R27" s="278">
        <f t="shared" si="22"/>
        <v>0</v>
      </c>
      <c r="S27" s="278">
        <f t="shared" si="22"/>
        <v>0</v>
      </c>
      <c r="T27" s="278">
        <f t="shared" si="22"/>
        <v>0</v>
      </c>
      <c r="U27" s="278">
        <f t="shared" si="22"/>
        <v>0</v>
      </c>
      <c r="V27" s="278">
        <f t="shared" si="22"/>
        <v>0</v>
      </c>
      <c r="W27" s="278">
        <f t="shared" si="22"/>
        <v>0</v>
      </c>
      <c r="X27" s="278">
        <f t="shared" si="22"/>
        <v>0</v>
      </c>
      <c r="Y27" s="278">
        <f t="shared" si="22"/>
        <v>0</v>
      </c>
      <c r="Z27" s="278">
        <f t="shared" si="22"/>
        <v>0</v>
      </c>
      <c r="AA27" s="278">
        <f t="shared" si="22"/>
        <v>0</v>
      </c>
      <c r="AB27" s="278">
        <f t="shared" si="22"/>
        <v>0</v>
      </c>
      <c r="AC27" s="278">
        <f t="shared" si="22"/>
        <v>0</v>
      </c>
      <c r="AD27" s="278">
        <f t="shared" si="22"/>
        <v>0</v>
      </c>
      <c r="AE27" s="278">
        <f t="shared" si="22"/>
        <v>0</v>
      </c>
      <c r="AF27" s="278">
        <f t="shared" si="22"/>
        <v>0</v>
      </c>
      <c r="AG27" s="278">
        <f t="shared" si="22"/>
        <v>0</v>
      </c>
      <c r="AH27" s="278">
        <f t="shared" si="22"/>
        <v>0</v>
      </c>
      <c r="AI27" s="278">
        <f t="shared" si="22"/>
        <v>0</v>
      </c>
      <c r="AJ27" s="278">
        <f t="shared" si="22"/>
        <v>0</v>
      </c>
      <c r="AK27" s="278">
        <f t="shared" si="22"/>
        <v>0</v>
      </c>
      <c r="AL27" s="278">
        <f t="shared" si="22"/>
        <v>0</v>
      </c>
      <c r="AM27" s="278">
        <f t="shared" si="22"/>
        <v>0</v>
      </c>
      <c r="AN27" s="278">
        <f t="shared" si="22"/>
        <v>0</v>
      </c>
      <c r="AO27" s="278">
        <f t="shared" si="22"/>
        <v>0</v>
      </c>
      <c r="AP27" s="278">
        <f t="shared" si="22"/>
        <v>0</v>
      </c>
      <c r="AQ27" s="278">
        <f t="shared" si="22"/>
        <v>0</v>
      </c>
      <c r="AR27" s="278">
        <f t="shared" si="22"/>
        <v>0</v>
      </c>
      <c r="AS27" s="278">
        <f t="shared" si="22"/>
        <v>0</v>
      </c>
      <c r="AT27" s="278">
        <f t="shared" si="22"/>
        <v>0</v>
      </c>
      <c r="AU27" s="278">
        <f t="shared" si="22"/>
        <v>0</v>
      </c>
      <c r="AV27" s="278">
        <f t="shared" si="22"/>
        <v>0</v>
      </c>
      <c r="AW27" s="278">
        <f t="shared" si="22"/>
        <v>0</v>
      </c>
      <c r="AX27" s="278">
        <f t="shared" si="22"/>
        <v>0</v>
      </c>
      <c r="AY27" s="278">
        <f t="shared" si="22"/>
        <v>0</v>
      </c>
      <c r="AZ27" s="278">
        <f t="shared" si="22"/>
        <v>0</v>
      </c>
      <c r="BA27" s="278">
        <f t="shared" si="22"/>
        <v>0</v>
      </c>
      <c r="BB27" s="278">
        <f t="shared" si="22"/>
        <v>0</v>
      </c>
      <c r="BC27" s="278">
        <f t="shared" si="22"/>
        <v>0</v>
      </c>
      <c r="BD27" s="278">
        <f t="shared" si="22"/>
        <v>0</v>
      </c>
      <c r="BE27" s="278">
        <f t="shared" si="22"/>
        <v>0</v>
      </c>
      <c r="BF27" s="278">
        <f t="shared" si="22"/>
        <v>0</v>
      </c>
      <c r="BG27" s="278">
        <f t="shared" si="22"/>
        <v>0</v>
      </c>
      <c r="BH27" s="278">
        <f t="shared" si="22"/>
        <v>0</v>
      </c>
      <c r="BI27" s="278">
        <f t="shared" si="22"/>
        <v>0</v>
      </c>
      <c r="BJ27" s="278">
        <f t="shared" si="22"/>
        <v>0</v>
      </c>
      <c r="BK27" s="278">
        <f t="shared" si="22"/>
        <v>0</v>
      </c>
      <c r="BL27" s="278">
        <f t="shared" si="22"/>
        <v>0</v>
      </c>
      <c r="BM27" s="278">
        <f t="shared" si="22"/>
        <v>0</v>
      </c>
      <c r="BN27" s="278">
        <f t="shared" si="22"/>
        <v>0</v>
      </c>
      <c r="BO27" s="278">
        <f t="shared" si="22"/>
        <v>0</v>
      </c>
      <c r="BP27" s="278">
        <f t="shared" si="22"/>
        <v>0</v>
      </c>
      <c r="BQ27" s="278">
        <f t="shared" ref="BQ27:CS27" si="23">IFERROR(IF(BQ$17="beräknas ej",0,BP27*IF(BQ$18&gt;$D$3,1,IF(BQ$18&lt;=$C$3,$C$2,$D$2))*IFERROR(INDEX($B$8:$E$14,MATCH($A27,$A$8:$A$14,0),MATCH(BQ$18,$B$6:$E$6,1)),0)),0)</f>
        <v>0</v>
      </c>
      <c r="BR27" s="278">
        <f t="shared" si="23"/>
        <v>0</v>
      </c>
      <c r="BS27" s="278">
        <f t="shared" si="23"/>
        <v>0</v>
      </c>
      <c r="BT27" s="278">
        <f t="shared" si="23"/>
        <v>0</v>
      </c>
      <c r="BU27" s="278">
        <f t="shared" si="23"/>
        <v>0</v>
      </c>
      <c r="BV27" s="278">
        <f t="shared" si="23"/>
        <v>0</v>
      </c>
      <c r="BW27" s="278">
        <f t="shared" si="23"/>
        <v>0</v>
      </c>
      <c r="BX27" s="278">
        <f t="shared" si="23"/>
        <v>0</v>
      </c>
      <c r="BY27" s="278">
        <f t="shared" si="23"/>
        <v>0</v>
      </c>
      <c r="BZ27" s="278">
        <f t="shared" si="23"/>
        <v>0</v>
      </c>
      <c r="CA27" s="278">
        <f t="shared" si="23"/>
        <v>0</v>
      </c>
      <c r="CB27" s="278">
        <f t="shared" si="23"/>
        <v>0</v>
      </c>
      <c r="CC27" s="278">
        <f t="shared" si="23"/>
        <v>0</v>
      </c>
      <c r="CD27" s="278">
        <f t="shared" si="23"/>
        <v>0</v>
      </c>
      <c r="CE27" s="278">
        <f t="shared" si="23"/>
        <v>0</v>
      </c>
      <c r="CF27" s="278">
        <f t="shared" si="23"/>
        <v>0</v>
      </c>
      <c r="CG27" s="278">
        <f t="shared" si="23"/>
        <v>0</v>
      </c>
      <c r="CH27" s="278">
        <f t="shared" si="23"/>
        <v>0</v>
      </c>
      <c r="CI27" s="278">
        <f t="shared" si="23"/>
        <v>0</v>
      </c>
      <c r="CJ27" s="278">
        <f t="shared" si="23"/>
        <v>0</v>
      </c>
      <c r="CK27" s="278">
        <f t="shared" si="23"/>
        <v>0</v>
      </c>
      <c r="CL27" s="278">
        <f t="shared" si="23"/>
        <v>0</v>
      </c>
      <c r="CM27" s="278">
        <f t="shared" si="23"/>
        <v>0</v>
      </c>
      <c r="CN27" s="278">
        <f t="shared" si="23"/>
        <v>0</v>
      </c>
      <c r="CO27" s="278">
        <f t="shared" si="23"/>
        <v>0</v>
      </c>
      <c r="CP27" s="278">
        <f t="shared" si="23"/>
        <v>0</v>
      </c>
      <c r="CQ27" s="278">
        <f t="shared" si="23"/>
        <v>0</v>
      </c>
      <c r="CR27" s="278">
        <f t="shared" si="23"/>
        <v>0</v>
      </c>
      <c r="CS27" s="278">
        <f t="shared" si="23"/>
        <v>0</v>
      </c>
    </row>
    <row r="28" spans="1:97" s="377" customFormat="1" x14ac:dyDescent="0.35">
      <c r="A28" s="278">
        <f>Prognoser!C74</f>
        <v>0</v>
      </c>
      <c r="B28" s="278" t="str">
        <f>'JA basår'!B16</f>
        <v>0 0</v>
      </c>
      <c r="C28" s="278">
        <f>Prognoser!D74</f>
        <v>0</v>
      </c>
      <c r="D28" s="278">
        <f>'JA basår'!AF16+'JA basår'!AF46</f>
        <v>0</v>
      </c>
      <c r="E28" s="278">
        <f t="shared" ref="E28:BP28" si="24">IFERROR(IF(E$17="beräknas ej",0,D28*IF(E$18&gt;$D$3,1,IF(E$18&lt;=$C$3,$C$2,$D$2))*IFERROR(INDEX($B$8:$E$14,MATCH($A28,$A$8:$A$14,0),MATCH(E$18,$B$6:$E$6,1)),0)),0)</f>
        <v>0</v>
      </c>
      <c r="F28" s="278">
        <f t="shared" si="24"/>
        <v>0</v>
      </c>
      <c r="G28" s="278">
        <f t="shared" si="24"/>
        <v>0</v>
      </c>
      <c r="H28" s="278">
        <f t="shared" si="24"/>
        <v>0</v>
      </c>
      <c r="I28" s="278">
        <f t="shared" si="24"/>
        <v>0</v>
      </c>
      <c r="J28" s="278">
        <f t="shared" si="24"/>
        <v>0</v>
      </c>
      <c r="K28" s="278">
        <f t="shared" si="24"/>
        <v>0</v>
      </c>
      <c r="L28" s="278">
        <f t="shared" si="24"/>
        <v>0</v>
      </c>
      <c r="M28" s="278">
        <f t="shared" si="24"/>
        <v>0</v>
      </c>
      <c r="N28" s="278">
        <f t="shared" si="24"/>
        <v>0</v>
      </c>
      <c r="O28" s="278">
        <f t="shared" si="24"/>
        <v>0</v>
      </c>
      <c r="P28" s="278">
        <f t="shared" si="24"/>
        <v>0</v>
      </c>
      <c r="Q28" s="278">
        <f t="shared" si="24"/>
        <v>0</v>
      </c>
      <c r="R28" s="278">
        <f t="shared" si="24"/>
        <v>0</v>
      </c>
      <c r="S28" s="278">
        <f t="shared" si="24"/>
        <v>0</v>
      </c>
      <c r="T28" s="278">
        <f t="shared" si="24"/>
        <v>0</v>
      </c>
      <c r="U28" s="278">
        <f t="shared" si="24"/>
        <v>0</v>
      </c>
      <c r="V28" s="278">
        <f t="shared" si="24"/>
        <v>0</v>
      </c>
      <c r="W28" s="278">
        <f t="shared" si="24"/>
        <v>0</v>
      </c>
      <c r="X28" s="278">
        <f t="shared" si="24"/>
        <v>0</v>
      </c>
      <c r="Y28" s="278">
        <f t="shared" si="24"/>
        <v>0</v>
      </c>
      <c r="Z28" s="278">
        <f t="shared" si="24"/>
        <v>0</v>
      </c>
      <c r="AA28" s="278">
        <f t="shared" si="24"/>
        <v>0</v>
      </c>
      <c r="AB28" s="278">
        <f t="shared" si="24"/>
        <v>0</v>
      </c>
      <c r="AC28" s="278">
        <f t="shared" si="24"/>
        <v>0</v>
      </c>
      <c r="AD28" s="278">
        <f t="shared" si="24"/>
        <v>0</v>
      </c>
      <c r="AE28" s="278">
        <f t="shared" si="24"/>
        <v>0</v>
      </c>
      <c r="AF28" s="278">
        <f t="shared" si="24"/>
        <v>0</v>
      </c>
      <c r="AG28" s="278">
        <f t="shared" si="24"/>
        <v>0</v>
      </c>
      <c r="AH28" s="278">
        <f t="shared" si="24"/>
        <v>0</v>
      </c>
      <c r="AI28" s="278">
        <f t="shared" si="24"/>
        <v>0</v>
      </c>
      <c r="AJ28" s="278">
        <f t="shared" si="24"/>
        <v>0</v>
      </c>
      <c r="AK28" s="278">
        <f t="shared" si="24"/>
        <v>0</v>
      </c>
      <c r="AL28" s="278">
        <f t="shared" si="24"/>
        <v>0</v>
      </c>
      <c r="AM28" s="278">
        <f t="shared" si="24"/>
        <v>0</v>
      </c>
      <c r="AN28" s="278">
        <f t="shared" si="24"/>
        <v>0</v>
      </c>
      <c r="AO28" s="278">
        <f t="shared" si="24"/>
        <v>0</v>
      </c>
      <c r="AP28" s="278">
        <f t="shared" si="24"/>
        <v>0</v>
      </c>
      <c r="AQ28" s="278">
        <f t="shared" si="24"/>
        <v>0</v>
      </c>
      <c r="AR28" s="278">
        <f t="shared" si="24"/>
        <v>0</v>
      </c>
      <c r="AS28" s="278">
        <f t="shared" si="24"/>
        <v>0</v>
      </c>
      <c r="AT28" s="278">
        <f t="shared" si="24"/>
        <v>0</v>
      </c>
      <c r="AU28" s="278">
        <f t="shared" si="24"/>
        <v>0</v>
      </c>
      <c r="AV28" s="278">
        <f t="shared" si="24"/>
        <v>0</v>
      </c>
      <c r="AW28" s="278">
        <f t="shared" si="24"/>
        <v>0</v>
      </c>
      <c r="AX28" s="278">
        <f t="shared" si="24"/>
        <v>0</v>
      </c>
      <c r="AY28" s="278">
        <f t="shared" si="24"/>
        <v>0</v>
      </c>
      <c r="AZ28" s="278">
        <f t="shared" si="24"/>
        <v>0</v>
      </c>
      <c r="BA28" s="278">
        <f t="shared" si="24"/>
        <v>0</v>
      </c>
      <c r="BB28" s="278">
        <f t="shared" si="24"/>
        <v>0</v>
      </c>
      <c r="BC28" s="278">
        <f t="shared" si="24"/>
        <v>0</v>
      </c>
      <c r="BD28" s="278">
        <f t="shared" si="24"/>
        <v>0</v>
      </c>
      <c r="BE28" s="278">
        <f t="shared" si="24"/>
        <v>0</v>
      </c>
      <c r="BF28" s="278">
        <f t="shared" si="24"/>
        <v>0</v>
      </c>
      <c r="BG28" s="278">
        <f t="shared" si="24"/>
        <v>0</v>
      </c>
      <c r="BH28" s="278">
        <f t="shared" si="24"/>
        <v>0</v>
      </c>
      <c r="BI28" s="278">
        <f t="shared" si="24"/>
        <v>0</v>
      </c>
      <c r="BJ28" s="278">
        <f t="shared" si="24"/>
        <v>0</v>
      </c>
      <c r="BK28" s="278">
        <f t="shared" si="24"/>
        <v>0</v>
      </c>
      <c r="BL28" s="278">
        <f t="shared" si="24"/>
        <v>0</v>
      </c>
      <c r="BM28" s="278">
        <f t="shared" si="24"/>
        <v>0</v>
      </c>
      <c r="BN28" s="278">
        <f t="shared" si="24"/>
        <v>0</v>
      </c>
      <c r="BO28" s="278">
        <f t="shared" si="24"/>
        <v>0</v>
      </c>
      <c r="BP28" s="278">
        <f t="shared" si="24"/>
        <v>0</v>
      </c>
      <c r="BQ28" s="278">
        <f t="shared" ref="BQ28:CS28" si="25">IFERROR(IF(BQ$17="beräknas ej",0,BP28*IF(BQ$18&gt;$D$3,1,IF(BQ$18&lt;=$C$3,$C$2,$D$2))*IFERROR(INDEX($B$8:$E$14,MATCH($A28,$A$8:$A$14,0),MATCH(BQ$18,$B$6:$E$6,1)),0)),0)</f>
        <v>0</v>
      </c>
      <c r="BR28" s="278">
        <f t="shared" si="25"/>
        <v>0</v>
      </c>
      <c r="BS28" s="278">
        <f t="shared" si="25"/>
        <v>0</v>
      </c>
      <c r="BT28" s="278">
        <f t="shared" si="25"/>
        <v>0</v>
      </c>
      <c r="BU28" s="278">
        <f t="shared" si="25"/>
        <v>0</v>
      </c>
      <c r="BV28" s="278">
        <f t="shared" si="25"/>
        <v>0</v>
      </c>
      <c r="BW28" s="278">
        <f t="shared" si="25"/>
        <v>0</v>
      </c>
      <c r="BX28" s="278">
        <f t="shared" si="25"/>
        <v>0</v>
      </c>
      <c r="BY28" s="278">
        <f t="shared" si="25"/>
        <v>0</v>
      </c>
      <c r="BZ28" s="278">
        <f t="shared" si="25"/>
        <v>0</v>
      </c>
      <c r="CA28" s="278">
        <f t="shared" si="25"/>
        <v>0</v>
      </c>
      <c r="CB28" s="278">
        <f t="shared" si="25"/>
        <v>0</v>
      </c>
      <c r="CC28" s="278">
        <f t="shared" si="25"/>
        <v>0</v>
      </c>
      <c r="CD28" s="278">
        <f t="shared" si="25"/>
        <v>0</v>
      </c>
      <c r="CE28" s="278">
        <f t="shared" si="25"/>
        <v>0</v>
      </c>
      <c r="CF28" s="278">
        <f t="shared" si="25"/>
        <v>0</v>
      </c>
      <c r="CG28" s="278">
        <f t="shared" si="25"/>
        <v>0</v>
      </c>
      <c r="CH28" s="278">
        <f t="shared" si="25"/>
        <v>0</v>
      </c>
      <c r="CI28" s="278">
        <f t="shared" si="25"/>
        <v>0</v>
      </c>
      <c r="CJ28" s="278">
        <f t="shared" si="25"/>
        <v>0</v>
      </c>
      <c r="CK28" s="278">
        <f t="shared" si="25"/>
        <v>0</v>
      </c>
      <c r="CL28" s="278">
        <f t="shared" si="25"/>
        <v>0</v>
      </c>
      <c r="CM28" s="278">
        <f t="shared" si="25"/>
        <v>0</v>
      </c>
      <c r="CN28" s="278">
        <f t="shared" si="25"/>
        <v>0</v>
      </c>
      <c r="CO28" s="278">
        <f t="shared" si="25"/>
        <v>0</v>
      </c>
      <c r="CP28" s="278">
        <f t="shared" si="25"/>
        <v>0</v>
      </c>
      <c r="CQ28" s="278">
        <f t="shared" si="25"/>
        <v>0</v>
      </c>
      <c r="CR28" s="278">
        <f t="shared" si="25"/>
        <v>0</v>
      </c>
      <c r="CS28" s="278">
        <f t="shared" si="25"/>
        <v>0</v>
      </c>
    </row>
    <row r="29" spans="1:97" s="377" customFormat="1" x14ac:dyDescent="0.35">
      <c r="A29" s="278">
        <f>Prognoser!C75</f>
        <v>0</v>
      </c>
      <c r="B29" s="278" t="str">
        <f>'JA basår'!B17</f>
        <v>0 0</v>
      </c>
      <c r="C29" s="278">
        <f>Prognoser!D75</f>
        <v>0</v>
      </c>
      <c r="D29" s="278">
        <f>'JA basår'!AF17+'JA basår'!AF47</f>
        <v>0</v>
      </c>
      <c r="E29" s="278">
        <f t="shared" ref="E29:BP29" si="26">IFERROR(IF(E$17="beräknas ej",0,D29*IF(E$18&gt;$D$3,1,IF(E$18&lt;=$C$3,$C$2,$D$2))*IFERROR(INDEX($B$8:$E$14,MATCH($A29,$A$8:$A$14,0),MATCH(E$18,$B$6:$E$6,1)),0)),0)</f>
        <v>0</v>
      </c>
      <c r="F29" s="278">
        <f t="shared" si="26"/>
        <v>0</v>
      </c>
      <c r="G29" s="278">
        <f t="shared" si="26"/>
        <v>0</v>
      </c>
      <c r="H29" s="278">
        <f t="shared" si="26"/>
        <v>0</v>
      </c>
      <c r="I29" s="278">
        <f t="shared" si="26"/>
        <v>0</v>
      </c>
      <c r="J29" s="278">
        <f t="shared" si="26"/>
        <v>0</v>
      </c>
      <c r="K29" s="278">
        <f t="shared" si="26"/>
        <v>0</v>
      </c>
      <c r="L29" s="278">
        <f t="shared" si="26"/>
        <v>0</v>
      </c>
      <c r="M29" s="278">
        <f t="shared" si="26"/>
        <v>0</v>
      </c>
      <c r="N29" s="278">
        <f t="shared" si="26"/>
        <v>0</v>
      </c>
      <c r="O29" s="278">
        <f t="shared" si="26"/>
        <v>0</v>
      </c>
      <c r="P29" s="278">
        <f t="shared" si="26"/>
        <v>0</v>
      </c>
      <c r="Q29" s="278">
        <f t="shared" si="26"/>
        <v>0</v>
      </c>
      <c r="R29" s="278">
        <f t="shared" si="26"/>
        <v>0</v>
      </c>
      <c r="S29" s="278">
        <f t="shared" si="26"/>
        <v>0</v>
      </c>
      <c r="T29" s="278">
        <f t="shared" si="26"/>
        <v>0</v>
      </c>
      <c r="U29" s="278">
        <f t="shared" si="26"/>
        <v>0</v>
      </c>
      <c r="V29" s="278">
        <f t="shared" si="26"/>
        <v>0</v>
      </c>
      <c r="W29" s="278">
        <f t="shared" si="26"/>
        <v>0</v>
      </c>
      <c r="X29" s="278">
        <f t="shared" si="26"/>
        <v>0</v>
      </c>
      <c r="Y29" s="278">
        <f t="shared" si="26"/>
        <v>0</v>
      </c>
      <c r="Z29" s="278">
        <f t="shared" si="26"/>
        <v>0</v>
      </c>
      <c r="AA29" s="278">
        <f t="shared" si="26"/>
        <v>0</v>
      </c>
      <c r="AB29" s="278">
        <f t="shared" si="26"/>
        <v>0</v>
      </c>
      <c r="AC29" s="278">
        <f t="shared" si="26"/>
        <v>0</v>
      </c>
      <c r="AD29" s="278">
        <f t="shared" si="26"/>
        <v>0</v>
      </c>
      <c r="AE29" s="278">
        <f t="shared" si="26"/>
        <v>0</v>
      </c>
      <c r="AF29" s="278">
        <f t="shared" si="26"/>
        <v>0</v>
      </c>
      <c r="AG29" s="278">
        <f t="shared" si="26"/>
        <v>0</v>
      </c>
      <c r="AH29" s="278">
        <f t="shared" si="26"/>
        <v>0</v>
      </c>
      <c r="AI29" s="278">
        <f t="shared" si="26"/>
        <v>0</v>
      </c>
      <c r="AJ29" s="278">
        <f t="shared" si="26"/>
        <v>0</v>
      </c>
      <c r="AK29" s="278">
        <f t="shared" si="26"/>
        <v>0</v>
      </c>
      <c r="AL29" s="278">
        <f t="shared" si="26"/>
        <v>0</v>
      </c>
      <c r="AM29" s="278">
        <f t="shared" si="26"/>
        <v>0</v>
      </c>
      <c r="AN29" s="278">
        <f t="shared" si="26"/>
        <v>0</v>
      </c>
      <c r="AO29" s="278">
        <f t="shared" si="26"/>
        <v>0</v>
      </c>
      <c r="AP29" s="278">
        <f t="shared" si="26"/>
        <v>0</v>
      </c>
      <c r="AQ29" s="278">
        <f t="shared" si="26"/>
        <v>0</v>
      </c>
      <c r="AR29" s="278">
        <f t="shared" si="26"/>
        <v>0</v>
      </c>
      <c r="AS29" s="278">
        <f t="shared" si="26"/>
        <v>0</v>
      </c>
      <c r="AT29" s="278">
        <f t="shared" si="26"/>
        <v>0</v>
      </c>
      <c r="AU29" s="278">
        <f t="shared" si="26"/>
        <v>0</v>
      </c>
      <c r="AV29" s="278">
        <f t="shared" si="26"/>
        <v>0</v>
      </c>
      <c r="AW29" s="278">
        <f t="shared" si="26"/>
        <v>0</v>
      </c>
      <c r="AX29" s="278">
        <f t="shared" si="26"/>
        <v>0</v>
      </c>
      <c r="AY29" s="278">
        <f t="shared" si="26"/>
        <v>0</v>
      </c>
      <c r="AZ29" s="278">
        <f t="shared" si="26"/>
        <v>0</v>
      </c>
      <c r="BA29" s="278">
        <f t="shared" si="26"/>
        <v>0</v>
      </c>
      <c r="BB29" s="278">
        <f t="shared" si="26"/>
        <v>0</v>
      </c>
      <c r="BC29" s="278">
        <f t="shared" si="26"/>
        <v>0</v>
      </c>
      <c r="BD29" s="278">
        <f t="shared" si="26"/>
        <v>0</v>
      </c>
      <c r="BE29" s="278">
        <f t="shared" si="26"/>
        <v>0</v>
      </c>
      <c r="BF29" s="278">
        <f t="shared" si="26"/>
        <v>0</v>
      </c>
      <c r="BG29" s="278">
        <f t="shared" si="26"/>
        <v>0</v>
      </c>
      <c r="BH29" s="278">
        <f t="shared" si="26"/>
        <v>0</v>
      </c>
      <c r="BI29" s="278">
        <f t="shared" si="26"/>
        <v>0</v>
      </c>
      <c r="BJ29" s="278">
        <f t="shared" si="26"/>
        <v>0</v>
      </c>
      <c r="BK29" s="278">
        <f t="shared" si="26"/>
        <v>0</v>
      </c>
      <c r="BL29" s="278">
        <f t="shared" si="26"/>
        <v>0</v>
      </c>
      <c r="BM29" s="278">
        <f t="shared" si="26"/>
        <v>0</v>
      </c>
      <c r="BN29" s="278">
        <f t="shared" si="26"/>
        <v>0</v>
      </c>
      <c r="BO29" s="278">
        <f t="shared" si="26"/>
        <v>0</v>
      </c>
      <c r="BP29" s="278">
        <f t="shared" si="26"/>
        <v>0</v>
      </c>
      <c r="BQ29" s="278">
        <f t="shared" ref="BQ29:CS29" si="27">IFERROR(IF(BQ$17="beräknas ej",0,BP29*IF(BQ$18&gt;$D$3,1,IF(BQ$18&lt;=$C$3,$C$2,$D$2))*IFERROR(INDEX($B$8:$E$14,MATCH($A29,$A$8:$A$14,0),MATCH(BQ$18,$B$6:$E$6,1)),0)),0)</f>
        <v>0</v>
      </c>
      <c r="BR29" s="278">
        <f t="shared" si="27"/>
        <v>0</v>
      </c>
      <c r="BS29" s="278">
        <f t="shared" si="27"/>
        <v>0</v>
      </c>
      <c r="BT29" s="278">
        <f t="shared" si="27"/>
        <v>0</v>
      </c>
      <c r="BU29" s="278">
        <f t="shared" si="27"/>
        <v>0</v>
      </c>
      <c r="BV29" s="278">
        <f t="shared" si="27"/>
        <v>0</v>
      </c>
      <c r="BW29" s="278">
        <f t="shared" si="27"/>
        <v>0</v>
      </c>
      <c r="BX29" s="278">
        <f t="shared" si="27"/>
        <v>0</v>
      </c>
      <c r="BY29" s="278">
        <f t="shared" si="27"/>
        <v>0</v>
      </c>
      <c r="BZ29" s="278">
        <f t="shared" si="27"/>
        <v>0</v>
      </c>
      <c r="CA29" s="278">
        <f t="shared" si="27"/>
        <v>0</v>
      </c>
      <c r="CB29" s="278">
        <f t="shared" si="27"/>
        <v>0</v>
      </c>
      <c r="CC29" s="278">
        <f t="shared" si="27"/>
        <v>0</v>
      </c>
      <c r="CD29" s="278">
        <f t="shared" si="27"/>
        <v>0</v>
      </c>
      <c r="CE29" s="278">
        <f t="shared" si="27"/>
        <v>0</v>
      </c>
      <c r="CF29" s="278">
        <f t="shared" si="27"/>
        <v>0</v>
      </c>
      <c r="CG29" s="278">
        <f t="shared" si="27"/>
        <v>0</v>
      </c>
      <c r="CH29" s="278">
        <f t="shared" si="27"/>
        <v>0</v>
      </c>
      <c r="CI29" s="278">
        <f t="shared" si="27"/>
        <v>0</v>
      </c>
      <c r="CJ29" s="278">
        <f t="shared" si="27"/>
        <v>0</v>
      </c>
      <c r="CK29" s="278">
        <f t="shared" si="27"/>
        <v>0</v>
      </c>
      <c r="CL29" s="278">
        <f t="shared" si="27"/>
        <v>0</v>
      </c>
      <c r="CM29" s="278">
        <f t="shared" si="27"/>
        <v>0</v>
      </c>
      <c r="CN29" s="278">
        <f t="shared" si="27"/>
        <v>0</v>
      </c>
      <c r="CO29" s="278">
        <f t="shared" si="27"/>
        <v>0</v>
      </c>
      <c r="CP29" s="278">
        <f t="shared" si="27"/>
        <v>0</v>
      </c>
      <c r="CQ29" s="278">
        <f t="shared" si="27"/>
        <v>0</v>
      </c>
      <c r="CR29" s="278">
        <f t="shared" si="27"/>
        <v>0</v>
      </c>
      <c r="CS29" s="278">
        <f t="shared" si="27"/>
        <v>0</v>
      </c>
    </row>
    <row r="30" spans="1:97" s="377" customFormat="1" x14ac:dyDescent="0.35">
      <c r="A30" s="278">
        <f>Prognoser!C76</f>
        <v>0</v>
      </c>
      <c r="B30" s="278" t="str">
        <f>'JA basår'!B18</f>
        <v>0 0</v>
      </c>
      <c r="C30" s="278">
        <f>Prognoser!D76</f>
        <v>0</v>
      </c>
      <c r="D30" s="278">
        <f>'JA basår'!AF18+'JA basår'!AF48</f>
        <v>0</v>
      </c>
      <c r="E30" s="278">
        <f t="shared" ref="E30:BP30" si="28">IFERROR(IF(E$17="beräknas ej",0,D30*IF(E$18&gt;$D$3,1,IF(E$18&lt;=$C$3,$C$2,$D$2))*IFERROR(INDEX($B$8:$E$14,MATCH($A30,$A$8:$A$14,0),MATCH(E$18,$B$6:$E$6,1)),0)),0)</f>
        <v>0</v>
      </c>
      <c r="F30" s="278">
        <f t="shared" si="28"/>
        <v>0</v>
      </c>
      <c r="G30" s="278">
        <f t="shared" si="28"/>
        <v>0</v>
      </c>
      <c r="H30" s="278">
        <f t="shared" si="28"/>
        <v>0</v>
      </c>
      <c r="I30" s="278">
        <f t="shared" si="28"/>
        <v>0</v>
      </c>
      <c r="J30" s="278">
        <f t="shared" si="28"/>
        <v>0</v>
      </c>
      <c r="K30" s="278">
        <f t="shared" si="28"/>
        <v>0</v>
      </c>
      <c r="L30" s="278">
        <f t="shared" si="28"/>
        <v>0</v>
      </c>
      <c r="M30" s="278">
        <f t="shared" si="28"/>
        <v>0</v>
      </c>
      <c r="N30" s="278">
        <f t="shared" si="28"/>
        <v>0</v>
      </c>
      <c r="O30" s="278">
        <f t="shared" si="28"/>
        <v>0</v>
      </c>
      <c r="P30" s="278">
        <f t="shared" si="28"/>
        <v>0</v>
      </c>
      <c r="Q30" s="278">
        <f t="shared" si="28"/>
        <v>0</v>
      </c>
      <c r="R30" s="278">
        <f t="shared" si="28"/>
        <v>0</v>
      </c>
      <c r="S30" s="278">
        <f t="shared" si="28"/>
        <v>0</v>
      </c>
      <c r="T30" s="278">
        <f t="shared" si="28"/>
        <v>0</v>
      </c>
      <c r="U30" s="278">
        <f t="shared" si="28"/>
        <v>0</v>
      </c>
      <c r="V30" s="278">
        <f t="shared" si="28"/>
        <v>0</v>
      </c>
      <c r="W30" s="278">
        <f t="shared" si="28"/>
        <v>0</v>
      </c>
      <c r="X30" s="278">
        <f t="shared" si="28"/>
        <v>0</v>
      </c>
      <c r="Y30" s="278">
        <f t="shared" si="28"/>
        <v>0</v>
      </c>
      <c r="Z30" s="278">
        <f t="shared" si="28"/>
        <v>0</v>
      </c>
      <c r="AA30" s="278">
        <f t="shared" si="28"/>
        <v>0</v>
      </c>
      <c r="AB30" s="278">
        <f t="shared" si="28"/>
        <v>0</v>
      </c>
      <c r="AC30" s="278">
        <f t="shared" si="28"/>
        <v>0</v>
      </c>
      <c r="AD30" s="278">
        <f t="shared" si="28"/>
        <v>0</v>
      </c>
      <c r="AE30" s="278">
        <f t="shared" si="28"/>
        <v>0</v>
      </c>
      <c r="AF30" s="278">
        <f t="shared" si="28"/>
        <v>0</v>
      </c>
      <c r="AG30" s="278">
        <f t="shared" si="28"/>
        <v>0</v>
      </c>
      <c r="AH30" s="278">
        <f t="shared" si="28"/>
        <v>0</v>
      </c>
      <c r="AI30" s="278">
        <f t="shared" si="28"/>
        <v>0</v>
      </c>
      <c r="AJ30" s="278">
        <f t="shared" si="28"/>
        <v>0</v>
      </c>
      <c r="AK30" s="278">
        <f t="shared" si="28"/>
        <v>0</v>
      </c>
      <c r="AL30" s="278">
        <f t="shared" si="28"/>
        <v>0</v>
      </c>
      <c r="AM30" s="278">
        <f t="shared" si="28"/>
        <v>0</v>
      </c>
      <c r="AN30" s="278">
        <f t="shared" si="28"/>
        <v>0</v>
      </c>
      <c r="AO30" s="278">
        <f t="shared" si="28"/>
        <v>0</v>
      </c>
      <c r="AP30" s="278">
        <f t="shared" si="28"/>
        <v>0</v>
      </c>
      <c r="AQ30" s="278">
        <f t="shared" si="28"/>
        <v>0</v>
      </c>
      <c r="AR30" s="278">
        <f t="shared" si="28"/>
        <v>0</v>
      </c>
      <c r="AS30" s="278">
        <f t="shared" si="28"/>
        <v>0</v>
      </c>
      <c r="AT30" s="278">
        <f t="shared" si="28"/>
        <v>0</v>
      </c>
      <c r="AU30" s="278">
        <f t="shared" si="28"/>
        <v>0</v>
      </c>
      <c r="AV30" s="278">
        <f t="shared" si="28"/>
        <v>0</v>
      </c>
      <c r="AW30" s="278">
        <f t="shared" si="28"/>
        <v>0</v>
      </c>
      <c r="AX30" s="278">
        <f t="shared" si="28"/>
        <v>0</v>
      </c>
      <c r="AY30" s="278">
        <f t="shared" si="28"/>
        <v>0</v>
      </c>
      <c r="AZ30" s="278">
        <f t="shared" si="28"/>
        <v>0</v>
      </c>
      <c r="BA30" s="278">
        <f t="shared" si="28"/>
        <v>0</v>
      </c>
      <c r="BB30" s="278">
        <f t="shared" si="28"/>
        <v>0</v>
      </c>
      <c r="BC30" s="278">
        <f t="shared" si="28"/>
        <v>0</v>
      </c>
      <c r="BD30" s="278">
        <f t="shared" si="28"/>
        <v>0</v>
      </c>
      <c r="BE30" s="278">
        <f t="shared" si="28"/>
        <v>0</v>
      </c>
      <c r="BF30" s="278">
        <f t="shared" si="28"/>
        <v>0</v>
      </c>
      <c r="BG30" s="278">
        <f t="shared" si="28"/>
        <v>0</v>
      </c>
      <c r="BH30" s="278">
        <f t="shared" si="28"/>
        <v>0</v>
      </c>
      <c r="BI30" s="278">
        <f t="shared" si="28"/>
        <v>0</v>
      </c>
      <c r="BJ30" s="278">
        <f t="shared" si="28"/>
        <v>0</v>
      </c>
      <c r="BK30" s="278">
        <f t="shared" si="28"/>
        <v>0</v>
      </c>
      <c r="BL30" s="278">
        <f t="shared" si="28"/>
        <v>0</v>
      </c>
      <c r="BM30" s="278">
        <f t="shared" si="28"/>
        <v>0</v>
      </c>
      <c r="BN30" s="278">
        <f t="shared" si="28"/>
        <v>0</v>
      </c>
      <c r="BO30" s="278">
        <f t="shared" si="28"/>
        <v>0</v>
      </c>
      <c r="BP30" s="278">
        <f t="shared" si="28"/>
        <v>0</v>
      </c>
      <c r="BQ30" s="278">
        <f t="shared" ref="BQ30:CS30" si="29">IFERROR(IF(BQ$17="beräknas ej",0,BP30*IF(BQ$18&gt;$D$3,1,IF(BQ$18&lt;=$C$3,$C$2,$D$2))*IFERROR(INDEX($B$8:$E$14,MATCH($A30,$A$8:$A$14,0),MATCH(BQ$18,$B$6:$E$6,1)),0)),0)</f>
        <v>0</v>
      </c>
      <c r="BR30" s="278">
        <f t="shared" si="29"/>
        <v>0</v>
      </c>
      <c r="BS30" s="278">
        <f t="shared" si="29"/>
        <v>0</v>
      </c>
      <c r="BT30" s="278">
        <f t="shared" si="29"/>
        <v>0</v>
      </c>
      <c r="BU30" s="278">
        <f t="shared" si="29"/>
        <v>0</v>
      </c>
      <c r="BV30" s="278">
        <f t="shared" si="29"/>
        <v>0</v>
      </c>
      <c r="BW30" s="278">
        <f t="shared" si="29"/>
        <v>0</v>
      </c>
      <c r="BX30" s="278">
        <f t="shared" si="29"/>
        <v>0</v>
      </c>
      <c r="BY30" s="278">
        <f t="shared" si="29"/>
        <v>0</v>
      </c>
      <c r="BZ30" s="278">
        <f t="shared" si="29"/>
        <v>0</v>
      </c>
      <c r="CA30" s="278">
        <f t="shared" si="29"/>
        <v>0</v>
      </c>
      <c r="CB30" s="278">
        <f t="shared" si="29"/>
        <v>0</v>
      </c>
      <c r="CC30" s="278">
        <f t="shared" si="29"/>
        <v>0</v>
      </c>
      <c r="CD30" s="278">
        <f t="shared" si="29"/>
        <v>0</v>
      </c>
      <c r="CE30" s="278">
        <f t="shared" si="29"/>
        <v>0</v>
      </c>
      <c r="CF30" s="278">
        <f t="shared" si="29"/>
        <v>0</v>
      </c>
      <c r="CG30" s="278">
        <f t="shared" si="29"/>
        <v>0</v>
      </c>
      <c r="CH30" s="278">
        <f t="shared" si="29"/>
        <v>0</v>
      </c>
      <c r="CI30" s="278">
        <f t="shared" si="29"/>
        <v>0</v>
      </c>
      <c r="CJ30" s="278">
        <f t="shared" si="29"/>
        <v>0</v>
      </c>
      <c r="CK30" s="278">
        <f t="shared" si="29"/>
        <v>0</v>
      </c>
      <c r="CL30" s="278">
        <f t="shared" si="29"/>
        <v>0</v>
      </c>
      <c r="CM30" s="278">
        <f t="shared" si="29"/>
        <v>0</v>
      </c>
      <c r="CN30" s="278">
        <f t="shared" si="29"/>
        <v>0</v>
      </c>
      <c r="CO30" s="278">
        <f t="shared" si="29"/>
        <v>0</v>
      </c>
      <c r="CP30" s="278">
        <f t="shared" si="29"/>
        <v>0</v>
      </c>
      <c r="CQ30" s="278">
        <f t="shared" si="29"/>
        <v>0</v>
      </c>
      <c r="CR30" s="278">
        <f t="shared" si="29"/>
        <v>0</v>
      </c>
      <c r="CS30" s="278">
        <f t="shared" si="29"/>
        <v>0</v>
      </c>
    </row>
    <row r="31" spans="1:97" s="377" customFormat="1" x14ac:dyDescent="0.35">
      <c r="A31" s="278">
        <f>Prognoser!C77</f>
        <v>0</v>
      </c>
      <c r="B31" s="278" t="str">
        <f>'JA basår'!B19</f>
        <v>0 0</v>
      </c>
      <c r="C31" s="278">
        <f>Prognoser!D77</f>
        <v>0</v>
      </c>
      <c r="D31" s="278">
        <f>'JA basår'!AF19+'JA basår'!AF49</f>
        <v>0</v>
      </c>
      <c r="E31" s="278">
        <f t="shared" ref="E31:BP31" si="30">IFERROR(IF(E$17="beräknas ej",0,D31*IF(E$18&gt;$D$3,1,IF(E$18&lt;=$C$3,$C$2,$D$2))*IFERROR(INDEX($B$8:$E$14,MATCH($A31,$A$8:$A$14,0),MATCH(E$18,$B$6:$E$6,1)),0)),0)</f>
        <v>0</v>
      </c>
      <c r="F31" s="278">
        <f t="shared" si="30"/>
        <v>0</v>
      </c>
      <c r="G31" s="278">
        <f t="shared" si="30"/>
        <v>0</v>
      </c>
      <c r="H31" s="278">
        <f t="shared" si="30"/>
        <v>0</v>
      </c>
      <c r="I31" s="278">
        <f t="shared" si="30"/>
        <v>0</v>
      </c>
      <c r="J31" s="278">
        <f t="shared" si="30"/>
        <v>0</v>
      </c>
      <c r="K31" s="278">
        <f t="shared" si="30"/>
        <v>0</v>
      </c>
      <c r="L31" s="278">
        <f t="shared" si="30"/>
        <v>0</v>
      </c>
      <c r="M31" s="278">
        <f t="shared" si="30"/>
        <v>0</v>
      </c>
      <c r="N31" s="278">
        <f t="shared" si="30"/>
        <v>0</v>
      </c>
      <c r="O31" s="278">
        <f t="shared" si="30"/>
        <v>0</v>
      </c>
      <c r="P31" s="278">
        <f t="shared" si="30"/>
        <v>0</v>
      </c>
      <c r="Q31" s="278">
        <f t="shared" si="30"/>
        <v>0</v>
      </c>
      <c r="R31" s="278">
        <f t="shared" si="30"/>
        <v>0</v>
      </c>
      <c r="S31" s="278">
        <f t="shared" si="30"/>
        <v>0</v>
      </c>
      <c r="T31" s="278">
        <f t="shared" si="30"/>
        <v>0</v>
      </c>
      <c r="U31" s="278">
        <f t="shared" si="30"/>
        <v>0</v>
      </c>
      <c r="V31" s="278">
        <f t="shared" si="30"/>
        <v>0</v>
      </c>
      <c r="W31" s="278">
        <f t="shared" si="30"/>
        <v>0</v>
      </c>
      <c r="X31" s="278">
        <f t="shared" si="30"/>
        <v>0</v>
      </c>
      <c r="Y31" s="278">
        <f t="shared" si="30"/>
        <v>0</v>
      </c>
      <c r="Z31" s="278">
        <f t="shared" si="30"/>
        <v>0</v>
      </c>
      <c r="AA31" s="278">
        <f t="shared" si="30"/>
        <v>0</v>
      </c>
      <c r="AB31" s="278">
        <f t="shared" si="30"/>
        <v>0</v>
      </c>
      <c r="AC31" s="278">
        <f t="shared" si="30"/>
        <v>0</v>
      </c>
      <c r="AD31" s="278">
        <f t="shared" si="30"/>
        <v>0</v>
      </c>
      <c r="AE31" s="278">
        <f t="shared" si="30"/>
        <v>0</v>
      </c>
      <c r="AF31" s="278">
        <f t="shared" si="30"/>
        <v>0</v>
      </c>
      <c r="AG31" s="278">
        <f t="shared" si="30"/>
        <v>0</v>
      </c>
      <c r="AH31" s="278">
        <f t="shared" si="30"/>
        <v>0</v>
      </c>
      <c r="AI31" s="278">
        <f t="shared" si="30"/>
        <v>0</v>
      </c>
      <c r="AJ31" s="278">
        <f t="shared" si="30"/>
        <v>0</v>
      </c>
      <c r="AK31" s="278">
        <f t="shared" si="30"/>
        <v>0</v>
      </c>
      <c r="AL31" s="278">
        <f t="shared" si="30"/>
        <v>0</v>
      </c>
      <c r="AM31" s="278">
        <f t="shared" si="30"/>
        <v>0</v>
      </c>
      <c r="AN31" s="278">
        <f t="shared" si="30"/>
        <v>0</v>
      </c>
      <c r="AO31" s="278">
        <f t="shared" si="30"/>
        <v>0</v>
      </c>
      <c r="AP31" s="278">
        <f t="shared" si="30"/>
        <v>0</v>
      </c>
      <c r="AQ31" s="278">
        <f t="shared" si="30"/>
        <v>0</v>
      </c>
      <c r="AR31" s="278">
        <f t="shared" si="30"/>
        <v>0</v>
      </c>
      <c r="AS31" s="278">
        <f t="shared" si="30"/>
        <v>0</v>
      </c>
      <c r="AT31" s="278">
        <f t="shared" si="30"/>
        <v>0</v>
      </c>
      <c r="AU31" s="278">
        <f t="shared" si="30"/>
        <v>0</v>
      </c>
      <c r="AV31" s="278">
        <f t="shared" si="30"/>
        <v>0</v>
      </c>
      <c r="AW31" s="278">
        <f t="shared" si="30"/>
        <v>0</v>
      </c>
      <c r="AX31" s="278">
        <f t="shared" si="30"/>
        <v>0</v>
      </c>
      <c r="AY31" s="278">
        <f t="shared" si="30"/>
        <v>0</v>
      </c>
      <c r="AZ31" s="278">
        <f t="shared" si="30"/>
        <v>0</v>
      </c>
      <c r="BA31" s="278">
        <f t="shared" si="30"/>
        <v>0</v>
      </c>
      <c r="BB31" s="278">
        <f t="shared" si="30"/>
        <v>0</v>
      </c>
      <c r="BC31" s="278">
        <f t="shared" si="30"/>
        <v>0</v>
      </c>
      <c r="BD31" s="278">
        <f t="shared" si="30"/>
        <v>0</v>
      </c>
      <c r="BE31" s="278">
        <f t="shared" si="30"/>
        <v>0</v>
      </c>
      <c r="BF31" s="278">
        <f t="shared" si="30"/>
        <v>0</v>
      </c>
      <c r="BG31" s="278">
        <f t="shared" si="30"/>
        <v>0</v>
      </c>
      <c r="BH31" s="278">
        <f t="shared" si="30"/>
        <v>0</v>
      </c>
      <c r="BI31" s="278">
        <f t="shared" si="30"/>
        <v>0</v>
      </c>
      <c r="BJ31" s="278">
        <f t="shared" si="30"/>
        <v>0</v>
      </c>
      <c r="BK31" s="278">
        <f t="shared" si="30"/>
        <v>0</v>
      </c>
      <c r="BL31" s="278">
        <f t="shared" si="30"/>
        <v>0</v>
      </c>
      <c r="BM31" s="278">
        <f t="shared" si="30"/>
        <v>0</v>
      </c>
      <c r="BN31" s="278">
        <f t="shared" si="30"/>
        <v>0</v>
      </c>
      <c r="BO31" s="278">
        <f t="shared" si="30"/>
        <v>0</v>
      </c>
      <c r="BP31" s="278">
        <f t="shared" si="30"/>
        <v>0</v>
      </c>
      <c r="BQ31" s="278">
        <f t="shared" ref="BQ31:CS31" si="31">IFERROR(IF(BQ$17="beräknas ej",0,BP31*IF(BQ$18&gt;$D$3,1,IF(BQ$18&lt;=$C$3,$C$2,$D$2))*IFERROR(INDEX($B$8:$E$14,MATCH($A31,$A$8:$A$14,0),MATCH(BQ$18,$B$6:$E$6,1)),0)),0)</f>
        <v>0</v>
      </c>
      <c r="BR31" s="278">
        <f t="shared" si="31"/>
        <v>0</v>
      </c>
      <c r="BS31" s="278">
        <f t="shared" si="31"/>
        <v>0</v>
      </c>
      <c r="BT31" s="278">
        <f t="shared" si="31"/>
        <v>0</v>
      </c>
      <c r="BU31" s="278">
        <f t="shared" si="31"/>
        <v>0</v>
      </c>
      <c r="BV31" s="278">
        <f t="shared" si="31"/>
        <v>0</v>
      </c>
      <c r="BW31" s="278">
        <f t="shared" si="31"/>
        <v>0</v>
      </c>
      <c r="BX31" s="278">
        <f t="shared" si="31"/>
        <v>0</v>
      </c>
      <c r="BY31" s="278">
        <f t="shared" si="31"/>
        <v>0</v>
      </c>
      <c r="BZ31" s="278">
        <f t="shared" si="31"/>
        <v>0</v>
      </c>
      <c r="CA31" s="278">
        <f t="shared" si="31"/>
        <v>0</v>
      </c>
      <c r="CB31" s="278">
        <f t="shared" si="31"/>
        <v>0</v>
      </c>
      <c r="CC31" s="278">
        <f t="shared" si="31"/>
        <v>0</v>
      </c>
      <c r="CD31" s="278">
        <f t="shared" si="31"/>
        <v>0</v>
      </c>
      <c r="CE31" s="278">
        <f t="shared" si="31"/>
        <v>0</v>
      </c>
      <c r="CF31" s="278">
        <f t="shared" si="31"/>
        <v>0</v>
      </c>
      <c r="CG31" s="278">
        <f t="shared" si="31"/>
        <v>0</v>
      </c>
      <c r="CH31" s="278">
        <f t="shared" si="31"/>
        <v>0</v>
      </c>
      <c r="CI31" s="278">
        <f t="shared" si="31"/>
        <v>0</v>
      </c>
      <c r="CJ31" s="278">
        <f t="shared" si="31"/>
        <v>0</v>
      </c>
      <c r="CK31" s="278">
        <f t="shared" si="31"/>
        <v>0</v>
      </c>
      <c r="CL31" s="278">
        <f t="shared" si="31"/>
        <v>0</v>
      </c>
      <c r="CM31" s="278">
        <f t="shared" si="31"/>
        <v>0</v>
      </c>
      <c r="CN31" s="278">
        <f t="shared" si="31"/>
        <v>0</v>
      </c>
      <c r="CO31" s="278">
        <f t="shared" si="31"/>
        <v>0</v>
      </c>
      <c r="CP31" s="278">
        <f t="shared" si="31"/>
        <v>0</v>
      </c>
      <c r="CQ31" s="278">
        <f t="shared" si="31"/>
        <v>0</v>
      </c>
      <c r="CR31" s="278">
        <f t="shared" si="31"/>
        <v>0</v>
      </c>
      <c r="CS31" s="278">
        <f t="shared" si="31"/>
        <v>0</v>
      </c>
    </row>
    <row r="32" spans="1:97" s="377" customFormat="1" x14ac:dyDescent="0.35">
      <c r="A32" s="278">
        <f>Prognoser!C78</f>
        <v>0</v>
      </c>
      <c r="B32" s="278" t="str">
        <f>'JA basår'!B20</f>
        <v>0 0</v>
      </c>
      <c r="C32" s="278">
        <f>Prognoser!D78</f>
        <v>0</v>
      </c>
      <c r="D32" s="278">
        <f>'JA basår'!AF20+'JA basår'!AF50</f>
        <v>0</v>
      </c>
      <c r="E32" s="278">
        <f t="shared" ref="E32:BP32" si="32">IFERROR(IF(E$17="beräknas ej",0,D32*IF(E$18&gt;$D$3,1,IF(E$18&lt;=$C$3,$C$2,$D$2))*IFERROR(INDEX($B$8:$E$14,MATCH($A32,$A$8:$A$14,0),MATCH(E$18,$B$6:$E$6,1)),0)),0)</f>
        <v>0</v>
      </c>
      <c r="F32" s="278">
        <f t="shared" si="32"/>
        <v>0</v>
      </c>
      <c r="G32" s="278">
        <f t="shared" si="32"/>
        <v>0</v>
      </c>
      <c r="H32" s="278">
        <f t="shared" si="32"/>
        <v>0</v>
      </c>
      <c r="I32" s="278">
        <f t="shared" si="32"/>
        <v>0</v>
      </c>
      <c r="J32" s="278">
        <f t="shared" si="32"/>
        <v>0</v>
      </c>
      <c r="K32" s="278">
        <f t="shared" si="32"/>
        <v>0</v>
      </c>
      <c r="L32" s="278">
        <f t="shared" si="32"/>
        <v>0</v>
      </c>
      <c r="M32" s="278">
        <f t="shared" si="32"/>
        <v>0</v>
      </c>
      <c r="N32" s="278">
        <f t="shared" si="32"/>
        <v>0</v>
      </c>
      <c r="O32" s="278">
        <f t="shared" si="32"/>
        <v>0</v>
      </c>
      <c r="P32" s="278">
        <f t="shared" si="32"/>
        <v>0</v>
      </c>
      <c r="Q32" s="278">
        <f t="shared" si="32"/>
        <v>0</v>
      </c>
      <c r="R32" s="278">
        <f t="shared" si="32"/>
        <v>0</v>
      </c>
      <c r="S32" s="278">
        <f t="shared" si="32"/>
        <v>0</v>
      </c>
      <c r="T32" s="278">
        <f t="shared" si="32"/>
        <v>0</v>
      </c>
      <c r="U32" s="278">
        <f t="shared" si="32"/>
        <v>0</v>
      </c>
      <c r="V32" s="278">
        <f t="shared" si="32"/>
        <v>0</v>
      </c>
      <c r="W32" s="278">
        <f t="shared" si="32"/>
        <v>0</v>
      </c>
      <c r="X32" s="278">
        <f t="shared" si="32"/>
        <v>0</v>
      </c>
      <c r="Y32" s="278">
        <f t="shared" si="32"/>
        <v>0</v>
      </c>
      <c r="Z32" s="278">
        <f t="shared" si="32"/>
        <v>0</v>
      </c>
      <c r="AA32" s="278">
        <f t="shared" si="32"/>
        <v>0</v>
      </c>
      <c r="AB32" s="278">
        <f t="shared" si="32"/>
        <v>0</v>
      </c>
      <c r="AC32" s="278">
        <f t="shared" si="32"/>
        <v>0</v>
      </c>
      <c r="AD32" s="278">
        <f t="shared" si="32"/>
        <v>0</v>
      </c>
      <c r="AE32" s="278">
        <f t="shared" si="32"/>
        <v>0</v>
      </c>
      <c r="AF32" s="278">
        <f t="shared" si="32"/>
        <v>0</v>
      </c>
      <c r="AG32" s="278">
        <f t="shared" si="32"/>
        <v>0</v>
      </c>
      <c r="AH32" s="278">
        <f t="shared" si="32"/>
        <v>0</v>
      </c>
      <c r="AI32" s="278">
        <f t="shared" si="32"/>
        <v>0</v>
      </c>
      <c r="AJ32" s="278">
        <f t="shared" si="32"/>
        <v>0</v>
      </c>
      <c r="AK32" s="278">
        <f t="shared" si="32"/>
        <v>0</v>
      </c>
      <c r="AL32" s="278">
        <f t="shared" si="32"/>
        <v>0</v>
      </c>
      <c r="AM32" s="278">
        <f t="shared" si="32"/>
        <v>0</v>
      </c>
      <c r="AN32" s="278">
        <f t="shared" si="32"/>
        <v>0</v>
      </c>
      <c r="AO32" s="278">
        <f t="shared" si="32"/>
        <v>0</v>
      </c>
      <c r="AP32" s="278">
        <f t="shared" si="32"/>
        <v>0</v>
      </c>
      <c r="AQ32" s="278">
        <f t="shared" si="32"/>
        <v>0</v>
      </c>
      <c r="AR32" s="278">
        <f t="shared" si="32"/>
        <v>0</v>
      </c>
      <c r="AS32" s="278">
        <f t="shared" si="32"/>
        <v>0</v>
      </c>
      <c r="AT32" s="278">
        <f t="shared" si="32"/>
        <v>0</v>
      </c>
      <c r="AU32" s="278">
        <f t="shared" si="32"/>
        <v>0</v>
      </c>
      <c r="AV32" s="278">
        <f t="shared" si="32"/>
        <v>0</v>
      </c>
      <c r="AW32" s="278">
        <f t="shared" si="32"/>
        <v>0</v>
      </c>
      <c r="AX32" s="278">
        <f t="shared" si="32"/>
        <v>0</v>
      </c>
      <c r="AY32" s="278">
        <f t="shared" si="32"/>
        <v>0</v>
      </c>
      <c r="AZ32" s="278">
        <f t="shared" si="32"/>
        <v>0</v>
      </c>
      <c r="BA32" s="278">
        <f t="shared" si="32"/>
        <v>0</v>
      </c>
      <c r="BB32" s="278">
        <f t="shared" si="32"/>
        <v>0</v>
      </c>
      <c r="BC32" s="278">
        <f t="shared" si="32"/>
        <v>0</v>
      </c>
      <c r="BD32" s="278">
        <f t="shared" si="32"/>
        <v>0</v>
      </c>
      <c r="BE32" s="278">
        <f t="shared" si="32"/>
        <v>0</v>
      </c>
      <c r="BF32" s="278">
        <f t="shared" si="32"/>
        <v>0</v>
      </c>
      <c r="BG32" s="278">
        <f t="shared" si="32"/>
        <v>0</v>
      </c>
      <c r="BH32" s="278">
        <f t="shared" si="32"/>
        <v>0</v>
      </c>
      <c r="BI32" s="278">
        <f t="shared" si="32"/>
        <v>0</v>
      </c>
      <c r="BJ32" s="278">
        <f t="shared" si="32"/>
        <v>0</v>
      </c>
      <c r="BK32" s="278">
        <f t="shared" si="32"/>
        <v>0</v>
      </c>
      <c r="BL32" s="278">
        <f t="shared" si="32"/>
        <v>0</v>
      </c>
      <c r="BM32" s="278">
        <f t="shared" si="32"/>
        <v>0</v>
      </c>
      <c r="BN32" s="278">
        <f t="shared" si="32"/>
        <v>0</v>
      </c>
      <c r="BO32" s="278">
        <f t="shared" si="32"/>
        <v>0</v>
      </c>
      <c r="BP32" s="278">
        <f t="shared" si="32"/>
        <v>0</v>
      </c>
      <c r="BQ32" s="278">
        <f t="shared" ref="BQ32:CS32" si="33">IFERROR(IF(BQ$17="beräknas ej",0,BP32*IF(BQ$18&gt;$D$3,1,IF(BQ$18&lt;=$C$3,$C$2,$D$2))*IFERROR(INDEX($B$8:$E$14,MATCH($A32,$A$8:$A$14,0),MATCH(BQ$18,$B$6:$E$6,1)),0)),0)</f>
        <v>0</v>
      </c>
      <c r="BR32" s="278">
        <f t="shared" si="33"/>
        <v>0</v>
      </c>
      <c r="BS32" s="278">
        <f t="shared" si="33"/>
        <v>0</v>
      </c>
      <c r="BT32" s="278">
        <f t="shared" si="33"/>
        <v>0</v>
      </c>
      <c r="BU32" s="278">
        <f t="shared" si="33"/>
        <v>0</v>
      </c>
      <c r="BV32" s="278">
        <f t="shared" si="33"/>
        <v>0</v>
      </c>
      <c r="BW32" s="278">
        <f t="shared" si="33"/>
        <v>0</v>
      </c>
      <c r="BX32" s="278">
        <f t="shared" si="33"/>
        <v>0</v>
      </c>
      <c r="BY32" s="278">
        <f t="shared" si="33"/>
        <v>0</v>
      </c>
      <c r="BZ32" s="278">
        <f t="shared" si="33"/>
        <v>0</v>
      </c>
      <c r="CA32" s="278">
        <f t="shared" si="33"/>
        <v>0</v>
      </c>
      <c r="CB32" s="278">
        <f t="shared" si="33"/>
        <v>0</v>
      </c>
      <c r="CC32" s="278">
        <f t="shared" si="33"/>
        <v>0</v>
      </c>
      <c r="CD32" s="278">
        <f t="shared" si="33"/>
        <v>0</v>
      </c>
      <c r="CE32" s="278">
        <f t="shared" si="33"/>
        <v>0</v>
      </c>
      <c r="CF32" s="278">
        <f t="shared" si="33"/>
        <v>0</v>
      </c>
      <c r="CG32" s="278">
        <f t="shared" si="33"/>
        <v>0</v>
      </c>
      <c r="CH32" s="278">
        <f t="shared" si="33"/>
        <v>0</v>
      </c>
      <c r="CI32" s="278">
        <f t="shared" si="33"/>
        <v>0</v>
      </c>
      <c r="CJ32" s="278">
        <f t="shared" si="33"/>
        <v>0</v>
      </c>
      <c r="CK32" s="278">
        <f t="shared" si="33"/>
        <v>0</v>
      </c>
      <c r="CL32" s="278">
        <f t="shared" si="33"/>
        <v>0</v>
      </c>
      <c r="CM32" s="278">
        <f t="shared" si="33"/>
        <v>0</v>
      </c>
      <c r="CN32" s="278">
        <f t="shared" si="33"/>
        <v>0</v>
      </c>
      <c r="CO32" s="278">
        <f t="shared" si="33"/>
        <v>0</v>
      </c>
      <c r="CP32" s="278">
        <f t="shared" si="33"/>
        <v>0</v>
      </c>
      <c r="CQ32" s="278">
        <f t="shared" si="33"/>
        <v>0</v>
      </c>
      <c r="CR32" s="278">
        <f t="shared" si="33"/>
        <v>0</v>
      </c>
      <c r="CS32" s="278">
        <f t="shared" si="33"/>
        <v>0</v>
      </c>
    </row>
    <row r="33" spans="1:97" s="377" customFormat="1" x14ac:dyDescent="0.35">
      <c r="A33" s="278">
        <f>Prognoser!C79</f>
        <v>0</v>
      </c>
      <c r="B33" s="278" t="str">
        <f>'JA basår'!B21</f>
        <v>0 0</v>
      </c>
      <c r="C33" s="278">
        <f>Prognoser!D79</f>
        <v>0</v>
      </c>
      <c r="D33" s="278">
        <f>'JA basår'!AF21+'JA basår'!AF51</f>
        <v>0</v>
      </c>
      <c r="E33" s="278">
        <f t="shared" ref="E33:BP33" si="34">IFERROR(IF(E$17="beräknas ej",0,D33*IF(E$18&gt;$D$3,1,IF(E$18&lt;=$C$3,$C$2,$D$2))*IFERROR(INDEX($B$8:$E$14,MATCH($A33,$A$8:$A$14,0),MATCH(E$18,$B$6:$E$6,1)),0)),0)</f>
        <v>0</v>
      </c>
      <c r="F33" s="278">
        <f t="shared" si="34"/>
        <v>0</v>
      </c>
      <c r="G33" s="278">
        <f t="shared" si="34"/>
        <v>0</v>
      </c>
      <c r="H33" s="278">
        <f t="shared" si="34"/>
        <v>0</v>
      </c>
      <c r="I33" s="278">
        <f t="shared" si="34"/>
        <v>0</v>
      </c>
      <c r="J33" s="278">
        <f t="shared" si="34"/>
        <v>0</v>
      </c>
      <c r="K33" s="278">
        <f t="shared" si="34"/>
        <v>0</v>
      </c>
      <c r="L33" s="278">
        <f t="shared" si="34"/>
        <v>0</v>
      </c>
      <c r="M33" s="278">
        <f t="shared" si="34"/>
        <v>0</v>
      </c>
      <c r="N33" s="278">
        <f t="shared" si="34"/>
        <v>0</v>
      </c>
      <c r="O33" s="278">
        <f t="shared" si="34"/>
        <v>0</v>
      </c>
      <c r="P33" s="278">
        <f t="shared" si="34"/>
        <v>0</v>
      </c>
      <c r="Q33" s="278">
        <f t="shared" si="34"/>
        <v>0</v>
      </c>
      <c r="R33" s="278">
        <f t="shared" si="34"/>
        <v>0</v>
      </c>
      <c r="S33" s="278">
        <f t="shared" si="34"/>
        <v>0</v>
      </c>
      <c r="T33" s="278">
        <f t="shared" si="34"/>
        <v>0</v>
      </c>
      <c r="U33" s="278">
        <f t="shared" si="34"/>
        <v>0</v>
      </c>
      <c r="V33" s="278">
        <f t="shared" si="34"/>
        <v>0</v>
      </c>
      <c r="W33" s="278">
        <f t="shared" si="34"/>
        <v>0</v>
      </c>
      <c r="X33" s="278">
        <f t="shared" si="34"/>
        <v>0</v>
      </c>
      <c r="Y33" s="278">
        <f t="shared" si="34"/>
        <v>0</v>
      </c>
      <c r="Z33" s="278">
        <f t="shared" si="34"/>
        <v>0</v>
      </c>
      <c r="AA33" s="278">
        <f t="shared" si="34"/>
        <v>0</v>
      </c>
      <c r="AB33" s="278">
        <f t="shared" si="34"/>
        <v>0</v>
      </c>
      <c r="AC33" s="278">
        <f t="shared" si="34"/>
        <v>0</v>
      </c>
      <c r="AD33" s="278">
        <f t="shared" si="34"/>
        <v>0</v>
      </c>
      <c r="AE33" s="278">
        <f t="shared" si="34"/>
        <v>0</v>
      </c>
      <c r="AF33" s="278">
        <f t="shared" si="34"/>
        <v>0</v>
      </c>
      <c r="AG33" s="278">
        <f t="shared" si="34"/>
        <v>0</v>
      </c>
      <c r="AH33" s="278">
        <f t="shared" si="34"/>
        <v>0</v>
      </c>
      <c r="AI33" s="278">
        <f t="shared" si="34"/>
        <v>0</v>
      </c>
      <c r="AJ33" s="278">
        <f t="shared" si="34"/>
        <v>0</v>
      </c>
      <c r="AK33" s="278">
        <f t="shared" si="34"/>
        <v>0</v>
      </c>
      <c r="AL33" s="278">
        <f t="shared" si="34"/>
        <v>0</v>
      </c>
      <c r="AM33" s="278">
        <f t="shared" si="34"/>
        <v>0</v>
      </c>
      <c r="AN33" s="278">
        <f t="shared" si="34"/>
        <v>0</v>
      </c>
      <c r="AO33" s="278">
        <f t="shared" si="34"/>
        <v>0</v>
      </c>
      <c r="AP33" s="278">
        <f t="shared" si="34"/>
        <v>0</v>
      </c>
      <c r="AQ33" s="278">
        <f t="shared" si="34"/>
        <v>0</v>
      </c>
      <c r="AR33" s="278">
        <f t="shared" si="34"/>
        <v>0</v>
      </c>
      <c r="AS33" s="278">
        <f t="shared" si="34"/>
        <v>0</v>
      </c>
      <c r="AT33" s="278">
        <f t="shared" si="34"/>
        <v>0</v>
      </c>
      <c r="AU33" s="278">
        <f t="shared" si="34"/>
        <v>0</v>
      </c>
      <c r="AV33" s="278">
        <f t="shared" si="34"/>
        <v>0</v>
      </c>
      <c r="AW33" s="278">
        <f t="shared" si="34"/>
        <v>0</v>
      </c>
      <c r="AX33" s="278">
        <f t="shared" si="34"/>
        <v>0</v>
      </c>
      <c r="AY33" s="278">
        <f t="shared" si="34"/>
        <v>0</v>
      </c>
      <c r="AZ33" s="278">
        <f t="shared" si="34"/>
        <v>0</v>
      </c>
      <c r="BA33" s="278">
        <f t="shared" si="34"/>
        <v>0</v>
      </c>
      <c r="BB33" s="278">
        <f t="shared" si="34"/>
        <v>0</v>
      </c>
      <c r="BC33" s="278">
        <f t="shared" si="34"/>
        <v>0</v>
      </c>
      <c r="BD33" s="278">
        <f t="shared" si="34"/>
        <v>0</v>
      </c>
      <c r="BE33" s="278">
        <f t="shared" si="34"/>
        <v>0</v>
      </c>
      <c r="BF33" s="278">
        <f t="shared" si="34"/>
        <v>0</v>
      </c>
      <c r="BG33" s="278">
        <f t="shared" si="34"/>
        <v>0</v>
      </c>
      <c r="BH33" s="278">
        <f t="shared" si="34"/>
        <v>0</v>
      </c>
      <c r="BI33" s="278">
        <f t="shared" si="34"/>
        <v>0</v>
      </c>
      <c r="BJ33" s="278">
        <f t="shared" si="34"/>
        <v>0</v>
      </c>
      <c r="BK33" s="278">
        <f t="shared" si="34"/>
        <v>0</v>
      </c>
      <c r="BL33" s="278">
        <f t="shared" si="34"/>
        <v>0</v>
      </c>
      <c r="BM33" s="278">
        <f t="shared" si="34"/>
        <v>0</v>
      </c>
      <c r="BN33" s="278">
        <f t="shared" si="34"/>
        <v>0</v>
      </c>
      <c r="BO33" s="278">
        <f t="shared" si="34"/>
        <v>0</v>
      </c>
      <c r="BP33" s="278">
        <f t="shared" si="34"/>
        <v>0</v>
      </c>
      <c r="BQ33" s="278">
        <f t="shared" ref="BQ33:CS33" si="35">IFERROR(IF(BQ$17="beräknas ej",0,BP33*IF(BQ$18&gt;$D$3,1,IF(BQ$18&lt;=$C$3,$C$2,$D$2))*IFERROR(INDEX($B$8:$E$14,MATCH($A33,$A$8:$A$14,0),MATCH(BQ$18,$B$6:$E$6,1)),0)),0)</f>
        <v>0</v>
      </c>
      <c r="BR33" s="278">
        <f t="shared" si="35"/>
        <v>0</v>
      </c>
      <c r="BS33" s="278">
        <f t="shared" si="35"/>
        <v>0</v>
      </c>
      <c r="BT33" s="278">
        <f t="shared" si="35"/>
        <v>0</v>
      </c>
      <c r="BU33" s="278">
        <f t="shared" si="35"/>
        <v>0</v>
      </c>
      <c r="BV33" s="278">
        <f t="shared" si="35"/>
        <v>0</v>
      </c>
      <c r="BW33" s="278">
        <f t="shared" si="35"/>
        <v>0</v>
      </c>
      <c r="BX33" s="278">
        <f t="shared" si="35"/>
        <v>0</v>
      </c>
      <c r="BY33" s="278">
        <f t="shared" si="35"/>
        <v>0</v>
      </c>
      <c r="BZ33" s="278">
        <f t="shared" si="35"/>
        <v>0</v>
      </c>
      <c r="CA33" s="278">
        <f t="shared" si="35"/>
        <v>0</v>
      </c>
      <c r="CB33" s="278">
        <f t="shared" si="35"/>
        <v>0</v>
      </c>
      <c r="CC33" s="278">
        <f t="shared" si="35"/>
        <v>0</v>
      </c>
      <c r="CD33" s="278">
        <f t="shared" si="35"/>
        <v>0</v>
      </c>
      <c r="CE33" s="278">
        <f t="shared" si="35"/>
        <v>0</v>
      </c>
      <c r="CF33" s="278">
        <f t="shared" si="35"/>
        <v>0</v>
      </c>
      <c r="CG33" s="278">
        <f t="shared" si="35"/>
        <v>0</v>
      </c>
      <c r="CH33" s="278">
        <f t="shared" si="35"/>
        <v>0</v>
      </c>
      <c r="CI33" s="278">
        <f t="shared" si="35"/>
        <v>0</v>
      </c>
      <c r="CJ33" s="278">
        <f t="shared" si="35"/>
        <v>0</v>
      </c>
      <c r="CK33" s="278">
        <f t="shared" si="35"/>
        <v>0</v>
      </c>
      <c r="CL33" s="278">
        <f t="shared" si="35"/>
        <v>0</v>
      </c>
      <c r="CM33" s="278">
        <f t="shared" si="35"/>
        <v>0</v>
      </c>
      <c r="CN33" s="278">
        <f t="shared" si="35"/>
        <v>0</v>
      </c>
      <c r="CO33" s="278">
        <f t="shared" si="35"/>
        <v>0</v>
      </c>
      <c r="CP33" s="278">
        <f t="shared" si="35"/>
        <v>0</v>
      </c>
      <c r="CQ33" s="278">
        <f t="shared" si="35"/>
        <v>0</v>
      </c>
      <c r="CR33" s="278">
        <f t="shared" si="35"/>
        <v>0</v>
      </c>
      <c r="CS33" s="278">
        <f t="shared" si="35"/>
        <v>0</v>
      </c>
    </row>
    <row r="34" spans="1:97" s="377" customFormat="1" x14ac:dyDescent="0.35">
      <c r="A34" s="278">
        <f>Prognoser!C80</f>
        <v>0</v>
      </c>
      <c r="B34" s="278" t="str">
        <f>'JA basår'!B22</f>
        <v>0 0</v>
      </c>
      <c r="C34" s="278">
        <f>Prognoser!D80</f>
        <v>0</v>
      </c>
      <c r="D34" s="278">
        <f>'JA basår'!AF22+'JA basår'!AF52</f>
        <v>0</v>
      </c>
      <c r="E34" s="278">
        <f t="shared" ref="E34:BP34" si="36">IFERROR(IF(E$17="beräknas ej",0,D34*IF(E$18&gt;$D$3,1,IF(E$18&lt;=$C$3,$C$2,$D$2))*IFERROR(INDEX($B$8:$E$14,MATCH($A34,$A$8:$A$14,0),MATCH(E$18,$B$6:$E$6,1)),0)),0)</f>
        <v>0</v>
      </c>
      <c r="F34" s="278">
        <f t="shared" si="36"/>
        <v>0</v>
      </c>
      <c r="G34" s="278">
        <f t="shared" si="36"/>
        <v>0</v>
      </c>
      <c r="H34" s="278">
        <f t="shared" si="36"/>
        <v>0</v>
      </c>
      <c r="I34" s="278">
        <f t="shared" si="36"/>
        <v>0</v>
      </c>
      <c r="J34" s="278">
        <f t="shared" si="36"/>
        <v>0</v>
      </c>
      <c r="K34" s="278">
        <f t="shared" si="36"/>
        <v>0</v>
      </c>
      <c r="L34" s="278">
        <f t="shared" si="36"/>
        <v>0</v>
      </c>
      <c r="M34" s="278">
        <f t="shared" si="36"/>
        <v>0</v>
      </c>
      <c r="N34" s="278">
        <f t="shared" si="36"/>
        <v>0</v>
      </c>
      <c r="O34" s="278">
        <f t="shared" si="36"/>
        <v>0</v>
      </c>
      <c r="P34" s="278">
        <f t="shared" si="36"/>
        <v>0</v>
      </c>
      <c r="Q34" s="278">
        <f t="shared" si="36"/>
        <v>0</v>
      </c>
      <c r="R34" s="278">
        <f t="shared" si="36"/>
        <v>0</v>
      </c>
      <c r="S34" s="278">
        <f t="shared" si="36"/>
        <v>0</v>
      </c>
      <c r="T34" s="278">
        <f t="shared" si="36"/>
        <v>0</v>
      </c>
      <c r="U34" s="278">
        <f t="shared" si="36"/>
        <v>0</v>
      </c>
      <c r="V34" s="278">
        <f t="shared" si="36"/>
        <v>0</v>
      </c>
      <c r="W34" s="278">
        <f t="shared" si="36"/>
        <v>0</v>
      </c>
      <c r="X34" s="278">
        <f t="shared" si="36"/>
        <v>0</v>
      </c>
      <c r="Y34" s="278">
        <f t="shared" si="36"/>
        <v>0</v>
      </c>
      <c r="Z34" s="278">
        <f t="shared" si="36"/>
        <v>0</v>
      </c>
      <c r="AA34" s="278">
        <f t="shared" si="36"/>
        <v>0</v>
      </c>
      <c r="AB34" s="278">
        <f t="shared" si="36"/>
        <v>0</v>
      </c>
      <c r="AC34" s="278">
        <f t="shared" si="36"/>
        <v>0</v>
      </c>
      <c r="AD34" s="278">
        <f t="shared" si="36"/>
        <v>0</v>
      </c>
      <c r="AE34" s="278">
        <f t="shared" si="36"/>
        <v>0</v>
      </c>
      <c r="AF34" s="278">
        <f t="shared" si="36"/>
        <v>0</v>
      </c>
      <c r="AG34" s="278">
        <f t="shared" si="36"/>
        <v>0</v>
      </c>
      <c r="AH34" s="278">
        <f t="shared" si="36"/>
        <v>0</v>
      </c>
      <c r="AI34" s="278">
        <f t="shared" si="36"/>
        <v>0</v>
      </c>
      <c r="AJ34" s="278">
        <f t="shared" si="36"/>
        <v>0</v>
      </c>
      <c r="AK34" s="278">
        <f t="shared" si="36"/>
        <v>0</v>
      </c>
      <c r="AL34" s="278">
        <f t="shared" si="36"/>
        <v>0</v>
      </c>
      <c r="AM34" s="278">
        <f t="shared" si="36"/>
        <v>0</v>
      </c>
      <c r="AN34" s="278">
        <f t="shared" si="36"/>
        <v>0</v>
      </c>
      <c r="AO34" s="278">
        <f t="shared" si="36"/>
        <v>0</v>
      </c>
      <c r="AP34" s="278">
        <f t="shared" si="36"/>
        <v>0</v>
      </c>
      <c r="AQ34" s="278">
        <f t="shared" si="36"/>
        <v>0</v>
      </c>
      <c r="AR34" s="278">
        <f t="shared" si="36"/>
        <v>0</v>
      </c>
      <c r="AS34" s="278">
        <f t="shared" si="36"/>
        <v>0</v>
      </c>
      <c r="AT34" s="278">
        <f t="shared" si="36"/>
        <v>0</v>
      </c>
      <c r="AU34" s="278">
        <f t="shared" si="36"/>
        <v>0</v>
      </c>
      <c r="AV34" s="278">
        <f t="shared" si="36"/>
        <v>0</v>
      </c>
      <c r="AW34" s="278">
        <f t="shared" si="36"/>
        <v>0</v>
      </c>
      <c r="AX34" s="278">
        <f t="shared" si="36"/>
        <v>0</v>
      </c>
      <c r="AY34" s="278">
        <f t="shared" si="36"/>
        <v>0</v>
      </c>
      <c r="AZ34" s="278">
        <f t="shared" si="36"/>
        <v>0</v>
      </c>
      <c r="BA34" s="278">
        <f t="shared" si="36"/>
        <v>0</v>
      </c>
      <c r="BB34" s="278">
        <f t="shared" si="36"/>
        <v>0</v>
      </c>
      <c r="BC34" s="278">
        <f t="shared" si="36"/>
        <v>0</v>
      </c>
      <c r="BD34" s="278">
        <f t="shared" si="36"/>
        <v>0</v>
      </c>
      <c r="BE34" s="278">
        <f t="shared" si="36"/>
        <v>0</v>
      </c>
      <c r="BF34" s="278">
        <f t="shared" si="36"/>
        <v>0</v>
      </c>
      <c r="BG34" s="278">
        <f t="shared" si="36"/>
        <v>0</v>
      </c>
      <c r="BH34" s="278">
        <f t="shared" si="36"/>
        <v>0</v>
      </c>
      <c r="BI34" s="278">
        <f t="shared" si="36"/>
        <v>0</v>
      </c>
      <c r="BJ34" s="278">
        <f t="shared" si="36"/>
        <v>0</v>
      </c>
      <c r="BK34" s="278">
        <f t="shared" si="36"/>
        <v>0</v>
      </c>
      <c r="BL34" s="278">
        <f t="shared" si="36"/>
        <v>0</v>
      </c>
      <c r="BM34" s="278">
        <f t="shared" si="36"/>
        <v>0</v>
      </c>
      <c r="BN34" s="278">
        <f t="shared" si="36"/>
        <v>0</v>
      </c>
      <c r="BO34" s="278">
        <f t="shared" si="36"/>
        <v>0</v>
      </c>
      <c r="BP34" s="278">
        <f t="shared" si="36"/>
        <v>0</v>
      </c>
      <c r="BQ34" s="278">
        <f t="shared" ref="BQ34:CS34" si="37">IFERROR(IF(BQ$17="beräknas ej",0,BP34*IF(BQ$18&gt;$D$3,1,IF(BQ$18&lt;=$C$3,$C$2,$D$2))*IFERROR(INDEX($B$8:$E$14,MATCH($A34,$A$8:$A$14,0),MATCH(BQ$18,$B$6:$E$6,1)),0)),0)</f>
        <v>0</v>
      </c>
      <c r="BR34" s="278">
        <f t="shared" si="37"/>
        <v>0</v>
      </c>
      <c r="BS34" s="278">
        <f t="shared" si="37"/>
        <v>0</v>
      </c>
      <c r="BT34" s="278">
        <f t="shared" si="37"/>
        <v>0</v>
      </c>
      <c r="BU34" s="278">
        <f t="shared" si="37"/>
        <v>0</v>
      </c>
      <c r="BV34" s="278">
        <f t="shared" si="37"/>
        <v>0</v>
      </c>
      <c r="BW34" s="278">
        <f t="shared" si="37"/>
        <v>0</v>
      </c>
      <c r="BX34" s="278">
        <f t="shared" si="37"/>
        <v>0</v>
      </c>
      <c r="BY34" s="278">
        <f t="shared" si="37"/>
        <v>0</v>
      </c>
      <c r="BZ34" s="278">
        <f t="shared" si="37"/>
        <v>0</v>
      </c>
      <c r="CA34" s="278">
        <f t="shared" si="37"/>
        <v>0</v>
      </c>
      <c r="CB34" s="278">
        <f t="shared" si="37"/>
        <v>0</v>
      </c>
      <c r="CC34" s="278">
        <f t="shared" si="37"/>
        <v>0</v>
      </c>
      <c r="CD34" s="278">
        <f t="shared" si="37"/>
        <v>0</v>
      </c>
      <c r="CE34" s="278">
        <f t="shared" si="37"/>
        <v>0</v>
      </c>
      <c r="CF34" s="278">
        <f t="shared" si="37"/>
        <v>0</v>
      </c>
      <c r="CG34" s="278">
        <f t="shared" si="37"/>
        <v>0</v>
      </c>
      <c r="CH34" s="278">
        <f t="shared" si="37"/>
        <v>0</v>
      </c>
      <c r="CI34" s="278">
        <f t="shared" si="37"/>
        <v>0</v>
      </c>
      <c r="CJ34" s="278">
        <f t="shared" si="37"/>
        <v>0</v>
      </c>
      <c r="CK34" s="278">
        <f t="shared" si="37"/>
        <v>0</v>
      </c>
      <c r="CL34" s="278">
        <f t="shared" si="37"/>
        <v>0</v>
      </c>
      <c r="CM34" s="278">
        <f t="shared" si="37"/>
        <v>0</v>
      </c>
      <c r="CN34" s="278">
        <f t="shared" si="37"/>
        <v>0</v>
      </c>
      <c r="CO34" s="278">
        <f t="shared" si="37"/>
        <v>0</v>
      </c>
      <c r="CP34" s="278">
        <f t="shared" si="37"/>
        <v>0</v>
      </c>
      <c r="CQ34" s="278">
        <f t="shared" si="37"/>
        <v>0</v>
      </c>
      <c r="CR34" s="278">
        <f t="shared" si="37"/>
        <v>0</v>
      </c>
      <c r="CS34" s="278">
        <f t="shared" si="37"/>
        <v>0</v>
      </c>
    </row>
    <row r="35" spans="1:97" s="377" customFormat="1" x14ac:dyDescent="0.35">
      <c r="A35" s="278">
        <f>Prognoser!C81</f>
        <v>0</v>
      </c>
      <c r="B35" s="278" t="str">
        <f>'JA basår'!B23</f>
        <v>0 0</v>
      </c>
      <c r="C35" s="278">
        <f>Prognoser!D81</f>
        <v>0</v>
      </c>
      <c r="D35" s="278">
        <f>'JA basår'!AF23+'JA basår'!AF53</f>
        <v>0</v>
      </c>
      <c r="E35" s="278">
        <f t="shared" ref="E35:BP35" si="38">IFERROR(IF(E$17="beräknas ej",0,D35*IF(E$18&gt;$D$3,1,IF(E$18&lt;=$C$3,$C$2,$D$2))*IFERROR(INDEX($B$8:$E$14,MATCH($A35,$A$8:$A$14,0),MATCH(E$18,$B$6:$E$6,1)),0)),0)</f>
        <v>0</v>
      </c>
      <c r="F35" s="278">
        <f t="shared" si="38"/>
        <v>0</v>
      </c>
      <c r="G35" s="278">
        <f t="shared" si="38"/>
        <v>0</v>
      </c>
      <c r="H35" s="278">
        <f t="shared" si="38"/>
        <v>0</v>
      </c>
      <c r="I35" s="278">
        <f t="shared" si="38"/>
        <v>0</v>
      </c>
      <c r="J35" s="278">
        <f t="shared" si="38"/>
        <v>0</v>
      </c>
      <c r="K35" s="278">
        <f t="shared" si="38"/>
        <v>0</v>
      </c>
      <c r="L35" s="278">
        <f t="shared" si="38"/>
        <v>0</v>
      </c>
      <c r="M35" s="278">
        <f t="shared" si="38"/>
        <v>0</v>
      </c>
      <c r="N35" s="278">
        <f t="shared" si="38"/>
        <v>0</v>
      </c>
      <c r="O35" s="278">
        <f t="shared" si="38"/>
        <v>0</v>
      </c>
      <c r="P35" s="278">
        <f t="shared" si="38"/>
        <v>0</v>
      </c>
      <c r="Q35" s="278">
        <f t="shared" si="38"/>
        <v>0</v>
      </c>
      <c r="R35" s="278">
        <f t="shared" si="38"/>
        <v>0</v>
      </c>
      <c r="S35" s="278">
        <f t="shared" si="38"/>
        <v>0</v>
      </c>
      <c r="T35" s="278">
        <f t="shared" si="38"/>
        <v>0</v>
      </c>
      <c r="U35" s="278">
        <f t="shared" si="38"/>
        <v>0</v>
      </c>
      <c r="V35" s="278">
        <f t="shared" si="38"/>
        <v>0</v>
      </c>
      <c r="W35" s="278">
        <f t="shared" si="38"/>
        <v>0</v>
      </c>
      <c r="X35" s="278">
        <f t="shared" si="38"/>
        <v>0</v>
      </c>
      <c r="Y35" s="278">
        <f t="shared" si="38"/>
        <v>0</v>
      </c>
      <c r="Z35" s="278">
        <f t="shared" si="38"/>
        <v>0</v>
      </c>
      <c r="AA35" s="278">
        <f t="shared" si="38"/>
        <v>0</v>
      </c>
      <c r="AB35" s="278">
        <f t="shared" si="38"/>
        <v>0</v>
      </c>
      <c r="AC35" s="278">
        <f t="shared" si="38"/>
        <v>0</v>
      </c>
      <c r="AD35" s="278">
        <f t="shared" si="38"/>
        <v>0</v>
      </c>
      <c r="AE35" s="278">
        <f t="shared" si="38"/>
        <v>0</v>
      </c>
      <c r="AF35" s="278">
        <f t="shared" si="38"/>
        <v>0</v>
      </c>
      <c r="AG35" s="278">
        <f t="shared" si="38"/>
        <v>0</v>
      </c>
      <c r="AH35" s="278">
        <f t="shared" si="38"/>
        <v>0</v>
      </c>
      <c r="AI35" s="278">
        <f t="shared" si="38"/>
        <v>0</v>
      </c>
      <c r="AJ35" s="278">
        <f t="shared" si="38"/>
        <v>0</v>
      </c>
      <c r="AK35" s="278">
        <f t="shared" si="38"/>
        <v>0</v>
      </c>
      <c r="AL35" s="278">
        <f t="shared" si="38"/>
        <v>0</v>
      </c>
      <c r="AM35" s="278">
        <f t="shared" si="38"/>
        <v>0</v>
      </c>
      <c r="AN35" s="278">
        <f t="shared" si="38"/>
        <v>0</v>
      </c>
      <c r="AO35" s="278">
        <f t="shared" si="38"/>
        <v>0</v>
      </c>
      <c r="AP35" s="278">
        <f t="shared" si="38"/>
        <v>0</v>
      </c>
      <c r="AQ35" s="278">
        <f t="shared" si="38"/>
        <v>0</v>
      </c>
      <c r="AR35" s="278">
        <f t="shared" si="38"/>
        <v>0</v>
      </c>
      <c r="AS35" s="278">
        <f t="shared" si="38"/>
        <v>0</v>
      </c>
      <c r="AT35" s="278">
        <f t="shared" si="38"/>
        <v>0</v>
      </c>
      <c r="AU35" s="278">
        <f t="shared" si="38"/>
        <v>0</v>
      </c>
      <c r="AV35" s="278">
        <f t="shared" si="38"/>
        <v>0</v>
      </c>
      <c r="AW35" s="278">
        <f t="shared" si="38"/>
        <v>0</v>
      </c>
      <c r="AX35" s="278">
        <f t="shared" si="38"/>
        <v>0</v>
      </c>
      <c r="AY35" s="278">
        <f t="shared" si="38"/>
        <v>0</v>
      </c>
      <c r="AZ35" s="278">
        <f t="shared" si="38"/>
        <v>0</v>
      </c>
      <c r="BA35" s="278">
        <f t="shared" si="38"/>
        <v>0</v>
      </c>
      <c r="BB35" s="278">
        <f t="shared" si="38"/>
        <v>0</v>
      </c>
      <c r="BC35" s="278">
        <f t="shared" si="38"/>
        <v>0</v>
      </c>
      <c r="BD35" s="278">
        <f t="shared" si="38"/>
        <v>0</v>
      </c>
      <c r="BE35" s="278">
        <f t="shared" si="38"/>
        <v>0</v>
      </c>
      <c r="BF35" s="278">
        <f t="shared" si="38"/>
        <v>0</v>
      </c>
      <c r="BG35" s="278">
        <f t="shared" si="38"/>
        <v>0</v>
      </c>
      <c r="BH35" s="278">
        <f t="shared" si="38"/>
        <v>0</v>
      </c>
      <c r="BI35" s="278">
        <f t="shared" si="38"/>
        <v>0</v>
      </c>
      <c r="BJ35" s="278">
        <f t="shared" si="38"/>
        <v>0</v>
      </c>
      <c r="BK35" s="278">
        <f t="shared" si="38"/>
        <v>0</v>
      </c>
      <c r="BL35" s="278">
        <f t="shared" si="38"/>
        <v>0</v>
      </c>
      <c r="BM35" s="278">
        <f t="shared" si="38"/>
        <v>0</v>
      </c>
      <c r="BN35" s="278">
        <f t="shared" si="38"/>
        <v>0</v>
      </c>
      <c r="BO35" s="278">
        <f t="shared" si="38"/>
        <v>0</v>
      </c>
      <c r="BP35" s="278">
        <f t="shared" si="38"/>
        <v>0</v>
      </c>
      <c r="BQ35" s="278">
        <f t="shared" ref="BQ35:CS35" si="39">IFERROR(IF(BQ$17="beräknas ej",0,BP35*IF(BQ$18&gt;$D$3,1,IF(BQ$18&lt;=$C$3,$C$2,$D$2))*IFERROR(INDEX($B$8:$E$14,MATCH($A35,$A$8:$A$14,0),MATCH(BQ$18,$B$6:$E$6,1)),0)),0)</f>
        <v>0</v>
      </c>
      <c r="BR35" s="278">
        <f t="shared" si="39"/>
        <v>0</v>
      </c>
      <c r="BS35" s="278">
        <f t="shared" si="39"/>
        <v>0</v>
      </c>
      <c r="BT35" s="278">
        <f t="shared" si="39"/>
        <v>0</v>
      </c>
      <c r="BU35" s="278">
        <f t="shared" si="39"/>
        <v>0</v>
      </c>
      <c r="BV35" s="278">
        <f t="shared" si="39"/>
        <v>0</v>
      </c>
      <c r="BW35" s="278">
        <f t="shared" si="39"/>
        <v>0</v>
      </c>
      <c r="BX35" s="278">
        <f t="shared" si="39"/>
        <v>0</v>
      </c>
      <c r="BY35" s="278">
        <f t="shared" si="39"/>
        <v>0</v>
      </c>
      <c r="BZ35" s="278">
        <f t="shared" si="39"/>
        <v>0</v>
      </c>
      <c r="CA35" s="278">
        <f t="shared" si="39"/>
        <v>0</v>
      </c>
      <c r="CB35" s="278">
        <f t="shared" si="39"/>
        <v>0</v>
      </c>
      <c r="CC35" s="278">
        <f t="shared" si="39"/>
        <v>0</v>
      </c>
      <c r="CD35" s="278">
        <f t="shared" si="39"/>
        <v>0</v>
      </c>
      <c r="CE35" s="278">
        <f t="shared" si="39"/>
        <v>0</v>
      </c>
      <c r="CF35" s="278">
        <f t="shared" si="39"/>
        <v>0</v>
      </c>
      <c r="CG35" s="278">
        <f t="shared" si="39"/>
        <v>0</v>
      </c>
      <c r="CH35" s="278">
        <f t="shared" si="39"/>
        <v>0</v>
      </c>
      <c r="CI35" s="278">
        <f t="shared" si="39"/>
        <v>0</v>
      </c>
      <c r="CJ35" s="278">
        <f t="shared" si="39"/>
        <v>0</v>
      </c>
      <c r="CK35" s="278">
        <f t="shared" si="39"/>
        <v>0</v>
      </c>
      <c r="CL35" s="278">
        <f t="shared" si="39"/>
        <v>0</v>
      </c>
      <c r="CM35" s="278">
        <f t="shared" si="39"/>
        <v>0</v>
      </c>
      <c r="CN35" s="278">
        <f t="shared" si="39"/>
        <v>0</v>
      </c>
      <c r="CO35" s="278">
        <f t="shared" si="39"/>
        <v>0</v>
      </c>
      <c r="CP35" s="278">
        <f t="shared" si="39"/>
        <v>0</v>
      </c>
      <c r="CQ35" s="278">
        <f t="shared" si="39"/>
        <v>0</v>
      </c>
      <c r="CR35" s="278">
        <f t="shared" si="39"/>
        <v>0</v>
      </c>
      <c r="CS35" s="278">
        <f t="shared" si="39"/>
        <v>0</v>
      </c>
    </row>
    <row r="36" spans="1:97" s="377" customFormat="1" x14ac:dyDescent="0.35">
      <c r="A36" s="278">
        <f>Prognoser!C82</f>
        <v>0</v>
      </c>
      <c r="B36" s="278" t="str">
        <f>'JA basår'!B24</f>
        <v>0 0</v>
      </c>
      <c r="C36" s="278">
        <f>Prognoser!D82</f>
        <v>0</v>
      </c>
      <c r="D36" s="278">
        <f>'JA basår'!AF24+'JA basår'!AF54</f>
        <v>0</v>
      </c>
      <c r="E36" s="278">
        <f t="shared" ref="E36:BP36" si="40">IFERROR(IF(E$17="beräknas ej",0,D36*IF(E$18&gt;$D$3,1,IF(E$18&lt;=$C$3,$C$2,$D$2))*IFERROR(INDEX($B$8:$E$14,MATCH($A36,$A$8:$A$14,0),MATCH(E$18,$B$6:$E$6,1)),0)),0)</f>
        <v>0</v>
      </c>
      <c r="F36" s="278">
        <f t="shared" si="40"/>
        <v>0</v>
      </c>
      <c r="G36" s="278">
        <f t="shared" si="40"/>
        <v>0</v>
      </c>
      <c r="H36" s="278">
        <f t="shared" si="40"/>
        <v>0</v>
      </c>
      <c r="I36" s="278">
        <f t="shared" si="40"/>
        <v>0</v>
      </c>
      <c r="J36" s="278">
        <f t="shared" si="40"/>
        <v>0</v>
      </c>
      <c r="K36" s="278">
        <f t="shared" si="40"/>
        <v>0</v>
      </c>
      <c r="L36" s="278">
        <f t="shared" si="40"/>
        <v>0</v>
      </c>
      <c r="M36" s="278">
        <f t="shared" si="40"/>
        <v>0</v>
      </c>
      <c r="N36" s="278">
        <f t="shared" si="40"/>
        <v>0</v>
      </c>
      <c r="O36" s="278">
        <f t="shared" si="40"/>
        <v>0</v>
      </c>
      <c r="P36" s="278">
        <f t="shared" si="40"/>
        <v>0</v>
      </c>
      <c r="Q36" s="278">
        <f t="shared" si="40"/>
        <v>0</v>
      </c>
      <c r="R36" s="278">
        <f t="shared" si="40"/>
        <v>0</v>
      </c>
      <c r="S36" s="278">
        <f t="shared" si="40"/>
        <v>0</v>
      </c>
      <c r="T36" s="278">
        <f t="shared" si="40"/>
        <v>0</v>
      </c>
      <c r="U36" s="278">
        <f t="shared" si="40"/>
        <v>0</v>
      </c>
      <c r="V36" s="278">
        <f t="shared" si="40"/>
        <v>0</v>
      </c>
      <c r="W36" s="278">
        <f t="shared" si="40"/>
        <v>0</v>
      </c>
      <c r="X36" s="278">
        <f t="shared" si="40"/>
        <v>0</v>
      </c>
      <c r="Y36" s="278">
        <f t="shared" si="40"/>
        <v>0</v>
      </c>
      <c r="Z36" s="278">
        <f t="shared" si="40"/>
        <v>0</v>
      </c>
      <c r="AA36" s="278">
        <f t="shared" si="40"/>
        <v>0</v>
      </c>
      <c r="AB36" s="278">
        <f t="shared" si="40"/>
        <v>0</v>
      </c>
      <c r="AC36" s="278">
        <f t="shared" si="40"/>
        <v>0</v>
      </c>
      <c r="AD36" s="278">
        <f t="shared" si="40"/>
        <v>0</v>
      </c>
      <c r="AE36" s="278">
        <f t="shared" si="40"/>
        <v>0</v>
      </c>
      <c r="AF36" s="278">
        <f t="shared" si="40"/>
        <v>0</v>
      </c>
      <c r="AG36" s="278">
        <f t="shared" si="40"/>
        <v>0</v>
      </c>
      <c r="AH36" s="278">
        <f t="shared" si="40"/>
        <v>0</v>
      </c>
      <c r="AI36" s="278">
        <f t="shared" si="40"/>
        <v>0</v>
      </c>
      <c r="AJ36" s="278">
        <f t="shared" si="40"/>
        <v>0</v>
      </c>
      <c r="AK36" s="278">
        <f t="shared" si="40"/>
        <v>0</v>
      </c>
      <c r="AL36" s="278">
        <f t="shared" si="40"/>
        <v>0</v>
      </c>
      <c r="AM36" s="278">
        <f t="shared" si="40"/>
        <v>0</v>
      </c>
      <c r="AN36" s="278">
        <f t="shared" si="40"/>
        <v>0</v>
      </c>
      <c r="AO36" s="278">
        <f t="shared" si="40"/>
        <v>0</v>
      </c>
      <c r="AP36" s="278">
        <f t="shared" si="40"/>
        <v>0</v>
      </c>
      <c r="AQ36" s="278">
        <f t="shared" si="40"/>
        <v>0</v>
      </c>
      <c r="AR36" s="278">
        <f t="shared" si="40"/>
        <v>0</v>
      </c>
      <c r="AS36" s="278">
        <f t="shared" si="40"/>
        <v>0</v>
      </c>
      <c r="AT36" s="278">
        <f t="shared" si="40"/>
        <v>0</v>
      </c>
      <c r="AU36" s="278">
        <f t="shared" si="40"/>
        <v>0</v>
      </c>
      <c r="AV36" s="278">
        <f t="shared" si="40"/>
        <v>0</v>
      </c>
      <c r="AW36" s="278">
        <f t="shared" si="40"/>
        <v>0</v>
      </c>
      <c r="AX36" s="278">
        <f t="shared" si="40"/>
        <v>0</v>
      </c>
      <c r="AY36" s="278">
        <f t="shared" si="40"/>
        <v>0</v>
      </c>
      <c r="AZ36" s="278">
        <f t="shared" si="40"/>
        <v>0</v>
      </c>
      <c r="BA36" s="278">
        <f t="shared" si="40"/>
        <v>0</v>
      </c>
      <c r="BB36" s="278">
        <f t="shared" si="40"/>
        <v>0</v>
      </c>
      <c r="BC36" s="278">
        <f t="shared" si="40"/>
        <v>0</v>
      </c>
      <c r="BD36" s="278">
        <f t="shared" si="40"/>
        <v>0</v>
      </c>
      <c r="BE36" s="278">
        <f t="shared" si="40"/>
        <v>0</v>
      </c>
      <c r="BF36" s="278">
        <f t="shared" si="40"/>
        <v>0</v>
      </c>
      <c r="BG36" s="278">
        <f t="shared" si="40"/>
        <v>0</v>
      </c>
      <c r="BH36" s="278">
        <f t="shared" si="40"/>
        <v>0</v>
      </c>
      <c r="BI36" s="278">
        <f t="shared" si="40"/>
        <v>0</v>
      </c>
      <c r="BJ36" s="278">
        <f t="shared" si="40"/>
        <v>0</v>
      </c>
      <c r="BK36" s="278">
        <f t="shared" si="40"/>
        <v>0</v>
      </c>
      <c r="BL36" s="278">
        <f t="shared" si="40"/>
        <v>0</v>
      </c>
      <c r="BM36" s="278">
        <f t="shared" si="40"/>
        <v>0</v>
      </c>
      <c r="BN36" s="278">
        <f t="shared" si="40"/>
        <v>0</v>
      </c>
      <c r="BO36" s="278">
        <f t="shared" si="40"/>
        <v>0</v>
      </c>
      <c r="BP36" s="278">
        <f t="shared" si="40"/>
        <v>0</v>
      </c>
      <c r="BQ36" s="278">
        <f t="shared" ref="BQ36:CS36" si="41">IFERROR(IF(BQ$17="beräknas ej",0,BP36*IF(BQ$18&gt;$D$3,1,IF(BQ$18&lt;=$C$3,$C$2,$D$2))*IFERROR(INDEX($B$8:$E$14,MATCH($A36,$A$8:$A$14,0),MATCH(BQ$18,$B$6:$E$6,1)),0)),0)</f>
        <v>0</v>
      </c>
      <c r="BR36" s="278">
        <f t="shared" si="41"/>
        <v>0</v>
      </c>
      <c r="BS36" s="278">
        <f t="shared" si="41"/>
        <v>0</v>
      </c>
      <c r="BT36" s="278">
        <f t="shared" si="41"/>
        <v>0</v>
      </c>
      <c r="BU36" s="278">
        <f t="shared" si="41"/>
        <v>0</v>
      </c>
      <c r="BV36" s="278">
        <f t="shared" si="41"/>
        <v>0</v>
      </c>
      <c r="BW36" s="278">
        <f t="shared" si="41"/>
        <v>0</v>
      </c>
      <c r="BX36" s="278">
        <f t="shared" si="41"/>
        <v>0</v>
      </c>
      <c r="BY36" s="278">
        <f t="shared" si="41"/>
        <v>0</v>
      </c>
      <c r="BZ36" s="278">
        <f t="shared" si="41"/>
        <v>0</v>
      </c>
      <c r="CA36" s="278">
        <f t="shared" si="41"/>
        <v>0</v>
      </c>
      <c r="CB36" s="278">
        <f t="shared" si="41"/>
        <v>0</v>
      </c>
      <c r="CC36" s="278">
        <f t="shared" si="41"/>
        <v>0</v>
      </c>
      <c r="CD36" s="278">
        <f t="shared" si="41"/>
        <v>0</v>
      </c>
      <c r="CE36" s="278">
        <f t="shared" si="41"/>
        <v>0</v>
      </c>
      <c r="CF36" s="278">
        <f t="shared" si="41"/>
        <v>0</v>
      </c>
      <c r="CG36" s="278">
        <f t="shared" si="41"/>
        <v>0</v>
      </c>
      <c r="CH36" s="278">
        <f t="shared" si="41"/>
        <v>0</v>
      </c>
      <c r="CI36" s="278">
        <f t="shared" si="41"/>
        <v>0</v>
      </c>
      <c r="CJ36" s="278">
        <f t="shared" si="41"/>
        <v>0</v>
      </c>
      <c r="CK36" s="278">
        <f t="shared" si="41"/>
        <v>0</v>
      </c>
      <c r="CL36" s="278">
        <f t="shared" si="41"/>
        <v>0</v>
      </c>
      <c r="CM36" s="278">
        <f t="shared" si="41"/>
        <v>0</v>
      </c>
      <c r="CN36" s="278">
        <f t="shared" si="41"/>
        <v>0</v>
      </c>
      <c r="CO36" s="278">
        <f t="shared" si="41"/>
        <v>0</v>
      </c>
      <c r="CP36" s="278">
        <f t="shared" si="41"/>
        <v>0</v>
      </c>
      <c r="CQ36" s="278">
        <f t="shared" si="41"/>
        <v>0</v>
      </c>
      <c r="CR36" s="278">
        <f t="shared" si="41"/>
        <v>0</v>
      </c>
      <c r="CS36" s="278">
        <f t="shared" si="41"/>
        <v>0</v>
      </c>
    </row>
    <row r="37" spans="1:97" s="377" customFormat="1" x14ac:dyDescent="0.35">
      <c r="A37" s="278">
        <f>Prognoser!C83</f>
        <v>0</v>
      </c>
      <c r="B37" s="278" t="str">
        <f>'JA basår'!B25</f>
        <v>0 0</v>
      </c>
      <c r="C37" s="278">
        <f>Prognoser!D83</f>
        <v>0</v>
      </c>
      <c r="D37" s="278">
        <f>'JA basår'!AF25+'JA basår'!AF55</f>
        <v>0</v>
      </c>
      <c r="E37" s="278">
        <f t="shared" ref="E37:BP37" si="42">IFERROR(IF(E$17="beräknas ej",0,D37*IF(E$18&gt;$D$3,1,IF(E$18&lt;=$C$3,$C$2,$D$2))*IFERROR(INDEX($B$8:$E$14,MATCH($A37,$A$8:$A$14,0),MATCH(E$18,$B$6:$E$6,1)),0)),0)</f>
        <v>0</v>
      </c>
      <c r="F37" s="278">
        <f t="shared" si="42"/>
        <v>0</v>
      </c>
      <c r="G37" s="278">
        <f t="shared" si="42"/>
        <v>0</v>
      </c>
      <c r="H37" s="278">
        <f t="shared" si="42"/>
        <v>0</v>
      </c>
      <c r="I37" s="278">
        <f t="shared" si="42"/>
        <v>0</v>
      </c>
      <c r="J37" s="278">
        <f t="shared" si="42"/>
        <v>0</v>
      </c>
      <c r="K37" s="278">
        <f t="shared" si="42"/>
        <v>0</v>
      </c>
      <c r="L37" s="278">
        <f t="shared" si="42"/>
        <v>0</v>
      </c>
      <c r="M37" s="278">
        <f t="shared" si="42"/>
        <v>0</v>
      </c>
      <c r="N37" s="278">
        <f t="shared" si="42"/>
        <v>0</v>
      </c>
      <c r="O37" s="278">
        <f t="shared" si="42"/>
        <v>0</v>
      </c>
      <c r="P37" s="278">
        <f t="shared" si="42"/>
        <v>0</v>
      </c>
      <c r="Q37" s="278">
        <f t="shared" si="42"/>
        <v>0</v>
      </c>
      <c r="R37" s="278">
        <f t="shared" si="42"/>
        <v>0</v>
      </c>
      <c r="S37" s="278">
        <f t="shared" si="42"/>
        <v>0</v>
      </c>
      <c r="T37" s="278">
        <f t="shared" si="42"/>
        <v>0</v>
      </c>
      <c r="U37" s="278">
        <f t="shared" si="42"/>
        <v>0</v>
      </c>
      <c r="V37" s="278">
        <f t="shared" si="42"/>
        <v>0</v>
      </c>
      <c r="W37" s="278">
        <f t="shared" si="42"/>
        <v>0</v>
      </c>
      <c r="X37" s="278">
        <f t="shared" si="42"/>
        <v>0</v>
      </c>
      <c r="Y37" s="278">
        <f t="shared" si="42"/>
        <v>0</v>
      </c>
      <c r="Z37" s="278">
        <f t="shared" si="42"/>
        <v>0</v>
      </c>
      <c r="AA37" s="278">
        <f t="shared" si="42"/>
        <v>0</v>
      </c>
      <c r="AB37" s="278">
        <f t="shared" si="42"/>
        <v>0</v>
      </c>
      <c r="AC37" s="278">
        <f t="shared" si="42"/>
        <v>0</v>
      </c>
      <c r="AD37" s="278">
        <f t="shared" si="42"/>
        <v>0</v>
      </c>
      <c r="AE37" s="278">
        <f t="shared" si="42"/>
        <v>0</v>
      </c>
      <c r="AF37" s="278">
        <f t="shared" si="42"/>
        <v>0</v>
      </c>
      <c r="AG37" s="278">
        <f t="shared" si="42"/>
        <v>0</v>
      </c>
      <c r="AH37" s="278">
        <f t="shared" si="42"/>
        <v>0</v>
      </c>
      <c r="AI37" s="278">
        <f t="shared" si="42"/>
        <v>0</v>
      </c>
      <c r="AJ37" s="278">
        <f t="shared" si="42"/>
        <v>0</v>
      </c>
      <c r="AK37" s="278">
        <f t="shared" si="42"/>
        <v>0</v>
      </c>
      <c r="AL37" s="278">
        <f t="shared" si="42"/>
        <v>0</v>
      </c>
      <c r="AM37" s="278">
        <f t="shared" si="42"/>
        <v>0</v>
      </c>
      <c r="AN37" s="278">
        <f t="shared" si="42"/>
        <v>0</v>
      </c>
      <c r="AO37" s="278">
        <f t="shared" si="42"/>
        <v>0</v>
      </c>
      <c r="AP37" s="278">
        <f t="shared" si="42"/>
        <v>0</v>
      </c>
      <c r="AQ37" s="278">
        <f t="shared" si="42"/>
        <v>0</v>
      </c>
      <c r="AR37" s="278">
        <f t="shared" si="42"/>
        <v>0</v>
      </c>
      <c r="AS37" s="278">
        <f t="shared" si="42"/>
        <v>0</v>
      </c>
      <c r="AT37" s="278">
        <f t="shared" si="42"/>
        <v>0</v>
      </c>
      <c r="AU37" s="278">
        <f t="shared" si="42"/>
        <v>0</v>
      </c>
      <c r="AV37" s="278">
        <f t="shared" si="42"/>
        <v>0</v>
      </c>
      <c r="AW37" s="278">
        <f t="shared" si="42"/>
        <v>0</v>
      </c>
      <c r="AX37" s="278">
        <f t="shared" si="42"/>
        <v>0</v>
      </c>
      <c r="AY37" s="278">
        <f t="shared" si="42"/>
        <v>0</v>
      </c>
      <c r="AZ37" s="278">
        <f t="shared" si="42"/>
        <v>0</v>
      </c>
      <c r="BA37" s="278">
        <f t="shared" si="42"/>
        <v>0</v>
      </c>
      <c r="BB37" s="278">
        <f t="shared" si="42"/>
        <v>0</v>
      </c>
      <c r="BC37" s="278">
        <f t="shared" si="42"/>
        <v>0</v>
      </c>
      <c r="BD37" s="278">
        <f t="shared" si="42"/>
        <v>0</v>
      </c>
      <c r="BE37" s="278">
        <f t="shared" si="42"/>
        <v>0</v>
      </c>
      <c r="BF37" s="278">
        <f t="shared" si="42"/>
        <v>0</v>
      </c>
      <c r="BG37" s="278">
        <f t="shared" si="42"/>
        <v>0</v>
      </c>
      <c r="BH37" s="278">
        <f t="shared" si="42"/>
        <v>0</v>
      </c>
      <c r="BI37" s="278">
        <f t="shared" si="42"/>
        <v>0</v>
      </c>
      <c r="BJ37" s="278">
        <f t="shared" si="42"/>
        <v>0</v>
      </c>
      <c r="BK37" s="278">
        <f t="shared" si="42"/>
        <v>0</v>
      </c>
      <c r="BL37" s="278">
        <f t="shared" si="42"/>
        <v>0</v>
      </c>
      <c r="BM37" s="278">
        <f t="shared" si="42"/>
        <v>0</v>
      </c>
      <c r="BN37" s="278">
        <f t="shared" si="42"/>
        <v>0</v>
      </c>
      <c r="BO37" s="278">
        <f t="shared" si="42"/>
        <v>0</v>
      </c>
      <c r="BP37" s="278">
        <f t="shared" si="42"/>
        <v>0</v>
      </c>
      <c r="BQ37" s="278">
        <f t="shared" ref="BQ37:CS37" si="43">IFERROR(IF(BQ$17="beräknas ej",0,BP37*IF(BQ$18&gt;$D$3,1,IF(BQ$18&lt;=$C$3,$C$2,$D$2))*IFERROR(INDEX($B$8:$E$14,MATCH($A37,$A$8:$A$14,0),MATCH(BQ$18,$B$6:$E$6,1)),0)),0)</f>
        <v>0</v>
      </c>
      <c r="BR37" s="278">
        <f t="shared" si="43"/>
        <v>0</v>
      </c>
      <c r="BS37" s="278">
        <f t="shared" si="43"/>
        <v>0</v>
      </c>
      <c r="BT37" s="278">
        <f t="shared" si="43"/>
        <v>0</v>
      </c>
      <c r="BU37" s="278">
        <f t="shared" si="43"/>
        <v>0</v>
      </c>
      <c r="BV37" s="278">
        <f t="shared" si="43"/>
        <v>0</v>
      </c>
      <c r="BW37" s="278">
        <f t="shared" si="43"/>
        <v>0</v>
      </c>
      <c r="BX37" s="278">
        <f t="shared" si="43"/>
        <v>0</v>
      </c>
      <c r="BY37" s="278">
        <f t="shared" si="43"/>
        <v>0</v>
      </c>
      <c r="BZ37" s="278">
        <f t="shared" si="43"/>
        <v>0</v>
      </c>
      <c r="CA37" s="278">
        <f t="shared" si="43"/>
        <v>0</v>
      </c>
      <c r="CB37" s="278">
        <f t="shared" si="43"/>
        <v>0</v>
      </c>
      <c r="CC37" s="278">
        <f t="shared" si="43"/>
        <v>0</v>
      </c>
      <c r="CD37" s="278">
        <f t="shared" si="43"/>
        <v>0</v>
      </c>
      <c r="CE37" s="278">
        <f t="shared" si="43"/>
        <v>0</v>
      </c>
      <c r="CF37" s="278">
        <f t="shared" si="43"/>
        <v>0</v>
      </c>
      <c r="CG37" s="278">
        <f t="shared" si="43"/>
        <v>0</v>
      </c>
      <c r="CH37" s="278">
        <f t="shared" si="43"/>
        <v>0</v>
      </c>
      <c r="CI37" s="278">
        <f t="shared" si="43"/>
        <v>0</v>
      </c>
      <c r="CJ37" s="278">
        <f t="shared" si="43"/>
        <v>0</v>
      </c>
      <c r="CK37" s="278">
        <f t="shared" si="43"/>
        <v>0</v>
      </c>
      <c r="CL37" s="278">
        <f t="shared" si="43"/>
        <v>0</v>
      </c>
      <c r="CM37" s="278">
        <f t="shared" si="43"/>
        <v>0</v>
      </c>
      <c r="CN37" s="278">
        <f t="shared" si="43"/>
        <v>0</v>
      </c>
      <c r="CO37" s="278">
        <f t="shared" si="43"/>
        <v>0</v>
      </c>
      <c r="CP37" s="278">
        <f t="shared" si="43"/>
        <v>0</v>
      </c>
      <c r="CQ37" s="278">
        <f t="shared" si="43"/>
        <v>0</v>
      </c>
      <c r="CR37" s="278">
        <f t="shared" si="43"/>
        <v>0</v>
      </c>
      <c r="CS37" s="278">
        <f t="shared" si="43"/>
        <v>0</v>
      </c>
    </row>
    <row r="38" spans="1:97" s="377" customFormat="1" x14ac:dyDescent="0.35">
      <c r="A38" s="278">
        <f>Prognoser!C84</f>
        <v>0</v>
      </c>
      <c r="B38" s="278" t="str">
        <f>'JA basår'!B26</f>
        <v>0 0</v>
      </c>
      <c r="C38" s="278">
        <f>Prognoser!D84</f>
        <v>0</v>
      </c>
      <c r="D38" s="278">
        <f>'JA basår'!AF26+'JA basår'!AF56</f>
        <v>0</v>
      </c>
      <c r="E38" s="278">
        <f t="shared" ref="E38:BP38" si="44">IFERROR(IF(E$17="beräknas ej",0,D38*IF(E$18&gt;$D$3,1,IF(E$18&lt;=$C$3,$C$2,$D$2))*IFERROR(INDEX($B$8:$E$14,MATCH($A38,$A$8:$A$14,0),MATCH(E$18,$B$6:$E$6,1)),0)),0)</f>
        <v>0</v>
      </c>
      <c r="F38" s="278">
        <f t="shared" si="44"/>
        <v>0</v>
      </c>
      <c r="G38" s="278">
        <f t="shared" si="44"/>
        <v>0</v>
      </c>
      <c r="H38" s="278">
        <f t="shared" si="44"/>
        <v>0</v>
      </c>
      <c r="I38" s="278">
        <f t="shared" si="44"/>
        <v>0</v>
      </c>
      <c r="J38" s="278">
        <f t="shared" si="44"/>
        <v>0</v>
      </c>
      <c r="K38" s="278">
        <f t="shared" si="44"/>
        <v>0</v>
      </c>
      <c r="L38" s="278">
        <f t="shared" si="44"/>
        <v>0</v>
      </c>
      <c r="M38" s="278">
        <f t="shared" si="44"/>
        <v>0</v>
      </c>
      <c r="N38" s="278">
        <f t="shared" si="44"/>
        <v>0</v>
      </c>
      <c r="O38" s="278">
        <f t="shared" si="44"/>
        <v>0</v>
      </c>
      <c r="P38" s="278">
        <f t="shared" si="44"/>
        <v>0</v>
      </c>
      <c r="Q38" s="278">
        <f t="shared" si="44"/>
        <v>0</v>
      </c>
      <c r="R38" s="278">
        <f t="shared" si="44"/>
        <v>0</v>
      </c>
      <c r="S38" s="278">
        <f t="shared" si="44"/>
        <v>0</v>
      </c>
      <c r="T38" s="278">
        <f t="shared" si="44"/>
        <v>0</v>
      </c>
      <c r="U38" s="278">
        <f t="shared" si="44"/>
        <v>0</v>
      </c>
      <c r="V38" s="278">
        <f t="shared" si="44"/>
        <v>0</v>
      </c>
      <c r="W38" s="278">
        <f t="shared" si="44"/>
        <v>0</v>
      </c>
      <c r="X38" s="278">
        <f t="shared" si="44"/>
        <v>0</v>
      </c>
      <c r="Y38" s="278">
        <f t="shared" si="44"/>
        <v>0</v>
      </c>
      <c r="Z38" s="278">
        <f t="shared" si="44"/>
        <v>0</v>
      </c>
      <c r="AA38" s="278">
        <f t="shared" si="44"/>
        <v>0</v>
      </c>
      <c r="AB38" s="278">
        <f t="shared" si="44"/>
        <v>0</v>
      </c>
      <c r="AC38" s="278">
        <f t="shared" si="44"/>
        <v>0</v>
      </c>
      <c r="AD38" s="278">
        <f t="shared" si="44"/>
        <v>0</v>
      </c>
      <c r="AE38" s="278">
        <f t="shared" si="44"/>
        <v>0</v>
      </c>
      <c r="AF38" s="278">
        <f t="shared" si="44"/>
        <v>0</v>
      </c>
      <c r="AG38" s="278">
        <f t="shared" si="44"/>
        <v>0</v>
      </c>
      <c r="AH38" s="278">
        <f t="shared" si="44"/>
        <v>0</v>
      </c>
      <c r="AI38" s="278">
        <f t="shared" si="44"/>
        <v>0</v>
      </c>
      <c r="AJ38" s="278">
        <f t="shared" si="44"/>
        <v>0</v>
      </c>
      <c r="AK38" s="278">
        <f t="shared" si="44"/>
        <v>0</v>
      </c>
      <c r="AL38" s="278">
        <f t="shared" si="44"/>
        <v>0</v>
      </c>
      <c r="AM38" s="278">
        <f t="shared" si="44"/>
        <v>0</v>
      </c>
      <c r="AN38" s="278">
        <f t="shared" si="44"/>
        <v>0</v>
      </c>
      <c r="AO38" s="278">
        <f t="shared" si="44"/>
        <v>0</v>
      </c>
      <c r="AP38" s="278">
        <f t="shared" si="44"/>
        <v>0</v>
      </c>
      <c r="AQ38" s="278">
        <f t="shared" si="44"/>
        <v>0</v>
      </c>
      <c r="AR38" s="278">
        <f t="shared" si="44"/>
        <v>0</v>
      </c>
      <c r="AS38" s="278">
        <f t="shared" si="44"/>
        <v>0</v>
      </c>
      <c r="AT38" s="278">
        <f t="shared" si="44"/>
        <v>0</v>
      </c>
      <c r="AU38" s="278">
        <f t="shared" si="44"/>
        <v>0</v>
      </c>
      <c r="AV38" s="278">
        <f t="shared" si="44"/>
        <v>0</v>
      </c>
      <c r="AW38" s="278">
        <f t="shared" si="44"/>
        <v>0</v>
      </c>
      <c r="AX38" s="278">
        <f t="shared" si="44"/>
        <v>0</v>
      </c>
      <c r="AY38" s="278">
        <f t="shared" si="44"/>
        <v>0</v>
      </c>
      <c r="AZ38" s="278">
        <f t="shared" si="44"/>
        <v>0</v>
      </c>
      <c r="BA38" s="278">
        <f t="shared" si="44"/>
        <v>0</v>
      </c>
      <c r="BB38" s="278">
        <f t="shared" si="44"/>
        <v>0</v>
      </c>
      <c r="BC38" s="278">
        <f t="shared" si="44"/>
        <v>0</v>
      </c>
      <c r="BD38" s="278">
        <f t="shared" si="44"/>
        <v>0</v>
      </c>
      <c r="BE38" s="278">
        <f t="shared" si="44"/>
        <v>0</v>
      </c>
      <c r="BF38" s="278">
        <f t="shared" si="44"/>
        <v>0</v>
      </c>
      <c r="BG38" s="278">
        <f t="shared" si="44"/>
        <v>0</v>
      </c>
      <c r="BH38" s="278">
        <f t="shared" si="44"/>
        <v>0</v>
      </c>
      <c r="BI38" s="278">
        <f t="shared" si="44"/>
        <v>0</v>
      </c>
      <c r="BJ38" s="278">
        <f t="shared" si="44"/>
        <v>0</v>
      </c>
      <c r="BK38" s="278">
        <f t="shared" si="44"/>
        <v>0</v>
      </c>
      <c r="BL38" s="278">
        <f t="shared" si="44"/>
        <v>0</v>
      </c>
      <c r="BM38" s="278">
        <f t="shared" si="44"/>
        <v>0</v>
      </c>
      <c r="BN38" s="278">
        <f t="shared" si="44"/>
        <v>0</v>
      </c>
      <c r="BO38" s="278">
        <f t="shared" si="44"/>
        <v>0</v>
      </c>
      <c r="BP38" s="278">
        <f t="shared" si="44"/>
        <v>0</v>
      </c>
      <c r="BQ38" s="278">
        <f t="shared" ref="BQ38:CS38" si="45">IFERROR(IF(BQ$17="beräknas ej",0,BP38*IF(BQ$18&gt;$D$3,1,IF(BQ$18&lt;=$C$3,$C$2,$D$2))*IFERROR(INDEX($B$8:$E$14,MATCH($A38,$A$8:$A$14,0),MATCH(BQ$18,$B$6:$E$6,1)),0)),0)</f>
        <v>0</v>
      </c>
      <c r="BR38" s="278">
        <f t="shared" si="45"/>
        <v>0</v>
      </c>
      <c r="BS38" s="278">
        <f t="shared" si="45"/>
        <v>0</v>
      </c>
      <c r="BT38" s="278">
        <f t="shared" si="45"/>
        <v>0</v>
      </c>
      <c r="BU38" s="278">
        <f t="shared" si="45"/>
        <v>0</v>
      </c>
      <c r="BV38" s="278">
        <f t="shared" si="45"/>
        <v>0</v>
      </c>
      <c r="BW38" s="278">
        <f t="shared" si="45"/>
        <v>0</v>
      </c>
      <c r="BX38" s="278">
        <f t="shared" si="45"/>
        <v>0</v>
      </c>
      <c r="BY38" s="278">
        <f t="shared" si="45"/>
        <v>0</v>
      </c>
      <c r="BZ38" s="278">
        <f t="shared" si="45"/>
        <v>0</v>
      </c>
      <c r="CA38" s="278">
        <f t="shared" si="45"/>
        <v>0</v>
      </c>
      <c r="CB38" s="278">
        <f t="shared" si="45"/>
        <v>0</v>
      </c>
      <c r="CC38" s="278">
        <f t="shared" si="45"/>
        <v>0</v>
      </c>
      <c r="CD38" s="278">
        <f t="shared" si="45"/>
        <v>0</v>
      </c>
      <c r="CE38" s="278">
        <f t="shared" si="45"/>
        <v>0</v>
      </c>
      <c r="CF38" s="278">
        <f t="shared" si="45"/>
        <v>0</v>
      </c>
      <c r="CG38" s="278">
        <f t="shared" si="45"/>
        <v>0</v>
      </c>
      <c r="CH38" s="278">
        <f t="shared" si="45"/>
        <v>0</v>
      </c>
      <c r="CI38" s="278">
        <f t="shared" si="45"/>
        <v>0</v>
      </c>
      <c r="CJ38" s="278">
        <f t="shared" si="45"/>
        <v>0</v>
      </c>
      <c r="CK38" s="278">
        <f t="shared" si="45"/>
        <v>0</v>
      </c>
      <c r="CL38" s="278">
        <f t="shared" si="45"/>
        <v>0</v>
      </c>
      <c r="CM38" s="278">
        <f t="shared" si="45"/>
        <v>0</v>
      </c>
      <c r="CN38" s="278">
        <f t="shared" si="45"/>
        <v>0</v>
      </c>
      <c r="CO38" s="278">
        <f t="shared" si="45"/>
        <v>0</v>
      </c>
      <c r="CP38" s="278">
        <f t="shared" si="45"/>
        <v>0</v>
      </c>
      <c r="CQ38" s="278">
        <f t="shared" si="45"/>
        <v>0</v>
      </c>
      <c r="CR38" s="278">
        <f t="shared" si="45"/>
        <v>0</v>
      </c>
      <c r="CS38" s="278">
        <f t="shared" si="45"/>
        <v>0</v>
      </c>
    </row>
    <row r="39" spans="1:97" s="377" customFormat="1" x14ac:dyDescent="0.35">
      <c r="A39" s="278">
        <f>Prognoser!C85</f>
        <v>0</v>
      </c>
      <c r="B39" s="278" t="str">
        <f>'JA basår'!B27</f>
        <v>0 0</v>
      </c>
      <c r="C39" s="278">
        <f>Prognoser!D85</f>
        <v>0</v>
      </c>
      <c r="D39" s="278">
        <f>'JA basår'!AF27+'JA basår'!AF57</f>
        <v>0</v>
      </c>
      <c r="E39" s="278">
        <f t="shared" ref="E39:BP39" si="46">IFERROR(IF(E$17="beräknas ej",0,D39*IF(E$18&gt;$D$3,1,IF(E$18&lt;=$C$3,$C$2,$D$2))*IFERROR(INDEX($B$8:$E$14,MATCH($A39,$A$8:$A$14,0),MATCH(E$18,$B$6:$E$6,1)),0)),0)</f>
        <v>0</v>
      </c>
      <c r="F39" s="278">
        <f t="shared" si="46"/>
        <v>0</v>
      </c>
      <c r="G39" s="278">
        <f t="shared" si="46"/>
        <v>0</v>
      </c>
      <c r="H39" s="278">
        <f t="shared" si="46"/>
        <v>0</v>
      </c>
      <c r="I39" s="278">
        <f t="shared" si="46"/>
        <v>0</v>
      </c>
      <c r="J39" s="278">
        <f t="shared" si="46"/>
        <v>0</v>
      </c>
      <c r="K39" s="278">
        <f t="shared" si="46"/>
        <v>0</v>
      </c>
      <c r="L39" s="278">
        <f t="shared" si="46"/>
        <v>0</v>
      </c>
      <c r="M39" s="278">
        <f t="shared" si="46"/>
        <v>0</v>
      </c>
      <c r="N39" s="278">
        <f t="shared" si="46"/>
        <v>0</v>
      </c>
      <c r="O39" s="278">
        <f t="shared" si="46"/>
        <v>0</v>
      </c>
      <c r="P39" s="278">
        <f t="shared" si="46"/>
        <v>0</v>
      </c>
      <c r="Q39" s="278">
        <f t="shared" si="46"/>
        <v>0</v>
      </c>
      <c r="R39" s="278">
        <f t="shared" si="46"/>
        <v>0</v>
      </c>
      <c r="S39" s="278">
        <f t="shared" si="46"/>
        <v>0</v>
      </c>
      <c r="T39" s="278">
        <f t="shared" si="46"/>
        <v>0</v>
      </c>
      <c r="U39" s="278">
        <f t="shared" si="46"/>
        <v>0</v>
      </c>
      <c r="V39" s="278">
        <f t="shared" si="46"/>
        <v>0</v>
      </c>
      <c r="W39" s="278">
        <f t="shared" si="46"/>
        <v>0</v>
      </c>
      <c r="X39" s="278">
        <f t="shared" si="46"/>
        <v>0</v>
      </c>
      <c r="Y39" s="278">
        <f t="shared" si="46"/>
        <v>0</v>
      </c>
      <c r="Z39" s="278">
        <f t="shared" si="46"/>
        <v>0</v>
      </c>
      <c r="AA39" s="278">
        <f t="shared" si="46"/>
        <v>0</v>
      </c>
      <c r="AB39" s="278">
        <f t="shared" si="46"/>
        <v>0</v>
      </c>
      <c r="AC39" s="278">
        <f t="shared" si="46"/>
        <v>0</v>
      </c>
      <c r="AD39" s="278">
        <f t="shared" si="46"/>
        <v>0</v>
      </c>
      <c r="AE39" s="278">
        <f t="shared" si="46"/>
        <v>0</v>
      </c>
      <c r="AF39" s="278">
        <f t="shared" si="46"/>
        <v>0</v>
      </c>
      <c r="AG39" s="278">
        <f t="shared" si="46"/>
        <v>0</v>
      </c>
      <c r="AH39" s="278">
        <f t="shared" si="46"/>
        <v>0</v>
      </c>
      <c r="AI39" s="278">
        <f t="shared" si="46"/>
        <v>0</v>
      </c>
      <c r="AJ39" s="278">
        <f t="shared" si="46"/>
        <v>0</v>
      </c>
      <c r="AK39" s="278">
        <f t="shared" si="46"/>
        <v>0</v>
      </c>
      <c r="AL39" s="278">
        <f t="shared" si="46"/>
        <v>0</v>
      </c>
      <c r="AM39" s="278">
        <f t="shared" si="46"/>
        <v>0</v>
      </c>
      <c r="AN39" s="278">
        <f t="shared" si="46"/>
        <v>0</v>
      </c>
      <c r="AO39" s="278">
        <f t="shared" si="46"/>
        <v>0</v>
      </c>
      <c r="AP39" s="278">
        <f t="shared" si="46"/>
        <v>0</v>
      </c>
      <c r="AQ39" s="278">
        <f t="shared" si="46"/>
        <v>0</v>
      </c>
      <c r="AR39" s="278">
        <f t="shared" si="46"/>
        <v>0</v>
      </c>
      <c r="AS39" s="278">
        <f t="shared" si="46"/>
        <v>0</v>
      </c>
      <c r="AT39" s="278">
        <f t="shared" si="46"/>
        <v>0</v>
      </c>
      <c r="AU39" s="278">
        <f t="shared" si="46"/>
        <v>0</v>
      </c>
      <c r="AV39" s="278">
        <f t="shared" si="46"/>
        <v>0</v>
      </c>
      <c r="AW39" s="278">
        <f t="shared" si="46"/>
        <v>0</v>
      </c>
      <c r="AX39" s="278">
        <f t="shared" si="46"/>
        <v>0</v>
      </c>
      <c r="AY39" s="278">
        <f t="shared" si="46"/>
        <v>0</v>
      </c>
      <c r="AZ39" s="278">
        <f t="shared" si="46"/>
        <v>0</v>
      </c>
      <c r="BA39" s="278">
        <f t="shared" si="46"/>
        <v>0</v>
      </c>
      <c r="BB39" s="278">
        <f t="shared" si="46"/>
        <v>0</v>
      </c>
      <c r="BC39" s="278">
        <f t="shared" si="46"/>
        <v>0</v>
      </c>
      <c r="BD39" s="278">
        <f t="shared" si="46"/>
        <v>0</v>
      </c>
      <c r="BE39" s="278">
        <f t="shared" si="46"/>
        <v>0</v>
      </c>
      <c r="BF39" s="278">
        <f t="shared" si="46"/>
        <v>0</v>
      </c>
      <c r="BG39" s="278">
        <f t="shared" si="46"/>
        <v>0</v>
      </c>
      <c r="BH39" s="278">
        <f t="shared" si="46"/>
        <v>0</v>
      </c>
      <c r="BI39" s="278">
        <f t="shared" si="46"/>
        <v>0</v>
      </c>
      <c r="BJ39" s="278">
        <f t="shared" si="46"/>
        <v>0</v>
      </c>
      <c r="BK39" s="278">
        <f t="shared" si="46"/>
        <v>0</v>
      </c>
      <c r="BL39" s="278">
        <f t="shared" si="46"/>
        <v>0</v>
      </c>
      <c r="BM39" s="278">
        <f t="shared" si="46"/>
        <v>0</v>
      </c>
      <c r="BN39" s="278">
        <f t="shared" si="46"/>
        <v>0</v>
      </c>
      <c r="BO39" s="278">
        <f t="shared" si="46"/>
        <v>0</v>
      </c>
      <c r="BP39" s="278">
        <f t="shared" si="46"/>
        <v>0</v>
      </c>
      <c r="BQ39" s="278">
        <f t="shared" ref="BQ39:CS39" si="47">IFERROR(IF(BQ$17="beräknas ej",0,BP39*IF(BQ$18&gt;$D$3,1,IF(BQ$18&lt;=$C$3,$C$2,$D$2))*IFERROR(INDEX($B$8:$E$14,MATCH($A39,$A$8:$A$14,0),MATCH(BQ$18,$B$6:$E$6,1)),0)),0)</f>
        <v>0</v>
      </c>
      <c r="BR39" s="278">
        <f t="shared" si="47"/>
        <v>0</v>
      </c>
      <c r="BS39" s="278">
        <f t="shared" si="47"/>
        <v>0</v>
      </c>
      <c r="BT39" s="278">
        <f t="shared" si="47"/>
        <v>0</v>
      </c>
      <c r="BU39" s="278">
        <f t="shared" si="47"/>
        <v>0</v>
      </c>
      <c r="BV39" s="278">
        <f t="shared" si="47"/>
        <v>0</v>
      </c>
      <c r="BW39" s="278">
        <f t="shared" si="47"/>
        <v>0</v>
      </c>
      <c r="BX39" s="278">
        <f t="shared" si="47"/>
        <v>0</v>
      </c>
      <c r="BY39" s="278">
        <f t="shared" si="47"/>
        <v>0</v>
      </c>
      <c r="BZ39" s="278">
        <f t="shared" si="47"/>
        <v>0</v>
      </c>
      <c r="CA39" s="278">
        <f t="shared" si="47"/>
        <v>0</v>
      </c>
      <c r="CB39" s="278">
        <f t="shared" si="47"/>
        <v>0</v>
      </c>
      <c r="CC39" s="278">
        <f t="shared" si="47"/>
        <v>0</v>
      </c>
      <c r="CD39" s="278">
        <f t="shared" si="47"/>
        <v>0</v>
      </c>
      <c r="CE39" s="278">
        <f t="shared" si="47"/>
        <v>0</v>
      </c>
      <c r="CF39" s="278">
        <f t="shared" si="47"/>
        <v>0</v>
      </c>
      <c r="CG39" s="278">
        <f t="shared" si="47"/>
        <v>0</v>
      </c>
      <c r="CH39" s="278">
        <f t="shared" si="47"/>
        <v>0</v>
      </c>
      <c r="CI39" s="278">
        <f t="shared" si="47"/>
        <v>0</v>
      </c>
      <c r="CJ39" s="278">
        <f t="shared" si="47"/>
        <v>0</v>
      </c>
      <c r="CK39" s="278">
        <f t="shared" si="47"/>
        <v>0</v>
      </c>
      <c r="CL39" s="278">
        <f t="shared" si="47"/>
        <v>0</v>
      </c>
      <c r="CM39" s="278">
        <f t="shared" si="47"/>
        <v>0</v>
      </c>
      <c r="CN39" s="278">
        <f t="shared" si="47"/>
        <v>0</v>
      </c>
      <c r="CO39" s="278">
        <f t="shared" si="47"/>
        <v>0</v>
      </c>
      <c r="CP39" s="278">
        <f t="shared" si="47"/>
        <v>0</v>
      </c>
      <c r="CQ39" s="278">
        <f t="shared" si="47"/>
        <v>0</v>
      </c>
      <c r="CR39" s="278">
        <f t="shared" si="47"/>
        <v>0</v>
      </c>
      <c r="CS39" s="278">
        <f t="shared" si="47"/>
        <v>0</v>
      </c>
    </row>
    <row r="40" spans="1:97" s="377" customFormat="1" x14ac:dyDescent="0.35">
      <c r="A40" s="278">
        <f>Prognoser!C86</f>
        <v>0</v>
      </c>
      <c r="B40" s="278" t="str">
        <f>'JA basår'!B28</f>
        <v>0 0</v>
      </c>
      <c r="C40" s="278">
        <f>Prognoser!D86</f>
        <v>0</v>
      </c>
      <c r="D40" s="278">
        <f>'JA basår'!AF28+'JA basår'!AF58</f>
        <v>0</v>
      </c>
      <c r="E40" s="278">
        <f t="shared" ref="E40:BP40" si="48">IFERROR(IF(E$17="beräknas ej",0,D40*IF(E$18&gt;$D$3,1,IF(E$18&lt;=$C$3,$C$2,$D$2))*IFERROR(INDEX($B$8:$E$14,MATCH($A40,$A$8:$A$14,0),MATCH(E$18,$B$6:$E$6,1)),0)),0)</f>
        <v>0</v>
      </c>
      <c r="F40" s="278">
        <f t="shared" si="48"/>
        <v>0</v>
      </c>
      <c r="G40" s="278">
        <f t="shared" si="48"/>
        <v>0</v>
      </c>
      <c r="H40" s="278">
        <f t="shared" si="48"/>
        <v>0</v>
      </c>
      <c r="I40" s="278">
        <f t="shared" si="48"/>
        <v>0</v>
      </c>
      <c r="J40" s="278">
        <f t="shared" si="48"/>
        <v>0</v>
      </c>
      <c r="K40" s="278">
        <f t="shared" si="48"/>
        <v>0</v>
      </c>
      <c r="L40" s="278">
        <f t="shared" si="48"/>
        <v>0</v>
      </c>
      <c r="M40" s="278">
        <f t="shared" si="48"/>
        <v>0</v>
      </c>
      <c r="N40" s="278">
        <f t="shared" si="48"/>
        <v>0</v>
      </c>
      <c r="O40" s="278">
        <f t="shared" si="48"/>
        <v>0</v>
      </c>
      <c r="P40" s="278">
        <f t="shared" si="48"/>
        <v>0</v>
      </c>
      <c r="Q40" s="278">
        <f t="shared" si="48"/>
        <v>0</v>
      </c>
      <c r="R40" s="278">
        <f t="shared" si="48"/>
        <v>0</v>
      </c>
      <c r="S40" s="278">
        <f t="shared" si="48"/>
        <v>0</v>
      </c>
      <c r="T40" s="278">
        <f t="shared" si="48"/>
        <v>0</v>
      </c>
      <c r="U40" s="278">
        <f t="shared" si="48"/>
        <v>0</v>
      </c>
      <c r="V40" s="278">
        <f t="shared" si="48"/>
        <v>0</v>
      </c>
      <c r="W40" s="278">
        <f t="shared" si="48"/>
        <v>0</v>
      </c>
      <c r="X40" s="278">
        <f t="shared" si="48"/>
        <v>0</v>
      </c>
      <c r="Y40" s="278">
        <f t="shared" si="48"/>
        <v>0</v>
      </c>
      <c r="Z40" s="278">
        <f t="shared" si="48"/>
        <v>0</v>
      </c>
      <c r="AA40" s="278">
        <f t="shared" si="48"/>
        <v>0</v>
      </c>
      <c r="AB40" s="278">
        <f t="shared" si="48"/>
        <v>0</v>
      </c>
      <c r="AC40" s="278">
        <f t="shared" si="48"/>
        <v>0</v>
      </c>
      <c r="AD40" s="278">
        <f t="shared" si="48"/>
        <v>0</v>
      </c>
      <c r="AE40" s="278">
        <f t="shared" si="48"/>
        <v>0</v>
      </c>
      <c r="AF40" s="278">
        <f t="shared" si="48"/>
        <v>0</v>
      </c>
      <c r="AG40" s="278">
        <f t="shared" si="48"/>
        <v>0</v>
      </c>
      <c r="AH40" s="278">
        <f t="shared" si="48"/>
        <v>0</v>
      </c>
      <c r="AI40" s="278">
        <f t="shared" si="48"/>
        <v>0</v>
      </c>
      <c r="AJ40" s="278">
        <f t="shared" si="48"/>
        <v>0</v>
      </c>
      <c r="AK40" s="278">
        <f t="shared" si="48"/>
        <v>0</v>
      </c>
      <c r="AL40" s="278">
        <f t="shared" si="48"/>
        <v>0</v>
      </c>
      <c r="AM40" s="278">
        <f t="shared" si="48"/>
        <v>0</v>
      </c>
      <c r="AN40" s="278">
        <f t="shared" si="48"/>
        <v>0</v>
      </c>
      <c r="AO40" s="278">
        <f t="shared" si="48"/>
        <v>0</v>
      </c>
      <c r="AP40" s="278">
        <f t="shared" si="48"/>
        <v>0</v>
      </c>
      <c r="AQ40" s="278">
        <f t="shared" si="48"/>
        <v>0</v>
      </c>
      <c r="AR40" s="278">
        <f t="shared" si="48"/>
        <v>0</v>
      </c>
      <c r="AS40" s="278">
        <f t="shared" si="48"/>
        <v>0</v>
      </c>
      <c r="AT40" s="278">
        <f t="shared" si="48"/>
        <v>0</v>
      </c>
      <c r="AU40" s="278">
        <f t="shared" si="48"/>
        <v>0</v>
      </c>
      <c r="AV40" s="278">
        <f t="shared" si="48"/>
        <v>0</v>
      </c>
      <c r="AW40" s="278">
        <f t="shared" si="48"/>
        <v>0</v>
      </c>
      <c r="AX40" s="278">
        <f t="shared" si="48"/>
        <v>0</v>
      </c>
      <c r="AY40" s="278">
        <f t="shared" si="48"/>
        <v>0</v>
      </c>
      <c r="AZ40" s="278">
        <f t="shared" si="48"/>
        <v>0</v>
      </c>
      <c r="BA40" s="278">
        <f t="shared" si="48"/>
        <v>0</v>
      </c>
      <c r="BB40" s="278">
        <f t="shared" si="48"/>
        <v>0</v>
      </c>
      <c r="BC40" s="278">
        <f t="shared" si="48"/>
        <v>0</v>
      </c>
      <c r="BD40" s="278">
        <f t="shared" si="48"/>
        <v>0</v>
      </c>
      <c r="BE40" s="278">
        <f t="shared" si="48"/>
        <v>0</v>
      </c>
      <c r="BF40" s="278">
        <f t="shared" si="48"/>
        <v>0</v>
      </c>
      <c r="BG40" s="278">
        <f t="shared" si="48"/>
        <v>0</v>
      </c>
      <c r="BH40" s="278">
        <f t="shared" si="48"/>
        <v>0</v>
      </c>
      <c r="BI40" s="278">
        <f t="shared" si="48"/>
        <v>0</v>
      </c>
      <c r="BJ40" s="278">
        <f t="shared" si="48"/>
        <v>0</v>
      </c>
      <c r="BK40" s="278">
        <f t="shared" si="48"/>
        <v>0</v>
      </c>
      <c r="BL40" s="278">
        <f t="shared" si="48"/>
        <v>0</v>
      </c>
      <c r="BM40" s="278">
        <f t="shared" si="48"/>
        <v>0</v>
      </c>
      <c r="BN40" s="278">
        <f t="shared" si="48"/>
        <v>0</v>
      </c>
      <c r="BO40" s="278">
        <f t="shared" si="48"/>
        <v>0</v>
      </c>
      <c r="BP40" s="278">
        <f t="shared" si="48"/>
        <v>0</v>
      </c>
      <c r="BQ40" s="278">
        <f t="shared" ref="BQ40:CS40" si="49">IFERROR(IF(BQ$17="beräknas ej",0,BP40*IF(BQ$18&gt;$D$3,1,IF(BQ$18&lt;=$C$3,$C$2,$D$2))*IFERROR(INDEX($B$8:$E$14,MATCH($A40,$A$8:$A$14,0),MATCH(BQ$18,$B$6:$E$6,1)),0)),0)</f>
        <v>0</v>
      </c>
      <c r="BR40" s="278">
        <f t="shared" si="49"/>
        <v>0</v>
      </c>
      <c r="BS40" s="278">
        <f t="shared" si="49"/>
        <v>0</v>
      </c>
      <c r="BT40" s="278">
        <f t="shared" si="49"/>
        <v>0</v>
      </c>
      <c r="BU40" s="278">
        <f t="shared" si="49"/>
        <v>0</v>
      </c>
      <c r="BV40" s="278">
        <f t="shared" si="49"/>
        <v>0</v>
      </c>
      <c r="BW40" s="278">
        <f t="shared" si="49"/>
        <v>0</v>
      </c>
      <c r="BX40" s="278">
        <f t="shared" si="49"/>
        <v>0</v>
      </c>
      <c r="BY40" s="278">
        <f t="shared" si="49"/>
        <v>0</v>
      </c>
      <c r="BZ40" s="278">
        <f t="shared" si="49"/>
        <v>0</v>
      </c>
      <c r="CA40" s="278">
        <f t="shared" si="49"/>
        <v>0</v>
      </c>
      <c r="CB40" s="278">
        <f t="shared" si="49"/>
        <v>0</v>
      </c>
      <c r="CC40" s="278">
        <f t="shared" si="49"/>
        <v>0</v>
      </c>
      <c r="CD40" s="278">
        <f t="shared" si="49"/>
        <v>0</v>
      </c>
      <c r="CE40" s="278">
        <f t="shared" si="49"/>
        <v>0</v>
      </c>
      <c r="CF40" s="278">
        <f t="shared" si="49"/>
        <v>0</v>
      </c>
      <c r="CG40" s="278">
        <f t="shared" si="49"/>
        <v>0</v>
      </c>
      <c r="CH40" s="278">
        <f t="shared" si="49"/>
        <v>0</v>
      </c>
      <c r="CI40" s="278">
        <f t="shared" si="49"/>
        <v>0</v>
      </c>
      <c r="CJ40" s="278">
        <f t="shared" si="49"/>
        <v>0</v>
      </c>
      <c r="CK40" s="278">
        <f t="shared" si="49"/>
        <v>0</v>
      </c>
      <c r="CL40" s="278">
        <f t="shared" si="49"/>
        <v>0</v>
      </c>
      <c r="CM40" s="278">
        <f t="shared" si="49"/>
        <v>0</v>
      </c>
      <c r="CN40" s="278">
        <f t="shared" si="49"/>
        <v>0</v>
      </c>
      <c r="CO40" s="278">
        <f t="shared" si="49"/>
        <v>0</v>
      </c>
      <c r="CP40" s="278">
        <f t="shared" si="49"/>
        <v>0</v>
      </c>
      <c r="CQ40" s="278">
        <f t="shared" si="49"/>
        <v>0</v>
      </c>
      <c r="CR40" s="278">
        <f t="shared" si="49"/>
        <v>0</v>
      </c>
      <c r="CS40" s="278">
        <f t="shared" si="49"/>
        <v>0</v>
      </c>
    </row>
    <row r="41" spans="1:97" s="377" customFormat="1" x14ac:dyDescent="0.35">
      <c r="A41" s="278">
        <f>Prognoser!C87</f>
        <v>0</v>
      </c>
      <c r="B41" s="278" t="str">
        <f>'JA basår'!B29</f>
        <v>0 0</v>
      </c>
      <c r="C41" s="278">
        <f>Prognoser!D87</f>
        <v>0</v>
      </c>
      <c r="D41" s="278">
        <f>'JA basår'!AF29+'JA basår'!AF59</f>
        <v>0</v>
      </c>
      <c r="E41" s="278">
        <f t="shared" ref="E41:BP41" si="50">IFERROR(IF(E$17="beräknas ej",0,D41*IF(E$18&gt;$D$3,1,IF(E$18&lt;=$C$3,$C$2,$D$2))*IFERROR(INDEX($B$8:$E$14,MATCH($A41,$A$8:$A$14,0),MATCH(E$18,$B$6:$E$6,1)),0)),0)</f>
        <v>0</v>
      </c>
      <c r="F41" s="278">
        <f t="shared" si="50"/>
        <v>0</v>
      </c>
      <c r="G41" s="278">
        <f t="shared" si="50"/>
        <v>0</v>
      </c>
      <c r="H41" s="278">
        <f t="shared" si="50"/>
        <v>0</v>
      </c>
      <c r="I41" s="278">
        <f t="shared" si="50"/>
        <v>0</v>
      </c>
      <c r="J41" s="278">
        <f t="shared" si="50"/>
        <v>0</v>
      </c>
      <c r="K41" s="278">
        <f t="shared" si="50"/>
        <v>0</v>
      </c>
      <c r="L41" s="278">
        <f t="shared" si="50"/>
        <v>0</v>
      </c>
      <c r="M41" s="278">
        <f t="shared" si="50"/>
        <v>0</v>
      </c>
      <c r="N41" s="278">
        <f t="shared" si="50"/>
        <v>0</v>
      </c>
      <c r="O41" s="278">
        <f t="shared" si="50"/>
        <v>0</v>
      </c>
      <c r="P41" s="278">
        <f t="shared" si="50"/>
        <v>0</v>
      </c>
      <c r="Q41" s="278">
        <f t="shared" si="50"/>
        <v>0</v>
      </c>
      <c r="R41" s="278">
        <f t="shared" si="50"/>
        <v>0</v>
      </c>
      <c r="S41" s="278">
        <f t="shared" si="50"/>
        <v>0</v>
      </c>
      <c r="T41" s="278">
        <f t="shared" si="50"/>
        <v>0</v>
      </c>
      <c r="U41" s="278">
        <f t="shared" si="50"/>
        <v>0</v>
      </c>
      <c r="V41" s="278">
        <f t="shared" si="50"/>
        <v>0</v>
      </c>
      <c r="W41" s="278">
        <f t="shared" si="50"/>
        <v>0</v>
      </c>
      <c r="X41" s="278">
        <f t="shared" si="50"/>
        <v>0</v>
      </c>
      <c r="Y41" s="278">
        <f t="shared" si="50"/>
        <v>0</v>
      </c>
      <c r="Z41" s="278">
        <f t="shared" si="50"/>
        <v>0</v>
      </c>
      <c r="AA41" s="278">
        <f t="shared" si="50"/>
        <v>0</v>
      </c>
      <c r="AB41" s="278">
        <f t="shared" si="50"/>
        <v>0</v>
      </c>
      <c r="AC41" s="278">
        <f t="shared" si="50"/>
        <v>0</v>
      </c>
      <c r="AD41" s="278">
        <f t="shared" si="50"/>
        <v>0</v>
      </c>
      <c r="AE41" s="278">
        <f t="shared" si="50"/>
        <v>0</v>
      </c>
      <c r="AF41" s="278">
        <f t="shared" si="50"/>
        <v>0</v>
      </c>
      <c r="AG41" s="278">
        <f t="shared" si="50"/>
        <v>0</v>
      </c>
      <c r="AH41" s="278">
        <f t="shared" si="50"/>
        <v>0</v>
      </c>
      <c r="AI41" s="278">
        <f t="shared" si="50"/>
        <v>0</v>
      </c>
      <c r="AJ41" s="278">
        <f t="shared" si="50"/>
        <v>0</v>
      </c>
      <c r="AK41" s="278">
        <f t="shared" si="50"/>
        <v>0</v>
      </c>
      <c r="AL41" s="278">
        <f t="shared" si="50"/>
        <v>0</v>
      </c>
      <c r="AM41" s="278">
        <f t="shared" si="50"/>
        <v>0</v>
      </c>
      <c r="AN41" s="278">
        <f t="shared" si="50"/>
        <v>0</v>
      </c>
      <c r="AO41" s="278">
        <f t="shared" si="50"/>
        <v>0</v>
      </c>
      <c r="AP41" s="278">
        <f t="shared" si="50"/>
        <v>0</v>
      </c>
      <c r="AQ41" s="278">
        <f t="shared" si="50"/>
        <v>0</v>
      </c>
      <c r="AR41" s="278">
        <f t="shared" si="50"/>
        <v>0</v>
      </c>
      <c r="AS41" s="278">
        <f t="shared" si="50"/>
        <v>0</v>
      </c>
      <c r="AT41" s="278">
        <f t="shared" si="50"/>
        <v>0</v>
      </c>
      <c r="AU41" s="278">
        <f t="shared" si="50"/>
        <v>0</v>
      </c>
      <c r="AV41" s="278">
        <f t="shared" si="50"/>
        <v>0</v>
      </c>
      <c r="AW41" s="278">
        <f t="shared" si="50"/>
        <v>0</v>
      </c>
      <c r="AX41" s="278">
        <f t="shared" si="50"/>
        <v>0</v>
      </c>
      <c r="AY41" s="278">
        <f t="shared" si="50"/>
        <v>0</v>
      </c>
      <c r="AZ41" s="278">
        <f t="shared" si="50"/>
        <v>0</v>
      </c>
      <c r="BA41" s="278">
        <f t="shared" si="50"/>
        <v>0</v>
      </c>
      <c r="BB41" s="278">
        <f t="shared" si="50"/>
        <v>0</v>
      </c>
      <c r="BC41" s="278">
        <f t="shared" si="50"/>
        <v>0</v>
      </c>
      <c r="BD41" s="278">
        <f t="shared" si="50"/>
        <v>0</v>
      </c>
      <c r="BE41" s="278">
        <f t="shared" si="50"/>
        <v>0</v>
      </c>
      <c r="BF41" s="278">
        <f t="shared" si="50"/>
        <v>0</v>
      </c>
      <c r="BG41" s="278">
        <f t="shared" si="50"/>
        <v>0</v>
      </c>
      <c r="BH41" s="278">
        <f t="shared" si="50"/>
        <v>0</v>
      </c>
      <c r="BI41" s="278">
        <f t="shared" si="50"/>
        <v>0</v>
      </c>
      <c r="BJ41" s="278">
        <f t="shared" si="50"/>
        <v>0</v>
      </c>
      <c r="BK41" s="278">
        <f t="shared" si="50"/>
        <v>0</v>
      </c>
      <c r="BL41" s="278">
        <f t="shared" si="50"/>
        <v>0</v>
      </c>
      <c r="BM41" s="278">
        <f t="shared" si="50"/>
        <v>0</v>
      </c>
      <c r="BN41" s="278">
        <f t="shared" si="50"/>
        <v>0</v>
      </c>
      <c r="BO41" s="278">
        <f t="shared" si="50"/>
        <v>0</v>
      </c>
      <c r="BP41" s="278">
        <f t="shared" si="50"/>
        <v>0</v>
      </c>
      <c r="BQ41" s="278">
        <f t="shared" ref="BQ41:CS41" si="51">IFERROR(IF(BQ$17="beräknas ej",0,BP41*IF(BQ$18&gt;$D$3,1,IF(BQ$18&lt;=$C$3,$C$2,$D$2))*IFERROR(INDEX($B$8:$E$14,MATCH($A41,$A$8:$A$14,0),MATCH(BQ$18,$B$6:$E$6,1)),0)),0)</f>
        <v>0</v>
      </c>
      <c r="BR41" s="278">
        <f t="shared" si="51"/>
        <v>0</v>
      </c>
      <c r="BS41" s="278">
        <f t="shared" si="51"/>
        <v>0</v>
      </c>
      <c r="BT41" s="278">
        <f t="shared" si="51"/>
        <v>0</v>
      </c>
      <c r="BU41" s="278">
        <f t="shared" si="51"/>
        <v>0</v>
      </c>
      <c r="BV41" s="278">
        <f t="shared" si="51"/>
        <v>0</v>
      </c>
      <c r="BW41" s="278">
        <f t="shared" si="51"/>
        <v>0</v>
      </c>
      <c r="BX41" s="278">
        <f t="shared" si="51"/>
        <v>0</v>
      </c>
      <c r="BY41" s="278">
        <f t="shared" si="51"/>
        <v>0</v>
      </c>
      <c r="BZ41" s="278">
        <f t="shared" si="51"/>
        <v>0</v>
      </c>
      <c r="CA41" s="278">
        <f t="shared" si="51"/>
        <v>0</v>
      </c>
      <c r="CB41" s="278">
        <f t="shared" si="51"/>
        <v>0</v>
      </c>
      <c r="CC41" s="278">
        <f t="shared" si="51"/>
        <v>0</v>
      </c>
      <c r="CD41" s="278">
        <f t="shared" si="51"/>
        <v>0</v>
      </c>
      <c r="CE41" s="278">
        <f t="shared" si="51"/>
        <v>0</v>
      </c>
      <c r="CF41" s="278">
        <f t="shared" si="51"/>
        <v>0</v>
      </c>
      <c r="CG41" s="278">
        <f t="shared" si="51"/>
        <v>0</v>
      </c>
      <c r="CH41" s="278">
        <f t="shared" si="51"/>
        <v>0</v>
      </c>
      <c r="CI41" s="278">
        <f t="shared" si="51"/>
        <v>0</v>
      </c>
      <c r="CJ41" s="278">
        <f t="shared" si="51"/>
        <v>0</v>
      </c>
      <c r="CK41" s="278">
        <f t="shared" si="51"/>
        <v>0</v>
      </c>
      <c r="CL41" s="278">
        <f t="shared" si="51"/>
        <v>0</v>
      </c>
      <c r="CM41" s="278">
        <f t="shared" si="51"/>
        <v>0</v>
      </c>
      <c r="CN41" s="278">
        <f t="shared" si="51"/>
        <v>0</v>
      </c>
      <c r="CO41" s="278">
        <f t="shared" si="51"/>
        <v>0</v>
      </c>
      <c r="CP41" s="278">
        <f t="shared" si="51"/>
        <v>0</v>
      </c>
      <c r="CQ41" s="278">
        <f t="shared" si="51"/>
        <v>0</v>
      </c>
      <c r="CR41" s="278">
        <f t="shared" si="51"/>
        <v>0</v>
      </c>
      <c r="CS41" s="278">
        <f t="shared" si="51"/>
        <v>0</v>
      </c>
    </row>
    <row r="42" spans="1:97" s="377" customFormat="1" x14ac:dyDescent="0.35">
      <c r="A42" s="278">
        <f>Prognoser!C88</f>
        <v>0</v>
      </c>
      <c r="B42" s="278" t="str">
        <f>'JA basår'!B30</f>
        <v>0 0</v>
      </c>
      <c r="C42" s="278">
        <f>Prognoser!D88</f>
        <v>0</v>
      </c>
      <c r="D42" s="278">
        <f>'JA basår'!AF30+'JA basår'!AF60</f>
        <v>0</v>
      </c>
      <c r="E42" s="278">
        <f t="shared" ref="E42:BP42" si="52">IFERROR(IF(E$17="beräknas ej",0,D42*IF(E$18&gt;$D$3,1,IF(E$18&lt;=$C$3,$C$2,$D$2))*IFERROR(INDEX($B$8:$E$14,MATCH($A42,$A$8:$A$14,0),MATCH(E$18,$B$6:$E$6,1)),0)),0)</f>
        <v>0</v>
      </c>
      <c r="F42" s="278">
        <f t="shared" si="52"/>
        <v>0</v>
      </c>
      <c r="G42" s="278">
        <f t="shared" si="52"/>
        <v>0</v>
      </c>
      <c r="H42" s="278">
        <f t="shared" si="52"/>
        <v>0</v>
      </c>
      <c r="I42" s="278">
        <f t="shared" si="52"/>
        <v>0</v>
      </c>
      <c r="J42" s="278">
        <f t="shared" si="52"/>
        <v>0</v>
      </c>
      <c r="K42" s="278">
        <f t="shared" si="52"/>
        <v>0</v>
      </c>
      <c r="L42" s="278">
        <f t="shared" si="52"/>
        <v>0</v>
      </c>
      <c r="M42" s="278">
        <f t="shared" si="52"/>
        <v>0</v>
      </c>
      <c r="N42" s="278">
        <f t="shared" si="52"/>
        <v>0</v>
      </c>
      <c r="O42" s="278">
        <f t="shared" si="52"/>
        <v>0</v>
      </c>
      <c r="P42" s="278">
        <f t="shared" si="52"/>
        <v>0</v>
      </c>
      <c r="Q42" s="278">
        <f t="shared" si="52"/>
        <v>0</v>
      </c>
      <c r="R42" s="278">
        <f t="shared" si="52"/>
        <v>0</v>
      </c>
      <c r="S42" s="278">
        <f t="shared" si="52"/>
        <v>0</v>
      </c>
      <c r="T42" s="278">
        <f t="shared" si="52"/>
        <v>0</v>
      </c>
      <c r="U42" s="278">
        <f t="shared" si="52"/>
        <v>0</v>
      </c>
      <c r="V42" s="278">
        <f t="shared" si="52"/>
        <v>0</v>
      </c>
      <c r="W42" s="278">
        <f t="shared" si="52"/>
        <v>0</v>
      </c>
      <c r="X42" s="278">
        <f t="shared" si="52"/>
        <v>0</v>
      </c>
      <c r="Y42" s="278">
        <f t="shared" si="52"/>
        <v>0</v>
      </c>
      <c r="Z42" s="278">
        <f t="shared" si="52"/>
        <v>0</v>
      </c>
      <c r="AA42" s="278">
        <f t="shared" si="52"/>
        <v>0</v>
      </c>
      <c r="AB42" s="278">
        <f t="shared" si="52"/>
        <v>0</v>
      </c>
      <c r="AC42" s="278">
        <f t="shared" si="52"/>
        <v>0</v>
      </c>
      <c r="AD42" s="278">
        <f t="shared" si="52"/>
        <v>0</v>
      </c>
      <c r="AE42" s="278">
        <f t="shared" si="52"/>
        <v>0</v>
      </c>
      <c r="AF42" s="278">
        <f t="shared" si="52"/>
        <v>0</v>
      </c>
      <c r="AG42" s="278">
        <f t="shared" si="52"/>
        <v>0</v>
      </c>
      <c r="AH42" s="278">
        <f t="shared" si="52"/>
        <v>0</v>
      </c>
      <c r="AI42" s="278">
        <f t="shared" si="52"/>
        <v>0</v>
      </c>
      <c r="AJ42" s="278">
        <f t="shared" si="52"/>
        <v>0</v>
      </c>
      <c r="AK42" s="278">
        <f t="shared" si="52"/>
        <v>0</v>
      </c>
      <c r="AL42" s="278">
        <f t="shared" si="52"/>
        <v>0</v>
      </c>
      <c r="AM42" s="278">
        <f t="shared" si="52"/>
        <v>0</v>
      </c>
      <c r="AN42" s="278">
        <f t="shared" si="52"/>
        <v>0</v>
      </c>
      <c r="AO42" s="278">
        <f t="shared" si="52"/>
        <v>0</v>
      </c>
      <c r="AP42" s="278">
        <f t="shared" si="52"/>
        <v>0</v>
      </c>
      <c r="AQ42" s="278">
        <f t="shared" si="52"/>
        <v>0</v>
      </c>
      <c r="AR42" s="278">
        <f t="shared" si="52"/>
        <v>0</v>
      </c>
      <c r="AS42" s="278">
        <f t="shared" si="52"/>
        <v>0</v>
      </c>
      <c r="AT42" s="278">
        <f t="shared" si="52"/>
        <v>0</v>
      </c>
      <c r="AU42" s="278">
        <f t="shared" si="52"/>
        <v>0</v>
      </c>
      <c r="AV42" s="278">
        <f t="shared" si="52"/>
        <v>0</v>
      </c>
      <c r="AW42" s="278">
        <f t="shared" si="52"/>
        <v>0</v>
      </c>
      <c r="AX42" s="278">
        <f t="shared" si="52"/>
        <v>0</v>
      </c>
      <c r="AY42" s="278">
        <f t="shared" si="52"/>
        <v>0</v>
      </c>
      <c r="AZ42" s="278">
        <f t="shared" si="52"/>
        <v>0</v>
      </c>
      <c r="BA42" s="278">
        <f t="shared" si="52"/>
        <v>0</v>
      </c>
      <c r="BB42" s="278">
        <f t="shared" si="52"/>
        <v>0</v>
      </c>
      <c r="BC42" s="278">
        <f t="shared" si="52"/>
        <v>0</v>
      </c>
      <c r="BD42" s="278">
        <f t="shared" si="52"/>
        <v>0</v>
      </c>
      <c r="BE42" s="278">
        <f t="shared" si="52"/>
        <v>0</v>
      </c>
      <c r="BF42" s="278">
        <f t="shared" si="52"/>
        <v>0</v>
      </c>
      <c r="BG42" s="278">
        <f t="shared" si="52"/>
        <v>0</v>
      </c>
      <c r="BH42" s="278">
        <f t="shared" si="52"/>
        <v>0</v>
      </c>
      <c r="BI42" s="278">
        <f t="shared" si="52"/>
        <v>0</v>
      </c>
      <c r="BJ42" s="278">
        <f t="shared" si="52"/>
        <v>0</v>
      </c>
      <c r="BK42" s="278">
        <f t="shared" si="52"/>
        <v>0</v>
      </c>
      <c r="BL42" s="278">
        <f t="shared" si="52"/>
        <v>0</v>
      </c>
      <c r="BM42" s="278">
        <f t="shared" si="52"/>
        <v>0</v>
      </c>
      <c r="BN42" s="278">
        <f t="shared" si="52"/>
        <v>0</v>
      </c>
      <c r="BO42" s="278">
        <f t="shared" si="52"/>
        <v>0</v>
      </c>
      <c r="BP42" s="278">
        <f t="shared" si="52"/>
        <v>0</v>
      </c>
      <c r="BQ42" s="278">
        <f t="shared" ref="BQ42:CS42" si="53">IFERROR(IF(BQ$17="beräknas ej",0,BP42*IF(BQ$18&gt;$D$3,1,IF(BQ$18&lt;=$C$3,$C$2,$D$2))*IFERROR(INDEX($B$8:$E$14,MATCH($A42,$A$8:$A$14,0),MATCH(BQ$18,$B$6:$E$6,1)),0)),0)</f>
        <v>0</v>
      </c>
      <c r="BR42" s="278">
        <f t="shared" si="53"/>
        <v>0</v>
      </c>
      <c r="BS42" s="278">
        <f t="shared" si="53"/>
        <v>0</v>
      </c>
      <c r="BT42" s="278">
        <f t="shared" si="53"/>
        <v>0</v>
      </c>
      <c r="BU42" s="278">
        <f t="shared" si="53"/>
        <v>0</v>
      </c>
      <c r="BV42" s="278">
        <f t="shared" si="53"/>
        <v>0</v>
      </c>
      <c r="BW42" s="278">
        <f t="shared" si="53"/>
        <v>0</v>
      </c>
      <c r="BX42" s="278">
        <f t="shared" si="53"/>
        <v>0</v>
      </c>
      <c r="BY42" s="278">
        <f t="shared" si="53"/>
        <v>0</v>
      </c>
      <c r="BZ42" s="278">
        <f t="shared" si="53"/>
        <v>0</v>
      </c>
      <c r="CA42" s="278">
        <f t="shared" si="53"/>
        <v>0</v>
      </c>
      <c r="CB42" s="278">
        <f t="shared" si="53"/>
        <v>0</v>
      </c>
      <c r="CC42" s="278">
        <f t="shared" si="53"/>
        <v>0</v>
      </c>
      <c r="CD42" s="278">
        <f t="shared" si="53"/>
        <v>0</v>
      </c>
      <c r="CE42" s="278">
        <f t="shared" si="53"/>
        <v>0</v>
      </c>
      <c r="CF42" s="278">
        <f t="shared" si="53"/>
        <v>0</v>
      </c>
      <c r="CG42" s="278">
        <f t="shared" si="53"/>
        <v>0</v>
      </c>
      <c r="CH42" s="278">
        <f t="shared" si="53"/>
        <v>0</v>
      </c>
      <c r="CI42" s="278">
        <f t="shared" si="53"/>
        <v>0</v>
      </c>
      <c r="CJ42" s="278">
        <f t="shared" si="53"/>
        <v>0</v>
      </c>
      <c r="CK42" s="278">
        <f t="shared" si="53"/>
        <v>0</v>
      </c>
      <c r="CL42" s="278">
        <f t="shared" si="53"/>
        <v>0</v>
      </c>
      <c r="CM42" s="278">
        <f t="shared" si="53"/>
        <v>0</v>
      </c>
      <c r="CN42" s="278">
        <f t="shared" si="53"/>
        <v>0</v>
      </c>
      <c r="CO42" s="278">
        <f t="shared" si="53"/>
        <v>0</v>
      </c>
      <c r="CP42" s="278">
        <f t="shared" si="53"/>
        <v>0</v>
      </c>
      <c r="CQ42" s="278">
        <f t="shared" si="53"/>
        <v>0</v>
      </c>
      <c r="CR42" s="278">
        <f t="shared" si="53"/>
        <v>0</v>
      </c>
      <c r="CS42" s="278">
        <f t="shared" si="53"/>
        <v>0</v>
      </c>
    </row>
    <row r="43" spans="1:97" s="377" customFormat="1" x14ac:dyDescent="0.35">
      <c r="A43" s="278">
        <f>Prognoser!C89</f>
        <v>0</v>
      </c>
      <c r="B43" s="278" t="str">
        <f>'JA basår'!B31</f>
        <v>0 0</v>
      </c>
      <c r="C43" s="278">
        <f>Prognoser!D89</f>
        <v>0</v>
      </c>
      <c r="D43" s="278">
        <f>'JA basår'!AF31+'JA basår'!AF61</f>
        <v>0</v>
      </c>
      <c r="E43" s="278">
        <f t="shared" ref="E43:BP43" si="54">IFERROR(IF(E$17="beräknas ej",0,D43*IF(E$18&gt;$D$3,1,IF(E$18&lt;=$C$3,$C$2,$D$2))*IFERROR(INDEX($B$8:$E$14,MATCH($A43,$A$8:$A$14,0),MATCH(E$18,$B$6:$E$6,1)),0)),0)</f>
        <v>0</v>
      </c>
      <c r="F43" s="278">
        <f t="shared" si="54"/>
        <v>0</v>
      </c>
      <c r="G43" s="278">
        <f t="shared" si="54"/>
        <v>0</v>
      </c>
      <c r="H43" s="278">
        <f t="shared" si="54"/>
        <v>0</v>
      </c>
      <c r="I43" s="278">
        <f t="shared" si="54"/>
        <v>0</v>
      </c>
      <c r="J43" s="278">
        <f t="shared" si="54"/>
        <v>0</v>
      </c>
      <c r="K43" s="278">
        <f t="shared" si="54"/>
        <v>0</v>
      </c>
      <c r="L43" s="278">
        <f t="shared" si="54"/>
        <v>0</v>
      </c>
      <c r="M43" s="278">
        <f t="shared" si="54"/>
        <v>0</v>
      </c>
      <c r="N43" s="278">
        <f t="shared" si="54"/>
        <v>0</v>
      </c>
      <c r="O43" s="278">
        <f t="shared" si="54"/>
        <v>0</v>
      </c>
      <c r="P43" s="278">
        <f t="shared" si="54"/>
        <v>0</v>
      </c>
      <c r="Q43" s="278">
        <f t="shared" si="54"/>
        <v>0</v>
      </c>
      <c r="R43" s="278">
        <f t="shared" si="54"/>
        <v>0</v>
      </c>
      <c r="S43" s="278">
        <f t="shared" si="54"/>
        <v>0</v>
      </c>
      <c r="T43" s="278">
        <f t="shared" si="54"/>
        <v>0</v>
      </c>
      <c r="U43" s="278">
        <f t="shared" si="54"/>
        <v>0</v>
      </c>
      <c r="V43" s="278">
        <f t="shared" si="54"/>
        <v>0</v>
      </c>
      <c r="W43" s="278">
        <f t="shared" si="54"/>
        <v>0</v>
      </c>
      <c r="X43" s="278">
        <f t="shared" si="54"/>
        <v>0</v>
      </c>
      <c r="Y43" s="278">
        <f t="shared" si="54"/>
        <v>0</v>
      </c>
      <c r="Z43" s="278">
        <f t="shared" si="54"/>
        <v>0</v>
      </c>
      <c r="AA43" s="278">
        <f t="shared" si="54"/>
        <v>0</v>
      </c>
      <c r="AB43" s="278">
        <f t="shared" si="54"/>
        <v>0</v>
      </c>
      <c r="AC43" s="278">
        <f t="shared" si="54"/>
        <v>0</v>
      </c>
      <c r="AD43" s="278">
        <f t="shared" si="54"/>
        <v>0</v>
      </c>
      <c r="AE43" s="278">
        <f t="shared" si="54"/>
        <v>0</v>
      </c>
      <c r="AF43" s="278">
        <f t="shared" si="54"/>
        <v>0</v>
      </c>
      <c r="AG43" s="278">
        <f t="shared" si="54"/>
        <v>0</v>
      </c>
      <c r="AH43" s="278">
        <f t="shared" si="54"/>
        <v>0</v>
      </c>
      <c r="AI43" s="278">
        <f t="shared" si="54"/>
        <v>0</v>
      </c>
      <c r="AJ43" s="278">
        <f t="shared" si="54"/>
        <v>0</v>
      </c>
      <c r="AK43" s="278">
        <f t="shared" si="54"/>
        <v>0</v>
      </c>
      <c r="AL43" s="278">
        <f t="shared" si="54"/>
        <v>0</v>
      </c>
      <c r="AM43" s="278">
        <f t="shared" si="54"/>
        <v>0</v>
      </c>
      <c r="AN43" s="278">
        <f t="shared" si="54"/>
        <v>0</v>
      </c>
      <c r="AO43" s="278">
        <f t="shared" si="54"/>
        <v>0</v>
      </c>
      <c r="AP43" s="278">
        <f t="shared" si="54"/>
        <v>0</v>
      </c>
      <c r="AQ43" s="278">
        <f t="shared" si="54"/>
        <v>0</v>
      </c>
      <c r="AR43" s="278">
        <f t="shared" si="54"/>
        <v>0</v>
      </c>
      <c r="AS43" s="278">
        <f t="shared" si="54"/>
        <v>0</v>
      </c>
      <c r="AT43" s="278">
        <f t="shared" si="54"/>
        <v>0</v>
      </c>
      <c r="AU43" s="278">
        <f t="shared" si="54"/>
        <v>0</v>
      </c>
      <c r="AV43" s="278">
        <f t="shared" si="54"/>
        <v>0</v>
      </c>
      <c r="AW43" s="278">
        <f t="shared" si="54"/>
        <v>0</v>
      </c>
      <c r="AX43" s="278">
        <f t="shared" si="54"/>
        <v>0</v>
      </c>
      <c r="AY43" s="278">
        <f t="shared" si="54"/>
        <v>0</v>
      </c>
      <c r="AZ43" s="278">
        <f t="shared" si="54"/>
        <v>0</v>
      </c>
      <c r="BA43" s="278">
        <f t="shared" si="54"/>
        <v>0</v>
      </c>
      <c r="BB43" s="278">
        <f t="shared" si="54"/>
        <v>0</v>
      </c>
      <c r="BC43" s="278">
        <f t="shared" si="54"/>
        <v>0</v>
      </c>
      <c r="BD43" s="278">
        <f t="shared" si="54"/>
        <v>0</v>
      </c>
      <c r="BE43" s="278">
        <f t="shared" si="54"/>
        <v>0</v>
      </c>
      <c r="BF43" s="278">
        <f t="shared" si="54"/>
        <v>0</v>
      </c>
      <c r="BG43" s="278">
        <f t="shared" si="54"/>
        <v>0</v>
      </c>
      <c r="BH43" s="278">
        <f t="shared" si="54"/>
        <v>0</v>
      </c>
      <c r="BI43" s="278">
        <f t="shared" si="54"/>
        <v>0</v>
      </c>
      <c r="BJ43" s="278">
        <f t="shared" si="54"/>
        <v>0</v>
      </c>
      <c r="BK43" s="278">
        <f t="shared" si="54"/>
        <v>0</v>
      </c>
      <c r="BL43" s="278">
        <f t="shared" si="54"/>
        <v>0</v>
      </c>
      <c r="BM43" s="278">
        <f t="shared" si="54"/>
        <v>0</v>
      </c>
      <c r="BN43" s="278">
        <f t="shared" si="54"/>
        <v>0</v>
      </c>
      <c r="BO43" s="278">
        <f t="shared" si="54"/>
        <v>0</v>
      </c>
      <c r="BP43" s="278">
        <f t="shared" si="54"/>
        <v>0</v>
      </c>
      <c r="BQ43" s="278">
        <f t="shared" ref="BQ43:CS43" si="55">IFERROR(IF(BQ$17="beräknas ej",0,BP43*IF(BQ$18&gt;$D$3,1,IF(BQ$18&lt;=$C$3,$C$2,$D$2))*IFERROR(INDEX($B$8:$E$14,MATCH($A43,$A$8:$A$14,0),MATCH(BQ$18,$B$6:$E$6,1)),0)),0)</f>
        <v>0</v>
      </c>
      <c r="BR43" s="278">
        <f t="shared" si="55"/>
        <v>0</v>
      </c>
      <c r="BS43" s="278">
        <f t="shared" si="55"/>
        <v>0</v>
      </c>
      <c r="BT43" s="278">
        <f t="shared" si="55"/>
        <v>0</v>
      </c>
      <c r="BU43" s="278">
        <f t="shared" si="55"/>
        <v>0</v>
      </c>
      <c r="BV43" s="278">
        <f t="shared" si="55"/>
        <v>0</v>
      </c>
      <c r="BW43" s="278">
        <f t="shared" si="55"/>
        <v>0</v>
      </c>
      <c r="BX43" s="278">
        <f t="shared" si="55"/>
        <v>0</v>
      </c>
      <c r="BY43" s="278">
        <f t="shared" si="55"/>
        <v>0</v>
      </c>
      <c r="BZ43" s="278">
        <f t="shared" si="55"/>
        <v>0</v>
      </c>
      <c r="CA43" s="278">
        <f t="shared" si="55"/>
        <v>0</v>
      </c>
      <c r="CB43" s="278">
        <f t="shared" si="55"/>
        <v>0</v>
      </c>
      <c r="CC43" s="278">
        <f t="shared" si="55"/>
        <v>0</v>
      </c>
      <c r="CD43" s="278">
        <f t="shared" si="55"/>
        <v>0</v>
      </c>
      <c r="CE43" s="278">
        <f t="shared" si="55"/>
        <v>0</v>
      </c>
      <c r="CF43" s="278">
        <f t="shared" si="55"/>
        <v>0</v>
      </c>
      <c r="CG43" s="278">
        <f t="shared" si="55"/>
        <v>0</v>
      </c>
      <c r="CH43" s="278">
        <f t="shared" si="55"/>
        <v>0</v>
      </c>
      <c r="CI43" s="278">
        <f t="shared" si="55"/>
        <v>0</v>
      </c>
      <c r="CJ43" s="278">
        <f t="shared" si="55"/>
        <v>0</v>
      </c>
      <c r="CK43" s="278">
        <f t="shared" si="55"/>
        <v>0</v>
      </c>
      <c r="CL43" s="278">
        <f t="shared" si="55"/>
        <v>0</v>
      </c>
      <c r="CM43" s="278">
        <f t="shared" si="55"/>
        <v>0</v>
      </c>
      <c r="CN43" s="278">
        <f t="shared" si="55"/>
        <v>0</v>
      </c>
      <c r="CO43" s="278">
        <f t="shared" si="55"/>
        <v>0</v>
      </c>
      <c r="CP43" s="278">
        <f t="shared" si="55"/>
        <v>0</v>
      </c>
      <c r="CQ43" s="278">
        <f t="shared" si="55"/>
        <v>0</v>
      </c>
      <c r="CR43" s="278">
        <f t="shared" si="55"/>
        <v>0</v>
      </c>
      <c r="CS43" s="278">
        <f t="shared" si="55"/>
        <v>0</v>
      </c>
    </row>
    <row r="44" spans="1:97" s="381" customFormat="1" x14ac:dyDescent="0.35">
      <c r="A44" s="328"/>
      <c r="B44" s="328"/>
      <c r="C44" s="328"/>
      <c r="D44" s="333">
        <f>SUM(D19:D43)</f>
        <v>0</v>
      </c>
      <c r="E44" s="333">
        <f t="shared" ref="E44:BP44" si="56">SUM(E19:E43)</f>
        <v>0</v>
      </c>
      <c r="F44" s="333">
        <f t="shared" si="56"/>
        <v>0</v>
      </c>
      <c r="G44" s="333">
        <f t="shared" si="56"/>
        <v>0</v>
      </c>
      <c r="H44" s="333">
        <f t="shared" si="56"/>
        <v>0</v>
      </c>
      <c r="I44" s="333">
        <f t="shared" si="56"/>
        <v>0</v>
      </c>
      <c r="J44" s="333">
        <f t="shared" si="56"/>
        <v>0</v>
      </c>
      <c r="K44" s="333">
        <f t="shared" si="56"/>
        <v>0</v>
      </c>
      <c r="L44" s="333">
        <f t="shared" si="56"/>
        <v>0</v>
      </c>
      <c r="M44" s="333">
        <f t="shared" si="56"/>
        <v>0</v>
      </c>
      <c r="N44" s="333">
        <f t="shared" si="56"/>
        <v>0</v>
      </c>
      <c r="O44" s="333">
        <f t="shared" si="56"/>
        <v>0</v>
      </c>
      <c r="P44" s="333">
        <f t="shared" si="56"/>
        <v>0</v>
      </c>
      <c r="Q44" s="333">
        <f t="shared" si="56"/>
        <v>0</v>
      </c>
      <c r="R44" s="333">
        <f t="shared" si="56"/>
        <v>0</v>
      </c>
      <c r="S44" s="333">
        <f t="shared" si="56"/>
        <v>0</v>
      </c>
      <c r="T44" s="333">
        <f t="shared" si="56"/>
        <v>0</v>
      </c>
      <c r="U44" s="333">
        <f t="shared" si="56"/>
        <v>0</v>
      </c>
      <c r="V44" s="333">
        <f t="shared" si="56"/>
        <v>0</v>
      </c>
      <c r="W44" s="333">
        <f t="shared" si="56"/>
        <v>0</v>
      </c>
      <c r="X44" s="333">
        <f t="shared" si="56"/>
        <v>0</v>
      </c>
      <c r="Y44" s="333">
        <f t="shared" si="56"/>
        <v>0</v>
      </c>
      <c r="Z44" s="333">
        <f t="shared" si="56"/>
        <v>0</v>
      </c>
      <c r="AA44" s="333">
        <f t="shared" si="56"/>
        <v>0</v>
      </c>
      <c r="AB44" s="333">
        <f t="shared" si="56"/>
        <v>0</v>
      </c>
      <c r="AC44" s="333">
        <f t="shared" si="56"/>
        <v>0</v>
      </c>
      <c r="AD44" s="333">
        <f t="shared" si="56"/>
        <v>0</v>
      </c>
      <c r="AE44" s="333">
        <f t="shared" si="56"/>
        <v>0</v>
      </c>
      <c r="AF44" s="333">
        <f t="shared" si="56"/>
        <v>0</v>
      </c>
      <c r="AG44" s="333">
        <f t="shared" si="56"/>
        <v>0</v>
      </c>
      <c r="AH44" s="333">
        <f t="shared" si="56"/>
        <v>0</v>
      </c>
      <c r="AI44" s="333">
        <f t="shared" si="56"/>
        <v>0</v>
      </c>
      <c r="AJ44" s="333">
        <f t="shared" si="56"/>
        <v>0</v>
      </c>
      <c r="AK44" s="333">
        <f t="shared" si="56"/>
        <v>0</v>
      </c>
      <c r="AL44" s="333">
        <f t="shared" si="56"/>
        <v>0</v>
      </c>
      <c r="AM44" s="333">
        <f t="shared" si="56"/>
        <v>0</v>
      </c>
      <c r="AN44" s="333">
        <f t="shared" si="56"/>
        <v>0</v>
      </c>
      <c r="AO44" s="333">
        <f t="shared" si="56"/>
        <v>0</v>
      </c>
      <c r="AP44" s="333">
        <f t="shared" si="56"/>
        <v>0</v>
      </c>
      <c r="AQ44" s="333">
        <f t="shared" si="56"/>
        <v>0</v>
      </c>
      <c r="AR44" s="333">
        <f t="shared" si="56"/>
        <v>0</v>
      </c>
      <c r="AS44" s="333">
        <f t="shared" si="56"/>
        <v>0</v>
      </c>
      <c r="AT44" s="333">
        <f t="shared" si="56"/>
        <v>0</v>
      </c>
      <c r="AU44" s="333">
        <f t="shared" si="56"/>
        <v>0</v>
      </c>
      <c r="AV44" s="333">
        <f t="shared" si="56"/>
        <v>0</v>
      </c>
      <c r="AW44" s="333">
        <f t="shared" si="56"/>
        <v>0</v>
      </c>
      <c r="AX44" s="333">
        <f t="shared" si="56"/>
        <v>0</v>
      </c>
      <c r="AY44" s="333">
        <f t="shared" si="56"/>
        <v>0</v>
      </c>
      <c r="AZ44" s="333">
        <f t="shared" si="56"/>
        <v>0</v>
      </c>
      <c r="BA44" s="333">
        <f t="shared" si="56"/>
        <v>0</v>
      </c>
      <c r="BB44" s="333">
        <f t="shared" si="56"/>
        <v>0</v>
      </c>
      <c r="BC44" s="333">
        <f t="shared" si="56"/>
        <v>0</v>
      </c>
      <c r="BD44" s="333">
        <f t="shared" si="56"/>
        <v>0</v>
      </c>
      <c r="BE44" s="333">
        <f t="shared" si="56"/>
        <v>0</v>
      </c>
      <c r="BF44" s="333">
        <f t="shared" si="56"/>
        <v>0</v>
      </c>
      <c r="BG44" s="333">
        <f t="shared" si="56"/>
        <v>0</v>
      </c>
      <c r="BH44" s="333">
        <f t="shared" si="56"/>
        <v>0</v>
      </c>
      <c r="BI44" s="333">
        <f t="shared" si="56"/>
        <v>0</v>
      </c>
      <c r="BJ44" s="333">
        <f t="shared" si="56"/>
        <v>0</v>
      </c>
      <c r="BK44" s="333">
        <f t="shared" si="56"/>
        <v>0</v>
      </c>
      <c r="BL44" s="333">
        <f t="shared" si="56"/>
        <v>0</v>
      </c>
      <c r="BM44" s="333">
        <f t="shared" si="56"/>
        <v>0</v>
      </c>
      <c r="BN44" s="333">
        <f t="shared" si="56"/>
        <v>0</v>
      </c>
      <c r="BO44" s="333">
        <f t="shared" si="56"/>
        <v>0</v>
      </c>
      <c r="BP44" s="333">
        <f t="shared" si="56"/>
        <v>0</v>
      </c>
      <c r="BQ44" s="333">
        <f t="shared" ref="BQ44:CS44" si="57">SUM(BQ19:BQ43)</f>
        <v>0</v>
      </c>
      <c r="BR44" s="333">
        <f t="shared" si="57"/>
        <v>0</v>
      </c>
      <c r="BS44" s="333">
        <f t="shared" si="57"/>
        <v>0</v>
      </c>
      <c r="BT44" s="333">
        <f t="shared" si="57"/>
        <v>0</v>
      </c>
      <c r="BU44" s="333">
        <f t="shared" si="57"/>
        <v>0</v>
      </c>
      <c r="BV44" s="333">
        <f t="shared" si="57"/>
        <v>0</v>
      </c>
      <c r="BW44" s="333">
        <f t="shared" si="57"/>
        <v>0</v>
      </c>
      <c r="BX44" s="333">
        <f t="shared" si="57"/>
        <v>0</v>
      </c>
      <c r="BY44" s="333">
        <f t="shared" si="57"/>
        <v>0</v>
      </c>
      <c r="BZ44" s="333">
        <f t="shared" si="57"/>
        <v>0</v>
      </c>
      <c r="CA44" s="333">
        <f t="shared" si="57"/>
        <v>0</v>
      </c>
      <c r="CB44" s="333">
        <f t="shared" si="57"/>
        <v>0</v>
      </c>
      <c r="CC44" s="333">
        <f t="shared" si="57"/>
        <v>0</v>
      </c>
      <c r="CD44" s="333">
        <f t="shared" si="57"/>
        <v>0</v>
      </c>
      <c r="CE44" s="333">
        <f t="shared" si="57"/>
        <v>0</v>
      </c>
      <c r="CF44" s="333">
        <f t="shared" si="57"/>
        <v>0</v>
      </c>
      <c r="CG44" s="333">
        <f t="shared" si="57"/>
        <v>0</v>
      </c>
      <c r="CH44" s="333">
        <f t="shared" si="57"/>
        <v>0</v>
      </c>
      <c r="CI44" s="333">
        <f t="shared" si="57"/>
        <v>0</v>
      </c>
      <c r="CJ44" s="333">
        <f t="shared" si="57"/>
        <v>0</v>
      </c>
      <c r="CK44" s="333">
        <f t="shared" si="57"/>
        <v>0</v>
      </c>
      <c r="CL44" s="333">
        <f t="shared" si="57"/>
        <v>0</v>
      </c>
      <c r="CM44" s="333">
        <f t="shared" si="57"/>
        <v>0</v>
      </c>
      <c r="CN44" s="333">
        <f t="shared" si="57"/>
        <v>0</v>
      </c>
      <c r="CO44" s="333">
        <f t="shared" si="57"/>
        <v>0</v>
      </c>
      <c r="CP44" s="333">
        <f t="shared" si="57"/>
        <v>0</v>
      </c>
      <c r="CQ44" s="333">
        <f t="shared" si="57"/>
        <v>0</v>
      </c>
      <c r="CR44" s="333">
        <f t="shared" si="57"/>
        <v>0</v>
      </c>
      <c r="CS44" s="333">
        <f t="shared" si="57"/>
        <v>0</v>
      </c>
    </row>
    <row r="45" spans="1:97" s="377" customFormat="1" x14ac:dyDescent="0.35">
      <c r="A45" s="323"/>
      <c r="B45" s="323"/>
      <c r="C45" s="323"/>
      <c r="D45" s="323"/>
      <c r="E45" s="323"/>
      <c r="F45" s="323"/>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323"/>
      <c r="AZ45" s="323"/>
      <c r="BA45" s="323"/>
      <c r="BB45" s="323"/>
      <c r="BC45" s="323"/>
      <c r="BD45" s="323"/>
      <c r="BE45" s="323"/>
      <c r="BF45" s="323"/>
      <c r="BG45" s="323"/>
      <c r="BH45" s="323"/>
      <c r="BI45" s="323"/>
      <c r="BJ45" s="323"/>
      <c r="BK45" s="323"/>
      <c r="BL45" s="323"/>
      <c r="BM45" s="323"/>
      <c r="BN45" s="323"/>
      <c r="BO45" s="323"/>
      <c r="BP45" s="323"/>
      <c r="BQ45" s="323"/>
      <c r="BR45" s="323"/>
      <c r="BS45" s="323"/>
      <c r="BT45" s="323"/>
      <c r="BU45" s="323"/>
      <c r="BV45" s="323"/>
      <c r="BW45" s="323"/>
      <c r="BX45" s="323"/>
      <c r="BY45" s="323"/>
      <c r="BZ45" s="323"/>
      <c r="CA45" s="323"/>
      <c r="CB45" s="323"/>
      <c r="CC45" s="323"/>
      <c r="CD45" s="323"/>
      <c r="CE45" s="323"/>
      <c r="CF45" s="323"/>
      <c r="CG45" s="323"/>
      <c r="CH45" s="323"/>
      <c r="CI45" s="323"/>
      <c r="CJ45" s="323"/>
      <c r="CK45" s="323"/>
      <c r="CL45" s="323"/>
      <c r="CM45" s="323"/>
      <c r="CN45" s="323"/>
      <c r="CO45" s="323"/>
      <c r="CP45" s="323"/>
      <c r="CQ45" s="323"/>
      <c r="CR45" s="323"/>
      <c r="CS45" s="323"/>
    </row>
    <row r="46" spans="1:97" s="377" customFormat="1" x14ac:dyDescent="0.35">
      <c r="A46" s="323"/>
      <c r="B46" s="323"/>
      <c r="C46" s="323"/>
      <c r="D46" s="323"/>
      <c r="E46" s="323"/>
      <c r="F46" s="323"/>
      <c r="G46" s="323"/>
      <c r="H46" s="323"/>
      <c r="I46" s="323"/>
      <c r="J46" s="323"/>
      <c r="K46" s="323"/>
      <c r="L46" s="323"/>
      <c r="M46" s="323"/>
      <c r="N46" s="323"/>
      <c r="O46" s="323"/>
      <c r="P46" s="323"/>
      <c r="Q46" s="323"/>
      <c r="R46" s="323"/>
      <c r="S46" s="323"/>
      <c r="T46" s="323"/>
      <c r="U46" s="323"/>
      <c r="V46" s="323"/>
      <c r="W46" s="323"/>
      <c r="X46" s="323"/>
      <c r="Y46" s="323"/>
      <c r="Z46" s="323"/>
      <c r="AA46" s="323"/>
      <c r="AB46" s="323"/>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323"/>
      <c r="BE46" s="323"/>
      <c r="BF46" s="323"/>
      <c r="BG46" s="323"/>
      <c r="BH46" s="323"/>
      <c r="BI46" s="323"/>
      <c r="BJ46" s="323"/>
      <c r="BK46" s="323"/>
      <c r="BL46" s="323"/>
      <c r="BM46" s="323"/>
      <c r="BN46" s="323"/>
      <c r="BO46" s="323"/>
      <c r="BP46" s="323"/>
      <c r="BQ46" s="323"/>
      <c r="BR46" s="323"/>
      <c r="BS46" s="323"/>
      <c r="BT46" s="323"/>
      <c r="BU46" s="323"/>
      <c r="BV46" s="323"/>
      <c r="BW46" s="323"/>
      <c r="BX46" s="323"/>
      <c r="BY46" s="323"/>
      <c r="BZ46" s="323"/>
      <c r="CA46" s="323"/>
      <c r="CB46" s="323"/>
      <c r="CC46" s="323"/>
      <c r="CD46" s="323"/>
      <c r="CE46" s="323"/>
      <c r="CF46" s="323"/>
      <c r="CG46" s="323"/>
      <c r="CH46" s="323"/>
      <c r="CI46" s="323"/>
      <c r="CJ46" s="323"/>
      <c r="CK46" s="323"/>
      <c r="CL46" s="323"/>
      <c r="CM46" s="323"/>
      <c r="CN46" s="323"/>
      <c r="CO46" s="323"/>
      <c r="CP46" s="323"/>
      <c r="CQ46" s="323"/>
      <c r="CR46" s="323"/>
      <c r="CS46" s="323"/>
    </row>
    <row r="47" spans="1:97" s="377" customFormat="1" ht="15.5" x14ac:dyDescent="0.35">
      <c r="A47" s="332" t="s">
        <v>10</v>
      </c>
      <c r="C47" s="323"/>
      <c r="D47" s="323"/>
      <c r="E47" s="323"/>
      <c r="F47" s="323"/>
      <c r="G47" s="331" t="str">
        <f>G16</f>
        <v>Tabellen visar årliga lotskostnader för respektive fartygsklass. Kostnaderna är dels uppräknade med antagen uppräkningsfaktor avseende lotskostnaderna, dels uppräknad med godsprognosen (vilken ökar antalet anlöp per år).</v>
      </c>
      <c r="H47" s="323"/>
      <c r="I47" s="323"/>
      <c r="J47" s="323"/>
      <c r="K47" s="323"/>
      <c r="L47" s="323"/>
      <c r="M47" s="323"/>
      <c r="N47" s="323"/>
      <c r="O47" s="323"/>
      <c r="P47" s="323"/>
      <c r="Q47" s="323"/>
      <c r="R47" s="323"/>
      <c r="S47" s="323"/>
      <c r="T47" s="323"/>
      <c r="U47" s="323"/>
      <c r="V47" s="323"/>
      <c r="W47" s="323"/>
      <c r="X47" s="323"/>
      <c r="Y47" s="323"/>
      <c r="Z47" s="323"/>
      <c r="AA47" s="323"/>
      <c r="AB47" s="323"/>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323"/>
      <c r="BE47" s="323"/>
      <c r="BF47" s="323"/>
      <c r="BG47" s="323"/>
      <c r="BH47" s="323"/>
      <c r="BI47" s="323"/>
      <c r="BJ47" s="323"/>
      <c r="BK47" s="323"/>
      <c r="BL47" s="323"/>
      <c r="BM47" s="323"/>
      <c r="BN47" s="323"/>
      <c r="BO47" s="323"/>
      <c r="BP47" s="323"/>
      <c r="BQ47" s="323"/>
      <c r="BR47" s="323"/>
      <c r="BS47" s="323"/>
      <c r="BT47" s="323"/>
      <c r="BU47" s="323"/>
      <c r="BV47" s="323"/>
      <c r="BW47" s="323"/>
      <c r="BX47" s="323"/>
      <c r="BY47" s="323"/>
      <c r="BZ47" s="323"/>
      <c r="CA47" s="323"/>
      <c r="CB47" s="323"/>
      <c r="CC47" s="323"/>
      <c r="CD47" s="323"/>
      <c r="CE47" s="323"/>
      <c r="CF47" s="323"/>
      <c r="CG47" s="323"/>
      <c r="CH47" s="323"/>
      <c r="CI47" s="323"/>
      <c r="CJ47" s="323"/>
      <c r="CK47" s="323"/>
      <c r="CL47" s="323"/>
      <c r="CM47" s="323"/>
      <c r="CN47" s="323"/>
      <c r="CO47" s="323"/>
      <c r="CP47" s="323"/>
      <c r="CQ47" s="323"/>
      <c r="CR47" s="323"/>
      <c r="CS47" s="323"/>
    </row>
    <row r="48" spans="1:97" s="381" customFormat="1" x14ac:dyDescent="0.35">
      <c r="A48" s="328" t="s">
        <v>72</v>
      </c>
      <c r="B48" s="328" t="s">
        <v>51</v>
      </c>
      <c r="C48" s="328" t="s">
        <v>73</v>
      </c>
      <c r="D48" s="328">
        <f t="shared" ref="D48:BO48" si="58">D18</f>
        <v>2019</v>
      </c>
      <c r="E48" s="328">
        <f t="shared" si="58"/>
        <v>2020</v>
      </c>
      <c r="F48" s="328">
        <f t="shared" si="58"/>
        <v>2021</v>
      </c>
      <c r="G48" s="328">
        <f t="shared" si="58"/>
        <v>2022</v>
      </c>
      <c r="H48" s="328">
        <f t="shared" si="58"/>
        <v>2023</v>
      </c>
      <c r="I48" s="328">
        <f t="shared" si="58"/>
        <v>2024</v>
      </c>
      <c r="J48" s="328">
        <f t="shared" si="58"/>
        <v>2025</v>
      </c>
      <c r="K48" s="328">
        <f t="shared" si="58"/>
        <v>2026</v>
      </c>
      <c r="L48" s="328">
        <f t="shared" si="58"/>
        <v>2027</v>
      </c>
      <c r="M48" s="328">
        <f t="shared" si="58"/>
        <v>2028</v>
      </c>
      <c r="N48" s="328">
        <f t="shared" si="58"/>
        <v>2029</v>
      </c>
      <c r="O48" s="328">
        <f t="shared" si="58"/>
        <v>2030</v>
      </c>
      <c r="P48" s="328">
        <f t="shared" si="58"/>
        <v>2031</v>
      </c>
      <c r="Q48" s="328">
        <f t="shared" si="58"/>
        <v>2032</v>
      </c>
      <c r="R48" s="328">
        <f t="shared" si="58"/>
        <v>2033</v>
      </c>
      <c r="S48" s="328">
        <f t="shared" si="58"/>
        <v>2034</v>
      </c>
      <c r="T48" s="328">
        <f t="shared" si="58"/>
        <v>2035</v>
      </c>
      <c r="U48" s="328">
        <f t="shared" si="58"/>
        <v>2036</v>
      </c>
      <c r="V48" s="328">
        <f t="shared" si="58"/>
        <v>2037</v>
      </c>
      <c r="W48" s="328">
        <f t="shared" si="58"/>
        <v>2038</v>
      </c>
      <c r="X48" s="328">
        <f t="shared" si="58"/>
        <v>2039</v>
      </c>
      <c r="Y48" s="328">
        <f t="shared" si="58"/>
        <v>2040</v>
      </c>
      <c r="Z48" s="328">
        <f t="shared" si="58"/>
        <v>2041</v>
      </c>
      <c r="AA48" s="328">
        <f t="shared" si="58"/>
        <v>2042</v>
      </c>
      <c r="AB48" s="328">
        <f t="shared" si="58"/>
        <v>2043</v>
      </c>
      <c r="AC48" s="328">
        <f t="shared" si="58"/>
        <v>2044</v>
      </c>
      <c r="AD48" s="328">
        <f t="shared" si="58"/>
        <v>2045</v>
      </c>
      <c r="AE48" s="328">
        <f t="shared" si="58"/>
        <v>2046</v>
      </c>
      <c r="AF48" s="328">
        <f t="shared" si="58"/>
        <v>2047</v>
      </c>
      <c r="AG48" s="328">
        <f t="shared" si="58"/>
        <v>2048</v>
      </c>
      <c r="AH48" s="328">
        <f t="shared" si="58"/>
        <v>2049</v>
      </c>
      <c r="AI48" s="328">
        <f t="shared" si="58"/>
        <v>2050</v>
      </c>
      <c r="AJ48" s="328">
        <f t="shared" si="58"/>
        <v>2051</v>
      </c>
      <c r="AK48" s="328">
        <f t="shared" si="58"/>
        <v>2052</v>
      </c>
      <c r="AL48" s="328">
        <f t="shared" si="58"/>
        <v>2053</v>
      </c>
      <c r="AM48" s="328">
        <f t="shared" si="58"/>
        <v>2054</v>
      </c>
      <c r="AN48" s="328">
        <f t="shared" si="58"/>
        <v>2055</v>
      </c>
      <c r="AO48" s="328">
        <f t="shared" si="58"/>
        <v>2056</v>
      </c>
      <c r="AP48" s="328">
        <f t="shared" si="58"/>
        <v>2057</v>
      </c>
      <c r="AQ48" s="328">
        <f t="shared" si="58"/>
        <v>2058</v>
      </c>
      <c r="AR48" s="328">
        <f t="shared" si="58"/>
        <v>2059</v>
      </c>
      <c r="AS48" s="328">
        <f t="shared" si="58"/>
        <v>2060</v>
      </c>
      <c r="AT48" s="328">
        <f t="shared" si="58"/>
        <v>2061</v>
      </c>
      <c r="AU48" s="328">
        <f t="shared" si="58"/>
        <v>2062</v>
      </c>
      <c r="AV48" s="328">
        <f t="shared" si="58"/>
        <v>2063</v>
      </c>
      <c r="AW48" s="328">
        <f t="shared" si="58"/>
        <v>2064</v>
      </c>
      <c r="AX48" s="328">
        <f t="shared" si="58"/>
        <v>2065</v>
      </c>
      <c r="AY48" s="328">
        <f t="shared" si="58"/>
        <v>2066</v>
      </c>
      <c r="AZ48" s="328">
        <f t="shared" si="58"/>
        <v>2067</v>
      </c>
      <c r="BA48" s="328">
        <f t="shared" si="58"/>
        <v>2068</v>
      </c>
      <c r="BB48" s="328">
        <f t="shared" si="58"/>
        <v>2069</v>
      </c>
      <c r="BC48" s="328">
        <f t="shared" si="58"/>
        <v>2070</v>
      </c>
      <c r="BD48" s="328">
        <f t="shared" si="58"/>
        <v>2071</v>
      </c>
      <c r="BE48" s="328">
        <f t="shared" si="58"/>
        <v>2072</v>
      </c>
      <c r="BF48" s="328">
        <f t="shared" si="58"/>
        <v>2073</v>
      </c>
      <c r="BG48" s="328">
        <f t="shared" si="58"/>
        <v>2074</v>
      </c>
      <c r="BH48" s="328">
        <f t="shared" si="58"/>
        <v>2075</v>
      </c>
      <c r="BI48" s="328">
        <f t="shared" si="58"/>
        <v>2076</v>
      </c>
      <c r="BJ48" s="328">
        <f t="shared" si="58"/>
        <v>2077</v>
      </c>
      <c r="BK48" s="328">
        <f t="shared" si="58"/>
        <v>2078</v>
      </c>
      <c r="BL48" s="328">
        <f t="shared" si="58"/>
        <v>2079</v>
      </c>
      <c r="BM48" s="328">
        <f t="shared" si="58"/>
        <v>2080</v>
      </c>
      <c r="BN48" s="328">
        <f t="shared" si="58"/>
        <v>2081</v>
      </c>
      <c r="BO48" s="328">
        <f t="shared" si="58"/>
        <v>2082</v>
      </c>
      <c r="BP48" s="328">
        <f t="shared" ref="BP48:CO48" si="59">BP18</f>
        <v>2083</v>
      </c>
      <c r="BQ48" s="328">
        <f t="shared" si="59"/>
        <v>2084</v>
      </c>
      <c r="BR48" s="328">
        <f t="shared" si="59"/>
        <v>2085</v>
      </c>
      <c r="BS48" s="328">
        <f t="shared" si="59"/>
        <v>2086</v>
      </c>
      <c r="BT48" s="328">
        <f t="shared" si="59"/>
        <v>2087</v>
      </c>
      <c r="BU48" s="328">
        <f t="shared" si="59"/>
        <v>2088</v>
      </c>
      <c r="BV48" s="328">
        <f t="shared" si="59"/>
        <v>2089</v>
      </c>
      <c r="BW48" s="328">
        <f t="shared" si="59"/>
        <v>2090</v>
      </c>
      <c r="BX48" s="328">
        <f t="shared" si="59"/>
        <v>2091</v>
      </c>
      <c r="BY48" s="328">
        <f t="shared" si="59"/>
        <v>2092</v>
      </c>
      <c r="BZ48" s="328">
        <f t="shared" si="59"/>
        <v>2093</v>
      </c>
      <c r="CA48" s="328">
        <f t="shared" si="59"/>
        <v>2094</v>
      </c>
      <c r="CB48" s="328">
        <f t="shared" si="59"/>
        <v>2095</v>
      </c>
      <c r="CC48" s="328">
        <f t="shared" si="59"/>
        <v>2096</v>
      </c>
      <c r="CD48" s="328">
        <f t="shared" si="59"/>
        <v>2097</v>
      </c>
      <c r="CE48" s="328">
        <f t="shared" si="59"/>
        <v>2098</v>
      </c>
      <c r="CF48" s="328">
        <f t="shared" si="59"/>
        <v>2099</v>
      </c>
      <c r="CG48" s="328">
        <f t="shared" si="59"/>
        <v>2100</v>
      </c>
      <c r="CH48" s="328">
        <f t="shared" si="59"/>
        <v>2101</v>
      </c>
      <c r="CI48" s="328">
        <f t="shared" si="59"/>
        <v>2102</v>
      </c>
      <c r="CJ48" s="328">
        <f t="shared" si="59"/>
        <v>2103</v>
      </c>
      <c r="CK48" s="328">
        <f t="shared" si="59"/>
        <v>2104</v>
      </c>
      <c r="CL48" s="328">
        <f t="shared" si="59"/>
        <v>2105</v>
      </c>
      <c r="CM48" s="328">
        <f t="shared" si="59"/>
        <v>2106</v>
      </c>
      <c r="CN48" s="328">
        <f t="shared" si="59"/>
        <v>2107</v>
      </c>
      <c r="CO48" s="328">
        <f t="shared" si="59"/>
        <v>2108</v>
      </c>
      <c r="CP48" s="328">
        <f t="shared" ref="CP48:CS48" si="60">CP18</f>
        <v>2109</v>
      </c>
      <c r="CQ48" s="328">
        <f t="shared" si="60"/>
        <v>2110</v>
      </c>
      <c r="CR48" s="328">
        <f t="shared" si="60"/>
        <v>2111</v>
      </c>
      <c r="CS48" s="328">
        <f t="shared" si="60"/>
        <v>2112</v>
      </c>
    </row>
    <row r="49" spans="1:97" s="377" customFormat="1" x14ac:dyDescent="0.35">
      <c r="A49" s="278">
        <f>Prognoser!C94</f>
        <v>0</v>
      </c>
      <c r="B49" s="278" t="str">
        <f>'UA basår'!B7</f>
        <v>0 0</v>
      </c>
      <c r="C49" s="278">
        <f>Prognoser!D94</f>
        <v>0</v>
      </c>
      <c r="D49" s="278">
        <f>'UA basår'!AF7+'UA basår'!AF37</f>
        <v>0</v>
      </c>
      <c r="E49" s="278">
        <f>IFERROR(IF(E$17="beräknas ej",0,D49*IF(E$48&gt;$D$3,1,IF(E$48&lt;=$C$3,$C$2,$D$2))*IFERROR(INDEX($B$8:$E$14,MATCH($A49,$A$8:$A$14,0),MATCH(E$48,$B$6:$E$6,1)),0)),0)</f>
        <v>0</v>
      </c>
      <c r="F49" s="278">
        <f t="shared" ref="F49:BQ49" si="61">IFERROR(IF(F$17="beräknas ej",0,E49*IF(F$48&gt;$D$3,1,IF(F$48&lt;=$C$3,$C$2,$D$2))*IFERROR(INDEX($B$8:$E$14,MATCH($A49,$A$8:$A$14,0),MATCH(F$48,$B$6:$E$6,1)),0)),0)</f>
        <v>0</v>
      </c>
      <c r="G49" s="278">
        <f t="shared" si="61"/>
        <v>0</v>
      </c>
      <c r="H49" s="278">
        <f t="shared" si="61"/>
        <v>0</v>
      </c>
      <c r="I49" s="278">
        <f t="shared" si="61"/>
        <v>0</v>
      </c>
      <c r="J49" s="278">
        <f t="shared" si="61"/>
        <v>0</v>
      </c>
      <c r="K49" s="278">
        <f t="shared" si="61"/>
        <v>0</v>
      </c>
      <c r="L49" s="278">
        <f t="shared" si="61"/>
        <v>0</v>
      </c>
      <c r="M49" s="278">
        <f t="shared" si="61"/>
        <v>0</v>
      </c>
      <c r="N49" s="278">
        <f t="shared" si="61"/>
        <v>0</v>
      </c>
      <c r="O49" s="278">
        <f t="shared" si="61"/>
        <v>0</v>
      </c>
      <c r="P49" s="278">
        <f t="shared" si="61"/>
        <v>0</v>
      </c>
      <c r="Q49" s="278">
        <f t="shared" si="61"/>
        <v>0</v>
      </c>
      <c r="R49" s="278">
        <f t="shared" si="61"/>
        <v>0</v>
      </c>
      <c r="S49" s="278">
        <f t="shared" si="61"/>
        <v>0</v>
      </c>
      <c r="T49" s="278">
        <f t="shared" si="61"/>
        <v>0</v>
      </c>
      <c r="U49" s="278">
        <f t="shared" si="61"/>
        <v>0</v>
      </c>
      <c r="V49" s="278">
        <f t="shared" si="61"/>
        <v>0</v>
      </c>
      <c r="W49" s="278">
        <f t="shared" si="61"/>
        <v>0</v>
      </c>
      <c r="X49" s="278">
        <f t="shared" si="61"/>
        <v>0</v>
      </c>
      <c r="Y49" s="278">
        <f t="shared" si="61"/>
        <v>0</v>
      </c>
      <c r="Z49" s="278">
        <f t="shared" si="61"/>
        <v>0</v>
      </c>
      <c r="AA49" s="278">
        <f t="shared" si="61"/>
        <v>0</v>
      </c>
      <c r="AB49" s="278">
        <f t="shared" si="61"/>
        <v>0</v>
      </c>
      <c r="AC49" s="278">
        <f t="shared" si="61"/>
        <v>0</v>
      </c>
      <c r="AD49" s="278">
        <f t="shared" si="61"/>
        <v>0</v>
      </c>
      <c r="AE49" s="278">
        <f t="shared" si="61"/>
        <v>0</v>
      </c>
      <c r="AF49" s="278">
        <f t="shared" si="61"/>
        <v>0</v>
      </c>
      <c r="AG49" s="278">
        <f t="shared" si="61"/>
        <v>0</v>
      </c>
      <c r="AH49" s="278">
        <f t="shared" si="61"/>
        <v>0</v>
      </c>
      <c r="AI49" s="278">
        <f t="shared" si="61"/>
        <v>0</v>
      </c>
      <c r="AJ49" s="278">
        <f t="shared" si="61"/>
        <v>0</v>
      </c>
      <c r="AK49" s="278">
        <f t="shared" si="61"/>
        <v>0</v>
      </c>
      <c r="AL49" s="278">
        <f t="shared" si="61"/>
        <v>0</v>
      </c>
      <c r="AM49" s="278">
        <f t="shared" si="61"/>
        <v>0</v>
      </c>
      <c r="AN49" s="278">
        <f t="shared" si="61"/>
        <v>0</v>
      </c>
      <c r="AO49" s="278">
        <f t="shared" si="61"/>
        <v>0</v>
      </c>
      <c r="AP49" s="278">
        <f t="shared" si="61"/>
        <v>0</v>
      </c>
      <c r="AQ49" s="278">
        <f t="shared" si="61"/>
        <v>0</v>
      </c>
      <c r="AR49" s="278">
        <f t="shared" si="61"/>
        <v>0</v>
      </c>
      <c r="AS49" s="278">
        <f t="shared" si="61"/>
        <v>0</v>
      </c>
      <c r="AT49" s="278">
        <f t="shared" si="61"/>
        <v>0</v>
      </c>
      <c r="AU49" s="278">
        <f t="shared" si="61"/>
        <v>0</v>
      </c>
      <c r="AV49" s="278">
        <f t="shared" si="61"/>
        <v>0</v>
      </c>
      <c r="AW49" s="278">
        <f t="shared" si="61"/>
        <v>0</v>
      </c>
      <c r="AX49" s="278">
        <f t="shared" si="61"/>
        <v>0</v>
      </c>
      <c r="AY49" s="278">
        <f t="shared" si="61"/>
        <v>0</v>
      </c>
      <c r="AZ49" s="278">
        <f t="shared" si="61"/>
        <v>0</v>
      </c>
      <c r="BA49" s="278">
        <f t="shared" si="61"/>
        <v>0</v>
      </c>
      <c r="BB49" s="278">
        <f t="shared" si="61"/>
        <v>0</v>
      </c>
      <c r="BC49" s="278">
        <f t="shared" si="61"/>
        <v>0</v>
      </c>
      <c r="BD49" s="278">
        <f t="shared" si="61"/>
        <v>0</v>
      </c>
      <c r="BE49" s="278">
        <f t="shared" si="61"/>
        <v>0</v>
      </c>
      <c r="BF49" s="278">
        <f t="shared" si="61"/>
        <v>0</v>
      </c>
      <c r="BG49" s="278">
        <f t="shared" si="61"/>
        <v>0</v>
      </c>
      <c r="BH49" s="278">
        <f t="shared" si="61"/>
        <v>0</v>
      </c>
      <c r="BI49" s="278">
        <f t="shared" si="61"/>
        <v>0</v>
      </c>
      <c r="BJ49" s="278">
        <f t="shared" si="61"/>
        <v>0</v>
      </c>
      <c r="BK49" s="278">
        <f t="shared" si="61"/>
        <v>0</v>
      </c>
      <c r="BL49" s="278">
        <f t="shared" si="61"/>
        <v>0</v>
      </c>
      <c r="BM49" s="278">
        <f t="shared" si="61"/>
        <v>0</v>
      </c>
      <c r="BN49" s="278">
        <f t="shared" si="61"/>
        <v>0</v>
      </c>
      <c r="BO49" s="278">
        <f t="shared" si="61"/>
        <v>0</v>
      </c>
      <c r="BP49" s="278">
        <f t="shared" si="61"/>
        <v>0</v>
      </c>
      <c r="BQ49" s="278">
        <f t="shared" si="61"/>
        <v>0</v>
      </c>
      <c r="BR49" s="278">
        <f t="shared" ref="BR49:CS49" si="62">IFERROR(IF(BR$17="beräknas ej",0,BQ49*IF(BR$48&gt;$D$3,1,IF(BR$48&lt;=$C$3,$C$2,$D$2))*IFERROR(INDEX($B$8:$E$14,MATCH($A49,$A$8:$A$14,0),MATCH(BR$48,$B$6:$E$6,1)),0)),0)</f>
        <v>0</v>
      </c>
      <c r="BS49" s="278">
        <f t="shared" si="62"/>
        <v>0</v>
      </c>
      <c r="BT49" s="278">
        <f t="shared" si="62"/>
        <v>0</v>
      </c>
      <c r="BU49" s="278">
        <f t="shared" si="62"/>
        <v>0</v>
      </c>
      <c r="BV49" s="278">
        <f t="shared" si="62"/>
        <v>0</v>
      </c>
      <c r="BW49" s="278">
        <f t="shared" si="62"/>
        <v>0</v>
      </c>
      <c r="BX49" s="278">
        <f t="shared" si="62"/>
        <v>0</v>
      </c>
      <c r="BY49" s="278">
        <f t="shared" si="62"/>
        <v>0</v>
      </c>
      <c r="BZ49" s="278">
        <f t="shared" si="62"/>
        <v>0</v>
      </c>
      <c r="CA49" s="278">
        <f t="shared" si="62"/>
        <v>0</v>
      </c>
      <c r="CB49" s="278">
        <f t="shared" si="62"/>
        <v>0</v>
      </c>
      <c r="CC49" s="278">
        <f t="shared" si="62"/>
        <v>0</v>
      </c>
      <c r="CD49" s="278">
        <f t="shared" si="62"/>
        <v>0</v>
      </c>
      <c r="CE49" s="278">
        <f t="shared" si="62"/>
        <v>0</v>
      </c>
      <c r="CF49" s="278">
        <f t="shared" si="62"/>
        <v>0</v>
      </c>
      <c r="CG49" s="278">
        <f t="shared" si="62"/>
        <v>0</v>
      </c>
      <c r="CH49" s="278">
        <f t="shared" si="62"/>
        <v>0</v>
      </c>
      <c r="CI49" s="278">
        <f t="shared" si="62"/>
        <v>0</v>
      </c>
      <c r="CJ49" s="278">
        <f t="shared" si="62"/>
        <v>0</v>
      </c>
      <c r="CK49" s="278">
        <f t="shared" si="62"/>
        <v>0</v>
      </c>
      <c r="CL49" s="278">
        <f t="shared" si="62"/>
        <v>0</v>
      </c>
      <c r="CM49" s="278">
        <f t="shared" si="62"/>
        <v>0</v>
      </c>
      <c r="CN49" s="278">
        <f t="shared" si="62"/>
        <v>0</v>
      </c>
      <c r="CO49" s="278">
        <f t="shared" si="62"/>
        <v>0</v>
      </c>
      <c r="CP49" s="278">
        <f t="shared" si="62"/>
        <v>0</v>
      </c>
      <c r="CQ49" s="278">
        <f t="shared" si="62"/>
        <v>0</v>
      </c>
      <c r="CR49" s="278">
        <f t="shared" si="62"/>
        <v>0</v>
      </c>
      <c r="CS49" s="278">
        <f t="shared" si="62"/>
        <v>0</v>
      </c>
    </row>
    <row r="50" spans="1:97" s="377" customFormat="1" x14ac:dyDescent="0.35">
      <c r="A50" s="278">
        <f>Prognoser!C95</f>
        <v>0</v>
      </c>
      <c r="B50" s="278" t="str">
        <f>'UA basår'!B8</f>
        <v>0 0</v>
      </c>
      <c r="C50" s="278">
        <f>Prognoser!D95</f>
        <v>0</v>
      </c>
      <c r="D50" s="278">
        <f>'UA basår'!AF8+'UA basår'!AF38</f>
        <v>0</v>
      </c>
      <c r="E50" s="278">
        <f t="shared" ref="E50:BP50" si="63">IFERROR(IF(E$17="beräknas ej",0,D50*IF(E$48&gt;$D$3,1,IF(E$48&lt;=$C$3,$C$2,$D$2))*IFERROR(INDEX($B$8:$E$14,MATCH($A50,$A$8:$A$14,0),MATCH(E$48,$B$6:$E$6,1)),0)),0)</f>
        <v>0</v>
      </c>
      <c r="F50" s="278">
        <f t="shared" si="63"/>
        <v>0</v>
      </c>
      <c r="G50" s="278">
        <f t="shared" si="63"/>
        <v>0</v>
      </c>
      <c r="H50" s="278">
        <f t="shared" si="63"/>
        <v>0</v>
      </c>
      <c r="I50" s="278">
        <f t="shared" si="63"/>
        <v>0</v>
      </c>
      <c r="J50" s="278">
        <f t="shared" si="63"/>
        <v>0</v>
      </c>
      <c r="K50" s="278">
        <f t="shared" si="63"/>
        <v>0</v>
      </c>
      <c r="L50" s="278">
        <f t="shared" si="63"/>
        <v>0</v>
      </c>
      <c r="M50" s="278">
        <f t="shared" si="63"/>
        <v>0</v>
      </c>
      <c r="N50" s="278">
        <f t="shared" si="63"/>
        <v>0</v>
      </c>
      <c r="O50" s="278">
        <f t="shared" si="63"/>
        <v>0</v>
      </c>
      <c r="P50" s="278">
        <f t="shared" si="63"/>
        <v>0</v>
      </c>
      <c r="Q50" s="278">
        <f t="shared" si="63"/>
        <v>0</v>
      </c>
      <c r="R50" s="278">
        <f t="shared" si="63"/>
        <v>0</v>
      </c>
      <c r="S50" s="278">
        <f t="shared" si="63"/>
        <v>0</v>
      </c>
      <c r="T50" s="278">
        <f t="shared" si="63"/>
        <v>0</v>
      </c>
      <c r="U50" s="278">
        <f t="shared" si="63"/>
        <v>0</v>
      </c>
      <c r="V50" s="278">
        <f t="shared" si="63"/>
        <v>0</v>
      </c>
      <c r="W50" s="278">
        <f t="shared" si="63"/>
        <v>0</v>
      </c>
      <c r="X50" s="278">
        <f t="shared" si="63"/>
        <v>0</v>
      </c>
      <c r="Y50" s="278">
        <f t="shared" si="63"/>
        <v>0</v>
      </c>
      <c r="Z50" s="278">
        <f t="shared" si="63"/>
        <v>0</v>
      </c>
      <c r="AA50" s="278">
        <f t="shared" si="63"/>
        <v>0</v>
      </c>
      <c r="AB50" s="278">
        <f t="shared" si="63"/>
        <v>0</v>
      </c>
      <c r="AC50" s="278">
        <f t="shared" si="63"/>
        <v>0</v>
      </c>
      <c r="AD50" s="278">
        <f t="shared" si="63"/>
        <v>0</v>
      </c>
      <c r="AE50" s="278">
        <f t="shared" si="63"/>
        <v>0</v>
      </c>
      <c r="AF50" s="278">
        <f t="shared" si="63"/>
        <v>0</v>
      </c>
      <c r="AG50" s="278">
        <f t="shared" si="63"/>
        <v>0</v>
      </c>
      <c r="AH50" s="278">
        <f t="shared" si="63"/>
        <v>0</v>
      </c>
      <c r="AI50" s="278">
        <f t="shared" si="63"/>
        <v>0</v>
      </c>
      <c r="AJ50" s="278">
        <f t="shared" si="63"/>
        <v>0</v>
      </c>
      <c r="AK50" s="278">
        <f t="shared" si="63"/>
        <v>0</v>
      </c>
      <c r="AL50" s="278">
        <f t="shared" si="63"/>
        <v>0</v>
      </c>
      <c r="AM50" s="278">
        <f t="shared" si="63"/>
        <v>0</v>
      </c>
      <c r="AN50" s="278">
        <f t="shared" si="63"/>
        <v>0</v>
      </c>
      <c r="AO50" s="278">
        <f t="shared" si="63"/>
        <v>0</v>
      </c>
      <c r="AP50" s="278">
        <f t="shared" si="63"/>
        <v>0</v>
      </c>
      <c r="AQ50" s="278">
        <f t="shared" si="63"/>
        <v>0</v>
      </c>
      <c r="AR50" s="278">
        <f t="shared" si="63"/>
        <v>0</v>
      </c>
      <c r="AS50" s="278">
        <f t="shared" si="63"/>
        <v>0</v>
      </c>
      <c r="AT50" s="278">
        <f t="shared" si="63"/>
        <v>0</v>
      </c>
      <c r="AU50" s="278">
        <f t="shared" si="63"/>
        <v>0</v>
      </c>
      <c r="AV50" s="278">
        <f t="shared" si="63"/>
        <v>0</v>
      </c>
      <c r="AW50" s="278">
        <f t="shared" si="63"/>
        <v>0</v>
      </c>
      <c r="AX50" s="278">
        <f t="shared" si="63"/>
        <v>0</v>
      </c>
      <c r="AY50" s="278">
        <f t="shared" si="63"/>
        <v>0</v>
      </c>
      <c r="AZ50" s="278">
        <f t="shared" si="63"/>
        <v>0</v>
      </c>
      <c r="BA50" s="278">
        <f t="shared" si="63"/>
        <v>0</v>
      </c>
      <c r="BB50" s="278">
        <f t="shared" si="63"/>
        <v>0</v>
      </c>
      <c r="BC50" s="278">
        <f t="shared" si="63"/>
        <v>0</v>
      </c>
      <c r="BD50" s="278">
        <f t="shared" si="63"/>
        <v>0</v>
      </c>
      <c r="BE50" s="278">
        <f t="shared" si="63"/>
        <v>0</v>
      </c>
      <c r="BF50" s="278">
        <f t="shared" si="63"/>
        <v>0</v>
      </c>
      <c r="BG50" s="278">
        <f t="shared" si="63"/>
        <v>0</v>
      </c>
      <c r="BH50" s="278">
        <f t="shared" si="63"/>
        <v>0</v>
      </c>
      <c r="BI50" s="278">
        <f t="shared" si="63"/>
        <v>0</v>
      </c>
      <c r="BJ50" s="278">
        <f t="shared" si="63"/>
        <v>0</v>
      </c>
      <c r="BK50" s="278">
        <f t="shared" si="63"/>
        <v>0</v>
      </c>
      <c r="BL50" s="278">
        <f t="shared" si="63"/>
        <v>0</v>
      </c>
      <c r="BM50" s="278">
        <f t="shared" si="63"/>
        <v>0</v>
      </c>
      <c r="BN50" s="278">
        <f t="shared" si="63"/>
        <v>0</v>
      </c>
      <c r="BO50" s="278">
        <f t="shared" si="63"/>
        <v>0</v>
      </c>
      <c r="BP50" s="278">
        <f t="shared" si="63"/>
        <v>0</v>
      </c>
      <c r="BQ50" s="278">
        <f t="shared" ref="BQ50:CS50" si="64">IFERROR(IF(BQ$17="beräknas ej",0,BP50*IF(BQ$48&gt;$D$3,1,IF(BQ$48&lt;=$C$3,$C$2,$D$2))*IFERROR(INDEX($B$8:$E$14,MATCH($A50,$A$8:$A$14,0),MATCH(BQ$48,$B$6:$E$6,1)),0)),0)</f>
        <v>0</v>
      </c>
      <c r="BR50" s="278">
        <f t="shared" si="64"/>
        <v>0</v>
      </c>
      <c r="BS50" s="278">
        <f t="shared" si="64"/>
        <v>0</v>
      </c>
      <c r="BT50" s="278">
        <f t="shared" si="64"/>
        <v>0</v>
      </c>
      <c r="BU50" s="278">
        <f t="shared" si="64"/>
        <v>0</v>
      </c>
      <c r="BV50" s="278">
        <f t="shared" si="64"/>
        <v>0</v>
      </c>
      <c r="BW50" s="278">
        <f t="shared" si="64"/>
        <v>0</v>
      </c>
      <c r="BX50" s="278">
        <f t="shared" si="64"/>
        <v>0</v>
      </c>
      <c r="BY50" s="278">
        <f t="shared" si="64"/>
        <v>0</v>
      </c>
      <c r="BZ50" s="278">
        <f t="shared" si="64"/>
        <v>0</v>
      </c>
      <c r="CA50" s="278">
        <f t="shared" si="64"/>
        <v>0</v>
      </c>
      <c r="CB50" s="278">
        <f t="shared" si="64"/>
        <v>0</v>
      </c>
      <c r="CC50" s="278">
        <f t="shared" si="64"/>
        <v>0</v>
      </c>
      <c r="CD50" s="278">
        <f t="shared" si="64"/>
        <v>0</v>
      </c>
      <c r="CE50" s="278">
        <f t="shared" si="64"/>
        <v>0</v>
      </c>
      <c r="CF50" s="278">
        <f t="shared" si="64"/>
        <v>0</v>
      </c>
      <c r="CG50" s="278">
        <f t="shared" si="64"/>
        <v>0</v>
      </c>
      <c r="CH50" s="278">
        <f t="shared" si="64"/>
        <v>0</v>
      </c>
      <c r="CI50" s="278">
        <f t="shared" si="64"/>
        <v>0</v>
      </c>
      <c r="CJ50" s="278">
        <f t="shared" si="64"/>
        <v>0</v>
      </c>
      <c r="CK50" s="278">
        <f t="shared" si="64"/>
        <v>0</v>
      </c>
      <c r="CL50" s="278">
        <f t="shared" si="64"/>
        <v>0</v>
      </c>
      <c r="CM50" s="278">
        <f t="shared" si="64"/>
        <v>0</v>
      </c>
      <c r="CN50" s="278">
        <f t="shared" si="64"/>
        <v>0</v>
      </c>
      <c r="CO50" s="278">
        <f t="shared" si="64"/>
        <v>0</v>
      </c>
      <c r="CP50" s="278">
        <f t="shared" si="64"/>
        <v>0</v>
      </c>
      <c r="CQ50" s="278">
        <f t="shared" si="64"/>
        <v>0</v>
      </c>
      <c r="CR50" s="278">
        <f t="shared" si="64"/>
        <v>0</v>
      </c>
      <c r="CS50" s="278">
        <f t="shared" si="64"/>
        <v>0</v>
      </c>
    </row>
    <row r="51" spans="1:97" s="377" customFormat="1" x14ac:dyDescent="0.35">
      <c r="A51" s="278">
        <f>Prognoser!C96</f>
        <v>0</v>
      </c>
      <c r="B51" s="278" t="str">
        <f>'UA basår'!B9</f>
        <v>0 0</v>
      </c>
      <c r="C51" s="278">
        <f>Prognoser!D96</f>
        <v>0</v>
      </c>
      <c r="D51" s="278">
        <f>'UA basår'!AF9+'UA basår'!AF39</f>
        <v>0</v>
      </c>
      <c r="E51" s="278">
        <f t="shared" ref="E51:BP51" si="65">IFERROR(IF(E$17="beräknas ej",0,D51*IF(E$48&gt;$D$3,1,IF(E$48&lt;=$C$3,$C$2,$D$2))*IFERROR(INDEX($B$8:$E$14,MATCH($A51,$A$8:$A$14,0),MATCH(E$48,$B$6:$E$6,1)),0)),0)</f>
        <v>0</v>
      </c>
      <c r="F51" s="278">
        <f t="shared" si="65"/>
        <v>0</v>
      </c>
      <c r="G51" s="278">
        <f t="shared" si="65"/>
        <v>0</v>
      </c>
      <c r="H51" s="278">
        <f t="shared" si="65"/>
        <v>0</v>
      </c>
      <c r="I51" s="278">
        <f t="shared" si="65"/>
        <v>0</v>
      </c>
      <c r="J51" s="278">
        <f t="shared" si="65"/>
        <v>0</v>
      </c>
      <c r="K51" s="278">
        <f t="shared" si="65"/>
        <v>0</v>
      </c>
      <c r="L51" s="278">
        <f t="shared" si="65"/>
        <v>0</v>
      </c>
      <c r="M51" s="278">
        <f t="shared" si="65"/>
        <v>0</v>
      </c>
      <c r="N51" s="278">
        <f t="shared" si="65"/>
        <v>0</v>
      </c>
      <c r="O51" s="278">
        <f t="shared" si="65"/>
        <v>0</v>
      </c>
      <c r="P51" s="278">
        <f t="shared" si="65"/>
        <v>0</v>
      </c>
      <c r="Q51" s="278">
        <f t="shared" si="65"/>
        <v>0</v>
      </c>
      <c r="R51" s="278">
        <f t="shared" si="65"/>
        <v>0</v>
      </c>
      <c r="S51" s="278">
        <f t="shared" si="65"/>
        <v>0</v>
      </c>
      <c r="T51" s="278">
        <f t="shared" si="65"/>
        <v>0</v>
      </c>
      <c r="U51" s="278">
        <f t="shared" si="65"/>
        <v>0</v>
      </c>
      <c r="V51" s="278">
        <f t="shared" si="65"/>
        <v>0</v>
      </c>
      <c r="W51" s="278">
        <f t="shared" si="65"/>
        <v>0</v>
      </c>
      <c r="X51" s="278">
        <f t="shared" si="65"/>
        <v>0</v>
      </c>
      <c r="Y51" s="278">
        <f t="shared" si="65"/>
        <v>0</v>
      </c>
      <c r="Z51" s="278">
        <f t="shared" si="65"/>
        <v>0</v>
      </c>
      <c r="AA51" s="278">
        <f t="shared" si="65"/>
        <v>0</v>
      </c>
      <c r="AB51" s="278">
        <f t="shared" si="65"/>
        <v>0</v>
      </c>
      <c r="AC51" s="278">
        <f t="shared" si="65"/>
        <v>0</v>
      </c>
      <c r="AD51" s="278">
        <f t="shared" si="65"/>
        <v>0</v>
      </c>
      <c r="AE51" s="278">
        <f t="shared" si="65"/>
        <v>0</v>
      </c>
      <c r="AF51" s="278">
        <f t="shared" si="65"/>
        <v>0</v>
      </c>
      <c r="AG51" s="278">
        <f t="shared" si="65"/>
        <v>0</v>
      </c>
      <c r="AH51" s="278">
        <f t="shared" si="65"/>
        <v>0</v>
      </c>
      <c r="AI51" s="278">
        <f t="shared" si="65"/>
        <v>0</v>
      </c>
      <c r="AJ51" s="278">
        <f t="shared" si="65"/>
        <v>0</v>
      </c>
      <c r="AK51" s="278">
        <f t="shared" si="65"/>
        <v>0</v>
      </c>
      <c r="AL51" s="278">
        <f t="shared" si="65"/>
        <v>0</v>
      </c>
      <c r="AM51" s="278">
        <f t="shared" si="65"/>
        <v>0</v>
      </c>
      <c r="AN51" s="278">
        <f t="shared" si="65"/>
        <v>0</v>
      </c>
      <c r="AO51" s="278">
        <f t="shared" si="65"/>
        <v>0</v>
      </c>
      <c r="AP51" s="278">
        <f t="shared" si="65"/>
        <v>0</v>
      </c>
      <c r="AQ51" s="278">
        <f t="shared" si="65"/>
        <v>0</v>
      </c>
      <c r="AR51" s="278">
        <f t="shared" si="65"/>
        <v>0</v>
      </c>
      <c r="AS51" s="278">
        <f t="shared" si="65"/>
        <v>0</v>
      </c>
      <c r="AT51" s="278">
        <f t="shared" si="65"/>
        <v>0</v>
      </c>
      <c r="AU51" s="278">
        <f t="shared" si="65"/>
        <v>0</v>
      </c>
      <c r="AV51" s="278">
        <f t="shared" si="65"/>
        <v>0</v>
      </c>
      <c r="AW51" s="278">
        <f t="shared" si="65"/>
        <v>0</v>
      </c>
      <c r="AX51" s="278">
        <f t="shared" si="65"/>
        <v>0</v>
      </c>
      <c r="AY51" s="278">
        <f t="shared" si="65"/>
        <v>0</v>
      </c>
      <c r="AZ51" s="278">
        <f t="shared" si="65"/>
        <v>0</v>
      </c>
      <c r="BA51" s="278">
        <f t="shared" si="65"/>
        <v>0</v>
      </c>
      <c r="BB51" s="278">
        <f t="shared" si="65"/>
        <v>0</v>
      </c>
      <c r="BC51" s="278">
        <f t="shared" si="65"/>
        <v>0</v>
      </c>
      <c r="BD51" s="278">
        <f t="shared" si="65"/>
        <v>0</v>
      </c>
      <c r="BE51" s="278">
        <f t="shared" si="65"/>
        <v>0</v>
      </c>
      <c r="BF51" s="278">
        <f t="shared" si="65"/>
        <v>0</v>
      </c>
      <c r="BG51" s="278">
        <f t="shared" si="65"/>
        <v>0</v>
      </c>
      <c r="BH51" s="278">
        <f t="shared" si="65"/>
        <v>0</v>
      </c>
      <c r="BI51" s="278">
        <f t="shared" si="65"/>
        <v>0</v>
      </c>
      <c r="BJ51" s="278">
        <f t="shared" si="65"/>
        <v>0</v>
      </c>
      <c r="BK51" s="278">
        <f t="shared" si="65"/>
        <v>0</v>
      </c>
      <c r="BL51" s="278">
        <f t="shared" si="65"/>
        <v>0</v>
      </c>
      <c r="BM51" s="278">
        <f t="shared" si="65"/>
        <v>0</v>
      </c>
      <c r="BN51" s="278">
        <f t="shared" si="65"/>
        <v>0</v>
      </c>
      <c r="BO51" s="278">
        <f t="shared" si="65"/>
        <v>0</v>
      </c>
      <c r="BP51" s="278">
        <f t="shared" si="65"/>
        <v>0</v>
      </c>
      <c r="BQ51" s="278">
        <f t="shared" ref="BQ51:CS51" si="66">IFERROR(IF(BQ$17="beräknas ej",0,BP51*IF(BQ$48&gt;$D$3,1,IF(BQ$48&lt;=$C$3,$C$2,$D$2))*IFERROR(INDEX($B$8:$E$14,MATCH($A51,$A$8:$A$14,0),MATCH(BQ$48,$B$6:$E$6,1)),0)),0)</f>
        <v>0</v>
      </c>
      <c r="BR51" s="278">
        <f t="shared" si="66"/>
        <v>0</v>
      </c>
      <c r="BS51" s="278">
        <f t="shared" si="66"/>
        <v>0</v>
      </c>
      <c r="BT51" s="278">
        <f t="shared" si="66"/>
        <v>0</v>
      </c>
      <c r="BU51" s="278">
        <f t="shared" si="66"/>
        <v>0</v>
      </c>
      <c r="BV51" s="278">
        <f t="shared" si="66"/>
        <v>0</v>
      </c>
      <c r="BW51" s="278">
        <f t="shared" si="66"/>
        <v>0</v>
      </c>
      <c r="BX51" s="278">
        <f t="shared" si="66"/>
        <v>0</v>
      </c>
      <c r="BY51" s="278">
        <f t="shared" si="66"/>
        <v>0</v>
      </c>
      <c r="BZ51" s="278">
        <f t="shared" si="66"/>
        <v>0</v>
      </c>
      <c r="CA51" s="278">
        <f t="shared" si="66"/>
        <v>0</v>
      </c>
      <c r="CB51" s="278">
        <f t="shared" si="66"/>
        <v>0</v>
      </c>
      <c r="CC51" s="278">
        <f t="shared" si="66"/>
        <v>0</v>
      </c>
      <c r="CD51" s="278">
        <f t="shared" si="66"/>
        <v>0</v>
      </c>
      <c r="CE51" s="278">
        <f t="shared" si="66"/>
        <v>0</v>
      </c>
      <c r="CF51" s="278">
        <f t="shared" si="66"/>
        <v>0</v>
      </c>
      <c r="CG51" s="278">
        <f t="shared" si="66"/>
        <v>0</v>
      </c>
      <c r="CH51" s="278">
        <f t="shared" si="66"/>
        <v>0</v>
      </c>
      <c r="CI51" s="278">
        <f t="shared" si="66"/>
        <v>0</v>
      </c>
      <c r="CJ51" s="278">
        <f t="shared" si="66"/>
        <v>0</v>
      </c>
      <c r="CK51" s="278">
        <f t="shared" si="66"/>
        <v>0</v>
      </c>
      <c r="CL51" s="278">
        <f t="shared" si="66"/>
        <v>0</v>
      </c>
      <c r="CM51" s="278">
        <f t="shared" si="66"/>
        <v>0</v>
      </c>
      <c r="CN51" s="278">
        <f t="shared" si="66"/>
        <v>0</v>
      </c>
      <c r="CO51" s="278">
        <f t="shared" si="66"/>
        <v>0</v>
      </c>
      <c r="CP51" s="278">
        <f t="shared" si="66"/>
        <v>0</v>
      </c>
      <c r="CQ51" s="278">
        <f t="shared" si="66"/>
        <v>0</v>
      </c>
      <c r="CR51" s="278">
        <f t="shared" si="66"/>
        <v>0</v>
      </c>
      <c r="CS51" s="278">
        <f t="shared" si="66"/>
        <v>0</v>
      </c>
    </row>
    <row r="52" spans="1:97" s="377" customFormat="1" x14ac:dyDescent="0.35">
      <c r="A52" s="278">
        <f>Prognoser!C97</f>
        <v>0</v>
      </c>
      <c r="B52" s="278" t="str">
        <f>'UA basår'!B10</f>
        <v>0 0</v>
      </c>
      <c r="C52" s="278">
        <f>Prognoser!D97</f>
        <v>0</v>
      </c>
      <c r="D52" s="278">
        <f>'UA basår'!AF10+'UA basår'!AF40</f>
        <v>0</v>
      </c>
      <c r="E52" s="278">
        <f t="shared" ref="E52:BP52" si="67">IFERROR(IF(E$17="beräknas ej",0,D52*IF(E$48&gt;$D$3,1,IF(E$48&lt;=$C$3,$C$2,$D$2))*IFERROR(INDEX($B$8:$E$14,MATCH($A52,$A$8:$A$14,0),MATCH(E$48,$B$6:$E$6,1)),0)),0)</f>
        <v>0</v>
      </c>
      <c r="F52" s="278">
        <f t="shared" si="67"/>
        <v>0</v>
      </c>
      <c r="G52" s="278">
        <f t="shared" si="67"/>
        <v>0</v>
      </c>
      <c r="H52" s="278">
        <f t="shared" si="67"/>
        <v>0</v>
      </c>
      <c r="I52" s="278">
        <f t="shared" si="67"/>
        <v>0</v>
      </c>
      <c r="J52" s="278">
        <f t="shared" si="67"/>
        <v>0</v>
      </c>
      <c r="K52" s="278">
        <f t="shared" si="67"/>
        <v>0</v>
      </c>
      <c r="L52" s="278">
        <f t="shared" si="67"/>
        <v>0</v>
      </c>
      <c r="M52" s="278">
        <f t="shared" si="67"/>
        <v>0</v>
      </c>
      <c r="N52" s="278">
        <f t="shared" si="67"/>
        <v>0</v>
      </c>
      <c r="O52" s="278">
        <f t="shared" si="67"/>
        <v>0</v>
      </c>
      <c r="P52" s="278">
        <f t="shared" si="67"/>
        <v>0</v>
      </c>
      <c r="Q52" s="278">
        <f t="shared" si="67"/>
        <v>0</v>
      </c>
      <c r="R52" s="278">
        <f t="shared" si="67"/>
        <v>0</v>
      </c>
      <c r="S52" s="278">
        <f t="shared" si="67"/>
        <v>0</v>
      </c>
      <c r="T52" s="278">
        <f t="shared" si="67"/>
        <v>0</v>
      </c>
      <c r="U52" s="278">
        <f t="shared" si="67"/>
        <v>0</v>
      </c>
      <c r="V52" s="278">
        <f t="shared" si="67"/>
        <v>0</v>
      </c>
      <c r="W52" s="278">
        <f t="shared" si="67"/>
        <v>0</v>
      </c>
      <c r="X52" s="278">
        <f t="shared" si="67"/>
        <v>0</v>
      </c>
      <c r="Y52" s="278">
        <f t="shared" si="67"/>
        <v>0</v>
      </c>
      <c r="Z52" s="278">
        <f t="shared" si="67"/>
        <v>0</v>
      </c>
      <c r="AA52" s="278">
        <f t="shared" si="67"/>
        <v>0</v>
      </c>
      <c r="AB52" s="278">
        <f t="shared" si="67"/>
        <v>0</v>
      </c>
      <c r="AC52" s="278">
        <f t="shared" si="67"/>
        <v>0</v>
      </c>
      <c r="AD52" s="278">
        <f t="shared" si="67"/>
        <v>0</v>
      </c>
      <c r="AE52" s="278">
        <f t="shared" si="67"/>
        <v>0</v>
      </c>
      <c r="AF52" s="278">
        <f t="shared" si="67"/>
        <v>0</v>
      </c>
      <c r="AG52" s="278">
        <f t="shared" si="67"/>
        <v>0</v>
      </c>
      <c r="AH52" s="278">
        <f t="shared" si="67"/>
        <v>0</v>
      </c>
      <c r="AI52" s="278">
        <f t="shared" si="67"/>
        <v>0</v>
      </c>
      <c r="AJ52" s="278">
        <f t="shared" si="67"/>
        <v>0</v>
      </c>
      <c r="AK52" s="278">
        <f t="shared" si="67"/>
        <v>0</v>
      </c>
      <c r="AL52" s="278">
        <f t="shared" si="67"/>
        <v>0</v>
      </c>
      <c r="AM52" s="278">
        <f t="shared" si="67"/>
        <v>0</v>
      </c>
      <c r="AN52" s="278">
        <f t="shared" si="67"/>
        <v>0</v>
      </c>
      <c r="AO52" s="278">
        <f t="shared" si="67"/>
        <v>0</v>
      </c>
      <c r="AP52" s="278">
        <f t="shared" si="67"/>
        <v>0</v>
      </c>
      <c r="AQ52" s="278">
        <f t="shared" si="67"/>
        <v>0</v>
      </c>
      <c r="AR52" s="278">
        <f t="shared" si="67"/>
        <v>0</v>
      </c>
      <c r="AS52" s="278">
        <f t="shared" si="67"/>
        <v>0</v>
      </c>
      <c r="AT52" s="278">
        <f t="shared" si="67"/>
        <v>0</v>
      </c>
      <c r="AU52" s="278">
        <f t="shared" si="67"/>
        <v>0</v>
      </c>
      <c r="AV52" s="278">
        <f t="shared" si="67"/>
        <v>0</v>
      </c>
      <c r="AW52" s="278">
        <f t="shared" si="67"/>
        <v>0</v>
      </c>
      <c r="AX52" s="278">
        <f t="shared" si="67"/>
        <v>0</v>
      </c>
      <c r="AY52" s="278">
        <f t="shared" si="67"/>
        <v>0</v>
      </c>
      <c r="AZ52" s="278">
        <f t="shared" si="67"/>
        <v>0</v>
      </c>
      <c r="BA52" s="278">
        <f t="shared" si="67"/>
        <v>0</v>
      </c>
      <c r="BB52" s="278">
        <f t="shared" si="67"/>
        <v>0</v>
      </c>
      <c r="BC52" s="278">
        <f t="shared" si="67"/>
        <v>0</v>
      </c>
      <c r="BD52" s="278">
        <f t="shared" si="67"/>
        <v>0</v>
      </c>
      <c r="BE52" s="278">
        <f t="shared" si="67"/>
        <v>0</v>
      </c>
      <c r="BF52" s="278">
        <f t="shared" si="67"/>
        <v>0</v>
      </c>
      <c r="BG52" s="278">
        <f t="shared" si="67"/>
        <v>0</v>
      </c>
      <c r="BH52" s="278">
        <f t="shared" si="67"/>
        <v>0</v>
      </c>
      <c r="BI52" s="278">
        <f t="shared" si="67"/>
        <v>0</v>
      </c>
      <c r="BJ52" s="278">
        <f t="shared" si="67"/>
        <v>0</v>
      </c>
      <c r="BK52" s="278">
        <f t="shared" si="67"/>
        <v>0</v>
      </c>
      <c r="BL52" s="278">
        <f t="shared" si="67"/>
        <v>0</v>
      </c>
      <c r="BM52" s="278">
        <f t="shared" si="67"/>
        <v>0</v>
      </c>
      <c r="BN52" s="278">
        <f t="shared" si="67"/>
        <v>0</v>
      </c>
      <c r="BO52" s="278">
        <f t="shared" si="67"/>
        <v>0</v>
      </c>
      <c r="BP52" s="278">
        <f t="shared" si="67"/>
        <v>0</v>
      </c>
      <c r="BQ52" s="278">
        <f t="shared" ref="BQ52:CS52" si="68">IFERROR(IF(BQ$17="beräknas ej",0,BP52*IF(BQ$48&gt;$D$3,1,IF(BQ$48&lt;=$C$3,$C$2,$D$2))*IFERROR(INDEX($B$8:$E$14,MATCH($A52,$A$8:$A$14,0),MATCH(BQ$48,$B$6:$E$6,1)),0)),0)</f>
        <v>0</v>
      </c>
      <c r="BR52" s="278">
        <f t="shared" si="68"/>
        <v>0</v>
      </c>
      <c r="BS52" s="278">
        <f t="shared" si="68"/>
        <v>0</v>
      </c>
      <c r="BT52" s="278">
        <f t="shared" si="68"/>
        <v>0</v>
      </c>
      <c r="BU52" s="278">
        <f t="shared" si="68"/>
        <v>0</v>
      </c>
      <c r="BV52" s="278">
        <f t="shared" si="68"/>
        <v>0</v>
      </c>
      <c r="BW52" s="278">
        <f t="shared" si="68"/>
        <v>0</v>
      </c>
      <c r="BX52" s="278">
        <f t="shared" si="68"/>
        <v>0</v>
      </c>
      <c r="BY52" s="278">
        <f t="shared" si="68"/>
        <v>0</v>
      </c>
      <c r="BZ52" s="278">
        <f t="shared" si="68"/>
        <v>0</v>
      </c>
      <c r="CA52" s="278">
        <f t="shared" si="68"/>
        <v>0</v>
      </c>
      <c r="CB52" s="278">
        <f t="shared" si="68"/>
        <v>0</v>
      </c>
      <c r="CC52" s="278">
        <f t="shared" si="68"/>
        <v>0</v>
      </c>
      <c r="CD52" s="278">
        <f t="shared" si="68"/>
        <v>0</v>
      </c>
      <c r="CE52" s="278">
        <f t="shared" si="68"/>
        <v>0</v>
      </c>
      <c r="CF52" s="278">
        <f t="shared" si="68"/>
        <v>0</v>
      </c>
      <c r="CG52" s="278">
        <f t="shared" si="68"/>
        <v>0</v>
      </c>
      <c r="CH52" s="278">
        <f t="shared" si="68"/>
        <v>0</v>
      </c>
      <c r="CI52" s="278">
        <f t="shared" si="68"/>
        <v>0</v>
      </c>
      <c r="CJ52" s="278">
        <f t="shared" si="68"/>
        <v>0</v>
      </c>
      <c r="CK52" s="278">
        <f t="shared" si="68"/>
        <v>0</v>
      </c>
      <c r="CL52" s="278">
        <f t="shared" si="68"/>
        <v>0</v>
      </c>
      <c r="CM52" s="278">
        <f t="shared" si="68"/>
        <v>0</v>
      </c>
      <c r="CN52" s="278">
        <f t="shared" si="68"/>
        <v>0</v>
      </c>
      <c r="CO52" s="278">
        <f t="shared" si="68"/>
        <v>0</v>
      </c>
      <c r="CP52" s="278">
        <f t="shared" si="68"/>
        <v>0</v>
      </c>
      <c r="CQ52" s="278">
        <f t="shared" si="68"/>
        <v>0</v>
      </c>
      <c r="CR52" s="278">
        <f t="shared" si="68"/>
        <v>0</v>
      </c>
      <c r="CS52" s="278">
        <f t="shared" si="68"/>
        <v>0</v>
      </c>
    </row>
    <row r="53" spans="1:97" s="377" customFormat="1" x14ac:dyDescent="0.35">
      <c r="A53" s="278">
        <f>Prognoser!C98</f>
        <v>0</v>
      </c>
      <c r="B53" s="278" t="str">
        <f>'UA basår'!B11</f>
        <v>0 0</v>
      </c>
      <c r="C53" s="278">
        <f>Prognoser!D98</f>
        <v>0</v>
      </c>
      <c r="D53" s="278">
        <f>'UA basår'!AF11+'UA basår'!AF41</f>
        <v>0</v>
      </c>
      <c r="E53" s="278">
        <f t="shared" ref="E53:BP53" si="69">IFERROR(IF(E$17="beräknas ej",0,D53*IF(E$48&gt;$D$3,1,IF(E$48&lt;=$C$3,$C$2,$D$2))*IFERROR(INDEX($B$8:$E$14,MATCH($A53,$A$8:$A$14,0),MATCH(E$48,$B$6:$E$6,1)),0)),0)</f>
        <v>0</v>
      </c>
      <c r="F53" s="278">
        <f t="shared" si="69"/>
        <v>0</v>
      </c>
      <c r="G53" s="278">
        <f t="shared" si="69"/>
        <v>0</v>
      </c>
      <c r="H53" s="278">
        <f t="shared" si="69"/>
        <v>0</v>
      </c>
      <c r="I53" s="278">
        <f t="shared" si="69"/>
        <v>0</v>
      </c>
      <c r="J53" s="278">
        <f t="shared" si="69"/>
        <v>0</v>
      </c>
      <c r="K53" s="278">
        <f t="shared" si="69"/>
        <v>0</v>
      </c>
      <c r="L53" s="278">
        <f t="shared" si="69"/>
        <v>0</v>
      </c>
      <c r="M53" s="278">
        <f t="shared" si="69"/>
        <v>0</v>
      </c>
      <c r="N53" s="278">
        <f t="shared" si="69"/>
        <v>0</v>
      </c>
      <c r="O53" s="278">
        <f t="shared" si="69"/>
        <v>0</v>
      </c>
      <c r="P53" s="278">
        <f t="shared" si="69"/>
        <v>0</v>
      </c>
      <c r="Q53" s="278">
        <f t="shared" si="69"/>
        <v>0</v>
      </c>
      <c r="R53" s="278">
        <f t="shared" si="69"/>
        <v>0</v>
      </c>
      <c r="S53" s="278">
        <f t="shared" si="69"/>
        <v>0</v>
      </c>
      <c r="T53" s="278">
        <f t="shared" si="69"/>
        <v>0</v>
      </c>
      <c r="U53" s="278">
        <f t="shared" si="69"/>
        <v>0</v>
      </c>
      <c r="V53" s="278">
        <f t="shared" si="69"/>
        <v>0</v>
      </c>
      <c r="W53" s="278">
        <f t="shared" si="69"/>
        <v>0</v>
      </c>
      <c r="X53" s="278">
        <f t="shared" si="69"/>
        <v>0</v>
      </c>
      <c r="Y53" s="278">
        <f t="shared" si="69"/>
        <v>0</v>
      </c>
      <c r="Z53" s="278">
        <f t="shared" si="69"/>
        <v>0</v>
      </c>
      <c r="AA53" s="278">
        <f t="shared" si="69"/>
        <v>0</v>
      </c>
      <c r="AB53" s="278">
        <f t="shared" si="69"/>
        <v>0</v>
      </c>
      <c r="AC53" s="278">
        <f t="shared" si="69"/>
        <v>0</v>
      </c>
      <c r="AD53" s="278">
        <f t="shared" si="69"/>
        <v>0</v>
      </c>
      <c r="AE53" s="278">
        <f t="shared" si="69"/>
        <v>0</v>
      </c>
      <c r="AF53" s="278">
        <f t="shared" si="69"/>
        <v>0</v>
      </c>
      <c r="AG53" s="278">
        <f t="shared" si="69"/>
        <v>0</v>
      </c>
      <c r="AH53" s="278">
        <f t="shared" si="69"/>
        <v>0</v>
      </c>
      <c r="AI53" s="278">
        <f t="shared" si="69"/>
        <v>0</v>
      </c>
      <c r="AJ53" s="278">
        <f t="shared" si="69"/>
        <v>0</v>
      </c>
      <c r="AK53" s="278">
        <f t="shared" si="69"/>
        <v>0</v>
      </c>
      <c r="AL53" s="278">
        <f t="shared" si="69"/>
        <v>0</v>
      </c>
      <c r="AM53" s="278">
        <f t="shared" si="69"/>
        <v>0</v>
      </c>
      <c r="AN53" s="278">
        <f t="shared" si="69"/>
        <v>0</v>
      </c>
      <c r="AO53" s="278">
        <f t="shared" si="69"/>
        <v>0</v>
      </c>
      <c r="AP53" s="278">
        <f t="shared" si="69"/>
        <v>0</v>
      </c>
      <c r="AQ53" s="278">
        <f t="shared" si="69"/>
        <v>0</v>
      </c>
      <c r="AR53" s="278">
        <f t="shared" si="69"/>
        <v>0</v>
      </c>
      <c r="AS53" s="278">
        <f t="shared" si="69"/>
        <v>0</v>
      </c>
      <c r="AT53" s="278">
        <f t="shared" si="69"/>
        <v>0</v>
      </c>
      <c r="AU53" s="278">
        <f t="shared" si="69"/>
        <v>0</v>
      </c>
      <c r="AV53" s="278">
        <f t="shared" si="69"/>
        <v>0</v>
      </c>
      <c r="AW53" s="278">
        <f t="shared" si="69"/>
        <v>0</v>
      </c>
      <c r="AX53" s="278">
        <f t="shared" si="69"/>
        <v>0</v>
      </c>
      <c r="AY53" s="278">
        <f t="shared" si="69"/>
        <v>0</v>
      </c>
      <c r="AZ53" s="278">
        <f t="shared" si="69"/>
        <v>0</v>
      </c>
      <c r="BA53" s="278">
        <f t="shared" si="69"/>
        <v>0</v>
      </c>
      <c r="BB53" s="278">
        <f t="shared" si="69"/>
        <v>0</v>
      </c>
      <c r="BC53" s="278">
        <f t="shared" si="69"/>
        <v>0</v>
      </c>
      <c r="BD53" s="278">
        <f t="shared" si="69"/>
        <v>0</v>
      </c>
      <c r="BE53" s="278">
        <f t="shared" si="69"/>
        <v>0</v>
      </c>
      <c r="BF53" s="278">
        <f t="shared" si="69"/>
        <v>0</v>
      </c>
      <c r="BG53" s="278">
        <f t="shared" si="69"/>
        <v>0</v>
      </c>
      <c r="BH53" s="278">
        <f t="shared" si="69"/>
        <v>0</v>
      </c>
      <c r="BI53" s="278">
        <f t="shared" si="69"/>
        <v>0</v>
      </c>
      <c r="BJ53" s="278">
        <f t="shared" si="69"/>
        <v>0</v>
      </c>
      <c r="BK53" s="278">
        <f t="shared" si="69"/>
        <v>0</v>
      </c>
      <c r="BL53" s="278">
        <f t="shared" si="69"/>
        <v>0</v>
      </c>
      <c r="BM53" s="278">
        <f t="shared" si="69"/>
        <v>0</v>
      </c>
      <c r="BN53" s="278">
        <f t="shared" si="69"/>
        <v>0</v>
      </c>
      <c r="BO53" s="278">
        <f t="shared" si="69"/>
        <v>0</v>
      </c>
      <c r="BP53" s="278">
        <f t="shared" si="69"/>
        <v>0</v>
      </c>
      <c r="BQ53" s="278">
        <f t="shared" ref="BQ53:CS53" si="70">IFERROR(IF(BQ$17="beräknas ej",0,BP53*IF(BQ$48&gt;$D$3,1,IF(BQ$48&lt;=$C$3,$C$2,$D$2))*IFERROR(INDEX($B$8:$E$14,MATCH($A53,$A$8:$A$14,0),MATCH(BQ$48,$B$6:$E$6,1)),0)),0)</f>
        <v>0</v>
      </c>
      <c r="BR53" s="278">
        <f t="shared" si="70"/>
        <v>0</v>
      </c>
      <c r="BS53" s="278">
        <f t="shared" si="70"/>
        <v>0</v>
      </c>
      <c r="BT53" s="278">
        <f t="shared" si="70"/>
        <v>0</v>
      </c>
      <c r="BU53" s="278">
        <f t="shared" si="70"/>
        <v>0</v>
      </c>
      <c r="BV53" s="278">
        <f t="shared" si="70"/>
        <v>0</v>
      </c>
      <c r="BW53" s="278">
        <f t="shared" si="70"/>
        <v>0</v>
      </c>
      <c r="BX53" s="278">
        <f t="shared" si="70"/>
        <v>0</v>
      </c>
      <c r="BY53" s="278">
        <f t="shared" si="70"/>
        <v>0</v>
      </c>
      <c r="BZ53" s="278">
        <f t="shared" si="70"/>
        <v>0</v>
      </c>
      <c r="CA53" s="278">
        <f t="shared" si="70"/>
        <v>0</v>
      </c>
      <c r="CB53" s="278">
        <f t="shared" si="70"/>
        <v>0</v>
      </c>
      <c r="CC53" s="278">
        <f t="shared" si="70"/>
        <v>0</v>
      </c>
      <c r="CD53" s="278">
        <f t="shared" si="70"/>
        <v>0</v>
      </c>
      <c r="CE53" s="278">
        <f t="shared" si="70"/>
        <v>0</v>
      </c>
      <c r="CF53" s="278">
        <f t="shared" si="70"/>
        <v>0</v>
      </c>
      <c r="CG53" s="278">
        <f t="shared" si="70"/>
        <v>0</v>
      </c>
      <c r="CH53" s="278">
        <f t="shared" si="70"/>
        <v>0</v>
      </c>
      <c r="CI53" s="278">
        <f t="shared" si="70"/>
        <v>0</v>
      </c>
      <c r="CJ53" s="278">
        <f t="shared" si="70"/>
        <v>0</v>
      </c>
      <c r="CK53" s="278">
        <f t="shared" si="70"/>
        <v>0</v>
      </c>
      <c r="CL53" s="278">
        <f t="shared" si="70"/>
        <v>0</v>
      </c>
      <c r="CM53" s="278">
        <f t="shared" si="70"/>
        <v>0</v>
      </c>
      <c r="CN53" s="278">
        <f t="shared" si="70"/>
        <v>0</v>
      </c>
      <c r="CO53" s="278">
        <f t="shared" si="70"/>
        <v>0</v>
      </c>
      <c r="CP53" s="278">
        <f t="shared" si="70"/>
        <v>0</v>
      </c>
      <c r="CQ53" s="278">
        <f t="shared" si="70"/>
        <v>0</v>
      </c>
      <c r="CR53" s="278">
        <f t="shared" si="70"/>
        <v>0</v>
      </c>
      <c r="CS53" s="278">
        <f t="shared" si="70"/>
        <v>0</v>
      </c>
    </row>
    <row r="54" spans="1:97" s="377" customFormat="1" x14ac:dyDescent="0.35">
      <c r="A54" s="278">
        <f>Prognoser!C99</f>
        <v>0</v>
      </c>
      <c r="B54" s="278" t="str">
        <f>'UA basår'!B12</f>
        <v>0 0</v>
      </c>
      <c r="C54" s="278">
        <f>Prognoser!D99</f>
        <v>0</v>
      </c>
      <c r="D54" s="278">
        <f>'UA basår'!AF12+'UA basår'!AF42</f>
        <v>0</v>
      </c>
      <c r="E54" s="278">
        <f t="shared" ref="E54:BP54" si="71">IFERROR(IF(E$17="beräknas ej",0,D54*IF(E$48&gt;$D$3,1,IF(E$48&lt;=$C$3,$C$2,$D$2))*IFERROR(INDEX($B$8:$E$14,MATCH($A54,$A$8:$A$14,0),MATCH(E$48,$B$6:$E$6,1)),0)),0)</f>
        <v>0</v>
      </c>
      <c r="F54" s="278">
        <f t="shared" si="71"/>
        <v>0</v>
      </c>
      <c r="G54" s="278">
        <f t="shared" si="71"/>
        <v>0</v>
      </c>
      <c r="H54" s="278">
        <f t="shared" si="71"/>
        <v>0</v>
      </c>
      <c r="I54" s="278">
        <f t="shared" si="71"/>
        <v>0</v>
      </c>
      <c r="J54" s="278">
        <f t="shared" si="71"/>
        <v>0</v>
      </c>
      <c r="K54" s="278">
        <f t="shared" si="71"/>
        <v>0</v>
      </c>
      <c r="L54" s="278">
        <f t="shared" si="71"/>
        <v>0</v>
      </c>
      <c r="M54" s="278">
        <f t="shared" si="71"/>
        <v>0</v>
      </c>
      <c r="N54" s="278">
        <f t="shared" si="71"/>
        <v>0</v>
      </c>
      <c r="O54" s="278">
        <f t="shared" si="71"/>
        <v>0</v>
      </c>
      <c r="P54" s="278">
        <f t="shared" si="71"/>
        <v>0</v>
      </c>
      <c r="Q54" s="278">
        <f t="shared" si="71"/>
        <v>0</v>
      </c>
      <c r="R54" s="278">
        <f t="shared" si="71"/>
        <v>0</v>
      </c>
      <c r="S54" s="278">
        <f t="shared" si="71"/>
        <v>0</v>
      </c>
      <c r="T54" s="278">
        <f t="shared" si="71"/>
        <v>0</v>
      </c>
      <c r="U54" s="278">
        <f t="shared" si="71"/>
        <v>0</v>
      </c>
      <c r="V54" s="278">
        <f t="shared" si="71"/>
        <v>0</v>
      </c>
      <c r="W54" s="278">
        <f t="shared" si="71"/>
        <v>0</v>
      </c>
      <c r="X54" s="278">
        <f t="shared" si="71"/>
        <v>0</v>
      </c>
      <c r="Y54" s="278">
        <f t="shared" si="71"/>
        <v>0</v>
      </c>
      <c r="Z54" s="278">
        <f t="shared" si="71"/>
        <v>0</v>
      </c>
      <c r="AA54" s="278">
        <f t="shared" si="71"/>
        <v>0</v>
      </c>
      <c r="AB54" s="278">
        <f t="shared" si="71"/>
        <v>0</v>
      </c>
      <c r="AC54" s="278">
        <f t="shared" si="71"/>
        <v>0</v>
      </c>
      <c r="AD54" s="278">
        <f t="shared" si="71"/>
        <v>0</v>
      </c>
      <c r="AE54" s="278">
        <f t="shared" si="71"/>
        <v>0</v>
      </c>
      <c r="AF54" s="278">
        <f t="shared" si="71"/>
        <v>0</v>
      </c>
      <c r="AG54" s="278">
        <f t="shared" si="71"/>
        <v>0</v>
      </c>
      <c r="AH54" s="278">
        <f t="shared" si="71"/>
        <v>0</v>
      </c>
      <c r="AI54" s="278">
        <f t="shared" si="71"/>
        <v>0</v>
      </c>
      <c r="AJ54" s="278">
        <f t="shared" si="71"/>
        <v>0</v>
      </c>
      <c r="AK54" s="278">
        <f t="shared" si="71"/>
        <v>0</v>
      </c>
      <c r="AL54" s="278">
        <f t="shared" si="71"/>
        <v>0</v>
      </c>
      <c r="AM54" s="278">
        <f t="shared" si="71"/>
        <v>0</v>
      </c>
      <c r="AN54" s="278">
        <f t="shared" si="71"/>
        <v>0</v>
      </c>
      <c r="AO54" s="278">
        <f t="shared" si="71"/>
        <v>0</v>
      </c>
      <c r="AP54" s="278">
        <f t="shared" si="71"/>
        <v>0</v>
      </c>
      <c r="AQ54" s="278">
        <f t="shared" si="71"/>
        <v>0</v>
      </c>
      <c r="AR54" s="278">
        <f t="shared" si="71"/>
        <v>0</v>
      </c>
      <c r="AS54" s="278">
        <f t="shared" si="71"/>
        <v>0</v>
      </c>
      <c r="AT54" s="278">
        <f t="shared" si="71"/>
        <v>0</v>
      </c>
      <c r="AU54" s="278">
        <f t="shared" si="71"/>
        <v>0</v>
      </c>
      <c r="AV54" s="278">
        <f t="shared" si="71"/>
        <v>0</v>
      </c>
      <c r="AW54" s="278">
        <f t="shared" si="71"/>
        <v>0</v>
      </c>
      <c r="AX54" s="278">
        <f t="shared" si="71"/>
        <v>0</v>
      </c>
      <c r="AY54" s="278">
        <f t="shared" si="71"/>
        <v>0</v>
      </c>
      <c r="AZ54" s="278">
        <f t="shared" si="71"/>
        <v>0</v>
      </c>
      <c r="BA54" s="278">
        <f t="shared" si="71"/>
        <v>0</v>
      </c>
      <c r="BB54" s="278">
        <f t="shared" si="71"/>
        <v>0</v>
      </c>
      <c r="BC54" s="278">
        <f t="shared" si="71"/>
        <v>0</v>
      </c>
      <c r="BD54" s="278">
        <f t="shared" si="71"/>
        <v>0</v>
      </c>
      <c r="BE54" s="278">
        <f t="shared" si="71"/>
        <v>0</v>
      </c>
      <c r="BF54" s="278">
        <f t="shared" si="71"/>
        <v>0</v>
      </c>
      <c r="BG54" s="278">
        <f t="shared" si="71"/>
        <v>0</v>
      </c>
      <c r="BH54" s="278">
        <f t="shared" si="71"/>
        <v>0</v>
      </c>
      <c r="BI54" s="278">
        <f t="shared" si="71"/>
        <v>0</v>
      </c>
      <c r="BJ54" s="278">
        <f t="shared" si="71"/>
        <v>0</v>
      </c>
      <c r="BK54" s="278">
        <f t="shared" si="71"/>
        <v>0</v>
      </c>
      <c r="BL54" s="278">
        <f t="shared" si="71"/>
        <v>0</v>
      </c>
      <c r="BM54" s="278">
        <f t="shared" si="71"/>
        <v>0</v>
      </c>
      <c r="BN54" s="278">
        <f t="shared" si="71"/>
        <v>0</v>
      </c>
      <c r="BO54" s="278">
        <f t="shared" si="71"/>
        <v>0</v>
      </c>
      <c r="BP54" s="278">
        <f t="shared" si="71"/>
        <v>0</v>
      </c>
      <c r="BQ54" s="278">
        <f t="shared" ref="BQ54:CS54" si="72">IFERROR(IF(BQ$17="beräknas ej",0,BP54*IF(BQ$48&gt;$D$3,1,IF(BQ$48&lt;=$C$3,$C$2,$D$2))*IFERROR(INDEX($B$8:$E$14,MATCH($A54,$A$8:$A$14,0),MATCH(BQ$48,$B$6:$E$6,1)),0)),0)</f>
        <v>0</v>
      </c>
      <c r="BR54" s="278">
        <f t="shared" si="72"/>
        <v>0</v>
      </c>
      <c r="BS54" s="278">
        <f t="shared" si="72"/>
        <v>0</v>
      </c>
      <c r="BT54" s="278">
        <f t="shared" si="72"/>
        <v>0</v>
      </c>
      <c r="BU54" s="278">
        <f t="shared" si="72"/>
        <v>0</v>
      </c>
      <c r="BV54" s="278">
        <f t="shared" si="72"/>
        <v>0</v>
      </c>
      <c r="BW54" s="278">
        <f t="shared" si="72"/>
        <v>0</v>
      </c>
      <c r="BX54" s="278">
        <f t="shared" si="72"/>
        <v>0</v>
      </c>
      <c r="BY54" s="278">
        <f t="shared" si="72"/>
        <v>0</v>
      </c>
      <c r="BZ54" s="278">
        <f t="shared" si="72"/>
        <v>0</v>
      </c>
      <c r="CA54" s="278">
        <f t="shared" si="72"/>
        <v>0</v>
      </c>
      <c r="CB54" s="278">
        <f t="shared" si="72"/>
        <v>0</v>
      </c>
      <c r="CC54" s="278">
        <f t="shared" si="72"/>
        <v>0</v>
      </c>
      <c r="CD54" s="278">
        <f t="shared" si="72"/>
        <v>0</v>
      </c>
      <c r="CE54" s="278">
        <f t="shared" si="72"/>
        <v>0</v>
      </c>
      <c r="CF54" s="278">
        <f t="shared" si="72"/>
        <v>0</v>
      </c>
      <c r="CG54" s="278">
        <f t="shared" si="72"/>
        <v>0</v>
      </c>
      <c r="CH54" s="278">
        <f t="shared" si="72"/>
        <v>0</v>
      </c>
      <c r="CI54" s="278">
        <f t="shared" si="72"/>
        <v>0</v>
      </c>
      <c r="CJ54" s="278">
        <f t="shared" si="72"/>
        <v>0</v>
      </c>
      <c r="CK54" s="278">
        <f t="shared" si="72"/>
        <v>0</v>
      </c>
      <c r="CL54" s="278">
        <f t="shared" si="72"/>
        <v>0</v>
      </c>
      <c r="CM54" s="278">
        <f t="shared" si="72"/>
        <v>0</v>
      </c>
      <c r="CN54" s="278">
        <f t="shared" si="72"/>
        <v>0</v>
      </c>
      <c r="CO54" s="278">
        <f t="shared" si="72"/>
        <v>0</v>
      </c>
      <c r="CP54" s="278">
        <f t="shared" si="72"/>
        <v>0</v>
      </c>
      <c r="CQ54" s="278">
        <f t="shared" si="72"/>
        <v>0</v>
      </c>
      <c r="CR54" s="278">
        <f t="shared" si="72"/>
        <v>0</v>
      </c>
      <c r="CS54" s="278">
        <f t="shared" si="72"/>
        <v>0</v>
      </c>
    </row>
    <row r="55" spans="1:97" s="377" customFormat="1" x14ac:dyDescent="0.35">
      <c r="A55" s="278">
        <f>Prognoser!C100</f>
        <v>0</v>
      </c>
      <c r="B55" s="278" t="str">
        <f>'UA basår'!B13</f>
        <v>0 0</v>
      </c>
      <c r="C55" s="278">
        <f>Prognoser!D100</f>
        <v>0</v>
      </c>
      <c r="D55" s="278">
        <f>'UA basår'!AF13+'UA basår'!AF43</f>
        <v>0</v>
      </c>
      <c r="E55" s="278">
        <f t="shared" ref="E55:BP55" si="73">IFERROR(IF(E$17="beräknas ej",0,D55*IF(E$48&gt;$D$3,1,IF(E$48&lt;=$C$3,$C$2,$D$2))*IFERROR(INDEX($B$8:$E$14,MATCH($A55,$A$8:$A$14,0),MATCH(E$48,$B$6:$E$6,1)),0)),0)</f>
        <v>0</v>
      </c>
      <c r="F55" s="278">
        <f t="shared" si="73"/>
        <v>0</v>
      </c>
      <c r="G55" s="278">
        <f t="shared" si="73"/>
        <v>0</v>
      </c>
      <c r="H55" s="278">
        <f t="shared" si="73"/>
        <v>0</v>
      </c>
      <c r="I55" s="278">
        <f t="shared" si="73"/>
        <v>0</v>
      </c>
      <c r="J55" s="278">
        <f t="shared" si="73"/>
        <v>0</v>
      </c>
      <c r="K55" s="278">
        <f t="shared" si="73"/>
        <v>0</v>
      </c>
      <c r="L55" s="278">
        <f t="shared" si="73"/>
        <v>0</v>
      </c>
      <c r="M55" s="278">
        <f t="shared" si="73"/>
        <v>0</v>
      </c>
      <c r="N55" s="278">
        <f t="shared" si="73"/>
        <v>0</v>
      </c>
      <c r="O55" s="278">
        <f t="shared" si="73"/>
        <v>0</v>
      </c>
      <c r="P55" s="278">
        <f t="shared" si="73"/>
        <v>0</v>
      </c>
      <c r="Q55" s="278">
        <f t="shared" si="73"/>
        <v>0</v>
      </c>
      <c r="R55" s="278">
        <f t="shared" si="73"/>
        <v>0</v>
      </c>
      <c r="S55" s="278">
        <f t="shared" si="73"/>
        <v>0</v>
      </c>
      <c r="T55" s="278">
        <f t="shared" si="73"/>
        <v>0</v>
      </c>
      <c r="U55" s="278">
        <f t="shared" si="73"/>
        <v>0</v>
      </c>
      <c r="V55" s="278">
        <f t="shared" si="73"/>
        <v>0</v>
      </c>
      <c r="W55" s="278">
        <f t="shared" si="73"/>
        <v>0</v>
      </c>
      <c r="X55" s="278">
        <f t="shared" si="73"/>
        <v>0</v>
      </c>
      <c r="Y55" s="278">
        <f t="shared" si="73"/>
        <v>0</v>
      </c>
      <c r="Z55" s="278">
        <f t="shared" si="73"/>
        <v>0</v>
      </c>
      <c r="AA55" s="278">
        <f t="shared" si="73"/>
        <v>0</v>
      </c>
      <c r="AB55" s="278">
        <f t="shared" si="73"/>
        <v>0</v>
      </c>
      <c r="AC55" s="278">
        <f t="shared" si="73"/>
        <v>0</v>
      </c>
      <c r="AD55" s="278">
        <f t="shared" si="73"/>
        <v>0</v>
      </c>
      <c r="AE55" s="278">
        <f t="shared" si="73"/>
        <v>0</v>
      </c>
      <c r="AF55" s="278">
        <f t="shared" si="73"/>
        <v>0</v>
      </c>
      <c r="AG55" s="278">
        <f t="shared" si="73"/>
        <v>0</v>
      </c>
      <c r="AH55" s="278">
        <f t="shared" si="73"/>
        <v>0</v>
      </c>
      <c r="AI55" s="278">
        <f t="shared" si="73"/>
        <v>0</v>
      </c>
      <c r="AJ55" s="278">
        <f t="shared" si="73"/>
        <v>0</v>
      </c>
      <c r="AK55" s="278">
        <f t="shared" si="73"/>
        <v>0</v>
      </c>
      <c r="AL55" s="278">
        <f t="shared" si="73"/>
        <v>0</v>
      </c>
      <c r="AM55" s="278">
        <f t="shared" si="73"/>
        <v>0</v>
      </c>
      <c r="AN55" s="278">
        <f t="shared" si="73"/>
        <v>0</v>
      </c>
      <c r="AO55" s="278">
        <f t="shared" si="73"/>
        <v>0</v>
      </c>
      <c r="AP55" s="278">
        <f t="shared" si="73"/>
        <v>0</v>
      </c>
      <c r="AQ55" s="278">
        <f t="shared" si="73"/>
        <v>0</v>
      </c>
      <c r="AR55" s="278">
        <f t="shared" si="73"/>
        <v>0</v>
      </c>
      <c r="AS55" s="278">
        <f t="shared" si="73"/>
        <v>0</v>
      </c>
      <c r="AT55" s="278">
        <f t="shared" si="73"/>
        <v>0</v>
      </c>
      <c r="AU55" s="278">
        <f t="shared" si="73"/>
        <v>0</v>
      </c>
      <c r="AV55" s="278">
        <f t="shared" si="73"/>
        <v>0</v>
      </c>
      <c r="AW55" s="278">
        <f t="shared" si="73"/>
        <v>0</v>
      </c>
      <c r="AX55" s="278">
        <f t="shared" si="73"/>
        <v>0</v>
      </c>
      <c r="AY55" s="278">
        <f t="shared" si="73"/>
        <v>0</v>
      </c>
      <c r="AZ55" s="278">
        <f t="shared" si="73"/>
        <v>0</v>
      </c>
      <c r="BA55" s="278">
        <f t="shared" si="73"/>
        <v>0</v>
      </c>
      <c r="BB55" s="278">
        <f t="shared" si="73"/>
        <v>0</v>
      </c>
      <c r="BC55" s="278">
        <f t="shared" si="73"/>
        <v>0</v>
      </c>
      <c r="BD55" s="278">
        <f t="shared" si="73"/>
        <v>0</v>
      </c>
      <c r="BE55" s="278">
        <f t="shared" si="73"/>
        <v>0</v>
      </c>
      <c r="BF55" s="278">
        <f t="shared" si="73"/>
        <v>0</v>
      </c>
      <c r="BG55" s="278">
        <f t="shared" si="73"/>
        <v>0</v>
      </c>
      <c r="BH55" s="278">
        <f t="shared" si="73"/>
        <v>0</v>
      </c>
      <c r="BI55" s="278">
        <f t="shared" si="73"/>
        <v>0</v>
      </c>
      <c r="BJ55" s="278">
        <f t="shared" si="73"/>
        <v>0</v>
      </c>
      <c r="BK55" s="278">
        <f t="shared" si="73"/>
        <v>0</v>
      </c>
      <c r="BL55" s="278">
        <f t="shared" si="73"/>
        <v>0</v>
      </c>
      <c r="BM55" s="278">
        <f t="shared" si="73"/>
        <v>0</v>
      </c>
      <c r="BN55" s="278">
        <f t="shared" si="73"/>
        <v>0</v>
      </c>
      <c r="BO55" s="278">
        <f t="shared" si="73"/>
        <v>0</v>
      </c>
      <c r="BP55" s="278">
        <f t="shared" si="73"/>
        <v>0</v>
      </c>
      <c r="BQ55" s="278">
        <f t="shared" ref="BQ55:CS55" si="74">IFERROR(IF(BQ$17="beräknas ej",0,BP55*IF(BQ$48&gt;$D$3,1,IF(BQ$48&lt;=$C$3,$C$2,$D$2))*IFERROR(INDEX($B$8:$E$14,MATCH($A55,$A$8:$A$14,0),MATCH(BQ$48,$B$6:$E$6,1)),0)),0)</f>
        <v>0</v>
      </c>
      <c r="BR55" s="278">
        <f t="shared" si="74"/>
        <v>0</v>
      </c>
      <c r="BS55" s="278">
        <f t="shared" si="74"/>
        <v>0</v>
      </c>
      <c r="BT55" s="278">
        <f t="shared" si="74"/>
        <v>0</v>
      </c>
      <c r="BU55" s="278">
        <f t="shared" si="74"/>
        <v>0</v>
      </c>
      <c r="BV55" s="278">
        <f t="shared" si="74"/>
        <v>0</v>
      </c>
      <c r="BW55" s="278">
        <f t="shared" si="74"/>
        <v>0</v>
      </c>
      <c r="BX55" s="278">
        <f t="shared" si="74"/>
        <v>0</v>
      </c>
      <c r="BY55" s="278">
        <f t="shared" si="74"/>
        <v>0</v>
      </c>
      <c r="BZ55" s="278">
        <f t="shared" si="74"/>
        <v>0</v>
      </c>
      <c r="CA55" s="278">
        <f t="shared" si="74"/>
        <v>0</v>
      </c>
      <c r="CB55" s="278">
        <f t="shared" si="74"/>
        <v>0</v>
      </c>
      <c r="CC55" s="278">
        <f t="shared" si="74"/>
        <v>0</v>
      </c>
      <c r="CD55" s="278">
        <f t="shared" si="74"/>
        <v>0</v>
      </c>
      <c r="CE55" s="278">
        <f t="shared" si="74"/>
        <v>0</v>
      </c>
      <c r="CF55" s="278">
        <f t="shared" si="74"/>
        <v>0</v>
      </c>
      <c r="CG55" s="278">
        <f t="shared" si="74"/>
        <v>0</v>
      </c>
      <c r="CH55" s="278">
        <f t="shared" si="74"/>
        <v>0</v>
      </c>
      <c r="CI55" s="278">
        <f t="shared" si="74"/>
        <v>0</v>
      </c>
      <c r="CJ55" s="278">
        <f t="shared" si="74"/>
        <v>0</v>
      </c>
      <c r="CK55" s="278">
        <f t="shared" si="74"/>
        <v>0</v>
      </c>
      <c r="CL55" s="278">
        <f t="shared" si="74"/>
        <v>0</v>
      </c>
      <c r="CM55" s="278">
        <f t="shared" si="74"/>
        <v>0</v>
      </c>
      <c r="CN55" s="278">
        <f t="shared" si="74"/>
        <v>0</v>
      </c>
      <c r="CO55" s="278">
        <f t="shared" si="74"/>
        <v>0</v>
      </c>
      <c r="CP55" s="278">
        <f t="shared" si="74"/>
        <v>0</v>
      </c>
      <c r="CQ55" s="278">
        <f t="shared" si="74"/>
        <v>0</v>
      </c>
      <c r="CR55" s="278">
        <f t="shared" si="74"/>
        <v>0</v>
      </c>
      <c r="CS55" s="278">
        <f t="shared" si="74"/>
        <v>0</v>
      </c>
    </row>
    <row r="56" spans="1:97" s="377" customFormat="1" x14ac:dyDescent="0.35">
      <c r="A56" s="278">
        <f>Prognoser!C101</f>
        <v>0</v>
      </c>
      <c r="B56" s="278" t="str">
        <f>'UA basår'!B14</f>
        <v>0 0</v>
      </c>
      <c r="C56" s="278">
        <f>Prognoser!D101</f>
        <v>0</v>
      </c>
      <c r="D56" s="278">
        <f>'UA basår'!AF14+'UA basår'!AF44</f>
        <v>0</v>
      </c>
      <c r="E56" s="278">
        <f t="shared" ref="E56:BP56" si="75">IFERROR(IF(E$17="beräknas ej",0,D56*IF(E$48&gt;$D$3,1,IF(E$48&lt;=$C$3,$C$2,$D$2))*IFERROR(INDEX($B$8:$E$14,MATCH($A56,$A$8:$A$14,0),MATCH(E$48,$B$6:$E$6,1)),0)),0)</f>
        <v>0</v>
      </c>
      <c r="F56" s="278">
        <f t="shared" si="75"/>
        <v>0</v>
      </c>
      <c r="G56" s="278">
        <f t="shared" si="75"/>
        <v>0</v>
      </c>
      <c r="H56" s="278">
        <f t="shared" si="75"/>
        <v>0</v>
      </c>
      <c r="I56" s="278">
        <f t="shared" si="75"/>
        <v>0</v>
      </c>
      <c r="J56" s="278">
        <f t="shared" si="75"/>
        <v>0</v>
      </c>
      <c r="K56" s="278">
        <f t="shared" si="75"/>
        <v>0</v>
      </c>
      <c r="L56" s="278">
        <f t="shared" si="75"/>
        <v>0</v>
      </c>
      <c r="M56" s="278">
        <f t="shared" si="75"/>
        <v>0</v>
      </c>
      <c r="N56" s="278">
        <f t="shared" si="75"/>
        <v>0</v>
      </c>
      <c r="O56" s="278">
        <f t="shared" si="75"/>
        <v>0</v>
      </c>
      <c r="P56" s="278">
        <f t="shared" si="75"/>
        <v>0</v>
      </c>
      <c r="Q56" s="278">
        <f t="shared" si="75"/>
        <v>0</v>
      </c>
      <c r="R56" s="278">
        <f t="shared" si="75"/>
        <v>0</v>
      </c>
      <c r="S56" s="278">
        <f t="shared" si="75"/>
        <v>0</v>
      </c>
      <c r="T56" s="278">
        <f t="shared" si="75"/>
        <v>0</v>
      </c>
      <c r="U56" s="278">
        <f t="shared" si="75"/>
        <v>0</v>
      </c>
      <c r="V56" s="278">
        <f t="shared" si="75"/>
        <v>0</v>
      </c>
      <c r="W56" s="278">
        <f t="shared" si="75"/>
        <v>0</v>
      </c>
      <c r="X56" s="278">
        <f t="shared" si="75"/>
        <v>0</v>
      </c>
      <c r="Y56" s="278">
        <f t="shared" si="75"/>
        <v>0</v>
      </c>
      <c r="Z56" s="278">
        <f t="shared" si="75"/>
        <v>0</v>
      </c>
      <c r="AA56" s="278">
        <f t="shared" si="75"/>
        <v>0</v>
      </c>
      <c r="AB56" s="278">
        <f t="shared" si="75"/>
        <v>0</v>
      </c>
      <c r="AC56" s="278">
        <f t="shared" si="75"/>
        <v>0</v>
      </c>
      <c r="AD56" s="278">
        <f t="shared" si="75"/>
        <v>0</v>
      </c>
      <c r="AE56" s="278">
        <f t="shared" si="75"/>
        <v>0</v>
      </c>
      <c r="AF56" s="278">
        <f t="shared" si="75"/>
        <v>0</v>
      </c>
      <c r="AG56" s="278">
        <f t="shared" si="75"/>
        <v>0</v>
      </c>
      <c r="AH56" s="278">
        <f t="shared" si="75"/>
        <v>0</v>
      </c>
      <c r="AI56" s="278">
        <f t="shared" si="75"/>
        <v>0</v>
      </c>
      <c r="AJ56" s="278">
        <f t="shared" si="75"/>
        <v>0</v>
      </c>
      <c r="AK56" s="278">
        <f t="shared" si="75"/>
        <v>0</v>
      </c>
      <c r="AL56" s="278">
        <f t="shared" si="75"/>
        <v>0</v>
      </c>
      <c r="AM56" s="278">
        <f t="shared" si="75"/>
        <v>0</v>
      </c>
      <c r="AN56" s="278">
        <f t="shared" si="75"/>
        <v>0</v>
      </c>
      <c r="AO56" s="278">
        <f t="shared" si="75"/>
        <v>0</v>
      </c>
      <c r="AP56" s="278">
        <f t="shared" si="75"/>
        <v>0</v>
      </c>
      <c r="AQ56" s="278">
        <f t="shared" si="75"/>
        <v>0</v>
      </c>
      <c r="AR56" s="278">
        <f t="shared" si="75"/>
        <v>0</v>
      </c>
      <c r="AS56" s="278">
        <f t="shared" si="75"/>
        <v>0</v>
      </c>
      <c r="AT56" s="278">
        <f t="shared" si="75"/>
        <v>0</v>
      </c>
      <c r="AU56" s="278">
        <f t="shared" si="75"/>
        <v>0</v>
      </c>
      <c r="AV56" s="278">
        <f t="shared" si="75"/>
        <v>0</v>
      </c>
      <c r="AW56" s="278">
        <f t="shared" si="75"/>
        <v>0</v>
      </c>
      <c r="AX56" s="278">
        <f t="shared" si="75"/>
        <v>0</v>
      </c>
      <c r="AY56" s="278">
        <f t="shared" si="75"/>
        <v>0</v>
      </c>
      <c r="AZ56" s="278">
        <f t="shared" si="75"/>
        <v>0</v>
      </c>
      <c r="BA56" s="278">
        <f t="shared" si="75"/>
        <v>0</v>
      </c>
      <c r="BB56" s="278">
        <f t="shared" si="75"/>
        <v>0</v>
      </c>
      <c r="BC56" s="278">
        <f t="shared" si="75"/>
        <v>0</v>
      </c>
      <c r="BD56" s="278">
        <f t="shared" si="75"/>
        <v>0</v>
      </c>
      <c r="BE56" s="278">
        <f t="shared" si="75"/>
        <v>0</v>
      </c>
      <c r="BF56" s="278">
        <f t="shared" si="75"/>
        <v>0</v>
      </c>
      <c r="BG56" s="278">
        <f t="shared" si="75"/>
        <v>0</v>
      </c>
      <c r="BH56" s="278">
        <f t="shared" si="75"/>
        <v>0</v>
      </c>
      <c r="BI56" s="278">
        <f t="shared" si="75"/>
        <v>0</v>
      </c>
      <c r="BJ56" s="278">
        <f t="shared" si="75"/>
        <v>0</v>
      </c>
      <c r="BK56" s="278">
        <f t="shared" si="75"/>
        <v>0</v>
      </c>
      <c r="BL56" s="278">
        <f t="shared" si="75"/>
        <v>0</v>
      </c>
      <c r="BM56" s="278">
        <f t="shared" si="75"/>
        <v>0</v>
      </c>
      <c r="BN56" s="278">
        <f t="shared" si="75"/>
        <v>0</v>
      </c>
      <c r="BO56" s="278">
        <f t="shared" si="75"/>
        <v>0</v>
      </c>
      <c r="BP56" s="278">
        <f t="shared" si="75"/>
        <v>0</v>
      </c>
      <c r="BQ56" s="278">
        <f t="shared" ref="BQ56:CS56" si="76">IFERROR(IF(BQ$17="beräknas ej",0,BP56*IF(BQ$48&gt;$D$3,1,IF(BQ$48&lt;=$C$3,$C$2,$D$2))*IFERROR(INDEX($B$8:$E$14,MATCH($A56,$A$8:$A$14,0),MATCH(BQ$48,$B$6:$E$6,1)),0)),0)</f>
        <v>0</v>
      </c>
      <c r="BR56" s="278">
        <f t="shared" si="76"/>
        <v>0</v>
      </c>
      <c r="BS56" s="278">
        <f t="shared" si="76"/>
        <v>0</v>
      </c>
      <c r="BT56" s="278">
        <f t="shared" si="76"/>
        <v>0</v>
      </c>
      <c r="BU56" s="278">
        <f t="shared" si="76"/>
        <v>0</v>
      </c>
      <c r="BV56" s="278">
        <f t="shared" si="76"/>
        <v>0</v>
      </c>
      <c r="BW56" s="278">
        <f t="shared" si="76"/>
        <v>0</v>
      </c>
      <c r="BX56" s="278">
        <f t="shared" si="76"/>
        <v>0</v>
      </c>
      <c r="BY56" s="278">
        <f t="shared" si="76"/>
        <v>0</v>
      </c>
      <c r="BZ56" s="278">
        <f t="shared" si="76"/>
        <v>0</v>
      </c>
      <c r="CA56" s="278">
        <f t="shared" si="76"/>
        <v>0</v>
      </c>
      <c r="CB56" s="278">
        <f t="shared" si="76"/>
        <v>0</v>
      </c>
      <c r="CC56" s="278">
        <f t="shared" si="76"/>
        <v>0</v>
      </c>
      <c r="CD56" s="278">
        <f t="shared" si="76"/>
        <v>0</v>
      </c>
      <c r="CE56" s="278">
        <f t="shared" si="76"/>
        <v>0</v>
      </c>
      <c r="CF56" s="278">
        <f t="shared" si="76"/>
        <v>0</v>
      </c>
      <c r="CG56" s="278">
        <f t="shared" si="76"/>
        <v>0</v>
      </c>
      <c r="CH56" s="278">
        <f t="shared" si="76"/>
        <v>0</v>
      </c>
      <c r="CI56" s="278">
        <f t="shared" si="76"/>
        <v>0</v>
      </c>
      <c r="CJ56" s="278">
        <f t="shared" si="76"/>
        <v>0</v>
      </c>
      <c r="CK56" s="278">
        <f t="shared" si="76"/>
        <v>0</v>
      </c>
      <c r="CL56" s="278">
        <f t="shared" si="76"/>
        <v>0</v>
      </c>
      <c r="CM56" s="278">
        <f t="shared" si="76"/>
        <v>0</v>
      </c>
      <c r="CN56" s="278">
        <f t="shared" si="76"/>
        <v>0</v>
      </c>
      <c r="CO56" s="278">
        <f t="shared" si="76"/>
        <v>0</v>
      </c>
      <c r="CP56" s="278">
        <f t="shared" si="76"/>
        <v>0</v>
      </c>
      <c r="CQ56" s="278">
        <f t="shared" si="76"/>
        <v>0</v>
      </c>
      <c r="CR56" s="278">
        <f t="shared" si="76"/>
        <v>0</v>
      </c>
      <c r="CS56" s="278">
        <f t="shared" si="76"/>
        <v>0</v>
      </c>
    </row>
    <row r="57" spans="1:97" s="377" customFormat="1" x14ac:dyDescent="0.35">
      <c r="A57" s="278">
        <f>Prognoser!C102</f>
        <v>0</v>
      </c>
      <c r="B57" s="278" t="str">
        <f>'UA basår'!B15</f>
        <v>0 0</v>
      </c>
      <c r="C57" s="278">
        <f>Prognoser!D102</f>
        <v>0</v>
      </c>
      <c r="D57" s="278">
        <f>'UA basår'!AF15+'UA basår'!AF45</f>
        <v>0</v>
      </c>
      <c r="E57" s="278">
        <f t="shared" ref="E57:BP57" si="77">IFERROR(IF(E$17="beräknas ej",0,D57*IF(E$48&gt;$D$3,1,IF(E$48&lt;=$C$3,$C$2,$D$2))*IFERROR(INDEX($B$8:$E$14,MATCH($A57,$A$8:$A$14,0),MATCH(E$48,$B$6:$E$6,1)),0)),0)</f>
        <v>0</v>
      </c>
      <c r="F57" s="278">
        <f t="shared" si="77"/>
        <v>0</v>
      </c>
      <c r="G57" s="278">
        <f t="shared" si="77"/>
        <v>0</v>
      </c>
      <c r="H57" s="278">
        <f t="shared" si="77"/>
        <v>0</v>
      </c>
      <c r="I57" s="278">
        <f t="shared" si="77"/>
        <v>0</v>
      </c>
      <c r="J57" s="278">
        <f t="shared" si="77"/>
        <v>0</v>
      </c>
      <c r="K57" s="278">
        <f t="shared" si="77"/>
        <v>0</v>
      </c>
      <c r="L57" s="278">
        <f t="shared" si="77"/>
        <v>0</v>
      </c>
      <c r="M57" s="278">
        <f t="shared" si="77"/>
        <v>0</v>
      </c>
      <c r="N57" s="278">
        <f t="shared" si="77"/>
        <v>0</v>
      </c>
      <c r="O57" s="278">
        <f t="shared" si="77"/>
        <v>0</v>
      </c>
      <c r="P57" s="278">
        <f t="shared" si="77"/>
        <v>0</v>
      </c>
      <c r="Q57" s="278">
        <f t="shared" si="77"/>
        <v>0</v>
      </c>
      <c r="R57" s="278">
        <f t="shared" si="77"/>
        <v>0</v>
      </c>
      <c r="S57" s="278">
        <f t="shared" si="77"/>
        <v>0</v>
      </c>
      <c r="T57" s="278">
        <f t="shared" si="77"/>
        <v>0</v>
      </c>
      <c r="U57" s="278">
        <f t="shared" si="77"/>
        <v>0</v>
      </c>
      <c r="V57" s="278">
        <f t="shared" si="77"/>
        <v>0</v>
      </c>
      <c r="W57" s="278">
        <f t="shared" si="77"/>
        <v>0</v>
      </c>
      <c r="X57" s="278">
        <f t="shared" si="77"/>
        <v>0</v>
      </c>
      <c r="Y57" s="278">
        <f t="shared" si="77"/>
        <v>0</v>
      </c>
      <c r="Z57" s="278">
        <f t="shared" si="77"/>
        <v>0</v>
      </c>
      <c r="AA57" s="278">
        <f t="shared" si="77"/>
        <v>0</v>
      </c>
      <c r="AB57" s="278">
        <f t="shared" si="77"/>
        <v>0</v>
      </c>
      <c r="AC57" s="278">
        <f t="shared" si="77"/>
        <v>0</v>
      </c>
      <c r="AD57" s="278">
        <f t="shared" si="77"/>
        <v>0</v>
      </c>
      <c r="AE57" s="278">
        <f t="shared" si="77"/>
        <v>0</v>
      </c>
      <c r="AF57" s="278">
        <f t="shared" si="77"/>
        <v>0</v>
      </c>
      <c r="AG57" s="278">
        <f t="shared" si="77"/>
        <v>0</v>
      </c>
      <c r="AH57" s="278">
        <f t="shared" si="77"/>
        <v>0</v>
      </c>
      <c r="AI57" s="278">
        <f t="shared" si="77"/>
        <v>0</v>
      </c>
      <c r="AJ57" s="278">
        <f t="shared" si="77"/>
        <v>0</v>
      </c>
      <c r="AK57" s="278">
        <f t="shared" si="77"/>
        <v>0</v>
      </c>
      <c r="AL57" s="278">
        <f t="shared" si="77"/>
        <v>0</v>
      </c>
      <c r="AM57" s="278">
        <f t="shared" si="77"/>
        <v>0</v>
      </c>
      <c r="AN57" s="278">
        <f t="shared" si="77"/>
        <v>0</v>
      </c>
      <c r="AO57" s="278">
        <f t="shared" si="77"/>
        <v>0</v>
      </c>
      <c r="AP57" s="278">
        <f t="shared" si="77"/>
        <v>0</v>
      </c>
      <c r="AQ57" s="278">
        <f t="shared" si="77"/>
        <v>0</v>
      </c>
      <c r="AR57" s="278">
        <f t="shared" si="77"/>
        <v>0</v>
      </c>
      <c r="AS57" s="278">
        <f t="shared" si="77"/>
        <v>0</v>
      </c>
      <c r="AT57" s="278">
        <f t="shared" si="77"/>
        <v>0</v>
      </c>
      <c r="AU57" s="278">
        <f t="shared" si="77"/>
        <v>0</v>
      </c>
      <c r="AV57" s="278">
        <f t="shared" si="77"/>
        <v>0</v>
      </c>
      <c r="AW57" s="278">
        <f t="shared" si="77"/>
        <v>0</v>
      </c>
      <c r="AX57" s="278">
        <f t="shared" si="77"/>
        <v>0</v>
      </c>
      <c r="AY57" s="278">
        <f t="shared" si="77"/>
        <v>0</v>
      </c>
      <c r="AZ57" s="278">
        <f t="shared" si="77"/>
        <v>0</v>
      </c>
      <c r="BA57" s="278">
        <f t="shared" si="77"/>
        <v>0</v>
      </c>
      <c r="BB57" s="278">
        <f t="shared" si="77"/>
        <v>0</v>
      </c>
      <c r="BC57" s="278">
        <f t="shared" si="77"/>
        <v>0</v>
      </c>
      <c r="BD57" s="278">
        <f t="shared" si="77"/>
        <v>0</v>
      </c>
      <c r="BE57" s="278">
        <f t="shared" si="77"/>
        <v>0</v>
      </c>
      <c r="BF57" s="278">
        <f t="shared" si="77"/>
        <v>0</v>
      </c>
      <c r="BG57" s="278">
        <f t="shared" si="77"/>
        <v>0</v>
      </c>
      <c r="BH57" s="278">
        <f t="shared" si="77"/>
        <v>0</v>
      </c>
      <c r="BI57" s="278">
        <f t="shared" si="77"/>
        <v>0</v>
      </c>
      <c r="BJ57" s="278">
        <f t="shared" si="77"/>
        <v>0</v>
      </c>
      <c r="BK57" s="278">
        <f t="shared" si="77"/>
        <v>0</v>
      </c>
      <c r="BL57" s="278">
        <f t="shared" si="77"/>
        <v>0</v>
      </c>
      <c r="BM57" s="278">
        <f t="shared" si="77"/>
        <v>0</v>
      </c>
      <c r="BN57" s="278">
        <f t="shared" si="77"/>
        <v>0</v>
      </c>
      <c r="BO57" s="278">
        <f t="shared" si="77"/>
        <v>0</v>
      </c>
      <c r="BP57" s="278">
        <f t="shared" si="77"/>
        <v>0</v>
      </c>
      <c r="BQ57" s="278">
        <f t="shared" ref="BQ57:CS57" si="78">IFERROR(IF(BQ$17="beräknas ej",0,BP57*IF(BQ$48&gt;$D$3,1,IF(BQ$48&lt;=$C$3,$C$2,$D$2))*IFERROR(INDEX($B$8:$E$14,MATCH($A57,$A$8:$A$14,0),MATCH(BQ$48,$B$6:$E$6,1)),0)),0)</f>
        <v>0</v>
      </c>
      <c r="BR57" s="278">
        <f t="shared" si="78"/>
        <v>0</v>
      </c>
      <c r="BS57" s="278">
        <f t="shared" si="78"/>
        <v>0</v>
      </c>
      <c r="BT57" s="278">
        <f t="shared" si="78"/>
        <v>0</v>
      </c>
      <c r="BU57" s="278">
        <f t="shared" si="78"/>
        <v>0</v>
      </c>
      <c r="BV57" s="278">
        <f t="shared" si="78"/>
        <v>0</v>
      </c>
      <c r="BW57" s="278">
        <f t="shared" si="78"/>
        <v>0</v>
      </c>
      <c r="BX57" s="278">
        <f t="shared" si="78"/>
        <v>0</v>
      </c>
      <c r="BY57" s="278">
        <f t="shared" si="78"/>
        <v>0</v>
      </c>
      <c r="BZ57" s="278">
        <f t="shared" si="78"/>
        <v>0</v>
      </c>
      <c r="CA57" s="278">
        <f t="shared" si="78"/>
        <v>0</v>
      </c>
      <c r="CB57" s="278">
        <f t="shared" si="78"/>
        <v>0</v>
      </c>
      <c r="CC57" s="278">
        <f t="shared" si="78"/>
        <v>0</v>
      </c>
      <c r="CD57" s="278">
        <f t="shared" si="78"/>
        <v>0</v>
      </c>
      <c r="CE57" s="278">
        <f t="shared" si="78"/>
        <v>0</v>
      </c>
      <c r="CF57" s="278">
        <f t="shared" si="78"/>
        <v>0</v>
      </c>
      <c r="CG57" s="278">
        <f t="shared" si="78"/>
        <v>0</v>
      </c>
      <c r="CH57" s="278">
        <f t="shared" si="78"/>
        <v>0</v>
      </c>
      <c r="CI57" s="278">
        <f t="shared" si="78"/>
        <v>0</v>
      </c>
      <c r="CJ57" s="278">
        <f t="shared" si="78"/>
        <v>0</v>
      </c>
      <c r="CK57" s="278">
        <f t="shared" si="78"/>
        <v>0</v>
      </c>
      <c r="CL57" s="278">
        <f t="shared" si="78"/>
        <v>0</v>
      </c>
      <c r="CM57" s="278">
        <f t="shared" si="78"/>
        <v>0</v>
      </c>
      <c r="CN57" s="278">
        <f t="shared" si="78"/>
        <v>0</v>
      </c>
      <c r="CO57" s="278">
        <f t="shared" si="78"/>
        <v>0</v>
      </c>
      <c r="CP57" s="278">
        <f t="shared" si="78"/>
        <v>0</v>
      </c>
      <c r="CQ57" s="278">
        <f t="shared" si="78"/>
        <v>0</v>
      </c>
      <c r="CR57" s="278">
        <f t="shared" si="78"/>
        <v>0</v>
      </c>
      <c r="CS57" s="278">
        <f t="shared" si="78"/>
        <v>0</v>
      </c>
    </row>
    <row r="58" spans="1:97" s="377" customFormat="1" x14ac:dyDescent="0.35">
      <c r="A58" s="278">
        <f>Prognoser!C103</f>
        <v>0</v>
      </c>
      <c r="B58" s="278" t="str">
        <f>'UA basår'!B16</f>
        <v>0 0</v>
      </c>
      <c r="C58" s="278">
        <f>Prognoser!D103</f>
        <v>0</v>
      </c>
      <c r="D58" s="278">
        <f>'UA basår'!AF16+'UA basår'!AF46</f>
        <v>0</v>
      </c>
      <c r="E58" s="278">
        <f t="shared" ref="E58:BP58" si="79">IFERROR(IF(E$17="beräknas ej",0,D58*IF(E$48&gt;$D$3,1,IF(E$48&lt;=$C$3,$C$2,$D$2))*IFERROR(INDEX($B$8:$E$14,MATCH($A58,$A$8:$A$14,0),MATCH(E$48,$B$6:$E$6,1)),0)),0)</f>
        <v>0</v>
      </c>
      <c r="F58" s="278">
        <f t="shared" si="79"/>
        <v>0</v>
      </c>
      <c r="G58" s="278">
        <f t="shared" si="79"/>
        <v>0</v>
      </c>
      <c r="H58" s="278">
        <f t="shared" si="79"/>
        <v>0</v>
      </c>
      <c r="I58" s="278">
        <f t="shared" si="79"/>
        <v>0</v>
      </c>
      <c r="J58" s="278">
        <f t="shared" si="79"/>
        <v>0</v>
      </c>
      <c r="K58" s="278">
        <f t="shared" si="79"/>
        <v>0</v>
      </c>
      <c r="L58" s="278">
        <f t="shared" si="79"/>
        <v>0</v>
      </c>
      <c r="M58" s="278">
        <f t="shared" si="79"/>
        <v>0</v>
      </c>
      <c r="N58" s="278">
        <f t="shared" si="79"/>
        <v>0</v>
      </c>
      <c r="O58" s="278">
        <f t="shared" si="79"/>
        <v>0</v>
      </c>
      <c r="P58" s="278">
        <f t="shared" si="79"/>
        <v>0</v>
      </c>
      <c r="Q58" s="278">
        <f t="shared" si="79"/>
        <v>0</v>
      </c>
      <c r="R58" s="278">
        <f t="shared" si="79"/>
        <v>0</v>
      </c>
      <c r="S58" s="278">
        <f t="shared" si="79"/>
        <v>0</v>
      </c>
      <c r="T58" s="278">
        <f t="shared" si="79"/>
        <v>0</v>
      </c>
      <c r="U58" s="278">
        <f t="shared" si="79"/>
        <v>0</v>
      </c>
      <c r="V58" s="278">
        <f t="shared" si="79"/>
        <v>0</v>
      </c>
      <c r="W58" s="278">
        <f t="shared" si="79"/>
        <v>0</v>
      </c>
      <c r="X58" s="278">
        <f t="shared" si="79"/>
        <v>0</v>
      </c>
      <c r="Y58" s="278">
        <f t="shared" si="79"/>
        <v>0</v>
      </c>
      <c r="Z58" s="278">
        <f t="shared" si="79"/>
        <v>0</v>
      </c>
      <c r="AA58" s="278">
        <f t="shared" si="79"/>
        <v>0</v>
      </c>
      <c r="AB58" s="278">
        <f t="shared" si="79"/>
        <v>0</v>
      </c>
      <c r="AC58" s="278">
        <f t="shared" si="79"/>
        <v>0</v>
      </c>
      <c r="AD58" s="278">
        <f t="shared" si="79"/>
        <v>0</v>
      </c>
      <c r="AE58" s="278">
        <f t="shared" si="79"/>
        <v>0</v>
      </c>
      <c r="AF58" s="278">
        <f t="shared" si="79"/>
        <v>0</v>
      </c>
      <c r="AG58" s="278">
        <f t="shared" si="79"/>
        <v>0</v>
      </c>
      <c r="AH58" s="278">
        <f t="shared" si="79"/>
        <v>0</v>
      </c>
      <c r="AI58" s="278">
        <f t="shared" si="79"/>
        <v>0</v>
      </c>
      <c r="AJ58" s="278">
        <f t="shared" si="79"/>
        <v>0</v>
      </c>
      <c r="AK58" s="278">
        <f t="shared" si="79"/>
        <v>0</v>
      </c>
      <c r="AL58" s="278">
        <f t="shared" si="79"/>
        <v>0</v>
      </c>
      <c r="AM58" s="278">
        <f t="shared" si="79"/>
        <v>0</v>
      </c>
      <c r="AN58" s="278">
        <f t="shared" si="79"/>
        <v>0</v>
      </c>
      <c r="AO58" s="278">
        <f t="shared" si="79"/>
        <v>0</v>
      </c>
      <c r="AP58" s="278">
        <f t="shared" si="79"/>
        <v>0</v>
      </c>
      <c r="AQ58" s="278">
        <f t="shared" si="79"/>
        <v>0</v>
      </c>
      <c r="AR58" s="278">
        <f t="shared" si="79"/>
        <v>0</v>
      </c>
      <c r="AS58" s="278">
        <f t="shared" si="79"/>
        <v>0</v>
      </c>
      <c r="AT58" s="278">
        <f t="shared" si="79"/>
        <v>0</v>
      </c>
      <c r="AU58" s="278">
        <f t="shared" si="79"/>
        <v>0</v>
      </c>
      <c r="AV58" s="278">
        <f t="shared" si="79"/>
        <v>0</v>
      </c>
      <c r="AW58" s="278">
        <f t="shared" si="79"/>
        <v>0</v>
      </c>
      <c r="AX58" s="278">
        <f t="shared" si="79"/>
        <v>0</v>
      </c>
      <c r="AY58" s="278">
        <f t="shared" si="79"/>
        <v>0</v>
      </c>
      <c r="AZ58" s="278">
        <f t="shared" si="79"/>
        <v>0</v>
      </c>
      <c r="BA58" s="278">
        <f t="shared" si="79"/>
        <v>0</v>
      </c>
      <c r="BB58" s="278">
        <f t="shared" si="79"/>
        <v>0</v>
      </c>
      <c r="BC58" s="278">
        <f t="shared" si="79"/>
        <v>0</v>
      </c>
      <c r="BD58" s="278">
        <f t="shared" si="79"/>
        <v>0</v>
      </c>
      <c r="BE58" s="278">
        <f t="shared" si="79"/>
        <v>0</v>
      </c>
      <c r="BF58" s="278">
        <f t="shared" si="79"/>
        <v>0</v>
      </c>
      <c r="BG58" s="278">
        <f t="shared" si="79"/>
        <v>0</v>
      </c>
      <c r="BH58" s="278">
        <f t="shared" si="79"/>
        <v>0</v>
      </c>
      <c r="BI58" s="278">
        <f t="shared" si="79"/>
        <v>0</v>
      </c>
      <c r="BJ58" s="278">
        <f t="shared" si="79"/>
        <v>0</v>
      </c>
      <c r="BK58" s="278">
        <f t="shared" si="79"/>
        <v>0</v>
      </c>
      <c r="BL58" s="278">
        <f t="shared" si="79"/>
        <v>0</v>
      </c>
      <c r="BM58" s="278">
        <f t="shared" si="79"/>
        <v>0</v>
      </c>
      <c r="BN58" s="278">
        <f t="shared" si="79"/>
        <v>0</v>
      </c>
      <c r="BO58" s="278">
        <f t="shared" si="79"/>
        <v>0</v>
      </c>
      <c r="BP58" s="278">
        <f t="shared" si="79"/>
        <v>0</v>
      </c>
      <c r="BQ58" s="278">
        <f t="shared" ref="BQ58:CS58" si="80">IFERROR(IF(BQ$17="beräknas ej",0,BP58*IF(BQ$48&gt;$D$3,1,IF(BQ$48&lt;=$C$3,$C$2,$D$2))*IFERROR(INDEX($B$8:$E$14,MATCH($A58,$A$8:$A$14,0),MATCH(BQ$48,$B$6:$E$6,1)),0)),0)</f>
        <v>0</v>
      </c>
      <c r="BR58" s="278">
        <f t="shared" si="80"/>
        <v>0</v>
      </c>
      <c r="BS58" s="278">
        <f t="shared" si="80"/>
        <v>0</v>
      </c>
      <c r="BT58" s="278">
        <f t="shared" si="80"/>
        <v>0</v>
      </c>
      <c r="BU58" s="278">
        <f t="shared" si="80"/>
        <v>0</v>
      </c>
      <c r="BV58" s="278">
        <f t="shared" si="80"/>
        <v>0</v>
      </c>
      <c r="BW58" s="278">
        <f t="shared" si="80"/>
        <v>0</v>
      </c>
      <c r="BX58" s="278">
        <f t="shared" si="80"/>
        <v>0</v>
      </c>
      <c r="BY58" s="278">
        <f t="shared" si="80"/>
        <v>0</v>
      </c>
      <c r="BZ58" s="278">
        <f t="shared" si="80"/>
        <v>0</v>
      </c>
      <c r="CA58" s="278">
        <f t="shared" si="80"/>
        <v>0</v>
      </c>
      <c r="CB58" s="278">
        <f t="shared" si="80"/>
        <v>0</v>
      </c>
      <c r="CC58" s="278">
        <f t="shared" si="80"/>
        <v>0</v>
      </c>
      <c r="CD58" s="278">
        <f t="shared" si="80"/>
        <v>0</v>
      </c>
      <c r="CE58" s="278">
        <f t="shared" si="80"/>
        <v>0</v>
      </c>
      <c r="CF58" s="278">
        <f t="shared" si="80"/>
        <v>0</v>
      </c>
      <c r="CG58" s="278">
        <f t="shared" si="80"/>
        <v>0</v>
      </c>
      <c r="CH58" s="278">
        <f t="shared" si="80"/>
        <v>0</v>
      </c>
      <c r="CI58" s="278">
        <f t="shared" si="80"/>
        <v>0</v>
      </c>
      <c r="CJ58" s="278">
        <f t="shared" si="80"/>
        <v>0</v>
      </c>
      <c r="CK58" s="278">
        <f t="shared" si="80"/>
        <v>0</v>
      </c>
      <c r="CL58" s="278">
        <f t="shared" si="80"/>
        <v>0</v>
      </c>
      <c r="CM58" s="278">
        <f t="shared" si="80"/>
        <v>0</v>
      </c>
      <c r="CN58" s="278">
        <f t="shared" si="80"/>
        <v>0</v>
      </c>
      <c r="CO58" s="278">
        <f t="shared" si="80"/>
        <v>0</v>
      </c>
      <c r="CP58" s="278">
        <f t="shared" si="80"/>
        <v>0</v>
      </c>
      <c r="CQ58" s="278">
        <f t="shared" si="80"/>
        <v>0</v>
      </c>
      <c r="CR58" s="278">
        <f t="shared" si="80"/>
        <v>0</v>
      </c>
      <c r="CS58" s="278">
        <f t="shared" si="80"/>
        <v>0</v>
      </c>
    </row>
    <row r="59" spans="1:97" s="377" customFormat="1" x14ac:dyDescent="0.35">
      <c r="A59" s="278">
        <f>Prognoser!C104</f>
        <v>0</v>
      </c>
      <c r="B59" s="278" t="str">
        <f>'UA basår'!B17</f>
        <v>0 0</v>
      </c>
      <c r="C59" s="278">
        <f>Prognoser!D104</f>
        <v>0</v>
      </c>
      <c r="D59" s="278">
        <f>'UA basår'!AF17+'UA basår'!AF47</f>
        <v>0</v>
      </c>
      <c r="E59" s="278">
        <f t="shared" ref="E59:BP59" si="81">IFERROR(IF(E$17="beräknas ej",0,D59*IF(E$48&gt;$D$3,1,IF(E$48&lt;=$C$3,$C$2,$D$2))*IFERROR(INDEX($B$8:$E$14,MATCH($A59,$A$8:$A$14,0),MATCH(E$48,$B$6:$E$6,1)),0)),0)</f>
        <v>0</v>
      </c>
      <c r="F59" s="278">
        <f t="shared" si="81"/>
        <v>0</v>
      </c>
      <c r="G59" s="278">
        <f t="shared" si="81"/>
        <v>0</v>
      </c>
      <c r="H59" s="278">
        <f t="shared" si="81"/>
        <v>0</v>
      </c>
      <c r="I59" s="278">
        <f t="shared" si="81"/>
        <v>0</v>
      </c>
      <c r="J59" s="278">
        <f t="shared" si="81"/>
        <v>0</v>
      </c>
      <c r="K59" s="278">
        <f t="shared" si="81"/>
        <v>0</v>
      </c>
      <c r="L59" s="278">
        <f t="shared" si="81"/>
        <v>0</v>
      </c>
      <c r="M59" s="278">
        <f t="shared" si="81"/>
        <v>0</v>
      </c>
      <c r="N59" s="278">
        <f t="shared" si="81"/>
        <v>0</v>
      </c>
      <c r="O59" s="278">
        <f t="shared" si="81"/>
        <v>0</v>
      </c>
      <c r="P59" s="278">
        <f t="shared" si="81"/>
        <v>0</v>
      </c>
      <c r="Q59" s="278">
        <f t="shared" si="81"/>
        <v>0</v>
      </c>
      <c r="R59" s="278">
        <f t="shared" si="81"/>
        <v>0</v>
      </c>
      <c r="S59" s="278">
        <f t="shared" si="81"/>
        <v>0</v>
      </c>
      <c r="T59" s="278">
        <f t="shared" si="81"/>
        <v>0</v>
      </c>
      <c r="U59" s="278">
        <f t="shared" si="81"/>
        <v>0</v>
      </c>
      <c r="V59" s="278">
        <f t="shared" si="81"/>
        <v>0</v>
      </c>
      <c r="W59" s="278">
        <f t="shared" si="81"/>
        <v>0</v>
      </c>
      <c r="X59" s="278">
        <f t="shared" si="81"/>
        <v>0</v>
      </c>
      <c r="Y59" s="278">
        <f t="shared" si="81"/>
        <v>0</v>
      </c>
      <c r="Z59" s="278">
        <f t="shared" si="81"/>
        <v>0</v>
      </c>
      <c r="AA59" s="278">
        <f t="shared" si="81"/>
        <v>0</v>
      </c>
      <c r="AB59" s="278">
        <f t="shared" si="81"/>
        <v>0</v>
      </c>
      <c r="AC59" s="278">
        <f t="shared" si="81"/>
        <v>0</v>
      </c>
      <c r="AD59" s="278">
        <f t="shared" si="81"/>
        <v>0</v>
      </c>
      <c r="AE59" s="278">
        <f t="shared" si="81"/>
        <v>0</v>
      </c>
      <c r="AF59" s="278">
        <f t="shared" si="81"/>
        <v>0</v>
      </c>
      <c r="AG59" s="278">
        <f t="shared" si="81"/>
        <v>0</v>
      </c>
      <c r="AH59" s="278">
        <f t="shared" si="81"/>
        <v>0</v>
      </c>
      <c r="AI59" s="278">
        <f t="shared" si="81"/>
        <v>0</v>
      </c>
      <c r="AJ59" s="278">
        <f t="shared" si="81"/>
        <v>0</v>
      </c>
      <c r="AK59" s="278">
        <f t="shared" si="81"/>
        <v>0</v>
      </c>
      <c r="AL59" s="278">
        <f t="shared" si="81"/>
        <v>0</v>
      </c>
      <c r="AM59" s="278">
        <f t="shared" si="81"/>
        <v>0</v>
      </c>
      <c r="AN59" s="278">
        <f t="shared" si="81"/>
        <v>0</v>
      </c>
      <c r="AO59" s="278">
        <f t="shared" si="81"/>
        <v>0</v>
      </c>
      <c r="AP59" s="278">
        <f t="shared" si="81"/>
        <v>0</v>
      </c>
      <c r="AQ59" s="278">
        <f t="shared" si="81"/>
        <v>0</v>
      </c>
      <c r="AR59" s="278">
        <f t="shared" si="81"/>
        <v>0</v>
      </c>
      <c r="AS59" s="278">
        <f t="shared" si="81"/>
        <v>0</v>
      </c>
      <c r="AT59" s="278">
        <f t="shared" si="81"/>
        <v>0</v>
      </c>
      <c r="AU59" s="278">
        <f t="shared" si="81"/>
        <v>0</v>
      </c>
      <c r="AV59" s="278">
        <f t="shared" si="81"/>
        <v>0</v>
      </c>
      <c r="AW59" s="278">
        <f t="shared" si="81"/>
        <v>0</v>
      </c>
      <c r="AX59" s="278">
        <f t="shared" si="81"/>
        <v>0</v>
      </c>
      <c r="AY59" s="278">
        <f t="shared" si="81"/>
        <v>0</v>
      </c>
      <c r="AZ59" s="278">
        <f t="shared" si="81"/>
        <v>0</v>
      </c>
      <c r="BA59" s="278">
        <f t="shared" si="81"/>
        <v>0</v>
      </c>
      <c r="BB59" s="278">
        <f t="shared" si="81"/>
        <v>0</v>
      </c>
      <c r="BC59" s="278">
        <f t="shared" si="81"/>
        <v>0</v>
      </c>
      <c r="BD59" s="278">
        <f t="shared" si="81"/>
        <v>0</v>
      </c>
      <c r="BE59" s="278">
        <f t="shared" si="81"/>
        <v>0</v>
      </c>
      <c r="BF59" s="278">
        <f t="shared" si="81"/>
        <v>0</v>
      </c>
      <c r="BG59" s="278">
        <f t="shared" si="81"/>
        <v>0</v>
      </c>
      <c r="BH59" s="278">
        <f t="shared" si="81"/>
        <v>0</v>
      </c>
      <c r="BI59" s="278">
        <f t="shared" si="81"/>
        <v>0</v>
      </c>
      <c r="BJ59" s="278">
        <f t="shared" si="81"/>
        <v>0</v>
      </c>
      <c r="BK59" s="278">
        <f t="shared" si="81"/>
        <v>0</v>
      </c>
      <c r="BL59" s="278">
        <f t="shared" si="81"/>
        <v>0</v>
      </c>
      <c r="BM59" s="278">
        <f t="shared" si="81"/>
        <v>0</v>
      </c>
      <c r="BN59" s="278">
        <f t="shared" si="81"/>
        <v>0</v>
      </c>
      <c r="BO59" s="278">
        <f t="shared" si="81"/>
        <v>0</v>
      </c>
      <c r="BP59" s="278">
        <f t="shared" si="81"/>
        <v>0</v>
      </c>
      <c r="BQ59" s="278">
        <f t="shared" ref="BQ59:CS59" si="82">IFERROR(IF(BQ$17="beräknas ej",0,BP59*IF(BQ$48&gt;$D$3,1,IF(BQ$48&lt;=$C$3,$C$2,$D$2))*IFERROR(INDEX($B$8:$E$14,MATCH($A59,$A$8:$A$14,0),MATCH(BQ$48,$B$6:$E$6,1)),0)),0)</f>
        <v>0</v>
      </c>
      <c r="BR59" s="278">
        <f t="shared" si="82"/>
        <v>0</v>
      </c>
      <c r="BS59" s="278">
        <f t="shared" si="82"/>
        <v>0</v>
      </c>
      <c r="BT59" s="278">
        <f t="shared" si="82"/>
        <v>0</v>
      </c>
      <c r="BU59" s="278">
        <f t="shared" si="82"/>
        <v>0</v>
      </c>
      <c r="BV59" s="278">
        <f t="shared" si="82"/>
        <v>0</v>
      </c>
      <c r="BW59" s="278">
        <f t="shared" si="82"/>
        <v>0</v>
      </c>
      <c r="BX59" s="278">
        <f t="shared" si="82"/>
        <v>0</v>
      </c>
      <c r="BY59" s="278">
        <f t="shared" si="82"/>
        <v>0</v>
      </c>
      <c r="BZ59" s="278">
        <f t="shared" si="82"/>
        <v>0</v>
      </c>
      <c r="CA59" s="278">
        <f t="shared" si="82"/>
        <v>0</v>
      </c>
      <c r="CB59" s="278">
        <f t="shared" si="82"/>
        <v>0</v>
      </c>
      <c r="CC59" s="278">
        <f t="shared" si="82"/>
        <v>0</v>
      </c>
      <c r="CD59" s="278">
        <f t="shared" si="82"/>
        <v>0</v>
      </c>
      <c r="CE59" s="278">
        <f t="shared" si="82"/>
        <v>0</v>
      </c>
      <c r="CF59" s="278">
        <f t="shared" si="82"/>
        <v>0</v>
      </c>
      <c r="CG59" s="278">
        <f t="shared" si="82"/>
        <v>0</v>
      </c>
      <c r="CH59" s="278">
        <f t="shared" si="82"/>
        <v>0</v>
      </c>
      <c r="CI59" s="278">
        <f t="shared" si="82"/>
        <v>0</v>
      </c>
      <c r="CJ59" s="278">
        <f t="shared" si="82"/>
        <v>0</v>
      </c>
      <c r="CK59" s="278">
        <f t="shared" si="82"/>
        <v>0</v>
      </c>
      <c r="CL59" s="278">
        <f t="shared" si="82"/>
        <v>0</v>
      </c>
      <c r="CM59" s="278">
        <f t="shared" si="82"/>
        <v>0</v>
      </c>
      <c r="CN59" s="278">
        <f t="shared" si="82"/>
        <v>0</v>
      </c>
      <c r="CO59" s="278">
        <f t="shared" si="82"/>
        <v>0</v>
      </c>
      <c r="CP59" s="278">
        <f t="shared" si="82"/>
        <v>0</v>
      </c>
      <c r="CQ59" s="278">
        <f t="shared" si="82"/>
        <v>0</v>
      </c>
      <c r="CR59" s="278">
        <f t="shared" si="82"/>
        <v>0</v>
      </c>
      <c r="CS59" s="278">
        <f t="shared" si="82"/>
        <v>0</v>
      </c>
    </row>
    <row r="60" spans="1:97" s="377" customFormat="1" x14ac:dyDescent="0.35">
      <c r="A60" s="278">
        <f>Prognoser!C105</f>
        <v>0</v>
      </c>
      <c r="B60" s="278" t="str">
        <f>'UA basår'!B18</f>
        <v>0 0</v>
      </c>
      <c r="C60" s="278">
        <f>Prognoser!D105</f>
        <v>0</v>
      </c>
      <c r="D60" s="278">
        <f>'UA basår'!AF18+'UA basår'!AF48</f>
        <v>0</v>
      </c>
      <c r="E60" s="278">
        <f t="shared" ref="E60:BP60" si="83">IFERROR(IF(E$17="beräknas ej",0,D60*IF(E$48&gt;$D$3,1,IF(E$48&lt;=$C$3,$C$2,$D$2))*IFERROR(INDEX($B$8:$E$14,MATCH($A60,$A$8:$A$14,0),MATCH(E$48,$B$6:$E$6,1)),0)),0)</f>
        <v>0</v>
      </c>
      <c r="F60" s="278">
        <f t="shared" si="83"/>
        <v>0</v>
      </c>
      <c r="G60" s="278">
        <f t="shared" si="83"/>
        <v>0</v>
      </c>
      <c r="H60" s="278">
        <f t="shared" si="83"/>
        <v>0</v>
      </c>
      <c r="I60" s="278">
        <f t="shared" si="83"/>
        <v>0</v>
      </c>
      <c r="J60" s="278">
        <f t="shared" si="83"/>
        <v>0</v>
      </c>
      <c r="K60" s="278">
        <f t="shared" si="83"/>
        <v>0</v>
      </c>
      <c r="L60" s="278">
        <f t="shared" si="83"/>
        <v>0</v>
      </c>
      <c r="M60" s="278">
        <f t="shared" si="83"/>
        <v>0</v>
      </c>
      <c r="N60" s="278">
        <f t="shared" si="83"/>
        <v>0</v>
      </c>
      <c r="O60" s="278">
        <f t="shared" si="83"/>
        <v>0</v>
      </c>
      <c r="P60" s="278">
        <f t="shared" si="83"/>
        <v>0</v>
      </c>
      <c r="Q60" s="278">
        <f t="shared" si="83"/>
        <v>0</v>
      </c>
      <c r="R60" s="278">
        <f t="shared" si="83"/>
        <v>0</v>
      </c>
      <c r="S60" s="278">
        <f t="shared" si="83"/>
        <v>0</v>
      </c>
      <c r="T60" s="278">
        <f t="shared" si="83"/>
        <v>0</v>
      </c>
      <c r="U60" s="278">
        <f t="shared" si="83"/>
        <v>0</v>
      </c>
      <c r="V60" s="278">
        <f t="shared" si="83"/>
        <v>0</v>
      </c>
      <c r="W60" s="278">
        <f t="shared" si="83"/>
        <v>0</v>
      </c>
      <c r="X60" s="278">
        <f t="shared" si="83"/>
        <v>0</v>
      </c>
      <c r="Y60" s="278">
        <f t="shared" si="83"/>
        <v>0</v>
      </c>
      <c r="Z60" s="278">
        <f t="shared" si="83"/>
        <v>0</v>
      </c>
      <c r="AA60" s="278">
        <f t="shared" si="83"/>
        <v>0</v>
      </c>
      <c r="AB60" s="278">
        <f t="shared" si="83"/>
        <v>0</v>
      </c>
      <c r="AC60" s="278">
        <f t="shared" si="83"/>
        <v>0</v>
      </c>
      <c r="AD60" s="278">
        <f t="shared" si="83"/>
        <v>0</v>
      </c>
      <c r="AE60" s="278">
        <f t="shared" si="83"/>
        <v>0</v>
      </c>
      <c r="AF60" s="278">
        <f t="shared" si="83"/>
        <v>0</v>
      </c>
      <c r="AG60" s="278">
        <f t="shared" si="83"/>
        <v>0</v>
      </c>
      <c r="AH60" s="278">
        <f t="shared" si="83"/>
        <v>0</v>
      </c>
      <c r="AI60" s="278">
        <f t="shared" si="83"/>
        <v>0</v>
      </c>
      <c r="AJ60" s="278">
        <f t="shared" si="83"/>
        <v>0</v>
      </c>
      <c r="AK60" s="278">
        <f t="shared" si="83"/>
        <v>0</v>
      </c>
      <c r="AL60" s="278">
        <f t="shared" si="83"/>
        <v>0</v>
      </c>
      <c r="AM60" s="278">
        <f t="shared" si="83"/>
        <v>0</v>
      </c>
      <c r="AN60" s="278">
        <f t="shared" si="83"/>
        <v>0</v>
      </c>
      <c r="AO60" s="278">
        <f t="shared" si="83"/>
        <v>0</v>
      </c>
      <c r="AP60" s="278">
        <f t="shared" si="83"/>
        <v>0</v>
      </c>
      <c r="AQ60" s="278">
        <f t="shared" si="83"/>
        <v>0</v>
      </c>
      <c r="AR60" s="278">
        <f t="shared" si="83"/>
        <v>0</v>
      </c>
      <c r="AS60" s="278">
        <f t="shared" si="83"/>
        <v>0</v>
      </c>
      <c r="AT60" s="278">
        <f t="shared" si="83"/>
        <v>0</v>
      </c>
      <c r="AU60" s="278">
        <f t="shared" si="83"/>
        <v>0</v>
      </c>
      <c r="AV60" s="278">
        <f t="shared" si="83"/>
        <v>0</v>
      </c>
      <c r="AW60" s="278">
        <f t="shared" si="83"/>
        <v>0</v>
      </c>
      <c r="AX60" s="278">
        <f t="shared" si="83"/>
        <v>0</v>
      </c>
      <c r="AY60" s="278">
        <f t="shared" si="83"/>
        <v>0</v>
      </c>
      <c r="AZ60" s="278">
        <f t="shared" si="83"/>
        <v>0</v>
      </c>
      <c r="BA60" s="278">
        <f t="shared" si="83"/>
        <v>0</v>
      </c>
      <c r="BB60" s="278">
        <f t="shared" si="83"/>
        <v>0</v>
      </c>
      <c r="BC60" s="278">
        <f t="shared" si="83"/>
        <v>0</v>
      </c>
      <c r="BD60" s="278">
        <f t="shared" si="83"/>
        <v>0</v>
      </c>
      <c r="BE60" s="278">
        <f t="shared" si="83"/>
        <v>0</v>
      </c>
      <c r="BF60" s="278">
        <f t="shared" si="83"/>
        <v>0</v>
      </c>
      <c r="BG60" s="278">
        <f t="shared" si="83"/>
        <v>0</v>
      </c>
      <c r="BH60" s="278">
        <f t="shared" si="83"/>
        <v>0</v>
      </c>
      <c r="BI60" s="278">
        <f t="shared" si="83"/>
        <v>0</v>
      </c>
      <c r="BJ60" s="278">
        <f t="shared" si="83"/>
        <v>0</v>
      </c>
      <c r="BK60" s="278">
        <f t="shared" si="83"/>
        <v>0</v>
      </c>
      <c r="BL60" s="278">
        <f t="shared" si="83"/>
        <v>0</v>
      </c>
      <c r="BM60" s="278">
        <f t="shared" si="83"/>
        <v>0</v>
      </c>
      <c r="BN60" s="278">
        <f t="shared" si="83"/>
        <v>0</v>
      </c>
      <c r="BO60" s="278">
        <f t="shared" si="83"/>
        <v>0</v>
      </c>
      <c r="BP60" s="278">
        <f t="shared" si="83"/>
        <v>0</v>
      </c>
      <c r="BQ60" s="278">
        <f t="shared" ref="BQ60:CS60" si="84">IFERROR(IF(BQ$17="beräknas ej",0,BP60*IF(BQ$48&gt;$D$3,1,IF(BQ$48&lt;=$C$3,$C$2,$D$2))*IFERROR(INDEX($B$8:$E$14,MATCH($A60,$A$8:$A$14,0),MATCH(BQ$48,$B$6:$E$6,1)),0)),0)</f>
        <v>0</v>
      </c>
      <c r="BR60" s="278">
        <f t="shared" si="84"/>
        <v>0</v>
      </c>
      <c r="BS60" s="278">
        <f t="shared" si="84"/>
        <v>0</v>
      </c>
      <c r="BT60" s="278">
        <f t="shared" si="84"/>
        <v>0</v>
      </c>
      <c r="BU60" s="278">
        <f t="shared" si="84"/>
        <v>0</v>
      </c>
      <c r="BV60" s="278">
        <f t="shared" si="84"/>
        <v>0</v>
      </c>
      <c r="BW60" s="278">
        <f t="shared" si="84"/>
        <v>0</v>
      </c>
      <c r="BX60" s="278">
        <f t="shared" si="84"/>
        <v>0</v>
      </c>
      <c r="BY60" s="278">
        <f t="shared" si="84"/>
        <v>0</v>
      </c>
      <c r="BZ60" s="278">
        <f t="shared" si="84"/>
        <v>0</v>
      </c>
      <c r="CA60" s="278">
        <f t="shared" si="84"/>
        <v>0</v>
      </c>
      <c r="CB60" s="278">
        <f t="shared" si="84"/>
        <v>0</v>
      </c>
      <c r="CC60" s="278">
        <f t="shared" si="84"/>
        <v>0</v>
      </c>
      <c r="CD60" s="278">
        <f t="shared" si="84"/>
        <v>0</v>
      </c>
      <c r="CE60" s="278">
        <f t="shared" si="84"/>
        <v>0</v>
      </c>
      <c r="CF60" s="278">
        <f t="shared" si="84"/>
        <v>0</v>
      </c>
      <c r="CG60" s="278">
        <f t="shared" si="84"/>
        <v>0</v>
      </c>
      <c r="CH60" s="278">
        <f t="shared" si="84"/>
        <v>0</v>
      </c>
      <c r="CI60" s="278">
        <f t="shared" si="84"/>
        <v>0</v>
      </c>
      <c r="CJ60" s="278">
        <f t="shared" si="84"/>
        <v>0</v>
      </c>
      <c r="CK60" s="278">
        <f t="shared" si="84"/>
        <v>0</v>
      </c>
      <c r="CL60" s="278">
        <f t="shared" si="84"/>
        <v>0</v>
      </c>
      <c r="CM60" s="278">
        <f t="shared" si="84"/>
        <v>0</v>
      </c>
      <c r="CN60" s="278">
        <f t="shared" si="84"/>
        <v>0</v>
      </c>
      <c r="CO60" s="278">
        <f t="shared" si="84"/>
        <v>0</v>
      </c>
      <c r="CP60" s="278">
        <f t="shared" si="84"/>
        <v>0</v>
      </c>
      <c r="CQ60" s="278">
        <f t="shared" si="84"/>
        <v>0</v>
      </c>
      <c r="CR60" s="278">
        <f t="shared" si="84"/>
        <v>0</v>
      </c>
      <c r="CS60" s="278">
        <f t="shared" si="84"/>
        <v>0</v>
      </c>
    </row>
    <row r="61" spans="1:97" s="377" customFormat="1" x14ac:dyDescent="0.35">
      <c r="A61" s="278">
        <f>Prognoser!C106</f>
        <v>0</v>
      </c>
      <c r="B61" s="278" t="str">
        <f>'UA basår'!B19</f>
        <v>0 0</v>
      </c>
      <c r="C61" s="278">
        <f>Prognoser!D106</f>
        <v>0</v>
      </c>
      <c r="D61" s="278">
        <f>'UA basår'!AF19+'UA basår'!AF49</f>
        <v>0</v>
      </c>
      <c r="E61" s="278">
        <f t="shared" ref="E61:BP61" si="85">IFERROR(IF(E$17="beräknas ej",0,D61*IF(E$48&gt;$D$3,1,IF(E$48&lt;=$C$3,$C$2,$D$2))*IFERROR(INDEX($B$8:$E$14,MATCH($A61,$A$8:$A$14,0),MATCH(E$48,$B$6:$E$6,1)),0)),0)</f>
        <v>0</v>
      </c>
      <c r="F61" s="278">
        <f t="shared" si="85"/>
        <v>0</v>
      </c>
      <c r="G61" s="278">
        <f t="shared" si="85"/>
        <v>0</v>
      </c>
      <c r="H61" s="278">
        <f t="shared" si="85"/>
        <v>0</v>
      </c>
      <c r="I61" s="278">
        <f t="shared" si="85"/>
        <v>0</v>
      </c>
      <c r="J61" s="278">
        <f t="shared" si="85"/>
        <v>0</v>
      </c>
      <c r="K61" s="278">
        <f t="shared" si="85"/>
        <v>0</v>
      </c>
      <c r="L61" s="278">
        <f t="shared" si="85"/>
        <v>0</v>
      </c>
      <c r="M61" s="278">
        <f t="shared" si="85"/>
        <v>0</v>
      </c>
      <c r="N61" s="278">
        <f t="shared" si="85"/>
        <v>0</v>
      </c>
      <c r="O61" s="278">
        <f t="shared" si="85"/>
        <v>0</v>
      </c>
      <c r="P61" s="278">
        <f t="shared" si="85"/>
        <v>0</v>
      </c>
      <c r="Q61" s="278">
        <f t="shared" si="85"/>
        <v>0</v>
      </c>
      <c r="R61" s="278">
        <f t="shared" si="85"/>
        <v>0</v>
      </c>
      <c r="S61" s="278">
        <f t="shared" si="85"/>
        <v>0</v>
      </c>
      <c r="T61" s="278">
        <f t="shared" si="85"/>
        <v>0</v>
      </c>
      <c r="U61" s="278">
        <f t="shared" si="85"/>
        <v>0</v>
      </c>
      <c r="V61" s="278">
        <f t="shared" si="85"/>
        <v>0</v>
      </c>
      <c r="W61" s="278">
        <f t="shared" si="85"/>
        <v>0</v>
      </c>
      <c r="X61" s="278">
        <f t="shared" si="85"/>
        <v>0</v>
      </c>
      <c r="Y61" s="278">
        <f t="shared" si="85"/>
        <v>0</v>
      </c>
      <c r="Z61" s="278">
        <f t="shared" si="85"/>
        <v>0</v>
      </c>
      <c r="AA61" s="278">
        <f t="shared" si="85"/>
        <v>0</v>
      </c>
      <c r="AB61" s="278">
        <f t="shared" si="85"/>
        <v>0</v>
      </c>
      <c r="AC61" s="278">
        <f t="shared" si="85"/>
        <v>0</v>
      </c>
      <c r="AD61" s="278">
        <f t="shared" si="85"/>
        <v>0</v>
      </c>
      <c r="AE61" s="278">
        <f t="shared" si="85"/>
        <v>0</v>
      </c>
      <c r="AF61" s="278">
        <f t="shared" si="85"/>
        <v>0</v>
      </c>
      <c r="AG61" s="278">
        <f t="shared" si="85"/>
        <v>0</v>
      </c>
      <c r="AH61" s="278">
        <f t="shared" si="85"/>
        <v>0</v>
      </c>
      <c r="AI61" s="278">
        <f t="shared" si="85"/>
        <v>0</v>
      </c>
      <c r="AJ61" s="278">
        <f t="shared" si="85"/>
        <v>0</v>
      </c>
      <c r="AK61" s="278">
        <f t="shared" si="85"/>
        <v>0</v>
      </c>
      <c r="AL61" s="278">
        <f t="shared" si="85"/>
        <v>0</v>
      </c>
      <c r="AM61" s="278">
        <f t="shared" si="85"/>
        <v>0</v>
      </c>
      <c r="AN61" s="278">
        <f t="shared" si="85"/>
        <v>0</v>
      </c>
      <c r="AO61" s="278">
        <f t="shared" si="85"/>
        <v>0</v>
      </c>
      <c r="AP61" s="278">
        <f t="shared" si="85"/>
        <v>0</v>
      </c>
      <c r="AQ61" s="278">
        <f t="shared" si="85"/>
        <v>0</v>
      </c>
      <c r="AR61" s="278">
        <f t="shared" si="85"/>
        <v>0</v>
      </c>
      <c r="AS61" s="278">
        <f t="shared" si="85"/>
        <v>0</v>
      </c>
      <c r="AT61" s="278">
        <f t="shared" si="85"/>
        <v>0</v>
      </c>
      <c r="AU61" s="278">
        <f t="shared" si="85"/>
        <v>0</v>
      </c>
      <c r="AV61" s="278">
        <f t="shared" si="85"/>
        <v>0</v>
      </c>
      <c r="AW61" s="278">
        <f t="shared" si="85"/>
        <v>0</v>
      </c>
      <c r="AX61" s="278">
        <f t="shared" si="85"/>
        <v>0</v>
      </c>
      <c r="AY61" s="278">
        <f t="shared" si="85"/>
        <v>0</v>
      </c>
      <c r="AZ61" s="278">
        <f t="shared" si="85"/>
        <v>0</v>
      </c>
      <c r="BA61" s="278">
        <f t="shared" si="85"/>
        <v>0</v>
      </c>
      <c r="BB61" s="278">
        <f t="shared" si="85"/>
        <v>0</v>
      </c>
      <c r="BC61" s="278">
        <f t="shared" si="85"/>
        <v>0</v>
      </c>
      <c r="BD61" s="278">
        <f t="shared" si="85"/>
        <v>0</v>
      </c>
      <c r="BE61" s="278">
        <f t="shared" si="85"/>
        <v>0</v>
      </c>
      <c r="BF61" s="278">
        <f t="shared" si="85"/>
        <v>0</v>
      </c>
      <c r="BG61" s="278">
        <f t="shared" si="85"/>
        <v>0</v>
      </c>
      <c r="BH61" s="278">
        <f t="shared" si="85"/>
        <v>0</v>
      </c>
      <c r="BI61" s="278">
        <f t="shared" si="85"/>
        <v>0</v>
      </c>
      <c r="BJ61" s="278">
        <f t="shared" si="85"/>
        <v>0</v>
      </c>
      <c r="BK61" s="278">
        <f t="shared" si="85"/>
        <v>0</v>
      </c>
      <c r="BL61" s="278">
        <f t="shared" si="85"/>
        <v>0</v>
      </c>
      <c r="BM61" s="278">
        <f t="shared" si="85"/>
        <v>0</v>
      </c>
      <c r="BN61" s="278">
        <f t="shared" si="85"/>
        <v>0</v>
      </c>
      <c r="BO61" s="278">
        <f t="shared" si="85"/>
        <v>0</v>
      </c>
      <c r="BP61" s="278">
        <f t="shared" si="85"/>
        <v>0</v>
      </c>
      <c r="BQ61" s="278">
        <f t="shared" ref="BQ61:CS61" si="86">IFERROR(IF(BQ$17="beräknas ej",0,BP61*IF(BQ$48&gt;$D$3,1,IF(BQ$48&lt;=$C$3,$C$2,$D$2))*IFERROR(INDEX($B$8:$E$14,MATCH($A61,$A$8:$A$14,0),MATCH(BQ$48,$B$6:$E$6,1)),0)),0)</f>
        <v>0</v>
      </c>
      <c r="BR61" s="278">
        <f t="shared" si="86"/>
        <v>0</v>
      </c>
      <c r="BS61" s="278">
        <f t="shared" si="86"/>
        <v>0</v>
      </c>
      <c r="BT61" s="278">
        <f t="shared" si="86"/>
        <v>0</v>
      </c>
      <c r="BU61" s="278">
        <f t="shared" si="86"/>
        <v>0</v>
      </c>
      <c r="BV61" s="278">
        <f t="shared" si="86"/>
        <v>0</v>
      </c>
      <c r="BW61" s="278">
        <f t="shared" si="86"/>
        <v>0</v>
      </c>
      <c r="BX61" s="278">
        <f t="shared" si="86"/>
        <v>0</v>
      </c>
      <c r="BY61" s="278">
        <f t="shared" si="86"/>
        <v>0</v>
      </c>
      <c r="BZ61" s="278">
        <f t="shared" si="86"/>
        <v>0</v>
      </c>
      <c r="CA61" s="278">
        <f t="shared" si="86"/>
        <v>0</v>
      </c>
      <c r="CB61" s="278">
        <f t="shared" si="86"/>
        <v>0</v>
      </c>
      <c r="CC61" s="278">
        <f t="shared" si="86"/>
        <v>0</v>
      </c>
      <c r="CD61" s="278">
        <f t="shared" si="86"/>
        <v>0</v>
      </c>
      <c r="CE61" s="278">
        <f t="shared" si="86"/>
        <v>0</v>
      </c>
      <c r="CF61" s="278">
        <f t="shared" si="86"/>
        <v>0</v>
      </c>
      <c r="CG61" s="278">
        <f t="shared" si="86"/>
        <v>0</v>
      </c>
      <c r="CH61" s="278">
        <f t="shared" si="86"/>
        <v>0</v>
      </c>
      <c r="CI61" s="278">
        <f t="shared" si="86"/>
        <v>0</v>
      </c>
      <c r="CJ61" s="278">
        <f t="shared" si="86"/>
        <v>0</v>
      </c>
      <c r="CK61" s="278">
        <f t="shared" si="86"/>
        <v>0</v>
      </c>
      <c r="CL61" s="278">
        <f t="shared" si="86"/>
        <v>0</v>
      </c>
      <c r="CM61" s="278">
        <f t="shared" si="86"/>
        <v>0</v>
      </c>
      <c r="CN61" s="278">
        <f t="shared" si="86"/>
        <v>0</v>
      </c>
      <c r="CO61" s="278">
        <f t="shared" si="86"/>
        <v>0</v>
      </c>
      <c r="CP61" s="278">
        <f t="shared" si="86"/>
        <v>0</v>
      </c>
      <c r="CQ61" s="278">
        <f t="shared" si="86"/>
        <v>0</v>
      </c>
      <c r="CR61" s="278">
        <f t="shared" si="86"/>
        <v>0</v>
      </c>
      <c r="CS61" s="278">
        <f t="shared" si="86"/>
        <v>0</v>
      </c>
    </row>
    <row r="62" spans="1:97" s="377" customFormat="1" x14ac:dyDescent="0.35">
      <c r="A62" s="278">
        <f>Prognoser!C107</f>
        <v>0</v>
      </c>
      <c r="B62" s="278" t="str">
        <f>'UA basår'!B20</f>
        <v>0 0</v>
      </c>
      <c r="C62" s="278">
        <f>Prognoser!D107</f>
        <v>0</v>
      </c>
      <c r="D62" s="278">
        <f>'UA basår'!AF20+'UA basår'!AF50</f>
        <v>0</v>
      </c>
      <c r="E62" s="278">
        <f t="shared" ref="E62:BP62" si="87">IFERROR(IF(E$17="beräknas ej",0,D62*IF(E$48&gt;$D$3,1,IF(E$48&lt;=$C$3,$C$2,$D$2))*IFERROR(INDEX($B$8:$E$14,MATCH($A62,$A$8:$A$14,0),MATCH(E$48,$B$6:$E$6,1)),0)),0)</f>
        <v>0</v>
      </c>
      <c r="F62" s="278">
        <f t="shared" si="87"/>
        <v>0</v>
      </c>
      <c r="G62" s="278">
        <f t="shared" si="87"/>
        <v>0</v>
      </c>
      <c r="H62" s="278">
        <f t="shared" si="87"/>
        <v>0</v>
      </c>
      <c r="I62" s="278">
        <f t="shared" si="87"/>
        <v>0</v>
      </c>
      <c r="J62" s="278">
        <f t="shared" si="87"/>
        <v>0</v>
      </c>
      <c r="K62" s="278">
        <f t="shared" si="87"/>
        <v>0</v>
      </c>
      <c r="L62" s="278">
        <f t="shared" si="87"/>
        <v>0</v>
      </c>
      <c r="M62" s="278">
        <f t="shared" si="87"/>
        <v>0</v>
      </c>
      <c r="N62" s="278">
        <f t="shared" si="87"/>
        <v>0</v>
      </c>
      <c r="O62" s="278">
        <f t="shared" si="87"/>
        <v>0</v>
      </c>
      <c r="P62" s="278">
        <f t="shared" si="87"/>
        <v>0</v>
      </c>
      <c r="Q62" s="278">
        <f t="shared" si="87"/>
        <v>0</v>
      </c>
      <c r="R62" s="278">
        <f t="shared" si="87"/>
        <v>0</v>
      </c>
      <c r="S62" s="278">
        <f t="shared" si="87"/>
        <v>0</v>
      </c>
      <c r="T62" s="278">
        <f t="shared" si="87"/>
        <v>0</v>
      </c>
      <c r="U62" s="278">
        <f t="shared" si="87"/>
        <v>0</v>
      </c>
      <c r="V62" s="278">
        <f t="shared" si="87"/>
        <v>0</v>
      </c>
      <c r="W62" s="278">
        <f t="shared" si="87"/>
        <v>0</v>
      </c>
      <c r="X62" s="278">
        <f t="shared" si="87"/>
        <v>0</v>
      </c>
      <c r="Y62" s="278">
        <f t="shared" si="87"/>
        <v>0</v>
      </c>
      <c r="Z62" s="278">
        <f t="shared" si="87"/>
        <v>0</v>
      </c>
      <c r="AA62" s="278">
        <f t="shared" si="87"/>
        <v>0</v>
      </c>
      <c r="AB62" s="278">
        <f t="shared" si="87"/>
        <v>0</v>
      </c>
      <c r="AC62" s="278">
        <f t="shared" si="87"/>
        <v>0</v>
      </c>
      <c r="AD62" s="278">
        <f t="shared" si="87"/>
        <v>0</v>
      </c>
      <c r="AE62" s="278">
        <f t="shared" si="87"/>
        <v>0</v>
      </c>
      <c r="AF62" s="278">
        <f t="shared" si="87"/>
        <v>0</v>
      </c>
      <c r="AG62" s="278">
        <f t="shared" si="87"/>
        <v>0</v>
      </c>
      <c r="AH62" s="278">
        <f t="shared" si="87"/>
        <v>0</v>
      </c>
      <c r="AI62" s="278">
        <f t="shared" si="87"/>
        <v>0</v>
      </c>
      <c r="AJ62" s="278">
        <f t="shared" si="87"/>
        <v>0</v>
      </c>
      <c r="AK62" s="278">
        <f t="shared" si="87"/>
        <v>0</v>
      </c>
      <c r="AL62" s="278">
        <f t="shared" si="87"/>
        <v>0</v>
      </c>
      <c r="AM62" s="278">
        <f t="shared" si="87"/>
        <v>0</v>
      </c>
      <c r="AN62" s="278">
        <f t="shared" si="87"/>
        <v>0</v>
      </c>
      <c r="AO62" s="278">
        <f t="shared" si="87"/>
        <v>0</v>
      </c>
      <c r="AP62" s="278">
        <f t="shared" si="87"/>
        <v>0</v>
      </c>
      <c r="AQ62" s="278">
        <f t="shared" si="87"/>
        <v>0</v>
      </c>
      <c r="AR62" s="278">
        <f t="shared" si="87"/>
        <v>0</v>
      </c>
      <c r="AS62" s="278">
        <f t="shared" si="87"/>
        <v>0</v>
      </c>
      <c r="AT62" s="278">
        <f t="shared" si="87"/>
        <v>0</v>
      </c>
      <c r="AU62" s="278">
        <f t="shared" si="87"/>
        <v>0</v>
      </c>
      <c r="AV62" s="278">
        <f t="shared" si="87"/>
        <v>0</v>
      </c>
      <c r="AW62" s="278">
        <f t="shared" si="87"/>
        <v>0</v>
      </c>
      <c r="AX62" s="278">
        <f t="shared" si="87"/>
        <v>0</v>
      </c>
      <c r="AY62" s="278">
        <f t="shared" si="87"/>
        <v>0</v>
      </c>
      <c r="AZ62" s="278">
        <f t="shared" si="87"/>
        <v>0</v>
      </c>
      <c r="BA62" s="278">
        <f t="shared" si="87"/>
        <v>0</v>
      </c>
      <c r="BB62" s="278">
        <f t="shared" si="87"/>
        <v>0</v>
      </c>
      <c r="BC62" s="278">
        <f t="shared" si="87"/>
        <v>0</v>
      </c>
      <c r="BD62" s="278">
        <f t="shared" si="87"/>
        <v>0</v>
      </c>
      <c r="BE62" s="278">
        <f t="shared" si="87"/>
        <v>0</v>
      </c>
      <c r="BF62" s="278">
        <f t="shared" si="87"/>
        <v>0</v>
      </c>
      <c r="BG62" s="278">
        <f t="shared" si="87"/>
        <v>0</v>
      </c>
      <c r="BH62" s="278">
        <f t="shared" si="87"/>
        <v>0</v>
      </c>
      <c r="BI62" s="278">
        <f t="shared" si="87"/>
        <v>0</v>
      </c>
      <c r="BJ62" s="278">
        <f t="shared" si="87"/>
        <v>0</v>
      </c>
      <c r="BK62" s="278">
        <f t="shared" si="87"/>
        <v>0</v>
      </c>
      <c r="BL62" s="278">
        <f t="shared" si="87"/>
        <v>0</v>
      </c>
      <c r="BM62" s="278">
        <f t="shared" si="87"/>
        <v>0</v>
      </c>
      <c r="BN62" s="278">
        <f t="shared" si="87"/>
        <v>0</v>
      </c>
      <c r="BO62" s="278">
        <f t="shared" si="87"/>
        <v>0</v>
      </c>
      <c r="BP62" s="278">
        <f t="shared" si="87"/>
        <v>0</v>
      </c>
      <c r="BQ62" s="278">
        <f t="shared" ref="BQ62:CS62" si="88">IFERROR(IF(BQ$17="beräknas ej",0,BP62*IF(BQ$48&gt;$D$3,1,IF(BQ$48&lt;=$C$3,$C$2,$D$2))*IFERROR(INDEX($B$8:$E$14,MATCH($A62,$A$8:$A$14,0),MATCH(BQ$48,$B$6:$E$6,1)),0)),0)</f>
        <v>0</v>
      </c>
      <c r="BR62" s="278">
        <f t="shared" si="88"/>
        <v>0</v>
      </c>
      <c r="BS62" s="278">
        <f t="shared" si="88"/>
        <v>0</v>
      </c>
      <c r="BT62" s="278">
        <f t="shared" si="88"/>
        <v>0</v>
      </c>
      <c r="BU62" s="278">
        <f t="shared" si="88"/>
        <v>0</v>
      </c>
      <c r="BV62" s="278">
        <f t="shared" si="88"/>
        <v>0</v>
      </c>
      <c r="BW62" s="278">
        <f t="shared" si="88"/>
        <v>0</v>
      </c>
      <c r="BX62" s="278">
        <f t="shared" si="88"/>
        <v>0</v>
      </c>
      <c r="BY62" s="278">
        <f t="shared" si="88"/>
        <v>0</v>
      </c>
      <c r="BZ62" s="278">
        <f t="shared" si="88"/>
        <v>0</v>
      </c>
      <c r="CA62" s="278">
        <f t="shared" si="88"/>
        <v>0</v>
      </c>
      <c r="CB62" s="278">
        <f t="shared" si="88"/>
        <v>0</v>
      </c>
      <c r="CC62" s="278">
        <f t="shared" si="88"/>
        <v>0</v>
      </c>
      <c r="CD62" s="278">
        <f t="shared" si="88"/>
        <v>0</v>
      </c>
      <c r="CE62" s="278">
        <f t="shared" si="88"/>
        <v>0</v>
      </c>
      <c r="CF62" s="278">
        <f t="shared" si="88"/>
        <v>0</v>
      </c>
      <c r="CG62" s="278">
        <f t="shared" si="88"/>
        <v>0</v>
      </c>
      <c r="CH62" s="278">
        <f t="shared" si="88"/>
        <v>0</v>
      </c>
      <c r="CI62" s="278">
        <f t="shared" si="88"/>
        <v>0</v>
      </c>
      <c r="CJ62" s="278">
        <f t="shared" si="88"/>
        <v>0</v>
      </c>
      <c r="CK62" s="278">
        <f t="shared" si="88"/>
        <v>0</v>
      </c>
      <c r="CL62" s="278">
        <f t="shared" si="88"/>
        <v>0</v>
      </c>
      <c r="CM62" s="278">
        <f t="shared" si="88"/>
        <v>0</v>
      </c>
      <c r="CN62" s="278">
        <f t="shared" si="88"/>
        <v>0</v>
      </c>
      <c r="CO62" s="278">
        <f t="shared" si="88"/>
        <v>0</v>
      </c>
      <c r="CP62" s="278">
        <f t="shared" si="88"/>
        <v>0</v>
      </c>
      <c r="CQ62" s="278">
        <f t="shared" si="88"/>
        <v>0</v>
      </c>
      <c r="CR62" s="278">
        <f t="shared" si="88"/>
        <v>0</v>
      </c>
      <c r="CS62" s="278">
        <f t="shared" si="88"/>
        <v>0</v>
      </c>
    </row>
    <row r="63" spans="1:97" s="377" customFormat="1" x14ac:dyDescent="0.35">
      <c r="A63" s="278">
        <f>Prognoser!C108</f>
        <v>0</v>
      </c>
      <c r="B63" s="278" t="str">
        <f>'UA basår'!B21</f>
        <v>0 0</v>
      </c>
      <c r="C63" s="278">
        <f>Prognoser!D108</f>
        <v>0</v>
      </c>
      <c r="D63" s="278">
        <f>'UA basår'!AF21+'UA basår'!AF51</f>
        <v>0</v>
      </c>
      <c r="E63" s="278">
        <f t="shared" ref="E63:BP63" si="89">IFERROR(IF(E$17="beräknas ej",0,D63*IF(E$48&gt;$D$3,1,IF(E$48&lt;=$C$3,$C$2,$D$2))*IFERROR(INDEX($B$8:$E$14,MATCH($A63,$A$8:$A$14,0),MATCH(E$48,$B$6:$E$6,1)),0)),0)</f>
        <v>0</v>
      </c>
      <c r="F63" s="278">
        <f t="shared" si="89"/>
        <v>0</v>
      </c>
      <c r="G63" s="278">
        <f t="shared" si="89"/>
        <v>0</v>
      </c>
      <c r="H63" s="278">
        <f t="shared" si="89"/>
        <v>0</v>
      </c>
      <c r="I63" s="278">
        <f t="shared" si="89"/>
        <v>0</v>
      </c>
      <c r="J63" s="278">
        <f t="shared" si="89"/>
        <v>0</v>
      </c>
      <c r="K63" s="278">
        <f t="shared" si="89"/>
        <v>0</v>
      </c>
      <c r="L63" s="278">
        <f t="shared" si="89"/>
        <v>0</v>
      </c>
      <c r="M63" s="278">
        <f t="shared" si="89"/>
        <v>0</v>
      </c>
      <c r="N63" s="278">
        <f t="shared" si="89"/>
        <v>0</v>
      </c>
      <c r="O63" s="278">
        <f t="shared" si="89"/>
        <v>0</v>
      </c>
      <c r="P63" s="278">
        <f t="shared" si="89"/>
        <v>0</v>
      </c>
      <c r="Q63" s="278">
        <f t="shared" si="89"/>
        <v>0</v>
      </c>
      <c r="R63" s="278">
        <f t="shared" si="89"/>
        <v>0</v>
      </c>
      <c r="S63" s="278">
        <f t="shared" si="89"/>
        <v>0</v>
      </c>
      <c r="T63" s="278">
        <f t="shared" si="89"/>
        <v>0</v>
      </c>
      <c r="U63" s="278">
        <f t="shared" si="89"/>
        <v>0</v>
      </c>
      <c r="V63" s="278">
        <f t="shared" si="89"/>
        <v>0</v>
      </c>
      <c r="W63" s="278">
        <f t="shared" si="89"/>
        <v>0</v>
      </c>
      <c r="X63" s="278">
        <f t="shared" si="89"/>
        <v>0</v>
      </c>
      <c r="Y63" s="278">
        <f t="shared" si="89"/>
        <v>0</v>
      </c>
      <c r="Z63" s="278">
        <f t="shared" si="89"/>
        <v>0</v>
      </c>
      <c r="AA63" s="278">
        <f t="shared" si="89"/>
        <v>0</v>
      </c>
      <c r="AB63" s="278">
        <f t="shared" si="89"/>
        <v>0</v>
      </c>
      <c r="AC63" s="278">
        <f t="shared" si="89"/>
        <v>0</v>
      </c>
      <c r="AD63" s="278">
        <f t="shared" si="89"/>
        <v>0</v>
      </c>
      <c r="AE63" s="278">
        <f t="shared" si="89"/>
        <v>0</v>
      </c>
      <c r="AF63" s="278">
        <f t="shared" si="89"/>
        <v>0</v>
      </c>
      <c r="AG63" s="278">
        <f t="shared" si="89"/>
        <v>0</v>
      </c>
      <c r="AH63" s="278">
        <f t="shared" si="89"/>
        <v>0</v>
      </c>
      <c r="AI63" s="278">
        <f t="shared" si="89"/>
        <v>0</v>
      </c>
      <c r="AJ63" s="278">
        <f t="shared" si="89"/>
        <v>0</v>
      </c>
      <c r="AK63" s="278">
        <f t="shared" si="89"/>
        <v>0</v>
      </c>
      <c r="AL63" s="278">
        <f t="shared" si="89"/>
        <v>0</v>
      </c>
      <c r="AM63" s="278">
        <f t="shared" si="89"/>
        <v>0</v>
      </c>
      <c r="AN63" s="278">
        <f t="shared" si="89"/>
        <v>0</v>
      </c>
      <c r="AO63" s="278">
        <f t="shared" si="89"/>
        <v>0</v>
      </c>
      <c r="AP63" s="278">
        <f t="shared" si="89"/>
        <v>0</v>
      </c>
      <c r="AQ63" s="278">
        <f t="shared" si="89"/>
        <v>0</v>
      </c>
      <c r="AR63" s="278">
        <f t="shared" si="89"/>
        <v>0</v>
      </c>
      <c r="AS63" s="278">
        <f t="shared" si="89"/>
        <v>0</v>
      </c>
      <c r="AT63" s="278">
        <f t="shared" si="89"/>
        <v>0</v>
      </c>
      <c r="AU63" s="278">
        <f t="shared" si="89"/>
        <v>0</v>
      </c>
      <c r="AV63" s="278">
        <f t="shared" si="89"/>
        <v>0</v>
      </c>
      <c r="AW63" s="278">
        <f t="shared" si="89"/>
        <v>0</v>
      </c>
      <c r="AX63" s="278">
        <f t="shared" si="89"/>
        <v>0</v>
      </c>
      <c r="AY63" s="278">
        <f t="shared" si="89"/>
        <v>0</v>
      </c>
      <c r="AZ63" s="278">
        <f t="shared" si="89"/>
        <v>0</v>
      </c>
      <c r="BA63" s="278">
        <f t="shared" si="89"/>
        <v>0</v>
      </c>
      <c r="BB63" s="278">
        <f t="shared" si="89"/>
        <v>0</v>
      </c>
      <c r="BC63" s="278">
        <f t="shared" si="89"/>
        <v>0</v>
      </c>
      <c r="BD63" s="278">
        <f t="shared" si="89"/>
        <v>0</v>
      </c>
      <c r="BE63" s="278">
        <f t="shared" si="89"/>
        <v>0</v>
      </c>
      <c r="BF63" s="278">
        <f t="shared" si="89"/>
        <v>0</v>
      </c>
      <c r="BG63" s="278">
        <f t="shared" si="89"/>
        <v>0</v>
      </c>
      <c r="BH63" s="278">
        <f t="shared" si="89"/>
        <v>0</v>
      </c>
      <c r="BI63" s="278">
        <f t="shared" si="89"/>
        <v>0</v>
      </c>
      <c r="BJ63" s="278">
        <f t="shared" si="89"/>
        <v>0</v>
      </c>
      <c r="BK63" s="278">
        <f t="shared" si="89"/>
        <v>0</v>
      </c>
      <c r="BL63" s="278">
        <f t="shared" si="89"/>
        <v>0</v>
      </c>
      <c r="BM63" s="278">
        <f t="shared" si="89"/>
        <v>0</v>
      </c>
      <c r="BN63" s="278">
        <f t="shared" si="89"/>
        <v>0</v>
      </c>
      <c r="BO63" s="278">
        <f t="shared" si="89"/>
        <v>0</v>
      </c>
      <c r="BP63" s="278">
        <f t="shared" si="89"/>
        <v>0</v>
      </c>
      <c r="BQ63" s="278">
        <f t="shared" ref="BQ63:CS63" si="90">IFERROR(IF(BQ$17="beräknas ej",0,BP63*IF(BQ$48&gt;$D$3,1,IF(BQ$48&lt;=$C$3,$C$2,$D$2))*IFERROR(INDEX($B$8:$E$14,MATCH($A63,$A$8:$A$14,0),MATCH(BQ$48,$B$6:$E$6,1)),0)),0)</f>
        <v>0</v>
      </c>
      <c r="BR63" s="278">
        <f t="shared" si="90"/>
        <v>0</v>
      </c>
      <c r="BS63" s="278">
        <f t="shared" si="90"/>
        <v>0</v>
      </c>
      <c r="BT63" s="278">
        <f t="shared" si="90"/>
        <v>0</v>
      </c>
      <c r="BU63" s="278">
        <f t="shared" si="90"/>
        <v>0</v>
      </c>
      <c r="BV63" s="278">
        <f t="shared" si="90"/>
        <v>0</v>
      </c>
      <c r="BW63" s="278">
        <f t="shared" si="90"/>
        <v>0</v>
      </c>
      <c r="BX63" s="278">
        <f t="shared" si="90"/>
        <v>0</v>
      </c>
      <c r="BY63" s="278">
        <f t="shared" si="90"/>
        <v>0</v>
      </c>
      <c r="BZ63" s="278">
        <f t="shared" si="90"/>
        <v>0</v>
      </c>
      <c r="CA63" s="278">
        <f t="shared" si="90"/>
        <v>0</v>
      </c>
      <c r="CB63" s="278">
        <f t="shared" si="90"/>
        <v>0</v>
      </c>
      <c r="CC63" s="278">
        <f t="shared" si="90"/>
        <v>0</v>
      </c>
      <c r="CD63" s="278">
        <f t="shared" si="90"/>
        <v>0</v>
      </c>
      <c r="CE63" s="278">
        <f t="shared" si="90"/>
        <v>0</v>
      </c>
      <c r="CF63" s="278">
        <f t="shared" si="90"/>
        <v>0</v>
      </c>
      <c r="CG63" s="278">
        <f t="shared" si="90"/>
        <v>0</v>
      </c>
      <c r="CH63" s="278">
        <f t="shared" si="90"/>
        <v>0</v>
      </c>
      <c r="CI63" s="278">
        <f t="shared" si="90"/>
        <v>0</v>
      </c>
      <c r="CJ63" s="278">
        <f t="shared" si="90"/>
        <v>0</v>
      </c>
      <c r="CK63" s="278">
        <f t="shared" si="90"/>
        <v>0</v>
      </c>
      <c r="CL63" s="278">
        <f t="shared" si="90"/>
        <v>0</v>
      </c>
      <c r="CM63" s="278">
        <f t="shared" si="90"/>
        <v>0</v>
      </c>
      <c r="CN63" s="278">
        <f t="shared" si="90"/>
        <v>0</v>
      </c>
      <c r="CO63" s="278">
        <f t="shared" si="90"/>
        <v>0</v>
      </c>
      <c r="CP63" s="278">
        <f t="shared" si="90"/>
        <v>0</v>
      </c>
      <c r="CQ63" s="278">
        <f t="shared" si="90"/>
        <v>0</v>
      </c>
      <c r="CR63" s="278">
        <f t="shared" si="90"/>
        <v>0</v>
      </c>
      <c r="CS63" s="278">
        <f t="shared" si="90"/>
        <v>0</v>
      </c>
    </row>
    <row r="64" spans="1:97" s="377" customFormat="1" x14ac:dyDescent="0.35">
      <c r="A64" s="278">
        <f>Prognoser!C109</f>
        <v>0</v>
      </c>
      <c r="B64" s="278" t="str">
        <f>'UA basår'!B22</f>
        <v>0 0</v>
      </c>
      <c r="C64" s="278">
        <f>Prognoser!D109</f>
        <v>0</v>
      </c>
      <c r="D64" s="278">
        <f>'UA basår'!AF22+'UA basår'!AF52</f>
        <v>0</v>
      </c>
      <c r="E64" s="278">
        <f t="shared" ref="E64:BP64" si="91">IFERROR(IF(E$17="beräknas ej",0,D64*IF(E$48&gt;$D$3,1,IF(E$48&lt;=$C$3,$C$2,$D$2))*IFERROR(INDEX($B$8:$E$14,MATCH($A64,$A$8:$A$14,0),MATCH(E$48,$B$6:$E$6,1)),0)),0)</f>
        <v>0</v>
      </c>
      <c r="F64" s="278">
        <f t="shared" si="91"/>
        <v>0</v>
      </c>
      <c r="G64" s="278">
        <f t="shared" si="91"/>
        <v>0</v>
      </c>
      <c r="H64" s="278">
        <f t="shared" si="91"/>
        <v>0</v>
      </c>
      <c r="I64" s="278">
        <f t="shared" si="91"/>
        <v>0</v>
      </c>
      <c r="J64" s="278">
        <f t="shared" si="91"/>
        <v>0</v>
      </c>
      <c r="K64" s="278">
        <f t="shared" si="91"/>
        <v>0</v>
      </c>
      <c r="L64" s="278">
        <f t="shared" si="91"/>
        <v>0</v>
      </c>
      <c r="M64" s="278">
        <f t="shared" si="91"/>
        <v>0</v>
      </c>
      <c r="N64" s="278">
        <f t="shared" si="91"/>
        <v>0</v>
      </c>
      <c r="O64" s="278">
        <f t="shared" si="91"/>
        <v>0</v>
      </c>
      <c r="P64" s="278">
        <f t="shared" si="91"/>
        <v>0</v>
      </c>
      <c r="Q64" s="278">
        <f t="shared" si="91"/>
        <v>0</v>
      </c>
      <c r="R64" s="278">
        <f t="shared" si="91"/>
        <v>0</v>
      </c>
      <c r="S64" s="278">
        <f t="shared" si="91"/>
        <v>0</v>
      </c>
      <c r="T64" s="278">
        <f t="shared" si="91"/>
        <v>0</v>
      </c>
      <c r="U64" s="278">
        <f t="shared" si="91"/>
        <v>0</v>
      </c>
      <c r="V64" s="278">
        <f t="shared" si="91"/>
        <v>0</v>
      </c>
      <c r="W64" s="278">
        <f t="shared" si="91"/>
        <v>0</v>
      </c>
      <c r="X64" s="278">
        <f t="shared" si="91"/>
        <v>0</v>
      </c>
      <c r="Y64" s="278">
        <f t="shared" si="91"/>
        <v>0</v>
      </c>
      <c r="Z64" s="278">
        <f t="shared" si="91"/>
        <v>0</v>
      </c>
      <c r="AA64" s="278">
        <f t="shared" si="91"/>
        <v>0</v>
      </c>
      <c r="AB64" s="278">
        <f t="shared" si="91"/>
        <v>0</v>
      </c>
      <c r="AC64" s="278">
        <f t="shared" si="91"/>
        <v>0</v>
      </c>
      <c r="AD64" s="278">
        <f t="shared" si="91"/>
        <v>0</v>
      </c>
      <c r="AE64" s="278">
        <f t="shared" si="91"/>
        <v>0</v>
      </c>
      <c r="AF64" s="278">
        <f t="shared" si="91"/>
        <v>0</v>
      </c>
      <c r="AG64" s="278">
        <f t="shared" si="91"/>
        <v>0</v>
      </c>
      <c r="AH64" s="278">
        <f t="shared" si="91"/>
        <v>0</v>
      </c>
      <c r="AI64" s="278">
        <f t="shared" si="91"/>
        <v>0</v>
      </c>
      <c r="AJ64" s="278">
        <f t="shared" si="91"/>
        <v>0</v>
      </c>
      <c r="AK64" s="278">
        <f t="shared" si="91"/>
        <v>0</v>
      </c>
      <c r="AL64" s="278">
        <f t="shared" si="91"/>
        <v>0</v>
      </c>
      <c r="AM64" s="278">
        <f t="shared" si="91"/>
        <v>0</v>
      </c>
      <c r="AN64" s="278">
        <f t="shared" si="91"/>
        <v>0</v>
      </c>
      <c r="AO64" s="278">
        <f t="shared" si="91"/>
        <v>0</v>
      </c>
      <c r="AP64" s="278">
        <f t="shared" si="91"/>
        <v>0</v>
      </c>
      <c r="AQ64" s="278">
        <f t="shared" si="91"/>
        <v>0</v>
      </c>
      <c r="AR64" s="278">
        <f t="shared" si="91"/>
        <v>0</v>
      </c>
      <c r="AS64" s="278">
        <f t="shared" si="91"/>
        <v>0</v>
      </c>
      <c r="AT64" s="278">
        <f t="shared" si="91"/>
        <v>0</v>
      </c>
      <c r="AU64" s="278">
        <f t="shared" si="91"/>
        <v>0</v>
      </c>
      <c r="AV64" s="278">
        <f t="shared" si="91"/>
        <v>0</v>
      </c>
      <c r="AW64" s="278">
        <f t="shared" si="91"/>
        <v>0</v>
      </c>
      <c r="AX64" s="278">
        <f t="shared" si="91"/>
        <v>0</v>
      </c>
      <c r="AY64" s="278">
        <f t="shared" si="91"/>
        <v>0</v>
      </c>
      <c r="AZ64" s="278">
        <f t="shared" si="91"/>
        <v>0</v>
      </c>
      <c r="BA64" s="278">
        <f t="shared" si="91"/>
        <v>0</v>
      </c>
      <c r="BB64" s="278">
        <f t="shared" si="91"/>
        <v>0</v>
      </c>
      <c r="BC64" s="278">
        <f t="shared" si="91"/>
        <v>0</v>
      </c>
      <c r="BD64" s="278">
        <f t="shared" si="91"/>
        <v>0</v>
      </c>
      <c r="BE64" s="278">
        <f t="shared" si="91"/>
        <v>0</v>
      </c>
      <c r="BF64" s="278">
        <f t="shared" si="91"/>
        <v>0</v>
      </c>
      <c r="BG64" s="278">
        <f t="shared" si="91"/>
        <v>0</v>
      </c>
      <c r="BH64" s="278">
        <f t="shared" si="91"/>
        <v>0</v>
      </c>
      <c r="BI64" s="278">
        <f t="shared" si="91"/>
        <v>0</v>
      </c>
      <c r="BJ64" s="278">
        <f t="shared" si="91"/>
        <v>0</v>
      </c>
      <c r="BK64" s="278">
        <f t="shared" si="91"/>
        <v>0</v>
      </c>
      <c r="BL64" s="278">
        <f t="shared" si="91"/>
        <v>0</v>
      </c>
      <c r="BM64" s="278">
        <f t="shared" si="91"/>
        <v>0</v>
      </c>
      <c r="BN64" s="278">
        <f t="shared" si="91"/>
        <v>0</v>
      </c>
      <c r="BO64" s="278">
        <f t="shared" si="91"/>
        <v>0</v>
      </c>
      <c r="BP64" s="278">
        <f t="shared" si="91"/>
        <v>0</v>
      </c>
      <c r="BQ64" s="278">
        <f t="shared" ref="BQ64:CS64" si="92">IFERROR(IF(BQ$17="beräknas ej",0,BP64*IF(BQ$48&gt;$D$3,1,IF(BQ$48&lt;=$C$3,$C$2,$D$2))*IFERROR(INDEX($B$8:$E$14,MATCH($A64,$A$8:$A$14,0),MATCH(BQ$48,$B$6:$E$6,1)),0)),0)</f>
        <v>0</v>
      </c>
      <c r="BR64" s="278">
        <f t="shared" si="92"/>
        <v>0</v>
      </c>
      <c r="BS64" s="278">
        <f t="shared" si="92"/>
        <v>0</v>
      </c>
      <c r="BT64" s="278">
        <f t="shared" si="92"/>
        <v>0</v>
      </c>
      <c r="BU64" s="278">
        <f t="shared" si="92"/>
        <v>0</v>
      </c>
      <c r="BV64" s="278">
        <f t="shared" si="92"/>
        <v>0</v>
      </c>
      <c r="BW64" s="278">
        <f t="shared" si="92"/>
        <v>0</v>
      </c>
      <c r="BX64" s="278">
        <f t="shared" si="92"/>
        <v>0</v>
      </c>
      <c r="BY64" s="278">
        <f t="shared" si="92"/>
        <v>0</v>
      </c>
      <c r="BZ64" s="278">
        <f t="shared" si="92"/>
        <v>0</v>
      </c>
      <c r="CA64" s="278">
        <f t="shared" si="92"/>
        <v>0</v>
      </c>
      <c r="CB64" s="278">
        <f t="shared" si="92"/>
        <v>0</v>
      </c>
      <c r="CC64" s="278">
        <f t="shared" si="92"/>
        <v>0</v>
      </c>
      <c r="CD64" s="278">
        <f t="shared" si="92"/>
        <v>0</v>
      </c>
      <c r="CE64" s="278">
        <f t="shared" si="92"/>
        <v>0</v>
      </c>
      <c r="CF64" s="278">
        <f t="shared" si="92"/>
        <v>0</v>
      </c>
      <c r="CG64" s="278">
        <f t="shared" si="92"/>
        <v>0</v>
      </c>
      <c r="CH64" s="278">
        <f t="shared" si="92"/>
        <v>0</v>
      </c>
      <c r="CI64" s="278">
        <f t="shared" si="92"/>
        <v>0</v>
      </c>
      <c r="CJ64" s="278">
        <f t="shared" si="92"/>
        <v>0</v>
      </c>
      <c r="CK64" s="278">
        <f t="shared" si="92"/>
        <v>0</v>
      </c>
      <c r="CL64" s="278">
        <f t="shared" si="92"/>
        <v>0</v>
      </c>
      <c r="CM64" s="278">
        <f t="shared" si="92"/>
        <v>0</v>
      </c>
      <c r="CN64" s="278">
        <f t="shared" si="92"/>
        <v>0</v>
      </c>
      <c r="CO64" s="278">
        <f t="shared" si="92"/>
        <v>0</v>
      </c>
      <c r="CP64" s="278">
        <f t="shared" si="92"/>
        <v>0</v>
      </c>
      <c r="CQ64" s="278">
        <f t="shared" si="92"/>
        <v>0</v>
      </c>
      <c r="CR64" s="278">
        <f t="shared" si="92"/>
        <v>0</v>
      </c>
      <c r="CS64" s="278">
        <f t="shared" si="92"/>
        <v>0</v>
      </c>
    </row>
    <row r="65" spans="1:97" s="377" customFormat="1" x14ac:dyDescent="0.35">
      <c r="A65" s="278">
        <f>Prognoser!C110</f>
        <v>0</v>
      </c>
      <c r="B65" s="278" t="str">
        <f>'UA basår'!B23</f>
        <v>0 0</v>
      </c>
      <c r="C65" s="278">
        <f>Prognoser!D110</f>
        <v>0</v>
      </c>
      <c r="D65" s="278">
        <f>'UA basår'!AF23+'UA basår'!AF53</f>
        <v>0</v>
      </c>
      <c r="E65" s="278">
        <f t="shared" ref="E65:BP65" si="93">IFERROR(IF(E$17="beräknas ej",0,D65*IF(E$48&gt;$D$3,1,IF(E$48&lt;=$C$3,$C$2,$D$2))*IFERROR(INDEX($B$8:$E$14,MATCH($A65,$A$8:$A$14,0),MATCH(E$48,$B$6:$E$6,1)),0)),0)</f>
        <v>0</v>
      </c>
      <c r="F65" s="278">
        <f t="shared" si="93"/>
        <v>0</v>
      </c>
      <c r="G65" s="278">
        <f t="shared" si="93"/>
        <v>0</v>
      </c>
      <c r="H65" s="278">
        <f t="shared" si="93"/>
        <v>0</v>
      </c>
      <c r="I65" s="278">
        <f t="shared" si="93"/>
        <v>0</v>
      </c>
      <c r="J65" s="278">
        <f t="shared" si="93"/>
        <v>0</v>
      </c>
      <c r="K65" s="278">
        <f t="shared" si="93"/>
        <v>0</v>
      </c>
      <c r="L65" s="278">
        <f t="shared" si="93"/>
        <v>0</v>
      </c>
      <c r="M65" s="278">
        <f t="shared" si="93"/>
        <v>0</v>
      </c>
      <c r="N65" s="278">
        <f t="shared" si="93"/>
        <v>0</v>
      </c>
      <c r="O65" s="278">
        <f t="shared" si="93"/>
        <v>0</v>
      </c>
      <c r="P65" s="278">
        <f t="shared" si="93"/>
        <v>0</v>
      </c>
      <c r="Q65" s="278">
        <f t="shared" si="93"/>
        <v>0</v>
      </c>
      <c r="R65" s="278">
        <f t="shared" si="93"/>
        <v>0</v>
      </c>
      <c r="S65" s="278">
        <f t="shared" si="93"/>
        <v>0</v>
      </c>
      <c r="T65" s="278">
        <f t="shared" si="93"/>
        <v>0</v>
      </c>
      <c r="U65" s="278">
        <f t="shared" si="93"/>
        <v>0</v>
      </c>
      <c r="V65" s="278">
        <f t="shared" si="93"/>
        <v>0</v>
      </c>
      <c r="W65" s="278">
        <f t="shared" si="93"/>
        <v>0</v>
      </c>
      <c r="X65" s="278">
        <f t="shared" si="93"/>
        <v>0</v>
      </c>
      <c r="Y65" s="278">
        <f t="shared" si="93"/>
        <v>0</v>
      </c>
      <c r="Z65" s="278">
        <f t="shared" si="93"/>
        <v>0</v>
      </c>
      <c r="AA65" s="278">
        <f t="shared" si="93"/>
        <v>0</v>
      </c>
      <c r="AB65" s="278">
        <f t="shared" si="93"/>
        <v>0</v>
      </c>
      <c r="AC65" s="278">
        <f t="shared" si="93"/>
        <v>0</v>
      </c>
      <c r="AD65" s="278">
        <f t="shared" si="93"/>
        <v>0</v>
      </c>
      <c r="AE65" s="278">
        <f t="shared" si="93"/>
        <v>0</v>
      </c>
      <c r="AF65" s="278">
        <f t="shared" si="93"/>
        <v>0</v>
      </c>
      <c r="AG65" s="278">
        <f t="shared" si="93"/>
        <v>0</v>
      </c>
      <c r="AH65" s="278">
        <f t="shared" si="93"/>
        <v>0</v>
      </c>
      <c r="AI65" s="278">
        <f t="shared" si="93"/>
        <v>0</v>
      </c>
      <c r="AJ65" s="278">
        <f t="shared" si="93"/>
        <v>0</v>
      </c>
      <c r="AK65" s="278">
        <f t="shared" si="93"/>
        <v>0</v>
      </c>
      <c r="AL65" s="278">
        <f t="shared" si="93"/>
        <v>0</v>
      </c>
      <c r="AM65" s="278">
        <f t="shared" si="93"/>
        <v>0</v>
      </c>
      <c r="AN65" s="278">
        <f t="shared" si="93"/>
        <v>0</v>
      </c>
      <c r="AO65" s="278">
        <f t="shared" si="93"/>
        <v>0</v>
      </c>
      <c r="AP65" s="278">
        <f t="shared" si="93"/>
        <v>0</v>
      </c>
      <c r="AQ65" s="278">
        <f t="shared" si="93"/>
        <v>0</v>
      </c>
      <c r="AR65" s="278">
        <f t="shared" si="93"/>
        <v>0</v>
      </c>
      <c r="AS65" s="278">
        <f t="shared" si="93"/>
        <v>0</v>
      </c>
      <c r="AT65" s="278">
        <f t="shared" si="93"/>
        <v>0</v>
      </c>
      <c r="AU65" s="278">
        <f t="shared" si="93"/>
        <v>0</v>
      </c>
      <c r="AV65" s="278">
        <f t="shared" si="93"/>
        <v>0</v>
      </c>
      <c r="AW65" s="278">
        <f t="shared" si="93"/>
        <v>0</v>
      </c>
      <c r="AX65" s="278">
        <f t="shared" si="93"/>
        <v>0</v>
      </c>
      <c r="AY65" s="278">
        <f t="shared" si="93"/>
        <v>0</v>
      </c>
      <c r="AZ65" s="278">
        <f t="shared" si="93"/>
        <v>0</v>
      </c>
      <c r="BA65" s="278">
        <f t="shared" si="93"/>
        <v>0</v>
      </c>
      <c r="BB65" s="278">
        <f t="shared" si="93"/>
        <v>0</v>
      </c>
      <c r="BC65" s="278">
        <f t="shared" si="93"/>
        <v>0</v>
      </c>
      <c r="BD65" s="278">
        <f t="shared" si="93"/>
        <v>0</v>
      </c>
      <c r="BE65" s="278">
        <f t="shared" si="93"/>
        <v>0</v>
      </c>
      <c r="BF65" s="278">
        <f t="shared" si="93"/>
        <v>0</v>
      </c>
      <c r="BG65" s="278">
        <f t="shared" si="93"/>
        <v>0</v>
      </c>
      <c r="BH65" s="278">
        <f t="shared" si="93"/>
        <v>0</v>
      </c>
      <c r="BI65" s="278">
        <f t="shared" si="93"/>
        <v>0</v>
      </c>
      <c r="BJ65" s="278">
        <f t="shared" si="93"/>
        <v>0</v>
      </c>
      <c r="BK65" s="278">
        <f t="shared" si="93"/>
        <v>0</v>
      </c>
      <c r="BL65" s="278">
        <f t="shared" si="93"/>
        <v>0</v>
      </c>
      <c r="BM65" s="278">
        <f t="shared" si="93"/>
        <v>0</v>
      </c>
      <c r="BN65" s="278">
        <f t="shared" si="93"/>
        <v>0</v>
      </c>
      <c r="BO65" s="278">
        <f t="shared" si="93"/>
        <v>0</v>
      </c>
      <c r="BP65" s="278">
        <f t="shared" si="93"/>
        <v>0</v>
      </c>
      <c r="BQ65" s="278">
        <f t="shared" ref="BQ65:CS65" si="94">IFERROR(IF(BQ$17="beräknas ej",0,BP65*IF(BQ$48&gt;$D$3,1,IF(BQ$48&lt;=$C$3,$C$2,$D$2))*IFERROR(INDEX($B$8:$E$14,MATCH($A65,$A$8:$A$14,0),MATCH(BQ$48,$B$6:$E$6,1)),0)),0)</f>
        <v>0</v>
      </c>
      <c r="BR65" s="278">
        <f t="shared" si="94"/>
        <v>0</v>
      </c>
      <c r="BS65" s="278">
        <f t="shared" si="94"/>
        <v>0</v>
      </c>
      <c r="BT65" s="278">
        <f t="shared" si="94"/>
        <v>0</v>
      </c>
      <c r="BU65" s="278">
        <f t="shared" si="94"/>
        <v>0</v>
      </c>
      <c r="BV65" s="278">
        <f t="shared" si="94"/>
        <v>0</v>
      </c>
      <c r="BW65" s="278">
        <f t="shared" si="94"/>
        <v>0</v>
      </c>
      <c r="BX65" s="278">
        <f t="shared" si="94"/>
        <v>0</v>
      </c>
      <c r="BY65" s="278">
        <f t="shared" si="94"/>
        <v>0</v>
      </c>
      <c r="BZ65" s="278">
        <f t="shared" si="94"/>
        <v>0</v>
      </c>
      <c r="CA65" s="278">
        <f t="shared" si="94"/>
        <v>0</v>
      </c>
      <c r="CB65" s="278">
        <f t="shared" si="94"/>
        <v>0</v>
      </c>
      <c r="CC65" s="278">
        <f t="shared" si="94"/>
        <v>0</v>
      </c>
      <c r="CD65" s="278">
        <f t="shared" si="94"/>
        <v>0</v>
      </c>
      <c r="CE65" s="278">
        <f t="shared" si="94"/>
        <v>0</v>
      </c>
      <c r="CF65" s="278">
        <f t="shared" si="94"/>
        <v>0</v>
      </c>
      <c r="CG65" s="278">
        <f t="shared" si="94"/>
        <v>0</v>
      </c>
      <c r="CH65" s="278">
        <f t="shared" si="94"/>
        <v>0</v>
      </c>
      <c r="CI65" s="278">
        <f t="shared" si="94"/>
        <v>0</v>
      </c>
      <c r="CJ65" s="278">
        <f t="shared" si="94"/>
        <v>0</v>
      </c>
      <c r="CK65" s="278">
        <f t="shared" si="94"/>
        <v>0</v>
      </c>
      <c r="CL65" s="278">
        <f t="shared" si="94"/>
        <v>0</v>
      </c>
      <c r="CM65" s="278">
        <f t="shared" si="94"/>
        <v>0</v>
      </c>
      <c r="CN65" s="278">
        <f t="shared" si="94"/>
        <v>0</v>
      </c>
      <c r="CO65" s="278">
        <f t="shared" si="94"/>
        <v>0</v>
      </c>
      <c r="CP65" s="278">
        <f t="shared" si="94"/>
        <v>0</v>
      </c>
      <c r="CQ65" s="278">
        <f t="shared" si="94"/>
        <v>0</v>
      </c>
      <c r="CR65" s="278">
        <f t="shared" si="94"/>
        <v>0</v>
      </c>
      <c r="CS65" s="278">
        <f t="shared" si="94"/>
        <v>0</v>
      </c>
    </row>
    <row r="66" spans="1:97" s="377" customFormat="1" x14ac:dyDescent="0.35">
      <c r="A66" s="278">
        <f>Prognoser!C111</f>
        <v>0</v>
      </c>
      <c r="B66" s="278" t="str">
        <f>'UA basår'!B24</f>
        <v>0 0</v>
      </c>
      <c r="C66" s="278">
        <f>Prognoser!D111</f>
        <v>0</v>
      </c>
      <c r="D66" s="278">
        <f>'UA basår'!AF24+'UA basår'!AF54</f>
        <v>0</v>
      </c>
      <c r="E66" s="278">
        <f t="shared" ref="E66:BP66" si="95">IFERROR(IF(E$17="beräknas ej",0,D66*IF(E$48&gt;$D$3,1,IF(E$48&lt;=$C$3,$C$2,$D$2))*IFERROR(INDEX($B$8:$E$14,MATCH($A66,$A$8:$A$14,0),MATCH(E$48,$B$6:$E$6,1)),0)),0)</f>
        <v>0</v>
      </c>
      <c r="F66" s="278">
        <f t="shared" si="95"/>
        <v>0</v>
      </c>
      <c r="G66" s="278">
        <f t="shared" si="95"/>
        <v>0</v>
      </c>
      <c r="H66" s="278">
        <f t="shared" si="95"/>
        <v>0</v>
      </c>
      <c r="I66" s="278">
        <f t="shared" si="95"/>
        <v>0</v>
      </c>
      <c r="J66" s="278">
        <f t="shared" si="95"/>
        <v>0</v>
      </c>
      <c r="K66" s="278">
        <f t="shared" si="95"/>
        <v>0</v>
      </c>
      <c r="L66" s="278">
        <f t="shared" si="95"/>
        <v>0</v>
      </c>
      <c r="M66" s="278">
        <f t="shared" si="95"/>
        <v>0</v>
      </c>
      <c r="N66" s="278">
        <f t="shared" si="95"/>
        <v>0</v>
      </c>
      <c r="O66" s="278">
        <f t="shared" si="95"/>
        <v>0</v>
      </c>
      <c r="P66" s="278">
        <f t="shared" si="95"/>
        <v>0</v>
      </c>
      <c r="Q66" s="278">
        <f t="shared" si="95"/>
        <v>0</v>
      </c>
      <c r="R66" s="278">
        <f t="shared" si="95"/>
        <v>0</v>
      </c>
      <c r="S66" s="278">
        <f t="shared" si="95"/>
        <v>0</v>
      </c>
      <c r="T66" s="278">
        <f t="shared" si="95"/>
        <v>0</v>
      </c>
      <c r="U66" s="278">
        <f t="shared" si="95"/>
        <v>0</v>
      </c>
      <c r="V66" s="278">
        <f t="shared" si="95"/>
        <v>0</v>
      </c>
      <c r="W66" s="278">
        <f t="shared" si="95"/>
        <v>0</v>
      </c>
      <c r="X66" s="278">
        <f t="shared" si="95"/>
        <v>0</v>
      </c>
      <c r="Y66" s="278">
        <f t="shared" si="95"/>
        <v>0</v>
      </c>
      <c r="Z66" s="278">
        <f t="shared" si="95"/>
        <v>0</v>
      </c>
      <c r="AA66" s="278">
        <f t="shared" si="95"/>
        <v>0</v>
      </c>
      <c r="AB66" s="278">
        <f t="shared" si="95"/>
        <v>0</v>
      </c>
      <c r="AC66" s="278">
        <f t="shared" si="95"/>
        <v>0</v>
      </c>
      <c r="AD66" s="278">
        <f t="shared" si="95"/>
        <v>0</v>
      </c>
      <c r="AE66" s="278">
        <f t="shared" si="95"/>
        <v>0</v>
      </c>
      <c r="AF66" s="278">
        <f t="shared" si="95"/>
        <v>0</v>
      </c>
      <c r="AG66" s="278">
        <f t="shared" si="95"/>
        <v>0</v>
      </c>
      <c r="AH66" s="278">
        <f t="shared" si="95"/>
        <v>0</v>
      </c>
      <c r="AI66" s="278">
        <f t="shared" si="95"/>
        <v>0</v>
      </c>
      <c r="AJ66" s="278">
        <f t="shared" si="95"/>
        <v>0</v>
      </c>
      <c r="AK66" s="278">
        <f t="shared" si="95"/>
        <v>0</v>
      </c>
      <c r="AL66" s="278">
        <f t="shared" si="95"/>
        <v>0</v>
      </c>
      <c r="AM66" s="278">
        <f t="shared" si="95"/>
        <v>0</v>
      </c>
      <c r="AN66" s="278">
        <f t="shared" si="95"/>
        <v>0</v>
      </c>
      <c r="AO66" s="278">
        <f t="shared" si="95"/>
        <v>0</v>
      </c>
      <c r="AP66" s="278">
        <f t="shared" si="95"/>
        <v>0</v>
      </c>
      <c r="AQ66" s="278">
        <f t="shared" si="95"/>
        <v>0</v>
      </c>
      <c r="AR66" s="278">
        <f t="shared" si="95"/>
        <v>0</v>
      </c>
      <c r="AS66" s="278">
        <f t="shared" si="95"/>
        <v>0</v>
      </c>
      <c r="AT66" s="278">
        <f t="shared" si="95"/>
        <v>0</v>
      </c>
      <c r="AU66" s="278">
        <f t="shared" si="95"/>
        <v>0</v>
      </c>
      <c r="AV66" s="278">
        <f t="shared" si="95"/>
        <v>0</v>
      </c>
      <c r="AW66" s="278">
        <f t="shared" si="95"/>
        <v>0</v>
      </c>
      <c r="AX66" s="278">
        <f t="shared" si="95"/>
        <v>0</v>
      </c>
      <c r="AY66" s="278">
        <f t="shared" si="95"/>
        <v>0</v>
      </c>
      <c r="AZ66" s="278">
        <f t="shared" si="95"/>
        <v>0</v>
      </c>
      <c r="BA66" s="278">
        <f t="shared" si="95"/>
        <v>0</v>
      </c>
      <c r="BB66" s="278">
        <f t="shared" si="95"/>
        <v>0</v>
      </c>
      <c r="BC66" s="278">
        <f t="shared" si="95"/>
        <v>0</v>
      </c>
      <c r="BD66" s="278">
        <f t="shared" si="95"/>
        <v>0</v>
      </c>
      <c r="BE66" s="278">
        <f t="shared" si="95"/>
        <v>0</v>
      </c>
      <c r="BF66" s="278">
        <f t="shared" si="95"/>
        <v>0</v>
      </c>
      <c r="BG66" s="278">
        <f t="shared" si="95"/>
        <v>0</v>
      </c>
      <c r="BH66" s="278">
        <f t="shared" si="95"/>
        <v>0</v>
      </c>
      <c r="BI66" s="278">
        <f t="shared" si="95"/>
        <v>0</v>
      </c>
      <c r="BJ66" s="278">
        <f t="shared" si="95"/>
        <v>0</v>
      </c>
      <c r="BK66" s="278">
        <f t="shared" si="95"/>
        <v>0</v>
      </c>
      <c r="BL66" s="278">
        <f t="shared" si="95"/>
        <v>0</v>
      </c>
      <c r="BM66" s="278">
        <f t="shared" si="95"/>
        <v>0</v>
      </c>
      <c r="BN66" s="278">
        <f t="shared" si="95"/>
        <v>0</v>
      </c>
      <c r="BO66" s="278">
        <f t="shared" si="95"/>
        <v>0</v>
      </c>
      <c r="BP66" s="278">
        <f t="shared" si="95"/>
        <v>0</v>
      </c>
      <c r="BQ66" s="278">
        <f t="shared" ref="BQ66:CS66" si="96">IFERROR(IF(BQ$17="beräknas ej",0,BP66*IF(BQ$48&gt;$D$3,1,IF(BQ$48&lt;=$C$3,$C$2,$D$2))*IFERROR(INDEX($B$8:$E$14,MATCH($A66,$A$8:$A$14,0),MATCH(BQ$48,$B$6:$E$6,1)),0)),0)</f>
        <v>0</v>
      </c>
      <c r="BR66" s="278">
        <f t="shared" si="96"/>
        <v>0</v>
      </c>
      <c r="BS66" s="278">
        <f t="shared" si="96"/>
        <v>0</v>
      </c>
      <c r="BT66" s="278">
        <f t="shared" si="96"/>
        <v>0</v>
      </c>
      <c r="BU66" s="278">
        <f t="shared" si="96"/>
        <v>0</v>
      </c>
      <c r="BV66" s="278">
        <f t="shared" si="96"/>
        <v>0</v>
      </c>
      <c r="BW66" s="278">
        <f t="shared" si="96"/>
        <v>0</v>
      </c>
      <c r="BX66" s="278">
        <f t="shared" si="96"/>
        <v>0</v>
      </c>
      <c r="BY66" s="278">
        <f t="shared" si="96"/>
        <v>0</v>
      </c>
      <c r="BZ66" s="278">
        <f t="shared" si="96"/>
        <v>0</v>
      </c>
      <c r="CA66" s="278">
        <f t="shared" si="96"/>
        <v>0</v>
      </c>
      <c r="CB66" s="278">
        <f t="shared" si="96"/>
        <v>0</v>
      </c>
      <c r="CC66" s="278">
        <f t="shared" si="96"/>
        <v>0</v>
      </c>
      <c r="CD66" s="278">
        <f t="shared" si="96"/>
        <v>0</v>
      </c>
      <c r="CE66" s="278">
        <f t="shared" si="96"/>
        <v>0</v>
      </c>
      <c r="CF66" s="278">
        <f t="shared" si="96"/>
        <v>0</v>
      </c>
      <c r="CG66" s="278">
        <f t="shared" si="96"/>
        <v>0</v>
      </c>
      <c r="CH66" s="278">
        <f t="shared" si="96"/>
        <v>0</v>
      </c>
      <c r="CI66" s="278">
        <f t="shared" si="96"/>
        <v>0</v>
      </c>
      <c r="CJ66" s="278">
        <f t="shared" si="96"/>
        <v>0</v>
      </c>
      <c r="CK66" s="278">
        <f t="shared" si="96"/>
        <v>0</v>
      </c>
      <c r="CL66" s="278">
        <f t="shared" si="96"/>
        <v>0</v>
      </c>
      <c r="CM66" s="278">
        <f t="shared" si="96"/>
        <v>0</v>
      </c>
      <c r="CN66" s="278">
        <f t="shared" si="96"/>
        <v>0</v>
      </c>
      <c r="CO66" s="278">
        <f t="shared" si="96"/>
        <v>0</v>
      </c>
      <c r="CP66" s="278">
        <f t="shared" si="96"/>
        <v>0</v>
      </c>
      <c r="CQ66" s="278">
        <f t="shared" si="96"/>
        <v>0</v>
      </c>
      <c r="CR66" s="278">
        <f t="shared" si="96"/>
        <v>0</v>
      </c>
      <c r="CS66" s="278">
        <f t="shared" si="96"/>
        <v>0</v>
      </c>
    </row>
    <row r="67" spans="1:97" s="377" customFormat="1" x14ac:dyDescent="0.35">
      <c r="A67" s="278">
        <f>Prognoser!C112</f>
        <v>0</v>
      </c>
      <c r="B67" s="278" t="str">
        <f>'UA basår'!B25</f>
        <v>0 0</v>
      </c>
      <c r="C67" s="278">
        <f>Prognoser!D112</f>
        <v>0</v>
      </c>
      <c r="D67" s="278">
        <f>'UA basår'!AF25+'UA basår'!AF55</f>
        <v>0</v>
      </c>
      <c r="E67" s="278">
        <f t="shared" ref="E67:BP67" si="97">IFERROR(IF(E$17="beräknas ej",0,D67*IF(E$48&gt;$D$3,1,IF(E$48&lt;=$C$3,$C$2,$D$2))*IFERROR(INDEX($B$8:$E$14,MATCH($A67,$A$8:$A$14,0),MATCH(E$48,$B$6:$E$6,1)),0)),0)</f>
        <v>0</v>
      </c>
      <c r="F67" s="278">
        <f t="shared" si="97"/>
        <v>0</v>
      </c>
      <c r="G67" s="278">
        <f t="shared" si="97"/>
        <v>0</v>
      </c>
      <c r="H67" s="278">
        <f t="shared" si="97"/>
        <v>0</v>
      </c>
      <c r="I67" s="278">
        <f t="shared" si="97"/>
        <v>0</v>
      </c>
      <c r="J67" s="278">
        <f t="shared" si="97"/>
        <v>0</v>
      </c>
      <c r="K67" s="278">
        <f t="shared" si="97"/>
        <v>0</v>
      </c>
      <c r="L67" s="278">
        <f t="shared" si="97"/>
        <v>0</v>
      </c>
      <c r="M67" s="278">
        <f t="shared" si="97"/>
        <v>0</v>
      </c>
      <c r="N67" s="278">
        <f t="shared" si="97"/>
        <v>0</v>
      </c>
      <c r="O67" s="278">
        <f t="shared" si="97"/>
        <v>0</v>
      </c>
      <c r="P67" s="278">
        <f t="shared" si="97"/>
        <v>0</v>
      </c>
      <c r="Q67" s="278">
        <f t="shared" si="97"/>
        <v>0</v>
      </c>
      <c r="R67" s="278">
        <f t="shared" si="97"/>
        <v>0</v>
      </c>
      <c r="S67" s="278">
        <f t="shared" si="97"/>
        <v>0</v>
      </c>
      <c r="T67" s="278">
        <f t="shared" si="97"/>
        <v>0</v>
      </c>
      <c r="U67" s="278">
        <f t="shared" si="97"/>
        <v>0</v>
      </c>
      <c r="V67" s="278">
        <f t="shared" si="97"/>
        <v>0</v>
      </c>
      <c r="W67" s="278">
        <f t="shared" si="97"/>
        <v>0</v>
      </c>
      <c r="X67" s="278">
        <f t="shared" si="97"/>
        <v>0</v>
      </c>
      <c r="Y67" s="278">
        <f t="shared" si="97"/>
        <v>0</v>
      </c>
      <c r="Z67" s="278">
        <f t="shared" si="97"/>
        <v>0</v>
      </c>
      <c r="AA67" s="278">
        <f t="shared" si="97"/>
        <v>0</v>
      </c>
      <c r="AB67" s="278">
        <f t="shared" si="97"/>
        <v>0</v>
      </c>
      <c r="AC67" s="278">
        <f t="shared" si="97"/>
        <v>0</v>
      </c>
      <c r="AD67" s="278">
        <f t="shared" si="97"/>
        <v>0</v>
      </c>
      <c r="AE67" s="278">
        <f t="shared" si="97"/>
        <v>0</v>
      </c>
      <c r="AF67" s="278">
        <f t="shared" si="97"/>
        <v>0</v>
      </c>
      <c r="AG67" s="278">
        <f t="shared" si="97"/>
        <v>0</v>
      </c>
      <c r="AH67" s="278">
        <f t="shared" si="97"/>
        <v>0</v>
      </c>
      <c r="AI67" s="278">
        <f t="shared" si="97"/>
        <v>0</v>
      </c>
      <c r="AJ67" s="278">
        <f t="shared" si="97"/>
        <v>0</v>
      </c>
      <c r="AK67" s="278">
        <f t="shared" si="97"/>
        <v>0</v>
      </c>
      <c r="AL67" s="278">
        <f t="shared" si="97"/>
        <v>0</v>
      </c>
      <c r="AM67" s="278">
        <f t="shared" si="97"/>
        <v>0</v>
      </c>
      <c r="AN67" s="278">
        <f t="shared" si="97"/>
        <v>0</v>
      </c>
      <c r="AO67" s="278">
        <f t="shared" si="97"/>
        <v>0</v>
      </c>
      <c r="AP67" s="278">
        <f t="shared" si="97"/>
        <v>0</v>
      </c>
      <c r="AQ67" s="278">
        <f t="shared" si="97"/>
        <v>0</v>
      </c>
      <c r="AR67" s="278">
        <f t="shared" si="97"/>
        <v>0</v>
      </c>
      <c r="AS67" s="278">
        <f t="shared" si="97"/>
        <v>0</v>
      </c>
      <c r="AT67" s="278">
        <f t="shared" si="97"/>
        <v>0</v>
      </c>
      <c r="AU67" s="278">
        <f t="shared" si="97"/>
        <v>0</v>
      </c>
      <c r="AV67" s="278">
        <f t="shared" si="97"/>
        <v>0</v>
      </c>
      <c r="AW67" s="278">
        <f t="shared" si="97"/>
        <v>0</v>
      </c>
      <c r="AX67" s="278">
        <f t="shared" si="97"/>
        <v>0</v>
      </c>
      <c r="AY67" s="278">
        <f t="shared" si="97"/>
        <v>0</v>
      </c>
      <c r="AZ67" s="278">
        <f t="shared" si="97"/>
        <v>0</v>
      </c>
      <c r="BA67" s="278">
        <f t="shared" si="97"/>
        <v>0</v>
      </c>
      <c r="BB67" s="278">
        <f t="shared" si="97"/>
        <v>0</v>
      </c>
      <c r="BC67" s="278">
        <f t="shared" si="97"/>
        <v>0</v>
      </c>
      <c r="BD67" s="278">
        <f t="shared" si="97"/>
        <v>0</v>
      </c>
      <c r="BE67" s="278">
        <f t="shared" si="97"/>
        <v>0</v>
      </c>
      <c r="BF67" s="278">
        <f t="shared" si="97"/>
        <v>0</v>
      </c>
      <c r="BG67" s="278">
        <f t="shared" si="97"/>
        <v>0</v>
      </c>
      <c r="BH67" s="278">
        <f t="shared" si="97"/>
        <v>0</v>
      </c>
      <c r="BI67" s="278">
        <f t="shared" si="97"/>
        <v>0</v>
      </c>
      <c r="BJ67" s="278">
        <f t="shared" si="97"/>
        <v>0</v>
      </c>
      <c r="BK67" s="278">
        <f t="shared" si="97"/>
        <v>0</v>
      </c>
      <c r="BL67" s="278">
        <f t="shared" si="97"/>
        <v>0</v>
      </c>
      <c r="BM67" s="278">
        <f t="shared" si="97"/>
        <v>0</v>
      </c>
      <c r="BN67" s="278">
        <f t="shared" si="97"/>
        <v>0</v>
      </c>
      <c r="BO67" s="278">
        <f t="shared" si="97"/>
        <v>0</v>
      </c>
      <c r="BP67" s="278">
        <f t="shared" si="97"/>
        <v>0</v>
      </c>
      <c r="BQ67" s="278">
        <f t="shared" ref="BQ67:CS67" si="98">IFERROR(IF(BQ$17="beräknas ej",0,BP67*IF(BQ$48&gt;$D$3,1,IF(BQ$48&lt;=$C$3,$C$2,$D$2))*IFERROR(INDEX($B$8:$E$14,MATCH($A67,$A$8:$A$14,0),MATCH(BQ$48,$B$6:$E$6,1)),0)),0)</f>
        <v>0</v>
      </c>
      <c r="BR67" s="278">
        <f t="shared" si="98"/>
        <v>0</v>
      </c>
      <c r="BS67" s="278">
        <f t="shared" si="98"/>
        <v>0</v>
      </c>
      <c r="BT67" s="278">
        <f t="shared" si="98"/>
        <v>0</v>
      </c>
      <c r="BU67" s="278">
        <f t="shared" si="98"/>
        <v>0</v>
      </c>
      <c r="BV67" s="278">
        <f t="shared" si="98"/>
        <v>0</v>
      </c>
      <c r="BW67" s="278">
        <f t="shared" si="98"/>
        <v>0</v>
      </c>
      <c r="BX67" s="278">
        <f t="shared" si="98"/>
        <v>0</v>
      </c>
      <c r="BY67" s="278">
        <f t="shared" si="98"/>
        <v>0</v>
      </c>
      <c r="BZ67" s="278">
        <f t="shared" si="98"/>
        <v>0</v>
      </c>
      <c r="CA67" s="278">
        <f t="shared" si="98"/>
        <v>0</v>
      </c>
      <c r="CB67" s="278">
        <f t="shared" si="98"/>
        <v>0</v>
      </c>
      <c r="CC67" s="278">
        <f t="shared" si="98"/>
        <v>0</v>
      </c>
      <c r="CD67" s="278">
        <f t="shared" si="98"/>
        <v>0</v>
      </c>
      <c r="CE67" s="278">
        <f t="shared" si="98"/>
        <v>0</v>
      </c>
      <c r="CF67" s="278">
        <f t="shared" si="98"/>
        <v>0</v>
      </c>
      <c r="CG67" s="278">
        <f t="shared" si="98"/>
        <v>0</v>
      </c>
      <c r="CH67" s="278">
        <f t="shared" si="98"/>
        <v>0</v>
      </c>
      <c r="CI67" s="278">
        <f t="shared" si="98"/>
        <v>0</v>
      </c>
      <c r="CJ67" s="278">
        <f t="shared" si="98"/>
        <v>0</v>
      </c>
      <c r="CK67" s="278">
        <f t="shared" si="98"/>
        <v>0</v>
      </c>
      <c r="CL67" s="278">
        <f t="shared" si="98"/>
        <v>0</v>
      </c>
      <c r="CM67" s="278">
        <f t="shared" si="98"/>
        <v>0</v>
      </c>
      <c r="CN67" s="278">
        <f t="shared" si="98"/>
        <v>0</v>
      </c>
      <c r="CO67" s="278">
        <f t="shared" si="98"/>
        <v>0</v>
      </c>
      <c r="CP67" s="278">
        <f t="shared" si="98"/>
        <v>0</v>
      </c>
      <c r="CQ67" s="278">
        <f t="shared" si="98"/>
        <v>0</v>
      </c>
      <c r="CR67" s="278">
        <f t="shared" si="98"/>
        <v>0</v>
      </c>
      <c r="CS67" s="278">
        <f t="shared" si="98"/>
        <v>0</v>
      </c>
    </row>
    <row r="68" spans="1:97" s="377" customFormat="1" x14ac:dyDescent="0.35">
      <c r="A68" s="278">
        <f>Prognoser!C113</f>
        <v>0</v>
      </c>
      <c r="B68" s="278" t="str">
        <f>'UA basår'!B26</f>
        <v>0 0</v>
      </c>
      <c r="C68" s="278">
        <f>Prognoser!D113</f>
        <v>0</v>
      </c>
      <c r="D68" s="278">
        <f>'UA basår'!AF26+'UA basår'!AF56</f>
        <v>0</v>
      </c>
      <c r="E68" s="278">
        <f t="shared" ref="E68:BP68" si="99">IFERROR(IF(E$17="beräknas ej",0,D68*IF(E$48&gt;$D$3,1,IF(E$48&lt;=$C$3,$C$2,$D$2))*IFERROR(INDEX($B$8:$E$14,MATCH($A68,$A$8:$A$14,0),MATCH(E$48,$B$6:$E$6,1)),0)),0)</f>
        <v>0</v>
      </c>
      <c r="F68" s="278">
        <f t="shared" si="99"/>
        <v>0</v>
      </c>
      <c r="G68" s="278">
        <f t="shared" si="99"/>
        <v>0</v>
      </c>
      <c r="H68" s="278">
        <f t="shared" si="99"/>
        <v>0</v>
      </c>
      <c r="I68" s="278">
        <f t="shared" si="99"/>
        <v>0</v>
      </c>
      <c r="J68" s="278">
        <f t="shared" si="99"/>
        <v>0</v>
      </c>
      <c r="K68" s="278">
        <f t="shared" si="99"/>
        <v>0</v>
      </c>
      <c r="L68" s="278">
        <f t="shared" si="99"/>
        <v>0</v>
      </c>
      <c r="M68" s="278">
        <f t="shared" si="99"/>
        <v>0</v>
      </c>
      <c r="N68" s="278">
        <f t="shared" si="99"/>
        <v>0</v>
      </c>
      <c r="O68" s="278">
        <f t="shared" si="99"/>
        <v>0</v>
      </c>
      <c r="P68" s="278">
        <f t="shared" si="99"/>
        <v>0</v>
      </c>
      <c r="Q68" s="278">
        <f t="shared" si="99"/>
        <v>0</v>
      </c>
      <c r="R68" s="278">
        <f t="shared" si="99"/>
        <v>0</v>
      </c>
      <c r="S68" s="278">
        <f t="shared" si="99"/>
        <v>0</v>
      </c>
      <c r="T68" s="278">
        <f t="shared" si="99"/>
        <v>0</v>
      </c>
      <c r="U68" s="278">
        <f t="shared" si="99"/>
        <v>0</v>
      </c>
      <c r="V68" s="278">
        <f t="shared" si="99"/>
        <v>0</v>
      </c>
      <c r="W68" s="278">
        <f t="shared" si="99"/>
        <v>0</v>
      </c>
      <c r="X68" s="278">
        <f t="shared" si="99"/>
        <v>0</v>
      </c>
      <c r="Y68" s="278">
        <f t="shared" si="99"/>
        <v>0</v>
      </c>
      <c r="Z68" s="278">
        <f t="shared" si="99"/>
        <v>0</v>
      </c>
      <c r="AA68" s="278">
        <f t="shared" si="99"/>
        <v>0</v>
      </c>
      <c r="AB68" s="278">
        <f t="shared" si="99"/>
        <v>0</v>
      </c>
      <c r="AC68" s="278">
        <f t="shared" si="99"/>
        <v>0</v>
      </c>
      <c r="AD68" s="278">
        <f t="shared" si="99"/>
        <v>0</v>
      </c>
      <c r="AE68" s="278">
        <f t="shared" si="99"/>
        <v>0</v>
      </c>
      <c r="AF68" s="278">
        <f t="shared" si="99"/>
        <v>0</v>
      </c>
      <c r="AG68" s="278">
        <f t="shared" si="99"/>
        <v>0</v>
      </c>
      <c r="AH68" s="278">
        <f t="shared" si="99"/>
        <v>0</v>
      </c>
      <c r="AI68" s="278">
        <f t="shared" si="99"/>
        <v>0</v>
      </c>
      <c r="AJ68" s="278">
        <f t="shared" si="99"/>
        <v>0</v>
      </c>
      <c r="AK68" s="278">
        <f t="shared" si="99"/>
        <v>0</v>
      </c>
      <c r="AL68" s="278">
        <f t="shared" si="99"/>
        <v>0</v>
      </c>
      <c r="AM68" s="278">
        <f t="shared" si="99"/>
        <v>0</v>
      </c>
      <c r="AN68" s="278">
        <f t="shared" si="99"/>
        <v>0</v>
      </c>
      <c r="AO68" s="278">
        <f t="shared" si="99"/>
        <v>0</v>
      </c>
      <c r="AP68" s="278">
        <f t="shared" si="99"/>
        <v>0</v>
      </c>
      <c r="AQ68" s="278">
        <f t="shared" si="99"/>
        <v>0</v>
      </c>
      <c r="AR68" s="278">
        <f t="shared" si="99"/>
        <v>0</v>
      </c>
      <c r="AS68" s="278">
        <f t="shared" si="99"/>
        <v>0</v>
      </c>
      <c r="AT68" s="278">
        <f t="shared" si="99"/>
        <v>0</v>
      </c>
      <c r="AU68" s="278">
        <f t="shared" si="99"/>
        <v>0</v>
      </c>
      <c r="AV68" s="278">
        <f t="shared" si="99"/>
        <v>0</v>
      </c>
      <c r="AW68" s="278">
        <f t="shared" si="99"/>
        <v>0</v>
      </c>
      <c r="AX68" s="278">
        <f t="shared" si="99"/>
        <v>0</v>
      </c>
      <c r="AY68" s="278">
        <f t="shared" si="99"/>
        <v>0</v>
      </c>
      <c r="AZ68" s="278">
        <f t="shared" si="99"/>
        <v>0</v>
      </c>
      <c r="BA68" s="278">
        <f t="shared" si="99"/>
        <v>0</v>
      </c>
      <c r="BB68" s="278">
        <f t="shared" si="99"/>
        <v>0</v>
      </c>
      <c r="BC68" s="278">
        <f t="shared" si="99"/>
        <v>0</v>
      </c>
      <c r="BD68" s="278">
        <f t="shared" si="99"/>
        <v>0</v>
      </c>
      <c r="BE68" s="278">
        <f t="shared" si="99"/>
        <v>0</v>
      </c>
      <c r="BF68" s="278">
        <f t="shared" si="99"/>
        <v>0</v>
      </c>
      <c r="BG68" s="278">
        <f t="shared" si="99"/>
        <v>0</v>
      </c>
      <c r="BH68" s="278">
        <f t="shared" si="99"/>
        <v>0</v>
      </c>
      <c r="BI68" s="278">
        <f t="shared" si="99"/>
        <v>0</v>
      </c>
      <c r="BJ68" s="278">
        <f t="shared" si="99"/>
        <v>0</v>
      </c>
      <c r="BK68" s="278">
        <f t="shared" si="99"/>
        <v>0</v>
      </c>
      <c r="BL68" s="278">
        <f t="shared" si="99"/>
        <v>0</v>
      </c>
      <c r="BM68" s="278">
        <f t="shared" si="99"/>
        <v>0</v>
      </c>
      <c r="BN68" s="278">
        <f t="shared" si="99"/>
        <v>0</v>
      </c>
      <c r="BO68" s="278">
        <f t="shared" si="99"/>
        <v>0</v>
      </c>
      <c r="BP68" s="278">
        <f t="shared" si="99"/>
        <v>0</v>
      </c>
      <c r="BQ68" s="278">
        <f t="shared" ref="BQ68:CS68" si="100">IFERROR(IF(BQ$17="beräknas ej",0,BP68*IF(BQ$48&gt;$D$3,1,IF(BQ$48&lt;=$C$3,$C$2,$D$2))*IFERROR(INDEX($B$8:$E$14,MATCH($A68,$A$8:$A$14,0),MATCH(BQ$48,$B$6:$E$6,1)),0)),0)</f>
        <v>0</v>
      </c>
      <c r="BR68" s="278">
        <f t="shared" si="100"/>
        <v>0</v>
      </c>
      <c r="BS68" s="278">
        <f t="shared" si="100"/>
        <v>0</v>
      </c>
      <c r="BT68" s="278">
        <f t="shared" si="100"/>
        <v>0</v>
      </c>
      <c r="BU68" s="278">
        <f t="shared" si="100"/>
        <v>0</v>
      </c>
      <c r="BV68" s="278">
        <f t="shared" si="100"/>
        <v>0</v>
      </c>
      <c r="BW68" s="278">
        <f t="shared" si="100"/>
        <v>0</v>
      </c>
      <c r="BX68" s="278">
        <f t="shared" si="100"/>
        <v>0</v>
      </c>
      <c r="BY68" s="278">
        <f t="shared" si="100"/>
        <v>0</v>
      </c>
      <c r="BZ68" s="278">
        <f t="shared" si="100"/>
        <v>0</v>
      </c>
      <c r="CA68" s="278">
        <f t="shared" si="100"/>
        <v>0</v>
      </c>
      <c r="CB68" s="278">
        <f t="shared" si="100"/>
        <v>0</v>
      </c>
      <c r="CC68" s="278">
        <f t="shared" si="100"/>
        <v>0</v>
      </c>
      <c r="CD68" s="278">
        <f t="shared" si="100"/>
        <v>0</v>
      </c>
      <c r="CE68" s="278">
        <f t="shared" si="100"/>
        <v>0</v>
      </c>
      <c r="CF68" s="278">
        <f t="shared" si="100"/>
        <v>0</v>
      </c>
      <c r="CG68" s="278">
        <f t="shared" si="100"/>
        <v>0</v>
      </c>
      <c r="CH68" s="278">
        <f t="shared" si="100"/>
        <v>0</v>
      </c>
      <c r="CI68" s="278">
        <f t="shared" si="100"/>
        <v>0</v>
      </c>
      <c r="CJ68" s="278">
        <f t="shared" si="100"/>
        <v>0</v>
      </c>
      <c r="CK68" s="278">
        <f t="shared" si="100"/>
        <v>0</v>
      </c>
      <c r="CL68" s="278">
        <f t="shared" si="100"/>
        <v>0</v>
      </c>
      <c r="CM68" s="278">
        <f t="shared" si="100"/>
        <v>0</v>
      </c>
      <c r="CN68" s="278">
        <f t="shared" si="100"/>
        <v>0</v>
      </c>
      <c r="CO68" s="278">
        <f t="shared" si="100"/>
        <v>0</v>
      </c>
      <c r="CP68" s="278">
        <f t="shared" si="100"/>
        <v>0</v>
      </c>
      <c r="CQ68" s="278">
        <f t="shared" si="100"/>
        <v>0</v>
      </c>
      <c r="CR68" s="278">
        <f t="shared" si="100"/>
        <v>0</v>
      </c>
      <c r="CS68" s="278">
        <f t="shared" si="100"/>
        <v>0</v>
      </c>
    </row>
    <row r="69" spans="1:97" s="377" customFormat="1" x14ac:dyDescent="0.35">
      <c r="A69" s="278">
        <f>Prognoser!C114</f>
        <v>0</v>
      </c>
      <c r="B69" s="278" t="str">
        <f>'UA basår'!B27</f>
        <v>0 0</v>
      </c>
      <c r="C69" s="278">
        <f>Prognoser!D114</f>
        <v>0</v>
      </c>
      <c r="D69" s="278">
        <f>'UA basår'!AF27+'UA basår'!AF57</f>
        <v>0</v>
      </c>
      <c r="E69" s="278">
        <f t="shared" ref="E69:BP69" si="101">IFERROR(IF(E$17="beräknas ej",0,D69*IF(E$48&gt;$D$3,1,IF(E$48&lt;=$C$3,$C$2,$D$2))*IFERROR(INDEX($B$8:$E$14,MATCH($A69,$A$8:$A$14,0),MATCH(E$48,$B$6:$E$6,1)),0)),0)</f>
        <v>0</v>
      </c>
      <c r="F69" s="278">
        <f t="shared" si="101"/>
        <v>0</v>
      </c>
      <c r="G69" s="278">
        <f t="shared" si="101"/>
        <v>0</v>
      </c>
      <c r="H69" s="278">
        <f t="shared" si="101"/>
        <v>0</v>
      </c>
      <c r="I69" s="278">
        <f t="shared" si="101"/>
        <v>0</v>
      </c>
      <c r="J69" s="278">
        <f t="shared" si="101"/>
        <v>0</v>
      </c>
      <c r="K69" s="278">
        <f t="shared" si="101"/>
        <v>0</v>
      </c>
      <c r="L69" s="278">
        <f t="shared" si="101"/>
        <v>0</v>
      </c>
      <c r="M69" s="278">
        <f t="shared" si="101"/>
        <v>0</v>
      </c>
      <c r="N69" s="278">
        <f t="shared" si="101"/>
        <v>0</v>
      </c>
      <c r="O69" s="278">
        <f t="shared" si="101"/>
        <v>0</v>
      </c>
      <c r="P69" s="278">
        <f t="shared" si="101"/>
        <v>0</v>
      </c>
      <c r="Q69" s="278">
        <f t="shared" si="101"/>
        <v>0</v>
      </c>
      <c r="R69" s="278">
        <f t="shared" si="101"/>
        <v>0</v>
      </c>
      <c r="S69" s="278">
        <f t="shared" si="101"/>
        <v>0</v>
      </c>
      <c r="T69" s="278">
        <f t="shared" si="101"/>
        <v>0</v>
      </c>
      <c r="U69" s="278">
        <f t="shared" si="101"/>
        <v>0</v>
      </c>
      <c r="V69" s="278">
        <f t="shared" si="101"/>
        <v>0</v>
      </c>
      <c r="W69" s="278">
        <f t="shared" si="101"/>
        <v>0</v>
      </c>
      <c r="X69" s="278">
        <f t="shared" si="101"/>
        <v>0</v>
      </c>
      <c r="Y69" s="278">
        <f t="shared" si="101"/>
        <v>0</v>
      </c>
      <c r="Z69" s="278">
        <f t="shared" si="101"/>
        <v>0</v>
      </c>
      <c r="AA69" s="278">
        <f t="shared" si="101"/>
        <v>0</v>
      </c>
      <c r="AB69" s="278">
        <f t="shared" si="101"/>
        <v>0</v>
      </c>
      <c r="AC69" s="278">
        <f t="shared" si="101"/>
        <v>0</v>
      </c>
      <c r="AD69" s="278">
        <f t="shared" si="101"/>
        <v>0</v>
      </c>
      <c r="AE69" s="278">
        <f t="shared" si="101"/>
        <v>0</v>
      </c>
      <c r="AF69" s="278">
        <f t="shared" si="101"/>
        <v>0</v>
      </c>
      <c r="AG69" s="278">
        <f t="shared" si="101"/>
        <v>0</v>
      </c>
      <c r="AH69" s="278">
        <f t="shared" si="101"/>
        <v>0</v>
      </c>
      <c r="AI69" s="278">
        <f t="shared" si="101"/>
        <v>0</v>
      </c>
      <c r="AJ69" s="278">
        <f t="shared" si="101"/>
        <v>0</v>
      </c>
      <c r="AK69" s="278">
        <f t="shared" si="101"/>
        <v>0</v>
      </c>
      <c r="AL69" s="278">
        <f t="shared" si="101"/>
        <v>0</v>
      </c>
      <c r="AM69" s="278">
        <f t="shared" si="101"/>
        <v>0</v>
      </c>
      <c r="AN69" s="278">
        <f t="shared" si="101"/>
        <v>0</v>
      </c>
      <c r="AO69" s="278">
        <f t="shared" si="101"/>
        <v>0</v>
      </c>
      <c r="AP69" s="278">
        <f t="shared" si="101"/>
        <v>0</v>
      </c>
      <c r="AQ69" s="278">
        <f t="shared" si="101"/>
        <v>0</v>
      </c>
      <c r="AR69" s="278">
        <f t="shared" si="101"/>
        <v>0</v>
      </c>
      <c r="AS69" s="278">
        <f t="shared" si="101"/>
        <v>0</v>
      </c>
      <c r="AT69" s="278">
        <f t="shared" si="101"/>
        <v>0</v>
      </c>
      <c r="AU69" s="278">
        <f t="shared" si="101"/>
        <v>0</v>
      </c>
      <c r="AV69" s="278">
        <f t="shared" si="101"/>
        <v>0</v>
      </c>
      <c r="AW69" s="278">
        <f t="shared" si="101"/>
        <v>0</v>
      </c>
      <c r="AX69" s="278">
        <f t="shared" si="101"/>
        <v>0</v>
      </c>
      <c r="AY69" s="278">
        <f t="shared" si="101"/>
        <v>0</v>
      </c>
      <c r="AZ69" s="278">
        <f t="shared" si="101"/>
        <v>0</v>
      </c>
      <c r="BA69" s="278">
        <f t="shared" si="101"/>
        <v>0</v>
      </c>
      <c r="BB69" s="278">
        <f t="shared" si="101"/>
        <v>0</v>
      </c>
      <c r="BC69" s="278">
        <f t="shared" si="101"/>
        <v>0</v>
      </c>
      <c r="BD69" s="278">
        <f t="shared" si="101"/>
        <v>0</v>
      </c>
      <c r="BE69" s="278">
        <f t="shared" si="101"/>
        <v>0</v>
      </c>
      <c r="BF69" s="278">
        <f t="shared" si="101"/>
        <v>0</v>
      </c>
      <c r="BG69" s="278">
        <f t="shared" si="101"/>
        <v>0</v>
      </c>
      <c r="BH69" s="278">
        <f t="shared" si="101"/>
        <v>0</v>
      </c>
      <c r="BI69" s="278">
        <f t="shared" si="101"/>
        <v>0</v>
      </c>
      <c r="BJ69" s="278">
        <f t="shared" si="101"/>
        <v>0</v>
      </c>
      <c r="BK69" s="278">
        <f t="shared" si="101"/>
        <v>0</v>
      </c>
      <c r="BL69" s="278">
        <f t="shared" si="101"/>
        <v>0</v>
      </c>
      <c r="BM69" s="278">
        <f t="shared" si="101"/>
        <v>0</v>
      </c>
      <c r="BN69" s="278">
        <f t="shared" si="101"/>
        <v>0</v>
      </c>
      <c r="BO69" s="278">
        <f t="shared" si="101"/>
        <v>0</v>
      </c>
      <c r="BP69" s="278">
        <f t="shared" si="101"/>
        <v>0</v>
      </c>
      <c r="BQ69" s="278">
        <f t="shared" ref="BQ69:CS69" si="102">IFERROR(IF(BQ$17="beräknas ej",0,BP69*IF(BQ$48&gt;$D$3,1,IF(BQ$48&lt;=$C$3,$C$2,$D$2))*IFERROR(INDEX($B$8:$E$14,MATCH($A69,$A$8:$A$14,0),MATCH(BQ$48,$B$6:$E$6,1)),0)),0)</f>
        <v>0</v>
      </c>
      <c r="BR69" s="278">
        <f t="shared" si="102"/>
        <v>0</v>
      </c>
      <c r="BS69" s="278">
        <f t="shared" si="102"/>
        <v>0</v>
      </c>
      <c r="BT69" s="278">
        <f t="shared" si="102"/>
        <v>0</v>
      </c>
      <c r="BU69" s="278">
        <f t="shared" si="102"/>
        <v>0</v>
      </c>
      <c r="BV69" s="278">
        <f t="shared" si="102"/>
        <v>0</v>
      </c>
      <c r="BW69" s="278">
        <f t="shared" si="102"/>
        <v>0</v>
      </c>
      <c r="BX69" s="278">
        <f t="shared" si="102"/>
        <v>0</v>
      </c>
      <c r="BY69" s="278">
        <f t="shared" si="102"/>
        <v>0</v>
      </c>
      <c r="BZ69" s="278">
        <f t="shared" si="102"/>
        <v>0</v>
      </c>
      <c r="CA69" s="278">
        <f t="shared" si="102"/>
        <v>0</v>
      </c>
      <c r="CB69" s="278">
        <f t="shared" si="102"/>
        <v>0</v>
      </c>
      <c r="CC69" s="278">
        <f t="shared" si="102"/>
        <v>0</v>
      </c>
      <c r="CD69" s="278">
        <f t="shared" si="102"/>
        <v>0</v>
      </c>
      <c r="CE69" s="278">
        <f t="shared" si="102"/>
        <v>0</v>
      </c>
      <c r="CF69" s="278">
        <f t="shared" si="102"/>
        <v>0</v>
      </c>
      <c r="CG69" s="278">
        <f t="shared" si="102"/>
        <v>0</v>
      </c>
      <c r="CH69" s="278">
        <f t="shared" si="102"/>
        <v>0</v>
      </c>
      <c r="CI69" s="278">
        <f t="shared" si="102"/>
        <v>0</v>
      </c>
      <c r="CJ69" s="278">
        <f t="shared" si="102"/>
        <v>0</v>
      </c>
      <c r="CK69" s="278">
        <f t="shared" si="102"/>
        <v>0</v>
      </c>
      <c r="CL69" s="278">
        <f t="shared" si="102"/>
        <v>0</v>
      </c>
      <c r="CM69" s="278">
        <f t="shared" si="102"/>
        <v>0</v>
      </c>
      <c r="CN69" s="278">
        <f t="shared" si="102"/>
        <v>0</v>
      </c>
      <c r="CO69" s="278">
        <f t="shared" si="102"/>
        <v>0</v>
      </c>
      <c r="CP69" s="278">
        <f t="shared" si="102"/>
        <v>0</v>
      </c>
      <c r="CQ69" s="278">
        <f t="shared" si="102"/>
        <v>0</v>
      </c>
      <c r="CR69" s="278">
        <f t="shared" si="102"/>
        <v>0</v>
      </c>
      <c r="CS69" s="278">
        <f t="shared" si="102"/>
        <v>0</v>
      </c>
    </row>
    <row r="70" spans="1:97" s="377" customFormat="1" x14ac:dyDescent="0.35">
      <c r="A70" s="278">
        <f>Prognoser!C115</f>
        <v>0</v>
      </c>
      <c r="B70" s="278" t="str">
        <f>'UA basår'!B28</f>
        <v>0 0</v>
      </c>
      <c r="C70" s="278">
        <f>Prognoser!D115</f>
        <v>0</v>
      </c>
      <c r="D70" s="278">
        <f>'UA basår'!AF28+'UA basår'!AF58</f>
        <v>0</v>
      </c>
      <c r="E70" s="278">
        <f t="shared" ref="E70:BP70" si="103">IFERROR(IF(E$17="beräknas ej",0,D70*IF(E$48&gt;$D$3,1,IF(E$48&lt;=$C$3,$C$2,$D$2))*IFERROR(INDEX($B$8:$E$14,MATCH($A70,$A$8:$A$14,0),MATCH(E$48,$B$6:$E$6,1)),0)),0)</f>
        <v>0</v>
      </c>
      <c r="F70" s="278">
        <f t="shared" si="103"/>
        <v>0</v>
      </c>
      <c r="G70" s="278">
        <f t="shared" si="103"/>
        <v>0</v>
      </c>
      <c r="H70" s="278">
        <f t="shared" si="103"/>
        <v>0</v>
      </c>
      <c r="I70" s="278">
        <f t="shared" si="103"/>
        <v>0</v>
      </c>
      <c r="J70" s="278">
        <f t="shared" si="103"/>
        <v>0</v>
      </c>
      <c r="K70" s="278">
        <f t="shared" si="103"/>
        <v>0</v>
      </c>
      <c r="L70" s="278">
        <f t="shared" si="103"/>
        <v>0</v>
      </c>
      <c r="M70" s="278">
        <f t="shared" si="103"/>
        <v>0</v>
      </c>
      <c r="N70" s="278">
        <f t="shared" si="103"/>
        <v>0</v>
      </c>
      <c r="O70" s="278">
        <f t="shared" si="103"/>
        <v>0</v>
      </c>
      <c r="P70" s="278">
        <f t="shared" si="103"/>
        <v>0</v>
      </c>
      <c r="Q70" s="278">
        <f t="shared" si="103"/>
        <v>0</v>
      </c>
      <c r="R70" s="278">
        <f t="shared" si="103"/>
        <v>0</v>
      </c>
      <c r="S70" s="278">
        <f t="shared" si="103"/>
        <v>0</v>
      </c>
      <c r="T70" s="278">
        <f t="shared" si="103"/>
        <v>0</v>
      </c>
      <c r="U70" s="278">
        <f t="shared" si="103"/>
        <v>0</v>
      </c>
      <c r="V70" s="278">
        <f t="shared" si="103"/>
        <v>0</v>
      </c>
      <c r="W70" s="278">
        <f t="shared" si="103"/>
        <v>0</v>
      </c>
      <c r="X70" s="278">
        <f t="shared" si="103"/>
        <v>0</v>
      </c>
      <c r="Y70" s="278">
        <f t="shared" si="103"/>
        <v>0</v>
      </c>
      <c r="Z70" s="278">
        <f t="shared" si="103"/>
        <v>0</v>
      </c>
      <c r="AA70" s="278">
        <f t="shared" si="103"/>
        <v>0</v>
      </c>
      <c r="AB70" s="278">
        <f t="shared" si="103"/>
        <v>0</v>
      </c>
      <c r="AC70" s="278">
        <f t="shared" si="103"/>
        <v>0</v>
      </c>
      <c r="AD70" s="278">
        <f t="shared" si="103"/>
        <v>0</v>
      </c>
      <c r="AE70" s="278">
        <f t="shared" si="103"/>
        <v>0</v>
      </c>
      <c r="AF70" s="278">
        <f t="shared" si="103"/>
        <v>0</v>
      </c>
      <c r="AG70" s="278">
        <f t="shared" si="103"/>
        <v>0</v>
      </c>
      <c r="AH70" s="278">
        <f t="shared" si="103"/>
        <v>0</v>
      </c>
      <c r="AI70" s="278">
        <f t="shared" si="103"/>
        <v>0</v>
      </c>
      <c r="AJ70" s="278">
        <f t="shared" si="103"/>
        <v>0</v>
      </c>
      <c r="AK70" s="278">
        <f t="shared" si="103"/>
        <v>0</v>
      </c>
      <c r="AL70" s="278">
        <f t="shared" si="103"/>
        <v>0</v>
      </c>
      <c r="AM70" s="278">
        <f t="shared" si="103"/>
        <v>0</v>
      </c>
      <c r="AN70" s="278">
        <f t="shared" si="103"/>
        <v>0</v>
      </c>
      <c r="AO70" s="278">
        <f t="shared" si="103"/>
        <v>0</v>
      </c>
      <c r="AP70" s="278">
        <f t="shared" si="103"/>
        <v>0</v>
      </c>
      <c r="AQ70" s="278">
        <f t="shared" si="103"/>
        <v>0</v>
      </c>
      <c r="AR70" s="278">
        <f t="shared" si="103"/>
        <v>0</v>
      </c>
      <c r="AS70" s="278">
        <f t="shared" si="103"/>
        <v>0</v>
      </c>
      <c r="AT70" s="278">
        <f t="shared" si="103"/>
        <v>0</v>
      </c>
      <c r="AU70" s="278">
        <f t="shared" si="103"/>
        <v>0</v>
      </c>
      <c r="AV70" s="278">
        <f t="shared" si="103"/>
        <v>0</v>
      </c>
      <c r="AW70" s="278">
        <f t="shared" si="103"/>
        <v>0</v>
      </c>
      <c r="AX70" s="278">
        <f t="shared" si="103"/>
        <v>0</v>
      </c>
      <c r="AY70" s="278">
        <f t="shared" si="103"/>
        <v>0</v>
      </c>
      <c r="AZ70" s="278">
        <f t="shared" si="103"/>
        <v>0</v>
      </c>
      <c r="BA70" s="278">
        <f t="shared" si="103"/>
        <v>0</v>
      </c>
      <c r="BB70" s="278">
        <f t="shared" si="103"/>
        <v>0</v>
      </c>
      <c r="BC70" s="278">
        <f t="shared" si="103"/>
        <v>0</v>
      </c>
      <c r="BD70" s="278">
        <f t="shared" si="103"/>
        <v>0</v>
      </c>
      <c r="BE70" s="278">
        <f t="shared" si="103"/>
        <v>0</v>
      </c>
      <c r="BF70" s="278">
        <f t="shared" si="103"/>
        <v>0</v>
      </c>
      <c r="BG70" s="278">
        <f t="shared" si="103"/>
        <v>0</v>
      </c>
      <c r="BH70" s="278">
        <f t="shared" si="103"/>
        <v>0</v>
      </c>
      <c r="BI70" s="278">
        <f t="shared" si="103"/>
        <v>0</v>
      </c>
      <c r="BJ70" s="278">
        <f t="shared" si="103"/>
        <v>0</v>
      </c>
      <c r="BK70" s="278">
        <f t="shared" si="103"/>
        <v>0</v>
      </c>
      <c r="BL70" s="278">
        <f t="shared" si="103"/>
        <v>0</v>
      </c>
      <c r="BM70" s="278">
        <f t="shared" si="103"/>
        <v>0</v>
      </c>
      <c r="BN70" s="278">
        <f t="shared" si="103"/>
        <v>0</v>
      </c>
      <c r="BO70" s="278">
        <f t="shared" si="103"/>
        <v>0</v>
      </c>
      <c r="BP70" s="278">
        <f t="shared" si="103"/>
        <v>0</v>
      </c>
      <c r="BQ70" s="278">
        <f t="shared" ref="BQ70:CS70" si="104">IFERROR(IF(BQ$17="beräknas ej",0,BP70*IF(BQ$48&gt;$D$3,1,IF(BQ$48&lt;=$C$3,$C$2,$D$2))*IFERROR(INDEX($B$8:$E$14,MATCH($A70,$A$8:$A$14,0),MATCH(BQ$48,$B$6:$E$6,1)),0)),0)</f>
        <v>0</v>
      </c>
      <c r="BR70" s="278">
        <f t="shared" si="104"/>
        <v>0</v>
      </c>
      <c r="BS70" s="278">
        <f t="shared" si="104"/>
        <v>0</v>
      </c>
      <c r="BT70" s="278">
        <f t="shared" si="104"/>
        <v>0</v>
      </c>
      <c r="BU70" s="278">
        <f t="shared" si="104"/>
        <v>0</v>
      </c>
      <c r="BV70" s="278">
        <f t="shared" si="104"/>
        <v>0</v>
      </c>
      <c r="BW70" s="278">
        <f t="shared" si="104"/>
        <v>0</v>
      </c>
      <c r="BX70" s="278">
        <f t="shared" si="104"/>
        <v>0</v>
      </c>
      <c r="BY70" s="278">
        <f t="shared" si="104"/>
        <v>0</v>
      </c>
      <c r="BZ70" s="278">
        <f t="shared" si="104"/>
        <v>0</v>
      </c>
      <c r="CA70" s="278">
        <f t="shared" si="104"/>
        <v>0</v>
      </c>
      <c r="CB70" s="278">
        <f t="shared" si="104"/>
        <v>0</v>
      </c>
      <c r="CC70" s="278">
        <f t="shared" si="104"/>
        <v>0</v>
      </c>
      <c r="CD70" s="278">
        <f t="shared" si="104"/>
        <v>0</v>
      </c>
      <c r="CE70" s="278">
        <f t="shared" si="104"/>
        <v>0</v>
      </c>
      <c r="CF70" s="278">
        <f t="shared" si="104"/>
        <v>0</v>
      </c>
      <c r="CG70" s="278">
        <f t="shared" si="104"/>
        <v>0</v>
      </c>
      <c r="CH70" s="278">
        <f t="shared" si="104"/>
        <v>0</v>
      </c>
      <c r="CI70" s="278">
        <f t="shared" si="104"/>
        <v>0</v>
      </c>
      <c r="CJ70" s="278">
        <f t="shared" si="104"/>
        <v>0</v>
      </c>
      <c r="CK70" s="278">
        <f t="shared" si="104"/>
        <v>0</v>
      </c>
      <c r="CL70" s="278">
        <f t="shared" si="104"/>
        <v>0</v>
      </c>
      <c r="CM70" s="278">
        <f t="shared" si="104"/>
        <v>0</v>
      </c>
      <c r="CN70" s="278">
        <f t="shared" si="104"/>
        <v>0</v>
      </c>
      <c r="CO70" s="278">
        <f t="shared" si="104"/>
        <v>0</v>
      </c>
      <c r="CP70" s="278">
        <f t="shared" si="104"/>
        <v>0</v>
      </c>
      <c r="CQ70" s="278">
        <f t="shared" si="104"/>
        <v>0</v>
      </c>
      <c r="CR70" s="278">
        <f t="shared" si="104"/>
        <v>0</v>
      </c>
      <c r="CS70" s="278">
        <f t="shared" si="104"/>
        <v>0</v>
      </c>
    </row>
    <row r="71" spans="1:97" s="377" customFormat="1" x14ac:dyDescent="0.35">
      <c r="A71" s="278">
        <f>Prognoser!C116</f>
        <v>0</v>
      </c>
      <c r="B71" s="278" t="str">
        <f>'UA basår'!B29</f>
        <v>0 0</v>
      </c>
      <c r="C71" s="278">
        <f>Prognoser!D116</f>
        <v>0</v>
      </c>
      <c r="D71" s="278">
        <f>'UA basår'!AF29+'UA basår'!AF59</f>
        <v>0</v>
      </c>
      <c r="E71" s="278">
        <f t="shared" ref="E71:BP71" si="105">IFERROR(IF(E$17="beräknas ej",0,D71*IF(E$48&gt;$D$3,1,IF(E$48&lt;=$C$3,$C$2,$D$2))*IFERROR(INDEX($B$8:$E$14,MATCH($A71,$A$8:$A$14,0),MATCH(E$48,$B$6:$E$6,1)),0)),0)</f>
        <v>0</v>
      </c>
      <c r="F71" s="278">
        <f t="shared" si="105"/>
        <v>0</v>
      </c>
      <c r="G71" s="278">
        <f t="shared" si="105"/>
        <v>0</v>
      </c>
      <c r="H71" s="278">
        <f t="shared" si="105"/>
        <v>0</v>
      </c>
      <c r="I71" s="278">
        <f t="shared" si="105"/>
        <v>0</v>
      </c>
      <c r="J71" s="278">
        <f t="shared" si="105"/>
        <v>0</v>
      </c>
      <c r="K71" s="278">
        <f t="shared" si="105"/>
        <v>0</v>
      </c>
      <c r="L71" s="278">
        <f t="shared" si="105"/>
        <v>0</v>
      </c>
      <c r="M71" s="278">
        <f t="shared" si="105"/>
        <v>0</v>
      </c>
      <c r="N71" s="278">
        <f t="shared" si="105"/>
        <v>0</v>
      </c>
      <c r="O71" s="278">
        <f t="shared" si="105"/>
        <v>0</v>
      </c>
      <c r="P71" s="278">
        <f t="shared" si="105"/>
        <v>0</v>
      </c>
      <c r="Q71" s="278">
        <f t="shared" si="105"/>
        <v>0</v>
      </c>
      <c r="R71" s="278">
        <f t="shared" si="105"/>
        <v>0</v>
      </c>
      <c r="S71" s="278">
        <f t="shared" si="105"/>
        <v>0</v>
      </c>
      <c r="T71" s="278">
        <f t="shared" si="105"/>
        <v>0</v>
      </c>
      <c r="U71" s="278">
        <f t="shared" si="105"/>
        <v>0</v>
      </c>
      <c r="V71" s="278">
        <f t="shared" si="105"/>
        <v>0</v>
      </c>
      <c r="W71" s="278">
        <f t="shared" si="105"/>
        <v>0</v>
      </c>
      <c r="X71" s="278">
        <f t="shared" si="105"/>
        <v>0</v>
      </c>
      <c r="Y71" s="278">
        <f t="shared" si="105"/>
        <v>0</v>
      </c>
      <c r="Z71" s="278">
        <f t="shared" si="105"/>
        <v>0</v>
      </c>
      <c r="AA71" s="278">
        <f t="shared" si="105"/>
        <v>0</v>
      </c>
      <c r="AB71" s="278">
        <f t="shared" si="105"/>
        <v>0</v>
      </c>
      <c r="AC71" s="278">
        <f t="shared" si="105"/>
        <v>0</v>
      </c>
      <c r="AD71" s="278">
        <f t="shared" si="105"/>
        <v>0</v>
      </c>
      <c r="AE71" s="278">
        <f t="shared" si="105"/>
        <v>0</v>
      </c>
      <c r="AF71" s="278">
        <f t="shared" si="105"/>
        <v>0</v>
      </c>
      <c r="AG71" s="278">
        <f t="shared" si="105"/>
        <v>0</v>
      </c>
      <c r="AH71" s="278">
        <f t="shared" si="105"/>
        <v>0</v>
      </c>
      <c r="AI71" s="278">
        <f t="shared" si="105"/>
        <v>0</v>
      </c>
      <c r="AJ71" s="278">
        <f t="shared" si="105"/>
        <v>0</v>
      </c>
      <c r="AK71" s="278">
        <f t="shared" si="105"/>
        <v>0</v>
      </c>
      <c r="AL71" s="278">
        <f t="shared" si="105"/>
        <v>0</v>
      </c>
      <c r="AM71" s="278">
        <f t="shared" si="105"/>
        <v>0</v>
      </c>
      <c r="AN71" s="278">
        <f t="shared" si="105"/>
        <v>0</v>
      </c>
      <c r="AO71" s="278">
        <f t="shared" si="105"/>
        <v>0</v>
      </c>
      <c r="AP71" s="278">
        <f t="shared" si="105"/>
        <v>0</v>
      </c>
      <c r="AQ71" s="278">
        <f t="shared" si="105"/>
        <v>0</v>
      </c>
      <c r="AR71" s="278">
        <f t="shared" si="105"/>
        <v>0</v>
      </c>
      <c r="AS71" s="278">
        <f t="shared" si="105"/>
        <v>0</v>
      </c>
      <c r="AT71" s="278">
        <f t="shared" si="105"/>
        <v>0</v>
      </c>
      <c r="AU71" s="278">
        <f t="shared" si="105"/>
        <v>0</v>
      </c>
      <c r="AV71" s="278">
        <f t="shared" si="105"/>
        <v>0</v>
      </c>
      <c r="AW71" s="278">
        <f t="shared" si="105"/>
        <v>0</v>
      </c>
      <c r="AX71" s="278">
        <f t="shared" si="105"/>
        <v>0</v>
      </c>
      <c r="AY71" s="278">
        <f t="shared" si="105"/>
        <v>0</v>
      </c>
      <c r="AZ71" s="278">
        <f t="shared" si="105"/>
        <v>0</v>
      </c>
      <c r="BA71" s="278">
        <f t="shared" si="105"/>
        <v>0</v>
      </c>
      <c r="BB71" s="278">
        <f t="shared" si="105"/>
        <v>0</v>
      </c>
      <c r="BC71" s="278">
        <f t="shared" si="105"/>
        <v>0</v>
      </c>
      <c r="BD71" s="278">
        <f t="shared" si="105"/>
        <v>0</v>
      </c>
      <c r="BE71" s="278">
        <f t="shared" si="105"/>
        <v>0</v>
      </c>
      <c r="BF71" s="278">
        <f t="shared" si="105"/>
        <v>0</v>
      </c>
      <c r="BG71" s="278">
        <f t="shared" si="105"/>
        <v>0</v>
      </c>
      <c r="BH71" s="278">
        <f t="shared" si="105"/>
        <v>0</v>
      </c>
      <c r="BI71" s="278">
        <f t="shared" si="105"/>
        <v>0</v>
      </c>
      <c r="BJ71" s="278">
        <f t="shared" si="105"/>
        <v>0</v>
      </c>
      <c r="BK71" s="278">
        <f t="shared" si="105"/>
        <v>0</v>
      </c>
      <c r="BL71" s="278">
        <f t="shared" si="105"/>
        <v>0</v>
      </c>
      <c r="BM71" s="278">
        <f t="shared" si="105"/>
        <v>0</v>
      </c>
      <c r="BN71" s="278">
        <f t="shared" si="105"/>
        <v>0</v>
      </c>
      <c r="BO71" s="278">
        <f t="shared" si="105"/>
        <v>0</v>
      </c>
      <c r="BP71" s="278">
        <f t="shared" si="105"/>
        <v>0</v>
      </c>
      <c r="BQ71" s="278">
        <f t="shared" ref="BQ71:CS71" si="106">IFERROR(IF(BQ$17="beräknas ej",0,BP71*IF(BQ$48&gt;$D$3,1,IF(BQ$48&lt;=$C$3,$C$2,$D$2))*IFERROR(INDEX($B$8:$E$14,MATCH($A71,$A$8:$A$14,0),MATCH(BQ$48,$B$6:$E$6,1)),0)),0)</f>
        <v>0</v>
      </c>
      <c r="BR71" s="278">
        <f t="shared" si="106"/>
        <v>0</v>
      </c>
      <c r="BS71" s="278">
        <f t="shared" si="106"/>
        <v>0</v>
      </c>
      <c r="BT71" s="278">
        <f t="shared" si="106"/>
        <v>0</v>
      </c>
      <c r="BU71" s="278">
        <f t="shared" si="106"/>
        <v>0</v>
      </c>
      <c r="BV71" s="278">
        <f t="shared" si="106"/>
        <v>0</v>
      </c>
      <c r="BW71" s="278">
        <f t="shared" si="106"/>
        <v>0</v>
      </c>
      <c r="BX71" s="278">
        <f t="shared" si="106"/>
        <v>0</v>
      </c>
      <c r="BY71" s="278">
        <f t="shared" si="106"/>
        <v>0</v>
      </c>
      <c r="BZ71" s="278">
        <f t="shared" si="106"/>
        <v>0</v>
      </c>
      <c r="CA71" s="278">
        <f t="shared" si="106"/>
        <v>0</v>
      </c>
      <c r="CB71" s="278">
        <f t="shared" si="106"/>
        <v>0</v>
      </c>
      <c r="CC71" s="278">
        <f t="shared" si="106"/>
        <v>0</v>
      </c>
      <c r="CD71" s="278">
        <f t="shared" si="106"/>
        <v>0</v>
      </c>
      <c r="CE71" s="278">
        <f t="shared" si="106"/>
        <v>0</v>
      </c>
      <c r="CF71" s="278">
        <f t="shared" si="106"/>
        <v>0</v>
      </c>
      <c r="CG71" s="278">
        <f t="shared" si="106"/>
        <v>0</v>
      </c>
      <c r="CH71" s="278">
        <f t="shared" si="106"/>
        <v>0</v>
      </c>
      <c r="CI71" s="278">
        <f t="shared" si="106"/>
        <v>0</v>
      </c>
      <c r="CJ71" s="278">
        <f t="shared" si="106"/>
        <v>0</v>
      </c>
      <c r="CK71" s="278">
        <f t="shared" si="106"/>
        <v>0</v>
      </c>
      <c r="CL71" s="278">
        <f t="shared" si="106"/>
        <v>0</v>
      </c>
      <c r="CM71" s="278">
        <f t="shared" si="106"/>
        <v>0</v>
      </c>
      <c r="CN71" s="278">
        <f t="shared" si="106"/>
        <v>0</v>
      </c>
      <c r="CO71" s="278">
        <f t="shared" si="106"/>
        <v>0</v>
      </c>
      <c r="CP71" s="278">
        <f t="shared" si="106"/>
        <v>0</v>
      </c>
      <c r="CQ71" s="278">
        <f t="shared" si="106"/>
        <v>0</v>
      </c>
      <c r="CR71" s="278">
        <f t="shared" si="106"/>
        <v>0</v>
      </c>
      <c r="CS71" s="278">
        <f t="shared" si="106"/>
        <v>0</v>
      </c>
    </row>
    <row r="72" spans="1:97" s="377" customFormat="1" x14ac:dyDescent="0.35">
      <c r="A72" s="278">
        <f>Prognoser!C117</f>
        <v>0</v>
      </c>
      <c r="B72" s="278" t="str">
        <f>'UA basår'!B30</f>
        <v>0 0</v>
      </c>
      <c r="C72" s="278">
        <f>Prognoser!D117</f>
        <v>0</v>
      </c>
      <c r="D72" s="278">
        <f>'UA basår'!AF30+'UA basår'!AF60</f>
        <v>0</v>
      </c>
      <c r="E72" s="278">
        <f t="shared" ref="E72:BP72" si="107">IFERROR(IF(E$17="beräknas ej",0,D72*IF(E$48&gt;$D$3,1,IF(E$48&lt;=$C$3,$C$2,$D$2))*IFERROR(INDEX($B$8:$E$14,MATCH($A72,$A$8:$A$14,0),MATCH(E$48,$B$6:$E$6,1)),0)),0)</f>
        <v>0</v>
      </c>
      <c r="F72" s="278">
        <f t="shared" si="107"/>
        <v>0</v>
      </c>
      <c r="G72" s="278">
        <f t="shared" si="107"/>
        <v>0</v>
      </c>
      <c r="H72" s="278">
        <f t="shared" si="107"/>
        <v>0</v>
      </c>
      <c r="I72" s="278">
        <f t="shared" si="107"/>
        <v>0</v>
      </c>
      <c r="J72" s="278">
        <f t="shared" si="107"/>
        <v>0</v>
      </c>
      <c r="K72" s="278">
        <f t="shared" si="107"/>
        <v>0</v>
      </c>
      <c r="L72" s="278">
        <f t="shared" si="107"/>
        <v>0</v>
      </c>
      <c r="M72" s="278">
        <f t="shared" si="107"/>
        <v>0</v>
      </c>
      <c r="N72" s="278">
        <f t="shared" si="107"/>
        <v>0</v>
      </c>
      <c r="O72" s="278">
        <f t="shared" si="107"/>
        <v>0</v>
      </c>
      <c r="P72" s="278">
        <f t="shared" si="107"/>
        <v>0</v>
      </c>
      <c r="Q72" s="278">
        <f t="shared" si="107"/>
        <v>0</v>
      </c>
      <c r="R72" s="278">
        <f t="shared" si="107"/>
        <v>0</v>
      </c>
      <c r="S72" s="278">
        <f t="shared" si="107"/>
        <v>0</v>
      </c>
      <c r="T72" s="278">
        <f t="shared" si="107"/>
        <v>0</v>
      </c>
      <c r="U72" s="278">
        <f t="shared" si="107"/>
        <v>0</v>
      </c>
      <c r="V72" s="278">
        <f t="shared" si="107"/>
        <v>0</v>
      </c>
      <c r="W72" s="278">
        <f t="shared" si="107"/>
        <v>0</v>
      </c>
      <c r="X72" s="278">
        <f t="shared" si="107"/>
        <v>0</v>
      </c>
      <c r="Y72" s="278">
        <f t="shared" si="107"/>
        <v>0</v>
      </c>
      <c r="Z72" s="278">
        <f t="shared" si="107"/>
        <v>0</v>
      </c>
      <c r="AA72" s="278">
        <f t="shared" si="107"/>
        <v>0</v>
      </c>
      <c r="AB72" s="278">
        <f t="shared" si="107"/>
        <v>0</v>
      </c>
      <c r="AC72" s="278">
        <f t="shared" si="107"/>
        <v>0</v>
      </c>
      <c r="AD72" s="278">
        <f t="shared" si="107"/>
        <v>0</v>
      </c>
      <c r="AE72" s="278">
        <f t="shared" si="107"/>
        <v>0</v>
      </c>
      <c r="AF72" s="278">
        <f t="shared" si="107"/>
        <v>0</v>
      </c>
      <c r="AG72" s="278">
        <f t="shared" si="107"/>
        <v>0</v>
      </c>
      <c r="AH72" s="278">
        <f t="shared" si="107"/>
        <v>0</v>
      </c>
      <c r="AI72" s="278">
        <f t="shared" si="107"/>
        <v>0</v>
      </c>
      <c r="AJ72" s="278">
        <f t="shared" si="107"/>
        <v>0</v>
      </c>
      <c r="AK72" s="278">
        <f t="shared" si="107"/>
        <v>0</v>
      </c>
      <c r="AL72" s="278">
        <f t="shared" si="107"/>
        <v>0</v>
      </c>
      <c r="AM72" s="278">
        <f t="shared" si="107"/>
        <v>0</v>
      </c>
      <c r="AN72" s="278">
        <f t="shared" si="107"/>
        <v>0</v>
      </c>
      <c r="AO72" s="278">
        <f t="shared" si="107"/>
        <v>0</v>
      </c>
      <c r="AP72" s="278">
        <f t="shared" si="107"/>
        <v>0</v>
      </c>
      <c r="AQ72" s="278">
        <f t="shared" si="107"/>
        <v>0</v>
      </c>
      <c r="AR72" s="278">
        <f t="shared" si="107"/>
        <v>0</v>
      </c>
      <c r="AS72" s="278">
        <f t="shared" si="107"/>
        <v>0</v>
      </c>
      <c r="AT72" s="278">
        <f t="shared" si="107"/>
        <v>0</v>
      </c>
      <c r="AU72" s="278">
        <f t="shared" si="107"/>
        <v>0</v>
      </c>
      <c r="AV72" s="278">
        <f t="shared" si="107"/>
        <v>0</v>
      </c>
      <c r="AW72" s="278">
        <f t="shared" si="107"/>
        <v>0</v>
      </c>
      <c r="AX72" s="278">
        <f t="shared" si="107"/>
        <v>0</v>
      </c>
      <c r="AY72" s="278">
        <f t="shared" si="107"/>
        <v>0</v>
      </c>
      <c r="AZ72" s="278">
        <f t="shared" si="107"/>
        <v>0</v>
      </c>
      <c r="BA72" s="278">
        <f t="shared" si="107"/>
        <v>0</v>
      </c>
      <c r="BB72" s="278">
        <f t="shared" si="107"/>
        <v>0</v>
      </c>
      <c r="BC72" s="278">
        <f t="shared" si="107"/>
        <v>0</v>
      </c>
      <c r="BD72" s="278">
        <f t="shared" si="107"/>
        <v>0</v>
      </c>
      <c r="BE72" s="278">
        <f t="shared" si="107"/>
        <v>0</v>
      </c>
      <c r="BF72" s="278">
        <f t="shared" si="107"/>
        <v>0</v>
      </c>
      <c r="BG72" s="278">
        <f t="shared" si="107"/>
        <v>0</v>
      </c>
      <c r="BH72" s="278">
        <f t="shared" si="107"/>
        <v>0</v>
      </c>
      <c r="BI72" s="278">
        <f t="shared" si="107"/>
        <v>0</v>
      </c>
      <c r="BJ72" s="278">
        <f t="shared" si="107"/>
        <v>0</v>
      </c>
      <c r="BK72" s="278">
        <f t="shared" si="107"/>
        <v>0</v>
      </c>
      <c r="BL72" s="278">
        <f t="shared" si="107"/>
        <v>0</v>
      </c>
      <c r="BM72" s="278">
        <f t="shared" si="107"/>
        <v>0</v>
      </c>
      <c r="BN72" s="278">
        <f t="shared" si="107"/>
        <v>0</v>
      </c>
      <c r="BO72" s="278">
        <f t="shared" si="107"/>
        <v>0</v>
      </c>
      <c r="BP72" s="278">
        <f t="shared" si="107"/>
        <v>0</v>
      </c>
      <c r="BQ72" s="278">
        <f t="shared" ref="BQ72:CS72" si="108">IFERROR(IF(BQ$17="beräknas ej",0,BP72*IF(BQ$48&gt;$D$3,1,IF(BQ$48&lt;=$C$3,$C$2,$D$2))*IFERROR(INDEX($B$8:$E$14,MATCH($A72,$A$8:$A$14,0),MATCH(BQ$48,$B$6:$E$6,1)),0)),0)</f>
        <v>0</v>
      </c>
      <c r="BR72" s="278">
        <f t="shared" si="108"/>
        <v>0</v>
      </c>
      <c r="BS72" s="278">
        <f t="shared" si="108"/>
        <v>0</v>
      </c>
      <c r="BT72" s="278">
        <f t="shared" si="108"/>
        <v>0</v>
      </c>
      <c r="BU72" s="278">
        <f t="shared" si="108"/>
        <v>0</v>
      </c>
      <c r="BV72" s="278">
        <f t="shared" si="108"/>
        <v>0</v>
      </c>
      <c r="BW72" s="278">
        <f t="shared" si="108"/>
        <v>0</v>
      </c>
      <c r="BX72" s="278">
        <f t="shared" si="108"/>
        <v>0</v>
      </c>
      <c r="BY72" s="278">
        <f t="shared" si="108"/>
        <v>0</v>
      </c>
      <c r="BZ72" s="278">
        <f t="shared" si="108"/>
        <v>0</v>
      </c>
      <c r="CA72" s="278">
        <f t="shared" si="108"/>
        <v>0</v>
      </c>
      <c r="CB72" s="278">
        <f t="shared" si="108"/>
        <v>0</v>
      </c>
      <c r="CC72" s="278">
        <f t="shared" si="108"/>
        <v>0</v>
      </c>
      <c r="CD72" s="278">
        <f t="shared" si="108"/>
        <v>0</v>
      </c>
      <c r="CE72" s="278">
        <f t="shared" si="108"/>
        <v>0</v>
      </c>
      <c r="CF72" s="278">
        <f t="shared" si="108"/>
        <v>0</v>
      </c>
      <c r="CG72" s="278">
        <f t="shared" si="108"/>
        <v>0</v>
      </c>
      <c r="CH72" s="278">
        <f t="shared" si="108"/>
        <v>0</v>
      </c>
      <c r="CI72" s="278">
        <f t="shared" si="108"/>
        <v>0</v>
      </c>
      <c r="CJ72" s="278">
        <f t="shared" si="108"/>
        <v>0</v>
      </c>
      <c r="CK72" s="278">
        <f t="shared" si="108"/>
        <v>0</v>
      </c>
      <c r="CL72" s="278">
        <f t="shared" si="108"/>
        <v>0</v>
      </c>
      <c r="CM72" s="278">
        <f t="shared" si="108"/>
        <v>0</v>
      </c>
      <c r="CN72" s="278">
        <f t="shared" si="108"/>
        <v>0</v>
      </c>
      <c r="CO72" s="278">
        <f t="shared" si="108"/>
        <v>0</v>
      </c>
      <c r="CP72" s="278">
        <f t="shared" si="108"/>
        <v>0</v>
      </c>
      <c r="CQ72" s="278">
        <f t="shared" si="108"/>
        <v>0</v>
      </c>
      <c r="CR72" s="278">
        <f t="shared" si="108"/>
        <v>0</v>
      </c>
      <c r="CS72" s="278">
        <f t="shared" si="108"/>
        <v>0</v>
      </c>
    </row>
    <row r="73" spans="1:97" s="377" customFormat="1" x14ac:dyDescent="0.35">
      <c r="A73" s="278">
        <f>Prognoser!C118</f>
        <v>0</v>
      </c>
      <c r="B73" s="278" t="str">
        <f>'UA basår'!B31</f>
        <v>0 0</v>
      </c>
      <c r="C73" s="278">
        <f>Prognoser!D118</f>
        <v>0</v>
      </c>
      <c r="D73" s="278">
        <f>'UA basår'!AF31+'UA basår'!AF61</f>
        <v>0</v>
      </c>
      <c r="E73" s="278">
        <f t="shared" ref="E73:BP73" si="109">IFERROR(IF(E$17="beräknas ej",0,D73*IF(E$48&gt;$D$3,1,IF(E$48&lt;=$C$3,$C$2,$D$2))*IFERROR(INDEX($B$8:$E$14,MATCH($A73,$A$8:$A$14,0),MATCH(E$48,$B$6:$E$6,1)),0)),0)</f>
        <v>0</v>
      </c>
      <c r="F73" s="278">
        <f t="shared" si="109"/>
        <v>0</v>
      </c>
      <c r="G73" s="278">
        <f t="shared" si="109"/>
        <v>0</v>
      </c>
      <c r="H73" s="278">
        <f t="shared" si="109"/>
        <v>0</v>
      </c>
      <c r="I73" s="278">
        <f t="shared" si="109"/>
        <v>0</v>
      </c>
      <c r="J73" s="278">
        <f t="shared" si="109"/>
        <v>0</v>
      </c>
      <c r="K73" s="278">
        <f t="shared" si="109"/>
        <v>0</v>
      </c>
      <c r="L73" s="278">
        <f t="shared" si="109"/>
        <v>0</v>
      </c>
      <c r="M73" s="278">
        <f t="shared" si="109"/>
        <v>0</v>
      </c>
      <c r="N73" s="278">
        <f t="shared" si="109"/>
        <v>0</v>
      </c>
      <c r="O73" s="278">
        <f t="shared" si="109"/>
        <v>0</v>
      </c>
      <c r="P73" s="278">
        <f t="shared" si="109"/>
        <v>0</v>
      </c>
      <c r="Q73" s="278">
        <f t="shared" si="109"/>
        <v>0</v>
      </c>
      <c r="R73" s="278">
        <f t="shared" si="109"/>
        <v>0</v>
      </c>
      <c r="S73" s="278">
        <f t="shared" si="109"/>
        <v>0</v>
      </c>
      <c r="T73" s="278">
        <f t="shared" si="109"/>
        <v>0</v>
      </c>
      <c r="U73" s="278">
        <f t="shared" si="109"/>
        <v>0</v>
      </c>
      <c r="V73" s="278">
        <f t="shared" si="109"/>
        <v>0</v>
      </c>
      <c r="W73" s="278">
        <f t="shared" si="109"/>
        <v>0</v>
      </c>
      <c r="X73" s="278">
        <f t="shared" si="109"/>
        <v>0</v>
      </c>
      <c r="Y73" s="278">
        <f t="shared" si="109"/>
        <v>0</v>
      </c>
      <c r="Z73" s="278">
        <f t="shared" si="109"/>
        <v>0</v>
      </c>
      <c r="AA73" s="278">
        <f t="shared" si="109"/>
        <v>0</v>
      </c>
      <c r="AB73" s="278">
        <f t="shared" si="109"/>
        <v>0</v>
      </c>
      <c r="AC73" s="278">
        <f t="shared" si="109"/>
        <v>0</v>
      </c>
      <c r="AD73" s="278">
        <f t="shared" si="109"/>
        <v>0</v>
      </c>
      <c r="AE73" s="278">
        <f t="shared" si="109"/>
        <v>0</v>
      </c>
      <c r="AF73" s="278">
        <f t="shared" si="109"/>
        <v>0</v>
      </c>
      <c r="AG73" s="278">
        <f t="shared" si="109"/>
        <v>0</v>
      </c>
      <c r="AH73" s="278">
        <f t="shared" si="109"/>
        <v>0</v>
      </c>
      <c r="AI73" s="278">
        <f t="shared" si="109"/>
        <v>0</v>
      </c>
      <c r="AJ73" s="278">
        <f t="shared" si="109"/>
        <v>0</v>
      </c>
      <c r="AK73" s="278">
        <f t="shared" si="109"/>
        <v>0</v>
      </c>
      <c r="AL73" s="278">
        <f t="shared" si="109"/>
        <v>0</v>
      </c>
      <c r="AM73" s="278">
        <f t="shared" si="109"/>
        <v>0</v>
      </c>
      <c r="AN73" s="278">
        <f t="shared" si="109"/>
        <v>0</v>
      </c>
      <c r="AO73" s="278">
        <f t="shared" si="109"/>
        <v>0</v>
      </c>
      <c r="AP73" s="278">
        <f t="shared" si="109"/>
        <v>0</v>
      </c>
      <c r="AQ73" s="278">
        <f t="shared" si="109"/>
        <v>0</v>
      </c>
      <c r="AR73" s="278">
        <f t="shared" si="109"/>
        <v>0</v>
      </c>
      <c r="AS73" s="278">
        <f t="shared" si="109"/>
        <v>0</v>
      </c>
      <c r="AT73" s="278">
        <f t="shared" si="109"/>
        <v>0</v>
      </c>
      <c r="AU73" s="278">
        <f t="shared" si="109"/>
        <v>0</v>
      </c>
      <c r="AV73" s="278">
        <f t="shared" si="109"/>
        <v>0</v>
      </c>
      <c r="AW73" s="278">
        <f t="shared" si="109"/>
        <v>0</v>
      </c>
      <c r="AX73" s="278">
        <f t="shared" si="109"/>
        <v>0</v>
      </c>
      <c r="AY73" s="278">
        <f t="shared" si="109"/>
        <v>0</v>
      </c>
      <c r="AZ73" s="278">
        <f t="shared" si="109"/>
        <v>0</v>
      </c>
      <c r="BA73" s="278">
        <f t="shared" si="109"/>
        <v>0</v>
      </c>
      <c r="BB73" s="278">
        <f t="shared" si="109"/>
        <v>0</v>
      </c>
      <c r="BC73" s="278">
        <f t="shared" si="109"/>
        <v>0</v>
      </c>
      <c r="BD73" s="278">
        <f t="shared" si="109"/>
        <v>0</v>
      </c>
      <c r="BE73" s="278">
        <f t="shared" si="109"/>
        <v>0</v>
      </c>
      <c r="BF73" s="278">
        <f t="shared" si="109"/>
        <v>0</v>
      </c>
      <c r="BG73" s="278">
        <f t="shared" si="109"/>
        <v>0</v>
      </c>
      <c r="BH73" s="278">
        <f t="shared" si="109"/>
        <v>0</v>
      </c>
      <c r="BI73" s="278">
        <f t="shared" si="109"/>
        <v>0</v>
      </c>
      <c r="BJ73" s="278">
        <f t="shared" si="109"/>
        <v>0</v>
      </c>
      <c r="BK73" s="278">
        <f t="shared" si="109"/>
        <v>0</v>
      </c>
      <c r="BL73" s="278">
        <f t="shared" si="109"/>
        <v>0</v>
      </c>
      <c r="BM73" s="278">
        <f t="shared" si="109"/>
        <v>0</v>
      </c>
      <c r="BN73" s="278">
        <f t="shared" si="109"/>
        <v>0</v>
      </c>
      <c r="BO73" s="278">
        <f t="shared" si="109"/>
        <v>0</v>
      </c>
      <c r="BP73" s="278">
        <f t="shared" si="109"/>
        <v>0</v>
      </c>
      <c r="BQ73" s="278">
        <f t="shared" ref="BQ73:CS73" si="110">IFERROR(IF(BQ$17="beräknas ej",0,BP73*IF(BQ$48&gt;$D$3,1,IF(BQ$48&lt;=$C$3,$C$2,$D$2))*IFERROR(INDEX($B$8:$E$14,MATCH($A73,$A$8:$A$14,0),MATCH(BQ$48,$B$6:$E$6,1)),0)),0)</f>
        <v>0</v>
      </c>
      <c r="BR73" s="278">
        <f t="shared" si="110"/>
        <v>0</v>
      </c>
      <c r="BS73" s="278">
        <f t="shared" si="110"/>
        <v>0</v>
      </c>
      <c r="BT73" s="278">
        <f t="shared" si="110"/>
        <v>0</v>
      </c>
      <c r="BU73" s="278">
        <f t="shared" si="110"/>
        <v>0</v>
      </c>
      <c r="BV73" s="278">
        <f t="shared" si="110"/>
        <v>0</v>
      </c>
      <c r="BW73" s="278">
        <f t="shared" si="110"/>
        <v>0</v>
      </c>
      <c r="BX73" s="278">
        <f t="shared" si="110"/>
        <v>0</v>
      </c>
      <c r="BY73" s="278">
        <f t="shared" si="110"/>
        <v>0</v>
      </c>
      <c r="BZ73" s="278">
        <f t="shared" si="110"/>
        <v>0</v>
      </c>
      <c r="CA73" s="278">
        <f t="shared" si="110"/>
        <v>0</v>
      </c>
      <c r="CB73" s="278">
        <f t="shared" si="110"/>
        <v>0</v>
      </c>
      <c r="CC73" s="278">
        <f t="shared" si="110"/>
        <v>0</v>
      </c>
      <c r="CD73" s="278">
        <f t="shared" si="110"/>
        <v>0</v>
      </c>
      <c r="CE73" s="278">
        <f t="shared" si="110"/>
        <v>0</v>
      </c>
      <c r="CF73" s="278">
        <f t="shared" si="110"/>
        <v>0</v>
      </c>
      <c r="CG73" s="278">
        <f t="shared" si="110"/>
        <v>0</v>
      </c>
      <c r="CH73" s="278">
        <f t="shared" si="110"/>
        <v>0</v>
      </c>
      <c r="CI73" s="278">
        <f t="shared" si="110"/>
        <v>0</v>
      </c>
      <c r="CJ73" s="278">
        <f t="shared" si="110"/>
        <v>0</v>
      </c>
      <c r="CK73" s="278">
        <f t="shared" si="110"/>
        <v>0</v>
      </c>
      <c r="CL73" s="278">
        <f t="shared" si="110"/>
        <v>0</v>
      </c>
      <c r="CM73" s="278">
        <f t="shared" si="110"/>
        <v>0</v>
      </c>
      <c r="CN73" s="278">
        <f t="shared" si="110"/>
        <v>0</v>
      </c>
      <c r="CO73" s="278">
        <f t="shared" si="110"/>
        <v>0</v>
      </c>
      <c r="CP73" s="278">
        <f t="shared" si="110"/>
        <v>0</v>
      </c>
      <c r="CQ73" s="278">
        <f t="shared" si="110"/>
        <v>0</v>
      </c>
      <c r="CR73" s="278">
        <f t="shared" si="110"/>
        <v>0</v>
      </c>
      <c r="CS73" s="278">
        <f t="shared" si="110"/>
        <v>0</v>
      </c>
    </row>
    <row r="74" spans="1:97" s="381" customFormat="1" x14ac:dyDescent="0.35">
      <c r="A74" s="328"/>
      <c r="B74" s="328"/>
      <c r="C74" s="278"/>
      <c r="D74" s="333">
        <f>SUM(D49:D73)</f>
        <v>0</v>
      </c>
      <c r="E74" s="333">
        <f t="shared" ref="E74:BP74" si="111">SUM(E49:E73)</f>
        <v>0</v>
      </c>
      <c r="F74" s="333">
        <f t="shared" si="111"/>
        <v>0</v>
      </c>
      <c r="G74" s="333">
        <f t="shared" si="111"/>
        <v>0</v>
      </c>
      <c r="H74" s="333">
        <f t="shared" si="111"/>
        <v>0</v>
      </c>
      <c r="I74" s="333">
        <f t="shared" si="111"/>
        <v>0</v>
      </c>
      <c r="J74" s="333">
        <f t="shared" si="111"/>
        <v>0</v>
      </c>
      <c r="K74" s="333">
        <f t="shared" si="111"/>
        <v>0</v>
      </c>
      <c r="L74" s="333">
        <f t="shared" si="111"/>
        <v>0</v>
      </c>
      <c r="M74" s="333">
        <f t="shared" si="111"/>
        <v>0</v>
      </c>
      <c r="N74" s="333">
        <f t="shared" si="111"/>
        <v>0</v>
      </c>
      <c r="O74" s="333">
        <f t="shared" si="111"/>
        <v>0</v>
      </c>
      <c r="P74" s="333">
        <f t="shared" si="111"/>
        <v>0</v>
      </c>
      <c r="Q74" s="333">
        <f t="shared" si="111"/>
        <v>0</v>
      </c>
      <c r="R74" s="333">
        <f t="shared" si="111"/>
        <v>0</v>
      </c>
      <c r="S74" s="333">
        <f t="shared" si="111"/>
        <v>0</v>
      </c>
      <c r="T74" s="333">
        <f t="shared" si="111"/>
        <v>0</v>
      </c>
      <c r="U74" s="333">
        <f t="shared" si="111"/>
        <v>0</v>
      </c>
      <c r="V74" s="333">
        <f t="shared" si="111"/>
        <v>0</v>
      </c>
      <c r="W74" s="333">
        <f t="shared" si="111"/>
        <v>0</v>
      </c>
      <c r="X74" s="333">
        <f t="shared" si="111"/>
        <v>0</v>
      </c>
      <c r="Y74" s="333">
        <f t="shared" si="111"/>
        <v>0</v>
      </c>
      <c r="Z74" s="333">
        <f t="shared" si="111"/>
        <v>0</v>
      </c>
      <c r="AA74" s="333">
        <f t="shared" si="111"/>
        <v>0</v>
      </c>
      <c r="AB74" s="333">
        <f t="shared" si="111"/>
        <v>0</v>
      </c>
      <c r="AC74" s="333">
        <f t="shared" si="111"/>
        <v>0</v>
      </c>
      <c r="AD74" s="333">
        <f t="shared" si="111"/>
        <v>0</v>
      </c>
      <c r="AE74" s="333">
        <f t="shared" si="111"/>
        <v>0</v>
      </c>
      <c r="AF74" s="333">
        <f t="shared" si="111"/>
        <v>0</v>
      </c>
      <c r="AG74" s="333">
        <f t="shared" si="111"/>
        <v>0</v>
      </c>
      <c r="AH74" s="333">
        <f t="shared" si="111"/>
        <v>0</v>
      </c>
      <c r="AI74" s="333">
        <f t="shared" si="111"/>
        <v>0</v>
      </c>
      <c r="AJ74" s="333">
        <f t="shared" si="111"/>
        <v>0</v>
      </c>
      <c r="AK74" s="333">
        <f t="shared" si="111"/>
        <v>0</v>
      </c>
      <c r="AL74" s="333">
        <f t="shared" si="111"/>
        <v>0</v>
      </c>
      <c r="AM74" s="333">
        <f t="shared" si="111"/>
        <v>0</v>
      </c>
      <c r="AN74" s="333">
        <f t="shared" si="111"/>
        <v>0</v>
      </c>
      <c r="AO74" s="333">
        <f t="shared" si="111"/>
        <v>0</v>
      </c>
      <c r="AP74" s="333">
        <f t="shared" si="111"/>
        <v>0</v>
      </c>
      <c r="AQ74" s="333">
        <f t="shared" si="111"/>
        <v>0</v>
      </c>
      <c r="AR74" s="333">
        <f t="shared" si="111"/>
        <v>0</v>
      </c>
      <c r="AS74" s="333">
        <f t="shared" si="111"/>
        <v>0</v>
      </c>
      <c r="AT74" s="333">
        <f t="shared" si="111"/>
        <v>0</v>
      </c>
      <c r="AU74" s="333">
        <f t="shared" si="111"/>
        <v>0</v>
      </c>
      <c r="AV74" s="333">
        <f t="shared" si="111"/>
        <v>0</v>
      </c>
      <c r="AW74" s="333">
        <f t="shared" si="111"/>
        <v>0</v>
      </c>
      <c r="AX74" s="333">
        <f t="shared" si="111"/>
        <v>0</v>
      </c>
      <c r="AY74" s="333">
        <f t="shared" si="111"/>
        <v>0</v>
      </c>
      <c r="AZ74" s="333">
        <f t="shared" si="111"/>
        <v>0</v>
      </c>
      <c r="BA74" s="333">
        <f t="shared" si="111"/>
        <v>0</v>
      </c>
      <c r="BB74" s="333">
        <f t="shared" si="111"/>
        <v>0</v>
      </c>
      <c r="BC74" s="333">
        <f t="shared" si="111"/>
        <v>0</v>
      </c>
      <c r="BD74" s="333">
        <f t="shared" si="111"/>
        <v>0</v>
      </c>
      <c r="BE74" s="333">
        <f t="shared" si="111"/>
        <v>0</v>
      </c>
      <c r="BF74" s="333">
        <f t="shared" si="111"/>
        <v>0</v>
      </c>
      <c r="BG74" s="333">
        <f t="shared" si="111"/>
        <v>0</v>
      </c>
      <c r="BH74" s="333">
        <f t="shared" si="111"/>
        <v>0</v>
      </c>
      <c r="BI74" s="333">
        <f t="shared" si="111"/>
        <v>0</v>
      </c>
      <c r="BJ74" s="333">
        <f t="shared" si="111"/>
        <v>0</v>
      </c>
      <c r="BK74" s="333">
        <f t="shared" si="111"/>
        <v>0</v>
      </c>
      <c r="BL74" s="333">
        <f t="shared" si="111"/>
        <v>0</v>
      </c>
      <c r="BM74" s="333">
        <f t="shared" si="111"/>
        <v>0</v>
      </c>
      <c r="BN74" s="333">
        <f t="shared" si="111"/>
        <v>0</v>
      </c>
      <c r="BO74" s="333">
        <f t="shared" si="111"/>
        <v>0</v>
      </c>
      <c r="BP74" s="333">
        <f t="shared" si="111"/>
        <v>0</v>
      </c>
      <c r="BQ74" s="333">
        <f t="shared" ref="BQ74:CO74" si="112">SUM(BQ49:BQ73)</f>
        <v>0</v>
      </c>
      <c r="BR74" s="333">
        <f t="shared" si="112"/>
        <v>0</v>
      </c>
      <c r="BS74" s="333">
        <f t="shared" si="112"/>
        <v>0</v>
      </c>
      <c r="BT74" s="333">
        <f t="shared" si="112"/>
        <v>0</v>
      </c>
      <c r="BU74" s="333">
        <f t="shared" si="112"/>
        <v>0</v>
      </c>
      <c r="BV74" s="333">
        <f t="shared" si="112"/>
        <v>0</v>
      </c>
      <c r="BW74" s="333">
        <f t="shared" si="112"/>
        <v>0</v>
      </c>
      <c r="BX74" s="333">
        <f t="shared" si="112"/>
        <v>0</v>
      </c>
      <c r="BY74" s="333">
        <f t="shared" si="112"/>
        <v>0</v>
      </c>
      <c r="BZ74" s="333">
        <f t="shared" si="112"/>
        <v>0</v>
      </c>
      <c r="CA74" s="333">
        <f t="shared" si="112"/>
        <v>0</v>
      </c>
      <c r="CB74" s="333">
        <f t="shared" si="112"/>
        <v>0</v>
      </c>
      <c r="CC74" s="333">
        <f t="shared" si="112"/>
        <v>0</v>
      </c>
      <c r="CD74" s="333">
        <f t="shared" si="112"/>
        <v>0</v>
      </c>
      <c r="CE74" s="333">
        <f t="shared" si="112"/>
        <v>0</v>
      </c>
      <c r="CF74" s="333">
        <f t="shared" si="112"/>
        <v>0</v>
      </c>
      <c r="CG74" s="333">
        <f t="shared" si="112"/>
        <v>0</v>
      </c>
      <c r="CH74" s="333">
        <f t="shared" si="112"/>
        <v>0</v>
      </c>
      <c r="CI74" s="333">
        <f t="shared" si="112"/>
        <v>0</v>
      </c>
      <c r="CJ74" s="333">
        <f t="shared" si="112"/>
        <v>0</v>
      </c>
      <c r="CK74" s="333">
        <f t="shared" si="112"/>
        <v>0</v>
      </c>
      <c r="CL74" s="333">
        <f t="shared" si="112"/>
        <v>0</v>
      </c>
      <c r="CM74" s="333">
        <f t="shared" si="112"/>
        <v>0</v>
      </c>
      <c r="CN74" s="333">
        <f t="shared" si="112"/>
        <v>0</v>
      </c>
      <c r="CO74" s="333">
        <f t="shared" si="112"/>
        <v>0</v>
      </c>
      <c r="CP74" s="333">
        <f t="shared" ref="CP74:CS74" si="113">SUM(CP49:CP73)</f>
        <v>0</v>
      </c>
      <c r="CQ74" s="333">
        <f t="shared" si="113"/>
        <v>0</v>
      </c>
      <c r="CR74" s="333">
        <f t="shared" si="113"/>
        <v>0</v>
      </c>
      <c r="CS74" s="333">
        <f t="shared" si="113"/>
        <v>0</v>
      </c>
    </row>
    <row r="75" spans="1:97" s="377" customFormat="1" x14ac:dyDescent="0.35"/>
    <row r="78" spans="1:97" s="372" customFormat="1" ht="18" x14ac:dyDescent="0.4">
      <c r="A78" s="349" t="s">
        <v>662</v>
      </c>
      <c r="B78" s="342"/>
      <c r="D78" s="373"/>
      <c r="E78" s="373"/>
      <c r="F78" s="373"/>
      <c r="G78" s="373"/>
      <c r="H78" s="373"/>
      <c r="I78" s="373"/>
      <c r="J78" s="373"/>
      <c r="K78" s="373"/>
      <c r="L78" s="373"/>
      <c r="M78" s="373"/>
      <c r="N78" s="373"/>
    </row>
    <row r="79" spans="1:97" s="372" customFormat="1" x14ac:dyDescent="0.35">
      <c r="B79" s="338" t="str">
        <f t="shared" ref="B79:D80" si="114">B2</f>
        <v>Uppräkningstal Lotskostnader</v>
      </c>
      <c r="C79" s="471">
        <f t="shared" si="114"/>
        <v>1</v>
      </c>
      <c r="D79" s="471">
        <f t="shared" si="114"/>
        <v>1</v>
      </c>
      <c r="E79" s="373"/>
      <c r="F79" s="373"/>
      <c r="G79" s="373"/>
      <c r="H79" s="373"/>
      <c r="I79" s="373"/>
      <c r="J79" s="373"/>
      <c r="K79" s="373"/>
      <c r="L79" s="373"/>
      <c r="M79" s="373"/>
      <c r="N79" s="373"/>
    </row>
    <row r="80" spans="1:97" s="372" customFormat="1" x14ac:dyDescent="0.35">
      <c r="B80" s="338" t="str">
        <f t="shared" si="114"/>
        <v>Prognosår</v>
      </c>
      <c r="C80" s="338">
        <f t="shared" si="114"/>
        <v>2045</v>
      </c>
      <c r="D80" s="338">
        <f t="shared" si="114"/>
        <v>2065</v>
      </c>
    </row>
    <row r="81" spans="1:97" s="372" customFormat="1" x14ac:dyDescent="0.35"/>
    <row r="82" spans="1:97" s="372" customFormat="1" x14ac:dyDescent="0.35">
      <c r="A82" s="340" t="s">
        <v>312</v>
      </c>
      <c r="B82" s="337"/>
      <c r="C82" s="337"/>
      <c r="D82" s="337"/>
      <c r="E82" s="337"/>
    </row>
    <row r="83" spans="1:97" s="372" customFormat="1" x14ac:dyDescent="0.35">
      <c r="A83" s="337"/>
      <c r="B83" s="341">
        <f t="shared" ref="B83:E84" si="115">B6</f>
        <v>2019</v>
      </c>
      <c r="C83" s="341">
        <f t="shared" si="115"/>
        <v>2028</v>
      </c>
      <c r="D83" s="341">
        <f t="shared" si="115"/>
        <v>2045</v>
      </c>
      <c r="E83" s="341">
        <f t="shared" si="115"/>
        <v>2065</v>
      </c>
    </row>
    <row r="84" spans="1:97" s="372" customFormat="1" x14ac:dyDescent="0.35">
      <c r="A84" s="337"/>
      <c r="B84" s="341" t="str">
        <f t="shared" si="115"/>
        <v>2019 - 2028</v>
      </c>
      <c r="C84" s="341" t="str">
        <f t="shared" si="115"/>
        <v>2028 - 2045</v>
      </c>
      <c r="D84" s="341" t="str">
        <f t="shared" si="115"/>
        <v>2045 - 2065</v>
      </c>
      <c r="E84" s="341" t="str">
        <f t="shared" si="115"/>
        <v>2065 - 2087</v>
      </c>
    </row>
    <row r="85" spans="1:97" s="372" customFormat="1" x14ac:dyDescent="0.35">
      <c r="A85" s="338" t="s">
        <v>0</v>
      </c>
      <c r="B85" s="343" t="e">
        <f>Prognoser!Z51</f>
        <v>#DIV/0!</v>
      </c>
      <c r="C85" s="343" t="e">
        <f>Prognoser!AA51</f>
        <v>#DIV/0!</v>
      </c>
      <c r="D85" s="343" t="e">
        <f>Prognoser!AB51</f>
        <v>#DIV/0!</v>
      </c>
      <c r="E85" s="343" t="e">
        <f>Prognoser!AC51</f>
        <v>#DIV/0!</v>
      </c>
    </row>
    <row r="86" spans="1:97" s="372" customFormat="1" x14ac:dyDescent="0.35">
      <c r="A86" s="338" t="s">
        <v>1</v>
      </c>
      <c r="B86" s="343" t="e">
        <f>Prognoser!Z52</f>
        <v>#DIV/0!</v>
      </c>
      <c r="C86" s="343" t="e">
        <f>Prognoser!AA52</f>
        <v>#DIV/0!</v>
      </c>
      <c r="D86" s="343" t="e">
        <f>Prognoser!AB52</f>
        <v>#DIV/0!</v>
      </c>
      <c r="E86" s="343" t="e">
        <f>Prognoser!AC52</f>
        <v>#DIV/0!</v>
      </c>
    </row>
    <row r="87" spans="1:97" s="372" customFormat="1" x14ac:dyDescent="0.35">
      <c r="A87" s="338" t="s">
        <v>2</v>
      </c>
      <c r="B87" s="343" t="e">
        <f>Prognoser!Z53</f>
        <v>#DIV/0!</v>
      </c>
      <c r="C87" s="343" t="e">
        <f>Prognoser!AA53</f>
        <v>#DIV/0!</v>
      </c>
      <c r="D87" s="343" t="e">
        <f>Prognoser!AB53</f>
        <v>#DIV/0!</v>
      </c>
      <c r="E87" s="343" t="e">
        <f>Prognoser!AC53</f>
        <v>#DIV/0!</v>
      </c>
    </row>
    <row r="88" spans="1:97" s="372" customFormat="1" x14ac:dyDescent="0.35">
      <c r="A88" s="338" t="s">
        <v>11</v>
      </c>
      <c r="B88" s="343" t="e">
        <f>Prognoser!Z54</f>
        <v>#DIV/0!</v>
      </c>
      <c r="C88" s="343" t="e">
        <f>Prognoser!AA54</f>
        <v>#DIV/0!</v>
      </c>
      <c r="D88" s="343" t="e">
        <f>Prognoser!AB54</f>
        <v>#DIV/0!</v>
      </c>
      <c r="E88" s="343" t="e">
        <f>Prognoser!AC54</f>
        <v>#DIV/0!</v>
      </c>
    </row>
    <row r="89" spans="1:97" s="372" customFormat="1" x14ac:dyDescent="0.35">
      <c r="A89" s="338" t="s">
        <v>7</v>
      </c>
      <c r="B89" s="343" t="e">
        <f>Prognoser!Z55</f>
        <v>#DIV/0!</v>
      </c>
      <c r="C89" s="343" t="e">
        <f>Prognoser!AA55</f>
        <v>#DIV/0!</v>
      </c>
      <c r="D89" s="343" t="e">
        <f>Prognoser!AB55</f>
        <v>#DIV/0!</v>
      </c>
      <c r="E89" s="343" t="e">
        <f>Prognoser!AC55</f>
        <v>#DIV/0!</v>
      </c>
    </row>
    <row r="90" spans="1:97" s="372" customFormat="1" x14ac:dyDescent="0.35">
      <c r="A90" s="338" t="s">
        <v>3</v>
      </c>
      <c r="B90" s="343" t="e">
        <f>Prognoser!Z56</f>
        <v>#DIV/0!</v>
      </c>
      <c r="C90" s="343" t="e">
        <f>Prognoser!AA56</f>
        <v>#DIV/0!</v>
      </c>
      <c r="D90" s="343" t="e">
        <f>Prognoser!AB56</f>
        <v>#DIV/0!</v>
      </c>
      <c r="E90" s="343" t="e">
        <f>Prognoser!AC56</f>
        <v>#DIV/0!</v>
      </c>
    </row>
    <row r="91" spans="1:97" s="372" customFormat="1" x14ac:dyDescent="0.35">
      <c r="A91" s="338" t="s">
        <v>4</v>
      </c>
      <c r="B91" s="343" t="e">
        <f>Prognoser!Z57</f>
        <v>#DIV/0!</v>
      </c>
      <c r="C91" s="343" t="e">
        <f>Prognoser!AA57</f>
        <v>#DIV/0!</v>
      </c>
      <c r="D91" s="343" t="e">
        <f>Prognoser!AB57</f>
        <v>#DIV/0!</v>
      </c>
      <c r="E91" s="343" t="e">
        <f>Prognoser!AC57</f>
        <v>#DIV/0!</v>
      </c>
    </row>
    <row r="92" spans="1:97" s="372" customFormat="1" x14ac:dyDescent="0.35">
      <c r="A92" s="338"/>
      <c r="B92" s="343"/>
      <c r="C92" s="343"/>
      <c r="D92" s="343"/>
      <c r="E92" s="343"/>
    </row>
    <row r="93" spans="1:97" s="372" customFormat="1" x14ac:dyDescent="0.35">
      <c r="A93" s="374" t="s">
        <v>189</v>
      </c>
      <c r="B93" s="343"/>
      <c r="C93" s="343"/>
      <c r="D93" s="343"/>
      <c r="E93" s="343"/>
      <c r="G93" s="345" t="s">
        <v>328</v>
      </c>
    </row>
    <row r="94" spans="1:97" s="372" customFormat="1" ht="15.5" x14ac:dyDescent="0.35">
      <c r="A94" s="346" t="s">
        <v>9</v>
      </c>
      <c r="B94" s="337"/>
      <c r="C94" s="337"/>
      <c r="D94" s="337" t="str">
        <f>IFERROR(INDEX(Indata!$A$12:$A$18,MATCH(D95,Indata!$B$12:$B$18,0)),"")</f>
        <v>Basår</v>
      </c>
      <c r="E94" s="337" t="str">
        <f>IFERROR(INDEX(Indata!$A$12:$A$18,MATCH(E95,Indata!$B$12:$B$18,0)),"")</f>
        <v/>
      </c>
      <c r="F94" s="337" t="str">
        <f>IFERROR(INDEX(Indata!$A$12:$A$18,MATCH(F95,Indata!$B$12:$B$18,0)),"")</f>
        <v/>
      </c>
      <c r="G94" s="337" t="str">
        <f>IFERROR(INDEX(Indata!$A$12:$A$18,MATCH(G95,Indata!$B$12:$B$18,0)),"")</f>
        <v/>
      </c>
      <c r="H94" s="337" t="str">
        <f>IFERROR(INDEX(Indata!$A$12:$A$18,MATCH(H95,Indata!$B$12:$B$18,0)),"")</f>
        <v/>
      </c>
      <c r="I94" s="337" t="str">
        <f>IFERROR(INDEX(Indata!$A$12:$A$18,MATCH(I95,Indata!$B$12:$B$18,0)),"")</f>
        <v/>
      </c>
      <c r="J94" s="337" t="str">
        <f>IFERROR(INDEX(Indata!$A$12:$A$18,MATCH(J95,Indata!$B$12:$B$18,0)),"")</f>
        <v/>
      </c>
      <c r="K94" s="337" t="str">
        <f>IFERROR(INDEX(Indata!$A$12:$A$18,MATCH(K95,Indata!$B$12:$B$18,0)),"")</f>
        <v/>
      </c>
      <c r="L94" s="337" t="str">
        <f>IFERROR(INDEX(Indata!$A$12:$A$18,MATCH(L95,Indata!$B$12:$B$18,0)),"")</f>
        <v/>
      </c>
      <c r="M94" s="337" t="str">
        <f>IFERROR(INDEX(Indata!$A$12:$A$18,MATCH(M95,Indata!$B$12:$B$18,0)),"")</f>
        <v>Diskonteringsår</v>
      </c>
      <c r="N94" s="337" t="str">
        <f>IFERROR(INDEX(Indata!$A$12:$A$18,MATCH(N95,Indata!$B$12:$B$18,0)),"")</f>
        <v/>
      </c>
      <c r="O94" s="337" t="str">
        <f>IFERROR(INDEX(Indata!$A$12:$A$18,MATCH(O95,Indata!$B$12:$B$18,0)),"")</f>
        <v/>
      </c>
      <c r="P94" s="337" t="str">
        <f>IFERROR(INDEX(Indata!$A$12:$A$18,MATCH(P95,Indata!$B$12:$B$18,0)),"")</f>
        <v/>
      </c>
      <c r="Q94" s="337" t="str">
        <f>IFERROR(INDEX(Indata!$A$12:$A$18,MATCH(Q95,Indata!$B$12:$B$18,0)),"")</f>
        <v/>
      </c>
      <c r="R94" s="337" t="str">
        <f>IFERROR(INDEX(Indata!$A$12:$A$18,MATCH(R95,Indata!$B$12:$B$18,0)),"")</f>
        <v/>
      </c>
      <c r="S94" s="337" t="str">
        <f>IFERROR(INDEX(Indata!$A$12:$A$18,MATCH(S95,Indata!$B$12:$B$18,0)),"")</f>
        <v/>
      </c>
      <c r="T94" s="337" t="str">
        <f>IFERROR(INDEX(Indata!$A$12:$A$18,MATCH(T95,Indata!$B$12:$B$18,0)),"")</f>
        <v/>
      </c>
      <c r="U94" s="337" t="str">
        <f>IFERROR(INDEX(Indata!$A$12:$A$18,MATCH(U95,Indata!$B$12:$B$18,0)),"")</f>
        <v/>
      </c>
      <c r="V94" s="337" t="str">
        <f>IFERROR(INDEX(Indata!$A$12:$A$18,MATCH(V95,Indata!$B$12:$B$18,0)),"")</f>
        <v/>
      </c>
      <c r="W94" s="337" t="str">
        <f>IFERROR(INDEX(Indata!$A$12:$A$18,MATCH(W95,Indata!$B$12:$B$18,0)),"")</f>
        <v/>
      </c>
      <c r="X94" s="337" t="str">
        <f>IFERROR(INDEX(Indata!$A$12:$A$18,MATCH(X95,Indata!$B$12:$B$18,0)),"")</f>
        <v/>
      </c>
      <c r="Y94" s="337" t="str">
        <f>IFERROR(INDEX(Indata!$A$12:$A$18,MATCH(Y95,Indata!$B$12:$B$18,0)),"")</f>
        <v/>
      </c>
      <c r="Z94" s="337" t="str">
        <f>IFERROR(INDEX(Indata!$A$12:$A$18,MATCH(Z95,Indata!$B$12:$B$18,0)),"")</f>
        <v/>
      </c>
      <c r="AA94" s="337" t="str">
        <f>IFERROR(INDEX(Indata!$A$12:$A$18,MATCH(AA95,Indata!$B$12:$B$18,0)),"")</f>
        <v/>
      </c>
      <c r="AB94" s="337" t="str">
        <f>IFERROR(INDEX(Indata!$A$12:$A$18,MATCH(AB95,Indata!$B$12:$B$18,0)),"")</f>
        <v/>
      </c>
      <c r="AC94" s="337" t="str">
        <f>IFERROR(INDEX(Indata!$A$12:$A$18,MATCH(AC95,Indata!$B$12:$B$18,0)),"")</f>
        <v/>
      </c>
      <c r="AD94" s="337" t="str">
        <f>IFERROR(INDEX(Indata!$A$12:$A$18,MATCH(AD95,Indata!$B$12:$B$18,0)),"")</f>
        <v>Prognosår 1</v>
      </c>
      <c r="AE94" s="337" t="str">
        <f>IFERROR(INDEX(Indata!$A$12:$A$18,MATCH(AE95,Indata!$B$12:$B$18,0)),"")</f>
        <v/>
      </c>
      <c r="AF94" s="337" t="str">
        <f>IFERROR(INDEX(Indata!$A$12:$A$18,MATCH(AF95,Indata!$B$12:$B$18,0)),"")</f>
        <v/>
      </c>
      <c r="AG94" s="337" t="str">
        <f>IFERROR(INDEX(Indata!$A$12:$A$18,MATCH(AG95,Indata!$B$12:$B$18,0)),"")</f>
        <v/>
      </c>
      <c r="AH94" s="337" t="str">
        <f>IFERROR(INDEX(Indata!$A$12:$A$18,MATCH(AH95,Indata!$B$12:$B$18,0)),"")</f>
        <v/>
      </c>
      <c r="AI94" s="337" t="str">
        <f>IFERROR(INDEX(Indata!$A$12:$A$18,MATCH(AI95,Indata!$B$12:$B$18,0)),"")</f>
        <v/>
      </c>
      <c r="AJ94" s="337" t="str">
        <f>IFERROR(INDEX(Indata!$A$12:$A$18,MATCH(AJ95,Indata!$B$12:$B$18,0)),"")</f>
        <v/>
      </c>
      <c r="AK94" s="337" t="str">
        <f>IFERROR(INDEX(Indata!$A$12:$A$18,MATCH(AK95,Indata!$B$12:$B$18,0)),"")</f>
        <v/>
      </c>
      <c r="AL94" s="337" t="str">
        <f>IFERROR(INDEX(Indata!$A$12:$A$18,MATCH(AL95,Indata!$B$12:$B$18,0)),"")</f>
        <v/>
      </c>
      <c r="AM94" s="337" t="str">
        <f>IFERROR(INDEX(Indata!$A$12:$A$18,MATCH(AM95,Indata!$B$12:$B$18,0)),"")</f>
        <v/>
      </c>
      <c r="AN94" s="337" t="str">
        <f>IFERROR(INDEX(Indata!$A$12:$A$18,MATCH(AN95,Indata!$B$12:$B$18,0)),"")</f>
        <v/>
      </c>
      <c r="AO94" s="337" t="str">
        <f>IFERROR(INDEX(Indata!$A$12:$A$18,MATCH(AO95,Indata!$B$12:$B$18,0)),"")</f>
        <v/>
      </c>
      <c r="AP94" s="337" t="str">
        <f>IFERROR(INDEX(Indata!$A$12:$A$18,MATCH(AP95,Indata!$B$12:$B$18,0)),"")</f>
        <v/>
      </c>
      <c r="AQ94" s="337" t="str">
        <f>IFERROR(INDEX(Indata!$A$12:$A$18,MATCH(AQ95,Indata!$B$12:$B$18,0)),"")</f>
        <v/>
      </c>
      <c r="AR94" s="337" t="str">
        <f>IFERROR(INDEX(Indata!$A$12:$A$18,MATCH(AR95,Indata!$B$12:$B$18,0)),"")</f>
        <v/>
      </c>
      <c r="AS94" s="337" t="str">
        <f>IFERROR(INDEX(Indata!$A$12:$A$18,MATCH(AS95,Indata!$B$12:$B$18,0)),"")</f>
        <v/>
      </c>
      <c r="AT94" s="337" t="str">
        <f>IFERROR(INDEX(Indata!$A$12:$A$18,MATCH(AT95,Indata!$B$12:$B$18,0)),"")</f>
        <v/>
      </c>
      <c r="AU94" s="337" t="str">
        <f>IFERROR(INDEX(Indata!$A$12:$A$18,MATCH(AU95,Indata!$B$12:$B$18,0)),"")</f>
        <v/>
      </c>
      <c r="AV94" s="337" t="str">
        <f>IFERROR(INDEX(Indata!$A$12:$A$18,MATCH(AV95,Indata!$B$12:$B$18,0)),"")</f>
        <v/>
      </c>
      <c r="AW94" s="337" t="str">
        <f>IFERROR(INDEX(Indata!$A$12:$A$18,MATCH(AW95,Indata!$B$12:$B$18,0)),"")</f>
        <v/>
      </c>
      <c r="AX94" s="337" t="str">
        <f>IFERROR(INDEX(Indata!$A$12:$A$18,MATCH(AX95,Indata!$B$12:$B$18,0)),"")</f>
        <v>Prognosår 2</v>
      </c>
      <c r="AY94" s="337" t="str">
        <f>IFERROR(INDEX(Indata!$A$12:$A$18,MATCH(AY95,Indata!$B$12:$B$18,0)),"")</f>
        <v/>
      </c>
      <c r="AZ94" s="337" t="str">
        <f>IFERROR(INDEX(Indata!$A$12:$A$18,MATCH(AZ95,Indata!$B$12:$B$18,0)),"")</f>
        <v/>
      </c>
      <c r="BA94" s="337" t="str">
        <f>IFERROR(INDEX(Indata!$A$12:$A$18,MATCH(BA95,Indata!$B$12:$B$18,0)),"")</f>
        <v/>
      </c>
      <c r="BB94" s="337" t="str">
        <f>IFERROR(INDEX(Indata!$A$12:$A$18,MATCH(BB95,Indata!$B$12:$B$18,0)),"")</f>
        <v/>
      </c>
      <c r="BC94" s="337" t="str">
        <f>IFERROR(INDEX(Indata!$A$12:$A$18,MATCH(BC95,Indata!$B$12:$B$18,0)),"")</f>
        <v/>
      </c>
      <c r="BD94" s="337" t="str">
        <f>IFERROR(INDEX(Indata!$A$12:$A$18,MATCH(BD95,Indata!$B$12:$B$18,0)),"")</f>
        <v/>
      </c>
      <c r="BE94" s="337" t="str">
        <f>IFERROR(INDEX(Indata!$A$12:$A$18,MATCH(BE95,Indata!$B$12:$B$18,0)),"")</f>
        <v/>
      </c>
      <c r="BF94" s="337" t="str">
        <f>IFERROR(INDEX(Indata!$A$12:$A$18,MATCH(BF95,Indata!$B$12:$B$18,0)),"")</f>
        <v/>
      </c>
      <c r="BG94" s="337" t="str">
        <f>IFERROR(INDEX(Indata!$A$12:$A$18,MATCH(BG95,Indata!$B$12:$B$18,0)),"")</f>
        <v/>
      </c>
      <c r="BH94" s="337" t="str">
        <f>IFERROR(INDEX(Indata!$A$12:$A$18,MATCH(BH95,Indata!$B$12:$B$18,0)),"")</f>
        <v/>
      </c>
      <c r="BI94" s="337" t="str">
        <f>IFERROR(INDEX(Indata!$A$12:$A$18,MATCH(BI95,Indata!$B$12:$B$18,0)),"")</f>
        <v/>
      </c>
      <c r="BJ94" s="337" t="str">
        <f>IFERROR(INDEX(Indata!$A$12:$A$18,MATCH(BJ95,Indata!$B$12:$B$18,0)),"")</f>
        <v/>
      </c>
      <c r="BK94" s="337" t="str">
        <f>IFERROR(INDEX(Indata!$A$12:$A$18,MATCH(BK95,Indata!$B$12:$B$18,0)),"")</f>
        <v/>
      </c>
      <c r="BL94" s="337" t="str">
        <f>IFERROR(INDEX(Indata!$A$12:$A$18,MATCH(BL95,Indata!$B$12:$B$18,0)),"")</f>
        <v/>
      </c>
      <c r="BM94" s="337" t="str">
        <f>IFERROR(INDEX(Indata!$A$12:$A$18,MATCH(BM95,Indata!$B$12:$B$18,0)),"")</f>
        <v/>
      </c>
      <c r="BN94" s="337" t="str">
        <f>IFERROR(INDEX(Indata!$A$12:$A$18,MATCH(BN95,Indata!$B$12:$B$18,0)),"")</f>
        <v/>
      </c>
      <c r="BO94" s="337" t="str">
        <f>IFERROR(INDEX(Indata!$A$12:$A$18,MATCH(BO95,Indata!$B$12:$B$18,0)),"")</f>
        <v/>
      </c>
      <c r="BP94" s="337" t="str">
        <f>IFERROR(INDEX(Indata!$A$12:$A$18,MATCH(BP95,Indata!$B$12:$B$18,0)),"")</f>
        <v/>
      </c>
      <c r="BQ94" s="337" t="str">
        <f>IF(OR(BP94="Slutår",BP94="beräknas ej"),"beräknas ej",IFERROR(INDEX(Indata!$A$12:$A$18,MATCH(BQ95,Indata!$B$12:$B$18,0)),""))</f>
        <v/>
      </c>
      <c r="BR94" s="337" t="str">
        <f>IF(OR(BQ94="Slutår",BQ94="beräknas ej"),"beräknas ej",IFERROR(INDEX(Indata!$A$12:$A$18,MATCH(BR95,Indata!$B$12:$B$18,0)),""))</f>
        <v/>
      </c>
      <c r="BS94" s="337" t="str">
        <f>IF(OR(BR94="Slutår",BR94="beräknas ej"),"beräknas ej",IFERROR(INDEX(Indata!$A$12:$A$18,MATCH(BS95,Indata!$B$12:$B$18,0)),""))</f>
        <v/>
      </c>
      <c r="BT94" s="337" t="str">
        <f>IF(OR(BS94="Slutår",BS94="beräknas ej"),"beräknas ej",IFERROR(INDEX(Indata!$A$12:$A$18,MATCH(BT95,Indata!$B$12:$B$18,0)),""))</f>
        <v>Slutår</v>
      </c>
      <c r="BU94" s="337" t="str">
        <f>IF(OR(BT94="Slutår",BT94="beräknas ej"),"beräknas ej",IFERROR(INDEX(Indata!$A$12:$A$18,MATCH(BU95,Indata!$B$12:$B$18,0)),""))</f>
        <v>beräknas ej</v>
      </c>
      <c r="BV94" s="337" t="str">
        <f>IF(OR(BU94="Slutår",BU94="beräknas ej"),"beräknas ej",IFERROR(INDEX(Indata!$A$12:$A$18,MATCH(BV95,Indata!$B$12:$B$18,0)),""))</f>
        <v>beräknas ej</v>
      </c>
      <c r="BW94" s="337" t="str">
        <f>IF(OR(BV94="Slutår",BV94="beräknas ej"),"beräknas ej",IFERROR(INDEX(Indata!$A$12:$A$18,MATCH(BW95,Indata!$B$12:$B$18,0)),""))</f>
        <v>beräknas ej</v>
      </c>
      <c r="BX94" s="337" t="str">
        <f>IF(OR(BW94="Slutår",BW94="beräknas ej"),"beräknas ej",IFERROR(INDEX(Indata!$A$12:$A$18,MATCH(BX95,Indata!$B$12:$B$18,0)),""))</f>
        <v>beräknas ej</v>
      </c>
      <c r="BY94" s="337" t="str">
        <f>IF(OR(BX94="Slutår",BX94="beräknas ej"),"beräknas ej",IFERROR(INDEX(Indata!$A$12:$A$18,MATCH(BY95,Indata!$B$12:$B$18,0)),""))</f>
        <v>beräknas ej</v>
      </c>
      <c r="BZ94" s="337" t="str">
        <f>IF(OR(BY94="Slutår",BY94="beräknas ej"),"beräknas ej",IFERROR(INDEX(Indata!$A$12:$A$18,MATCH(BZ95,Indata!$B$12:$B$18,0)),""))</f>
        <v>beräknas ej</v>
      </c>
      <c r="CA94" s="337" t="str">
        <f>IF(OR(BZ94="Slutår",BZ94="beräknas ej"),"beräknas ej",IFERROR(INDEX(Indata!$A$12:$A$18,MATCH(CA95,Indata!$B$12:$B$18,0)),""))</f>
        <v>beräknas ej</v>
      </c>
      <c r="CB94" s="337" t="str">
        <f>IF(OR(CA94="Slutår",CA94="beräknas ej"),"beräknas ej",IFERROR(INDEX(Indata!$A$12:$A$18,MATCH(CB95,Indata!$B$12:$B$18,0)),""))</f>
        <v>beräknas ej</v>
      </c>
      <c r="CC94" s="337" t="str">
        <f>IF(OR(CB94="Slutår",CB94="beräknas ej"),"beräknas ej",IFERROR(INDEX(Indata!$A$12:$A$18,MATCH(CC95,Indata!$B$12:$B$18,0)),""))</f>
        <v>beräknas ej</v>
      </c>
      <c r="CD94" s="337" t="str">
        <f>IF(OR(CC94="Slutår",CC94="beräknas ej"),"beräknas ej",IFERROR(INDEX(Indata!$A$12:$A$18,MATCH(CD95,Indata!$B$12:$B$18,0)),""))</f>
        <v>beräknas ej</v>
      </c>
      <c r="CE94" s="337" t="str">
        <f>IF(OR(CD94="Slutår",CD94="beräknas ej"),"beräknas ej",IFERROR(INDEX(Indata!$A$12:$A$18,MATCH(CE95,Indata!$B$12:$B$18,0)),""))</f>
        <v>beräknas ej</v>
      </c>
      <c r="CF94" s="337" t="str">
        <f>IF(OR(CE94="Slutår",CE94="beräknas ej"),"beräknas ej",IFERROR(INDEX(Indata!$A$12:$A$18,MATCH(CF95,Indata!$B$12:$B$18,0)),""))</f>
        <v>beräknas ej</v>
      </c>
      <c r="CG94" s="337" t="str">
        <f>IF(OR(CF94="Slutår",CF94="beräknas ej"),"beräknas ej",IFERROR(INDEX(Indata!$A$12:$A$18,MATCH(CG95,Indata!$B$12:$B$18,0)),""))</f>
        <v>beräknas ej</v>
      </c>
      <c r="CH94" s="337" t="str">
        <f>IF(OR(CG94="Slutår",CG94="beräknas ej"),"beräknas ej",IFERROR(INDEX(Indata!$A$12:$A$18,MATCH(CH95,Indata!$B$12:$B$18,0)),""))</f>
        <v>beräknas ej</v>
      </c>
      <c r="CI94" s="337" t="str">
        <f>IF(OR(CH94="Slutår",CH94="beräknas ej"),"beräknas ej",IFERROR(INDEX(Indata!$A$12:$A$18,MATCH(CI95,Indata!$B$12:$B$18,0)),""))</f>
        <v>beräknas ej</v>
      </c>
      <c r="CJ94" s="337" t="str">
        <f>IF(OR(CI94="Slutår",CI94="beräknas ej"),"beräknas ej",IFERROR(INDEX(Indata!$A$12:$A$18,MATCH(CJ95,Indata!$B$12:$B$18,0)),""))</f>
        <v>beräknas ej</v>
      </c>
      <c r="CK94" s="337" t="str">
        <f>IF(OR(CJ94="Slutår",CJ94="beräknas ej"),"beräknas ej",IFERROR(INDEX(Indata!$A$12:$A$18,MATCH(CK95,Indata!$B$12:$B$18,0)),""))</f>
        <v>beräknas ej</v>
      </c>
      <c r="CL94" s="337" t="str">
        <f>IF(OR(CK94="Slutår",CK94="beräknas ej"),"beräknas ej",IFERROR(INDEX(Indata!$A$12:$A$18,MATCH(CL95,Indata!$B$12:$B$18,0)),""))</f>
        <v>beräknas ej</v>
      </c>
      <c r="CM94" s="337" t="str">
        <f>IF(OR(CL94="Slutår",CL94="beräknas ej"),"beräknas ej",IFERROR(INDEX(Indata!$A$12:$A$18,MATCH(CM95,Indata!$B$12:$B$18,0)),""))</f>
        <v>beräknas ej</v>
      </c>
      <c r="CN94" s="337" t="str">
        <f>IF(OR(CM94="Slutår",CM94="beräknas ej"),"beräknas ej",IFERROR(INDEX(Indata!$A$12:$A$18,MATCH(CN95,Indata!$B$12:$B$18,0)),""))</f>
        <v>beräknas ej</v>
      </c>
      <c r="CO94" s="337" t="str">
        <f>IF(OR(CN94="Slutår",CN94="beräknas ej"),"beräknas ej",IFERROR(INDEX(Indata!$A$12:$A$18,MATCH(CO95,Indata!$B$12:$B$18,0)),""))</f>
        <v>beräknas ej</v>
      </c>
      <c r="CP94" s="337" t="str">
        <f>IF(OR(CO94="Slutår",CO94="beräknas ej"),"beräknas ej",IFERROR(INDEX(Indata!$A$12:$A$18,MATCH(CP95,Indata!$B$12:$B$18,0)),""))</f>
        <v>beräknas ej</v>
      </c>
      <c r="CQ94" s="337" t="str">
        <f>IF(OR(CP94="Slutår",CP94="beräknas ej"),"beräknas ej",IFERROR(INDEX(Indata!$A$12:$A$18,MATCH(CQ95,Indata!$B$12:$B$18,0)),""))</f>
        <v>beräknas ej</v>
      </c>
      <c r="CR94" s="337" t="str">
        <f>IF(OR(CQ94="Slutår",CQ94="beräknas ej"),"beräknas ej",IFERROR(INDEX(Indata!$A$12:$A$18,MATCH(CR95,Indata!$B$12:$B$18,0)),""))</f>
        <v>beräknas ej</v>
      </c>
      <c r="CS94" s="337" t="str">
        <f>IF(OR(CR94="Slutår",CR94="beräknas ej"),"beräknas ej",IFERROR(INDEX(Indata!$A$12:$A$18,MATCH(CS95,Indata!$B$12:$B$18,0)),""))</f>
        <v>beräknas ej</v>
      </c>
    </row>
    <row r="95" spans="1:97" s="375" customFormat="1" x14ac:dyDescent="0.35">
      <c r="A95" s="347" t="s">
        <v>72</v>
      </c>
      <c r="B95" s="347" t="s">
        <v>51</v>
      </c>
      <c r="C95" s="347" t="s">
        <v>73</v>
      </c>
      <c r="D95" s="347">
        <f>D18</f>
        <v>2019</v>
      </c>
      <c r="E95" s="347">
        <f>D95+1</f>
        <v>2020</v>
      </c>
      <c r="F95" s="347">
        <f t="shared" ref="F95:BQ95" si="116">E95+1</f>
        <v>2021</v>
      </c>
      <c r="G95" s="347">
        <f t="shared" si="116"/>
        <v>2022</v>
      </c>
      <c r="H95" s="347">
        <f t="shared" si="116"/>
        <v>2023</v>
      </c>
      <c r="I95" s="347">
        <f t="shared" si="116"/>
        <v>2024</v>
      </c>
      <c r="J95" s="347">
        <f t="shared" si="116"/>
        <v>2025</v>
      </c>
      <c r="K95" s="347">
        <f t="shared" si="116"/>
        <v>2026</v>
      </c>
      <c r="L95" s="347">
        <f t="shared" si="116"/>
        <v>2027</v>
      </c>
      <c r="M95" s="347">
        <f t="shared" si="116"/>
        <v>2028</v>
      </c>
      <c r="N95" s="347">
        <f t="shared" si="116"/>
        <v>2029</v>
      </c>
      <c r="O95" s="347">
        <f t="shared" si="116"/>
        <v>2030</v>
      </c>
      <c r="P95" s="347">
        <f t="shared" si="116"/>
        <v>2031</v>
      </c>
      <c r="Q95" s="347">
        <f t="shared" si="116"/>
        <v>2032</v>
      </c>
      <c r="R95" s="347">
        <f t="shared" si="116"/>
        <v>2033</v>
      </c>
      <c r="S95" s="347">
        <f t="shared" si="116"/>
        <v>2034</v>
      </c>
      <c r="T95" s="347">
        <f t="shared" si="116"/>
        <v>2035</v>
      </c>
      <c r="U95" s="347">
        <f t="shared" si="116"/>
        <v>2036</v>
      </c>
      <c r="V95" s="347">
        <f t="shared" si="116"/>
        <v>2037</v>
      </c>
      <c r="W95" s="347">
        <f t="shared" si="116"/>
        <v>2038</v>
      </c>
      <c r="X95" s="347">
        <f t="shared" si="116"/>
        <v>2039</v>
      </c>
      <c r="Y95" s="347">
        <f t="shared" si="116"/>
        <v>2040</v>
      </c>
      <c r="Z95" s="347">
        <f t="shared" si="116"/>
        <v>2041</v>
      </c>
      <c r="AA95" s="347">
        <f t="shared" si="116"/>
        <v>2042</v>
      </c>
      <c r="AB95" s="347">
        <f t="shared" si="116"/>
        <v>2043</v>
      </c>
      <c r="AC95" s="347">
        <f t="shared" si="116"/>
        <v>2044</v>
      </c>
      <c r="AD95" s="347">
        <f t="shared" si="116"/>
        <v>2045</v>
      </c>
      <c r="AE95" s="347">
        <f t="shared" si="116"/>
        <v>2046</v>
      </c>
      <c r="AF95" s="347">
        <f t="shared" si="116"/>
        <v>2047</v>
      </c>
      <c r="AG95" s="347">
        <f t="shared" si="116"/>
        <v>2048</v>
      </c>
      <c r="AH95" s="347">
        <f t="shared" si="116"/>
        <v>2049</v>
      </c>
      <c r="AI95" s="347">
        <f t="shared" si="116"/>
        <v>2050</v>
      </c>
      <c r="AJ95" s="347">
        <f t="shared" si="116"/>
        <v>2051</v>
      </c>
      <c r="AK95" s="347">
        <f t="shared" si="116"/>
        <v>2052</v>
      </c>
      <c r="AL95" s="347">
        <f t="shared" si="116"/>
        <v>2053</v>
      </c>
      <c r="AM95" s="347">
        <f t="shared" si="116"/>
        <v>2054</v>
      </c>
      <c r="AN95" s="347">
        <f t="shared" si="116"/>
        <v>2055</v>
      </c>
      <c r="AO95" s="347">
        <f t="shared" si="116"/>
        <v>2056</v>
      </c>
      <c r="AP95" s="347">
        <f t="shared" si="116"/>
        <v>2057</v>
      </c>
      <c r="AQ95" s="347">
        <f t="shared" si="116"/>
        <v>2058</v>
      </c>
      <c r="AR95" s="347">
        <f t="shared" si="116"/>
        <v>2059</v>
      </c>
      <c r="AS95" s="347">
        <f t="shared" si="116"/>
        <v>2060</v>
      </c>
      <c r="AT95" s="347">
        <f t="shared" si="116"/>
        <v>2061</v>
      </c>
      <c r="AU95" s="347">
        <f t="shared" si="116"/>
        <v>2062</v>
      </c>
      <c r="AV95" s="347">
        <f t="shared" si="116"/>
        <v>2063</v>
      </c>
      <c r="AW95" s="347">
        <f t="shared" si="116"/>
        <v>2064</v>
      </c>
      <c r="AX95" s="347">
        <f t="shared" si="116"/>
        <v>2065</v>
      </c>
      <c r="AY95" s="347">
        <f t="shared" si="116"/>
        <v>2066</v>
      </c>
      <c r="AZ95" s="347">
        <f t="shared" si="116"/>
        <v>2067</v>
      </c>
      <c r="BA95" s="347">
        <f t="shared" si="116"/>
        <v>2068</v>
      </c>
      <c r="BB95" s="347">
        <f t="shared" si="116"/>
        <v>2069</v>
      </c>
      <c r="BC95" s="347">
        <f t="shared" si="116"/>
        <v>2070</v>
      </c>
      <c r="BD95" s="347">
        <f t="shared" si="116"/>
        <v>2071</v>
      </c>
      <c r="BE95" s="347">
        <f t="shared" si="116"/>
        <v>2072</v>
      </c>
      <c r="BF95" s="347">
        <f t="shared" si="116"/>
        <v>2073</v>
      </c>
      <c r="BG95" s="347">
        <f t="shared" si="116"/>
        <v>2074</v>
      </c>
      <c r="BH95" s="347">
        <f t="shared" si="116"/>
        <v>2075</v>
      </c>
      <c r="BI95" s="347">
        <f t="shared" si="116"/>
        <v>2076</v>
      </c>
      <c r="BJ95" s="347">
        <f t="shared" si="116"/>
        <v>2077</v>
      </c>
      <c r="BK95" s="347">
        <f t="shared" si="116"/>
        <v>2078</v>
      </c>
      <c r="BL95" s="347">
        <f t="shared" si="116"/>
        <v>2079</v>
      </c>
      <c r="BM95" s="347">
        <f t="shared" si="116"/>
        <v>2080</v>
      </c>
      <c r="BN95" s="347">
        <f t="shared" si="116"/>
        <v>2081</v>
      </c>
      <c r="BO95" s="347">
        <f t="shared" si="116"/>
        <v>2082</v>
      </c>
      <c r="BP95" s="347">
        <f t="shared" si="116"/>
        <v>2083</v>
      </c>
      <c r="BQ95" s="347">
        <f t="shared" si="116"/>
        <v>2084</v>
      </c>
      <c r="BR95" s="347">
        <f t="shared" ref="BR95:CS95" si="117">BQ95+1</f>
        <v>2085</v>
      </c>
      <c r="BS95" s="347">
        <f t="shared" si="117"/>
        <v>2086</v>
      </c>
      <c r="BT95" s="347">
        <f t="shared" si="117"/>
        <v>2087</v>
      </c>
      <c r="BU95" s="347">
        <f t="shared" si="117"/>
        <v>2088</v>
      </c>
      <c r="BV95" s="347">
        <f t="shared" si="117"/>
        <v>2089</v>
      </c>
      <c r="BW95" s="347">
        <f t="shared" si="117"/>
        <v>2090</v>
      </c>
      <c r="BX95" s="347">
        <f t="shared" si="117"/>
        <v>2091</v>
      </c>
      <c r="BY95" s="347">
        <f t="shared" si="117"/>
        <v>2092</v>
      </c>
      <c r="BZ95" s="347">
        <f t="shared" si="117"/>
        <v>2093</v>
      </c>
      <c r="CA95" s="347">
        <f t="shared" si="117"/>
        <v>2094</v>
      </c>
      <c r="CB95" s="347">
        <f t="shared" si="117"/>
        <v>2095</v>
      </c>
      <c r="CC95" s="347">
        <f t="shared" si="117"/>
        <v>2096</v>
      </c>
      <c r="CD95" s="347">
        <f t="shared" si="117"/>
        <v>2097</v>
      </c>
      <c r="CE95" s="347">
        <f t="shared" si="117"/>
        <v>2098</v>
      </c>
      <c r="CF95" s="347">
        <f t="shared" si="117"/>
        <v>2099</v>
      </c>
      <c r="CG95" s="347">
        <f t="shared" si="117"/>
        <v>2100</v>
      </c>
      <c r="CH95" s="347">
        <f t="shared" si="117"/>
        <v>2101</v>
      </c>
      <c r="CI95" s="347">
        <f t="shared" si="117"/>
        <v>2102</v>
      </c>
      <c r="CJ95" s="347">
        <f t="shared" si="117"/>
        <v>2103</v>
      </c>
      <c r="CK95" s="347">
        <f t="shared" si="117"/>
        <v>2104</v>
      </c>
      <c r="CL95" s="347">
        <f t="shared" si="117"/>
        <v>2105</v>
      </c>
      <c r="CM95" s="347">
        <f t="shared" si="117"/>
        <v>2106</v>
      </c>
      <c r="CN95" s="347">
        <f t="shared" si="117"/>
        <v>2107</v>
      </c>
      <c r="CO95" s="347">
        <f t="shared" si="117"/>
        <v>2108</v>
      </c>
      <c r="CP95" s="347">
        <f t="shared" si="117"/>
        <v>2109</v>
      </c>
      <c r="CQ95" s="347">
        <f t="shared" si="117"/>
        <v>2110</v>
      </c>
      <c r="CR95" s="347">
        <f t="shared" si="117"/>
        <v>2111</v>
      </c>
      <c r="CS95" s="347">
        <f t="shared" si="117"/>
        <v>2112</v>
      </c>
    </row>
    <row r="96" spans="1:97" s="372" customFormat="1" x14ac:dyDescent="0.35">
      <c r="A96" s="337">
        <f t="shared" ref="A96:C120" si="118">A19</f>
        <v>0</v>
      </c>
      <c r="B96" s="337" t="str">
        <f t="shared" si="118"/>
        <v>0 0</v>
      </c>
      <c r="C96" s="344">
        <f t="shared" si="118"/>
        <v>0</v>
      </c>
      <c r="D96" s="344">
        <f>'JA basår'!AF7+'JA basår'!AF37</f>
        <v>0</v>
      </c>
      <c r="E96" s="344">
        <f>IF(E$94="beräknas ej",0,D96*IF(E$95&gt;$D$80,1,IF(E$95&lt;=$C$80,$C$79,$D$79))*IFERROR(INDEX($B$85:$E$91,MATCH($A96,$A$85:$A$91,0),MATCH(E$95,$B$83:$E$83,1)),0))</f>
        <v>0</v>
      </c>
      <c r="F96" s="344">
        <f t="shared" ref="F96:BQ96" si="119">IF(F$94="beräknas ej",0,E96*IF(F$95&gt;$D$80,1,IF(F$95&lt;=$C$80,$C$79,$D$79))*IFERROR(INDEX($B$85:$E$91,MATCH($A96,$A$85:$A$91,0),MATCH(F$95,$B$83:$E$83,1)),0))</f>
        <v>0</v>
      </c>
      <c r="G96" s="344">
        <f t="shared" si="119"/>
        <v>0</v>
      </c>
      <c r="H96" s="344">
        <f t="shared" si="119"/>
        <v>0</v>
      </c>
      <c r="I96" s="344">
        <f t="shared" si="119"/>
        <v>0</v>
      </c>
      <c r="J96" s="344">
        <f t="shared" si="119"/>
        <v>0</v>
      </c>
      <c r="K96" s="344">
        <f t="shared" si="119"/>
        <v>0</v>
      </c>
      <c r="L96" s="344">
        <f t="shared" si="119"/>
        <v>0</v>
      </c>
      <c r="M96" s="344">
        <f t="shared" si="119"/>
        <v>0</v>
      </c>
      <c r="N96" s="344">
        <f t="shared" si="119"/>
        <v>0</v>
      </c>
      <c r="O96" s="344">
        <f t="shared" si="119"/>
        <v>0</v>
      </c>
      <c r="P96" s="344">
        <f t="shared" si="119"/>
        <v>0</v>
      </c>
      <c r="Q96" s="344">
        <f t="shared" si="119"/>
        <v>0</v>
      </c>
      <c r="R96" s="344">
        <f t="shared" si="119"/>
        <v>0</v>
      </c>
      <c r="S96" s="344">
        <f t="shared" si="119"/>
        <v>0</v>
      </c>
      <c r="T96" s="344">
        <f t="shared" si="119"/>
        <v>0</v>
      </c>
      <c r="U96" s="344">
        <f t="shared" si="119"/>
        <v>0</v>
      </c>
      <c r="V96" s="344">
        <f t="shared" si="119"/>
        <v>0</v>
      </c>
      <c r="W96" s="344">
        <f t="shared" si="119"/>
        <v>0</v>
      </c>
      <c r="X96" s="344">
        <f t="shared" si="119"/>
        <v>0</v>
      </c>
      <c r="Y96" s="344">
        <f t="shared" si="119"/>
        <v>0</v>
      </c>
      <c r="Z96" s="344">
        <f t="shared" si="119"/>
        <v>0</v>
      </c>
      <c r="AA96" s="344">
        <f t="shared" si="119"/>
        <v>0</v>
      </c>
      <c r="AB96" s="344">
        <f t="shared" si="119"/>
        <v>0</v>
      </c>
      <c r="AC96" s="344">
        <f t="shared" si="119"/>
        <v>0</v>
      </c>
      <c r="AD96" s="344">
        <f t="shared" si="119"/>
        <v>0</v>
      </c>
      <c r="AE96" s="344">
        <f t="shared" si="119"/>
        <v>0</v>
      </c>
      <c r="AF96" s="344">
        <f t="shared" si="119"/>
        <v>0</v>
      </c>
      <c r="AG96" s="344">
        <f t="shared" si="119"/>
        <v>0</v>
      </c>
      <c r="AH96" s="344">
        <f t="shared" si="119"/>
        <v>0</v>
      </c>
      <c r="AI96" s="344">
        <f t="shared" si="119"/>
        <v>0</v>
      </c>
      <c r="AJ96" s="344">
        <f t="shared" si="119"/>
        <v>0</v>
      </c>
      <c r="AK96" s="344">
        <f t="shared" si="119"/>
        <v>0</v>
      </c>
      <c r="AL96" s="344">
        <f t="shared" si="119"/>
        <v>0</v>
      </c>
      <c r="AM96" s="344">
        <f t="shared" si="119"/>
        <v>0</v>
      </c>
      <c r="AN96" s="344">
        <f t="shared" si="119"/>
        <v>0</v>
      </c>
      <c r="AO96" s="344">
        <f t="shared" si="119"/>
        <v>0</v>
      </c>
      <c r="AP96" s="344">
        <f t="shared" si="119"/>
        <v>0</v>
      </c>
      <c r="AQ96" s="344">
        <f t="shared" si="119"/>
        <v>0</v>
      </c>
      <c r="AR96" s="344">
        <f t="shared" si="119"/>
        <v>0</v>
      </c>
      <c r="AS96" s="344">
        <f t="shared" si="119"/>
        <v>0</v>
      </c>
      <c r="AT96" s="344">
        <f t="shared" si="119"/>
        <v>0</v>
      </c>
      <c r="AU96" s="344">
        <f t="shared" si="119"/>
        <v>0</v>
      </c>
      <c r="AV96" s="344">
        <f t="shared" si="119"/>
        <v>0</v>
      </c>
      <c r="AW96" s="344">
        <f t="shared" si="119"/>
        <v>0</v>
      </c>
      <c r="AX96" s="344">
        <f t="shared" si="119"/>
        <v>0</v>
      </c>
      <c r="AY96" s="344">
        <f t="shared" si="119"/>
        <v>0</v>
      </c>
      <c r="AZ96" s="344">
        <f t="shared" si="119"/>
        <v>0</v>
      </c>
      <c r="BA96" s="344">
        <f t="shared" si="119"/>
        <v>0</v>
      </c>
      <c r="BB96" s="344">
        <f t="shared" si="119"/>
        <v>0</v>
      </c>
      <c r="BC96" s="344">
        <f t="shared" si="119"/>
        <v>0</v>
      </c>
      <c r="BD96" s="344">
        <f t="shared" si="119"/>
        <v>0</v>
      </c>
      <c r="BE96" s="344">
        <f t="shared" si="119"/>
        <v>0</v>
      </c>
      <c r="BF96" s="344">
        <f t="shared" si="119"/>
        <v>0</v>
      </c>
      <c r="BG96" s="344">
        <f t="shared" si="119"/>
        <v>0</v>
      </c>
      <c r="BH96" s="344">
        <f t="shared" si="119"/>
        <v>0</v>
      </c>
      <c r="BI96" s="344">
        <f t="shared" si="119"/>
        <v>0</v>
      </c>
      <c r="BJ96" s="344">
        <f t="shared" si="119"/>
        <v>0</v>
      </c>
      <c r="BK96" s="344">
        <f t="shared" si="119"/>
        <v>0</v>
      </c>
      <c r="BL96" s="344">
        <f t="shared" si="119"/>
        <v>0</v>
      </c>
      <c r="BM96" s="344">
        <f t="shared" si="119"/>
        <v>0</v>
      </c>
      <c r="BN96" s="344">
        <f t="shared" si="119"/>
        <v>0</v>
      </c>
      <c r="BO96" s="344">
        <f t="shared" si="119"/>
        <v>0</v>
      </c>
      <c r="BP96" s="344">
        <f t="shared" si="119"/>
        <v>0</v>
      </c>
      <c r="BQ96" s="344">
        <f t="shared" si="119"/>
        <v>0</v>
      </c>
      <c r="BR96" s="344">
        <f t="shared" ref="BR96:CS96" si="120">IF(BR$94="beräknas ej",0,BQ96*IF(BR$95&gt;$D$80,1,IF(BR$95&lt;=$C$80,$C$79,$D$79))*IFERROR(INDEX($B$85:$E$91,MATCH($A96,$A$85:$A$91,0),MATCH(BR$95,$B$83:$E$83,1)),0))</f>
        <v>0</v>
      </c>
      <c r="BS96" s="344">
        <f t="shared" si="120"/>
        <v>0</v>
      </c>
      <c r="BT96" s="344">
        <f t="shared" si="120"/>
        <v>0</v>
      </c>
      <c r="BU96" s="344">
        <f t="shared" si="120"/>
        <v>0</v>
      </c>
      <c r="BV96" s="344">
        <f t="shared" si="120"/>
        <v>0</v>
      </c>
      <c r="BW96" s="344">
        <f t="shared" si="120"/>
        <v>0</v>
      </c>
      <c r="BX96" s="344">
        <f t="shared" si="120"/>
        <v>0</v>
      </c>
      <c r="BY96" s="344">
        <f t="shared" si="120"/>
        <v>0</v>
      </c>
      <c r="BZ96" s="344">
        <f t="shared" si="120"/>
        <v>0</v>
      </c>
      <c r="CA96" s="344">
        <f t="shared" si="120"/>
        <v>0</v>
      </c>
      <c r="CB96" s="344">
        <f t="shared" si="120"/>
        <v>0</v>
      </c>
      <c r="CC96" s="344">
        <f t="shared" si="120"/>
        <v>0</v>
      </c>
      <c r="CD96" s="344">
        <f t="shared" si="120"/>
        <v>0</v>
      </c>
      <c r="CE96" s="344">
        <f t="shared" si="120"/>
        <v>0</v>
      </c>
      <c r="CF96" s="344">
        <f t="shared" si="120"/>
        <v>0</v>
      </c>
      <c r="CG96" s="344">
        <f t="shared" si="120"/>
        <v>0</v>
      </c>
      <c r="CH96" s="344">
        <f t="shared" si="120"/>
        <v>0</v>
      </c>
      <c r="CI96" s="344">
        <f t="shared" si="120"/>
        <v>0</v>
      </c>
      <c r="CJ96" s="344">
        <f t="shared" si="120"/>
        <v>0</v>
      </c>
      <c r="CK96" s="344">
        <f t="shared" si="120"/>
        <v>0</v>
      </c>
      <c r="CL96" s="344">
        <f t="shared" si="120"/>
        <v>0</v>
      </c>
      <c r="CM96" s="344">
        <f t="shared" si="120"/>
        <v>0</v>
      </c>
      <c r="CN96" s="344">
        <f t="shared" si="120"/>
        <v>0</v>
      </c>
      <c r="CO96" s="344">
        <f t="shared" si="120"/>
        <v>0</v>
      </c>
      <c r="CP96" s="344">
        <f t="shared" si="120"/>
        <v>0</v>
      </c>
      <c r="CQ96" s="344">
        <f t="shared" si="120"/>
        <v>0</v>
      </c>
      <c r="CR96" s="344">
        <f t="shared" si="120"/>
        <v>0</v>
      </c>
      <c r="CS96" s="344">
        <f t="shared" si="120"/>
        <v>0</v>
      </c>
    </row>
    <row r="97" spans="1:97" s="372" customFormat="1" x14ac:dyDescent="0.35">
      <c r="A97" s="337">
        <f t="shared" si="118"/>
        <v>0</v>
      </c>
      <c r="B97" s="337" t="str">
        <f t="shared" si="118"/>
        <v>0 0</v>
      </c>
      <c r="C97" s="344">
        <f t="shared" si="118"/>
        <v>0</v>
      </c>
      <c r="D97" s="344">
        <f>'JA basår'!AF8+'JA basår'!AF38</f>
        <v>0</v>
      </c>
      <c r="E97" s="344">
        <f t="shared" ref="E97:BP97" si="121">IF(E$94="beräknas ej",0,D97*IF(E$95&gt;$D$80,1,IF(E$95&lt;=$C$80,$C$79,$D$79))*IFERROR(INDEX($B$85:$E$91,MATCH($A97,$A$85:$A$91,0),MATCH(E$95,$B$83:$E$83,1)),0))</f>
        <v>0</v>
      </c>
      <c r="F97" s="344">
        <f t="shared" si="121"/>
        <v>0</v>
      </c>
      <c r="G97" s="344">
        <f t="shared" si="121"/>
        <v>0</v>
      </c>
      <c r="H97" s="344">
        <f t="shared" si="121"/>
        <v>0</v>
      </c>
      <c r="I97" s="344">
        <f t="shared" si="121"/>
        <v>0</v>
      </c>
      <c r="J97" s="344">
        <f t="shared" si="121"/>
        <v>0</v>
      </c>
      <c r="K97" s="344">
        <f t="shared" si="121"/>
        <v>0</v>
      </c>
      <c r="L97" s="344">
        <f t="shared" si="121"/>
        <v>0</v>
      </c>
      <c r="M97" s="344">
        <f t="shared" si="121"/>
        <v>0</v>
      </c>
      <c r="N97" s="344">
        <f t="shared" si="121"/>
        <v>0</v>
      </c>
      <c r="O97" s="344">
        <f t="shared" si="121"/>
        <v>0</v>
      </c>
      <c r="P97" s="344">
        <f t="shared" si="121"/>
        <v>0</v>
      </c>
      <c r="Q97" s="344">
        <f t="shared" si="121"/>
        <v>0</v>
      </c>
      <c r="R97" s="344">
        <f t="shared" si="121"/>
        <v>0</v>
      </c>
      <c r="S97" s="344">
        <f t="shared" si="121"/>
        <v>0</v>
      </c>
      <c r="T97" s="344">
        <f t="shared" si="121"/>
        <v>0</v>
      </c>
      <c r="U97" s="344">
        <f t="shared" si="121"/>
        <v>0</v>
      </c>
      <c r="V97" s="344">
        <f t="shared" si="121"/>
        <v>0</v>
      </c>
      <c r="W97" s="344">
        <f t="shared" si="121"/>
        <v>0</v>
      </c>
      <c r="X97" s="344">
        <f t="shared" si="121"/>
        <v>0</v>
      </c>
      <c r="Y97" s="344">
        <f t="shared" si="121"/>
        <v>0</v>
      </c>
      <c r="Z97" s="344">
        <f t="shared" si="121"/>
        <v>0</v>
      </c>
      <c r="AA97" s="344">
        <f t="shared" si="121"/>
        <v>0</v>
      </c>
      <c r="AB97" s="344">
        <f t="shared" si="121"/>
        <v>0</v>
      </c>
      <c r="AC97" s="344">
        <f t="shared" si="121"/>
        <v>0</v>
      </c>
      <c r="AD97" s="344">
        <f t="shared" si="121"/>
        <v>0</v>
      </c>
      <c r="AE97" s="344">
        <f t="shared" si="121"/>
        <v>0</v>
      </c>
      <c r="AF97" s="344">
        <f t="shared" si="121"/>
        <v>0</v>
      </c>
      <c r="AG97" s="344">
        <f t="shared" si="121"/>
        <v>0</v>
      </c>
      <c r="AH97" s="344">
        <f t="shared" si="121"/>
        <v>0</v>
      </c>
      <c r="AI97" s="344">
        <f t="shared" si="121"/>
        <v>0</v>
      </c>
      <c r="AJ97" s="344">
        <f t="shared" si="121"/>
        <v>0</v>
      </c>
      <c r="AK97" s="344">
        <f t="shared" si="121"/>
        <v>0</v>
      </c>
      <c r="AL97" s="344">
        <f t="shared" si="121"/>
        <v>0</v>
      </c>
      <c r="AM97" s="344">
        <f t="shared" si="121"/>
        <v>0</v>
      </c>
      <c r="AN97" s="344">
        <f t="shared" si="121"/>
        <v>0</v>
      </c>
      <c r="AO97" s="344">
        <f t="shared" si="121"/>
        <v>0</v>
      </c>
      <c r="AP97" s="344">
        <f t="shared" si="121"/>
        <v>0</v>
      </c>
      <c r="AQ97" s="344">
        <f t="shared" si="121"/>
        <v>0</v>
      </c>
      <c r="AR97" s="344">
        <f t="shared" si="121"/>
        <v>0</v>
      </c>
      <c r="AS97" s="344">
        <f t="shared" si="121"/>
        <v>0</v>
      </c>
      <c r="AT97" s="344">
        <f t="shared" si="121"/>
        <v>0</v>
      </c>
      <c r="AU97" s="344">
        <f t="shared" si="121"/>
        <v>0</v>
      </c>
      <c r="AV97" s="344">
        <f t="shared" si="121"/>
        <v>0</v>
      </c>
      <c r="AW97" s="344">
        <f t="shared" si="121"/>
        <v>0</v>
      </c>
      <c r="AX97" s="344">
        <f t="shared" si="121"/>
        <v>0</v>
      </c>
      <c r="AY97" s="344">
        <f t="shared" si="121"/>
        <v>0</v>
      </c>
      <c r="AZ97" s="344">
        <f t="shared" si="121"/>
        <v>0</v>
      </c>
      <c r="BA97" s="344">
        <f t="shared" si="121"/>
        <v>0</v>
      </c>
      <c r="BB97" s="344">
        <f t="shared" si="121"/>
        <v>0</v>
      </c>
      <c r="BC97" s="344">
        <f t="shared" si="121"/>
        <v>0</v>
      </c>
      <c r="BD97" s="344">
        <f t="shared" si="121"/>
        <v>0</v>
      </c>
      <c r="BE97" s="344">
        <f t="shared" si="121"/>
        <v>0</v>
      </c>
      <c r="BF97" s="344">
        <f t="shared" si="121"/>
        <v>0</v>
      </c>
      <c r="BG97" s="344">
        <f t="shared" si="121"/>
        <v>0</v>
      </c>
      <c r="BH97" s="344">
        <f t="shared" si="121"/>
        <v>0</v>
      </c>
      <c r="BI97" s="344">
        <f t="shared" si="121"/>
        <v>0</v>
      </c>
      <c r="BJ97" s="344">
        <f t="shared" si="121"/>
        <v>0</v>
      </c>
      <c r="BK97" s="344">
        <f t="shared" si="121"/>
        <v>0</v>
      </c>
      <c r="BL97" s="344">
        <f t="shared" si="121"/>
        <v>0</v>
      </c>
      <c r="BM97" s="344">
        <f t="shared" si="121"/>
        <v>0</v>
      </c>
      <c r="BN97" s="344">
        <f t="shared" si="121"/>
        <v>0</v>
      </c>
      <c r="BO97" s="344">
        <f t="shared" si="121"/>
        <v>0</v>
      </c>
      <c r="BP97" s="344">
        <f t="shared" si="121"/>
        <v>0</v>
      </c>
      <c r="BQ97" s="344">
        <f t="shared" ref="BQ97:CS97" si="122">IF(BQ$94="beräknas ej",0,BP97*IF(BQ$95&gt;$D$80,1,IF(BQ$95&lt;=$C$80,$C$79,$D$79))*IFERROR(INDEX($B$85:$E$91,MATCH($A97,$A$85:$A$91,0),MATCH(BQ$95,$B$83:$E$83,1)),0))</f>
        <v>0</v>
      </c>
      <c r="BR97" s="344">
        <f t="shared" si="122"/>
        <v>0</v>
      </c>
      <c r="BS97" s="344">
        <f t="shared" si="122"/>
        <v>0</v>
      </c>
      <c r="BT97" s="344">
        <f t="shared" si="122"/>
        <v>0</v>
      </c>
      <c r="BU97" s="344">
        <f t="shared" si="122"/>
        <v>0</v>
      </c>
      <c r="BV97" s="344">
        <f t="shared" si="122"/>
        <v>0</v>
      </c>
      <c r="BW97" s="344">
        <f t="shared" si="122"/>
        <v>0</v>
      </c>
      <c r="BX97" s="344">
        <f t="shared" si="122"/>
        <v>0</v>
      </c>
      <c r="BY97" s="344">
        <f t="shared" si="122"/>
        <v>0</v>
      </c>
      <c r="BZ97" s="344">
        <f t="shared" si="122"/>
        <v>0</v>
      </c>
      <c r="CA97" s="344">
        <f t="shared" si="122"/>
        <v>0</v>
      </c>
      <c r="CB97" s="344">
        <f t="shared" si="122"/>
        <v>0</v>
      </c>
      <c r="CC97" s="344">
        <f t="shared" si="122"/>
        <v>0</v>
      </c>
      <c r="CD97" s="344">
        <f t="shared" si="122"/>
        <v>0</v>
      </c>
      <c r="CE97" s="344">
        <f t="shared" si="122"/>
        <v>0</v>
      </c>
      <c r="CF97" s="344">
        <f t="shared" si="122"/>
        <v>0</v>
      </c>
      <c r="CG97" s="344">
        <f t="shared" si="122"/>
        <v>0</v>
      </c>
      <c r="CH97" s="344">
        <f t="shared" si="122"/>
        <v>0</v>
      </c>
      <c r="CI97" s="344">
        <f t="shared" si="122"/>
        <v>0</v>
      </c>
      <c r="CJ97" s="344">
        <f t="shared" si="122"/>
        <v>0</v>
      </c>
      <c r="CK97" s="344">
        <f t="shared" si="122"/>
        <v>0</v>
      </c>
      <c r="CL97" s="344">
        <f t="shared" si="122"/>
        <v>0</v>
      </c>
      <c r="CM97" s="344">
        <f t="shared" si="122"/>
        <v>0</v>
      </c>
      <c r="CN97" s="344">
        <f t="shared" si="122"/>
        <v>0</v>
      </c>
      <c r="CO97" s="344">
        <f t="shared" si="122"/>
        <v>0</v>
      </c>
      <c r="CP97" s="344">
        <f t="shared" si="122"/>
        <v>0</v>
      </c>
      <c r="CQ97" s="344">
        <f t="shared" si="122"/>
        <v>0</v>
      </c>
      <c r="CR97" s="344">
        <f t="shared" si="122"/>
        <v>0</v>
      </c>
      <c r="CS97" s="344">
        <f t="shared" si="122"/>
        <v>0</v>
      </c>
    </row>
    <row r="98" spans="1:97" s="372" customFormat="1" x14ac:dyDescent="0.35">
      <c r="A98" s="337">
        <f t="shared" si="118"/>
        <v>0</v>
      </c>
      <c r="B98" s="337" t="str">
        <f t="shared" si="118"/>
        <v>0 0</v>
      </c>
      <c r="C98" s="344">
        <f t="shared" si="118"/>
        <v>0</v>
      </c>
      <c r="D98" s="344">
        <f>'JA basår'!AF9+'JA basår'!AF39</f>
        <v>0</v>
      </c>
      <c r="E98" s="344">
        <f t="shared" ref="E98:BP98" si="123">IF(E$94="beräknas ej",0,D98*IF(E$95&gt;$D$80,1,IF(E$95&lt;=$C$80,$C$79,$D$79))*IFERROR(INDEX($B$85:$E$91,MATCH($A98,$A$85:$A$91,0),MATCH(E$95,$B$83:$E$83,1)),0))</f>
        <v>0</v>
      </c>
      <c r="F98" s="344">
        <f t="shared" si="123"/>
        <v>0</v>
      </c>
      <c r="G98" s="344">
        <f t="shared" si="123"/>
        <v>0</v>
      </c>
      <c r="H98" s="344">
        <f t="shared" si="123"/>
        <v>0</v>
      </c>
      <c r="I98" s="344">
        <f t="shared" si="123"/>
        <v>0</v>
      </c>
      <c r="J98" s="344">
        <f t="shared" si="123"/>
        <v>0</v>
      </c>
      <c r="K98" s="344">
        <f t="shared" si="123"/>
        <v>0</v>
      </c>
      <c r="L98" s="344">
        <f t="shared" si="123"/>
        <v>0</v>
      </c>
      <c r="M98" s="344">
        <f t="shared" si="123"/>
        <v>0</v>
      </c>
      <c r="N98" s="344">
        <f t="shared" si="123"/>
        <v>0</v>
      </c>
      <c r="O98" s="344">
        <f t="shared" si="123"/>
        <v>0</v>
      </c>
      <c r="P98" s="344">
        <f t="shared" si="123"/>
        <v>0</v>
      </c>
      <c r="Q98" s="344">
        <f t="shared" si="123"/>
        <v>0</v>
      </c>
      <c r="R98" s="344">
        <f t="shared" si="123"/>
        <v>0</v>
      </c>
      <c r="S98" s="344">
        <f t="shared" si="123"/>
        <v>0</v>
      </c>
      <c r="T98" s="344">
        <f t="shared" si="123"/>
        <v>0</v>
      </c>
      <c r="U98" s="344">
        <f t="shared" si="123"/>
        <v>0</v>
      </c>
      <c r="V98" s="344">
        <f t="shared" si="123"/>
        <v>0</v>
      </c>
      <c r="W98" s="344">
        <f t="shared" si="123"/>
        <v>0</v>
      </c>
      <c r="X98" s="344">
        <f t="shared" si="123"/>
        <v>0</v>
      </c>
      <c r="Y98" s="344">
        <f t="shared" si="123"/>
        <v>0</v>
      </c>
      <c r="Z98" s="344">
        <f t="shared" si="123"/>
        <v>0</v>
      </c>
      <c r="AA98" s="344">
        <f t="shared" si="123"/>
        <v>0</v>
      </c>
      <c r="AB98" s="344">
        <f t="shared" si="123"/>
        <v>0</v>
      </c>
      <c r="AC98" s="344">
        <f t="shared" si="123"/>
        <v>0</v>
      </c>
      <c r="AD98" s="344">
        <f t="shared" si="123"/>
        <v>0</v>
      </c>
      <c r="AE98" s="344">
        <f t="shared" si="123"/>
        <v>0</v>
      </c>
      <c r="AF98" s="344">
        <f t="shared" si="123"/>
        <v>0</v>
      </c>
      <c r="AG98" s="344">
        <f t="shared" si="123"/>
        <v>0</v>
      </c>
      <c r="AH98" s="344">
        <f t="shared" si="123"/>
        <v>0</v>
      </c>
      <c r="AI98" s="344">
        <f t="shared" si="123"/>
        <v>0</v>
      </c>
      <c r="AJ98" s="344">
        <f t="shared" si="123"/>
        <v>0</v>
      </c>
      <c r="AK98" s="344">
        <f t="shared" si="123"/>
        <v>0</v>
      </c>
      <c r="AL98" s="344">
        <f t="shared" si="123"/>
        <v>0</v>
      </c>
      <c r="AM98" s="344">
        <f t="shared" si="123"/>
        <v>0</v>
      </c>
      <c r="AN98" s="344">
        <f t="shared" si="123"/>
        <v>0</v>
      </c>
      <c r="AO98" s="344">
        <f t="shared" si="123"/>
        <v>0</v>
      </c>
      <c r="AP98" s="344">
        <f t="shared" si="123"/>
        <v>0</v>
      </c>
      <c r="AQ98" s="344">
        <f t="shared" si="123"/>
        <v>0</v>
      </c>
      <c r="AR98" s="344">
        <f t="shared" si="123"/>
        <v>0</v>
      </c>
      <c r="AS98" s="344">
        <f t="shared" si="123"/>
        <v>0</v>
      </c>
      <c r="AT98" s="344">
        <f t="shared" si="123"/>
        <v>0</v>
      </c>
      <c r="AU98" s="344">
        <f t="shared" si="123"/>
        <v>0</v>
      </c>
      <c r="AV98" s="344">
        <f t="shared" si="123"/>
        <v>0</v>
      </c>
      <c r="AW98" s="344">
        <f t="shared" si="123"/>
        <v>0</v>
      </c>
      <c r="AX98" s="344">
        <f t="shared" si="123"/>
        <v>0</v>
      </c>
      <c r="AY98" s="344">
        <f t="shared" si="123"/>
        <v>0</v>
      </c>
      <c r="AZ98" s="344">
        <f t="shared" si="123"/>
        <v>0</v>
      </c>
      <c r="BA98" s="344">
        <f t="shared" si="123"/>
        <v>0</v>
      </c>
      <c r="BB98" s="344">
        <f t="shared" si="123"/>
        <v>0</v>
      </c>
      <c r="BC98" s="344">
        <f t="shared" si="123"/>
        <v>0</v>
      </c>
      <c r="BD98" s="344">
        <f t="shared" si="123"/>
        <v>0</v>
      </c>
      <c r="BE98" s="344">
        <f t="shared" si="123"/>
        <v>0</v>
      </c>
      <c r="BF98" s="344">
        <f t="shared" si="123"/>
        <v>0</v>
      </c>
      <c r="BG98" s="344">
        <f t="shared" si="123"/>
        <v>0</v>
      </c>
      <c r="BH98" s="344">
        <f t="shared" si="123"/>
        <v>0</v>
      </c>
      <c r="BI98" s="344">
        <f t="shared" si="123"/>
        <v>0</v>
      </c>
      <c r="BJ98" s="344">
        <f t="shared" si="123"/>
        <v>0</v>
      </c>
      <c r="BK98" s="344">
        <f t="shared" si="123"/>
        <v>0</v>
      </c>
      <c r="BL98" s="344">
        <f t="shared" si="123"/>
        <v>0</v>
      </c>
      <c r="BM98" s="344">
        <f t="shared" si="123"/>
        <v>0</v>
      </c>
      <c r="BN98" s="344">
        <f t="shared" si="123"/>
        <v>0</v>
      </c>
      <c r="BO98" s="344">
        <f t="shared" si="123"/>
        <v>0</v>
      </c>
      <c r="BP98" s="344">
        <f t="shared" si="123"/>
        <v>0</v>
      </c>
      <c r="BQ98" s="344">
        <f t="shared" ref="BQ98:CS98" si="124">IF(BQ$94="beräknas ej",0,BP98*IF(BQ$95&gt;$D$80,1,IF(BQ$95&lt;=$C$80,$C$79,$D$79))*IFERROR(INDEX($B$85:$E$91,MATCH($A98,$A$85:$A$91,0),MATCH(BQ$95,$B$83:$E$83,1)),0))</f>
        <v>0</v>
      </c>
      <c r="BR98" s="344">
        <f t="shared" si="124"/>
        <v>0</v>
      </c>
      <c r="BS98" s="344">
        <f t="shared" si="124"/>
        <v>0</v>
      </c>
      <c r="BT98" s="344">
        <f t="shared" si="124"/>
        <v>0</v>
      </c>
      <c r="BU98" s="344">
        <f t="shared" si="124"/>
        <v>0</v>
      </c>
      <c r="BV98" s="344">
        <f t="shared" si="124"/>
        <v>0</v>
      </c>
      <c r="BW98" s="344">
        <f t="shared" si="124"/>
        <v>0</v>
      </c>
      <c r="BX98" s="344">
        <f t="shared" si="124"/>
        <v>0</v>
      </c>
      <c r="BY98" s="344">
        <f t="shared" si="124"/>
        <v>0</v>
      </c>
      <c r="BZ98" s="344">
        <f t="shared" si="124"/>
        <v>0</v>
      </c>
      <c r="CA98" s="344">
        <f t="shared" si="124"/>
        <v>0</v>
      </c>
      <c r="CB98" s="344">
        <f t="shared" si="124"/>
        <v>0</v>
      </c>
      <c r="CC98" s="344">
        <f t="shared" si="124"/>
        <v>0</v>
      </c>
      <c r="CD98" s="344">
        <f t="shared" si="124"/>
        <v>0</v>
      </c>
      <c r="CE98" s="344">
        <f t="shared" si="124"/>
        <v>0</v>
      </c>
      <c r="CF98" s="344">
        <f t="shared" si="124"/>
        <v>0</v>
      </c>
      <c r="CG98" s="344">
        <f t="shared" si="124"/>
        <v>0</v>
      </c>
      <c r="CH98" s="344">
        <f t="shared" si="124"/>
        <v>0</v>
      </c>
      <c r="CI98" s="344">
        <f t="shared" si="124"/>
        <v>0</v>
      </c>
      <c r="CJ98" s="344">
        <f t="shared" si="124"/>
        <v>0</v>
      </c>
      <c r="CK98" s="344">
        <f t="shared" si="124"/>
        <v>0</v>
      </c>
      <c r="CL98" s="344">
        <f t="shared" si="124"/>
        <v>0</v>
      </c>
      <c r="CM98" s="344">
        <f t="shared" si="124"/>
        <v>0</v>
      </c>
      <c r="CN98" s="344">
        <f t="shared" si="124"/>
        <v>0</v>
      </c>
      <c r="CO98" s="344">
        <f t="shared" si="124"/>
        <v>0</v>
      </c>
      <c r="CP98" s="344">
        <f t="shared" si="124"/>
        <v>0</v>
      </c>
      <c r="CQ98" s="344">
        <f t="shared" si="124"/>
        <v>0</v>
      </c>
      <c r="CR98" s="344">
        <f t="shared" si="124"/>
        <v>0</v>
      </c>
      <c r="CS98" s="344">
        <f t="shared" si="124"/>
        <v>0</v>
      </c>
    </row>
    <row r="99" spans="1:97" s="372" customFormat="1" x14ac:dyDescent="0.35">
      <c r="A99" s="337">
        <f t="shared" si="118"/>
        <v>0</v>
      </c>
      <c r="B99" s="337" t="str">
        <f t="shared" si="118"/>
        <v>0 0</v>
      </c>
      <c r="C99" s="344">
        <f t="shared" si="118"/>
        <v>0</v>
      </c>
      <c r="D99" s="344">
        <f>'JA basår'!AF10+'JA basår'!AF40</f>
        <v>0</v>
      </c>
      <c r="E99" s="344">
        <f t="shared" ref="E99:BP99" si="125">IF(E$94="beräknas ej",0,D99*IF(E$95&gt;$D$80,1,IF(E$95&lt;=$C$80,$C$79,$D$79))*IFERROR(INDEX($B$85:$E$91,MATCH($A99,$A$85:$A$91,0),MATCH(E$95,$B$83:$E$83,1)),0))</f>
        <v>0</v>
      </c>
      <c r="F99" s="344">
        <f t="shared" si="125"/>
        <v>0</v>
      </c>
      <c r="G99" s="344">
        <f t="shared" si="125"/>
        <v>0</v>
      </c>
      <c r="H99" s="344">
        <f t="shared" si="125"/>
        <v>0</v>
      </c>
      <c r="I99" s="344">
        <f t="shared" si="125"/>
        <v>0</v>
      </c>
      <c r="J99" s="344">
        <f t="shared" si="125"/>
        <v>0</v>
      </c>
      <c r="K99" s="344">
        <f t="shared" si="125"/>
        <v>0</v>
      </c>
      <c r="L99" s="344">
        <f t="shared" si="125"/>
        <v>0</v>
      </c>
      <c r="M99" s="344">
        <f t="shared" si="125"/>
        <v>0</v>
      </c>
      <c r="N99" s="344">
        <f t="shared" si="125"/>
        <v>0</v>
      </c>
      <c r="O99" s="344">
        <f t="shared" si="125"/>
        <v>0</v>
      </c>
      <c r="P99" s="344">
        <f t="shared" si="125"/>
        <v>0</v>
      </c>
      <c r="Q99" s="344">
        <f t="shared" si="125"/>
        <v>0</v>
      </c>
      <c r="R99" s="344">
        <f t="shared" si="125"/>
        <v>0</v>
      </c>
      <c r="S99" s="344">
        <f t="shared" si="125"/>
        <v>0</v>
      </c>
      <c r="T99" s="344">
        <f t="shared" si="125"/>
        <v>0</v>
      </c>
      <c r="U99" s="344">
        <f t="shared" si="125"/>
        <v>0</v>
      </c>
      <c r="V99" s="344">
        <f t="shared" si="125"/>
        <v>0</v>
      </c>
      <c r="W99" s="344">
        <f t="shared" si="125"/>
        <v>0</v>
      </c>
      <c r="X99" s="344">
        <f t="shared" si="125"/>
        <v>0</v>
      </c>
      <c r="Y99" s="344">
        <f t="shared" si="125"/>
        <v>0</v>
      </c>
      <c r="Z99" s="344">
        <f t="shared" si="125"/>
        <v>0</v>
      </c>
      <c r="AA99" s="344">
        <f t="shared" si="125"/>
        <v>0</v>
      </c>
      <c r="AB99" s="344">
        <f t="shared" si="125"/>
        <v>0</v>
      </c>
      <c r="AC99" s="344">
        <f t="shared" si="125"/>
        <v>0</v>
      </c>
      <c r="AD99" s="344">
        <f t="shared" si="125"/>
        <v>0</v>
      </c>
      <c r="AE99" s="344">
        <f t="shared" si="125"/>
        <v>0</v>
      </c>
      <c r="AF99" s="344">
        <f t="shared" si="125"/>
        <v>0</v>
      </c>
      <c r="AG99" s="344">
        <f t="shared" si="125"/>
        <v>0</v>
      </c>
      <c r="AH99" s="344">
        <f t="shared" si="125"/>
        <v>0</v>
      </c>
      <c r="AI99" s="344">
        <f t="shared" si="125"/>
        <v>0</v>
      </c>
      <c r="AJ99" s="344">
        <f t="shared" si="125"/>
        <v>0</v>
      </c>
      <c r="AK99" s="344">
        <f t="shared" si="125"/>
        <v>0</v>
      </c>
      <c r="AL99" s="344">
        <f t="shared" si="125"/>
        <v>0</v>
      </c>
      <c r="AM99" s="344">
        <f t="shared" si="125"/>
        <v>0</v>
      </c>
      <c r="AN99" s="344">
        <f t="shared" si="125"/>
        <v>0</v>
      </c>
      <c r="AO99" s="344">
        <f t="shared" si="125"/>
        <v>0</v>
      </c>
      <c r="AP99" s="344">
        <f t="shared" si="125"/>
        <v>0</v>
      </c>
      <c r="AQ99" s="344">
        <f t="shared" si="125"/>
        <v>0</v>
      </c>
      <c r="AR99" s="344">
        <f t="shared" si="125"/>
        <v>0</v>
      </c>
      <c r="AS99" s="344">
        <f t="shared" si="125"/>
        <v>0</v>
      </c>
      <c r="AT99" s="344">
        <f t="shared" si="125"/>
        <v>0</v>
      </c>
      <c r="AU99" s="344">
        <f t="shared" si="125"/>
        <v>0</v>
      </c>
      <c r="AV99" s="344">
        <f t="shared" si="125"/>
        <v>0</v>
      </c>
      <c r="AW99" s="344">
        <f t="shared" si="125"/>
        <v>0</v>
      </c>
      <c r="AX99" s="344">
        <f t="shared" si="125"/>
        <v>0</v>
      </c>
      <c r="AY99" s="344">
        <f t="shared" si="125"/>
        <v>0</v>
      </c>
      <c r="AZ99" s="344">
        <f t="shared" si="125"/>
        <v>0</v>
      </c>
      <c r="BA99" s="344">
        <f t="shared" si="125"/>
        <v>0</v>
      </c>
      <c r="BB99" s="344">
        <f t="shared" si="125"/>
        <v>0</v>
      </c>
      <c r="BC99" s="344">
        <f t="shared" si="125"/>
        <v>0</v>
      </c>
      <c r="BD99" s="344">
        <f t="shared" si="125"/>
        <v>0</v>
      </c>
      <c r="BE99" s="344">
        <f t="shared" si="125"/>
        <v>0</v>
      </c>
      <c r="BF99" s="344">
        <f t="shared" si="125"/>
        <v>0</v>
      </c>
      <c r="BG99" s="344">
        <f t="shared" si="125"/>
        <v>0</v>
      </c>
      <c r="BH99" s="344">
        <f t="shared" si="125"/>
        <v>0</v>
      </c>
      <c r="BI99" s="344">
        <f t="shared" si="125"/>
        <v>0</v>
      </c>
      <c r="BJ99" s="344">
        <f t="shared" si="125"/>
        <v>0</v>
      </c>
      <c r="BK99" s="344">
        <f t="shared" si="125"/>
        <v>0</v>
      </c>
      <c r="BL99" s="344">
        <f t="shared" si="125"/>
        <v>0</v>
      </c>
      <c r="BM99" s="344">
        <f t="shared" si="125"/>
        <v>0</v>
      </c>
      <c r="BN99" s="344">
        <f t="shared" si="125"/>
        <v>0</v>
      </c>
      <c r="BO99" s="344">
        <f t="shared" si="125"/>
        <v>0</v>
      </c>
      <c r="BP99" s="344">
        <f t="shared" si="125"/>
        <v>0</v>
      </c>
      <c r="BQ99" s="344">
        <f t="shared" ref="BQ99:CS99" si="126">IF(BQ$94="beräknas ej",0,BP99*IF(BQ$95&gt;$D$80,1,IF(BQ$95&lt;=$C$80,$C$79,$D$79))*IFERROR(INDEX($B$85:$E$91,MATCH($A99,$A$85:$A$91,0),MATCH(BQ$95,$B$83:$E$83,1)),0))</f>
        <v>0</v>
      </c>
      <c r="BR99" s="344">
        <f t="shared" si="126"/>
        <v>0</v>
      </c>
      <c r="BS99" s="344">
        <f t="shared" si="126"/>
        <v>0</v>
      </c>
      <c r="BT99" s="344">
        <f t="shared" si="126"/>
        <v>0</v>
      </c>
      <c r="BU99" s="344">
        <f t="shared" si="126"/>
        <v>0</v>
      </c>
      <c r="BV99" s="344">
        <f t="shared" si="126"/>
        <v>0</v>
      </c>
      <c r="BW99" s="344">
        <f t="shared" si="126"/>
        <v>0</v>
      </c>
      <c r="BX99" s="344">
        <f t="shared" si="126"/>
        <v>0</v>
      </c>
      <c r="BY99" s="344">
        <f t="shared" si="126"/>
        <v>0</v>
      </c>
      <c r="BZ99" s="344">
        <f t="shared" si="126"/>
        <v>0</v>
      </c>
      <c r="CA99" s="344">
        <f t="shared" si="126"/>
        <v>0</v>
      </c>
      <c r="CB99" s="344">
        <f t="shared" si="126"/>
        <v>0</v>
      </c>
      <c r="CC99" s="344">
        <f t="shared" si="126"/>
        <v>0</v>
      </c>
      <c r="CD99" s="344">
        <f t="shared" si="126"/>
        <v>0</v>
      </c>
      <c r="CE99" s="344">
        <f t="shared" si="126"/>
        <v>0</v>
      </c>
      <c r="CF99" s="344">
        <f t="shared" si="126"/>
        <v>0</v>
      </c>
      <c r="CG99" s="344">
        <f t="shared" si="126"/>
        <v>0</v>
      </c>
      <c r="CH99" s="344">
        <f t="shared" si="126"/>
        <v>0</v>
      </c>
      <c r="CI99" s="344">
        <f t="shared" si="126"/>
        <v>0</v>
      </c>
      <c r="CJ99" s="344">
        <f t="shared" si="126"/>
        <v>0</v>
      </c>
      <c r="CK99" s="344">
        <f t="shared" si="126"/>
        <v>0</v>
      </c>
      <c r="CL99" s="344">
        <f t="shared" si="126"/>
        <v>0</v>
      </c>
      <c r="CM99" s="344">
        <f t="shared" si="126"/>
        <v>0</v>
      </c>
      <c r="CN99" s="344">
        <f t="shared" si="126"/>
        <v>0</v>
      </c>
      <c r="CO99" s="344">
        <f t="shared" si="126"/>
        <v>0</v>
      </c>
      <c r="CP99" s="344">
        <f t="shared" si="126"/>
        <v>0</v>
      </c>
      <c r="CQ99" s="344">
        <f t="shared" si="126"/>
        <v>0</v>
      </c>
      <c r="CR99" s="344">
        <f t="shared" si="126"/>
        <v>0</v>
      </c>
      <c r="CS99" s="344">
        <f t="shared" si="126"/>
        <v>0</v>
      </c>
    </row>
    <row r="100" spans="1:97" s="372" customFormat="1" x14ac:dyDescent="0.35">
      <c r="A100" s="337">
        <f t="shared" si="118"/>
        <v>0</v>
      </c>
      <c r="B100" s="337" t="str">
        <f t="shared" si="118"/>
        <v>0 0</v>
      </c>
      <c r="C100" s="344">
        <f t="shared" si="118"/>
        <v>0</v>
      </c>
      <c r="D100" s="344">
        <f>'JA basår'!AF11+'JA basår'!AF41</f>
        <v>0</v>
      </c>
      <c r="E100" s="344">
        <f t="shared" ref="E100:BP100" si="127">IF(E$94="beräknas ej",0,D100*IF(E$95&gt;$D$80,1,IF(E$95&lt;=$C$80,$C$79,$D$79))*IFERROR(INDEX($B$85:$E$91,MATCH($A100,$A$85:$A$91,0),MATCH(E$95,$B$83:$E$83,1)),0))</f>
        <v>0</v>
      </c>
      <c r="F100" s="344">
        <f t="shared" si="127"/>
        <v>0</v>
      </c>
      <c r="G100" s="344">
        <f t="shared" si="127"/>
        <v>0</v>
      </c>
      <c r="H100" s="344">
        <f t="shared" si="127"/>
        <v>0</v>
      </c>
      <c r="I100" s="344">
        <f t="shared" si="127"/>
        <v>0</v>
      </c>
      <c r="J100" s="344">
        <f t="shared" si="127"/>
        <v>0</v>
      </c>
      <c r="K100" s="344">
        <f t="shared" si="127"/>
        <v>0</v>
      </c>
      <c r="L100" s="344">
        <f t="shared" si="127"/>
        <v>0</v>
      </c>
      <c r="M100" s="344">
        <f t="shared" si="127"/>
        <v>0</v>
      </c>
      <c r="N100" s="344">
        <f t="shared" si="127"/>
        <v>0</v>
      </c>
      <c r="O100" s="344">
        <f t="shared" si="127"/>
        <v>0</v>
      </c>
      <c r="P100" s="344">
        <f t="shared" si="127"/>
        <v>0</v>
      </c>
      <c r="Q100" s="344">
        <f t="shared" si="127"/>
        <v>0</v>
      </c>
      <c r="R100" s="344">
        <f t="shared" si="127"/>
        <v>0</v>
      </c>
      <c r="S100" s="344">
        <f t="shared" si="127"/>
        <v>0</v>
      </c>
      <c r="T100" s="344">
        <f t="shared" si="127"/>
        <v>0</v>
      </c>
      <c r="U100" s="344">
        <f t="shared" si="127"/>
        <v>0</v>
      </c>
      <c r="V100" s="344">
        <f t="shared" si="127"/>
        <v>0</v>
      </c>
      <c r="W100" s="344">
        <f t="shared" si="127"/>
        <v>0</v>
      </c>
      <c r="X100" s="344">
        <f t="shared" si="127"/>
        <v>0</v>
      </c>
      <c r="Y100" s="344">
        <f t="shared" si="127"/>
        <v>0</v>
      </c>
      <c r="Z100" s="344">
        <f t="shared" si="127"/>
        <v>0</v>
      </c>
      <c r="AA100" s="344">
        <f t="shared" si="127"/>
        <v>0</v>
      </c>
      <c r="AB100" s="344">
        <f t="shared" si="127"/>
        <v>0</v>
      </c>
      <c r="AC100" s="344">
        <f t="shared" si="127"/>
        <v>0</v>
      </c>
      <c r="AD100" s="344">
        <f t="shared" si="127"/>
        <v>0</v>
      </c>
      <c r="AE100" s="344">
        <f t="shared" si="127"/>
        <v>0</v>
      </c>
      <c r="AF100" s="344">
        <f t="shared" si="127"/>
        <v>0</v>
      </c>
      <c r="AG100" s="344">
        <f t="shared" si="127"/>
        <v>0</v>
      </c>
      <c r="AH100" s="344">
        <f t="shared" si="127"/>
        <v>0</v>
      </c>
      <c r="AI100" s="344">
        <f t="shared" si="127"/>
        <v>0</v>
      </c>
      <c r="AJ100" s="344">
        <f t="shared" si="127"/>
        <v>0</v>
      </c>
      <c r="AK100" s="344">
        <f t="shared" si="127"/>
        <v>0</v>
      </c>
      <c r="AL100" s="344">
        <f t="shared" si="127"/>
        <v>0</v>
      </c>
      <c r="AM100" s="344">
        <f t="shared" si="127"/>
        <v>0</v>
      </c>
      <c r="AN100" s="344">
        <f t="shared" si="127"/>
        <v>0</v>
      </c>
      <c r="AO100" s="344">
        <f t="shared" si="127"/>
        <v>0</v>
      </c>
      <c r="AP100" s="344">
        <f t="shared" si="127"/>
        <v>0</v>
      </c>
      <c r="AQ100" s="344">
        <f t="shared" si="127"/>
        <v>0</v>
      </c>
      <c r="AR100" s="344">
        <f t="shared" si="127"/>
        <v>0</v>
      </c>
      <c r="AS100" s="344">
        <f t="shared" si="127"/>
        <v>0</v>
      </c>
      <c r="AT100" s="344">
        <f t="shared" si="127"/>
        <v>0</v>
      </c>
      <c r="AU100" s="344">
        <f t="shared" si="127"/>
        <v>0</v>
      </c>
      <c r="AV100" s="344">
        <f t="shared" si="127"/>
        <v>0</v>
      </c>
      <c r="AW100" s="344">
        <f t="shared" si="127"/>
        <v>0</v>
      </c>
      <c r="AX100" s="344">
        <f t="shared" si="127"/>
        <v>0</v>
      </c>
      <c r="AY100" s="344">
        <f t="shared" si="127"/>
        <v>0</v>
      </c>
      <c r="AZ100" s="344">
        <f t="shared" si="127"/>
        <v>0</v>
      </c>
      <c r="BA100" s="344">
        <f t="shared" si="127"/>
        <v>0</v>
      </c>
      <c r="BB100" s="344">
        <f t="shared" si="127"/>
        <v>0</v>
      </c>
      <c r="BC100" s="344">
        <f t="shared" si="127"/>
        <v>0</v>
      </c>
      <c r="BD100" s="344">
        <f t="shared" si="127"/>
        <v>0</v>
      </c>
      <c r="BE100" s="344">
        <f t="shared" si="127"/>
        <v>0</v>
      </c>
      <c r="BF100" s="344">
        <f t="shared" si="127"/>
        <v>0</v>
      </c>
      <c r="BG100" s="344">
        <f t="shared" si="127"/>
        <v>0</v>
      </c>
      <c r="BH100" s="344">
        <f t="shared" si="127"/>
        <v>0</v>
      </c>
      <c r="BI100" s="344">
        <f t="shared" si="127"/>
        <v>0</v>
      </c>
      <c r="BJ100" s="344">
        <f t="shared" si="127"/>
        <v>0</v>
      </c>
      <c r="BK100" s="344">
        <f t="shared" si="127"/>
        <v>0</v>
      </c>
      <c r="BL100" s="344">
        <f t="shared" si="127"/>
        <v>0</v>
      </c>
      <c r="BM100" s="344">
        <f t="shared" si="127"/>
        <v>0</v>
      </c>
      <c r="BN100" s="344">
        <f t="shared" si="127"/>
        <v>0</v>
      </c>
      <c r="BO100" s="344">
        <f t="shared" si="127"/>
        <v>0</v>
      </c>
      <c r="BP100" s="344">
        <f t="shared" si="127"/>
        <v>0</v>
      </c>
      <c r="BQ100" s="344">
        <f t="shared" ref="BQ100:CS100" si="128">IF(BQ$94="beräknas ej",0,BP100*IF(BQ$95&gt;$D$80,1,IF(BQ$95&lt;=$C$80,$C$79,$D$79))*IFERROR(INDEX($B$85:$E$91,MATCH($A100,$A$85:$A$91,0),MATCH(BQ$95,$B$83:$E$83,1)),0))</f>
        <v>0</v>
      </c>
      <c r="BR100" s="344">
        <f t="shared" si="128"/>
        <v>0</v>
      </c>
      <c r="BS100" s="344">
        <f t="shared" si="128"/>
        <v>0</v>
      </c>
      <c r="BT100" s="344">
        <f t="shared" si="128"/>
        <v>0</v>
      </c>
      <c r="BU100" s="344">
        <f t="shared" si="128"/>
        <v>0</v>
      </c>
      <c r="BV100" s="344">
        <f t="shared" si="128"/>
        <v>0</v>
      </c>
      <c r="BW100" s="344">
        <f t="shared" si="128"/>
        <v>0</v>
      </c>
      <c r="BX100" s="344">
        <f t="shared" si="128"/>
        <v>0</v>
      </c>
      <c r="BY100" s="344">
        <f t="shared" si="128"/>
        <v>0</v>
      </c>
      <c r="BZ100" s="344">
        <f t="shared" si="128"/>
        <v>0</v>
      </c>
      <c r="CA100" s="344">
        <f t="shared" si="128"/>
        <v>0</v>
      </c>
      <c r="CB100" s="344">
        <f t="shared" si="128"/>
        <v>0</v>
      </c>
      <c r="CC100" s="344">
        <f t="shared" si="128"/>
        <v>0</v>
      </c>
      <c r="CD100" s="344">
        <f t="shared" si="128"/>
        <v>0</v>
      </c>
      <c r="CE100" s="344">
        <f t="shared" si="128"/>
        <v>0</v>
      </c>
      <c r="CF100" s="344">
        <f t="shared" si="128"/>
        <v>0</v>
      </c>
      <c r="CG100" s="344">
        <f t="shared" si="128"/>
        <v>0</v>
      </c>
      <c r="CH100" s="344">
        <f t="shared" si="128"/>
        <v>0</v>
      </c>
      <c r="CI100" s="344">
        <f t="shared" si="128"/>
        <v>0</v>
      </c>
      <c r="CJ100" s="344">
        <f t="shared" si="128"/>
        <v>0</v>
      </c>
      <c r="CK100" s="344">
        <f t="shared" si="128"/>
        <v>0</v>
      </c>
      <c r="CL100" s="344">
        <f t="shared" si="128"/>
        <v>0</v>
      </c>
      <c r="CM100" s="344">
        <f t="shared" si="128"/>
        <v>0</v>
      </c>
      <c r="CN100" s="344">
        <f t="shared" si="128"/>
        <v>0</v>
      </c>
      <c r="CO100" s="344">
        <f t="shared" si="128"/>
        <v>0</v>
      </c>
      <c r="CP100" s="344">
        <f t="shared" si="128"/>
        <v>0</v>
      </c>
      <c r="CQ100" s="344">
        <f t="shared" si="128"/>
        <v>0</v>
      </c>
      <c r="CR100" s="344">
        <f t="shared" si="128"/>
        <v>0</v>
      </c>
      <c r="CS100" s="344">
        <f t="shared" si="128"/>
        <v>0</v>
      </c>
    </row>
    <row r="101" spans="1:97" s="372" customFormat="1" x14ac:dyDescent="0.35">
      <c r="A101" s="337">
        <f t="shared" si="118"/>
        <v>0</v>
      </c>
      <c r="B101" s="337" t="str">
        <f t="shared" si="118"/>
        <v>0 0</v>
      </c>
      <c r="C101" s="344">
        <f t="shared" si="118"/>
        <v>0</v>
      </c>
      <c r="D101" s="344">
        <f>'JA basår'!AF12+'JA basår'!AF42</f>
        <v>0</v>
      </c>
      <c r="E101" s="344">
        <f t="shared" ref="E101:BP101" si="129">IF(E$94="beräknas ej",0,D101*IF(E$95&gt;$D$80,1,IF(E$95&lt;=$C$80,$C$79,$D$79))*IFERROR(INDEX($B$85:$E$91,MATCH($A101,$A$85:$A$91,0),MATCH(E$95,$B$83:$E$83,1)),0))</f>
        <v>0</v>
      </c>
      <c r="F101" s="344">
        <f t="shared" si="129"/>
        <v>0</v>
      </c>
      <c r="G101" s="344">
        <f t="shared" si="129"/>
        <v>0</v>
      </c>
      <c r="H101" s="344">
        <f t="shared" si="129"/>
        <v>0</v>
      </c>
      <c r="I101" s="344">
        <f t="shared" si="129"/>
        <v>0</v>
      </c>
      <c r="J101" s="344">
        <f t="shared" si="129"/>
        <v>0</v>
      </c>
      <c r="K101" s="344">
        <f t="shared" si="129"/>
        <v>0</v>
      </c>
      <c r="L101" s="344">
        <f t="shared" si="129"/>
        <v>0</v>
      </c>
      <c r="M101" s="344">
        <f t="shared" si="129"/>
        <v>0</v>
      </c>
      <c r="N101" s="344">
        <f t="shared" si="129"/>
        <v>0</v>
      </c>
      <c r="O101" s="344">
        <f t="shared" si="129"/>
        <v>0</v>
      </c>
      <c r="P101" s="344">
        <f t="shared" si="129"/>
        <v>0</v>
      </c>
      <c r="Q101" s="344">
        <f t="shared" si="129"/>
        <v>0</v>
      </c>
      <c r="R101" s="344">
        <f t="shared" si="129"/>
        <v>0</v>
      </c>
      <c r="S101" s="344">
        <f t="shared" si="129"/>
        <v>0</v>
      </c>
      <c r="T101" s="344">
        <f t="shared" si="129"/>
        <v>0</v>
      </c>
      <c r="U101" s="344">
        <f t="shared" si="129"/>
        <v>0</v>
      </c>
      <c r="V101" s="344">
        <f t="shared" si="129"/>
        <v>0</v>
      </c>
      <c r="W101" s="344">
        <f t="shared" si="129"/>
        <v>0</v>
      </c>
      <c r="X101" s="344">
        <f t="shared" si="129"/>
        <v>0</v>
      </c>
      <c r="Y101" s="344">
        <f t="shared" si="129"/>
        <v>0</v>
      </c>
      <c r="Z101" s="344">
        <f t="shared" si="129"/>
        <v>0</v>
      </c>
      <c r="AA101" s="344">
        <f t="shared" si="129"/>
        <v>0</v>
      </c>
      <c r="AB101" s="344">
        <f t="shared" si="129"/>
        <v>0</v>
      </c>
      <c r="AC101" s="344">
        <f t="shared" si="129"/>
        <v>0</v>
      </c>
      <c r="AD101" s="344">
        <f t="shared" si="129"/>
        <v>0</v>
      </c>
      <c r="AE101" s="344">
        <f t="shared" si="129"/>
        <v>0</v>
      </c>
      <c r="AF101" s="344">
        <f t="shared" si="129"/>
        <v>0</v>
      </c>
      <c r="AG101" s="344">
        <f t="shared" si="129"/>
        <v>0</v>
      </c>
      <c r="AH101" s="344">
        <f t="shared" si="129"/>
        <v>0</v>
      </c>
      <c r="AI101" s="344">
        <f t="shared" si="129"/>
        <v>0</v>
      </c>
      <c r="AJ101" s="344">
        <f t="shared" si="129"/>
        <v>0</v>
      </c>
      <c r="AK101" s="344">
        <f t="shared" si="129"/>
        <v>0</v>
      </c>
      <c r="AL101" s="344">
        <f t="shared" si="129"/>
        <v>0</v>
      </c>
      <c r="AM101" s="344">
        <f t="shared" si="129"/>
        <v>0</v>
      </c>
      <c r="AN101" s="344">
        <f t="shared" si="129"/>
        <v>0</v>
      </c>
      <c r="AO101" s="344">
        <f t="shared" si="129"/>
        <v>0</v>
      </c>
      <c r="AP101" s="344">
        <f t="shared" si="129"/>
        <v>0</v>
      </c>
      <c r="AQ101" s="344">
        <f t="shared" si="129"/>
        <v>0</v>
      </c>
      <c r="AR101" s="344">
        <f t="shared" si="129"/>
        <v>0</v>
      </c>
      <c r="AS101" s="344">
        <f t="shared" si="129"/>
        <v>0</v>
      </c>
      <c r="AT101" s="344">
        <f t="shared" si="129"/>
        <v>0</v>
      </c>
      <c r="AU101" s="344">
        <f t="shared" si="129"/>
        <v>0</v>
      </c>
      <c r="AV101" s="344">
        <f t="shared" si="129"/>
        <v>0</v>
      </c>
      <c r="AW101" s="344">
        <f t="shared" si="129"/>
        <v>0</v>
      </c>
      <c r="AX101" s="344">
        <f t="shared" si="129"/>
        <v>0</v>
      </c>
      <c r="AY101" s="344">
        <f t="shared" si="129"/>
        <v>0</v>
      </c>
      <c r="AZ101" s="344">
        <f t="shared" si="129"/>
        <v>0</v>
      </c>
      <c r="BA101" s="344">
        <f t="shared" si="129"/>
        <v>0</v>
      </c>
      <c r="BB101" s="344">
        <f t="shared" si="129"/>
        <v>0</v>
      </c>
      <c r="BC101" s="344">
        <f t="shared" si="129"/>
        <v>0</v>
      </c>
      <c r="BD101" s="344">
        <f t="shared" si="129"/>
        <v>0</v>
      </c>
      <c r="BE101" s="344">
        <f t="shared" si="129"/>
        <v>0</v>
      </c>
      <c r="BF101" s="344">
        <f t="shared" si="129"/>
        <v>0</v>
      </c>
      <c r="BG101" s="344">
        <f t="shared" si="129"/>
        <v>0</v>
      </c>
      <c r="BH101" s="344">
        <f t="shared" si="129"/>
        <v>0</v>
      </c>
      <c r="BI101" s="344">
        <f t="shared" si="129"/>
        <v>0</v>
      </c>
      <c r="BJ101" s="344">
        <f t="shared" si="129"/>
        <v>0</v>
      </c>
      <c r="BK101" s="344">
        <f t="shared" si="129"/>
        <v>0</v>
      </c>
      <c r="BL101" s="344">
        <f t="shared" si="129"/>
        <v>0</v>
      </c>
      <c r="BM101" s="344">
        <f t="shared" si="129"/>
        <v>0</v>
      </c>
      <c r="BN101" s="344">
        <f t="shared" si="129"/>
        <v>0</v>
      </c>
      <c r="BO101" s="344">
        <f t="shared" si="129"/>
        <v>0</v>
      </c>
      <c r="BP101" s="344">
        <f t="shared" si="129"/>
        <v>0</v>
      </c>
      <c r="BQ101" s="344">
        <f t="shared" ref="BQ101:CS101" si="130">IF(BQ$94="beräknas ej",0,BP101*IF(BQ$95&gt;$D$80,1,IF(BQ$95&lt;=$C$80,$C$79,$D$79))*IFERROR(INDEX($B$85:$E$91,MATCH($A101,$A$85:$A$91,0),MATCH(BQ$95,$B$83:$E$83,1)),0))</f>
        <v>0</v>
      </c>
      <c r="BR101" s="344">
        <f t="shared" si="130"/>
        <v>0</v>
      </c>
      <c r="BS101" s="344">
        <f t="shared" si="130"/>
        <v>0</v>
      </c>
      <c r="BT101" s="344">
        <f t="shared" si="130"/>
        <v>0</v>
      </c>
      <c r="BU101" s="344">
        <f t="shared" si="130"/>
        <v>0</v>
      </c>
      <c r="BV101" s="344">
        <f t="shared" si="130"/>
        <v>0</v>
      </c>
      <c r="BW101" s="344">
        <f t="shared" si="130"/>
        <v>0</v>
      </c>
      <c r="BX101" s="344">
        <f t="shared" si="130"/>
        <v>0</v>
      </c>
      <c r="BY101" s="344">
        <f t="shared" si="130"/>
        <v>0</v>
      </c>
      <c r="BZ101" s="344">
        <f t="shared" si="130"/>
        <v>0</v>
      </c>
      <c r="CA101" s="344">
        <f t="shared" si="130"/>
        <v>0</v>
      </c>
      <c r="CB101" s="344">
        <f t="shared" si="130"/>
        <v>0</v>
      </c>
      <c r="CC101" s="344">
        <f t="shared" si="130"/>
        <v>0</v>
      </c>
      <c r="CD101" s="344">
        <f t="shared" si="130"/>
        <v>0</v>
      </c>
      <c r="CE101" s="344">
        <f t="shared" si="130"/>
        <v>0</v>
      </c>
      <c r="CF101" s="344">
        <f t="shared" si="130"/>
        <v>0</v>
      </c>
      <c r="CG101" s="344">
        <f t="shared" si="130"/>
        <v>0</v>
      </c>
      <c r="CH101" s="344">
        <f t="shared" si="130"/>
        <v>0</v>
      </c>
      <c r="CI101" s="344">
        <f t="shared" si="130"/>
        <v>0</v>
      </c>
      <c r="CJ101" s="344">
        <f t="shared" si="130"/>
        <v>0</v>
      </c>
      <c r="CK101" s="344">
        <f t="shared" si="130"/>
        <v>0</v>
      </c>
      <c r="CL101" s="344">
        <f t="shared" si="130"/>
        <v>0</v>
      </c>
      <c r="CM101" s="344">
        <f t="shared" si="130"/>
        <v>0</v>
      </c>
      <c r="CN101" s="344">
        <f t="shared" si="130"/>
        <v>0</v>
      </c>
      <c r="CO101" s="344">
        <f t="shared" si="130"/>
        <v>0</v>
      </c>
      <c r="CP101" s="344">
        <f t="shared" si="130"/>
        <v>0</v>
      </c>
      <c r="CQ101" s="344">
        <f t="shared" si="130"/>
        <v>0</v>
      </c>
      <c r="CR101" s="344">
        <f t="shared" si="130"/>
        <v>0</v>
      </c>
      <c r="CS101" s="344">
        <f t="shared" si="130"/>
        <v>0</v>
      </c>
    </row>
    <row r="102" spans="1:97" s="372" customFormat="1" x14ac:dyDescent="0.35">
      <c r="A102" s="337">
        <f t="shared" si="118"/>
        <v>0</v>
      </c>
      <c r="B102" s="337" t="str">
        <f t="shared" si="118"/>
        <v>0 0</v>
      </c>
      <c r="C102" s="344">
        <f t="shared" si="118"/>
        <v>0</v>
      </c>
      <c r="D102" s="344">
        <f>'JA basår'!AF13+'JA basår'!AF43</f>
        <v>0</v>
      </c>
      <c r="E102" s="344">
        <f t="shared" ref="E102:BP102" si="131">IF(E$94="beräknas ej",0,D102*IF(E$95&gt;$D$80,1,IF(E$95&lt;=$C$80,$C$79,$D$79))*IFERROR(INDEX($B$85:$E$91,MATCH($A102,$A$85:$A$91,0),MATCH(E$95,$B$83:$E$83,1)),0))</f>
        <v>0</v>
      </c>
      <c r="F102" s="344">
        <f t="shared" si="131"/>
        <v>0</v>
      </c>
      <c r="G102" s="344">
        <f t="shared" si="131"/>
        <v>0</v>
      </c>
      <c r="H102" s="344">
        <f t="shared" si="131"/>
        <v>0</v>
      </c>
      <c r="I102" s="344">
        <f t="shared" si="131"/>
        <v>0</v>
      </c>
      <c r="J102" s="344">
        <f t="shared" si="131"/>
        <v>0</v>
      </c>
      <c r="K102" s="344">
        <f t="shared" si="131"/>
        <v>0</v>
      </c>
      <c r="L102" s="344">
        <f t="shared" si="131"/>
        <v>0</v>
      </c>
      <c r="M102" s="344">
        <f t="shared" si="131"/>
        <v>0</v>
      </c>
      <c r="N102" s="344">
        <f t="shared" si="131"/>
        <v>0</v>
      </c>
      <c r="O102" s="344">
        <f t="shared" si="131"/>
        <v>0</v>
      </c>
      <c r="P102" s="344">
        <f t="shared" si="131"/>
        <v>0</v>
      </c>
      <c r="Q102" s="344">
        <f t="shared" si="131"/>
        <v>0</v>
      </c>
      <c r="R102" s="344">
        <f t="shared" si="131"/>
        <v>0</v>
      </c>
      <c r="S102" s="344">
        <f t="shared" si="131"/>
        <v>0</v>
      </c>
      <c r="T102" s="344">
        <f t="shared" si="131"/>
        <v>0</v>
      </c>
      <c r="U102" s="344">
        <f t="shared" si="131"/>
        <v>0</v>
      </c>
      <c r="V102" s="344">
        <f t="shared" si="131"/>
        <v>0</v>
      </c>
      <c r="W102" s="344">
        <f t="shared" si="131"/>
        <v>0</v>
      </c>
      <c r="X102" s="344">
        <f t="shared" si="131"/>
        <v>0</v>
      </c>
      <c r="Y102" s="344">
        <f t="shared" si="131"/>
        <v>0</v>
      </c>
      <c r="Z102" s="344">
        <f t="shared" si="131"/>
        <v>0</v>
      </c>
      <c r="AA102" s="344">
        <f t="shared" si="131"/>
        <v>0</v>
      </c>
      <c r="AB102" s="344">
        <f t="shared" si="131"/>
        <v>0</v>
      </c>
      <c r="AC102" s="344">
        <f t="shared" si="131"/>
        <v>0</v>
      </c>
      <c r="AD102" s="344">
        <f t="shared" si="131"/>
        <v>0</v>
      </c>
      <c r="AE102" s="344">
        <f t="shared" si="131"/>
        <v>0</v>
      </c>
      <c r="AF102" s="344">
        <f t="shared" si="131"/>
        <v>0</v>
      </c>
      <c r="AG102" s="344">
        <f t="shared" si="131"/>
        <v>0</v>
      </c>
      <c r="AH102" s="344">
        <f t="shared" si="131"/>
        <v>0</v>
      </c>
      <c r="AI102" s="344">
        <f t="shared" si="131"/>
        <v>0</v>
      </c>
      <c r="AJ102" s="344">
        <f t="shared" si="131"/>
        <v>0</v>
      </c>
      <c r="AK102" s="344">
        <f t="shared" si="131"/>
        <v>0</v>
      </c>
      <c r="AL102" s="344">
        <f t="shared" si="131"/>
        <v>0</v>
      </c>
      <c r="AM102" s="344">
        <f t="shared" si="131"/>
        <v>0</v>
      </c>
      <c r="AN102" s="344">
        <f t="shared" si="131"/>
        <v>0</v>
      </c>
      <c r="AO102" s="344">
        <f t="shared" si="131"/>
        <v>0</v>
      </c>
      <c r="AP102" s="344">
        <f t="shared" si="131"/>
        <v>0</v>
      </c>
      <c r="AQ102" s="344">
        <f t="shared" si="131"/>
        <v>0</v>
      </c>
      <c r="AR102" s="344">
        <f t="shared" si="131"/>
        <v>0</v>
      </c>
      <c r="AS102" s="344">
        <f t="shared" si="131"/>
        <v>0</v>
      </c>
      <c r="AT102" s="344">
        <f t="shared" si="131"/>
        <v>0</v>
      </c>
      <c r="AU102" s="344">
        <f t="shared" si="131"/>
        <v>0</v>
      </c>
      <c r="AV102" s="344">
        <f t="shared" si="131"/>
        <v>0</v>
      </c>
      <c r="AW102" s="344">
        <f t="shared" si="131"/>
        <v>0</v>
      </c>
      <c r="AX102" s="344">
        <f t="shared" si="131"/>
        <v>0</v>
      </c>
      <c r="AY102" s="344">
        <f t="shared" si="131"/>
        <v>0</v>
      </c>
      <c r="AZ102" s="344">
        <f t="shared" si="131"/>
        <v>0</v>
      </c>
      <c r="BA102" s="344">
        <f t="shared" si="131"/>
        <v>0</v>
      </c>
      <c r="BB102" s="344">
        <f t="shared" si="131"/>
        <v>0</v>
      </c>
      <c r="BC102" s="344">
        <f t="shared" si="131"/>
        <v>0</v>
      </c>
      <c r="BD102" s="344">
        <f t="shared" si="131"/>
        <v>0</v>
      </c>
      <c r="BE102" s="344">
        <f t="shared" si="131"/>
        <v>0</v>
      </c>
      <c r="BF102" s="344">
        <f t="shared" si="131"/>
        <v>0</v>
      </c>
      <c r="BG102" s="344">
        <f t="shared" si="131"/>
        <v>0</v>
      </c>
      <c r="BH102" s="344">
        <f t="shared" si="131"/>
        <v>0</v>
      </c>
      <c r="BI102" s="344">
        <f t="shared" si="131"/>
        <v>0</v>
      </c>
      <c r="BJ102" s="344">
        <f t="shared" si="131"/>
        <v>0</v>
      </c>
      <c r="BK102" s="344">
        <f t="shared" si="131"/>
        <v>0</v>
      </c>
      <c r="BL102" s="344">
        <f t="shared" si="131"/>
        <v>0</v>
      </c>
      <c r="BM102" s="344">
        <f t="shared" si="131"/>
        <v>0</v>
      </c>
      <c r="BN102" s="344">
        <f t="shared" si="131"/>
        <v>0</v>
      </c>
      <c r="BO102" s="344">
        <f t="shared" si="131"/>
        <v>0</v>
      </c>
      <c r="BP102" s="344">
        <f t="shared" si="131"/>
        <v>0</v>
      </c>
      <c r="BQ102" s="344">
        <f t="shared" ref="BQ102:CS102" si="132">IF(BQ$94="beräknas ej",0,BP102*IF(BQ$95&gt;$D$80,1,IF(BQ$95&lt;=$C$80,$C$79,$D$79))*IFERROR(INDEX($B$85:$E$91,MATCH($A102,$A$85:$A$91,0),MATCH(BQ$95,$B$83:$E$83,1)),0))</f>
        <v>0</v>
      </c>
      <c r="BR102" s="344">
        <f t="shared" si="132"/>
        <v>0</v>
      </c>
      <c r="BS102" s="344">
        <f t="shared" si="132"/>
        <v>0</v>
      </c>
      <c r="BT102" s="344">
        <f t="shared" si="132"/>
        <v>0</v>
      </c>
      <c r="BU102" s="344">
        <f t="shared" si="132"/>
        <v>0</v>
      </c>
      <c r="BV102" s="344">
        <f t="shared" si="132"/>
        <v>0</v>
      </c>
      <c r="BW102" s="344">
        <f t="shared" si="132"/>
        <v>0</v>
      </c>
      <c r="BX102" s="344">
        <f t="shared" si="132"/>
        <v>0</v>
      </c>
      <c r="BY102" s="344">
        <f t="shared" si="132"/>
        <v>0</v>
      </c>
      <c r="BZ102" s="344">
        <f t="shared" si="132"/>
        <v>0</v>
      </c>
      <c r="CA102" s="344">
        <f t="shared" si="132"/>
        <v>0</v>
      </c>
      <c r="CB102" s="344">
        <f t="shared" si="132"/>
        <v>0</v>
      </c>
      <c r="CC102" s="344">
        <f t="shared" si="132"/>
        <v>0</v>
      </c>
      <c r="CD102" s="344">
        <f t="shared" si="132"/>
        <v>0</v>
      </c>
      <c r="CE102" s="344">
        <f t="shared" si="132"/>
        <v>0</v>
      </c>
      <c r="CF102" s="344">
        <f t="shared" si="132"/>
        <v>0</v>
      </c>
      <c r="CG102" s="344">
        <f t="shared" si="132"/>
        <v>0</v>
      </c>
      <c r="CH102" s="344">
        <f t="shared" si="132"/>
        <v>0</v>
      </c>
      <c r="CI102" s="344">
        <f t="shared" si="132"/>
        <v>0</v>
      </c>
      <c r="CJ102" s="344">
        <f t="shared" si="132"/>
        <v>0</v>
      </c>
      <c r="CK102" s="344">
        <f t="shared" si="132"/>
        <v>0</v>
      </c>
      <c r="CL102" s="344">
        <f t="shared" si="132"/>
        <v>0</v>
      </c>
      <c r="CM102" s="344">
        <f t="shared" si="132"/>
        <v>0</v>
      </c>
      <c r="CN102" s="344">
        <f t="shared" si="132"/>
        <v>0</v>
      </c>
      <c r="CO102" s="344">
        <f t="shared" si="132"/>
        <v>0</v>
      </c>
      <c r="CP102" s="344">
        <f t="shared" si="132"/>
        <v>0</v>
      </c>
      <c r="CQ102" s="344">
        <f t="shared" si="132"/>
        <v>0</v>
      </c>
      <c r="CR102" s="344">
        <f t="shared" si="132"/>
        <v>0</v>
      </c>
      <c r="CS102" s="344">
        <f t="shared" si="132"/>
        <v>0</v>
      </c>
    </row>
    <row r="103" spans="1:97" s="372" customFormat="1" x14ac:dyDescent="0.35">
      <c r="A103" s="337">
        <f t="shared" si="118"/>
        <v>0</v>
      </c>
      <c r="B103" s="337" t="str">
        <f t="shared" si="118"/>
        <v>0 0</v>
      </c>
      <c r="C103" s="344">
        <f t="shared" si="118"/>
        <v>0</v>
      </c>
      <c r="D103" s="344">
        <f>'JA basår'!AF14+'JA basår'!AF44</f>
        <v>0</v>
      </c>
      <c r="E103" s="344">
        <f t="shared" ref="E103:BP103" si="133">IF(E$94="beräknas ej",0,D103*IF(E$95&gt;$D$80,1,IF(E$95&lt;=$C$80,$C$79,$D$79))*IFERROR(INDEX($B$85:$E$91,MATCH($A103,$A$85:$A$91,0),MATCH(E$95,$B$83:$E$83,1)),0))</f>
        <v>0</v>
      </c>
      <c r="F103" s="344">
        <f t="shared" si="133"/>
        <v>0</v>
      </c>
      <c r="G103" s="344">
        <f t="shared" si="133"/>
        <v>0</v>
      </c>
      <c r="H103" s="344">
        <f t="shared" si="133"/>
        <v>0</v>
      </c>
      <c r="I103" s="344">
        <f t="shared" si="133"/>
        <v>0</v>
      </c>
      <c r="J103" s="344">
        <f t="shared" si="133"/>
        <v>0</v>
      </c>
      <c r="K103" s="344">
        <f t="shared" si="133"/>
        <v>0</v>
      </c>
      <c r="L103" s="344">
        <f t="shared" si="133"/>
        <v>0</v>
      </c>
      <c r="M103" s="344">
        <f t="shared" si="133"/>
        <v>0</v>
      </c>
      <c r="N103" s="344">
        <f t="shared" si="133"/>
        <v>0</v>
      </c>
      <c r="O103" s="344">
        <f t="shared" si="133"/>
        <v>0</v>
      </c>
      <c r="P103" s="344">
        <f t="shared" si="133"/>
        <v>0</v>
      </c>
      <c r="Q103" s="344">
        <f t="shared" si="133"/>
        <v>0</v>
      </c>
      <c r="R103" s="344">
        <f t="shared" si="133"/>
        <v>0</v>
      </c>
      <c r="S103" s="344">
        <f t="shared" si="133"/>
        <v>0</v>
      </c>
      <c r="T103" s="344">
        <f t="shared" si="133"/>
        <v>0</v>
      </c>
      <c r="U103" s="344">
        <f t="shared" si="133"/>
        <v>0</v>
      </c>
      <c r="V103" s="344">
        <f t="shared" si="133"/>
        <v>0</v>
      </c>
      <c r="W103" s="344">
        <f t="shared" si="133"/>
        <v>0</v>
      </c>
      <c r="X103" s="344">
        <f t="shared" si="133"/>
        <v>0</v>
      </c>
      <c r="Y103" s="344">
        <f t="shared" si="133"/>
        <v>0</v>
      </c>
      <c r="Z103" s="344">
        <f t="shared" si="133"/>
        <v>0</v>
      </c>
      <c r="AA103" s="344">
        <f t="shared" si="133"/>
        <v>0</v>
      </c>
      <c r="AB103" s="344">
        <f t="shared" si="133"/>
        <v>0</v>
      </c>
      <c r="AC103" s="344">
        <f t="shared" si="133"/>
        <v>0</v>
      </c>
      <c r="AD103" s="344">
        <f t="shared" si="133"/>
        <v>0</v>
      </c>
      <c r="AE103" s="344">
        <f t="shared" si="133"/>
        <v>0</v>
      </c>
      <c r="AF103" s="344">
        <f t="shared" si="133"/>
        <v>0</v>
      </c>
      <c r="AG103" s="344">
        <f t="shared" si="133"/>
        <v>0</v>
      </c>
      <c r="AH103" s="344">
        <f t="shared" si="133"/>
        <v>0</v>
      </c>
      <c r="AI103" s="344">
        <f t="shared" si="133"/>
        <v>0</v>
      </c>
      <c r="AJ103" s="344">
        <f t="shared" si="133"/>
        <v>0</v>
      </c>
      <c r="AK103" s="344">
        <f t="shared" si="133"/>
        <v>0</v>
      </c>
      <c r="AL103" s="344">
        <f t="shared" si="133"/>
        <v>0</v>
      </c>
      <c r="AM103" s="344">
        <f t="shared" si="133"/>
        <v>0</v>
      </c>
      <c r="AN103" s="344">
        <f t="shared" si="133"/>
        <v>0</v>
      </c>
      <c r="AO103" s="344">
        <f t="shared" si="133"/>
        <v>0</v>
      </c>
      <c r="AP103" s="344">
        <f t="shared" si="133"/>
        <v>0</v>
      </c>
      <c r="AQ103" s="344">
        <f t="shared" si="133"/>
        <v>0</v>
      </c>
      <c r="AR103" s="344">
        <f t="shared" si="133"/>
        <v>0</v>
      </c>
      <c r="AS103" s="344">
        <f t="shared" si="133"/>
        <v>0</v>
      </c>
      <c r="AT103" s="344">
        <f t="shared" si="133"/>
        <v>0</v>
      </c>
      <c r="AU103" s="344">
        <f t="shared" si="133"/>
        <v>0</v>
      </c>
      <c r="AV103" s="344">
        <f t="shared" si="133"/>
        <v>0</v>
      </c>
      <c r="AW103" s="344">
        <f t="shared" si="133"/>
        <v>0</v>
      </c>
      <c r="AX103" s="344">
        <f t="shared" si="133"/>
        <v>0</v>
      </c>
      <c r="AY103" s="344">
        <f t="shared" si="133"/>
        <v>0</v>
      </c>
      <c r="AZ103" s="344">
        <f t="shared" si="133"/>
        <v>0</v>
      </c>
      <c r="BA103" s="344">
        <f t="shared" si="133"/>
        <v>0</v>
      </c>
      <c r="BB103" s="344">
        <f t="shared" si="133"/>
        <v>0</v>
      </c>
      <c r="BC103" s="344">
        <f t="shared" si="133"/>
        <v>0</v>
      </c>
      <c r="BD103" s="344">
        <f t="shared" si="133"/>
        <v>0</v>
      </c>
      <c r="BE103" s="344">
        <f t="shared" si="133"/>
        <v>0</v>
      </c>
      <c r="BF103" s="344">
        <f t="shared" si="133"/>
        <v>0</v>
      </c>
      <c r="BG103" s="344">
        <f t="shared" si="133"/>
        <v>0</v>
      </c>
      <c r="BH103" s="344">
        <f t="shared" si="133"/>
        <v>0</v>
      </c>
      <c r="BI103" s="344">
        <f t="shared" si="133"/>
        <v>0</v>
      </c>
      <c r="BJ103" s="344">
        <f t="shared" si="133"/>
        <v>0</v>
      </c>
      <c r="BK103" s="344">
        <f t="shared" si="133"/>
        <v>0</v>
      </c>
      <c r="BL103" s="344">
        <f t="shared" si="133"/>
        <v>0</v>
      </c>
      <c r="BM103" s="344">
        <f t="shared" si="133"/>
        <v>0</v>
      </c>
      <c r="BN103" s="344">
        <f t="shared" si="133"/>
        <v>0</v>
      </c>
      <c r="BO103" s="344">
        <f t="shared" si="133"/>
        <v>0</v>
      </c>
      <c r="BP103" s="344">
        <f t="shared" si="133"/>
        <v>0</v>
      </c>
      <c r="BQ103" s="344">
        <f t="shared" ref="BQ103:CS103" si="134">IF(BQ$94="beräknas ej",0,BP103*IF(BQ$95&gt;$D$80,1,IF(BQ$95&lt;=$C$80,$C$79,$D$79))*IFERROR(INDEX($B$85:$E$91,MATCH($A103,$A$85:$A$91,0),MATCH(BQ$95,$B$83:$E$83,1)),0))</f>
        <v>0</v>
      </c>
      <c r="BR103" s="344">
        <f t="shared" si="134"/>
        <v>0</v>
      </c>
      <c r="BS103" s="344">
        <f t="shared" si="134"/>
        <v>0</v>
      </c>
      <c r="BT103" s="344">
        <f t="shared" si="134"/>
        <v>0</v>
      </c>
      <c r="BU103" s="344">
        <f t="shared" si="134"/>
        <v>0</v>
      </c>
      <c r="BV103" s="344">
        <f t="shared" si="134"/>
        <v>0</v>
      </c>
      <c r="BW103" s="344">
        <f t="shared" si="134"/>
        <v>0</v>
      </c>
      <c r="BX103" s="344">
        <f t="shared" si="134"/>
        <v>0</v>
      </c>
      <c r="BY103" s="344">
        <f t="shared" si="134"/>
        <v>0</v>
      </c>
      <c r="BZ103" s="344">
        <f t="shared" si="134"/>
        <v>0</v>
      </c>
      <c r="CA103" s="344">
        <f t="shared" si="134"/>
        <v>0</v>
      </c>
      <c r="CB103" s="344">
        <f t="shared" si="134"/>
        <v>0</v>
      </c>
      <c r="CC103" s="344">
        <f t="shared" si="134"/>
        <v>0</v>
      </c>
      <c r="CD103" s="344">
        <f t="shared" si="134"/>
        <v>0</v>
      </c>
      <c r="CE103" s="344">
        <f t="shared" si="134"/>
        <v>0</v>
      </c>
      <c r="CF103" s="344">
        <f t="shared" si="134"/>
        <v>0</v>
      </c>
      <c r="CG103" s="344">
        <f t="shared" si="134"/>
        <v>0</v>
      </c>
      <c r="CH103" s="344">
        <f t="shared" si="134"/>
        <v>0</v>
      </c>
      <c r="CI103" s="344">
        <f t="shared" si="134"/>
        <v>0</v>
      </c>
      <c r="CJ103" s="344">
        <f t="shared" si="134"/>
        <v>0</v>
      </c>
      <c r="CK103" s="344">
        <f t="shared" si="134"/>
        <v>0</v>
      </c>
      <c r="CL103" s="344">
        <f t="shared" si="134"/>
        <v>0</v>
      </c>
      <c r="CM103" s="344">
        <f t="shared" si="134"/>
        <v>0</v>
      </c>
      <c r="CN103" s="344">
        <f t="shared" si="134"/>
        <v>0</v>
      </c>
      <c r="CO103" s="344">
        <f t="shared" si="134"/>
        <v>0</v>
      </c>
      <c r="CP103" s="344">
        <f t="shared" si="134"/>
        <v>0</v>
      </c>
      <c r="CQ103" s="344">
        <f t="shared" si="134"/>
        <v>0</v>
      </c>
      <c r="CR103" s="344">
        <f t="shared" si="134"/>
        <v>0</v>
      </c>
      <c r="CS103" s="344">
        <f t="shared" si="134"/>
        <v>0</v>
      </c>
    </row>
    <row r="104" spans="1:97" s="372" customFormat="1" x14ac:dyDescent="0.35">
      <c r="A104" s="337">
        <f t="shared" si="118"/>
        <v>0</v>
      </c>
      <c r="B104" s="337" t="str">
        <f t="shared" si="118"/>
        <v>0 0</v>
      </c>
      <c r="C104" s="344">
        <f t="shared" si="118"/>
        <v>0</v>
      </c>
      <c r="D104" s="344">
        <f>'JA basår'!AF15+'JA basår'!AF45</f>
        <v>0</v>
      </c>
      <c r="E104" s="344">
        <f t="shared" ref="E104:BP104" si="135">IF(E$94="beräknas ej",0,D104*IF(E$95&gt;$D$80,1,IF(E$95&lt;=$C$80,$C$79,$D$79))*IFERROR(INDEX($B$85:$E$91,MATCH($A104,$A$85:$A$91,0),MATCH(E$95,$B$83:$E$83,1)),0))</f>
        <v>0</v>
      </c>
      <c r="F104" s="344">
        <f t="shared" si="135"/>
        <v>0</v>
      </c>
      <c r="G104" s="344">
        <f t="shared" si="135"/>
        <v>0</v>
      </c>
      <c r="H104" s="344">
        <f t="shared" si="135"/>
        <v>0</v>
      </c>
      <c r="I104" s="344">
        <f t="shared" si="135"/>
        <v>0</v>
      </c>
      <c r="J104" s="344">
        <f t="shared" si="135"/>
        <v>0</v>
      </c>
      <c r="K104" s="344">
        <f t="shared" si="135"/>
        <v>0</v>
      </c>
      <c r="L104" s="344">
        <f t="shared" si="135"/>
        <v>0</v>
      </c>
      <c r="M104" s="344">
        <f t="shared" si="135"/>
        <v>0</v>
      </c>
      <c r="N104" s="344">
        <f t="shared" si="135"/>
        <v>0</v>
      </c>
      <c r="O104" s="344">
        <f t="shared" si="135"/>
        <v>0</v>
      </c>
      <c r="P104" s="344">
        <f t="shared" si="135"/>
        <v>0</v>
      </c>
      <c r="Q104" s="344">
        <f t="shared" si="135"/>
        <v>0</v>
      </c>
      <c r="R104" s="344">
        <f t="shared" si="135"/>
        <v>0</v>
      </c>
      <c r="S104" s="344">
        <f t="shared" si="135"/>
        <v>0</v>
      </c>
      <c r="T104" s="344">
        <f t="shared" si="135"/>
        <v>0</v>
      </c>
      <c r="U104" s="344">
        <f t="shared" si="135"/>
        <v>0</v>
      </c>
      <c r="V104" s="344">
        <f t="shared" si="135"/>
        <v>0</v>
      </c>
      <c r="W104" s="344">
        <f t="shared" si="135"/>
        <v>0</v>
      </c>
      <c r="X104" s="344">
        <f t="shared" si="135"/>
        <v>0</v>
      </c>
      <c r="Y104" s="344">
        <f t="shared" si="135"/>
        <v>0</v>
      </c>
      <c r="Z104" s="344">
        <f t="shared" si="135"/>
        <v>0</v>
      </c>
      <c r="AA104" s="344">
        <f t="shared" si="135"/>
        <v>0</v>
      </c>
      <c r="AB104" s="344">
        <f t="shared" si="135"/>
        <v>0</v>
      </c>
      <c r="AC104" s="344">
        <f t="shared" si="135"/>
        <v>0</v>
      </c>
      <c r="AD104" s="344">
        <f t="shared" si="135"/>
        <v>0</v>
      </c>
      <c r="AE104" s="344">
        <f t="shared" si="135"/>
        <v>0</v>
      </c>
      <c r="AF104" s="344">
        <f t="shared" si="135"/>
        <v>0</v>
      </c>
      <c r="AG104" s="344">
        <f t="shared" si="135"/>
        <v>0</v>
      </c>
      <c r="AH104" s="344">
        <f t="shared" si="135"/>
        <v>0</v>
      </c>
      <c r="AI104" s="344">
        <f t="shared" si="135"/>
        <v>0</v>
      </c>
      <c r="AJ104" s="344">
        <f t="shared" si="135"/>
        <v>0</v>
      </c>
      <c r="AK104" s="344">
        <f t="shared" si="135"/>
        <v>0</v>
      </c>
      <c r="AL104" s="344">
        <f t="shared" si="135"/>
        <v>0</v>
      </c>
      <c r="AM104" s="344">
        <f t="shared" si="135"/>
        <v>0</v>
      </c>
      <c r="AN104" s="344">
        <f t="shared" si="135"/>
        <v>0</v>
      </c>
      <c r="AO104" s="344">
        <f t="shared" si="135"/>
        <v>0</v>
      </c>
      <c r="AP104" s="344">
        <f t="shared" si="135"/>
        <v>0</v>
      </c>
      <c r="AQ104" s="344">
        <f t="shared" si="135"/>
        <v>0</v>
      </c>
      <c r="AR104" s="344">
        <f t="shared" si="135"/>
        <v>0</v>
      </c>
      <c r="AS104" s="344">
        <f t="shared" si="135"/>
        <v>0</v>
      </c>
      <c r="AT104" s="344">
        <f t="shared" si="135"/>
        <v>0</v>
      </c>
      <c r="AU104" s="344">
        <f t="shared" si="135"/>
        <v>0</v>
      </c>
      <c r="AV104" s="344">
        <f t="shared" si="135"/>
        <v>0</v>
      </c>
      <c r="AW104" s="344">
        <f t="shared" si="135"/>
        <v>0</v>
      </c>
      <c r="AX104" s="344">
        <f t="shared" si="135"/>
        <v>0</v>
      </c>
      <c r="AY104" s="344">
        <f t="shared" si="135"/>
        <v>0</v>
      </c>
      <c r="AZ104" s="344">
        <f t="shared" si="135"/>
        <v>0</v>
      </c>
      <c r="BA104" s="344">
        <f t="shared" si="135"/>
        <v>0</v>
      </c>
      <c r="BB104" s="344">
        <f t="shared" si="135"/>
        <v>0</v>
      </c>
      <c r="BC104" s="344">
        <f t="shared" si="135"/>
        <v>0</v>
      </c>
      <c r="BD104" s="344">
        <f t="shared" si="135"/>
        <v>0</v>
      </c>
      <c r="BE104" s="344">
        <f t="shared" si="135"/>
        <v>0</v>
      </c>
      <c r="BF104" s="344">
        <f t="shared" si="135"/>
        <v>0</v>
      </c>
      <c r="BG104" s="344">
        <f t="shared" si="135"/>
        <v>0</v>
      </c>
      <c r="BH104" s="344">
        <f t="shared" si="135"/>
        <v>0</v>
      </c>
      <c r="BI104" s="344">
        <f t="shared" si="135"/>
        <v>0</v>
      </c>
      <c r="BJ104" s="344">
        <f t="shared" si="135"/>
        <v>0</v>
      </c>
      <c r="BK104" s="344">
        <f t="shared" si="135"/>
        <v>0</v>
      </c>
      <c r="BL104" s="344">
        <f t="shared" si="135"/>
        <v>0</v>
      </c>
      <c r="BM104" s="344">
        <f t="shared" si="135"/>
        <v>0</v>
      </c>
      <c r="BN104" s="344">
        <f t="shared" si="135"/>
        <v>0</v>
      </c>
      <c r="BO104" s="344">
        <f t="shared" si="135"/>
        <v>0</v>
      </c>
      <c r="BP104" s="344">
        <f t="shared" si="135"/>
        <v>0</v>
      </c>
      <c r="BQ104" s="344">
        <f t="shared" ref="BQ104:CS104" si="136">IF(BQ$94="beräknas ej",0,BP104*IF(BQ$95&gt;$D$80,1,IF(BQ$95&lt;=$C$80,$C$79,$D$79))*IFERROR(INDEX($B$85:$E$91,MATCH($A104,$A$85:$A$91,0),MATCH(BQ$95,$B$83:$E$83,1)),0))</f>
        <v>0</v>
      </c>
      <c r="BR104" s="344">
        <f t="shared" si="136"/>
        <v>0</v>
      </c>
      <c r="BS104" s="344">
        <f t="shared" si="136"/>
        <v>0</v>
      </c>
      <c r="BT104" s="344">
        <f t="shared" si="136"/>
        <v>0</v>
      </c>
      <c r="BU104" s="344">
        <f t="shared" si="136"/>
        <v>0</v>
      </c>
      <c r="BV104" s="344">
        <f t="shared" si="136"/>
        <v>0</v>
      </c>
      <c r="BW104" s="344">
        <f t="shared" si="136"/>
        <v>0</v>
      </c>
      <c r="BX104" s="344">
        <f t="shared" si="136"/>
        <v>0</v>
      </c>
      <c r="BY104" s="344">
        <f t="shared" si="136"/>
        <v>0</v>
      </c>
      <c r="BZ104" s="344">
        <f t="shared" si="136"/>
        <v>0</v>
      </c>
      <c r="CA104" s="344">
        <f t="shared" si="136"/>
        <v>0</v>
      </c>
      <c r="CB104" s="344">
        <f t="shared" si="136"/>
        <v>0</v>
      </c>
      <c r="CC104" s="344">
        <f t="shared" si="136"/>
        <v>0</v>
      </c>
      <c r="CD104" s="344">
        <f t="shared" si="136"/>
        <v>0</v>
      </c>
      <c r="CE104" s="344">
        <f t="shared" si="136"/>
        <v>0</v>
      </c>
      <c r="CF104" s="344">
        <f t="shared" si="136"/>
        <v>0</v>
      </c>
      <c r="CG104" s="344">
        <f t="shared" si="136"/>
        <v>0</v>
      </c>
      <c r="CH104" s="344">
        <f t="shared" si="136"/>
        <v>0</v>
      </c>
      <c r="CI104" s="344">
        <f t="shared" si="136"/>
        <v>0</v>
      </c>
      <c r="CJ104" s="344">
        <f t="shared" si="136"/>
        <v>0</v>
      </c>
      <c r="CK104" s="344">
        <f t="shared" si="136"/>
        <v>0</v>
      </c>
      <c r="CL104" s="344">
        <f t="shared" si="136"/>
        <v>0</v>
      </c>
      <c r="CM104" s="344">
        <f t="shared" si="136"/>
        <v>0</v>
      </c>
      <c r="CN104" s="344">
        <f t="shared" si="136"/>
        <v>0</v>
      </c>
      <c r="CO104" s="344">
        <f t="shared" si="136"/>
        <v>0</v>
      </c>
      <c r="CP104" s="344">
        <f t="shared" si="136"/>
        <v>0</v>
      </c>
      <c r="CQ104" s="344">
        <f t="shared" si="136"/>
        <v>0</v>
      </c>
      <c r="CR104" s="344">
        <f t="shared" si="136"/>
        <v>0</v>
      </c>
      <c r="CS104" s="344">
        <f t="shared" si="136"/>
        <v>0</v>
      </c>
    </row>
    <row r="105" spans="1:97" s="372" customFormat="1" x14ac:dyDescent="0.35">
      <c r="A105" s="337">
        <f t="shared" si="118"/>
        <v>0</v>
      </c>
      <c r="B105" s="337" t="str">
        <f t="shared" si="118"/>
        <v>0 0</v>
      </c>
      <c r="C105" s="344">
        <f t="shared" si="118"/>
        <v>0</v>
      </c>
      <c r="D105" s="344">
        <f>'JA basår'!AF16+'JA basår'!AF46</f>
        <v>0</v>
      </c>
      <c r="E105" s="344">
        <f t="shared" ref="E105:BP105" si="137">IF(E$94="beräknas ej",0,D105*IF(E$95&gt;$D$80,1,IF(E$95&lt;=$C$80,$C$79,$D$79))*IFERROR(INDEX($B$85:$E$91,MATCH($A105,$A$85:$A$91,0),MATCH(E$95,$B$83:$E$83,1)),0))</f>
        <v>0</v>
      </c>
      <c r="F105" s="344">
        <f t="shared" si="137"/>
        <v>0</v>
      </c>
      <c r="G105" s="344">
        <f t="shared" si="137"/>
        <v>0</v>
      </c>
      <c r="H105" s="344">
        <f t="shared" si="137"/>
        <v>0</v>
      </c>
      <c r="I105" s="344">
        <f t="shared" si="137"/>
        <v>0</v>
      </c>
      <c r="J105" s="344">
        <f t="shared" si="137"/>
        <v>0</v>
      </c>
      <c r="K105" s="344">
        <f t="shared" si="137"/>
        <v>0</v>
      </c>
      <c r="L105" s="344">
        <f t="shared" si="137"/>
        <v>0</v>
      </c>
      <c r="M105" s="344">
        <f t="shared" si="137"/>
        <v>0</v>
      </c>
      <c r="N105" s="344">
        <f t="shared" si="137"/>
        <v>0</v>
      </c>
      <c r="O105" s="344">
        <f t="shared" si="137"/>
        <v>0</v>
      </c>
      <c r="P105" s="344">
        <f t="shared" si="137"/>
        <v>0</v>
      </c>
      <c r="Q105" s="344">
        <f t="shared" si="137"/>
        <v>0</v>
      </c>
      <c r="R105" s="344">
        <f t="shared" si="137"/>
        <v>0</v>
      </c>
      <c r="S105" s="344">
        <f t="shared" si="137"/>
        <v>0</v>
      </c>
      <c r="T105" s="344">
        <f t="shared" si="137"/>
        <v>0</v>
      </c>
      <c r="U105" s="344">
        <f t="shared" si="137"/>
        <v>0</v>
      </c>
      <c r="V105" s="344">
        <f t="shared" si="137"/>
        <v>0</v>
      </c>
      <c r="W105" s="344">
        <f t="shared" si="137"/>
        <v>0</v>
      </c>
      <c r="X105" s="344">
        <f t="shared" si="137"/>
        <v>0</v>
      </c>
      <c r="Y105" s="344">
        <f t="shared" si="137"/>
        <v>0</v>
      </c>
      <c r="Z105" s="344">
        <f t="shared" si="137"/>
        <v>0</v>
      </c>
      <c r="AA105" s="344">
        <f t="shared" si="137"/>
        <v>0</v>
      </c>
      <c r="AB105" s="344">
        <f t="shared" si="137"/>
        <v>0</v>
      </c>
      <c r="AC105" s="344">
        <f t="shared" si="137"/>
        <v>0</v>
      </c>
      <c r="AD105" s="344">
        <f t="shared" si="137"/>
        <v>0</v>
      </c>
      <c r="AE105" s="344">
        <f t="shared" si="137"/>
        <v>0</v>
      </c>
      <c r="AF105" s="344">
        <f t="shared" si="137"/>
        <v>0</v>
      </c>
      <c r="AG105" s="344">
        <f t="shared" si="137"/>
        <v>0</v>
      </c>
      <c r="AH105" s="344">
        <f t="shared" si="137"/>
        <v>0</v>
      </c>
      <c r="AI105" s="344">
        <f t="shared" si="137"/>
        <v>0</v>
      </c>
      <c r="AJ105" s="344">
        <f t="shared" si="137"/>
        <v>0</v>
      </c>
      <c r="AK105" s="344">
        <f t="shared" si="137"/>
        <v>0</v>
      </c>
      <c r="AL105" s="344">
        <f t="shared" si="137"/>
        <v>0</v>
      </c>
      <c r="AM105" s="344">
        <f t="shared" si="137"/>
        <v>0</v>
      </c>
      <c r="AN105" s="344">
        <f t="shared" si="137"/>
        <v>0</v>
      </c>
      <c r="AO105" s="344">
        <f t="shared" si="137"/>
        <v>0</v>
      </c>
      <c r="AP105" s="344">
        <f t="shared" si="137"/>
        <v>0</v>
      </c>
      <c r="AQ105" s="344">
        <f t="shared" si="137"/>
        <v>0</v>
      </c>
      <c r="AR105" s="344">
        <f t="shared" si="137"/>
        <v>0</v>
      </c>
      <c r="AS105" s="344">
        <f t="shared" si="137"/>
        <v>0</v>
      </c>
      <c r="AT105" s="344">
        <f t="shared" si="137"/>
        <v>0</v>
      </c>
      <c r="AU105" s="344">
        <f t="shared" si="137"/>
        <v>0</v>
      </c>
      <c r="AV105" s="344">
        <f t="shared" si="137"/>
        <v>0</v>
      </c>
      <c r="AW105" s="344">
        <f t="shared" si="137"/>
        <v>0</v>
      </c>
      <c r="AX105" s="344">
        <f t="shared" si="137"/>
        <v>0</v>
      </c>
      <c r="AY105" s="344">
        <f t="shared" si="137"/>
        <v>0</v>
      </c>
      <c r="AZ105" s="344">
        <f t="shared" si="137"/>
        <v>0</v>
      </c>
      <c r="BA105" s="344">
        <f t="shared" si="137"/>
        <v>0</v>
      </c>
      <c r="BB105" s="344">
        <f t="shared" si="137"/>
        <v>0</v>
      </c>
      <c r="BC105" s="344">
        <f t="shared" si="137"/>
        <v>0</v>
      </c>
      <c r="BD105" s="344">
        <f t="shared" si="137"/>
        <v>0</v>
      </c>
      <c r="BE105" s="344">
        <f t="shared" si="137"/>
        <v>0</v>
      </c>
      <c r="BF105" s="344">
        <f t="shared" si="137"/>
        <v>0</v>
      </c>
      <c r="BG105" s="344">
        <f t="shared" si="137"/>
        <v>0</v>
      </c>
      <c r="BH105" s="344">
        <f t="shared" si="137"/>
        <v>0</v>
      </c>
      <c r="BI105" s="344">
        <f t="shared" si="137"/>
        <v>0</v>
      </c>
      <c r="BJ105" s="344">
        <f t="shared" si="137"/>
        <v>0</v>
      </c>
      <c r="BK105" s="344">
        <f t="shared" si="137"/>
        <v>0</v>
      </c>
      <c r="BL105" s="344">
        <f t="shared" si="137"/>
        <v>0</v>
      </c>
      <c r="BM105" s="344">
        <f t="shared" si="137"/>
        <v>0</v>
      </c>
      <c r="BN105" s="344">
        <f t="shared" si="137"/>
        <v>0</v>
      </c>
      <c r="BO105" s="344">
        <f t="shared" si="137"/>
        <v>0</v>
      </c>
      <c r="BP105" s="344">
        <f t="shared" si="137"/>
        <v>0</v>
      </c>
      <c r="BQ105" s="344">
        <f t="shared" ref="BQ105:CS105" si="138">IF(BQ$94="beräknas ej",0,BP105*IF(BQ$95&gt;$D$80,1,IF(BQ$95&lt;=$C$80,$C$79,$D$79))*IFERROR(INDEX($B$85:$E$91,MATCH($A105,$A$85:$A$91,0),MATCH(BQ$95,$B$83:$E$83,1)),0))</f>
        <v>0</v>
      </c>
      <c r="BR105" s="344">
        <f t="shared" si="138"/>
        <v>0</v>
      </c>
      <c r="BS105" s="344">
        <f t="shared" si="138"/>
        <v>0</v>
      </c>
      <c r="BT105" s="344">
        <f t="shared" si="138"/>
        <v>0</v>
      </c>
      <c r="BU105" s="344">
        <f t="shared" si="138"/>
        <v>0</v>
      </c>
      <c r="BV105" s="344">
        <f t="shared" si="138"/>
        <v>0</v>
      </c>
      <c r="BW105" s="344">
        <f t="shared" si="138"/>
        <v>0</v>
      </c>
      <c r="BX105" s="344">
        <f t="shared" si="138"/>
        <v>0</v>
      </c>
      <c r="BY105" s="344">
        <f t="shared" si="138"/>
        <v>0</v>
      </c>
      <c r="BZ105" s="344">
        <f t="shared" si="138"/>
        <v>0</v>
      </c>
      <c r="CA105" s="344">
        <f t="shared" si="138"/>
        <v>0</v>
      </c>
      <c r="CB105" s="344">
        <f t="shared" si="138"/>
        <v>0</v>
      </c>
      <c r="CC105" s="344">
        <f t="shared" si="138"/>
        <v>0</v>
      </c>
      <c r="CD105" s="344">
        <f t="shared" si="138"/>
        <v>0</v>
      </c>
      <c r="CE105" s="344">
        <f t="shared" si="138"/>
        <v>0</v>
      </c>
      <c r="CF105" s="344">
        <f t="shared" si="138"/>
        <v>0</v>
      </c>
      <c r="CG105" s="344">
        <f t="shared" si="138"/>
        <v>0</v>
      </c>
      <c r="CH105" s="344">
        <f t="shared" si="138"/>
        <v>0</v>
      </c>
      <c r="CI105" s="344">
        <f t="shared" si="138"/>
        <v>0</v>
      </c>
      <c r="CJ105" s="344">
        <f t="shared" si="138"/>
        <v>0</v>
      </c>
      <c r="CK105" s="344">
        <f t="shared" si="138"/>
        <v>0</v>
      </c>
      <c r="CL105" s="344">
        <f t="shared" si="138"/>
        <v>0</v>
      </c>
      <c r="CM105" s="344">
        <f t="shared" si="138"/>
        <v>0</v>
      </c>
      <c r="CN105" s="344">
        <f t="shared" si="138"/>
        <v>0</v>
      </c>
      <c r="CO105" s="344">
        <f t="shared" si="138"/>
        <v>0</v>
      </c>
      <c r="CP105" s="344">
        <f t="shared" si="138"/>
        <v>0</v>
      </c>
      <c r="CQ105" s="344">
        <f t="shared" si="138"/>
        <v>0</v>
      </c>
      <c r="CR105" s="344">
        <f t="shared" si="138"/>
        <v>0</v>
      </c>
      <c r="CS105" s="344">
        <f t="shared" si="138"/>
        <v>0</v>
      </c>
    </row>
    <row r="106" spans="1:97" s="372" customFormat="1" x14ac:dyDescent="0.35">
      <c r="A106" s="337">
        <f t="shared" si="118"/>
        <v>0</v>
      </c>
      <c r="B106" s="337" t="str">
        <f t="shared" si="118"/>
        <v>0 0</v>
      </c>
      <c r="C106" s="344">
        <f t="shared" si="118"/>
        <v>0</v>
      </c>
      <c r="D106" s="344">
        <f>'JA basår'!AF17+'JA basår'!AF47</f>
        <v>0</v>
      </c>
      <c r="E106" s="344">
        <f t="shared" ref="E106:BP106" si="139">IF(E$94="beräknas ej",0,D106*IF(E$95&gt;$D$80,1,IF(E$95&lt;=$C$80,$C$79,$D$79))*IFERROR(INDEX($B$85:$E$91,MATCH($A106,$A$85:$A$91,0),MATCH(E$95,$B$83:$E$83,1)),0))</f>
        <v>0</v>
      </c>
      <c r="F106" s="344">
        <f t="shared" si="139"/>
        <v>0</v>
      </c>
      <c r="G106" s="344">
        <f t="shared" si="139"/>
        <v>0</v>
      </c>
      <c r="H106" s="344">
        <f t="shared" si="139"/>
        <v>0</v>
      </c>
      <c r="I106" s="344">
        <f t="shared" si="139"/>
        <v>0</v>
      </c>
      <c r="J106" s="344">
        <f t="shared" si="139"/>
        <v>0</v>
      </c>
      <c r="K106" s="344">
        <f t="shared" si="139"/>
        <v>0</v>
      </c>
      <c r="L106" s="344">
        <f t="shared" si="139"/>
        <v>0</v>
      </c>
      <c r="M106" s="344">
        <f t="shared" si="139"/>
        <v>0</v>
      </c>
      <c r="N106" s="344">
        <f t="shared" si="139"/>
        <v>0</v>
      </c>
      <c r="O106" s="344">
        <f t="shared" si="139"/>
        <v>0</v>
      </c>
      <c r="P106" s="344">
        <f t="shared" si="139"/>
        <v>0</v>
      </c>
      <c r="Q106" s="344">
        <f t="shared" si="139"/>
        <v>0</v>
      </c>
      <c r="R106" s="344">
        <f t="shared" si="139"/>
        <v>0</v>
      </c>
      <c r="S106" s="344">
        <f t="shared" si="139"/>
        <v>0</v>
      </c>
      <c r="T106" s="344">
        <f t="shared" si="139"/>
        <v>0</v>
      </c>
      <c r="U106" s="344">
        <f t="shared" si="139"/>
        <v>0</v>
      </c>
      <c r="V106" s="344">
        <f t="shared" si="139"/>
        <v>0</v>
      </c>
      <c r="W106" s="344">
        <f t="shared" si="139"/>
        <v>0</v>
      </c>
      <c r="X106" s="344">
        <f t="shared" si="139"/>
        <v>0</v>
      </c>
      <c r="Y106" s="344">
        <f t="shared" si="139"/>
        <v>0</v>
      </c>
      <c r="Z106" s="344">
        <f t="shared" si="139"/>
        <v>0</v>
      </c>
      <c r="AA106" s="344">
        <f t="shared" si="139"/>
        <v>0</v>
      </c>
      <c r="AB106" s="344">
        <f t="shared" si="139"/>
        <v>0</v>
      </c>
      <c r="AC106" s="344">
        <f t="shared" si="139"/>
        <v>0</v>
      </c>
      <c r="AD106" s="344">
        <f t="shared" si="139"/>
        <v>0</v>
      </c>
      <c r="AE106" s="344">
        <f t="shared" si="139"/>
        <v>0</v>
      </c>
      <c r="AF106" s="344">
        <f t="shared" si="139"/>
        <v>0</v>
      </c>
      <c r="AG106" s="344">
        <f t="shared" si="139"/>
        <v>0</v>
      </c>
      <c r="AH106" s="344">
        <f t="shared" si="139"/>
        <v>0</v>
      </c>
      <c r="AI106" s="344">
        <f t="shared" si="139"/>
        <v>0</v>
      </c>
      <c r="AJ106" s="344">
        <f t="shared" si="139"/>
        <v>0</v>
      </c>
      <c r="AK106" s="344">
        <f t="shared" si="139"/>
        <v>0</v>
      </c>
      <c r="AL106" s="344">
        <f t="shared" si="139"/>
        <v>0</v>
      </c>
      <c r="AM106" s="344">
        <f t="shared" si="139"/>
        <v>0</v>
      </c>
      <c r="AN106" s="344">
        <f t="shared" si="139"/>
        <v>0</v>
      </c>
      <c r="AO106" s="344">
        <f t="shared" si="139"/>
        <v>0</v>
      </c>
      <c r="AP106" s="344">
        <f t="shared" si="139"/>
        <v>0</v>
      </c>
      <c r="AQ106" s="344">
        <f t="shared" si="139"/>
        <v>0</v>
      </c>
      <c r="AR106" s="344">
        <f t="shared" si="139"/>
        <v>0</v>
      </c>
      <c r="AS106" s="344">
        <f t="shared" si="139"/>
        <v>0</v>
      </c>
      <c r="AT106" s="344">
        <f t="shared" si="139"/>
        <v>0</v>
      </c>
      <c r="AU106" s="344">
        <f t="shared" si="139"/>
        <v>0</v>
      </c>
      <c r="AV106" s="344">
        <f t="shared" si="139"/>
        <v>0</v>
      </c>
      <c r="AW106" s="344">
        <f t="shared" si="139"/>
        <v>0</v>
      </c>
      <c r="AX106" s="344">
        <f t="shared" si="139"/>
        <v>0</v>
      </c>
      <c r="AY106" s="344">
        <f t="shared" si="139"/>
        <v>0</v>
      </c>
      <c r="AZ106" s="344">
        <f t="shared" si="139"/>
        <v>0</v>
      </c>
      <c r="BA106" s="344">
        <f t="shared" si="139"/>
        <v>0</v>
      </c>
      <c r="BB106" s="344">
        <f t="shared" si="139"/>
        <v>0</v>
      </c>
      <c r="BC106" s="344">
        <f t="shared" si="139"/>
        <v>0</v>
      </c>
      <c r="BD106" s="344">
        <f t="shared" si="139"/>
        <v>0</v>
      </c>
      <c r="BE106" s="344">
        <f t="shared" si="139"/>
        <v>0</v>
      </c>
      <c r="BF106" s="344">
        <f t="shared" si="139"/>
        <v>0</v>
      </c>
      <c r="BG106" s="344">
        <f t="shared" si="139"/>
        <v>0</v>
      </c>
      <c r="BH106" s="344">
        <f t="shared" si="139"/>
        <v>0</v>
      </c>
      <c r="BI106" s="344">
        <f t="shared" si="139"/>
        <v>0</v>
      </c>
      <c r="BJ106" s="344">
        <f t="shared" si="139"/>
        <v>0</v>
      </c>
      <c r="BK106" s="344">
        <f t="shared" si="139"/>
        <v>0</v>
      </c>
      <c r="BL106" s="344">
        <f t="shared" si="139"/>
        <v>0</v>
      </c>
      <c r="BM106" s="344">
        <f t="shared" si="139"/>
        <v>0</v>
      </c>
      <c r="BN106" s="344">
        <f t="shared" si="139"/>
        <v>0</v>
      </c>
      <c r="BO106" s="344">
        <f t="shared" si="139"/>
        <v>0</v>
      </c>
      <c r="BP106" s="344">
        <f t="shared" si="139"/>
        <v>0</v>
      </c>
      <c r="BQ106" s="344">
        <f t="shared" ref="BQ106:CS106" si="140">IF(BQ$94="beräknas ej",0,BP106*IF(BQ$95&gt;$D$80,1,IF(BQ$95&lt;=$C$80,$C$79,$D$79))*IFERROR(INDEX($B$85:$E$91,MATCH($A106,$A$85:$A$91,0),MATCH(BQ$95,$B$83:$E$83,1)),0))</f>
        <v>0</v>
      </c>
      <c r="BR106" s="344">
        <f t="shared" si="140"/>
        <v>0</v>
      </c>
      <c r="BS106" s="344">
        <f t="shared" si="140"/>
        <v>0</v>
      </c>
      <c r="BT106" s="344">
        <f t="shared" si="140"/>
        <v>0</v>
      </c>
      <c r="BU106" s="344">
        <f t="shared" si="140"/>
        <v>0</v>
      </c>
      <c r="BV106" s="344">
        <f t="shared" si="140"/>
        <v>0</v>
      </c>
      <c r="BW106" s="344">
        <f t="shared" si="140"/>
        <v>0</v>
      </c>
      <c r="BX106" s="344">
        <f t="shared" si="140"/>
        <v>0</v>
      </c>
      <c r="BY106" s="344">
        <f t="shared" si="140"/>
        <v>0</v>
      </c>
      <c r="BZ106" s="344">
        <f t="shared" si="140"/>
        <v>0</v>
      </c>
      <c r="CA106" s="344">
        <f t="shared" si="140"/>
        <v>0</v>
      </c>
      <c r="CB106" s="344">
        <f t="shared" si="140"/>
        <v>0</v>
      </c>
      <c r="CC106" s="344">
        <f t="shared" si="140"/>
        <v>0</v>
      </c>
      <c r="CD106" s="344">
        <f t="shared" si="140"/>
        <v>0</v>
      </c>
      <c r="CE106" s="344">
        <f t="shared" si="140"/>
        <v>0</v>
      </c>
      <c r="CF106" s="344">
        <f t="shared" si="140"/>
        <v>0</v>
      </c>
      <c r="CG106" s="344">
        <f t="shared" si="140"/>
        <v>0</v>
      </c>
      <c r="CH106" s="344">
        <f t="shared" si="140"/>
        <v>0</v>
      </c>
      <c r="CI106" s="344">
        <f t="shared" si="140"/>
        <v>0</v>
      </c>
      <c r="CJ106" s="344">
        <f t="shared" si="140"/>
        <v>0</v>
      </c>
      <c r="CK106" s="344">
        <f t="shared" si="140"/>
        <v>0</v>
      </c>
      <c r="CL106" s="344">
        <f t="shared" si="140"/>
        <v>0</v>
      </c>
      <c r="CM106" s="344">
        <f t="shared" si="140"/>
        <v>0</v>
      </c>
      <c r="CN106" s="344">
        <f t="shared" si="140"/>
        <v>0</v>
      </c>
      <c r="CO106" s="344">
        <f t="shared" si="140"/>
        <v>0</v>
      </c>
      <c r="CP106" s="344">
        <f t="shared" si="140"/>
        <v>0</v>
      </c>
      <c r="CQ106" s="344">
        <f t="shared" si="140"/>
        <v>0</v>
      </c>
      <c r="CR106" s="344">
        <f t="shared" si="140"/>
        <v>0</v>
      </c>
      <c r="CS106" s="344">
        <f t="shared" si="140"/>
        <v>0</v>
      </c>
    </row>
    <row r="107" spans="1:97" s="372" customFormat="1" x14ac:dyDescent="0.35">
      <c r="A107" s="337">
        <f t="shared" si="118"/>
        <v>0</v>
      </c>
      <c r="B107" s="337" t="str">
        <f t="shared" si="118"/>
        <v>0 0</v>
      </c>
      <c r="C107" s="344">
        <f t="shared" si="118"/>
        <v>0</v>
      </c>
      <c r="D107" s="344">
        <f>'JA basår'!AF18+'JA basår'!AF48</f>
        <v>0</v>
      </c>
      <c r="E107" s="344">
        <f t="shared" ref="E107:BP107" si="141">IF(E$94="beräknas ej",0,D107*IF(E$95&gt;$D$80,1,IF(E$95&lt;=$C$80,$C$79,$D$79))*IFERROR(INDEX($B$85:$E$91,MATCH($A107,$A$85:$A$91,0),MATCH(E$95,$B$83:$E$83,1)),0))</f>
        <v>0</v>
      </c>
      <c r="F107" s="344">
        <f t="shared" si="141"/>
        <v>0</v>
      </c>
      <c r="G107" s="344">
        <f t="shared" si="141"/>
        <v>0</v>
      </c>
      <c r="H107" s="344">
        <f t="shared" si="141"/>
        <v>0</v>
      </c>
      <c r="I107" s="344">
        <f t="shared" si="141"/>
        <v>0</v>
      </c>
      <c r="J107" s="344">
        <f t="shared" si="141"/>
        <v>0</v>
      </c>
      <c r="K107" s="344">
        <f t="shared" si="141"/>
        <v>0</v>
      </c>
      <c r="L107" s="344">
        <f t="shared" si="141"/>
        <v>0</v>
      </c>
      <c r="M107" s="344">
        <f t="shared" si="141"/>
        <v>0</v>
      </c>
      <c r="N107" s="344">
        <f t="shared" si="141"/>
        <v>0</v>
      </c>
      <c r="O107" s="344">
        <f t="shared" si="141"/>
        <v>0</v>
      </c>
      <c r="P107" s="344">
        <f t="shared" si="141"/>
        <v>0</v>
      </c>
      <c r="Q107" s="344">
        <f t="shared" si="141"/>
        <v>0</v>
      </c>
      <c r="R107" s="344">
        <f t="shared" si="141"/>
        <v>0</v>
      </c>
      <c r="S107" s="344">
        <f t="shared" si="141"/>
        <v>0</v>
      </c>
      <c r="T107" s="344">
        <f t="shared" si="141"/>
        <v>0</v>
      </c>
      <c r="U107" s="344">
        <f t="shared" si="141"/>
        <v>0</v>
      </c>
      <c r="V107" s="344">
        <f t="shared" si="141"/>
        <v>0</v>
      </c>
      <c r="W107" s="344">
        <f t="shared" si="141"/>
        <v>0</v>
      </c>
      <c r="X107" s="344">
        <f t="shared" si="141"/>
        <v>0</v>
      </c>
      <c r="Y107" s="344">
        <f t="shared" si="141"/>
        <v>0</v>
      </c>
      <c r="Z107" s="344">
        <f t="shared" si="141"/>
        <v>0</v>
      </c>
      <c r="AA107" s="344">
        <f t="shared" si="141"/>
        <v>0</v>
      </c>
      <c r="AB107" s="344">
        <f t="shared" si="141"/>
        <v>0</v>
      </c>
      <c r="AC107" s="344">
        <f t="shared" si="141"/>
        <v>0</v>
      </c>
      <c r="AD107" s="344">
        <f t="shared" si="141"/>
        <v>0</v>
      </c>
      <c r="AE107" s="344">
        <f t="shared" si="141"/>
        <v>0</v>
      </c>
      <c r="AF107" s="344">
        <f t="shared" si="141"/>
        <v>0</v>
      </c>
      <c r="AG107" s="344">
        <f t="shared" si="141"/>
        <v>0</v>
      </c>
      <c r="AH107" s="344">
        <f t="shared" si="141"/>
        <v>0</v>
      </c>
      <c r="AI107" s="344">
        <f t="shared" si="141"/>
        <v>0</v>
      </c>
      <c r="AJ107" s="344">
        <f t="shared" si="141"/>
        <v>0</v>
      </c>
      <c r="AK107" s="344">
        <f t="shared" si="141"/>
        <v>0</v>
      </c>
      <c r="AL107" s="344">
        <f t="shared" si="141"/>
        <v>0</v>
      </c>
      <c r="AM107" s="344">
        <f t="shared" si="141"/>
        <v>0</v>
      </c>
      <c r="AN107" s="344">
        <f t="shared" si="141"/>
        <v>0</v>
      </c>
      <c r="AO107" s="344">
        <f t="shared" si="141"/>
        <v>0</v>
      </c>
      <c r="AP107" s="344">
        <f t="shared" si="141"/>
        <v>0</v>
      </c>
      <c r="AQ107" s="344">
        <f t="shared" si="141"/>
        <v>0</v>
      </c>
      <c r="AR107" s="344">
        <f t="shared" si="141"/>
        <v>0</v>
      </c>
      <c r="AS107" s="344">
        <f t="shared" si="141"/>
        <v>0</v>
      </c>
      <c r="AT107" s="344">
        <f t="shared" si="141"/>
        <v>0</v>
      </c>
      <c r="AU107" s="344">
        <f t="shared" si="141"/>
        <v>0</v>
      </c>
      <c r="AV107" s="344">
        <f t="shared" si="141"/>
        <v>0</v>
      </c>
      <c r="AW107" s="344">
        <f t="shared" si="141"/>
        <v>0</v>
      </c>
      <c r="AX107" s="344">
        <f t="shared" si="141"/>
        <v>0</v>
      </c>
      <c r="AY107" s="344">
        <f t="shared" si="141"/>
        <v>0</v>
      </c>
      <c r="AZ107" s="344">
        <f t="shared" si="141"/>
        <v>0</v>
      </c>
      <c r="BA107" s="344">
        <f t="shared" si="141"/>
        <v>0</v>
      </c>
      <c r="BB107" s="344">
        <f t="shared" si="141"/>
        <v>0</v>
      </c>
      <c r="BC107" s="344">
        <f t="shared" si="141"/>
        <v>0</v>
      </c>
      <c r="BD107" s="344">
        <f t="shared" si="141"/>
        <v>0</v>
      </c>
      <c r="BE107" s="344">
        <f t="shared" si="141"/>
        <v>0</v>
      </c>
      <c r="BF107" s="344">
        <f t="shared" si="141"/>
        <v>0</v>
      </c>
      <c r="BG107" s="344">
        <f t="shared" si="141"/>
        <v>0</v>
      </c>
      <c r="BH107" s="344">
        <f t="shared" si="141"/>
        <v>0</v>
      </c>
      <c r="BI107" s="344">
        <f t="shared" si="141"/>
        <v>0</v>
      </c>
      <c r="BJ107" s="344">
        <f t="shared" si="141"/>
        <v>0</v>
      </c>
      <c r="BK107" s="344">
        <f t="shared" si="141"/>
        <v>0</v>
      </c>
      <c r="BL107" s="344">
        <f t="shared" si="141"/>
        <v>0</v>
      </c>
      <c r="BM107" s="344">
        <f t="shared" si="141"/>
        <v>0</v>
      </c>
      <c r="BN107" s="344">
        <f t="shared" si="141"/>
        <v>0</v>
      </c>
      <c r="BO107" s="344">
        <f t="shared" si="141"/>
        <v>0</v>
      </c>
      <c r="BP107" s="344">
        <f t="shared" si="141"/>
        <v>0</v>
      </c>
      <c r="BQ107" s="344">
        <f t="shared" ref="BQ107:CS107" si="142">IF(BQ$94="beräknas ej",0,BP107*IF(BQ$95&gt;$D$80,1,IF(BQ$95&lt;=$C$80,$C$79,$D$79))*IFERROR(INDEX($B$85:$E$91,MATCH($A107,$A$85:$A$91,0),MATCH(BQ$95,$B$83:$E$83,1)),0))</f>
        <v>0</v>
      </c>
      <c r="BR107" s="344">
        <f t="shared" si="142"/>
        <v>0</v>
      </c>
      <c r="BS107" s="344">
        <f t="shared" si="142"/>
        <v>0</v>
      </c>
      <c r="BT107" s="344">
        <f t="shared" si="142"/>
        <v>0</v>
      </c>
      <c r="BU107" s="344">
        <f t="shared" si="142"/>
        <v>0</v>
      </c>
      <c r="BV107" s="344">
        <f t="shared" si="142"/>
        <v>0</v>
      </c>
      <c r="BW107" s="344">
        <f t="shared" si="142"/>
        <v>0</v>
      </c>
      <c r="BX107" s="344">
        <f t="shared" si="142"/>
        <v>0</v>
      </c>
      <c r="BY107" s="344">
        <f t="shared" si="142"/>
        <v>0</v>
      </c>
      <c r="BZ107" s="344">
        <f t="shared" si="142"/>
        <v>0</v>
      </c>
      <c r="CA107" s="344">
        <f t="shared" si="142"/>
        <v>0</v>
      </c>
      <c r="CB107" s="344">
        <f t="shared" si="142"/>
        <v>0</v>
      </c>
      <c r="CC107" s="344">
        <f t="shared" si="142"/>
        <v>0</v>
      </c>
      <c r="CD107" s="344">
        <f t="shared" si="142"/>
        <v>0</v>
      </c>
      <c r="CE107" s="344">
        <f t="shared" si="142"/>
        <v>0</v>
      </c>
      <c r="CF107" s="344">
        <f t="shared" si="142"/>
        <v>0</v>
      </c>
      <c r="CG107" s="344">
        <f t="shared" si="142"/>
        <v>0</v>
      </c>
      <c r="CH107" s="344">
        <f t="shared" si="142"/>
        <v>0</v>
      </c>
      <c r="CI107" s="344">
        <f t="shared" si="142"/>
        <v>0</v>
      </c>
      <c r="CJ107" s="344">
        <f t="shared" si="142"/>
        <v>0</v>
      </c>
      <c r="CK107" s="344">
        <f t="shared" si="142"/>
        <v>0</v>
      </c>
      <c r="CL107" s="344">
        <f t="shared" si="142"/>
        <v>0</v>
      </c>
      <c r="CM107" s="344">
        <f t="shared" si="142"/>
        <v>0</v>
      </c>
      <c r="CN107" s="344">
        <f t="shared" si="142"/>
        <v>0</v>
      </c>
      <c r="CO107" s="344">
        <f t="shared" si="142"/>
        <v>0</v>
      </c>
      <c r="CP107" s="344">
        <f t="shared" si="142"/>
        <v>0</v>
      </c>
      <c r="CQ107" s="344">
        <f t="shared" si="142"/>
        <v>0</v>
      </c>
      <c r="CR107" s="344">
        <f t="shared" si="142"/>
        <v>0</v>
      </c>
      <c r="CS107" s="344">
        <f t="shared" si="142"/>
        <v>0</v>
      </c>
    </row>
    <row r="108" spans="1:97" s="372" customFormat="1" x14ac:dyDescent="0.35">
      <c r="A108" s="337">
        <f t="shared" si="118"/>
        <v>0</v>
      </c>
      <c r="B108" s="337" t="str">
        <f t="shared" si="118"/>
        <v>0 0</v>
      </c>
      <c r="C108" s="344">
        <f t="shared" si="118"/>
        <v>0</v>
      </c>
      <c r="D108" s="344">
        <f>'JA basår'!AF19+'JA basår'!AF49</f>
        <v>0</v>
      </c>
      <c r="E108" s="344">
        <f t="shared" ref="E108:BP108" si="143">IF(E$94="beräknas ej",0,D108*IF(E$95&gt;$D$80,1,IF(E$95&lt;=$C$80,$C$79,$D$79))*IFERROR(INDEX($B$85:$E$91,MATCH($A108,$A$85:$A$91,0),MATCH(E$95,$B$83:$E$83,1)),0))</f>
        <v>0</v>
      </c>
      <c r="F108" s="344">
        <f t="shared" si="143"/>
        <v>0</v>
      </c>
      <c r="G108" s="344">
        <f t="shared" si="143"/>
        <v>0</v>
      </c>
      <c r="H108" s="344">
        <f t="shared" si="143"/>
        <v>0</v>
      </c>
      <c r="I108" s="344">
        <f t="shared" si="143"/>
        <v>0</v>
      </c>
      <c r="J108" s="344">
        <f t="shared" si="143"/>
        <v>0</v>
      </c>
      <c r="K108" s="344">
        <f t="shared" si="143"/>
        <v>0</v>
      </c>
      <c r="L108" s="344">
        <f t="shared" si="143"/>
        <v>0</v>
      </c>
      <c r="M108" s="344">
        <f t="shared" si="143"/>
        <v>0</v>
      </c>
      <c r="N108" s="344">
        <f t="shared" si="143"/>
        <v>0</v>
      </c>
      <c r="O108" s="344">
        <f t="shared" si="143"/>
        <v>0</v>
      </c>
      <c r="P108" s="344">
        <f t="shared" si="143"/>
        <v>0</v>
      </c>
      <c r="Q108" s="344">
        <f t="shared" si="143"/>
        <v>0</v>
      </c>
      <c r="R108" s="344">
        <f t="shared" si="143"/>
        <v>0</v>
      </c>
      <c r="S108" s="344">
        <f t="shared" si="143"/>
        <v>0</v>
      </c>
      <c r="T108" s="344">
        <f t="shared" si="143"/>
        <v>0</v>
      </c>
      <c r="U108" s="344">
        <f t="shared" si="143"/>
        <v>0</v>
      </c>
      <c r="V108" s="344">
        <f t="shared" si="143"/>
        <v>0</v>
      </c>
      <c r="W108" s="344">
        <f t="shared" si="143"/>
        <v>0</v>
      </c>
      <c r="X108" s="344">
        <f t="shared" si="143"/>
        <v>0</v>
      </c>
      <c r="Y108" s="344">
        <f t="shared" si="143"/>
        <v>0</v>
      </c>
      <c r="Z108" s="344">
        <f t="shared" si="143"/>
        <v>0</v>
      </c>
      <c r="AA108" s="344">
        <f t="shared" si="143"/>
        <v>0</v>
      </c>
      <c r="AB108" s="344">
        <f t="shared" si="143"/>
        <v>0</v>
      </c>
      <c r="AC108" s="344">
        <f t="shared" si="143"/>
        <v>0</v>
      </c>
      <c r="AD108" s="344">
        <f t="shared" si="143"/>
        <v>0</v>
      </c>
      <c r="AE108" s="344">
        <f t="shared" si="143"/>
        <v>0</v>
      </c>
      <c r="AF108" s="344">
        <f t="shared" si="143"/>
        <v>0</v>
      </c>
      <c r="AG108" s="344">
        <f t="shared" si="143"/>
        <v>0</v>
      </c>
      <c r="AH108" s="344">
        <f t="shared" si="143"/>
        <v>0</v>
      </c>
      <c r="AI108" s="344">
        <f t="shared" si="143"/>
        <v>0</v>
      </c>
      <c r="AJ108" s="344">
        <f t="shared" si="143"/>
        <v>0</v>
      </c>
      <c r="AK108" s="344">
        <f t="shared" si="143"/>
        <v>0</v>
      </c>
      <c r="AL108" s="344">
        <f t="shared" si="143"/>
        <v>0</v>
      </c>
      <c r="AM108" s="344">
        <f t="shared" si="143"/>
        <v>0</v>
      </c>
      <c r="AN108" s="344">
        <f t="shared" si="143"/>
        <v>0</v>
      </c>
      <c r="AO108" s="344">
        <f t="shared" si="143"/>
        <v>0</v>
      </c>
      <c r="AP108" s="344">
        <f t="shared" si="143"/>
        <v>0</v>
      </c>
      <c r="AQ108" s="344">
        <f t="shared" si="143"/>
        <v>0</v>
      </c>
      <c r="AR108" s="344">
        <f t="shared" si="143"/>
        <v>0</v>
      </c>
      <c r="AS108" s="344">
        <f t="shared" si="143"/>
        <v>0</v>
      </c>
      <c r="AT108" s="344">
        <f t="shared" si="143"/>
        <v>0</v>
      </c>
      <c r="AU108" s="344">
        <f t="shared" si="143"/>
        <v>0</v>
      </c>
      <c r="AV108" s="344">
        <f t="shared" si="143"/>
        <v>0</v>
      </c>
      <c r="AW108" s="344">
        <f t="shared" si="143"/>
        <v>0</v>
      </c>
      <c r="AX108" s="344">
        <f t="shared" si="143"/>
        <v>0</v>
      </c>
      <c r="AY108" s="344">
        <f t="shared" si="143"/>
        <v>0</v>
      </c>
      <c r="AZ108" s="344">
        <f t="shared" si="143"/>
        <v>0</v>
      </c>
      <c r="BA108" s="344">
        <f t="shared" si="143"/>
        <v>0</v>
      </c>
      <c r="BB108" s="344">
        <f t="shared" si="143"/>
        <v>0</v>
      </c>
      <c r="BC108" s="344">
        <f t="shared" si="143"/>
        <v>0</v>
      </c>
      <c r="BD108" s="344">
        <f t="shared" si="143"/>
        <v>0</v>
      </c>
      <c r="BE108" s="344">
        <f t="shared" si="143"/>
        <v>0</v>
      </c>
      <c r="BF108" s="344">
        <f t="shared" si="143"/>
        <v>0</v>
      </c>
      <c r="BG108" s="344">
        <f t="shared" si="143"/>
        <v>0</v>
      </c>
      <c r="BH108" s="344">
        <f t="shared" si="143"/>
        <v>0</v>
      </c>
      <c r="BI108" s="344">
        <f t="shared" si="143"/>
        <v>0</v>
      </c>
      <c r="BJ108" s="344">
        <f t="shared" si="143"/>
        <v>0</v>
      </c>
      <c r="BK108" s="344">
        <f t="shared" si="143"/>
        <v>0</v>
      </c>
      <c r="BL108" s="344">
        <f t="shared" si="143"/>
        <v>0</v>
      </c>
      <c r="BM108" s="344">
        <f t="shared" si="143"/>
        <v>0</v>
      </c>
      <c r="BN108" s="344">
        <f t="shared" si="143"/>
        <v>0</v>
      </c>
      <c r="BO108" s="344">
        <f t="shared" si="143"/>
        <v>0</v>
      </c>
      <c r="BP108" s="344">
        <f t="shared" si="143"/>
        <v>0</v>
      </c>
      <c r="BQ108" s="344">
        <f t="shared" ref="BQ108:CS108" si="144">IF(BQ$94="beräknas ej",0,BP108*IF(BQ$95&gt;$D$80,1,IF(BQ$95&lt;=$C$80,$C$79,$D$79))*IFERROR(INDEX($B$85:$E$91,MATCH($A108,$A$85:$A$91,0),MATCH(BQ$95,$B$83:$E$83,1)),0))</f>
        <v>0</v>
      </c>
      <c r="BR108" s="344">
        <f t="shared" si="144"/>
        <v>0</v>
      </c>
      <c r="BS108" s="344">
        <f t="shared" si="144"/>
        <v>0</v>
      </c>
      <c r="BT108" s="344">
        <f t="shared" si="144"/>
        <v>0</v>
      </c>
      <c r="BU108" s="344">
        <f t="shared" si="144"/>
        <v>0</v>
      </c>
      <c r="BV108" s="344">
        <f t="shared" si="144"/>
        <v>0</v>
      </c>
      <c r="BW108" s="344">
        <f t="shared" si="144"/>
        <v>0</v>
      </c>
      <c r="BX108" s="344">
        <f t="shared" si="144"/>
        <v>0</v>
      </c>
      <c r="BY108" s="344">
        <f t="shared" si="144"/>
        <v>0</v>
      </c>
      <c r="BZ108" s="344">
        <f t="shared" si="144"/>
        <v>0</v>
      </c>
      <c r="CA108" s="344">
        <f t="shared" si="144"/>
        <v>0</v>
      </c>
      <c r="CB108" s="344">
        <f t="shared" si="144"/>
        <v>0</v>
      </c>
      <c r="CC108" s="344">
        <f t="shared" si="144"/>
        <v>0</v>
      </c>
      <c r="CD108" s="344">
        <f t="shared" si="144"/>
        <v>0</v>
      </c>
      <c r="CE108" s="344">
        <f t="shared" si="144"/>
        <v>0</v>
      </c>
      <c r="CF108" s="344">
        <f t="shared" si="144"/>
        <v>0</v>
      </c>
      <c r="CG108" s="344">
        <f t="shared" si="144"/>
        <v>0</v>
      </c>
      <c r="CH108" s="344">
        <f t="shared" si="144"/>
        <v>0</v>
      </c>
      <c r="CI108" s="344">
        <f t="shared" si="144"/>
        <v>0</v>
      </c>
      <c r="CJ108" s="344">
        <f t="shared" si="144"/>
        <v>0</v>
      </c>
      <c r="CK108" s="344">
        <f t="shared" si="144"/>
        <v>0</v>
      </c>
      <c r="CL108" s="344">
        <f t="shared" si="144"/>
        <v>0</v>
      </c>
      <c r="CM108" s="344">
        <f t="shared" si="144"/>
        <v>0</v>
      </c>
      <c r="CN108" s="344">
        <f t="shared" si="144"/>
        <v>0</v>
      </c>
      <c r="CO108" s="344">
        <f t="shared" si="144"/>
        <v>0</v>
      </c>
      <c r="CP108" s="344">
        <f t="shared" si="144"/>
        <v>0</v>
      </c>
      <c r="CQ108" s="344">
        <f t="shared" si="144"/>
        <v>0</v>
      </c>
      <c r="CR108" s="344">
        <f t="shared" si="144"/>
        <v>0</v>
      </c>
      <c r="CS108" s="344">
        <f t="shared" si="144"/>
        <v>0</v>
      </c>
    </row>
    <row r="109" spans="1:97" s="372" customFormat="1" x14ac:dyDescent="0.35">
      <c r="A109" s="337">
        <f t="shared" si="118"/>
        <v>0</v>
      </c>
      <c r="B109" s="337" t="str">
        <f t="shared" si="118"/>
        <v>0 0</v>
      </c>
      <c r="C109" s="344">
        <f t="shared" si="118"/>
        <v>0</v>
      </c>
      <c r="D109" s="344">
        <f>'JA basår'!AF20+'JA basår'!AF50</f>
        <v>0</v>
      </c>
      <c r="E109" s="344">
        <f t="shared" ref="E109:BP109" si="145">IF(E$94="beräknas ej",0,D109*IF(E$95&gt;$D$80,1,IF(E$95&lt;=$C$80,$C$79,$D$79))*IFERROR(INDEX($B$85:$E$91,MATCH($A109,$A$85:$A$91,0),MATCH(E$95,$B$83:$E$83,1)),0))</f>
        <v>0</v>
      </c>
      <c r="F109" s="344">
        <f t="shared" si="145"/>
        <v>0</v>
      </c>
      <c r="G109" s="344">
        <f t="shared" si="145"/>
        <v>0</v>
      </c>
      <c r="H109" s="344">
        <f t="shared" si="145"/>
        <v>0</v>
      </c>
      <c r="I109" s="344">
        <f t="shared" si="145"/>
        <v>0</v>
      </c>
      <c r="J109" s="344">
        <f t="shared" si="145"/>
        <v>0</v>
      </c>
      <c r="K109" s="344">
        <f t="shared" si="145"/>
        <v>0</v>
      </c>
      <c r="L109" s="344">
        <f t="shared" si="145"/>
        <v>0</v>
      </c>
      <c r="M109" s="344">
        <f t="shared" si="145"/>
        <v>0</v>
      </c>
      <c r="N109" s="344">
        <f t="shared" si="145"/>
        <v>0</v>
      </c>
      <c r="O109" s="344">
        <f t="shared" si="145"/>
        <v>0</v>
      </c>
      <c r="P109" s="344">
        <f t="shared" si="145"/>
        <v>0</v>
      </c>
      <c r="Q109" s="344">
        <f t="shared" si="145"/>
        <v>0</v>
      </c>
      <c r="R109" s="344">
        <f t="shared" si="145"/>
        <v>0</v>
      </c>
      <c r="S109" s="344">
        <f t="shared" si="145"/>
        <v>0</v>
      </c>
      <c r="T109" s="344">
        <f t="shared" si="145"/>
        <v>0</v>
      </c>
      <c r="U109" s="344">
        <f t="shared" si="145"/>
        <v>0</v>
      </c>
      <c r="V109" s="344">
        <f t="shared" si="145"/>
        <v>0</v>
      </c>
      <c r="W109" s="344">
        <f t="shared" si="145"/>
        <v>0</v>
      </c>
      <c r="X109" s="344">
        <f t="shared" si="145"/>
        <v>0</v>
      </c>
      <c r="Y109" s="344">
        <f t="shared" si="145"/>
        <v>0</v>
      </c>
      <c r="Z109" s="344">
        <f t="shared" si="145"/>
        <v>0</v>
      </c>
      <c r="AA109" s="344">
        <f t="shared" si="145"/>
        <v>0</v>
      </c>
      <c r="AB109" s="344">
        <f t="shared" si="145"/>
        <v>0</v>
      </c>
      <c r="AC109" s="344">
        <f t="shared" si="145"/>
        <v>0</v>
      </c>
      <c r="AD109" s="344">
        <f t="shared" si="145"/>
        <v>0</v>
      </c>
      <c r="AE109" s="344">
        <f t="shared" si="145"/>
        <v>0</v>
      </c>
      <c r="AF109" s="344">
        <f t="shared" si="145"/>
        <v>0</v>
      </c>
      <c r="AG109" s="344">
        <f t="shared" si="145"/>
        <v>0</v>
      </c>
      <c r="AH109" s="344">
        <f t="shared" si="145"/>
        <v>0</v>
      </c>
      <c r="AI109" s="344">
        <f t="shared" si="145"/>
        <v>0</v>
      </c>
      <c r="AJ109" s="344">
        <f t="shared" si="145"/>
        <v>0</v>
      </c>
      <c r="AK109" s="344">
        <f t="shared" si="145"/>
        <v>0</v>
      </c>
      <c r="AL109" s="344">
        <f t="shared" si="145"/>
        <v>0</v>
      </c>
      <c r="AM109" s="344">
        <f t="shared" si="145"/>
        <v>0</v>
      </c>
      <c r="AN109" s="344">
        <f t="shared" si="145"/>
        <v>0</v>
      </c>
      <c r="AO109" s="344">
        <f t="shared" si="145"/>
        <v>0</v>
      </c>
      <c r="AP109" s="344">
        <f t="shared" si="145"/>
        <v>0</v>
      </c>
      <c r="AQ109" s="344">
        <f t="shared" si="145"/>
        <v>0</v>
      </c>
      <c r="AR109" s="344">
        <f t="shared" si="145"/>
        <v>0</v>
      </c>
      <c r="AS109" s="344">
        <f t="shared" si="145"/>
        <v>0</v>
      </c>
      <c r="AT109" s="344">
        <f t="shared" si="145"/>
        <v>0</v>
      </c>
      <c r="AU109" s="344">
        <f t="shared" si="145"/>
        <v>0</v>
      </c>
      <c r="AV109" s="344">
        <f t="shared" si="145"/>
        <v>0</v>
      </c>
      <c r="AW109" s="344">
        <f t="shared" si="145"/>
        <v>0</v>
      </c>
      <c r="AX109" s="344">
        <f t="shared" si="145"/>
        <v>0</v>
      </c>
      <c r="AY109" s="344">
        <f t="shared" si="145"/>
        <v>0</v>
      </c>
      <c r="AZ109" s="344">
        <f t="shared" si="145"/>
        <v>0</v>
      </c>
      <c r="BA109" s="344">
        <f t="shared" si="145"/>
        <v>0</v>
      </c>
      <c r="BB109" s="344">
        <f t="shared" si="145"/>
        <v>0</v>
      </c>
      <c r="BC109" s="344">
        <f t="shared" si="145"/>
        <v>0</v>
      </c>
      <c r="BD109" s="344">
        <f t="shared" si="145"/>
        <v>0</v>
      </c>
      <c r="BE109" s="344">
        <f t="shared" si="145"/>
        <v>0</v>
      </c>
      <c r="BF109" s="344">
        <f t="shared" si="145"/>
        <v>0</v>
      </c>
      <c r="BG109" s="344">
        <f t="shared" si="145"/>
        <v>0</v>
      </c>
      <c r="BH109" s="344">
        <f t="shared" si="145"/>
        <v>0</v>
      </c>
      <c r="BI109" s="344">
        <f t="shared" si="145"/>
        <v>0</v>
      </c>
      <c r="BJ109" s="344">
        <f t="shared" si="145"/>
        <v>0</v>
      </c>
      <c r="BK109" s="344">
        <f t="shared" si="145"/>
        <v>0</v>
      </c>
      <c r="BL109" s="344">
        <f t="shared" si="145"/>
        <v>0</v>
      </c>
      <c r="BM109" s="344">
        <f t="shared" si="145"/>
        <v>0</v>
      </c>
      <c r="BN109" s="344">
        <f t="shared" si="145"/>
        <v>0</v>
      </c>
      <c r="BO109" s="344">
        <f t="shared" si="145"/>
        <v>0</v>
      </c>
      <c r="BP109" s="344">
        <f t="shared" si="145"/>
        <v>0</v>
      </c>
      <c r="BQ109" s="344">
        <f t="shared" ref="BQ109:CS109" si="146">IF(BQ$94="beräknas ej",0,BP109*IF(BQ$95&gt;$D$80,1,IF(BQ$95&lt;=$C$80,$C$79,$D$79))*IFERROR(INDEX($B$85:$E$91,MATCH($A109,$A$85:$A$91,0),MATCH(BQ$95,$B$83:$E$83,1)),0))</f>
        <v>0</v>
      </c>
      <c r="BR109" s="344">
        <f t="shared" si="146"/>
        <v>0</v>
      </c>
      <c r="BS109" s="344">
        <f t="shared" si="146"/>
        <v>0</v>
      </c>
      <c r="BT109" s="344">
        <f t="shared" si="146"/>
        <v>0</v>
      </c>
      <c r="BU109" s="344">
        <f t="shared" si="146"/>
        <v>0</v>
      </c>
      <c r="BV109" s="344">
        <f t="shared" si="146"/>
        <v>0</v>
      </c>
      <c r="BW109" s="344">
        <f t="shared" si="146"/>
        <v>0</v>
      </c>
      <c r="BX109" s="344">
        <f t="shared" si="146"/>
        <v>0</v>
      </c>
      <c r="BY109" s="344">
        <f t="shared" si="146"/>
        <v>0</v>
      </c>
      <c r="BZ109" s="344">
        <f t="shared" si="146"/>
        <v>0</v>
      </c>
      <c r="CA109" s="344">
        <f t="shared" si="146"/>
        <v>0</v>
      </c>
      <c r="CB109" s="344">
        <f t="shared" si="146"/>
        <v>0</v>
      </c>
      <c r="CC109" s="344">
        <f t="shared" si="146"/>
        <v>0</v>
      </c>
      <c r="CD109" s="344">
        <f t="shared" si="146"/>
        <v>0</v>
      </c>
      <c r="CE109" s="344">
        <f t="shared" si="146"/>
        <v>0</v>
      </c>
      <c r="CF109" s="344">
        <f t="shared" si="146"/>
        <v>0</v>
      </c>
      <c r="CG109" s="344">
        <f t="shared" si="146"/>
        <v>0</v>
      </c>
      <c r="CH109" s="344">
        <f t="shared" si="146"/>
        <v>0</v>
      </c>
      <c r="CI109" s="344">
        <f t="shared" si="146"/>
        <v>0</v>
      </c>
      <c r="CJ109" s="344">
        <f t="shared" si="146"/>
        <v>0</v>
      </c>
      <c r="CK109" s="344">
        <f t="shared" si="146"/>
        <v>0</v>
      </c>
      <c r="CL109" s="344">
        <f t="shared" si="146"/>
        <v>0</v>
      </c>
      <c r="CM109" s="344">
        <f t="shared" si="146"/>
        <v>0</v>
      </c>
      <c r="CN109" s="344">
        <f t="shared" si="146"/>
        <v>0</v>
      </c>
      <c r="CO109" s="344">
        <f t="shared" si="146"/>
        <v>0</v>
      </c>
      <c r="CP109" s="344">
        <f t="shared" si="146"/>
        <v>0</v>
      </c>
      <c r="CQ109" s="344">
        <f t="shared" si="146"/>
        <v>0</v>
      </c>
      <c r="CR109" s="344">
        <f t="shared" si="146"/>
        <v>0</v>
      </c>
      <c r="CS109" s="344">
        <f t="shared" si="146"/>
        <v>0</v>
      </c>
    </row>
    <row r="110" spans="1:97" s="372" customFormat="1" x14ac:dyDescent="0.35">
      <c r="A110" s="337">
        <f t="shared" si="118"/>
        <v>0</v>
      </c>
      <c r="B110" s="337" t="str">
        <f t="shared" si="118"/>
        <v>0 0</v>
      </c>
      <c r="C110" s="344">
        <f t="shared" si="118"/>
        <v>0</v>
      </c>
      <c r="D110" s="344">
        <f>'JA basår'!AF21+'JA basår'!AF51</f>
        <v>0</v>
      </c>
      <c r="E110" s="344">
        <f t="shared" ref="E110:BP110" si="147">IF(E$94="beräknas ej",0,D110*IF(E$95&gt;$D$80,1,IF(E$95&lt;=$C$80,$C$79,$D$79))*IFERROR(INDEX($B$85:$E$91,MATCH($A110,$A$85:$A$91,0),MATCH(E$95,$B$83:$E$83,1)),0))</f>
        <v>0</v>
      </c>
      <c r="F110" s="344">
        <f t="shared" si="147"/>
        <v>0</v>
      </c>
      <c r="G110" s="344">
        <f t="shared" si="147"/>
        <v>0</v>
      </c>
      <c r="H110" s="344">
        <f t="shared" si="147"/>
        <v>0</v>
      </c>
      <c r="I110" s="344">
        <f t="shared" si="147"/>
        <v>0</v>
      </c>
      <c r="J110" s="344">
        <f t="shared" si="147"/>
        <v>0</v>
      </c>
      <c r="K110" s="344">
        <f t="shared" si="147"/>
        <v>0</v>
      </c>
      <c r="L110" s="344">
        <f t="shared" si="147"/>
        <v>0</v>
      </c>
      <c r="M110" s="344">
        <f t="shared" si="147"/>
        <v>0</v>
      </c>
      <c r="N110" s="344">
        <f t="shared" si="147"/>
        <v>0</v>
      </c>
      <c r="O110" s="344">
        <f t="shared" si="147"/>
        <v>0</v>
      </c>
      <c r="P110" s="344">
        <f t="shared" si="147"/>
        <v>0</v>
      </c>
      <c r="Q110" s="344">
        <f t="shared" si="147"/>
        <v>0</v>
      </c>
      <c r="R110" s="344">
        <f t="shared" si="147"/>
        <v>0</v>
      </c>
      <c r="S110" s="344">
        <f t="shared" si="147"/>
        <v>0</v>
      </c>
      <c r="T110" s="344">
        <f t="shared" si="147"/>
        <v>0</v>
      </c>
      <c r="U110" s="344">
        <f t="shared" si="147"/>
        <v>0</v>
      </c>
      <c r="V110" s="344">
        <f t="shared" si="147"/>
        <v>0</v>
      </c>
      <c r="W110" s="344">
        <f t="shared" si="147"/>
        <v>0</v>
      </c>
      <c r="X110" s="344">
        <f t="shared" si="147"/>
        <v>0</v>
      </c>
      <c r="Y110" s="344">
        <f t="shared" si="147"/>
        <v>0</v>
      </c>
      <c r="Z110" s="344">
        <f t="shared" si="147"/>
        <v>0</v>
      </c>
      <c r="AA110" s="344">
        <f t="shared" si="147"/>
        <v>0</v>
      </c>
      <c r="AB110" s="344">
        <f t="shared" si="147"/>
        <v>0</v>
      </c>
      <c r="AC110" s="344">
        <f t="shared" si="147"/>
        <v>0</v>
      </c>
      <c r="AD110" s="344">
        <f t="shared" si="147"/>
        <v>0</v>
      </c>
      <c r="AE110" s="344">
        <f t="shared" si="147"/>
        <v>0</v>
      </c>
      <c r="AF110" s="344">
        <f t="shared" si="147"/>
        <v>0</v>
      </c>
      <c r="AG110" s="344">
        <f t="shared" si="147"/>
        <v>0</v>
      </c>
      <c r="AH110" s="344">
        <f t="shared" si="147"/>
        <v>0</v>
      </c>
      <c r="AI110" s="344">
        <f t="shared" si="147"/>
        <v>0</v>
      </c>
      <c r="AJ110" s="344">
        <f t="shared" si="147"/>
        <v>0</v>
      </c>
      <c r="AK110" s="344">
        <f t="shared" si="147"/>
        <v>0</v>
      </c>
      <c r="AL110" s="344">
        <f t="shared" si="147"/>
        <v>0</v>
      </c>
      <c r="AM110" s="344">
        <f t="shared" si="147"/>
        <v>0</v>
      </c>
      <c r="AN110" s="344">
        <f t="shared" si="147"/>
        <v>0</v>
      </c>
      <c r="AO110" s="344">
        <f t="shared" si="147"/>
        <v>0</v>
      </c>
      <c r="AP110" s="344">
        <f t="shared" si="147"/>
        <v>0</v>
      </c>
      <c r="AQ110" s="344">
        <f t="shared" si="147"/>
        <v>0</v>
      </c>
      <c r="AR110" s="344">
        <f t="shared" si="147"/>
        <v>0</v>
      </c>
      <c r="AS110" s="344">
        <f t="shared" si="147"/>
        <v>0</v>
      </c>
      <c r="AT110" s="344">
        <f t="shared" si="147"/>
        <v>0</v>
      </c>
      <c r="AU110" s="344">
        <f t="shared" si="147"/>
        <v>0</v>
      </c>
      <c r="AV110" s="344">
        <f t="shared" si="147"/>
        <v>0</v>
      </c>
      <c r="AW110" s="344">
        <f t="shared" si="147"/>
        <v>0</v>
      </c>
      <c r="AX110" s="344">
        <f t="shared" si="147"/>
        <v>0</v>
      </c>
      <c r="AY110" s="344">
        <f t="shared" si="147"/>
        <v>0</v>
      </c>
      <c r="AZ110" s="344">
        <f t="shared" si="147"/>
        <v>0</v>
      </c>
      <c r="BA110" s="344">
        <f t="shared" si="147"/>
        <v>0</v>
      </c>
      <c r="BB110" s="344">
        <f t="shared" si="147"/>
        <v>0</v>
      </c>
      <c r="BC110" s="344">
        <f t="shared" si="147"/>
        <v>0</v>
      </c>
      <c r="BD110" s="344">
        <f t="shared" si="147"/>
        <v>0</v>
      </c>
      <c r="BE110" s="344">
        <f t="shared" si="147"/>
        <v>0</v>
      </c>
      <c r="BF110" s="344">
        <f t="shared" si="147"/>
        <v>0</v>
      </c>
      <c r="BG110" s="344">
        <f t="shared" si="147"/>
        <v>0</v>
      </c>
      <c r="BH110" s="344">
        <f t="shared" si="147"/>
        <v>0</v>
      </c>
      <c r="BI110" s="344">
        <f t="shared" si="147"/>
        <v>0</v>
      </c>
      <c r="BJ110" s="344">
        <f t="shared" si="147"/>
        <v>0</v>
      </c>
      <c r="BK110" s="344">
        <f t="shared" si="147"/>
        <v>0</v>
      </c>
      <c r="BL110" s="344">
        <f t="shared" si="147"/>
        <v>0</v>
      </c>
      <c r="BM110" s="344">
        <f t="shared" si="147"/>
        <v>0</v>
      </c>
      <c r="BN110" s="344">
        <f t="shared" si="147"/>
        <v>0</v>
      </c>
      <c r="BO110" s="344">
        <f t="shared" si="147"/>
        <v>0</v>
      </c>
      <c r="BP110" s="344">
        <f t="shared" si="147"/>
        <v>0</v>
      </c>
      <c r="BQ110" s="344">
        <f t="shared" ref="BQ110:CS110" si="148">IF(BQ$94="beräknas ej",0,BP110*IF(BQ$95&gt;$D$80,1,IF(BQ$95&lt;=$C$80,$C$79,$D$79))*IFERROR(INDEX($B$85:$E$91,MATCH($A110,$A$85:$A$91,0),MATCH(BQ$95,$B$83:$E$83,1)),0))</f>
        <v>0</v>
      </c>
      <c r="BR110" s="344">
        <f t="shared" si="148"/>
        <v>0</v>
      </c>
      <c r="BS110" s="344">
        <f t="shared" si="148"/>
        <v>0</v>
      </c>
      <c r="BT110" s="344">
        <f t="shared" si="148"/>
        <v>0</v>
      </c>
      <c r="BU110" s="344">
        <f t="shared" si="148"/>
        <v>0</v>
      </c>
      <c r="BV110" s="344">
        <f t="shared" si="148"/>
        <v>0</v>
      </c>
      <c r="BW110" s="344">
        <f t="shared" si="148"/>
        <v>0</v>
      </c>
      <c r="BX110" s="344">
        <f t="shared" si="148"/>
        <v>0</v>
      </c>
      <c r="BY110" s="344">
        <f t="shared" si="148"/>
        <v>0</v>
      </c>
      <c r="BZ110" s="344">
        <f t="shared" si="148"/>
        <v>0</v>
      </c>
      <c r="CA110" s="344">
        <f t="shared" si="148"/>
        <v>0</v>
      </c>
      <c r="CB110" s="344">
        <f t="shared" si="148"/>
        <v>0</v>
      </c>
      <c r="CC110" s="344">
        <f t="shared" si="148"/>
        <v>0</v>
      </c>
      <c r="CD110" s="344">
        <f t="shared" si="148"/>
        <v>0</v>
      </c>
      <c r="CE110" s="344">
        <f t="shared" si="148"/>
        <v>0</v>
      </c>
      <c r="CF110" s="344">
        <f t="shared" si="148"/>
        <v>0</v>
      </c>
      <c r="CG110" s="344">
        <f t="shared" si="148"/>
        <v>0</v>
      </c>
      <c r="CH110" s="344">
        <f t="shared" si="148"/>
        <v>0</v>
      </c>
      <c r="CI110" s="344">
        <f t="shared" si="148"/>
        <v>0</v>
      </c>
      <c r="CJ110" s="344">
        <f t="shared" si="148"/>
        <v>0</v>
      </c>
      <c r="CK110" s="344">
        <f t="shared" si="148"/>
        <v>0</v>
      </c>
      <c r="CL110" s="344">
        <f t="shared" si="148"/>
        <v>0</v>
      </c>
      <c r="CM110" s="344">
        <f t="shared" si="148"/>
        <v>0</v>
      </c>
      <c r="CN110" s="344">
        <f t="shared" si="148"/>
        <v>0</v>
      </c>
      <c r="CO110" s="344">
        <f t="shared" si="148"/>
        <v>0</v>
      </c>
      <c r="CP110" s="344">
        <f t="shared" si="148"/>
        <v>0</v>
      </c>
      <c r="CQ110" s="344">
        <f t="shared" si="148"/>
        <v>0</v>
      </c>
      <c r="CR110" s="344">
        <f t="shared" si="148"/>
        <v>0</v>
      </c>
      <c r="CS110" s="344">
        <f t="shared" si="148"/>
        <v>0</v>
      </c>
    </row>
    <row r="111" spans="1:97" s="372" customFormat="1" x14ac:dyDescent="0.35">
      <c r="A111" s="337">
        <f t="shared" si="118"/>
        <v>0</v>
      </c>
      <c r="B111" s="337" t="str">
        <f t="shared" si="118"/>
        <v>0 0</v>
      </c>
      <c r="C111" s="344">
        <f t="shared" si="118"/>
        <v>0</v>
      </c>
      <c r="D111" s="344">
        <f>'JA basår'!AF22+'JA basår'!AF52</f>
        <v>0</v>
      </c>
      <c r="E111" s="344">
        <f t="shared" ref="E111:BP111" si="149">IF(E$94="beräknas ej",0,D111*IF(E$95&gt;$D$80,1,IF(E$95&lt;=$C$80,$C$79,$D$79))*IFERROR(INDEX($B$85:$E$91,MATCH($A111,$A$85:$A$91,0),MATCH(E$95,$B$83:$E$83,1)),0))</f>
        <v>0</v>
      </c>
      <c r="F111" s="344">
        <f t="shared" si="149"/>
        <v>0</v>
      </c>
      <c r="G111" s="344">
        <f t="shared" si="149"/>
        <v>0</v>
      </c>
      <c r="H111" s="344">
        <f t="shared" si="149"/>
        <v>0</v>
      </c>
      <c r="I111" s="344">
        <f t="shared" si="149"/>
        <v>0</v>
      </c>
      <c r="J111" s="344">
        <f t="shared" si="149"/>
        <v>0</v>
      </c>
      <c r="K111" s="344">
        <f t="shared" si="149"/>
        <v>0</v>
      </c>
      <c r="L111" s="344">
        <f t="shared" si="149"/>
        <v>0</v>
      </c>
      <c r="M111" s="344">
        <f t="shared" si="149"/>
        <v>0</v>
      </c>
      <c r="N111" s="344">
        <f t="shared" si="149"/>
        <v>0</v>
      </c>
      <c r="O111" s="344">
        <f t="shared" si="149"/>
        <v>0</v>
      </c>
      <c r="P111" s="344">
        <f t="shared" si="149"/>
        <v>0</v>
      </c>
      <c r="Q111" s="344">
        <f t="shared" si="149"/>
        <v>0</v>
      </c>
      <c r="R111" s="344">
        <f t="shared" si="149"/>
        <v>0</v>
      </c>
      <c r="S111" s="344">
        <f t="shared" si="149"/>
        <v>0</v>
      </c>
      <c r="T111" s="344">
        <f t="shared" si="149"/>
        <v>0</v>
      </c>
      <c r="U111" s="344">
        <f t="shared" si="149"/>
        <v>0</v>
      </c>
      <c r="V111" s="344">
        <f t="shared" si="149"/>
        <v>0</v>
      </c>
      <c r="W111" s="344">
        <f t="shared" si="149"/>
        <v>0</v>
      </c>
      <c r="X111" s="344">
        <f t="shared" si="149"/>
        <v>0</v>
      </c>
      <c r="Y111" s="344">
        <f t="shared" si="149"/>
        <v>0</v>
      </c>
      <c r="Z111" s="344">
        <f t="shared" si="149"/>
        <v>0</v>
      </c>
      <c r="AA111" s="344">
        <f t="shared" si="149"/>
        <v>0</v>
      </c>
      <c r="AB111" s="344">
        <f t="shared" si="149"/>
        <v>0</v>
      </c>
      <c r="AC111" s="344">
        <f t="shared" si="149"/>
        <v>0</v>
      </c>
      <c r="AD111" s="344">
        <f t="shared" si="149"/>
        <v>0</v>
      </c>
      <c r="AE111" s="344">
        <f t="shared" si="149"/>
        <v>0</v>
      </c>
      <c r="AF111" s="344">
        <f t="shared" si="149"/>
        <v>0</v>
      </c>
      <c r="AG111" s="344">
        <f t="shared" si="149"/>
        <v>0</v>
      </c>
      <c r="AH111" s="344">
        <f t="shared" si="149"/>
        <v>0</v>
      </c>
      <c r="AI111" s="344">
        <f t="shared" si="149"/>
        <v>0</v>
      </c>
      <c r="AJ111" s="344">
        <f t="shared" si="149"/>
        <v>0</v>
      </c>
      <c r="AK111" s="344">
        <f t="shared" si="149"/>
        <v>0</v>
      </c>
      <c r="AL111" s="344">
        <f t="shared" si="149"/>
        <v>0</v>
      </c>
      <c r="AM111" s="344">
        <f t="shared" si="149"/>
        <v>0</v>
      </c>
      <c r="AN111" s="344">
        <f t="shared" si="149"/>
        <v>0</v>
      </c>
      <c r="AO111" s="344">
        <f t="shared" si="149"/>
        <v>0</v>
      </c>
      <c r="AP111" s="344">
        <f t="shared" si="149"/>
        <v>0</v>
      </c>
      <c r="AQ111" s="344">
        <f t="shared" si="149"/>
        <v>0</v>
      </c>
      <c r="AR111" s="344">
        <f t="shared" si="149"/>
        <v>0</v>
      </c>
      <c r="AS111" s="344">
        <f t="shared" si="149"/>
        <v>0</v>
      </c>
      <c r="AT111" s="344">
        <f t="shared" si="149"/>
        <v>0</v>
      </c>
      <c r="AU111" s="344">
        <f t="shared" si="149"/>
        <v>0</v>
      </c>
      <c r="AV111" s="344">
        <f t="shared" si="149"/>
        <v>0</v>
      </c>
      <c r="AW111" s="344">
        <f t="shared" si="149"/>
        <v>0</v>
      </c>
      <c r="AX111" s="344">
        <f t="shared" si="149"/>
        <v>0</v>
      </c>
      <c r="AY111" s="344">
        <f t="shared" si="149"/>
        <v>0</v>
      </c>
      <c r="AZ111" s="344">
        <f t="shared" si="149"/>
        <v>0</v>
      </c>
      <c r="BA111" s="344">
        <f t="shared" si="149"/>
        <v>0</v>
      </c>
      <c r="BB111" s="344">
        <f t="shared" si="149"/>
        <v>0</v>
      </c>
      <c r="BC111" s="344">
        <f t="shared" si="149"/>
        <v>0</v>
      </c>
      <c r="BD111" s="344">
        <f t="shared" si="149"/>
        <v>0</v>
      </c>
      <c r="BE111" s="344">
        <f t="shared" si="149"/>
        <v>0</v>
      </c>
      <c r="BF111" s="344">
        <f t="shared" si="149"/>
        <v>0</v>
      </c>
      <c r="BG111" s="344">
        <f t="shared" si="149"/>
        <v>0</v>
      </c>
      <c r="BH111" s="344">
        <f t="shared" si="149"/>
        <v>0</v>
      </c>
      <c r="BI111" s="344">
        <f t="shared" si="149"/>
        <v>0</v>
      </c>
      <c r="BJ111" s="344">
        <f t="shared" si="149"/>
        <v>0</v>
      </c>
      <c r="BK111" s="344">
        <f t="shared" si="149"/>
        <v>0</v>
      </c>
      <c r="BL111" s="344">
        <f t="shared" si="149"/>
        <v>0</v>
      </c>
      <c r="BM111" s="344">
        <f t="shared" si="149"/>
        <v>0</v>
      </c>
      <c r="BN111" s="344">
        <f t="shared" si="149"/>
        <v>0</v>
      </c>
      <c r="BO111" s="344">
        <f t="shared" si="149"/>
        <v>0</v>
      </c>
      <c r="BP111" s="344">
        <f t="shared" si="149"/>
        <v>0</v>
      </c>
      <c r="BQ111" s="344">
        <f t="shared" ref="BQ111:CS111" si="150">IF(BQ$94="beräknas ej",0,BP111*IF(BQ$95&gt;$D$80,1,IF(BQ$95&lt;=$C$80,$C$79,$D$79))*IFERROR(INDEX($B$85:$E$91,MATCH($A111,$A$85:$A$91,0),MATCH(BQ$95,$B$83:$E$83,1)),0))</f>
        <v>0</v>
      </c>
      <c r="BR111" s="344">
        <f t="shared" si="150"/>
        <v>0</v>
      </c>
      <c r="BS111" s="344">
        <f t="shared" si="150"/>
        <v>0</v>
      </c>
      <c r="BT111" s="344">
        <f t="shared" si="150"/>
        <v>0</v>
      </c>
      <c r="BU111" s="344">
        <f t="shared" si="150"/>
        <v>0</v>
      </c>
      <c r="BV111" s="344">
        <f t="shared" si="150"/>
        <v>0</v>
      </c>
      <c r="BW111" s="344">
        <f t="shared" si="150"/>
        <v>0</v>
      </c>
      <c r="BX111" s="344">
        <f t="shared" si="150"/>
        <v>0</v>
      </c>
      <c r="BY111" s="344">
        <f t="shared" si="150"/>
        <v>0</v>
      </c>
      <c r="BZ111" s="344">
        <f t="shared" si="150"/>
        <v>0</v>
      </c>
      <c r="CA111" s="344">
        <f t="shared" si="150"/>
        <v>0</v>
      </c>
      <c r="CB111" s="344">
        <f t="shared" si="150"/>
        <v>0</v>
      </c>
      <c r="CC111" s="344">
        <f t="shared" si="150"/>
        <v>0</v>
      </c>
      <c r="CD111" s="344">
        <f t="shared" si="150"/>
        <v>0</v>
      </c>
      <c r="CE111" s="344">
        <f t="shared" si="150"/>
        <v>0</v>
      </c>
      <c r="CF111" s="344">
        <f t="shared" si="150"/>
        <v>0</v>
      </c>
      <c r="CG111" s="344">
        <f t="shared" si="150"/>
        <v>0</v>
      </c>
      <c r="CH111" s="344">
        <f t="shared" si="150"/>
        <v>0</v>
      </c>
      <c r="CI111" s="344">
        <f t="shared" si="150"/>
        <v>0</v>
      </c>
      <c r="CJ111" s="344">
        <f t="shared" si="150"/>
        <v>0</v>
      </c>
      <c r="CK111" s="344">
        <f t="shared" si="150"/>
        <v>0</v>
      </c>
      <c r="CL111" s="344">
        <f t="shared" si="150"/>
        <v>0</v>
      </c>
      <c r="CM111" s="344">
        <f t="shared" si="150"/>
        <v>0</v>
      </c>
      <c r="CN111" s="344">
        <f t="shared" si="150"/>
        <v>0</v>
      </c>
      <c r="CO111" s="344">
        <f t="shared" si="150"/>
        <v>0</v>
      </c>
      <c r="CP111" s="344">
        <f t="shared" si="150"/>
        <v>0</v>
      </c>
      <c r="CQ111" s="344">
        <f t="shared" si="150"/>
        <v>0</v>
      </c>
      <c r="CR111" s="344">
        <f t="shared" si="150"/>
        <v>0</v>
      </c>
      <c r="CS111" s="344">
        <f t="shared" si="150"/>
        <v>0</v>
      </c>
    </row>
    <row r="112" spans="1:97" s="372" customFormat="1" x14ac:dyDescent="0.35">
      <c r="A112" s="337">
        <f t="shared" si="118"/>
        <v>0</v>
      </c>
      <c r="B112" s="337" t="str">
        <f t="shared" si="118"/>
        <v>0 0</v>
      </c>
      <c r="C112" s="344">
        <f t="shared" si="118"/>
        <v>0</v>
      </c>
      <c r="D112" s="344">
        <f>'JA basår'!AF23+'JA basår'!AF53</f>
        <v>0</v>
      </c>
      <c r="E112" s="344">
        <f t="shared" ref="E112:BP112" si="151">IF(E$94="beräknas ej",0,D112*IF(E$95&gt;$D$80,1,IF(E$95&lt;=$C$80,$C$79,$D$79))*IFERROR(INDEX($B$85:$E$91,MATCH($A112,$A$85:$A$91,0),MATCH(E$95,$B$83:$E$83,1)),0))</f>
        <v>0</v>
      </c>
      <c r="F112" s="344">
        <f t="shared" si="151"/>
        <v>0</v>
      </c>
      <c r="G112" s="344">
        <f t="shared" si="151"/>
        <v>0</v>
      </c>
      <c r="H112" s="344">
        <f t="shared" si="151"/>
        <v>0</v>
      </c>
      <c r="I112" s="344">
        <f t="shared" si="151"/>
        <v>0</v>
      </c>
      <c r="J112" s="344">
        <f t="shared" si="151"/>
        <v>0</v>
      </c>
      <c r="K112" s="344">
        <f t="shared" si="151"/>
        <v>0</v>
      </c>
      <c r="L112" s="344">
        <f t="shared" si="151"/>
        <v>0</v>
      </c>
      <c r="M112" s="344">
        <f t="shared" si="151"/>
        <v>0</v>
      </c>
      <c r="N112" s="344">
        <f t="shared" si="151"/>
        <v>0</v>
      </c>
      <c r="O112" s="344">
        <f t="shared" si="151"/>
        <v>0</v>
      </c>
      <c r="P112" s="344">
        <f t="shared" si="151"/>
        <v>0</v>
      </c>
      <c r="Q112" s="344">
        <f t="shared" si="151"/>
        <v>0</v>
      </c>
      <c r="R112" s="344">
        <f t="shared" si="151"/>
        <v>0</v>
      </c>
      <c r="S112" s="344">
        <f t="shared" si="151"/>
        <v>0</v>
      </c>
      <c r="T112" s="344">
        <f t="shared" si="151"/>
        <v>0</v>
      </c>
      <c r="U112" s="344">
        <f t="shared" si="151"/>
        <v>0</v>
      </c>
      <c r="V112" s="344">
        <f t="shared" si="151"/>
        <v>0</v>
      </c>
      <c r="W112" s="344">
        <f t="shared" si="151"/>
        <v>0</v>
      </c>
      <c r="X112" s="344">
        <f t="shared" si="151"/>
        <v>0</v>
      </c>
      <c r="Y112" s="344">
        <f t="shared" si="151"/>
        <v>0</v>
      </c>
      <c r="Z112" s="344">
        <f t="shared" si="151"/>
        <v>0</v>
      </c>
      <c r="AA112" s="344">
        <f t="shared" si="151"/>
        <v>0</v>
      </c>
      <c r="AB112" s="344">
        <f t="shared" si="151"/>
        <v>0</v>
      </c>
      <c r="AC112" s="344">
        <f t="shared" si="151"/>
        <v>0</v>
      </c>
      <c r="AD112" s="344">
        <f t="shared" si="151"/>
        <v>0</v>
      </c>
      <c r="AE112" s="344">
        <f t="shared" si="151"/>
        <v>0</v>
      </c>
      <c r="AF112" s="344">
        <f t="shared" si="151"/>
        <v>0</v>
      </c>
      <c r="AG112" s="344">
        <f t="shared" si="151"/>
        <v>0</v>
      </c>
      <c r="AH112" s="344">
        <f t="shared" si="151"/>
        <v>0</v>
      </c>
      <c r="AI112" s="344">
        <f t="shared" si="151"/>
        <v>0</v>
      </c>
      <c r="AJ112" s="344">
        <f t="shared" si="151"/>
        <v>0</v>
      </c>
      <c r="AK112" s="344">
        <f t="shared" si="151"/>
        <v>0</v>
      </c>
      <c r="AL112" s="344">
        <f t="shared" si="151"/>
        <v>0</v>
      </c>
      <c r="AM112" s="344">
        <f t="shared" si="151"/>
        <v>0</v>
      </c>
      <c r="AN112" s="344">
        <f t="shared" si="151"/>
        <v>0</v>
      </c>
      <c r="AO112" s="344">
        <f t="shared" si="151"/>
        <v>0</v>
      </c>
      <c r="AP112" s="344">
        <f t="shared" si="151"/>
        <v>0</v>
      </c>
      <c r="AQ112" s="344">
        <f t="shared" si="151"/>
        <v>0</v>
      </c>
      <c r="AR112" s="344">
        <f t="shared" si="151"/>
        <v>0</v>
      </c>
      <c r="AS112" s="344">
        <f t="shared" si="151"/>
        <v>0</v>
      </c>
      <c r="AT112" s="344">
        <f t="shared" si="151"/>
        <v>0</v>
      </c>
      <c r="AU112" s="344">
        <f t="shared" si="151"/>
        <v>0</v>
      </c>
      <c r="AV112" s="344">
        <f t="shared" si="151"/>
        <v>0</v>
      </c>
      <c r="AW112" s="344">
        <f t="shared" si="151"/>
        <v>0</v>
      </c>
      <c r="AX112" s="344">
        <f t="shared" si="151"/>
        <v>0</v>
      </c>
      <c r="AY112" s="344">
        <f t="shared" si="151"/>
        <v>0</v>
      </c>
      <c r="AZ112" s="344">
        <f t="shared" si="151"/>
        <v>0</v>
      </c>
      <c r="BA112" s="344">
        <f t="shared" si="151"/>
        <v>0</v>
      </c>
      <c r="BB112" s="344">
        <f t="shared" si="151"/>
        <v>0</v>
      </c>
      <c r="BC112" s="344">
        <f t="shared" si="151"/>
        <v>0</v>
      </c>
      <c r="BD112" s="344">
        <f t="shared" si="151"/>
        <v>0</v>
      </c>
      <c r="BE112" s="344">
        <f t="shared" si="151"/>
        <v>0</v>
      </c>
      <c r="BF112" s="344">
        <f t="shared" si="151"/>
        <v>0</v>
      </c>
      <c r="BG112" s="344">
        <f t="shared" si="151"/>
        <v>0</v>
      </c>
      <c r="BH112" s="344">
        <f t="shared" si="151"/>
        <v>0</v>
      </c>
      <c r="BI112" s="344">
        <f t="shared" si="151"/>
        <v>0</v>
      </c>
      <c r="BJ112" s="344">
        <f t="shared" si="151"/>
        <v>0</v>
      </c>
      <c r="BK112" s="344">
        <f t="shared" si="151"/>
        <v>0</v>
      </c>
      <c r="BL112" s="344">
        <f t="shared" si="151"/>
        <v>0</v>
      </c>
      <c r="BM112" s="344">
        <f t="shared" si="151"/>
        <v>0</v>
      </c>
      <c r="BN112" s="344">
        <f t="shared" si="151"/>
        <v>0</v>
      </c>
      <c r="BO112" s="344">
        <f t="shared" si="151"/>
        <v>0</v>
      </c>
      <c r="BP112" s="344">
        <f t="shared" si="151"/>
        <v>0</v>
      </c>
      <c r="BQ112" s="344">
        <f t="shared" ref="BQ112:CS112" si="152">IF(BQ$94="beräknas ej",0,BP112*IF(BQ$95&gt;$D$80,1,IF(BQ$95&lt;=$C$80,$C$79,$D$79))*IFERROR(INDEX($B$85:$E$91,MATCH($A112,$A$85:$A$91,0),MATCH(BQ$95,$B$83:$E$83,1)),0))</f>
        <v>0</v>
      </c>
      <c r="BR112" s="344">
        <f t="shared" si="152"/>
        <v>0</v>
      </c>
      <c r="BS112" s="344">
        <f t="shared" si="152"/>
        <v>0</v>
      </c>
      <c r="BT112" s="344">
        <f t="shared" si="152"/>
        <v>0</v>
      </c>
      <c r="BU112" s="344">
        <f t="shared" si="152"/>
        <v>0</v>
      </c>
      <c r="BV112" s="344">
        <f t="shared" si="152"/>
        <v>0</v>
      </c>
      <c r="BW112" s="344">
        <f t="shared" si="152"/>
        <v>0</v>
      </c>
      <c r="BX112" s="344">
        <f t="shared" si="152"/>
        <v>0</v>
      </c>
      <c r="BY112" s="344">
        <f t="shared" si="152"/>
        <v>0</v>
      </c>
      <c r="BZ112" s="344">
        <f t="shared" si="152"/>
        <v>0</v>
      </c>
      <c r="CA112" s="344">
        <f t="shared" si="152"/>
        <v>0</v>
      </c>
      <c r="CB112" s="344">
        <f t="shared" si="152"/>
        <v>0</v>
      </c>
      <c r="CC112" s="344">
        <f t="shared" si="152"/>
        <v>0</v>
      </c>
      <c r="CD112" s="344">
        <f t="shared" si="152"/>
        <v>0</v>
      </c>
      <c r="CE112" s="344">
        <f t="shared" si="152"/>
        <v>0</v>
      </c>
      <c r="CF112" s="344">
        <f t="shared" si="152"/>
        <v>0</v>
      </c>
      <c r="CG112" s="344">
        <f t="shared" si="152"/>
        <v>0</v>
      </c>
      <c r="CH112" s="344">
        <f t="shared" si="152"/>
        <v>0</v>
      </c>
      <c r="CI112" s="344">
        <f t="shared" si="152"/>
        <v>0</v>
      </c>
      <c r="CJ112" s="344">
        <f t="shared" si="152"/>
        <v>0</v>
      </c>
      <c r="CK112" s="344">
        <f t="shared" si="152"/>
        <v>0</v>
      </c>
      <c r="CL112" s="344">
        <f t="shared" si="152"/>
        <v>0</v>
      </c>
      <c r="CM112" s="344">
        <f t="shared" si="152"/>
        <v>0</v>
      </c>
      <c r="CN112" s="344">
        <f t="shared" si="152"/>
        <v>0</v>
      </c>
      <c r="CO112" s="344">
        <f t="shared" si="152"/>
        <v>0</v>
      </c>
      <c r="CP112" s="344">
        <f t="shared" si="152"/>
        <v>0</v>
      </c>
      <c r="CQ112" s="344">
        <f t="shared" si="152"/>
        <v>0</v>
      </c>
      <c r="CR112" s="344">
        <f t="shared" si="152"/>
        <v>0</v>
      </c>
      <c r="CS112" s="344">
        <f t="shared" si="152"/>
        <v>0</v>
      </c>
    </row>
    <row r="113" spans="1:97" s="372" customFormat="1" x14ac:dyDescent="0.35">
      <c r="A113" s="337">
        <f t="shared" si="118"/>
        <v>0</v>
      </c>
      <c r="B113" s="337" t="str">
        <f t="shared" si="118"/>
        <v>0 0</v>
      </c>
      <c r="C113" s="344">
        <f t="shared" si="118"/>
        <v>0</v>
      </c>
      <c r="D113" s="344">
        <f>'JA basår'!AF24+'JA basår'!AF54</f>
        <v>0</v>
      </c>
      <c r="E113" s="344">
        <f t="shared" ref="E113:BP113" si="153">IF(E$94="beräknas ej",0,D113*IF(E$95&gt;$D$80,1,IF(E$95&lt;=$C$80,$C$79,$D$79))*IFERROR(INDEX($B$85:$E$91,MATCH($A113,$A$85:$A$91,0),MATCH(E$95,$B$83:$E$83,1)),0))</f>
        <v>0</v>
      </c>
      <c r="F113" s="344">
        <f t="shared" si="153"/>
        <v>0</v>
      </c>
      <c r="G113" s="344">
        <f t="shared" si="153"/>
        <v>0</v>
      </c>
      <c r="H113" s="344">
        <f t="shared" si="153"/>
        <v>0</v>
      </c>
      <c r="I113" s="344">
        <f t="shared" si="153"/>
        <v>0</v>
      </c>
      <c r="J113" s="344">
        <f t="shared" si="153"/>
        <v>0</v>
      </c>
      <c r="K113" s="344">
        <f t="shared" si="153"/>
        <v>0</v>
      </c>
      <c r="L113" s="344">
        <f t="shared" si="153"/>
        <v>0</v>
      </c>
      <c r="M113" s="344">
        <f t="shared" si="153"/>
        <v>0</v>
      </c>
      <c r="N113" s="344">
        <f t="shared" si="153"/>
        <v>0</v>
      </c>
      <c r="O113" s="344">
        <f t="shared" si="153"/>
        <v>0</v>
      </c>
      <c r="P113" s="344">
        <f t="shared" si="153"/>
        <v>0</v>
      </c>
      <c r="Q113" s="344">
        <f t="shared" si="153"/>
        <v>0</v>
      </c>
      <c r="R113" s="344">
        <f t="shared" si="153"/>
        <v>0</v>
      </c>
      <c r="S113" s="344">
        <f t="shared" si="153"/>
        <v>0</v>
      </c>
      <c r="T113" s="344">
        <f t="shared" si="153"/>
        <v>0</v>
      </c>
      <c r="U113" s="344">
        <f t="shared" si="153"/>
        <v>0</v>
      </c>
      <c r="V113" s="344">
        <f t="shared" si="153"/>
        <v>0</v>
      </c>
      <c r="W113" s="344">
        <f t="shared" si="153"/>
        <v>0</v>
      </c>
      <c r="X113" s="344">
        <f t="shared" si="153"/>
        <v>0</v>
      </c>
      <c r="Y113" s="344">
        <f t="shared" si="153"/>
        <v>0</v>
      </c>
      <c r="Z113" s="344">
        <f t="shared" si="153"/>
        <v>0</v>
      </c>
      <c r="AA113" s="344">
        <f t="shared" si="153"/>
        <v>0</v>
      </c>
      <c r="AB113" s="344">
        <f t="shared" si="153"/>
        <v>0</v>
      </c>
      <c r="AC113" s="344">
        <f t="shared" si="153"/>
        <v>0</v>
      </c>
      <c r="AD113" s="344">
        <f t="shared" si="153"/>
        <v>0</v>
      </c>
      <c r="AE113" s="344">
        <f t="shared" si="153"/>
        <v>0</v>
      </c>
      <c r="AF113" s="344">
        <f t="shared" si="153"/>
        <v>0</v>
      </c>
      <c r="AG113" s="344">
        <f t="shared" si="153"/>
        <v>0</v>
      </c>
      <c r="AH113" s="344">
        <f t="shared" si="153"/>
        <v>0</v>
      </c>
      <c r="AI113" s="344">
        <f t="shared" si="153"/>
        <v>0</v>
      </c>
      <c r="AJ113" s="344">
        <f t="shared" si="153"/>
        <v>0</v>
      </c>
      <c r="AK113" s="344">
        <f t="shared" si="153"/>
        <v>0</v>
      </c>
      <c r="AL113" s="344">
        <f t="shared" si="153"/>
        <v>0</v>
      </c>
      <c r="AM113" s="344">
        <f t="shared" si="153"/>
        <v>0</v>
      </c>
      <c r="AN113" s="344">
        <f t="shared" si="153"/>
        <v>0</v>
      </c>
      <c r="AO113" s="344">
        <f t="shared" si="153"/>
        <v>0</v>
      </c>
      <c r="AP113" s="344">
        <f t="shared" si="153"/>
        <v>0</v>
      </c>
      <c r="AQ113" s="344">
        <f t="shared" si="153"/>
        <v>0</v>
      </c>
      <c r="AR113" s="344">
        <f t="shared" si="153"/>
        <v>0</v>
      </c>
      <c r="AS113" s="344">
        <f t="shared" si="153"/>
        <v>0</v>
      </c>
      <c r="AT113" s="344">
        <f t="shared" si="153"/>
        <v>0</v>
      </c>
      <c r="AU113" s="344">
        <f t="shared" si="153"/>
        <v>0</v>
      </c>
      <c r="AV113" s="344">
        <f t="shared" si="153"/>
        <v>0</v>
      </c>
      <c r="AW113" s="344">
        <f t="shared" si="153"/>
        <v>0</v>
      </c>
      <c r="AX113" s="344">
        <f t="shared" si="153"/>
        <v>0</v>
      </c>
      <c r="AY113" s="344">
        <f t="shared" si="153"/>
        <v>0</v>
      </c>
      <c r="AZ113" s="344">
        <f t="shared" si="153"/>
        <v>0</v>
      </c>
      <c r="BA113" s="344">
        <f t="shared" si="153"/>
        <v>0</v>
      </c>
      <c r="BB113" s="344">
        <f t="shared" si="153"/>
        <v>0</v>
      </c>
      <c r="BC113" s="344">
        <f t="shared" si="153"/>
        <v>0</v>
      </c>
      <c r="BD113" s="344">
        <f t="shared" si="153"/>
        <v>0</v>
      </c>
      <c r="BE113" s="344">
        <f t="shared" si="153"/>
        <v>0</v>
      </c>
      <c r="BF113" s="344">
        <f t="shared" si="153"/>
        <v>0</v>
      </c>
      <c r="BG113" s="344">
        <f t="shared" si="153"/>
        <v>0</v>
      </c>
      <c r="BH113" s="344">
        <f t="shared" si="153"/>
        <v>0</v>
      </c>
      <c r="BI113" s="344">
        <f t="shared" si="153"/>
        <v>0</v>
      </c>
      <c r="BJ113" s="344">
        <f t="shared" si="153"/>
        <v>0</v>
      </c>
      <c r="BK113" s="344">
        <f t="shared" si="153"/>
        <v>0</v>
      </c>
      <c r="BL113" s="344">
        <f t="shared" si="153"/>
        <v>0</v>
      </c>
      <c r="BM113" s="344">
        <f t="shared" si="153"/>
        <v>0</v>
      </c>
      <c r="BN113" s="344">
        <f t="shared" si="153"/>
        <v>0</v>
      </c>
      <c r="BO113" s="344">
        <f t="shared" si="153"/>
        <v>0</v>
      </c>
      <c r="BP113" s="344">
        <f t="shared" si="153"/>
        <v>0</v>
      </c>
      <c r="BQ113" s="344">
        <f t="shared" ref="BQ113:CS113" si="154">IF(BQ$94="beräknas ej",0,BP113*IF(BQ$95&gt;$D$80,1,IF(BQ$95&lt;=$C$80,$C$79,$D$79))*IFERROR(INDEX($B$85:$E$91,MATCH($A113,$A$85:$A$91,0),MATCH(BQ$95,$B$83:$E$83,1)),0))</f>
        <v>0</v>
      </c>
      <c r="BR113" s="344">
        <f t="shared" si="154"/>
        <v>0</v>
      </c>
      <c r="BS113" s="344">
        <f t="shared" si="154"/>
        <v>0</v>
      </c>
      <c r="BT113" s="344">
        <f t="shared" si="154"/>
        <v>0</v>
      </c>
      <c r="BU113" s="344">
        <f t="shared" si="154"/>
        <v>0</v>
      </c>
      <c r="BV113" s="344">
        <f t="shared" si="154"/>
        <v>0</v>
      </c>
      <c r="BW113" s="344">
        <f t="shared" si="154"/>
        <v>0</v>
      </c>
      <c r="BX113" s="344">
        <f t="shared" si="154"/>
        <v>0</v>
      </c>
      <c r="BY113" s="344">
        <f t="shared" si="154"/>
        <v>0</v>
      </c>
      <c r="BZ113" s="344">
        <f t="shared" si="154"/>
        <v>0</v>
      </c>
      <c r="CA113" s="344">
        <f t="shared" si="154"/>
        <v>0</v>
      </c>
      <c r="CB113" s="344">
        <f t="shared" si="154"/>
        <v>0</v>
      </c>
      <c r="CC113" s="344">
        <f t="shared" si="154"/>
        <v>0</v>
      </c>
      <c r="CD113" s="344">
        <f t="shared" si="154"/>
        <v>0</v>
      </c>
      <c r="CE113" s="344">
        <f t="shared" si="154"/>
        <v>0</v>
      </c>
      <c r="CF113" s="344">
        <f t="shared" si="154"/>
        <v>0</v>
      </c>
      <c r="CG113" s="344">
        <f t="shared" si="154"/>
        <v>0</v>
      </c>
      <c r="CH113" s="344">
        <f t="shared" si="154"/>
        <v>0</v>
      </c>
      <c r="CI113" s="344">
        <f t="shared" si="154"/>
        <v>0</v>
      </c>
      <c r="CJ113" s="344">
        <f t="shared" si="154"/>
        <v>0</v>
      </c>
      <c r="CK113" s="344">
        <f t="shared" si="154"/>
        <v>0</v>
      </c>
      <c r="CL113" s="344">
        <f t="shared" si="154"/>
        <v>0</v>
      </c>
      <c r="CM113" s="344">
        <f t="shared" si="154"/>
        <v>0</v>
      </c>
      <c r="CN113" s="344">
        <f t="shared" si="154"/>
        <v>0</v>
      </c>
      <c r="CO113" s="344">
        <f t="shared" si="154"/>
        <v>0</v>
      </c>
      <c r="CP113" s="344">
        <f t="shared" si="154"/>
        <v>0</v>
      </c>
      <c r="CQ113" s="344">
        <f t="shared" si="154"/>
        <v>0</v>
      </c>
      <c r="CR113" s="344">
        <f t="shared" si="154"/>
        <v>0</v>
      </c>
      <c r="CS113" s="344">
        <f t="shared" si="154"/>
        <v>0</v>
      </c>
    </row>
    <row r="114" spans="1:97" s="372" customFormat="1" x14ac:dyDescent="0.35">
      <c r="A114" s="337">
        <f t="shared" si="118"/>
        <v>0</v>
      </c>
      <c r="B114" s="337" t="str">
        <f t="shared" si="118"/>
        <v>0 0</v>
      </c>
      <c r="C114" s="344">
        <f t="shared" si="118"/>
        <v>0</v>
      </c>
      <c r="D114" s="344">
        <f>'JA basår'!AF25+'JA basår'!AF55</f>
        <v>0</v>
      </c>
      <c r="E114" s="344">
        <f t="shared" ref="E114:BP114" si="155">IF(E$94="beräknas ej",0,D114*IF(E$95&gt;$D$80,1,IF(E$95&lt;=$C$80,$C$79,$D$79))*IFERROR(INDEX($B$85:$E$91,MATCH($A114,$A$85:$A$91,0),MATCH(E$95,$B$83:$E$83,1)),0))</f>
        <v>0</v>
      </c>
      <c r="F114" s="344">
        <f t="shared" si="155"/>
        <v>0</v>
      </c>
      <c r="G114" s="344">
        <f t="shared" si="155"/>
        <v>0</v>
      </c>
      <c r="H114" s="344">
        <f t="shared" si="155"/>
        <v>0</v>
      </c>
      <c r="I114" s="344">
        <f t="shared" si="155"/>
        <v>0</v>
      </c>
      <c r="J114" s="344">
        <f t="shared" si="155"/>
        <v>0</v>
      </c>
      <c r="K114" s="344">
        <f t="shared" si="155"/>
        <v>0</v>
      </c>
      <c r="L114" s="344">
        <f t="shared" si="155"/>
        <v>0</v>
      </c>
      <c r="M114" s="344">
        <f t="shared" si="155"/>
        <v>0</v>
      </c>
      <c r="N114" s="344">
        <f t="shared" si="155"/>
        <v>0</v>
      </c>
      <c r="O114" s="344">
        <f t="shared" si="155"/>
        <v>0</v>
      </c>
      <c r="P114" s="344">
        <f t="shared" si="155"/>
        <v>0</v>
      </c>
      <c r="Q114" s="344">
        <f t="shared" si="155"/>
        <v>0</v>
      </c>
      <c r="R114" s="344">
        <f t="shared" si="155"/>
        <v>0</v>
      </c>
      <c r="S114" s="344">
        <f t="shared" si="155"/>
        <v>0</v>
      </c>
      <c r="T114" s="344">
        <f t="shared" si="155"/>
        <v>0</v>
      </c>
      <c r="U114" s="344">
        <f t="shared" si="155"/>
        <v>0</v>
      </c>
      <c r="V114" s="344">
        <f t="shared" si="155"/>
        <v>0</v>
      </c>
      <c r="W114" s="344">
        <f t="shared" si="155"/>
        <v>0</v>
      </c>
      <c r="X114" s="344">
        <f t="shared" si="155"/>
        <v>0</v>
      </c>
      <c r="Y114" s="344">
        <f t="shared" si="155"/>
        <v>0</v>
      </c>
      <c r="Z114" s="344">
        <f t="shared" si="155"/>
        <v>0</v>
      </c>
      <c r="AA114" s="344">
        <f t="shared" si="155"/>
        <v>0</v>
      </c>
      <c r="AB114" s="344">
        <f t="shared" si="155"/>
        <v>0</v>
      </c>
      <c r="AC114" s="344">
        <f t="shared" si="155"/>
        <v>0</v>
      </c>
      <c r="AD114" s="344">
        <f t="shared" si="155"/>
        <v>0</v>
      </c>
      <c r="AE114" s="344">
        <f t="shared" si="155"/>
        <v>0</v>
      </c>
      <c r="AF114" s="344">
        <f t="shared" si="155"/>
        <v>0</v>
      </c>
      <c r="AG114" s="344">
        <f t="shared" si="155"/>
        <v>0</v>
      </c>
      <c r="AH114" s="344">
        <f t="shared" si="155"/>
        <v>0</v>
      </c>
      <c r="AI114" s="344">
        <f t="shared" si="155"/>
        <v>0</v>
      </c>
      <c r="AJ114" s="344">
        <f t="shared" si="155"/>
        <v>0</v>
      </c>
      <c r="AK114" s="344">
        <f t="shared" si="155"/>
        <v>0</v>
      </c>
      <c r="AL114" s="344">
        <f t="shared" si="155"/>
        <v>0</v>
      </c>
      <c r="AM114" s="344">
        <f t="shared" si="155"/>
        <v>0</v>
      </c>
      <c r="AN114" s="344">
        <f t="shared" si="155"/>
        <v>0</v>
      </c>
      <c r="AO114" s="344">
        <f t="shared" si="155"/>
        <v>0</v>
      </c>
      <c r="AP114" s="344">
        <f t="shared" si="155"/>
        <v>0</v>
      </c>
      <c r="AQ114" s="344">
        <f t="shared" si="155"/>
        <v>0</v>
      </c>
      <c r="AR114" s="344">
        <f t="shared" si="155"/>
        <v>0</v>
      </c>
      <c r="AS114" s="344">
        <f t="shared" si="155"/>
        <v>0</v>
      </c>
      <c r="AT114" s="344">
        <f t="shared" si="155"/>
        <v>0</v>
      </c>
      <c r="AU114" s="344">
        <f t="shared" si="155"/>
        <v>0</v>
      </c>
      <c r="AV114" s="344">
        <f t="shared" si="155"/>
        <v>0</v>
      </c>
      <c r="AW114" s="344">
        <f t="shared" si="155"/>
        <v>0</v>
      </c>
      <c r="AX114" s="344">
        <f t="shared" si="155"/>
        <v>0</v>
      </c>
      <c r="AY114" s="344">
        <f t="shared" si="155"/>
        <v>0</v>
      </c>
      <c r="AZ114" s="344">
        <f t="shared" si="155"/>
        <v>0</v>
      </c>
      <c r="BA114" s="344">
        <f t="shared" si="155"/>
        <v>0</v>
      </c>
      <c r="BB114" s="344">
        <f t="shared" si="155"/>
        <v>0</v>
      </c>
      <c r="BC114" s="344">
        <f t="shared" si="155"/>
        <v>0</v>
      </c>
      <c r="BD114" s="344">
        <f t="shared" si="155"/>
        <v>0</v>
      </c>
      <c r="BE114" s="344">
        <f t="shared" si="155"/>
        <v>0</v>
      </c>
      <c r="BF114" s="344">
        <f t="shared" si="155"/>
        <v>0</v>
      </c>
      <c r="BG114" s="344">
        <f t="shared" si="155"/>
        <v>0</v>
      </c>
      <c r="BH114" s="344">
        <f t="shared" si="155"/>
        <v>0</v>
      </c>
      <c r="BI114" s="344">
        <f t="shared" si="155"/>
        <v>0</v>
      </c>
      <c r="BJ114" s="344">
        <f t="shared" si="155"/>
        <v>0</v>
      </c>
      <c r="BK114" s="344">
        <f t="shared" si="155"/>
        <v>0</v>
      </c>
      <c r="BL114" s="344">
        <f t="shared" si="155"/>
        <v>0</v>
      </c>
      <c r="BM114" s="344">
        <f t="shared" si="155"/>
        <v>0</v>
      </c>
      <c r="BN114" s="344">
        <f t="shared" si="155"/>
        <v>0</v>
      </c>
      <c r="BO114" s="344">
        <f t="shared" si="155"/>
        <v>0</v>
      </c>
      <c r="BP114" s="344">
        <f t="shared" si="155"/>
        <v>0</v>
      </c>
      <c r="BQ114" s="344">
        <f t="shared" ref="BQ114:CS114" si="156">IF(BQ$94="beräknas ej",0,BP114*IF(BQ$95&gt;$D$80,1,IF(BQ$95&lt;=$C$80,$C$79,$D$79))*IFERROR(INDEX($B$85:$E$91,MATCH($A114,$A$85:$A$91,0),MATCH(BQ$95,$B$83:$E$83,1)),0))</f>
        <v>0</v>
      </c>
      <c r="BR114" s="344">
        <f t="shared" si="156"/>
        <v>0</v>
      </c>
      <c r="BS114" s="344">
        <f t="shared" si="156"/>
        <v>0</v>
      </c>
      <c r="BT114" s="344">
        <f t="shared" si="156"/>
        <v>0</v>
      </c>
      <c r="BU114" s="344">
        <f t="shared" si="156"/>
        <v>0</v>
      </c>
      <c r="BV114" s="344">
        <f t="shared" si="156"/>
        <v>0</v>
      </c>
      <c r="BW114" s="344">
        <f t="shared" si="156"/>
        <v>0</v>
      </c>
      <c r="BX114" s="344">
        <f t="shared" si="156"/>
        <v>0</v>
      </c>
      <c r="BY114" s="344">
        <f t="shared" si="156"/>
        <v>0</v>
      </c>
      <c r="BZ114" s="344">
        <f t="shared" si="156"/>
        <v>0</v>
      </c>
      <c r="CA114" s="344">
        <f t="shared" si="156"/>
        <v>0</v>
      </c>
      <c r="CB114" s="344">
        <f t="shared" si="156"/>
        <v>0</v>
      </c>
      <c r="CC114" s="344">
        <f t="shared" si="156"/>
        <v>0</v>
      </c>
      <c r="CD114" s="344">
        <f t="shared" si="156"/>
        <v>0</v>
      </c>
      <c r="CE114" s="344">
        <f t="shared" si="156"/>
        <v>0</v>
      </c>
      <c r="CF114" s="344">
        <f t="shared" si="156"/>
        <v>0</v>
      </c>
      <c r="CG114" s="344">
        <f t="shared" si="156"/>
        <v>0</v>
      </c>
      <c r="CH114" s="344">
        <f t="shared" si="156"/>
        <v>0</v>
      </c>
      <c r="CI114" s="344">
        <f t="shared" si="156"/>
        <v>0</v>
      </c>
      <c r="CJ114" s="344">
        <f t="shared" si="156"/>
        <v>0</v>
      </c>
      <c r="CK114" s="344">
        <f t="shared" si="156"/>
        <v>0</v>
      </c>
      <c r="CL114" s="344">
        <f t="shared" si="156"/>
        <v>0</v>
      </c>
      <c r="CM114" s="344">
        <f t="shared" si="156"/>
        <v>0</v>
      </c>
      <c r="CN114" s="344">
        <f t="shared" si="156"/>
        <v>0</v>
      </c>
      <c r="CO114" s="344">
        <f t="shared" si="156"/>
        <v>0</v>
      </c>
      <c r="CP114" s="344">
        <f t="shared" si="156"/>
        <v>0</v>
      </c>
      <c r="CQ114" s="344">
        <f t="shared" si="156"/>
        <v>0</v>
      </c>
      <c r="CR114" s="344">
        <f t="shared" si="156"/>
        <v>0</v>
      </c>
      <c r="CS114" s="344">
        <f t="shared" si="156"/>
        <v>0</v>
      </c>
    </row>
    <row r="115" spans="1:97" s="372" customFormat="1" x14ac:dyDescent="0.35">
      <c r="A115" s="337">
        <f t="shared" si="118"/>
        <v>0</v>
      </c>
      <c r="B115" s="337" t="str">
        <f t="shared" si="118"/>
        <v>0 0</v>
      </c>
      <c r="C115" s="344">
        <f t="shared" si="118"/>
        <v>0</v>
      </c>
      <c r="D115" s="344">
        <f>'JA basår'!AF26+'JA basår'!AF56</f>
        <v>0</v>
      </c>
      <c r="E115" s="344">
        <f t="shared" ref="E115:BP115" si="157">IF(E$94="beräknas ej",0,D115*IF(E$95&gt;$D$80,1,IF(E$95&lt;=$C$80,$C$79,$D$79))*IFERROR(INDEX($B$85:$E$91,MATCH($A115,$A$85:$A$91,0),MATCH(E$95,$B$83:$E$83,1)),0))</f>
        <v>0</v>
      </c>
      <c r="F115" s="344">
        <f t="shared" si="157"/>
        <v>0</v>
      </c>
      <c r="G115" s="344">
        <f t="shared" si="157"/>
        <v>0</v>
      </c>
      <c r="H115" s="344">
        <f t="shared" si="157"/>
        <v>0</v>
      </c>
      <c r="I115" s="344">
        <f t="shared" si="157"/>
        <v>0</v>
      </c>
      <c r="J115" s="344">
        <f t="shared" si="157"/>
        <v>0</v>
      </c>
      <c r="K115" s="344">
        <f t="shared" si="157"/>
        <v>0</v>
      </c>
      <c r="L115" s="344">
        <f t="shared" si="157"/>
        <v>0</v>
      </c>
      <c r="M115" s="344">
        <f t="shared" si="157"/>
        <v>0</v>
      </c>
      <c r="N115" s="344">
        <f t="shared" si="157"/>
        <v>0</v>
      </c>
      <c r="O115" s="344">
        <f t="shared" si="157"/>
        <v>0</v>
      </c>
      <c r="P115" s="344">
        <f t="shared" si="157"/>
        <v>0</v>
      </c>
      <c r="Q115" s="344">
        <f t="shared" si="157"/>
        <v>0</v>
      </c>
      <c r="R115" s="344">
        <f t="shared" si="157"/>
        <v>0</v>
      </c>
      <c r="S115" s="344">
        <f t="shared" si="157"/>
        <v>0</v>
      </c>
      <c r="T115" s="344">
        <f t="shared" si="157"/>
        <v>0</v>
      </c>
      <c r="U115" s="344">
        <f t="shared" si="157"/>
        <v>0</v>
      </c>
      <c r="V115" s="344">
        <f t="shared" si="157"/>
        <v>0</v>
      </c>
      <c r="W115" s="344">
        <f t="shared" si="157"/>
        <v>0</v>
      </c>
      <c r="X115" s="344">
        <f t="shared" si="157"/>
        <v>0</v>
      </c>
      <c r="Y115" s="344">
        <f t="shared" si="157"/>
        <v>0</v>
      </c>
      <c r="Z115" s="344">
        <f t="shared" si="157"/>
        <v>0</v>
      </c>
      <c r="AA115" s="344">
        <f t="shared" si="157"/>
        <v>0</v>
      </c>
      <c r="AB115" s="344">
        <f t="shared" si="157"/>
        <v>0</v>
      </c>
      <c r="AC115" s="344">
        <f t="shared" si="157"/>
        <v>0</v>
      </c>
      <c r="AD115" s="344">
        <f t="shared" si="157"/>
        <v>0</v>
      </c>
      <c r="AE115" s="344">
        <f t="shared" si="157"/>
        <v>0</v>
      </c>
      <c r="AF115" s="344">
        <f t="shared" si="157"/>
        <v>0</v>
      </c>
      <c r="AG115" s="344">
        <f t="shared" si="157"/>
        <v>0</v>
      </c>
      <c r="AH115" s="344">
        <f t="shared" si="157"/>
        <v>0</v>
      </c>
      <c r="AI115" s="344">
        <f t="shared" si="157"/>
        <v>0</v>
      </c>
      <c r="AJ115" s="344">
        <f t="shared" si="157"/>
        <v>0</v>
      </c>
      <c r="AK115" s="344">
        <f t="shared" si="157"/>
        <v>0</v>
      </c>
      <c r="AL115" s="344">
        <f t="shared" si="157"/>
        <v>0</v>
      </c>
      <c r="AM115" s="344">
        <f t="shared" si="157"/>
        <v>0</v>
      </c>
      <c r="AN115" s="344">
        <f t="shared" si="157"/>
        <v>0</v>
      </c>
      <c r="AO115" s="344">
        <f t="shared" si="157"/>
        <v>0</v>
      </c>
      <c r="AP115" s="344">
        <f t="shared" si="157"/>
        <v>0</v>
      </c>
      <c r="AQ115" s="344">
        <f t="shared" si="157"/>
        <v>0</v>
      </c>
      <c r="AR115" s="344">
        <f t="shared" si="157"/>
        <v>0</v>
      </c>
      <c r="AS115" s="344">
        <f t="shared" si="157"/>
        <v>0</v>
      </c>
      <c r="AT115" s="344">
        <f t="shared" si="157"/>
        <v>0</v>
      </c>
      <c r="AU115" s="344">
        <f t="shared" si="157"/>
        <v>0</v>
      </c>
      <c r="AV115" s="344">
        <f t="shared" si="157"/>
        <v>0</v>
      </c>
      <c r="AW115" s="344">
        <f t="shared" si="157"/>
        <v>0</v>
      </c>
      <c r="AX115" s="344">
        <f t="shared" si="157"/>
        <v>0</v>
      </c>
      <c r="AY115" s="344">
        <f t="shared" si="157"/>
        <v>0</v>
      </c>
      <c r="AZ115" s="344">
        <f t="shared" si="157"/>
        <v>0</v>
      </c>
      <c r="BA115" s="344">
        <f t="shared" si="157"/>
        <v>0</v>
      </c>
      <c r="BB115" s="344">
        <f t="shared" si="157"/>
        <v>0</v>
      </c>
      <c r="BC115" s="344">
        <f t="shared" si="157"/>
        <v>0</v>
      </c>
      <c r="BD115" s="344">
        <f t="shared" si="157"/>
        <v>0</v>
      </c>
      <c r="BE115" s="344">
        <f t="shared" si="157"/>
        <v>0</v>
      </c>
      <c r="BF115" s="344">
        <f t="shared" si="157"/>
        <v>0</v>
      </c>
      <c r="BG115" s="344">
        <f t="shared" si="157"/>
        <v>0</v>
      </c>
      <c r="BH115" s="344">
        <f t="shared" si="157"/>
        <v>0</v>
      </c>
      <c r="BI115" s="344">
        <f t="shared" si="157"/>
        <v>0</v>
      </c>
      <c r="BJ115" s="344">
        <f t="shared" si="157"/>
        <v>0</v>
      </c>
      <c r="BK115" s="344">
        <f t="shared" si="157"/>
        <v>0</v>
      </c>
      <c r="BL115" s="344">
        <f t="shared" si="157"/>
        <v>0</v>
      </c>
      <c r="BM115" s="344">
        <f t="shared" si="157"/>
        <v>0</v>
      </c>
      <c r="BN115" s="344">
        <f t="shared" si="157"/>
        <v>0</v>
      </c>
      <c r="BO115" s="344">
        <f t="shared" si="157"/>
        <v>0</v>
      </c>
      <c r="BP115" s="344">
        <f t="shared" si="157"/>
        <v>0</v>
      </c>
      <c r="BQ115" s="344">
        <f t="shared" ref="BQ115:CS115" si="158">IF(BQ$94="beräknas ej",0,BP115*IF(BQ$95&gt;$D$80,1,IF(BQ$95&lt;=$C$80,$C$79,$D$79))*IFERROR(INDEX($B$85:$E$91,MATCH($A115,$A$85:$A$91,0),MATCH(BQ$95,$B$83:$E$83,1)),0))</f>
        <v>0</v>
      </c>
      <c r="BR115" s="344">
        <f t="shared" si="158"/>
        <v>0</v>
      </c>
      <c r="BS115" s="344">
        <f t="shared" si="158"/>
        <v>0</v>
      </c>
      <c r="BT115" s="344">
        <f t="shared" si="158"/>
        <v>0</v>
      </c>
      <c r="BU115" s="344">
        <f t="shared" si="158"/>
        <v>0</v>
      </c>
      <c r="BV115" s="344">
        <f t="shared" si="158"/>
        <v>0</v>
      </c>
      <c r="BW115" s="344">
        <f t="shared" si="158"/>
        <v>0</v>
      </c>
      <c r="BX115" s="344">
        <f t="shared" si="158"/>
        <v>0</v>
      </c>
      <c r="BY115" s="344">
        <f t="shared" si="158"/>
        <v>0</v>
      </c>
      <c r="BZ115" s="344">
        <f t="shared" si="158"/>
        <v>0</v>
      </c>
      <c r="CA115" s="344">
        <f t="shared" si="158"/>
        <v>0</v>
      </c>
      <c r="CB115" s="344">
        <f t="shared" si="158"/>
        <v>0</v>
      </c>
      <c r="CC115" s="344">
        <f t="shared" si="158"/>
        <v>0</v>
      </c>
      <c r="CD115" s="344">
        <f t="shared" si="158"/>
        <v>0</v>
      </c>
      <c r="CE115" s="344">
        <f t="shared" si="158"/>
        <v>0</v>
      </c>
      <c r="CF115" s="344">
        <f t="shared" si="158"/>
        <v>0</v>
      </c>
      <c r="CG115" s="344">
        <f t="shared" si="158"/>
        <v>0</v>
      </c>
      <c r="CH115" s="344">
        <f t="shared" si="158"/>
        <v>0</v>
      </c>
      <c r="CI115" s="344">
        <f t="shared" si="158"/>
        <v>0</v>
      </c>
      <c r="CJ115" s="344">
        <f t="shared" si="158"/>
        <v>0</v>
      </c>
      <c r="CK115" s="344">
        <f t="shared" si="158"/>
        <v>0</v>
      </c>
      <c r="CL115" s="344">
        <f t="shared" si="158"/>
        <v>0</v>
      </c>
      <c r="CM115" s="344">
        <f t="shared" si="158"/>
        <v>0</v>
      </c>
      <c r="CN115" s="344">
        <f t="shared" si="158"/>
        <v>0</v>
      </c>
      <c r="CO115" s="344">
        <f t="shared" si="158"/>
        <v>0</v>
      </c>
      <c r="CP115" s="344">
        <f t="shared" si="158"/>
        <v>0</v>
      </c>
      <c r="CQ115" s="344">
        <f t="shared" si="158"/>
        <v>0</v>
      </c>
      <c r="CR115" s="344">
        <f t="shared" si="158"/>
        <v>0</v>
      </c>
      <c r="CS115" s="344">
        <f t="shared" si="158"/>
        <v>0</v>
      </c>
    </row>
    <row r="116" spans="1:97" s="372" customFormat="1" x14ac:dyDescent="0.35">
      <c r="A116" s="337">
        <f t="shared" si="118"/>
        <v>0</v>
      </c>
      <c r="B116" s="337" t="str">
        <f t="shared" si="118"/>
        <v>0 0</v>
      </c>
      <c r="C116" s="344">
        <f t="shared" si="118"/>
        <v>0</v>
      </c>
      <c r="D116" s="344">
        <f>'JA basår'!AF27+'JA basår'!AF57</f>
        <v>0</v>
      </c>
      <c r="E116" s="344">
        <f t="shared" ref="E116:BP116" si="159">IF(E$94="beräknas ej",0,D116*IF(E$95&gt;$D$80,1,IF(E$95&lt;=$C$80,$C$79,$D$79))*IFERROR(INDEX($B$85:$E$91,MATCH($A116,$A$85:$A$91,0),MATCH(E$95,$B$83:$E$83,1)),0))</f>
        <v>0</v>
      </c>
      <c r="F116" s="344">
        <f t="shared" si="159"/>
        <v>0</v>
      </c>
      <c r="G116" s="344">
        <f t="shared" si="159"/>
        <v>0</v>
      </c>
      <c r="H116" s="344">
        <f t="shared" si="159"/>
        <v>0</v>
      </c>
      <c r="I116" s="344">
        <f t="shared" si="159"/>
        <v>0</v>
      </c>
      <c r="J116" s="344">
        <f t="shared" si="159"/>
        <v>0</v>
      </c>
      <c r="K116" s="344">
        <f t="shared" si="159"/>
        <v>0</v>
      </c>
      <c r="L116" s="344">
        <f t="shared" si="159"/>
        <v>0</v>
      </c>
      <c r="M116" s="344">
        <f t="shared" si="159"/>
        <v>0</v>
      </c>
      <c r="N116" s="344">
        <f t="shared" si="159"/>
        <v>0</v>
      </c>
      <c r="O116" s="344">
        <f t="shared" si="159"/>
        <v>0</v>
      </c>
      <c r="P116" s="344">
        <f t="shared" si="159"/>
        <v>0</v>
      </c>
      <c r="Q116" s="344">
        <f t="shared" si="159"/>
        <v>0</v>
      </c>
      <c r="R116" s="344">
        <f t="shared" si="159"/>
        <v>0</v>
      </c>
      <c r="S116" s="344">
        <f t="shared" si="159"/>
        <v>0</v>
      </c>
      <c r="T116" s="344">
        <f t="shared" si="159"/>
        <v>0</v>
      </c>
      <c r="U116" s="344">
        <f t="shared" si="159"/>
        <v>0</v>
      </c>
      <c r="V116" s="344">
        <f t="shared" si="159"/>
        <v>0</v>
      </c>
      <c r="W116" s="344">
        <f t="shared" si="159"/>
        <v>0</v>
      </c>
      <c r="X116" s="344">
        <f t="shared" si="159"/>
        <v>0</v>
      </c>
      <c r="Y116" s="344">
        <f t="shared" si="159"/>
        <v>0</v>
      </c>
      <c r="Z116" s="344">
        <f t="shared" si="159"/>
        <v>0</v>
      </c>
      <c r="AA116" s="344">
        <f t="shared" si="159"/>
        <v>0</v>
      </c>
      <c r="AB116" s="344">
        <f t="shared" si="159"/>
        <v>0</v>
      </c>
      <c r="AC116" s="344">
        <f t="shared" si="159"/>
        <v>0</v>
      </c>
      <c r="AD116" s="344">
        <f t="shared" si="159"/>
        <v>0</v>
      </c>
      <c r="AE116" s="344">
        <f t="shared" si="159"/>
        <v>0</v>
      </c>
      <c r="AF116" s="344">
        <f t="shared" si="159"/>
        <v>0</v>
      </c>
      <c r="AG116" s="344">
        <f t="shared" si="159"/>
        <v>0</v>
      </c>
      <c r="AH116" s="344">
        <f t="shared" si="159"/>
        <v>0</v>
      </c>
      <c r="AI116" s="344">
        <f t="shared" si="159"/>
        <v>0</v>
      </c>
      <c r="AJ116" s="344">
        <f t="shared" si="159"/>
        <v>0</v>
      </c>
      <c r="AK116" s="344">
        <f t="shared" si="159"/>
        <v>0</v>
      </c>
      <c r="AL116" s="344">
        <f t="shared" si="159"/>
        <v>0</v>
      </c>
      <c r="AM116" s="344">
        <f t="shared" si="159"/>
        <v>0</v>
      </c>
      <c r="AN116" s="344">
        <f t="shared" si="159"/>
        <v>0</v>
      </c>
      <c r="AO116" s="344">
        <f t="shared" si="159"/>
        <v>0</v>
      </c>
      <c r="AP116" s="344">
        <f t="shared" si="159"/>
        <v>0</v>
      </c>
      <c r="AQ116" s="344">
        <f t="shared" si="159"/>
        <v>0</v>
      </c>
      <c r="AR116" s="344">
        <f t="shared" si="159"/>
        <v>0</v>
      </c>
      <c r="AS116" s="344">
        <f t="shared" si="159"/>
        <v>0</v>
      </c>
      <c r="AT116" s="344">
        <f t="shared" si="159"/>
        <v>0</v>
      </c>
      <c r="AU116" s="344">
        <f t="shared" si="159"/>
        <v>0</v>
      </c>
      <c r="AV116" s="344">
        <f t="shared" si="159"/>
        <v>0</v>
      </c>
      <c r="AW116" s="344">
        <f t="shared" si="159"/>
        <v>0</v>
      </c>
      <c r="AX116" s="344">
        <f t="shared" si="159"/>
        <v>0</v>
      </c>
      <c r="AY116" s="344">
        <f t="shared" si="159"/>
        <v>0</v>
      </c>
      <c r="AZ116" s="344">
        <f t="shared" si="159"/>
        <v>0</v>
      </c>
      <c r="BA116" s="344">
        <f t="shared" si="159"/>
        <v>0</v>
      </c>
      <c r="BB116" s="344">
        <f t="shared" si="159"/>
        <v>0</v>
      </c>
      <c r="BC116" s="344">
        <f t="shared" si="159"/>
        <v>0</v>
      </c>
      <c r="BD116" s="344">
        <f t="shared" si="159"/>
        <v>0</v>
      </c>
      <c r="BE116" s="344">
        <f t="shared" si="159"/>
        <v>0</v>
      </c>
      <c r="BF116" s="344">
        <f t="shared" si="159"/>
        <v>0</v>
      </c>
      <c r="BG116" s="344">
        <f t="shared" si="159"/>
        <v>0</v>
      </c>
      <c r="BH116" s="344">
        <f t="shared" si="159"/>
        <v>0</v>
      </c>
      <c r="BI116" s="344">
        <f t="shared" si="159"/>
        <v>0</v>
      </c>
      <c r="BJ116" s="344">
        <f t="shared" si="159"/>
        <v>0</v>
      </c>
      <c r="BK116" s="344">
        <f t="shared" si="159"/>
        <v>0</v>
      </c>
      <c r="BL116" s="344">
        <f t="shared" si="159"/>
        <v>0</v>
      </c>
      <c r="BM116" s="344">
        <f t="shared" si="159"/>
        <v>0</v>
      </c>
      <c r="BN116" s="344">
        <f t="shared" si="159"/>
        <v>0</v>
      </c>
      <c r="BO116" s="344">
        <f t="shared" si="159"/>
        <v>0</v>
      </c>
      <c r="BP116" s="344">
        <f t="shared" si="159"/>
        <v>0</v>
      </c>
      <c r="BQ116" s="344">
        <f t="shared" ref="BQ116:CS116" si="160">IF(BQ$94="beräknas ej",0,BP116*IF(BQ$95&gt;$D$80,1,IF(BQ$95&lt;=$C$80,$C$79,$D$79))*IFERROR(INDEX($B$85:$E$91,MATCH($A116,$A$85:$A$91,0),MATCH(BQ$95,$B$83:$E$83,1)),0))</f>
        <v>0</v>
      </c>
      <c r="BR116" s="344">
        <f t="shared" si="160"/>
        <v>0</v>
      </c>
      <c r="BS116" s="344">
        <f t="shared" si="160"/>
        <v>0</v>
      </c>
      <c r="BT116" s="344">
        <f t="shared" si="160"/>
        <v>0</v>
      </c>
      <c r="BU116" s="344">
        <f t="shared" si="160"/>
        <v>0</v>
      </c>
      <c r="BV116" s="344">
        <f t="shared" si="160"/>
        <v>0</v>
      </c>
      <c r="BW116" s="344">
        <f t="shared" si="160"/>
        <v>0</v>
      </c>
      <c r="BX116" s="344">
        <f t="shared" si="160"/>
        <v>0</v>
      </c>
      <c r="BY116" s="344">
        <f t="shared" si="160"/>
        <v>0</v>
      </c>
      <c r="BZ116" s="344">
        <f t="shared" si="160"/>
        <v>0</v>
      </c>
      <c r="CA116" s="344">
        <f t="shared" si="160"/>
        <v>0</v>
      </c>
      <c r="CB116" s="344">
        <f t="shared" si="160"/>
        <v>0</v>
      </c>
      <c r="CC116" s="344">
        <f t="shared" si="160"/>
        <v>0</v>
      </c>
      <c r="CD116" s="344">
        <f t="shared" si="160"/>
        <v>0</v>
      </c>
      <c r="CE116" s="344">
        <f t="shared" si="160"/>
        <v>0</v>
      </c>
      <c r="CF116" s="344">
        <f t="shared" si="160"/>
        <v>0</v>
      </c>
      <c r="CG116" s="344">
        <f t="shared" si="160"/>
        <v>0</v>
      </c>
      <c r="CH116" s="344">
        <f t="shared" si="160"/>
        <v>0</v>
      </c>
      <c r="CI116" s="344">
        <f t="shared" si="160"/>
        <v>0</v>
      </c>
      <c r="CJ116" s="344">
        <f t="shared" si="160"/>
        <v>0</v>
      </c>
      <c r="CK116" s="344">
        <f t="shared" si="160"/>
        <v>0</v>
      </c>
      <c r="CL116" s="344">
        <f t="shared" si="160"/>
        <v>0</v>
      </c>
      <c r="CM116" s="344">
        <f t="shared" si="160"/>
        <v>0</v>
      </c>
      <c r="CN116" s="344">
        <f t="shared" si="160"/>
        <v>0</v>
      </c>
      <c r="CO116" s="344">
        <f t="shared" si="160"/>
        <v>0</v>
      </c>
      <c r="CP116" s="344">
        <f t="shared" si="160"/>
        <v>0</v>
      </c>
      <c r="CQ116" s="344">
        <f t="shared" si="160"/>
        <v>0</v>
      </c>
      <c r="CR116" s="344">
        <f t="shared" si="160"/>
        <v>0</v>
      </c>
      <c r="CS116" s="344">
        <f t="shared" si="160"/>
        <v>0</v>
      </c>
    </row>
    <row r="117" spans="1:97" s="372" customFormat="1" x14ac:dyDescent="0.35">
      <c r="A117" s="337">
        <f t="shared" si="118"/>
        <v>0</v>
      </c>
      <c r="B117" s="337" t="str">
        <f t="shared" si="118"/>
        <v>0 0</v>
      </c>
      <c r="C117" s="344">
        <f t="shared" si="118"/>
        <v>0</v>
      </c>
      <c r="D117" s="344">
        <f>'JA basår'!AF28+'JA basår'!AF58</f>
        <v>0</v>
      </c>
      <c r="E117" s="344">
        <f t="shared" ref="E117:BP117" si="161">IF(E$94="beräknas ej",0,D117*IF(E$95&gt;$D$80,1,IF(E$95&lt;=$C$80,$C$79,$D$79))*IFERROR(INDEX($B$85:$E$91,MATCH($A117,$A$85:$A$91,0),MATCH(E$95,$B$83:$E$83,1)),0))</f>
        <v>0</v>
      </c>
      <c r="F117" s="344">
        <f t="shared" si="161"/>
        <v>0</v>
      </c>
      <c r="G117" s="344">
        <f t="shared" si="161"/>
        <v>0</v>
      </c>
      <c r="H117" s="344">
        <f t="shared" si="161"/>
        <v>0</v>
      </c>
      <c r="I117" s="344">
        <f t="shared" si="161"/>
        <v>0</v>
      </c>
      <c r="J117" s="344">
        <f t="shared" si="161"/>
        <v>0</v>
      </c>
      <c r="K117" s="344">
        <f t="shared" si="161"/>
        <v>0</v>
      </c>
      <c r="L117" s="344">
        <f t="shared" si="161"/>
        <v>0</v>
      </c>
      <c r="M117" s="344">
        <f t="shared" si="161"/>
        <v>0</v>
      </c>
      <c r="N117" s="344">
        <f t="shared" si="161"/>
        <v>0</v>
      </c>
      <c r="O117" s="344">
        <f t="shared" si="161"/>
        <v>0</v>
      </c>
      <c r="P117" s="344">
        <f t="shared" si="161"/>
        <v>0</v>
      </c>
      <c r="Q117" s="344">
        <f t="shared" si="161"/>
        <v>0</v>
      </c>
      <c r="R117" s="344">
        <f t="shared" si="161"/>
        <v>0</v>
      </c>
      <c r="S117" s="344">
        <f t="shared" si="161"/>
        <v>0</v>
      </c>
      <c r="T117" s="344">
        <f t="shared" si="161"/>
        <v>0</v>
      </c>
      <c r="U117" s="344">
        <f t="shared" si="161"/>
        <v>0</v>
      </c>
      <c r="V117" s="344">
        <f t="shared" si="161"/>
        <v>0</v>
      </c>
      <c r="W117" s="344">
        <f t="shared" si="161"/>
        <v>0</v>
      </c>
      <c r="X117" s="344">
        <f t="shared" si="161"/>
        <v>0</v>
      </c>
      <c r="Y117" s="344">
        <f t="shared" si="161"/>
        <v>0</v>
      </c>
      <c r="Z117" s="344">
        <f t="shared" si="161"/>
        <v>0</v>
      </c>
      <c r="AA117" s="344">
        <f t="shared" si="161"/>
        <v>0</v>
      </c>
      <c r="AB117" s="344">
        <f t="shared" si="161"/>
        <v>0</v>
      </c>
      <c r="AC117" s="344">
        <f t="shared" si="161"/>
        <v>0</v>
      </c>
      <c r="AD117" s="344">
        <f t="shared" si="161"/>
        <v>0</v>
      </c>
      <c r="AE117" s="344">
        <f t="shared" si="161"/>
        <v>0</v>
      </c>
      <c r="AF117" s="344">
        <f t="shared" si="161"/>
        <v>0</v>
      </c>
      <c r="AG117" s="344">
        <f t="shared" si="161"/>
        <v>0</v>
      </c>
      <c r="AH117" s="344">
        <f t="shared" si="161"/>
        <v>0</v>
      </c>
      <c r="AI117" s="344">
        <f t="shared" si="161"/>
        <v>0</v>
      </c>
      <c r="AJ117" s="344">
        <f t="shared" si="161"/>
        <v>0</v>
      </c>
      <c r="AK117" s="344">
        <f t="shared" si="161"/>
        <v>0</v>
      </c>
      <c r="AL117" s="344">
        <f t="shared" si="161"/>
        <v>0</v>
      </c>
      <c r="AM117" s="344">
        <f t="shared" si="161"/>
        <v>0</v>
      </c>
      <c r="AN117" s="344">
        <f t="shared" si="161"/>
        <v>0</v>
      </c>
      <c r="AO117" s="344">
        <f t="shared" si="161"/>
        <v>0</v>
      </c>
      <c r="AP117" s="344">
        <f t="shared" si="161"/>
        <v>0</v>
      </c>
      <c r="AQ117" s="344">
        <f t="shared" si="161"/>
        <v>0</v>
      </c>
      <c r="AR117" s="344">
        <f t="shared" si="161"/>
        <v>0</v>
      </c>
      <c r="AS117" s="344">
        <f t="shared" si="161"/>
        <v>0</v>
      </c>
      <c r="AT117" s="344">
        <f t="shared" si="161"/>
        <v>0</v>
      </c>
      <c r="AU117" s="344">
        <f t="shared" si="161"/>
        <v>0</v>
      </c>
      <c r="AV117" s="344">
        <f t="shared" si="161"/>
        <v>0</v>
      </c>
      <c r="AW117" s="344">
        <f t="shared" si="161"/>
        <v>0</v>
      </c>
      <c r="AX117" s="344">
        <f t="shared" si="161"/>
        <v>0</v>
      </c>
      <c r="AY117" s="344">
        <f t="shared" si="161"/>
        <v>0</v>
      </c>
      <c r="AZ117" s="344">
        <f t="shared" si="161"/>
        <v>0</v>
      </c>
      <c r="BA117" s="344">
        <f t="shared" si="161"/>
        <v>0</v>
      </c>
      <c r="BB117" s="344">
        <f t="shared" si="161"/>
        <v>0</v>
      </c>
      <c r="BC117" s="344">
        <f t="shared" si="161"/>
        <v>0</v>
      </c>
      <c r="BD117" s="344">
        <f t="shared" si="161"/>
        <v>0</v>
      </c>
      <c r="BE117" s="344">
        <f t="shared" si="161"/>
        <v>0</v>
      </c>
      <c r="BF117" s="344">
        <f t="shared" si="161"/>
        <v>0</v>
      </c>
      <c r="BG117" s="344">
        <f t="shared" si="161"/>
        <v>0</v>
      </c>
      <c r="BH117" s="344">
        <f t="shared" si="161"/>
        <v>0</v>
      </c>
      <c r="BI117" s="344">
        <f t="shared" si="161"/>
        <v>0</v>
      </c>
      <c r="BJ117" s="344">
        <f t="shared" si="161"/>
        <v>0</v>
      </c>
      <c r="BK117" s="344">
        <f t="shared" si="161"/>
        <v>0</v>
      </c>
      <c r="BL117" s="344">
        <f t="shared" si="161"/>
        <v>0</v>
      </c>
      <c r="BM117" s="344">
        <f t="shared" si="161"/>
        <v>0</v>
      </c>
      <c r="BN117" s="344">
        <f t="shared" si="161"/>
        <v>0</v>
      </c>
      <c r="BO117" s="344">
        <f t="shared" si="161"/>
        <v>0</v>
      </c>
      <c r="BP117" s="344">
        <f t="shared" si="161"/>
        <v>0</v>
      </c>
      <c r="BQ117" s="344">
        <f t="shared" ref="BQ117:CS117" si="162">IF(BQ$94="beräknas ej",0,BP117*IF(BQ$95&gt;$D$80,1,IF(BQ$95&lt;=$C$80,$C$79,$D$79))*IFERROR(INDEX($B$85:$E$91,MATCH($A117,$A$85:$A$91,0),MATCH(BQ$95,$B$83:$E$83,1)),0))</f>
        <v>0</v>
      </c>
      <c r="BR117" s="344">
        <f t="shared" si="162"/>
        <v>0</v>
      </c>
      <c r="BS117" s="344">
        <f t="shared" si="162"/>
        <v>0</v>
      </c>
      <c r="BT117" s="344">
        <f t="shared" si="162"/>
        <v>0</v>
      </c>
      <c r="BU117" s="344">
        <f t="shared" si="162"/>
        <v>0</v>
      </c>
      <c r="BV117" s="344">
        <f t="shared" si="162"/>
        <v>0</v>
      </c>
      <c r="BW117" s="344">
        <f t="shared" si="162"/>
        <v>0</v>
      </c>
      <c r="BX117" s="344">
        <f t="shared" si="162"/>
        <v>0</v>
      </c>
      <c r="BY117" s="344">
        <f t="shared" si="162"/>
        <v>0</v>
      </c>
      <c r="BZ117" s="344">
        <f t="shared" si="162"/>
        <v>0</v>
      </c>
      <c r="CA117" s="344">
        <f t="shared" si="162"/>
        <v>0</v>
      </c>
      <c r="CB117" s="344">
        <f t="shared" si="162"/>
        <v>0</v>
      </c>
      <c r="CC117" s="344">
        <f t="shared" si="162"/>
        <v>0</v>
      </c>
      <c r="CD117" s="344">
        <f t="shared" si="162"/>
        <v>0</v>
      </c>
      <c r="CE117" s="344">
        <f t="shared" si="162"/>
        <v>0</v>
      </c>
      <c r="CF117" s="344">
        <f t="shared" si="162"/>
        <v>0</v>
      </c>
      <c r="CG117" s="344">
        <f t="shared" si="162"/>
        <v>0</v>
      </c>
      <c r="CH117" s="344">
        <f t="shared" si="162"/>
        <v>0</v>
      </c>
      <c r="CI117" s="344">
        <f t="shared" si="162"/>
        <v>0</v>
      </c>
      <c r="CJ117" s="344">
        <f t="shared" si="162"/>
        <v>0</v>
      </c>
      <c r="CK117" s="344">
        <f t="shared" si="162"/>
        <v>0</v>
      </c>
      <c r="CL117" s="344">
        <f t="shared" si="162"/>
        <v>0</v>
      </c>
      <c r="CM117" s="344">
        <f t="shared" si="162"/>
        <v>0</v>
      </c>
      <c r="CN117" s="344">
        <f t="shared" si="162"/>
        <v>0</v>
      </c>
      <c r="CO117" s="344">
        <f t="shared" si="162"/>
        <v>0</v>
      </c>
      <c r="CP117" s="344">
        <f t="shared" si="162"/>
        <v>0</v>
      </c>
      <c r="CQ117" s="344">
        <f t="shared" si="162"/>
        <v>0</v>
      </c>
      <c r="CR117" s="344">
        <f t="shared" si="162"/>
        <v>0</v>
      </c>
      <c r="CS117" s="344">
        <f t="shared" si="162"/>
        <v>0</v>
      </c>
    </row>
    <row r="118" spans="1:97" s="372" customFormat="1" x14ac:dyDescent="0.35">
      <c r="A118" s="337">
        <f t="shared" si="118"/>
        <v>0</v>
      </c>
      <c r="B118" s="337" t="str">
        <f t="shared" si="118"/>
        <v>0 0</v>
      </c>
      <c r="C118" s="344">
        <f t="shared" si="118"/>
        <v>0</v>
      </c>
      <c r="D118" s="344">
        <f>'JA basår'!AF29+'JA basår'!AF59</f>
        <v>0</v>
      </c>
      <c r="E118" s="344">
        <f t="shared" ref="E118:BP118" si="163">IF(E$94="beräknas ej",0,D118*IF(E$95&gt;$D$80,1,IF(E$95&lt;=$C$80,$C$79,$D$79))*IFERROR(INDEX($B$85:$E$91,MATCH($A118,$A$85:$A$91,0),MATCH(E$95,$B$83:$E$83,1)),0))</f>
        <v>0</v>
      </c>
      <c r="F118" s="344">
        <f t="shared" si="163"/>
        <v>0</v>
      </c>
      <c r="G118" s="344">
        <f t="shared" si="163"/>
        <v>0</v>
      </c>
      <c r="H118" s="344">
        <f t="shared" si="163"/>
        <v>0</v>
      </c>
      <c r="I118" s="344">
        <f t="shared" si="163"/>
        <v>0</v>
      </c>
      <c r="J118" s="344">
        <f t="shared" si="163"/>
        <v>0</v>
      </c>
      <c r="K118" s="344">
        <f t="shared" si="163"/>
        <v>0</v>
      </c>
      <c r="L118" s="344">
        <f t="shared" si="163"/>
        <v>0</v>
      </c>
      <c r="M118" s="344">
        <f t="shared" si="163"/>
        <v>0</v>
      </c>
      <c r="N118" s="344">
        <f t="shared" si="163"/>
        <v>0</v>
      </c>
      <c r="O118" s="344">
        <f t="shared" si="163"/>
        <v>0</v>
      </c>
      <c r="P118" s="344">
        <f t="shared" si="163"/>
        <v>0</v>
      </c>
      <c r="Q118" s="344">
        <f t="shared" si="163"/>
        <v>0</v>
      </c>
      <c r="R118" s="344">
        <f t="shared" si="163"/>
        <v>0</v>
      </c>
      <c r="S118" s="344">
        <f t="shared" si="163"/>
        <v>0</v>
      </c>
      <c r="T118" s="344">
        <f t="shared" si="163"/>
        <v>0</v>
      </c>
      <c r="U118" s="344">
        <f t="shared" si="163"/>
        <v>0</v>
      </c>
      <c r="V118" s="344">
        <f t="shared" si="163"/>
        <v>0</v>
      </c>
      <c r="W118" s="344">
        <f t="shared" si="163"/>
        <v>0</v>
      </c>
      <c r="X118" s="344">
        <f t="shared" si="163"/>
        <v>0</v>
      </c>
      <c r="Y118" s="344">
        <f t="shared" si="163"/>
        <v>0</v>
      </c>
      <c r="Z118" s="344">
        <f t="shared" si="163"/>
        <v>0</v>
      </c>
      <c r="AA118" s="344">
        <f t="shared" si="163"/>
        <v>0</v>
      </c>
      <c r="AB118" s="344">
        <f t="shared" si="163"/>
        <v>0</v>
      </c>
      <c r="AC118" s="344">
        <f t="shared" si="163"/>
        <v>0</v>
      </c>
      <c r="AD118" s="344">
        <f t="shared" si="163"/>
        <v>0</v>
      </c>
      <c r="AE118" s="344">
        <f t="shared" si="163"/>
        <v>0</v>
      </c>
      <c r="AF118" s="344">
        <f t="shared" si="163"/>
        <v>0</v>
      </c>
      <c r="AG118" s="344">
        <f t="shared" si="163"/>
        <v>0</v>
      </c>
      <c r="AH118" s="344">
        <f t="shared" si="163"/>
        <v>0</v>
      </c>
      <c r="AI118" s="344">
        <f t="shared" si="163"/>
        <v>0</v>
      </c>
      <c r="AJ118" s="344">
        <f t="shared" si="163"/>
        <v>0</v>
      </c>
      <c r="AK118" s="344">
        <f t="shared" si="163"/>
        <v>0</v>
      </c>
      <c r="AL118" s="344">
        <f t="shared" si="163"/>
        <v>0</v>
      </c>
      <c r="AM118" s="344">
        <f t="shared" si="163"/>
        <v>0</v>
      </c>
      <c r="AN118" s="344">
        <f t="shared" si="163"/>
        <v>0</v>
      </c>
      <c r="AO118" s="344">
        <f t="shared" si="163"/>
        <v>0</v>
      </c>
      <c r="AP118" s="344">
        <f t="shared" si="163"/>
        <v>0</v>
      </c>
      <c r="AQ118" s="344">
        <f t="shared" si="163"/>
        <v>0</v>
      </c>
      <c r="AR118" s="344">
        <f t="shared" si="163"/>
        <v>0</v>
      </c>
      <c r="AS118" s="344">
        <f t="shared" si="163"/>
        <v>0</v>
      </c>
      <c r="AT118" s="344">
        <f t="shared" si="163"/>
        <v>0</v>
      </c>
      <c r="AU118" s="344">
        <f t="shared" si="163"/>
        <v>0</v>
      </c>
      <c r="AV118" s="344">
        <f t="shared" si="163"/>
        <v>0</v>
      </c>
      <c r="AW118" s="344">
        <f t="shared" si="163"/>
        <v>0</v>
      </c>
      <c r="AX118" s="344">
        <f t="shared" si="163"/>
        <v>0</v>
      </c>
      <c r="AY118" s="344">
        <f t="shared" si="163"/>
        <v>0</v>
      </c>
      <c r="AZ118" s="344">
        <f t="shared" si="163"/>
        <v>0</v>
      </c>
      <c r="BA118" s="344">
        <f t="shared" si="163"/>
        <v>0</v>
      </c>
      <c r="BB118" s="344">
        <f t="shared" si="163"/>
        <v>0</v>
      </c>
      <c r="BC118" s="344">
        <f t="shared" si="163"/>
        <v>0</v>
      </c>
      <c r="BD118" s="344">
        <f t="shared" si="163"/>
        <v>0</v>
      </c>
      <c r="BE118" s="344">
        <f t="shared" si="163"/>
        <v>0</v>
      </c>
      <c r="BF118" s="344">
        <f t="shared" si="163"/>
        <v>0</v>
      </c>
      <c r="BG118" s="344">
        <f t="shared" si="163"/>
        <v>0</v>
      </c>
      <c r="BH118" s="344">
        <f t="shared" si="163"/>
        <v>0</v>
      </c>
      <c r="BI118" s="344">
        <f t="shared" si="163"/>
        <v>0</v>
      </c>
      <c r="BJ118" s="344">
        <f t="shared" si="163"/>
        <v>0</v>
      </c>
      <c r="BK118" s="344">
        <f t="shared" si="163"/>
        <v>0</v>
      </c>
      <c r="BL118" s="344">
        <f t="shared" si="163"/>
        <v>0</v>
      </c>
      <c r="BM118" s="344">
        <f t="shared" si="163"/>
        <v>0</v>
      </c>
      <c r="BN118" s="344">
        <f t="shared" si="163"/>
        <v>0</v>
      </c>
      <c r="BO118" s="344">
        <f t="shared" si="163"/>
        <v>0</v>
      </c>
      <c r="BP118" s="344">
        <f t="shared" si="163"/>
        <v>0</v>
      </c>
      <c r="BQ118" s="344">
        <f t="shared" ref="BQ118:CS118" si="164">IF(BQ$94="beräknas ej",0,BP118*IF(BQ$95&gt;$D$80,1,IF(BQ$95&lt;=$C$80,$C$79,$D$79))*IFERROR(INDEX($B$85:$E$91,MATCH($A118,$A$85:$A$91,0),MATCH(BQ$95,$B$83:$E$83,1)),0))</f>
        <v>0</v>
      </c>
      <c r="BR118" s="344">
        <f t="shared" si="164"/>
        <v>0</v>
      </c>
      <c r="BS118" s="344">
        <f t="shared" si="164"/>
        <v>0</v>
      </c>
      <c r="BT118" s="344">
        <f t="shared" si="164"/>
        <v>0</v>
      </c>
      <c r="BU118" s="344">
        <f t="shared" si="164"/>
        <v>0</v>
      </c>
      <c r="BV118" s="344">
        <f t="shared" si="164"/>
        <v>0</v>
      </c>
      <c r="BW118" s="344">
        <f t="shared" si="164"/>
        <v>0</v>
      </c>
      <c r="BX118" s="344">
        <f t="shared" si="164"/>
        <v>0</v>
      </c>
      <c r="BY118" s="344">
        <f t="shared" si="164"/>
        <v>0</v>
      </c>
      <c r="BZ118" s="344">
        <f t="shared" si="164"/>
        <v>0</v>
      </c>
      <c r="CA118" s="344">
        <f t="shared" si="164"/>
        <v>0</v>
      </c>
      <c r="CB118" s="344">
        <f t="shared" si="164"/>
        <v>0</v>
      </c>
      <c r="CC118" s="344">
        <f t="shared" si="164"/>
        <v>0</v>
      </c>
      <c r="CD118" s="344">
        <f t="shared" si="164"/>
        <v>0</v>
      </c>
      <c r="CE118" s="344">
        <f t="shared" si="164"/>
        <v>0</v>
      </c>
      <c r="CF118" s="344">
        <f t="shared" si="164"/>
        <v>0</v>
      </c>
      <c r="CG118" s="344">
        <f t="shared" si="164"/>
        <v>0</v>
      </c>
      <c r="CH118" s="344">
        <f t="shared" si="164"/>
        <v>0</v>
      </c>
      <c r="CI118" s="344">
        <f t="shared" si="164"/>
        <v>0</v>
      </c>
      <c r="CJ118" s="344">
        <f t="shared" si="164"/>
        <v>0</v>
      </c>
      <c r="CK118" s="344">
        <f t="shared" si="164"/>
        <v>0</v>
      </c>
      <c r="CL118" s="344">
        <f t="shared" si="164"/>
        <v>0</v>
      </c>
      <c r="CM118" s="344">
        <f t="shared" si="164"/>
        <v>0</v>
      </c>
      <c r="CN118" s="344">
        <f t="shared" si="164"/>
        <v>0</v>
      </c>
      <c r="CO118" s="344">
        <f t="shared" si="164"/>
        <v>0</v>
      </c>
      <c r="CP118" s="344">
        <f t="shared" si="164"/>
        <v>0</v>
      </c>
      <c r="CQ118" s="344">
        <f t="shared" si="164"/>
        <v>0</v>
      </c>
      <c r="CR118" s="344">
        <f t="shared" si="164"/>
        <v>0</v>
      </c>
      <c r="CS118" s="344">
        <f t="shared" si="164"/>
        <v>0</v>
      </c>
    </row>
    <row r="119" spans="1:97" s="372" customFormat="1" x14ac:dyDescent="0.35">
      <c r="A119" s="337">
        <f t="shared" si="118"/>
        <v>0</v>
      </c>
      <c r="B119" s="337" t="str">
        <f t="shared" si="118"/>
        <v>0 0</v>
      </c>
      <c r="C119" s="344">
        <f t="shared" si="118"/>
        <v>0</v>
      </c>
      <c r="D119" s="344">
        <f>'JA basår'!AF30+'JA basår'!AF60</f>
        <v>0</v>
      </c>
      <c r="E119" s="344">
        <f t="shared" ref="E119:BP119" si="165">IF(E$94="beräknas ej",0,D119*IF(E$95&gt;$D$80,1,IF(E$95&lt;=$C$80,$C$79,$D$79))*IFERROR(INDEX($B$85:$E$91,MATCH($A119,$A$85:$A$91,0),MATCH(E$95,$B$83:$E$83,1)),0))</f>
        <v>0</v>
      </c>
      <c r="F119" s="344">
        <f t="shared" si="165"/>
        <v>0</v>
      </c>
      <c r="G119" s="344">
        <f t="shared" si="165"/>
        <v>0</v>
      </c>
      <c r="H119" s="344">
        <f t="shared" si="165"/>
        <v>0</v>
      </c>
      <c r="I119" s="344">
        <f t="shared" si="165"/>
        <v>0</v>
      </c>
      <c r="J119" s="344">
        <f t="shared" si="165"/>
        <v>0</v>
      </c>
      <c r="K119" s="344">
        <f t="shared" si="165"/>
        <v>0</v>
      </c>
      <c r="L119" s="344">
        <f t="shared" si="165"/>
        <v>0</v>
      </c>
      <c r="M119" s="344">
        <f t="shared" si="165"/>
        <v>0</v>
      </c>
      <c r="N119" s="344">
        <f t="shared" si="165"/>
        <v>0</v>
      </c>
      <c r="O119" s="344">
        <f t="shared" si="165"/>
        <v>0</v>
      </c>
      <c r="P119" s="344">
        <f t="shared" si="165"/>
        <v>0</v>
      </c>
      <c r="Q119" s="344">
        <f t="shared" si="165"/>
        <v>0</v>
      </c>
      <c r="R119" s="344">
        <f t="shared" si="165"/>
        <v>0</v>
      </c>
      <c r="S119" s="344">
        <f t="shared" si="165"/>
        <v>0</v>
      </c>
      <c r="T119" s="344">
        <f t="shared" si="165"/>
        <v>0</v>
      </c>
      <c r="U119" s="344">
        <f t="shared" si="165"/>
        <v>0</v>
      </c>
      <c r="V119" s="344">
        <f t="shared" si="165"/>
        <v>0</v>
      </c>
      <c r="W119" s="344">
        <f t="shared" si="165"/>
        <v>0</v>
      </c>
      <c r="X119" s="344">
        <f t="shared" si="165"/>
        <v>0</v>
      </c>
      <c r="Y119" s="344">
        <f t="shared" si="165"/>
        <v>0</v>
      </c>
      <c r="Z119" s="344">
        <f t="shared" si="165"/>
        <v>0</v>
      </c>
      <c r="AA119" s="344">
        <f t="shared" si="165"/>
        <v>0</v>
      </c>
      <c r="AB119" s="344">
        <f t="shared" si="165"/>
        <v>0</v>
      </c>
      <c r="AC119" s="344">
        <f t="shared" si="165"/>
        <v>0</v>
      </c>
      <c r="AD119" s="344">
        <f t="shared" si="165"/>
        <v>0</v>
      </c>
      <c r="AE119" s="344">
        <f t="shared" si="165"/>
        <v>0</v>
      </c>
      <c r="AF119" s="344">
        <f t="shared" si="165"/>
        <v>0</v>
      </c>
      <c r="AG119" s="344">
        <f t="shared" si="165"/>
        <v>0</v>
      </c>
      <c r="AH119" s="344">
        <f t="shared" si="165"/>
        <v>0</v>
      </c>
      <c r="AI119" s="344">
        <f t="shared" si="165"/>
        <v>0</v>
      </c>
      <c r="AJ119" s="344">
        <f t="shared" si="165"/>
        <v>0</v>
      </c>
      <c r="AK119" s="344">
        <f t="shared" si="165"/>
        <v>0</v>
      </c>
      <c r="AL119" s="344">
        <f t="shared" si="165"/>
        <v>0</v>
      </c>
      <c r="AM119" s="344">
        <f t="shared" si="165"/>
        <v>0</v>
      </c>
      <c r="AN119" s="344">
        <f t="shared" si="165"/>
        <v>0</v>
      </c>
      <c r="AO119" s="344">
        <f t="shared" si="165"/>
        <v>0</v>
      </c>
      <c r="AP119" s="344">
        <f t="shared" si="165"/>
        <v>0</v>
      </c>
      <c r="AQ119" s="344">
        <f t="shared" si="165"/>
        <v>0</v>
      </c>
      <c r="AR119" s="344">
        <f t="shared" si="165"/>
        <v>0</v>
      </c>
      <c r="AS119" s="344">
        <f t="shared" si="165"/>
        <v>0</v>
      </c>
      <c r="AT119" s="344">
        <f t="shared" si="165"/>
        <v>0</v>
      </c>
      <c r="AU119" s="344">
        <f t="shared" si="165"/>
        <v>0</v>
      </c>
      <c r="AV119" s="344">
        <f t="shared" si="165"/>
        <v>0</v>
      </c>
      <c r="AW119" s="344">
        <f t="shared" si="165"/>
        <v>0</v>
      </c>
      <c r="AX119" s="344">
        <f t="shared" si="165"/>
        <v>0</v>
      </c>
      <c r="AY119" s="344">
        <f t="shared" si="165"/>
        <v>0</v>
      </c>
      <c r="AZ119" s="344">
        <f t="shared" si="165"/>
        <v>0</v>
      </c>
      <c r="BA119" s="344">
        <f t="shared" si="165"/>
        <v>0</v>
      </c>
      <c r="BB119" s="344">
        <f t="shared" si="165"/>
        <v>0</v>
      </c>
      <c r="BC119" s="344">
        <f t="shared" si="165"/>
        <v>0</v>
      </c>
      <c r="BD119" s="344">
        <f t="shared" si="165"/>
        <v>0</v>
      </c>
      <c r="BE119" s="344">
        <f t="shared" si="165"/>
        <v>0</v>
      </c>
      <c r="BF119" s="344">
        <f t="shared" si="165"/>
        <v>0</v>
      </c>
      <c r="BG119" s="344">
        <f t="shared" si="165"/>
        <v>0</v>
      </c>
      <c r="BH119" s="344">
        <f t="shared" si="165"/>
        <v>0</v>
      </c>
      <c r="BI119" s="344">
        <f t="shared" si="165"/>
        <v>0</v>
      </c>
      <c r="BJ119" s="344">
        <f t="shared" si="165"/>
        <v>0</v>
      </c>
      <c r="BK119" s="344">
        <f t="shared" si="165"/>
        <v>0</v>
      </c>
      <c r="BL119" s="344">
        <f t="shared" si="165"/>
        <v>0</v>
      </c>
      <c r="BM119" s="344">
        <f t="shared" si="165"/>
        <v>0</v>
      </c>
      <c r="BN119" s="344">
        <f t="shared" si="165"/>
        <v>0</v>
      </c>
      <c r="BO119" s="344">
        <f t="shared" si="165"/>
        <v>0</v>
      </c>
      <c r="BP119" s="344">
        <f t="shared" si="165"/>
        <v>0</v>
      </c>
      <c r="BQ119" s="344">
        <f t="shared" ref="BQ119:CS119" si="166">IF(BQ$94="beräknas ej",0,BP119*IF(BQ$95&gt;$D$80,1,IF(BQ$95&lt;=$C$80,$C$79,$D$79))*IFERROR(INDEX($B$85:$E$91,MATCH($A119,$A$85:$A$91,0),MATCH(BQ$95,$B$83:$E$83,1)),0))</f>
        <v>0</v>
      </c>
      <c r="BR119" s="344">
        <f t="shared" si="166"/>
        <v>0</v>
      </c>
      <c r="BS119" s="344">
        <f t="shared" si="166"/>
        <v>0</v>
      </c>
      <c r="BT119" s="344">
        <f t="shared" si="166"/>
        <v>0</v>
      </c>
      <c r="BU119" s="344">
        <f t="shared" si="166"/>
        <v>0</v>
      </c>
      <c r="BV119" s="344">
        <f t="shared" si="166"/>
        <v>0</v>
      </c>
      <c r="BW119" s="344">
        <f t="shared" si="166"/>
        <v>0</v>
      </c>
      <c r="BX119" s="344">
        <f t="shared" si="166"/>
        <v>0</v>
      </c>
      <c r="BY119" s="344">
        <f t="shared" si="166"/>
        <v>0</v>
      </c>
      <c r="BZ119" s="344">
        <f t="shared" si="166"/>
        <v>0</v>
      </c>
      <c r="CA119" s="344">
        <f t="shared" si="166"/>
        <v>0</v>
      </c>
      <c r="CB119" s="344">
        <f t="shared" si="166"/>
        <v>0</v>
      </c>
      <c r="CC119" s="344">
        <f t="shared" si="166"/>
        <v>0</v>
      </c>
      <c r="CD119" s="344">
        <f t="shared" si="166"/>
        <v>0</v>
      </c>
      <c r="CE119" s="344">
        <f t="shared" si="166"/>
        <v>0</v>
      </c>
      <c r="CF119" s="344">
        <f t="shared" si="166"/>
        <v>0</v>
      </c>
      <c r="CG119" s="344">
        <f t="shared" si="166"/>
        <v>0</v>
      </c>
      <c r="CH119" s="344">
        <f t="shared" si="166"/>
        <v>0</v>
      </c>
      <c r="CI119" s="344">
        <f t="shared" si="166"/>
        <v>0</v>
      </c>
      <c r="CJ119" s="344">
        <f t="shared" si="166"/>
        <v>0</v>
      </c>
      <c r="CK119" s="344">
        <f t="shared" si="166"/>
        <v>0</v>
      </c>
      <c r="CL119" s="344">
        <f t="shared" si="166"/>
        <v>0</v>
      </c>
      <c r="CM119" s="344">
        <f t="shared" si="166"/>
        <v>0</v>
      </c>
      <c r="CN119" s="344">
        <f t="shared" si="166"/>
        <v>0</v>
      </c>
      <c r="CO119" s="344">
        <f t="shared" si="166"/>
        <v>0</v>
      </c>
      <c r="CP119" s="344">
        <f t="shared" si="166"/>
        <v>0</v>
      </c>
      <c r="CQ119" s="344">
        <f t="shared" si="166"/>
        <v>0</v>
      </c>
      <c r="CR119" s="344">
        <f t="shared" si="166"/>
        <v>0</v>
      </c>
      <c r="CS119" s="344">
        <f t="shared" si="166"/>
        <v>0</v>
      </c>
    </row>
    <row r="120" spans="1:97" s="372" customFormat="1" x14ac:dyDescent="0.35">
      <c r="A120" s="337">
        <f t="shared" si="118"/>
        <v>0</v>
      </c>
      <c r="B120" s="337" t="str">
        <f t="shared" si="118"/>
        <v>0 0</v>
      </c>
      <c r="C120" s="344">
        <f t="shared" si="118"/>
        <v>0</v>
      </c>
      <c r="D120" s="344">
        <f>'JA basår'!AF31+'JA basår'!AF61</f>
        <v>0</v>
      </c>
      <c r="E120" s="344">
        <f t="shared" ref="E120:BP120" si="167">IF(E$94="beräknas ej",0,D120*IF(E$95&gt;$D$80,1,IF(E$95&lt;=$C$80,$C$79,$D$79))*IFERROR(INDEX($B$85:$E$91,MATCH($A120,$A$85:$A$91,0),MATCH(E$95,$B$83:$E$83,1)),0))</f>
        <v>0</v>
      </c>
      <c r="F120" s="344">
        <f t="shared" si="167"/>
        <v>0</v>
      </c>
      <c r="G120" s="344">
        <f t="shared" si="167"/>
        <v>0</v>
      </c>
      <c r="H120" s="344">
        <f t="shared" si="167"/>
        <v>0</v>
      </c>
      <c r="I120" s="344">
        <f t="shared" si="167"/>
        <v>0</v>
      </c>
      <c r="J120" s="344">
        <f t="shared" si="167"/>
        <v>0</v>
      </c>
      <c r="K120" s="344">
        <f t="shared" si="167"/>
        <v>0</v>
      </c>
      <c r="L120" s="344">
        <f t="shared" si="167"/>
        <v>0</v>
      </c>
      <c r="M120" s="344">
        <f t="shared" si="167"/>
        <v>0</v>
      </c>
      <c r="N120" s="344">
        <f t="shared" si="167"/>
        <v>0</v>
      </c>
      <c r="O120" s="344">
        <f t="shared" si="167"/>
        <v>0</v>
      </c>
      <c r="P120" s="344">
        <f t="shared" si="167"/>
        <v>0</v>
      </c>
      <c r="Q120" s="344">
        <f t="shared" si="167"/>
        <v>0</v>
      </c>
      <c r="R120" s="344">
        <f t="shared" si="167"/>
        <v>0</v>
      </c>
      <c r="S120" s="344">
        <f t="shared" si="167"/>
        <v>0</v>
      </c>
      <c r="T120" s="344">
        <f t="shared" si="167"/>
        <v>0</v>
      </c>
      <c r="U120" s="344">
        <f t="shared" si="167"/>
        <v>0</v>
      </c>
      <c r="V120" s="344">
        <f t="shared" si="167"/>
        <v>0</v>
      </c>
      <c r="W120" s="344">
        <f t="shared" si="167"/>
        <v>0</v>
      </c>
      <c r="X120" s="344">
        <f t="shared" si="167"/>
        <v>0</v>
      </c>
      <c r="Y120" s="344">
        <f t="shared" si="167"/>
        <v>0</v>
      </c>
      <c r="Z120" s="344">
        <f t="shared" si="167"/>
        <v>0</v>
      </c>
      <c r="AA120" s="344">
        <f t="shared" si="167"/>
        <v>0</v>
      </c>
      <c r="AB120" s="344">
        <f t="shared" si="167"/>
        <v>0</v>
      </c>
      <c r="AC120" s="344">
        <f t="shared" si="167"/>
        <v>0</v>
      </c>
      <c r="AD120" s="344">
        <f t="shared" si="167"/>
        <v>0</v>
      </c>
      <c r="AE120" s="344">
        <f t="shared" si="167"/>
        <v>0</v>
      </c>
      <c r="AF120" s="344">
        <f t="shared" si="167"/>
        <v>0</v>
      </c>
      <c r="AG120" s="344">
        <f t="shared" si="167"/>
        <v>0</v>
      </c>
      <c r="AH120" s="344">
        <f t="shared" si="167"/>
        <v>0</v>
      </c>
      <c r="AI120" s="344">
        <f t="shared" si="167"/>
        <v>0</v>
      </c>
      <c r="AJ120" s="344">
        <f t="shared" si="167"/>
        <v>0</v>
      </c>
      <c r="AK120" s="344">
        <f t="shared" si="167"/>
        <v>0</v>
      </c>
      <c r="AL120" s="344">
        <f t="shared" si="167"/>
        <v>0</v>
      </c>
      <c r="AM120" s="344">
        <f t="shared" si="167"/>
        <v>0</v>
      </c>
      <c r="AN120" s="344">
        <f t="shared" si="167"/>
        <v>0</v>
      </c>
      <c r="AO120" s="344">
        <f t="shared" si="167"/>
        <v>0</v>
      </c>
      <c r="AP120" s="344">
        <f t="shared" si="167"/>
        <v>0</v>
      </c>
      <c r="AQ120" s="344">
        <f t="shared" si="167"/>
        <v>0</v>
      </c>
      <c r="AR120" s="344">
        <f t="shared" si="167"/>
        <v>0</v>
      </c>
      <c r="AS120" s="344">
        <f t="shared" si="167"/>
        <v>0</v>
      </c>
      <c r="AT120" s="344">
        <f t="shared" si="167"/>
        <v>0</v>
      </c>
      <c r="AU120" s="344">
        <f t="shared" si="167"/>
        <v>0</v>
      </c>
      <c r="AV120" s="344">
        <f t="shared" si="167"/>
        <v>0</v>
      </c>
      <c r="AW120" s="344">
        <f t="shared" si="167"/>
        <v>0</v>
      </c>
      <c r="AX120" s="344">
        <f t="shared" si="167"/>
        <v>0</v>
      </c>
      <c r="AY120" s="344">
        <f t="shared" si="167"/>
        <v>0</v>
      </c>
      <c r="AZ120" s="344">
        <f t="shared" si="167"/>
        <v>0</v>
      </c>
      <c r="BA120" s="344">
        <f t="shared" si="167"/>
        <v>0</v>
      </c>
      <c r="BB120" s="344">
        <f t="shared" si="167"/>
        <v>0</v>
      </c>
      <c r="BC120" s="344">
        <f t="shared" si="167"/>
        <v>0</v>
      </c>
      <c r="BD120" s="344">
        <f t="shared" si="167"/>
        <v>0</v>
      </c>
      <c r="BE120" s="344">
        <f t="shared" si="167"/>
        <v>0</v>
      </c>
      <c r="BF120" s="344">
        <f t="shared" si="167"/>
        <v>0</v>
      </c>
      <c r="BG120" s="344">
        <f t="shared" si="167"/>
        <v>0</v>
      </c>
      <c r="BH120" s="344">
        <f t="shared" si="167"/>
        <v>0</v>
      </c>
      <c r="BI120" s="344">
        <f t="shared" si="167"/>
        <v>0</v>
      </c>
      <c r="BJ120" s="344">
        <f t="shared" si="167"/>
        <v>0</v>
      </c>
      <c r="BK120" s="344">
        <f t="shared" si="167"/>
        <v>0</v>
      </c>
      <c r="BL120" s="344">
        <f t="shared" si="167"/>
        <v>0</v>
      </c>
      <c r="BM120" s="344">
        <f t="shared" si="167"/>
        <v>0</v>
      </c>
      <c r="BN120" s="344">
        <f t="shared" si="167"/>
        <v>0</v>
      </c>
      <c r="BO120" s="344">
        <f t="shared" si="167"/>
        <v>0</v>
      </c>
      <c r="BP120" s="344">
        <f t="shared" si="167"/>
        <v>0</v>
      </c>
      <c r="BQ120" s="344">
        <f t="shared" ref="BQ120:CS120" si="168">IF(BQ$94="beräknas ej",0,BP120*IF(BQ$95&gt;$D$80,1,IF(BQ$95&lt;=$C$80,$C$79,$D$79))*IFERROR(INDEX($B$85:$E$91,MATCH($A120,$A$85:$A$91,0),MATCH(BQ$95,$B$83:$E$83,1)),0))</f>
        <v>0</v>
      </c>
      <c r="BR120" s="344">
        <f t="shared" si="168"/>
        <v>0</v>
      </c>
      <c r="BS120" s="344">
        <f t="shared" si="168"/>
        <v>0</v>
      </c>
      <c r="BT120" s="344">
        <f t="shared" si="168"/>
        <v>0</v>
      </c>
      <c r="BU120" s="344">
        <f t="shared" si="168"/>
        <v>0</v>
      </c>
      <c r="BV120" s="344">
        <f t="shared" si="168"/>
        <v>0</v>
      </c>
      <c r="BW120" s="344">
        <f t="shared" si="168"/>
        <v>0</v>
      </c>
      <c r="BX120" s="344">
        <f t="shared" si="168"/>
        <v>0</v>
      </c>
      <c r="BY120" s="344">
        <f t="shared" si="168"/>
        <v>0</v>
      </c>
      <c r="BZ120" s="344">
        <f t="shared" si="168"/>
        <v>0</v>
      </c>
      <c r="CA120" s="344">
        <f t="shared" si="168"/>
        <v>0</v>
      </c>
      <c r="CB120" s="344">
        <f t="shared" si="168"/>
        <v>0</v>
      </c>
      <c r="CC120" s="344">
        <f t="shared" si="168"/>
        <v>0</v>
      </c>
      <c r="CD120" s="344">
        <f t="shared" si="168"/>
        <v>0</v>
      </c>
      <c r="CE120" s="344">
        <f t="shared" si="168"/>
        <v>0</v>
      </c>
      <c r="CF120" s="344">
        <f t="shared" si="168"/>
        <v>0</v>
      </c>
      <c r="CG120" s="344">
        <f t="shared" si="168"/>
        <v>0</v>
      </c>
      <c r="CH120" s="344">
        <f t="shared" si="168"/>
        <v>0</v>
      </c>
      <c r="CI120" s="344">
        <f t="shared" si="168"/>
        <v>0</v>
      </c>
      <c r="CJ120" s="344">
        <f t="shared" si="168"/>
        <v>0</v>
      </c>
      <c r="CK120" s="344">
        <f t="shared" si="168"/>
        <v>0</v>
      </c>
      <c r="CL120" s="344">
        <f t="shared" si="168"/>
        <v>0</v>
      </c>
      <c r="CM120" s="344">
        <f t="shared" si="168"/>
        <v>0</v>
      </c>
      <c r="CN120" s="344">
        <f t="shared" si="168"/>
        <v>0</v>
      </c>
      <c r="CO120" s="344">
        <f t="shared" si="168"/>
        <v>0</v>
      </c>
      <c r="CP120" s="344">
        <f t="shared" si="168"/>
        <v>0</v>
      </c>
      <c r="CQ120" s="344">
        <f t="shared" si="168"/>
        <v>0</v>
      </c>
      <c r="CR120" s="344">
        <f t="shared" si="168"/>
        <v>0</v>
      </c>
      <c r="CS120" s="344">
        <f t="shared" si="168"/>
        <v>0</v>
      </c>
    </row>
    <row r="121" spans="1:97" s="375" customFormat="1" x14ac:dyDescent="0.35">
      <c r="A121" s="347"/>
      <c r="B121" s="347"/>
      <c r="C121" s="347"/>
      <c r="D121" s="348">
        <f>SUM(D96:D120)</f>
        <v>0</v>
      </c>
      <c r="E121" s="348">
        <f t="shared" ref="E121:BP121" si="169">SUM(E96:E120)</f>
        <v>0</v>
      </c>
      <c r="F121" s="348">
        <f t="shared" si="169"/>
        <v>0</v>
      </c>
      <c r="G121" s="348">
        <f t="shared" si="169"/>
        <v>0</v>
      </c>
      <c r="H121" s="348">
        <f t="shared" si="169"/>
        <v>0</v>
      </c>
      <c r="I121" s="348">
        <f t="shared" si="169"/>
        <v>0</v>
      </c>
      <c r="J121" s="348">
        <f t="shared" si="169"/>
        <v>0</v>
      </c>
      <c r="K121" s="348">
        <f t="shared" si="169"/>
        <v>0</v>
      </c>
      <c r="L121" s="348">
        <f t="shared" si="169"/>
        <v>0</v>
      </c>
      <c r="M121" s="348">
        <f t="shared" si="169"/>
        <v>0</v>
      </c>
      <c r="N121" s="348">
        <f t="shared" si="169"/>
        <v>0</v>
      </c>
      <c r="O121" s="348">
        <f t="shared" si="169"/>
        <v>0</v>
      </c>
      <c r="P121" s="348">
        <f t="shared" si="169"/>
        <v>0</v>
      </c>
      <c r="Q121" s="348">
        <f t="shared" si="169"/>
        <v>0</v>
      </c>
      <c r="R121" s="348">
        <f t="shared" si="169"/>
        <v>0</v>
      </c>
      <c r="S121" s="348">
        <f t="shared" si="169"/>
        <v>0</v>
      </c>
      <c r="T121" s="348">
        <f t="shared" si="169"/>
        <v>0</v>
      </c>
      <c r="U121" s="348">
        <f t="shared" si="169"/>
        <v>0</v>
      </c>
      <c r="V121" s="348">
        <f t="shared" si="169"/>
        <v>0</v>
      </c>
      <c r="W121" s="348">
        <f t="shared" si="169"/>
        <v>0</v>
      </c>
      <c r="X121" s="348">
        <f t="shared" si="169"/>
        <v>0</v>
      </c>
      <c r="Y121" s="348">
        <f t="shared" si="169"/>
        <v>0</v>
      </c>
      <c r="Z121" s="348">
        <f t="shared" si="169"/>
        <v>0</v>
      </c>
      <c r="AA121" s="348">
        <f t="shared" si="169"/>
        <v>0</v>
      </c>
      <c r="AB121" s="348">
        <f t="shared" si="169"/>
        <v>0</v>
      </c>
      <c r="AC121" s="348">
        <f t="shared" si="169"/>
        <v>0</v>
      </c>
      <c r="AD121" s="348">
        <f t="shared" si="169"/>
        <v>0</v>
      </c>
      <c r="AE121" s="348">
        <f t="shared" si="169"/>
        <v>0</v>
      </c>
      <c r="AF121" s="348">
        <f t="shared" si="169"/>
        <v>0</v>
      </c>
      <c r="AG121" s="348">
        <f t="shared" si="169"/>
        <v>0</v>
      </c>
      <c r="AH121" s="348">
        <f t="shared" si="169"/>
        <v>0</v>
      </c>
      <c r="AI121" s="348">
        <f t="shared" si="169"/>
        <v>0</v>
      </c>
      <c r="AJ121" s="348">
        <f t="shared" si="169"/>
        <v>0</v>
      </c>
      <c r="AK121" s="348">
        <f t="shared" si="169"/>
        <v>0</v>
      </c>
      <c r="AL121" s="348">
        <f t="shared" si="169"/>
        <v>0</v>
      </c>
      <c r="AM121" s="348">
        <f t="shared" si="169"/>
        <v>0</v>
      </c>
      <c r="AN121" s="348">
        <f t="shared" si="169"/>
        <v>0</v>
      </c>
      <c r="AO121" s="348">
        <f t="shared" si="169"/>
        <v>0</v>
      </c>
      <c r="AP121" s="348">
        <f t="shared" si="169"/>
        <v>0</v>
      </c>
      <c r="AQ121" s="348">
        <f t="shared" si="169"/>
        <v>0</v>
      </c>
      <c r="AR121" s="348">
        <f t="shared" si="169"/>
        <v>0</v>
      </c>
      <c r="AS121" s="348">
        <f t="shared" si="169"/>
        <v>0</v>
      </c>
      <c r="AT121" s="348">
        <f t="shared" si="169"/>
        <v>0</v>
      </c>
      <c r="AU121" s="348">
        <f t="shared" si="169"/>
        <v>0</v>
      </c>
      <c r="AV121" s="348">
        <f t="shared" si="169"/>
        <v>0</v>
      </c>
      <c r="AW121" s="348">
        <f t="shared" si="169"/>
        <v>0</v>
      </c>
      <c r="AX121" s="348">
        <f t="shared" si="169"/>
        <v>0</v>
      </c>
      <c r="AY121" s="348">
        <f t="shared" si="169"/>
        <v>0</v>
      </c>
      <c r="AZ121" s="348">
        <f t="shared" si="169"/>
        <v>0</v>
      </c>
      <c r="BA121" s="348">
        <f t="shared" si="169"/>
        <v>0</v>
      </c>
      <c r="BB121" s="348">
        <f t="shared" si="169"/>
        <v>0</v>
      </c>
      <c r="BC121" s="348">
        <f t="shared" si="169"/>
        <v>0</v>
      </c>
      <c r="BD121" s="348">
        <f t="shared" si="169"/>
        <v>0</v>
      </c>
      <c r="BE121" s="348">
        <f t="shared" si="169"/>
        <v>0</v>
      </c>
      <c r="BF121" s="348">
        <f t="shared" si="169"/>
        <v>0</v>
      </c>
      <c r="BG121" s="348">
        <f t="shared" si="169"/>
        <v>0</v>
      </c>
      <c r="BH121" s="348">
        <f t="shared" si="169"/>
        <v>0</v>
      </c>
      <c r="BI121" s="348">
        <f t="shared" si="169"/>
        <v>0</v>
      </c>
      <c r="BJ121" s="348">
        <f t="shared" si="169"/>
        <v>0</v>
      </c>
      <c r="BK121" s="348">
        <f t="shared" si="169"/>
        <v>0</v>
      </c>
      <c r="BL121" s="348">
        <f t="shared" si="169"/>
        <v>0</v>
      </c>
      <c r="BM121" s="348">
        <f t="shared" si="169"/>
        <v>0</v>
      </c>
      <c r="BN121" s="348">
        <f t="shared" si="169"/>
        <v>0</v>
      </c>
      <c r="BO121" s="348">
        <f t="shared" si="169"/>
        <v>0</v>
      </c>
      <c r="BP121" s="348">
        <f t="shared" si="169"/>
        <v>0</v>
      </c>
      <c r="BQ121" s="348">
        <f t="shared" ref="BQ121:CS121" si="170">SUM(BQ96:BQ120)</f>
        <v>0</v>
      </c>
      <c r="BR121" s="348">
        <f t="shared" si="170"/>
        <v>0</v>
      </c>
      <c r="BS121" s="348">
        <f t="shared" si="170"/>
        <v>0</v>
      </c>
      <c r="BT121" s="348">
        <f t="shared" si="170"/>
        <v>0</v>
      </c>
      <c r="BU121" s="348">
        <f t="shared" si="170"/>
        <v>0</v>
      </c>
      <c r="BV121" s="348">
        <f t="shared" si="170"/>
        <v>0</v>
      </c>
      <c r="BW121" s="348">
        <f t="shared" si="170"/>
        <v>0</v>
      </c>
      <c r="BX121" s="348">
        <f t="shared" si="170"/>
        <v>0</v>
      </c>
      <c r="BY121" s="348">
        <f t="shared" si="170"/>
        <v>0</v>
      </c>
      <c r="BZ121" s="348">
        <f t="shared" si="170"/>
        <v>0</v>
      </c>
      <c r="CA121" s="348">
        <f t="shared" si="170"/>
        <v>0</v>
      </c>
      <c r="CB121" s="348">
        <f t="shared" si="170"/>
        <v>0</v>
      </c>
      <c r="CC121" s="348">
        <f t="shared" si="170"/>
        <v>0</v>
      </c>
      <c r="CD121" s="348">
        <f t="shared" si="170"/>
        <v>0</v>
      </c>
      <c r="CE121" s="348">
        <f t="shared" si="170"/>
        <v>0</v>
      </c>
      <c r="CF121" s="348">
        <f t="shared" si="170"/>
        <v>0</v>
      </c>
      <c r="CG121" s="348">
        <f t="shared" si="170"/>
        <v>0</v>
      </c>
      <c r="CH121" s="348">
        <f t="shared" si="170"/>
        <v>0</v>
      </c>
      <c r="CI121" s="348">
        <f t="shared" si="170"/>
        <v>0</v>
      </c>
      <c r="CJ121" s="348">
        <f t="shared" si="170"/>
        <v>0</v>
      </c>
      <c r="CK121" s="348">
        <f t="shared" si="170"/>
        <v>0</v>
      </c>
      <c r="CL121" s="348">
        <f t="shared" si="170"/>
        <v>0</v>
      </c>
      <c r="CM121" s="348">
        <f t="shared" si="170"/>
        <v>0</v>
      </c>
      <c r="CN121" s="348">
        <f t="shared" si="170"/>
        <v>0</v>
      </c>
      <c r="CO121" s="348">
        <f t="shared" si="170"/>
        <v>0</v>
      </c>
      <c r="CP121" s="348">
        <f t="shared" si="170"/>
        <v>0</v>
      </c>
      <c r="CQ121" s="348">
        <f t="shared" si="170"/>
        <v>0</v>
      </c>
      <c r="CR121" s="348">
        <f t="shared" si="170"/>
        <v>0</v>
      </c>
      <c r="CS121" s="348">
        <f t="shared" si="170"/>
        <v>0</v>
      </c>
    </row>
    <row r="122" spans="1:97" s="372" customFormat="1" x14ac:dyDescent="0.35">
      <c r="A122" s="337"/>
      <c r="B122" s="337"/>
      <c r="C122" s="337"/>
      <c r="D122" s="337"/>
      <c r="E122" s="337"/>
      <c r="F122" s="337"/>
      <c r="G122" s="337"/>
      <c r="H122" s="337"/>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37"/>
      <c r="AG122" s="337"/>
      <c r="AH122" s="337"/>
      <c r="AI122" s="337"/>
      <c r="AJ122" s="337"/>
      <c r="AK122" s="337"/>
      <c r="AL122" s="337"/>
      <c r="AM122" s="337"/>
      <c r="AN122" s="337"/>
      <c r="AO122" s="337"/>
      <c r="AP122" s="337"/>
      <c r="AQ122" s="337"/>
      <c r="AR122" s="337"/>
      <c r="AS122" s="337"/>
      <c r="AT122" s="337"/>
      <c r="AU122" s="337"/>
      <c r="AV122" s="337"/>
      <c r="AW122" s="337"/>
      <c r="AX122" s="337"/>
      <c r="AY122" s="337"/>
      <c r="AZ122" s="337"/>
      <c r="BA122" s="337"/>
      <c r="BB122" s="337"/>
      <c r="BC122" s="337"/>
      <c r="BD122" s="337"/>
      <c r="BE122" s="337"/>
      <c r="BF122" s="337"/>
      <c r="BG122" s="337"/>
      <c r="BH122" s="337"/>
      <c r="BI122" s="337"/>
      <c r="BJ122" s="337"/>
      <c r="BK122" s="337"/>
      <c r="BL122" s="337"/>
      <c r="BM122" s="337"/>
      <c r="BN122" s="337"/>
      <c r="BO122" s="337"/>
      <c r="BP122" s="337"/>
      <c r="BQ122" s="337"/>
      <c r="BR122" s="337"/>
      <c r="BS122" s="337"/>
      <c r="BT122" s="337"/>
      <c r="BU122" s="337"/>
      <c r="BV122" s="337"/>
      <c r="BW122" s="337"/>
      <c r="BX122" s="337"/>
      <c r="BY122" s="337"/>
      <c r="BZ122" s="337"/>
      <c r="CA122" s="337"/>
      <c r="CB122" s="337"/>
      <c r="CC122" s="337"/>
      <c r="CD122" s="337"/>
      <c r="CE122" s="337"/>
      <c r="CF122" s="337"/>
      <c r="CG122" s="337"/>
      <c r="CH122" s="337"/>
      <c r="CI122" s="337"/>
      <c r="CJ122" s="337"/>
      <c r="CK122" s="337"/>
      <c r="CL122" s="337"/>
      <c r="CM122" s="337"/>
      <c r="CN122" s="337"/>
      <c r="CO122" s="337"/>
    </row>
    <row r="123" spans="1:97" s="372" customFormat="1" x14ac:dyDescent="0.35">
      <c r="A123" s="337"/>
      <c r="B123" s="337"/>
      <c r="C123" s="337"/>
      <c r="D123" s="337"/>
      <c r="E123" s="337"/>
      <c r="F123" s="337"/>
      <c r="G123" s="337"/>
      <c r="H123" s="337"/>
      <c r="I123" s="337"/>
      <c r="J123" s="337"/>
      <c r="K123" s="337"/>
      <c r="L123" s="337"/>
      <c r="M123" s="337"/>
      <c r="N123" s="337"/>
      <c r="O123" s="337"/>
      <c r="P123" s="337"/>
      <c r="Q123" s="337"/>
      <c r="R123" s="337"/>
      <c r="S123" s="337"/>
      <c r="T123" s="337"/>
      <c r="U123" s="337"/>
      <c r="V123" s="337"/>
      <c r="W123" s="337"/>
      <c r="X123" s="337"/>
      <c r="Y123" s="337"/>
      <c r="Z123" s="337"/>
      <c r="AA123" s="337"/>
      <c r="AB123" s="337"/>
      <c r="AC123" s="337"/>
      <c r="AD123" s="337"/>
      <c r="AE123" s="337"/>
      <c r="AF123" s="337"/>
      <c r="AG123" s="337"/>
      <c r="AH123" s="337"/>
      <c r="AI123" s="337"/>
      <c r="AJ123" s="337"/>
      <c r="AK123" s="337"/>
      <c r="AL123" s="337"/>
      <c r="AM123" s="337"/>
      <c r="AN123" s="337"/>
      <c r="AO123" s="337"/>
      <c r="AP123" s="337"/>
      <c r="AQ123" s="337"/>
      <c r="AR123" s="337"/>
      <c r="AS123" s="337"/>
      <c r="AT123" s="337"/>
      <c r="AU123" s="337"/>
      <c r="AV123" s="337"/>
      <c r="AW123" s="337"/>
      <c r="AX123" s="337"/>
      <c r="AY123" s="337"/>
      <c r="AZ123" s="337"/>
      <c r="BA123" s="337"/>
      <c r="BB123" s="337"/>
      <c r="BC123" s="337"/>
      <c r="BD123" s="337"/>
      <c r="BE123" s="337"/>
      <c r="BF123" s="337"/>
      <c r="BG123" s="337"/>
      <c r="BH123" s="337"/>
      <c r="BI123" s="337"/>
      <c r="BJ123" s="337"/>
      <c r="BK123" s="337"/>
      <c r="BL123" s="337"/>
      <c r="BM123" s="337"/>
      <c r="BN123" s="337"/>
      <c r="BO123" s="337"/>
      <c r="BP123" s="337"/>
      <c r="BQ123" s="337"/>
      <c r="BR123" s="337"/>
      <c r="BS123" s="337"/>
      <c r="BT123" s="337"/>
      <c r="BU123" s="337"/>
      <c r="BV123" s="337"/>
      <c r="BW123" s="337"/>
      <c r="BX123" s="337"/>
      <c r="BY123" s="337"/>
      <c r="BZ123" s="337"/>
      <c r="CA123" s="337"/>
      <c r="CB123" s="337"/>
      <c r="CC123" s="337"/>
      <c r="CD123" s="337"/>
      <c r="CE123" s="337"/>
      <c r="CF123" s="337"/>
      <c r="CG123" s="337"/>
      <c r="CH123" s="337"/>
      <c r="CI123" s="337"/>
      <c r="CJ123" s="337"/>
      <c r="CK123" s="337"/>
      <c r="CL123" s="337"/>
      <c r="CM123" s="337"/>
      <c r="CN123" s="337"/>
      <c r="CO123" s="337"/>
    </row>
    <row r="124" spans="1:97" s="372" customFormat="1" ht="15.5" x14ac:dyDescent="0.35">
      <c r="A124" s="346" t="s">
        <v>10</v>
      </c>
      <c r="C124" s="337"/>
      <c r="D124" s="337"/>
      <c r="E124" s="337"/>
      <c r="F124" s="337"/>
      <c r="G124" s="345" t="str">
        <f>G93</f>
        <v>Tabellen visar årliga lastning- och lossningskostnader för respektive fartygsklass. Kostnaderna är dels uppräknade med antagen uppräkningsfaktor avseende lastning- och lossningskostnader, dels uppräknad med godsprognosen (vilken ökar antalet anlöp per år).</v>
      </c>
      <c r="H124" s="337"/>
      <c r="I124" s="337"/>
      <c r="J124" s="337"/>
      <c r="K124" s="337"/>
      <c r="L124" s="337"/>
      <c r="M124" s="337"/>
      <c r="N124" s="337"/>
      <c r="O124" s="337"/>
      <c r="P124" s="337"/>
      <c r="Q124" s="337"/>
      <c r="R124" s="337"/>
      <c r="S124" s="337"/>
      <c r="T124" s="337"/>
      <c r="U124" s="337"/>
      <c r="V124" s="337"/>
      <c r="W124" s="337"/>
      <c r="X124" s="337"/>
      <c r="Y124" s="337"/>
      <c r="Z124" s="337"/>
      <c r="AA124" s="337"/>
      <c r="AB124" s="337"/>
      <c r="AC124" s="337"/>
      <c r="AD124" s="337"/>
      <c r="AE124" s="337"/>
      <c r="AF124" s="337"/>
      <c r="AG124" s="337"/>
      <c r="AH124" s="337"/>
      <c r="AI124" s="337"/>
      <c r="AJ124" s="337"/>
      <c r="AK124" s="337"/>
      <c r="AL124" s="337"/>
      <c r="AM124" s="337"/>
      <c r="AN124" s="337"/>
      <c r="AO124" s="337"/>
      <c r="AP124" s="337"/>
      <c r="AQ124" s="337"/>
      <c r="AR124" s="337"/>
      <c r="AS124" s="337"/>
      <c r="AT124" s="337"/>
      <c r="AU124" s="337"/>
      <c r="AV124" s="337"/>
      <c r="AW124" s="337"/>
      <c r="AX124" s="337"/>
      <c r="AY124" s="337"/>
      <c r="AZ124" s="337"/>
      <c r="BA124" s="337"/>
      <c r="BB124" s="337"/>
      <c r="BC124" s="337"/>
      <c r="BD124" s="337"/>
      <c r="BE124" s="337"/>
      <c r="BF124" s="337"/>
      <c r="BG124" s="337"/>
      <c r="BH124" s="337"/>
      <c r="BI124" s="337"/>
      <c r="BJ124" s="337"/>
      <c r="BK124" s="337"/>
      <c r="BL124" s="337"/>
      <c r="BM124" s="337"/>
      <c r="BN124" s="337"/>
      <c r="BO124" s="337"/>
      <c r="BP124" s="337"/>
      <c r="BQ124" s="337"/>
      <c r="BR124" s="337"/>
      <c r="BS124" s="337"/>
      <c r="BT124" s="337"/>
      <c r="BU124" s="337"/>
      <c r="BV124" s="337"/>
      <c r="BW124" s="337"/>
      <c r="BX124" s="337"/>
      <c r="BY124" s="337"/>
      <c r="BZ124" s="337"/>
      <c r="CA124" s="337"/>
      <c r="CB124" s="337"/>
      <c r="CC124" s="337"/>
      <c r="CD124" s="337"/>
      <c r="CE124" s="337"/>
      <c r="CF124" s="337"/>
      <c r="CG124" s="337"/>
      <c r="CH124" s="337"/>
      <c r="CI124" s="337"/>
      <c r="CJ124" s="337"/>
      <c r="CK124" s="337"/>
      <c r="CL124" s="337"/>
      <c r="CM124" s="337"/>
      <c r="CN124" s="337"/>
      <c r="CO124" s="337"/>
    </row>
    <row r="125" spans="1:97" s="375" customFormat="1" x14ac:dyDescent="0.35">
      <c r="A125" s="347" t="s">
        <v>72</v>
      </c>
      <c r="B125" s="347" t="s">
        <v>51</v>
      </c>
      <c r="C125" s="347" t="s">
        <v>73</v>
      </c>
      <c r="D125" s="347">
        <f t="shared" ref="D125:BO125" si="171">D95</f>
        <v>2019</v>
      </c>
      <c r="E125" s="347">
        <f t="shared" si="171"/>
        <v>2020</v>
      </c>
      <c r="F125" s="347">
        <f t="shared" si="171"/>
        <v>2021</v>
      </c>
      <c r="G125" s="347">
        <f t="shared" si="171"/>
        <v>2022</v>
      </c>
      <c r="H125" s="347">
        <f t="shared" si="171"/>
        <v>2023</v>
      </c>
      <c r="I125" s="347">
        <f t="shared" si="171"/>
        <v>2024</v>
      </c>
      <c r="J125" s="347">
        <f t="shared" si="171"/>
        <v>2025</v>
      </c>
      <c r="K125" s="347">
        <f t="shared" si="171"/>
        <v>2026</v>
      </c>
      <c r="L125" s="347">
        <f t="shared" si="171"/>
        <v>2027</v>
      </c>
      <c r="M125" s="347">
        <f t="shared" si="171"/>
        <v>2028</v>
      </c>
      <c r="N125" s="347">
        <f t="shared" si="171"/>
        <v>2029</v>
      </c>
      <c r="O125" s="347">
        <f t="shared" si="171"/>
        <v>2030</v>
      </c>
      <c r="P125" s="347">
        <f t="shared" si="171"/>
        <v>2031</v>
      </c>
      <c r="Q125" s="347">
        <f t="shared" si="171"/>
        <v>2032</v>
      </c>
      <c r="R125" s="347">
        <f t="shared" si="171"/>
        <v>2033</v>
      </c>
      <c r="S125" s="347">
        <f t="shared" si="171"/>
        <v>2034</v>
      </c>
      <c r="T125" s="347">
        <f t="shared" si="171"/>
        <v>2035</v>
      </c>
      <c r="U125" s="347">
        <f t="shared" si="171"/>
        <v>2036</v>
      </c>
      <c r="V125" s="347">
        <f t="shared" si="171"/>
        <v>2037</v>
      </c>
      <c r="W125" s="347">
        <f t="shared" si="171"/>
        <v>2038</v>
      </c>
      <c r="X125" s="347">
        <f t="shared" si="171"/>
        <v>2039</v>
      </c>
      <c r="Y125" s="347">
        <f t="shared" si="171"/>
        <v>2040</v>
      </c>
      <c r="Z125" s="347">
        <f t="shared" si="171"/>
        <v>2041</v>
      </c>
      <c r="AA125" s="347">
        <f t="shared" si="171"/>
        <v>2042</v>
      </c>
      <c r="AB125" s="347">
        <f t="shared" si="171"/>
        <v>2043</v>
      </c>
      <c r="AC125" s="347">
        <f t="shared" si="171"/>
        <v>2044</v>
      </c>
      <c r="AD125" s="347">
        <f t="shared" si="171"/>
        <v>2045</v>
      </c>
      <c r="AE125" s="347">
        <f t="shared" si="171"/>
        <v>2046</v>
      </c>
      <c r="AF125" s="347">
        <f t="shared" si="171"/>
        <v>2047</v>
      </c>
      <c r="AG125" s="347">
        <f t="shared" si="171"/>
        <v>2048</v>
      </c>
      <c r="AH125" s="347">
        <f t="shared" si="171"/>
        <v>2049</v>
      </c>
      <c r="AI125" s="347">
        <f t="shared" si="171"/>
        <v>2050</v>
      </c>
      <c r="AJ125" s="347">
        <f t="shared" si="171"/>
        <v>2051</v>
      </c>
      <c r="AK125" s="347">
        <f t="shared" si="171"/>
        <v>2052</v>
      </c>
      <c r="AL125" s="347">
        <f t="shared" si="171"/>
        <v>2053</v>
      </c>
      <c r="AM125" s="347">
        <f t="shared" si="171"/>
        <v>2054</v>
      </c>
      <c r="AN125" s="347">
        <f t="shared" si="171"/>
        <v>2055</v>
      </c>
      <c r="AO125" s="347">
        <f t="shared" si="171"/>
        <v>2056</v>
      </c>
      <c r="AP125" s="347">
        <f t="shared" si="171"/>
        <v>2057</v>
      </c>
      <c r="AQ125" s="347">
        <f t="shared" si="171"/>
        <v>2058</v>
      </c>
      <c r="AR125" s="347">
        <f t="shared" si="171"/>
        <v>2059</v>
      </c>
      <c r="AS125" s="347">
        <f t="shared" si="171"/>
        <v>2060</v>
      </c>
      <c r="AT125" s="347">
        <f t="shared" si="171"/>
        <v>2061</v>
      </c>
      <c r="AU125" s="347">
        <f t="shared" si="171"/>
        <v>2062</v>
      </c>
      <c r="AV125" s="347">
        <f t="shared" si="171"/>
        <v>2063</v>
      </c>
      <c r="AW125" s="347">
        <f t="shared" si="171"/>
        <v>2064</v>
      </c>
      <c r="AX125" s="347">
        <f t="shared" si="171"/>
        <v>2065</v>
      </c>
      <c r="AY125" s="347">
        <f t="shared" si="171"/>
        <v>2066</v>
      </c>
      <c r="AZ125" s="347">
        <f t="shared" si="171"/>
        <v>2067</v>
      </c>
      <c r="BA125" s="347">
        <f t="shared" si="171"/>
        <v>2068</v>
      </c>
      <c r="BB125" s="347">
        <f t="shared" si="171"/>
        <v>2069</v>
      </c>
      <c r="BC125" s="347">
        <f t="shared" si="171"/>
        <v>2070</v>
      </c>
      <c r="BD125" s="347">
        <f t="shared" si="171"/>
        <v>2071</v>
      </c>
      <c r="BE125" s="347">
        <f t="shared" si="171"/>
        <v>2072</v>
      </c>
      <c r="BF125" s="347">
        <f t="shared" si="171"/>
        <v>2073</v>
      </c>
      <c r="BG125" s="347">
        <f t="shared" si="171"/>
        <v>2074</v>
      </c>
      <c r="BH125" s="347">
        <f t="shared" si="171"/>
        <v>2075</v>
      </c>
      <c r="BI125" s="347">
        <f t="shared" si="171"/>
        <v>2076</v>
      </c>
      <c r="BJ125" s="347">
        <f t="shared" si="171"/>
        <v>2077</v>
      </c>
      <c r="BK125" s="347">
        <f t="shared" si="171"/>
        <v>2078</v>
      </c>
      <c r="BL125" s="347">
        <f t="shared" si="171"/>
        <v>2079</v>
      </c>
      <c r="BM125" s="347">
        <f t="shared" si="171"/>
        <v>2080</v>
      </c>
      <c r="BN125" s="347">
        <f t="shared" si="171"/>
        <v>2081</v>
      </c>
      <c r="BO125" s="347">
        <f t="shared" si="171"/>
        <v>2082</v>
      </c>
      <c r="BP125" s="347">
        <f t="shared" ref="BP125:CS125" si="172">BP95</f>
        <v>2083</v>
      </c>
      <c r="BQ125" s="347">
        <f t="shared" si="172"/>
        <v>2084</v>
      </c>
      <c r="BR125" s="347">
        <f t="shared" si="172"/>
        <v>2085</v>
      </c>
      <c r="BS125" s="347">
        <f t="shared" si="172"/>
        <v>2086</v>
      </c>
      <c r="BT125" s="347">
        <f t="shared" si="172"/>
        <v>2087</v>
      </c>
      <c r="BU125" s="347">
        <f t="shared" si="172"/>
        <v>2088</v>
      </c>
      <c r="BV125" s="347">
        <f t="shared" si="172"/>
        <v>2089</v>
      </c>
      <c r="BW125" s="347">
        <f t="shared" si="172"/>
        <v>2090</v>
      </c>
      <c r="BX125" s="347">
        <f t="shared" si="172"/>
        <v>2091</v>
      </c>
      <c r="BY125" s="347">
        <f t="shared" si="172"/>
        <v>2092</v>
      </c>
      <c r="BZ125" s="347">
        <f t="shared" si="172"/>
        <v>2093</v>
      </c>
      <c r="CA125" s="347">
        <f t="shared" si="172"/>
        <v>2094</v>
      </c>
      <c r="CB125" s="347">
        <f t="shared" si="172"/>
        <v>2095</v>
      </c>
      <c r="CC125" s="347">
        <f t="shared" si="172"/>
        <v>2096</v>
      </c>
      <c r="CD125" s="347">
        <f t="shared" si="172"/>
        <v>2097</v>
      </c>
      <c r="CE125" s="347">
        <f t="shared" si="172"/>
        <v>2098</v>
      </c>
      <c r="CF125" s="347">
        <f t="shared" si="172"/>
        <v>2099</v>
      </c>
      <c r="CG125" s="347">
        <f t="shared" si="172"/>
        <v>2100</v>
      </c>
      <c r="CH125" s="347">
        <f t="shared" si="172"/>
        <v>2101</v>
      </c>
      <c r="CI125" s="347">
        <f t="shared" si="172"/>
        <v>2102</v>
      </c>
      <c r="CJ125" s="347">
        <f t="shared" si="172"/>
        <v>2103</v>
      </c>
      <c r="CK125" s="347">
        <f t="shared" si="172"/>
        <v>2104</v>
      </c>
      <c r="CL125" s="347">
        <f t="shared" si="172"/>
        <v>2105</v>
      </c>
      <c r="CM125" s="347">
        <f t="shared" si="172"/>
        <v>2106</v>
      </c>
      <c r="CN125" s="347">
        <f t="shared" si="172"/>
        <v>2107</v>
      </c>
      <c r="CO125" s="347">
        <f t="shared" si="172"/>
        <v>2108</v>
      </c>
      <c r="CP125" s="347">
        <f t="shared" si="172"/>
        <v>2109</v>
      </c>
      <c r="CQ125" s="347">
        <f t="shared" si="172"/>
        <v>2110</v>
      </c>
      <c r="CR125" s="347">
        <f t="shared" si="172"/>
        <v>2111</v>
      </c>
      <c r="CS125" s="347">
        <f t="shared" si="172"/>
        <v>2112</v>
      </c>
    </row>
    <row r="126" spans="1:97" s="372" customFormat="1" x14ac:dyDescent="0.35">
      <c r="A126" s="337">
        <f>A96</f>
        <v>0</v>
      </c>
      <c r="B126" s="337" t="str">
        <f t="shared" ref="B126:C126" si="173">B96</f>
        <v>0 0</v>
      </c>
      <c r="C126" s="344">
        <f t="shared" si="173"/>
        <v>0</v>
      </c>
      <c r="D126" s="344">
        <f>'UA basår'!AF7+'UA basår'!AF37</f>
        <v>0</v>
      </c>
      <c r="E126" s="344">
        <f>IF(E$94="beräknas ej",0,D126*IF(E$125&gt;$D$80,1,IF(E$125&lt;=$C$80,$C$79,$D$79))*IFERROR(INDEX($B$85:$E$91,MATCH($A126,$A$85:$A$91,0),MATCH(E$125,$B$83:$E$83,1)),0))</f>
        <v>0</v>
      </c>
      <c r="F126" s="344">
        <f t="shared" ref="F126:BQ126" si="174">IF(F$94="beräknas ej",0,E126*IF(F$125&gt;$D$80,1,IF(F$125&lt;=$C$80,$C$79,$D$79))*IFERROR(INDEX($B$85:$E$91,MATCH($A126,$A$85:$A$91,0),MATCH(F$125,$B$83:$E$83,1)),0))</f>
        <v>0</v>
      </c>
      <c r="G126" s="344">
        <f t="shared" si="174"/>
        <v>0</v>
      </c>
      <c r="H126" s="344">
        <f t="shared" si="174"/>
        <v>0</v>
      </c>
      <c r="I126" s="344">
        <f t="shared" si="174"/>
        <v>0</v>
      </c>
      <c r="J126" s="344">
        <f t="shared" si="174"/>
        <v>0</v>
      </c>
      <c r="K126" s="344">
        <f t="shared" si="174"/>
        <v>0</v>
      </c>
      <c r="L126" s="344">
        <f t="shared" si="174"/>
        <v>0</v>
      </c>
      <c r="M126" s="344">
        <f t="shared" si="174"/>
        <v>0</v>
      </c>
      <c r="N126" s="344">
        <f t="shared" si="174"/>
        <v>0</v>
      </c>
      <c r="O126" s="344">
        <f t="shared" si="174"/>
        <v>0</v>
      </c>
      <c r="P126" s="344">
        <f t="shared" si="174"/>
        <v>0</v>
      </c>
      <c r="Q126" s="344">
        <f t="shared" si="174"/>
        <v>0</v>
      </c>
      <c r="R126" s="344">
        <f t="shared" si="174"/>
        <v>0</v>
      </c>
      <c r="S126" s="344">
        <f t="shared" si="174"/>
        <v>0</v>
      </c>
      <c r="T126" s="344">
        <f t="shared" si="174"/>
        <v>0</v>
      </c>
      <c r="U126" s="344">
        <f t="shared" si="174"/>
        <v>0</v>
      </c>
      <c r="V126" s="344">
        <f t="shared" si="174"/>
        <v>0</v>
      </c>
      <c r="W126" s="344">
        <f t="shared" si="174"/>
        <v>0</v>
      </c>
      <c r="X126" s="344">
        <f t="shared" si="174"/>
        <v>0</v>
      </c>
      <c r="Y126" s="344">
        <f t="shared" si="174"/>
        <v>0</v>
      </c>
      <c r="Z126" s="344">
        <f t="shared" si="174"/>
        <v>0</v>
      </c>
      <c r="AA126" s="344">
        <f t="shared" si="174"/>
        <v>0</v>
      </c>
      <c r="AB126" s="344">
        <f t="shared" si="174"/>
        <v>0</v>
      </c>
      <c r="AC126" s="344">
        <f t="shared" si="174"/>
        <v>0</v>
      </c>
      <c r="AD126" s="344">
        <f t="shared" si="174"/>
        <v>0</v>
      </c>
      <c r="AE126" s="344">
        <f t="shared" si="174"/>
        <v>0</v>
      </c>
      <c r="AF126" s="344">
        <f t="shared" si="174"/>
        <v>0</v>
      </c>
      <c r="AG126" s="344">
        <f t="shared" si="174"/>
        <v>0</v>
      </c>
      <c r="AH126" s="344">
        <f t="shared" si="174"/>
        <v>0</v>
      </c>
      <c r="AI126" s="344">
        <f t="shared" si="174"/>
        <v>0</v>
      </c>
      <c r="AJ126" s="344">
        <f t="shared" si="174"/>
        <v>0</v>
      </c>
      <c r="AK126" s="344">
        <f t="shared" si="174"/>
        <v>0</v>
      </c>
      <c r="AL126" s="344">
        <f t="shared" si="174"/>
        <v>0</v>
      </c>
      <c r="AM126" s="344">
        <f t="shared" si="174"/>
        <v>0</v>
      </c>
      <c r="AN126" s="344">
        <f t="shared" si="174"/>
        <v>0</v>
      </c>
      <c r="AO126" s="344">
        <f t="shared" si="174"/>
        <v>0</v>
      </c>
      <c r="AP126" s="344">
        <f t="shared" si="174"/>
        <v>0</v>
      </c>
      <c r="AQ126" s="344">
        <f t="shared" si="174"/>
        <v>0</v>
      </c>
      <c r="AR126" s="344">
        <f t="shared" si="174"/>
        <v>0</v>
      </c>
      <c r="AS126" s="344">
        <f t="shared" si="174"/>
        <v>0</v>
      </c>
      <c r="AT126" s="344">
        <f t="shared" si="174"/>
        <v>0</v>
      </c>
      <c r="AU126" s="344">
        <f t="shared" si="174"/>
        <v>0</v>
      </c>
      <c r="AV126" s="344">
        <f t="shared" si="174"/>
        <v>0</v>
      </c>
      <c r="AW126" s="344">
        <f t="shared" si="174"/>
        <v>0</v>
      </c>
      <c r="AX126" s="344">
        <f t="shared" si="174"/>
        <v>0</v>
      </c>
      <c r="AY126" s="344">
        <f t="shared" si="174"/>
        <v>0</v>
      </c>
      <c r="AZ126" s="344">
        <f t="shared" si="174"/>
        <v>0</v>
      </c>
      <c r="BA126" s="344">
        <f t="shared" si="174"/>
        <v>0</v>
      </c>
      <c r="BB126" s="344">
        <f t="shared" si="174"/>
        <v>0</v>
      </c>
      <c r="BC126" s="344">
        <f t="shared" si="174"/>
        <v>0</v>
      </c>
      <c r="BD126" s="344">
        <f t="shared" si="174"/>
        <v>0</v>
      </c>
      <c r="BE126" s="344">
        <f t="shared" si="174"/>
        <v>0</v>
      </c>
      <c r="BF126" s="344">
        <f t="shared" si="174"/>
        <v>0</v>
      </c>
      <c r="BG126" s="344">
        <f t="shared" si="174"/>
        <v>0</v>
      </c>
      <c r="BH126" s="344">
        <f t="shared" si="174"/>
        <v>0</v>
      </c>
      <c r="BI126" s="344">
        <f t="shared" si="174"/>
        <v>0</v>
      </c>
      <c r="BJ126" s="344">
        <f t="shared" si="174"/>
        <v>0</v>
      </c>
      <c r="BK126" s="344">
        <f t="shared" si="174"/>
        <v>0</v>
      </c>
      <c r="BL126" s="344">
        <f t="shared" si="174"/>
        <v>0</v>
      </c>
      <c r="BM126" s="344">
        <f t="shared" si="174"/>
        <v>0</v>
      </c>
      <c r="BN126" s="344">
        <f t="shared" si="174"/>
        <v>0</v>
      </c>
      <c r="BO126" s="344">
        <f t="shared" si="174"/>
        <v>0</v>
      </c>
      <c r="BP126" s="344">
        <f t="shared" si="174"/>
        <v>0</v>
      </c>
      <c r="BQ126" s="344">
        <f t="shared" si="174"/>
        <v>0</v>
      </c>
      <c r="BR126" s="344">
        <f t="shared" ref="BR126:CS126" si="175">IF(BR$94="beräknas ej",0,BQ126*IF(BR$125&gt;$D$80,1,IF(BR$125&lt;=$C$80,$C$79,$D$79))*IFERROR(INDEX($B$85:$E$91,MATCH($A126,$A$85:$A$91,0),MATCH(BR$125,$B$83:$E$83,1)),0))</f>
        <v>0</v>
      </c>
      <c r="BS126" s="344">
        <f t="shared" si="175"/>
        <v>0</v>
      </c>
      <c r="BT126" s="344">
        <f t="shared" si="175"/>
        <v>0</v>
      </c>
      <c r="BU126" s="344">
        <f t="shared" si="175"/>
        <v>0</v>
      </c>
      <c r="BV126" s="344">
        <f t="shared" si="175"/>
        <v>0</v>
      </c>
      <c r="BW126" s="344">
        <f t="shared" si="175"/>
        <v>0</v>
      </c>
      <c r="BX126" s="344">
        <f t="shared" si="175"/>
        <v>0</v>
      </c>
      <c r="BY126" s="344">
        <f t="shared" si="175"/>
        <v>0</v>
      </c>
      <c r="BZ126" s="344">
        <f t="shared" si="175"/>
        <v>0</v>
      </c>
      <c r="CA126" s="344">
        <f t="shared" si="175"/>
        <v>0</v>
      </c>
      <c r="CB126" s="344">
        <f t="shared" si="175"/>
        <v>0</v>
      </c>
      <c r="CC126" s="344">
        <f t="shared" si="175"/>
        <v>0</v>
      </c>
      <c r="CD126" s="344">
        <f t="shared" si="175"/>
        <v>0</v>
      </c>
      <c r="CE126" s="344">
        <f t="shared" si="175"/>
        <v>0</v>
      </c>
      <c r="CF126" s="344">
        <f t="shared" si="175"/>
        <v>0</v>
      </c>
      <c r="CG126" s="344">
        <f t="shared" si="175"/>
        <v>0</v>
      </c>
      <c r="CH126" s="344">
        <f t="shared" si="175"/>
        <v>0</v>
      </c>
      <c r="CI126" s="344">
        <f t="shared" si="175"/>
        <v>0</v>
      </c>
      <c r="CJ126" s="344">
        <f t="shared" si="175"/>
        <v>0</v>
      </c>
      <c r="CK126" s="344">
        <f t="shared" si="175"/>
        <v>0</v>
      </c>
      <c r="CL126" s="344">
        <f t="shared" si="175"/>
        <v>0</v>
      </c>
      <c r="CM126" s="344">
        <f t="shared" si="175"/>
        <v>0</v>
      </c>
      <c r="CN126" s="344">
        <f t="shared" si="175"/>
        <v>0</v>
      </c>
      <c r="CO126" s="344">
        <f t="shared" si="175"/>
        <v>0</v>
      </c>
      <c r="CP126" s="344">
        <f t="shared" si="175"/>
        <v>0</v>
      </c>
      <c r="CQ126" s="344">
        <f t="shared" si="175"/>
        <v>0</v>
      </c>
      <c r="CR126" s="344">
        <f t="shared" si="175"/>
        <v>0</v>
      </c>
      <c r="CS126" s="344">
        <f t="shared" si="175"/>
        <v>0</v>
      </c>
    </row>
    <row r="127" spans="1:97" s="372" customFormat="1" x14ac:dyDescent="0.35">
      <c r="A127" s="337">
        <f t="shared" ref="A127:C142" si="176">A97</f>
        <v>0</v>
      </c>
      <c r="B127" s="337" t="str">
        <f t="shared" si="176"/>
        <v>0 0</v>
      </c>
      <c r="C127" s="344">
        <f t="shared" si="176"/>
        <v>0</v>
      </c>
      <c r="D127" s="344">
        <f>'UA basår'!AF8+'UA basår'!AF38</f>
        <v>0</v>
      </c>
      <c r="E127" s="344">
        <f t="shared" ref="E127:BP127" si="177">IF(E$94="beräknas ej",0,D127*IF(E$125&gt;$D$80,1,IF(E$125&lt;=$C$80,$C$79,$D$79))*IFERROR(INDEX($B$85:$E$91,MATCH($A127,$A$85:$A$91,0),MATCH(E$125,$B$83:$E$83,1)),0))</f>
        <v>0</v>
      </c>
      <c r="F127" s="344">
        <f t="shared" si="177"/>
        <v>0</v>
      </c>
      <c r="G127" s="344">
        <f t="shared" si="177"/>
        <v>0</v>
      </c>
      <c r="H127" s="344">
        <f t="shared" si="177"/>
        <v>0</v>
      </c>
      <c r="I127" s="344">
        <f t="shared" si="177"/>
        <v>0</v>
      </c>
      <c r="J127" s="344">
        <f t="shared" si="177"/>
        <v>0</v>
      </c>
      <c r="K127" s="344">
        <f t="shared" si="177"/>
        <v>0</v>
      </c>
      <c r="L127" s="344">
        <f t="shared" si="177"/>
        <v>0</v>
      </c>
      <c r="M127" s="344">
        <f t="shared" si="177"/>
        <v>0</v>
      </c>
      <c r="N127" s="344">
        <f t="shared" si="177"/>
        <v>0</v>
      </c>
      <c r="O127" s="344">
        <f t="shared" si="177"/>
        <v>0</v>
      </c>
      <c r="P127" s="344">
        <f t="shared" si="177"/>
        <v>0</v>
      </c>
      <c r="Q127" s="344">
        <f t="shared" si="177"/>
        <v>0</v>
      </c>
      <c r="R127" s="344">
        <f t="shared" si="177"/>
        <v>0</v>
      </c>
      <c r="S127" s="344">
        <f t="shared" si="177"/>
        <v>0</v>
      </c>
      <c r="T127" s="344">
        <f t="shared" si="177"/>
        <v>0</v>
      </c>
      <c r="U127" s="344">
        <f t="shared" si="177"/>
        <v>0</v>
      </c>
      <c r="V127" s="344">
        <f t="shared" si="177"/>
        <v>0</v>
      </c>
      <c r="W127" s="344">
        <f t="shared" si="177"/>
        <v>0</v>
      </c>
      <c r="X127" s="344">
        <f t="shared" si="177"/>
        <v>0</v>
      </c>
      <c r="Y127" s="344">
        <f t="shared" si="177"/>
        <v>0</v>
      </c>
      <c r="Z127" s="344">
        <f t="shared" si="177"/>
        <v>0</v>
      </c>
      <c r="AA127" s="344">
        <f t="shared" si="177"/>
        <v>0</v>
      </c>
      <c r="AB127" s="344">
        <f t="shared" si="177"/>
        <v>0</v>
      </c>
      <c r="AC127" s="344">
        <f t="shared" si="177"/>
        <v>0</v>
      </c>
      <c r="AD127" s="344">
        <f t="shared" si="177"/>
        <v>0</v>
      </c>
      <c r="AE127" s="344">
        <f t="shared" si="177"/>
        <v>0</v>
      </c>
      <c r="AF127" s="344">
        <f t="shared" si="177"/>
        <v>0</v>
      </c>
      <c r="AG127" s="344">
        <f t="shared" si="177"/>
        <v>0</v>
      </c>
      <c r="AH127" s="344">
        <f t="shared" si="177"/>
        <v>0</v>
      </c>
      <c r="AI127" s="344">
        <f t="shared" si="177"/>
        <v>0</v>
      </c>
      <c r="AJ127" s="344">
        <f t="shared" si="177"/>
        <v>0</v>
      </c>
      <c r="AK127" s="344">
        <f t="shared" si="177"/>
        <v>0</v>
      </c>
      <c r="AL127" s="344">
        <f t="shared" si="177"/>
        <v>0</v>
      </c>
      <c r="AM127" s="344">
        <f t="shared" si="177"/>
        <v>0</v>
      </c>
      <c r="AN127" s="344">
        <f t="shared" si="177"/>
        <v>0</v>
      </c>
      <c r="AO127" s="344">
        <f t="shared" si="177"/>
        <v>0</v>
      </c>
      <c r="AP127" s="344">
        <f t="shared" si="177"/>
        <v>0</v>
      </c>
      <c r="AQ127" s="344">
        <f t="shared" si="177"/>
        <v>0</v>
      </c>
      <c r="AR127" s="344">
        <f t="shared" si="177"/>
        <v>0</v>
      </c>
      <c r="AS127" s="344">
        <f t="shared" si="177"/>
        <v>0</v>
      </c>
      <c r="AT127" s="344">
        <f t="shared" si="177"/>
        <v>0</v>
      </c>
      <c r="AU127" s="344">
        <f t="shared" si="177"/>
        <v>0</v>
      </c>
      <c r="AV127" s="344">
        <f t="shared" si="177"/>
        <v>0</v>
      </c>
      <c r="AW127" s="344">
        <f t="shared" si="177"/>
        <v>0</v>
      </c>
      <c r="AX127" s="344">
        <f t="shared" si="177"/>
        <v>0</v>
      </c>
      <c r="AY127" s="344">
        <f t="shared" si="177"/>
        <v>0</v>
      </c>
      <c r="AZ127" s="344">
        <f t="shared" si="177"/>
        <v>0</v>
      </c>
      <c r="BA127" s="344">
        <f t="shared" si="177"/>
        <v>0</v>
      </c>
      <c r="BB127" s="344">
        <f t="shared" si="177"/>
        <v>0</v>
      </c>
      <c r="BC127" s="344">
        <f t="shared" si="177"/>
        <v>0</v>
      </c>
      <c r="BD127" s="344">
        <f t="shared" si="177"/>
        <v>0</v>
      </c>
      <c r="BE127" s="344">
        <f t="shared" si="177"/>
        <v>0</v>
      </c>
      <c r="BF127" s="344">
        <f t="shared" si="177"/>
        <v>0</v>
      </c>
      <c r="BG127" s="344">
        <f t="shared" si="177"/>
        <v>0</v>
      </c>
      <c r="BH127" s="344">
        <f t="shared" si="177"/>
        <v>0</v>
      </c>
      <c r="BI127" s="344">
        <f t="shared" si="177"/>
        <v>0</v>
      </c>
      <c r="BJ127" s="344">
        <f t="shared" si="177"/>
        <v>0</v>
      </c>
      <c r="BK127" s="344">
        <f t="shared" si="177"/>
        <v>0</v>
      </c>
      <c r="BL127" s="344">
        <f t="shared" si="177"/>
        <v>0</v>
      </c>
      <c r="BM127" s="344">
        <f t="shared" si="177"/>
        <v>0</v>
      </c>
      <c r="BN127" s="344">
        <f t="shared" si="177"/>
        <v>0</v>
      </c>
      <c r="BO127" s="344">
        <f t="shared" si="177"/>
        <v>0</v>
      </c>
      <c r="BP127" s="344">
        <f t="shared" si="177"/>
        <v>0</v>
      </c>
      <c r="BQ127" s="344">
        <f t="shared" ref="BQ127:CS127" si="178">IF(BQ$94="beräknas ej",0,BP127*IF(BQ$125&gt;$D$80,1,IF(BQ$125&lt;=$C$80,$C$79,$D$79))*IFERROR(INDEX($B$85:$E$91,MATCH($A127,$A$85:$A$91,0),MATCH(BQ$125,$B$83:$E$83,1)),0))</f>
        <v>0</v>
      </c>
      <c r="BR127" s="344">
        <f t="shared" si="178"/>
        <v>0</v>
      </c>
      <c r="BS127" s="344">
        <f t="shared" si="178"/>
        <v>0</v>
      </c>
      <c r="BT127" s="344">
        <f t="shared" si="178"/>
        <v>0</v>
      </c>
      <c r="BU127" s="344">
        <f t="shared" si="178"/>
        <v>0</v>
      </c>
      <c r="BV127" s="344">
        <f t="shared" si="178"/>
        <v>0</v>
      </c>
      <c r="BW127" s="344">
        <f t="shared" si="178"/>
        <v>0</v>
      </c>
      <c r="BX127" s="344">
        <f t="shared" si="178"/>
        <v>0</v>
      </c>
      <c r="BY127" s="344">
        <f t="shared" si="178"/>
        <v>0</v>
      </c>
      <c r="BZ127" s="344">
        <f t="shared" si="178"/>
        <v>0</v>
      </c>
      <c r="CA127" s="344">
        <f t="shared" si="178"/>
        <v>0</v>
      </c>
      <c r="CB127" s="344">
        <f t="shared" si="178"/>
        <v>0</v>
      </c>
      <c r="CC127" s="344">
        <f t="shared" si="178"/>
        <v>0</v>
      </c>
      <c r="CD127" s="344">
        <f t="shared" si="178"/>
        <v>0</v>
      </c>
      <c r="CE127" s="344">
        <f t="shared" si="178"/>
        <v>0</v>
      </c>
      <c r="CF127" s="344">
        <f t="shared" si="178"/>
        <v>0</v>
      </c>
      <c r="CG127" s="344">
        <f t="shared" si="178"/>
        <v>0</v>
      </c>
      <c r="CH127" s="344">
        <f t="shared" si="178"/>
        <v>0</v>
      </c>
      <c r="CI127" s="344">
        <f t="shared" si="178"/>
        <v>0</v>
      </c>
      <c r="CJ127" s="344">
        <f t="shared" si="178"/>
        <v>0</v>
      </c>
      <c r="CK127" s="344">
        <f t="shared" si="178"/>
        <v>0</v>
      </c>
      <c r="CL127" s="344">
        <f t="shared" si="178"/>
        <v>0</v>
      </c>
      <c r="CM127" s="344">
        <f t="shared" si="178"/>
        <v>0</v>
      </c>
      <c r="CN127" s="344">
        <f t="shared" si="178"/>
        <v>0</v>
      </c>
      <c r="CO127" s="344">
        <f t="shared" si="178"/>
        <v>0</v>
      </c>
      <c r="CP127" s="344">
        <f t="shared" si="178"/>
        <v>0</v>
      </c>
      <c r="CQ127" s="344">
        <f t="shared" si="178"/>
        <v>0</v>
      </c>
      <c r="CR127" s="344">
        <f t="shared" si="178"/>
        <v>0</v>
      </c>
      <c r="CS127" s="344">
        <f t="shared" si="178"/>
        <v>0</v>
      </c>
    </row>
    <row r="128" spans="1:97" s="372" customFormat="1" x14ac:dyDescent="0.35">
      <c r="A128" s="337">
        <f t="shared" si="176"/>
        <v>0</v>
      </c>
      <c r="B128" s="337" t="str">
        <f t="shared" si="176"/>
        <v>0 0</v>
      </c>
      <c r="C128" s="344">
        <f t="shared" si="176"/>
        <v>0</v>
      </c>
      <c r="D128" s="344">
        <f>'UA basår'!AF9+'UA basår'!AF39</f>
        <v>0</v>
      </c>
      <c r="E128" s="344">
        <f t="shared" ref="E128:BP128" si="179">IF(E$94="beräknas ej",0,D128*IF(E$125&gt;$D$80,1,IF(E$125&lt;=$C$80,$C$79,$D$79))*IFERROR(INDEX($B$85:$E$91,MATCH($A128,$A$85:$A$91,0),MATCH(E$125,$B$83:$E$83,1)),0))</f>
        <v>0</v>
      </c>
      <c r="F128" s="344">
        <f t="shared" si="179"/>
        <v>0</v>
      </c>
      <c r="G128" s="344">
        <f t="shared" si="179"/>
        <v>0</v>
      </c>
      <c r="H128" s="344">
        <f t="shared" si="179"/>
        <v>0</v>
      </c>
      <c r="I128" s="344">
        <f t="shared" si="179"/>
        <v>0</v>
      </c>
      <c r="J128" s="344">
        <f t="shared" si="179"/>
        <v>0</v>
      </c>
      <c r="K128" s="344">
        <f t="shared" si="179"/>
        <v>0</v>
      </c>
      <c r="L128" s="344">
        <f t="shared" si="179"/>
        <v>0</v>
      </c>
      <c r="M128" s="344">
        <f t="shared" si="179"/>
        <v>0</v>
      </c>
      <c r="N128" s="344">
        <f t="shared" si="179"/>
        <v>0</v>
      </c>
      <c r="O128" s="344">
        <f t="shared" si="179"/>
        <v>0</v>
      </c>
      <c r="P128" s="344">
        <f t="shared" si="179"/>
        <v>0</v>
      </c>
      <c r="Q128" s="344">
        <f t="shared" si="179"/>
        <v>0</v>
      </c>
      <c r="R128" s="344">
        <f t="shared" si="179"/>
        <v>0</v>
      </c>
      <c r="S128" s="344">
        <f t="shared" si="179"/>
        <v>0</v>
      </c>
      <c r="T128" s="344">
        <f t="shared" si="179"/>
        <v>0</v>
      </c>
      <c r="U128" s="344">
        <f t="shared" si="179"/>
        <v>0</v>
      </c>
      <c r="V128" s="344">
        <f t="shared" si="179"/>
        <v>0</v>
      </c>
      <c r="W128" s="344">
        <f t="shared" si="179"/>
        <v>0</v>
      </c>
      <c r="X128" s="344">
        <f t="shared" si="179"/>
        <v>0</v>
      </c>
      <c r="Y128" s="344">
        <f t="shared" si="179"/>
        <v>0</v>
      </c>
      <c r="Z128" s="344">
        <f t="shared" si="179"/>
        <v>0</v>
      </c>
      <c r="AA128" s="344">
        <f t="shared" si="179"/>
        <v>0</v>
      </c>
      <c r="AB128" s="344">
        <f t="shared" si="179"/>
        <v>0</v>
      </c>
      <c r="AC128" s="344">
        <f t="shared" si="179"/>
        <v>0</v>
      </c>
      <c r="AD128" s="344">
        <f t="shared" si="179"/>
        <v>0</v>
      </c>
      <c r="AE128" s="344">
        <f t="shared" si="179"/>
        <v>0</v>
      </c>
      <c r="AF128" s="344">
        <f t="shared" si="179"/>
        <v>0</v>
      </c>
      <c r="AG128" s="344">
        <f t="shared" si="179"/>
        <v>0</v>
      </c>
      <c r="AH128" s="344">
        <f t="shared" si="179"/>
        <v>0</v>
      </c>
      <c r="AI128" s="344">
        <f t="shared" si="179"/>
        <v>0</v>
      </c>
      <c r="AJ128" s="344">
        <f t="shared" si="179"/>
        <v>0</v>
      </c>
      <c r="AK128" s="344">
        <f t="shared" si="179"/>
        <v>0</v>
      </c>
      <c r="AL128" s="344">
        <f t="shared" si="179"/>
        <v>0</v>
      </c>
      <c r="AM128" s="344">
        <f t="shared" si="179"/>
        <v>0</v>
      </c>
      <c r="AN128" s="344">
        <f t="shared" si="179"/>
        <v>0</v>
      </c>
      <c r="AO128" s="344">
        <f t="shared" si="179"/>
        <v>0</v>
      </c>
      <c r="AP128" s="344">
        <f t="shared" si="179"/>
        <v>0</v>
      </c>
      <c r="AQ128" s="344">
        <f t="shared" si="179"/>
        <v>0</v>
      </c>
      <c r="AR128" s="344">
        <f t="shared" si="179"/>
        <v>0</v>
      </c>
      <c r="AS128" s="344">
        <f t="shared" si="179"/>
        <v>0</v>
      </c>
      <c r="AT128" s="344">
        <f t="shared" si="179"/>
        <v>0</v>
      </c>
      <c r="AU128" s="344">
        <f t="shared" si="179"/>
        <v>0</v>
      </c>
      <c r="AV128" s="344">
        <f t="shared" si="179"/>
        <v>0</v>
      </c>
      <c r="AW128" s="344">
        <f t="shared" si="179"/>
        <v>0</v>
      </c>
      <c r="AX128" s="344">
        <f t="shared" si="179"/>
        <v>0</v>
      </c>
      <c r="AY128" s="344">
        <f t="shared" si="179"/>
        <v>0</v>
      </c>
      <c r="AZ128" s="344">
        <f t="shared" si="179"/>
        <v>0</v>
      </c>
      <c r="BA128" s="344">
        <f t="shared" si="179"/>
        <v>0</v>
      </c>
      <c r="BB128" s="344">
        <f t="shared" si="179"/>
        <v>0</v>
      </c>
      <c r="BC128" s="344">
        <f t="shared" si="179"/>
        <v>0</v>
      </c>
      <c r="BD128" s="344">
        <f t="shared" si="179"/>
        <v>0</v>
      </c>
      <c r="BE128" s="344">
        <f t="shared" si="179"/>
        <v>0</v>
      </c>
      <c r="BF128" s="344">
        <f t="shared" si="179"/>
        <v>0</v>
      </c>
      <c r="BG128" s="344">
        <f t="shared" si="179"/>
        <v>0</v>
      </c>
      <c r="BH128" s="344">
        <f t="shared" si="179"/>
        <v>0</v>
      </c>
      <c r="BI128" s="344">
        <f t="shared" si="179"/>
        <v>0</v>
      </c>
      <c r="BJ128" s="344">
        <f t="shared" si="179"/>
        <v>0</v>
      </c>
      <c r="BK128" s="344">
        <f t="shared" si="179"/>
        <v>0</v>
      </c>
      <c r="BL128" s="344">
        <f t="shared" si="179"/>
        <v>0</v>
      </c>
      <c r="BM128" s="344">
        <f t="shared" si="179"/>
        <v>0</v>
      </c>
      <c r="BN128" s="344">
        <f t="shared" si="179"/>
        <v>0</v>
      </c>
      <c r="BO128" s="344">
        <f t="shared" si="179"/>
        <v>0</v>
      </c>
      <c r="BP128" s="344">
        <f t="shared" si="179"/>
        <v>0</v>
      </c>
      <c r="BQ128" s="344">
        <f t="shared" ref="BQ128:CS128" si="180">IF(BQ$94="beräknas ej",0,BP128*IF(BQ$125&gt;$D$80,1,IF(BQ$125&lt;=$C$80,$C$79,$D$79))*IFERROR(INDEX($B$85:$E$91,MATCH($A128,$A$85:$A$91,0),MATCH(BQ$125,$B$83:$E$83,1)),0))</f>
        <v>0</v>
      </c>
      <c r="BR128" s="344">
        <f t="shared" si="180"/>
        <v>0</v>
      </c>
      <c r="BS128" s="344">
        <f t="shared" si="180"/>
        <v>0</v>
      </c>
      <c r="BT128" s="344">
        <f t="shared" si="180"/>
        <v>0</v>
      </c>
      <c r="BU128" s="344">
        <f t="shared" si="180"/>
        <v>0</v>
      </c>
      <c r="BV128" s="344">
        <f t="shared" si="180"/>
        <v>0</v>
      </c>
      <c r="BW128" s="344">
        <f t="shared" si="180"/>
        <v>0</v>
      </c>
      <c r="BX128" s="344">
        <f t="shared" si="180"/>
        <v>0</v>
      </c>
      <c r="BY128" s="344">
        <f t="shared" si="180"/>
        <v>0</v>
      </c>
      <c r="BZ128" s="344">
        <f t="shared" si="180"/>
        <v>0</v>
      </c>
      <c r="CA128" s="344">
        <f t="shared" si="180"/>
        <v>0</v>
      </c>
      <c r="CB128" s="344">
        <f t="shared" si="180"/>
        <v>0</v>
      </c>
      <c r="CC128" s="344">
        <f t="shared" si="180"/>
        <v>0</v>
      </c>
      <c r="CD128" s="344">
        <f t="shared" si="180"/>
        <v>0</v>
      </c>
      <c r="CE128" s="344">
        <f t="shared" si="180"/>
        <v>0</v>
      </c>
      <c r="CF128" s="344">
        <f t="shared" si="180"/>
        <v>0</v>
      </c>
      <c r="CG128" s="344">
        <f t="shared" si="180"/>
        <v>0</v>
      </c>
      <c r="CH128" s="344">
        <f t="shared" si="180"/>
        <v>0</v>
      </c>
      <c r="CI128" s="344">
        <f t="shared" si="180"/>
        <v>0</v>
      </c>
      <c r="CJ128" s="344">
        <f t="shared" si="180"/>
        <v>0</v>
      </c>
      <c r="CK128" s="344">
        <f t="shared" si="180"/>
        <v>0</v>
      </c>
      <c r="CL128" s="344">
        <f t="shared" si="180"/>
        <v>0</v>
      </c>
      <c r="CM128" s="344">
        <f t="shared" si="180"/>
        <v>0</v>
      </c>
      <c r="CN128" s="344">
        <f t="shared" si="180"/>
        <v>0</v>
      </c>
      <c r="CO128" s="344">
        <f t="shared" si="180"/>
        <v>0</v>
      </c>
      <c r="CP128" s="344">
        <f t="shared" si="180"/>
        <v>0</v>
      </c>
      <c r="CQ128" s="344">
        <f t="shared" si="180"/>
        <v>0</v>
      </c>
      <c r="CR128" s="344">
        <f t="shared" si="180"/>
        <v>0</v>
      </c>
      <c r="CS128" s="344">
        <f t="shared" si="180"/>
        <v>0</v>
      </c>
    </row>
    <row r="129" spans="1:97" s="372" customFormat="1" x14ac:dyDescent="0.35">
      <c r="A129" s="337">
        <f t="shared" si="176"/>
        <v>0</v>
      </c>
      <c r="B129" s="337" t="str">
        <f t="shared" si="176"/>
        <v>0 0</v>
      </c>
      <c r="C129" s="344">
        <f t="shared" si="176"/>
        <v>0</v>
      </c>
      <c r="D129" s="344">
        <f>'UA basår'!AF10+'UA basår'!AF40</f>
        <v>0</v>
      </c>
      <c r="E129" s="344">
        <f t="shared" ref="E129:BP129" si="181">IF(E$94="beräknas ej",0,D129*IF(E$125&gt;$D$80,1,IF(E$125&lt;=$C$80,$C$79,$D$79))*IFERROR(INDEX($B$85:$E$91,MATCH($A129,$A$85:$A$91,0),MATCH(E$125,$B$83:$E$83,1)),0))</f>
        <v>0</v>
      </c>
      <c r="F129" s="344">
        <f t="shared" si="181"/>
        <v>0</v>
      </c>
      <c r="G129" s="344">
        <f t="shared" si="181"/>
        <v>0</v>
      </c>
      <c r="H129" s="344">
        <f t="shared" si="181"/>
        <v>0</v>
      </c>
      <c r="I129" s="344">
        <f t="shared" si="181"/>
        <v>0</v>
      </c>
      <c r="J129" s="344">
        <f t="shared" si="181"/>
        <v>0</v>
      </c>
      <c r="K129" s="344">
        <f t="shared" si="181"/>
        <v>0</v>
      </c>
      <c r="L129" s="344">
        <f t="shared" si="181"/>
        <v>0</v>
      </c>
      <c r="M129" s="344">
        <f t="shared" si="181"/>
        <v>0</v>
      </c>
      <c r="N129" s="344">
        <f t="shared" si="181"/>
        <v>0</v>
      </c>
      <c r="O129" s="344">
        <f t="shared" si="181"/>
        <v>0</v>
      </c>
      <c r="P129" s="344">
        <f t="shared" si="181"/>
        <v>0</v>
      </c>
      <c r="Q129" s="344">
        <f t="shared" si="181"/>
        <v>0</v>
      </c>
      <c r="R129" s="344">
        <f t="shared" si="181"/>
        <v>0</v>
      </c>
      <c r="S129" s="344">
        <f t="shared" si="181"/>
        <v>0</v>
      </c>
      <c r="T129" s="344">
        <f t="shared" si="181"/>
        <v>0</v>
      </c>
      <c r="U129" s="344">
        <f t="shared" si="181"/>
        <v>0</v>
      </c>
      <c r="V129" s="344">
        <f t="shared" si="181"/>
        <v>0</v>
      </c>
      <c r="W129" s="344">
        <f t="shared" si="181"/>
        <v>0</v>
      </c>
      <c r="X129" s="344">
        <f t="shared" si="181"/>
        <v>0</v>
      </c>
      <c r="Y129" s="344">
        <f t="shared" si="181"/>
        <v>0</v>
      </c>
      <c r="Z129" s="344">
        <f t="shared" si="181"/>
        <v>0</v>
      </c>
      <c r="AA129" s="344">
        <f t="shared" si="181"/>
        <v>0</v>
      </c>
      <c r="AB129" s="344">
        <f t="shared" si="181"/>
        <v>0</v>
      </c>
      <c r="AC129" s="344">
        <f t="shared" si="181"/>
        <v>0</v>
      </c>
      <c r="AD129" s="344">
        <f t="shared" si="181"/>
        <v>0</v>
      </c>
      <c r="AE129" s="344">
        <f t="shared" si="181"/>
        <v>0</v>
      </c>
      <c r="AF129" s="344">
        <f t="shared" si="181"/>
        <v>0</v>
      </c>
      <c r="AG129" s="344">
        <f t="shared" si="181"/>
        <v>0</v>
      </c>
      <c r="AH129" s="344">
        <f t="shared" si="181"/>
        <v>0</v>
      </c>
      <c r="AI129" s="344">
        <f t="shared" si="181"/>
        <v>0</v>
      </c>
      <c r="AJ129" s="344">
        <f t="shared" si="181"/>
        <v>0</v>
      </c>
      <c r="AK129" s="344">
        <f t="shared" si="181"/>
        <v>0</v>
      </c>
      <c r="AL129" s="344">
        <f t="shared" si="181"/>
        <v>0</v>
      </c>
      <c r="AM129" s="344">
        <f t="shared" si="181"/>
        <v>0</v>
      </c>
      <c r="AN129" s="344">
        <f t="shared" si="181"/>
        <v>0</v>
      </c>
      <c r="AO129" s="344">
        <f t="shared" si="181"/>
        <v>0</v>
      </c>
      <c r="AP129" s="344">
        <f t="shared" si="181"/>
        <v>0</v>
      </c>
      <c r="AQ129" s="344">
        <f t="shared" si="181"/>
        <v>0</v>
      </c>
      <c r="AR129" s="344">
        <f t="shared" si="181"/>
        <v>0</v>
      </c>
      <c r="AS129" s="344">
        <f t="shared" si="181"/>
        <v>0</v>
      </c>
      <c r="AT129" s="344">
        <f t="shared" si="181"/>
        <v>0</v>
      </c>
      <c r="AU129" s="344">
        <f t="shared" si="181"/>
        <v>0</v>
      </c>
      <c r="AV129" s="344">
        <f t="shared" si="181"/>
        <v>0</v>
      </c>
      <c r="AW129" s="344">
        <f t="shared" si="181"/>
        <v>0</v>
      </c>
      <c r="AX129" s="344">
        <f t="shared" si="181"/>
        <v>0</v>
      </c>
      <c r="AY129" s="344">
        <f t="shared" si="181"/>
        <v>0</v>
      </c>
      <c r="AZ129" s="344">
        <f t="shared" si="181"/>
        <v>0</v>
      </c>
      <c r="BA129" s="344">
        <f t="shared" si="181"/>
        <v>0</v>
      </c>
      <c r="BB129" s="344">
        <f t="shared" si="181"/>
        <v>0</v>
      </c>
      <c r="BC129" s="344">
        <f t="shared" si="181"/>
        <v>0</v>
      </c>
      <c r="BD129" s="344">
        <f t="shared" si="181"/>
        <v>0</v>
      </c>
      <c r="BE129" s="344">
        <f t="shared" si="181"/>
        <v>0</v>
      </c>
      <c r="BF129" s="344">
        <f t="shared" si="181"/>
        <v>0</v>
      </c>
      <c r="BG129" s="344">
        <f t="shared" si="181"/>
        <v>0</v>
      </c>
      <c r="BH129" s="344">
        <f t="shared" si="181"/>
        <v>0</v>
      </c>
      <c r="BI129" s="344">
        <f t="shared" si="181"/>
        <v>0</v>
      </c>
      <c r="BJ129" s="344">
        <f t="shared" si="181"/>
        <v>0</v>
      </c>
      <c r="BK129" s="344">
        <f t="shared" si="181"/>
        <v>0</v>
      </c>
      <c r="BL129" s="344">
        <f t="shared" si="181"/>
        <v>0</v>
      </c>
      <c r="BM129" s="344">
        <f t="shared" si="181"/>
        <v>0</v>
      </c>
      <c r="BN129" s="344">
        <f t="shared" si="181"/>
        <v>0</v>
      </c>
      <c r="BO129" s="344">
        <f t="shared" si="181"/>
        <v>0</v>
      </c>
      <c r="BP129" s="344">
        <f t="shared" si="181"/>
        <v>0</v>
      </c>
      <c r="BQ129" s="344">
        <f t="shared" ref="BQ129:CS129" si="182">IF(BQ$94="beräknas ej",0,BP129*IF(BQ$125&gt;$D$80,1,IF(BQ$125&lt;=$C$80,$C$79,$D$79))*IFERROR(INDEX($B$85:$E$91,MATCH($A129,$A$85:$A$91,0),MATCH(BQ$125,$B$83:$E$83,1)),0))</f>
        <v>0</v>
      </c>
      <c r="BR129" s="344">
        <f t="shared" si="182"/>
        <v>0</v>
      </c>
      <c r="BS129" s="344">
        <f t="shared" si="182"/>
        <v>0</v>
      </c>
      <c r="BT129" s="344">
        <f t="shared" si="182"/>
        <v>0</v>
      </c>
      <c r="BU129" s="344">
        <f t="shared" si="182"/>
        <v>0</v>
      </c>
      <c r="BV129" s="344">
        <f t="shared" si="182"/>
        <v>0</v>
      </c>
      <c r="BW129" s="344">
        <f t="shared" si="182"/>
        <v>0</v>
      </c>
      <c r="BX129" s="344">
        <f t="shared" si="182"/>
        <v>0</v>
      </c>
      <c r="BY129" s="344">
        <f t="shared" si="182"/>
        <v>0</v>
      </c>
      <c r="BZ129" s="344">
        <f t="shared" si="182"/>
        <v>0</v>
      </c>
      <c r="CA129" s="344">
        <f t="shared" si="182"/>
        <v>0</v>
      </c>
      <c r="CB129" s="344">
        <f t="shared" si="182"/>
        <v>0</v>
      </c>
      <c r="CC129" s="344">
        <f t="shared" si="182"/>
        <v>0</v>
      </c>
      <c r="CD129" s="344">
        <f t="shared" si="182"/>
        <v>0</v>
      </c>
      <c r="CE129" s="344">
        <f t="shared" si="182"/>
        <v>0</v>
      </c>
      <c r="CF129" s="344">
        <f t="shared" si="182"/>
        <v>0</v>
      </c>
      <c r="CG129" s="344">
        <f t="shared" si="182"/>
        <v>0</v>
      </c>
      <c r="CH129" s="344">
        <f t="shared" si="182"/>
        <v>0</v>
      </c>
      <c r="CI129" s="344">
        <f t="shared" si="182"/>
        <v>0</v>
      </c>
      <c r="CJ129" s="344">
        <f t="shared" si="182"/>
        <v>0</v>
      </c>
      <c r="CK129" s="344">
        <f t="shared" si="182"/>
        <v>0</v>
      </c>
      <c r="CL129" s="344">
        <f t="shared" si="182"/>
        <v>0</v>
      </c>
      <c r="CM129" s="344">
        <f t="shared" si="182"/>
        <v>0</v>
      </c>
      <c r="CN129" s="344">
        <f t="shared" si="182"/>
        <v>0</v>
      </c>
      <c r="CO129" s="344">
        <f t="shared" si="182"/>
        <v>0</v>
      </c>
      <c r="CP129" s="344">
        <f t="shared" si="182"/>
        <v>0</v>
      </c>
      <c r="CQ129" s="344">
        <f t="shared" si="182"/>
        <v>0</v>
      </c>
      <c r="CR129" s="344">
        <f t="shared" si="182"/>
        <v>0</v>
      </c>
      <c r="CS129" s="344">
        <f t="shared" si="182"/>
        <v>0</v>
      </c>
    </row>
    <row r="130" spans="1:97" s="372" customFormat="1" x14ac:dyDescent="0.35">
      <c r="A130" s="337">
        <f t="shared" si="176"/>
        <v>0</v>
      </c>
      <c r="B130" s="337" t="str">
        <f t="shared" si="176"/>
        <v>0 0</v>
      </c>
      <c r="C130" s="344">
        <f t="shared" si="176"/>
        <v>0</v>
      </c>
      <c r="D130" s="344">
        <f>'UA basår'!AF11+'UA basår'!AF41</f>
        <v>0</v>
      </c>
      <c r="E130" s="344">
        <f t="shared" ref="E130:BP130" si="183">IF(E$94="beräknas ej",0,D130*IF(E$125&gt;$D$80,1,IF(E$125&lt;=$C$80,$C$79,$D$79))*IFERROR(INDEX($B$85:$E$91,MATCH($A130,$A$85:$A$91,0),MATCH(E$125,$B$83:$E$83,1)),0))</f>
        <v>0</v>
      </c>
      <c r="F130" s="344">
        <f t="shared" si="183"/>
        <v>0</v>
      </c>
      <c r="G130" s="344">
        <f t="shared" si="183"/>
        <v>0</v>
      </c>
      <c r="H130" s="344">
        <f t="shared" si="183"/>
        <v>0</v>
      </c>
      <c r="I130" s="344">
        <f t="shared" si="183"/>
        <v>0</v>
      </c>
      <c r="J130" s="344">
        <f t="shared" si="183"/>
        <v>0</v>
      </c>
      <c r="K130" s="344">
        <f t="shared" si="183"/>
        <v>0</v>
      </c>
      <c r="L130" s="344">
        <f t="shared" si="183"/>
        <v>0</v>
      </c>
      <c r="M130" s="344">
        <f t="shared" si="183"/>
        <v>0</v>
      </c>
      <c r="N130" s="344">
        <f t="shared" si="183"/>
        <v>0</v>
      </c>
      <c r="O130" s="344">
        <f t="shared" si="183"/>
        <v>0</v>
      </c>
      <c r="P130" s="344">
        <f t="shared" si="183"/>
        <v>0</v>
      </c>
      <c r="Q130" s="344">
        <f t="shared" si="183"/>
        <v>0</v>
      </c>
      <c r="R130" s="344">
        <f t="shared" si="183"/>
        <v>0</v>
      </c>
      <c r="S130" s="344">
        <f t="shared" si="183"/>
        <v>0</v>
      </c>
      <c r="T130" s="344">
        <f t="shared" si="183"/>
        <v>0</v>
      </c>
      <c r="U130" s="344">
        <f t="shared" si="183"/>
        <v>0</v>
      </c>
      <c r="V130" s="344">
        <f t="shared" si="183"/>
        <v>0</v>
      </c>
      <c r="W130" s="344">
        <f t="shared" si="183"/>
        <v>0</v>
      </c>
      <c r="X130" s="344">
        <f t="shared" si="183"/>
        <v>0</v>
      </c>
      <c r="Y130" s="344">
        <f t="shared" si="183"/>
        <v>0</v>
      </c>
      <c r="Z130" s="344">
        <f t="shared" si="183"/>
        <v>0</v>
      </c>
      <c r="AA130" s="344">
        <f t="shared" si="183"/>
        <v>0</v>
      </c>
      <c r="AB130" s="344">
        <f t="shared" si="183"/>
        <v>0</v>
      </c>
      <c r="AC130" s="344">
        <f t="shared" si="183"/>
        <v>0</v>
      </c>
      <c r="AD130" s="344">
        <f t="shared" si="183"/>
        <v>0</v>
      </c>
      <c r="AE130" s="344">
        <f t="shared" si="183"/>
        <v>0</v>
      </c>
      <c r="AF130" s="344">
        <f t="shared" si="183"/>
        <v>0</v>
      </c>
      <c r="AG130" s="344">
        <f t="shared" si="183"/>
        <v>0</v>
      </c>
      <c r="AH130" s="344">
        <f t="shared" si="183"/>
        <v>0</v>
      </c>
      <c r="AI130" s="344">
        <f t="shared" si="183"/>
        <v>0</v>
      </c>
      <c r="AJ130" s="344">
        <f t="shared" si="183"/>
        <v>0</v>
      </c>
      <c r="AK130" s="344">
        <f t="shared" si="183"/>
        <v>0</v>
      </c>
      <c r="AL130" s="344">
        <f t="shared" si="183"/>
        <v>0</v>
      </c>
      <c r="AM130" s="344">
        <f t="shared" si="183"/>
        <v>0</v>
      </c>
      <c r="AN130" s="344">
        <f t="shared" si="183"/>
        <v>0</v>
      </c>
      <c r="AO130" s="344">
        <f t="shared" si="183"/>
        <v>0</v>
      </c>
      <c r="AP130" s="344">
        <f t="shared" si="183"/>
        <v>0</v>
      </c>
      <c r="AQ130" s="344">
        <f t="shared" si="183"/>
        <v>0</v>
      </c>
      <c r="AR130" s="344">
        <f t="shared" si="183"/>
        <v>0</v>
      </c>
      <c r="AS130" s="344">
        <f t="shared" si="183"/>
        <v>0</v>
      </c>
      <c r="AT130" s="344">
        <f t="shared" si="183"/>
        <v>0</v>
      </c>
      <c r="AU130" s="344">
        <f t="shared" si="183"/>
        <v>0</v>
      </c>
      <c r="AV130" s="344">
        <f t="shared" si="183"/>
        <v>0</v>
      </c>
      <c r="AW130" s="344">
        <f t="shared" si="183"/>
        <v>0</v>
      </c>
      <c r="AX130" s="344">
        <f t="shared" si="183"/>
        <v>0</v>
      </c>
      <c r="AY130" s="344">
        <f t="shared" si="183"/>
        <v>0</v>
      </c>
      <c r="AZ130" s="344">
        <f t="shared" si="183"/>
        <v>0</v>
      </c>
      <c r="BA130" s="344">
        <f t="shared" si="183"/>
        <v>0</v>
      </c>
      <c r="BB130" s="344">
        <f t="shared" si="183"/>
        <v>0</v>
      </c>
      <c r="BC130" s="344">
        <f t="shared" si="183"/>
        <v>0</v>
      </c>
      <c r="BD130" s="344">
        <f t="shared" si="183"/>
        <v>0</v>
      </c>
      <c r="BE130" s="344">
        <f t="shared" si="183"/>
        <v>0</v>
      </c>
      <c r="BF130" s="344">
        <f t="shared" si="183"/>
        <v>0</v>
      </c>
      <c r="BG130" s="344">
        <f t="shared" si="183"/>
        <v>0</v>
      </c>
      <c r="BH130" s="344">
        <f t="shared" si="183"/>
        <v>0</v>
      </c>
      <c r="BI130" s="344">
        <f t="shared" si="183"/>
        <v>0</v>
      </c>
      <c r="BJ130" s="344">
        <f t="shared" si="183"/>
        <v>0</v>
      </c>
      <c r="BK130" s="344">
        <f t="shared" si="183"/>
        <v>0</v>
      </c>
      <c r="BL130" s="344">
        <f t="shared" si="183"/>
        <v>0</v>
      </c>
      <c r="BM130" s="344">
        <f t="shared" si="183"/>
        <v>0</v>
      </c>
      <c r="BN130" s="344">
        <f t="shared" si="183"/>
        <v>0</v>
      </c>
      <c r="BO130" s="344">
        <f t="shared" si="183"/>
        <v>0</v>
      </c>
      <c r="BP130" s="344">
        <f t="shared" si="183"/>
        <v>0</v>
      </c>
      <c r="BQ130" s="344">
        <f t="shared" ref="BQ130:CS130" si="184">IF(BQ$94="beräknas ej",0,BP130*IF(BQ$125&gt;$D$80,1,IF(BQ$125&lt;=$C$80,$C$79,$D$79))*IFERROR(INDEX($B$85:$E$91,MATCH($A130,$A$85:$A$91,0),MATCH(BQ$125,$B$83:$E$83,1)),0))</f>
        <v>0</v>
      </c>
      <c r="BR130" s="344">
        <f t="shared" si="184"/>
        <v>0</v>
      </c>
      <c r="BS130" s="344">
        <f t="shared" si="184"/>
        <v>0</v>
      </c>
      <c r="BT130" s="344">
        <f t="shared" si="184"/>
        <v>0</v>
      </c>
      <c r="BU130" s="344">
        <f t="shared" si="184"/>
        <v>0</v>
      </c>
      <c r="BV130" s="344">
        <f t="shared" si="184"/>
        <v>0</v>
      </c>
      <c r="BW130" s="344">
        <f t="shared" si="184"/>
        <v>0</v>
      </c>
      <c r="BX130" s="344">
        <f t="shared" si="184"/>
        <v>0</v>
      </c>
      <c r="BY130" s="344">
        <f t="shared" si="184"/>
        <v>0</v>
      </c>
      <c r="BZ130" s="344">
        <f t="shared" si="184"/>
        <v>0</v>
      </c>
      <c r="CA130" s="344">
        <f t="shared" si="184"/>
        <v>0</v>
      </c>
      <c r="CB130" s="344">
        <f t="shared" si="184"/>
        <v>0</v>
      </c>
      <c r="CC130" s="344">
        <f t="shared" si="184"/>
        <v>0</v>
      </c>
      <c r="CD130" s="344">
        <f t="shared" si="184"/>
        <v>0</v>
      </c>
      <c r="CE130" s="344">
        <f t="shared" si="184"/>
        <v>0</v>
      </c>
      <c r="CF130" s="344">
        <f t="shared" si="184"/>
        <v>0</v>
      </c>
      <c r="CG130" s="344">
        <f t="shared" si="184"/>
        <v>0</v>
      </c>
      <c r="CH130" s="344">
        <f t="shared" si="184"/>
        <v>0</v>
      </c>
      <c r="CI130" s="344">
        <f t="shared" si="184"/>
        <v>0</v>
      </c>
      <c r="CJ130" s="344">
        <f t="shared" si="184"/>
        <v>0</v>
      </c>
      <c r="CK130" s="344">
        <f t="shared" si="184"/>
        <v>0</v>
      </c>
      <c r="CL130" s="344">
        <f t="shared" si="184"/>
        <v>0</v>
      </c>
      <c r="CM130" s="344">
        <f t="shared" si="184"/>
        <v>0</v>
      </c>
      <c r="CN130" s="344">
        <f t="shared" si="184"/>
        <v>0</v>
      </c>
      <c r="CO130" s="344">
        <f t="shared" si="184"/>
        <v>0</v>
      </c>
      <c r="CP130" s="344">
        <f t="shared" si="184"/>
        <v>0</v>
      </c>
      <c r="CQ130" s="344">
        <f t="shared" si="184"/>
        <v>0</v>
      </c>
      <c r="CR130" s="344">
        <f t="shared" si="184"/>
        <v>0</v>
      </c>
      <c r="CS130" s="344">
        <f t="shared" si="184"/>
        <v>0</v>
      </c>
    </row>
    <row r="131" spans="1:97" s="372" customFormat="1" x14ac:dyDescent="0.35">
      <c r="A131" s="337">
        <f t="shared" si="176"/>
        <v>0</v>
      </c>
      <c r="B131" s="337" t="str">
        <f t="shared" si="176"/>
        <v>0 0</v>
      </c>
      <c r="C131" s="344">
        <f t="shared" si="176"/>
        <v>0</v>
      </c>
      <c r="D131" s="344">
        <f>'UA basår'!AF12+'UA basår'!AF42</f>
        <v>0</v>
      </c>
      <c r="E131" s="344">
        <f t="shared" ref="E131:BP131" si="185">IF(E$94="beräknas ej",0,D131*IF(E$125&gt;$D$80,1,IF(E$125&lt;=$C$80,$C$79,$D$79))*IFERROR(INDEX($B$85:$E$91,MATCH($A131,$A$85:$A$91,0),MATCH(E$125,$B$83:$E$83,1)),0))</f>
        <v>0</v>
      </c>
      <c r="F131" s="344">
        <f t="shared" si="185"/>
        <v>0</v>
      </c>
      <c r="G131" s="344">
        <f t="shared" si="185"/>
        <v>0</v>
      </c>
      <c r="H131" s="344">
        <f t="shared" si="185"/>
        <v>0</v>
      </c>
      <c r="I131" s="344">
        <f t="shared" si="185"/>
        <v>0</v>
      </c>
      <c r="J131" s="344">
        <f t="shared" si="185"/>
        <v>0</v>
      </c>
      <c r="K131" s="344">
        <f t="shared" si="185"/>
        <v>0</v>
      </c>
      <c r="L131" s="344">
        <f t="shared" si="185"/>
        <v>0</v>
      </c>
      <c r="M131" s="344">
        <f t="shared" si="185"/>
        <v>0</v>
      </c>
      <c r="N131" s="344">
        <f t="shared" si="185"/>
        <v>0</v>
      </c>
      <c r="O131" s="344">
        <f t="shared" si="185"/>
        <v>0</v>
      </c>
      <c r="P131" s="344">
        <f t="shared" si="185"/>
        <v>0</v>
      </c>
      <c r="Q131" s="344">
        <f t="shared" si="185"/>
        <v>0</v>
      </c>
      <c r="R131" s="344">
        <f t="shared" si="185"/>
        <v>0</v>
      </c>
      <c r="S131" s="344">
        <f t="shared" si="185"/>
        <v>0</v>
      </c>
      <c r="T131" s="344">
        <f t="shared" si="185"/>
        <v>0</v>
      </c>
      <c r="U131" s="344">
        <f t="shared" si="185"/>
        <v>0</v>
      </c>
      <c r="V131" s="344">
        <f t="shared" si="185"/>
        <v>0</v>
      </c>
      <c r="W131" s="344">
        <f t="shared" si="185"/>
        <v>0</v>
      </c>
      <c r="X131" s="344">
        <f t="shared" si="185"/>
        <v>0</v>
      </c>
      <c r="Y131" s="344">
        <f t="shared" si="185"/>
        <v>0</v>
      </c>
      <c r="Z131" s="344">
        <f t="shared" si="185"/>
        <v>0</v>
      </c>
      <c r="AA131" s="344">
        <f t="shared" si="185"/>
        <v>0</v>
      </c>
      <c r="AB131" s="344">
        <f t="shared" si="185"/>
        <v>0</v>
      </c>
      <c r="AC131" s="344">
        <f t="shared" si="185"/>
        <v>0</v>
      </c>
      <c r="AD131" s="344">
        <f t="shared" si="185"/>
        <v>0</v>
      </c>
      <c r="AE131" s="344">
        <f t="shared" si="185"/>
        <v>0</v>
      </c>
      <c r="AF131" s="344">
        <f t="shared" si="185"/>
        <v>0</v>
      </c>
      <c r="AG131" s="344">
        <f t="shared" si="185"/>
        <v>0</v>
      </c>
      <c r="AH131" s="344">
        <f t="shared" si="185"/>
        <v>0</v>
      </c>
      <c r="AI131" s="344">
        <f t="shared" si="185"/>
        <v>0</v>
      </c>
      <c r="AJ131" s="344">
        <f t="shared" si="185"/>
        <v>0</v>
      </c>
      <c r="AK131" s="344">
        <f t="shared" si="185"/>
        <v>0</v>
      </c>
      <c r="AL131" s="344">
        <f t="shared" si="185"/>
        <v>0</v>
      </c>
      <c r="AM131" s="344">
        <f t="shared" si="185"/>
        <v>0</v>
      </c>
      <c r="AN131" s="344">
        <f t="shared" si="185"/>
        <v>0</v>
      </c>
      <c r="AO131" s="344">
        <f t="shared" si="185"/>
        <v>0</v>
      </c>
      <c r="AP131" s="344">
        <f t="shared" si="185"/>
        <v>0</v>
      </c>
      <c r="AQ131" s="344">
        <f t="shared" si="185"/>
        <v>0</v>
      </c>
      <c r="AR131" s="344">
        <f t="shared" si="185"/>
        <v>0</v>
      </c>
      <c r="AS131" s="344">
        <f t="shared" si="185"/>
        <v>0</v>
      </c>
      <c r="AT131" s="344">
        <f t="shared" si="185"/>
        <v>0</v>
      </c>
      <c r="AU131" s="344">
        <f t="shared" si="185"/>
        <v>0</v>
      </c>
      <c r="AV131" s="344">
        <f t="shared" si="185"/>
        <v>0</v>
      </c>
      <c r="AW131" s="344">
        <f t="shared" si="185"/>
        <v>0</v>
      </c>
      <c r="AX131" s="344">
        <f t="shared" si="185"/>
        <v>0</v>
      </c>
      <c r="AY131" s="344">
        <f t="shared" si="185"/>
        <v>0</v>
      </c>
      <c r="AZ131" s="344">
        <f t="shared" si="185"/>
        <v>0</v>
      </c>
      <c r="BA131" s="344">
        <f t="shared" si="185"/>
        <v>0</v>
      </c>
      <c r="BB131" s="344">
        <f t="shared" si="185"/>
        <v>0</v>
      </c>
      <c r="BC131" s="344">
        <f t="shared" si="185"/>
        <v>0</v>
      </c>
      <c r="BD131" s="344">
        <f t="shared" si="185"/>
        <v>0</v>
      </c>
      <c r="BE131" s="344">
        <f t="shared" si="185"/>
        <v>0</v>
      </c>
      <c r="BF131" s="344">
        <f t="shared" si="185"/>
        <v>0</v>
      </c>
      <c r="BG131" s="344">
        <f t="shared" si="185"/>
        <v>0</v>
      </c>
      <c r="BH131" s="344">
        <f t="shared" si="185"/>
        <v>0</v>
      </c>
      <c r="BI131" s="344">
        <f t="shared" si="185"/>
        <v>0</v>
      </c>
      <c r="BJ131" s="344">
        <f t="shared" si="185"/>
        <v>0</v>
      </c>
      <c r="BK131" s="344">
        <f t="shared" si="185"/>
        <v>0</v>
      </c>
      <c r="BL131" s="344">
        <f t="shared" si="185"/>
        <v>0</v>
      </c>
      <c r="BM131" s="344">
        <f t="shared" si="185"/>
        <v>0</v>
      </c>
      <c r="BN131" s="344">
        <f t="shared" si="185"/>
        <v>0</v>
      </c>
      <c r="BO131" s="344">
        <f t="shared" si="185"/>
        <v>0</v>
      </c>
      <c r="BP131" s="344">
        <f t="shared" si="185"/>
        <v>0</v>
      </c>
      <c r="BQ131" s="344">
        <f t="shared" ref="BQ131:CS131" si="186">IF(BQ$94="beräknas ej",0,BP131*IF(BQ$125&gt;$D$80,1,IF(BQ$125&lt;=$C$80,$C$79,$D$79))*IFERROR(INDEX($B$85:$E$91,MATCH($A131,$A$85:$A$91,0),MATCH(BQ$125,$B$83:$E$83,1)),0))</f>
        <v>0</v>
      </c>
      <c r="BR131" s="344">
        <f t="shared" si="186"/>
        <v>0</v>
      </c>
      <c r="BS131" s="344">
        <f t="shared" si="186"/>
        <v>0</v>
      </c>
      <c r="BT131" s="344">
        <f t="shared" si="186"/>
        <v>0</v>
      </c>
      <c r="BU131" s="344">
        <f t="shared" si="186"/>
        <v>0</v>
      </c>
      <c r="BV131" s="344">
        <f t="shared" si="186"/>
        <v>0</v>
      </c>
      <c r="BW131" s="344">
        <f t="shared" si="186"/>
        <v>0</v>
      </c>
      <c r="BX131" s="344">
        <f t="shared" si="186"/>
        <v>0</v>
      </c>
      <c r="BY131" s="344">
        <f t="shared" si="186"/>
        <v>0</v>
      </c>
      <c r="BZ131" s="344">
        <f t="shared" si="186"/>
        <v>0</v>
      </c>
      <c r="CA131" s="344">
        <f t="shared" si="186"/>
        <v>0</v>
      </c>
      <c r="CB131" s="344">
        <f t="shared" si="186"/>
        <v>0</v>
      </c>
      <c r="CC131" s="344">
        <f t="shared" si="186"/>
        <v>0</v>
      </c>
      <c r="CD131" s="344">
        <f t="shared" si="186"/>
        <v>0</v>
      </c>
      <c r="CE131" s="344">
        <f t="shared" si="186"/>
        <v>0</v>
      </c>
      <c r="CF131" s="344">
        <f t="shared" si="186"/>
        <v>0</v>
      </c>
      <c r="CG131" s="344">
        <f t="shared" si="186"/>
        <v>0</v>
      </c>
      <c r="CH131" s="344">
        <f t="shared" si="186"/>
        <v>0</v>
      </c>
      <c r="CI131" s="344">
        <f t="shared" si="186"/>
        <v>0</v>
      </c>
      <c r="CJ131" s="344">
        <f t="shared" si="186"/>
        <v>0</v>
      </c>
      <c r="CK131" s="344">
        <f t="shared" si="186"/>
        <v>0</v>
      </c>
      <c r="CL131" s="344">
        <f t="shared" si="186"/>
        <v>0</v>
      </c>
      <c r="CM131" s="344">
        <f t="shared" si="186"/>
        <v>0</v>
      </c>
      <c r="CN131" s="344">
        <f t="shared" si="186"/>
        <v>0</v>
      </c>
      <c r="CO131" s="344">
        <f t="shared" si="186"/>
        <v>0</v>
      </c>
      <c r="CP131" s="344">
        <f t="shared" si="186"/>
        <v>0</v>
      </c>
      <c r="CQ131" s="344">
        <f t="shared" si="186"/>
        <v>0</v>
      </c>
      <c r="CR131" s="344">
        <f t="shared" si="186"/>
        <v>0</v>
      </c>
      <c r="CS131" s="344">
        <f t="shared" si="186"/>
        <v>0</v>
      </c>
    </row>
    <row r="132" spans="1:97" s="372" customFormat="1" x14ac:dyDescent="0.35">
      <c r="A132" s="337">
        <f t="shared" si="176"/>
        <v>0</v>
      </c>
      <c r="B132" s="337" t="str">
        <f t="shared" si="176"/>
        <v>0 0</v>
      </c>
      <c r="C132" s="344">
        <f t="shared" si="176"/>
        <v>0</v>
      </c>
      <c r="D132" s="344">
        <f>'UA basår'!AF13+'UA basår'!AF43</f>
        <v>0</v>
      </c>
      <c r="E132" s="344">
        <f t="shared" ref="E132:BP132" si="187">IF(E$94="beräknas ej",0,D132*IF(E$125&gt;$D$80,1,IF(E$125&lt;=$C$80,$C$79,$D$79))*IFERROR(INDEX($B$85:$E$91,MATCH($A132,$A$85:$A$91,0),MATCH(E$125,$B$83:$E$83,1)),0))</f>
        <v>0</v>
      </c>
      <c r="F132" s="344">
        <f t="shared" si="187"/>
        <v>0</v>
      </c>
      <c r="G132" s="344">
        <f t="shared" si="187"/>
        <v>0</v>
      </c>
      <c r="H132" s="344">
        <f t="shared" si="187"/>
        <v>0</v>
      </c>
      <c r="I132" s="344">
        <f t="shared" si="187"/>
        <v>0</v>
      </c>
      <c r="J132" s="344">
        <f t="shared" si="187"/>
        <v>0</v>
      </c>
      <c r="K132" s="344">
        <f t="shared" si="187"/>
        <v>0</v>
      </c>
      <c r="L132" s="344">
        <f t="shared" si="187"/>
        <v>0</v>
      </c>
      <c r="M132" s="344">
        <f t="shared" si="187"/>
        <v>0</v>
      </c>
      <c r="N132" s="344">
        <f t="shared" si="187"/>
        <v>0</v>
      </c>
      <c r="O132" s="344">
        <f t="shared" si="187"/>
        <v>0</v>
      </c>
      <c r="P132" s="344">
        <f t="shared" si="187"/>
        <v>0</v>
      </c>
      <c r="Q132" s="344">
        <f t="shared" si="187"/>
        <v>0</v>
      </c>
      <c r="R132" s="344">
        <f t="shared" si="187"/>
        <v>0</v>
      </c>
      <c r="S132" s="344">
        <f t="shared" si="187"/>
        <v>0</v>
      </c>
      <c r="T132" s="344">
        <f t="shared" si="187"/>
        <v>0</v>
      </c>
      <c r="U132" s="344">
        <f t="shared" si="187"/>
        <v>0</v>
      </c>
      <c r="V132" s="344">
        <f t="shared" si="187"/>
        <v>0</v>
      </c>
      <c r="W132" s="344">
        <f t="shared" si="187"/>
        <v>0</v>
      </c>
      <c r="X132" s="344">
        <f t="shared" si="187"/>
        <v>0</v>
      </c>
      <c r="Y132" s="344">
        <f t="shared" si="187"/>
        <v>0</v>
      </c>
      <c r="Z132" s="344">
        <f t="shared" si="187"/>
        <v>0</v>
      </c>
      <c r="AA132" s="344">
        <f t="shared" si="187"/>
        <v>0</v>
      </c>
      <c r="AB132" s="344">
        <f t="shared" si="187"/>
        <v>0</v>
      </c>
      <c r="AC132" s="344">
        <f t="shared" si="187"/>
        <v>0</v>
      </c>
      <c r="AD132" s="344">
        <f t="shared" si="187"/>
        <v>0</v>
      </c>
      <c r="AE132" s="344">
        <f t="shared" si="187"/>
        <v>0</v>
      </c>
      <c r="AF132" s="344">
        <f t="shared" si="187"/>
        <v>0</v>
      </c>
      <c r="AG132" s="344">
        <f t="shared" si="187"/>
        <v>0</v>
      </c>
      <c r="AH132" s="344">
        <f t="shared" si="187"/>
        <v>0</v>
      </c>
      <c r="AI132" s="344">
        <f t="shared" si="187"/>
        <v>0</v>
      </c>
      <c r="AJ132" s="344">
        <f t="shared" si="187"/>
        <v>0</v>
      </c>
      <c r="AK132" s="344">
        <f t="shared" si="187"/>
        <v>0</v>
      </c>
      <c r="AL132" s="344">
        <f t="shared" si="187"/>
        <v>0</v>
      </c>
      <c r="AM132" s="344">
        <f t="shared" si="187"/>
        <v>0</v>
      </c>
      <c r="AN132" s="344">
        <f t="shared" si="187"/>
        <v>0</v>
      </c>
      <c r="AO132" s="344">
        <f t="shared" si="187"/>
        <v>0</v>
      </c>
      <c r="AP132" s="344">
        <f t="shared" si="187"/>
        <v>0</v>
      </c>
      <c r="AQ132" s="344">
        <f t="shared" si="187"/>
        <v>0</v>
      </c>
      <c r="AR132" s="344">
        <f t="shared" si="187"/>
        <v>0</v>
      </c>
      <c r="AS132" s="344">
        <f t="shared" si="187"/>
        <v>0</v>
      </c>
      <c r="AT132" s="344">
        <f t="shared" si="187"/>
        <v>0</v>
      </c>
      <c r="AU132" s="344">
        <f t="shared" si="187"/>
        <v>0</v>
      </c>
      <c r="AV132" s="344">
        <f t="shared" si="187"/>
        <v>0</v>
      </c>
      <c r="AW132" s="344">
        <f t="shared" si="187"/>
        <v>0</v>
      </c>
      <c r="AX132" s="344">
        <f t="shared" si="187"/>
        <v>0</v>
      </c>
      <c r="AY132" s="344">
        <f t="shared" si="187"/>
        <v>0</v>
      </c>
      <c r="AZ132" s="344">
        <f t="shared" si="187"/>
        <v>0</v>
      </c>
      <c r="BA132" s="344">
        <f t="shared" si="187"/>
        <v>0</v>
      </c>
      <c r="BB132" s="344">
        <f t="shared" si="187"/>
        <v>0</v>
      </c>
      <c r="BC132" s="344">
        <f t="shared" si="187"/>
        <v>0</v>
      </c>
      <c r="BD132" s="344">
        <f t="shared" si="187"/>
        <v>0</v>
      </c>
      <c r="BE132" s="344">
        <f t="shared" si="187"/>
        <v>0</v>
      </c>
      <c r="BF132" s="344">
        <f t="shared" si="187"/>
        <v>0</v>
      </c>
      <c r="BG132" s="344">
        <f t="shared" si="187"/>
        <v>0</v>
      </c>
      <c r="BH132" s="344">
        <f t="shared" si="187"/>
        <v>0</v>
      </c>
      <c r="BI132" s="344">
        <f t="shared" si="187"/>
        <v>0</v>
      </c>
      <c r="BJ132" s="344">
        <f t="shared" si="187"/>
        <v>0</v>
      </c>
      <c r="BK132" s="344">
        <f t="shared" si="187"/>
        <v>0</v>
      </c>
      <c r="BL132" s="344">
        <f t="shared" si="187"/>
        <v>0</v>
      </c>
      <c r="BM132" s="344">
        <f t="shared" si="187"/>
        <v>0</v>
      </c>
      <c r="BN132" s="344">
        <f t="shared" si="187"/>
        <v>0</v>
      </c>
      <c r="BO132" s="344">
        <f t="shared" si="187"/>
        <v>0</v>
      </c>
      <c r="BP132" s="344">
        <f t="shared" si="187"/>
        <v>0</v>
      </c>
      <c r="BQ132" s="344">
        <f t="shared" ref="BQ132:CS132" si="188">IF(BQ$94="beräknas ej",0,BP132*IF(BQ$125&gt;$D$80,1,IF(BQ$125&lt;=$C$80,$C$79,$D$79))*IFERROR(INDEX($B$85:$E$91,MATCH($A132,$A$85:$A$91,0),MATCH(BQ$125,$B$83:$E$83,1)),0))</f>
        <v>0</v>
      </c>
      <c r="BR132" s="344">
        <f t="shared" si="188"/>
        <v>0</v>
      </c>
      <c r="BS132" s="344">
        <f t="shared" si="188"/>
        <v>0</v>
      </c>
      <c r="BT132" s="344">
        <f t="shared" si="188"/>
        <v>0</v>
      </c>
      <c r="BU132" s="344">
        <f t="shared" si="188"/>
        <v>0</v>
      </c>
      <c r="BV132" s="344">
        <f t="shared" si="188"/>
        <v>0</v>
      </c>
      <c r="BW132" s="344">
        <f t="shared" si="188"/>
        <v>0</v>
      </c>
      <c r="BX132" s="344">
        <f t="shared" si="188"/>
        <v>0</v>
      </c>
      <c r="BY132" s="344">
        <f t="shared" si="188"/>
        <v>0</v>
      </c>
      <c r="BZ132" s="344">
        <f t="shared" si="188"/>
        <v>0</v>
      </c>
      <c r="CA132" s="344">
        <f t="shared" si="188"/>
        <v>0</v>
      </c>
      <c r="CB132" s="344">
        <f t="shared" si="188"/>
        <v>0</v>
      </c>
      <c r="CC132" s="344">
        <f t="shared" si="188"/>
        <v>0</v>
      </c>
      <c r="CD132" s="344">
        <f t="shared" si="188"/>
        <v>0</v>
      </c>
      <c r="CE132" s="344">
        <f t="shared" si="188"/>
        <v>0</v>
      </c>
      <c r="CF132" s="344">
        <f t="shared" si="188"/>
        <v>0</v>
      </c>
      <c r="CG132" s="344">
        <f t="shared" si="188"/>
        <v>0</v>
      </c>
      <c r="CH132" s="344">
        <f t="shared" si="188"/>
        <v>0</v>
      </c>
      <c r="CI132" s="344">
        <f t="shared" si="188"/>
        <v>0</v>
      </c>
      <c r="CJ132" s="344">
        <f t="shared" si="188"/>
        <v>0</v>
      </c>
      <c r="CK132" s="344">
        <f t="shared" si="188"/>
        <v>0</v>
      </c>
      <c r="CL132" s="344">
        <f t="shared" si="188"/>
        <v>0</v>
      </c>
      <c r="CM132" s="344">
        <f t="shared" si="188"/>
        <v>0</v>
      </c>
      <c r="CN132" s="344">
        <f t="shared" si="188"/>
        <v>0</v>
      </c>
      <c r="CO132" s="344">
        <f t="shared" si="188"/>
        <v>0</v>
      </c>
      <c r="CP132" s="344">
        <f t="shared" si="188"/>
        <v>0</v>
      </c>
      <c r="CQ132" s="344">
        <f t="shared" si="188"/>
        <v>0</v>
      </c>
      <c r="CR132" s="344">
        <f t="shared" si="188"/>
        <v>0</v>
      </c>
      <c r="CS132" s="344">
        <f t="shared" si="188"/>
        <v>0</v>
      </c>
    </row>
    <row r="133" spans="1:97" s="372" customFormat="1" x14ac:dyDescent="0.35">
      <c r="A133" s="337">
        <f t="shared" si="176"/>
        <v>0</v>
      </c>
      <c r="B133" s="337" t="str">
        <f t="shared" si="176"/>
        <v>0 0</v>
      </c>
      <c r="C133" s="344">
        <f t="shared" si="176"/>
        <v>0</v>
      </c>
      <c r="D133" s="344">
        <f>'UA basår'!AF14+'UA basår'!AF44</f>
        <v>0</v>
      </c>
      <c r="E133" s="344">
        <f t="shared" ref="E133:BP133" si="189">IF(E$94="beräknas ej",0,D133*IF(E$125&gt;$D$80,1,IF(E$125&lt;=$C$80,$C$79,$D$79))*IFERROR(INDEX($B$85:$E$91,MATCH($A133,$A$85:$A$91,0),MATCH(E$125,$B$83:$E$83,1)),0))</f>
        <v>0</v>
      </c>
      <c r="F133" s="344">
        <f t="shared" si="189"/>
        <v>0</v>
      </c>
      <c r="G133" s="344">
        <f t="shared" si="189"/>
        <v>0</v>
      </c>
      <c r="H133" s="344">
        <f t="shared" si="189"/>
        <v>0</v>
      </c>
      <c r="I133" s="344">
        <f t="shared" si="189"/>
        <v>0</v>
      </c>
      <c r="J133" s="344">
        <f t="shared" si="189"/>
        <v>0</v>
      </c>
      <c r="K133" s="344">
        <f t="shared" si="189"/>
        <v>0</v>
      </c>
      <c r="L133" s="344">
        <f t="shared" si="189"/>
        <v>0</v>
      </c>
      <c r="M133" s="344">
        <f t="shared" si="189"/>
        <v>0</v>
      </c>
      <c r="N133" s="344">
        <f t="shared" si="189"/>
        <v>0</v>
      </c>
      <c r="O133" s="344">
        <f t="shared" si="189"/>
        <v>0</v>
      </c>
      <c r="P133" s="344">
        <f t="shared" si="189"/>
        <v>0</v>
      </c>
      <c r="Q133" s="344">
        <f t="shared" si="189"/>
        <v>0</v>
      </c>
      <c r="R133" s="344">
        <f t="shared" si="189"/>
        <v>0</v>
      </c>
      <c r="S133" s="344">
        <f t="shared" si="189"/>
        <v>0</v>
      </c>
      <c r="T133" s="344">
        <f t="shared" si="189"/>
        <v>0</v>
      </c>
      <c r="U133" s="344">
        <f t="shared" si="189"/>
        <v>0</v>
      </c>
      <c r="V133" s="344">
        <f t="shared" si="189"/>
        <v>0</v>
      </c>
      <c r="W133" s="344">
        <f t="shared" si="189"/>
        <v>0</v>
      </c>
      <c r="X133" s="344">
        <f t="shared" si="189"/>
        <v>0</v>
      </c>
      <c r="Y133" s="344">
        <f t="shared" si="189"/>
        <v>0</v>
      </c>
      <c r="Z133" s="344">
        <f t="shared" si="189"/>
        <v>0</v>
      </c>
      <c r="AA133" s="344">
        <f t="shared" si="189"/>
        <v>0</v>
      </c>
      <c r="AB133" s="344">
        <f t="shared" si="189"/>
        <v>0</v>
      </c>
      <c r="AC133" s="344">
        <f t="shared" si="189"/>
        <v>0</v>
      </c>
      <c r="AD133" s="344">
        <f t="shared" si="189"/>
        <v>0</v>
      </c>
      <c r="AE133" s="344">
        <f t="shared" si="189"/>
        <v>0</v>
      </c>
      <c r="AF133" s="344">
        <f t="shared" si="189"/>
        <v>0</v>
      </c>
      <c r="AG133" s="344">
        <f t="shared" si="189"/>
        <v>0</v>
      </c>
      <c r="AH133" s="344">
        <f t="shared" si="189"/>
        <v>0</v>
      </c>
      <c r="AI133" s="344">
        <f t="shared" si="189"/>
        <v>0</v>
      </c>
      <c r="AJ133" s="344">
        <f t="shared" si="189"/>
        <v>0</v>
      </c>
      <c r="AK133" s="344">
        <f t="shared" si="189"/>
        <v>0</v>
      </c>
      <c r="AL133" s="344">
        <f t="shared" si="189"/>
        <v>0</v>
      </c>
      <c r="AM133" s="344">
        <f t="shared" si="189"/>
        <v>0</v>
      </c>
      <c r="AN133" s="344">
        <f t="shared" si="189"/>
        <v>0</v>
      </c>
      <c r="AO133" s="344">
        <f t="shared" si="189"/>
        <v>0</v>
      </c>
      <c r="AP133" s="344">
        <f t="shared" si="189"/>
        <v>0</v>
      </c>
      <c r="AQ133" s="344">
        <f t="shared" si="189"/>
        <v>0</v>
      </c>
      <c r="AR133" s="344">
        <f t="shared" si="189"/>
        <v>0</v>
      </c>
      <c r="AS133" s="344">
        <f t="shared" si="189"/>
        <v>0</v>
      </c>
      <c r="AT133" s="344">
        <f t="shared" si="189"/>
        <v>0</v>
      </c>
      <c r="AU133" s="344">
        <f t="shared" si="189"/>
        <v>0</v>
      </c>
      <c r="AV133" s="344">
        <f t="shared" si="189"/>
        <v>0</v>
      </c>
      <c r="AW133" s="344">
        <f t="shared" si="189"/>
        <v>0</v>
      </c>
      <c r="AX133" s="344">
        <f t="shared" si="189"/>
        <v>0</v>
      </c>
      <c r="AY133" s="344">
        <f t="shared" si="189"/>
        <v>0</v>
      </c>
      <c r="AZ133" s="344">
        <f t="shared" si="189"/>
        <v>0</v>
      </c>
      <c r="BA133" s="344">
        <f t="shared" si="189"/>
        <v>0</v>
      </c>
      <c r="BB133" s="344">
        <f t="shared" si="189"/>
        <v>0</v>
      </c>
      <c r="BC133" s="344">
        <f t="shared" si="189"/>
        <v>0</v>
      </c>
      <c r="BD133" s="344">
        <f t="shared" si="189"/>
        <v>0</v>
      </c>
      <c r="BE133" s="344">
        <f t="shared" si="189"/>
        <v>0</v>
      </c>
      <c r="BF133" s="344">
        <f t="shared" si="189"/>
        <v>0</v>
      </c>
      <c r="BG133" s="344">
        <f t="shared" si="189"/>
        <v>0</v>
      </c>
      <c r="BH133" s="344">
        <f t="shared" si="189"/>
        <v>0</v>
      </c>
      <c r="BI133" s="344">
        <f t="shared" si="189"/>
        <v>0</v>
      </c>
      <c r="BJ133" s="344">
        <f t="shared" si="189"/>
        <v>0</v>
      </c>
      <c r="BK133" s="344">
        <f t="shared" si="189"/>
        <v>0</v>
      </c>
      <c r="BL133" s="344">
        <f t="shared" si="189"/>
        <v>0</v>
      </c>
      <c r="BM133" s="344">
        <f t="shared" si="189"/>
        <v>0</v>
      </c>
      <c r="BN133" s="344">
        <f t="shared" si="189"/>
        <v>0</v>
      </c>
      <c r="BO133" s="344">
        <f t="shared" si="189"/>
        <v>0</v>
      </c>
      <c r="BP133" s="344">
        <f t="shared" si="189"/>
        <v>0</v>
      </c>
      <c r="BQ133" s="344">
        <f t="shared" ref="BQ133:CS133" si="190">IF(BQ$94="beräknas ej",0,BP133*IF(BQ$125&gt;$D$80,1,IF(BQ$125&lt;=$C$80,$C$79,$D$79))*IFERROR(INDEX($B$85:$E$91,MATCH($A133,$A$85:$A$91,0),MATCH(BQ$125,$B$83:$E$83,1)),0))</f>
        <v>0</v>
      </c>
      <c r="BR133" s="344">
        <f t="shared" si="190"/>
        <v>0</v>
      </c>
      <c r="BS133" s="344">
        <f t="shared" si="190"/>
        <v>0</v>
      </c>
      <c r="BT133" s="344">
        <f t="shared" si="190"/>
        <v>0</v>
      </c>
      <c r="BU133" s="344">
        <f t="shared" si="190"/>
        <v>0</v>
      </c>
      <c r="BV133" s="344">
        <f t="shared" si="190"/>
        <v>0</v>
      </c>
      <c r="BW133" s="344">
        <f t="shared" si="190"/>
        <v>0</v>
      </c>
      <c r="BX133" s="344">
        <f t="shared" si="190"/>
        <v>0</v>
      </c>
      <c r="BY133" s="344">
        <f t="shared" si="190"/>
        <v>0</v>
      </c>
      <c r="BZ133" s="344">
        <f t="shared" si="190"/>
        <v>0</v>
      </c>
      <c r="CA133" s="344">
        <f t="shared" si="190"/>
        <v>0</v>
      </c>
      <c r="CB133" s="344">
        <f t="shared" si="190"/>
        <v>0</v>
      </c>
      <c r="CC133" s="344">
        <f t="shared" si="190"/>
        <v>0</v>
      </c>
      <c r="CD133" s="344">
        <f t="shared" si="190"/>
        <v>0</v>
      </c>
      <c r="CE133" s="344">
        <f t="shared" si="190"/>
        <v>0</v>
      </c>
      <c r="CF133" s="344">
        <f t="shared" si="190"/>
        <v>0</v>
      </c>
      <c r="CG133" s="344">
        <f t="shared" si="190"/>
        <v>0</v>
      </c>
      <c r="CH133" s="344">
        <f t="shared" si="190"/>
        <v>0</v>
      </c>
      <c r="CI133" s="344">
        <f t="shared" si="190"/>
        <v>0</v>
      </c>
      <c r="CJ133" s="344">
        <f t="shared" si="190"/>
        <v>0</v>
      </c>
      <c r="CK133" s="344">
        <f t="shared" si="190"/>
        <v>0</v>
      </c>
      <c r="CL133" s="344">
        <f t="shared" si="190"/>
        <v>0</v>
      </c>
      <c r="CM133" s="344">
        <f t="shared" si="190"/>
        <v>0</v>
      </c>
      <c r="CN133" s="344">
        <f t="shared" si="190"/>
        <v>0</v>
      </c>
      <c r="CO133" s="344">
        <f t="shared" si="190"/>
        <v>0</v>
      </c>
      <c r="CP133" s="344">
        <f t="shared" si="190"/>
        <v>0</v>
      </c>
      <c r="CQ133" s="344">
        <f t="shared" si="190"/>
        <v>0</v>
      </c>
      <c r="CR133" s="344">
        <f t="shared" si="190"/>
        <v>0</v>
      </c>
      <c r="CS133" s="344">
        <f t="shared" si="190"/>
        <v>0</v>
      </c>
    </row>
    <row r="134" spans="1:97" s="372" customFormat="1" x14ac:dyDescent="0.35">
      <c r="A134" s="337">
        <f t="shared" si="176"/>
        <v>0</v>
      </c>
      <c r="B134" s="337" t="str">
        <f t="shared" si="176"/>
        <v>0 0</v>
      </c>
      <c r="C134" s="344">
        <f t="shared" si="176"/>
        <v>0</v>
      </c>
      <c r="D134" s="344">
        <f>'UA basår'!AF15+'UA basår'!AF45</f>
        <v>0</v>
      </c>
      <c r="E134" s="344">
        <f t="shared" ref="E134:BP134" si="191">IF(E$94="beräknas ej",0,D134*IF(E$125&gt;$D$80,1,IF(E$125&lt;=$C$80,$C$79,$D$79))*IFERROR(INDEX($B$85:$E$91,MATCH($A134,$A$85:$A$91,0),MATCH(E$125,$B$83:$E$83,1)),0))</f>
        <v>0</v>
      </c>
      <c r="F134" s="344">
        <f t="shared" si="191"/>
        <v>0</v>
      </c>
      <c r="G134" s="344">
        <f t="shared" si="191"/>
        <v>0</v>
      </c>
      <c r="H134" s="344">
        <f t="shared" si="191"/>
        <v>0</v>
      </c>
      <c r="I134" s="344">
        <f t="shared" si="191"/>
        <v>0</v>
      </c>
      <c r="J134" s="344">
        <f t="shared" si="191"/>
        <v>0</v>
      </c>
      <c r="K134" s="344">
        <f t="shared" si="191"/>
        <v>0</v>
      </c>
      <c r="L134" s="344">
        <f t="shared" si="191"/>
        <v>0</v>
      </c>
      <c r="M134" s="344">
        <f t="shared" si="191"/>
        <v>0</v>
      </c>
      <c r="N134" s="344">
        <f t="shared" si="191"/>
        <v>0</v>
      </c>
      <c r="O134" s="344">
        <f t="shared" si="191"/>
        <v>0</v>
      </c>
      <c r="P134" s="344">
        <f t="shared" si="191"/>
        <v>0</v>
      </c>
      <c r="Q134" s="344">
        <f t="shared" si="191"/>
        <v>0</v>
      </c>
      <c r="R134" s="344">
        <f t="shared" si="191"/>
        <v>0</v>
      </c>
      <c r="S134" s="344">
        <f t="shared" si="191"/>
        <v>0</v>
      </c>
      <c r="T134" s="344">
        <f t="shared" si="191"/>
        <v>0</v>
      </c>
      <c r="U134" s="344">
        <f t="shared" si="191"/>
        <v>0</v>
      </c>
      <c r="V134" s="344">
        <f t="shared" si="191"/>
        <v>0</v>
      </c>
      <c r="W134" s="344">
        <f t="shared" si="191"/>
        <v>0</v>
      </c>
      <c r="X134" s="344">
        <f t="shared" si="191"/>
        <v>0</v>
      </c>
      <c r="Y134" s="344">
        <f t="shared" si="191"/>
        <v>0</v>
      </c>
      <c r="Z134" s="344">
        <f t="shared" si="191"/>
        <v>0</v>
      </c>
      <c r="AA134" s="344">
        <f t="shared" si="191"/>
        <v>0</v>
      </c>
      <c r="AB134" s="344">
        <f t="shared" si="191"/>
        <v>0</v>
      </c>
      <c r="AC134" s="344">
        <f t="shared" si="191"/>
        <v>0</v>
      </c>
      <c r="AD134" s="344">
        <f t="shared" si="191"/>
        <v>0</v>
      </c>
      <c r="AE134" s="344">
        <f t="shared" si="191"/>
        <v>0</v>
      </c>
      <c r="AF134" s="344">
        <f t="shared" si="191"/>
        <v>0</v>
      </c>
      <c r="AG134" s="344">
        <f t="shared" si="191"/>
        <v>0</v>
      </c>
      <c r="AH134" s="344">
        <f t="shared" si="191"/>
        <v>0</v>
      </c>
      <c r="AI134" s="344">
        <f t="shared" si="191"/>
        <v>0</v>
      </c>
      <c r="AJ134" s="344">
        <f t="shared" si="191"/>
        <v>0</v>
      </c>
      <c r="AK134" s="344">
        <f t="shared" si="191"/>
        <v>0</v>
      </c>
      <c r="AL134" s="344">
        <f t="shared" si="191"/>
        <v>0</v>
      </c>
      <c r="AM134" s="344">
        <f t="shared" si="191"/>
        <v>0</v>
      </c>
      <c r="AN134" s="344">
        <f t="shared" si="191"/>
        <v>0</v>
      </c>
      <c r="AO134" s="344">
        <f t="shared" si="191"/>
        <v>0</v>
      </c>
      <c r="AP134" s="344">
        <f t="shared" si="191"/>
        <v>0</v>
      </c>
      <c r="AQ134" s="344">
        <f t="shared" si="191"/>
        <v>0</v>
      </c>
      <c r="AR134" s="344">
        <f t="shared" si="191"/>
        <v>0</v>
      </c>
      <c r="AS134" s="344">
        <f t="shared" si="191"/>
        <v>0</v>
      </c>
      <c r="AT134" s="344">
        <f t="shared" si="191"/>
        <v>0</v>
      </c>
      <c r="AU134" s="344">
        <f t="shared" si="191"/>
        <v>0</v>
      </c>
      <c r="AV134" s="344">
        <f t="shared" si="191"/>
        <v>0</v>
      </c>
      <c r="AW134" s="344">
        <f t="shared" si="191"/>
        <v>0</v>
      </c>
      <c r="AX134" s="344">
        <f t="shared" si="191"/>
        <v>0</v>
      </c>
      <c r="AY134" s="344">
        <f t="shared" si="191"/>
        <v>0</v>
      </c>
      <c r="AZ134" s="344">
        <f t="shared" si="191"/>
        <v>0</v>
      </c>
      <c r="BA134" s="344">
        <f t="shared" si="191"/>
        <v>0</v>
      </c>
      <c r="BB134" s="344">
        <f t="shared" si="191"/>
        <v>0</v>
      </c>
      <c r="BC134" s="344">
        <f t="shared" si="191"/>
        <v>0</v>
      </c>
      <c r="BD134" s="344">
        <f t="shared" si="191"/>
        <v>0</v>
      </c>
      <c r="BE134" s="344">
        <f t="shared" si="191"/>
        <v>0</v>
      </c>
      <c r="BF134" s="344">
        <f t="shared" si="191"/>
        <v>0</v>
      </c>
      <c r="BG134" s="344">
        <f t="shared" si="191"/>
        <v>0</v>
      </c>
      <c r="BH134" s="344">
        <f t="shared" si="191"/>
        <v>0</v>
      </c>
      <c r="BI134" s="344">
        <f t="shared" si="191"/>
        <v>0</v>
      </c>
      <c r="BJ134" s="344">
        <f t="shared" si="191"/>
        <v>0</v>
      </c>
      <c r="BK134" s="344">
        <f t="shared" si="191"/>
        <v>0</v>
      </c>
      <c r="BL134" s="344">
        <f t="shared" si="191"/>
        <v>0</v>
      </c>
      <c r="BM134" s="344">
        <f t="shared" si="191"/>
        <v>0</v>
      </c>
      <c r="BN134" s="344">
        <f t="shared" si="191"/>
        <v>0</v>
      </c>
      <c r="BO134" s="344">
        <f t="shared" si="191"/>
        <v>0</v>
      </c>
      <c r="BP134" s="344">
        <f t="shared" si="191"/>
        <v>0</v>
      </c>
      <c r="BQ134" s="344">
        <f t="shared" ref="BQ134:CS134" si="192">IF(BQ$94="beräknas ej",0,BP134*IF(BQ$125&gt;$D$80,1,IF(BQ$125&lt;=$C$80,$C$79,$D$79))*IFERROR(INDEX($B$85:$E$91,MATCH($A134,$A$85:$A$91,0),MATCH(BQ$125,$B$83:$E$83,1)),0))</f>
        <v>0</v>
      </c>
      <c r="BR134" s="344">
        <f t="shared" si="192"/>
        <v>0</v>
      </c>
      <c r="BS134" s="344">
        <f t="shared" si="192"/>
        <v>0</v>
      </c>
      <c r="BT134" s="344">
        <f t="shared" si="192"/>
        <v>0</v>
      </c>
      <c r="BU134" s="344">
        <f t="shared" si="192"/>
        <v>0</v>
      </c>
      <c r="BV134" s="344">
        <f t="shared" si="192"/>
        <v>0</v>
      </c>
      <c r="BW134" s="344">
        <f t="shared" si="192"/>
        <v>0</v>
      </c>
      <c r="BX134" s="344">
        <f t="shared" si="192"/>
        <v>0</v>
      </c>
      <c r="BY134" s="344">
        <f t="shared" si="192"/>
        <v>0</v>
      </c>
      <c r="BZ134" s="344">
        <f t="shared" si="192"/>
        <v>0</v>
      </c>
      <c r="CA134" s="344">
        <f t="shared" si="192"/>
        <v>0</v>
      </c>
      <c r="CB134" s="344">
        <f t="shared" si="192"/>
        <v>0</v>
      </c>
      <c r="CC134" s="344">
        <f t="shared" si="192"/>
        <v>0</v>
      </c>
      <c r="CD134" s="344">
        <f t="shared" si="192"/>
        <v>0</v>
      </c>
      <c r="CE134" s="344">
        <f t="shared" si="192"/>
        <v>0</v>
      </c>
      <c r="CF134" s="344">
        <f t="shared" si="192"/>
        <v>0</v>
      </c>
      <c r="CG134" s="344">
        <f t="shared" si="192"/>
        <v>0</v>
      </c>
      <c r="CH134" s="344">
        <f t="shared" si="192"/>
        <v>0</v>
      </c>
      <c r="CI134" s="344">
        <f t="shared" si="192"/>
        <v>0</v>
      </c>
      <c r="CJ134" s="344">
        <f t="shared" si="192"/>
        <v>0</v>
      </c>
      <c r="CK134" s="344">
        <f t="shared" si="192"/>
        <v>0</v>
      </c>
      <c r="CL134" s="344">
        <f t="shared" si="192"/>
        <v>0</v>
      </c>
      <c r="CM134" s="344">
        <f t="shared" si="192"/>
        <v>0</v>
      </c>
      <c r="CN134" s="344">
        <f t="shared" si="192"/>
        <v>0</v>
      </c>
      <c r="CO134" s="344">
        <f t="shared" si="192"/>
        <v>0</v>
      </c>
      <c r="CP134" s="344">
        <f t="shared" si="192"/>
        <v>0</v>
      </c>
      <c r="CQ134" s="344">
        <f t="shared" si="192"/>
        <v>0</v>
      </c>
      <c r="CR134" s="344">
        <f t="shared" si="192"/>
        <v>0</v>
      </c>
      <c r="CS134" s="344">
        <f t="shared" si="192"/>
        <v>0</v>
      </c>
    </row>
    <row r="135" spans="1:97" s="372" customFormat="1" x14ac:dyDescent="0.35">
      <c r="A135" s="337">
        <f t="shared" si="176"/>
        <v>0</v>
      </c>
      <c r="B135" s="337" t="str">
        <f t="shared" si="176"/>
        <v>0 0</v>
      </c>
      <c r="C135" s="344">
        <f t="shared" si="176"/>
        <v>0</v>
      </c>
      <c r="D135" s="344">
        <f>'UA basår'!AF16+'UA basår'!AF46</f>
        <v>0</v>
      </c>
      <c r="E135" s="344">
        <f t="shared" ref="E135:BP135" si="193">IF(E$94="beräknas ej",0,D135*IF(E$125&gt;$D$80,1,IF(E$125&lt;=$C$80,$C$79,$D$79))*IFERROR(INDEX($B$85:$E$91,MATCH($A135,$A$85:$A$91,0),MATCH(E$125,$B$83:$E$83,1)),0))</f>
        <v>0</v>
      </c>
      <c r="F135" s="344">
        <f t="shared" si="193"/>
        <v>0</v>
      </c>
      <c r="G135" s="344">
        <f t="shared" si="193"/>
        <v>0</v>
      </c>
      <c r="H135" s="344">
        <f t="shared" si="193"/>
        <v>0</v>
      </c>
      <c r="I135" s="344">
        <f t="shared" si="193"/>
        <v>0</v>
      </c>
      <c r="J135" s="344">
        <f t="shared" si="193"/>
        <v>0</v>
      </c>
      <c r="K135" s="344">
        <f t="shared" si="193"/>
        <v>0</v>
      </c>
      <c r="L135" s="344">
        <f t="shared" si="193"/>
        <v>0</v>
      </c>
      <c r="M135" s="344">
        <f t="shared" si="193"/>
        <v>0</v>
      </c>
      <c r="N135" s="344">
        <f t="shared" si="193"/>
        <v>0</v>
      </c>
      <c r="O135" s="344">
        <f t="shared" si="193"/>
        <v>0</v>
      </c>
      <c r="P135" s="344">
        <f t="shared" si="193"/>
        <v>0</v>
      </c>
      <c r="Q135" s="344">
        <f t="shared" si="193"/>
        <v>0</v>
      </c>
      <c r="R135" s="344">
        <f t="shared" si="193"/>
        <v>0</v>
      </c>
      <c r="S135" s="344">
        <f t="shared" si="193"/>
        <v>0</v>
      </c>
      <c r="T135" s="344">
        <f t="shared" si="193"/>
        <v>0</v>
      </c>
      <c r="U135" s="344">
        <f t="shared" si="193"/>
        <v>0</v>
      </c>
      <c r="V135" s="344">
        <f t="shared" si="193"/>
        <v>0</v>
      </c>
      <c r="W135" s="344">
        <f t="shared" si="193"/>
        <v>0</v>
      </c>
      <c r="X135" s="344">
        <f t="shared" si="193"/>
        <v>0</v>
      </c>
      <c r="Y135" s="344">
        <f t="shared" si="193"/>
        <v>0</v>
      </c>
      <c r="Z135" s="344">
        <f t="shared" si="193"/>
        <v>0</v>
      </c>
      <c r="AA135" s="344">
        <f t="shared" si="193"/>
        <v>0</v>
      </c>
      <c r="AB135" s="344">
        <f t="shared" si="193"/>
        <v>0</v>
      </c>
      <c r="AC135" s="344">
        <f t="shared" si="193"/>
        <v>0</v>
      </c>
      <c r="AD135" s="344">
        <f t="shared" si="193"/>
        <v>0</v>
      </c>
      <c r="AE135" s="344">
        <f t="shared" si="193"/>
        <v>0</v>
      </c>
      <c r="AF135" s="344">
        <f t="shared" si="193"/>
        <v>0</v>
      </c>
      <c r="AG135" s="344">
        <f t="shared" si="193"/>
        <v>0</v>
      </c>
      <c r="AH135" s="344">
        <f t="shared" si="193"/>
        <v>0</v>
      </c>
      <c r="AI135" s="344">
        <f t="shared" si="193"/>
        <v>0</v>
      </c>
      <c r="AJ135" s="344">
        <f t="shared" si="193"/>
        <v>0</v>
      </c>
      <c r="AK135" s="344">
        <f t="shared" si="193"/>
        <v>0</v>
      </c>
      <c r="AL135" s="344">
        <f t="shared" si="193"/>
        <v>0</v>
      </c>
      <c r="AM135" s="344">
        <f t="shared" si="193"/>
        <v>0</v>
      </c>
      <c r="AN135" s="344">
        <f t="shared" si="193"/>
        <v>0</v>
      </c>
      <c r="AO135" s="344">
        <f t="shared" si="193"/>
        <v>0</v>
      </c>
      <c r="AP135" s="344">
        <f t="shared" si="193"/>
        <v>0</v>
      </c>
      <c r="AQ135" s="344">
        <f t="shared" si="193"/>
        <v>0</v>
      </c>
      <c r="AR135" s="344">
        <f t="shared" si="193"/>
        <v>0</v>
      </c>
      <c r="AS135" s="344">
        <f t="shared" si="193"/>
        <v>0</v>
      </c>
      <c r="AT135" s="344">
        <f t="shared" si="193"/>
        <v>0</v>
      </c>
      <c r="AU135" s="344">
        <f t="shared" si="193"/>
        <v>0</v>
      </c>
      <c r="AV135" s="344">
        <f t="shared" si="193"/>
        <v>0</v>
      </c>
      <c r="AW135" s="344">
        <f t="shared" si="193"/>
        <v>0</v>
      </c>
      <c r="AX135" s="344">
        <f t="shared" si="193"/>
        <v>0</v>
      </c>
      <c r="AY135" s="344">
        <f t="shared" si="193"/>
        <v>0</v>
      </c>
      <c r="AZ135" s="344">
        <f t="shared" si="193"/>
        <v>0</v>
      </c>
      <c r="BA135" s="344">
        <f t="shared" si="193"/>
        <v>0</v>
      </c>
      <c r="BB135" s="344">
        <f t="shared" si="193"/>
        <v>0</v>
      </c>
      <c r="BC135" s="344">
        <f t="shared" si="193"/>
        <v>0</v>
      </c>
      <c r="BD135" s="344">
        <f t="shared" si="193"/>
        <v>0</v>
      </c>
      <c r="BE135" s="344">
        <f t="shared" si="193"/>
        <v>0</v>
      </c>
      <c r="BF135" s="344">
        <f t="shared" si="193"/>
        <v>0</v>
      </c>
      <c r="BG135" s="344">
        <f t="shared" si="193"/>
        <v>0</v>
      </c>
      <c r="BH135" s="344">
        <f t="shared" si="193"/>
        <v>0</v>
      </c>
      <c r="BI135" s="344">
        <f t="shared" si="193"/>
        <v>0</v>
      </c>
      <c r="BJ135" s="344">
        <f t="shared" si="193"/>
        <v>0</v>
      </c>
      <c r="BK135" s="344">
        <f t="shared" si="193"/>
        <v>0</v>
      </c>
      <c r="BL135" s="344">
        <f t="shared" si="193"/>
        <v>0</v>
      </c>
      <c r="BM135" s="344">
        <f t="shared" si="193"/>
        <v>0</v>
      </c>
      <c r="BN135" s="344">
        <f t="shared" si="193"/>
        <v>0</v>
      </c>
      <c r="BO135" s="344">
        <f t="shared" si="193"/>
        <v>0</v>
      </c>
      <c r="BP135" s="344">
        <f t="shared" si="193"/>
        <v>0</v>
      </c>
      <c r="BQ135" s="344">
        <f t="shared" ref="BQ135:CS135" si="194">IF(BQ$94="beräknas ej",0,BP135*IF(BQ$125&gt;$D$80,1,IF(BQ$125&lt;=$C$80,$C$79,$D$79))*IFERROR(INDEX($B$85:$E$91,MATCH($A135,$A$85:$A$91,0),MATCH(BQ$125,$B$83:$E$83,1)),0))</f>
        <v>0</v>
      </c>
      <c r="BR135" s="344">
        <f t="shared" si="194"/>
        <v>0</v>
      </c>
      <c r="BS135" s="344">
        <f t="shared" si="194"/>
        <v>0</v>
      </c>
      <c r="BT135" s="344">
        <f t="shared" si="194"/>
        <v>0</v>
      </c>
      <c r="BU135" s="344">
        <f t="shared" si="194"/>
        <v>0</v>
      </c>
      <c r="BV135" s="344">
        <f t="shared" si="194"/>
        <v>0</v>
      </c>
      <c r="BW135" s="344">
        <f t="shared" si="194"/>
        <v>0</v>
      </c>
      <c r="BX135" s="344">
        <f t="shared" si="194"/>
        <v>0</v>
      </c>
      <c r="BY135" s="344">
        <f t="shared" si="194"/>
        <v>0</v>
      </c>
      <c r="BZ135" s="344">
        <f t="shared" si="194"/>
        <v>0</v>
      </c>
      <c r="CA135" s="344">
        <f t="shared" si="194"/>
        <v>0</v>
      </c>
      <c r="CB135" s="344">
        <f t="shared" si="194"/>
        <v>0</v>
      </c>
      <c r="CC135" s="344">
        <f t="shared" si="194"/>
        <v>0</v>
      </c>
      <c r="CD135" s="344">
        <f t="shared" si="194"/>
        <v>0</v>
      </c>
      <c r="CE135" s="344">
        <f t="shared" si="194"/>
        <v>0</v>
      </c>
      <c r="CF135" s="344">
        <f t="shared" si="194"/>
        <v>0</v>
      </c>
      <c r="CG135" s="344">
        <f t="shared" si="194"/>
        <v>0</v>
      </c>
      <c r="CH135" s="344">
        <f t="shared" si="194"/>
        <v>0</v>
      </c>
      <c r="CI135" s="344">
        <f t="shared" si="194"/>
        <v>0</v>
      </c>
      <c r="CJ135" s="344">
        <f t="shared" si="194"/>
        <v>0</v>
      </c>
      <c r="CK135" s="344">
        <f t="shared" si="194"/>
        <v>0</v>
      </c>
      <c r="CL135" s="344">
        <f t="shared" si="194"/>
        <v>0</v>
      </c>
      <c r="CM135" s="344">
        <f t="shared" si="194"/>
        <v>0</v>
      </c>
      <c r="CN135" s="344">
        <f t="shared" si="194"/>
        <v>0</v>
      </c>
      <c r="CO135" s="344">
        <f t="shared" si="194"/>
        <v>0</v>
      </c>
      <c r="CP135" s="344">
        <f t="shared" si="194"/>
        <v>0</v>
      </c>
      <c r="CQ135" s="344">
        <f t="shared" si="194"/>
        <v>0</v>
      </c>
      <c r="CR135" s="344">
        <f t="shared" si="194"/>
        <v>0</v>
      </c>
      <c r="CS135" s="344">
        <f t="shared" si="194"/>
        <v>0</v>
      </c>
    </row>
    <row r="136" spans="1:97" s="372" customFormat="1" x14ac:dyDescent="0.35">
      <c r="A136" s="337">
        <f t="shared" si="176"/>
        <v>0</v>
      </c>
      <c r="B136" s="337" t="str">
        <f t="shared" si="176"/>
        <v>0 0</v>
      </c>
      <c r="C136" s="344">
        <f t="shared" si="176"/>
        <v>0</v>
      </c>
      <c r="D136" s="344">
        <f>'UA basår'!AF17+'UA basår'!AF47</f>
        <v>0</v>
      </c>
      <c r="E136" s="344">
        <f t="shared" ref="E136:BP136" si="195">IF(E$94="beräknas ej",0,D136*IF(E$125&gt;$D$80,1,IF(E$125&lt;=$C$80,$C$79,$D$79))*IFERROR(INDEX($B$85:$E$91,MATCH($A136,$A$85:$A$91,0),MATCH(E$125,$B$83:$E$83,1)),0))</f>
        <v>0</v>
      </c>
      <c r="F136" s="344">
        <f t="shared" si="195"/>
        <v>0</v>
      </c>
      <c r="G136" s="344">
        <f t="shared" si="195"/>
        <v>0</v>
      </c>
      <c r="H136" s="344">
        <f t="shared" si="195"/>
        <v>0</v>
      </c>
      <c r="I136" s="344">
        <f t="shared" si="195"/>
        <v>0</v>
      </c>
      <c r="J136" s="344">
        <f t="shared" si="195"/>
        <v>0</v>
      </c>
      <c r="K136" s="344">
        <f t="shared" si="195"/>
        <v>0</v>
      </c>
      <c r="L136" s="344">
        <f t="shared" si="195"/>
        <v>0</v>
      </c>
      <c r="M136" s="344">
        <f t="shared" si="195"/>
        <v>0</v>
      </c>
      <c r="N136" s="344">
        <f t="shared" si="195"/>
        <v>0</v>
      </c>
      <c r="O136" s="344">
        <f t="shared" si="195"/>
        <v>0</v>
      </c>
      <c r="P136" s="344">
        <f t="shared" si="195"/>
        <v>0</v>
      </c>
      <c r="Q136" s="344">
        <f t="shared" si="195"/>
        <v>0</v>
      </c>
      <c r="R136" s="344">
        <f t="shared" si="195"/>
        <v>0</v>
      </c>
      <c r="S136" s="344">
        <f t="shared" si="195"/>
        <v>0</v>
      </c>
      <c r="T136" s="344">
        <f t="shared" si="195"/>
        <v>0</v>
      </c>
      <c r="U136" s="344">
        <f t="shared" si="195"/>
        <v>0</v>
      </c>
      <c r="V136" s="344">
        <f t="shared" si="195"/>
        <v>0</v>
      </c>
      <c r="W136" s="344">
        <f t="shared" si="195"/>
        <v>0</v>
      </c>
      <c r="X136" s="344">
        <f t="shared" si="195"/>
        <v>0</v>
      </c>
      <c r="Y136" s="344">
        <f t="shared" si="195"/>
        <v>0</v>
      </c>
      <c r="Z136" s="344">
        <f t="shared" si="195"/>
        <v>0</v>
      </c>
      <c r="AA136" s="344">
        <f t="shared" si="195"/>
        <v>0</v>
      </c>
      <c r="AB136" s="344">
        <f t="shared" si="195"/>
        <v>0</v>
      </c>
      <c r="AC136" s="344">
        <f t="shared" si="195"/>
        <v>0</v>
      </c>
      <c r="AD136" s="344">
        <f t="shared" si="195"/>
        <v>0</v>
      </c>
      <c r="AE136" s="344">
        <f t="shared" si="195"/>
        <v>0</v>
      </c>
      <c r="AF136" s="344">
        <f t="shared" si="195"/>
        <v>0</v>
      </c>
      <c r="AG136" s="344">
        <f t="shared" si="195"/>
        <v>0</v>
      </c>
      <c r="AH136" s="344">
        <f t="shared" si="195"/>
        <v>0</v>
      </c>
      <c r="AI136" s="344">
        <f t="shared" si="195"/>
        <v>0</v>
      </c>
      <c r="AJ136" s="344">
        <f t="shared" si="195"/>
        <v>0</v>
      </c>
      <c r="AK136" s="344">
        <f t="shared" si="195"/>
        <v>0</v>
      </c>
      <c r="AL136" s="344">
        <f t="shared" si="195"/>
        <v>0</v>
      </c>
      <c r="AM136" s="344">
        <f t="shared" si="195"/>
        <v>0</v>
      </c>
      <c r="AN136" s="344">
        <f t="shared" si="195"/>
        <v>0</v>
      </c>
      <c r="AO136" s="344">
        <f t="shared" si="195"/>
        <v>0</v>
      </c>
      <c r="AP136" s="344">
        <f t="shared" si="195"/>
        <v>0</v>
      </c>
      <c r="AQ136" s="344">
        <f t="shared" si="195"/>
        <v>0</v>
      </c>
      <c r="AR136" s="344">
        <f t="shared" si="195"/>
        <v>0</v>
      </c>
      <c r="AS136" s="344">
        <f t="shared" si="195"/>
        <v>0</v>
      </c>
      <c r="AT136" s="344">
        <f t="shared" si="195"/>
        <v>0</v>
      </c>
      <c r="AU136" s="344">
        <f t="shared" si="195"/>
        <v>0</v>
      </c>
      <c r="AV136" s="344">
        <f t="shared" si="195"/>
        <v>0</v>
      </c>
      <c r="AW136" s="344">
        <f t="shared" si="195"/>
        <v>0</v>
      </c>
      <c r="AX136" s="344">
        <f t="shared" si="195"/>
        <v>0</v>
      </c>
      <c r="AY136" s="344">
        <f t="shared" si="195"/>
        <v>0</v>
      </c>
      <c r="AZ136" s="344">
        <f t="shared" si="195"/>
        <v>0</v>
      </c>
      <c r="BA136" s="344">
        <f t="shared" si="195"/>
        <v>0</v>
      </c>
      <c r="BB136" s="344">
        <f t="shared" si="195"/>
        <v>0</v>
      </c>
      <c r="BC136" s="344">
        <f t="shared" si="195"/>
        <v>0</v>
      </c>
      <c r="BD136" s="344">
        <f t="shared" si="195"/>
        <v>0</v>
      </c>
      <c r="BE136" s="344">
        <f t="shared" si="195"/>
        <v>0</v>
      </c>
      <c r="BF136" s="344">
        <f t="shared" si="195"/>
        <v>0</v>
      </c>
      <c r="BG136" s="344">
        <f t="shared" si="195"/>
        <v>0</v>
      </c>
      <c r="BH136" s="344">
        <f t="shared" si="195"/>
        <v>0</v>
      </c>
      <c r="BI136" s="344">
        <f t="shared" si="195"/>
        <v>0</v>
      </c>
      <c r="BJ136" s="344">
        <f t="shared" si="195"/>
        <v>0</v>
      </c>
      <c r="BK136" s="344">
        <f t="shared" si="195"/>
        <v>0</v>
      </c>
      <c r="BL136" s="344">
        <f t="shared" si="195"/>
        <v>0</v>
      </c>
      <c r="BM136" s="344">
        <f t="shared" si="195"/>
        <v>0</v>
      </c>
      <c r="BN136" s="344">
        <f t="shared" si="195"/>
        <v>0</v>
      </c>
      <c r="BO136" s="344">
        <f t="shared" si="195"/>
        <v>0</v>
      </c>
      <c r="BP136" s="344">
        <f t="shared" si="195"/>
        <v>0</v>
      </c>
      <c r="BQ136" s="344">
        <f t="shared" ref="BQ136:CS136" si="196">IF(BQ$94="beräknas ej",0,BP136*IF(BQ$125&gt;$D$80,1,IF(BQ$125&lt;=$C$80,$C$79,$D$79))*IFERROR(INDEX($B$85:$E$91,MATCH($A136,$A$85:$A$91,0),MATCH(BQ$125,$B$83:$E$83,1)),0))</f>
        <v>0</v>
      </c>
      <c r="BR136" s="344">
        <f t="shared" si="196"/>
        <v>0</v>
      </c>
      <c r="BS136" s="344">
        <f t="shared" si="196"/>
        <v>0</v>
      </c>
      <c r="BT136" s="344">
        <f t="shared" si="196"/>
        <v>0</v>
      </c>
      <c r="BU136" s="344">
        <f t="shared" si="196"/>
        <v>0</v>
      </c>
      <c r="BV136" s="344">
        <f t="shared" si="196"/>
        <v>0</v>
      </c>
      <c r="BW136" s="344">
        <f t="shared" si="196"/>
        <v>0</v>
      </c>
      <c r="BX136" s="344">
        <f t="shared" si="196"/>
        <v>0</v>
      </c>
      <c r="BY136" s="344">
        <f t="shared" si="196"/>
        <v>0</v>
      </c>
      <c r="BZ136" s="344">
        <f t="shared" si="196"/>
        <v>0</v>
      </c>
      <c r="CA136" s="344">
        <f t="shared" si="196"/>
        <v>0</v>
      </c>
      <c r="CB136" s="344">
        <f t="shared" si="196"/>
        <v>0</v>
      </c>
      <c r="CC136" s="344">
        <f t="shared" si="196"/>
        <v>0</v>
      </c>
      <c r="CD136" s="344">
        <f t="shared" si="196"/>
        <v>0</v>
      </c>
      <c r="CE136" s="344">
        <f t="shared" si="196"/>
        <v>0</v>
      </c>
      <c r="CF136" s="344">
        <f t="shared" si="196"/>
        <v>0</v>
      </c>
      <c r="CG136" s="344">
        <f t="shared" si="196"/>
        <v>0</v>
      </c>
      <c r="CH136" s="344">
        <f t="shared" si="196"/>
        <v>0</v>
      </c>
      <c r="CI136" s="344">
        <f t="shared" si="196"/>
        <v>0</v>
      </c>
      <c r="CJ136" s="344">
        <f t="shared" si="196"/>
        <v>0</v>
      </c>
      <c r="CK136" s="344">
        <f t="shared" si="196"/>
        <v>0</v>
      </c>
      <c r="CL136" s="344">
        <f t="shared" si="196"/>
        <v>0</v>
      </c>
      <c r="CM136" s="344">
        <f t="shared" si="196"/>
        <v>0</v>
      </c>
      <c r="CN136" s="344">
        <f t="shared" si="196"/>
        <v>0</v>
      </c>
      <c r="CO136" s="344">
        <f t="shared" si="196"/>
        <v>0</v>
      </c>
      <c r="CP136" s="344">
        <f t="shared" si="196"/>
        <v>0</v>
      </c>
      <c r="CQ136" s="344">
        <f t="shared" si="196"/>
        <v>0</v>
      </c>
      <c r="CR136" s="344">
        <f t="shared" si="196"/>
        <v>0</v>
      </c>
      <c r="CS136" s="344">
        <f t="shared" si="196"/>
        <v>0</v>
      </c>
    </row>
    <row r="137" spans="1:97" s="372" customFormat="1" x14ac:dyDescent="0.35">
      <c r="A137" s="337">
        <f t="shared" si="176"/>
        <v>0</v>
      </c>
      <c r="B137" s="337" t="str">
        <f t="shared" si="176"/>
        <v>0 0</v>
      </c>
      <c r="C137" s="344">
        <f t="shared" si="176"/>
        <v>0</v>
      </c>
      <c r="D137" s="344">
        <f>'UA basår'!AF18+'UA basår'!AF48</f>
        <v>0</v>
      </c>
      <c r="E137" s="344">
        <f t="shared" ref="E137:BP137" si="197">IF(E$94="beräknas ej",0,D137*IF(E$125&gt;$D$80,1,IF(E$125&lt;=$C$80,$C$79,$D$79))*IFERROR(INDEX($B$85:$E$91,MATCH($A137,$A$85:$A$91,0),MATCH(E$125,$B$83:$E$83,1)),0))</f>
        <v>0</v>
      </c>
      <c r="F137" s="344">
        <f t="shared" si="197"/>
        <v>0</v>
      </c>
      <c r="G137" s="344">
        <f t="shared" si="197"/>
        <v>0</v>
      </c>
      <c r="H137" s="344">
        <f t="shared" si="197"/>
        <v>0</v>
      </c>
      <c r="I137" s="344">
        <f t="shared" si="197"/>
        <v>0</v>
      </c>
      <c r="J137" s="344">
        <f t="shared" si="197"/>
        <v>0</v>
      </c>
      <c r="K137" s="344">
        <f t="shared" si="197"/>
        <v>0</v>
      </c>
      <c r="L137" s="344">
        <f t="shared" si="197"/>
        <v>0</v>
      </c>
      <c r="M137" s="344">
        <f t="shared" si="197"/>
        <v>0</v>
      </c>
      <c r="N137" s="344">
        <f t="shared" si="197"/>
        <v>0</v>
      </c>
      <c r="O137" s="344">
        <f t="shared" si="197"/>
        <v>0</v>
      </c>
      <c r="P137" s="344">
        <f t="shared" si="197"/>
        <v>0</v>
      </c>
      <c r="Q137" s="344">
        <f t="shared" si="197"/>
        <v>0</v>
      </c>
      <c r="R137" s="344">
        <f t="shared" si="197"/>
        <v>0</v>
      </c>
      <c r="S137" s="344">
        <f t="shared" si="197"/>
        <v>0</v>
      </c>
      <c r="T137" s="344">
        <f t="shared" si="197"/>
        <v>0</v>
      </c>
      <c r="U137" s="344">
        <f t="shared" si="197"/>
        <v>0</v>
      </c>
      <c r="V137" s="344">
        <f t="shared" si="197"/>
        <v>0</v>
      </c>
      <c r="W137" s="344">
        <f t="shared" si="197"/>
        <v>0</v>
      </c>
      <c r="X137" s="344">
        <f t="shared" si="197"/>
        <v>0</v>
      </c>
      <c r="Y137" s="344">
        <f t="shared" si="197"/>
        <v>0</v>
      </c>
      <c r="Z137" s="344">
        <f t="shared" si="197"/>
        <v>0</v>
      </c>
      <c r="AA137" s="344">
        <f t="shared" si="197"/>
        <v>0</v>
      </c>
      <c r="AB137" s="344">
        <f t="shared" si="197"/>
        <v>0</v>
      </c>
      <c r="AC137" s="344">
        <f t="shared" si="197"/>
        <v>0</v>
      </c>
      <c r="AD137" s="344">
        <f t="shared" si="197"/>
        <v>0</v>
      </c>
      <c r="AE137" s="344">
        <f t="shared" si="197"/>
        <v>0</v>
      </c>
      <c r="AF137" s="344">
        <f t="shared" si="197"/>
        <v>0</v>
      </c>
      <c r="AG137" s="344">
        <f t="shared" si="197"/>
        <v>0</v>
      </c>
      <c r="AH137" s="344">
        <f t="shared" si="197"/>
        <v>0</v>
      </c>
      <c r="AI137" s="344">
        <f t="shared" si="197"/>
        <v>0</v>
      </c>
      <c r="AJ137" s="344">
        <f t="shared" si="197"/>
        <v>0</v>
      </c>
      <c r="AK137" s="344">
        <f t="shared" si="197"/>
        <v>0</v>
      </c>
      <c r="AL137" s="344">
        <f t="shared" si="197"/>
        <v>0</v>
      </c>
      <c r="AM137" s="344">
        <f t="shared" si="197"/>
        <v>0</v>
      </c>
      <c r="AN137" s="344">
        <f t="shared" si="197"/>
        <v>0</v>
      </c>
      <c r="AO137" s="344">
        <f t="shared" si="197"/>
        <v>0</v>
      </c>
      <c r="AP137" s="344">
        <f t="shared" si="197"/>
        <v>0</v>
      </c>
      <c r="AQ137" s="344">
        <f t="shared" si="197"/>
        <v>0</v>
      </c>
      <c r="AR137" s="344">
        <f t="shared" si="197"/>
        <v>0</v>
      </c>
      <c r="AS137" s="344">
        <f t="shared" si="197"/>
        <v>0</v>
      </c>
      <c r="AT137" s="344">
        <f t="shared" si="197"/>
        <v>0</v>
      </c>
      <c r="AU137" s="344">
        <f t="shared" si="197"/>
        <v>0</v>
      </c>
      <c r="AV137" s="344">
        <f t="shared" si="197"/>
        <v>0</v>
      </c>
      <c r="AW137" s="344">
        <f t="shared" si="197"/>
        <v>0</v>
      </c>
      <c r="AX137" s="344">
        <f t="shared" si="197"/>
        <v>0</v>
      </c>
      <c r="AY137" s="344">
        <f t="shared" si="197"/>
        <v>0</v>
      </c>
      <c r="AZ137" s="344">
        <f t="shared" si="197"/>
        <v>0</v>
      </c>
      <c r="BA137" s="344">
        <f t="shared" si="197"/>
        <v>0</v>
      </c>
      <c r="BB137" s="344">
        <f t="shared" si="197"/>
        <v>0</v>
      </c>
      <c r="BC137" s="344">
        <f t="shared" si="197"/>
        <v>0</v>
      </c>
      <c r="BD137" s="344">
        <f t="shared" si="197"/>
        <v>0</v>
      </c>
      <c r="BE137" s="344">
        <f t="shared" si="197"/>
        <v>0</v>
      </c>
      <c r="BF137" s="344">
        <f t="shared" si="197"/>
        <v>0</v>
      </c>
      <c r="BG137" s="344">
        <f t="shared" si="197"/>
        <v>0</v>
      </c>
      <c r="BH137" s="344">
        <f t="shared" si="197"/>
        <v>0</v>
      </c>
      <c r="BI137" s="344">
        <f t="shared" si="197"/>
        <v>0</v>
      </c>
      <c r="BJ137" s="344">
        <f t="shared" si="197"/>
        <v>0</v>
      </c>
      <c r="BK137" s="344">
        <f t="shared" si="197"/>
        <v>0</v>
      </c>
      <c r="BL137" s="344">
        <f t="shared" si="197"/>
        <v>0</v>
      </c>
      <c r="BM137" s="344">
        <f t="shared" si="197"/>
        <v>0</v>
      </c>
      <c r="BN137" s="344">
        <f t="shared" si="197"/>
        <v>0</v>
      </c>
      <c r="BO137" s="344">
        <f t="shared" si="197"/>
        <v>0</v>
      </c>
      <c r="BP137" s="344">
        <f t="shared" si="197"/>
        <v>0</v>
      </c>
      <c r="BQ137" s="344">
        <f t="shared" ref="BQ137:CS137" si="198">IF(BQ$94="beräknas ej",0,BP137*IF(BQ$125&gt;$D$80,1,IF(BQ$125&lt;=$C$80,$C$79,$D$79))*IFERROR(INDEX($B$85:$E$91,MATCH($A137,$A$85:$A$91,0),MATCH(BQ$125,$B$83:$E$83,1)),0))</f>
        <v>0</v>
      </c>
      <c r="BR137" s="344">
        <f t="shared" si="198"/>
        <v>0</v>
      </c>
      <c r="BS137" s="344">
        <f t="shared" si="198"/>
        <v>0</v>
      </c>
      <c r="BT137" s="344">
        <f t="shared" si="198"/>
        <v>0</v>
      </c>
      <c r="BU137" s="344">
        <f t="shared" si="198"/>
        <v>0</v>
      </c>
      <c r="BV137" s="344">
        <f t="shared" si="198"/>
        <v>0</v>
      </c>
      <c r="BW137" s="344">
        <f t="shared" si="198"/>
        <v>0</v>
      </c>
      <c r="BX137" s="344">
        <f t="shared" si="198"/>
        <v>0</v>
      </c>
      <c r="BY137" s="344">
        <f t="shared" si="198"/>
        <v>0</v>
      </c>
      <c r="BZ137" s="344">
        <f t="shared" si="198"/>
        <v>0</v>
      </c>
      <c r="CA137" s="344">
        <f t="shared" si="198"/>
        <v>0</v>
      </c>
      <c r="CB137" s="344">
        <f t="shared" si="198"/>
        <v>0</v>
      </c>
      <c r="CC137" s="344">
        <f t="shared" si="198"/>
        <v>0</v>
      </c>
      <c r="CD137" s="344">
        <f t="shared" si="198"/>
        <v>0</v>
      </c>
      <c r="CE137" s="344">
        <f t="shared" si="198"/>
        <v>0</v>
      </c>
      <c r="CF137" s="344">
        <f t="shared" si="198"/>
        <v>0</v>
      </c>
      <c r="CG137" s="344">
        <f t="shared" si="198"/>
        <v>0</v>
      </c>
      <c r="CH137" s="344">
        <f t="shared" si="198"/>
        <v>0</v>
      </c>
      <c r="CI137" s="344">
        <f t="shared" si="198"/>
        <v>0</v>
      </c>
      <c r="CJ137" s="344">
        <f t="shared" si="198"/>
        <v>0</v>
      </c>
      <c r="CK137" s="344">
        <f t="shared" si="198"/>
        <v>0</v>
      </c>
      <c r="CL137" s="344">
        <f t="shared" si="198"/>
        <v>0</v>
      </c>
      <c r="CM137" s="344">
        <f t="shared" si="198"/>
        <v>0</v>
      </c>
      <c r="CN137" s="344">
        <f t="shared" si="198"/>
        <v>0</v>
      </c>
      <c r="CO137" s="344">
        <f t="shared" si="198"/>
        <v>0</v>
      </c>
      <c r="CP137" s="344">
        <f t="shared" si="198"/>
        <v>0</v>
      </c>
      <c r="CQ137" s="344">
        <f t="shared" si="198"/>
        <v>0</v>
      </c>
      <c r="CR137" s="344">
        <f t="shared" si="198"/>
        <v>0</v>
      </c>
      <c r="CS137" s="344">
        <f t="shared" si="198"/>
        <v>0</v>
      </c>
    </row>
    <row r="138" spans="1:97" s="372" customFormat="1" x14ac:dyDescent="0.35">
      <c r="A138" s="337">
        <f t="shared" si="176"/>
        <v>0</v>
      </c>
      <c r="B138" s="337" t="str">
        <f t="shared" si="176"/>
        <v>0 0</v>
      </c>
      <c r="C138" s="344">
        <f t="shared" si="176"/>
        <v>0</v>
      </c>
      <c r="D138" s="344">
        <f>'UA basår'!AF19+'UA basår'!AF49</f>
        <v>0</v>
      </c>
      <c r="E138" s="344">
        <f t="shared" ref="E138:BP138" si="199">IF(E$94="beräknas ej",0,D138*IF(E$125&gt;$D$80,1,IF(E$125&lt;=$C$80,$C$79,$D$79))*IFERROR(INDEX($B$85:$E$91,MATCH($A138,$A$85:$A$91,0),MATCH(E$125,$B$83:$E$83,1)),0))</f>
        <v>0</v>
      </c>
      <c r="F138" s="344">
        <f t="shared" si="199"/>
        <v>0</v>
      </c>
      <c r="G138" s="344">
        <f t="shared" si="199"/>
        <v>0</v>
      </c>
      <c r="H138" s="344">
        <f t="shared" si="199"/>
        <v>0</v>
      </c>
      <c r="I138" s="344">
        <f t="shared" si="199"/>
        <v>0</v>
      </c>
      <c r="J138" s="344">
        <f t="shared" si="199"/>
        <v>0</v>
      </c>
      <c r="K138" s="344">
        <f t="shared" si="199"/>
        <v>0</v>
      </c>
      <c r="L138" s="344">
        <f t="shared" si="199"/>
        <v>0</v>
      </c>
      <c r="M138" s="344">
        <f t="shared" si="199"/>
        <v>0</v>
      </c>
      <c r="N138" s="344">
        <f t="shared" si="199"/>
        <v>0</v>
      </c>
      <c r="O138" s="344">
        <f t="shared" si="199"/>
        <v>0</v>
      </c>
      <c r="P138" s="344">
        <f t="shared" si="199"/>
        <v>0</v>
      </c>
      <c r="Q138" s="344">
        <f t="shared" si="199"/>
        <v>0</v>
      </c>
      <c r="R138" s="344">
        <f t="shared" si="199"/>
        <v>0</v>
      </c>
      <c r="S138" s="344">
        <f t="shared" si="199"/>
        <v>0</v>
      </c>
      <c r="T138" s="344">
        <f t="shared" si="199"/>
        <v>0</v>
      </c>
      <c r="U138" s="344">
        <f t="shared" si="199"/>
        <v>0</v>
      </c>
      <c r="V138" s="344">
        <f t="shared" si="199"/>
        <v>0</v>
      </c>
      <c r="W138" s="344">
        <f t="shared" si="199"/>
        <v>0</v>
      </c>
      <c r="X138" s="344">
        <f t="shared" si="199"/>
        <v>0</v>
      </c>
      <c r="Y138" s="344">
        <f t="shared" si="199"/>
        <v>0</v>
      </c>
      <c r="Z138" s="344">
        <f t="shared" si="199"/>
        <v>0</v>
      </c>
      <c r="AA138" s="344">
        <f t="shared" si="199"/>
        <v>0</v>
      </c>
      <c r="AB138" s="344">
        <f t="shared" si="199"/>
        <v>0</v>
      </c>
      <c r="AC138" s="344">
        <f t="shared" si="199"/>
        <v>0</v>
      </c>
      <c r="AD138" s="344">
        <f t="shared" si="199"/>
        <v>0</v>
      </c>
      <c r="AE138" s="344">
        <f t="shared" si="199"/>
        <v>0</v>
      </c>
      <c r="AF138" s="344">
        <f t="shared" si="199"/>
        <v>0</v>
      </c>
      <c r="AG138" s="344">
        <f t="shared" si="199"/>
        <v>0</v>
      </c>
      <c r="AH138" s="344">
        <f t="shared" si="199"/>
        <v>0</v>
      </c>
      <c r="AI138" s="344">
        <f t="shared" si="199"/>
        <v>0</v>
      </c>
      <c r="AJ138" s="344">
        <f t="shared" si="199"/>
        <v>0</v>
      </c>
      <c r="AK138" s="344">
        <f t="shared" si="199"/>
        <v>0</v>
      </c>
      <c r="AL138" s="344">
        <f t="shared" si="199"/>
        <v>0</v>
      </c>
      <c r="AM138" s="344">
        <f t="shared" si="199"/>
        <v>0</v>
      </c>
      <c r="AN138" s="344">
        <f t="shared" si="199"/>
        <v>0</v>
      </c>
      <c r="AO138" s="344">
        <f t="shared" si="199"/>
        <v>0</v>
      </c>
      <c r="AP138" s="344">
        <f t="shared" si="199"/>
        <v>0</v>
      </c>
      <c r="AQ138" s="344">
        <f t="shared" si="199"/>
        <v>0</v>
      </c>
      <c r="AR138" s="344">
        <f t="shared" si="199"/>
        <v>0</v>
      </c>
      <c r="AS138" s="344">
        <f t="shared" si="199"/>
        <v>0</v>
      </c>
      <c r="AT138" s="344">
        <f t="shared" si="199"/>
        <v>0</v>
      </c>
      <c r="AU138" s="344">
        <f t="shared" si="199"/>
        <v>0</v>
      </c>
      <c r="AV138" s="344">
        <f t="shared" si="199"/>
        <v>0</v>
      </c>
      <c r="AW138" s="344">
        <f t="shared" si="199"/>
        <v>0</v>
      </c>
      <c r="AX138" s="344">
        <f t="shared" si="199"/>
        <v>0</v>
      </c>
      <c r="AY138" s="344">
        <f t="shared" si="199"/>
        <v>0</v>
      </c>
      <c r="AZ138" s="344">
        <f t="shared" si="199"/>
        <v>0</v>
      </c>
      <c r="BA138" s="344">
        <f t="shared" si="199"/>
        <v>0</v>
      </c>
      <c r="BB138" s="344">
        <f t="shared" si="199"/>
        <v>0</v>
      </c>
      <c r="BC138" s="344">
        <f t="shared" si="199"/>
        <v>0</v>
      </c>
      <c r="BD138" s="344">
        <f t="shared" si="199"/>
        <v>0</v>
      </c>
      <c r="BE138" s="344">
        <f t="shared" si="199"/>
        <v>0</v>
      </c>
      <c r="BF138" s="344">
        <f t="shared" si="199"/>
        <v>0</v>
      </c>
      <c r="BG138" s="344">
        <f t="shared" si="199"/>
        <v>0</v>
      </c>
      <c r="BH138" s="344">
        <f t="shared" si="199"/>
        <v>0</v>
      </c>
      <c r="BI138" s="344">
        <f t="shared" si="199"/>
        <v>0</v>
      </c>
      <c r="BJ138" s="344">
        <f t="shared" si="199"/>
        <v>0</v>
      </c>
      <c r="BK138" s="344">
        <f t="shared" si="199"/>
        <v>0</v>
      </c>
      <c r="BL138" s="344">
        <f t="shared" si="199"/>
        <v>0</v>
      </c>
      <c r="BM138" s="344">
        <f t="shared" si="199"/>
        <v>0</v>
      </c>
      <c r="BN138" s="344">
        <f t="shared" si="199"/>
        <v>0</v>
      </c>
      <c r="BO138" s="344">
        <f t="shared" si="199"/>
        <v>0</v>
      </c>
      <c r="BP138" s="344">
        <f t="shared" si="199"/>
        <v>0</v>
      </c>
      <c r="BQ138" s="344">
        <f t="shared" ref="BQ138:CS138" si="200">IF(BQ$94="beräknas ej",0,BP138*IF(BQ$125&gt;$D$80,1,IF(BQ$125&lt;=$C$80,$C$79,$D$79))*IFERROR(INDEX($B$85:$E$91,MATCH($A138,$A$85:$A$91,0),MATCH(BQ$125,$B$83:$E$83,1)),0))</f>
        <v>0</v>
      </c>
      <c r="BR138" s="344">
        <f t="shared" si="200"/>
        <v>0</v>
      </c>
      <c r="BS138" s="344">
        <f t="shared" si="200"/>
        <v>0</v>
      </c>
      <c r="BT138" s="344">
        <f t="shared" si="200"/>
        <v>0</v>
      </c>
      <c r="BU138" s="344">
        <f t="shared" si="200"/>
        <v>0</v>
      </c>
      <c r="BV138" s="344">
        <f t="shared" si="200"/>
        <v>0</v>
      </c>
      <c r="BW138" s="344">
        <f t="shared" si="200"/>
        <v>0</v>
      </c>
      <c r="BX138" s="344">
        <f t="shared" si="200"/>
        <v>0</v>
      </c>
      <c r="BY138" s="344">
        <f t="shared" si="200"/>
        <v>0</v>
      </c>
      <c r="BZ138" s="344">
        <f t="shared" si="200"/>
        <v>0</v>
      </c>
      <c r="CA138" s="344">
        <f t="shared" si="200"/>
        <v>0</v>
      </c>
      <c r="CB138" s="344">
        <f t="shared" si="200"/>
        <v>0</v>
      </c>
      <c r="CC138" s="344">
        <f t="shared" si="200"/>
        <v>0</v>
      </c>
      <c r="CD138" s="344">
        <f t="shared" si="200"/>
        <v>0</v>
      </c>
      <c r="CE138" s="344">
        <f t="shared" si="200"/>
        <v>0</v>
      </c>
      <c r="CF138" s="344">
        <f t="shared" si="200"/>
        <v>0</v>
      </c>
      <c r="CG138" s="344">
        <f t="shared" si="200"/>
        <v>0</v>
      </c>
      <c r="CH138" s="344">
        <f t="shared" si="200"/>
        <v>0</v>
      </c>
      <c r="CI138" s="344">
        <f t="shared" si="200"/>
        <v>0</v>
      </c>
      <c r="CJ138" s="344">
        <f t="shared" si="200"/>
        <v>0</v>
      </c>
      <c r="CK138" s="344">
        <f t="shared" si="200"/>
        <v>0</v>
      </c>
      <c r="CL138" s="344">
        <f t="shared" si="200"/>
        <v>0</v>
      </c>
      <c r="CM138" s="344">
        <f t="shared" si="200"/>
        <v>0</v>
      </c>
      <c r="CN138" s="344">
        <f t="shared" si="200"/>
        <v>0</v>
      </c>
      <c r="CO138" s="344">
        <f t="shared" si="200"/>
        <v>0</v>
      </c>
      <c r="CP138" s="344">
        <f t="shared" si="200"/>
        <v>0</v>
      </c>
      <c r="CQ138" s="344">
        <f t="shared" si="200"/>
        <v>0</v>
      </c>
      <c r="CR138" s="344">
        <f t="shared" si="200"/>
        <v>0</v>
      </c>
      <c r="CS138" s="344">
        <f t="shared" si="200"/>
        <v>0</v>
      </c>
    </row>
    <row r="139" spans="1:97" s="372" customFormat="1" x14ac:dyDescent="0.35">
      <c r="A139" s="337">
        <f t="shared" si="176"/>
        <v>0</v>
      </c>
      <c r="B139" s="337" t="str">
        <f t="shared" si="176"/>
        <v>0 0</v>
      </c>
      <c r="C139" s="344">
        <f t="shared" si="176"/>
        <v>0</v>
      </c>
      <c r="D139" s="344">
        <f>'UA basår'!AF20+'UA basår'!AF50</f>
        <v>0</v>
      </c>
      <c r="E139" s="344">
        <f t="shared" ref="E139:BP139" si="201">IF(E$94="beräknas ej",0,D139*IF(E$125&gt;$D$80,1,IF(E$125&lt;=$C$80,$C$79,$D$79))*IFERROR(INDEX($B$85:$E$91,MATCH($A139,$A$85:$A$91,0),MATCH(E$125,$B$83:$E$83,1)),0))</f>
        <v>0</v>
      </c>
      <c r="F139" s="344">
        <f t="shared" si="201"/>
        <v>0</v>
      </c>
      <c r="G139" s="344">
        <f t="shared" si="201"/>
        <v>0</v>
      </c>
      <c r="H139" s="344">
        <f t="shared" si="201"/>
        <v>0</v>
      </c>
      <c r="I139" s="344">
        <f t="shared" si="201"/>
        <v>0</v>
      </c>
      <c r="J139" s="344">
        <f t="shared" si="201"/>
        <v>0</v>
      </c>
      <c r="K139" s="344">
        <f t="shared" si="201"/>
        <v>0</v>
      </c>
      <c r="L139" s="344">
        <f t="shared" si="201"/>
        <v>0</v>
      </c>
      <c r="M139" s="344">
        <f t="shared" si="201"/>
        <v>0</v>
      </c>
      <c r="N139" s="344">
        <f t="shared" si="201"/>
        <v>0</v>
      </c>
      <c r="O139" s="344">
        <f t="shared" si="201"/>
        <v>0</v>
      </c>
      <c r="P139" s="344">
        <f t="shared" si="201"/>
        <v>0</v>
      </c>
      <c r="Q139" s="344">
        <f t="shared" si="201"/>
        <v>0</v>
      </c>
      <c r="R139" s="344">
        <f t="shared" si="201"/>
        <v>0</v>
      </c>
      <c r="S139" s="344">
        <f t="shared" si="201"/>
        <v>0</v>
      </c>
      <c r="T139" s="344">
        <f t="shared" si="201"/>
        <v>0</v>
      </c>
      <c r="U139" s="344">
        <f t="shared" si="201"/>
        <v>0</v>
      </c>
      <c r="V139" s="344">
        <f t="shared" si="201"/>
        <v>0</v>
      </c>
      <c r="W139" s="344">
        <f t="shared" si="201"/>
        <v>0</v>
      </c>
      <c r="X139" s="344">
        <f t="shared" si="201"/>
        <v>0</v>
      </c>
      <c r="Y139" s="344">
        <f t="shared" si="201"/>
        <v>0</v>
      </c>
      <c r="Z139" s="344">
        <f t="shared" si="201"/>
        <v>0</v>
      </c>
      <c r="AA139" s="344">
        <f t="shared" si="201"/>
        <v>0</v>
      </c>
      <c r="AB139" s="344">
        <f t="shared" si="201"/>
        <v>0</v>
      </c>
      <c r="AC139" s="344">
        <f t="shared" si="201"/>
        <v>0</v>
      </c>
      <c r="AD139" s="344">
        <f t="shared" si="201"/>
        <v>0</v>
      </c>
      <c r="AE139" s="344">
        <f t="shared" si="201"/>
        <v>0</v>
      </c>
      <c r="AF139" s="344">
        <f t="shared" si="201"/>
        <v>0</v>
      </c>
      <c r="AG139" s="344">
        <f t="shared" si="201"/>
        <v>0</v>
      </c>
      <c r="AH139" s="344">
        <f t="shared" si="201"/>
        <v>0</v>
      </c>
      <c r="AI139" s="344">
        <f t="shared" si="201"/>
        <v>0</v>
      </c>
      <c r="AJ139" s="344">
        <f t="shared" si="201"/>
        <v>0</v>
      </c>
      <c r="AK139" s="344">
        <f t="shared" si="201"/>
        <v>0</v>
      </c>
      <c r="AL139" s="344">
        <f t="shared" si="201"/>
        <v>0</v>
      </c>
      <c r="AM139" s="344">
        <f t="shared" si="201"/>
        <v>0</v>
      </c>
      <c r="AN139" s="344">
        <f t="shared" si="201"/>
        <v>0</v>
      </c>
      <c r="AO139" s="344">
        <f t="shared" si="201"/>
        <v>0</v>
      </c>
      <c r="AP139" s="344">
        <f t="shared" si="201"/>
        <v>0</v>
      </c>
      <c r="AQ139" s="344">
        <f t="shared" si="201"/>
        <v>0</v>
      </c>
      <c r="AR139" s="344">
        <f t="shared" si="201"/>
        <v>0</v>
      </c>
      <c r="AS139" s="344">
        <f t="shared" si="201"/>
        <v>0</v>
      </c>
      <c r="AT139" s="344">
        <f t="shared" si="201"/>
        <v>0</v>
      </c>
      <c r="AU139" s="344">
        <f t="shared" si="201"/>
        <v>0</v>
      </c>
      <c r="AV139" s="344">
        <f t="shared" si="201"/>
        <v>0</v>
      </c>
      <c r="AW139" s="344">
        <f t="shared" si="201"/>
        <v>0</v>
      </c>
      <c r="AX139" s="344">
        <f t="shared" si="201"/>
        <v>0</v>
      </c>
      <c r="AY139" s="344">
        <f t="shared" si="201"/>
        <v>0</v>
      </c>
      <c r="AZ139" s="344">
        <f t="shared" si="201"/>
        <v>0</v>
      </c>
      <c r="BA139" s="344">
        <f t="shared" si="201"/>
        <v>0</v>
      </c>
      <c r="BB139" s="344">
        <f t="shared" si="201"/>
        <v>0</v>
      </c>
      <c r="BC139" s="344">
        <f t="shared" si="201"/>
        <v>0</v>
      </c>
      <c r="BD139" s="344">
        <f t="shared" si="201"/>
        <v>0</v>
      </c>
      <c r="BE139" s="344">
        <f t="shared" si="201"/>
        <v>0</v>
      </c>
      <c r="BF139" s="344">
        <f t="shared" si="201"/>
        <v>0</v>
      </c>
      <c r="BG139" s="344">
        <f t="shared" si="201"/>
        <v>0</v>
      </c>
      <c r="BH139" s="344">
        <f t="shared" si="201"/>
        <v>0</v>
      </c>
      <c r="BI139" s="344">
        <f t="shared" si="201"/>
        <v>0</v>
      </c>
      <c r="BJ139" s="344">
        <f t="shared" si="201"/>
        <v>0</v>
      </c>
      <c r="BK139" s="344">
        <f t="shared" si="201"/>
        <v>0</v>
      </c>
      <c r="BL139" s="344">
        <f t="shared" si="201"/>
        <v>0</v>
      </c>
      <c r="BM139" s="344">
        <f t="shared" si="201"/>
        <v>0</v>
      </c>
      <c r="BN139" s="344">
        <f t="shared" si="201"/>
        <v>0</v>
      </c>
      <c r="BO139" s="344">
        <f t="shared" si="201"/>
        <v>0</v>
      </c>
      <c r="BP139" s="344">
        <f t="shared" si="201"/>
        <v>0</v>
      </c>
      <c r="BQ139" s="344">
        <f t="shared" ref="BQ139:CS139" si="202">IF(BQ$94="beräknas ej",0,BP139*IF(BQ$125&gt;$D$80,1,IF(BQ$125&lt;=$C$80,$C$79,$D$79))*IFERROR(INDEX($B$85:$E$91,MATCH($A139,$A$85:$A$91,0),MATCH(BQ$125,$B$83:$E$83,1)),0))</f>
        <v>0</v>
      </c>
      <c r="BR139" s="344">
        <f t="shared" si="202"/>
        <v>0</v>
      </c>
      <c r="BS139" s="344">
        <f t="shared" si="202"/>
        <v>0</v>
      </c>
      <c r="BT139" s="344">
        <f t="shared" si="202"/>
        <v>0</v>
      </c>
      <c r="BU139" s="344">
        <f t="shared" si="202"/>
        <v>0</v>
      </c>
      <c r="BV139" s="344">
        <f t="shared" si="202"/>
        <v>0</v>
      </c>
      <c r="BW139" s="344">
        <f t="shared" si="202"/>
        <v>0</v>
      </c>
      <c r="BX139" s="344">
        <f t="shared" si="202"/>
        <v>0</v>
      </c>
      <c r="BY139" s="344">
        <f t="shared" si="202"/>
        <v>0</v>
      </c>
      <c r="BZ139" s="344">
        <f t="shared" si="202"/>
        <v>0</v>
      </c>
      <c r="CA139" s="344">
        <f t="shared" si="202"/>
        <v>0</v>
      </c>
      <c r="CB139" s="344">
        <f t="shared" si="202"/>
        <v>0</v>
      </c>
      <c r="CC139" s="344">
        <f t="shared" si="202"/>
        <v>0</v>
      </c>
      <c r="CD139" s="344">
        <f t="shared" si="202"/>
        <v>0</v>
      </c>
      <c r="CE139" s="344">
        <f t="shared" si="202"/>
        <v>0</v>
      </c>
      <c r="CF139" s="344">
        <f t="shared" si="202"/>
        <v>0</v>
      </c>
      <c r="CG139" s="344">
        <f t="shared" si="202"/>
        <v>0</v>
      </c>
      <c r="CH139" s="344">
        <f t="shared" si="202"/>
        <v>0</v>
      </c>
      <c r="CI139" s="344">
        <f t="shared" si="202"/>
        <v>0</v>
      </c>
      <c r="CJ139" s="344">
        <f t="shared" si="202"/>
        <v>0</v>
      </c>
      <c r="CK139" s="344">
        <f t="shared" si="202"/>
        <v>0</v>
      </c>
      <c r="CL139" s="344">
        <f t="shared" si="202"/>
        <v>0</v>
      </c>
      <c r="CM139" s="344">
        <f t="shared" si="202"/>
        <v>0</v>
      </c>
      <c r="CN139" s="344">
        <f t="shared" si="202"/>
        <v>0</v>
      </c>
      <c r="CO139" s="344">
        <f t="shared" si="202"/>
        <v>0</v>
      </c>
      <c r="CP139" s="344">
        <f t="shared" si="202"/>
        <v>0</v>
      </c>
      <c r="CQ139" s="344">
        <f t="shared" si="202"/>
        <v>0</v>
      </c>
      <c r="CR139" s="344">
        <f t="shared" si="202"/>
        <v>0</v>
      </c>
      <c r="CS139" s="344">
        <f t="shared" si="202"/>
        <v>0</v>
      </c>
    </row>
    <row r="140" spans="1:97" s="372" customFormat="1" x14ac:dyDescent="0.35">
      <c r="A140" s="337">
        <f t="shared" si="176"/>
        <v>0</v>
      </c>
      <c r="B140" s="337" t="str">
        <f t="shared" si="176"/>
        <v>0 0</v>
      </c>
      <c r="C140" s="344">
        <f t="shared" si="176"/>
        <v>0</v>
      </c>
      <c r="D140" s="344">
        <f>'UA basår'!AF21+'UA basår'!AF51</f>
        <v>0</v>
      </c>
      <c r="E140" s="344">
        <f t="shared" ref="E140:BP140" si="203">IF(E$94="beräknas ej",0,D140*IF(E$125&gt;$D$80,1,IF(E$125&lt;=$C$80,$C$79,$D$79))*IFERROR(INDEX($B$85:$E$91,MATCH($A140,$A$85:$A$91,0),MATCH(E$125,$B$83:$E$83,1)),0))</f>
        <v>0</v>
      </c>
      <c r="F140" s="344">
        <f t="shared" si="203"/>
        <v>0</v>
      </c>
      <c r="G140" s="344">
        <f t="shared" si="203"/>
        <v>0</v>
      </c>
      <c r="H140" s="344">
        <f t="shared" si="203"/>
        <v>0</v>
      </c>
      <c r="I140" s="344">
        <f t="shared" si="203"/>
        <v>0</v>
      </c>
      <c r="J140" s="344">
        <f t="shared" si="203"/>
        <v>0</v>
      </c>
      <c r="K140" s="344">
        <f t="shared" si="203"/>
        <v>0</v>
      </c>
      <c r="L140" s="344">
        <f t="shared" si="203"/>
        <v>0</v>
      </c>
      <c r="M140" s="344">
        <f t="shared" si="203"/>
        <v>0</v>
      </c>
      <c r="N140" s="344">
        <f t="shared" si="203"/>
        <v>0</v>
      </c>
      <c r="O140" s="344">
        <f t="shared" si="203"/>
        <v>0</v>
      </c>
      <c r="P140" s="344">
        <f t="shared" si="203"/>
        <v>0</v>
      </c>
      <c r="Q140" s="344">
        <f t="shared" si="203"/>
        <v>0</v>
      </c>
      <c r="R140" s="344">
        <f t="shared" si="203"/>
        <v>0</v>
      </c>
      <c r="S140" s="344">
        <f t="shared" si="203"/>
        <v>0</v>
      </c>
      <c r="T140" s="344">
        <f t="shared" si="203"/>
        <v>0</v>
      </c>
      <c r="U140" s="344">
        <f t="shared" si="203"/>
        <v>0</v>
      </c>
      <c r="V140" s="344">
        <f t="shared" si="203"/>
        <v>0</v>
      </c>
      <c r="W140" s="344">
        <f t="shared" si="203"/>
        <v>0</v>
      </c>
      <c r="X140" s="344">
        <f t="shared" si="203"/>
        <v>0</v>
      </c>
      <c r="Y140" s="344">
        <f t="shared" si="203"/>
        <v>0</v>
      </c>
      <c r="Z140" s="344">
        <f t="shared" si="203"/>
        <v>0</v>
      </c>
      <c r="AA140" s="344">
        <f t="shared" si="203"/>
        <v>0</v>
      </c>
      <c r="AB140" s="344">
        <f t="shared" si="203"/>
        <v>0</v>
      </c>
      <c r="AC140" s="344">
        <f t="shared" si="203"/>
        <v>0</v>
      </c>
      <c r="AD140" s="344">
        <f t="shared" si="203"/>
        <v>0</v>
      </c>
      <c r="AE140" s="344">
        <f t="shared" si="203"/>
        <v>0</v>
      </c>
      <c r="AF140" s="344">
        <f t="shared" si="203"/>
        <v>0</v>
      </c>
      <c r="AG140" s="344">
        <f t="shared" si="203"/>
        <v>0</v>
      </c>
      <c r="AH140" s="344">
        <f t="shared" si="203"/>
        <v>0</v>
      </c>
      <c r="AI140" s="344">
        <f t="shared" si="203"/>
        <v>0</v>
      </c>
      <c r="AJ140" s="344">
        <f t="shared" si="203"/>
        <v>0</v>
      </c>
      <c r="AK140" s="344">
        <f t="shared" si="203"/>
        <v>0</v>
      </c>
      <c r="AL140" s="344">
        <f t="shared" si="203"/>
        <v>0</v>
      </c>
      <c r="AM140" s="344">
        <f t="shared" si="203"/>
        <v>0</v>
      </c>
      <c r="AN140" s="344">
        <f t="shared" si="203"/>
        <v>0</v>
      </c>
      <c r="AO140" s="344">
        <f t="shared" si="203"/>
        <v>0</v>
      </c>
      <c r="AP140" s="344">
        <f t="shared" si="203"/>
        <v>0</v>
      </c>
      <c r="AQ140" s="344">
        <f t="shared" si="203"/>
        <v>0</v>
      </c>
      <c r="AR140" s="344">
        <f t="shared" si="203"/>
        <v>0</v>
      </c>
      <c r="AS140" s="344">
        <f t="shared" si="203"/>
        <v>0</v>
      </c>
      <c r="AT140" s="344">
        <f t="shared" si="203"/>
        <v>0</v>
      </c>
      <c r="AU140" s="344">
        <f t="shared" si="203"/>
        <v>0</v>
      </c>
      <c r="AV140" s="344">
        <f t="shared" si="203"/>
        <v>0</v>
      </c>
      <c r="AW140" s="344">
        <f t="shared" si="203"/>
        <v>0</v>
      </c>
      <c r="AX140" s="344">
        <f t="shared" si="203"/>
        <v>0</v>
      </c>
      <c r="AY140" s="344">
        <f t="shared" si="203"/>
        <v>0</v>
      </c>
      <c r="AZ140" s="344">
        <f t="shared" si="203"/>
        <v>0</v>
      </c>
      <c r="BA140" s="344">
        <f t="shared" si="203"/>
        <v>0</v>
      </c>
      <c r="BB140" s="344">
        <f t="shared" si="203"/>
        <v>0</v>
      </c>
      <c r="BC140" s="344">
        <f t="shared" si="203"/>
        <v>0</v>
      </c>
      <c r="BD140" s="344">
        <f t="shared" si="203"/>
        <v>0</v>
      </c>
      <c r="BE140" s="344">
        <f t="shared" si="203"/>
        <v>0</v>
      </c>
      <c r="BF140" s="344">
        <f t="shared" si="203"/>
        <v>0</v>
      </c>
      <c r="BG140" s="344">
        <f t="shared" si="203"/>
        <v>0</v>
      </c>
      <c r="BH140" s="344">
        <f t="shared" si="203"/>
        <v>0</v>
      </c>
      <c r="BI140" s="344">
        <f t="shared" si="203"/>
        <v>0</v>
      </c>
      <c r="BJ140" s="344">
        <f t="shared" si="203"/>
        <v>0</v>
      </c>
      <c r="BK140" s="344">
        <f t="shared" si="203"/>
        <v>0</v>
      </c>
      <c r="BL140" s="344">
        <f t="shared" si="203"/>
        <v>0</v>
      </c>
      <c r="BM140" s="344">
        <f t="shared" si="203"/>
        <v>0</v>
      </c>
      <c r="BN140" s="344">
        <f t="shared" si="203"/>
        <v>0</v>
      </c>
      <c r="BO140" s="344">
        <f t="shared" si="203"/>
        <v>0</v>
      </c>
      <c r="BP140" s="344">
        <f t="shared" si="203"/>
        <v>0</v>
      </c>
      <c r="BQ140" s="344">
        <f t="shared" ref="BQ140:CS140" si="204">IF(BQ$94="beräknas ej",0,BP140*IF(BQ$125&gt;$D$80,1,IF(BQ$125&lt;=$C$80,$C$79,$D$79))*IFERROR(INDEX($B$85:$E$91,MATCH($A140,$A$85:$A$91,0),MATCH(BQ$125,$B$83:$E$83,1)),0))</f>
        <v>0</v>
      </c>
      <c r="BR140" s="344">
        <f t="shared" si="204"/>
        <v>0</v>
      </c>
      <c r="BS140" s="344">
        <f t="shared" si="204"/>
        <v>0</v>
      </c>
      <c r="BT140" s="344">
        <f t="shared" si="204"/>
        <v>0</v>
      </c>
      <c r="BU140" s="344">
        <f t="shared" si="204"/>
        <v>0</v>
      </c>
      <c r="BV140" s="344">
        <f t="shared" si="204"/>
        <v>0</v>
      </c>
      <c r="BW140" s="344">
        <f t="shared" si="204"/>
        <v>0</v>
      </c>
      <c r="BX140" s="344">
        <f t="shared" si="204"/>
        <v>0</v>
      </c>
      <c r="BY140" s="344">
        <f t="shared" si="204"/>
        <v>0</v>
      </c>
      <c r="BZ140" s="344">
        <f t="shared" si="204"/>
        <v>0</v>
      </c>
      <c r="CA140" s="344">
        <f t="shared" si="204"/>
        <v>0</v>
      </c>
      <c r="CB140" s="344">
        <f t="shared" si="204"/>
        <v>0</v>
      </c>
      <c r="CC140" s="344">
        <f t="shared" si="204"/>
        <v>0</v>
      </c>
      <c r="CD140" s="344">
        <f t="shared" si="204"/>
        <v>0</v>
      </c>
      <c r="CE140" s="344">
        <f t="shared" si="204"/>
        <v>0</v>
      </c>
      <c r="CF140" s="344">
        <f t="shared" si="204"/>
        <v>0</v>
      </c>
      <c r="CG140" s="344">
        <f t="shared" si="204"/>
        <v>0</v>
      </c>
      <c r="CH140" s="344">
        <f t="shared" si="204"/>
        <v>0</v>
      </c>
      <c r="CI140" s="344">
        <f t="shared" si="204"/>
        <v>0</v>
      </c>
      <c r="CJ140" s="344">
        <f t="shared" si="204"/>
        <v>0</v>
      </c>
      <c r="CK140" s="344">
        <f t="shared" si="204"/>
        <v>0</v>
      </c>
      <c r="CL140" s="344">
        <f t="shared" si="204"/>
        <v>0</v>
      </c>
      <c r="CM140" s="344">
        <f t="shared" si="204"/>
        <v>0</v>
      </c>
      <c r="CN140" s="344">
        <f t="shared" si="204"/>
        <v>0</v>
      </c>
      <c r="CO140" s="344">
        <f t="shared" si="204"/>
        <v>0</v>
      </c>
      <c r="CP140" s="344">
        <f t="shared" si="204"/>
        <v>0</v>
      </c>
      <c r="CQ140" s="344">
        <f t="shared" si="204"/>
        <v>0</v>
      </c>
      <c r="CR140" s="344">
        <f t="shared" si="204"/>
        <v>0</v>
      </c>
      <c r="CS140" s="344">
        <f t="shared" si="204"/>
        <v>0</v>
      </c>
    </row>
    <row r="141" spans="1:97" s="372" customFormat="1" x14ac:dyDescent="0.35">
      <c r="A141" s="337">
        <f t="shared" si="176"/>
        <v>0</v>
      </c>
      <c r="B141" s="337" t="str">
        <f t="shared" si="176"/>
        <v>0 0</v>
      </c>
      <c r="C141" s="344">
        <f t="shared" si="176"/>
        <v>0</v>
      </c>
      <c r="D141" s="344">
        <f>'UA basår'!AF22+'UA basår'!AF52</f>
        <v>0</v>
      </c>
      <c r="E141" s="344">
        <f t="shared" ref="E141:BP141" si="205">IF(E$94="beräknas ej",0,D141*IF(E$125&gt;$D$80,1,IF(E$125&lt;=$C$80,$C$79,$D$79))*IFERROR(INDEX($B$85:$E$91,MATCH($A141,$A$85:$A$91,0),MATCH(E$125,$B$83:$E$83,1)),0))</f>
        <v>0</v>
      </c>
      <c r="F141" s="344">
        <f t="shared" si="205"/>
        <v>0</v>
      </c>
      <c r="G141" s="344">
        <f t="shared" si="205"/>
        <v>0</v>
      </c>
      <c r="H141" s="344">
        <f t="shared" si="205"/>
        <v>0</v>
      </c>
      <c r="I141" s="344">
        <f t="shared" si="205"/>
        <v>0</v>
      </c>
      <c r="J141" s="344">
        <f t="shared" si="205"/>
        <v>0</v>
      </c>
      <c r="K141" s="344">
        <f t="shared" si="205"/>
        <v>0</v>
      </c>
      <c r="L141" s="344">
        <f t="shared" si="205"/>
        <v>0</v>
      </c>
      <c r="M141" s="344">
        <f t="shared" si="205"/>
        <v>0</v>
      </c>
      <c r="N141" s="344">
        <f t="shared" si="205"/>
        <v>0</v>
      </c>
      <c r="O141" s="344">
        <f t="shared" si="205"/>
        <v>0</v>
      </c>
      <c r="P141" s="344">
        <f t="shared" si="205"/>
        <v>0</v>
      </c>
      <c r="Q141" s="344">
        <f t="shared" si="205"/>
        <v>0</v>
      </c>
      <c r="R141" s="344">
        <f t="shared" si="205"/>
        <v>0</v>
      </c>
      <c r="S141" s="344">
        <f t="shared" si="205"/>
        <v>0</v>
      </c>
      <c r="T141" s="344">
        <f t="shared" si="205"/>
        <v>0</v>
      </c>
      <c r="U141" s="344">
        <f t="shared" si="205"/>
        <v>0</v>
      </c>
      <c r="V141" s="344">
        <f t="shared" si="205"/>
        <v>0</v>
      </c>
      <c r="W141" s="344">
        <f t="shared" si="205"/>
        <v>0</v>
      </c>
      <c r="X141" s="344">
        <f t="shared" si="205"/>
        <v>0</v>
      </c>
      <c r="Y141" s="344">
        <f t="shared" si="205"/>
        <v>0</v>
      </c>
      <c r="Z141" s="344">
        <f t="shared" si="205"/>
        <v>0</v>
      </c>
      <c r="AA141" s="344">
        <f t="shared" si="205"/>
        <v>0</v>
      </c>
      <c r="AB141" s="344">
        <f t="shared" si="205"/>
        <v>0</v>
      </c>
      <c r="AC141" s="344">
        <f t="shared" si="205"/>
        <v>0</v>
      </c>
      <c r="AD141" s="344">
        <f t="shared" si="205"/>
        <v>0</v>
      </c>
      <c r="AE141" s="344">
        <f t="shared" si="205"/>
        <v>0</v>
      </c>
      <c r="AF141" s="344">
        <f t="shared" si="205"/>
        <v>0</v>
      </c>
      <c r="AG141" s="344">
        <f t="shared" si="205"/>
        <v>0</v>
      </c>
      <c r="AH141" s="344">
        <f t="shared" si="205"/>
        <v>0</v>
      </c>
      <c r="AI141" s="344">
        <f t="shared" si="205"/>
        <v>0</v>
      </c>
      <c r="AJ141" s="344">
        <f t="shared" si="205"/>
        <v>0</v>
      </c>
      <c r="AK141" s="344">
        <f t="shared" si="205"/>
        <v>0</v>
      </c>
      <c r="AL141" s="344">
        <f t="shared" si="205"/>
        <v>0</v>
      </c>
      <c r="AM141" s="344">
        <f t="shared" si="205"/>
        <v>0</v>
      </c>
      <c r="AN141" s="344">
        <f t="shared" si="205"/>
        <v>0</v>
      </c>
      <c r="AO141" s="344">
        <f t="shared" si="205"/>
        <v>0</v>
      </c>
      <c r="AP141" s="344">
        <f t="shared" si="205"/>
        <v>0</v>
      </c>
      <c r="AQ141" s="344">
        <f t="shared" si="205"/>
        <v>0</v>
      </c>
      <c r="AR141" s="344">
        <f t="shared" si="205"/>
        <v>0</v>
      </c>
      <c r="AS141" s="344">
        <f t="shared" si="205"/>
        <v>0</v>
      </c>
      <c r="AT141" s="344">
        <f t="shared" si="205"/>
        <v>0</v>
      </c>
      <c r="AU141" s="344">
        <f t="shared" si="205"/>
        <v>0</v>
      </c>
      <c r="AV141" s="344">
        <f t="shared" si="205"/>
        <v>0</v>
      </c>
      <c r="AW141" s="344">
        <f t="shared" si="205"/>
        <v>0</v>
      </c>
      <c r="AX141" s="344">
        <f t="shared" si="205"/>
        <v>0</v>
      </c>
      <c r="AY141" s="344">
        <f t="shared" si="205"/>
        <v>0</v>
      </c>
      <c r="AZ141" s="344">
        <f t="shared" si="205"/>
        <v>0</v>
      </c>
      <c r="BA141" s="344">
        <f t="shared" si="205"/>
        <v>0</v>
      </c>
      <c r="BB141" s="344">
        <f t="shared" si="205"/>
        <v>0</v>
      </c>
      <c r="BC141" s="344">
        <f t="shared" si="205"/>
        <v>0</v>
      </c>
      <c r="BD141" s="344">
        <f t="shared" si="205"/>
        <v>0</v>
      </c>
      <c r="BE141" s="344">
        <f t="shared" si="205"/>
        <v>0</v>
      </c>
      <c r="BF141" s="344">
        <f t="shared" si="205"/>
        <v>0</v>
      </c>
      <c r="BG141" s="344">
        <f t="shared" si="205"/>
        <v>0</v>
      </c>
      <c r="BH141" s="344">
        <f t="shared" si="205"/>
        <v>0</v>
      </c>
      <c r="BI141" s="344">
        <f t="shared" si="205"/>
        <v>0</v>
      </c>
      <c r="BJ141" s="344">
        <f t="shared" si="205"/>
        <v>0</v>
      </c>
      <c r="BK141" s="344">
        <f t="shared" si="205"/>
        <v>0</v>
      </c>
      <c r="BL141" s="344">
        <f t="shared" si="205"/>
        <v>0</v>
      </c>
      <c r="BM141" s="344">
        <f t="shared" si="205"/>
        <v>0</v>
      </c>
      <c r="BN141" s="344">
        <f t="shared" si="205"/>
        <v>0</v>
      </c>
      <c r="BO141" s="344">
        <f t="shared" si="205"/>
        <v>0</v>
      </c>
      <c r="BP141" s="344">
        <f t="shared" si="205"/>
        <v>0</v>
      </c>
      <c r="BQ141" s="344">
        <f t="shared" ref="BQ141:CS141" si="206">IF(BQ$94="beräknas ej",0,BP141*IF(BQ$125&gt;$D$80,1,IF(BQ$125&lt;=$C$80,$C$79,$D$79))*IFERROR(INDEX($B$85:$E$91,MATCH($A141,$A$85:$A$91,0),MATCH(BQ$125,$B$83:$E$83,1)),0))</f>
        <v>0</v>
      </c>
      <c r="BR141" s="344">
        <f t="shared" si="206"/>
        <v>0</v>
      </c>
      <c r="BS141" s="344">
        <f t="shared" si="206"/>
        <v>0</v>
      </c>
      <c r="BT141" s="344">
        <f t="shared" si="206"/>
        <v>0</v>
      </c>
      <c r="BU141" s="344">
        <f t="shared" si="206"/>
        <v>0</v>
      </c>
      <c r="BV141" s="344">
        <f t="shared" si="206"/>
        <v>0</v>
      </c>
      <c r="BW141" s="344">
        <f t="shared" si="206"/>
        <v>0</v>
      </c>
      <c r="BX141" s="344">
        <f t="shared" si="206"/>
        <v>0</v>
      </c>
      <c r="BY141" s="344">
        <f t="shared" si="206"/>
        <v>0</v>
      </c>
      <c r="BZ141" s="344">
        <f t="shared" si="206"/>
        <v>0</v>
      </c>
      <c r="CA141" s="344">
        <f t="shared" si="206"/>
        <v>0</v>
      </c>
      <c r="CB141" s="344">
        <f t="shared" si="206"/>
        <v>0</v>
      </c>
      <c r="CC141" s="344">
        <f t="shared" si="206"/>
        <v>0</v>
      </c>
      <c r="CD141" s="344">
        <f t="shared" si="206"/>
        <v>0</v>
      </c>
      <c r="CE141" s="344">
        <f t="shared" si="206"/>
        <v>0</v>
      </c>
      <c r="CF141" s="344">
        <f t="shared" si="206"/>
        <v>0</v>
      </c>
      <c r="CG141" s="344">
        <f t="shared" si="206"/>
        <v>0</v>
      </c>
      <c r="CH141" s="344">
        <f t="shared" si="206"/>
        <v>0</v>
      </c>
      <c r="CI141" s="344">
        <f t="shared" si="206"/>
        <v>0</v>
      </c>
      <c r="CJ141" s="344">
        <f t="shared" si="206"/>
        <v>0</v>
      </c>
      <c r="CK141" s="344">
        <f t="shared" si="206"/>
        <v>0</v>
      </c>
      <c r="CL141" s="344">
        <f t="shared" si="206"/>
        <v>0</v>
      </c>
      <c r="CM141" s="344">
        <f t="shared" si="206"/>
        <v>0</v>
      </c>
      <c r="CN141" s="344">
        <f t="shared" si="206"/>
        <v>0</v>
      </c>
      <c r="CO141" s="344">
        <f t="shared" si="206"/>
        <v>0</v>
      </c>
      <c r="CP141" s="344">
        <f t="shared" si="206"/>
        <v>0</v>
      </c>
      <c r="CQ141" s="344">
        <f t="shared" si="206"/>
        <v>0</v>
      </c>
      <c r="CR141" s="344">
        <f t="shared" si="206"/>
        <v>0</v>
      </c>
      <c r="CS141" s="344">
        <f t="shared" si="206"/>
        <v>0</v>
      </c>
    </row>
    <row r="142" spans="1:97" s="372" customFormat="1" x14ac:dyDescent="0.35">
      <c r="A142" s="337">
        <f t="shared" si="176"/>
        <v>0</v>
      </c>
      <c r="B142" s="337" t="str">
        <f t="shared" si="176"/>
        <v>0 0</v>
      </c>
      <c r="C142" s="344">
        <f t="shared" si="176"/>
        <v>0</v>
      </c>
      <c r="D142" s="344">
        <f>'UA basår'!AF23+'UA basår'!AF53</f>
        <v>0</v>
      </c>
      <c r="E142" s="344">
        <f t="shared" ref="E142:BP142" si="207">IF(E$94="beräknas ej",0,D142*IF(E$125&gt;$D$80,1,IF(E$125&lt;=$C$80,$C$79,$D$79))*IFERROR(INDEX($B$85:$E$91,MATCH($A142,$A$85:$A$91,0),MATCH(E$125,$B$83:$E$83,1)),0))</f>
        <v>0</v>
      </c>
      <c r="F142" s="344">
        <f t="shared" si="207"/>
        <v>0</v>
      </c>
      <c r="G142" s="344">
        <f t="shared" si="207"/>
        <v>0</v>
      </c>
      <c r="H142" s="344">
        <f t="shared" si="207"/>
        <v>0</v>
      </c>
      <c r="I142" s="344">
        <f t="shared" si="207"/>
        <v>0</v>
      </c>
      <c r="J142" s="344">
        <f t="shared" si="207"/>
        <v>0</v>
      </c>
      <c r="K142" s="344">
        <f t="shared" si="207"/>
        <v>0</v>
      </c>
      <c r="L142" s="344">
        <f t="shared" si="207"/>
        <v>0</v>
      </c>
      <c r="M142" s="344">
        <f t="shared" si="207"/>
        <v>0</v>
      </c>
      <c r="N142" s="344">
        <f t="shared" si="207"/>
        <v>0</v>
      </c>
      <c r="O142" s="344">
        <f t="shared" si="207"/>
        <v>0</v>
      </c>
      <c r="P142" s="344">
        <f t="shared" si="207"/>
        <v>0</v>
      </c>
      <c r="Q142" s="344">
        <f t="shared" si="207"/>
        <v>0</v>
      </c>
      <c r="R142" s="344">
        <f t="shared" si="207"/>
        <v>0</v>
      </c>
      <c r="S142" s="344">
        <f t="shared" si="207"/>
        <v>0</v>
      </c>
      <c r="T142" s="344">
        <f t="shared" si="207"/>
        <v>0</v>
      </c>
      <c r="U142" s="344">
        <f t="shared" si="207"/>
        <v>0</v>
      </c>
      <c r="V142" s="344">
        <f t="shared" si="207"/>
        <v>0</v>
      </c>
      <c r="W142" s="344">
        <f t="shared" si="207"/>
        <v>0</v>
      </c>
      <c r="X142" s="344">
        <f t="shared" si="207"/>
        <v>0</v>
      </c>
      <c r="Y142" s="344">
        <f t="shared" si="207"/>
        <v>0</v>
      </c>
      <c r="Z142" s="344">
        <f t="shared" si="207"/>
        <v>0</v>
      </c>
      <c r="AA142" s="344">
        <f t="shared" si="207"/>
        <v>0</v>
      </c>
      <c r="AB142" s="344">
        <f t="shared" si="207"/>
        <v>0</v>
      </c>
      <c r="AC142" s="344">
        <f t="shared" si="207"/>
        <v>0</v>
      </c>
      <c r="AD142" s="344">
        <f t="shared" si="207"/>
        <v>0</v>
      </c>
      <c r="AE142" s="344">
        <f t="shared" si="207"/>
        <v>0</v>
      </c>
      <c r="AF142" s="344">
        <f t="shared" si="207"/>
        <v>0</v>
      </c>
      <c r="AG142" s="344">
        <f t="shared" si="207"/>
        <v>0</v>
      </c>
      <c r="AH142" s="344">
        <f t="shared" si="207"/>
        <v>0</v>
      </c>
      <c r="AI142" s="344">
        <f t="shared" si="207"/>
        <v>0</v>
      </c>
      <c r="AJ142" s="344">
        <f t="shared" si="207"/>
        <v>0</v>
      </c>
      <c r="AK142" s="344">
        <f t="shared" si="207"/>
        <v>0</v>
      </c>
      <c r="AL142" s="344">
        <f t="shared" si="207"/>
        <v>0</v>
      </c>
      <c r="AM142" s="344">
        <f t="shared" si="207"/>
        <v>0</v>
      </c>
      <c r="AN142" s="344">
        <f t="shared" si="207"/>
        <v>0</v>
      </c>
      <c r="AO142" s="344">
        <f t="shared" si="207"/>
        <v>0</v>
      </c>
      <c r="AP142" s="344">
        <f t="shared" si="207"/>
        <v>0</v>
      </c>
      <c r="AQ142" s="344">
        <f t="shared" si="207"/>
        <v>0</v>
      </c>
      <c r="AR142" s="344">
        <f t="shared" si="207"/>
        <v>0</v>
      </c>
      <c r="AS142" s="344">
        <f t="shared" si="207"/>
        <v>0</v>
      </c>
      <c r="AT142" s="344">
        <f t="shared" si="207"/>
        <v>0</v>
      </c>
      <c r="AU142" s="344">
        <f t="shared" si="207"/>
        <v>0</v>
      </c>
      <c r="AV142" s="344">
        <f t="shared" si="207"/>
        <v>0</v>
      </c>
      <c r="AW142" s="344">
        <f t="shared" si="207"/>
        <v>0</v>
      </c>
      <c r="AX142" s="344">
        <f t="shared" si="207"/>
        <v>0</v>
      </c>
      <c r="AY142" s="344">
        <f t="shared" si="207"/>
        <v>0</v>
      </c>
      <c r="AZ142" s="344">
        <f t="shared" si="207"/>
        <v>0</v>
      </c>
      <c r="BA142" s="344">
        <f t="shared" si="207"/>
        <v>0</v>
      </c>
      <c r="BB142" s="344">
        <f t="shared" si="207"/>
        <v>0</v>
      </c>
      <c r="BC142" s="344">
        <f t="shared" si="207"/>
        <v>0</v>
      </c>
      <c r="BD142" s="344">
        <f t="shared" si="207"/>
        <v>0</v>
      </c>
      <c r="BE142" s="344">
        <f t="shared" si="207"/>
        <v>0</v>
      </c>
      <c r="BF142" s="344">
        <f t="shared" si="207"/>
        <v>0</v>
      </c>
      <c r="BG142" s="344">
        <f t="shared" si="207"/>
        <v>0</v>
      </c>
      <c r="BH142" s="344">
        <f t="shared" si="207"/>
        <v>0</v>
      </c>
      <c r="BI142" s="344">
        <f t="shared" si="207"/>
        <v>0</v>
      </c>
      <c r="BJ142" s="344">
        <f t="shared" si="207"/>
        <v>0</v>
      </c>
      <c r="BK142" s="344">
        <f t="shared" si="207"/>
        <v>0</v>
      </c>
      <c r="BL142" s="344">
        <f t="shared" si="207"/>
        <v>0</v>
      </c>
      <c r="BM142" s="344">
        <f t="shared" si="207"/>
        <v>0</v>
      </c>
      <c r="BN142" s="344">
        <f t="shared" si="207"/>
        <v>0</v>
      </c>
      <c r="BO142" s="344">
        <f t="shared" si="207"/>
        <v>0</v>
      </c>
      <c r="BP142" s="344">
        <f t="shared" si="207"/>
        <v>0</v>
      </c>
      <c r="BQ142" s="344">
        <f t="shared" ref="BQ142:CS142" si="208">IF(BQ$94="beräknas ej",0,BP142*IF(BQ$125&gt;$D$80,1,IF(BQ$125&lt;=$C$80,$C$79,$D$79))*IFERROR(INDEX($B$85:$E$91,MATCH($A142,$A$85:$A$91,0),MATCH(BQ$125,$B$83:$E$83,1)),0))</f>
        <v>0</v>
      </c>
      <c r="BR142" s="344">
        <f t="shared" si="208"/>
        <v>0</v>
      </c>
      <c r="BS142" s="344">
        <f t="shared" si="208"/>
        <v>0</v>
      </c>
      <c r="BT142" s="344">
        <f t="shared" si="208"/>
        <v>0</v>
      </c>
      <c r="BU142" s="344">
        <f t="shared" si="208"/>
        <v>0</v>
      </c>
      <c r="BV142" s="344">
        <f t="shared" si="208"/>
        <v>0</v>
      </c>
      <c r="BW142" s="344">
        <f t="shared" si="208"/>
        <v>0</v>
      </c>
      <c r="BX142" s="344">
        <f t="shared" si="208"/>
        <v>0</v>
      </c>
      <c r="BY142" s="344">
        <f t="shared" si="208"/>
        <v>0</v>
      </c>
      <c r="BZ142" s="344">
        <f t="shared" si="208"/>
        <v>0</v>
      </c>
      <c r="CA142" s="344">
        <f t="shared" si="208"/>
        <v>0</v>
      </c>
      <c r="CB142" s="344">
        <f t="shared" si="208"/>
        <v>0</v>
      </c>
      <c r="CC142" s="344">
        <f t="shared" si="208"/>
        <v>0</v>
      </c>
      <c r="CD142" s="344">
        <f t="shared" si="208"/>
        <v>0</v>
      </c>
      <c r="CE142" s="344">
        <f t="shared" si="208"/>
        <v>0</v>
      </c>
      <c r="CF142" s="344">
        <f t="shared" si="208"/>
        <v>0</v>
      </c>
      <c r="CG142" s="344">
        <f t="shared" si="208"/>
        <v>0</v>
      </c>
      <c r="CH142" s="344">
        <f t="shared" si="208"/>
        <v>0</v>
      </c>
      <c r="CI142" s="344">
        <f t="shared" si="208"/>
        <v>0</v>
      </c>
      <c r="CJ142" s="344">
        <f t="shared" si="208"/>
        <v>0</v>
      </c>
      <c r="CK142" s="344">
        <f t="shared" si="208"/>
        <v>0</v>
      </c>
      <c r="CL142" s="344">
        <f t="shared" si="208"/>
        <v>0</v>
      </c>
      <c r="CM142" s="344">
        <f t="shared" si="208"/>
        <v>0</v>
      </c>
      <c r="CN142" s="344">
        <f t="shared" si="208"/>
        <v>0</v>
      </c>
      <c r="CO142" s="344">
        <f t="shared" si="208"/>
        <v>0</v>
      </c>
      <c r="CP142" s="344">
        <f t="shared" si="208"/>
        <v>0</v>
      </c>
      <c r="CQ142" s="344">
        <f t="shared" si="208"/>
        <v>0</v>
      </c>
      <c r="CR142" s="344">
        <f t="shared" si="208"/>
        <v>0</v>
      </c>
      <c r="CS142" s="344">
        <f t="shared" si="208"/>
        <v>0</v>
      </c>
    </row>
    <row r="143" spans="1:97" s="372" customFormat="1" x14ac:dyDescent="0.35">
      <c r="A143" s="337">
        <f t="shared" ref="A143:C147" si="209">A113</f>
        <v>0</v>
      </c>
      <c r="B143" s="337" t="str">
        <f t="shared" si="209"/>
        <v>0 0</v>
      </c>
      <c r="C143" s="344">
        <f t="shared" si="209"/>
        <v>0</v>
      </c>
      <c r="D143" s="344">
        <f>'UA basår'!AF24+'UA basår'!AF54</f>
        <v>0</v>
      </c>
      <c r="E143" s="344">
        <f t="shared" ref="E143:BP143" si="210">IF(E$94="beräknas ej",0,D143*IF(E$125&gt;$D$80,1,IF(E$125&lt;=$C$80,$C$79,$D$79))*IFERROR(INDEX($B$85:$E$91,MATCH($A143,$A$85:$A$91,0),MATCH(E$125,$B$83:$E$83,1)),0))</f>
        <v>0</v>
      </c>
      <c r="F143" s="344">
        <f t="shared" si="210"/>
        <v>0</v>
      </c>
      <c r="G143" s="344">
        <f t="shared" si="210"/>
        <v>0</v>
      </c>
      <c r="H143" s="344">
        <f t="shared" si="210"/>
        <v>0</v>
      </c>
      <c r="I143" s="344">
        <f t="shared" si="210"/>
        <v>0</v>
      </c>
      <c r="J143" s="344">
        <f t="shared" si="210"/>
        <v>0</v>
      </c>
      <c r="K143" s="344">
        <f t="shared" si="210"/>
        <v>0</v>
      </c>
      <c r="L143" s="344">
        <f t="shared" si="210"/>
        <v>0</v>
      </c>
      <c r="M143" s="344">
        <f t="shared" si="210"/>
        <v>0</v>
      </c>
      <c r="N143" s="344">
        <f t="shared" si="210"/>
        <v>0</v>
      </c>
      <c r="O143" s="344">
        <f t="shared" si="210"/>
        <v>0</v>
      </c>
      <c r="P143" s="344">
        <f t="shared" si="210"/>
        <v>0</v>
      </c>
      <c r="Q143" s="344">
        <f t="shared" si="210"/>
        <v>0</v>
      </c>
      <c r="R143" s="344">
        <f t="shared" si="210"/>
        <v>0</v>
      </c>
      <c r="S143" s="344">
        <f t="shared" si="210"/>
        <v>0</v>
      </c>
      <c r="T143" s="344">
        <f t="shared" si="210"/>
        <v>0</v>
      </c>
      <c r="U143" s="344">
        <f t="shared" si="210"/>
        <v>0</v>
      </c>
      <c r="V143" s="344">
        <f t="shared" si="210"/>
        <v>0</v>
      </c>
      <c r="W143" s="344">
        <f t="shared" si="210"/>
        <v>0</v>
      </c>
      <c r="X143" s="344">
        <f t="shared" si="210"/>
        <v>0</v>
      </c>
      <c r="Y143" s="344">
        <f t="shared" si="210"/>
        <v>0</v>
      </c>
      <c r="Z143" s="344">
        <f t="shared" si="210"/>
        <v>0</v>
      </c>
      <c r="AA143" s="344">
        <f t="shared" si="210"/>
        <v>0</v>
      </c>
      <c r="AB143" s="344">
        <f t="shared" si="210"/>
        <v>0</v>
      </c>
      <c r="AC143" s="344">
        <f t="shared" si="210"/>
        <v>0</v>
      </c>
      <c r="AD143" s="344">
        <f t="shared" si="210"/>
        <v>0</v>
      </c>
      <c r="AE143" s="344">
        <f t="shared" si="210"/>
        <v>0</v>
      </c>
      <c r="AF143" s="344">
        <f t="shared" si="210"/>
        <v>0</v>
      </c>
      <c r="AG143" s="344">
        <f t="shared" si="210"/>
        <v>0</v>
      </c>
      <c r="AH143" s="344">
        <f t="shared" si="210"/>
        <v>0</v>
      </c>
      <c r="AI143" s="344">
        <f t="shared" si="210"/>
        <v>0</v>
      </c>
      <c r="AJ143" s="344">
        <f t="shared" si="210"/>
        <v>0</v>
      </c>
      <c r="AK143" s="344">
        <f t="shared" si="210"/>
        <v>0</v>
      </c>
      <c r="AL143" s="344">
        <f t="shared" si="210"/>
        <v>0</v>
      </c>
      <c r="AM143" s="344">
        <f t="shared" si="210"/>
        <v>0</v>
      </c>
      <c r="AN143" s="344">
        <f t="shared" si="210"/>
        <v>0</v>
      </c>
      <c r="AO143" s="344">
        <f t="shared" si="210"/>
        <v>0</v>
      </c>
      <c r="AP143" s="344">
        <f t="shared" si="210"/>
        <v>0</v>
      </c>
      <c r="AQ143" s="344">
        <f t="shared" si="210"/>
        <v>0</v>
      </c>
      <c r="AR143" s="344">
        <f t="shared" si="210"/>
        <v>0</v>
      </c>
      <c r="AS143" s="344">
        <f t="shared" si="210"/>
        <v>0</v>
      </c>
      <c r="AT143" s="344">
        <f t="shared" si="210"/>
        <v>0</v>
      </c>
      <c r="AU143" s="344">
        <f t="shared" si="210"/>
        <v>0</v>
      </c>
      <c r="AV143" s="344">
        <f t="shared" si="210"/>
        <v>0</v>
      </c>
      <c r="AW143" s="344">
        <f t="shared" si="210"/>
        <v>0</v>
      </c>
      <c r="AX143" s="344">
        <f t="shared" si="210"/>
        <v>0</v>
      </c>
      <c r="AY143" s="344">
        <f t="shared" si="210"/>
        <v>0</v>
      </c>
      <c r="AZ143" s="344">
        <f t="shared" si="210"/>
        <v>0</v>
      </c>
      <c r="BA143" s="344">
        <f t="shared" si="210"/>
        <v>0</v>
      </c>
      <c r="BB143" s="344">
        <f t="shared" si="210"/>
        <v>0</v>
      </c>
      <c r="BC143" s="344">
        <f t="shared" si="210"/>
        <v>0</v>
      </c>
      <c r="BD143" s="344">
        <f t="shared" si="210"/>
        <v>0</v>
      </c>
      <c r="BE143" s="344">
        <f t="shared" si="210"/>
        <v>0</v>
      </c>
      <c r="BF143" s="344">
        <f t="shared" si="210"/>
        <v>0</v>
      </c>
      <c r="BG143" s="344">
        <f t="shared" si="210"/>
        <v>0</v>
      </c>
      <c r="BH143" s="344">
        <f t="shared" si="210"/>
        <v>0</v>
      </c>
      <c r="BI143" s="344">
        <f t="shared" si="210"/>
        <v>0</v>
      </c>
      <c r="BJ143" s="344">
        <f t="shared" si="210"/>
        <v>0</v>
      </c>
      <c r="BK143" s="344">
        <f t="shared" si="210"/>
        <v>0</v>
      </c>
      <c r="BL143" s="344">
        <f t="shared" si="210"/>
        <v>0</v>
      </c>
      <c r="BM143" s="344">
        <f t="shared" si="210"/>
        <v>0</v>
      </c>
      <c r="BN143" s="344">
        <f t="shared" si="210"/>
        <v>0</v>
      </c>
      <c r="BO143" s="344">
        <f t="shared" si="210"/>
        <v>0</v>
      </c>
      <c r="BP143" s="344">
        <f t="shared" si="210"/>
        <v>0</v>
      </c>
      <c r="BQ143" s="344">
        <f t="shared" ref="BQ143:CS143" si="211">IF(BQ$94="beräknas ej",0,BP143*IF(BQ$125&gt;$D$80,1,IF(BQ$125&lt;=$C$80,$C$79,$D$79))*IFERROR(INDEX($B$85:$E$91,MATCH($A143,$A$85:$A$91,0),MATCH(BQ$125,$B$83:$E$83,1)),0))</f>
        <v>0</v>
      </c>
      <c r="BR143" s="344">
        <f t="shared" si="211"/>
        <v>0</v>
      </c>
      <c r="BS143" s="344">
        <f t="shared" si="211"/>
        <v>0</v>
      </c>
      <c r="BT143" s="344">
        <f t="shared" si="211"/>
        <v>0</v>
      </c>
      <c r="BU143" s="344">
        <f t="shared" si="211"/>
        <v>0</v>
      </c>
      <c r="BV143" s="344">
        <f t="shared" si="211"/>
        <v>0</v>
      </c>
      <c r="BW143" s="344">
        <f t="shared" si="211"/>
        <v>0</v>
      </c>
      <c r="BX143" s="344">
        <f t="shared" si="211"/>
        <v>0</v>
      </c>
      <c r="BY143" s="344">
        <f t="shared" si="211"/>
        <v>0</v>
      </c>
      <c r="BZ143" s="344">
        <f t="shared" si="211"/>
        <v>0</v>
      </c>
      <c r="CA143" s="344">
        <f t="shared" si="211"/>
        <v>0</v>
      </c>
      <c r="CB143" s="344">
        <f t="shared" si="211"/>
        <v>0</v>
      </c>
      <c r="CC143" s="344">
        <f t="shared" si="211"/>
        <v>0</v>
      </c>
      <c r="CD143" s="344">
        <f t="shared" si="211"/>
        <v>0</v>
      </c>
      <c r="CE143" s="344">
        <f t="shared" si="211"/>
        <v>0</v>
      </c>
      <c r="CF143" s="344">
        <f t="shared" si="211"/>
        <v>0</v>
      </c>
      <c r="CG143" s="344">
        <f t="shared" si="211"/>
        <v>0</v>
      </c>
      <c r="CH143" s="344">
        <f t="shared" si="211"/>
        <v>0</v>
      </c>
      <c r="CI143" s="344">
        <f t="shared" si="211"/>
        <v>0</v>
      </c>
      <c r="CJ143" s="344">
        <f t="shared" si="211"/>
        <v>0</v>
      </c>
      <c r="CK143" s="344">
        <f t="shared" si="211"/>
        <v>0</v>
      </c>
      <c r="CL143" s="344">
        <f t="shared" si="211"/>
        <v>0</v>
      </c>
      <c r="CM143" s="344">
        <f t="shared" si="211"/>
        <v>0</v>
      </c>
      <c r="CN143" s="344">
        <f t="shared" si="211"/>
        <v>0</v>
      </c>
      <c r="CO143" s="344">
        <f t="shared" si="211"/>
        <v>0</v>
      </c>
      <c r="CP143" s="344">
        <f t="shared" si="211"/>
        <v>0</v>
      </c>
      <c r="CQ143" s="344">
        <f t="shared" si="211"/>
        <v>0</v>
      </c>
      <c r="CR143" s="344">
        <f t="shared" si="211"/>
        <v>0</v>
      </c>
      <c r="CS143" s="344">
        <f t="shared" si="211"/>
        <v>0</v>
      </c>
    </row>
    <row r="144" spans="1:97" s="372" customFormat="1" x14ac:dyDescent="0.35">
      <c r="A144" s="337">
        <f t="shared" si="209"/>
        <v>0</v>
      </c>
      <c r="B144" s="337" t="str">
        <f t="shared" si="209"/>
        <v>0 0</v>
      </c>
      <c r="C144" s="344">
        <f t="shared" si="209"/>
        <v>0</v>
      </c>
      <c r="D144" s="344">
        <f>'UA basår'!AF25+'UA basår'!AF55</f>
        <v>0</v>
      </c>
      <c r="E144" s="344">
        <f t="shared" ref="E144:BP144" si="212">IF(E$94="beräknas ej",0,D144*IF(E$125&gt;$D$80,1,IF(E$125&lt;=$C$80,$C$79,$D$79))*IFERROR(INDEX($B$85:$E$91,MATCH($A144,$A$85:$A$91,0),MATCH(E$125,$B$83:$E$83,1)),0))</f>
        <v>0</v>
      </c>
      <c r="F144" s="344">
        <f t="shared" si="212"/>
        <v>0</v>
      </c>
      <c r="G144" s="344">
        <f t="shared" si="212"/>
        <v>0</v>
      </c>
      <c r="H144" s="344">
        <f t="shared" si="212"/>
        <v>0</v>
      </c>
      <c r="I144" s="344">
        <f t="shared" si="212"/>
        <v>0</v>
      </c>
      <c r="J144" s="344">
        <f t="shared" si="212"/>
        <v>0</v>
      </c>
      <c r="K144" s="344">
        <f t="shared" si="212"/>
        <v>0</v>
      </c>
      <c r="L144" s="344">
        <f t="shared" si="212"/>
        <v>0</v>
      </c>
      <c r="M144" s="344">
        <f t="shared" si="212"/>
        <v>0</v>
      </c>
      <c r="N144" s="344">
        <f t="shared" si="212"/>
        <v>0</v>
      </c>
      <c r="O144" s="344">
        <f t="shared" si="212"/>
        <v>0</v>
      </c>
      <c r="P144" s="344">
        <f t="shared" si="212"/>
        <v>0</v>
      </c>
      <c r="Q144" s="344">
        <f t="shared" si="212"/>
        <v>0</v>
      </c>
      <c r="R144" s="344">
        <f t="shared" si="212"/>
        <v>0</v>
      </c>
      <c r="S144" s="344">
        <f t="shared" si="212"/>
        <v>0</v>
      </c>
      <c r="T144" s="344">
        <f t="shared" si="212"/>
        <v>0</v>
      </c>
      <c r="U144" s="344">
        <f t="shared" si="212"/>
        <v>0</v>
      </c>
      <c r="V144" s="344">
        <f t="shared" si="212"/>
        <v>0</v>
      </c>
      <c r="W144" s="344">
        <f t="shared" si="212"/>
        <v>0</v>
      </c>
      <c r="X144" s="344">
        <f t="shared" si="212"/>
        <v>0</v>
      </c>
      <c r="Y144" s="344">
        <f t="shared" si="212"/>
        <v>0</v>
      </c>
      <c r="Z144" s="344">
        <f t="shared" si="212"/>
        <v>0</v>
      </c>
      <c r="AA144" s="344">
        <f t="shared" si="212"/>
        <v>0</v>
      </c>
      <c r="AB144" s="344">
        <f t="shared" si="212"/>
        <v>0</v>
      </c>
      <c r="AC144" s="344">
        <f t="shared" si="212"/>
        <v>0</v>
      </c>
      <c r="AD144" s="344">
        <f t="shared" si="212"/>
        <v>0</v>
      </c>
      <c r="AE144" s="344">
        <f t="shared" si="212"/>
        <v>0</v>
      </c>
      <c r="AF144" s="344">
        <f t="shared" si="212"/>
        <v>0</v>
      </c>
      <c r="AG144" s="344">
        <f t="shared" si="212"/>
        <v>0</v>
      </c>
      <c r="AH144" s="344">
        <f t="shared" si="212"/>
        <v>0</v>
      </c>
      <c r="AI144" s="344">
        <f t="shared" si="212"/>
        <v>0</v>
      </c>
      <c r="AJ144" s="344">
        <f t="shared" si="212"/>
        <v>0</v>
      </c>
      <c r="AK144" s="344">
        <f t="shared" si="212"/>
        <v>0</v>
      </c>
      <c r="AL144" s="344">
        <f t="shared" si="212"/>
        <v>0</v>
      </c>
      <c r="AM144" s="344">
        <f t="shared" si="212"/>
        <v>0</v>
      </c>
      <c r="AN144" s="344">
        <f t="shared" si="212"/>
        <v>0</v>
      </c>
      <c r="AO144" s="344">
        <f t="shared" si="212"/>
        <v>0</v>
      </c>
      <c r="AP144" s="344">
        <f t="shared" si="212"/>
        <v>0</v>
      </c>
      <c r="AQ144" s="344">
        <f t="shared" si="212"/>
        <v>0</v>
      </c>
      <c r="AR144" s="344">
        <f t="shared" si="212"/>
        <v>0</v>
      </c>
      <c r="AS144" s="344">
        <f t="shared" si="212"/>
        <v>0</v>
      </c>
      <c r="AT144" s="344">
        <f t="shared" si="212"/>
        <v>0</v>
      </c>
      <c r="AU144" s="344">
        <f t="shared" si="212"/>
        <v>0</v>
      </c>
      <c r="AV144" s="344">
        <f t="shared" si="212"/>
        <v>0</v>
      </c>
      <c r="AW144" s="344">
        <f t="shared" si="212"/>
        <v>0</v>
      </c>
      <c r="AX144" s="344">
        <f t="shared" si="212"/>
        <v>0</v>
      </c>
      <c r="AY144" s="344">
        <f t="shared" si="212"/>
        <v>0</v>
      </c>
      <c r="AZ144" s="344">
        <f t="shared" si="212"/>
        <v>0</v>
      </c>
      <c r="BA144" s="344">
        <f t="shared" si="212"/>
        <v>0</v>
      </c>
      <c r="BB144" s="344">
        <f t="shared" si="212"/>
        <v>0</v>
      </c>
      <c r="BC144" s="344">
        <f t="shared" si="212"/>
        <v>0</v>
      </c>
      <c r="BD144" s="344">
        <f t="shared" si="212"/>
        <v>0</v>
      </c>
      <c r="BE144" s="344">
        <f t="shared" si="212"/>
        <v>0</v>
      </c>
      <c r="BF144" s="344">
        <f t="shared" si="212"/>
        <v>0</v>
      </c>
      <c r="BG144" s="344">
        <f t="shared" si="212"/>
        <v>0</v>
      </c>
      <c r="BH144" s="344">
        <f t="shared" si="212"/>
        <v>0</v>
      </c>
      <c r="BI144" s="344">
        <f t="shared" si="212"/>
        <v>0</v>
      </c>
      <c r="BJ144" s="344">
        <f t="shared" si="212"/>
        <v>0</v>
      </c>
      <c r="BK144" s="344">
        <f t="shared" si="212"/>
        <v>0</v>
      </c>
      <c r="BL144" s="344">
        <f t="shared" si="212"/>
        <v>0</v>
      </c>
      <c r="BM144" s="344">
        <f t="shared" si="212"/>
        <v>0</v>
      </c>
      <c r="BN144" s="344">
        <f t="shared" si="212"/>
        <v>0</v>
      </c>
      <c r="BO144" s="344">
        <f t="shared" si="212"/>
        <v>0</v>
      </c>
      <c r="BP144" s="344">
        <f t="shared" si="212"/>
        <v>0</v>
      </c>
      <c r="BQ144" s="344">
        <f t="shared" ref="BQ144:CS144" si="213">IF(BQ$94="beräknas ej",0,BP144*IF(BQ$125&gt;$D$80,1,IF(BQ$125&lt;=$C$80,$C$79,$D$79))*IFERROR(INDEX($B$85:$E$91,MATCH($A144,$A$85:$A$91,0),MATCH(BQ$125,$B$83:$E$83,1)),0))</f>
        <v>0</v>
      </c>
      <c r="BR144" s="344">
        <f t="shared" si="213"/>
        <v>0</v>
      </c>
      <c r="BS144" s="344">
        <f t="shared" si="213"/>
        <v>0</v>
      </c>
      <c r="BT144" s="344">
        <f t="shared" si="213"/>
        <v>0</v>
      </c>
      <c r="BU144" s="344">
        <f t="shared" si="213"/>
        <v>0</v>
      </c>
      <c r="BV144" s="344">
        <f t="shared" si="213"/>
        <v>0</v>
      </c>
      <c r="BW144" s="344">
        <f t="shared" si="213"/>
        <v>0</v>
      </c>
      <c r="BX144" s="344">
        <f t="shared" si="213"/>
        <v>0</v>
      </c>
      <c r="BY144" s="344">
        <f t="shared" si="213"/>
        <v>0</v>
      </c>
      <c r="BZ144" s="344">
        <f t="shared" si="213"/>
        <v>0</v>
      </c>
      <c r="CA144" s="344">
        <f t="shared" si="213"/>
        <v>0</v>
      </c>
      <c r="CB144" s="344">
        <f t="shared" si="213"/>
        <v>0</v>
      </c>
      <c r="CC144" s="344">
        <f t="shared" si="213"/>
        <v>0</v>
      </c>
      <c r="CD144" s="344">
        <f t="shared" si="213"/>
        <v>0</v>
      </c>
      <c r="CE144" s="344">
        <f t="shared" si="213"/>
        <v>0</v>
      </c>
      <c r="CF144" s="344">
        <f t="shared" si="213"/>
        <v>0</v>
      </c>
      <c r="CG144" s="344">
        <f t="shared" si="213"/>
        <v>0</v>
      </c>
      <c r="CH144" s="344">
        <f t="shared" si="213"/>
        <v>0</v>
      </c>
      <c r="CI144" s="344">
        <f t="shared" si="213"/>
        <v>0</v>
      </c>
      <c r="CJ144" s="344">
        <f t="shared" si="213"/>
        <v>0</v>
      </c>
      <c r="CK144" s="344">
        <f t="shared" si="213"/>
        <v>0</v>
      </c>
      <c r="CL144" s="344">
        <f t="shared" si="213"/>
        <v>0</v>
      </c>
      <c r="CM144" s="344">
        <f t="shared" si="213"/>
        <v>0</v>
      </c>
      <c r="CN144" s="344">
        <f t="shared" si="213"/>
        <v>0</v>
      </c>
      <c r="CO144" s="344">
        <f t="shared" si="213"/>
        <v>0</v>
      </c>
      <c r="CP144" s="344">
        <f t="shared" si="213"/>
        <v>0</v>
      </c>
      <c r="CQ144" s="344">
        <f t="shared" si="213"/>
        <v>0</v>
      </c>
      <c r="CR144" s="344">
        <f t="shared" si="213"/>
        <v>0</v>
      </c>
      <c r="CS144" s="344">
        <f t="shared" si="213"/>
        <v>0</v>
      </c>
    </row>
    <row r="145" spans="1:97" s="372" customFormat="1" x14ac:dyDescent="0.35">
      <c r="A145" s="337">
        <f t="shared" si="209"/>
        <v>0</v>
      </c>
      <c r="B145" s="337" t="str">
        <f t="shared" si="209"/>
        <v>0 0</v>
      </c>
      <c r="C145" s="344">
        <f t="shared" si="209"/>
        <v>0</v>
      </c>
      <c r="D145" s="344">
        <f>'UA basår'!AF26+'UA basår'!AF56</f>
        <v>0</v>
      </c>
      <c r="E145" s="344">
        <f t="shared" ref="E145:BP145" si="214">IF(E$94="beräknas ej",0,D145*IF(E$125&gt;$D$80,1,IF(E$125&lt;=$C$80,$C$79,$D$79))*IFERROR(INDEX($B$85:$E$91,MATCH($A145,$A$85:$A$91,0),MATCH(E$125,$B$83:$E$83,1)),0))</f>
        <v>0</v>
      </c>
      <c r="F145" s="344">
        <f t="shared" si="214"/>
        <v>0</v>
      </c>
      <c r="G145" s="344">
        <f t="shared" si="214"/>
        <v>0</v>
      </c>
      <c r="H145" s="344">
        <f t="shared" si="214"/>
        <v>0</v>
      </c>
      <c r="I145" s="344">
        <f t="shared" si="214"/>
        <v>0</v>
      </c>
      <c r="J145" s="344">
        <f t="shared" si="214"/>
        <v>0</v>
      </c>
      <c r="K145" s="344">
        <f t="shared" si="214"/>
        <v>0</v>
      </c>
      <c r="L145" s="344">
        <f t="shared" si="214"/>
        <v>0</v>
      </c>
      <c r="M145" s="344">
        <f t="shared" si="214"/>
        <v>0</v>
      </c>
      <c r="N145" s="344">
        <f t="shared" si="214"/>
        <v>0</v>
      </c>
      <c r="O145" s="344">
        <f t="shared" si="214"/>
        <v>0</v>
      </c>
      <c r="P145" s="344">
        <f t="shared" si="214"/>
        <v>0</v>
      </c>
      <c r="Q145" s="344">
        <f t="shared" si="214"/>
        <v>0</v>
      </c>
      <c r="R145" s="344">
        <f t="shared" si="214"/>
        <v>0</v>
      </c>
      <c r="S145" s="344">
        <f t="shared" si="214"/>
        <v>0</v>
      </c>
      <c r="T145" s="344">
        <f t="shared" si="214"/>
        <v>0</v>
      </c>
      <c r="U145" s="344">
        <f t="shared" si="214"/>
        <v>0</v>
      </c>
      <c r="V145" s="344">
        <f t="shared" si="214"/>
        <v>0</v>
      </c>
      <c r="W145" s="344">
        <f t="shared" si="214"/>
        <v>0</v>
      </c>
      <c r="X145" s="344">
        <f t="shared" si="214"/>
        <v>0</v>
      </c>
      <c r="Y145" s="344">
        <f t="shared" si="214"/>
        <v>0</v>
      </c>
      <c r="Z145" s="344">
        <f t="shared" si="214"/>
        <v>0</v>
      </c>
      <c r="AA145" s="344">
        <f t="shared" si="214"/>
        <v>0</v>
      </c>
      <c r="AB145" s="344">
        <f t="shared" si="214"/>
        <v>0</v>
      </c>
      <c r="AC145" s="344">
        <f t="shared" si="214"/>
        <v>0</v>
      </c>
      <c r="AD145" s="344">
        <f t="shared" si="214"/>
        <v>0</v>
      </c>
      <c r="AE145" s="344">
        <f t="shared" si="214"/>
        <v>0</v>
      </c>
      <c r="AF145" s="344">
        <f t="shared" si="214"/>
        <v>0</v>
      </c>
      <c r="AG145" s="344">
        <f t="shared" si="214"/>
        <v>0</v>
      </c>
      <c r="AH145" s="344">
        <f t="shared" si="214"/>
        <v>0</v>
      </c>
      <c r="AI145" s="344">
        <f t="shared" si="214"/>
        <v>0</v>
      </c>
      <c r="AJ145" s="344">
        <f t="shared" si="214"/>
        <v>0</v>
      </c>
      <c r="AK145" s="344">
        <f t="shared" si="214"/>
        <v>0</v>
      </c>
      <c r="AL145" s="344">
        <f t="shared" si="214"/>
        <v>0</v>
      </c>
      <c r="AM145" s="344">
        <f t="shared" si="214"/>
        <v>0</v>
      </c>
      <c r="AN145" s="344">
        <f t="shared" si="214"/>
        <v>0</v>
      </c>
      <c r="AO145" s="344">
        <f t="shared" si="214"/>
        <v>0</v>
      </c>
      <c r="AP145" s="344">
        <f t="shared" si="214"/>
        <v>0</v>
      </c>
      <c r="AQ145" s="344">
        <f t="shared" si="214"/>
        <v>0</v>
      </c>
      <c r="AR145" s="344">
        <f t="shared" si="214"/>
        <v>0</v>
      </c>
      <c r="AS145" s="344">
        <f t="shared" si="214"/>
        <v>0</v>
      </c>
      <c r="AT145" s="344">
        <f t="shared" si="214"/>
        <v>0</v>
      </c>
      <c r="AU145" s="344">
        <f t="shared" si="214"/>
        <v>0</v>
      </c>
      <c r="AV145" s="344">
        <f t="shared" si="214"/>
        <v>0</v>
      </c>
      <c r="AW145" s="344">
        <f t="shared" si="214"/>
        <v>0</v>
      </c>
      <c r="AX145" s="344">
        <f t="shared" si="214"/>
        <v>0</v>
      </c>
      <c r="AY145" s="344">
        <f t="shared" si="214"/>
        <v>0</v>
      </c>
      <c r="AZ145" s="344">
        <f t="shared" si="214"/>
        <v>0</v>
      </c>
      <c r="BA145" s="344">
        <f t="shared" si="214"/>
        <v>0</v>
      </c>
      <c r="BB145" s="344">
        <f t="shared" si="214"/>
        <v>0</v>
      </c>
      <c r="BC145" s="344">
        <f t="shared" si="214"/>
        <v>0</v>
      </c>
      <c r="BD145" s="344">
        <f t="shared" si="214"/>
        <v>0</v>
      </c>
      <c r="BE145" s="344">
        <f t="shared" si="214"/>
        <v>0</v>
      </c>
      <c r="BF145" s="344">
        <f t="shared" si="214"/>
        <v>0</v>
      </c>
      <c r="BG145" s="344">
        <f t="shared" si="214"/>
        <v>0</v>
      </c>
      <c r="BH145" s="344">
        <f t="shared" si="214"/>
        <v>0</v>
      </c>
      <c r="BI145" s="344">
        <f t="shared" si="214"/>
        <v>0</v>
      </c>
      <c r="BJ145" s="344">
        <f t="shared" si="214"/>
        <v>0</v>
      </c>
      <c r="BK145" s="344">
        <f t="shared" si="214"/>
        <v>0</v>
      </c>
      <c r="BL145" s="344">
        <f t="shared" si="214"/>
        <v>0</v>
      </c>
      <c r="BM145" s="344">
        <f t="shared" si="214"/>
        <v>0</v>
      </c>
      <c r="BN145" s="344">
        <f t="shared" si="214"/>
        <v>0</v>
      </c>
      <c r="BO145" s="344">
        <f t="shared" si="214"/>
        <v>0</v>
      </c>
      <c r="BP145" s="344">
        <f t="shared" si="214"/>
        <v>0</v>
      </c>
      <c r="BQ145" s="344">
        <f t="shared" ref="BQ145:CS145" si="215">IF(BQ$94="beräknas ej",0,BP145*IF(BQ$125&gt;$D$80,1,IF(BQ$125&lt;=$C$80,$C$79,$D$79))*IFERROR(INDEX($B$85:$E$91,MATCH($A145,$A$85:$A$91,0),MATCH(BQ$125,$B$83:$E$83,1)),0))</f>
        <v>0</v>
      </c>
      <c r="BR145" s="344">
        <f t="shared" si="215"/>
        <v>0</v>
      </c>
      <c r="BS145" s="344">
        <f t="shared" si="215"/>
        <v>0</v>
      </c>
      <c r="BT145" s="344">
        <f t="shared" si="215"/>
        <v>0</v>
      </c>
      <c r="BU145" s="344">
        <f t="shared" si="215"/>
        <v>0</v>
      </c>
      <c r="BV145" s="344">
        <f t="shared" si="215"/>
        <v>0</v>
      </c>
      <c r="BW145" s="344">
        <f t="shared" si="215"/>
        <v>0</v>
      </c>
      <c r="BX145" s="344">
        <f t="shared" si="215"/>
        <v>0</v>
      </c>
      <c r="BY145" s="344">
        <f t="shared" si="215"/>
        <v>0</v>
      </c>
      <c r="BZ145" s="344">
        <f t="shared" si="215"/>
        <v>0</v>
      </c>
      <c r="CA145" s="344">
        <f t="shared" si="215"/>
        <v>0</v>
      </c>
      <c r="CB145" s="344">
        <f t="shared" si="215"/>
        <v>0</v>
      </c>
      <c r="CC145" s="344">
        <f t="shared" si="215"/>
        <v>0</v>
      </c>
      <c r="CD145" s="344">
        <f t="shared" si="215"/>
        <v>0</v>
      </c>
      <c r="CE145" s="344">
        <f t="shared" si="215"/>
        <v>0</v>
      </c>
      <c r="CF145" s="344">
        <f t="shared" si="215"/>
        <v>0</v>
      </c>
      <c r="CG145" s="344">
        <f t="shared" si="215"/>
        <v>0</v>
      </c>
      <c r="CH145" s="344">
        <f t="shared" si="215"/>
        <v>0</v>
      </c>
      <c r="CI145" s="344">
        <f t="shared" si="215"/>
        <v>0</v>
      </c>
      <c r="CJ145" s="344">
        <f t="shared" si="215"/>
        <v>0</v>
      </c>
      <c r="CK145" s="344">
        <f t="shared" si="215"/>
        <v>0</v>
      </c>
      <c r="CL145" s="344">
        <f t="shared" si="215"/>
        <v>0</v>
      </c>
      <c r="CM145" s="344">
        <f t="shared" si="215"/>
        <v>0</v>
      </c>
      <c r="CN145" s="344">
        <f t="shared" si="215"/>
        <v>0</v>
      </c>
      <c r="CO145" s="344">
        <f t="shared" si="215"/>
        <v>0</v>
      </c>
      <c r="CP145" s="344">
        <f t="shared" si="215"/>
        <v>0</v>
      </c>
      <c r="CQ145" s="344">
        <f t="shared" si="215"/>
        <v>0</v>
      </c>
      <c r="CR145" s="344">
        <f t="shared" si="215"/>
        <v>0</v>
      </c>
      <c r="CS145" s="344">
        <f t="shared" si="215"/>
        <v>0</v>
      </c>
    </row>
    <row r="146" spans="1:97" s="372" customFormat="1" x14ac:dyDescent="0.35">
      <c r="A146" s="337">
        <f t="shared" si="209"/>
        <v>0</v>
      </c>
      <c r="B146" s="337" t="str">
        <f t="shared" si="209"/>
        <v>0 0</v>
      </c>
      <c r="C146" s="344">
        <f t="shared" si="209"/>
        <v>0</v>
      </c>
      <c r="D146" s="344">
        <f>'UA basår'!AF27+'UA basår'!AF57</f>
        <v>0</v>
      </c>
      <c r="E146" s="344">
        <f t="shared" ref="E146:BP146" si="216">IF(E$94="beräknas ej",0,D146*IF(E$125&gt;$D$80,1,IF(E$125&lt;=$C$80,$C$79,$D$79))*IFERROR(INDEX($B$85:$E$91,MATCH($A146,$A$85:$A$91,0),MATCH(E$125,$B$83:$E$83,1)),0))</f>
        <v>0</v>
      </c>
      <c r="F146" s="344">
        <f t="shared" si="216"/>
        <v>0</v>
      </c>
      <c r="G146" s="344">
        <f t="shared" si="216"/>
        <v>0</v>
      </c>
      <c r="H146" s="344">
        <f t="shared" si="216"/>
        <v>0</v>
      </c>
      <c r="I146" s="344">
        <f t="shared" si="216"/>
        <v>0</v>
      </c>
      <c r="J146" s="344">
        <f t="shared" si="216"/>
        <v>0</v>
      </c>
      <c r="K146" s="344">
        <f t="shared" si="216"/>
        <v>0</v>
      </c>
      <c r="L146" s="344">
        <f t="shared" si="216"/>
        <v>0</v>
      </c>
      <c r="M146" s="344">
        <f t="shared" si="216"/>
        <v>0</v>
      </c>
      <c r="N146" s="344">
        <f t="shared" si="216"/>
        <v>0</v>
      </c>
      <c r="O146" s="344">
        <f t="shared" si="216"/>
        <v>0</v>
      </c>
      <c r="P146" s="344">
        <f t="shared" si="216"/>
        <v>0</v>
      </c>
      <c r="Q146" s="344">
        <f t="shared" si="216"/>
        <v>0</v>
      </c>
      <c r="R146" s="344">
        <f t="shared" si="216"/>
        <v>0</v>
      </c>
      <c r="S146" s="344">
        <f t="shared" si="216"/>
        <v>0</v>
      </c>
      <c r="T146" s="344">
        <f t="shared" si="216"/>
        <v>0</v>
      </c>
      <c r="U146" s="344">
        <f t="shared" si="216"/>
        <v>0</v>
      </c>
      <c r="V146" s="344">
        <f t="shared" si="216"/>
        <v>0</v>
      </c>
      <c r="W146" s="344">
        <f t="shared" si="216"/>
        <v>0</v>
      </c>
      <c r="X146" s="344">
        <f t="shared" si="216"/>
        <v>0</v>
      </c>
      <c r="Y146" s="344">
        <f t="shared" si="216"/>
        <v>0</v>
      </c>
      <c r="Z146" s="344">
        <f t="shared" si="216"/>
        <v>0</v>
      </c>
      <c r="AA146" s="344">
        <f t="shared" si="216"/>
        <v>0</v>
      </c>
      <c r="AB146" s="344">
        <f t="shared" si="216"/>
        <v>0</v>
      </c>
      <c r="AC146" s="344">
        <f t="shared" si="216"/>
        <v>0</v>
      </c>
      <c r="AD146" s="344">
        <f t="shared" si="216"/>
        <v>0</v>
      </c>
      <c r="AE146" s="344">
        <f t="shared" si="216"/>
        <v>0</v>
      </c>
      <c r="AF146" s="344">
        <f t="shared" si="216"/>
        <v>0</v>
      </c>
      <c r="AG146" s="344">
        <f t="shared" si="216"/>
        <v>0</v>
      </c>
      <c r="AH146" s="344">
        <f t="shared" si="216"/>
        <v>0</v>
      </c>
      <c r="AI146" s="344">
        <f t="shared" si="216"/>
        <v>0</v>
      </c>
      <c r="AJ146" s="344">
        <f t="shared" si="216"/>
        <v>0</v>
      </c>
      <c r="AK146" s="344">
        <f t="shared" si="216"/>
        <v>0</v>
      </c>
      <c r="AL146" s="344">
        <f t="shared" si="216"/>
        <v>0</v>
      </c>
      <c r="AM146" s="344">
        <f t="shared" si="216"/>
        <v>0</v>
      </c>
      <c r="AN146" s="344">
        <f t="shared" si="216"/>
        <v>0</v>
      </c>
      <c r="AO146" s="344">
        <f t="shared" si="216"/>
        <v>0</v>
      </c>
      <c r="AP146" s="344">
        <f t="shared" si="216"/>
        <v>0</v>
      </c>
      <c r="AQ146" s="344">
        <f t="shared" si="216"/>
        <v>0</v>
      </c>
      <c r="AR146" s="344">
        <f t="shared" si="216"/>
        <v>0</v>
      </c>
      <c r="AS146" s="344">
        <f t="shared" si="216"/>
        <v>0</v>
      </c>
      <c r="AT146" s="344">
        <f t="shared" si="216"/>
        <v>0</v>
      </c>
      <c r="AU146" s="344">
        <f t="shared" si="216"/>
        <v>0</v>
      </c>
      <c r="AV146" s="344">
        <f t="shared" si="216"/>
        <v>0</v>
      </c>
      <c r="AW146" s="344">
        <f t="shared" si="216"/>
        <v>0</v>
      </c>
      <c r="AX146" s="344">
        <f t="shared" si="216"/>
        <v>0</v>
      </c>
      <c r="AY146" s="344">
        <f t="shared" si="216"/>
        <v>0</v>
      </c>
      <c r="AZ146" s="344">
        <f t="shared" si="216"/>
        <v>0</v>
      </c>
      <c r="BA146" s="344">
        <f t="shared" si="216"/>
        <v>0</v>
      </c>
      <c r="BB146" s="344">
        <f t="shared" si="216"/>
        <v>0</v>
      </c>
      <c r="BC146" s="344">
        <f t="shared" si="216"/>
        <v>0</v>
      </c>
      <c r="BD146" s="344">
        <f t="shared" si="216"/>
        <v>0</v>
      </c>
      <c r="BE146" s="344">
        <f t="shared" si="216"/>
        <v>0</v>
      </c>
      <c r="BF146" s="344">
        <f t="shared" si="216"/>
        <v>0</v>
      </c>
      <c r="BG146" s="344">
        <f t="shared" si="216"/>
        <v>0</v>
      </c>
      <c r="BH146" s="344">
        <f t="shared" si="216"/>
        <v>0</v>
      </c>
      <c r="BI146" s="344">
        <f t="shared" si="216"/>
        <v>0</v>
      </c>
      <c r="BJ146" s="344">
        <f t="shared" si="216"/>
        <v>0</v>
      </c>
      <c r="BK146" s="344">
        <f t="shared" si="216"/>
        <v>0</v>
      </c>
      <c r="BL146" s="344">
        <f t="shared" si="216"/>
        <v>0</v>
      </c>
      <c r="BM146" s="344">
        <f t="shared" si="216"/>
        <v>0</v>
      </c>
      <c r="BN146" s="344">
        <f t="shared" si="216"/>
        <v>0</v>
      </c>
      <c r="BO146" s="344">
        <f t="shared" si="216"/>
        <v>0</v>
      </c>
      <c r="BP146" s="344">
        <f t="shared" si="216"/>
        <v>0</v>
      </c>
      <c r="BQ146" s="344">
        <f t="shared" ref="BQ146:CS146" si="217">IF(BQ$94="beräknas ej",0,BP146*IF(BQ$125&gt;$D$80,1,IF(BQ$125&lt;=$C$80,$C$79,$D$79))*IFERROR(INDEX($B$85:$E$91,MATCH($A146,$A$85:$A$91,0),MATCH(BQ$125,$B$83:$E$83,1)),0))</f>
        <v>0</v>
      </c>
      <c r="BR146" s="344">
        <f t="shared" si="217"/>
        <v>0</v>
      </c>
      <c r="BS146" s="344">
        <f t="shared" si="217"/>
        <v>0</v>
      </c>
      <c r="BT146" s="344">
        <f t="shared" si="217"/>
        <v>0</v>
      </c>
      <c r="BU146" s="344">
        <f t="shared" si="217"/>
        <v>0</v>
      </c>
      <c r="BV146" s="344">
        <f t="shared" si="217"/>
        <v>0</v>
      </c>
      <c r="BW146" s="344">
        <f t="shared" si="217"/>
        <v>0</v>
      </c>
      <c r="BX146" s="344">
        <f t="shared" si="217"/>
        <v>0</v>
      </c>
      <c r="BY146" s="344">
        <f t="shared" si="217"/>
        <v>0</v>
      </c>
      <c r="BZ146" s="344">
        <f t="shared" si="217"/>
        <v>0</v>
      </c>
      <c r="CA146" s="344">
        <f t="shared" si="217"/>
        <v>0</v>
      </c>
      <c r="CB146" s="344">
        <f t="shared" si="217"/>
        <v>0</v>
      </c>
      <c r="CC146" s="344">
        <f t="shared" si="217"/>
        <v>0</v>
      </c>
      <c r="CD146" s="344">
        <f t="shared" si="217"/>
        <v>0</v>
      </c>
      <c r="CE146" s="344">
        <f t="shared" si="217"/>
        <v>0</v>
      </c>
      <c r="CF146" s="344">
        <f t="shared" si="217"/>
        <v>0</v>
      </c>
      <c r="CG146" s="344">
        <f t="shared" si="217"/>
        <v>0</v>
      </c>
      <c r="CH146" s="344">
        <f t="shared" si="217"/>
        <v>0</v>
      </c>
      <c r="CI146" s="344">
        <f t="shared" si="217"/>
        <v>0</v>
      </c>
      <c r="CJ146" s="344">
        <f t="shared" si="217"/>
        <v>0</v>
      </c>
      <c r="CK146" s="344">
        <f t="shared" si="217"/>
        <v>0</v>
      </c>
      <c r="CL146" s="344">
        <f t="shared" si="217"/>
        <v>0</v>
      </c>
      <c r="CM146" s="344">
        <f t="shared" si="217"/>
        <v>0</v>
      </c>
      <c r="CN146" s="344">
        <f t="shared" si="217"/>
        <v>0</v>
      </c>
      <c r="CO146" s="344">
        <f t="shared" si="217"/>
        <v>0</v>
      </c>
      <c r="CP146" s="344">
        <f t="shared" si="217"/>
        <v>0</v>
      </c>
      <c r="CQ146" s="344">
        <f t="shared" si="217"/>
        <v>0</v>
      </c>
      <c r="CR146" s="344">
        <f t="shared" si="217"/>
        <v>0</v>
      </c>
      <c r="CS146" s="344">
        <f t="shared" si="217"/>
        <v>0</v>
      </c>
    </row>
    <row r="147" spans="1:97" s="372" customFormat="1" x14ac:dyDescent="0.35">
      <c r="A147" s="337">
        <f t="shared" si="209"/>
        <v>0</v>
      </c>
      <c r="B147" s="337" t="str">
        <f t="shared" si="209"/>
        <v>0 0</v>
      </c>
      <c r="C147" s="344">
        <f t="shared" si="209"/>
        <v>0</v>
      </c>
      <c r="D147" s="344">
        <f>'UA basår'!AF28+'UA basår'!AF58</f>
        <v>0</v>
      </c>
      <c r="E147" s="344">
        <f t="shared" ref="E147:BP147" si="218">IF(E$94="beräknas ej",0,D147*IF(E$125&gt;$D$80,1,IF(E$125&lt;=$C$80,$C$79,$D$79))*IFERROR(INDEX($B$85:$E$91,MATCH($A147,$A$85:$A$91,0),MATCH(E$125,$B$83:$E$83,1)),0))</f>
        <v>0</v>
      </c>
      <c r="F147" s="344">
        <f t="shared" si="218"/>
        <v>0</v>
      </c>
      <c r="G147" s="344">
        <f t="shared" si="218"/>
        <v>0</v>
      </c>
      <c r="H147" s="344">
        <f t="shared" si="218"/>
        <v>0</v>
      </c>
      <c r="I147" s="344">
        <f t="shared" si="218"/>
        <v>0</v>
      </c>
      <c r="J147" s="344">
        <f t="shared" si="218"/>
        <v>0</v>
      </c>
      <c r="K147" s="344">
        <f t="shared" si="218"/>
        <v>0</v>
      </c>
      <c r="L147" s="344">
        <f t="shared" si="218"/>
        <v>0</v>
      </c>
      <c r="M147" s="344">
        <f t="shared" si="218"/>
        <v>0</v>
      </c>
      <c r="N147" s="344">
        <f t="shared" si="218"/>
        <v>0</v>
      </c>
      <c r="O147" s="344">
        <f t="shared" si="218"/>
        <v>0</v>
      </c>
      <c r="P147" s="344">
        <f t="shared" si="218"/>
        <v>0</v>
      </c>
      <c r="Q147" s="344">
        <f t="shared" si="218"/>
        <v>0</v>
      </c>
      <c r="R147" s="344">
        <f t="shared" si="218"/>
        <v>0</v>
      </c>
      <c r="S147" s="344">
        <f t="shared" si="218"/>
        <v>0</v>
      </c>
      <c r="T147" s="344">
        <f t="shared" si="218"/>
        <v>0</v>
      </c>
      <c r="U147" s="344">
        <f t="shared" si="218"/>
        <v>0</v>
      </c>
      <c r="V147" s="344">
        <f t="shared" si="218"/>
        <v>0</v>
      </c>
      <c r="W147" s="344">
        <f t="shared" si="218"/>
        <v>0</v>
      </c>
      <c r="X147" s="344">
        <f t="shared" si="218"/>
        <v>0</v>
      </c>
      <c r="Y147" s="344">
        <f t="shared" si="218"/>
        <v>0</v>
      </c>
      <c r="Z147" s="344">
        <f t="shared" si="218"/>
        <v>0</v>
      </c>
      <c r="AA147" s="344">
        <f t="shared" si="218"/>
        <v>0</v>
      </c>
      <c r="AB147" s="344">
        <f t="shared" si="218"/>
        <v>0</v>
      </c>
      <c r="AC147" s="344">
        <f t="shared" si="218"/>
        <v>0</v>
      </c>
      <c r="AD147" s="344">
        <f t="shared" si="218"/>
        <v>0</v>
      </c>
      <c r="AE147" s="344">
        <f t="shared" si="218"/>
        <v>0</v>
      </c>
      <c r="AF147" s="344">
        <f t="shared" si="218"/>
        <v>0</v>
      </c>
      <c r="AG147" s="344">
        <f t="shared" si="218"/>
        <v>0</v>
      </c>
      <c r="AH147" s="344">
        <f t="shared" si="218"/>
        <v>0</v>
      </c>
      <c r="AI147" s="344">
        <f t="shared" si="218"/>
        <v>0</v>
      </c>
      <c r="AJ147" s="344">
        <f t="shared" si="218"/>
        <v>0</v>
      </c>
      <c r="AK147" s="344">
        <f t="shared" si="218"/>
        <v>0</v>
      </c>
      <c r="AL147" s="344">
        <f t="shared" si="218"/>
        <v>0</v>
      </c>
      <c r="AM147" s="344">
        <f t="shared" si="218"/>
        <v>0</v>
      </c>
      <c r="AN147" s="344">
        <f t="shared" si="218"/>
        <v>0</v>
      </c>
      <c r="AO147" s="344">
        <f t="shared" si="218"/>
        <v>0</v>
      </c>
      <c r="AP147" s="344">
        <f t="shared" si="218"/>
        <v>0</v>
      </c>
      <c r="AQ147" s="344">
        <f t="shared" si="218"/>
        <v>0</v>
      </c>
      <c r="AR147" s="344">
        <f t="shared" si="218"/>
        <v>0</v>
      </c>
      <c r="AS147" s="344">
        <f t="shared" si="218"/>
        <v>0</v>
      </c>
      <c r="AT147" s="344">
        <f t="shared" si="218"/>
        <v>0</v>
      </c>
      <c r="AU147" s="344">
        <f t="shared" si="218"/>
        <v>0</v>
      </c>
      <c r="AV147" s="344">
        <f t="shared" si="218"/>
        <v>0</v>
      </c>
      <c r="AW147" s="344">
        <f t="shared" si="218"/>
        <v>0</v>
      </c>
      <c r="AX147" s="344">
        <f t="shared" si="218"/>
        <v>0</v>
      </c>
      <c r="AY147" s="344">
        <f t="shared" si="218"/>
        <v>0</v>
      </c>
      <c r="AZ147" s="344">
        <f t="shared" si="218"/>
        <v>0</v>
      </c>
      <c r="BA147" s="344">
        <f t="shared" si="218"/>
        <v>0</v>
      </c>
      <c r="BB147" s="344">
        <f t="shared" si="218"/>
        <v>0</v>
      </c>
      <c r="BC147" s="344">
        <f t="shared" si="218"/>
        <v>0</v>
      </c>
      <c r="BD147" s="344">
        <f t="shared" si="218"/>
        <v>0</v>
      </c>
      <c r="BE147" s="344">
        <f t="shared" si="218"/>
        <v>0</v>
      </c>
      <c r="BF147" s="344">
        <f t="shared" si="218"/>
        <v>0</v>
      </c>
      <c r="BG147" s="344">
        <f t="shared" si="218"/>
        <v>0</v>
      </c>
      <c r="BH147" s="344">
        <f t="shared" si="218"/>
        <v>0</v>
      </c>
      <c r="BI147" s="344">
        <f t="shared" si="218"/>
        <v>0</v>
      </c>
      <c r="BJ147" s="344">
        <f t="shared" si="218"/>
        <v>0</v>
      </c>
      <c r="BK147" s="344">
        <f t="shared" si="218"/>
        <v>0</v>
      </c>
      <c r="BL147" s="344">
        <f t="shared" si="218"/>
        <v>0</v>
      </c>
      <c r="BM147" s="344">
        <f t="shared" si="218"/>
        <v>0</v>
      </c>
      <c r="BN147" s="344">
        <f t="shared" si="218"/>
        <v>0</v>
      </c>
      <c r="BO147" s="344">
        <f t="shared" si="218"/>
        <v>0</v>
      </c>
      <c r="BP147" s="344">
        <f t="shared" si="218"/>
        <v>0</v>
      </c>
      <c r="BQ147" s="344">
        <f t="shared" ref="BQ147:CS147" si="219">IF(BQ$94="beräknas ej",0,BP147*IF(BQ$125&gt;$D$80,1,IF(BQ$125&lt;=$C$80,$C$79,$D$79))*IFERROR(INDEX($B$85:$E$91,MATCH($A147,$A$85:$A$91,0),MATCH(BQ$125,$B$83:$E$83,1)),0))</f>
        <v>0</v>
      </c>
      <c r="BR147" s="344">
        <f t="shared" si="219"/>
        <v>0</v>
      </c>
      <c r="BS147" s="344">
        <f t="shared" si="219"/>
        <v>0</v>
      </c>
      <c r="BT147" s="344">
        <f t="shared" si="219"/>
        <v>0</v>
      </c>
      <c r="BU147" s="344">
        <f t="shared" si="219"/>
        <v>0</v>
      </c>
      <c r="BV147" s="344">
        <f t="shared" si="219"/>
        <v>0</v>
      </c>
      <c r="BW147" s="344">
        <f t="shared" si="219"/>
        <v>0</v>
      </c>
      <c r="BX147" s="344">
        <f t="shared" si="219"/>
        <v>0</v>
      </c>
      <c r="BY147" s="344">
        <f t="shared" si="219"/>
        <v>0</v>
      </c>
      <c r="BZ147" s="344">
        <f t="shared" si="219"/>
        <v>0</v>
      </c>
      <c r="CA147" s="344">
        <f t="shared" si="219"/>
        <v>0</v>
      </c>
      <c r="CB147" s="344">
        <f t="shared" si="219"/>
        <v>0</v>
      </c>
      <c r="CC147" s="344">
        <f t="shared" si="219"/>
        <v>0</v>
      </c>
      <c r="CD147" s="344">
        <f t="shared" si="219"/>
        <v>0</v>
      </c>
      <c r="CE147" s="344">
        <f t="shared" si="219"/>
        <v>0</v>
      </c>
      <c r="CF147" s="344">
        <f t="shared" si="219"/>
        <v>0</v>
      </c>
      <c r="CG147" s="344">
        <f t="shared" si="219"/>
        <v>0</v>
      </c>
      <c r="CH147" s="344">
        <f t="shared" si="219"/>
        <v>0</v>
      </c>
      <c r="CI147" s="344">
        <f t="shared" si="219"/>
        <v>0</v>
      </c>
      <c r="CJ147" s="344">
        <f t="shared" si="219"/>
        <v>0</v>
      </c>
      <c r="CK147" s="344">
        <f t="shared" si="219"/>
        <v>0</v>
      </c>
      <c r="CL147" s="344">
        <f t="shared" si="219"/>
        <v>0</v>
      </c>
      <c r="CM147" s="344">
        <f t="shared" si="219"/>
        <v>0</v>
      </c>
      <c r="CN147" s="344">
        <f t="shared" si="219"/>
        <v>0</v>
      </c>
      <c r="CO147" s="344">
        <f t="shared" si="219"/>
        <v>0</v>
      </c>
      <c r="CP147" s="344">
        <f t="shared" si="219"/>
        <v>0</v>
      </c>
      <c r="CQ147" s="344">
        <f t="shared" si="219"/>
        <v>0</v>
      </c>
      <c r="CR147" s="344">
        <f t="shared" si="219"/>
        <v>0</v>
      </c>
      <c r="CS147" s="344">
        <f t="shared" si="219"/>
        <v>0</v>
      </c>
    </row>
    <row r="148" spans="1:97" s="372" customFormat="1" x14ac:dyDescent="0.35">
      <c r="A148" s="337">
        <f t="shared" ref="A148:C148" si="220">A118</f>
        <v>0</v>
      </c>
      <c r="B148" s="337" t="str">
        <f t="shared" si="220"/>
        <v>0 0</v>
      </c>
      <c r="C148" s="344">
        <f t="shared" si="220"/>
        <v>0</v>
      </c>
      <c r="D148" s="344">
        <f>'UA basår'!AF29+'UA basår'!AF59</f>
        <v>0</v>
      </c>
      <c r="E148" s="344">
        <f t="shared" ref="E148:BP148" si="221">IF(E$94="beräknas ej",0,D148*IF(E$125&gt;$D$80,1,IF(E$125&lt;=$C$80,$C$79,$D$79))*IFERROR(INDEX($B$85:$E$91,MATCH($A148,$A$85:$A$91,0),MATCH(E$125,$B$83:$E$83,1)),0))</f>
        <v>0</v>
      </c>
      <c r="F148" s="344">
        <f t="shared" si="221"/>
        <v>0</v>
      </c>
      <c r="G148" s="344">
        <f t="shared" si="221"/>
        <v>0</v>
      </c>
      <c r="H148" s="344">
        <f t="shared" si="221"/>
        <v>0</v>
      </c>
      <c r="I148" s="344">
        <f t="shared" si="221"/>
        <v>0</v>
      </c>
      <c r="J148" s="344">
        <f t="shared" si="221"/>
        <v>0</v>
      </c>
      <c r="K148" s="344">
        <f t="shared" si="221"/>
        <v>0</v>
      </c>
      <c r="L148" s="344">
        <f t="shared" si="221"/>
        <v>0</v>
      </c>
      <c r="M148" s="344">
        <f t="shared" si="221"/>
        <v>0</v>
      </c>
      <c r="N148" s="344">
        <f t="shared" si="221"/>
        <v>0</v>
      </c>
      <c r="O148" s="344">
        <f t="shared" si="221"/>
        <v>0</v>
      </c>
      <c r="P148" s="344">
        <f t="shared" si="221"/>
        <v>0</v>
      </c>
      <c r="Q148" s="344">
        <f t="shared" si="221"/>
        <v>0</v>
      </c>
      <c r="R148" s="344">
        <f t="shared" si="221"/>
        <v>0</v>
      </c>
      <c r="S148" s="344">
        <f t="shared" si="221"/>
        <v>0</v>
      </c>
      <c r="T148" s="344">
        <f t="shared" si="221"/>
        <v>0</v>
      </c>
      <c r="U148" s="344">
        <f t="shared" si="221"/>
        <v>0</v>
      </c>
      <c r="V148" s="344">
        <f t="shared" si="221"/>
        <v>0</v>
      </c>
      <c r="W148" s="344">
        <f t="shared" si="221"/>
        <v>0</v>
      </c>
      <c r="X148" s="344">
        <f t="shared" si="221"/>
        <v>0</v>
      </c>
      <c r="Y148" s="344">
        <f t="shared" si="221"/>
        <v>0</v>
      </c>
      <c r="Z148" s="344">
        <f t="shared" si="221"/>
        <v>0</v>
      </c>
      <c r="AA148" s="344">
        <f t="shared" si="221"/>
        <v>0</v>
      </c>
      <c r="AB148" s="344">
        <f t="shared" si="221"/>
        <v>0</v>
      </c>
      <c r="AC148" s="344">
        <f t="shared" si="221"/>
        <v>0</v>
      </c>
      <c r="AD148" s="344">
        <f t="shared" si="221"/>
        <v>0</v>
      </c>
      <c r="AE148" s="344">
        <f t="shared" si="221"/>
        <v>0</v>
      </c>
      <c r="AF148" s="344">
        <f t="shared" si="221"/>
        <v>0</v>
      </c>
      <c r="AG148" s="344">
        <f t="shared" si="221"/>
        <v>0</v>
      </c>
      <c r="AH148" s="344">
        <f t="shared" si="221"/>
        <v>0</v>
      </c>
      <c r="AI148" s="344">
        <f t="shared" si="221"/>
        <v>0</v>
      </c>
      <c r="AJ148" s="344">
        <f t="shared" si="221"/>
        <v>0</v>
      </c>
      <c r="AK148" s="344">
        <f t="shared" si="221"/>
        <v>0</v>
      </c>
      <c r="AL148" s="344">
        <f t="shared" si="221"/>
        <v>0</v>
      </c>
      <c r="AM148" s="344">
        <f t="shared" si="221"/>
        <v>0</v>
      </c>
      <c r="AN148" s="344">
        <f t="shared" si="221"/>
        <v>0</v>
      </c>
      <c r="AO148" s="344">
        <f t="shared" si="221"/>
        <v>0</v>
      </c>
      <c r="AP148" s="344">
        <f t="shared" si="221"/>
        <v>0</v>
      </c>
      <c r="AQ148" s="344">
        <f t="shared" si="221"/>
        <v>0</v>
      </c>
      <c r="AR148" s="344">
        <f t="shared" si="221"/>
        <v>0</v>
      </c>
      <c r="AS148" s="344">
        <f t="shared" si="221"/>
        <v>0</v>
      </c>
      <c r="AT148" s="344">
        <f t="shared" si="221"/>
        <v>0</v>
      </c>
      <c r="AU148" s="344">
        <f t="shared" si="221"/>
        <v>0</v>
      </c>
      <c r="AV148" s="344">
        <f t="shared" si="221"/>
        <v>0</v>
      </c>
      <c r="AW148" s="344">
        <f t="shared" si="221"/>
        <v>0</v>
      </c>
      <c r="AX148" s="344">
        <f t="shared" si="221"/>
        <v>0</v>
      </c>
      <c r="AY148" s="344">
        <f t="shared" si="221"/>
        <v>0</v>
      </c>
      <c r="AZ148" s="344">
        <f t="shared" si="221"/>
        <v>0</v>
      </c>
      <c r="BA148" s="344">
        <f t="shared" si="221"/>
        <v>0</v>
      </c>
      <c r="BB148" s="344">
        <f t="shared" si="221"/>
        <v>0</v>
      </c>
      <c r="BC148" s="344">
        <f t="shared" si="221"/>
        <v>0</v>
      </c>
      <c r="BD148" s="344">
        <f t="shared" si="221"/>
        <v>0</v>
      </c>
      <c r="BE148" s="344">
        <f t="shared" si="221"/>
        <v>0</v>
      </c>
      <c r="BF148" s="344">
        <f t="shared" si="221"/>
        <v>0</v>
      </c>
      <c r="BG148" s="344">
        <f t="shared" si="221"/>
        <v>0</v>
      </c>
      <c r="BH148" s="344">
        <f t="shared" si="221"/>
        <v>0</v>
      </c>
      <c r="BI148" s="344">
        <f t="shared" si="221"/>
        <v>0</v>
      </c>
      <c r="BJ148" s="344">
        <f t="shared" si="221"/>
        <v>0</v>
      </c>
      <c r="BK148" s="344">
        <f t="shared" si="221"/>
        <v>0</v>
      </c>
      <c r="BL148" s="344">
        <f t="shared" si="221"/>
        <v>0</v>
      </c>
      <c r="BM148" s="344">
        <f t="shared" si="221"/>
        <v>0</v>
      </c>
      <c r="BN148" s="344">
        <f t="shared" si="221"/>
        <v>0</v>
      </c>
      <c r="BO148" s="344">
        <f t="shared" si="221"/>
        <v>0</v>
      </c>
      <c r="BP148" s="344">
        <f t="shared" si="221"/>
        <v>0</v>
      </c>
      <c r="BQ148" s="344">
        <f t="shared" ref="BQ148:CS148" si="222">IF(BQ$94="beräknas ej",0,BP148*IF(BQ$125&gt;$D$80,1,IF(BQ$125&lt;=$C$80,$C$79,$D$79))*IFERROR(INDEX($B$85:$E$91,MATCH($A148,$A$85:$A$91,0),MATCH(BQ$125,$B$83:$E$83,1)),0))</f>
        <v>0</v>
      </c>
      <c r="BR148" s="344">
        <f t="shared" si="222"/>
        <v>0</v>
      </c>
      <c r="BS148" s="344">
        <f t="shared" si="222"/>
        <v>0</v>
      </c>
      <c r="BT148" s="344">
        <f t="shared" si="222"/>
        <v>0</v>
      </c>
      <c r="BU148" s="344">
        <f t="shared" si="222"/>
        <v>0</v>
      </c>
      <c r="BV148" s="344">
        <f t="shared" si="222"/>
        <v>0</v>
      </c>
      <c r="BW148" s="344">
        <f t="shared" si="222"/>
        <v>0</v>
      </c>
      <c r="BX148" s="344">
        <f t="shared" si="222"/>
        <v>0</v>
      </c>
      <c r="BY148" s="344">
        <f t="shared" si="222"/>
        <v>0</v>
      </c>
      <c r="BZ148" s="344">
        <f t="shared" si="222"/>
        <v>0</v>
      </c>
      <c r="CA148" s="344">
        <f t="shared" si="222"/>
        <v>0</v>
      </c>
      <c r="CB148" s="344">
        <f t="shared" si="222"/>
        <v>0</v>
      </c>
      <c r="CC148" s="344">
        <f t="shared" si="222"/>
        <v>0</v>
      </c>
      <c r="CD148" s="344">
        <f t="shared" si="222"/>
        <v>0</v>
      </c>
      <c r="CE148" s="344">
        <f t="shared" si="222"/>
        <v>0</v>
      </c>
      <c r="CF148" s="344">
        <f t="shared" si="222"/>
        <v>0</v>
      </c>
      <c r="CG148" s="344">
        <f t="shared" si="222"/>
        <v>0</v>
      </c>
      <c r="CH148" s="344">
        <f t="shared" si="222"/>
        <v>0</v>
      </c>
      <c r="CI148" s="344">
        <f t="shared" si="222"/>
        <v>0</v>
      </c>
      <c r="CJ148" s="344">
        <f t="shared" si="222"/>
        <v>0</v>
      </c>
      <c r="CK148" s="344">
        <f t="shared" si="222"/>
        <v>0</v>
      </c>
      <c r="CL148" s="344">
        <f t="shared" si="222"/>
        <v>0</v>
      </c>
      <c r="CM148" s="344">
        <f t="shared" si="222"/>
        <v>0</v>
      </c>
      <c r="CN148" s="344">
        <f t="shared" si="222"/>
        <v>0</v>
      </c>
      <c r="CO148" s="344">
        <f t="shared" si="222"/>
        <v>0</v>
      </c>
      <c r="CP148" s="344">
        <f t="shared" si="222"/>
        <v>0</v>
      </c>
      <c r="CQ148" s="344">
        <f t="shared" si="222"/>
        <v>0</v>
      </c>
      <c r="CR148" s="344">
        <f t="shared" si="222"/>
        <v>0</v>
      </c>
      <c r="CS148" s="344">
        <f t="shared" si="222"/>
        <v>0</v>
      </c>
    </row>
    <row r="149" spans="1:97" s="372" customFormat="1" x14ac:dyDescent="0.35">
      <c r="A149" s="337">
        <f t="shared" ref="A149:C149" si="223">A119</f>
        <v>0</v>
      </c>
      <c r="B149" s="337" t="str">
        <f t="shared" si="223"/>
        <v>0 0</v>
      </c>
      <c r="C149" s="344">
        <f t="shared" si="223"/>
        <v>0</v>
      </c>
      <c r="D149" s="344">
        <f>'UA basår'!AF30+'UA basår'!AF60</f>
        <v>0</v>
      </c>
      <c r="E149" s="344">
        <f t="shared" ref="E149:BP149" si="224">IF(E$94="beräknas ej",0,D149*IF(E$125&gt;$D$80,1,IF(E$125&lt;=$C$80,$C$79,$D$79))*IFERROR(INDEX($B$85:$E$91,MATCH($A149,$A$85:$A$91,0),MATCH(E$125,$B$83:$E$83,1)),0))</f>
        <v>0</v>
      </c>
      <c r="F149" s="344">
        <f t="shared" si="224"/>
        <v>0</v>
      </c>
      <c r="G149" s="344">
        <f t="shared" si="224"/>
        <v>0</v>
      </c>
      <c r="H149" s="344">
        <f t="shared" si="224"/>
        <v>0</v>
      </c>
      <c r="I149" s="344">
        <f t="shared" si="224"/>
        <v>0</v>
      </c>
      <c r="J149" s="344">
        <f t="shared" si="224"/>
        <v>0</v>
      </c>
      <c r="K149" s="344">
        <f t="shared" si="224"/>
        <v>0</v>
      </c>
      <c r="L149" s="344">
        <f t="shared" si="224"/>
        <v>0</v>
      </c>
      <c r="M149" s="344">
        <f t="shared" si="224"/>
        <v>0</v>
      </c>
      <c r="N149" s="344">
        <f t="shared" si="224"/>
        <v>0</v>
      </c>
      <c r="O149" s="344">
        <f t="shared" si="224"/>
        <v>0</v>
      </c>
      <c r="P149" s="344">
        <f t="shared" si="224"/>
        <v>0</v>
      </c>
      <c r="Q149" s="344">
        <f t="shared" si="224"/>
        <v>0</v>
      </c>
      <c r="R149" s="344">
        <f t="shared" si="224"/>
        <v>0</v>
      </c>
      <c r="S149" s="344">
        <f t="shared" si="224"/>
        <v>0</v>
      </c>
      <c r="T149" s="344">
        <f t="shared" si="224"/>
        <v>0</v>
      </c>
      <c r="U149" s="344">
        <f t="shared" si="224"/>
        <v>0</v>
      </c>
      <c r="V149" s="344">
        <f t="shared" si="224"/>
        <v>0</v>
      </c>
      <c r="W149" s="344">
        <f t="shared" si="224"/>
        <v>0</v>
      </c>
      <c r="X149" s="344">
        <f t="shared" si="224"/>
        <v>0</v>
      </c>
      <c r="Y149" s="344">
        <f t="shared" si="224"/>
        <v>0</v>
      </c>
      <c r="Z149" s="344">
        <f t="shared" si="224"/>
        <v>0</v>
      </c>
      <c r="AA149" s="344">
        <f t="shared" si="224"/>
        <v>0</v>
      </c>
      <c r="AB149" s="344">
        <f t="shared" si="224"/>
        <v>0</v>
      </c>
      <c r="AC149" s="344">
        <f t="shared" si="224"/>
        <v>0</v>
      </c>
      <c r="AD149" s="344">
        <f t="shared" si="224"/>
        <v>0</v>
      </c>
      <c r="AE149" s="344">
        <f t="shared" si="224"/>
        <v>0</v>
      </c>
      <c r="AF149" s="344">
        <f t="shared" si="224"/>
        <v>0</v>
      </c>
      <c r="AG149" s="344">
        <f t="shared" si="224"/>
        <v>0</v>
      </c>
      <c r="AH149" s="344">
        <f t="shared" si="224"/>
        <v>0</v>
      </c>
      <c r="AI149" s="344">
        <f t="shared" si="224"/>
        <v>0</v>
      </c>
      <c r="AJ149" s="344">
        <f t="shared" si="224"/>
        <v>0</v>
      </c>
      <c r="AK149" s="344">
        <f t="shared" si="224"/>
        <v>0</v>
      </c>
      <c r="AL149" s="344">
        <f t="shared" si="224"/>
        <v>0</v>
      </c>
      <c r="AM149" s="344">
        <f t="shared" si="224"/>
        <v>0</v>
      </c>
      <c r="AN149" s="344">
        <f t="shared" si="224"/>
        <v>0</v>
      </c>
      <c r="AO149" s="344">
        <f t="shared" si="224"/>
        <v>0</v>
      </c>
      <c r="AP149" s="344">
        <f t="shared" si="224"/>
        <v>0</v>
      </c>
      <c r="AQ149" s="344">
        <f t="shared" si="224"/>
        <v>0</v>
      </c>
      <c r="AR149" s="344">
        <f t="shared" si="224"/>
        <v>0</v>
      </c>
      <c r="AS149" s="344">
        <f t="shared" si="224"/>
        <v>0</v>
      </c>
      <c r="AT149" s="344">
        <f t="shared" si="224"/>
        <v>0</v>
      </c>
      <c r="AU149" s="344">
        <f t="shared" si="224"/>
        <v>0</v>
      </c>
      <c r="AV149" s="344">
        <f t="shared" si="224"/>
        <v>0</v>
      </c>
      <c r="AW149" s="344">
        <f t="shared" si="224"/>
        <v>0</v>
      </c>
      <c r="AX149" s="344">
        <f t="shared" si="224"/>
        <v>0</v>
      </c>
      <c r="AY149" s="344">
        <f t="shared" si="224"/>
        <v>0</v>
      </c>
      <c r="AZ149" s="344">
        <f t="shared" si="224"/>
        <v>0</v>
      </c>
      <c r="BA149" s="344">
        <f t="shared" si="224"/>
        <v>0</v>
      </c>
      <c r="BB149" s="344">
        <f t="shared" si="224"/>
        <v>0</v>
      </c>
      <c r="BC149" s="344">
        <f t="shared" si="224"/>
        <v>0</v>
      </c>
      <c r="BD149" s="344">
        <f t="shared" si="224"/>
        <v>0</v>
      </c>
      <c r="BE149" s="344">
        <f t="shared" si="224"/>
        <v>0</v>
      </c>
      <c r="BF149" s="344">
        <f t="shared" si="224"/>
        <v>0</v>
      </c>
      <c r="BG149" s="344">
        <f t="shared" si="224"/>
        <v>0</v>
      </c>
      <c r="BH149" s="344">
        <f t="shared" si="224"/>
        <v>0</v>
      </c>
      <c r="BI149" s="344">
        <f t="shared" si="224"/>
        <v>0</v>
      </c>
      <c r="BJ149" s="344">
        <f t="shared" si="224"/>
        <v>0</v>
      </c>
      <c r="BK149" s="344">
        <f t="shared" si="224"/>
        <v>0</v>
      </c>
      <c r="BL149" s="344">
        <f t="shared" si="224"/>
        <v>0</v>
      </c>
      <c r="BM149" s="344">
        <f t="shared" si="224"/>
        <v>0</v>
      </c>
      <c r="BN149" s="344">
        <f t="shared" si="224"/>
        <v>0</v>
      </c>
      <c r="BO149" s="344">
        <f t="shared" si="224"/>
        <v>0</v>
      </c>
      <c r="BP149" s="344">
        <f t="shared" si="224"/>
        <v>0</v>
      </c>
      <c r="BQ149" s="344">
        <f t="shared" ref="BQ149:CS149" si="225">IF(BQ$94="beräknas ej",0,BP149*IF(BQ$125&gt;$D$80,1,IF(BQ$125&lt;=$C$80,$C$79,$D$79))*IFERROR(INDEX($B$85:$E$91,MATCH($A149,$A$85:$A$91,0),MATCH(BQ$125,$B$83:$E$83,1)),0))</f>
        <v>0</v>
      </c>
      <c r="BR149" s="344">
        <f t="shared" si="225"/>
        <v>0</v>
      </c>
      <c r="BS149" s="344">
        <f t="shared" si="225"/>
        <v>0</v>
      </c>
      <c r="BT149" s="344">
        <f t="shared" si="225"/>
        <v>0</v>
      </c>
      <c r="BU149" s="344">
        <f t="shared" si="225"/>
        <v>0</v>
      </c>
      <c r="BV149" s="344">
        <f t="shared" si="225"/>
        <v>0</v>
      </c>
      <c r="BW149" s="344">
        <f t="shared" si="225"/>
        <v>0</v>
      </c>
      <c r="BX149" s="344">
        <f t="shared" si="225"/>
        <v>0</v>
      </c>
      <c r="BY149" s="344">
        <f t="shared" si="225"/>
        <v>0</v>
      </c>
      <c r="BZ149" s="344">
        <f t="shared" si="225"/>
        <v>0</v>
      </c>
      <c r="CA149" s="344">
        <f t="shared" si="225"/>
        <v>0</v>
      </c>
      <c r="CB149" s="344">
        <f t="shared" si="225"/>
        <v>0</v>
      </c>
      <c r="CC149" s="344">
        <f t="shared" si="225"/>
        <v>0</v>
      </c>
      <c r="CD149" s="344">
        <f t="shared" si="225"/>
        <v>0</v>
      </c>
      <c r="CE149" s="344">
        <f t="shared" si="225"/>
        <v>0</v>
      </c>
      <c r="CF149" s="344">
        <f t="shared" si="225"/>
        <v>0</v>
      </c>
      <c r="CG149" s="344">
        <f t="shared" si="225"/>
        <v>0</v>
      </c>
      <c r="CH149" s="344">
        <f t="shared" si="225"/>
        <v>0</v>
      </c>
      <c r="CI149" s="344">
        <f t="shared" si="225"/>
        <v>0</v>
      </c>
      <c r="CJ149" s="344">
        <f t="shared" si="225"/>
        <v>0</v>
      </c>
      <c r="CK149" s="344">
        <f t="shared" si="225"/>
        <v>0</v>
      </c>
      <c r="CL149" s="344">
        <f t="shared" si="225"/>
        <v>0</v>
      </c>
      <c r="CM149" s="344">
        <f t="shared" si="225"/>
        <v>0</v>
      </c>
      <c r="CN149" s="344">
        <f t="shared" si="225"/>
        <v>0</v>
      </c>
      <c r="CO149" s="344">
        <f t="shared" si="225"/>
        <v>0</v>
      </c>
      <c r="CP149" s="344">
        <f t="shared" si="225"/>
        <v>0</v>
      </c>
      <c r="CQ149" s="344">
        <f t="shared" si="225"/>
        <v>0</v>
      </c>
      <c r="CR149" s="344">
        <f t="shared" si="225"/>
        <v>0</v>
      </c>
      <c r="CS149" s="344">
        <f t="shared" si="225"/>
        <v>0</v>
      </c>
    </row>
    <row r="150" spans="1:97" s="372" customFormat="1" x14ac:dyDescent="0.35">
      <c r="A150" s="337">
        <f t="shared" ref="A150:C150" si="226">A120</f>
        <v>0</v>
      </c>
      <c r="B150" s="337" t="str">
        <f t="shared" si="226"/>
        <v>0 0</v>
      </c>
      <c r="C150" s="344">
        <f t="shared" si="226"/>
        <v>0</v>
      </c>
      <c r="D150" s="344">
        <f>'UA basår'!AF31+'UA basår'!AF61</f>
        <v>0</v>
      </c>
      <c r="E150" s="344">
        <f t="shared" ref="E150:BP150" si="227">IF(E$94="beräknas ej",0,D150*IF(E$125&gt;$D$80,1,IF(E$125&lt;=$C$80,$C$79,$D$79))*IFERROR(INDEX($B$85:$E$91,MATCH($A150,$A$85:$A$91,0),MATCH(E$125,$B$83:$E$83,1)),0))</f>
        <v>0</v>
      </c>
      <c r="F150" s="344">
        <f t="shared" si="227"/>
        <v>0</v>
      </c>
      <c r="G150" s="344">
        <f t="shared" si="227"/>
        <v>0</v>
      </c>
      <c r="H150" s="344">
        <f t="shared" si="227"/>
        <v>0</v>
      </c>
      <c r="I150" s="344">
        <f t="shared" si="227"/>
        <v>0</v>
      </c>
      <c r="J150" s="344">
        <f t="shared" si="227"/>
        <v>0</v>
      </c>
      <c r="K150" s="344">
        <f t="shared" si="227"/>
        <v>0</v>
      </c>
      <c r="L150" s="344">
        <f t="shared" si="227"/>
        <v>0</v>
      </c>
      <c r="M150" s="344">
        <f t="shared" si="227"/>
        <v>0</v>
      </c>
      <c r="N150" s="344">
        <f t="shared" si="227"/>
        <v>0</v>
      </c>
      <c r="O150" s="344">
        <f t="shared" si="227"/>
        <v>0</v>
      </c>
      <c r="P150" s="344">
        <f t="shared" si="227"/>
        <v>0</v>
      </c>
      <c r="Q150" s="344">
        <f t="shared" si="227"/>
        <v>0</v>
      </c>
      <c r="R150" s="344">
        <f t="shared" si="227"/>
        <v>0</v>
      </c>
      <c r="S150" s="344">
        <f t="shared" si="227"/>
        <v>0</v>
      </c>
      <c r="T150" s="344">
        <f t="shared" si="227"/>
        <v>0</v>
      </c>
      <c r="U150" s="344">
        <f t="shared" si="227"/>
        <v>0</v>
      </c>
      <c r="V150" s="344">
        <f t="shared" si="227"/>
        <v>0</v>
      </c>
      <c r="W150" s="344">
        <f t="shared" si="227"/>
        <v>0</v>
      </c>
      <c r="X150" s="344">
        <f t="shared" si="227"/>
        <v>0</v>
      </c>
      <c r="Y150" s="344">
        <f t="shared" si="227"/>
        <v>0</v>
      </c>
      <c r="Z150" s="344">
        <f t="shared" si="227"/>
        <v>0</v>
      </c>
      <c r="AA150" s="344">
        <f t="shared" si="227"/>
        <v>0</v>
      </c>
      <c r="AB150" s="344">
        <f t="shared" si="227"/>
        <v>0</v>
      </c>
      <c r="AC150" s="344">
        <f t="shared" si="227"/>
        <v>0</v>
      </c>
      <c r="AD150" s="344">
        <f t="shared" si="227"/>
        <v>0</v>
      </c>
      <c r="AE150" s="344">
        <f t="shared" si="227"/>
        <v>0</v>
      </c>
      <c r="AF150" s="344">
        <f t="shared" si="227"/>
        <v>0</v>
      </c>
      <c r="AG150" s="344">
        <f t="shared" si="227"/>
        <v>0</v>
      </c>
      <c r="AH150" s="344">
        <f t="shared" si="227"/>
        <v>0</v>
      </c>
      <c r="AI150" s="344">
        <f t="shared" si="227"/>
        <v>0</v>
      </c>
      <c r="AJ150" s="344">
        <f t="shared" si="227"/>
        <v>0</v>
      </c>
      <c r="AK150" s="344">
        <f t="shared" si="227"/>
        <v>0</v>
      </c>
      <c r="AL150" s="344">
        <f t="shared" si="227"/>
        <v>0</v>
      </c>
      <c r="AM150" s="344">
        <f t="shared" si="227"/>
        <v>0</v>
      </c>
      <c r="AN150" s="344">
        <f t="shared" si="227"/>
        <v>0</v>
      </c>
      <c r="AO150" s="344">
        <f t="shared" si="227"/>
        <v>0</v>
      </c>
      <c r="AP150" s="344">
        <f t="shared" si="227"/>
        <v>0</v>
      </c>
      <c r="AQ150" s="344">
        <f t="shared" si="227"/>
        <v>0</v>
      </c>
      <c r="AR150" s="344">
        <f t="shared" si="227"/>
        <v>0</v>
      </c>
      <c r="AS150" s="344">
        <f t="shared" si="227"/>
        <v>0</v>
      </c>
      <c r="AT150" s="344">
        <f t="shared" si="227"/>
        <v>0</v>
      </c>
      <c r="AU150" s="344">
        <f t="shared" si="227"/>
        <v>0</v>
      </c>
      <c r="AV150" s="344">
        <f t="shared" si="227"/>
        <v>0</v>
      </c>
      <c r="AW150" s="344">
        <f t="shared" si="227"/>
        <v>0</v>
      </c>
      <c r="AX150" s="344">
        <f t="shared" si="227"/>
        <v>0</v>
      </c>
      <c r="AY150" s="344">
        <f t="shared" si="227"/>
        <v>0</v>
      </c>
      <c r="AZ150" s="344">
        <f t="shared" si="227"/>
        <v>0</v>
      </c>
      <c r="BA150" s="344">
        <f t="shared" si="227"/>
        <v>0</v>
      </c>
      <c r="BB150" s="344">
        <f t="shared" si="227"/>
        <v>0</v>
      </c>
      <c r="BC150" s="344">
        <f t="shared" si="227"/>
        <v>0</v>
      </c>
      <c r="BD150" s="344">
        <f t="shared" si="227"/>
        <v>0</v>
      </c>
      <c r="BE150" s="344">
        <f t="shared" si="227"/>
        <v>0</v>
      </c>
      <c r="BF150" s="344">
        <f t="shared" si="227"/>
        <v>0</v>
      </c>
      <c r="BG150" s="344">
        <f t="shared" si="227"/>
        <v>0</v>
      </c>
      <c r="BH150" s="344">
        <f t="shared" si="227"/>
        <v>0</v>
      </c>
      <c r="BI150" s="344">
        <f t="shared" si="227"/>
        <v>0</v>
      </c>
      <c r="BJ150" s="344">
        <f t="shared" si="227"/>
        <v>0</v>
      </c>
      <c r="BK150" s="344">
        <f t="shared" si="227"/>
        <v>0</v>
      </c>
      <c r="BL150" s="344">
        <f t="shared" si="227"/>
        <v>0</v>
      </c>
      <c r="BM150" s="344">
        <f t="shared" si="227"/>
        <v>0</v>
      </c>
      <c r="BN150" s="344">
        <f t="shared" si="227"/>
        <v>0</v>
      </c>
      <c r="BO150" s="344">
        <f t="shared" si="227"/>
        <v>0</v>
      </c>
      <c r="BP150" s="344">
        <f t="shared" si="227"/>
        <v>0</v>
      </c>
      <c r="BQ150" s="344">
        <f t="shared" ref="BQ150:CS150" si="228">IF(BQ$94="beräknas ej",0,BP150*IF(BQ$125&gt;$D$80,1,IF(BQ$125&lt;=$C$80,$C$79,$D$79))*IFERROR(INDEX($B$85:$E$91,MATCH($A150,$A$85:$A$91,0),MATCH(BQ$125,$B$83:$E$83,1)),0))</f>
        <v>0</v>
      </c>
      <c r="BR150" s="344">
        <f t="shared" si="228"/>
        <v>0</v>
      </c>
      <c r="BS150" s="344">
        <f t="shared" si="228"/>
        <v>0</v>
      </c>
      <c r="BT150" s="344">
        <f t="shared" si="228"/>
        <v>0</v>
      </c>
      <c r="BU150" s="344">
        <f t="shared" si="228"/>
        <v>0</v>
      </c>
      <c r="BV150" s="344">
        <f t="shared" si="228"/>
        <v>0</v>
      </c>
      <c r="BW150" s="344">
        <f t="shared" si="228"/>
        <v>0</v>
      </c>
      <c r="BX150" s="344">
        <f t="shared" si="228"/>
        <v>0</v>
      </c>
      <c r="BY150" s="344">
        <f t="shared" si="228"/>
        <v>0</v>
      </c>
      <c r="BZ150" s="344">
        <f t="shared" si="228"/>
        <v>0</v>
      </c>
      <c r="CA150" s="344">
        <f t="shared" si="228"/>
        <v>0</v>
      </c>
      <c r="CB150" s="344">
        <f t="shared" si="228"/>
        <v>0</v>
      </c>
      <c r="CC150" s="344">
        <f t="shared" si="228"/>
        <v>0</v>
      </c>
      <c r="CD150" s="344">
        <f t="shared" si="228"/>
        <v>0</v>
      </c>
      <c r="CE150" s="344">
        <f t="shared" si="228"/>
        <v>0</v>
      </c>
      <c r="CF150" s="344">
        <f t="shared" si="228"/>
        <v>0</v>
      </c>
      <c r="CG150" s="344">
        <f t="shared" si="228"/>
        <v>0</v>
      </c>
      <c r="CH150" s="344">
        <f t="shared" si="228"/>
        <v>0</v>
      </c>
      <c r="CI150" s="344">
        <f t="shared" si="228"/>
        <v>0</v>
      </c>
      <c r="CJ150" s="344">
        <f t="shared" si="228"/>
        <v>0</v>
      </c>
      <c r="CK150" s="344">
        <f t="shared" si="228"/>
        <v>0</v>
      </c>
      <c r="CL150" s="344">
        <f t="shared" si="228"/>
        <v>0</v>
      </c>
      <c r="CM150" s="344">
        <f t="shared" si="228"/>
        <v>0</v>
      </c>
      <c r="CN150" s="344">
        <f t="shared" si="228"/>
        <v>0</v>
      </c>
      <c r="CO150" s="344">
        <f t="shared" si="228"/>
        <v>0</v>
      </c>
      <c r="CP150" s="344">
        <f t="shared" si="228"/>
        <v>0</v>
      </c>
      <c r="CQ150" s="344">
        <f t="shared" si="228"/>
        <v>0</v>
      </c>
      <c r="CR150" s="344">
        <f t="shared" si="228"/>
        <v>0</v>
      </c>
      <c r="CS150" s="344">
        <f t="shared" si="228"/>
        <v>0</v>
      </c>
    </row>
    <row r="151" spans="1:97" s="375" customFormat="1" x14ac:dyDescent="0.35">
      <c r="A151" s="347"/>
      <c r="B151" s="347"/>
      <c r="C151" s="344"/>
      <c r="D151" s="348">
        <f>SUM(D126:D150)</f>
        <v>0</v>
      </c>
      <c r="E151" s="348">
        <f t="shared" ref="E151:BP151" si="229">SUM(E126:E150)</f>
        <v>0</v>
      </c>
      <c r="F151" s="348">
        <f t="shared" si="229"/>
        <v>0</v>
      </c>
      <c r="G151" s="348">
        <f t="shared" si="229"/>
        <v>0</v>
      </c>
      <c r="H151" s="348">
        <f t="shared" si="229"/>
        <v>0</v>
      </c>
      <c r="I151" s="348">
        <f t="shared" si="229"/>
        <v>0</v>
      </c>
      <c r="J151" s="348">
        <f t="shared" si="229"/>
        <v>0</v>
      </c>
      <c r="K151" s="348">
        <f t="shared" si="229"/>
        <v>0</v>
      </c>
      <c r="L151" s="348">
        <f t="shared" si="229"/>
        <v>0</v>
      </c>
      <c r="M151" s="348">
        <f t="shared" si="229"/>
        <v>0</v>
      </c>
      <c r="N151" s="348">
        <f t="shared" si="229"/>
        <v>0</v>
      </c>
      <c r="O151" s="348">
        <f t="shared" si="229"/>
        <v>0</v>
      </c>
      <c r="P151" s="348">
        <f t="shared" si="229"/>
        <v>0</v>
      </c>
      <c r="Q151" s="348">
        <f t="shared" si="229"/>
        <v>0</v>
      </c>
      <c r="R151" s="348">
        <f t="shared" si="229"/>
        <v>0</v>
      </c>
      <c r="S151" s="348">
        <f t="shared" si="229"/>
        <v>0</v>
      </c>
      <c r="T151" s="348">
        <f t="shared" si="229"/>
        <v>0</v>
      </c>
      <c r="U151" s="348">
        <f t="shared" si="229"/>
        <v>0</v>
      </c>
      <c r="V151" s="348">
        <f t="shared" si="229"/>
        <v>0</v>
      </c>
      <c r="W151" s="348">
        <f t="shared" si="229"/>
        <v>0</v>
      </c>
      <c r="X151" s="348">
        <f t="shared" si="229"/>
        <v>0</v>
      </c>
      <c r="Y151" s="348">
        <f t="shared" si="229"/>
        <v>0</v>
      </c>
      <c r="Z151" s="348">
        <f t="shared" si="229"/>
        <v>0</v>
      </c>
      <c r="AA151" s="348">
        <f t="shared" si="229"/>
        <v>0</v>
      </c>
      <c r="AB151" s="348">
        <f t="shared" si="229"/>
        <v>0</v>
      </c>
      <c r="AC151" s="348">
        <f t="shared" si="229"/>
        <v>0</v>
      </c>
      <c r="AD151" s="348">
        <f t="shared" si="229"/>
        <v>0</v>
      </c>
      <c r="AE151" s="348">
        <f t="shared" si="229"/>
        <v>0</v>
      </c>
      <c r="AF151" s="348">
        <f t="shared" si="229"/>
        <v>0</v>
      </c>
      <c r="AG151" s="348">
        <f t="shared" si="229"/>
        <v>0</v>
      </c>
      <c r="AH151" s="348">
        <f t="shared" si="229"/>
        <v>0</v>
      </c>
      <c r="AI151" s="348">
        <f t="shared" si="229"/>
        <v>0</v>
      </c>
      <c r="AJ151" s="348">
        <f t="shared" si="229"/>
        <v>0</v>
      </c>
      <c r="AK151" s="348">
        <f t="shared" si="229"/>
        <v>0</v>
      </c>
      <c r="AL151" s="348">
        <f t="shared" si="229"/>
        <v>0</v>
      </c>
      <c r="AM151" s="348">
        <f t="shared" si="229"/>
        <v>0</v>
      </c>
      <c r="AN151" s="348">
        <f t="shared" si="229"/>
        <v>0</v>
      </c>
      <c r="AO151" s="348">
        <f t="shared" si="229"/>
        <v>0</v>
      </c>
      <c r="AP151" s="348">
        <f t="shared" si="229"/>
        <v>0</v>
      </c>
      <c r="AQ151" s="348">
        <f t="shared" si="229"/>
        <v>0</v>
      </c>
      <c r="AR151" s="348">
        <f t="shared" si="229"/>
        <v>0</v>
      </c>
      <c r="AS151" s="348">
        <f t="shared" si="229"/>
        <v>0</v>
      </c>
      <c r="AT151" s="348">
        <f t="shared" si="229"/>
        <v>0</v>
      </c>
      <c r="AU151" s="348">
        <f t="shared" si="229"/>
        <v>0</v>
      </c>
      <c r="AV151" s="348">
        <f t="shared" si="229"/>
        <v>0</v>
      </c>
      <c r="AW151" s="348">
        <f t="shared" si="229"/>
        <v>0</v>
      </c>
      <c r="AX151" s="348">
        <f t="shared" si="229"/>
        <v>0</v>
      </c>
      <c r="AY151" s="348">
        <f t="shared" si="229"/>
        <v>0</v>
      </c>
      <c r="AZ151" s="348">
        <f t="shared" si="229"/>
        <v>0</v>
      </c>
      <c r="BA151" s="348">
        <f t="shared" si="229"/>
        <v>0</v>
      </c>
      <c r="BB151" s="348">
        <f t="shared" si="229"/>
        <v>0</v>
      </c>
      <c r="BC151" s="348">
        <f t="shared" si="229"/>
        <v>0</v>
      </c>
      <c r="BD151" s="348">
        <f t="shared" si="229"/>
        <v>0</v>
      </c>
      <c r="BE151" s="348">
        <f t="shared" si="229"/>
        <v>0</v>
      </c>
      <c r="BF151" s="348">
        <f t="shared" si="229"/>
        <v>0</v>
      </c>
      <c r="BG151" s="348">
        <f t="shared" si="229"/>
        <v>0</v>
      </c>
      <c r="BH151" s="348">
        <f t="shared" si="229"/>
        <v>0</v>
      </c>
      <c r="BI151" s="348">
        <f t="shared" si="229"/>
        <v>0</v>
      </c>
      <c r="BJ151" s="348">
        <f t="shared" si="229"/>
        <v>0</v>
      </c>
      <c r="BK151" s="348">
        <f t="shared" si="229"/>
        <v>0</v>
      </c>
      <c r="BL151" s="348">
        <f t="shared" si="229"/>
        <v>0</v>
      </c>
      <c r="BM151" s="348">
        <f t="shared" si="229"/>
        <v>0</v>
      </c>
      <c r="BN151" s="348">
        <f t="shared" si="229"/>
        <v>0</v>
      </c>
      <c r="BO151" s="348">
        <f t="shared" si="229"/>
        <v>0</v>
      </c>
      <c r="BP151" s="348">
        <f t="shared" si="229"/>
        <v>0</v>
      </c>
      <c r="BQ151" s="348">
        <f t="shared" ref="BQ151:CS151" si="230">SUM(BQ126:BQ150)</f>
        <v>0</v>
      </c>
      <c r="BR151" s="348">
        <f t="shared" si="230"/>
        <v>0</v>
      </c>
      <c r="BS151" s="348">
        <f t="shared" si="230"/>
        <v>0</v>
      </c>
      <c r="BT151" s="348">
        <f t="shared" si="230"/>
        <v>0</v>
      </c>
      <c r="BU151" s="348">
        <f t="shared" si="230"/>
        <v>0</v>
      </c>
      <c r="BV151" s="348">
        <f t="shared" si="230"/>
        <v>0</v>
      </c>
      <c r="BW151" s="348">
        <f t="shared" si="230"/>
        <v>0</v>
      </c>
      <c r="BX151" s="348">
        <f t="shared" si="230"/>
        <v>0</v>
      </c>
      <c r="BY151" s="348">
        <f t="shared" si="230"/>
        <v>0</v>
      </c>
      <c r="BZ151" s="348">
        <f t="shared" si="230"/>
        <v>0</v>
      </c>
      <c r="CA151" s="348">
        <f t="shared" si="230"/>
        <v>0</v>
      </c>
      <c r="CB151" s="348">
        <f t="shared" si="230"/>
        <v>0</v>
      </c>
      <c r="CC151" s="348">
        <f t="shared" si="230"/>
        <v>0</v>
      </c>
      <c r="CD151" s="348">
        <f t="shared" si="230"/>
        <v>0</v>
      </c>
      <c r="CE151" s="348">
        <f t="shared" si="230"/>
        <v>0</v>
      </c>
      <c r="CF151" s="348">
        <f t="shared" si="230"/>
        <v>0</v>
      </c>
      <c r="CG151" s="348">
        <f t="shared" si="230"/>
        <v>0</v>
      </c>
      <c r="CH151" s="348">
        <f t="shared" si="230"/>
        <v>0</v>
      </c>
      <c r="CI151" s="348">
        <f t="shared" si="230"/>
        <v>0</v>
      </c>
      <c r="CJ151" s="348">
        <f t="shared" si="230"/>
        <v>0</v>
      </c>
      <c r="CK151" s="348">
        <f t="shared" si="230"/>
        <v>0</v>
      </c>
      <c r="CL151" s="348">
        <f t="shared" si="230"/>
        <v>0</v>
      </c>
      <c r="CM151" s="348">
        <f t="shared" si="230"/>
        <v>0</v>
      </c>
      <c r="CN151" s="348">
        <f t="shared" si="230"/>
        <v>0</v>
      </c>
      <c r="CO151" s="348">
        <f t="shared" si="230"/>
        <v>0</v>
      </c>
      <c r="CP151" s="348">
        <f t="shared" si="230"/>
        <v>0</v>
      </c>
      <c r="CQ151" s="348">
        <f t="shared" si="230"/>
        <v>0</v>
      </c>
      <c r="CR151" s="348">
        <f t="shared" si="230"/>
        <v>0</v>
      </c>
      <c r="CS151" s="348">
        <f t="shared" si="230"/>
        <v>0</v>
      </c>
    </row>
    <row r="152" spans="1:97" s="372" customFormat="1" x14ac:dyDescent="0.35"/>
    <row r="155" spans="1:97" s="367" customFormat="1" ht="18" x14ac:dyDescent="0.4">
      <c r="A155" s="364" t="s">
        <v>659</v>
      </c>
      <c r="B155" s="357"/>
      <c r="D155" s="368"/>
      <c r="E155" s="368"/>
      <c r="F155" s="368"/>
      <c r="G155" s="368"/>
      <c r="H155" s="368"/>
      <c r="I155" s="368"/>
      <c r="J155" s="368"/>
      <c r="K155" s="368"/>
      <c r="L155" s="368"/>
      <c r="M155" s="368"/>
      <c r="N155" s="368"/>
    </row>
    <row r="156" spans="1:97" s="367" customFormat="1" x14ac:dyDescent="0.35">
      <c r="B156" s="353" t="str">
        <f t="shared" ref="B156:D157" si="231">B79</f>
        <v>Uppräkningstal Lotskostnader</v>
      </c>
      <c r="C156" s="470">
        <f t="shared" si="231"/>
        <v>1</v>
      </c>
      <c r="D156" s="470">
        <f t="shared" si="231"/>
        <v>1</v>
      </c>
      <c r="E156" s="368"/>
      <c r="F156" s="368"/>
      <c r="G156" s="368"/>
      <c r="H156" s="368"/>
      <c r="I156" s="368"/>
      <c r="J156" s="368"/>
      <c r="K156" s="368"/>
      <c r="L156" s="368"/>
      <c r="M156" s="368"/>
      <c r="N156" s="368"/>
    </row>
    <row r="157" spans="1:97" s="367" customFormat="1" x14ac:dyDescent="0.35">
      <c r="B157" s="353" t="str">
        <f t="shared" si="231"/>
        <v>Prognosår</v>
      </c>
      <c r="C157" s="353">
        <f t="shared" si="231"/>
        <v>2045</v>
      </c>
      <c r="D157" s="353">
        <f t="shared" si="231"/>
        <v>2065</v>
      </c>
    </row>
    <row r="158" spans="1:97" s="367" customFormat="1" x14ac:dyDescent="0.35"/>
    <row r="159" spans="1:97" s="367" customFormat="1" x14ac:dyDescent="0.35">
      <c r="A159" s="355" t="s">
        <v>312</v>
      </c>
      <c r="B159" s="352"/>
      <c r="C159" s="352"/>
      <c r="D159" s="352"/>
      <c r="E159" s="352"/>
    </row>
    <row r="160" spans="1:97" s="367" customFormat="1" x14ac:dyDescent="0.35">
      <c r="A160" s="352"/>
      <c r="B160" s="356">
        <f t="shared" ref="B160:E161" si="232">B83</f>
        <v>2019</v>
      </c>
      <c r="C160" s="356">
        <f t="shared" si="232"/>
        <v>2028</v>
      </c>
      <c r="D160" s="356">
        <f t="shared" si="232"/>
        <v>2045</v>
      </c>
      <c r="E160" s="356">
        <f t="shared" si="232"/>
        <v>2065</v>
      </c>
      <c r="G160" s="382"/>
    </row>
    <row r="161" spans="1:97" s="367" customFormat="1" x14ac:dyDescent="0.35">
      <c r="A161" s="352"/>
      <c r="B161" s="356" t="str">
        <f t="shared" si="232"/>
        <v>2019 - 2028</v>
      </c>
      <c r="C161" s="356" t="str">
        <f t="shared" si="232"/>
        <v>2028 - 2045</v>
      </c>
      <c r="D161" s="356" t="str">
        <f t="shared" si="232"/>
        <v>2045 - 2065</v>
      </c>
      <c r="E161" s="356" t="str">
        <f t="shared" si="232"/>
        <v>2065 - 2087</v>
      </c>
    </row>
    <row r="162" spans="1:97" s="367" customFormat="1" x14ac:dyDescent="0.35">
      <c r="A162" s="353" t="s">
        <v>0</v>
      </c>
      <c r="B162" s="365" t="e">
        <f>Prognoser!AM51</f>
        <v>#DIV/0!</v>
      </c>
      <c r="C162" s="365" t="e">
        <f>Prognoser!AN51</f>
        <v>#DIV/0!</v>
      </c>
      <c r="D162" s="365" t="e">
        <f>Prognoser!AO51</f>
        <v>#DIV/0!</v>
      </c>
      <c r="E162" s="365" t="e">
        <f>Prognoser!AP51</f>
        <v>#DIV/0!</v>
      </c>
    </row>
    <row r="163" spans="1:97" s="367" customFormat="1" x14ac:dyDescent="0.35">
      <c r="A163" s="353" t="s">
        <v>1</v>
      </c>
      <c r="B163" s="365" t="e">
        <f>Prognoser!AM52</f>
        <v>#DIV/0!</v>
      </c>
      <c r="C163" s="365" t="e">
        <f>Prognoser!AN52</f>
        <v>#DIV/0!</v>
      </c>
      <c r="D163" s="365" t="e">
        <f>Prognoser!AO52</f>
        <v>#DIV/0!</v>
      </c>
      <c r="E163" s="365" t="e">
        <f>Prognoser!AP52</f>
        <v>#DIV/0!</v>
      </c>
    </row>
    <row r="164" spans="1:97" s="367" customFormat="1" x14ac:dyDescent="0.35">
      <c r="A164" s="353" t="s">
        <v>2</v>
      </c>
      <c r="B164" s="365" t="e">
        <f>Prognoser!AM53</f>
        <v>#DIV/0!</v>
      </c>
      <c r="C164" s="365" t="e">
        <f>Prognoser!AN53</f>
        <v>#DIV/0!</v>
      </c>
      <c r="D164" s="365" t="e">
        <f>Prognoser!AO53</f>
        <v>#DIV/0!</v>
      </c>
      <c r="E164" s="365" t="e">
        <f>Prognoser!AP53</f>
        <v>#DIV/0!</v>
      </c>
    </row>
    <row r="165" spans="1:97" s="367" customFormat="1" x14ac:dyDescent="0.35">
      <c r="A165" s="353" t="s">
        <v>11</v>
      </c>
      <c r="B165" s="365" t="e">
        <f>Prognoser!AM54</f>
        <v>#DIV/0!</v>
      </c>
      <c r="C165" s="365" t="e">
        <f>Prognoser!AN54</f>
        <v>#DIV/0!</v>
      </c>
      <c r="D165" s="365" t="e">
        <f>Prognoser!AO54</f>
        <v>#DIV/0!</v>
      </c>
      <c r="E165" s="365" t="e">
        <f>Prognoser!AP54</f>
        <v>#DIV/0!</v>
      </c>
    </row>
    <row r="166" spans="1:97" s="367" customFormat="1" x14ac:dyDescent="0.35">
      <c r="A166" s="353" t="s">
        <v>7</v>
      </c>
      <c r="B166" s="365" t="e">
        <f>Prognoser!AM55</f>
        <v>#DIV/0!</v>
      </c>
      <c r="C166" s="365" t="e">
        <f>Prognoser!AN55</f>
        <v>#DIV/0!</v>
      </c>
      <c r="D166" s="365" t="e">
        <f>Prognoser!AO55</f>
        <v>#DIV/0!</v>
      </c>
      <c r="E166" s="365" t="e">
        <f>Prognoser!AP55</f>
        <v>#DIV/0!</v>
      </c>
    </row>
    <row r="167" spans="1:97" s="367" customFormat="1" x14ac:dyDescent="0.35">
      <c r="A167" s="353" t="s">
        <v>3</v>
      </c>
      <c r="B167" s="365" t="e">
        <f>Prognoser!AM56</f>
        <v>#DIV/0!</v>
      </c>
      <c r="C167" s="365" t="e">
        <f>Prognoser!AN56</f>
        <v>#DIV/0!</v>
      </c>
      <c r="D167" s="365" t="e">
        <f>Prognoser!AO56</f>
        <v>#DIV/0!</v>
      </c>
      <c r="E167" s="365" t="e">
        <f>Prognoser!AP56</f>
        <v>#DIV/0!</v>
      </c>
    </row>
    <row r="168" spans="1:97" s="367" customFormat="1" x14ac:dyDescent="0.35">
      <c r="A168" s="353" t="s">
        <v>4</v>
      </c>
      <c r="B168" s="365" t="e">
        <f>Prognoser!AM57</f>
        <v>#DIV/0!</v>
      </c>
      <c r="C168" s="365" t="e">
        <f>Prognoser!AN57</f>
        <v>#DIV/0!</v>
      </c>
      <c r="D168" s="365" t="e">
        <f>Prognoser!AO57</f>
        <v>#DIV/0!</v>
      </c>
      <c r="E168" s="365" t="e">
        <f>Prognoser!AP57</f>
        <v>#DIV/0!</v>
      </c>
    </row>
    <row r="169" spans="1:97" s="367" customFormat="1" x14ac:dyDescent="0.35">
      <c r="A169" s="353"/>
      <c r="B169" s="358"/>
      <c r="C169" s="358"/>
      <c r="D169" s="358"/>
      <c r="E169" s="358"/>
    </row>
    <row r="170" spans="1:97" s="367" customFormat="1" x14ac:dyDescent="0.35">
      <c r="A170" s="369" t="s">
        <v>189</v>
      </c>
      <c r="B170" s="358"/>
      <c r="C170" s="358"/>
      <c r="D170" s="358"/>
      <c r="E170" s="358"/>
      <c r="G170" s="360" t="s">
        <v>328</v>
      </c>
    </row>
    <row r="171" spans="1:97" s="367" customFormat="1" ht="15.5" x14ac:dyDescent="0.35">
      <c r="A171" s="361" t="s">
        <v>9</v>
      </c>
      <c r="B171" s="352"/>
      <c r="C171" s="352"/>
      <c r="D171" s="352" t="str">
        <f>IFERROR(INDEX(Indata!$A$12:$A$18,MATCH(D172,Indata!$B$12:$B$18,0)),"")</f>
        <v>Basår</v>
      </c>
      <c r="E171" s="352" t="str">
        <f>IFERROR(INDEX(Indata!$A$12:$A$18,MATCH(E172,Indata!$B$12:$B$18,0)),"")</f>
        <v/>
      </c>
      <c r="F171" s="352" t="str">
        <f>IFERROR(INDEX(Indata!$A$12:$A$18,MATCH(F172,Indata!$B$12:$B$18,0)),"")</f>
        <v/>
      </c>
      <c r="G171" s="352" t="str">
        <f>IFERROR(INDEX(Indata!$A$12:$A$18,MATCH(G172,Indata!$B$12:$B$18,0)),"")</f>
        <v/>
      </c>
      <c r="H171" s="352" t="str">
        <f>IFERROR(INDEX(Indata!$A$12:$A$18,MATCH(H172,Indata!$B$12:$B$18,0)),"")</f>
        <v/>
      </c>
      <c r="I171" s="352" t="str">
        <f>IFERROR(INDEX(Indata!$A$12:$A$18,MATCH(I172,Indata!$B$12:$B$18,0)),"")</f>
        <v/>
      </c>
      <c r="J171" s="352" t="str">
        <f>IFERROR(INDEX(Indata!$A$12:$A$18,MATCH(J172,Indata!$B$12:$B$18,0)),"")</f>
        <v/>
      </c>
      <c r="K171" s="352" t="str">
        <f>IFERROR(INDEX(Indata!$A$12:$A$18,MATCH(K172,Indata!$B$12:$B$18,0)),"")</f>
        <v/>
      </c>
      <c r="L171" s="352" t="str">
        <f>IFERROR(INDEX(Indata!$A$12:$A$18,MATCH(L172,Indata!$B$12:$B$18,0)),"")</f>
        <v/>
      </c>
      <c r="M171" s="352" t="str">
        <f>IFERROR(INDEX(Indata!$A$12:$A$18,MATCH(M172,Indata!$B$12:$B$18,0)),"")</f>
        <v>Diskonteringsår</v>
      </c>
      <c r="N171" s="352" t="str">
        <f>IFERROR(INDEX(Indata!$A$12:$A$18,MATCH(N172,Indata!$B$12:$B$18,0)),"")</f>
        <v/>
      </c>
      <c r="O171" s="352" t="str">
        <f>IFERROR(INDEX(Indata!$A$12:$A$18,MATCH(O172,Indata!$B$12:$B$18,0)),"")</f>
        <v/>
      </c>
      <c r="P171" s="352" t="str">
        <f>IFERROR(INDEX(Indata!$A$12:$A$18,MATCH(P172,Indata!$B$12:$B$18,0)),"")</f>
        <v/>
      </c>
      <c r="Q171" s="352" t="str">
        <f>IFERROR(INDEX(Indata!$A$12:$A$18,MATCH(Q172,Indata!$B$12:$B$18,0)),"")</f>
        <v/>
      </c>
      <c r="R171" s="352" t="str">
        <f>IFERROR(INDEX(Indata!$A$12:$A$18,MATCH(R172,Indata!$B$12:$B$18,0)),"")</f>
        <v/>
      </c>
      <c r="S171" s="352" t="str">
        <f>IFERROR(INDEX(Indata!$A$12:$A$18,MATCH(S172,Indata!$B$12:$B$18,0)),"")</f>
        <v/>
      </c>
      <c r="T171" s="352" t="str">
        <f>IFERROR(INDEX(Indata!$A$12:$A$18,MATCH(T172,Indata!$B$12:$B$18,0)),"")</f>
        <v/>
      </c>
      <c r="U171" s="352" t="str">
        <f>IFERROR(INDEX(Indata!$A$12:$A$18,MATCH(U172,Indata!$B$12:$B$18,0)),"")</f>
        <v/>
      </c>
      <c r="V171" s="352" t="str">
        <f>IFERROR(INDEX(Indata!$A$12:$A$18,MATCH(V172,Indata!$B$12:$B$18,0)),"")</f>
        <v/>
      </c>
      <c r="W171" s="352" t="str">
        <f>IFERROR(INDEX(Indata!$A$12:$A$18,MATCH(W172,Indata!$B$12:$B$18,0)),"")</f>
        <v/>
      </c>
      <c r="X171" s="352" t="str">
        <f>IFERROR(INDEX(Indata!$A$12:$A$18,MATCH(X172,Indata!$B$12:$B$18,0)),"")</f>
        <v/>
      </c>
      <c r="Y171" s="352" t="str">
        <f>IFERROR(INDEX(Indata!$A$12:$A$18,MATCH(Y172,Indata!$B$12:$B$18,0)),"")</f>
        <v/>
      </c>
      <c r="Z171" s="352" t="str">
        <f>IFERROR(INDEX(Indata!$A$12:$A$18,MATCH(Z172,Indata!$B$12:$B$18,0)),"")</f>
        <v/>
      </c>
      <c r="AA171" s="352" t="str">
        <f>IFERROR(INDEX(Indata!$A$12:$A$18,MATCH(AA172,Indata!$B$12:$B$18,0)),"")</f>
        <v/>
      </c>
      <c r="AB171" s="352" t="str">
        <f>IFERROR(INDEX(Indata!$A$12:$A$18,MATCH(AB172,Indata!$B$12:$B$18,0)),"")</f>
        <v/>
      </c>
      <c r="AC171" s="352" t="str">
        <f>IFERROR(INDEX(Indata!$A$12:$A$18,MATCH(AC172,Indata!$B$12:$B$18,0)),"")</f>
        <v/>
      </c>
      <c r="AD171" s="352" t="str">
        <f>IFERROR(INDEX(Indata!$A$12:$A$18,MATCH(AD172,Indata!$B$12:$B$18,0)),"")</f>
        <v>Prognosår 1</v>
      </c>
      <c r="AE171" s="352" t="str">
        <f>IFERROR(INDEX(Indata!$A$12:$A$18,MATCH(AE172,Indata!$B$12:$B$18,0)),"")</f>
        <v/>
      </c>
      <c r="AF171" s="352" t="str">
        <f>IFERROR(INDEX(Indata!$A$12:$A$18,MATCH(AF172,Indata!$B$12:$B$18,0)),"")</f>
        <v/>
      </c>
      <c r="AG171" s="352" t="str">
        <f>IFERROR(INDEX(Indata!$A$12:$A$18,MATCH(AG172,Indata!$B$12:$B$18,0)),"")</f>
        <v/>
      </c>
      <c r="AH171" s="352" t="str">
        <f>IFERROR(INDEX(Indata!$A$12:$A$18,MATCH(AH172,Indata!$B$12:$B$18,0)),"")</f>
        <v/>
      </c>
      <c r="AI171" s="352" t="str">
        <f>IFERROR(INDEX(Indata!$A$12:$A$18,MATCH(AI172,Indata!$B$12:$B$18,0)),"")</f>
        <v/>
      </c>
      <c r="AJ171" s="352" t="str">
        <f>IFERROR(INDEX(Indata!$A$12:$A$18,MATCH(AJ172,Indata!$B$12:$B$18,0)),"")</f>
        <v/>
      </c>
      <c r="AK171" s="352" t="str">
        <f>IFERROR(INDEX(Indata!$A$12:$A$18,MATCH(AK172,Indata!$B$12:$B$18,0)),"")</f>
        <v/>
      </c>
      <c r="AL171" s="352" t="str">
        <f>IFERROR(INDEX(Indata!$A$12:$A$18,MATCH(AL172,Indata!$B$12:$B$18,0)),"")</f>
        <v/>
      </c>
      <c r="AM171" s="352" t="str">
        <f>IFERROR(INDEX(Indata!$A$12:$A$18,MATCH(AM172,Indata!$B$12:$B$18,0)),"")</f>
        <v/>
      </c>
      <c r="AN171" s="352" t="str">
        <f>IFERROR(INDEX(Indata!$A$12:$A$18,MATCH(AN172,Indata!$B$12:$B$18,0)),"")</f>
        <v/>
      </c>
      <c r="AO171" s="352" t="str">
        <f>IFERROR(INDEX(Indata!$A$12:$A$18,MATCH(AO172,Indata!$B$12:$B$18,0)),"")</f>
        <v/>
      </c>
      <c r="AP171" s="352" t="str">
        <f>IFERROR(INDEX(Indata!$A$12:$A$18,MATCH(AP172,Indata!$B$12:$B$18,0)),"")</f>
        <v/>
      </c>
      <c r="AQ171" s="352" t="str">
        <f>IFERROR(INDEX(Indata!$A$12:$A$18,MATCH(AQ172,Indata!$B$12:$B$18,0)),"")</f>
        <v/>
      </c>
      <c r="AR171" s="352" t="str">
        <f>IFERROR(INDEX(Indata!$A$12:$A$18,MATCH(AR172,Indata!$B$12:$B$18,0)),"")</f>
        <v/>
      </c>
      <c r="AS171" s="352" t="str">
        <f>IFERROR(INDEX(Indata!$A$12:$A$18,MATCH(AS172,Indata!$B$12:$B$18,0)),"")</f>
        <v/>
      </c>
      <c r="AT171" s="352" t="str">
        <f>IFERROR(INDEX(Indata!$A$12:$A$18,MATCH(AT172,Indata!$B$12:$B$18,0)),"")</f>
        <v/>
      </c>
      <c r="AU171" s="352" t="str">
        <f>IFERROR(INDEX(Indata!$A$12:$A$18,MATCH(AU172,Indata!$B$12:$B$18,0)),"")</f>
        <v/>
      </c>
      <c r="AV171" s="352" t="str">
        <f>IFERROR(INDEX(Indata!$A$12:$A$18,MATCH(AV172,Indata!$B$12:$B$18,0)),"")</f>
        <v/>
      </c>
      <c r="AW171" s="352" t="str">
        <f>IFERROR(INDEX(Indata!$A$12:$A$18,MATCH(AW172,Indata!$B$12:$B$18,0)),"")</f>
        <v/>
      </c>
      <c r="AX171" s="352" t="str">
        <f>IFERROR(INDEX(Indata!$A$12:$A$18,MATCH(AX172,Indata!$B$12:$B$18,0)),"")</f>
        <v>Prognosår 2</v>
      </c>
      <c r="AY171" s="352" t="str">
        <f>IFERROR(INDEX(Indata!$A$12:$A$18,MATCH(AY172,Indata!$B$12:$B$18,0)),"")</f>
        <v/>
      </c>
      <c r="AZ171" s="352" t="str">
        <f>IFERROR(INDEX(Indata!$A$12:$A$18,MATCH(AZ172,Indata!$B$12:$B$18,0)),"")</f>
        <v/>
      </c>
      <c r="BA171" s="352" t="str">
        <f>IFERROR(INDEX(Indata!$A$12:$A$18,MATCH(BA172,Indata!$B$12:$B$18,0)),"")</f>
        <v/>
      </c>
      <c r="BB171" s="352" t="str">
        <f>IFERROR(INDEX(Indata!$A$12:$A$18,MATCH(BB172,Indata!$B$12:$B$18,0)),"")</f>
        <v/>
      </c>
      <c r="BC171" s="352" t="str">
        <f>IFERROR(INDEX(Indata!$A$12:$A$18,MATCH(BC172,Indata!$B$12:$B$18,0)),"")</f>
        <v/>
      </c>
      <c r="BD171" s="352" t="str">
        <f>IFERROR(INDEX(Indata!$A$12:$A$18,MATCH(BD172,Indata!$B$12:$B$18,0)),"")</f>
        <v/>
      </c>
      <c r="BE171" s="352" t="str">
        <f>IFERROR(INDEX(Indata!$A$12:$A$18,MATCH(BE172,Indata!$B$12:$B$18,0)),"")</f>
        <v/>
      </c>
      <c r="BF171" s="352" t="str">
        <f>IFERROR(INDEX(Indata!$A$12:$A$18,MATCH(BF172,Indata!$B$12:$B$18,0)),"")</f>
        <v/>
      </c>
      <c r="BG171" s="352" t="str">
        <f>IFERROR(INDEX(Indata!$A$12:$A$18,MATCH(BG172,Indata!$B$12:$B$18,0)),"")</f>
        <v/>
      </c>
      <c r="BH171" s="352" t="str">
        <f>IFERROR(INDEX(Indata!$A$12:$A$18,MATCH(BH172,Indata!$B$12:$B$18,0)),"")</f>
        <v/>
      </c>
      <c r="BI171" s="352" t="str">
        <f>IFERROR(INDEX(Indata!$A$12:$A$18,MATCH(BI172,Indata!$B$12:$B$18,0)),"")</f>
        <v/>
      </c>
      <c r="BJ171" s="352" t="str">
        <f>IFERROR(INDEX(Indata!$A$12:$A$18,MATCH(BJ172,Indata!$B$12:$B$18,0)),"")</f>
        <v/>
      </c>
      <c r="BK171" s="352" t="str">
        <f>IFERROR(INDEX(Indata!$A$12:$A$18,MATCH(BK172,Indata!$B$12:$B$18,0)),"")</f>
        <v/>
      </c>
      <c r="BL171" s="352" t="str">
        <f>IFERROR(INDEX(Indata!$A$12:$A$18,MATCH(BL172,Indata!$B$12:$B$18,0)),"")</f>
        <v/>
      </c>
      <c r="BM171" s="352" t="str">
        <f>IFERROR(INDEX(Indata!$A$12:$A$18,MATCH(BM172,Indata!$B$12:$B$18,0)),"")</f>
        <v/>
      </c>
      <c r="BN171" s="352" t="str">
        <f>IFERROR(INDEX(Indata!$A$12:$A$18,MATCH(BN172,Indata!$B$12:$B$18,0)),"")</f>
        <v/>
      </c>
      <c r="BO171" s="352" t="str">
        <f>IFERROR(INDEX(Indata!$A$12:$A$18,MATCH(BO172,Indata!$B$12:$B$18,0)),"")</f>
        <v/>
      </c>
      <c r="BP171" s="352" t="str">
        <f>IFERROR(INDEX(Indata!$A$12:$A$18,MATCH(BP172,Indata!$B$12:$B$18,0)),"")</f>
        <v/>
      </c>
      <c r="BQ171" s="352" t="str">
        <f>IF(OR(BP171="Slutår",BP171="beräknas ej"),"beräknas ej",IFERROR(INDEX(Indata!$A$12:$A$18,MATCH(BQ172,Indata!$B$12:$B$18,0)),""))</f>
        <v/>
      </c>
      <c r="BR171" s="352" t="str">
        <f>IF(OR(BQ171="Slutår",BQ171="beräknas ej"),"beräknas ej",IFERROR(INDEX(Indata!$A$12:$A$18,MATCH(BR172,Indata!$B$12:$B$18,0)),""))</f>
        <v/>
      </c>
      <c r="BS171" s="352" t="str">
        <f>IF(OR(BR171="Slutår",BR171="beräknas ej"),"beräknas ej",IFERROR(INDEX(Indata!$A$12:$A$18,MATCH(BS172,Indata!$B$12:$B$18,0)),""))</f>
        <v/>
      </c>
      <c r="BT171" s="352" t="str">
        <f>IF(OR(BS171="Slutår",BS171="beräknas ej"),"beräknas ej",IFERROR(INDEX(Indata!$A$12:$A$18,MATCH(BT172,Indata!$B$12:$B$18,0)),""))</f>
        <v>Slutår</v>
      </c>
      <c r="BU171" s="352" t="str">
        <f>IF(OR(BT171="Slutår",BT171="beräknas ej"),"beräknas ej",IFERROR(INDEX(Indata!$A$12:$A$18,MATCH(BU172,Indata!$B$12:$B$18,0)),""))</f>
        <v>beräknas ej</v>
      </c>
      <c r="BV171" s="352" t="str">
        <f>IF(OR(BU171="Slutår",BU171="beräknas ej"),"beräknas ej",IFERROR(INDEX(Indata!$A$12:$A$18,MATCH(BV172,Indata!$B$12:$B$18,0)),""))</f>
        <v>beräknas ej</v>
      </c>
      <c r="BW171" s="352" t="str">
        <f>IF(OR(BV171="Slutår",BV171="beräknas ej"),"beräknas ej",IFERROR(INDEX(Indata!$A$12:$A$18,MATCH(BW172,Indata!$B$12:$B$18,0)),""))</f>
        <v>beräknas ej</v>
      </c>
      <c r="BX171" s="352" t="str">
        <f>IF(OR(BW171="Slutår",BW171="beräknas ej"),"beräknas ej",IFERROR(INDEX(Indata!$A$12:$A$18,MATCH(BX172,Indata!$B$12:$B$18,0)),""))</f>
        <v>beräknas ej</v>
      </c>
      <c r="BY171" s="352" t="str">
        <f>IF(OR(BX171="Slutår",BX171="beräknas ej"),"beräknas ej",IFERROR(INDEX(Indata!$A$12:$A$18,MATCH(BY172,Indata!$B$12:$B$18,0)),""))</f>
        <v>beräknas ej</v>
      </c>
      <c r="BZ171" s="352" t="str">
        <f>IF(OR(BY171="Slutår",BY171="beräknas ej"),"beräknas ej",IFERROR(INDEX(Indata!$A$12:$A$18,MATCH(BZ172,Indata!$B$12:$B$18,0)),""))</f>
        <v>beräknas ej</v>
      </c>
      <c r="CA171" s="352" t="str">
        <f>IF(OR(BZ171="Slutår",BZ171="beräknas ej"),"beräknas ej",IFERROR(INDEX(Indata!$A$12:$A$18,MATCH(CA172,Indata!$B$12:$B$18,0)),""))</f>
        <v>beräknas ej</v>
      </c>
      <c r="CB171" s="352" t="str">
        <f>IF(OR(CA171="Slutår",CA171="beräknas ej"),"beräknas ej",IFERROR(INDEX(Indata!$A$12:$A$18,MATCH(CB172,Indata!$B$12:$B$18,0)),""))</f>
        <v>beräknas ej</v>
      </c>
      <c r="CC171" s="352" t="str">
        <f>IF(OR(CB171="Slutår",CB171="beräknas ej"),"beräknas ej",IFERROR(INDEX(Indata!$A$12:$A$18,MATCH(CC172,Indata!$B$12:$B$18,0)),""))</f>
        <v>beräknas ej</v>
      </c>
      <c r="CD171" s="352" t="str">
        <f>IF(OR(CC171="Slutår",CC171="beräknas ej"),"beräknas ej",IFERROR(INDEX(Indata!$A$12:$A$18,MATCH(CD172,Indata!$B$12:$B$18,0)),""))</f>
        <v>beräknas ej</v>
      </c>
      <c r="CE171" s="352" t="str">
        <f>IF(OR(CD171="Slutår",CD171="beräknas ej"),"beräknas ej",IFERROR(INDEX(Indata!$A$12:$A$18,MATCH(CE172,Indata!$B$12:$B$18,0)),""))</f>
        <v>beräknas ej</v>
      </c>
      <c r="CF171" s="352" t="str">
        <f>IF(OR(CE171="Slutår",CE171="beräknas ej"),"beräknas ej",IFERROR(INDEX(Indata!$A$12:$A$18,MATCH(CF172,Indata!$B$12:$B$18,0)),""))</f>
        <v>beräknas ej</v>
      </c>
      <c r="CG171" s="352" t="str">
        <f>IF(OR(CF171="Slutår",CF171="beräknas ej"),"beräknas ej",IFERROR(INDEX(Indata!$A$12:$A$18,MATCH(CG172,Indata!$B$12:$B$18,0)),""))</f>
        <v>beräknas ej</v>
      </c>
      <c r="CH171" s="352" t="str">
        <f>IF(OR(CG171="Slutår",CG171="beräknas ej"),"beräknas ej",IFERROR(INDEX(Indata!$A$12:$A$18,MATCH(CH172,Indata!$B$12:$B$18,0)),""))</f>
        <v>beräknas ej</v>
      </c>
      <c r="CI171" s="352" t="str">
        <f>IF(OR(CH171="Slutår",CH171="beräknas ej"),"beräknas ej",IFERROR(INDEX(Indata!$A$12:$A$18,MATCH(CI172,Indata!$B$12:$B$18,0)),""))</f>
        <v>beräknas ej</v>
      </c>
      <c r="CJ171" s="352" t="str">
        <f>IF(OR(CI171="Slutår",CI171="beräknas ej"),"beräknas ej",IFERROR(INDEX(Indata!$A$12:$A$18,MATCH(CJ172,Indata!$B$12:$B$18,0)),""))</f>
        <v>beräknas ej</v>
      </c>
      <c r="CK171" s="352" t="str">
        <f>IF(OR(CJ171="Slutår",CJ171="beräknas ej"),"beräknas ej",IFERROR(INDEX(Indata!$A$12:$A$18,MATCH(CK172,Indata!$B$12:$B$18,0)),""))</f>
        <v>beräknas ej</v>
      </c>
      <c r="CL171" s="352" t="str">
        <f>IF(OR(CK171="Slutår",CK171="beräknas ej"),"beräknas ej",IFERROR(INDEX(Indata!$A$12:$A$18,MATCH(CL172,Indata!$B$12:$B$18,0)),""))</f>
        <v>beräknas ej</v>
      </c>
      <c r="CM171" s="352" t="str">
        <f>IF(OR(CL171="Slutår",CL171="beräknas ej"),"beräknas ej",IFERROR(INDEX(Indata!$A$12:$A$18,MATCH(CM172,Indata!$B$12:$B$18,0)),""))</f>
        <v>beräknas ej</v>
      </c>
      <c r="CN171" s="352" t="str">
        <f>IF(OR(CM171="Slutår",CM171="beräknas ej"),"beräknas ej",IFERROR(INDEX(Indata!$A$12:$A$18,MATCH(CN172,Indata!$B$12:$B$18,0)),""))</f>
        <v>beräknas ej</v>
      </c>
      <c r="CO171" s="352" t="str">
        <f>IF(OR(CN171="Slutår",CN171="beräknas ej"),"beräknas ej",IFERROR(INDEX(Indata!$A$12:$A$18,MATCH(CO172,Indata!$B$12:$B$18,0)),""))</f>
        <v>beräknas ej</v>
      </c>
      <c r="CP171" s="352" t="str">
        <f>IF(OR(CO171="Slutår",CO171="beräknas ej"),"beräknas ej",IFERROR(INDEX(Indata!$A$12:$A$18,MATCH(CP172,Indata!$B$12:$B$18,0)),""))</f>
        <v>beräknas ej</v>
      </c>
      <c r="CQ171" s="352" t="str">
        <f>IF(OR(CP171="Slutår",CP171="beräknas ej"),"beräknas ej",IFERROR(INDEX(Indata!$A$12:$A$18,MATCH(CQ172,Indata!$B$12:$B$18,0)),""))</f>
        <v>beräknas ej</v>
      </c>
      <c r="CR171" s="352" t="str">
        <f>IF(OR(CQ171="Slutår",CQ171="beräknas ej"),"beräknas ej",IFERROR(INDEX(Indata!$A$12:$A$18,MATCH(CR172,Indata!$B$12:$B$18,0)),""))</f>
        <v>beräknas ej</v>
      </c>
      <c r="CS171" s="352" t="str">
        <f>IF(OR(CR171="Slutår",CR171="beräknas ej"),"beräknas ej",IFERROR(INDEX(Indata!$A$12:$A$18,MATCH(CS172,Indata!$B$12:$B$18,0)),""))</f>
        <v>beräknas ej</v>
      </c>
    </row>
    <row r="172" spans="1:97" s="370" customFormat="1" x14ac:dyDescent="0.35">
      <c r="A172" s="362" t="s">
        <v>72</v>
      </c>
      <c r="B172" s="362" t="s">
        <v>51</v>
      </c>
      <c r="C172" s="362" t="s">
        <v>73</v>
      </c>
      <c r="D172" s="362">
        <f>D95</f>
        <v>2019</v>
      </c>
      <c r="E172" s="362">
        <f>D172+1</f>
        <v>2020</v>
      </c>
      <c r="F172" s="362">
        <f t="shared" ref="F172:BQ172" si="233">E172+1</f>
        <v>2021</v>
      </c>
      <c r="G172" s="362">
        <f t="shared" si="233"/>
        <v>2022</v>
      </c>
      <c r="H172" s="362">
        <f t="shared" si="233"/>
        <v>2023</v>
      </c>
      <c r="I172" s="362">
        <f t="shared" si="233"/>
        <v>2024</v>
      </c>
      <c r="J172" s="362">
        <f t="shared" si="233"/>
        <v>2025</v>
      </c>
      <c r="K172" s="362">
        <f t="shared" si="233"/>
        <v>2026</v>
      </c>
      <c r="L172" s="362">
        <f t="shared" si="233"/>
        <v>2027</v>
      </c>
      <c r="M172" s="362">
        <f t="shared" si="233"/>
        <v>2028</v>
      </c>
      <c r="N172" s="362">
        <f t="shared" si="233"/>
        <v>2029</v>
      </c>
      <c r="O172" s="362">
        <f t="shared" si="233"/>
        <v>2030</v>
      </c>
      <c r="P172" s="362">
        <f t="shared" si="233"/>
        <v>2031</v>
      </c>
      <c r="Q172" s="362">
        <f t="shared" si="233"/>
        <v>2032</v>
      </c>
      <c r="R172" s="362">
        <f t="shared" si="233"/>
        <v>2033</v>
      </c>
      <c r="S172" s="362">
        <f t="shared" si="233"/>
        <v>2034</v>
      </c>
      <c r="T172" s="362">
        <f t="shared" si="233"/>
        <v>2035</v>
      </c>
      <c r="U172" s="362">
        <f t="shared" si="233"/>
        <v>2036</v>
      </c>
      <c r="V172" s="362">
        <f t="shared" si="233"/>
        <v>2037</v>
      </c>
      <c r="W172" s="362">
        <f t="shared" si="233"/>
        <v>2038</v>
      </c>
      <c r="X172" s="362">
        <f t="shared" si="233"/>
        <v>2039</v>
      </c>
      <c r="Y172" s="362">
        <f t="shared" si="233"/>
        <v>2040</v>
      </c>
      <c r="Z172" s="362">
        <f t="shared" si="233"/>
        <v>2041</v>
      </c>
      <c r="AA172" s="362">
        <f t="shared" si="233"/>
        <v>2042</v>
      </c>
      <c r="AB172" s="362">
        <f t="shared" si="233"/>
        <v>2043</v>
      </c>
      <c r="AC172" s="362">
        <f t="shared" si="233"/>
        <v>2044</v>
      </c>
      <c r="AD172" s="362">
        <f t="shared" si="233"/>
        <v>2045</v>
      </c>
      <c r="AE172" s="362">
        <f t="shared" si="233"/>
        <v>2046</v>
      </c>
      <c r="AF172" s="362">
        <f t="shared" si="233"/>
        <v>2047</v>
      </c>
      <c r="AG172" s="362">
        <f t="shared" si="233"/>
        <v>2048</v>
      </c>
      <c r="AH172" s="362">
        <f t="shared" si="233"/>
        <v>2049</v>
      </c>
      <c r="AI172" s="362">
        <f t="shared" si="233"/>
        <v>2050</v>
      </c>
      <c r="AJ172" s="362">
        <f t="shared" si="233"/>
        <v>2051</v>
      </c>
      <c r="AK172" s="362">
        <f t="shared" si="233"/>
        <v>2052</v>
      </c>
      <c r="AL172" s="362">
        <f t="shared" si="233"/>
        <v>2053</v>
      </c>
      <c r="AM172" s="362">
        <f t="shared" si="233"/>
        <v>2054</v>
      </c>
      <c r="AN172" s="362">
        <f t="shared" si="233"/>
        <v>2055</v>
      </c>
      <c r="AO172" s="362">
        <f t="shared" si="233"/>
        <v>2056</v>
      </c>
      <c r="AP172" s="362">
        <f t="shared" si="233"/>
        <v>2057</v>
      </c>
      <c r="AQ172" s="362">
        <f t="shared" si="233"/>
        <v>2058</v>
      </c>
      <c r="AR172" s="362">
        <f t="shared" si="233"/>
        <v>2059</v>
      </c>
      <c r="AS172" s="362">
        <f t="shared" si="233"/>
        <v>2060</v>
      </c>
      <c r="AT172" s="362">
        <f t="shared" si="233"/>
        <v>2061</v>
      </c>
      <c r="AU172" s="362">
        <f t="shared" si="233"/>
        <v>2062</v>
      </c>
      <c r="AV172" s="362">
        <f t="shared" si="233"/>
        <v>2063</v>
      </c>
      <c r="AW172" s="362">
        <f t="shared" si="233"/>
        <v>2064</v>
      </c>
      <c r="AX172" s="362">
        <f t="shared" si="233"/>
        <v>2065</v>
      </c>
      <c r="AY172" s="362">
        <f t="shared" si="233"/>
        <v>2066</v>
      </c>
      <c r="AZ172" s="362">
        <f t="shared" si="233"/>
        <v>2067</v>
      </c>
      <c r="BA172" s="362">
        <f t="shared" si="233"/>
        <v>2068</v>
      </c>
      <c r="BB172" s="362">
        <f t="shared" si="233"/>
        <v>2069</v>
      </c>
      <c r="BC172" s="362">
        <f t="shared" si="233"/>
        <v>2070</v>
      </c>
      <c r="BD172" s="362">
        <f t="shared" si="233"/>
        <v>2071</v>
      </c>
      <c r="BE172" s="362">
        <f t="shared" si="233"/>
        <v>2072</v>
      </c>
      <c r="BF172" s="362">
        <f t="shared" si="233"/>
        <v>2073</v>
      </c>
      <c r="BG172" s="362">
        <f t="shared" si="233"/>
        <v>2074</v>
      </c>
      <c r="BH172" s="362">
        <f t="shared" si="233"/>
        <v>2075</v>
      </c>
      <c r="BI172" s="362">
        <f t="shared" si="233"/>
        <v>2076</v>
      </c>
      <c r="BJ172" s="362">
        <f t="shared" si="233"/>
        <v>2077</v>
      </c>
      <c r="BK172" s="362">
        <f t="shared" si="233"/>
        <v>2078</v>
      </c>
      <c r="BL172" s="362">
        <f t="shared" si="233"/>
        <v>2079</v>
      </c>
      <c r="BM172" s="362">
        <f t="shared" si="233"/>
        <v>2080</v>
      </c>
      <c r="BN172" s="362">
        <f t="shared" si="233"/>
        <v>2081</v>
      </c>
      <c r="BO172" s="362">
        <f t="shared" si="233"/>
        <v>2082</v>
      </c>
      <c r="BP172" s="362">
        <f t="shared" si="233"/>
        <v>2083</v>
      </c>
      <c r="BQ172" s="362">
        <f t="shared" si="233"/>
        <v>2084</v>
      </c>
      <c r="BR172" s="362">
        <f t="shared" ref="BR172:CS172" si="234">BQ172+1</f>
        <v>2085</v>
      </c>
      <c r="BS172" s="362">
        <f t="shared" si="234"/>
        <v>2086</v>
      </c>
      <c r="BT172" s="362">
        <f t="shared" si="234"/>
        <v>2087</v>
      </c>
      <c r="BU172" s="362">
        <f t="shared" si="234"/>
        <v>2088</v>
      </c>
      <c r="BV172" s="362">
        <f t="shared" si="234"/>
        <v>2089</v>
      </c>
      <c r="BW172" s="362">
        <f t="shared" si="234"/>
        <v>2090</v>
      </c>
      <c r="BX172" s="362">
        <f t="shared" si="234"/>
        <v>2091</v>
      </c>
      <c r="BY172" s="362">
        <f t="shared" si="234"/>
        <v>2092</v>
      </c>
      <c r="BZ172" s="362">
        <f t="shared" si="234"/>
        <v>2093</v>
      </c>
      <c r="CA172" s="362">
        <f t="shared" si="234"/>
        <v>2094</v>
      </c>
      <c r="CB172" s="362">
        <f t="shared" si="234"/>
        <v>2095</v>
      </c>
      <c r="CC172" s="362">
        <f t="shared" si="234"/>
        <v>2096</v>
      </c>
      <c r="CD172" s="362">
        <f t="shared" si="234"/>
        <v>2097</v>
      </c>
      <c r="CE172" s="362">
        <f t="shared" si="234"/>
        <v>2098</v>
      </c>
      <c r="CF172" s="362">
        <f t="shared" si="234"/>
        <v>2099</v>
      </c>
      <c r="CG172" s="362">
        <f t="shared" si="234"/>
        <v>2100</v>
      </c>
      <c r="CH172" s="362">
        <f t="shared" si="234"/>
        <v>2101</v>
      </c>
      <c r="CI172" s="362">
        <f t="shared" si="234"/>
        <v>2102</v>
      </c>
      <c r="CJ172" s="362">
        <f t="shared" si="234"/>
        <v>2103</v>
      </c>
      <c r="CK172" s="362">
        <f t="shared" si="234"/>
        <v>2104</v>
      </c>
      <c r="CL172" s="362">
        <f t="shared" si="234"/>
        <v>2105</v>
      </c>
      <c r="CM172" s="362">
        <f t="shared" si="234"/>
        <v>2106</v>
      </c>
      <c r="CN172" s="362">
        <f t="shared" si="234"/>
        <v>2107</v>
      </c>
      <c r="CO172" s="362">
        <f t="shared" si="234"/>
        <v>2108</v>
      </c>
      <c r="CP172" s="362">
        <f t="shared" si="234"/>
        <v>2109</v>
      </c>
      <c r="CQ172" s="362">
        <f t="shared" si="234"/>
        <v>2110</v>
      </c>
      <c r="CR172" s="362">
        <f t="shared" si="234"/>
        <v>2111</v>
      </c>
      <c r="CS172" s="362">
        <f t="shared" si="234"/>
        <v>2112</v>
      </c>
    </row>
    <row r="173" spans="1:97" s="367" customFormat="1" x14ac:dyDescent="0.35">
      <c r="A173" s="352">
        <f t="shared" ref="A173:C197" si="235">A96</f>
        <v>0</v>
      </c>
      <c r="B173" s="352" t="str">
        <f t="shared" si="235"/>
        <v>0 0</v>
      </c>
      <c r="C173" s="359">
        <f t="shared" si="235"/>
        <v>0</v>
      </c>
      <c r="D173" s="359">
        <f>'JA basår'!AF7+'JA basår'!AF37</f>
        <v>0</v>
      </c>
      <c r="E173" s="359">
        <f>IF(E$171="beräknas ej",0,D173*IF(E$172&gt;$D$157,1,IF(E$172&lt;=$C$157,$C$156,$D$156))*IFERROR(INDEX($B$162:$E$168,MATCH($A173,$A$162:$A$168,0),MATCH(E$172,$B$160:$E$160,1)),0))</f>
        <v>0</v>
      </c>
      <c r="F173" s="359">
        <f t="shared" ref="F173:BQ173" si="236">IF(F$171="beräknas ej",0,E173*IF(F$172&gt;$D$157,1,IF(F$172&lt;=$C$157,$C$156,$D$156))*IFERROR(INDEX($B$162:$E$168,MATCH($A173,$A$162:$A$168,0),MATCH(F$172,$B$160:$E$160,1)),0))</f>
        <v>0</v>
      </c>
      <c r="G173" s="359">
        <f t="shared" si="236"/>
        <v>0</v>
      </c>
      <c r="H173" s="359">
        <f t="shared" si="236"/>
        <v>0</v>
      </c>
      <c r="I173" s="359">
        <f t="shared" si="236"/>
        <v>0</v>
      </c>
      <c r="J173" s="359">
        <f t="shared" si="236"/>
        <v>0</v>
      </c>
      <c r="K173" s="359">
        <f t="shared" si="236"/>
        <v>0</v>
      </c>
      <c r="L173" s="359">
        <f t="shared" si="236"/>
        <v>0</v>
      </c>
      <c r="M173" s="359">
        <f t="shared" si="236"/>
        <v>0</v>
      </c>
      <c r="N173" s="359">
        <f t="shared" si="236"/>
        <v>0</v>
      </c>
      <c r="O173" s="359">
        <f t="shared" si="236"/>
        <v>0</v>
      </c>
      <c r="P173" s="359">
        <f t="shared" si="236"/>
        <v>0</v>
      </c>
      <c r="Q173" s="359">
        <f t="shared" si="236"/>
        <v>0</v>
      </c>
      <c r="R173" s="359">
        <f t="shared" si="236"/>
        <v>0</v>
      </c>
      <c r="S173" s="359">
        <f t="shared" si="236"/>
        <v>0</v>
      </c>
      <c r="T173" s="359">
        <f t="shared" si="236"/>
        <v>0</v>
      </c>
      <c r="U173" s="359">
        <f t="shared" si="236"/>
        <v>0</v>
      </c>
      <c r="V173" s="359">
        <f t="shared" si="236"/>
        <v>0</v>
      </c>
      <c r="W173" s="359">
        <f t="shared" si="236"/>
        <v>0</v>
      </c>
      <c r="X173" s="359">
        <f t="shared" si="236"/>
        <v>0</v>
      </c>
      <c r="Y173" s="359">
        <f t="shared" si="236"/>
        <v>0</v>
      </c>
      <c r="Z173" s="359">
        <f t="shared" si="236"/>
        <v>0</v>
      </c>
      <c r="AA173" s="359">
        <f t="shared" si="236"/>
        <v>0</v>
      </c>
      <c r="AB173" s="359">
        <f t="shared" si="236"/>
        <v>0</v>
      </c>
      <c r="AC173" s="359">
        <f t="shared" si="236"/>
        <v>0</v>
      </c>
      <c r="AD173" s="359">
        <f t="shared" si="236"/>
        <v>0</v>
      </c>
      <c r="AE173" s="359">
        <f t="shared" si="236"/>
        <v>0</v>
      </c>
      <c r="AF173" s="359">
        <f t="shared" si="236"/>
        <v>0</v>
      </c>
      <c r="AG173" s="359">
        <f t="shared" si="236"/>
        <v>0</v>
      </c>
      <c r="AH173" s="359">
        <f t="shared" si="236"/>
        <v>0</v>
      </c>
      <c r="AI173" s="359">
        <f t="shared" si="236"/>
        <v>0</v>
      </c>
      <c r="AJ173" s="359">
        <f t="shared" si="236"/>
        <v>0</v>
      </c>
      <c r="AK173" s="359">
        <f t="shared" si="236"/>
        <v>0</v>
      </c>
      <c r="AL173" s="359">
        <f t="shared" si="236"/>
        <v>0</v>
      </c>
      <c r="AM173" s="359">
        <f t="shared" si="236"/>
        <v>0</v>
      </c>
      <c r="AN173" s="359">
        <f t="shared" si="236"/>
        <v>0</v>
      </c>
      <c r="AO173" s="359">
        <f t="shared" si="236"/>
        <v>0</v>
      </c>
      <c r="AP173" s="359">
        <f t="shared" si="236"/>
        <v>0</v>
      </c>
      <c r="AQ173" s="359">
        <f t="shared" si="236"/>
        <v>0</v>
      </c>
      <c r="AR173" s="359">
        <f t="shared" si="236"/>
        <v>0</v>
      </c>
      <c r="AS173" s="359">
        <f t="shared" si="236"/>
        <v>0</v>
      </c>
      <c r="AT173" s="359">
        <f t="shared" si="236"/>
        <v>0</v>
      </c>
      <c r="AU173" s="359">
        <f t="shared" si="236"/>
        <v>0</v>
      </c>
      <c r="AV173" s="359">
        <f t="shared" si="236"/>
        <v>0</v>
      </c>
      <c r="AW173" s="359">
        <f t="shared" si="236"/>
        <v>0</v>
      </c>
      <c r="AX173" s="359">
        <f t="shared" si="236"/>
        <v>0</v>
      </c>
      <c r="AY173" s="359">
        <f t="shared" si="236"/>
        <v>0</v>
      </c>
      <c r="AZ173" s="359">
        <f t="shared" si="236"/>
        <v>0</v>
      </c>
      <c r="BA173" s="359">
        <f t="shared" si="236"/>
        <v>0</v>
      </c>
      <c r="BB173" s="359">
        <f t="shared" si="236"/>
        <v>0</v>
      </c>
      <c r="BC173" s="359">
        <f t="shared" si="236"/>
        <v>0</v>
      </c>
      <c r="BD173" s="359">
        <f t="shared" si="236"/>
        <v>0</v>
      </c>
      <c r="BE173" s="359">
        <f t="shared" si="236"/>
        <v>0</v>
      </c>
      <c r="BF173" s="359">
        <f t="shared" si="236"/>
        <v>0</v>
      </c>
      <c r="BG173" s="359">
        <f t="shared" si="236"/>
        <v>0</v>
      </c>
      <c r="BH173" s="359">
        <f t="shared" si="236"/>
        <v>0</v>
      </c>
      <c r="BI173" s="359">
        <f t="shared" si="236"/>
        <v>0</v>
      </c>
      <c r="BJ173" s="359">
        <f t="shared" si="236"/>
        <v>0</v>
      </c>
      <c r="BK173" s="359">
        <f t="shared" si="236"/>
        <v>0</v>
      </c>
      <c r="BL173" s="359">
        <f t="shared" si="236"/>
        <v>0</v>
      </c>
      <c r="BM173" s="359">
        <f t="shared" si="236"/>
        <v>0</v>
      </c>
      <c r="BN173" s="359">
        <f t="shared" si="236"/>
        <v>0</v>
      </c>
      <c r="BO173" s="359">
        <f t="shared" si="236"/>
        <v>0</v>
      </c>
      <c r="BP173" s="359">
        <f t="shared" si="236"/>
        <v>0</v>
      </c>
      <c r="BQ173" s="359">
        <f t="shared" si="236"/>
        <v>0</v>
      </c>
      <c r="BR173" s="359">
        <f t="shared" ref="BR173:CS173" si="237">IF(BR$171="beräknas ej",0,BQ173*IF(BR$172&gt;$D$157,1,IF(BR$172&lt;=$C$157,$C$156,$D$156))*IFERROR(INDEX($B$162:$E$168,MATCH($A173,$A$162:$A$168,0),MATCH(BR$172,$B$160:$E$160,1)),0))</f>
        <v>0</v>
      </c>
      <c r="BS173" s="359">
        <f t="shared" si="237"/>
        <v>0</v>
      </c>
      <c r="BT173" s="359">
        <f t="shared" si="237"/>
        <v>0</v>
      </c>
      <c r="BU173" s="359">
        <f t="shared" si="237"/>
        <v>0</v>
      </c>
      <c r="BV173" s="359">
        <f t="shared" si="237"/>
        <v>0</v>
      </c>
      <c r="BW173" s="359">
        <f t="shared" si="237"/>
        <v>0</v>
      </c>
      <c r="BX173" s="359">
        <f t="shared" si="237"/>
        <v>0</v>
      </c>
      <c r="BY173" s="359">
        <f t="shared" si="237"/>
        <v>0</v>
      </c>
      <c r="BZ173" s="359">
        <f t="shared" si="237"/>
        <v>0</v>
      </c>
      <c r="CA173" s="359">
        <f t="shared" si="237"/>
        <v>0</v>
      </c>
      <c r="CB173" s="359">
        <f t="shared" si="237"/>
        <v>0</v>
      </c>
      <c r="CC173" s="359">
        <f t="shared" si="237"/>
        <v>0</v>
      </c>
      <c r="CD173" s="359">
        <f t="shared" si="237"/>
        <v>0</v>
      </c>
      <c r="CE173" s="359">
        <f t="shared" si="237"/>
        <v>0</v>
      </c>
      <c r="CF173" s="359">
        <f t="shared" si="237"/>
        <v>0</v>
      </c>
      <c r="CG173" s="359">
        <f t="shared" si="237"/>
        <v>0</v>
      </c>
      <c r="CH173" s="359">
        <f t="shared" si="237"/>
        <v>0</v>
      </c>
      <c r="CI173" s="359">
        <f t="shared" si="237"/>
        <v>0</v>
      </c>
      <c r="CJ173" s="359">
        <f t="shared" si="237"/>
        <v>0</v>
      </c>
      <c r="CK173" s="359">
        <f t="shared" si="237"/>
        <v>0</v>
      </c>
      <c r="CL173" s="359">
        <f t="shared" si="237"/>
        <v>0</v>
      </c>
      <c r="CM173" s="359">
        <f t="shared" si="237"/>
        <v>0</v>
      </c>
      <c r="CN173" s="359">
        <f t="shared" si="237"/>
        <v>0</v>
      </c>
      <c r="CO173" s="359">
        <f t="shared" si="237"/>
        <v>0</v>
      </c>
      <c r="CP173" s="359">
        <f t="shared" si="237"/>
        <v>0</v>
      </c>
      <c r="CQ173" s="359">
        <f t="shared" si="237"/>
        <v>0</v>
      </c>
      <c r="CR173" s="359">
        <f t="shared" si="237"/>
        <v>0</v>
      </c>
      <c r="CS173" s="359">
        <f t="shared" si="237"/>
        <v>0</v>
      </c>
    </row>
    <row r="174" spans="1:97" s="367" customFormat="1" x14ac:dyDescent="0.35">
      <c r="A174" s="352">
        <f t="shared" si="235"/>
        <v>0</v>
      </c>
      <c r="B174" s="352" t="str">
        <f t="shared" si="235"/>
        <v>0 0</v>
      </c>
      <c r="C174" s="359">
        <f t="shared" si="235"/>
        <v>0</v>
      </c>
      <c r="D174" s="359">
        <f>'JA basår'!AF8+'JA basår'!AF38</f>
        <v>0</v>
      </c>
      <c r="E174" s="359">
        <f t="shared" ref="E174:BP174" si="238">IF(E$171="beräknas ej",0,D174*IF(E$172&gt;$D$157,1,IF(E$172&lt;=$C$157,$C$156,$D$156))*IFERROR(INDEX($B$162:$E$168,MATCH($A174,$A$162:$A$168,0),MATCH(E$172,$B$160:$E$160,1)),0))</f>
        <v>0</v>
      </c>
      <c r="F174" s="359">
        <f t="shared" si="238"/>
        <v>0</v>
      </c>
      <c r="G174" s="359">
        <f t="shared" si="238"/>
        <v>0</v>
      </c>
      <c r="H174" s="359">
        <f t="shared" si="238"/>
        <v>0</v>
      </c>
      <c r="I174" s="359">
        <f t="shared" si="238"/>
        <v>0</v>
      </c>
      <c r="J174" s="359">
        <f t="shared" si="238"/>
        <v>0</v>
      </c>
      <c r="K174" s="359">
        <f t="shared" si="238"/>
        <v>0</v>
      </c>
      <c r="L174" s="359">
        <f t="shared" si="238"/>
        <v>0</v>
      </c>
      <c r="M174" s="359">
        <f t="shared" si="238"/>
        <v>0</v>
      </c>
      <c r="N174" s="359">
        <f t="shared" si="238"/>
        <v>0</v>
      </c>
      <c r="O174" s="359">
        <f t="shared" si="238"/>
        <v>0</v>
      </c>
      <c r="P174" s="359">
        <f t="shared" si="238"/>
        <v>0</v>
      </c>
      <c r="Q174" s="359">
        <f t="shared" si="238"/>
        <v>0</v>
      </c>
      <c r="R174" s="359">
        <f t="shared" si="238"/>
        <v>0</v>
      </c>
      <c r="S174" s="359">
        <f t="shared" si="238"/>
        <v>0</v>
      </c>
      <c r="T174" s="359">
        <f t="shared" si="238"/>
        <v>0</v>
      </c>
      <c r="U174" s="359">
        <f t="shared" si="238"/>
        <v>0</v>
      </c>
      <c r="V174" s="359">
        <f t="shared" si="238"/>
        <v>0</v>
      </c>
      <c r="W174" s="359">
        <f t="shared" si="238"/>
        <v>0</v>
      </c>
      <c r="X174" s="359">
        <f t="shared" si="238"/>
        <v>0</v>
      </c>
      <c r="Y174" s="359">
        <f t="shared" si="238"/>
        <v>0</v>
      </c>
      <c r="Z174" s="359">
        <f t="shared" si="238"/>
        <v>0</v>
      </c>
      <c r="AA174" s="359">
        <f t="shared" si="238"/>
        <v>0</v>
      </c>
      <c r="AB174" s="359">
        <f t="shared" si="238"/>
        <v>0</v>
      </c>
      <c r="AC174" s="359">
        <f t="shared" si="238"/>
        <v>0</v>
      </c>
      <c r="AD174" s="359">
        <f t="shared" si="238"/>
        <v>0</v>
      </c>
      <c r="AE174" s="359">
        <f t="shared" si="238"/>
        <v>0</v>
      </c>
      <c r="AF174" s="359">
        <f t="shared" si="238"/>
        <v>0</v>
      </c>
      <c r="AG174" s="359">
        <f t="shared" si="238"/>
        <v>0</v>
      </c>
      <c r="AH174" s="359">
        <f t="shared" si="238"/>
        <v>0</v>
      </c>
      <c r="AI174" s="359">
        <f t="shared" si="238"/>
        <v>0</v>
      </c>
      <c r="AJ174" s="359">
        <f t="shared" si="238"/>
        <v>0</v>
      </c>
      <c r="AK174" s="359">
        <f t="shared" si="238"/>
        <v>0</v>
      </c>
      <c r="AL174" s="359">
        <f t="shared" si="238"/>
        <v>0</v>
      </c>
      <c r="AM174" s="359">
        <f t="shared" si="238"/>
        <v>0</v>
      </c>
      <c r="AN174" s="359">
        <f t="shared" si="238"/>
        <v>0</v>
      </c>
      <c r="AO174" s="359">
        <f t="shared" si="238"/>
        <v>0</v>
      </c>
      <c r="AP174" s="359">
        <f t="shared" si="238"/>
        <v>0</v>
      </c>
      <c r="AQ174" s="359">
        <f t="shared" si="238"/>
        <v>0</v>
      </c>
      <c r="AR174" s="359">
        <f t="shared" si="238"/>
        <v>0</v>
      </c>
      <c r="AS174" s="359">
        <f t="shared" si="238"/>
        <v>0</v>
      </c>
      <c r="AT174" s="359">
        <f t="shared" si="238"/>
        <v>0</v>
      </c>
      <c r="AU174" s="359">
        <f t="shared" si="238"/>
        <v>0</v>
      </c>
      <c r="AV174" s="359">
        <f t="shared" si="238"/>
        <v>0</v>
      </c>
      <c r="AW174" s="359">
        <f t="shared" si="238"/>
        <v>0</v>
      </c>
      <c r="AX174" s="359">
        <f t="shared" si="238"/>
        <v>0</v>
      </c>
      <c r="AY174" s="359">
        <f t="shared" si="238"/>
        <v>0</v>
      </c>
      <c r="AZ174" s="359">
        <f t="shared" si="238"/>
        <v>0</v>
      </c>
      <c r="BA174" s="359">
        <f t="shared" si="238"/>
        <v>0</v>
      </c>
      <c r="BB174" s="359">
        <f t="shared" si="238"/>
        <v>0</v>
      </c>
      <c r="BC174" s="359">
        <f t="shared" si="238"/>
        <v>0</v>
      </c>
      <c r="BD174" s="359">
        <f t="shared" si="238"/>
        <v>0</v>
      </c>
      <c r="BE174" s="359">
        <f t="shared" si="238"/>
        <v>0</v>
      </c>
      <c r="BF174" s="359">
        <f t="shared" si="238"/>
        <v>0</v>
      </c>
      <c r="BG174" s="359">
        <f t="shared" si="238"/>
        <v>0</v>
      </c>
      <c r="BH174" s="359">
        <f t="shared" si="238"/>
        <v>0</v>
      </c>
      <c r="BI174" s="359">
        <f t="shared" si="238"/>
        <v>0</v>
      </c>
      <c r="BJ174" s="359">
        <f t="shared" si="238"/>
        <v>0</v>
      </c>
      <c r="BK174" s="359">
        <f t="shared" si="238"/>
        <v>0</v>
      </c>
      <c r="BL174" s="359">
        <f t="shared" si="238"/>
        <v>0</v>
      </c>
      <c r="BM174" s="359">
        <f t="shared" si="238"/>
        <v>0</v>
      </c>
      <c r="BN174" s="359">
        <f t="shared" si="238"/>
        <v>0</v>
      </c>
      <c r="BO174" s="359">
        <f t="shared" si="238"/>
        <v>0</v>
      </c>
      <c r="BP174" s="359">
        <f t="shared" si="238"/>
        <v>0</v>
      </c>
      <c r="BQ174" s="359">
        <f t="shared" ref="BQ174:CS174" si="239">IF(BQ$171="beräknas ej",0,BP174*IF(BQ$172&gt;$D$157,1,IF(BQ$172&lt;=$C$157,$C$156,$D$156))*IFERROR(INDEX($B$162:$E$168,MATCH($A174,$A$162:$A$168,0),MATCH(BQ$172,$B$160:$E$160,1)),0))</f>
        <v>0</v>
      </c>
      <c r="BR174" s="359">
        <f t="shared" si="239"/>
        <v>0</v>
      </c>
      <c r="BS174" s="359">
        <f t="shared" si="239"/>
        <v>0</v>
      </c>
      <c r="BT174" s="359">
        <f t="shared" si="239"/>
        <v>0</v>
      </c>
      <c r="BU174" s="359">
        <f t="shared" si="239"/>
        <v>0</v>
      </c>
      <c r="BV174" s="359">
        <f t="shared" si="239"/>
        <v>0</v>
      </c>
      <c r="BW174" s="359">
        <f t="shared" si="239"/>
        <v>0</v>
      </c>
      <c r="BX174" s="359">
        <f t="shared" si="239"/>
        <v>0</v>
      </c>
      <c r="BY174" s="359">
        <f t="shared" si="239"/>
        <v>0</v>
      </c>
      <c r="BZ174" s="359">
        <f t="shared" si="239"/>
        <v>0</v>
      </c>
      <c r="CA174" s="359">
        <f t="shared" si="239"/>
        <v>0</v>
      </c>
      <c r="CB174" s="359">
        <f t="shared" si="239"/>
        <v>0</v>
      </c>
      <c r="CC174" s="359">
        <f t="shared" si="239"/>
        <v>0</v>
      </c>
      <c r="CD174" s="359">
        <f t="shared" si="239"/>
        <v>0</v>
      </c>
      <c r="CE174" s="359">
        <f t="shared" si="239"/>
        <v>0</v>
      </c>
      <c r="CF174" s="359">
        <f t="shared" si="239"/>
        <v>0</v>
      </c>
      <c r="CG174" s="359">
        <f t="shared" si="239"/>
        <v>0</v>
      </c>
      <c r="CH174" s="359">
        <f t="shared" si="239"/>
        <v>0</v>
      </c>
      <c r="CI174" s="359">
        <f t="shared" si="239"/>
        <v>0</v>
      </c>
      <c r="CJ174" s="359">
        <f t="shared" si="239"/>
        <v>0</v>
      </c>
      <c r="CK174" s="359">
        <f t="shared" si="239"/>
        <v>0</v>
      </c>
      <c r="CL174" s="359">
        <f t="shared" si="239"/>
        <v>0</v>
      </c>
      <c r="CM174" s="359">
        <f t="shared" si="239"/>
        <v>0</v>
      </c>
      <c r="CN174" s="359">
        <f t="shared" si="239"/>
        <v>0</v>
      </c>
      <c r="CO174" s="359">
        <f t="shared" si="239"/>
        <v>0</v>
      </c>
      <c r="CP174" s="359">
        <f t="shared" si="239"/>
        <v>0</v>
      </c>
      <c r="CQ174" s="359">
        <f t="shared" si="239"/>
        <v>0</v>
      </c>
      <c r="CR174" s="359">
        <f t="shared" si="239"/>
        <v>0</v>
      </c>
      <c r="CS174" s="359">
        <f t="shared" si="239"/>
        <v>0</v>
      </c>
    </row>
    <row r="175" spans="1:97" s="367" customFormat="1" x14ac:dyDescent="0.35">
      <c r="A175" s="352">
        <f t="shared" si="235"/>
        <v>0</v>
      </c>
      <c r="B175" s="352" t="str">
        <f t="shared" si="235"/>
        <v>0 0</v>
      </c>
      <c r="C175" s="359">
        <f t="shared" si="235"/>
        <v>0</v>
      </c>
      <c r="D175" s="359">
        <f>'JA basår'!AF9+'JA basår'!AF39</f>
        <v>0</v>
      </c>
      <c r="E175" s="359">
        <f t="shared" ref="E175:BP175" si="240">IF(E$171="beräknas ej",0,D175*IF(E$172&gt;$D$157,1,IF(E$172&lt;=$C$157,$C$156,$D$156))*IFERROR(INDEX($B$162:$E$168,MATCH($A175,$A$162:$A$168,0),MATCH(E$172,$B$160:$E$160,1)),0))</f>
        <v>0</v>
      </c>
      <c r="F175" s="359">
        <f t="shared" si="240"/>
        <v>0</v>
      </c>
      <c r="G175" s="359">
        <f t="shared" si="240"/>
        <v>0</v>
      </c>
      <c r="H175" s="359">
        <f t="shared" si="240"/>
        <v>0</v>
      </c>
      <c r="I175" s="359">
        <f t="shared" si="240"/>
        <v>0</v>
      </c>
      <c r="J175" s="359">
        <f t="shared" si="240"/>
        <v>0</v>
      </c>
      <c r="K175" s="359">
        <f t="shared" si="240"/>
        <v>0</v>
      </c>
      <c r="L175" s="359">
        <f t="shared" si="240"/>
        <v>0</v>
      </c>
      <c r="M175" s="359">
        <f t="shared" si="240"/>
        <v>0</v>
      </c>
      <c r="N175" s="359">
        <f t="shared" si="240"/>
        <v>0</v>
      </c>
      <c r="O175" s="359">
        <f t="shared" si="240"/>
        <v>0</v>
      </c>
      <c r="P175" s="359">
        <f t="shared" si="240"/>
        <v>0</v>
      </c>
      <c r="Q175" s="359">
        <f t="shared" si="240"/>
        <v>0</v>
      </c>
      <c r="R175" s="359">
        <f t="shared" si="240"/>
        <v>0</v>
      </c>
      <c r="S175" s="359">
        <f t="shared" si="240"/>
        <v>0</v>
      </c>
      <c r="T175" s="359">
        <f t="shared" si="240"/>
        <v>0</v>
      </c>
      <c r="U175" s="359">
        <f t="shared" si="240"/>
        <v>0</v>
      </c>
      <c r="V175" s="359">
        <f t="shared" si="240"/>
        <v>0</v>
      </c>
      <c r="W175" s="359">
        <f t="shared" si="240"/>
        <v>0</v>
      </c>
      <c r="X175" s="359">
        <f t="shared" si="240"/>
        <v>0</v>
      </c>
      <c r="Y175" s="359">
        <f t="shared" si="240"/>
        <v>0</v>
      </c>
      <c r="Z175" s="359">
        <f t="shared" si="240"/>
        <v>0</v>
      </c>
      <c r="AA175" s="359">
        <f t="shared" si="240"/>
        <v>0</v>
      </c>
      <c r="AB175" s="359">
        <f t="shared" si="240"/>
        <v>0</v>
      </c>
      <c r="AC175" s="359">
        <f t="shared" si="240"/>
        <v>0</v>
      </c>
      <c r="AD175" s="359">
        <f t="shared" si="240"/>
        <v>0</v>
      </c>
      <c r="AE175" s="359">
        <f t="shared" si="240"/>
        <v>0</v>
      </c>
      <c r="AF175" s="359">
        <f t="shared" si="240"/>
        <v>0</v>
      </c>
      <c r="AG175" s="359">
        <f t="shared" si="240"/>
        <v>0</v>
      </c>
      <c r="AH175" s="359">
        <f t="shared" si="240"/>
        <v>0</v>
      </c>
      <c r="AI175" s="359">
        <f t="shared" si="240"/>
        <v>0</v>
      </c>
      <c r="AJ175" s="359">
        <f t="shared" si="240"/>
        <v>0</v>
      </c>
      <c r="AK175" s="359">
        <f t="shared" si="240"/>
        <v>0</v>
      </c>
      <c r="AL175" s="359">
        <f t="shared" si="240"/>
        <v>0</v>
      </c>
      <c r="AM175" s="359">
        <f t="shared" si="240"/>
        <v>0</v>
      </c>
      <c r="AN175" s="359">
        <f t="shared" si="240"/>
        <v>0</v>
      </c>
      <c r="AO175" s="359">
        <f t="shared" si="240"/>
        <v>0</v>
      </c>
      <c r="AP175" s="359">
        <f t="shared" si="240"/>
        <v>0</v>
      </c>
      <c r="AQ175" s="359">
        <f t="shared" si="240"/>
        <v>0</v>
      </c>
      <c r="AR175" s="359">
        <f t="shared" si="240"/>
        <v>0</v>
      </c>
      <c r="AS175" s="359">
        <f t="shared" si="240"/>
        <v>0</v>
      </c>
      <c r="AT175" s="359">
        <f t="shared" si="240"/>
        <v>0</v>
      </c>
      <c r="AU175" s="359">
        <f t="shared" si="240"/>
        <v>0</v>
      </c>
      <c r="AV175" s="359">
        <f t="shared" si="240"/>
        <v>0</v>
      </c>
      <c r="AW175" s="359">
        <f t="shared" si="240"/>
        <v>0</v>
      </c>
      <c r="AX175" s="359">
        <f t="shared" si="240"/>
        <v>0</v>
      </c>
      <c r="AY175" s="359">
        <f t="shared" si="240"/>
        <v>0</v>
      </c>
      <c r="AZ175" s="359">
        <f t="shared" si="240"/>
        <v>0</v>
      </c>
      <c r="BA175" s="359">
        <f t="shared" si="240"/>
        <v>0</v>
      </c>
      <c r="BB175" s="359">
        <f t="shared" si="240"/>
        <v>0</v>
      </c>
      <c r="BC175" s="359">
        <f t="shared" si="240"/>
        <v>0</v>
      </c>
      <c r="BD175" s="359">
        <f t="shared" si="240"/>
        <v>0</v>
      </c>
      <c r="BE175" s="359">
        <f t="shared" si="240"/>
        <v>0</v>
      </c>
      <c r="BF175" s="359">
        <f t="shared" si="240"/>
        <v>0</v>
      </c>
      <c r="BG175" s="359">
        <f t="shared" si="240"/>
        <v>0</v>
      </c>
      <c r="BH175" s="359">
        <f t="shared" si="240"/>
        <v>0</v>
      </c>
      <c r="BI175" s="359">
        <f t="shared" si="240"/>
        <v>0</v>
      </c>
      <c r="BJ175" s="359">
        <f t="shared" si="240"/>
        <v>0</v>
      </c>
      <c r="BK175" s="359">
        <f t="shared" si="240"/>
        <v>0</v>
      </c>
      <c r="BL175" s="359">
        <f t="shared" si="240"/>
        <v>0</v>
      </c>
      <c r="BM175" s="359">
        <f t="shared" si="240"/>
        <v>0</v>
      </c>
      <c r="BN175" s="359">
        <f t="shared" si="240"/>
        <v>0</v>
      </c>
      <c r="BO175" s="359">
        <f t="shared" si="240"/>
        <v>0</v>
      </c>
      <c r="BP175" s="359">
        <f t="shared" si="240"/>
        <v>0</v>
      </c>
      <c r="BQ175" s="359">
        <f t="shared" ref="BQ175:CS175" si="241">IF(BQ$171="beräknas ej",0,BP175*IF(BQ$172&gt;$D$157,1,IF(BQ$172&lt;=$C$157,$C$156,$D$156))*IFERROR(INDEX($B$162:$E$168,MATCH($A175,$A$162:$A$168,0),MATCH(BQ$172,$B$160:$E$160,1)),0))</f>
        <v>0</v>
      </c>
      <c r="BR175" s="359">
        <f t="shared" si="241"/>
        <v>0</v>
      </c>
      <c r="BS175" s="359">
        <f t="shared" si="241"/>
        <v>0</v>
      </c>
      <c r="BT175" s="359">
        <f t="shared" si="241"/>
        <v>0</v>
      </c>
      <c r="BU175" s="359">
        <f t="shared" si="241"/>
        <v>0</v>
      </c>
      <c r="BV175" s="359">
        <f t="shared" si="241"/>
        <v>0</v>
      </c>
      <c r="BW175" s="359">
        <f t="shared" si="241"/>
        <v>0</v>
      </c>
      <c r="BX175" s="359">
        <f t="shared" si="241"/>
        <v>0</v>
      </c>
      <c r="BY175" s="359">
        <f t="shared" si="241"/>
        <v>0</v>
      </c>
      <c r="BZ175" s="359">
        <f t="shared" si="241"/>
        <v>0</v>
      </c>
      <c r="CA175" s="359">
        <f t="shared" si="241"/>
        <v>0</v>
      </c>
      <c r="CB175" s="359">
        <f t="shared" si="241"/>
        <v>0</v>
      </c>
      <c r="CC175" s="359">
        <f t="shared" si="241"/>
        <v>0</v>
      </c>
      <c r="CD175" s="359">
        <f t="shared" si="241"/>
        <v>0</v>
      </c>
      <c r="CE175" s="359">
        <f t="shared" si="241"/>
        <v>0</v>
      </c>
      <c r="CF175" s="359">
        <f t="shared" si="241"/>
        <v>0</v>
      </c>
      <c r="CG175" s="359">
        <f t="shared" si="241"/>
        <v>0</v>
      </c>
      <c r="CH175" s="359">
        <f t="shared" si="241"/>
        <v>0</v>
      </c>
      <c r="CI175" s="359">
        <f t="shared" si="241"/>
        <v>0</v>
      </c>
      <c r="CJ175" s="359">
        <f t="shared" si="241"/>
        <v>0</v>
      </c>
      <c r="CK175" s="359">
        <f t="shared" si="241"/>
        <v>0</v>
      </c>
      <c r="CL175" s="359">
        <f t="shared" si="241"/>
        <v>0</v>
      </c>
      <c r="CM175" s="359">
        <f t="shared" si="241"/>
        <v>0</v>
      </c>
      <c r="CN175" s="359">
        <f t="shared" si="241"/>
        <v>0</v>
      </c>
      <c r="CO175" s="359">
        <f t="shared" si="241"/>
        <v>0</v>
      </c>
      <c r="CP175" s="359">
        <f t="shared" si="241"/>
        <v>0</v>
      </c>
      <c r="CQ175" s="359">
        <f t="shared" si="241"/>
        <v>0</v>
      </c>
      <c r="CR175" s="359">
        <f t="shared" si="241"/>
        <v>0</v>
      </c>
      <c r="CS175" s="359">
        <f t="shared" si="241"/>
        <v>0</v>
      </c>
    </row>
    <row r="176" spans="1:97" s="367" customFormat="1" x14ac:dyDescent="0.35">
      <c r="A176" s="352">
        <f t="shared" si="235"/>
        <v>0</v>
      </c>
      <c r="B176" s="352" t="str">
        <f t="shared" si="235"/>
        <v>0 0</v>
      </c>
      <c r="C176" s="359">
        <f t="shared" si="235"/>
        <v>0</v>
      </c>
      <c r="D176" s="359">
        <f>'JA basår'!AF10+'JA basår'!AF40</f>
        <v>0</v>
      </c>
      <c r="E176" s="359">
        <f t="shared" ref="E176:BP176" si="242">IF(E$171="beräknas ej",0,D176*IF(E$172&gt;$D$157,1,IF(E$172&lt;=$C$157,$C$156,$D$156))*IFERROR(INDEX($B$162:$E$168,MATCH($A176,$A$162:$A$168,0),MATCH(E$172,$B$160:$E$160,1)),0))</f>
        <v>0</v>
      </c>
      <c r="F176" s="359">
        <f t="shared" si="242"/>
        <v>0</v>
      </c>
      <c r="G176" s="359">
        <f t="shared" si="242"/>
        <v>0</v>
      </c>
      <c r="H176" s="359">
        <f t="shared" si="242"/>
        <v>0</v>
      </c>
      <c r="I176" s="359">
        <f t="shared" si="242"/>
        <v>0</v>
      </c>
      <c r="J176" s="359">
        <f t="shared" si="242"/>
        <v>0</v>
      </c>
      <c r="K176" s="359">
        <f t="shared" si="242"/>
        <v>0</v>
      </c>
      <c r="L176" s="359">
        <f t="shared" si="242"/>
        <v>0</v>
      </c>
      <c r="M176" s="359">
        <f t="shared" si="242"/>
        <v>0</v>
      </c>
      <c r="N176" s="359">
        <f t="shared" si="242"/>
        <v>0</v>
      </c>
      <c r="O176" s="359">
        <f t="shared" si="242"/>
        <v>0</v>
      </c>
      <c r="P176" s="359">
        <f t="shared" si="242"/>
        <v>0</v>
      </c>
      <c r="Q176" s="359">
        <f t="shared" si="242"/>
        <v>0</v>
      </c>
      <c r="R176" s="359">
        <f t="shared" si="242"/>
        <v>0</v>
      </c>
      <c r="S176" s="359">
        <f t="shared" si="242"/>
        <v>0</v>
      </c>
      <c r="T176" s="359">
        <f t="shared" si="242"/>
        <v>0</v>
      </c>
      <c r="U176" s="359">
        <f t="shared" si="242"/>
        <v>0</v>
      </c>
      <c r="V176" s="359">
        <f t="shared" si="242"/>
        <v>0</v>
      </c>
      <c r="W176" s="359">
        <f t="shared" si="242"/>
        <v>0</v>
      </c>
      <c r="X176" s="359">
        <f t="shared" si="242"/>
        <v>0</v>
      </c>
      <c r="Y176" s="359">
        <f t="shared" si="242"/>
        <v>0</v>
      </c>
      <c r="Z176" s="359">
        <f t="shared" si="242"/>
        <v>0</v>
      </c>
      <c r="AA176" s="359">
        <f t="shared" si="242"/>
        <v>0</v>
      </c>
      <c r="AB176" s="359">
        <f t="shared" si="242"/>
        <v>0</v>
      </c>
      <c r="AC176" s="359">
        <f t="shared" si="242"/>
        <v>0</v>
      </c>
      <c r="AD176" s="359">
        <f t="shared" si="242"/>
        <v>0</v>
      </c>
      <c r="AE176" s="359">
        <f t="shared" si="242"/>
        <v>0</v>
      </c>
      <c r="AF176" s="359">
        <f t="shared" si="242"/>
        <v>0</v>
      </c>
      <c r="AG176" s="359">
        <f t="shared" si="242"/>
        <v>0</v>
      </c>
      <c r="AH176" s="359">
        <f t="shared" si="242"/>
        <v>0</v>
      </c>
      <c r="AI176" s="359">
        <f t="shared" si="242"/>
        <v>0</v>
      </c>
      <c r="AJ176" s="359">
        <f t="shared" si="242"/>
        <v>0</v>
      </c>
      <c r="AK176" s="359">
        <f t="shared" si="242"/>
        <v>0</v>
      </c>
      <c r="AL176" s="359">
        <f t="shared" si="242"/>
        <v>0</v>
      </c>
      <c r="AM176" s="359">
        <f t="shared" si="242"/>
        <v>0</v>
      </c>
      <c r="AN176" s="359">
        <f t="shared" si="242"/>
        <v>0</v>
      </c>
      <c r="AO176" s="359">
        <f t="shared" si="242"/>
        <v>0</v>
      </c>
      <c r="AP176" s="359">
        <f t="shared" si="242"/>
        <v>0</v>
      </c>
      <c r="AQ176" s="359">
        <f t="shared" si="242"/>
        <v>0</v>
      </c>
      <c r="AR176" s="359">
        <f t="shared" si="242"/>
        <v>0</v>
      </c>
      <c r="AS176" s="359">
        <f t="shared" si="242"/>
        <v>0</v>
      </c>
      <c r="AT176" s="359">
        <f t="shared" si="242"/>
        <v>0</v>
      </c>
      <c r="AU176" s="359">
        <f t="shared" si="242"/>
        <v>0</v>
      </c>
      <c r="AV176" s="359">
        <f t="shared" si="242"/>
        <v>0</v>
      </c>
      <c r="AW176" s="359">
        <f t="shared" si="242"/>
        <v>0</v>
      </c>
      <c r="AX176" s="359">
        <f t="shared" si="242"/>
        <v>0</v>
      </c>
      <c r="AY176" s="359">
        <f t="shared" si="242"/>
        <v>0</v>
      </c>
      <c r="AZ176" s="359">
        <f t="shared" si="242"/>
        <v>0</v>
      </c>
      <c r="BA176" s="359">
        <f t="shared" si="242"/>
        <v>0</v>
      </c>
      <c r="BB176" s="359">
        <f t="shared" si="242"/>
        <v>0</v>
      </c>
      <c r="BC176" s="359">
        <f t="shared" si="242"/>
        <v>0</v>
      </c>
      <c r="BD176" s="359">
        <f t="shared" si="242"/>
        <v>0</v>
      </c>
      <c r="BE176" s="359">
        <f t="shared" si="242"/>
        <v>0</v>
      </c>
      <c r="BF176" s="359">
        <f t="shared" si="242"/>
        <v>0</v>
      </c>
      <c r="BG176" s="359">
        <f t="shared" si="242"/>
        <v>0</v>
      </c>
      <c r="BH176" s="359">
        <f t="shared" si="242"/>
        <v>0</v>
      </c>
      <c r="BI176" s="359">
        <f t="shared" si="242"/>
        <v>0</v>
      </c>
      <c r="BJ176" s="359">
        <f t="shared" si="242"/>
        <v>0</v>
      </c>
      <c r="BK176" s="359">
        <f t="shared" si="242"/>
        <v>0</v>
      </c>
      <c r="BL176" s="359">
        <f t="shared" si="242"/>
        <v>0</v>
      </c>
      <c r="BM176" s="359">
        <f t="shared" si="242"/>
        <v>0</v>
      </c>
      <c r="BN176" s="359">
        <f t="shared" si="242"/>
        <v>0</v>
      </c>
      <c r="BO176" s="359">
        <f t="shared" si="242"/>
        <v>0</v>
      </c>
      <c r="BP176" s="359">
        <f t="shared" si="242"/>
        <v>0</v>
      </c>
      <c r="BQ176" s="359">
        <f t="shared" ref="BQ176:CS176" si="243">IF(BQ$171="beräknas ej",0,BP176*IF(BQ$172&gt;$D$157,1,IF(BQ$172&lt;=$C$157,$C$156,$D$156))*IFERROR(INDEX($B$162:$E$168,MATCH($A176,$A$162:$A$168,0),MATCH(BQ$172,$B$160:$E$160,1)),0))</f>
        <v>0</v>
      </c>
      <c r="BR176" s="359">
        <f t="shared" si="243"/>
        <v>0</v>
      </c>
      <c r="BS176" s="359">
        <f t="shared" si="243"/>
        <v>0</v>
      </c>
      <c r="BT176" s="359">
        <f t="shared" si="243"/>
        <v>0</v>
      </c>
      <c r="BU176" s="359">
        <f t="shared" si="243"/>
        <v>0</v>
      </c>
      <c r="BV176" s="359">
        <f t="shared" si="243"/>
        <v>0</v>
      </c>
      <c r="BW176" s="359">
        <f t="shared" si="243"/>
        <v>0</v>
      </c>
      <c r="BX176" s="359">
        <f t="shared" si="243"/>
        <v>0</v>
      </c>
      <c r="BY176" s="359">
        <f t="shared" si="243"/>
        <v>0</v>
      </c>
      <c r="BZ176" s="359">
        <f t="shared" si="243"/>
        <v>0</v>
      </c>
      <c r="CA176" s="359">
        <f t="shared" si="243"/>
        <v>0</v>
      </c>
      <c r="CB176" s="359">
        <f t="shared" si="243"/>
        <v>0</v>
      </c>
      <c r="CC176" s="359">
        <f t="shared" si="243"/>
        <v>0</v>
      </c>
      <c r="CD176" s="359">
        <f t="shared" si="243"/>
        <v>0</v>
      </c>
      <c r="CE176" s="359">
        <f t="shared" si="243"/>
        <v>0</v>
      </c>
      <c r="CF176" s="359">
        <f t="shared" si="243"/>
        <v>0</v>
      </c>
      <c r="CG176" s="359">
        <f t="shared" si="243"/>
        <v>0</v>
      </c>
      <c r="CH176" s="359">
        <f t="shared" si="243"/>
        <v>0</v>
      </c>
      <c r="CI176" s="359">
        <f t="shared" si="243"/>
        <v>0</v>
      </c>
      <c r="CJ176" s="359">
        <f t="shared" si="243"/>
        <v>0</v>
      </c>
      <c r="CK176" s="359">
        <f t="shared" si="243"/>
        <v>0</v>
      </c>
      <c r="CL176" s="359">
        <f t="shared" si="243"/>
        <v>0</v>
      </c>
      <c r="CM176" s="359">
        <f t="shared" si="243"/>
        <v>0</v>
      </c>
      <c r="CN176" s="359">
        <f t="shared" si="243"/>
        <v>0</v>
      </c>
      <c r="CO176" s="359">
        <f t="shared" si="243"/>
        <v>0</v>
      </c>
      <c r="CP176" s="359">
        <f t="shared" si="243"/>
        <v>0</v>
      </c>
      <c r="CQ176" s="359">
        <f t="shared" si="243"/>
        <v>0</v>
      </c>
      <c r="CR176" s="359">
        <f t="shared" si="243"/>
        <v>0</v>
      </c>
      <c r="CS176" s="359">
        <f t="shared" si="243"/>
        <v>0</v>
      </c>
    </row>
    <row r="177" spans="1:97" s="367" customFormat="1" x14ac:dyDescent="0.35">
      <c r="A177" s="352">
        <f t="shared" si="235"/>
        <v>0</v>
      </c>
      <c r="B177" s="352" t="str">
        <f t="shared" si="235"/>
        <v>0 0</v>
      </c>
      <c r="C177" s="359">
        <f t="shared" si="235"/>
        <v>0</v>
      </c>
      <c r="D177" s="359">
        <f>'JA basår'!AF11+'JA basår'!AF41</f>
        <v>0</v>
      </c>
      <c r="E177" s="359">
        <f t="shared" ref="E177:BP177" si="244">IF(E$171="beräknas ej",0,D177*IF(E$172&gt;$D$157,1,IF(E$172&lt;=$C$157,$C$156,$D$156))*IFERROR(INDEX($B$162:$E$168,MATCH($A177,$A$162:$A$168,0),MATCH(E$172,$B$160:$E$160,1)),0))</f>
        <v>0</v>
      </c>
      <c r="F177" s="359">
        <f t="shared" si="244"/>
        <v>0</v>
      </c>
      <c r="G177" s="359">
        <f t="shared" si="244"/>
        <v>0</v>
      </c>
      <c r="H177" s="359">
        <f t="shared" si="244"/>
        <v>0</v>
      </c>
      <c r="I177" s="359">
        <f t="shared" si="244"/>
        <v>0</v>
      </c>
      <c r="J177" s="359">
        <f t="shared" si="244"/>
        <v>0</v>
      </c>
      <c r="K177" s="359">
        <f t="shared" si="244"/>
        <v>0</v>
      </c>
      <c r="L177" s="359">
        <f t="shared" si="244"/>
        <v>0</v>
      </c>
      <c r="M177" s="359">
        <f t="shared" si="244"/>
        <v>0</v>
      </c>
      <c r="N177" s="359">
        <f t="shared" si="244"/>
        <v>0</v>
      </c>
      <c r="O177" s="359">
        <f t="shared" si="244"/>
        <v>0</v>
      </c>
      <c r="P177" s="359">
        <f t="shared" si="244"/>
        <v>0</v>
      </c>
      <c r="Q177" s="359">
        <f t="shared" si="244"/>
        <v>0</v>
      </c>
      <c r="R177" s="359">
        <f t="shared" si="244"/>
        <v>0</v>
      </c>
      <c r="S177" s="359">
        <f t="shared" si="244"/>
        <v>0</v>
      </c>
      <c r="T177" s="359">
        <f t="shared" si="244"/>
        <v>0</v>
      </c>
      <c r="U177" s="359">
        <f t="shared" si="244"/>
        <v>0</v>
      </c>
      <c r="V177" s="359">
        <f t="shared" si="244"/>
        <v>0</v>
      </c>
      <c r="W177" s="359">
        <f t="shared" si="244"/>
        <v>0</v>
      </c>
      <c r="X177" s="359">
        <f t="shared" si="244"/>
        <v>0</v>
      </c>
      <c r="Y177" s="359">
        <f t="shared" si="244"/>
        <v>0</v>
      </c>
      <c r="Z177" s="359">
        <f t="shared" si="244"/>
        <v>0</v>
      </c>
      <c r="AA177" s="359">
        <f t="shared" si="244"/>
        <v>0</v>
      </c>
      <c r="AB177" s="359">
        <f t="shared" si="244"/>
        <v>0</v>
      </c>
      <c r="AC177" s="359">
        <f t="shared" si="244"/>
        <v>0</v>
      </c>
      <c r="AD177" s="359">
        <f t="shared" si="244"/>
        <v>0</v>
      </c>
      <c r="AE177" s="359">
        <f t="shared" si="244"/>
        <v>0</v>
      </c>
      <c r="AF177" s="359">
        <f t="shared" si="244"/>
        <v>0</v>
      </c>
      <c r="AG177" s="359">
        <f t="shared" si="244"/>
        <v>0</v>
      </c>
      <c r="AH177" s="359">
        <f t="shared" si="244"/>
        <v>0</v>
      </c>
      <c r="AI177" s="359">
        <f t="shared" si="244"/>
        <v>0</v>
      </c>
      <c r="AJ177" s="359">
        <f t="shared" si="244"/>
        <v>0</v>
      </c>
      <c r="AK177" s="359">
        <f t="shared" si="244"/>
        <v>0</v>
      </c>
      <c r="AL177" s="359">
        <f t="shared" si="244"/>
        <v>0</v>
      </c>
      <c r="AM177" s="359">
        <f t="shared" si="244"/>
        <v>0</v>
      </c>
      <c r="AN177" s="359">
        <f t="shared" si="244"/>
        <v>0</v>
      </c>
      <c r="AO177" s="359">
        <f t="shared" si="244"/>
        <v>0</v>
      </c>
      <c r="AP177" s="359">
        <f t="shared" si="244"/>
        <v>0</v>
      </c>
      <c r="AQ177" s="359">
        <f t="shared" si="244"/>
        <v>0</v>
      </c>
      <c r="AR177" s="359">
        <f t="shared" si="244"/>
        <v>0</v>
      </c>
      <c r="AS177" s="359">
        <f t="shared" si="244"/>
        <v>0</v>
      </c>
      <c r="AT177" s="359">
        <f t="shared" si="244"/>
        <v>0</v>
      </c>
      <c r="AU177" s="359">
        <f t="shared" si="244"/>
        <v>0</v>
      </c>
      <c r="AV177" s="359">
        <f t="shared" si="244"/>
        <v>0</v>
      </c>
      <c r="AW177" s="359">
        <f t="shared" si="244"/>
        <v>0</v>
      </c>
      <c r="AX177" s="359">
        <f t="shared" si="244"/>
        <v>0</v>
      </c>
      <c r="AY177" s="359">
        <f t="shared" si="244"/>
        <v>0</v>
      </c>
      <c r="AZ177" s="359">
        <f t="shared" si="244"/>
        <v>0</v>
      </c>
      <c r="BA177" s="359">
        <f t="shared" si="244"/>
        <v>0</v>
      </c>
      <c r="BB177" s="359">
        <f t="shared" si="244"/>
        <v>0</v>
      </c>
      <c r="BC177" s="359">
        <f t="shared" si="244"/>
        <v>0</v>
      </c>
      <c r="BD177" s="359">
        <f t="shared" si="244"/>
        <v>0</v>
      </c>
      <c r="BE177" s="359">
        <f t="shared" si="244"/>
        <v>0</v>
      </c>
      <c r="BF177" s="359">
        <f t="shared" si="244"/>
        <v>0</v>
      </c>
      <c r="BG177" s="359">
        <f t="shared" si="244"/>
        <v>0</v>
      </c>
      <c r="BH177" s="359">
        <f t="shared" si="244"/>
        <v>0</v>
      </c>
      <c r="BI177" s="359">
        <f t="shared" si="244"/>
        <v>0</v>
      </c>
      <c r="BJ177" s="359">
        <f t="shared" si="244"/>
        <v>0</v>
      </c>
      <c r="BK177" s="359">
        <f t="shared" si="244"/>
        <v>0</v>
      </c>
      <c r="BL177" s="359">
        <f t="shared" si="244"/>
        <v>0</v>
      </c>
      <c r="BM177" s="359">
        <f t="shared" si="244"/>
        <v>0</v>
      </c>
      <c r="BN177" s="359">
        <f t="shared" si="244"/>
        <v>0</v>
      </c>
      <c r="BO177" s="359">
        <f t="shared" si="244"/>
        <v>0</v>
      </c>
      <c r="BP177" s="359">
        <f t="shared" si="244"/>
        <v>0</v>
      </c>
      <c r="BQ177" s="359">
        <f t="shared" ref="BQ177:CS177" si="245">IF(BQ$171="beräknas ej",0,BP177*IF(BQ$172&gt;$D$157,1,IF(BQ$172&lt;=$C$157,$C$156,$D$156))*IFERROR(INDEX($B$162:$E$168,MATCH($A177,$A$162:$A$168,0),MATCH(BQ$172,$B$160:$E$160,1)),0))</f>
        <v>0</v>
      </c>
      <c r="BR177" s="359">
        <f t="shared" si="245"/>
        <v>0</v>
      </c>
      <c r="BS177" s="359">
        <f t="shared" si="245"/>
        <v>0</v>
      </c>
      <c r="BT177" s="359">
        <f t="shared" si="245"/>
        <v>0</v>
      </c>
      <c r="BU177" s="359">
        <f t="shared" si="245"/>
        <v>0</v>
      </c>
      <c r="BV177" s="359">
        <f t="shared" si="245"/>
        <v>0</v>
      </c>
      <c r="BW177" s="359">
        <f t="shared" si="245"/>
        <v>0</v>
      </c>
      <c r="BX177" s="359">
        <f t="shared" si="245"/>
        <v>0</v>
      </c>
      <c r="BY177" s="359">
        <f t="shared" si="245"/>
        <v>0</v>
      </c>
      <c r="BZ177" s="359">
        <f t="shared" si="245"/>
        <v>0</v>
      </c>
      <c r="CA177" s="359">
        <f t="shared" si="245"/>
        <v>0</v>
      </c>
      <c r="CB177" s="359">
        <f t="shared" si="245"/>
        <v>0</v>
      </c>
      <c r="CC177" s="359">
        <f t="shared" si="245"/>
        <v>0</v>
      </c>
      <c r="CD177" s="359">
        <f t="shared" si="245"/>
        <v>0</v>
      </c>
      <c r="CE177" s="359">
        <f t="shared" si="245"/>
        <v>0</v>
      </c>
      <c r="CF177" s="359">
        <f t="shared" si="245"/>
        <v>0</v>
      </c>
      <c r="CG177" s="359">
        <f t="shared" si="245"/>
        <v>0</v>
      </c>
      <c r="CH177" s="359">
        <f t="shared" si="245"/>
        <v>0</v>
      </c>
      <c r="CI177" s="359">
        <f t="shared" si="245"/>
        <v>0</v>
      </c>
      <c r="CJ177" s="359">
        <f t="shared" si="245"/>
        <v>0</v>
      </c>
      <c r="CK177" s="359">
        <f t="shared" si="245"/>
        <v>0</v>
      </c>
      <c r="CL177" s="359">
        <f t="shared" si="245"/>
        <v>0</v>
      </c>
      <c r="CM177" s="359">
        <f t="shared" si="245"/>
        <v>0</v>
      </c>
      <c r="CN177" s="359">
        <f t="shared" si="245"/>
        <v>0</v>
      </c>
      <c r="CO177" s="359">
        <f t="shared" si="245"/>
        <v>0</v>
      </c>
      <c r="CP177" s="359">
        <f t="shared" si="245"/>
        <v>0</v>
      </c>
      <c r="CQ177" s="359">
        <f t="shared" si="245"/>
        <v>0</v>
      </c>
      <c r="CR177" s="359">
        <f t="shared" si="245"/>
        <v>0</v>
      </c>
      <c r="CS177" s="359">
        <f t="shared" si="245"/>
        <v>0</v>
      </c>
    </row>
    <row r="178" spans="1:97" s="367" customFormat="1" x14ac:dyDescent="0.35">
      <c r="A178" s="352">
        <f t="shared" si="235"/>
        <v>0</v>
      </c>
      <c r="B178" s="352" t="str">
        <f t="shared" si="235"/>
        <v>0 0</v>
      </c>
      <c r="C178" s="359">
        <f t="shared" si="235"/>
        <v>0</v>
      </c>
      <c r="D178" s="359">
        <f>'JA basår'!AF12+'JA basår'!AF42</f>
        <v>0</v>
      </c>
      <c r="E178" s="359">
        <f t="shared" ref="E178:BP178" si="246">IF(E$171="beräknas ej",0,D178*IF(E$172&gt;$D$157,1,IF(E$172&lt;=$C$157,$C$156,$D$156))*IFERROR(INDEX($B$162:$E$168,MATCH($A178,$A$162:$A$168,0),MATCH(E$172,$B$160:$E$160,1)),0))</f>
        <v>0</v>
      </c>
      <c r="F178" s="359">
        <f t="shared" si="246"/>
        <v>0</v>
      </c>
      <c r="G178" s="359">
        <f t="shared" si="246"/>
        <v>0</v>
      </c>
      <c r="H178" s="359">
        <f t="shared" si="246"/>
        <v>0</v>
      </c>
      <c r="I178" s="359">
        <f t="shared" si="246"/>
        <v>0</v>
      </c>
      <c r="J178" s="359">
        <f t="shared" si="246"/>
        <v>0</v>
      </c>
      <c r="K178" s="359">
        <f t="shared" si="246"/>
        <v>0</v>
      </c>
      <c r="L178" s="359">
        <f t="shared" si="246"/>
        <v>0</v>
      </c>
      <c r="M178" s="359">
        <f t="shared" si="246"/>
        <v>0</v>
      </c>
      <c r="N178" s="359">
        <f t="shared" si="246"/>
        <v>0</v>
      </c>
      <c r="O178" s="359">
        <f t="shared" si="246"/>
        <v>0</v>
      </c>
      <c r="P178" s="359">
        <f t="shared" si="246"/>
        <v>0</v>
      </c>
      <c r="Q178" s="359">
        <f t="shared" si="246"/>
        <v>0</v>
      </c>
      <c r="R178" s="359">
        <f t="shared" si="246"/>
        <v>0</v>
      </c>
      <c r="S178" s="359">
        <f t="shared" si="246"/>
        <v>0</v>
      </c>
      <c r="T178" s="359">
        <f t="shared" si="246"/>
        <v>0</v>
      </c>
      <c r="U178" s="359">
        <f t="shared" si="246"/>
        <v>0</v>
      </c>
      <c r="V178" s="359">
        <f t="shared" si="246"/>
        <v>0</v>
      </c>
      <c r="W178" s="359">
        <f t="shared" si="246"/>
        <v>0</v>
      </c>
      <c r="X178" s="359">
        <f t="shared" si="246"/>
        <v>0</v>
      </c>
      <c r="Y178" s="359">
        <f t="shared" si="246"/>
        <v>0</v>
      </c>
      <c r="Z178" s="359">
        <f t="shared" si="246"/>
        <v>0</v>
      </c>
      <c r="AA178" s="359">
        <f t="shared" si="246"/>
        <v>0</v>
      </c>
      <c r="AB178" s="359">
        <f t="shared" si="246"/>
        <v>0</v>
      </c>
      <c r="AC178" s="359">
        <f t="shared" si="246"/>
        <v>0</v>
      </c>
      <c r="AD178" s="359">
        <f t="shared" si="246"/>
        <v>0</v>
      </c>
      <c r="AE178" s="359">
        <f t="shared" si="246"/>
        <v>0</v>
      </c>
      <c r="AF178" s="359">
        <f t="shared" si="246"/>
        <v>0</v>
      </c>
      <c r="AG178" s="359">
        <f t="shared" si="246"/>
        <v>0</v>
      </c>
      <c r="AH178" s="359">
        <f t="shared" si="246"/>
        <v>0</v>
      </c>
      <c r="AI178" s="359">
        <f t="shared" si="246"/>
        <v>0</v>
      </c>
      <c r="AJ178" s="359">
        <f t="shared" si="246"/>
        <v>0</v>
      </c>
      <c r="AK178" s="359">
        <f t="shared" si="246"/>
        <v>0</v>
      </c>
      <c r="AL178" s="359">
        <f t="shared" si="246"/>
        <v>0</v>
      </c>
      <c r="AM178" s="359">
        <f t="shared" si="246"/>
        <v>0</v>
      </c>
      <c r="AN178" s="359">
        <f t="shared" si="246"/>
        <v>0</v>
      </c>
      <c r="AO178" s="359">
        <f t="shared" si="246"/>
        <v>0</v>
      </c>
      <c r="AP178" s="359">
        <f t="shared" si="246"/>
        <v>0</v>
      </c>
      <c r="AQ178" s="359">
        <f t="shared" si="246"/>
        <v>0</v>
      </c>
      <c r="AR178" s="359">
        <f t="shared" si="246"/>
        <v>0</v>
      </c>
      <c r="AS178" s="359">
        <f t="shared" si="246"/>
        <v>0</v>
      </c>
      <c r="AT178" s="359">
        <f t="shared" si="246"/>
        <v>0</v>
      </c>
      <c r="AU178" s="359">
        <f t="shared" si="246"/>
        <v>0</v>
      </c>
      <c r="AV178" s="359">
        <f t="shared" si="246"/>
        <v>0</v>
      </c>
      <c r="AW178" s="359">
        <f t="shared" si="246"/>
        <v>0</v>
      </c>
      <c r="AX178" s="359">
        <f t="shared" si="246"/>
        <v>0</v>
      </c>
      <c r="AY178" s="359">
        <f t="shared" si="246"/>
        <v>0</v>
      </c>
      <c r="AZ178" s="359">
        <f t="shared" si="246"/>
        <v>0</v>
      </c>
      <c r="BA178" s="359">
        <f t="shared" si="246"/>
        <v>0</v>
      </c>
      <c r="BB178" s="359">
        <f t="shared" si="246"/>
        <v>0</v>
      </c>
      <c r="BC178" s="359">
        <f t="shared" si="246"/>
        <v>0</v>
      </c>
      <c r="BD178" s="359">
        <f t="shared" si="246"/>
        <v>0</v>
      </c>
      <c r="BE178" s="359">
        <f t="shared" si="246"/>
        <v>0</v>
      </c>
      <c r="BF178" s="359">
        <f t="shared" si="246"/>
        <v>0</v>
      </c>
      <c r="BG178" s="359">
        <f t="shared" si="246"/>
        <v>0</v>
      </c>
      <c r="BH178" s="359">
        <f t="shared" si="246"/>
        <v>0</v>
      </c>
      <c r="BI178" s="359">
        <f t="shared" si="246"/>
        <v>0</v>
      </c>
      <c r="BJ178" s="359">
        <f t="shared" si="246"/>
        <v>0</v>
      </c>
      <c r="BK178" s="359">
        <f t="shared" si="246"/>
        <v>0</v>
      </c>
      <c r="BL178" s="359">
        <f t="shared" si="246"/>
        <v>0</v>
      </c>
      <c r="BM178" s="359">
        <f t="shared" si="246"/>
        <v>0</v>
      </c>
      <c r="BN178" s="359">
        <f t="shared" si="246"/>
        <v>0</v>
      </c>
      <c r="BO178" s="359">
        <f t="shared" si="246"/>
        <v>0</v>
      </c>
      <c r="BP178" s="359">
        <f t="shared" si="246"/>
        <v>0</v>
      </c>
      <c r="BQ178" s="359">
        <f t="shared" ref="BQ178:CS178" si="247">IF(BQ$171="beräknas ej",0,BP178*IF(BQ$172&gt;$D$157,1,IF(BQ$172&lt;=$C$157,$C$156,$D$156))*IFERROR(INDEX($B$162:$E$168,MATCH($A178,$A$162:$A$168,0),MATCH(BQ$172,$B$160:$E$160,1)),0))</f>
        <v>0</v>
      </c>
      <c r="BR178" s="359">
        <f t="shared" si="247"/>
        <v>0</v>
      </c>
      <c r="BS178" s="359">
        <f t="shared" si="247"/>
        <v>0</v>
      </c>
      <c r="BT178" s="359">
        <f t="shared" si="247"/>
        <v>0</v>
      </c>
      <c r="BU178" s="359">
        <f t="shared" si="247"/>
        <v>0</v>
      </c>
      <c r="BV178" s="359">
        <f t="shared" si="247"/>
        <v>0</v>
      </c>
      <c r="BW178" s="359">
        <f t="shared" si="247"/>
        <v>0</v>
      </c>
      <c r="BX178" s="359">
        <f t="shared" si="247"/>
        <v>0</v>
      </c>
      <c r="BY178" s="359">
        <f t="shared" si="247"/>
        <v>0</v>
      </c>
      <c r="BZ178" s="359">
        <f t="shared" si="247"/>
        <v>0</v>
      </c>
      <c r="CA178" s="359">
        <f t="shared" si="247"/>
        <v>0</v>
      </c>
      <c r="CB178" s="359">
        <f t="shared" si="247"/>
        <v>0</v>
      </c>
      <c r="CC178" s="359">
        <f t="shared" si="247"/>
        <v>0</v>
      </c>
      <c r="CD178" s="359">
        <f t="shared" si="247"/>
        <v>0</v>
      </c>
      <c r="CE178" s="359">
        <f t="shared" si="247"/>
        <v>0</v>
      </c>
      <c r="CF178" s="359">
        <f t="shared" si="247"/>
        <v>0</v>
      </c>
      <c r="CG178" s="359">
        <f t="shared" si="247"/>
        <v>0</v>
      </c>
      <c r="CH178" s="359">
        <f t="shared" si="247"/>
        <v>0</v>
      </c>
      <c r="CI178" s="359">
        <f t="shared" si="247"/>
        <v>0</v>
      </c>
      <c r="CJ178" s="359">
        <f t="shared" si="247"/>
        <v>0</v>
      </c>
      <c r="CK178" s="359">
        <f t="shared" si="247"/>
        <v>0</v>
      </c>
      <c r="CL178" s="359">
        <f t="shared" si="247"/>
        <v>0</v>
      </c>
      <c r="CM178" s="359">
        <f t="shared" si="247"/>
        <v>0</v>
      </c>
      <c r="CN178" s="359">
        <f t="shared" si="247"/>
        <v>0</v>
      </c>
      <c r="CO178" s="359">
        <f t="shared" si="247"/>
        <v>0</v>
      </c>
      <c r="CP178" s="359">
        <f t="shared" si="247"/>
        <v>0</v>
      </c>
      <c r="CQ178" s="359">
        <f t="shared" si="247"/>
        <v>0</v>
      </c>
      <c r="CR178" s="359">
        <f t="shared" si="247"/>
        <v>0</v>
      </c>
      <c r="CS178" s="359">
        <f t="shared" si="247"/>
        <v>0</v>
      </c>
    </row>
    <row r="179" spans="1:97" s="367" customFormat="1" x14ac:dyDescent="0.35">
      <c r="A179" s="352">
        <f t="shared" si="235"/>
        <v>0</v>
      </c>
      <c r="B179" s="352" t="str">
        <f t="shared" si="235"/>
        <v>0 0</v>
      </c>
      <c r="C179" s="359">
        <f t="shared" si="235"/>
        <v>0</v>
      </c>
      <c r="D179" s="359">
        <f>'JA basår'!AF13+'JA basår'!AF43</f>
        <v>0</v>
      </c>
      <c r="E179" s="359">
        <f t="shared" ref="E179:BP179" si="248">IF(E$171="beräknas ej",0,D179*IF(E$172&gt;$D$157,1,IF(E$172&lt;=$C$157,$C$156,$D$156))*IFERROR(INDEX($B$162:$E$168,MATCH($A179,$A$162:$A$168,0),MATCH(E$172,$B$160:$E$160,1)),0))</f>
        <v>0</v>
      </c>
      <c r="F179" s="359">
        <f t="shared" si="248"/>
        <v>0</v>
      </c>
      <c r="G179" s="359">
        <f t="shared" si="248"/>
        <v>0</v>
      </c>
      <c r="H179" s="359">
        <f t="shared" si="248"/>
        <v>0</v>
      </c>
      <c r="I179" s="359">
        <f t="shared" si="248"/>
        <v>0</v>
      </c>
      <c r="J179" s="359">
        <f t="shared" si="248"/>
        <v>0</v>
      </c>
      <c r="K179" s="359">
        <f t="shared" si="248"/>
        <v>0</v>
      </c>
      <c r="L179" s="359">
        <f t="shared" si="248"/>
        <v>0</v>
      </c>
      <c r="M179" s="359">
        <f t="shared" si="248"/>
        <v>0</v>
      </c>
      <c r="N179" s="359">
        <f t="shared" si="248"/>
        <v>0</v>
      </c>
      <c r="O179" s="359">
        <f t="shared" si="248"/>
        <v>0</v>
      </c>
      <c r="P179" s="359">
        <f t="shared" si="248"/>
        <v>0</v>
      </c>
      <c r="Q179" s="359">
        <f t="shared" si="248"/>
        <v>0</v>
      </c>
      <c r="R179" s="359">
        <f t="shared" si="248"/>
        <v>0</v>
      </c>
      <c r="S179" s="359">
        <f t="shared" si="248"/>
        <v>0</v>
      </c>
      <c r="T179" s="359">
        <f t="shared" si="248"/>
        <v>0</v>
      </c>
      <c r="U179" s="359">
        <f t="shared" si="248"/>
        <v>0</v>
      </c>
      <c r="V179" s="359">
        <f t="shared" si="248"/>
        <v>0</v>
      </c>
      <c r="W179" s="359">
        <f t="shared" si="248"/>
        <v>0</v>
      </c>
      <c r="X179" s="359">
        <f t="shared" si="248"/>
        <v>0</v>
      </c>
      <c r="Y179" s="359">
        <f t="shared" si="248"/>
        <v>0</v>
      </c>
      <c r="Z179" s="359">
        <f t="shared" si="248"/>
        <v>0</v>
      </c>
      <c r="AA179" s="359">
        <f t="shared" si="248"/>
        <v>0</v>
      </c>
      <c r="AB179" s="359">
        <f t="shared" si="248"/>
        <v>0</v>
      </c>
      <c r="AC179" s="359">
        <f t="shared" si="248"/>
        <v>0</v>
      </c>
      <c r="AD179" s="359">
        <f t="shared" si="248"/>
        <v>0</v>
      </c>
      <c r="AE179" s="359">
        <f t="shared" si="248"/>
        <v>0</v>
      </c>
      <c r="AF179" s="359">
        <f t="shared" si="248"/>
        <v>0</v>
      </c>
      <c r="AG179" s="359">
        <f t="shared" si="248"/>
        <v>0</v>
      </c>
      <c r="AH179" s="359">
        <f t="shared" si="248"/>
        <v>0</v>
      </c>
      <c r="AI179" s="359">
        <f t="shared" si="248"/>
        <v>0</v>
      </c>
      <c r="AJ179" s="359">
        <f t="shared" si="248"/>
        <v>0</v>
      </c>
      <c r="AK179" s="359">
        <f t="shared" si="248"/>
        <v>0</v>
      </c>
      <c r="AL179" s="359">
        <f t="shared" si="248"/>
        <v>0</v>
      </c>
      <c r="AM179" s="359">
        <f t="shared" si="248"/>
        <v>0</v>
      </c>
      <c r="AN179" s="359">
        <f t="shared" si="248"/>
        <v>0</v>
      </c>
      <c r="AO179" s="359">
        <f t="shared" si="248"/>
        <v>0</v>
      </c>
      <c r="AP179" s="359">
        <f t="shared" si="248"/>
        <v>0</v>
      </c>
      <c r="AQ179" s="359">
        <f t="shared" si="248"/>
        <v>0</v>
      </c>
      <c r="AR179" s="359">
        <f t="shared" si="248"/>
        <v>0</v>
      </c>
      <c r="AS179" s="359">
        <f t="shared" si="248"/>
        <v>0</v>
      </c>
      <c r="AT179" s="359">
        <f t="shared" si="248"/>
        <v>0</v>
      </c>
      <c r="AU179" s="359">
        <f t="shared" si="248"/>
        <v>0</v>
      </c>
      <c r="AV179" s="359">
        <f t="shared" si="248"/>
        <v>0</v>
      </c>
      <c r="AW179" s="359">
        <f t="shared" si="248"/>
        <v>0</v>
      </c>
      <c r="AX179" s="359">
        <f t="shared" si="248"/>
        <v>0</v>
      </c>
      <c r="AY179" s="359">
        <f t="shared" si="248"/>
        <v>0</v>
      </c>
      <c r="AZ179" s="359">
        <f t="shared" si="248"/>
        <v>0</v>
      </c>
      <c r="BA179" s="359">
        <f t="shared" si="248"/>
        <v>0</v>
      </c>
      <c r="BB179" s="359">
        <f t="shared" si="248"/>
        <v>0</v>
      </c>
      <c r="BC179" s="359">
        <f t="shared" si="248"/>
        <v>0</v>
      </c>
      <c r="BD179" s="359">
        <f t="shared" si="248"/>
        <v>0</v>
      </c>
      <c r="BE179" s="359">
        <f t="shared" si="248"/>
        <v>0</v>
      </c>
      <c r="BF179" s="359">
        <f t="shared" si="248"/>
        <v>0</v>
      </c>
      <c r="BG179" s="359">
        <f t="shared" si="248"/>
        <v>0</v>
      </c>
      <c r="BH179" s="359">
        <f t="shared" si="248"/>
        <v>0</v>
      </c>
      <c r="BI179" s="359">
        <f t="shared" si="248"/>
        <v>0</v>
      </c>
      <c r="BJ179" s="359">
        <f t="shared" si="248"/>
        <v>0</v>
      </c>
      <c r="BK179" s="359">
        <f t="shared" si="248"/>
        <v>0</v>
      </c>
      <c r="BL179" s="359">
        <f t="shared" si="248"/>
        <v>0</v>
      </c>
      <c r="BM179" s="359">
        <f t="shared" si="248"/>
        <v>0</v>
      </c>
      <c r="BN179" s="359">
        <f t="shared" si="248"/>
        <v>0</v>
      </c>
      <c r="BO179" s="359">
        <f t="shared" si="248"/>
        <v>0</v>
      </c>
      <c r="BP179" s="359">
        <f t="shared" si="248"/>
        <v>0</v>
      </c>
      <c r="BQ179" s="359">
        <f t="shared" ref="BQ179:CS179" si="249">IF(BQ$171="beräknas ej",0,BP179*IF(BQ$172&gt;$D$157,1,IF(BQ$172&lt;=$C$157,$C$156,$D$156))*IFERROR(INDEX($B$162:$E$168,MATCH($A179,$A$162:$A$168,0),MATCH(BQ$172,$B$160:$E$160,1)),0))</f>
        <v>0</v>
      </c>
      <c r="BR179" s="359">
        <f t="shared" si="249"/>
        <v>0</v>
      </c>
      <c r="BS179" s="359">
        <f t="shared" si="249"/>
        <v>0</v>
      </c>
      <c r="BT179" s="359">
        <f t="shared" si="249"/>
        <v>0</v>
      </c>
      <c r="BU179" s="359">
        <f t="shared" si="249"/>
        <v>0</v>
      </c>
      <c r="BV179" s="359">
        <f t="shared" si="249"/>
        <v>0</v>
      </c>
      <c r="BW179" s="359">
        <f t="shared" si="249"/>
        <v>0</v>
      </c>
      <c r="BX179" s="359">
        <f t="shared" si="249"/>
        <v>0</v>
      </c>
      <c r="BY179" s="359">
        <f t="shared" si="249"/>
        <v>0</v>
      </c>
      <c r="BZ179" s="359">
        <f t="shared" si="249"/>
        <v>0</v>
      </c>
      <c r="CA179" s="359">
        <f t="shared" si="249"/>
        <v>0</v>
      </c>
      <c r="CB179" s="359">
        <f t="shared" si="249"/>
        <v>0</v>
      </c>
      <c r="CC179" s="359">
        <f t="shared" si="249"/>
        <v>0</v>
      </c>
      <c r="CD179" s="359">
        <f t="shared" si="249"/>
        <v>0</v>
      </c>
      <c r="CE179" s="359">
        <f t="shared" si="249"/>
        <v>0</v>
      </c>
      <c r="CF179" s="359">
        <f t="shared" si="249"/>
        <v>0</v>
      </c>
      <c r="CG179" s="359">
        <f t="shared" si="249"/>
        <v>0</v>
      </c>
      <c r="CH179" s="359">
        <f t="shared" si="249"/>
        <v>0</v>
      </c>
      <c r="CI179" s="359">
        <f t="shared" si="249"/>
        <v>0</v>
      </c>
      <c r="CJ179" s="359">
        <f t="shared" si="249"/>
        <v>0</v>
      </c>
      <c r="CK179" s="359">
        <f t="shared" si="249"/>
        <v>0</v>
      </c>
      <c r="CL179" s="359">
        <f t="shared" si="249"/>
        <v>0</v>
      </c>
      <c r="CM179" s="359">
        <f t="shared" si="249"/>
        <v>0</v>
      </c>
      <c r="CN179" s="359">
        <f t="shared" si="249"/>
        <v>0</v>
      </c>
      <c r="CO179" s="359">
        <f t="shared" si="249"/>
        <v>0</v>
      </c>
      <c r="CP179" s="359">
        <f t="shared" si="249"/>
        <v>0</v>
      </c>
      <c r="CQ179" s="359">
        <f t="shared" si="249"/>
        <v>0</v>
      </c>
      <c r="CR179" s="359">
        <f t="shared" si="249"/>
        <v>0</v>
      </c>
      <c r="CS179" s="359">
        <f t="shared" si="249"/>
        <v>0</v>
      </c>
    </row>
    <row r="180" spans="1:97" s="367" customFormat="1" x14ac:dyDescent="0.35">
      <c r="A180" s="352">
        <f t="shared" si="235"/>
        <v>0</v>
      </c>
      <c r="B180" s="352" t="str">
        <f t="shared" si="235"/>
        <v>0 0</v>
      </c>
      <c r="C180" s="359">
        <f t="shared" si="235"/>
        <v>0</v>
      </c>
      <c r="D180" s="359">
        <f>'JA basår'!AF14+'JA basår'!AF44</f>
        <v>0</v>
      </c>
      <c r="E180" s="359">
        <f t="shared" ref="E180:BP180" si="250">IF(E$171="beräknas ej",0,D180*IF(E$172&gt;$D$157,1,IF(E$172&lt;=$C$157,$C$156,$D$156))*IFERROR(INDEX($B$162:$E$168,MATCH($A180,$A$162:$A$168,0),MATCH(E$172,$B$160:$E$160,1)),0))</f>
        <v>0</v>
      </c>
      <c r="F180" s="359">
        <f t="shared" si="250"/>
        <v>0</v>
      </c>
      <c r="G180" s="359">
        <f t="shared" si="250"/>
        <v>0</v>
      </c>
      <c r="H180" s="359">
        <f t="shared" si="250"/>
        <v>0</v>
      </c>
      <c r="I180" s="359">
        <f t="shared" si="250"/>
        <v>0</v>
      </c>
      <c r="J180" s="359">
        <f t="shared" si="250"/>
        <v>0</v>
      </c>
      <c r="K180" s="359">
        <f t="shared" si="250"/>
        <v>0</v>
      </c>
      <c r="L180" s="359">
        <f t="shared" si="250"/>
        <v>0</v>
      </c>
      <c r="M180" s="359">
        <f t="shared" si="250"/>
        <v>0</v>
      </c>
      <c r="N180" s="359">
        <f t="shared" si="250"/>
        <v>0</v>
      </c>
      <c r="O180" s="359">
        <f t="shared" si="250"/>
        <v>0</v>
      </c>
      <c r="P180" s="359">
        <f t="shared" si="250"/>
        <v>0</v>
      </c>
      <c r="Q180" s="359">
        <f t="shared" si="250"/>
        <v>0</v>
      </c>
      <c r="R180" s="359">
        <f t="shared" si="250"/>
        <v>0</v>
      </c>
      <c r="S180" s="359">
        <f t="shared" si="250"/>
        <v>0</v>
      </c>
      <c r="T180" s="359">
        <f t="shared" si="250"/>
        <v>0</v>
      </c>
      <c r="U180" s="359">
        <f t="shared" si="250"/>
        <v>0</v>
      </c>
      <c r="V180" s="359">
        <f t="shared" si="250"/>
        <v>0</v>
      </c>
      <c r="W180" s="359">
        <f t="shared" si="250"/>
        <v>0</v>
      </c>
      <c r="X180" s="359">
        <f t="shared" si="250"/>
        <v>0</v>
      </c>
      <c r="Y180" s="359">
        <f t="shared" si="250"/>
        <v>0</v>
      </c>
      <c r="Z180" s="359">
        <f t="shared" si="250"/>
        <v>0</v>
      </c>
      <c r="AA180" s="359">
        <f t="shared" si="250"/>
        <v>0</v>
      </c>
      <c r="AB180" s="359">
        <f t="shared" si="250"/>
        <v>0</v>
      </c>
      <c r="AC180" s="359">
        <f t="shared" si="250"/>
        <v>0</v>
      </c>
      <c r="AD180" s="359">
        <f t="shared" si="250"/>
        <v>0</v>
      </c>
      <c r="AE180" s="359">
        <f t="shared" si="250"/>
        <v>0</v>
      </c>
      <c r="AF180" s="359">
        <f t="shared" si="250"/>
        <v>0</v>
      </c>
      <c r="AG180" s="359">
        <f t="shared" si="250"/>
        <v>0</v>
      </c>
      <c r="AH180" s="359">
        <f t="shared" si="250"/>
        <v>0</v>
      </c>
      <c r="AI180" s="359">
        <f t="shared" si="250"/>
        <v>0</v>
      </c>
      <c r="AJ180" s="359">
        <f t="shared" si="250"/>
        <v>0</v>
      </c>
      <c r="AK180" s="359">
        <f t="shared" si="250"/>
        <v>0</v>
      </c>
      <c r="AL180" s="359">
        <f t="shared" si="250"/>
        <v>0</v>
      </c>
      <c r="AM180" s="359">
        <f t="shared" si="250"/>
        <v>0</v>
      </c>
      <c r="AN180" s="359">
        <f t="shared" si="250"/>
        <v>0</v>
      </c>
      <c r="AO180" s="359">
        <f t="shared" si="250"/>
        <v>0</v>
      </c>
      <c r="AP180" s="359">
        <f t="shared" si="250"/>
        <v>0</v>
      </c>
      <c r="AQ180" s="359">
        <f t="shared" si="250"/>
        <v>0</v>
      </c>
      <c r="AR180" s="359">
        <f t="shared" si="250"/>
        <v>0</v>
      </c>
      <c r="AS180" s="359">
        <f t="shared" si="250"/>
        <v>0</v>
      </c>
      <c r="AT180" s="359">
        <f t="shared" si="250"/>
        <v>0</v>
      </c>
      <c r="AU180" s="359">
        <f t="shared" si="250"/>
        <v>0</v>
      </c>
      <c r="AV180" s="359">
        <f t="shared" si="250"/>
        <v>0</v>
      </c>
      <c r="AW180" s="359">
        <f t="shared" si="250"/>
        <v>0</v>
      </c>
      <c r="AX180" s="359">
        <f t="shared" si="250"/>
        <v>0</v>
      </c>
      <c r="AY180" s="359">
        <f t="shared" si="250"/>
        <v>0</v>
      </c>
      <c r="AZ180" s="359">
        <f t="shared" si="250"/>
        <v>0</v>
      </c>
      <c r="BA180" s="359">
        <f t="shared" si="250"/>
        <v>0</v>
      </c>
      <c r="BB180" s="359">
        <f t="shared" si="250"/>
        <v>0</v>
      </c>
      <c r="BC180" s="359">
        <f t="shared" si="250"/>
        <v>0</v>
      </c>
      <c r="BD180" s="359">
        <f t="shared" si="250"/>
        <v>0</v>
      </c>
      <c r="BE180" s="359">
        <f t="shared" si="250"/>
        <v>0</v>
      </c>
      <c r="BF180" s="359">
        <f t="shared" si="250"/>
        <v>0</v>
      </c>
      <c r="BG180" s="359">
        <f t="shared" si="250"/>
        <v>0</v>
      </c>
      <c r="BH180" s="359">
        <f t="shared" si="250"/>
        <v>0</v>
      </c>
      <c r="BI180" s="359">
        <f t="shared" si="250"/>
        <v>0</v>
      </c>
      <c r="BJ180" s="359">
        <f t="shared" si="250"/>
        <v>0</v>
      </c>
      <c r="BK180" s="359">
        <f t="shared" si="250"/>
        <v>0</v>
      </c>
      <c r="BL180" s="359">
        <f t="shared" si="250"/>
        <v>0</v>
      </c>
      <c r="BM180" s="359">
        <f t="shared" si="250"/>
        <v>0</v>
      </c>
      <c r="BN180" s="359">
        <f t="shared" si="250"/>
        <v>0</v>
      </c>
      <c r="BO180" s="359">
        <f t="shared" si="250"/>
        <v>0</v>
      </c>
      <c r="BP180" s="359">
        <f t="shared" si="250"/>
        <v>0</v>
      </c>
      <c r="BQ180" s="359">
        <f t="shared" ref="BQ180:CS180" si="251">IF(BQ$171="beräknas ej",0,BP180*IF(BQ$172&gt;$D$157,1,IF(BQ$172&lt;=$C$157,$C$156,$D$156))*IFERROR(INDEX($B$162:$E$168,MATCH($A180,$A$162:$A$168,0),MATCH(BQ$172,$B$160:$E$160,1)),0))</f>
        <v>0</v>
      </c>
      <c r="BR180" s="359">
        <f t="shared" si="251"/>
        <v>0</v>
      </c>
      <c r="BS180" s="359">
        <f t="shared" si="251"/>
        <v>0</v>
      </c>
      <c r="BT180" s="359">
        <f t="shared" si="251"/>
        <v>0</v>
      </c>
      <c r="BU180" s="359">
        <f t="shared" si="251"/>
        <v>0</v>
      </c>
      <c r="BV180" s="359">
        <f t="shared" si="251"/>
        <v>0</v>
      </c>
      <c r="BW180" s="359">
        <f t="shared" si="251"/>
        <v>0</v>
      </c>
      <c r="BX180" s="359">
        <f t="shared" si="251"/>
        <v>0</v>
      </c>
      <c r="BY180" s="359">
        <f t="shared" si="251"/>
        <v>0</v>
      </c>
      <c r="BZ180" s="359">
        <f t="shared" si="251"/>
        <v>0</v>
      </c>
      <c r="CA180" s="359">
        <f t="shared" si="251"/>
        <v>0</v>
      </c>
      <c r="CB180" s="359">
        <f t="shared" si="251"/>
        <v>0</v>
      </c>
      <c r="CC180" s="359">
        <f t="shared" si="251"/>
        <v>0</v>
      </c>
      <c r="CD180" s="359">
        <f t="shared" si="251"/>
        <v>0</v>
      </c>
      <c r="CE180" s="359">
        <f t="shared" si="251"/>
        <v>0</v>
      </c>
      <c r="CF180" s="359">
        <f t="shared" si="251"/>
        <v>0</v>
      </c>
      <c r="CG180" s="359">
        <f t="shared" si="251"/>
        <v>0</v>
      </c>
      <c r="CH180" s="359">
        <f t="shared" si="251"/>
        <v>0</v>
      </c>
      <c r="CI180" s="359">
        <f t="shared" si="251"/>
        <v>0</v>
      </c>
      <c r="CJ180" s="359">
        <f t="shared" si="251"/>
        <v>0</v>
      </c>
      <c r="CK180" s="359">
        <f t="shared" si="251"/>
        <v>0</v>
      </c>
      <c r="CL180" s="359">
        <f t="shared" si="251"/>
        <v>0</v>
      </c>
      <c r="CM180" s="359">
        <f t="shared" si="251"/>
        <v>0</v>
      </c>
      <c r="CN180" s="359">
        <f t="shared" si="251"/>
        <v>0</v>
      </c>
      <c r="CO180" s="359">
        <f t="shared" si="251"/>
        <v>0</v>
      </c>
      <c r="CP180" s="359">
        <f t="shared" si="251"/>
        <v>0</v>
      </c>
      <c r="CQ180" s="359">
        <f t="shared" si="251"/>
        <v>0</v>
      </c>
      <c r="CR180" s="359">
        <f t="shared" si="251"/>
        <v>0</v>
      </c>
      <c r="CS180" s="359">
        <f t="shared" si="251"/>
        <v>0</v>
      </c>
    </row>
    <row r="181" spans="1:97" s="367" customFormat="1" x14ac:dyDescent="0.35">
      <c r="A181" s="352">
        <f t="shared" si="235"/>
        <v>0</v>
      </c>
      <c r="B181" s="352" t="str">
        <f t="shared" si="235"/>
        <v>0 0</v>
      </c>
      <c r="C181" s="359">
        <f t="shared" si="235"/>
        <v>0</v>
      </c>
      <c r="D181" s="359">
        <f>'JA basår'!AF15+'JA basår'!AF45</f>
        <v>0</v>
      </c>
      <c r="E181" s="359">
        <f t="shared" ref="E181:BP181" si="252">IF(E$171="beräknas ej",0,D181*IF(E$172&gt;$D$157,1,IF(E$172&lt;=$C$157,$C$156,$D$156))*IFERROR(INDEX($B$162:$E$168,MATCH($A181,$A$162:$A$168,0),MATCH(E$172,$B$160:$E$160,1)),0))</f>
        <v>0</v>
      </c>
      <c r="F181" s="359">
        <f t="shared" si="252"/>
        <v>0</v>
      </c>
      <c r="G181" s="359">
        <f t="shared" si="252"/>
        <v>0</v>
      </c>
      <c r="H181" s="359">
        <f t="shared" si="252"/>
        <v>0</v>
      </c>
      <c r="I181" s="359">
        <f t="shared" si="252"/>
        <v>0</v>
      </c>
      <c r="J181" s="359">
        <f t="shared" si="252"/>
        <v>0</v>
      </c>
      <c r="K181" s="359">
        <f t="shared" si="252"/>
        <v>0</v>
      </c>
      <c r="L181" s="359">
        <f t="shared" si="252"/>
        <v>0</v>
      </c>
      <c r="M181" s="359">
        <f t="shared" si="252"/>
        <v>0</v>
      </c>
      <c r="N181" s="359">
        <f t="shared" si="252"/>
        <v>0</v>
      </c>
      <c r="O181" s="359">
        <f t="shared" si="252"/>
        <v>0</v>
      </c>
      <c r="P181" s="359">
        <f t="shared" si="252"/>
        <v>0</v>
      </c>
      <c r="Q181" s="359">
        <f t="shared" si="252"/>
        <v>0</v>
      </c>
      <c r="R181" s="359">
        <f t="shared" si="252"/>
        <v>0</v>
      </c>
      <c r="S181" s="359">
        <f t="shared" si="252"/>
        <v>0</v>
      </c>
      <c r="T181" s="359">
        <f t="shared" si="252"/>
        <v>0</v>
      </c>
      <c r="U181" s="359">
        <f t="shared" si="252"/>
        <v>0</v>
      </c>
      <c r="V181" s="359">
        <f t="shared" si="252"/>
        <v>0</v>
      </c>
      <c r="W181" s="359">
        <f t="shared" si="252"/>
        <v>0</v>
      </c>
      <c r="X181" s="359">
        <f t="shared" si="252"/>
        <v>0</v>
      </c>
      <c r="Y181" s="359">
        <f t="shared" si="252"/>
        <v>0</v>
      </c>
      <c r="Z181" s="359">
        <f t="shared" si="252"/>
        <v>0</v>
      </c>
      <c r="AA181" s="359">
        <f t="shared" si="252"/>
        <v>0</v>
      </c>
      <c r="AB181" s="359">
        <f t="shared" si="252"/>
        <v>0</v>
      </c>
      <c r="AC181" s="359">
        <f t="shared" si="252"/>
        <v>0</v>
      </c>
      <c r="AD181" s="359">
        <f t="shared" si="252"/>
        <v>0</v>
      </c>
      <c r="AE181" s="359">
        <f t="shared" si="252"/>
        <v>0</v>
      </c>
      <c r="AF181" s="359">
        <f t="shared" si="252"/>
        <v>0</v>
      </c>
      <c r="AG181" s="359">
        <f t="shared" si="252"/>
        <v>0</v>
      </c>
      <c r="AH181" s="359">
        <f t="shared" si="252"/>
        <v>0</v>
      </c>
      <c r="AI181" s="359">
        <f t="shared" si="252"/>
        <v>0</v>
      </c>
      <c r="AJ181" s="359">
        <f t="shared" si="252"/>
        <v>0</v>
      </c>
      <c r="AK181" s="359">
        <f t="shared" si="252"/>
        <v>0</v>
      </c>
      <c r="AL181" s="359">
        <f t="shared" si="252"/>
        <v>0</v>
      </c>
      <c r="AM181" s="359">
        <f t="shared" si="252"/>
        <v>0</v>
      </c>
      <c r="AN181" s="359">
        <f t="shared" si="252"/>
        <v>0</v>
      </c>
      <c r="AO181" s="359">
        <f t="shared" si="252"/>
        <v>0</v>
      </c>
      <c r="AP181" s="359">
        <f t="shared" si="252"/>
        <v>0</v>
      </c>
      <c r="AQ181" s="359">
        <f t="shared" si="252"/>
        <v>0</v>
      </c>
      <c r="AR181" s="359">
        <f t="shared" si="252"/>
        <v>0</v>
      </c>
      <c r="AS181" s="359">
        <f t="shared" si="252"/>
        <v>0</v>
      </c>
      <c r="AT181" s="359">
        <f t="shared" si="252"/>
        <v>0</v>
      </c>
      <c r="AU181" s="359">
        <f t="shared" si="252"/>
        <v>0</v>
      </c>
      <c r="AV181" s="359">
        <f t="shared" si="252"/>
        <v>0</v>
      </c>
      <c r="AW181" s="359">
        <f t="shared" si="252"/>
        <v>0</v>
      </c>
      <c r="AX181" s="359">
        <f t="shared" si="252"/>
        <v>0</v>
      </c>
      <c r="AY181" s="359">
        <f t="shared" si="252"/>
        <v>0</v>
      </c>
      <c r="AZ181" s="359">
        <f t="shared" si="252"/>
        <v>0</v>
      </c>
      <c r="BA181" s="359">
        <f t="shared" si="252"/>
        <v>0</v>
      </c>
      <c r="BB181" s="359">
        <f t="shared" si="252"/>
        <v>0</v>
      </c>
      <c r="BC181" s="359">
        <f t="shared" si="252"/>
        <v>0</v>
      </c>
      <c r="BD181" s="359">
        <f t="shared" si="252"/>
        <v>0</v>
      </c>
      <c r="BE181" s="359">
        <f t="shared" si="252"/>
        <v>0</v>
      </c>
      <c r="BF181" s="359">
        <f t="shared" si="252"/>
        <v>0</v>
      </c>
      <c r="BG181" s="359">
        <f t="shared" si="252"/>
        <v>0</v>
      </c>
      <c r="BH181" s="359">
        <f t="shared" si="252"/>
        <v>0</v>
      </c>
      <c r="BI181" s="359">
        <f t="shared" si="252"/>
        <v>0</v>
      </c>
      <c r="BJ181" s="359">
        <f t="shared" si="252"/>
        <v>0</v>
      </c>
      <c r="BK181" s="359">
        <f t="shared" si="252"/>
        <v>0</v>
      </c>
      <c r="BL181" s="359">
        <f t="shared" si="252"/>
        <v>0</v>
      </c>
      <c r="BM181" s="359">
        <f t="shared" si="252"/>
        <v>0</v>
      </c>
      <c r="BN181" s="359">
        <f t="shared" si="252"/>
        <v>0</v>
      </c>
      <c r="BO181" s="359">
        <f t="shared" si="252"/>
        <v>0</v>
      </c>
      <c r="BP181" s="359">
        <f t="shared" si="252"/>
        <v>0</v>
      </c>
      <c r="BQ181" s="359">
        <f t="shared" ref="BQ181:CS181" si="253">IF(BQ$171="beräknas ej",0,BP181*IF(BQ$172&gt;$D$157,1,IF(BQ$172&lt;=$C$157,$C$156,$D$156))*IFERROR(INDEX($B$162:$E$168,MATCH($A181,$A$162:$A$168,0),MATCH(BQ$172,$B$160:$E$160,1)),0))</f>
        <v>0</v>
      </c>
      <c r="BR181" s="359">
        <f t="shared" si="253"/>
        <v>0</v>
      </c>
      <c r="BS181" s="359">
        <f t="shared" si="253"/>
        <v>0</v>
      </c>
      <c r="BT181" s="359">
        <f t="shared" si="253"/>
        <v>0</v>
      </c>
      <c r="BU181" s="359">
        <f t="shared" si="253"/>
        <v>0</v>
      </c>
      <c r="BV181" s="359">
        <f t="shared" si="253"/>
        <v>0</v>
      </c>
      <c r="BW181" s="359">
        <f t="shared" si="253"/>
        <v>0</v>
      </c>
      <c r="BX181" s="359">
        <f t="shared" si="253"/>
        <v>0</v>
      </c>
      <c r="BY181" s="359">
        <f t="shared" si="253"/>
        <v>0</v>
      </c>
      <c r="BZ181" s="359">
        <f t="shared" si="253"/>
        <v>0</v>
      </c>
      <c r="CA181" s="359">
        <f t="shared" si="253"/>
        <v>0</v>
      </c>
      <c r="CB181" s="359">
        <f t="shared" si="253"/>
        <v>0</v>
      </c>
      <c r="CC181" s="359">
        <f t="shared" si="253"/>
        <v>0</v>
      </c>
      <c r="CD181" s="359">
        <f t="shared" si="253"/>
        <v>0</v>
      </c>
      <c r="CE181" s="359">
        <f t="shared" si="253"/>
        <v>0</v>
      </c>
      <c r="CF181" s="359">
        <f t="shared" si="253"/>
        <v>0</v>
      </c>
      <c r="CG181" s="359">
        <f t="shared" si="253"/>
        <v>0</v>
      </c>
      <c r="CH181" s="359">
        <f t="shared" si="253"/>
        <v>0</v>
      </c>
      <c r="CI181" s="359">
        <f t="shared" si="253"/>
        <v>0</v>
      </c>
      <c r="CJ181" s="359">
        <f t="shared" si="253"/>
        <v>0</v>
      </c>
      <c r="CK181" s="359">
        <f t="shared" si="253"/>
        <v>0</v>
      </c>
      <c r="CL181" s="359">
        <f t="shared" si="253"/>
        <v>0</v>
      </c>
      <c r="CM181" s="359">
        <f t="shared" si="253"/>
        <v>0</v>
      </c>
      <c r="CN181" s="359">
        <f t="shared" si="253"/>
        <v>0</v>
      </c>
      <c r="CO181" s="359">
        <f t="shared" si="253"/>
        <v>0</v>
      </c>
      <c r="CP181" s="359">
        <f t="shared" si="253"/>
        <v>0</v>
      </c>
      <c r="CQ181" s="359">
        <f t="shared" si="253"/>
        <v>0</v>
      </c>
      <c r="CR181" s="359">
        <f t="shared" si="253"/>
        <v>0</v>
      </c>
      <c r="CS181" s="359">
        <f t="shared" si="253"/>
        <v>0</v>
      </c>
    </row>
    <row r="182" spans="1:97" s="367" customFormat="1" x14ac:dyDescent="0.35">
      <c r="A182" s="352">
        <f t="shared" si="235"/>
        <v>0</v>
      </c>
      <c r="B182" s="352" t="str">
        <f t="shared" si="235"/>
        <v>0 0</v>
      </c>
      <c r="C182" s="359">
        <f t="shared" si="235"/>
        <v>0</v>
      </c>
      <c r="D182" s="359">
        <f>'JA basår'!AF16+'JA basår'!AF46</f>
        <v>0</v>
      </c>
      <c r="E182" s="359">
        <f t="shared" ref="E182:BP182" si="254">IF(E$171="beräknas ej",0,D182*IF(E$172&gt;$D$157,1,IF(E$172&lt;=$C$157,$C$156,$D$156))*IFERROR(INDEX($B$162:$E$168,MATCH($A182,$A$162:$A$168,0),MATCH(E$172,$B$160:$E$160,1)),0))</f>
        <v>0</v>
      </c>
      <c r="F182" s="359">
        <f t="shared" si="254"/>
        <v>0</v>
      </c>
      <c r="G182" s="359">
        <f t="shared" si="254"/>
        <v>0</v>
      </c>
      <c r="H182" s="359">
        <f t="shared" si="254"/>
        <v>0</v>
      </c>
      <c r="I182" s="359">
        <f t="shared" si="254"/>
        <v>0</v>
      </c>
      <c r="J182" s="359">
        <f t="shared" si="254"/>
        <v>0</v>
      </c>
      <c r="K182" s="359">
        <f t="shared" si="254"/>
        <v>0</v>
      </c>
      <c r="L182" s="359">
        <f t="shared" si="254"/>
        <v>0</v>
      </c>
      <c r="M182" s="359">
        <f t="shared" si="254"/>
        <v>0</v>
      </c>
      <c r="N182" s="359">
        <f t="shared" si="254"/>
        <v>0</v>
      </c>
      <c r="O182" s="359">
        <f t="shared" si="254"/>
        <v>0</v>
      </c>
      <c r="P182" s="359">
        <f t="shared" si="254"/>
        <v>0</v>
      </c>
      <c r="Q182" s="359">
        <f t="shared" si="254"/>
        <v>0</v>
      </c>
      <c r="R182" s="359">
        <f t="shared" si="254"/>
        <v>0</v>
      </c>
      <c r="S182" s="359">
        <f t="shared" si="254"/>
        <v>0</v>
      </c>
      <c r="T182" s="359">
        <f t="shared" si="254"/>
        <v>0</v>
      </c>
      <c r="U182" s="359">
        <f t="shared" si="254"/>
        <v>0</v>
      </c>
      <c r="V182" s="359">
        <f t="shared" si="254"/>
        <v>0</v>
      </c>
      <c r="W182" s="359">
        <f t="shared" si="254"/>
        <v>0</v>
      </c>
      <c r="X182" s="359">
        <f t="shared" si="254"/>
        <v>0</v>
      </c>
      <c r="Y182" s="359">
        <f t="shared" si="254"/>
        <v>0</v>
      </c>
      <c r="Z182" s="359">
        <f t="shared" si="254"/>
        <v>0</v>
      </c>
      <c r="AA182" s="359">
        <f t="shared" si="254"/>
        <v>0</v>
      </c>
      <c r="AB182" s="359">
        <f t="shared" si="254"/>
        <v>0</v>
      </c>
      <c r="AC182" s="359">
        <f t="shared" si="254"/>
        <v>0</v>
      </c>
      <c r="AD182" s="359">
        <f t="shared" si="254"/>
        <v>0</v>
      </c>
      <c r="AE182" s="359">
        <f t="shared" si="254"/>
        <v>0</v>
      </c>
      <c r="AF182" s="359">
        <f t="shared" si="254"/>
        <v>0</v>
      </c>
      <c r="AG182" s="359">
        <f t="shared" si="254"/>
        <v>0</v>
      </c>
      <c r="AH182" s="359">
        <f t="shared" si="254"/>
        <v>0</v>
      </c>
      <c r="AI182" s="359">
        <f t="shared" si="254"/>
        <v>0</v>
      </c>
      <c r="AJ182" s="359">
        <f t="shared" si="254"/>
        <v>0</v>
      </c>
      <c r="AK182" s="359">
        <f t="shared" si="254"/>
        <v>0</v>
      </c>
      <c r="AL182" s="359">
        <f t="shared" si="254"/>
        <v>0</v>
      </c>
      <c r="AM182" s="359">
        <f t="shared" si="254"/>
        <v>0</v>
      </c>
      <c r="AN182" s="359">
        <f t="shared" si="254"/>
        <v>0</v>
      </c>
      <c r="AO182" s="359">
        <f t="shared" si="254"/>
        <v>0</v>
      </c>
      <c r="AP182" s="359">
        <f t="shared" si="254"/>
        <v>0</v>
      </c>
      <c r="AQ182" s="359">
        <f t="shared" si="254"/>
        <v>0</v>
      </c>
      <c r="AR182" s="359">
        <f t="shared" si="254"/>
        <v>0</v>
      </c>
      <c r="AS182" s="359">
        <f t="shared" si="254"/>
        <v>0</v>
      </c>
      <c r="AT182" s="359">
        <f t="shared" si="254"/>
        <v>0</v>
      </c>
      <c r="AU182" s="359">
        <f t="shared" si="254"/>
        <v>0</v>
      </c>
      <c r="AV182" s="359">
        <f t="shared" si="254"/>
        <v>0</v>
      </c>
      <c r="AW182" s="359">
        <f t="shared" si="254"/>
        <v>0</v>
      </c>
      <c r="AX182" s="359">
        <f t="shared" si="254"/>
        <v>0</v>
      </c>
      <c r="AY182" s="359">
        <f t="shared" si="254"/>
        <v>0</v>
      </c>
      <c r="AZ182" s="359">
        <f t="shared" si="254"/>
        <v>0</v>
      </c>
      <c r="BA182" s="359">
        <f t="shared" si="254"/>
        <v>0</v>
      </c>
      <c r="BB182" s="359">
        <f t="shared" si="254"/>
        <v>0</v>
      </c>
      <c r="BC182" s="359">
        <f t="shared" si="254"/>
        <v>0</v>
      </c>
      <c r="BD182" s="359">
        <f t="shared" si="254"/>
        <v>0</v>
      </c>
      <c r="BE182" s="359">
        <f t="shared" si="254"/>
        <v>0</v>
      </c>
      <c r="BF182" s="359">
        <f t="shared" si="254"/>
        <v>0</v>
      </c>
      <c r="BG182" s="359">
        <f t="shared" si="254"/>
        <v>0</v>
      </c>
      <c r="BH182" s="359">
        <f t="shared" si="254"/>
        <v>0</v>
      </c>
      <c r="BI182" s="359">
        <f t="shared" si="254"/>
        <v>0</v>
      </c>
      <c r="BJ182" s="359">
        <f t="shared" si="254"/>
        <v>0</v>
      </c>
      <c r="BK182" s="359">
        <f t="shared" si="254"/>
        <v>0</v>
      </c>
      <c r="BL182" s="359">
        <f t="shared" si="254"/>
        <v>0</v>
      </c>
      <c r="BM182" s="359">
        <f t="shared" si="254"/>
        <v>0</v>
      </c>
      <c r="BN182" s="359">
        <f t="shared" si="254"/>
        <v>0</v>
      </c>
      <c r="BO182" s="359">
        <f t="shared" si="254"/>
        <v>0</v>
      </c>
      <c r="BP182" s="359">
        <f t="shared" si="254"/>
        <v>0</v>
      </c>
      <c r="BQ182" s="359">
        <f t="shared" ref="BQ182:CS182" si="255">IF(BQ$171="beräknas ej",0,BP182*IF(BQ$172&gt;$D$157,1,IF(BQ$172&lt;=$C$157,$C$156,$D$156))*IFERROR(INDEX($B$162:$E$168,MATCH($A182,$A$162:$A$168,0),MATCH(BQ$172,$B$160:$E$160,1)),0))</f>
        <v>0</v>
      </c>
      <c r="BR182" s="359">
        <f t="shared" si="255"/>
        <v>0</v>
      </c>
      <c r="BS182" s="359">
        <f t="shared" si="255"/>
        <v>0</v>
      </c>
      <c r="BT182" s="359">
        <f t="shared" si="255"/>
        <v>0</v>
      </c>
      <c r="BU182" s="359">
        <f t="shared" si="255"/>
        <v>0</v>
      </c>
      <c r="BV182" s="359">
        <f t="shared" si="255"/>
        <v>0</v>
      </c>
      <c r="BW182" s="359">
        <f t="shared" si="255"/>
        <v>0</v>
      </c>
      <c r="BX182" s="359">
        <f t="shared" si="255"/>
        <v>0</v>
      </c>
      <c r="BY182" s="359">
        <f t="shared" si="255"/>
        <v>0</v>
      </c>
      <c r="BZ182" s="359">
        <f t="shared" si="255"/>
        <v>0</v>
      </c>
      <c r="CA182" s="359">
        <f t="shared" si="255"/>
        <v>0</v>
      </c>
      <c r="CB182" s="359">
        <f t="shared" si="255"/>
        <v>0</v>
      </c>
      <c r="CC182" s="359">
        <f t="shared" si="255"/>
        <v>0</v>
      </c>
      <c r="CD182" s="359">
        <f t="shared" si="255"/>
        <v>0</v>
      </c>
      <c r="CE182" s="359">
        <f t="shared" si="255"/>
        <v>0</v>
      </c>
      <c r="CF182" s="359">
        <f t="shared" si="255"/>
        <v>0</v>
      </c>
      <c r="CG182" s="359">
        <f t="shared" si="255"/>
        <v>0</v>
      </c>
      <c r="CH182" s="359">
        <f t="shared" si="255"/>
        <v>0</v>
      </c>
      <c r="CI182" s="359">
        <f t="shared" si="255"/>
        <v>0</v>
      </c>
      <c r="CJ182" s="359">
        <f t="shared" si="255"/>
        <v>0</v>
      </c>
      <c r="CK182" s="359">
        <f t="shared" si="255"/>
        <v>0</v>
      </c>
      <c r="CL182" s="359">
        <f t="shared" si="255"/>
        <v>0</v>
      </c>
      <c r="CM182" s="359">
        <f t="shared" si="255"/>
        <v>0</v>
      </c>
      <c r="CN182" s="359">
        <f t="shared" si="255"/>
        <v>0</v>
      </c>
      <c r="CO182" s="359">
        <f t="shared" si="255"/>
        <v>0</v>
      </c>
      <c r="CP182" s="359">
        <f t="shared" si="255"/>
        <v>0</v>
      </c>
      <c r="CQ182" s="359">
        <f t="shared" si="255"/>
        <v>0</v>
      </c>
      <c r="CR182" s="359">
        <f t="shared" si="255"/>
        <v>0</v>
      </c>
      <c r="CS182" s="359">
        <f t="shared" si="255"/>
        <v>0</v>
      </c>
    </row>
    <row r="183" spans="1:97" s="367" customFormat="1" x14ac:dyDescent="0.35">
      <c r="A183" s="352">
        <f t="shared" si="235"/>
        <v>0</v>
      </c>
      <c r="B183" s="352" t="str">
        <f t="shared" si="235"/>
        <v>0 0</v>
      </c>
      <c r="C183" s="359">
        <f t="shared" si="235"/>
        <v>0</v>
      </c>
      <c r="D183" s="359">
        <f>'JA basår'!AF17+'JA basår'!AF47</f>
        <v>0</v>
      </c>
      <c r="E183" s="359">
        <f t="shared" ref="E183:BP183" si="256">IF(E$171="beräknas ej",0,D183*IF(E$172&gt;$D$157,1,IF(E$172&lt;=$C$157,$C$156,$D$156))*IFERROR(INDEX($B$162:$E$168,MATCH($A183,$A$162:$A$168,0),MATCH(E$172,$B$160:$E$160,1)),0))</f>
        <v>0</v>
      </c>
      <c r="F183" s="359">
        <f t="shared" si="256"/>
        <v>0</v>
      </c>
      <c r="G183" s="359">
        <f t="shared" si="256"/>
        <v>0</v>
      </c>
      <c r="H183" s="359">
        <f t="shared" si="256"/>
        <v>0</v>
      </c>
      <c r="I183" s="359">
        <f t="shared" si="256"/>
        <v>0</v>
      </c>
      <c r="J183" s="359">
        <f t="shared" si="256"/>
        <v>0</v>
      </c>
      <c r="K183" s="359">
        <f t="shared" si="256"/>
        <v>0</v>
      </c>
      <c r="L183" s="359">
        <f t="shared" si="256"/>
        <v>0</v>
      </c>
      <c r="M183" s="359">
        <f t="shared" si="256"/>
        <v>0</v>
      </c>
      <c r="N183" s="359">
        <f t="shared" si="256"/>
        <v>0</v>
      </c>
      <c r="O183" s="359">
        <f t="shared" si="256"/>
        <v>0</v>
      </c>
      <c r="P183" s="359">
        <f t="shared" si="256"/>
        <v>0</v>
      </c>
      <c r="Q183" s="359">
        <f t="shared" si="256"/>
        <v>0</v>
      </c>
      <c r="R183" s="359">
        <f t="shared" si="256"/>
        <v>0</v>
      </c>
      <c r="S183" s="359">
        <f t="shared" si="256"/>
        <v>0</v>
      </c>
      <c r="T183" s="359">
        <f t="shared" si="256"/>
        <v>0</v>
      </c>
      <c r="U183" s="359">
        <f t="shared" si="256"/>
        <v>0</v>
      </c>
      <c r="V183" s="359">
        <f t="shared" si="256"/>
        <v>0</v>
      </c>
      <c r="W183" s="359">
        <f t="shared" si="256"/>
        <v>0</v>
      </c>
      <c r="X183" s="359">
        <f t="shared" si="256"/>
        <v>0</v>
      </c>
      <c r="Y183" s="359">
        <f t="shared" si="256"/>
        <v>0</v>
      </c>
      <c r="Z183" s="359">
        <f t="shared" si="256"/>
        <v>0</v>
      </c>
      <c r="AA183" s="359">
        <f t="shared" si="256"/>
        <v>0</v>
      </c>
      <c r="AB183" s="359">
        <f t="shared" si="256"/>
        <v>0</v>
      </c>
      <c r="AC183" s="359">
        <f t="shared" si="256"/>
        <v>0</v>
      </c>
      <c r="AD183" s="359">
        <f t="shared" si="256"/>
        <v>0</v>
      </c>
      <c r="AE183" s="359">
        <f t="shared" si="256"/>
        <v>0</v>
      </c>
      <c r="AF183" s="359">
        <f t="shared" si="256"/>
        <v>0</v>
      </c>
      <c r="AG183" s="359">
        <f t="shared" si="256"/>
        <v>0</v>
      </c>
      <c r="AH183" s="359">
        <f t="shared" si="256"/>
        <v>0</v>
      </c>
      <c r="AI183" s="359">
        <f t="shared" si="256"/>
        <v>0</v>
      </c>
      <c r="AJ183" s="359">
        <f t="shared" si="256"/>
        <v>0</v>
      </c>
      <c r="AK183" s="359">
        <f t="shared" si="256"/>
        <v>0</v>
      </c>
      <c r="AL183" s="359">
        <f t="shared" si="256"/>
        <v>0</v>
      </c>
      <c r="AM183" s="359">
        <f t="shared" si="256"/>
        <v>0</v>
      </c>
      <c r="AN183" s="359">
        <f t="shared" si="256"/>
        <v>0</v>
      </c>
      <c r="AO183" s="359">
        <f t="shared" si="256"/>
        <v>0</v>
      </c>
      <c r="AP183" s="359">
        <f t="shared" si="256"/>
        <v>0</v>
      </c>
      <c r="AQ183" s="359">
        <f t="shared" si="256"/>
        <v>0</v>
      </c>
      <c r="AR183" s="359">
        <f t="shared" si="256"/>
        <v>0</v>
      </c>
      <c r="AS183" s="359">
        <f t="shared" si="256"/>
        <v>0</v>
      </c>
      <c r="AT183" s="359">
        <f t="shared" si="256"/>
        <v>0</v>
      </c>
      <c r="AU183" s="359">
        <f t="shared" si="256"/>
        <v>0</v>
      </c>
      <c r="AV183" s="359">
        <f t="shared" si="256"/>
        <v>0</v>
      </c>
      <c r="AW183" s="359">
        <f t="shared" si="256"/>
        <v>0</v>
      </c>
      <c r="AX183" s="359">
        <f t="shared" si="256"/>
        <v>0</v>
      </c>
      <c r="AY183" s="359">
        <f t="shared" si="256"/>
        <v>0</v>
      </c>
      <c r="AZ183" s="359">
        <f t="shared" si="256"/>
        <v>0</v>
      </c>
      <c r="BA183" s="359">
        <f t="shared" si="256"/>
        <v>0</v>
      </c>
      <c r="BB183" s="359">
        <f t="shared" si="256"/>
        <v>0</v>
      </c>
      <c r="BC183" s="359">
        <f t="shared" si="256"/>
        <v>0</v>
      </c>
      <c r="BD183" s="359">
        <f t="shared" si="256"/>
        <v>0</v>
      </c>
      <c r="BE183" s="359">
        <f t="shared" si="256"/>
        <v>0</v>
      </c>
      <c r="BF183" s="359">
        <f t="shared" si="256"/>
        <v>0</v>
      </c>
      <c r="BG183" s="359">
        <f t="shared" si="256"/>
        <v>0</v>
      </c>
      <c r="BH183" s="359">
        <f t="shared" si="256"/>
        <v>0</v>
      </c>
      <c r="BI183" s="359">
        <f t="shared" si="256"/>
        <v>0</v>
      </c>
      <c r="BJ183" s="359">
        <f t="shared" si="256"/>
        <v>0</v>
      </c>
      <c r="BK183" s="359">
        <f t="shared" si="256"/>
        <v>0</v>
      </c>
      <c r="BL183" s="359">
        <f t="shared" si="256"/>
        <v>0</v>
      </c>
      <c r="BM183" s="359">
        <f t="shared" si="256"/>
        <v>0</v>
      </c>
      <c r="BN183" s="359">
        <f t="shared" si="256"/>
        <v>0</v>
      </c>
      <c r="BO183" s="359">
        <f t="shared" si="256"/>
        <v>0</v>
      </c>
      <c r="BP183" s="359">
        <f t="shared" si="256"/>
        <v>0</v>
      </c>
      <c r="BQ183" s="359">
        <f t="shared" ref="BQ183:CS183" si="257">IF(BQ$171="beräknas ej",0,BP183*IF(BQ$172&gt;$D$157,1,IF(BQ$172&lt;=$C$157,$C$156,$D$156))*IFERROR(INDEX($B$162:$E$168,MATCH($A183,$A$162:$A$168,0),MATCH(BQ$172,$B$160:$E$160,1)),0))</f>
        <v>0</v>
      </c>
      <c r="BR183" s="359">
        <f t="shared" si="257"/>
        <v>0</v>
      </c>
      <c r="BS183" s="359">
        <f t="shared" si="257"/>
        <v>0</v>
      </c>
      <c r="BT183" s="359">
        <f t="shared" si="257"/>
        <v>0</v>
      </c>
      <c r="BU183" s="359">
        <f t="shared" si="257"/>
        <v>0</v>
      </c>
      <c r="BV183" s="359">
        <f t="shared" si="257"/>
        <v>0</v>
      </c>
      <c r="BW183" s="359">
        <f t="shared" si="257"/>
        <v>0</v>
      </c>
      <c r="BX183" s="359">
        <f t="shared" si="257"/>
        <v>0</v>
      </c>
      <c r="BY183" s="359">
        <f t="shared" si="257"/>
        <v>0</v>
      </c>
      <c r="BZ183" s="359">
        <f t="shared" si="257"/>
        <v>0</v>
      </c>
      <c r="CA183" s="359">
        <f t="shared" si="257"/>
        <v>0</v>
      </c>
      <c r="CB183" s="359">
        <f t="shared" si="257"/>
        <v>0</v>
      </c>
      <c r="CC183" s="359">
        <f t="shared" si="257"/>
        <v>0</v>
      </c>
      <c r="CD183" s="359">
        <f t="shared" si="257"/>
        <v>0</v>
      </c>
      <c r="CE183" s="359">
        <f t="shared" si="257"/>
        <v>0</v>
      </c>
      <c r="CF183" s="359">
        <f t="shared" si="257"/>
        <v>0</v>
      </c>
      <c r="CG183" s="359">
        <f t="shared" si="257"/>
        <v>0</v>
      </c>
      <c r="CH183" s="359">
        <f t="shared" si="257"/>
        <v>0</v>
      </c>
      <c r="CI183" s="359">
        <f t="shared" si="257"/>
        <v>0</v>
      </c>
      <c r="CJ183" s="359">
        <f t="shared" si="257"/>
        <v>0</v>
      </c>
      <c r="CK183" s="359">
        <f t="shared" si="257"/>
        <v>0</v>
      </c>
      <c r="CL183" s="359">
        <f t="shared" si="257"/>
        <v>0</v>
      </c>
      <c r="CM183" s="359">
        <f t="shared" si="257"/>
        <v>0</v>
      </c>
      <c r="CN183" s="359">
        <f t="shared" si="257"/>
        <v>0</v>
      </c>
      <c r="CO183" s="359">
        <f t="shared" si="257"/>
        <v>0</v>
      </c>
      <c r="CP183" s="359">
        <f t="shared" si="257"/>
        <v>0</v>
      </c>
      <c r="CQ183" s="359">
        <f t="shared" si="257"/>
        <v>0</v>
      </c>
      <c r="CR183" s="359">
        <f t="shared" si="257"/>
        <v>0</v>
      </c>
      <c r="CS183" s="359">
        <f t="shared" si="257"/>
        <v>0</v>
      </c>
    </row>
    <row r="184" spans="1:97" s="367" customFormat="1" x14ac:dyDescent="0.35">
      <c r="A184" s="352">
        <f t="shared" si="235"/>
        <v>0</v>
      </c>
      <c r="B184" s="352" t="str">
        <f t="shared" si="235"/>
        <v>0 0</v>
      </c>
      <c r="C184" s="359">
        <f t="shared" si="235"/>
        <v>0</v>
      </c>
      <c r="D184" s="359">
        <f>'JA basår'!AF18+'JA basår'!AF48</f>
        <v>0</v>
      </c>
      <c r="E184" s="359">
        <f t="shared" ref="E184:BP184" si="258">IF(E$171="beräknas ej",0,D184*IF(E$172&gt;$D$157,1,IF(E$172&lt;=$C$157,$C$156,$D$156))*IFERROR(INDEX($B$162:$E$168,MATCH($A184,$A$162:$A$168,0),MATCH(E$172,$B$160:$E$160,1)),0))</f>
        <v>0</v>
      </c>
      <c r="F184" s="359">
        <f t="shared" si="258"/>
        <v>0</v>
      </c>
      <c r="G184" s="359">
        <f t="shared" si="258"/>
        <v>0</v>
      </c>
      <c r="H184" s="359">
        <f t="shared" si="258"/>
        <v>0</v>
      </c>
      <c r="I184" s="359">
        <f t="shared" si="258"/>
        <v>0</v>
      </c>
      <c r="J184" s="359">
        <f t="shared" si="258"/>
        <v>0</v>
      </c>
      <c r="K184" s="359">
        <f t="shared" si="258"/>
        <v>0</v>
      </c>
      <c r="L184" s="359">
        <f t="shared" si="258"/>
        <v>0</v>
      </c>
      <c r="M184" s="359">
        <f t="shared" si="258"/>
        <v>0</v>
      </c>
      <c r="N184" s="359">
        <f t="shared" si="258"/>
        <v>0</v>
      </c>
      <c r="O184" s="359">
        <f t="shared" si="258"/>
        <v>0</v>
      </c>
      <c r="P184" s="359">
        <f t="shared" si="258"/>
        <v>0</v>
      </c>
      <c r="Q184" s="359">
        <f t="shared" si="258"/>
        <v>0</v>
      </c>
      <c r="R184" s="359">
        <f t="shared" si="258"/>
        <v>0</v>
      </c>
      <c r="S184" s="359">
        <f t="shared" si="258"/>
        <v>0</v>
      </c>
      <c r="T184" s="359">
        <f t="shared" si="258"/>
        <v>0</v>
      </c>
      <c r="U184" s="359">
        <f t="shared" si="258"/>
        <v>0</v>
      </c>
      <c r="V184" s="359">
        <f t="shared" si="258"/>
        <v>0</v>
      </c>
      <c r="W184" s="359">
        <f t="shared" si="258"/>
        <v>0</v>
      </c>
      <c r="X184" s="359">
        <f t="shared" si="258"/>
        <v>0</v>
      </c>
      <c r="Y184" s="359">
        <f t="shared" si="258"/>
        <v>0</v>
      </c>
      <c r="Z184" s="359">
        <f t="shared" si="258"/>
        <v>0</v>
      </c>
      <c r="AA184" s="359">
        <f t="shared" si="258"/>
        <v>0</v>
      </c>
      <c r="AB184" s="359">
        <f t="shared" si="258"/>
        <v>0</v>
      </c>
      <c r="AC184" s="359">
        <f t="shared" si="258"/>
        <v>0</v>
      </c>
      <c r="AD184" s="359">
        <f t="shared" si="258"/>
        <v>0</v>
      </c>
      <c r="AE184" s="359">
        <f t="shared" si="258"/>
        <v>0</v>
      </c>
      <c r="AF184" s="359">
        <f t="shared" si="258"/>
        <v>0</v>
      </c>
      <c r="AG184" s="359">
        <f t="shared" si="258"/>
        <v>0</v>
      </c>
      <c r="AH184" s="359">
        <f t="shared" si="258"/>
        <v>0</v>
      </c>
      <c r="AI184" s="359">
        <f t="shared" si="258"/>
        <v>0</v>
      </c>
      <c r="AJ184" s="359">
        <f t="shared" si="258"/>
        <v>0</v>
      </c>
      <c r="AK184" s="359">
        <f t="shared" si="258"/>
        <v>0</v>
      </c>
      <c r="AL184" s="359">
        <f t="shared" si="258"/>
        <v>0</v>
      </c>
      <c r="AM184" s="359">
        <f t="shared" si="258"/>
        <v>0</v>
      </c>
      <c r="AN184" s="359">
        <f t="shared" si="258"/>
        <v>0</v>
      </c>
      <c r="AO184" s="359">
        <f t="shared" si="258"/>
        <v>0</v>
      </c>
      <c r="AP184" s="359">
        <f t="shared" si="258"/>
        <v>0</v>
      </c>
      <c r="AQ184" s="359">
        <f t="shared" si="258"/>
        <v>0</v>
      </c>
      <c r="AR184" s="359">
        <f t="shared" si="258"/>
        <v>0</v>
      </c>
      <c r="AS184" s="359">
        <f t="shared" si="258"/>
        <v>0</v>
      </c>
      <c r="AT184" s="359">
        <f t="shared" si="258"/>
        <v>0</v>
      </c>
      <c r="AU184" s="359">
        <f t="shared" si="258"/>
        <v>0</v>
      </c>
      <c r="AV184" s="359">
        <f t="shared" si="258"/>
        <v>0</v>
      </c>
      <c r="AW184" s="359">
        <f t="shared" si="258"/>
        <v>0</v>
      </c>
      <c r="AX184" s="359">
        <f t="shared" si="258"/>
        <v>0</v>
      </c>
      <c r="AY184" s="359">
        <f t="shared" si="258"/>
        <v>0</v>
      </c>
      <c r="AZ184" s="359">
        <f t="shared" si="258"/>
        <v>0</v>
      </c>
      <c r="BA184" s="359">
        <f t="shared" si="258"/>
        <v>0</v>
      </c>
      <c r="BB184" s="359">
        <f t="shared" si="258"/>
        <v>0</v>
      </c>
      <c r="BC184" s="359">
        <f t="shared" si="258"/>
        <v>0</v>
      </c>
      <c r="BD184" s="359">
        <f t="shared" si="258"/>
        <v>0</v>
      </c>
      <c r="BE184" s="359">
        <f t="shared" si="258"/>
        <v>0</v>
      </c>
      <c r="BF184" s="359">
        <f t="shared" si="258"/>
        <v>0</v>
      </c>
      <c r="BG184" s="359">
        <f t="shared" si="258"/>
        <v>0</v>
      </c>
      <c r="BH184" s="359">
        <f t="shared" si="258"/>
        <v>0</v>
      </c>
      <c r="BI184" s="359">
        <f t="shared" si="258"/>
        <v>0</v>
      </c>
      <c r="BJ184" s="359">
        <f t="shared" si="258"/>
        <v>0</v>
      </c>
      <c r="BK184" s="359">
        <f t="shared" si="258"/>
        <v>0</v>
      </c>
      <c r="BL184" s="359">
        <f t="shared" si="258"/>
        <v>0</v>
      </c>
      <c r="BM184" s="359">
        <f t="shared" si="258"/>
        <v>0</v>
      </c>
      <c r="BN184" s="359">
        <f t="shared" si="258"/>
        <v>0</v>
      </c>
      <c r="BO184" s="359">
        <f t="shared" si="258"/>
        <v>0</v>
      </c>
      <c r="BP184" s="359">
        <f t="shared" si="258"/>
        <v>0</v>
      </c>
      <c r="BQ184" s="359">
        <f t="shared" ref="BQ184:CS184" si="259">IF(BQ$171="beräknas ej",0,BP184*IF(BQ$172&gt;$D$157,1,IF(BQ$172&lt;=$C$157,$C$156,$D$156))*IFERROR(INDEX($B$162:$E$168,MATCH($A184,$A$162:$A$168,0),MATCH(BQ$172,$B$160:$E$160,1)),0))</f>
        <v>0</v>
      </c>
      <c r="BR184" s="359">
        <f t="shared" si="259"/>
        <v>0</v>
      </c>
      <c r="BS184" s="359">
        <f t="shared" si="259"/>
        <v>0</v>
      </c>
      <c r="BT184" s="359">
        <f t="shared" si="259"/>
        <v>0</v>
      </c>
      <c r="BU184" s="359">
        <f t="shared" si="259"/>
        <v>0</v>
      </c>
      <c r="BV184" s="359">
        <f t="shared" si="259"/>
        <v>0</v>
      </c>
      <c r="BW184" s="359">
        <f t="shared" si="259"/>
        <v>0</v>
      </c>
      <c r="BX184" s="359">
        <f t="shared" si="259"/>
        <v>0</v>
      </c>
      <c r="BY184" s="359">
        <f t="shared" si="259"/>
        <v>0</v>
      </c>
      <c r="BZ184" s="359">
        <f t="shared" si="259"/>
        <v>0</v>
      </c>
      <c r="CA184" s="359">
        <f t="shared" si="259"/>
        <v>0</v>
      </c>
      <c r="CB184" s="359">
        <f t="shared" si="259"/>
        <v>0</v>
      </c>
      <c r="CC184" s="359">
        <f t="shared" si="259"/>
        <v>0</v>
      </c>
      <c r="CD184" s="359">
        <f t="shared" si="259"/>
        <v>0</v>
      </c>
      <c r="CE184" s="359">
        <f t="shared" si="259"/>
        <v>0</v>
      </c>
      <c r="CF184" s="359">
        <f t="shared" si="259"/>
        <v>0</v>
      </c>
      <c r="CG184" s="359">
        <f t="shared" si="259"/>
        <v>0</v>
      </c>
      <c r="CH184" s="359">
        <f t="shared" si="259"/>
        <v>0</v>
      </c>
      <c r="CI184" s="359">
        <f t="shared" si="259"/>
        <v>0</v>
      </c>
      <c r="CJ184" s="359">
        <f t="shared" si="259"/>
        <v>0</v>
      </c>
      <c r="CK184" s="359">
        <f t="shared" si="259"/>
        <v>0</v>
      </c>
      <c r="CL184" s="359">
        <f t="shared" si="259"/>
        <v>0</v>
      </c>
      <c r="CM184" s="359">
        <f t="shared" si="259"/>
        <v>0</v>
      </c>
      <c r="CN184" s="359">
        <f t="shared" si="259"/>
        <v>0</v>
      </c>
      <c r="CO184" s="359">
        <f t="shared" si="259"/>
        <v>0</v>
      </c>
      <c r="CP184" s="359">
        <f t="shared" si="259"/>
        <v>0</v>
      </c>
      <c r="CQ184" s="359">
        <f t="shared" si="259"/>
        <v>0</v>
      </c>
      <c r="CR184" s="359">
        <f t="shared" si="259"/>
        <v>0</v>
      </c>
      <c r="CS184" s="359">
        <f t="shared" si="259"/>
        <v>0</v>
      </c>
    </row>
    <row r="185" spans="1:97" s="367" customFormat="1" x14ac:dyDescent="0.35">
      <c r="A185" s="352">
        <f t="shared" si="235"/>
        <v>0</v>
      </c>
      <c r="B185" s="352" t="str">
        <f t="shared" si="235"/>
        <v>0 0</v>
      </c>
      <c r="C185" s="359">
        <f t="shared" si="235"/>
        <v>0</v>
      </c>
      <c r="D185" s="359">
        <f>'JA basår'!AF19+'JA basår'!AF49</f>
        <v>0</v>
      </c>
      <c r="E185" s="359">
        <f t="shared" ref="E185:BP185" si="260">IF(E$171="beräknas ej",0,D185*IF(E$172&gt;$D$157,1,IF(E$172&lt;=$C$157,$C$156,$D$156))*IFERROR(INDEX($B$162:$E$168,MATCH($A185,$A$162:$A$168,0),MATCH(E$172,$B$160:$E$160,1)),0))</f>
        <v>0</v>
      </c>
      <c r="F185" s="359">
        <f t="shared" si="260"/>
        <v>0</v>
      </c>
      <c r="G185" s="359">
        <f t="shared" si="260"/>
        <v>0</v>
      </c>
      <c r="H185" s="359">
        <f t="shared" si="260"/>
        <v>0</v>
      </c>
      <c r="I185" s="359">
        <f t="shared" si="260"/>
        <v>0</v>
      </c>
      <c r="J185" s="359">
        <f t="shared" si="260"/>
        <v>0</v>
      </c>
      <c r="K185" s="359">
        <f t="shared" si="260"/>
        <v>0</v>
      </c>
      <c r="L185" s="359">
        <f t="shared" si="260"/>
        <v>0</v>
      </c>
      <c r="M185" s="359">
        <f t="shared" si="260"/>
        <v>0</v>
      </c>
      <c r="N185" s="359">
        <f t="shared" si="260"/>
        <v>0</v>
      </c>
      <c r="O185" s="359">
        <f t="shared" si="260"/>
        <v>0</v>
      </c>
      <c r="P185" s="359">
        <f t="shared" si="260"/>
        <v>0</v>
      </c>
      <c r="Q185" s="359">
        <f t="shared" si="260"/>
        <v>0</v>
      </c>
      <c r="R185" s="359">
        <f t="shared" si="260"/>
        <v>0</v>
      </c>
      <c r="S185" s="359">
        <f t="shared" si="260"/>
        <v>0</v>
      </c>
      <c r="T185" s="359">
        <f t="shared" si="260"/>
        <v>0</v>
      </c>
      <c r="U185" s="359">
        <f t="shared" si="260"/>
        <v>0</v>
      </c>
      <c r="V185" s="359">
        <f t="shared" si="260"/>
        <v>0</v>
      </c>
      <c r="W185" s="359">
        <f t="shared" si="260"/>
        <v>0</v>
      </c>
      <c r="X185" s="359">
        <f t="shared" si="260"/>
        <v>0</v>
      </c>
      <c r="Y185" s="359">
        <f t="shared" si="260"/>
        <v>0</v>
      </c>
      <c r="Z185" s="359">
        <f t="shared" si="260"/>
        <v>0</v>
      </c>
      <c r="AA185" s="359">
        <f t="shared" si="260"/>
        <v>0</v>
      </c>
      <c r="AB185" s="359">
        <f t="shared" si="260"/>
        <v>0</v>
      </c>
      <c r="AC185" s="359">
        <f t="shared" si="260"/>
        <v>0</v>
      </c>
      <c r="AD185" s="359">
        <f t="shared" si="260"/>
        <v>0</v>
      </c>
      <c r="AE185" s="359">
        <f t="shared" si="260"/>
        <v>0</v>
      </c>
      <c r="AF185" s="359">
        <f t="shared" si="260"/>
        <v>0</v>
      </c>
      <c r="AG185" s="359">
        <f t="shared" si="260"/>
        <v>0</v>
      </c>
      <c r="AH185" s="359">
        <f t="shared" si="260"/>
        <v>0</v>
      </c>
      <c r="AI185" s="359">
        <f t="shared" si="260"/>
        <v>0</v>
      </c>
      <c r="AJ185" s="359">
        <f t="shared" si="260"/>
        <v>0</v>
      </c>
      <c r="AK185" s="359">
        <f t="shared" si="260"/>
        <v>0</v>
      </c>
      <c r="AL185" s="359">
        <f t="shared" si="260"/>
        <v>0</v>
      </c>
      <c r="AM185" s="359">
        <f t="shared" si="260"/>
        <v>0</v>
      </c>
      <c r="AN185" s="359">
        <f t="shared" si="260"/>
        <v>0</v>
      </c>
      <c r="AO185" s="359">
        <f t="shared" si="260"/>
        <v>0</v>
      </c>
      <c r="AP185" s="359">
        <f t="shared" si="260"/>
        <v>0</v>
      </c>
      <c r="AQ185" s="359">
        <f t="shared" si="260"/>
        <v>0</v>
      </c>
      <c r="AR185" s="359">
        <f t="shared" si="260"/>
        <v>0</v>
      </c>
      <c r="AS185" s="359">
        <f t="shared" si="260"/>
        <v>0</v>
      </c>
      <c r="AT185" s="359">
        <f t="shared" si="260"/>
        <v>0</v>
      </c>
      <c r="AU185" s="359">
        <f t="shared" si="260"/>
        <v>0</v>
      </c>
      <c r="AV185" s="359">
        <f t="shared" si="260"/>
        <v>0</v>
      </c>
      <c r="AW185" s="359">
        <f t="shared" si="260"/>
        <v>0</v>
      </c>
      <c r="AX185" s="359">
        <f t="shared" si="260"/>
        <v>0</v>
      </c>
      <c r="AY185" s="359">
        <f t="shared" si="260"/>
        <v>0</v>
      </c>
      <c r="AZ185" s="359">
        <f t="shared" si="260"/>
        <v>0</v>
      </c>
      <c r="BA185" s="359">
        <f t="shared" si="260"/>
        <v>0</v>
      </c>
      <c r="BB185" s="359">
        <f t="shared" si="260"/>
        <v>0</v>
      </c>
      <c r="BC185" s="359">
        <f t="shared" si="260"/>
        <v>0</v>
      </c>
      <c r="BD185" s="359">
        <f t="shared" si="260"/>
        <v>0</v>
      </c>
      <c r="BE185" s="359">
        <f t="shared" si="260"/>
        <v>0</v>
      </c>
      <c r="BF185" s="359">
        <f t="shared" si="260"/>
        <v>0</v>
      </c>
      <c r="BG185" s="359">
        <f t="shared" si="260"/>
        <v>0</v>
      </c>
      <c r="BH185" s="359">
        <f t="shared" si="260"/>
        <v>0</v>
      </c>
      <c r="BI185" s="359">
        <f t="shared" si="260"/>
        <v>0</v>
      </c>
      <c r="BJ185" s="359">
        <f t="shared" si="260"/>
        <v>0</v>
      </c>
      <c r="BK185" s="359">
        <f t="shared" si="260"/>
        <v>0</v>
      </c>
      <c r="BL185" s="359">
        <f t="shared" si="260"/>
        <v>0</v>
      </c>
      <c r="BM185" s="359">
        <f t="shared" si="260"/>
        <v>0</v>
      </c>
      <c r="BN185" s="359">
        <f t="shared" si="260"/>
        <v>0</v>
      </c>
      <c r="BO185" s="359">
        <f t="shared" si="260"/>
        <v>0</v>
      </c>
      <c r="BP185" s="359">
        <f t="shared" si="260"/>
        <v>0</v>
      </c>
      <c r="BQ185" s="359">
        <f t="shared" ref="BQ185:CS185" si="261">IF(BQ$171="beräknas ej",0,BP185*IF(BQ$172&gt;$D$157,1,IF(BQ$172&lt;=$C$157,$C$156,$D$156))*IFERROR(INDEX($B$162:$E$168,MATCH($A185,$A$162:$A$168,0),MATCH(BQ$172,$B$160:$E$160,1)),0))</f>
        <v>0</v>
      </c>
      <c r="BR185" s="359">
        <f t="shared" si="261"/>
        <v>0</v>
      </c>
      <c r="BS185" s="359">
        <f t="shared" si="261"/>
        <v>0</v>
      </c>
      <c r="BT185" s="359">
        <f t="shared" si="261"/>
        <v>0</v>
      </c>
      <c r="BU185" s="359">
        <f t="shared" si="261"/>
        <v>0</v>
      </c>
      <c r="BV185" s="359">
        <f t="shared" si="261"/>
        <v>0</v>
      </c>
      <c r="BW185" s="359">
        <f t="shared" si="261"/>
        <v>0</v>
      </c>
      <c r="BX185" s="359">
        <f t="shared" si="261"/>
        <v>0</v>
      </c>
      <c r="BY185" s="359">
        <f t="shared" si="261"/>
        <v>0</v>
      </c>
      <c r="BZ185" s="359">
        <f t="shared" si="261"/>
        <v>0</v>
      </c>
      <c r="CA185" s="359">
        <f t="shared" si="261"/>
        <v>0</v>
      </c>
      <c r="CB185" s="359">
        <f t="shared" si="261"/>
        <v>0</v>
      </c>
      <c r="CC185" s="359">
        <f t="shared" si="261"/>
        <v>0</v>
      </c>
      <c r="CD185" s="359">
        <f t="shared" si="261"/>
        <v>0</v>
      </c>
      <c r="CE185" s="359">
        <f t="shared" si="261"/>
        <v>0</v>
      </c>
      <c r="CF185" s="359">
        <f t="shared" si="261"/>
        <v>0</v>
      </c>
      <c r="CG185" s="359">
        <f t="shared" si="261"/>
        <v>0</v>
      </c>
      <c r="CH185" s="359">
        <f t="shared" si="261"/>
        <v>0</v>
      </c>
      <c r="CI185" s="359">
        <f t="shared" si="261"/>
        <v>0</v>
      </c>
      <c r="CJ185" s="359">
        <f t="shared" si="261"/>
        <v>0</v>
      </c>
      <c r="CK185" s="359">
        <f t="shared" si="261"/>
        <v>0</v>
      </c>
      <c r="CL185" s="359">
        <f t="shared" si="261"/>
        <v>0</v>
      </c>
      <c r="CM185" s="359">
        <f t="shared" si="261"/>
        <v>0</v>
      </c>
      <c r="CN185" s="359">
        <f t="shared" si="261"/>
        <v>0</v>
      </c>
      <c r="CO185" s="359">
        <f t="shared" si="261"/>
        <v>0</v>
      </c>
      <c r="CP185" s="359">
        <f t="shared" si="261"/>
        <v>0</v>
      </c>
      <c r="CQ185" s="359">
        <f t="shared" si="261"/>
        <v>0</v>
      </c>
      <c r="CR185" s="359">
        <f t="shared" si="261"/>
        <v>0</v>
      </c>
      <c r="CS185" s="359">
        <f t="shared" si="261"/>
        <v>0</v>
      </c>
    </row>
    <row r="186" spans="1:97" s="367" customFormat="1" x14ac:dyDescent="0.35">
      <c r="A186" s="352">
        <f t="shared" si="235"/>
        <v>0</v>
      </c>
      <c r="B186" s="352" t="str">
        <f t="shared" si="235"/>
        <v>0 0</v>
      </c>
      <c r="C186" s="359">
        <f t="shared" si="235"/>
        <v>0</v>
      </c>
      <c r="D186" s="359">
        <f>'JA basår'!AF20+'JA basår'!AF50</f>
        <v>0</v>
      </c>
      <c r="E186" s="359">
        <f t="shared" ref="E186:BP186" si="262">IF(E$171="beräknas ej",0,D186*IF(E$172&gt;$D$157,1,IF(E$172&lt;=$C$157,$C$156,$D$156))*IFERROR(INDEX($B$162:$E$168,MATCH($A186,$A$162:$A$168,0),MATCH(E$172,$B$160:$E$160,1)),0))</f>
        <v>0</v>
      </c>
      <c r="F186" s="359">
        <f t="shared" si="262"/>
        <v>0</v>
      </c>
      <c r="G186" s="359">
        <f t="shared" si="262"/>
        <v>0</v>
      </c>
      <c r="H186" s="359">
        <f t="shared" si="262"/>
        <v>0</v>
      </c>
      <c r="I186" s="359">
        <f t="shared" si="262"/>
        <v>0</v>
      </c>
      <c r="J186" s="359">
        <f t="shared" si="262"/>
        <v>0</v>
      </c>
      <c r="K186" s="359">
        <f t="shared" si="262"/>
        <v>0</v>
      </c>
      <c r="L186" s="359">
        <f t="shared" si="262"/>
        <v>0</v>
      </c>
      <c r="M186" s="359">
        <f t="shared" si="262"/>
        <v>0</v>
      </c>
      <c r="N186" s="359">
        <f t="shared" si="262"/>
        <v>0</v>
      </c>
      <c r="O186" s="359">
        <f t="shared" si="262"/>
        <v>0</v>
      </c>
      <c r="P186" s="359">
        <f t="shared" si="262"/>
        <v>0</v>
      </c>
      <c r="Q186" s="359">
        <f t="shared" si="262"/>
        <v>0</v>
      </c>
      <c r="R186" s="359">
        <f t="shared" si="262"/>
        <v>0</v>
      </c>
      <c r="S186" s="359">
        <f t="shared" si="262"/>
        <v>0</v>
      </c>
      <c r="T186" s="359">
        <f t="shared" si="262"/>
        <v>0</v>
      </c>
      <c r="U186" s="359">
        <f t="shared" si="262"/>
        <v>0</v>
      </c>
      <c r="V186" s="359">
        <f t="shared" si="262"/>
        <v>0</v>
      </c>
      <c r="W186" s="359">
        <f t="shared" si="262"/>
        <v>0</v>
      </c>
      <c r="X186" s="359">
        <f t="shared" si="262"/>
        <v>0</v>
      </c>
      <c r="Y186" s="359">
        <f t="shared" si="262"/>
        <v>0</v>
      </c>
      <c r="Z186" s="359">
        <f t="shared" si="262"/>
        <v>0</v>
      </c>
      <c r="AA186" s="359">
        <f t="shared" si="262"/>
        <v>0</v>
      </c>
      <c r="AB186" s="359">
        <f t="shared" si="262"/>
        <v>0</v>
      </c>
      <c r="AC186" s="359">
        <f t="shared" si="262"/>
        <v>0</v>
      </c>
      <c r="AD186" s="359">
        <f t="shared" si="262"/>
        <v>0</v>
      </c>
      <c r="AE186" s="359">
        <f t="shared" si="262"/>
        <v>0</v>
      </c>
      <c r="AF186" s="359">
        <f t="shared" si="262"/>
        <v>0</v>
      </c>
      <c r="AG186" s="359">
        <f t="shared" si="262"/>
        <v>0</v>
      </c>
      <c r="AH186" s="359">
        <f t="shared" si="262"/>
        <v>0</v>
      </c>
      <c r="AI186" s="359">
        <f t="shared" si="262"/>
        <v>0</v>
      </c>
      <c r="AJ186" s="359">
        <f t="shared" si="262"/>
        <v>0</v>
      </c>
      <c r="AK186" s="359">
        <f t="shared" si="262"/>
        <v>0</v>
      </c>
      <c r="AL186" s="359">
        <f t="shared" si="262"/>
        <v>0</v>
      </c>
      <c r="AM186" s="359">
        <f t="shared" si="262"/>
        <v>0</v>
      </c>
      <c r="AN186" s="359">
        <f t="shared" si="262"/>
        <v>0</v>
      </c>
      <c r="AO186" s="359">
        <f t="shared" si="262"/>
        <v>0</v>
      </c>
      <c r="AP186" s="359">
        <f t="shared" si="262"/>
        <v>0</v>
      </c>
      <c r="AQ186" s="359">
        <f t="shared" si="262"/>
        <v>0</v>
      </c>
      <c r="AR186" s="359">
        <f t="shared" si="262"/>
        <v>0</v>
      </c>
      <c r="AS186" s="359">
        <f t="shared" si="262"/>
        <v>0</v>
      </c>
      <c r="AT186" s="359">
        <f t="shared" si="262"/>
        <v>0</v>
      </c>
      <c r="AU186" s="359">
        <f t="shared" si="262"/>
        <v>0</v>
      </c>
      <c r="AV186" s="359">
        <f t="shared" si="262"/>
        <v>0</v>
      </c>
      <c r="AW186" s="359">
        <f t="shared" si="262"/>
        <v>0</v>
      </c>
      <c r="AX186" s="359">
        <f t="shared" si="262"/>
        <v>0</v>
      </c>
      <c r="AY186" s="359">
        <f t="shared" si="262"/>
        <v>0</v>
      </c>
      <c r="AZ186" s="359">
        <f t="shared" si="262"/>
        <v>0</v>
      </c>
      <c r="BA186" s="359">
        <f t="shared" si="262"/>
        <v>0</v>
      </c>
      <c r="BB186" s="359">
        <f t="shared" si="262"/>
        <v>0</v>
      </c>
      <c r="BC186" s="359">
        <f t="shared" si="262"/>
        <v>0</v>
      </c>
      <c r="BD186" s="359">
        <f t="shared" si="262"/>
        <v>0</v>
      </c>
      <c r="BE186" s="359">
        <f t="shared" si="262"/>
        <v>0</v>
      </c>
      <c r="BF186" s="359">
        <f t="shared" si="262"/>
        <v>0</v>
      </c>
      <c r="BG186" s="359">
        <f t="shared" si="262"/>
        <v>0</v>
      </c>
      <c r="BH186" s="359">
        <f t="shared" si="262"/>
        <v>0</v>
      </c>
      <c r="BI186" s="359">
        <f t="shared" si="262"/>
        <v>0</v>
      </c>
      <c r="BJ186" s="359">
        <f t="shared" si="262"/>
        <v>0</v>
      </c>
      <c r="BK186" s="359">
        <f t="shared" si="262"/>
        <v>0</v>
      </c>
      <c r="BL186" s="359">
        <f t="shared" si="262"/>
        <v>0</v>
      </c>
      <c r="BM186" s="359">
        <f t="shared" si="262"/>
        <v>0</v>
      </c>
      <c r="BN186" s="359">
        <f t="shared" si="262"/>
        <v>0</v>
      </c>
      <c r="BO186" s="359">
        <f t="shared" si="262"/>
        <v>0</v>
      </c>
      <c r="BP186" s="359">
        <f t="shared" si="262"/>
        <v>0</v>
      </c>
      <c r="BQ186" s="359">
        <f t="shared" ref="BQ186:CS186" si="263">IF(BQ$171="beräknas ej",0,BP186*IF(BQ$172&gt;$D$157,1,IF(BQ$172&lt;=$C$157,$C$156,$D$156))*IFERROR(INDEX($B$162:$E$168,MATCH($A186,$A$162:$A$168,0),MATCH(BQ$172,$B$160:$E$160,1)),0))</f>
        <v>0</v>
      </c>
      <c r="BR186" s="359">
        <f t="shared" si="263"/>
        <v>0</v>
      </c>
      <c r="BS186" s="359">
        <f t="shared" si="263"/>
        <v>0</v>
      </c>
      <c r="BT186" s="359">
        <f t="shared" si="263"/>
        <v>0</v>
      </c>
      <c r="BU186" s="359">
        <f t="shared" si="263"/>
        <v>0</v>
      </c>
      <c r="BV186" s="359">
        <f t="shared" si="263"/>
        <v>0</v>
      </c>
      <c r="BW186" s="359">
        <f t="shared" si="263"/>
        <v>0</v>
      </c>
      <c r="BX186" s="359">
        <f t="shared" si="263"/>
        <v>0</v>
      </c>
      <c r="BY186" s="359">
        <f t="shared" si="263"/>
        <v>0</v>
      </c>
      <c r="BZ186" s="359">
        <f t="shared" si="263"/>
        <v>0</v>
      </c>
      <c r="CA186" s="359">
        <f t="shared" si="263"/>
        <v>0</v>
      </c>
      <c r="CB186" s="359">
        <f t="shared" si="263"/>
        <v>0</v>
      </c>
      <c r="CC186" s="359">
        <f t="shared" si="263"/>
        <v>0</v>
      </c>
      <c r="CD186" s="359">
        <f t="shared" si="263"/>
        <v>0</v>
      </c>
      <c r="CE186" s="359">
        <f t="shared" si="263"/>
        <v>0</v>
      </c>
      <c r="CF186" s="359">
        <f t="shared" si="263"/>
        <v>0</v>
      </c>
      <c r="CG186" s="359">
        <f t="shared" si="263"/>
        <v>0</v>
      </c>
      <c r="CH186" s="359">
        <f t="shared" si="263"/>
        <v>0</v>
      </c>
      <c r="CI186" s="359">
        <f t="shared" si="263"/>
        <v>0</v>
      </c>
      <c r="CJ186" s="359">
        <f t="shared" si="263"/>
        <v>0</v>
      </c>
      <c r="CK186" s="359">
        <f t="shared" si="263"/>
        <v>0</v>
      </c>
      <c r="CL186" s="359">
        <f t="shared" si="263"/>
        <v>0</v>
      </c>
      <c r="CM186" s="359">
        <f t="shared" si="263"/>
        <v>0</v>
      </c>
      <c r="CN186" s="359">
        <f t="shared" si="263"/>
        <v>0</v>
      </c>
      <c r="CO186" s="359">
        <f t="shared" si="263"/>
        <v>0</v>
      </c>
      <c r="CP186" s="359">
        <f t="shared" si="263"/>
        <v>0</v>
      </c>
      <c r="CQ186" s="359">
        <f t="shared" si="263"/>
        <v>0</v>
      </c>
      <c r="CR186" s="359">
        <f t="shared" si="263"/>
        <v>0</v>
      </c>
      <c r="CS186" s="359">
        <f t="shared" si="263"/>
        <v>0</v>
      </c>
    </row>
    <row r="187" spans="1:97" s="367" customFormat="1" x14ac:dyDescent="0.35">
      <c r="A187" s="352">
        <f t="shared" si="235"/>
        <v>0</v>
      </c>
      <c r="B187" s="352" t="str">
        <f t="shared" si="235"/>
        <v>0 0</v>
      </c>
      <c r="C187" s="359">
        <f t="shared" si="235"/>
        <v>0</v>
      </c>
      <c r="D187" s="359">
        <f>'JA basår'!AF21+'JA basår'!AF51</f>
        <v>0</v>
      </c>
      <c r="E187" s="359">
        <f t="shared" ref="E187:BP187" si="264">IF(E$171="beräknas ej",0,D187*IF(E$172&gt;$D$157,1,IF(E$172&lt;=$C$157,$C$156,$D$156))*IFERROR(INDEX($B$162:$E$168,MATCH($A187,$A$162:$A$168,0),MATCH(E$172,$B$160:$E$160,1)),0))</f>
        <v>0</v>
      </c>
      <c r="F187" s="359">
        <f t="shared" si="264"/>
        <v>0</v>
      </c>
      <c r="G187" s="359">
        <f t="shared" si="264"/>
        <v>0</v>
      </c>
      <c r="H187" s="359">
        <f t="shared" si="264"/>
        <v>0</v>
      </c>
      <c r="I187" s="359">
        <f t="shared" si="264"/>
        <v>0</v>
      </c>
      <c r="J187" s="359">
        <f t="shared" si="264"/>
        <v>0</v>
      </c>
      <c r="K187" s="359">
        <f t="shared" si="264"/>
        <v>0</v>
      </c>
      <c r="L187" s="359">
        <f t="shared" si="264"/>
        <v>0</v>
      </c>
      <c r="M187" s="359">
        <f t="shared" si="264"/>
        <v>0</v>
      </c>
      <c r="N187" s="359">
        <f t="shared" si="264"/>
        <v>0</v>
      </c>
      <c r="O187" s="359">
        <f t="shared" si="264"/>
        <v>0</v>
      </c>
      <c r="P187" s="359">
        <f t="shared" si="264"/>
        <v>0</v>
      </c>
      <c r="Q187" s="359">
        <f t="shared" si="264"/>
        <v>0</v>
      </c>
      <c r="R187" s="359">
        <f t="shared" si="264"/>
        <v>0</v>
      </c>
      <c r="S187" s="359">
        <f t="shared" si="264"/>
        <v>0</v>
      </c>
      <c r="T187" s="359">
        <f t="shared" si="264"/>
        <v>0</v>
      </c>
      <c r="U187" s="359">
        <f t="shared" si="264"/>
        <v>0</v>
      </c>
      <c r="V187" s="359">
        <f t="shared" si="264"/>
        <v>0</v>
      </c>
      <c r="W187" s="359">
        <f t="shared" si="264"/>
        <v>0</v>
      </c>
      <c r="X187" s="359">
        <f t="shared" si="264"/>
        <v>0</v>
      </c>
      <c r="Y187" s="359">
        <f t="shared" si="264"/>
        <v>0</v>
      </c>
      <c r="Z187" s="359">
        <f t="shared" si="264"/>
        <v>0</v>
      </c>
      <c r="AA187" s="359">
        <f t="shared" si="264"/>
        <v>0</v>
      </c>
      <c r="AB187" s="359">
        <f t="shared" si="264"/>
        <v>0</v>
      </c>
      <c r="AC187" s="359">
        <f t="shared" si="264"/>
        <v>0</v>
      </c>
      <c r="AD187" s="359">
        <f t="shared" si="264"/>
        <v>0</v>
      </c>
      <c r="AE187" s="359">
        <f t="shared" si="264"/>
        <v>0</v>
      </c>
      <c r="AF187" s="359">
        <f t="shared" si="264"/>
        <v>0</v>
      </c>
      <c r="AG187" s="359">
        <f t="shared" si="264"/>
        <v>0</v>
      </c>
      <c r="AH187" s="359">
        <f t="shared" si="264"/>
        <v>0</v>
      </c>
      <c r="AI187" s="359">
        <f t="shared" si="264"/>
        <v>0</v>
      </c>
      <c r="AJ187" s="359">
        <f t="shared" si="264"/>
        <v>0</v>
      </c>
      <c r="AK187" s="359">
        <f t="shared" si="264"/>
        <v>0</v>
      </c>
      <c r="AL187" s="359">
        <f t="shared" si="264"/>
        <v>0</v>
      </c>
      <c r="AM187" s="359">
        <f t="shared" si="264"/>
        <v>0</v>
      </c>
      <c r="AN187" s="359">
        <f t="shared" si="264"/>
        <v>0</v>
      </c>
      <c r="AO187" s="359">
        <f t="shared" si="264"/>
        <v>0</v>
      </c>
      <c r="AP187" s="359">
        <f t="shared" si="264"/>
        <v>0</v>
      </c>
      <c r="AQ187" s="359">
        <f t="shared" si="264"/>
        <v>0</v>
      </c>
      <c r="AR187" s="359">
        <f t="shared" si="264"/>
        <v>0</v>
      </c>
      <c r="AS187" s="359">
        <f t="shared" si="264"/>
        <v>0</v>
      </c>
      <c r="AT187" s="359">
        <f t="shared" si="264"/>
        <v>0</v>
      </c>
      <c r="AU187" s="359">
        <f t="shared" si="264"/>
        <v>0</v>
      </c>
      <c r="AV187" s="359">
        <f t="shared" si="264"/>
        <v>0</v>
      </c>
      <c r="AW187" s="359">
        <f t="shared" si="264"/>
        <v>0</v>
      </c>
      <c r="AX187" s="359">
        <f t="shared" si="264"/>
        <v>0</v>
      </c>
      <c r="AY187" s="359">
        <f t="shared" si="264"/>
        <v>0</v>
      </c>
      <c r="AZ187" s="359">
        <f t="shared" si="264"/>
        <v>0</v>
      </c>
      <c r="BA187" s="359">
        <f t="shared" si="264"/>
        <v>0</v>
      </c>
      <c r="BB187" s="359">
        <f t="shared" si="264"/>
        <v>0</v>
      </c>
      <c r="BC187" s="359">
        <f t="shared" si="264"/>
        <v>0</v>
      </c>
      <c r="BD187" s="359">
        <f t="shared" si="264"/>
        <v>0</v>
      </c>
      <c r="BE187" s="359">
        <f t="shared" si="264"/>
        <v>0</v>
      </c>
      <c r="BF187" s="359">
        <f t="shared" si="264"/>
        <v>0</v>
      </c>
      <c r="BG187" s="359">
        <f t="shared" si="264"/>
        <v>0</v>
      </c>
      <c r="BH187" s="359">
        <f t="shared" si="264"/>
        <v>0</v>
      </c>
      <c r="BI187" s="359">
        <f t="shared" si="264"/>
        <v>0</v>
      </c>
      <c r="BJ187" s="359">
        <f t="shared" si="264"/>
        <v>0</v>
      </c>
      <c r="BK187" s="359">
        <f t="shared" si="264"/>
        <v>0</v>
      </c>
      <c r="BL187" s="359">
        <f t="shared" si="264"/>
        <v>0</v>
      </c>
      <c r="BM187" s="359">
        <f t="shared" si="264"/>
        <v>0</v>
      </c>
      <c r="BN187" s="359">
        <f t="shared" si="264"/>
        <v>0</v>
      </c>
      <c r="BO187" s="359">
        <f t="shared" si="264"/>
        <v>0</v>
      </c>
      <c r="BP187" s="359">
        <f t="shared" si="264"/>
        <v>0</v>
      </c>
      <c r="BQ187" s="359">
        <f t="shared" ref="BQ187:CS187" si="265">IF(BQ$171="beräknas ej",0,BP187*IF(BQ$172&gt;$D$157,1,IF(BQ$172&lt;=$C$157,$C$156,$D$156))*IFERROR(INDEX($B$162:$E$168,MATCH($A187,$A$162:$A$168,0),MATCH(BQ$172,$B$160:$E$160,1)),0))</f>
        <v>0</v>
      </c>
      <c r="BR187" s="359">
        <f t="shared" si="265"/>
        <v>0</v>
      </c>
      <c r="BS187" s="359">
        <f t="shared" si="265"/>
        <v>0</v>
      </c>
      <c r="BT187" s="359">
        <f t="shared" si="265"/>
        <v>0</v>
      </c>
      <c r="BU187" s="359">
        <f t="shared" si="265"/>
        <v>0</v>
      </c>
      <c r="BV187" s="359">
        <f t="shared" si="265"/>
        <v>0</v>
      </c>
      <c r="BW187" s="359">
        <f t="shared" si="265"/>
        <v>0</v>
      </c>
      <c r="BX187" s="359">
        <f t="shared" si="265"/>
        <v>0</v>
      </c>
      <c r="BY187" s="359">
        <f t="shared" si="265"/>
        <v>0</v>
      </c>
      <c r="BZ187" s="359">
        <f t="shared" si="265"/>
        <v>0</v>
      </c>
      <c r="CA187" s="359">
        <f t="shared" si="265"/>
        <v>0</v>
      </c>
      <c r="CB187" s="359">
        <f t="shared" si="265"/>
        <v>0</v>
      </c>
      <c r="CC187" s="359">
        <f t="shared" si="265"/>
        <v>0</v>
      </c>
      <c r="CD187" s="359">
        <f t="shared" si="265"/>
        <v>0</v>
      </c>
      <c r="CE187" s="359">
        <f t="shared" si="265"/>
        <v>0</v>
      </c>
      <c r="CF187" s="359">
        <f t="shared" si="265"/>
        <v>0</v>
      </c>
      <c r="CG187" s="359">
        <f t="shared" si="265"/>
        <v>0</v>
      </c>
      <c r="CH187" s="359">
        <f t="shared" si="265"/>
        <v>0</v>
      </c>
      <c r="CI187" s="359">
        <f t="shared" si="265"/>
        <v>0</v>
      </c>
      <c r="CJ187" s="359">
        <f t="shared" si="265"/>
        <v>0</v>
      </c>
      <c r="CK187" s="359">
        <f t="shared" si="265"/>
        <v>0</v>
      </c>
      <c r="CL187" s="359">
        <f t="shared" si="265"/>
        <v>0</v>
      </c>
      <c r="CM187" s="359">
        <f t="shared" si="265"/>
        <v>0</v>
      </c>
      <c r="CN187" s="359">
        <f t="shared" si="265"/>
        <v>0</v>
      </c>
      <c r="CO187" s="359">
        <f t="shared" si="265"/>
        <v>0</v>
      </c>
      <c r="CP187" s="359">
        <f t="shared" si="265"/>
        <v>0</v>
      </c>
      <c r="CQ187" s="359">
        <f t="shared" si="265"/>
        <v>0</v>
      </c>
      <c r="CR187" s="359">
        <f t="shared" si="265"/>
        <v>0</v>
      </c>
      <c r="CS187" s="359">
        <f t="shared" si="265"/>
        <v>0</v>
      </c>
    </row>
    <row r="188" spans="1:97" s="367" customFormat="1" x14ac:dyDescent="0.35">
      <c r="A188" s="352">
        <f t="shared" si="235"/>
        <v>0</v>
      </c>
      <c r="B188" s="352" t="str">
        <f t="shared" si="235"/>
        <v>0 0</v>
      </c>
      <c r="C188" s="359">
        <f t="shared" si="235"/>
        <v>0</v>
      </c>
      <c r="D188" s="359">
        <f>'JA basår'!AF22+'JA basår'!AF52</f>
        <v>0</v>
      </c>
      <c r="E188" s="359">
        <f t="shared" ref="E188:BP188" si="266">IF(E$171="beräknas ej",0,D188*IF(E$172&gt;$D$157,1,IF(E$172&lt;=$C$157,$C$156,$D$156))*IFERROR(INDEX($B$162:$E$168,MATCH($A188,$A$162:$A$168,0),MATCH(E$172,$B$160:$E$160,1)),0))</f>
        <v>0</v>
      </c>
      <c r="F188" s="359">
        <f t="shared" si="266"/>
        <v>0</v>
      </c>
      <c r="G188" s="359">
        <f t="shared" si="266"/>
        <v>0</v>
      </c>
      <c r="H188" s="359">
        <f t="shared" si="266"/>
        <v>0</v>
      </c>
      <c r="I188" s="359">
        <f t="shared" si="266"/>
        <v>0</v>
      </c>
      <c r="J188" s="359">
        <f t="shared" si="266"/>
        <v>0</v>
      </c>
      <c r="K188" s="359">
        <f t="shared" si="266"/>
        <v>0</v>
      </c>
      <c r="L188" s="359">
        <f t="shared" si="266"/>
        <v>0</v>
      </c>
      <c r="M188" s="359">
        <f t="shared" si="266"/>
        <v>0</v>
      </c>
      <c r="N188" s="359">
        <f t="shared" si="266"/>
        <v>0</v>
      </c>
      <c r="O188" s="359">
        <f t="shared" si="266"/>
        <v>0</v>
      </c>
      <c r="P188" s="359">
        <f t="shared" si="266"/>
        <v>0</v>
      </c>
      <c r="Q188" s="359">
        <f t="shared" si="266"/>
        <v>0</v>
      </c>
      <c r="R188" s="359">
        <f t="shared" si="266"/>
        <v>0</v>
      </c>
      <c r="S188" s="359">
        <f t="shared" si="266"/>
        <v>0</v>
      </c>
      <c r="T188" s="359">
        <f t="shared" si="266"/>
        <v>0</v>
      </c>
      <c r="U188" s="359">
        <f t="shared" si="266"/>
        <v>0</v>
      </c>
      <c r="V188" s="359">
        <f t="shared" si="266"/>
        <v>0</v>
      </c>
      <c r="W188" s="359">
        <f t="shared" si="266"/>
        <v>0</v>
      </c>
      <c r="X188" s="359">
        <f t="shared" si="266"/>
        <v>0</v>
      </c>
      <c r="Y188" s="359">
        <f t="shared" si="266"/>
        <v>0</v>
      </c>
      <c r="Z188" s="359">
        <f t="shared" si="266"/>
        <v>0</v>
      </c>
      <c r="AA188" s="359">
        <f t="shared" si="266"/>
        <v>0</v>
      </c>
      <c r="AB188" s="359">
        <f t="shared" si="266"/>
        <v>0</v>
      </c>
      <c r="AC188" s="359">
        <f t="shared" si="266"/>
        <v>0</v>
      </c>
      <c r="AD188" s="359">
        <f t="shared" si="266"/>
        <v>0</v>
      </c>
      <c r="AE188" s="359">
        <f t="shared" si="266"/>
        <v>0</v>
      </c>
      <c r="AF188" s="359">
        <f t="shared" si="266"/>
        <v>0</v>
      </c>
      <c r="AG188" s="359">
        <f t="shared" si="266"/>
        <v>0</v>
      </c>
      <c r="AH188" s="359">
        <f t="shared" si="266"/>
        <v>0</v>
      </c>
      <c r="AI188" s="359">
        <f t="shared" si="266"/>
        <v>0</v>
      </c>
      <c r="AJ188" s="359">
        <f t="shared" si="266"/>
        <v>0</v>
      </c>
      <c r="AK188" s="359">
        <f t="shared" si="266"/>
        <v>0</v>
      </c>
      <c r="AL188" s="359">
        <f t="shared" si="266"/>
        <v>0</v>
      </c>
      <c r="AM188" s="359">
        <f t="shared" si="266"/>
        <v>0</v>
      </c>
      <c r="AN188" s="359">
        <f t="shared" si="266"/>
        <v>0</v>
      </c>
      <c r="AO188" s="359">
        <f t="shared" si="266"/>
        <v>0</v>
      </c>
      <c r="AP188" s="359">
        <f t="shared" si="266"/>
        <v>0</v>
      </c>
      <c r="AQ188" s="359">
        <f t="shared" si="266"/>
        <v>0</v>
      </c>
      <c r="AR188" s="359">
        <f t="shared" si="266"/>
        <v>0</v>
      </c>
      <c r="AS188" s="359">
        <f t="shared" si="266"/>
        <v>0</v>
      </c>
      <c r="AT188" s="359">
        <f t="shared" si="266"/>
        <v>0</v>
      </c>
      <c r="AU188" s="359">
        <f t="shared" si="266"/>
        <v>0</v>
      </c>
      <c r="AV188" s="359">
        <f t="shared" si="266"/>
        <v>0</v>
      </c>
      <c r="AW188" s="359">
        <f t="shared" si="266"/>
        <v>0</v>
      </c>
      <c r="AX188" s="359">
        <f t="shared" si="266"/>
        <v>0</v>
      </c>
      <c r="AY188" s="359">
        <f t="shared" si="266"/>
        <v>0</v>
      </c>
      <c r="AZ188" s="359">
        <f t="shared" si="266"/>
        <v>0</v>
      </c>
      <c r="BA188" s="359">
        <f t="shared" si="266"/>
        <v>0</v>
      </c>
      <c r="BB188" s="359">
        <f t="shared" si="266"/>
        <v>0</v>
      </c>
      <c r="BC188" s="359">
        <f t="shared" si="266"/>
        <v>0</v>
      </c>
      <c r="BD188" s="359">
        <f t="shared" si="266"/>
        <v>0</v>
      </c>
      <c r="BE188" s="359">
        <f t="shared" si="266"/>
        <v>0</v>
      </c>
      <c r="BF188" s="359">
        <f t="shared" si="266"/>
        <v>0</v>
      </c>
      <c r="BG188" s="359">
        <f t="shared" si="266"/>
        <v>0</v>
      </c>
      <c r="BH188" s="359">
        <f t="shared" si="266"/>
        <v>0</v>
      </c>
      <c r="BI188" s="359">
        <f t="shared" si="266"/>
        <v>0</v>
      </c>
      <c r="BJ188" s="359">
        <f t="shared" si="266"/>
        <v>0</v>
      </c>
      <c r="BK188" s="359">
        <f t="shared" si="266"/>
        <v>0</v>
      </c>
      <c r="BL188" s="359">
        <f t="shared" si="266"/>
        <v>0</v>
      </c>
      <c r="BM188" s="359">
        <f t="shared" si="266"/>
        <v>0</v>
      </c>
      <c r="BN188" s="359">
        <f t="shared" si="266"/>
        <v>0</v>
      </c>
      <c r="BO188" s="359">
        <f t="shared" si="266"/>
        <v>0</v>
      </c>
      <c r="BP188" s="359">
        <f t="shared" si="266"/>
        <v>0</v>
      </c>
      <c r="BQ188" s="359">
        <f t="shared" ref="BQ188:CS188" si="267">IF(BQ$171="beräknas ej",0,BP188*IF(BQ$172&gt;$D$157,1,IF(BQ$172&lt;=$C$157,$C$156,$D$156))*IFERROR(INDEX($B$162:$E$168,MATCH($A188,$A$162:$A$168,0),MATCH(BQ$172,$B$160:$E$160,1)),0))</f>
        <v>0</v>
      </c>
      <c r="BR188" s="359">
        <f t="shared" si="267"/>
        <v>0</v>
      </c>
      <c r="BS188" s="359">
        <f t="shared" si="267"/>
        <v>0</v>
      </c>
      <c r="BT188" s="359">
        <f t="shared" si="267"/>
        <v>0</v>
      </c>
      <c r="BU188" s="359">
        <f t="shared" si="267"/>
        <v>0</v>
      </c>
      <c r="BV188" s="359">
        <f t="shared" si="267"/>
        <v>0</v>
      </c>
      <c r="BW188" s="359">
        <f t="shared" si="267"/>
        <v>0</v>
      </c>
      <c r="BX188" s="359">
        <f t="shared" si="267"/>
        <v>0</v>
      </c>
      <c r="BY188" s="359">
        <f t="shared" si="267"/>
        <v>0</v>
      </c>
      <c r="BZ188" s="359">
        <f t="shared" si="267"/>
        <v>0</v>
      </c>
      <c r="CA188" s="359">
        <f t="shared" si="267"/>
        <v>0</v>
      </c>
      <c r="CB188" s="359">
        <f t="shared" si="267"/>
        <v>0</v>
      </c>
      <c r="CC188" s="359">
        <f t="shared" si="267"/>
        <v>0</v>
      </c>
      <c r="CD188" s="359">
        <f t="shared" si="267"/>
        <v>0</v>
      </c>
      <c r="CE188" s="359">
        <f t="shared" si="267"/>
        <v>0</v>
      </c>
      <c r="CF188" s="359">
        <f t="shared" si="267"/>
        <v>0</v>
      </c>
      <c r="CG188" s="359">
        <f t="shared" si="267"/>
        <v>0</v>
      </c>
      <c r="CH188" s="359">
        <f t="shared" si="267"/>
        <v>0</v>
      </c>
      <c r="CI188" s="359">
        <f t="shared" si="267"/>
        <v>0</v>
      </c>
      <c r="CJ188" s="359">
        <f t="shared" si="267"/>
        <v>0</v>
      </c>
      <c r="CK188" s="359">
        <f t="shared" si="267"/>
        <v>0</v>
      </c>
      <c r="CL188" s="359">
        <f t="shared" si="267"/>
        <v>0</v>
      </c>
      <c r="CM188" s="359">
        <f t="shared" si="267"/>
        <v>0</v>
      </c>
      <c r="CN188" s="359">
        <f t="shared" si="267"/>
        <v>0</v>
      </c>
      <c r="CO188" s="359">
        <f t="shared" si="267"/>
        <v>0</v>
      </c>
      <c r="CP188" s="359">
        <f t="shared" si="267"/>
        <v>0</v>
      </c>
      <c r="CQ188" s="359">
        <f t="shared" si="267"/>
        <v>0</v>
      </c>
      <c r="CR188" s="359">
        <f t="shared" si="267"/>
        <v>0</v>
      </c>
      <c r="CS188" s="359">
        <f t="shared" si="267"/>
        <v>0</v>
      </c>
    </row>
    <row r="189" spans="1:97" s="367" customFormat="1" x14ac:dyDescent="0.35">
      <c r="A189" s="352">
        <f t="shared" si="235"/>
        <v>0</v>
      </c>
      <c r="B189" s="352" t="str">
        <f t="shared" si="235"/>
        <v>0 0</v>
      </c>
      <c r="C189" s="359">
        <f t="shared" si="235"/>
        <v>0</v>
      </c>
      <c r="D189" s="359">
        <f>'JA basår'!AF23+'JA basår'!AF53</f>
        <v>0</v>
      </c>
      <c r="E189" s="359">
        <f t="shared" ref="E189:BP189" si="268">IF(E$171="beräknas ej",0,D189*IF(E$172&gt;$D$157,1,IF(E$172&lt;=$C$157,$C$156,$D$156))*IFERROR(INDEX($B$162:$E$168,MATCH($A189,$A$162:$A$168,0),MATCH(E$172,$B$160:$E$160,1)),0))</f>
        <v>0</v>
      </c>
      <c r="F189" s="359">
        <f t="shared" si="268"/>
        <v>0</v>
      </c>
      <c r="G189" s="359">
        <f t="shared" si="268"/>
        <v>0</v>
      </c>
      <c r="H189" s="359">
        <f t="shared" si="268"/>
        <v>0</v>
      </c>
      <c r="I189" s="359">
        <f t="shared" si="268"/>
        <v>0</v>
      </c>
      <c r="J189" s="359">
        <f t="shared" si="268"/>
        <v>0</v>
      </c>
      <c r="K189" s="359">
        <f t="shared" si="268"/>
        <v>0</v>
      </c>
      <c r="L189" s="359">
        <f t="shared" si="268"/>
        <v>0</v>
      </c>
      <c r="M189" s="359">
        <f t="shared" si="268"/>
        <v>0</v>
      </c>
      <c r="N189" s="359">
        <f t="shared" si="268"/>
        <v>0</v>
      </c>
      <c r="O189" s="359">
        <f t="shared" si="268"/>
        <v>0</v>
      </c>
      <c r="P189" s="359">
        <f t="shared" si="268"/>
        <v>0</v>
      </c>
      <c r="Q189" s="359">
        <f t="shared" si="268"/>
        <v>0</v>
      </c>
      <c r="R189" s="359">
        <f t="shared" si="268"/>
        <v>0</v>
      </c>
      <c r="S189" s="359">
        <f t="shared" si="268"/>
        <v>0</v>
      </c>
      <c r="T189" s="359">
        <f t="shared" si="268"/>
        <v>0</v>
      </c>
      <c r="U189" s="359">
        <f t="shared" si="268"/>
        <v>0</v>
      </c>
      <c r="V189" s="359">
        <f t="shared" si="268"/>
        <v>0</v>
      </c>
      <c r="W189" s="359">
        <f t="shared" si="268"/>
        <v>0</v>
      </c>
      <c r="X189" s="359">
        <f t="shared" si="268"/>
        <v>0</v>
      </c>
      <c r="Y189" s="359">
        <f t="shared" si="268"/>
        <v>0</v>
      </c>
      <c r="Z189" s="359">
        <f t="shared" si="268"/>
        <v>0</v>
      </c>
      <c r="AA189" s="359">
        <f t="shared" si="268"/>
        <v>0</v>
      </c>
      <c r="AB189" s="359">
        <f t="shared" si="268"/>
        <v>0</v>
      </c>
      <c r="AC189" s="359">
        <f t="shared" si="268"/>
        <v>0</v>
      </c>
      <c r="AD189" s="359">
        <f t="shared" si="268"/>
        <v>0</v>
      </c>
      <c r="AE189" s="359">
        <f t="shared" si="268"/>
        <v>0</v>
      </c>
      <c r="AF189" s="359">
        <f t="shared" si="268"/>
        <v>0</v>
      </c>
      <c r="AG189" s="359">
        <f t="shared" si="268"/>
        <v>0</v>
      </c>
      <c r="AH189" s="359">
        <f t="shared" si="268"/>
        <v>0</v>
      </c>
      <c r="AI189" s="359">
        <f t="shared" si="268"/>
        <v>0</v>
      </c>
      <c r="AJ189" s="359">
        <f t="shared" si="268"/>
        <v>0</v>
      </c>
      <c r="AK189" s="359">
        <f t="shared" si="268"/>
        <v>0</v>
      </c>
      <c r="AL189" s="359">
        <f t="shared" si="268"/>
        <v>0</v>
      </c>
      <c r="AM189" s="359">
        <f t="shared" si="268"/>
        <v>0</v>
      </c>
      <c r="AN189" s="359">
        <f t="shared" si="268"/>
        <v>0</v>
      </c>
      <c r="AO189" s="359">
        <f t="shared" si="268"/>
        <v>0</v>
      </c>
      <c r="AP189" s="359">
        <f t="shared" si="268"/>
        <v>0</v>
      </c>
      <c r="AQ189" s="359">
        <f t="shared" si="268"/>
        <v>0</v>
      </c>
      <c r="AR189" s="359">
        <f t="shared" si="268"/>
        <v>0</v>
      </c>
      <c r="AS189" s="359">
        <f t="shared" si="268"/>
        <v>0</v>
      </c>
      <c r="AT189" s="359">
        <f t="shared" si="268"/>
        <v>0</v>
      </c>
      <c r="AU189" s="359">
        <f t="shared" si="268"/>
        <v>0</v>
      </c>
      <c r="AV189" s="359">
        <f t="shared" si="268"/>
        <v>0</v>
      </c>
      <c r="AW189" s="359">
        <f t="shared" si="268"/>
        <v>0</v>
      </c>
      <c r="AX189" s="359">
        <f t="shared" si="268"/>
        <v>0</v>
      </c>
      <c r="AY189" s="359">
        <f t="shared" si="268"/>
        <v>0</v>
      </c>
      <c r="AZ189" s="359">
        <f t="shared" si="268"/>
        <v>0</v>
      </c>
      <c r="BA189" s="359">
        <f t="shared" si="268"/>
        <v>0</v>
      </c>
      <c r="BB189" s="359">
        <f t="shared" si="268"/>
        <v>0</v>
      </c>
      <c r="BC189" s="359">
        <f t="shared" si="268"/>
        <v>0</v>
      </c>
      <c r="BD189" s="359">
        <f t="shared" si="268"/>
        <v>0</v>
      </c>
      <c r="BE189" s="359">
        <f t="shared" si="268"/>
        <v>0</v>
      </c>
      <c r="BF189" s="359">
        <f t="shared" si="268"/>
        <v>0</v>
      </c>
      <c r="BG189" s="359">
        <f t="shared" si="268"/>
        <v>0</v>
      </c>
      <c r="BH189" s="359">
        <f t="shared" si="268"/>
        <v>0</v>
      </c>
      <c r="BI189" s="359">
        <f t="shared" si="268"/>
        <v>0</v>
      </c>
      <c r="BJ189" s="359">
        <f t="shared" si="268"/>
        <v>0</v>
      </c>
      <c r="BK189" s="359">
        <f t="shared" si="268"/>
        <v>0</v>
      </c>
      <c r="BL189" s="359">
        <f t="shared" si="268"/>
        <v>0</v>
      </c>
      <c r="BM189" s="359">
        <f t="shared" si="268"/>
        <v>0</v>
      </c>
      <c r="BN189" s="359">
        <f t="shared" si="268"/>
        <v>0</v>
      </c>
      <c r="BO189" s="359">
        <f t="shared" si="268"/>
        <v>0</v>
      </c>
      <c r="BP189" s="359">
        <f t="shared" si="268"/>
        <v>0</v>
      </c>
      <c r="BQ189" s="359">
        <f t="shared" ref="BQ189:CS189" si="269">IF(BQ$171="beräknas ej",0,BP189*IF(BQ$172&gt;$D$157,1,IF(BQ$172&lt;=$C$157,$C$156,$D$156))*IFERROR(INDEX($B$162:$E$168,MATCH($A189,$A$162:$A$168,0),MATCH(BQ$172,$B$160:$E$160,1)),0))</f>
        <v>0</v>
      </c>
      <c r="BR189" s="359">
        <f t="shared" si="269"/>
        <v>0</v>
      </c>
      <c r="BS189" s="359">
        <f t="shared" si="269"/>
        <v>0</v>
      </c>
      <c r="BT189" s="359">
        <f t="shared" si="269"/>
        <v>0</v>
      </c>
      <c r="BU189" s="359">
        <f t="shared" si="269"/>
        <v>0</v>
      </c>
      <c r="BV189" s="359">
        <f t="shared" si="269"/>
        <v>0</v>
      </c>
      <c r="BW189" s="359">
        <f t="shared" si="269"/>
        <v>0</v>
      </c>
      <c r="BX189" s="359">
        <f t="shared" si="269"/>
        <v>0</v>
      </c>
      <c r="BY189" s="359">
        <f t="shared" si="269"/>
        <v>0</v>
      </c>
      <c r="BZ189" s="359">
        <f t="shared" si="269"/>
        <v>0</v>
      </c>
      <c r="CA189" s="359">
        <f t="shared" si="269"/>
        <v>0</v>
      </c>
      <c r="CB189" s="359">
        <f t="shared" si="269"/>
        <v>0</v>
      </c>
      <c r="CC189" s="359">
        <f t="shared" si="269"/>
        <v>0</v>
      </c>
      <c r="CD189" s="359">
        <f t="shared" si="269"/>
        <v>0</v>
      </c>
      <c r="CE189" s="359">
        <f t="shared" si="269"/>
        <v>0</v>
      </c>
      <c r="CF189" s="359">
        <f t="shared" si="269"/>
        <v>0</v>
      </c>
      <c r="CG189" s="359">
        <f t="shared" si="269"/>
        <v>0</v>
      </c>
      <c r="CH189" s="359">
        <f t="shared" si="269"/>
        <v>0</v>
      </c>
      <c r="CI189" s="359">
        <f t="shared" si="269"/>
        <v>0</v>
      </c>
      <c r="CJ189" s="359">
        <f t="shared" si="269"/>
        <v>0</v>
      </c>
      <c r="CK189" s="359">
        <f t="shared" si="269"/>
        <v>0</v>
      </c>
      <c r="CL189" s="359">
        <f t="shared" si="269"/>
        <v>0</v>
      </c>
      <c r="CM189" s="359">
        <f t="shared" si="269"/>
        <v>0</v>
      </c>
      <c r="CN189" s="359">
        <f t="shared" si="269"/>
        <v>0</v>
      </c>
      <c r="CO189" s="359">
        <f t="shared" si="269"/>
        <v>0</v>
      </c>
      <c r="CP189" s="359">
        <f t="shared" si="269"/>
        <v>0</v>
      </c>
      <c r="CQ189" s="359">
        <f t="shared" si="269"/>
        <v>0</v>
      </c>
      <c r="CR189" s="359">
        <f t="shared" si="269"/>
        <v>0</v>
      </c>
      <c r="CS189" s="359">
        <f t="shared" si="269"/>
        <v>0</v>
      </c>
    </row>
    <row r="190" spans="1:97" s="367" customFormat="1" x14ac:dyDescent="0.35">
      <c r="A190" s="352">
        <f t="shared" si="235"/>
        <v>0</v>
      </c>
      <c r="B190" s="352" t="str">
        <f t="shared" si="235"/>
        <v>0 0</v>
      </c>
      <c r="C190" s="359">
        <f t="shared" si="235"/>
        <v>0</v>
      </c>
      <c r="D190" s="359">
        <f>'JA basår'!AF24+'JA basår'!AF54</f>
        <v>0</v>
      </c>
      <c r="E190" s="359">
        <f t="shared" ref="E190:BP190" si="270">IF(E$171="beräknas ej",0,D190*IF(E$172&gt;$D$157,1,IF(E$172&lt;=$C$157,$C$156,$D$156))*IFERROR(INDEX($B$162:$E$168,MATCH($A190,$A$162:$A$168,0),MATCH(E$172,$B$160:$E$160,1)),0))</f>
        <v>0</v>
      </c>
      <c r="F190" s="359">
        <f t="shared" si="270"/>
        <v>0</v>
      </c>
      <c r="G190" s="359">
        <f t="shared" si="270"/>
        <v>0</v>
      </c>
      <c r="H190" s="359">
        <f t="shared" si="270"/>
        <v>0</v>
      </c>
      <c r="I190" s="359">
        <f t="shared" si="270"/>
        <v>0</v>
      </c>
      <c r="J190" s="359">
        <f t="shared" si="270"/>
        <v>0</v>
      </c>
      <c r="K190" s="359">
        <f t="shared" si="270"/>
        <v>0</v>
      </c>
      <c r="L190" s="359">
        <f t="shared" si="270"/>
        <v>0</v>
      </c>
      <c r="M190" s="359">
        <f t="shared" si="270"/>
        <v>0</v>
      </c>
      <c r="N190" s="359">
        <f t="shared" si="270"/>
        <v>0</v>
      </c>
      <c r="O190" s="359">
        <f t="shared" si="270"/>
        <v>0</v>
      </c>
      <c r="P190" s="359">
        <f t="shared" si="270"/>
        <v>0</v>
      </c>
      <c r="Q190" s="359">
        <f t="shared" si="270"/>
        <v>0</v>
      </c>
      <c r="R190" s="359">
        <f t="shared" si="270"/>
        <v>0</v>
      </c>
      <c r="S190" s="359">
        <f t="shared" si="270"/>
        <v>0</v>
      </c>
      <c r="T190" s="359">
        <f t="shared" si="270"/>
        <v>0</v>
      </c>
      <c r="U190" s="359">
        <f t="shared" si="270"/>
        <v>0</v>
      </c>
      <c r="V190" s="359">
        <f t="shared" si="270"/>
        <v>0</v>
      </c>
      <c r="W190" s="359">
        <f t="shared" si="270"/>
        <v>0</v>
      </c>
      <c r="X190" s="359">
        <f t="shared" si="270"/>
        <v>0</v>
      </c>
      <c r="Y190" s="359">
        <f t="shared" si="270"/>
        <v>0</v>
      </c>
      <c r="Z190" s="359">
        <f t="shared" si="270"/>
        <v>0</v>
      </c>
      <c r="AA190" s="359">
        <f t="shared" si="270"/>
        <v>0</v>
      </c>
      <c r="AB190" s="359">
        <f t="shared" si="270"/>
        <v>0</v>
      </c>
      <c r="AC190" s="359">
        <f t="shared" si="270"/>
        <v>0</v>
      </c>
      <c r="AD190" s="359">
        <f t="shared" si="270"/>
        <v>0</v>
      </c>
      <c r="AE190" s="359">
        <f t="shared" si="270"/>
        <v>0</v>
      </c>
      <c r="AF190" s="359">
        <f t="shared" si="270"/>
        <v>0</v>
      </c>
      <c r="AG190" s="359">
        <f t="shared" si="270"/>
        <v>0</v>
      </c>
      <c r="AH190" s="359">
        <f t="shared" si="270"/>
        <v>0</v>
      </c>
      <c r="AI190" s="359">
        <f t="shared" si="270"/>
        <v>0</v>
      </c>
      <c r="AJ190" s="359">
        <f t="shared" si="270"/>
        <v>0</v>
      </c>
      <c r="AK190" s="359">
        <f t="shared" si="270"/>
        <v>0</v>
      </c>
      <c r="AL190" s="359">
        <f t="shared" si="270"/>
        <v>0</v>
      </c>
      <c r="AM190" s="359">
        <f t="shared" si="270"/>
        <v>0</v>
      </c>
      <c r="AN190" s="359">
        <f t="shared" si="270"/>
        <v>0</v>
      </c>
      <c r="AO190" s="359">
        <f t="shared" si="270"/>
        <v>0</v>
      </c>
      <c r="AP190" s="359">
        <f t="shared" si="270"/>
        <v>0</v>
      </c>
      <c r="AQ190" s="359">
        <f t="shared" si="270"/>
        <v>0</v>
      </c>
      <c r="AR190" s="359">
        <f t="shared" si="270"/>
        <v>0</v>
      </c>
      <c r="AS190" s="359">
        <f t="shared" si="270"/>
        <v>0</v>
      </c>
      <c r="AT190" s="359">
        <f t="shared" si="270"/>
        <v>0</v>
      </c>
      <c r="AU190" s="359">
        <f t="shared" si="270"/>
        <v>0</v>
      </c>
      <c r="AV190" s="359">
        <f t="shared" si="270"/>
        <v>0</v>
      </c>
      <c r="AW190" s="359">
        <f t="shared" si="270"/>
        <v>0</v>
      </c>
      <c r="AX190" s="359">
        <f t="shared" si="270"/>
        <v>0</v>
      </c>
      <c r="AY190" s="359">
        <f t="shared" si="270"/>
        <v>0</v>
      </c>
      <c r="AZ190" s="359">
        <f t="shared" si="270"/>
        <v>0</v>
      </c>
      <c r="BA190" s="359">
        <f t="shared" si="270"/>
        <v>0</v>
      </c>
      <c r="BB190" s="359">
        <f t="shared" si="270"/>
        <v>0</v>
      </c>
      <c r="BC190" s="359">
        <f t="shared" si="270"/>
        <v>0</v>
      </c>
      <c r="BD190" s="359">
        <f t="shared" si="270"/>
        <v>0</v>
      </c>
      <c r="BE190" s="359">
        <f t="shared" si="270"/>
        <v>0</v>
      </c>
      <c r="BF190" s="359">
        <f t="shared" si="270"/>
        <v>0</v>
      </c>
      <c r="BG190" s="359">
        <f t="shared" si="270"/>
        <v>0</v>
      </c>
      <c r="BH190" s="359">
        <f t="shared" si="270"/>
        <v>0</v>
      </c>
      <c r="BI190" s="359">
        <f t="shared" si="270"/>
        <v>0</v>
      </c>
      <c r="BJ190" s="359">
        <f t="shared" si="270"/>
        <v>0</v>
      </c>
      <c r="BK190" s="359">
        <f t="shared" si="270"/>
        <v>0</v>
      </c>
      <c r="BL190" s="359">
        <f t="shared" si="270"/>
        <v>0</v>
      </c>
      <c r="BM190" s="359">
        <f t="shared" si="270"/>
        <v>0</v>
      </c>
      <c r="BN190" s="359">
        <f t="shared" si="270"/>
        <v>0</v>
      </c>
      <c r="BO190" s="359">
        <f t="shared" si="270"/>
        <v>0</v>
      </c>
      <c r="BP190" s="359">
        <f t="shared" si="270"/>
        <v>0</v>
      </c>
      <c r="BQ190" s="359">
        <f t="shared" ref="BQ190:CS190" si="271">IF(BQ$171="beräknas ej",0,BP190*IF(BQ$172&gt;$D$157,1,IF(BQ$172&lt;=$C$157,$C$156,$D$156))*IFERROR(INDEX($B$162:$E$168,MATCH($A190,$A$162:$A$168,0),MATCH(BQ$172,$B$160:$E$160,1)),0))</f>
        <v>0</v>
      </c>
      <c r="BR190" s="359">
        <f t="shared" si="271"/>
        <v>0</v>
      </c>
      <c r="BS190" s="359">
        <f t="shared" si="271"/>
        <v>0</v>
      </c>
      <c r="BT190" s="359">
        <f t="shared" si="271"/>
        <v>0</v>
      </c>
      <c r="BU190" s="359">
        <f t="shared" si="271"/>
        <v>0</v>
      </c>
      <c r="BV190" s="359">
        <f t="shared" si="271"/>
        <v>0</v>
      </c>
      <c r="BW190" s="359">
        <f t="shared" si="271"/>
        <v>0</v>
      </c>
      <c r="BX190" s="359">
        <f t="shared" si="271"/>
        <v>0</v>
      </c>
      <c r="BY190" s="359">
        <f t="shared" si="271"/>
        <v>0</v>
      </c>
      <c r="BZ190" s="359">
        <f t="shared" si="271"/>
        <v>0</v>
      </c>
      <c r="CA190" s="359">
        <f t="shared" si="271"/>
        <v>0</v>
      </c>
      <c r="CB190" s="359">
        <f t="shared" si="271"/>
        <v>0</v>
      </c>
      <c r="CC190" s="359">
        <f t="shared" si="271"/>
        <v>0</v>
      </c>
      <c r="CD190" s="359">
        <f t="shared" si="271"/>
        <v>0</v>
      </c>
      <c r="CE190" s="359">
        <f t="shared" si="271"/>
        <v>0</v>
      </c>
      <c r="CF190" s="359">
        <f t="shared" si="271"/>
        <v>0</v>
      </c>
      <c r="CG190" s="359">
        <f t="shared" si="271"/>
        <v>0</v>
      </c>
      <c r="CH190" s="359">
        <f t="shared" si="271"/>
        <v>0</v>
      </c>
      <c r="CI190" s="359">
        <f t="shared" si="271"/>
        <v>0</v>
      </c>
      <c r="CJ190" s="359">
        <f t="shared" si="271"/>
        <v>0</v>
      </c>
      <c r="CK190" s="359">
        <f t="shared" si="271"/>
        <v>0</v>
      </c>
      <c r="CL190" s="359">
        <f t="shared" si="271"/>
        <v>0</v>
      </c>
      <c r="CM190" s="359">
        <f t="shared" si="271"/>
        <v>0</v>
      </c>
      <c r="CN190" s="359">
        <f t="shared" si="271"/>
        <v>0</v>
      </c>
      <c r="CO190" s="359">
        <f t="shared" si="271"/>
        <v>0</v>
      </c>
      <c r="CP190" s="359">
        <f t="shared" si="271"/>
        <v>0</v>
      </c>
      <c r="CQ190" s="359">
        <f t="shared" si="271"/>
        <v>0</v>
      </c>
      <c r="CR190" s="359">
        <f t="shared" si="271"/>
        <v>0</v>
      </c>
      <c r="CS190" s="359">
        <f t="shared" si="271"/>
        <v>0</v>
      </c>
    </row>
    <row r="191" spans="1:97" s="367" customFormat="1" x14ac:dyDescent="0.35">
      <c r="A191" s="352">
        <f t="shared" si="235"/>
        <v>0</v>
      </c>
      <c r="B191" s="352" t="str">
        <f t="shared" si="235"/>
        <v>0 0</v>
      </c>
      <c r="C191" s="359">
        <f t="shared" si="235"/>
        <v>0</v>
      </c>
      <c r="D191" s="359">
        <f>'JA basår'!AF25+'JA basår'!AF55</f>
        <v>0</v>
      </c>
      <c r="E191" s="359">
        <f t="shared" ref="E191:BP191" si="272">IF(E$171="beräknas ej",0,D191*IF(E$172&gt;$D$157,1,IF(E$172&lt;=$C$157,$C$156,$D$156))*IFERROR(INDEX($B$162:$E$168,MATCH($A191,$A$162:$A$168,0),MATCH(E$172,$B$160:$E$160,1)),0))</f>
        <v>0</v>
      </c>
      <c r="F191" s="359">
        <f t="shared" si="272"/>
        <v>0</v>
      </c>
      <c r="G191" s="359">
        <f t="shared" si="272"/>
        <v>0</v>
      </c>
      <c r="H191" s="359">
        <f t="shared" si="272"/>
        <v>0</v>
      </c>
      <c r="I191" s="359">
        <f t="shared" si="272"/>
        <v>0</v>
      </c>
      <c r="J191" s="359">
        <f t="shared" si="272"/>
        <v>0</v>
      </c>
      <c r="K191" s="359">
        <f t="shared" si="272"/>
        <v>0</v>
      </c>
      <c r="L191" s="359">
        <f t="shared" si="272"/>
        <v>0</v>
      </c>
      <c r="M191" s="359">
        <f t="shared" si="272"/>
        <v>0</v>
      </c>
      <c r="N191" s="359">
        <f t="shared" si="272"/>
        <v>0</v>
      </c>
      <c r="O191" s="359">
        <f t="shared" si="272"/>
        <v>0</v>
      </c>
      <c r="P191" s="359">
        <f t="shared" si="272"/>
        <v>0</v>
      </c>
      <c r="Q191" s="359">
        <f t="shared" si="272"/>
        <v>0</v>
      </c>
      <c r="R191" s="359">
        <f t="shared" si="272"/>
        <v>0</v>
      </c>
      <c r="S191" s="359">
        <f t="shared" si="272"/>
        <v>0</v>
      </c>
      <c r="T191" s="359">
        <f t="shared" si="272"/>
        <v>0</v>
      </c>
      <c r="U191" s="359">
        <f t="shared" si="272"/>
        <v>0</v>
      </c>
      <c r="V191" s="359">
        <f t="shared" si="272"/>
        <v>0</v>
      </c>
      <c r="W191" s="359">
        <f t="shared" si="272"/>
        <v>0</v>
      </c>
      <c r="X191" s="359">
        <f t="shared" si="272"/>
        <v>0</v>
      </c>
      <c r="Y191" s="359">
        <f t="shared" si="272"/>
        <v>0</v>
      </c>
      <c r="Z191" s="359">
        <f t="shared" si="272"/>
        <v>0</v>
      </c>
      <c r="AA191" s="359">
        <f t="shared" si="272"/>
        <v>0</v>
      </c>
      <c r="AB191" s="359">
        <f t="shared" si="272"/>
        <v>0</v>
      </c>
      <c r="AC191" s="359">
        <f t="shared" si="272"/>
        <v>0</v>
      </c>
      <c r="AD191" s="359">
        <f t="shared" si="272"/>
        <v>0</v>
      </c>
      <c r="AE191" s="359">
        <f t="shared" si="272"/>
        <v>0</v>
      </c>
      <c r="AF191" s="359">
        <f t="shared" si="272"/>
        <v>0</v>
      </c>
      <c r="AG191" s="359">
        <f t="shared" si="272"/>
        <v>0</v>
      </c>
      <c r="AH191" s="359">
        <f t="shared" si="272"/>
        <v>0</v>
      </c>
      <c r="AI191" s="359">
        <f t="shared" si="272"/>
        <v>0</v>
      </c>
      <c r="AJ191" s="359">
        <f t="shared" si="272"/>
        <v>0</v>
      </c>
      <c r="AK191" s="359">
        <f t="shared" si="272"/>
        <v>0</v>
      </c>
      <c r="AL191" s="359">
        <f t="shared" si="272"/>
        <v>0</v>
      </c>
      <c r="AM191" s="359">
        <f t="shared" si="272"/>
        <v>0</v>
      </c>
      <c r="AN191" s="359">
        <f t="shared" si="272"/>
        <v>0</v>
      </c>
      <c r="AO191" s="359">
        <f t="shared" si="272"/>
        <v>0</v>
      </c>
      <c r="AP191" s="359">
        <f t="shared" si="272"/>
        <v>0</v>
      </c>
      <c r="AQ191" s="359">
        <f t="shared" si="272"/>
        <v>0</v>
      </c>
      <c r="AR191" s="359">
        <f t="shared" si="272"/>
        <v>0</v>
      </c>
      <c r="AS191" s="359">
        <f t="shared" si="272"/>
        <v>0</v>
      </c>
      <c r="AT191" s="359">
        <f t="shared" si="272"/>
        <v>0</v>
      </c>
      <c r="AU191" s="359">
        <f t="shared" si="272"/>
        <v>0</v>
      </c>
      <c r="AV191" s="359">
        <f t="shared" si="272"/>
        <v>0</v>
      </c>
      <c r="AW191" s="359">
        <f t="shared" si="272"/>
        <v>0</v>
      </c>
      <c r="AX191" s="359">
        <f t="shared" si="272"/>
        <v>0</v>
      </c>
      <c r="AY191" s="359">
        <f t="shared" si="272"/>
        <v>0</v>
      </c>
      <c r="AZ191" s="359">
        <f t="shared" si="272"/>
        <v>0</v>
      </c>
      <c r="BA191" s="359">
        <f t="shared" si="272"/>
        <v>0</v>
      </c>
      <c r="BB191" s="359">
        <f t="shared" si="272"/>
        <v>0</v>
      </c>
      <c r="BC191" s="359">
        <f t="shared" si="272"/>
        <v>0</v>
      </c>
      <c r="BD191" s="359">
        <f t="shared" si="272"/>
        <v>0</v>
      </c>
      <c r="BE191" s="359">
        <f t="shared" si="272"/>
        <v>0</v>
      </c>
      <c r="BF191" s="359">
        <f t="shared" si="272"/>
        <v>0</v>
      </c>
      <c r="BG191" s="359">
        <f t="shared" si="272"/>
        <v>0</v>
      </c>
      <c r="BH191" s="359">
        <f t="shared" si="272"/>
        <v>0</v>
      </c>
      <c r="BI191" s="359">
        <f t="shared" si="272"/>
        <v>0</v>
      </c>
      <c r="BJ191" s="359">
        <f t="shared" si="272"/>
        <v>0</v>
      </c>
      <c r="BK191" s="359">
        <f t="shared" si="272"/>
        <v>0</v>
      </c>
      <c r="BL191" s="359">
        <f t="shared" si="272"/>
        <v>0</v>
      </c>
      <c r="BM191" s="359">
        <f t="shared" si="272"/>
        <v>0</v>
      </c>
      <c r="BN191" s="359">
        <f t="shared" si="272"/>
        <v>0</v>
      </c>
      <c r="BO191" s="359">
        <f t="shared" si="272"/>
        <v>0</v>
      </c>
      <c r="BP191" s="359">
        <f t="shared" si="272"/>
        <v>0</v>
      </c>
      <c r="BQ191" s="359">
        <f t="shared" ref="BQ191:CS191" si="273">IF(BQ$171="beräknas ej",0,BP191*IF(BQ$172&gt;$D$157,1,IF(BQ$172&lt;=$C$157,$C$156,$D$156))*IFERROR(INDEX($B$162:$E$168,MATCH($A191,$A$162:$A$168,0),MATCH(BQ$172,$B$160:$E$160,1)),0))</f>
        <v>0</v>
      </c>
      <c r="BR191" s="359">
        <f t="shared" si="273"/>
        <v>0</v>
      </c>
      <c r="BS191" s="359">
        <f t="shared" si="273"/>
        <v>0</v>
      </c>
      <c r="BT191" s="359">
        <f t="shared" si="273"/>
        <v>0</v>
      </c>
      <c r="BU191" s="359">
        <f t="shared" si="273"/>
        <v>0</v>
      </c>
      <c r="BV191" s="359">
        <f t="shared" si="273"/>
        <v>0</v>
      </c>
      <c r="BW191" s="359">
        <f t="shared" si="273"/>
        <v>0</v>
      </c>
      <c r="BX191" s="359">
        <f t="shared" si="273"/>
        <v>0</v>
      </c>
      <c r="BY191" s="359">
        <f t="shared" si="273"/>
        <v>0</v>
      </c>
      <c r="BZ191" s="359">
        <f t="shared" si="273"/>
        <v>0</v>
      </c>
      <c r="CA191" s="359">
        <f t="shared" si="273"/>
        <v>0</v>
      </c>
      <c r="CB191" s="359">
        <f t="shared" si="273"/>
        <v>0</v>
      </c>
      <c r="CC191" s="359">
        <f t="shared" si="273"/>
        <v>0</v>
      </c>
      <c r="CD191" s="359">
        <f t="shared" si="273"/>
        <v>0</v>
      </c>
      <c r="CE191" s="359">
        <f t="shared" si="273"/>
        <v>0</v>
      </c>
      <c r="CF191" s="359">
        <f t="shared" si="273"/>
        <v>0</v>
      </c>
      <c r="CG191" s="359">
        <f t="shared" si="273"/>
        <v>0</v>
      </c>
      <c r="CH191" s="359">
        <f t="shared" si="273"/>
        <v>0</v>
      </c>
      <c r="CI191" s="359">
        <f t="shared" si="273"/>
        <v>0</v>
      </c>
      <c r="CJ191" s="359">
        <f t="shared" si="273"/>
        <v>0</v>
      </c>
      <c r="CK191" s="359">
        <f t="shared" si="273"/>
        <v>0</v>
      </c>
      <c r="CL191" s="359">
        <f t="shared" si="273"/>
        <v>0</v>
      </c>
      <c r="CM191" s="359">
        <f t="shared" si="273"/>
        <v>0</v>
      </c>
      <c r="CN191" s="359">
        <f t="shared" si="273"/>
        <v>0</v>
      </c>
      <c r="CO191" s="359">
        <f t="shared" si="273"/>
        <v>0</v>
      </c>
      <c r="CP191" s="359">
        <f t="shared" si="273"/>
        <v>0</v>
      </c>
      <c r="CQ191" s="359">
        <f t="shared" si="273"/>
        <v>0</v>
      </c>
      <c r="CR191" s="359">
        <f t="shared" si="273"/>
        <v>0</v>
      </c>
      <c r="CS191" s="359">
        <f t="shared" si="273"/>
        <v>0</v>
      </c>
    </row>
    <row r="192" spans="1:97" s="367" customFormat="1" x14ac:dyDescent="0.35">
      <c r="A192" s="352">
        <f t="shared" si="235"/>
        <v>0</v>
      </c>
      <c r="B192" s="352" t="str">
        <f t="shared" si="235"/>
        <v>0 0</v>
      </c>
      <c r="C192" s="359">
        <f t="shared" si="235"/>
        <v>0</v>
      </c>
      <c r="D192" s="359">
        <f>'JA basår'!AF26+'JA basår'!AF56</f>
        <v>0</v>
      </c>
      <c r="E192" s="359">
        <f t="shared" ref="E192:BP192" si="274">IF(E$171="beräknas ej",0,D192*IF(E$172&gt;$D$157,1,IF(E$172&lt;=$C$157,$C$156,$D$156))*IFERROR(INDEX($B$162:$E$168,MATCH($A192,$A$162:$A$168,0),MATCH(E$172,$B$160:$E$160,1)),0))</f>
        <v>0</v>
      </c>
      <c r="F192" s="359">
        <f t="shared" si="274"/>
        <v>0</v>
      </c>
      <c r="G192" s="359">
        <f t="shared" si="274"/>
        <v>0</v>
      </c>
      <c r="H192" s="359">
        <f t="shared" si="274"/>
        <v>0</v>
      </c>
      <c r="I192" s="359">
        <f t="shared" si="274"/>
        <v>0</v>
      </c>
      <c r="J192" s="359">
        <f t="shared" si="274"/>
        <v>0</v>
      </c>
      <c r="K192" s="359">
        <f t="shared" si="274"/>
        <v>0</v>
      </c>
      <c r="L192" s="359">
        <f t="shared" si="274"/>
        <v>0</v>
      </c>
      <c r="M192" s="359">
        <f t="shared" si="274"/>
        <v>0</v>
      </c>
      <c r="N192" s="359">
        <f t="shared" si="274"/>
        <v>0</v>
      </c>
      <c r="O192" s="359">
        <f t="shared" si="274"/>
        <v>0</v>
      </c>
      <c r="P192" s="359">
        <f t="shared" si="274"/>
        <v>0</v>
      </c>
      <c r="Q192" s="359">
        <f t="shared" si="274"/>
        <v>0</v>
      </c>
      <c r="R192" s="359">
        <f t="shared" si="274"/>
        <v>0</v>
      </c>
      <c r="S192" s="359">
        <f t="shared" si="274"/>
        <v>0</v>
      </c>
      <c r="T192" s="359">
        <f t="shared" si="274"/>
        <v>0</v>
      </c>
      <c r="U192" s="359">
        <f t="shared" si="274"/>
        <v>0</v>
      </c>
      <c r="V192" s="359">
        <f t="shared" si="274"/>
        <v>0</v>
      </c>
      <c r="W192" s="359">
        <f t="shared" si="274"/>
        <v>0</v>
      </c>
      <c r="X192" s="359">
        <f t="shared" si="274"/>
        <v>0</v>
      </c>
      <c r="Y192" s="359">
        <f t="shared" si="274"/>
        <v>0</v>
      </c>
      <c r="Z192" s="359">
        <f t="shared" si="274"/>
        <v>0</v>
      </c>
      <c r="AA192" s="359">
        <f t="shared" si="274"/>
        <v>0</v>
      </c>
      <c r="AB192" s="359">
        <f t="shared" si="274"/>
        <v>0</v>
      </c>
      <c r="AC192" s="359">
        <f t="shared" si="274"/>
        <v>0</v>
      </c>
      <c r="AD192" s="359">
        <f t="shared" si="274"/>
        <v>0</v>
      </c>
      <c r="AE192" s="359">
        <f t="shared" si="274"/>
        <v>0</v>
      </c>
      <c r="AF192" s="359">
        <f t="shared" si="274"/>
        <v>0</v>
      </c>
      <c r="AG192" s="359">
        <f t="shared" si="274"/>
        <v>0</v>
      </c>
      <c r="AH192" s="359">
        <f t="shared" si="274"/>
        <v>0</v>
      </c>
      <c r="AI192" s="359">
        <f t="shared" si="274"/>
        <v>0</v>
      </c>
      <c r="AJ192" s="359">
        <f t="shared" si="274"/>
        <v>0</v>
      </c>
      <c r="AK192" s="359">
        <f t="shared" si="274"/>
        <v>0</v>
      </c>
      <c r="AL192" s="359">
        <f t="shared" si="274"/>
        <v>0</v>
      </c>
      <c r="AM192" s="359">
        <f t="shared" si="274"/>
        <v>0</v>
      </c>
      <c r="AN192" s="359">
        <f t="shared" si="274"/>
        <v>0</v>
      </c>
      <c r="AO192" s="359">
        <f t="shared" si="274"/>
        <v>0</v>
      </c>
      <c r="AP192" s="359">
        <f t="shared" si="274"/>
        <v>0</v>
      </c>
      <c r="AQ192" s="359">
        <f t="shared" si="274"/>
        <v>0</v>
      </c>
      <c r="AR192" s="359">
        <f t="shared" si="274"/>
        <v>0</v>
      </c>
      <c r="AS192" s="359">
        <f t="shared" si="274"/>
        <v>0</v>
      </c>
      <c r="AT192" s="359">
        <f t="shared" si="274"/>
        <v>0</v>
      </c>
      <c r="AU192" s="359">
        <f t="shared" si="274"/>
        <v>0</v>
      </c>
      <c r="AV192" s="359">
        <f t="shared" si="274"/>
        <v>0</v>
      </c>
      <c r="AW192" s="359">
        <f t="shared" si="274"/>
        <v>0</v>
      </c>
      <c r="AX192" s="359">
        <f t="shared" si="274"/>
        <v>0</v>
      </c>
      <c r="AY192" s="359">
        <f t="shared" si="274"/>
        <v>0</v>
      </c>
      <c r="AZ192" s="359">
        <f t="shared" si="274"/>
        <v>0</v>
      </c>
      <c r="BA192" s="359">
        <f t="shared" si="274"/>
        <v>0</v>
      </c>
      <c r="BB192" s="359">
        <f t="shared" si="274"/>
        <v>0</v>
      </c>
      <c r="BC192" s="359">
        <f t="shared" si="274"/>
        <v>0</v>
      </c>
      <c r="BD192" s="359">
        <f t="shared" si="274"/>
        <v>0</v>
      </c>
      <c r="BE192" s="359">
        <f t="shared" si="274"/>
        <v>0</v>
      </c>
      <c r="BF192" s="359">
        <f t="shared" si="274"/>
        <v>0</v>
      </c>
      <c r="BG192" s="359">
        <f t="shared" si="274"/>
        <v>0</v>
      </c>
      <c r="BH192" s="359">
        <f t="shared" si="274"/>
        <v>0</v>
      </c>
      <c r="BI192" s="359">
        <f t="shared" si="274"/>
        <v>0</v>
      </c>
      <c r="BJ192" s="359">
        <f t="shared" si="274"/>
        <v>0</v>
      </c>
      <c r="BK192" s="359">
        <f t="shared" si="274"/>
        <v>0</v>
      </c>
      <c r="BL192" s="359">
        <f t="shared" si="274"/>
        <v>0</v>
      </c>
      <c r="BM192" s="359">
        <f t="shared" si="274"/>
        <v>0</v>
      </c>
      <c r="BN192" s="359">
        <f t="shared" si="274"/>
        <v>0</v>
      </c>
      <c r="BO192" s="359">
        <f t="shared" si="274"/>
        <v>0</v>
      </c>
      <c r="BP192" s="359">
        <f t="shared" si="274"/>
        <v>0</v>
      </c>
      <c r="BQ192" s="359">
        <f t="shared" ref="BQ192:CS192" si="275">IF(BQ$171="beräknas ej",0,BP192*IF(BQ$172&gt;$D$157,1,IF(BQ$172&lt;=$C$157,$C$156,$D$156))*IFERROR(INDEX($B$162:$E$168,MATCH($A192,$A$162:$A$168,0),MATCH(BQ$172,$B$160:$E$160,1)),0))</f>
        <v>0</v>
      </c>
      <c r="BR192" s="359">
        <f t="shared" si="275"/>
        <v>0</v>
      </c>
      <c r="BS192" s="359">
        <f t="shared" si="275"/>
        <v>0</v>
      </c>
      <c r="BT192" s="359">
        <f t="shared" si="275"/>
        <v>0</v>
      </c>
      <c r="BU192" s="359">
        <f t="shared" si="275"/>
        <v>0</v>
      </c>
      <c r="BV192" s="359">
        <f t="shared" si="275"/>
        <v>0</v>
      </c>
      <c r="BW192" s="359">
        <f t="shared" si="275"/>
        <v>0</v>
      </c>
      <c r="BX192" s="359">
        <f t="shared" si="275"/>
        <v>0</v>
      </c>
      <c r="BY192" s="359">
        <f t="shared" si="275"/>
        <v>0</v>
      </c>
      <c r="BZ192" s="359">
        <f t="shared" si="275"/>
        <v>0</v>
      </c>
      <c r="CA192" s="359">
        <f t="shared" si="275"/>
        <v>0</v>
      </c>
      <c r="CB192" s="359">
        <f t="shared" si="275"/>
        <v>0</v>
      </c>
      <c r="CC192" s="359">
        <f t="shared" si="275"/>
        <v>0</v>
      </c>
      <c r="CD192" s="359">
        <f t="shared" si="275"/>
        <v>0</v>
      </c>
      <c r="CE192" s="359">
        <f t="shared" si="275"/>
        <v>0</v>
      </c>
      <c r="CF192" s="359">
        <f t="shared" si="275"/>
        <v>0</v>
      </c>
      <c r="CG192" s="359">
        <f t="shared" si="275"/>
        <v>0</v>
      </c>
      <c r="CH192" s="359">
        <f t="shared" si="275"/>
        <v>0</v>
      </c>
      <c r="CI192" s="359">
        <f t="shared" si="275"/>
        <v>0</v>
      </c>
      <c r="CJ192" s="359">
        <f t="shared" si="275"/>
        <v>0</v>
      </c>
      <c r="CK192" s="359">
        <f t="shared" si="275"/>
        <v>0</v>
      </c>
      <c r="CL192" s="359">
        <f t="shared" si="275"/>
        <v>0</v>
      </c>
      <c r="CM192" s="359">
        <f t="shared" si="275"/>
        <v>0</v>
      </c>
      <c r="CN192" s="359">
        <f t="shared" si="275"/>
        <v>0</v>
      </c>
      <c r="CO192" s="359">
        <f t="shared" si="275"/>
        <v>0</v>
      </c>
      <c r="CP192" s="359">
        <f t="shared" si="275"/>
        <v>0</v>
      </c>
      <c r="CQ192" s="359">
        <f t="shared" si="275"/>
        <v>0</v>
      </c>
      <c r="CR192" s="359">
        <f t="shared" si="275"/>
        <v>0</v>
      </c>
      <c r="CS192" s="359">
        <f t="shared" si="275"/>
        <v>0</v>
      </c>
    </row>
    <row r="193" spans="1:97" s="367" customFormat="1" x14ac:dyDescent="0.35">
      <c r="A193" s="352">
        <f t="shared" si="235"/>
        <v>0</v>
      </c>
      <c r="B193" s="352" t="str">
        <f t="shared" si="235"/>
        <v>0 0</v>
      </c>
      <c r="C193" s="359">
        <f t="shared" si="235"/>
        <v>0</v>
      </c>
      <c r="D193" s="359">
        <f>'JA basår'!AF27+'JA basår'!AF57</f>
        <v>0</v>
      </c>
      <c r="E193" s="359">
        <f t="shared" ref="E193:BP193" si="276">IF(E$171="beräknas ej",0,D193*IF(E$172&gt;$D$157,1,IF(E$172&lt;=$C$157,$C$156,$D$156))*IFERROR(INDEX($B$162:$E$168,MATCH($A193,$A$162:$A$168,0),MATCH(E$172,$B$160:$E$160,1)),0))</f>
        <v>0</v>
      </c>
      <c r="F193" s="359">
        <f t="shared" si="276"/>
        <v>0</v>
      </c>
      <c r="G193" s="359">
        <f t="shared" si="276"/>
        <v>0</v>
      </c>
      <c r="H193" s="359">
        <f t="shared" si="276"/>
        <v>0</v>
      </c>
      <c r="I193" s="359">
        <f t="shared" si="276"/>
        <v>0</v>
      </c>
      <c r="J193" s="359">
        <f t="shared" si="276"/>
        <v>0</v>
      </c>
      <c r="K193" s="359">
        <f t="shared" si="276"/>
        <v>0</v>
      </c>
      <c r="L193" s="359">
        <f t="shared" si="276"/>
        <v>0</v>
      </c>
      <c r="M193" s="359">
        <f t="shared" si="276"/>
        <v>0</v>
      </c>
      <c r="N193" s="359">
        <f t="shared" si="276"/>
        <v>0</v>
      </c>
      <c r="O193" s="359">
        <f t="shared" si="276"/>
        <v>0</v>
      </c>
      <c r="P193" s="359">
        <f t="shared" si="276"/>
        <v>0</v>
      </c>
      <c r="Q193" s="359">
        <f t="shared" si="276"/>
        <v>0</v>
      </c>
      <c r="R193" s="359">
        <f t="shared" si="276"/>
        <v>0</v>
      </c>
      <c r="S193" s="359">
        <f t="shared" si="276"/>
        <v>0</v>
      </c>
      <c r="T193" s="359">
        <f t="shared" si="276"/>
        <v>0</v>
      </c>
      <c r="U193" s="359">
        <f t="shared" si="276"/>
        <v>0</v>
      </c>
      <c r="V193" s="359">
        <f t="shared" si="276"/>
        <v>0</v>
      </c>
      <c r="W193" s="359">
        <f t="shared" si="276"/>
        <v>0</v>
      </c>
      <c r="X193" s="359">
        <f t="shared" si="276"/>
        <v>0</v>
      </c>
      <c r="Y193" s="359">
        <f t="shared" si="276"/>
        <v>0</v>
      </c>
      <c r="Z193" s="359">
        <f t="shared" si="276"/>
        <v>0</v>
      </c>
      <c r="AA193" s="359">
        <f t="shared" si="276"/>
        <v>0</v>
      </c>
      <c r="AB193" s="359">
        <f t="shared" si="276"/>
        <v>0</v>
      </c>
      <c r="AC193" s="359">
        <f t="shared" si="276"/>
        <v>0</v>
      </c>
      <c r="AD193" s="359">
        <f t="shared" si="276"/>
        <v>0</v>
      </c>
      <c r="AE193" s="359">
        <f t="shared" si="276"/>
        <v>0</v>
      </c>
      <c r="AF193" s="359">
        <f t="shared" si="276"/>
        <v>0</v>
      </c>
      <c r="AG193" s="359">
        <f t="shared" si="276"/>
        <v>0</v>
      </c>
      <c r="AH193" s="359">
        <f t="shared" si="276"/>
        <v>0</v>
      </c>
      <c r="AI193" s="359">
        <f t="shared" si="276"/>
        <v>0</v>
      </c>
      <c r="AJ193" s="359">
        <f t="shared" si="276"/>
        <v>0</v>
      </c>
      <c r="AK193" s="359">
        <f t="shared" si="276"/>
        <v>0</v>
      </c>
      <c r="AL193" s="359">
        <f t="shared" si="276"/>
        <v>0</v>
      </c>
      <c r="AM193" s="359">
        <f t="shared" si="276"/>
        <v>0</v>
      </c>
      <c r="AN193" s="359">
        <f t="shared" si="276"/>
        <v>0</v>
      </c>
      <c r="AO193" s="359">
        <f t="shared" si="276"/>
        <v>0</v>
      </c>
      <c r="AP193" s="359">
        <f t="shared" si="276"/>
        <v>0</v>
      </c>
      <c r="AQ193" s="359">
        <f t="shared" si="276"/>
        <v>0</v>
      </c>
      <c r="AR193" s="359">
        <f t="shared" si="276"/>
        <v>0</v>
      </c>
      <c r="AS193" s="359">
        <f t="shared" si="276"/>
        <v>0</v>
      </c>
      <c r="AT193" s="359">
        <f t="shared" si="276"/>
        <v>0</v>
      </c>
      <c r="AU193" s="359">
        <f t="shared" si="276"/>
        <v>0</v>
      </c>
      <c r="AV193" s="359">
        <f t="shared" si="276"/>
        <v>0</v>
      </c>
      <c r="AW193" s="359">
        <f t="shared" si="276"/>
        <v>0</v>
      </c>
      <c r="AX193" s="359">
        <f t="shared" si="276"/>
        <v>0</v>
      </c>
      <c r="AY193" s="359">
        <f t="shared" si="276"/>
        <v>0</v>
      </c>
      <c r="AZ193" s="359">
        <f t="shared" si="276"/>
        <v>0</v>
      </c>
      <c r="BA193" s="359">
        <f t="shared" si="276"/>
        <v>0</v>
      </c>
      <c r="BB193" s="359">
        <f t="shared" si="276"/>
        <v>0</v>
      </c>
      <c r="BC193" s="359">
        <f t="shared" si="276"/>
        <v>0</v>
      </c>
      <c r="BD193" s="359">
        <f t="shared" si="276"/>
        <v>0</v>
      </c>
      <c r="BE193" s="359">
        <f t="shared" si="276"/>
        <v>0</v>
      </c>
      <c r="BF193" s="359">
        <f t="shared" si="276"/>
        <v>0</v>
      </c>
      <c r="BG193" s="359">
        <f t="shared" si="276"/>
        <v>0</v>
      </c>
      <c r="BH193" s="359">
        <f t="shared" si="276"/>
        <v>0</v>
      </c>
      <c r="BI193" s="359">
        <f t="shared" si="276"/>
        <v>0</v>
      </c>
      <c r="BJ193" s="359">
        <f t="shared" si="276"/>
        <v>0</v>
      </c>
      <c r="BK193" s="359">
        <f t="shared" si="276"/>
        <v>0</v>
      </c>
      <c r="BL193" s="359">
        <f t="shared" si="276"/>
        <v>0</v>
      </c>
      <c r="BM193" s="359">
        <f t="shared" si="276"/>
        <v>0</v>
      </c>
      <c r="BN193" s="359">
        <f t="shared" si="276"/>
        <v>0</v>
      </c>
      <c r="BO193" s="359">
        <f t="shared" si="276"/>
        <v>0</v>
      </c>
      <c r="BP193" s="359">
        <f t="shared" si="276"/>
        <v>0</v>
      </c>
      <c r="BQ193" s="359">
        <f t="shared" ref="BQ193:CS193" si="277">IF(BQ$171="beräknas ej",0,BP193*IF(BQ$172&gt;$D$157,1,IF(BQ$172&lt;=$C$157,$C$156,$D$156))*IFERROR(INDEX($B$162:$E$168,MATCH($A193,$A$162:$A$168,0),MATCH(BQ$172,$B$160:$E$160,1)),0))</f>
        <v>0</v>
      </c>
      <c r="BR193" s="359">
        <f t="shared" si="277"/>
        <v>0</v>
      </c>
      <c r="BS193" s="359">
        <f t="shared" si="277"/>
        <v>0</v>
      </c>
      <c r="BT193" s="359">
        <f t="shared" si="277"/>
        <v>0</v>
      </c>
      <c r="BU193" s="359">
        <f t="shared" si="277"/>
        <v>0</v>
      </c>
      <c r="BV193" s="359">
        <f t="shared" si="277"/>
        <v>0</v>
      </c>
      <c r="BW193" s="359">
        <f t="shared" si="277"/>
        <v>0</v>
      </c>
      <c r="BX193" s="359">
        <f t="shared" si="277"/>
        <v>0</v>
      </c>
      <c r="BY193" s="359">
        <f t="shared" si="277"/>
        <v>0</v>
      </c>
      <c r="BZ193" s="359">
        <f t="shared" si="277"/>
        <v>0</v>
      </c>
      <c r="CA193" s="359">
        <f t="shared" si="277"/>
        <v>0</v>
      </c>
      <c r="CB193" s="359">
        <f t="shared" si="277"/>
        <v>0</v>
      </c>
      <c r="CC193" s="359">
        <f t="shared" si="277"/>
        <v>0</v>
      </c>
      <c r="CD193" s="359">
        <f t="shared" si="277"/>
        <v>0</v>
      </c>
      <c r="CE193" s="359">
        <f t="shared" si="277"/>
        <v>0</v>
      </c>
      <c r="CF193" s="359">
        <f t="shared" si="277"/>
        <v>0</v>
      </c>
      <c r="CG193" s="359">
        <f t="shared" si="277"/>
        <v>0</v>
      </c>
      <c r="CH193" s="359">
        <f t="shared" si="277"/>
        <v>0</v>
      </c>
      <c r="CI193" s="359">
        <f t="shared" si="277"/>
        <v>0</v>
      </c>
      <c r="CJ193" s="359">
        <f t="shared" si="277"/>
        <v>0</v>
      </c>
      <c r="CK193" s="359">
        <f t="shared" si="277"/>
        <v>0</v>
      </c>
      <c r="CL193" s="359">
        <f t="shared" si="277"/>
        <v>0</v>
      </c>
      <c r="CM193" s="359">
        <f t="shared" si="277"/>
        <v>0</v>
      </c>
      <c r="CN193" s="359">
        <f t="shared" si="277"/>
        <v>0</v>
      </c>
      <c r="CO193" s="359">
        <f t="shared" si="277"/>
        <v>0</v>
      </c>
      <c r="CP193" s="359">
        <f t="shared" si="277"/>
        <v>0</v>
      </c>
      <c r="CQ193" s="359">
        <f t="shared" si="277"/>
        <v>0</v>
      </c>
      <c r="CR193" s="359">
        <f t="shared" si="277"/>
        <v>0</v>
      </c>
      <c r="CS193" s="359">
        <f t="shared" si="277"/>
        <v>0</v>
      </c>
    </row>
    <row r="194" spans="1:97" s="367" customFormat="1" x14ac:dyDescent="0.35">
      <c r="A194" s="352">
        <f t="shared" si="235"/>
        <v>0</v>
      </c>
      <c r="B194" s="352" t="str">
        <f t="shared" si="235"/>
        <v>0 0</v>
      </c>
      <c r="C194" s="359">
        <f t="shared" si="235"/>
        <v>0</v>
      </c>
      <c r="D194" s="359">
        <f>'JA basår'!AF28+'JA basår'!AF58</f>
        <v>0</v>
      </c>
      <c r="E194" s="359">
        <f t="shared" ref="E194:BP194" si="278">IF(E$171="beräknas ej",0,D194*IF(E$172&gt;$D$157,1,IF(E$172&lt;=$C$157,$C$156,$D$156))*IFERROR(INDEX($B$162:$E$168,MATCH($A194,$A$162:$A$168,0),MATCH(E$172,$B$160:$E$160,1)),0))</f>
        <v>0</v>
      </c>
      <c r="F194" s="359">
        <f t="shared" si="278"/>
        <v>0</v>
      </c>
      <c r="G194" s="359">
        <f t="shared" si="278"/>
        <v>0</v>
      </c>
      <c r="H194" s="359">
        <f t="shared" si="278"/>
        <v>0</v>
      </c>
      <c r="I194" s="359">
        <f t="shared" si="278"/>
        <v>0</v>
      </c>
      <c r="J194" s="359">
        <f t="shared" si="278"/>
        <v>0</v>
      </c>
      <c r="K194" s="359">
        <f t="shared" si="278"/>
        <v>0</v>
      </c>
      <c r="L194" s="359">
        <f t="shared" si="278"/>
        <v>0</v>
      </c>
      <c r="M194" s="359">
        <f t="shared" si="278"/>
        <v>0</v>
      </c>
      <c r="N194" s="359">
        <f t="shared" si="278"/>
        <v>0</v>
      </c>
      <c r="O194" s="359">
        <f t="shared" si="278"/>
        <v>0</v>
      </c>
      <c r="P194" s="359">
        <f t="shared" si="278"/>
        <v>0</v>
      </c>
      <c r="Q194" s="359">
        <f t="shared" si="278"/>
        <v>0</v>
      </c>
      <c r="R194" s="359">
        <f t="shared" si="278"/>
        <v>0</v>
      </c>
      <c r="S194" s="359">
        <f t="shared" si="278"/>
        <v>0</v>
      </c>
      <c r="T194" s="359">
        <f t="shared" si="278"/>
        <v>0</v>
      </c>
      <c r="U194" s="359">
        <f t="shared" si="278"/>
        <v>0</v>
      </c>
      <c r="V194" s="359">
        <f t="shared" si="278"/>
        <v>0</v>
      </c>
      <c r="W194" s="359">
        <f t="shared" si="278"/>
        <v>0</v>
      </c>
      <c r="X194" s="359">
        <f t="shared" si="278"/>
        <v>0</v>
      </c>
      <c r="Y194" s="359">
        <f t="shared" si="278"/>
        <v>0</v>
      </c>
      <c r="Z194" s="359">
        <f t="shared" si="278"/>
        <v>0</v>
      </c>
      <c r="AA194" s="359">
        <f t="shared" si="278"/>
        <v>0</v>
      </c>
      <c r="AB194" s="359">
        <f t="shared" si="278"/>
        <v>0</v>
      </c>
      <c r="AC194" s="359">
        <f t="shared" si="278"/>
        <v>0</v>
      </c>
      <c r="AD194" s="359">
        <f t="shared" si="278"/>
        <v>0</v>
      </c>
      <c r="AE194" s="359">
        <f t="shared" si="278"/>
        <v>0</v>
      </c>
      <c r="AF194" s="359">
        <f t="shared" si="278"/>
        <v>0</v>
      </c>
      <c r="AG194" s="359">
        <f t="shared" si="278"/>
        <v>0</v>
      </c>
      <c r="AH194" s="359">
        <f t="shared" si="278"/>
        <v>0</v>
      </c>
      <c r="AI194" s="359">
        <f t="shared" si="278"/>
        <v>0</v>
      </c>
      <c r="AJ194" s="359">
        <f t="shared" si="278"/>
        <v>0</v>
      </c>
      <c r="AK194" s="359">
        <f t="shared" si="278"/>
        <v>0</v>
      </c>
      <c r="AL194" s="359">
        <f t="shared" si="278"/>
        <v>0</v>
      </c>
      <c r="AM194" s="359">
        <f t="shared" si="278"/>
        <v>0</v>
      </c>
      <c r="AN194" s="359">
        <f t="shared" si="278"/>
        <v>0</v>
      </c>
      <c r="AO194" s="359">
        <f t="shared" si="278"/>
        <v>0</v>
      </c>
      <c r="AP194" s="359">
        <f t="shared" si="278"/>
        <v>0</v>
      </c>
      <c r="AQ194" s="359">
        <f t="shared" si="278"/>
        <v>0</v>
      </c>
      <c r="AR194" s="359">
        <f t="shared" si="278"/>
        <v>0</v>
      </c>
      <c r="AS194" s="359">
        <f t="shared" si="278"/>
        <v>0</v>
      </c>
      <c r="AT194" s="359">
        <f t="shared" si="278"/>
        <v>0</v>
      </c>
      <c r="AU194" s="359">
        <f t="shared" si="278"/>
        <v>0</v>
      </c>
      <c r="AV194" s="359">
        <f t="shared" si="278"/>
        <v>0</v>
      </c>
      <c r="AW194" s="359">
        <f t="shared" si="278"/>
        <v>0</v>
      </c>
      <c r="AX194" s="359">
        <f t="shared" si="278"/>
        <v>0</v>
      </c>
      <c r="AY194" s="359">
        <f t="shared" si="278"/>
        <v>0</v>
      </c>
      <c r="AZ194" s="359">
        <f t="shared" si="278"/>
        <v>0</v>
      </c>
      <c r="BA194" s="359">
        <f t="shared" si="278"/>
        <v>0</v>
      </c>
      <c r="BB194" s="359">
        <f t="shared" si="278"/>
        <v>0</v>
      </c>
      <c r="BC194" s="359">
        <f t="shared" si="278"/>
        <v>0</v>
      </c>
      <c r="BD194" s="359">
        <f t="shared" si="278"/>
        <v>0</v>
      </c>
      <c r="BE194" s="359">
        <f t="shared" si="278"/>
        <v>0</v>
      </c>
      <c r="BF194" s="359">
        <f t="shared" si="278"/>
        <v>0</v>
      </c>
      <c r="BG194" s="359">
        <f t="shared" si="278"/>
        <v>0</v>
      </c>
      <c r="BH194" s="359">
        <f t="shared" si="278"/>
        <v>0</v>
      </c>
      <c r="BI194" s="359">
        <f t="shared" si="278"/>
        <v>0</v>
      </c>
      <c r="BJ194" s="359">
        <f t="shared" si="278"/>
        <v>0</v>
      </c>
      <c r="BK194" s="359">
        <f t="shared" si="278"/>
        <v>0</v>
      </c>
      <c r="BL194" s="359">
        <f t="shared" si="278"/>
        <v>0</v>
      </c>
      <c r="BM194" s="359">
        <f t="shared" si="278"/>
        <v>0</v>
      </c>
      <c r="BN194" s="359">
        <f t="shared" si="278"/>
        <v>0</v>
      </c>
      <c r="BO194" s="359">
        <f t="shared" si="278"/>
        <v>0</v>
      </c>
      <c r="BP194" s="359">
        <f t="shared" si="278"/>
        <v>0</v>
      </c>
      <c r="BQ194" s="359">
        <f t="shared" ref="BQ194:CS194" si="279">IF(BQ$171="beräknas ej",0,BP194*IF(BQ$172&gt;$D$157,1,IF(BQ$172&lt;=$C$157,$C$156,$D$156))*IFERROR(INDEX($B$162:$E$168,MATCH($A194,$A$162:$A$168,0),MATCH(BQ$172,$B$160:$E$160,1)),0))</f>
        <v>0</v>
      </c>
      <c r="BR194" s="359">
        <f t="shared" si="279"/>
        <v>0</v>
      </c>
      <c r="BS194" s="359">
        <f t="shared" si="279"/>
        <v>0</v>
      </c>
      <c r="BT194" s="359">
        <f t="shared" si="279"/>
        <v>0</v>
      </c>
      <c r="BU194" s="359">
        <f t="shared" si="279"/>
        <v>0</v>
      </c>
      <c r="BV194" s="359">
        <f t="shared" si="279"/>
        <v>0</v>
      </c>
      <c r="BW194" s="359">
        <f t="shared" si="279"/>
        <v>0</v>
      </c>
      <c r="BX194" s="359">
        <f t="shared" si="279"/>
        <v>0</v>
      </c>
      <c r="BY194" s="359">
        <f t="shared" si="279"/>
        <v>0</v>
      </c>
      <c r="BZ194" s="359">
        <f t="shared" si="279"/>
        <v>0</v>
      </c>
      <c r="CA194" s="359">
        <f t="shared" si="279"/>
        <v>0</v>
      </c>
      <c r="CB194" s="359">
        <f t="shared" si="279"/>
        <v>0</v>
      </c>
      <c r="CC194" s="359">
        <f t="shared" si="279"/>
        <v>0</v>
      </c>
      <c r="CD194" s="359">
        <f t="shared" si="279"/>
        <v>0</v>
      </c>
      <c r="CE194" s="359">
        <f t="shared" si="279"/>
        <v>0</v>
      </c>
      <c r="CF194" s="359">
        <f t="shared" si="279"/>
        <v>0</v>
      </c>
      <c r="CG194" s="359">
        <f t="shared" si="279"/>
        <v>0</v>
      </c>
      <c r="CH194" s="359">
        <f t="shared" si="279"/>
        <v>0</v>
      </c>
      <c r="CI194" s="359">
        <f t="shared" si="279"/>
        <v>0</v>
      </c>
      <c r="CJ194" s="359">
        <f t="shared" si="279"/>
        <v>0</v>
      </c>
      <c r="CK194" s="359">
        <f t="shared" si="279"/>
        <v>0</v>
      </c>
      <c r="CL194" s="359">
        <f t="shared" si="279"/>
        <v>0</v>
      </c>
      <c r="CM194" s="359">
        <f t="shared" si="279"/>
        <v>0</v>
      </c>
      <c r="CN194" s="359">
        <f t="shared" si="279"/>
        <v>0</v>
      </c>
      <c r="CO194" s="359">
        <f t="shared" si="279"/>
        <v>0</v>
      </c>
      <c r="CP194" s="359">
        <f t="shared" si="279"/>
        <v>0</v>
      </c>
      <c r="CQ194" s="359">
        <f t="shared" si="279"/>
        <v>0</v>
      </c>
      <c r="CR194" s="359">
        <f t="shared" si="279"/>
        <v>0</v>
      </c>
      <c r="CS194" s="359">
        <f t="shared" si="279"/>
        <v>0</v>
      </c>
    </row>
    <row r="195" spans="1:97" s="367" customFormat="1" x14ac:dyDescent="0.35">
      <c r="A195" s="352">
        <f t="shared" si="235"/>
        <v>0</v>
      </c>
      <c r="B195" s="352" t="str">
        <f t="shared" si="235"/>
        <v>0 0</v>
      </c>
      <c r="C195" s="359">
        <f t="shared" si="235"/>
        <v>0</v>
      </c>
      <c r="D195" s="359">
        <f>'JA basår'!AF29+'JA basår'!AF59</f>
        <v>0</v>
      </c>
      <c r="E195" s="359">
        <f t="shared" ref="E195:BP195" si="280">IF(E$171="beräknas ej",0,D195*IF(E$172&gt;$D$157,1,IF(E$172&lt;=$C$157,$C$156,$D$156))*IFERROR(INDEX($B$162:$E$168,MATCH($A195,$A$162:$A$168,0),MATCH(E$172,$B$160:$E$160,1)),0))</f>
        <v>0</v>
      </c>
      <c r="F195" s="359">
        <f t="shared" si="280"/>
        <v>0</v>
      </c>
      <c r="G195" s="359">
        <f t="shared" si="280"/>
        <v>0</v>
      </c>
      <c r="H195" s="359">
        <f t="shared" si="280"/>
        <v>0</v>
      </c>
      <c r="I195" s="359">
        <f t="shared" si="280"/>
        <v>0</v>
      </c>
      <c r="J195" s="359">
        <f t="shared" si="280"/>
        <v>0</v>
      </c>
      <c r="K195" s="359">
        <f t="shared" si="280"/>
        <v>0</v>
      </c>
      <c r="L195" s="359">
        <f t="shared" si="280"/>
        <v>0</v>
      </c>
      <c r="M195" s="359">
        <f t="shared" si="280"/>
        <v>0</v>
      </c>
      <c r="N195" s="359">
        <f t="shared" si="280"/>
        <v>0</v>
      </c>
      <c r="O195" s="359">
        <f t="shared" si="280"/>
        <v>0</v>
      </c>
      <c r="P195" s="359">
        <f t="shared" si="280"/>
        <v>0</v>
      </c>
      <c r="Q195" s="359">
        <f t="shared" si="280"/>
        <v>0</v>
      </c>
      <c r="R195" s="359">
        <f t="shared" si="280"/>
        <v>0</v>
      </c>
      <c r="S195" s="359">
        <f t="shared" si="280"/>
        <v>0</v>
      </c>
      <c r="T195" s="359">
        <f t="shared" si="280"/>
        <v>0</v>
      </c>
      <c r="U195" s="359">
        <f t="shared" si="280"/>
        <v>0</v>
      </c>
      <c r="V195" s="359">
        <f t="shared" si="280"/>
        <v>0</v>
      </c>
      <c r="W195" s="359">
        <f t="shared" si="280"/>
        <v>0</v>
      </c>
      <c r="X195" s="359">
        <f t="shared" si="280"/>
        <v>0</v>
      </c>
      <c r="Y195" s="359">
        <f t="shared" si="280"/>
        <v>0</v>
      </c>
      <c r="Z195" s="359">
        <f t="shared" si="280"/>
        <v>0</v>
      </c>
      <c r="AA195" s="359">
        <f t="shared" si="280"/>
        <v>0</v>
      </c>
      <c r="AB195" s="359">
        <f t="shared" si="280"/>
        <v>0</v>
      </c>
      <c r="AC195" s="359">
        <f t="shared" si="280"/>
        <v>0</v>
      </c>
      <c r="AD195" s="359">
        <f t="shared" si="280"/>
        <v>0</v>
      </c>
      <c r="AE195" s="359">
        <f t="shared" si="280"/>
        <v>0</v>
      </c>
      <c r="AF195" s="359">
        <f t="shared" si="280"/>
        <v>0</v>
      </c>
      <c r="AG195" s="359">
        <f t="shared" si="280"/>
        <v>0</v>
      </c>
      <c r="AH195" s="359">
        <f t="shared" si="280"/>
        <v>0</v>
      </c>
      <c r="AI195" s="359">
        <f t="shared" si="280"/>
        <v>0</v>
      </c>
      <c r="AJ195" s="359">
        <f t="shared" si="280"/>
        <v>0</v>
      </c>
      <c r="AK195" s="359">
        <f t="shared" si="280"/>
        <v>0</v>
      </c>
      <c r="AL195" s="359">
        <f t="shared" si="280"/>
        <v>0</v>
      </c>
      <c r="AM195" s="359">
        <f t="shared" si="280"/>
        <v>0</v>
      </c>
      <c r="AN195" s="359">
        <f t="shared" si="280"/>
        <v>0</v>
      </c>
      <c r="AO195" s="359">
        <f t="shared" si="280"/>
        <v>0</v>
      </c>
      <c r="AP195" s="359">
        <f t="shared" si="280"/>
        <v>0</v>
      </c>
      <c r="AQ195" s="359">
        <f t="shared" si="280"/>
        <v>0</v>
      </c>
      <c r="AR195" s="359">
        <f t="shared" si="280"/>
        <v>0</v>
      </c>
      <c r="AS195" s="359">
        <f t="shared" si="280"/>
        <v>0</v>
      </c>
      <c r="AT195" s="359">
        <f t="shared" si="280"/>
        <v>0</v>
      </c>
      <c r="AU195" s="359">
        <f t="shared" si="280"/>
        <v>0</v>
      </c>
      <c r="AV195" s="359">
        <f t="shared" si="280"/>
        <v>0</v>
      </c>
      <c r="AW195" s="359">
        <f t="shared" si="280"/>
        <v>0</v>
      </c>
      <c r="AX195" s="359">
        <f t="shared" si="280"/>
        <v>0</v>
      </c>
      <c r="AY195" s="359">
        <f t="shared" si="280"/>
        <v>0</v>
      </c>
      <c r="AZ195" s="359">
        <f t="shared" si="280"/>
        <v>0</v>
      </c>
      <c r="BA195" s="359">
        <f t="shared" si="280"/>
        <v>0</v>
      </c>
      <c r="BB195" s="359">
        <f t="shared" si="280"/>
        <v>0</v>
      </c>
      <c r="BC195" s="359">
        <f t="shared" si="280"/>
        <v>0</v>
      </c>
      <c r="BD195" s="359">
        <f t="shared" si="280"/>
        <v>0</v>
      </c>
      <c r="BE195" s="359">
        <f t="shared" si="280"/>
        <v>0</v>
      </c>
      <c r="BF195" s="359">
        <f t="shared" si="280"/>
        <v>0</v>
      </c>
      <c r="BG195" s="359">
        <f t="shared" si="280"/>
        <v>0</v>
      </c>
      <c r="BH195" s="359">
        <f t="shared" si="280"/>
        <v>0</v>
      </c>
      <c r="BI195" s="359">
        <f t="shared" si="280"/>
        <v>0</v>
      </c>
      <c r="BJ195" s="359">
        <f t="shared" si="280"/>
        <v>0</v>
      </c>
      <c r="BK195" s="359">
        <f t="shared" si="280"/>
        <v>0</v>
      </c>
      <c r="BL195" s="359">
        <f t="shared" si="280"/>
        <v>0</v>
      </c>
      <c r="BM195" s="359">
        <f t="shared" si="280"/>
        <v>0</v>
      </c>
      <c r="BN195" s="359">
        <f t="shared" si="280"/>
        <v>0</v>
      </c>
      <c r="BO195" s="359">
        <f t="shared" si="280"/>
        <v>0</v>
      </c>
      <c r="BP195" s="359">
        <f t="shared" si="280"/>
        <v>0</v>
      </c>
      <c r="BQ195" s="359">
        <f t="shared" ref="BQ195:CS195" si="281">IF(BQ$171="beräknas ej",0,BP195*IF(BQ$172&gt;$D$157,1,IF(BQ$172&lt;=$C$157,$C$156,$D$156))*IFERROR(INDEX($B$162:$E$168,MATCH($A195,$A$162:$A$168,0),MATCH(BQ$172,$B$160:$E$160,1)),0))</f>
        <v>0</v>
      </c>
      <c r="BR195" s="359">
        <f t="shared" si="281"/>
        <v>0</v>
      </c>
      <c r="BS195" s="359">
        <f t="shared" si="281"/>
        <v>0</v>
      </c>
      <c r="BT195" s="359">
        <f t="shared" si="281"/>
        <v>0</v>
      </c>
      <c r="BU195" s="359">
        <f t="shared" si="281"/>
        <v>0</v>
      </c>
      <c r="BV195" s="359">
        <f t="shared" si="281"/>
        <v>0</v>
      </c>
      <c r="BW195" s="359">
        <f t="shared" si="281"/>
        <v>0</v>
      </c>
      <c r="BX195" s="359">
        <f t="shared" si="281"/>
        <v>0</v>
      </c>
      <c r="BY195" s="359">
        <f t="shared" si="281"/>
        <v>0</v>
      </c>
      <c r="BZ195" s="359">
        <f t="shared" si="281"/>
        <v>0</v>
      </c>
      <c r="CA195" s="359">
        <f t="shared" si="281"/>
        <v>0</v>
      </c>
      <c r="CB195" s="359">
        <f t="shared" si="281"/>
        <v>0</v>
      </c>
      <c r="CC195" s="359">
        <f t="shared" si="281"/>
        <v>0</v>
      </c>
      <c r="CD195" s="359">
        <f t="shared" si="281"/>
        <v>0</v>
      </c>
      <c r="CE195" s="359">
        <f t="shared" si="281"/>
        <v>0</v>
      </c>
      <c r="CF195" s="359">
        <f t="shared" si="281"/>
        <v>0</v>
      </c>
      <c r="CG195" s="359">
        <f t="shared" si="281"/>
        <v>0</v>
      </c>
      <c r="CH195" s="359">
        <f t="shared" si="281"/>
        <v>0</v>
      </c>
      <c r="CI195" s="359">
        <f t="shared" si="281"/>
        <v>0</v>
      </c>
      <c r="CJ195" s="359">
        <f t="shared" si="281"/>
        <v>0</v>
      </c>
      <c r="CK195" s="359">
        <f t="shared" si="281"/>
        <v>0</v>
      </c>
      <c r="CL195" s="359">
        <f t="shared" si="281"/>
        <v>0</v>
      </c>
      <c r="CM195" s="359">
        <f t="shared" si="281"/>
        <v>0</v>
      </c>
      <c r="CN195" s="359">
        <f t="shared" si="281"/>
        <v>0</v>
      </c>
      <c r="CO195" s="359">
        <f t="shared" si="281"/>
        <v>0</v>
      </c>
      <c r="CP195" s="359">
        <f t="shared" si="281"/>
        <v>0</v>
      </c>
      <c r="CQ195" s="359">
        <f t="shared" si="281"/>
        <v>0</v>
      </c>
      <c r="CR195" s="359">
        <f t="shared" si="281"/>
        <v>0</v>
      </c>
      <c r="CS195" s="359">
        <f t="shared" si="281"/>
        <v>0</v>
      </c>
    </row>
    <row r="196" spans="1:97" s="367" customFormat="1" x14ac:dyDescent="0.35">
      <c r="A196" s="352">
        <f t="shared" si="235"/>
        <v>0</v>
      </c>
      <c r="B196" s="352" t="str">
        <f t="shared" si="235"/>
        <v>0 0</v>
      </c>
      <c r="C196" s="359">
        <f t="shared" si="235"/>
        <v>0</v>
      </c>
      <c r="D196" s="359">
        <f>'JA basår'!AF30+'JA basår'!AF60</f>
        <v>0</v>
      </c>
      <c r="E196" s="359">
        <f t="shared" ref="E196:BP196" si="282">IF(E$171="beräknas ej",0,D196*IF(E$172&gt;$D$157,1,IF(E$172&lt;=$C$157,$C$156,$D$156))*IFERROR(INDEX($B$162:$E$168,MATCH($A196,$A$162:$A$168,0),MATCH(E$172,$B$160:$E$160,1)),0))</f>
        <v>0</v>
      </c>
      <c r="F196" s="359">
        <f t="shared" si="282"/>
        <v>0</v>
      </c>
      <c r="G196" s="359">
        <f t="shared" si="282"/>
        <v>0</v>
      </c>
      <c r="H196" s="359">
        <f t="shared" si="282"/>
        <v>0</v>
      </c>
      <c r="I196" s="359">
        <f t="shared" si="282"/>
        <v>0</v>
      </c>
      <c r="J196" s="359">
        <f t="shared" si="282"/>
        <v>0</v>
      </c>
      <c r="K196" s="359">
        <f t="shared" si="282"/>
        <v>0</v>
      </c>
      <c r="L196" s="359">
        <f t="shared" si="282"/>
        <v>0</v>
      </c>
      <c r="M196" s="359">
        <f t="shared" si="282"/>
        <v>0</v>
      </c>
      <c r="N196" s="359">
        <f t="shared" si="282"/>
        <v>0</v>
      </c>
      <c r="O196" s="359">
        <f t="shared" si="282"/>
        <v>0</v>
      </c>
      <c r="P196" s="359">
        <f t="shared" si="282"/>
        <v>0</v>
      </c>
      <c r="Q196" s="359">
        <f t="shared" si="282"/>
        <v>0</v>
      </c>
      <c r="R196" s="359">
        <f t="shared" si="282"/>
        <v>0</v>
      </c>
      <c r="S196" s="359">
        <f t="shared" si="282"/>
        <v>0</v>
      </c>
      <c r="T196" s="359">
        <f t="shared" si="282"/>
        <v>0</v>
      </c>
      <c r="U196" s="359">
        <f t="shared" si="282"/>
        <v>0</v>
      </c>
      <c r="V196" s="359">
        <f t="shared" si="282"/>
        <v>0</v>
      </c>
      <c r="W196" s="359">
        <f t="shared" si="282"/>
        <v>0</v>
      </c>
      <c r="X196" s="359">
        <f t="shared" si="282"/>
        <v>0</v>
      </c>
      <c r="Y196" s="359">
        <f t="shared" si="282"/>
        <v>0</v>
      </c>
      <c r="Z196" s="359">
        <f t="shared" si="282"/>
        <v>0</v>
      </c>
      <c r="AA196" s="359">
        <f t="shared" si="282"/>
        <v>0</v>
      </c>
      <c r="AB196" s="359">
        <f t="shared" si="282"/>
        <v>0</v>
      </c>
      <c r="AC196" s="359">
        <f t="shared" si="282"/>
        <v>0</v>
      </c>
      <c r="AD196" s="359">
        <f t="shared" si="282"/>
        <v>0</v>
      </c>
      <c r="AE196" s="359">
        <f t="shared" si="282"/>
        <v>0</v>
      </c>
      <c r="AF196" s="359">
        <f t="shared" si="282"/>
        <v>0</v>
      </c>
      <c r="AG196" s="359">
        <f t="shared" si="282"/>
        <v>0</v>
      </c>
      <c r="AH196" s="359">
        <f t="shared" si="282"/>
        <v>0</v>
      </c>
      <c r="AI196" s="359">
        <f t="shared" si="282"/>
        <v>0</v>
      </c>
      <c r="AJ196" s="359">
        <f t="shared" si="282"/>
        <v>0</v>
      </c>
      <c r="AK196" s="359">
        <f t="shared" si="282"/>
        <v>0</v>
      </c>
      <c r="AL196" s="359">
        <f t="shared" si="282"/>
        <v>0</v>
      </c>
      <c r="AM196" s="359">
        <f t="shared" si="282"/>
        <v>0</v>
      </c>
      <c r="AN196" s="359">
        <f t="shared" si="282"/>
        <v>0</v>
      </c>
      <c r="AO196" s="359">
        <f t="shared" si="282"/>
        <v>0</v>
      </c>
      <c r="AP196" s="359">
        <f t="shared" si="282"/>
        <v>0</v>
      </c>
      <c r="AQ196" s="359">
        <f t="shared" si="282"/>
        <v>0</v>
      </c>
      <c r="AR196" s="359">
        <f t="shared" si="282"/>
        <v>0</v>
      </c>
      <c r="AS196" s="359">
        <f t="shared" si="282"/>
        <v>0</v>
      </c>
      <c r="AT196" s="359">
        <f t="shared" si="282"/>
        <v>0</v>
      </c>
      <c r="AU196" s="359">
        <f t="shared" si="282"/>
        <v>0</v>
      </c>
      <c r="AV196" s="359">
        <f t="shared" si="282"/>
        <v>0</v>
      </c>
      <c r="AW196" s="359">
        <f t="shared" si="282"/>
        <v>0</v>
      </c>
      <c r="AX196" s="359">
        <f t="shared" si="282"/>
        <v>0</v>
      </c>
      <c r="AY196" s="359">
        <f t="shared" si="282"/>
        <v>0</v>
      </c>
      <c r="AZ196" s="359">
        <f t="shared" si="282"/>
        <v>0</v>
      </c>
      <c r="BA196" s="359">
        <f t="shared" si="282"/>
        <v>0</v>
      </c>
      <c r="BB196" s="359">
        <f t="shared" si="282"/>
        <v>0</v>
      </c>
      <c r="BC196" s="359">
        <f t="shared" si="282"/>
        <v>0</v>
      </c>
      <c r="BD196" s="359">
        <f t="shared" si="282"/>
        <v>0</v>
      </c>
      <c r="BE196" s="359">
        <f t="shared" si="282"/>
        <v>0</v>
      </c>
      <c r="BF196" s="359">
        <f t="shared" si="282"/>
        <v>0</v>
      </c>
      <c r="BG196" s="359">
        <f t="shared" si="282"/>
        <v>0</v>
      </c>
      <c r="BH196" s="359">
        <f t="shared" si="282"/>
        <v>0</v>
      </c>
      <c r="BI196" s="359">
        <f t="shared" si="282"/>
        <v>0</v>
      </c>
      <c r="BJ196" s="359">
        <f t="shared" si="282"/>
        <v>0</v>
      </c>
      <c r="BK196" s="359">
        <f t="shared" si="282"/>
        <v>0</v>
      </c>
      <c r="BL196" s="359">
        <f t="shared" si="282"/>
        <v>0</v>
      </c>
      <c r="BM196" s="359">
        <f t="shared" si="282"/>
        <v>0</v>
      </c>
      <c r="BN196" s="359">
        <f t="shared" si="282"/>
        <v>0</v>
      </c>
      <c r="BO196" s="359">
        <f t="shared" si="282"/>
        <v>0</v>
      </c>
      <c r="BP196" s="359">
        <f t="shared" si="282"/>
        <v>0</v>
      </c>
      <c r="BQ196" s="359">
        <f t="shared" ref="BQ196:CS196" si="283">IF(BQ$171="beräknas ej",0,BP196*IF(BQ$172&gt;$D$157,1,IF(BQ$172&lt;=$C$157,$C$156,$D$156))*IFERROR(INDEX($B$162:$E$168,MATCH($A196,$A$162:$A$168,0),MATCH(BQ$172,$B$160:$E$160,1)),0))</f>
        <v>0</v>
      </c>
      <c r="BR196" s="359">
        <f t="shared" si="283"/>
        <v>0</v>
      </c>
      <c r="BS196" s="359">
        <f t="shared" si="283"/>
        <v>0</v>
      </c>
      <c r="BT196" s="359">
        <f t="shared" si="283"/>
        <v>0</v>
      </c>
      <c r="BU196" s="359">
        <f t="shared" si="283"/>
        <v>0</v>
      </c>
      <c r="BV196" s="359">
        <f t="shared" si="283"/>
        <v>0</v>
      </c>
      <c r="BW196" s="359">
        <f t="shared" si="283"/>
        <v>0</v>
      </c>
      <c r="BX196" s="359">
        <f t="shared" si="283"/>
        <v>0</v>
      </c>
      <c r="BY196" s="359">
        <f t="shared" si="283"/>
        <v>0</v>
      </c>
      <c r="BZ196" s="359">
        <f t="shared" si="283"/>
        <v>0</v>
      </c>
      <c r="CA196" s="359">
        <f t="shared" si="283"/>
        <v>0</v>
      </c>
      <c r="CB196" s="359">
        <f t="shared" si="283"/>
        <v>0</v>
      </c>
      <c r="CC196" s="359">
        <f t="shared" si="283"/>
        <v>0</v>
      </c>
      <c r="CD196" s="359">
        <f t="shared" si="283"/>
        <v>0</v>
      </c>
      <c r="CE196" s="359">
        <f t="shared" si="283"/>
        <v>0</v>
      </c>
      <c r="CF196" s="359">
        <f t="shared" si="283"/>
        <v>0</v>
      </c>
      <c r="CG196" s="359">
        <f t="shared" si="283"/>
        <v>0</v>
      </c>
      <c r="CH196" s="359">
        <f t="shared" si="283"/>
        <v>0</v>
      </c>
      <c r="CI196" s="359">
        <f t="shared" si="283"/>
        <v>0</v>
      </c>
      <c r="CJ196" s="359">
        <f t="shared" si="283"/>
        <v>0</v>
      </c>
      <c r="CK196" s="359">
        <f t="shared" si="283"/>
        <v>0</v>
      </c>
      <c r="CL196" s="359">
        <f t="shared" si="283"/>
        <v>0</v>
      </c>
      <c r="CM196" s="359">
        <f t="shared" si="283"/>
        <v>0</v>
      </c>
      <c r="CN196" s="359">
        <f t="shared" si="283"/>
        <v>0</v>
      </c>
      <c r="CO196" s="359">
        <f t="shared" si="283"/>
        <v>0</v>
      </c>
      <c r="CP196" s="359">
        <f t="shared" si="283"/>
        <v>0</v>
      </c>
      <c r="CQ196" s="359">
        <f t="shared" si="283"/>
        <v>0</v>
      </c>
      <c r="CR196" s="359">
        <f t="shared" si="283"/>
        <v>0</v>
      </c>
      <c r="CS196" s="359">
        <f t="shared" si="283"/>
        <v>0</v>
      </c>
    </row>
    <row r="197" spans="1:97" s="367" customFormat="1" x14ac:dyDescent="0.35">
      <c r="A197" s="352">
        <f t="shared" si="235"/>
        <v>0</v>
      </c>
      <c r="B197" s="352" t="str">
        <f t="shared" si="235"/>
        <v>0 0</v>
      </c>
      <c r="C197" s="359">
        <f t="shared" si="235"/>
        <v>0</v>
      </c>
      <c r="D197" s="359">
        <f>'JA basår'!AF31+'JA basår'!AF61</f>
        <v>0</v>
      </c>
      <c r="E197" s="359">
        <f t="shared" ref="E197:BP197" si="284">IF(E$171="beräknas ej",0,D197*IF(E$172&gt;$D$157,1,IF(E$172&lt;=$C$157,$C$156,$D$156))*IFERROR(INDEX($B$162:$E$168,MATCH($A197,$A$162:$A$168,0),MATCH(E$172,$B$160:$E$160,1)),0))</f>
        <v>0</v>
      </c>
      <c r="F197" s="359">
        <f t="shared" si="284"/>
        <v>0</v>
      </c>
      <c r="G197" s="359">
        <f t="shared" si="284"/>
        <v>0</v>
      </c>
      <c r="H197" s="359">
        <f t="shared" si="284"/>
        <v>0</v>
      </c>
      <c r="I197" s="359">
        <f t="shared" si="284"/>
        <v>0</v>
      </c>
      <c r="J197" s="359">
        <f t="shared" si="284"/>
        <v>0</v>
      </c>
      <c r="K197" s="359">
        <f t="shared" si="284"/>
        <v>0</v>
      </c>
      <c r="L197" s="359">
        <f t="shared" si="284"/>
        <v>0</v>
      </c>
      <c r="M197" s="359">
        <f t="shared" si="284"/>
        <v>0</v>
      </c>
      <c r="N197" s="359">
        <f t="shared" si="284"/>
        <v>0</v>
      </c>
      <c r="O197" s="359">
        <f t="shared" si="284"/>
        <v>0</v>
      </c>
      <c r="P197" s="359">
        <f t="shared" si="284"/>
        <v>0</v>
      </c>
      <c r="Q197" s="359">
        <f t="shared" si="284"/>
        <v>0</v>
      </c>
      <c r="R197" s="359">
        <f t="shared" si="284"/>
        <v>0</v>
      </c>
      <c r="S197" s="359">
        <f t="shared" si="284"/>
        <v>0</v>
      </c>
      <c r="T197" s="359">
        <f t="shared" si="284"/>
        <v>0</v>
      </c>
      <c r="U197" s="359">
        <f t="shared" si="284"/>
        <v>0</v>
      </c>
      <c r="V197" s="359">
        <f t="shared" si="284"/>
        <v>0</v>
      </c>
      <c r="W197" s="359">
        <f t="shared" si="284"/>
        <v>0</v>
      </c>
      <c r="X197" s="359">
        <f t="shared" si="284"/>
        <v>0</v>
      </c>
      <c r="Y197" s="359">
        <f t="shared" si="284"/>
        <v>0</v>
      </c>
      <c r="Z197" s="359">
        <f t="shared" si="284"/>
        <v>0</v>
      </c>
      <c r="AA197" s="359">
        <f t="shared" si="284"/>
        <v>0</v>
      </c>
      <c r="AB197" s="359">
        <f t="shared" si="284"/>
        <v>0</v>
      </c>
      <c r="AC197" s="359">
        <f t="shared" si="284"/>
        <v>0</v>
      </c>
      <c r="AD197" s="359">
        <f t="shared" si="284"/>
        <v>0</v>
      </c>
      <c r="AE197" s="359">
        <f t="shared" si="284"/>
        <v>0</v>
      </c>
      <c r="AF197" s="359">
        <f t="shared" si="284"/>
        <v>0</v>
      </c>
      <c r="AG197" s="359">
        <f t="shared" si="284"/>
        <v>0</v>
      </c>
      <c r="AH197" s="359">
        <f t="shared" si="284"/>
        <v>0</v>
      </c>
      <c r="AI197" s="359">
        <f t="shared" si="284"/>
        <v>0</v>
      </c>
      <c r="AJ197" s="359">
        <f t="shared" si="284"/>
        <v>0</v>
      </c>
      <c r="AK197" s="359">
        <f t="shared" si="284"/>
        <v>0</v>
      </c>
      <c r="AL197" s="359">
        <f t="shared" si="284"/>
        <v>0</v>
      </c>
      <c r="AM197" s="359">
        <f t="shared" si="284"/>
        <v>0</v>
      </c>
      <c r="AN197" s="359">
        <f t="shared" si="284"/>
        <v>0</v>
      </c>
      <c r="AO197" s="359">
        <f t="shared" si="284"/>
        <v>0</v>
      </c>
      <c r="AP197" s="359">
        <f t="shared" si="284"/>
        <v>0</v>
      </c>
      <c r="AQ197" s="359">
        <f t="shared" si="284"/>
        <v>0</v>
      </c>
      <c r="AR197" s="359">
        <f t="shared" si="284"/>
        <v>0</v>
      </c>
      <c r="AS197" s="359">
        <f t="shared" si="284"/>
        <v>0</v>
      </c>
      <c r="AT197" s="359">
        <f t="shared" si="284"/>
        <v>0</v>
      </c>
      <c r="AU197" s="359">
        <f t="shared" si="284"/>
        <v>0</v>
      </c>
      <c r="AV197" s="359">
        <f t="shared" si="284"/>
        <v>0</v>
      </c>
      <c r="AW197" s="359">
        <f t="shared" si="284"/>
        <v>0</v>
      </c>
      <c r="AX197" s="359">
        <f t="shared" si="284"/>
        <v>0</v>
      </c>
      <c r="AY197" s="359">
        <f t="shared" si="284"/>
        <v>0</v>
      </c>
      <c r="AZ197" s="359">
        <f t="shared" si="284"/>
        <v>0</v>
      </c>
      <c r="BA197" s="359">
        <f t="shared" si="284"/>
        <v>0</v>
      </c>
      <c r="BB197" s="359">
        <f t="shared" si="284"/>
        <v>0</v>
      </c>
      <c r="BC197" s="359">
        <f t="shared" si="284"/>
        <v>0</v>
      </c>
      <c r="BD197" s="359">
        <f t="shared" si="284"/>
        <v>0</v>
      </c>
      <c r="BE197" s="359">
        <f t="shared" si="284"/>
        <v>0</v>
      </c>
      <c r="BF197" s="359">
        <f t="shared" si="284"/>
        <v>0</v>
      </c>
      <c r="BG197" s="359">
        <f t="shared" si="284"/>
        <v>0</v>
      </c>
      <c r="BH197" s="359">
        <f t="shared" si="284"/>
        <v>0</v>
      </c>
      <c r="BI197" s="359">
        <f t="shared" si="284"/>
        <v>0</v>
      </c>
      <c r="BJ197" s="359">
        <f t="shared" si="284"/>
        <v>0</v>
      </c>
      <c r="BK197" s="359">
        <f t="shared" si="284"/>
        <v>0</v>
      </c>
      <c r="BL197" s="359">
        <f t="shared" si="284"/>
        <v>0</v>
      </c>
      <c r="BM197" s="359">
        <f t="shared" si="284"/>
        <v>0</v>
      </c>
      <c r="BN197" s="359">
        <f t="shared" si="284"/>
        <v>0</v>
      </c>
      <c r="BO197" s="359">
        <f t="shared" si="284"/>
        <v>0</v>
      </c>
      <c r="BP197" s="359">
        <f t="shared" si="284"/>
        <v>0</v>
      </c>
      <c r="BQ197" s="359">
        <f t="shared" ref="BQ197:CS197" si="285">IF(BQ$171="beräknas ej",0,BP197*IF(BQ$172&gt;$D$157,1,IF(BQ$172&lt;=$C$157,$C$156,$D$156))*IFERROR(INDEX($B$162:$E$168,MATCH($A197,$A$162:$A$168,0),MATCH(BQ$172,$B$160:$E$160,1)),0))</f>
        <v>0</v>
      </c>
      <c r="BR197" s="359">
        <f t="shared" si="285"/>
        <v>0</v>
      </c>
      <c r="BS197" s="359">
        <f t="shared" si="285"/>
        <v>0</v>
      </c>
      <c r="BT197" s="359">
        <f t="shared" si="285"/>
        <v>0</v>
      </c>
      <c r="BU197" s="359">
        <f t="shared" si="285"/>
        <v>0</v>
      </c>
      <c r="BV197" s="359">
        <f t="shared" si="285"/>
        <v>0</v>
      </c>
      <c r="BW197" s="359">
        <f t="shared" si="285"/>
        <v>0</v>
      </c>
      <c r="BX197" s="359">
        <f t="shared" si="285"/>
        <v>0</v>
      </c>
      <c r="BY197" s="359">
        <f t="shared" si="285"/>
        <v>0</v>
      </c>
      <c r="BZ197" s="359">
        <f t="shared" si="285"/>
        <v>0</v>
      </c>
      <c r="CA197" s="359">
        <f t="shared" si="285"/>
        <v>0</v>
      </c>
      <c r="CB197" s="359">
        <f t="shared" si="285"/>
        <v>0</v>
      </c>
      <c r="CC197" s="359">
        <f t="shared" si="285"/>
        <v>0</v>
      </c>
      <c r="CD197" s="359">
        <f t="shared" si="285"/>
        <v>0</v>
      </c>
      <c r="CE197" s="359">
        <f t="shared" si="285"/>
        <v>0</v>
      </c>
      <c r="CF197" s="359">
        <f t="shared" si="285"/>
        <v>0</v>
      </c>
      <c r="CG197" s="359">
        <f t="shared" si="285"/>
        <v>0</v>
      </c>
      <c r="CH197" s="359">
        <f t="shared" si="285"/>
        <v>0</v>
      </c>
      <c r="CI197" s="359">
        <f t="shared" si="285"/>
        <v>0</v>
      </c>
      <c r="CJ197" s="359">
        <f t="shared" si="285"/>
        <v>0</v>
      </c>
      <c r="CK197" s="359">
        <f t="shared" si="285"/>
        <v>0</v>
      </c>
      <c r="CL197" s="359">
        <f t="shared" si="285"/>
        <v>0</v>
      </c>
      <c r="CM197" s="359">
        <f t="shared" si="285"/>
        <v>0</v>
      </c>
      <c r="CN197" s="359">
        <f t="shared" si="285"/>
        <v>0</v>
      </c>
      <c r="CO197" s="359">
        <f t="shared" si="285"/>
        <v>0</v>
      </c>
      <c r="CP197" s="359">
        <f t="shared" si="285"/>
        <v>0</v>
      </c>
      <c r="CQ197" s="359">
        <f t="shared" si="285"/>
        <v>0</v>
      </c>
      <c r="CR197" s="359">
        <f t="shared" si="285"/>
        <v>0</v>
      </c>
      <c r="CS197" s="359">
        <f t="shared" si="285"/>
        <v>0</v>
      </c>
    </row>
    <row r="198" spans="1:97" s="370" customFormat="1" x14ac:dyDescent="0.35">
      <c r="A198" s="362"/>
      <c r="B198" s="362"/>
      <c r="C198" s="362"/>
      <c r="D198" s="363">
        <f>SUM(D173:D197)</f>
        <v>0</v>
      </c>
      <c r="E198" s="363">
        <f t="shared" ref="E198:BP198" si="286">SUM(E173:E197)</f>
        <v>0</v>
      </c>
      <c r="F198" s="363">
        <f t="shared" si="286"/>
        <v>0</v>
      </c>
      <c r="G198" s="363">
        <f t="shared" si="286"/>
        <v>0</v>
      </c>
      <c r="H198" s="363">
        <f t="shared" si="286"/>
        <v>0</v>
      </c>
      <c r="I198" s="363">
        <f t="shared" si="286"/>
        <v>0</v>
      </c>
      <c r="J198" s="363">
        <f t="shared" si="286"/>
        <v>0</v>
      </c>
      <c r="K198" s="363">
        <f t="shared" si="286"/>
        <v>0</v>
      </c>
      <c r="L198" s="363">
        <f t="shared" si="286"/>
        <v>0</v>
      </c>
      <c r="M198" s="363">
        <f t="shared" si="286"/>
        <v>0</v>
      </c>
      <c r="N198" s="363">
        <f t="shared" si="286"/>
        <v>0</v>
      </c>
      <c r="O198" s="363">
        <f t="shared" si="286"/>
        <v>0</v>
      </c>
      <c r="P198" s="363">
        <f t="shared" si="286"/>
        <v>0</v>
      </c>
      <c r="Q198" s="363">
        <f t="shared" si="286"/>
        <v>0</v>
      </c>
      <c r="R198" s="363">
        <f t="shared" si="286"/>
        <v>0</v>
      </c>
      <c r="S198" s="363">
        <f t="shared" si="286"/>
        <v>0</v>
      </c>
      <c r="T198" s="363">
        <f t="shared" si="286"/>
        <v>0</v>
      </c>
      <c r="U198" s="363">
        <f t="shared" si="286"/>
        <v>0</v>
      </c>
      <c r="V198" s="363">
        <f t="shared" si="286"/>
        <v>0</v>
      </c>
      <c r="W198" s="363">
        <f t="shared" si="286"/>
        <v>0</v>
      </c>
      <c r="X198" s="363">
        <f t="shared" si="286"/>
        <v>0</v>
      </c>
      <c r="Y198" s="363">
        <f t="shared" si="286"/>
        <v>0</v>
      </c>
      <c r="Z198" s="363">
        <f t="shared" si="286"/>
        <v>0</v>
      </c>
      <c r="AA198" s="363">
        <f t="shared" si="286"/>
        <v>0</v>
      </c>
      <c r="AB198" s="363">
        <f t="shared" si="286"/>
        <v>0</v>
      </c>
      <c r="AC198" s="363">
        <f t="shared" si="286"/>
        <v>0</v>
      </c>
      <c r="AD198" s="363">
        <f t="shared" si="286"/>
        <v>0</v>
      </c>
      <c r="AE198" s="363">
        <f t="shared" si="286"/>
        <v>0</v>
      </c>
      <c r="AF198" s="363">
        <f t="shared" si="286"/>
        <v>0</v>
      </c>
      <c r="AG198" s="363">
        <f t="shared" si="286"/>
        <v>0</v>
      </c>
      <c r="AH198" s="363">
        <f t="shared" si="286"/>
        <v>0</v>
      </c>
      <c r="AI198" s="363">
        <f t="shared" si="286"/>
        <v>0</v>
      </c>
      <c r="AJ198" s="363">
        <f t="shared" si="286"/>
        <v>0</v>
      </c>
      <c r="AK198" s="363">
        <f t="shared" si="286"/>
        <v>0</v>
      </c>
      <c r="AL198" s="363">
        <f t="shared" si="286"/>
        <v>0</v>
      </c>
      <c r="AM198" s="363">
        <f t="shared" si="286"/>
        <v>0</v>
      </c>
      <c r="AN198" s="363">
        <f t="shared" si="286"/>
        <v>0</v>
      </c>
      <c r="AO198" s="363">
        <f t="shared" si="286"/>
        <v>0</v>
      </c>
      <c r="AP198" s="363">
        <f t="shared" si="286"/>
        <v>0</v>
      </c>
      <c r="AQ198" s="363">
        <f t="shared" si="286"/>
        <v>0</v>
      </c>
      <c r="AR198" s="363">
        <f t="shared" si="286"/>
        <v>0</v>
      </c>
      <c r="AS198" s="363">
        <f t="shared" si="286"/>
        <v>0</v>
      </c>
      <c r="AT198" s="363">
        <f t="shared" si="286"/>
        <v>0</v>
      </c>
      <c r="AU198" s="363">
        <f t="shared" si="286"/>
        <v>0</v>
      </c>
      <c r="AV198" s="363">
        <f t="shared" si="286"/>
        <v>0</v>
      </c>
      <c r="AW198" s="363">
        <f t="shared" si="286"/>
        <v>0</v>
      </c>
      <c r="AX198" s="363">
        <f t="shared" si="286"/>
        <v>0</v>
      </c>
      <c r="AY198" s="363">
        <f t="shared" si="286"/>
        <v>0</v>
      </c>
      <c r="AZ198" s="363">
        <f t="shared" si="286"/>
        <v>0</v>
      </c>
      <c r="BA198" s="363">
        <f t="shared" si="286"/>
        <v>0</v>
      </c>
      <c r="BB198" s="363">
        <f t="shared" si="286"/>
        <v>0</v>
      </c>
      <c r="BC198" s="363">
        <f t="shared" si="286"/>
        <v>0</v>
      </c>
      <c r="BD198" s="363">
        <f t="shared" si="286"/>
        <v>0</v>
      </c>
      <c r="BE198" s="363">
        <f t="shared" si="286"/>
        <v>0</v>
      </c>
      <c r="BF198" s="363">
        <f t="shared" si="286"/>
        <v>0</v>
      </c>
      <c r="BG198" s="363">
        <f t="shared" si="286"/>
        <v>0</v>
      </c>
      <c r="BH198" s="363">
        <f t="shared" si="286"/>
        <v>0</v>
      </c>
      <c r="BI198" s="363">
        <f t="shared" si="286"/>
        <v>0</v>
      </c>
      <c r="BJ198" s="363">
        <f t="shared" si="286"/>
        <v>0</v>
      </c>
      <c r="BK198" s="363">
        <f t="shared" si="286"/>
        <v>0</v>
      </c>
      <c r="BL198" s="363">
        <f t="shared" si="286"/>
        <v>0</v>
      </c>
      <c r="BM198" s="363">
        <f t="shared" si="286"/>
        <v>0</v>
      </c>
      <c r="BN198" s="363">
        <f t="shared" si="286"/>
        <v>0</v>
      </c>
      <c r="BO198" s="363">
        <f t="shared" si="286"/>
        <v>0</v>
      </c>
      <c r="BP198" s="363">
        <f t="shared" si="286"/>
        <v>0</v>
      </c>
      <c r="BQ198" s="363">
        <f t="shared" ref="BQ198:CS198" si="287">SUM(BQ173:BQ197)</f>
        <v>0</v>
      </c>
      <c r="BR198" s="363">
        <f t="shared" si="287"/>
        <v>0</v>
      </c>
      <c r="BS198" s="363">
        <f t="shared" si="287"/>
        <v>0</v>
      </c>
      <c r="BT198" s="363">
        <f t="shared" si="287"/>
        <v>0</v>
      </c>
      <c r="BU198" s="363">
        <f t="shared" si="287"/>
        <v>0</v>
      </c>
      <c r="BV198" s="363">
        <f t="shared" si="287"/>
        <v>0</v>
      </c>
      <c r="BW198" s="363">
        <f t="shared" si="287"/>
        <v>0</v>
      </c>
      <c r="BX198" s="363">
        <f t="shared" si="287"/>
        <v>0</v>
      </c>
      <c r="BY198" s="363">
        <f t="shared" si="287"/>
        <v>0</v>
      </c>
      <c r="BZ198" s="363">
        <f t="shared" si="287"/>
        <v>0</v>
      </c>
      <c r="CA198" s="363">
        <f t="shared" si="287"/>
        <v>0</v>
      </c>
      <c r="CB198" s="363">
        <f t="shared" si="287"/>
        <v>0</v>
      </c>
      <c r="CC198" s="363">
        <f t="shared" si="287"/>
        <v>0</v>
      </c>
      <c r="CD198" s="363">
        <f t="shared" si="287"/>
        <v>0</v>
      </c>
      <c r="CE198" s="363">
        <f t="shared" si="287"/>
        <v>0</v>
      </c>
      <c r="CF198" s="363">
        <f t="shared" si="287"/>
        <v>0</v>
      </c>
      <c r="CG198" s="363">
        <f t="shared" si="287"/>
        <v>0</v>
      </c>
      <c r="CH198" s="363">
        <f t="shared" si="287"/>
        <v>0</v>
      </c>
      <c r="CI198" s="363">
        <f t="shared" si="287"/>
        <v>0</v>
      </c>
      <c r="CJ198" s="363">
        <f t="shared" si="287"/>
        <v>0</v>
      </c>
      <c r="CK198" s="363">
        <f t="shared" si="287"/>
        <v>0</v>
      </c>
      <c r="CL198" s="363">
        <f t="shared" si="287"/>
        <v>0</v>
      </c>
      <c r="CM198" s="363">
        <f t="shared" si="287"/>
        <v>0</v>
      </c>
      <c r="CN198" s="363">
        <f t="shared" si="287"/>
        <v>0</v>
      </c>
      <c r="CO198" s="363">
        <f t="shared" si="287"/>
        <v>0</v>
      </c>
      <c r="CP198" s="363">
        <f t="shared" si="287"/>
        <v>0</v>
      </c>
      <c r="CQ198" s="363">
        <f t="shared" si="287"/>
        <v>0</v>
      </c>
      <c r="CR198" s="363">
        <f t="shared" si="287"/>
        <v>0</v>
      </c>
      <c r="CS198" s="363">
        <f t="shared" si="287"/>
        <v>0</v>
      </c>
    </row>
    <row r="199" spans="1:97" s="367" customFormat="1" x14ac:dyDescent="0.35">
      <c r="A199" s="352"/>
      <c r="B199" s="352"/>
      <c r="C199" s="352"/>
      <c r="D199" s="352"/>
      <c r="E199" s="352"/>
      <c r="F199" s="352"/>
      <c r="G199" s="352"/>
      <c r="H199" s="352"/>
      <c r="I199" s="352"/>
      <c r="J199" s="352"/>
      <c r="K199" s="352"/>
      <c r="L199" s="352"/>
      <c r="M199" s="352"/>
      <c r="N199" s="352"/>
      <c r="O199" s="352"/>
      <c r="P199" s="352"/>
      <c r="Q199" s="352"/>
      <c r="R199" s="352"/>
      <c r="S199" s="352"/>
      <c r="T199" s="352"/>
      <c r="U199" s="352"/>
      <c r="V199" s="352"/>
      <c r="W199" s="352"/>
      <c r="X199" s="352"/>
      <c r="Y199" s="352"/>
      <c r="Z199" s="352"/>
      <c r="AA199" s="352"/>
      <c r="AB199" s="352"/>
      <c r="AC199" s="352"/>
      <c r="AD199" s="352"/>
      <c r="AE199" s="352"/>
      <c r="AF199" s="352"/>
      <c r="AG199" s="352"/>
      <c r="AH199" s="352"/>
      <c r="AI199" s="352"/>
      <c r="AJ199" s="352"/>
      <c r="AK199" s="352"/>
      <c r="AL199" s="352"/>
      <c r="AM199" s="352"/>
      <c r="AN199" s="352"/>
      <c r="AO199" s="352"/>
      <c r="AP199" s="352"/>
      <c r="AQ199" s="352"/>
      <c r="AR199" s="352"/>
      <c r="AS199" s="352"/>
      <c r="AT199" s="352"/>
      <c r="AU199" s="352"/>
      <c r="AV199" s="352"/>
      <c r="AW199" s="352"/>
      <c r="AX199" s="352"/>
      <c r="AY199" s="352"/>
      <c r="AZ199" s="352"/>
      <c r="BA199" s="352"/>
      <c r="BB199" s="352"/>
      <c r="BC199" s="352"/>
      <c r="BD199" s="352"/>
      <c r="BE199" s="352"/>
      <c r="BF199" s="352"/>
      <c r="BG199" s="352"/>
      <c r="BH199" s="352"/>
      <c r="BI199" s="352"/>
      <c r="BJ199" s="352"/>
      <c r="BK199" s="352"/>
      <c r="BL199" s="352"/>
      <c r="BM199" s="352"/>
      <c r="BN199" s="352"/>
      <c r="BO199" s="352"/>
      <c r="BP199" s="352"/>
      <c r="BQ199" s="352"/>
      <c r="BR199" s="352"/>
      <c r="BS199" s="352"/>
      <c r="BT199" s="352"/>
      <c r="BU199" s="352"/>
      <c r="BV199" s="352"/>
      <c r="BW199" s="352"/>
      <c r="BX199" s="352"/>
      <c r="BY199" s="352"/>
      <c r="BZ199" s="352"/>
      <c r="CA199" s="352"/>
      <c r="CB199" s="352"/>
      <c r="CC199" s="352"/>
      <c r="CD199" s="352"/>
      <c r="CE199" s="352"/>
      <c r="CF199" s="352"/>
      <c r="CG199" s="352"/>
      <c r="CH199" s="352"/>
      <c r="CI199" s="352"/>
      <c r="CJ199" s="352"/>
      <c r="CK199" s="352"/>
      <c r="CL199" s="352"/>
      <c r="CM199" s="352"/>
      <c r="CN199" s="352"/>
      <c r="CO199" s="352"/>
    </row>
    <row r="200" spans="1:97" s="367" customFormat="1" x14ac:dyDescent="0.35">
      <c r="A200" s="352"/>
      <c r="B200" s="352"/>
      <c r="C200" s="352"/>
      <c r="D200" s="352"/>
      <c r="E200" s="352"/>
      <c r="F200" s="352"/>
      <c r="G200" s="352"/>
      <c r="H200" s="352"/>
      <c r="I200" s="352"/>
      <c r="J200" s="352"/>
      <c r="K200" s="352"/>
      <c r="L200" s="352"/>
      <c r="M200" s="352"/>
      <c r="N200" s="352"/>
      <c r="O200" s="352"/>
      <c r="P200" s="352"/>
      <c r="Q200" s="352"/>
      <c r="R200" s="352"/>
      <c r="S200" s="352"/>
      <c r="T200" s="352"/>
      <c r="U200" s="352"/>
      <c r="V200" s="352"/>
      <c r="W200" s="352"/>
      <c r="X200" s="352"/>
      <c r="Y200" s="352"/>
      <c r="Z200" s="352"/>
      <c r="AA200" s="352"/>
      <c r="AB200" s="352"/>
      <c r="AC200" s="352"/>
      <c r="AD200" s="352"/>
      <c r="AE200" s="352"/>
      <c r="AF200" s="352"/>
      <c r="AG200" s="352"/>
      <c r="AH200" s="352"/>
      <c r="AI200" s="352"/>
      <c r="AJ200" s="352"/>
      <c r="AK200" s="352"/>
      <c r="AL200" s="352"/>
      <c r="AM200" s="352"/>
      <c r="AN200" s="352"/>
      <c r="AO200" s="352"/>
      <c r="AP200" s="352"/>
      <c r="AQ200" s="352"/>
      <c r="AR200" s="352"/>
      <c r="AS200" s="352"/>
      <c r="AT200" s="352"/>
      <c r="AU200" s="352"/>
      <c r="AV200" s="352"/>
      <c r="AW200" s="352"/>
      <c r="AX200" s="352"/>
      <c r="AY200" s="352"/>
      <c r="AZ200" s="352"/>
      <c r="BA200" s="352"/>
      <c r="BB200" s="352"/>
      <c r="BC200" s="352"/>
      <c r="BD200" s="352"/>
      <c r="BE200" s="352"/>
      <c r="BF200" s="352"/>
      <c r="BG200" s="352"/>
      <c r="BH200" s="352"/>
      <c r="BI200" s="352"/>
      <c r="BJ200" s="352"/>
      <c r="BK200" s="352"/>
      <c r="BL200" s="352"/>
      <c r="BM200" s="352"/>
      <c r="BN200" s="352"/>
      <c r="BO200" s="352"/>
      <c r="BP200" s="352"/>
      <c r="BQ200" s="352"/>
      <c r="BR200" s="352"/>
      <c r="BS200" s="352"/>
      <c r="BT200" s="352"/>
      <c r="BU200" s="352"/>
      <c r="BV200" s="352"/>
      <c r="BW200" s="352"/>
      <c r="BX200" s="352"/>
      <c r="BY200" s="352"/>
      <c r="BZ200" s="352"/>
      <c r="CA200" s="352"/>
      <c r="CB200" s="352"/>
      <c r="CC200" s="352"/>
      <c r="CD200" s="352"/>
      <c r="CE200" s="352"/>
      <c r="CF200" s="352"/>
      <c r="CG200" s="352"/>
      <c r="CH200" s="352"/>
      <c r="CI200" s="352"/>
      <c r="CJ200" s="352"/>
      <c r="CK200" s="352"/>
      <c r="CL200" s="352"/>
      <c r="CM200" s="352"/>
      <c r="CN200" s="352"/>
      <c r="CO200" s="352"/>
    </row>
    <row r="201" spans="1:97" s="367" customFormat="1" ht="15.5" x14ac:dyDescent="0.35">
      <c r="A201" s="361" t="s">
        <v>10</v>
      </c>
      <c r="C201" s="352"/>
      <c r="D201" s="352"/>
      <c r="E201" s="352"/>
      <c r="F201" s="352"/>
      <c r="G201" s="360" t="str">
        <f>G170</f>
        <v>Tabellen visar årliga lastning- och lossningskostnader för respektive fartygsklass. Kostnaderna är dels uppräknade med antagen uppräkningsfaktor avseende lastning- och lossningskostnader, dels uppräknad med godsprognosen (vilken ökar antalet anlöp per år).</v>
      </c>
      <c r="H201" s="352"/>
      <c r="I201" s="352"/>
      <c r="J201" s="352"/>
      <c r="K201" s="352"/>
      <c r="L201" s="352"/>
      <c r="M201" s="352"/>
      <c r="N201" s="352"/>
      <c r="O201" s="352"/>
      <c r="P201" s="352"/>
      <c r="Q201" s="352"/>
      <c r="R201" s="352"/>
      <c r="S201" s="352"/>
      <c r="T201" s="352"/>
      <c r="U201" s="352"/>
      <c r="V201" s="352"/>
      <c r="W201" s="352"/>
      <c r="X201" s="352"/>
      <c r="Y201" s="352"/>
      <c r="Z201" s="352"/>
      <c r="AA201" s="352"/>
      <c r="AB201" s="352"/>
      <c r="AC201" s="352"/>
      <c r="AD201" s="352"/>
      <c r="AE201" s="352"/>
      <c r="AF201" s="352"/>
      <c r="AG201" s="352"/>
      <c r="AH201" s="352"/>
      <c r="AI201" s="352"/>
      <c r="AJ201" s="352"/>
      <c r="AK201" s="352"/>
      <c r="AL201" s="352"/>
      <c r="AM201" s="352"/>
      <c r="AN201" s="352"/>
      <c r="AO201" s="352"/>
      <c r="AP201" s="352"/>
      <c r="AQ201" s="352"/>
      <c r="AR201" s="352"/>
      <c r="AS201" s="352"/>
      <c r="AT201" s="352"/>
      <c r="AU201" s="352"/>
      <c r="AV201" s="352"/>
      <c r="AW201" s="352"/>
      <c r="AX201" s="352"/>
      <c r="AY201" s="352"/>
      <c r="AZ201" s="352"/>
      <c r="BA201" s="352"/>
      <c r="BB201" s="352"/>
      <c r="BC201" s="352"/>
      <c r="BD201" s="352"/>
      <c r="BE201" s="352"/>
      <c r="BF201" s="352"/>
      <c r="BG201" s="352"/>
      <c r="BH201" s="352"/>
      <c r="BI201" s="352"/>
      <c r="BJ201" s="352"/>
      <c r="BK201" s="352"/>
      <c r="BL201" s="352"/>
      <c r="BM201" s="352"/>
      <c r="BN201" s="352"/>
      <c r="BO201" s="352"/>
      <c r="BP201" s="352"/>
      <c r="BQ201" s="352"/>
      <c r="BR201" s="352"/>
      <c r="BS201" s="352"/>
      <c r="BT201" s="352"/>
      <c r="BU201" s="352"/>
      <c r="BV201" s="352"/>
      <c r="BW201" s="352"/>
      <c r="BX201" s="352"/>
      <c r="BY201" s="352"/>
      <c r="BZ201" s="352"/>
      <c r="CA201" s="352"/>
      <c r="CB201" s="352"/>
      <c r="CC201" s="352"/>
      <c r="CD201" s="352"/>
      <c r="CE201" s="352"/>
      <c r="CF201" s="352"/>
      <c r="CG201" s="352"/>
      <c r="CH201" s="352"/>
      <c r="CI201" s="352"/>
      <c r="CJ201" s="352"/>
      <c r="CK201" s="352"/>
      <c r="CL201" s="352"/>
      <c r="CM201" s="352"/>
      <c r="CN201" s="352"/>
      <c r="CO201" s="352"/>
    </row>
    <row r="202" spans="1:97" s="370" customFormat="1" x14ac:dyDescent="0.35">
      <c r="A202" s="362" t="s">
        <v>72</v>
      </c>
      <c r="B202" s="362" t="s">
        <v>51</v>
      </c>
      <c r="C202" s="362" t="s">
        <v>73</v>
      </c>
      <c r="D202" s="362">
        <f t="shared" ref="D202:BO202" si="288">D172</f>
        <v>2019</v>
      </c>
      <c r="E202" s="362">
        <f t="shared" si="288"/>
        <v>2020</v>
      </c>
      <c r="F202" s="362">
        <f t="shared" si="288"/>
        <v>2021</v>
      </c>
      <c r="G202" s="362">
        <f t="shared" si="288"/>
        <v>2022</v>
      </c>
      <c r="H202" s="362">
        <f t="shared" si="288"/>
        <v>2023</v>
      </c>
      <c r="I202" s="362">
        <f t="shared" si="288"/>
        <v>2024</v>
      </c>
      <c r="J202" s="362">
        <f t="shared" si="288"/>
        <v>2025</v>
      </c>
      <c r="K202" s="362">
        <f t="shared" si="288"/>
        <v>2026</v>
      </c>
      <c r="L202" s="362">
        <f t="shared" si="288"/>
        <v>2027</v>
      </c>
      <c r="M202" s="362">
        <f t="shared" si="288"/>
        <v>2028</v>
      </c>
      <c r="N202" s="362">
        <f t="shared" si="288"/>
        <v>2029</v>
      </c>
      <c r="O202" s="362">
        <f t="shared" si="288"/>
        <v>2030</v>
      </c>
      <c r="P202" s="362">
        <f t="shared" si="288"/>
        <v>2031</v>
      </c>
      <c r="Q202" s="362">
        <f t="shared" si="288"/>
        <v>2032</v>
      </c>
      <c r="R202" s="362">
        <f t="shared" si="288"/>
        <v>2033</v>
      </c>
      <c r="S202" s="362">
        <f t="shared" si="288"/>
        <v>2034</v>
      </c>
      <c r="T202" s="362">
        <f t="shared" si="288"/>
        <v>2035</v>
      </c>
      <c r="U202" s="362">
        <f t="shared" si="288"/>
        <v>2036</v>
      </c>
      <c r="V202" s="362">
        <f t="shared" si="288"/>
        <v>2037</v>
      </c>
      <c r="W202" s="362">
        <f t="shared" si="288"/>
        <v>2038</v>
      </c>
      <c r="X202" s="362">
        <f t="shared" si="288"/>
        <v>2039</v>
      </c>
      <c r="Y202" s="362">
        <f t="shared" si="288"/>
        <v>2040</v>
      </c>
      <c r="Z202" s="362">
        <f t="shared" si="288"/>
        <v>2041</v>
      </c>
      <c r="AA202" s="362">
        <f t="shared" si="288"/>
        <v>2042</v>
      </c>
      <c r="AB202" s="362">
        <f t="shared" si="288"/>
        <v>2043</v>
      </c>
      <c r="AC202" s="362">
        <f t="shared" si="288"/>
        <v>2044</v>
      </c>
      <c r="AD202" s="362">
        <f t="shared" si="288"/>
        <v>2045</v>
      </c>
      <c r="AE202" s="362">
        <f t="shared" si="288"/>
        <v>2046</v>
      </c>
      <c r="AF202" s="362">
        <f t="shared" si="288"/>
        <v>2047</v>
      </c>
      <c r="AG202" s="362">
        <f t="shared" si="288"/>
        <v>2048</v>
      </c>
      <c r="AH202" s="362">
        <f t="shared" si="288"/>
        <v>2049</v>
      </c>
      <c r="AI202" s="362">
        <f t="shared" si="288"/>
        <v>2050</v>
      </c>
      <c r="AJ202" s="362">
        <f t="shared" si="288"/>
        <v>2051</v>
      </c>
      <c r="AK202" s="362">
        <f t="shared" si="288"/>
        <v>2052</v>
      </c>
      <c r="AL202" s="362">
        <f t="shared" si="288"/>
        <v>2053</v>
      </c>
      <c r="AM202" s="362">
        <f t="shared" si="288"/>
        <v>2054</v>
      </c>
      <c r="AN202" s="362">
        <f t="shared" si="288"/>
        <v>2055</v>
      </c>
      <c r="AO202" s="362">
        <f t="shared" si="288"/>
        <v>2056</v>
      </c>
      <c r="AP202" s="362">
        <f t="shared" si="288"/>
        <v>2057</v>
      </c>
      <c r="AQ202" s="362">
        <f t="shared" si="288"/>
        <v>2058</v>
      </c>
      <c r="AR202" s="362">
        <f t="shared" si="288"/>
        <v>2059</v>
      </c>
      <c r="AS202" s="362">
        <f t="shared" si="288"/>
        <v>2060</v>
      </c>
      <c r="AT202" s="362">
        <f t="shared" si="288"/>
        <v>2061</v>
      </c>
      <c r="AU202" s="362">
        <f t="shared" si="288"/>
        <v>2062</v>
      </c>
      <c r="AV202" s="362">
        <f t="shared" si="288"/>
        <v>2063</v>
      </c>
      <c r="AW202" s="362">
        <f t="shared" si="288"/>
        <v>2064</v>
      </c>
      <c r="AX202" s="362">
        <f t="shared" si="288"/>
        <v>2065</v>
      </c>
      <c r="AY202" s="362">
        <f t="shared" si="288"/>
        <v>2066</v>
      </c>
      <c r="AZ202" s="362">
        <f t="shared" si="288"/>
        <v>2067</v>
      </c>
      <c r="BA202" s="362">
        <f t="shared" si="288"/>
        <v>2068</v>
      </c>
      <c r="BB202" s="362">
        <f t="shared" si="288"/>
        <v>2069</v>
      </c>
      <c r="BC202" s="362">
        <f t="shared" si="288"/>
        <v>2070</v>
      </c>
      <c r="BD202" s="362">
        <f t="shared" si="288"/>
        <v>2071</v>
      </c>
      <c r="BE202" s="362">
        <f t="shared" si="288"/>
        <v>2072</v>
      </c>
      <c r="BF202" s="362">
        <f t="shared" si="288"/>
        <v>2073</v>
      </c>
      <c r="BG202" s="362">
        <f t="shared" si="288"/>
        <v>2074</v>
      </c>
      <c r="BH202" s="362">
        <f t="shared" si="288"/>
        <v>2075</v>
      </c>
      <c r="BI202" s="362">
        <f t="shared" si="288"/>
        <v>2076</v>
      </c>
      <c r="BJ202" s="362">
        <f t="shared" si="288"/>
        <v>2077</v>
      </c>
      <c r="BK202" s="362">
        <f t="shared" si="288"/>
        <v>2078</v>
      </c>
      <c r="BL202" s="362">
        <f t="shared" si="288"/>
        <v>2079</v>
      </c>
      <c r="BM202" s="362">
        <f t="shared" si="288"/>
        <v>2080</v>
      </c>
      <c r="BN202" s="362">
        <f t="shared" si="288"/>
        <v>2081</v>
      </c>
      <c r="BO202" s="362">
        <f t="shared" si="288"/>
        <v>2082</v>
      </c>
      <c r="BP202" s="362">
        <f t="shared" ref="BP202:CS202" si="289">BP172</f>
        <v>2083</v>
      </c>
      <c r="BQ202" s="362">
        <f t="shared" si="289"/>
        <v>2084</v>
      </c>
      <c r="BR202" s="362">
        <f t="shared" si="289"/>
        <v>2085</v>
      </c>
      <c r="BS202" s="362">
        <f t="shared" si="289"/>
        <v>2086</v>
      </c>
      <c r="BT202" s="362">
        <f t="shared" si="289"/>
        <v>2087</v>
      </c>
      <c r="BU202" s="362">
        <f t="shared" si="289"/>
        <v>2088</v>
      </c>
      <c r="BV202" s="362">
        <f t="shared" si="289"/>
        <v>2089</v>
      </c>
      <c r="BW202" s="362">
        <f t="shared" si="289"/>
        <v>2090</v>
      </c>
      <c r="BX202" s="362">
        <f t="shared" si="289"/>
        <v>2091</v>
      </c>
      <c r="BY202" s="362">
        <f t="shared" si="289"/>
        <v>2092</v>
      </c>
      <c r="BZ202" s="362">
        <f t="shared" si="289"/>
        <v>2093</v>
      </c>
      <c r="CA202" s="362">
        <f t="shared" si="289"/>
        <v>2094</v>
      </c>
      <c r="CB202" s="362">
        <f t="shared" si="289"/>
        <v>2095</v>
      </c>
      <c r="CC202" s="362">
        <f t="shared" si="289"/>
        <v>2096</v>
      </c>
      <c r="CD202" s="362">
        <f t="shared" si="289"/>
        <v>2097</v>
      </c>
      <c r="CE202" s="362">
        <f t="shared" si="289"/>
        <v>2098</v>
      </c>
      <c r="CF202" s="362">
        <f t="shared" si="289"/>
        <v>2099</v>
      </c>
      <c r="CG202" s="362">
        <f t="shared" si="289"/>
        <v>2100</v>
      </c>
      <c r="CH202" s="362">
        <f t="shared" si="289"/>
        <v>2101</v>
      </c>
      <c r="CI202" s="362">
        <f t="shared" si="289"/>
        <v>2102</v>
      </c>
      <c r="CJ202" s="362">
        <f t="shared" si="289"/>
        <v>2103</v>
      </c>
      <c r="CK202" s="362">
        <f t="shared" si="289"/>
        <v>2104</v>
      </c>
      <c r="CL202" s="362">
        <f t="shared" si="289"/>
        <v>2105</v>
      </c>
      <c r="CM202" s="362">
        <f t="shared" si="289"/>
        <v>2106</v>
      </c>
      <c r="CN202" s="362">
        <f t="shared" si="289"/>
        <v>2107</v>
      </c>
      <c r="CO202" s="362">
        <f t="shared" si="289"/>
        <v>2108</v>
      </c>
      <c r="CP202" s="362">
        <f t="shared" si="289"/>
        <v>2109</v>
      </c>
      <c r="CQ202" s="362">
        <f t="shared" si="289"/>
        <v>2110</v>
      </c>
      <c r="CR202" s="362">
        <f t="shared" si="289"/>
        <v>2111</v>
      </c>
      <c r="CS202" s="362">
        <f t="shared" si="289"/>
        <v>2112</v>
      </c>
    </row>
    <row r="203" spans="1:97" s="367" customFormat="1" x14ac:dyDescent="0.35">
      <c r="A203" s="352">
        <f>A173</f>
        <v>0</v>
      </c>
      <c r="B203" s="352" t="str">
        <f t="shared" ref="B203:C203" si="290">B173</f>
        <v>0 0</v>
      </c>
      <c r="C203" s="359">
        <f t="shared" si="290"/>
        <v>0</v>
      </c>
      <c r="D203" s="359">
        <f>'UA basår'!AF7+'UA basår'!AF37</f>
        <v>0</v>
      </c>
      <c r="E203" s="359">
        <f>IF(E$171="beräknas ej",0,D203*IF(E$202&gt;$D$157,1,IF(E$202&lt;=$C$157,$C$156,$D$156))*IFERROR(INDEX($B$162:$E$168,MATCH($A203,$A$162:$A$168,0),MATCH(E$202,$B$160:$E$160,1)),0))</f>
        <v>0</v>
      </c>
      <c r="F203" s="359">
        <f t="shared" ref="F203:BQ203" si="291">IF(F$171="beräknas ej",0,E203*IF(F$202&gt;$D$157,1,IF(F$202&lt;=$C$157,$C$156,$D$156))*IFERROR(INDEX($B$162:$E$168,MATCH($A203,$A$162:$A$168,0),MATCH(F$202,$B$160:$E$160,1)),0))</f>
        <v>0</v>
      </c>
      <c r="G203" s="359">
        <f t="shared" si="291"/>
        <v>0</v>
      </c>
      <c r="H203" s="359">
        <f t="shared" si="291"/>
        <v>0</v>
      </c>
      <c r="I203" s="359">
        <f t="shared" si="291"/>
        <v>0</v>
      </c>
      <c r="J203" s="359">
        <f t="shared" si="291"/>
        <v>0</v>
      </c>
      <c r="K203" s="359">
        <f t="shared" si="291"/>
        <v>0</v>
      </c>
      <c r="L203" s="359">
        <f t="shared" si="291"/>
        <v>0</v>
      </c>
      <c r="M203" s="359">
        <f t="shared" si="291"/>
        <v>0</v>
      </c>
      <c r="N203" s="359">
        <f t="shared" si="291"/>
        <v>0</v>
      </c>
      <c r="O203" s="359">
        <f t="shared" si="291"/>
        <v>0</v>
      </c>
      <c r="P203" s="359">
        <f t="shared" si="291"/>
        <v>0</v>
      </c>
      <c r="Q203" s="359">
        <f t="shared" si="291"/>
        <v>0</v>
      </c>
      <c r="R203" s="359">
        <f t="shared" si="291"/>
        <v>0</v>
      </c>
      <c r="S203" s="359">
        <f t="shared" si="291"/>
        <v>0</v>
      </c>
      <c r="T203" s="359">
        <f t="shared" si="291"/>
        <v>0</v>
      </c>
      <c r="U203" s="359">
        <f t="shared" si="291"/>
        <v>0</v>
      </c>
      <c r="V203" s="359">
        <f t="shared" si="291"/>
        <v>0</v>
      </c>
      <c r="W203" s="359">
        <f t="shared" si="291"/>
        <v>0</v>
      </c>
      <c r="X203" s="359">
        <f t="shared" si="291"/>
        <v>0</v>
      </c>
      <c r="Y203" s="359">
        <f t="shared" si="291"/>
        <v>0</v>
      </c>
      <c r="Z203" s="359">
        <f t="shared" si="291"/>
        <v>0</v>
      </c>
      <c r="AA203" s="359">
        <f t="shared" si="291"/>
        <v>0</v>
      </c>
      <c r="AB203" s="359">
        <f t="shared" si="291"/>
        <v>0</v>
      </c>
      <c r="AC203" s="359">
        <f t="shared" si="291"/>
        <v>0</v>
      </c>
      <c r="AD203" s="359">
        <f t="shared" si="291"/>
        <v>0</v>
      </c>
      <c r="AE203" s="359">
        <f t="shared" si="291"/>
        <v>0</v>
      </c>
      <c r="AF203" s="359">
        <f t="shared" si="291"/>
        <v>0</v>
      </c>
      <c r="AG203" s="359">
        <f t="shared" si="291"/>
        <v>0</v>
      </c>
      <c r="AH203" s="359">
        <f t="shared" si="291"/>
        <v>0</v>
      </c>
      <c r="AI203" s="359">
        <f t="shared" si="291"/>
        <v>0</v>
      </c>
      <c r="AJ203" s="359">
        <f t="shared" si="291"/>
        <v>0</v>
      </c>
      <c r="AK203" s="359">
        <f t="shared" si="291"/>
        <v>0</v>
      </c>
      <c r="AL203" s="359">
        <f t="shared" si="291"/>
        <v>0</v>
      </c>
      <c r="AM203" s="359">
        <f t="shared" si="291"/>
        <v>0</v>
      </c>
      <c r="AN203" s="359">
        <f t="shared" si="291"/>
        <v>0</v>
      </c>
      <c r="AO203" s="359">
        <f t="shared" si="291"/>
        <v>0</v>
      </c>
      <c r="AP203" s="359">
        <f t="shared" si="291"/>
        <v>0</v>
      </c>
      <c r="AQ203" s="359">
        <f t="shared" si="291"/>
        <v>0</v>
      </c>
      <c r="AR203" s="359">
        <f t="shared" si="291"/>
        <v>0</v>
      </c>
      <c r="AS203" s="359">
        <f t="shared" si="291"/>
        <v>0</v>
      </c>
      <c r="AT203" s="359">
        <f t="shared" si="291"/>
        <v>0</v>
      </c>
      <c r="AU203" s="359">
        <f t="shared" si="291"/>
        <v>0</v>
      </c>
      <c r="AV203" s="359">
        <f t="shared" si="291"/>
        <v>0</v>
      </c>
      <c r="AW203" s="359">
        <f t="shared" si="291"/>
        <v>0</v>
      </c>
      <c r="AX203" s="359">
        <f t="shared" si="291"/>
        <v>0</v>
      </c>
      <c r="AY203" s="359">
        <f t="shared" si="291"/>
        <v>0</v>
      </c>
      <c r="AZ203" s="359">
        <f t="shared" si="291"/>
        <v>0</v>
      </c>
      <c r="BA203" s="359">
        <f t="shared" si="291"/>
        <v>0</v>
      </c>
      <c r="BB203" s="359">
        <f t="shared" si="291"/>
        <v>0</v>
      </c>
      <c r="BC203" s="359">
        <f t="shared" si="291"/>
        <v>0</v>
      </c>
      <c r="BD203" s="359">
        <f t="shared" si="291"/>
        <v>0</v>
      </c>
      <c r="BE203" s="359">
        <f t="shared" si="291"/>
        <v>0</v>
      </c>
      <c r="BF203" s="359">
        <f t="shared" si="291"/>
        <v>0</v>
      </c>
      <c r="BG203" s="359">
        <f t="shared" si="291"/>
        <v>0</v>
      </c>
      <c r="BH203" s="359">
        <f t="shared" si="291"/>
        <v>0</v>
      </c>
      <c r="BI203" s="359">
        <f t="shared" si="291"/>
        <v>0</v>
      </c>
      <c r="BJ203" s="359">
        <f t="shared" si="291"/>
        <v>0</v>
      </c>
      <c r="BK203" s="359">
        <f t="shared" si="291"/>
        <v>0</v>
      </c>
      <c r="BL203" s="359">
        <f t="shared" si="291"/>
        <v>0</v>
      </c>
      <c r="BM203" s="359">
        <f t="shared" si="291"/>
        <v>0</v>
      </c>
      <c r="BN203" s="359">
        <f t="shared" si="291"/>
        <v>0</v>
      </c>
      <c r="BO203" s="359">
        <f t="shared" si="291"/>
        <v>0</v>
      </c>
      <c r="BP203" s="359">
        <f t="shared" si="291"/>
        <v>0</v>
      </c>
      <c r="BQ203" s="359">
        <f t="shared" si="291"/>
        <v>0</v>
      </c>
      <c r="BR203" s="359">
        <f t="shared" ref="BR203:CS203" si="292">IF(BR$171="beräknas ej",0,BQ203*IF(BR$202&gt;$D$157,1,IF(BR$202&lt;=$C$157,$C$156,$D$156))*IFERROR(INDEX($B$162:$E$168,MATCH($A203,$A$162:$A$168,0),MATCH(BR$202,$B$160:$E$160,1)),0))</f>
        <v>0</v>
      </c>
      <c r="BS203" s="359">
        <f t="shared" si="292"/>
        <v>0</v>
      </c>
      <c r="BT203" s="359">
        <f t="shared" si="292"/>
        <v>0</v>
      </c>
      <c r="BU203" s="359">
        <f t="shared" si="292"/>
        <v>0</v>
      </c>
      <c r="BV203" s="359">
        <f t="shared" si="292"/>
        <v>0</v>
      </c>
      <c r="BW203" s="359">
        <f t="shared" si="292"/>
        <v>0</v>
      </c>
      <c r="BX203" s="359">
        <f t="shared" si="292"/>
        <v>0</v>
      </c>
      <c r="BY203" s="359">
        <f t="shared" si="292"/>
        <v>0</v>
      </c>
      <c r="BZ203" s="359">
        <f t="shared" si="292"/>
        <v>0</v>
      </c>
      <c r="CA203" s="359">
        <f t="shared" si="292"/>
        <v>0</v>
      </c>
      <c r="CB203" s="359">
        <f t="shared" si="292"/>
        <v>0</v>
      </c>
      <c r="CC203" s="359">
        <f t="shared" si="292"/>
        <v>0</v>
      </c>
      <c r="CD203" s="359">
        <f t="shared" si="292"/>
        <v>0</v>
      </c>
      <c r="CE203" s="359">
        <f t="shared" si="292"/>
        <v>0</v>
      </c>
      <c r="CF203" s="359">
        <f t="shared" si="292"/>
        <v>0</v>
      </c>
      <c r="CG203" s="359">
        <f t="shared" si="292"/>
        <v>0</v>
      </c>
      <c r="CH203" s="359">
        <f t="shared" si="292"/>
        <v>0</v>
      </c>
      <c r="CI203" s="359">
        <f t="shared" si="292"/>
        <v>0</v>
      </c>
      <c r="CJ203" s="359">
        <f t="shared" si="292"/>
        <v>0</v>
      </c>
      <c r="CK203" s="359">
        <f t="shared" si="292"/>
        <v>0</v>
      </c>
      <c r="CL203" s="359">
        <f t="shared" si="292"/>
        <v>0</v>
      </c>
      <c r="CM203" s="359">
        <f t="shared" si="292"/>
        <v>0</v>
      </c>
      <c r="CN203" s="359">
        <f t="shared" si="292"/>
        <v>0</v>
      </c>
      <c r="CO203" s="359">
        <f t="shared" si="292"/>
        <v>0</v>
      </c>
      <c r="CP203" s="359">
        <f t="shared" si="292"/>
        <v>0</v>
      </c>
      <c r="CQ203" s="359">
        <f t="shared" si="292"/>
        <v>0</v>
      </c>
      <c r="CR203" s="359">
        <f t="shared" si="292"/>
        <v>0</v>
      </c>
      <c r="CS203" s="359">
        <f t="shared" si="292"/>
        <v>0</v>
      </c>
    </row>
    <row r="204" spans="1:97" s="367" customFormat="1" x14ac:dyDescent="0.35">
      <c r="A204" s="352">
        <f t="shared" ref="A204:C219" si="293">A174</f>
        <v>0</v>
      </c>
      <c r="B204" s="352" t="str">
        <f t="shared" si="293"/>
        <v>0 0</v>
      </c>
      <c r="C204" s="359">
        <f t="shared" si="293"/>
        <v>0</v>
      </c>
      <c r="D204" s="359">
        <f>'UA basår'!AF8+'UA basår'!AF38</f>
        <v>0</v>
      </c>
      <c r="E204" s="359">
        <f t="shared" ref="E204:BP204" si="294">IF(E$171="beräknas ej",0,D204*IF(E$202&gt;$D$157,1,IF(E$202&lt;=$C$157,$C$156,$D$156))*IFERROR(INDEX($B$162:$E$168,MATCH($A204,$A$162:$A$168,0),MATCH(E$202,$B$160:$E$160,1)),0))</f>
        <v>0</v>
      </c>
      <c r="F204" s="359">
        <f t="shared" si="294"/>
        <v>0</v>
      </c>
      <c r="G204" s="359">
        <f t="shared" si="294"/>
        <v>0</v>
      </c>
      <c r="H204" s="359">
        <f t="shared" si="294"/>
        <v>0</v>
      </c>
      <c r="I204" s="359">
        <f t="shared" si="294"/>
        <v>0</v>
      </c>
      <c r="J204" s="359">
        <f t="shared" si="294"/>
        <v>0</v>
      </c>
      <c r="K204" s="359">
        <f t="shared" si="294"/>
        <v>0</v>
      </c>
      <c r="L204" s="359">
        <f t="shared" si="294"/>
        <v>0</v>
      </c>
      <c r="M204" s="359">
        <f t="shared" si="294"/>
        <v>0</v>
      </c>
      <c r="N204" s="359">
        <f t="shared" si="294"/>
        <v>0</v>
      </c>
      <c r="O204" s="359">
        <f t="shared" si="294"/>
        <v>0</v>
      </c>
      <c r="P204" s="359">
        <f t="shared" si="294"/>
        <v>0</v>
      </c>
      <c r="Q204" s="359">
        <f t="shared" si="294"/>
        <v>0</v>
      </c>
      <c r="R204" s="359">
        <f t="shared" si="294"/>
        <v>0</v>
      </c>
      <c r="S204" s="359">
        <f t="shared" si="294"/>
        <v>0</v>
      </c>
      <c r="T204" s="359">
        <f t="shared" si="294"/>
        <v>0</v>
      </c>
      <c r="U204" s="359">
        <f t="shared" si="294"/>
        <v>0</v>
      </c>
      <c r="V204" s="359">
        <f t="shared" si="294"/>
        <v>0</v>
      </c>
      <c r="W204" s="359">
        <f t="shared" si="294"/>
        <v>0</v>
      </c>
      <c r="X204" s="359">
        <f t="shared" si="294"/>
        <v>0</v>
      </c>
      <c r="Y204" s="359">
        <f t="shared" si="294"/>
        <v>0</v>
      </c>
      <c r="Z204" s="359">
        <f t="shared" si="294"/>
        <v>0</v>
      </c>
      <c r="AA204" s="359">
        <f t="shared" si="294"/>
        <v>0</v>
      </c>
      <c r="AB204" s="359">
        <f t="shared" si="294"/>
        <v>0</v>
      </c>
      <c r="AC204" s="359">
        <f t="shared" si="294"/>
        <v>0</v>
      </c>
      <c r="AD204" s="359">
        <f t="shared" si="294"/>
        <v>0</v>
      </c>
      <c r="AE204" s="359">
        <f t="shared" si="294"/>
        <v>0</v>
      </c>
      <c r="AF204" s="359">
        <f t="shared" si="294"/>
        <v>0</v>
      </c>
      <c r="AG204" s="359">
        <f t="shared" si="294"/>
        <v>0</v>
      </c>
      <c r="AH204" s="359">
        <f t="shared" si="294"/>
        <v>0</v>
      </c>
      <c r="AI204" s="359">
        <f t="shared" si="294"/>
        <v>0</v>
      </c>
      <c r="AJ204" s="359">
        <f t="shared" si="294"/>
        <v>0</v>
      </c>
      <c r="AK204" s="359">
        <f t="shared" si="294"/>
        <v>0</v>
      </c>
      <c r="AL204" s="359">
        <f t="shared" si="294"/>
        <v>0</v>
      </c>
      <c r="AM204" s="359">
        <f t="shared" si="294"/>
        <v>0</v>
      </c>
      <c r="AN204" s="359">
        <f t="shared" si="294"/>
        <v>0</v>
      </c>
      <c r="AO204" s="359">
        <f t="shared" si="294"/>
        <v>0</v>
      </c>
      <c r="AP204" s="359">
        <f t="shared" si="294"/>
        <v>0</v>
      </c>
      <c r="AQ204" s="359">
        <f t="shared" si="294"/>
        <v>0</v>
      </c>
      <c r="AR204" s="359">
        <f t="shared" si="294"/>
        <v>0</v>
      </c>
      <c r="AS204" s="359">
        <f t="shared" si="294"/>
        <v>0</v>
      </c>
      <c r="AT204" s="359">
        <f t="shared" si="294"/>
        <v>0</v>
      </c>
      <c r="AU204" s="359">
        <f t="shared" si="294"/>
        <v>0</v>
      </c>
      <c r="AV204" s="359">
        <f t="shared" si="294"/>
        <v>0</v>
      </c>
      <c r="AW204" s="359">
        <f t="shared" si="294"/>
        <v>0</v>
      </c>
      <c r="AX204" s="359">
        <f t="shared" si="294"/>
        <v>0</v>
      </c>
      <c r="AY204" s="359">
        <f t="shared" si="294"/>
        <v>0</v>
      </c>
      <c r="AZ204" s="359">
        <f t="shared" si="294"/>
        <v>0</v>
      </c>
      <c r="BA204" s="359">
        <f t="shared" si="294"/>
        <v>0</v>
      </c>
      <c r="BB204" s="359">
        <f t="shared" si="294"/>
        <v>0</v>
      </c>
      <c r="BC204" s="359">
        <f t="shared" si="294"/>
        <v>0</v>
      </c>
      <c r="BD204" s="359">
        <f t="shared" si="294"/>
        <v>0</v>
      </c>
      <c r="BE204" s="359">
        <f t="shared" si="294"/>
        <v>0</v>
      </c>
      <c r="BF204" s="359">
        <f t="shared" si="294"/>
        <v>0</v>
      </c>
      <c r="BG204" s="359">
        <f t="shared" si="294"/>
        <v>0</v>
      </c>
      <c r="BH204" s="359">
        <f t="shared" si="294"/>
        <v>0</v>
      </c>
      <c r="BI204" s="359">
        <f t="shared" si="294"/>
        <v>0</v>
      </c>
      <c r="BJ204" s="359">
        <f t="shared" si="294"/>
        <v>0</v>
      </c>
      <c r="BK204" s="359">
        <f t="shared" si="294"/>
        <v>0</v>
      </c>
      <c r="BL204" s="359">
        <f t="shared" si="294"/>
        <v>0</v>
      </c>
      <c r="BM204" s="359">
        <f t="shared" si="294"/>
        <v>0</v>
      </c>
      <c r="BN204" s="359">
        <f t="shared" si="294"/>
        <v>0</v>
      </c>
      <c r="BO204" s="359">
        <f t="shared" si="294"/>
        <v>0</v>
      </c>
      <c r="BP204" s="359">
        <f t="shared" si="294"/>
        <v>0</v>
      </c>
      <c r="BQ204" s="359">
        <f t="shared" ref="BQ204:CS204" si="295">IF(BQ$171="beräknas ej",0,BP204*IF(BQ$202&gt;$D$157,1,IF(BQ$202&lt;=$C$157,$C$156,$D$156))*IFERROR(INDEX($B$162:$E$168,MATCH($A204,$A$162:$A$168,0),MATCH(BQ$202,$B$160:$E$160,1)),0))</f>
        <v>0</v>
      </c>
      <c r="BR204" s="359">
        <f t="shared" si="295"/>
        <v>0</v>
      </c>
      <c r="BS204" s="359">
        <f t="shared" si="295"/>
        <v>0</v>
      </c>
      <c r="BT204" s="359">
        <f t="shared" si="295"/>
        <v>0</v>
      </c>
      <c r="BU204" s="359">
        <f t="shared" si="295"/>
        <v>0</v>
      </c>
      <c r="BV204" s="359">
        <f t="shared" si="295"/>
        <v>0</v>
      </c>
      <c r="BW204" s="359">
        <f t="shared" si="295"/>
        <v>0</v>
      </c>
      <c r="BX204" s="359">
        <f t="shared" si="295"/>
        <v>0</v>
      </c>
      <c r="BY204" s="359">
        <f t="shared" si="295"/>
        <v>0</v>
      </c>
      <c r="BZ204" s="359">
        <f t="shared" si="295"/>
        <v>0</v>
      </c>
      <c r="CA204" s="359">
        <f t="shared" si="295"/>
        <v>0</v>
      </c>
      <c r="CB204" s="359">
        <f t="shared" si="295"/>
        <v>0</v>
      </c>
      <c r="CC204" s="359">
        <f t="shared" si="295"/>
        <v>0</v>
      </c>
      <c r="CD204" s="359">
        <f t="shared" si="295"/>
        <v>0</v>
      </c>
      <c r="CE204" s="359">
        <f t="shared" si="295"/>
        <v>0</v>
      </c>
      <c r="CF204" s="359">
        <f t="shared" si="295"/>
        <v>0</v>
      </c>
      <c r="CG204" s="359">
        <f t="shared" si="295"/>
        <v>0</v>
      </c>
      <c r="CH204" s="359">
        <f t="shared" si="295"/>
        <v>0</v>
      </c>
      <c r="CI204" s="359">
        <f t="shared" si="295"/>
        <v>0</v>
      </c>
      <c r="CJ204" s="359">
        <f t="shared" si="295"/>
        <v>0</v>
      </c>
      <c r="CK204" s="359">
        <f t="shared" si="295"/>
        <v>0</v>
      </c>
      <c r="CL204" s="359">
        <f t="shared" si="295"/>
        <v>0</v>
      </c>
      <c r="CM204" s="359">
        <f t="shared" si="295"/>
        <v>0</v>
      </c>
      <c r="CN204" s="359">
        <f t="shared" si="295"/>
        <v>0</v>
      </c>
      <c r="CO204" s="359">
        <f t="shared" si="295"/>
        <v>0</v>
      </c>
      <c r="CP204" s="359">
        <f t="shared" si="295"/>
        <v>0</v>
      </c>
      <c r="CQ204" s="359">
        <f t="shared" si="295"/>
        <v>0</v>
      </c>
      <c r="CR204" s="359">
        <f t="shared" si="295"/>
        <v>0</v>
      </c>
      <c r="CS204" s="359">
        <f t="shared" si="295"/>
        <v>0</v>
      </c>
    </row>
    <row r="205" spans="1:97" s="367" customFormat="1" x14ac:dyDescent="0.35">
      <c r="A205" s="352">
        <f t="shared" si="293"/>
        <v>0</v>
      </c>
      <c r="B205" s="352" t="str">
        <f t="shared" si="293"/>
        <v>0 0</v>
      </c>
      <c r="C205" s="359">
        <f t="shared" si="293"/>
        <v>0</v>
      </c>
      <c r="D205" s="359">
        <f>'UA basår'!AF9+'UA basår'!AF39</f>
        <v>0</v>
      </c>
      <c r="E205" s="359">
        <f t="shared" ref="E205:BP205" si="296">IF(E$171="beräknas ej",0,D205*IF(E$202&gt;$D$157,1,IF(E$202&lt;=$C$157,$C$156,$D$156))*IFERROR(INDEX($B$162:$E$168,MATCH($A205,$A$162:$A$168,0),MATCH(E$202,$B$160:$E$160,1)),0))</f>
        <v>0</v>
      </c>
      <c r="F205" s="359">
        <f t="shared" si="296"/>
        <v>0</v>
      </c>
      <c r="G205" s="359">
        <f t="shared" si="296"/>
        <v>0</v>
      </c>
      <c r="H205" s="359">
        <f t="shared" si="296"/>
        <v>0</v>
      </c>
      <c r="I205" s="359">
        <f t="shared" si="296"/>
        <v>0</v>
      </c>
      <c r="J205" s="359">
        <f t="shared" si="296"/>
        <v>0</v>
      </c>
      <c r="K205" s="359">
        <f t="shared" si="296"/>
        <v>0</v>
      </c>
      <c r="L205" s="359">
        <f t="shared" si="296"/>
        <v>0</v>
      </c>
      <c r="M205" s="359">
        <f t="shared" si="296"/>
        <v>0</v>
      </c>
      <c r="N205" s="359">
        <f t="shared" si="296"/>
        <v>0</v>
      </c>
      <c r="O205" s="359">
        <f t="shared" si="296"/>
        <v>0</v>
      </c>
      <c r="P205" s="359">
        <f t="shared" si="296"/>
        <v>0</v>
      </c>
      <c r="Q205" s="359">
        <f t="shared" si="296"/>
        <v>0</v>
      </c>
      <c r="R205" s="359">
        <f t="shared" si="296"/>
        <v>0</v>
      </c>
      <c r="S205" s="359">
        <f t="shared" si="296"/>
        <v>0</v>
      </c>
      <c r="T205" s="359">
        <f t="shared" si="296"/>
        <v>0</v>
      </c>
      <c r="U205" s="359">
        <f t="shared" si="296"/>
        <v>0</v>
      </c>
      <c r="V205" s="359">
        <f t="shared" si="296"/>
        <v>0</v>
      </c>
      <c r="W205" s="359">
        <f t="shared" si="296"/>
        <v>0</v>
      </c>
      <c r="X205" s="359">
        <f t="shared" si="296"/>
        <v>0</v>
      </c>
      <c r="Y205" s="359">
        <f t="shared" si="296"/>
        <v>0</v>
      </c>
      <c r="Z205" s="359">
        <f t="shared" si="296"/>
        <v>0</v>
      </c>
      <c r="AA205" s="359">
        <f t="shared" si="296"/>
        <v>0</v>
      </c>
      <c r="AB205" s="359">
        <f t="shared" si="296"/>
        <v>0</v>
      </c>
      <c r="AC205" s="359">
        <f t="shared" si="296"/>
        <v>0</v>
      </c>
      <c r="AD205" s="359">
        <f t="shared" si="296"/>
        <v>0</v>
      </c>
      <c r="AE205" s="359">
        <f t="shared" si="296"/>
        <v>0</v>
      </c>
      <c r="AF205" s="359">
        <f t="shared" si="296"/>
        <v>0</v>
      </c>
      <c r="AG205" s="359">
        <f t="shared" si="296"/>
        <v>0</v>
      </c>
      <c r="AH205" s="359">
        <f t="shared" si="296"/>
        <v>0</v>
      </c>
      <c r="AI205" s="359">
        <f t="shared" si="296"/>
        <v>0</v>
      </c>
      <c r="AJ205" s="359">
        <f t="shared" si="296"/>
        <v>0</v>
      </c>
      <c r="AK205" s="359">
        <f t="shared" si="296"/>
        <v>0</v>
      </c>
      <c r="AL205" s="359">
        <f t="shared" si="296"/>
        <v>0</v>
      </c>
      <c r="AM205" s="359">
        <f t="shared" si="296"/>
        <v>0</v>
      </c>
      <c r="AN205" s="359">
        <f t="shared" si="296"/>
        <v>0</v>
      </c>
      <c r="AO205" s="359">
        <f t="shared" si="296"/>
        <v>0</v>
      </c>
      <c r="AP205" s="359">
        <f t="shared" si="296"/>
        <v>0</v>
      </c>
      <c r="AQ205" s="359">
        <f t="shared" si="296"/>
        <v>0</v>
      </c>
      <c r="AR205" s="359">
        <f t="shared" si="296"/>
        <v>0</v>
      </c>
      <c r="AS205" s="359">
        <f t="shared" si="296"/>
        <v>0</v>
      </c>
      <c r="AT205" s="359">
        <f t="shared" si="296"/>
        <v>0</v>
      </c>
      <c r="AU205" s="359">
        <f t="shared" si="296"/>
        <v>0</v>
      </c>
      <c r="AV205" s="359">
        <f t="shared" si="296"/>
        <v>0</v>
      </c>
      <c r="AW205" s="359">
        <f t="shared" si="296"/>
        <v>0</v>
      </c>
      <c r="AX205" s="359">
        <f t="shared" si="296"/>
        <v>0</v>
      </c>
      <c r="AY205" s="359">
        <f t="shared" si="296"/>
        <v>0</v>
      </c>
      <c r="AZ205" s="359">
        <f t="shared" si="296"/>
        <v>0</v>
      </c>
      <c r="BA205" s="359">
        <f t="shared" si="296"/>
        <v>0</v>
      </c>
      <c r="BB205" s="359">
        <f t="shared" si="296"/>
        <v>0</v>
      </c>
      <c r="BC205" s="359">
        <f t="shared" si="296"/>
        <v>0</v>
      </c>
      <c r="BD205" s="359">
        <f t="shared" si="296"/>
        <v>0</v>
      </c>
      <c r="BE205" s="359">
        <f t="shared" si="296"/>
        <v>0</v>
      </c>
      <c r="BF205" s="359">
        <f t="shared" si="296"/>
        <v>0</v>
      </c>
      <c r="BG205" s="359">
        <f t="shared" si="296"/>
        <v>0</v>
      </c>
      <c r="BH205" s="359">
        <f t="shared" si="296"/>
        <v>0</v>
      </c>
      <c r="BI205" s="359">
        <f t="shared" si="296"/>
        <v>0</v>
      </c>
      <c r="BJ205" s="359">
        <f t="shared" si="296"/>
        <v>0</v>
      </c>
      <c r="BK205" s="359">
        <f t="shared" si="296"/>
        <v>0</v>
      </c>
      <c r="BL205" s="359">
        <f t="shared" si="296"/>
        <v>0</v>
      </c>
      <c r="BM205" s="359">
        <f t="shared" si="296"/>
        <v>0</v>
      </c>
      <c r="BN205" s="359">
        <f t="shared" si="296"/>
        <v>0</v>
      </c>
      <c r="BO205" s="359">
        <f t="shared" si="296"/>
        <v>0</v>
      </c>
      <c r="BP205" s="359">
        <f t="shared" si="296"/>
        <v>0</v>
      </c>
      <c r="BQ205" s="359">
        <f t="shared" ref="BQ205:CS205" si="297">IF(BQ$171="beräknas ej",0,BP205*IF(BQ$202&gt;$D$157,1,IF(BQ$202&lt;=$C$157,$C$156,$D$156))*IFERROR(INDEX($B$162:$E$168,MATCH($A205,$A$162:$A$168,0),MATCH(BQ$202,$B$160:$E$160,1)),0))</f>
        <v>0</v>
      </c>
      <c r="BR205" s="359">
        <f t="shared" si="297"/>
        <v>0</v>
      </c>
      <c r="BS205" s="359">
        <f t="shared" si="297"/>
        <v>0</v>
      </c>
      <c r="BT205" s="359">
        <f t="shared" si="297"/>
        <v>0</v>
      </c>
      <c r="BU205" s="359">
        <f t="shared" si="297"/>
        <v>0</v>
      </c>
      <c r="BV205" s="359">
        <f t="shared" si="297"/>
        <v>0</v>
      </c>
      <c r="BW205" s="359">
        <f t="shared" si="297"/>
        <v>0</v>
      </c>
      <c r="BX205" s="359">
        <f t="shared" si="297"/>
        <v>0</v>
      </c>
      <c r="BY205" s="359">
        <f t="shared" si="297"/>
        <v>0</v>
      </c>
      <c r="BZ205" s="359">
        <f t="shared" si="297"/>
        <v>0</v>
      </c>
      <c r="CA205" s="359">
        <f t="shared" si="297"/>
        <v>0</v>
      </c>
      <c r="CB205" s="359">
        <f t="shared" si="297"/>
        <v>0</v>
      </c>
      <c r="CC205" s="359">
        <f t="shared" si="297"/>
        <v>0</v>
      </c>
      <c r="CD205" s="359">
        <f t="shared" si="297"/>
        <v>0</v>
      </c>
      <c r="CE205" s="359">
        <f t="shared" si="297"/>
        <v>0</v>
      </c>
      <c r="CF205" s="359">
        <f t="shared" si="297"/>
        <v>0</v>
      </c>
      <c r="CG205" s="359">
        <f t="shared" si="297"/>
        <v>0</v>
      </c>
      <c r="CH205" s="359">
        <f t="shared" si="297"/>
        <v>0</v>
      </c>
      <c r="CI205" s="359">
        <f t="shared" si="297"/>
        <v>0</v>
      </c>
      <c r="CJ205" s="359">
        <f t="shared" si="297"/>
        <v>0</v>
      </c>
      <c r="CK205" s="359">
        <f t="shared" si="297"/>
        <v>0</v>
      </c>
      <c r="CL205" s="359">
        <f t="shared" si="297"/>
        <v>0</v>
      </c>
      <c r="CM205" s="359">
        <f t="shared" si="297"/>
        <v>0</v>
      </c>
      <c r="CN205" s="359">
        <f t="shared" si="297"/>
        <v>0</v>
      </c>
      <c r="CO205" s="359">
        <f t="shared" si="297"/>
        <v>0</v>
      </c>
      <c r="CP205" s="359">
        <f t="shared" si="297"/>
        <v>0</v>
      </c>
      <c r="CQ205" s="359">
        <f t="shared" si="297"/>
        <v>0</v>
      </c>
      <c r="CR205" s="359">
        <f t="shared" si="297"/>
        <v>0</v>
      </c>
      <c r="CS205" s="359">
        <f t="shared" si="297"/>
        <v>0</v>
      </c>
    </row>
    <row r="206" spans="1:97" s="367" customFormat="1" x14ac:dyDescent="0.35">
      <c r="A206" s="352">
        <f t="shared" si="293"/>
        <v>0</v>
      </c>
      <c r="B206" s="352" t="str">
        <f t="shared" si="293"/>
        <v>0 0</v>
      </c>
      <c r="C206" s="359">
        <f t="shared" si="293"/>
        <v>0</v>
      </c>
      <c r="D206" s="359">
        <f>'UA basår'!AF10+'UA basår'!AF40</f>
        <v>0</v>
      </c>
      <c r="E206" s="359">
        <f t="shared" ref="E206:BP206" si="298">IF(E$171="beräknas ej",0,D206*IF(E$202&gt;$D$157,1,IF(E$202&lt;=$C$157,$C$156,$D$156))*IFERROR(INDEX($B$162:$E$168,MATCH($A206,$A$162:$A$168,0),MATCH(E$202,$B$160:$E$160,1)),0))</f>
        <v>0</v>
      </c>
      <c r="F206" s="359">
        <f t="shared" si="298"/>
        <v>0</v>
      </c>
      <c r="G206" s="359">
        <f t="shared" si="298"/>
        <v>0</v>
      </c>
      <c r="H206" s="359">
        <f t="shared" si="298"/>
        <v>0</v>
      </c>
      <c r="I206" s="359">
        <f t="shared" si="298"/>
        <v>0</v>
      </c>
      <c r="J206" s="359">
        <f t="shared" si="298"/>
        <v>0</v>
      </c>
      <c r="K206" s="359">
        <f t="shared" si="298"/>
        <v>0</v>
      </c>
      <c r="L206" s="359">
        <f t="shared" si="298"/>
        <v>0</v>
      </c>
      <c r="M206" s="359">
        <f t="shared" si="298"/>
        <v>0</v>
      </c>
      <c r="N206" s="359">
        <f t="shared" si="298"/>
        <v>0</v>
      </c>
      <c r="O206" s="359">
        <f t="shared" si="298"/>
        <v>0</v>
      </c>
      <c r="P206" s="359">
        <f t="shared" si="298"/>
        <v>0</v>
      </c>
      <c r="Q206" s="359">
        <f t="shared" si="298"/>
        <v>0</v>
      </c>
      <c r="R206" s="359">
        <f t="shared" si="298"/>
        <v>0</v>
      </c>
      <c r="S206" s="359">
        <f t="shared" si="298"/>
        <v>0</v>
      </c>
      <c r="T206" s="359">
        <f t="shared" si="298"/>
        <v>0</v>
      </c>
      <c r="U206" s="359">
        <f t="shared" si="298"/>
        <v>0</v>
      </c>
      <c r="V206" s="359">
        <f t="shared" si="298"/>
        <v>0</v>
      </c>
      <c r="W206" s="359">
        <f t="shared" si="298"/>
        <v>0</v>
      </c>
      <c r="X206" s="359">
        <f t="shared" si="298"/>
        <v>0</v>
      </c>
      <c r="Y206" s="359">
        <f t="shared" si="298"/>
        <v>0</v>
      </c>
      <c r="Z206" s="359">
        <f t="shared" si="298"/>
        <v>0</v>
      </c>
      <c r="AA206" s="359">
        <f t="shared" si="298"/>
        <v>0</v>
      </c>
      <c r="AB206" s="359">
        <f t="shared" si="298"/>
        <v>0</v>
      </c>
      <c r="AC206" s="359">
        <f t="shared" si="298"/>
        <v>0</v>
      </c>
      <c r="AD206" s="359">
        <f t="shared" si="298"/>
        <v>0</v>
      </c>
      <c r="AE206" s="359">
        <f t="shared" si="298"/>
        <v>0</v>
      </c>
      <c r="AF206" s="359">
        <f t="shared" si="298"/>
        <v>0</v>
      </c>
      <c r="AG206" s="359">
        <f t="shared" si="298"/>
        <v>0</v>
      </c>
      <c r="AH206" s="359">
        <f t="shared" si="298"/>
        <v>0</v>
      </c>
      <c r="AI206" s="359">
        <f t="shared" si="298"/>
        <v>0</v>
      </c>
      <c r="AJ206" s="359">
        <f t="shared" si="298"/>
        <v>0</v>
      </c>
      <c r="AK206" s="359">
        <f t="shared" si="298"/>
        <v>0</v>
      </c>
      <c r="AL206" s="359">
        <f t="shared" si="298"/>
        <v>0</v>
      </c>
      <c r="AM206" s="359">
        <f t="shared" si="298"/>
        <v>0</v>
      </c>
      <c r="AN206" s="359">
        <f t="shared" si="298"/>
        <v>0</v>
      </c>
      <c r="AO206" s="359">
        <f t="shared" si="298"/>
        <v>0</v>
      </c>
      <c r="AP206" s="359">
        <f t="shared" si="298"/>
        <v>0</v>
      </c>
      <c r="AQ206" s="359">
        <f t="shared" si="298"/>
        <v>0</v>
      </c>
      <c r="AR206" s="359">
        <f t="shared" si="298"/>
        <v>0</v>
      </c>
      <c r="AS206" s="359">
        <f t="shared" si="298"/>
        <v>0</v>
      </c>
      <c r="AT206" s="359">
        <f t="shared" si="298"/>
        <v>0</v>
      </c>
      <c r="AU206" s="359">
        <f t="shared" si="298"/>
        <v>0</v>
      </c>
      <c r="AV206" s="359">
        <f t="shared" si="298"/>
        <v>0</v>
      </c>
      <c r="AW206" s="359">
        <f t="shared" si="298"/>
        <v>0</v>
      </c>
      <c r="AX206" s="359">
        <f t="shared" si="298"/>
        <v>0</v>
      </c>
      <c r="AY206" s="359">
        <f t="shared" si="298"/>
        <v>0</v>
      </c>
      <c r="AZ206" s="359">
        <f t="shared" si="298"/>
        <v>0</v>
      </c>
      <c r="BA206" s="359">
        <f t="shared" si="298"/>
        <v>0</v>
      </c>
      <c r="BB206" s="359">
        <f t="shared" si="298"/>
        <v>0</v>
      </c>
      <c r="BC206" s="359">
        <f t="shared" si="298"/>
        <v>0</v>
      </c>
      <c r="BD206" s="359">
        <f t="shared" si="298"/>
        <v>0</v>
      </c>
      <c r="BE206" s="359">
        <f t="shared" si="298"/>
        <v>0</v>
      </c>
      <c r="BF206" s="359">
        <f t="shared" si="298"/>
        <v>0</v>
      </c>
      <c r="BG206" s="359">
        <f t="shared" si="298"/>
        <v>0</v>
      </c>
      <c r="BH206" s="359">
        <f t="shared" si="298"/>
        <v>0</v>
      </c>
      <c r="BI206" s="359">
        <f t="shared" si="298"/>
        <v>0</v>
      </c>
      <c r="BJ206" s="359">
        <f t="shared" si="298"/>
        <v>0</v>
      </c>
      <c r="BK206" s="359">
        <f t="shared" si="298"/>
        <v>0</v>
      </c>
      <c r="BL206" s="359">
        <f t="shared" si="298"/>
        <v>0</v>
      </c>
      <c r="BM206" s="359">
        <f t="shared" si="298"/>
        <v>0</v>
      </c>
      <c r="BN206" s="359">
        <f t="shared" si="298"/>
        <v>0</v>
      </c>
      <c r="BO206" s="359">
        <f t="shared" si="298"/>
        <v>0</v>
      </c>
      <c r="BP206" s="359">
        <f t="shared" si="298"/>
        <v>0</v>
      </c>
      <c r="BQ206" s="359">
        <f t="shared" ref="BQ206:CS206" si="299">IF(BQ$171="beräknas ej",0,BP206*IF(BQ$202&gt;$D$157,1,IF(BQ$202&lt;=$C$157,$C$156,$D$156))*IFERROR(INDEX($B$162:$E$168,MATCH($A206,$A$162:$A$168,0),MATCH(BQ$202,$B$160:$E$160,1)),0))</f>
        <v>0</v>
      </c>
      <c r="BR206" s="359">
        <f t="shared" si="299"/>
        <v>0</v>
      </c>
      <c r="BS206" s="359">
        <f t="shared" si="299"/>
        <v>0</v>
      </c>
      <c r="BT206" s="359">
        <f t="shared" si="299"/>
        <v>0</v>
      </c>
      <c r="BU206" s="359">
        <f t="shared" si="299"/>
        <v>0</v>
      </c>
      <c r="BV206" s="359">
        <f t="shared" si="299"/>
        <v>0</v>
      </c>
      <c r="BW206" s="359">
        <f t="shared" si="299"/>
        <v>0</v>
      </c>
      <c r="BX206" s="359">
        <f t="shared" si="299"/>
        <v>0</v>
      </c>
      <c r="BY206" s="359">
        <f t="shared" si="299"/>
        <v>0</v>
      </c>
      <c r="BZ206" s="359">
        <f t="shared" si="299"/>
        <v>0</v>
      </c>
      <c r="CA206" s="359">
        <f t="shared" si="299"/>
        <v>0</v>
      </c>
      <c r="CB206" s="359">
        <f t="shared" si="299"/>
        <v>0</v>
      </c>
      <c r="CC206" s="359">
        <f t="shared" si="299"/>
        <v>0</v>
      </c>
      <c r="CD206" s="359">
        <f t="shared" si="299"/>
        <v>0</v>
      </c>
      <c r="CE206" s="359">
        <f t="shared" si="299"/>
        <v>0</v>
      </c>
      <c r="CF206" s="359">
        <f t="shared" si="299"/>
        <v>0</v>
      </c>
      <c r="CG206" s="359">
        <f t="shared" si="299"/>
        <v>0</v>
      </c>
      <c r="CH206" s="359">
        <f t="shared" si="299"/>
        <v>0</v>
      </c>
      <c r="CI206" s="359">
        <f t="shared" si="299"/>
        <v>0</v>
      </c>
      <c r="CJ206" s="359">
        <f t="shared" si="299"/>
        <v>0</v>
      </c>
      <c r="CK206" s="359">
        <f t="shared" si="299"/>
        <v>0</v>
      </c>
      <c r="CL206" s="359">
        <f t="shared" si="299"/>
        <v>0</v>
      </c>
      <c r="CM206" s="359">
        <f t="shared" si="299"/>
        <v>0</v>
      </c>
      <c r="CN206" s="359">
        <f t="shared" si="299"/>
        <v>0</v>
      </c>
      <c r="CO206" s="359">
        <f t="shared" si="299"/>
        <v>0</v>
      </c>
      <c r="CP206" s="359">
        <f t="shared" si="299"/>
        <v>0</v>
      </c>
      <c r="CQ206" s="359">
        <f t="shared" si="299"/>
        <v>0</v>
      </c>
      <c r="CR206" s="359">
        <f t="shared" si="299"/>
        <v>0</v>
      </c>
      <c r="CS206" s="359">
        <f t="shared" si="299"/>
        <v>0</v>
      </c>
    </row>
    <row r="207" spans="1:97" s="367" customFormat="1" x14ac:dyDescent="0.35">
      <c r="A207" s="352">
        <f t="shared" si="293"/>
        <v>0</v>
      </c>
      <c r="B207" s="352" t="str">
        <f t="shared" si="293"/>
        <v>0 0</v>
      </c>
      <c r="C207" s="359">
        <f t="shared" si="293"/>
        <v>0</v>
      </c>
      <c r="D207" s="359">
        <f>'UA basår'!AF11+'UA basår'!AF41</f>
        <v>0</v>
      </c>
      <c r="E207" s="359">
        <f t="shared" ref="E207:BP207" si="300">IF(E$171="beräknas ej",0,D207*IF(E$202&gt;$D$157,1,IF(E$202&lt;=$C$157,$C$156,$D$156))*IFERROR(INDEX($B$162:$E$168,MATCH($A207,$A$162:$A$168,0),MATCH(E$202,$B$160:$E$160,1)),0))</f>
        <v>0</v>
      </c>
      <c r="F207" s="359">
        <f t="shared" si="300"/>
        <v>0</v>
      </c>
      <c r="G207" s="359">
        <f t="shared" si="300"/>
        <v>0</v>
      </c>
      <c r="H207" s="359">
        <f t="shared" si="300"/>
        <v>0</v>
      </c>
      <c r="I207" s="359">
        <f t="shared" si="300"/>
        <v>0</v>
      </c>
      <c r="J207" s="359">
        <f t="shared" si="300"/>
        <v>0</v>
      </c>
      <c r="K207" s="359">
        <f t="shared" si="300"/>
        <v>0</v>
      </c>
      <c r="L207" s="359">
        <f t="shared" si="300"/>
        <v>0</v>
      </c>
      <c r="M207" s="359">
        <f t="shared" si="300"/>
        <v>0</v>
      </c>
      <c r="N207" s="359">
        <f t="shared" si="300"/>
        <v>0</v>
      </c>
      <c r="O207" s="359">
        <f t="shared" si="300"/>
        <v>0</v>
      </c>
      <c r="P207" s="359">
        <f t="shared" si="300"/>
        <v>0</v>
      </c>
      <c r="Q207" s="359">
        <f t="shared" si="300"/>
        <v>0</v>
      </c>
      <c r="R207" s="359">
        <f t="shared" si="300"/>
        <v>0</v>
      </c>
      <c r="S207" s="359">
        <f t="shared" si="300"/>
        <v>0</v>
      </c>
      <c r="T207" s="359">
        <f t="shared" si="300"/>
        <v>0</v>
      </c>
      <c r="U207" s="359">
        <f t="shared" si="300"/>
        <v>0</v>
      </c>
      <c r="V207" s="359">
        <f t="shared" si="300"/>
        <v>0</v>
      </c>
      <c r="W207" s="359">
        <f t="shared" si="300"/>
        <v>0</v>
      </c>
      <c r="X207" s="359">
        <f t="shared" si="300"/>
        <v>0</v>
      </c>
      <c r="Y207" s="359">
        <f t="shared" si="300"/>
        <v>0</v>
      </c>
      <c r="Z207" s="359">
        <f t="shared" si="300"/>
        <v>0</v>
      </c>
      <c r="AA207" s="359">
        <f t="shared" si="300"/>
        <v>0</v>
      </c>
      <c r="AB207" s="359">
        <f t="shared" si="300"/>
        <v>0</v>
      </c>
      <c r="AC207" s="359">
        <f t="shared" si="300"/>
        <v>0</v>
      </c>
      <c r="AD207" s="359">
        <f t="shared" si="300"/>
        <v>0</v>
      </c>
      <c r="AE207" s="359">
        <f t="shared" si="300"/>
        <v>0</v>
      </c>
      <c r="AF207" s="359">
        <f t="shared" si="300"/>
        <v>0</v>
      </c>
      <c r="AG207" s="359">
        <f t="shared" si="300"/>
        <v>0</v>
      </c>
      <c r="AH207" s="359">
        <f t="shared" si="300"/>
        <v>0</v>
      </c>
      <c r="AI207" s="359">
        <f t="shared" si="300"/>
        <v>0</v>
      </c>
      <c r="AJ207" s="359">
        <f t="shared" si="300"/>
        <v>0</v>
      </c>
      <c r="AK207" s="359">
        <f t="shared" si="300"/>
        <v>0</v>
      </c>
      <c r="AL207" s="359">
        <f t="shared" si="300"/>
        <v>0</v>
      </c>
      <c r="AM207" s="359">
        <f t="shared" si="300"/>
        <v>0</v>
      </c>
      <c r="AN207" s="359">
        <f t="shared" si="300"/>
        <v>0</v>
      </c>
      <c r="AO207" s="359">
        <f t="shared" si="300"/>
        <v>0</v>
      </c>
      <c r="AP207" s="359">
        <f t="shared" si="300"/>
        <v>0</v>
      </c>
      <c r="AQ207" s="359">
        <f t="shared" si="300"/>
        <v>0</v>
      </c>
      <c r="AR207" s="359">
        <f t="shared" si="300"/>
        <v>0</v>
      </c>
      <c r="AS207" s="359">
        <f t="shared" si="300"/>
        <v>0</v>
      </c>
      <c r="AT207" s="359">
        <f t="shared" si="300"/>
        <v>0</v>
      </c>
      <c r="AU207" s="359">
        <f t="shared" si="300"/>
        <v>0</v>
      </c>
      <c r="AV207" s="359">
        <f t="shared" si="300"/>
        <v>0</v>
      </c>
      <c r="AW207" s="359">
        <f t="shared" si="300"/>
        <v>0</v>
      </c>
      <c r="AX207" s="359">
        <f t="shared" si="300"/>
        <v>0</v>
      </c>
      <c r="AY207" s="359">
        <f t="shared" si="300"/>
        <v>0</v>
      </c>
      <c r="AZ207" s="359">
        <f t="shared" si="300"/>
        <v>0</v>
      </c>
      <c r="BA207" s="359">
        <f t="shared" si="300"/>
        <v>0</v>
      </c>
      <c r="BB207" s="359">
        <f t="shared" si="300"/>
        <v>0</v>
      </c>
      <c r="BC207" s="359">
        <f t="shared" si="300"/>
        <v>0</v>
      </c>
      <c r="BD207" s="359">
        <f t="shared" si="300"/>
        <v>0</v>
      </c>
      <c r="BE207" s="359">
        <f t="shared" si="300"/>
        <v>0</v>
      </c>
      <c r="BF207" s="359">
        <f t="shared" si="300"/>
        <v>0</v>
      </c>
      <c r="BG207" s="359">
        <f t="shared" si="300"/>
        <v>0</v>
      </c>
      <c r="BH207" s="359">
        <f t="shared" si="300"/>
        <v>0</v>
      </c>
      <c r="BI207" s="359">
        <f t="shared" si="300"/>
        <v>0</v>
      </c>
      <c r="BJ207" s="359">
        <f t="shared" si="300"/>
        <v>0</v>
      </c>
      <c r="BK207" s="359">
        <f t="shared" si="300"/>
        <v>0</v>
      </c>
      <c r="BL207" s="359">
        <f t="shared" si="300"/>
        <v>0</v>
      </c>
      <c r="BM207" s="359">
        <f t="shared" si="300"/>
        <v>0</v>
      </c>
      <c r="BN207" s="359">
        <f t="shared" si="300"/>
        <v>0</v>
      </c>
      <c r="BO207" s="359">
        <f t="shared" si="300"/>
        <v>0</v>
      </c>
      <c r="BP207" s="359">
        <f t="shared" si="300"/>
        <v>0</v>
      </c>
      <c r="BQ207" s="359">
        <f t="shared" ref="BQ207:CS207" si="301">IF(BQ$171="beräknas ej",0,BP207*IF(BQ$202&gt;$D$157,1,IF(BQ$202&lt;=$C$157,$C$156,$D$156))*IFERROR(INDEX($B$162:$E$168,MATCH($A207,$A$162:$A$168,0),MATCH(BQ$202,$B$160:$E$160,1)),0))</f>
        <v>0</v>
      </c>
      <c r="BR207" s="359">
        <f t="shared" si="301"/>
        <v>0</v>
      </c>
      <c r="BS207" s="359">
        <f t="shared" si="301"/>
        <v>0</v>
      </c>
      <c r="BT207" s="359">
        <f t="shared" si="301"/>
        <v>0</v>
      </c>
      <c r="BU207" s="359">
        <f t="shared" si="301"/>
        <v>0</v>
      </c>
      <c r="BV207" s="359">
        <f t="shared" si="301"/>
        <v>0</v>
      </c>
      <c r="BW207" s="359">
        <f t="shared" si="301"/>
        <v>0</v>
      </c>
      <c r="BX207" s="359">
        <f t="shared" si="301"/>
        <v>0</v>
      </c>
      <c r="BY207" s="359">
        <f t="shared" si="301"/>
        <v>0</v>
      </c>
      <c r="BZ207" s="359">
        <f t="shared" si="301"/>
        <v>0</v>
      </c>
      <c r="CA207" s="359">
        <f t="shared" si="301"/>
        <v>0</v>
      </c>
      <c r="CB207" s="359">
        <f t="shared" si="301"/>
        <v>0</v>
      </c>
      <c r="CC207" s="359">
        <f t="shared" si="301"/>
        <v>0</v>
      </c>
      <c r="CD207" s="359">
        <f t="shared" si="301"/>
        <v>0</v>
      </c>
      <c r="CE207" s="359">
        <f t="shared" si="301"/>
        <v>0</v>
      </c>
      <c r="CF207" s="359">
        <f t="shared" si="301"/>
        <v>0</v>
      </c>
      <c r="CG207" s="359">
        <f t="shared" si="301"/>
        <v>0</v>
      </c>
      <c r="CH207" s="359">
        <f t="shared" si="301"/>
        <v>0</v>
      </c>
      <c r="CI207" s="359">
        <f t="shared" si="301"/>
        <v>0</v>
      </c>
      <c r="CJ207" s="359">
        <f t="shared" si="301"/>
        <v>0</v>
      </c>
      <c r="CK207" s="359">
        <f t="shared" si="301"/>
        <v>0</v>
      </c>
      <c r="CL207" s="359">
        <f t="shared" si="301"/>
        <v>0</v>
      </c>
      <c r="CM207" s="359">
        <f t="shared" si="301"/>
        <v>0</v>
      </c>
      <c r="CN207" s="359">
        <f t="shared" si="301"/>
        <v>0</v>
      </c>
      <c r="CO207" s="359">
        <f t="shared" si="301"/>
        <v>0</v>
      </c>
      <c r="CP207" s="359">
        <f t="shared" si="301"/>
        <v>0</v>
      </c>
      <c r="CQ207" s="359">
        <f t="shared" si="301"/>
        <v>0</v>
      </c>
      <c r="CR207" s="359">
        <f t="shared" si="301"/>
        <v>0</v>
      </c>
      <c r="CS207" s="359">
        <f t="shared" si="301"/>
        <v>0</v>
      </c>
    </row>
    <row r="208" spans="1:97" s="367" customFormat="1" x14ac:dyDescent="0.35">
      <c r="A208" s="352">
        <f t="shared" si="293"/>
        <v>0</v>
      </c>
      <c r="B208" s="352" t="str">
        <f t="shared" si="293"/>
        <v>0 0</v>
      </c>
      <c r="C208" s="359">
        <f t="shared" si="293"/>
        <v>0</v>
      </c>
      <c r="D208" s="359">
        <f>'UA basår'!AF12+'UA basår'!AF42</f>
        <v>0</v>
      </c>
      <c r="E208" s="359">
        <f t="shared" ref="E208:BP208" si="302">IF(E$171="beräknas ej",0,D208*IF(E$202&gt;$D$157,1,IF(E$202&lt;=$C$157,$C$156,$D$156))*IFERROR(INDEX($B$162:$E$168,MATCH($A208,$A$162:$A$168,0),MATCH(E$202,$B$160:$E$160,1)),0))</f>
        <v>0</v>
      </c>
      <c r="F208" s="359">
        <f t="shared" si="302"/>
        <v>0</v>
      </c>
      <c r="G208" s="359">
        <f t="shared" si="302"/>
        <v>0</v>
      </c>
      <c r="H208" s="359">
        <f t="shared" si="302"/>
        <v>0</v>
      </c>
      <c r="I208" s="359">
        <f t="shared" si="302"/>
        <v>0</v>
      </c>
      <c r="J208" s="359">
        <f t="shared" si="302"/>
        <v>0</v>
      </c>
      <c r="K208" s="359">
        <f t="shared" si="302"/>
        <v>0</v>
      </c>
      <c r="L208" s="359">
        <f t="shared" si="302"/>
        <v>0</v>
      </c>
      <c r="M208" s="359">
        <f t="shared" si="302"/>
        <v>0</v>
      </c>
      <c r="N208" s="359">
        <f t="shared" si="302"/>
        <v>0</v>
      </c>
      <c r="O208" s="359">
        <f t="shared" si="302"/>
        <v>0</v>
      </c>
      <c r="P208" s="359">
        <f t="shared" si="302"/>
        <v>0</v>
      </c>
      <c r="Q208" s="359">
        <f t="shared" si="302"/>
        <v>0</v>
      </c>
      <c r="R208" s="359">
        <f t="shared" si="302"/>
        <v>0</v>
      </c>
      <c r="S208" s="359">
        <f t="shared" si="302"/>
        <v>0</v>
      </c>
      <c r="T208" s="359">
        <f t="shared" si="302"/>
        <v>0</v>
      </c>
      <c r="U208" s="359">
        <f t="shared" si="302"/>
        <v>0</v>
      </c>
      <c r="V208" s="359">
        <f t="shared" si="302"/>
        <v>0</v>
      </c>
      <c r="W208" s="359">
        <f t="shared" si="302"/>
        <v>0</v>
      </c>
      <c r="X208" s="359">
        <f t="shared" si="302"/>
        <v>0</v>
      </c>
      <c r="Y208" s="359">
        <f t="shared" si="302"/>
        <v>0</v>
      </c>
      <c r="Z208" s="359">
        <f t="shared" si="302"/>
        <v>0</v>
      </c>
      <c r="AA208" s="359">
        <f t="shared" si="302"/>
        <v>0</v>
      </c>
      <c r="AB208" s="359">
        <f t="shared" si="302"/>
        <v>0</v>
      </c>
      <c r="AC208" s="359">
        <f t="shared" si="302"/>
        <v>0</v>
      </c>
      <c r="AD208" s="359">
        <f t="shared" si="302"/>
        <v>0</v>
      </c>
      <c r="AE208" s="359">
        <f t="shared" si="302"/>
        <v>0</v>
      </c>
      <c r="AF208" s="359">
        <f t="shared" si="302"/>
        <v>0</v>
      </c>
      <c r="AG208" s="359">
        <f t="shared" si="302"/>
        <v>0</v>
      </c>
      <c r="AH208" s="359">
        <f t="shared" si="302"/>
        <v>0</v>
      </c>
      <c r="AI208" s="359">
        <f t="shared" si="302"/>
        <v>0</v>
      </c>
      <c r="AJ208" s="359">
        <f t="shared" si="302"/>
        <v>0</v>
      </c>
      <c r="AK208" s="359">
        <f t="shared" si="302"/>
        <v>0</v>
      </c>
      <c r="AL208" s="359">
        <f t="shared" si="302"/>
        <v>0</v>
      </c>
      <c r="AM208" s="359">
        <f t="shared" si="302"/>
        <v>0</v>
      </c>
      <c r="AN208" s="359">
        <f t="shared" si="302"/>
        <v>0</v>
      </c>
      <c r="AO208" s="359">
        <f t="shared" si="302"/>
        <v>0</v>
      </c>
      <c r="AP208" s="359">
        <f t="shared" si="302"/>
        <v>0</v>
      </c>
      <c r="AQ208" s="359">
        <f t="shared" si="302"/>
        <v>0</v>
      </c>
      <c r="AR208" s="359">
        <f t="shared" si="302"/>
        <v>0</v>
      </c>
      <c r="AS208" s="359">
        <f t="shared" si="302"/>
        <v>0</v>
      </c>
      <c r="AT208" s="359">
        <f t="shared" si="302"/>
        <v>0</v>
      </c>
      <c r="AU208" s="359">
        <f t="shared" si="302"/>
        <v>0</v>
      </c>
      <c r="AV208" s="359">
        <f t="shared" si="302"/>
        <v>0</v>
      </c>
      <c r="AW208" s="359">
        <f t="shared" si="302"/>
        <v>0</v>
      </c>
      <c r="AX208" s="359">
        <f t="shared" si="302"/>
        <v>0</v>
      </c>
      <c r="AY208" s="359">
        <f t="shared" si="302"/>
        <v>0</v>
      </c>
      <c r="AZ208" s="359">
        <f t="shared" si="302"/>
        <v>0</v>
      </c>
      <c r="BA208" s="359">
        <f t="shared" si="302"/>
        <v>0</v>
      </c>
      <c r="BB208" s="359">
        <f t="shared" si="302"/>
        <v>0</v>
      </c>
      <c r="BC208" s="359">
        <f t="shared" si="302"/>
        <v>0</v>
      </c>
      <c r="BD208" s="359">
        <f t="shared" si="302"/>
        <v>0</v>
      </c>
      <c r="BE208" s="359">
        <f t="shared" si="302"/>
        <v>0</v>
      </c>
      <c r="BF208" s="359">
        <f t="shared" si="302"/>
        <v>0</v>
      </c>
      <c r="BG208" s="359">
        <f t="shared" si="302"/>
        <v>0</v>
      </c>
      <c r="BH208" s="359">
        <f t="shared" si="302"/>
        <v>0</v>
      </c>
      <c r="BI208" s="359">
        <f t="shared" si="302"/>
        <v>0</v>
      </c>
      <c r="BJ208" s="359">
        <f t="shared" si="302"/>
        <v>0</v>
      </c>
      <c r="BK208" s="359">
        <f t="shared" si="302"/>
        <v>0</v>
      </c>
      <c r="BL208" s="359">
        <f t="shared" si="302"/>
        <v>0</v>
      </c>
      <c r="BM208" s="359">
        <f t="shared" si="302"/>
        <v>0</v>
      </c>
      <c r="BN208" s="359">
        <f t="shared" si="302"/>
        <v>0</v>
      </c>
      <c r="BO208" s="359">
        <f t="shared" si="302"/>
        <v>0</v>
      </c>
      <c r="BP208" s="359">
        <f t="shared" si="302"/>
        <v>0</v>
      </c>
      <c r="BQ208" s="359">
        <f t="shared" ref="BQ208:CS208" si="303">IF(BQ$171="beräknas ej",0,BP208*IF(BQ$202&gt;$D$157,1,IF(BQ$202&lt;=$C$157,$C$156,$D$156))*IFERROR(INDEX($B$162:$E$168,MATCH($A208,$A$162:$A$168,0),MATCH(BQ$202,$B$160:$E$160,1)),0))</f>
        <v>0</v>
      </c>
      <c r="BR208" s="359">
        <f t="shared" si="303"/>
        <v>0</v>
      </c>
      <c r="BS208" s="359">
        <f t="shared" si="303"/>
        <v>0</v>
      </c>
      <c r="BT208" s="359">
        <f t="shared" si="303"/>
        <v>0</v>
      </c>
      <c r="BU208" s="359">
        <f t="shared" si="303"/>
        <v>0</v>
      </c>
      <c r="BV208" s="359">
        <f t="shared" si="303"/>
        <v>0</v>
      </c>
      <c r="BW208" s="359">
        <f t="shared" si="303"/>
        <v>0</v>
      </c>
      <c r="BX208" s="359">
        <f t="shared" si="303"/>
        <v>0</v>
      </c>
      <c r="BY208" s="359">
        <f t="shared" si="303"/>
        <v>0</v>
      </c>
      <c r="BZ208" s="359">
        <f t="shared" si="303"/>
        <v>0</v>
      </c>
      <c r="CA208" s="359">
        <f t="shared" si="303"/>
        <v>0</v>
      </c>
      <c r="CB208" s="359">
        <f t="shared" si="303"/>
        <v>0</v>
      </c>
      <c r="CC208" s="359">
        <f t="shared" si="303"/>
        <v>0</v>
      </c>
      <c r="CD208" s="359">
        <f t="shared" si="303"/>
        <v>0</v>
      </c>
      <c r="CE208" s="359">
        <f t="shared" si="303"/>
        <v>0</v>
      </c>
      <c r="CF208" s="359">
        <f t="shared" si="303"/>
        <v>0</v>
      </c>
      <c r="CG208" s="359">
        <f t="shared" si="303"/>
        <v>0</v>
      </c>
      <c r="CH208" s="359">
        <f t="shared" si="303"/>
        <v>0</v>
      </c>
      <c r="CI208" s="359">
        <f t="shared" si="303"/>
        <v>0</v>
      </c>
      <c r="CJ208" s="359">
        <f t="shared" si="303"/>
        <v>0</v>
      </c>
      <c r="CK208" s="359">
        <f t="shared" si="303"/>
        <v>0</v>
      </c>
      <c r="CL208" s="359">
        <f t="shared" si="303"/>
        <v>0</v>
      </c>
      <c r="CM208" s="359">
        <f t="shared" si="303"/>
        <v>0</v>
      </c>
      <c r="CN208" s="359">
        <f t="shared" si="303"/>
        <v>0</v>
      </c>
      <c r="CO208" s="359">
        <f t="shared" si="303"/>
        <v>0</v>
      </c>
      <c r="CP208" s="359">
        <f t="shared" si="303"/>
        <v>0</v>
      </c>
      <c r="CQ208" s="359">
        <f t="shared" si="303"/>
        <v>0</v>
      </c>
      <c r="CR208" s="359">
        <f t="shared" si="303"/>
        <v>0</v>
      </c>
      <c r="CS208" s="359">
        <f t="shared" si="303"/>
        <v>0</v>
      </c>
    </row>
    <row r="209" spans="1:97" s="367" customFormat="1" x14ac:dyDescent="0.35">
      <c r="A209" s="352">
        <f t="shared" si="293"/>
        <v>0</v>
      </c>
      <c r="B209" s="352" t="str">
        <f t="shared" si="293"/>
        <v>0 0</v>
      </c>
      <c r="C209" s="359">
        <f t="shared" si="293"/>
        <v>0</v>
      </c>
      <c r="D209" s="359">
        <f>'UA basår'!AF13+'UA basår'!AF43</f>
        <v>0</v>
      </c>
      <c r="E209" s="359">
        <f t="shared" ref="E209:BP209" si="304">IF(E$171="beräknas ej",0,D209*IF(E$202&gt;$D$157,1,IF(E$202&lt;=$C$157,$C$156,$D$156))*IFERROR(INDEX($B$162:$E$168,MATCH($A209,$A$162:$A$168,0),MATCH(E$202,$B$160:$E$160,1)),0))</f>
        <v>0</v>
      </c>
      <c r="F209" s="359">
        <f t="shared" si="304"/>
        <v>0</v>
      </c>
      <c r="G209" s="359">
        <f t="shared" si="304"/>
        <v>0</v>
      </c>
      <c r="H209" s="359">
        <f t="shared" si="304"/>
        <v>0</v>
      </c>
      <c r="I209" s="359">
        <f t="shared" si="304"/>
        <v>0</v>
      </c>
      <c r="J209" s="359">
        <f t="shared" si="304"/>
        <v>0</v>
      </c>
      <c r="K209" s="359">
        <f t="shared" si="304"/>
        <v>0</v>
      </c>
      <c r="L209" s="359">
        <f t="shared" si="304"/>
        <v>0</v>
      </c>
      <c r="M209" s="359">
        <f t="shared" si="304"/>
        <v>0</v>
      </c>
      <c r="N209" s="359">
        <f t="shared" si="304"/>
        <v>0</v>
      </c>
      <c r="O209" s="359">
        <f t="shared" si="304"/>
        <v>0</v>
      </c>
      <c r="P209" s="359">
        <f t="shared" si="304"/>
        <v>0</v>
      </c>
      <c r="Q209" s="359">
        <f t="shared" si="304"/>
        <v>0</v>
      </c>
      <c r="R209" s="359">
        <f t="shared" si="304"/>
        <v>0</v>
      </c>
      <c r="S209" s="359">
        <f t="shared" si="304"/>
        <v>0</v>
      </c>
      <c r="T209" s="359">
        <f t="shared" si="304"/>
        <v>0</v>
      </c>
      <c r="U209" s="359">
        <f t="shared" si="304"/>
        <v>0</v>
      </c>
      <c r="V209" s="359">
        <f t="shared" si="304"/>
        <v>0</v>
      </c>
      <c r="W209" s="359">
        <f t="shared" si="304"/>
        <v>0</v>
      </c>
      <c r="X209" s="359">
        <f t="shared" si="304"/>
        <v>0</v>
      </c>
      <c r="Y209" s="359">
        <f t="shared" si="304"/>
        <v>0</v>
      </c>
      <c r="Z209" s="359">
        <f t="shared" si="304"/>
        <v>0</v>
      </c>
      <c r="AA209" s="359">
        <f t="shared" si="304"/>
        <v>0</v>
      </c>
      <c r="AB209" s="359">
        <f t="shared" si="304"/>
        <v>0</v>
      </c>
      <c r="AC209" s="359">
        <f t="shared" si="304"/>
        <v>0</v>
      </c>
      <c r="AD209" s="359">
        <f t="shared" si="304"/>
        <v>0</v>
      </c>
      <c r="AE209" s="359">
        <f t="shared" si="304"/>
        <v>0</v>
      </c>
      <c r="AF209" s="359">
        <f t="shared" si="304"/>
        <v>0</v>
      </c>
      <c r="AG209" s="359">
        <f t="shared" si="304"/>
        <v>0</v>
      </c>
      <c r="AH209" s="359">
        <f t="shared" si="304"/>
        <v>0</v>
      </c>
      <c r="AI209" s="359">
        <f t="shared" si="304"/>
        <v>0</v>
      </c>
      <c r="AJ209" s="359">
        <f t="shared" si="304"/>
        <v>0</v>
      </c>
      <c r="AK209" s="359">
        <f t="shared" si="304"/>
        <v>0</v>
      </c>
      <c r="AL209" s="359">
        <f t="shared" si="304"/>
        <v>0</v>
      </c>
      <c r="AM209" s="359">
        <f t="shared" si="304"/>
        <v>0</v>
      </c>
      <c r="AN209" s="359">
        <f t="shared" si="304"/>
        <v>0</v>
      </c>
      <c r="AO209" s="359">
        <f t="shared" si="304"/>
        <v>0</v>
      </c>
      <c r="AP209" s="359">
        <f t="shared" si="304"/>
        <v>0</v>
      </c>
      <c r="AQ209" s="359">
        <f t="shared" si="304"/>
        <v>0</v>
      </c>
      <c r="AR209" s="359">
        <f t="shared" si="304"/>
        <v>0</v>
      </c>
      <c r="AS209" s="359">
        <f t="shared" si="304"/>
        <v>0</v>
      </c>
      <c r="AT209" s="359">
        <f t="shared" si="304"/>
        <v>0</v>
      </c>
      <c r="AU209" s="359">
        <f t="shared" si="304"/>
        <v>0</v>
      </c>
      <c r="AV209" s="359">
        <f t="shared" si="304"/>
        <v>0</v>
      </c>
      <c r="AW209" s="359">
        <f t="shared" si="304"/>
        <v>0</v>
      </c>
      <c r="AX209" s="359">
        <f t="shared" si="304"/>
        <v>0</v>
      </c>
      <c r="AY209" s="359">
        <f t="shared" si="304"/>
        <v>0</v>
      </c>
      <c r="AZ209" s="359">
        <f t="shared" si="304"/>
        <v>0</v>
      </c>
      <c r="BA209" s="359">
        <f t="shared" si="304"/>
        <v>0</v>
      </c>
      <c r="BB209" s="359">
        <f t="shared" si="304"/>
        <v>0</v>
      </c>
      <c r="BC209" s="359">
        <f t="shared" si="304"/>
        <v>0</v>
      </c>
      <c r="BD209" s="359">
        <f t="shared" si="304"/>
        <v>0</v>
      </c>
      <c r="BE209" s="359">
        <f t="shared" si="304"/>
        <v>0</v>
      </c>
      <c r="BF209" s="359">
        <f t="shared" si="304"/>
        <v>0</v>
      </c>
      <c r="BG209" s="359">
        <f t="shared" si="304"/>
        <v>0</v>
      </c>
      <c r="BH209" s="359">
        <f t="shared" si="304"/>
        <v>0</v>
      </c>
      <c r="BI209" s="359">
        <f t="shared" si="304"/>
        <v>0</v>
      </c>
      <c r="BJ209" s="359">
        <f t="shared" si="304"/>
        <v>0</v>
      </c>
      <c r="BK209" s="359">
        <f t="shared" si="304"/>
        <v>0</v>
      </c>
      <c r="BL209" s="359">
        <f t="shared" si="304"/>
        <v>0</v>
      </c>
      <c r="BM209" s="359">
        <f t="shared" si="304"/>
        <v>0</v>
      </c>
      <c r="BN209" s="359">
        <f t="shared" si="304"/>
        <v>0</v>
      </c>
      <c r="BO209" s="359">
        <f t="shared" si="304"/>
        <v>0</v>
      </c>
      <c r="BP209" s="359">
        <f t="shared" si="304"/>
        <v>0</v>
      </c>
      <c r="BQ209" s="359">
        <f t="shared" ref="BQ209:CS209" si="305">IF(BQ$171="beräknas ej",0,BP209*IF(BQ$202&gt;$D$157,1,IF(BQ$202&lt;=$C$157,$C$156,$D$156))*IFERROR(INDEX($B$162:$E$168,MATCH($A209,$A$162:$A$168,0),MATCH(BQ$202,$B$160:$E$160,1)),0))</f>
        <v>0</v>
      </c>
      <c r="BR209" s="359">
        <f t="shared" si="305"/>
        <v>0</v>
      </c>
      <c r="BS209" s="359">
        <f t="shared" si="305"/>
        <v>0</v>
      </c>
      <c r="BT209" s="359">
        <f t="shared" si="305"/>
        <v>0</v>
      </c>
      <c r="BU209" s="359">
        <f t="shared" si="305"/>
        <v>0</v>
      </c>
      <c r="BV209" s="359">
        <f t="shared" si="305"/>
        <v>0</v>
      </c>
      <c r="BW209" s="359">
        <f t="shared" si="305"/>
        <v>0</v>
      </c>
      <c r="BX209" s="359">
        <f t="shared" si="305"/>
        <v>0</v>
      </c>
      <c r="BY209" s="359">
        <f t="shared" si="305"/>
        <v>0</v>
      </c>
      <c r="BZ209" s="359">
        <f t="shared" si="305"/>
        <v>0</v>
      </c>
      <c r="CA209" s="359">
        <f t="shared" si="305"/>
        <v>0</v>
      </c>
      <c r="CB209" s="359">
        <f t="shared" si="305"/>
        <v>0</v>
      </c>
      <c r="CC209" s="359">
        <f t="shared" si="305"/>
        <v>0</v>
      </c>
      <c r="CD209" s="359">
        <f t="shared" si="305"/>
        <v>0</v>
      </c>
      <c r="CE209" s="359">
        <f t="shared" si="305"/>
        <v>0</v>
      </c>
      <c r="CF209" s="359">
        <f t="shared" si="305"/>
        <v>0</v>
      </c>
      <c r="CG209" s="359">
        <f t="shared" si="305"/>
        <v>0</v>
      </c>
      <c r="CH209" s="359">
        <f t="shared" si="305"/>
        <v>0</v>
      </c>
      <c r="CI209" s="359">
        <f t="shared" si="305"/>
        <v>0</v>
      </c>
      <c r="CJ209" s="359">
        <f t="shared" si="305"/>
        <v>0</v>
      </c>
      <c r="CK209" s="359">
        <f t="shared" si="305"/>
        <v>0</v>
      </c>
      <c r="CL209" s="359">
        <f t="shared" si="305"/>
        <v>0</v>
      </c>
      <c r="CM209" s="359">
        <f t="shared" si="305"/>
        <v>0</v>
      </c>
      <c r="CN209" s="359">
        <f t="shared" si="305"/>
        <v>0</v>
      </c>
      <c r="CO209" s="359">
        <f t="shared" si="305"/>
        <v>0</v>
      </c>
      <c r="CP209" s="359">
        <f t="shared" si="305"/>
        <v>0</v>
      </c>
      <c r="CQ209" s="359">
        <f t="shared" si="305"/>
        <v>0</v>
      </c>
      <c r="CR209" s="359">
        <f t="shared" si="305"/>
        <v>0</v>
      </c>
      <c r="CS209" s="359">
        <f t="shared" si="305"/>
        <v>0</v>
      </c>
    </row>
    <row r="210" spans="1:97" s="367" customFormat="1" x14ac:dyDescent="0.35">
      <c r="A210" s="352">
        <f t="shared" si="293"/>
        <v>0</v>
      </c>
      <c r="B210" s="352" t="str">
        <f t="shared" si="293"/>
        <v>0 0</v>
      </c>
      <c r="C210" s="359">
        <f t="shared" si="293"/>
        <v>0</v>
      </c>
      <c r="D210" s="359">
        <f>'UA basår'!AF14+'UA basår'!AF44</f>
        <v>0</v>
      </c>
      <c r="E210" s="359">
        <f t="shared" ref="E210:BP210" si="306">IF(E$171="beräknas ej",0,D210*IF(E$202&gt;$D$157,1,IF(E$202&lt;=$C$157,$C$156,$D$156))*IFERROR(INDEX($B$162:$E$168,MATCH($A210,$A$162:$A$168,0),MATCH(E$202,$B$160:$E$160,1)),0))</f>
        <v>0</v>
      </c>
      <c r="F210" s="359">
        <f t="shared" si="306"/>
        <v>0</v>
      </c>
      <c r="G210" s="359">
        <f t="shared" si="306"/>
        <v>0</v>
      </c>
      <c r="H210" s="359">
        <f t="shared" si="306"/>
        <v>0</v>
      </c>
      <c r="I210" s="359">
        <f t="shared" si="306"/>
        <v>0</v>
      </c>
      <c r="J210" s="359">
        <f t="shared" si="306"/>
        <v>0</v>
      </c>
      <c r="K210" s="359">
        <f t="shared" si="306"/>
        <v>0</v>
      </c>
      <c r="L210" s="359">
        <f t="shared" si="306"/>
        <v>0</v>
      </c>
      <c r="M210" s="359">
        <f t="shared" si="306"/>
        <v>0</v>
      </c>
      <c r="N210" s="359">
        <f t="shared" si="306"/>
        <v>0</v>
      </c>
      <c r="O210" s="359">
        <f t="shared" si="306"/>
        <v>0</v>
      </c>
      <c r="P210" s="359">
        <f t="shared" si="306"/>
        <v>0</v>
      </c>
      <c r="Q210" s="359">
        <f t="shared" si="306"/>
        <v>0</v>
      </c>
      <c r="R210" s="359">
        <f t="shared" si="306"/>
        <v>0</v>
      </c>
      <c r="S210" s="359">
        <f t="shared" si="306"/>
        <v>0</v>
      </c>
      <c r="T210" s="359">
        <f t="shared" si="306"/>
        <v>0</v>
      </c>
      <c r="U210" s="359">
        <f t="shared" si="306"/>
        <v>0</v>
      </c>
      <c r="V210" s="359">
        <f t="shared" si="306"/>
        <v>0</v>
      </c>
      <c r="W210" s="359">
        <f t="shared" si="306"/>
        <v>0</v>
      </c>
      <c r="X210" s="359">
        <f t="shared" si="306"/>
        <v>0</v>
      </c>
      <c r="Y210" s="359">
        <f t="shared" si="306"/>
        <v>0</v>
      </c>
      <c r="Z210" s="359">
        <f t="shared" si="306"/>
        <v>0</v>
      </c>
      <c r="AA210" s="359">
        <f t="shared" si="306"/>
        <v>0</v>
      </c>
      <c r="AB210" s="359">
        <f t="shared" si="306"/>
        <v>0</v>
      </c>
      <c r="AC210" s="359">
        <f t="shared" si="306"/>
        <v>0</v>
      </c>
      <c r="AD210" s="359">
        <f t="shared" si="306"/>
        <v>0</v>
      </c>
      <c r="AE210" s="359">
        <f t="shared" si="306"/>
        <v>0</v>
      </c>
      <c r="AF210" s="359">
        <f t="shared" si="306"/>
        <v>0</v>
      </c>
      <c r="AG210" s="359">
        <f t="shared" si="306"/>
        <v>0</v>
      </c>
      <c r="AH210" s="359">
        <f t="shared" si="306"/>
        <v>0</v>
      </c>
      <c r="AI210" s="359">
        <f t="shared" si="306"/>
        <v>0</v>
      </c>
      <c r="AJ210" s="359">
        <f t="shared" si="306"/>
        <v>0</v>
      </c>
      <c r="AK210" s="359">
        <f t="shared" si="306"/>
        <v>0</v>
      </c>
      <c r="AL210" s="359">
        <f t="shared" si="306"/>
        <v>0</v>
      </c>
      <c r="AM210" s="359">
        <f t="shared" si="306"/>
        <v>0</v>
      </c>
      <c r="AN210" s="359">
        <f t="shared" si="306"/>
        <v>0</v>
      </c>
      <c r="AO210" s="359">
        <f t="shared" si="306"/>
        <v>0</v>
      </c>
      <c r="AP210" s="359">
        <f t="shared" si="306"/>
        <v>0</v>
      </c>
      <c r="AQ210" s="359">
        <f t="shared" si="306"/>
        <v>0</v>
      </c>
      <c r="AR210" s="359">
        <f t="shared" si="306"/>
        <v>0</v>
      </c>
      <c r="AS210" s="359">
        <f t="shared" si="306"/>
        <v>0</v>
      </c>
      <c r="AT210" s="359">
        <f t="shared" si="306"/>
        <v>0</v>
      </c>
      <c r="AU210" s="359">
        <f t="shared" si="306"/>
        <v>0</v>
      </c>
      <c r="AV210" s="359">
        <f t="shared" si="306"/>
        <v>0</v>
      </c>
      <c r="AW210" s="359">
        <f t="shared" si="306"/>
        <v>0</v>
      </c>
      <c r="AX210" s="359">
        <f t="shared" si="306"/>
        <v>0</v>
      </c>
      <c r="AY210" s="359">
        <f t="shared" si="306"/>
        <v>0</v>
      </c>
      <c r="AZ210" s="359">
        <f t="shared" si="306"/>
        <v>0</v>
      </c>
      <c r="BA210" s="359">
        <f t="shared" si="306"/>
        <v>0</v>
      </c>
      <c r="BB210" s="359">
        <f t="shared" si="306"/>
        <v>0</v>
      </c>
      <c r="BC210" s="359">
        <f t="shared" si="306"/>
        <v>0</v>
      </c>
      <c r="BD210" s="359">
        <f t="shared" si="306"/>
        <v>0</v>
      </c>
      <c r="BE210" s="359">
        <f t="shared" si="306"/>
        <v>0</v>
      </c>
      <c r="BF210" s="359">
        <f t="shared" si="306"/>
        <v>0</v>
      </c>
      <c r="BG210" s="359">
        <f t="shared" si="306"/>
        <v>0</v>
      </c>
      <c r="BH210" s="359">
        <f t="shared" si="306"/>
        <v>0</v>
      </c>
      <c r="BI210" s="359">
        <f t="shared" si="306"/>
        <v>0</v>
      </c>
      <c r="BJ210" s="359">
        <f t="shared" si="306"/>
        <v>0</v>
      </c>
      <c r="BK210" s="359">
        <f t="shared" si="306"/>
        <v>0</v>
      </c>
      <c r="BL210" s="359">
        <f t="shared" si="306"/>
        <v>0</v>
      </c>
      <c r="BM210" s="359">
        <f t="shared" si="306"/>
        <v>0</v>
      </c>
      <c r="BN210" s="359">
        <f t="shared" si="306"/>
        <v>0</v>
      </c>
      <c r="BO210" s="359">
        <f t="shared" si="306"/>
        <v>0</v>
      </c>
      <c r="BP210" s="359">
        <f t="shared" si="306"/>
        <v>0</v>
      </c>
      <c r="BQ210" s="359">
        <f t="shared" ref="BQ210:CS210" si="307">IF(BQ$171="beräknas ej",0,BP210*IF(BQ$202&gt;$D$157,1,IF(BQ$202&lt;=$C$157,$C$156,$D$156))*IFERROR(INDEX($B$162:$E$168,MATCH($A210,$A$162:$A$168,0),MATCH(BQ$202,$B$160:$E$160,1)),0))</f>
        <v>0</v>
      </c>
      <c r="BR210" s="359">
        <f t="shared" si="307"/>
        <v>0</v>
      </c>
      <c r="BS210" s="359">
        <f t="shared" si="307"/>
        <v>0</v>
      </c>
      <c r="BT210" s="359">
        <f t="shared" si="307"/>
        <v>0</v>
      </c>
      <c r="BU210" s="359">
        <f t="shared" si="307"/>
        <v>0</v>
      </c>
      <c r="BV210" s="359">
        <f t="shared" si="307"/>
        <v>0</v>
      </c>
      <c r="BW210" s="359">
        <f t="shared" si="307"/>
        <v>0</v>
      </c>
      <c r="BX210" s="359">
        <f t="shared" si="307"/>
        <v>0</v>
      </c>
      <c r="BY210" s="359">
        <f t="shared" si="307"/>
        <v>0</v>
      </c>
      <c r="BZ210" s="359">
        <f t="shared" si="307"/>
        <v>0</v>
      </c>
      <c r="CA210" s="359">
        <f t="shared" si="307"/>
        <v>0</v>
      </c>
      <c r="CB210" s="359">
        <f t="shared" si="307"/>
        <v>0</v>
      </c>
      <c r="CC210" s="359">
        <f t="shared" si="307"/>
        <v>0</v>
      </c>
      <c r="CD210" s="359">
        <f t="shared" si="307"/>
        <v>0</v>
      </c>
      <c r="CE210" s="359">
        <f t="shared" si="307"/>
        <v>0</v>
      </c>
      <c r="CF210" s="359">
        <f t="shared" si="307"/>
        <v>0</v>
      </c>
      <c r="CG210" s="359">
        <f t="shared" si="307"/>
        <v>0</v>
      </c>
      <c r="CH210" s="359">
        <f t="shared" si="307"/>
        <v>0</v>
      </c>
      <c r="CI210" s="359">
        <f t="shared" si="307"/>
        <v>0</v>
      </c>
      <c r="CJ210" s="359">
        <f t="shared" si="307"/>
        <v>0</v>
      </c>
      <c r="CK210" s="359">
        <f t="shared" si="307"/>
        <v>0</v>
      </c>
      <c r="CL210" s="359">
        <f t="shared" si="307"/>
        <v>0</v>
      </c>
      <c r="CM210" s="359">
        <f t="shared" si="307"/>
        <v>0</v>
      </c>
      <c r="CN210" s="359">
        <f t="shared" si="307"/>
        <v>0</v>
      </c>
      <c r="CO210" s="359">
        <f t="shared" si="307"/>
        <v>0</v>
      </c>
      <c r="CP210" s="359">
        <f t="shared" si="307"/>
        <v>0</v>
      </c>
      <c r="CQ210" s="359">
        <f t="shared" si="307"/>
        <v>0</v>
      </c>
      <c r="CR210" s="359">
        <f t="shared" si="307"/>
        <v>0</v>
      </c>
      <c r="CS210" s="359">
        <f t="shared" si="307"/>
        <v>0</v>
      </c>
    </row>
    <row r="211" spans="1:97" s="367" customFormat="1" x14ac:dyDescent="0.35">
      <c r="A211" s="352">
        <f t="shared" si="293"/>
        <v>0</v>
      </c>
      <c r="B211" s="352" t="str">
        <f t="shared" si="293"/>
        <v>0 0</v>
      </c>
      <c r="C211" s="359">
        <f t="shared" si="293"/>
        <v>0</v>
      </c>
      <c r="D211" s="359">
        <f>'UA basår'!AF15+'UA basår'!AF45</f>
        <v>0</v>
      </c>
      <c r="E211" s="359">
        <f t="shared" ref="E211:BP211" si="308">IF(E$171="beräknas ej",0,D211*IF(E$202&gt;$D$157,1,IF(E$202&lt;=$C$157,$C$156,$D$156))*IFERROR(INDEX($B$162:$E$168,MATCH($A211,$A$162:$A$168,0),MATCH(E$202,$B$160:$E$160,1)),0))</f>
        <v>0</v>
      </c>
      <c r="F211" s="359">
        <f t="shared" si="308"/>
        <v>0</v>
      </c>
      <c r="G211" s="359">
        <f t="shared" si="308"/>
        <v>0</v>
      </c>
      <c r="H211" s="359">
        <f t="shared" si="308"/>
        <v>0</v>
      </c>
      <c r="I211" s="359">
        <f t="shared" si="308"/>
        <v>0</v>
      </c>
      <c r="J211" s="359">
        <f t="shared" si="308"/>
        <v>0</v>
      </c>
      <c r="K211" s="359">
        <f t="shared" si="308"/>
        <v>0</v>
      </c>
      <c r="L211" s="359">
        <f t="shared" si="308"/>
        <v>0</v>
      </c>
      <c r="M211" s="359">
        <f t="shared" si="308"/>
        <v>0</v>
      </c>
      <c r="N211" s="359">
        <f t="shared" si="308"/>
        <v>0</v>
      </c>
      <c r="O211" s="359">
        <f t="shared" si="308"/>
        <v>0</v>
      </c>
      <c r="P211" s="359">
        <f t="shared" si="308"/>
        <v>0</v>
      </c>
      <c r="Q211" s="359">
        <f t="shared" si="308"/>
        <v>0</v>
      </c>
      <c r="R211" s="359">
        <f t="shared" si="308"/>
        <v>0</v>
      </c>
      <c r="S211" s="359">
        <f t="shared" si="308"/>
        <v>0</v>
      </c>
      <c r="T211" s="359">
        <f t="shared" si="308"/>
        <v>0</v>
      </c>
      <c r="U211" s="359">
        <f t="shared" si="308"/>
        <v>0</v>
      </c>
      <c r="V211" s="359">
        <f t="shared" si="308"/>
        <v>0</v>
      </c>
      <c r="W211" s="359">
        <f t="shared" si="308"/>
        <v>0</v>
      </c>
      <c r="X211" s="359">
        <f t="shared" si="308"/>
        <v>0</v>
      </c>
      <c r="Y211" s="359">
        <f t="shared" si="308"/>
        <v>0</v>
      </c>
      <c r="Z211" s="359">
        <f t="shared" si="308"/>
        <v>0</v>
      </c>
      <c r="AA211" s="359">
        <f t="shared" si="308"/>
        <v>0</v>
      </c>
      <c r="AB211" s="359">
        <f t="shared" si="308"/>
        <v>0</v>
      </c>
      <c r="AC211" s="359">
        <f t="shared" si="308"/>
        <v>0</v>
      </c>
      <c r="AD211" s="359">
        <f t="shared" si="308"/>
        <v>0</v>
      </c>
      <c r="AE211" s="359">
        <f t="shared" si="308"/>
        <v>0</v>
      </c>
      <c r="AF211" s="359">
        <f t="shared" si="308"/>
        <v>0</v>
      </c>
      <c r="AG211" s="359">
        <f t="shared" si="308"/>
        <v>0</v>
      </c>
      <c r="AH211" s="359">
        <f t="shared" si="308"/>
        <v>0</v>
      </c>
      <c r="AI211" s="359">
        <f t="shared" si="308"/>
        <v>0</v>
      </c>
      <c r="AJ211" s="359">
        <f t="shared" si="308"/>
        <v>0</v>
      </c>
      <c r="AK211" s="359">
        <f t="shared" si="308"/>
        <v>0</v>
      </c>
      <c r="AL211" s="359">
        <f t="shared" si="308"/>
        <v>0</v>
      </c>
      <c r="AM211" s="359">
        <f t="shared" si="308"/>
        <v>0</v>
      </c>
      <c r="AN211" s="359">
        <f t="shared" si="308"/>
        <v>0</v>
      </c>
      <c r="AO211" s="359">
        <f t="shared" si="308"/>
        <v>0</v>
      </c>
      <c r="AP211" s="359">
        <f t="shared" si="308"/>
        <v>0</v>
      </c>
      <c r="AQ211" s="359">
        <f t="shared" si="308"/>
        <v>0</v>
      </c>
      <c r="AR211" s="359">
        <f t="shared" si="308"/>
        <v>0</v>
      </c>
      <c r="AS211" s="359">
        <f t="shared" si="308"/>
        <v>0</v>
      </c>
      <c r="AT211" s="359">
        <f t="shared" si="308"/>
        <v>0</v>
      </c>
      <c r="AU211" s="359">
        <f t="shared" si="308"/>
        <v>0</v>
      </c>
      <c r="AV211" s="359">
        <f t="shared" si="308"/>
        <v>0</v>
      </c>
      <c r="AW211" s="359">
        <f t="shared" si="308"/>
        <v>0</v>
      </c>
      <c r="AX211" s="359">
        <f t="shared" si="308"/>
        <v>0</v>
      </c>
      <c r="AY211" s="359">
        <f t="shared" si="308"/>
        <v>0</v>
      </c>
      <c r="AZ211" s="359">
        <f t="shared" si="308"/>
        <v>0</v>
      </c>
      <c r="BA211" s="359">
        <f t="shared" si="308"/>
        <v>0</v>
      </c>
      <c r="BB211" s="359">
        <f t="shared" si="308"/>
        <v>0</v>
      </c>
      <c r="BC211" s="359">
        <f t="shared" si="308"/>
        <v>0</v>
      </c>
      <c r="BD211" s="359">
        <f t="shared" si="308"/>
        <v>0</v>
      </c>
      <c r="BE211" s="359">
        <f t="shared" si="308"/>
        <v>0</v>
      </c>
      <c r="BF211" s="359">
        <f t="shared" si="308"/>
        <v>0</v>
      </c>
      <c r="BG211" s="359">
        <f t="shared" si="308"/>
        <v>0</v>
      </c>
      <c r="BH211" s="359">
        <f t="shared" si="308"/>
        <v>0</v>
      </c>
      <c r="BI211" s="359">
        <f t="shared" si="308"/>
        <v>0</v>
      </c>
      <c r="BJ211" s="359">
        <f t="shared" si="308"/>
        <v>0</v>
      </c>
      <c r="BK211" s="359">
        <f t="shared" si="308"/>
        <v>0</v>
      </c>
      <c r="BL211" s="359">
        <f t="shared" si="308"/>
        <v>0</v>
      </c>
      <c r="BM211" s="359">
        <f t="shared" si="308"/>
        <v>0</v>
      </c>
      <c r="BN211" s="359">
        <f t="shared" si="308"/>
        <v>0</v>
      </c>
      <c r="BO211" s="359">
        <f t="shared" si="308"/>
        <v>0</v>
      </c>
      <c r="BP211" s="359">
        <f t="shared" si="308"/>
        <v>0</v>
      </c>
      <c r="BQ211" s="359">
        <f t="shared" ref="BQ211:CS211" si="309">IF(BQ$171="beräknas ej",0,BP211*IF(BQ$202&gt;$D$157,1,IF(BQ$202&lt;=$C$157,$C$156,$D$156))*IFERROR(INDEX($B$162:$E$168,MATCH($A211,$A$162:$A$168,0),MATCH(BQ$202,$B$160:$E$160,1)),0))</f>
        <v>0</v>
      </c>
      <c r="BR211" s="359">
        <f t="shared" si="309"/>
        <v>0</v>
      </c>
      <c r="BS211" s="359">
        <f t="shared" si="309"/>
        <v>0</v>
      </c>
      <c r="BT211" s="359">
        <f t="shared" si="309"/>
        <v>0</v>
      </c>
      <c r="BU211" s="359">
        <f t="shared" si="309"/>
        <v>0</v>
      </c>
      <c r="BV211" s="359">
        <f t="shared" si="309"/>
        <v>0</v>
      </c>
      <c r="BW211" s="359">
        <f t="shared" si="309"/>
        <v>0</v>
      </c>
      <c r="BX211" s="359">
        <f t="shared" si="309"/>
        <v>0</v>
      </c>
      <c r="BY211" s="359">
        <f t="shared" si="309"/>
        <v>0</v>
      </c>
      <c r="BZ211" s="359">
        <f t="shared" si="309"/>
        <v>0</v>
      </c>
      <c r="CA211" s="359">
        <f t="shared" si="309"/>
        <v>0</v>
      </c>
      <c r="CB211" s="359">
        <f t="shared" si="309"/>
        <v>0</v>
      </c>
      <c r="CC211" s="359">
        <f t="shared" si="309"/>
        <v>0</v>
      </c>
      <c r="CD211" s="359">
        <f t="shared" si="309"/>
        <v>0</v>
      </c>
      <c r="CE211" s="359">
        <f t="shared" si="309"/>
        <v>0</v>
      </c>
      <c r="CF211" s="359">
        <f t="shared" si="309"/>
        <v>0</v>
      </c>
      <c r="CG211" s="359">
        <f t="shared" si="309"/>
        <v>0</v>
      </c>
      <c r="CH211" s="359">
        <f t="shared" si="309"/>
        <v>0</v>
      </c>
      <c r="CI211" s="359">
        <f t="shared" si="309"/>
        <v>0</v>
      </c>
      <c r="CJ211" s="359">
        <f t="shared" si="309"/>
        <v>0</v>
      </c>
      <c r="CK211" s="359">
        <f t="shared" si="309"/>
        <v>0</v>
      </c>
      <c r="CL211" s="359">
        <f t="shared" si="309"/>
        <v>0</v>
      </c>
      <c r="CM211" s="359">
        <f t="shared" si="309"/>
        <v>0</v>
      </c>
      <c r="CN211" s="359">
        <f t="shared" si="309"/>
        <v>0</v>
      </c>
      <c r="CO211" s="359">
        <f t="shared" si="309"/>
        <v>0</v>
      </c>
      <c r="CP211" s="359">
        <f t="shared" si="309"/>
        <v>0</v>
      </c>
      <c r="CQ211" s="359">
        <f t="shared" si="309"/>
        <v>0</v>
      </c>
      <c r="CR211" s="359">
        <f t="shared" si="309"/>
        <v>0</v>
      </c>
      <c r="CS211" s="359">
        <f t="shared" si="309"/>
        <v>0</v>
      </c>
    </row>
    <row r="212" spans="1:97" s="367" customFormat="1" x14ac:dyDescent="0.35">
      <c r="A212" s="352">
        <f t="shared" si="293"/>
        <v>0</v>
      </c>
      <c r="B212" s="352" t="str">
        <f t="shared" si="293"/>
        <v>0 0</v>
      </c>
      <c r="C212" s="359">
        <f t="shared" si="293"/>
        <v>0</v>
      </c>
      <c r="D212" s="359">
        <f>'UA basår'!AF16+'UA basår'!AF46</f>
        <v>0</v>
      </c>
      <c r="E212" s="359">
        <f t="shared" ref="E212:BP212" si="310">IF(E$171="beräknas ej",0,D212*IF(E$202&gt;$D$157,1,IF(E$202&lt;=$C$157,$C$156,$D$156))*IFERROR(INDEX($B$162:$E$168,MATCH($A212,$A$162:$A$168,0),MATCH(E$202,$B$160:$E$160,1)),0))</f>
        <v>0</v>
      </c>
      <c r="F212" s="359">
        <f t="shared" si="310"/>
        <v>0</v>
      </c>
      <c r="G212" s="359">
        <f t="shared" si="310"/>
        <v>0</v>
      </c>
      <c r="H212" s="359">
        <f t="shared" si="310"/>
        <v>0</v>
      </c>
      <c r="I212" s="359">
        <f t="shared" si="310"/>
        <v>0</v>
      </c>
      <c r="J212" s="359">
        <f t="shared" si="310"/>
        <v>0</v>
      </c>
      <c r="K212" s="359">
        <f t="shared" si="310"/>
        <v>0</v>
      </c>
      <c r="L212" s="359">
        <f t="shared" si="310"/>
        <v>0</v>
      </c>
      <c r="M212" s="359">
        <f t="shared" si="310"/>
        <v>0</v>
      </c>
      <c r="N212" s="359">
        <f t="shared" si="310"/>
        <v>0</v>
      </c>
      <c r="O212" s="359">
        <f t="shared" si="310"/>
        <v>0</v>
      </c>
      <c r="P212" s="359">
        <f t="shared" si="310"/>
        <v>0</v>
      </c>
      <c r="Q212" s="359">
        <f t="shared" si="310"/>
        <v>0</v>
      </c>
      <c r="R212" s="359">
        <f t="shared" si="310"/>
        <v>0</v>
      </c>
      <c r="S212" s="359">
        <f t="shared" si="310"/>
        <v>0</v>
      </c>
      <c r="T212" s="359">
        <f t="shared" si="310"/>
        <v>0</v>
      </c>
      <c r="U212" s="359">
        <f t="shared" si="310"/>
        <v>0</v>
      </c>
      <c r="V212" s="359">
        <f t="shared" si="310"/>
        <v>0</v>
      </c>
      <c r="W212" s="359">
        <f t="shared" si="310"/>
        <v>0</v>
      </c>
      <c r="X212" s="359">
        <f t="shared" si="310"/>
        <v>0</v>
      </c>
      <c r="Y212" s="359">
        <f t="shared" si="310"/>
        <v>0</v>
      </c>
      <c r="Z212" s="359">
        <f t="shared" si="310"/>
        <v>0</v>
      </c>
      <c r="AA212" s="359">
        <f t="shared" si="310"/>
        <v>0</v>
      </c>
      <c r="AB212" s="359">
        <f t="shared" si="310"/>
        <v>0</v>
      </c>
      <c r="AC212" s="359">
        <f t="shared" si="310"/>
        <v>0</v>
      </c>
      <c r="AD212" s="359">
        <f t="shared" si="310"/>
        <v>0</v>
      </c>
      <c r="AE212" s="359">
        <f t="shared" si="310"/>
        <v>0</v>
      </c>
      <c r="AF212" s="359">
        <f t="shared" si="310"/>
        <v>0</v>
      </c>
      <c r="AG212" s="359">
        <f t="shared" si="310"/>
        <v>0</v>
      </c>
      <c r="AH212" s="359">
        <f t="shared" si="310"/>
        <v>0</v>
      </c>
      <c r="AI212" s="359">
        <f t="shared" si="310"/>
        <v>0</v>
      </c>
      <c r="AJ212" s="359">
        <f t="shared" si="310"/>
        <v>0</v>
      </c>
      <c r="AK212" s="359">
        <f t="shared" si="310"/>
        <v>0</v>
      </c>
      <c r="AL212" s="359">
        <f t="shared" si="310"/>
        <v>0</v>
      </c>
      <c r="AM212" s="359">
        <f t="shared" si="310"/>
        <v>0</v>
      </c>
      <c r="AN212" s="359">
        <f t="shared" si="310"/>
        <v>0</v>
      </c>
      <c r="AO212" s="359">
        <f t="shared" si="310"/>
        <v>0</v>
      </c>
      <c r="AP212" s="359">
        <f t="shared" si="310"/>
        <v>0</v>
      </c>
      <c r="AQ212" s="359">
        <f t="shared" si="310"/>
        <v>0</v>
      </c>
      <c r="AR212" s="359">
        <f t="shared" si="310"/>
        <v>0</v>
      </c>
      <c r="AS212" s="359">
        <f t="shared" si="310"/>
        <v>0</v>
      </c>
      <c r="AT212" s="359">
        <f t="shared" si="310"/>
        <v>0</v>
      </c>
      <c r="AU212" s="359">
        <f t="shared" si="310"/>
        <v>0</v>
      </c>
      <c r="AV212" s="359">
        <f t="shared" si="310"/>
        <v>0</v>
      </c>
      <c r="AW212" s="359">
        <f t="shared" si="310"/>
        <v>0</v>
      </c>
      <c r="AX212" s="359">
        <f t="shared" si="310"/>
        <v>0</v>
      </c>
      <c r="AY212" s="359">
        <f t="shared" si="310"/>
        <v>0</v>
      </c>
      <c r="AZ212" s="359">
        <f t="shared" si="310"/>
        <v>0</v>
      </c>
      <c r="BA212" s="359">
        <f t="shared" si="310"/>
        <v>0</v>
      </c>
      <c r="BB212" s="359">
        <f t="shared" si="310"/>
        <v>0</v>
      </c>
      <c r="BC212" s="359">
        <f t="shared" si="310"/>
        <v>0</v>
      </c>
      <c r="BD212" s="359">
        <f t="shared" si="310"/>
        <v>0</v>
      </c>
      <c r="BE212" s="359">
        <f t="shared" si="310"/>
        <v>0</v>
      </c>
      <c r="BF212" s="359">
        <f t="shared" si="310"/>
        <v>0</v>
      </c>
      <c r="BG212" s="359">
        <f t="shared" si="310"/>
        <v>0</v>
      </c>
      <c r="BH212" s="359">
        <f t="shared" si="310"/>
        <v>0</v>
      </c>
      <c r="BI212" s="359">
        <f t="shared" si="310"/>
        <v>0</v>
      </c>
      <c r="BJ212" s="359">
        <f t="shared" si="310"/>
        <v>0</v>
      </c>
      <c r="BK212" s="359">
        <f t="shared" si="310"/>
        <v>0</v>
      </c>
      <c r="BL212" s="359">
        <f t="shared" si="310"/>
        <v>0</v>
      </c>
      <c r="BM212" s="359">
        <f t="shared" si="310"/>
        <v>0</v>
      </c>
      <c r="BN212" s="359">
        <f t="shared" si="310"/>
        <v>0</v>
      </c>
      <c r="BO212" s="359">
        <f t="shared" si="310"/>
        <v>0</v>
      </c>
      <c r="BP212" s="359">
        <f t="shared" si="310"/>
        <v>0</v>
      </c>
      <c r="BQ212" s="359">
        <f t="shared" ref="BQ212:CS212" si="311">IF(BQ$171="beräknas ej",0,BP212*IF(BQ$202&gt;$D$157,1,IF(BQ$202&lt;=$C$157,$C$156,$D$156))*IFERROR(INDEX($B$162:$E$168,MATCH($A212,$A$162:$A$168,0),MATCH(BQ$202,$B$160:$E$160,1)),0))</f>
        <v>0</v>
      </c>
      <c r="BR212" s="359">
        <f t="shared" si="311"/>
        <v>0</v>
      </c>
      <c r="BS212" s="359">
        <f t="shared" si="311"/>
        <v>0</v>
      </c>
      <c r="BT212" s="359">
        <f t="shared" si="311"/>
        <v>0</v>
      </c>
      <c r="BU212" s="359">
        <f t="shared" si="311"/>
        <v>0</v>
      </c>
      <c r="BV212" s="359">
        <f t="shared" si="311"/>
        <v>0</v>
      </c>
      <c r="BW212" s="359">
        <f t="shared" si="311"/>
        <v>0</v>
      </c>
      <c r="BX212" s="359">
        <f t="shared" si="311"/>
        <v>0</v>
      </c>
      <c r="BY212" s="359">
        <f t="shared" si="311"/>
        <v>0</v>
      </c>
      <c r="BZ212" s="359">
        <f t="shared" si="311"/>
        <v>0</v>
      </c>
      <c r="CA212" s="359">
        <f t="shared" si="311"/>
        <v>0</v>
      </c>
      <c r="CB212" s="359">
        <f t="shared" si="311"/>
        <v>0</v>
      </c>
      <c r="CC212" s="359">
        <f t="shared" si="311"/>
        <v>0</v>
      </c>
      <c r="CD212" s="359">
        <f t="shared" si="311"/>
        <v>0</v>
      </c>
      <c r="CE212" s="359">
        <f t="shared" si="311"/>
        <v>0</v>
      </c>
      <c r="CF212" s="359">
        <f t="shared" si="311"/>
        <v>0</v>
      </c>
      <c r="CG212" s="359">
        <f t="shared" si="311"/>
        <v>0</v>
      </c>
      <c r="CH212" s="359">
        <f t="shared" si="311"/>
        <v>0</v>
      </c>
      <c r="CI212" s="359">
        <f t="shared" si="311"/>
        <v>0</v>
      </c>
      <c r="CJ212" s="359">
        <f t="shared" si="311"/>
        <v>0</v>
      </c>
      <c r="CK212" s="359">
        <f t="shared" si="311"/>
        <v>0</v>
      </c>
      <c r="CL212" s="359">
        <f t="shared" si="311"/>
        <v>0</v>
      </c>
      <c r="CM212" s="359">
        <f t="shared" si="311"/>
        <v>0</v>
      </c>
      <c r="CN212" s="359">
        <f t="shared" si="311"/>
        <v>0</v>
      </c>
      <c r="CO212" s="359">
        <f t="shared" si="311"/>
        <v>0</v>
      </c>
      <c r="CP212" s="359">
        <f t="shared" si="311"/>
        <v>0</v>
      </c>
      <c r="CQ212" s="359">
        <f t="shared" si="311"/>
        <v>0</v>
      </c>
      <c r="CR212" s="359">
        <f t="shared" si="311"/>
        <v>0</v>
      </c>
      <c r="CS212" s="359">
        <f t="shared" si="311"/>
        <v>0</v>
      </c>
    </row>
    <row r="213" spans="1:97" s="367" customFormat="1" x14ac:dyDescent="0.35">
      <c r="A213" s="352">
        <f t="shared" si="293"/>
        <v>0</v>
      </c>
      <c r="B213" s="352" t="str">
        <f t="shared" si="293"/>
        <v>0 0</v>
      </c>
      <c r="C213" s="359">
        <f t="shared" si="293"/>
        <v>0</v>
      </c>
      <c r="D213" s="359">
        <f>'UA basår'!AF17+'UA basår'!AF47</f>
        <v>0</v>
      </c>
      <c r="E213" s="359">
        <f t="shared" ref="E213:BP213" si="312">IF(E$171="beräknas ej",0,D213*IF(E$202&gt;$D$157,1,IF(E$202&lt;=$C$157,$C$156,$D$156))*IFERROR(INDEX($B$162:$E$168,MATCH($A213,$A$162:$A$168,0),MATCH(E$202,$B$160:$E$160,1)),0))</f>
        <v>0</v>
      </c>
      <c r="F213" s="359">
        <f t="shared" si="312"/>
        <v>0</v>
      </c>
      <c r="G213" s="359">
        <f t="shared" si="312"/>
        <v>0</v>
      </c>
      <c r="H213" s="359">
        <f t="shared" si="312"/>
        <v>0</v>
      </c>
      <c r="I213" s="359">
        <f t="shared" si="312"/>
        <v>0</v>
      </c>
      <c r="J213" s="359">
        <f t="shared" si="312"/>
        <v>0</v>
      </c>
      <c r="K213" s="359">
        <f t="shared" si="312"/>
        <v>0</v>
      </c>
      <c r="L213" s="359">
        <f t="shared" si="312"/>
        <v>0</v>
      </c>
      <c r="M213" s="359">
        <f t="shared" si="312"/>
        <v>0</v>
      </c>
      <c r="N213" s="359">
        <f t="shared" si="312"/>
        <v>0</v>
      </c>
      <c r="O213" s="359">
        <f t="shared" si="312"/>
        <v>0</v>
      </c>
      <c r="P213" s="359">
        <f t="shared" si="312"/>
        <v>0</v>
      </c>
      <c r="Q213" s="359">
        <f t="shared" si="312"/>
        <v>0</v>
      </c>
      <c r="R213" s="359">
        <f t="shared" si="312"/>
        <v>0</v>
      </c>
      <c r="S213" s="359">
        <f t="shared" si="312"/>
        <v>0</v>
      </c>
      <c r="T213" s="359">
        <f t="shared" si="312"/>
        <v>0</v>
      </c>
      <c r="U213" s="359">
        <f t="shared" si="312"/>
        <v>0</v>
      </c>
      <c r="V213" s="359">
        <f t="shared" si="312"/>
        <v>0</v>
      </c>
      <c r="W213" s="359">
        <f t="shared" si="312"/>
        <v>0</v>
      </c>
      <c r="X213" s="359">
        <f t="shared" si="312"/>
        <v>0</v>
      </c>
      <c r="Y213" s="359">
        <f t="shared" si="312"/>
        <v>0</v>
      </c>
      <c r="Z213" s="359">
        <f t="shared" si="312"/>
        <v>0</v>
      </c>
      <c r="AA213" s="359">
        <f t="shared" si="312"/>
        <v>0</v>
      </c>
      <c r="AB213" s="359">
        <f t="shared" si="312"/>
        <v>0</v>
      </c>
      <c r="AC213" s="359">
        <f t="shared" si="312"/>
        <v>0</v>
      </c>
      <c r="AD213" s="359">
        <f t="shared" si="312"/>
        <v>0</v>
      </c>
      <c r="AE213" s="359">
        <f t="shared" si="312"/>
        <v>0</v>
      </c>
      <c r="AF213" s="359">
        <f t="shared" si="312"/>
        <v>0</v>
      </c>
      <c r="AG213" s="359">
        <f t="shared" si="312"/>
        <v>0</v>
      </c>
      <c r="AH213" s="359">
        <f t="shared" si="312"/>
        <v>0</v>
      </c>
      <c r="AI213" s="359">
        <f t="shared" si="312"/>
        <v>0</v>
      </c>
      <c r="AJ213" s="359">
        <f t="shared" si="312"/>
        <v>0</v>
      </c>
      <c r="AK213" s="359">
        <f t="shared" si="312"/>
        <v>0</v>
      </c>
      <c r="AL213" s="359">
        <f t="shared" si="312"/>
        <v>0</v>
      </c>
      <c r="AM213" s="359">
        <f t="shared" si="312"/>
        <v>0</v>
      </c>
      <c r="AN213" s="359">
        <f t="shared" si="312"/>
        <v>0</v>
      </c>
      <c r="AO213" s="359">
        <f t="shared" si="312"/>
        <v>0</v>
      </c>
      <c r="AP213" s="359">
        <f t="shared" si="312"/>
        <v>0</v>
      </c>
      <c r="AQ213" s="359">
        <f t="shared" si="312"/>
        <v>0</v>
      </c>
      <c r="AR213" s="359">
        <f t="shared" si="312"/>
        <v>0</v>
      </c>
      <c r="AS213" s="359">
        <f t="shared" si="312"/>
        <v>0</v>
      </c>
      <c r="AT213" s="359">
        <f t="shared" si="312"/>
        <v>0</v>
      </c>
      <c r="AU213" s="359">
        <f t="shared" si="312"/>
        <v>0</v>
      </c>
      <c r="AV213" s="359">
        <f t="shared" si="312"/>
        <v>0</v>
      </c>
      <c r="AW213" s="359">
        <f t="shared" si="312"/>
        <v>0</v>
      </c>
      <c r="AX213" s="359">
        <f t="shared" si="312"/>
        <v>0</v>
      </c>
      <c r="AY213" s="359">
        <f t="shared" si="312"/>
        <v>0</v>
      </c>
      <c r="AZ213" s="359">
        <f t="shared" si="312"/>
        <v>0</v>
      </c>
      <c r="BA213" s="359">
        <f t="shared" si="312"/>
        <v>0</v>
      </c>
      <c r="BB213" s="359">
        <f t="shared" si="312"/>
        <v>0</v>
      </c>
      <c r="BC213" s="359">
        <f t="shared" si="312"/>
        <v>0</v>
      </c>
      <c r="BD213" s="359">
        <f t="shared" si="312"/>
        <v>0</v>
      </c>
      <c r="BE213" s="359">
        <f t="shared" si="312"/>
        <v>0</v>
      </c>
      <c r="BF213" s="359">
        <f t="shared" si="312"/>
        <v>0</v>
      </c>
      <c r="BG213" s="359">
        <f t="shared" si="312"/>
        <v>0</v>
      </c>
      <c r="BH213" s="359">
        <f t="shared" si="312"/>
        <v>0</v>
      </c>
      <c r="BI213" s="359">
        <f t="shared" si="312"/>
        <v>0</v>
      </c>
      <c r="BJ213" s="359">
        <f t="shared" si="312"/>
        <v>0</v>
      </c>
      <c r="BK213" s="359">
        <f t="shared" si="312"/>
        <v>0</v>
      </c>
      <c r="BL213" s="359">
        <f t="shared" si="312"/>
        <v>0</v>
      </c>
      <c r="BM213" s="359">
        <f t="shared" si="312"/>
        <v>0</v>
      </c>
      <c r="BN213" s="359">
        <f t="shared" si="312"/>
        <v>0</v>
      </c>
      <c r="BO213" s="359">
        <f t="shared" si="312"/>
        <v>0</v>
      </c>
      <c r="BP213" s="359">
        <f t="shared" si="312"/>
        <v>0</v>
      </c>
      <c r="BQ213" s="359">
        <f t="shared" ref="BQ213:CS213" si="313">IF(BQ$171="beräknas ej",0,BP213*IF(BQ$202&gt;$D$157,1,IF(BQ$202&lt;=$C$157,$C$156,$D$156))*IFERROR(INDEX($B$162:$E$168,MATCH($A213,$A$162:$A$168,0),MATCH(BQ$202,$B$160:$E$160,1)),0))</f>
        <v>0</v>
      </c>
      <c r="BR213" s="359">
        <f t="shared" si="313"/>
        <v>0</v>
      </c>
      <c r="BS213" s="359">
        <f t="shared" si="313"/>
        <v>0</v>
      </c>
      <c r="BT213" s="359">
        <f t="shared" si="313"/>
        <v>0</v>
      </c>
      <c r="BU213" s="359">
        <f t="shared" si="313"/>
        <v>0</v>
      </c>
      <c r="BV213" s="359">
        <f t="shared" si="313"/>
        <v>0</v>
      </c>
      <c r="BW213" s="359">
        <f t="shared" si="313"/>
        <v>0</v>
      </c>
      <c r="BX213" s="359">
        <f t="shared" si="313"/>
        <v>0</v>
      </c>
      <c r="BY213" s="359">
        <f t="shared" si="313"/>
        <v>0</v>
      </c>
      <c r="BZ213" s="359">
        <f t="shared" si="313"/>
        <v>0</v>
      </c>
      <c r="CA213" s="359">
        <f t="shared" si="313"/>
        <v>0</v>
      </c>
      <c r="CB213" s="359">
        <f t="shared" si="313"/>
        <v>0</v>
      </c>
      <c r="CC213" s="359">
        <f t="shared" si="313"/>
        <v>0</v>
      </c>
      <c r="CD213" s="359">
        <f t="shared" si="313"/>
        <v>0</v>
      </c>
      <c r="CE213" s="359">
        <f t="shared" si="313"/>
        <v>0</v>
      </c>
      <c r="CF213" s="359">
        <f t="shared" si="313"/>
        <v>0</v>
      </c>
      <c r="CG213" s="359">
        <f t="shared" si="313"/>
        <v>0</v>
      </c>
      <c r="CH213" s="359">
        <f t="shared" si="313"/>
        <v>0</v>
      </c>
      <c r="CI213" s="359">
        <f t="shared" si="313"/>
        <v>0</v>
      </c>
      <c r="CJ213" s="359">
        <f t="shared" si="313"/>
        <v>0</v>
      </c>
      <c r="CK213" s="359">
        <f t="shared" si="313"/>
        <v>0</v>
      </c>
      <c r="CL213" s="359">
        <f t="shared" si="313"/>
        <v>0</v>
      </c>
      <c r="CM213" s="359">
        <f t="shared" si="313"/>
        <v>0</v>
      </c>
      <c r="CN213" s="359">
        <f t="shared" si="313"/>
        <v>0</v>
      </c>
      <c r="CO213" s="359">
        <f t="shared" si="313"/>
        <v>0</v>
      </c>
      <c r="CP213" s="359">
        <f t="shared" si="313"/>
        <v>0</v>
      </c>
      <c r="CQ213" s="359">
        <f t="shared" si="313"/>
        <v>0</v>
      </c>
      <c r="CR213" s="359">
        <f t="shared" si="313"/>
        <v>0</v>
      </c>
      <c r="CS213" s="359">
        <f t="shared" si="313"/>
        <v>0</v>
      </c>
    </row>
    <row r="214" spans="1:97" s="367" customFormat="1" x14ac:dyDescent="0.35">
      <c r="A214" s="352">
        <f t="shared" si="293"/>
        <v>0</v>
      </c>
      <c r="B214" s="352" t="str">
        <f t="shared" si="293"/>
        <v>0 0</v>
      </c>
      <c r="C214" s="359">
        <f t="shared" si="293"/>
        <v>0</v>
      </c>
      <c r="D214" s="359">
        <f>'UA basår'!AF18+'UA basår'!AF48</f>
        <v>0</v>
      </c>
      <c r="E214" s="359">
        <f t="shared" ref="E214:BP214" si="314">IF(E$171="beräknas ej",0,D214*IF(E$202&gt;$D$157,1,IF(E$202&lt;=$C$157,$C$156,$D$156))*IFERROR(INDEX($B$162:$E$168,MATCH($A214,$A$162:$A$168,0),MATCH(E$202,$B$160:$E$160,1)),0))</f>
        <v>0</v>
      </c>
      <c r="F214" s="359">
        <f t="shared" si="314"/>
        <v>0</v>
      </c>
      <c r="G214" s="359">
        <f t="shared" si="314"/>
        <v>0</v>
      </c>
      <c r="H214" s="359">
        <f t="shared" si="314"/>
        <v>0</v>
      </c>
      <c r="I214" s="359">
        <f t="shared" si="314"/>
        <v>0</v>
      </c>
      <c r="J214" s="359">
        <f t="shared" si="314"/>
        <v>0</v>
      </c>
      <c r="K214" s="359">
        <f t="shared" si="314"/>
        <v>0</v>
      </c>
      <c r="L214" s="359">
        <f t="shared" si="314"/>
        <v>0</v>
      </c>
      <c r="M214" s="359">
        <f t="shared" si="314"/>
        <v>0</v>
      </c>
      <c r="N214" s="359">
        <f t="shared" si="314"/>
        <v>0</v>
      </c>
      <c r="O214" s="359">
        <f t="shared" si="314"/>
        <v>0</v>
      </c>
      <c r="P214" s="359">
        <f t="shared" si="314"/>
        <v>0</v>
      </c>
      <c r="Q214" s="359">
        <f t="shared" si="314"/>
        <v>0</v>
      </c>
      <c r="R214" s="359">
        <f t="shared" si="314"/>
        <v>0</v>
      </c>
      <c r="S214" s="359">
        <f t="shared" si="314"/>
        <v>0</v>
      </c>
      <c r="T214" s="359">
        <f t="shared" si="314"/>
        <v>0</v>
      </c>
      <c r="U214" s="359">
        <f t="shared" si="314"/>
        <v>0</v>
      </c>
      <c r="V214" s="359">
        <f t="shared" si="314"/>
        <v>0</v>
      </c>
      <c r="W214" s="359">
        <f t="shared" si="314"/>
        <v>0</v>
      </c>
      <c r="X214" s="359">
        <f t="shared" si="314"/>
        <v>0</v>
      </c>
      <c r="Y214" s="359">
        <f t="shared" si="314"/>
        <v>0</v>
      </c>
      <c r="Z214" s="359">
        <f t="shared" si="314"/>
        <v>0</v>
      </c>
      <c r="AA214" s="359">
        <f t="shared" si="314"/>
        <v>0</v>
      </c>
      <c r="AB214" s="359">
        <f t="shared" si="314"/>
        <v>0</v>
      </c>
      <c r="AC214" s="359">
        <f t="shared" si="314"/>
        <v>0</v>
      </c>
      <c r="AD214" s="359">
        <f t="shared" si="314"/>
        <v>0</v>
      </c>
      <c r="AE214" s="359">
        <f t="shared" si="314"/>
        <v>0</v>
      </c>
      <c r="AF214" s="359">
        <f t="shared" si="314"/>
        <v>0</v>
      </c>
      <c r="AG214" s="359">
        <f t="shared" si="314"/>
        <v>0</v>
      </c>
      <c r="AH214" s="359">
        <f t="shared" si="314"/>
        <v>0</v>
      </c>
      <c r="AI214" s="359">
        <f t="shared" si="314"/>
        <v>0</v>
      </c>
      <c r="AJ214" s="359">
        <f t="shared" si="314"/>
        <v>0</v>
      </c>
      <c r="AK214" s="359">
        <f t="shared" si="314"/>
        <v>0</v>
      </c>
      <c r="AL214" s="359">
        <f t="shared" si="314"/>
        <v>0</v>
      </c>
      <c r="AM214" s="359">
        <f t="shared" si="314"/>
        <v>0</v>
      </c>
      <c r="AN214" s="359">
        <f t="shared" si="314"/>
        <v>0</v>
      </c>
      <c r="AO214" s="359">
        <f t="shared" si="314"/>
        <v>0</v>
      </c>
      <c r="AP214" s="359">
        <f t="shared" si="314"/>
        <v>0</v>
      </c>
      <c r="AQ214" s="359">
        <f t="shared" si="314"/>
        <v>0</v>
      </c>
      <c r="AR214" s="359">
        <f t="shared" si="314"/>
        <v>0</v>
      </c>
      <c r="AS214" s="359">
        <f t="shared" si="314"/>
        <v>0</v>
      </c>
      <c r="AT214" s="359">
        <f t="shared" si="314"/>
        <v>0</v>
      </c>
      <c r="AU214" s="359">
        <f t="shared" si="314"/>
        <v>0</v>
      </c>
      <c r="AV214" s="359">
        <f t="shared" si="314"/>
        <v>0</v>
      </c>
      <c r="AW214" s="359">
        <f t="shared" si="314"/>
        <v>0</v>
      </c>
      <c r="AX214" s="359">
        <f t="shared" si="314"/>
        <v>0</v>
      </c>
      <c r="AY214" s="359">
        <f t="shared" si="314"/>
        <v>0</v>
      </c>
      <c r="AZ214" s="359">
        <f t="shared" si="314"/>
        <v>0</v>
      </c>
      <c r="BA214" s="359">
        <f t="shared" si="314"/>
        <v>0</v>
      </c>
      <c r="BB214" s="359">
        <f t="shared" si="314"/>
        <v>0</v>
      </c>
      <c r="BC214" s="359">
        <f t="shared" si="314"/>
        <v>0</v>
      </c>
      <c r="BD214" s="359">
        <f t="shared" si="314"/>
        <v>0</v>
      </c>
      <c r="BE214" s="359">
        <f t="shared" si="314"/>
        <v>0</v>
      </c>
      <c r="BF214" s="359">
        <f t="shared" si="314"/>
        <v>0</v>
      </c>
      <c r="BG214" s="359">
        <f t="shared" si="314"/>
        <v>0</v>
      </c>
      <c r="BH214" s="359">
        <f t="shared" si="314"/>
        <v>0</v>
      </c>
      <c r="BI214" s="359">
        <f t="shared" si="314"/>
        <v>0</v>
      </c>
      <c r="BJ214" s="359">
        <f t="shared" si="314"/>
        <v>0</v>
      </c>
      <c r="BK214" s="359">
        <f t="shared" si="314"/>
        <v>0</v>
      </c>
      <c r="BL214" s="359">
        <f t="shared" si="314"/>
        <v>0</v>
      </c>
      <c r="BM214" s="359">
        <f t="shared" si="314"/>
        <v>0</v>
      </c>
      <c r="BN214" s="359">
        <f t="shared" si="314"/>
        <v>0</v>
      </c>
      <c r="BO214" s="359">
        <f t="shared" si="314"/>
        <v>0</v>
      </c>
      <c r="BP214" s="359">
        <f t="shared" si="314"/>
        <v>0</v>
      </c>
      <c r="BQ214" s="359">
        <f t="shared" ref="BQ214:CS214" si="315">IF(BQ$171="beräknas ej",0,BP214*IF(BQ$202&gt;$D$157,1,IF(BQ$202&lt;=$C$157,$C$156,$D$156))*IFERROR(INDEX($B$162:$E$168,MATCH($A214,$A$162:$A$168,0),MATCH(BQ$202,$B$160:$E$160,1)),0))</f>
        <v>0</v>
      </c>
      <c r="BR214" s="359">
        <f t="shared" si="315"/>
        <v>0</v>
      </c>
      <c r="BS214" s="359">
        <f t="shared" si="315"/>
        <v>0</v>
      </c>
      <c r="BT214" s="359">
        <f t="shared" si="315"/>
        <v>0</v>
      </c>
      <c r="BU214" s="359">
        <f t="shared" si="315"/>
        <v>0</v>
      </c>
      <c r="BV214" s="359">
        <f t="shared" si="315"/>
        <v>0</v>
      </c>
      <c r="BW214" s="359">
        <f t="shared" si="315"/>
        <v>0</v>
      </c>
      <c r="BX214" s="359">
        <f t="shared" si="315"/>
        <v>0</v>
      </c>
      <c r="BY214" s="359">
        <f t="shared" si="315"/>
        <v>0</v>
      </c>
      <c r="BZ214" s="359">
        <f t="shared" si="315"/>
        <v>0</v>
      </c>
      <c r="CA214" s="359">
        <f t="shared" si="315"/>
        <v>0</v>
      </c>
      <c r="CB214" s="359">
        <f t="shared" si="315"/>
        <v>0</v>
      </c>
      <c r="CC214" s="359">
        <f t="shared" si="315"/>
        <v>0</v>
      </c>
      <c r="CD214" s="359">
        <f t="shared" si="315"/>
        <v>0</v>
      </c>
      <c r="CE214" s="359">
        <f t="shared" si="315"/>
        <v>0</v>
      </c>
      <c r="CF214" s="359">
        <f t="shared" si="315"/>
        <v>0</v>
      </c>
      <c r="CG214" s="359">
        <f t="shared" si="315"/>
        <v>0</v>
      </c>
      <c r="CH214" s="359">
        <f t="shared" si="315"/>
        <v>0</v>
      </c>
      <c r="CI214" s="359">
        <f t="shared" si="315"/>
        <v>0</v>
      </c>
      <c r="CJ214" s="359">
        <f t="shared" si="315"/>
        <v>0</v>
      </c>
      <c r="CK214" s="359">
        <f t="shared" si="315"/>
        <v>0</v>
      </c>
      <c r="CL214" s="359">
        <f t="shared" si="315"/>
        <v>0</v>
      </c>
      <c r="CM214" s="359">
        <f t="shared" si="315"/>
        <v>0</v>
      </c>
      <c r="CN214" s="359">
        <f t="shared" si="315"/>
        <v>0</v>
      </c>
      <c r="CO214" s="359">
        <f t="shared" si="315"/>
        <v>0</v>
      </c>
      <c r="CP214" s="359">
        <f t="shared" si="315"/>
        <v>0</v>
      </c>
      <c r="CQ214" s="359">
        <f t="shared" si="315"/>
        <v>0</v>
      </c>
      <c r="CR214" s="359">
        <f t="shared" si="315"/>
        <v>0</v>
      </c>
      <c r="CS214" s="359">
        <f t="shared" si="315"/>
        <v>0</v>
      </c>
    </row>
    <row r="215" spans="1:97" s="367" customFormat="1" x14ac:dyDescent="0.35">
      <c r="A215" s="352">
        <f t="shared" si="293"/>
        <v>0</v>
      </c>
      <c r="B215" s="352" t="str">
        <f t="shared" si="293"/>
        <v>0 0</v>
      </c>
      <c r="C215" s="359">
        <f t="shared" si="293"/>
        <v>0</v>
      </c>
      <c r="D215" s="359">
        <f>'UA basår'!AF19+'UA basår'!AF49</f>
        <v>0</v>
      </c>
      <c r="E215" s="359">
        <f t="shared" ref="E215:BP215" si="316">IF(E$171="beräknas ej",0,D215*IF(E$202&gt;$D$157,1,IF(E$202&lt;=$C$157,$C$156,$D$156))*IFERROR(INDEX($B$162:$E$168,MATCH($A215,$A$162:$A$168,0),MATCH(E$202,$B$160:$E$160,1)),0))</f>
        <v>0</v>
      </c>
      <c r="F215" s="359">
        <f t="shared" si="316"/>
        <v>0</v>
      </c>
      <c r="G215" s="359">
        <f t="shared" si="316"/>
        <v>0</v>
      </c>
      <c r="H215" s="359">
        <f t="shared" si="316"/>
        <v>0</v>
      </c>
      <c r="I215" s="359">
        <f t="shared" si="316"/>
        <v>0</v>
      </c>
      <c r="J215" s="359">
        <f t="shared" si="316"/>
        <v>0</v>
      </c>
      <c r="K215" s="359">
        <f t="shared" si="316"/>
        <v>0</v>
      </c>
      <c r="L215" s="359">
        <f t="shared" si="316"/>
        <v>0</v>
      </c>
      <c r="M215" s="359">
        <f t="shared" si="316"/>
        <v>0</v>
      </c>
      <c r="N215" s="359">
        <f t="shared" si="316"/>
        <v>0</v>
      </c>
      <c r="O215" s="359">
        <f t="shared" si="316"/>
        <v>0</v>
      </c>
      <c r="P215" s="359">
        <f t="shared" si="316"/>
        <v>0</v>
      </c>
      <c r="Q215" s="359">
        <f t="shared" si="316"/>
        <v>0</v>
      </c>
      <c r="R215" s="359">
        <f t="shared" si="316"/>
        <v>0</v>
      </c>
      <c r="S215" s="359">
        <f t="shared" si="316"/>
        <v>0</v>
      </c>
      <c r="T215" s="359">
        <f t="shared" si="316"/>
        <v>0</v>
      </c>
      <c r="U215" s="359">
        <f t="shared" si="316"/>
        <v>0</v>
      </c>
      <c r="V215" s="359">
        <f t="shared" si="316"/>
        <v>0</v>
      </c>
      <c r="W215" s="359">
        <f t="shared" si="316"/>
        <v>0</v>
      </c>
      <c r="X215" s="359">
        <f t="shared" si="316"/>
        <v>0</v>
      </c>
      <c r="Y215" s="359">
        <f t="shared" si="316"/>
        <v>0</v>
      </c>
      <c r="Z215" s="359">
        <f t="shared" si="316"/>
        <v>0</v>
      </c>
      <c r="AA215" s="359">
        <f t="shared" si="316"/>
        <v>0</v>
      </c>
      <c r="AB215" s="359">
        <f t="shared" si="316"/>
        <v>0</v>
      </c>
      <c r="AC215" s="359">
        <f t="shared" si="316"/>
        <v>0</v>
      </c>
      <c r="AD215" s="359">
        <f t="shared" si="316"/>
        <v>0</v>
      </c>
      <c r="AE215" s="359">
        <f t="shared" si="316"/>
        <v>0</v>
      </c>
      <c r="AF215" s="359">
        <f t="shared" si="316"/>
        <v>0</v>
      </c>
      <c r="AG215" s="359">
        <f t="shared" si="316"/>
        <v>0</v>
      </c>
      <c r="AH215" s="359">
        <f t="shared" si="316"/>
        <v>0</v>
      </c>
      <c r="AI215" s="359">
        <f t="shared" si="316"/>
        <v>0</v>
      </c>
      <c r="AJ215" s="359">
        <f t="shared" si="316"/>
        <v>0</v>
      </c>
      <c r="AK215" s="359">
        <f t="shared" si="316"/>
        <v>0</v>
      </c>
      <c r="AL215" s="359">
        <f t="shared" si="316"/>
        <v>0</v>
      </c>
      <c r="AM215" s="359">
        <f t="shared" si="316"/>
        <v>0</v>
      </c>
      <c r="AN215" s="359">
        <f t="shared" si="316"/>
        <v>0</v>
      </c>
      <c r="AO215" s="359">
        <f t="shared" si="316"/>
        <v>0</v>
      </c>
      <c r="AP215" s="359">
        <f t="shared" si="316"/>
        <v>0</v>
      </c>
      <c r="AQ215" s="359">
        <f t="shared" si="316"/>
        <v>0</v>
      </c>
      <c r="AR215" s="359">
        <f t="shared" si="316"/>
        <v>0</v>
      </c>
      <c r="AS215" s="359">
        <f t="shared" si="316"/>
        <v>0</v>
      </c>
      <c r="AT215" s="359">
        <f t="shared" si="316"/>
        <v>0</v>
      </c>
      <c r="AU215" s="359">
        <f t="shared" si="316"/>
        <v>0</v>
      </c>
      <c r="AV215" s="359">
        <f t="shared" si="316"/>
        <v>0</v>
      </c>
      <c r="AW215" s="359">
        <f t="shared" si="316"/>
        <v>0</v>
      </c>
      <c r="AX215" s="359">
        <f t="shared" si="316"/>
        <v>0</v>
      </c>
      <c r="AY215" s="359">
        <f t="shared" si="316"/>
        <v>0</v>
      </c>
      <c r="AZ215" s="359">
        <f t="shared" si="316"/>
        <v>0</v>
      </c>
      <c r="BA215" s="359">
        <f t="shared" si="316"/>
        <v>0</v>
      </c>
      <c r="BB215" s="359">
        <f t="shared" si="316"/>
        <v>0</v>
      </c>
      <c r="BC215" s="359">
        <f t="shared" si="316"/>
        <v>0</v>
      </c>
      <c r="BD215" s="359">
        <f t="shared" si="316"/>
        <v>0</v>
      </c>
      <c r="BE215" s="359">
        <f t="shared" si="316"/>
        <v>0</v>
      </c>
      <c r="BF215" s="359">
        <f t="shared" si="316"/>
        <v>0</v>
      </c>
      <c r="BG215" s="359">
        <f t="shared" si="316"/>
        <v>0</v>
      </c>
      <c r="BH215" s="359">
        <f t="shared" si="316"/>
        <v>0</v>
      </c>
      <c r="BI215" s="359">
        <f t="shared" si="316"/>
        <v>0</v>
      </c>
      <c r="BJ215" s="359">
        <f t="shared" si="316"/>
        <v>0</v>
      </c>
      <c r="BK215" s="359">
        <f t="shared" si="316"/>
        <v>0</v>
      </c>
      <c r="BL215" s="359">
        <f t="shared" si="316"/>
        <v>0</v>
      </c>
      <c r="BM215" s="359">
        <f t="shared" si="316"/>
        <v>0</v>
      </c>
      <c r="BN215" s="359">
        <f t="shared" si="316"/>
        <v>0</v>
      </c>
      <c r="BO215" s="359">
        <f t="shared" si="316"/>
        <v>0</v>
      </c>
      <c r="BP215" s="359">
        <f t="shared" si="316"/>
        <v>0</v>
      </c>
      <c r="BQ215" s="359">
        <f t="shared" ref="BQ215:CS215" si="317">IF(BQ$171="beräknas ej",0,BP215*IF(BQ$202&gt;$D$157,1,IF(BQ$202&lt;=$C$157,$C$156,$D$156))*IFERROR(INDEX($B$162:$E$168,MATCH($A215,$A$162:$A$168,0),MATCH(BQ$202,$B$160:$E$160,1)),0))</f>
        <v>0</v>
      </c>
      <c r="BR215" s="359">
        <f t="shared" si="317"/>
        <v>0</v>
      </c>
      <c r="BS215" s="359">
        <f t="shared" si="317"/>
        <v>0</v>
      </c>
      <c r="BT215" s="359">
        <f t="shared" si="317"/>
        <v>0</v>
      </c>
      <c r="BU215" s="359">
        <f t="shared" si="317"/>
        <v>0</v>
      </c>
      <c r="BV215" s="359">
        <f t="shared" si="317"/>
        <v>0</v>
      </c>
      <c r="BW215" s="359">
        <f t="shared" si="317"/>
        <v>0</v>
      </c>
      <c r="BX215" s="359">
        <f t="shared" si="317"/>
        <v>0</v>
      </c>
      <c r="BY215" s="359">
        <f t="shared" si="317"/>
        <v>0</v>
      </c>
      <c r="BZ215" s="359">
        <f t="shared" si="317"/>
        <v>0</v>
      </c>
      <c r="CA215" s="359">
        <f t="shared" si="317"/>
        <v>0</v>
      </c>
      <c r="CB215" s="359">
        <f t="shared" si="317"/>
        <v>0</v>
      </c>
      <c r="CC215" s="359">
        <f t="shared" si="317"/>
        <v>0</v>
      </c>
      <c r="CD215" s="359">
        <f t="shared" si="317"/>
        <v>0</v>
      </c>
      <c r="CE215" s="359">
        <f t="shared" si="317"/>
        <v>0</v>
      </c>
      <c r="CF215" s="359">
        <f t="shared" si="317"/>
        <v>0</v>
      </c>
      <c r="CG215" s="359">
        <f t="shared" si="317"/>
        <v>0</v>
      </c>
      <c r="CH215" s="359">
        <f t="shared" si="317"/>
        <v>0</v>
      </c>
      <c r="CI215" s="359">
        <f t="shared" si="317"/>
        <v>0</v>
      </c>
      <c r="CJ215" s="359">
        <f t="shared" si="317"/>
        <v>0</v>
      </c>
      <c r="CK215" s="359">
        <f t="shared" si="317"/>
        <v>0</v>
      </c>
      <c r="CL215" s="359">
        <f t="shared" si="317"/>
        <v>0</v>
      </c>
      <c r="CM215" s="359">
        <f t="shared" si="317"/>
        <v>0</v>
      </c>
      <c r="CN215" s="359">
        <f t="shared" si="317"/>
        <v>0</v>
      </c>
      <c r="CO215" s="359">
        <f t="shared" si="317"/>
        <v>0</v>
      </c>
      <c r="CP215" s="359">
        <f t="shared" si="317"/>
        <v>0</v>
      </c>
      <c r="CQ215" s="359">
        <f t="shared" si="317"/>
        <v>0</v>
      </c>
      <c r="CR215" s="359">
        <f t="shared" si="317"/>
        <v>0</v>
      </c>
      <c r="CS215" s="359">
        <f t="shared" si="317"/>
        <v>0</v>
      </c>
    </row>
    <row r="216" spans="1:97" s="367" customFormat="1" x14ac:dyDescent="0.35">
      <c r="A216" s="352">
        <f t="shared" si="293"/>
        <v>0</v>
      </c>
      <c r="B216" s="352" t="str">
        <f t="shared" si="293"/>
        <v>0 0</v>
      </c>
      <c r="C216" s="359">
        <f t="shared" si="293"/>
        <v>0</v>
      </c>
      <c r="D216" s="359">
        <f>'UA basår'!AF20+'UA basår'!AF50</f>
        <v>0</v>
      </c>
      <c r="E216" s="359">
        <f t="shared" ref="E216:BP216" si="318">IF(E$171="beräknas ej",0,D216*IF(E$202&gt;$D$157,1,IF(E$202&lt;=$C$157,$C$156,$D$156))*IFERROR(INDEX($B$162:$E$168,MATCH($A216,$A$162:$A$168,0),MATCH(E$202,$B$160:$E$160,1)),0))</f>
        <v>0</v>
      </c>
      <c r="F216" s="359">
        <f t="shared" si="318"/>
        <v>0</v>
      </c>
      <c r="G216" s="359">
        <f t="shared" si="318"/>
        <v>0</v>
      </c>
      <c r="H216" s="359">
        <f t="shared" si="318"/>
        <v>0</v>
      </c>
      <c r="I216" s="359">
        <f t="shared" si="318"/>
        <v>0</v>
      </c>
      <c r="J216" s="359">
        <f t="shared" si="318"/>
        <v>0</v>
      </c>
      <c r="K216" s="359">
        <f t="shared" si="318"/>
        <v>0</v>
      </c>
      <c r="L216" s="359">
        <f t="shared" si="318"/>
        <v>0</v>
      </c>
      <c r="M216" s="359">
        <f t="shared" si="318"/>
        <v>0</v>
      </c>
      <c r="N216" s="359">
        <f t="shared" si="318"/>
        <v>0</v>
      </c>
      <c r="O216" s="359">
        <f t="shared" si="318"/>
        <v>0</v>
      </c>
      <c r="P216" s="359">
        <f t="shared" si="318"/>
        <v>0</v>
      </c>
      <c r="Q216" s="359">
        <f t="shared" si="318"/>
        <v>0</v>
      </c>
      <c r="R216" s="359">
        <f t="shared" si="318"/>
        <v>0</v>
      </c>
      <c r="S216" s="359">
        <f t="shared" si="318"/>
        <v>0</v>
      </c>
      <c r="T216" s="359">
        <f t="shared" si="318"/>
        <v>0</v>
      </c>
      <c r="U216" s="359">
        <f t="shared" si="318"/>
        <v>0</v>
      </c>
      <c r="V216" s="359">
        <f t="shared" si="318"/>
        <v>0</v>
      </c>
      <c r="W216" s="359">
        <f t="shared" si="318"/>
        <v>0</v>
      </c>
      <c r="X216" s="359">
        <f t="shared" si="318"/>
        <v>0</v>
      </c>
      <c r="Y216" s="359">
        <f t="shared" si="318"/>
        <v>0</v>
      </c>
      <c r="Z216" s="359">
        <f t="shared" si="318"/>
        <v>0</v>
      </c>
      <c r="AA216" s="359">
        <f t="shared" si="318"/>
        <v>0</v>
      </c>
      <c r="AB216" s="359">
        <f t="shared" si="318"/>
        <v>0</v>
      </c>
      <c r="AC216" s="359">
        <f t="shared" si="318"/>
        <v>0</v>
      </c>
      <c r="AD216" s="359">
        <f t="shared" si="318"/>
        <v>0</v>
      </c>
      <c r="AE216" s="359">
        <f t="shared" si="318"/>
        <v>0</v>
      </c>
      <c r="AF216" s="359">
        <f t="shared" si="318"/>
        <v>0</v>
      </c>
      <c r="AG216" s="359">
        <f t="shared" si="318"/>
        <v>0</v>
      </c>
      <c r="AH216" s="359">
        <f t="shared" si="318"/>
        <v>0</v>
      </c>
      <c r="AI216" s="359">
        <f t="shared" si="318"/>
        <v>0</v>
      </c>
      <c r="AJ216" s="359">
        <f t="shared" si="318"/>
        <v>0</v>
      </c>
      <c r="AK216" s="359">
        <f t="shared" si="318"/>
        <v>0</v>
      </c>
      <c r="AL216" s="359">
        <f t="shared" si="318"/>
        <v>0</v>
      </c>
      <c r="AM216" s="359">
        <f t="shared" si="318"/>
        <v>0</v>
      </c>
      <c r="AN216" s="359">
        <f t="shared" si="318"/>
        <v>0</v>
      </c>
      <c r="AO216" s="359">
        <f t="shared" si="318"/>
        <v>0</v>
      </c>
      <c r="AP216" s="359">
        <f t="shared" si="318"/>
        <v>0</v>
      </c>
      <c r="AQ216" s="359">
        <f t="shared" si="318"/>
        <v>0</v>
      </c>
      <c r="AR216" s="359">
        <f t="shared" si="318"/>
        <v>0</v>
      </c>
      <c r="AS216" s="359">
        <f t="shared" si="318"/>
        <v>0</v>
      </c>
      <c r="AT216" s="359">
        <f t="shared" si="318"/>
        <v>0</v>
      </c>
      <c r="AU216" s="359">
        <f t="shared" si="318"/>
        <v>0</v>
      </c>
      <c r="AV216" s="359">
        <f t="shared" si="318"/>
        <v>0</v>
      </c>
      <c r="AW216" s="359">
        <f t="shared" si="318"/>
        <v>0</v>
      </c>
      <c r="AX216" s="359">
        <f t="shared" si="318"/>
        <v>0</v>
      </c>
      <c r="AY216" s="359">
        <f t="shared" si="318"/>
        <v>0</v>
      </c>
      <c r="AZ216" s="359">
        <f t="shared" si="318"/>
        <v>0</v>
      </c>
      <c r="BA216" s="359">
        <f t="shared" si="318"/>
        <v>0</v>
      </c>
      <c r="BB216" s="359">
        <f t="shared" si="318"/>
        <v>0</v>
      </c>
      <c r="BC216" s="359">
        <f t="shared" si="318"/>
        <v>0</v>
      </c>
      <c r="BD216" s="359">
        <f t="shared" si="318"/>
        <v>0</v>
      </c>
      <c r="BE216" s="359">
        <f t="shared" si="318"/>
        <v>0</v>
      </c>
      <c r="BF216" s="359">
        <f t="shared" si="318"/>
        <v>0</v>
      </c>
      <c r="BG216" s="359">
        <f t="shared" si="318"/>
        <v>0</v>
      </c>
      <c r="BH216" s="359">
        <f t="shared" si="318"/>
        <v>0</v>
      </c>
      <c r="BI216" s="359">
        <f t="shared" si="318"/>
        <v>0</v>
      </c>
      <c r="BJ216" s="359">
        <f t="shared" si="318"/>
        <v>0</v>
      </c>
      <c r="BK216" s="359">
        <f t="shared" si="318"/>
        <v>0</v>
      </c>
      <c r="BL216" s="359">
        <f t="shared" si="318"/>
        <v>0</v>
      </c>
      <c r="BM216" s="359">
        <f t="shared" si="318"/>
        <v>0</v>
      </c>
      <c r="BN216" s="359">
        <f t="shared" si="318"/>
        <v>0</v>
      </c>
      <c r="BO216" s="359">
        <f t="shared" si="318"/>
        <v>0</v>
      </c>
      <c r="BP216" s="359">
        <f t="shared" si="318"/>
        <v>0</v>
      </c>
      <c r="BQ216" s="359">
        <f t="shared" ref="BQ216:CS216" si="319">IF(BQ$171="beräknas ej",0,BP216*IF(BQ$202&gt;$D$157,1,IF(BQ$202&lt;=$C$157,$C$156,$D$156))*IFERROR(INDEX($B$162:$E$168,MATCH($A216,$A$162:$A$168,0),MATCH(BQ$202,$B$160:$E$160,1)),0))</f>
        <v>0</v>
      </c>
      <c r="BR216" s="359">
        <f t="shared" si="319"/>
        <v>0</v>
      </c>
      <c r="BS216" s="359">
        <f t="shared" si="319"/>
        <v>0</v>
      </c>
      <c r="BT216" s="359">
        <f t="shared" si="319"/>
        <v>0</v>
      </c>
      <c r="BU216" s="359">
        <f t="shared" si="319"/>
        <v>0</v>
      </c>
      <c r="BV216" s="359">
        <f t="shared" si="319"/>
        <v>0</v>
      </c>
      <c r="BW216" s="359">
        <f t="shared" si="319"/>
        <v>0</v>
      </c>
      <c r="BX216" s="359">
        <f t="shared" si="319"/>
        <v>0</v>
      </c>
      <c r="BY216" s="359">
        <f t="shared" si="319"/>
        <v>0</v>
      </c>
      <c r="BZ216" s="359">
        <f t="shared" si="319"/>
        <v>0</v>
      </c>
      <c r="CA216" s="359">
        <f t="shared" si="319"/>
        <v>0</v>
      </c>
      <c r="CB216" s="359">
        <f t="shared" si="319"/>
        <v>0</v>
      </c>
      <c r="CC216" s="359">
        <f t="shared" si="319"/>
        <v>0</v>
      </c>
      <c r="CD216" s="359">
        <f t="shared" si="319"/>
        <v>0</v>
      </c>
      <c r="CE216" s="359">
        <f t="shared" si="319"/>
        <v>0</v>
      </c>
      <c r="CF216" s="359">
        <f t="shared" si="319"/>
        <v>0</v>
      </c>
      <c r="CG216" s="359">
        <f t="shared" si="319"/>
        <v>0</v>
      </c>
      <c r="CH216" s="359">
        <f t="shared" si="319"/>
        <v>0</v>
      </c>
      <c r="CI216" s="359">
        <f t="shared" si="319"/>
        <v>0</v>
      </c>
      <c r="CJ216" s="359">
        <f t="shared" si="319"/>
        <v>0</v>
      </c>
      <c r="CK216" s="359">
        <f t="shared" si="319"/>
        <v>0</v>
      </c>
      <c r="CL216" s="359">
        <f t="shared" si="319"/>
        <v>0</v>
      </c>
      <c r="CM216" s="359">
        <f t="shared" si="319"/>
        <v>0</v>
      </c>
      <c r="CN216" s="359">
        <f t="shared" si="319"/>
        <v>0</v>
      </c>
      <c r="CO216" s="359">
        <f t="shared" si="319"/>
        <v>0</v>
      </c>
      <c r="CP216" s="359">
        <f t="shared" si="319"/>
        <v>0</v>
      </c>
      <c r="CQ216" s="359">
        <f t="shared" si="319"/>
        <v>0</v>
      </c>
      <c r="CR216" s="359">
        <f t="shared" si="319"/>
        <v>0</v>
      </c>
      <c r="CS216" s="359">
        <f t="shared" si="319"/>
        <v>0</v>
      </c>
    </row>
    <row r="217" spans="1:97" s="367" customFormat="1" x14ac:dyDescent="0.35">
      <c r="A217" s="352">
        <f t="shared" si="293"/>
        <v>0</v>
      </c>
      <c r="B217" s="352" t="str">
        <f t="shared" si="293"/>
        <v>0 0</v>
      </c>
      <c r="C217" s="359">
        <f t="shared" si="293"/>
        <v>0</v>
      </c>
      <c r="D217" s="359">
        <f>'UA basår'!AF21+'UA basår'!AF51</f>
        <v>0</v>
      </c>
      <c r="E217" s="359">
        <f t="shared" ref="E217:BP217" si="320">IF(E$171="beräknas ej",0,D217*IF(E$202&gt;$D$157,1,IF(E$202&lt;=$C$157,$C$156,$D$156))*IFERROR(INDEX($B$162:$E$168,MATCH($A217,$A$162:$A$168,0),MATCH(E$202,$B$160:$E$160,1)),0))</f>
        <v>0</v>
      </c>
      <c r="F217" s="359">
        <f t="shared" si="320"/>
        <v>0</v>
      </c>
      <c r="G217" s="359">
        <f t="shared" si="320"/>
        <v>0</v>
      </c>
      <c r="H217" s="359">
        <f t="shared" si="320"/>
        <v>0</v>
      </c>
      <c r="I217" s="359">
        <f t="shared" si="320"/>
        <v>0</v>
      </c>
      <c r="J217" s="359">
        <f t="shared" si="320"/>
        <v>0</v>
      </c>
      <c r="K217" s="359">
        <f t="shared" si="320"/>
        <v>0</v>
      </c>
      <c r="L217" s="359">
        <f t="shared" si="320"/>
        <v>0</v>
      </c>
      <c r="M217" s="359">
        <f t="shared" si="320"/>
        <v>0</v>
      </c>
      <c r="N217" s="359">
        <f t="shared" si="320"/>
        <v>0</v>
      </c>
      <c r="O217" s="359">
        <f t="shared" si="320"/>
        <v>0</v>
      </c>
      <c r="P217" s="359">
        <f t="shared" si="320"/>
        <v>0</v>
      </c>
      <c r="Q217" s="359">
        <f t="shared" si="320"/>
        <v>0</v>
      </c>
      <c r="R217" s="359">
        <f t="shared" si="320"/>
        <v>0</v>
      </c>
      <c r="S217" s="359">
        <f t="shared" si="320"/>
        <v>0</v>
      </c>
      <c r="T217" s="359">
        <f t="shared" si="320"/>
        <v>0</v>
      </c>
      <c r="U217" s="359">
        <f t="shared" si="320"/>
        <v>0</v>
      </c>
      <c r="V217" s="359">
        <f t="shared" si="320"/>
        <v>0</v>
      </c>
      <c r="W217" s="359">
        <f t="shared" si="320"/>
        <v>0</v>
      </c>
      <c r="X217" s="359">
        <f t="shared" si="320"/>
        <v>0</v>
      </c>
      <c r="Y217" s="359">
        <f t="shared" si="320"/>
        <v>0</v>
      </c>
      <c r="Z217" s="359">
        <f t="shared" si="320"/>
        <v>0</v>
      </c>
      <c r="AA217" s="359">
        <f t="shared" si="320"/>
        <v>0</v>
      </c>
      <c r="AB217" s="359">
        <f t="shared" si="320"/>
        <v>0</v>
      </c>
      <c r="AC217" s="359">
        <f t="shared" si="320"/>
        <v>0</v>
      </c>
      <c r="AD217" s="359">
        <f t="shared" si="320"/>
        <v>0</v>
      </c>
      <c r="AE217" s="359">
        <f t="shared" si="320"/>
        <v>0</v>
      </c>
      <c r="AF217" s="359">
        <f t="shared" si="320"/>
        <v>0</v>
      </c>
      <c r="AG217" s="359">
        <f t="shared" si="320"/>
        <v>0</v>
      </c>
      <c r="AH217" s="359">
        <f t="shared" si="320"/>
        <v>0</v>
      </c>
      <c r="AI217" s="359">
        <f t="shared" si="320"/>
        <v>0</v>
      </c>
      <c r="AJ217" s="359">
        <f t="shared" si="320"/>
        <v>0</v>
      </c>
      <c r="AK217" s="359">
        <f t="shared" si="320"/>
        <v>0</v>
      </c>
      <c r="AL217" s="359">
        <f t="shared" si="320"/>
        <v>0</v>
      </c>
      <c r="AM217" s="359">
        <f t="shared" si="320"/>
        <v>0</v>
      </c>
      <c r="AN217" s="359">
        <f t="shared" si="320"/>
        <v>0</v>
      </c>
      <c r="AO217" s="359">
        <f t="shared" si="320"/>
        <v>0</v>
      </c>
      <c r="AP217" s="359">
        <f t="shared" si="320"/>
        <v>0</v>
      </c>
      <c r="AQ217" s="359">
        <f t="shared" si="320"/>
        <v>0</v>
      </c>
      <c r="AR217" s="359">
        <f t="shared" si="320"/>
        <v>0</v>
      </c>
      <c r="AS217" s="359">
        <f t="shared" si="320"/>
        <v>0</v>
      </c>
      <c r="AT217" s="359">
        <f t="shared" si="320"/>
        <v>0</v>
      </c>
      <c r="AU217" s="359">
        <f t="shared" si="320"/>
        <v>0</v>
      </c>
      <c r="AV217" s="359">
        <f t="shared" si="320"/>
        <v>0</v>
      </c>
      <c r="AW217" s="359">
        <f t="shared" si="320"/>
        <v>0</v>
      </c>
      <c r="AX217" s="359">
        <f t="shared" si="320"/>
        <v>0</v>
      </c>
      <c r="AY217" s="359">
        <f t="shared" si="320"/>
        <v>0</v>
      </c>
      <c r="AZ217" s="359">
        <f t="shared" si="320"/>
        <v>0</v>
      </c>
      <c r="BA217" s="359">
        <f t="shared" si="320"/>
        <v>0</v>
      </c>
      <c r="BB217" s="359">
        <f t="shared" si="320"/>
        <v>0</v>
      </c>
      <c r="BC217" s="359">
        <f t="shared" si="320"/>
        <v>0</v>
      </c>
      <c r="BD217" s="359">
        <f t="shared" si="320"/>
        <v>0</v>
      </c>
      <c r="BE217" s="359">
        <f t="shared" si="320"/>
        <v>0</v>
      </c>
      <c r="BF217" s="359">
        <f t="shared" si="320"/>
        <v>0</v>
      </c>
      <c r="BG217" s="359">
        <f t="shared" si="320"/>
        <v>0</v>
      </c>
      <c r="BH217" s="359">
        <f t="shared" si="320"/>
        <v>0</v>
      </c>
      <c r="BI217" s="359">
        <f t="shared" si="320"/>
        <v>0</v>
      </c>
      <c r="BJ217" s="359">
        <f t="shared" si="320"/>
        <v>0</v>
      </c>
      <c r="BK217" s="359">
        <f t="shared" si="320"/>
        <v>0</v>
      </c>
      <c r="BL217" s="359">
        <f t="shared" si="320"/>
        <v>0</v>
      </c>
      <c r="BM217" s="359">
        <f t="shared" si="320"/>
        <v>0</v>
      </c>
      <c r="BN217" s="359">
        <f t="shared" si="320"/>
        <v>0</v>
      </c>
      <c r="BO217" s="359">
        <f t="shared" si="320"/>
        <v>0</v>
      </c>
      <c r="BP217" s="359">
        <f t="shared" si="320"/>
        <v>0</v>
      </c>
      <c r="BQ217" s="359">
        <f t="shared" ref="BQ217:CS217" si="321">IF(BQ$171="beräknas ej",0,BP217*IF(BQ$202&gt;$D$157,1,IF(BQ$202&lt;=$C$157,$C$156,$D$156))*IFERROR(INDEX($B$162:$E$168,MATCH($A217,$A$162:$A$168,0),MATCH(BQ$202,$B$160:$E$160,1)),0))</f>
        <v>0</v>
      </c>
      <c r="BR217" s="359">
        <f t="shared" si="321"/>
        <v>0</v>
      </c>
      <c r="BS217" s="359">
        <f t="shared" si="321"/>
        <v>0</v>
      </c>
      <c r="BT217" s="359">
        <f t="shared" si="321"/>
        <v>0</v>
      </c>
      <c r="BU217" s="359">
        <f t="shared" si="321"/>
        <v>0</v>
      </c>
      <c r="BV217" s="359">
        <f t="shared" si="321"/>
        <v>0</v>
      </c>
      <c r="BW217" s="359">
        <f t="shared" si="321"/>
        <v>0</v>
      </c>
      <c r="BX217" s="359">
        <f t="shared" si="321"/>
        <v>0</v>
      </c>
      <c r="BY217" s="359">
        <f t="shared" si="321"/>
        <v>0</v>
      </c>
      <c r="BZ217" s="359">
        <f t="shared" si="321"/>
        <v>0</v>
      </c>
      <c r="CA217" s="359">
        <f t="shared" si="321"/>
        <v>0</v>
      </c>
      <c r="CB217" s="359">
        <f t="shared" si="321"/>
        <v>0</v>
      </c>
      <c r="CC217" s="359">
        <f t="shared" si="321"/>
        <v>0</v>
      </c>
      <c r="CD217" s="359">
        <f t="shared" si="321"/>
        <v>0</v>
      </c>
      <c r="CE217" s="359">
        <f t="shared" si="321"/>
        <v>0</v>
      </c>
      <c r="CF217" s="359">
        <f t="shared" si="321"/>
        <v>0</v>
      </c>
      <c r="CG217" s="359">
        <f t="shared" si="321"/>
        <v>0</v>
      </c>
      <c r="CH217" s="359">
        <f t="shared" si="321"/>
        <v>0</v>
      </c>
      <c r="CI217" s="359">
        <f t="shared" si="321"/>
        <v>0</v>
      </c>
      <c r="CJ217" s="359">
        <f t="shared" si="321"/>
        <v>0</v>
      </c>
      <c r="CK217" s="359">
        <f t="shared" si="321"/>
        <v>0</v>
      </c>
      <c r="CL217" s="359">
        <f t="shared" si="321"/>
        <v>0</v>
      </c>
      <c r="CM217" s="359">
        <f t="shared" si="321"/>
        <v>0</v>
      </c>
      <c r="CN217" s="359">
        <f t="shared" si="321"/>
        <v>0</v>
      </c>
      <c r="CO217" s="359">
        <f t="shared" si="321"/>
        <v>0</v>
      </c>
      <c r="CP217" s="359">
        <f t="shared" si="321"/>
        <v>0</v>
      </c>
      <c r="CQ217" s="359">
        <f t="shared" si="321"/>
        <v>0</v>
      </c>
      <c r="CR217" s="359">
        <f t="shared" si="321"/>
        <v>0</v>
      </c>
      <c r="CS217" s="359">
        <f t="shared" si="321"/>
        <v>0</v>
      </c>
    </row>
    <row r="218" spans="1:97" s="367" customFormat="1" x14ac:dyDescent="0.35">
      <c r="A218" s="352">
        <f t="shared" si="293"/>
        <v>0</v>
      </c>
      <c r="B218" s="352" t="str">
        <f t="shared" si="293"/>
        <v>0 0</v>
      </c>
      <c r="C218" s="359">
        <f t="shared" si="293"/>
        <v>0</v>
      </c>
      <c r="D218" s="359">
        <f>'UA basår'!AF22+'UA basår'!AF52</f>
        <v>0</v>
      </c>
      <c r="E218" s="359">
        <f t="shared" ref="E218:BP218" si="322">IF(E$171="beräknas ej",0,D218*IF(E$202&gt;$D$157,1,IF(E$202&lt;=$C$157,$C$156,$D$156))*IFERROR(INDEX($B$162:$E$168,MATCH($A218,$A$162:$A$168,0),MATCH(E$202,$B$160:$E$160,1)),0))</f>
        <v>0</v>
      </c>
      <c r="F218" s="359">
        <f t="shared" si="322"/>
        <v>0</v>
      </c>
      <c r="G218" s="359">
        <f t="shared" si="322"/>
        <v>0</v>
      </c>
      <c r="H218" s="359">
        <f t="shared" si="322"/>
        <v>0</v>
      </c>
      <c r="I218" s="359">
        <f t="shared" si="322"/>
        <v>0</v>
      </c>
      <c r="J218" s="359">
        <f t="shared" si="322"/>
        <v>0</v>
      </c>
      <c r="K218" s="359">
        <f t="shared" si="322"/>
        <v>0</v>
      </c>
      <c r="L218" s="359">
        <f t="shared" si="322"/>
        <v>0</v>
      </c>
      <c r="M218" s="359">
        <f t="shared" si="322"/>
        <v>0</v>
      </c>
      <c r="N218" s="359">
        <f t="shared" si="322"/>
        <v>0</v>
      </c>
      <c r="O218" s="359">
        <f t="shared" si="322"/>
        <v>0</v>
      </c>
      <c r="P218" s="359">
        <f t="shared" si="322"/>
        <v>0</v>
      </c>
      <c r="Q218" s="359">
        <f t="shared" si="322"/>
        <v>0</v>
      </c>
      <c r="R218" s="359">
        <f t="shared" si="322"/>
        <v>0</v>
      </c>
      <c r="S218" s="359">
        <f t="shared" si="322"/>
        <v>0</v>
      </c>
      <c r="T218" s="359">
        <f t="shared" si="322"/>
        <v>0</v>
      </c>
      <c r="U218" s="359">
        <f t="shared" si="322"/>
        <v>0</v>
      </c>
      <c r="V218" s="359">
        <f t="shared" si="322"/>
        <v>0</v>
      </c>
      <c r="W218" s="359">
        <f t="shared" si="322"/>
        <v>0</v>
      </c>
      <c r="X218" s="359">
        <f t="shared" si="322"/>
        <v>0</v>
      </c>
      <c r="Y218" s="359">
        <f t="shared" si="322"/>
        <v>0</v>
      </c>
      <c r="Z218" s="359">
        <f t="shared" si="322"/>
        <v>0</v>
      </c>
      <c r="AA218" s="359">
        <f t="shared" si="322"/>
        <v>0</v>
      </c>
      <c r="AB218" s="359">
        <f t="shared" si="322"/>
        <v>0</v>
      </c>
      <c r="AC218" s="359">
        <f t="shared" si="322"/>
        <v>0</v>
      </c>
      <c r="AD218" s="359">
        <f t="shared" si="322"/>
        <v>0</v>
      </c>
      <c r="AE218" s="359">
        <f t="shared" si="322"/>
        <v>0</v>
      </c>
      <c r="AF218" s="359">
        <f t="shared" si="322"/>
        <v>0</v>
      </c>
      <c r="AG218" s="359">
        <f t="shared" si="322"/>
        <v>0</v>
      </c>
      <c r="AH218" s="359">
        <f t="shared" si="322"/>
        <v>0</v>
      </c>
      <c r="AI218" s="359">
        <f t="shared" si="322"/>
        <v>0</v>
      </c>
      <c r="AJ218" s="359">
        <f t="shared" si="322"/>
        <v>0</v>
      </c>
      <c r="AK218" s="359">
        <f t="shared" si="322"/>
        <v>0</v>
      </c>
      <c r="AL218" s="359">
        <f t="shared" si="322"/>
        <v>0</v>
      </c>
      <c r="AM218" s="359">
        <f t="shared" si="322"/>
        <v>0</v>
      </c>
      <c r="AN218" s="359">
        <f t="shared" si="322"/>
        <v>0</v>
      </c>
      <c r="AO218" s="359">
        <f t="shared" si="322"/>
        <v>0</v>
      </c>
      <c r="AP218" s="359">
        <f t="shared" si="322"/>
        <v>0</v>
      </c>
      <c r="AQ218" s="359">
        <f t="shared" si="322"/>
        <v>0</v>
      </c>
      <c r="AR218" s="359">
        <f t="shared" si="322"/>
        <v>0</v>
      </c>
      <c r="AS218" s="359">
        <f t="shared" si="322"/>
        <v>0</v>
      </c>
      <c r="AT218" s="359">
        <f t="shared" si="322"/>
        <v>0</v>
      </c>
      <c r="AU218" s="359">
        <f t="shared" si="322"/>
        <v>0</v>
      </c>
      <c r="AV218" s="359">
        <f t="shared" si="322"/>
        <v>0</v>
      </c>
      <c r="AW218" s="359">
        <f t="shared" si="322"/>
        <v>0</v>
      </c>
      <c r="AX218" s="359">
        <f t="shared" si="322"/>
        <v>0</v>
      </c>
      <c r="AY218" s="359">
        <f t="shared" si="322"/>
        <v>0</v>
      </c>
      <c r="AZ218" s="359">
        <f t="shared" si="322"/>
        <v>0</v>
      </c>
      <c r="BA218" s="359">
        <f t="shared" si="322"/>
        <v>0</v>
      </c>
      <c r="BB218" s="359">
        <f t="shared" si="322"/>
        <v>0</v>
      </c>
      <c r="BC218" s="359">
        <f t="shared" si="322"/>
        <v>0</v>
      </c>
      <c r="BD218" s="359">
        <f t="shared" si="322"/>
        <v>0</v>
      </c>
      <c r="BE218" s="359">
        <f t="shared" si="322"/>
        <v>0</v>
      </c>
      <c r="BF218" s="359">
        <f t="shared" si="322"/>
        <v>0</v>
      </c>
      <c r="BG218" s="359">
        <f t="shared" si="322"/>
        <v>0</v>
      </c>
      <c r="BH218" s="359">
        <f t="shared" si="322"/>
        <v>0</v>
      </c>
      <c r="BI218" s="359">
        <f t="shared" si="322"/>
        <v>0</v>
      </c>
      <c r="BJ218" s="359">
        <f t="shared" si="322"/>
        <v>0</v>
      </c>
      <c r="BK218" s="359">
        <f t="shared" si="322"/>
        <v>0</v>
      </c>
      <c r="BL218" s="359">
        <f t="shared" si="322"/>
        <v>0</v>
      </c>
      <c r="BM218" s="359">
        <f t="shared" si="322"/>
        <v>0</v>
      </c>
      <c r="BN218" s="359">
        <f t="shared" si="322"/>
        <v>0</v>
      </c>
      <c r="BO218" s="359">
        <f t="shared" si="322"/>
        <v>0</v>
      </c>
      <c r="BP218" s="359">
        <f t="shared" si="322"/>
        <v>0</v>
      </c>
      <c r="BQ218" s="359">
        <f t="shared" ref="BQ218:CS218" si="323">IF(BQ$171="beräknas ej",0,BP218*IF(BQ$202&gt;$D$157,1,IF(BQ$202&lt;=$C$157,$C$156,$D$156))*IFERROR(INDEX($B$162:$E$168,MATCH($A218,$A$162:$A$168,0),MATCH(BQ$202,$B$160:$E$160,1)),0))</f>
        <v>0</v>
      </c>
      <c r="BR218" s="359">
        <f t="shared" si="323"/>
        <v>0</v>
      </c>
      <c r="BS218" s="359">
        <f t="shared" si="323"/>
        <v>0</v>
      </c>
      <c r="BT218" s="359">
        <f t="shared" si="323"/>
        <v>0</v>
      </c>
      <c r="BU218" s="359">
        <f t="shared" si="323"/>
        <v>0</v>
      </c>
      <c r="BV218" s="359">
        <f t="shared" si="323"/>
        <v>0</v>
      </c>
      <c r="BW218" s="359">
        <f t="shared" si="323"/>
        <v>0</v>
      </c>
      <c r="BX218" s="359">
        <f t="shared" si="323"/>
        <v>0</v>
      </c>
      <c r="BY218" s="359">
        <f t="shared" si="323"/>
        <v>0</v>
      </c>
      <c r="BZ218" s="359">
        <f t="shared" si="323"/>
        <v>0</v>
      </c>
      <c r="CA218" s="359">
        <f t="shared" si="323"/>
        <v>0</v>
      </c>
      <c r="CB218" s="359">
        <f t="shared" si="323"/>
        <v>0</v>
      </c>
      <c r="CC218" s="359">
        <f t="shared" si="323"/>
        <v>0</v>
      </c>
      <c r="CD218" s="359">
        <f t="shared" si="323"/>
        <v>0</v>
      </c>
      <c r="CE218" s="359">
        <f t="shared" si="323"/>
        <v>0</v>
      </c>
      <c r="CF218" s="359">
        <f t="shared" si="323"/>
        <v>0</v>
      </c>
      <c r="CG218" s="359">
        <f t="shared" si="323"/>
        <v>0</v>
      </c>
      <c r="CH218" s="359">
        <f t="shared" si="323"/>
        <v>0</v>
      </c>
      <c r="CI218" s="359">
        <f t="shared" si="323"/>
        <v>0</v>
      </c>
      <c r="CJ218" s="359">
        <f t="shared" si="323"/>
        <v>0</v>
      </c>
      <c r="CK218" s="359">
        <f t="shared" si="323"/>
        <v>0</v>
      </c>
      <c r="CL218" s="359">
        <f t="shared" si="323"/>
        <v>0</v>
      </c>
      <c r="CM218" s="359">
        <f t="shared" si="323"/>
        <v>0</v>
      </c>
      <c r="CN218" s="359">
        <f t="shared" si="323"/>
        <v>0</v>
      </c>
      <c r="CO218" s="359">
        <f t="shared" si="323"/>
        <v>0</v>
      </c>
      <c r="CP218" s="359">
        <f t="shared" si="323"/>
        <v>0</v>
      </c>
      <c r="CQ218" s="359">
        <f t="shared" si="323"/>
        <v>0</v>
      </c>
      <c r="CR218" s="359">
        <f t="shared" si="323"/>
        <v>0</v>
      </c>
      <c r="CS218" s="359">
        <f t="shared" si="323"/>
        <v>0</v>
      </c>
    </row>
    <row r="219" spans="1:97" s="367" customFormat="1" x14ac:dyDescent="0.35">
      <c r="A219" s="352">
        <f t="shared" si="293"/>
        <v>0</v>
      </c>
      <c r="B219" s="352" t="str">
        <f t="shared" si="293"/>
        <v>0 0</v>
      </c>
      <c r="C219" s="359">
        <f t="shared" si="293"/>
        <v>0</v>
      </c>
      <c r="D219" s="359">
        <f>'UA basår'!AF23+'UA basår'!AF53</f>
        <v>0</v>
      </c>
      <c r="E219" s="359">
        <f t="shared" ref="E219:BP219" si="324">IF(E$171="beräknas ej",0,D219*IF(E$202&gt;$D$157,1,IF(E$202&lt;=$C$157,$C$156,$D$156))*IFERROR(INDEX($B$162:$E$168,MATCH($A219,$A$162:$A$168,0),MATCH(E$202,$B$160:$E$160,1)),0))</f>
        <v>0</v>
      </c>
      <c r="F219" s="359">
        <f t="shared" si="324"/>
        <v>0</v>
      </c>
      <c r="G219" s="359">
        <f t="shared" si="324"/>
        <v>0</v>
      </c>
      <c r="H219" s="359">
        <f t="shared" si="324"/>
        <v>0</v>
      </c>
      <c r="I219" s="359">
        <f t="shared" si="324"/>
        <v>0</v>
      </c>
      <c r="J219" s="359">
        <f t="shared" si="324"/>
        <v>0</v>
      </c>
      <c r="K219" s="359">
        <f t="shared" si="324"/>
        <v>0</v>
      </c>
      <c r="L219" s="359">
        <f t="shared" si="324"/>
        <v>0</v>
      </c>
      <c r="M219" s="359">
        <f t="shared" si="324"/>
        <v>0</v>
      </c>
      <c r="N219" s="359">
        <f t="shared" si="324"/>
        <v>0</v>
      </c>
      <c r="O219" s="359">
        <f t="shared" si="324"/>
        <v>0</v>
      </c>
      <c r="P219" s="359">
        <f t="shared" si="324"/>
        <v>0</v>
      </c>
      <c r="Q219" s="359">
        <f t="shared" si="324"/>
        <v>0</v>
      </c>
      <c r="R219" s="359">
        <f t="shared" si="324"/>
        <v>0</v>
      </c>
      <c r="S219" s="359">
        <f t="shared" si="324"/>
        <v>0</v>
      </c>
      <c r="T219" s="359">
        <f t="shared" si="324"/>
        <v>0</v>
      </c>
      <c r="U219" s="359">
        <f t="shared" si="324"/>
        <v>0</v>
      </c>
      <c r="V219" s="359">
        <f t="shared" si="324"/>
        <v>0</v>
      </c>
      <c r="W219" s="359">
        <f t="shared" si="324"/>
        <v>0</v>
      </c>
      <c r="X219" s="359">
        <f t="shared" si="324"/>
        <v>0</v>
      </c>
      <c r="Y219" s="359">
        <f t="shared" si="324"/>
        <v>0</v>
      </c>
      <c r="Z219" s="359">
        <f t="shared" si="324"/>
        <v>0</v>
      </c>
      <c r="AA219" s="359">
        <f t="shared" si="324"/>
        <v>0</v>
      </c>
      <c r="AB219" s="359">
        <f t="shared" si="324"/>
        <v>0</v>
      </c>
      <c r="AC219" s="359">
        <f t="shared" si="324"/>
        <v>0</v>
      </c>
      <c r="AD219" s="359">
        <f t="shared" si="324"/>
        <v>0</v>
      </c>
      <c r="AE219" s="359">
        <f t="shared" si="324"/>
        <v>0</v>
      </c>
      <c r="AF219" s="359">
        <f t="shared" si="324"/>
        <v>0</v>
      </c>
      <c r="AG219" s="359">
        <f t="shared" si="324"/>
        <v>0</v>
      </c>
      <c r="AH219" s="359">
        <f t="shared" si="324"/>
        <v>0</v>
      </c>
      <c r="AI219" s="359">
        <f t="shared" si="324"/>
        <v>0</v>
      </c>
      <c r="AJ219" s="359">
        <f t="shared" si="324"/>
        <v>0</v>
      </c>
      <c r="AK219" s="359">
        <f t="shared" si="324"/>
        <v>0</v>
      </c>
      <c r="AL219" s="359">
        <f t="shared" si="324"/>
        <v>0</v>
      </c>
      <c r="AM219" s="359">
        <f t="shared" si="324"/>
        <v>0</v>
      </c>
      <c r="AN219" s="359">
        <f t="shared" si="324"/>
        <v>0</v>
      </c>
      <c r="AO219" s="359">
        <f t="shared" si="324"/>
        <v>0</v>
      </c>
      <c r="AP219" s="359">
        <f t="shared" si="324"/>
        <v>0</v>
      </c>
      <c r="AQ219" s="359">
        <f t="shared" si="324"/>
        <v>0</v>
      </c>
      <c r="AR219" s="359">
        <f t="shared" si="324"/>
        <v>0</v>
      </c>
      <c r="AS219" s="359">
        <f t="shared" si="324"/>
        <v>0</v>
      </c>
      <c r="AT219" s="359">
        <f t="shared" si="324"/>
        <v>0</v>
      </c>
      <c r="AU219" s="359">
        <f t="shared" si="324"/>
        <v>0</v>
      </c>
      <c r="AV219" s="359">
        <f t="shared" si="324"/>
        <v>0</v>
      </c>
      <c r="AW219" s="359">
        <f t="shared" si="324"/>
        <v>0</v>
      </c>
      <c r="AX219" s="359">
        <f t="shared" si="324"/>
        <v>0</v>
      </c>
      <c r="AY219" s="359">
        <f t="shared" si="324"/>
        <v>0</v>
      </c>
      <c r="AZ219" s="359">
        <f t="shared" si="324"/>
        <v>0</v>
      </c>
      <c r="BA219" s="359">
        <f t="shared" si="324"/>
        <v>0</v>
      </c>
      <c r="BB219" s="359">
        <f t="shared" si="324"/>
        <v>0</v>
      </c>
      <c r="BC219" s="359">
        <f t="shared" si="324"/>
        <v>0</v>
      </c>
      <c r="BD219" s="359">
        <f t="shared" si="324"/>
        <v>0</v>
      </c>
      <c r="BE219" s="359">
        <f t="shared" si="324"/>
        <v>0</v>
      </c>
      <c r="BF219" s="359">
        <f t="shared" si="324"/>
        <v>0</v>
      </c>
      <c r="BG219" s="359">
        <f t="shared" si="324"/>
        <v>0</v>
      </c>
      <c r="BH219" s="359">
        <f t="shared" si="324"/>
        <v>0</v>
      </c>
      <c r="BI219" s="359">
        <f t="shared" si="324"/>
        <v>0</v>
      </c>
      <c r="BJ219" s="359">
        <f t="shared" si="324"/>
        <v>0</v>
      </c>
      <c r="BK219" s="359">
        <f t="shared" si="324"/>
        <v>0</v>
      </c>
      <c r="BL219" s="359">
        <f t="shared" si="324"/>
        <v>0</v>
      </c>
      <c r="BM219" s="359">
        <f t="shared" si="324"/>
        <v>0</v>
      </c>
      <c r="BN219" s="359">
        <f t="shared" si="324"/>
        <v>0</v>
      </c>
      <c r="BO219" s="359">
        <f t="shared" si="324"/>
        <v>0</v>
      </c>
      <c r="BP219" s="359">
        <f t="shared" si="324"/>
        <v>0</v>
      </c>
      <c r="BQ219" s="359">
        <f t="shared" ref="BQ219:CS219" si="325">IF(BQ$171="beräknas ej",0,BP219*IF(BQ$202&gt;$D$157,1,IF(BQ$202&lt;=$C$157,$C$156,$D$156))*IFERROR(INDEX($B$162:$E$168,MATCH($A219,$A$162:$A$168,0),MATCH(BQ$202,$B$160:$E$160,1)),0))</f>
        <v>0</v>
      </c>
      <c r="BR219" s="359">
        <f t="shared" si="325"/>
        <v>0</v>
      </c>
      <c r="BS219" s="359">
        <f t="shared" si="325"/>
        <v>0</v>
      </c>
      <c r="BT219" s="359">
        <f t="shared" si="325"/>
        <v>0</v>
      </c>
      <c r="BU219" s="359">
        <f t="shared" si="325"/>
        <v>0</v>
      </c>
      <c r="BV219" s="359">
        <f t="shared" si="325"/>
        <v>0</v>
      </c>
      <c r="BW219" s="359">
        <f t="shared" si="325"/>
        <v>0</v>
      </c>
      <c r="BX219" s="359">
        <f t="shared" si="325"/>
        <v>0</v>
      </c>
      <c r="BY219" s="359">
        <f t="shared" si="325"/>
        <v>0</v>
      </c>
      <c r="BZ219" s="359">
        <f t="shared" si="325"/>
        <v>0</v>
      </c>
      <c r="CA219" s="359">
        <f t="shared" si="325"/>
        <v>0</v>
      </c>
      <c r="CB219" s="359">
        <f t="shared" si="325"/>
        <v>0</v>
      </c>
      <c r="CC219" s="359">
        <f t="shared" si="325"/>
        <v>0</v>
      </c>
      <c r="CD219" s="359">
        <f t="shared" si="325"/>
        <v>0</v>
      </c>
      <c r="CE219" s="359">
        <f t="shared" si="325"/>
        <v>0</v>
      </c>
      <c r="CF219" s="359">
        <f t="shared" si="325"/>
        <v>0</v>
      </c>
      <c r="CG219" s="359">
        <f t="shared" si="325"/>
        <v>0</v>
      </c>
      <c r="CH219" s="359">
        <f t="shared" si="325"/>
        <v>0</v>
      </c>
      <c r="CI219" s="359">
        <f t="shared" si="325"/>
        <v>0</v>
      </c>
      <c r="CJ219" s="359">
        <f t="shared" si="325"/>
        <v>0</v>
      </c>
      <c r="CK219" s="359">
        <f t="shared" si="325"/>
        <v>0</v>
      </c>
      <c r="CL219" s="359">
        <f t="shared" si="325"/>
        <v>0</v>
      </c>
      <c r="CM219" s="359">
        <f t="shared" si="325"/>
        <v>0</v>
      </c>
      <c r="CN219" s="359">
        <f t="shared" si="325"/>
        <v>0</v>
      </c>
      <c r="CO219" s="359">
        <f t="shared" si="325"/>
        <v>0</v>
      </c>
      <c r="CP219" s="359">
        <f t="shared" si="325"/>
        <v>0</v>
      </c>
      <c r="CQ219" s="359">
        <f t="shared" si="325"/>
        <v>0</v>
      </c>
      <c r="CR219" s="359">
        <f t="shared" si="325"/>
        <v>0</v>
      </c>
      <c r="CS219" s="359">
        <f t="shared" si="325"/>
        <v>0</v>
      </c>
    </row>
    <row r="220" spans="1:97" s="367" customFormat="1" x14ac:dyDescent="0.35">
      <c r="A220" s="352">
        <f t="shared" ref="A220:C224" si="326">A190</f>
        <v>0</v>
      </c>
      <c r="B220" s="352" t="str">
        <f t="shared" si="326"/>
        <v>0 0</v>
      </c>
      <c r="C220" s="359">
        <f t="shared" si="326"/>
        <v>0</v>
      </c>
      <c r="D220" s="359">
        <f>'UA basår'!AF24+'UA basår'!AF54</f>
        <v>0</v>
      </c>
      <c r="E220" s="359">
        <f t="shared" ref="E220:BP220" si="327">IF(E$171="beräknas ej",0,D220*IF(E$202&gt;$D$157,1,IF(E$202&lt;=$C$157,$C$156,$D$156))*IFERROR(INDEX($B$162:$E$168,MATCH($A220,$A$162:$A$168,0),MATCH(E$202,$B$160:$E$160,1)),0))</f>
        <v>0</v>
      </c>
      <c r="F220" s="359">
        <f t="shared" si="327"/>
        <v>0</v>
      </c>
      <c r="G220" s="359">
        <f t="shared" si="327"/>
        <v>0</v>
      </c>
      <c r="H220" s="359">
        <f t="shared" si="327"/>
        <v>0</v>
      </c>
      <c r="I220" s="359">
        <f t="shared" si="327"/>
        <v>0</v>
      </c>
      <c r="J220" s="359">
        <f t="shared" si="327"/>
        <v>0</v>
      </c>
      <c r="K220" s="359">
        <f t="shared" si="327"/>
        <v>0</v>
      </c>
      <c r="L220" s="359">
        <f t="shared" si="327"/>
        <v>0</v>
      </c>
      <c r="M220" s="359">
        <f t="shared" si="327"/>
        <v>0</v>
      </c>
      <c r="N220" s="359">
        <f t="shared" si="327"/>
        <v>0</v>
      </c>
      <c r="O220" s="359">
        <f t="shared" si="327"/>
        <v>0</v>
      </c>
      <c r="P220" s="359">
        <f t="shared" si="327"/>
        <v>0</v>
      </c>
      <c r="Q220" s="359">
        <f t="shared" si="327"/>
        <v>0</v>
      </c>
      <c r="R220" s="359">
        <f t="shared" si="327"/>
        <v>0</v>
      </c>
      <c r="S220" s="359">
        <f t="shared" si="327"/>
        <v>0</v>
      </c>
      <c r="T220" s="359">
        <f t="shared" si="327"/>
        <v>0</v>
      </c>
      <c r="U220" s="359">
        <f t="shared" si="327"/>
        <v>0</v>
      </c>
      <c r="V220" s="359">
        <f t="shared" si="327"/>
        <v>0</v>
      </c>
      <c r="W220" s="359">
        <f t="shared" si="327"/>
        <v>0</v>
      </c>
      <c r="X220" s="359">
        <f t="shared" si="327"/>
        <v>0</v>
      </c>
      <c r="Y220" s="359">
        <f t="shared" si="327"/>
        <v>0</v>
      </c>
      <c r="Z220" s="359">
        <f t="shared" si="327"/>
        <v>0</v>
      </c>
      <c r="AA220" s="359">
        <f t="shared" si="327"/>
        <v>0</v>
      </c>
      <c r="AB220" s="359">
        <f t="shared" si="327"/>
        <v>0</v>
      </c>
      <c r="AC220" s="359">
        <f t="shared" si="327"/>
        <v>0</v>
      </c>
      <c r="AD220" s="359">
        <f t="shared" si="327"/>
        <v>0</v>
      </c>
      <c r="AE220" s="359">
        <f t="shared" si="327"/>
        <v>0</v>
      </c>
      <c r="AF220" s="359">
        <f t="shared" si="327"/>
        <v>0</v>
      </c>
      <c r="AG220" s="359">
        <f t="shared" si="327"/>
        <v>0</v>
      </c>
      <c r="AH220" s="359">
        <f t="shared" si="327"/>
        <v>0</v>
      </c>
      <c r="AI220" s="359">
        <f t="shared" si="327"/>
        <v>0</v>
      </c>
      <c r="AJ220" s="359">
        <f t="shared" si="327"/>
        <v>0</v>
      </c>
      <c r="AK220" s="359">
        <f t="shared" si="327"/>
        <v>0</v>
      </c>
      <c r="AL220" s="359">
        <f t="shared" si="327"/>
        <v>0</v>
      </c>
      <c r="AM220" s="359">
        <f t="shared" si="327"/>
        <v>0</v>
      </c>
      <c r="AN220" s="359">
        <f t="shared" si="327"/>
        <v>0</v>
      </c>
      <c r="AO220" s="359">
        <f t="shared" si="327"/>
        <v>0</v>
      </c>
      <c r="AP220" s="359">
        <f t="shared" si="327"/>
        <v>0</v>
      </c>
      <c r="AQ220" s="359">
        <f t="shared" si="327"/>
        <v>0</v>
      </c>
      <c r="AR220" s="359">
        <f t="shared" si="327"/>
        <v>0</v>
      </c>
      <c r="AS220" s="359">
        <f t="shared" si="327"/>
        <v>0</v>
      </c>
      <c r="AT220" s="359">
        <f t="shared" si="327"/>
        <v>0</v>
      </c>
      <c r="AU220" s="359">
        <f t="shared" si="327"/>
        <v>0</v>
      </c>
      <c r="AV220" s="359">
        <f t="shared" si="327"/>
        <v>0</v>
      </c>
      <c r="AW220" s="359">
        <f t="shared" si="327"/>
        <v>0</v>
      </c>
      <c r="AX220" s="359">
        <f t="shared" si="327"/>
        <v>0</v>
      </c>
      <c r="AY220" s="359">
        <f t="shared" si="327"/>
        <v>0</v>
      </c>
      <c r="AZ220" s="359">
        <f t="shared" si="327"/>
        <v>0</v>
      </c>
      <c r="BA220" s="359">
        <f t="shared" si="327"/>
        <v>0</v>
      </c>
      <c r="BB220" s="359">
        <f t="shared" si="327"/>
        <v>0</v>
      </c>
      <c r="BC220" s="359">
        <f t="shared" si="327"/>
        <v>0</v>
      </c>
      <c r="BD220" s="359">
        <f t="shared" si="327"/>
        <v>0</v>
      </c>
      <c r="BE220" s="359">
        <f t="shared" si="327"/>
        <v>0</v>
      </c>
      <c r="BF220" s="359">
        <f t="shared" si="327"/>
        <v>0</v>
      </c>
      <c r="BG220" s="359">
        <f t="shared" si="327"/>
        <v>0</v>
      </c>
      <c r="BH220" s="359">
        <f t="shared" si="327"/>
        <v>0</v>
      </c>
      <c r="BI220" s="359">
        <f t="shared" si="327"/>
        <v>0</v>
      </c>
      <c r="BJ220" s="359">
        <f t="shared" si="327"/>
        <v>0</v>
      </c>
      <c r="BK220" s="359">
        <f t="shared" si="327"/>
        <v>0</v>
      </c>
      <c r="BL220" s="359">
        <f t="shared" si="327"/>
        <v>0</v>
      </c>
      <c r="BM220" s="359">
        <f t="shared" si="327"/>
        <v>0</v>
      </c>
      <c r="BN220" s="359">
        <f t="shared" si="327"/>
        <v>0</v>
      </c>
      <c r="BO220" s="359">
        <f t="shared" si="327"/>
        <v>0</v>
      </c>
      <c r="BP220" s="359">
        <f t="shared" si="327"/>
        <v>0</v>
      </c>
      <c r="BQ220" s="359">
        <f t="shared" ref="BQ220:CS220" si="328">IF(BQ$171="beräknas ej",0,BP220*IF(BQ$202&gt;$D$157,1,IF(BQ$202&lt;=$C$157,$C$156,$D$156))*IFERROR(INDEX($B$162:$E$168,MATCH($A220,$A$162:$A$168,0),MATCH(BQ$202,$B$160:$E$160,1)),0))</f>
        <v>0</v>
      </c>
      <c r="BR220" s="359">
        <f t="shared" si="328"/>
        <v>0</v>
      </c>
      <c r="BS220" s="359">
        <f t="shared" si="328"/>
        <v>0</v>
      </c>
      <c r="BT220" s="359">
        <f t="shared" si="328"/>
        <v>0</v>
      </c>
      <c r="BU220" s="359">
        <f t="shared" si="328"/>
        <v>0</v>
      </c>
      <c r="BV220" s="359">
        <f t="shared" si="328"/>
        <v>0</v>
      </c>
      <c r="BW220" s="359">
        <f t="shared" si="328"/>
        <v>0</v>
      </c>
      <c r="BX220" s="359">
        <f t="shared" si="328"/>
        <v>0</v>
      </c>
      <c r="BY220" s="359">
        <f t="shared" si="328"/>
        <v>0</v>
      </c>
      <c r="BZ220" s="359">
        <f t="shared" si="328"/>
        <v>0</v>
      </c>
      <c r="CA220" s="359">
        <f t="shared" si="328"/>
        <v>0</v>
      </c>
      <c r="CB220" s="359">
        <f t="shared" si="328"/>
        <v>0</v>
      </c>
      <c r="CC220" s="359">
        <f t="shared" si="328"/>
        <v>0</v>
      </c>
      <c r="CD220" s="359">
        <f t="shared" si="328"/>
        <v>0</v>
      </c>
      <c r="CE220" s="359">
        <f t="shared" si="328"/>
        <v>0</v>
      </c>
      <c r="CF220" s="359">
        <f t="shared" si="328"/>
        <v>0</v>
      </c>
      <c r="CG220" s="359">
        <f t="shared" si="328"/>
        <v>0</v>
      </c>
      <c r="CH220" s="359">
        <f t="shared" si="328"/>
        <v>0</v>
      </c>
      <c r="CI220" s="359">
        <f t="shared" si="328"/>
        <v>0</v>
      </c>
      <c r="CJ220" s="359">
        <f t="shared" si="328"/>
        <v>0</v>
      </c>
      <c r="CK220" s="359">
        <f t="shared" si="328"/>
        <v>0</v>
      </c>
      <c r="CL220" s="359">
        <f t="shared" si="328"/>
        <v>0</v>
      </c>
      <c r="CM220" s="359">
        <f t="shared" si="328"/>
        <v>0</v>
      </c>
      <c r="CN220" s="359">
        <f t="shared" si="328"/>
        <v>0</v>
      </c>
      <c r="CO220" s="359">
        <f t="shared" si="328"/>
        <v>0</v>
      </c>
      <c r="CP220" s="359">
        <f t="shared" si="328"/>
        <v>0</v>
      </c>
      <c r="CQ220" s="359">
        <f t="shared" si="328"/>
        <v>0</v>
      </c>
      <c r="CR220" s="359">
        <f t="shared" si="328"/>
        <v>0</v>
      </c>
      <c r="CS220" s="359">
        <f t="shared" si="328"/>
        <v>0</v>
      </c>
    </row>
    <row r="221" spans="1:97" s="367" customFormat="1" x14ac:dyDescent="0.35">
      <c r="A221" s="352">
        <f t="shared" si="326"/>
        <v>0</v>
      </c>
      <c r="B221" s="352" t="str">
        <f t="shared" si="326"/>
        <v>0 0</v>
      </c>
      <c r="C221" s="359">
        <f t="shared" si="326"/>
        <v>0</v>
      </c>
      <c r="D221" s="359">
        <f>'UA basår'!AF25+'UA basår'!AF55</f>
        <v>0</v>
      </c>
      <c r="E221" s="359">
        <f t="shared" ref="E221:BP221" si="329">IF(E$171="beräknas ej",0,D221*IF(E$202&gt;$D$157,1,IF(E$202&lt;=$C$157,$C$156,$D$156))*IFERROR(INDEX($B$162:$E$168,MATCH($A221,$A$162:$A$168,0),MATCH(E$202,$B$160:$E$160,1)),0))</f>
        <v>0</v>
      </c>
      <c r="F221" s="359">
        <f t="shared" si="329"/>
        <v>0</v>
      </c>
      <c r="G221" s="359">
        <f t="shared" si="329"/>
        <v>0</v>
      </c>
      <c r="H221" s="359">
        <f t="shared" si="329"/>
        <v>0</v>
      </c>
      <c r="I221" s="359">
        <f t="shared" si="329"/>
        <v>0</v>
      </c>
      <c r="J221" s="359">
        <f t="shared" si="329"/>
        <v>0</v>
      </c>
      <c r="K221" s="359">
        <f t="shared" si="329"/>
        <v>0</v>
      </c>
      <c r="L221" s="359">
        <f t="shared" si="329"/>
        <v>0</v>
      </c>
      <c r="M221" s="359">
        <f t="shared" si="329"/>
        <v>0</v>
      </c>
      <c r="N221" s="359">
        <f t="shared" si="329"/>
        <v>0</v>
      </c>
      <c r="O221" s="359">
        <f t="shared" si="329"/>
        <v>0</v>
      </c>
      <c r="P221" s="359">
        <f t="shared" si="329"/>
        <v>0</v>
      </c>
      <c r="Q221" s="359">
        <f t="shared" si="329"/>
        <v>0</v>
      </c>
      <c r="R221" s="359">
        <f t="shared" si="329"/>
        <v>0</v>
      </c>
      <c r="S221" s="359">
        <f t="shared" si="329"/>
        <v>0</v>
      </c>
      <c r="T221" s="359">
        <f t="shared" si="329"/>
        <v>0</v>
      </c>
      <c r="U221" s="359">
        <f t="shared" si="329"/>
        <v>0</v>
      </c>
      <c r="V221" s="359">
        <f t="shared" si="329"/>
        <v>0</v>
      </c>
      <c r="W221" s="359">
        <f t="shared" si="329"/>
        <v>0</v>
      </c>
      <c r="X221" s="359">
        <f t="shared" si="329"/>
        <v>0</v>
      </c>
      <c r="Y221" s="359">
        <f t="shared" si="329"/>
        <v>0</v>
      </c>
      <c r="Z221" s="359">
        <f t="shared" si="329"/>
        <v>0</v>
      </c>
      <c r="AA221" s="359">
        <f t="shared" si="329"/>
        <v>0</v>
      </c>
      <c r="AB221" s="359">
        <f t="shared" si="329"/>
        <v>0</v>
      </c>
      <c r="AC221" s="359">
        <f t="shared" si="329"/>
        <v>0</v>
      </c>
      <c r="AD221" s="359">
        <f t="shared" si="329"/>
        <v>0</v>
      </c>
      <c r="AE221" s="359">
        <f t="shared" si="329"/>
        <v>0</v>
      </c>
      <c r="AF221" s="359">
        <f t="shared" si="329"/>
        <v>0</v>
      </c>
      <c r="AG221" s="359">
        <f t="shared" si="329"/>
        <v>0</v>
      </c>
      <c r="AH221" s="359">
        <f t="shared" si="329"/>
        <v>0</v>
      </c>
      <c r="AI221" s="359">
        <f t="shared" si="329"/>
        <v>0</v>
      </c>
      <c r="AJ221" s="359">
        <f t="shared" si="329"/>
        <v>0</v>
      </c>
      <c r="AK221" s="359">
        <f t="shared" si="329"/>
        <v>0</v>
      </c>
      <c r="AL221" s="359">
        <f t="shared" si="329"/>
        <v>0</v>
      </c>
      <c r="AM221" s="359">
        <f t="shared" si="329"/>
        <v>0</v>
      </c>
      <c r="AN221" s="359">
        <f t="shared" si="329"/>
        <v>0</v>
      </c>
      <c r="AO221" s="359">
        <f t="shared" si="329"/>
        <v>0</v>
      </c>
      <c r="AP221" s="359">
        <f t="shared" si="329"/>
        <v>0</v>
      </c>
      <c r="AQ221" s="359">
        <f t="shared" si="329"/>
        <v>0</v>
      </c>
      <c r="AR221" s="359">
        <f t="shared" si="329"/>
        <v>0</v>
      </c>
      <c r="AS221" s="359">
        <f t="shared" si="329"/>
        <v>0</v>
      </c>
      <c r="AT221" s="359">
        <f t="shared" si="329"/>
        <v>0</v>
      </c>
      <c r="AU221" s="359">
        <f t="shared" si="329"/>
        <v>0</v>
      </c>
      <c r="AV221" s="359">
        <f t="shared" si="329"/>
        <v>0</v>
      </c>
      <c r="AW221" s="359">
        <f t="shared" si="329"/>
        <v>0</v>
      </c>
      <c r="AX221" s="359">
        <f t="shared" si="329"/>
        <v>0</v>
      </c>
      <c r="AY221" s="359">
        <f t="shared" si="329"/>
        <v>0</v>
      </c>
      <c r="AZ221" s="359">
        <f t="shared" si="329"/>
        <v>0</v>
      </c>
      <c r="BA221" s="359">
        <f t="shared" si="329"/>
        <v>0</v>
      </c>
      <c r="BB221" s="359">
        <f t="shared" si="329"/>
        <v>0</v>
      </c>
      <c r="BC221" s="359">
        <f t="shared" si="329"/>
        <v>0</v>
      </c>
      <c r="BD221" s="359">
        <f t="shared" si="329"/>
        <v>0</v>
      </c>
      <c r="BE221" s="359">
        <f t="shared" si="329"/>
        <v>0</v>
      </c>
      <c r="BF221" s="359">
        <f t="shared" si="329"/>
        <v>0</v>
      </c>
      <c r="BG221" s="359">
        <f t="shared" si="329"/>
        <v>0</v>
      </c>
      <c r="BH221" s="359">
        <f t="shared" si="329"/>
        <v>0</v>
      </c>
      <c r="BI221" s="359">
        <f t="shared" si="329"/>
        <v>0</v>
      </c>
      <c r="BJ221" s="359">
        <f t="shared" si="329"/>
        <v>0</v>
      </c>
      <c r="BK221" s="359">
        <f t="shared" si="329"/>
        <v>0</v>
      </c>
      <c r="BL221" s="359">
        <f t="shared" si="329"/>
        <v>0</v>
      </c>
      <c r="BM221" s="359">
        <f t="shared" si="329"/>
        <v>0</v>
      </c>
      <c r="BN221" s="359">
        <f t="shared" si="329"/>
        <v>0</v>
      </c>
      <c r="BO221" s="359">
        <f t="shared" si="329"/>
        <v>0</v>
      </c>
      <c r="BP221" s="359">
        <f t="shared" si="329"/>
        <v>0</v>
      </c>
      <c r="BQ221" s="359">
        <f t="shared" ref="BQ221:CS221" si="330">IF(BQ$171="beräknas ej",0,BP221*IF(BQ$202&gt;$D$157,1,IF(BQ$202&lt;=$C$157,$C$156,$D$156))*IFERROR(INDEX($B$162:$E$168,MATCH($A221,$A$162:$A$168,0),MATCH(BQ$202,$B$160:$E$160,1)),0))</f>
        <v>0</v>
      </c>
      <c r="BR221" s="359">
        <f t="shared" si="330"/>
        <v>0</v>
      </c>
      <c r="BS221" s="359">
        <f t="shared" si="330"/>
        <v>0</v>
      </c>
      <c r="BT221" s="359">
        <f t="shared" si="330"/>
        <v>0</v>
      </c>
      <c r="BU221" s="359">
        <f t="shared" si="330"/>
        <v>0</v>
      </c>
      <c r="BV221" s="359">
        <f t="shared" si="330"/>
        <v>0</v>
      </c>
      <c r="BW221" s="359">
        <f t="shared" si="330"/>
        <v>0</v>
      </c>
      <c r="BX221" s="359">
        <f t="shared" si="330"/>
        <v>0</v>
      </c>
      <c r="BY221" s="359">
        <f t="shared" si="330"/>
        <v>0</v>
      </c>
      <c r="BZ221" s="359">
        <f t="shared" si="330"/>
        <v>0</v>
      </c>
      <c r="CA221" s="359">
        <f t="shared" si="330"/>
        <v>0</v>
      </c>
      <c r="CB221" s="359">
        <f t="shared" si="330"/>
        <v>0</v>
      </c>
      <c r="CC221" s="359">
        <f t="shared" si="330"/>
        <v>0</v>
      </c>
      <c r="CD221" s="359">
        <f t="shared" si="330"/>
        <v>0</v>
      </c>
      <c r="CE221" s="359">
        <f t="shared" si="330"/>
        <v>0</v>
      </c>
      <c r="CF221" s="359">
        <f t="shared" si="330"/>
        <v>0</v>
      </c>
      <c r="CG221" s="359">
        <f t="shared" si="330"/>
        <v>0</v>
      </c>
      <c r="CH221" s="359">
        <f t="shared" si="330"/>
        <v>0</v>
      </c>
      <c r="CI221" s="359">
        <f t="shared" si="330"/>
        <v>0</v>
      </c>
      <c r="CJ221" s="359">
        <f t="shared" si="330"/>
        <v>0</v>
      </c>
      <c r="CK221" s="359">
        <f t="shared" si="330"/>
        <v>0</v>
      </c>
      <c r="CL221" s="359">
        <f t="shared" si="330"/>
        <v>0</v>
      </c>
      <c r="CM221" s="359">
        <f t="shared" si="330"/>
        <v>0</v>
      </c>
      <c r="CN221" s="359">
        <f t="shared" si="330"/>
        <v>0</v>
      </c>
      <c r="CO221" s="359">
        <f t="shared" si="330"/>
        <v>0</v>
      </c>
      <c r="CP221" s="359">
        <f t="shared" si="330"/>
        <v>0</v>
      </c>
      <c r="CQ221" s="359">
        <f t="shared" si="330"/>
        <v>0</v>
      </c>
      <c r="CR221" s="359">
        <f t="shared" si="330"/>
        <v>0</v>
      </c>
      <c r="CS221" s="359">
        <f t="shared" si="330"/>
        <v>0</v>
      </c>
    </row>
    <row r="222" spans="1:97" s="367" customFormat="1" x14ac:dyDescent="0.35">
      <c r="A222" s="352">
        <f t="shared" si="326"/>
        <v>0</v>
      </c>
      <c r="B222" s="352" t="str">
        <f t="shared" si="326"/>
        <v>0 0</v>
      </c>
      <c r="C222" s="359">
        <f t="shared" si="326"/>
        <v>0</v>
      </c>
      <c r="D222" s="359">
        <f>'UA basår'!AF26+'UA basår'!AF56</f>
        <v>0</v>
      </c>
      <c r="E222" s="359">
        <f t="shared" ref="E222:BP222" si="331">IF(E$171="beräknas ej",0,D222*IF(E$202&gt;$D$157,1,IF(E$202&lt;=$C$157,$C$156,$D$156))*IFERROR(INDEX($B$162:$E$168,MATCH($A222,$A$162:$A$168,0),MATCH(E$202,$B$160:$E$160,1)),0))</f>
        <v>0</v>
      </c>
      <c r="F222" s="359">
        <f t="shared" si="331"/>
        <v>0</v>
      </c>
      <c r="G222" s="359">
        <f t="shared" si="331"/>
        <v>0</v>
      </c>
      <c r="H222" s="359">
        <f t="shared" si="331"/>
        <v>0</v>
      </c>
      <c r="I222" s="359">
        <f t="shared" si="331"/>
        <v>0</v>
      </c>
      <c r="J222" s="359">
        <f t="shared" si="331"/>
        <v>0</v>
      </c>
      <c r="K222" s="359">
        <f t="shared" si="331"/>
        <v>0</v>
      </c>
      <c r="L222" s="359">
        <f t="shared" si="331"/>
        <v>0</v>
      </c>
      <c r="M222" s="359">
        <f t="shared" si="331"/>
        <v>0</v>
      </c>
      <c r="N222" s="359">
        <f t="shared" si="331"/>
        <v>0</v>
      </c>
      <c r="O222" s="359">
        <f t="shared" si="331"/>
        <v>0</v>
      </c>
      <c r="P222" s="359">
        <f t="shared" si="331"/>
        <v>0</v>
      </c>
      <c r="Q222" s="359">
        <f t="shared" si="331"/>
        <v>0</v>
      </c>
      <c r="R222" s="359">
        <f t="shared" si="331"/>
        <v>0</v>
      </c>
      <c r="S222" s="359">
        <f t="shared" si="331"/>
        <v>0</v>
      </c>
      <c r="T222" s="359">
        <f t="shared" si="331"/>
        <v>0</v>
      </c>
      <c r="U222" s="359">
        <f t="shared" si="331"/>
        <v>0</v>
      </c>
      <c r="V222" s="359">
        <f t="shared" si="331"/>
        <v>0</v>
      </c>
      <c r="W222" s="359">
        <f t="shared" si="331"/>
        <v>0</v>
      </c>
      <c r="X222" s="359">
        <f t="shared" si="331"/>
        <v>0</v>
      </c>
      <c r="Y222" s="359">
        <f t="shared" si="331"/>
        <v>0</v>
      </c>
      <c r="Z222" s="359">
        <f t="shared" si="331"/>
        <v>0</v>
      </c>
      <c r="AA222" s="359">
        <f t="shared" si="331"/>
        <v>0</v>
      </c>
      <c r="AB222" s="359">
        <f t="shared" si="331"/>
        <v>0</v>
      </c>
      <c r="AC222" s="359">
        <f t="shared" si="331"/>
        <v>0</v>
      </c>
      <c r="AD222" s="359">
        <f t="shared" si="331"/>
        <v>0</v>
      </c>
      <c r="AE222" s="359">
        <f t="shared" si="331"/>
        <v>0</v>
      </c>
      <c r="AF222" s="359">
        <f t="shared" si="331"/>
        <v>0</v>
      </c>
      <c r="AG222" s="359">
        <f t="shared" si="331"/>
        <v>0</v>
      </c>
      <c r="AH222" s="359">
        <f t="shared" si="331"/>
        <v>0</v>
      </c>
      <c r="AI222" s="359">
        <f t="shared" si="331"/>
        <v>0</v>
      </c>
      <c r="AJ222" s="359">
        <f t="shared" si="331"/>
        <v>0</v>
      </c>
      <c r="AK222" s="359">
        <f t="shared" si="331"/>
        <v>0</v>
      </c>
      <c r="AL222" s="359">
        <f t="shared" si="331"/>
        <v>0</v>
      </c>
      <c r="AM222" s="359">
        <f t="shared" si="331"/>
        <v>0</v>
      </c>
      <c r="AN222" s="359">
        <f t="shared" si="331"/>
        <v>0</v>
      </c>
      <c r="AO222" s="359">
        <f t="shared" si="331"/>
        <v>0</v>
      </c>
      <c r="AP222" s="359">
        <f t="shared" si="331"/>
        <v>0</v>
      </c>
      <c r="AQ222" s="359">
        <f t="shared" si="331"/>
        <v>0</v>
      </c>
      <c r="AR222" s="359">
        <f t="shared" si="331"/>
        <v>0</v>
      </c>
      <c r="AS222" s="359">
        <f t="shared" si="331"/>
        <v>0</v>
      </c>
      <c r="AT222" s="359">
        <f t="shared" si="331"/>
        <v>0</v>
      </c>
      <c r="AU222" s="359">
        <f t="shared" si="331"/>
        <v>0</v>
      </c>
      <c r="AV222" s="359">
        <f t="shared" si="331"/>
        <v>0</v>
      </c>
      <c r="AW222" s="359">
        <f t="shared" si="331"/>
        <v>0</v>
      </c>
      <c r="AX222" s="359">
        <f t="shared" si="331"/>
        <v>0</v>
      </c>
      <c r="AY222" s="359">
        <f t="shared" si="331"/>
        <v>0</v>
      </c>
      <c r="AZ222" s="359">
        <f t="shared" si="331"/>
        <v>0</v>
      </c>
      <c r="BA222" s="359">
        <f t="shared" si="331"/>
        <v>0</v>
      </c>
      <c r="BB222" s="359">
        <f t="shared" si="331"/>
        <v>0</v>
      </c>
      <c r="BC222" s="359">
        <f t="shared" si="331"/>
        <v>0</v>
      </c>
      <c r="BD222" s="359">
        <f t="shared" si="331"/>
        <v>0</v>
      </c>
      <c r="BE222" s="359">
        <f t="shared" si="331"/>
        <v>0</v>
      </c>
      <c r="BF222" s="359">
        <f t="shared" si="331"/>
        <v>0</v>
      </c>
      <c r="BG222" s="359">
        <f t="shared" si="331"/>
        <v>0</v>
      </c>
      <c r="BH222" s="359">
        <f t="shared" si="331"/>
        <v>0</v>
      </c>
      <c r="BI222" s="359">
        <f t="shared" si="331"/>
        <v>0</v>
      </c>
      <c r="BJ222" s="359">
        <f t="shared" si="331"/>
        <v>0</v>
      </c>
      <c r="BK222" s="359">
        <f t="shared" si="331"/>
        <v>0</v>
      </c>
      <c r="BL222" s="359">
        <f t="shared" si="331"/>
        <v>0</v>
      </c>
      <c r="BM222" s="359">
        <f t="shared" si="331"/>
        <v>0</v>
      </c>
      <c r="BN222" s="359">
        <f t="shared" si="331"/>
        <v>0</v>
      </c>
      <c r="BO222" s="359">
        <f t="shared" si="331"/>
        <v>0</v>
      </c>
      <c r="BP222" s="359">
        <f t="shared" si="331"/>
        <v>0</v>
      </c>
      <c r="BQ222" s="359">
        <f t="shared" ref="BQ222:CS222" si="332">IF(BQ$171="beräknas ej",0,BP222*IF(BQ$202&gt;$D$157,1,IF(BQ$202&lt;=$C$157,$C$156,$D$156))*IFERROR(INDEX($B$162:$E$168,MATCH($A222,$A$162:$A$168,0),MATCH(BQ$202,$B$160:$E$160,1)),0))</f>
        <v>0</v>
      </c>
      <c r="BR222" s="359">
        <f t="shared" si="332"/>
        <v>0</v>
      </c>
      <c r="BS222" s="359">
        <f t="shared" si="332"/>
        <v>0</v>
      </c>
      <c r="BT222" s="359">
        <f t="shared" si="332"/>
        <v>0</v>
      </c>
      <c r="BU222" s="359">
        <f t="shared" si="332"/>
        <v>0</v>
      </c>
      <c r="BV222" s="359">
        <f t="shared" si="332"/>
        <v>0</v>
      </c>
      <c r="BW222" s="359">
        <f t="shared" si="332"/>
        <v>0</v>
      </c>
      <c r="BX222" s="359">
        <f t="shared" si="332"/>
        <v>0</v>
      </c>
      <c r="BY222" s="359">
        <f t="shared" si="332"/>
        <v>0</v>
      </c>
      <c r="BZ222" s="359">
        <f t="shared" si="332"/>
        <v>0</v>
      </c>
      <c r="CA222" s="359">
        <f t="shared" si="332"/>
        <v>0</v>
      </c>
      <c r="CB222" s="359">
        <f t="shared" si="332"/>
        <v>0</v>
      </c>
      <c r="CC222" s="359">
        <f t="shared" si="332"/>
        <v>0</v>
      </c>
      <c r="CD222" s="359">
        <f t="shared" si="332"/>
        <v>0</v>
      </c>
      <c r="CE222" s="359">
        <f t="shared" si="332"/>
        <v>0</v>
      </c>
      <c r="CF222" s="359">
        <f t="shared" si="332"/>
        <v>0</v>
      </c>
      <c r="CG222" s="359">
        <f t="shared" si="332"/>
        <v>0</v>
      </c>
      <c r="CH222" s="359">
        <f t="shared" si="332"/>
        <v>0</v>
      </c>
      <c r="CI222" s="359">
        <f t="shared" si="332"/>
        <v>0</v>
      </c>
      <c r="CJ222" s="359">
        <f t="shared" si="332"/>
        <v>0</v>
      </c>
      <c r="CK222" s="359">
        <f t="shared" si="332"/>
        <v>0</v>
      </c>
      <c r="CL222" s="359">
        <f t="shared" si="332"/>
        <v>0</v>
      </c>
      <c r="CM222" s="359">
        <f t="shared" si="332"/>
        <v>0</v>
      </c>
      <c r="CN222" s="359">
        <f t="shared" si="332"/>
        <v>0</v>
      </c>
      <c r="CO222" s="359">
        <f t="shared" si="332"/>
        <v>0</v>
      </c>
      <c r="CP222" s="359">
        <f t="shared" si="332"/>
        <v>0</v>
      </c>
      <c r="CQ222" s="359">
        <f t="shared" si="332"/>
        <v>0</v>
      </c>
      <c r="CR222" s="359">
        <f t="shared" si="332"/>
        <v>0</v>
      </c>
      <c r="CS222" s="359">
        <f t="shared" si="332"/>
        <v>0</v>
      </c>
    </row>
    <row r="223" spans="1:97" s="367" customFormat="1" x14ac:dyDescent="0.35">
      <c r="A223" s="352">
        <f t="shared" si="326"/>
        <v>0</v>
      </c>
      <c r="B223" s="352" t="str">
        <f t="shared" si="326"/>
        <v>0 0</v>
      </c>
      <c r="C223" s="359">
        <f t="shared" si="326"/>
        <v>0</v>
      </c>
      <c r="D223" s="359">
        <f>'UA basår'!AF27+'UA basår'!AF57</f>
        <v>0</v>
      </c>
      <c r="E223" s="359">
        <f t="shared" ref="E223:BP223" si="333">IF(E$171="beräknas ej",0,D223*IF(E$202&gt;$D$157,1,IF(E$202&lt;=$C$157,$C$156,$D$156))*IFERROR(INDEX($B$162:$E$168,MATCH($A223,$A$162:$A$168,0),MATCH(E$202,$B$160:$E$160,1)),0))</f>
        <v>0</v>
      </c>
      <c r="F223" s="359">
        <f t="shared" si="333"/>
        <v>0</v>
      </c>
      <c r="G223" s="359">
        <f t="shared" si="333"/>
        <v>0</v>
      </c>
      <c r="H223" s="359">
        <f t="shared" si="333"/>
        <v>0</v>
      </c>
      <c r="I223" s="359">
        <f t="shared" si="333"/>
        <v>0</v>
      </c>
      <c r="J223" s="359">
        <f t="shared" si="333"/>
        <v>0</v>
      </c>
      <c r="K223" s="359">
        <f t="shared" si="333"/>
        <v>0</v>
      </c>
      <c r="L223" s="359">
        <f t="shared" si="333"/>
        <v>0</v>
      </c>
      <c r="M223" s="359">
        <f t="shared" si="333"/>
        <v>0</v>
      </c>
      <c r="N223" s="359">
        <f t="shared" si="333"/>
        <v>0</v>
      </c>
      <c r="O223" s="359">
        <f t="shared" si="333"/>
        <v>0</v>
      </c>
      <c r="P223" s="359">
        <f t="shared" si="333"/>
        <v>0</v>
      </c>
      <c r="Q223" s="359">
        <f t="shared" si="333"/>
        <v>0</v>
      </c>
      <c r="R223" s="359">
        <f t="shared" si="333"/>
        <v>0</v>
      </c>
      <c r="S223" s="359">
        <f t="shared" si="333"/>
        <v>0</v>
      </c>
      <c r="T223" s="359">
        <f t="shared" si="333"/>
        <v>0</v>
      </c>
      <c r="U223" s="359">
        <f t="shared" si="333"/>
        <v>0</v>
      </c>
      <c r="V223" s="359">
        <f t="shared" si="333"/>
        <v>0</v>
      </c>
      <c r="W223" s="359">
        <f t="shared" si="333"/>
        <v>0</v>
      </c>
      <c r="X223" s="359">
        <f t="shared" si="333"/>
        <v>0</v>
      </c>
      <c r="Y223" s="359">
        <f t="shared" si="333"/>
        <v>0</v>
      </c>
      <c r="Z223" s="359">
        <f t="shared" si="333"/>
        <v>0</v>
      </c>
      <c r="AA223" s="359">
        <f t="shared" si="333"/>
        <v>0</v>
      </c>
      <c r="AB223" s="359">
        <f t="shared" si="333"/>
        <v>0</v>
      </c>
      <c r="AC223" s="359">
        <f t="shared" si="333"/>
        <v>0</v>
      </c>
      <c r="AD223" s="359">
        <f t="shared" si="333"/>
        <v>0</v>
      </c>
      <c r="AE223" s="359">
        <f t="shared" si="333"/>
        <v>0</v>
      </c>
      <c r="AF223" s="359">
        <f t="shared" si="333"/>
        <v>0</v>
      </c>
      <c r="AG223" s="359">
        <f t="shared" si="333"/>
        <v>0</v>
      </c>
      <c r="AH223" s="359">
        <f t="shared" si="333"/>
        <v>0</v>
      </c>
      <c r="AI223" s="359">
        <f t="shared" si="333"/>
        <v>0</v>
      </c>
      <c r="AJ223" s="359">
        <f t="shared" si="333"/>
        <v>0</v>
      </c>
      <c r="AK223" s="359">
        <f t="shared" si="333"/>
        <v>0</v>
      </c>
      <c r="AL223" s="359">
        <f t="shared" si="333"/>
        <v>0</v>
      </c>
      <c r="AM223" s="359">
        <f t="shared" si="333"/>
        <v>0</v>
      </c>
      <c r="AN223" s="359">
        <f t="shared" si="333"/>
        <v>0</v>
      </c>
      <c r="AO223" s="359">
        <f t="shared" si="333"/>
        <v>0</v>
      </c>
      <c r="AP223" s="359">
        <f t="shared" si="333"/>
        <v>0</v>
      </c>
      <c r="AQ223" s="359">
        <f t="shared" si="333"/>
        <v>0</v>
      </c>
      <c r="AR223" s="359">
        <f t="shared" si="333"/>
        <v>0</v>
      </c>
      <c r="AS223" s="359">
        <f t="shared" si="333"/>
        <v>0</v>
      </c>
      <c r="AT223" s="359">
        <f t="shared" si="333"/>
        <v>0</v>
      </c>
      <c r="AU223" s="359">
        <f t="shared" si="333"/>
        <v>0</v>
      </c>
      <c r="AV223" s="359">
        <f t="shared" si="333"/>
        <v>0</v>
      </c>
      <c r="AW223" s="359">
        <f t="shared" si="333"/>
        <v>0</v>
      </c>
      <c r="AX223" s="359">
        <f t="shared" si="333"/>
        <v>0</v>
      </c>
      <c r="AY223" s="359">
        <f t="shared" si="333"/>
        <v>0</v>
      </c>
      <c r="AZ223" s="359">
        <f t="shared" si="333"/>
        <v>0</v>
      </c>
      <c r="BA223" s="359">
        <f t="shared" si="333"/>
        <v>0</v>
      </c>
      <c r="BB223" s="359">
        <f t="shared" si="333"/>
        <v>0</v>
      </c>
      <c r="BC223" s="359">
        <f t="shared" si="333"/>
        <v>0</v>
      </c>
      <c r="BD223" s="359">
        <f t="shared" si="333"/>
        <v>0</v>
      </c>
      <c r="BE223" s="359">
        <f t="shared" si="333"/>
        <v>0</v>
      </c>
      <c r="BF223" s="359">
        <f t="shared" si="333"/>
        <v>0</v>
      </c>
      <c r="BG223" s="359">
        <f t="shared" si="333"/>
        <v>0</v>
      </c>
      <c r="BH223" s="359">
        <f t="shared" si="333"/>
        <v>0</v>
      </c>
      <c r="BI223" s="359">
        <f t="shared" si="333"/>
        <v>0</v>
      </c>
      <c r="BJ223" s="359">
        <f t="shared" si="333"/>
        <v>0</v>
      </c>
      <c r="BK223" s="359">
        <f t="shared" si="333"/>
        <v>0</v>
      </c>
      <c r="BL223" s="359">
        <f t="shared" si="333"/>
        <v>0</v>
      </c>
      <c r="BM223" s="359">
        <f t="shared" si="333"/>
        <v>0</v>
      </c>
      <c r="BN223" s="359">
        <f t="shared" si="333"/>
        <v>0</v>
      </c>
      <c r="BO223" s="359">
        <f t="shared" si="333"/>
        <v>0</v>
      </c>
      <c r="BP223" s="359">
        <f t="shared" si="333"/>
        <v>0</v>
      </c>
      <c r="BQ223" s="359">
        <f t="shared" ref="BQ223:CS223" si="334">IF(BQ$171="beräknas ej",0,BP223*IF(BQ$202&gt;$D$157,1,IF(BQ$202&lt;=$C$157,$C$156,$D$156))*IFERROR(INDEX($B$162:$E$168,MATCH($A223,$A$162:$A$168,0),MATCH(BQ$202,$B$160:$E$160,1)),0))</f>
        <v>0</v>
      </c>
      <c r="BR223" s="359">
        <f t="shared" si="334"/>
        <v>0</v>
      </c>
      <c r="BS223" s="359">
        <f t="shared" si="334"/>
        <v>0</v>
      </c>
      <c r="BT223" s="359">
        <f t="shared" si="334"/>
        <v>0</v>
      </c>
      <c r="BU223" s="359">
        <f t="shared" si="334"/>
        <v>0</v>
      </c>
      <c r="BV223" s="359">
        <f t="shared" si="334"/>
        <v>0</v>
      </c>
      <c r="BW223" s="359">
        <f t="shared" si="334"/>
        <v>0</v>
      </c>
      <c r="BX223" s="359">
        <f t="shared" si="334"/>
        <v>0</v>
      </c>
      <c r="BY223" s="359">
        <f t="shared" si="334"/>
        <v>0</v>
      </c>
      <c r="BZ223" s="359">
        <f t="shared" si="334"/>
        <v>0</v>
      </c>
      <c r="CA223" s="359">
        <f t="shared" si="334"/>
        <v>0</v>
      </c>
      <c r="CB223" s="359">
        <f t="shared" si="334"/>
        <v>0</v>
      </c>
      <c r="CC223" s="359">
        <f t="shared" si="334"/>
        <v>0</v>
      </c>
      <c r="CD223" s="359">
        <f t="shared" si="334"/>
        <v>0</v>
      </c>
      <c r="CE223" s="359">
        <f t="shared" si="334"/>
        <v>0</v>
      </c>
      <c r="CF223" s="359">
        <f t="shared" si="334"/>
        <v>0</v>
      </c>
      <c r="CG223" s="359">
        <f t="shared" si="334"/>
        <v>0</v>
      </c>
      <c r="CH223" s="359">
        <f t="shared" si="334"/>
        <v>0</v>
      </c>
      <c r="CI223" s="359">
        <f t="shared" si="334"/>
        <v>0</v>
      </c>
      <c r="CJ223" s="359">
        <f t="shared" si="334"/>
        <v>0</v>
      </c>
      <c r="CK223" s="359">
        <f t="shared" si="334"/>
        <v>0</v>
      </c>
      <c r="CL223" s="359">
        <f t="shared" si="334"/>
        <v>0</v>
      </c>
      <c r="CM223" s="359">
        <f t="shared" si="334"/>
        <v>0</v>
      </c>
      <c r="CN223" s="359">
        <f t="shared" si="334"/>
        <v>0</v>
      </c>
      <c r="CO223" s="359">
        <f t="shared" si="334"/>
        <v>0</v>
      </c>
      <c r="CP223" s="359">
        <f t="shared" si="334"/>
        <v>0</v>
      </c>
      <c r="CQ223" s="359">
        <f t="shared" si="334"/>
        <v>0</v>
      </c>
      <c r="CR223" s="359">
        <f t="shared" si="334"/>
        <v>0</v>
      </c>
      <c r="CS223" s="359">
        <f t="shared" si="334"/>
        <v>0</v>
      </c>
    </row>
    <row r="224" spans="1:97" s="367" customFormat="1" x14ac:dyDescent="0.35">
      <c r="A224" s="352">
        <f t="shared" si="326"/>
        <v>0</v>
      </c>
      <c r="B224" s="352" t="str">
        <f t="shared" si="326"/>
        <v>0 0</v>
      </c>
      <c r="C224" s="359">
        <f t="shared" si="326"/>
        <v>0</v>
      </c>
      <c r="D224" s="359">
        <f>'UA basår'!AF28+'UA basår'!AF58</f>
        <v>0</v>
      </c>
      <c r="E224" s="359">
        <f t="shared" ref="E224:BP224" si="335">IF(E$171="beräknas ej",0,D224*IF(E$202&gt;$D$157,1,IF(E$202&lt;=$C$157,$C$156,$D$156))*IFERROR(INDEX($B$162:$E$168,MATCH($A224,$A$162:$A$168,0),MATCH(E$202,$B$160:$E$160,1)),0))</f>
        <v>0</v>
      </c>
      <c r="F224" s="359">
        <f t="shared" si="335"/>
        <v>0</v>
      </c>
      <c r="G224" s="359">
        <f t="shared" si="335"/>
        <v>0</v>
      </c>
      <c r="H224" s="359">
        <f t="shared" si="335"/>
        <v>0</v>
      </c>
      <c r="I224" s="359">
        <f t="shared" si="335"/>
        <v>0</v>
      </c>
      <c r="J224" s="359">
        <f t="shared" si="335"/>
        <v>0</v>
      </c>
      <c r="K224" s="359">
        <f t="shared" si="335"/>
        <v>0</v>
      </c>
      <c r="L224" s="359">
        <f t="shared" si="335"/>
        <v>0</v>
      </c>
      <c r="M224" s="359">
        <f t="shared" si="335"/>
        <v>0</v>
      </c>
      <c r="N224" s="359">
        <f t="shared" si="335"/>
        <v>0</v>
      </c>
      <c r="O224" s="359">
        <f t="shared" si="335"/>
        <v>0</v>
      </c>
      <c r="P224" s="359">
        <f t="shared" si="335"/>
        <v>0</v>
      </c>
      <c r="Q224" s="359">
        <f t="shared" si="335"/>
        <v>0</v>
      </c>
      <c r="R224" s="359">
        <f t="shared" si="335"/>
        <v>0</v>
      </c>
      <c r="S224" s="359">
        <f t="shared" si="335"/>
        <v>0</v>
      </c>
      <c r="T224" s="359">
        <f t="shared" si="335"/>
        <v>0</v>
      </c>
      <c r="U224" s="359">
        <f t="shared" si="335"/>
        <v>0</v>
      </c>
      <c r="V224" s="359">
        <f t="shared" si="335"/>
        <v>0</v>
      </c>
      <c r="W224" s="359">
        <f t="shared" si="335"/>
        <v>0</v>
      </c>
      <c r="X224" s="359">
        <f t="shared" si="335"/>
        <v>0</v>
      </c>
      <c r="Y224" s="359">
        <f t="shared" si="335"/>
        <v>0</v>
      </c>
      <c r="Z224" s="359">
        <f t="shared" si="335"/>
        <v>0</v>
      </c>
      <c r="AA224" s="359">
        <f t="shared" si="335"/>
        <v>0</v>
      </c>
      <c r="AB224" s="359">
        <f t="shared" si="335"/>
        <v>0</v>
      </c>
      <c r="AC224" s="359">
        <f t="shared" si="335"/>
        <v>0</v>
      </c>
      <c r="AD224" s="359">
        <f t="shared" si="335"/>
        <v>0</v>
      </c>
      <c r="AE224" s="359">
        <f t="shared" si="335"/>
        <v>0</v>
      </c>
      <c r="AF224" s="359">
        <f t="shared" si="335"/>
        <v>0</v>
      </c>
      <c r="AG224" s="359">
        <f t="shared" si="335"/>
        <v>0</v>
      </c>
      <c r="AH224" s="359">
        <f t="shared" si="335"/>
        <v>0</v>
      </c>
      <c r="AI224" s="359">
        <f t="shared" si="335"/>
        <v>0</v>
      </c>
      <c r="AJ224" s="359">
        <f t="shared" si="335"/>
        <v>0</v>
      </c>
      <c r="AK224" s="359">
        <f t="shared" si="335"/>
        <v>0</v>
      </c>
      <c r="AL224" s="359">
        <f t="shared" si="335"/>
        <v>0</v>
      </c>
      <c r="AM224" s="359">
        <f t="shared" si="335"/>
        <v>0</v>
      </c>
      <c r="AN224" s="359">
        <f t="shared" si="335"/>
        <v>0</v>
      </c>
      <c r="AO224" s="359">
        <f t="shared" si="335"/>
        <v>0</v>
      </c>
      <c r="AP224" s="359">
        <f t="shared" si="335"/>
        <v>0</v>
      </c>
      <c r="AQ224" s="359">
        <f t="shared" si="335"/>
        <v>0</v>
      </c>
      <c r="AR224" s="359">
        <f t="shared" si="335"/>
        <v>0</v>
      </c>
      <c r="AS224" s="359">
        <f t="shared" si="335"/>
        <v>0</v>
      </c>
      <c r="AT224" s="359">
        <f t="shared" si="335"/>
        <v>0</v>
      </c>
      <c r="AU224" s="359">
        <f t="shared" si="335"/>
        <v>0</v>
      </c>
      <c r="AV224" s="359">
        <f t="shared" si="335"/>
        <v>0</v>
      </c>
      <c r="AW224" s="359">
        <f t="shared" si="335"/>
        <v>0</v>
      </c>
      <c r="AX224" s="359">
        <f t="shared" si="335"/>
        <v>0</v>
      </c>
      <c r="AY224" s="359">
        <f t="shared" si="335"/>
        <v>0</v>
      </c>
      <c r="AZ224" s="359">
        <f t="shared" si="335"/>
        <v>0</v>
      </c>
      <c r="BA224" s="359">
        <f t="shared" si="335"/>
        <v>0</v>
      </c>
      <c r="BB224" s="359">
        <f t="shared" si="335"/>
        <v>0</v>
      </c>
      <c r="BC224" s="359">
        <f t="shared" si="335"/>
        <v>0</v>
      </c>
      <c r="BD224" s="359">
        <f t="shared" si="335"/>
        <v>0</v>
      </c>
      <c r="BE224" s="359">
        <f t="shared" si="335"/>
        <v>0</v>
      </c>
      <c r="BF224" s="359">
        <f t="shared" si="335"/>
        <v>0</v>
      </c>
      <c r="BG224" s="359">
        <f t="shared" si="335"/>
        <v>0</v>
      </c>
      <c r="BH224" s="359">
        <f t="shared" si="335"/>
        <v>0</v>
      </c>
      <c r="BI224" s="359">
        <f t="shared" si="335"/>
        <v>0</v>
      </c>
      <c r="BJ224" s="359">
        <f t="shared" si="335"/>
        <v>0</v>
      </c>
      <c r="BK224" s="359">
        <f t="shared" si="335"/>
        <v>0</v>
      </c>
      <c r="BL224" s="359">
        <f t="shared" si="335"/>
        <v>0</v>
      </c>
      <c r="BM224" s="359">
        <f t="shared" si="335"/>
        <v>0</v>
      </c>
      <c r="BN224" s="359">
        <f t="shared" si="335"/>
        <v>0</v>
      </c>
      <c r="BO224" s="359">
        <f t="shared" si="335"/>
        <v>0</v>
      </c>
      <c r="BP224" s="359">
        <f t="shared" si="335"/>
        <v>0</v>
      </c>
      <c r="BQ224" s="359">
        <f t="shared" ref="BQ224:CS224" si="336">IF(BQ$171="beräknas ej",0,BP224*IF(BQ$202&gt;$D$157,1,IF(BQ$202&lt;=$C$157,$C$156,$D$156))*IFERROR(INDEX($B$162:$E$168,MATCH($A224,$A$162:$A$168,0),MATCH(BQ$202,$B$160:$E$160,1)),0))</f>
        <v>0</v>
      </c>
      <c r="BR224" s="359">
        <f t="shared" si="336"/>
        <v>0</v>
      </c>
      <c r="BS224" s="359">
        <f t="shared" si="336"/>
        <v>0</v>
      </c>
      <c r="BT224" s="359">
        <f t="shared" si="336"/>
        <v>0</v>
      </c>
      <c r="BU224" s="359">
        <f t="shared" si="336"/>
        <v>0</v>
      </c>
      <c r="BV224" s="359">
        <f t="shared" si="336"/>
        <v>0</v>
      </c>
      <c r="BW224" s="359">
        <f t="shared" si="336"/>
        <v>0</v>
      </c>
      <c r="BX224" s="359">
        <f t="shared" si="336"/>
        <v>0</v>
      </c>
      <c r="BY224" s="359">
        <f t="shared" si="336"/>
        <v>0</v>
      </c>
      <c r="BZ224" s="359">
        <f t="shared" si="336"/>
        <v>0</v>
      </c>
      <c r="CA224" s="359">
        <f t="shared" si="336"/>
        <v>0</v>
      </c>
      <c r="CB224" s="359">
        <f t="shared" si="336"/>
        <v>0</v>
      </c>
      <c r="CC224" s="359">
        <f t="shared" si="336"/>
        <v>0</v>
      </c>
      <c r="CD224" s="359">
        <f t="shared" si="336"/>
        <v>0</v>
      </c>
      <c r="CE224" s="359">
        <f t="shared" si="336"/>
        <v>0</v>
      </c>
      <c r="CF224" s="359">
        <f t="shared" si="336"/>
        <v>0</v>
      </c>
      <c r="CG224" s="359">
        <f t="shared" si="336"/>
        <v>0</v>
      </c>
      <c r="CH224" s="359">
        <f t="shared" si="336"/>
        <v>0</v>
      </c>
      <c r="CI224" s="359">
        <f t="shared" si="336"/>
        <v>0</v>
      </c>
      <c r="CJ224" s="359">
        <f t="shared" si="336"/>
        <v>0</v>
      </c>
      <c r="CK224" s="359">
        <f t="shared" si="336"/>
        <v>0</v>
      </c>
      <c r="CL224" s="359">
        <f t="shared" si="336"/>
        <v>0</v>
      </c>
      <c r="CM224" s="359">
        <f t="shared" si="336"/>
        <v>0</v>
      </c>
      <c r="CN224" s="359">
        <f t="shared" si="336"/>
        <v>0</v>
      </c>
      <c r="CO224" s="359">
        <f t="shared" si="336"/>
        <v>0</v>
      </c>
      <c r="CP224" s="359">
        <f t="shared" si="336"/>
        <v>0</v>
      </c>
      <c r="CQ224" s="359">
        <f t="shared" si="336"/>
        <v>0</v>
      </c>
      <c r="CR224" s="359">
        <f t="shared" si="336"/>
        <v>0</v>
      </c>
      <c r="CS224" s="359">
        <f t="shared" si="336"/>
        <v>0</v>
      </c>
    </row>
    <row r="225" spans="1:97" s="367" customFormat="1" x14ac:dyDescent="0.35">
      <c r="A225" s="352">
        <f t="shared" ref="A225:C225" si="337">A195</f>
        <v>0</v>
      </c>
      <c r="B225" s="352" t="str">
        <f t="shared" si="337"/>
        <v>0 0</v>
      </c>
      <c r="C225" s="359">
        <f t="shared" si="337"/>
        <v>0</v>
      </c>
      <c r="D225" s="359">
        <f>'UA basår'!AF29+'UA basår'!AF59</f>
        <v>0</v>
      </c>
      <c r="E225" s="359">
        <f t="shared" ref="E225:BP225" si="338">IF(E$171="beräknas ej",0,D225*IF(E$202&gt;$D$157,1,IF(E$202&lt;=$C$157,$C$156,$D$156))*IFERROR(INDEX($B$162:$E$168,MATCH($A225,$A$162:$A$168,0),MATCH(E$202,$B$160:$E$160,1)),0))</f>
        <v>0</v>
      </c>
      <c r="F225" s="359">
        <f t="shared" si="338"/>
        <v>0</v>
      </c>
      <c r="G225" s="359">
        <f t="shared" si="338"/>
        <v>0</v>
      </c>
      <c r="H225" s="359">
        <f t="shared" si="338"/>
        <v>0</v>
      </c>
      <c r="I225" s="359">
        <f t="shared" si="338"/>
        <v>0</v>
      </c>
      <c r="J225" s="359">
        <f t="shared" si="338"/>
        <v>0</v>
      </c>
      <c r="K225" s="359">
        <f t="shared" si="338"/>
        <v>0</v>
      </c>
      <c r="L225" s="359">
        <f t="shared" si="338"/>
        <v>0</v>
      </c>
      <c r="M225" s="359">
        <f t="shared" si="338"/>
        <v>0</v>
      </c>
      <c r="N225" s="359">
        <f t="shared" si="338"/>
        <v>0</v>
      </c>
      <c r="O225" s="359">
        <f t="shared" si="338"/>
        <v>0</v>
      </c>
      <c r="P225" s="359">
        <f t="shared" si="338"/>
        <v>0</v>
      </c>
      <c r="Q225" s="359">
        <f t="shared" si="338"/>
        <v>0</v>
      </c>
      <c r="R225" s="359">
        <f t="shared" si="338"/>
        <v>0</v>
      </c>
      <c r="S225" s="359">
        <f t="shared" si="338"/>
        <v>0</v>
      </c>
      <c r="T225" s="359">
        <f t="shared" si="338"/>
        <v>0</v>
      </c>
      <c r="U225" s="359">
        <f t="shared" si="338"/>
        <v>0</v>
      </c>
      <c r="V225" s="359">
        <f t="shared" si="338"/>
        <v>0</v>
      </c>
      <c r="W225" s="359">
        <f t="shared" si="338"/>
        <v>0</v>
      </c>
      <c r="X225" s="359">
        <f t="shared" si="338"/>
        <v>0</v>
      </c>
      <c r="Y225" s="359">
        <f t="shared" si="338"/>
        <v>0</v>
      </c>
      <c r="Z225" s="359">
        <f t="shared" si="338"/>
        <v>0</v>
      </c>
      <c r="AA225" s="359">
        <f t="shared" si="338"/>
        <v>0</v>
      </c>
      <c r="AB225" s="359">
        <f t="shared" si="338"/>
        <v>0</v>
      </c>
      <c r="AC225" s="359">
        <f t="shared" si="338"/>
        <v>0</v>
      </c>
      <c r="AD225" s="359">
        <f t="shared" si="338"/>
        <v>0</v>
      </c>
      <c r="AE225" s="359">
        <f t="shared" si="338"/>
        <v>0</v>
      </c>
      <c r="AF225" s="359">
        <f t="shared" si="338"/>
        <v>0</v>
      </c>
      <c r="AG225" s="359">
        <f t="shared" si="338"/>
        <v>0</v>
      </c>
      <c r="AH225" s="359">
        <f t="shared" si="338"/>
        <v>0</v>
      </c>
      <c r="AI225" s="359">
        <f t="shared" si="338"/>
        <v>0</v>
      </c>
      <c r="AJ225" s="359">
        <f t="shared" si="338"/>
        <v>0</v>
      </c>
      <c r="AK225" s="359">
        <f t="shared" si="338"/>
        <v>0</v>
      </c>
      <c r="AL225" s="359">
        <f t="shared" si="338"/>
        <v>0</v>
      </c>
      <c r="AM225" s="359">
        <f t="shared" si="338"/>
        <v>0</v>
      </c>
      <c r="AN225" s="359">
        <f t="shared" si="338"/>
        <v>0</v>
      </c>
      <c r="AO225" s="359">
        <f t="shared" si="338"/>
        <v>0</v>
      </c>
      <c r="AP225" s="359">
        <f t="shared" si="338"/>
        <v>0</v>
      </c>
      <c r="AQ225" s="359">
        <f t="shared" si="338"/>
        <v>0</v>
      </c>
      <c r="AR225" s="359">
        <f t="shared" si="338"/>
        <v>0</v>
      </c>
      <c r="AS225" s="359">
        <f t="shared" si="338"/>
        <v>0</v>
      </c>
      <c r="AT225" s="359">
        <f t="shared" si="338"/>
        <v>0</v>
      </c>
      <c r="AU225" s="359">
        <f t="shared" si="338"/>
        <v>0</v>
      </c>
      <c r="AV225" s="359">
        <f t="shared" si="338"/>
        <v>0</v>
      </c>
      <c r="AW225" s="359">
        <f t="shared" si="338"/>
        <v>0</v>
      </c>
      <c r="AX225" s="359">
        <f t="shared" si="338"/>
        <v>0</v>
      </c>
      <c r="AY225" s="359">
        <f t="shared" si="338"/>
        <v>0</v>
      </c>
      <c r="AZ225" s="359">
        <f t="shared" si="338"/>
        <v>0</v>
      </c>
      <c r="BA225" s="359">
        <f t="shared" si="338"/>
        <v>0</v>
      </c>
      <c r="BB225" s="359">
        <f t="shared" si="338"/>
        <v>0</v>
      </c>
      <c r="BC225" s="359">
        <f t="shared" si="338"/>
        <v>0</v>
      </c>
      <c r="BD225" s="359">
        <f t="shared" si="338"/>
        <v>0</v>
      </c>
      <c r="BE225" s="359">
        <f t="shared" si="338"/>
        <v>0</v>
      </c>
      <c r="BF225" s="359">
        <f t="shared" si="338"/>
        <v>0</v>
      </c>
      <c r="BG225" s="359">
        <f t="shared" si="338"/>
        <v>0</v>
      </c>
      <c r="BH225" s="359">
        <f t="shared" si="338"/>
        <v>0</v>
      </c>
      <c r="BI225" s="359">
        <f t="shared" si="338"/>
        <v>0</v>
      </c>
      <c r="BJ225" s="359">
        <f t="shared" si="338"/>
        <v>0</v>
      </c>
      <c r="BK225" s="359">
        <f t="shared" si="338"/>
        <v>0</v>
      </c>
      <c r="BL225" s="359">
        <f t="shared" si="338"/>
        <v>0</v>
      </c>
      <c r="BM225" s="359">
        <f t="shared" si="338"/>
        <v>0</v>
      </c>
      <c r="BN225" s="359">
        <f t="shared" si="338"/>
        <v>0</v>
      </c>
      <c r="BO225" s="359">
        <f t="shared" si="338"/>
        <v>0</v>
      </c>
      <c r="BP225" s="359">
        <f t="shared" si="338"/>
        <v>0</v>
      </c>
      <c r="BQ225" s="359">
        <f t="shared" ref="BQ225:CS225" si="339">IF(BQ$171="beräknas ej",0,BP225*IF(BQ$202&gt;$D$157,1,IF(BQ$202&lt;=$C$157,$C$156,$D$156))*IFERROR(INDEX($B$162:$E$168,MATCH($A225,$A$162:$A$168,0),MATCH(BQ$202,$B$160:$E$160,1)),0))</f>
        <v>0</v>
      </c>
      <c r="BR225" s="359">
        <f t="shared" si="339"/>
        <v>0</v>
      </c>
      <c r="BS225" s="359">
        <f t="shared" si="339"/>
        <v>0</v>
      </c>
      <c r="BT225" s="359">
        <f t="shared" si="339"/>
        <v>0</v>
      </c>
      <c r="BU225" s="359">
        <f t="shared" si="339"/>
        <v>0</v>
      </c>
      <c r="BV225" s="359">
        <f t="shared" si="339"/>
        <v>0</v>
      </c>
      <c r="BW225" s="359">
        <f t="shared" si="339"/>
        <v>0</v>
      </c>
      <c r="BX225" s="359">
        <f t="shared" si="339"/>
        <v>0</v>
      </c>
      <c r="BY225" s="359">
        <f t="shared" si="339"/>
        <v>0</v>
      </c>
      <c r="BZ225" s="359">
        <f t="shared" si="339"/>
        <v>0</v>
      </c>
      <c r="CA225" s="359">
        <f t="shared" si="339"/>
        <v>0</v>
      </c>
      <c r="CB225" s="359">
        <f t="shared" si="339"/>
        <v>0</v>
      </c>
      <c r="CC225" s="359">
        <f t="shared" si="339"/>
        <v>0</v>
      </c>
      <c r="CD225" s="359">
        <f t="shared" si="339"/>
        <v>0</v>
      </c>
      <c r="CE225" s="359">
        <f t="shared" si="339"/>
        <v>0</v>
      </c>
      <c r="CF225" s="359">
        <f t="shared" si="339"/>
        <v>0</v>
      </c>
      <c r="CG225" s="359">
        <f t="shared" si="339"/>
        <v>0</v>
      </c>
      <c r="CH225" s="359">
        <f t="shared" si="339"/>
        <v>0</v>
      </c>
      <c r="CI225" s="359">
        <f t="shared" si="339"/>
        <v>0</v>
      </c>
      <c r="CJ225" s="359">
        <f t="shared" si="339"/>
        <v>0</v>
      </c>
      <c r="CK225" s="359">
        <f t="shared" si="339"/>
        <v>0</v>
      </c>
      <c r="CL225" s="359">
        <f t="shared" si="339"/>
        <v>0</v>
      </c>
      <c r="CM225" s="359">
        <f t="shared" si="339"/>
        <v>0</v>
      </c>
      <c r="CN225" s="359">
        <f t="shared" si="339"/>
        <v>0</v>
      </c>
      <c r="CO225" s="359">
        <f t="shared" si="339"/>
        <v>0</v>
      </c>
      <c r="CP225" s="359">
        <f t="shared" si="339"/>
        <v>0</v>
      </c>
      <c r="CQ225" s="359">
        <f t="shared" si="339"/>
        <v>0</v>
      </c>
      <c r="CR225" s="359">
        <f t="shared" si="339"/>
        <v>0</v>
      </c>
      <c r="CS225" s="359">
        <f t="shared" si="339"/>
        <v>0</v>
      </c>
    </row>
    <row r="226" spans="1:97" s="367" customFormat="1" x14ac:dyDescent="0.35">
      <c r="A226" s="352">
        <f t="shared" ref="A226:C226" si="340">A196</f>
        <v>0</v>
      </c>
      <c r="B226" s="352" t="str">
        <f t="shared" si="340"/>
        <v>0 0</v>
      </c>
      <c r="C226" s="359">
        <f t="shared" si="340"/>
        <v>0</v>
      </c>
      <c r="D226" s="359">
        <f>'UA basår'!AF30+'UA basår'!AF60</f>
        <v>0</v>
      </c>
      <c r="E226" s="359">
        <f t="shared" ref="E226:BP226" si="341">IF(E$171="beräknas ej",0,D226*IF(E$202&gt;$D$157,1,IF(E$202&lt;=$C$157,$C$156,$D$156))*IFERROR(INDEX($B$162:$E$168,MATCH($A226,$A$162:$A$168,0),MATCH(E$202,$B$160:$E$160,1)),0))</f>
        <v>0</v>
      </c>
      <c r="F226" s="359">
        <f t="shared" si="341"/>
        <v>0</v>
      </c>
      <c r="G226" s="359">
        <f t="shared" si="341"/>
        <v>0</v>
      </c>
      <c r="H226" s="359">
        <f t="shared" si="341"/>
        <v>0</v>
      </c>
      <c r="I226" s="359">
        <f t="shared" si="341"/>
        <v>0</v>
      </c>
      <c r="J226" s="359">
        <f t="shared" si="341"/>
        <v>0</v>
      </c>
      <c r="K226" s="359">
        <f t="shared" si="341"/>
        <v>0</v>
      </c>
      <c r="L226" s="359">
        <f t="shared" si="341"/>
        <v>0</v>
      </c>
      <c r="M226" s="359">
        <f t="shared" si="341"/>
        <v>0</v>
      </c>
      <c r="N226" s="359">
        <f t="shared" si="341"/>
        <v>0</v>
      </c>
      <c r="O226" s="359">
        <f t="shared" si="341"/>
        <v>0</v>
      </c>
      <c r="P226" s="359">
        <f t="shared" si="341"/>
        <v>0</v>
      </c>
      <c r="Q226" s="359">
        <f t="shared" si="341"/>
        <v>0</v>
      </c>
      <c r="R226" s="359">
        <f t="shared" si="341"/>
        <v>0</v>
      </c>
      <c r="S226" s="359">
        <f t="shared" si="341"/>
        <v>0</v>
      </c>
      <c r="T226" s="359">
        <f t="shared" si="341"/>
        <v>0</v>
      </c>
      <c r="U226" s="359">
        <f t="shared" si="341"/>
        <v>0</v>
      </c>
      <c r="V226" s="359">
        <f t="shared" si="341"/>
        <v>0</v>
      </c>
      <c r="W226" s="359">
        <f t="shared" si="341"/>
        <v>0</v>
      </c>
      <c r="X226" s="359">
        <f t="shared" si="341"/>
        <v>0</v>
      </c>
      <c r="Y226" s="359">
        <f t="shared" si="341"/>
        <v>0</v>
      </c>
      <c r="Z226" s="359">
        <f t="shared" si="341"/>
        <v>0</v>
      </c>
      <c r="AA226" s="359">
        <f t="shared" si="341"/>
        <v>0</v>
      </c>
      <c r="AB226" s="359">
        <f t="shared" si="341"/>
        <v>0</v>
      </c>
      <c r="AC226" s="359">
        <f t="shared" si="341"/>
        <v>0</v>
      </c>
      <c r="AD226" s="359">
        <f t="shared" si="341"/>
        <v>0</v>
      </c>
      <c r="AE226" s="359">
        <f t="shared" si="341"/>
        <v>0</v>
      </c>
      <c r="AF226" s="359">
        <f t="shared" si="341"/>
        <v>0</v>
      </c>
      <c r="AG226" s="359">
        <f t="shared" si="341"/>
        <v>0</v>
      </c>
      <c r="AH226" s="359">
        <f t="shared" si="341"/>
        <v>0</v>
      </c>
      <c r="AI226" s="359">
        <f t="shared" si="341"/>
        <v>0</v>
      </c>
      <c r="AJ226" s="359">
        <f t="shared" si="341"/>
        <v>0</v>
      </c>
      <c r="AK226" s="359">
        <f t="shared" si="341"/>
        <v>0</v>
      </c>
      <c r="AL226" s="359">
        <f t="shared" si="341"/>
        <v>0</v>
      </c>
      <c r="AM226" s="359">
        <f t="shared" si="341"/>
        <v>0</v>
      </c>
      <c r="AN226" s="359">
        <f t="shared" si="341"/>
        <v>0</v>
      </c>
      <c r="AO226" s="359">
        <f t="shared" si="341"/>
        <v>0</v>
      </c>
      <c r="AP226" s="359">
        <f t="shared" si="341"/>
        <v>0</v>
      </c>
      <c r="AQ226" s="359">
        <f t="shared" si="341"/>
        <v>0</v>
      </c>
      <c r="AR226" s="359">
        <f t="shared" si="341"/>
        <v>0</v>
      </c>
      <c r="AS226" s="359">
        <f t="shared" si="341"/>
        <v>0</v>
      </c>
      <c r="AT226" s="359">
        <f t="shared" si="341"/>
        <v>0</v>
      </c>
      <c r="AU226" s="359">
        <f t="shared" si="341"/>
        <v>0</v>
      </c>
      <c r="AV226" s="359">
        <f t="shared" si="341"/>
        <v>0</v>
      </c>
      <c r="AW226" s="359">
        <f t="shared" si="341"/>
        <v>0</v>
      </c>
      <c r="AX226" s="359">
        <f t="shared" si="341"/>
        <v>0</v>
      </c>
      <c r="AY226" s="359">
        <f t="shared" si="341"/>
        <v>0</v>
      </c>
      <c r="AZ226" s="359">
        <f t="shared" si="341"/>
        <v>0</v>
      </c>
      <c r="BA226" s="359">
        <f t="shared" si="341"/>
        <v>0</v>
      </c>
      <c r="BB226" s="359">
        <f t="shared" si="341"/>
        <v>0</v>
      </c>
      <c r="BC226" s="359">
        <f t="shared" si="341"/>
        <v>0</v>
      </c>
      <c r="BD226" s="359">
        <f t="shared" si="341"/>
        <v>0</v>
      </c>
      <c r="BE226" s="359">
        <f t="shared" si="341"/>
        <v>0</v>
      </c>
      <c r="BF226" s="359">
        <f t="shared" si="341"/>
        <v>0</v>
      </c>
      <c r="BG226" s="359">
        <f t="shared" si="341"/>
        <v>0</v>
      </c>
      <c r="BH226" s="359">
        <f t="shared" si="341"/>
        <v>0</v>
      </c>
      <c r="BI226" s="359">
        <f t="shared" si="341"/>
        <v>0</v>
      </c>
      <c r="BJ226" s="359">
        <f t="shared" si="341"/>
        <v>0</v>
      </c>
      <c r="BK226" s="359">
        <f t="shared" si="341"/>
        <v>0</v>
      </c>
      <c r="BL226" s="359">
        <f t="shared" si="341"/>
        <v>0</v>
      </c>
      <c r="BM226" s="359">
        <f t="shared" si="341"/>
        <v>0</v>
      </c>
      <c r="BN226" s="359">
        <f t="shared" si="341"/>
        <v>0</v>
      </c>
      <c r="BO226" s="359">
        <f t="shared" si="341"/>
        <v>0</v>
      </c>
      <c r="BP226" s="359">
        <f t="shared" si="341"/>
        <v>0</v>
      </c>
      <c r="BQ226" s="359">
        <f t="shared" ref="BQ226:CS226" si="342">IF(BQ$171="beräknas ej",0,BP226*IF(BQ$202&gt;$D$157,1,IF(BQ$202&lt;=$C$157,$C$156,$D$156))*IFERROR(INDEX($B$162:$E$168,MATCH($A226,$A$162:$A$168,0),MATCH(BQ$202,$B$160:$E$160,1)),0))</f>
        <v>0</v>
      </c>
      <c r="BR226" s="359">
        <f t="shared" si="342"/>
        <v>0</v>
      </c>
      <c r="BS226" s="359">
        <f t="shared" si="342"/>
        <v>0</v>
      </c>
      <c r="BT226" s="359">
        <f t="shared" si="342"/>
        <v>0</v>
      </c>
      <c r="BU226" s="359">
        <f t="shared" si="342"/>
        <v>0</v>
      </c>
      <c r="BV226" s="359">
        <f t="shared" si="342"/>
        <v>0</v>
      </c>
      <c r="BW226" s="359">
        <f t="shared" si="342"/>
        <v>0</v>
      </c>
      <c r="BX226" s="359">
        <f t="shared" si="342"/>
        <v>0</v>
      </c>
      <c r="BY226" s="359">
        <f t="shared" si="342"/>
        <v>0</v>
      </c>
      <c r="BZ226" s="359">
        <f t="shared" si="342"/>
        <v>0</v>
      </c>
      <c r="CA226" s="359">
        <f t="shared" si="342"/>
        <v>0</v>
      </c>
      <c r="CB226" s="359">
        <f t="shared" si="342"/>
        <v>0</v>
      </c>
      <c r="CC226" s="359">
        <f t="shared" si="342"/>
        <v>0</v>
      </c>
      <c r="CD226" s="359">
        <f t="shared" si="342"/>
        <v>0</v>
      </c>
      <c r="CE226" s="359">
        <f t="shared" si="342"/>
        <v>0</v>
      </c>
      <c r="CF226" s="359">
        <f t="shared" si="342"/>
        <v>0</v>
      </c>
      <c r="CG226" s="359">
        <f t="shared" si="342"/>
        <v>0</v>
      </c>
      <c r="CH226" s="359">
        <f t="shared" si="342"/>
        <v>0</v>
      </c>
      <c r="CI226" s="359">
        <f t="shared" si="342"/>
        <v>0</v>
      </c>
      <c r="CJ226" s="359">
        <f t="shared" si="342"/>
        <v>0</v>
      </c>
      <c r="CK226" s="359">
        <f t="shared" si="342"/>
        <v>0</v>
      </c>
      <c r="CL226" s="359">
        <f t="shared" si="342"/>
        <v>0</v>
      </c>
      <c r="CM226" s="359">
        <f t="shared" si="342"/>
        <v>0</v>
      </c>
      <c r="CN226" s="359">
        <f t="shared" si="342"/>
        <v>0</v>
      </c>
      <c r="CO226" s="359">
        <f t="shared" si="342"/>
        <v>0</v>
      </c>
      <c r="CP226" s="359">
        <f t="shared" si="342"/>
        <v>0</v>
      </c>
      <c r="CQ226" s="359">
        <f t="shared" si="342"/>
        <v>0</v>
      </c>
      <c r="CR226" s="359">
        <f t="shared" si="342"/>
        <v>0</v>
      </c>
      <c r="CS226" s="359">
        <f t="shared" si="342"/>
        <v>0</v>
      </c>
    </row>
    <row r="227" spans="1:97" s="367" customFormat="1" x14ac:dyDescent="0.35">
      <c r="A227" s="352">
        <f t="shared" ref="A227:C227" si="343">A197</f>
        <v>0</v>
      </c>
      <c r="B227" s="352" t="str">
        <f t="shared" si="343"/>
        <v>0 0</v>
      </c>
      <c r="C227" s="359">
        <f t="shared" si="343"/>
        <v>0</v>
      </c>
      <c r="D227" s="359">
        <f>'UA basår'!AF31+'UA basår'!AF61</f>
        <v>0</v>
      </c>
      <c r="E227" s="359">
        <f t="shared" ref="E227:BP227" si="344">IF(E$171="beräknas ej",0,D227*IF(E$202&gt;$D$157,1,IF(E$202&lt;=$C$157,$C$156,$D$156))*IFERROR(INDEX($B$162:$E$168,MATCH($A227,$A$162:$A$168,0),MATCH(E$202,$B$160:$E$160,1)),0))</f>
        <v>0</v>
      </c>
      <c r="F227" s="359">
        <f t="shared" si="344"/>
        <v>0</v>
      </c>
      <c r="G227" s="359">
        <f t="shared" si="344"/>
        <v>0</v>
      </c>
      <c r="H227" s="359">
        <f t="shared" si="344"/>
        <v>0</v>
      </c>
      <c r="I227" s="359">
        <f t="shared" si="344"/>
        <v>0</v>
      </c>
      <c r="J227" s="359">
        <f t="shared" si="344"/>
        <v>0</v>
      </c>
      <c r="K227" s="359">
        <f t="shared" si="344"/>
        <v>0</v>
      </c>
      <c r="L227" s="359">
        <f t="shared" si="344"/>
        <v>0</v>
      </c>
      <c r="M227" s="359">
        <f t="shared" si="344"/>
        <v>0</v>
      </c>
      <c r="N227" s="359">
        <f t="shared" si="344"/>
        <v>0</v>
      </c>
      <c r="O227" s="359">
        <f t="shared" si="344"/>
        <v>0</v>
      </c>
      <c r="P227" s="359">
        <f t="shared" si="344"/>
        <v>0</v>
      </c>
      <c r="Q227" s="359">
        <f t="shared" si="344"/>
        <v>0</v>
      </c>
      <c r="R227" s="359">
        <f t="shared" si="344"/>
        <v>0</v>
      </c>
      <c r="S227" s="359">
        <f t="shared" si="344"/>
        <v>0</v>
      </c>
      <c r="T227" s="359">
        <f t="shared" si="344"/>
        <v>0</v>
      </c>
      <c r="U227" s="359">
        <f t="shared" si="344"/>
        <v>0</v>
      </c>
      <c r="V227" s="359">
        <f t="shared" si="344"/>
        <v>0</v>
      </c>
      <c r="W227" s="359">
        <f t="shared" si="344"/>
        <v>0</v>
      </c>
      <c r="X227" s="359">
        <f t="shared" si="344"/>
        <v>0</v>
      </c>
      <c r="Y227" s="359">
        <f t="shared" si="344"/>
        <v>0</v>
      </c>
      <c r="Z227" s="359">
        <f t="shared" si="344"/>
        <v>0</v>
      </c>
      <c r="AA227" s="359">
        <f t="shared" si="344"/>
        <v>0</v>
      </c>
      <c r="AB227" s="359">
        <f t="shared" si="344"/>
        <v>0</v>
      </c>
      <c r="AC227" s="359">
        <f t="shared" si="344"/>
        <v>0</v>
      </c>
      <c r="AD227" s="359">
        <f t="shared" si="344"/>
        <v>0</v>
      </c>
      <c r="AE227" s="359">
        <f t="shared" si="344"/>
        <v>0</v>
      </c>
      <c r="AF227" s="359">
        <f t="shared" si="344"/>
        <v>0</v>
      </c>
      <c r="AG227" s="359">
        <f t="shared" si="344"/>
        <v>0</v>
      </c>
      <c r="AH227" s="359">
        <f t="shared" si="344"/>
        <v>0</v>
      </c>
      <c r="AI227" s="359">
        <f t="shared" si="344"/>
        <v>0</v>
      </c>
      <c r="AJ227" s="359">
        <f t="shared" si="344"/>
        <v>0</v>
      </c>
      <c r="AK227" s="359">
        <f t="shared" si="344"/>
        <v>0</v>
      </c>
      <c r="AL227" s="359">
        <f t="shared" si="344"/>
        <v>0</v>
      </c>
      <c r="AM227" s="359">
        <f t="shared" si="344"/>
        <v>0</v>
      </c>
      <c r="AN227" s="359">
        <f t="shared" si="344"/>
        <v>0</v>
      </c>
      <c r="AO227" s="359">
        <f t="shared" si="344"/>
        <v>0</v>
      </c>
      <c r="AP227" s="359">
        <f t="shared" si="344"/>
        <v>0</v>
      </c>
      <c r="AQ227" s="359">
        <f t="shared" si="344"/>
        <v>0</v>
      </c>
      <c r="AR227" s="359">
        <f t="shared" si="344"/>
        <v>0</v>
      </c>
      <c r="AS227" s="359">
        <f t="shared" si="344"/>
        <v>0</v>
      </c>
      <c r="AT227" s="359">
        <f t="shared" si="344"/>
        <v>0</v>
      </c>
      <c r="AU227" s="359">
        <f t="shared" si="344"/>
        <v>0</v>
      </c>
      <c r="AV227" s="359">
        <f t="shared" si="344"/>
        <v>0</v>
      </c>
      <c r="AW227" s="359">
        <f t="shared" si="344"/>
        <v>0</v>
      </c>
      <c r="AX227" s="359">
        <f t="shared" si="344"/>
        <v>0</v>
      </c>
      <c r="AY227" s="359">
        <f t="shared" si="344"/>
        <v>0</v>
      </c>
      <c r="AZ227" s="359">
        <f t="shared" si="344"/>
        <v>0</v>
      </c>
      <c r="BA227" s="359">
        <f t="shared" si="344"/>
        <v>0</v>
      </c>
      <c r="BB227" s="359">
        <f t="shared" si="344"/>
        <v>0</v>
      </c>
      <c r="BC227" s="359">
        <f t="shared" si="344"/>
        <v>0</v>
      </c>
      <c r="BD227" s="359">
        <f t="shared" si="344"/>
        <v>0</v>
      </c>
      <c r="BE227" s="359">
        <f t="shared" si="344"/>
        <v>0</v>
      </c>
      <c r="BF227" s="359">
        <f t="shared" si="344"/>
        <v>0</v>
      </c>
      <c r="BG227" s="359">
        <f t="shared" si="344"/>
        <v>0</v>
      </c>
      <c r="BH227" s="359">
        <f t="shared" si="344"/>
        <v>0</v>
      </c>
      <c r="BI227" s="359">
        <f t="shared" si="344"/>
        <v>0</v>
      </c>
      <c r="BJ227" s="359">
        <f t="shared" si="344"/>
        <v>0</v>
      </c>
      <c r="BK227" s="359">
        <f t="shared" si="344"/>
        <v>0</v>
      </c>
      <c r="BL227" s="359">
        <f t="shared" si="344"/>
        <v>0</v>
      </c>
      <c r="BM227" s="359">
        <f t="shared" si="344"/>
        <v>0</v>
      </c>
      <c r="BN227" s="359">
        <f t="shared" si="344"/>
        <v>0</v>
      </c>
      <c r="BO227" s="359">
        <f t="shared" si="344"/>
        <v>0</v>
      </c>
      <c r="BP227" s="359">
        <f t="shared" si="344"/>
        <v>0</v>
      </c>
      <c r="BQ227" s="359">
        <f t="shared" ref="BQ227:CS227" si="345">IF(BQ$171="beräknas ej",0,BP227*IF(BQ$202&gt;$D$157,1,IF(BQ$202&lt;=$C$157,$C$156,$D$156))*IFERROR(INDEX($B$162:$E$168,MATCH($A227,$A$162:$A$168,0),MATCH(BQ$202,$B$160:$E$160,1)),0))</f>
        <v>0</v>
      </c>
      <c r="BR227" s="359">
        <f t="shared" si="345"/>
        <v>0</v>
      </c>
      <c r="BS227" s="359">
        <f t="shared" si="345"/>
        <v>0</v>
      </c>
      <c r="BT227" s="359">
        <f t="shared" si="345"/>
        <v>0</v>
      </c>
      <c r="BU227" s="359">
        <f t="shared" si="345"/>
        <v>0</v>
      </c>
      <c r="BV227" s="359">
        <f t="shared" si="345"/>
        <v>0</v>
      </c>
      <c r="BW227" s="359">
        <f t="shared" si="345"/>
        <v>0</v>
      </c>
      <c r="BX227" s="359">
        <f t="shared" si="345"/>
        <v>0</v>
      </c>
      <c r="BY227" s="359">
        <f t="shared" si="345"/>
        <v>0</v>
      </c>
      <c r="BZ227" s="359">
        <f t="shared" si="345"/>
        <v>0</v>
      </c>
      <c r="CA227" s="359">
        <f t="shared" si="345"/>
        <v>0</v>
      </c>
      <c r="CB227" s="359">
        <f t="shared" si="345"/>
        <v>0</v>
      </c>
      <c r="CC227" s="359">
        <f t="shared" si="345"/>
        <v>0</v>
      </c>
      <c r="CD227" s="359">
        <f t="shared" si="345"/>
        <v>0</v>
      </c>
      <c r="CE227" s="359">
        <f t="shared" si="345"/>
        <v>0</v>
      </c>
      <c r="CF227" s="359">
        <f t="shared" si="345"/>
        <v>0</v>
      </c>
      <c r="CG227" s="359">
        <f t="shared" si="345"/>
        <v>0</v>
      </c>
      <c r="CH227" s="359">
        <f t="shared" si="345"/>
        <v>0</v>
      </c>
      <c r="CI227" s="359">
        <f t="shared" si="345"/>
        <v>0</v>
      </c>
      <c r="CJ227" s="359">
        <f t="shared" si="345"/>
        <v>0</v>
      </c>
      <c r="CK227" s="359">
        <f t="shared" si="345"/>
        <v>0</v>
      </c>
      <c r="CL227" s="359">
        <f t="shared" si="345"/>
        <v>0</v>
      </c>
      <c r="CM227" s="359">
        <f t="shared" si="345"/>
        <v>0</v>
      </c>
      <c r="CN227" s="359">
        <f t="shared" si="345"/>
        <v>0</v>
      </c>
      <c r="CO227" s="359">
        <f t="shared" si="345"/>
        <v>0</v>
      </c>
      <c r="CP227" s="359">
        <f t="shared" si="345"/>
        <v>0</v>
      </c>
      <c r="CQ227" s="359">
        <f t="shared" si="345"/>
        <v>0</v>
      </c>
      <c r="CR227" s="359">
        <f t="shared" si="345"/>
        <v>0</v>
      </c>
      <c r="CS227" s="359">
        <f t="shared" si="345"/>
        <v>0</v>
      </c>
    </row>
    <row r="228" spans="1:97" s="370" customFormat="1" x14ac:dyDescent="0.35">
      <c r="A228" s="362"/>
      <c r="B228" s="362"/>
      <c r="C228" s="359"/>
      <c r="D228" s="363">
        <f>SUM(D203:D227)</f>
        <v>0</v>
      </c>
      <c r="E228" s="363">
        <f t="shared" ref="E228:BP228" si="346">SUM(E203:E227)</f>
        <v>0</v>
      </c>
      <c r="F228" s="363">
        <f t="shared" si="346"/>
        <v>0</v>
      </c>
      <c r="G228" s="363">
        <f t="shared" si="346"/>
        <v>0</v>
      </c>
      <c r="H228" s="363">
        <f t="shared" si="346"/>
        <v>0</v>
      </c>
      <c r="I228" s="363">
        <f t="shared" si="346"/>
        <v>0</v>
      </c>
      <c r="J228" s="363">
        <f t="shared" si="346"/>
        <v>0</v>
      </c>
      <c r="K228" s="363">
        <f t="shared" si="346"/>
        <v>0</v>
      </c>
      <c r="L228" s="363">
        <f t="shared" si="346"/>
        <v>0</v>
      </c>
      <c r="M228" s="363">
        <f t="shared" si="346"/>
        <v>0</v>
      </c>
      <c r="N228" s="363">
        <f t="shared" si="346"/>
        <v>0</v>
      </c>
      <c r="O228" s="363">
        <f t="shared" si="346"/>
        <v>0</v>
      </c>
      <c r="P228" s="363">
        <f t="shared" si="346"/>
        <v>0</v>
      </c>
      <c r="Q228" s="363">
        <f t="shared" si="346"/>
        <v>0</v>
      </c>
      <c r="R228" s="363">
        <f t="shared" si="346"/>
        <v>0</v>
      </c>
      <c r="S228" s="363">
        <f t="shared" si="346"/>
        <v>0</v>
      </c>
      <c r="T228" s="363">
        <f t="shared" si="346"/>
        <v>0</v>
      </c>
      <c r="U228" s="363">
        <f t="shared" si="346"/>
        <v>0</v>
      </c>
      <c r="V228" s="363">
        <f t="shared" si="346"/>
        <v>0</v>
      </c>
      <c r="W228" s="363">
        <f t="shared" si="346"/>
        <v>0</v>
      </c>
      <c r="X228" s="363">
        <f t="shared" si="346"/>
        <v>0</v>
      </c>
      <c r="Y228" s="363">
        <f t="shared" si="346"/>
        <v>0</v>
      </c>
      <c r="Z228" s="363">
        <f t="shared" si="346"/>
        <v>0</v>
      </c>
      <c r="AA228" s="363">
        <f t="shared" si="346"/>
        <v>0</v>
      </c>
      <c r="AB228" s="363">
        <f t="shared" si="346"/>
        <v>0</v>
      </c>
      <c r="AC228" s="363">
        <f t="shared" si="346"/>
        <v>0</v>
      </c>
      <c r="AD228" s="363">
        <f t="shared" si="346"/>
        <v>0</v>
      </c>
      <c r="AE228" s="363">
        <f t="shared" si="346"/>
        <v>0</v>
      </c>
      <c r="AF228" s="363">
        <f t="shared" si="346"/>
        <v>0</v>
      </c>
      <c r="AG228" s="363">
        <f t="shared" si="346"/>
        <v>0</v>
      </c>
      <c r="AH228" s="363">
        <f t="shared" si="346"/>
        <v>0</v>
      </c>
      <c r="AI228" s="363">
        <f t="shared" si="346"/>
        <v>0</v>
      </c>
      <c r="AJ228" s="363">
        <f t="shared" si="346"/>
        <v>0</v>
      </c>
      <c r="AK228" s="363">
        <f t="shared" si="346"/>
        <v>0</v>
      </c>
      <c r="AL228" s="363">
        <f t="shared" si="346"/>
        <v>0</v>
      </c>
      <c r="AM228" s="363">
        <f t="shared" si="346"/>
        <v>0</v>
      </c>
      <c r="AN228" s="363">
        <f t="shared" si="346"/>
        <v>0</v>
      </c>
      <c r="AO228" s="363">
        <f t="shared" si="346"/>
        <v>0</v>
      </c>
      <c r="AP228" s="363">
        <f t="shared" si="346"/>
        <v>0</v>
      </c>
      <c r="AQ228" s="363">
        <f t="shared" si="346"/>
        <v>0</v>
      </c>
      <c r="AR228" s="363">
        <f t="shared" si="346"/>
        <v>0</v>
      </c>
      <c r="AS228" s="363">
        <f t="shared" si="346"/>
        <v>0</v>
      </c>
      <c r="AT228" s="363">
        <f t="shared" si="346"/>
        <v>0</v>
      </c>
      <c r="AU228" s="363">
        <f t="shared" si="346"/>
        <v>0</v>
      </c>
      <c r="AV228" s="363">
        <f t="shared" si="346"/>
        <v>0</v>
      </c>
      <c r="AW228" s="363">
        <f t="shared" si="346"/>
        <v>0</v>
      </c>
      <c r="AX228" s="363">
        <f t="shared" si="346"/>
        <v>0</v>
      </c>
      <c r="AY228" s="363">
        <f t="shared" si="346"/>
        <v>0</v>
      </c>
      <c r="AZ228" s="363">
        <f t="shared" si="346"/>
        <v>0</v>
      </c>
      <c r="BA228" s="363">
        <f t="shared" si="346"/>
        <v>0</v>
      </c>
      <c r="BB228" s="363">
        <f t="shared" si="346"/>
        <v>0</v>
      </c>
      <c r="BC228" s="363">
        <f t="shared" si="346"/>
        <v>0</v>
      </c>
      <c r="BD228" s="363">
        <f t="shared" si="346"/>
        <v>0</v>
      </c>
      <c r="BE228" s="363">
        <f t="shared" si="346"/>
        <v>0</v>
      </c>
      <c r="BF228" s="363">
        <f t="shared" si="346"/>
        <v>0</v>
      </c>
      <c r="BG228" s="363">
        <f t="shared" si="346"/>
        <v>0</v>
      </c>
      <c r="BH228" s="363">
        <f t="shared" si="346"/>
        <v>0</v>
      </c>
      <c r="BI228" s="363">
        <f t="shared" si="346"/>
        <v>0</v>
      </c>
      <c r="BJ228" s="363">
        <f t="shared" si="346"/>
        <v>0</v>
      </c>
      <c r="BK228" s="363">
        <f t="shared" si="346"/>
        <v>0</v>
      </c>
      <c r="BL228" s="363">
        <f t="shared" si="346"/>
        <v>0</v>
      </c>
      <c r="BM228" s="363">
        <f t="shared" si="346"/>
        <v>0</v>
      </c>
      <c r="BN228" s="363">
        <f t="shared" si="346"/>
        <v>0</v>
      </c>
      <c r="BO228" s="363">
        <f t="shared" si="346"/>
        <v>0</v>
      </c>
      <c r="BP228" s="363">
        <f t="shared" si="346"/>
        <v>0</v>
      </c>
      <c r="BQ228" s="363">
        <f t="shared" ref="BQ228:CS228" si="347">SUM(BQ203:BQ227)</f>
        <v>0</v>
      </c>
      <c r="BR228" s="363">
        <f t="shared" si="347"/>
        <v>0</v>
      </c>
      <c r="BS228" s="363">
        <f t="shared" si="347"/>
        <v>0</v>
      </c>
      <c r="BT228" s="363">
        <f t="shared" si="347"/>
        <v>0</v>
      </c>
      <c r="BU228" s="363">
        <f t="shared" si="347"/>
        <v>0</v>
      </c>
      <c r="BV228" s="363">
        <f t="shared" si="347"/>
        <v>0</v>
      </c>
      <c r="BW228" s="363">
        <f t="shared" si="347"/>
        <v>0</v>
      </c>
      <c r="BX228" s="363">
        <f t="shared" si="347"/>
        <v>0</v>
      </c>
      <c r="BY228" s="363">
        <f t="shared" si="347"/>
        <v>0</v>
      </c>
      <c r="BZ228" s="363">
        <f t="shared" si="347"/>
        <v>0</v>
      </c>
      <c r="CA228" s="363">
        <f t="shared" si="347"/>
        <v>0</v>
      </c>
      <c r="CB228" s="363">
        <f t="shared" si="347"/>
        <v>0</v>
      </c>
      <c r="CC228" s="363">
        <f t="shared" si="347"/>
        <v>0</v>
      </c>
      <c r="CD228" s="363">
        <f t="shared" si="347"/>
        <v>0</v>
      </c>
      <c r="CE228" s="363">
        <f t="shared" si="347"/>
        <v>0</v>
      </c>
      <c r="CF228" s="363">
        <f t="shared" si="347"/>
        <v>0</v>
      </c>
      <c r="CG228" s="363">
        <f t="shared" si="347"/>
        <v>0</v>
      </c>
      <c r="CH228" s="363">
        <f t="shared" si="347"/>
        <v>0</v>
      </c>
      <c r="CI228" s="363">
        <f t="shared" si="347"/>
        <v>0</v>
      </c>
      <c r="CJ228" s="363">
        <f t="shared" si="347"/>
        <v>0</v>
      </c>
      <c r="CK228" s="363">
        <f t="shared" si="347"/>
        <v>0</v>
      </c>
      <c r="CL228" s="363">
        <f t="shared" si="347"/>
        <v>0</v>
      </c>
      <c r="CM228" s="363">
        <f t="shared" si="347"/>
        <v>0</v>
      </c>
      <c r="CN228" s="363">
        <f t="shared" si="347"/>
        <v>0</v>
      </c>
      <c r="CO228" s="363">
        <f t="shared" si="347"/>
        <v>0</v>
      </c>
      <c r="CP228" s="363">
        <f t="shared" si="347"/>
        <v>0</v>
      </c>
      <c r="CQ228" s="363">
        <f t="shared" si="347"/>
        <v>0</v>
      </c>
      <c r="CR228" s="363">
        <f t="shared" si="347"/>
        <v>0</v>
      </c>
      <c r="CS228" s="363">
        <f t="shared" si="347"/>
        <v>0</v>
      </c>
    </row>
    <row r="229" spans="1:97" s="367" customFormat="1" x14ac:dyDescent="0.3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rgb="FF92D050"/>
  </sheetPr>
  <dimension ref="A1:AR113"/>
  <sheetViews>
    <sheetView topLeftCell="A31" zoomScaleNormal="100" workbookViewId="0">
      <pane xSplit="2" topLeftCell="C1" activePane="topRight" state="frozen"/>
      <selection activeCell="G46" sqref="G46"/>
      <selection pane="topRight" activeCell="R8" sqref="R8:R10"/>
    </sheetView>
  </sheetViews>
  <sheetFormatPr defaultColWidth="9.1796875" defaultRowHeight="12.5" x14ac:dyDescent="0.25"/>
  <cols>
    <col min="1" max="1" width="9.1796875" style="49"/>
    <col min="2" max="2" width="22" style="49" customWidth="1"/>
    <col min="3" max="3" width="12.1796875" style="49" customWidth="1"/>
    <col min="4" max="4" width="12.7265625" style="49" customWidth="1"/>
    <col min="5" max="5" width="11" style="49" customWidth="1"/>
    <col min="6" max="6" width="13.26953125" style="49" customWidth="1"/>
    <col min="7" max="7" width="10" style="49" customWidth="1"/>
    <col min="8" max="8" width="14.1796875" style="49" customWidth="1"/>
    <col min="9" max="9" width="9.1796875" style="49" customWidth="1"/>
    <col min="10" max="10" width="13" style="49" customWidth="1"/>
    <col min="11" max="12" width="13.26953125" style="49" customWidth="1"/>
    <col min="13" max="13" width="13" style="49" customWidth="1"/>
    <col min="14" max="14" width="15.54296875" style="49" customWidth="1"/>
    <col min="15" max="15" width="16.1796875" style="49" customWidth="1"/>
    <col min="16" max="16" width="17" style="49" customWidth="1"/>
    <col min="17" max="17" width="14.54296875" style="49" customWidth="1"/>
    <col min="18" max="18" width="13.1796875" style="49" customWidth="1"/>
    <col min="19" max="19" width="14.54296875" style="49" customWidth="1"/>
    <col min="20" max="20" width="13.81640625" style="49" customWidth="1"/>
    <col min="21" max="21" width="13.7265625" style="49" customWidth="1"/>
    <col min="22" max="22" width="13.54296875" style="49" customWidth="1"/>
    <col min="23" max="23" width="15.54296875" style="49" customWidth="1"/>
    <col min="24" max="24" width="17.1796875" style="49" customWidth="1"/>
    <col min="25" max="25" width="17" style="49" customWidth="1"/>
    <col min="26" max="26" width="19" style="49" bestFit="1" customWidth="1"/>
    <col min="27" max="27" width="21.7265625" style="49" bestFit="1" customWidth="1"/>
    <col min="28" max="28" width="19.1796875" style="49" customWidth="1"/>
    <col min="29" max="29" width="17.7265625" style="49" bestFit="1" customWidth="1"/>
    <col min="30" max="30" width="18.26953125" style="49" customWidth="1"/>
    <col min="31" max="31" width="17.54296875" style="49" bestFit="1" customWidth="1"/>
    <col min="32" max="32" width="16.26953125" style="49" customWidth="1"/>
    <col min="33" max="33" width="17.26953125" style="49" customWidth="1"/>
    <col min="34" max="34" width="17.1796875" style="49" customWidth="1"/>
    <col min="35" max="35" width="16.7265625" style="49" customWidth="1"/>
    <col min="36" max="36" width="14.81640625" style="49" customWidth="1"/>
    <col min="37" max="37" width="14.453125" style="49" customWidth="1"/>
    <col min="38" max="38" width="16.54296875" style="49" customWidth="1"/>
    <col min="39" max="39" width="15.54296875" style="49" customWidth="1"/>
    <col min="40" max="40" width="14.54296875" style="56" customWidth="1"/>
    <col min="41" max="41" width="13.81640625" style="49" customWidth="1"/>
    <col min="42" max="42" width="13.54296875" style="49" customWidth="1"/>
    <col min="43" max="43" width="14" style="49" customWidth="1"/>
    <col min="44" max="44" width="14.1796875" style="49" customWidth="1"/>
    <col min="45" max="16384" width="9.1796875" style="49"/>
  </cols>
  <sheetData>
    <row r="1" spans="1:44" x14ac:dyDescent="0.25">
      <c r="AN1" s="49"/>
    </row>
    <row r="2" spans="1:44" x14ac:dyDescent="0.25">
      <c r="AN2" s="49"/>
    </row>
    <row r="3" spans="1:44" ht="13" thickBot="1" x14ac:dyDescent="0.3">
      <c r="AE3" s="554"/>
      <c r="AN3" s="49"/>
    </row>
    <row r="4" spans="1:44" s="194" customFormat="1" ht="14" x14ac:dyDescent="0.3">
      <c r="B4" s="418"/>
      <c r="C4" s="1927" t="s">
        <v>242</v>
      </c>
      <c r="D4" s="1927"/>
      <c r="E4" s="1927"/>
      <c r="F4" s="1927"/>
      <c r="G4" s="1927"/>
      <c r="H4" s="1927"/>
      <c r="I4" s="1927"/>
      <c r="J4" s="1927"/>
      <c r="K4" s="1927"/>
      <c r="L4" s="1928"/>
      <c r="M4" s="1931" t="s">
        <v>705</v>
      </c>
      <c r="N4" s="1932"/>
      <c r="O4" s="1932"/>
      <c r="P4" s="1933"/>
      <c r="Q4" s="1918" t="s">
        <v>704</v>
      </c>
      <c r="R4" s="1919"/>
      <c r="S4" s="1919"/>
      <c r="T4" s="1919"/>
      <c r="U4" s="1919"/>
      <c r="V4" s="1919"/>
      <c r="W4" s="1919"/>
      <c r="X4" s="1919"/>
      <c r="Y4" s="1919"/>
      <c r="Z4" s="1919"/>
      <c r="AA4" s="1920"/>
      <c r="AB4" s="1921" t="s">
        <v>294</v>
      </c>
      <c r="AC4" s="1922"/>
      <c r="AD4" s="1923"/>
      <c r="AE4" s="1948" t="s">
        <v>295</v>
      </c>
      <c r="AF4" s="1949"/>
      <c r="AG4" s="1924" t="s">
        <v>296</v>
      </c>
      <c r="AH4" s="1925"/>
      <c r="AI4" s="1925"/>
      <c r="AJ4" s="1925"/>
      <c r="AK4" s="1925"/>
      <c r="AL4" s="1925"/>
      <c r="AM4" s="1925"/>
      <c r="AN4" s="1925"/>
      <c r="AO4" s="1925"/>
      <c r="AP4" s="1925"/>
      <c r="AQ4" s="1925"/>
      <c r="AR4" s="1926"/>
    </row>
    <row r="5" spans="1:44" s="201" customFormat="1" ht="14" x14ac:dyDescent="0.3">
      <c r="B5" s="243" t="s">
        <v>95</v>
      </c>
      <c r="C5" s="193"/>
      <c r="D5" s="169"/>
      <c r="E5" s="169"/>
      <c r="F5" s="169"/>
      <c r="G5" s="169"/>
      <c r="H5" s="169"/>
      <c r="I5" s="169"/>
      <c r="J5" s="169"/>
      <c r="K5" s="169"/>
      <c r="L5" s="410"/>
      <c r="M5" s="202"/>
      <c r="N5" s="203"/>
      <c r="O5" s="1938"/>
      <c r="P5" s="1939"/>
      <c r="Q5" s="1950" t="s">
        <v>16</v>
      </c>
      <c r="R5" s="1951"/>
      <c r="S5" s="1937" t="s">
        <v>20</v>
      </c>
      <c r="T5" s="1937"/>
      <c r="U5" s="1937"/>
      <c r="V5" s="1952" t="s">
        <v>259</v>
      </c>
      <c r="W5" s="1952"/>
      <c r="X5" s="1953" t="s">
        <v>297</v>
      </c>
      <c r="Y5" s="1953"/>
      <c r="Z5" s="170"/>
      <c r="AA5" s="171"/>
      <c r="AB5" s="415"/>
      <c r="AC5" s="399"/>
      <c r="AD5" s="395"/>
      <c r="AE5" s="210"/>
      <c r="AF5" s="172"/>
      <c r="AG5" s="211"/>
      <c r="AH5" s="212"/>
      <c r="AI5" s="212"/>
      <c r="AJ5" s="212"/>
      <c r="AK5" s="212"/>
      <c r="AL5" s="212"/>
      <c r="AM5" s="213"/>
      <c r="AN5" s="213"/>
      <c r="AO5" s="213"/>
      <c r="AP5" s="213"/>
      <c r="AQ5" s="213"/>
      <c r="AR5" s="441"/>
    </row>
    <row r="6" spans="1:44" s="51" customFormat="1" ht="52" x14ac:dyDescent="0.3">
      <c r="A6" s="38" t="s">
        <v>72</v>
      </c>
      <c r="B6" s="419" t="s">
        <v>51</v>
      </c>
      <c r="C6" s="143" t="s">
        <v>52</v>
      </c>
      <c r="D6" s="143" t="s">
        <v>217</v>
      </c>
      <c r="E6" s="143" t="s">
        <v>429</v>
      </c>
      <c r="F6" s="143" t="s">
        <v>53</v>
      </c>
      <c r="G6" s="143" t="s">
        <v>292</v>
      </c>
      <c r="H6" s="143" t="s">
        <v>289</v>
      </c>
      <c r="I6" s="143" t="s">
        <v>271</v>
      </c>
      <c r="J6" s="143" t="s">
        <v>100</v>
      </c>
      <c r="K6" s="143" t="s">
        <v>290</v>
      </c>
      <c r="L6" s="147" t="s">
        <v>291</v>
      </c>
      <c r="M6" s="412" t="s">
        <v>293</v>
      </c>
      <c r="N6" s="145" t="s">
        <v>303</v>
      </c>
      <c r="O6" s="145" t="s">
        <v>702</v>
      </c>
      <c r="P6" s="146" t="s">
        <v>703</v>
      </c>
      <c r="Q6" s="413" t="s">
        <v>865</v>
      </c>
      <c r="R6" s="149" t="s">
        <v>866</v>
      </c>
      <c r="S6" s="150" t="s">
        <v>862</v>
      </c>
      <c r="T6" s="150" t="s">
        <v>863</v>
      </c>
      <c r="U6" s="150" t="s">
        <v>864</v>
      </c>
      <c r="V6" s="151" t="s">
        <v>273</v>
      </c>
      <c r="W6" s="151" t="s">
        <v>274</v>
      </c>
      <c r="X6" s="152" t="s">
        <v>867</v>
      </c>
      <c r="Y6" s="152" t="s">
        <v>868</v>
      </c>
      <c r="Z6" s="153" t="s">
        <v>869</v>
      </c>
      <c r="AA6" s="148" t="s">
        <v>870</v>
      </c>
      <c r="AB6" s="416" t="s">
        <v>871</v>
      </c>
      <c r="AC6" s="400" t="s">
        <v>597</v>
      </c>
      <c r="AD6" s="396" t="s">
        <v>275</v>
      </c>
      <c r="AE6" s="168" t="s">
        <v>598</v>
      </c>
      <c r="AF6" s="167" t="s">
        <v>276</v>
      </c>
      <c r="AG6" s="166" t="s">
        <v>277</v>
      </c>
      <c r="AH6" s="173" t="s">
        <v>278</v>
      </c>
      <c r="AI6" s="173" t="s">
        <v>279</v>
      </c>
      <c r="AJ6" s="173" t="s">
        <v>280</v>
      </c>
      <c r="AK6" s="173" t="s">
        <v>281</v>
      </c>
      <c r="AL6" s="173" t="s">
        <v>282</v>
      </c>
      <c r="AM6" s="174" t="s">
        <v>283</v>
      </c>
      <c r="AN6" s="174" t="s">
        <v>284</v>
      </c>
      <c r="AO6" s="174" t="s">
        <v>285</v>
      </c>
      <c r="AP6" s="174" t="s">
        <v>286</v>
      </c>
      <c r="AQ6" s="174" t="s">
        <v>287</v>
      </c>
      <c r="AR6" s="442" t="s">
        <v>288</v>
      </c>
    </row>
    <row r="7" spans="1:44" x14ac:dyDescent="0.25">
      <c r="A7" s="388">
        <f>Prognoser!C65</f>
        <v>0</v>
      </c>
      <c r="B7" s="388" t="str">
        <f t="shared" ref="B7:B31" si="0">A7&amp;" "&amp;C7</f>
        <v>0 0</v>
      </c>
      <c r="C7" s="144">
        <f>Prognoser!D65</f>
        <v>0</v>
      </c>
      <c r="D7" s="144" t="str">
        <f>Prognoser!E65</f>
        <v/>
      </c>
      <c r="E7" s="196" t="str">
        <f>IF(Prognoser!M65&gt;1,Prognoser!M65,Prognoser!M94)</f>
        <v/>
      </c>
      <c r="F7" s="195">
        <f>Prognoser!F65</f>
        <v>0</v>
      </c>
      <c r="G7" s="144" t="str">
        <f>Prognoser!I65</f>
        <v/>
      </c>
      <c r="H7" s="195" t="str">
        <f>Prognoser!K65</f>
        <v/>
      </c>
      <c r="I7" s="197">
        <f>Prognoser!O65</f>
        <v>0</v>
      </c>
      <c r="J7" s="401" t="str">
        <f>Prognoser!L65</f>
        <v/>
      </c>
      <c r="K7" s="743" t="e">
        <f ca="1">'Fartygsparametrar 2'!H56</f>
        <v>#N/A</v>
      </c>
      <c r="L7" s="198">
        <f>Prognoser!N65</f>
        <v>0</v>
      </c>
      <c r="M7" s="199" t="e">
        <f ca="1">('Fartygsparametrar 1'!F22*$C7^('Fartygsparametrar 1'!E22)*'Fartygsparametrar 1'!D22*(('Fartygsparametrar 1'!G22*LN($C7)+'Fartygsparametrar 1'!H22)/('Fartygsparametrar 1'!I22*LN($C7)+'Fartygsparametrar 1'!J22))^2.5*'Fartygsparametrar 2'!I56/(('Fartygsparametrar 1'!G22*LN($C7)+'Fartygsparametrar 1'!H22)*1.852))*'Förvaltningsflik Trafikverket'!$R$22^'Förvaltningsflik Trafikverket'!$V$20</f>
        <v>#N/A</v>
      </c>
      <c r="N7" s="206" t="e">
        <f t="shared" ref="N7:N13" ca="1" si="1" xml:space="preserve"> $F7*$G7*$M7/1000*$L7</f>
        <v>#VALUE!</v>
      </c>
      <c r="O7" s="206" t="e">
        <f ca="1" xml:space="preserve"> $M7*Indata!$B$55/1000</f>
        <v>#N/A</v>
      </c>
      <c r="P7" s="200" t="e">
        <f ca="1" xml:space="preserve"> $N7*Indata!$B$55</f>
        <v>#VALUE!</v>
      </c>
      <c r="Q7" s="414" t="e">
        <f>'Fartygsparametrar 1'!K22*($C7*1/'Fartygsparametrar 1'!S22)^('Fartygsparametrar 1'!L22)*Indata!$B$54*1.138*Indata!$B$76</f>
        <v>#N/A</v>
      </c>
      <c r="R7" s="403" t="e">
        <f>$Q7/Indata!$B$59</f>
        <v>#N/A</v>
      </c>
      <c r="S7" s="404" t="e">
        <f>'Fartygsparametrar 1'!M22*($C7*1)^('Fartygsparametrar 1'!N22)*1000000</f>
        <v>#N/A</v>
      </c>
      <c r="T7" s="404" t="e">
        <f>($S7*Indata!$B$54-$S7*Indata!$B$54*Indata!$B$65/(1+Indata!$B$63)^Indata!$B$64)*(Indata!$B$63*(1+Indata!$B$63)^Indata!$B$64/((1+ Indata!$B$63)^Indata!$B$64-1))*1.138*Indata!$B$76</f>
        <v>#N/A</v>
      </c>
      <c r="U7" s="404" t="e">
        <f>$T7/Indata!$B$59</f>
        <v>#N/A</v>
      </c>
      <c r="V7" s="405" t="e">
        <f>'Fartygsparametrar 1'!O22*($C7*1)^('Fartygsparametrar 1'!P22)*215*Indata!$B$66*Indata!$B$55*Indata!$B$59/1000000</f>
        <v>#N/A</v>
      </c>
      <c r="W7" s="405" t="e">
        <f>$V7/Indata!$B$59</f>
        <v>#N/A</v>
      </c>
      <c r="X7" s="394" t="e">
        <f>'Fartygsparametrar 1'!Q22*($C7*1/'Fartygsparametrar 1'!S22)^('Fartygsparametrar 1'!R22)/2.5*Indata!$B$54*1.138*Indata!$B$76</f>
        <v>#N/A</v>
      </c>
      <c r="Y7" s="394" t="e">
        <f>$X7/Indata!$B$59</f>
        <v>#N/A</v>
      </c>
      <c r="Z7" s="407" t="e">
        <f t="shared" ref="Z7:Z13" si="2">($R7+$U7+$W7+$Y7)</f>
        <v>#N/A</v>
      </c>
      <c r="AA7" s="392" t="e">
        <f t="shared" ref="AA7:AA13" si="3">($R7+$U7+$W7+$Y7)*$H7*$F7*$L7</f>
        <v>#N/A</v>
      </c>
      <c r="AB7" s="417" t="e">
        <f ca="1">'Fartygsparametrar 2'!G56</f>
        <v>#N/A</v>
      </c>
      <c r="AC7" s="408" t="e">
        <f t="shared" ref="AC7:AC13" ca="1" si="4">$F7*$C7*$AB7*$J7</f>
        <v>#N/A</v>
      </c>
      <c r="AD7" s="397" t="e">
        <f t="shared" ref="AD7:AD13" ca="1" si="5">($R7+$U7+$W7+$Y7)*$K7*$F7</f>
        <v>#N/A</v>
      </c>
      <c r="AE7" s="214">
        <f>IF($I7&gt;0,INDEX(Lotstaxa!$E$19:$DL$28, MATCH($C7,Lotstaxa!$A$19:$A$28,1),MATCH($I7,Lotstaxa!$E$17:$DL$17,1)),0)</f>
        <v>0</v>
      </c>
      <c r="AF7" s="215">
        <f t="shared" ref="AF7:AF13" si="6">$F7*$AE7</f>
        <v>0</v>
      </c>
      <c r="AG7" s="216" t="e">
        <f ca="1" xml:space="preserve"> $N7*Indata!$B$47</f>
        <v>#VALUE!</v>
      </c>
      <c r="AH7" s="217" t="e">
        <f ca="1" xml:space="preserve"> INDEX('NOx &amp; CO2'!$E$5:$E$9, MATCH($C7,'NOx &amp; CO2'!$C$5:$C$9,1))*$N7</f>
        <v>#VALUE!</v>
      </c>
      <c r="AI7" s="217" t="e">
        <f ca="1" xml:space="preserve"> $N7*Indata!$B$49</f>
        <v>#VALUE!</v>
      </c>
      <c r="AJ7" s="217" t="e">
        <f ca="1" xml:space="preserve"> $N7*Indata!$B$50</f>
        <v>#VALUE!</v>
      </c>
      <c r="AK7" s="217" t="e">
        <f ca="1" xml:space="preserve"> $N7*Indata!$B$51</f>
        <v>#VALUE!</v>
      </c>
      <c r="AL7" s="218" t="e">
        <f ca="1" xml:space="preserve"> $N7*Indata!$B$52</f>
        <v>#VALUE!</v>
      </c>
      <c r="AM7" s="219" t="e">
        <f ca="1">$AG7*'NOx &amp; CO2'!$C$21*1000</f>
        <v>#VALUE!</v>
      </c>
      <c r="AN7" s="219" t="e">
        <f ca="1">$AH7*Indata!$B$41*1000</f>
        <v>#VALUE!</v>
      </c>
      <c r="AO7" s="219" t="e">
        <f ca="1">$AI7*Indata!$B$42*1000</f>
        <v>#VALUE!</v>
      </c>
      <c r="AP7" s="219" t="e">
        <f ca="1">$AJ7*Indata!$B$43*1000</f>
        <v>#VALUE!</v>
      </c>
      <c r="AQ7" s="219" t="e">
        <f ca="1">$AK7*Indata!$B$44*1000</f>
        <v>#VALUE!</v>
      </c>
      <c r="AR7" s="220" t="e">
        <f ca="1">$AL7*Indata!$B$45*1000</f>
        <v>#VALUE!</v>
      </c>
    </row>
    <row r="8" spans="1:44" x14ac:dyDescent="0.25">
      <c r="A8" s="388">
        <f>Prognoser!C66</f>
        <v>0</v>
      </c>
      <c r="B8" s="388" t="str">
        <f t="shared" si="0"/>
        <v>0 0</v>
      </c>
      <c r="C8" s="144">
        <f>Prognoser!D66</f>
        <v>0</v>
      </c>
      <c r="D8" s="144" t="str">
        <f>Prognoser!E66</f>
        <v/>
      </c>
      <c r="E8" s="196" t="str">
        <f>IF(Prognoser!M66&gt;1,Prognoser!M66,Prognoser!M95)</f>
        <v/>
      </c>
      <c r="F8" s="195">
        <f>Prognoser!F66</f>
        <v>0</v>
      </c>
      <c r="G8" s="144" t="str">
        <f>Prognoser!I66</f>
        <v/>
      </c>
      <c r="H8" s="195" t="str">
        <f>Prognoser!K66</f>
        <v/>
      </c>
      <c r="I8" s="197">
        <f>Prognoser!O66</f>
        <v>0</v>
      </c>
      <c r="J8" s="401" t="str">
        <f>Prognoser!L66</f>
        <v/>
      </c>
      <c r="K8" s="743" t="e">
        <f ca="1">'Fartygsparametrar 2'!H57</f>
        <v>#N/A</v>
      </c>
      <c r="L8" s="198">
        <f>Prognoser!N66</f>
        <v>0</v>
      </c>
      <c r="M8" s="199" t="e">
        <f ca="1">('Fartygsparametrar 1'!F23*$C8^('Fartygsparametrar 1'!E23)*'Fartygsparametrar 1'!D23*(('Fartygsparametrar 1'!G23*LN($C8)+'Fartygsparametrar 1'!H23)/('Fartygsparametrar 1'!I23*LN($C8)+'Fartygsparametrar 1'!J23))^2.5*'Fartygsparametrar 2'!I57/(('Fartygsparametrar 1'!G23*LN($C8)+'Fartygsparametrar 1'!H23)*1.852))*'Förvaltningsflik Trafikverket'!$R$22^'Förvaltningsflik Trafikverket'!$V$20</f>
        <v>#N/A</v>
      </c>
      <c r="N8" s="206" t="e">
        <f t="shared" ca="1" si="1"/>
        <v>#VALUE!</v>
      </c>
      <c r="O8" s="206" t="e">
        <f ca="1" xml:space="preserve"> $M8*Indata!$B$55/1000</f>
        <v>#N/A</v>
      </c>
      <c r="P8" s="200" t="e">
        <f ca="1" xml:space="preserve"> $N8*Indata!$B$55</f>
        <v>#VALUE!</v>
      </c>
      <c r="Q8" s="414" t="e">
        <f>'Fartygsparametrar 1'!K23*($C8*1/'Fartygsparametrar 1'!S23)^('Fartygsparametrar 1'!L23)*Indata!$B$54*1.138*Indata!$B$76</f>
        <v>#N/A</v>
      </c>
      <c r="R8" s="403" t="e">
        <f>$Q8/Indata!$B$59</f>
        <v>#N/A</v>
      </c>
      <c r="S8" s="404" t="e">
        <f>'Fartygsparametrar 1'!M23*($C8*1)^('Fartygsparametrar 1'!N23)*1000000</f>
        <v>#N/A</v>
      </c>
      <c r="T8" s="404" t="e">
        <f>($S8*Indata!$B$54-$S8*Indata!$B$54*Indata!$B$65/(1+Indata!$B$63)^Indata!$B$64)*(Indata!$B$63*(1+Indata!$B$63)^Indata!$B$64/((1+ Indata!$B$63)^Indata!$B$64-1))*1.138*Indata!$B$76</f>
        <v>#N/A</v>
      </c>
      <c r="U8" s="404" t="e">
        <f>$T8/Indata!$B$59</f>
        <v>#N/A</v>
      </c>
      <c r="V8" s="405" t="e">
        <f>'Fartygsparametrar 1'!O23*($C8*1)^('Fartygsparametrar 1'!P23)*215*Indata!$B$66*Indata!$B$55*Indata!$B$59/1000000</f>
        <v>#N/A</v>
      </c>
      <c r="W8" s="405" t="e">
        <f>$V8/Indata!$B$59</f>
        <v>#N/A</v>
      </c>
      <c r="X8" s="394" t="e">
        <f>'Fartygsparametrar 1'!Q23*($C8*1/'Fartygsparametrar 1'!S23)^('Fartygsparametrar 1'!R23)/2.5*Indata!$B$54*1.138*Indata!$B$76</f>
        <v>#N/A</v>
      </c>
      <c r="Y8" s="394" t="e">
        <f>$X8/Indata!$B$59</f>
        <v>#N/A</v>
      </c>
      <c r="Z8" s="407" t="e">
        <f t="shared" si="2"/>
        <v>#N/A</v>
      </c>
      <c r="AA8" s="392" t="e">
        <f t="shared" si="3"/>
        <v>#N/A</v>
      </c>
      <c r="AB8" s="417" t="e">
        <f ca="1">'Fartygsparametrar 2'!G57</f>
        <v>#N/A</v>
      </c>
      <c r="AC8" s="408" t="e">
        <f t="shared" ca="1" si="4"/>
        <v>#N/A</v>
      </c>
      <c r="AD8" s="397" t="e">
        <f t="shared" ca="1" si="5"/>
        <v>#N/A</v>
      </c>
      <c r="AE8" s="214">
        <f>IF($I8&gt;0,INDEX(Lotstaxa!$E$19:$DL$28, MATCH($C8,Lotstaxa!$A$19:$A$28,1),MATCH($I8,Lotstaxa!$E$17:$DL$17,1)),0)</f>
        <v>0</v>
      </c>
      <c r="AF8" s="215">
        <f t="shared" si="6"/>
        <v>0</v>
      </c>
      <c r="AG8" s="216" t="e">
        <f ca="1" xml:space="preserve"> $N8*Indata!$B$47</f>
        <v>#VALUE!</v>
      </c>
      <c r="AH8" s="217" t="e">
        <f ca="1" xml:space="preserve"> INDEX('NOx &amp; CO2'!$E$5:$E$9, MATCH($C8,'NOx &amp; CO2'!$C$5:$C$9,1))*$N8</f>
        <v>#VALUE!</v>
      </c>
      <c r="AI8" s="217" t="e">
        <f ca="1" xml:space="preserve"> $N8*Indata!$B$49</f>
        <v>#VALUE!</v>
      </c>
      <c r="AJ8" s="217" t="e">
        <f ca="1" xml:space="preserve"> $N8*Indata!$B$50</f>
        <v>#VALUE!</v>
      </c>
      <c r="AK8" s="217" t="e">
        <f ca="1" xml:space="preserve"> $N8*Indata!$B$51</f>
        <v>#VALUE!</v>
      </c>
      <c r="AL8" s="218" t="e">
        <f ca="1" xml:space="preserve"> $N8*Indata!$B$52</f>
        <v>#VALUE!</v>
      </c>
      <c r="AM8" s="219" t="e">
        <f ca="1">$AG8*'NOx &amp; CO2'!$C$21*1000</f>
        <v>#VALUE!</v>
      </c>
      <c r="AN8" s="219" t="e">
        <f ca="1">$AH8*Indata!$B$41*1000</f>
        <v>#VALUE!</v>
      </c>
      <c r="AO8" s="219" t="e">
        <f ca="1">$AI8*Indata!$B$42*1000</f>
        <v>#VALUE!</v>
      </c>
      <c r="AP8" s="219" t="e">
        <f ca="1">$AJ8*Indata!$B$43*1000</f>
        <v>#VALUE!</v>
      </c>
      <c r="AQ8" s="219" t="e">
        <f ca="1">$AK8*Indata!$B$44*1000</f>
        <v>#VALUE!</v>
      </c>
      <c r="AR8" s="220" t="e">
        <f ca="1">$AL8*Indata!$B$45*1000</f>
        <v>#VALUE!</v>
      </c>
    </row>
    <row r="9" spans="1:44" s="57" customFormat="1" x14ac:dyDescent="0.25">
      <c r="A9" s="388">
        <f>Prognoser!C67</f>
        <v>0</v>
      </c>
      <c r="B9" s="388" t="str">
        <f t="shared" si="0"/>
        <v>0 0</v>
      </c>
      <c r="C9" s="144">
        <f>Prognoser!D67</f>
        <v>0</v>
      </c>
      <c r="D9" s="144" t="str">
        <f>Prognoser!E67</f>
        <v/>
      </c>
      <c r="E9" s="196" t="str">
        <f>IF(Prognoser!M67&gt;1,Prognoser!M67,Prognoser!M96)</f>
        <v/>
      </c>
      <c r="F9" s="195">
        <f>Prognoser!F67</f>
        <v>0</v>
      </c>
      <c r="G9" s="144" t="str">
        <f>Prognoser!I67</f>
        <v/>
      </c>
      <c r="H9" s="195" t="str">
        <f>Prognoser!K67</f>
        <v/>
      </c>
      <c r="I9" s="197">
        <f>Prognoser!O67</f>
        <v>0</v>
      </c>
      <c r="J9" s="401" t="str">
        <f>Prognoser!L67</f>
        <v/>
      </c>
      <c r="K9" s="743" t="e">
        <f ca="1">'Fartygsparametrar 2'!H58</f>
        <v>#N/A</v>
      </c>
      <c r="L9" s="198">
        <f>Prognoser!N67</f>
        <v>0</v>
      </c>
      <c r="M9" s="199" t="e">
        <f ca="1">('Fartygsparametrar 1'!F24*$C9^('Fartygsparametrar 1'!E24)*'Fartygsparametrar 1'!D24*(('Fartygsparametrar 1'!G24*LN($C9)+'Fartygsparametrar 1'!H24)/('Fartygsparametrar 1'!I24*LN($C9)+'Fartygsparametrar 1'!J24))^2.5*'Fartygsparametrar 2'!I58/(('Fartygsparametrar 1'!G24*LN($C9)+'Fartygsparametrar 1'!H24)*1.852))*'Förvaltningsflik Trafikverket'!$R$22^'Förvaltningsflik Trafikverket'!$V$20</f>
        <v>#N/A</v>
      </c>
      <c r="N9" s="206" t="e">
        <f t="shared" ca="1" si="1"/>
        <v>#VALUE!</v>
      </c>
      <c r="O9" s="206" t="e">
        <f ca="1" xml:space="preserve"> $M9*Indata!$B$55/1000</f>
        <v>#N/A</v>
      </c>
      <c r="P9" s="200" t="e">
        <f ca="1" xml:space="preserve"> $N9*Indata!$B$55</f>
        <v>#VALUE!</v>
      </c>
      <c r="Q9" s="414" t="e">
        <f>'Fartygsparametrar 1'!K24*($C9*1/'Fartygsparametrar 1'!S24)^('Fartygsparametrar 1'!L24)*Indata!$B$54*1.138*Indata!$B$76</f>
        <v>#N/A</v>
      </c>
      <c r="R9" s="403" t="e">
        <f>$Q9/Indata!$B$59</f>
        <v>#N/A</v>
      </c>
      <c r="S9" s="404" t="e">
        <f>'Fartygsparametrar 1'!M24*($C9*1)^('Fartygsparametrar 1'!N24)*1000000</f>
        <v>#N/A</v>
      </c>
      <c r="T9" s="404" t="e">
        <f>($S9*Indata!$B$54-$S9*Indata!$B$54*Indata!$B$65/(1+Indata!$B$63)^Indata!$B$64)*(Indata!$B$63*(1+Indata!$B$63)^Indata!$B$64/((1+ Indata!$B$63)^Indata!$B$64-1))*1.138*Indata!$B$76</f>
        <v>#N/A</v>
      </c>
      <c r="U9" s="404" t="e">
        <f>$T9/Indata!$B$59</f>
        <v>#N/A</v>
      </c>
      <c r="V9" s="405" t="e">
        <f>'Fartygsparametrar 1'!O24*($C9*1)^('Fartygsparametrar 1'!P24)*215*Indata!$B$66*Indata!$B$55*Indata!$B$59/1000000</f>
        <v>#N/A</v>
      </c>
      <c r="W9" s="405" t="e">
        <f>$V9/Indata!$B$59</f>
        <v>#N/A</v>
      </c>
      <c r="X9" s="394" t="e">
        <f>'Fartygsparametrar 1'!Q24*($C9*1/'Fartygsparametrar 1'!S24)^('Fartygsparametrar 1'!R24)/2.5*Indata!$B$54*1.138*Indata!$B$76</f>
        <v>#N/A</v>
      </c>
      <c r="Y9" s="394" t="e">
        <f>$X9/Indata!$B$59</f>
        <v>#N/A</v>
      </c>
      <c r="Z9" s="407" t="e">
        <f t="shared" si="2"/>
        <v>#N/A</v>
      </c>
      <c r="AA9" s="392" t="e">
        <f t="shared" si="3"/>
        <v>#N/A</v>
      </c>
      <c r="AB9" s="417" t="e">
        <f ca="1">'Fartygsparametrar 2'!G58</f>
        <v>#N/A</v>
      </c>
      <c r="AC9" s="408" t="e">
        <f t="shared" ca="1" si="4"/>
        <v>#N/A</v>
      </c>
      <c r="AD9" s="397" t="e">
        <f t="shared" ca="1" si="5"/>
        <v>#N/A</v>
      </c>
      <c r="AE9" s="214">
        <f>IF($I9&gt;0,INDEX(Lotstaxa!$E$19:$DL$28, MATCH($C9,Lotstaxa!$A$19:$A$28,1),MATCH($I9,Lotstaxa!$E$17:$DL$17,1)),0)</f>
        <v>0</v>
      </c>
      <c r="AF9" s="215">
        <f t="shared" si="6"/>
        <v>0</v>
      </c>
      <c r="AG9" s="216" t="e">
        <f ca="1" xml:space="preserve"> $N9*Indata!$B$47</f>
        <v>#VALUE!</v>
      </c>
      <c r="AH9" s="217" t="e">
        <f ca="1" xml:space="preserve"> INDEX('NOx &amp; CO2'!$E$5:$E$9, MATCH($C9,'NOx &amp; CO2'!$C$5:$C$9,1))*$N9</f>
        <v>#VALUE!</v>
      </c>
      <c r="AI9" s="217" t="e">
        <f ca="1" xml:space="preserve"> $N9*Indata!$B$49</f>
        <v>#VALUE!</v>
      </c>
      <c r="AJ9" s="217" t="e">
        <f ca="1" xml:space="preserve"> $N9*Indata!$B$50</f>
        <v>#VALUE!</v>
      </c>
      <c r="AK9" s="217" t="e">
        <f ca="1" xml:space="preserve"> $N9*Indata!$B$51</f>
        <v>#VALUE!</v>
      </c>
      <c r="AL9" s="218" t="e">
        <f ca="1" xml:space="preserve"> $N9*Indata!$B$52</f>
        <v>#VALUE!</v>
      </c>
      <c r="AM9" s="219" t="e">
        <f ca="1">$AG9*'NOx &amp; CO2'!$C$21*1000</f>
        <v>#VALUE!</v>
      </c>
      <c r="AN9" s="219" t="e">
        <f ca="1">$AH9*Indata!$B$41*1000</f>
        <v>#VALUE!</v>
      </c>
      <c r="AO9" s="219" t="e">
        <f ca="1">$AI9*Indata!$B$42*1000</f>
        <v>#VALUE!</v>
      </c>
      <c r="AP9" s="219" t="e">
        <f ca="1">$AJ9*Indata!$B$43*1000</f>
        <v>#VALUE!</v>
      </c>
      <c r="AQ9" s="219" t="e">
        <f ca="1">$AK9*Indata!$B$44*1000</f>
        <v>#VALUE!</v>
      </c>
      <c r="AR9" s="220" t="e">
        <f ca="1">$AL9*Indata!$B$45*1000</f>
        <v>#VALUE!</v>
      </c>
    </row>
    <row r="10" spans="1:44" x14ac:dyDescent="0.25">
      <c r="A10" s="388">
        <f>Prognoser!C68</f>
        <v>0</v>
      </c>
      <c r="B10" s="388" t="str">
        <f t="shared" si="0"/>
        <v>0 0</v>
      </c>
      <c r="C10" s="144">
        <f>Prognoser!D68</f>
        <v>0</v>
      </c>
      <c r="D10" s="144" t="str">
        <f>Prognoser!E68</f>
        <v/>
      </c>
      <c r="E10" s="196" t="str">
        <f>IF(Prognoser!M68&gt;1,Prognoser!M68,Prognoser!M97)</f>
        <v/>
      </c>
      <c r="F10" s="195">
        <f>Prognoser!F68</f>
        <v>0</v>
      </c>
      <c r="G10" s="144" t="str">
        <f>Prognoser!I68</f>
        <v/>
      </c>
      <c r="H10" s="195" t="str">
        <f>Prognoser!K68</f>
        <v/>
      </c>
      <c r="I10" s="197">
        <f>Prognoser!O68</f>
        <v>0</v>
      </c>
      <c r="J10" s="401" t="str">
        <f>Prognoser!L68</f>
        <v/>
      </c>
      <c r="K10" s="743" t="e">
        <f ca="1">'Fartygsparametrar 2'!H59</f>
        <v>#N/A</v>
      </c>
      <c r="L10" s="198">
        <f>Prognoser!N68</f>
        <v>0</v>
      </c>
      <c r="M10" s="199" t="e">
        <f ca="1">('Fartygsparametrar 1'!F25*$C10^('Fartygsparametrar 1'!E25)*'Fartygsparametrar 1'!D25*(('Fartygsparametrar 1'!G25*LN($C10)+'Fartygsparametrar 1'!H25)/('Fartygsparametrar 1'!I25*LN($C10)+'Fartygsparametrar 1'!J25))^2.5*'Fartygsparametrar 2'!I59/(('Fartygsparametrar 1'!G25*LN($C10)+'Fartygsparametrar 1'!H25)*1.852))*'Förvaltningsflik Trafikverket'!$R$22^'Förvaltningsflik Trafikverket'!$V$20</f>
        <v>#N/A</v>
      </c>
      <c r="N10" s="206" t="e">
        <f t="shared" ca="1" si="1"/>
        <v>#VALUE!</v>
      </c>
      <c r="O10" s="206" t="e">
        <f ca="1" xml:space="preserve"> $M10*Indata!$B$55/1000</f>
        <v>#N/A</v>
      </c>
      <c r="P10" s="200" t="e">
        <f ca="1" xml:space="preserve"> $N10*Indata!$B$55</f>
        <v>#VALUE!</v>
      </c>
      <c r="Q10" s="414" t="e">
        <f>'Fartygsparametrar 1'!K25*($C10*1/'Fartygsparametrar 1'!S25)^('Fartygsparametrar 1'!L25)*Indata!$B$54*1.138*Indata!$B$76</f>
        <v>#N/A</v>
      </c>
      <c r="R10" s="403" t="e">
        <f>$Q10/Indata!$B$59</f>
        <v>#N/A</v>
      </c>
      <c r="S10" s="404" t="e">
        <f>'Fartygsparametrar 1'!M25*($C10*1)^('Fartygsparametrar 1'!N25)*1000000</f>
        <v>#N/A</v>
      </c>
      <c r="T10" s="404" t="e">
        <f>($S10*Indata!$B$54-$S10*Indata!$B$54*Indata!$B$65/(1+Indata!$B$63)^Indata!$B$64)*(Indata!$B$63*(1+Indata!$B$63)^Indata!$B$64/((1+ Indata!$B$63)^Indata!$B$64-1))*1.138*Indata!$B$76</f>
        <v>#N/A</v>
      </c>
      <c r="U10" s="404" t="e">
        <f>$T10/Indata!$B$59</f>
        <v>#N/A</v>
      </c>
      <c r="V10" s="405" t="e">
        <f>'Fartygsparametrar 1'!O25*($C10*1)^('Fartygsparametrar 1'!P25)*215*Indata!$B$66*Indata!$B$55*Indata!$B$59/1000000</f>
        <v>#N/A</v>
      </c>
      <c r="W10" s="405" t="e">
        <f>$V10/Indata!$B$59</f>
        <v>#N/A</v>
      </c>
      <c r="X10" s="394" t="e">
        <f>'Fartygsparametrar 1'!Q25*($C10*1/'Fartygsparametrar 1'!S25)^('Fartygsparametrar 1'!R25)/2.5*Indata!$B$54*1.138*Indata!$B$76</f>
        <v>#N/A</v>
      </c>
      <c r="Y10" s="394" t="e">
        <f>$X10/Indata!$B$59</f>
        <v>#N/A</v>
      </c>
      <c r="Z10" s="407" t="e">
        <f t="shared" si="2"/>
        <v>#N/A</v>
      </c>
      <c r="AA10" s="392" t="e">
        <f t="shared" si="3"/>
        <v>#N/A</v>
      </c>
      <c r="AB10" s="417" t="e">
        <f ca="1">'Fartygsparametrar 2'!G59</f>
        <v>#N/A</v>
      </c>
      <c r="AC10" s="408" t="e">
        <f t="shared" ca="1" si="4"/>
        <v>#N/A</v>
      </c>
      <c r="AD10" s="397" t="e">
        <f t="shared" ca="1" si="5"/>
        <v>#N/A</v>
      </c>
      <c r="AE10" s="214">
        <f>IF($I10&gt;0,INDEX(Lotstaxa!$E$19:$DL$28, MATCH($C10,Lotstaxa!$A$19:$A$28,1),MATCH($I10,Lotstaxa!$E$17:$DL$17,1)),0)</f>
        <v>0</v>
      </c>
      <c r="AF10" s="215">
        <f t="shared" si="6"/>
        <v>0</v>
      </c>
      <c r="AG10" s="216" t="e">
        <f ca="1" xml:space="preserve"> $N10*Indata!$B$47</f>
        <v>#VALUE!</v>
      </c>
      <c r="AH10" s="217" t="e">
        <f ca="1" xml:space="preserve"> INDEX('NOx &amp; CO2'!$E$5:$E$9, MATCH($C10,'NOx &amp; CO2'!$C$5:$C$9,1))*$N10</f>
        <v>#VALUE!</v>
      </c>
      <c r="AI10" s="217" t="e">
        <f ca="1" xml:space="preserve"> $N10*Indata!$B$49</f>
        <v>#VALUE!</v>
      </c>
      <c r="AJ10" s="217" t="e">
        <f ca="1" xml:space="preserve"> $N10*Indata!$B$50</f>
        <v>#VALUE!</v>
      </c>
      <c r="AK10" s="217" t="e">
        <f ca="1" xml:space="preserve"> $N10*Indata!$B$51</f>
        <v>#VALUE!</v>
      </c>
      <c r="AL10" s="218" t="e">
        <f ca="1" xml:space="preserve"> $N10*Indata!$B$52</f>
        <v>#VALUE!</v>
      </c>
      <c r="AM10" s="219" t="e">
        <f ca="1">$AG10*'NOx &amp; CO2'!$C$21*1000</f>
        <v>#VALUE!</v>
      </c>
      <c r="AN10" s="219" t="e">
        <f ca="1">$AH10*Indata!$B$41*1000</f>
        <v>#VALUE!</v>
      </c>
      <c r="AO10" s="219" t="e">
        <f ca="1">$AI10*Indata!$B$42*1000</f>
        <v>#VALUE!</v>
      </c>
      <c r="AP10" s="219" t="e">
        <f ca="1">$AJ10*Indata!$B$43*1000</f>
        <v>#VALUE!</v>
      </c>
      <c r="AQ10" s="219" t="e">
        <f ca="1">$AK10*Indata!$B$44*1000</f>
        <v>#VALUE!</v>
      </c>
      <c r="AR10" s="220" t="e">
        <f ca="1">$AL10*Indata!$B$45*1000</f>
        <v>#VALUE!</v>
      </c>
    </row>
    <row r="11" spans="1:44" x14ac:dyDescent="0.25">
      <c r="A11" s="388">
        <f>Prognoser!C69</f>
        <v>0</v>
      </c>
      <c r="B11" s="388" t="str">
        <f t="shared" si="0"/>
        <v>0 0</v>
      </c>
      <c r="C11" s="144">
        <f>Prognoser!D69</f>
        <v>0</v>
      </c>
      <c r="D11" s="144" t="str">
        <f>Prognoser!E69</f>
        <v/>
      </c>
      <c r="E11" s="196" t="str">
        <f>IF(Prognoser!M69&gt;1,Prognoser!M69,Prognoser!M98)</f>
        <v/>
      </c>
      <c r="F11" s="195">
        <f>Prognoser!F69</f>
        <v>0</v>
      </c>
      <c r="G11" s="144" t="str">
        <f>Prognoser!I69</f>
        <v/>
      </c>
      <c r="H11" s="195" t="str">
        <f>Prognoser!K69</f>
        <v/>
      </c>
      <c r="I11" s="197">
        <f>Prognoser!O69</f>
        <v>0</v>
      </c>
      <c r="J11" s="401" t="str">
        <f>Prognoser!L69</f>
        <v/>
      </c>
      <c r="K11" s="743" t="e">
        <f ca="1">'Fartygsparametrar 2'!H60</f>
        <v>#N/A</v>
      </c>
      <c r="L11" s="198">
        <f>Prognoser!N69</f>
        <v>0</v>
      </c>
      <c r="M11" s="199" t="e">
        <f ca="1">('Fartygsparametrar 1'!F26*$C11^('Fartygsparametrar 1'!E26)*'Fartygsparametrar 1'!D26*(('Fartygsparametrar 1'!G26*LN($C11)+'Fartygsparametrar 1'!H26)/('Fartygsparametrar 1'!I26*LN($C11)+'Fartygsparametrar 1'!J26))^2.5*'Fartygsparametrar 2'!I60/(('Fartygsparametrar 1'!G26*LN($C11)+'Fartygsparametrar 1'!H26)*1.852))*'Förvaltningsflik Trafikverket'!$R$22^'Förvaltningsflik Trafikverket'!$V$20</f>
        <v>#N/A</v>
      </c>
      <c r="N11" s="206" t="e">
        <f t="shared" ca="1" si="1"/>
        <v>#VALUE!</v>
      </c>
      <c r="O11" s="206" t="e">
        <f ca="1" xml:space="preserve"> $M11*Indata!$B$55/1000</f>
        <v>#N/A</v>
      </c>
      <c r="P11" s="200" t="e">
        <f ca="1" xml:space="preserve"> $N11*Indata!$B$55</f>
        <v>#VALUE!</v>
      </c>
      <c r="Q11" s="414" t="e">
        <f>'Fartygsparametrar 1'!K26*($C11*1/'Fartygsparametrar 1'!S26)^('Fartygsparametrar 1'!L26)*Indata!$B$54*1.138*Indata!$B$76</f>
        <v>#N/A</v>
      </c>
      <c r="R11" s="403" t="e">
        <f>$Q11/Indata!$B$59</f>
        <v>#N/A</v>
      </c>
      <c r="S11" s="404" t="e">
        <f>'Fartygsparametrar 1'!M26*($C11*1)^('Fartygsparametrar 1'!N26)*1000000</f>
        <v>#N/A</v>
      </c>
      <c r="T11" s="404" t="e">
        <f>($S11*Indata!$B$54-$S11*Indata!$B$54*Indata!$B$65/(1+Indata!$B$63)^Indata!$B$64)*(Indata!$B$63*(1+Indata!$B$63)^Indata!$B$64/((1+ Indata!$B$63)^Indata!$B$64-1))*1.138*Indata!$B$76</f>
        <v>#N/A</v>
      </c>
      <c r="U11" s="404" t="e">
        <f>$T11/Indata!$B$59</f>
        <v>#N/A</v>
      </c>
      <c r="V11" s="405" t="e">
        <f>'Fartygsparametrar 1'!O26*($C11*1)^('Fartygsparametrar 1'!P26)*215*Indata!$B$66*Indata!$B$55*Indata!$B$59/1000000</f>
        <v>#N/A</v>
      </c>
      <c r="W11" s="405" t="e">
        <f>$V11/Indata!$B$59</f>
        <v>#N/A</v>
      </c>
      <c r="X11" s="394" t="e">
        <f>'Fartygsparametrar 1'!Q26*($C11*1/'Fartygsparametrar 1'!S26)^('Fartygsparametrar 1'!R26)/2.5*Indata!$B$54*1.138*Indata!$B$76</f>
        <v>#N/A</v>
      </c>
      <c r="Y11" s="394" t="e">
        <f>$X11/Indata!$B$59</f>
        <v>#N/A</v>
      </c>
      <c r="Z11" s="407" t="e">
        <f t="shared" si="2"/>
        <v>#N/A</v>
      </c>
      <c r="AA11" s="392" t="e">
        <f t="shared" si="3"/>
        <v>#N/A</v>
      </c>
      <c r="AB11" s="417" t="e">
        <f ca="1">'Fartygsparametrar 2'!G60</f>
        <v>#N/A</v>
      </c>
      <c r="AC11" s="408" t="e">
        <f t="shared" ca="1" si="4"/>
        <v>#N/A</v>
      </c>
      <c r="AD11" s="397" t="e">
        <f t="shared" ca="1" si="5"/>
        <v>#N/A</v>
      </c>
      <c r="AE11" s="214">
        <f>IF($I11&gt;0,INDEX(Lotstaxa!$E$19:$DL$28, MATCH($C11,Lotstaxa!$A$19:$A$28,1),MATCH($I11,Lotstaxa!$E$17:$DL$17,1)),0)</f>
        <v>0</v>
      </c>
      <c r="AF11" s="215">
        <f t="shared" si="6"/>
        <v>0</v>
      </c>
      <c r="AG11" s="216" t="e">
        <f ca="1" xml:space="preserve"> $N11*Indata!$B$47</f>
        <v>#VALUE!</v>
      </c>
      <c r="AH11" s="217" t="e">
        <f ca="1" xml:space="preserve"> INDEX('NOx &amp; CO2'!$E$5:$E$9, MATCH($C11,'NOx &amp; CO2'!$C$5:$C$9,1))*$N11</f>
        <v>#VALUE!</v>
      </c>
      <c r="AI11" s="217" t="e">
        <f ca="1" xml:space="preserve"> $N11*Indata!$B$49</f>
        <v>#VALUE!</v>
      </c>
      <c r="AJ11" s="217" t="e">
        <f ca="1" xml:space="preserve"> $N11*Indata!$B$50</f>
        <v>#VALUE!</v>
      </c>
      <c r="AK11" s="217" t="e">
        <f ca="1" xml:space="preserve"> $N11*Indata!$B$51</f>
        <v>#VALUE!</v>
      </c>
      <c r="AL11" s="218" t="e">
        <f ca="1" xml:space="preserve"> $N11*Indata!$B$52</f>
        <v>#VALUE!</v>
      </c>
      <c r="AM11" s="219" t="e">
        <f ca="1">$AG11*'NOx &amp; CO2'!$C$21*1000</f>
        <v>#VALUE!</v>
      </c>
      <c r="AN11" s="219" t="e">
        <f ca="1">$AH11*Indata!$B$41*1000</f>
        <v>#VALUE!</v>
      </c>
      <c r="AO11" s="219" t="e">
        <f ca="1">$AI11*Indata!$B$42*1000</f>
        <v>#VALUE!</v>
      </c>
      <c r="AP11" s="219" t="e">
        <f ca="1">$AJ11*Indata!$B$43*1000</f>
        <v>#VALUE!</v>
      </c>
      <c r="AQ11" s="219" t="e">
        <f ca="1">$AK11*Indata!$B$44*1000</f>
        <v>#VALUE!</v>
      </c>
      <c r="AR11" s="220" t="e">
        <f ca="1">$AL11*Indata!$B$45*1000</f>
        <v>#VALUE!</v>
      </c>
    </row>
    <row r="12" spans="1:44" x14ac:dyDescent="0.25">
      <c r="A12" s="388">
        <f>Prognoser!C70</f>
        <v>0</v>
      </c>
      <c r="B12" s="388" t="str">
        <f t="shared" si="0"/>
        <v>0 0</v>
      </c>
      <c r="C12" s="144">
        <f>Prognoser!D70</f>
        <v>0</v>
      </c>
      <c r="D12" s="144" t="str">
        <f>Prognoser!E70</f>
        <v/>
      </c>
      <c r="E12" s="196" t="str">
        <f>IF(Prognoser!M70&gt;1,Prognoser!M70,Prognoser!M99)</f>
        <v/>
      </c>
      <c r="F12" s="195">
        <f>Prognoser!F70</f>
        <v>0</v>
      </c>
      <c r="G12" s="144" t="str">
        <f>Prognoser!I70</f>
        <v/>
      </c>
      <c r="H12" s="195" t="str">
        <f>Prognoser!K70</f>
        <v/>
      </c>
      <c r="I12" s="197">
        <f>Prognoser!O70</f>
        <v>0</v>
      </c>
      <c r="J12" s="401" t="str">
        <f>Prognoser!L70</f>
        <v/>
      </c>
      <c r="K12" s="743" t="e">
        <f ca="1">'Fartygsparametrar 2'!H61</f>
        <v>#N/A</v>
      </c>
      <c r="L12" s="198">
        <f>Prognoser!N70</f>
        <v>0</v>
      </c>
      <c r="M12" s="199" t="e">
        <f ca="1">('Fartygsparametrar 1'!F27*$C12^('Fartygsparametrar 1'!E27)*'Fartygsparametrar 1'!D27*(('Fartygsparametrar 1'!G27*LN($C12)+'Fartygsparametrar 1'!H27)/('Fartygsparametrar 1'!I27*LN($C12)+'Fartygsparametrar 1'!J27))^2.5*'Fartygsparametrar 2'!I61/(('Fartygsparametrar 1'!G27*LN($C12)+'Fartygsparametrar 1'!H27)*1.852))*'Förvaltningsflik Trafikverket'!$R$22^'Förvaltningsflik Trafikverket'!$V$20</f>
        <v>#N/A</v>
      </c>
      <c r="N12" s="206" t="e">
        <f t="shared" ca="1" si="1"/>
        <v>#VALUE!</v>
      </c>
      <c r="O12" s="206" t="e">
        <f ca="1" xml:space="preserve"> $M12*Indata!$B$55/1000</f>
        <v>#N/A</v>
      </c>
      <c r="P12" s="200" t="e">
        <f ca="1" xml:space="preserve"> $N12*Indata!$B$55</f>
        <v>#VALUE!</v>
      </c>
      <c r="Q12" s="414" t="e">
        <f>'Fartygsparametrar 1'!K27*($C12*1/'Fartygsparametrar 1'!S27)^('Fartygsparametrar 1'!L27)*Indata!$B$54*1.138*Indata!$B$76</f>
        <v>#N/A</v>
      </c>
      <c r="R12" s="403" t="e">
        <f>$Q12/Indata!$B$59</f>
        <v>#N/A</v>
      </c>
      <c r="S12" s="404" t="e">
        <f>'Fartygsparametrar 1'!M27*($C12*1)^('Fartygsparametrar 1'!N27)*1000000</f>
        <v>#N/A</v>
      </c>
      <c r="T12" s="404" t="e">
        <f>($S12*Indata!$B$54-$S12*Indata!$B$54*Indata!$B$65/(1+Indata!$B$63)^Indata!$B$64)*(Indata!$B$63*(1+Indata!$B$63)^Indata!$B$64/((1+ Indata!$B$63)^Indata!$B$64-1))*1.138*Indata!$B$76</f>
        <v>#N/A</v>
      </c>
      <c r="U12" s="404" t="e">
        <f>$T12/Indata!$B$59</f>
        <v>#N/A</v>
      </c>
      <c r="V12" s="405" t="e">
        <f>'Fartygsparametrar 1'!O27*($C12*1)^('Fartygsparametrar 1'!P27)*215*Indata!$B$66*Indata!$B$55*Indata!$B$59/1000000</f>
        <v>#N/A</v>
      </c>
      <c r="W12" s="405" t="e">
        <f>$V12/Indata!$B$59</f>
        <v>#N/A</v>
      </c>
      <c r="X12" s="394" t="e">
        <f>'Fartygsparametrar 1'!Q27*($C12*1/'Fartygsparametrar 1'!S27)^('Fartygsparametrar 1'!R27)/2.5*Indata!$B$54*1.138*Indata!$B$76</f>
        <v>#N/A</v>
      </c>
      <c r="Y12" s="394" t="e">
        <f>$X12/Indata!$B$59</f>
        <v>#N/A</v>
      </c>
      <c r="Z12" s="407" t="e">
        <f t="shared" si="2"/>
        <v>#N/A</v>
      </c>
      <c r="AA12" s="392" t="e">
        <f t="shared" si="3"/>
        <v>#N/A</v>
      </c>
      <c r="AB12" s="417" t="e">
        <f ca="1">'Fartygsparametrar 2'!G61</f>
        <v>#N/A</v>
      </c>
      <c r="AC12" s="408" t="e">
        <f t="shared" ca="1" si="4"/>
        <v>#N/A</v>
      </c>
      <c r="AD12" s="397" t="e">
        <f t="shared" ca="1" si="5"/>
        <v>#N/A</v>
      </c>
      <c r="AE12" s="214">
        <f>IF($I12&gt;0,INDEX(Lotstaxa!$E$19:$DL$28, MATCH($C12,Lotstaxa!$A$19:$A$28,1),MATCH($I12,Lotstaxa!$E$17:$DL$17,1)),0)</f>
        <v>0</v>
      </c>
      <c r="AF12" s="215">
        <f t="shared" si="6"/>
        <v>0</v>
      </c>
      <c r="AG12" s="216" t="e">
        <f ca="1" xml:space="preserve"> $N12*Indata!$B$47</f>
        <v>#VALUE!</v>
      </c>
      <c r="AH12" s="217" t="e">
        <f ca="1" xml:space="preserve"> INDEX('NOx &amp; CO2'!$E$5:$E$9, MATCH($C12,'NOx &amp; CO2'!$C$5:$C$9,1))*$N12</f>
        <v>#VALUE!</v>
      </c>
      <c r="AI12" s="217" t="e">
        <f ca="1" xml:space="preserve"> $N12*Indata!$B$49</f>
        <v>#VALUE!</v>
      </c>
      <c r="AJ12" s="217" t="e">
        <f ca="1" xml:space="preserve"> $N12*Indata!$B$50</f>
        <v>#VALUE!</v>
      </c>
      <c r="AK12" s="217" t="e">
        <f ca="1" xml:space="preserve"> $N12*Indata!$B$51</f>
        <v>#VALUE!</v>
      </c>
      <c r="AL12" s="218" t="e">
        <f ca="1" xml:space="preserve"> $N12*Indata!$B$52</f>
        <v>#VALUE!</v>
      </c>
      <c r="AM12" s="219" t="e">
        <f ca="1">$AG12*'NOx &amp; CO2'!$C$21*1000</f>
        <v>#VALUE!</v>
      </c>
      <c r="AN12" s="219" t="e">
        <f ca="1">$AH12*Indata!$B$41*1000</f>
        <v>#VALUE!</v>
      </c>
      <c r="AO12" s="219" t="e">
        <f ca="1">$AI12*Indata!$B$42*1000</f>
        <v>#VALUE!</v>
      </c>
      <c r="AP12" s="219" t="e">
        <f ca="1">$AJ12*Indata!$B$43*1000</f>
        <v>#VALUE!</v>
      </c>
      <c r="AQ12" s="219" t="e">
        <f ca="1">$AK12*Indata!$B$44*1000</f>
        <v>#VALUE!</v>
      </c>
      <c r="AR12" s="220" t="e">
        <f ca="1">$AL12*Indata!$B$45*1000</f>
        <v>#VALUE!</v>
      </c>
    </row>
    <row r="13" spans="1:44" x14ac:dyDescent="0.25">
      <c r="A13" s="388">
        <f>Prognoser!C71</f>
        <v>0</v>
      </c>
      <c r="B13" s="388" t="str">
        <f t="shared" si="0"/>
        <v>0 0</v>
      </c>
      <c r="C13" s="144">
        <f>Prognoser!D71</f>
        <v>0</v>
      </c>
      <c r="D13" s="144" t="str">
        <f>Prognoser!E71</f>
        <v/>
      </c>
      <c r="E13" s="196" t="str">
        <f>IF(Prognoser!M71&gt;1,Prognoser!M71,Prognoser!M100)</f>
        <v/>
      </c>
      <c r="F13" s="195">
        <f>Prognoser!F71</f>
        <v>0</v>
      </c>
      <c r="G13" s="144" t="str">
        <f>Prognoser!I71</f>
        <v/>
      </c>
      <c r="H13" s="195" t="str">
        <f>Prognoser!K71</f>
        <v/>
      </c>
      <c r="I13" s="197">
        <f>Prognoser!O71</f>
        <v>0</v>
      </c>
      <c r="J13" s="401" t="str">
        <f>Prognoser!L71</f>
        <v/>
      </c>
      <c r="K13" s="743" t="e">
        <f ca="1">'Fartygsparametrar 2'!H62</f>
        <v>#N/A</v>
      </c>
      <c r="L13" s="198">
        <f>Prognoser!N71</f>
        <v>0</v>
      </c>
      <c r="M13" s="199" t="e">
        <f ca="1">('Fartygsparametrar 1'!F28*$C13^('Fartygsparametrar 1'!E28)*'Fartygsparametrar 1'!D28*(('Fartygsparametrar 1'!G28*LN($C13)+'Fartygsparametrar 1'!H28)/('Fartygsparametrar 1'!I28*LN($C13)+'Fartygsparametrar 1'!J28))^2.5*'Fartygsparametrar 2'!I62/(('Fartygsparametrar 1'!G28*LN($C13)+'Fartygsparametrar 1'!H28)*1.852))*'Förvaltningsflik Trafikverket'!$R$22^'Förvaltningsflik Trafikverket'!$V$20</f>
        <v>#N/A</v>
      </c>
      <c r="N13" s="206" t="e">
        <f t="shared" ca="1" si="1"/>
        <v>#VALUE!</v>
      </c>
      <c r="O13" s="206" t="e">
        <f ca="1" xml:space="preserve"> $M13*Indata!$B$55/1000</f>
        <v>#N/A</v>
      </c>
      <c r="P13" s="200" t="e">
        <f ca="1" xml:space="preserve"> $N13*Indata!$B$55</f>
        <v>#VALUE!</v>
      </c>
      <c r="Q13" s="414" t="e">
        <f>'Fartygsparametrar 1'!K28*($C13*1/'Fartygsparametrar 1'!S28)^('Fartygsparametrar 1'!L28)*Indata!$B$54*1.138*Indata!$B$76</f>
        <v>#N/A</v>
      </c>
      <c r="R13" s="403" t="e">
        <f>$Q13/Indata!$B$59</f>
        <v>#N/A</v>
      </c>
      <c r="S13" s="404" t="e">
        <f>'Fartygsparametrar 1'!M28*($C13*1)^('Fartygsparametrar 1'!N28)*1000000</f>
        <v>#N/A</v>
      </c>
      <c r="T13" s="404" t="e">
        <f>($S13*Indata!$B$54-$S13*Indata!$B$54*Indata!$B$65/(1+Indata!$B$63)^Indata!$B$64)*(Indata!$B$63*(1+Indata!$B$63)^Indata!$B$64/((1+ Indata!$B$63)^Indata!$B$64-1))*1.138*Indata!$B$76</f>
        <v>#N/A</v>
      </c>
      <c r="U13" s="404" t="e">
        <f>$T13/Indata!$B$59</f>
        <v>#N/A</v>
      </c>
      <c r="V13" s="405" t="e">
        <f>'Fartygsparametrar 1'!O28*($C13*1)^('Fartygsparametrar 1'!P28)*215*Indata!$B$66*Indata!$B$55*Indata!$B$59/1000000</f>
        <v>#N/A</v>
      </c>
      <c r="W13" s="405" t="e">
        <f>$V13/Indata!$B$59</f>
        <v>#N/A</v>
      </c>
      <c r="X13" s="394" t="e">
        <f>'Fartygsparametrar 1'!Q28*($C13*1/'Fartygsparametrar 1'!S28)^('Fartygsparametrar 1'!R28)/2.5*Indata!$B$54*1.138*Indata!$B$76</f>
        <v>#N/A</v>
      </c>
      <c r="Y13" s="394" t="e">
        <f>$X13/Indata!$B$59</f>
        <v>#N/A</v>
      </c>
      <c r="Z13" s="407" t="e">
        <f t="shared" si="2"/>
        <v>#N/A</v>
      </c>
      <c r="AA13" s="392" t="e">
        <f t="shared" si="3"/>
        <v>#N/A</v>
      </c>
      <c r="AB13" s="417" t="e">
        <f ca="1">'Fartygsparametrar 2'!G62</f>
        <v>#N/A</v>
      </c>
      <c r="AC13" s="408" t="e">
        <f t="shared" ca="1" si="4"/>
        <v>#N/A</v>
      </c>
      <c r="AD13" s="397" t="e">
        <f t="shared" ca="1" si="5"/>
        <v>#N/A</v>
      </c>
      <c r="AE13" s="214">
        <f>IF($I13&gt;0,INDEX(Lotstaxa!$E$19:$DL$28, MATCH($C13,Lotstaxa!$A$19:$A$28,1),MATCH($I13,Lotstaxa!$E$17:$DL$17,1)),0)</f>
        <v>0</v>
      </c>
      <c r="AF13" s="215">
        <f t="shared" si="6"/>
        <v>0</v>
      </c>
      <c r="AG13" s="216" t="e">
        <f ca="1" xml:space="preserve"> $N13*Indata!$B$47</f>
        <v>#VALUE!</v>
      </c>
      <c r="AH13" s="217" t="e">
        <f ca="1" xml:space="preserve"> INDEX('NOx &amp; CO2'!$E$5:$E$9, MATCH($C13,'NOx &amp; CO2'!$C$5:$C$9,1))*$N13</f>
        <v>#VALUE!</v>
      </c>
      <c r="AI13" s="217" t="e">
        <f ca="1" xml:space="preserve"> $N13*Indata!$B$49</f>
        <v>#VALUE!</v>
      </c>
      <c r="AJ13" s="217" t="e">
        <f ca="1" xml:space="preserve"> $N13*Indata!$B$50</f>
        <v>#VALUE!</v>
      </c>
      <c r="AK13" s="217" t="e">
        <f ca="1" xml:space="preserve"> $N13*Indata!$B$51</f>
        <v>#VALUE!</v>
      </c>
      <c r="AL13" s="218" t="e">
        <f ca="1" xml:space="preserve"> $N13*Indata!$B$52</f>
        <v>#VALUE!</v>
      </c>
      <c r="AM13" s="219" t="e">
        <f ca="1">$AG13*'NOx &amp; CO2'!$C$21*1000</f>
        <v>#VALUE!</v>
      </c>
      <c r="AN13" s="219" t="e">
        <f ca="1">$AH13*Indata!$B$41*1000</f>
        <v>#VALUE!</v>
      </c>
      <c r="AO13" s="219" t="e">
        <f ca="1">$AI13*Indata!$B$42*1000</f>
        <v>#VALUE!</v>
      </c>
      <c r="AP13" s="219" t="e">
        <f ca="1">$AJ13*Indata!$B$43*1000</f>
        <v>#VALUE!</v>
      </c>
      <c r="AQ13" s="219" t="e">
        <f ca="1">$AK13*Indata!$B$44*1000</f>
        <v>#VALUE!</v>
      </c>
      <c r="AR13" s="220" t="e">
        <f ca="1">$AL13*Indata!$B$45*1000</f>
        <v>#VALUE!</v>
      </c>
    </row>
    <row r="14" spans="1:44" x14ac:dyDescent="0.25">
      <c r="A14" s="388">
        <f>Prognoser!C72</f>
        <v>0</v>
      </c>
      <c r="B14" s="388" t="str">
        <f t="shared" si="0"/>
        <v>0 0</v>
      </c>
      <c r="C14" s="144">
        <f>Prognoser!D72</f>
        <v>0</v>
      </c>
      <c r="D14" s="144" t="str">
        <f>Prognoser!E72</f>
        <v/>
      </c>
      <c r="E14" s="196" t="str">
        <f>IF(Prognoser!M72&gt;1,Prognoser!M72,Prognoser!M101)</f>
        <v/>
      </c>
      <c r="F14" s="195">
        <f>Prognoser!F72</f>
        <v>0</v>
      </c>
      <c r="G14" s="144" t="str">
        <f>Prognoser!I72</f>
        <v/>
      </c>
      <c r="H14" s="195" t="str">
        <f>Prognoser!K72</f>
        <v/>
      </c>
      <c r="I14" s="197">
        <f>Prognoser!O72</f>
        <v>0</v>
      </c>
      <c r="J14" s="401" t="str">
        <f>Prognoser!L72</f>
        <v/>
      </c>
      <c r="K14" s="743" t="e">
        <f ca="1">'Fartygsparametrar 2'!H63</f>
        <v>#N/A</v>
      </c>
      <c r="L14" s="198">
        <f>Prognoser!N72</f>
        <v>0</v>
      </c>
      <c r="M14" s="199" t="e">
        <f ca="1">('Fartygsparametrar 1'!F29*$C14^('Fartygsparametrar 1'!E29)*'Fartygsparametrar 1'!D29*(('Fartygsparametrar 1'!G29*LN($C14)+'Fartygsparametrar 1'!H29)/('Fartygsparametrar 1'!I29*LN($C14)+'Fartygsparametrar 1'!J29))^2.5*'Fartygsparametrar 2'!I63/(('Fartygsparametrar 1'!G29*LN($C14)+'Fartygsparametrar 1'!H29)*1.852))*'Förvaltningsflik Trafikverket'!$R$22^'Förvaltningsflik Trafikverket'!$V$20</f>
        <v>#N/A</v>
      </c>
      <c r="N14" s="206" t="e">
        <f t="shared" ref="N14:N31" ca="1" si="7" xml:space="preserve"> $F14*$G14*$M14/1000*$L14</f>
        <v>#VALUE!</v>
      </c>
      <c r="O14" s="206" t="e">
        <f ca="1" xml:space="preserve"> $M14*Indata!$B$55/1000</f>
        <v>#N/A</v>
      </c>
      <c r="P14" s="200" t="e">
        <f ca="1" xml:space="preserve"> $N14*Indata!$B$55</f>
        <v>#VALUE!</v>
      </c>
      <c r="Q14" s="414" t="e">
        <f>'Fartygsparametrar 1'!K29*($C14*1/'Fartygsparametrar 1'!S29)^('Fartygsparametrar 1'!L29)*Indata!$B$54*1.138*Indata!$B$76</f>
        <v>#N/A</v>
      </c>
      <c r="R14" s="403" t="e">
        <f>$Q14/Indata!$B$59</f>
        <v>#N/A</v>
      </c>
      <c r="S14" s="404" t="e">
        <f>'Fartygsparametrar 1'!M29*($C14*1)^('Fartygsparametrar 1'!N29)*1000000</f>
        <v>#N/A</v>
      </c>
      <c r="T14" s="404" t="e">
        <f>($S14*Indata!$B$54-$S14*Indata!$B$54*Indata!$B$65/(1+Indata!$B$63)^Indata!$B$64)*(Indata!$B$63*(1+Indata!$B$63)^Indata!$B$64/((1+ Indata!$B$63)^Indata!$B$64-1))*1.138*Indata!$B$76</f>
        <v>#N/A</v>
      </c>
      <c r="U14" s="404" t="e">
        <f>$T14/Indata!$B$59</f>
        <v>#N/A</v>
      </c>
      <c r="V14" s="405" t="e">
        <f>'Fartygsparametrar 1'!O29*($C14*1)^('Fartygsparametrar 1'!P29)*215*Indata!$B$66*Indata!$B$55*Indata!$B$59/1000000</f>
        <v>#N/A</v>
      </c>
      <c r="W14" s="405" t="e">
        <f>$V14/Indata!$B$59</f>
        <v>#N/A</v>
      </c>
      <c r="X14" s="394" t="e">
        <f>'Fartygsparametrar 1'!Q29*($C14*1/'Fartygsparametrar 1'!S29)^('Fartygsparametrar 1'!R29)/2.5*Indata!$B$54*1.138*Indata!$B$76</f>
        <v>#N/A</v>
      </c>
      <c r="Y14" s="394" t="e">
        <f>$X14/Indata!$B$59</f>
        <v>#N/A</v>
      </c>
      <c r="Z14" s="407" t="e">
        <f t="shared" ref="Z14:Z31" si="8">($R14+$U14+$W14+$Y14)</f>
        <v>#N/A</v>
      </c>
      <c r="AA14" s="392" t="e">
        <f t="shared" ref="AA14:AA31" si="9">($R14+$U14+$W14+$Y14)*$H14*$F14*$L14</f>
        <v>#N/A</v>
      </c>
      <c r="AB14" s="417" t="e">
        <f ca="1">'Fartygsparametrar 2'!G63</f>
        <v>#N/A</v>
      </c>
      <c r="AC14" s="408" t="e">
        <f t="shared" ref="AC14:AC31" ca="1" si="10">$F14*$C14*$AB14*$J14</f>
        <v>#N/A</v>
      </c>
      <c r="AD14" s="397" t="e">
        <f t="shared" ref="AD14:AD31" ca="1" si="11">($R14+$U14+$W14+$Y14)*$K14*$F14</f>
        <v>#N/A</v>
      </c>
      <c r="AE14" s="214">
        <f>IF($I14&gt;0,INDEX(Lotstaxa!$E$19:$DL$28, MATCH($C14,Lotstaxa!$A$19:$A$28,1),MATCH($I14,Lotstaxa!$E$17:$DL$17,1)),0)</f>
        <v>0</v>
      </c>
      <c r="AF14" s="215">
        <f t="shared" ref="AF14:AF31" si="12">$F14*$AE14</f>
        <v>0</v>
      </c>
      <c r="AG14" s="216" t="e">
        <f ca="1" xml:space="preserve"> $N14*Indata!$B$47</f>
        <v>#VALUE!</v>
      </c>
      <c r="AH14" s="217" t="e">
        <f ca="1" xml:space="preserve"> INDEX('NOx &amp; CO2'!$E$5:$E$9, MATCH($C14,'NOx &amp; CO2'!$C$5:$C$9,1))*$N14</f>
        <v>#VALUE!</v>
      </c>
      <c r="AI14" s="217" t="e">
        <f ca="1" xml:space="preserve"> $N14*Indata!$B$49</f>
        <v>#VALUE!</v>
      </c>
      <c r="AJ14" s="217" t="e">
        <f ca="1" xml:space="preserve"> $N14*Indata!$B$50</f>
        <v>#VALUE!</v>
      </c>
      <c r="AK14" s="217" t="e">
        <f ca="1" xml:space="preserve"> $N14*Indata!$B$51</f>
        <v>#VALUE!</v>
      </c>
      <c r="AL14" s="218" t="e">
        <f ca="1" xml:space="preserve"> $N14*Indata!$B$52</f>
        <v>#VALUE!</v>
      </c>
      <c r="AM14" s="219" t="e">
        <f ca="1">$AG14*'NOx &amp; CO2'!$C$21*1000</f>
        <v>#VALUE!</v>
      </c>
      <c r="AN14" s="219" t="e">
        <f ca="1">$AH14*Indata!$B$41*1000</f>
        <v>#VALUE!</v>
      </c>
      <c r="AO14" s="219" t="e">
        <f ca="1">$AI14*Indata!$B$42*1000</f>
        <v>#VALUE!</v>
      </c>
      <c r="AP14" s="219" t="e">
        <f ca="1">$AJ14*Indata!$B$43*1000</f>
        <v>#VALUE!</v>
      </c>
      <c r="AQ14" s="219" t="e">
        <f ca="1">$AK14*Indata!$B$44*1000</f>
        <v>#VALUE!</v>
      </c>
      <c r="AR14" s="220" t="e">
        <f ca="1">$AL14*Indata!$B$45*1000</f>
        <v>#VALUE!</v>
      </c>
    </row>
    <row r="15" spans="1:44" x14ac:dyDescent="0.25">
      <c r="A15" s="388">
        <f>Prognoser!C73</f>
        <v>0</v>
      </c>
      <c r="B15" s="388" t="str">
        <f t="shared" si="0"/>
        <v>0 0</v>
      </c>
      <c r="C15" s="144">
        <f>Prognoser!D73</f>
        <v>0</v>
      </c>
      <c r="D15" s="144" t="str">
        <f>Prognoser!E73</f>
        <v/>
      </c>
      <c r="E15" s="196" t="str">
        <f>IF(Prognoser!M73&gt;1,Prognoser!M73,Prognoser!M102)</f>
        <v/>
      </c>
      <c r="F15" s="195">
        <f>Prognoser!F73</f>
        <v>0</v>
      </c>
      <c r="G15" s="144" t="str">
        <f>Prognoser!I73</f>
        <v/>
      </c>
      <c r="H15" s="195" t="str">
        <f>Prognoser!K73</f>
        <v/>
      </c>
      <c r="I15" s="197">
        <f>Prognoser!O73</f>
        <v>0</v>
      </c>
      <c r="J15" s="401" t="str">
        <f>Prognoser!L73</f>
        <v/>
      </c>
      <c r="K15" s="743" t="e">
        <f ca="1">'Fartygsparametrar 2'!H64</f>
        <v>#N/A</v>
      </c>
      <c r="L15" s="198">
        <f>Prognoser!N73</f>
        <v>0</v>
      </c>
      <c r="M15" s="199" t="e">
        <f ca="1">('Fartygsparametrar 1'!F30*$C15^('Fartygsparametrar 1'!E30)*'Fartygsparametrar 1'!D30*(('Fartygsparametrar 1'!G30*LN($C15)+'Fartygsparametrar 1'!H30)/('Fartygsparametrar 1'!I30*LN($C15)+'Fartygsparametrar 1'!J30))^2.5*'Fartygsparametrar 2'!I64/(('Fartygsparametrar 1'!G30*LN($C15)+'Fartygsparametrar 1'!H30)*1.852))*'Förvaltningsflik Trafikverket'!$R$22^'Förvaltningsflik Trafikverket'!$V$20</f>
        <v>#N/A</v>
      </c>
      <c r="N15" s="206" t="e">
        <f t="shared" ca="1" si="7"/>
        <v>#VALUE!</v>
      </c>
      <c r="O15" s="206" t="e">
        <f ca="1" xml:space="preserve"> $M15*Indata!$B$55/1000</f>
        <v>#N/A</v>
      </c>
      <c r="P15" s="200" t="e">
        <f ca="1" xml:space="preserve"> $N15*Indata!$B$55</f>
        <v>#VALUE!</v>
      </c>
      <c r="Q15" s="414" t="e">
        <f>'Fartygsparametrar 1'!K30*($C15*1/'Fartygsparametrar 1'!S30)^('Fartygsparametrar 1'!L30)*Indata!$B$54*1.138*Indata!$B$76</f>
        <v>#N/A</v>
      </c>
      <c r="R15" s="403" t="e">
        <f>$Q15/Indata!$B$59</f>
        <v>#N/A</v>
      </c>
      <c r="S15" s="404" t="e">
        <f>'Fartygsparametrar 1'!M30*($C15*1)^('Fartygsparametrar 1'!N30)*1000000</f>
        <v>#N/A</v>
      </c>
      <c r="T15" s="404" t="e">
        <f>($S15*Indata!$B$54-$S15*Indata!$B$54*Indata!$B$65/(1+Indata!$B$63)^Indata!$B$64)*(Indata!$B$63*(1+Indata!$B$63)^Indata!$B$64/((1+ Indata!$B$63)^Indata!$B$64-1))*1.138*Indata!$B$76</f>
        <v>#N/A</v>
      </c>
      <c r="U15" s="404" t="e">
        <f>$T15/Indata!$B$59</f>
        <v>#N/A</v>
      </c>
      <c r="V15" s="405" t="e">
        <f>'Fartygsparametrar 1'!O30*($C15*1)^('Fartygsparametrar 1'!P30)*215*Indata!$B$66*Indata!$B$55*Indata!$B$59/1000000</f>
        <v>#N/A</v>
      </c>
      <c r="W15" s="405" t="e">
        <f>$V15/Indata!$B$59</f>
        <v>#N/A</v>
      </c>
      <c r="X15" s="394" t="e">
        <f>'Fartygsparametrar 1'!Q30*($C15*1/'Fartygsparametrar 1'!S30)^('Fartygsparametrar 1'!R30)/2.5*Indata!$B$54*1.138*Indata!$B$76</f>
        <v>#N/A</v>
      </c>
      <c r="Y15" s="394" t="e">
        <f>$X15/Indata!$B$59</f>
        <v>#N/A</v>
      </c>
      <c r="Z15" s="407" t="e">
        <f t="shared" si="8"/>
        <v>#N/A</v>
      </c>
      <c r="AA15" s="392" t="e">
        <f t="shared" si="9"/>
        <v>#N/A</v>
      </c>
      <c r="AB15" s="417" t="e">
        <f ca="1">'Fartygsparametrar 2'!G64</f>
        <v>#N/A</v>
      </c>
      <c r="AC15" s="408" t="e">
        <f t="shared" ca="1" si="10"/>
        <v>#N/A</v>
      </c>
      <c r="AD15" s="397" t="e">
        <f t="shared" ca="1" si="11"/>
        <v>#N/A</v>
      </c>
      <c r="AE15" s="214">
        <f>IF($I15&gt;0,INDEX(Lotstaxa!$E$19:$DL$28, MATCH($C15,Lotstaxa!$A$19:$A$28,1),MATCH($I15,Lotstaxa!$E$17:$DL$17,1)),0)</f>
        <v>0</v>
      </c>
      <c r="AF15" s="215">
        <f t="shared" si="12"/>
        <v>0</v>
      </c>
      <c r="AG15" s="216" t="e">
        <f ca="1" xml:space="preserve"> $N15*Indata!$B$47</f>
        <v>#VALUE!</v>
      </c>
      <c r="AH15" s="217" t="e">
        <f ca="1" xml:space="preserve"> INDEX('NOx &amp; CO2'!$E$5:$E$9, MATCH($C15,'NOx &amp; CO2'!$C$5:$C$9,1))*$N15</f>
        <v>#VALUE!</v>
      </c>
      <c r="AI15" s="217" t="e">
        <f ca="1" xml:space="preserve"> $N15*Indata!$B$49</f>
        <v>#VALUE!</v>
      </c>
      <c r="AJ15" s="217" t="e">
        <f ca="1" xml:space="preserve"> $N15*Indata!$B$50</f>
        <v>#VALUE!</v>
      </c>
      <c r="AK15" s="217" t="e">
        <f ca="1" xml:space="preserve"> $N15*Indata!$B$51</f>
        <v>#VALUE!</v>
      </c>
      <c r="AL15" s="218" t="e">
        <f ca="1" xml:space="preserve"> $N15*Indata!$B$52</f>
        <v>#VALUE!</v>
      </c>
      <c r="AM15" s="219" t="e">
        <f ca="1">$AG15*'NOx &amp; CO2'!$C$21*1000</f>
        <v>#VALUE!</v>
      </c>
      <c r="AN15" s="219" t="e">
        <f ca="1">$AH15*Indata!$B$41*1000</f>
        <v>#VALUE!</v>
      </c>
      <c r="AO15" s="219" t="e">
        <f ca="1">$AI15*Indata!$B$42*1000</f>
        <v>#VALUE!</v>
      </c>
      <c r="AP15" s="219" t="e">
        <f ca="1">$AJ15*Indata!$B$43*1000</f>
        <v>#VALUE!</v>
      </c>
      <c r="AQ15" s="219" t="e">
        <f ca="1">$AK15*Indata!$B$44*1000</f>
        <v>#VALUE!</v>
      </c>
      <c r="AR15" s="220" t="e">
        <f ca="1">$AL15*Indata!$B$45*1000</f>
        <v>#VALUE!</v>
      </c>
    </row>
    <row r="16" spans="1:44" x14ac:dyDescent="0.25">
      <c r="A16" s="388">
        <f>Prognoser!C74</f>
        <v>0</v>
      </c>
      <c r="B16" s="388" t="str">
        <f t="shared" si="0"/>
        <v>0 0</v>
      </c>
      <c r="C16" s="144">
        <f>Prognoser!D74</f>
        <v>0</v>
      </c>
      <c r="D16" s="144" t="str">
        <f>Prognoser!E74</f>
        <v/>
      </c>
      <c r="E16" s="196" t="str">
        <f>IF(Prognoser!M74&gt;1,Prognoser!M74,Prognoser!M103)</f>
        <v/>
      </c>
      <c r="F16" s="195">
        <f>Prognoser!F74</f>
        <v>0</v>
      </c>
      <c r="G16" s="144" t="str">
        <f>Prognoser!I74</f>
        <v/>
      </c>
      <c r="H16" s="195" t="str">
        <f>Prognoser!K74</f>
        <v/>
      </c>
      <c r="I16" s="197">
        <f>Prognoser!O74</f>
        <v>0</v>
      </c>
      <c r="J16" s="401" t="str">
        <f>Prognoser!L74</f>
        <v/>
      </c>
      <c r="K16" s="743" t="e">
        <f ca="1">'Fartygsparametrar 2'!H65</f>
        <v>#N/A</v>
      </c>
      <c r="L16" s="198">
        <f>Prognoser!N74</f>
        <v>0</v>
      </c>
      <c r="M16" s="199" t="e">
        <f ca="1">('Fartygsparametrar 1'!F31*$C16^('Fartygsparametrar 1'!E31)*'Fartygsparametrar 1'!D31*(('Fartygsparametrar 1'!G31*LN($C16)+'Fartygsparametrar 1'!H31)/('Fartygsparametrar 1'!I31*LN($C16)+'Fartygsparametrar 1'!J31))^2.5*'Fartygsparametrar 2'!I65/(('Fartygsparametrar 1'!G31*LN($C16)+'Fartygsparametrar 1'!H31)*1.852))*'Förvaltningsflik Trafikverket'!$R$22^'Förvaltningsflik Trafikverket'!$V$20</f>
        <v>#N/A</v>
      </c>
      <c r="N16" s="206" t="e">
        <f t="shared" ca="1" si="7"/>
        <v>#VALUE!</v>
      </c>
      <c r="O16" s="206" t="e">
        <f ca="1" xml:space="preserve"> $M16*Indata!$B$55/1000</f>
        <v>#N/A</v>
      </c>
      <c r="P16" s="200" t="e">
        <f ca="1" xml:space="preserve"> $N16*Indata!$B$55</f>
        <v>#VALUE!</v>
      </c>
      <c r="Q16" s="414" t="e">
        <f>'Fartygsparametrar 1'!K31*($C16*1/'Fartygsparametrar 1'!S31)^('Fartygsparametrar 1'!L31)*Indata!$B$54*1.138*Indata!$B$76</f>
        <v>#N/A</v>
      </c>
      <c r="R16" s="403" t="e">
        <f>$Q16/Indata!$B$59</f>
        <v>#N/A</v>
      </c>
      <c r="S16" s="404" t="e">
        <f>'Fartygsparametrar 1'!M31*($C16*1)^('Fartygsparametrar 1'!N31)*1000000</f>
        <v>#N/A</v>
      </c>
      <c r="T16" s="404" t="e">
        <f>($S16*Indata!$B$54-$S16*Indata!$B$54*Indata!$B$65/(1+Indata!$B$63)^Indata!$B$64)*(Indata!$B$63*(1+Indata!$B$63)^Indata!$B$64/((1+ Indata!$B$63)^Indata!$B$64-1))*1.138*Indata!$B$76</f>
        <v>#N/A</v>
      </c>
      <c r="U16" s="404" t="e">
        <f>$T16/Indata!$B$59</f>
        <v>#N/A</v>
      </c>
      <c r="V16" s="405" t="e">
        <f>'Fartygsparametrar 1'!O31*($C16*1)^('Fartygsparametrar 1'!P31)*215*Indata!$B$66*Indata!$B$55*Indata!$B$59/1000000</f>
        <v>#N/A</v>
      </c>
      <c r="W16" s="405" t="e">
        <f>$V16/Indata!$B$59</f>
        <v>#N/A</v>
      </c>
      <c r="X16" s="394" t="e">
        <f>'Fartygsparametrar 1'!Q31*($C16*1/'Fartygsparametrar 1'!S31)^('Fartygsparametrar 1'!R31)/2.5*Indata!$B$54*1.138*Indata!$B$76</f>
        <v>#N/A</v>
      </c>
      <c r="Y16" s="394" t="e">
        <f>$X16/Indata!$B$59</f>
        <v>#N/A</v>
      </c>
      <c r="Z16" s="407" t="e">
        <f t="shared" si="8"/>
        <v>#N/A</v>
      </c>
      <c r="AA16" s="392" t="e">
        <f t="shared" si="9"/>
        <v>#N/A</v>
      </c>
      <c r="AB16" s="417" t="e">
        <f ca="1">'Fartygsparametrar 2'!G65</f>
        <v>#N/A</v>
      </c>
      <c r="AC16" s="408" t="e">
        <f t="shared" ca="1" si="10"/>
        <v>#N/A</v>
      </c>
      <c r="AD16" s="397" t="e">
        <f t="shared" ca="1" si="11"/>
        <v>#N/A</v>
      </c>
      <c r="AE16" s="214">
        <f>IF($I16&gt;0,INDEX(Lotstaxa!$E$19:$DL$28, MATCH($C16,Lotstaxa!$A$19:$A$28,1),MATCH($I16,Lotstaxa!$E$17:$DL$17,1)),0)</f>
        <v>0</v>
      </c>
      <c r="AF16" s="215">
        <f t="shared" si="12"/>
        <v>0</v>
      </c>
      <c r="AG16" s="216" t="e">
        <f ca="1" xml:space="preserve"> $N16*Indata!$B$47</f>
        <v>#VALUE!</v>
      </c>
      <c r="AH16" s="217" t="e">
        <f ca="1" xml:space="preserve"> INDEX('NOx &amp; CO2'!$E$5:$E$9, MATCH($C16,'NOx &amp; CO2'!$C$5:$C$9,1))*$N16</f>
        <v>#VALUE!</v>
      </c>
      <c r="AI16" s="217" t="e">
        <f ca="1" xml:space="preserve"> $N16*Indata!$B$49</f>
        <v>#VALUE!</v>
      </c>
      <c r="AJ16" s="217" t="e">
        <f ca="1" xml:space="preserve"> $N16*Indata!$B$50</f>
        <v>#VALUE!</v>
      </c>
      <c r="AK16" s="217" t="e">
        <f ca="1" xml:space="preserve"> $N16*Indata!$B$51</f>
        <v>#VALUE!</v>
      </c>
      <c r="AL16" s="218" t="e">
        <f ca="1" xml:space="preserve"> $N16*Indata!$B$52</f>
        <v>#VALUE!</v>
      </c>
      <c r="AM16" s="219" t="e">
        <f ca="1">$AG16*'NOx &amp; CO2'!$C$21*1000</f>
        <v>#VALUE!</v>
      </c>
      <c r="AN16" s="219" t="e">
        <f ca="1">$AH16*Indata!$B$41*1000</f>
        <v>#VALUE!</v>
      </c>
      <c r="AO16" s="219" t="e">
        <f ca="1">$AI16*Indata!$B$42*1000</f>
        <v>#VALUE!</v>
      </c>
      <c r="AP16" s="219" t="e">
        <f ca="1">$AJ16*Indata!$B$43*1000</f>
        <v>#VALUE!</v>
      </c>
      <c r="AQ16" s="219" t="e">
        <f ca="1">$AK16*Indata!$B$44*1000</f>
        <v>#VALUE!</v>
      </c>
      <c r="AR16" s="220" t="e">
        <f ca="1">$AL16*Indata!$B$45*1000</f>
        <v>#VALUE!</v>
      </c>
    </row>
    <row r="17" spans="1:44" x14ac:dyDescent="0.25">
      <c r="A17" s="388">
        <f>Prognoser!C75</f>
        <v>0</v>
      </c>
      <c r="B17" s="388" t="str">
        <f t="shared" si="0"/>
        <v>0 0</v>
      </c>
      <c r="C17" s="144">
        <f>Prognoser!D75</f>
        <v>0</v>
      </c>
      <c r="D17" s="144" t="str">
        <f>Prognoser!E75</f>
        <v/>
      </c>
      <c r="E17" s="196" t="str">
        <f>IF(Prognoser!M75&gt;1,Prognoser!M75,Prognoser!M104)</f>
        <v/>
      </c>
      <c r="F17" s="195">
        <f>Prognoser!F75</f>
        <v>0</v>
      </c>
      <c r="G17" s="144" t="str">
        <f>Prognoser!I75</f>
        <v/>
      </c>
      <c r="H17" s="195" t="str">
        <f>Prognoser!K75</f>
        <v/>
      </c>
      <c r="I17" s="197">
        <f>Prognoser!O75</f>
        <v>0</v>
      </c>
      <c r="J17" s="401" t="str">
        <f>Prognoser!L75</f>
        <v/>
      </c>
      <c r="K17" s="743" t="e">
        <f ca="1">'Fartygsparametrar 2'!H66</f>
        <v>#N/A</v>
      </c>
      <c r="L17" s="198">
        <f>Prognoser!N75</f>
        <v>0</v>
      </c>
      <c r="M17" s="199" t="e">
        <f ca="1">('Fartygsparametrar 1'!F32*$C17^('Fartygsparametrar 1'!E32)*'Fartygsparametrar 1'!D32*(('Fartygsparametrar 1'!G32*LN($C17)+'Fartygsparametrar 1'!H32)/('Fartygsparametrar 1'!I32*LN($C17)+'Fartygsparametrar 1'!J32))^2.5*'Fartygsparametrar 2'!I66/(('Fartygsparametrar 1'!G32*LN($C17)+'Fartygsparametrar 1'!H32)*1.852))*'Förvaltningsflik Trafikverket'!$R$22^'Förvaltningsflik Trafikverket'!$V$20</f>
        <v>#N/A</v>
      </c>
      <c r="N17" s="206" t="e">
        <f t="shared" ca="1" si="7"/>
        <v>#VALUE!</v>
      </c>
      <c r="O17" s="206" t="e">
        <f ca="1" xml:space="preserve"> $M17*Indata!$B$55/1000</f>
        <v>#N/A</v>
      </c>
      <c r="P17" s="200" t="e">
        <f ca="1" xml:space="preserve"> $N17*Indata!$B$55</f>
        <v>#VALUE!</v>
      </c>
      <c r="Q17" s="414" t="e">
        <f>'Fartygsparametrar 1'!K32*($C17*1/'Fartygsparametrar 1'!S32)^('Fartygsparametrar 1'!L32)*Indata!$B$54*1.138*Indata!$B$76</f>
        <v>#N/A</v>
      </c>
      <c r="R17" s="403" t="e">
        <f>$Q17/Indata!$B$59</f>
        <v>#N/A</v>
      </c>
      <c r="S17" s="404" t="e">
        <f>'Fartygsparametrar 1'!M32*($C17*1)^('Fartygsparametrar 1'!N32)*1000000</f>
        <v>#N/A</v>
      </c>
      <c r="T17" s="404" t="e">
        <f>($S17*Indata!$B$54-$S17*Indata!$B$54*Indata!$B$65/(1+Indata!$B$63)^Indata!$B$64)*(Indata!$B$63*(1+Indata!$B$63)^Indata!$B$64/((1+ Indata!$B$63)^Indata!$B$64-1))*1.138*Indata!$B$76</f>
        <v>#N/A</v>
      </c>
      <c r="U17" s="404" t="e">
        <f>$T17/Indata!$B$59</f>
        <v>#N/A</v>
      </c>
      <c r="V17" s="405" t="e">
        <f>'Fartygsparametrar 1'!O32*($C17*1)^('Fartygsparametrar 1'!P32)*215*Indata!$B$66*Indata!$B$55*Indata!$B$59/1000000</f>
        <v>#N/A</v>
      </c>
      <c r="W17" s="405" t="e">
        <f>$V17/Indata!$B$59</f>
        <v>#N/A</v>
      </c>
      <c r="X17" s="394" t="e">
        <f>'Fartygsparametrar 1'!Q32*($C17*1/'Fartygsparametrar 1'!S32)^('Fartygsparametrar 1'!R32)/2.5*Indata!$B$54*1.138*Indata!$B$76</f>
        <v>#N/A</v>
      </c>
      <c r="Y17" s="394" t="e">
        <f>$X17/Indata!$B$59</f>
        <v>#N/A</v>
      </c>
      <c r="Z17" s="407" t="e">
        <f t="shared" si="8"/>
        <v>#N/A</v>
      </c>
      <c r="AA17" s="392" t="e">
        <f t="shared" si="9"/>
        <v>#N/A</v>
      </c>
      <c r="AB17" s="417" t="e">
        <f ca="1">'Fartygsparametrar 2'!G66</f>
        <v>#N/A</v>
      </c>
      <c r="AC17" s="408" t="e">
        <f t="shared" ca="1" si="10"/>
        <v>#N/A</v>
      </c>
      <c r="AD17" s="397" t="e">
        <f t="shared" ca="1" si="11"/>
        <v>#N/A</v>
      </c>
      <c r="AE17" s="214">
        <f>IF($I17&gt;0,INDEX(Lotstaxa!$E$19:$DL$28, MATCH($C17,Lotstaxa!$A$19:$A$28,1),MATCH($I17,Lotstaxa!$E$17:$DL$17,1)),0)</f>
        <v>0</v>
      </c>
      <c r="AF17" s="215">
        <f t="shared" si="12"/>
        <v>0</v>
      </c>
      <c r="AG17" s="216" t="e">
        <f ca="1" xml:space="preserve"> $N17*Indata!$B$47</f>
        <v>#VALUE!</v>
      </c>
      <c r="AH17" s="217" t="e">
        <f ca="1" xml:space="preserve"> INDEX('NOx &amp; CO2'!$E$5:$E$9, MATCH($C17,'NOx &amp; CO2'!$C$5:$C$9,1))*$N17</f>
        <v>#VALUE!</v>
      </c>
      <c r="AI17" s="217" t="e">
        <f ca="1" xml:space="preserve"> $N17*Indata!$B$49</f>
        <v>#VALUE!</v>
      </c>
      <c r="AJ17" s="217" t="e">
        <f ca="1" xml:space="preserve"> $N17*Indata!$B$50</f>
        <v>#VALUE!</v>
      </c>
      <c r="AK17" s="217" t="e">
        <f ca="1" xml:space="preserve"> $N17*Indata!$B$51</f>
        <v>#VALUE!</v>
      </c>
      <c r="AL17" s="218" t="e">
        <f ca="1" xml:space="preserve"> $N17*Indata!$B$52</f>
        <v>#VALUE!</v>
      </c>
      <c r="AM17" s="219" t="e">
        <f ca="1">$AG17*'NOx &amp; CO2'!$C$21*1000</f>
        <v>#VALUE!</v>
      </c>
      <c r="AN17" s="219" t="e">
        <f ca="1">$AH17*Indata!$B$41*1000</f>
        <v>#VALUE!</v>
      </c>
      <c r="AO17" s="219" t="e">
        <f ca="1">$AI17*Indata!$B$42*1000</f>
        <v>#VALUE!</v>
      </c>
      <c r="AP17" s="219" t="e">
        <f ca="1">$AJ17*Indata!$B$43*1000</f>
        <v>#VALUE!</v>
      </c>
      <c r="AQ17" s="219" t="e">
        <f ca="1">$AK17*Indata!$B$44*1000</f>
        <v>#VALUE!</v>
      </c>
      <c r="AR17" s="220" t="e">
        <f ca="1">$AL17*Indata!$B$45*1000</f>
        <v>#VALUE!</v>
      </c>
    </row>
    <row r="18" spans="1:44" x14ac:dyDescent="0.25">
      <c r="A18" s="388">
        <f>Prognoser!C76</f>
        <v>0</v>
      </c>
      <c r="B18" s="388" t="str">
        <f t="shared" si="0"/>
        <v>0 0</v>
      </c>
      <c r="C18" s="144">
        <f>Prognoser!D76</f>
        <v>0</v>
      </c>
      <c r="D18" s="144" t="str">
        <f>Prognoser!E76</f>
        <v/>
      </c>
      <c r="E18" s="196" t="str">
        <f>IF(Prognoser!M76&gt;1,Prognoser!M76,Prognoser!M105)</f>
        <v/>
      </c>
      <c r="F18" s="195">
        <f>Prognoser!F76</f>
        <v>0</v>
      </c>
      <c r="G18" s="144" t="str">
        <f>Prognoser!I76</f>
        <v/>
      </c>
      <c r="H18" s="195" t="str">
        <f>Prognoser!K76</f>
        <v/>
      </c>
      <c r="I18" s="197">
        <f>Prognoser!O76</f>
        <v>0</v>
      </c>
      <c r="J18" s="401" t="str">
        <f>Prognoser!L76</f>
        <v/>
      </c>
      <c r="K18" s="743" t="e">
        <f ca="1">'Fartygsparametrar 2'!H67</f>
        <v>#N/A</v>
      </c>
      <c r="L18" s="198">
        <f>Prognoser!N76</f>
        <v>0</v>
      </c>
      <c r="M18" s="199" t="e">
        <f ca="1">('Fartygsparametrar 1'!F33*$C18^('Fartygsparametrar 1'!E33)*'Fartygsparametrar 1'!D33*(('Fartygsparametrar 1'!G33*LN($C18)+'Fartygsparametrar 1'!H33)/('Fartygsparametrar 1'!I33*LN($C18)+'Fartygsparametrar 1'!J33))^2.5*'Fartygsparametrar 2'!I67/(('Fartygsparametrar 1'!G33*LN($C18)+'Fartygsparametrar 1'!H33)*1.852))*'Förvaltningsflik Trafikverket'!$R$22^'Förvaltningsflik Trafikverket'!$V$20</f>
        <v>#N/A</v>
      </c>
      <c r="N18" s="206" t="e">
        <f t="shared" ca="1" si="7"/>
        <v>#VALUE!</v>
      </c>
      <c r="O18" s="206" t="e">
        <f ca="1" xml:space="preserve"> $M18*Indata!$B$55/1000</f>
        <v>#N/A</v>
      </c>
      <c r="P18" s="200" t="e">
        <f ca="1" xml:space="preserve"> $N18*Indata!$B$55</f>
        <v>#VALUE!</v>
      </c>
      <c r="Q18" s="414" t="e">
        <f>'Fartygsparametrar 1'!K33*($C18*1/'Fartygsparametrar 1'!S33)^('Fartygsparametrar 1'!L33)*Indata!$B$54*1.138*Indata!$B$76</f>
        <v>#N/A</v>
      </c>
      <c r="R18" s="403" t="e">
        <f>$Q18/Indata!$B$59</f>
        <v>#N/A</v>
      </c>
      <c r="S18" s="404" t="e">
        <f>'Fartygsparametrar 1'!M33*($C18*1)^('Fartygsparametrar 1'!N33)*1000000</f>
        <v>#N/A</v>
      </c>
      <c r="T18" s="404" t="e">
        <f>($S18*Indata!$B$54-$S18*Indata!$B$54*Indata!$B$65/(1+Indata!$B$63)^Indata!$B$64)*(Indata!$B$63*(1+Indata!$B$63)^Indata!$B$64/((1+ Indata!$B$63)^Indata!$B$64-1))*1.138*Indata!$B$76</f>
        <v>#N/A</v>
      </c>
      <c r="U18" s="404" t="e">
        <f>$T18/Indata!$B$59</f>
        <v>#N/A</v>
      </c>
      <c r="V18" s="405" t="e">
        <f>'Fartygsparametrar 1'!O33*($C18*1)^('Fartygsparametrar 1'!P33)*215*Indata!$B$66*Indata!$B$55*Indata!$B$59/1000000</f>
        <v>#N/A</v>
      </c>
      <c r="W18" s="405" t="e">
        <f>$V18/Indata!$B$59</f>
        <v>#N/A</v>
      </c>
      <c r="X18" s="394" t="e">
        <f>'Fartygsparametrar 1'!Q33*($C18*1/'Fartygsparametrar 1'!S33)^('Fartygsparametrar 1'!R33)/2.5*Indata!$B$54*1.138*Indata!$B$76</f>
        <v>#N/A</v>
      </c>
      <c r="Y18" s="394" t="e">
        <f>$X18/Indata!$B$59</f>
        <v>#N/A</v>
      </c>
      <c r="Z18" s="407" t="e">
        <f t="shared" si="8"/>
        <v>#N/A</v>
      </c>
      <c r="AA18" s="392" t="e">
        <f t="shared" si="9"/>
        <v>#N/A</v>
      </c>
      <c r="AB18" s="417" t="e">
        <f ca="1">'Fartygsparametrar 2'!G67</f>
        <v>#N/A</v>
      </c>
      <c r="AC18" s="408" t="e">
        <f t="shared" ca="1" si="10"/>
        <v>#N/A</v>
      </c>
      <c r="AD18" s="397" t="e">
        <f t="shared" ca="1" si="11"/>
        <v>#N/A</v>
      </c>
      <c r="AE18" s="214">
        <f>IF($I18&gt;0,INDEX(Lotstaxa!$E$19:$DL$28, MATCH($C18,Lotstaxa!$A$19:$A$28,1),MATCH($I18,Lotstaxa!$E$17:$DL$17,1)),0)</f>
        <v>0</v>
      </c>
      <c r="AF18" s="215">
        <f t="shared" si="12"/>
        <v>0</v>
      </c>
      <c r="AG18" s="216" t="e">
        <f ca="1" xml:space="preserve"> $N18*Indata!$B$47</f>
        <v>#VALUE!</v>
      </c>
      <c r="AH18" s="217" t="e">
        <f ca="1" xml:space="preserve"> INDEX('NOx &amp; CO2'!$E$5:$E$9, MATCH($C18,'NOx &amp; CO2'!$C$5:$C$9,1))*$N18</f>
        <v>#VALUE!</v>
      </c>
      <c r="AI18" s="217" t="e">
        <f ca="1" xml:space="preserve"> $N18*Indata!$B$49</f>
        <v>#VALUE!</v>
      </c>
      <c r="AJ18" s="217" t="e">
        <f ca="1" xml:space="preserve"> $N18*Indata!$B$50</f>
        <v>#VALUE!</v>
      </c>
      <c r="AK18" s="217" t="e">
        <f ca="1" xml:space="preserve"> $N18*Indata!$B$51</f>
        <v>#VALUE!</v>
      </c>
      <c r="AL18" s="218" t="e">
        <f ca="1" xml:space="preserve"> $N18*Indata!$B$52</f>
        <v>#VALUE!</v>
      </c>
      <c r="AM18" s="219" t="e">
        <f ca="1">$AG18*'NOx &amp; CO2'!$C$21*1000</f>
        <v>#VALUE!</v>
      </c>
      <c r="AN18" s="219" t="e">
        <f ca="1">$AH18*Indata!$B$41*1000</f>
        <v>#VALUE!</v>
      </c>
      <c r="AO18" s="219" t="e">
        <f ca="1">$AI18*Indata!$B$42*1000</f>
        <v>#VALUE!</v>
      </c>
      <c r="AP18" s="219" t="e">
        <f ca="1">$AJ18*Indata!$B$43*1000</f>
        <v>#VALUE!</v>
      </c>
      <c r="AQ18" s="219" t="e">
        <f ca="1">$AK18*Indata!$B$44*1000</f>
        <v>#VALUE!</v>
      </c>
      <c r="AR18" s="220" t="e">
        <f ca="1">$AL18*Indata!$B$45*1000</f>
        <v>#VALUE!</v>
      </c>
    </row>
    <row r="19" spans="1:44" x14ac:dyDescent="0.25">
      <c r="A19" s="388">
        <f>Prognoser!C77</f>
        <v>0</v>
      </c>
      <c r="B19" s="388" t="str">
        <f t="shared" si="0"/>
        <v>0 0</v>
      </c>
      <c r="C19" s="144">
        <f>Prognoser!D77</f>
        <v>0</v>
      </c>
      <c r="D19" s="144" t="str">
        <f>Prognoser!E77</f>
        <v/>
      </c>
      <c r="E19" s="196" t="str">
        <f>IF(Prognoser!M77&gt;1,Prognoser!M77,Prognoser!M106)</f>
        <v/>
      </c>
      <c r="F19" s="195">
        <f>Prognoser!F77</f>
        <v>0</v>
      </c>
      <c r="G19" s="144" t="str">
        <f>Prognoser!I77</f>
        <v/>
      </c>
      <c r="H19" s="195" t="str">
        <f>Prognoser!K77</f>
        <v/>
      </c>
      <c r="I19" s="197">
        <f>Prognoser!O77</f>
        <v>0</v>
      </c>
      <c r="J19" s="401" t="str">
        <f>Prognoser!L77</f>
        <v/>
      </c>
      <c r="K19" s="743" t="e">
        <f ca="1">'Fartygsparametrar 2'!H68</f>
        <v>#N/A</v>
      </c>
      <c r="L19" s="198">
        <f>Prognoser!N77</f>
        <v>0</v>
      </c>
      <c r="M19" s="199" t="e">
        <f ca="1">('Fartygsparametrar 1'!F34*$C19^('Fartygsparametrar 1'!E34)*'Fartygsparametrar 1'!D34*(('Fartygsparametrar 1'!G34*LN($C19)+'Fartygsparametrar 1'!H34)/('Fartygsparametrar 1'!I34*LN($C19)+'Fartygsparametrar 1'!J34))^2.5*'Fartygsparametrar 2'!I68/(('Fartygsparametrar 1'!G34*LN($C19)+'Fartygsparametrar 1'!H34)*1.852))*'Förvaltningsflik Trafikverket'!$R$22^'Förvaltningsflik Trafikverket'!$V$20</f>
        <v>#N/A</v>
      </c>
      <c r="N19" s="206" t="e">
        <f t="shared" ca="1" si="7"/>
        <v>#VALUE!</v>
      </c>
      <c r="O19" s="206" t="e">
        <f ca="1" xml:space="preserve"> $M19*Indata!$B$55/1000</f>
        <v>#N/A</v>
      </c>
      <c r="P19" s="200" t="e">
        <f ca="1" xml:space="preserve"> $N19*Indata!$B$55</f>
        <v>#VALUE!</v>
      </c>
      <c r="Q19" s="414" t="e">
        <f>'Fartygsparametrar 1'!K34*($C19*1/'Fartygsparametrar 1'!S34)^('Fartygsparametrar 1'!L34)*Indata!$B$54*1.138*Indata!$B$76</f>
        <v>#N/A</v>
      </c>
      <c r="R19" s="403" t="e">
        <f>$Q19/Indata!$B$59</f>
        <v>#N/A</v>
      </c>
      <c r="S19" s="404" t="e">
        <f>'Fartygsparametrar 1'!M34*($C19*1)^('Fartygsparametrar 1'!N34)*1000000</f>
        <v>#N/A</v>
      </c>
      <c r="T19" s="404" t="e">
        <f>($S19*Indata!$B$54-$S19*Indata!$B$54*Indata!$B$65/(1+Indata!$B$63)^Indata!$B$64)*(Indata!$B$63*(1+Indata!$B$63)^Indata!$B$64/((1+ Indata!$B$63)^Indata!$B$64-1))*1.138*Indata!$B$76</f>
        <v>#N/A</v>
      </c>
      <c r="U19" s="404" t="e">
        <f>$T19/Indata!$B$59</f>
        <v>#N/A</v>
      </c>
      <c r="V19" s="405" t="e">
        <f>'Fartygsparametrar 1'!O34*($C19*1)^('Fartygsparametrar 1'!P34)*215*Indata!$B$66*Indata!$B$55*Indata!$B$59/1000000</f>
        <v>#N/A</v>
      </c>
      <c r="W19" s="405" t="e">
        <f>$V19/Indata!$B$59</f>
        <v>#N/A</v>
      </c>
      <c r="X19" s="394" t="e">
        <f>'Fartygsparametrar 1'!Q34*($C19*1/'Fartygsparametrar 1'!S34)^('Fartygsparametrar 1'!R34)/2.5*Indata!$B$54*1.138*Indata!$B$76</f>
        <v>#N/A</v>
      </c>
      <c r="Y19" s="394" t="e">
        <f>$X19/Indata!$B$59</f>
        <v>#N/A</v>
      </c>
      <c r="Z19" s="407" t="e">
        <f t="shared" si="8"/>
        <v>#N/A</v>
      </c>
      <c r="AA19" s="392" t="e">
        <f t="shared" si="9"/>
        <v>#N/A</v>
      </c>
      <c r="AB19" s="417" t="e">
        <f ca="1">'Fartygsparametrar 2'!G68</f>
        <v>#N/A</v>
      </c>
      <c r="AC19" s="408" t="e">
        <f t="shared" ca="1" si="10"/>
        <v>#N/A</v>
      </c>
      <c r="AD19" s="397" t="e">
        <f t="shared" ca="1" si="11"/>
        <v>#N/A</v>
      </c>
      <c r="AE19" s="214">
        <f>IF($I19&gt;0,INDEX(Lotstaxa!$E$19:$DL$28, MATCH($C19,Lotstaxa!$A$19:$A$28,1),MATCH($I19,Lotstaxa!$E$17:$DL$17,1)),0)</f>
        <v>0</v>
      </c>
      <c r="AF19" s="215">
        <f t="shared" si="12"/>
        <v>0</v>
      </c>
      <c r="AG19" s="216" t="e">
        <f ca="1" xml:space="preserve"> $N19*Indata!$B$47</f>
        <v>#VALUE!</v>
      </c>
      <c r="AH19" s="217" t="e">
        <f ca="1" xml:space="preserve"> INDEX('NOx &amp; CO2'!$E$5:$E$9, MATCH($C19,'NOx &amp; CO2'!$C$5:$C$9,1))*$N19</f>
        <v>#VALUE!</v>
      </c>
      <c r="AI19" s="217" t="e">
        <f ca="1" xml:space="preserve"> $N19*Indata!$B$49</f>
        <v>#VALUE!</v>
      </c>
      <c r="AJ19" s="217" t="e">
        <f ca="1" xml:space="preserve"> $N19*Indata!$B$50</f>
        <v>#VALUE!</v>
      </c>
      <c r="AK19" s="217" t="e">
        <f ca="1" xml:space="preserve"> $N19*Indata!$B$51</f>
        <v>#VALUE!</v>
      </c>
      <c r="AL19" s="218" t="e">
        <f ca="1" xml:space="preserve"> $N19*Indata!$B$52</f>
        <v>#VALUE!</v>
      </c>
      <c r="AM19" s="219" t="e">
        <f ca="1">$AG19*'NOx &amp; CO2'!$C$21*1000</f>
        <v>#VALUE!</v>
      </c>
      <c r="AN19" s="219" t="e">
        <f ca="1">$AH19*Indata!$B$41*1000</f>
        <v>#VALUE!</v>
      </c>
      <c r="AO19" s="219" t="e">
        <f ca="1">$AI19*Indata!$B$42*1000</f>
        <v>#VALUE!</v>
      </c>
      <c r="AP19" s="219" t="e">
        <f ca="1">$AJ19*Indata!$B$43*1000</f>
        <v>#VALUE!</v>
      </c>
      <c r="AQ19" s="219" t="e">
        <f ca="1">$AK19*Indata!$B$44*1000</f>
        <v>#VALUE!</v>
      </c>
      <c r="AR19" s="220" t="e">
        <f ca="1">$AL19*Indata!$B$45*1000</f>
        <v>#VALUE!</v>
      </c>
    </row>
    <row r="20" spans="1:44" x14ac:dyDescent="0.25">
      <c r="A20" s="388">
        <f>Prognoser!C78</f>
        <v>0</v>
      </c>
      <c r="B20" s="388" t="str">
        <f t="shared" si="0"/>
        <v>0 0</v>
      </c>
      <c r="C20" s="144">
        <f>Prognoser!D78</f>
        <v>0</v>
      </c>
      <c r="D20" s="144" t="str">
        <f>Prognoser!E78</f>
        <v/>
      </c>
      <c r="E20" s="196" t="str">
        <f>IF(Prognoser!M78&gt;1,Prognoser!M78,Prognoser!M107)</f>
        <v/>
      </c>
      <c r="F20" s="195">
        <f>Prognoser!F78</f>
        <v>0</v>
      </c>
      <c r="G20" s="144" t="str">
        <f>Prognoser!I78</f>
        <v/>
      </c>
      <c r="H20" s="195" t="str">
        <f>Prognoser!K78</f>
        <v/>
      </c>
      <c r="I20" s="197">
        <f>Prognoser!O78</f>
        <v>0</v>
      </c>
      <c r="J20" s="401" t="str">
        <f>Prognoser!L78</f>
        <v/>
      </c>
      <c r="K20" s="743" t="e">
        <f ca="1">'Fartygsparametrar 2'!H69</f>
        <v>#N/A</v>
      </c>
      <c r="L20" s="198">
        <f>Prognoser!N78</f>
        <v>0</v>
      </c>
      <c r="M20" s="199" t="e">
        <f ca="1">('Fartygsparametrar 1'!F35*$C20^('Fartygsparametrar 1'!E35)*'Fartygsparametrar 1'!D35*(('Fartygsparametrar 1'!G35*LN($C20)+'Fartygsparametrar 1'!H35)/('Fartygsparametrar 1'!I35*LN($C20)+'Fartygsparametrar 1'!J35))^2.5*'Fartygsparametrar 2'!I69/(('Fartygsparametrar 1'!G35*LN($C20)+'Fartygsparametrar 1'!H35)*1.852))*'Förvaltningsflik Trafikverket'!$R$22^'Förvaltningsflik Trafikverket'!$V$20</f>
        <v>#N/A</v>
      </c>
      <c r="N20" s="206" t="e">
        <f t="shared" ca="1" si="7"/>
        <v>#VALUE!</v>
      </c>
      <c r="O20" s="206" t="e">
        <f ca="1" xml:space="preserve"> $M20*Indata!$B$55/1000</f>
        <v>#N/A</v>
      </c>
      <c r="P20" s="200" t="e">
        <f ca="1" xml:space="preserve"> $N20*Indata!$B$55</f>
        <v>#VALUE!</v>
      </c>
      <c r="Q20" s="414" t="e">
        <f>'Fartygsparametrar 1'!K35*($C20*1/'Fartygsparametrar 1'!S35)^('Fartygsparametrar 1'!L35)*Indata!$B$54*1.138*Indata!$B$76</f>
        <v>#N/A</v>
      </c>
      <c r="R20" s="403" t="e">
        <f>$Q20/Indata!$B$59</f>
        <v>#N/A</v>
      </c>
      <c r="S20" s="404" t="e">
        <f>'Fartygsparametrar 1'!M35*($C20*1)^('Fartygsparametrar 1'!N35)*1000000</f>
        <v>#N/A</v>
      </c>
      <c r="T20" s="404" t="e">
        <f>($S20*Indata!$B$54-$S20*Indata!$B$54*Indata!$B$65/(1+Indata!$B$63)^Indata!$B$64)*(Indata!$B$63*(1+Indata!$B$63)^Indata!$B$64/((1+ Indata!$B$63)^Indata!$B$64-1))*1.138*Indata!$B$76</f>
        <v>#N/A</v>
      </c>
      <c r="U20" s="404" t="e">
        <f>$T20/Indata!$B$59</f>
        <v>#N/A</v>
      </c>
      <c r="V20" s="405" t="e">
        <f>'Fartygsparametrar 1'!O35*($C20*1)^('Fartygsparametrar 1'!P35)*215*Indata!$B$66*Indata!$B$55*Indata!$B$59/1000000</f>
        <v>#N/A</v>
      </c>
      <c r="W20" s="405" t="e">
        <f>$V20/Indata!$B$59</f>
        <v>#N/A</v>
      </c>
      <c r="X20" s="394" t="e">
        <f>'Fartygsparametrar 1'!Q35*($C20*1/'Fartygsparametrar 1'!S35)^('Fartygsparametrar 1'!R35)/2.5*Indata!$B$54*1.138*Indata!$B$76</f>
        <v>#N/A</v>
      </c>
      <c r="Y20" s="394" t="e">
        <f>$X20/Indata!$B$59</f>
        <v>#N/A</v>
      </c>
      <c r="Z20" s="407" t="e">
        <f t="shared" si="8"/>
        <v>#N/A</v>
      </c>
      <c r="AA20" s="392" t="e">
        <f t="shared" si="9"/>
        <v>#N/A</v>
      </c>
      <c r="AB20" s="417" t="e">
        <f ca="1">'Fartygsparametrar 2'!G69</f>
        <v>#N/A</v>
      </c>
      <c r="AC20" s="408" t="e">
        <f t="shared" ca="1" si="10"/>
        <v>#N/A</v>
      </c>
      <c r="AD20" s="397" t="e">
        <f t="shared" ca="1" si="11"/>
        <v>#N/A</v>
      </c>
      <c r="AE20" s="214">
        <f>IF($I20&gt;0,INDEX(Lotstaxa!$E$19:$DL$28, MATCH($C20,Lotstaxa!$A$19:$A$28,1),MATCH($I20,Lotstaxa!$E$17:$DL$17,1)),0)</f>
        <v>0</v>
      </c>
      <c r="AF20" s="215">
        <f t="shared" si="12"/>
        <v>0</v>
      </c>
      <c r="AG20" s="216" t="e">
        <f ca="1" xml:space="preserve"> $N20*Indata!$B$47</f>
        <v>#VALUE!</v>
      </c>
      <c r="AH20" s="217" t="e">
        <f ca="1" xml:space="preserve"> INDEX('NOx &amp; CO2'!$E$5:$E$9, MATCH($C20,'NOx &amp; CO2'!$C$5:$C$9,1))*$N20</f>
        <v>#VALUE!</v>
      </c>
      <c r="AI20" s="217" t="e">
        <f ca="1" xml:space="preserve"> $N20*Indata!$B$49</f>
        <v>#VALUE!</v>
      </c>
      <c r="AJ20" s="217" t="e">
        <f ca="1" xml:space="preserve"> $N20*Indata!$B$50</f>
        <v>#VALUE!</v>
      </c>
      <c r="AK20" s="217" t="e">
        <f ca="1" xml:space="preserve"> $N20*Indata!$B$51</f>
        <v>#VALUE!</v>
      </c>
      <c r="AL20" s="218" t="e">
        <f ca="1" xml:space="preserve"> $N20*Indata!$B$52</f>
        <v>#VALUE!</v>
      </c>
      <c r="AM20" s="219" t="e">
        <f ca="1">$AG20*'NOx &amp; CO2'!$C$21*1000</f>
        <v>#VALUE!</v>
      </c>
      <c r="AN20" s="219" t="e">
        <f ca="1">$AH20*Indata!$B$41*1000</f>
        <v>#VALUE!</v>
      </c>
      <c r="AO20" s="219" t="e">
        <f ca="1">$AI20*Indata!$B$42*1000</f>
        <v>#VALUE!</v>
      </c>
      <c r="AP20" s="219" t="e">
        <f ca="1">$AJ20*Indata!$B$43*1000</f>
        <v>#VALUE!</v>
      </c>
      <c r="AQ20" s="219" t="e">
        <f ca="1">$AK20*Indata!$B$44*1000</f>
        <v>#VALUE!</v>
      </c>
      <c r="AR20" s="220" t="e">
        <f ca="1">$AL20*Indata!$B$45*1000</f>
        <v>#VALUE!</v>
      </c>
    </row>
    <row r="21" spans="1:44" x14ac:dyDescent="0.25">
      <c r="A21" s="388">
        <f>Prognoser!C79</f>
        <v>0</v>
      </c>
      <c r="B21" s="388" t="str">
        <f t="shared" si="0"/>
        <v>0 0</v>
      </c>
      <c r="C21" s="144">
        <f>Prognoser!D79</f>
        <v>0</v>
      </c>
      <c r="D21" s="144" t="str">
        <f>Prognoser!E79</f>
        <v/>
      </c>
      <c r="E21" s="196" t="str">
        <f>IF(Prognoser!M79&gt;1,Prognoser!M79,Prognoser!M108)</f>
        <v/>
      </c>
      <c r="F21" s="195">
        <f>Prognoser!F79</f>
        <v>0</v>
      </c>
      <c r="G21" s="144" t="str">
        <f>Prognoser!I79</f>
        <v/>
      </c>
      <c r="H21" s="195" t="str">
        <f>Prognoser!K79</f>
        <v/>
      </c>
      <c r="I21" s="197">
        <f>Prognoser!O79</f>
        <v>0</v>
      </c>
      <c r="J21" s="401" t="str">
        <f>Prognoser!L79</f>
        <v/>
      </c>
      <c r="K21" s="743" t="e">
        <f ca="1">'Fartygsparametrar 2'!H70</f>
        <v>#N/A</v>
      </c>
      <c r="L21" s="198">
        <f>Prognoser!N79</f>
        <v>0</v>
      </c>
      <c r="M21" s="199" t="e">
        <f ca="1">('Fartygsparametrar 1'!F36*$C21^('Fartygsparametrar 1'!E36)*'Fartygsparametrar 1'!D36*(('Fartygsparametrar 1'!G36*LN($C21)+'Fartygsparametrar 1'!H36)/('Fartygsparametrar 1'!I36*LN($C21)+'Fartygsparametrar 1'!J36))^2.5*'Fartygsparametrar 2'!I70/(('Fartygsparametrar 1'!G36*LN($C21)+'Fartygsparametrar 1'!H36)*1.852))*'Förvaltningsflik Trafikverket'!$R$22^'Förvaltningsflik Trafikverket'!$V$20</f>
        <v>#N/A</v>
      </c>
      <c r="N21" s="206" t="e">
        <f t="shared" ca="1" si="7"/>
        <v>#VALUE!</v>
      </c>
      <c r="O21" s="206" t="e">
        <f ca="1" xml:space="preserve"> $M21*Indata!$B$55/1000</f>
        <v>#N/A</v>
      </c>
      <c r="P21" s="200" t="e">
        <f ca="1" xml:space="preserve"> $N21*Indata!$B$55</f>
        <v>#VALUE!</v>
      </c>
      <c r="Q21" s="414" t="e">
        <f>'Fartygsparametrar 1'!K36*($C21*1/'Fartygsparametrar 1'!S36)^('Fartygsparametrar 1'!L36)*Indata!$B$54*1.138*Indata!$B$76</f>
        <v>#N/A</v>
      </c>
      <c r="R21" s="403" t="e">
        <f>$Q21/Indata!$B$59</f>
        <v>#N/A</v>
      </c>
      <c r="S21" s="404" t="e">
        <f>'Fartygsparametrar 1'!M36*($C21*1)^('Fartygsparametrar 1'!N36)*1000000</f>
        <v>#N/A</v>
      </c>
      <c r="T21" s="404" t="e">
        <f>($S21*Indata!$B$54-$S21*Indata!$B$54*Indata!$B$65/(1+Indata!$B$63)^Indata!$B$64)*(Indata!$B$63*(1+Indata!$B$63)^Indata!$B$64/((1+ Indata!$B$63)^Indata!$B$64-1))*1.138*Indata!$B$76</f>
        <v>#N/A</v>
      </c>
      <c r="U21" s="404" t="e">
        <f>$T21/Indata!$B$59</f>
        <v>#N/A</v>
      </c>
      <c r="V21" s="405" t="e">
        <f>'Fartygsparametrar 1'!O36*($C21*1)^('Fartygsparametrar 1'!P36)*215*Indata!$B$66*Indata!$B$55*Indata!$B$59/1000000</f>
        <v>#N/A</v>
      </c>
      <c r="W21" s="405" t="e">
        <f>$V21/Indata!$B$59</f>
        <v>#N/A</v>
      </c>
      <c r="X21" s="394" t="e">
        <f>'Fartygsparametrar 1'!Q36*($C21*1/'Fartygsparametrar 1'!S36)^('Fartygsparametrar 1'!R36)/2.5*Indata!$B$54*1.138*Indata!$B$76</f>
        <v>#N/A</v>
      </c>
      <c r="Y21" s="394" t="e">
        <f>$X21/Indata!$B$59</f>
        <v>#N/A</v>
      </c>
      <c r="Z21" s="407" t="e">
        <f t="shared" si="8"/>
        <v>#N/A</v>
      </c>
      <c r="AA21" s="392" t="e">
        <f t="shared" si="9"/>
        <v>#N/A</v>
      </c>
      <c r="AB21" s="417" t="e">
        <f ca="1">'Fartygsparametrar 2'!G70</f>
        <v>#N/A</v>
      </c>
      <c r="AC21" s="408" t="e">
        <f t="shared" ca="1" si="10"/>
        <v>#N/A</v>
      </c>
      <c r="AD21" s="397" t="e">
        <f t="shared" ca="1" si="11"/>
        <v>#N/A</v>
      </c>
      <c r="AE21" s="214">
        <f>IF($I21&gt;0,INDEX(Lotstaxa!$E$19:$DL$28, MATCH($C21,Lotstaxa!$A$19:$A$28,1),MATCH($I21,Lotstaxa!$E$17:$DL$17,1)),0)</f>
        <v>0</v>
      </c>
      <c r="AF21" s="215">
        <f t="shared" si="12"/>
        <v>0</v>
      </c>
      <c r="AG21" s="216" t="e">
        <f ca="1" xml:space="preserve"> $N21*Indata!$B$47</f>
        <v>#VALUE!</v>
      </c>
      <c r="AH21" s="217" t="e">
        <f ca="1" xml:space="preserve"> INDEX('NOx &amp; CO2'!$E$5:$E$9, MATCH($C21,'NOx &amp; CO2'!$C$5:$C$9,1))*$N21</f>
        <v>#VALUE!</v>
      </c>
      <c r="AI21" s="217" t="e">
        <f ca="1" xml:space="preserve"> $N21*Indata!$B$49</f>
        <v>#VALUE!</v>
      </c>
      <c r="AJ21" s="217" t="e">
        <f ca="1" xml:space="preserve"> $N21*Indata!$B$50</f>
        <v>#VALUE!</v>
      </c>
      <c r="AK21" s="217" t="e">
        <f ca="1" xml:space="preserve"> $N21*Indata!$B$51</f>
        <v>#VALUE!</v>
      </c>
      <c r="AL21" s="218" t="e">
        <f ca="1" xml:space="preserve"> $N21*Indata!$B$52</f>
        <v>#VALUE!</v>
      </c>
      <c r="AM21" s="219" t="e">
        <f ca="1">$AG21*'NOx &amp; CO2'!$C$21*1000</f>
        <v>#VALUE!</v>
      </c>
      <c r="AN21" s="219" t="e">
        <f ca="1">$AH21*Indata!$B$41*1000</f>
        <v>#VALUE!</v>
      </c>
      <c r="AO21" s="219" t="e">
        <f ca="1">$AI21*Indata!$B$42*1000</f>
        <v>#VALUE!</v>
      </c>
      <c r="AP21" s="219" t="e">
        <f ca="1">$AJ21*Indata!$B$43*1000</f>
        <v>#VALUE!</v>
      </c>
      <c r="AQ21" s="219" t="e">
        <f ca="1">$AK21*Indata!$B$44*1000</f>
        <v>#VALUE!</v>
      </c>
      <c r="AR21" s="220" t="e">
        <f ca="1">$AL21*Indata!$B$45*1000</f>
        <v>#VALUE!</v>
      </c>
    </row>
    <row r="22" spans="1:44" x14ac:dyDescent="0.25">
      <c r="A22" s="388">
        <f>Prognoser!C80</f>
        <v>0</v>
      </c>
      <c r="B22" s="388" t="str">
        <f t="shared" si="0"/>
        <v>0 0</v>
      </c>
      <c r="C22" s="144">
        <f>Prognoser!D80</f>
        <v>0</v>
      </c>
      <c r="D22" s="144" t="str">
        <f>Prognoser!E80</f>
        <v/>
      </c>
      <c r="E22" s="196" t="str">
        <f>IF(Prognoser!M80&gt;1,Prognoser!M80,Prognoser!M109)</f>
        <v/>
      </c>
      <c r="F22" s="195">
        <f>Prognoser!F80</f>
        <v>0</v>
      </c>
      <c r="G22" s="144" t="str">
        <f>Prognoser!I80</f>
        <v/>
      </c>
      <c r="H22" s="195" t="str">
        <f>Prognoser!K80</f>
        <v/>
      </c>
      <c r="I22" s="197">
        <f>Prognoser!O80</f>
        <v>0</v>
      </c>
      <c r="J22" s="401" t="str">
        <f>Prognoser!L80</f>
        <v/>
      </c>
      <c r="K22" s="743" t="e">
        <f ca="1">'Fartygsparametrar 2'!H71</f>
        <v>#N/A</v>
      </c>
      <c r="L22" s="198">
        <f>Prognoser!N80</f>
        <v>0</v>
      </c>
      <c r="M22" s="199" t="e">
        <f ca="1">('Fartygsparametrar 1'!F37*$C22^('Fartygsparametrar 1'!E37)*'Fartygsparametrar 1'!D37*(('Fartygsparametrar 1'!G37*LN($C22)+'Fartygsparametrar 1'!H37)/('Fartygsparametrar 1'!I37*LN($C22)+'Fartygsparametrar 1'!J37))^2.5*'Fartygsparametrar 2'!I71/(('Fartygsparametrar 1'!G37*LN($C22)+'Fartygsparametrar 1'!H37)*1.852))*'Förvaltningsflik Trafikverket'!$R$22^'Förvaltningsflik Trafikverket'!$V$20</f>
        <v>#N/A</v>
      </c>
      <c r="N22" s="206" t="e">
        <f t="shared" ca="1" si="7"/>
        <v>#VALUE!</v>
      </c>
      <c r="O22" s="206" t="e">
        <f ca="1" xml:space="preserve"> $M22*Indata!$B$55/1000</f>
        <v>#N/A</v>
      </c>
      <c r="P22" s="200" t="e">
        <f ca="1" xml:space="preserve"> $N22*Indata!$B$55</f>
        <v>#VALUE!</v>
      </c>
      <c r="Q22" s="414" t="e">
        <f>'Fartygsparametrar 1'!K37*($C22*1/'Fartygsparametrar 1'!S37)^('Fartygsparametrar 1'!L37)*Indata!$B$54*1.138*Indata!$B$76</f>
        <v>#N/A</v>
      </c>
      <c r="R22" s="403" t="e">
        <f>$Q22/Indata!$B$59</f>
        <v>#N/A</v>
      </c>
      <c r="S22" s="404" t="e">
        <f>'Fartygsparametrar 1'!M37*($C22*1)^('Fartygsparametrar 1'!N37)*1000000</f>
        <v>#N/A</v>
      </c>
      <c r="T22" s="404" t="e">
        <f>($S22*Indata!$B$54-$S22*Indata!$B$54*Indata!$B$65/(1+Indata!$B$63)^Indata!$B$64)*(Indata!$B$63*(1+Indata!$B$63)^Indata!$B$64/((1+ Indata!$B$63)^Indata!$B$64-1))*1.138*Indata!$B$76</f>
        <v>#N/A</v>
      </c>
      <c r="U22" s="404" t="e">
        <f>$T22/Indata!$B$59</f>
        <v>#N/A</v>
      </c>
      <c r="V22" s="405" t="e">
        <f>'Fartygsparametrar 1'!O37*($C22*1)^('Fartygsparametrar 1'!P37)*215*Indata!$B$66*Indata!$B$55*Indata!$B$59/1000000</f>
        <v>#N/A</v>
      </c>
      <c r="W22" s="405" t="e">
        <f>$V22/Indata!$B$59</f>
        <v>#N/A</v>
      </c>
      <c r="X22" s="394" t="e">
        <f>'Fartygsparametrar 1'!Q37*($C22*1/'Fartygsparametrar 1'!S37)^('Fartygsparametrar 1'!R37)/2.5*Indata!$B$54*1.138*Indata!$B$76</f>
        <v>#N/A</v>
      </c>
      <c r="Y22" s="394" t="e">
        <f>$X22/Indata!$B$59</f>
        <v>#N/A</v>
      </c>
      <c r="Z22" s="407" t="e">
        <f t="shared" si="8"/>
        <v>#N/A</v>
      </c>
      <c r="AA22" s="392" t="e">
        <f t="shared" si="9"/>
        <v>#N/A</v>
      </c>
      <c r="AB22" s="417" t="e">
        <f ca="1">'Fartygsparametrar 2'!G71</f>
        <v>#N/A</v>
      </c>
      <c r="AC22" s="408" t="e">
        <f t="shared" ca="1" si="10"/>
        <v>#N/A</v>
      </c>
      <c r="AD22" s="397" t="e">
        <f t="shared" ca="1" si="11"/>
        <v>#N/A</v>
      </c>
      <c r="AE22" s="214">
        <f>IF($I22&gt;0,INDEX(Lotstaxa!$E$19:$DL$28, MATCH($C22,Lotstaxa!$A$19:$A$28,1),MATCH($I22,Lotstaxa!$E$17:$DL$17,1)),0)</f>
        <v>0</v>
      </c>
      <c r="AF22" s="215">
        <f t="shared" si="12"/>
        <v>0</v>
      </c>
      <c r="AG22" s="216" t="e">
        <f ca="1" xml:space="preserve"> $N22*Indata!$B$47</f>
        <v>#VALUE!</v>
      </c>
      <c r="AH22" s="217" t="e">
        <f ca="1" xml:space="preserve"> INDEX('NOx &amp; CO2'!$E$5:$E$9, MATCH($C22,'NOx &amp; CO2'!$C$5:$C$9,1))*$N22</f>
        <v>#VALUE!</v>
      </c>
      <c r="AI22" s="217" t="e">
        <f ca="1" xml:space="preserve"> $N22*Indata!$B$49</f>
        <v>#VALUE!</v>
      </c>
      <c r="AJ22" s="217" t="e">
        <f ca="1" xml:space="preserve"> $N22*Indata!$B$50</f>
        <v>#VALUE!</v>
      </c>
      <c r="AK22" s="217" t="e">
        <f ca="1" xml:space="preserve"> $N22*Indata!$B$51</f>
        <v>#VALUE!</v>
      </c>
      <c r="AL22" s="218" t="e">
        <f ca="1" xml:space="preserve"> $N22*Indata!$B$52</f>
        <v>#VALUE!</v>
      </c>
      <c r="AM22" s="219" t="e">
        <f ca="1">$AG22*'NOx &amp; CO2'!$C$21*1000</f>
        <v>#VALUE!</v>
      </c>
      <c r="AN22" s="219" t="e">
        <f ca="1">$AH22*Indata!$B$41*1000</f>
        <v>#VALUE!</v>
      </c>
      <c r="AO22" s="219" t="e">
        <f ca="1">$AI22*Indata!$B$42*1000</f>
        <v>#VALUE!</v>
      </c>
      <c r="AP22" s="219" t="e">
        <f ca="1">$AJ22*Indata!$B$43*1000</f>
        <v>#VALUE!</v>
      </c>
      <c r="AQ22" s="219" t="e">
        <f ca="1">$AK22*Indata!$B$44*1000</f>
        <v>#VALUE!</v>
      </c>
      <c r="AR22" s="220" t="e">
        <f ca="1">$AL22*Indata!$B$45*1000</f>
        <v>#VALUE!</v>
      </c>
    </row>
    <row r="23" spans="1:44" x14ac:dyDescent="0.25">
      <c r="A23" s="388">
        <f>Prognoser!C81</f>
        <v>0</v>
      </c>
      <c r="B23" s="388" t="str">
        <f t="shared" si="0"/>
        <v>0 0</v>
      </c>
      <c r="C23" s="144">
        <f>Prognoser!D81</f>
        <v>0</v>
      </c>
      <c r="D23" s="144" t="str">
        <f>Prognoser!E81</f>
        <v/>
      </c>
      <c r="E23" s="196" t="str">
        <f>IF(Prognoser!M81&gt;1,Prognoser!M81,Prognoser!M110)</f>
        <v/>
      </c>
      <c r="F23" s="195">
        <f>Prognoser!F81</f>
        <v>0</v>
      </c>
      <c r="G23" s="144" t="str">
        <f>Prognoser!I81</f>
        <v/>
      </c>
      <c r="H23" s="195" t="str">
        <f>Prognoser!K81</f>
        <v/>
      </c>
      <c r="I23" s="197">
        <f>Prognoser!O81</f>
        <v>0</v>
      </c>
      <c r="J23" s="401" t="str">
        <f>Prognoser!L81</f>
        <v/>
      </c>
      <c r="K23" s="743" t="e">
        <f ca="1">'Fartygsparametrar 2'!H72</f>
        <v>#N/A</v>
      </c>
      <c r="L23" s="198">
        <f>Prognoser!N81</f>
        <v>0</v>
      </c>
      <c r="M23" s="199" t="e">
        <f ca="1">('Fartygsparametrar 1'!F38*$C23^('Fartygsparametrar 1'!E38)*'Fartygsparametrar 1'!D38*(('Fartygsparametrar 1'!G38*LN($C23)+'Fartygsparametrar 1'!H38)/('Fartygsparametrar 1'!I38*LN($C23)+'Fartygsparametrar 1'!J38))^2.5*'Fartygsparametrar 2'!I72/(('Fartygsparametrar 1'!G38*LN($C23)+'Fartygsparametrar 1'!H38)*1.852))*'Förvaltningsflik Trafikverket'!$R$22^'Förvaltningsflik Trafikverket'!$V$20</f>
        <v>#N/A</v>
      </c>
      <c r="N23" s="206" t="e">
        <f t="shared" ca="1" si="7"/>
        <v>#VALUE!</v>
      </c>
      <c r="O23" s="206" t="e">
        <f ca="1" xml:space="preserve"> $M23*Indata!$B$55/1000</f>
        <v>#N/A</v>
      </c>
      <c r="P23" s="200" t="e">
        <f ca="1" xml:space="preserve"> $N23*Indata!$B$55</f>
        <v>#VALUE!</v>
      </c>
      <c r="Q23" s="414" t="e">
        <f>'Fartygsparametrar 1'!K38*($C23*1/'Fartygsparametrar 1'!S38)^('Fartygsparametrar 1'!L38)*Indata!$B$54*1.138*Indata!$B$76</f>
        <v>#N/A</v>
      </c>
      <c r="R23" s="403" t="e">
        <f>$Q23/Indata!$B$59</f>
        <v>#N/A</v>
      </c>
      <c r="S23" s="404" t="e">
        <f>'Fartygsparametrar 1'!M38*($C23*1)^('Fartygsparametrar 1'!N38)*1000000</f>
        <v>#N/A</v>
      </c>
      <c r="T23" s="404" t="e">
        <f>($S23*Indata!$B$54-$S23*Indata!$B$54*Indata!$B$65/(1+Indata!$B$63)^Indata!$B$64)*(Indata!$B$63*(1+Indata!$B$63)^Indata!$B$64/((1+ Indata!$B$63)^Indata!$B$64-1))*1.138*Indata!$B$76</f>
        <v>#N/A</v>
      </c>
      <c r="U23" s="404" t="e">
        <f>$T23/Indata!$B$59</f>
        <v>#N/A</v>
      </c>
      <c r="V23" s="405" t="e">
        <f>'Fartygsparametrar 1'!O38*($C23*1)^('Fartygsparametrar 1'!P38)*215*Indata!$B$66*Indata!$B$55*Indata!$B$59/1000000</f>
        <v>#N/A</v>
      </c>
      <c r="W23" s="405" t="e">
        <f>$V23/Indata!$B$59</f>
        <v>#N/A</v>
      </c>
      <c r="X23" s="394" t="e">
        <f>'Fartygsparametrar 1'!Q38*($C23*1/'Fartygsparametrar 1'!S38)^('Fartygsparametrar 1'!R38)/2.5*Indata!$B$54*1.138*Indata!$B$76</f>
        <v>#N/A</v>
      </c>
      <c r="Y23" s="394" t="e">
        <f>$X23/Indata!$B$59</f>
        <v>#N/A</v>
      </c>
      <c r="Z23" s="407" t="e">
        <f t="shared" si="8"/>
        <v>#N/A</v>
      </c>
      <c r="AA23" s="392" t="e">
        <f t="shared" si="9"/>
        <v>#N/A</v>
      </c>
      <c r="AB23" s="417" t="e">
        <f ca="1">'Fartygsparametrar 2'!G72</f>
        <v>#N/A</v>
      </c>
      <c r="AC23" s="408" t="e">
        <f t="shared" ca="1" si="10"/>
        <v>#N/A</v>
      </c>
      <c r="AD23" s="397" t="e">
        <f t="shared" ca="1" si="11"/>
        <v>#N/A</v>
      </c>
      <c r="AE23" s="214">
        <f>IF($I23&gt;0,INDEX(Lotstaxa!$E$19:$DL$28, MATCH($C23,Lotstaxa!$A$19:$A$28,1),MATCH($I23,Lotstaxa!$E$17:$DL$17,1)),0)</f>
        <v>0</v>
      </c>
      <c r="AF23" s="215">
        <f t="shared" si="12"/>
        <v>0</v>
      </c>
      <c r="AG23" s="216" t="e">
        <f ca="1" xml:space="preserve"> $N23*Indata!$B$47</f>
        <v>#VALUE!</v>
      </c>
      <c r="AH23" s="217" t="e">
        <f ca="1" xml:space="preserve"> INDEX('NOx &amp; CO2'!$E$5:$E$9, MATCH($C23,'NOx &amp; CO2'!$C$5:$C$9,1))*$N23</f>
        <v>#VALUE!</v>
      </c>
      <c r="AI23" s="217" t="e">
        <f ca="1" xml:space="preserve"> $N23*Indata!$B$49</f>
        <v>#VALUE!</v>
      </c>
      <c r="AJ23" s="217" t="e">
        <f ca="1" xml:space="preserve"> $N23*Indata!$B$50</f>
        <v>#VALUE!</v>
      </c>
      <c r="AK23" s="217" t="e">
        <f ca="1" xml:space="preserve"> $N23*Indata!$B$51</f>
        <v>#VALUE!</v>
      </c>
      <c r="AL23" s="218" t="e">
        <f ca="1" xml:space="preserve"> $N23*Indata!$B$52</f>
        <v>#VALUE!</v>
      </c>
      <c r="AM23" s="219" t="e">
        <f ca="1">$AG23*'NOx &amp; CO2'!$C$21*1000</f>
        <v>#VALUE!</v>
      </c>
      <c r="AN23" s="219" t="e">
        <f ca="1">$AH23*Indata!$B$41*1000</f>
        <v>#VALUE!</v>
      </c>
      <c r="AO23" s="219" t="e">
        <f ca="1">$AI23*Indata!$B$42*1000</f>
        <v>#VALUE!</v>
      </c>
      <c r="AP23" s="219" t="e">
        <f ca="1">$AJ23*Indata!$B$43*1000</f>
        <v>#VALUE!</v>
      </c>
      <c r="AQ23" s="219" t="e">
        <f ca="1">$AK23*Indata!$B$44*1000</f>
        <v>#VALUE!</v>
      </c>
      <c r="AR23" s="220" t="e">
        <f ca="1">$AL23*Indata!$B$45*1000</f>
        <v>#VALUE!</v>
      </c>
    </row>
    <row r="24" spans="1:44" x14ac:dyDescent="0.25">
      <c r="A24" s="388">
        <f>Prognoser!C82</f>
        <v>0</v>
      </c>
      <c r="B24" s="388" t="str">
        <f t="shared" si="0"/>
        <v>0 0</v>
      </c>
      <c r="C24" s="144">
        <f>Prognoser!D82</f>
        <v>0</v>
      </c>
      <c r="D24" s="144" t="str">
        <f>Prognoser!E82</f>
        <v/>
      </c>
      <c r="E24" s="196" t="str">
        <f>IF(Prognoser!M82&gt;1,Prognoser!M82,Prognoser!M111)</f>
        <v/>
      </c>
      <c r="F24" s="195">
        <f>Prognoser!F82</f>
        <v>0</v>
      </c>
      <c r="G24" s="144" t="str">
        <f>Prognoser!I82</f>
        <v/>
      </c>
      <c r="H24" s="195" t="str">
        <f>Prognoser!K82</f>
        <v/>
      </c>
      <c r="I24" s="197">
        <f>Prognoser!O82</f>
        <v>0</v>
      </c>
      <c r="J24" s="401" t="str">
        <f>Prognoser!L82</f>
        <v/>
      </c>
      <c r="K24" s="743" t="e">
        <f ca="1">'Fartygsparametrar 2'!H73</f>
        <v>#N/A</v>
      </c>
      <c r="L24" s="198">
        <f>Prognoser!N82</f>
        <v>0</v>
      </c>
      <c r="M24" s="199" t="e">
        <f ca="1">('Fartygsparametrar 1'!F39*$C24^('Fartygsparametrar 1'!E39)*'Fartygsparametrar 1'!D39*(('Fartygsparametrar 1'!G39*LN($C24)+'Fartygsparametrar 1'!H39)/('Fartygsparametrar 1'!I39*LN($C24)+'Fartygsparametrar 1'!J39))^2.5*'Fartygsparametrar 2'!I73/(('Fartygsparametrar 1'!G39*LN($C24)+'Fartygsparametrar 1'!H39)*1.852))*'Förvaltningsflik Trafikverket'!$R$22^'Förvaltningsflik Trafikverket'!$V$20</f>
        <v>#N/A</v>
      </c>
      <c r="N24" s="206" t="e">
        <f t="shared" ca="1" si="7"/>
        <v>#VALUE!</v>
      </c>
      <c r="O24" s="206" t="e">
        <f ca="1" xml:space="preserve"> $M24*Indata!$B$55/1000</f>
        <v>#N/A</v>
      </c>
      <c r="P24" s="200" t="e">
        <f ca="1" xml:space="preserve"> $N24*Indata!$B$55</f>
        <v>#VALUE!</v>
      </c>
      <c r="Q24" s="414" t="e">
        <f>'Fartygsparametrar 1'!K39*($C24*1/'Fartygsparametrar 1'!S39)^('Fartygsparametrar 1'!L39)*Indata!$B$54*1.138*Indata!$B$76</f>
        <v>#N/A</v>
      </c>
      <c r="R24" s="403" t="e">
        <f>$Q24/Indata!$B$59</f>
        <v>#N/A</v>
      </c>
      <c r="S24" s="404" t="e">
        <f>'Fartygsparametrar 1'!M39*($C24*1)^('Fartygsparametrar 1'!N39)*1000000</f>
        <v>#N/A</v>
      </c>
      <c r="T24" s="404" t="e">
        <f>($S24*Indata!$B$54-$S24*Indata!$B$54*Indata!$B$65/(1+Indata!$B$63)^Indata!$B$64)*(Indata!$B$63*(1+Indata!$B$63)^Indata!$B$64/((1+ Indata!$B$63)^Indata!$B$64-1))*1.138*Indata!$B$76</f>
        <v>#N/A</v>
      </c>
      <c r="U24" s="404" t="e">
        <f>$T24/Indata!$B$59</f>
        <v>#N/A</v>
      </c>
      <c r="V24" s="405" t="e">
        <f>'Fartygsparametrar 1'!O39*($C24*1)^('Fartygsparametrar 1'!P39)*215*Indata!$B$66*Indata!$B$55*Indata!$B$59/1000000</f>
        <v>#N/A</v>
      </c>
      <c r="W24" s="405" t="e">
        <f>$V24/Indata!$B$59</f>
        <v>#N/A</v>
      </c>
      <c r="X24" s="394" t="e">
        <f>'Fartygsparametrar 1'!Q39*($C24*1/'Fartygsparametrar 1'!S39)^('Fartygsparametrar 1'!R39)/2.5*Indata!$B$54*1.138*Indata!$B$76</f>
        <v>#N/A</v>
      </c>
      <c r="Y24" s="394" t="e">
        <f>$X24/Indata!$B$59</f>
        <v>#N/A</v>
      </c>
      <c r="Z24" s="407" t="e">
        <f t="shared" si="8"/>
        <v>#N/A</v>
      </c>
      <c r="AA24" s="392" t="e">
        <f t="shared" si="9"/>
        <v>#N/A</v>
      </c>
      <c r="AB24" s="417" t="e">
        <f ca="1">'Fartygsparametrar 2'!G73</f>
        <v>#N/A</v>
      </c>
      <c r="AC24" s="408" t="e">
        <f t="shared" ca="1" si="10"/>
        <v>#N/A</v>
      </c>
      <c r="AD24" s="397" t="e">
        <f t="shared" ca="1" si="11"/>
        <v>#N/A</v>
      </c>
      <c r="AE24" s="214">
        <f>IF($I24&gt;0,INDEX(Lotstaxa!$E$19:$DL$28, MATCH($C24,Lotstaxa!$A$19:$A$28,1),MATCH($I24,Lotstaxa!$E$17:$DL$17,1)),0)</f>
        <v>0</v>
      </c>
      <c r="AF24" s="215">
        <f t="shared" si="12"/>
        <v>0</v>
      </c>
      <c r="AG24" s="216" t="e">
        <f ca="1" xml:space="preserve"> $N24*Indata!$B$47</f>
        <v>#VALUE!</v>
      </c>
      <c r="AH24" s="217" t="e">
        <f ca="1" xml:space="preserve"> INDEX('NOx &amp; CO2'!$E$5:$E$9, MATCH($C24,'NOx &amp; CO2'!$C$5:$C$9,1))*$N24</f>
        <v>#VALUE!</v>
      </c>
      <c r="AI24" s="217" t="e">
        <f ca="1" xml:space="preserve"> $N24*Indata!$B$49</f>
        <v>#VALUE!</v>
      </c>
      <c r="AJ24" s="217" t="e">
        <f ca="1" xml:space="preserve"> $N24*Indata!$B$50</f>
        <v>#VALUE!</v>
      </c>
      <c r="AK24" s="217" t="e">
        <f ca="1" xml:space="preserve"> $N24*Indata!$B$51</f>
        <v>#VALUE!</v>
      </c>
      <c r="AL24" s="218" t="e">
        <f ca="1" xml:space="preserve"> $N24*Indata!$B$52</f>
        <v>#VALUE!</v>
      </c>
      <c r="AM24" s="219" t="e">
        <f ca="1">$AG24*'NOx &amp; CO2'!$C$21*1000</f>
        <v>#VALUE!</v>
      </c>
      <c r="AN24" s="219" t="e">
        <f ca="1">$AH24*Indata!$B$41*1000</f>
        <v>#VALUE!</v>
      </c>
      <c r="AO24" s="219" t="e">
        <f ca="1">$AI24*Indata!$B$42*1000</f>
        <v>#VALUE!</v>
      </c>
      <c r="AP24" s="219" t="e">
        <f ca="1">$AJ24*Indata!$B$43*1000</f>
        <v>#VALUE!</v>
      </c>
      <c r="AQ24" s="219" t="e">
        <f ca="1">$AK24*Indata!$B$44*1000</f>
        <v>#VALUE!</v>
      </c>
      <c r="AR24" s="220" t="e">
        <f ca="1">$AL24*Indata!$B$45*1000</f>
        <v>#VALUE!</v>
      </c>
    </row>
    <row r="25" spans="1:44" x14ac:dyDescent="0.25">
      <c r="A25" s="388">
        <f>Prognoser!C83</f>
        <v>0</v>
      </c>
      <c r="B25" s="388" t="str">
        <f t="shared" si="0"/>
        <v>0 0</v>
      </c>
      <c r="C25" s="144">
        <f>Prognoser!D83</f>
        <v>0</v>
      </c>
      <c r="D25" s="144" t="str">
        <f>Prognoser!E83</f>
        <v/>
      </c>
      <c r="E25" s="196" t="str">
        <f>IF(Prognoser!M83&gt;1,Prognoser!M83,Prognoser!M112)</f>
        <v/>
      </c>
      <c r="F25" s="195">
        <f>Prognoser!F83</f>
        <v>0</v>
      </c>
      <c r="G25" s="144" t="str">
        <f>Prognoser!I83</f>
        <v/>
      </c>
      <c r="H25" s="195" t="str">
        <f>Prognoser!K83</f>
        <v/>
      </c>
      <c r="I25" s="197">
        <f>Prognoser!O83</f>
        <v>0</v>
      </c>
      <c r="J25" s="401" t="str">
        <f>Prognoser!L83</f>
        <v/>
      </c>
      <c r="K25" s="743" t="e">
        <f ca="1">'Fartygsparametrar 2'!H74</f>
        <v>#N/A</v>
      </c>
      <c r="L25" s="198">
        <f>Prognoser!N83</f>
        <v>0</v>
      </c>
      <c r="M25" s="199" t="e">
        <f ca="1">('Fartygsparametrar 1'!F40*$C25^('Fartygsparametrar 1'!E40)*'Fartygsparametrar 1'!D40*(('Fartygsparametrar 1'!G40*LN($C25)+'Fartygsparametrar 1'!H40)/('Fartygsparametrar 1'!I40*LN($C25)+'Fartygsparametrar 1'!J40))^2.5*'Fartygsparametrar 2'!I74/(('Fartygsparametrar 1'!G40*LN($C25)+'Fartygsparametrar 1'!H40)*1.852))*'Förvaltningsflik Trafikverket'!$R$22^'Förvaltningsflik Trafikverket'!$V$20</f>
        <v>#N/A</v>
      </c>
      <c r="N25" s="206" t="e">
        <f t="shared" ca="1" si="7"/>
        <v>#VALUE!</v>
      </c>
      <c r="O25" s="206" t="e">
        <f ca="1" xml:space="preserve"> $M25*Indata!$B$55/1000</f>
        <v>#N/A</v>
      </c>
      <c r="P25" s="200" t="e">
        <f ca="1" xml:space="preserve"> $N25*Indata!$B$55</f>
        <v>#VALUE!</v>
      </c>
      <c r="Q25" s="414" t="e">
        <f>'Fartygsparametrar 1'!K40*($C25*1/'Fartygsparametrar 1'!S40)^('Fartygsparametrar 1'!L40)*Indata!$B$54*1.138*Indata!$B$76</f>
        <v>#N/A</v>
      </c>
      <c r="R25" s="403" t="e">
        <f>$Q25/Indata!$B$59</f>
        <v>#N/A</v>
      </c>
      <c r="S25" s="404" t="e">
        <f>'Fartygsparametrar 1'!M40*($C25*1)^('Fartygsparametrar 1'!N40)*1000000</f>
        <v>#N/A</v>
      </c>
      <c r="T25" s="404" t="e">
        <f>($S25*Indata!$B$54-$S25*Indata!$B$54*Indata!$B$65/(1+Indata!$B$63)^Indata!$B$64)*(Indata!$B$63*(1+Indata!$B$63)^Indata!$B$64/((1+ Indata!$B$63)^Indata!$B$64-1))*1.138*Indata!$B$76</f>
        <v>#N/A</v>
      </c>
      <c r="U25" s="404" t="e">
        <f>$T25/Indata!$B$59</f>
        <v>#N/A</v>
      </c>
      <c r="V25" s="405" t="e">
        <f>'Fartygsparametrar 1'!O40*($C25*1)^('Fartygsparametrar 1'!P40)*215*Indata!$B$66*Indata!$B$55*Indata!$B$59/1000000</f>
        <v>#N/A</v>
      </c>
      <c r="W25" s="405" t="e">
        <f>$V25/Indata!$B$59</f>
        <v>#N/A</v>
      </c>
      <c r="X25" s="394" t="e">
        <f>'Fartygsparametrar 1'!Q40*($C25*1/'Fartygsparametrar 1'!S40)^('Fartygsparametrar 1'!R40)/2.5*Indata!$B$54*1.138*Indata!$B$76</f>
        <v>#N/A</v>
      </c>
      <c r="Y25" s="394" t="e">
        <f>$X25/Indata!$B$59</f>
        <v>#N/A</v>
      </c>
      <c r="Z25" s="407" t="e">
        <f t="shared" si="8"/>
        <v>#N/A</v>
      </c>
      <c r="AA25" s="392" t="e">
        <f t="shared" si="9"/>
        <v>#N/A</v>
      </c>
      <c r="AB25" s="417" t="e">
        <f ca="1">'Fartygsparametrar 2'!G74</f>
        <v>#N/A</v>
      </c>
      <c r="AC25" s="408" t="e">
        <f t="shared" ca="1" si="10"/>
        <v>#N/A</v>
      </c>
      <c r="AD25" s="397" t="e">
        <f t="shared" ca="1" si="11"/>
        <v>#N/A</v>
      </c>
      <c r="AE25" s="214">
        <f>IF($I25&gt;0,INDEX(Lotstaxa!$E$19:$DL$28, MATCH($C25,Lotstaxa!$A$19:$A$28,1),MATCH($I25,Lotstaxa!$E$17:$DL$17,1)),0)</f>
        <v>0</v>
      </c>
      <c r="AF25" s="215">
        <f t="shared" si="12"/>
        <v>0</v>
      </c>
      <c r="AG25" s="216" t="e">
        <f ca="1" xml:space="preserve"> $N25*Indata!$B$47</f>
        <v>#VALUE!</v>
      </c>
      <c r="AH25" s="217" t="e">
        <f ca="1" xml:space="preserve"> INDEX('NOx &amp; CO2'!$E$5:$E$9, MATCH($C25,'NOx &amp; CO2'!$C$5:$C$9,1))*$N25</f>
        <v>#VALUE!</v>
      </c>
      <c r="AI25" s="217" t="e">
        <f ca="1" xml:space="preserve"> $N25*Indata!$B$49</f>
        <v>#VALUE!</v>
      </c>
      <c r="AJ25" s="217" t="e">
        <f ca="1" xml:space="preserve"> $N25*Indata!$B$50</f>
        <v>#VALUE!</v>
      </c>
      <c r="AK25" s="217" t="e">
        <f ca="1" xml:space="preserve"> $N25*Indata!$B$51</f>
        <v>#VALUE!</v>
      </c>
      <c r="AL25" s="218" t="e">
        <f ca="1" xml:space="preserve"> $N25*Indata!$B$52</f>
        <v>#VALUE!</v>
      </c>
      <c r="AM25" s="219" t="e">
        <f ca="1">$AG25*'NOx &amp; CO2'!$C$21*1000</f>
        <v>#VALUE!</v>
      </c>
      <c r="AN25" s="219" t="e">
        <f ca="1">$AH25*Indata!$B$41*1000</f>
        <v>#VALUE!</v>
      </c>
      <c r="AO25" s="219" t="e">
        <f ca="1">$AI25*Indata!$B$42*1000</f>
        <v>#VALUE!</v>
      </c>
      <c r="AP25" s="219" t="e">
        <f ca="1">$AJ25*Indata!$B$43*1000</f>
        <v>#VALUE!</v>
      </c>
      <c r="AQ25" s="219" t="e">
        <f ca="1">$AK25*Indata!$B$44*1000</f>
        <v>#VALUE!</v>
      </c>
      <c r="AR25" s="220" t="e">
        <f ca="1">$AL25*Indata!$B$45*1000</f>
        <v>#VALUE!</v>
      </c>
    </row>
    <row r="26" spans="1:44" x14ac:dyDescent="0.25">
      <c r="A26" s="388">
        <f>Prognoser!C84</f>
        <v>0</v>
      </c>
      <c r="B26" s="388" t="str">
        <f t="shared" si="0"/>
        <v>0 0</v>
      </c>
      <c r="C26" s="144">
        <f>Prognoser!D84</f>
        <v>0</v>
      </c>
      <c r="D26" s="144" t="str">
        <f>Prognoser!E84</f>
        <v/>
      </c>
      <c r="E26" s="196" t="str">
        <f>IF(Prognoser!M84&gt;1,Prognoser!M84,Prognoser!M113)</f>
        <v/>
      </c>
      <c r="F26" s="195">
        <f>Prognoser!F84</f>
        <v>0</v>
      </c>
      <c r="G26" s="144" t="str">
        <f>Prognoser!I84</f>
        <v/>
      </c>
      <c r="H26" s="195" t="str">
        <f>Prognoser!K84</f>
        <v/>
      </c>
      <c r="I26" s="197">
        <f>Prognoser!O84</f>
        <v>0</v>
      </c>
      <c r="J26" s="401" t="str">
        <f>Prognoser!L84</f>
        <v/>
      </c>
      <c r="K26" s="743" t="e">
        <f ca="1">'Fartygsparametrar 2'!H75</f>
        <v>#N/A</v>
      </c>
      <c r="L26" s="198">
        <f>Prognoser!N84</f>
        <v>0</v>
      </c>
      <c r="M26" s="199" t="e">
        <f ca="1">('Fartygsparametrar 1'!F41*$C26^('Fartygsparametrar 1'!E41)*'Fartygsparametrar 1'!D41*(('Fartygsparametrar 1'!G41*LN($C26)+'Fartygsparametrar 1'!H41)/('Fartygsparametrar 1'!I41*LN($C26)+'Fartygsparametrar 1'!J41))^2.5*'Fartygsparametrar 2'!I75/(('Fartygsparametrar 1'!G41*LN($C26)+'Fartygsparametrar 1'!H41)*1.852))*'Förvaltningsflik Trafikverket'!$R$22^'Förvaltningsflik Trafikverket'!$V$20</f>
        <v>#N/A</v>
      </c>
      <c r="N26" s="206" t="e">
        <f t="shared" ca="1" si="7"/>
        <v>#VALUE!</v>
      </c>
      <c r="O26" s="206" t="e">
        <f ca="1" xml:space="preserve"> $M26*Indata!$B$55/1000</f>
        <v>#N/A</v>
      </c>
      <c r="P26" s="200" t="e">
        <f ca="1" xml:space="preserve"> $N26*Indata!$B$55</f>
        <v>#VALUE!</v>
      </c>
      <c r="Q26" s="414" t="e">
        <f>'Fartygsparametrar 1'!K41*($C26*1/'Fartygsparametrar 1'!S41)^('Fartygsparametrar 1'!L41)*Indata!$B$54*1.138*Indata!$B$76</f>
        <v>#N/A</v>
      </c>
      <c r="R26" s="403" t="e">
        <f>$Q26/Indata!$B$59</f>
        <v>#N/A</v>
      </c>
      <c r="S26" s="404" t="e">
        <f>'Fartygsparametrar 1'!M41*($C26*1)^('Fartygsparametrar 1'!N41)*1000000</f>
        <v>#N/A</v>
      </c>
      <c r="T26" s="404" t="e">
        <f>($S26*Indata!$B$54-$S26*Indata!$B$54*Indata!$B$65/(1+Indata!$B$63)^Indata!$B$64)*(Indata!$B$63*(1+Indata!$B$63)^Indata!$B$64/((1+ Indata!$B$63)^Indata!$B$64-1))*1.138*Indata!$B$76</f>
        <v>#N/A</v>
      </c>
      <c r="U26" s="404" t="e">
        <f>$T26/Indata!$B$59</f>
        <v>#N/A</v>
      </c>
      <c r="V26" s="405" t="e">
        <f>'Fartygsparametrar 1'!O41*($C26*1)^('Fartygsparametrar 1'!P41)*215*Indata!$B$66*Indata!$B$55*Indata!$B$59/1000000</f>
        <v>#N/A</v>
      </c>
      <c r="W26" s="405" t="e">
        <f>$V26/Indata!$B$59</f>
        <v>#N/A</v>
      </c>
      <c r="X26" s="394" t="e">
        <f>'Fartygsparametrar 1'!Q41*($C26*1/'Fartygsparametrar 1'!S41)^('Fartygsparametrar 1'!R41)/2.5*Indata!$B$54*1.138*Indata!$B$76</f>
        <v>#N/A</v>
      </c>
      <c r="Y26" s="394" t="e">
        <f>$X26/Indata!$B$59</f>
        <v>#N/A</v>
      </c>
      <c r="Z26" s="407" t="e">
        <f t="shared" si="8"/>
        <v>#N/A</v>
      </c>
      <c r="AA26" s="392" t="e">
        <f t="shared" si="9"/>
        <v>#N/A</v>
      </c>
      <c r="AB26" s="417" t="e">
        <f ca="1">'Fartygsparametrar 2'!G75</f>
        <v>#N/A</v>
      </c>
      <c r="AC26" s="408" t="e">
        <f t="shared" ca="1" si="10"/>
        <v>#N/A</v>
      </c>
      <c r="AD26" s="397" t="e">
        <f t="shared" ca="1" si="11"/>
        <v>#N/A</v>
      </c>
      <c r="AE26" s="214">
        <f>IF($I26&gt;0,INDEX(Lotstaxa!$E$19:$DL$28, MATCH($C26,Lotstaxa!$A$19:$A$28,1),MATCH($I26,Lotstaxa!$E$17:$DL$17,1)),0)</f>
        <v>0</v>
      </c>
      <c r="AF26" s="215">
        <f t="shared" si="12"/>
        <v>0</v>
      </c>
      <c r="AG26" s="216" t="e">
        <f ca="1" xml:space="preserve"> $N26*Indata!$B$47</f>
        <v>#VALUE!</v>
      </c>
      <c r="AH26" s="217" t="e">
        <f ca="1" xml:space="preserve"> INDEX('NOx &amp; CO2'!$E$5:$E$9, MATCH($C26,'NOx &amp; CO2'!$C$5:$C$9,1))*$N26</f>
        <v>#VALUE!</v>
      </c>
      <c r="AI26" s="217" t="e">
        <f ca="1" xml:space="preserve"> $N26*Indata!$B$49</f>
        <v>#VALUE!</v>
      </c>
      <c r="AJ26" s="217" t="e">
        <f ca="1" xml:space="preserve"> $N26*Indata!$B$50</f>
        <v>#VALUE!</v>
      </c>
      <c r="AK26" s="217" t="e">
        <f ca="1" xml:space="preserve"> $N26*Indata!$B$51</f>
        <v>#VALUE!</v>
      </c>
      <c r="AL26" s="218" t="e">
        <f ca="1" xml:space="preserve"> $N26*Indata!$B$52</f>
        <v>#VALUE!</v>
      </c>
      <c r="AM26" s="219" t="e">
        <f ca="1">$AG26*'NOx &amp; CO2'!$C$21*1000</f>
        <v>#VALUE!</v>
      </c>
      <c r="AN26" s="219" t="e">
        <f ca="1">$AH26*Indata!$B$41*1000</f>
        <v>#VALUE!</v>
      </c>
      <c r="AO26" s="219" t="e">
        <f ca="1">$AI26*Indata!$B$42*1000</f>
        <v>#VALUE!</v>
      </c>
      <c r="AP26" s="219" t="e">
        <f ca="1">$AJ26*Indata!$B$43*1000</f>
        <v>#VALUE!</v>
      </c>
      <c r="AQ26" s="219" t="e">
        <f ca="1">$AK26*Indata!$B$44*1000</f>
        <v>#VALUE!</v>
      </c>
      <c r="AR26" s="220" t="e">
        <f ca="1">$AL26*Indata!$B$45*1000</f>
        <v>#VALUE!</v>
      </c>
    </row>
    <row r="27" spans="1:44" x14ac:dyDescent="0.25">
      <c r="A27" s="388">
        <f>Prognoser!C85</f>
        <v>0</v>
      </c>
      <c r="B27" s="388" t="str">
        <f t="shared" si="0"/>
        <v>0 0</v>
      </c>
      <c r="C27" s="144">
        <f>Prognoser!D85</f>
        <v>0</v>
      </c>
      <c r="D27" s="144" t="str">
        <f>Prognoser!E85</f>
        <v/>
      </c>
      <c r="E27" s="196" t="str">
        <f>IF(Prognoser!M85&gt;1,Prognoser!M85,Prognoser!M114)</f>
        <v/>
      </c>
      <c r="F27" s="195">
        <f>Prognoser!F85</f>
        <v>0</v>
      </c>
      <c r="G27" s="144" t="str">
        <f>Prognoser!I85</f>
        <v/>
      </c>
      <c r="H27" s="195" t="str">
        <f>Prognoser!K85</f>
        <v/>
      </c>
      <c r="I27" s="197">
        <f>Prognoser!O85</f>
        <v>0</v>
      </c>
      <c r="J27" s="401" t="str">
        <f>Prognoser!L85</f>
        <v/>
      </c>
      <c r="K27" s="743" t="e">
        <f ca="1">'Fartygsparametrar 2'!H76</f>
        <v>#N/A</v>
      </c>
      <c r="L27" s="198">
        <f>Prognoser!N85</f>
        <v>0</v>
      </c>
      <c r="M27" s="199" t="e">
        <f ca="1">('Fartygsparametrar 1'!F42*$C27^('Fartygsparametrar 1'!E42)*'Fartygsparametrar 1'!D42*(('Fartygsparametrar 1'!G42*LN($C27)+'Fartygsparametrar 1'!H42)/('Fartygsparametrar 1'!I42*LN($C27)+'Fartygsparametrar 1'!J42))^2.5*'Fartygsparametrar 2'!I76/(('Fartygsparametrar 1'!G42*LN($C27)+'Fartygsparametrar 1'!H42)*1.852))*'Förvaltningsflik Trafikverket'!$R$22^'Förvaltningsflik Trafikverket'!$V$20</f>
        <v>#N/A</v>
      </c>
      <c r="N27" s="206" t="e">
        <f t="shared" ca="1" si="7"/>
        <v>#VALUE!</v>
      </c>
      <c r="O27" s="206" t="e">
        <f ca="1" xml:space="preserve"> $M27*Indata!$B$55/1000</f>
        <v>#N/A</v>
      </c>
      <c r="P27" s="200" t="e">
        <f ca="1" xml:space="preserve"> $N27*Indata!$B$55</f>
        <v>#VALUE!</v>
      </c>
      <c r="Q27" s="414" t="e">
        <f>'Fartygsparametrar 1'!K42*($C27*1/'Fartygsparametrar 1'!S42)^('Fartygsparametrar 1'!L42)*Indata!$B$54*1.138*Indata!$B$76</f>
        <v>#N/A</v>
      </c>
      <c r="R27" s="403" t="e">
        <f>$Q27/Indata!$B$59</f>
        <v>#N/A</v>
      </c>
      <c r="S27" s="404" t="e">
        <f>'Fartygsparametrar 1'!M42*($C27*1)^('Fartygsparametrar 1'!N42)*1000000</f>
        <v>#N/A</v>
      </c>
      <c r="T27" s="404" t="e">
        <f>($S27*Indata!$B$54-$S27*Indata!$B$54*Indata!$B$65/(1+Indata!$B$63)^Indata!$B$64)*(Indata!$B$63*(1+Indata!$B$63)^Indata!$B$64/((1+ Indata!$B$63)^Indata!$B$64-1))*1.138*Indata!$B$76</f>
        <v>#N/A</v>
      </c>
      <c r="U27" s="404" t="e">
        <f>$T27/Indata!$B$59</f>
        <v>#N/A</v>
      </c>
      <c r="V27" s="405" t="e">
        <f>'Fartygsparametrar 1'!O42*($C27*1)^('Fartygsparametrar 1'!P42)*215*Indata!$B$66*Indata!$B$55*Indata!$B$59/1000000</f>
        <v>#N/A</v>
      </c>
      <c r="W27" s="405" t="e">
        <f>$V27/Indata!$B$59</f>
        <v>#N/A</v>
      </c>
      <c r="X27" s="394" t="e">
        <f>'Fartygsparametrar 1'!Q42*($C27*1/'Fartygsparametrar 1'!S42)^('Fartygsparametrar 1'!R42)/2.5*Indata!$B$54*1.138*Indata!$B$76</f>
        <v>#N/A</v>
      </c>
      <c r="Y27" s="394" t="e">
        <f>$X27/Indata!$B$59</f>
        <v>#N/A</v>
      </c>
      <c r="Z27" s="407" t="e">
        <f t="shared" si="8"/>
        <v>#N/A</v>
      </c>
      <c r="AA27" s="392" t="e">
        <f t="shared" si="9"/>
        <v>#N/A</v>
      </c>
      <c r="AB27" s="417" t="e">
        <f ca="1">'Fartygsparametrar 2'!G76</f>
        <v>#N/A</v>
      </c>
      <c r="AC27" s="408" t="e">
        <f t="shared" ca="1" si="10"/>
        <v>#N/A</v>
      </c>
      <c r="AD27" s="397" t="e">
        <f t="shared" ca="1" si="11"/>
        <v>#N/A</v>
      </c>
      <c r="AE27" s="214">
        <f>IF($I27&gt;0,INDEX(Lotstaxa!$E$19:$DL$28, MATCH($C27,Lotstaxa!$A$19:$A$28,1),MATCH($I27,Lotstaxa!$E$17:$DL$17,1)),0)</f>
        <v>0</v>
      </c>
      <c r="AF27" s="215">
        <f t="shared" si="12"/>
        <v>0</v>
      </c>
      <c r="AG27" s="216" t="e">
        <f ca="1" xml:space="preserve"> $N27*Indata!$B$47</f>
        <v>#VALUE!</v>
      </c>
      <c r="AH27" s="217" t="e">
        <f ca="1" xml:space="preserve"> INDEX('NOx &amp; CO2'!$E$5:$E$9, MATCH($C27,'NOx &amp; CO2'!$C$5:$C$9,1))*$N27</f>
        <v>#VALUE!</v>
      </c>
      <c r="AI27" s="217" t="e">
        <f ca="1" xml:space="preserve"> $N27*Indata!$B$49</f>
        <v>#VALUE!</v>
      </c>
      <c r="AJ27" s="217" t="e">
        <f ca="1" xml:space="preserve"> $N27*Indata!$B$50</f>
        <v>#VALUE!</v>
      </c>
      <c r="AK27" s="217" t="e">
        <f ca="1" xml:space="preserve"> $N27*Indata!$B$51</f>
        <v>#VALUE!</v>
      </c>
      <c r="AL27" s="218" t="e">
        <f ca="1" xml:space="preserve"> $N27*Indata!$B$52</f>
        <v>#VALUE!</v>
      </c>
      <c r="AM27" s="219" t="e">
        <f ca="1">$AG27*'NOx &amp; CO2'!$C$21*1000</f>
        <v>#VALUE!</v>
      </c>
      <c r="AN27" s="219" t="e">
        <f ca="1">$AH27*Indata!$B$41*1000</f>
        <v>#VALUE!</v>
      </c>
      <c r="AO27" s="219" t="e">
        <f ca="1">$AI27*Indata!$B$42*1000</f>
        <v>#VALUE!</v>
      </c>
      <c r="AP27" s="219" t="e">
        <f ca="1">$AJ27*Indata!$B$43*1000</f>
        <v>#VALUE!</v>
      </c>
      <c r="AQ27" s="219" t="e">
        <f ca="1">$AK27*Indata!$B$44*1000</f>
        <v>#VALUE!</v>
      </c>
      <c r="AR27" s="220" t="e">
        <f ca="1">$AL27*Indata!$B$45*1000</f>
        <v>#VALUE!</v>
      </c>
    </row>
    <row r="28" spans="1:44" x14ac:dyDescent="0.25">
      <c r="A28" s="388">
        <f>Prognoser!C86</f>
        <v>0</v>
      </c>
      <c r="B28" s="388" t="str">
        <f t="shared" si="0"/>
        <v>0 0</v>
      </c>
      <c r="C28" s="144">
        <f>Prognoser!D86</f>
        <v>0</v>
      </c>
      <c r="D28" s="144" t="str">
        <f>Prognoser!E86</f>
        <v/>
      </c>
      <c r="E28" s="196" t="str">
        <f>IF(Prognoser!M86&gt;1,Prognoser!M86,Prognoser!M115)</f>
        <v/>
      </c>
      <c r="F28" s="195">
        <f>Prognoser!F86</f>
        <v>0</v>
      </c>
      <c r="G28" s="144" t="str">
        <f>Prognoser!I86</f>
        <v/>
      </c>
      <c r="H28" s="195" t="str">
        <f>Prognoser!K86</f>
        <v/>
      </c>
      <c r="I28" s="197">
        <f>Prognoser!O86</f>
        <v>0</v>
      </c>
      <c r="J28" s="401" t="str">
        <f>Prognoser!L86</f>
        <v/>
      </c>
      <c r="K28" s="743" t="e">
        <f ca="1">'Fartygsparametrar 2'!H77</f>
        <v>#N/A</v>
      </c>
      <c r="L28" s="198">
        <f>Prognoser!N86</f>
        <v>0</v>
      </c>
      <c r="M28" s="199" t="e">
        <f ca="1">('Fartygsparametrar 1'!F43*$C28^('Fartygsparametrar 1'!E43)*'Fartygsparametrar 1'!D43*(('Fartygsparametrar 1'!G43*LN($C28)+'Fartygsparametrar 1'!H43)/('Fartygsparametrar 1'!I43*LN($C28)+'Fartygsparametrar 1'!J43))^2.5*'Fartygsparametrar 2'!I77/(('Fartygsparametrar 1'!G43*LN($C28)+'Fartygsparametrar 1'!H43)*1.852))*'Förvaltningsflik Trafikverket'!$R$22^'Förvaltningsflik Trafikverket'!$V$20</f>
        <v>#N/A</v>
      </c>
      <c r="N28" s="206" t="e">
        <f t="shared" ca="1" si="7"/>
        <v>#VALUE!</v>
      </c>
      <c r="O28" s="206" t="e">
        <f ca="1" xml:space="preserve"> $M28*Indata!$B$55/1000</f>
        <v>#N/A</v>
      </c>
      <c r="P28" s="200" t="e">
        <f ca="1" xml:space="preserve"> $N28*Indata!$B$55</f>
        <v>#VALUE!</v>
      </c>
      <c r="Q28" s="414" t="e">
        <f>'Fartygsparametrar 1'!K43*($C28*1/'Fartygsparametrar 1'!S43)^('Fartygsparametrar 1'!L43)*Indata!$B$54*1.138*Indata!$B$76</f>
        <v>#N/A</v>
      </c>
      <c r="R28" s="403" t="e">
        <f>$Q28/Indata!$B$59</f>
        <v>#N/A</v>
      </c>
      <c r="S28" s="404" t="e">
        <f>'Fartygsparametrar 1'!M43*($C28*1)^('Fartygsparametrar 1'!N43)*1000000</f>
        <v>#N/A</v>
      </c>
      <c r="T28" s="404" t="e">
        <f>($S28*Indata!$B$54-$S28*Indata!$B$54*Indata!$B$65/(1+Indata!$B$63)^Indata!$B$64)*(Indata!$B$63*(1+Indata!$B$63)^Indata!$B$64/((1+ Indata!$B$63)^Indata!$B$64-1))*1.138*Indata!$B$76</f>
        <v>#N/A</v>
      </c>
      <c r="U28" s="404" t="e">
        <f>$T28/Indata!$B$59</f>
        <v>#N/A</v>
      </c>
      <c r="V28" s="405" t="e">
        <f>'Fartygsparametrar 1'!O43*($C28*1)^('Fartygsparametrar 1'!P43)*215*Indata!$B$66*Indata!$B$55*Indata!$B$59/1000000</f>
        <v>#N/A</v>
      </c>
      <c r="W28" s="405" t="e">
        <f>$V28/Indata!$B$59</f>
        <v>#N/A</v>
      </c>
      <c r="X28" s="394" t="e">
        <f>'Fartygsparametrar 1'!Q43*($C28*1/'Fartygsparametrar 1'!S43)^('Fartygsparametrar 1'!R43)/2.5*Indata!$B$54*1.138*Indata!$B$76</f>
        <v>#N/A</v>
      </c>
      <c r="Y28" s="394" t="e">
        <f>$X28/Indata!$B$59</f>
        <v>#N/A</v>
      </c>
      <c r="Z28" s="407" t="e">
        <f t="shared" si="8"/>
        <v>#N/A</v>
      </c>
      <c r="AA28" s="392" t="e">
        <f t="shared" si="9"/>
        <v>#N/A</v>
      </c>
      <c r="AB28" s="417" t="e">
        <f ca="1">'Fartygsparametrar 2'!G77</f>
        <v>#N/A</v>
      </c>
      <c r="AC28" s="408" t="e">
        <f t="shared" ca="1" si="10"/>
        <v>#N/A</v>
      </c>
      <c r="AD28" s="397" t="e">
        <f t="shared" ca="1" si="11"/>
        <v>#N/A</v>
      </c>
      <c r="AE28" s="214">
        <f>IF($I28&gt;0,INDEX(Lotstaxa!$E$19:$DL$28, MATCH($C28,Lotstaxa!$A$19:$A$28,1),MATCH($I28,Lotstaxa!$E$17:$DL$17,1)),0)</f>
        <v>0</v>
      </c>
      <c r="AF28" s="215">
        <f t="shared" si="12"/>
        <v>0</v>
      </c>
      <c r="AG28" s="216" t="e">
        <f ca="1" xml:space="preserve"> $N28*Indata!$B$47</f>
        <v>#VALUE!</v>
      </c>
      <c r="AH28" s="217" t="e">
        <f ca="1" xml:space="preserve"> INDEX('NOx &amp; CO2'!$E$5:$E$9, MATCH($C28,'NOx &amp; CO2'!$C$5:$C$9,1))*$N28</f>
        <v>#VALUE!</v>
      </c>
      <c r="AI28" s="217" t="e">
        <f ca="1" xml:space="preserve"> $N28*Indata!$B$49</f>
        <v>#VALUE!</v>
      </c>
      <c r="AJ28" s="217" t="e">
        <f ca="1" xml:space="preserve"> $N28*Indata!$B$50</f>
        <v>#VALUE!</v>
      </c>
      <c r="AK28" s="217" t="e">
        <f ca="1" xml:space="preserve"> $N28*Indata!$B$51</f>
        <v>#VALUE!</v>
      </c>
      <c r="AL28" s="218" t="e">
        <f ca="1" xml:space="preserve"> $N28*Indata!$B$52</f>
        <v>#VALUE!</v>
      </c>
      <c r="AM28" s="219" t="e">
        <f ca="1">$AG28*'NOx &amp; CO2'!$C$21*1000</f>
        <v>#VALUE!</v>
      </c>
      <c r="AN28" s="219" t="e">
        <f ca="1">$AH28*Indata!$B$41*1000</f>
        <v>#VALUE!</v>
      </c>
      <c r="AO28" s="219" t="e">
        <f ca="1">$AI28*Indata!$B$42*1000</f>
        <v>#VALUE!</v>
      </c>
      <c r="AP28" s="219" t="e">
        <f ca="1">$AJ28*Indata!$B$43*1000</f>
        <v>#VALUE!</v>
      </c>
      <c r="AQ28" s="219" t="e">
        <f ca="1">$AK28*Indata!$B$44*1000</f>
        <v>#VALUE!</v>
      </c>
      <c r="AR28" s="220" t="e">
        <f ca="1">$AL28*Indata!$B$45*1000</f>
        <v>#VALUE!</v>
      </c>
    </row>
    <row r="29" spans="1:44" x14ac:dyDescent="0.25">
      <c r="A29" s="388">
        <f>Prognoser!C87</f>
        <v>0</v>
      </c>
      <c r="B29" s="388" t="str">
        <f t="shared" si="0"/>
        <v>0 0</v>
      </c>
      <c r="C29" s="144">
        <f>Prognoser!D87</f>
        <v>0</v>
      </c>
      <c r="D29" s="144" t="str">
        <f>Prognoser!E87</f>
        <v/>
      </c>
      <c r="E29" s="196" t="str">
        <f>IF(Prognoser!M87&gt;1,Prognoser!M87,Prognoser!M116)</f>
        <v/>
      </c>
      <c r="F29" s="195">
        <f>Prognoser!F87</f>
        <v>0</v>
      </c>
      <c r="G29" s="144" t="str">
        <f>Prognoser!I87</f>
        <v/>
      </c>
      <c r="H29" s="195" t="str">
        <f>Prognoser!K87</f>
        <v/>
      </c>
      <c r="I29" s="197">
        <f>Prognoser!O87</f>
        <v>0</v>
      </c>
      <c r="J29" s="401" t="str">
        <f>Prognoser!L87</f>
        <v/>
      </c>
      <c r="K29" s="743" t="e">
        <f ca="1">'Fartygsparametrar 2'!H78</f>
        <v>#N/A</v>
      </c>
      <c r="L29" s="198">
        <f>Prognoser!N87</f>
        <v>0</v>
      </c>
      <c r="M29" s="199" t="e">
        <f ca="1">('Fartygsparametrar 1'!F44*$C29^('Fartygsparametrar 1'!E44)*'Fartygsparametrar 1'!D44*(('Fartygsparametrar 1'!G44*LN($C29)+'Fartygsparametrar 1'!H44)/('Fartygsparametrar 1'!I44*LN($C29)+'Fartygsparametrar 1'!J44))^2.5*'Fartygsparametrar 2'!I78/(('Fartygsparametrar 1'!G44*LN($C29)+'Fartygsparametrar 1'!H44)*1.852))*'Förvaltningsflik Trafikverket'!$R$22^'Förvaltningsflik Trafikverket'!$V$20</f>
        <v>#N/A</v>
      </c>
      <c r="N29" s="206" t="e">
        <f t="shared" ca="1" si="7"/>
        <v>#VALUE!</v>
      </c>
      <c r="O29" s="206" t="e">
        <f ca="1" xml:space="preserve"> $M29*Indata!$B$55/1000</f>
        <v>#N/A</v>
      </c>
      <c r="P29" s="200" t="e">
        <f ca="1" xml:space="preserve"> $N29*Indata!$B$55</f>
        <v>#VALUE!</v>
      </c>
      <c r="Q29" s="414" t="e">
        <f>'Fartygsparametrar 1'!K44*($C29*1/'Fartygsparametrar 1'!S44)^('Fartygsparametrar 1'!L44)*Indata!$B$54*1.138*Indata!$B$76</f>
        <v>#N/A</v>
      </c>
      <c r="R29" s="403" t="e">
        <f>$Q29/Indata!$B$59</f>
        <v>#N/A</v>
      </c>
      <c r="S29" s="404" t="e">
        <f>'Fartygsparametrar 1'!M44*($C29*1)^('Fartygsparametrar 1'!N44)*1000000</f>
        <v>#N/A</v>
      </c>
      <c r="T29" s="404" t="e">
        <f>($S29*Indata!$B$54-$S29*Indata!$B$54*Indata!$B$65/(1+Indata!$B$63)^Indata!$B$64)*(Indata!$B$63*(1+Indata!$B$63)^Indata!$B$64/((1+ Indata!$B$63)^Indata!$B$64-1))*1.138*Indata!$B$76</f>
        <v>#N/A</v>
      </c>
      <c r="U29" s="404" t="e">
        <f>$T29/Indata!$B$59</f>
        <v>#N/A</v>
      </c>
      <c r="V29" s="405" t="e">
        <f>'Fartygsparametrar 1'!O44*($C29*1)^('Fartygsparametrar 1'!P44)*215*Indata!$B$66*Indata!$B$55*Indata!$B$59/1000000</f>
        <v>#N/A</v>
      </c>
      <c r="W29" s="405" t="e">
        <f>$V29/Indata!$B$59</f>
        <v>#N/A</v>
      </c>
      <c r="X29" s="394" t="e">
        <f>'Fartygsparametrar 1'!Q44*($C29*1/'Fartygsparametrar 1'!S44)^('Fartygsparametrar 1'!R44)/2.5*Indata!$B$54*1.138*Indata!$B$76</f>
        <v>#N/A</v>
      </c>
      <c r="Y29" s="394" t="e">
        <f>$X29/Indata!$B$59</f>
        <v>#N/A</v>
      </c>
      <c r="Z29" s="407" t="e">
        <f t="shared" si="8"/>
        <v>#N/A</v>
      </c>
      <c r="AA29" s="392" t="e">
        <f t="shared" si="9"/>
        <v>#N/A</v>
      </c>
      <c r="AB29" s="417" t="e">
        <f ca="1">'Fartygsparametrar 2'!G78</f>
        <v>#N/A</v>
      </c>
      <c r="AC29" s="408" t="e">
        <f t="shared" ca="1" si="10"/>
        <v>#N/A</v>
      </c>
      <c r="AD29" s="397" t="e">
        <f t="shared" ca="1" si="11"/>
        <v>#N/A</v>
      </c>
      <c r="AE29" s="214">
        <f>IF($I29&gt;0,INDEX(Lotstaxa!$E$19:$DL$28, MATCH($C29,Lotstaxa!$A$19:$A$28,1),MATCH($I29,Lotstaxa!$E$17:$DL$17,1)),0)</f>
        <v>0</v>
      </c>
      <c r="AF29" s="215">
        <f t="shared" si="12"/>
        <v>0</v>
      </c>
      <c r="AG29" s="216" t="e">
        <f ca="1" xml:space="preserve"> $N29*Indata!$B$47</f>
        <v>#VALUE!</v>
      </c>
      <c r="AH29" s="217" t="e">
        <f ca="1" xml:space="preserve"> INDEX('NOx &amp; CO2'!$E$5:$E$9, MATCH($C29,'NOx &amp; CO2'!$C$5:$C$9,1))*$N29</f>
        <v>#VALUE!</v>
      </c>
      <c r="AI29" s="217" t="e">
        <f ca="1" xml:space="preserve"> $N29*Indata!$B$49</f>
        <v>#VALUE!</v>
      </c>
      <c r="AJ29" s="217" t="e">
        <f ca="1" xml:space="preserve"> $N29*Indata!$B$50</f>
        <v>#VALUE!</v>
      </c>
      <c r="AK29" s="217" t="e">
        <f ca="1" xml:space="preserve"> $N29*Indata!$B$51</f>
        <v>#VALUE!</v>
      </c>
      <c r="AL29" s="218" t="e">
        <f ca="1" xml:space="preserve"> $N29*Indata!$B$52</f>
        <v>#VALUE!</v>
      </c>
      <c r="AM29" s="219" t="e">
        <f ca="1">$AG29*'NOx &amp; CO2'!$C$21*1000</f>
        <v>#VALUE!</v>
      </c>
      <c r="AN29" s="219" t="e">
        <f ca="1">$AH29*Indata!$B$41*1000</f>
        <v>#VALUE!</v>
      </c>
      <c r="AO29" s="219" t="e">
        <f ca="1">$AI29*Indata!$B$42*1000</f>
        <v>#VALUE!</v>
      </c>
      <c r="AP29" s="219" t="e">
        <f ca="1">$AJ29*Indata!$B$43*1000</f>
        <v>#VALUE!</v>
      </c>
      <c r="AQ29" s="219" t="e">
        <f ca="1">$AK29*Indata!$B$44*1000</f>
        <v>#VALUE!</v>
      </c>
      <c r="AR29" s="220" t="e">
        <f ca="1">$AL29*Indata!$B$45*1000</f>
        <v>#VALUE!</v>
      </c>
    </row>
    <row r="30" spans="1:44" x14ac:dyDescent="0.25">
      <c r="A30" s="388">
        <f>Prognoser!C88</f>
        <v>0</v>
      </c>
      <c r="B30" s="388" t="str">
        <f t="shared" si="0"/>
        <v>0 0</v>
      </c>
      <c r="C30" s="144">
        <f>Prognoser!D88</f>
        <v>0</v>
      </c>
      <c r="D30" s="144" t="str">
        <f>Prognoser!E88</f>
        <v/>
      </c>
      <c r="E30" s="196" t="str">
        <f>IF(Prognoser!M88&gt;1,Prognoser!M88,Prognoser!M117)</f>
        <v/>
      </c>
      <c r="F30" s="195">
        <f>Prognoser!F88</f>
        <v>0</v>
      </c>
      <c r="G30" s="144" t="str">
        <f>Prognoser!I88</f>
        <v/>
      </c>
      <c r="H30" s="195" t="str">
        <f>Prognoser!K88</f>
        <v/>
      </c>
      <c r="I30" s="197">
        <f>Prognoser!O88</f>
        <v>0</v>
      </c>
      <c r="J30" s="401" t="str">
        <f>Prognoser!L88</f>
        <v/>
      </c>
      <c r="K30" s="743" t="e">
        <f ca="1">'Fartygsparametrar 2'!H79</f>
        <v>#N/A</v>
      </c>
      <c r="L30" s="198">
        <f>Prognoser!N88</f>
        <v>0</v>
      </c>
      <c r="M30" s="199" t="e">
        <f ca="1">('Fartygsparametrar 1'!F45*$C30^('Fartygsparametrar 1'!E45)*'Fartygsparametrar 1'!D45*(('Fartygsparametrar 1'!G45*LN($C30)+'Fartygsparametrar 1'!H45)/('Fartygsparametrar 1'!I45*LN($C30)+'Fartygsparametrar 1'!J45))^2.5*'Fartygsparametrar 2'!I79/(('Fartygsparametrar 1'!G45*LN($C30)+'Fartygsparametrar 1'!H45)*1.852))*'Förvaltningsflik Trafikverket'!$R$22^'Förvaltningsflik Trafikverket'!$V$20</f>
        <v>#N/A</v>
      </c>
      <c r="N30" s="206" t="e">
        <f t="shared" ca="1" si="7"/>
        <v>#VALUE!</v>
      </c>
      <c r="O30" s="206" t="e">
        <f ca="1" xml:space="preserve"> $M30*Indata!$B$55/1000</f>
        <v>#N/A</v>
      </c>
      <c r="P30" s="200" t="e">
        <f ca="1" xml:space="preserve"> $N30*Indata!$B$55</f>
        <v>#VALUE!</v>
      </c>
      <c r="Q30" s="414" t="e">
        <f>'Fartygsparametrar 1'!K45*($C30*1/'Fartygsparametrar 1'!S45)^('Fartygsparametrar 1'!L45)*Indata!$B$54*1.138*Indata!$B$76</f>
        <v>#N/A</v>
      </c>
      <c r="R30" s="403" t="e">
        <f>$Q30/Indata!$B$59</f>
        <v>#N/A</v>
      </c>
      <c r="S30" s="404" t="e">
        <f>'Fartygsparametrar 1'!M45*($C30*1)^('Fartygsparametrar 1'!N45)*1000000</f>
        <v>#N/A</v>
      </c>
      <c r="T30" s="404" t="e">
        <f>($S30*Indata!$B$54-$S30*Indata!$B$54*Indata!$B$65/(1+Indata!$B$63)^Indata!$B$64)*(Indata!$B$63*(1+Indata!$B$63)^Indata!$B$64/((1+ Indata!$B$63)^Indata!$B$64-1))*1.138*Indata!$B$76</f>
        <v>#N/A</v>
      </c>
      <c r="U30" s="404" t="e">
        <f>$T30/Indata!$B$59</f>
        <v>#N/A</v>
      </c>
      <c r="V30" s="405" t="e">
        <f>'Fartygsparametrar 1'!O45*($C30*1)^('Fartygsparametrar 1'!P45)*215*Indata!$B$66*Indata!$B$55*Indata!$B$59/1000000</f>
        <v>#N/A</v>
      </c>
      <c r="W30" s="405" t="e">
        <f>$V30/Indata!$B$59</f>
        <v>#N/A</v>
      </c>
      <c r="X30" s="394" t="e">
        <f>'Fartygsparametrar 1'!Q45*($C30*1/'Fartygsparametrar 1'!S45)^('Fartygsparametrar 1'!R45)/2.5*Indata!$B$54*1.138*Indata!$B$76</f>
        <v>#N/A</v>
      </c>
      <c r="Y30" s="394" t="e">
        <f>$X30/Indata!$B$59</f>
        <v>#N/A</v>
      </c>
      <c r="Z30" s="407" t="e">
        <f t="shared" si="8"/>
        <v>#N/A</v>
      </c>
      <c r="AA30" s="392" t="e">
        <f t="shared" si="9"/>
        <v>#N/A</v>
      </c>
      <c r="AB30" s="417" t="e">
        <f ca="1">'Fartygsparametrar 2'!G79</f>
        <v>#N/A</v>
      </c>
      <c r="AC30" s="408" t="e">
        <f t="shared" ca="1" si="10"/>
        <v>#N/A</v>
      </c>
      <c r="AD30" s="397" t="e">
        <f t="shared" ca="1" si="11"/>
        <v>#N/A</v>
      </c>
      <c r="AE30" s="214">
        <f>IF($I30&gt;0,INDEX(Lotstaxa!$E$19:$DL$28, MATCH($C30,Lotstaxa!$A$19:$A$28,1),MATCH($I30,Lotstaxa!$E$17:$DL$17,1)),0)</f>
        <v>0</v>
      </c>
      <c r="AF30" s="215">
        <f t="shared" si="12"/>
        <v>0</v>
      </c>
      <c r="AG30" s="216" t="e">
        <f ca="1" xml:space="preserve"> $N30*Indata!$B$47</f>
        <v>#VALUE!</v>
      </c>
      <c r="AH30" s="217" t="e">
        <f ca="1" xml:space="preserve"> INDEX('NOx &amp; CO2'!$E$5:$E$9, MATCH($C30,'NOx &amp; CO2'!$C$5:$C$9,1))*$N30</f>
        <v>#VALUE!</v>
      </c>
      <c r="AI30" s="217" t="e">
        <f ca="1" xml:space="preserve"> $N30*Indata!$B$49</f>
        <v>#VALUE!</v>
      </c>
      <c r="AJ30" s="217" t="e">
        <f ca="1" xml:space="preserve"> $N30*Indata!$B$50</f>
        <v>#VALUE!</v>
      </c>
      <c r="AK30" s="217" t="e">
        <f ca="1" xml:space="preserve"> $N30*Indata!$B$51</f>
        <v>#VALUE!</v>
      </c>
      <c r="AL30" s="218" t="e">
        <f ca="1" xml:space="preserve"> $N30*Indata!$B$52</f>
        <v>#VALUE!</v>
      </c>
      <c r="AM30" s="219" t="e">
        <f ca="1">$AG30*'NOx &amp; CO2'!$C$21*1000</f>
        <v>#VALUE!</v>
      </c>
      <c r="AN30" s="219" t="e">
        <f ca="1">$AH30*Indata!$B$41*1000</f>
        <v>#VALUE!</v>
      </c>
      <c r="AO30" s="219" t="e">
        <f ca="1">$AI30*Indata!$B$42*1000</f>
        <v>#VALUE!</v>
      </c>
      <c r="AP30" s="219" t="e">
        <f ca="1">$AJ30*Indata!$B$43*1000</f>
        <v>#VALUE!</v>
      </c>
      <c r="AQ30" s="219" t="e">
        <f ca="1">$AK30*Indata!$B$44*1000</f>
        <v>#VALUE!</v>
      </c>
      <c r="AR30" s="220" t="e">
        <f ca="1">$AL30*Indata!$B$45*1000</f>
        <v>#VALUE!</v>
      </c>
    </row>
    <row r="31" spans="1:44" x14ac:dyDescent="0.25">
      <c r="A31" s="388">
        <f>Prognoser!C89</f>
        <v>0</v>
      </c>
      <c r="B31" s="388" t="str">
        <f t="shared" si="0"/>
        <v>0 0</v>
      </c>
      <c r="C31" s="144">
        <f>Prognoser!D89</f>
        <v>0</v>
      </c>
      <c r="D31" s="144" t="str">
        <f>Prognoser!E89</f>
        <v/>
      </c>
      <c r="E31" s="196" t="str">
        <f>IF(Prognoser!M89&gt;1,Prognoser!M89,Prognoser!M118)</f>
        <v/>
      </c>
      <c r="F31" s="195">
        <f>Prognoser!F89</f>
        <v>0</v>
      </c>
      <c r="G31" s="144" t="str">
        <f>Prognoser!I89</f>
        <v/>
      </c>
      <c r="H31" s="195" t="str">
        <f>Prognoser!K89</f>
        <v/>
      </c>
      <c r="I31" s="197">
        <f>Prognoser!O89</f>
        <v>0</v>
      </c>
      <c r="J31" s="401" t="str">
        <f>Prognoser!L89</f>
        <v/>
      </c>
      <c r="K31" s="743" t="e">
        <f ca="1">'Fartygsparametrar 2'!H80</f>
        <v>#N/A</v>
      </c>
      <c r="L31" s="198">
        <f>Prognoser!N89</f>
        <v>0</v>
      </c>
      <c r="M31" s="199" t="e">
        <f ca="1">('Fartygsparametrar 1'!F46*$C31^('Fartygsparametrar 1'!E46)*'Fartygsparametrar 1'!D46*(('Fartygsparametrar 1'!G46*LN($C31)+'Fartygsparametrar 1'!H46)/('Fartygsparametrar 1'!I46*LN($C31)+'Fartygsparametrar 1'!J46))^2.5*'Fartygsparametrar 2'!I80/(('Fartygsparametrar 1'!G46*LN($C31)+'Fartygsparametrar 1'!H46)*1.852))*'Förvaltningsflik Trafikverket'!$R$22^'Förvaltningsflik Trafikverket'!$V$20</f>
        <v>#N/A</v>
      </c>
      <c r="N31" s="206" t="e">
        <f t="shared" ca="1" si="7"/>
        <v>#VALUE!</v>
      </c>
      <c r="O31" s="206" t="e">
        <f ca="1" xml:space="preserve"> $M31*Indata!$B$55/1000</f>
        <v>#N/A</v>
      </c>
      <c r="P31" s="200" t="e">
        <f ca="1" xml:space="preserve"> $N31*Indata!$B$55</f>
        <v>#VALUE!</v>
      </c>
      <c r="Q31" s="414" t="e">
        <f>'Fartygsparametrar 1'!K46*($C31*1/'Fartygsparametrar 1'!S46)^('Fartygsparametrar 1'!L46)*Indata!$B$54*1.138*Indata!$B$76</f>
        <v>#N/A</v>
      </c>
      <c r="R31" s="403" t="e">
        <f>$Q31/Indata!$B$59</f>
        <v>#N/A</v>
      </c>
      <c r="S31" s="404" t="e">
        <f>'Fartygsparametrar 1'!M46*($C31*1)^('Fartygsparametrar 1'!N46)*1000000</f>
        <v>#N/A</v>
      </c>
      <c r="T31" s="404" t="e">
        <f>($S31*Indata!$B$54-$S31*Indata!$B$54*Indata!$B$65/(1+Indata!$B$63)^Indata!$B$64)*(Indata!$B$63*(1+Indata!$B$63)^Indata!$B$64/((1+ Indata!$B$63)^Indata!$B$64-1))*1.138*Indata!$B$76</f>
        <v>#N/A</v>
      </c>
      <c r="U31" s="404" t="e">
        <f>$T31/Indata!$B$59</f>
        <v>#N/A</v>
      </c>
      <c r="V31" s="405" t="e">
        <f>'Fartygsparametrar 1'!O46*($C31*1)^('Fartygsparametrar 1'!P46)*215*Indata!$B$66*Indata!$B$55*Indata!$B$59/1000000</f>
        <v>#N/A</v>
      </c>
      <c r="W31" s="405" t="e">
        <f>$V31/Indata!$B$59</f>
        <v>#N/A</v>
      </c>
      <c r="X31" s="394" t="e">
        <f>'Fartygsparametrar 1'!Q46*($C31*1/'Fartygsparametrar 1'!S46)^('Fartygsparametrar 1'!R46)/2.5*Indata!$B$54*1.138*Indata!$B$76</f>
        <v>#N/A</v>
      </c>
      <c r="Y31" s="394" t="e">
        <f>$X31/Indata!$B$59</f>
        <v>#N/A</v>
      </c>
      <c r="Z31" s="407" t="e">
        <f t="shared" si="8"/>
        <v>#N/A</v>
      </c>
      <c r="AA31" s="392" t="e">
        <f t="shared" si="9"/>
        <v>#N/A</v>
      </c>
      <c r="AB31" s="417" t="e">
        <f ca="1">'Fartygsparametrar 2'!G80</f>
        <v>#N/A</v>
      </c>
      <c r="AC31" s="408" t="e">
        <f t="shared" ca="1" si="10"/>
        <v>#N/A</v>
      </c>
      <c r="AD31" s="397" t="e">
        <f t="shared" ca="1" si="11"/>
        <v>#N/A</v>
      </c>
      <c r="AE31" s="214">
        <f>IF($I31&gt;0,INDEX(Lotstaxa!$E$19:$DL$28, MATCH($C31,Lotstaxa!$A$19:$A$28,1),MATCH($I31,Lotstaxa!$E$17:$DL$17,1)),0)</f>
        <v>0</v>
      </c>
      <c r="AF31" s="215">
        <f t="shared" si="12"/>
        <v>0</v>
      </c>
      <c r="AG31" s="216" t="e">
        <f ca="1" xml:space="preserve"> $N31*Indata!$B$47</f>
        <v>#VALUE!</v>
      </c>
      <c r="AH31" s="217" t="e">
        <f ca="1" xml:space="preserve"> INDEX('NOx &amp; CO2'!$E$5:$E$9, MATCH($C31,'NOx &amp; CO2'!$C$5:$C$9,1))*$N31</f>
        <v>#VALUE!</v>
      </c>
      <c r="AI31" s="217" t="e">
        <f ca="1" xml:space="preserve"> $N31*Indata!$B$49</f>
        <v>#VALUE!</v>
      </c>
      <c r="AJ31" s="217" t="e">
        <f ca="1" xml:space="preserve"> $N31*Indata!$B$50</f>
        <v>#VALUE!</v>
      </c>
      <c r="AK31" s="217" t="e">
        <f ca="1" xml:space="preserve"> $N31*Indata!$B$51</f>
        <v>#VALUE!</v>
      </c>
      <c r="AL31" s="218" t="e">
        <f ca="1" xml:space="preserve"> $N31*Indata!$B$52</f>
        <v>#VALUE!</v>
      </c>
      <c r="AM31" s="219" t="e">
        <f ca="1">$AG31*'NOx &amp; CO2'!$C$21*1000</f>
        <v>#VALUE!</v>
      </c>
      <c r="AN31" s="219" t="e">
        <f ca="1">$AH31*Indata!$B$41*1000</f>
        <v>#VALUE!</v>
      </c>
      <c r="AO31" s="219" t="e">
        <f ca="1">$AI31*Indata!$B$42*1000</f>
        <v>#VALUE!</v>
      </c>
      <c r="AP31" s="219" t="e">
        <f ca="1">$AJ31*Indata!$B$43*1000</f>
        <v>#VALUE!</v>
      </c>
      <c r="AQ31" s="219" t="e">
        <f ca="1">$AK31*Indata!$B$44*1000</f>
        <v>#VALUE!</v>
      </c>
      <c r="AR31" s="220" t="e">
        <f ca="1">$AL31*Indata!$B$45*1000</f>
        <v>#VALUE!</v>
      </c>
    </row>
    <row r="32" spans="1:44" ht="13" thickBot="1" x14ac:dyDescent="0.3">
      <c r="A32" s="388">
        <f>Prognoser!C90</f>
        <v>0</v>
      </c>
      <c r="B32" s="244"/>
      <c r="C32" s="245"/>
      <c r="D32" s="246"/>
      <c r="E32" s="245"/>
      <c r="F32" s="246"/>
      <c r="G32" s="246"/>
      <c r="H32" s="247"/>
      <c r="I32" s="248"/>
      <c r="J32" s="248"/>
      <c r="K32" s="390"/>
      <c r="L32" s="422"/>
      <c r="M32" s="249"/>
      <c r="N32" s="423"/>
      <c r="O32" s="389"/>
      <c r="P32" s="424"/>
      <c r="Q32" s="425"/>
      <c r="R32" s="250"/>
      <c r="S32" s="251"/>
      <c r="T32" s="251"/>
      <c r="U32" s="251"/>
      <c r="V32" s="252"/>
      <c r="W32" s="252"/>
      <c r="X32" s="253"/>
      <c r="Y32" s="253"/>
      <c r="Z32" s="426"/>
      <c r="AA32" s="393"/>
      <c r="AB32" s="427"/>
      <c r="AC32" s="428"/>
      <c r="AD32" s="398"/>
      <c r="AE32" s="254"/>
      <c r="AF32" s="255"/>
      <c r="AG32" s="256"/>
      <c r="AH32" s="257"/>
      <c r="AI32" s="257"/>
      <c r="AJ32" s="257"/>
      <c r="AK32" s="257"/>
      <c r="AL32" s="258"/>
      <c r="AM32" s="259"/>
      <c r="AN32" s="259"/>
      <c r="AO32" s="259"/>
      <c r="AP32" s="259"/>
      <c r="AQ32" s="259"/>
      <c r="AR32" s="443"/>
    </row>
    <row r="33" spans="1:44" ht="14.5" thickBot="1" x14ac:dyDescent="0.35">
      <c r="B33" s="420"/>
      <c r="C33" s="144"/>
      <c r="D33" s="195"/>
      <c r="E33" s="144"/>
      <c r="F33" s="195"/>
      <c r="G33" s="195"/>
      <c r="H33" s="205"/>
      <c r="I33" s="197"/>
      <c r="J33" s="197"/>
      <c r="K33" s="391"/>
      <c r="L33" s="411"/>
      <c r="M33" s="199"/>
      <c r="N33" s="409"/>
      <c r="O33" s="402"/>
      <c r="P33" s="200"/>
      <c r="Q33" s="1934"/>
      <c r="R33" s="1935"/>
      <c r="S33" s="1935"/>
      <c r="T33" s="1935"/>
      <c r="U33" s="1935"/>
      <c r="V33" s="1935"/>
      <c r="W33" s="1935"/>
      <c r="X33" s="1935"/>
      <c r="Y33" s="1935"/>
      <c r="Z33" s="1935"/>
      <c r="AA33" s="1936"/>
      <c r="AB33" s="417"/>
      <c r="AC33" s="408"/>
      <c r="AD33" s="397"/>
      <c r="AE33" s="214"/>
      <c r="AF33" s="215"/>
      <c r="AG33" s="444"/>
      <c r="AH33" s="445"/>
      <c r="AI33" s="445"/>
      <c r="AJ33" s="445"/>
      <c r="AK33" s="445"/>
      <c r="AL33" s="446"/>
      <c r="AM33" s="447"/>
      <c r="AN33" s="447"/>
      <c r="AO33" s="447"/>
      <c r="AP33" s="447"/>
      <c r="AQ33" s="447"/>
      <c r="AR33" s="448"/>
    </row>
    <row r="34" spans="1:44" ht="14" x14ac:dyDescent="0.3">
      <c r="B34" s="421" t="s">
        <v>96</v>
      </c>
      <c r="C34" s="1929" t="s">
        <v>242</v>
      </c>
      <c r="D34" s="1929"/>
      <c r="E34" s="1929"/>
      <c r="F34" s="1929"/>
      <c r="G34" s="1929"/>
      <c r="H34" s="1929"/>
      <c r="I34" s="1929"/>
      <c r="J34" s="1929"/>
      <c r="K34" s="1929"/>
      <c r="L34" s="1930"/>
      <c r="M34" s="1931" t="s">
        <v>705</v>
      </c>
      <c r="N34" s="1932"/>
      <c r="O34" s="1932"/>
      <c r="P34" s="1933"/>
      <c r="Q34" s="1934" t="s">
        <v>704</v>
      </c>
      <c r="R34" s="1935"/>
      <c r="S34" s="1935"/>
      <c r="T34" s="1935"/>
      <c r="U34" s="1935"/>
      <c r="V34" s="1935"/>
      <c r="W34" s="1935"/>
      <c r="X34" s="1935"/>
      <c r="Y34" s="1935"/>
      <c r="Z34" s="1935"/>
      <c r="AA34" s="1936"/>
      <c r="AB34" s="1940" t="s">
        <v>294</v>
      </c>
      <c r="AC34" s="1941"/>
      <c r="AD34" s="1942"/>
      <c r="AE34" s="1943" t="s">
        <v>295</v>
      </c>
      <c r="AF34" s="1944"/>
      <c r="AG34" s="1945" t="s">
        <v>296</v>
      </c>
      <c r="AH34" s="1946"/>
      <c r="AI34" s="1946"/>
      <c r="AJ34" s="1946"/>
      <c r="AK34" s="1946"/>
      <c r="AL34" s="1946"/>
      <c r="AM34" s="1946"/>
      <c r="AN34" s="1946"/>
      <c r="AO34" s="1946"/>
      <c r="AP34" s="1946"/>
      <c r="AQ34" s="1946"/>
      <c r="AR34" s="1947"/>
    </row>
    <row r="35" spans="1:44" ht="14" x14ac:dyDescent="0.3">
      <c r="B35" s="420"/>
      <c r="C35" s="144"/>
      <c r="D35" s="195"/>
      <c r="E35" s="196"/>
      <c r="F35" s="195"/>
      <c r="G35" s="195"/>
      <c r="H35" s="205"/>
      <c r="I35" s="197"/>
      <c r="J35" s="197"/>
      <c r="K35" s="391"/>
      <c r="L35" s="411"/>
      <c r="M35" s="199"/>
      <c r="N35" s="409"/>
      <c r="O35" s="1938"/>
      <c r="P35" s="1939"/>
      <c r="Q35" s="1950" t="s">
        <v>16</v>
      </c>
      <c r="R35" s="1951"/>
      <c r="S35" s="1937" t="s">
        <v>20</v>
      </c>
      <c r="T35" s="1937"/>
      <c r="U35" s="1937"/>
      <c r="V35" s="1952" t="s">
        <v>259</v>
      </c>
      <c r="W35" s="1952"/>
      <c r="X35" s="1953" t="s">
        <v>297</v>
      </c>
      <c r="Y35" s="1953"/>
      <c r="Z35" s="406"/>
      <c r="AA35" s="392"/>
      <c r="AB35" s="417"/>
      <c r="AC35" s="408"/>
      <c r="AD35" s="397"/>
      <c r="AE35" s="214"/>
      <c r="AF35" s="215"/>
      <c r="AG35" s="216"/>
      <c r="AH35" s="217"/>
      <c r="AI35" s="217"/>
      <c r="AJ35" s="217"/>
      <c r="AK35" s="217"/>
      <c r="AL35" s="218"/>
      <c r="AM35" s="219"/>
      <c r="AN35" s="219"/>
      <c r="AO35" s="219"/>
      <c r="AP35" s="219"/>
      <c r="AQ35" s="219"/>
      <c r="AR35" s="220"/>
    </row>
    <row r="36" spans="1:44" s="243" customFormat="1" ht="52" x14ac:dyDescent="0.3">
      <c r="B36" s="421" t="s">
        <v>51</v>
      </c>
      <c r="C36" s="143" t="s">
        <v>52</v>
      </c>
      <c r="D36" s="143" t="s">
        <v>217</v>
      </c>
      <c r="E36" s="143" t="s">
        <v>429</v>
      </c>
      <c r="F36" s="143" t="s">
        <v>53</v>
      </c>
      <c r="G36" s="143" t="s">
        <v>292</v>
      </c>
      <c r="H36" s="143" t="s">
        <v>289</v>
      </c>
      <c r="I36" s="143" t="s">
        <v>271</v>
      </c>
      <c r="J36" s="143" t="s">
        <v>100</v>
      </c>
      <c r="K36" s="143" t="s">
        <v>290</v>
      </c>
      <c r="L36" s="147" t="s">
        <v>291</v>
      </c>
      <c r="M36" s="412" t="s">
        <v>293</v>
      </c>
      <c r="N36" s="145" t="s">
        <v>303</v>
      </c>
      <c r="O36" s="145" t="s">
        <v>702</v>
      </c>
      <c r="P36" s="146" t="s">
        <v>703</v>
      </c>
      <c r="Q36" s="413" t="s">
        <v>865</v>
      </c>
      <c r="R36" s="149" t="s">
        <v>866</v>
      </c>
      <c r="S36" s="150" t="s">
        <v>862</v>
      </c>
      <c r="T36" s="150" t="s">
        <v>863</v>
      </c>
      <c r="U36" s="150" t="s">
        <v>864</v>
      </c>
      <c r="V36" s="151" t="s">
        <v>273</v>
      </c>
      <c r="W36" s="151" t="s">
        <v>274</v>
      </c>
      <c r="X36" s="152" t="s">
        <v>298</v>
      </c>
      <c r="Y36" s="152" t="s">
        <v>299</v>
      </c>
      <c r="Z36" s="153" t="s">
        <v>869</v>
      </c>
      <c r="AA36" s="148" t="s">
        <v>870</v>
      </c>
      <c r="AB36" s="416" t="s">
        <v>871</v>
      </c>
      <c r="AC36" s="400" t="s">
        <v>597</v>
      </c>
      <c r="AD36" s="396" t="s">
        <v>275</v>
      </c>
      <c r="AE36" s="168" t="s">
        <v>598</v>
      </c>
      <c r="AF36" s="167" t="s">
        <v>276</v>
      </c>
      <c r="AG36" s="166" t="s">
        <v>277</v>
      </c>
      <c r="AH36" s="173" t="s">
        <v>278</v>
      </c>
      <c r="AI36" s="173" t="s">
        <v>279</v>
      </c>
      <c r="AJ36" s="173" t="s">
        <v>280</v>
      </c>
      <c r="AK36" s="173" t="s">
        <v>281</v>
      </c>
      <c r="AL36" s="173" t="s">
        <v>282</v>
      </c>
      <c r="AM36" s="174" t="s">
        <v>283</v>
      </c>
      <c r="AN36" s="174" t="s">
        <v>284</v>
      </c>
      <c r="AO36" s="174" t="s">
        <v>285</v>
      </c>
      <c r="AP36" s="174" t="s">
        <v>286</v>
      </c>
      <c r="AQ36" s="174" t="s">
        <v>287</v>
      </c>
      <c r="AR36" s="442" t="s">
        <v>288</v>
      </c>
    </row>
    <row r="37" spans="1:44" x14ac:dyDescent="0.25">
      <c r="A37" s="49">
        <f>A7</f>
        <v>0</v>
      </c>
      <c r="B37" s="420" t="str">
        <f>B7</f>
        <v>0 0</v>
      </c>
      <c r="C37" s="144">
        <f>C7</f>
        <v>0</v>
      </c>
      <c r="D37" s="144" t="str">
        <f>D7</f>
        <v/>
      </c>
      <c r="E37" s="196" t="str">
        <f t="shared" ref="E37:L37" si="13">E7</f>
        <v/>
      </c>
      <c r="F37" s="195">
        <f t="shared" si="13"/>
        <v>0</v>
      </c>
      <c r="G37" s="144" t="str">
        <f t="shared" si="13"/>
        <v/>
      </c>
      <c r="H37" s="195" t="str">
        <f t="shared" si="13"/>
        <v/>
      </c>
      <c r="I37" s="197">
        <f t="shared" si="13"/>
        <v>0</v>
      </c>
      <c r="J37" s="401" t="str">
        <f t="shared" si="13"/>
        <v/>
      </c>
      <c r="K37" s="972" t="e">
        <f t="shared" ca="1" si="13"/>
        <v>#N/A</v>
      </c>
      <c r="L37" s="198">
        <f t="shared" si="13"/>
        <v>0</v>
      </c>
      <c r="M37" s="199" t="e">
        <f ca="1">M7</f>
        <v>#N/A</v>
      </c>
      <c r="N37" s="206" t="e">
        <f t="shared" ref="N37:N43" ca="1" si="14" xml:space="preserve"> $F37*$G37*$M37/1000*$L37</f>
        <v>#VALUE!</v>
      </c>
      <c r="O37" s="206" t="e">
        <f ca="1" xml:space="preserve"> $M37*Indata!$B$55/1000</f>
        <v>#N/A</v>
      </c>
      <c r="P37" s="200" t="e">
        <f ca="1" xml:space="preserve"> $N37*Indata!$B$55</f>
        <v>#VALUE!</v>
      </c>
      <c r="Q37" s="414" t="e">
        <f>Q7</f>
        <v>#N/A</v>
      </c>
      <c r="R37" s="403" t="e">
        <f>$Q37/Indata!$B$59</f>
        <v>#N/A</v>
      </c>
      <c r="S37" s="404" t="e">
        <f>S7</f>
        <v>#N/A</v>
      </c>
      <c r="T37" s="404" t="e">
        <f>($S37*Indata!$B$54-$S37*Indata!$B$54*Indata!$B$65/(1+Indata!$B$63)^Indata!$B$64)*(Indata!$B$63*(1+Indata!$B$63)^Indata!$B$64/((1+ Indata!$B$63)^Indata!$B$64-1))*1.138*Indata!$B$76</f>
        <v>#N/A</v>
      </c>
      <c r="U37" s="404" t="e">
        <f>$T37/Indata!$B$59</f>
        <v>#N/A</v>
      </c>
      <c r="V37" s="405" t="e">
        <f>V7</f>
        <v>#N/A</v>
      </c>
      <c r="W37" s="405" t="e">
        <f>$V37/Indata!$B$59</f>
        <v>#N/A</v>
      </c>
      <c r="X37" s="394" t="e">
        <f>X7</f>
        <v>#N/A</v>
      </c>
      <c r="Y37" s="394" t="e">
        <f>$X37/Indata!$B$59</f>
        <v>#N/A</v>
      </c>
      <c r="Z37" s="407" t="e">
        <f t="shared" ref="Z37:Z43" si="15">($R37+$U37+$W37+$Y37)</f>
        <v>#N/A</v>
      </c>
      <c r="AA37" s="392" t="e">
        <f t="shared" ref="AA37:AA43" si="16">($R37+$U37+$W37+$Y37)*$H37*$F37*$L37</f>
        <v>#N/A</v>
      </c>
      <c r="AB37" s="417" t="e">
        <f ca="1">AB7</f>
        <v>#N/A</v>
      </c>
      <c r="AC37" s="408" t="e">
        <f t="shared" ref="AC37:AC43" ca="1" si="17">$F37*$C37*$AB37*$J37</f>
        <v>#N/A</v>
      </c>
      <c r="AD37" s="397" t="e">
        <f t="shared" ref="AD37:AD43" ca="1" si="18">($R37+$U37+$W37+$Y37)*$K37*$F37</f>
        <v>#N/A</v>
      </c>
      <c r="AE37" s="214">
        <f>IF($I37&gt;0,INDEX(Lotstaxa!$E$19:$DL$28, MATCH($C37,Lotstaxa!$A$19:$A$28,1),MATCH($I37,Lotstaxa!$E$17:$DL$17,1)),0)</f>
        <v>0</v>
      </c>
      <c r="AF37" s="215">
        <f t="shared" ref="AF37:AF43" si="19">$F37*$AE37</f>
        <v>0</v>
      </c>
      <c r="AG37" s="216" t="e">
        <f ca="1" xml:space="preserve"> $N37*Indata!$B$47</f>
        <v>#VALUE!</v>
      </c>
      <c r="AH37" s="217" t="e">
        <f ca="1" xml:space="preserve"> INDEX('NOx &amp; CO2'!$E$5:$E$9, MATCH($C37,'NOx &amp; CO2'!$C$5:$C$9,1))*$N37</f>
        <v>#VALUE!</v>
      </c>
      <c r="AI37" s="217" t="e">
        <f ca="1" xml:space="preserve"> $N37*Indata!$B$49</f>
        <v>#VALUE!</v>
      </c>
      <c r="AJ37" s="217" t="e">
        <f ca="1" xml:space="preserve"> $N37*Indata!$B$50</f>
        <v>#VALUE!</v>
      </c>
      <c r="AK37" s="217" t="e">
        <f ca="1" xml:space="preserve"> $N37*Indata!$B$51</f>
        <v>#VALUE!</v>
      </c>
      <c r="AL37" s="218" t="e">
        <f ca="1" xml:space="preserve"> $N37*Indata!$B$52</f>
        <v>#VALUE!</v>
      </c>
      <c r="AM37" s="219" t="e">
        <f ca="1">$AG37*'NOx &amp; CO2'!$C$21*1000</f>
        <v>#VALUE!</v>
      </c>
      <c r="AN37" s="219" t="e">
        <f ca="1">$AH37*Indata!$B$41*1000</f>
        <v>#VALUE!</v>
      </c>
      <c r="AO37" s="219" t="e">
        <f ca="1">$AI37*Indata!$B$42*1000</f>
        <v>#VALUE!</v>
      </c>
      <c r="AP37" s="219" t="e">
        <f ca="1">$AJ37*Indata!$B$43*1000</f>
        <v>#VALUE!</v>
      </c>
      <c r="AQ37" s="219" t="e">
        <f ca="1">$AK37*Indata!$B$44*1000</f>
        <v>#VALUE!</v>
      </c>
      <c r="AR37" s="220" t="e">
        <f ca="1">$AL37*Indata!$B$45*1000</f>
        <v>#VALUE!</v>
      </c>
    </row>
    <row r="38" spans="1:44" x14ac:dyDescent="0.25">
      <c r="A38" s="49">
        <f t="shared" ref="A38:B61" si="20">A8</f>
        <v>0</v>
      </c>
      <c r="B38" s="420" t="str">
        <f t="shared" si="20"/>
        <v>0 0</v>
      </c>
      <c r="C38" s="144">
        <f t="shared" ref="C38:D61" si="21">C8</f>
        <v>0</v>
      </c>
      <c r="D38" s="144" t="str">
        <f t="shared" si="21"/>
        <v/>
      </c>
      <c r="E38" s="196" t="str">
        <f t="shared" ref="E38:M38" si="22">E8</f>
        <v/>
      </c>
      <c r="F38" s="195">
        <f t="shared" si="22"/>
        <v>0</v>
      </c>
      <c r="G38" s="144" t="str">
        <f t="shared" si="22"/>
        <v/>
      </c>
      <c r="H38" s="195" t="str">
        <f t="shared" si="22"/>
        <v/>
      </c>
      <c r="I38" s="197">
        <f t="shared" si="22"/>
        <v>0</v>
      </c>
      <c r="J38" s="401" t="str">
        <f t="shared" si="22"/>
        <v/>
      </c>
      <c r="K38" s="972" t="e">
        <f t="shared" ca="1" si="22"/>
        <v>#N/A</v>
      </c>
      <c r="L38" s="198">
        <f t="shared" si="22"/>
        <v>0</v>
      </c>
      <c r="M38" s="199" t="e">
        <f t="shared" ca="1" si="22"/>
        <v>#N/A</v>
      </c>
      <c r="N38" s="206" t="e">
        <f t="shared" ca="1" si="14"/>
        <v>#VALUE!</v>
      </c>
      <c r="O38" s="206" t="e">
        <f ca="1" xml:space="preserve"> $M38*Indata!$B$55/1000</f>
        <v>#N/A</v>
      </c>
      <c r="P38" s="200" t="e">
        <f ca="1" xml:space="preserve"> $N38*Indata!$B$55</f>
        <v>#VALUE!</v>
      </c>
      <c r="Q38" s="414" t="e">
        <f t="shared" ref="Q38:Q61" si="23">Q8</f>
        <v>#N/A</v>
      </c>
      <c r="R38" s="403" t="e">
        <f>$Q38/Indata!$B$59</f>
        <v>#N/A</v>
      </c>
      <c r="S38" s="404" t="e">
        <f t="shared" ref="S38:S61" si="24">S8</f>
        <v>#N/A</v>
      </c>
      <c r="T38" s="404" t="e">
        <f>($S38*Indata!$B$54-$S38*Indata!$B$54*Indata!$B$65/(1+Indata!$B$63)^Indata!$B$64)*(Indata!$B$63*(1+Indata!$B$63)^Indata!$B$64/((1+ Indata!$B$63)^Indata!$B$64-1))*1.138*Indata!$B$76</f>
        <v>#N/A</v>
      </c>
      <c r="U38" s="404" t="e">
        <f>$T38/Indata!$B$59</f>
        <v>#N/A</v>
      </c>
      <c r="V38" s="405" t="e">
        <f t="shared" ref="V38:V61" si="25">V8</f>
        <v>#N/A</v>
      </c>
      <c r="W38" s="405" t="e">
        <f>$V38/Indata!$B$59</f>
        <v>#N/A</v>
      </c>
      <c r="X38" s="394" t="e">
        <f t="shared" ref="X38:X61" si="26">X8</f>
        <v>#N/A</v>
      </c>
      <c r="Y38" s="394" t="e">
        <f>$X38/Indata!$B$59</f>
        <v>#N/A</v>
      </c>
      <c r="Z38" s="407" t="e">
        <f t="shared" si="15"/>
        <v>#N/A</v>
      </c>
      <c r="AA38" s="392" t="e">
        <f t="shared" si="16"/>
        <v>#N/A</v>
      </c>
      <c r="AB38" s="417" t="e">
        <f t="shared" ref="AB38:AB61" ca="1" si="27">AB8</f>
        <v>#N/A</v>
      </c>
      <c r="AC38" s="408" t="e">
        <f t="shared" ca="1" si="17"/>
        <v>#N/A</v>
      </c>
      <c r="AD38" s="397" t="e">
        <f t="shared" ca="1" si="18"/>
        <v>#N/A</v>
      </c>
      <c r="AE38" s="214">
        <f>IF($I38&gt;0,INDEX(Lotstaxa!$E$19:$DL$28, MATCH($C38,Lotstaxa!$A$19:$A$28,1),MATCH($I38,Lotstaxa!$E$17:$DL$17,1)),0)</f>
        <v>0</v>
      </c>
      <c r="AF38" s="215">
        <f t="shared" si="19"/>
        <v>0</v>
      </c>
      <c r="AG38" s="216" t="e">
        <f ca="1" xml:space="preserve"> $N38*Indata!$B$47</f>
        <v>#VALUE!</v>
      </c>
      <c r="AH38" s="217" t="e">
        <f ca="1" xml:space="preserve"> INDEX('NOx &amp; CO2'!$E$5:$E$9, MATCH($C38,'NOx &amp; CO2'!$C$5:$C$9,1))*$N38</f>
        <v>#VALUE!</v>
      </c>
      <c r="AI38" s="217" t="e">
        <f ca="1" xml:space="preserve"> $N38*Indata!$B$49</f>
        <v>#VALUE!</v>
      </c>
      <c r="AJ38" s="217" t="e">
        <f ca="1" xml:space="preserve"> $N38*Indata!$B$50</f>
        <v>#VALUE!</v>
      </c>
      <c r="AK38" s="217" t="e">
        <f ca="1" xml:space="preserve"> $N38*Indata!$B$51</f>
        <v>#VALUE!</v>
      </c>
      <c r="AL38" s="218" t="e">
        <f ca="1" xml:space="preserve"> $N38*Indata!$B$52</f>
        <v>#VALUE!</v>
      </c>
      <c r="AM38" s="219" t="e">
        <f ca="1">$AG38*'NOx &amp; CO2'!$C$21*1000</f>
        <v>#VALUE!</v>
      </c>
      <c r="AN38" s="219" t="e">
        <f ca="1">$AH38*Indata!$B$41*1000</f>
        <v>#VALUE!</v>
      </c>
      <c r="AO38" s="219" t="e">
        <f ca="1">$AI38*Indata!$B$42*1000</f>
        <v>#VALUE!</v>
      </c>
      <c r="AP38" s="219" t="e">
        <f ca="1">$AJ38*Indata!$B$43*1000</f>
        <v>#VALUE!</v>
      </c>
      <c r="AQ38" s="219" t="e">
        <f ca="1">$AK38*Indata!$B$44*1000</f>
        <v>#VALUE!</v>
      </c>
      <c r="AR38" s="220" t="e">
        <f ca="1">$AL38*Indata!$B$45*1000</f>
        <v>#VALUE!</v>
      </c>
    </row>
    <row r="39" spans="1:44" ht="11.25" customHeight="1" x14ac:dyDescent="0.25">
      <c r="A39" s="49">
        <f t="shared" si="20"/>
        <v>0</v>
      </c>
      <c r="B39" s="420" t="str">
        <f t="shared" si="20"/>
        <v>0 0</v>
      </c>
      <c r="C39" s="144">
        <f t="shared" si="21"/>
        <v>0</v>
      </c>
      <c r="D39" s="144" t="str">
        <f t="shared" si="21"/>
        <v/>
      </c>
      <c r="E39" s="196" t="str">
        <f t="shared" ref="E39:M39" si="28">E9</f>
        <v/>
      </c>
      <c r="F39" s="195">
        <f t="shared" si="28"/>
        <v>0</v>
      </c>
      <c r="G39" s="144" t="str">
        <f t="shared" si="28"/>
        <v/>
      </c>
      <c r="H39" s="195" t="str">
        <f t="shared" si="28"/>
        <v/>
      </c>
      <c r="I39" s="197">
        <f t="shared" si="28"/>
        <v>0</v>
      </c>
      <c r="J39" s="401" t="str">
        <f t="shared" si="28"/>
        <v/>
      </c>
      <c r="K39" s="972" t="e">
        <f t="shared" ca="1" si="28"/>
        <v>#N/A</v>
      </c>
      <c r="L39" s="198">
        <f t="shared" si="28"/>
        <v>0</v>
      </c>
      <c r="M39" s="199" t="e">
        <f t="shared" ca="1" si="28"/>
        <v>#N/A</v>
      </c>
      <c r="N39" s="206" t="e">
        <f t="shared" ca="1" si="14"/>
        <v>#VALUE!</v>
      </c>
      <c r="O39" s="206" t="e">
        <f ca="1" xml:space="preserve"> $M39*Indata!$B$55/1000</f>
        <v>#N/A</v>
      </c>
      <c r="P39" s="200" t="e">
        <f ca="1" xml:space="preserve"> $N39*Indata!$B$55</f>
        <v>#VALUE!</v>
      </c>
      <c r="Q39" s="414" t="e">
        <f t="shared" si="23"/>
        <v>#N/A</v>
      </c>
      <c r="R39" s="403" t="e">
        <f>$Q39/Indata!$B$59</f>
        <v>#N/A</v>
      </c>
      <c r="S39" s="404" t="e">
        <f t="shared" si="24"/>
        <v>#N/A</v>
      </c>
      <c r="T39" s="404" t="e">
        <f>($S39*Indata!$B$54-$S39*Indata!$B$54*Indata!$B$65/(1+Indata!$B$63)^Indata!$B$64)*(Indata!$B$63*(1+Indata!$B$63)^Indata!$B$64/((1+ Indata!$B$63)^Indata!$B$64-1))*1.138*Indata!$B$76</f>
        <v>#N/A</v>
      </c>
      <c r="U39" s="404" t="e">
        <f>$T39/Indata!$B$59</f>
        <v>#N/A</v>
      </c>
      <c r="V39" s="405" t="e">
        <f t="shared" si="25"/>
        <v>#N/A</v>
      </c>
      <c r="W39" s="405" t="e">
        <f>$V39/Indata!$B$59</f>
        <v>#N/A</v>
      </c>
      <c r="X39" s="394" t="e">
        <f t="shared" si="26"/>
        <v>#N/A</v>
      </c>
      <c r="Y39" s="394" t="e">
        <f>$X39/Indata!$B$59</f>
        <v>#N/A</v>
      </c>
      <c r="Z39" s="407" t="e">
        <f t="shared" si="15"/>
        <v>#N/A</v>
      </c>
      <c r="AA39" s="392" t="e">
        <f t="shared" si="16"/>
        <v>#N/A</v>
      </c>
      <c r="AB39" s="417" t="e">
        <f t="shared" ca="1" si="27"/>
        <v>#N/A</v>
      </c>
      <c r="AC39" s="408" t="e">
        <f t="shared" ca="1" si="17"/>
        <v>#N/A</v>
      </c>
      <c r="AD39" s="397" t="e">
        <f t="shared" ca="1" si="18"/>
        <v>#N/A</v>
      </c>
      <c r="AE39" s="214">
        <f>IF($I39&gt;0,INDEX(Lotstaxa!$E$19:$DL$28, MATCH($C39,Lotstaxa!$A$19:$A$28,1),MATCH($I39,Lotstaxa!$E$17:$DL$17,1)),0)</f>
        <v>0</v>
      </c>
      <c r="AF39" s="215">
        <f t="shared" si="19"/>
        <v>0</v>
      </c>
      <c r="AG39" s="216" t="e">
        <f ca="1" xml:space="preserve"> $N39*Indata!$B$47</f>
        <v>#VALUE!</v>
      </c>
      <c r="AH39" s="217" t="e">
        <f ca="1" xml:space="preserve"> INDEX('NOx &amp; CO2'!$E$5:$E$9, MATCH($C39,'NOx &amp; CO2'!$C$5:$C$9,1))*$N39</f>
        <v>#VALUE!</v>
      </c>
      <c r="AI39" s="217" t="e">
        <f ca="1" xml:space="preserve"> $N39*Indata!$B$49</f>
        <v>#VALUE!</v>
      </c>
      <c r="AJ39" s="217" t="e">
        <f ca="1" xml:space="preserve"> $N39*Indata!$B$50</f>
        <v>#VALUE!</v>
      </c>
      <c r="AK39" s="217" t="e">
        <f ca="1" xml:space="preserve"> $N39*Indata!$B$51</f>
        <v>#VALUE!</v>
      </c>
      <c r="AL39" s="218" t="e">
        <f ca="1" xml:space="preserve"> $N39*Indata!$B$52</f>
        <v>#VALUE!</v>
      </c>
      <c r="AM39" s="219" t="e">
        <f ca="1">$AG39*'NOx &amp; CO2'!$C$21*1000</f>
        <v>#VALUE!</v>
      </c>
      <c r="AN39" s="219" t="e">
        <f ca="1">$AH39*Indata!$B$41*1000</f>
        <v>#VALUE!</v>
      </c>
      <c r="AO39" s="219" t="e">
        <f ca="1">$AI39*Indata!$B$42*1000</f>
        <v>#VALUE!</v>
      </c>
      <c r="AP39" s="219" t="e">
        <f ca="1">$AJ39*Indata!$B$43*1000</f>
        <v>#VALUE!</v>
      </c>
      <c r="AQ39" s="219" t="e">
        <f ca="1">$AK39*Indata!$B$44*1000</f>
        <v>#VALUE!</v>
      </c>
      <c r="AR39" s="220" t="e">
        <f ca="1">$AL39*Indata!$B$45*1000</f>
        <v>#VALUE!</v>
      </c>
    </row>
    <row r="40" spans="1:44" x14ac:dyDescent="0.25">
      <c r="A40" s="49">
        <f t="shared" si="20"/>
        <v>0</v>
      </c>
      <c r="B40" s="420" t="str">
        <f t="shared" si="20"/>
        <v>0 0</v>
      </c>
      <c r="C40" s="144">
        <f t="shared" si="21"/>
        <v>0</v>
      </c>
      <c r="D40" s="144" t="str">
        <f t="shared" si="21"/>
        <v/>
      </c>
      <c r="E40" s="196" t="str">
        <f t="shared" ref="E40:M40" si="29">E10</f>
        <v/>
      </c>
      <c r="F40" s="195">
        <f t="shared" si="29"/>
        <v>0</v>
      </c>
      <c r="G40" s="144" t="str">
        <f t="shared" si="29"/>
        <v/>
      </c>
      <c r="H40" s="195" t="str">
        <f t="shared" si="29"/>
        <v/>
      </c>
      <c r="I40" s="197">
        <f t="shared" si="29"/>
        <v>0</v>
      </c>
      <c r="J40" s="401" t="str">
        <f t="shared" si="29"/>
        <v/>
      </c>
      <c r="K40" s="972" t="e">
        <f t="shared" ca="1" si="29"/>
        <v>#N/A</v>
      </c>
      <c r="L40" s="198">
        <f t="shared" si="29"/>
        <v>0</v>
      </c>
      <c r="M40" s="199" t="e">
        <f t="shared" ca="1" si="29"/>
        <v>#N/A</v>
      </c>
      <c r="N40" s="206" t="e">
        <f t="shared" ca="1" si="14"/>
        <v>#VALUE!</v>
      </c>
      <c r="O40" s="206" t="e">
        <f ca="1" xml:space="preserve"> $M40*Indata!$B$55/1000</f>
        <v>#N/A</v>
      </c>
      <c r="P40" s="200" t="e">
        <f ca="1" xml:space="preserve"> $N40*Indata!$B$55</f>
        <v>#VALUE!</v>
      </c>
      <c r="Q40" s="414" t="e">
        <f t="shared" si="23"/>
        <v>#N/A</v>
      </c>
      <c r="R40" s="403" t="e">
        <f>$Q40/Indata!$B$59</f>
        <v>#N/A</v>
      </c>
      <c r="S40" s="404" t="e">
        <f t="shared" si="24"/>
        <v>#N/A</v>
      </c>
      <c r="T40" s="404" t="e">
        <f>($S40*Indata!$B$54-$S40*Indata!$B$54*Indata!$B$65/(1+Indata!$B$63)^Indata!$B$64)*(Indata!$B$63*(1+Indata!$B$63)^Indata!$B$64/((1+ Indata!$B$63)^Indata!$B$64-1))*1.138*Indata!$B$76</f>
        <v>#N/A</v>
      </c>
      <c r="U40" s="404" t="e">
        <f>$T40/Indata!$B$59</f>
        <v>#N/A</v>
      </c>
      <c r="V40" s="405" t="e">
        <f t="shared" si="25"/>
        <v>#N/A</v>
      </c>
      <c r="W40" s="405" t="e">
        <f>$V40/Indata!$B$59</f>
        <v>#N/A</v>
      </c>
      <c r="X40" s="394" t="e">
        <f t="shared" si="26"/>
        <v>#N/A</v>
      </c>
      <c r="Y40" s="394" t="e">
        <f>$X40/Indata!$B$59</f>
        <v>#N/A</v>
      </c>
      <c r="Z40" s="407" t="e">
        <f t="shared" si="15"/>
        <v>#N/A</v>
      </c>
      <c r="AA40" s="392" t="e">
        <f t="shared" si="16"/>
        <v>#N/A</v>
      </c>
      <c r="AB40" s="417" t="e">
        <f t="shared" ca="1" si="27"/>
        <v>#N/A</v>
      </c>
      <c r="AC40" s="408" t="e">
        <f t="shared" ca="1" si="17"/>
        <v>#N/A</v>
      </c>
      <c r="AD40" s="397" t="e">
        <f t="shared" ca="1" si="18"/>
        <v>#N/A</v>
      </c>
      <c r="AE40" s="214">
        <f>IF($I40&gt;0,INDEX(Lotstaxa!$E$19:$DL$28, MATCH($C40,Lotstaxa!$A$19:$A$28,1),MATCH($I40,Lotstaxa!$E$17:$DL$17,1)),0)</f>
        <v>0</v>
      </c>
      <c r="AF40" s="215">
        <f t="shared" si="19"/>
        <v>0</v>
      </c>
      <c r="AG40" s="216" t="e">
        <f ca="1" xml:space="preserve"> $N40*Indata!$B$47</f>
        <v>#VALUE!</v>
      </c>
      <c r="AH40" s="217" t="e">
        <f ca="1" xml:space="preserve"> INDEX('NOx &amp; CO2'!$E$5:$E$9, MATCH($C40,'NOx &amp; CO2'!$C$5:$C$9,1))*$N40</f>
        <v>#VALUE!</v>
      </c>
      <c r="AI40" s="217" t="e">
        <f ca="1" xml:space="preserve"> $N40*Indata!$B$49</f>
        <v>#VALUE!</v>
      </c>
      <c r="AJ40" s="217" t="e">
        <f ca="1" xml:space="preserve"> $N40*Indata!$B$50</f>
        <v>#VALUE!</v>
      </c>
      <c r="AK40" s="217" t="e">
        <f ca="1" xml:space="preserve"> $N40*Indata!$B$51</f>
        <v>#VALUE!</v>
      </c>
      <c r="AL40" s="218" t="e">
        <f ca="1" xml:space="preserve"> $N40*Indata!$B$52</f>
        <v>#VALUE!</v>
      </c>
      <c r="AM40" s="219" t="e">
        <f ca="1">$AG40*'NOx &amp; CO2'!$C$21*1000</f>
        <v>#VALUE!</v>
      </c>
      <c r="AN40" s="219" t="e">
        <f ca="1">$AH40*Indata!$B$41*1000</f>
        <v>#VALUE!</v>
      </c>
      <c r="AO40" s="219" t="e">
        <f ca="1">$AI40*Indata!$B$42*1000</f>
        <v>#VALUE!</v>
      </c>
      <c r="AP40" s="219" t="e">
        <f ca="1">$AJ40*Indata!$B$43*1000</f>
        <v>#VALUE!</v>
      </c>
      <c r="AQ40" s="219" t="e">
        <f ca="1">$AK40*Indata!$B$44*1000</f>
        <v>#VALUE!</v>
      </c>
      <c r="AR40" s="220" t="e">
        <f ca="1">$AL40*Indata!$B$45*1000</f>
        <v>#VALUE!</v>
      </c>
    </row>
    <row r="41" spans="1:44" x14ac:dyDescent="0.25">
      <c r="A41" s="49">
        <f t="shared" si="20"/>
        <v>0</v>
      </c>
      <c r="B41" s="420" t="str">
        <f t="shared" si="20"/>
        <v>0 0</v>
      </c>
      <c r="C41" s="144">
        <f t="shared" si="21"/>
        <v>0</v>
      </c>
      <c r="D41" s="144" t="str">
        <f t="shared" si="21"/>
        <v/>
      </c>
      <c r="E41" s="196" t="str">
        <f t="shared" ref="E41:M41" si="30">E11</f>
        <v/>
      </c>
      <c r="F41" s="195">
        <f t="shared" si="30"/>
        <v>0</v>
      </c>
      <c r="G41" s="144" t="str">
        <f t="shared" si="30"/>
        <v/>
      </c>
      <c r="H41" s="195" t="str">
        <f t="shared" si="30"/>
        <v/>
      </c>
      <c r="I41" s="197">
        <f t="shared" si="30"/>
        <v>0</v>
      </c>
      <c r="J41" s="401" t="str">
        <f t="shared" si="30"/>
        <v/>
      </c>
      <c r="K41" s="972" t="e">
        <f t="shared" ca="1" si="30"/>
        <v>#N/A</v>
      </c>
      <c r="L41" s="198">
        <f t="shared" si="30"/>
        <v>0</v>
      </c>
      <c r="M41" s="199" t="e">
        <f t="shared" ca="1" si="30"/>
        <v>#N/A</v>
      </c>
      <c r="N41" s="206" t="e">
        <f t="shared" ca="1" si="14"/>
        <v>#VALUE!</v>
      </c>
      <c r="O41" s="206" t="e">
        <f ca="1" xml:space="preserve"> $M41*Indata!$B$55/1000</f>
        <v>#N/A</v>
      </c>
      <c r="P41" s="200" t="e">
        <f ca="1" xml:space="preserve"> $N41*Indata!$B$55</f>
        <v>#VALUE!</v>
      </c>
      <c r="Q41" s="414" t="e">
        <f t="shared" si="23"/>
        <v>#N/A</v>
      </c>
      <c r="R41" s="403" t="e">
        <f>$Q41/Indata!$B$59</f>
        <v>#N/A</v>
      </c>
      <c r="S41" s="404" t="e">
        <f t="shared" si="24"/>
        <v>#N/A</v>
      </c>
      <c r="T41" s="404" t="e">
        <f>($S41*Indata!$B$54-$S41*Indata!$B$54*Indata!$B$65/(1+Indata!$B$63)^Indata!$B$64)*(Indata!$B$63*(1+Indata!$B$63)^Indata!$B$64/((1+ Indata!$B$63)^Indata!$B$64-1))*1.138*Indata!$B$76</f>
        <v>#N/A</v>
      </c>
      <c r="U41" s="404" t="e">
        <f>$T41/Indata!$B$59</f>
        <v>#N/A</v>
      </c>
      <c r="V41" s="405" t="e">
        <f t="shared" si="25"/>
        <v>#N/A</v>
      </c>
      <c r="W41" s="405" t="e">
        <f>$V41/Indata!$B$59</f>
        <v>#N/A</v>
      </c>
      <c r="X41" s="394" t="e">
        <f t="shared" si="26"/>
        <v>#N/A</v>
      </c>
      <c r="Y41" s="394" t="e">
        <f>$X41/Indata!$B$59</f>
        <v>#N/A</v>
      </c>
      <c r="Z41" s="407" t="e">
        <f t="shared" si="15"/>
        <v>#N/A</v>
      </c>
      <c r="AA41" s="392" t="e">
        <f t="shared" si="16"/>
        <v>#N/A</v>
      </c>
      <c r="AB41" s="417" t="e">
        <f t="shared" ca="1" si="27"/>
        <v>#N/A</v>
      </c>
      <c r="AC41" s="408" t="e">
        <f t="shared" ca="1" si="17"/>
        <v>#N/A</v>
      </c>
      <c r="AD41" s="397" t="e">
        <f t="shared" ca="1" si="18"/>
        <v>#N/A</v>
      </c>
      <c r="AE41" s="214">
        <f>IF($I41&gt;0,INDEX(Lotstaxa!$E$19:$DL$28, MATCH($C41,Lotstaxa!$A$19:$A$28,1),MATCH($I41,Lotstaxa!$E$17:$DL$17,1)),0)</f>
        <v>0</v>
      </c>
      <c r="AF41" s="215">
        <f t="shared" si="19"/>
        <v>0</v>
      </c>
      <c r="AG41" s="216" t="e">
        <f ca="1" xml:space="preserve"> $N41*Indata!$B$47</f>
        <v>#VALUE!</v>
      </c>
      <c r="AH41" s="217" t="e">
        <f ca="1" xml:space="preserve"> INDEX('NOx &amp; CO2'!$E$5:$E$9, MATCH($C41,'NOx &amp; CO2'!$C$5:$C$9,1))*$N41</f>
        <v>#VALUE!</v>
      </c>
      <c r="AI41" s="217" t="e">
        <f ca="1" xml:space="preserve"> $N41*Indata!$B$49</f>
        <v>#VALUE!</v>
      </c>
      <c r="AJ41" s="217" t="e">
        <f ca="1" xml:space="preserve"> $N41*Indata!$B$50</f>
        <v>#VALUE!</v>
      </c>
      <c r="AK41" s="217" t="e">
        <f ca="1" xml:space="preserve"> $N41*Indata!$B$51</f>
        <v>#VALUE!</v>
      </c>
      <c r="AL41" s="218" t="e">
        <f ca="1" xml:space="preserve"> $N41*Indata!$B$52</f>
        <v>#VALUE!</v>
      </c>
      <c r="AM41" s="219" t="e">
        <f ca="1">$AG41*'NOx &amp; CO2'!$C$21*1000</f>
        <v>#VALUE!</v>
      </c>
      <c r="AN41" s="219" t="e">
        <f ca="1">$AH41*Indata!$B$41*1000</f>
        <v>#VALUE!</v>
      </c>
      <c r="AO41" s="219" t="e">
        <f ca="1">$AI41*Indata!$B$42*1000</f>
        <v>#VALUE!</v>
      </c>
      <c r="AP41" s="219" t="e">
        <f ca="1">$AJ41*Indata!$B$43*1000</f>
        <v>#VALUE!</v>
      </c>
      <c r="AQ41" s="219" t="e">
        <f ca="1">$AK41*Indata!$B$44*1000</f>
        <v>#VALUE!</v>
      </c>
      <c r="AR41" s="220" t="e">
        <f ca="1">$AL41*Indata!$B$45*1000</f>
        <v>#VALUE!</v>
      </c>
    </row>
    <row r="42" spans="1:44" x14ac:dyDescent="0.25">
      <c r="A42" s="49">
        <f t="shared" si="20"/>
        <v>0</v>
      </c>
      <c r="B42" s="420" t="str">
        <f t="shared" si="20"/>
        <v>0 0</v>
      </c>
      <c r="C42" s="144">
        <f t="shared" si="21"/>
        <v>0</v>
      </c>
      <c r="D42" s="144" t="str">
        <f t="shared" si="21"/>
        <v/>
      </c>
      <c r="E42" s="196" t="str">
        <f t="shared" ref="E42:M42" si="31">E12</f>
        <v/>
      </c>
      <c r="F42" s="195">
        <f t="shared" si="31"/>
        <v>0</v>
      </c>
      <c r="G42" s="144" t="str">
        <f t="shared" si="31"/>
        <v/>
      </c>
      <c r="H42" s="195" t="str">
        <f t="shared" si="31"/>
        <v/>
      </c>
      <c r="I42" s="197">
        <f t="shared" si="31"/>
        <v>0</v>
      </c>
      <c r="J42" s="401" t="str">
        <f t="shared" si="31"/>
        <v/>
      </c>
      <c r="K42" s="972" t="e">
        <f t="shared" ca="1" si="31"/>
        <v>#N/A</v>
      </c>
      <c r="L42" s="198">
        <f t="shared" si="31"/>
        <v>0</v>
      </c>
      <c r="M42" s="199" t="e">
        <f t="shared" ca="1" si="31"/>
        <v>#N/A</v>
      </c>
      <c r="N42" s="206" t="e">
        <f t="shared" ca="1" si="14"/>
        <v>#VALUE!</v>
      </c>
      <c r="O42" s="206" t="e">
        <f ca="1" xml:space="preserve"> $M42*Indata!$B$55/1000</f>
        <v>#N/A</v>
      </c>
      <c r="P42" s="200" t="e">
        <f ca="1" xml:space="preserve"> $N42*Indata!$B$55</f>
        <v>#VALUE!</v>
      </c>
      <c r="Q42" s="414" t="e">
        <f t="shared" si="23"/>
        <v>#N/A</v>
      </c>
      <c r="R42" s="403" t="e">
        <f>$Q42/Indata!$B$59</f>
        <v>#N/A</v>
      </c>
      <c r="S42" s="404" t="e">
        <f t="shared" si="24"/>
        <v>#N/A</v>
      </c>
      <c r="T42" s="404" t="e">
        <f>($S42*Indata!$B$54-$S42*Indata!$B$54*Indata!$B$65/(1+Indata!$B$63)^Indata!$B$64)*(Indata!$B$63*(1+Indata!$B$63)^Indata!$B$64/((1+ Indata!$B$63)^Indata!$B$64-1))*1.138*Indata!$B$76</f>
        <v>#N/A</v>
      </c>
      <c r="U42" s="404" t="e">
        <f>$T42/Indata!$B$59</f>
        <v>#N/A</v>
      </c>
      <c r="V42" s="405" t="e">
        <f t="shared" si="25"/>
        <v>#N/A</v>
      </c>
      <c r="W42" s="405" t="e">
        <f>$V42/Indata!$B$59</f>
        <v>#N/A</v>
      </c>
      <c r="X42" s="394" t="e">
        <f t="shared" si="26"/>
        <v>#N/A</v>
      </c>
      <c r="Y42" s="394" t="e">
        <f>$X42/Indata!$B$59</f>
        <v>#N/A</v>
      </c>
      <c r="Z42" s="407" t="e">
        <f t="shared" si="15"/>
        <v>#N/A</v>
      </c>
      <c r="AA42" s="392" t="e">
        <f t="shared" si="16"/>
        <v>#N/A</v>
      </c>
      <c r="AB42" s="417" t="e">
        <f t="shared" ca="1" si="27"/>
        <v>#N/A</v>
      </c>
      <c r="AC42" s="408" t="e">
        <f t="shared" ca="1" si="17"/>
        <v>#N/A</v>
      </c>
      <c r="AD42" s="397" t="e">
        <f t="shared" ca="1" si="18"/>
        <v>#N/A</v>
      </c>
      <c r="AE42" s="214">
        <f>IF($I42&gt;0,INDEX(Lotstaxa!$E$19:$DL$28, MATCH($C42,Lotstaxa!$A$19:$A$28,1),MATCH($I42,Lotstaxa!$E$17:$DL$17,1)),0)</f>
        <v>0</v>
      </c>
      <c r="AF42" s="215">
        <f t="shared" si="19"/>
        <v>0</v>
      </c>
      <c r="AG42" s="216" t="e">
        <f ca="1" xml:space="preserve"> $N42*Indata!$B$47</f>
        <v>#VALUE!</v>
      </c>
      <c r="AH42" s="217" t="e">
        <f ca="1" xml:space="preserve"> INDEX('NOx &amp; CO2'!$E$5:$E$9, MATCH($C42,'NOx &amp; CO2'!$C$5:$C$9,1))*$N42</f>
        <v>#VALUE!</v>
      </c>
      <c r="AI42" s="217" t="e">
        <f ca="1" xml:space="preserve"> $N42*Indata!$B$49</f>
        <v>#VALUE!</v>
      </c>
      <c r="AJ42" s="217" t="e">
        <f ca="1" xml:space="preserve"> $N42*Indata!$B$50</f>
        <v>#VALUE!</v>
      </c>
      <c r="AK42" s="217" t="e">
        <f ca="1" xml:space="preserve"> $N42*Indata!$B$51</f>
        <v>#VALUE!</v>
      </c>
      <c r="AL42" s="218" t="e">
        <f ca="1" xml:space="preserve"> $N42*Indata!$B$52</f>
        <v>#VALUE!</v>
      </c>
      <c r="AM42" s="219" t="e">
        <f ca="1">$AG42*'NOx &amp; CO2'!$C$21*1000</f>
        <v>#VALUE!</v>
      </c>
      <c r="AN42" s="219" t="e">
        <f ca="1">$AH42*Indata!$B$41*1000</f>
        <v>#VALUE!</v>
      </c>
      <c r="AO42" s="219" t="e">
        <f ca="1">$AI42*Indata!$B$42*1000</f>
        <v>#VALUE!</v>
      </c>
      <c r="AP42" s="219" t="e">
        <f ca="1">$AJ42*Indata!$B$43*1000</f>
        <v>#VALUE!</v>
      </c>
      <c r="AQ42" s="219" t="e">
        <f ca="1">$AK42*Indata!$B$44*1000</f>
        <v>#VALUE!</v>
      </c>
      <c r="AR42" s="220" t="e">
        <f ca="1">$AL42*Indata!$B$45*1000</f>
        <v>#VALUE!</v>
      </c>
    </row>
    <row r="43" spans="1:44" x14ac:dyDescent="0.25">
      <c r="A43" s="49">
        <f t="shared" si="20"/>
        <v>0</v>
      </c>
      <c r="B43" s="420" t="str">
        <f t="shared" si="20"/>
        <v>0 0</v>
      </c>
      <c r="C43" s="144">
        <f t="shared" si="21"/>
        <v>0</v>
      </c>
      <c r="D43" s="144" t="str">
        <f t="shared" si="21"/>
        <v/>
      </c>
      <c r="E43" s="196" t="str">
        <f t="shared" ref="E43:M43" si="32">E13</f>
        <v/>
      </c>
      <c r="F43" s="195">
        <f t="shared" si="32"/>
        <v>0</v>
      </c>
      <c r="G43" s="144" t="str">
        <f t="shared" si="32"/>
        <v/>
      </c>
      <c r="H43" s="195" t="str">
        <f t="shared" si="32"/>
        <v/>
      </c>
      <c r="I43" s="197">
        <f t="shared" si="32"/>
        <v>0</v>
      </c>
      <c r="J43" s="401" t="str">
        <f t="shared" si="32"/>
        <v/>
      </c>
      <c r="K43" s="972" t="e">
        <f t="shared" ca="1" si="32"/>
        <v>#N/A</v>
      </c>
      <c r="L43" s="198">
        <f t="shared" si="32"/>
        <v>0</v>
      </c>
      <c r="M43" s="199" t="e">
        <f t="shared" ca="1" si="32"/>
        <v>#N/A</v>
      </c>
      <c r="N43" s="206" t="e">
        <f t="shared" ca="1" si="14"/>
        <v>#VALUE!</v>
      </c>
      <c r="O43" s="206" t="e">
        <f ca="1" xml:space="preserve"> $M43*Indata!$B$55/1000</f>
        <v>#N/A</v>
      </c>
      <c r="P43" s="200" t="e">
        <f ca="1" xml:space="preserve"> $N43*Indata!$B$55</f>
        <v>#VALUE!</v>
      </c>
      <c r="Q43" s="414" t="e">
        <f t="shared" si="23"/>
        <v>#N/A</v>
      </c>
      <c r="R43" s="403" t="e">
        <f>$Q43/Indata!$B$59</f>
        <v>#N/A</v>
      </c>
      <c r="S43" s="404" t="e">
        <f t="shared" si="24"/>
        <v>#N/A</v>
      </c>
      <c r="T43" s="404" t="e">
        <f>($S43*Indata!$B$54-$S43*Indata!$B$54*Indata!$B$65/(1+Indata!$B$63)^Indata!$B$64)*(Indata!$B$63*(1+Indata!$B$63)^Indata!$B$64/((1+ Indata!$B$63)^Indata!$B$64-1))*1.138*Indata!$B$76</f>
        <v>#N/A</v>
      </c>
      <c r="U43" s="404" t="e">
        <f>$T43/Indata!$B$59</f>
        <v>#N/A</v>
      </c>
      <c r="V43" s="405" t="e">
        <f t="shared" si="25"/>
        <v>#N/A</v>
      </c>
      <c r="W43" s="405" t="e">
        <f>$V43/Indata!$B$59</f>
        <v>#N/A</v>
      </c>
      <c r="X43" s="394" t="e">
        <f t="shared" si="26"/>
        <v>#N/A</v>
      </c>
      <c r="Y43" s="394" t="e">
        <f>$X43/Indata!$B$59</f>
        <v>#N/A</v>
      </c>
      <c r="Z43" s="407" t="e">
        <f t="shared" si="15"/>
        <v>#N/A</v>
      </c>
      <c r="AA43" s="392" t="e">
        <f t="shared" si="16"/>
        <v>#N/A</v>
      </c>
      <c r="AB43" s="417" t="e">
        <f t="shared" ca="1" si="27"/>
        <v>#N/A</v>
      </c>
      <c r="AC43" s="408" t="e">
        <f t="shared" ca="1" si="17"/>
        <v>#N/A</v>
      </c>
      <c r="AD43" s="397" t="e">
        <f t="shared" ca="1" si="18"/>
        <v>#N/A</v>
      </c>
      <c r="AE43" s="214">
        <f>IF($I43&gt;0,INDEX(Lotstaxa!$E$19:$DL$28, MATCH($C43,Lotstaxa!$A$19:$A$28,1),MATCH($I43,Lotstaxa!$E$17:$DL$17,1)),0)</f>
        <v>0</v>
      </c>
      <c r="AF43" s="215">
        <f t="shared" si="19"/>
        <v>0</v>
      </c>
      <c r="AG43" s="216" t="e">
        <f ca="1" xml:space="preserve"> $N43*Indata!$B$47</f>
        <v>#VALUE!</v>
      </c>
      <c r="AH43" s="217" t="e">
        <f ca="1" xml:space="preserve"> INDEX('NOx &amp; CO2'!$E$5:$E$9, MATCH($C43,'NOx &amp; CO2'!$C$5:$C$9,1))*$N43</f>
        <v>#VALUE!</v>
      </c>
      <c r="AI43" s="217" t="e">
        <f ca="1" xml:space="preserve"> $N43*Indata!$B$49</f>
        <v>#VALUE!</v>
      </c>
      <c r="AJ43" s="217" t="e">
        <f ca="1" xml:space="preserve"> $N43*Indata!$B$50</f>
        <v>#VALUE!</v>
      </c>
      <c r="AK43" s="217" t="e">
        <f ca="1" xml:space="preserve"> $N43*Indata!$B$51</f>
        <v>#VALUE!</v>
      </c>
      <c r="AL43" s="218" t="e">
        <f ca="1" xml:space="preserve"> $N43*Indata!$B$52</f>
        <v>#VALUE!</v>
      </c>
      <c r="AM43" s="219" t="e">
        <f ca="1">$AG43*'NOx &amp; CO2'!$C$21*1000</f>
        <v>#VALUE!</v>
      </c>
      <c r="AN43" s="219" t="e">
        <f ca="1">$AH43*Indata!$B$41*1000</f>
        <v>#VALUE!</v>
      </c>
      <c r="AO43" s="219" t="e">
        <f ca="1">$AI43*Indata!$B$42*1000</f>
        <v>#VALUE!</v>
      </c>
      <c r="AP43" s="219" t="e">
        <f ca="1">$AJ43*Indata!$B$43*1000</f>
        <v>#VALUE!</v>
      </c>
      <c r="AQ43" s="219" t="e">
        <f ca="1">$AK43*Indata!$B$44*1000</f>
        <v>#VALUE!</v>
      </c>
      <c r="AR43" s="220" t="e">
        <f ca="1">$AL43*Indata!$B$45*1000</f>
        <v>#VALUE!</v>
      </c>
    </row>
    <row r="44" spans="1:44" x14ac:dyDescent="0.25">
      <c r="A44" s="49">
        <f t="shared" si="20"/>
        <v>0</v>
      </c>
      <c r="B44" s="420" t="str">
        <f t="shared" si="20"/>
        <v>0 0</v>
      </c>
      <c r="C44" s="144">
        <f t="shared" si="21"/>
        <v>0</v>
      </c>
      <c r="D44" s="144" t="str">
        <f t="shared" si="21"/>
        <v/>
      </c>
      <c r="E44" s="196" t="str">
        <f t="shared" ref="E44:M44" si="33">E14</f>
        <v/>
      </c>
      <c r="F44" s="195">
        <f t="shared" si="33"/>
        <v>0</v>
      </c>
      <c r="G44" s="144" t="str">
        <f t="shared" si="33"/>
        <v/>
      </c>
      <c r="H44" s="195" t="str">
        <f t="shared" si="33"/>
        <v/>
      </c>
      <c r="I44" s="197">
        <f t="shared" si="33"/>
        <v>0</v>
      </c>
      <c r="J44" s="401" t="str">
        <f t="shared" si="33"/>
        <v/>
      </c>
      <c r="K44" s="972" t="e">
        <f t="shared" ca="1" si="33"/>
        <v>#N/A</v>
      </c>
      <c r="L44" s="198">
        <f t="shared" si="33"/>
        <v>0</v>
      </c>
      <c r="M44" s="199" t="e">
        <f t="shared" ca="1" si="33"/>
        <v>#N/A</v>
      </c>
      <c r="N44" s="206" t="e">
        <f t="shared" ref="N44:N61" ca="1" si="34" xml:space="preserve"> $F44*$G44*$M44/1000*$L44</f>
        <v>#VALUE!</v>
      </c>
      <c r="O44" s="206" t="e">
        <f ca="1" xml:space="preserve"> $M44*Indata!$B$55/1000</f>
        <v>#N/A</v>
      </c>
      <c r="P44" s="200" t="e">
        <f ca="1" xml:space="preserve"> $N44*Indata!$B$55</f>
        <v>#VALUE!</v>
      </c>
      <c r="Q44" s="414" t="e">
        <f t="shared" si="23"/>
        <v>#N/A</v>
      </c>
      <c r="R44" s="403" t="e">
        <f>$Q44/Indata!$B$59</f>
        <v>#N/A</v>
      </c>
      <c r="S44" s="404" t="e">
        <f t="shared" si="24"/>
        <v>#N/A</v>
      </c>
      <c r="T44" s="404" t="e">
        <f>($S44*Indata!$B$54-$S44*Indata!$B$54*Indata!$B$65/(1+Indata!$B$63)^Indata!$B$64)*(Indata!$B$63*(1+Indata!$B$63)^Indata!$B$64/((1+ Indata!$B$63)^Indata!$B$64-1))*1.138*Indata!$B$76</f>
        <v>#N/A</v>
      </c>
      <c r="U44" s="404" t="e">
        <f>$T44/Indata!$B$59</f>
        <v>#N/A</v>
      </c>
      <c r="V44" s="405" t="e">
        <f t="shared" si="25"/>
        <v>#N/A</v>
      </c>
      <c r="W44" s="405" t="e">
        <f>$V44/Indata!$B$59</f>
        <v>#N/A</v>
      </c>
      <c r="X44" s="394" t="e">
        <f t="shared" si="26"/>
        <v>#N/A</v>
      </c>
      <c r="Y44" s="394" t="e">
        <f>$X44/Indata!$B$59</f>
        <v>#N/A</v>
      </c>
      <c r="Z44" s="407" t="e">
        <f t="shared" ref="Z44:Z61" si="35">($R44+$U44+$W44+$Y44)</f>
        <v>#N/A</v>
      </c>
      <c r="AA44" s="392" t="e">
        <f t="shared" ref="AA44:AA61" si="36">($R44+$U44+$W44+$Y44)*$H44*$F44*$L44</f>
        <v>#N/A</v>
      </c>
      <c r="AB44" s="417" t="e">
        <f t="shared" ca="1" si="27"/>
        <v>#N/A</v>
      </c>
      <c r="AC44" s="408" t="e">
        <f t="shared" ref="AC44:AC61" ca="1" si="37">$F44*$C44*$AB44*$J44</f>
        <v>#N/A</v>
      </c>
      <c r="AD44" s="397" t="e">
        <f t="shared" ref="AD44:AD61" ca="1" si="38">($R44+$U44+$W44+$Y44)*$K44*$F44</f>
        <v>#N/A</v>
      </c>
      <c r="AE44" s="214">
        <f>IF($I44&gt;0,INDEX(Lotstaxa!$E$19:$DL$28, MATCH($C44,Lotstaxa!$A$19:$A$28,1),MATCH($I44,Lotstaxa!$E$17:$DL$17,1)),0)</f>
        <v>0</v>
      </c>
      <c r="AF44" s="215">
        <f t="shared" ref="AF44:AF61" si="39">$F44*$AE44</f>
        <v>0</v>
      </c>
      <c r="AG44" s="216" t="e">
        <f ca="1" xml:space="preserve"> $N44*Indata!$B$47</f>
        <v>#VALUE!</v>
      </c>
      <c r="AH44" s="217" t="e">
        <f ca="1" xml:space="preserve"> INDEX('NOx &amp; CO2'!$E$5:$E$9, MATCH($C44,'NOx &amp; CO2'!$C$5:$C$9,1))*$N44</f>
        <v>#VALUE!</v>
      </c>
      <c r="AI44" s="217" t="e">
        <f ca="1" xml:space="preserve"> $N44*Indata!$B$49</f>
        <v>#VALUE!</v>
      </c>
      <c r="AJ44" s="217" t="e">
        <f ca="1" xml:space="preserve"> $N44*Indata!$B$50</f>
        <v>#VALUE!</v>
      </c>
      <c r="AK44" s="217" t="e">
        <f ca="1" xml:space="preserve"> $N44*Indata!$B$51</f>
        <v>#VALUE!</v>
      </c>
      <c r="AL44" s="218" t="e">
        <f ca="1" xml:space="preserve"> $N44*Indata!$B$52</f>
        <v>#VALUE!</v>
      </c>
      <c r="AM44" s="219" t="e">
        <f ca="1">$AG44*'NOx &amp; CO2'!$C$21*1000</f>
        <v>#VALUE!</v>
      </c>
      <c r="AN44" s="219" t="e">
        <f ca="1">$AH44*Indata!$B$41*1000</f>
        <v>#VALUE!</v>
      </c>
      <c r="AO44" s="219" t="e">
        <f ca="1">$AI44*Indata!$B$42*1000</f>
        <v>#VALUE!</v>
      </c>
      <c r="AP44" s="219" t="e">
        <f ca="1">$AJ44*Indata!$B$43*1000</f>
        <v>#VALUE!</v>
      </c>
      <c r="AQ44" s="219" t="e">
        <f ca="1">$AK44*Indata!$B$44*1000</f>
        <v>#VALUE!</v>
      </c>
      <c r="AR44" s="220" t="e">
        <f ca="1">$AL44*Indata!$B$45*1000</f>
        <v>#VALUE!</v>
      </c>
    </row>
    <row r="45" spans="1:44" x14ac:dyDescent="0.25">
      <c r="A45" s="49">
        <f t="shared" si="20"/>
        <v>0</v>
      </c>
      <c r="B45" s="420" t="str">
        <f t="shared" si="20"/>
        <v>0 0</v>
      </c>
      <c r="C45" s="144">
        <f t="shared" si="21"/>
        <v>0</v>
      </c>
      <c r="D45" s="144" t="str">
        <f t="shared" si="21"/>
        <v/>
      </c>
      <c r="E45" s="196" t="str">
        <f t="shared" ref="E45:M45" si="40">E15</f>
        <v/>
      </c>
      <c r="F45" s="195">
        <f t="shared" si="40"/>
        <v>0</v>
      </c>
      <c r="G45" s="144" t="str">
        <f t="shared" si="40"/>
        <v/>
      </c>
      <c r="H45" s="195" t="str">
        <f t="shared" si="40"/>
        <v/>
      </c>
      <c r="I45" s="197">
        <f t="shared" si="40"/>
        <v>0</v>
      </c>
      <c r="J45" s="401" t="str">
        <f t="shared" si="40"/>
        <v/>
      </c>
      <c r="K45" s="972" t="e">
        <f t="shared" ca="1" si="40"/>
        <v>#N/A</v>
      </c>
      <c r="L45" s="198">
        <f t="shared" si="40"/>
        <v>0</v>
      </c>
      <c r="M45" s="199" t="e">
        <f t="shared" ca="1" si="40"/>
        <v>#N/A</v>
      </c>
      <c r="N45" s="206" t="e">
        <f t="shared" ca="1" si="34"/>
        <v>#VALUE!</v>
      </c>
      <c r="O45" s="206" t="e">
        <f ca="1" xml:space="preserve"> $M45*Indata!$B$55/1000</f>
        <v>#N/A</v>
      </c>
      <c r="P45" s="200" t="e">
        <f ca="1" xml:space="preserve"> $N45*Indata!$B$55</f>
        <v>#VALUE!</v>
      </c>
      <c r="Q45" s="414" t="e">
        <f t="shared" si="23"/>
        <v>#N/A</v>
      </c>
      <c r="R45" s="403" t="e">
        <f>$Q45/Indata!$B$59</f>
        <v>#N/A</v>
      </c>
      <c r="S45" s="404" t="e">
        <f t="shared" si="24"/>
        <v>#N/A</v>
      </c>
      <c r="T45" s="404" t="e">
        <f>($S45*Indata!$B$54-$S45*Indata!$B$54*Indata!$B$65/(1+Indata!$B$63)^Indata!$B$64)*(Indata!$B$63*(1+Indata!$B$63)^Indata!$B$64/((1+ Indata!$B$63)^Indata!$B$64-1))*1.138*Indata!$B$76</f>
        <v>#N/A</v>
      </c>
      <c r="U45" s="404" t="e">
        <f>$T45/Indata!$B$59</f>
        <v>#N/A</v>
      </c>
      <c r="V45" s="405" t="e">
        <f t="shared" si="25"/>
        <v>#N/A</v>
      </c>
      <c r="W45" s="405" t="e">
        <f>$V45/Indata!$B$59</f>
        <v>#N/A</v>
      </c>
      <c r="X45" s="394" t="e">
        <f t="shared" si="26"/>
        <v>#N/A</v>
      </c>
      <c r="Y45" s="394" t="e">
        <f>$X45/Indata!$B$59</f>
        <v>#N/A</v>
      </c>
      <c r="Z45" s="407" t="e">
        <f t="shared" si="35"/>
        <v>#N/A</v>
      </c>
      <c r="AA45" s="392" t="e">
        <f t="shared" si="36"/>
        <v>#N/A</v>
      </c>
      <c r="AB45" s="417" t="e">
        <f t="shared" ca="1" si="27"/>
        <v>#N/A</v>
      </c>
      <c r="AC45" s="408" t="e">
        <f t="shared" ca="1" si="37"/>
        <v>#N/A</v>
      </c>
      <c r="AD45" s="397" t="e">
        <f t="shared" ca="1" si="38"/>
        <v>#N/A</v>
      </c>
      <c r="AE45" s="214">
        <f>IF($I45&gt;0,INDEX(Lotstaxa!$E$19:$DL$28, MATCH($C45,Lotstaxa!$A$19:$A$28,1),MATCH($I45,Lotstaxa!$E$17:$DL$17,1)),0)</f>
        <v>0</v>
      </c>
      <c r="AF45" s="215">
        <f t="shared" si="39"/>
        <v>0</v>
      </c>
      <c r="AG45" s="216" t="e">
        <f ca="1" xml:space="preserve"> $N45*Indata!$B$47</f>
        <v>#VALUE!</v>
      </c>
      <c r="AH45" s="217" t="e">
        <f ca="1" xml:space="preserve"> INDEX('NOx &amp; CO2'!$E$5:$E$9, MATCH($C45,'NOx &amp; CO2'!$C$5:$C$9,1))*$N45</f>
        <v>#VALUE!</v>
      </c>
      <c r="AI45" s="217" t="e">
        <f ca="1" xml:space="preserve"> $N45*Indata!$B$49</f>
        <v>#VALUE!</v>
      </c>
      <c r="AJ45" s="217" t="e">
        <f ca="1" xml:space="preserve"> $N45*Indata!$B$50</f>
        <v>#VALUE!</v>
      </c>
      <c r="AK45" s="217" t="e">
        <f ca="1" xml:space="preserve"> $N45*Indata!$B$51</f>
        <v>#VALUE!</v>
      </c>
      <c r="AL45" s="218" t="e">
        <f ca="1" xml:space="preserve"> $N45*Indata!$B$52</f>
        <v>#VALUE!</v>
      </c>
      <c r="AM45" s="219" t="e">
        <f ca="1">$AG45*'NOx &amp; CO2'!$C$21*1000</f>
        <v>#VALUE!</v>
      </c>
      <c r="AN45" s="219" t="e">
        <f ca="1">$AH45*Indata!$B$41*1000</f>
        <v>#VALUE!</v>
      </c>
      <c r="AO45" s="219" t="e">
        <f ca="1">$AI45*Indata!$B$42*1000</f>
        <v>#VALUE!</v>
      </c>
      <c r="AP45" s="219" t="e">
        <f ca="1">$AJ45*Indata!$B$43*1000</f>
        <v>#VALUE!</v>
      </c>
      <c r="AQ45" s="219" t="e">
        <f ca="1">$AK45*Indata!$B$44*1000</f>
        <v>#VALUE!</v>
      </c>
      <c r="AR45" s="220" t="e">
        <f ca="1">$AL45*Indata!$B$45*1000</f>
        <v>#VALUE!</v>
      </c>
    </row>
    <row r="46" spans="1:44" x14ac:dyDescent="0.25">
      <c r="A46" s="49">
        <f t="shared" si="20"/>
        <v>0</v>
      </c>
      <c r="B46" s="420" t="str">
        <f t="shared" si="20"/>
        <v>0 0</v>
      </c>
      <c r="C46" s="144">
        <f t="shared" si="21"/>
        <v>0</v>
      </c>
      <c r="D46" s="144" t="str">
        <f t="shared" si="21"/>
        <v/>
      </c>
      <c r="E46" s="196" t="str">
        <f t="shared" ref="E46:M46" si="41">E16</f>
        <v/>
      </c>
      <c r="F46" s="195">
        <f t="shared" si="41"/>
        <v>0</v>
      </c>
      <c r="G46" s="144" t="str">
        <f t="shared" si="41"/>
        <v/>
      </c>
      <c r="H46" s="195" t="str">
        <f t="shared" si="41"/>
        <v/>
      </c>
      <c r="I46" s="197">
        <f t="shared" si="41"/>
        <v>0</v>
      </c>
      <c r="J46" s="401" t="str">
        <f t="shared" si="41"/>
        <v/>
      </c>
      <c r="K46" s="972" t="e">
        <f t="shared" ca="1" si="41"/>
        <v>#N/A</v>
      </c>
      <c r="L46" s="198">
        <f t="shared" si="41"/>
        <v>0</v>
      </c>
      <c r="M46" s="199" t="e">
        <f t="shared" ca="1" si="41"/>
        <v>#N/A</v>
      </c>
      <c r="N46" s="206" t="e">
        <f t="shared" ca="1" si="34"/>
        <v>#VALUE!</v>
      </c>
      <c r="O46" s="206" t="e">
        <f ca="1" xml:space="preserve"> $M46*Indata!$B$55/1000</f>
        <v>#N/A</v>
      </c>
      <c r="P46" s="200" t="e">
        <f ca="1" xml:space="preserve"> $N46*Indata!$B$55</f>
        <v>#VALUE!</v>
      </c>
      <c r="Q46" s="414" t="e">
        <f t="shared" si="23"/>
        <v>#N/A</v>
      </c>
      <c r="R46" s="403" t="e">
        <f>$Q46/Indata!$B$59</f>
        <v>#N/A</v>
      </c>
      <c r="S46" s="404" t="e">
        <f t="shared" si="24"/>
        <v>#N/A</v>
      </c>
      <c r="T46" s="404" t="e">
        <f>($S46*Indata!$B$54-$S46*Indata!$B$54*Indata!$B$65/(1+Indata!$B$63)^Indata!$B$64)*(Indata!$B$63*(1+Indata!$B$63)^Indata!$B$64/((1+ Indata!$B$63)^Indata!$B$64-1))*1.138*Indata!$B$76</f>
        <v>#N/A</v>
      </c>
      <c r="U46" s="404" t="e">
        <f>$T46/Indata!$B$59</f>
        <v>#N/A</v>
      </c>
      <c r="V46" s="405" t="e">
        <f t="shared" si="25"/>
        <v>#N/A</v>
      </c>
      <c r="W46" s="405" t="e">
        <f>$V46/Indata!$B$59</f>
        <v>#N/A</v>
      </c>
      <c r="X46" s="394" t="e">
        <f t="shared" si="26"/>
        <v>#N/A</v>
      </c>
      <c r="Y46" s="394" t="e">
        <f>$X46/Indata!$B$59</f>
        <v>#N/A</v>
      </c>
      <c r="Z46" s="407" t="e">
        <f t="shared" si="35"/>
        <v>#N/A</v>
      </c>
      <c r="AA46" s="392" t="e">
        <f t="shared" si="36"/>
        <v>#N/A</v>
      </c>
      <c r="AB46" s="417" t="e">
        <f t="shared" ca="1" si="27"/>
        <v>#N/A</v>
      </c>
      <c r="AC46" s="408" t="e">
        <f t="shared" ca="1" si="37"/>
        <v>#N/A</v>
      </c>
      <c r="AD46" s="397" t="e">
        <f t="shared" ca="1" si="38"/>
        <v>#N/A</v>
      </c>
      <c r="AE46" s="214">
        <f>IF($I46&gt;0,INDEX(Lotstaxa!$E$19:$DL$28, MATCH($C46,Lotstaxa!$A$19:$A$28,1),MATCH($I46,Lotstaxa!$E$17:$DL$17,1)),0)</f>
        <v>0</v>
      </c>
      <c r="AF46" s="215">
        <f t="shared" si="39"/>
        <v>0</v>
      </c>
      <c r="AG46" s="216" t="e">
        <f ca="1" xml:space="preserve"> $N46*Indata!$B$47</f>
        <v>#VALUE!</v>
      </c>
      <c r="AH46" s="217" t="e">
        <f ca="1" xml:space="preserve"> INDEX('NOx &amp; CO2'!$E$5:$E$9, MATCH($C46,'NOx &amp; CO2'!$C$5:$C$9,1))*$N46</f>
        <v>#VALUE!</v>
      </c>
      <c r="AI46" s="217" t="e">
        <f ca="1" xml:space="preserve"> $N46*Indata!$B$49</f>
        <v>#VALUE!</v>
      </c>
      <c r="AJ46" s="217" t="e">
        <f ca="1" xml:space="preserve"> $N46*Indata!$B$50</f>
        <v>#VALUE!</v>
      </c>
      <c r="AK46" s="217" t="e">
        <f ca="1" xml:space="preserve"> $N46*Indata!$B$51</f>
        <v>#VALUE!</v>
      </c>
      <c r="AL46" s="218" t="e">
        <f ca="1" xml:space="preserve"> $N46*Indata!$B$52</f>
        <v>#VALUE!</v>
      </c>
      <c r="AM46" s="219" t="e">
        <f ca="1">$AG46*'NOx &amp; CO2'!$C$21*1000</f>
        <v>#VALUE!</v>
      </c>
      <c r="AN46" s="219" t="e">
        <f ca="1">$AH46*Indata!$B$41*1000</f>
        <v>#VALUE!</v>
      </c>
      <c r="AO46" s="219" t="e">
        <f ca="1">$AI46*Indata!$B$42*1000</f>
        <v>#VALUE!</v>
      </c>
      <c r="AP46" s="219" t="e">
        <f ca="1">$AJ46*Indata!$B$43*1000</f>
        <v>#VALUE!</v>
      </c>
      <c r="AQ46" s="219" t="e">
        <f ca="1">$AK46*Indata!$B$44*1000</f>
        <v>#VALUE!</v>
      </c>
      <c r="AR46" s="220" t="e">
        <f ca="1">$AL46*Indata!$B$45*1000</f>
        <v>#VALUE!</v>
      </c>
    </row>
    <row r="47" spans="1:44" x14ac:dyDescent="0.25">
      <c r="A47" s="49">
        <f t="shared" si="20"/>
        <v>0</v>
      </c>
      <c r="B47" s="420" t="str">
        <f t="shared" si="20"/>
        <v>0 0</v>
      </c>
      <c r="C47" s="144">
        <f t="shared" si="21"/>
        <v>0</v>
      </c>
      <c r="D47" s="144" t="str">
        <f t="shared" si="21"/>
        <v/>
      </c>
      <c r="E47" s="196" t="str">
        <f t="shared" ref="E47:M47" si="42">E17</f>
        <v/>
      </c>
      <c r="F47" s="195">
        <f t="shared" si="42"/>
        <v>0</v>
      </c>
      <c r="G47" s="144" t="str">
        <f t="shared" si="42"/>
        <v/>
      </c>
      <c r="H47" s="195" t="str">
        <f t="shared" si="42"/>
        <v/>
      </c>
      <c r="I47" s="197">
        <f t="shared" si="42"/>
        <v>0</v>
      </c>
      <c r="J47" s="401" t="str">
        <f t="shared" si="42"/>
        <v/>
      </c>
      <c r="K47" s="972" t="e">
        <f t="shared" ca="1" si="42"/>
        <v>#N/A</v>
      </c>
      <c r="L47" s="198">
        <f t="shared" si="42"/>
        <v>0</v>
      </c>
      <c r="M47" s="199" t="e">
        <f t="shared" ca="1" si="42"/>
        <v>#N/A</v>
      </c>
      <c r="N47" s="206" t="e">
        <f t="shared" ca="1" si="34"/>
        <v>#VALUE!</v>
      </c>
      <c r="O47" s="206" t="e">
        <f ca="1" xml:space="preserve"> $M47*Indata!$B$55/1000</f>
        <v>#N/A</v>
      </c>
      <c r="P47" s="200" t="e">
        <f ca="1" xml:space="preserve"> $N47*Indata!$B$55</f>
        <v>#VALUE!</v>
      </c>
      <c r="Q47" s="414" t="e">
        <f t="shared" si="23"/>
        <v>#N/A</v>
      </c>
      <c r="R47" s="403" t="e">
        <f>$Q47/Indata!$B$59</f>
        <v>#N/A</v>
      </c>
      <c r="S47" s="404" t="e">
        <f t="shared" si="24"/>
        <v>#N/A</v>
      </c>
      <c r="T47" s="404" t="e">
        <f>($S47*Indata!$B$54-$S47*Indata!$B$54*Indata!$B$65/(1+Indata!$B$63)^Indata!$B$64)*(Indata!$B$63*(1+Indata!$B$63)^Indata!$B$64/((1+ Indata!$B$63)^Indata!$B$64-1))*1.138*Indata!$B$76</f>
        <v>#N/A</v>
      </c>
      <c r="U47" s="404" t="e">
        <f>$T47/Indata!$B$59</f>
        <v>#N/A</v>
      </c>
      <c r="V47" s="405" t="e">
        <f t="shared" si="25"/>
        <v>#N/A</v>
      </c>
      <c r="W47" s="405" t="e">
        <f>$V47/Indata!$B$59</f>
        <v>#N/A</v>
      </c>
      <c r="X47" s="394" t="e">
        <f t="shared" si="26"/>
        <v>#N/A</v>
      </c>
      <c r="Y47" s="394" t="e">
        <f>$X47/Indata!$B$59</f>
        <v>#N/A</v>
      </c>
      <c r="Z47" s="407" t="e">
        <f t="shared" si="35"/>
        <v>#N/A</v>
      </c>
      <c r="AA47" s="392" t="e">
        <f t="shared" si="36"/>
        <v>#N/A</v>
      </c>
      <c r="AB47" s="417" t="e">
        <f t="shared" ca="1" si="27"/>
        <v>#N/A</v>
      </c>
      <c r="AC47" s="408" t="e">
        <f t="shared" ca="1" si="37"/>
        <v>#N/A</v>
      </c>
      <c r="AD47" s="397" t="e">
        <f t="shared" ca="1" si="38"/>
        <v>#N/A</v>
      </c>
      <c r="AE47" s="214">
        <f>IF($I47&gt;0,INDEX(Lotstaxa!$E$19:$DL$28, MATCH($C47,Lotstaxa!$A$19:$A$28,1),MATCH($I47,Lotstaxa!$E$17:$DL$17,1)),0)</f>
        <v>0</v>
      </c>
      <c r="AF47" s="215">
        <f t="shared" si="39"/>
        <v>0</v>
      </c>
      <c r="AG47" s="216" t="e">
        <f ca="1" xml:space="preserve"> $N47*Indata!$B$47</f>
        <v>#VALUE!</v>
      </c>
      <c r="AH47" s="217" t="e">
        <f ca="1" xml:space="preserve"> INDEX('NOx &amp; CO2'!$E$5:$E$9, MATCH($C47,'NOx &amp; CO2'!$C$5:$C$9,1))*$N47</f>
        <v>#VALUE!</v>
      </c>
      <c r="AI47" s="217" t="e">
        <f ca="1" xml:space="preserve"> $N47*Indata!$B$49</f>
        <v>#VALUE!</v>
      </c>
      <c r="AJ47" s="217" t="e">
        <f ca="1" xml:space="preserve"> $N47*Indata!$B$50</f>
        <v>#VALUE!</v>
      </c>
      <c r="AK47" s="217" t="e">
        <f ca="1" xml:space="preserve"> $N47*Indata!$B$51</f>
        <v>#VALUE!</v>
      </c>
      <c r="AL47" s="218" t="e">
        <f ca="1" xml:space="preserve"> $N47*Indata!$B$52</f>
        <v>#VALUE!</v>
      </c>
      <c r="AM47" s="219" t="e">
        <f ca="1">$AG47*'NOx &amp; CO2'!$C$21*1000</f>
        <v>#VALUE!</v>
      </c>
      <c r="AN47" s="219" t="e">
        <f ca="1">$AH47*Indata!$B$41*1000</f>
        <v>#VALUE!</v>
      </c>
      <c r="AO47" s="219" t="e">
        <f ca="1">$AI47*Indata!$B$42*1000</f>
        <v>#VALUE!</v>
      </c>
      <c r="AP47" s="219" t="e">
        <f ca="1">$AJ47*Indata!$B$43*1000</f>
        <v>#VALUE!</v>
      </c>
      <c r="AQ47" s="219" t="e">
        <f ca="1">$AK47*Indata!$B$44*1000</f>
        <v>#VALUE!</v>
      </c>
      <c r="AR47" s="220" t="e">
        <f ca="1">$AL47*Indata!$B$45*1000</f>
        <v>#VALUE!</v>
      </c>
    </row>
    <row r="48" spans="1:44" x14ac:dyDescent="0.25">
      <c r="A48" s="49">
        <f t="shared" si="20"/>
        <v>0</v>
      </c>
      <c r="B48" s="420" t="str">
        <f t="shared" si="20"/>
        <v>0 0</v>
      </c>
      <c r="C48" s="144">
        <f t="shared" si="21"/>
        <v>0</v>
      </c>
      <c r="D48" s="144" t="str">
        <f t="shared" si="21"/>
        <v/>
      </c>
      <c r="E48" s="196" t="str">
        <f t="shared" ref="E48:M48" si="43">E18</f>
        <v/>
      </c>
      <c r="F48" s="195">
        <f t="shared" si="43"/>
        <v>0</v>
      </c>
      <c r="G48" s="144" t="str">
        <f t="shared" si="43"/>
        <v/>
      </c>
      <c r="H48" s="195" t="str">
        <f t="shared" si="43"/>
        <v/>
      </c>
      <c r="I48" s="197">
        <f t="shared" si="43"/>
        <v>0</v>
      </c>
      <c r="J48" s="401" t="str">
        <f t="shared" si="43"/>
        <v/>
      </c>
      <c r="K48" s="972" t="e">
        <f t="shared" ca="1" si="43"/>
        <v>#N/A</v>
      </c>
      <c r="L48" s="198">
        <f t="shared" si="43"/>
        <v>0</v>
      </c>
      <c r="M48" s="199" t="e">
        <f t="shared" ca="1" si="43"/>
        <v>#N/A</v>
      </c>
      <c r="N48" s="206" t="e">
        <f t="shared" ca="1" si="34"/>
        <v>#VALUE!</v>
      </c>
      <c r="O48" s="206" t="e">
        <f ca="1" xml:space="preserve"> $M48*Indata!$B$55/1000</f>
        <v>#N/A</v>
      </c>
      <c r="P48" s="200" t="e">
        <f ca="1" xml:space="preserve"> $N48*Indata!$B$55</f>
        <v>#VALUE!</v>
      </c>
      <c r="Q48" s="414" t="e">
        <f t="shared" si="23"/>
        <v>#N/A</v>
      </c>
      <c r="R48" s="403" t="e">
        <f>$Q48/Indata!$B$59</f>
        <v>#N/A</v>
      </c>
      <c r="S48" s="404" t="e">
        <f t="shared" si="24"/>
        <v>#N/A</v>
      </c>
      <c r="T48" s="404" t="e">
        <f>($S48*Indata!$B$54-$S48*Indata!$B$54*Indata!$B$65/(1+Indata!$B$63)^Indata!$B$64)*(Indata!$B$63*(1+Indata!$B$63)^Indata!$B$64/((1+ Indata!$B$63)^Indata!$B$64-1))*1.138*Indata!$B$76</f>
        <v>#N/A</v>
      </c>
      <c r="U48" s="404" t="e">
        <f>$T48/Indata!$B$59</f>
        <v>#N/A</v>
      </c>
      <c r="V48" s="405" t="e">
        <f t="shared" si="25"/>
        <v>#N/A</v>
      </c>
      <c r="W48" s="405" t="e">
        <f>$V48/Indata!$B$59</f>
        <v>#N/A</v>
      </c>
      <c r="X48" s="394" t="e">
        <f t="shared" si="26"/>
        <v>#N/A</v>
      </c>
      <c r="Y48" s="394" t="e">
        <f>$X48/Indata!$B$59</f>
        <v>#N/A</v>
      </c>
      <c r="Z48" s="407" t="e">
        <f t="shared" si="35"/>
        <v>#N/A</v>
      </c>
      <c r="AA48" s="392" t="e">
        <f t="shared" si="36"/>
        <v>#N/A</v>
      </c>
      <c r="AB48" s="417" t="e">
        <f t="shared" ca="1" si="27"/>
        <v>#N/A</v>
      </c>
      <c r="AC48" s="408" t="e">
        <f t="shared" ca="1" si="37"/>
        <v>#N/A</v>
      </c>
      <c r="AD48" s="397" t="e">
        <f t="shared" ca="1" si="38"/>
        <v>#N/A</v>
      </c>
      <c r="AE48" s="214">
        <f>IF($I48&gt;0,INDEX(Lotstaxa!$E$19:$DL$28, MATCH($C48,Lotstaxa!$A$19:$A$28,1),MATCH($I48,Lotstaxa!$E$17:$DL$17,1)),0)</f>
        <v>0</v>
      </c>
      <c r="AF48" s="215">
        <f t="shared" si="39"/>
        <v>0</v>
      </c>
      <c r="AG48" s="216" t="e">
        <f ca="1" xml:space="preserve"> $N48*Indata!$B$47</f>
        <v>#VALUE!</v>
      </c>
      <c r="AH48" s="217" t="e">
        <f ca="1" xml:space="preserve"> INDEX('NOx &amp; CO2'!$E$5:$E$9, MATCH($C48,'NOx &amp; CO2'!$C$5:$C$9,1))*$N48</f>
        <v>#VALUE!</v>
      </c>
      <c r="AI48" s="217" t="e">
        <f ca="1" xml:space="preserve"> $N48*Indata!$B$49</f>
        <v>#VALUE!</v>
      </c>
      <c r="AJ48" s="217" t="e">
        <f ca="1" xml:space="preserve"> $N48*Indata!$B$50</f>
        <v>#VALUE!</v>
      </c>
      <c r="AK48" s="217" t="e">
        <f ca="1" xml:space="preserve"> $N48*Indata!$B$51</f>
        <v>#VALUE!</v>
      </c>
      <c r="AL48" s="218" t="e">
        <f ca="1" xml:space="preserve"> $N48*Indata!$B$52</f>
        <v>#VALUE!</v>
      </c>
      <c r="AM48" s="219" t="e">
        <f ca="1">$AG48*'NOx &amp; CO2'!$C$21*1000</f>
        <v>#VALUE!</v>
      </c>
      <c r="AN48" s="219" t="e">
        <f ca="1">$AH48*Indata!$B$41*1000</f>
        <v>#VALUE!</v>
      </c>
      <c r="AO48" s="219" t="e">
        <f ca="1">$AI48*Indata!$B$42*1000</f>
        <v>#VALUE!</v>
      </c>
      <c r="AP48" s="219" t="e">
        <f ca="1">$AJ48*Indata!$B$43*1000</f>
        <v>#VALUE!</v>
      </c>
      <c r="AQ48" s="219" t="e">
        <f ca="1">$AK48*Indata!$B$44*1000</f>
        <v>#VALUE!</v>
      </c>
      <c r="AR48" s="220" t="e">
        <f ca="1">$AL48*Indata!$B$45*1000</f>
        <v>#VALUE!</v>
      </c>
    </row>
    <row r="49" spans="1:44" x14ac:dyDescent="0.25">
      <c r="A49" s="49">
        <f t="shared" si="20"/>
        <v>0</v>
      </c>
      <c r="B49" s="420" t="str">
        <f t="shared" si="20"/>
        <v>0 0</v>
      </c>
      <c r="C49" s="144">
        <f t="shared" si="21"/>
        <v>0</v>
      </c>
      <c r="D49" s="144" t="str">
        <f t="shared" si="21"/>
        <v/>
      </c>
      <c r="E49" s="196" t="str">
        <f t="shared" ref="E49:M49" si="44">E19</f>
        <v/>
      </c>
      <c r="F49" s="195">
        <f t="shared" si="44"/>
        <v>0</v>
      </c>
      <c r="G49" s="144" t="str">
        <f t="shared" si="44"/>
        <v/>
      </c>
      <c r="H49" s="195" t="str">
        <f t="shared" si="44"/>
        <v/>
      </c>
      <c r="I49" s="197">
        <f t="shared" si="44"/>
        <v>0</v>
      </c>
      <c r="J49" s="401" t="str">
        <f t="shared" si="44"/>
        <v/>
      </c>
      <c r="K49" s="972" t="e">
        <f t="shared" ca="1" si="44"/>
        <v>#N/A</v>
      </c>
      <c r="L49" s="198">
        <f t="shared" si="44"/>
        <v>0</v>
      </c>
      <c r="M49" s="199" t="e">
        <f t="shared" ca="1" si="44"/>
        <v>#N/A</v>
      </c>
      <c r="N49" s="206" t="e">
        <f t="shared" ca="1" si="34"/>
        <v>#VALUE!</v>
      </c>
      <c r="O49" s="206" t="e">
        <f ca="1" xml:space="preserve"> $M49*Indata!$B$55/1000</f>
        <v>#N/A</v>
      </c>
      <c r="P49" s="200" t="e">
        <f ca="1" xml:space="preserve"> $N49*Indata!$B$55</f>
        <v>#VALUE!</v>
      </c>
      <c r="Q49" s="414" t="e">
        <f t="shared" si="23"/>
        <v>#N/A</v>
      </c>
      <c r="R49" s="403" t="e">
        <f>$Q49/Indata!$B$59</f>
        <v>#N/A</v>
      </c>
      <c r="S49" s="404" t="e">
        <f t="shared" si="24"/>
        <v>#N/A</v>
      </c>
      <c r="T49" s="404" t="e">
        <f>($S49*Indata!$B$54-$S49*Indata!$B$54*Indata!$B$65/(1+Indata!$B$63)^Indata!$B$64)*(Indata!$B$63*(1+Indata!$B$63)^Indata!$B$64/((1+ Indata!$B$63)^Indata!$B$64-1))*1.138*Indata!$B$76</f>
        <v>#N/A</v>
      </c>
      <c r="U49" s="404" t="e">
        <f>$T49/Indata!$B$59</f>
        <v>#N/A</v>
      </c>
      <c r="V49" s="405" t="e">
        <f t="shared" si="25"/>
        <v>#N/A</v>
      </c>
      <c r="W49" s="405" t="e">
        <f>$V49/Indata!$B$59</f>
        <v>#N/A</v>
      </c>
      <c r="X49" s="394" t="e">
        <f t="shared" si="26"/>
        <v>#N/A</v>
      </c>
      <c r="Y49" s="394" t="e">
        <f>$X49/Indata!$B$59</f>
        <v>#N/A</v>
      </c>
      <c r="Z49" s="407" t="e">
        <f t="shared" si="35"/>
        <v>#N/A</v>
      </c>
      <c r="AA49" s="392" t="e">
        <f t="shared" si="36"/>
        <v>#N/A</v>
      </c>
      <c r="AB49" s="417" t="e">
        <f t="shared" ca="1" si="27"/>
        <v>#N/A</v>
      </c>
      <c r="AC49" s="408" t="e">
        <f t="shared" ca="1" si="37"/>
        <v>#N/A</v>
      </c>
      <c r="AD49" s="397" t="e">
        <f t="shared" ca="1" si="38"/>
        <v>#N/A</v>
      </c>
      <c r="AE49" s="214">
        <f>IF($I49&gt;0,INDEX(Lotstaxa!$E$19:$DL$28, MATCH($C49,Lotstaxa!$A$19:$A$28,1),MATCH($I49,Lotstaxa!$E$17:$DL$17,1)),0)</f>
        <v>0</v>
      </c>
      <c r="AF49" s="215">
        <f t="shared" si="39"/>
        <v>0</v>
      </c>
      <c r="AG49" s="216" t="e">
        <f ca="1" xml:space="preserve"> $N49*Indata!$B$47</f>
        <v>#VALUE!</v>
      </c>
      <c r="AH49" s="217" t="e">
        <f ca="1" xml:space="preserve"> INDEX('NOx &amp; CO2'!$E$5:$E$9, MATCH($C49,'NOx &amp; CO2'!$C$5:$C$9,1))*$N49</f>
        <v>#VALUE!</v>
      </c>
      <c r="AI49" s="217" t="e">
        <f ca="1" xml:space="preserve"> $N49*Indata!$B$49</f>
        <v>#VALUE!</v>
      </c>
      <c r="AJ49" s="217" t="e">
        <f ca="1" xml:space="preserve"> $N49*Indata!$B$50</f>
        <v>#VALUE!</v>
      </c>
      <c r="AK49" s="217" t="e">
        <f ca="1" xml:space="preserve"> $N49*Indata!$B$51</f>
        <v>#VALUE!</v>
      </c>
      <c r="AL49" s="218" t="e">
        <f ca="1" xml:space="preserve"> $N49*Indata!$B$52</f>
        <v>#VALUE!</v>
      </c>
      <c r="AM49" s="219" t="e">
        <f ca="1">$AG49*'NOx &amp; CO2'!$C$21*1000</f>
        <v>#VALUE!</v>
      </c>
      <c r="AN49" s="219" t="e">
        <f ca="1">$AH49*Indata!$B$41*1000</f>
        <v>#VALUE!</v>
      </c>
      <c r="AO49" s="219" t="e">
        <f ca="1">$AI49*Indata!$B$42*1000</f>
        <v>#VALUE!</v>
      </c>
      <c r="AP49" s="219" t="e">
        <f ca="1">$AJ49*Indata!$B$43*1000</f>
        <v>#VALUE!</v>
      </c>
      <c r="AQ49" s="219" t="e">
        <f ca="1">$AK49*Indata!$B$44*1000</f>
        <v>#VALUE!</v>
      </c>
      <c r="AR49" s="220" t="e">
        <f ca="1">$AL49*Indata!$B$45*1000</f>
        <v>#VALUE!</v>
      </c>
    </row>
    <row r="50" spans="1:44" x14ac:dyDescent="0.25">
      <c r="A50" s="49">
        <f t="shared" si="20"/>
        <v>0</v>
      </c>
      <c r="B50" s="420" t="str">
        <f t="shared" si="20"/>
        <v>0 0</v>
      </c>
      <c r="C50" s="144">
        <f t="shared" si="21"/>
        <v>0</v>
      </c>
      <c r="D50" s="144" t="str">
        <f t="shared" si="21"/>
        <v/>
      </c>
      <c r="E50" s="196" t="str">
        <f t="shared" ref="E50:M50" si="45">E20</f>
        <v/>
      </c>
      <c r="F50" s="195">
        <f t="shared" si="45"/>
        <v>0</v>
      </c>
      <c r="G50" s="144" t="str">
        <f t="shared" si="45"/>
        <v/>
      </c>
      <c r="H50" s="195" t="str">
        <f t="shared" si="45"/>
        <v/>
      </c>
      <c r="I50" s="197">
        <f t="shared" si="45"/>
        <v>0</v>
      </c>
      <c r="J50" s="401" t="str">
        <f t="shared" si="45"/>
        <v/>
      </c>
      <c r="K50" s="972" t="e">
        <f t="shared" ca="1" si="45"/>
        <v>#N/A</v>
      </c>
      <c r="L50" s="198">
        <f t="shared" si="45"/>
        <v>0</v>
      </c>
      <c r="M50" s="199" t="e">
        <f t="shared" ca="1" si="45"/>
        <v>#N/A</v>
      </c>
      <c r="N50" s="206" t="e">
        <f t="shared" ca="1" si="34"/>
        <v>#VALUE!</v>
      </c>
      <c r="O50" s="206" t="e">
        <f ca="1" xml:space="preserve"> $M50*Indata!$B$55/1000</f>
        <v>#N/A</v>
      </c>
      <c r="P50" s="200" t="e">
        <f ca="1" xml:space="preserve"> $N50*Indata!$B$55</f>
        <v>#VALUE!</v>
      </c>
      <c r="Q50" s="414" t="e">
        <f t="shared" si="23"/>
        <v>#N/A</v>
      </c>
      <c r="R50" s="403" t="e">
        <f>$Q50/Indata!$B$59</f>
        <v>#N/A</v>
      </c>
      <c r="S50" s="404" t="e">
        <f t="shared" si="24"/>
        <v>#N/A</v>
      </c>
      <c r="T50" s="404" t="e">
        <f>($S50*Indata!$B$54-$S50*Indata!$B$54*Indata!$B$65/(1+Indata!$B$63)^Indata!$B$64)*(Indata!$B$63*(1+Indata!$B$63)^Indata!$B$64/((1+ Indata!$B$63)^Indata!$B$64-1))*1.138*Indata!$B$76</f>
        <v>#N/A</v>
      </c>
      <c r="U50" s="404" t="e">
        <f>$T50/Indata!$B$59</f>
        <v>#N/A</v>
      </c>
      <c r="V50" s="405" t="e">
        <f t="shared" si="25"/>
        <v>#N/A</v>
      </c>
      <c r="W50" s="405" t="e">
        <f>$V50/Indata!$B$59</f>
        <v>#N/A</v>
      </c>
      <c r="X50" s="394" t="e">
        <f t="shared" si="26"/>
        <v>#N/A</v>
      </c>
      <c r="Y50" s="394" t="e">
        <f>$X50/Indata!$B$59</f>
        <v>#N/A</v>
      </c>
      <c r="Z50" s="407" t="e">
        <f t="shared" si="35"/>
        <v>#N/A</v>
      </c>
      <c r="AA50" s="392" t="e">
        <f t="shared" si="36"/>
        <v>#N/A</v>
      </c>
      <c r="AB50" s="417" t="e">
        <f t="shared" ca="1" si="27"/>
        <v>#N/A</v>
      </c>
      <c r="AC50" s="408" t="e">
        <f t="shared" ca="1" si="37"/>
        <v>#N/A</v>
      </c>
      <c r="AD50" s="397" t="e">
        <f t="shared" ca="1" si="38"/>
        <v>#N/A</v>
      </c>
      <c r="AE50" s="214">
        <f>IF($I50&gt;0,INDEX(Lotstaxa!$E$19:$DL$28, MATCH($C50,Lotstaxa!$A$19:$A$28,1),MATCH($I50,Lotstaxa!$E$17:$DL$17,1)),0)</f>
        <v>0</v>
      </c>
      <c r="AF50" s="215">
        <f t="shared" si="39"/>
        <v>0</v>
      </c>
      <c r="AG50" s="216" t="e">
        <f ca="1" xml:space="preserve"> $N50*Indata!$B$47</f>
        <v>#VALUE!</v>
      </c>
      <c r="AH50" s="217" t="e">
        <f ca="1" xml:space="preserve"> INDEX('NOx &amp; CO2'!$E$5:$E$9, MATCH($C50,'NOx &amp; CO2'!$C$5:$C$9,1))*$N50</f>
        <v>#VALUE!</v>
      </c>
      <c r="AI50" s="217" t="e">
        <f ca="1" xml:space="preserve"> $N50*Indata!$B$49</f>
        <v>#VALUE!</v>
      </c>
      <c r="AJ50" s="217" t="e">
        <f ca="1" xml:space="preserve"> $N50*Indata!$B$50</f>
        <v>#VALUE!</v>
      </c>
      <c r="AK50" s="217" t="e">
        <f ca="1" xml:space="preserve"> $N50*Indata!$B$51</f>
        <v>#VALUE!</v>
      </c>
      <c r="AL50" s="218" t="e">
        <f ca="1" xml:space="preserve"> $N50*Indata!$B$52</f>
        <v>#VALUE!</v>
      </c>
      <c r="AM50" s="219" t="e">
        <f ca="1">$AG50*'NOx &amp; CO2'!$C$21*1000</f>
        <v>#VALUE!</v>
      </c>
      <c r="AN50" s="219" t="e">
        <f ca="1">$AH50*Indata!$B$41*1000</f>
        <v>#VALUE!</v>
      </c>
      <c r="AO50" s="219" t="e">
        <f ca="1">$AI50*Indata!$B$42*1000</f>
        <v>#VALUE!</v>
      </c>
      <c r="AP50" s="219" t="e">
        <f ca="1">$AJ50*Indata!$B$43*1000</f>
        <v>#VALUE!</v>
      </c>
      <c r="AQ50" s="219" t="e">
        <f ca="1">$AK50*Indata!$B$44*1000</f>
        <v>#VALUE!</v>
      </c>
      <c r="AR50" s="220" t="e">
        <f ca="1">$AL50*Indata!$B$45*1000</f>
        <v>#VALUE!</v>
      </c>
    </row>
    <row r="51" spans="1:44" x14ac:dyDescent="0.25">
      <c r="A51" s="49">
        <f t="shared" si="20"/>
        <v>0</v>
      </c>
      <c r="B51" s="420" t="str">
        <f t="shared" si="20"/>
        <v>0 0</v>
      </c>
      <c r="C51" s="144">
        <f t="shared" si="21"/>
        <v>0</v>
      </c>
      <c r="D51" s="144" t="str">
        <f t="shared" si="21"/>
        <v/>
      </c>
      <c r="E51" s="196" t="str">
        <f t="shared" ref="E51:M51" si="46">E21</f>
        <v/>
      </c>
      <c r="F51" s="195">
        <f t="shared" si="46"/>
        <v>0</v>
      </c>
      <c r="G51" s="144" t="str">
        <f t="shared" si="46"/>
        <v/>
      </c>
      <c r="H51" s="195" t="str">
        <f t="shared" si="46"/>
        <v/>
      </c>
      <c r="I51" s="197">
        <f t="shared" si="46"/>
        <v>0</v>
      </c>
      <c r="J51" s="401" t="str">
        <f t="shared" si="46"/>
        <v/>
      </c>
      <c r="K51" s="972" t="e">
        <f t="shared" ca="1" si="46"/>
        <v>#N/A</v>
      </c>
      <c r="L51" s="198">
        <f t="shared" si="46"/>
        <v>0</v>
      </c>
      <c r="M51" s="199" t="e">
        <f t="shared" ca="1" si="46"/>
        <v>#N/A</v>
      </c>
      <c r="N51" s="206" t="e">
        <f t="shared" ca="1" si="34"/>
        <v>#VALUE!</v>
      </c>
      <c r="O51" s="206" t="e">
        <f ca="1" xml:space="preserve"> $M51*Indata!$B$55/1000</f>
        <v>#N/A</v>
      </c>
      <c r="P51" s="200" t="e">
        <f ca="1" xml:space="preserve"> $N51*Indata!$B$55</f>
        <v>#VALUE!</v>
      </c>
      <c r="Q51" s="414" t="e">
        <f t="shared" si="23"/>
        <v>#N/A</v>
      </c>
      <c r="R51" s="403" t="e">
        <f>$Q51/Indata!$B$59</f>
        <v>#N/A</v>
      </c>
      <c r="S51" s="404" t="e">
        <f t="shared" si="24"/>
        <v>#N/A</v>
      </c>
      <c r="T51" s="404" t="e">
        <f>($S51*Indata!$B$54-$S51*Indata!$B$54*Indata!$B$65/(1+Indata!$B$63)^Indata!$B$64)*(Indata!$B$63*(1+Indata!$B$63)^Indata!$B$64/((1+ Indata!$B$63)^Indata!$B$64-1))*1.138*Indata!$B$76</f>
        <v>#N/A</v>
      </c>
      <c r="U51" s="404" t="e">
        <f>$T51/Indata!$B$59</f>
        <v>#N/A</v>
      </c>
      <c r="V51" s="405" t="e">
        <f t="shared" si="25"/>
        <v>#N/A</v>
      </c>
      <c r="W51" s="405" t="e">
        <f>$V51/Indata!$B$59</f>
        <v>#N/A</v>
      </c>
      <c r="X51" s="394" t="e">
        <f t="shared" si="26"/>
        <v>#N/A</v>
      </c>
      <c r="Y51" s="394" t="e">
        <f>$X51/Indata!$B$59</f>
        <v>#N/A</v>
      </c>
      <c r="Z51" s="407" t="e">
        <f t="shared" si="35"/>
        <v>#N/A</v>
      </c>
      <c r="AA51" s="392" t="e">
        <f t="shared" si="36"/>
        <v>#N/A</v>
      </c>
      <c r="AB51" s="417" t="e">
        <f t="shared" ca="1" si="27"/>
        <v>#N/A</v>
      </c>
      <c r="AC51" s="408" t="e">
        <f t="shared" ca="1" si="37"/>
        <v>#N/A</v>
      </c>
      <c r="AD51" s="397" t="e">
        <f t="shared" ca="1" si="38"/>
        <v>#N/A</v>
      </c>
      <c r="AE51" s="214">
        <f>IF($I51&gt;0,INDEX(Lotstaxa!$E$19:$DL$28, MATCH($C51,Lotstaxa!$A$19:$A$28,1),MATCH($I51,Lotstaxa!$E$17:$DL$17,1)),0)</f>
        <v>0</v>
      </c>
      <c r="AF51" s="215">
        <f t="shared" si="39"/>
        <v>0</v>
      </c>
      <c r="AG51" s="216" t="e">
        <f ca="1" xml:space="preserve"> $N51*Indata!$B$47</f>
        <v>#VALUE!</v>
      </c>
      <c r="AH51" s="217" t="e">
        <f ca="1" xml:space="preserve"> INDEX('NOx &amp; CO2'!$E$5:$E$9, MATCH($C51,'NOx &amp; CO2'!$C$5:$C$9,1))*$N51</f>
        <v>#VALUE!</v>
      </c>
      <c r="AI51" s="217" t="e">
        <f ca="1" xml:space="preserve"> $N51*Indata!$B$49</f>
        <v>#VALUE!</v>
      </c>
      <c r="AJ51" s="217" t="e">
        <f ca="1" xml:space="preserve"> $N51*Indata!$B$50</f>
        <v>#VALUE!</v>
      </c>
      <c r="AK51" s="217" t="e">
        <f ca="1" xml:space="preserve"> $N51*Indata!$B$51</f>
        <v>#VALUE!</v>
      </c>
      <c r="AL51" s="218" t="e">
        <f ca="1" xml:space="preserve"> $N51*Indata!$B$52</f>
        <v>#VALUE!</v>
      </c>
      <c r="AM51" s="219" t="e">
        <f ca="1">$AG51*'NOx &amp; CO2'!$C$21*1000</f>
        <v>#VALUE!</v>
      </c>
      <c r="AN51" s="219" t="e">
        <f ca="1">$AH51*Indata!$B$41*1000</f>
        <v>#VALUE!</v>
      </c>
      <c r="AO51" s="219" t="e">
        <f ca="1">$AI51*Indata!$B$42*1000</f>
        <v>#VALUE!</v>
      </c>
      <c r="AP51" s="219" t="e">
        <f ca="1">$AJ51*Indata!$B$43*1000</f>
        <v>#VALUE!</v>
      </c>
      <c r="AQ51" s="219" t="e">
        <f ca="1">$AK51*Indata!$B$44*1000</f>
        <v>#VALUE!</v>
      </c>
      <c r="AR51" s="220" t="e">
        <f ca="1">$AL51*Indata!$B$45*1000</f>
        <v>#VALUE!</v>
      </c>
    </row>
    <row r="52" spans="1:44" x14ac:dyDescent="0.25">
      <c r="A52" s="49">
        <f t="shared" si="20"/>
        <v>0</v>
      </c>
      <c r="B52" s="420" t="str">
        <f t="shared" si="20"/>
        <v>0 0</v>
      </c>
      <c r="C52" s="144">
        <f t="shared" si="21"/>
        <v>0</v>
      </c>
      <c r="D52" s="144" t="str">
        <f t="shared" si="21"/>
        <v/>
      </c>
      <c r="E52" s="196" t="str">
        <f t="shared" ref="E52:M52" si="47">E22</f>
        <v/>
      </c>
      <c r="F52" s="195">
        <f t="shared" si="47"/>
        <v>0</v>
      </c>
      <c r="G52" s="144" t="str">
        <f t="shared" si="47"/>
        <v/>
      </c>
      <c r="H52" s="195" t="str">
        <f t="shared" si="47"/>
        <v/>
      </c>
      <c r="I52" s="197">
        <f t="shared" si="47"/>
        <v>0</v>
      </c>
      <c r="J52" s="401" t="str">
        <f t="shared" si="47"/>
        <v/>
      </c>
      <c r="K52" s="972" t="e">
        <f t="shared" ca="1" si="47"/>
        <v>#N/A</v>
      </c>
      <c r="L52" s="198">
        <f t="shared" si="47"/>
        <v>0</v>
      </c>
      <c r="M52" s="199" t="e">
        <f t="shared" ca="1" si="47"/>
        <v>#N/A</v>
      </c>
      <c r="N52" s="206" t="e">
        <f t="shared" ca="1" si="34"/>
        <v>#VALUE!</v>
      </c>
      <c r="O52" s="206" t="e">
        <f ca="1" xml:space="preserve"> $M52*Indata!$B$55/1000</f>
        <v>#N/A</v>
      </c>
      <c r="P52" s="200" t="e">
        <f ca="1" xml:space="preserve"> $N52*Indata!$B$55</f>
        <v>#VALUE!</v>
      </c>
      <c r="Q52" s="414" t="e">
        <f t="shared" si="23"/>
        <v>#N/A</v>
      </c>
      <c r="R52" s="403" t="e">
        <f>$Q52/Indata!$B$59</f>
        <v>#N/A</v>
      </c>
      <c r="S52" s="404" t="e">
        <f t="shared" si="24"/>
        <v>#N/A</v>
      </c>
      <c r="T52" s="404" t="e">
        <f>($S52*Indata!$B$54-$S52*Indata!$B$54*Indata!$B$65/(1+Indata!$B$63)^Indata!$B$64)*(Indata!$B$63*(1+Indata!$B$63)^Indata!$B$64/((1+ Indata!$B$63)^Indata!$B$64-1))*1.138*Indata!$B$76</f>
        <v>#N/A</v>
      </c>
      <c r="U52" s="404" t="e">
        <f>$T52/Indata!$B$59</f>
        <v>#N/A</v>
      </c>
      <c r="V52" s="405" t="e">
        <f t="shared" si="25"/>
        <v>#N/A</v>
      </c>
      <c r="W52" s="405" t="e">
        <f>$V52/Indata!$B$59</f>
        <v>#N/A</v>
      </c>
      <c r="X52" s="394" t="e">
        <f t="shared" si="26"/>
        <v>#N/A</v>
      </c>
      <c r="Y52" s="394" t="e">
        <f>$X52/Indata!$B$59</f>
        <v>#N/A</v>
      </c>
      <c r="Z52" s="407" t="e">
        <f t="shared" si="35"/>
        <v>#N/A</v>
      </c>
      <c r="AA52" s="392" t="e">
        <f t="shared" si="36"/>
        <v>#N/A</v>
      </c>
      <c r="AB52" s="417" t="e">
        <f t="shared" ca="1" si="27"/>
        <v>#N/A</v>
      </c>
      <c r="AC52" s="408" t="e">
        <f t="shared" ca="1" si="37"/>
        <v>#N/A</v>
      </c>
      <c r="AD52" s="397" t="e">
        <f t="shared" ca="1" si="38"/>
        <v>#N/A</v>
      </c>
      <c r="AE52" s="214">
        <f>IF($I52&gt;0,INDEX(Lotstaxa!$E$19:$DL$28, MATCH($C52,Lotstaxa!$A$19:$A$28,1),MATCH($I52,Lotstaxa!$E$17:$DL$17,1)),0)</f>
        <v>0</v>
      </c>
      <c r="AF52" s="215">
        <f t="shared" si="39"/>
        <v>0</v>
      </c>
      <c r="AG52" s="216" t="e">
        <f ca="1" xml:space="preserve"> $N52*Indata!$B$47</f>
        <v>#VALUE!</v>
      </c>
      <c r="AH52" s="217" t="e">
        <f ca="1" xml:space="preserve"> INDEX('NOx &amp; CO2'!$E$5:$E$9, MATCH($C52,'NOx &amp; CO2'!$C$5:$C$9,1))*$N52</f>
        <v>#VALUE!</v>
      </c>
      <c r="AI52" s="217" t="e">
        <f ca="1" xml:space="preserve"> $N52*Indata!$B$49</f>
        <v>#VALUE!</v>
      </c>
      <c r="AJ52" s="217" t="e">
        <f ca="1" xml:space="preserve"> $N52*Indata!$B$50</f>
        <v>#VALUE!</v>
      </c>
      <c r="AK52" s="217" t="e">
        <f ca="1" xml:space="preserve"> $N52*Indata!$B$51</f>
        <v>#VALUE!</v>
      </c>
      <c r="AL52" s="218" t="e">
        <f ca="1" xml:space="preserve"> $N52*Indata!$B$52</f>
        <v>#VALUE!</v>
      </c>
      <c r="AM52" s="219" t="e">
        <f ca="1">$AG52*'NOx &amp; CO2'!$C$21*1000</f>
        <v>#VALUE!</v>
      </c>
      <c r="AN52" s="219" t="e">
        <f ca="1">$AH52*Indata!$B$41*1000</f>
        <v>#VALUE!</v>
      </c>
      <c r="AO52" s="219" t="e">
        <f ca="1">$AI52*Indata!$B$42*1000</f>
        <v>#VALUE!</v>
      </c>
      <c r="AP52" s="219" t="e">
        <f ca="1">$AJ52*Indata!$B$43*1000</f>
        <v>#VALUE!</v>
      </c>
      <c r="AQ52" s="219" t="e">
        <f ca="1">$AK52*Indata!$B$44*1000</f>
        <v>#VALUE!</v>
      </c>
      <c r="AR52" s="220" t="e">
        <f ca="1">$AL52*Indata!$B$45*1000</f>
        <v>#VALUE!</v>
      </c>
    </row>
    <row r="53" spans="1:44" x14ac:dyDescent="0.25">
      <c r="A53" s="49">
        <f t="shared" si="20"/>
        <v>0</v>
      </c>
      <c r="B53" s="420" t="str">
        <f t="shared" si="20"/>
        <v>0 0</v>
      </c>
      <c r="C53" s="144">
        <f t="shared" si="21"/>
        <v>0</v>
      </c>
      <c r="D53" s="144" t="str">
        <f t="shared" si="21"/>
        <v/>
      </c>
      <c r="E53" s="196" t="str">
        <f t="shared" ref="E53:M53" si="48">E23</f>
        <v/>
      </c>
      <c r="F53" s="195">
        <f t="shared" si="48"/>
        <v>0</v>
      </c>
      <c r="G53" s="144" t="str">
        <f t="shared" si="48"/>
        <v/>
      </c>
      <c r="H53" s="195" t="str">
        <f t="shared" si="48"/>
        <v/>
      </c>
      <c r="I53" s="197">
        <f t="shared" si="48"/>
        <v>0</v>
      </c>
      <c r="J53" s="401" t="str">
        <f t="shared" si="48"/>
        <v/>
      </c>
      <c r="K53" s="972" t="e">
        <f t="shared" ca="1" si="48"/>
        <v>#N/A</v>
      </c>
      <c r="L53" s="198">
        <f t="shared" si="48"/>
        <v>0</v>
      </c>
      <c r="M53" s="199" t="e">
        <f t="shared" ca="1" si="48"/>
        <v>#N/A</v>
      </c>
      <c r="N53" s="206" t="e">
        <f t="shared" ca="1" si="34"/>
        <v>#VALUE!</v>
      </c>
      <c r="O53" s="206" t="e">
        <f ca="1" xml:space="preserve"> $M53*Indata!$B$55/1000</f>
        <v>#N/A</v>
      </c>
      <c r="P53" s="200" t="e">
        <f ca="1" xml:space="preserve"> $N53*Indata!$B$55</f>
        <v>#VALUE!</v>
      </c>
      <c r="Q53" s="414" t="e">
        <f t="shared" si="23"/>
        <v>#N/A</v>
      </c>
      <c r="R53" s="403" t="e">
        <f>$Q53/Indata!$B$59</f>
        <v>#N/A</v>
      </c>
      <c r="S53" s="404" t="e">
        <f t="shared" si="24"/>
        <v>#N/A</v>
      </c>
      <c r="T53" s="404" t="e">
        <f>($S53*Indata!$B$54-$S53*Indata!$B$54*Indata!$B$65/(1+Indata!$B$63)^Indata!$B$64)*(Indata!$B$63*(1+Indata!$B$63)^Indata!$B$64/((1+ Indata!$B$63)^Indata!$B$64-1))*1.138*Indata!$B$76</f>
        <v>#N/A</v>
      </c>
      <c r="U53" s="404" t="e">
        <f>$T53/Indata!$B$59</f>
        <v>#N/A</v>
      </c>
      <c r="V53" s="405" t="e">
        <f t="shared" si="25"/>
        <v>#N/A</v>
      </c>
      <c r="W53" s="405" t="e">
        <f>$V53/Indata!$B$59</f>
        <v>#N/A</v>
      </c>
      <c r="X53" s="394" t="e">
        <f t="shared" si="26"/>
        <v>#N/A</v>
      </c>
      <c r="Y53" s="394" t="e">
        <f>$X53/Indata!$B$59</f>
        <v>#N/A</v>
      </c>
      <c r="Z53" s="407" t="e">
        <f t="shared" si="35"/>
        <v>#N/A</v>
      </c>
      <c r="AA53" s="392" t="e">
        <f t="shared" si="36"/>
        <v>#N/A</v>
      </c>
      <c r="AB53" s="417" t="e">
        <f t="shared" ca="1" si="27"/>
        <v>#N/A</v>
      </c>
      <c r="AC53" s="408" t="e">
        <f t="shared" ca="1" si="37"/>
        <v>#N/A</v>
      </c>
      <c r="AD53" s="397" t="e">
        <f t="shared" ca="1" si="38"/>
        <v>#N/A</v>
      </c>
      <c r="AE53" s="214">
        <f>IF($I53&gt;0,INDEX(Lotstaxa!$E$19:$DL$28, MATCH($C53,Lotstaxa!$A$19:$A$28,1),MATCH($I53,Lotstaxa!$E$17:$DL$17,1)),0)</f>
        <v>0</v>
      </c>
      <c r="AF53" s="215">
        <f t="shared" si="39"/>
        <v>0</v>
      </c>
      <c r="AG53" s="216" t="e">
        <f ca="1" xml:space="preserve"> $N53*Indata!$B$47</f>
        <v>#VALUE!</v>
      </c>
      <c r="AH53" s="217" t="e">
        <f ca="1" xml:space="preserve"> INDEX('NOx &amp; CO2'!$E$5:$E$9, MATCH($C53,'NOx &amp; CO2'!$C$5:$C$9,1))*$N53</f>
        <v>#VALUE!</v>
      </c>
      <c r="AI53" s="217" t="e">
        <f ca="1" xml:space="preserve"> $N53*Indata!$B$49</f>
        <v>#VALUE!</v>
      </c>
      <c r="AJ53" s="217" t="e">
        <f ca="1" xml:space="preserve"> $N53*Indata!$B$50</f>
        <v>#VALUE!</v>
      </c>
      <c r="AK53" s="217" t="e">
        <f ca="1" xml:space="preserve"> $N53*Indata!$B$51</f>
        <v>#VALUE!</v>
      </c>
      <c r="AL53" s="218" t="e">
        <f ca="1" xml:space="preserve"> $N53*Indata!$B$52</f>
        <v>#VALUE!</v>
      </c>
      <c r="AM53" s="219" t="e">
        <f ca="1">$AG53*'NOx &amp; CO2'!$C$21*1000</f>
        <v>#VALUE!</v>
      </c>
      <c r="AN53" s="219" t="e">
        <f ca="1">$AH53*Indata!$B$41*1000</f>
        <v>#VALUE!</v>
      </c>
      <c r="AO53" s="219" t="e">
        <f ca="1">$AI53*Indata!$B$42*1000</f>
        <v>#VALUE!</v>
      </c>
      <c r="AP53" s="219" t="e">
        <f ca="1">$AJ53*Indata!$B$43*1000</f>
        <v>#VALUE!</v>
      </c>
      <c r="AQ53" s="219" t="e">
        <f ca="1">$AK53*Indata!$B$44*1000</f>
        <v>#VALUE!</v>
      </c>
      <c r="AR53" s="220" t="e">
        <f ca="1">$AL53*Indata!$B$45*1000</f>
        <v>#VALUE!</v>
      </c>
    </row>
    <row r="54" spans="1:44" x14ac:dyDescent="0.25">
      <c r="A54" s="49">
        <f t="shared" si="20"/>
        <v>0</v>
      </c>
      <c r="B54" s="420" t="str">
        <f t="shared" si="20"/>
        <v>0 0</v>
      </c>
      <c r="C54" s="144">
        <f t="shared" si="21"/>
        <v>0</v>
      </c>
      <c r="D54" s="144" t="str">
        <f t="shared" si="21"/>
        <v/>
      </c>
      <c r="E54" s="196" t="str">
        <f t="shared" ref="E54:M54" si="49">E24</f>
        <v/>
      </c>
      <c r="F54" s="195">
        <f t="shared" si="49"/>
        <v>0</v>
      </c>
      <c r="G54" s="144" t="str">
        <f t="shared" si="49"/>
        <v/>
      </c>
      <c r="H54" s="195" t="str">
        <f t="shared" si="49"/>
        <v/>
      </c>
      <c r="I54" s="197">
        <f t="shared" si="49"/>
        <v>0</v>
      </c>
      <c r="J54" s="401" t="str">
        <f t="shared" si="49"/>
        <v/>
      </c>
      <c r="K54" s="972" t="e">
        <f t="shared" ca="1" si="49"/>
        <v>#N/A</v>
      </c>
      <c r="L54" s="198">
        <f t="shared" si="49"/>
        <v>0</v>
      </c>
      <c r="M54" s="199" t="e">
        <f t="shared" ca="1" si="49"/>
        <v>#N/A</v>
      </c>
      <c r="N54" s="206" t="e">
        <f t="shared" ca="1" si="34"/>
        <v>#VALUE!</v>
      </c>
      <c r="O54" s="206" t="e">
        <f ca="1" xml:space="preserve"> $M54*Indata!$B$55/1000</f>
        <v>#N/A</v>
      </c>
      <c r="P54" s="200" t="e">
        <f ca="1" xml:space="preserve"> $N54*Indata!$B$55</f>
        <v>#VALUE!</v>
      </c>
      <c r="Q54" s="414" t="e">
        <f t="shared" si="23"/>
        <v>#N/A</v>
      </c>
      <c r="R54" s="403" t="e">
        <f>$Q54/Indata!$B$59</f>
        <v>#N/A</v>
      </c>
      <c r="S54" s="404" t="e">
        <f t="shared" si="24"/>
        <v>#N/A</v>
      </c>
      <c r="T54" s="404" t="e">
        <f>($S54*Indata!$B$54-$S54*Indata!$B$54*Indata!$B$65/(1+Indata!$B$63)^Indata!$B$64)*(Indata!$B$63*(1+Indata!$B$63)^Indata!$B$64/((1+ Indata!$B$63)^Indata!$B$64-1))*1.138*Indata!$B$76</f>
        <v>#N/A</v>
      </c>
      <c r="U54" s="404" t="e">
        <f>$T54/Indata!$B$59</f>
        <v>#N/A</v>
      </c>
      <c r="V54" s="405" t="e">
        <f t="shared" si="25"/>
        <v>#N/A</v>
      </c>
      <c r="W54" s="405" t="e">
        <f>$V54/Indata!$B$59</f>
        <v>#N/A</v>
      </c>
      <c r="X54" s="394" t="e">
        <f t="shared" si="26"/>
        <v>#N/A</v>
      </c>
      <c r="Y54" s="394" t="e">
        <f>$X54/Indata!$B$59</f>
        <v>#N/A</v>
      </c>
      <c r="Z54" s="407" t="e">
        <f t="shared" si="35"/>
        <v>#N/A</v>
      </c>
      <c r="AA54" s="392" t="e">
        <f t="shared" si="36"/>
        <v>#N/A</v>
      </c>
      <c r="AB54" s="417" t="e">
        <f t="shared" ca="1" si="27"/>
        <v>#N/A</v>
      </c>
      <c r="AC54" s="408" t="e">
        <f t="shared" ca="1" si="37"/>
        <v>#N/A</v>
      </c>
      <c r="AD54" s="397" t="e">
        <f t="shared" ca="1" si="38"/>
        <v>#N/A</v>
      </c>
      <c r="AE54" s="214">
        <f>IF($I54&gt;0,INDEX(Lotstaxa!$E$19:$DL$28, MATCH($C54,Lotstaxa!$A$19:$A$28,1),MATCH($I54,Lotstaxa!$E$17:$DL$17,1)),0)</f>
        <v>0</v>
      </c>
      <c r="AF54" s="215">
        <f t="shared" si="39"/>
        <v>0</v>
      </c>
      <c r="AG54" s="216" t="e">
        <f ca="1" xml:space="preserve"> $N54*Indata!$B$47</f>
        <v>#VALUE!</v>
      </c>
      <c r="AH54" s="217" t="e">
        <f ca="1" xml:space="preserve"> INDEX('NOx &amp; CO2'!$E$5:$E$9, MATCH($C54,'NOx &amp; CO2'!$C$5:$C$9,1))*$N54</f>
        <v>#VALUE!</v>
      </c>
      <c r="AI54" s="217" t="e">
        <f ca="1" xml:space="preserve"> $N54*Indata!$B$49</f>
        <v>#VALUE!</v>
      </c>
      <c r="AJ54" s="217" t="e">
        <f ca="1" xml:space="preserve"> $N54*Indata!$B$50</f>
        <v>#VALUE!</v>
      </c>
      <c r="AK54" s="217" t="e">
        <f ca="1" xml:space="preserve"> $N54*Indata!$B$51</f>
        <v>#VALUE!</v>
      </c>
      <c r="AL54" s="218" t="e">
        <f ca="1" xml:space="preserve"> $N54*Indata!$B$52</f>
        <v>#VALUE!</v>
      </c>
      <c r="AM54" s="219" t="e">
        <f ca="1">$AG54*'NOx &amp; CO2'!$C$21*1000</f>
        <v>#VALUE!</v>
      </c>
      <c r="AN54" s="219" t="e">
        <f ca="1">$AH54*Indata!$B$41*1000</f>
        <v>#VALUE!</v>
      </c>
      <c r="AO54" s="219" t="e">
        <f ca="1">$AI54*Indata!$B$42*1000</f>
        <v>#VALUE!</v>
      </c>
      <c r="AP54" s="219" t="e">
        <f ca="1">$AJ54*Indata!$B$43*1000</f>
        <v>#VALUE!</v>
      </c>
      <c r="AQ54" s="219" t="e">
        <f ca="1">$AK54*Indata!$B$44*1000</f>
        <v>#VALUE!</v>
      </c>
      <c r="AR54" s="220" t="e">
        <f ca="1">$AL54*Indata!$B$45*1000</f>
        <v>#VALUE!</v>
      </c>
    </row>
    <row r="55" spans="1:44" x14ac:dyDescent="0.25">
      <c r="A55" s="49">
        <f t="shared" si="20"/>
        <v>0</v>
      </c>
      <c r="B55" s="420" t="str">
        <f t="shared" si="20"/>
        <v>0 0</v>
      </c>
      <c r="C55" s="144">
        <f t="shared" si="21"/>
        <v>0</v>
      </c>
      <c r="D55" s="144" t="str">
        <f t="shared" si="21"/>
        <v/>
      </c>
      <c r="E55" s="196" t="str">
        <f t="shared" ref="E55:M55" si="50">E25</f>
        <v/>
      </c>
      <c r="F55" s="195">
        <f t="shared" si="50"/>
        <v>0</v>
      </c>
      <c r="G55" s="144" t="str">
        <f t="shared" si="50"/>
        <v/>
      </c>
      <c r="H55" s="195" t="str">
        <f t="shared" si="50"/>
        <v/>
      </c>
      <c r="I55" s="197">
        <f t="shared" si="50"/>
        <v>0</v>
      </c>
      <c r="J55" s="401" t="str">
        <f t="shared" si="50"/>
        <v/>
      </c>
      <c r="K55" s="972" t="e">
        <f t="shared" ca="1" si="50"/>
        <v>#N/A</v>
      </c>
      <c r="L55" s="198">
        <f t="shared" si="50"/>
        <v>0</v>
      </c>
      <c r="M55" s="199" t="e">
        <f t="shared" ca="1" si="50"/>
        <v>#N/A</v>
      </c>
      <c r="N55" s="206" t="e">
        <f t="shared" ca="1" si="34"/>
        <v>#VALUE!</v>
      </c>
      <c r="O55" s="206" t="e">
        <f ca="1" xml:space="preserve"> $M55*Indata!$B$55/1000</f>
        <v>#N/A</v>
      </c>
      <c r="P55" s="200" t="e">
        <f ca="1" xml:space="preserve"> $N55*Indata!$B$55</f>
        <v>#VALUE!</v>
      </c>
      <c r="Q55" s="414" t="e">
        <f t="shared" si="23"/>
        <v>#N/A</v>
      </c>
      <c r="R55" s="403" t="e">
        <f>$Q55/Indata!$B$59</f>
        <v>#N/A</v>
      </c>
      <c r="S55" s="404" t="e">
        <f t="shared" si="24"/>
        <v>#N/A</v>
      </c>
      <c r="T55" s="404" t="e">
        <f>($S55*Indata!$B$54-$S55*Indata!$B$54*Indata!$B$65/(1+Indata!$B$63)^Indata!$B$64)*(Indata!$B$63*(1+Indata!$B$63)^Indata!$B$64/((1+ Indata!$B$63)^Indata!$B$64-1))*1.138*Indata!$B$76</f>
        <v>#N/A</v>
      </c>
      <c r="U55" s="404" t="e">
        <f>$T55/Indata!$B$59</f>
        <v>#N/A</v>
      </c>
      <c r="V55" s="405" t="e">
        <f t="shared" si="25"/>
        <v>#N/A</v>
      </c>
      <c r="W55" s="405" t="e">
        <f>$V55/Indata!$B$59</f>
        <v>#N/A</v>
      </c>
      <c r="X55" s="394" t="e">
        <f t="shared" si="26"/>
        <v>#N/A</v>
      </c>
      <c r="Y55" s="394" t="e">
        <f>$X55/Indata!$B$59</f>
        <v>#N/A</v>
      </c>
      <c r="Z55" s="407" t="e">
        <f t="shared" si="35"/>
        <v>#N/A</v>
      </c>
      <c r="AA55" s="392" t="e">
        <f t="shared" si="36"/>
        <v>#N/A</v>
      </c>
      <c r="AB55" s="417" t="e">
        <f t="shared" ca="1" si="27"/>
        <v>#N/A</v>
      </c>
      <c r="AC55" s="408" t="e">
        <f t="shared" ca="1" si="37"/>
        <v>#N/A</v>
      </c>
      <c r="AD55" s="397" t="e">
        <f t="shared" ca="1" si="38"/>
        <v>#N/A</v>
      </c>
      <c r="AE55" s="214">
        <f>IF($I55&gt;0,INDEX(Lotstaxa!$E$19:$DL$28, MATCH($C55,Lotstaxa!$A$19:$A$28,1),MATCH($I55,Lotstaxa!$E$17:$DL$17,1)),0)</f>
        <v>0</v>
      </c>
      <c r="AF55" s="215">
        <f t="shared" si="39"/>
        <v>0</v>
      </c>
      <c r="AG55" s="216" t="e">
        <f ca="1" xml:space="preserve"> $N55*Indata!$B$47</f>
        <v>#VALUE!</v>
      </c>
      <c r="AH55" s="217" t="e">
        <f ca="1" xml:space="preserve"> INDEX('NOx &amp; CO2'!$E$5:$E$9, MATCH($C55,'NOx &amp; CO2'!$C$5:$C$9,1))*$N55</f>
        <v>#VALUE!</v>
      </c>
      <c r="AI55" s="217" t="e">
        <f ca="1" xml:space="preserve"> $N55*Indata!$B$49</f>
        <v>#VALUE!</v>
      </c>
      <c r="AJ55" s="217" t="e">
        <f ca="1" xml:space="preserve"> $N55*Indata!$B$50</f>
        <v>#VALUE!</v>
      </c>
      <c r="AK55" s="217" t="e">
        <f ca="1" xml:space="preserve"> $N55*Indata!$B$51</f>
        <v>#VALUE!</v>
      </c>
      <c r="AL55" s="218" t="e">
        <f ca="1" xml:space="preserve"> $N55*Indata!$B$52</f>
        <v>#VALUE!</v>
      </c>
      <c r="AM55" s="219" t="e">
        <f ca="1">$AG55*'NOx &amp; CO2'!$C$21*1000</f>
        <v>#VALUE!</v>
      </c>
      <c r="AN55" s="219" t="e">
        <f ca="1">$AH55*Indata!$B$41*1000</f>
        <v>#VALUE!</v>
      </c>
      <c r="AO55" s="219" t="e">
        <f ca="1">$AI55*Indata!$B$42*1000</f>
        <v>#VALUE!</v>
      </c>
      <c r="AP55" s="219" t="e">
        <f ca="1">$AJ55*Indata!$B$43*1000</f>
        <v>#VALUE!</v>
      </c>
      <c r="AQ55" s="219" t="e">
        <f ca="1">$AK55*Indata!$B$44*1000</f>
        <v>#VALUE!</v>
      </c>
      <c r="AR55" s="220" t="e">
        <f ca="1">$AL55*Indata!$B$45*1000</f>
        <v>#VALUE!</v>
      </c>
    </row>
    <row r="56" spans="1:44" x14ac:dyDescent="0.25">
      <c r="A56" s="49">
        <f t="shared" si="20"/>
        <v>0</v>
      </c>
      <c r="B56" s="420" t="str">
        <f t="shared" si="20"/>
        <v>0 0</v>
      </c>
      <c r="C56" s="144">
        <f t="shared" si="21"/>
        <v>0</v>
      </c>
      <c r="D56" s="144" t="str">
        <f t="shared" si="21"/>
        <v/>
      </c>
      <c r="E56" s="196" t="str">
        <f t="shared" ref="E56:M56" si="51">E26</f>
        <v/>
      </c>
      <c r="F56" s="195">
        <f t="shared" si="51"/>
        <v>0</v>
      </c>
      <c r="G56" s="144" t="str">
        <f t="shared" si="51"/>
        <v/>
      </c>
      <c r="H56" s="195" t="str">
        <f t="shared" si="51"/>
        <v/>
      </c>
      <c r="I56" s="197">
        <f t="shared" si="51"/>
        <v>0</v>
      </c>
      <c r="J56" s="401" t="str">
        <f t="shared" si="51"/>
        <v/>
      </c>
      <c r="K56" s="972" t="e">
        <f t="shared" ca="1" si="51"/>
        <v>#N/A</v>
      </c>
      <c r="L56" s="198">
        <f t="shared" si="51"/>
        <v>0</v>
      </c>
      <c r="M56" s="199" t="e">
        <f t="shared" ca="1" si="51"/>
        <v>#N/A</v>
      </c>
      <c r="N56" s="206" t="e">
        <f t="shared" ca="1" si="34"/>
        <v>#VALUE!</v>
      </c>
      <c r="O56" s="206" t="e">
        <f ca="1" xml:space="preserve"> $M56*Indata!$B$55/1000</f>
        <v>#N/A</v>
      </c>
      <c r="P56" s="200" t="e">
        <f ca="1" xml:space="preserve"> $N56*Indata!$B$55</f>
        <v>#VALUE!</v>
      </c>
      <c r="Q56" s="414" t="e">
        <f t="shared" si="23"/>
        <v>#N/A</v>
      </c>
      <c r="R56" s="403" t="e">
        <f>$Q56/Indata!$B$59</f>
        <v>#N/A</v>
      </c>
      <c r="S56" s="404" t="e">
        <f t="shared" si="24"/>
        <v>#N/A</v>
      </c>
      <c r="T56" s="404" t="e">
        <f>($S56*Indata!$B$54-$S56*Indata!$B$54*Indata!$B$65/(1+Indata!$B$63)^Indata!$B$64)*(Indata!$B$63*(1+Indata!$B$63)^Indata!$B$64/((1+ Indata!$B$63)^Indata!$B$64-1))*1.138*Indata!$B$76</f>
        <v>#N/A</v>
      </c>
      <c r="U56" s="404" t="e">
        <f>$T56/Indata!$B$59</f>
        <v>#N/A</v>
      </c>
      <c r="V56" s="405" t="e">
        <f t="shared" si="25"/>
        <v>#N/A</v>
      </c>
      <c r="W56" s="405" t="e">
        <f>$V56/Indata!$B$59</f>
        <v>#N/A</v>
      </c>
      <c r="X56" s="394" t="e">
        <f t="shared" si="26"/>
        <v>#N/A</v>
      </c>
      <c r="Y56" s="394" t="e">
        <f>$X56/Indata!$B$59</f>
        <v>#N/A</v>
      </c>
      <c r="Z56" s="407" t="e">
        <f t="shared" si="35"/>
        <v>#N/A</v>
      </c>
      <c r="AA56" s="392" t="e">
        <f t="shared" si="36"/>
        <v>#N/A</v>
      </c>
      <c r="AB56" s="417" t="e">
        <f t="shared" ca="1" si="27"/>
        <v>#N/A</v>
      </c>
      <c r="AC56" s="408" t="e">
        <f t="shared" ca="1" si="37"/>
        <v>#N/A</v>
      </c>
      <c r="AD56" s="397" t="e">
        <f t="shared" ca="1" si="38"/>
        <v>#N/A</v>
      </c>
      <c r="AE56" s="214">
        <f>IF($I56&gt;0,INDEX(Lotstaxa!$E$19:$DL$28, MATCH($C56,Lotstaxa!$A$19:$A$28,1),MATCH($I56,Lotstaxa!$E$17:$DL$17,1)),0)</f>
        <v>0</v>
      </c>
      <c r="AF56" s="215">
        <f t="shared" si="39"/>
        <v>0</v>
      </c>
      <c r="AG56" s="216" t="e">
        <f ca="1" xml:space="preserve"> $N56*Indata!$B$47</f>
        <v>#VALUE!</v>
      </c>
      <c r="AH56" s="217" t="e">
        <f ca="1" xml:space="preserve"> INDEX('NOx &amp; CO2'!$E$5:$E$9, MATCH($C56,'NOx &amp; CO2'!$C$5:$C$9,1))*$N56</f>
        <v>#VALUE!</v>
      </c>
      <c r="AI56" s="217" t="e">
        <f ca="1" xml:space="preserve"> $N56*Indata!$B$49</f>
        <v>#VALUE!</v>
      </c>
      <c r="AJ56" s="217" t="e">
        <f ca="1" xml:space="preserve"> $N56*Indata!$B$50</f>
        <v>#VALUE!</v>
      </c>
      <c r="AK56" s="217" t="e">
        <f ca="1" xml:space="preserve"> $N56*Indata!$B$51</f>
        <v>#VALUE!</v>
      </c>
      <c r="AL56" s="218" t="e">
        <f ca="1" xml:space="preserve"> $N56*Indata!$B$52</f>
        <v>#VALUE!</v>
      </c>
      <c r="AM56" s="219" t="e">
        <f ca="1">$AG56*'NOx &amp; CO2'!$C$21*1000</f>
        <v>#VALUE!</v>
      </c>
      <c r="AN56" s="219" t="e">
        <f ca="1">$AH56*Indata!$B$41*1000</f>
        <v>#VALUE!</v>
      </c>
      <c r="AO56" s="219" t="e">
        <f ca="1">$AI56*Indata!$B$42*1000</f>
        <v>#VALUE!</v>
      </c>
      <c r="AP56" s="219" t="e">
        <f ca="1">$AJ56*Indata!$B$43*1000</f>
        <v>#VALUE!</v>
      </c>
      <c r="AQ56" s="219" t="e">
        <f ca="1">$AK56*Indata!$B$44*1000</f>
        <v>#VALUE!</v>
      </c>
      <c r="AR56" s="220" t="e">
        <f ca="1">$AL56*Indata!$B$45*1000</f>
        <v>#VALUE!</v>
      </c>
    </row>
    <row r="57" spans="1:44" x14ac:dyDescent="0.25">
      <c r="A57" s="49">
        <f t="shared" si="20"/>
        <v>0</v>
      </c>
      <c r="B57" s="420" t="str">
        <f t="shared" si="20"/>
        <v>0 0</v>
      </c>
      <c r="C57" s="144">
        <f t="shared" si="21"/>
        <v>0</v>
      </c>
      <c r="D57" s="144" t="str">
        <f t="shared" si="21"/>
        <v/>
      </c>
      <c r="E57" s="196" t="str">
        <f t="shared" ref="E57:M57" si="52">E27</f>
        <v/>
      </c>
      <c r="F57" s="195">
        <f t="shared" si="52"/>
        <v>0</v>
      </c>
      <c r="G57" s="144" t="str">
        <f t="shared" si="52"/>
        <v/>
      </c>
      <c r="H57" s="195" t="str">
        <f t="shared" si="52"/>
        <v/>
      </c>
      <c r="I57" s="197">
        <f t="shared" si="52"/>
        <v>0</v>
      </c>
      <c r="J57" s="401" t="str">
        <f t="shared" si="52"/>
        <v/>
      </c>
      <c r="K57" s="972" t="e">
        <f t="shared" ca="1" si="52"/>
        <v>#N/A</v>
      </c>
      <c r="L57" s="198">
        <f t="shared" si="52"/>
        <v>0</v>
      </c>
      <c r="M57" s="199" t="e">
        <f t="shared" ca="1" si="52"/>
        <v>#N/A</v>
      </c>
      <c r="N57" s="206" t="e">
        <f t="shared" ca="1" si="34"/>
        <v>#VALUE!</v>
      </c>
      <c r="O57" s="206" t="e">
        <f ca="1" xml:space="preserve"> $M57*Indata!$B$55/1000</f>
        <v>#N/A</v>
      </c>
      <c r="P57" s="200" t="e">
        <f ca="1" xml:space="preserve"> $N57*Indata!$B$55</f>
        <v>#VALUE!</v>
      </c>
      <c r="Q57" s="414" t="e">
        <f t="shared" si="23"/>
        <v>#N/A</v>
      </c>
      <c r="R57" s="403" t="e">
        <f>$Q57/Indata!$B$59</f>
        <v>#N/A</v>
      </c>
      <c r="S57" s="404" t="e">
        <f t="shared" si="24"/>
        <v>#N/A</v>
      </c>
      <c r="T57" s="404" t="e">
        <f>($S57*Indata!$B$54-$S57*Indata!$B$54*Indata!$B$65/(1+Indata!$B$63)^Indata!$B$64)*(Indata!$B$63*(1+Indata!$B$63)^Indata!$B$64/((1+ Indata!$B$63)^Indata!$B$64-1))*1.138*Indata!$B$76</f>
        <v>#N/A</v>
      </c>
      <c r="U57" s="404" t="e">
        <f>$T57/Indata!$B$59</f>
        <v>#N/A</v>
      </c>
      <c r="V57" s="405" t="e">
        <f t="shared" si="25"/>
        <v>#N/A</v>
      </c>
      <c r="W57" s="405" t="e">
        <f>$V57/Indata!$B$59</f>
        <v>#N/A</v>
      </c>
      <c r="X57" s="394" t="e">
        <f t="shared" si="26"/>
        <v>#N/A</v>
      </c>
      <c r="Y57" s="394" t="e">
        <f>$X57/Indata!$B$59</f>
        <v>#N/A</v>
      </c>
      <c r="Z57" s="407" t="e">
        <f t="shared" si="35"/>
        <v>#N/A</v>
      </c>
      <c r="AA57" s="392" t="e">
        <f t="shared" si="36"/>
        <v>#N/A</v>
      </c>
      <c r="AB57" s="417" t="e">
        <f t="shared" ca="1" si="27"/>
        <v>#N/A</v>
      </c>
      <c r="AC57" s="408" t="e">
        <f t="shared" ca="1" si="37"/>
        <v>#N/A</v>
      </c>
      <c r="AD57" s="397" t="e">
        <f t="shared" ca="1" si="38"/>
        <v>#N/A</v>
      </c>
      <c r="AE57" s="214">
        <f>IF($I57&gt;0,INDEX(Lotstaxa!$E$19:$DL$28, MATCH($C57,Lotstaxa!$A$19:$A$28,1),MATCH($I57,Lotstaxa!$E$17:$DL$17,1)),0)</f>
        <v>0</v>
      </c>
      <c r="AF57" s="215">
        <f t="shared" si="39"/>
        <v>0</v>
      </c>
      <c r="AG57" s="216" t="e">
        <f ca="1" xml:space="preserve"> $N57*Indata!$B$47</f>
        <v>#VALUE!</v>
      </c>
      <c r="AH57" s="217" t="e">
        <f ca="1" xml:space="preserve"> INDEX('NOx &amp; CO2'!$E$5:$E$9, MATCH($C57,'NOx &amp; CO2'!$C$5:$C$9,1))*$N57</f>
        <v>#VALUE!</v>
      </c>
      <c r="AI57" s="217" t="e">
        <f ca="1" xml:space="preserve"> $N57*Indata!$B$49</f>
        <v>#VALUE!</v>
      </c>
      <c r="AJ57" s="217" t="e">
        <f ca="1" xml:space="preserve"> $N57*Indata!$B$50</f>
        <v>#VALUE!</v>
      </c>
      <c r="AK57" s="217" t="e">
        <f ca="1" xml:space="preserve"> $N57*Indata!$B$51</f>
        <v>#VALUE!</v>
      </c>
      <c r="AL57" s="218" t="e">
        <f ca="1" xml:space="preserve"> $N57*Indata!$B$52</f>
        <v>#VALUE!</v>
      </c>
      <c r="AM57" s="219" t="e">
        <f ca="1">$AG57*'NOx &amp; CO2'!$C$21*1000</f>
        <v>#VALUE!</v>
      </c>
      <c r="AN57" s="219" t="e">
        <f ca="1">$AH57*Indata!$B$41*1000</f>
        <v>#VALUE!</v>
      </c>
      <c r="AO57" s="219" t="e">
        <f ca="1">$AI57*Indata!$B$42*1000</f>
        <v>#VALUE!</v>
      </c>
      <c r="AP57" s="219" t="e">
        <f ca="1">$AJ57*Indata!$B$43*1000</f>
        <v>#VALUE!</v>
      </c>
      <c r="AQ57" s="219" t="e">
        <f ca="1">$AK57*Indata!$B$44*1000</f>
        <v>#VALUE!</v>
      </c>
      <c r="AR57" s="220" t="e">
        <f ca="1">$AL57*Indata!$B$45*1000</f>
        <v>#VALUE!</v>
      </c>
    </row>
    <row r="58" spans="1:44" x14ac:dyDescent="0.25">
      <c r="A58" s="49">
        <f t="shared" si="20"/>
        <v>0</v>
      </c>
      <c r="B58" s="420" t="str">
        <f t="shared" si="20"/>
        <v>0 0</v>
      </c>
      <c r="C58" s="144">
        <f t="shared" si="21"/>
        <v>0</v>
      </c>
      <c r="D58" s="144" t="str">
        <f t="shared" si="21"/>
        <v/>
      </c>
      <c r="E58" s="196" t="str">
        <f t="shared" ref="E58:M58" si="53">E28</f>
        <v/>
      </c>
      <c r="F58" s="195">
        <f t="shared" si="53"/>
        <v>0</v>
      </c>
      <c r="G58" s="144" t="str">
        <f t="shared" si="53"/>
        <v/>
      </c>
      <c r="H58" s="195" t="str">
        <f t="shared" si="53"/>
        <v/>
      </c>
      <c r="I58" s="197">
        <f t="shared" si="53"/>
        <v>0</v>
      </c>
      <c r="J58" s="401" t="str">
        <f t="shared" si="53"/>
        <v/>
      </c>
      <c r="K58" s="972" t="e">
        <f t="shared" ca="1" si="53"/>
        <v>#N/A</v>
      </c>
      <c r="L58" s="198">
        <f t="shared" si="53"/>
        <v>0</v>
      </c>
      <c r="M58" s="199" t="e">
        <f t="shared" ca="1" si="53"/>
        <v>#N/A</v>
      </c>
      <c r="N58" s="206" t="e">
        <f t="shared" ca="1" si="34"/>
        <v>#VALUE!</v>
      </c>
      <c r="O58" s="206" t="e">
        <f ca="1" xml:space="preserve"> $M58*Indata!$B$55/1000</f>
        <v>#N/A</v>
      </c>
      <c r="P58" s="200" t="e">
        <f ca="1" xml:space="preserve"> $N58*Indata!$B$55</f>
        <v>#VALUE!</v>
      </c>
      <c r="Q58" s="414" t="e">
        <f t="shared" si="23"/>
        <v>#N/A</v>
      </c>
      <c r="R58" s="403" t="e">
        <f>$Q58/Indata!$B$59</f>
        <v>#N/A</v>
      </c>
      <c r="S58" s="404" t="e">
        <f t="shared" si="24"/>
        <v>#N/A</v>
      </c>
      <c r="T58" s="404" t="e">
        <f>($S58*Indata!$B$54-$S58*Indata!$B$54*Indata!$B$65/(1+Indata!$B$63)^Indata!$B$64)*(Indata!$B$63*(1+Indata!$B$63)^Indata!$B$64/((1+ Indata!$B$63)^Indata!$B$64-1))*1.138*Indata!$B$76</f>
        <v>#N/A</v>
      </c>
      <c r="U58" s="404" t="e">
        <f>$T58/Indata!$B$59</f>
        <v>#N/A</v>
      </c>
      <c r="V58" s="405" t="e">
        <f t="shared" si="25"/>
        <v>#N/A</v>
      </c>
      <c r="W58" s="405" t="e">
        <f>$V58/Indata!$B$59</f>
        <v>#N/A</v>
      </c>
      <c r="X58" s="394" t="e">
        <f t="shared" si="26"/>
        <v>#N/A</v>
      </c>
      <c r="Y58" s="394" t="e">
        <f>$X58/Indata!$B$59</f>
        <v>#N/A</v>
      </c>
      <c r="Z58" s="407" t="e">
        <f t="shared" si="35"/>
        <v>#N/A</v>
      </c>
      <c r="AA58" s="392" t="e">
        <f t="shared" si="36"/>
        <v>#N/A</v>
      </c>
      <c r="AB58" s="417" t="e">
        <f t="shared" ca="1" si="27"/>
        <v>#N/A</v>
      </c>
      <c r="AC58" s="408" t="e">
        <f t="shared" ca="1" si="37"/>
        <v>#N/A</v>
      </c>
      <c r="AD58" s="397" t="e">
        <f t="shared" ca="1" si="38"/>
        <v>#N/A</v>
      </c>
      <c r="AE58" s="214">
        <f>IF($I58&gt;0,INDEX(Lotstaxa!$E$19:$DL$28, MATCH($C58,Lotstaxa!$A$19:$A$28,1),MATCH($I58,Lotstaxa!$E$17:$DL$17,1)),0)</f>
        <v>0</v>
      </c>
      <c r="AF58" s="215">
        <f t="shared" si="39"/>
        <v>0</v>
      </c>
      <c r="AG58" s="216" t="e">
        <f ca="1" xml:space="preserve"> $N58*Indata!$B$47</f>
        <v>#VALUE!</v>
      </c>
      <c r="AH58" s="217" t="e">
        <f ca="1" xml:space="preserve"> INDEX('NOx &amp; CO2'!$E$5:$E$9, MATCH($C58,'NOx &amp; CO2'!$C$5:$C$9,1))*$N58</f>
        <v>#VALUE!</v>
      </c>
      <c r="AI58" s="217" t="e">
        <f ca="1" xml:space="preserve"> $N58*Indata!$B$49</f>
        <v>#VALUE!</v>
      </c>
      <c r="AJ58" s="217" t="e">
        <f ca="1" xml:space="preserve"> $N58*Indata!$B$50</f>
        <v>#VALUE!</v>
      </c>
      <c r="AK58" s="217" t="e">
        <f ca="1" xml:space="preserve"> $N58*Indata!$B$51</f>
        <v>#VALUE!</v>
      </c>
      <c r="AL58" s="218" t="e">
        <f ca="1" xml:space="preserve"> $N58*Indata!$B$52</f>
        <v>#VALUE!</v>
      </c>
      <c r="AM58" s="219" t="e">
        <f ca="1">$AG58*'NOx &amp; CO2'!$C$21*1000</f>
        <v>#VALUE!</v>
      </c>
      <c r="AN58" s="219" t="e">
        <f ca="1">$AH58*Indata!$B$41*1000</f>
        <v>#VALUE!</v>
      </c>
      <c r="AO58" s="219" t="e">
        <f ca="1">$AI58*Indata!$B$42*1000</f>
        <v>#VALUE!</v>
      </c>
      <c r="AP58" s="219" t="e">
        <f ca="1">$AJ58*Indata!$B$43*1000</f>
        <v>#VALUE!</v>
      </c>
      <c r="AQ58" s="219" t="e">
        <f ca="1">$AK58*Indata!$B$44*1000</f>
        <v>#VALUE!</v>
      </c>
      <c r="AR58" s="220" t="e">
        <f ca="1">$AL58*Indata!$B$45*1000</f>
        <v>#VALUE!</v>
      </c>
    </row>
    <row r="59" spans="1:44" x14ac:dyDescent="0.25">
      <c r="A59" s="49">
        <f t="shared" si="20"/>
        <v>0</v>
      </c>
      <c r="B59" s="420" t="str">
        <f t="shared" si="20"/>
        <v>0 0</v>
      </c>
      <c r="C59" s="144">
        <f t="shared" si="21"/>
        <v>0</v>
      </c>
      <c r="D59" s="144" t="str">
        <f t="shared" si="21"/>
        <v/>
      </c>
      <c r="E59" s="196" t="str">
        <f t="shared" ref="E59:M59" si="54">E29</f>
        <v/>
      </c>
      <c r="F59" s="195">
        <f t="shared" si="54"/>
        <v>0</v>
      </c>
      <c r="G59" s="144" t="str">
        <f t="shared" si="54"/>
        <v/>
      </c>
      <c r="H59" s="195" t="str">
        <f t="shared" si="54"/>
        <v/>
      </c>
      <c r="I59" s="197">
        <f t="shared" si="54"/>
        <v>0</v>
      </c>
      <c r="J59" s="401" t="str">
        <f t="shared" si="54"/>
        <v/>
      </c>
      <c r="K59" s="972" t="e">
        <f t="shared" ca="1" si="54"/>
        <v>#N/A</v>
      </c>
      <c r="L59" s="198">
        <f t="shared" si="54"/>
        <v>0</v>
      </c>
      <c r="M59" s="199" t="e">
        <f t="shared" ca="1" si="54"/>
        <v>#N/A</v>
      </c>
      <c r="N59" s="206" t="e">
        <f t="shared" ca="1" si="34"/>
        <v>#VALUE!</v>
      </c>
      <c r="O59" s="206" t="e">
        <f ca="1" xml:space="preserve"> $M59*Indata!$B$55/1000</f>
        <v>#N/A</v>
      </c>
      <c r="P59" s="200" t="e">
        <f ca="1" xml:space="preserve"> $N59*Indata!$B$55</f>
        <v>#VALUE!</v>
      </c>
      <c r="Q59" s="414" t="e">
        <f t="shared" si="23"/>
        <v>#N/A</v>
      </c>
      <c r="R59" s="403" t="e">
        <f>$Q59/Indata!$B$59</f>
        <v>#N/A</v>
      </c>
      <c r="S59" s="404" t="e">
        <f t="shared" si="24"/>
        <v>#N/A</v>
      </c>
      <c r="T59" s="404" t="e">
        <f>($S59*Indata!$B$54-$S59*Indata!$B$54*Indata!$B$65/(1+Indata!$B$63)^Indata!$B$64)*(Indata!$B$63*(1+Indata!$B$63)^Indata!$B$64/((1+ Indata!$B$63)^Indata!$B$64-1))*1.138*Indata!$B$76</f>
        <v>#N/A</v>
      </c>
      <c r="U59" s="404" t="e">
        <f>$T59/Indata!$B$59</f>
        <v>#N/A</v>
      </c>
      <c r="V59" s="405" t="e">
        <f t="shared" si="25"/>
        <v>#N/A</v>
      </c>
      <c r="W59" s="405" t="e">
        <f>$V59/Indata!$B$59</f>
        <v>#N/A</v>
      </c>
      <c r="X59" s="394" t="e">
        <f t="shared" si="26"/>
        <v>#N/A</v>
      </c>
      <c r="Y59" s="394" t="e">
        <f>$X59/Indata!$B$59</f>
        <v>#N/A</v>
      </c>
      <c r="Z59" s="407" t="e">
        <f t="shared" si="35"/>
        <v>#N/A</v>
      </c>
      <c r="AA59" s="392" t="e">
        <f t="shared" si="36"/>
        <v>#N/A</v>
      </c>
      <c r="AB59" s="417" t="e">
        <f t="shared" ca="1" si="27"/>
        <v>#N/A</v>
      </c>
      <c r="AC59" s="408" t="e">
        <f t="shared" ca="1" si="37"/>
        <v>#N/A</v>
      </c>
      <c r="AD59" s="397" t="e">
        <f t="shared" ca="1" si="38"/>
        <v>#N/A</v>
      </c>
      <c r="AE59" s="214">
        <f>IF($I59&gt;0,INDEX(Lotstaxa!$E$19:$DL$28, MATCH($C59,Lotstaxa!$A$19:$A$28,1),MATCH($I59,Lotstaxa!$E$17:$DL$17,1)),0)</f>
        <v>0</v>
      </c>
      <c r="AF59" s="215">
        <f t="shared" si="39"/>
        <v>0</v>
      </c>
      <c r="AG59" s="216" t="e">
        <f ca="1" xml:space="preserve"> $N59*Indata!$B$47</f>
        <v>#VALUE!</v>
      </c>
      <c r="AH59" s="217" t="e">
        <f ca="1" xml:space="preserve"> INDEX('NOx &amp; CO2'!$E$5:$E$9, MATCH($C59,'NOx &amp; CO2'!$C$5:$C$9,1))*$N59</f>
        <v>#VALUE!</v>
      </c>
      <c r="AI59" s="217" t="e">
        <f ca="1" xml:space="preserve"> $N59*Indata!$B$49</f>
        <v>#VALUE!</v>
      </c>
      <c r="AJ59" s="217" t="e">
        <f ca="1" xml:space="preserve"> $N59*Indata!$B$50</f>
        <v>#VALUE!</v>
      </c>
      <c r="AK59" s="217" t="e">
        <f ca="1" xml:space="preserve"> $N59*Indata!$B$51</f>
        <v>#VALUE!</v>
      </c>
      <c r="AL59" s="218" t="e">
        <f ca="1" xml:space="preserve"> $N59*Indata!$B$52</f>
        <v>#VALUE!</v>
      </c>
      <c r="AM59" s="219" t="e">
        <f ca="1">$AG59*'NOx &amp; CO2'!$C$21*1000</f>
        <v>#VALUE!</v>
      </c>
      <c r="AN59" s="219" t="e">
        <f ca="1">$AH59*Indata!$B$41*1000</f>
        <v>#VALUE!</v>
      </c>
      <c r="AO59" s="219" t="e">
        <f ca="1">$AI59*Indata!$B$42*1000</f>
        <v>#VALUE!</v>
      </c>
      <c r="AP59" s="219" t="e">
        <f ca="1">$AJ59*Indata!$B$43*1000</f>
        <v>#VALUE!</v>
      </c>
      <c r="AQ59" s="219" t="e">
        <f ca="1">$AK59*Indata!$B$44*1000</f>
        <v>#VALUE!</v>
      </c>
      <c r="AR59" s="220" t="e">
        <f ca="1">$AL59*Indata!$B$45*1000</f>
        <v>#VALUE!</v>
      </c>
    </row>
    <row r="60" spans="1:44" x14ac:dyDescent="0.25">
      <c r="A60" s="49">
        <f t="shared" si="20"/>
        <v>0</v>
      </c>
      <c r="B60" s="420" t="str">
        <f t="shared" si="20"/>
        <v>0 0</v>
      </c>
      <c r="C60" s="144">
        <f t="shared" si="21"/>
        <v>0</v>
      </c>
      <c r="D60" s="144" t="str">
        <f t="shared" si="21"/>
        <v/>
      </c>
      <c r="E60" s="196" t="str">
        <f t="shared" ref="E60:M60" si="55">E30</f>
        <v/>
      </c>
      <c r="F60" s="195">
        <f t="shared" si="55"/>
        <v>0</v>
      </c>
      <c r="G60" s="144" t="str">
        <f t="shared" si="55"/>
        <v/>
      </c>
      <c r="H60" s="195" t="str">
        <f t="shared" si="55"/>
        <v/>
      </c>
      <c r="I60" s="197">
        <f t="shared" si="55"/>
        <v>0</v>
      </c>
      <c r="J60" s="401" t="str">
        <f t="shared" si="55"/>
        <v/>
      </c>
      <c r="K60" s="972" t="e">
        <f t="shared" ca="1" si="55"/>
        <v>#N/A</v>
      </c>
      <c r="L60" s="198">
        <f t="shared" si="55"/>
        <v>0</v>
      </c>
      <c r="M60" s="199" t="e">
        <f t="shared" ca="1" si="55"/>
        <v>#N/A</v>
      </c>
      <c r="N60" s="206" t="e">
        <f t="shared" ca="1" si="34"/>
        <v>#VALUE!</v>
      </c>
      <c r="O60" s="206" t="e">
        <f ca="1" xml:space="preserve"> $M60*Indata!$B$55/1000</f>
        <v>#N/A</v>
      </c>
      <c r="P60" s="200" t="e">
        <f ca="1" xml:space="preserve"> $N60*Indata!$B$55</f>
        <v>#VALUE!</v>
      </c>
      <c r="Q60" s="414" t="e">
        <f t="shared" si="23"/>
        <v>#N/A</v>
      </c>
      <c r="R60" s="403" t="e">
        <f>$Q60/Indata!$B$59</f>
        <v>#N/A</v>
      </c>
      <c r="S60" s="404" t="e">
        <f t="shared" si="24"/>
        <v>#N/A</v>
      </c>
      <c r="T60" s="404" t="e">
        <f>($S60*Indata!$B$54-$S60*Indata!$B$54*Indata!$B$65/(1+Indata!$B$63)^Indata!$B$64)*(Indata!$B$63*(1+Indata!$B$63)^Indata!$B$64/((1+ Indata!$B$63)^Indata!$B$64-1))*1.138*Indata!$B$76</f>
        <v>#N/A</v>
      </c>
      <c r="U60" s="404" t="e">
        <f>$T60/Indata!$B$59</f>
        <v>#N/A</v>
      </c>
      <c r="V60" s="405" t="e">
        <f t="shared" si="25"/>
        <v>#N/A</v>
      </c>
      <c r="W60" s="405" t="e">
        <f>$V60/Indata!$B$59</f>
        <v>#N/A</v>
      </c>
      <c r="X60" s="394" t="e">
        <f t="shared" si="26"/>
        <v>#N/A</v>
      </c>
      <c r="Y60" s="394" t="e">
        <f>$X60/Indata!$B$59</f>
        <v>#N/A</v>
      </c>
      <c r="Z60" s="407" t="e">
        <f t="shared" si="35"/>
        <v>#N/A</v>
      </c>
      <c r="AA60" s="392" t="e">
        <f t="shared" si="36"/>
        <v>#N/A</v>
      </c>
      <c r="AB60" s="417" t="e">
        <f t="shared" ca="1" si="27"/>
        <v>#N/A</v>
      </c>
      <c r="AC60" s="408" t="e">
        <f t="shared" ca="1" si="37"/>
        <v>#N/A</v>
      </c>
      <c r="AD60" s="397" t="e">
        <f t="shared" ca="1" si="38"/>
        <v>#N/A</v>
      </c>
      <c r="AE60" s="214">
        <f>IF($I60&gt;0,INDEX(Lotstaxa!$E$19:$DL$28, MATCH($C60,Lotstaxa!$A$19:$A$28,1),MATCH($I60,Lotstaxa!$E$17:$DL$17,1)),0)</f>
        <v>0</v>
      </c>
      <c r="AF60" s="215">
        <f t="shared" si="39"/>
        <v>0</v>
      </c>
      <c r="AG60" s="216" t="e">
        <f ca="1" xml:space="preserve"> $N60*Indata!$B$47</f>
        <v>#VALUE!</v>
      </c>
      <c r="AH60" s="217" t="e">
        <f ca="1" xml:space="preserve"> INDEX('NOx &amp; CO2'!$E$5:$E$9, MATCH($C60,'NOx &amp; CO2'!$C$5:$C$9,1))*$N60</f>
        <v>#VALUE!</v>
      </c>
      <c r="AI60" s="217" t="e">
        <f ca="1" xml:space="preserve"> $N60*Indata!$B$49</f>
        <v>#VALUE!</v>
      </c>
      <c r="AJ60" s="217" t="e">
        <f ca="1" xml:space="preserve"> $N60*Indata!$B$50</f>
        <v>#VALUE!</v>
      </c>
      <c r="AK60" s="217" t="e">
        <f ca="1" xml:space="preserve"> $N60*Indata!$B$51</f>
        <v>#VALUE!</v>
      </c>
      <c r="AL60" s="218" t="e">
        <f ca="1" xml:space="preserve"> $N60*Indata!$B$52</f>
        <v>#VALUE!</v>
      </c>
      <c r="AM60" s="219" t="e">
        <f ca="1">$AG60*'NOx &amp; CO2'!$C$21*1000</f>
        <v>#VALUE!</v>
      </c>
      <c r="AN60" s="219" t="e">
        <f ca="1">$AH60*Indata!$B$41*1000</f>
        <v>#VALUE!</v>
      </c>
      <c r="AO60" s="219" t="e">
        <f ca="1">$AI60*Indata!$B$42*1000</f>
        <v>#VALUE!</v>
      </c>
      <c r="AP60" s="219" t="e">
        <f ca="1">$AJ60*Indata!$B$43*1000</f>
        <v>#VALUE!</v>
      </c>
      <c r="AQ60" s="219" t="e">
        <f ca="1">$AK60*Indata!$B$44*1000</f>
        <v>#VALUE!</v>
      </c>
      <c r="AR60" s="220" t="e">
        <f ca="1">$AL60*Indata!$B$45*1000</f>
        <v>#VALUE!</v>
      </c>
    </row>
    <row r="61" spans="1:44" x14ac:dyDescent="0.25">
      <c r="A61" s="49">
        <f t="shared" si="20"/>
        <v>0</v>
      </c>
      <c r="B61" s="420" t="str">
        <f t="shared" si="20"/>
        <v>0 0</v>
      </c>
      <c r="C61" s="144">
        <f t="shared" si="21"/>
        <v>0</v>
      </c>
      <c r="D61" s="144" t="str">
        <f t="shared" si="21"/>
        <v/>
      </c>
      <c r="E61" s="196" t="str">
        <f t="shared" ref="E61:M61" si="56">E31</f>
        <v/>
      </c>
      <c r="F61" s="195">
        <f t="shared" si="56"/>
        <v>0</v>
      </c>
      <c r="G61" s="144" t="str">
        <f t="shared" si="56"/>
        <v/>
      </c>
      <c r="H61" s="195" t="str">
        <f t="shared" si="56"/>
        <v/>
      </c>
      <c r="I61" s="197">
        <f t="shared" si="56"/>
        <v>0</v>
      </c>
      <c r="J61" s="401" t="str">
        <f t="shared" si="56"/>
        <v/>
      </c>
      <c r="K61" s="972" t="e">
        <f t="shared" ca="1" si="56"/>
        <v>#N/A</v>
      </c>
      <c r="L61" s="198">
        <f t="shared" si="56"/>
        <v>0</v>
      </c>
      <c r="M61" s="199" t="e">
        <f t="shared" ca="1" si="56"/>
        <v>#N/A</v>
      </c>
      <c r="N61" s="206" t="e">
        <f t="shared" ca="1" si="34"/>
        <v>#VALUE!</v>
      </c>
      <c r="O61" s="206" t="e">
        <f ca="1" xml:space="preserve"> $M61*Indata!$B$55/1000</f>
        <v>#N/A</v>
      </c>
      <c r="P61" s="200" t="e">
        <f ca="1" xml:space="preserve"> $N61*Indata!$B$55</f>
        <v>#VALUE!</v>
      </c>
      <c r="Q61" s="414" t="e">
        <f t="shared" si="23"/>
        <v>#N/A</v>
      </c>
      <c r="R61" s="403" t="e">
        <f>$Q61/Indata!$B$59</f>
        <v>#N/A</v>
      </c>
      <c r="S61" s="404" t="e">
        <f t="shared" si="24"/>
        <v>#N/A</v>
      </c>
      <c r="T61" s="404" t="e">
        <f>($S61*Indata!$B$54-$S61*Indata!$B$54*Indata!$B$65/(1+Indata!$B$63)^Indata!$B$64)*(Indata!$B$63*(1+Indata!$B$63)^Indata!$B$64/((1+ Indata!$B$63)^Indata!$B$64-1))*1.138*Indata!$B$76</f>
        <v>#N/A</v>
      </c>
      <c r="U61" s="404" t="e">
        <f>$T61/Indata!$B$59</f>
        <v>#N/A</v>
      </c>
      <c r="V61" s="405" t="e">
        <f t="shared" si="25"/>
        <v>#N/A</v>
      </c>
      <c r="W61" s="405" t="e">
        <f>$V61/Indata!$B$59</f>
        <v>#N/A</v>
      </c>
      <c r="X61" s="394" t="e">
        <f t="shared" si="26"/>
        <v>#N/A</v>
      </c>
      <c r="Y61" s="394" t="e">
        <f>$X61/Indata!$B$59</f>
        <v>#N/A</v>
      </c>
      <c r="Z61" s="407" t="e">
        <f t="shared" si="35"/>
        <v>#N/A</v>
      </c>
      <c r="AA61" s="392" t="e">
        <f t="shared" si="36"/>
        <v>#N/A</v>
      </c>
      <c r="AB61" s="417" t="e">
        <f t="shared" ca="1" si="27"/>
        <v>#N/A</v>
      </c>
      <c r="AC61" s="408" t="e">
        <f t="shared" ca="1" si="37"/>
        <v>#N/A</v>
      </c>
      <c r="AD61" s="397" t="e">
        <f t="shared" ca="1" si="38"/>
        <v>#N/A</v>
      </c>
      <c r="AE61" s="214">
        <f>IF($I61&gt;0,INDEX(Lotstaxa!$E$19:$DL$28, MATCH($C61,Lotstaxa!$A$19:$A$28,1),MATCH($I61,Lotstaxa!$E$17:$DL$17,1)),0)</f>
        <v>0</v>
      </c>
      <c r="AF61" s="215">
        <f t="shared" si="39"/>
        <v>0</v>
      </c>
      <c r="AG61" s="216" t="e">
        <f ca="1" xml:space="preserve"> $N61*Indata!$B$47</f>
        <v>#VALUE!</v>
      </c>
      <c r="AH61" s="217" t="e">
        <f ca="1" xml:space="preserve"> INDEX('NOx &amp; CO2'!$E$5:$E$9, MATCH($C61,'NOx &amp; CO2'!$C$5:$C$9,1))*$N61</f>
        <v>#VALUE!</v>
      </c>
      <c r="AI61" s="217" t="e">
        <f ca="1" xml:space="preserve"> $N61*Indata!$B$49</f>
        <v>#VALUE!</v>
      </c>
      <c r="AJ61" s="217" t="e">
        <f ca="1" xml:space="preserve"> $N61*Indata!$B$50</f>
        <v>#VALUE!</v>
      </c>
      <c r="AK61" s="217" t="e">
        <f ca="1" xml:space="preserve"> $N61*Indata!$B$51</f>
        <v>#VALUE!</v>
      </c>
      <c r="AL61" s="218" t="e">
        <f ca="1" xml:space="preserve"> $N61*Indata!$B$52</f>
        <v>#VALUE!</v>
      </c>
      <c r="AM61" s="219" t="e">
        <f ca="1">$AG61*'NOx &amp; CO2'!$C$21*1000</f>
        <v>#VALUE!</v>
      </c>
      <c r="AN61" s="219" t="e">
        <f ca="1">$AH61*Indata!$B$41*1000</f>
        <v>#VALUE!</v>
      </c>
      <c r="AO61" s="219" t="e">
        <f ca="1">$AI61*Indata!$B$42*1000</f>
        <v>#VALUE!</v>
      </c>
      <c r="AP61" s="219" t="e">
        <f ca="1">$AJ61*Indata!$B$43*1000</f>
        <v>#VALUE!</v>
      </c>
      <c r="AQ61" s="219" t="e">
        <f ca="1">$AK61*Indata!$B$44*1000</f>
        <v>#VALUE!</v>
      </c>
      <c r="AR61" s="220" t="e">
        <f ca="1">$AL61*Indata!$B$45*1000</f>
        <v>#VALUE!</v>
      </c>
    </row>
    <row r="62" spans="1:44" ht="13" thickBot="1" x14ac:dyDescent="0.3">
      <c r="B62" s="260"/>
      <c r="C62" s="245"/>
      <c r="D62" s="246"/>
      <c r="E62" s="261"/>
      <c r="F62" s="246"/>
      <c r="G62" s="246"/>
      <c r="H62" s="247"/>
      <c r="I62" s="248"/>
      <c r="J62" s="248"/>
      <c r="K62" s="973"/>
      <c r="L62" s="422"/>
      <c r="M62" s="249"/>
      <c r="N62" s="423"/>
      <c r="O62" s="389"/>
      <c r="P62" s="424"/>
      <c r="Q62" s="425"/>
      <c r="R62" s="250"/>
      <c r="S62" s="251"/>
      <c r="T62" s="251"/>
      <c r="U62" s="251"/>
      <c r="V62" s="252"/>
      <c r="W62" s="252"/>
      <c r="X62" s="253"/>
      <c r="Y62" s="253"/>
      <c r="Z62" s="429"/>
      <c r="AA62" s="393"/>
      <c r="AB62" s="427"/>
      <c r="AC62" s="428"/>
      <c r="AD62" s="398"/>
      <c r="AE62" s="254"/>
      <c r="AF62" s="255"/>
      <c r="AG62" s="256"/>
      <c r="AH62" s="257"/>
      <c r="AI62" s="257"/>
      <c r="AJ62" s="257"/>
      <c r="AK62" s="257"/>
      <c r="AL62" s="258"/>
      <c r="AM62" s="259"/>
      <c r="AN62" s="259"/>
      <c r="AO62" s="259"/>
      <c r="AP62" s="259"/>
      <c r="AQ62" s="259"/>
      <c r="AR62" s="443"/>
    </row>
    <row r="63" spans="1:44" x14ac:dyDescent="0.25">
      <c r="B63" s="262"/>
      <c r="C63" s="262"/>
      <c r="D63" s="263"/>
      <c r="E63" s="264"/>
      <c r="F63" s="263"/>
      <c r="G63" s="263"/>
      <c r="H63" s="265"/>
      <c r="I63" s="266"/>
      <c r="J63" s="266"/>
      <c r="K63" s="267"/>
      <c r="L63" s="267"/>
      <c r="M63" s="267"/>
      <c r="N63" s="269"/>
      <c r="O63" s="264"/>
      <c r="P63" s="264"/>
      <c r="Q63" s="264"/>
      <c r="R63" s="264"/>
      <c r="S63" s="264"/>
      <c r="T63" s="264"/>
      <c r="U63" s="264"/>
      <c r="V63" s="264"/>
      <c r="W63" s="264"/>
      <c r="X63" s="264"/>
      <c r="Y63" s="264"/>
      <c r="Z63" s="263"/>
      <c r="AA63" s="270"/>
      <c r="AB63" s="264"/>
      <c r="AC63" s="264"/>
      <c r="AD63" s="264"/>
      <c r="AE63" s="264"/>
      <c r="AF63" s="264"/>
      <c r="AG63" s="264"/>
      <c r="AH63" s="264"/>
      <c r="AI63" s="264"/>
      <c r="AJ63" s="264"/>
      <c r="AK63" s="264"/>
      <c r="AL63" s="262"/>
      <c r="AM63" s="262"/>
      <c r="AN63" s="262"/>
      <c r="AO63" s="262"/>
      <c r="AP63" s="262"/>
      <c r="AQ63" s="262"/>
      <c r="AR63" s="262"/>
    </row>
    <row r="64" spans="1:44" x14ac:dyDescent="0.25">
      <c r="B64" s="262"/>
      <c r="C64" s="262"/>
      <c r="D64" s="263"/>
      <c r="E64" s="264"/>
      <c r="F64" s="263"/>
      <c r="G64" s="263"/>
      <c r="H64" s="265"/>
      <c r="I64" s="266"/>
      <c r="J64" s="266"/>
      <c r="K64" s="267"/>
      <c r="L64" s="267"/>
      <c r="M64" s="267"/>
      <c r="N64" s="269"/>
      <c r="O64" s="264"/>
      <c r="P64" s="264"/>
      <c r="Q64" s="264"/>
      <c r="R64" s="264"/>
      <c r="S64" s="264"/>
      <c r="T64" s="264"/>
      <c r="U64" s="264"/>
      <c r="V64" s="264"/>
      <c r="W64" s="264"/>
      <c r="X64" s="264"/>
      <c r="Y64" s="264"/>
      <c r="Z64" s="263"/>
      <c r="AA64" s="270"/>
      <c r="AB64" s="264"/>
      <c r="AC64" s="264"/>
      <c r="AD64" s="264"/>
      <c r="AE64" s="264"/>
      <c r="AF64" s="264"/>
      <c r="AG64" s="264"/>
      <c r="AH64" s="264"/>
      <c r="AI64" s="264"/>
      <c r="AJ64" s="264"/>
      <c r="AK64" s="264"/>
      <c r="AL64" s="262"/>
      <c r="AM64" s="262"/>
      <c r="AN64" s="262"/>
      <c r="AO64" s="262"/>
      <c r="AP64" s="262"/>
      <c r="AQ64" s="262"/>
      <c r="AR64" s="262"/>
    </row>
    <row r="65" spans="2:44" x14ac:dyDescent="0.25">
      <c r="B65" s="262"/>
      <c r="C65" s="262"/>
      <c r="D65" s="263"/>
      <c r="E65" s="264"/>
      <c r="F65" s="263"/>
      <c r="G65" s="263"/>
      <c r="H65" s="265"/>
      <c r="I65" s="266"/>
      <c r="J65" s="266"/>
      <c r="K65" s="267"/>
      <c r="L65" s="267"/>
      <c r="M65" s="267"/>
      <c r="N65" s="269"/>
      <c r="O65" s="264"/>
      <c r="P65" s="264"/>
      <c r="Q65" s="264"/>
      <c r="R65" s="264"/>
      <c r="S65" s="264"/>
      <c r="T65" s="264"/>
      <c r="U65" s="264"/>
      <c r="V65" s="264"/>
      <c r="W65" s="264"/>
      <c r="X65" s="264"/>
      <c r="Y65" s="264"/>
      <c r="Z65" s="263"/>
      <c r="AA65" s="270"/>
      <c r="AB65" s="264"/>
      <c r="AC65" s="264"/>
      <c r="AD65" s="264"/>
      <c r="AE65" s="264"/>
      <c r="AF65" s="264"/>
      <c r="AG65" s="264"/>
      <c r="AH65" s="264"/>
      <c r="AI65" s="264"/>
      <c r="AJ65" s="264"/>
      <c r="AK65" s="264"/>
      <c r="AL65" s="262"/>
      <c r="AM65" s="262"/>
      <c r="AN65" s="262"/>
      <c r="AO65" s="262"/>
      <c r="AP65" s="262"/>
      <c r="AQ65" s="262"/>
      <c r="AR65" s="262"/>
    </row>
    <row r="66" spans="2:44" x14ac:dyDescent="0.25">
      <c r="B66" s="262"/>
      <c r="C66" s="262"/>
      <c r="D66" s="263"/>
      <c r="E66" s="264"/>
      <c r="F66" s="263"/>
      <c r="G66" s="263"/>
      <c r="H66" s="265"/>
      <c r="I66" s="266"/>
      <c r="J66" s="266"/>
      <c r="K66" s="267"/>
      <c r="L66" s="267"/>
      <c r="M66" s="267"/>
      <c r="N66" s="269"/>
      <c r="O66" s="264"/>
      <c r="P66" s="264"/>
      <c r="Q66" s="264"/>
      <c r="R66" s="264"/>
      <c r="S66" s="264"/>
      <c r="T66" s="264"/>
      <c r="U66" s="264"/>
      <c r="V66" s="264"/>
      <c r="W66" s="264"/>
      <c r="X66" s="264"/>
      <c r="Y66" s="264"/>
      <c r="Z66" s="263"/>
      <c r="AA66" s="270"/>
      <c r="AB66" s="264"/>
      <c r="AC66" s="264"/>
      <c r="AD66" s="264"/>
      <c r="AE66" s="264"/>
      <c r="AF66" s="264"/>
      <c r="AG66" s="264"/>
      <c r="AH66" s="264"/>
      <c r="AI66" s="264"/>
      <c r="AJ66" s="264"/>
      <c r="AK66" s="264"/>
      <c r="AL66" s="262"/>
      <c r="AM66" s="262"/>
      <c r="AN66" s="262"/>
      <c r="AO66" s="262"/>
      <c r="AP66" s="262"/>
      <c r="AQ66" s="262"/>
      <c r="AR66" s="262"/>
    </row>
    <row r="67" spans="2:44" x14ac:dyDescent="0.25">
      <c r="B67" s="262"/>
      <c r="C67" s="262"/>
      <c r="D67" s="263"/>
      <c r="E67" s="264"/>
      <c r="F67" s="263"/>
      <c r="G67" s="263"/>
      <c r="H67" s="265"/>
      <c r="I67" s="266"/>
      <c r="J67" s="266"/>
      <c r="K67" s="267"/>
      <c r="L67" s="267"/>
      <c r="M67" s="267"/>
      <c r="N67" s="269"/>
      <c r="O67" s="264"/>
      <c r="P67" s="264"/>
      <c r="Q67" s="264"/>
      <c r="R67" s="264"/>
      <c r="S67" s="264"/>
      <c r="T67" s="264"/>
      <c r="U67" s="264"/>
      <c r="V67" s="264"/>
      <c r="W67" s="264"/>
      <c r="X67" s="264"/>
      <c r="Y67" s="264"/>
      <c r="Z67" s="263"/>
      <c r="AA67" s="270"/>
      <c r="AB67" s="264"/>
      <c r="AC67" s="264"/>
      <c r="AD67" s="264"/>
      <c r="AE67" s="264"/>
      <c r="AF67" s="264"/>
      <c r="AG67" s="264"/>
      <c r="AH67" s="264"/>
      <c r="AI67" s="264"/>
      <c r="AJ67" s="264"/>
      <c r="AK67" s="264"/>
      <c r="AL67" s="262"/>
      <c r="AM67" s="262"/>
      <c r="AN67" s="262"/>
      <c r="AO67" s="262"/>
      <c r="AP67" s="262"/>
      <c r="AQ67" s="262"/>
      <c r="AR67" s="262"/>
    </row>
    <row r="68" spans="2:44" x14ac:dyDescent="0.25">
      <c r="B68" s="262"/>
      <c r="C68" s="262"/>
      <c r="D68" s="263"/>
      <c r="E68" s="264"/>
      <c r="F68" s="263"/>
      <c r="G68" s="263"/>
      <c r="H68" s="265"/>
      <c r="I68" s="266"/>
      <c r="J68" s="266"/>
      <c r="K68" s="267"/>
      <c r="L68" s="267"/>
      <c r="M68" s="267"/>
      <c r="N68" s="269"/>
      <c r="O68" s="264"/>
      <c r="P68" s="264"/>
      <c r="Q68" s="264"/>
      <c r="R68" s="264"/>
      <c r="S68" s="264"/>
      <c r="T68" s="264"/>
      <c r="U68" s="264"/>
      <c r="V68" s="264"/>
      <c r="W68" s="264"/>
      <c r="X68" s="264"/>
      <c r="Y68" s="264"/>
      <c r="Z68" s="263"/>
      <c r="AA68" s="270"/>
      <c r="AB68" s="264"/>
      <c r="AC68" s="264"/>
      <c r="AD68" s="264"/>
      <c r="AE68" s="264"/>
      <c r="AF68" s="264"/>
      <c r="AG68" s="264"/>
      <c r="AH68" s="264"/>
      <c r="AI68" s="264"/>
      <c r="AJ68" s="264"/>
      <c r="AK68" s="264"/>
      <c r="AL68" s="262"/>
      <c r="AM68" s="262"/>
      <c r="AN68" s="262"/>
      <c r="AO68" s="262"/>
      <c r="AP68" s="262"/>
      <c r="AQ68" s="262"/>
      <c r="AR68" s="262"/>
    </row>
    <row r="69" spans="2:44" x14ac:dyDescent="0.25">
      <c r="B69" s="158"/>
      <c r="C69" s="262"/>
      <c r="D69" s="263"/>
      <c r="E69" s="264"/>
      <c r="F69" s="263"/>
      <c r="G69" s="263"/>
      <c r="H69" s="268"/>
      <c r="I69" s="266"/>
      <c r="J69" s="266"/>
      <c r="K69" s="267"/>
      <c r="L69" s="267"/>
      <c r="M69" s="267"/>
      <c r="N69" s="269"/>
      <c r="O69" s="264"/>
      <c r="P69" s="264"/>
      <c r="Q69" s="264"/>
      <c r="R69" s="264"/>
      <c r="S69" s="264"/>
      <c r="T69" s="264"/>
      <c r="U69" s="264"/>
      <c r="V69" s="264"/>
      <c r="W69" s="264"/>
      <c r="X69" s="264"/>
      <c r="Y69" s="264"/>
      <c r="Z69" s="263"/>
      <c r="AA69" s="270"/>
      <c r="AB69" s="264"/>
      <c r="AC69" s="264"/>
      <c r="AD69" s="264"/>
      <c r="AE69" s="264"/>
      <c r="AF69" s="264"/>
      <c r="AG69" s="264"/>
      <c r="AH69" s="264"/>
      <c r="AI69" s="264"/>
      <c r="AJ69" s="264"/>
      <c r="AK69" s="264"/>
      <c r="AL69" s="262"/>
      <c r="AM69" s="262"/>
      <c r="AN69" s="262"/>
      <c r="AO69" s="262"/>
      <c r="AP69" s="262"/>
      <c r="AQ69" s="262"/>
      <c r="AR69" s="262"/>
    </row>
    <row r="70" spans="2:44" x14ac:dyDescent="0.25">
      <c r="B70" s="158"/>
      <c r="C70" s="262"/>
      <c r="D70" s="263"/>
      <c r="E70" s="264"/>
      <c r="F70" s="263"/>
      <c r="G70" s="263"/>
      <c r="H70" s="268"/>
      <c r="I70" s="266"/>
      <c r="J70" s="266"/>
      <c r="K70" s="267"/>
      <c r="L70" s="267"/>
      <c r="M70" s="267"/>
      <c r="N70" s="269"/>
      <c r="O70" s="264"/>
      <c r="P70" s="264"/>
      <c r="Q70" s="264"/>
      <c r="R70" s="264"/>
      <c r="S70" s="264"/>
      <c r="T70" s="264"/>
      <c r="U70" s="264"/>
      <c r="V70" s="264"/>
      <c r="W70" s="264"/>
      <c r="X70" s="264"/>
      <c r="Y70" s="264"/>
      <c r="Z70" s="263"/>
      <c r="AA70" s="270"/>
      <c r="AB70" s="264"/>
      <c r="AC70" s="264"/>
      <c r="AD70" s="264"/>
      <c r="AE70" s="264"/>
      <c r="AF70" s="264"/>
      <c r="AG70" s="264"/>
      <c r="AH70" s="264"/>
      <c r="AI70" s="264"/>
      <c r="AJ70" s="264"/>
      <c r="AK70" s="264"/>
      <c r="AL70" s="262"/>
      <c r="AM70" s="262"/>
      <c r="AN70" s="262"/>
      <c r="AO70" s="262"/>
      <c r="AP70" s="262"/>
      <c r="AQ70" s="262"/>
      <c r="AR70" s="262"/>
    </row>
    <row r="71" spans="2:44" x14ac:dyDescent="0.25">
      <c r="B71" s="158"/>
      <c r="C71" s="262"/>
      <c r="D71" s="263"/>
      <c r="E71" s="264"/>
      <c r="F71" s="263"/>
      <c r="G71" s="263"/>
      <c r="H71" s="268"/>
      <c r="I71" s="266"/>
      <c r="J71" s="266"/>
      <c r="K71" s="267"/>
      <c r="L71" s="267"/>
      <c r="M71" s="267"/>
      <c r="N71" s="269"/>
      <c r="O71" s="264"/>
      <c r="P71" s="264"/>
      <c r="Q71" s="264"/>
      <c r="R71" s="264"/>
      <c r="S71" s="264"/>
      <c r="T71" s="264"/>
      <c r="U71" s="264"/>
      <c r="V71" s="264"/>
      <c r="W71" s="264"/>
      <c r="X71" s="264"/>
      <c r="Y71" s="264"/>
      <c r="Z71" s="263"/>
      <c r="AA71" s="270"/>
      <c r="AB71" s="264"/>
      <c r="AC71" s="264"/>
      <c r="AD71" s="264"/>
      <c r="AE71" s="264"/>
      <c r="AF71" s="264"/>
      <c r="AG71" s="264"/>
      <c r="AH71" s="264"/>
      <c r="AI71" s="264"/>
      <c r="AJ71" s="264"/>
      <c r="AK71" s="264"/>
      <c r="AL71" s="262"/>
      <c r="AM71" s="262"/>
      <c r="AN71" s="262"/>
      <c r="AO71" s="262"/>
      <c r="AP71" s="262"/>
      <c r="AQ71" s="262"/>
      <c r="AR71" s="262"/>
    </row>
    <row r="72" spans="2:44" x14ac:dyDescent="0.25">
      <c r="B72" s="158"/>
      <c r="C72" s="262"/>
      <c r="D72" s="263"/>
      <c r="E72" s="264"/>
      <c r="F72" s="263"/>
      <c r="G72" s="263"/>
      <c r="H72" s="268"/>
      <c r="I72" s="266"/>
      <c r="J72" s="266"/>
      <c r="K72" s="267"/>
      <c r="L72" s="267"/>
      <c r="M72" s="267"/>
      <c r="N72" s="269"/>
      <c r="O72" s="264"/>
      <c r="P72" s="264"/>
      <c r="Q72" s="264"/>
      <c r="R72" s="264"/>
      <c r="S72" s="264"/>
      <c r="T72" s="264"/>
      <c r="U72" s="264"/>
      <c r="V72" s="264"/>
      <c r="W72" s="264"/>
      <c r="X72" s="264"/>
      <c r="Y72" s="264"/>
      <c r="Z72" s="263"/>
      <c r="AA72" s="270"/>
      <c r="AB72" s="264"/>
      <c r="AC72" s="264"/>
      <c r="AD72" s="264"/>
      <c r="AE72" s="264"/>
      <c r="AF72" s="264"/>
      <c r="AG72" s="264"/>
      <c r="AH72" s="264"/>
      <c r="AI72" s="264"/>
      <c r="AJ72" s="264"/>
      <c r="AK72" s="264"/>
      <c r="AL72" s="262"/>
      <c r="AM72" s="262"/>
      <c r="AN72" s="262"/>
      <c r="AO72" s="262"/>
      <c r="AP72" s="262"/>
      <c r="AQ72" s="262"/>
      <c r="AR72" s="262"/>
    </row>
    <row r="73" spans="2:44" x14ac:dyDescent="0.25">
      <c r="B73" s="158"/>
      <c r="C73" s="262"/>
      <c r="D73" s="263"/>
      <c r="E73" s="264"/>
      <c r="F73" s="263"/>
      <c r="G73" s="263"/>
      <c r="H73" s="268"/>
      <c r="I73" s="266"/>
      <c r="J73" s="266"/>
      <c r="K73" s="267"/>
      <c r="L73" s="267"/>
      <c r="M73" s="267"/>
      <c r="N73" s="269"/>
      <c r="O73" s="264"/>
      <c r="P73" s="264"/>
      <c r="Q73" s="264"/>
      <c r="R73" s="264"/>
      <c r="S73" s="264"/>
      <c r="T73" s="264"/>
      <c r="U73" s="264"/>
      <c r="V73" s="264"/>
      <c r="W73" s="264"/>
      <c r="X73" s="264"/>
      <c r="Y73" s="264"/>
      <c r="Z73" s="263"/>
      <c r="AA73" s="270"/>
      <c r="AB73" s="264"/>
      <c r="AC73" s="264"/>
      <c r="AD73" s="264"/>
      <c r="AE73" s="264"/>
      <c r="AF73" s="264"/>
      <c r="AG73" s="264"/>
      <c r="AH73" s="264"/>
      <c r="AI73" s="264"/>
      <c r="AJ73" s="264"/>
      <c r="AK73" s="264"/>
      <c r="AL73" s="262"/>
      <c r="AM73" s="262"/>
      <c r="AN73" s="262"/>
      <c r="AO73" s="262"/>
      <c r="AP73" s="262"/>
      <c r="AQ73" s="262"/>
      <c r="AR73" s="262"/>
    </row>
    <row r="74" spans="2:44" x14ac:dyDescent="0.25">
      <c r="B74" s="158"/>
      <c r="C74" s="262"/>
      <c r="D74" s="263"/>
      <c r="E74" s="264"/>
      <c r="F74" s="263"/>
      <c r="G74" s="263"/>
      <c r="H74" s="268"/>
      <c r="I74" s="266"/>
      <c r="J74" s="266"/>
      <c r="K74" s="267"/>
      <c r="L74" s="267"/>
      <c r="M74" s="267"/>
      <c r="N74" s="269"/>
      <c r="O74" s="264"/>
      <c r="P74" s="264"/>
      <c r="Q74" s="264"/>
      <c r="R74" s="264"/>
      <c r="S74" s="264"/>
      <c r="T74" s="264"/>
      <c r="U74" s="264"/>
      <c r="V74" s="264"/>
      <c r="W74" s="264"/>
      <c r="X74" s="264"/>
      <c r="Y74" s="264"/>
      <c r="Z74" s="263"/>
      <c r="AA74" s="270"/>
      <c r="AB74" s="264"/>
      <c r="AC74" s="264"/>
      <c r="AD74" s="264"/>
      <c r="AE74" s="264"/>
      <c r="AF74" s="264"/>
      <c r="AG74" s="264"/>
      <c r="AH74" s="264"/>
      <c r="AI74" s="264"/>
      <c r="AJ74" s="264"/>
      <c r="AK74" s="264"/>
      <c r="AL74" s="262"/>
      <c r="AM74" s="262"/>
      <c r="AN74" s="262"/>
      <c r="AO74" s="262"/>
      <c r="AP74" s="262"/>
      <c r="AQ74" s="262"/>
      <c r="AR74" s="262"/>
    </row>
    <row r="75" spans="2:44" x14ac:dyDescent="0.25">
      <c r="B75" s="158"/>
      <c r="C75" s="262"/>
      <c r="D75" s="263"/>
      <c r="E75" s="264"/>
      <c r="F75" s="263"/>
      <c r="G75" s="263"/>
      <c r="H75" s="268"/>
      <c r="I75" s="266"/>
      <c r="J75" s="266"/>
      <c r="K75" s="267"/>
      <c r="L75" s="267"/>
      <c r="M75" s="267"/>
      <c r="N75" s="269"/>
      <c r="O75" s="264"/>
      <c r="P75" s="264"/>
      <c r="Q75" s="264"/>
      <c r="R75" s="264"/>
      <c r="S75" s="264"/>
      <c r="T75" s="264"/>
      <c r="U75" s="264"/>
      <c r="V75" s="264"/>
      <c r="W75" s="264"/>
      <c r="X75" s="264"/>
      <c r="Y75" s="264"/>
      <c r="Z75" s="263"/>
      <c r="AA75" s="270"/>
      <c r="AB75" s="264"/>
      <c r="AC75" s="264"/>
      <c r="AD75" s="264"/>
      <c r="AE75" s="264"/>
      <c r="AF75" s="264"/>
      <c r="AG75" s="264"/>
      <c r="AH75" s="264"/>
      <c r="AI75" s="264"/>
      <c r="AJ75" s="264"/>
      <c r="AK75" s="264"/>
      <c r="AL75" s="262"/>
      <c r="AM75" s="262"/>
      <c r="AN75" s="262"/>
      <c r="AO75" s="262"/>
      <c r="AP75" s="262"/>
      <c r="AQ75" s="262"/>
      <c r="AR75" s="262"/>
    </row>
    <row r="76" spans="2:44" x14ac:dyDescent="0.25">
      <c r="B76" s="158"/>
      <c r="C76" s="262"/>
      <c r="D76" s="263"/>
      <c r="E76" s="264"/>
      <c r="F76" s="263"/>
      <c r="G76" s="263"/>
      <c r="H76" s="268"/>
      <c r="I76" s="266"/>
      <c r="J76" s="266"/>
      <c r="K76" s="267"/>
      <c r="L76" s="267"/>
      <c r="M76" s="267"/>
      <c r="N76" s="269"/>
      <c r="O76" s="264"/>
      <c r="P76" s="264"/>
      <c r="Q76" s="264"/>
      <c r="R76" s="264"/>
      <c r="S76" s="264"/>
      <c r="T76" s="264"/>
      <c r="U76" s="264"/>
      <c r="V76" s="264"/>
      <c r="W76" s="264"/>
      <c r="X76" s="264"/>
      <c r="Y76" s="264"/>
      <c r="Z76" s="263"/>
      <c r="AA76" s="270"/>
      <c r="AB76" s="264"/>
      <c r="AC76" s="264"/>
      <c r="AD76" s="264"/>
      <c r="AE76" s="264"/>
      <c r="AF76" s="264"/>
      <c r="AG76" s="264"/>
      <c r="AH76" s="264"/>
      <c r="AI76" s="264"/>
      <c r="AJ76" s="264"/>
      <c r="AK76" s="264"/>
      <c r="AL76" s="262"/>
      <c r="AM76" s="262"/>
      <c r="AN76" s="262"/>
      <c r="AO76" s="262"/>
      <c r="AP76" s="262"/>
      <c r="AQ76" s="262"/>
      <c r="AR76" s="262"/>
    </row>
    <row r="77" spans="2:44" x14ac:dyDescent="0.25">
      <c r="B77" s="158"/>
      <c r="C77" s="262"/>
      <c r="D77" s="263"/>
      <c r="E77" s="264"/>
      <c r="F77" s="263"/>
      <c r="G77" s="263"/>
      <c r="H77" s="268"/>
      <c r="I77" s="266"/>
      <c r="J77" s="266"/>
      <c r="K77" s="267"/>
      <c r="L77" s="267"/>
      <c r="M77" s="267"/>
      <c r="N77" s="269"/>
      <c r="O77" s="264"/>
      <c r="P77" s="264"/>
      <c r="Q77" s="264"/>
      <c r="R77" s="264"/>
      <c r="S77" s="264"/>
      <c r="T77" s="264"/>
      <c r="U77" s="264"/>
      <c r="V77" s="264"/>
      <c r="W77" s="264"/>
      <c r="X77" s="264"/>
      <c r="Y77" s="264"/>
      <c r="Z77" s="263"/>
      <c r="AA77" s="270"/>
      <c r="AB77" s="264"/>
      <c r="AC77" s="264"/>
      <c r="AD77" s="264"/>
      <c r="AE77" s="264"/>
      <c r="AF77" s="264"/>
      <c r="AG77" s="264"/>
      <c r="AH77" s="264"/>
      <c r="AI77" s="264"/>
      <c r="AJ77" s="264"/>
      <c r="AK77" s="264"/>
      <c r="AL77" s="262"/>
      <c r="AM77" s="262"/>
      <c r="AN77" s="262"/>
      <c r="AO77" s="262"/>
      <c r="AP77" s="262"/>
      <c r="AQ77" s="262"/>
      <c r="AR77" s="262"/>
    </row>
    <row r="78" spans="2:44" x14ac:dyDescent="0.25">
      <c r="C78" s="52"/>
      <c r="D78" s="55"/>
      <c r="E78" s="187"/>
      <c r="F78" s="55"/>
      <c r="G78" s="55"/>
      <c r="H78" s="190"/>
      <c r="I78" s="189"/>
      <c r="J78" s="189"/>
      <c r="K78" s="188"/>
      <c r="L78" s="188"/>
      <c r="M78" s="188"/>
      <c r="N78" s="54"/>
      <c r="O78" s="187"/>
      <c r="P78" s="187"/>
      <c r="Q78" s="187"/>
      <c r="R78" s="187"/>
      <c r="S78" s="187"/>
      <c r="T78" s="187"/>
      <c r="U78" s="187"/>
      <c r="V78" s="187"/>
      <c r="W78" s="187"/>
      <c r="X78" s="187"/>
      <c r="Y78" s="187"/>
      <c r="Z78" s="55"/>
      <c r="AA78" s="191"/>
      <c r="AB78" s="187"/>
      <c r="AC78" s="187"/>
      <c r="AD78" s="187"/>
      <c r="AE78" s="187"/>
      <c r="AF78" s="187"/>
      <c r="AG78" s="187"/>
      <c r="AH78" s="187"/>
      <c r="AI78" s="187"/>
      <c r="AJ78" s="187"/>
      <c r="AK78" s="187"/>
      <c r="AL78" s="52"/>
      <c r="AM78" s="52"/>
      <c r="AN78" s="52"/>
      <c r="AO78" s="52"/>
      <c r="AP78" s="52"/>
      <c r="AQ78" s="52"/>
      <c r="AR78" s="52"/>
    </row>
    <row r="79" spans="2:44" x14ac:dyDescent="0.25">
      <c r="C79" s="52"/>
      <c r="D79" s="55"/>
      <c r="E79" s="187"/>
      <c r="F79" s="55"/>
      <c r="G79" s="55"/>
      <c r="H79" s="190"/>
      <c r="I79" s="189"/>
      <c r="J79" s="189"/>
      <c r="K79" s="188"/>
      <c r="L79" s="188"/>
      <c r="M79" s="188"/>
      <c r="N79" s="54"/>
      <c r="O79" s="187"/>
      <c r="P79" s="187"/>
      <c r="Q79" s="187"/>
      <c r="R79" s="187"/>
      <c r="S79" s="187"/>
      <c r="T79" s="187"/>
      <c r="U79" s="187"/>
      <c r="V79" s="187"/>
      <c r="W79" s="187"/>
      <c r="X79" s="187"/>
      <c r="Y79" s="187"/>
      <c r="Z79" s="55"/>
      <c r="AA79" s="191"/>
      <c r="AB79" s="187"/>
      <c r="AC79" s="187"/>
      <c r="AD79" s="187"/>
      <c r="AE79" s="187"/>
      <c r="AF79" s="187"/>
      <c r="AG79" s="187"/>
      <c r="AH79" s="187"/>
      <c r="AI79" s="187"/>
      <c r="AJ79" s="187"/>
      <c r="AK79" s="187"/>
      <c r="AL79" s="52"/>
      <c r="AM79" s="52"/>
      <c r="AN79" s="52"/>
      <c r="AO79" s="52"/>
      <c r="AP79" s="52"/>
      <c r="AQ79" s="52"/>
      <c r="AR79" s="52"/>
    </row>
    <row r="80" spans="2:44" x14ac:dyDescent="0.25">
      <c r="C80" s="52"/>
      <c r="D80" s="55"/>
      <c r="E80" s="187"/>
      <c r="F80" s="55"/>
      <c r="G80" s="55"/>
      <c r="H80" s="190"/>
      <c r="I80" s="189"/>
      <c r="J80" s="189"/>
      <c r="K80" s="188"/>
      <c r="L80" s="188"/>
      <c r="M80" s="188"/>
      <c r="N80" s="54"/>
      <c r="O80" s="187"/>
      <c r="P80" s="187"/>
      <c r="Q80" s="187"/>
      <c r="R80" s="187"/>
      <c r="S80" s="187"/>
      <c r="T80" s="187"/>
      <c r="U80" s="187"/>
      <c r="V80" s="187"/>
      <c r="W80" s="187"/>
      <c r="X80" s="187"/>
      <c r="Y80" s="187"/>
      <c r="Z80" s="55"/>
      <c r="AA80" s="191"/>
      <c r="AB80" s="187"/>
      <c r="AC80" s="187"/>
      <c r="AD80" s="187"/>
      <c r="AE80" s="187"/>
      <c r="AF80" s="187"/>
      <c r="AG80" s="187"/>
      <c r="AH80" s="187"/>
      <c r="AI80" s="187"/>
      <c r="AJ80" s="187"/>
      <c r="AK80" s="187"/>
      <c r="AL80" s="52"/>
      <c r="AM80" s="52"/>
      <c r="AN80" s="52"/>
      <c r="AO80" s="52"/>
      <c r="AP80" s="52"/>
      <c r="AQ80" s="52"/>
      <c r="AR80" s="52"/>
    </row>
    <row r="81" spans="3:44" x14ac:dyDescent="0.25">
      <c r="C81" s="52"/>
      <c r="D81" s="55"/>
      <c r="E81" s="187"/>
      <c r="F81" s="55"/>
      <c r="G81" s="55"/>
      <c r="H81" s="190"/>
      <c r="I81" s="189"/>
      <c r="J81" s="189"/>
      <c r="K81" s="188"/>
      <c r="L81" s="188"/>
      <c r="M81" s="188"/>
      <c r="N81" s="54"/>
      <c r="O81" s="187"/>
      <c r="P81" s="187"/>
      <c r="Q81" s="187"/>
      <c r="R81" s="187"/>
      <c r="S81" s="187"/>
      <c r="T81" s="187"/>
      <c r="U81" s="187"/>
      <c r="V81" s="187"/>
      <c r="W81" s="187"/>
      <c r="X81" s="187"/>
      <c r="Y81" s="187"/>
      <c r="Z81" s="55"/>
      <c r="AA81" s="191"/>
      <c r="AB81" s="187"/>
      <c r="AC81" s="187"/>
      <c r="AD81" s="187"/>
      <c r="AE81" s="187"/>
      <c r="AF81" s="187"/>
      <c r="AG81" s="187"/>
      <c r="AH81" s="187"/>
      <c r="AI81" s="187"/>
      <c r="AJ81" s="187"/>
      <c r="AK81" s="187"/>
      <c r="AL81" s="52"/>
      <c r="AM81" s="52"/>
      <c r="AN81" s="52"/>
      <c r="AO81" s="52"/>
      <c r="AP81" s="52"/>
      <c r="AQ81" s="52"/>
      <c r="AR81" s="52"/>
    </row>
    <row r="82" spans="3:44" x14ac:dyDescent="0.25">
      <c r="C82" s="52"/>
      <c r="D82" s="55"/>
      <c r="E82" s="187"/>
      <c r="F82" s="55"/>
      <c r="G82" s="55"/>
      <c r="H82" s="190"/>
      <c r="I82" s="189"/>
      <c r="J82" s="189"/>
      <c r="K82" s="188"/>
      <c r="L82" s="188"/>
      <c r="M82" s="188"/>
      <c r="N82" s="54"/>
      <c r="O82" s="187"/>
      <c r="P82" s="187"/>
      <c r="Q82" s="187"/>
      <c r="R82" s="187"/>
      <c r="S82" s="187"/>
      <c r="T82" s="187"/>
      <c r="U82" s="187"/>
      <c r="V82" s="187"/>
      <c r="W82" s="187"/>
      <c r="X82" s="187"/>
      <c r="Y82" s="187"/>
      <c r="Z82" s="55"/>
      <c r="AA82" s="191"/>
      <c r="AB82" s="187"/>
      <c r="AC82" s="187"/>
      <c r="AD82" s="187"/>
      <c r="AE82" s="187"/>
      <c r="AF82" s="187"/>
      <c r="AG82" s="187"/>
      <c r="AH82" s="187"/>
      <c r="AI82" s="187"/>
      <c r="AJ82" s="187"/>
      <c r="AK82" s="187"/>
      <c r="AL82" s="52"/>
      <c r="AM82" s="52"/>
      <c r="AN82" s="52"/>
      <c r="AO82" s="52"/>
      <c r="AP82" s="52"/>
      <c r="AQ82" s="52"/>
      <c r="AR82" s="52"/>
    </row>
    <row r="83" spans="3:44" x14ac:dyDescent="0.25">
      <c r="C83" s="52"/>
      <c r="D83" s="55"/>
      <c r="E83" s="187"/>
      <c r="F83" s="55"/>
      <c r="G83" s="55"/>
      <c r="H83" s="190"/>
      <c r="I83" s="189"/>
      <c r="J83" s="189"/>
      <c r="K83" s="188"/>
      <c r="L83" s="188"/>
      <c r="M83" s="188"/>
      <c r="N83" s="54"/>
      <c r="O83" s="187"/>
      <c r="P83" s="187"/>
      <c r="Q83" s="187"/>
      <c r="R83" s="187"/>
      <c r="S83" s="187"/>
      <c r="T83" s="187"/>
      <c r="U83" s="187"/>
      <c r="V83" s="187"/>
      <c r="W83" s="187"/>
      <c r="X83" s="187"/>
      <c r="Y83" s="187"/>
      <c r="Z83" s="55"/>
      <c r="AA83" s="191"/>
      <c r="AB83" s="187"/>
      <c r="AC83" s="187"/>
      <c r="AD83" s="187"/>
      <c r="AE83" s="187"/>
      <c r="AF83" s="187"/>
      <c r="AG83" s="187"/>
      <c r="AH83" s="187"/>
      <c r="AI83" s="187"/>
      <c r="AJ83" s="187"/>
      <c r="AK83" s="187"/>
      <c r="AL83" s="52"/>
      <c r="AM83" s="52"/>
      <c r="AN83" s="52"/>
      <c r="AO83" s="52"/>
      <c r="AP83" s="52"/>
      <c r="AQ83" s="52"/>
      <c r="AR83" s="52"/>
    </row>
    <row r="84" spans="3:44" x14ac:dyDescent="0.25">
      <c r="C84" s="52"/>
      <c r="D84" s="55"/>
      <c r="E84" s="187"/>
      <c r="F84" s="55"/>
      <c r="G84" s="55"/>
      <c r="H84" s="190"/>
      <c r="I84" s="189"/>
      <c r="J84" s="189"/>
      <c r="K84" s="188"/>
      <c r="L84" s="188"/>
      <c r="M84" s="188"/>
      <c r="N84" s="54"/>
      <c r="O84" s="187"/>
      <c r="P84" s="187"/>
      <c r="Q84" s="187"/>
      <c r="R84" s="187"/>
      <c r="S84" s="187"/>
      <c r="T84" s="187"/>
      <c r="U84" s="187"/>
      <c r="V84" s="187"/>
      <c r="W84" s="187"/>
      <c r="X84" s="187"/>
      <c r="Y84" s="187"/>
      <c r="Z84" s="55"/>
      <c r="AA84" s="191"/>
      <c r="AB84" s="187"/>
      <c r="AC84" s="187"/>
      <c r="AD84" s="187"/>
      <c r="AE84" s="187"/>
      <c r="AF84" s="187"/>
      <c r="AG84" s="187"/>
      <c r="AH84" s="187"/>
      <c r="AI84" s="187"/>
      <c r="AJ84" s="187"/>
      <c r="AK84" s="187"/>
      <c r="AL84" s="52"/>
      <c r="AM84" s="52"/>
      <c r="AN84" s="52"/>
      <c r="AO84" s="52"/>
      <c r="AP84" s="52"/>
      <c r="AQ84" s="52"/>
      <c r="AR84" s="52"/>
    </row>
    <row r="85" spans="3:44" x14ac:dyDescent="0.25">
      <c r="C85" s="52"/>
      <c r="D85" s="55"/>
      <c r="E85" s="187"/>
      <c r="F85" s="55"/>
      <c r="G85" s="55"/>
      <c r="H85" s="190"/>
      <c r="I85" s="189"/>
      <c r="J85" s="189"/>
      <c r="K85" s="188"/>
      <c r="L85" s="188"/>
      <c r="M85" s="188"/>
      <c r="N85" s="54"/>
      <c r="O85" s="187"/>
      <c r="P85" s="187"/>
      <c r="Q85" s="187"/>
      <c r="R85" s="187"/>
      <c r="S85" s="187"/>
      <c r="T85" s="187"/>
      <c r="U85" s="187"/>
      <c r="V85" s="187"/>
      <c r="W85" s="187"/>
      <c r="X85" s="187"/>
      <c r="Y85" s="187"/>
      <c r="Z85" s="55"/>
      <c r="AA85" s="191"/>
      <c r="AB85" s="187"/>
      <c r="AC85" s="187"/>
      <c r="AD85" s="187"/>
      <c r="AE85" s="187"/>
      <c r="AF85" s="187"/>
      <c r="AG85" s="187"/>
      <c r="AH85" s="187"/>
      <c r="AI85" s="187"/>
      <c r="AJ85" s="187"/>
      <c r="AK85" s="187"/>
      <c r="AL85" s="52"/>
      <c r="AM85" s="52"/>
      <c r="AN85" s="52"/>
      <c r="AO85" s="52"/>
      <c r="AP85" s="52"/>
      <c r="AQ85" s="52"/>
      <c r="AR85" s="52"/>
    </row>
    <row r="86" spans="3:44" x14ac:dyDescent="0.25">
      <c r="C86" s="52"/>
      <c r="D86" s="55"/>
      <c r="E86" s="187"/>
      <c r="F86" s="55"/>
      <c r="G86" s="55"/>
      <c r="H86" s="190"/>
      <c r="I86" s="189"/>
      <c r="J86" s="189"/>
      <c r="K86" s="188"/>
      <c r="L86" s="188"/>
      <c r="M86" s="188"/>
      <c r="N86" s="54"/>
      <c r="O86" s="187"/>
      <c r="P86" s="187"/>
      <c r="Q86" s="187"/>
      <c r="R86" s="187"/>
      <c r="S86" s="187"/>
      <c r="T86" s="187"/>
      <c r="U86" s="187"/>
      <c r="V86" s="187"/>
      <c r="W86" s="187"/>
      <c r="X86" s="187"/>
      <c r="Y86" s="187"/>
      <c r="Z86" s="55"/>
      <c r="AA86" s="191"/>
      <c r="AB86" s="187"/>
      <c r="AC86" s="187"/>
      <c r="AD86" s="187"/>
      <c r="AE86" s="187"/>
      <c r="AF86" s="187"/>
      <c r="AG86" s="187"/>
      <c r="AH86" s="187"/>
      <c r="AI86" s="187"/>
      <c r="AJ86" s="187"/>
      <c r="AK86" s="187"/>
      <c r="AL86" s="52"/>
      <c r="AM86" s="52"/>
      <c r="AN86" s="52"/>
      <c r="AO86" s="52"/>
      <c r="AP86" s="52"/>
      <c r="AQ86" s="52"/>
      <c r="AR86" s="52"/>
    </row>
    <row r="87" spans="3:44" x14ac:dyDescent="0.25">
      <c r="C87" s="52"/>
      <c r="D87" s="55"/>
      <c r="E87" s="187"/>
      <c r="F87" s="55"/>
      <c r="G87" s="55"/>
      <c r="H87" s="190"/>
      <c r="I87" s="189"/>
      <c r="J87" s="189"/>
      <c r="K87" s="188"/>
      <c r="L87" s="188"/>
      <c r="M87" s="188"/>
      <c r="N87" s="54"/>
      <c r="O87" s="187"/>
      <c r="P87" s="187"/>
      <c r="Q87" s="187"/>
      <c r="R87" s="187"/>
      <c r="S87" s="187"/>
      <c r="T87" s="187"/>
      <c r="U87" s="187"/>
      <c r="V87" s="187"/>
      <c r="W87" s="187"/>
      <c r="X87" s="187"/>
      <c r="Y87" s="187"/>
      <c r="Z87" s="55"/>
      <c r="AA87" s="191"/>
      <c r="AB87" s="187"/>
      <c r="AC87" s="187"/>
      <c r="AD87" s="187"/>
      <c r="AE87" s="187"/>
      <c r="AF87" s="187"/>
      <c r="AG87" s="187"/>
      <c r="AH87" s="187"/>
      <c r="AI87" s="187"/>
      <c r="AJ87" s="187"/>
      <c r="AK87" s="187"/>
      <c r="AL87" s="52"/>
      <c r="AM87" s="52"/>
      <c r="AN87" s="52"/>
      <c r="AO87" s="52"/>
      <c r="AP87" s="52"/>
      <c r="AQ87" s="52"/>
      <c r="AR87" s="52"/>
    </row>
    <row r="88" spans="3:44" x14ac:dyDescent="0.25">
      <c r="C88" s="52"/>
      <c r="D88" s="55"/>
      <c r="E88" s="187"/>
      <c r="F88" s="55"/>
      <c r="G88" s="55"/>
      <c r="H88" s="190"/>
      <c r="I88" s="189"/>
      <c r="J88" s="189"/>
      <c r="K88" s="188"/>
      <c r="L88" s="188"/>
      <c r="M88" s="187"/>
      <c r="N88" s="54"/>
      <c r="O88" s="187"/>
      <c r="P88" s="187"/>
      <c r="Q88" s="187"/>
      <c r="R88" s="187"/>
      <c r="S88" s="187"/>
      <c r="T88" s="187"/>
      <c r="U88" s="187"/>
      <c r="V88" s="187"/>
      <c r="W88" s="187"/>
      <c r="X88" s="187"/>
      <c r="Y88" s="187"/>
      <c r="Z88" s="55"/>
      <c r="AA88" s="191"/>
      <c r="AB88" s="187"/>
      <c r="AC88" s="187"/>
      <c r="AD88" s="187"/>
      <c r="AE88" s="187"/>
      <c r="AF88" s="187"/>
      <c r="AG88" s="187"/>
      <c r="AH88" s="187"/>
      <c r="AI88" s="187"/>
      <c r="AJ88" s="187"/>
      <c r="AK88" s="187"/>
      <c r="AL88" s="52"/>
      <c r="AM88" s="52"/>
      <c r="AN88" s="52"/>
      <c r="AO88" s="52"/>
      <c r="AP88" s="52"/>
      <c r="AQ88" s="52"/>
      <c r="AR88" s="52"/>
    </row>
    <row r="89" spans="3:44" x14ac:dyDescent="0.25">
      <c r="C89" s="52"/>
      <c r="D89" s="55"/>
      <c r="E89" s="187"/>
      <c r="F89" s="55"/>
      <c r="G89" s="55"/>
      <c r="H89" s="190"/>
      <c r="I89" s="189"/>
      <c r="J89" s="189"/>
      <c r="K89" s="188"/>
      <c r="L89" s="188"/>
      <c r="M89" s="187"/>
      <c r="N89" s="54"/>
      <c r="O89" s="187"/>
      <c r="P89" s="187"/>
      <c r="Q89" s="187"/>
      <c r="R89" s="187"/>
      <c r="S89" s="187"/>
      <c r="T89" s="187"/>
      <c r="U89" s="187"/>
      <c r="V89" s="187"/>
      <c r="W89" s="187"/>
      <c r="X89" s="187"/>
      <c r="Y89" s="187"/>
      <c r="Z89" s="55"/>
      <c r="AA89" s="191"/>
      <c r="AB89" s="187"/>
      <c r="AC89" s="187"/>
      <c r="AD89" s="187"/>
      <c r="AE89" s="187"/>
      <c r="AF89" s="187"/>
      <c r="AG89" s="187"/>
      <c r="AH89" s="187"/>
      <c r="AI89" s="187"/>
      <c r="AJ89" s="187"/>
      <c r="AK89" s="187"/>
      <c r="AL89" s="52"/>
      <c r="AM89" s="52"/>
      <c r="AN89" s="52"/>
      <c r="AO89" s="52"/>
      <c r="AP89" s="52"/>
      <c r="AQ89" s="52"/>
      <c r="AR89" s="52"/>
    </row>
    <row r="90" spans="3:44" x14ac:dyDescent="0.25">
      <c r="C90" s="52"/>
      <c r="D90" s="55"/>
      <c r="E90" s="187"/>
      <c r="F90" s="55"/>
      <c r="G90" s="55"/>
      <c r="H90" s="190"/>
      <c r="I90" s="189"/>
      <c r="J90" s="189"/>
      <c r="K90" s="188"/>
      <c r="L90" s="188"/>
      <c r="M90" s="187"/>
      <c r="N90" s="54"/>
      <c r="O90" s="187"/>
      <c r="P90" s="187"/>
      <c r="Q90" s="187"/>
      <c r="R90" s="187"/>
      <c r="S90" s="187"/>
      <c r="T90" s="187"/>
      <c r="U90" s="187"/>
      <c r="V90" s="187"/>
      <c r="W90" s="187"/>
      <c r="X90" s="187"/>
      <c r="Y90" s="187"/>
      <c r="Z90" s="55"/>
      <c r="AA90" s="191"/>
      <c r="AB90" s="187"/>
      <c r="AC90" s="187"/>
      <c r="AD90" s="187"/>
      <c r="AE90" s="187"/>
      <c r="AF90" s="187"/>
      <c r="AG90" s="187"/>
      <c r="AH90" s="187"/>
      <c r="AI90" s="187"/>
      <c r="AJ90" s="187"/>
      <c r="AK90" s="187"/>
      <c r="AL90" s="52"/>
      <c r="AM90" s="52"/>
      <c r="AN90" s="52"/>
      <c r="AO90" s="52"/>
      <c r="AP90" s="52"/>
      <c r="AQ90" s="52"/>
      <c r="AR90" s="52"/>
    </row>
    <row r="91" spans="3:44" x14ac:dyDescent="0.25">
      <c r="C91" s="52"/>
      <c r="D91" s="55"/>
      <c r="E91" s="187"/>
      <c r="F91" s="55"/>
      <c r="G91" s="55"/>
      <c r="H91" s="190"/>
      <c r="I91" s="189"/>
      <c r="J91" s="189"/>
      <c r="K91" s="188"/>
      <c r="L91" s="188"/>
      <c r="M91" s="187"/>
      <c r="N91" s="54"/>
      <c r="O91" s="187"/>
      <c r="P91" s="187"/>
      <c r="Q91" s="187"/>
      <c r="R91" s="187"/>
      <c r="S91" s="187"/>
      <c r="T91" s="187"/>
      <c r="U91" s="187"/>
      <c r="V91" s="187"/>
      <c r="W91" s="187"/>
      <c r="X91" s="187"/>
      <c r="Y91" s="187"/>
      <c r="Z91" s="55"/>
      <c r="AA91" s="191"/>
      <c r="AB91" s="187"/>
      <c r="AC91" s="187"/>
      <c r="AD91" s="187"/>
      <c r="AE91" s="187"/>
      <c r="AF91" s="187"/>
      <c r="AG91" s="187"/>
      <c r="AH91" s="187"/>
      <c r="AI91" s="187"/>
      <c r="AJ91" s="187"/>
      <c r="AK91" s="187"/>
      <c r="AL91" s="52"/>
      <c r="AM91" s="52"/>
      <c r="AN91" s="52"/>
      <c r="AO91" s="52"/>
      <c r="AP91" s="52"/>
      <c r="AQ91" s="52"/>
      <c r="AR91" s="52"/>
    </row>
    <row r="92" spans="3:44" x14ac:dyDescent="0.25">
      <c r="C92" s="52"/>
      <c r="D92" s="55"/>
      <c r="E92" s="187"/>
      <c r="F92" s="55"/>
      <c r="G92" s="55"/>
      <c r="H92" s="190"/>
      <c r="I92" s="189"/>
      <c r="J92" s="189"/>
      <c r="K92" s="188"/>
      <c r="L92" s="188"/>
      <c r="M92" s="187"/>
      <c r="N92" s="54"/>
      <c r="O92" s="187"/>
      <c r="P92" s="187"/>
      <c r="Q92" s="187"/>
      <c r="R92" s="187"/>
      <c r="S92" s="187"/>
      <c r="T92" s="187"/>
      <c r="U92" s="187"/>
      <c r="V92" s="187"/>
      <c r="W92" s="187"/>
      <c r="X92" s="187"/>
      <c r="Y92" s="187"/>
      <c r="Z92" s="55"/>
      <c r="AA92" s="191"/>
      <c r="AB92" s="187"/>
      <c r="AC92" s="187"/>
      <c r="AD92" s="187"/>
      <c r="AE92" s="187"/>
      <c r="AF92" s="187"/>
      <c r="AG92" s="187"/>
      <c r="AH92" s="187"/>
      <c r="AI92" s="187"/>
      <c r="AJ92" s="187"/>
      <c r="AK92" s="187"/>
      <c r="AL92" s="52"/>
      <c r="AM92" s="52"/>
      <c r="AN92" s="52"/>
      <c r="AO92" s="52"/>
      <c r="AP92" s="52"/>
      <c r="AQ92" s="52"/>
      <c r="AR92" s="52"/>
    </row>
    <row r="93" spans="3:44" x14ac:dyDescent="0.25">
      <c r="C93" s="52"/>
      <c r="D93" s="55"/>
      <c r="E93" s="187"/>
      <c r="F93" s="55"/>
      <c r="G93" s="55"/>
      <c r="H93" s="190"/>
      <c r="I93" s="189"/>
      <c r="J93" s="189"/>
      <c r="K93" s="188"/>
      <c r="L93" s="188"/>
      <c r="M93" s="187"/>
      <c r="N93" s="54"/>
      <c r="O93" s="187"/>
      <c r="P93" s="187"/>
      <c r="Q93" s="187"/>
      <c r="R93" s="187"/>
      <c r="S93" s="187"/>
      <c r="T93" s="187"/>
      <c r="U93" s="187"/>
      <c r="V93" s="187"/>
      <c r="W93" s="187"/>
      <c r="X93" s="187"/>
      <c r="Y93" s="187"/>
      <c r="Z93" s="55"/>
      <c r="AA93" s="191"/>
      <c r="AB93" s="187"/>
      <c r="AC93" s="187"/>
      <c r="AD93" s="187"/>
      <c r="AE93" s="187"/>
      <c r="AF93" s="187"/>
      <c r="AG93" s="187"/>
      <c r="AH93" s="187"/>
      <c r="AI93" s="187"/>
      <c r="AJ93" s="187"/>
      <c r="AK93" s="187"/>
      <c r="AL93" s="52"/>
      <c r="AM93" s="52"/>
      <c r="AN93" s="52"/>
      <c r="AO93" s="52"/>
      <c r="AP93" s="52"/>
      <c r="AQ93" s="52"/>
      <c r="AR93" s="52"/>
    </row>
    <row r="94" spans="3:44" x14ac:dyDescent="0.25">
      <c r="C94" s="52"/>
      <c r="D94" s="55"/>
      <c r="E94" s="187"/>
      <c r="F94" s="55"/>
      <c r="G94" s="55"/>
      <c r="H94" s="190"/>
      <c r="I94" s="189"/>
      <c r="J94" s="189"/>
      <c r="K94" s="188"/>
      <c r="L94" s="188"/>
      <c r="M94" s="187"/>
      <c r="N94" s="54"/>
      <c r="O94" s="187"/>
      <c r="P94" s="187"/>
      <c r="Q94" s="187"/>
      <c r="R94" s="187"/>
      <c r="S94" s="187"/>
      <c r="T94" s="187"/>
      <c r="U94" s="187"/>
      <c r="V94" s="187"/>
      <c r="W94" s="187"/>
      <c r="X94" s="187"/>
      <c r="Y94" s="187"/>
      <c r="Z94" s="55"/>
      <c r="AA94" s="191"/>
      <c r="AB94" s="187"/>
      <c r="AC94" s="187"/>
      <c r="AD94" s="187"/>
      <c r="AE94" s="187"/>
      <c r="AF94" s="187"/>
      <c r="AG94" s="187"/>
      <c r="AH94" s="187"/>
      <c r="AI94" s="187"/>
      <c r="AJ94" s="187"/>
      <c r="AK94" s="187"/>
      <c r="AL94" s="52"/>
      <c r="AM94" s="52"/>
      <c r="AN94" s="52"/>
      <c r="AO94" s="52"/>
      <c r="AP94" s="52"/>
      <c r="AQ94" s="52"/>
      <c r="AR94" s="52"/>
    </row>
    <row r="95" spans="3:44" x14ac:dyDescent="0.25">
      <c r="C95" s="52"/>
      <c r="D95" s="55"/>
      <c r="E95" s="187"/>
      <c r="F95" s="55"/>
      <c r="G95" s="55"/>
      <c r="H95" s="190"/>
      <c r="I95" s="189"/>
      <c r="J95" s="189"/>
      <c r="K95" s="188"/>
      <c r="L95" s="188"/>
      <c r="M95" s="187"/>
      <c r="N95" s="54"/>
      <c r="O95" s="187"/>
      <c r="P95" s="187"/>
      <c r="Q95" s="187"/>
      <c r="R95" s="187"/>
      <c r="S95" s="187"/>
      <c r="T95" s="187"/>
      <c r="U95" s="187"/>
      <c r="V95" s="187"/>
      <c r="W95" s="187"/>
      <c r="X95" s="187"/>
      <c r="Y95" s="187"/>
      <c r="Z95" s="55"/>
      <c r="AA95" s="191"/>
      <c r="AB95" s="187"/>
      <c r="AC95" s="187"/>
      <c r="AD95" s="187"/>
      <c r="AE95" s="187"/>
      <c r="AF95" s="187"/>
      <c r="AG95" s="187"/>
      <c r="AH95" s="187"/>
      <c r="AI95" s="187"/>
      <c r="AJ95" s="187"/>
      <c r="AK95" s="187"/>
      <c r="AL95" s="52"/>
      <c r="AM95" s="52"/>
      <c r="AN95" s="52"/>
      <c r="AO95" s="52"/>
      <c r="AP95" s="52"/>
      <c r="AQ95" s="52"/>
      <c r="AR95" s="52"/>
    </row>
    <row r="96" spans="3:44" x14ac:dyDescent="0.25">
      <c r="C96" s="52"/>
      <c r="D96" s="55"/>
      <c r="E96" s="187"/>
      <c r="F96" s="55"/>
      <c r="G96" s="55"/>
      <c r="H96" s="190"/>
      <c r="I96" s="189"/>
      <c r="J96" s="189"/>
      <c r="K96" s="188"/>
      <c r="L96" s="188"/>
      <c r="M96" s="187"/>
      <c r="N96" s="54"/>
      <c r="O96" s="187"/>
      <c r="P96" s="187"/>
      <c r="Q96" s="187"/>
      <c r="R96" s="187"/>
      <c r="S96" s="187"/>
      <c r="T96" s="187"/>
      <c r="U96" s="187"/>
      <c r="V96" s="187"/>
      <c r="W96" s="187"/>
      <c r="X96" s="187"/>
      <c r="Y96" s="187"/>
      <c r="Z96" s="55"/>
      <c r="AA96" s="191"/>
      <c r="AB96" s="187"/>
      <c r="AC96" s="187"/>
      <c r="AD96" s="187"/>
      <c r="AE96" s="187"/>
      <c r="AF96" s="187"/>
      <c r="AG96" s="187"/>
      <c r="AH96" s="187"/>
      <c r="AI96" s="187"/>
      <c r="AJ96" s="187"/>
      <c r="AK96" s="187"/>
      <c r="AL96" s="52"/>
      <c r="AM96" s="52"/>
      <c r="AN96" s="52"/>
      <c r="AO96" s="52"/>
      <c r="AP96" s="52"/>
      <c r="AQ96" s="52"/>
      <c r="AR96" s="52"/>
    </row>
    <row r="97" spans="3:44" x14ac:dyDescent="0.25">
      <c r="C97" s="52"/>
      <c r="D97" s="55"/>
      <c r="E97" s="187"/>
      <c r="F97" s="190"/>
      <c r="G97" s="190"/>
      <c r="H97" s="190"/>
      <c r="I97" s="53"/>
      <c r="J97" s="54"/>
      <c r="K97" s="188"/>
      <c r="L97" s="188"/>
      <c r="M97" s="187"/>
      <c r="N97" s="54"/>
      <c r="O97" s="187"/>
      <c r="P97" s="187"/>
      <c r="Q97" s="187"/>
      <c r="R97" s="187"/>
      <c r="S97" s="187"/>
      <c r="T97" s="187"/>
      <c r="U97" s="187"/>
      <c r="V97" s="187"/>
      <c r="W97" s="187"/>
      <c r="X97" s="187"/>
      <c r="Y97" s="187"/>
      <c r="Z97" s="55"/>
      <c r="AA97" s="191"/>
      <c r="AB97" s="187"/>
      <c r="AC97" s="187"/>
      <c r="AD97" s="187"/>
      <c r="AE97" s="53"/>
      <c r="AF97" s="53"/>
      <c r="AG97" s="53"/>
      <c r="AH97" s="187"/>
      <c r="AI97" s="187"/>
      <c r="AJ97" s="187"/>
      <c r="AK97" s="187"/>
      <c r="AL97" s="52"/>
      <c r="AM97" s="52"/>
      <c r="AN97" s="52"/>
      <c r="AO97" s="52"/>
      <c r="AP97" s="52"/>
      <c r="AQ97" s="52"/>
      <c r="AR97" s="52"/>
    </row>
    <row r="98" spans="3:44" x14ac:dyDescent="0.25">
      <c r="C98" s="52"/>
      <c r="D98" s="55"/>
      <c r="E98" s="187"/>
      <c r="F98" s="190"/>
      <c r="G98" s="190"/>
      <c r="H98" s="190"/>
      <c r="I98" s="53"/>
      <c r="J98" s="54"/>
      <c r="K98" s="188"/>
      <c r="L98" s="188"/>
      <c r="M98" s="187"/>
      <c r="N98" s="54"/>
      <c r="O98" s="187"/>
      <c r="P98" s="187"/>
      <c r="Q98" s="187"/>
      <c r="R98" s="187"/>
      <c r="S98" s="187"/>
      <c r="T98" s="187"/>
      <c r="U98" s="187"/>
      <c r="V98" s="187"/>
      <c r="W98" s="187"/>
      <c r="X98" s="187"/>
      <c r="Y98" s="187"/>
      <c r="Z98" s="55"/>
      <c r="AA98" s="191"/>
      <c r="AB98" s="187"/>
      <c r="AC98" s="187"/>
      <c r="AD98" s="187"/>
      <c r="AE98" s="53"/>
      <c r="AF98" s="53"/>
      <c r="AG98" s="53"/>
      <c r="AH98" s="54"/>
      <c r="AI98" s="54"/>
      <c r="AJ98" s="54"/>
      <c r="AK98" s="54"/>
      <c r="AL98" s="50"/>
      <c r="AM98" s="50"/>
      <c r="AN98" s="50"/>
      <c r="AO98" s="50"/>
      <c r="AP98" s="50"/>
    </row>
    <row r="99" spans="3:44" x14ac:dyDescent="0.25">
      <c r="C99" s="52"/>
      <c r="D99" s="55"/>
      <c r="E99" s="187"/>
      <c r="F99" s="190"/>
      <c r="G99" s="190"/>
      <c r="H99" s="190"/>
      <c r="I99" s="53"/>
      <c r="J99" s="54"/>
      <c r="K99" s="188"/>
      <c r="L99" s="188"/>
      <c r="M99" s="187"/>
      <c r="N99" s="54"/>
      <c r="O99" s="187"/>
      <c r="P99" s="187"/>
      <c r="Q99" s="187"/>
      <c r="R99" s="187"/>
      <c r="S99" s="187"/>
      <c r="T99" s="187"/>
      <c r="U99" s="187"/>
      <c r="V99" s="187"/>
      <c r="W99" s="187"/>
      <c r="X99" s="187"/>
      <c r="Y99" s="187"/>
      <c r="Z99" s="55"/>
      <c r="AA99" s="191"/>
      <c r="AB99" s="187"/>
      <c r="AC99" s="187"/>
      <c r="AD99" s="187"/>
      <c r="AE99" s="53"/>
      <c r="AF99" s="53"/>
      <c r="AG99" s="53"/>
      <c r="AH99" s="54"/>
      <c r="AI99" s="54"/>
      <c r="AJ99" s="54"/>
      <c r="AK99" s="54"/>
      <c r="AL99" s="50"/>
      <c r="AM99" s="50"/>
      <c r="AN99" s="50"/>
      <c r="AO99" s="50"/>
      <c r="AP99" s="50"/>
    </row>
    <row r="100" spans="3:44" x14ac:dyDescent="0.25">
      <c r="C100" s="52"/>
      <c r="D100" s="53"/>
      <c r="E100" s="187"/>
      <c r="F100" s="190"/>
      <c r="G100" s="190"/>
      <c r="H100" s="190"/>
      <c r="I100" s="53"/>
      <c r="J100" s="54"/>
      <c r="K100" s="188"/>
      <c r="L100" s="188"/>
      <c r="M100" s="54"/>
      <c r="N100" s="54"/>
      <c r="O100" s="187"/>
      <c r="P100" s="187"/>
      <c r="Q100" s="187"/>
      <c r="R100" s="187"/>
      <c r="S100" s="187"/>
      <c r="T100" s="187"/>
      <c r="U100" s="187"/>
      <c r="V100" s="187"/>
      <c r="W100" s="187"/>
      <c r="X100" s="187"/>
      <c r="Y100" s="187"/>
      <c r="Z100" s="53"/>
      <c r="AA100" s="191"/>
      <c r="AB100" s="187"/>
      <c r="AC100" s="187"/>
      <c r="AD100" s="187"/>
      <c r="AE100" s="53"/>
      <c r="AF100" s="53"/>
      <c r="AG100" s="53"/>
      <c r="AH100" s="54"/>
      <c r="AI100" s="54"/>
      <c r="AJ100" s="54"/>
      <c r="AK100" s="54"/>
      <c r="AL100" s="50"/>
      <c r="AM100" s="50"/>
      <c r="AN100" s="50"/>
      <c r="AO100" s="50"/>
      <c r="AP100" s="50"/>
    </row>
    <row r="101" spans="3:44" x14ac:dyDescent="0.25">
      <c r="C101" s="52"/>
      <c r="D101" s="53"/>
      <c r="E101" s="187"/>
      <c r="F101" s="190"/>
      <c r="G101" s="190"/>
      <c r="H101" s="190"/>
      <c r="I101" s="53"/>
      <c r="J101" s="54"/>
      <c r="K101" s="188"/>
      <c r="L101" s="188"/>
      <c r="M101" s="54"/>
      <c r="N101" s="54"/>
      <c r="O101" s="54"/>
      <c r="P101" s="54"/>
      <c r="Q101" s="54"/>
      <c r="R101" s="54"/>
      <c r="S101" s="54"/>
      <c r="T101" s="54"/>
      <c r="U101" s="54"/>
      <c r="V101" s="54"/>
      <c r="W101" s="53"/>
      <c r="X101" s="53"/>
      <c r="Y101" s="53"/>
      <c r="Z101" s="53"/>
      <c r="AA101" s="191"/>
      <c r="AB101" s="187"/>
      <c r="AC101" s="187"/>
      <c r="AD101" s="187"/>
      <c r="AE101" s="53"/>
      <c r="AF101" s="53"/>
      <c r="AG101" s="53"/>
      <c r="AH101" s="54"/>
      <c r="AI101" s="54"/>
      <c r="AJ101" s="54"/>
      <c r="AK101" s="54"/>
      <c r="AL101" s="50"/>
      <c r="AM101" s="50"/>
      <c r="AN101" s="50"/>
      <c r="AO101" s="50"/>
      <c r="AP101" s="50"/>
    </row>
    <row r="102" spans="3:44" x14ac:dyDescent="0.25">
      <c r="C102" s="52"/>
      <c r="D102" s="53"/>
      <c r="E102" s="187"/>
      <c r="F102" s="190"/>
      <c r="G102" s="190"/>
      <c r="H102" s="190"/>
      <c r="I102" s="53"/>
      <c r="J102" s="54"/>
      <c r="K102" s="53"/>
      <c r="L102" s="53"/>
      <c r="M102" s="54"/>
      <c r="N102" s="54"/>
      <c r="O102" s="54"/>
      <c r="P102" s="54"/>
      <c r="Q102" s="54"/>
      <c r="R102" s="54"/>
      <c r="S102" s="54"/>
      <c r="T102" s="54"/>
      <c r="U102" s="54"/>
      <c r="V102" s="54"/>
      <c r="W102" s="53"/>
      <c r="X102" s="53"/>
      <c r="Y102" s="53"/>
      <c r="Z102" s="53"/>
      <c r="AA102" s="191"/>
      <c r="AB102" s="53"/>
      <c r="AC102" s="53"/>
      <c r="AD102" s="53"/>
      <c r="AE102" s="53"/>
      <c r="AF102" s="53"/>
      <c r="AG102" s="53"/>
      <c r="AH102" s="54"/>
      <c r="AI102" s="54"/>
      <c r="AJ102" s="54"/>
      <c r="AK102" s="54"/>
      <c r="AL102" s="50"/>
      <c r="AM102" s="50"/>
      <c r="AN102" s="50"/>
      <c r="AO102" s="50"/>
      <c r="AP102" s="50"/>
    </row>
    <row r="103" spans="3:44" x14ac:dyDescent="0.25">
      <c r="C103" s="52"/>
      <c r="D103" s="53"/>
      <c r="E103" s="187"/>
      <c r="F103" s="190"/>
      <c r="G103" s="190"/>
      <c r="H103" s="190"/>
      <c r="I103" s="53"/>
      <c r="J103" s="54"/>
      <c r="K103" s="53"/>
      <c r="L103" s="53"/>
      <c r="M103" s="54"/>
      <c r="N103" s="54"/>
      <c r="O103" s="54"/>
      <c r="P103" s="54"/>
      <c r="Q103" s="54"/>
      <c r="R103" s="54"/>
      <c r="S103" s="54"/>
      <c r="T103" s="54"/>
      <c r="U103" s="54"/>
      <c r="V103" s="54"/>
      <c r="W103" s="53"/>
      <c r="X103" s="53"/>
      <c r="Y103" s="53"/>
      <c r="Z103" s="53"/>
      <c r="AA103" s="191"/>
      <c r="AB103" s="53"/>
      <c r="AC103" s="53"/>
      <c r="AD103" s="53"/>
      <c r="AE103" s="53"/>
      <c r="AF103" s="53"/>
      <c r="AG103" s="53"/>
      <c r="AH103" s="54"/>
      <c r="AI103" s="54"/>
      <c r="AJ103" s="54"/>
      <c r="AK103" s="54"/>
      <c r="AL103" s="50"/>
      <c r="AM103" s="50"/>
      <c r="AN103" s="50"/>
      <c r="AO103" s="50"/>
      <c r="AP103" s="50"/>
    </row>
    <row r="104" spans="3:44" x14ac:dyDescent="0.25">
      <c r="C104" s="52"/>
      <c r="D104" s="53"/>
      <c r="E104" s="187"/>
      <c r="F104" s="53"/>
      <c r="G104" s="53"/>
      <c r="H104" s="53"/>
      <c r="I104" s="53"/>
      <c r="J104" s="54"/>
      <c r="K104" s="53"/>
      <c r="L104" s="53"/>
      <c r="M104" s="54"/>
      <c r="N104" s="54"/>
      <c r="O104" s="54"/>
      <c r="P104" s="54"/>
      <c r="Q104" s="54"/>
      <c r="R104" s="54"/>
      <c r="S104" s="54"/>
      <c r="T104" s="54"/>
      <c r="U104" s="54"/>
      <c r="V104" s="54"/>
      <c r="W104" s="53"/>
      <c r="X104" s="53"/>
      <c r="Y104" s="53"/>
      <c r="Z104" s="53"/>
      <c r="AA104" s="191"/>
      <c r="AB104" s="53"/>
      <c r="AC104" s="53"/>
      <c r="AD104" s="53"/>
      <c r="AE104" s="53"/>
      <c r="AF104" s="53"/>
      <c r="AG104" s="53"/>
      <c r="AH104" s="54"/>
      <c r="AI104" s="54"/>
      <c r="AJ104" s="54"/>
      <c r="AK104" s="54"/>
      <c r="AL104" s="50"/>
      <c r="AM104" s="50"/>
      <c r="AN104" s="50"/>
      <c r="AO104" s="50"/>
      <c r="AP104" s="50"/>
    </row>
    <row r="105" spans="3:44" x14ac:dyDescent="0.25">
      <c r="C105" s="52"/>
      <c r="D105" s="53"/>
      <c r="E105" s="54"/>
      <c r="F105" s="53"/>
      <c r="G105" s="53"/>
      <c r="H105" s="53"/>
      <c r="I105" s="53"/>
      <c r="J105" s="54"/>
      <c r="K105" s="53"/>
      <c r="L105" s="53"/>
      <c r="M105" s="54"/>
      <c r="N105" s="54"/>
      <c r="O105" s="54"/>
      <c r="P105" s="54"/>
      <c r="Q105" s="54"/>
      <c r="R105" s="54"/>
      <c r="S105" s="54"/>
      <c r="T105" s="54"/>
      <c r="U105" s="54"/>
      <c r="V105" s="54"/>
      <c r="W105" s="53"/>
      <c r="X105" s="53"/>
      <c r="Y105" s="53"/>
      <c r="Z105" s="53"/>
      <c r="AA105" s="53"/>
      <c r="AB105" s="53"/>
      <c r="AC105" s="53"/>
      <c r="AD105" s="53"/>
      <c r="AE105" s="53"/>
      <c r="AF105" s="53"/>
      <c r="AG105" s="53"/>
      <c r="AH105" s="54"/>
      <c r="AI105" s="54"/>
      <c r="AJ105" s="54"/>
      <c r="AK105" s="54"/>
      <c r="AL105" s="50"/>
      <c r="AM105" s="50"/>
      <c r="AN105" s="50"/>
      <c r="AO105" s="50"/>
      <c r="AP105" s="50"/>
    </row>
    <row r="106" spans="3:44" x14ac:dyDescent="0.25">
      <c r="C106" s="52"/>
      <c r="D106" s="53"/>
      <c r="E106" s="54"/>
      <c r="F106" s="53"/>
      <c r="G106" s="53"/>
      <c r="H106" s="53"/>
      <c r="I106" s="53"/>
      <c r="J106" s="54"/>
      <c r="K106" s="53"/>
      <c r="L106" s="53"/>
      <c r="M106" s="54"/>
      <c r="N106" s="54"/>
      <c r="O106" s="54"/>
      <c r="P106" s="54"/>
      <c r="Q106" s="54"/>
      <c r="R106" s="54"/>
      <c r="S106" s="54"/>
      <c r="T106" s="54"/>
      <c r="U106" s="54"/>
      <c r="V106" s="54"/>
      <c r="W106" s="53"/>
      <c r="X106" s="53"/>
      <c r="Y106" s="53"/>
      <c r="Z106" s="53"/>
      <c r="AA106" s="53"/>
      <c r="AB106" s="53"/>
      <c r="AC106" s="53"/>
      <c r="AD106" s="53"/>
      <c r="AE106" s="53"/>
      <c r="AF106" s="53"/>
      <c r="AG106" s="53"/>
      <c r="AH106" s="54"/>
      <c r="AI106" s="54"/>
      <c r="AJ106" s="54"/>
      <c r="AK106" s="54"/>
      <c r="AL106" s="50"/>
      <c r="AM106" s="50"/>
      <c r="AN106" s="50"/>
      <c r="AO106" s="50"/>
      <c r="AP106" s="50"/>
    </row>
    <row r="107" spans="3:44" x14ac:dyDescent="0.25">
      <c r="C107" s="52"/>
      <c r="D107" s="53"/>
      <c r="E107" s="54"/>
      <c r="F107" s="53"/>
      <c r="G107" s="53"/>
      <c r="H107" s="53"/>
      <c r="I107" s="53"/>
      <c r="J107" s="54"/>
      <c r="K107" s="53"/>
      <c r="L107" s="53"/>
      <c r="M107" s="54"/>
      <c r="N107" s="54"/>
      <c r="O107" s="54"/>
      <c r="P107" s="54"/>
      <c r="Q107" s="54"/>
      <c r="R107" s="54"/>
      <c r="S107" s="54"/>
      <c r="T107" s="54"/>
      <c r="U107" s="54"/>
      <c r="V107" s="54"/>
      <c r="W107" s="53"/>
      <c r="X107" s="53"/>
      <c r="Y107" s="53"/>
      <c r="Z107" s="53"/>
      <c r="AA107" s="53"/>
      <c r="AB107" s="53"/>
      <c r="AC107" s="53"/>
      <c r="AD107" s="53"/>
      <c r="AE107" s="53"/>
      <c r="AF107" s="53"/>
      <c r="AG107" s="53"/>
      <c r="AH107" s="54"/>
      <c r="AI107" s="54"/>
      <c r="AJ107" s="54"/>
      <c r="AK107" s="54"/>
      <c r="AL107" s="50"/>
      <c r="AM107" s="50"/>
      <c r="AN107" s="50"/>
      <c r="AO107" s="50"/>
      <c r="AP107" s="50"/>
    </row>
    <row r="108" spans="3:44" x14ac:dyDescent="0.25">
      <c r="C108" s="52"/>
      <c r="D108" s="53"/>
      <c r="E108" s="54"/>
      <c r="F108" s="53"/>
      <c r="G108" s="53"/>
      <c r="H108" s="53"/>
      <c r="I108" s="53"/>
      <c r="J108" s="54"/>
      <c r="K108" s="53"/>
      <c r="L108" s="53"/>
      <c r="M108" s="54"/>
      <c r="N108" s="54"/>
      <c r="O108" s="54"/>
      <c r="P108" s="54"/>
      <c r="Q108" s="54"/>
      <c r="R108" s="54"/>
      <c r="S108" s="54"/>
      <c r="T108" s="54"/>
      <c r="U108" s="54"/>
      <c r="V108" s="54"/>
      <c r="W108" s="53"/>
      <c r="X108" s="53"/>
      <c r="Y108" s="53"/>
      <c r="Z108" s="53"/>
      <c r="AA108" s="53"/>
      <c r="AB108" s="53"/>
      <c r="AC108" s="53"/>
      <c r="AD108" s="53"/>
      <c r="AE108" s="53"/>
      <c r="AF108" s="53"/>
      <c r="AG108" s="53"/>
      <c r="AH108" s="54"/>
      <c r="AI108" s="54"/>
      <c r="AJ108" s="54"/>
      <c r="AK108" s="54"/>
      <c r="AL108" s="50"/>
      <c r="AM108" s="50"/>
      <c r="AN108" s="50"/>
      <c r="AO108" s="50"/>
      <c r="AP108" s="50"/>
    </row>
    <row r="109" spans="3:44" x14ac:dyDescent="0.25">
      <c r="C109" s="52"/>
      <c r="D109" s="53"/>
      <c r="E109" s="54"/>
      <c r="F109" s="53"/>
      <c r="G109" s="53"/>
      <c r="H109" s="53"/>
      <c r="I109" s="53"/>
      <c r="J109" s="54"/>
      <c r="K109" s="53"/>
      <c r="L109" s="53"/>
      <c r="M109" s="54"/>
      <c r="N109" s="54"/>
      <c r="O109" s="54"/>
      <c r="P109" s="54"/>
      <c r="Q109" s="54"/>
      <c r="R109" s="54"/>
      <c r="S109" s="54"/>
      <c r="T109" s="54"/>
      <c r="U109" s="54"/>
      <c r="V109" s="54"/>
      <c r="W109" s="53"/>
      <c r="X109" s="53"/>
      <c r="Y109" s="53"/>
      <c r="Z109" s="53"/>
      <c r="AA109" s="53"/>
      <c r="AB109" s="53"/>
      <c r="AC109" s="53"/>
      <c r="AD109" s="53"/>
      <c r="AE109" s="53"/>
      <c r="AF109" s="53"/>
      <c r="AG109" s="53"/>
      <c r="AH109" s="54"/>
      <c r="AI109" s="54"/>
      <c r="AJ109" s="54"/>
      <c r="AK109" s="54"/>
      <c r="AL109" s="50"/>
      <c r="AM109" s="50"/>
      <c r="AN109" s="50"/>
      <c r="AO109" s="50"/>
      <c r="AP109" s="50"/>
    </row>
    <row r="110" spans="3:44" x14ac:dyDescent="0.25">
      <c r="C110" s="52"/>
      <c r="D110" s="53"/>
      <c r="E110" s="54"/>
      <c r="F110" s="53"/>
      <c r="G110" s="53"/>
      <c r="H110" s="53"/>
      <c r="I110" s="53"/>
      <c r="J110" s="54"/>
      <c r="K110" s="53"/>
      <c r="L110" s="53"/>
      <c r="M110" s="54"/>
      <c r="N110" s="54"/>
      <c r="O110" s="54"/>
      <c r="P110" s="54"/>
      <c r="Q110" s="54"/>
      <c r="R110" s="54"/>
      <c r="S110" s="54"/>
      <c r="T110" s="54"/>
      <c r="U110" s="54"/>
      <c r="V110" s="54"/>
      <c r="W110" s="53"/>
      <c r="X110" s="53"/>
      <c r="Y110" s="53"/>
      <c r="Z110" s="53"/>
      <c r="AA110" s="53"/>
      <c r="AB110" s="53"/>
      <c r="AC110" s="53"/>
      <c r="AD110" s="53"/>
      <c r="AE110" s="53"/>
      <c r="AF110" s="53"/>
      <c r="AG110" s="53"/>
      <c r="AH110" s="54"/>
      <c r="AI110" s="54"/>
      <c r="AJ110" s="54"/>
      <c r="AK110" s="54"/>
      <c r="AL110" s="50"/>
      <c r="AM110" s="50"/>
      <c r="AN110" s="50"/>
      <c r="AO110" s="50"/>
      <c r="AP110" s="50"/>
    </row>
    <row r="111" spans="3:44" x14ac:dyDescent="0.25">
      <c r="C111" s="52"/>
      <c r="D111" s="53"/>
      <c r="E111" s="54"/>
      <c r="F111" s="53"/>
      <c r="G111" s="53"/>
      <c r="H111" s="53"/>
      <c r="I111" s="53"/>
      <c r="J111" s="54"/>
      <c r="K111" s="53"/>
      <c r="L111" s="53"/>
      <c r="M111" s="54"/>
      <c r="N111" s="54"/>
      <c r="O111" s="54"/>
      <c r="P111" s="54"/>
      <c r="Q111" s="54"/>
      <c r="R111" s="54"/>
      <c r="S111" s="54"/>
      <c r="T111" s="54"/>
      <c r="U111" s="54"/>
      <c r="V111" s="54"/>
      <c r="W111" s="53"/>
      <c r="X111" s="53"/>
      <c r="Y111" s="53"/>
      <c r="Z111" s="53"/>
      <c r="AA111" s="53"/>
      <c r="AB111" s="53"/>
      <c r="AC111" s="53"/>
      <c r="AD111" s="53"/>
      <c r="AE111" s="53"/>
      <c r="AF111" s="53"/>
      <c r="AG111" s="53"/>
      <c r="AH111" s="54"/>
      <c r="AI111" s="54"/>
      <c r="AJ111" s="54"/>
      <c r="AK111" s="54"/>
      <c r="AL111" s="50"/>
      <c r="AM111" s="50"/>
      <c r="AN111" s="50"/>
      <c r="AO111" s="50"/>
      <c r="AP111" s="50"/>
    </row>
    <row r="112" spans="3:44" x14ac:dyDescent="0.25">
      <c r="C112" s="52"/>
      <c r="D112" s="53"/>
      <c r="E112" s="54"/>
      <c r="F112" s="53"/>
      <c r="G112" s="53"/>
      <c r="H112" s="53"/>
      <c r="I112" s="53"/>
      <c r="J112" s="54"/>
      <c r="K112" s="53"/>
      <c r="L112" s="53"/>
      <c r="M112" s="54"/>
      <c r="N112" s="54"/>
      <c r="O112" s="54"/>
      <c r="P112" s="54"/>
      <c r="Q112" s="54"/>
      <c r="R112" s="54"/>
      <c r="S112" s="54"/>
      <c r="T112" s="54"/>
      <c r="U112" s="54"/>
      <c r="V112" s="54"/>
      <c r="W112" s="53"/>
      <c r="X112" s="53"/>
      <c r="Y112" s="53"/>
      <c r="Z112" s="53"/>
      <c r="AA112" s="53"/>
      <c r="AB112" s="53"/>
      <c r="AC112" s="53"/>
      <c r="AD112" s="53"/>
      <c r="AE112" s="53"/>
      <c r="AF112" s="53"/>
      <c r="AG112" s="53"/>
      <c r="AH112" s="54"/>
      <c r="AI112" s="54"/>
      <c r="AJ112" s="54"/>
      <c r="AK112" s="54"/>
      <c r="AL112" s="50"/>
      <c r="AM112" s="50"/>
      <c r="AN112" s="50"/>
      <c r="AO112" s="50"/>
      <c r="AP112" s="50"/>
    </row>
    <row r="113" spans="3:42" x14ac:dyDescent="0.25">
      <c r="C113" s="52"/>
      <c r="D113" s="53"/>
      <c r="E113" s="54"/>
      <c r="F113" s="53"/>
      <c r="G113" s="53"/>
      <c r="H113" s="53"/>
      <c r="I113" s="53"/>
      <c r="J113" s="54"/>
      <c r="K113" s="53"/>
      <c r="L113" s="53"/>
      <c r="M113" s="54"/>
      <c r="N113" s="54"/>
      <c r="O113" s="54"/>
      <c r="P113" s="54"/>
      <c r="Q113" s="54"/>
      <c r="R113" s="54"/>
      <c r="S113" s="54"/>
      <c r="T113" s="54"/>
      <c r="U113" s="54"/>
      <c r="V113" s="54"/>
      <c r="W113" s="53"/>
      <c r="X113" s="53"/>
      <c r="Y113" s="53"/>
      <c r="Z113" s="53"/>
      <c r="AA113" s="53"/>
      <c r="AB113" s="53"/>
      <c r="AC113" s="53"/>
      <c r="AD113" s="53"/>
      <c r="AE113" s="53"/>
      <c r="AF113" s="53"/>
      <c r="AG113" s="53"/>
      <c r="AH113" s="54"/>
      <c r="AI113" s="54"/>
      <c r="AJ113" s="54"/>
      <c r="AK113" s="54"/>
      <c r="AL113" s="50"/>
      <c r="AM113" s="50"/>
      <c r="AN113" s="50"/>
      <c r="AO113" s="50"/>
      <c r="AP113" s="50"/>
    </row>
  </sheetData>
  <mergeCells count="23">
    <mergeCell ref="O35:P35"/>
    <mergeCell ref="V35:W35"/>
    <mergeCell ref="X5:Y5"/>
    <mergeCell ref="V5:W5"/>
    <mergeCell ref="Q35:R35"/>
    <mergeCell ref="X35:Y35"/>
    <mergeCell ref="S35:U35"/>
    <mergeCell ref="Q4:AA4"/>
    <mergeCell ref="AB4:AD4"/>
    <mergeCell ref="AG4:AR4"/>
    <mergeCell ref="C4:L4"/>
    <mergeCell ref="C34:L34"/>
    <mergeCell ref="M34:P34"/>
    <mergeCell ref="Q34:AA34"/>
    <mergeCell ref="Q33:AA33"/>
    <mergeCell ref="S5:U5"/>
    <mergeCell ref="O5:P5"/>
    <mergeCell ref="M4:P4"/>
    <mergeCell ref="AB34:AD34"/>
    <mergeCell ref="AE34:AF34"/>
    <mergeCell ref="AG34:AR34"/>
    <mergeCell ref="AE4:AF4"/>
    <mergeCell ref="Q5:R5"/>
  </mergeCells>
  <conditionalFormatting sqref="F37:F62 F7:F32">
    <cfRule type="cellIs" dxfId="1" priority="1" operator="equal">
      <formula>0</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rgb="FF92D050"/>
  </sheetPr>
  <dimension ref="A1:AR113"/>
  <sheetViews>
    <sheetView zoomScaleNormal="100" workbookViewId="0">
      <pane xSplit="2" topLeftCell="M1" activePane="topRight" state="frozen"/>
      <selection activeCell="G46" sqref="G46"/>
      <selection pane="topRight" activeCell="AC39" sqref="AC39"/>
    </sheetView>
  </sheetViews>
  <sheetFormatPr defaultColWidth="9.1796875" defaultRowHeight="12.5" x14ac:dyDescent="0.25"/>
  <cols>
    <col min="1" max="1" width="9.1796875" style="49"/>
    <col min="2" max="2" width="20.54296875" style="49" customWidth="1"/>
    <col min="3" max="3" width="12.453125" style="49" customWidth="1"/>
    <col min="4" max="4" width="12.7265625" style="49" customWidth="1"/>
    <col min="5" max="5" width="11.26953125" style="49" customWidth="1"/>
    <col min="6" max="6" width="12.1796875" style="49" customWidth="1"/>
    <col min="7" max="7" width="9.26953125" style="49" bestFit="1" customWidth="1"/>
    <col min="8" max="8" width="13.7265625" style="49" customWidth="1"/>
    <col min="9" max="9" width="9" style="49" customWidth="1"/>
    <col min="10" max="10" width="14.1796875" style="49" customWidth="1"/>
    <col min="11" max="12" width="13.7265625" style="49" customWidth="1"/>
    <col min="13" max="13" width="14" style="49" customWidth="1"/>
    <col min="14" max="14" width="14.54296875" style="49" customWidth="1"/>
    <col min="15" max="15" width="17.1796875" style="49" customWidth="1"/>
    <col min="16" max="16" width="18" style="49" customWidth="1"/>
    <col min="17" max="17" width="12.54296875" style="49" customWidth="1"/>
    <col min="18" max="18" width="11.54296875" style="49" customWidth="1"/>
    <col min="19" max="19" width="12.54296875" style="49" customWidth="1"/>
    <col min="20" max="20" width="12.1796875" style="49" customWidth="1"/>
    <col min="21" max="21" width="12" style="49" customWidth="1"/>
    <col min="22" max="22" width="14.453125" style="49" customWidth="1"/>
    <col min="23" max="23" width="16.453125" style="49" customWidth="1"/>
    <col min="24" max="24" width="14" style="49" customWidth="1"/>
    <col min="25" max="25" width="16.81640625" style="49" customWidth="1"/>
    <col min="26" max="26" width="14.453125" style="49" customWidth="1"/>
    <col min="27" max="28" width="17.26953125" style="49" customWidth="1"/>
    <col min="29" max="29" width="16.26953125" style="49" customWidth="1"/>
    <col min="30" max="30" width="20.26953125" style="49" customWidth="1"/>
    <col min="31" max="31" width="15.453125" style="49" customWidth="1"/>
    <col min="32" max="32" width="15.1796875" style="49" customWidth="1"/>
    <col min="33" max="33" width="16" style="49" customWidth="1"/>
    <col min="34" max="34" width="15.453125" style="49" customWidth="1"/>
    <col min="35" max="35" width="15.26953125" style="49" customWidth="1"/>
    <col min="36" max="36" width="15" style="49" customWidth="1"/>
    <col min="37" max="37" width="14.54296875" style="49" customWidth="1"/>
    <col min="38" max="38" width="14" style="49" customWidth="1"/>
    <col min="39" max="39" width="13.81640625" style="49" customWidth="1"/>
    <col min="40" max="40" width="13.26953125" style="56" bestFit="1" customWidth="1"/>
    <col min="41" max="41" width="14.1796875" style="49" customWidth="1"/>
    <col min="42" max="42" width="13.1796875" style="49" customWidth="1"/>
    <col min="43" max="43" width="12.81640625" style="49" customWidth="1"/>
    <col min="44" max="44" width="13.1796875" style="49" customWidth="1"/>
    <col min="45" max="16384" width="9.1796875" style="49"/>
  </cols>
  <sheetData>
    <row r="1" spans="1:44" x14ac:dyDescent="0.25">
      <c r="AN1" s="49"/>
    </row>
    <row r="2" spans="1:44" x14ac:dyDescent="0.25">
      <c r="AN2" s="49"/>
    </row>
    <row r="3" spans="1:44" ht="13" thickBot="1" x14ac:dyDescent="0.3">
      <c r="B3" s="244"/>
      <c r="AN3" s="49"/>
    </row>
    <row r="4" spans="1:44" s="194" customFormat="1" ht="14" x14ac:dyDescent="0.3">
      <c r="C4" s="1927" t="s">
        <v>242</v>
      </c>
      <c r="D4" s="1927"/>
      <c r="E4" s="1927"/>
      <c r="F4" s="1927"/>
      <c r="G4" s="1927"/>
      <c r="H4" s="1927"/>
      <c r="I4" s="1927"/>
      <c r="J4" s="1927"/>
      <c r="K4" s="1927"/>
      <c r="L4" s="1928"/>
      <c r="M4" s="1931" t="s">
        <v>705</v>
      </c>
      <c r="N4" s="1932"/>
      <c r="O4" s="1932"/>
      <c r="P4" s="1933"/>
      <c r="Q4" s="1918" t="s">
        <v>704</v>
      </c>
      <c r="R4" s="1919"/>
      <c r="S4" s="1919"/>
      <c r="T4" s="1919"/>
      <c r="U4" s="1919"/>
      <c r="V4" s="1919"/>
      <c r="W4" s="1919"/>
      <c r="X4" s="1919"/>
      <c r="Y4" s="1919"/>
      <c r="Z4" s="1919"/>
      <c r="AA4" s="1920"/>
      <c r="AB4" s="1921" t="s">
        <v>294</v>
      </c>
      <c r="AC4" s="1922"/>
      <c r="AD4" s="1923"/>
      <c r="AE4" s="1948" t="s">
        <v>295</v>
      </c>
      <c r="AF4" s="1949"/>
      <c r="AG4" s="1924" t="s">
        <v>296</v>
      </c>
      <c r="AH4" s="1925"/>
      <c r="AI4" s="1925"/>
      <c r="AJ4" s="1925"/>
      <c r="AK4" s="1925"/>
      <c r="AL4" s="1925"/>
      <c r="AM4" s="1925"/>
      <c r="AN4" s="1925"/>
      <c r="AO4" s="1925"/>
      <c r="AP4" s="1925"/>
      <c r="AQ4" s="1925"/>
      <c r="AR4" s="1926"/>
    </row>
    <row r="5" spans="1:44" s="201" customFormat="1" ht="14" x14ac:dyDescent="0.3">
      <c r="A5" s="194" t="s">
        <v>95</v>
      </c>
      <c r="C5" s="193"/>
      <c r="D5" s="169"/>
      <c r="E5" s="169"/>
      <c r="F5" s="169"/>
      <c r="G5" s="169"/>
      <c r="H5" s="169"/>
      <c r="I5" s="169"/>
      <c r="J5" s="169"/>
      <c r="K5" s="169"/>
      <c r="L5" s="410"/>
      <c r="M5" s="202"/>
      <c r="N5" s="203"/>
      <c r="O5" s="1938"/>
      <c r="P5" s="1939"/>
      <c r="Q5" s="1950" t="s">
        <v>16</v>
      </c>
      <c r="R5" s="1951"/>
      <c r="S5" s="1937" t="s">
        <v>20</v>
      </c>
      <c r="T5" s="1937"/>
      <c r="U5" s="1937"/>
      <c r="V5" s="1952" t="s">
        <v>259</v>
      </c>
      <c r="W5" s="1952"/>
      <c r="X5" s="1953" t="s">
        <v>297</v>
      </c>
      <c r="Y5" s="1953"/>
      <c r="Z5" s="170"/>
      <c r="AA5" s="171"/>
      <c r="AB5" s="415"/>
      <c r="AC5" s="399"/>
      <c r="AD5" s="395"/>
      <c r="AE5" s="210"/>
      <c r="AF5" s="172"/>
      <c r="AG5" s="211"/>
      <c r="AH5" s="212"/>
      <c r="AI5" s="212"/>
      <c r="AJ5" s="212"/>
      <c r="AK5" s="212"/>
      <c r="AL5" s="212"/>
      <c r="AM5" s="213"/>
      <c r="AN5" s="213"/>
      <c r="AO5" s="213"/>
      <c r="AP5" s="213"/>
      <c r="AQ5" s="213"/>
      <c r="AR5" s="441"/>
    </row>
    <row r="6" spans="1:44" s="59" customFormat="1" ht="65" x14ac:dyDescent="0.3">
      <c r="A6" s="38" t="s">
        <v>72</v>
      </c>
      <c r="B6" s="58" t="s">
        <v>51</v>
      </c>
      <c r="C6" s="143" t="s">
        <v>52</v>
      </c>
      <c r="D6" s="143" t="s">
        <v>217</v>
      </c>
      <c r="E6" s="143" t="s">
        <v>429</v>
      </c>
      <c r="F6" s="143" t="s">
        <v>53</v>
      </c>
      <c r="G6" s="143" t="s">
        <v>292</v>
      </c>
      <c r="H6" s="143" t="s">
        <v>289</v>
      </c>
      <c r="I6" s="143" t="s">
        <v>271</v>
      </c>
      <c r="J6" s="143" t="s">
        <v>100</v>
      </c>
      <c r="K6" s="143" t="s">
        <v>290</v>
      </c>
      <c r="L6" s="147" t="s">
        <v>291</v>
      </c>
      <c r="M6" s="412" t="s">
        <v>293</v>
      </c>
      <c r="N6" s="145" t="s">
        <v>303</v>
      </c>
      <c r="O6" s="145" t="s">
        <v>702</v>
      </c>
      <c r="P6" s="146" t="s">
        <v>703</v>
      </c>
      <c r="Q6" s="413" t="s">
        <v>872</v>
      </c>
      <c r="R6" s="149" t="s">
        <v>866</v>
      </c>
      <c r="S6" s="150" t="s">
        <v>862</v>
      </c>
      <c r="T6" s="150" t="s">
        <v>863</v>
      </c>
      <c r="U6" s="150" t="s">
        <v>864</v>
      </c>
      <c r="V6" s="151" t="s">
        <v>273</v>
      </c>
      <c r="W6" s="151" t="s">
        <v>274</v>
      </c>
      <c r="X6" s="152" t="s">
        <v>867</v>
      </c>
      <c r="Y6" s="152" t="s">
        <v>873</v>
      </c>
      <c r="Z6" s="153" t="s">
        <v>869</v>
      </c>
      <c r="AA6" s="148" t="s">
        <v>870</v>
      </c>
      <c r="AB6" s="416" t="s">
        <v>871</v>
      </c>
      <c r="AC6" s="400" t="s">
        <v>597</v>
      </c>
      <c r="AD6" s="396" t="s">
        <v>275</v>
      </c>
      <c r="AE6" s="168" t="s">
        <v>598</v>
      </c>
      <c r="AF6" s="167" t="s">
        <v>276</v>
      </c>
      <c r="AG6" s="166" t="s">
        <v>277</v>
      </c>
      <c r="AH6" s="173" t="s">
        <v>278</v>
      </c>
      <c r="AI6" s="173" t="s">
        <v>279</v>
      </c>
      <c r="AJ6" s="173" t="s">
        <v>280</v>
      </c>
      <c r="AK6" s="173" t="s">
        <v>281</v>
      </c>
      <c r="AL6" s="173" t="s">
        <v>282</v>
      </c>
      <c r="AM6" s="174" t="s">
        <v>283</v>
      </c>
      <c r="AN6" s="174" t="s">
        <v>284</v>
      </c>
      <c r="AO6" s="174" t="s">
        <v>285</v>
      </c>
      <c r="AP6" s="174" t="s">
        <v>286</v>
      </c>
      <c r="AQ6" s="174" t="s">
        <v>287</v>
      </c>
      <c r="AR6" s="442" t="s">
        <v>288</v>
      </c>
    </row>
    <row r="7" spans="1:44" x14ac:dyDescent="0.25">
      <c r="A7" s="388">
        <f>Prognoser!C94</f>
        <v>0</v>
      </c>
      <c r="B7" s="388" t="str">
        <f t="shared" ref="B7:B31" si="0">A7&amp;" "&amp;C7</f>
        <v>0 0</v>
      </c>
      <c r="C7" s="144">
        <f>Prognoser!D94</f>
        <v>0</v>
      </c>
      <c r="D7" s="144" t="str">
        <f>Prognoser!E94</f>
        <v/>
      </c>
      <c r="E7" s="196" t="str">
        <f>IF(Prognoser!M65&gt;1,Prognoser!M65,Prognoser!M94)</f>
        <v/>
      </c>
      <c r="F7" s="195">
        <f>Prognoser!F94</f>
        <v>0</v>
      </c>
      <c r="G7" s="144" t="str">
        <f>Prognoser!I94</f>
        <v/>
      </c>
      <c r="H7" s="195" t="str">
        <f>Prognoser!K94</f>
        <v/>
      </c>
      <c r="I7" s="197">
        <f>Prognoser!O94</f>
        <v>0</v>
      </c>
      <c r="J7" s="401" t="str">
        <f>Prognoser!L94</f>
        <v/>
      </c>
      <c r="K7" s="743" t="e">
        <f ca="1">'Fartygsparametrar 2'!H85</f>
        <v>#N/A</v>
      </c>
      <c r="L7" s="198">
        <f>Prognoser!N94</f>
        <v>0</v>
      </c>
      <c r="M7" s="199" t="e">
        <f ca="1">('Fartygsparametrar 1'!F22*$C7^('Fartygsparametrar 1'!E22)*'Fartygsparametrar 1'!D22*(('Fartygsparametrar 1'!G22*LN($C7)+'Fartygsparametrar 1'!H22)/('Fartygsparametrar 1'!I22*LN($C7)+'Fartygsparametrar 1'!J22))^2.5*'Fartygsparametrar 2'!I85/(('Fartygsparametrar 1'!G22*LN($C7)+'Fartygsparametrar 1'!H22)*1.852))*'Förvaltningsflik Trafikverket'!$R$22^'Förvaltningsflik Trafikverket'!$V$20</f>
        <v>#N/A</v>
      </c>
      <c r="N7" s="206" t="e">
        <f t="shared" ref="N7:N13" ca="1" si="1" xml:space="preserve"> $F7*$G7*$M7/1000*$L7</f>
        <v>#VALUE!</v>
      </c>
      <c r="O7" s="206" t="e">
        <f ca="1" xml:space="preserve"> $M7*Indata!$B$55/1000</f>
        <v>#N/A</v>
      </c>
      <c r="P7" s="200" t="e">
        <f ca="1" xml:space="preserve"> $N7*Indata!$B$55</f>
        <v>#VALUE!</v>
      </c>
      <c r="Q7" s="414" t="e">
        <f>'Fartygsparametrar 1'!K22*($C7*1/'Fartygsparametrar 1'!S22)^('Fartygsparametrar 1'!L22)*Indata!$B$54*1.138*Indata!$B$76</f>
        <v>#N/A</v>
      </c>
      <c r="R7" s="403" t="e">
        <f>$Q7/Indata!$B$59</f>
        <v>#N/A</v>
      </c>
      <c r="S7" s="404" t="e">
        <f>'Fartygsparametrar 1'!M22*($C7*1)^('Fartygsparametrar 1'!N22)*1000000</f>
        <v>#N/A</v>
      </c>
      <c r="T7" s="404" t="e">
        <f>($S7*Indata!$B$54-$S7*Indata!$B$54*Indata!$B$65/(1+Indata!$B$63)^Indata!$B$64)*(Indata!$B$63*(1+Indata!$B$63)^Indata!$B$64/((1+ Indata!$B$63)^Indata!$B$64-1))*1.138*Indata!$B$76</f>
        <v>#N/A</v>
      </c>
      <c r="U7" s="404" t="e">
        <f>$T7/Indata!$B$59</f>
        <v>#N/A</v>
      </c>
      <c r="V7" s="405" t="e">
        <f>'Fartygsparametrar 1'!O22*($C7*1)^('Fartygsparametrar 1'!P22)*215*Indata!$B$66*Indata!$B$55*Indata!$B$59/1000000</f>
        <v>#N/A</v>
      </c>
      <c r="W7" s="405" t="e">
        <f>$V7/Indata!$B$59</f>
        <v>#N/A</v>
      </c>
      <c r="X7" s="394" t="e">
        <f>'Fartygsparametrar 1'!Q22*($C7*1/'Fartygsparametrar 1'!S22)^('Fartygsparametrar 1'!R22)/2.5*Indata!$B$54*1.138*Indata!$B$76</f>
        <v>#N/A</v>
      </c>
      <c r="Y7" s="394" t="e">
        <f>$X7/Indata!$B$59</f>
        <v>#N/A</v>
      </c>
      <c r="Z7" s="407" t="e">
        <f t="shared" ref="Z7:Z13" si="2">($R7+$U7+$W7+$Y7)</f>
        <v>#N/A</v>
      </c>
      <c r="AA7" s="392" t="e">
        <f t="shared" ref="AA7:AA13" si="3">($R7+$U7+$W7+$Y7)*$H7*$F7*$L7</f>
        <v>#N/A</v>
      </c>
      <c r="AB7" s="417" t="e">
        <f ca="1">'Fartygsparametrar 2'!G85</f>
        <v>#N/A</v>
      </c>
      <c r="AC7" s="408" t="e">
        <f t="shared" ref="AC7:AC13" ca="1" si="4">$F7*$C7*$AB7*$J7</f>
        <v>#N/A</v>
      </c>
      <c r="AD7" s="397" t="e">
        <f t="shared" ref="AD7:AD13" ca="1" si="5">($R7+$U7+$W7+$Y7)*$K7*$F7</f>
        <v>#N/A</v>
      </c>
      <c r="AE7" s="214">
        <f>IF($I7&gt;0,INDEX(Lotstaxa!$E$19:$DL$28, MATCH($C7,Lotstaxa!$A$19:$A$28,1),MATCH($I7,Lotstaxa!$E$17:$DL$17,1)),0)</f>
        <v>0</v>
      </c>
      <c r="AF7" s="215">
        <f t="shared" ref="AF7:AF13" si="6">$F7*$AE7</f>
        <v>0</v>
      </c>
      <c r="AG7" s="216" t="e">
        <f ca="1" xml:space="preserve"> $N7*Indata!$B$47</f>
        <v>#VALUE!</v>
      </c>
      <c r="AH7" s="217" t="e">
        <f ca="1" xml:space="preserve"> INDEX('NOx &amp; CO2'!$E$5:$E$9, MATCH($C7,'NOx &amp; CO2'!$C$5:$C$9,1))*$N7</f>
        <v>#VALUE!</v>
      </c>
      <c r="AI7" s="217" t="e">
        <f ca="1" xml:space="preserve"> $N7*Indata!$B$49</f>
        <v>#VALUE!</v>
      </c>
      <c r="AJ7" s="217" t="e">
        <f ca="1" xml:space="preserve"> $N7*Indata!$B$50</f>
        <v>#VALUE!</v>
      </c>
      <c r="AK7" s="217" t="e">
        <f ca="1" xml:space="preserve"> $N7*Indata!$B$51</f>
        <v>#VALUE!</v>
      </c>
      <c r="AL7" s="218" t="e">
        <f ca="1" xml:space="preserve"> $N7*Indata!$B$52</f>
        <v>#VALUE!</v>
      </c>
      <c r="AM7" s="219" t="e">
        <f ca="1">$AG7*'NOx &amp; CO2'!$C$21*1000</f>
        <v>#VALUE!</v>
      </c>
      <c r="AN7" s="219" t="e">
        <f ca="1">$AH7*Indata!$B$41*1000</f>
        <v>#VALUE!</v>
      </c>
      <c r="AO7" s="219" t="e">
        <f ca="1">$AI7*Indata!$B$42*1000</f>
        <v>#VALUE!</v>
      </c>
      <c r="AP7" s="219" t="e">
        <f ca="1">$AJ7*Indata!$B$43*1000</f>
        <v>#VALUE!</v>
      </c>
      <c r="AQ7" s="219" t="e">
        <f ca="1">$AK7*Indata!$B$44*1000</f>
        <v>#VALUE!</v>
      </c>
      <c r="AR7" s="220" t="e">
        <f ca="1">$AL7*Indata!$B$45*1000</f>
        <v>#VALUE!</v>
      </c>
    </row>
    <row r="8" spans="1:44" x14ac:dyDescent="0.25">
      <c r="A8" s="388">
        <f>Prognoser!C95</f>
        <v>0</v>
      </c>
      <c r="B8" s="388" t="str">
        <f t="shared" si="0"/>
        <v>0 0</v>
      </c>
      <c r="C8" s="144">
        <f>Prognoser!D95</f>
        <v>0</v>
      </c>
      <c r="D8" s="144" t="str">
        <f>Prognoser!E95</f>
        <v/>
      </c>
      <c r="E8" s="196" t="str">
        <f>IF(Prognoser!M66&gt;1,Prognoser!M66,Prognoser!M95)</f>
        <v/>
      </c>
      <c r="F8" s="195">
        <f>Prognoser!F95</f>
        <v>0</v>
      </c>
      <c r="G8" s="144" t="str">
        <f>Prognoser!I95</f>
        <v/>
      </c>
      <c r="H8" s="195" t="str">
        <f>Prognoser!K95</f>
        <v/>
      </c>
      <c r="I8" s="197">
        <f>Prognoser!O95</f>
        <v>0</v>
      </c>
      <c r="J8" s="401" t="str">
        <f>Prognoser!L95</f>
        <v/>
      </c>
      <c r="K8" s="743" t="e">
        <f ca="1">'Fartygsparametrar 2'!H86</f>
        <v>#N/A</v>
      </c>
      <c r="L8" s="198">
        <f>Prognoser!N95</f>
        <v>0</v>
      </c>
      <c r="M8" s="199" t="e">
        <f ca="1">('Fartygsparametrar 1'!F23*$C8^('Fartygsparametrar 1'!E23)*'Fartygsparametrar 1'!D23*(('Fartygsparametrar 1'!G23*LN($C8)+'Fartygsparametrar 1'!H23)/('Fartygsparametrar 1'!I23*LN($C8)+'Fartygsparametrar 1'!J23))^2.5*'Fartygsparametrar 2'!I86/(('Fartygsparametrar 1'!G23*LN($C8)+'Fartygsparametrar 1'!H23)*1.852))*'Förvaltningsflik Trafikverket'!$R$22^'Förvaltningsflik Trafikverket'!$V$20</f>
        <v>#N/A</v>
      </c>
      <c r="N8" s="206" t="e">
        <f t="shared" ca="1" si="1"/>
        <v>#VALUE!</v>
      </c>
      <c r="O8" s="206" t="e">
        <f ca="1" xml:space="preserve"> $M8*Indata!$B$55/1000</f>
        <v>#N/A</v>
      </c>
      <c r="P8" s="200" t="e">
        <f ca="1" xml:space="preserve"> $N8*Indata!$B$55</f>
        <v>#VALUE!</v>
      </c>
      <c r="Q8" s="414" t="e">
        <f>'Fartygsparametrar 1'!K23*($C8*1/'Fartygsparametrar 1'!S23)^('Fartygsparametrar 1'!L23)*Indata!$B$54*1.138*Indata!$B$76</f>
        <v>#N/A</v>
      </c>
      <c r="R8" s="403" t="e">
        <f>$Q8/Indata!$B$59</f>
        <v>#N/A</v>
      </c>
      <c r="S8" s="404" t="e">
        <f>'Fartygsparametrar 1'!M23*($C8*1)^('Fartygsparametrar 1'!N23)*1000000</f>
        <v>#N/A</v>
      </c>
      <c r="T8" s="404" t="e">
        <f>($S8*Indata!$B$54-$S8*Indata!$B$54*Indata!$B$65/(1+Indata!$B$63)^Indata!$B$64)*(Indata!$B$63*(1+Indata!$B$63)^Indata!$B$64/((1+ Indata!$B$63)^Indata!$B$64-1))*1.138*Indata!$B$76</f>
        <v>#N/A</v>
      </c>
      <c r="U8" s="404" t="e">
        <f>$T8/Indata!$B$59</f>
        <v>#N/A</v>
      </c>
      <c r="V8" s="405" t="e">
        <f>'Fartygsparametrar 1'!O23*($C8*1)^('Fartygsparametrar 1'!P23)*215*Indata!$B$66*Indata!$B$55*Indata!$B$59/1000000</f>
        <v>#N/A</v>
      </c>
      <c r="W8" s="405" t="e">
        <f>$V8/Indata!$B$59</f>
        <v>#N/A</v>
      </c>
      <c r="X8" s="394" t="e">
        <f>'Fartygsparametrar 1'!Q23*($C8*1/'Fartygsparametrar 1'!S23)^('Fartygsparametrar 1'!R23)/2.5*Indata!$B$54*1.138*Indata!$B$76</f>
        <v>#N/A</v>
      </c>
      <c r="Y8" s="394" t="e">
        <f>$X8/Indata!$B$59</f>
        <v>#N/A</v>
      </c>
      <c r="Z8" s="407" t="e">
        <f t="shared" si="2"/>
        <v>#N/A</v>
      </c>
      <c r="AA8" s="392" t="e">
        <f t="shared" si="3"/>
        <v>#N/A</v>
      </c>
      <c r="AB8" s="417" t="e">
        <f ca="1">'Fartygsparametrar 2'!G86</f>
        <v>#N/A</v>
      </c>
      <c r="AC8" s="408" t="e">
        <f t="shared" ca="1" si="4"/>
        <v>#N/A</v>
      </c>
      <c r="AD8" s="397" t="e">
        <f t="shared" ca="1" si="5"/>
        <v>#N/A</v>
      </c>
      <c r="AE8" s="214">
        <f>IF($I8&gt;0,INDEX(Lotstaxa!$E$19:$DL$28, MATCH($C8,Lotstaxa!$A$19:$A$28,1),MATCH($I8,Lotstaxa!$E$17:$DL$17,1)),0)</f>
        <v>0</v>
      </c>
      <c r="AF8" s="215">
        <f t="shared" si="6"/>
        <v>0</v>
      </c>
      <c r="AG8" s="216" t="e">
        <f ca="1" xml:space="preserve"> $N8*Indata!$B$47</f>
        <v>#VALUE!</v>
      </c>
      <c r="AH8" s="217" t="e">
        <f ca="1" xml:space="preserve"> INDEX('NOx &amp; CO2'!$E$5:$E$9, MATCH($C8,'NOx &amp; CO2'!$C$5:$C$9,1))*$N8</f>
        <v>#VALUE!</v>
      </c>
      <c r="AI8" s="217" t="e">
        <f ca="1" xml:space="preserve"> $N8*Indata!$B$49</f>
        <v>#VALUE!</v>
      </c>
      <c r="AJ8" s="217" t="e">
        <f ca="1" xml:space="preserve"> $N8*Indata!$B$50</f>
        <v>#VALUE!</v>
      </c>
      <c r="AK8" s="217" t="e">
        <f ca="1" xml:space="preserve"> $N8*Indata!$B$51</f>
        <v>#VALUE!</v>
      </c>
      <c r="AL8" s="218" t="e">
        <f ca="1" xml:space="preserve"> $N8*Indata!$B$52</f>
        <v>#VALUE!</v>
      </c>
      <c r="AM8" s="219" t="e">
        <f ca="1">$AG8*'NOx &amp; CO2'!$C$21*1000</f>
        <v>#VALUE!</v>
      </c>
      <c r="AN8" s="219" t="e">
        <f ca="1">$AH8*Indata!$B$41*1000</f>
        <v>#VALUE!</v>
      </c>
      <c r="AO8" s="219" t="e">
        <f ca="1">$AI8*Indata!$B$42*1000</f>
        <v>#VALUE!</v>
      </c>
      <c r="AP8" s="219" t="e">
        <f ca="1">$AJ8*Indata!$B$43*1000</f>
        <v>#VALUE!</v>
      </c>
      <c r="AQ8" s="219" t="e">
        <f ca="1">$AK8*Indata!$B$44*1000</f>
        <v>#VALUE!</v>
      </c>
      <c r="AR8" s="220" t="e">
        <f ca="1">$AL8*Indata!$B$45*1000</f>
        <v>#VALUE!</v>
      </c>
    </row>
    <row r="9" spans="1:44" s="57" customFormat="1" x14ac:dyDescent="0.25">
      <c r="A9" s="388">
        <f>Prognoser!C96</f>
        <v>0</v>
      </c>
      <c r="B9" s="388" t="str">
        <f t="shared" si="0"/>
        <v>0 0</v>
      </c>
      <c r="C9" s="144">
        <f>Prognoser!D96</f>
        <v>0</v>
      </c>
      <c r="D9" s="144" t="str">
        <f>Prognoser!E96</f>
        <v/>
      </c>
      <c r="E9" s="196" t="str">
        <f>IF(Prognoser!M67&gt;1,Prognoser!M67,Prognoser!M96)</f>
        <v/>
      </c>
      <c r="F9" s="195">
        <f>Prognoser!F96</f>
        <v>0</v>
      </c>
      <c r="G9" s="144" t="str">
        <f>Prognoser!I96</f>
        <v/>
      </c>
      <c r="H9" s="195" t="str">
        <f>Prognoser!K96</f>
        <v/>
      </c>
      <c r="I9" s="197">
        <f>Prognoser!O96</f>
        <v>0</v>
      </c>
      <c r="J9" s="401" t="str">
        <f>Prognoser!L96</f>
        <v/>
      </c>
      <c r="K9" s="743" t="e">
        <f ca="1">'Fartygsparametrar 2'!H87</f>
        <v>#N/A</v>
      </c>
      <c r="L9" s="198">
        <f>Prognoser!N96</f>
        <v>0</v>
      </c>
      <c r="M9" s="199" t="e">
        <f ca="1">('Fartygsparametrar 1'!F24*$C9^('Fartygsparametrar 1'!E24)*'Fartygsparametrar 1'!D24*(('Fartygsparametrar 1'!G24*LN($C9)+'Fartygsparametrar 1'!H24)/('Fartygsparametrar 1'!I24*LN($C9)+'Fartygsparametrar 1'!J24))^2.5*'Fartygsparametrar 2'!I87/(('Fartygsparametrar 1'!G24*LN($C9)+'Fartygsparametrar 1'!H24)*1.852))*'Förvaltningsflik Trafikverket'!$R$22^'Förvaltningsflik Trafikverket'!$V$20</f>
        <v>#N/A</v>
      </c>
      <c r="N9" s="206" t="e">
        <f t="shared" ca="1" si="1"/>
        <v>#VALUE!</v>
      </c>
      <c r="O9" s="206" t="e">
        <f ca="1" xml:space="preserve"> $M9*Indata!$B$55/1000</f>
        <v>#N/A</v>
      </c>
      <c r="P9" s="200" t="e">
        <f ca="1" xml:space="preserve"> $N9*Indata!$B$55</f>
        <v>#VALUE!</v>
      </c>
      <c r="Q9" s="414" t="e">
        <f>'Fartygsparametrar 1'!K24*($C9*1/'Fartygsparametrar 1'!S24)^('Fartygsparametrar 1'!L24)*Indata!$B$54*1.138*Indata!$B$76</f>
        <v>#N/A</v>
      </c>
      <c r="R9" s="403" t="e">
        <f>$Q9/Indata!$B$59</f>
        <v>#N/A</v>
      </c>
      <c r="S9" s="404" t="e">
        <f>'Fartygsparametrar 1'!M24*($C9*1)^('Fartygsparametrar 1'!N24)*1000000</f>
        <v>#N/A</v>
      </c>
      <c r="T9" s="404" t="e">
        <f>($S9*Indata!$B$54-$S9*Indata!$B$54*Indata!$B$65/(1+Indata!$B$63)^Indata!$B$64)*(Indata!$B$63*(1+Indata!$B$63)^Indata!$B$64/((1+ Indata!$B$63)^Indata!$B$64-1))*1.138*Indata!$B$76</f>
        <v>#N/A</v>
      </c>
      <c r="U9" s="404" t="e">
        <f>$T9/Indata!$B$59</f>
        <v>#N/A</v>
      </c>
      <c r="V9" s="405" t="e">
        <f>'Fartygsparametrar 1'!O24*($C9*1)^('Fartygsparametrar 1'!P24)*215*Indata!$B$66*Indata!$B$55*Indata!$B$59/1000000</f>
        <v>#N/A</v>
      </c>
      <c r="W9" s="405" t="e">
        <f>$V9/Indata!$B$59</f>
        <v>#N/A</v>
      </c>
      <c r="X9" s="394" t="e">
        <f>'Fartygsparametrar 1'!Q24*($C9*1/'Fartygsparametrar 1'!S24)^('Fartygsparametrar 1'!R24)/2.5*Indata!$B$54*1.138*Indata!$B$76</f>
        <v>#N/A</v>
      </c>
      <c r="Y9" s="394" t="e">
        <f>$X9/Indata!$B$59</f>
        <v>#N/A</v>
      </c>
      <c r="Z9" s="407" t="e">
        <f t="shared" si="2"/>
        <v>#N/A</v>
      </c>
      <c r="AA9" s="392" t="e">
        <f t="shared" si="3"/>
        <v>#N/A</v>
      </c>
      <c r="AB9" s="417" t="e">
        <f ca="1">'Fartygsparametrar 2'!G87</f>
        <v>#N/A</v>
      </c>
      <c r="AC9" s="408" t="e">
        <f t="shared" ca="1" si="4"/>
        <v>#N/A</v>
      </c>
      <c r="AD9" s="397" t="e">
        <f t="shared" ca="1" si="5"/>
        <v>#N/A</v>
      </c>
      <c r="AE9" s="214">
        <f>IF($I9&gt;0,INDEX(Lotstaxa!$E$19:$DL$28, MATCH($C9,Lotstaxa!$A$19:$A$28,1),MATCH($I9,Lotstaxa!$E$17:$DL$17,1)),0)</f>
        <v>0</v>
      </c>
      <c r="AF9" s="215">
        <f t="shared" si="6"/>
        <v>0</v>
      </c>
      <c r="AG9" s="216" t="e">
        <f ca="1" xml:space="preserve"> $N9*Indata!$B$47</f>
        <v>#VALUE!</v>
      </c>
      <c r="AH9" s="217" t="e">
        <f ca="1" xml:space="preserve"> INDEX('NOx &amp; CO2'!$E$5:$E$9, MATCH($C9,'NOx &amp; CO2'!$C$5:$C$9,1))*$N9</f>
        <v>#VALUE!</v>
      </c>
      <c r="AI9" s="217" t="e">
        <f ca="1" xml:space="preserve"> $N9*Indata!$B$49</f>
        <v>#VALUE!</v>
      </c>
      <c r="AJ9" s="217" t="e">
        <f ca="1" xml:space="preserve"> $N9*Indata!$B$50</f>
        <v>#VALUE!</v>
      </c>
      <c r="AK9" s="217" t="e">
        <f ca="1" xml:space="preserve"> $N9*Indata!$B$51</f>
        <v>#VALUE!</v>
      </c>
      <c r="AL9" s="218" t="e">
        <f ca="1" xml:space="preserve"> $N9*Indata!$B$52</f>
        <v>#VALUE!</v>
      </c>
      <c r="AM9" s="219" t="e">
        <f ca="1">$AG9*'NOx &amp; CO2'!$C$21*1000</f>
        <v>#VALUE!</v>
      </c>
      <c r="AN9" s="219" t="e">
        <f ca="1">$AH9*Indata!$B$41*1000</f>
        <v>#VALUE!</v>
      </c>
      <c r="AO9" s="219" t="e">
        <f ca="1">$AI9*Indata!$B$42*1000</f>
        <v>#VALUE!</v>
      </c>
      <c r="AP9" s="219" t="e">
        <f ca="1">$AJ9*Indata!$B$43*1000</f>
        <v>#VALUE!</v>
      </c>
      <c r="AQ9" s="219" t="e">
        <f ca="1">$AK9*Indata!$B$44*1000</f>
        <v>#VALUE!</v>
      </c>
      <c r="AR9" s="220" t="e">
        <f ca="1">$AL9*Indata!$B$45*1000</f>
        <v>#VALUE!</v>
      </c>
    </row>
    <row r="10" spans="1:44" x14ac:dyDescent="0.25">
      <c r="A10" s="388">
        <f>Prognoser!C97</f>
        <v>0</v>
      </c>
      <c r="B10" s="388" t="str">
        <f t="shared" si="0"/>
        <v>0 0</v>
      </c>
      <c r="C10" s="144">
        <f>Prognoser!D97</f>
        <v>0</v>
      </c>
      <c r="D10" s="144" t="str">
        <f>Prognoser!E97</f>
        <v/>
      </c>
      <c r="E10" s="196" t="str">
        <f>IF(Prognoser!M68&gt;1,Prognoser!M68,Prognoser!M97)</f>
        <v/>
      </c>
      <c r="F10" s="195">
        <f>Prognoser!F97</f>
        <v>0</v>
      </c>
      <c r="G10" s="144" t="str">
        <f>Prognoser!I97</f>
        <v/>
      </c>
      <c r="H10" s="195" t="str">
        <f>Prognoser!K97</f>
        <v/>
      </c>
      <c r="I10" s="197">
        <f>Prognoser!O97</f>
        <v>0</v>
      </c>
      <c r="J10" s="401" t="str">
        <f>Prognoser!L97</f>
        <v/>
      </c>
      <c r="K10" s="743" t="e">
        <f ca="1">'Fartygsparametrar 2'!H88</f>
        <v>#N/A</v>
      </c>
      <c r="L10" s="198">
        <f>Prognoser!N97</f>
        <v>0</v>
      </c>
      <c r="M10" s="199" t="e">
        <f ca="1">('Fartygsparametrar 1'!F25*$C10^('Fartygsparametrar 1'!E25)*'Fartygsparametrar 1'!D25*(('Fartygsparametrar 1'!G25*LN($C10)+'Fartygsparametrar 1'!H25)/('Fartygsparametrar 1'!I25*LN($C10)+'Fartygsparametrar 1'!J25))^2.5*'Fartygsparametrar 2'!I88/(('Fartygsparametrar 1'!G25*LN($C10)+'Fartygsparametrar 1'!H25)*1.852))*'Förvaltningsflik Trafikverket'!$R$22^'Förvaltningsflik Trafikverket'!$V$20</f>
        <v>#N/A</v>
      </c>
      <c r="N10" s="206" t="e">
        <f t="shared" ca="1" si="1"/>
        <v>#VALUE!</v>
      </c>
      <c r="O10" s="206" t="e">
        <f ca="1" xml:space="preserve"> $M10*Indata!$B$55/1000</f>
        <v>#N/A</v>
      </c>
      <c r="P10" s="200" t="e">
        <f ca="1" xml:space="preserve"> $N10*Indata!$B$55</f>
        <v>#VALUE!</v>
      </c>
      <c r="Q10" s="414" t="e">
        <f>'Fartygsparametrar 1'!K25*($C10*1/'Fartygsparametrar 1'!S25)^('Fartygsparametrar 1'!L25)*Indata!$B$54*1.138*Indata!$B$76</f>
        <v>#N/A</v>
      </c>
      <c r="R10" s="403" t="e">
        <f>$Q10/Indata!$B$59</f>
        <v>#N/A</v>
      </c>
      <c r="S10" s="404" t="e">
        <f>'Fartygsparametrar 1'!M25*($C10*1)^('Fartygsparametrar 1'!N25)*1000000</f>
        <v>#N/A</v>
      </c>
      <c r="T10" s="404" t="e">
        <f>($S10*Indata!$B$54-$S10*Indata!$B$54*Indata!$B$65/(1+Indata!$B$63)^Indata!$B$64)*(Indata!$B$63*(1+Indata!$B$63)^Indata!$B$64/((1+ Indata!$B$63)^Indata!$B$64-1))*1.138*Indata!$B$76</f>
        <v>#N/A</v>
      </c>
      <c r="U10" s="404" t="e">
        <f>$T10/Indata!$B$59</f>
        <v>#N/A</v>
      </c>
      <c r="V10" s="405" t="e">
        <f>'Fartygsparametrar 1'!O25*($C10*1)^('Fartygsparametrar 1'!P25)*215*Indata!$B$66*Indata!$B$55*Indata!$B$59/1000000</f>
        <v>#N/A</v>
      </c>
      <c r="W10" s="405" t="e">
        <f>$V10/Indata!$B$59</f>
        <v>#N/A</v>
      </c>
      <c r="X10" s="394" t="e">
        <f>'Fartygsparametrar 1'!Q25*($C10*1/'Fartygsparametrar 1'!S25)^('Fartygsparametrar 1'!R25)/2.5*Indata!$B$54*1.138*Indata!$B$76</f>
        <v>#N/A</v>
      </c>
      <c r="Y10" s="394" t="e">
        <f>$X10/Indata!$B$59</f>
        <v>#N/A</v>
      </c>
      <c r="Z10" s="407" t="e">
        <f t="shared" si="2"/>
        <v>#N/A</v>
      </c>
      <c r="AA10" s="392" t="e">
        <f t="shared" si="3"/>
        <v>#N/A</v>
      </c>
      <c r="AB10" s="417" t="e">
        <f ca="1">'Fartygsparametrar 2'!G88</f>
        <v>#N/A</v>
      </c>
      <c r="AC10" s="408" t="e">
        <f t="shared" ca="1" si="4"/>
        <v>#N/A</v>
      </c>
      <c r="AD10" s="397" t="e">
        <f t="shared" ca="1" si="5"/>
        <v>#N/A</v>
      </c>
      <c r="AE10" s="214">
        <f>IF($I10&gt;0,INDEX(Lotstaxa!$E$19:$DL$28, MATCH($C10,Lotstaxa!$A$19:$A$28,1),MATCH($I10,Lotstaxa!$E$17:$DL$17,1)),0)</f>
        <v>0</v>
      </c>
      <c r="AF10" s="215">
        <f t="shared" si="6"/>
        <v>0</v>
      </c>
      <c r="AG10" s="216" t="e">
        <f ca="1" xml:space="preserve"> $N10*Indata!$B$47</f>
        <v>#VALUE!</v>
      </c>
      <c r="AH10" s="217" t="e">
        <f ca="1" xml:space="preserve"> INDEX('NOx &amp; CO2'!$E$5:$E$9, MATCH($C10,'NOx &amp; CO2'!$C$5:$C$9,1))*$N10</f>
        <v>#VALUE!</v>
      </c>
      <c r="AI10" s="217" t="e">
        <f ca="1" xml:space="preserve"> $N10*Indata!$B$49</f>
        <v>#VALUE!</v>
      </c>
      <c r="AJ10" s="217" t="e">
        <f ca="1" xml:space="preserve"> $N10*Indata!$B$50</f>
        <v>#VALUE!</v>
      </c>
      <c r="AK10" s="217" t="e">
        <f ca="1" xml:space="preserve"> $N10*Indata!$B$51</f>
        <v>#VALUE!</v>
      </c>
      <c r="AL10" s="218" t="e">
        <f ca="1" xml:space="preserve"> $N10*Indata!$B$52</f>
        <v>#VALUE!</v>
      </c>
      <c r="AM10" s="219" t="e">
        <f ca="1">$AG10*'NOx &amp; CO2'!$C$21*1000</f>
        <v>#VALUE!</v>
      </c>
      <c r="AN10" s="219" t="e">
        <f ca="1">$AH10*Indata!$B$41*1000</f>
        <v>#VALUE!</v>
      </c>
      <c r="AO10" s="219" t="e">
        <f ca="1">$AI10*Indata!$B$42*1000</f>
        <v>#VALUE!</v>
      </c>
      <c r="AP10" s="219" t="e">
        <f ca="1">$AJ10*Indata!$B$43*1000</f>
        <v>#VALUE!</v>
      </c>
      <c r="AQ10" s="219" t="e">
        <f ca="1">$AK10*Indata!$B$44*1000</f>
        <v>#VALUE!</v>
      </c>
      <c r="AR10" s="220" t="e">
        <f ca="1">$AL10*Indata!$B$45*1000</f>
        <v>#VALUE!</v>
      </c>
    </row>
    <row r="11" spans="1:44" x14ac:dyDescent="0.25">
      <c r="A11" s="388">
        <f>Prognoser!C98</f>
        <v>0</v>
      </c>
      <c r="B11" s="388" t="str">
        <f t="shared" si="0"/>
        <v>0 0</v>
      </c>
      <c r="C11" s="144">
        <f>Prognoser!D98</f>
        <v>0</v>
      </c>
      <c r="D11" s="144" t="str">
        <f>Prognoser!E98</f>
        <v/>
      </c>
      <c r="E11" s="196" t="str">
        <f>IF(Prognoser!M69&gt;1,Prognoser!M69,Prognoser!M98)</f>
        <v/>
      </c>
      <c r="F11" s="195">
        <f>Prognoser!F98</f>
        <v>0</v>
      </c>
      <c r="G11" s="144" t="str">
        <f>Prognoser!I98</f>
        <v/>
      </c>
      <c r="H11" s="195" t="str">
        <f>Prognoser!K98</f>
        <v/>
      </c>
      <c r="I11" s="197">
        <f>Prognoser!O98</f>
        <v>0</v>
      </c>
      <c r="J11" s="401" t="str">
        <f>Prognoser!L98</f>
        <v/>
      </c>
      <c r="K11" s="743" t="e">
        <f ca="1">'Fartygsparametrar 2'!H89</f>
        <v>#N/A</v>
      </c>
      <c r="L11" s="198">
        <f>Prognoser!N98</f>
        <v>0</v>
      </c>
      <c r="M11" s="199" t="e">
        <f ca="1">('Fartygsparametrar 1'!F26*$C11^('Fartygsparametrar 1'!E26)*'Fartygsparametrar 1'!D26*(('Fartygsparametrar 1'!G26*LN($C11)+'Fartygsparametrar 1'!H26)/('Fartygsparametrar 1'!I26*LN($C11)+'Fartygsparametrar 1'!J26))^2.5*'Fartygsparametrar 2'!I89/(('Fartygsparametrar 1'!G26*LN($C11)+'Fartygsparametrar 1'!H26)*1.852))*'Förvaltningsflik Trafikverket'!$R$22^'Förvaltningsflik Trafikverket'!$V$20</f>
        <v>#N/A</v>
      </c>
      <c r="N11" s="206" t="e">
        <f t="shared" ca="1" si="1"/>
        <v>#VALUE!</v>
      </c>
      <c r="O11" s="206" t="e">
        <f ca="1" xml:space="preserve"> $M11*Indata!$B$55/1000</f>
        <v>#N/A</v>
      </c>
      <c r="P11" s="200" t="e">
        <f ca="1" xml:space="preserve"> $N11*Indata!$B$55</f>
        <v>#VALUE!</v>
      </c>
      <c r="Q11" s="414" t="e">
        <f>'Fartygsparametrar 1'!K26*($C11*1/'Fartygsparametrar 1'!S26)^('Fartygsparametrar 1'!L26)*Indata!$B$54*1.138*Indata!$B$76</f>
        <v>#N/A</v>
      </c>
      <c r="R11" s="403" t="e">
        <f>$Q11/Indata!$B$59</f>
        <v>#N/A</v>
      </c>
      <c r="S11" s="404" t="e">
        <f>'Fartygsparametrar 1'!M26*($C11*1)^('Fartygsparametrar 1'!N26)*1000000</f>
        <v>#N/A</v>
      </c>
      <c r="T11" s="404" t="e">
        <f>($S11*Indata!$B$54-$S11*Indata!$B$54*Indata!$B$65/(1+Indata!$B$63)^Indata!$B$64)*(Indata!$B$63*(1+Indata!$B$63)^Indata!$B$64/((1+ Indata!$B$63)^Indata!$B$64-1))*1.138*Indata!$B$76</f>
        <v>#N/A</v>
      </c>
      <c r="U11" s="404" t="e">
        <f>$T11/Indata!$B$59</f>
        <v>#N/A</v>
      </c>
      <c r="V11" s="405" t="e">
        <f>'Fartygsparametrar 1'!O26*($C11*1)^('Fartygsparametrar 1'!P26)*215*Indata!$B$66*Indata!$B$55*Indata!$B$59/1000000</f>
        <v>#N/A</v>
      </c>
      <c r="W11" s="405" t="e">
        <f>$V11/Indata!$B$59</f>
        <v>#N/A</v>
      </c>
      <c r="X11" s="394" t="e">
        <f>'Fartygsparametrar 1'!Q26*($C11*1/'Fartygsparametrar 1'!S26)^('Fartygsparametrar 1'!R26)/2.5*Indata!$B$54*1.138*Indata!$B$76</f>
        <v>#N/A</v>
      </c>
      <c r="Y11" s="394" t="e">
        <f>$X11/Indata!$B$59</f>
        <v>#N/A</v>
      </c>
      <c r="Z11" s="407" t="e">
        <f t="shared" si="2"/>
        <v>#N/A</v>
      </c>
      <c r="AA11" s="392" t="e">
        <f t="shared" si="3"/>
        <v>#N/A</v>
      </c>
      <c r="AB11" s="417" t="e">
        <f ca="1">'Fartygsparametrar 2'!G89</f>
        <v>#N/A</v>
      </c>
      <c r="AC11" s="408" t="e">
        <f t="shared" ca="1" si="4"/>
        <v>#N/A</v>
      </c>
      <c r="AD11" s="397" t="e">
        <f t="shared" ca="1" si="5"/>
        <v>#N/A</v>
      </c>
      <c r="AE11" s="214">
        <f>IF($I11&gt;0,INDEX(Lotstaxa!$E$19:$DL$28, MATCH($C11,Lotstaxa!$A$19:$A$28,1),MATCH($I11,Lotstaxa!$E$17:$DL$17,1)),0)</f>
        <v>0</v>
      </c>
      <c r="AF11" s="215">
        <f t="shared" si="6"/>
        <v>0</v>
      </c>
      <c r="AG11" s="216" t="e">
        <f ca="1" xml:space="preserve"> $N11*Indata!$B$47</f>
        <v>#VALUE!</v>
      </c>
      <c r="AH11" s="217" t="e">
        <f ca="1" xml:space="preserve"> INDEX('NOx &amp; CO2'!$E$5:$E$9, MATCH($C11,'NOx &amp; CO2'!$C$5:$C$9,1))*$N11</f>
        <v>#VALUE!</v>
      </c>
      <c r="AI11" s="217" t="e">
        <f ca="1" xml:space="preserve"> $N11*Indata!$B$49</f>
        <v>#VALUE!</v>
      </c>
      <c r="AJ11" s="217" t="e">
        <f ca="1" xml:space="preserve"> $N11*Indata!$B$50</f>
        <v>#VALUE!</v>
      </c>
      <c r="AK11" s="217" t="e">
        <f ca="1" xml:space="preserve"> $N11*Indata!$B$51</f>
        <v>#VALUE!</v>
      </c>
      <c r="AL11" s="218" t="e">
        <f ca="1" xml:space="preserve"> $N11*Indata!$B$52</f>
        <v>#VALUE!</v>
      </c>
      <c r="AM11" s="219" t="e">
        <f ca="1">$AG11*'NOx &amp; CO2'!$C$21*1000</f>
        <v>#VALUE!</v>
      </c>
      <c r="AN11" s="219" t="e">
        <f ca="1">$AH11*Indata!$B$41*1000</f>
        <v>#VALUE!</v>
      </c>
      <c r="AO11" s="219" t="e">
        <f ca="1">$AI11*Indata!$B$42*1000</f>
        <v>#VALUE!</v>
      </c>
      <c r="AP11" s="219" t="e">
        <f ca="1">$AJ11*Indata!$B$43*1000</f>
        <v>#VALUE!</v>
      </c>
      <c r="AQ11" s="219" t="e">
        <f ca="1">$AK11*Indata!$B$44*1000</f>
        <v>#VALUE!</v>
      </c>
      <c r="AR11" s="220" t="e">
        <f ca="1">$AL11*Indata!$B$45*1000</f>
        <v>#VALUE!</v>
      </c>
    </row>
    <row r="12" spans="1:44" x14ac:dyDescent="0.25">
      <c r="A12" s="388">
        <f>Prognoser!C99</f>
        <v>0</v>
      </c>
      <c r="B12" s="388" t="str">
        <f t="shared" si="0"/>
        <v>0 0</v>
      </c>
      <c r="C12" s="144">
        <f>Prognoser!D99</f>
        <v>0</v>
      </c>
      <c r="D12" s="144" t="str">
        <f>Prognoser!E99</f>
        <v/>
      </c>
      <c r="E12" s="196" t="str">
        <f>IF(Prognoser!M70&gt;1,Prognoser!M70,Prognoser!M99)</f>
        <v/>
      </c>
      <c r="F12" s="195">
        <f>Prognoser!F99</f>
        <v>0</v>
      </c>
      <c r="G12" s="144" t="str">
        <f>Prognoser!I99</f>
        <v/>
      </c>
      <c r="H12" s="195" t="str">
        <f>Prognoser!K99</f>
        <v/>
      </c>
      <c r="I12" s="197">
        <f>Prognoser!O99</f>
        <v>0</v>
      </c>
      <c r="J12" s="401" t="str">
        <f>Prognoser!L99</f>
        <v/>
      </c>
      <c r="K12" s="743" t="e">
        <f ca="1">'Fartygsparametrar 2'!H90</f>
        <v>#N/A</v>
      </c>
      <c r="L12" s="198">
        <f>Prognoser!N99</f>
        <v>0</v>
      </c>
      <c r="M12" s="199" t="e">
        <f ca="1">('Fartygsparametrar 1'!F27*$C12^('Fartygsparametrar 1'!E27)*'Fartygsparametrar 1'!D27*(('Fartygsparametrar 1'!G27*LN($C12)+'Fartygsparametrar 1'!H27)/('Fartygsparametrar 1'!I27*LN($C12)+'Fartygsparametrar 1'!J27))^2.5*'Fartygsparametrar 2'!I90/(('Fartygsparametrar 1'!G27*LN($C12)+'Fartygsparametrar 1'!H27)*1.852))*'Förvaltningsflik Trafikverket'!$R$22^'Förvaltningsflik Trafikverket'!$V$20</f>
        <v>#N/A</v>
      </c>
      <c r="N12" s="206" t="e">
        <f t="shared" ca="1" si="1"/>
        <v>#VALUE!</v>
      </c>
      <c r="O12" s="206" t="e">
        <f ca="1" xml:space="preserve"> $M12*Indata!$B$55/1000</f>
        <v>#N/A</v>
      </c>
      <c r="P12" s="200" t="e">
        <f ca="1" xml:space="preserve"> $N12*Indata!$B$55</f>
        <v>#VALUE!</v>
      </c>
      <c r="Q12" s="414" t="e">
        <f>'Fartygsparametrar 1'!K27*($C12*1/'Fartygsparametrar 1'!S27)^('Fartygsparametrar 1'!L27)*Indata!$B$54*1.138*Indata!$B$76</f>
        <v>#N/A</v>
      </c>
      <c r="R12" s="403" t="e">
        <f>$Q12/Indata!$B$59</f>
        <v>#N/A</v>
      </c>
      <c r="S12" s="404" t="e">
        <f>'Fartygsparametrar 1'!M27*($C12*1)^('Fartygsparametrar 1'!N27)*1000000</f>
        <v>#N/A</v>
      </c>
      <c r="T12" s="404" t="e">
        <f>($S12*Indata!$B$54-$S12*Indata!$B$54*Indata!$B$65/(1+Indata!$B$63)^Indata!$B$64)*(Indata!$B$63*(1+Indata!$B$63)^Indata!$B$64/((1+ Indata!$B$63)^Indata!$B$64-1))*1.138*Indata!$B$76</f>
        <v>#N/A</v>
      </c>
      <c r="U12" s="404" t="e">
        <f>$T12/Indata!$B$59</f>
        <v>#N/A</v>
      </c>
      <c r="V12" s="405" t="e">
        <f>'Fartygsparametrar 1'!O27*($C12*1)^('Fartygsparametrar 1'!P27)*215*Indata!$B$66*Indata!$B$55*Indata!$B$59/1000000</f>
        <v>#N/A</v>
      </c>
      <c r="W12" s="405" t="e">
        <f>$V12/Indata!$B$59</f>
        <v>#N/A</v>
      </c>
      <c r="X12" s="394" t="e">
        <f>'Fartygsparametrar 1'!Q27*($C12*1/'Fartygsparametrar 1'!S27)^('Fartygsparametrar 1'!R27)/2.5*Indata!$B$54*1.138*Indata!$B$76</f>
        <v>#N/A</v>
      </c>
      <c r="Y12" s="394" t="e">
        <f>$X12/Indata!$B$59</f>
        <v>#N/A</v>
      </c>
      <c r="Z12" s="407" t="e">
        <f t="shared" si="2"/>
        <v>#N/A</v>
      </c>
      <c r="AA12" s="392" t="e">
        <f t="shared" si="3"/>
        <v>#N/A</v>
      </c>
      <c r="AB12" s="417" t="e">
        <f ca="1">'Fartygsparametrar 2'!G90</f>
        <v>#N/A</v>
      </c>
      <c r="AC12" s="408" t="e">
        <f t="shared" ca="1" si="4"/>
        <v>#N/A</v>
      </c>
      <c r="AD12" s="397" t="e">
        <f t="shared" ca="1" si="5"/>
        <v>#N/A</v>
      </c>
      <c r="AE12" s="214">
        <f>IF($I12&gt;0,INDEX(Lotstaxa!$E$19:$DL$28, MATCH($C12,Lotstaxa!$A$19:$A$28,1),MATCH($I12,Lotstaxa!$E$17:$DL$17,1)),0)</f>
        <v>0</v>
      </c>
      <c r="AF12" s="215">
        <f t="shared" si="6"/>
        <v>0</v>
      </c>
      <c r="AG12" s="216" t="e">
        <f ca="1" xml:space="preserve"> $N12*Indata!$B$47</f>
        <v>#VALUE!</v>
      </c>
      <c r="AH12" s="217" t="e">
        <f ca="1" xml:space="preserve"> INDEX('NOx &amp; CO2'!$E$5:$E$9, MATCH($C12,'NOx &amp; CO2'!$C$5:$C$9,1))*$N12</f>
        <v>#VALUE!</v>
      </c>
      <c r="AI12" s="217" t="e">
        <f ca="1" xml:space="preserve"> $N12*Indata!$B$49</f>
        <v>#VALUE!</v>
      </c>
      <c r="AJ12" s="217" t="e">
        <f ca="1" xml:space="preserve"> $N12*Indata!$B$50</f>
        <v>#VALUE!</v>
      </c>
      <c r="AK12" s="217" t="e">
        <f ca="1" xml:space="preserve"> $N12*Indata!$B$51</f>
        <v>#VALUE!</v>
      </c>
      <c r="AL12" s="218" t="e">
        <f ca="1" xml:space="preserve"> $N12*Indata!$B$52</f>
        <v>#VALUE!</v>
      </c>
      <c r="AM12" s="219" t="e">
        <f ca="1">$AG12*'NOx &amp; CO2'!$C$21*1000</f>
        <v>#VALUE!</v>
      </c>
      <c r="AN12" s="219" t="e">
        <f ca="1">$AH12*Indata!$B$41*1000</f>
        <v>#VALUE!</v>
      </c>
      <c r="AO12" s="219" t="e">
        <f ca="1">$AI12*Indata!$B$42*1000</f>
        <v>#VALUE!</v>
      </c>
      <c r="AP12" s="219" t="e">
        <f ca="1">$AJ12*Indata!$B$43*1000</f>
        <v>#VALUE!</v>
      </c>
      <c r="AQ12" s="219" t="e">
        <f ca="1">$AK12*Indata!$B$44*1000</f>
        <v>#VALUE!</v>
      </c>
      <c r="AR12" s="220" t="e">
        <f ca="1">$AL12*Indata!$B$45*1000</f>
        <v>#VALUE!</v>
      </c>
    </row>
    <row r="13" spans="1:44" x14ac:dyDescent="0.25">
      <c r="A13" s="388">
        <f>Prognoser!C100</f>
        <v>0</v>
      </c>
      <c r="B13" s="388" t="str">
        <f t="shared" si="0"/>
        <v>0 0</v>
      </c>
      <c r="C13" s="144">
        <f>Prognoser!D100</f>
        <v>0</v>
      </c>
      <c r="D13" s="144" t="str">
        <f>Prognoser!E100</f>
        <v/>
      </c>
      <c r="E13" s="196" t="str">
        <f>IF(Prognoser!M71&gt;1,Prognoser!M71,Prognoser!M100)</f>
        <v/>
      </c>
      <c r="F13" s="195">
        <f>Prognoser!F100</f>
        <v>0</v>
      </c>
      <c r="G13" s="144" t="str">
        <f>Prognoser!I100</f>
        <v/>
      </c>
      <c r="H13" s="195" t="str">
        <f>Prognoser!K100</f>
        <v/>
      </c>
      <c r="I13" s="197">
        <f>Prognoser!O100</f>
        <v>0</v>
      </c>
      <c r="J13" s="401" t="str">
        <f>Prognoser!L100</f>
        <v/>
      </c>
      <c r="K13" s="743" t="e">
        <f ca="1">'Fartygsparametrar 2'!H91</f>
        <v>#N/A</v>
      </c>
      <c r="L13" s="198">
        <f>Prognoser!N100</f>
        <v>0</v>
      </c>
      <c r="M13" s="199" t="e">
        <f ca="1">('Fartygsparametrar 1'!F28*$C13^('Fartygsparametrar 1'!E28)*'Fartygsparametrar 1'!D28*(('Fartygsparametrar 1'!G28*LN($C13)+'Fartygsparametrar 1'!H28)/('Fartygsparametrar 1'!I28*LN($C13)+'Fartygsparametrar 1'!J28))^2.5*'Fartygsparametrar 2'!I91/(('Fartygsparametrar 1'!G28*LN($C13)+'Fartygsparametrar 1'!H28)*1.852))*'Förvaltningsflik Trafikverket'!$R$22^'Förvaltningsflik Trafikverket'!$V$20</f>
        <v>#N/A</v>
      </c>
      <c r="N13" s="206" t="e">
        <f t="shared" ca="1" si="1"/>
        <v>#VALUE!</v>
      </c>
      <c r="O13" s="206" t="e">
        <f ca="1" xml:space="preserve"> $M13*Indata!$B$55/1000</f>
        <v>#N/A</v>
      </c>
      <c r="P13" s="200" t="e">
        <f ca="1" xml:space="preserve"> $N13*Indata!$B$55</f>
        <v>#VALUE!</v>
      </c>
      <c r="Q13" s="414" t="e">
        <f>'Fartygsparametrar 1'!K28*($C13*1/'Fartygsparametrar 1'!S28)^('Fartygsparametrar 1'!L28)*Indata!$B$54*1.138*Indata!$B$76</f>
        <v>#N/A</v>
      </c>
      <c r="R13" s="403" t="e">
        <f>$Q13/Indata!$B$59</f>
        <v>#N/A</v>
      </c>
      <c r="S13" s="404" t="e">
        <f>'Fartygsparametrar 1'!M28*($C13*1)^('Fartygsparametrar 1'!N28)*1000000</f>
        <v>#N/A</v>
      </c>
      <c r="T13" s="404" t="e">
        <f>($S13*Indata!$B$54-$S13*Indata!$B$54*Indata!$B$65/(1+Indata!$B$63)^Indata!$B$64)*(Indata!$B$63*(1+Indata!$B$63)^Indata!$B$64/((1+ Indata!$B$63)^Indata!$B$64-1))*1.138*Indata!$B$76</f>
        <v>#N/A</v>
      </c>
      <c r="U13" s="404" t="e">
        <f>$T13/Indata!$B$59</f>
        <v>#N/A</v>
      </c>
      <c r="V13" s="405" t="e">
        <f>'Fartygsparametrar 1'!O28*($C13*1)^('Fartygsparametrar 1'!P28)*215*Indata!$B$66*Indata!$B$55*Indata!$B$59/1000000</f>
        <v>#N/A</v>
      </c>
      <c r="W13" s="405" t="e">
        <f>$V13/Indata!$B$59</f>
        <v>#N/A</v>
      </c>
      <c r="X13" s="394" t="e">
        <f>'Fartygsparametrar 1'!Q28*($C13*1/'Fartygsparametrar 1'!S28)^('Fartygsparametrar 1'!R28)/2.5*Indata!$B$54*1.138*Indata!$B$76</f>
        <v>#N/A</v>
      </c>
      <c r="Y13" s="394" t="e">
        <f>$X13/Indata!$B$59</f>
        <v>#N/A</v>
      </c>
      <c r="Z13" s="407" t="e">
        <f t="shared" si="2"/>
        <v>#N/A</v>
      </c>
      <c r="AA13" s="392" t="e">
        <f t="shared" si="3"/>
        <v>#N/A</v>
      </c>
      <c r="AB13" s="417" t="e">
        <f ca="1">'Fartygsparametrar 2'!G91</f>
        <v>#N/A</v>
      </c>
      <c r="AC13" s="408" t="e">
        <f t="shared" ca="1" si="4"/>
        <v>#N/A</v>
      </c>
      <c r="AD13" s="397" t="e">
        <f t="shared" ca="1" si="5"/>
        <v>#N/A</v>
      </c>
      <c r="AE13" s="214">
        <f>IF($I13&gt;0,INDEX(Lotstaxa!$E$19:$DL$28, MATCH($C13,Lotstaxa!$A$19:$A$28,1),MATCH($I13,Lotstaxa!$E$17:$DL$17,1)),0)</f>
        <v>0</v>
      </c>
      <c r="AF13" s="215">
        <f t="shared" si="6"/>
        <v>0</v>
      </c>
      <c r="AG13" s="216" t="e">
        <f ca="1" xml:space="preserve"> $N13*Indata!$B$47</f>
        <v>#VALUE!</v>
      </c>
      <c r="AH13" s="217" t="e">
        <f ca="1" xml:space="preserve"> INDEX('NOx &amp; CO2'!$E$5:$E$9, MATCH($C13,'NOx &amp; CO2'!$C$5:$C$9,1))*$N13</f>
        <v>#VALUE!</v>
      </c>
      <c r="AI13" s="217" t="e">
        <f ca="1" xml:space="preserve"> $N13*Indata!$B$49</f>
        <v>#VALUE!</v>
      </c>
      <c r="AJ13" s="217" t="e">
        <f ca="1" xml:space="preserve"> $N13*Indata!$B$50</f>
        <v>#VALUE!</v>
      </c>
      <c r="AK13" s="217" t="e">
        <f ca="1" xml:space="preserve"> $N13*Indata!$B$51</f>
        <v>#VALUE!</v>
      </c>
      <c r="AL13" s="218" t="e">
        <f ca="1" xml:space="preserve"> $N13*Indata!$B$52</f>
        <v>#VALUE!</v>
      </c>
      <c r="AM13" s="219" t="e">
        <f ca="1">$AG13*'NOx &amp; CO2'!$C$21*1000</f>
        <v>#VALUE!</v>
      </c>
      <c r="AN13" s="219" t="e">
        <f ca="1">$AH13*Indata!$B$41*1000</f>
        <v>#VALUE!</v>
      </c>
      <c r="AO13" s="219" t="e">
        <f ca="1">$AI13*Indata!$B$42*1000</f>
        <v>#VALUE!</v>
      </c>
      <c r="AP13" s="219" t="e">
        <f ca="1">$AJ13*Indata!$B$43*1000</f>
        <v>#VALUE!</v>
      </c>
      <c r="AQ13" s="219" t="e">
        <f ca="1">$AK13*Indata!$B$44*1000</f>
        <v>#VALUE!</v>
      </c>
      <c r="AR13" s="220" t="e">
        <f ca="1">$AL13*Indata!$B$45*1000</f>
        <v>#VALUE!</v>
      </c>
    </row>
    <row r="14" spans="1:44" x14ac:dyDescent="0.25">
      <c r="A14" s="388">
        <f>Prognoser!C101</f>
        <v>0</v>
      </c>
      <c r="B14" s="388" t="str">
        <f t="shared" si="0"/>
        <v>0 0</v>
      </c>
      <c r="C14" s="144">
        <f>Prognoser!D101</f>
        <v>0</v>
      </c>
      <c r="D14" s="144" t="str">
        <f>Prognoser!E101</f>
        <v/>
      </c>
      <c r="E14" s="196" t="str">
        <f>IF(Prognoser!M72&gt;1,Prognoser!M72,Prognoser!M101)</f>
        <v/>
      </c>
      <c r="F14" s="195">
        <f>Prognoser!F101</f>
        <v>0</v>
      </c>
      <c r="G14" s="144" t="str">
        <f>Prognoser!I101</f>
        <v/>
      </c>
      <c r="H14" s="195" t="str">
        <f>Prognoser!K101</f>
        <v/>
      </c>
      <c r="I14" s="197">
        <f>Prognoser!O101</f>
        <v>0</v>
      </c>
      <c r="J14" s="401" t="str">
        <f>Prognoser!L101</f>
        <v/>
      </c>
      <c r="K14" s="743" t="e">
        <f ca="1">'Fartygsparametrar 2'!H92</f>
        <v>#N/A</v>
      </c>
      <c r="L14" s="198">
        <f>Prognoser!N101</f>
        <v>0</v>
      </c>
      <c r="M14" s="199" t="e">
        <f ca="1">('Fartygsparametrar 1'!F29*$C14^('Fartygsparametrar 1'!E29)*'Fartygsparametrar 1'!D29*(('Fartygsparametrar 1'!G29*LN($C14)+'Fartygsparametrar 1'!H29)/('Fartygsparametrar 1'!I29*LN($C14)+'Fartygsparametrar 1'!J29))^2.5*'Fartygsparametrar 2'!I92/(('Fartygsparametrar 1'!G29*LN($C14)+'Fartygsparametrar 1'!H29)*1.852))*'Förvaltningsflik Trafikverket'!$R$22^'Förvaltningsflik Trafikverket'!$V$20</f>
        <v>#N/A</v>
      </c>
      <c r="N14" s="206" t="e">
        <f t="shared" ref="N14:N31" ca="1" si="7" xml:space="preserve"> $F14*$G14*$M14/1000*$L14</f>
        <v>#VALUE!</v>
      </c>
      <c r="O14" s="206" t="e">
        <f ca="1" xml:space="preserve"> $M14*Indata!$B$55/1000</f>
        <v>#N/A</v>
      </c>
      <c r="P14" s="200" t="e">
        <f ca="1" xml:space="preserve"> $N14*Indata!$B$55</f>
        <v>#VALUE!</v>
      </c>
      <c r="Q14" s="414" t="e">
        <f>'Fartygsparametrar 1'!K29*($C14*1/'Fartygsparametrar 1'!S29)^('Fartygsparametrar 1'!L29)*Indata!$B$54*1.138*Indata!$B$76</f>
        <v>#N/A</v>
      </c>
      <c r="R14" s="403" t="e">
        <f>$Q14/Indata!$B$59</f>
        <v>#N/A</v>
      </c>
      <c r="S14" s="404" t="e">
        <f>'Fartygsparametrar 1'!M29*($C14*1)^('Fartygsparametrar 1'!N29)*1000000</f>
        <v>#N/A</v>
      </c>
      <c r="T14" s="404" t="e">
        <f>($S14*Indata!$B$54-$S14*Indata!$B$54*Indata!$B$65/(1+Indata!$B$63)^Indata!$B$64)*(Indata!$B$63*(1+Indata!$B$63)^Indata!$B$64/((1+ Indata!$B$63)^Indata!$B$64-1))*1.138*Indata!$B$76</f>
        <v>#N/A</v>
      </c>
      <c r="U14" s="404" t="e">
        <f>$T14/Indata!$B$59</f>
        <v>#N/A</v>
      </c>
      <c r="V14" s="405" t="e">
        <f>'Fartygsparametrar 1'!O29*($C14*1)^('Fartygsparametrar 1'!P29)*215*Indata!$B$66*Indata!$B$55*Indata!$B$59/1000000</f>
        <v>#N/A</v>
      </c>
      <c r="W14" s="405" t="e">
        <f>$V14/Indata!$B$59</f>
        <v>#N/A</v>
      </c>
      <c r="X14" s="394" t="e">
        <f>'Fartygsparametrar 1'!Q29*($C14*1/'Fartygsparametrar 1'!S29)^('Fartygsparametrar 1'!R29)/2.5*Indata!$B$54*1.138*Indata!$B$76</f>
        <v>#N/A</v>
      </c>
      <c r="Y14" s="394" t="e">
        <f>$X14/Indata!$B$59</f>
        <v>#N/A</v>
      </c>
      <c r="Z14" s="407" t="e">
        <f t="shared" ref="Z14:Z31" si="8">($R14+$U14+$W14+$Y14)</f>
        <v>#N/A</v>
      </c>
      <c r="AA14" s="392" t="e">
        <f t="shared" ref="AA14:AA31" si="9">($R14+$U14+$W14+$Y14)*$H14*$F14*$L14</f>
        <v>#N/A</v>
      </c>
      <c r="AB14" s="417" t="e">
        <f ca="1">'Fartygsparametrar 2'!G92</f>
        <v>#N/A</v>
      </c>
      <c r="AC14" s="408" t="e">
        <f t="shared" ref="AC14:AC31" ca="1" si="10">$F14*$C14*$AB14*$J14</f>
        <v>#N/A</v>
      </c>
      <c r="AD14" s="397" t="e">
        <f t="shared" ref="AD14:AD31" ca="1" si="11">($R14+$U14+$W14+$Y14)*$K14*$F14</f>
        <v>#N/A</v>
      </c>
      <c r="AE14" s="214">
        <f>IF($I14&gt;0,INDEX(Lotstaxa!$E$19:$DL$28, MATCH($C14,Lotstaxa!$A$19:$A$28,1),MATCH($I14,Lotstaxa!$E$17:$DL$17,1)),0)</f>
        <v>0</v>
      </c>
      <c r="AF14" s="215">
        <f t="shared" ref="AF14:AF31" si="12">$F14*$AE14</f>
        <v>0</v>
      </c>
      <c r="AG14" s="216" t="e">
        <f ca="1" xml:space="preserve"> $N14*Indata!$B$47</f>
        <v>#VALUE!</v>
      </c>
      <c r="AH14" s="217" t="e">
        <f ca="1" xml:space="preserve"> INDEX('NOx &amp; CO2'!$E$5:$E$9, MATCH($C14,'NOx &amp; CO2'!$C$5:$C$9,1))*$N14</f>
        <v>#VALUE!</v>
      </c>
      <c r="AI14" s="217" t="e">
        <f ca="1" xml:space="preserve"> $N14*Indata!$B$49</f>
        <v>#VALUE!</v>
      </c>
      <c r="AJ14" s="217" t="e">
        <f ca="1" xml:space="preserve"> $N14*Indata!$B$50</f>
        <v>#VALUE!</v>
      </c>
      <c r="AK14" s="217" t="e">
        <f ca="1" xml:space="preserve"> $N14*Indata!$B$51</f>
        <v>#VALUE!</v>
      </c>
      <c r="AL14" s="218" t="e">
        <f ca="1" xml:space="preserve"> $N14*Indata!$B$52</f>
        <v>#VALUE!</v>
      </c>
      <c r="AM14" s="219" t="e">
        <f ca="1">$AG14*'NOx &amp; CO2'!$C$21*1000</f>
        <v>#VALUE!</v>
      </c>
      <c r="AN14" s="219" t="e">
        <f ca="1">$AH14*Indata!$B$41*1000</f>
        <v>#VALUE!</v>
      </c>
      <c r="AO14" s="219" t="e">
        <f ca="1">$AI14*Indata!$B$42*1000</f>
        <v>#VALUE!</v>
      </c>
      <c r="AP14" s="219" t="e">
        <f ca="1">$AJ14*Indata!$B$43*1000</f>
        <v>#VALUE!</v>
      </c>
      <c r="AQ14" s="219" t="e">
        <f ca="1">$AK14*Indata!$B$44*1000</f>
        <v>#VALUE!</v>
      </c>
      <c r="AR14" s="220" t="e">
        <f ca="1">$AL14*Indata!$B$45*1000</f>
        <v>#VALUE!</v>
      </c>
    </row>
    <row r="15" spans="1:44" x14ac:dyDescent="0.25">
      <c r="A15" s="388">
        <f>Prognoser!C102</f>
        <v>0</v>
      </c>
      <c r="B15" s="388" t="str">
        <f t="shared" si="0"/>
        <v>0 0</v>
      </c>
      <c r="C15" s="144">
        <f>Prognoser!D102</f>
        <v>0</v>
      </c>
      <c r="D15" s="144" t="str">
        <f>Prognoser!E102</f>
        <v/>
      </c>
      <c r="E15" s="196" t="str">
        <f>IF(Prognoser!M73&gt;1,Prognoser!M73,Prognoser!M102)</f>
        <v/>
      </c>
      <c r="F15" s="195">
        <f>Prognoser!F102</f>
        <v>0</v>
      </c>
      <c r="G15" s="144" t="str">
        <f>Prognoser!I102</f>
        <v/>
      </c>
      <c r="H15" s="195" t="str">
        <f>Prognoser!K102</f>
        <v/>
      </c>
      <c r="I15" s="197">
        <f>Prognoser!O102</f>
        <v>0</v>
      </c>
      <c r="J15" s="401" t="str">
        <f>Prognoser!L102</f>
        <v/>
      </c>
      <c r="K15" s="743" t="e">
        <f ca="1">'Fartygsparametrar 2'!H93</f>
        <v>#N/A</v>
      </c>
      <c r="L15" s="198">
        <f>Prognoser!N102</f>
        <v>0</v>
      </c>
      <c r="M15" s="199" t="e">
        <f ca="1">('Fartygsparametrar 1'!F30*$C15^('Fartygsparametrar 1'!E30)*'Fartygsparametrar 1'!D30*(('Fartygsparametrar 1'!G30*LN($C15)+'Fartygsparametrar 1'!H30)/('Fartygsparametrar 1'!I30*LN($C15)+'Fartygsparametrar 1'!J30))^2.5*'Fartygsparametrar 2'!I93/(('Fartygsparametrar 1'!G30*LN($C15)+'Fartygsparametrar 1'!H30)*1.852))*'Förvaltningsflik Trafikverket'!$R$22^'Förvaltningsflik Trafikverket'!$V$20</f>
        <v>#N/A</v>
      </c>
      <c r="N15" s="206" t="e">
        <f t="shared" ca="1" si="7"/>
        <v>#VALUE!</v>
      </c>
      <c r="O15" s="206" t="e">
        <f ca="1" xml:space="preserve"> $M15*Indata!$B$55/1000</f>
        <v>#N/A</v>
      </c>
      <c r="P15" s="200" t="e">
        <f ca="1" xml:space="preserve"> $N15*Indata!$B$55</f>
        <v>#VALUE!</v>
      </c>
      <c r="Q15" s="414" t="e">
        <f>'Fartygsparametrar 1'!K30*($C15*1/'Fartygsparametrar 1'!S30)^('Fartygsparametrar 1'!L30)*Indata!$B$54*1.138*Indata!$B$76</f>
        <v>#N/A</v>
      </c>
      <c r="R15" s="403" t="e">
        <f>$Q15/Indata!$B$59</f>
        <v>#N/A</v>
      </c>
      <c r="S15" s="404" t="e">
        <f>'Fartygsparametrar 1'!M30*($C15*1)^('Fartygsparametrar 1'!N30)*1000000</f>
        <v>#N/A</v>
      </c>
      <c r="T15" s="404" t="e">
        <f>($S15*Indata!$B$54-$S15*Indata!$B$54*Indata!$B$65/(1+Indata!$B$63)^Indata!$B$64)*(Indata!$B$63*(1+Indata!$B$63)^Indata!$B$64/((1+ Indata!$B$63)^Indata!$B$64-1))*1.138*Indata!$B$76</f>
        <v>#N/A</v>
      </c>
      <c r="U15" s="404" t="e">
        <f>$T15/Indata!$B$59</f>
        <v>#N/A</v>
      </c>
      <c r="V15" s="405" t="e">
        <f>'Fartygsparametrar 1'!O30*($C15*1)^('Fartygsparametrar 1'!P30)*215*Indata!$B$66*Indata!$B$55*Indata!$B$59/1000000</f>
        <v>#N/A</v>
      </c>
      <c r="W15" s="405" t="e">
        <f>$V15/Indata!$B$59</f>
        <v>#N/A</v>
      </c>
      <c r="X15" s="394" t="e">
        <f>'Fartygsparametrar 1'!Q30*($C15*1/'Fartygsparametrar 1'!S30)^('Fartygsparametrar 1'!R30)/2.5*Indata!$B$54*1.138*Indata!$B$76</f>
        <v>#N/A</v>
      </c>
      <c r="Y15" s="394" t="e">
        <f>$X15/Indata!$B$59</f>
        <v>#N/A</v>
      </c>
      <c r="Z15" s="407" t="e">
        <f t="shared" si="8"/>
        <v>#N/A</v>
      </c>
      <c r="AA15" s="392" t="e">
        <f t="shared" si="9"/>
        <v>#N/A</v>
      </c>
      <c r="AB15" s="417" t="e">
        <f ca="1">'Fartygsparametrar 2'!G93</f>
        <v>#N/A</v>
      </c>
      <c r="AC15" s="408" t="e">
        <f t="shared" ca="1" si="10"/>
        <v>#N/A</v>
      </c>
      <c r="AD15" s="397" t="e">
        <f t="shared" ca="1" si="11"/>
        <v>#N/A</v>
      </c>
      <c r="AE15" s="214">
        <f>IF($I15&gt;0,INDEX(Lotstaxa!$E$19:$DL$28, MATCH($C15,Lotstaxa!$A$19:$A$28,1),MATCH($I15,Lotstaxa!$E$17:$DL$17,1)),0)</f>
        <v>0</v>
      </c>
      <c r="AF15" s="215">
        <f t="shared" si="12"/>
        <v>0</v>
      </c>
      <c r="AG15" s="216" t="e">
        <f ca="1" xml:space="preserve"> $N15*Indata!$B$47</f>
        <v>#VALUE!</v>
      </c>
      <c r="AH15" s="217" t="e">
        <f ca="1" xml:space="preserve"> INDEX('NOx &amp; CO2'!$E$5:$E$9, MATCH($C15,'NOx &amp; CO2'!$C$5:$C$9,1))*$N15</f>
        <v>#VALUE!</v>
      </c>
      <c r="AI15" s="217" t="e">
        <f ca="1" xml:space="preserve"> $N15*Indata!$B$49</f>
        <v>#VALUE!</v>
      </c>
      <c r="AJ15" s="217" t="e">
        <f ca="1" xml:space="preserve"> $N15*Indata!$B$50</f>
        <v>#VALUE!</v>
      </c>
      <c r="AK15" s="217" t="e">
        <f ca="1" xml:space="preserve"> $N15*Indata!$B$51</f>
        <v>#VALUE!</v>
      </c>
      <c r="AL15" s="218" t="e">
        <f ca="1" xml:space="preserve"> $N15*Indata!$B$52</f>
        <v>#VALUE!</v>
      </c>
      <c r="AM15" s="219" t="e">
        <f ca="1">$AG15*'NOx &amp; CO2'!$C$21*1000</f>
        <v>#VALUE!</v>
      </c>
      <c r="AN15" s="219" t="e">
        <f ca="1">$AH15*Indata!$B$41*1000</f>
        <v>#VALUE!</v>
      </c>
      <c r="AO15" s="219" t="e">
        <f ca="1">$AI15*Indata!$B$42*1000</f>
        <v>#VALUE!</v>
      </c>
      <c r="AP15" s="219" t="e">
        <f ca="1">$AJ15*Indata!$B$43*1000</f>
        <v>#VALUE!</v>
      </c>
      <c r="AQ15" s="219" t="e">
        <f ca="1">$AK15*Indata!$B$44*1000</f>
        <v>#VALUE!</v>
      </c>
      <c r="AR15" s="220" t="e">
        <f ca="1">$AL15*Indata!$B$45*1000</f>
        <v>#VALUE!</v>
      </c>
    </row>
    <row r="16" spans="1:44" x14ac:dyDescent="0.25">
      <c r="A16" s="388">
        <f>Prognoser!C103</f>
        <v>0</v>
      </c>
      <c r="B16" s="388" t="str">
        <f t="shared" si="0"/>
        <v>0 0</v>
      </c>
      <c r="C16" s="144">
        <f>Prognoser!D103</f>
        <v>0</v>
      </c>
      <c r="D16" s="144" t="str">
        <f>Prognoser!E103</f>
        <v/>
      </c>
      <c r="E16" s="196" t="str">
        <f>IF(Prognoser!M74&gt;1,Prognoser!M74,Prognoser!M103)</f>
        <v/>
      </c>
      <c r="F16" s="195">
        <f>Prognoser!F103</f>
        <v>0</v>
      </c>
      <c r="G16" s="144" t="str">
        <f>Prognoser!I103</f>
        <v/>
      </c>
      <c r="H16" s="195" t="str">
        <f>Prognoser!K103</f>
        <v/>
      </c>
      <c r="I16" s="197">
        <f>Prognoser!O103</f>
        <v>0</v>
      </c>
      <c r="J16" s="401" t="str">
        <f>Prognoser!L103</f>
        <v/>
      </c>
      <c r="K16" s="743" t="e">
        <f ca="1">'Fartygsparametrar 2'!H94</f>
        <v>#N/A</v>
      </c>
      <c r="L16" s="198">
        <f>Prognoser!N103</f>
        <v>0</v>
      </c>
      <c r="M16" s="199" t="e">
        <f ca="1">('Fartygsparametrar 1'!F31*$C16^('Fartygsparametrar 1'!E31)*'Fartygsparametrar 1'!D31*(('Fartygsparametrar 1'!G31*LN($C16)+'Fartygsparametrar 1'!H31)/('Fartygsparametrar 1'!I31*LN($C16)+'Fartygsparametrar 1'!J31))^2.5*'Fartygsparametrar 2'!I94/(('Fartygsparametrar 1'!G31*LN($C16)+'Fartygsparametrar 1'!H31)*1.852))*'Förvaltningsflik Trafikverket'!$R$22^'Förvaltningsflik Trafikverket'!$V$20</f>
        <v>#N/A</v>
      </c>
      <c r="N16" s="206" t="e">
        <f t="shared" ca="1" si="7"/>
        <v>#VALUE!</v>
      </c>
      <c r="O16" s="206" t="e">
        <f ca="1" xml:space="preserve"> $M16*Indata!$B$55/1000</f>
        <v>#N/A</v>
      </c>
      <c r="P16" s="200" t="e">
        <f ca="1" xml:space="preserve"> $N16*Indata!$B$55</f>
        <v>#VALUE!</v>
      </c>
      <c r="Q16" s="414" t="e">
        <f>'Fartygsparametrar 1'!K31*($C16*1/'Fartygsparametrar 1'!S31)^('Fartygsparametrar 1'!L31)*Indata!$B$54*1.138*Indata!$B$76</f>
        <v>#N/A</v>
      </c>
      <c r="R16" s="403" t="e">
        <f>$Q16/Indata!$B$59</f>
        <v>#N/A</v>
      </c>
      <c r="S16" s="404" t="e">
        <f>'Fartygsparametrar 1'!M31*($C16*1)^('Fartygsparametrar 1'!N31)*1000000</f>
        <v>#N/A</v>
      </c>
      <c r="T16" s="404" t="e">
        <f>($S16*Indata!$B$54-$S16*Indata!$B$54*Indata!$B$65/(1+Indata!$B$63)^Indata!$B$64)*(Indata!$B$63*(1+Indata!$B$63)^Indata!$B$64/((1+ Indata!$B$63)^Indata!$B$64-1))*1.138*Indata!$B$76</f>
        <v>#N/A</v>
      </c>
      <c r="U16" s="404" t="e">
        <f>$T16/Indata!$B$59</f>
        <v>#N/A</v>
      </c>
      <c r="V16" s="405" t="e">
        <f>'Fartygsparametrar 1'!O31*($C16*1)^('Fartygsparametrar 1'!P31)*215*Indata!$B$66*Indata!$B$55*Indata!$B$59/1000000</f>
        <v>#N/A</v>
      </c>
      <c r="W16" s="405" t="e">
        <f>$V16/Indata!$B$59</f>
        <v>#N/A</v>
      </c>
      <c r="X16" s="394" t="e">
        <f>'Fartygsparametrar 1'!Q31*($C16*1/'Fartygsparametrar 1'!S31)^('Fartygsparametrar 1'!R31)/2.5*Indata!$B$54*1.138*Indata!$B$76</f>
        <v>#N/A</v>
      </c>
      <c r="Y16" s="394" t="e">
        <f>$X16/Indata!$B$59</f>
        <v>#N/A</v>
      </c>
      <c r="Z16" s="407" t="e">
        <f t="shared" si="8"/>
        <v>#N/A</v>
      </c>
      <c r="AA16" s="392" t="e">
        <f t="shared" si="9"/>
        <v>#N/A</v>
      </c>
      <c r="AB16" s="417" t="e">
        <f ca="1">'Fartygsparametrar 2'!G94</f>
        <v>#N/A</v>
      </c>
      <c r="AC16" s="408" t="e">
        <f t="shared" ca="1" si="10"/>
        <v>#N/A</v>
      </c>
      <c r="AD16" s="397" t="e">
        <f t="shared" ca="1" si="11"/>
        <v>#N/A</v>
      </c>
      <c r="AE16" s="214">
        <f>IF($I16&gt;0,INDEX(Lotstaxa!$E$19:$DL$28, MATCH($C16,Lotstaxa!$A$19:$A$28,1),MATCH($I16,Lotstaxa!$E$17:$DL$17,1)),0)</f>
        <v>0</v>
      </c>
      <c r="AF16" s="215">
        <f t="shared" si="12"/>
        <v>0</v>
      </c>
      <c r="AG16" s="216" t="e">
        <f ca="1" xml:space="preserve"> $N16*Indata!$B$47</f>
        <v>#VALUE!</v>
      </c>
      <c r="AH16" s="217" t="e">
        <f ca="1" xml:space="preserve"> INDEX('NOx &amp; CO2'!$E$5:$E$9, MATCH($C16,'NOx &amp; CO2'!$C$5:$C$9,1))*$N16</f>
        <v>#VALUE!</v>
      </c>
      <c r="AI16" s="217" t="e">
        <f ca="1" xml:space="preserve"> $N16*Indata!$B$49</f>
        <v>#VALUE!</v>
      </c>
      <c r="AJ16" s="217" t="e">
        <f ca="1" xml:space="preserve"> $N16*Indata!$B$50</f>
        <v>#VALUE!</v>
      </c>
      <c r="AK16" s="217" t="e">
        <f ca="1" xml:space="preserve"> $N16*Indata!$B$51</f>
        <v>#VALUE!</v>
      </c>
      <c r="AL16" s="218" t="e">
        <f ca="1" xml:space="preserve"> $N16*Indata!$B$52</f>
        <v>#VALUE!</v>
      </c>
      <c r="AM16" s="219" t="e">
        <f ca="1">$AG16*'NOx &amp; CO2'!$C$21*1000</f>
        <v>#VALUE!</v>
      </c>
      <c r="AN16" s="219" t="e">
        <f ca="1">$AH16*Indata!$B$41*1000</f>
        <v>#VALUE!</v>
      </c>
      <c r="AO16" s="219" t="e">
        <f ca="1">$AI16*Indata!$B$42*1000</f>
        <v>#VALUE!</v>
      </c>
      <c r="AP16" s="219" t="e">
        <f ca="1">$AJ16*Indata!$B$43*1000</f>
        <v>#VALUE!</v>
      </c>
      <c r="AQ16" s="219" t="e">
        <f ca="1">$AK16*Indata!$B$44*1000</f>
        <v>#VALUE!</v>
      </c>
      <c r="AR16" s="220" t="e">
        <f ca="1">$AL16*Indata!$B$45*1000</f>
        <v>#VALUE!</v>
      </c>
    </row>
    <row r="17" spans="1:44" x14ac:dyDescent="0.25">
      <c r="A17" s="388">
        <f>Prognoser!C104</f>
        <v>0</v>
      </c>
      <c r="B17" s="388" t="str">
        <f t="shared" si="0"/>
        <v>0 0</v>
      </c>
      <c r="C17" s="144">
        <f>Prognoser!D104</f>
        <v>0</v>
      </c>
      <c r="D17" s="144" t="str">
        <f>Prognoser!E104</f>
        <v/>
      </c>
      <c r="E17" s="196" t="str">
        <f>IF(Prognoser!M75&gt;1,Prognoser!M75,Prognoser!M104)</f>
        <v/>
      </c>
      <c r="F17" s="195">
        <f>Prognoser!F104</f>
        <v>0</v>
      </c>
      <c r="G17" s="144" t="str">
        <f>Prognoser!I104</f>
        <v/>
      </c>
      <c r="H17" s="195" t="str">
        <f>Prognoser!K104</f>
        <v/>
      </c>
      <c r="I17" s="197">
        <f>Prognoser!O104</f>
        <v>0</v>
      </c>
      <c r="J17" s="401" t="str">
        <f>Prognoser!L104</f>
        <v/>
      </c>
      <c r="K17" s="743" t="e">
        <f ca="1">'Fartygsparametrar 2'!H95</f>
        <v>#N/A</v>
      </c>
      <c r="L17" s="198">
        <f>Prognoser!N104</f>
        <v>0</v>
      </c>
      <c r="M17" s="199" t="e">
        <f ca="1">('Fartygsparametrar 1'!F32*$C17^('Fartygsparametrar 1'!E32)*'Fartygsparametrar 1'!D32*(('Fartygsparametrar 1'!G32*LN($C17)+'Fartygsparametrar 1'!H32)/('Fartygsparametrar 1'!I32*LN($C17)+'Fartygsparametrar 1'!J32))^2.5*'Fartygsparametrar 2'!I95/(('Fartygsparametrar 1'!G32*LN($C17)+'Fartygsparametrar 1'!H32)*1.852))*'Förvaltningsflik Trafikverket'!$R$22^'Förvaltningsflik Trafikverket'!$V$20</f>
        <v>#N/A</v>
      </c>
      <c r="N17" s="206" t="e">
        <f t="shared" ca="1" si="7"/>
        <v>#VALUE!</v>
      </c>
      <c r="O17" s="206" t="e">
        <f ca="1" xml:space="preserve"> $M17*Indata!$B$55/1000</f>
        <v>#N/A</v>
      </c>
      <c r="P17" s="200" t="e">
        <f ca="1" xml:space="preserve"> $N17*Indata!$B$55</f>
        <v>#VALUE!</v>
      </c>
      <c r="Q17" s="414" t="e">
        <f>'Fartygsparametrar 1'!K32*($C17*1/'Fartygsparametrar 1'!S32)^('Fartygsparametrar 1'!L32)*Indata!$B$54*1.138*Indata!$B$76</f>
        <v>#N/A</v>
      </c>
      <c r="R17" s="403" t="e">
        <f>$Q17/Indata!$B$59</f>
        <v>#N/A</v>
      </c>
      <c r="S17" s="404" t="e">
        <f>'Fartygsparametrar 1'!M32*($C17*1)^('Fartygsparametrar 1'!N32)*1000000</f>
        <v>#N/A</v>
      </c>
      <c r="T17" s="404" t="e">
        <f>($S17*Indata!$B$54-$S17*Indata!$B$54*Indata!$B$65/(1+Indata!$B$63)^Indata!$B$64)*(Indata!$B$63*(1+Indata!$B$63)^Indata!$B$64/((1+ Indata!$B$63)^Indata!$B$64-1))*1.138*Indata!$B$76</f>
        <v>#N/A</v>
      </c>
      <c r="U17" s="404" t="e">
        <f>$T17/Indata!$B$59</f>
        <v>#N/A</v>
      </c>
      <c r="V17" s="405" t="e">
        <f>'Fartygsparametrar 1'!O32*($C17*1)^('Fartygsparametrar 1'!P32)*215*Indata!$B$66*Indata!$B$55*Indata!$B$59/1000000</f>
        <v>#N/A</v>
      </c>
      <c r="W17" s="405" t="e">
        <f>$V17/Indata!$B$59</f>
        <v>#N/A</v>
      </c>
      <c r="X17" s="394" t="e">
        <f>'Fartygsparametrar 1'!Q32*($C17*1/'Fartygsparametrar 1'!S32)^('Fartygsparametrar 1'!R32)/2.5*Indata!$B$54*1.138*Indata!$B$76</f>
        <v>#N/A</v>
      </c>
      <c r="Y17" s="394" t="e">
        <f>$X17/Indata!$B$59</f>
        <v>#N/A</v>
      </c>
      <c r="Z17" s="407" t="e">
        <f t="shared" si="8"/>
        <v>#N/A</v>
      </c>
      <c r="AA17" s="392" t="e">
        <f t="shared" si="9"/>
        <v>#N/A</v>
      </c>
      <c r="AB17" s="417" t="e">
        <f ca="1">'Fartygsparametrar 2'!G95</f>
        <v>#N/A</v>
      </c>
      <c r="AC17" s="408" t="e">
        <f t="shared" ca="1" si="10"/>
        <v>#N/A</v>
      </c>
      <c r="AD17" s="397" t="e">
        <f t="shared" ca="1" si="11"/>
        <v>#N/A</v>
      </c>
      <c r="AE17" s="214">
        <f>IF($I17&gt;0,INDEX(Lotstaxa!$E$19:$DL$28, MATCH($C17,Lotstaxa!$A$19:$A$28,1),MATCH($I17,Lotstaxa!$E$17:$DL$17,1)),0)</f>
        <v>0</v>
      </c>
      <c r="AF17" s="215">
        <f t="shared" si="12"/>
        <v>0</v>
      </c>
      <c r="AG17" s="216" t="e">
        <f ca="1" xml:space="preserve"> $N17*Indata!$B$47</f>
        <v>#VALUE!</v>
      </c>
      <c r="AH17" s="217" t="e">
        <f ca="1" xml:space="preserve"> INDEX('NOx &amp; CO2'!$E$5:$E$9, MATCH($C17,'NOx &amp; CO2'!$C$5:$C$9,1))*$N17</f>
        <v>#VALUE!</v>
      </c>
      <c r="AI17" s="217" t="e">
        <f ca="1" xml:space="preserve"> $N17*Indata!$B$49</f>
        <v>#VALUE!</v>
      </c>
      <c r="AJ17" s="217" t="e">
        <f ca="1" xml:space="preserve"> $N17*Indata!$B$50</f>
        <v>#VALUE!</v>
      </c>
      <c r="AK17" s="217" t="e">
        <f ca="1" xml:space="preserve"> $N17*Indata!$B$51</f>
        <v>#VALUE!</v>
      </c>
      <c r="AL17" s="218" t="e">
        <f ca="1" xml:space="preserve"> $N17*Indata!$B$52</f>
        <v>#VALUE!</v>
      </c>
      <c r="AM17" s="219" t="e">
        <f ca="1">$AG17*'NOx &amp; CO2'!$C$21*1000</f>
        <v>#VALUE!</v>
      </c>
      <c r="AN17" s="219" t="e">
        <f ca="1">$AH17*Indata!$B$41*1000</f>
        <v>#VALUE!</v>
      </c>
      <c r="AO17" s="219" t="e">
        <f ca="1">$AI17*Indata!$B$42*1000</f>
        <v>#VALUE!</v>
      </c>
      <c r="AP17" s="219" t="e">
        <f ca="1">$AJ17*Indata!$B$43*1000</f>
        <v>#VALUE!</v>
      </c>
      <c r="AQ17" s="219" t="e">
        <f ca="1">$AK17*Indata!$B$44*1000</f>
        <v>#VALUE!</v>
      </c>
      <c r="AR17" s="220" t="e">
        <f ca="1">$AL17*Indata!$B$45*1000</f>
        <v>#VALUE!</v>
      </c>
    </row>
    <row r="18" spans="1:44" x14ac:dyDescent="0.25">
      <c r="A18" s="388">
        <f>Prognoser!C105</f>
        <v>0</v>
      </c>
      <c r="B18" s="388" t="str">
        <f t="shared" si="0"/>
        <v>0 0</v>
      </c>
      <c r="C18" s="144">
        <f>Prognoser!D105</f>
        <v>0</v>
      </c>
      <c r="D18" s="144" t="str">
        <f>Prognoser!E105</f>
        <v/>
      </c>
      <c r="E18" s="196" t="str">
        <f>IF(Prognoser!M76&gt;1,Prognoser!M76,Prognoser!M105)</f>
        <v/>
      </c>
      <c r="F18" s="195">
        <f>Prognoser!F105</f>
        <v>0</v>
      </c>
      <c r="G18" s="144" t="str">
        <f>Prognoser!I105</f>
        <v/>
      </c>
      <c r="H18" s="195" t="str">
        <f>Prognoser!K105</f>
        <v/>
      </c>
      <c r="I18" s="197">
        <f>Prognoser!O105</f>
        <v>0</v>
      </c>
      <c r="J18" s="401" t="str">
        <f>Prognoser!L105</f>
        <v/>
      </c>
      <c r="K18" s="743" t="e">
        <f ca="1">'Fartygsparametrar 2'!H96</f>
        <v>#N/A</v>
      </c>
      <c r="L18" s="198">
        <f>Prognoser!N105</f>
        <v>0</v>
      </c>
      <c r="M18" s="199" t="e">
        <f ca="1">('Fartygsparametrar 1'!F33*$C18^('Fartygsparametrar 1'!E33)*'Fartygsparametrar 1'!D33*(('Fartygsparametrar 1'!G33*LN($C18)+'Fartygsparametrar 1'!H33)/('Fartygsparametrar 1'!I33*LN($C18)+'Fartygsparametrar 1'!J33))^2.5*'Fartygsparametrar 2'!I96/(('Fartygsparametrar 1'!G33*LN($C18)+'Fartygsparametrar 1'!H33)*1.852))*'Förvaltningsflik Trafikverket'!$R$22^'Förvaltningsflik Trafikverket'!$V$20</f>
        <v>#N/A</v>
      </c>
      <c r="N18" s="206" t="e">
        <f t="shared" ca="1" si="7"/>
        <v>#VALUE!</v>
      </c>
      <c r="O18" s="206" t="e">
        <f ca="1" xml:space="preserve"> $M18*Indata!$B$55/1000</f>
        <v>#N/A</v>
      </c>
      <c r="P18" s="200" t="e">
        <f ca="1" xml:space="preserve"> $N18*Indata!$B$55</f>
        <v>#VALUE!</v>
      </c>
      <c r="Q18" s="414" t="e">
        <f>'Fartygsparametrar 1'!K33*($C18*1/'Fartygsparametrar 1'!S33)^('Fartygsparametrar 1'!L33)*Indata!$B$54*1.138*Indata!$B$76</f>
        <v>#N/A</v>
      </c>
      <c r="R18" s="403" t="e">
        <f>$Q18/Indata!$B$59</f>
        <v>#N/A</v>
      </c>
      <c r="S18" s="404" t="e">
        <f>'Fartygsparametrar 1'!M33*($C18*1)^('Fartygsparametrar 1'!N33)*1000000</f>
        <v>#N/A</v>
      </c>
      <c r="T18" s="404" t="e">
        <f>($S18*Indata!$B$54-$S18*Indata!$B$54*Indata!$B$65/(1+Indata!$B$63)^Indata!$B$64)*(Indata!$B$63*(1+Indata!$B$63)^Indata!$B$64/((1+ Indata!$B$63)^Indata!$B$64-1))*1.138*Indata!$B$76</f>
        <v>#N/A</v>
      </c>
      <c r="U18" s="404" t="e">
        <f>$T18/Indata!$B$59</f>
        <v>#N/A</v>
      </c>
      <c r="V18" s="405" t="e">
        <f>'Fartygsparametrar 1'!O33*($C18*1)^('Fartygsparametrar 1'!P33)*215*Indata!$B$66*Indata!$B$55*Indata!$B$59/1000000</f>
        <v>#N/A</v>
      </c>
      <c r="W18" s="405" t="e">
        <f>$V18/Indata!$B$59</f>
        <v>#N/A</v>
      </c>
      <c r="X18" s="394" t="e">
        <f>'Fartygsparametrar 1'!Q33*($C18*1/'Fartygsparametrar 1'!S33)^('Fartygsparametrar 1'!R33)/2.5*Indata!$B$54*1.138*Indata!$B$76</f>
        <v>#N/A</v>
      </c>
      <c r="Y18" s="394" t="e">
        <f>$X18/Indata!$B$59</f>
        <v>#N/A</v>
      </c>
      <c r="Z18" s="407" t="e">
        <f t="shared" si="8"/>
        <v>#N/A</v>
      </c>
      <c r="AA18" s="392" t="e">
        <f t="shared" si="9"/>
        <v>#N/A</v>
      </c>
      <c r="AB18" s="417" t="e">
        <f ca="1">'Fartygsparametrar 2'!G96</f>
        <v>#N/A</v>
      </c>
      <c r="AC18" s="408" t="e">
        <f t="shared" ca="1" si="10"/>
        <v>#N/A</v>
      </c>
      <c r="AD18" s="397" t="e">
        <f t="shared" ca="1" si="11"/>
        <v>#N/A</v>
      </c>
      <c r="AE18" s="214">
        <f>IF($I18&gt;0,INDEX(Lotstaxa!$E$19:$DL$28, MATCH($C18,Lotstaxa!$A$19:$A$28,1),MATCH($I18,Lotstaxa!$E$17:$DL$17,1)),0)</f>
        <v>0</v>
      </c>
      <c r="AF18" s="215">
        <f t="shared" si="12"/>
        <v>0</v>
      </c>
      <c r="AG18" s="216" t="e">
        <f ca="1" xml:space="preserve"> $N18*Indata!$B$47</f>
        <v>#VALUE!</v>
      </c>
      <c r="AH18" s="217" t="e">
        <f ca="1" xml:space="preserve"> INDEX('NOx &amp; CO2'!$E$5:$E$9, MATCH($C18,'NOx &amp; CO2'!$C$5:$C$9,1))*$N18</f>
        <v>#VALUE!</v>
      </c>
      <c r="AI18" s="217" t="e">
        <f ca="1" xml:space="preserve"> $N18*Indata!$B$49</f>
        <v>#VALUE!</v>
      </c>
      <c r="AJ18" s="217" t="e">
        <f ca="1" xml:space="preserve"> $N18*Indata!$B$50</f>
        <v>#VALUE!</v>
      </c>
      <c r="AK18" s="217" t="e">
        <f ca="1" xml:space="preserve"> $N18*Indata!$B$51</f>
        <v>#VALUE!</v>
      </c>
      <c r="AL18" s="218" t="e">
        <f ca="1" xml:space="preserve"> $N18*Indata!$B$52</f>
        <v>#VALUE!</v>
      </c>
      <c r="AM18" s="219" t="e">
        <f ca="1">$AG18*'NOx &amp; CO2'!$C$21*1000</f>
        <v>#VALUE!</v>
      </c>
      <c r="AN18" s="219" t="e">
        <f ca="1">$AH18*Indata!$B$41*1000</f>
        <v>#VALUE!</v>
      </c>
      <c r="AO18" s="219" t="e">
        <f ca="1">$AI18*Indata!$B$42*1000</f>
        <v>#VALUE!</v>
      </c>
      <c r="AP18" s="219" t="e">
        <f ca="1">$AJ18*Indata!$B$43*1000</f>
        <v>#VALUE!</v>
      </c>
      <c r="AQ18" s="219" t="e">
        <f ca="1">$AK18*Indata!$B$44*1000</f>
        <v>#VALUE!</v>
      </c>
      <c r="AR18" s="220" t="e">
        <f ca="1">$AL18*Indata!$B$45*1000</f>
        <v>#VALUE!</v>
      </c>
    </row>
    <row r="19" spans="1:44" x14ac:dyDescent="0.25">
      <c r="A19" s="388">
        <f>Prognoser!C106</f>
        <v>0</v>
      </c>
      <c r="B19" s="388" t="str">
        <f t="shared" si="0"/>
        <v>0 0</v>
      </c>
      <c r="C19" s="144">
        <f>Prognoser!D106</f>
        <v>0</v>
      </c>
      <c r="D19" s="144" t="str">
        <f>Prognoser!E106</f>
        <v/>
      </c>
      <c r="E19" s="196" t="str">
        <f>IF(Prognoser!M77&gt;1,Prognoser!M77,Prognoser!M106)</f>
        <v/>
      </c>
      <c r="F19" s="195">
        <f>Prognoser!F106</f>
        <v>0</v>
      </c>
      <c r="G19" s="144" t="str">
        <f>Prognoser!I106</f>
        <v/>
      </c>
      <c r="H19" s="195" t="str">
        <f>Prognoser!K106</f>
        <v/>
      </c>
      <c r="I19" s="197">
        <f>Prognoser!O106</f>
        <v>0</v>
      </c>
      <c r="J19" s="401" t="str">
        <f>Prognoser!L106</f>
        <v/>
      </c>
      <c r="K19" s="743" t="e">
        <f ca="1">'Fartygsparametrar 2'!H97</f>
        <v>#N/A</v>
      </c>
      <c r="L19" s="198">
        <f>Prognoser!N106</f>
        <v>0</v>
      </c>
      <c r="M19" s="199" t="e">
        <f ca="1">('Fartygsparametrar 1'!F34*$C19^('Fartygsparametrar 1'!E34)*'Fartygsparametrar 1'!D34*(('Fartygsparametrar 1'!G34*LN($C19)+'Fartygsparametrar 1'!H34)/('Fartygsparametrar 1'!I34*LN($C19)+'Fartygsparametrar 1'!J34))^2.5*'Fartygsparametrar 2'!I97/(('Fartygsparametrar 1'!G34*LN($C19)+'Fartygsparametrar 1'!H34)*1.852))*'Förvaltningsflik Trafikverket'!$R$22^'Förvaltningsflik Trafikverket'!$V$20</f>
        <v>#N/A</v>
      </c>
      <c r="N19" s="206" t="e">
        <f t="shared" ca="1" si="7"/>
        <v>#VALUE!</v>
      </c>
      <c r="O19" s="206" t="e">
        <f ca="1" xml:space="preserve"> $M19*Indata!$B$55/1000</f>
        <v>#N/A</v>
      </c>
      <c r="P19" s="200" t="e">
        <f ca="1" xml:space="preserve"> $N19*Indata!$B$55</f>
        <v>#VALUE!</v>
      </c>
      <c r="Q19" s="414" t="e">
        <f>'Fartygsparametrar 1'!K34*($C19*1/'Fartygsparametrar 1'!S34)^('Fartygsparametrar 1'!L34)*Indata!$B$54*1.138*Indata!$B$76</f>
        <v>#N/A</v>
      </c>
      <c r="R19" s="403" t="e">
        <f>$Q19/Indata!$B$59</f>
        <v>#N/A</v>
      </c>
      <c r="S19" s="404" t="e">
        <f>'Fartygsparametrar 1'!M34*($C19*1)^('Fartygsparametrar 1'!N34)*1000000</f>
        <v>#N/A</v>
      </c>
      <c r="T19" s="404" t="e">
        <f>($S19*Indata!$B$54-$S19*Indata!$B$54*Indata!$B$65/(1+Indata!$B$63)^Indata!$B$64)*(Indata!$B$63*(1+Indata!$B$63)^Indata!$B$64/((1+ Indata!$B$63)^Indata!$B$64-1))*1.138*Indata!$B$76</f>
        <v>#N/A</v>
      </c>
      <c r="U19" s="404" t="e">
        <f>$T19/Indata!$B$59</f>
        <v>#N/A</v>
      </c>
      <c r="V19" s="405" t="e">
        <f>'Fartygsparametrar 1'!O34*($C19*1)^('Fartygsparametrar 1'!P34)*215*Indata!$B$66*Indata!$B$55*Indata!$B$59/1000000</f>
        <v>#N/A</v>
      </c>
      <c r="W19" s="405" t="e">
        <f>$V19/Indata!$B$59</f>
        <v>#N/A</v>
      </c>
      <c r="X19" s="394" t="e">
        <f>'Fartygsparametrar 1'!Q34*($C19*1/'Fartygsparametrar 1'!S34)^('Fartygsparametrar 1'!R34)/2.5*Indata!$B$54*1.138*Indata!$B$76</f>
        <v>#N/A</v>
      </c>
      <c r="Y19" s="394" t="e">
        <f>$X19/Indata!$B$59</f>
        <v>#N/A</v>
      </c>
      <c r="Z19" s="407" t="e">
        <f t="shared" si="8"/>
        <v>#N/A</v>
      </c>
      <c r="AA19" s="392" t="e">
        <f t="shared" si="9"/>
        <v>#N/A</v>
      </c>
      <c r="AB19" s="417" t="e">
        <f ca="1">'Fartygsparametrar 2'!G97</f>
        <v>#N/A</v>
      </c>
      <c r="AC19" s="408" t="e">
        <f t="shared" ca="1" si="10"/>
        <v>#N/A</v>
      </c>
      <c r="AD19" s="397" t="e">
        <f t="shared" ca="1" si="11"/>
        <v>#N/A</v>
      </c>
      <c r="AE19" s="214">
        <f>IF($I19&gt;0,INDEX(Lotstaxa!$E$19:$DL$28, MATCH($C19,Lotstaxa!$A$19:$A$28,1),MATCH($I19,Lotstaxa!$E$17:$DL$17,1)),0)</f>
        <v>0</v>
      </c>
      <c r="AF19" s="215">
        <f t="shared" si="12"/>
        <v>0</v>
      </c>
      <c r="AG19" s="216" t="e">
        <f ca="1" xml:space="preserve"> $N19*Indata!$B$47</f>
        <v>#VALUE!</v>
      </c>
      <c r="AH19" s="217" t="e">
        <f ca="1" xml:space="preserve"> INDEX('NOx &amp; CO2'!$E$5:$E$9, MATCH($C19,'NOx &amp; CO2'!$C$5:$C$9,1))*$N19</f>
        <v>#VALUE!</v>
      </c>
      <c r="AI19" s="217" t="e">
        <f ca="1" xml:space="preserve"> $N19*Indata!$B$49</f>
        <v>#VALUE!</v>
      </c>
      <c r="AJ19" s="217" t="e">
        <f ca="1" xml:space="preserve"> $N19*Indata!$B$50</f>
        <v>#VALUE!</v>
      </c>
      <c r="AK19" s="217" t="e">
        <f ca="1" xml:space="preserve"> $N19*Indata!$B$51</f>
        <v>#VALUE!</v>
      </c>
      <c r="AL19" s="218" t="e">
        <f ca="1" xml:space="preserve"> $N19*Indata!$B$52</f>
        <v>#VALUE!</v>
      </c>
      <c r="AM19" s="219" t="e">
        <f ca="1">$AG19*'NOx &amp; CO2'!$C$21*1000</f>
        <v>#VALUE!</v>
      </c>
      <c r="AN19" s="219" t="e">
        <f ca="1">$AH19*Indata!$B$41*1000</f>
        <v>#VALUE!</v>
      </c>
      <c r="AO19" s="219" t="e">
        <f ca="1">$AI19*Indata!$B$42*1000</f>
        <v>#VALUE!</v>
      </c>
      <c r="AP19" s="219" t="e">
        <f ca="1">$AJ19*Indata!$B$43*1000</f>
        <v>#VALUE!</v>
      </c>
      <c r="AQ19" s="219" t="e">
        <f ca="1">$AK19*Indata!$B$44*1000</f>
        <v>#VALUE!</v>
      </c>
      <c r="AR19" s="220" t="e">
        <f ca="1">$AL19*Indata!$B$45*1000</f>
        <v>#VALUE!</v>
      </c>
    </row>
    <row r="20" spans="1:44" x14ac:dyDescent="0.25">
      <c r="A20" s="388">
        <f>Prognoser!C107</f>
        <v>0</v>
      </c>
      <c r="B20" s="388" t="str">
        <f t="shared" si="0"/>
        <v>0 0</v>
      </c>
      <c r="C20" s="144">
        <f>Prognoser!D107</f>
        <v>0</v>
      </c>
      <c r="D20" s="144" t="str">
        <f>Prognoser!E107</f>
        <v/>
      </c>
      <c r="E20" s="196" t="str">
        <f>IF(Prognoser!M78&gt;1,Prognoser!M78,Prognoser!M107)</f>
        <v/>
      </c>
      <c r="F20" s="195">
        <f>Prognoser!F107</f>
        <v>0</v>
      </c>
      <c r="G20" s="144" t="str">
        <f>Prognoser!I107</f>
        <v/>
      </c>
      <c r="H20" s="195" t="str">
        <f>Prognoser!K107</f>
        <v/>
      </c>
      <c r="I20" s="197">
        <f>Prognoser!O107</f>
        <v>0</v>
      </c>
      <c r="J20" s="401" t="str">
        <f>Prognoser!L107</f>
        <v/>
      </c>
      <c r="K20" s="743" t="e">
        <f ca="1">'Fartygsparametrar 2'!H98</f>
        <v>#N/A</v>
      </c>
      <c r="L20" s="198">
        <f>Prognoser!N107</f>
        <v>0</v>
      </c>
      <c r="M20" s="199" t="e">
        <f ca="1">('Fartygsparametrar 1'!F35*$C20^('Fartygsparametrar 1'!E35)*'Fartygsparametrar 1'!D35*(('Fartygsparametrar 1'!G35*LN($C20)+'Fartygsparametrar 1'!H35)/('Fartygsparametrar 1'!I35*LN($C20)+'Fartygsparametrar 1'!J35))^2.5*'Fartygsparametrar 2'!I98/(('Fartygsparametrar 1'!G35*LN($C20)+'Fartygsparametrar 1'!H35)*1.852))*'Förvaltningsflik Trafikverket'!$R$22^'Förvaltningsflik Trafikverket'!$V$20</f>
        <v>#N/A</v>
      </c>
      <c r="N20" s="206" t="e">
        <f t="shared" ca="1" si="7"/>
        <v>#VALUE!</v>
      </c>
      <c r="O20" s="206" t="e">
        <f ca="1" xml:space="preserve"> $M20*Indata!$B$55/1000</f>
        <v>#N/A</v>
      </c>
      <c r="P20" s="200" t="e">
        <f ca="1" xml:space="preserve"> $N20*Indata!$B$55</f>
        <v>#VALUE!</v>
      </c>
      <c r="Q20" s="414" t="e">
        <f>'Fartygsparametrar 1'!K35*($C20*1/'Fartygsparametrar 1'!S35)^('Fartygsparametrar 1'!L35)*Indata!$B$54*1.138*Indata!$B$76</f>
        <v>#N/A</v>
      </c>
      <c r="R20" s="403" t="e">
        <f>$Q20/Indata!$B$59</f>
        <v>#N/A</v>
      </c>
      <c r="S20" s="404" t="e">
        <f>'Fartygsparametrar 1'!M35*($C20*1)^('Fartygsparametrar 1'!N35)*1000000</f>
        <v>#N/A</v>
      </c>
      <c r="T20" s="404" t="e">
        <f>($S20*Indata!$B$54-$S20*Indata!$B$54*Indata!$B$65/(1+Indata!$B$63)^Indata!$B$64)*(Indata!$B$63*(1+Indata!$B$63)^Indata!$B$64/((1+ Indata!$B$63)^Indata!$B$64-1))*1.138*Indata!$B$76</f>
        <v>#N/A</v>
      </c>
      <c r="U20" s="404" t="e">
        <f>$T20/Indata!$B$59</f>
        <v>#N/A</v>
      </c>
      <c r="V20" s="405" t="e">
        <f>'Fartygsparametrar 1'!O35*($C20*1)^('Fartygsparametrar 1'!P35)*215*Indata!$B$66*Indata!$B$55*Indata!$B$59/1000000</f>
        <v>#N/A</v>
      </c>
      <c r="W20" s="405" t="e">
        <f>$V20/Indata!$B$59</f>
        <v>#N/A</v>
      </c>
      <c r="X20" s="394" t="e">
        <f>'Fartygsparametrar 1'!Q35*($C20*1/'Fartygsparametrar 1'!S35)^('Fartygsparametrar 1'!R35)/2.5*Indata!$B$54*1.138*Indata!$B$76</f>
        <v>#N/A</v>
      </c>
      <c r="Y20" s="394" t="e">
        <f>$X20/Indata!$B$59</f>
        <v>#N/A</v>
      </c>
      <c r="Z20" s="407" t="e">
        <f t="shared" si="8"/>
        <v>#N/A</v>
      </c>
      <c r="AA20" s="392" t="e">
        <f t="shared" si="9"/>
        <v>#N/A</v>
      </c>
      <c r="AB20" s="417" t="e">
        <f ca="1">'Fartygsparametrar 2'!G98</f>
        <v>#N/A</v>
      </c>
      <c r="AC20" s="408" t="e">
        <f t="shared" ca="1" si="10"/>
        <v>#N/A</v>
      </c>
      <c r="AD20" s="397" t="e">
        <f t="shared" ca="1" si="11"/>
        <v>#N/A</v>
      </c>
      <c r="AE20" s="214">
        <f>IF($I20&gt;0,INDEX(Lotstaxa!$E$19:$DL$28, MATCH($C20,Lotstaxa!$A$19:$A$28,1),MATCH($I20,Lotstaxa!$E$17:$DL$17,1)),0)</f>
        <v>0</v>
      </c>
      <c r="AF20" s="215">
        <f t="shared" si="12"/>
        <v>0</v>
      </c>
      <c r="AG20" s="216" t="e">
        <f ca="1" xml:space="preserve"> $N20*Indata!$B$47</f>
        <v>#VALUE!</v>
      </c>
      <c r="AH20" s="217" t="e">
        <f ca="1" xml:space="preserve"> INDEX('NOx &amp; CO2'!$E$5:$E$9, MATCH($C20,'NOx &amp; CO2'!$C$5:$C$9,1))*$N20</f>
        <v>#VALUE!</v>
      </c>
      <c r="AI20" s="217" t="e">
        <f ca="1" xml:space="preserve"> $N20*Indata!$B$49</f>
        <v>#VALUE!</v>
      </c>
      <c r="AJ20" s="217" t="e">
        <f ca="1" xml:space="preserve"> $N20*Indata!$B$50</f>
        <v>#VALUE!</v>
      </c>
      <c r="AK20" s="217" t="e">
        <f ca="1" xml:space="preserve"> $N20*Indata!$B$51</f>
        <v>#VALUE!</v>
      </c>
      <c r="AL20" s="218" t="e">
        <f ca="1" xml:space="preserve"> $N20*Indata!$B$52</f>
        <v>#VALUE!</v>
      </c>
      <c r="AM20" s="219" t="e">
        <f ca="1">$AG20*'NOx &amp; CO2'!$C$21*1000</f>
        <v>#VALUE!</v>
      </c>
      <c r="AN20" s="219" t="e">
        <f ca="1">$AH20*Indata!$B$41*1000</f>
        <v>#VALUE!</v>
      </c>
      <c r="AO20" s="219" t="e">
        <f ca="1">$AI20*Indata!$B$42*1000</f>
        <v>#VALUE!</v>
      </c>
      <c r="AP20" s="219" t="e">
        <f ca="1">$AJ20*Indata!$B$43*1000</f>
        <v>#VALUE!</v>
      </c>
      <c r="AQ20" s="219" t="e">
        <f ca="1">$AK20*Indata!$B$44*1000</f>
        <v>#VALUE!</v>
      </c>
      <c r="AR20" s="220" t="e">
        <f ca="1">$AL20*Indata!$B$45*1000</f>
        <v>#VALUE!</v>
      </c>
    </row>
    <row r="21" spans="1:44" x14ac:dyDescent="0.25">
      <c r="A21" s="388">
        <f>Prognoser!C108</f>
        <v>0</v>
      </c>
      <c r="B21" s="388" t="str">
        <f t="shared" si="0"/>
        <v>0 0</v>
      </c>
      <c r="C21" s="144">
        <f>Prognoser!D108</f>
        <v>0</v>
      </c>
      <c r="D21" s="144" t="str">
        <f>Prognoser!E108</f>
        <v/>
      </c>
      <c r="E21" s="196" t="str">
        <f>IF(Prognoser!M79&gt;1,Prognoser!M79,Prognoser!M108)</f>
        <v/>
      </c>
      <c r="F21" s="195">
        <f>Prognoser!F108</f>
        <v>0</v>
      </c>
      <c r="G21" s="144" t="str">
        <f>Prognoser!I108</f>
        <v/>
      </c>
      <c r="H21" s="195" t="str">
        <f>Prognoser!K108</f>
        <v/>
      </c>
      <c r="I21" s="197">
        <f>Prognoser!O108</f>
        <v>0</v>
      </c>
      <c r="J21" s="401" t="str">
        <f>Prognoser!L108</f>
        <v/>
      </c>
      <c r="K21" s="743" t="e">
        <f ca="1">'Fartygsparametrar 2'!H99</f>
        <v>#N/A</v>
      </c>
      <c r="L21" s="198">
        <f>Prognoser!N108</f>
        <v>0</v>
      </c>
      <c r="M21" s="199" t="e">
        <f ca="1">('Fartygsparametrar 1'!F36*$C21^('Fartygsparametrar 1'!E36)*'Fartygsparametrar 1'!D36*(('Fartygsparametrar 1'!G36*LN($C21)+'Fartygsparametrar 1'!H36)/('Fartygsparametrar 1'!I36*LN($C21)+'Fartygsparametrar 1'!J36))^2.5*'Fartygsparametrar 2'!I99/(('Fartygsparametrar 1'!G36*LN($C21)+'Fartygsparametrar 1'!H36)*1.852))*'Förvaltningsflik Trafikverket'!$R$22^'Förvaltningsflik Trafikverket'!$V$20</f>
        <v>#N/A</v>
      </c>
      <c r="N21" s="206" t="e">
        <f t="shared" ca="1" si="7"/>
        <v>#VALUE!</v>
      </c>
      <c r="O21" s="206" t="e">
        <f ca="1" xml:space="preserve"> $M21*Indata!$B$55/1000</f>
        <v>#N/A</v>
      </c>
      <c r="P21" s="200" t="e">
        <f ca="1" xml:space="preserve"> $N21*Indata!$B$55</f>
        <v>#VALUE!</v>
      </c>
      <c r="Q21" s="414" t="e">
        <f>'Fartygsparametrar 1'!K36*($C21*1/'Fartygsparametrar 1'!S36)^('Fartygsparametrar 1'!L36)*Indata!$B$54*1.138*Indata!$B$76</f>
        <v>#N/A</v>
      </c>
      <c r="R21" s="403" t="e">
        <f>$Q21/Indata!$B$59</f>
        <v>#N/A</v>
      </c>
      <c r="S21" s="404" t="e">
        <f>'Fartygsparametrar 1'!M36*($C21*1)^('Fartygsparametrar 1'!N36)*1000000</f>
        <v>#N/A</v>
      </c>
      <c r="T21" s="404" t="e">
        <f>($S21*Indata!$B$54-$S21*Indata!$B$54*Indata!$B$65/(1+Indata!$B$63)^Indata!$B$64)*(Indata!$B$63*(1+Indata!$B$63)^Indata!$B$64/((1+ Indata!$B$63)^Indata!$B$64-1))*1.138*Indata!$B$76</f>
        <v>#N/A</v>
      </c>
      <c r="U21" s="404" t="e">
        <f>$T21/Indata!$B$59</f>
        <v>#N/A</v>
      </c>
      <c r="V21" s="405" t="e">
        <f>'Fartygsparametrar 1'!O36*($C21*1)^('Fartygsparametrar 1'!P36)*215*Indata!$B$66*Indata!$B$55*Indata!$B$59/1000000</f>
        <v>#N/A</v>
      </c>
      <c r="W21" s="405" t="e">
        <f>$V21/Indata!$B$59</f>
        <v>#N/A</v>
      </c>
      <c r="X21" s="394" t="e">
        <f>'Fartygsparametrar 1'!Q36*($C21*1/'Fartygsparametrar 1'!S36)^('Fartygsparametrar 1'!R36)/2.5*Indata!$B$54*1.138*Indata!$B$76</f>
        <v>#N/A</v>
      </c>
      <c r="Y21" s="394" t="e">
        <f>$X21/Indata!$B$59</f>
        <v>#N/A</v>
      </c>
      <c r="Z21" s="407" t="e">
        <f t="shared" si="8"/>
        <v>#N/A</v>
      </c>
      <c r="AA21" s="392" t="e">
        <f t="shared" si="9"/>
        <v>#N/A</v>
      </c>
      <c r="AB21" s="417" t="e">
        <f ca="1">'Fartygsparametrar 2'!G99</f>
        <v>#N/A</v>
      </c>
      <c r="AC21" s="408" t="e">
        <f t="shared" ca="1" si="10"/>
        <v>#N/A</v>
      </c>
      <c r="AD21" s="397" t="e">
        <f t="shared" ca="1" si="11"/>
        <v>#N/A</v>
      </c>
      <c r="AE21" s="214">
        <f>IF($I21&gt;0,INDEX(Lotstaxa!$E$19:$DL$28, MATCH($C21,Lotstaxa!$A$19:$A$28,1),MATCH($I21,Lotstaxa!$E$17:$DL$17,1)),0)</f>
        <v>0</v>
      </c>
      <c r="AF21" s="215">
        <f t="shared" si="12"/>
        <v>0</v>
      </c>
      <c r="AG21" s="216" t="e">
        <f ca="1" xml:space="preserve"> $N21*Indata!$B$47</f>
        <v>#VALUE!</v>
      </c>
      <c r="AH21" s="217" t="e">
        <f ca="1" xml:space="preserve"> INDEX('NOx &amp; CO2'!$E$5:$E$9, MATCH($C21,'NOx &amp; CO2'!$C$5:$C$9,1))*$N21</f>
        <v>#VALUE!</v>
      </c>
      <c r="AI21" s="217" t="e">
        <f ca="1" xml:space="preserve"> $N21*Indata!$B$49</f>
        <v>#VALUE!</v>
      </c>
      <c r="AJ21" s="217" t="e">
        <f ca="1" xml:space="preserve"> $N21*Indata!$B$50</f>
        <v>#VALUE!</v>
      </c>
      <c r="AK21" s="217" t="e">
        <f ca="1" xml:space="preserve"> $N21*Indata!$B$51</f>
        <v>#VALUE!</v>
      </c>
      <c r="AL21" s="218" t="e">
        <f ca="1" xml:space="preserve"> $N21*Indata!$B$52</f>
        <v>#VALUE!</v>
      </c>
      <c r="AM21" s="219" t="e">
        <f ca="1">$AG21*'NOx &amp; CO2'!$C$21*1000</f>
        <v>#VALUE!</v>
      </c>
      <c r="AN21" s="219" t="e">
        <f ca="1">$AH21*Indata!$B$41*1000</f>
        <v>#VALUE!</v>
      </c>
      <c r="AO21" s="219" t="e">
        <f ca="1">$AI21*Indata!$B$42*1000</f>
        <v>#VALUE!</v>
      </c>
      <c r="AP21" s="219" t="e">
        <f ca="1">$AJ21*Indata!$B$43*1000</f>
        <v>#VALUE!</v>
      </c>
      <c r="AQ21" s="219" t="e">
        <f ca="1">$AK21*Indata!$B$44*1000</f>
        <v>#VALUE!</v>
      </c>
      <c r="AR21" s="220" t="e">
        <f ca="1">$AL21*Indata!$B$45*1000</f>
        <v>#VALUE!</v>
      </c>
    </row>
    <row r="22" spans="1:44" x14ac:dyDescent="0.25">
      <c r="A22" s="388">
        <f>Prognoser!C109</f>
        <v>0</v>
      </c>
      <c r="B22" s="388" t="str">
        <f t="shared" si="0"/>
        <v>0 0</v>
      </c>
      <c r="C22" s="144">
        <f>Prognoser!D109</f>
        <v>0</v>
      </c>
      <c r="D22" s="144" t="str">
        <f>Prognoser!E109</f>
        <v/>
      </c>
      <c r="E22" s="196" t="str">
        <f>IF(Prognoser!M80&gt;1,Prognoser!M80,Prognoser!M109)</f>
        <v/>
      </c>
      <c r="F22" s="195">
        <f>Prognoser!F109</f>
        <v>0</v>
      </c>
      <c r="G22" s="144" t="str">
        <f>Prognoser!I109</f>
        <v/>
      </c>
      <c r="H22" s="195" t="str">
        <f>Prognoser!K109</f>
        <v/>
      </c>
      <c r="I22" s="197">
        <f>Prognoser!O109</f>
        <v>0</v>
      </c>
      <c r="J22" s="401" t="str">
        <f>Prognoser!L109</f>
        <v/>
      </c>
      <c r="K22" s="743" t="e">
        <f ca="1">'Fartygsparametrar 2'!H100</f>
        <v>#N/A</v>
      </c>
      <c r="L22" s="198">
        <f>Prognoser!N109</f>
        <v>0</v>
      </c>
      <c r="M22" s="199" t="e">
        <f ca="1">('Fartygsparametrar 1'!F37*$C22^('Fartygsparametrar 1'!E37)*'Fartygsparametrar 1'!D37*(('Fartygsparametrar 1'!G37*LN($C22)+'Fartygsparametrar 1'!H37)/('Fartygsparametrar 1'!I37*LN($C22)+'Fartygsparametrar 1'!J37))^2.5*'Fartygsparametrar 2'!I100/(('Fartygsparametrar 1'!G37*LN($C22)+'Fartygsparametrar 1'!H37)*1.852))*'Förvaltningsflik Trafikverket'!$R$22^'Förvaltningsflik Trafikverket'!$V$20</f>
        <v>#N/A</v>
      </c>
      <c r="N22" s="206" t="e">
        <f t="shared" ca="1" si="7"/>
        <v>#VALUE!</v>
      </c>
      <c r="O22" s="206" t="e">
        <f ca="1" xml:space="preserve"> $M22*Indata!$B$55/1000</f>
        <v>#N/A</v>
      </c>
      <c r="P22" s="200" t="e">
        <f ca="1" xml:space="preserve"> $N22*Indata!$B$55</f>
        <v>#VALUE!</v>
      </c>
      <c r="Q22" s="414" t="e">
        <f>'Fartygsparametrar 1'!K37*($C22*1/'Fartygsparametrar 1'!S37)^('Fartygsparametrar 1'!L37)*Indata!$B$54*1.138*Indata!$B$76</f>
        <v>#N/A</v>
      </c>
      <c r="R22" s="403" t="e">
        <f>$Q22/Indata!$B$59</f>
        <v>#N/A</v>
      </c>
      <c r="S22" s="404" t="e">
        <f>'Fartygsparametrar 1'!M37*($C22*1)^('Fartygsparametrar 1'!N37)*1000000</f>
        <v>#N/A</v>
      </c>
      <c r="T22" s="404" t="e">
        <f>($S22*Indata!$B$54-$S22*Indata!$B$54*Indata!$B$65/(1+Indata!$B$63)^Indata!$B$64)*(Indata!$B$63*(1+Indata!$B$63)^Indata!$B$64/((1+ Indata!$B$63)^Indata!$B$64-1))*1.138*Indata!$B$76</f>
        <v>#N/A</v>
      </c>
      <c r="U22" s="404" t="e">
        <f>$T22/Indata!$B$59</f>
        <v>#N/A</v>
      </c>
      <c r="V22" s="405" t="e">
        <f>'Fartygsparametrar 1'!O37*($C22*1)^('Fartygsparametrar 1'!P37)*215*Indata!$B$66*Indata!$B$55*Indata!$B$59/1000000</f>
        <v>#N/A</v>
      </c>
      <c r="W22" s="405" t="e">
        <f>$V22/Indata!$B$59</f>
        <v>#N/A</v>
      </c>
      <c r="X22" s="394" t="e">
        <f>'Fartygsparametrar 1'!Q37*($C22*1/'Fartygsparametrar 1'!S37)^('Fartygsparametrar 1'!R37)/2.5*Indata!$B$54*1.138*Indata!$B$76</f>
        <v>#N/A</v>
      </c>
      <c r="Y22" s="394" t="e">
        <f>$X22/Indata!$B$59</f>
        <v>#N/A</v>
      </c>
      <c r="Z22" s="407" t="e">
        <f t="shared" si="8"/>
        <v>#N/A</v>
      </c>
      <c r="AA22" s="392" t="e">
        <f t="shared" si="9"/>
        <v>#N/A</v>
      </c>
      <c r="AB22" s="417" t="e">
        <f ca="1">'Fartygsparametrar 2'!G100</f>
        <v>#N/A</v>
      </c>
      <c r="AC22" s="408" t="e">
        <f t="shared" ca="1" si="10"/>
        <v>#N/A</v>
      </c>
      <c r="AD22" s="397" t="e">
        <f t="shared" ca="1" si="11"/>
        <v>#N/A</v>
      </c>
      <c r="AE22" s="214">
        <f>IF($I22&gt;0,INDEX(Lotstaxa!$E$19:$DL$28, MATCH($C22,Lotstaxa!$A$19:$A$28,1),MATCH($I22,Lotstaxa!$E$17:$DL$17,1)),0)</f>
        <v>0</v>
      </c>
      <c r="AF22" s="215">
        <f t="shared" si="12"/>
        <v>0</v>
      </c>
      <c r="AG22" s="216" t="e">
        <f ca="1" xml:space="preserve"> $N22*Indata!$B$47</f>
        <v>#VALUE!</v>
      </c>
      <c r="AH22" s="217" t="e">
        <f ca="1" xml:space="preserve"> INDEX('NOx &amp; CO2'!$E$5:$E$9, MATCH($C22,'NOx &amp; CO2'!$C$5:$C$9,1))*$N22</f>
        <v>#VALUE!</v>
      </c>
      <c r="AI22" s="217" t="e">
        <f ca="1" xml:space="preserve"> $N22*Indata!$B$49</f>
        <v>#VALUE!</v>
      </c>
      <c r="AJ22" s="217" t="e">
        <f ca="1" xml:space="preserve"> $N22*Indata!$B$50</f>
        <v>#VALUE!</v>
      </c>
      <c r="AK22" s="217" t="e">
        <f ca="1" xml:space="preserve"> $N22*Indata!$B$51</f>
        <v>#VALUE!</v>
      </c>
      <c r="AL22" s="218" t="e">
        <f ca="1" xml:space="preserve"> $N22*Indata!$B$52</f>
        <v>#VALUE!</v>
      </c>
      <c r="AM22" s="219" t="e">
        <f ca="1">$AG22*'NOx &amp; CO2'!$C$21*1000</f>
        <v>#VALUE!</v>
      </c>
      <c r="AN22" s="219" t="e">
        <f ca="1">$AH22*Indata!$B$41*1000</f>
        <v>#VALUE!</v>
      </c>
      <c r="AO22" s="219" t="e">
        <f ca="1">$AI22*Indata!$B$42*1000</f>
        <v>#VALUE!</v>
      </c>
      <c r="AP22" s="219" t="e">
        <f ca="1">$AJ22*Indata!$B$43*1000</f>
        <v>#VALUE!</v>
      </c>
      <c r="AQ22" s="219" t="e">
        <f ca="1">$AK22*Indata!$B$44*1000</f>
        <v>#VALUE!</v>
      </c>
      <c r="AR22" s="220" t="e">
        <f ca="1">$AL22*Indata!$B$45*1000</f>
        <v>#VALUE!</v>
      </c>
    </row>
    <row r="23" spans="1:44" x14ac:dyDescent="0.25">
      <c r="A23" s="388">
        <f>Prognoser!C110</f>
        <v>0</v>
      </c>
      <c r="B23" s="388" t="str">
        <f t="shared" si="0"/>
        <v>0 0</v>
      </c>
      <c r="C23" s="144">
        <f>Prognoser!D110</f>
        <v>0</v>
      </c>
      <c r="D23" s="144" t="str">
        <f>Prognoser!E110</f>
        <v/>
      </c>
      <c r="E23" s="196" t="str">
        <f>IF(Prognoser!M81&gt;1,Prognoser!M81,Prognoser!M110)</f>
        <v/>
      </c>
      <c r="F23" s="195">
        <f>Prognoser!F110</f>
        <v>0</v>
      </c>
      <c r="G23" s="144" t="str">
        <f>Prognoser!I110</f>
        <v/>
      </c>
      <c r="H23" s="195" t="str">
        <f>Prognoser!K110</f>
        <v/>
      </c>
      <c r="I23" s="197">
        <f>Prognoser!O110</f>
        <v>0</v>
      </c>
      <c r="J23" s="401" t="str">
        <f>Prognoser!L110</f>
        <v/>
      </c>
      <c r="K23" s="743" t="e">
        <f ca="1">'Fartygsparametrar 2'!H101</f>
        <v>#N/A</v>
      </c>
      <c r="L23" s="198">
        <f>Prognoser!N110</f>
        <v>0</v>
      </c>
      <c r="M23" s="199" t="e">
        <f ca="1">('Fartygsparametrar 1'!F38*$C23^('Fartygsparametrar 1'!E38)*'Fartygsparametrar 1'!D38*(('Fartygsparametrar 1'!G38*LN($C23)+'Fartygsparametrar 1'!H38)/('Fartygsparametrar 1'!I38*LN($C23)+'Fartygsparametrar 1'!J38))^2.5*'Fartygsparametrar 2'!I101/(('Fartygsparametrar 1'!G38*LN($C23)+'Fartygsparametrar 1'!H38)*1.852))*'Förvaltningsflik Trafikverket'!$R$22^'Förvaltningsflik Trafikverket'!$V$20</f>
        <v>#N/A</v>
      </c>
      <c r="N23" s="206" t="e">
        <f t="shared" ca="1" si="7"/>
        <v>#VALUE!</v>
      </c>
      <c r="O23" s="206" t="e">
        <f ca="1" xml:space="preserve"> $M23*Indata!$B$55/1000</f>
        <v>#N/A</v>
      </c>
      <c r="P23" s="200" t="e">
        <f ca="1" xml:space="preserve"> $N23*Indata!$B$55</f>
        <v>#VALUE!</v>
      </c>
      <c r="Q23" s="414" t="e">
        <f>'Fartygsparametrar 1'!K38*($C23*1/'Fartygsparametrar 1'!S38)^('Fartygsparametrar 1'!L38)*Indata!$B$54*1.138*Indata!$B$76</f>
        <v>#N/A</v>
      </c>
      <c r="R23" s="403" t="e">
        <f>$Q23/Indata!$B$59</f>
        <v>#N/A</v>
      </c>
      <c r="S23" s="404" t="e">
        <f>'Fartygsparametrar 1'!M38*($C23*1)^('Fartygsparametrar 1'!N38)*1000000</f>
        <v>#N/A</v>
      </c>
      <c r="T23" s="404" t="e">
        <f>($S23*Indata!$B$54-$S23*Indata!$B$54*Indata!$B$65/(1+Indata!$B$63)^Indata!$B$64)*(Indata!$B$63*(1+Indata!$B$63)^Indata!$B$64/((1+ Indata!$B$63)^Indata!$B$64-1))*1.138*Indata!$B$76</f>
        <v>#N/A</v>
      </c>
      <c r="U23" s="404" t="e">
        <f>$T23/Indata!$B$59</f>
        <v>#N/A</v>
      </c>
      <c r="V23" s="405" t="e">
        <f>'Fartygsparametrar 1'!O38*($C23*1)^('Fartygsparametrar 1'!P38)*215*Indata!$B$66*Indata!$B$55*Indata!$B$59/1000000</f>
        <v>#N/A</v>
      </c>
      <c r="W23" s="405" t="e">
        <f>$V23/Indata!$B$59</f>
        <v>#N/A</v>
      </c>
      <c r="X23" s="394" t="e">
        <f>'Fartygsparametrar 1'!Q38*($C23*1/'Fartygsparametrar 1'!S38)^('Fartygsparametrar 1'!R38)/2.5*Indata!$B$54*1.138*Indata!$B$76</f>
        <v>#N/A</v>
      </c>
      <c r="Y23" s="394" t="e">
        <f>$X23/Indata!$B$59</f>
        <v>#N/A</v>
      </c>
      <c r="Z23" s="407" t="e">
        <f t="shared" si="8"/>
        <v>#N/A</v>
      </c>
      <c r="AA23" s="392" t="e">
        <f t="shared" si="9"/>
        <v>#N/A</v>
      </c>
      <c r="AB23" s="417" t="e">
        <f ca="1">'Fartygsparametrar 2'!G101</f>
        <v>#N/A</v>
      </c>
      <c r="AC23" s="408" t="e">
        <f t="shared" ca="1" si="10"/>
        <v>#N/A</v>
      </c>
      <c r="AD23" s="397" t="e">
        <f t="shared" ca="1" si="11"/>
        <v>#N/A</v>
      </c>
      <c r="AE23" s="214">
        <f>IF($I23&gt;0,INDEX(Lotstaxa!$E$19:$DL$28, MATCH($C23,Lotstaxa!$A$19:$A$28,1),MATCH($I23,Lotstaxa!$E$17:$DL$17,1)),0)</f>
        <v>0</v>
      </c>
      <c r="AF23" s="215">
        <f t="shared" si="12"/>
        <v>0</v>
      </c>
      <c r="AG23" s="216" t="e">
        <f ca="1" xml:space="preserve"> $N23*Indata!$B$47</f>
        <v>#VALUE!</v>
      </c>
      <c r="AH23" s="217" t="e">
        <f ca="1" xml:space="preserve"> INDEX('NOx &amp; CO2'!$E$5:$E$9, MATCH($C23,'NOx &amp; CO2'!$C$5:$C$9,1))*$N23</f>
        <v>#VALUE!</v>
      </c>
      <c r="AI23" s="217" t="e">
        <f ca="1" xml:space="preserve"> $N23*Indata!$B$49</f>
        <v>#VALUE!</v>
      </c>
      <c r="AJ23" s="217" t="e">
        <f ca="1" xml:space="preserve"> $N23*Indata!$B$50</f>
        <v>#VALUE!</v>
      </c>
      <c r="AK23" s="217" t="e">
        <f ca="1" xml:space="preserve"> $N23*Indata!$B$51</f>
        <v>#VALUE!</v>
      </c>
      <c r="AL23" s="218" t="e">
        <f ca="1" xml:space="preserve"> $N23*Indata!$B$52</f>
        <v>#VALUE!</v>
      </c>
      <c r="AM23" s="219" t="e">
        <f ca="1">$AG23*'NOx &amp; CO2'!$C$21*1000</f>
        <v>#VALUE!</v>
      </c>
      <c r="AN23" s="219" t="e">
        <f ca="1">$AH23*Indata!$B$41*1000</f>
        <v>#VALUE!</v>
      </c>
      <c r="AO23" s="219" t="e">
        <f ca="1">$AI23*Indata!$B$42*1000</f>
        <v>#VALUE!</v>
      </c>
      <c r="AP23" s="219" t="e">
        <f ca="1">$AJ23*Indata!$B$43*1000</f>
        <v>#VALUE!</v>
      </c>
      <c r="AQ23" s="219" t="e">
        <f ca="1">$AK23*Indata!$B$44*1000</f>
        <v>#VALUE!</v>
      </c>
      <c r="AR23" s="220" t="e">
        <f ca="1">$AL23*Indata!$B$45*1000</f>
        <v>#VALUE!</v>
      </c>
    </row>
    <row r="24" spans="1:44" x14ac:dyDescent="0.25">
      <c r="A24" s="388">
        <f>Prognoser!C111</f>
        <v>0</v>
      </c>
      <c r="B24" s="388" t="str">
        <f t="shared" si="0"/>
        <v>0 0</v>
      </c>
      <c r="C24" s="144">
        <f>Prognoser!D111</f>
        <v>0</v>
      </c>
      <c r="D24" s="144" t="str">
        <f>Prognoser!E111</f>
        <v/>
      </c>
      <c r="E24" s="196" t="str">
        <f>IF(Prognoser!M82&gt;1,Prognoser!M82,Prognoser!M111)</f>
        <v/>
      </c>
      <c r="F24" s="195">
        <f>Prognoser!F111</f>
        <v>0</v>
      </c>
      <c r="G24" s="144" t="str">
        <f>Prognoser!I111</f>
        <v/>
      </c>
      <c r="H24" s="195" t="str">
        <f>Prognoser!K111</f>
        <v/>
      </c>
      <c r="I24" s="197">
        <f>Prognoser!O111</f>
        <v>0</v>
      </c>
      <c r="J24" s="401" t="str">
        <f>Prognoser!L111</f>
        <v/>
      </c>
      <c r="K24" s="743" t="e">
        <f ca="1">'Fartygsparametrar 2'!H102</f>
        <v>#N/A</v>
      </c>
      <c r="L24" s="198">
        <f>Prognoser!N111</f>
        <v>0</v>
      </c>
      <c r="M24" s="199" t="e">
        <f ca="1">('Fartygsparametrar 1'!F39*$C24^('Fartygsparametrar 1'!E39)*'Fartygsparametrar 1'!D39*(('Fartygsparametrar 1'!G39*LN($C24)+'Fartygsparametrar 1'!H39)/('Fartygsparametrar 1'!I39*LN($C24)+'Fartygsparametrar 1'!J39))^2.5*'Fartygsparametrar 2'!I102/(('Fartygsparametrar 1'!G39*LN($C24)+'Fartygsparametrar 1'!H39)*1.852))*'Förvaltningsflik Trafikverket'!$R$22^'Förvaltningsflik Trafikverket'!$V$20</f>
        <v>#N/A</v>
      </c>
      <c r="N24" s="206" t="e">
        <f t="shared" ca="1" si="7"/>
        <v>#VALUE!</v>
      </c>
      <c r="O24" s="206" t="e">
        <f ca="1" xml:space="preserve"> $M24*Indata!$B$55/1000</f>
        <v>#N/A</v>
      </c>
      <c r="P24" s="200" t="e">
        <f ca="1" xml:space="preserve"> $N24*Indata!$B$55</f>
        <v>#VALUE!</v>
      </c>
      <c r="Q24" s="414" t="e">
        <f>'Fartygsparametrar 1'!K39*($C24*1/'Fartygsparametrar 1'!S39)^('Fartygsparametrar 1'!L39)*Indata!$B$54*1.138*Indata!$B$76</f>
        <v>#N/A</v>
      </c>
      <c r="R24" s="403" t="e">
        <f>$Q24/Indata!$B$59</f>
        <v>#N/A</v>
      </c>
      <c r="S24" s="404" t="e">
        <f>'Fartygsparametrar 1'!M39*($C24*1)^('Fartygsparametrar 1'!N39)*1000000</f>
        <v>#N/A</v>
      </c>
      <c r="T24" s="404" t="e">
        <f>($S24*Indata!$B$54-$S24*Indata!$B$54*Indata!$B$65/(1+Indata!$B$63)^Indata!$B$64)*(Indata!$B$63*(1+Indata!$B$63)^Indata!$B$64/((1+ Indata!$B$63)^Indata!$B$64-1))*1.138*Indata!$B$76</f>
        <v>#N/A</v>
      </c>
      <c r="U24" s="404" t="e">
        <f>$T24/Indata!$B$59</f>
        <v>#N/A</v>
      </c>
      <c r="V24" s="405" t="e">
        <f>'Fartygsparametrar 1'!O39*($C24*1)^('Fartygsparametrar 1'!P39)*215*Indata!$B$66*Indata!$B$55*Indata!$B$59/1000000</f>
        <v>#N/A</v>
      </c>
      <c r="W24" s="405" t="e">
        <f>$V24/Indata!$B$59</f>
        <v>#N/A</v>
      </c>
      <c r="X24" s="394" t="e">
        <f>'Fartygsparametrar 1'!Q39*($C24*1/'Fartygsparametrar 1'!S39)^('Fartygsparametrar 1'!R39)/2.5*Indata!$B$54*1.138*Indata!$B$76</f>
        <v>#N/A</v>
      </c>
      <c r="Y24" s="394" t="e">
        <f>$X24/Indata!$B$59</f>
        <v>#N/A</v>
      </c>
      <c r="Z24" s="407" t="e">
        <f t="shared" si="8"/>
        <v>#N/A</v>
      </c>
      <c r="AA24" s="392" t="e">
        <f t="shared" si="9"/>
        <v>#N/A</v>
      </c>
      <c r="AB24" s="417" t="e">
        <f ca="1">'Fartygsparametrar 2'!G102</f>
        <v>#N/A</v>
      </c>
      <c r="AC24" s="408" t="e">
        <f t="shared" ca="1" si="10"/>
        <v>#N/A</v>
      </c>
      <c r="AD24" s="397" t="e">
        <f t="shared" ca="1" si="11"/>
        <v>#N/A</v>
      </c>
      <c r="AE24" s="214">
        <f>IF($I24&gt;0,INDEX(Lotstaxa!$E$19:$DL$28, MATCH($C24,Lotstaxa!$A$19:$A$28,1),MATCH($I24,Lotstaxa!$E$17:$DL$17,1)),0)</f>
        <v>0</v>
      </c>
      <c r="AF24" s="215">
        <f t="shared" si="12"/>
        <v>0</v>
      </c>
      <c r="AG24" s="216" t="e">
        <f ca="1" xml:space="preserve"> $N24*Indata!$B$47</f>
        <v>#VALUE!</v>
      </c>
      <c r="AH24" s="217" t="e">
        <f ca="1" xml:space="preserve"> INDEX('NOx &amp; CO2'!$E$5:$E$9, MATCH($C24,'NOx &amp; CO2'!$C$5:$C$9,1))*$N24</f>
        <v>#VALUE!</v>
      </c>
      <c r="AI24" s="217" t="e">
        <f ca="1" xml:space="preserve"> $N24*Indata!$B$49</f>
        <v>#VALUE!</v>
      </c>
      <c r="AJ24" s="217" t="e">
        <f ca="1" xml:space="preserve"> $N24*Indata!$B$50</f>
        <v>#VALUE!</v>
      </c>
      <c r="AK24" s="217" t="e">
        <f ca="1" xml:space="preserve"> $N24*Indata!$B$51</f>
        <v>#VALUE!</v>
      </c>
      <c r="AL24" s="218" t="e">
        <f ca="1" xml:space="preserve"> $N24*Indata!$B$52</f>
        <v>#VALUE!</v>
      </c>
      <c r="AM24" s="219" t="e">
        <f ca="1">$AG24*'NOx &amp; CO2'!$C$21*1000</f>
        <v>#VALUE!</v>
      </c>
      <c r="AN24" s="219" t="e">
        <f ca="1">$AH24*Indata!$B$41*1000</f>
        <v>#VALUE!</v>
      </c>
      <c r="AO24" s="219" t="e">
        <f ca="1">$AI24*Indata!$B$42*1000</f>
        <v>#VALUE!</v>
      </c>
      <c r="AP24" s="219" t="e">
        <f ca="1">$AJ24*Indata!$B$43*1000</f>
        <v>#VALUE!</v>
      </c>
      <c r="AQ24" s="219" t="e">
        <f ca="1">$AK24*Indata!$B$44*1000</f>
        <v>#VALUE!</v>
      </c>
      <c r="AR24" s="220" t="e">
        <f ca="1">$AL24*Indata!$B$45*1000</f>
        <v>#VALUE!</v>
      </c>
    </row>
    <row r="25" spans="1:44" x14ac:dyDescent="0.25">
      <c r="A25" s="388">
        <f>Prognoser!C112</f>
        <v>0</v>
      </c>
      <c r="B25" s="388" t="str">
        <f t="shared" si="0"/>
        <v>0 0</v>
      </c>
      <c r="C25" s="144">
        <f>Prognoser!D112</f>
        <v>0</v>
      </c>
      <c r="D25" s="144" t="str">
        <f>Prognoser!E112</f>
        <v/>
      </c>
      <c r="E25" s="196" t="str">
        <f>IF(Prognoser!M83&gt;1,Prognoser!M83,Prognoser!M112)</f>
        <v/>
      </c>
      <c r="F25" s="195">
        <f>Prognoser!F112</f>
        <v>0</v>
      </c>
      <c r="G25" s="144" t="str">
        <f>Prognoser!I112</f>
        <v/>
      </c>
      <c r="H25" s="195" t="str">
        <f>Prognoser!K112</f>
        <v/>
      </c>
      <c r="I25" s="197">
        <f>Prognoser!O112</f>
        <v>0</v>
      </c>
      <c r="J25" s="401" t="str">
        <f>Prognoser!L112</f>
        <v/>
      </c>
      <c r="K25" s="743" t="e">
        <f ca="1">'Fartygsparametrar 2'!H103</f>
        <v>#N/A</v>
      </c>
      <c r="L25" s="198">
        <f>Prognoser!N112</f>
        <v>0</v>
      </c>
      <c r="M25" s="199" t="e">
        <f ca="1">('Fartygsparametrar 1'!F40*$C25^('Fartygsparametrar 1'!E40)*'Fartygsparametrar 1'!D40*(('Fartygsparametrar 1'!G40*LN($C25)+'Fartygsparametrar 1'!H40)/('Fartygsparametrar 1'!I40*LN($C25)+'Fartygsparametrar 1'!J40))^2.5*'Fartygsparametrar 2'!I103/(('Fartygsparametrar 1'!G40*LN($C25)+'Fartygsparametrar 1'!H40)*1.852))*'Förvaltningsflik Trafikverket'!$R$22^'Förvaltningsflik Trafikverket'!$V$20</f>
        <v>#N/A</v>
      </c>
      <c r="N25" s="206" t="e">
        <f t="shared" ca="1" si="7"/>
        <v>#VALUE!</v>
      </c>
      <c r="O25" s="206" t="e">
        <f ca="1" xml:space="preserve"> $M25*Indata!$B$55/1000</f>
        <v>#N/A</v>
      </c>
      <c r="P25" s="200" t="e">
        <f ca="1" xml:space="preserve"> $N25*Indata!$B$55</f>
        <v>#VALUE!</v>
      </c>
      <c r="Q25" s="414" t="e">
        <f>'Fartygsparametrar 1'!K40*($C25*1/'Fartygsparametrar 1'!S40)^('Fartygsparametrar 1'!L40)*Indata!$B$54*1.138*Indata!$B$76</f>
        <v>#N/A</v>
      </c>
      <c r="R25" s="403" t="e">
        <f>$Q25/Indata!$B$59</f>
        <v>#N/A</v>
      </c>
      <c r="S25" s="404" t="e">
        <f>'Fartygsparametrar 1'!M40*($C25*1)^('Fartygsparametrar 1'!N40)*1000000</f>
        <v>#N/A</v>
      </c>
      <c r="T25" s="404" t="e">
        <f>($S25*Indata!$B$54-$S25*Indata!$B$54*Indata!$B$65/(1+Indata!$B$63)^Indata!$B$64)*(Indata!$B$63*(1+Indata!$B$63)^Indata!$B$64/((1+ Indata!$B$63)^Indata!$B$64-1))*1.138*Indata!$B$76</f>
        <v>#N/A</v>
      </c>
      <c r="U25" s="404" t="e">
        <f>$T25/Indata!$B$59</f>
        <v>#N/A</v>
      </c>
      <c r="V25" s="405" t="e">
        <f>'Fartygsparametrar 1'!O40*($C25*1)^('Fartygsparametrar 1'!P40)*215*Indata!$B$66*Indata!$B$55*Indata!$B$59/1000000</f>
        <v>#N/A</v>
      </c>
      <c r="W25" s="405" t="e">
        <f>$V25/Indata!$B$59</f>
        <v>#N/A</v>
      </c>
      <c r="X25" s="394" t="e">
        <f>'Fartygsparametrar 1'!Q40*($C25*1/'Fartygsparametrar 1'!S40)^('Fartygsparametrar 1'!R40)/2.5*Indata!$B$54*1.138*Indata!$B$76</f>
        <v>#N/A</v>
      </c>
      <c r="Y25" s="394" t="e">
        <f>$X25/Indata!$B$59</f>
        <v>#N/A</v>
      </c>
      <c r="Z25" s="407" t="e">
        <f t="shared" si="8"/>
        <v>#N/A</v>
      </c>
      <c r="AA25" s="392" t="e">
        <f t="shared" si="9"/>
        <v>#N/A</v>
      </c>
      <c r="AB25" s="417" t="e">
        <f ca="1">'Fartygsparametrar 2'!G103</f>
        <v>#N/A</v>
      </c>
      <c r="AC25" s="408" t="e">
        <f t="shared" ca="1" si="10"/>
        <v>#N/A</v>
      </c>
      <c r="AD25" s="397" t="e">
        <f t="shared" ca="1" si="11"/>
        <v>#N/A</v>
      </c>
      <c r="AE25" s="214">
        <f>IF($I25&gt;0,INDEX(Lotstaxa!$E$19:$DL$28, MATCH($C25,Lotstaxa!$A$19:$A$28,1),MATCH($I25,Lotstaxa!$E$17:$DL$17,1)),0)</f>
        <v>0</v>
      </c>
      <c r="AF25" s="215">
        <f t="shared" si="12"/>
        <v>0</v>
      </c>
      <c r="AG25" s="216" t="e">
        <f ca="1" xml:space="preserve"> $N25*Indata!$B$47</f>
        <v>#VALUE!</v>
      </c>
      <c r="AH25" s="217" t="e">
        <f ca="1" xml:space="preserve"> INDEX('NOx &amp; CO2'!$E$5:$E$9, MATCH($C25,'NOx &amp; CO2'!$C$5:$C$9,1))*$N25</f>
        <v>#VALUE!</v>
      </c>
      <c r="AI25" s="217" t="e">
        <f ca="1" xml:space="preserve"> $N25*Indata!$B$49</f>
        <v>#VALUE!</v>
      </c>
      <c r="AJ25" s="217" t="e">
        <f ca="1" xml:space="preserve"> $N25*Indata!$B$50</f>
        <v>#VALUE!</v>
      </c>
      <c r="AK25" s="217" t="e">
        <f ca="1" xml:space="preserve"> $N25*Indata!$B$51</f>
        <v>#VALUE!</v>
      </c>
      <c r="AL25" s="218" t="e">
        <f ca="1" xml:space="preserve"> $N25*Indata!$B$52</f>
        <v>#VALUE!</v>
      </c>
      <c r="AM25" s="219" t="e">
        <f ca="1">$AG25*'NOx &amp; CO2'!$C$21*1000</f>
        <v>#VALUE!</v>
      </c>
      <c r="AN25" s="219" t="e">
        <f ca="1">$AH25*Indata!$B$41*1000</f>
        <v>#VALUE!</v>
      </c>
      <c r="AO25" s="219" t="e">
        <f ca="1">$AI25*Indata!$B$42*1000</f>
        <v>#VALUE!</v>
      </c>
      <c r="AP25" s="219" t="e">
        <f ca="1">$AJ25*Indata!$B$43*1000</f>
        <v>#VALUE!</v>
      </c>
      <c r="AQ25" s="219" t="e">
        <f ca="1">$AK25*Indata!$B$44*1000</f>
        <v>#VALUE!</v>
      </c>
      <c r="AR25" s="220" t="e">
        <f ca="1">$AL25*Indata!$B$45*1000</f>
        <v>#VALUE!</v>
      </c>
    </row>
    <row r="26" spans="1:44" x14ac:dyDescent="0.25">
      <c r="A26" s="388">
        <f>Prognoser!C113</f>
        <v>0</v>
      </c>
      <c r="B26" s="388" t="str">
        <f t="shared" si="0"/>
        <v>0 0</v>
      </c>
      <c r="C26" s="144">
        <f>Prognoser!D113</f>
        <v>0</v>
      </c>
      <c r="D26" s="144" t="str">
        <f>Prognoser!E113</f>
        <v/>
      </c>
      <c r="E26" s="196" t="str">
        <f>IF(Prognoser!M84&gt;1,Prognoser!M84,Prognoser!M113)</f>
        <v/>
      </c>
      <c r="F26" s="195">
        <f>Prognoser!F113</f>
        <v>0</v>
      </c>
      <c r="G26" s="144" t="str">
        <f>Prognoser!I113</f>
        <v/>
      </c>
      <c r="H26" s="195" t="str">
        <f>Prognoser!K113</f>
        <v/>
      </c>
      <c r="I26" s="197">
        <f>Prognoser!O113</f>
        <v>0</v>
      </c>
      <c r="J26" s="401" t="str">
        <f>Prognoser!L113</f>
        <v/>
      </c>
      <c r="K26" s="743" t="e">
        <f ca="1">'Fartygsparametrar 2'!H104</f>
        <v>#N/A</v>
      </c>
      <c r="L26" s="198">
        <f>Prognoser!N113</f>
        <v>0</v>
      </c>
      <c r="M26" s="199" t="e">
        <f ca="1">('Fartygsparametrar 1'!F41*$C26^('Fartygsparametrar 1'!E41)*'Fartygsparametrar 1'!D41*(('Fartygsparametrar 1'!G41*LN($C26)+'Fartygsparametrar 1'!H41)/('Fartygsparametrar 1'!I41*LN($C26)+'Fartygsparametrar 1'!J41))^2.5*'Fartygsparametrar 2'!I104/(('Fartygsparametrar 1'!G41*LN($C26)+'Fartygsparametrar 1'!H41)*1.852))*'Förvaltningsflik Trafikverket'!$R$22^'Förvaltningsflik Trafikverket'!$V$20</f>
        <v>#N/A</v>
      </c>
      <c r="N26" s="206" t="e">
        <f t="shared" ca="1" si="7"/>
        <v>#VALUE!</v>
      </c>
      <c r="O26" s="206" t="e">
        <f ca="1" xml:space="preserve"> $M26*Indata!$B$55/1000</f>
        <v>#N/A</v>
      </c>
      <c r="P26" s="200" t="e">
        <f ca="1" xml:space="preserve"> $N26*Indata!$B$55</f>
        <v>#VALUE!</v>
      </c>
      <c r="Q26" s="414" t="e">
        <f>'Fartygsparametrar 1'!K41*($C26*1/'Fartygsparametrar 1'!S41)^('Fartygsparametrar 1'!L41)*Indata!$B$54*1.138*Indata!$B$76</f>
        <v>#N/A</v>
      </c>
      <c r="R26" s="403" t="e">
        <f>$Q26/Indata!$B$59</f>
        <v>#N/A</v>
      </c>
      <c r="S26" s="404" t="e">
        <f>'Fartygsparametrar 1'!M41*($C26*1)^('Fartygsparametrar 1'!N41)*1000000</f>
        <v>#N/A</v>
      </c>
      <c r="T26" s="404" t="e">
        <f>($S26*Indata!$B$54-$S26*Indata!$B$54*Indata!$B$65/(1+Indata!$B$63)^Indata!$B$64)*(Indata!$B$63*(1+Indata!$B$63)^Indata!$B$64/((1+ Indata!$B$63)^Indata!$B$64-1))*1.138*Indata!$B$76</f>
        <v>#N/A</v>
      </c>
      <c r="U26" s="404" t="e">
        <f>$T26/Indata!$B$59</f>
        <v>#N/A</v>
      </c>
      <c r="V26" s="405" t="e">
        <f>'Fartygsparametrar 1'!O41*($C26*1)^('Fartygsparametrar 1'!P41)*215*Indata!$B$66*Indata!$B$55*Indata!$B$59/1000000</f>
        <v>#N/A</v>
      </c>
      <c r="W26" s="405" t="e">
        <f>$V26/Indata!$B$59</f>
        <v>#N/A</v>
      </c>
      <c r="X26" s="394" t="e">
        <f>'Fartygsparametrar 1'!Q41*($C26*1/'Fartygsparametrar 1'!S41)^('Fartygsparametrar 1'!R41)/2.5*Indata!$B$54*1.138*Indata!$B$76</f>
        <v>#N/A</v>
      </c>
      <c r="Y26" s="394" t="e">
        <f>$X26/Indata!$B$59</f>
        <v>#N/A</v>
      </c>
      <c r="Z26" s="407" t="e">
        <f t="shared" si="8"/>
        <v>#N/A</v>
      </c>
      <c r="AA26" s="392" t="e">
        <f t="shared" si="9"/>
        <v>#N/A</v>
      </c>
      <c r="AB26" s="417" t="e">
        <f ca="1">'Fartygsparametrar 2'!G104</f>
        <v>#N/A</v>
      </c>
      <c r="AC26" s="408" t="e">
        <f t="shared" ca="1" si="10"/>
        <v>#N/A</v>
      </c>
      <c r="AD26" s="397" t="e">
        <f t="shared" ca="1" si="11"/>
        <v>#N/A</v>
      </c>
      <c r="AE26" s="214">
        <f>IF($I26&gt;0,INDEX(Lotstaxa!$E$19:$DL$28, MATCH($C26,Lotstaxa!$A$19:$A$28,1),MATCH($I26,Lotstaxa!$E$17:$DL$17,1)),0)</f>
        <v>0</v>
      </c>
      <c r="AF26" s="215">
        <f t="shared" si="12"/>
        <v>0</v>
      </c>
      <c r="AG26" s="216" t="e">
        <f ca="1" xml:space="preserve"> $N26*Indata!$B$47</f>
        <v>#VALUE!</v>
      </c>
      <c r="AH26" s="217" t="e">
        <f ca="1" xml:space="preserve"> INDEX('NOx &amp; CO2'!$E$5:$E$9, MATCH($C26,'NOx &amp; CO2'!$C$5:$C$9,1))*$N26</f>
        <v>#VALUE!</v>
      </c>
      <c r="AI26" s="217" t="e">
        <f ca="1" xml:space="preserve"> $N26*Indata!$B$49</f>
        <v>#VALUE!</v>
      </c>
      <c r="AJ26" s="217" t="e">
        <f ca="1" xml:space="preserve"> $N26*Indata!$B$50</f>
        <v>#VALUE!</v>
      </c>
      <c r="AK26" s="217" t="e">
        <f ca="1" xml:space="preserve"> $N26*Indata!$B$51</f>
        <v>#VALUE!</v>
      </c>
      <c r="AL26" s="218" t="e">
        <f ca="1" xml:space="preserve"> $N26*Indata!$B$52</f>
        <v>#VALUE!</v>
      </c>
      <c r="AM26" s="219" t="e">
        <f ca="1">$AG26*'NOx &amp; CO2'!$C$21*1000</f>
        <v>#VALUE!</v>
      </c>
      <c r="AN26" s="219" t="e">
        <f ca="1">$AH26*Indata!$B$41*1000</f>
        <v>#VALUE!</v>
      </c>
      <c r="AO26" s="219" t="e">
        <f ca="1">$AI26*Indata!$B$42*1000</f>
        <v>#VALUE!</v>
      </c>
      <c r="AP26" s="219" t="e">
        <f ca="1">$AJ26*Indata!$B$43*1000</f>
        <v>#VALUE!</v>
      </c>
      <c r="AQ26" s="219" t="e">
        <f ca="1">$AK26*Indata!$B$44*1000</f>
        <v>#VALUE!</v>
      </c>
      <c r="AR26" s="220" t="e">
        <f ca="1">$AL26*Indata!$B$45*1000</f>
        <v>#VALUE!</v>
      </c>
    </row>
    <row r="27" spans="1:44" x14ac:dyDescent="0.25">
      <c r="A27" s="388">
        <f>Prognoser!C114</f>
        <v>0</v>
      </c>
      <c r="B27" s="388" t="str">
        <f t="shared" si="0"/>
        <v>0 0</v>
      </c>
      <c r="C27" s="144">
        <f>Prognoser!D114</f>
        <v>0</v>
      </c>
      <c r="D27" s="144" t="str">
        <f>Prognoser!E114</f>
        <v/>
      </c>
      <c r="E27" s="196" t="str">
        <f>IF(Prognoser!M85&gt;1,Prognoser!M85,Prognoser!M114)</f>
        <v/>
      </c>
      <c r="F27" s="195">
        <f>Prognoser!F114</f>
        <v>0</v>
      </c>
      <c r="G27" s="144" t="str">
        <f>Prognoser!I114</f>
        <v/>
      </c>
      <c r="H27" s="195" t="str">
        <f>Prognoser!K114</f>
        <v/>
      </c>
      <c r="I27" s="197">
        <f>Prognoser!O114</f>
        <v>0</v>
      </c>
      <c r="J27" s="401" t="str">
        <f>Prognoser!L114</f>
        <v/>
      </c>
      <c r="K27" s="743" t="e">
        <f ca="1">'Fartygsparametrar 2'!H105</f>
        <v>#N/A</v>
      </c>
      <c r="L27" s="198">
        <f>Prognoser!N114</f>
        <v>0</v>
      </c>
      <c r="M27" s="199" t="e">
        <f ca="1">('Fartygsparametrar 1'!F42*$C27^('Fartygsparametrar 1'!E42)*'Fartygsparametrar 1'!D42*(('Fartygsparametrar 1'!G42*LN($C27)+'Fartygsparametrar 1'!H42)/('Fartygsparametrar 1'!I42*LN($C27)+'Fartygsparametrar 1'!J42))^2.5*'Fartygsparametrar 2'!I105/(('Fartygsparametrar 1'!G42*LN($C27)+'Fartygsparametrar 1'!H42)*1.852))*'Förvaltningsflik Trafikverket'!$R$22^'Förvaltningsflik Trafikverket'!$V$20</f>
        <v>#N/A</v>
      </c>
      <c r="N27" s="206" t="e">
        <f t="shared" ca="1" si="7"/>
        <v>#VALUE!</v>
      </c>
      <c r="O27" s="206" t="e">
        <f ca="1" xml:space="preserve"> $M27*Indata!$B$55/1000</f>
        <v>#N/A</v>
      </c>
      <c r="P27" s="200" t="e">
        <f ca="1" xml:space="preserve"> $N27*Indata!$B$55</f>
        <v>#VALUE!</v>
      </c>
      <c r="Q27" s="414" t="e">
        <f>'Fartygsparametrar 1'!K42*($C27*1/'Fartygsparametrar 1'!S42)^('Fartygsparametrar 1'!L42)*Indata!$B$54*1.138*Indata!$B$76</f>
        <v>#N/A</v>
      </c>
      <c r="R27" s="403" t="e">
        <f>$Q27/Indata!$B$59</f>
        <v>#N/A</v>
      </c>
      <c r="S27" s="404" t="e">
        <f>'Fartygsparametrar 1'!M42*($C27*1)^('Fartygsparametrar 1'!N42)*1000000</f>
        <v>#N/A</v>
      </c>
      <c r="T27" s="404" t="e">
        <f>($S27*Indata!$B$54-$S27*Indata!$B$54*Indata!$B$65/(1+Indata!$B$63)^Indata!$B$64)*(Indata!$B$63*(1+Indata!$B$63)^Indata!$B$64/((1+ Indata!$B$63)^Indata!$B$64-1))*1.138*Indata!$B$76</f>
        <v>#N/A</v>
      </c>
      <c r="U27" s="404" t="e">
        <f>$T27/Indata!$B$59</f>
        <v>#N/A</v>
      </c>
      <c r="V27" s="405" t="e">
        <f>'Fartygsparametrar 1'!O42*($C27*1)^('Fartygsparametrar 1'!P42)*215*Indata!$B$66*Indata!$B$55*Indata!$B$59/1000000</f>
        <v>#N/A</v>
      </c>
      <c r="W27" s="405" t="e">
        <f>$V27/Indata!$B$59</f>
        <v>#N/A</v>
      </c>
      <c r="X27" s="394" t="e">
        <f>'Fartygsparametrar 1'!Q42*($C27*1/'Fartygsparametrar 1'!S42)^('Fartygsparametrar 1'!R42)/2.5*Indata!$B$54*1.138*Indata!$B$76</f>
        <v>#N/A</v>
      </c>
      <c r="Y27" s="394" t="e">
        <f>$X27/Indata!$B$59</f>
        <v>#N/A</v>
      </c>
      <c r="Z27" s="407" t="e">
        <f t="shared" si="8"/>
        <v>#N/A</v>
      </c>
      <c r="AA27" s="392" t="e">
        <f t="shared" si="9"/>
        <v>#N/A</v>
      </c>
      <c r="AB27" s="417" t="e">
        <f ca="1">'Fartygsparametrar 2'!G105</f>
        <v>#N/A</v>
      </c>
      <c r="AC27" s="408" t="e">
        <f t="shared" ca="1" si="10"/>
        <v>#N/A</v>
      </c>
      <c r="AD27" s="397" t="e">
        <f t="shared" ca="1" si="11"/>
        <v>#N/A</v>
      </c>
      <c r="AE27" s="214">
        <f>IF($I27&gt;0,INDEX(Lotstaxa!$E$19:$DL$28, MATCH($C27,Lotstaxa!$A$19:$A$28,1),MATCH($I27,Lotstaxa!$E$17:$DL$17,1)),0)</f>
        <v>0</v>
      </c>
      <c r="AF27" s="215">
        <f t="shared" si="12"/>
        <v>0</v>
      </c>
      <c r="AG27" s="216" t="e">
        <f ca="1" xml:space="preserve"> $N27*Indata!$B$47</f>
        <v>#VALUE!</v>
      </c>
      <c r="AH27" s="217" t="e">
        <f ca="1" xml:space="preserve"> INDEX('NOx &amp; CO2'!$E$5:$E$9, MATCH($C27,'NOx &amp; CO2'!$C$5:$C$9,1))*$N27</f>
        <v>#VALUE!</v>
      </c>
      <c r="AI27" s="217" t="e">
        <f ca="1" xml:space="preserve"> $N27*Indata!$B$49</f>
        <v>#VALUE!</v>
      </c>
      <c r="AJ27" s="217" t="e">
        <f ca="1" xml:space="preserve"> $N27*Indata!$B$50</f>
        <v>#VALUE!</v>
      </c>
      <c r="AK27" s="217" t="e">
        <f ca="1" xml:space="preserve"> $N27*Indata!$B$51</f>
        <v>#VALUE!</v>
      </c>
      <c r="AL27" s="218" t="e">
        <f ca="1" xml:space="preserve"> $N27*Indata!$B$52</f>
        <v>#VALUE!</v>
      </c>
      <c r="AM27" s="219" t="e">
        <f ca="1">$AG27*'NOx &amp; CO2'!$C$21*1000</f>
        <v>#VALUE!</v>
      </c>
      <c r="AN27" s="219" t="e">
        <f ca="1">$AH27*Indata!$B$41*1000</f>
        <v>#VALUE!</v>
      </c>
      <c r="AO27" s="219" t="e">
        <f ca="1">$AI27*Indata!$B$42*1000</f>
        <v>#VALUE!</v>
      </c>
      <c r="AP27" s="219" t="e">
        <f ca="1">$AJ27*Indata!$B$43*1000</f>
        <v>#VALUE!</v>
      </c>
      <c r="AQ27" s="219" t="e">
        <f ca="1">$AK27*Indata!$B$44*1000</f>
        <v>#VALUE!</v>
      </c>
      <c r="AR27" s="220" t="e">
        <f ca="1">$AL27*Indata!$B$45*1000</f>
        <v>#VALUE!</v>
      </c>
    </row>
    <row r="28" spans="1:44" x14ac:dyDescent="0.25">
      <c r="A28" s="388">
        <f>Prognoser!C115</f>
        <v>0</v>
      </c>
      <c r="B28" s="388" t="str">
        <f t="shared" si="0"/>
        <v>0 0</v>
      </c>
      <c r="C28" s="144">
        <f>Prognoser!D115</f>
        <v>0</v>
      </c>
      <c r="D28" s="144" t="str">
        <f>Prognoser!E115</f>
        <v/>
      </c>
      <c r="E28" s="196" t="str">
        <f>IF(Prognoser!M86&gt;1,Prognoser!M86,Prognoser!M115)</f>
        <v/>
      </c>
      <c r="F28" s="195">
        <f>Prognoser!F115</f>
        <v>0</v>
      </c>
      <c r="G28" s="144" t="str">
        <f>Prognoser!I115</f>
        <v/>
      </c>
      <c r="H28" s="195" t="str">
        <f>Prognoser!K115</f>
        <v/>
      </c>
      <c r="I28" s="197">
        <f>Prognoser!O115</f>
        <v>0</v>
      </c>
      <c r="J28" s="401" t="str">
        <f>Prognoser!L115</f>
        <v/>
      </c>
      <c r="K28" s="743" t="e">
        <f ca="1">'Fartygsparametrar 2'!H106</f>
        <v>#N/A</v>
      </c>
      <c r="L28" s="198">
        <f>Prognoser!N115</f>
        <v>0</v>
      </c>
      <c r="M28" s="199" t="e">
        <f ca="1">('Fartygsparametrar 1'!F43*$C28^('Fartygsparametrar 1'!E43)*'Fartygsparametrar 1'!D43*(('Fartygsparametrar 1'!G43*LN($C28)+'Fartygsparametrar 1'!H43)/('Fartygsparametrar 1'!I43*LN($C28)+'Fartygsparametrar 1'!J43))^2.5*'Fartygsparametrar 2'!I106/(('Fartygsparametrar 1'!G43*LN($C28)+'Fartygsparametrar 1'!H43)*1.852))*'Förvaltningsflik Trafikverket'!$R$22^'Förvaltningsflik Trafikverket'!$V$20</f>
        <v>#N/A</v>
      </c>
      <c r="N28" s="206" t="e">
        <f t="shared" ca="1" si="7"/>
        <v>#VALUE!</v>
      </c>
      <c r="O28" s="206" t="e">
        <f ca="1" xml:space="preserve"> $M28*Indata!$B$55/1000</f>
        <v>#N/A</v>
      </c>
      <c r="P28" s="200" t="e">
        <f ca="1" xml:space="preserve"> $N28*Indata!$B$55</f>
        <v>#VALUE!</v>
      </c>
      <c r="Q28" s="414" t="e">
        <f>'Fartygsparametrar 1'!K43*($C28*1/'Fartygsparametrar 1'!S43)^('Fartygsparametrar 1'!L43)*Indata!$B$54*1.138*Indata!$B$76</f>
        <v>#N/A</v>
      </c>
      <c r="R28" s="403" t="e">
        <f>$Q28/Indata!$B$59</f>
        <v>#N/A</v>
      </c>
      <c r="S28" s="404" t="e">
        <f>'Fartygsparametrar 1'!M43*($C28*1)^('Fartygsparametrar 1'!N43)*1000000</f>
        <v>#N/A</v>
      </c>
      <c r="T28" s="404" t="e">
        <f>($S28*Indata!$B$54-$S28*Indata!$B$54*Indata!$B$65/(1+Indata!$B$63)^Indata!$B$64)*(Indata!$B$63*(1+Indata!$B$63)^Indata!$B$64/((1+ Indata!$B$63)^Indata!$B$64-1))*1.138*Indata!$B$76</f>
        <v>#N/A</v>
      </c>
      <c r="U28" s="404" t="e">
        <f>$T28/Indata!$B$59</f>
        <v>#N/A</v>
      </c>
      <c r="V28" s="405" t="e">
        <f>'Fartygsparametrar 1'!O43*($C28*1)^('Fartygsparametrar 1'!P43)*215*Indata!$B$66*Indata!$B$55*Indata!$B$59/1000000</f>
        <v>#N/A</v>
      </c>
      <c r="W28" s="405" t="e">
        <f>$V28/Indata!$B$59</f>
        <v>#N/A</v>
      </c>
      <c r="X28" s="394" t="e">
        <f>'Fartygsparametrar 1'!Q43*($C28*1/'Fartygsparametrar 1'!S43)^('Fartygsparametrar 1'!R43)/2.5*Indata!$B$54*1.138*Indata!$B$76</f>
        <v>#N/A</v>
      </c>
      <c r="Y28" s="394" t="e">
        <f>$X28/Indata!$B$59</f>
        <v>#N/A</v>
      </c>
      <c r="Z28" s="407" t="e">
        <f t="shared" si="8"/>
        <v>#N/A</v>
      </c>
      <c r="AA28" s="392" t="e">
        <f t="shared" si="9"/>
        <v>#N/A</v>
      </c>
      <c r="AB28" s="417" t="e">
        <f ca="1">'Fartygsparametrar 2'!G106</f>
        <v>#N/A</v>
      </c>
      <c r="AC28" s="408" t="e">
        <f t="shared" ca="1" si="10"/>
        <v>#N/A</v>
      </c>
      <c r="AD28" s="397" t="e">
        <f t="shared" ca="1" si="11"/>
        <v>#N/A</v>
      </c>
      <c r="AE28" s="214">
        <f>IF($I28&gt;0,INDEX(Lotstaxa!$E$19:$DL$28, MATCH($C28,Lotstaxa!$A$19:$A$28,1),MATCH($I28,Lotstaxa!$E$17:$DL$17,1)),0)</f>
        <v>0</v>
      </c>
      <c r="AF28" s="215">
        <f t="shared" si="12"/>
        <v>0</v>
      </c>
      <c r="AG28" s="216" t="e">
        <f ca="1" xml:space="preserve"> $N28*Indata!$B$47</f>
        <v>#VALUE!</v>
      </c>
      <c r="AH28" s="217" t="e">
        <f ca="1" xml:space="preserve"> INDEX('NOx &amp; CO2'!$E$5:$E$9, MATCH($C28,'NOx &amp; CO2'!$C$5:$C$9,1))*$N28</f>
        <v>#VALUE!</v>
      </c>
      <c r="AI28" s="217" t="e">
        <f ca="1" xml:space="preserve"> $N28*Indata!$B$49</f>
        <v>#VALUE!</v>
      </c>
      <c r="AJ28" s="217" t="e">
        <f ca="1" xml:space="preserve"> $N28*Indata!$B$50</f>
        <v>#VALUE!</v>
      </c>
      <c r="AK28" s="217" t="e">
        <f ca="1" xml:space="preserve"> $N28*Indata!$B$51</f>
        <v>#VALUE!</v>
      </c>
      <c r="AL28" s="218" t="e">
        <f ca="1" xml:space="preserve"> $N28*Indata!$B$52</f>
        <v>#VALUE!</v>
      </c>
      <c r="AM28" s="219" t="e">
        <f ca="1">$AG28*'NOx &amp; CO2'!$C$21*1000</f>
        <v>#VALUE!</v>
      </c>
      <c r="AN28" s="219" t="e">
        <f ca="1">$AH28*Indata!$B$41*1000</f>
        <v>#VALUE!</v>
      </c>
      <c r="AO28" s="219" t="e">
        <f ca="1">$AI28*Indata!$B$42*1000</f>
        <v>#VALUE!</v>
      </c>
      <c r="AP28" s="219" t="e">
        <f ca="1">$AJ28*Indata!$B$43*1000</f>
        <v>#VALUE!</v>
      </c>
      <c r="AQ28" s="219" t="e">
        <f ca="1">$AK28*Indata!$B$44*1000</f>
        <v>#VALUE!</v>
      </c>
      <c r="AR28" s="220" t="e">
        <f ca="1">$AL28*Indata!$B$45*1000</f>
        <v>#VALUE!</v>
      </c>
    </row>
    <row r="29" spans="1:44" x14ac:dyDescent="0.25">
      <c r="A29" s="388">
        <f>Prognoser!C116</f>
        <v>0</v>
      </c>
      <c r="B29" s="388" t="str">
        <f t="shared" si="0"/>
        <v>0 0</v>
      </c>
      <c r="C29" s="144">
        <f>Prognoser!D116</f>
        <v>0</v>
      </c>
      <c r="D29" s="144" t="str">
        <f>Prognoser!E116</f>
        <v/>
      </c>
      <c r="E29" s="196" t="str">
        <f>IF(Prognoser!M87&gt;1,Prognoser!M87,Prognoser!M116)</f>
        <v/>
      </c>
      <c r="F29" s="195">
        <f>Prognoser!F116</f>
        <v>0</v>
      </c>
      <c r="G29" s="144" t="str">
        <f>Prognoser!I116</f>
        <v/>
      </c>
      <c r="H29" s="195" t="str">
        <f>Prognoser!K116</f>
        <v/>
      </c>
      <c r="I29" s="197">
        <f>Prognoser!O116</f>
        <v>0</v>
      </c>
      <c r="J29" s="401" t="str">
        <f>Prognoser!L116</f>
        <v/>
      </c>
      <c r="K29" s="743" t="e">
        <f ca="1">'Fartygsparametrar 2'!H107</f>
        <v>#N/A</v>
      </c>
      <c r="L29" s="198">
        <f>Prognoser!N116</f>
        <v>0</v>
      </c>
      <c r="M29" s="199" t="e">
        <f ca="1">('Fartygsparametrar 1'!F44*$C29^('Fartygsparametrar 1'!E44)*'Fartygsparametrar 1'!D44*(('Fartygsparametrar 1'!G44*LN($C29)+'Fartygsparametrar 1'!H44)/('Fartygsparametrar 1'!I44*LN($C29)+'Fartygsparametrar 1'!J44))^2.5*'Fartygsparametrar 2'!I107/(('Fartygsparametrar 1'!G44*LN($C29)+'Fartygsparametrar 1'!H44)*1.852))*'Förvaltningsflik Trafikverket'!$R$22^'Förvaltningsflik Trafikverket'!$V$20</f>
        <v>#N/A</v>
      </c>
      <c r="N29" s="206" t="e">
        <f t="shared" ca="1" si="7"/>
        <v>#VALUE!</v>
      </c>
      <c r="O29" s="206" t="e">
        <f ca="1" xml:space="preserve"> $M29*Indata!$B$55/1000</f>
        <v>#N/A</v>
      </c>
      <c r="P29" s="200" t="e">
        <f ca="1" xml:space="preserve"> $N29*Indata!$B$55</f>
        <v>#VALUE!</v>
      </c>
      <c r="Q29" s="414" t="e">
        <f>'Fartygsparametrar 1'!K44*($C29*1/'Fartygsparametrar 1'!S44)^('Fartygsparametrar 1'!L44)*Indata!$B$54*1.138*Indata!$B$76</f>
        <v>#N/A</v>
      </c>
      <c r="R29" s="403" t="e">
        <f>$Q29/Indata!$B$59</f>
        <v>#N/A</v>
      </c>
      <c r="S29" s="404" t="e">
        <f>'Fartygsparametrar 1'!M44*($C29*1)^('Fartygsparametrar 1'!N44)*1000000</f>
        <v>#N/A</v>
      </c>
      <c r="T29" s="404" t="e">
        <f>($S29*Indata!$B$54-$S29*Indata!$B$54*Indata!$B$65/(1+Indata!$B$63)^Indata!$B$64)*(Indata!$B$63*(1+Indata!$B$63)^Indata!$B$64/((1+ Indata!$B$63)^Indata!$B$64-1))*1.138*Indata!$B$76</f>
        <v>#N/A</v>
      </c>
      <c r="U29" s="404" t="e">
        <f>$T29/Indata!$B$59</f>
        <v>#N/A</v>
      </c>
      <c r="V29" s="405" t="e">
        <f>'Fartygsparametrar 1'!O44*($C29*1)^('Fartygsparametrar 1'!P44)*215*Indata!$B$66*Indata!$B$55*Indata!$B$59/1000000</f>
        <v>#N/A</v>
      </c>
      <c r="W29" s="405" t="e">
        <f>$V29/Indata!$B$59</f>
        <v>#N/A</v>
      </c>
      <c r="X29" s="394" t="e">
        <f>'Fartygsparametrar 1'!Q44*($C29*1/'Fartygsparametrar 1'!S44)^('Fartygsparametrar 1'!R44)/2.5*Indata!$B$54*1.138*Indata!$B$76</f>
        <v>#N/A</v>
      </c>
      <c r="Y29" s="394" t="e">
        <f>$X29/Indata!$B$59</f>
        <v>#N/A</v>
      </c>
      <c r="Z29" s="407" t="e">
        <f t="shared" si="8"/>
        <v>#N/A</v>
      </c>
      <c r="AA29" s="392" t="e">
        <f t="shared" si="9"/>
        <v>#N/A</v>
      </c>
      <c r="AB29" s="417" t="e">
        <f ca="1">'Fartygsparametrar 2'!G107</f>
        <v>#N/A</v>
      </c>
      <c r="AC29" s="408" t="e">
        <f t="shared" ca="1" si="10"/>
        <v>#N/A</v>
      </c>
      <c r="AD29" s="397" t="e">
        <f t="shared" ca="1" si="11"/>
        <v>#N/A</v>
      </c>
      <c r="AE29" s="214">
        <f>IF($I29&gt;0,INDEX(Lotstaxa!$E$19:$DL$28, MATCH($C29,Lotstaxa!$A$19:$A$28,1),MATCH($I29,Lotstaxa!$E$17:$DL$17,1)),0)</f>
        <v>0</v>
      </c>
      <c r="AF29" s="215">
        <f t="shared" si="12"/>
        <v>0</v>
      </c>
      <c r="AG29" s="216" t="e">
        <f ca="1" xml:space="preserve"> $N29*Indata!$B$47</f>
        <v>#VALUE!</v>
      </c>
      <c r="AH29" s="217" t="e">
        <f ca="1" xml:space="preserve"> INDEX('NOx &amp; CO2'!$E$5:$E$9, MATCH($C29,'NOx &amp; CO2'!$C$5:$C$9,1))*$N29</f>
        <v>#VALUE!</v>
      </c>
      <c r="AI29" s="217" t="e">
        <f ca="1" xml:space="preserve"> $N29*Indata!$B$49</f>
        <v>#VALUE!</v>
      </c>
      <c r="AJ29" s="217" t="e">
        <f ca="1" xml:space="preserve"> $N29*Indata!$B$50</f>
        <v>#VALUE!</v>
      </c>
      <c r="AK29" s="217" t="e">
        <f ca="1" xml:space="preserve"> $N29*Indata!$B$51</f>
        <v>#VALUE!</v>
      </c>
      <c r="AL29" s="218" t="e">
        <f ca="1" xml:space="preserve"> $N29*Indata!$B$52</f>
        <v>#VALUE!</v>
      </c>
      <c r="AM29" s="219" t="e">
        <f ca="1">$AG29*'NOx &amp; CO2'!$C$21*1000</f>
        <v>#VALUE!</v>
      </c>
      <c r="AN29" s="219" t="e">
        <f ca="1">$AH29*Indata!$B$41*1000</f>
        <v>#VALUE!</v>
      </c>
      <c r="AO29" s="219" t="e">
        <f ca="1">$AI29*Indata!$B$42*1000</f>
        <v>#VALUE!</v>
      </c>
      <c r="AP29" s="219" t="e">
        <f ca="1">$AJ29*Indata!$B$43*1000</f>
        <v>#VALUE!</v>
      </c>
      <c r="AQ29" s="219" t="e">
        <f ca="1">$AK29*Indata!$B$44*1000</f>
        <v>#VALUE!</v>
      </c>
      <c r="AR29" s="220" t="e">
        <f ca="1">$AL29*Indata!$B$45*1000</f>
        <v>#VALUE!</v>
      </c>
    </row>
    <row r="30" spans="1:44" x14ac:dyDescent="0.25">
      <c r="A30" s="388">
        <f>Prognoser!C117</f>
        <v>0</v>
      </c>
      <c r="B30" s="388" t="str">
        <f t="shared" si="0"/>
        <v>0 0</v>
      </c>
      <c r="C30" s="144">
        <f>Prognoser!D117</f>
        <v>0</v>
      </c>
      <c r="D30" s="144" t="str">
        <f>Prognoser!E117</f>
        <v/>
      </c>
      <c r="E30" s="196" t="str">
        <f>IF(Prognoser!M88&gt;1,Prognoser!M88,Prognoser!M117)</f>
        <v/>
      </c>
      <c r="F30" s="195">
        <f>Prognoser!F117</f>
        <v>0</v>
      </c>
      <c r="G30" s="144" t="str">
        <f>Prognoser!I117</f>
        <v/>
      </c>
      <c r="H30" s="195" t="str">
        <f>Prognoser!K117</f>
        <v/>
      </c>
      <c r="I30" s="197">
        <f>Prognoser!O117</f>
        <v>0</v>
      </c>
      <c r="J30" s="401" t="str">
        <f>Prognoser!L117</f>
        <v/>
      </c>
      <c r="K30" s="743" t="e">
        <f ca="1">'Fartygsparametrar 2'!H108</f>
        <v>#N/A</v>
      </c>
      <c r="L30" s="198">
        <f>Prognoser!N117</f>
        <v>0</v>
      </c>
      <c r="M30" s="199" t="e">
        <f ca="1">('Fartygsparametrar 1'!F45*$C30^('Fartygsparametrar 1'!E45)*'Fartygsparametrar 1'!D45*(('Fartygsparametrar 1'!G45*LN($C30)+'Fartygsparametrar 1'!H45)/('Fartygsparametrar 1'!I45*LN($C30)+'Fartygsparametrar 1'!J45))^2.5*'Fartygsparametrar 2'!I108/(('Fartygsparametrar 1'!G45*LN($C30)+'Fartygsparametrar 1'!H45)*1.852))*'Förvaltningsflik Trafikverket'!$R$22^'Förvaltningsflik Trafikverket'!$V$20</f>
        <v>#N/A</v>
      </c>
      <c r="N30" s="206" t="e">
        <f t="shared" ca="1" si="7"/>
        <v>#VALUE!</v>
      </c>
      <c r="O30" s="206" t="e">
        <f ca="1" xml:space="preserve"> $M30*Indata!$B$55/1000</f>
        <v>#N/A</v>
      </c>
      <c r="P30" s="200" t="e">
        <f ca="1" xml:space="preserve"> $N30*Indata!$B$55</f>
        <v>#VALUE!</v>
      </c>
      <c r="Q30" s="414" t="e">
        <f>'Fartygsparametrar 1'!K45*($C30*1/'Fartygsparametrar 1'!S45)^('Fartygsparametrar 1'!L45)*Indata!$B$54*1.138*Indata!$B$76</f>
        <v>#N/A</v>
      </c>
      <c r="R30" s="403" t="e">
        <f>$Q30/Indata!$B$59</f>
        <v>#N/A</v>
      </c>
      <c r="S30" s="404" t="e">
        <f>'Fartygsparametrar 1'!M45*($C30*1)^('Fartygsparametrar 1'!N45)*1000000</f>
        <v>#N/A</v>
      </c>
      <c r="T30" s="404" t="e">
        <f>($S30*Indata!$B$54-$S30*Indata!$B$54*Indata!$B$65/(1+Indata!$B$63)^Indata!$B$64)*(Indata!$B$63*(1+Indata!$B$63)^Indata!$B$64/((1+ Indata!$B$63)^Indata!$B$64-1))*1.138*Indata!$B$76</f>
        <v>#N/A</v>
      </c>
      <c r="U30" s="404" t="e">
        <f>$T30/Indata!$B$59</f>
        <v>#N/A</v>
      </c>
      <c r="V30" s="405" t="e">
        <f>'Fartygsparametrar 1'!O45*($C30*1)^('Fartygsparametrar 1'!P45)*215*Indata!$B$66*Indata!$B$55*Indata!$B$59/1000000</f>
        <v>#N/A</v>
      </c>
      <c r="W30" s="405" t="e">
        <f>$V30/Indata!$B$59</f>
        <v>#N/A</v>
      </c>
      <c r="X30" s="394" t="e">
        <f>'Fartygsparametrar 1'!Q45*($C30*1/'Fartygsparametrar 1'!S45)^('Fartygsparametrar 1'!R45)/2.5*Indata!$B$54*1.138*Indata!$B$76</f>
        <v>#N/A</v>
      </c>
      <c r="Y30" s="394" t="e">
        <f>$X30/Indata!$B$59</f>
        <v>#N/A</v>
      </c>
      <c r="Z30" s="407" t="e">
        <f t="shared" si="8"/>
        <v>#N/A</v>
      </c>
      <c r="AA30" s="392" t="e">
        <f t="shared" si="9"/>
        <v>#N/A</v>
      </c>
      <c r="AB30" s="417" t="e">
        <f ca="1">'Fartygsparametrar 2'!G108</f>
        <v>#N/A</v>
      </c>
      <c r="AC30" s="408" t="e">
        <f t="shared" ca="1" si="10"/>
        <v>#N/A</v>
      </c>
      <c r="AD30" s="397" t="e">
        <f t="shared" ca="1" si="11"/>
        <v>#N/A</v>
      </c>
      <c r="AE30" s="214">
        <f>IF($I30&gt;0,INDEX(Lotstaxa!$E$19:$DL$28, MATCH($C30,Lotstaxa!$A$19:$A$28,1),MATCH($I30,Lotstaxa!$E$17:$DL$17,1)),0)</f>
        <v>0</v>
      </c>
      <c r="AF30" s="215">
        <f t="shared" si="12"/>
        <v>0</v>
      </c>
      <c r="AG30" s="216" t="e">
        <f ca="1" xml:space="preserve"> $N30*Indata!$B$47</f>
        <v>#VALUE!</v>
      </c>
      <c r="AH30" s="217" t="e">
        <f ca="1" xml:space="preserve"> INDEX('NOx &amp; CO2'!$E$5:$E$9, MATCH($C30,'NOx &amp; CO2'!$C$5:$C$9,1))*$N30</f>
        <v>#VALUE!</v>
      </c>
      <c r="AI30" s="217" t="e">
        <f ca="1" xml:space="preserve"> $N30*Indata!$B$49</f>
        <v>#VALUE!</v>
      </c>
      <c r="AJ30" s="217" t="e">
        <f ca="1" xml:space="preserve"> $N30*Indata!$B$50</f>
        <v>#VALUE!</v>
      </c>
      <c r="AK30" s="217" t="e">
        <f ca="1" xml:space="preserve"> $N30*Indata!$B$51</f>
        <v>#VALUE!</v>
      </c>
      <c r="AL30" s="218" t="e">
        <f ca="1" xml:space="preserve"> $N30*Indata!$B$52</f>
        <v>#VALUE!</v>
      </c>
      <c r="AM30" s="219" t="e">
        <f ca="1">$AG30*'NOx &amp; CO2'!$C$21*1000</f>
        <v>#VALUE!</v>
      </c>
      <c r="AN30" s="219" t="e">
        <f ca="1">$AH30*Indata!$B$41*1000</f>
        <v>#VALUE!</v>
      </c>
      <c r="AO30" s="219" t="e">
        <f ca="1">$AI30*Indata!$B$42*1000</f>
        <v>#VALUE!</v>
      </c>
      <c r="AP30" s="219" t="e">
        <f ca="1">$AJ30*Indata!$B$43*1000</f>
        <v>#VALUE!</v>
      </c>
      <c r="AQ30" s="219" t="e">
        <f ca="1">$AK30*Indata!$B$44*1000</f>
        <v>#VALUE!</v>
      </c>
      <c r="AR30" s="220" t="e">
        <f ca="1">$AL30*Indata!$B$45*1000</f>
        <v>#VALUE!</v>
      </c>
    </row>
    <row r="31" spans="1:44" x14ac:dyDescent="0.25">
      <c r="A31" s="388">
        <f>Prognoser!C118</f>
        <v>0</v>
      </c>
      <c r="B31" s="388" t="str">
        <f t="shared" si="0"/>
        <v>0 0</v>
      </c>
      <c r="C31" s="144">
        <f>Prognoser!D118</f>
        <v>0</v>
      </c>
      <c r="D31" s="144" t="str">
        <f>Prognoser!E118</f>
        <v/>
      </c>
      <c r="E31" s="196" t="str">
        <f>IF(Prognoser!M89&gt;1,Prognoser!M89,Prognoser!M118)</f>
        <v/>
      </c>
      <c r="F31" s="195">
        <f>Prognoser!F118</f>
        <v>0</v>
      </c>
      <c r="G31" s="144" t="str">
        <f>Prognoser!I118</f>
        <v/>
      </c>
      <c r="H31" s="195" t="str">
        <f>Prognoser!K118</f>
        <v/>
      </c>
      <c r="I31" s="197">
        <f>Prognoser!O118</f>
        <v>0</v>
      </c>
      <c r="J31" s="401" t="str">
        <f>Prognoser!L118</f>
        <v/>
      </c>
      <c r="K31" s="743" t="e">
        <f ca="1">'Fartygsparametrar 2'!H109</f>
        <v>#N/A</v>
      </c>
      <c r="L31" s="198">
        <f>Prognoser!N118</f>
        <v>0</v>
      </c>
      <c r="M31" s="199" t="e">
        <f ca="1">('Fartygsparametrar 1'!F46*$C31^('Fartygsparametrar 1'!E46)*'Fartygsparametrar 1'!D46*(('Fartygsparametrar 1'!G46*LN($C31)+'Fartygsparametrar 1'!H46)/('Fartygsparametrar 1'!I46*LN($C31)+'Fartygsparametrar 1'!J46))^2.5*'Fartygsparametrar 2'!I109/(('Fartygsparametrar 1'!G46*LN($C31)+'Fartygsparametrar 1'!H46)*1.852))*'Förvaltningsflik Trafikverket'!$R$22^'Förvaltningsflik Trafikverket'!$V$20</f>
        <v>#N/A</v>
      </c>
      <c r="N31" s="206" t="e">
        <f t="shared" ca="1" si="7"/>
        <v>#VALUE!</v>
      </c>
      <c r="O31" s="206" t="e">
        <f ca="1" xml:space="preserve"> $M31*Indata!$B$55/1000</f>
        <v>#N/A</v>
      </c>
      <c r="P31" s="200" t="e">
        <f ca="1" xml:space="preserve"> $N31*Indata!$B$55</f>
        <v>#VALUE!</v>
      </c>
      <c r="Q31" s="414" t="e">
        <f>'Fartygsparametrar 1'!K46*($C31*1/'Fartygsparametrar 1'!S46)^('Fartygsparametrar 1'!L46)*Indata!$B$54*1.138*Indata!$B$76</f>
        <v>#N/A</v>
      </c>
      <c r="R31" s="403" t="e">
        <f>$Q31/Indata!$B$59</f>
        <v>#N/A</v>
      </c>
      <c r="S31" s="404" t="e">
        <f>'Fartygsparametrar 1'!M46*($C31*1)^('Fartygsparametrar 1'!N46)*1000000</f>
        <v>#N/A</v>
      </c>
      <c r="T31" s="404" t="e">
        <f>($S31*Indata!$B$54-$S31*Indata!$B$54*Indata!$B$65/(1+Indata!$B$63)^Indata!$B$64)*(Indata!$B$63*(1+Indata!$B$63)^Indata!$B$64/((1+ Indata!$B$63)^Indata!$B$64-1))*1.138*Indata!$B$76</f>
        <v>#N/A</v>
      </c>
      <c r="U31" s="404" t="e">
        <f>$T31/Indata!$B$59</f>
        <v>#N/A</v>
      </c>
      <c r="V31" s="405" t="e">
        <f>'Fartygsparametrar 1'!O46*($C31*1)^('Fartygsparametrar 1'!P46)*215*Indata!$B$66*Indata!$B$55*Indata!$B$59/1000000</f>
        <v>#N/A</v>
      </c>
      <c r="W31" s="405" t="e">
        <f>$V31/Indata!$B$59</f>
        <v>#N/A</v>
      </c>
      <c r="X31" s="394" t="e">
        <f>'Fartygsparametrar 1'!Q46*($C31*1/'Fartygsparametrar 1'!S46)^('Fartygsparametrar 1'!R46)/2.5*Indata!$B$54*1.138*Indata!$B$76</f>
        <v>#N/A</v>
      </c>
      <c r="Y31" s="394" t="e">
        <f>$X31/Indata!$B$59</f>
        <v>#N/A</v>
      </c>
      <c r="Z31" s="407" t="e">
        <f t="shared" si="8"/>
        <v>#N/A</v>
      </c>
      <c r="AA31" s="392" t="e">
        <f t="shared" si="9"/>
        <v>#N/A</v>
      </c>
      <c r="AB31" s="417" t="e">
        <f ca="1">'Fartygsparametrar 2'!G109</f>
        <v>#N/A</v>
      </c>
      <c r="AC31" s="408" t="e">
        <f t="shared" ca="1" si="10"/>
        <v>#N/A</v>
      </c>
      <c r="AD31" s="397" t="e">
        <f t="shared" ca="1" si="11"/>
        <v>#N/A</v>
      </c>
      <c r="AE31" s="214">
        <f>IF($I31&gt;0,INDEX(Lotstaxa!$E$19:$DL$28, MATCH($C31,Lotstaxa!$A$19:$A$28,1),MATCH($I31,Lotstaxa!$E$17:$DL$17,1)),0)</f>
        <v>0</v>
      </c>
      <c r="AF31" s="215">
        <f t="shared" si="12"/>
        <v>0</v>
      </c>
      <c r="AG31" s="216" t="e">
        <f ca="1" xml:space="preserve"> $N31*Indata!$B$47</f>
        <v>#VALUE!</v>
      </c>
      <c r="AH31" s="217" t="e">
        <f ca="1" xml:space="preserve"> INDEX('NOx &amp; CO2'!$E$5:$E$9, MATCH($C31,'NOx &amp; CO2'!$C$5:$C$9,1))*$N31</f>
        <v>#VALUE!</v>
      </c>
      <c r="AI31" s="217" t="e">
        <f ca="1" xml:space="preserve"> $N31*Indata!$B$49</f>
        <v>#VALUE!</v>
      </c>
      <c r="AJ31" s="217" t="e">
        <f ca="1" xml:space="preserve"> $N31*Indata!$B$50</f>
        <v>#VALUE!</v>
      </c>
      <c r="AK31" s="217" t="e">
        <f ca="1" xml:space="preserve"> $N31*Indata!$B$51</f>
        <v>#VALUE!</v>
      </c>
      <c r="AL31" s="218" t="e">
        <f ca="1" xml:space="preserve"> $N31*Indata!$B$52</f>
        <v>#VALUE!</v>
      </c>
      <c r="AM31" s="219" t="e">
        <f ca="1">$AG31*'NOx &amp; CO2'!$C$21*1000</f>
        <v>#VALUE!</v>
      </c>
      <c r="AN31" s="219" t="e">
        <f ca="1">$AH31*Indata!$B$41*1000</f>
        <v>#VALUE!</v>
      </c>
      <c r="AO31" s="219" t="e">
        <f ca="1">$AI31*Indata!$B$42*1000</f>
        <v>#VALUE!</v>
      </c>
      <c r="AP31" s="219" t="e">
        <f ca="1">$AJ31*Indata!$B$43*1000</f>
        <v>#VALUE!</v>
      </c>
      <c r="AQ31" s="219" t="e">
        <f ca="1">$AK31*Indata!$B$44*1000</f>
        <v>#VALUE!</v>
      </c>
      <c r="AR31" s="220" t="e">
        <f ca="1">$AL31*Indata!$B$45*1000</f>
        <v>#VALUE!</v>
      </c>
    </row>
    <row r="32" spans="1:44" ht="13" thickBot="1" x14ac:dyDescent="0.3">
      <c r="A32" s="388"/>
      <c r="B32" s="244"/>
      <c r="C32" s="245"/>
      <c r="D32" s="246"/>
      <c r="E32" s="245"/>
      <c r="F32" s="246"/>
      <c r="G32" s="246"/>
      <c r="H32" s="247"/>
      <c r="I32" s="248"/>
      <c r="J32" s="248"/>
      <c r="K32" s="390"/>
      <c r="L32" s="422"/>
      <c r="M32" s="249"/>
      <c r="N32" s="423"/>
      <c r="O32" s="389"/>
      <c r="P32" s="424"/>
      <c r="Q32" s="425"/>
      <c r="R32" s="250"/>
      <c r="S32" s="251"/>
      <c r="T32" s="251"/>
      <c r="U32" s="251"/>
      <c r="V32" s="252"/>
      <c r="W32" s="252"/>
      <c r="X32" s="253"/>
      <c r="Y32" s="253"/>
      <c r="Z32" s="426"/>
      <c r="AA32" s="393"/>
      <c r="AB32" s="427"/>
      <c r="AC32" s="428"/>
      <c r="AD32" s="398"/>
      <c r="AE32" s="254"/>
      <c r="AF32" s="255"/>
      <c r="AG32" s="256"/>
      <c r="AH32" s="257"/>
      <c r="AI32" s="257"/>
      <c r="AJ32" s="257"/>
      <c r="AK32" s="257"/>
      <c r="AL32" s="258"/>
      <c r="AM32" s="259"/>
      <c r="AN32" s="259"/>
      <c r="AO32" s="259"/>
      <c r="AP32" s="259"/>
      <c r="AQ32" s="259"/>
      <c r="AR32" s="443"/>
    </row>
    <row r="33" spans="1:44" ht="14" x14ac:dyDescent="0.3">
      <c r="A33" s="388"/>
      <c r="C33" s="144"/>
      <c r="D33" s="195"/>
      <c r="E33" s="144"/>
      <c r="F33" s="195"/>
      <c r="G33" s="195"/>
      <c r="H33" s="205"/>
      <c r="I33" s="197"/>
      <c r="J33" s="197"/>
      <c r="K33" s="391"/>
      <c r="L33" s="411"/>
      <c r="M33" s="199"/>
      <c r="N33" s="409"/>
      <c r="O33" s="402"/>
      <c r="P33" s="200"/>
      <c r="Q33" s="1934"/>
      <c r="R33" s="1935"/>
      <c r="S33" s="1935"/>
      <c r="T33" s="1935"/>
      <c r="U33" s="1935"/>
      <c r="V33" s="1935"/>
      <c r="W33" s="1935"/>
      <c r="X33" s="1935"/>
      <c r="Y33" s="1935"/>
      <c r="Z33" s="1935"/>
      <c r="AA33" s="1936"/>
      <c r="AB33" s="417"/>
      <c r="AC33" s="408"/>
      <c r="AD33" s="397"/>
      <c r="AE33" s="214"/>
      <c r="AF33" s="215"/>
      <c r="AG33" s="444"/>
      <c r="AH33" s="445"/>
      <c r="AI33" s="445"/>
      <c r="AJ33" s="445"/>
      <c r="AK33" s="445"/>
      <c r="AL33" s="446"/>
      <c r="AM33" s="447"/>
      <c r="AN33" s="447"/>
      <c r="AO33" s="447"/>
      <c r="AP33" s="447"/>
      <c r="AQ33" s="447"/>
      <c r="AR33" s="448"/>
    </row>
    <row r="34" spans="1:44" ht="14" x14ac:dyDescent="0.3">
      <c r="A34" s="38" t="s">
        <v>96</v>
      </c>
      <c r="C34" s="1929" t="s">
        <v>242</v>
      </c>
      <c r="D34" s="1929"/>
      <c r="E34" s="1929"/>
      <c r="F34" s="1929"/>
      <c r="G34" s="1929"/>
      <c r="H34" s="1929"/>
      <c r="I34" s="1929"/>
      <c r="J34" s="1929"/>
      <c r="K34" s="1929"/>
      <c r="L34" s="1930"/>
      <c r="M34" s="1954" t="s">
        <v>705</v>
      </c>
      <c r="N34" s="1955"/>
      <c r="O34" s="1955"/>
      <c r="P34" s="1956"/>
      <c r="Q34" s="1934" t="s">
        <v>704</v>
      </c>
      <c r="R34" s="1935"/>
      <c r="S34" s="1935"/>
      <c r="T34" s="1935"/>
      <c r="U34" s="1935"/>
      <c r="V34" s="1935"/>
      <c r="W34" s="1935"/>
      <c r="X34" s="1935"/>
      <c r="Y34" s="1935"/>
      <c r="Z34" s="1935"/>
      <c r="AA34" s="1936"/>
      <c r="AB34" s="1940" t="s">
        <v>294</v>
      </c>
      <c r="AC34" s="1941"/>
      <c r="AD34" s="1942"/>
      <c r="AE34" s="1943" t="s">
        <v>295</v>
      </c>
      <c r="AF34" s="1944"/>
      <c r="AG34" s="1945" t="s">
        <v>296</v>
      </c>
      <c r="AH34" s="1946"/>
      <c r="AI34" s="1946"/>
      <c r="AJ34" s="1946"/>
      <c r="AK34" s="1946"/>
      <c r="AL34" s="1946"/>
      <c r="AM34" s="1946"/>
      <c r="AN34" s="1946"/>
      <c r="AO34" s="1946"/>
      <c r="AP34" s="1946"/>
      <c r="AQ34" s="1946"/>
      <c r="AR34" s="1947"/>
    </row>
    <row r="35" spans="1:44" ht="14" x14ac:dyDescent="0.3">
      <c r="A35" s="388"/>
      <c r="C35" s="144"/>
      <c r="D35" s="195"/>
      <c r="E35" s="196"/>
      <c r="F35" s="195"/>
      <c r="G35" s="195"/>
      <c r="H35" s="205"/>
      <c r="I35" s="197"/>
      <c r="J35" s="197"/>
      <c r="K35" s="391"/>
      <c r="L35" s="411"/>
      <c r="M35" s="199"/>
      <c r="N35" s="409"/>
      <c r="O35" s="1938"/>
      <c r="P35" s="1939"/>
      <c r="Q35" s="1950" t="s">
        <v>16</v>
      </c>
      <c r="R35" s="1951"/>
      <c r="S35" s="1937" t="s">
        <v>20</v>
      </c>
      <c r="T35" s="1937"/>
      <c r="U35" s="1937"/>
      <c r="V35" s="1952" t="s">
        <v>259</v>
      </c>
      <c r="W35" s="1952"/>
      <c r="X35" s="1953" t="s">
        <v>297</v>
      </c>
      <c r="Y35" s="1953"/>
      <c r="Z35" s="406"/>
      <c r="AA35" s="392"/>
      <c r="AB35" s="417"/>
      <c r="AC35" s="408"/>
      <c r="AD35" s="397"/>
      <c r="AE35" s="214"/>
      <c r="AF35" s="215"/>
      <c r="AG35" s="216"/>
      <c r="AH35" s="217"/>
      <c r="AI35" s="217"/>
      <c r="AJ35" s="217"/>
      <c r="AK35" s="217"/>
      <c r="AL35" s="218"/>
      <c r="AM35" s="219"/>
      <c r="AN35" s="219"/>
      <c r="AO35" s="219"/>
      <c r="AP35" s="219"/>
      <c r="AQ35" s="219"/>
      <c r="AR35" s="220"/>
    </row>
    <row r="36" spans="1:44" s="243" customFormat="1" ht="65" x14ac:dyDescent="0.3">
      <c r="A36" s="388"/>
      <c r="B36" s="243" t="s">
        <v>51</v>
      </c>
      <c r="C36" s="143" t="s">
        <v>52</v>
      </c>
      <c r="D36" s="143" t="s">
        <v>217</v>
      </c>
      <c r="E36" s="143" t="s">
        <v>429</v>
      </c>
      <c r="F36" s="143" t="s">
        <v>53</v>
      </c>
      <c r="G36" s="143" t="s">
        <v>292</v>
      </c>
      <c r="H36" s="143" t="s">
        <v>289</v>
      </c>
      <c r="I36" s="143" t="s">
        <v>271</v>
      </c>
      <c r="J36" s="143" t="s">
        <v>100</v>
      </c>
      <c r="K36" s="143" t="s">
        <v>290</v>
      </c>
      <c r="L36" s="147" t="s">
        <v>291</v>
      </c>
      <c r="M36" s="412" t="s">
        <v>293</v>
      </c>
      <c r="N36" s="145" t="s">
        <v>303</v>
      </c>
      <c r="O36" s="145" t="s">
        <v>702</v>
      </c>
      <c r="P36" s="146" t="s">
        <v>703</v>
      </c>
      <c r="Q36" s="413" t="s">
        <v>865</v>
      </c>
      <c r="R36" s="149" t="s">
        <v>866</v>
      </c>
      <c r="S36" s="150" t="s">
        <v>862</v>
      </c>
      <c r="T36" s="150" t="s">
        <v>863</v>
      </c>
      <c r="U36" s="150" t="s">
        <v>864</v>
      </c>
      <c r="V36" s="151" t="s">
        <v>273</v>
      </c>
      <c r="W36" s="151" t="s">
        <v>274</v>
      </c>
      <c r="X36" s="152" t="s">
        <v>867</v>
      </c>
      <c r="Y36" s="152" t="s">
        <v>873</v>
      </c>
      <c r="Z36" s="153" t="s">
        <v>869</v>
      </c>
      <c r="AA36" s="148" t="s">
        <v>870</v>
      </c>
      <c r="AB36" s="416" t="s">
        <v>871</v>
      </c>
      <c r="AC36" s="400" t="s">
        <v>597</v>
      </c>
      <c r="AD36" s="396" t="s">
        <v>275</v>
      </c>
      <c r="AE36" s="168" t="s">
        <v>598</v>
      </c>
      <c r="AF36" s="167" t="s">
        <v>276</v>
      </c>
      <c r="AG36" s="166" t="s">
        <v>277</v>
      </c>
      <c r="AH36" s="173" t="s">
        <v>278</v>
      </c>
      <c r="AI36" s="173" t="s">
        <v>279</v>
      </c>
      <c r="AJ36" s="173" t="s">
        <v>280</v>
      </c>
      <c r="AK36" s="173" t="s">
        <v>281</v>
      </c>
      <c r="AL36" s="173" t="s">
        <v>282</v>
      </c>
      <c r="AM36" s="174" t="s">
        <v>283</v>
      </c>
      <c r="AN36" s="174" t="s">
        <v>284</v>
      </c>
      <c r="AO36" s="174" t="s">
        <v>285</v>
      </c>
      <c r="AP36" s="174" t="s">
        <v>286</v>
      </c>
      <c r="AQ36" s="174" t="s">
        <v>287</v>
      </c>
      <c r="AR36" s="442" t="s">
        <v>288</v>
      </c>
    </row>
    <row r="37" spans="1:44" x14ac:dyDescent="0.25">
      <c r="A37" s="388">
        <f>A7</f>
        <v>0</v>
      </c>
      <c r="B37" s="49" t="str">
        <f t="shared" ref="B37:M52" si="13">B7</f>
        <v>0 0</v>
      </c>
      <c r="C37" s="144">
        <f t="shared" si="13"/>
        <v>0</v>
      </c>
      <c r="D37" s="144" t="str">
        <f t="shared" si="13"/>
        <v/>
      </c>
      <c r="E37" s="196" t="str">
        <f t="shared" si="13"/>
        <v/>
      </c>
      <c r="F37" s="195">
        <f t="shared" si="13"/>
        <v>0</v>
      </c>
      <c r="G37" s="144" t="str">
        <f t="shared" si="13"/>
        <v/>
      </c>
      <c r="H37" s="195" t="str">
        <f t="shared" si="13"/>
        <v/>
      </c>
      <c r="I37" s="197">
        <f t="shared" si="13"/>
        <v>0</v>
      </c>
      <c r="J37" s="401" t="str">
        <f t="shared" si="13"/>
        <v/>
      </c>
      <c r="K37" s="196" t="e">
        <f t="shared" ca="1" si="13"/>
        <v>#N/A</v>
      </c>
      <c r="L37" s="198">
        <f t="shared" si="13"/>
        <v>0</v>
      </c>
      <c r="M37" s="199" t="e">
        <f ca="1">M7</f>
        <v>#N/A</v>
      </c>
      <c r="N37" s="206" t="e">
        <f t="shared" ref="N37:N43" ca="1" si="14" xml:space="preserve"> $F37*$G37*$M37/1000*$L37</f>
        <v>#VALUE!</v>
      </c>
      <c r="O37" s="206" t="e">
        <f ca="1" xml:space="preserve"> $M37*Indata!$B$55/1000</f>
        <v>#N/A</v>
      </c>
      <c r="P37" s="200" t="e">
        <f ca="1" xml:space="preserve"> $N37*Indata!$B$55</f>
        <v>#VALUE!</v>
      </c>
      <c r="Q37" s="414" t="e">
        <f>Q7</f>
        <v>#N/A</v>
      </c>
      <c r="R37" s="403" t="e">
        <f>$Q37/Indata!$B$59</f>
        <v>#N/A</v>
      </c>
      <c r="S37" s="404" t="e">
        <f>S7</f>
        <v>#N/A</v>
      </c>
      <c r="T37" s="404" t="e">
        <f>($S37*Indata!$B$54-$S37*Indata!$B$54*Indata!$B$65/(1+Indata!$B$63)^Indata!$B$64)*(Indata!$B$63*(1+Indata!$B$63)^Indata!$B$64/((1+ Indata!$B$63)^Indata!$B$64-1))*1.138*Indata!$B$76</f>
        <v>#N/A</v>
      </c>
      <c r="U37" s="404" t="e">
        <f>$T37/Indata!$B$59</f>
        <v>#N/A</v>
      </c>
      <c r="V37" s="405" t="e">
        <f>V7</f>
        <v>#N/A</v>
      </c>
      <c r="W37" s="405" t="e">
        <f>$V37/Indata!$B$59</f>
        <v>#N/A</v>
      </c>
      <c r="X37" s="394" t="e">
        <f>X7</f>
        <v>#N/A</v>
      </c>
      <c r="Y37" s="394" t="e">
        <f>$X37/Indata!$B$59</f>
        <v>#N/A</v>
      </c>
      <c r="Z37" s="407" t="e">
        <f t="shared" ref="Z37:Z43" si="15">($R37+$U37+$W37+$Y37)</f>
        <v>#N/A</v>
      </c>
      <c r="AA37" s="392" t="e">
        <f t="shared" ref="AA37:AA43" si="16">($R37+$U37+$W37+$Y37)*$H37*$F37*$L37</f>
        <v>#N/A</v>
      </c>
      <c r="AB37" s="417" t="e">
        <f ca="1">AB7</f>
        <v>#N/A</v>
      </c>
      <c r="AC37" s="408" t="e">
        <f t="shared" ref="AC37:AC43" ca="1" si="17">$F37*$C37*$AB37*$J37</f>
        <v>#N/A</v>
      </c>
      <c r="AD37" s="397" t="e">
        <f t="shared" ref="AD37:AD43" ca="1" si="18">($R37+$U37+$W37+$Y37)*$K37*$F37</f>
        <v>#N/A</v>
      </c>
      <c r="AE37" s="214">
        <f>IF($I37&gt;0,INDEX(Lotstaxa!$E$19:$DL$28, MATCH($C37,Lotstaxa!$A$19:$A$28,1),MATCH($I37,Lotstaxa!$E$17:$DL$17,1)),0)</f>
        <v>0</v>
      </c>
      <c r="AF37" s="215">
        <f t="shared" ref="AF37:AF43" si="19">$F37*$AE37</f>
        <v>0</v>
      </c>
      <c r="AG37" s="216" t="e">
        <f ca="1" xml:space="preserve"> $N37*Indata!$B$47</f>
        <v>#VALUE!</v>
      </c>
      <c r="AH37" s="217" t="e">
        <f ca="1" xml:space="preserve"> INDEX('NOx &amp; CO2'!$E$5:$E$9, MATCH($C37,'NOx &amp; CO2'!$C$5:$C$9,1))*$N37</f>
        <v>#VALUE!</v>
      </c>
      <c r="AI37" s="217" t="e">
        <f ca="1" xml:space="preserve"> $N37*Indata!$B$49</f>
        <v>#VALUE!</v>
      </c>
      <c r="AJ37" s="217" t="e">
        <f ca="1" xml:space="preserve"> $N37*Indata!$B$50</f>
        <v>#VALUE!</v>
      </c>
      <c r="AK37" s="217" t="e">
        <f ca="1" xml:space="preserve"> $N37*Indata!$B$51</f>
        <v>#VALUE!</v>
      </c>
      <c r="AL37" s="218" t="e">
        <f ca="1" xml:space="preserve"> $N37*Indata!$B$52</f>
        <v>#VALUE!</v>
      </c>
      <c r="AM37" s="219" t="e">
        <f ca="1">$AG37*'NOx &amp; CO2'!$C$21*1000</f>
        <v>#VALUE!</v>
      </c>
      <c r="AN37" s="219" t="e">
        <f ca="1">$AH37*Indata!$B$41*1000</f>
        <v>#VALUE!</v>
      </c>
      <c r="AO37" s="219" t="e">
        <f ca="1">$AI37*Indata!$B$42*1000</f>
        <v>#VALUE!</v>
      </c>
      <c r="AP37" s="219" t="e">
        <f ca="1">$AJ37*Indata!$B$43*1000</f>
        <v>#VALUE!</v>
      </c>
      <c r="AQ37" s="219" t="e">
        <f ca="1">$AK37*Indata!$B$44*1000</f>
        <v>#VALUE!</v>
      </c>
      <c r="AR37" s="220" t="e">
        <f ca="1">$AL37*Indata!$B$45*1000</f>
        <v>#VALUE!</v>
      </c>
    </row>
    <row r="38" spans="1:44" x14ac:dyDescent="0.25">
      <c r="A38" s="388">
        <f t="shared" ref="A38:A61" si="20">A8</f>
        <v>0</v>
      </c>
      <c r="B38" s="49" t="str">
        <f t="shared" si="13"/>
        <v>0 0</v>
      </c>
      <c r="C38" s="144">
        <f t="shared" si="13"/>
        <v>0</v>
      </c>
      <c r="D38" s="144" t="str">
        <f t="shared" si="13"/>
        <v/>
      </c>
      <c r="E38" s="196" t="str">
        <f t="shared" si="13"/>
        <v/>
      </c>
      <c r="F38" s="195">
        <f t="shared" si="13"/>
        <v>0</v>
      </c>
      <c r="G38" s="144" t="str">
        <f t="shared" si="13"/>
        <v/>
      </c>
      <c r="H38" s="195" t="str">
        <f t="shared" si="13"/>
        <v/>
      </c>
      <c r="I38" s="197">
        <f t="shared" si="13"/>
        <v>0</v>
      </c>
      <c r="J38" s="401" t="str">
        <f t="shared" si="13"/>
        <v/>
      </c>
      <c r="K38" s="196" t="e">
        <f t="shared" ca="1" si="13"/>
        <v>#N/A</v>
      </c>
      <c r="L38" s="198">
        <f t="shared" si="13"/>
        <v>0</v>
      </c>
      <c r="M38" s="199" t="e">
        <f t="shared" ca="1" si="13"/>
        <v>#N/A</v>
      </c>
      <c r="N38" s="206" t="e">
        <f t="shared" ca="1" si="14"/>
        <v>#VALUE!</v>
      </c>
      <c r="O38" s="206" t="e">
        <f ca="1" xml:space="preserve"> $M38*Indata!$B$55/1000</f>
        <v>#N/A</v>
      </c>
      <c r="P38" s="200" t="e">
        <f ca="1" xml:space="preserve"> $N38*Indata!$B$55</f>
        <v>#VALUE!</v>
      </c>
      <c r="Q38" s="414" t="e">
        <f t="shared" ref="Q38:Q61" si="21">Q8</f>
        <v>#N/A</v>
      </c>
      <c r="R38" s="403" t="e">
        <f>$Q38/Indata!$B$59</f>
        <v>#N/A</v>
      </c>
      <c r="S38" s="404" t="e">
        <f t="shared" ref="S38:S61" si="22">S8</f>
        <v>#N/A</v>
      </c>
      <c r="T38" s="404" t="e">
        <f>($S38*Indata!$B$54-$S38*Indata!$B$54*Indata!$B$65/(1+Indata!$B$63)^Indata!$B$64)*(Indata!$B$63*(1+Indata!$B$63)^Indata!$B$64/((1+ Indata!$B$63)^Indata!$B$64-1))*1.138*Indata!$B$76</f>
        <v>#N/A</v>
      </c>
      <c r="U38" s="404" t="e">
        <f>$T38/Indata!$B$59</f>
        <v>#N/A</v>
      </c>
      <c r="V38" s="405" t="e">
        <f t="shared" ref="V38:V61" si="23">V8</f>
        <v>#N/A</v>
      </c>
      <c r="W38" s="405" t="e">
        <f>$V38/Indata!$B$59</f>
        <v>#N/A</v>
      </c>
      <c r="X38" s="394" t="e">
        <f t="shared" ref="X38:X61" si="24">X8</f>
        <v>#N/A</v>
      </c>
      <c r="Y38" s="394" t="e">
        <f>$X38/Indata!$B$59</f>
        <v>#N/A</v>
      </c>
      <c r="Z38" s="407" t="e">
        <f t="shared" si="15"/>
        <v>#N/A</v>
      </c>
      <c r="AA38" s="392" t="e">
        <f t="shared" si="16"/>
        <v>#N/A</v>
      </c>
      <c r="AB38" s="417" t="e">
        <f t="shared" ref="AB38:AB61" ca="1" si="25">AB8</f>
        <v>#N/A</v>
      </c>
      <c r="AC38" s="408" t="e">
        <f t="shared" ca="1" si="17"/>
        <v>#N/A</v>
      </c>
      <c r="AD38" s="397" t="e">
        <f t="shared" ca="1" si="18"/>
        <v>#N/A</v>
      </c>
      <c r="AE38" s="214">
        <f>IF($I38&gt;0,INDEX(Lotstaxa!$E$19:$DL$28, MATCH($C38,Lotstaxa!$A$19:$A$28,1),MATCH($I38,Lotstaxa!$E$17:$DL$17,1)),0)</f>
        <v>0</v>
      </c>
      <c r="AF38" s="215">
        <f t="shared" si="19"/>
        <v>0</v>
      </c>
      <c r="AG38" s="216" t="e">
        <f ca="1" xml:space="preserve"> $N38*Indata!$B$47</f>
        <v>#VALUE!</v>
      </c>
      <c r="AH38" s="217" t="e">
        <f ca="1" xml:space="preserve"> INDEX('NOx &amp; CO2'!$E$5:$E$9, MATCH($C38,'NOx &amp; CO2'!$C$5:$C$9,1))*$N38</f>
        <v>#VALUE!</v>
      </c>
      <c r="AI38" s="217" t="e">
        <f ca="1" xml:space="preserve"> $N38*Indata!$B$49</f>
        <v>#VALUE!</v>
      </c>
      <c r="AJ38" s="217" t="e">
        <f ca="1" xml:space="preserve"> $N38*Indata!$B$50</f>
        <v>#VALUE!</v>
      </c>
      <c r="AK38" s="217" t="e">
        <f ca="1" xml:space="preserve"> $N38*Indata!$B$51</f>
        <v>#VALUE!</v>
      </c>
      <c r="AL38" s="218" t="e">
        <f ca="1" xml:space="preserve"> $N38*Indata!$B$52</f>
        <v>#VALUE!</v>
      </c>
      <c r="AM38" s="219" t="e">
        <f ca="1">$AG38*'NOx &amp; CO2'!$C$21*1000</f>
        <v>#VALUE!</v>
      </c>
      <c r="AN38" s="219" t="e">
        <f ca="1">$AH38*Indata!$B$41*1000</f>
        <v>#VALUE!</v>
      </c>
      <c r="AO38" s="219" t="e">
        <f ca="1">$AI38*Indata!$B$42*1000</f>
        <v>#VALUE!</v>
      </c>
      <c r="AP38" s="219" t="e">
        <f ca="1">$AJ38*Indata!$B$43*1000</f>
        <v>#VALUE!</v>
      </c>
      <c r="AQ38" s="219" t="e">
        <f ca="1">$AK38*Indata!$B$44*1000</f>
        <v>#VALUE!</v>
      </c>
      <c r="AR38" s="220" t="e">
        <f ca="1">$AL38*Indata!$B$45*1000</f>
        <v>#VALUE!</v>
      </c>
    </row>
    <row r="39" spans="1:44" x14ac:dyDescent="0.25">
      <c r="A39" s="388">
        <f t="shared" si="20"/>
        <v>0</v>
      </c>
      <c r="B39" s="49" t="str">
        <f t="shared" si="13"/>
        <v>0 0</v>
      </c>
      <c r="C39" s="144">
        <f t="shared" si="13"/>
        <v>0</v>
      </c>
      <c r="D39" s="144" t="str">
        <f t="shared" si="13"/>
        <v/>
      </c>
      <c r="E39" s="196" t="str">
        <f t="shared" si="13"/>
        <v/>
      </c>
      <c r="F39" s="195">
        <f t="shared" si="13"/>
        <v>0</v>
      </c>
      <c r="G39" s="144" t="str">
        <f t="shared" si="13"/>
        <v/>
      </c>
      <c r="H39" s="195" t="str">
        <f t="shared" si="13"/>
        <v/>
      </c>
      <c r="I39" s="197">
        <f t="shared" si="13"/>
        <v>0</v>
      </c>
      <c r="J39" s="401" t="str">
        <f t="shared" si="13"/>
        <v/>
      </c>
      <c r="K39" s="196" t="e">
        <f t="shared" ca="1" si="13"/>
        <v>#N/A</v>
      </c>
      <c r="L39" s="198">
        <f t="shared" si="13"/>
        <v>0</v>
      </c>
      <c r="M39" s="199" t="e">
        <f t="shared" ca="1" si="13"/>
        <v>#N/A</v>
      </c>
      <c r="N39" s="206" t="e">
        <f t="shared" ca="1" si="14"/>
        <v>#VALUE!</v>
      </c>
      <c r="O39" s="206" t="e">
        <f ca="1" xml:space="preserve"> $M39*Indata!$B$55/1000</f>
        <v>#N/A</v>
      </c>
      <c r="P39" s="200" t="e">
        <f ca="1" xml:space="preserve"> $N39*Indata!$B$55</f>
        <v>#VALUE!</v>
      </c>
      <c r="Q39" s="414" t="e">
        <f t="shared" si="21"/>
        <v>#N/A</v>
      </c>
      <c r="R39" s="403" t="e">
        <f>$Q39/Indata!$B$59</f>
        <v>#N/A</v>
      </c>
      <c r="S39" s="404" t="e">
        <f t="shared" si="22"/>
        <v>#N/A</v>
      </c>
      <c r="T39" s="404" t="e">
        <f>($S39*Indata!$B$54-$S39*Indata!$B$54*Indata!$B$65/(1+Indata!$B$63)^Indata!$B$64)*(Indata!$B$63*(1+Indata!$B$63)^Indata!$B$64/((1+ Indata!$B$63)^Indata!$B$64-1))*1.138*Indata!$B$76</f>
        <v>#N/A</v>
      </c>
      <c r="U39" s="404" t="e">
        <f>$T39/Indata!$B$59</f>
        <v>#N/A</v>
      </c>
      <c r="V39" s="405" t="e">
        <f t="shared" si="23"/>
        <v>#N/A</v>
      </c>
      <c r="W39" s="405" t="e">
        <f>$V39/Indata!$B$59</f>
        <v>#N/A</v>
      </c>
      <c r="X39" s="394" t="e">
        <f t="shared" si="24"/>
        <v>#N/A</v>
      </c>
      <c r="Y39" s="394" t="e">
        <f>$X39/Indata!$B$59</f>
        <v>#N/A</v>
      </c>
      <c r="Z39" s="407" t="e">
        <f t="shared" si="15"/>
        <v>#N/A</v>
      </c>
      <c r="AA39" s="392" t="e">
        <f t="shared" si="16"/>
        <v>#N/A</v>
      </c>
      <c r="AB39" s="417" t="e">
        <f t="shared" ca="1" si="25"/>
        <v>#N/A</v>
      </c>
      <c r="AC39" s="408" t="e">
        <f t="shared" ca="1" si="17"/>
        <v>#N/A</v>
      </c>
      <c r="AD39" s="397" t="e">
        <f t="shared" ca="1" si="18"/>
        <v>#N/A</v>
      </c>
      <c r="AE39" s="214">
        <f>IF($I39&gt;0,INDEX(Lotstaxa!$E$19:$DL$28, MATCH($C39,Lotstaxa!$A$19:$A$28,1),MATCH($I39,Lotstaxa!$E$17:$DL$17,1)),0)</f>
        <v>0</v>
      </c>
      <c r="AF39" s="215">
        <f t="shared" si="19"/>
        <v>0</v>
      </c>
      <c r="AG39" s="216" t="e">
        <f ca="1" xml:space="preserve"> $N39*Indata!$B$47</f>
        <v>#VALUE!</v>
      </c>
      <c r="AH39" s="217" t="e">
        <f ca="1" xml:space="preserve"> INDEX('NOx &amp; CO2'!$E$5:$E$9, MATCH($C39,'NOx &amp; CO2'!$C$5:$C$9,1))*$N39</f>
        <v>#VALUE!</v>
      </c>
      <c r="AI39" s="217" t="e">
        <f ca="1" xml:space="preserve"> $N39*Indata!$B$49</f>
        <v>#VALUE!</v>
      </c>
      <c r="AJ39" s="217" t="e">
        <f ca="1" xml:space="preserve"> $N39*Indata!$B$50</f>
        <v>#VALUE!</v>
      </c>
      <c r="AK39" s="217" t="e">
        <f ca="1" xml:space="preserve"> $N39*Indata!$B$51</f>
        <v>#VALUE!</v>
      </c>
      <c r="AL39" s="218" t="e">
        <f ca="1" xml:space="preserve"> $N39*Indata!$B$52</f>
        <v>#VALUE!</v>
      </c>
      <c r="AM39" s="219" t="e">
        <f ca="1">$AG39*'NOx &amp; CO2'!$C$21*1000</f>
        <v>#VALUE!</v>
      </c>
      <c r="AN39" s="219" t="e">
        <f ca="1">$AH39*Indata!$B$41*1000</f>
        <v>#VALUE!</v>
      </c>
      <c r="AO39" s="219" t="e">
        <f ca="1">$AI39*Indata!$B$42*1000</f>
        <v>#VALUE!</v>
      </c>
      <c r="AP39" s="219" t="e">
        <f ca="1">$AJ39*Indata!$B$43*1000</f>
        <v>#VALUE!</v>
      </c>
      <c r="AQ39" s="219" t="e">
        <f ca="1">$AK39*Indata!$B$44*1000</f>
        <v>#VALUE!</v>
      </c>
      <c r="AR39" s="220" t="e">
        <f ca="1">$AL39*Indata!$B$45*1000</f>
        <v>#VALUE!</v>
      </c>
    </row>
    <row r="40" spans="1:44" x14ac:dyDescent="0.25">
      <c r="A40" s="388">
        <f t="shared" si="20"/>
        <v>0</v>
      </c>
      <c r="B40" s="49" t="str">
        <f t="shared" si="13"/>
        <v>0 0</v>
      </c>
      <c r="C40" s="144">
        <f t="shared" si="13"/>
        <v>0</v>
      </c>
      <c r="D40" s="144" t="str">
        <f t="shared" si="13"/>
        <v/>
      </c>
      <c r="E40" s="196" t="str">
        <f t="shared" si="13"/>
        <v/>
      </c>
      <c r="F40" s="195">
        <f t="shared" si="13"/>
        <v>0</v>
      </c>
      <c r="G40" s="144" t="str">
        <f t="shared" si="13"/>
        <v/>
      </c>
      <c r="H40" s="195" t="str">
        <f t="shared" si="13"/>
        <v/>
      </c>
      <c r="I40" s="197">
        <f t="shared" si="13"/>
        <v>0</v>
      </c>
      <c r="J40" s="401" t="str">
        <f t="shared" si="13"/>
        <v/>
      </c>
      <c r="K40" s="196" t="e">
        <f t="shared" ca="1" si="13"/>
        <v>#N/A</v>
      </c>
      <c r="L40" s="198">
        <f t="shared" si="13"/>
        <v>0</v>
      </c>
      <c r="M40" s="199" t="e">
        <f t="shared" ca="1" si="13"/>
        <v>#N/A</v>
      </c>
      <c r="N40" s="206" t="e">
        <f t="shared" ca="1" si="14"/>
        <v>#VALUE!</v>
      </c>
      <c r="O40" s="206" t="e">
        <f ca="1" xml:space="preserve"> $M40*Indata!$B$55/1000</f>
        <v>#N/A</v>
      </c>
      <c r="P40" s="200" t="e">
        <f ca="1" xml:space="preserve"> $N40*Indata!$B$55</f>
        <v>#VALUE!</v>
      </c>
      <c r="Q40" s="414" t="e">
        <f t="shared" si="21"/>
        <v>#N/A</v>
      </c>
      <c r="R40" s="403" t="e">
        <f>$Q40/Indata!$B$59</f>
        <v>#N/A</v>
      </c>
      <c r="S40" s="404" t="e">
        <f t="shared" si="22"/>
        <v>#N/A</v>
      </c>
      <c r="T40" s="404" t="e">
        <f>($S40*Indata!$B$54-$S40*Indata!$B$54*Indata!$B$65/(1+Indata!$B$63)^Indata!$B$64)*(Indata!$B$63*(1+Indata!$B$63)^Indata!$B$64/((1+ Indata!$B$63)^Indata!$B$64-1))*1.138*Indata!$B$76</f>
        <v>#N/A</v>
      </c>
      <c r="U40" s="404" t="e">
        <f>$T40/Indata!$B$59</f>
        <v>#N/A</v>
      </c>
      <c r="V40" s="405" t="e">
        <f t="shared" si="23"/>
        <v>#N/A</v>
      </c>
      <c r="W40" s="405" t="e">
        <f>$V40/Indata!$B$59</f>
        <v>#N/A</v>
      </c>
      <c r="X40" s="394" t="e">
        <f t="shared" si="24"/>
        <v>#N/A</v>
      </c>
      <c r="Y40" s="394" t="e">
        <f>$X40/Indata!$B$59</f>
        <v>#N/A</v>
      </c>
      <c r="Z40" s="407" t="e">
        <f t="shared" si="15"/>
        <v>#N/A</v>
      </c>
      <c r="AA40" s="392" t="e">
        <f t="shared" si="16"/>
        <v>#N/A</v>
      </c>
      <c r="AB40" s="417" t="e">
        <f t="shared" ca="1" si="25"/>
        <v>#N/A</v>
      </c>
      <c r="AC40" s="408" t="e">
        <f t="shared" ca="1" si="17"/>
        <v>#N/A</v>
      </c>
      <c r="AD40" s="397" t="e">
        <f t="shared" ca="1" si="18"/>
        <v>#N/A</v>
      </c>
      <c r="AE40" s="214">
        <f>IF($I40&gt;0,INDEX(Lotstaxa!$E$19:$DL$28, MATCH($C40,Lotstaxa!$A$19:$A$28,1),MATCH($I40,Lotstaxa!$E$17:$DL$17,1)),0)</f>
        <v>0</v>
      </c>
      <c r="AF40" s="215">
        <f t="shared" si="19"/>
        <v>0</v>
      </c>
      <c r="AG40" s="216" t="e">
        <f ca="1" xml:space="preserve"> $N40*Indata!$B$47</f>
        <v>#VALUE!</v>
      </c>
      <c r="AH40" s="217" t="e">
        <f ca="1" xml:space="preserve"> INDEX('NOx &amp; CO2'!$E$5:$E$9, MATCH($C40,'NOx &amp; CO2'!$C$5:$C$9,1))*$N40</f>
        <v>#VALUE!</v>
      </c>
      <c r="AI40" s="217" t="e">
        <f ca="1" xml:space="preserve"> $N40*Indata!$B$49</f>
        <v>#VALUE!</v>
      </c>
      <c r="AJ40" s="217" t="e">
        <f ca="1" xml:space="preserve"> $N40*Indata!$B$50</f>
        <v>#VALUE!</v>
      </c>
      <c r="AK40" s="217" t="e">
        <f ca="1" xml:space="preserve"> $N40*Indata!$B$51</f>
        <v>#VALUE!</v>
      </c>
      <c r="AL40" s="218" t="e">
        <f ca="1" xml:space="preserve"> $N40*Indata!$B$52</f>
        <v>#VALUE!</v>
      </c>
      <c r="AM40" s="219" t="e">
        <f ca="1">$AG40*'NOx &amp; CO2'!$C$21*1000</f>
        <v>#VALUE!</v>
      </c>
      <c r="AN40" s="219" t="e">
        <f ca="1">$AH40*Indata!$B$41*1000</f>
        <v>#VALUE!</v>
      </c>
      <c r="AO40" s="219" t="e">
        <f ca="1">$AI40*Indata!$B$42*1000</f>
        <v>#VALUE!</v>
      </c>
      <c r="AP40" s="219" t="e">
        <f ca="1">$AJ40*Indata!$B$43*1000</f>
        <v>#VALUE!</v>
      </c>
      <c r="AQ40" s="219" t="e">
        <f ca="1">$AK40*Indata!$B$44*1000</f>
        <v>#VALUE!</v>
      </c>
      <c r="AR40" s="220" t="e">
        <f ca="1">$AL40*Indata!$B$45*1000</f>
        <v>#VALUE!</v>
      </c>
    </row>
    <row r="41" spans="1:44" x14ac:dyDescent="0.25">
      <c r="A41" s="388">
        <f t="shared" si="20"/>
        <v>0</v>
      </c>
      <c r="B41" s="49" t="str">
        <f t="shared" si="13"/>
        <v>0 0</v>
      </c>
      <c r="C41" s="144">
        <f t="shared" si="13"/>
        <v>0</v>
      </c>
      <c r="D41" s="144" t="str">
        <f t="shared" si="13"/>
        <v/>
      </c>
      <c r="E41" s="196" t="str">
        <f t="shared" si="13"/>
        <v/>
      </c>
      <c r="F41" s="195">
        <f t="shared" si="13"/>
        <v>0</v>
      </c>
      <c r="G41" s="144" t="str">
        <f t="shared" si="13"/>
        <v/>
      </c>
      <c r="H41" s="195" t="str">
        <f t="shared" si="13"/>
        <v/>
      </c>
      <c r="I41" s="197">
        <f t="shared" si="13"/>
        <v>0</v>
      </c>
      <c r="J41" s="401" t="str">
        <f t="shared" si="13"/>
        <v/>
      </c>
      <c r="K41" s="196" t="e">
        <f t="shared" ca="1" si="13"/>
        <v>#N/A</v>
      </c>
      <c r="L41" s="198">
        <f t="shared" si="13"/>
        <v>0</v>
      </c>
      <c r="M41" s="199" t="e">
        <f t="shared" ca="1" si="13"/>
        <v>#N/A</v>
      </c>
      <c r="N41" s="206" t="e">
        <f t="shared" ca="1" si="14"/>
        <v>#VALUE!</v>
      </c>
      <c r="O41" s="206" t="e">
        <f ca="1" xml:space="preserve"> $M41*Indata!$B$55/1000</f>
        <v>#N/A</v>
      </c>
      <c r="P41" s="200" t="e">
        <f ca="1" xml:space="preserve"> $N41*Indata!$B$55</f>
        <v>#VALUE!</v>
      </c>
      <c r="Q41" s="414" t="e">
        <f t="shared" si="21"/>
        <v>#N/A</v>
      </c>
      <c r="R41" s="403" t="e">
        <f>$Q41/Indata!$B$59</f>
        <v>#N/A</v>
      </c>
      <c r="S41" s="404" t="e">
        <f t="shared" si="22"/>
        <v>#N/A</v>
      </c>
      <c r="T41" s="404" t="e">
        <f>($S41*Indata!$B$54-$S41*Indata!$B$54*Indata!$B$65/(1+Indata!$B$63)^Indata!$B$64)*(Indata!$B$63*(1+Indata!$B$63)^Indata!$B$64/((1+ Indata!$B$63)^Indata!$B$64-1))*1.138*Indata!$B$76</f>
        <v>#N/A</v>
      </c>
      <c r="U41" s="404" t="e">
        <f>$T41/Indata!$B$59</f>
        <v>#N/A</v>
      </c>
      <c r="V41" s="405" t="e">
        <f t="shared" si="23"/>
        <v>#N/A</v>
      </c>
      <c r="W41" s="405" t="e">
        <f>$V41/Indata!$B$59</f>
        <v>#N/A</v>
      </c>
      <c r="X41" s="394" t="e">
        <f t="shared" si="24"/>
        <v>#N/A</v>
      </c>
      <c r="Y41" s="394" t="e">
        <f>$X41/Indata!$B$59</f>
        <v>#N/A</v>
      </c>
      <c r="Z41" s="407" t="e">
        <f t="shared" si="15"/>
        <v>#N/A</v>
      </c>
      <c r="AA41" s="392" t="e">
        <f t="shared" si="16"/>
        <v>#N/A</v>
      </c>
      <c r="AB41" s="417" t="e">
        <f t="shared" ca="1" si="25"/>
        <v>#N/A</v>
      </c>
      <c r="AC41" s="408" t="e">
        <f t="shared" ca="1" si="17"/>
        <v>#N/A</v>
      </c>
      <c r="AD41" s="397" t="e">
        <f t="shared" ca="1" si="18"/>
        <v>#N/A</v>
      </c>
      <c r="AE41" s="214">
        <f>IF($I41&gt;0,INDEX(Lotstaxa!$E$19:$DL$28, MATCH($C41,Lotstaxa!$A$19:$A$28,1),MATCH($I41,Lotstaxa!$E$17:$DL$17,1)),0)</f>
        <v>0</v>
      </c>
      <c r="AF41" s="215">
        <f t="shared" si="19"/>
        <v>0</v>
      </c>
      <c r="AG41" s="216" t="e">
        <f ca="1" xml:space="preserve"> $N41*Indata!$B$47</f>
        <v>#VALUE!</v>
      </c>
      <c r="AH41" s="217" t="e">
        <f ca="1" xml:space="preserve"> INDEX('NOx &amp; CO2'!$E$5:$E$9, MATCH($C41,'NOx &amp; CO2'!$C$5:$C$9,1))*$N41</f>
        <v>#VALUE!</v>
      </c>
      <c r="AI41" s="217" t="e">
        <f ca="1" xml:space="preserve"> $N41*Indata!$B$49</f>
        <v>#VALUE!</v>
      </c>
      <c r="AJ41" s="217" t="e">
        <f ca="1" xml:space="preserve"> $N41*Indata!$B$50</f>
        <v>#VALUE!</v>
      </c>
      <c r="AK41" s="217" t="e">
        <f ca="1" xml:space="preserve"> $N41*Indata!$B$51</f>
        <v>#VALUE!</v>
      </c>
      <c r="AL41" s="218" t="e">
        <f ca="1" xml:space="preserve"> $N41*Indata!$B$52</f>
        <v>#VALUE!</v>
      </c>
      <c r="AM41" s="219" t="e">
        <f ca="1">$AG41*'NOx &amp; CO2'!$C$21*1000</f>
        <v>#VALUE!</v>
      </c>
      <c r="AN41" s="219" t="e">
        <f ca="1">$AH41*Indata!$B$41*1000</f>
        <v>#VALUE!</v>
      </c>
      <c r="AO41" s="219" t="e">
        <f ca="1">$AI41*Indata!$B$42*1000</f>
        <v>#VALUE!</v>
      </c>
      <c r="AP41" s="219" t="e">
        <f ca="1">$AJ41*Indata!$B$43*1000</f>
        <v>#VALUE!</v>
      </c>
      <c r="AQ41" s="219" t="e">
        <f ca="1">$AK41*Indata!$B$44*1000</f>
        <v>#VALUE!</v>
      </c>
      <c r="AR41" s="220" t="e">
        <f ca="1">$AL41*Indata!$B$45*1000</f>
        <v>#VALUE!</v>
      </c>
    </row>
    <row r="42" spans="1:44" x14ac:dyDescent="0.25">
      <c r="A42" s="388">
        <f t="shared" si="20"/>
        <v>0</v>
      </c>
      <c r="B42" s="49" t="str">
        <f t="shared" si="13"/>
        <v>0 0</v>
      </c>
      <c r="C42" s="144">
        <f t="shared" si="13"/>
        <v>0</v>
      </c>
      <c r="D42" s="144" t="str">
        <f t="shared" si="13"/>
        <v/>
      </c>
      <c r="E42" s="196" t="str">
        <f t="shared" si="13"/>
        <v/>
      </c>
      <c r="F42" s="195">
        <f t="shared" si="13"/>
        <v>0</v>
      </c>
      <c r="G42" s="144" t="str">
        <f t="shared" si="13"/>
        <v/>
      </c>
      <c r="H42" s="195" t="str">
        <f t="shared" si="13"/>
        <v/>
      </c>
      <c r="I42" s="197">
        <f t="shared" si="13"/>
        <v>0</v>
      </c>
      <c r="J42" s="401" t="str">
        <f t="shared" si="13"/>
        <v/>
      </c>
      <c r="K42" s="196" t="e">
        <f t="shared" ca="1" si="13"/>
        <v>#N/A</v>
      </c>
      <c r="L42" s="198">
        <f t="shared" si="13"/>
        <v>0</v>
      </c>
      <c r="M42" s="199" t="e">
        <f t="shared" ca="1" si="13"/>
        <v>#N/A</v>
      </c>
      <c r="N42" s="206" t="e">
        <f t="shared" ca="1" si="14"/>
        <v>#VALUE!</v>
      </c>
      <c r="O42" s="206" t="e">
        <f ca="1" xml:space="preserve"> $M42*Indata!$B$55/1000</f>
        <v>#N/A</v>
      </c>
      <c r="P42" s="200" t="e">
        <f ca="1" xml:space="preserve"> $N42*Indata!$B$55</f>
        <v>#VALUE!</v>
      </c>
      <c r="Q42" s="414" t="e">
        <f t="shared" si="21"/>
        <v>#N/A</v>
      </c>
      <c r="R42" s="403" t="e">
        <f>$Q42/Indata!$B$59</f>
        <v>#N/A</v>
      </c>
      <c r="S42" s="404" t="e">
        <f t="shared" si="22"/>
        <v>#N/A</v>
      </c>
      <c r="T42" s="404" t="e">
        <f>($S42*Indata!$B$54-$S42*Indata!$B$54*Indata!$B$65/(1+Indata!$B$63)^Indata!$B$64)*(Indata!$B$63*(1+Indata!$B$63)^Indata!$B$64/((1+ Indata!$B$63)^Indata!$B$64-1))*1.138*Indata!$B$76</f>
        <v>#N/A</v>
      </c>
      <c r="U42" s="404" t="e">
        <f>$T42/Indata!$B$59</f>
        <v>#N/A</v>
      </c>
      <c r="V42" s="405" t="e">
        <f t="shared" si="23"/>
        <v>#N/A</v>
      </c>
      <c r="W42" s="405" t="e">
        <f>$V42/Indata!$B$59</f>
        <v>#N/A</v>
      </c>
      <c r="X42" s="394" t="e">
        <f t="shared" si="24"/>
        <v>#N/A</v>
      </c>
      <c r="Y42" s="394" t="e">
        <f>$X42/Indata!$B$59</f>
        <v>#N/A</v>
      </c>
      <c r="Z42" s="407" t="e">
        <f t="shared" si="15"/>
        <v>#N/A</v>
      </c>
      <c r="AA42" s="392" t="e">
        <f t="shared" si="16"/>
        <v>#N/A</v>
      </c>
      <c r="AB42" s="417" t="e">
        <f t="shared" ca="1" si="25"/>
        <v>#N/A</v>
      </c>
      <c r="AC42" s="408" t="e">
        <f t="shared" ca="1" si="17"/>
        <v>#N/A</v>
      </c>
      <c r="AD42" s="397" t="e">
        <f t="shared" ca="1" si="18"/>
        <v>#N/A</v>
      </c>
      <c r="AE42" s="214">
        <f>IF($I42&gt;0,INDEX(Lotstaxa!$E$19:$DL$28, MATCH($C42,Lotstaxa!$A$19:$A$28,1),MATCH($I42,Lotstaxa!$E$17:$DL$17,1)),0)</f>
        <v>0</v>
      </c>
      <c r="AF42" s="215">
        <f t="shared" si="19"/>
        <v>0</v>
      </c>
      <c r="AG42" s="216" t="e">
        <f ca="1" xml:space="preserve"> $N42*Indata!$B$47</f>
        <v>#VALUE!</v>
      </c>
      <c r="AH42" s="217" t="e">
        <f ca="1" xml:space="preserve"> INDEX('NOx &amp; CO2'!$E$5:$E$9, MATCH($C42,'NOx &amp; CO2'!$C$5:$C$9,1))*$N42</f>
        <v>#VALUE!</v>
      </c>
      <c r="AI42" s="217" t="e">
        <f ca="1" xml:space="preserve"> $N42*Indata!$B$49</f>
        <v>#VALUE!</v>
      </c>
      <c r="AJ42" s="217" t="e">
        <f ca="1" xml:space="preserve"> $N42*Indata!$B$50</f>
        <v>#VALUE!</v>
      </c>
      <c r="AK42" s="217" t="e">
        <f ca="1" xml:space="preserve"> $N42*Indata!$B$51</f>
        <v>#VALUE!</v>
      </c>
      <c r="AL42" s="218" t="e">
        <f ca="1" xml:space="preserve"> $N42*Indata!$B$52</f>
        <v>#VALUE!</v>
      </c>
      <c r="AM42" s="219" t="e">
        <f ca="1">$AG42*'NOx &amp; CO2'!$C$21*1000</f>
        <v>#VALUE!</v>
      </c>
      <c r="AN42" s="219" t="e">
        <f ca="1">$AH42*Indata!$B$41*1000</f>
        <v>#VALUE!</v>
      </c>
      <c r="AO42" s="219" t="e">
        <f ca="1">$AI42*Indata!$B$42*1000</f>
        <v>#VALUE!</v>
      </c>
      <c r="AP42" s="219" t="e">
        <f ca="1">$AJ42*Indata!$B$43*1000</f>
        <v>#VALUE!</v>
      </c>
      <c r="AQ42" s="219" t="e">
        <f ca="1">$AK42*Indata!$B$44*1000</f>
        <v>#VALUE!</v>
      </c>
      <c r="AR42" s="220" t="e">
        <f ca="1">$AL42*Indata!$B$45*1000</f>
        <v>#VALUE!</v>
      </c>
    </row>
    <row r="43" spans="1:44" x14ac:dyDescent="0.25">
      <c r="A43" s="388">
        <f t="shared" si="20"/>
        <v>0</v>
      </c>
      <c r="B43" s="49" t="str">
        <f t="shared" si="13"/>
        <v>0 0</v>
      </c>
      <c r="C43" s="144">
        <f t="shared" si="13"/>
        <v>0</v>
      </c>
      <c r="D43" s="144" t="str">
        <f t="shared" si="13"/>
        <v/>
      </c>
      <c r="E43" s="196" t="str">
        <f t="shared" si="13"/>
        <v/>
      </c>
      <c r="F43" s="195">
        <f t="shared" si="13"/>
        <v>0</v>
      </c>
      <c r="G43" s="144" t="str">
        <f t="shared" si="13"/>
        <v/>
      </c>
      <c r="H43" s="195" t="str">
        <f t="shared" si="13"/>
        <v/>
      </c>
      <c r="I43" s="197">
        <f t="shared" si="13"/>
        <v>0</v>
      </c>
      <c r="J43" s="401" t="str">
        <f t="shared" si="13"/>
        <v/>
      </c>
      <c r="K43" s="196" t="e">
        <f t="shared" ca="1" si="13"/>
        <v>#N/A</v>
      </c>
      <c r="L43" s="198">
        <f t="shared" si="13"/>
        <v>0</v>
      </c>
      <c r="M43" s="199" t="e">
        <f t="shared" ca="1" si="13"/>
        <v>#N/A</v>
      </c>
      <c r="N43" s="206" t="e">
        <f t="shared" ca="1" si="14"/>
        <v>#VALUE!</v>
      </c>
      <c r="O43" s="206" t="e">
        <f ca="1" xml:space="preserve"> $M43*Indata!$B$55/1000</f>
        <v>#N/A</v>
      </c>
      <c r="P43" s="200" t="e">
        <f ca="1" xml:space="preserve"> $N43*Indata!$B$55</f>
        <v>#VALUE!</v>
      </c>
      <c r="Q43" s="414" t="e">
        <f t="shared" si="21"/>
        <v>#N/A</v>
      </c>
      <c r="R43" s="403" t="e">
        <f>$Q43/Indata!$B$59</f>
        <v>#N/A</v>
      </c>
      <c r="S43" s="404" t="e">
        <f t="shared" si="22"/>
        <v>#N/A</v>
      </c>
      <c r="T43" s="404" t="e">
        <f>($S43*Indata!$B$54-$S43*Indata!$B$54*Indata!$B$65/(1+Indata!$B$63)^Indata!$B$64)*(Indata!$B$63*(1+Indata!$B$63)^Indata!$B$64/((1+ Indata!$B$63)^Indata!$B$64-1))*1.138*Indata!$B$76</f>
        <v>#N/A</v>
      </c>
      <c r="U43" s="404" t="e">
        <f>$T43/Indata!$B$59</f>
        <v>#N/A</v>
      </c>
      <c r="V43" s="405" t="e">
        <f t="shared" si="23"/>
        <v>#N/A</v>
      </c>
      <c r="W43" s="405" t="e">
        <f>$V43/Indata!$B$59</f>
        <v>#N/A</v>
      </c>
      <c r="X43" s="394" t="e">
        <f t="shared" si="24"/>
        <v>#N/A</v>
      </c>
      <c r="Y43" s="394" t="e">
        <f>$X43/Indata!$B$59</f>
        <v>#N/A</v>
      </c>
      <c r="Z43" s="407" t="e">
        <f t="shared" si="15"/>
        <v>#N/A</v>
      </c>
      <c r="AA43" s="392" t="e">
        <f t="shared" si="16"/>
        <v>#N/A</v>
      </c>
      <c r="AB43" s="417" t="e">
        <f t="shared" ca="1" si="25"/>
        <v>#N/A</v>
      </c>
      <c r="AC43" s="408" t="e">
        <f t="shared" ca="1" si="17"/>
        <v>#N/A</v>
      </c>
      <c r="AD43" s="397" t="e">
        <f t="shared" ca="1" si="18"/>
        <v>#N/A</v>
      </c>
      <c r="AE43" s="214">
        <f>IF($I43&gt;0,INDEX(Lotstaxa!$E$19:$DL$28, MATCH($C43,Lotstaxa!$A$19:$A$28,1),MATCH($I43,Lotstaxa!$E$17:$DL$17,1)),0)</f>
        <v>0</v>
      </c>
      <c r="AF43" s="215">
        <f t="shared" si="19"/>
        <v>0</v>
      </c>
      <c r="AG43" s="216" t="e">
        <f ca="1" xml:space="preserve"> $N43*Indata!$B$47</f>
        <v>#VALUE!</v>
      </c>
      <c r="AH43" s="217" t="e">
        <f ca="1" xml:space="preserve"> INDEX('NOx &amp; CO2'!$E$5:$E$9, MATCH($C43,'NOx &amp; CO2'!$C$5:$C$9,1))*$N43</f>
        <v>#VALUE!</v>
      </c>
      <c r="AI43" s="217" t="e">
        <f ca="1" xml:space="preserve"> $N43*Indata!$B$49</f>
        <v>#VALUE!</v>
      </c>
      <c r="AJ43" s="217" t="e">
        <f ca="1" xml:space="preserve"> $N43*Indata!$B$50</f>
        <v>#VALUE!</v>
      </c>
      <c r="AK43" s="217" t="e">
        <f ca="1" xml:space="preserve"> $N43*Indata!$B$51</f>
        <v>#VALUE!</v>
      </c>
      <c r="AL43" s="218" t="e">
        <f ca="1" xml:space="preserve"> $N43*Indata!$B$52</f>
        <v>#VALUE!</v>
      </c>
      <c r="AM43" s="219" t="e">
        <f ca="1">$AG43*'NOx &amp; CO2'!$C$21*1000</f>
        <v>#VALUE!</v>
      </c>
      <c r="AN43" s="219" t="e">
        <f ca="1">$AH43*Indata!$B$41*1000</f>
        <v>#VALUE!</v>
      </c>
      <c r="AO43" s="219" t="e">
        <f ca="1">$AI43*Indata!$B$42*1000</f>
        <v>#VALUE!</v>
      </c>
      <c r="AP43" s="219" t="e">
        <f ca="1">$AJ43*Indata!$B$43*1000</f>
        <v>#VALUE!</v>
      </c>
      <c r="AQ43" s="219" t="e">
        <f ca="1">$AK43*Indata!$B$44*1000</f>
        <v>#VALUE!</v>
      </c>
      <c r="AR43" s="220" t="e">
        <f ca="1">$AL43*Indata!$B$45*1000</f>
        <v>#VALUE!</v>
      </c>
    </row>
    <row r="44" spans="1:44" x14ac:dyDescent="0.25">
      <c r="A44" s="388">
        <f t="shared" si="20"/>
        <v>0</v>
      </c>
      <c r="B44" s="49" t="str">
        <f t="shared" si="13"/>
        <v>0 0</v>
      </c>
      <c r="C44" s="144">
        <f t="shared" si="13"/>
        <v>0</v>
      </c>
      <c r="D44" s="144" t="str">
        <f t="shared" si="13"/>
        <v/>
      </c>
      <c r="E44" s="196" t="str">
        <f t="shared" si="13"/>
        <v/>
      </c>
      <c r="F44" s="195">
        <f t="shared" si="13"/>
        <v>0</v>
      </c>
      <c r="G44" s="144" t="str">
        <f t="shared" si="13"/>
        <v/>
      </c>
      <c r="H44" s="195" t="str">
        <f t="shared" si="13"/>
        <v/>
      </c>
      <c r="I44" s="197">
        <f t="shared" si="13"/>
        <v>0</v>
      </c>
      <c r="J44" s="401" t="str">
        <f t="shared" si="13"/>
        <v/>
      </c>
      <c r="K44" s="196" t="e">
        <f t="shared" ca="1" si="13"/>
        <v>#N/A</v>
      </c>
      <c r="L44" s="198">
        <f t="shared" si="13"/>
        <v>0</v>
      </c>
      <c r="M44" s="199" t="e">
        <f t="shared" ca="1" si="13"/>
        <v>#N/A</v>
      </c>
      <c r="N44" s="206" t="e">
        <f t="shared" ref="N44:N61" ca="1" si="26" xml:space="preserve"> $F44*$G44*$M44/1000*$L44</f>
        <v>#VALUE!</v>
      </c>
      <c r="O44" s="206" t="e">
        <f ca="1" xml:space="preserve"> $M44*Indata!$B$55/1000</f>
        <v>#N/A</v>
      </c>
      <c r="P44" s="200" t="e">
        <f ca="1" xml:space="preserve"> $N44*Indata!$B$55</f>
        <v>#VALUE!</v>
      </c>
      <c r="Q44" s="414" t="e">
        <f t="shared" si="21"/>
        <v>#N/A</v>
      </c>
      <c r="R44" s="403" t="e">
        <f>$Q44/Indata!$B$59</f>
        <v>#N/A</v>
      </c>
      <c r="S44" s="404" t="e">
        <f t="shared" si="22"/>
        <v>#N/A</v>
      </c>
      <c r="T44" s="404" t="e">
        <f>($S44*Indata!$B$54-$S44*Indata!$B$54*Indata!$B$65/(1+Indata!$B$63)^Indata!$B$64)*(Indata!$B$63*(1+Indata!$B$63)^Indata!$B$64/((1+ Indata!$B$63)^Indata!$B$64-1))*1.138*Indata!$B$76</f>
        <v>#N/A</v>
      </c>
      <c r="U44" s="404" t="e">
        <f>$T44/Indata!$B$59</f>
        <v>#N/A</v>
      </c>
      <c r="V44" s="405" t="e">
        <f t="shared" si="23"/>
        <v>#N/A</v>
      </c>
      <c r="W44" s="405" t="e">
        <f>$V44/Indata!$B$59</f>
        <v>#N/A</v>
      </c>
      <c r="X44" s="394" t="e">
        <f t="shared" si="24"/>
        <v>#N/A</v>
      </c>
      <c r="Y44" s="394" t="e">
        <f>$X44/Indata!$B$59</f>
        <v>#N/A</v>
      </c>
      <c r="Z44" s="407" t="e">
        <f t="shared" ref="Z44:Z61" si="27">($R44+$U44+$W44+$Y44)</f>
        <v>#N/A</v>
      </c>
      <c r="AA44" s="392" t="e">
        <f t="shared" ref="AA44:AA61" si="28">($R44+$U44+$W44+$Y44)*$H44*$F44*$L44</f>
        <v>#N/A</v>
      </c>
      <c r="AB44" s="417" t="e">
        <f t="shared" ca="1" si="25"/>
        <v>#N/A</v>
      </c>
      <c r="AC44" s="408" t="e">
        <f t="shared" ref="AC44:AC61" ca="1" si="29">$F44*$C44*$AB44*$J44</f>
        <v>#N/A</v>
      </c>
      <c r="AD44" s="397" t="e">
        <f t="shared" ref="AD44:AD61" ca="1" si="30">($R44+$U44+$W44+$Y44)*$K44*$F44</f>
        <v>#N/A</v>
      </c>
      <c r="AE44" s="214">
        <f>IF($I44&gt;0,INDEX(Lotstaxa!$E$19:$DL$28, MATCH($C44,Lotstaxa!$A$19:$A$28,1),MATCH($I44,Lotstaxa!$E$17:$DL$17,1)),0)</f>
        <v>0</v>
      </c>
      <c r="AF44" s="215">
        <f t="shared" ref="AF44:AF61" si="31">$F44*$AE44</f>
        <v>0</v>
      </c>
      <c r="AG44" s="216" t="e">
        <f ca="1" xml:space="preserve"> $N44*Indata!$B$47</f>
        <v>#VALUE!</v>
      </c>
      <c r="AH44" s="217" t="e">
        <f ca="1" xml:space="preserve"> INDEX('NOx &amp; CO2'!$E$5:$E$9, MATCH($C44,'NOx &amp; CO2'!$C$5:$C$9,1))*$N44</f>
        <v>#VALUE!</v>
      </c>
      <c r="AI44" s="217" t="e">
        <f ca="1" xml:space="preserve"> $N44*Indata!$B$49</f>
        <v>#VALUE!</v>
      </c>
      <c r="AJ44" s="217" t="e">
        <f ca="1" xml:space="preserve"> $N44*Indata!$B$50</f>
        <v>#VALUE!</v>
      </c>
      <c r="AK44" s="217" t="e">
        <f ca="1" xml:space="preserve"> $N44*Indata!$B$51</f>
        <v>#VALUE!</v>
      </c>
      <c r="AL44" s="218" t="e">
        <f ca="1" xml:space="preserve"> $N44*Indata!$B$52</f>
        <v>#VALUE!</v>
      </c>
      <c r="AM44" s="219" t="e">
        <f ca="1">$AG44*'NOx &amp; CO2'!$C$21*1000</f>
        <v>#VALUE!</v>
      </c>
      <c r="AN44" s="219" t="e">
        <f ca="1">$AH44*Indata!$B$41*1000</f>
        <v>#VALUE!</v>
      </c>
      <c r="AO44" s="219" t="e">
        <f ca="1">$AI44*Indata!$B$42*1000</f>
        <v>#VALUE!</v>
      </c>
      <c r="AP44" s="219" t="e">
        <f ca="1">$AJ44*Indata!$B$43*1000</f>
        <v>#VALUE!</v>
      </c>
      <c r="AQ44" s="219" t="e">
        <f ca="1">$AK44*Indata!$B$44*1000</f>
        <v>#VALUE!</v>
      </c>
      <c r="AR44" s="220" t="e">
        <f ca="1">$AL44*Indata!$B$45*1000</f>
        <v>#VALUE!</v>
      </c>
    </row>
    <row r="45" spans="1:44" x14ac:dyDescent="0.25">
      <c r="A45" s="388">
        <f t="shared" si="20"/>
        <v>0</v>
      </c>
      <c r="B45" s="49" t="str">
        <f t="shared" si="13"/>
        <v>0 0</v>
      </c>
      <c r="C45" s="144">
        <f t="shared" si="13"/>
        <v>0</v>
      </c>
      <c r="D45" s="144" t="str">
        <f t="shared" si="13"/>
        <v/>
      </c>
      <c r="E45" s="196" t="str">
        <f t="shared" si="13"/>
        <v/>
      </c>
      <c r="F45" s="195">
        <f t="shared" si="13"/>
        <v>0</v>
      </c>
      <c r="G45" s="144" t="str">
        <f t="shared" si="13"/>
        <v/>
      </c>
      <c r="H45" s="195" t="str">
        <f t="shared" si="13"/>
        <v/>
      </c>
      <c r="I45" s="197">
        <f t="shared" si="13"/>
        <v>0</v>
      </c>
      <c r="J45" s="401" t="str">
        <f t="shared" si="13"/>
        <v/>
      </c>
      <c r="K45" s="196" t="e">
        <f t="shared" ca="1" si="13"/>
        <v>#N/A</v>
      </c>
      <c r="L45" s="198">
        <f t="shared" si="13"/>
        <v>0</v>
      </c>
      <c r="M45" s="199" t="e">
        <f t="shared" ca="1" si="13"/>
        <v>#N/A</v>
      </c>
      <c r="N45" s="206" t="e">
        <f t="shared" ca="1" si="26"/>
        <v>#VALUE!</v>
      </c>
      <c r="O45" s="206" t="e">
        <f ca="1" xml:space="preserve"> $M45*Indata!$B$55/1000</f>
        <v>#N/A</v>
      </c>
      <c r="P45" s="200" t="e">
        <f ca="1" xml:space="preserve"> $N45*Indata!$B$55</f>
        <v>#VALUE!</v>
      </c>
      <c r="Q45" s="414" t="e">
        <f t="shared" si="21"/>
        <v>#N/A</v>
      </c>
      <c r="R45" s="403" t="e">
        <f>$Q45/Indata!$B$59</f>
        <v>#N/A</v>
      </c>
      <c r="S45" s="404" t="e">
        <f t="shared" si="22"/>
        <v>#N/A</v>
      </c>
      <c r="T45" s="404" t="e">
        <f>($S45*Indata!$B$54-$S45*Indata!$B$54*Indata!$B$65/(1+Indata!$B$63)^Indata!$B$64)*(Indata!$B$63*(1+Indata!$B$63)^Indata!$B$64/((1+ Indata!$B$63)^Indata!$B$64-1))*1.138*Indata!$B$76</f>
        <v>#N/A</v>
      </c>
      <c r="U45" s="404" t="e">
        <f>$T45/Indata!$B$59</f>
        <v>#N/A</v>
      </c>
      <c r="V45" s="405" t="e">
        <f t="shared" si="23"/>
        <v>#N/A</v>
      </c>
      <c r="W45" s="405" t="e">
        <f>$V45/Indata!$B$59</f>
        <v>#N/A</v>
      </c>
      <c r="X45" s="394" t="e">
        <f t="shared" si="24"/>
        <v>#N/A</v>
      </c>
      <c r="Y45" s="394" t="e">
        <f>$X45/Indata!$B$59</f>
        <v>#N/A</v>
      </c>
      <c r="Z45" s="407" t="e">
        <f t="shared" si="27"/>
        <v>#N/A</v>
      </c>
      <c r="AA45" s="392" t="e">
        <f t="shared" si="28"/>
        <v>#N/A</v>
      </c>
      <c r="AB45" s="417" t="e">
        <f t="shared" ca="1" si="25"/>
        <v>#N/A</v>
      </c>
      <c r="AC45" s="408" t="e">
        <f t="shared" ca="1" si="29"/>
        <v>#N/A</v>
      </c>
      <c r="AD45" s="397" t="e">
        <f t="shared" ca="1" si="30"/>
        <v>#N/A</v>
      </c>
      <c r="AE45" s="214">
        <f>IF($I45&gt;0,INDEX(Lotstaxa!$E$19:$DL$28, MATCH($C45,Lotstaxa!$A$19:$A$28,1),MATCH($I45,Lotstaxa!$E$17:$DL$17,1)),0)</f>
        <v>0</v>
      </c>
      <c r="AF45" s="215">
        <f t="shared" si="31"/>
        <v>0</v>
      </c>
      <c r="AG45" s="216" t="e">
        <f ca="1" xml:space="preserve"> $N45*Indata!$B$47</f>
        <v>#VALUE!</v>
      </c>
      <c r="AH45" s="217" t="e">
        <f ca="1" xml:space="preserve"> INDEX('NOx &amp; CO2'!$E$5:$E$9, MATCH($C45,'NOx &amp; CO2'!$C$5:$C$9,1))*$N45</f>
        <v>#VALUE!</v>
      </c>
      <c r="AI45" s="217" t="e">
        <f ca="1" xml:space="preserve"> $N45*Indata!$B$49</f>
        <v>#VALUE!</v>
      </c>
      <c r="AJ45" s="217" t="e">
        <f ca="1" xml:space="preserve"> $N45*Indata!$B$50</f>
        <v>#VALUE!</v>
      </c>
      <c r="AK45" s="217" t="e">
        <f ca="1" xml:space="preserve"> $N45*Indata!$B$51</f>
        <v>#VALUE!</v>
      </c>
      <c r="AL45" s="218" t="e">
        <f ca="1" xml:space="preserve"> $N45*Indata!$B$52</f>
        <v>#VALUE!</v>
      </c>
      <c r="AM45" s="219" t="e">
        <f ca="1">$AG45*'NOx &amp; CO2'!$C$21*1000</f>
        <v>#VALUE!</v>
      </c>
      <c r="AN45" s="219" t="e">
        <f ca="1">$AH45*Indata!$B$41*1000</f>
        <v>#VALUE!</v>
      </c>
      <c r="AO45" s="219" t="e">
        <f ca="1">$AI45*Indata!$B$42*1000</f>
        <v>#VALUE!</v>
      </c>
      <c r="AP45" s="219" t="e">
        <f ca="1">$AJ45*Indata!$B$43*1000</f>
        <v>#VALUE!</v>
      </c>
      <c r="AQ45" s="219" t="e">
        <f ca="1">$AK45*Indata!$B$44*1000</f>
        <v>#VALUE!</v>
      </c>
      <c r="AR45" s="220" t="e">
        <f ca="1">$AL45*Indata!$B$45*1000</f>
        <v>#VALUE!</v>
      </c>
    </row>
    <row r="46" spans="1:44" x14ac:dyDescent="0.25">
      <c r="A46" s="388">
        <f t="shared" si="20"/>
        <v>0</v>
      </c>
      <c r="B46" s="49" t="str">
        <f t="shared" si="13"/>
        <v>0 0</v>
      </c>
      <c r="C46" s="144">
        <f t="shared" si="13"/>
        <v>0</v>
      </c>
      <c r="D46" s="144" t="str">
        <f t="shared" si="13"/>
        <v/>
      </c>
      <c r="E46" s="196" t="str">
        <f t="shared" si="13"/>
        <v/>
      </c>
      <c r="F46" s="195">
        <f t="shared" si="13"/>
        <v>0</v>
      </c>
      <c r="G46" s="144" t="str">
        <f t="shared" si="13"/>
        <v/>
      </c>
      <c r="H46" s="195" t="str">
        <f t="shared" si="13"/>
        <v/>
      </c>
      <c r="I46" s="197">
        <f t="shared" si="13"/>
        <v>0</v>
      </c>
      <c r="J46" s="401" t="str">
        <f t="shared" si="13"/>
        <v/>
      </c>
      <c r="K46" s="196" t="e">
        <f t="shared" ca="1" si="13"/>
        <v>#N/A</v>
      </c>
      <c r="L46" s="198">
        <f t="shared" si="13"/>
        <v>0</v>
      </c>
      <c r="M46" s="199" t="e">
        <f t="shared" ca="1" si="13"/>
        <v>#N/A</v>
      </c>
      <c r="N46" s="206" t="e">
        <f t="shared" ca="1" si="26"/>
        <v>#VALUE!</v>
      </c>
      <c r="O46" s="206" t="e">
        <f ca="1" xml:space="preserve"> $M46*Indata!$B$55/1000</f>
        <v>#N/A</v>
      </c>
      <c r="P46" s="200" t="e">
        <f ca="1" xml:space="preserve"> $N46*Indata!$B$55</f>
        <v>#VALUE!</v>
      </c>
      <c r="Q46" s="414" t="e">
        <f t="shared" si="21"/>
        <v>#N/A</v>
      </c>
      <c r="R46" s="403" t="e">
        <f>$Q46/Indata!$B$59</f>
        <v>#N/A</v>
      </c>
      <c r="S46" s="404" t="e">
        <f t="shared" si="22"/>
        <v>#N/A</v>
      </c>
      <c r="T46" s="404" t="e">
        <f>($S46*Indata!$B$54-$S46*Indata!$B$54*Indata!$B$65/(1+Indata!$B$63)^Indata!$B$64)*(Indata!$B$63*(1+Indata!$B$63)^Indata!$B$64/((1+ Indata!$B$63)^Indata!$B$64-1))*1.138*Indata!$B$76</f>
        <v>#N/A</v>
      </c>
      <c r="U46" s="404" t="e">
        <f>$T46/Indata!$B$59</f>
        <v>#N/A</v>
      </c>
      <c r="V46" s="405" t="e">
        <f t="shared" si="23"/>
        <v>#N/A</v>
      </c>
      <c r="W46" s="405" t="e">
        <f>$V46/Indata!$B$59</f>
        <v>#N/A</v>
      </c>
      <c r="X46" s="394" t="e">
        <f t="shared" si="24"/>
        <v>#N/A</v>
      </c>
      <c r="Y46" s="394" t="e">
        <f>$X46/Indata!$B$59</f>
        <v>#N/A</v>
      </c>
      <c r="Z46" s="407" t="e">
        <f t="shared" si="27"/>
        <v>#N/A</v>
      </c>
      <c r="AA46" s="392" t="e">
        <f t="shared" si="28"/>
        <v>#N/A</v>
      </c>
      <c r="AB46" s="417" t="e">
        <f t="shared" ca="1" si="25"/>
        <v>#N/A</v>
      </c>
      <c r="AC46" s="408" t="e">
        <f t="shared" ca="1" si="29"/>
        <v>#N/A</v>
      </c>
      <c r="AD46" s="397" t="e">
        <f t="shared" ca="1" si="30"/>
        <v>#N/A</v>
      </c>
      <c r="AE46" s="214">
        <f>IF($I46&gt;0,INDEX(Lotstaxa!$E$19:$DL$28, MATCH($C46,Lotstaxa!$A$19:$A$28,1),MATCH($I46,Lotstaxa!$E$17:$DL$17,1)),0)</f>
        <v>0</v>
      </c>
      <c r="AF46" s="215">
        <f t="shared" si="31"/>
        <v>0</v>
      </c>
      <c r="AG46" s="216" t="e">
        <f ca="1" xml:space="preserve"> $N46*Indata!$B$47</f>
        <v>#VALUE!</v>
      </c>
      <c r="AH46" s="217" t="e">
        <f ca="1" xml:space="preserve"> INDEX('NOx &amp; CO2'!$E$5:$E$9, MATCH($C46,'NOx &amp; CO2'!$C$5:$C$9,1))*$N46</f>
        <v>#VALUE!</v>
      </c>
      <c r="AI46" s="217" t="e">
        <f ca="1" xml:space="preserve"> $N46*Indata!$B$49</f>
        <v>#VALUE!</v>
      </c>
      <c r="AJ46" s="217" t="e">
        <f ca="1" xml:space="preserve"> $N46*Indata!$B$50</f>
        <v>#VALUE!</v>
      </c>
      <c r="AK46" s="217" t="e">
        <f ca="1" xml:space="preserve"> $N46*Indata!$B$51</f>
        <v>#VALUE!</v>
      </c>
      <c r="AL46" s="218" t="e">
        <f ca="1" xml:space="preserve"> $N46*Indata!$B$52</f>
        <v>#VALUE!</v>
      </c>
      <c r="AM46" s="219" t="e">
        <f ca="1">$AG46*'NOx &amp; CO2'!$C$21*1000</f>
        <v>#VALUE!</v>
      </c>
      <c r="AN46" s="219" t="e">
        <f ca="1">$AH46*Indata!$B$41*1000</f>
        <v>#VALUE!</v>
      </c>
      <c r="AO46" s="219" t="e">
        <f ca="1">$AI46*Indata!$B$42*1000</f>
        <v>#VALUE!</v>
      </c>
      <c r="AP46" s="219" t="e">
        <f ca="1">$AJ46*Indata!$B$43*1000</f>
        <v>#VALUE!</v>
      </c>
      <c r="AQ46" s="219" t="e">
        <f ca="1">$AK46*Indata!$B$44*1000</f>
        <v>#VALUE!</v>
      </c>
      <c r="AR46" s="220" t="e">
        <f ca="1">$AL46*Indata!$B$45*1000</f>
        <v>#VALUE!</v>
      </c>
    </row>
    <row r="47" spans="1:44" x14ac:dyDescent="0.25">
      <c r="A47" s="388">
        <f t="shared" si="20"/>
        <v>0</v>
      </c>
      <c r="B47" s="49" t="str">
        <f t="shared" si="13"/>
        <v>0 0</v>
      </c>
      <c r="C47" s="144">
        <f t="shared" si="13"/>
        <v>0</v>
      </c>
      <c r="D47" s="144" t="str">
        <f t="shared" si="13"/>
        <v/>
      </c>
      <c r="E47" s="196" t="str">
        <f t="shared" si="13"/>
        <v/>
      </c>
      <c r="F47" s="195">
        <f t="shared" si="13"/>
        <v>0</v>
      </c>
      <c r="G47" s="144" t="str">
        <f t="shared" si="13"/>
        <v/>
      </c>
      <c r="H47" s="195" t="str">
        <f t="shared" si="13"/>
        <v/>
      </c>
      <c r="I47" s="197">
        <f t="shared" si="13"/>
        <v>0</v>
      </c>
      <c r="J47" s="401" t="str">
        <f t="shared" si="13"/>
        <v/>
      </c>
      <c r="K47" s="196" t="e">
        <f t="shared" ca="1" si="13"/>
        <v>#N/A</v>
      </c>
      <c r="L47" s="198">
        <f t="shared" si="13"/>
        <v>0</v>
      </c>
      <c r="M47" s="199" t="e">
        <f t="shared" ca="1" si="13"/>
        <v>#N/A</v>
      </c>
      <c r="N47" s="206" t="e">
        <f t="shared" ca="1" si="26"/>
        <v>#VALUE!</v>
      </c>
      <c r="O47" s="206" t="e">
        <f ca="1" xml:space="preserve"> $M47*Indata!$B$55/1000</f>
        <v>#N/A</v>
      </c>
      <c r="P47" s="200" t="e">
        <f ca="1" xml:space="preserve"> $N47*Indata!$B$55</f>
        <v>#VALUE!</v>
      </c>
      <c r="Q47" s="414" t="e">
        <f t="shared" si="21"/>
        <v>#N/A</v>
      </c>
      <c r="R47" s="403" t="e">
        <f>$Q47/Indata!$B$59</f>
        <v>#N/A</v>
      </c>
      <c r="S47" s="404" t="e">
        <f t="shared" si="22"/>
        <v>#N/A</v>
      </c>
      <c r="T47" s="404" t="e">
        <f>($S47*Indata!$B$54-$S47*Indata!$B$54*Indata!$B$65/(1+Indata!$B$63)^Indata!$B$64)*(Indata!$B$63*(1+Indata!$B$63)^Indata!$B$64/((1+ Indata!$B$63)^Indata!$B$64-1))*1.138*Indata!$B$76</f>
        <v>#N/A</v>
      </c>
      <c r="U47" s="404" t="e">
        <f>$T47/Indata!$B$59</f>
        <v>#N/A</v>
      </c>
      <c r="V47" s="405" t="e">
        <f t="shared" si="23"/>
        <v>#N/A</v>
      </c>
      <c r="W47" s="405" t="e">
        <f>$V47/Indata!$B$59</f>
        <v>#N/A</v>
      </c>
      <c r="X47" s="394" t="e">
        <f t="shared" si="24"/>
        <v>#N/A</v>
      </c>
      <c r="Y47" s="394" t="e">
        <f>$X47/Indata!$B$59</f>
        <v>#N/A</v>
      </c>
      <c r="Z47" s="407" t="e">
        <f t="shared" si="27"/>
        <v>#N/A</v>
      </c>
      <c r="AA47" s="392" t="e">
        <f t="shared" si="28"/>
        <v>#N/A</v>
      </c>
      <c r="AB47" s="417" t="e">
        <f t="shared" ca="1" si="25"/>
        <v>#N/A</v>
      </c>
      <c r="AC47" s="408" t="e">
        <f t="shared" ca="1" si="29"/>
        <v>#N/A</v>
      </c>
      <c r="AD47" s="397" t="e">
        <f t="shared" ca="1" si="30"/>
        <v>#N/A</v>
      </c>
      <c r="AE47" s="214">
        <f>IF($I47&gt;0,INDEX(Lotstaxa!$E$19:$DL$28, MATCH($C47,Lotstaxa!$A$19:$A$28,1),MATCH($I47,Lotstaxa!$E$17:$DL$17,1)),0)</f>
        <v>0</v>
      </c>
      <c r="AF47" s="215">
        <f t="shared" si="31"/>
        <v>0</v>
      </c>
      <c r="AG47" s="216" t="e">
        <f ca="1" xml:space="preserve"> $N47*Indata!$B$47</f>
        <v>#VALUE!</v>
      </c>
      <c r="AH47" s="217" t="e">
        <f ca="1" xml:space="preserve"> INDEX('NOx &amp; CO2'!$E$5:$E$9, MATCH($C47,'NOx &amp; CO2'!$C$5:$C$9,1))*$N47</f>
        <v>#VALUE!</v>
      </c>
      <c r="AI47" s="217" t="e">
        <f ca="1" xml:space="preserve"> $N47*Indata!$B$49</f>
        <v>#VALUE!</v>
      </c>
      <c r="AJ47" s="217" t="e">
        <f ca="1" xml:space="preserve"> $N47*Indata!$B$50</f>
        <v>#VALUE!</v>
      </c>
      <c r="AK47" s="217" t="e">
        <f ca="1" xml:space="preserve"> $N47*Indata!$B$51</f>
        <v>#VALUE!</v>
      </c>
      <c r="AL47" s="218" t="e">
        <f ca="1" xml:space="preserve"> $N47*Indata!$B$52</f>
        <v>#VALUE!</v>
      </c>
      <c r="AM47" s="219" t="e">
        <f ca="1">$AG47*'NOx &amp; CO2'!$C$21*1000</f>
        <v>#VALUE!</v>
      </c>
      <c r="AN47" s="219" t="e">
        <f ca="1">$AH47*Indata!$B$41*1000</f>
        <v>#VALUE!</v>
      </c>
      <c r="AO47" s="219" t="e">
        <f ca="1">$AI47*Indata!$B$42*1000</f>
        <v>#VALUE!</v>
      </c>
      <c r="AP47" s="219" t="e">
        <f ca="1">$AJ47*Indata!$B$43*1000</f>
        <v>#VALUE!</v>
      </c>
      <c r="AQ47" s="219" t="e">
        <f ca="1">$AK47*Indata!$B$44*1000</f>
        <v>#VALUE!</v>
      </c>
      <c r="AR47" s="220" t="e">
        <f ca="1">$AL47*Indata!$B$45*1000</f>
        <v>#VALUE!</v>
      </c>
    </row>
    <row r="48" spans="1:44" x14ac:dyDescent="0.25">
      <c r="A48" s="388">
        <f t="shared" si="20"/>
        <v>0</v>
      </c>
      <c r="B48" s="49" t="str">
        <f t="shared" si="13"/>
        <v>0 0</v>
      </c>
      <c r="C48" s="144">
        <f t="shared" si="13"/>
        <v>0</v>
      </c>
      <c r="D48" s="144" t="str">
        <f t="shared" si="13"/>
        <v/>
      </c>
      <c r="E48" s="196" t="str">
        <f t="shared" si="13"/>
        <v/>
      </c>
      <c r="F48" s="195">
        <f t="shared" si="13"/>
        <v>0</v>
      </c>
      <c r="G48" s="144" t="str">
        <f t="shared" si="13"/>
        <v/>
      </c>
      <c r="H48" s="195" t="str">
        <f t="shared" si="13"/>
        <v/>
      </c>
      <c r="I48" s="197">
        <f t="shared" si="13"/>
        <v>0</v>
      </c>
      <c r="J48" s="401" t="str">
        <f t="shared" si="13"/>
        <v/>
      </c>
      <c r="K48" s="196" t="e">
        <f t="shared" ca="1" si="13"/>
        <v>#N/A</v>
      </c>
      <c r="L48" s="198">
        <f t="shared" si="13"/>
        <v>0</v>
      </c>
      <c r="M48" s="199" t="e">
        <f t="shared" ca="1" si="13"/>
        <v>#N/A</v>
      </c>
      <c r="N48" s="206" t="e">
        <f t="shared" ca="1" si="26"/>
        <v>#VALUE!</v>
      </c>
      <c r="O48" s="206" t="e">
        <f ca="1" xml:space="preserve"> $M48*Indata!$B$55/1000</f>
        <v>#N/A</v>
      </c>
      <c r="P48" s="200" t="e">
        <f ca="1" xml:space="preserve"> $N48*Indata!$B$55</f>
        <v>#VALUE!</v>
      </c>
      <c r="Q48" s="414" t="e">
        <f t="shared" si="21"/>
        <v>#N/A</v>
      </c>
      <c r="R48" s="403" t="e">
        <f>$Q48/Indata!$B$59</f>
        <v>#N/A</v>
      </c>
      <c r="S48" s="404" t="e">
        <f t="shared" si="22"/>
        <v>#N/A</v>
      </c>
      <c r="T48" s="404" t="e">
        <f>($S48*Indata!$B$54-$S48*Indata!$B$54*Indata!$B$65/(1+Indata!$B$63)^Indata!$B$64)*(Indata!$B$63*(1+Indata!$B$63)^Indata!$B$64/((1+ Indata!$B$63)^Indata!$B$64-1))*1.138*Indata!$B$76</f>
        <v>#N/A</v>
      </c>
      <c r="U48" s="404" t="e">
        <f>$T48/Indata!$B$59</f>
        <v>#N/A</v>
      </c>
      <c r="V48" s="405" t="e">
        <f t="shared" si="23"/>
        <v>#N/A</v>
      </c>
      <c r="W48" s="405" t="e">
        <f>$V48/Indata!$B$59</f>
        <v>#N/A</v>
      </c>
      <c r="X48" s="394" t="e">
        <f t="shared" si="24"/>
        <v>#N/A</v>
      </c>
      <c r="Y48" s="394" t="e">
        <f>$X48/Indata!$B$59</f>
        <v>#N/A</v>
      </c>
      <c r="Z48" s="407" t="e">
        <f t="shared" si="27"/>
        <v>#N/A</v>
      </c>
      <c r="AA48" s="392" t="e">
        <f t="shared" si="28"/>
        <v>#N/A</v>
      </c>
      <c r="AB48" s="417" t="e">
        <f t="shared" ca="1" si="25"/>
        <v>#N/A</v>
      </c>
      <c r="AC48" s="408" t="e">
        <f t="shared" ca="1" si="29"/>
        <v>#N/A</v>
      </c>
      <c r="AD48" s="397" t="e">
        <f t="shared" ca="1" si="30"/>
        <v>#N/A</v>
      </c>
      <c r="AE48" s="214">
        <f>IF($I48&gt;0,INDEX(Lotstaxa!$E$19:$DL$28, MATCH($C48,Lotstaxa!$A$19:$A$28,1),MATCH($I48,Lotstaxa!$E$17:$DL$17,1)),0)</f>
        <v>0</v>
      </c>
      <c r="AF48" s="215">
        <f t="shared" si="31"/>
        <v>0</v>
      </c>
      <c r="AG48" s="216" t="e">
        <f ca="1" xml:space="preserve"> $N48*Indata!$B$47</f>
        <v>#VALUE!</v>
      </c>
      <c r="AH48" s="217" t="e">
        <f ca="1" xml:space="preserve"> INDEX('NOx &amp; CO2'!$E$5:$E$9, MATCH($C48,'NOx &amp; CO2'!$C$5:$C$9,1))*$N48</f>
        <v>#VALUE!</v>
      </c>
      <c r="AI48" s="217" t="e">
        <f ca="1" xml:space="preserve"> $N48*Indata!$B$49</f>
        <v>#VALUE!</v>
      </c>
      <c r="AJ48" s="217" t="e">
        <f ca="1" xml:space="preserve"> $N48*Indata!$B$50</f>
        <v>#VALUE!</v>
      </c>
      <c r="AK48" s="217" t="e">
        <f ca="1" xml:space="preserve"> $N48*Indata!$B$51</f>
        <v>#VALUE!</v>
      </c>
      <c r="AL48" s="218" t="e">
        <f ca="1" xml:space="preserve"> $N48*Indata!$B$52</f>
        <v>#VALUE!</v>
      </c>
      <c r="AM48" s="219" t="e">
        <f ca="1">$AG48*'NOx &amp; CO2'!$C$21*1000</f>
        <v>#VALUE!</v>
      </c>
      <c r="AN48" s="219" t="e">
        <f ca="1">$AH48*Indata!$B$41*1000</f>
        <v>#VALUE!</v>
      </c>
      <c r="AO48" s="219" t="e">
        <f ca="1">$AI48*Indata!$B$42*1000</f>
        <v>#VALUE!</v>
      </c>
      <c r="AP48" s="219" t="e">
        <f ca="1">$AJ48*Indata!$B$43*1000</f>
        <v>#VALUE!</v>
      </c>
      <c r="AQ48" s="219" t="e">
        <f ca="1">$AK48*Indata!$B$44*1000</f>
        <v>#VALUE!</v>
      </c>
      <c r="AR48" s="220" t="e">
        <f ca="1">$AL48*Indata!$B$45*1000</f>
        <v>#VALUE!</v>
      </c>
    </row>
    <row r="49" spans="1:44" x14ac:dyDescent="0.25">
      <c r="A49" s="388">
        <f t="shared" si="20"/>
        <v>0</v>
      </c>
      <c r="B49" s="49" t="str">
        <f t="shared" si="13"/>
        <v>0 0</v>
      </c>
      <c r="C49" s="144">
        <f t="shared" si="13"/>
        <v>0</v>
      </c>
      <c r="D49" s="144" t="str">
        <f t="shared" si="13"/>
        <v/>
      </c>
      <c r="E49" s="196" t="str">
        <f t="shared" si="13"/>
        <v/>
      </c>
      <c r="F49" s="195">
        <f t="shared" si="13"/>
        <v>0</v>
      </c>
      <c r="G49" s="144" t="str">
        <f t="shared" si="13"/>
        <v/>
      </c>
      <c r="H49" s="195" t="str">
        <f t="shared" si="13"/>
        <v/>
      </c>
      <c r="I49" s="197">
        <f t="shared" si="13"/>
        <v>0</v>
      </c>
      <c r="J49" s="401" t="str">
        <f t="shared" si="13"/>
        <v/>
      </c>
      <c r="K49" s="196" t="e">
        <f t="shared" ca="1" si="13"/>
        <v>#N/A</v>
      </c>
      <c r="L49" s="198">
        <f t="shared" si="13"/>
        <v>0</v>
      </c>
      <c r="M49" s="199" t="e">
        <f t="shared" ca="1" si="13"/>
        <v>#N/A</v>
      </c>
      <c r="N49" s="206" t="e">
        <f t="shared" ca="1" si="26"/>
        <v>#VALUE!</v>
      </c>
      <c r="O49" s="206" t="e">
        <f ca="1" xml:space="preserve"> $M49*Indata!$B$55/1000</f>
        <v>#N/A</v>
      </c>
      <c r="P49" s="200" t="e">
        <f ca="1" xml:space="preserve"> $N49*Indata!$B$55</f>
        <v>#VALUE!</v>
      </c>
      <c r="Q49" s="414" t="e">
        <f t="shared" si="21"/>
        <v>#N/A</v>
      </c>
      <c r="R49" s="403" t="e">
        <f>$Q49/Indata!$B$59</f>
        <v>#N/A</v>
      </c>
      <c r="S49" s="404" t="e">
        <f t="shared" si="22"/>
        <v>#N/A</v>
      </c>
      <c r="T49" s="404" t="e">
        <f>($S49*Indata!$B$54-$S49*Indata!$B$54*Indata!$B$65/(1+Indata!$B$63)^Indata!$B$64)*(Indata!$B$63*(1+Indata!$B$63)^Indata!$B$64/((1+ Indata!$B$63)^Indata!$B$64-1))*1.138*Indata!$B$76</f>
        <v>#N/A</v>
      </c>
      <c r="U49" s="404" t="e">
        <f>$T49/Indata!$B$59</f>
        <v>#N/A</v>
      </c>
      <c r="V49" s="405" t="e">
        <f t="shared" si="23"/>
        <v>#N/A</v>
      </c>
      <c r="W49" s="405" t="e">
        <f>$V49/Indata!$B$59</f>
        <v>#N/A</v>
      </c>
      <c r="X49" s="394" t="e">
        <f t="shared" si="24"/>
        <v>#N/A</v>
      </c>
      <c r="Y49" s="394" t="e">
        <f>$X49/Indata!$B$59</f>
        <v>#N/A</v>
      </c>
      <c r="Z49" s="407" t="e">
        <f t="shared" si="27"/>
        <v>#N/A</v>
      </c>
      <c r="AA49" s="392" t="e">
        <f t="shared" si="28"/>
        <v>#N/A</v>
      </c>
      <c r="AB49" s="417" t="e">
        <f t="shared" ca="1" si="25"/>
        <v>#N/A</v>
      </c>
      <c r="AC49" s="408" t="e">
        <f t="shared" ca="1" si="29"/>
        <v>#N/A</v>
      </c>
      <c r="AD49" s="397" t="e">
        <f t="shared" ca="1" si="30"/>
        <v>#N/A</v>
      </c>
      <c r="AE49" s="214">
        <f>IF($I49&gt;0,INDEX(Lotstaxa!$E$19:$DL$28, MATCH($C49,Lotstaxa!$A$19:$A$28,1),MATCH($I49,Lotstaxa!$E$17:$DL$17,1)),0)</f>
        <v>0</v>
      </c>
      <c r="AF49" s="215">
        <f t="shared" si="31"/>
        <v>0</v>
      </c>
      <c r="AG49" s="216" t="e">
        <f ca="1" xml:space="preserve"> $N49*Indata!$B$47</f>
        <v>#VALUE!</v>
      </c>
      <c r="AH49" s="217" t="e">
        <f ca="1" xml:space="preserve"> INDEX('NOx &amp; CO2'!$E$5:$E$9, MATCH($C49,'NOx &amp; CO2'!$C$5:$C$9,1))*$N49</f>
        <v>#VALUE!</v>
      </c>
      <c r="AI49" s="217" t="e">
        <f ca="1" xml:space="preserve"> $N49*Indata!$B$49</f>
        <v>#VALUE!</v>
      </c>
      <c r="AJ49" s="217" t="e">
        <f ca="1" xml:space="preserve"> $N49*Indata!$B$50</f>
        <v>#VALUE!</v>
      </c>
      <c r="AK49" s="217" t="e">
        <f ca="1" xml:space="preserve"> $N49*Indata!$B$51</f>
        <v>#VALUE!</v>
      </c>
      <c r="AL49" s="218" t="e">
        <f ca="1" xml:space="preserve"> $N49*Indata!$B$52</f>
        <v>#VALUE!</v>
      </c>
      <c r="AM49" s="219" t="e">
        <f ca="1">$AG49*'NOx &amp; CO2'!$C$21*1000</f>
        <v>#VALUE!</v>
      </c>
      <c r="AN49" s="219" t="e">
        <f ca="1">$AH49*Indata!$B$41*1000</f>
        <v>#VALUE!</v>
      </c>
      <c r="AO49" s="219" t="e">
        <f ca="1">$AI49*Indata!$B$42*1000</f>
        <v>#VALUE!</v>
      </c>
      <c r="AP49" s="219" t="e">
        <f ca="1">$AJ49*Indata!$B$43*1000</f>
        <v>#VALUE!</v>
      </c>
      <c r="AQ49" s="219" t="e">
        <f ca="1">$AK49*Indata!$B$44*1000</f>
        <v>#VALUE!</v>
      </c>
      <c r="AR49" s="220" t="e">
        <f ca="1">$AL49*Indata!$B$45*1000</f>
        <v>#VALUE!</v>
      </c>
    </row>
    <row r="50" spans="1:44" x14ac:dyDescent="0.25">
      <c r="A50" s="388">
        <f t="shared" si="20"/>
        <v>0</v>
      </c>
      <c r="B50" s="49" t="str">
        <f t="shared" si="13"/>
        <v>0 0</v>
      </c>
      <c r="C50" s="144">
        <f t="shared" si="13"/>
        <v>0</v>
      </c>
      <c r="D50" s="144" t="str">
        <f t="shared" si="13"/>
        <v/>
      </c>
      <c r="E50" s="196" t="str">
        <f t="shared" si="13"/>
        <v/>
      </c>
      <c r="F50" s="195">
        <f t="shared" si="13"/>
        <v>0</v>
      </c>
      <c r="G50" s="144" t="str">
        <f t="shared" si="13"/>
        <v/>
      </c>
      <c r="H50" s="195" t="str">
        <f t="shared" si="13"/>
        <v/>
      </c>
      <c r="I50" s="197">
        <f t="shared" si="13"/>
        <v>0</v>
      </c>
      <c r="J50" s="401" t="str">
        <f t="shared" si="13"/>
        <v/>
      </c>
      <c r="K50" s="196" t="e">
        <f t="shared" ca="1" si="13"/>
        <v>#N/A</v>
      </c>
      <c r="L50" s="198">
        <f t="shared" si="13"/>
        <v>0</v>
      </c>
      <c r="M50" s="199" t="e">
        <f t="shared" ca="1" si="13"/>
        <v>#N/A</v>
      </c>
      <c r="N50" s="206" t="e">
        <f t="shared" ca="1" si="26"/>
        <v>#VALUE!</v>
      </c>
      <c r="O50" s="206" t="e">
        <f ca="1" xml:space="preserve"> $M50*Indata!$B$55/1000</f>
        <v>#N/A</v>
      </c>
      <c r="P50" s="200" t="e">
        <f ca="1" xml:space="preserve"> $N50*Indata!$B$55</f>
        <v>#VALUE!</v>
      </c>
      <c r="Q50" s="414" t="e">
        <f t="shared" si="21"/>
        <v>#N/A</v>
      </c>
      <c r="R50" s="403" t="e">
        <f>$Q50/Indata!$B$59</f>
        <v>#N/A</v>
      </c>
      <c r="S50" s="404" t="e">
        <f t="shared" si="22"/>
        <v>#N/A</v>
      </c>
      <c r="T50" s="404" t="e">
        <f>($S50*Indata!$B$54-$S50*Indata!$B$54*Indata!$B$65/(1+Indata!$B$63)^Indata!$B$64)*(Indata!$B$63*(1+Indata!$B$63)^Indata!$B$64/((1+ Indata!$B$63)^Indata!$B$64-1))*1.138*Indata!$B$76</f>
        <v>#N/A</v>
      </c>
      <c r="U50" s="404" t="e">
        <f>$T50/Indata!$B$59</f>
        <v>#N/A</v>
      </c>
      <c r="V50" s="405" t="e">
        <f t="shared" si="23"/>
        <v>#N/A</v>
      </c>
      <c r="W50" s="405" t="e">
        <f>$V50/Indata!$B$59</f>
        <v>#N/A</v>
      </c>
      <c r="X50" s="394" t="e">
        <f t="shared" si="24"/>
        <v>#N/A</v>
      </c>
      <c r="Y50" s="394" t="e">
        <f>$X50/Indata!$B$59</f>
        <v>#N/A</v>
      </c>
      <c r="Z50" s="407" t="e">
        <f t="shared" si="27"/>
        <v>#N/A</v>
      </c>
      <c r="AA50" s="392" t="e">
        <f t="shared" si="28"/>
        <v>#N/A</v>
      </c>
      <c r="AB50" s="417" t="e">
        <f t="shared" ca="1" si="25"/>
        <v>#N/A</v>
      </c>
      <c r="AC50" s="408" t="e">
        <f t="shared" ca="1" si="29"/>
        <v>#N/A</v>
      </c>
      <c r="AD50" s="397" t="e">
        <f t="shared" ca="1" si="30"/>
        <v>#N/A</v>
      </c>
      <c r="AE50" s="214">
        <f>IF($I50&gt;0,INDEX(Lotstaxa!$E$19:$DL$28, MATCH($C50,Lotstaxa!$A$19:$A$28,1),MATCH($I50,Lotstaxa!$E$17:$DL$17,1)),0)</f>
        <v>0</v>
      </c>
      <c r="AF50" s="215">
        <f t="shared" si="31"/>
        <v>0</v>
      </c>
      <c r="AG50" s="216" t="e">
        <f ca="1" xml:space="preserve"> $N50*Indata!$B$47</f>
        <v>#VALUE!</v>
      </c>
      <c r="AH50" s="217" t="e">
        <f ca="1" xml:space="preserve"> INDEX('NOx &amp; CO2'!$E$5:$E$9, MATCH($C50,'NOx &amp; CO2'!$C$5:$C$9,1))*$N50</f>
        <v>#VALUE!</v>
      </c>
      <c r="AI50" s="217" t="e">
        <f ca="1" xml:space="preserve"> $N50*Indata!$B$49</f>
        <v>#VALUE!</v>
      </c>
      <c r="AJ50" s="217" t="e">
        <f ca="1" xml:space="preserve"> $N50*Indata!$B$50</f>
        <v>#VALUE!</v>
      </c>
      <c r="AK50" s="217" t="e">
        <f ca="1" xml:space="preserve"> $N50*Indata!$B$51</f>
        <v>#VALUE!</v>
      </c>
      <c r="AL50" s="218" t="e">
        <f ca="1" xml:space="preserve"> $N50*Indata!$B$52</f>
        <v>#VALUE!</v>
      </c>
      <c r="AM50" s="219" t="e">
        <f ca="1">$AG50*'NOx &amp; CO2'!$C$21*1000</f>
        <v>#VALUE!</v>
      </c>
      <c r="AN50" s="219" t="e">
        <f ca="1">$AH50*Indata!$B$41*1000</f>
        <v>#VALUE!</v>
      </c>
      <c r="AO50" s="219" t="e">
        <f ca="1">$AI50*Indata!$B$42*1000</f>
        <v>#VALUE!</v>
      </c>
      <c r="AP50" s="219" t="e">
        <f ca="1">$AJ50*Indata!$B$43*1000</f>
        <v>#VALUE!</v>
      </c>
      <c r="AQ50" s="219" t="e">
        <f ca="1">$AK50*Indata!$B$44*1000</f>
        <v>#VALUE!</v>
      </c>
      <c r="AR50" s="220" t="e">
        <f ca="1">$AL50*Indata!$B$45*1000</f>
        <v>#VALUE!</v>
      </c>
    </row>
    <row r="51" spans="1:44" x14ac:dyDescent="0.25">
      <c r="A51" s="388">
        <f t="shared" si="20"/>
        <v>0</v>
      </c>
      <c r="B51" s="49" t="str">
        <f t="shared" si="13"/>
        <v>0 0</v>
      </c>
      <c r="C51" s="144">
        <f t="shared" si="13"/>
        <v>0</v>
      </c>
      <c r="D51" s="144" t="str">
        <f t="shared" si="13"/>
        <v/>
      </c>
      <c r="E51" s="196" t="str">
        <f t="shared" si="13"/>
        <v/>
      </c>
      <c r="F51" s="195">
        <f t="shared" si="13"/>
        <v>0</v>
      </c>
      <c r="G51" s="144" t="str">
        <f t="shared" si="13"/>
        <v/>
      </c>
      <c r="H51" s="195" t="str">
        <f t="shared" si="13"/>
        <v/>
      </c>
      <c r="I51" s="197">
        <f t="shared" si="13"/>
        <v>0</v>
      </c>
      <c r="J51" s="401" t="str">
        <f t="shared" si="13"/>
        <v/>
      </c>
      <c r="K51" s="196" t="e">
        <f t="shared" ca="1" si="13"/>
        <v>#N/A</v>
      </c>
      <c r="L51" s="198">
        <f t="shared" si="13"/>
        <v>0</v>
      </c>
      <c r="M51" s="199" t="e">
        <f t="shared" ca="1" si="13"/>
        <v>#N/A</v>
      </c>
      <c r="N51" s="206" t="e">
        <f t="shared" ca="1" si="26"/>
        <v>#VALUE!</v>
      </c>
      <c r="O51" s="206" t="e">
        <f ca="1" xml:space="preserve"> $M51*Indata!$B$55/1000</f>
        <v>#N/A</v>
      </c>
      <c r="P51" s="200" t="e">
        <f ca="1" xml:space="preserve"> $N51*Indata!$B$55</f>
        <v>#VALUE!</v>
      </c>
      <c r="Q51" s="414" t="e">
        <f t="shared" si="21"/>
        <v>#N/A</v>
      </c>
      <c r="R51" s="403" t="e">
        <f>$Q51/Indata!$B$59</f>
        <v>#N/A</v>
      </c>
      <c r="S51" s="404" t="e">
        <f t="shared" si="22"/>
        <v>#N/A</v>
      </c>
      <c r="T51" s="404" t="e">
        <f>($S51*Indata!$B$54-$S51*Indata!$B$54*Indata!$B$65/(1+Indata!$B$63)^Indata!$B$64)*(Indata!$B$63*(1+Indata!$B$63)^Indata!$B$64/((1+ Indata!$B$63)^Indata!$B$64-1))*1.138*Indata!$B$76</f>
        <v>#N/A</v>
      </c>
      <c r="U51" s="404" t="e">
        <f>$T51/Indata!$B$59</f>
        <v>#N/A</v>
      </c>
      <c r="V51" s="405" t="e">
        <f t="shared" si="23"/>
        <v>#N/A</v>
      </c>
      <c r="W51" s="405" t="e">
        <f>$V51/Indata!$B$59</f>
        <v>#N/A</v>
      </c>
      <c r="X51" s="394" t="e">
        <f t="shared" si="24"/>
        <v>#N/A</v>
      </c>
      <c r="Y51" s="394" t="e">
        <f>$X51/Indata!$B$59</f>
        <v>#N/A</v>
      </c>
      <c r="Z51" s="407" t="e">
        <f t="shared" si="27"/>
        <v>#N/A</v>
      </c>
      <c r="AA51" s="392" t="e">
        <f t="shared" si="28"/>
        <v>#N/A</v>
      </c>
      <c r="AB51" s="417" t="e">
        <f t="shared" ca="1" si="25"/>
        <v>#N/A</v>
      </c>
      <c r="AC51" s="408" t="e">
        <f t="shared" ca="1" si="29"/>
        <v>#N/A</v>
      </c>
      <c r="AD51" s="397" t="e">
        <f t="shared" ca="1" si="30"/>
        <v>#N/A</v>
      </c>
      <c r="AE51" s="214">
        <f>IF($I51&gt;0,INDEX(Lotstaxa!$E$19:$DL$28, MATCH($C51,Lotstaxa!$A$19:$A$28,1),MATCH($I51,Lotstaxa!$E$17:$DL$17,1)),0)</f>
        <v>0</v>
      </c>
      <c r="AF51" s="215">
        <f t="shared" si="31"/>
        <v>0</v>
      </c>
      <c r="AG51" s="216" t="e">
        <f ca="1" xml:space="preserve"> $N51*Indata!$B$47</f>
        <v>#VALUE!</v>
      </c>
      <c r="AH51" s="217" t="e">
        <f ca="1" xml:space="preserve"> INDEX('NOx &amp; CO2'!$E$5:$E$9, MATCH($C51,'NOx &amp; CO2'!$C$5:$C$9,1))*$N51</f>
        <v>#VALUE!</v>
      </c>
      <c r="AI51" s="217" t="e">
        <f ca="1" xml:space="preserve"> $N51*Indata!$B$49</f>
        <v>#VALUE!</v>
      </c>
      <c r="AJ51" s="217" t="e">
        <f ca="1" xml:space="preserve"> $N51*Indata!$B$50</f>
        <v>#VALUE!</v>
      </c>
      <c r="AK51" s="217" t="e">
        <f ca="1" xml:space="preserve"> $N51*Indata!$B$51</f>
        <v>#VALUE!</v>
      </c>
      <c r="AL51" s="218" t="e">
        <f ca="1" xml:space="preserve"> $N51*Indata!$B$52</f>
        <v>#VALUE!</v>
      </c>
      <c r="AM51" s="219" t="e">
        <f ca="1">$AG51*'NOx &amp; CO2'!$C$21*1000</f>
        <v>#VALUE!</v>
      </c>
      <c r="AN51" s="219" t="e">
        <f ca="1">$AH51*Indata!$B$41*1000</f>
        <v>#VALUE!</v>
      </c>
      <c r="AO51" s="219" t="e">
        <f ca="1">$AI51*Indata!$B$42*1000</f>
        <v>#VALUE!</v>
      </c>
      <c r="AP51" s="219" t="e">
        <f ca="1">$AJ51*Indata!$B$43*1000</f>
        <v>#VALUE!</v>
      </c>
      <c r="AQ51" s="219" t="e">
        <f ca="1">$AK51*Indata!$B$44*1000</f>
        <v>#VALUE!</v>
      </c>
      <c r="AR51" s="220" t="e">
        <f ca="1">$AL51*Indata!$B$45*1000</f>
        <v>#VALUE!</v>
      </c>
    </row>
    <row r="52" spans="1:44" x14ac:dyDescent="0.25">
      <c r="A52" s="388">
        <f t="shared" si="20"/>
        <v>0</v>
      </c>
      <c r="B52" s="49" t="str">
        <f t="shared" si="13"/>
        <v>0 0</v>
      </c>
      <c r="C52" s="144">
        <f t="shared" si="13"/>
        <v>0</v>
      </c>
      <c r="D52" s="144" t="str">
        <f t="shared" si="13"/>
        <v/>
      </c>
      <c r="E52" s="196" t="str">
        <f t="shared" si="13"/>
        <v/>
      </c>
      <c r="F52" s="195">
        <f t="shared" si="13"/>
        <v>0</v>
      </c>
      <c r="G52" s="144" t="str">
        <f t="shared" si="13"/>
        <v/>
      </c>
      <c r="H52" s="195" t="str">
        <f t="shared" si="13"/>
        <v/>
      </c>
      <c r="I52" s="197">
        <f t="shared" si="13"/>
        <v>0</v>
      </c>
      <c r="J52" s="401" t="str">
        <f t="shared" si="13"/>
        <v/>
      </c>
      <c r="K52" s="196" t="e">
        <f t="shared" ca="1" si="13"/>
        <v>#N/A</v>
      </c>
      <c r="L52" s="198">
        <f t="shared" si="13"/>
        <v>0</v>
      </c>
      <c r="M52" s="199" t="e">
        <f t="shared" ca="1" si="13"/>
        <v>#N/A</v>
      </c>
      <c r="N52" s="206" t="e">
        <f t="shared" ca="1" si="26"/>
        <v>#VALUE!</v>
      </c>
      <c r="O52" s="206" t="e">
        <f ca="1" xml:space="preserve"> $M52*Indata!$B$55/1000</f>
        <v>#N/A</v>
      </c>
      <c r="P52" s="200" t="e">
        <f ca="1" xml:space="preserve"> $N52*Indata!$B$55</f>
        <v>#VALUE!</v>
      </c>
      <c r="Q52" s="414" t="e">
        <f t="shared" si="21"/>
        <v>#N/A</v>
      </c>
      <c r="R52" s="403" t="e">
        <f>$Q52/Indata!$B$59</f>
        <v>#N/A</v>
      </c>
      <c r="S52" s="404" t="e">
        <f t="shared" si="22"/>
        <v>#N/A</v>
      </c>
      <c r="T52" s="404" t="e">
        <f>($S52*Indata!$B$54-$S52*Indata!$B$54*Indata!$B$65/(1+Indata!$B$63)^Indata!$B$64)*(Indata!$B$63*(1+Indata!$B$63)^Indata!$B$64/((1+ Indata!$B$63)^Indata!$B$64-1))*1.138*Indata!$B$76</f>
        <v>#N/A</v>
      </c>
      <c r="U52" s="404" t="e">
        <f>$T52/Indata!$B$59</f>
        <v>#N/A</v>
      </c>
      <c r="V52" s="405" t="e">
        <f t="shared" si="23"/>
        <v>#N/A</v>
      </c>
      <c r="W52" s="405" t="e">
        <f>$V52/Indata!$B$59</f>
        <v>#N/A</v>
      </c>
      <c r="X52" s="394" t="e">
        <f t="shared" si="24"/>
        <v>#N/A</v>
      </c>
      <c r="Y52" s="394" t="e">
        <f>$X52/Indata!$B$59</f>
        <v>#N/A</v>
      </c>
      <c r="Z52" s="407" t="e">
        <f t="shared" si="27"/>
        <v>#N/A</v>
      </c>
      <c r="AA52" s="392" t="e">
        <f t="shared" si="28"/>
        <v>#N/A</v>
      </c>
      <c r="AB52" s="417" t="e">
        <f t="shared" ca="1" si="25"/>
        <v>#N/A</v>
      </c>
      <c r="AC52" s="408" t="e">
        <f t="shared" ca="1" si="29"/>
        <v>#N/A</v>
      </c>
      <c r="AD52" s="397" t="e">
        <f t="shared" ca="1" si="30"/>
        <v>#N/A</v>
      </c>
      <c r="AE52" s="214">
        <f>IF($I52&gt;0,INDEX(Lotstaxa!$E$19:$DL$28, MATCH($C52,Lotstaxa!$A$19:$A$28,1),MATCH($I52,Lotstaxa!$E$17:$DL$17,1)),0)</f>
        <v>0</v>
      </c>
      <c r="AF52" s="215">
        <f t="shared" si="31"/>
        <v>0</v>
      </c>
      <c r="AG52" s="216" t="e">
        <f ca="1" xml:space="preserve"> $N52*Indata!$B$47</f>
        <v>#VALUE!</v>
      </c>
      <c r="AH52" s="217" t="e">
        <f ca="1" xml:space="preserve"> INDEX('NOx &amp; CO2'!$E$5:$E$9, MATCH($C52,'NOx &amp; CO2'!$C$5:$C$9,1))*$N52</f>
        <v>#VALUE!</v>
      </c>
      <c r="AI52" s="217" t="e">
        <f ca="1" xml:space="preserve"> $N52*Indata!$B$49</f>
        <v>#VALUE!</v>
      </c>
      <c r="AJ52" s="217" t="e">
        <f ca="1" xml:space="preserve"> $N52*Indata!$B$50</f>
        <v>#VALUE!</v>
      </c>
      <c r="AK52" s="217" t="e">
        <f ca="1" xml:space="preserve"> $N52*Indata!$B$51</f>
        <v>#VALUE!</v>
      </c>
      <c r="AL52" s="218" t="e">
        <f ca="1" xml:space="preserve"> $N52*Indata!$B$52</f>
        <v>#VALUE!</v>
      </c>
      <c r="AM52" s="219" t="e">
        <f ca="1">$AG52*'NOx &amp; CO2'!$C$21*1000</f>
        <v>#VALUE!</v>
      </c>
      <c r="AN52" s="219" t="e">
        <f ca="1">$AH52*Indata!$B$41*1000</f>
        <v>#VALUE!</v>
      </c>
      <c r="AO52" s="219" t="e">
        <f ca="1">$AI52*Indata!$B$42*1000</f>
        <v>#VALUE!</v>
      </c>
      <c r="AP52" s="219" t="e">
        <f ca="1">$AJ52*Indata!$B$43*1000</f>
        <v>#VALUE!</v>
      </c>
      <c r="AQ52" s="219" t="e">
        <f ca="1">$AK52*Indata!$B$44*1000</f>
        <v>#VALUE!</v>
      </c>
      <c r="AR52" s="220" t="e">
        <f ca="1">$AL52*Indata!$B$45*1000</f>
        <v>#VALUE!</v>
      </c>
    </row>
    <row r="53" spans="1:44" x14ac:dyDescent="0.25">
      <c r="A53" s="388">
        <f t="shared" si="20"/>
        <v>0</v>
      </c>
      <c r="B53" s="49" t="str">
        <f t="shared" ref="B53:M61" si="32">B23</f>
        <v>0 0</v>
      </c>
      <c r="C53" s="144">
        <f t="shared" si="32"/>
        <v>0</v>
      </c>
      <c r="D53" s="144" t="str">
        <f t="shared" si="32"/>
        <v/>
      </c>
      <c r="E53" s="196" t="str">
        <f t="shared" si="32"/>
        <v/>
      </c>
      <c r="F53" s="195">
        <f t="shared" si="32"/>
        <v>0</v>
      </c>
      <c r="G53" s="144" t="str">
        <f t="shared" si="32"/>
        <v/>
      </c>
      <c r="H53" s="195" t="str">
        <f t="shared" si="32"/>
        <v/>
      </c>
      <c r="I53" s="197">
        <f t="shared" si="32"/>
        <v>0</v>
      </c>
      <c r="J53" s="401" t="str">
        <f t="shared" si="32"/>
        <v/>
      </c>
      <c r="K53" s="196" t="e">
        <f t="shared" ca="1" si="32"/>
        <v>#N/A</v>
      </c>
      <c r="L53" s="198">
        <f t="shared" si="32"/>
        <v>0</v>
      </c>
      <c r="M53" s="199" t="e">
        <f t="shared" ca="1" si="32"/>
        <v>#N/A</v>
      </c>
      <c r="N53" s="206" t="e">
        <f t="shared" ca="1" si="26"/>
        <v>#VALUE!</v>
      </c>
      <c r="O53" s="206" t="e">
        <f ca="1" xml:space="preserve"> $M53*Indata!$B$55/1000</f>
        <v>#N/A</v>
      </c>
      <c r="P53" s="200" t="e">
        <f ca="1" xml:space="preserve"> $N53*Indata!$B$55</f>
        <v>#VALUE!</v>
      </c>
      <c r="Q53" s="414" t="e">
        <f t="shared" si="21"/>
        <v>#N/A</v>
      </c>
      <c r="R53" s="403" t="e">
        <f>$Q53/Indata!$B$59</f>
        <v>#N/A</v>
      </c>
      <c r="S53" s="404" t="e">
        <f t="shared" si="22"/>
        <v>#N/A</v>
      </c>
      <c r="T53" s="404" t="e">
        <f>($S53*Indata!$B$54-$S53*Indata!$B$54*Indata!$B$65/(1+Indata!$B$63)^Indata!$B$64)*(Indata!$B$63*(1+Indata!$B$63)^Indata!$B$64/((1+ Indata!$B$63)^Indata!$B$64-1))*1.138*Indata!$B$76</f>
        <v>#N/A</v>
      </c>
      <c r="U53" s="404" t="e">
        <f>$T53/Indata!$B$59</f>
        <v>#N/A</v>
      </c>
      <c r="V53" s="405" t="e">
        <f t="shared" si="23"/>
        <v>#N/A</v>
      </c>
      <c r="W53" s="405" t="e">
        <f>$V53/Indata!$B$59</f>
        <v>#N/A</v>
      </c>
      <c r="X53" s="394" t="e">
        <f t="shared" si="24"/>
        <v>#N/A</v>
      </c>
      <c r="Y53" s="394" t="e">
        <f>$X53/Indata!$B$59</f>
        <v>#N/A</v>
      </c>
      <c r="Z53" s="407" t="e">
        <f t="shared" si="27"/>
        <v>#N/A</v>
      </c>
      <c r="AA53" s="392" t="e">
        <f t="shared" si="28"/>
        <v>#N/A</v>
      </c>
      <c r="AB53" s="417" t="e">
        <f t="shared" ca="1" si="25"/>
        <v>#N/A</v>
      </c>
      <c r="AC53" s="408" t="e">
        <f t="shared" ca="1" si="29"/>
        <v>#N/A</v>
      </c>
      <c r="AD53" s="397" t="e">
        <f t="shared" ca="1" si="30"/>
        <v>#N/A</v>
      </c>
      <c r="AE53" s="214">
        <f>IF($I53&gt;0,INDEX(Lotstaxa!$E$19:$DL$28, MATCH($C53,Lotstaxa!$A$19:$A$28,1),MATCH($I53,Lotstaxa!$E$17:$DL$17,1)),0)</f>
        <v>0</v>
      </c>
      <c r="AF53" s="215">
        <f t="shared" si="31"/>
        <v>0</v>
      </c>
      <c r="AG53" s="216" t="e">
        <f ca="1" xml:space="preserve"> $N53*Indata!$B$47</f>
        <v>#VALUE!</v>
      </c>
      <c r="AH53" s="217" t="e">
        <f ca="1" xml:space="preserve"> INDEX('NOx &amp; CO2'!$E$5:$E$9, MATCH($C53,'NOx &amp; CO2'!$C$5:$C$9,1))*$N53</f>
        <v>#VALUE!</v>
      </c>
      <c r="AI53" s="217" t="e">
        <f ca="1" xml:space="preserve"> $N53*Indata!$B$49</f>
        <v>#VALUE!</v>
      </c>
      <c r="AJ53" s="217" t="e">
        <f ca="1" xml:space="preserve"> $N53*Indata!$B$50</f>
        <v>#VALUE!</v>
      </c>
      <c r="AK53" s="217" t="e">
        <f ca="1" xml:space="preserve"> $N53*Indata!$B$51</f>
        <v>#VALUE!</v>
      </c>
      <c r="AL53" s="218" t="e">
        <f ca="1" xml:space="preserve"> $N53*Indata!$B$52</f>
        <v>#VALUE!</v>
      </c>
      <c r="AM53" s="219" t="e">
        <f ca="1">$AG53*'NOx &amp; CO2'!$C$21*1000</f>
        <v>#VALUE!</v>
      </c>
      <c r="AN53" s="219" t="e">
        <f ca="1">$AH53*Indata!$B$41*1000</f>
        <v>#VALUE!</v>
      </c>
      <c r="AO53" s="219" t="e">
        <f ca="1">$AI53*Indata!$B$42*1000</f>
        <v>#VALUE!</v>
      </c>
      <c r="AP53" s="219" t="e">
        <f ca="1">$AJ53*Indata!$B$43*1000</f>
        <v>#VALUE!</v>
      </c>
      <c r="AQ53" s="219" t="e">
        <f ca="1">$AK53*Indata!$B$44*1000</f>
        <v>#VALUE!</v>
      </c>
      <c r="AR53" s="220" t="e">
        <f ca="1">$AL53*Indata!$B$45*1000</f>
        <v>#VALUE!</v>
      </c>
    </row>
    <row r="54" spans="1:44" x14ac:dyDescent="0.25">
      <c r="A54" s="388">
        <f t="shared" si="20"/>
        <v>0</v>
      </c>
      <c r="B54" s="49" t="str">
        <f t="shared" si="32"/>
        <v>0 0</v>
      </c>
      <c r="C54" s="144">
        <f t="shared" si="32"/>
        <v>0</v>
      </c>
      <c r="D54" s="144" t="str">
        <f t="shared" si="32"/>
        <v/>
      </c>
      <c r="E54" s="196" t="str">
        <f t="shared" si="32"/>
        <v/>
      </c>
      <c r="F54" s="195">
        <f t="shared" si="32"/>
        <v>0</v>
      </c>
      <c r="G54" s="144" t="str">
        <f t="shared" si="32"/>
        <v/>
      </c>
      <c r="H54" s="195" t="str">
        <f t="shared" si="32"/>
        <v/>
      </c>
      <c r="I54" s="197">
        <f t="shared" si="32"/>
        <v>0</v>
      </c>
      <c r="J54" s="401" t="str">
        <f t="shared" si="32"/>
        <v/>
      </c>
      <c r="K54" s="196" t="e">
        <f t="shared" ca="1" si="32"/>
        <v>#N/A</v>
      </c>
      <c r="L54" s="198">
        <f t="shared" si="32"/>
        <v>0</v>
      </c>
      <c r="M54" s="199" t="e">
        <f t="shared" ca="1" si="32"/>
        <v>#N/A</v>
      </c>
      <c r="N54" s="206" t="e">
        <f t="shared" ca="1" si="26"/>
        <v>#VALUE!</v>
      </c>
      <c r="O54" s="206" t="e">
        <f ca="1" xml:space="preserve"> $M54*Indata!$B$55/1000</f>
        <v>#N/A</v>
      </c>
      <c r="P54" s="200" t="e">
        <f ca="1" xml:space="preserve"> $N54*Indata!$B$55</f>
        <v>#VALUE!</v>
      </c>
      <c r="Q54" s="414" t="e">
        <f t="shared" si="21"/>
        <v>#N/A</v>
      </c>
      <c r="R54" s="403" t="e">
        <f>$Q54/Indata!$B$59</f>
        <v>#N/A</v>
      </c>
      <c r="S54" s="404" t="e">
        <f t="shared" si="22"/>
        <v>#N/A</v>
      </c>
      <c r="T54" s="404" t="e">
        <f>($S54*Indata!$B$54-$S54*Indata!$B$54*Indata!$B$65/(1+Indata!$B$63)^Indata!$B$64)*(Indata!$B$63*(1+Indata!$B$63)^Indata!$B$64/((1+ Indata!$B$63)^Indata!$B$64-1))*1.138*Indata!$B$76</f>
        <v>#N/A</v>
      </c>
      <c r="U54" s="404" t="e">
        <f>$T54/Indata!$B$59</f>
        <v>#N/A</v>
      </c>
      <c r="V54" s="405" t="e">
        <f t="shared" si="23"/>
        <v>#N/A</v>
      </c>
      <c r="W54" s="405" t="e">
        <f>$V54/Indata!$B$59</f>
        <v>#N/A</v>
      </c>
      <c r="X54" s="394" t="e">
        <f t="shared" si="24"/>
        <v>#N/A</v>
      </c>
      <c r="Y54" s="394" t="e">
        <f>$X54/Indata!$B$59</f>
        <v>#N/A</v>
      </c>
      <c r="Z54" s="407" t="e">
        <f t="shared" si="27"/>
        <v>#N/A</v>
      </c>
      <c r="AA54" s="392" t="e">
        <f t="shared" si="28"/>
        <v>#N/A</v>
      </c>
      <c r="AB54" s="417" t="e">
        <f t="shared" ca="1" si="25"/>
        <v>#N/A</v>
      </c>
      <c r="AC54" s="408" t="e">
        <f t="shared" ca="1" si="29"/>
        <v>#N/A</v>
      </c>
      <c r="AD54" s="397" t="e">
        <f t="shared" ca="1" si="30"/>
        <v>#N/A</v>
      </c>
      <c r="AE54" s="214">
        <f>IF($I54&gt;0,INDEX(Lotstaxa!$E$19:$DL$28, MATCH($C54,Lotstaxa!$A$19:$A$28,1),MATCH($I54,Lotstaxa!$E$17:$DL$17,1)),0)</f>
        <v>0</v>
      </c>
      <c r="AF54" s="215">
        <f t="shared" si="31"/>
        <v>0</v>
      </c>
      <c r="AG54" s="216" t="e">
        <f ca="1" xml:space="preserve"> $N54*Indata!$B$47</f>
        <v>#VALUE!</v>
      </c>
      <c r="AH54" s="217" t="e">
        <f ca="1" xml:space="preserve"> INDEX('NOx &amp; CO2'!$E$5:$E$9, MATCH($C54,'NOx &amp; CO2'!$C$5:$C$9,1))*$N54</f>
        <v>#VALUE!</v>
      </c>
      <c r="AI54" s="217" t="e">
        <f ca="1" xml:space="preserve"> $N54*Indata!$B$49</f>
        <v>#VALUE!</v>
      </c>
      <c r="AJ54" s="217" t="e">
        <f ca="1" xml:space="preserve"> $N54*Indata!$B$50</f>
        <v>#VALUE!</v>
      </c>
      <c r="AK54" s="217" t="e">
        <f ca="1" xml:space="preserve"> $N54*Indata!$B$51</f>
        <v>#VALUE!</v>
      </c>
      <c r="AL54" s="218" t="e">
        <f ca="1" xml:space="preserve"> $N54*Indata!$B$52</f>
        <v>#VALUE!</v>
      </c>
      <c r="AM54" s="219" t="e">
        <f ca="1">$AG54*'NOx &amp; CO2'!$C$21*1000</f>
        <v>#VALUE!</v>
      </c>
      <c r="AN54" s="219" t="e">
        <f ca="1">$AH54*Indata!$B$41*1000</f>
        <v>#VALUE!</v>
      </c>
      <c r="AO54" s="219" t="e">
        <f ca="1">$AI54*Indata!$B$42*1000</f>
        <v>#VALUE!</v>
      </c>
      <c r="AP54" s="219" t="e">
        <f ca="1">$AJ54*Indata!$B$43*1000</f>
        <v>#VALUE!</v>
      </c>
      <c r="AQ54" s="219" t="e">
        <f ca="1">$AK54*Indata!$B$44*1000</f>
        <v>#VALUE!</v>
      </c>
      <c r="AR54" s="220" t="e">
        <f ca="1">$AL54*Indata!$B$45*1000</f>
        <v>#VALUE!</v>
      </c>
    </row>
    <row r="55" spans="1:44" x14ac:dyDescent="0.25">
      <c r="A55" s="388">
        <f t="shared" si="20"/>
        <v>0</v>
      </c>
      <c r="B55" s="49" t="str">
        <f t="shared" si="32"/>
        <v>0 0</v>
      </c>
      <c r="C55" s="144">
        <f t="shared" si="32"/>
        <v>0</v>
      </c>
      <c r="D55" s="144" t="str">
        <f t="shared" si="32"/>
        <v/>
      </c>
      <c r="E55" s="196" t="str">
        <f t="shared" si="32"/>
        <v/>
      </c>
      <c r="F55" s="195">
        <f t="shared" si="32"/>
        <v>0</v>
      </c>
      <c r="G55" s="144" t="str">
        <f t="shared" si="32"/>
        <v/>
      </c>
      <c r="H55" s="195" t="str">
        <f t="shared" si="32"/>
        <v/>
      </c>
      <c r="I55" s="197">
        <f t="shared" si="32"/>
        <v>0</v>
      </c>
      <c r="J55" s="401" t="str">
        <f t="shared" si="32"/>
        <v/>
      </c>
      <c r="K55" s="196" t="e">
        <f t="shared" ca="1" si="32"/>
        <v>#N/A</v>
      </c>
      <c r="L55" s="198">
        <f t="shared" si="32"/>
        <v>0</v>
      </c>
      <c r="M55" s="199" t="e">
        <f t="shared" ca="1" si="32"/>
        <v>#N/A</v>
      </c>
      <c r="N55" s="206" t="e">
        <f t="shared" ca="1" si="26"/>
        <v>#VALUE!</v>
      </c>
      <c r="O55" s="206" t="e">
        <f ca="1" xml:space="preserve"> $M55*Indata!$B$55/1000</f>
        <v>#N/A</v>
      </c>
      <c r="P55" s="200" t="e">
        <f ca="1" xml:space="preserve"> $N55*Indata!$B$55</f>
        <v>#VALUE!</v>
      </c>
      <c r="Q55" s="414" t="e">
        <f t="shared" si="21"/>
        <v>#N/A</v>
      </c>
      <c r="R55" s="403" t="e">
        <f>$Q55/Indata!$B$59</f>
        <v>#N/A</v>
      </c>
      <c r="S55" s="404" t="e">
        <f t="shared" si="22"/>
        <v>#N/A</v>
      </c>
      <c r="T55" s="404" t="e">
        <f>($S55*Indata!$B$54-$S55*Indata!$B$54*Indata!$B$65/(1+Indata!$B$63)^Indata!$B$64)*(Indata!$B$63*(1+Indata!$B$63)^Indata!$B$64/((1+ Indata!$B$63)^Indata!$B$64-1))*1.138*Indata!$B$76</f>
        <v>#N/A</v>
      </c>
      <c r="U55" s="404" t="e">
        <f>$T55/Indata!$B$59</f>
        <v>#N/A</v>
      </c>
      <c r="V55" s="405" t="e">
        <f t="shared" si="23"/>
        <v>#N/A</v>
      </c>
      <c r="W55" s="405" t="e">
        <f>$V55/Indata!$B$59</f>
        <v>#N/A</v>
      </c>
      <c r="X55" s="394" t="e">
        <f t="shared" si="24"/>
        <v>#N/A</v>
      </c>
      <c r="Y55" s="394" t="e">
        <f>$X55/Indata!$B$59</f>
        <v>#N/A</v>
      </c>
      <c r="Z55" s="407" t="e">
        <f t="shared" si="27"/>
        <v>#N/A</v>
      </c>
      <c r="AA55" s="392" t="e">
        <f t="shared" si="28"/>
        <v>#N/A</v>
      </c>
      <c r="AB55" s="417" t="e">
        <f t="shared" ca="1" si="25"/>
        <v>#N/A</v>
      </c>
      <c r="AC55" s="408" t="e">
        <f t="shared" ca="1" si="29"/>
        <v>#N/A</v>
      </c>
      <c r="AD55" s="397" t="e">
        <f t="shared" ca="1" si="30"/>
        <v>#N/A</v>
      </c>
      <c r="AE55" s="214">
        <f>IF($I55&gt;0,INDEX(Lotstaxa!$E$19:$DL$28, MATCH($C55,Lotstaxa!$A$19:$A$28,1),MATCH($I55,Lotstaxa!$E$17:$DL$17,1)),0)</f>
        <v>0</v>
      </c>
      <c r="AF55" s="215">
        <f t="shared" si="31"/>
        <v>0</v>
      </c>
      <c r="AG55" s="216" t="e">
        <f ca="1" xml:space="preserve"> $N55*Indata!$B$47</f>
        <v>#VALUE!</v>
      </c>
      <c r="AH55" s="217" t="e">
        <f ca="1" xml:space="preserve"> INDEX('NOx &amp; CO2'!$E$5:$E$9, MATCH($C55,'NOx &amp; CO2'!$C$5:$C$9,1))*$N55</f>
        <v>#VALUE!</v>
      </c>
      <c r="AI55" s="217" t="e">
        <f ca="1" xml:space="preserve"> $N55*Indata!$B$49</f>
        <v>#VALUE!</v>
      </c>
      <c r="AJ55" s="217" t="e">
        <f ca="1" xml:space="preserve"> $N55*Indata!$B$50</f>
        <v>#VALUE!</v>
      </c>
      <c r="AK55" s="217" t="e">
        <f ca="1" xml:space="preserve"> $N55*Indata!$B$51</f>
        <v>#VALUE!</v>
      </c>
      <c r="AL55" s="218" t="e">
        <f ca="1" xml:space="preserve"> $N55*Indata!$B$52</f>
        <v>#VALUE!</v>
      </c>
      <c r="AM55" s="219" t="e">
        <f ca="1">$AG55*'NOx &amp; CO2'!$C$21*1000</f>
        <v>#VALUE!</v>
      </c>
      <c r="AN55" s="219" t="e">
        <f ca="1">$AH55*Indata!$B$41*1000</f>
        <v>#VALUE!</v>
      </c>
      <c r="AO55" s="219" t="e">
        <f ca="1">$AI55*Indata!$B$42*1000</f>
        <v>#VALUE!</v>
      </c>
      <c r="AP55" s="219" t="e">
        <f ca="1">$AJ55*Indata!$B$43*1000</f>
        <v>#VALUE!</v>
      </c>
      <c r="AQ55" s="219" t="e">
        <f ca="1">$AK55*Indata!$B$44*1000</f>
        <v>#VALUE!</v>
      </c>
      <c r="AR55" s="220" t="e">
        <f ca="1">$AL55*Indata!$B$45*1000</f>
        <v>#VALUE!</v>
      </c>
    </row>
    <row r="56" spans="1:44" x14ac:dyDescent="0.25">
      <c r="A56" s="388">
        <f t="shared" si="20"/>
        <v>0</v>
      </c>
      <c r="B56" s="49" t="str">
        <f t="shared" si="32"/>
        <v>0 0</v>
      </c>
      <c r="C56" s="144">
        <f t="shared" si="32"/>
        <v>0</v>
      </c>
      <c r="D56" s="144" t="str">
        <f t="shared" si="32"/>
        <v/>
      </c>
      <c r="E56" s="196" t="str">
        <f t="shared" si="32"/>
        <v/>
      </c>
      <c r="F56" s="195">
        <f t="shared" si="32"/>
        <v>0</v>
      </c>
      <c r="G56" s="144" t="str">
        <f t="shared" si="32"/>
        <v/>
      </c>
      <c r="H56" s="195" t="str">
        <f t="shared" si="32"/>
        <v/>
      </c>
      <c r="I56" s="197">
        <f t="shared" si="32"/>
        <v>0</v>
      </c>
      <c r="J56" s="401" t="str">
        <f t="shared" si="32"/>
        <v/>
      </c>
      <c r="K56" s="196" t="e">
        <f t="shared" ca="1" si="32"/>
        <v>#N/A</v>
      </c>
      <c r="L56" s="198">
        <f t="shared" si="32"/>
        <v>0</v>
      </c>
      <c r="M56" s="199" t="e">
        <f t="shared" ca="1" si="32"/>
        <v>#N/A</v>
      </c>
      <c r="N56" s="206" t="e">
        <f t="shared" ca="1" si="26"/>
        <v>#VALUE!</v>
      </c>
      <c r="O56" s="206" t="e">
        <f ca="1" xml:space="preserve"> $M56*Indata!$B$55/1000</f>
        <v>#N/A</v>
      </c>
      <c r="P56" s="200" t="e">
        <f ca="1" xml:space="preserve"> $N56*Indata!$B$55</f>
        <v>#VALUE!</v>
      </c>
      <c r="Q56" s="414" t="e">
        <f t="shared" si="21"/>
        <v>#N/A</v>
      </c>
      <c r="R56" s="403" t="e">
        <f>$Q56/Indata!$B$59</f>
        <v>#N/A</v>
      </c>
      <c r="S56" s="404" t="e">
        <f t="shared" si="22"/>
        <v>#N/A</v>
      </c>
      <c r="T56" s="404" t="e">
        <f>($S56*Indata!$B$54-$S56*Indata!$B$54*Indata!$B$65/(1+Indata!$B$63)^Indata!$B$64)*(Indata!$B$63*(1+Indata!$B$63)^Indata!$B$64/((1+ Indata!$B$63)^Indata!$B$64-1))*1.138*Indata!$B$76</f>
        <v>#N/A</v>
      </c>
      <c r="U56" s="404" t="e">
        <f>$T56/Indata!$B$59</f>
        <v>#N/A</v>
      </c>
      <c r="V56" s="405" t="e">
        <f t="shared" si="23"/>
        <v>#N/A</v>
      </c>
      <c r="W56" s="405" t="e">
        <f>$V56/Indata!$B$59</f>
        <v>#N/A</v>
      </c>
      <c r="X56" s="394" t="e">
        <f t="shared" si="24"/>
        <v>#N/A</v>
      </c>
      <c r="Y56" s="394" t="e">
        <f>$X56/Indata!$B$59</f>
        <v>#N/A</v>
      </c>
      <c r="Z56" s="407" t="e">
        <f t="shared" si="27"/>
        <v>#N/A</v>
      </c>
      <c r="AA56" s="392" t="e">
        <f t="shared" si="28"/>
        <v>#N/A</v>
      </c>
      <c r="AB56" s="417" t="e">
        <f t="shared" ca="1" si="25"/>
        <v>#N/A</v>
      </c>
      <c r="AC56" s="408" t="e">
        <f t="shared" ca="1" si="29"/>
        <v>#N/A</v>
      </c>
      <c r="AD56" s="397" t="e">
        <f t="shared" ca="1" si="30"/>
        <v>#N/A</v>
      </c>
      <c r="AE56" s="214">
        <f>IF($I56&gt;0,INDEX(Lotstaxa!$E$19:$DL$28, MATCH($C56,Lotstaxa!$A$19:$A$28,1),MATCH($I56,Lotstaxa!$E$17:$DL$17,1)),0)</f>
        <v>0</v>
      </c>
      <c r="AF56" s="215">
        <f t="shared" si="31"/>
        <v>0</v>
      </c>
      <c r="AG56" s="216" t="e">
        <f ca="1" xml:space="preserve"> $N56*Indata!$B$47</f>
        <v>#VALUE!</v>
      </c>
      <c r="AH56" s="217" t="e">
        <f ca="1" xml:space="preserve"> INDEX('NOx &amp; CO2'!$E$5:$E$9, MATCH($C56,'NOx &amp; CO2'!$C$5:$C$9,1))*$N56</f>
        <v>#VALUE!</v>
      </c>
      <c r="AI56" s="217" t="e">
        <f ca="1" xml:space="preserve"> $N56*Indata!$B$49</f>
        <v>#VALUE!</v>
      </c>
      <c r="AJ56" s="217" t="e">
        <f ca="1" xml:space="preserve"> $N56*Indata!$B$50</f>
        <v>#VALUE!</v>
      </c>
      <c r="AK56" s="217" t="e">
        <f ca="1" xml:space="preserve"> $N56*Indata!$B$51</f>
        <v>#VALUE!</v>
      </c>
      <c r="AL56" s="218" t="e">
        <f ca="1" xml:space="preserve"> $N56*Indata!$B$52</f>
        <v>#VALUE!</v>
      </c>
      <c r="AM56" s="219" t="e">
        <f ca="1">$AG56*'NOx &amp; CO2'!$C$21*1000</f>
        <v>#VALUE!</v>
      </c>
      <c r="AN56" s="219" t="e">
        <f ca="1">$AH56*Indata!$B$41*1000</f>
        <v>#VALUE!</v>
      </c>
      <c r="AO56" s="219" t="e">
        <f ca="1">$AI56*Indata!$B$42*1000</f>
        <v>#VALUE!</v>
      </c>
      <c r="AP56" s="219" t="e">
        <f ca="1">$AJ56*Indata!$B$43*1000</f>
        <v>#VALUE!</v>
      </c>
      <c r="AQ56" s="219" t="e">
        <f ca="1">$AK56*Indata!$B$44*1000</f>
        <v>#VALUE!</v>
      </c>
      <c r="AR56" s="220" t="e">
        <f ca="1">$AL56*Indata!$B$45*1000</f>
        <v>#VALUE!</v>
      </c>
    </row>
    <row r="57" spans="1:44" x14ac:dyDescent="0.25">
      <c r="A57" s="388">
        <f t="shared" si="20"/>
        <v>0</v>
      </c>
      <c r="B57" s="49" t="str">
        <f t="shared" si="32"/>
        <v>0 0</v>
      </c>
      <c r="C57" s="144">
        <f t="shared" si="32"/>
        <v>0</v>
      </c>
      <c r="D57" s="144" t="str">
        <f t="shared" si="32"/>
        <v/>
      </c>
      <c r="E57" s="196" t="str">
        <f t="shared" si="32"/>
        <v/>
      </c>
      <c r="F57" s="195">
        <f t="shared" si="32"/>
        <v>0</v>
      </c>
      <c r="G57" s="144" t="str">
        <f t="shared" si="32"/>
        <v/>
      </c>
      <c r="H57" s="195" t="str">
        <f t="shared" si="32"/>
        <v/>
      </c>
      <c r="I57" s="197">
        <f t="shared" si="32"/>
        <v>0</v>
      </c>
      <c r="J57" s="401" t="str">
        <f t="shared" si="32"/>
        <v/>
      </c>
      <c r="K57" s="196" t="e">
        <f t="shared" ca="1" si="32"/>
        <v>#N/A</v>
      </c>
      <c r="L57" s="198">
        <f t="shared" si="32"/>
        <v>0</v>
      </c>
      <c r="M57" s="199" t="e">
        <f t="shared" ca="1" si="32"/>
        <v>#N/A</v>
      </c>
      <c r="N57" s="206" t="e">
        <f t="shared" ca="1" si="26"/>
        <v>#VALUE!</v>
      </c>
      <c r="O57" s="206" t="e">
        <f ca="1" xml:space="preserve"> $M57*Indata!$B$55/1000</f>
        <v>#N/A</v>
      </c>
      <c r="P57" s="200" t="e">
        <f ca="1" xml:space="preserve"> $N57*Indata!$B$55</f>
        <v>#VALUE!</v>
      </c>
      <c r="Q57" s="414" t="e">
        <f t="shared" si="21"/>
        <v>#N/A</v>
      </c>
      <c r="R57" s="403" t="e">
        <f>$Q57/Indata!$B$59</f>
        <v>#N/A</v>
      </c>
      <c r="S57" s="404" t="e">
        <f t="shared" si="22"/>
        <v>#N/A</v>
      </c>
      <c r="T57" s="404" t="e">
        <f>($S57*Indata!$B$54-$S57*Indata!$B$54*Indata!$B$65/(1+Indata!$B$63)^Indata!$B$64)*(Indata!$B$63*(1+Indata!$B$63)^Indata!$B$64/((1+ Indata!$B$63)^Indata!$B$64-1))*1.138*Indata!$B$76</f>
        <v>#N/A</v>
      </c>
      <c r="U57" s="404" t="e">
        <f>$T57/Indata!$B$59</f>
        <v>#N/A</v>
      </c>
      <c r="V57" s="405" t="e">
        <f t="shared" si="23"/>
        <v>#N/A</v>
      </c>
      <c r="W57" s="405" t="e">
        <f>$V57/Indata!$B$59</f>
        <v>#N/A</v>
      </c>
      <c r="X57" s="394" t="e">
        <f t="shared" si="24"/>
        <v>#N/A</v>
      </c>
      <c r="Y57" s="394" t="e">
        <f>$X57/Indata!$B$59</f>
        <v>#N/A</v>
      </c>
      <c r="Z57" s="407" t="e">
        <f t="shared" si="27"/>
        <v>#N/A</v>
      </c>
      <c r="AA57" s="392" t="e">
        <f t="shared" si="28"/>
        <v>#N/A</v>
      </c>
      <c r="AB57" s="417" t="e">
        <f t="shared" ca="1" si="25"/>
        <v>#N/A</v>
      </c>
      <c r="AC57" s="408" t="e">
        <f t="shared" ca="1" si="29"/>
        <v>#N/A</v>
      </c>
      <c r="AD57" s="397" t="e">
        <f t="shared" ca="1" si="30"/>
        <v>#N/A</v>
      </c>
      <c r="AE57" s="214">
        <f>IF($I57&gt;0,INDEX(Lotstaxa!$E$19:$DL$28, MATCH($C57,Lotstaxa!$A$19:$A$28,1),MATCH($I57,Lotstaxa!$E$17:$DL$17,1)),0)</f>
        <v>0</v>
      </c>
      <c r="AF57" s="215">
        <f t="shared" si="31"/>
        <v>0</v>
      </c>
      <c r="AG57" s="216" t="e">
        <f ca="1" xml:space="preserve"> $N57*Indata!$B$47</f>
        <v>#VALUE!</v>
      </c>
      <c r="AH57" s="217" t="e">
        <f ca="1" xml:space="preserve"> INDEX('NOx &amp; CO2'!$E$5:$E$9, MATCH($C57,'NOx &amp; CO2'!$C$5:$C$9,1))*$N57</f>
        <v>#VALUE!</v>
      </c>
      <c r="AI57" s="217" t="e">
        <f ca="1" xml:space="preserve"> $N57*Indata!$B$49</f>
        <v>#VALUE!</v>
      </c>
      <c r="AJ57" s="217" t="e">
        <f ca="1" xml:space="preserve"> $N57*Indata!$B$50</f>
        <v>#VALUE!</v>
      </c>
      <c r="AK57" s="217" t="e">
        <f ca="1" xml:space="preserve"> $N57*Indata!$B$51</f>
        <v>#VALUE!</v>
      </c>
      <c r="AL57" s="218" t="e">
        <f ca="1" xml:space="preserve"> $N57*Indata!$B$52</f>
        <v>#VALUE!</v>
      </c>
      <c r="AM57" s="219" t="e">
        <f ca="1">$AG57*'NOx &amp; CO2'!$C$21*1000</f>
        <v>#VALUE!</v>
      </c>
      <c r="AN57" s="219" t="e">
        <f ca="1">$AH57*Indata!$B$41*1000</f>
        <v>#VALUE!</v>
      </c>
      <c r="AO57" s="219" t="e">
        <f ca="1">$AI57*Indata!$B$42*1000</f>
        <v>#VALUE!</v>
      </c>
      <c r="AP57" s="219" t="e">
        <f ca="1">$AJ57*Indata!$B$43*1000</f>
        <v>#VALUE!</v>
      </c>
      <c r="AQ57" s="219" t="e">
        <f ca="1">$AK57*Indata!$B$44*1000</f>
        <v>#VALUE!</v>
      </c>
      <c r="AR57" s="220" t="e">
        <f ca="1">$AL57*Indata!$B$45*1000</f>
        <v>#VALUE!</v>
      </c>
    </row>
    <row r="58" spans="1:44" x14ac:dyDescent="0.25">
      <c r="A58" s="388">
        <f t="shared" si="20"/>
        <v>0</v>
      </c>
      <c r="B58" s="49" t="str">
        <f t="shared" si="32"/>
        <v>0 0</v>
      </c>
      <c r="C58" s="144">
        <f t="shared" si="32"/>
        <v>0</v>
      </c>
      <c r="D58" s="144" t="str">
        <f t="shared" si="32"/>
        <v/>
      </c>
      <c r="E58" s="196" t="str">
        <f t="shared" si="32"/>
        <v/>
      </c>
      <c r="F58" s="195">
        <f t="shared" si="32"/>
        <v>0</v>
      </c>
      <c r="G58" s="144" t="str">
        <f t="shared" si="32"/>
        <v/>
      </c>
      <c r="H58" s="195" t="str">
        <f t="shared" si="32"/>
        <v/>
      </c>
      <c r="I58" s="197">
        <f t="shared" si="32"/>
        <v>0</v>
      </c>
      <c r="J58" s="401" t="str">
        <f t="shared" si="32"/>
        <v/>
      </c>
      <c r="K58" s="196" t="e">
        <f t="shared" ca="1" si="32"/>
        <v>#N/A</v>
      </c>
      <c r="L58" s="198">
        <f t="shared" si="32"/>
        <v>0</v>
      </c>
      <c r="M58" s="199" t="e">
        <f t="shared" ca="1" si="32"/>
        <v>#N/A</v>
      </c>
      <c r="N58" s="206" t="e">
        <f t="shared" ca="1" si="26"/>
        <v>#VALUE!</v>
      </c>
      <c r="O58" s="206" t="e">
        <f ca="1" xml:space="preserve"> $M58*Indata!$B$55/1000</f>
        <v>#N/A</v>
      </c>
      <c r="P58" s="200" t="e">
        <f ca="1" xml:space="preserve"> $N58*Indata!$B$55</f>
        <v>#VALUE!</v>
      </c>
      <c r="Q58" s="414" t="e">
        <f t="shared" si="21"/>
        <v>#N/A</v>
      </c>
      <c r="R58" s="403" t="e">
        <f>$Q58/Indata!$B$59</f>
        <v>#N/A</v>
      </c>
      <c r="S58" s="404" t="e">
        <f t="shared" si="22"/>
        <v>#N/A</v>
      </c>
      <c r="T58" s="404" t="e">
        <f>($S58*Indata!$B$54-$S58*Indata!$B$54*Indata!$B$65/(1+Indata!$B$63)^Indata!$B$64)*(Indata!$B$63*(1+Indata!$B$63)^Indata!$B$64/((1+ Indata!$B$63)^Indata!$B$64-1))*1.138*Indata!$B$76</f>
        <v>#N/A</v>
      </c>
      <c r="U58" s="404" t="e">
        <f>$T58/Indata!$B$59</f>
        <v>#N/A</v>
      </c>
      <c r="V58" s="405" t="e">
        <f t="shared" si="23"/>
        <v>#N/A</v>
      </c>
      <c r="W58" s="405" t="e">
        <f>$V58/Indata!$B$59</f>
        <v>#N/A</v>
      </c>
      <c r="X58" s="394" t="e">
        <f t="shared" si="24"/>
        <v>#N/A</v>
      </c>
      <c r="Y58" s="394" t="e">
        <f>$X58/Indata!$B$59</f>
        <v>#N/A</v>
      </c>
      <c r="Z58" s="407" t="e">
        <f t="shared" si="27"/>
        <v>#N/A</v>
      </c>
      <c r="AA58" s="392" t="e">
        <f t="shared" si="28"/>
        <v>#N/A</v>
      </c>
      <c r="AB58" s="417" t="e">
        <f t="shared" ca="1" si="25"/>
        <v>#N/A</v>
      </c>
      <c r="AC58" s="408" t="e">
        <f t="shared" ca="1" si="29"/>
        <v>#N/A</v>
      </c>
      <c r="AD58" s="397" t="e">
        <f t="shared" ca="1" si="30"/>
        <v>#N/A</v>
      </c>
      <c r="AE58" s="214">
        <f>IF($I58&gt;0,INDEX(Lotstaxa!$E$19:$DL$28, MATCH($C58,Lotstaxa!$A$19:$A$28,1),MATCH($I58,Lotstaxa!$E$17:$DL$17,1)),0)</f>
        <v>0</v>
      </c>
      <c r="AF58" s="215">
        <f t="shared" si="31"/>
        <v>0</v>
      </c>
      <c r="AG58" s="216" t="e">
        <f ca="1" xml:space="preserve"> $N58*Indata!$B$47</f>
        <v>#VALUE!</v>
      </c>
      <c r="AH58" s="217" t="e">
        <f ca="1" xml:space="preserve"> INDEX('NOx &amp; CO2'!$E$5:$E$9, MATCH($C58,'NOx &amp; CO2'!$C$5:$C$9,1))*$N58</f>
        <v>#VALUE!</v>
      </c>
      <c r="AI58" s="217" t="e">
        <f ca="1" xml:space="preserve"> $N58*Indata!$B$49</f>
        <v>#VALUE!</v>
      </c>
      <c r="AJ58" s="217" t="e">
        <f ca="1" xml:space="preserve"> $N58*Indata!$B$50</f>
        <v>#VALUE!</v>
      </c>
      <c r="AK58" s="217" t="e">
        <f ca="1" xml:space="preserve"> $N58*Indata!$B$51</f>
        <v>#VALUE!</v>
      </c>
      <c r="AL58" s="218" t="e">
        <f ca="1" xml:space="preserve"> $N58*Indata!$B$52</f>
        <v>#VALUE!</v>
      </c>
      <c r="AM58" s="219" t="e">
        <f ca="1">$AG58*'NOx &amp; CO2'!$C$21*1000</f>
        <v>#VALUE!</v>
      </c>
      <c r="AN58" s="219" t="e">
        <f ca="1">$AH58*Indata!$B$41*1000</f>
        <v>#VALUE!</v>
      </c>
      <c r="AO58" s="219" t="e">
        <f ca="1">$AI58*Indata!$B$42*1000</f>
        <v>#VALUE!</v>
      </c>
      <c r="AP58" s="219" t="e">
        <f ca="1">$AJ58*Indata!$B$43*1000</f>
        <v>#VALUE!</v>
      </c>
      <c r="AQ58" s="219" t="e">
        <f ca="1">$AK58*Indata!$B$44*1000</f>
        <v>#VALUE!</v>
      </c>
      <c r="AR58" s="220" t="e">
        <f ca="1">$AL58*Indata!$B$45*1000</f>
        <v>#VALUE!</v>
      </c>
    </row>
    <row r="59" spans="1:44" x14ac:dyDescent="0.25">
      <c r="A59" s="388">
        <f t="shared" si="20"/>
        <v>0</v>
      </c>
      <c r="B59" s="49" t="str">
        <f t="shared" si="32"/>
        <v>0 0</v>
      </c>
      <c r="C59" s="144">
        <f t="shared" si="32"/>
        <v>0</v>
      </c>
      <c r="D59" s="144" t="str">
        <f t="shared" si="32"/>
        <v/>
      </c>
      <c r="E59" s="196" t="str">
        <f t="shared" si="32"/>
        <v/>
      </c>
      <c r="F59" s="195">
        <f t="shared" si="32"/>
        <v>0</v>
      </c>
      <c r="G59" s="144" t="str">
        <f t="shared" si="32"/>
        <v/>
      </c>
      <c r="H59" s="195" t="str">
        <f t="shared" si="32"/>
        <v/>
      </c>
      <c r="I59" s="197">
        <f t="shared" si="32"/>
        <v>0</v>
      </c>
      <c r="J59" s="401" t="str">
        <f t="shared" si="32"/>
        <v/>
      </c>
      <c r="K59" s="196" t="e">
        <f t="shared" ca="1" si="32"/>
        <v>#N/A</v>
      </c>
      <c r="L59" s="198">
        <f t="shared" si="32"/>
        <v>0</v>
      </c>
      <c r="M59" s="199" t="e">
        <f t="shared" ca="1" si="32"/>
        <v>#N/A</v>
      </c>
      <c r="N59" s="206" t="e">
        <f t="shared" ca="1" si="26"/>
        <v>#VALUE!</v>
      </c>
      <c r="O59" s="206" t="e">
        <f ca="1" xml:space="preserve"> $M59*Indata!$B$55/1000</f>
        <v>#N/A</v>
      </c>
      <c r="P59" s="200" t="e">
        <f ca="1" xml:space="preserve"> $N59*Indata!$B$55</f>
        <v>#VALUE!</v>
      </c>
      <c r="Q59" s="414" t="e">
        <f t="shared" si="21"/>
        <v>#N/A</v>
      </c>
      <c r="R59" s="403" t="e">
        <f>$Q59/Indata!$B$59</f>
        <v>#N/A</v>
      </c>
      <c r="S59" s="404" t="e">
        <f t="shared" si="22"/>
        <v>#N/A</v>
      </c>
      <c r="T59" s="404" t="e">
        <f>($S59*Indata!$B$54-$S59*Indata!$B$54*Indata!$B$65/(1+Indata!$B$63)^Indata!$B$64)*(Indata!$B$63*(1+Indata!$B$63)^Indata!$B$64/((1+ Indata!$B$63)^Indata!$B$64-1))*1.138*Indata!$B$76</f>
        <v>#N/A</v>
      </c>
      <c r="U59" s="404" t="e">
        <f>$T59/Indata!$B$59</f>
        <v>#N/A</v>
      </c>
      <c r="V59" s="405" t="e">
        <f t="shared" si="23"/>
        <v>#N/A</v>
      </c>
      <c r="W59" s="405" t="e">
        <f>$V59/Indata!$B$59</f>
        <v>#N/A</v>
      </c>
      <c r="X59" s="394" t="e">
        <f t="shared" si="24"/>
        <v>#N/A</v>
      </c>
      <c r="Y59" s="394" t="e">
        <f>$X59/Indata!$B$59</f>
        <v>#N/A</v>
      </c>
      <c r="Z59" s="407" t="e">
        <f t="shared" si="27"/>
        <v>#N/A</v>
      </c>
      <c r="AA59" s="392" t="e">
        <f t="shared" si="28"/>
        <v>#N/A</v>
      </c>
      <c r="AB59" s="417" t="e">
        <f t="shared" ca="1" si="25"/>
        <v>#N/A</v>
      </c>
      <c r="AC59" s="408" t="e">
        <f t="shared" ca="1" si="29"/>
        <v>#N/A</v>
      </c>
      <c r="AD59" s="397" t="e">
        <f t="shared" ca="1" si="30"/>
        <v>#N/A</v>
      </c>
      <c r="AE59" s="214">
        <f>IF($I59&gt;0,INDEX(Lotstaxa!$E$19:$DL$28, MATCH($C59,Lotstaxa!$A$19:$A$28,1),MATCH($I59,Lotstaxa!$E$17:$DL$17,1)),0)</f>
        <v>0</v>
      </c>
      <c r="AF59" s="215">
        <f t="shared" si="31"/>
        <v>0</v>
      </c>
      <c r="AG59" s="216" t="e">
        <f ca="1" xml:space="preserve"> $N59*Indata!$B$47</f>
        <v>#VALUE!</v>
      </c>
      <c r="AH59" s="217" t="e">
        <f ca="1" xml:space="preserve"> INDEX('NOx &amp; CO2'!$E$5:$E$9, MATCH($C59,'NOx &amp; CO2'!$C$5:$C$9,1))*$N59</f>
        <v>#VALUE!</v>
      </c>
      <c r="AI59" s="217" t="e">
        <f ca="1" xml:space="preserve"> $N59*Indata!$B$49</f>
        <v>#VALUE!</v>
      </c>
      <c r="AJ59" s="217" t="e">
        <f ca="1" xml:space="preserve"> $N59*Indata!$B$50</f>
        <v>#VALUE!</v>
      </c>
      <c r="AK59" s="217" t="e">
        <f ca="1" xml:space="preserve"> $N59*Indata!$B$51</f>
        <v>#VALUE!</v>
      </c>
      <c r="AL59" s="218" t="e">
        <f ca="1" xml:space="preserve"> $N59*Indata!$B$52</f>
        <v>#VALUE!</v>
      </c>
      <c r="AM59" s="219" t="e">
        <f ca="1">$AG59*'NOx &amp; CO2'!$C$21*1000</f>
        <v>#VALUE!</v>
      </c>
      <c r="AN59" s="219" t="e">
        <f ca="1">$AH59*Indata!$B$41*1000</f>
        <v>#VALUE!</v>
      </c>
      <c r="AO59" s="219" t="e">
        <f ca="1">$AI59*Indata!$B$42*1000</f>
        <v>#VALUE!</v>
      </c>
      <c r="AP59" s="219" t="e">
        <f ca="1">$AJ59*Indata!$B$43*1000</f>
        <v>#VALUE!</v>
      </c>
      <c r="AQ59" s="219" t="e">
        <f ca="1">$AK59*Indata!$B$44*1000</f>
        <v>#VALUE!</v>
      </c>
      <c r="AR59" s="220" t="e">
        <f ca="1">$AL59*Indata!$B$45*1000</f>
        <v>#VALUE!</v>
      </c>
    </row>
    <row r="60" spans="1:44" x14ac:dyDescent="0.25">
      <c r="A60" s="388">
        <f t="shared" si="20"/>
        <v>0</v>
      </c>
      <c r="B60" s="49" t="str">
        <f t="shared" si="32"/>
        <v>0 0</v>
      </c>
      <c r="C60" s="144">
        <f t="shared" si="32"/>
        <v>0</v>
      </c>
      <c r="D60" s="144" t="str">
        <f t="shared" si="32"/>
        <v/>
      </c>
      <c r="E60" s="196" t="str">
        <f t="shared" si="32"/>
        <v/>
      </c>
      <c r="F60" s="195">
        <f t="shared" si="32"/>
        <v>0</v>
      </c>
      <c r="G60" s="144" t="str">
        <f t="shared" si="32"/>
        <v/>
      </c>
      <c r="H60" s="195" t="str">
        <f t="shared" si="32"/>
        <v/>
      </c>
      <c r="I60" s="197">
        <f t="shared" si="32"/>
        <v>0</v>
      </c>
      <c r="J60" s="401" t="str">
        <f t="shared" si="32"/>
        <v/>
      </c>
      <c r="K60" s="196" t="e">
        <f t="shared" ca="1" si="32"/>
        <v>#N/A</v>
      </c>
      <c r="L60" s="198">
        <f t="shared" si="32"/>
        <v>0</v>
      </c>
      <c r="M60" s="199" t="e">
        <f t="shared" ca="1" si="32"/>
        <v>#N/A</v>
      </c>
      <c r="N60" s="206" t="e">
        <f t="shared" ca="1" si="26"/>
        <v>#VALUE!</v>
      </c>
      <c r="O60" s="206" t="e">
        <f ca="1" xml:space="preserve"> $M60*Indata!$B$55/1000</f>
        <v>#N/A</v>
      </c>
      <c r="P60" s="200" t="e">
        <f ca="1" xml:space="preserve"> $N60*Indata!$B$55</f>
        <v>#VALUE!</v>
      </c>
      <c r="Q60" s="414" t="e">
        <f t="shared" si="21"/>
        <v>#N/A</v>
      </c>
      <c r="R60" s="403" t="e">
        <f>$Q60/Indata!$B$59</f>
        <v>#N/A</v>
      </c>
      <c r="S60" s="404" t="e">
        <f t="shared" si="22"/>
        <v>#N/A</v>
      </c>
      <c r="T60" s="404" t="e">
        <f>($S60*Indata!$B$54-$S60*Indata!$B$54*Indata!$B$65/(1+Indata!$B$63)^Indata!$B$64)*(Indata!$B$63*(1+Indata!$B$63)^Indata!$B$64/((1+ Indata!$B$63)^Indata!$B$64-1))*1.138*Indata!$B$76</f>
        <v>#N/A</v>
      </c>
      <c r="U60" s="404" t="e">
        <f>$T60/Indata!$B$59</f>
        <v>#N/A</v>
      </c>
      <c r="V60" s="405" t="e">
        <f t="shared" si="23"/>
        <v>#N/A</v>
      </c>
      <c r="W60" s="405" t="e">
        <f>$V60/Indata!$B$59</f>
        <v>#N/A</v>
      </c>
      <c r="X60" s="394" t="e">
        <f t="shared" si="24"/>
        <v>#N/A</v>
      </c>
      <c r="Y60" s="394" t="e">
        <f>$X60/Indata!$B$59</f>
        <v>#N/A</v>
      </c>
      <c r="Z60" s="407" t="e">
        <f t="shared" si="27"/>
        <v>#N/A</v>
      </c>
      <c r="AA60" s="392" t="e">
        <f t="shared" si="28"/>
        <v>#N/A</v>
      </c>
      <c r="AB60" s="417" t="e">
        <f t="shared" ca="1" si="25"/>
        <v>#N/A</v>
      </c>
      <c r="AC60" s="408" t="e">
        <f t="shared" ca="1" si="29"/>
        <v>#N/A</v>
      </c>
      <c r="AD60" s="397" t="e">
        <f t="shared" ca="1" si="30"/>
        <v>#N/A</v>
      </c>
      <c r="AE60" s="214">
        <f>IF($I60&gt;0,INDEX(Lotstaxa!$E$19:$DL$28, MATCH($C60,Lotstaxa!$A$19:$A$28,1),MATCH($I60,Lotstaxa!$E$17:$DL$17,1)),0)</f>
        <v>0</v>
      </c>
      <c r="AF60" s="215">
        <f t="shared" si="31"/>
        <v>0</v>
      </c>
      <c r="AG60" s="216" t="e">
        <f ca="1" xml:space="preserve"> $N60*Indata!$B$47</f>
        <v>#VALUE!</v>
      </c>
      <c r="AH60" s="217" t="e">
        <f ca="1" xml:space="preserve"> INDEX('NOx &amp; CO2'!$E$5:$E$9, MATCH($C60,'NOx &amp; CO2'!$C$5:$C$9,1))*$N60</f>
        <v>#VALUE!</v>
      </c>
      <c r="AI60" s="217" t="e">
        <f ca="1" xml:space="preserve"> $N60*Indata!$B$49</f>
        <v>#VALUE!</v>
      </c>
      <c r="AJ60" s="217" t="e">
        <f ca="1" xml:space="preserve"> $N60*Indata!$B$50</f>
        <v>#VALUE!</v>
      </c>
      <c r="AK60" s="217" t="e">
        <f ca="1" xml:space="preserve"> $N60*Indata!$B$51</f>
        <v>#VALUE!</v>
      </c>
      <c r="AL60" s="218" t="e">
        <f ca="1" xml:space="preserve"> $N60*Indata!$B$52</f>
        <v>#VALUE!</v>
      </c>
      <c r="AM60" s="219" t="e">
        <f ca="1">$AG60*'NOx &amp; CO2'!$C$21*1000</f>
        <v>#VALUE!</v>
      </c>
      <c r="AN60" s="219" t="e">
        <f ca="1">$AH60*Indata!$B$41*1000</f>
        <v>#VALUE!</v>
      </c>
      <c r="AO60" s="219" t="e">
        <f ca="1">$AI60*Indata!$B$42*1000</f>
        <v>#VALUE!</v>
      </c>
      <c r="AP60" s="219" t="e">
        <f ca="1">$AJ60*Indata!$B$43*1000</f>
        <v>#VALUE!</v>
      </c>
      <c r="AQ60" s="219" t="e">
        <f ca="1">$AK60*Indata!$B$44*1000</f>
        <v>#VALUE!</v>
      </c>
      <c r="AR60" s="220" t="e">
        <f ca="1">$AL60*Indata!$B$45*1000</f>
        <v>#VALUE!</v>
      </c>
    </row>
    <row r="61" spans="1:44" x14ac:dyDescent="0.25">
      <c r="A61" s="388">
        <f t="shared" si="20"/>
        <v>0</v>
      </c>
      <c r="B61" s="49" t="str">
        <f t="shared" si="32"/>
        <v>0 0</v>
      </c>
      <c r="C61" s="144">
        <f t="shared" si="32"/>
        <v>0</v>
      </c>
      <c r="D61" s="144" t="str">
        <f t="shared" si="32"/>
        <v/>
      </c>
      <c r="E61" s="196" t="str">
        <f t="shared" si="32"/>
        <v/>
      </c>
      <c r="F61" s="195">
        <f t="shared" si="32"/>
        <v>0</v>
      </c>
      <c r="G61" s="144" t="str">
        <f t="shared" si="32"/>
        <v/>
      </c>
      <c r="H61" s="195" t="str">
        <f t="shared" si="32"/>
        <v/>
      </c>
      <c r="I61" s="197">
        <f t="shared" si="32"/>
        <v>0</v>
      </c>
      <c r="J61" s="401" t="str">
        <f t="shared" si="32"/>
        <v/>
      </c>
      <c r="K61" s="196" t="e">
        <f t="shared" ca="1" si="32"/>
        <v>#N/A</v>
      </c>
      <c r="L61" s="198">
        <f t="shared" si="32"/>
        <v>0</v>
      </c>
      <c r="M61" s="199" t="e">
        <f t="shared" ca="1" si="32"/>
        <v>#N/A</v>
      </c>
      <c r="N61" s="206" t="e">
        <f t="shared" ca="1" si="26"/>
        <v>#VALUE!</v>
      </c>
      <c r="O61" s="206" t="e">
        <f ca="1" xml:space="preserve"> $M61*Indata!$B$55/1000</f>
        <v>#N/A</v>
      </c>
      <c r="P61" s="200" t="e">
        <f ca="1" xml:space="preserve"> $N61*Indata!$B$55</f>
        <v>#VALUE!</v>
      </c>
      <c r="Q61" s="414" t="e">
        <f t="shared" si="21"/>
        <v>#N/A</v>
      </c>
      <c r="R61" s="403" t="e">
        <f>$Q61/Indata!$B$59</f>
        <v>#N/A</v>
      </c>
      <c r="S61" s="404" t="e">
        <f t="shared" si="22"/>
        <v>#N/A</v>
      </c>
      <c r="T61" s="404" t="e">
        <f>($S61*Indata!$B$54-$S61*Indata!$B$54*Indata!$B$65/(1+Indata!$B$63)^Indata!$B$64)*(Indata!$B$63*(1+Indata!$B$63)^Indata!$B$64/((1+ Indata!$B$63)^Indata!$B$64-1))*1.138*Indata!$B$76</f>
        <v>#N/A</v>
      </c>
      <c r="U61" s="404" t="e">
        <f>$T61/Indata!$B$59</f>
        <v>#N/A</v>
      </c>
      <c r="V61" s="405" t="e">
        <f t="shared" si="23"/>
        <v>#N/A</v>
      </c>
      <c r="W61" s="405" t="e">
        <f>$V61/Indata!$B$59</f>
        <v>#N/A</v>
      </c>
      <c r="X61" s="394" t="e">
        <f t="shared" si="24"/>
        <v>#N/A</v>
      </c>
      <c r="Y61" s="394" t="e">
        <f>$X61/Indata!$B$59</f>
        <v>#N/A</v>
      </c>
      <c r="Z61" s="407" t="e">
        <f t="shared" si="27"/>
        <v>#N/A</v>
      </c>
      <c r="AA61" s="392" t="e">
        <f t="shared" si="28"/>
        <v>#N/A</v>
      </c>
      <c r="AB61" s="417" t="e">
        <f t="shared" ca="1" si="25"/>
        <v>#N/A</v>
      </c>
      <c r="AC61" s="408" t="e">
        <f t="shared" ca="1" si="29"/>
        <v>#N/A</v>
      </c>
      <c r="AD61" s="397" t="e">
        <f t="shared" ca="1" si="30"/>
        <v>#N/A</v>
      </c>
      <c r="AE61" s="214">
        <f>IF($I61&gt;0,INDEX(Lotstaxa!$E$19:$DL$28, MATCH($C61,Lotstaxa!$A$19:$A$28,1),MATCH($I61,Lotstaxa!$E$17:$DL$17,1)),0)</f>
        <v>0</v>
      </c>
      <c r="AF61" s="215">
        <f t="shared" si="31"/>
        <v>0</v>
      </c>
      <c r="AG61" s="216" t="e">
        <f ca="1" xml:space="preserve"> $N61*Indata!$B$47</f>
        <v>#VALUE!</v>
      </c>
      <c r="AH61" s="217" t="e">
        <f ca="1" xml:space="preserve"> INDEX('NOx &amp; CO2'!$E$5:$E$9, MATCH($C61,'NOx &amp; CO2'!$C$5:$C$9,1))*$N61</f>
        <v>#VALUE!</v>
      </c>
      <c r="AI61" s="217" t="e">
        <f ca="1" xml:space="preserve"> $N61*Indata!$B$49</f>
        <v>#VALUE!</v>
      </c>
      <c r="AJ61" s="217" t="e">
        <f ca="1" xml:space="preserve"> $N61*Indata!$B$50</f>
        <v>#VALUE!</v>
      </c>
      <c r="AK61" s="217" t="e">
        <f ca="1" xml:space="preserve"> $N61*Indata!$B$51</f>
        <v>#VALUE!</v>
      </c>
      <c r="AL61" s="218" t="e">
        <f ca="1" xml:space="preserve"> $N61*Indata!$B$52</f>
        <v>#VALUE!</v>
      </c>
      <c r="AM61" s="219" t="e">
        <f ca="1">$AG61*'NOx &amp; CO2'!$C$21*1000</f>
        <v>#VALUE!</v>
      </c>
      <c r="AN61" s="219" t="e">
        <f ca="1">$AH61*Indata!$B$41*1000</f>
        <v>#VALUE!</v>
      </c>
      <c r="AO61" s="219" t="e">
        <f ca="1">$AI61*Indata!$B$42*1000</f>
        <v>#VALUE!</v>
      </c>
      <c r="AP61" s="219" t="e">
        <f ca="1">$AJ61*Indata!$B$43*1000</f>
        <v>#VALUE!</v>
      </c>
      <c r="AQ61" s="219" t="e">
        <f ca="1">$AK61*Indata!$B$44*1000</f>
        <v>#VALUE!</v>
      </c>
      <c r="AR61" s="220" t="e">
        <f ca="1">$AL61*Indata!$B$45*1000</f>
        <v>#VALUE!</v>
      </c>
    </row>
    <row r="62" spans="1:44" ht="13" thickBot="1" x14ac:dyDescent="0.3">
      <c r="B62" s="260"/>
      <c r="C62" s="245"/>
      <c r="D62" s="246"/>
      <c r="E62" s="261"/>
      <c r="F62" s="246"/>
      <c r="G62" s="246"/>
      <c r="H62" s="247"/>
      <c r="I62" s="248"/>
      <c r="J62" s="248"/>
      <c r="K62" s="390"/>
      <c r="L62" s="422"/>
      <c r="M62" s="249"/>
      <c r="N62" s="423"/>
      <c r="O62" s="389"/>
      <c r="P62" s="424"/>
      <c r="Q62" s="425"/>
      <c r="R62" s="250"/>
      <c r="S62" s="251"/>
      <c r="T62" s="251"/>
      <c r="U62" s="251"/>
      <c r="V62" s="252"/>
      <c r="W62" s="252"/>
      <c r="X62" s="253"/>
      <c r="Y62" s="253"/>
      <c r="Z62" s="429"/>
      <c r="AA62" s="393"/>
      <c r="AB62" s="427"/>
      <c r="AC62" s="428"/>
      <c r="AD62" s="398"/>
      <c r="AE62" s="254"/>
      <c r="AF62" s="255"/>
      <c r="AG62" s="256"/>
      <c r="AH62" s="257"/>
      <c r="AI62" s="257"/>
      <c r="AJ62" s="257"/>
      <c r="AK62" s="257"/>
      <c r="AL62" s="258"/>
      <c r="AM62" s="259"/>
      <c r="AN62" s="259"/>
      <c r="AO62" s="259"/>
      <c r="AP62" s="259"/>
      <c r="AQ62" s="259"/>
      <c r="AR62" s="443"/>
    </row>
    <row r="63" spans="1:44" x14ac:dyDescent="0.25">
      <c r="B63" s="262"/>
      <c r="C63" s="262"/>
      <c r="D63" s="263"/>
      <c r="E63" s="264"/>
      <c r="F63" s="263"/>
      <c r="G63" s="263"/>
      <c r="H63" s="265"/>
      <c r="I63" s="266"/>
      <c r="J63" s="266"/>
      <c r="K63" s="267"/>
      <c r="L63" s="267"/>
      <c r="M63" s="267"/>
      <c r="N63" s="269"/>
      <c r="O63" s="264"/>
      <c r="P63" s="264"/>
      <c r="Q63" s="264"/>
      <c r="R63" s="264"/>
      <c r="S63" s="264"/>
      <c r="T63" s="264"/>
      <c r="U63" s="264"/>
      <c r="V63" s="264"/>
      <c r="W63" s="264"/>
      <c r="X63" s="264"/>
      <c r="Y63" s="264"/>
      <c r="Z63" s="263"/>
      <c r="AA63" s="270"/>
      <c r="AB63" s="264"/>
      <c r="AC63" s="264"/>
      <c r="AD63" s="264"/>
      <c r="AE63" s="264"/>
      <c r="AF63" s="264"/>
      <c r="AG63" s="264"/>
      <c r="AH63" s="264"/>
      <c r="AI63" s="264"/>
      <c r="AJ63" s="264"/>
      <c r="AK63" s="264"/>
      <c r="AL63" s="262"/>
      <c r="AM63" s="262"/>
      <c r="AN63" s="262"/>
      <c r="AO63" s="262"/>
      <c r="AP63" s="262"/>
      <c r="AQ63" s="262"/>
      <c r="AR63" s="262"/>
    </row>
    <row r="64" spans="1:44" x14ac:dyDescent="0.25">
      <c r="B64" s="262"/>
      <c r="C64" s="262"/>
      <c r="D64" s="263"/>
      <c r="E64" s="264"/>
      <c r="F64" s="263"/>
      <c r="G64" s="263"/>
      <c r="H64" s="265"/>
      <c r="I64" s="266"/>
      <c r="J64" s="266"/>
      <c r="K64" s="267"/>
      <c r="L64" s="267"/>
      <c r="M64" s="267"/>
      <c r="N64" s="269"/>
      <c r="O64" s="264"/>
      <c r="P64" s="264"/>
      <c r="Q64" s="264"/>
      <c r="R64" s="264"/>
      <c r="S64" s="264"/>
      <c r="T64" s="264"/>
      <c r="U64" s="264"/>
      <c r="V64" s="264"/>
      <c r="W64" s="264"/>
      <c r="X64" s="264"/>
      <c r="Y64" s="264"/>
      <c r="Z64" s="263"/>
      <c r="AA64" s="270"/>
      <c r="AB64" s="264"/>
      <c r="AC64" s="264"/>
      <c r="AD64" s="264"/>
      <c r="AE64" s="264"/>
      <c r="AF64" s="264"/>
      <c r="AG64" s="264"/>
      <c r="AH64" s="264"/>
      <c r="AI64" s="264"/>
      <c r="AJ64" s="264"/>
      <c r="AK64" s="264"/>
      <c r="AL64" s="262"/>
      <c r="AM64" s="262"/>
      <c r="AN64" s="262"/>
      <c r="AO64" s="262"/>
      <c r="AP64" s="262"/>
      <c r="AQ64" s="262"/>
      <c r="AR64" s="262"/>
    </row>
    <row r="65" spans="2:44" x14ac:dyDescent="0.25">
      <c r="B65" s="262"/>
      <c r="C65" s="262"/>
      <c r="D65" s="263"/>
      <c r="E65" s="264"/>
      <c r="F65" s="263"/>
      <c r="G65" s="263"/>
      <c r="H65" s="265"/>
      <c r="I65" s="266"/>
      <c r="J65" s="266"/>
      <c r="K65" s="267"/>
      <c r="L65" s="267"/>
      <c r="M65" s="267"/>
      <c r="N65" s="269"/>
      <c r="O65" s="264"/>
      <c r="P65" s="264"/>
      <c r="Q65" s="264"/>
      <c r="R65" s="264"/>
      <c r="S65" s="264"/>
      <c r="T65" s="264"/>
      <c r="U65" s="264"/>
      <c r="V65" s="264"/>
      <c r="W65" s="264"/>
      <c r="X65" s="264"/>
      <c r="Y65" s="264"/>
      <c r="Z65" s="263"/>
      <c r="AA65" s="270"/>
      <c r="AB65" s="264"/>
      <c r="AC65" s="264"/>
      <c r="AD65" s="264"/>
      <c r="AE65" s="264"/>
      <c r="AF65" s="264"/>
      <c r="AG65" s="264"/>
      <c r="AH65" s="264"/>
      <c r="AI65" s="264"/>
      <c r="AJ65" s="264"/>
      <c r="AK65" s="264"/>
      <c r="AL65" s="262"/>
      <c r="AM65" s="262"/>
      <c r="AN65" s="262"/>
      <c r="AO65" s="262"/>
      <c r="AP65" s="262"/>
      <c r="AQ65" s="262"/>
      <c r="AR65" s="262"/>
    </row>
    <row r="66" spans="2:44" x14ac:dyDescent="0.25">
      <c r="B66" s="262"/>
      <c r="C66" s="262"/>
      <c r="D66" s="263"/>
      <c r="E66" s="264"/>
      <c r="F66" s="263"/>
      <c r="G66" s="263"/>
      <c r="H66" s="265"/>
      <c r="I66" s="266"/>
      <c r="J66" s="266"/>
      <c r="K66" s="267"/>
      <c r="L66" s="267"/>
      <c r="M66" s="267"/>
      <c r="N66" s="269"/>
      <c r="O66" s="264"/>
      <c r="P66" s="264"/>
      <c r="Q66" s="264"/>
      <c r="R66" s="264"/>
      <c r="S66" s="264"/>
      <c r="T66" s="264"/>
      <c r="U66" s="264"/>
      <c r="V66" s="264"/>
      <c r="W66" s="264"/>
      <c r="X66" s="264"/>
      <c r="Y66" s="264"/>
      <c r="Z66" s="263"/>
      <c r="AA66" s="270"/>
      <c r="AB66" s="264"/>
      <c r="AC66" s="264"/>
      <c r="AD66" s="264"/>
      <c r="AE66" s="264"/>
      <c r="AF66" s="264"/>
      <c r="AG66" s="264"/>
      <c r="AH66" s="264"/>
      <c r="AI66" s="264"/>
      <c r="AJ66" s="264"/>
      <c r="AK66" s="264"/>
      <c r="AL66" s="262"/>
      <c r="AM66" s="262"/>
      <c r="AN66" s="262"/>
      <c r="AO66" s="262"/>
      <c r="AP66" s="262"/>
      <c r="AQ66" s="262"/>
      <c r="AR66" s="262"/>
    </row>
    <row r="67" spans="2:44" x14ac:dyDescent="0.25">
      <c r="B67" s="262"/>
      <c r="C67" s="262"/>
      <c r="D67" s="263"/>
      <c r="E67" s="264"/>
      <c r="F67" s="263"/>
      <c r="G67" s="263"/>
      <c r="H67" s="265"/>
      <c r="I67" s="266"/>
      <c r="J67" s="266"/>
      <c r="K67" s="267"/>
      <c r="L67" s="267"/>
      <c r="M67" s="267"/>
      <c r="N67" s="269"/>
      <c r="O67" s="264"/>
      <c r="P67" s="264"/>
      <c r="Q67" s="264"/>
      <c r="R67" s="264"/>
      <c r="S67" s="264"/>
      <c r="T67" s="264"/>
      <c r="U67" s="264"/>
      <c r="V67" s="264"/>
      <c r="W67" s="264"/>
      <c r="X67" s="264"/>
      <c r="Y67" s="264"/>
      <c r="Z67" s="263"/>
      <c r="AA67" s="270"/>
      <c r="AB67" s="264"/>
      <c r="AC67" s="264"/>
      <c r="AD67" s="264"/>
      <c r="AE67" s="264"/>
      <c r="AF67" s="264"/>
      <c r="AG67" s="264"/>
      <c r="AH67" s="264"/>
      <c r="AI67" s="264"/>
      <c r="AJ67" s="264"/>
      <c r="AK67" s="264"/>
      <c r="AL67" s="262"/>
      <c r="AM67" s="262"/>
      <c r="AN67" s="262"/>
      <c r="AO67" s="262"/>
      <c r="AP67" s="262"/>
      <c r="AQ67" s="262"/>
      <c r="AR67" s="262"/>
    </row>
    <row r="68" spans="2:44" x14ac:dyDescent="0.25">
      <c r="B68" s="262"/>
      <c r="C68" s="262"/>
      <c r="D68" s="263"/>
      <c r="E68" s="264"/>
      <c r="F68" s="263"/>
      <c r="G68" s="263"/>
      <c r="H68" s="265"/>
      <c r="I68" s="266"/>
      <c r="J68" s="266"/>
      <c r="K68" s="267"/>
      <c r="L68" s="267"/>
      <c r="M68" s="267"/>
      <c r="N68" s="269"/>
      <c r="O68" s="264"/>
      <c r="P68" s="264"/>
      <c r="Q68" s="264"/>
      <c r="R68" s="264"/>
      <c r="S68" s="264"/>
      <c r="T68" s="264"/>
      <c r="U68" s="264"/>
      <c r="V68" s="264"/>
      <c r="W68" s="264"/>
      <c r="X68" s="264"/>
      <c r="Y68" s="264"/>
      <c r="Z68" s="263"/>
      <c r="AA68" s="270"/>
      <c r="AB68" s="264"/>
      <c r="AC68" s="264"/>
      <c r="AD68" s="264"/>
      <c r="AE68" s="264"/>
      <c r="AF68" s="264"/>
      <c r="AG68" s="264"/>
      <c r="AH68" s="264"/>
      <c r="AI68" s="264"/>
      <c r="AJ68" s="264"/>
      <c r="AK68" s="264"/>
      <c r="AL68" s="262"/>
      <c r="AM68" s="262"/>
      <c r="AN68" s="262"/>
      <c r="AO68" s="262"/>
      <c r="AP68" s="262"/>
      <c r="AQ68" s="262"/>
      <c r="AR68" s="262"/>
    </row>
    <row r="69" spans="2:44" x14ac:dyDescent="0.25">
      <c r="B69" s="158"/>
      <c r="C69" s="262"/>
      <c r="D69" s="263"/>
      <c r="E69" s="264"/>
      <c r="F69" s="263"/>
      <c r="G69" s="263"/>
      <c r="H69" s="268"/>
      <c r="I69" s="266"/>
      <c r="J69" s="266"/>
      <c r="K69" s="267"/>
      <c r="L69" s="267"/>
      <c r="M69" s="267"/>
      <c r="N69" s="269"/>
      <c r="O69" s="264"/>
      <c r="P69" s="264"/>
      <c r="Q69" s="264"/>
      <c r="R69" s="264"/>
      <c r="S69" s="264"/>
      <c r="T69" s="264"/>
      <c r="U69" s="264"/>
      <c r="V69" s="264"/>
      <c r="W69" s="264"/>
      <c r="X69" s="264"/>
      <c r="Y69" s="264"/>
      <c r="Z69" s="263"/>
      <c r="AA69" s="270"/>
      <c r="AB69" s="264"/>
      <c r="AC69" s="264"/>
      <c r="AD69" s="264"/>
      <c r="AE69" s="264"/>
      <c r="AF69" s="264"/>
      <c r="AG69" s="264"/>
      <c r="AH69" s="264"/>
      <c r="AI69" s="264"/>
      <c r="AJ69" s="264"/>
      <c r="AK69" s="264"/>
      <c r="AL69" s="262"/>
      <c r="AM69" s="262"/>
      <c r="AN69" s="262"/>
      <c r="AO69" s="262"/>
      <c r="AP69" s="262"/>
      <c r="AQ69" s="262"/>
      <c r="AR69" s="262"/>
    </row>
    <row r="70" spans="2:44" x14ac:dyDescent="0.25">
      <c r="B70" s="158"/>
      <c r="C70" s="262"/>
      <c r="D70" s="263"/>
      <c r="E70" s="264"/>
      <c r="F70" s="263"/>
      <c r="G70" s="263"/>
      <c r="H70" s="268"/>
      <c r="I70" s="266"/>
      <c r="J70" s="266"/>
      <c r="K70" s="267"/>
      <c r="L70" s="267"/>
      <c r="M70" s="267"/>
      <c r="N70" s="269"/>
      <c r="O70" s="264"/>
      <c r="P70" s="264"/>
      <c r="Q70" s="264"/>
      <c r="R70" s="264"/>
      <c r="S70" s="264"/>
      <c r="T70" s="264"/>
      <c r="U70" s="264"/>
      <c r="V70" s="264"/>
      <c r="W70" s="264"/>
      <c r="X70" s="264"/>
      <c r="Y70" s="264"/>
      <c r="Z70" s="263"/>
      <c r="AA70" s="270"/>
      <c r="AB70" s="264"/>
      <c r="AC70" s="264"/>
      <c r="AD70" s="264"/>
      <c r="AE70" s="264"/>
      <c r="AF70" s="264"/>
      <c r="AG70" s="264"/>
      <c r="AH70" s="264"/>
      <c r="AI70" s="264"/>
      <c r="AJ70" s="264"/>
      <c r="AK70" s="264"/>
      <c r="AL70" s="262"/>
      <c r="AM70" s="262"/>
      <c r="AN70" s="262"/>
      <c r="AO70" s="262"/>
      <c r="AP70" s="262"/>
      <c r="AQ70" s="262"/>
      <c r="AR70" s="262"/>
    </row>
    <row r="71" spans="2:44" x14ac:dyDescent="0.25">
      <c r="B71" s="158"/>
      <c r="C71" s="262"/>
      <c r="D71" s="263"/>
      <c r="E71" s="264"/>
      <c r="F71" s="263"/>
      <c r="G71" s="263"/>
      <c r="H71" s="268"/>
      <c r="I71" s="266"/>
      <c r="J71" s="266"/>
      <c r="K71" s="267"/>
      <c r="L71" s="267"/>
      <c r="M71" s="267"/>
      <c r="N71" s="269"/>
      <c r="O71" s="264"/>
      <c r="P71" s="264"/>
      <c r="Q71" s="264"/>
      <c r="R71" s="264"/>
      <c r="S71" s="264"/>
      <c r="T71" s="264"/>
      <c r="U71" s="264"/>
      <c r="V71" s="264"/>
      <c r="W71" s="264"/>
      <c r="X71" s="264"/>
      <c r="Y71" s="264"/>
      <c r="Z71" s="263"/>
      <c r="AA71" s="270"/>
      <c r="AB71" s="264"/>
      <c r="AC71" s="264"/>
      <c r="AD71" s="264"/>
      <c r="AE71" s="264"/>
      <c r="AF71" s="264"/>
      <c r="AG71" s="264"/>
      <c r="AH71" s="264"/>
      <c r="AI71" s="264"/>
      <c r="AJ71" s="264"/>
      <c r="AK71" s="264"/>
      <c r="AL71" s="262"/>
      <c r="AM71" s="262"/>
      <c r="AN71" s="262"/>
      <c r="AO71" s="262"/>
      <c r="AP71" s="262"/>
      <c r="AQ71" s="262"/>
      <c r="AR71" s="262"/>
    </row>
    <row r="72" spans="2:44" x14ac:dyDescent="0.25">
      <c r="B72" s="158"/>
      <c r="C72" s="262"/>
      <c r="D72" s="263"/>
      <c r="E72" s="264"/>
      <c r="F72" s="263"/>
      <c r="G72" s="263"/>
      <c r="H72" s="268"/>
      <c r="I72" s="266"/>
      <c r="J72" s="266"/>
      <c r="K72" s="267"/>
      <c r="L72" s="267"/>
      <c r="M72" s="267"/>
      <c r="N72" s="269"/>
      <c r="O72" s="264"/>
      <c r="P72" s="264"/>
      <c r="Q72" s="264"/>
      <c r="R72" s="264"/>
      <c r="S72" s="264"/>
      <c r="T72" s="264"/>
      <c r="U72" s="264"/>
      <c r="V72" s="264"/>
      <c r="W72" s="264"/>
      <c r="X72" s="264"/>
      <c r="Y72" s="264"/>
      <c r="Z72" s="263"/>
      <c r="AA72" s="270"/>
      <c r="AB72" s="264"/>
      <c r="AC72" s="264"/>
      <c r="AD72" s="264"/>
      <c r="AE72" s="264"/>
      <c r="AF72" s="264"/>
      <c r="AG72" s="264"/>
      <c r="AH72" s="264"/>
      <c r="AI72" s="264"/>
      <c r="AJ72" s="264"/>
      <c r="AK72" s="264"/>
      <c r="AL72" s="262"/>
      <c r="AM72" s="262"/>
      <c r="AN72" s="262"/>
      <c r="AO72" s="262"/>
      <c r="AP72" s="262"/>
      <c r="AQ72" s="262"/>
      <c r="AR72" s="262"/>
    </row>
    <row r="73" spans="2:44" x14ac:dyDescent="0.25">
      <c r="B73" s="158"/>
      <c r="C73" s="262"/>
      <c r="D73" s="263"/>
      <c r="E73" s="264"/>
      <c r="F73" s="263"/>
      <c r="G73" s="263"/>
      <c r="H73" s="268"/>
      <c r="I73" s="266"/>
      <c r="J73" s="266"/>
      <c r="K73" s="267"/>
      <c r="L73" s="267"/>
      <c r="M73" s="267"/>
      <c r="N73" s="269"/>
      <c r="O73" s="264"/>
      <c r="P73" s="264"/>
      <c r="Q73" s="264"/>
      <c r="R73" s="264"/>
      <c r="S73" s="264"/>
      <c r="T73" s="264"/>
      <c r="U73" s="264"/>
      <c r="V73" s="264"/>
      <c r="W73" s="264"/>
      <c r="X73" s="264"/>
      <c r="Y73" s="264"/>
      <c r="Z73" s="263"/>
      <c r="AA73" s="270"/>
      <c r="AB73" s="264"/>
      <c r="AC73" s="264"/>
      <c r="AD73" s="264"/>
      <c r="AE73" s="264"/>
      <c r="AF73" s="264"/>
      <c r="AG73" s="264"/>
      <c r="AH73" s="264"/>
      <c r="AI73" s="264"/>
      <c r="AJ73" s="264"/>
      <c r="AK73" s="264"/>
      <c r="AL73" s="262"/>
      <c r="AM73" s="262"/>
      <c r="AN73" s="262"/>
      <c r="AO73" s="262"/>
      <c r="AP73" s="262"/>
      <c r="AQ73" s="262"/>
      <c r="AR73" s="262"/>
    </row>
    <row r="74" spans="2:44" x14ac:dyDescent="0.25">
      <c r="B74" s="158"/>
      <c r="C74" s="262"/>
      <c r="D74" s="263"/>
      <c r="E74" s="264"/>
      <c r="F74" s="263"/>
      <c r="G74" s="263"/>
      <c r="H74" s="268"/>
      <c r="I74" s="266"/>
      <c r="J74" s="266"/>
      <c r="K74" s="267"/>
      <c r="L74" s="267"/>
      <c r="M74" s="267"/>
      <c r="N74" s="269"/>
      <c r="O74" s="264"/>
      <c r="P74" s="264"/>
      <c r="Q74" s="264"/>
      <c r="R74" s="264"/>
      <c r="S74" s="264"/>
      <c r="T74" s="264"/>
      <c r="U74" s="264"/>
      <c r="V74" s="264"/>
      <c r="W74" s="264"/>
      <c r="X74" s="264"/>
      <c r="Y74" s="264"/>
      <c r="Z74" s="263"/>
      <c r="AA74" s="270"/>
      <c r="AB74" s="264"/>
      <c r="AC74" s="264"/>
      <c r="AD74" s="264"/>
      <c r="AE74" s="264"/>
      <c r="AF74" s="264"/>
      <c r="AG74" s="264"/>
      <c r="AH74" s="264"/>
      <c r="AI74" s="264"/>
      <c r="AJ74" s="264"/>
      <c r="AK74" s="264"/>
      <c r="AL74" s="262"/>
      <c r="AM74" s="262"/>
      <c r="AN74" s="262"/>
      <c r="AO74" s="262"/>
      <c r="AP74" s="262"/>
      <c r="AQ74" s="262"/>
      <c r="AR74" s="262"/>
    </row>
    <row r="75" spans="2:44" x14ac:dyDescent="0.25">
      <c r="B75" s="158"/>
      <c r="C75" s="262"/>
      <c r="D75" s="263"/>
      <c r="E75" s="264"/>
      <c r="F75" s="263"/>
      <c r="G75" s="263"/>
      <c r="H75" s="268"/>
      <c r="I75" s="266"/>
      <c r="J75" s="266"/>
      <c r="K75" s="267"/>
      <c r="L75" s="267"/>
      <c r="M75" s="267"/>
      <c r="N75" s="269"/>
      <c r="O75" s="264"/>
      <c r="P75" s="264"/>
      <c r="Q75" s="264"/>
      <c r="R75" s="264"/>
      <c r="S75" s="264"/>
      <c r="T75" s="264"/>
      <c r="U75" s="264"/>
      <c r="V75" s="264"/>
      <c r="W75" s="264"/>
      <c r="X75" s="264"/>
      <c r="Y75" s="264"/>
      <c r="Z75" s="263"/>
      <c r="AA75" s="270"/>
      <c r="AB75" s="264"/>
      <c r="AC75" s="264"/>
      <c r="AD75" s="264"/>
      <c r="AE75" s="264"/>
      <c r="AF75" s="264"/>
      <c r="AG75" s="264"/>
      <c r="AH75" s="264"/>
      <c r="AI75" s="264"/>
      <c r="AJ75" s="264"/>
      <c r="AK75" s="264"/>
      <c r="AL75" s="262"/>
      <c r="AM75" s="262"/>
      <c r="AN75" s="262"/>
      <c r="AO75" s="262"/>
      <c r="AP75" s="262"/>
      <c r="AQ75" s="262"/>
      <c r="AR75" s="262"/>
    </row>
    <row r="76" spans="2:44" x14ac:dyDescent="0.25">
      <c r="B76" s="158"/>
      <c r="C76" s="262"/>
      <c r="D76" s="263"/>
      <c r="E76" s="264"/>
      <c r="F76" s="263"/>
      <c r="G76" s="263"/>
      <c r="H76" s="268"/>
      <c r="I76" s="266"/>
      <c r="J76" s="266"/>
      <c r="K76" s="267"/>
      <c r="L76" s="267"/>
      <c r="M76" s="267"/>
      <c r="N76" s="269"/>
      <c r="O76" s="264"/>
      <c r="P76" s="264"/>
      <c r="Q76" s="264"/>
      <c r="R76" s="264"/>
      <c r="S76" s="264"/>
      <c r="T76" s="264"/>
      <c r="U76" s="264"/>
      <c r="V76" s="264"/>
      <c r="W76" s="264"/>
      <c r="X76" s="264"/>
      <c r="Y76" s="264"/>
      <c r="Z76" s="263"/>
      <c r="AA76" s="270"/>
      <c r="AB76" s="264"/>
      <c r="AC76" s="264"/>
      <c r="AD76" s="264"/>
      <c r="AE76" s="264"/>
      <c r="AF76" s="264"/>
      <c r="AG76" s="264"/>
      <c r="AH76" s="264"/>
      <c r="AI76" s="264"/>
      <c r="AJ76" s="264"/>
      <c r="AK76" s="264"/>
      <c r="AL76" s="262"/>
      <c r="AM76" s="262"/>
      <c r="AN76" s="262"/>
      <c r="AO76" s="262"/>
      <c r="AP76" s="262"/>
      <c r="AQ76" s="262"/>
      <c r="AR76" s="262"/>
    </row>
    <row r="77" spans="2:44" x14ac:dyDescent="0.25">
      <c r="B77" s="158"/>
      <c r="C77" s="262"/>
      <c r="D77" s="263"/>
      <c r="E77" s="264"/>
      <c r="F77" s="263"/>
      <c r="G77" s="263"/>
      <c r="H77" s="268"/>
      <c r="I77" s="266"/>
      <c r="J77" s="266"/>
      <c r="K77" s="267"/>
      <c r="L77" s="267"/>
      <c r="M77" s="267"/>
      <c r="N77" s="269"/>
      <c r="O77" s="264"/>
      <c r="P77" s="264"/>
      <c r="Q77" s="264"/>
      <c r="R77" s="264"/>
      <c r="S77" s="264"/>
      <c r="T77" s="264"/>
      <c r="U77" s="264"/>
      <c r="V77" s="264"/>
      <c r="W77" s="264"/>
      <c r="X77" s="264"/>
      <c r="Y77" s="264"/>
      <c r="Z77" s="263"/>
      <c r="AA77" s="270"/>
      <c r="AB77" s="264"/>
      <c r="AC77" s="264"/>
      <c r="AD77" s="264"/>
      <c r="AE77" s="264"/>
      <c r="AF77" s="264"/>
      <c r="AG77" s="264"/>
      <c r="AH77" s="264"/>
      <c r="AI77" s="264"/>
      <c r="AJ77" s="264"/>
      <c r="AK77" s="264"/>
      <c r="AL77" s="262"/>
      <c r="AM77" s="262"/>
      <c r="AN77" s="262"/>
      <c r="AO77" s="262"/>
      <c r="AP77" s="262"/>
      <c r="AQ77" s="262"/>
      <c r="AR77" s="262"/>
    </row>
    <row r="78" spans="2:44" x14ac:dyDescent="0.25">
      <c r="C78" s="52"/>
      <c r="D78" s="53"/>
      <c r="E78" s="54"/>
      <c r="F78" s="53"/>
      <c r="G78" s="53"/>
      <c r="H78" s="53"/>
      <c r="I78" s="53"/>
      <c r="J78" s="54"/>
      <c r="K78" s="53"/>
      <c r="L78" s="54"/>
      <c r="M78" s="54"/>
      <c r="N78" s="54"/>
      <c r="O78" s="54"/>
      <c r="P78" s="54"/>
      <c r="Q78" s="54"/>
      <c r="R78" s="54"/>
      <c r="S78" s="54"/>
      <c r="T78" s="54"/>
      <c r="U78" s="54"/>
      <c r="V78" s="54"/>
      <c r="W78" s="53"/>
      <c r="X78" s="53"/>
      <c r="Y78" s="53"/>
      <c r="Z78" s="53"/>
      <c r="AA78" s="53"/>
      <c r="AB78" s="53"/>
      <c r="AC78" s="53"/>
      <c r="AD78" s="53"/>
      <c r="AE78" s="53"/>
      <c r="AF78" s="53"/>
      <c r="AG78" s="53"/>
      <c r="AH78" s="54"/>
      <c r="AI78" s="54"/>
      <c r="AJ78" s="54"/>
      <c r="AK78" s="54"/>
      <c r="AL78" s="50"/>
      <c r="AM78" s="50"/>
      <c r="AN78" s="50"/>
      <c r="AO78" s="50"/>
      <c r="AP78" s="50"/>
    </row>
    <row r="79" spans="2:44" x14ac:dyDescent="0.25">
      <c r="C79" s="52"/>
      <c r="D79" s="53"/>
      <c r="E79" s="54"/>
      <c r="F79" s="53"/>
      <c r="G79" s="53"/>
      <c r="H79" s="53"/>
      <c r="I79" s="53"/>
      <c r="J79" s="54"/>
      <c r="K79" s="53"/>
      <c r="L79" s="54"/>
      <c r="M79" s="54"/>
      <c r="N79" s="54"/>
      <c r="O79" s="54"/>
      <c r="P79" s="54"/>
      <c r="Q79" s="54"/>
      <c r="R79" s="54"/>
      <c r="S79" s="54"/>
      <c r="T79" s="54"/>
      <c r="U79" s="54"/>
      <c r="V79" s="54"/>
      <c r="W79" s="53"/>
      <c r="X79" s="53"/>
      <c r="Y79" s="53"/>
      <c r="Z79" s="53"/>
      <c r="AA79" s="53"/>
      <c r="AB79" s="53"/>
      <c r="AC79" s="53"/>
      <c r="AD79" s="53"/>
      <c r="AE79" s="53"/>
      <c r="AF79" s="53"/>
      <c r="AG79" s="53"/>
      <c r="AH79" s="54"/>
      <c r="AI79" s="54"/>
      <c r="AJ79" s="54"/>
      <c r="AK79" s="54"/>
      <c r="AL79" s="50"/>
      <c r="AM79" s="50"/>
      <c r="AN79" s="50"/>
      <c r="AO79" s="50"/>
      <c r="AP79" s="50"/>
    </row>
    <row r="80" spans="2:44" x14ac:dyDescent="0.25">
      <c r="C80" s="52"/>
      <c r="D80" s="53"/>
      <c r="E80" s="54"/>
      <c r="F80" s="53"/>
      <c r="G80" s="53"/>
      <c r="H80" s="53"/>
      <c r="I80" s="53"/>
      <c r="J80" s="54"/>
      <c r="K80" s="53"/>
      <c r="L80" s="54"/>
      <c r="M80" s="54"/>
      <c r="N80" s="54"/>
      <c r="O80" s="54"/>
      <c r="P80" s="54"/>
      <c r="Q80" s="54"/>
      <c r="R80" s="54"/>
      <c r="S80" s="54"/>
      <c r="T80" s="54"/>
      <c r="U80" s="54"/>
      <c r="V80" s="54"/>
      <c r="W80" s="53"/>
      <c r="X80" s="53"/>
      <c r="Y80" s="53"/>
      <c r="Z80" s="53"/>
      <c r="AA80" s="53"/>
      <c r="AB80" s="53"/>
      <c r="AC80" s="53"/>
      <c r="AD80" s="53"/>
      <c r="AE80" s="53"/>
      <c r="AF80" s="53"/>
      <c r="AG80" s="53"/>
      <c r="AH80" s="54"/>
      <c r="AI80" s="54"/>
      <c r="AJ80" s="54"/>
      <c r="AK80" s="54"/>
      <c r="AL80" s="50"/>
      <c r="AM80" s="50"/>
      <c r="AN80" s="50"/>
      <c r="AO80" s="50"/>
      <c r="AP80" s="50"/>
    </row>
    <row r="81" spans="3:42" x14ac:dyDescent="0.25">
      <c r="C81" s="52"/>
      <c r="D81" s="53"/>
      <c r="E81" s="54"/>
      <c r="F81" s="53"/>
      <c r="G81" s="53"/>
      <c r="H81" s="53"/>
      <c r="I81" s="53"/>
      <c r="J81" s="54"/>
      <c r="K81" s="53"/>
      <c r="L81" s="54"/>
      <c r="M81" s="54"/>
      <c r="N81" s="54"/>
      <c r="O81" s="54"/>
      <c r="P81" s="54"/>
      <c r="Q81" s="54"/>
      <c r="R81" s="54"/>
      <c r="S81" s="54"/>
      <c r="T81" s="54"/>
      <c r="U81" s="54"/>
      <c r="V81" s="54"/>
      <c r="W81" s="53"/>
      <c r="X81" s="53"/>
      <c r="Y81" s="53"/>
      <c r="Z81" s="53"/>
      <c r="AA81" s="53"/>
      <c r="AB81" s="53"/>
      <c r="AC81" s="53"/>
      <c r="AD81" s="53"/>
      <c r="AE81" s="53"/>
      <c r="AF81" s="53"/>
      <c r="AG81" s="53"/>
      <c r="AH81" s="54"/>
      <c r="AI81" s="54"/>
      <c r="AJ81" s="54"/>
      <c r="AK81" s="54"/>
      <c r="AL81" s="50"/>
      <c r="AM81" s="50"/>
      <c r="AN81" s="50"/>
      <c r="AO81" s="50"/>
      <c r="AP81" s="50"/>
    </row>
    <row r="82" spans="3:42" x14ac:dyDescent="0.25">
      <c r="C82" s="52"/>
      <c r="D82" s="53"/>
      <c r="E82" s="54"/>
      <c r="F82" s="53"/>
      <c r="G82" s="53"/>
      <c r="H82" s="53"/>
      <c r="I82" s="53"/>
      <c r="J82" s="54"/>
      <c r="K82" s="53"/>
      <c r="L82" s="54"/>
      <c r="M82" s="54"/>
      <c r="N82" s="54"/>
      <c r="O82" s="54"/>
      <c r="P82" s="54"/>
      <c r="Q82" s="54"/>
      <c r="R82" s="54"/>
      <c r="S82" s="54"/>
      <c r="T82" s="54"/>
      <c r="U82" s="54"/>
      <c r="V82" s="54"/>
      <c r="W82" s="53"/>
      <c r="X82" s="53"/>
      <c r="Y82" s="53"/>
      <c r="Z82" s="53"/>
      <c r="AA82" s="53"/>
      <c r="AB82" s="53"/>
      <c r="AC82" s="53"/>
      <c r="AD82" s="53"/>
      <c r="AE82" s="53"/>
      <c r="AF82" s="53"/>
      <c r="AG82" s="53"/>
      <c r="AH82" s="54"/>
      <c r="AI82" s="54"/>
      <c r="AJ82" s="54"/>
      <c r="AK82" s="54"/>
      <c r="AL82" s="50"/>
      <c r="AM82" s="50"/>
      <c r="AN82" s="50"/>
      <c r="AO82" s="50"/>
      <c r="AP82" s="50"/>
    </row>
    <row r="83" spans="3:42" x14ac:dyDescent="0.25">
      <c r="C83" s="52"/>
      <c r="D83" s="53"/>
      <c r="E83" s="54"/>
      <c r="F83" s="53"/>
      <c r="G83" s="53"/>
      <c r="H83" s="53"/>
      <c r="I83" s="53"/>
      <c r="J83" s="54"/>
      <c r="K83" s="53"/>
      <c r="L83" s="54"/>
      <c r="M83" s="54"/>
      <c r="N83" s="54"/>
      <c r="O83" s="54"/>
      <c r="P83" s="54"/>
      <c r="Q83" s="54"/>
      <c r="R83" s="54"/>
      <c r="S83" s="54"/>
      <c r="T83" s="54"/>
      <c r="U83" s="54"/>
      <c r="V83" s="54"/>
      <c r="W83" s="53"/>
      <c r="X83" s="53"/>
      <c r="Y83" s="53"/>
      <c r="Z83" s="53"/>
      <c r="AA83" s="53"/>
      <c r="AB83" s="53"/>
      <c r="AC83" s="53"/>
      <c r="AD83" s="53"/>
      <c r="AE83" s="53"/>
      <c r="AF83" s="53"/>
      <c r="AG83" s="53"/>
      <c r="AH83" s="54"/>
      <c r="AI83" s="54"/>
      <c r="AJ83" s="54"/>
      <c r="AK83" s="54"/>
      <c r="AL83" s="50"/>
      <c r="AM83" s="50"/>
      <c r="AN83" s="50"/>
      <c r="AO83" s="50"/>
      <c r="AP83" s="50"/>
    </row>
    <row r="84" spans="3:42" x14ac:dyDescent="0.25">
      <c r="C84" s="52"/>
      <c r="D84" s="53"/>
      <c r="E84" s="54"/>
      <c r="F84" s="53"/>
      <c r="G84" s="53"/>
      <c r="H84" s="53"/>
      <c r="I84" s="53"/>
      <c r="J84" s="54"/>
      <c r="K84" s="53"/>
      <c r="L84" s="54"/>
      <c r="M84" s="54"/>
      <c r="N84" s="54"/>
      <c r="O84" s="54"/>
      <c r="P84" s="54"/>
      <c r="Q84" s="54"/>
      <c r="R84" s="54"/>
      <c r="S84" s="54"/>
      <c r="T84" s="54"/>
      <c r="U84" s="54"/>
      <c r="V84" s="54"/>
      <c r="W84" s="53"/>
      <c r="X84" s="53"/>
      <c r="Y84" s="53"/>
      <c r="Z84" s="53"/>
      <c r="AA84" s="53"/>
      <c r="AB84" s="53"/>
      <c r="AC84" s="53"/>
      <c r="AD84" s="53"/>
      <c r="AE84" s="53"/>
      <c r="AF84" s="53"/>
      <c r="AG84" s="53"/>
      <c r="AH84" s="54"/>
      <c r="AI84" s="54"/>
      <c r="AJ84" s="54"/>
      <c r="AK84" s="54"/>
      <c r="AL84" s="50"/>
      <c r="AM84" s="50"/>
      <c r="AN84" s="50"/>
      <c r="AO84" s="50"/>
      <c r="AP84" s="50"/>
    </row>
    <row r="85" spans="3:42" x14ac:dyDescent="0.25">
      <c r="C85" s="52"/>
      <c r="D85" s="53"/>
      <c r="E85" s="54"/>
      <c r="F85" s="53"/>
      <c r="G85" s="53"/>
      <c r="H85" s="53"/>
      <c r="I85" s="53"/>
      <c r="J85" s="54"/>
      <c r="K85" s="53"/>
      <c r="L85" s="54"/>
      <c r="M85" s="54"/>
      <c r="N85" s="54"/>
      <c r="O85" s="54"/>
      <c r="P85" s="54"/>
      <c r="Q85" s="54"/>
      <c r="R85" s="54"/>
      <c r="S85" s="54"/>
      <c r="T85" s="54"/>
      <c r="U85" s="54"/>
      <c r="V85" s="54"/>
      <c r="W85" s="53"/>
      <c r="X85" s="53"/>
      <c r="Y85" s="53"/>
      <c r="Z85" s="53"/>
      <c r="AA85" s="53"/>
      <c r="AB85" s="53"/>
      <c r="AC85" s="53"/>
      <c r="AD85" s="53"/>
      <c r="AE85" s="53"/>
      <c r="AF85" s="53"/>
      <c r="AG85" s="53"/>
      <c r="AH85" s="54"/>
      <c r="AI85" s="54"/>
      <c r="AJ85" s="54"/>
      <c r="AK85" s="54"/>
      <c r="AL85" s="50"/>
      <c r="AM85" s="50"/>
      <c r="AN85" s="50"/>
      <c r="AO85" s="50"/>
      <c r="AP85" s="50"/>
    </row>
    <row r="86" spans="3:42" x14ac:dyDescent="0.25">
      <c r="C86" s="52"/>
      <c r="D86" s="53"/>
      <c r="E86" s="54"/>
      <c r="F86" s="53"/>
      <c r="G86" s="53"/>
      <c r="H86" s="53"/>
      <c r="I86" s="53"/>
      <c r="J86" s="54"/>
      <c r="K86" s="53"/>
      <c r="L86" s="54"/>
      <c r="M86" s="54"/>
      <c r="N86" s="54"/>
      <c r="O86" s="54"/>
      <c r="P86" s="54"/>
      <c r="Q86" s="54"/>
      <c r="R86" s="54"/>
      <c r="S86" s="54"/>
      <c r="T86" s="54"/>
      <c r="U86" s="54"/>
      <c r="V86" s="54"/>
      <c r="W86" s="53"/>
      <c r="X86" s="53"/>
      <c r="Y86" s="53"/>
      <c r="Z86" s="53"/>
      <c r="AA86" s="53"/>
      <c r="AB86" s="53"/>
      <c r="AC86" s="53"/>
      <c r="AD86" s="53"/>
      <c r="AE86" s="53"/>
      <c r="AF86" s="53"/>
      <c r="AG86" s="53"/>
      <c r="AH86" s="54"/>
      <c r="AI86" s="54"/>
      <c r="AJ86" s="54"/>
      <c r="AK86" s="54"/>
      <c r="AL86" s="50"/>
      <c r="AM86" s="50"/>
      <c r="AN86" s="50"/>
      <c r="AO86" s="50"/>
      <c r="AP86" s="50"/>
    </row>
    <row r="87" spans="3:42" x14ac:dyDescent="0.25">
      <c r="C87" s="52"/>
      <c r="D87" s="53"/>
      <c r="E87" s="54"/>
      <c r="F87" s="53"/>
      <c r="G87" s="53"/>
      <c r="H87" s="53"/>
      <c r="I87" s="53"/>
      <c r="J87" s="54"/>
      <c r="K87" s="53"/>
      <c r="L87" s="54"/>
      <c r="M87" s="54"/>
      <c r="N87" s="54"/>
      <c r="O87" s="54"/>
      <c r="P87" s="54"/>
      <c r="Q87" s="54"/>
      <c r="R87" s="54"/>
      <c r="S87" s="54"/>
      <c r="T87" s="54"/>
      <c r="U87" s="54"/>
      <c r="V87" s="54"/>
      <c r="W87" s="53"/>
      <c r="X87" s="53"/>
      <c r="Y87" s="53"/>
      <c r="Z87" s="53"/>
      <c r="AA87" s="53"/>
      <c r="AB87" s="53"/>
      <c r="AC87" s="53"/>
      <c r="AD87" s="53"/>
      <c r="AE87" s="53"/>
      <c r="AF87" s="53"/>
      <c r="AG87" s="53"/>
      <c r="AH87" s="54"/>
      <c r="AI87" s="54"/>
      <c r="AJ87" s="54"/>
      <c r="AK87" s="54"/>
      <c r="AL87" s="50"/>
      <c r="AM87" s="50"/>
      <c r="AN87" s="50"/>
      <c r="AO87" s="50"/>
      <c r="AP87" s="50"/>
    </row>
    <row r="88" spans="3:42" x14ac:dyDescent="0.25">
      <c r="C88" s="52"/>
      <c r="D88" s="53"/>
      <c r="E88" s="54"/>
      <c r="F88" s="53"/>
      <c r="G88" s="53"/>
      <c r="H88" s="53"/>
      <c r="I88" s="53"/>
      <c r="J88" s="54"/>
      <c r="K88" s="53"/>
      <c r="L88" s="54"/>
      <c r="M88" s="54"/>
      <c r="N88" s="54"/>
      <c r="O88" s="54"/>
      <c r="P88" s="54"/>
      <c r="Q88" s="54"/>
      <c r="R88" s="54"/>
      <c r="S88" s="54"/>
      <c r="T88" s="54"/>
      <c r="U88" s="54"/>
      <c r="V88" s="54"/>
      <c r="W88" s="53"/>
      <c r="X88" s="53"/>
      <c r="Y88" s="53"/>
      <c r="Z88" s="53"/>
      <c r="AA88" s="53"/>
      <c r="AB88" s="53"/>
      <c r="AC88" s="53"/>
      <c r="AD88" s="53"/>
      <c r="AE88" s="53"/>
      <c r="AF88" s="53"/>
      <c r="AG88" s="53"/>
      <c r="AH88" s="54"/>
      <c r="AI88" s="54"/>
      <c r="AJ88" s="54"/>
      <c r="AK88" s="54"/>
      <c r="AL88" s="50"/>
      <c r="AM88" s="50"/>
      <c r="AN88" s="50"/>
      <c r="AO88" s="50"/>
      <c r="AP88" s="50"/>
    </row>
    <row r="89" spans="3:42" x14ac:dyDescent="0.25">
      <c r="C89" s="52"/>
      <c r="D89" s="53"/>
      <c r="E89" s="54"/>
      <c r="F89" s="53"/>
      <c r="G89" s="53"/>
      <c r="H89" s="53"/>
      <c r="I89" s="53"/>
      <c r="J89" s="54"/>
      <c r="K89" s="53"/>
      <c r="L89" s="54"/>
      <c r="M89" s="54"/>
      <c r="N89" s="54"/>
      <c r="O89" s="54"/>
      <c r="P89" s="54"/>
      <c r="Q89" s="54"/>
      <c r="R89" s="54"/>
      <c r="S89" s="54"/>
      <c r="T89" s="54"/>
      <c r="U89" s="54"/>
      <c r="V89" s="54"/>
      <c r="W89" s="53"/>
      <c r="X89" s="53"/>
      <c r="Y89" s="53"/>
      <c r="Z89" s="53"/>
      <c r="AA89" s="53"/>
      <c r="AB89" s="53"/>
      <c r="AC89" s="53"/>
      <c r="AD89" s="53"/>
      <c r="AE89" s="53"/>
      <c r="AF89" s="53"/>
      <c r="AG89" s="53"/>
      <c r="AH89" s="54"/>
      <c r="AI89" s="54"/>
      <c r="AJ89" s="54"/>
      <c r="AK89" s="54"/>
      <c r="AL89" s="50"/>
      <c r="AM89" s="50"/>
      <c r="AN89" s="50"/>
      <c r="AO89" s="50"/>
      <c r="AP89" s="50"/>
    </row>
    <row r="90" spans="3:42" x14ac:dyDescent="0.25">
      <c r="C90" s="52"/>
      <c r="D90" s="53"/>
      <c r="E90" s="54"/>
      <c r="F90" s="53"/>
      <c r="G90" s="53"/>
      <c r="H90" s="53"/>
      <c r="I90" s="53"/>
      <c r="J90" s="54"/>
      <c r="K90" s="53"/>
      <c r="L90" s="54"/>
      <c r="M90" s="54"/>
      <c r="N90" s="54"/>
      <c r="O90" s="54"/>
      <c r="P90" s="54"/>
      <c r="Q90" s="54"/>
      <c r="R90" s="54"/>
      <c r="S90" s="54"/>
      <c r="T90" s="54"/>
      <c r="U90" s="54"/>
      <c r="V90" s="54"/>
      <c r="W90" s="53"/>
      <c r="X90" s="53"/>
      <c r="Y90" s="53"/>
      <c r="Z90" s="53"/>
      <c r="AA90" s="53"/>
      <c r="AB90" s="53"/>
      <c r="AC90" s="53"/>
      <c r="AD90" s="53"/>
      <c r="AE90" s="53"/>
      <c r="AF90" s="53"/>
      <c r="AG90" s="53"/>
      <c r="AH90" s="54"/>
      <c r="AI90" s="54"/>
      <c r="AJ90" s="54"/>
      <c r="AK90" s="54"/>
      <c r="AL90" s="50"/>
      <c r="AM90" s="50"/>
      <c r="AN90" s="50"/>
      <c r="AO90" s="50"/>
      <c r="AP90" s="50"/>
    </row>
    <row r="91" spans="3:42" x14ac:dyDescent="0.25">
      <c r="C91" s="52"/>
      <c r="D91" s="53"/>
      <c r="E91" s="54"/>
      <c r="F91" s="53"/>
      <c r="G91" s="53"/>
      <c r="H91" s="53"/>
      <c r="I91" s="53"/>
      <c r="J91" s="54"/>
      <c r="K91" s="53"/>
      <c r="L91" s="54"/>
      <c r="M91" s="54"/>
      <c r="N91" s="54"/>
      <c r="O91" s="54"/>
      <c r="P91" s="54"/>
      <c r="Q91" s="54"/>
      <c r="R91" s="54"/>
      <c r="S91" s="54"/>
      <c r="T91" s="54"/>
      <c r="U91" s="54"/>
      <c r="V91" s="54"/>
      <c r="W91" s="53"/>
      <c r="X91" s="53"/>
      <c r="Y91" s="53"/>
      <c r="Z91" s="53"/>
      <c r="AA91" s="53"/>
      <c r="AB91" s="53"/>
      <c r="AC91" s="53"/>
      <c r="AD91" s="53"/>
      <c r="AE91" s="53"/>
      <c r="AF91" s="53"/>
      <c r="AG91" s="53"/>
      <c r="AH91" s="54"/>
      <c r="AI91" s="54"/>
      <c r="AJ91" s="54"/>
      <c r="AK91" s="54"/>
      <c r="AL91" s="50"/>
      <c r="AM91" s="50"/>
      <c r="AN91" s="50"/>
      <c r="AO91" s="50"/>
      <c r="AP91" s="50"/>
    </row>
    <row r="92" spans="3:42" x14ac:dyDescent="0.25">
      <c r="C92" s="52"/>
      <c r="D92" s="53"/>
      <c r="E92" s="54"/>
      <c r="F92" s="53"/>
      <c r="G92" s="53"/>
      <c r="H92" s="53"/>
      <c r="I92" s="53"/>
      <c r="J92" s="54"/>
      <c r="K92" s="53"/>
      <c r="L92" s="54"/>
      <c r="M92" s="54"/>
      <c r="N92" s="54"/>
      <c r="O92" s="54"/>
      <c r="P92" s="54"/>
      <c r="Q92" s="54"/>
      <c r="R92" s="54"/>
      <c r="S92" s="54"/>
      <c r="T92" s="54"/>
      <c r="U92" s="54"/>
      <c r="V92" s="54"/>
      <c r="W92" s="53"/>
      <c r="X92" s="53"/>
      <c r="Y92" s="53"/>
      <c r="Z92" s="53"/>
      <c r="AA92" s="53"/>
      <c r="AB92" s="53"/>
      <c r="AC92" s="53"/>
      <c r="AD92" s="53"/>
      <c r="AE92" s="53"/>
      <c r="AF92" s="53"/>
      <c r="AG92" s="53"/>
      <c r="AH92" s="54"/>
      <c r="AI92" s="54"/>
      <c r="AJ92" s="54"/>
      <c r="AK92" s="54"/>
      <c r="AL92" s="50"/>
      <c r="AM92" s="50"/>
      <c r="AN92" s="50"/>
      <c r="AO92" s="50"/>
      <c r="AP92" s="50"/>
    </row>
    <row r="93" spans="3:42" x14ac:dyDescent="0.25">
      <c r="C93" s="52"/>
      <c r="D93" s="53"/>
      <c r="E93" s="54"/>
      <c r="F93" s="53"/>
      <c r="G93" s="53"/>
      <c r="H93" s="53"/>
      <c r="I93" s="53"/>
      <c r="J93" s="54"/>
      <c r="K93" s="53"/>
      <c r="L93" s="54"/>
      <c r="M93" s="54"/>
      <c r="N93" s="54"/>
      <c r="O93" s="54"/>
      <c r="P93" s="54"/>
      <c r="Q93" s="54"/>
      <c r="R93" s="54"/>
      <c r="S93" s="54"/>
      <c r="T93" s="54"/>
      <c r="U93" s="54"/>
      <c r="V93" s="54"/>
      <c r="W93" s="53"/>
      <c r="X93" s="53"/>
      <c r="Y93" s="53"/>
      <c r="Z93" s="53"/>
      <c r="AA93" s="53"/>
      <c r="AB93" s="53"/>
      <c r="AC93" s="53"/>
      <c r="AD93" s="53"/>
      <c r="AE93" s="53"/>
      <c r="AF93" s="53"/>
      <c r="AG93" s="53"/>
      <c r="AH93" s="54"/>
      <c r="AI93" s="54"/>
      <c r="AJ93" s="54"/>
      <c r="AK93" s="54"/>
      <c r="AL93" s="50"/>
      <c r="AM93" s="50"/>
      <c r="AN93" s="50"/>
      <c r="AO93" s="50"/>
      <c r="AP93" s="50"/>
    </row>
    <row r="94" spans="3:42" x14ac:dyDescent="0.25">
      <c r="C94" s="52"/>
      <c r="D94" s="53"/>
      <c r="E94" s="54"/>
      <c r="F94" s="53"/>
      <c r="G94" s="53"/>
      <c r="H94" s="53"/>
      <c r="I94" s="53"/>
      <c r="J94" s="54"/>
      <c r="K94" s="53"/>
      <c r="L94" s="54"/>
      <c r="M94" s="54"/>
      <c r="N94" s="54"/>
      <c r="O94" s="54"/>
      <c r="P94" s="54"/>
      <c r="Q94" s="54"/>
      <c r="R94" s="54"/>
      <c r="S94" s="54"/>
      <c r="T94" s="54"/>
      <c r="U94" s="54"/>
      <c r="V94" s="54"/>
      <c r="W94" s="53"/>
      <c r="X94" s="53"/>
      <c r="Y94" s="53"/>
      <c r="Z94" s="53"/>
      <c r="AA94" s="53"/>
      <c r="AB94" s="53"/>
      <c r="AC94" s="53"/>
      <c r="AD94" s="53"/>
      <c r="AE94" s="53"/>
      <c r="AF94" s="53"/>
      <c r="AG94" s="53"/>
      <c r="AH94" s="54"/>
      <c r="AI94" s="54"/>
      <c r="AJ94" s="54"/>
      <c r="AK94" s="54"/>
      <c r="AL94" s="50"/>
      <c r="AM94" s="50"/>
      <c r="AN94" s="50"/>
      <c r="AO94" s="50"/>
      <c r="AP94" s="50"/>
    </row>
    <row r="95" spans="3:42" x14ac:dyDescent="0.25">
      <c r="C95" s="52"/>
      <c r="D95" s="53"/>
      <c r="E95" s="54"/>
      <c r="F95" s="53"/>
      <c r="G95" s="53"/>
      <c r="H95" s="53"/>
      <c r="I95" s="53"/>
      <c r="J95" s="54"/>
      <c r="K95" s="53"/>
      <c r="L95" s="54"/>
      <c r="M95" s="54"/>
      <c r="N95" s="54"/>
      <c r="O95" s="54"/>
      <c r="P95" s="54"/>
      <c r="Q95" s="54"/>
      <c r="R95" s="54"/>
      <c r="S95" s="54"/>
      <c r="T95" s="54"/>
      <c r="U95" s="54"/>
      <c r="V95" s="54"/>
      <c r="W95" s="53"/>
      <c r="X95" s="53"/>
      <c r="Y95" s="53"/>
      <c r="Z95" s="53"/>
      <c r="AA95" s="53"/>
      <c r="AB95" s="53"/>
      <c r="AC95" s="53"/>
      <c r="AD95" s="53"/>
      <c r="AE95" s="53"/>
      <c r="AF95" s="53"/>
      <c r="AG95" s="53"/>
      <c r="AH95" s="54"/>
      <c r="AI95" s="54"/>
      <c r="AJ95" s="54"/>
      <c r="AK95" s="54"/>
      <c r="AL95" s="50"/>
      <c r="AM95" s="50"/>
      <c r="AN95" s="50"/>
      <c r="AO95" s="50"/>
      <c r="AP95" s="50"/>
    </row>
    <row r="96" spans="3:42" x14ac:dyDescent="0.25">
      <c r="C96" s="52"/>
      <c r="D96" s="53"/>
      <c r="E96" s="54"/>
      <c r="F96" s="53"/>
      <c r="G96" s="53"/>
      <c r="H96" s="53"/>
      <c r="I96" s="53"/>
      <c r="J96" s="54"/>
      <c r="K96" s="53"/>
      <c r="L96" s="54"/>
      <c r="M96" s="54"/>
      <c r="N96" s="54"/>
      <c r="O96" s="54"/>
      <c r="P96" s="54"/>
      <c r="Q96" s="54"/>
      <c r="R96" s="54"/>
      <c r="S96" s="54"/>
      <c r="T96" s="54"/>
      <c r="U96" s="54"/>
      <c r="V96" s="54"/>
      <c r="W96" s="53"/>
      <c r="X96" s="53"/>
      <c r="Y96" s="53"/>
      <c r="Z96" s="53"/>
      <c r="AA96" s="53"/>
      <c r="AB96" s="53"/>
      <c r="AC96" s="53"/>
      <c r="AD96" s="53"/>
      <c r="AE96" s="53"/>
      <c r="AF96" s="53"/>
      <c r="AG96" s="53"/>
      <c r="AH96" s="54"/>
      <c r="AI96" s="54"/>
      <c r="AJ96" s="54"/>
      <c r="AK96" s="54"/>
      <c r="AL96" s="50"/>
      <c r="AM96" s="50"/>
      <c r="AN96" s="50"/>
      <c r="AO96" s="50"/>
      <c r="AP96" s="50"/>
    </row>
    <row r="97" spans="3:42" x14ac:dyDescent="0.25">
      <c r="C97" s="52"/>
      <c r="D97" s="53"/>
      <c r="E97" s="54"/>
      <c r="F97" s="53"/>
      <c r="G97" s="53"/>
      <c r="H97" s="53"/>
      <c r="I97" s="53"/>
      <c r="J97" s="54"/>
      <c r="K97" s="53"/>
      <c r="L97" s="54"/>
      <c r="M97" s="54"/>
      <c r="N97" s="54"/>
      <c r="O97" s="54"/>
      <c r="P97" s="54"/>
      <c r="Q97" s="54"/>
      <c r="R97" s="54"/>
      <c r="S97" s="54"/>
      <c r="T97" s="54"/>
      <c r="U97" s="54"/>
      <c r="V97" s="54"/>
      <c r="W97" s="53"/>
      <c r="X97" s="53"/>
      <c r="Y97" s="53"/>
      <c r="Z97" s="53"/>
      <c r="AA97" s="53"/>
      <c r="AB97" s="53"/>
      <c r="AC97" s="53"/>
      <c r="AD97" s="53"/>
      <c r="AE97" s="53"/>
      <c r="AF97" s="53"/>
      <c r="AG97" s="53"/>
      <c r="AH97" s="54"/>
      <c r="AI97" s="54"/>
      <c r="AJ97" s="54"/>
      <c r="AK97" s="54"/>
      <c r="AL97" s="50"/>
      <c r="AM97" s="50"/>
      <c r="AN97" s="50"/>
      <c r="AO97" s="50"/>
      <c r="AP97" s="50"/>
    </row>
    <row r="98" spans="3:42" x14ac:dyDescent="0.25">
      <c r="C98" s="52"/>
      <c r="D98" s="53"/>
      <c r="E98" s="54"/>
      <c r="F98" s="53"/>
      <c r="G98" s="53"/>
      <c r="H98" s="53"/>
      <c r="I98" s="53"/>
      <c r="J98" s="54"/>
      <c r="K98" s="53"/>
      <c r="L98" s="54"/>
      <c r="M98" s="54"/>
      <c r="N98" s="54"/>
      <c r="O98" s="54"/>
      <c r="P98" s="54"/>
      <c r="Q98" s="54"/>
      <c r="R98" s="54"/>
      <c r="S98" s="54"/>
      <c r="T98" s="54"/>
      <c r="U98" s="54"/>
      <c r="V98" s="54"/>
      <c r="W98" s="53"/>
      <c r="X98" s="53"/>
      <c r="Y98" s="53"/>
      <c r="Z98" s="53"/>
      <c r="AA98" s="53"/>
      <c r="AB98" s="53"/>
      <c r="AC98" s="53"/>
      <c r="AD98" s="53"/>
      <c r="AE98" s="53"/>
      <c r="AF98" s="53"/>
      <c r="AG98" s="53"/>
      <c r="AH98" s="54"/>
      <c r="AI98" s="54"/>
      <c r="AJ98" s="54"/>
      <c r="AK98" s="54"/>
      <c r="AL98" s="50"/>
      <c r="AM98" s="50"/>
      <c r="AN98" s="50"/>
      <c r="AO98" s="50"/>
      <c r="AP98" s="50"/>
    </row>
    <row r="99" spans="3:42" x14ac:dyDescent="0.25">
      <c r="C99" s="52"/>
      <c r="D99" s="53"/>
      <c r="E99" s="54"/>
      <c r="F99" s="53"/>
      <c r="G99" s="53"/>
      <c r="H99" s="53"/>
      <c r="I99" s="53"/>
      <c r="J99" s="54"/>
      <c r="K99" s="53"/>
      <c r="L99" s="54"/>
      <c r="M99" s="54"/>
      <c r="N99" s="54"/>
      <c r="O99" s="54"/>
      <c r="P99" s="54"/>
      <c r="Q99" s="54"/>
      <c r="R99" s="54"/>
      <c r="S99" s="54"/>
      <c r="T99" s="54"/>
      <c r="U99" s="54"/>
      <c r="V99" s="54"/>
      <c r="W99" s="53"/>
      <c r="X99" s="53"/>
      <c r="Y99" s="53"/>
      <c r="Z99" s="53"/>
      <c r="AA99" s="53"/>
      <c r="AB99" s="53"/>
      <c r="AC99" s="53"/>
      <c r="AD99" s="53"/>
      <c r="AE99" s="53"/>
      <c r="AF99" s="53"/>
      <c r="AG99" s="53"/>
      <c r="AH99" s="54"/>
      <c r="AI99" s="54"/>
      <c r="AJ99" s="54"/>
      <c r="AK99" s="54"/>
      <c r="AL99" s="50"/>
      <c r="AM99" s="50"/>
      <c r="AN99" s="50"/>
      <c r="AO99" s="50"/>
      <c r="AP99" s="50"/>
    </row>
    <row r="100" spans="3:42" x14ac:dyDescent="0.25">
      <c r="C100" s="52"/>
      <c r="D100" s="53"/>
      <c r="E100" s="54"/>
      <c r="F100" s="53"/>
      <c r="G100" s="53"/>
      <c r="H100" s="53"/>
      <c r="I100" s="53"/>
      <c r="J100" s="54"/>
      <c r="K100" s="53"/>
      <c r="L100" s="54"/>
      <c r="M100" s="54"/>
      <c r="N100" s="54"/>
      <c r="O100" s="54"/>
      <c r="P100" s="54"/>
      <c r="Q100" s="54"/>
      <c r="R100" s="54"/>
      <c r="S100" s="54"/>
      <c r="T100" s="54"/>
      <c r="U100" s="54"/>
      <c r="V100" s="54"/>
      <c r="W100" s="53"/>
      <c r="X100" s="53"/>
      <c r="Y100" s="53"/>
      <c r="Z100" s="53"/>
      <c r="AA100" s="53"/>
      <c r="AB100" s="53"/>
      <c r="AC100" s="53"/>
      <c r="AD100" s="53"/>
      <c r="AE100" s="53"/>
      <c r="AF100" s="53"/>
      <c r="AG100" s="53"/>
      <c r="AH100" s="54"/>
      <c r="AI100" s="54"/>
      <c r="AJ100" s="54"/>
      <c r="AK100" s="54"/>
      <c r="AL100" s="50"/>
      <c r="AM100" s="50"/>
      <c r="AN100" s="50"/>
      <c r="AO100" s="50"/>
      <c r="AP100" s="50"/>
    </row>
    <row r="101" spans="3:42" x14ac:dyDescent="0.25">
      <c r="C101" s="52"/>
      <c r="D101" s="53"/>
      <c r="E101" s="54"/>
      <c r="F101" s="53"/>
      <c r="G101" s="53"/>
      <c r="H101" s="53"/>
      <c r="I101" s="53"/>
      <c r="J101" s="54"/>
      <c r="K101" s="53"/>
      <c r="L101" s="54"/>
      <c r="M101" s="54"/>
      <c r="N101" s="54"/>
      <c r="O101" s="54"/>
      <c r="P101" s="54"/>
      <c r="Q101" s="54"/>
      <c r="R101" s="54"/>
      <c r="S101" s="54"/>
      <c r="T101" s="54"/>
      <c r="U101" s="54"/>
      <c r="V101" s="54"/>
      <c r="W101" s="53"/>
      <c r="X101" s="53"/>
      <c r="Y101" s="53"/>
      <c r="Z101" s="53"/>
      <c r="AA101" s="53"/>
      <c r="AB101" s="53"/>
      <c r="AC101" s="53"/>
      <c r="AD101" s="53"/>
      <c r="AE101" s="53"/>
      <c r="AF101" s="53"/>
      <c r="AG101" s="53"/>
      <c r="AH101" s="54"/>
      <c r="AI101" s="54"/>
      <c r="AJ101" s="54"/>
      <c r="AK101" s="54"/>
      <c r="AL101" s="50"/>
      <c r="AM101" s="50"/>
      <c r="AN101" s="50"/>
      <c r="AO101" s="50"/>
      <c r="AP101" s="50"/>
    </row>
    <row r="102" spans="3:42" x14ac:dyDescent="0.25">
      <c r="C102" s="52"/>
      <c r="D102" s="53"/>
      <c r="E102" s="54"/>
      <c r="F102" s="53"/>
      <c r="G102" s="53"/>
      <c r="H102" s="53"/>
      <c r="I102" s="53"/>
      <c r="J102" s="54"/>
      <c r="K102" s="53"/>
      <c r="L102" s="54"/>
      <c r="M102" s="54"/>
      <c r="N102" s="54"/>
      <c r="O102" s="54"/>
      <c r="P102" s="54"/>
      <c r="Q102" s="54"/>
      <c r="R102" s="54"/>
      <c r="S102" s="54"/>
      <c r="T102" s="54"/>
      <c r="U102" s="54"/>
      <c r="V102" s="54"/>
      <c r="W102" s="53"/>
      <c r="X102" s="53"/>
      <c r="Y102" s="53"/>
      <c r="Z102" s="53"/>
      <c r="AA102" s="53"/>
      <c r="AB102" s="53"/>
      <c r="AC102" s="53"/>
      <c r="AD102" s="53"/>
      <c r="AE102" s="53"/>
      <c r="AF102" s="53"/>
      <c r="AG102" s="53"/>
      <c r="AH102" s="54"/>
      <c r="AI102" s="54"/>
      <c r="AJ102" s="54"/>
      <c r="AK102" s="54"/>
      <c r="AL102" s="50"/>
      <c r="AM102" s="50"/>
      <c r="AN102" s="50"/>
      <c r="AO102" s="50"/>
      <c r="AP102" s="50"/>
    </row>
    <row r="103" spans="3:42" x14ac:dyDescent="0.25">
      <c r="C103" s="52"/>
      <c r="D103" s="53"/>
      <c r="E103" s="54"/>
      <c r="F103" s="53"/>
      <c r="G103" s="53"/>
      <c r="H103" s="53"/>
      <c r="I103" s="53"/>
      <c r="J103" s="54"/>
      <c r="K103" s="53"/>
      <c r="L103" s="54"/>
      <c r="M103" s="54"/>
      <c r="N103" s="54"/>
      <c r="O103" s="54"/>
      <c r="P103" s="54"/>
      <c r="Q103" s="54"/>
      <c r="R103" s="54"/>
      <c r="S103" s="54"/>
      <c r="T103" s="54"/>
      <c r="U103" s="54"/>
      <c r="V103" s="54"/>
      <c r="W103" s="53"/>
      <c r="X103" s="53"/>
      <c r="Y103" s="53"/>
      <c r="Z103" s="53"/>
      <c r="AA103" s="53"/>
      <c r="AB103" s="53"/>
      <c r="AC103" s="53"/>
      <c r="AD103" s="53"/>
      <c r="AE103" s="53"/>
      <c r="AF103" s="53"/>
      <c r="AG103" s="53"/>
      <c r="AH103" s="54"/>
      <c r="AI103" s="54"/>
      <c r="AJ103" s="54"/>
      <c r="AK103" s="54"/>
      <c r="AL103" s="50"/>
      <c r="AM103" s="50"/>
      <c r="AN103" s="50"/>
      <c r="AO103" s="50"/>
      <c r="AP103" s="50"/>
    </row>
    <row r="104" spans="3:42" x14ac:dyDescent="0.25">
      <c r="C104" s="52"/>
      <c r="D104" s="53"/>
      <c r="E104" s="54"/>
      <c r="F104" s="53"/>
      <c r="G104" s="53"/>
      <c r="H104" s="53"/>
      <c r="I104" s="53"/>
      <c r="J104" s="54"/>
      <c r="K104" s="53"/>
      <c r="L104" s="54"/>
      <c r="M104" s="54"/>
      <c r="N104" s="54"/>
      <c r="O104" s="54"/>
      <c r="P104" s="54"/>
      <c r="Q104" s="54"/>
      <c r="R104" s="54"/>
      <c r="S104" s="54"/>
      <c r="T104" s="54"/>
      <c r="U104" s="54"/>
      <c r="V104" s="54"/>
      <c r="W104" s="53"/>
      <c r="X104" s="53"/>
      <c r="Y104" s="53"/>
      <c r="Z104" s="53"/>
      <c r="AA104" s="53"/>
      <c r="AB104" s="53"/>
      <c r="AC104" s="53"/>
      <c r="AD104" s="53"/>
      <c r="AE104" s="53"/>
      <c r="AF104" s="53"/>
      <c r="AG104" s="53"/>
      <c r="AH104" s="54"/>
      <c r="AI104" s="54"/>
      <c r="AJ104" s="54"/>
      <c r="AK104" s="54"/>
      <c r="AL104" s="50"/>
      <c r="AM104" s="50"/>
      <c r="AN104" s="50"/>
      <c r="AO104" s="50"/>
      <c r="AP104" s="50"/>
    </row>
    <row r="105" spans="3:42" x14ac:dyDescent="0.25">
      <c r="C105" s="52"/>
      <c r="D105" s="53"/>
      <c r="E105" s="54"/>
      <c r="F105" s="53"/>
      <c r="G105" s="53"/>
      <c r="H105" s="53"/>
      <c r="I105" s="53"/>
      <c r="J105" s="54"/>
      <c r="K105" s="53"/>
      <c r="L105" s="54"/>
      <c r="M105" s="54"/>
      <c r="N105" s="54"/>
      <c r="O105" s="54"/>
      <c r="P105" s="54"/>
      <c r="Q105" s="54"/>
      <c r="R105" s="54"/>
      <c r="S105" s="54"/>
      <c r="T105" s="54"/>
      <c r="U105" s="54"/>
      <c r="V105" s="54"/>
      <c r="W105" s="53"/>
      <c r="X105" s="53"/>
      <c r="Y105" s="53"/>
      <c r="Z105" s="53"/>
      <c r="AA105" s="53"/>
      <c r="AB105" s="53"/>
      <c r="AC105" s="53"/>
      <c r="AD105" s="53"/>
      <c r="AE105" s="53"/>
      <c r="AF105" s="53"/>
      <c r="AG105" s="53"/>
      <c r="AH105" s="54"/>
      <c r="AI105" s="54"/>
      <c r="AJ105" s="54"/>
      <c r="AK105" s="54"/>
      <c r="AL105" s="50"/>
      <c r="AM105" s="50"/>
      <c r="AN105" s="50"/>
      <c r="AO105" s="50"/>
      <c r="AP105" s="50"/>
    </row>
    <row r="106" spans="3:42" x14ac:dyDescent="0.25">
      <c r="C106" s="52"/>
      <c r="D106" s="53"/>
      <c r="E106" s="54"/>
      <c r="F106" s="53"/>
      <c r="G106" s="53"/>
      <c r="H106" s="53"/>
      <c r="I106" s="53"/>
      <c r="J106" s="54"/>
      <c r="K106" s="53"/>
      <c r="L106" s="54"/>
      <c r="M106" s="54"/>
      <c r="N106" s="54"/>
      <c r="O106" s="54"/>
      <c r="P106" s="54"/>
      <c r="Q106" s="54"/>
      <c r="R106" s="54"/>
      <c r="S106" s="54"/>
      <c r="T106" s="54"/>
      <c r="U106" s="54"/>
      <c r="V106" s="54"/>
      <c r="W106" s="53"/>
      <c r="X106" s="53"/>
      <c r="Y106" s="53"/>
      <c r="Z106" s="53"/>
      <c r="AA106" s="53"/>
      <c r="AB106" s="53"/>
      <c r="AC106" s="53"/>
      <c r="AD106" s="53"/>
      <c r="AE106" s="53"/>
      <c r="AF106" s="53"/>
      <c r="AG106" s="53"/>
      <c r="AH106" s="54"/>
      <c r="AI106" s="54"/>
      <c r="AJ106" s="54"/>
      <c r="AK106" s="54"/>
      <c r="AL106" s="50"/>
      <c r="AM106" s="50"/>
      <c r="AN106" s="50"/>
      <c r="AO106" s="50"/>
      <c r="AP106" s="50"/>
    </row>
    <row r="107" spans="3:42" x14ac:dyDescent="0.25">
      <c r="C107" s="52"/>
      <c r="D107" s="53"/>
      <c r="E107" s="54"/>
      <c r="F107" s="53"/>
      <c r="G107" s="53"/>
      <c r="H107" s="53"/>
      <c r="I107" s="53"/>
      <c r="J107" s="54"/>
      <c r="K107" s="53"/>
      <c r="L107" s="54"/>
      <c r="M107" s="54"/>
      <c r="N107" s="54"/>
      <c r="O107" s="54"/>
      <c r="P107" s="54"/>
      <c r="Q107" s="54"/>
      <c r="R107" s="54"/>
      <c r="S107" s="54"/>
      <c r="T107" s="54"/>
      <c r="U107" s="54"/>
      <c r="V107" s="54"/>
      <c r="W107" s="53"/>
      <c r="X107" s="53"/>
      <c r="Y107" s="53"/>
      <c r="Z107" s="53"/>
      <c r="AA107" s="53"/>
      <c r="AB107" s="53"/>
      <c r="AC107" s="53"/>
      <c r="AD107" s="53"/>
      <c r="AE107" s="53"/>
      <c r="AF107" s="53"/>
      <c r="AG107" s="53"/>
      <c r="AH107" s="54"/>
      <c r="AI107" s="54"/>
      <c r="AJ107" s="54"/>
      <c r="AK107" s="54"/>
      <c r="AL107" s="50"/>
      <c r="AM107" s="50"/>
      <c r="AN107" s="50"/>
      <c r="AO107" s="50"/>
      <c r="AP107" s="50"/>
    </row>
    <row r="108" spans="3:42" x14ac:dyDescent="0.25">
      <c r="C108" s="52"/>
      <c r="D108" s="53"/>
      <c r="E108" s="54"/>
      <c r="F108" s="53"/>
      <c r="G108" s="53"/>
      <c r="H108" s="53"/>
      <c r="I108" s="53"/>
      <c r="J108" s="54"/>
      <c r="K108" s="53"/>
      <c r="L108" s="54"/>
      <c r="M108" s="54"/>
      <c r="N108" s="54"/>
      <c r="O108" s="54"/>
      <c r="P108" s="54"/>
      <c r="Q108" s="54"/>
      <c r="R108" s="54"/>
      <c r="S108" s="54"/>
      <c r="T108" s="54"/>
      <c r="U108" s="54"/>
      <c r="V108" s="54"/>
      <c r="W108" s="53"/>
      <c r="X108" s="53"/>
      <c r="Y108" s="53"/>
      <c r="Z108" s="53"/>
      <c r="AA108" s="53"/>
      <c r="AB108" s="53"/>
      <c r="AC108" s="53"/>
      <c r="AD108" s="53"/>
      <c r="AE108" s="53"/>
      <c r="AF108" s="53"/>
      <c r="AG108" s="53"/>
      <c r="AH108" s="54"/>
      <c r="AI108" s="54"/>
      <c r="AJ108" s="54"/>
      <c r="AK108" s="54"/>
      <c r="AL108" s="50"/>
      <c r="AM108" s="50"/>
      <c r="AN108" s="50"/>
      <c r="AO108" s="50"/>
      <c r="AP108" s="50"/>
    </row>
    <row r="109" spans="3:42" x14ac:dyDescent="0.25">
      <c r="C109" s="52"/>
      <c r="D109" s="53"/>
      <c r="E109" s="54"/>
      <c r="F109" s="53"/>
      <c r="G109" s="53"/>
      <c r="H109" s="53"/>
      <c r="I109" s="53"/>
      <c r="J109" s="54"/>
      <c r="K109" s="53"/>
      <c r="L109" s="54"/>
      <c r="M109" s="54"/>
      <c r="N109" s="54"/>
      <c r="O109" s="54"/>
      <c r="P109" s="54"/>
      <c r="Q109" s="54"/>
      <c r="R109" s="54"/>
      <c r="S109" s="54"/>
      <c r="T109" s="54"/>
      <c r="U109" s="54"/>
      <c r="V109" s="54"/>
      <c r="W109" s="53"/>
      <c r="X109" s="53"/>
      <c r="Y109" s="53"/>
      <c r="Z109" s="53"/>
      <c r="AA109" s="53"/>
      <c r="AB109" s="53"/>
      <c r="AC109" s="53"/>
      <c r="AD109" s="53"/>
      <c r="AE109" s="53"/>
      <c r="AF109" s="53"/>
      <c r="AG109" s="53"/>
      <c r="AH109" s="54"/>
      <c r="AI109" s="54"/>
      <c r="AJ109" s="54"/>
      <c r="AK109" s="54"/>
      <c r="AL109" s="50"/>
      <c r="AM109" s="50"/>
      <c r="AN109" s="50"/>
      <c r="AO109" s="50"/>
      <c r="AP109" s="50"/>
    </row>
    <row r="110" spans="3:42" x14ac:dyDescent="0.25">
      <c r="C110" s="52"/>
      <c r="D110" s="53"/>
      <c r="E110" s="54"/>
      <c r="F110" s="53"/>
      <c r="G110" s="53"/>
      <c r="H110" s="53"/>
      <c r="I110" s="53"/>
      <c r="J110" s="54"/>
      <c r="K110" s="53"/>
      <c r="L110" s="54"/>
      <c r="M110" s="54"/>
      <c r="N110" s="54"/>
      <c r="O110" s="54"/>
      <c r="P110" s="54"/>
      <c r="Q110" s="54"/>
      <c r="R110" s="54"/>
      <c r="S110" s="54"/>
      <c r="T110" s="54"/>
      <c r="U110" s="54"/>
      <c r="V110" s="54"/>
      <c r="W110" s="53"/>
      <c r="X110" s="53"/>
      <c r="Y110" s="53"/>
      <c r="Z110" s="53"/>
      <c r="AA110" s="53"/>
      <c r="AB110" s="53"/>
      <c r="AC110" s="53"/>
      <c r="AD110" s="53"/>
      <c r="AE110" s="53"/>
      <c r="AF110" s="53"/>
      <c r="AG110" s="53"/>
      <c r="AH110" s="54"/>
      <c r="AI110" s="54"/>
      <c r="AJ110" s="54"/>
      <c r="AK110" s="54"/>
      <c r="AL110" s="50"/>
      <c r="AM110" s="50"/>
      <c r="AN110" s="50"/>
      <c r="AO110" s="50"/>
      <c r="AP110" s="50"/>
    </row>
    <row r="111" spans="3:42" x14ac:dyDescent="0.25">
      <c r="C111" s="52"/>
      <c r="D111" s="53"/>
      <c r="E111" s="54"/>
      <c r="F111" s="53"/>
      <c r="G111" s="53"/>
      <c r="H111" s="53"/>
      <c r="I111" s="53"/>
      <c r="J111" s="54"/>
      <c r="K111" s="53"/>
      <c r="L111" s="54"/>
      <c r="M111" s="54"/>
      <c r="N111" s="54"/>
      <c r="O111" s="54"/>
      <c r="P111" s="54"/>
      <c r="Q111" s="54"/>
      <c r="R111" s="54"/>
      <c r="S111" s="54"/>
      <c r="T111" s="54"/>
      <c r="U111" s="54"/>
      <c r="V111" s="54"/>
      <c r="W111" s="53"/>
      <c r="X111" s="53"/>
      <c r="Y111" s="53"/>
      <c r="Z111" s="53"/>
      <c r="AA111" s="53"/>
      <c r="AB111" s="53"/>
      <c r="AC111" s="53"/>
      <c r="AD111" s="53"/>
      <c r="AE111" s="53"/>
      <c r="AF111" s="53"/>
      <c r="AG111" s="53"/>
      <c r="AH111" s="54"/>
      <c r="AI111" s="54"/>
      <c r="AJ111" s="54"/>
      <c r="AK111" s="54"/>
      <c r="AL111" s="50"/>
      <c r="AM111" s="50"/>
      <c r="AN111" s="50"/>
      <c r="AO111" s="50"/>
      <c r="AP111" s="50"/>
    </row>
    <row r="112" spans="3:42" x14ac:dyDescent="0.25">
      <c r="C112" s="52"/>
      <c r="D112" s="53"/>
      <c r="E112" s="54"/>
      <c r="F112" s="53"/>
      <c r="G112" s="53"/>
      <c r="H112" s="53"/>
      <c r="I112" s="53"/>
      <c r="J112" s="54"/>
      <c r="K112" s="53"/>
      <c r="L112" s="54"/>
      <c r="M112" s="54"/>
      <c r="N112" s="54"/>
      <c r="O112" s="54"/>
      <c r="P112" s="54"/>
      <c r="Q112" s="54"/>
      <c r="R112" s="54"/>
      <c r="S112" s="54"/>
      <c r="T112" s="54"/>
      <c r="U112" s="54"/>
      <c r="V112" s="54"/>
      <c r="W112" s="53"/>
      <c r="X112" s="53"/>
      <c r="Y112" s="53"/>
      <c r="Z112" s="53"/>
      <c r="AA112" s="53"/>
      <c r="AB112" s="53"/>
      <c r="AC112" s="53"/>
      <c r="AD112" s="53"/>
      <c r="AE112" s="53"/>
      <c r="AF112" s="53"/>
      <c r="AG112" s="53"/>
      <c r="AH112" s="54"/>
      <c r="AI112" s="54"/>
      <c r="AJ112" s="54"/>
      <c r="AK112" s="54"/>
      <c r="AL112" s="50"/>
      <c r="AM112" s="50"/>
      <c r="AN112" s="50"/>
      <c r="AO112" s="50"/>
      <c r="AP112" s="50"/>
    </row>
    <row r="113" spans="3:42" x14ac:dyDescent="0.25">
      <c r="C113" s="52"/>
      <c r="D113" s="53"/>
      <c r="E113" s="54"/>
      <c r="F113" s="53"/>
      <c r="G113" s="53"/>
      <c r="H113" s="53"/>
      <c r="I113" s="53"/>
      <c r="J113" s="54"/>
      <c r="K113" s="53"/>
      <c r="L113" s="54"/>
      <c r="M113" s="54"/>
      <c r="N113" s="54"/>
      <c r="O113" s="54"/>
      <c r="P113" s="54"/>
      <c r="Q113" s="54"/>
      <c r="R113" s="54"/>
      <c r="S113" s="54"/>
      <c r="T113" s="54"/>
      <c r="U113" s="54"/>
      <c r="V113" s="54"/>
      <c r="W113" s="53"/>
      <c r="X113" s="53"/>
      <c r="Y113" s="53"/>
      <c r="Z113" s="53"/>
      <c r="AA113" s="53"/>
      <c r="AB113" s="53"/>
      <c r="AC113" s="53"/>
      <c r="AD113" s="53"/>
      <c r="AE113" s="53"/>
      <c r="AF113" s="53"/>
      <c r="AG113" s="53"/>
      <c r="AH113" s="54"/>
      <c r="AI113" s="54"/>
      <c r="AJ113" s="54"/>
      <c r="AK113" s="54"/>
      <c r="AL113" s="50"/>
      <c r="AM113" s="50"/>
      <c r="AN113" s="50"/>
      <c r="AO113" s="50"/>
      <c r="AP113" s="50"/>
    </row>
  </sheetData>
  <mergeCells count="23">
    <mergeCell ref="AG4:AR4"/>
    <mergeCell ref="AG34:AR34"/>
    <mergeCell ref="C34:L34"/>
    <mergeCell ref="AE34:AF34"/>
    <mergeCell ref="X5:Y5"/>
    <mergeCell ref="C4:L4"/>
    <mergeCell ref="M4:P4"/>
    <mergeCell ref="Q4:AA4"/>
    <mergeCell ref="AE4:AF4"/>
    <mergeCell ref="AB4:AD4"/>
    <mergeCell ref="AB34:AD34"/>
    <mergeCell ref="O35:P35"/>
    <mergeCell ref="V35:W35"/>
    <mergeCell ref="O5:P5"/>
    <mergeCell ref="V5:W5"/>
    <mergeCell ref="M34:P34"/>
    <mergeCell ref="Q5:R5"/>
    <mergeCell ref="S5:U5"/>
    <mergeCell ref="Q33:AA33"/>
    <mergeCell ref="Q34:AA34"/>
    <mergeCell ref="Q35:R35"/>
    <mergeCell ref="S35:U35"/>
    <mergeCell ref="X35:Y35"/>
  </mergeCells>
  <conditionalFormatting sqref="F37:F62 F7:F32">
    <cfRule type="cellIs" dxfId="0" priority="1" operator="equal">
      <formula>0</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FFC000"/>
  </sheetPr>
  <dimension ref="A1:AQ60"/>
  <sheetViews>
    <sheetView zoomScaleNormal="100" workbookViewId="0">
      <selection activeCell="AP28" sqref="AP28"/>
    </sheetView>
  </sheetViews>
  <sheetFormatPr defaultColWidth="9.1796875" defaultRowHeight="12.5" x14ac:dyDescent="0.25"/>
  <cols>
    <col min="1" max="1" width="15.81640625" style="35" customWidth="1"/>
    <col min="2" max="2" width="10.81640625" style="35" customWidth="1"/>
    <col min="3" max="3" width="10.26953125" style="35" customWidth="1"/>
    <col min="4" max="4" width="10.453125" style="35" customWidth="1"/>
    <col min="5" max="5" width="12.26953125" style="35" bestFit="1" customWidth="1"/>
    <col min="6" max="9" width="10.1796875" style="35" bestFit="1" customWidth="1"/>
    <col min="10" max="10" width="11.7265625" style="35" bestFit="1" customWidth="1"/>
    <col min="11" max="11" width="11.26953125" style="35" customWidth="1"/>
    <col min="12" max="12" width="10.54296875" style="35" customWidth="1"/>
    <col min="13" max="13" width="12.7265625" style="35" customWidth="1"/>
    <col min="14" max="14" width="10.1796875" style="35" bestFit="1" customWidth="1"/>
    <col min="15" max="15" width="12.26953125" style="35" customWidth="1"/>
    <col min="16" max="16" width="11.26953125" style="35" customWidth="1"/>
    <col min="17" max="17" width="10.1796875" style="35" bestFit="1" customWidth="1"/>
    <col min="18" max="18" width="11.7265625" style="35" customWidth="1"/>
    <col min="19" max="19" width="10.54296875" style="35" customWidth="1"/>
    <col min="20" max="21" width="9.26953125" style="35" bestFit="1" customWidth="1"/>
    <col min="22" max="31" width="9.1796875" style="35"/>
    <col min="32" max="32" width="38.54296875" style="35" bestFit="1" customWidth="1"/>
    <col min="33" max="16384" width="9.1796875" style="35"/>
  </cols>
  <sheetData>
    <row r="1" spans="1:34" s="388" customFormat="1" x14ac:dyDescent="0.25"/>
    <row r="2" spans="1:34" s="388" customFormat="1" ht="13" x14ac:dyDescent="0.3">
      <c r="G2" s="71" t="s">
        <v>804</v>
      </c>
    </row>
    <row r="3" spans="1:34" s="388" customFormat="1" ht="13" x14ac:dyDescent="0.3">
      <c r="A3" s="38"/>
      <c r="C3" s="38"/>
      <c r="D3" s="38"/>
      <c r="E3" s="38"/>
      <c r="F3" s="38"/>
      <c r="G3" s="72"/>
      <c r="H3" s="38"/>
      <c r="I3" s="38"/>
      <c r="J3" s="38"/>
      <c r="K3" s="38"/>
      <c r="L3" s="38"/>
      <c r="M3" s="38"/>
      <c r="N3" s="38"/>
      <c r="O3" s="38"/>
      <c r="P3" s="38"/>
      <c r="Q3" s="38"/>
      <c r="R3" s="38"/>
      <c r="S3" s="38"/>
      <c r="AF3" s="38" t="s">
        <v>805</v>
      </c>
    </row>
    <row r="4" spans="1:34" ht="14.5" x14ac:dyDescent="0.35">
      <c r="A4" s="38"/>
      <c r="D4" s="1957" t="s">
        <v>799</v>
      </c>
      <c r="E4" s="1958"/>
      <c r="F4" s="1958"/>
      <c r="G4" s="1958"/>
      <c r="H4" s="1958"/>
      <c r="I4" s="1958"/>
      <c r="J4" s="1959"/>
      <c r="K4" s="1914" t="s">
        <v>16</v>
      </c>
      <c r="L4" s="1908"/>
      <c r="M4" s="1957" t="s">
        <v>20</v>
      </c>
      <c r="N4" s="1960"/>
      <c r="O4" s="1914" t="s">
        <v>17</v>
      </c>
      <c r="P4" s="1908"/>
      <c r="Q4" s="1957" t="s">
        <v>18</v>
      </c>
      <c r="R4" s="1960"/>
      <c r="S4" s="1014"/>
      <c r="U4" s="1022" t="s">
        <v>688</v>
      </c>
      <c r="AF4" s="1021" t="s">
        <v>629</v>
      </c>
    </row>
    <row r="5" spans="1:34" s="36" customFormat="1" ht="52.5" x14ac:dyDescent="0.35">
      <c r="C5" s="1017" t="s">
        <v>72</v>
      </c>
      <c r="D5" s="1039" t="s">
        <v>802</v>
      </c>
      <c r="E5" s="1040" t="s">
        <v>5</v>
      </c>
      <c r="F5" s="1041" t="s">
        <v>6</v>
      </c>
      <c r="G5" s="1042" t="s">
        <v>12</v>
      </c>
      <c r="H5" s="1041" t="s">
        <v>13</v>
      </c>
      <c r="I5" s="1043" t="s">
        <v>14</v>
      </c>
      <c r="J5" s="1041" t="s">
        <v>15</v>
      </c>
      <c r="K5" s="1015" t="s">
        <v>384</v>
      </c>
      <c r="L5" s="1024" t="s">
        <v>21</v>
      </c>
      <c r="M5" s="1067" t="s">
        <v>22</v>
      </c>
      <c r="N5" s="1068" t="s">
        <v>386</v>
      </c>
      <c r="O5" s="903" t="s">
        <v>23</v>
      </c>
      <c r="P5" s="1016" t="s">
        <v>387</v>
      </c>
      <c r="Q5" s="1076" t="s">
        <v>385</v>
      </c>
      <c r="R5" s="1041" t="s">
        <v>24</v>
      </c>
      <c r="S5" s="904" t="s">
        <v>388</v>
      </c>
      <c r="U5" s="782" t="s">
        <v>44</v>
      </c>
      <c r="V5" s="783" t="s">
        <v>69</v>
      </c>
      <c r="W5" s="783" t="s">
        <v>81</v>
      </c>
      <c r="AF5" s="35" t="s">
        <v>631</v>
      </c>
      <c r="AG5" s="209" t="s">
        <v>637</v>
      </c>
      <c r="AH5" s="35"/>
    </row>
    <row r="6" spans="1:34" ht="12.75" customHeight="1" x14ac:dyDescent="0.25">
      <c r="C6" s="582" t="s">
        <v>0</v>
      </c>
      <c r="D6" s="1044">
        <v>0.85</v>
      </c>
      <c r="E6" s="1045">
        <v>0.92596538361488734</v>
      </c>
      <c r="F6" s="1046">
        <v>1.4336644633490632</v>
      </c>
      <c r="G6" s="1047">
        <v>1.9891000000000001</v>
      </c>
      <c r="H6" s="1046">
        <v>-6.8625999999999996</v>
      </c>
      <c r="I6" s="1048">
        <v>3.2210999999999999</v>
      </c>
      <c r="J6" s="1046">
        <v>-11.98</v>
      </c>
      <c r="K6" s="1033">
        <v>211258</v>
      </c>
      <c r="L6" s="1034">
        <v>0.30789899999999998</v>
      </c>
      <c r="M6" s="1069">
        <v>1.2574999999999999E-2</v>
      </c>
      <c r="N6" s="1070">
        <v>0.77980000000000005</v>
      </c>
      <c r="O6" s="1035">
        <v>0.64101600000000003</v>
      </c>
      <c r="P6" s="1034">
        <v>0.85718399999999995</v>
      </c>
      <c r="Q6" s="1077">
        <v>979.02</v>
      </c>
      <c r="R6" s="1070">
        <v>0.84192400000000001</v>
      </c>
      <c r="S6" s="912">
        <v>11.26</v>
      </c>
      <c r="U6" s="784">
        <v>0.86</v>
      </c>
      <c r="V6" s="784">
        <f>1/U6</f>
        <v>1.1627906976744187</v>
      </c>
      <c r="W6" s="785">
        <v>0.85</v>
      </c>
      <c r="X6" s="49"/>
      <c r="Y6" s="49"/>
      <c r="Z6" s="49"/>
      <c r="AA6" s="49"/>
      <c r="AB6" s="49"/>
      <c r="AC6" s="49"/>
    </row>
    <row r="7" spans="1:34" ht="13" x14ac:dyDescent="0.25">
      <c r="C7" s="582" t="s">
        <v>1</v>
      </c>
      <c r="D7" s="1044">
        <v>0.85</v>
      </c>
      <c r="E7" s="1045">
        <v>0.55576609206989858</v>
      </c>
      <c r="F7" s="1046">
        <v>20.054769418921282</v>
      </c>
      <c r="G7" s="1047">
        <v>0.7954</v>
      </c>
      <c r="H7" s="1046">
        <v>2.2614999999999998</v>
      </c>
      <c r="I7" s="1048">
        <v>0.48809999999999998</v>
      </c>
      <c r="J7" s="1046">
        <v>8.9398999999999997</v>
      </c>
      <c r="K7" s="1033">
        <v>273011</v>
      </c>
      <c r="L7" s="1034">
        <v>0.18762210000000001</v>
      </c>
      <c r="M7" s="1069">
        <v>1.7084999999999999E-2</v>
      </c>
      <c r="N7" s="1070">
        <v>0.68473899999999999</v>
      </c>
      <c r="O7" s="1035">
        <v>50.6526</v>
      </c>
      <c r="P7" s="1034">
        <v>0.330872</v>
      </c>
      <c r="Q7" s="1077">
        <v>19109.740000000002</v>
      </c>
      <c r="R7" s="1070">
        <v>0.32485599999999998</v>
      </c>
      <c r="S7" s="912">
        <v>1</v>
      </c>
      <c r="U7" s="784">
        <v>0.56999999999999995</v>
      </c>
      <c r="V7" s="784">
        <f>1/U7</f>
        <v>1.7543859649122808</v>
      </c>
      <c r="W7" s="785">
        <v>0.85</v>
      </c>
      <c r="X7" s="49"/>
      <c r="Y7" s="49"/>
      <c r="Z7" s="49"/>
      <c r="AA7" s="49"/>
      <c r="AB7" s="49"/>
      <c r="AC7" s="49"/>
      <c r="AF7" s="35" t="s">
        <v>638</v>
      </c>
      <c r="AG7" s="35">
        <v>10215</v>
      </c>
      <c r="AH7" s="35" t="s">
        <v>630</v>
      </c>
    </row>
    <row r="8" spans="1:34" ht="13" x14ac:dyDescent="0.25">
      <c r="C8" s="582" t="s">
        <v>2</v>
      </c>
      <c r="D8" s="1044">
        <v>0.85</v>
      </c>
      <c r="E8" s="1045">
        <v>0.61340005007039666</v>
      </c>
      <c r="F8" s="1046">
        <v>13.598475032377292</v>
      </c>
      <c r="G8" s="1047">
        <v>1.034</v>
      </c>
      <c r="H8" s="1049">
        <v>-0.40839999999999999</v>
      </c>
      <c r="I8" s="1048">
        <v>0.9254</v>
      </c>
      <c r="J8" s="1046">
        <v>4.5857999999999999</v>
      </c>
      <c r="K8" s="1033">
        <v>685626</v>
      </c>
      <c r="L8" s="1034">
        <v>0.13386999999999999</v>
      </c>
      <c r="M8" s="1069">
        <v>7.9500000000000001E-2</v>
      </c>
      <c r="N8" s="1070">
        <v>0.56075200000000003</v>
      </c>
      <c r="O8" s="1035">
        <v>37</v>
      </c>
      <c r="P8" s="1034">
        <v>0.37667400000000001</v>
      </c>
      <c r="Q8" s="1077">
        <v>80369.399999999994</v>
      </c>
      <c r="R8" s="1070">
        <v>0.23300000000000001</v>
      </c>
      <c r="S8" s="912">
        <v>1</v>
      </c>
      <c r="U8" s="784">
        <v>0.53</v>
      </c>
      <c r="V8" s="784">
        <v>1.5873185266683199</v>
      </c>
      <c r="W8" s="785">
        <v>0.85</v>
      </c>
      <c r="X8" s="49"/>
      <c r="Y8" s="49"/>
      <c r="Z8" s="49"/>
      <c r="AA8" s="49"/>
      <c r="AB8" s="49"/>
      <c r="AC8" s="49"/>
      <c r="AF8" s="35" t="s">
        <v>639</v>
      </c>
      <c r="AG8" s="388">
        <v>10956</v>
      </c>
      <c r="AH8" s="35" t="s">
        <v>630</v>
      </c>
    </row>
    <row r="9" spans="1:34" ht="13" x14ac:dyDescent="0.25">
      <c r="C9" s="582" t="s">
        <v>11</v>
      </c>
      <c r="D9" s="1044">
        <v>0.85</v>
      </c>
      <c r="E9" s="1045">
        <v>0.84406862394643389</v>
      </c>
      <c r="F9" s="1046">
        <v>1.5741096990446104</v>
      </c>
      <c r="G9" s="1047">
        <v>1.7490000000000001</v>
      </c>
      <c r="H9" s="1049">
        <v>-6.4669999999999996</v>
      </c>
      <c r="I9" s="1048">
        <v>1.6625000000000001</v>
      </c>
      <c r="J9" s="1046">
        <v>-1.7330000000000001</v>
      </c>
      <c r="K9" s="1033">
        <v>24251.64</v>
      </c>
      <c r="L9" s="1034">
        <v>0.448795</v>
      </c>
      <c r="M9" s="1069">
        <v>1.5433000000000001E-2</v>
      </c>
      <c r="N9" s="1070">
        <v>0.722993</v>
      </c>
      <c r="O9" s="1035">
        <v>0.50356800000000002</v>
      </c>
      <c r="P9" s="1034">
        <v>0.82490399999999997</v>
      </c>
      <c r="Q9" s="1077">
        <v>19109.740000000002</v>
      </c>
      <c r="R9" s="1070">
        <v>0.32485599999999998</v>
      </c>
      <c r="S9" s="912">
        <v>1</v>
      </c>
      <c r="U9" s="784">
        <v>0.7362182220306579</v>
      </c>
      <c r="V9" s="784">
        <v>1.3972183454778524</v>
      </c>
      <c r="W9" s="785">
        <v>0.85</v>
      </c>
      <c r="X9" s="49"/>
      <c r="Y9" s="49"/>
      <c r="Z9" s="49"/>
      <c r="AA9" s="49"/>
      <c r="AB9" s="49"/>
      <c r="AC9" s="49"/>
      <c r="AF9" s="35" t="s">
        <v>634</v>
      </c>
      <c r="AG9" s="35">
        <f>AVERAGE(AG7:AG8)</f>
        <v>10585.5</v>
      </c>
      <c r="AH9" s="388" t="s">
        <v>630</v>
      </c>
    </row>
    <row r="10" spans="1:34" ht="13" x14ac:dyDescent="0.25">
      <c r="C10" s="582" t="s">
        <v>7</v>
      </c>
      <c r="D10" s="1044">
        <v>0.85</v>
      </c>
      <c r="E10" s="1045">
        <v>0.6889981766620662</v>
      </c>
      <c r="F10" s="1046">
        <v>16.383837362701662</v>
      </c>
      <c r="G10" s="1047">
        <v>2.4765000000000001</v>
      </c>
      <c r="H10" s="1049">
        <v>-10.026</v>
      </c>
      <c r="I10" s="1048">
        <v>2.2778999999999998</v>
      </c>
      <c r="J10" s="1046">
        <v>-2.9058000000000002</v>
      </c>
      <c r="K10" s="1033">
        <v>273011</v>
      </c>
      <c r="L10" s="1034">
        <v>0.18762210000000001</v>
      </c>
      <c r="M10" s="1069">
        <v>3.0169999999999999E-2</v>
      </c>
      <c r="N10" s="1070">
        <v>0.74614100000000005</v>
      </c>
      <c r="O10" s="1035">
        <v>3.595872</v>
      </c>
      <c r="P10" s="1034">
        <v>0.69808000000000003</v>
      </c>
      <c r="Q10" s="1077">
        <v>19109.740000000002</v>
      </c>
      <c r="R10" s="1070">
        <v>0.32485599999999998</v>
      </c>
      <c r="S10" s="912">
        <v>1</v>
      </c>
      <c r="U10" s="784">
        <v>1.7360641660093532</v>
      </c>
      <c r="V10" s="784">
        <v>0.65083376330299869</v>
      </c>
      <c r="W10" s="785">
        <v>0.85</v>
      </c>
      <c r="X10" s="49"/>
      <c r="Y10" s="49"/>
      <c r="Z10" s="49"/>
      <c r="AA10" s="49"/>
      <c r="AB10" s="49"/>
      <c r="AC10" s="49"/>
    </row>
    <row r="11" spans="1:34" ht="13" x14ac:dyDescent="0.25">
      <c r="C11" s="582" t="s">
        <v>3</v>
      </c>
      <c r="D11" s="1044">
        <v>0.85</v>
      </c>
      <c r="E11" s="1045">
        <v>0.62995345126034497</v>
      </c>
      <c r="F11" s="1046">
        <v>87.941686426167124</v>
      </c>
      <c r="G11" s="1047">
        <v>4.6825000000000001</v>
      </c>
      <c r="H11" s="1049">
        <v>-26.433</v>
      </c>
      <c r="I11" s="1048">
        <v>3.7149000000000001</v>
      </c>
      <c r="J11" s="1046">
        <v>-8.9513999999999996</v>
      </c>
      <c r="K11" s="1033">
        <v>317460.93432135659</v>
      </c>
      <c r="L11" s="1034">
        <v>0.22059214335478464</v>
      </c>
      <c r="M11" s="1069">
        <v>4.4679999999999997E-3</v>
      </c>
      <c r="N11" s="1070">
        <v>0.94912799999999997</v>
      </c>
      <c r="O11" s="1035">
        <v>1.9102170000000001</v>
      </c>
      <c r="P11" s="1034">
        <v>0.74880500000000005</v>
      </c>
      <c r="Q11" s="1077">
        <v>19109.740000000002</v>
      </c>
      <c r="R11" s="1070">
        <v>0.32485599999999998</v>
      </c>
      <c r="S11" s="912">
        <v>1</v>
      </c>
      <c r="U11" s="784">
        <v>7.2222666666666697</v>
      </c>
      <c r="V11" s="784">
        <v>0.3013543084850504</v>
      </c>
      <c r="W11" s="785">
        <v>0.85</v>
      </c>
      <c r="X11" s="49"/>
      <c r="Y11" s="49"/>
      <c r="Z11" s="49"/>
      <c r="AA11" s="49"/>
      <c r="AB11" s="49"/>
      <c r="AC11" s="49"/>
    </row>
    <row r="12" spans="1:34" ht="13" x14ac:dyDescent="0.25">
      <c r="C12" s="730" t="s">
        <v>4</v>
      </c>
      <c r="D12" s="1050">
        <v>0.85</v>
      </c>
      <c r="E12" s="1051">
        <v>0.20692419162688955</v>
      </c>
      <c r="F12" s="1052">
        <v>2079.1523738898072</v>
      </c>
      <c r="G12" s="1053">
        <v>1.18E-2</v>
      </c>
      <c r="H12" s="1054">
        <v>10.047000000000001</v>
      </c>
      <c r="I12" s="1055">
        <v>1.37E-2</v>
      </c>
      <c r="J12" s="1052">
        <v>17.213000000000001</v>
      </c>
      <c r="K12" s="1036">
        <v>317460.93432135659</v>
      </c>
      <c r="L12" s="1037">
        <v>0.22059214335478464</v>
      </c>
      <c r="M12" s="1071">
        <v>4.4679999999999997E-3</v>
      </c>
      <c r="N12" s="1072">
        <v>0.94912799999999997</v>
      </c>
      <c r="O12" s="1038">
        <v>1.9102170000000001</v>
      </c>
      <c r="P12" s="1037">
        <v>0.74880500000000005</v>
      </c>
      <c r="Q12" s="1078">
        <v>19109.740000000002</v>
      </c>
      <c r="R12" s="1072">
        <v>0.32485599999999998</v>
      </c>
      <c r="S12" s="915">
        <v>1</v>
      </c>
      <c r="U12" s="784">
        <v>3.506989065984333</v>
      </c>
      <c r="V12" s="784">
        <v>0.34568454394695297</v>
      </c>
      <c r="W12" s="785">
        <v>0.85</v>
      </c>
      <c r="X12" s="49"/>
      <c r="Y12" s="49"/>
      <c r="Z12" s="49"/>
      <c r="AA12" s="49"/>
      <c r="AB12" s="49"/>
      <c r="AC12" s="49"/>
      <c r="AF12" s="35" t="s">
        <v>632</v>
      </c>
      <c r="AG12" s="388">
        <v>1.1999999999999999E-3</v>
      </c>
      <c r="AH12" s="388" t="s">
        <v>633</v>
      </c>
    </row>
    <row r="13" spans="1:34" ht="13" x14ac:dyDescent="0.3">
      <c r="C13" s="787"/>
      <c r="D13" s="62"/>
      <c r="E13" s="62"/>
      <c r="F13" s="73"/>
      <c r="G13" s="73"/>
      <c r="H13" s="74" t="s">
        <v>103</v>
      </c>
      <c r="I13" s="60"/>
    </row>
    <row r="14" spans="1:34" ht="13" x14ac:dyDescent="0.3">
      <c r="A14" s="75"/>
      <c r="B14" s="75"/>
      <c r="D14" s="75"/>
      <c r="E14" s="75"/>
      <c r="F14" s="76">
        <v>3.7643</v>
      </c>
      <c r="G14" s="76"/>
      <c r="H14" s="77"/>
      <c r="I14" s="77"/>
      <c r="AF14" s="35" t="s">
        <v>840</v>
      </c>
      <c r="AG14" s="35">
        <f>AG9*AG12*1000</f>
        <v>12702.599999999999</v>
      </c>
      <c r="AH14" s="35" t="s">
        <v>636</v>
      </c>
    </row>
    <row r="15" spans="1:34" ht="13" x14ac:dyDescent="0.3">
      <c r="A15" s="49" t="s">
        <v>679</v>
      </c>
      <c r="B15" s="75"/>
      <c r="C15" s="75"/>
      <c r="D15" s="75"/>
      <c r="E15" s="75"/>
      <c r="F15" s="76"/>
      <c r="G15" s="76"/>
      <c r="H15" s="77"/>
      <c r="I15" s="77"/>
    </row>
    <row r="16" spans="1:34" ht="13" x14ac:dyDescent="0.3">
      <c r="A16" s="35" t="s">
        <v>807</v>
      </c>
      <c r="G16" s="76"/>
      <c r="H16" s="77"/>
      <c r="I16" s="77"/>
    </row>
    <row r="17" spans="1:43" ht="13" x14ac:dyDescent="0.3">
      <c r="A17" s="75"/>
      <c r="B17" s="75"/>
      <c r="C17" s="75"/>
      <c r="D17" s="75"/>
      <c r="E17" s="75"/>
      <c r="F17" s="75"/>
      <c r="G17" s="75"/>
      <c r="H17" s="75"/>
      <c r="I17" s="75"/>
      <c r="U17" s="38" t="s">
        <v>798</v>
      </c>
    </row>
    <row r="18" spans="1:43" ht="13" x14ac:dyDescent="0.3">
      <c r="A18" s="554"/>
      <c r="B18" s="388"/>
      <c r="C18" s="388"/>
      <c r="D18" s="388"/>
      <c r="AF18" s="38" t="s">
        <v>306</v>
      </c>
      <c r="AG18" s="388"/>
      <c r="AH18" s="388"/>
      <c r="AI18" s="388"/>
      <c r="AJ18" s="388"/>
      <c r="AK18" s="388"/>
      <c r="AL18" s="388"/>
      <c r="AM18" s="388"/>
      <c r="AN18" s="388"/>
      <c r="AO18" s="388"/>
      <c r="AP18" s="388"/>
      <c r="AQ18" s="388"/>
    </row>
    <row r="19" spans="1:43" ht="13" x14ac:dyDescent="0.3">
      <c r="A19" s="38" t="s">
        <v>701</v>
      </c>
      <c r="B19" s="388"/>
      <c r="C19" s="388"/>
      <c r="D19" s="388"/>
      <c r="AF19" s="388" t="s">
        <v>857</v>
      </c>
      <c r="AG19" s="388"/>
      <c r="AH19" s="388"/>
      <c r="AI19" s="388"/>
      <c r="AJ19" s="388"/>
      <c r="AK19" s="388"/>
      <c r="AL19" s="388"/>
      <c r="AM19" s="388"/>
      <c r="AN19" s="388"/>
      <c r="AO19" s="388"/>
      <c r="AP19" s="388"/>
      <c r="AQ19" s="388"/>
    </row>
    <row r="20" spans="1:43" x14ac:dyDescent="0.25">
      <c r="T20" s="43"/>
      <c r="AF20" s="388" t="s">
        <v>311</v>
      </c>
      <c r="AG20" s="388"/>
      <c r="AH20" s="388"/>
      <c r="AI20" s="388"/>
      <c r="AJ20" s="388"/>
      <c r="AK20" s="388"/>
      <c r="AL20" s="388"/>
      <c r="AM20" s="388"/>
      <c r="AN20" s="388"/>
      <c r="AO20" s="388"/>
      <c r="AP20" s="388"/>
      <c r="AQ20" s="388"/>
    </row>
    <row r="21" spans="1:43" ht="13" x14ac:dyDescent="0.3">
      <c r="A21" s="1020" t="str">
        <f>Prognoser!A64</f>
        <v>Uppdrags-ID</v>
      </c>
      <c r="B21" s="648" t="str">
        <f>Prognoser!B64</f>
        <v>Kommentar</v>
      </c>
      <c r="C21" s="1014" t="str">
        <f>Prognoser!C64</f>
        <v>Fartygstyp</v>
      </c>
      <c r="D21" s="1056" t="str">
        <f t="shared" ref="D21:J21" si="0">D5</f>
        <v>Pådrag/ Effektuttag (andel)</v>
      </c>
      <c r="E21" s="1040" t="str">
        <f t="shared" si="0"/>
        <v>a</v>
      </c>
      <c r="F21" s="1057" t="str">
        <f t="shared" si="0"/>
        <v>b</v>
      </c>
      <c r="G21" s="1040" t="str">
        <f t="shared" si="0"/>
        <v>v0_1</v>
      </c>
      <c r="H21" s="1057" t="str">
        <f t="shared" si="0"/>
        <v>v0_2</v>
      </c>
      <c r="I21" s="1040" t="str">
        <f t="shared" si="0"/>
        <v>vd_1</v>
      </c>
      <c r="J21" s="1057" t="str">
        <f t="shared" si="0"/>
        <v>vd_2</v>
      </c>
      <c r="K21" s="1023" t="str">
        <f t="shared" ref="K21:R21" si="1">K5</f>
        <v>b_operativ (i TEU för container)</v>
      </c>
      <c r="L21" s="1026" t="str">
        <f t="shared" si="1"/>
        <v>a_operativ</v>
      </c>
      <c r="M21" s="1040" t="str">
        <f t="shared" si="1"/>
        <v>b_tid</v>
      </c>
      <c r="N21" s="1073" t="str">
        <f t="shared" si="1"/>
        <v>a_tid 
(i GT för rail and road)</v>
      </c>
      <c r="O21" s="1013" t="str">
        <f t="shared" si="1"/>
        <v>b_aux</v>
      </c>
      <c r="P21" s="1026" t="str">
        <f t="shared" si="1"/>
        <v>a_aux 
(i GT för rail and road)</v>
      </c>
      <c r="Q21" s="1079" t="str">
        <f t="shared" si="1"/>
        <v>b_dock 
(i TEU för container)</v>
      </c>
      <c r="R21" s="1057" t="str">
        <f t="shared" si="1"/>
        <v>a_dock</v>
      </c>
      <c r="S21" s="1024" t="s">
        <v>388</v>
      </c>
      <c r="T21" s="38"/>
      <c r="U21" s="38"/>
      <c r="V21" s="38"/>
      <c r="W21" s="38"/>
      <c r="AF21" s="388" t="s">
        <v>859</v>
      </c>
      <c r="AG21" s="388"/>
      <c r="AH21" s="388"/>
      <c r="AI21" s="388"/>
      <c r="AJ21" s="388"/>
      <c r="AK21" s="388"/>
      <c r="AL21" s="388"/>
      <c r="AM21" s="388"/>
      <c r="AN21" s="388"/>
      <c r="AO21" s="388"/>
      <c r="AP21" s="388"/>
      <c r="AQ21" s="388"/>
    </row>
    <row r="22" spans="1:43" x14ac:dyDescent="0.25">
      <c r="A22" s="1018">
        <f>Prognoser!A65</f>
        <v>0</v>
      </c>
      <c r="B22" s="112">
        <f>Prognoser!B65</f>
        <v>0</v>
      </c>
      <c r="C22" s="131">
        <f>Prognoser!C65</f>
        <v>0</v>
      </c>
      <c r="D22" s="1058" t="e">
        <f>INDEX(D$6:D$12,MATCH($C22,$C$6:$C$12,0),1)</f>
        <v>#N/A</v>
      </c>
      <c r="E22" s="1059" t="e">
        <f t="shared" ref="D22:S31" si="2">INDEX(E$6:E$12,MATCH($C22,$C$6:$C$12,0),1)</f>
        <v>#N/A</v>
      </c>
      <c r="F22" s="1060" t="e">
        <f t="shared" si="2"/>
        <v>#N/A</v>
      </c>
      <c r="G22" s="1059" t="e">
        <f t="shared" si="2"/>
        <v>#N/A</v>
      </c>
      <c r="H22" s="1060" t="e">
        <f t="shared" si="2"/>
        <v>#N/A</v>
      </c>
      <c r="I22" s="1059" t="e">
        <f t="shared" si="2"/>
        <v>#N/A</v>
      </c>
      <c r="J22" s="1060" t="e">
        <f t="shared" si="2"/>
        <v>#N/A</v>
      </c>
      <c r="K22" s="896" t="e">
        <f t="shared" si="2"/>
        <v>#N/A</v>
      </c>
      <c r="L22" s="1029" t="e">
        <f t="shared" si="2"/>
        <v>#N/A</v>
      </c>
      <c r="M22" s="1045" t="e">
        <f t="shared" si="2"/>
        <v>#N/A</v>
      </c>
      <c r="N22" s="1074" t="e">
        <f t="shared" si="2"/>
        <v>#N/A</v>
      </c>
      <c r="O22" s="1030" t="e">
        <f t="shared" si="2"/>
        <v>#N/A</v>
      </c>
      <c r="P22" s="1029" t="e">
        <f t="shared" si="2"/>
        <v>#N/A</v>
      </c>
      <c r="Q22" s="1077" t="e">
        <f t="shared" si="2"/>
        <v>#N/A</v>
      </c>
      <c r="R22" s="1074" t="e">
        <f t="shared" si="2"/>
        <v>#N/A</v>
      </c>
      <c r="S22" s="1027" t="e">
        <f t="shared" si="2"/>
        <v>#N/A</v>
      </c>
      <c r="AF22" s="388" t="s">
        <v>858</v>
      </c>
      <c r="AG22" s="388"/>
      <c r="AH22" s="388"/>
      <c r="AI22" s="388"/>
      <c r="AJ22" s="388"/>
      <c r="AK22" s="388"/>
      <c r="AL22" s="388"/>
      <c r="AM22" s="388"/>
      <c r="AN22" s="388"/>
      <c r="AO22" s="388"/>
      <c r="AP22" s="388"/>
      <c r="AQ22" s="388"/>
    </row>
    <row r="23" spans="1:43" ht="13" x14ac:dyDescent="0.3">
      <c r="A23" s="1018">
        <f>Prognoser!A66</f>
        <v>0</v>
      </c>
      <c r="B23" s="112">
        <f>Prognoser!B66</f>
        <v>0</v>
      </c>
      <c r="C23" s="131">
        <f>Prognoser!C66</f>
        <v>0</v>
      </c>
      <c r="D23" s="1061" t="e">
        <f t="shared" si="2"/>
        <v>#N/A</v>
      </c>
      <c r="E23" s="1062" t="e">
        <f t="shared" si="2"/>
        <v>#N/A</v>
      </c>
      <c r="F23" s="1063" t="e">
        <f t="shared" si="2"/>
        <v>#N/A</v>
      </c>
      <c r="G23" s="1062" t="e">
        <f t="shared" si="2"/>
        <v>#N/A</v>
      </c>
      <c r="H23" s="1063" t="e">
        <f t="shared" si="2"/>
        <v>#N/A</v>
      </c>
      <c r="I23" s="1062" t="e">
        <f t="shared" si="2"/>
        <v>#N/A</v>
      </c>
      <c r="J23" s="1063" t="e">
        <f t="shared" si="2"/>
        <v>#N/A</v>
      </c>
      <c r="K23" s="896" t="e">
        <f t="shared" si="2"/>
        <v>#N/A</v>
      </c>
      <c r="L23" s="1029" t="e">
        <f t="shared" si="2"/>
        <v>#N/A</v>
      </c>
      <c r="M23" s="1045" t="e">
        <f t="shared" si="2"/>
        <v>#N/A</v>
      </c>
      <c r="N23" s="1074" t="e">
        <f t="shared" si="2"/>
        <v>#N/A</v>
      </c>
      <c r="O23" s="1030" t="e">
        <f t="shared" si="2"/>
        <v>#N/A</v>
      </c>
      <c r="P23" s="1029" t="e">
        <f t="shared" si="2"/>
        <v>#N/A</v>
      </c>
      <c r="Q23" s="1077" t="e">
        <f t="shared" si="2"/>
        <v>#N/A</v>
      </c>
      <c r="R23" s="1074" t="e">
        <f t="shared" si="2"/>
        <v>#N/A</v>
      </c>
      <c r="S23" s="1027" t="e">
        <f t="shared" si="2"/>
        <v>#N/A</v>
      </c>
      <c r="AF23" s="388" t="s">
        <v>860</v>
      </c>
      <c r="AG23" s="388"/>
      <c r="AH23" s="388"/>
      <c r="AI23" s="388"/>
      <c r="AJ23" s="388"/>
      <c r="AK23" s="388"/>
      <c r="AL23" s="388"/>
      <c r="AM23" s="388"/>
      <c r="AN23" s="388"/>
      <c r="AO23" s="388"/>
      <c r="AP23" s="388"/>
      <c r="AQ23" s="388"/>
    </row>
    <row r="24" spans="1:43" x14ac:dyDescent="0.25">
      <c r="A24" s="1018">
        <f>Prognoser!A67</f>
        <v>0</v>
      </c>
      <c r="B24" s="112">
        <f>Prognoser!B67</f>
        <v>0</v>
      </c>
      <c r="C24" s="131">
        <f>Prognoser!C67</f>
        <v>0</v>
      </c>
      <c r="D24" s="1061" t="e">
        <f t="shared" si="2"/>
        <v>#N/A</v>
      </c>
      <c r="E24" s="1062" t="e">
        <f t="shared" si="2"/>
        <v>#N/A</v>
      </c>
      <c r="F24" s="1063" t="e">
        <f t="shared" si="2"/>
        <v>#N/A</v>
      </c>
      <c r="G24" s="1062" t="e">
        <f t="shared" si="2"/>
        <v>#N/A</v>
      </c>
      <c r="H24" s="1063" t="e">
        <f t="shared" si="2"/>
        <v>#N/A</v>
      </c>
      <c r="I24" s="1062" t="e">
        <f t="shared" si="2"/>
        <v>#N/A</v>
      </c>
      <c r="J24" s="1063" t="e">
        <f t="shared" si="2"/>
        <v>#N/A</v>
      </c>
      <c r="K24" s="896" t="e">
        <f t="shared" si="2"/>
        <v>#N/A</v>
      </c>
      <c r="L24" s="1029" t="e">
        <f t="shared" si="2"/>
        <v>#N/A</v>
      </c>
      <c r="M24" s="1045" t="e">
        <f t="shared" si="2"/>
        <v>#N/A</v>
      </c>
      <c r="N24" s="1074" t="e">
        <f t="shared" si="2"/>
        <v>#N/A</v>
      </c>
      <c r="O24" s="1030" t="e">
        <f t="shared" si="2"/>
        <v>#N/A</v>
      </c>
      <c r="P24" s="1029" t="e">
        <f t="shared" si="2"/>
        <v>#N/A</v>
      </c>
      <c r="Q24" s="1077" t="e">
        <f t="shared" si="2"/>
        <v>#N/A</v>
      </c>
      <c r="R24" s="1074" t="e">
        <f t="shared" si="2"/>
        <v>#N/A</v>
      </c>
      <c r="S24" s="1027" t="e">
        <f t="shared" si="2"/>
        <v>#N/A</v>
      </c>
    </row>
    <row r="25" spans="1:43" x14ac:dyDescent="0.25">
      <c r="A25" s="1018">
        <f>Prognoser!A68</f>
        <v>0</v>
      </c>
      <c r="B25" s="112">
        <f>Prognoser!B68</f>
        <v>0</v>
      </c>
      <c r="C25" s="131">
        <f>Prognoser!C68</f>
        <v>0</v>
      </c>
      <c r="D25" s="1061" t="e">
        <f t="shared" si="2"/>
        <v>#N/A</v>
      </c>
      <c r="E25" s="1062" t="e">
        <f t="shared" si="2"/>
        <v>#N/A</v>
      </c>
      <c r="F25" s="1063" t="e">
        <f t="shared" si="2"/>
        <v>#N/A</v>
      </c>
      <c r="G25" s="1062" t="e">
        <f t="shared" si="2"/>
        <v>#N/A</v>
      </c>
      <c r="H25" s="1063" t="e">
        <f t="shared" si="2"/>
        <v>#N/A</v>
      </c>
      <c r="I25" s="1062" t="e">
        <f t="shared" si="2"/>
        <v>#N/A</v>
      </c>
      <c r="J25" s="1063" t="e">
        <f t="shared" si="2"/>
        <v>#N/A</v>
      </c>
      <c r="K25" s="896" t="e">
        <f t="shared" si="2"/>
        <v>#N/A</v>
      </c>
      <c r="L25" s="1029" t="e">
        <f t="shared" si="2"/>
        <v>#N/A</v>
      </c>
      <c r="M25" s="1045" t="e">
        <f t="shared" si="2"/>
        <v>#N/A</v>
      </c>
      <c r="N25" s="1074" t="e">
        <f t="shared" si="2"/>
        <v>#N/A</v>
      </c>
      <c r="O25" s="1030" t="e">
        <f t="shared" si="2"/>
        <v>#N/A</v>
      </c>
      <c r="P25" s="1029" t="e">
        <f t="shared" si="2"/>
        <v>#N/A</v>
      </c>
      <c r="Q25" s="1077" t="e">
        <f t="shared" si="2"/>
        <v>#N/A</v>
      </c>
      <c r="R25" s="1074" t="e">
        <f t="shared" si="2"/>
        <v>#N/A</v>
      </c>
      <c r="S25" s="1027" t="e">
        <f t="shared" si="2"/>
        <v>#N/A</v>
      </c>
    </row>
    <row r="26" spans="1:43" x14ac:dyDescent="0.25">
      <c r="A26" s="1018">
        <f>Prognoser!A69</f>
        <v>0</v>
      </c>
      <c r="B26" s="112">
        <f>Prognoser!B69</f>
        <v>0</v>
      </c>
      <c r="C26" s="131">
        <f>Prognoser!C69</f>
        <v>0</v>
      </c>
      <c r="D26" s="1061" t="e">
        <f t="shared" si="2"/>
        <v>#N/A</v>
      </c>
      <c r="E26" s="1062" t="e">
        <f t="shared" si="2"/>
        <v>#N/A</v>
      </c>
      <c r="F26" s="1063" t="e">
        <f t="shared" si="2"/>
        <v>#N/A</v>
      </c>
      <c r="G26" s="1062" t="e">
        <f t="shared" si="2"/>
        <v>#N/A</v>
      </c>
      <c r="H26" s="1063" t="e">
        <f t="shared" si="2"/>
        <v>#N/A</v>
      </c>
      <c r="I26" s="1062" t="e">
        <f t="shared" si="2"/>
        <v>#N/A</v>
      </c>
      <c r="J26" s="1063" t="e">
        <f t="shared" si="2"/>
        <v>#N/A</v>
      </c>
      <c r="K26" s="896" t="e">
        <f t="shared" si="2"/>
        <v>#N/A</v>
      </c>
      <c r="L26" s="1029" t="e">
        <f t="shared" si="2"/>
        <v>#N/A</v>
      </c>
      <c r="M26" s="1045" t="e">
        <f t="shared" si="2"/>
        <v>#N/A</v>
      </c>
      <c r="N26" s="1074" t="e">
        <f t="shared" si="2"/>
        <v>#N/A</v>
      </c>
      <c r="O26" s="1030" t="e">
        <f t="shared" si="2"/>
        <v>#N/A</v>
      </c>
      <c r="P26" s="1029" t="e">
        <f t="shared" si="2"/>
        <v>#N/A</v>
      </c>
      <c r="Q26" s="1077" t="e">
        <f t="shared" si="2"/>
        <v>#N/A</v>
      </c>
      <c r="R26" s="1074" t="e">
        <f t="shared" si="2"/>
        <v>#N/A</v>
      </c>
      <c r="S26" s="1027" t="e">
        <f t="shared" si="2"/>
        <v>#N/A</v>
      </c>
    </row>
    <row r="27" spans="1:43" x14ac:dyDescent="0.25">
      <c r="A27" s="1018">
        <f>Prognoser!A70</f>
        <v>0</v>
      </c>
      <c r="B27" s="112">
        <f>Prognoser!B70</f>
        <v>0</v>
      </c>
      <c r="C27" s="131">
        <f>Prognoser!C70</f>
        <v>0</v>
      </c>
      <c r="D27" s="1061" t="e">
        <f t="shared" si="2"/>
        <v>#N/A</v>
      </c>
      <c r="E27" s="1062" t="e">
        <f t="shared" si="2"/>
        <v>#N/A</v>
      </c>
      <c r="F27" s="1063" t="e">
        <f t="shared" si="2"/>
        <v>#N/A</v>
      </c>
      <c r="G27" s="1062" t="e">
        <f t="shared" si="2"/>
        <v>#N/A</v>
      </c>
      <c r="H27" s="1063" t="e">
        <f t="shared" si="2"/>
        <v>#N/A</v>
      </c>
      <c r="I27" s="1062" t="e">
        <f t="shared" si="2"/>
        <v>#N/A</v>
      </c>
      <c r="J27" s="1063" t="e">
        <f t="shared" si="2"/>
        <v>#N/A</v>
      </c>
      <c r="K27" s="896" t="e">
        <f t="shared" si="2"/>
        <v>#N/A</v>
      </c>
      <c r="L27" s="1029" t="e">
        <f t="shared" si="2"/>
        <v>#N/A</v>
      </c>
      <c r="M27" s="1045" t="e">
        <f t="shared" si="2"/>
        <v>#N/A</v>
      </c>
      <c r="N27" s="1074" t="e">
        <f t="shared" si="2"/>
        <v>#N/A</v>
      </c>
      <c r="O27" s="1030" t="e">
        <f t="shared" si="2"/>
        <v>#N/A</v>
      </c>
      <c r="P27" s="1029" t="e">
        <f t="shared" si="2"/>
        <v>#N/A</v>
      </c>
      <c r="Q27" s="1077" t="e">
        <f t="shared" si="2"/>
        <v>#N/A</v>
      </c>
      <c r="R27" s="1074" t="e">
        <f t="shared" si="2"/>
        <v>#N/A</v>
      </c>
      <c r="S27" s="1027" t="e">
        <f t="shared" si="2"/>
        <v>#N/A</v>
      </c>
    </row>
    <row r="28" spans="1:43" x14ac:dyDescent="0.25">
      <c r="A28" s="1018">
        <f>Prognoser!A71</f>
        <v>0</v>
      </c>
      <c r="B28" s="112">
        <f>Prognoser!B71</f>
        <v>0</v>
      </c>
      <c r="C28" s="131">
        <f>Prognoser!C71</f>
        <v>0</v>
      </c>
      <c r="D28" s="1061" t="e">
        <f t="shared" si="2"/>
        <v>#N/A</v>
      </c>
      <c r="E28" s="1062" t="e">
        <f t="shared" si="2"/>
        <v>#N/A</v>
      </c>
      <c r="F28" s="1063" t="e">
        <f t="shared" si="2"/>
        <v>#N/A</v>
      </c>
      <c r="G28" s="1062" t="e">
        <f t="shared" si="2"/>
        <v>#N/A</v>
      </c>
      <c r="H28" s="1063" t="e">
        <f t="shared" si="2"/>
        <v>#N/A</v>
      </c>
      <c r="I28" s="1062" t="e">
        <f t="shared" si="2"/>
        <v>#N/A</v>
      </c>
      <c r="J28" s="1063" t="e">
        <f t="shared" si="2"/>
        <v>#N/A</v>
      </c>
      <c r="K28" s="896" t="e">
        <f t="shared" si="2"/>
        <v>#N/A</v>
      </c>
      <c r="L28" s="1029" t="e">
        <f t="shared" si="2"/>
        <v>#N/A</v>
      </c>
      <c r="M28" s="1045" t="e">
        <f t="shared" si="2"/>
        <v>#N/A</v>
      </c>
      <c r="N28" s="1074" t="e">
        <f t="shared" si="2"/>
        <v>#N/A</v>
      </c>
      <c r="O28" s="1030" t="e">
        <f t="shared" si="2"/>
        <v>#N/A</v>
      </c>
      <c r="P28" s="1029" t="e">
        <f t="shared" si="2"/>
        <v>#N/A</v>
      </c>
      <c r="Q28" s="1077" t="e">
        <f t="shared" si="2"/>
        <v>#N/A</v>
      </c>
      <c r="R28" s="1074" t="e">
        <f t="shared" si="2"/>
        <v>#N/A</v>
      </c>
      <c r="S28" s="1027" t="e">
        <f t="shared" si="2"/>
        <v>#N/A</v>
      </c>
    </row>
    <row r="29" spans="1:43" x14ac:dyDescent="0.25">
      <c r="A29" s="1018">
        <f>Prognoser!A72</f>
        <v>0</v>
      </c>
      <c r="B29" s="112">
        <f>Prognoser!B72</f>
        <v>0</v>
      </c>
      <c r="C29" s="131">
        <f>Prognoser!C72</f>
        <v>0</v>
      </c>
      <c r="D29" s="1061" t="e">
        <f t="shared" si="2"/>
        <v>#N/A</v>
      </c>
      <c r="E29" s="1062" t="e">
        <f t="shared" si="2"/>
        <v>#N/A</v>
      </c>
      <c r="F29" s="1063" t="e">
        <f t="shared" si="2"/>
        <v>#N/A</v>
      </c>
      <c r="G29" s="1062" t="e">
        <f t="shared" si="2"/>
        <v>#N/A</v>
      </c>
      <c r="H29" s="1063" t="e">
        <f t="shared" si="2"/>
        <v>#N/A</v>
      </c>
      <c r="I29" s="1062" t="e">
        <f t="shared" si="2"/>
        <v>#N/A</v>
      </c>
      <c r="J29" s="1063" t="e">
        <f t="shared" si="2"/>
        <v>#N/A</v>
      </c>
      <c r="K29" s="896" t="e">
        <f t="shared" si="2"/>
        <v>#N/A</v>
      </c>
      <c r="L29" s="1029" t="e">
        <f t="shared" si="2"/>
        <v>#N/A</v>
      </c>
      <c r="M29" s="1045" t="e">
        <f t="shared" si="2"/>
        <v>#N/A</v>
      </c>
      <c r="N29" s="1074" t="e">
        <f t="shared" si="2"/>
        <v>#N/A</v>
      </c>
      <c r="O29" s="1030" t="e">
        <f t="shared" si="2"/>
        <v>#N/A</v>
      </c>
      <c r="P29" s="1029" t="e">
        <f t="shared" si="2"/>
        <v>#N/A</v>
      </c>
      <c r="Q29" s="1077" t="e">
        <f t="shared" si="2"/>
        <v>#N/A</v>
      </c>
      <c r="R29" s="1074" t="e">
        <f t="shared" si="2"/>
        <v>#N/A</v>
      </c>
      <c r="S29" s="1027" t="e">
        <f t="shared" si="2"/>
        <v>#N/A</v>
      </c>
    </row>
    <row r="30" spans="1:43" x14ac:dyDescent="0.25">
      <c r="A30" s="1018">
        <f>Prognoser!A73</f>
        <v>0</v>
      </c>
      <c r="B30" s="112">
        <f>Prognoser!B73</f>
        <v>0</v>
      </c>
      <c r="C30" s="131">
        <f>Prognoser!C73</f>
        <v>0</v>
      </c>
      <c r="D30" s="1061" t="e">
        <f t="shared" si="2"/>
        <v>#N/A</v>
      </c>
      <c r="E30" s="1062" t="e">
        <f t="shared" si="2"/>
        <v>#N/A</v>
      </c>
      <c r="F30" s="1063" t="e">
        <f t="shared" si="2"/>
        <v>#N/A</v>
      </c>
      <c r="G30" s="1062" t="e">
        <f t="shared" si="2"/>
        <v>#N/A</v>
      </c>
      <c r="H30" s="1063" t="e">
        <f t="shared" si="2"/>
        <v>#N/A</v>
      </c>
      <c r="I30" s="1062" t="e">
        <f t="shared" si="2"/>
        <v>#N/A</v>
      </c>
      <c r="J30" s="1063" t="e">
        <f t="shared" si="2"/>
        <v>#N/A</v>
      </c>
      <c r="K30" s="896" t="e">
        <f t="shared" si="2"/>
        <v>#N/A</v>
      </c>
      <c r="L30" s="1029" t="e">
        <f t="shared" si="2"/>
        <v>#N/A</v>
      </c>
      <c r="M30" s="1045" t="e">
        <f t="shared" si="2"/>
        <v>#N/A</v>
      </c>
      <c r="N30" s="1074" t="e">
        <f t="shared" si="2"/>
        <v>#N/A</v>
      </c>
      <c r="O30" s="1030" t="e">
        <f t="shared" si="2"/>
        <v>#N/A</v>
      </c>
      <c r="P30" s="1029" t="e">
        <f t="shared" si="2"/>
        <v>#N/A</v>
      </c>
      <c r="Q30" s="1077" t="e">
        <f t="shared" si="2"/>
        <v>#N/A</v>
      </c>
      <c r="R30" s="1074" t="e">
        <f t="shared" si="2"/>
        <v>#N/A</v>
      </c>
      <c r="S30" s="1027" t="e">
        <f t="shared" si="2"/>
        <v>#N/A</v>
      </c>
    </row>
    <row r="31" spans="1:43" x14ac:dyDescent="0.25">
      <c r="A31" s="1018">
        <f>Prognoser!A74</f>
        <v>0</v>
      </c>
      <c r="B31" s="112">
        <f>Prognoser!B74</f>
        <v>0</v>
      </c>
      <c r="C31" s="131">
        <f>Prognoser!C74</f>
        <v>0</v>
      </c>
      <c r="D31" s="1061" t="e">
        <f t="shared" si="2"/>
        <v>#N/A</v>
      </c>
      <c r="E31" s="1062" t="e">
        <f t="shared" si="2"/>
        <v>#N/A</v>
      </c>
      <c r="F31" s="1063" t="e">
        <f t="shared" si="2"/>
        <v>#N/A</v>
      </c>
      <c r="G31" s="1062" t="e">
        <f t="shared" si="2"/>
        <v>#N/A</v>
      </c>
      <c r="H31" s="1063" t="e">
        <f t="shared" si="2"/>
        <v>#N/A</v>
      </c>
      <c r="I31" s="1062" t="e">
        <f t="shared" si="2"/>
        <v>#N/A</v>
      </c>
      <c r="J31" s="1063" t="e">
        <f t="shared" si="2"/>
        <v>#N/A</v>
      </c>
      <c r="K31" s="896" t="e">
        <f t="shared" si="2"/>
        <v>#N/A</v>
      </c>
      <c r="L31" s="1029" t="e">
        <f t="shared" si="2"/>
        <v>#N/A</v>
      </c>
      <c r="M31" s="1045" t="e">
        <f t="shared" si="2"/>
        <v>#N/A</v>
      </c>
      <c r="N31" s="1074" t="e">
        <f t="shared" si="2"/>
        <v>#N/A</v>
      </c>
      <c r="O31" s="1030" t="e">
        <f t="shared" si="2"/>
        <v>#N/A</v>
      </c>
      <c r="P31" s="1029" t="e">
        <f t="shared" si="2"/>
        <v>#N/A</v>
      </c>
      <c r="Q31" s="1077" t="e">
        <f t="shared" si="2"/>
        <v>#N/A</v>
      </c>
      <c r="R31" s="1074" t="e">
        <f t="shared" si="2"/>
        <v>#N/A</v>
      </c>
      <c r="S31" s="1027" t="e">
        <f t="shared" si="2"/>
        <v>#N/A</v>
      </c>
    </row>
    <row r="32" spans="1:43" x14ac:dyDescent="0.25">
      <c r="A32" s="1018">
        <f>Prognoser!A75</f>
        <v>0</v>
      </c>
      <c r="B32" s="112">
        <f>Prognoser!B75</f>
        <v>0</v>
      </c>
      <c r="C32" s="131">
        <f>Prognoser!C75</f>
        <v>0</v>
      </c>
      <c r="D32" s="1061" t="e">
        <f t="shared" ref="D32:S46" si="3">INDEX(D$6:D$12,MATCH($C32,$C$6:$C$12,0),1)</f>
        <v>#N/A</v>
      </c>
      <c r="E32" s="1062" t="e">
        <f t="shared" si="3"/>
        <v>#N/A</v>
      </c>
      <c r="F32" s="1063" t="e">
        <f t="shared" si="3"/>
        <v>#N/A</v>
      </c>
      <c r="G32" s="1062" t="e">
        <f t="shared" si="3"/>
        <v>#N/A</v>
      </c>
      <c r="H32" s="1063" t="e">
        <f t="shared" si="3"/>
        <v>#N/A</v>
      </c>
      <c r="I32" s="1062" t="e">
        <f t="shared" si="3"/>
        <v>#N/A</v>
      </c>
      <c r="J32" s="1063" t="e">
        <f t="shared" si="3"/>
        <v>#N/A</v>
      </c>
      <c r="K32" s="896" t="e">
        <f t="shared" si="3"/>
        <v>#N/A</v>
      </c>
      <c r="L32" s="1029" t="e">
        <f t="shared" si="3"/>
        <v>#N/A</v>
      </c>
      <c r="M32" s="1045" t="e">
        <f t="shared" si="3"/>
        <v>#N/A</v>
      </c>
      <c r="N32" s="1074" t="e">
        <f t="shared" si="3"/>
        <v>#N/A</v>
      </c>
      <c r="O32" s="1030" t="e">
        <f t="shared" si="3"/>
        <v>#N/A</v>
      </c>
      <c r="P32" s="1029" t="e">
        <f t="shared" si="3"/>
        <v>#N/A</v>
      </c>
      <c r="Q32" s="1077" t="e">
        <f t="shared" si="3"/>
        <v>#N/A</v>
      </c>
      <c r="R32" s="1074" t="e">
        <f t="shared" si="3"/>
        <v>#N/A</v>
      </c>
      <c r="S32" s="1027" t="e">
        <f t="shared" si="3"/>
        <v>#N/A</v>
      </c>
    </row>
    <row r="33" spans="1:22" x14ac:dyDescent="0.25">
      <c r="A33" s="1018">
        <f>Prognoser!A76</f>
        <v>0</v>
      </c>
      <c r="B33" s="112">
        <f>Prognoser!B76</f>
        <v>0</v>
      </c>
      <c r="C33" s="131">
        <f>Prognoser!C76</f>
        <v>0</v>
      </c>
      <c r="D33" s="1061" t="e">
        <f t="shared" si="3"/>
        <v>#N/A</v>
      </c>
      <c r="E33" s="1062" t="e">
        <f t="shared" si="3"/>
        <v>#N/A</v>
      </c>
      <c r="F33" s="1063" t="e">
        <f t="shared" si="3"/>
        <v>#N/A</v>
      </c>
      <c r="G33" s="1062" t="e">
        <f t="shared" si="3"/>
        <v>#N/A</v>
      </c>
      <c r="H33" s="1063" t="e">
        <f t="shared" si="3"/>
        <v>#N/A</v>
      </c>
      <c r="I33" s="1062" t="e">
        <f t="shared" si="3"/>
        <v>#N/A</v>
      </c>
      <c r="J33" s="1063" t="e">
        <f t="shared" si="3"/>
        <v>#N/A</v>
      </c>
      <c r="K33" s="896" t="e">
        <f t="shared" si="3"/>
        <v>#N/A</v>
      </c>
      <c r="L33" s="1029" t="e">
        <f t="shared" si="3"/>
        <v>#N/A</v>
      </c>
      <c r="M33" s="1045" t="e">
        <f t="shared" si="3"/>
        <v>#N/A</v>
      </c>
      <c r="N33" s="1074" t="e">
        <f t="shared" si="3"/>
        <v>#N/A</v>
      </c>
      <c r="O33" s="1030" t="e">
        <f t="shared" si="3"/>
        <v>#N/A</v>
      </c>
      <c r="P33" s="1029" t="e">
        <f t="shared" si="3"/>
        <v>#N/A</v>
      </c>
      <c r="Q33" s="1077" t="e">
        <f t="shared" si="3"/>
        <v>#N/A</v>
      </c>
      <c r="R33" s="1074" t="e">
        <f t="shared" si="3"/>
        <v>#N/A</v>
      </c>
      <c r="S33" s="1027" t="e">
        <f t="shared" si="3"/>
        <v>#N/A</v>
      </c>
      <c r="V33" s="388" t="s">
        <v>800</v>
      </c>
    </row>
    <row r="34" spans="1:22" x14ac:dyDescent="0.25">
      <c r="A34" s="1018">
        <f>Prognoser!A77</f>
        <v>0</v>
      </c>
      <c r="B34" s="112">
        <f>Prognoser!B77</f>
        <v>0</v>
      </c>
      <c r="C34" s="131">
        <f>Prognoser!C77</f>
        <v>0</v>
      </c>
      <c r="D34" s="1061" t="e">
        <f t="shared" si="3"/>
        <v>#N/A</v>
      </c>
      <c r="E34" s="1062" t="e">
        <f t="shared" si="3"/>
        <v>#N/A</v>
      </c>
      <c r="F34" s="1063" t="e">
        <f t="shared" si="3"/>
        <v>#N/A</v>
      </c>
      <c r="G34" s="1062" t="e">
        <f t="shared" si="3"/>
        <v>#N/A</v>
      </c>
      <c r="H34" s="1063" t="e">
        <f t="shared" si="3"/>
        <v>#N/A</v>
      </c>
      <c r="I34" s="1062" t="e">
        <f t="shared" si="3"/>
        <v>#N/A</v>
      </c>
      <c r="J34" s="1063" t="e">
        <f t="shared" si="3"/>
        <v>#N/A</v>
      </c>
      <c r="K34" s="896" t="e">
        <f t="shared" si="3"/>
        <v>#N/A</v>
      </c>
      <c r="L34" s="1029" t="e">
        <f t="shared" si="3"/>
        <v>#N/A</v>
      </c>
      <c r="M34" s="1045" t="e">
        <f t="shared" si="3"/>
        <v>#N/A</v>
      </c>
      <c r="N34" s="1074" t="e">
        <f t="shared" si="3"/>
        <v>#N/A</v>
      </c>
      <c r="O34" s="1030" t="e">
        <f t="shared" si="3"/>
        <v>#N/A</v>
      </c>
      <c r="P34" s="1029" t="e">
        <f t="shared" si="3"/>
        <v>#N/A</v>
      </c>
      <c r="Q34" s="1077" t="e">
        <f t="shared" si="3"/>
        <v>#N/A</v>
      </c>
      <c r="R34" s="1074" t="e">
        <f t="shared" si="3"/>
        <v>#N/A</v>
      </c>
      <c r="S34" s="1027" t="e">
        <f t="shared" si="3"/>
        <v>#N/A</v>
      </c>
      <c r="V34" s="35" t="s">
        <v>797</v>
      </c>
    </row>
    <row r="35" spans="1:22" x14ac:dyDescent="0.25">
      <c r="A35" s="1018">
        <f>Prognoser!A78</f>
        <v>0</v>
      </c>
      <c r="B35" s="112">
        <f>Prognoser!B78</f>
        <v>0</v>
      </c>
      <c r="C35" s="131">
        <f>Prognoser!C78</f>
        <v>0</v>
      </c>
      <c r="D35" s="1061" t="e">
        <f t="shared" si="3"/>
        <v>#N/A</v>
      </c>
      <c r="E35" s="1062" t="e">
        <f t="shared" si="3"/>
        <v>#N/A</v>
      </c>
      <c r="F35" s="1063" t="e">
        <f t="shared" si="3"/>
        <v>#N/A</v>
      </c>
      <c r="G35" s="1062" t="e">
        <f t="shared" si="3"/>
        <v>#N/A</v>
      </c>
      <c r="H35" s="1063" t="e">
        <f t="shared" si="3"/>
        <v>#N/A</v>
      </c>
      <c r="I35" s="1062" t="e">
        <f t="shared" si="3"/>
        <v>#N/A</v>
      </c>
      <c r="J35" s="1063" t="e">
        <f t="shared" si="3"/>
        <v>#N/A</v>
      </c>
      <c r="K35" s="896" t="e">
        <f t="shared" si="3"/>
        <v>#N/A</v>
      </c>
      <c r="L35" s="1029" t="e">
        <f t="shared" si="3"/>
        <v>#N/A</v>
      </c>
      <c r="M35" s="1045" t="e">
        <f t="shared" si="3"/>
        <v>#N/A</v>
      </c>
      <c r="N35" s="1074" t="e">
        <f t="shared" si="3"/>
        <v>#N/A</v>
      </c>
      <c r="O35" s="1030" t="e">
        <f t="shared" si="3"/>
        <v>#N/A</v>
      </c>
      <c r="P35" s="1029" t="e">
        <f t="shared" si="3"/>
        <v>#N/A</v>
      </c>
      <c r="Q35" s="1077" t="e">
        <f t="shared" si="3"/>
        <v>#N/A</v>
      </c>
      <c r="R35" s="1074" t="e">
        <f t="shared" si="3"/>
        <v>#N/A</v>
      </c>
      <c r="S35" s="1027" t="e">
        <f t="shared" si="3"/>
        <v>#N/A</v>
      </c>
    </row>
    <row r="36" spans="1:22" x14ac:dyDescent="0.25">
      <c r="A36" s="1018">
        <f>Prognoser!A79</f>
        <v>0</v>
      </c>
      <c r="B36" s="112">
        <f>Prognoser!B79</f>
        <v>0</v>
      </c>
      <c r="C36" s="131">
        <f>Prognoser!C79</f>
        <v>0</v>
      </c>
      <c r="D36" s="1061" t="e">
        <f t="shared" si="3"/>
        <v>#N/A</v>
      </c>
      <c r="E36" s="1062" t="e">
        <f t="shared" si="3"/>
        <v>#N/A</v>
      </c>
      <c r="F36" s="1063" t="e">
        <f t="shared" si="3"/>
        <v>#N/A</v>
      </c>
      <c r="G36" s="1062" t="e">
        <f t="shared" si="3"/>
        <v>#N/A</v>
      </c>
      <c r="H36" s="1063" t="e">
        <f t="shared" si="3"/>
        <v>#N/A</v>
      </c>
      <c r="I36" s="1062" t="e">
        <f t="shared" si="3"/>
        <v>#N/A</v>
      </c>
      <c r="J36" s="1063" t="e">
        <f t="shared" si="3"/>
        <v>#N/A</v>
      </c>
      <c r="K36" s="896" t="e">
        <f t="shared" si="3"/>
        <v>#N/A</v>
      </c>
      <c r="L36" s="1029" t="e">
        <f t="shared" si="3"/>
        <v>#N/A</v>
      </c>
      <c r="M36" s="1045" t="e">
        <f t="shared" si="3"/>
        <v>#N/A</v>
      </c>
      <c r="N36" s="1074" t="e">
        <f t="shared" si="3"/>
        <v>#N/A</v>
      </c>
      <c r="O36" s="1030" t="e">
        <f t="shared" si="3"/>
        <v>#N/A</v>
      </c>
      <c r="P36" s="1029" t="e">
        <f t="shared" si="3"/>
        <v>#N/A</v>
      </c>
      <c r="Q36" s="1077" t="e">
        <f t="shared" si="3"/>
        <v>#N/A</v>
      </c>
      <c r="R36" s="1074" t="e">
        <f t="shared" si="3"/>
        <v>#N/A</v>
      </c>
      <c r="S36" s="1027" t="e">
        <f t="shared" si="3"/>
        <v>#N/A</v>
      </c>
    </row>
    <row r="37" spans="1:22" x14ac:dyDescent="0.25">
      <c r="A37" s="1018">
        <f>Prognoser!A80</f>
        <v>0</v>
      </c>
      <c r="B37" s="112">
        <f>Prognoser!B80</f>
        <v>0</v>
      </c>
      <c r="C37" s="131">
        <f>Prognoser!C80</f>
        <v>0</v>
      </c>
      <c r="D37" s="1061" t="e">
        <f t="shared" si="3"/>
        <v>#N/A</v>
      </c>
      <c r="E37" s="1062" t="e">
        <f t="shared" si="3"/>
        <v>#N/A</v>
      </c>
      <c r="F37" s="1063" t="e">
        <f t="shared" si="3"/>
        <v>#N/A</v>
      </c>
      <c r="G37" s="1062" t="e">
        <f t="shared" si="3"/>
        <v>#N/A</v>
      </c>
      <c r="H37" s="1063" t="e">
        <f t="shared" si="3"/>
        <v>#N/A</v>
      </c>
      <c r="I37" s="1062" t="e">
        <f t="shared" si="3"/>
        <v>#N/A</v>
      </c>
      <c r="J37" s="1063" t="e">
        <f t="shared" si="3"/>
        <v>#N/A</v>
      </c>
      <c r="K37" s="896" t="e">
        <f t="shared" si="3"/>
        <v>#N/A</v>
      </c>
      <c r="L37" s="1029" t="e">
        <f t="shared" si="3"/>
        <v>#N/A</v>
      </c>
      <c r="M37" s="1045" t="e">
        <f t="shared" si="3"/>
        <v>#N/A</v>
      </c>
      <c r="N37" s="1074" t="e">
        <f t="shared" si="3"/>
        <v>#N/A</v>
      </c>
      <c r="O37" s="1030" t="e">
        <f t="shared" si="3"/>
        <v>#N/A</v>
      </c>
      <c r="P37" s="1029" t="e">
        <f t="shared" si="3"/>
        <v>#N/A</v>
      </c>
      <c r="Q37" s="1077" t="e">
        <f t="shared" si="3"/>
        <v>#N/A</v>
      </c>
      <c r="R37" s="1074" t="e">
        <f t="shared" si="3"/>
        <v>#N/A</v>
      </c>
      <c r="S37" s="1027" t="e">
        <f t="shared" si="3"/>
        <v>#N/A</v>
      </c>
    </row>
    <row r="38" spans="1:22" x14ac:dyDescent="0.25">
      <c r="A38" s="1018">
        <f>Prognoser!A81</f>
        <v>0</v>
      </c>
      <c r="B38" s="112">
        <f>Prognoser!B81</f>
        <v>0</v>
      </c>
      <c r="C38" s="131">
        <f>Prognoser!C81</f>
        <v>0</v>
      </c>
      <c r="D38" s="1061" t="e">
        <f t="shared" si="3"/>
        <v>#N/A</v>
      </c>
      <c r="E38" s="1062" t="e">
        <f t="shared" si="3"/>
        <v>#N/A</v>
      </c>
      <c r="F38" s="1063" t="e">
        <f t="shared" si="3"/>
        <v>#N/A</v>
      </c>
      <c r="G38" s="1062" t="e">
        <f t="shared" si="3"/>
        <v>#N/A</v>
      </c>
      <c r="H38" s="1063" t="e">
        <f t="shared" si="3"/>
        <v>#N/A</v>
      </c>
      <c r="I38" s="1062" t="e">
        <f t="shared" si="3"/>
        <v>#N/A</v>
      </c>
      <c r="J38" s="1063" t="e">
        <f t="shared" si="3"/>
        <v>#N/A</v>
      </c>
      <c r="K38" s="896" t="e">
        <f t="shared" si="3"/>
        <v>#N/A</v>
      </c>
      <c r="L38" s="1029" t="e">
        <f t="shared" si="3"/>
        <v>#N/A</v>
      </c>
      <c r="M38" s="1045" t="e">
        <f t="shared" si="3"/>
        <v>#N/A</v>
      </c>
      <c r="N38" s="1074" t="e">
        <f t="shared" si="3"/>
        <v>#N/A</v>
      </c>
      <c r="O38" s="1030" t="e">
        <f t="shared" si="3"/>
        <v>#N/A</v>
      </c>
      <c r="P38" s="1029" t="e">
        <f t="shared" si="3"/>
        <v>#N/A</v>
      </c>
      <c r="Q38" s="1077" t="e">
        <f t="shared" si="3"/>
        <v>#N/A</v>
      </c>
      <c r="R38" s="1074" t="e">
        <f t="shared" si="3"/>
        <v>#N/A</v>
      </c>
      <c r="S38" s="1027" t="e">
        <f t="shared" si="3"/>
        <v>#N/A</v>
      </c>
    </row>
    <row r="39" spans="1:22" x14ac:dyDescent="0.25">
      <c r="A39" s="1018">
        <f>Prognoser!A82</f>
        <v>0</v>
      </c>
      <c r="B39" s="112">
        <f>Prognoser!B82</f>
        <v>0</v>
      </c>
      <c r="C39" s="131">
        <f>Prognoser!C82</f>
        <v>0</v>
      </c>
      <c r="D39" s="1061" t="e">
        <f t="shared" si="3"/>
        <v>#N/A</v>
      </c>
      <c r="E39" s="1062" t="e">
        <f t="shared" si="3"/>
        <v>#N/A</v>
      </c>
      <c r="F39" s="1063" t="e">
        <f t="shared" si="3"/>
        <v>#N/A</v>
      </c>
      <c r="G39" s="1062" t="e">
        <f t="shared" si="3"/>
        <v>#N/A</v>
      </c>
      <c r="H39" s="1063" t="e">
        <f t="shared" si="3"/>
        <v>#N/A</v>
      </c>
      <c r="I39" s="1062" t="e">
        <f t="shared" si="3"/>
        <v>#N/A</v>
      </c>
      <c r="J39" s="1063" t="e">
        <f t="shared" si="3"/>
        <v>#N/A</v>
      </c>
      <c r="K39" s="896" t="e">
        <f t="shared" si="3"/>
        <v>#N/A</v>
      </c>
      <c r="L39" s="1029" t="e">
        <f t="shared" si="3"/>
        <v>#N/A</v>
      </c>
      <c r="M39" s="1045" t="e">
        <f t="shared" si="3"/>
        <v>#N/A</v>
      </c>
      <c r="N39" s="1074" t="e">
        <f t="shared" si="3"/>
        <v>#N/A</v>
      </c>
      <c r="O39" s="1030" t="e">
        <f t="shared" si="3"/>
        <v>#N/A</v>
      </c>
      <c r="P39" s="1029" t="e">
        <f t="shared" si="3"/>
        <v>#N/A</v>
      </c>
      <c r="Q39" s="1077" t="e">
        <f t="shared" si="3"/>
        <v>#N/A</v>
      </c>
      <c r="R39" s="1074" t="e">
        <f t="shared" si="3"/>
        <v>#N/A</v>
      </c>
      <c r="S39" s="1027" t="e">
        <f t="shared" si="3"/>
        <v>#N/A</v>
      </c>
    </row>
    <row r="40" spans="1:22" x14ac:dyDescent="0.25">
      <c r="A40" s="1018">
        <f>Prognoser!A83</f>
        <v>0</v>
      </c>
      <c r="B40" s="112">
        <f>Prognoser!B83</f>
        <v>0</v>
      </c>
      <c r="C40" s="131">
        <f>Prognoser!C83</f>
        <v>0</v>
      </c>
      <c r="D40" s="1061" t="e">
        <f t="shared" si="3"/>
        <v>#N/A</v>
      </c>
      <c r="E40" s="1062" t="e">
        <f t="shared" si="3"/>
        <v>#N/A</v>
      </c>
      <c r="F40" s="1063" t="e">
        <f t="shared" si="3"/>
        <v>#N/A</v>
      </c>
      <c r="G40" s="1062" t="e">
        <f t="shared" si="3"/>
        <v>#N/A</v>
      </c>
      <c r="H40" s="1063" t="e">
        <f t="shared" si="3"/>
        <v>#N/A</v>
      </c>
      <c r="I40" s="1062" t="e">
        <f t="shared" si="3"/>
        <v>#N/A</v>
      </c>
      <c r="J40" s="1063" t="e">
        <f t="shared" si="3"/>
        <v>#N/A</v>
      </c>
      <c r="K40" s="896" t="e">
        <f t="shared" si="3"/>
        <v>#N/A</v>
      </c>
      <c r="L40" s="1029" t="e">
        <f t="shared" si="3"/>
        <v>#N/A</v>
      </c>
      <c r="M40" s="1045" t="e">
        <f t="shared" si="3"/>
        <v>#N/A</v>
      </c>
      <c r="N40" s="1074" t="e">
        <f t="shared" si="3"/>
        <v>#N/A</v>
      </c>
      <c r="O40" s="1030" t="e">
        <f t="shared" si="3"/>
        <v>#N/A</v>
      </c>
      <c r="P40" s="1029" t="e">
        <f t="shared" si="3"/>
        <v>#N/A</v>
      </c>
      <c r="Q40" s="1077" t="e">
        <f t="shared" si="3"/>
        <v>#N/A</v>
      </c>
      <c r="R40" s="1074" t="e">
        <f t="shared" si="3"/>
        <v>#N/A</v>
      </c>
      <c r="S40" s="1027" t="e">
        <f t="shared" si="3"/>
        <v>#N/A</v>
      </c>
    </row>
    <row r="41" spans="1:22" x14ac:dyDescent="0.25">
      <c r="A41" s="1018">
        <f>Prognoser!A84</f>
        <v>0</v>
      </c>
      <c r="B41" s="112">
        <f>Prognoser!B84</f>
        <v>0</v>
      </c>
      <c r="C41" s="131">
        <f>Prognoser!C84</f>
        <v>0</v>
      </c>
      <c r="D41" s="1061" t="e">
        <f t="shared" si="3"/>
        <v>#N/A</v>
      </c>
      <c r="E41" s="1062" t="e">
        <f t="shared" si="3"/>
        <v>#N/A</v>
      </c>
      <c r="F41" s="1063" t="e">
        <f t="shared" si="3"/>
        <v>#N/A</v>
      </c>
      <c r="G41" s="1062" t="e">
        <f t="shared" si="3"/>
        <v>#N/A</v>
      </c>
      <c r="H41" s="1063" t="e">
        <f t="shared" si="3"/>
        <v>#N/A</v>
      </c>
      <c r="I41" s="1062" t="e">
        <f t="shared" si="3"/>
        <v>#N/A</v>
      </c>
      <c r="J41" s="1063" t="e">
        <f t="shared" si="3"/>
        <v>#N/A</v>
      </c>
      <c r="K41" s="896" t="e">
        <f t="shared" si="3"/>
        <v>#N/A</v>
      </c>
      <c r="L41" s="1029" t="e">
        <f t="shared" si="3"/>
        <v>#N/A</v>
      </c>
      <c r="M41" s="1045" t="e">
        <f t="shared" si="3"/>
        <v>#N/A</v>
      </c>
      <c r="N41" s="1074" t="e">
        <f t="shared" si="3"/>
        <v>#N/A</v>
      </c>
      <c r="O41" s="1030" t="e">
        <f t="shared" si="3"/>
        <v>#N/A</v>
      </c>
      <c r="P41" s="1029" t="e">
        <f t="shared" si="3"/>
        <v>#N/A</v>
      </c>
      <c r="Q41" s="1077" t="e">
        <f t="shared" si="3"/>
        <v>#N/A</v>
      </c>
      <c r="R41" s="1074" t="e">
        <f t="shared" si="3"/>
        <v>#N/A</v>
      </c>
      <c r="S41" s="1027" t="e">
        <f t="shared" si="3"/>
        <v>#N/A</v>
      </c>
    </row>
    <row r="42" spans="1:22" x14ac:dyDescent="0.25">
      <c r="A42" s="1018">
        <f>Prognoser!A85</f>
        <v>0</v>
      </c>
      <c r="B42" s="112">
        <f>Prognoser!B85</f>
        <v>0</v>
      </c>
      <c r="C42" s="131">
        <f>Prognoser!C85</f>
        <v>0</v>
      </c>
      <c r="D42" s="1061" t="e">
        <f t="shared" si="3"/>
        <v>#N/A</v>
      </c>
      <c r="E42" s="1062" t="e">
        <f t="shared" si="3"/>
        <v>#N/A</v>
      </c>
      <c r="F42" s="1063" t="e">
        <f t="shared" si="3"/>
        <v>#N/A</v>
      </c>
      <c r="G42" s="1062" t="e">
        <f t="shared" si="3"/>
        <v>#N/A</v>
      </c>
      <c r="H42" s="1063" t="e">
        <f t="shared" si="3"/>
        <v>#N/A</v>
      </c>
      <c r="I42" s="1062" t="e">
        <f t="shared" si="3"/>
        <v>#N/A</v>
      </c>
      <c r="J42" s="1063" t="e">
        <f t="shared" si="3"/>
        <v>#N/A</v>
      </c>
      <c r="K42" s="896" t="e">
        <f t="shared" si="3"/>
        <v>#N/A</v>
      </c>
      <c r="L42" s="1029" t="e">
        <f t="shared" si="3"/>
        <v>#N/A</v>
      </c>
      <c r="M42" s="1045" t="e">
        <f t="shared" si="3"/>
        <v>#N/A</v>
      </c>
      <c r="N42" s="1074" t="e">
        <f t="shared" si="3"/>
        <v>#N/A</v>
      </c>
      <c r="O42" s="1030" t="e">
        <f t="shared" si="3"/>
        <v>#N/A</v>
      </c>
      <c r="P42" s="1029" t="e">
        <f t="shared" si="3"/>
        <v>#N/A</v>
      </c>
      <c r="Q42" s="1077" t="e">
        <f t="shared" si="3"/>
        <v>#N/A</v>
      </c>
      <c r="R42" s="1074" t="e">
        <f t="shared" si="3"/>
        <v>#N/A</v>
      </c>
      <c r="S42" s="1027" t="e">
        <f t="shared" si="3"/>
        <v>#N/A</v>
      </c>
    </row>
    <row r="43" spans="1:22" x14ac:dyDescent="0.25">
      <c r="A43" s="1018">
        <f>Prognoser!A86</f>
        <v>0</v>
      </c>
      <c r="B43" s="112">
        <f>Prognoser!B86</f>
        <v>0</v>
      </c>
      <c r="C43" s="131">
        <f>Prognoser!C86</f>
        <v>0</v>
      </c>
      <c r="D43" s="1061" t="e">
        <f t="shared" si="3"/>
        <v>#N/A</v>
      </c>
      <c r="E43" s="1062" t="e">
        <f t="shared" si="3"/>
        <v>#N/A</v>
      </c>
      <c r="F43" s="1063" t="e">
        <f t="shared" si="3"/>
        <v>#N/A</v>
      </c>
      <c r="G43" s="1062" t="e">
        <f t="shared" si="3"/>
        <v>#N/A</v>
      </c>
      <c r="H43" s="1063" t="e">
        <f t="shared" si="3"/>
        <v>#N/A</v>
      </c>
      <c r="I43" s="1062" t="e">
        <f t="shared" si="3"/>
        <v>#N/A</v>
      </c>
      <c r="J43" s="1063" t="e">
        <f t="shared" si="3"/>
        <v>#N/A</v>
      </c>
      <c r="K43" s="896" t="e">
        <f t="shared" si="3"/>
        <v>#N/A</v>
      </c>
      <c r="L43" s="1029" t="e">
        <f t="shared" si="3"/>
        <v>#N/A</v>
      </c>
      <c r="M43" s="1045" t="e">
        <f t="shared" si="3"/>
        <v>#N/A</v>
      </c>
      <c r="N43" s="1074" t="e">
        <f t="shared" si="3"/>
        <v>#N/A</v>
      </c>
      <c r="O43" s="1030" t="e">
        <f t="shared" si="3"/>
        <v>#N/A</v>
      </c>
      <c r="P43" s="1029" t="e">
        <f t="shared" si="3"/>
        <v>#N/A</v>
      </c>
      <c r="Q43" s="1077" t="e">
        <f t="shared" si="3"/>
        <v>#N/A</v>
      </c>
      <c r="R43" s="1074" t="e">
        <f t="shared" si="3"/>
        <v>#N/A</v>
      </c>
      <c r="S43" s="1027" t="e">
        <f t="shared" si="3"/>
        <v>#N/A</v>
      </c>
      <c r="U43" s="388"/>
      <c r="V43" s="35" t="s">
        <v>806</v>
      </c>
    </row>
    <row r="44" spans="1:22" x14ac:dyDescent="0.25">
      <c r="A44" s="1018">
        <f>Prognoser!A87</f>
        <v>0</v>
      </c>
      <c r="B44" s="112">
        <f>Prognoser!B87</f>
        <v>0</v>
      </c>
      <c r="C44" s="131">
        <f>Prognoser!C87</f>
        <v>0</v>
      </c>
      <c r="D44" s="1061" t="e">
        <f t="shared" si="3"/>
        <v>#N/A</v>
      </c>
      <c r="E44" s="1062" t="e">
        <f t="shared" si="3"/>
        <v>#N/A</v>
      </c>
      <c r="F44" s="1063" t="e">
        <f t="shared" si="3"/>
        <v>#N/A</v>
      </c>
      <c r="G44" s="1062" t="e">
        <f t="shared" si="3"/>
        <v>#N/A</v>
      </c>
      <c r="H44" s="1063" t="e">
        <f t="shared" si="3"/>
        <v>#N/A</v>
      </c>
      <c r="I44" s="1062" t="e">
        <f t="shared" si="3"/>
        <v>#N/A</v>
      </c>
      <c r="J44" s="1063" t="e">
        <f t="shared" si="3"/>
        <v>#N/A</v>
      </c>
      <c r="K44" s="896" t="e">
        <f t="shared" si="3"/>
        <v>#N/A</v>
      </c>
      <c r="L44" s="1029" t="e">
        <f t="shared" si="3"/>
        <v>#N/A</v>
      </c>
      <c r="M44" s="1045" t="e">
        <f t="shared" si="3"/>
        <v>#N/A</v>
      </c>
      <c r="N44" s="1074" t="e">
        <f t="shared" si="3"/>
        <v>#N/A</v>
      </c>
      <c r="O44" s="1030" t="e">
        <f t="shared" si="3"/>
        <v>#N/A</v>
      </c>
      <c r="P44" s="1029" t="e">
        <f t="shared" si="3"/>
        <v>#N/A</v>
      </c>
      <c r="Q44" s="1077" t="e">
        <f t="shared" si="3"/>
        <v>#N/A</v>
      </c>
      <c r="R44" s="1074" t="e">
        <f t="shared" si="3"/>
        <v>#N/A</v>
      </c>
      <c r="S44" s="1027" t="e">
        <f t="shared" si="3"/>
        <v>#N/A</v>
      </c>
    </row>
    <row r="45" spans="1:22" x14ac:dyDescent="0.25">
      <c r="A45" s="1018">
        <f>Prognoser!A88</f>
        <v>0</v>
      </c>
      <c r="B45" s="112">
        <f>Prognoser!B88</f>
        <v>0</v>
      </c>
      <c r="C45" s="131">
        <f>Prognoser!C88</f>
        <v>0</v>
      </c>
      <c r="D45" s="1061" t="e">
        <f t="shared" si="3"/>
        <v>#N/A</v>
      </c>
      <c r="E45" s="1062" t="e">
        <f t="shared" si="3"/>
        <v>#N/A</v>
      </c>
      <c r="F45" s="1063" t="e">
        <f t="shared" si="3"/>
        <v>#N/A</v>
      </c>
      <c r="G45" s="1062" t="e">
        <f t="shared" si="3"/>
        <v>#N/A</v>
      </c>
      <c r="H45" s="1063" t="e">
        <f t="shared" si="3"/>
        <v>#N/A</v>
      </c>
      <c r="I45" s="1062" t="e">
        <f t="shared" si="3"/>
        <v>#N/A</v>
      </c>
      <c r="J45" s="1063" t="e">
        <f t="shared" si="3"/>
        <v>#N/A</v>
      </c>
      <c r="K45" s="896" t="e">
        <f t="shared" si="3"/>
        <v>#N/A</v>
      </c>
      <c r="L45" s="1029" t="e">
        <f t="shared" si="3"/>
        <v>#N/A</v>
      </c>
      <c r="M45" s="1045" t="e">
        <f t="shared" si="3"/>
        <v>#N/A</v>
      </c>
      <c r="N45" s="1074" t="e">
        <f t="shared" si="3"/>
        <v>#N/A</v>
      </c>
      <c r="O45" s="1030" t="e">
        <f t="shared" si="3"/>
        <v>#N/A</v>
      </c>
      <c r="P45" s="1029" t="e">
        <f t="shared" si="3"/>
        <v>#N/A</v>
      </c>
      <c r="Q45" s="1077" t="e">
        <f t="shared" si="3"/>
        <v>#N/A</v>
      </c>
      <c r="R45" s="1074" t="e">
        <f t="shared" si="3"/>
        <v>#N/A</v>
      </c>
      <c r="S45" s="1027" t="e">
        <f t="shared" si="3"/>
        <v>#N/A</v>
      </c>
    </row>
    <row r="46" spans="1:22" ht="16" x14ac:dyDescent="0.4">
      <c r="A46" s="1019">
        <f>Prognoser!A89</f>
        <v>0</v>
      </c>
      <c r="B46" s="591">
        <f>Prognoser!B89</f>
        <v>0</v>
      </c>
      <c r="C46" s="772">
        <f>Prognoser!C89</f>
        <v>0</v>
      </c>
      <c r="D46" s="1064" t="e">
        <f t="shared" si="3"/>
        <v>#N/A</v>
      </c>
      <c r="E46" s="1065" t="e">
        <f t="shared" si="3"/>
        <v>#N/A</v>
      </c>
      <c r="F46" s="1066" t="e">
        <f t="shared" si="3"/>
        <v>#N/A</v>
      </c>
      <c r="G46" s="1065" t="e">
        <f t="shared" si="3"/>
        <v>#N/A</v>
      </c>
      <c r="H46" s="1066" t="e">
        <f t="shared" si="3"/>
        <v>#N/A</v>
      </c>
      <c r="I46" s="1065" t="e">
        <f t="shared" si="3"/>
        <v>#N/A</v>
      </c>
      <c r="J46" s="1066" t="e">
        <f t="shared" si="3"/>
        <v>#N/A</v>
      </c>
      <c r="K46" s="898" t="e">
        <f t="shared" si="3"/>
        <v>#N/A</v>
      </c>
      <c r="L46" s="1031" t="e">
        <f t="shared" si="3"/>
        <v>#N/A</v>
      </c>
      <c r="M46" s="1051" t="e">
        <f t="shared" si="3"/>
        <v>#N/A</v>
      </c>
      <c r="N46" s="1075" t="e">
        <f t="shared" si="3"/>
        <v>#N/A</v>
      </c>
      <c r="O46" s="1032" t="e">
        <f t="shared" si="3"/>
        <v>#N/A</v>
      </c>
      <c r="P46" s="1031" t="e">
        <f t="shared" si="3"/>
        <v>#N/A</v>
      </c>
      <c r="Q46" s="1078" t="e">
        <f t="shared" si="3"/>
        <v>#N/A</v>
      </c>
      <c r="R46" s="1075" t="e">
        <f t="shared" si="3"/>
        <v>#N/A</v>
      </c>
      <c r="S46" s="1028" t="e">
        <f t="shared" si="3"/>
        <v>#N/A</v>
      </c>
      <c r="V46" s="71" t="s">
        <v>803</v>
      </c>
    </row>
    <row r="47" spans="1:22" x14ac:dyDescent="0.25">
      <c r="A47" s="388"/>
      <c r="B47" s="388"/>
      <c r="C47" s="388"/>
    </row>
    <row r="48" spans="1:22" x14ac:dyDescent="0.25">
      <c r="A48" s="388"/>
      <c r="B48" s="388"/>
      <c r="C48" s="388"/>
      <c r="V48" s="35" t="s">
        <v>801</v>
      </c>
    </row>
    <row r="49" spans="1:22" ht="13" x14ac:dyDescent="0.3">
      <c r="A49" s="38"/>
      <c r="B49" s="38"/>
      <c r="C49" s="38"/>
      <c r="V49" s="35" t="s">
        <v>811</v>
      </c>
    </row>
    <row r="50" spans="1:22" ht="13" x14ac:dyDescent="0.3">
      <c r="A50" s="38"/>
      <c r="B50" s="38"/>
      <c r="C50" s="38"/>
    </row>
    <row r="51" spans="1:22" ht="13" x14ac:dyDescent="0.3">
      <c r="A51" s="38"/>
      <c r="B51" s="38"/>
      <c r="C51" s="38"/>
    </row>
    <row r="52" spans="1:22" ht="13" x14ac:dyDescent="0.3">
      <c r="A52" s="38"/>
      <c r="B52" s="38"/>
      <c r="C52" s="38"/>
    </row>
    <row r="53" spans="1:22" ht="13" x14ac:dyDescent="0.3">
      <c r="A53" s="38"/>
      <c r="B53" s="38"/>
      <c r="C53" s="38"/>
      <c r="V53" s="71"/>
    </row>
    <row r="54" spans="1:22" ht="13" x14ac:dyDescent="0.3">
      <c r="A54" s="38"/>
      <c r="B54" s="38"/>
      <c r="C54" s="38"/>
      <c r="V54" s="72"/>
    </row>
    <row r="55" spans="1:22" ht="13" x14ac:dyDescent="0.3">
      <c r="A55" s="38"/>
      <c r="B55" s="38"/>
      <c r="C55" s="38"/>
    </row>
    <row r="56" spans="1:22" ht="13" x14ac:dyDescent="0.3">
      <c r="A56" s="38"/>
      <c r="B56" s="38"/>
      <c r="C56" s="38"/>
    </row>
    <row r="57" spans="1:22" ht="13" x14ac:dyDescent="0.3">
      <c r="A57" s="38"/>
      <c r="B57" s="38"/>
      <c r="C57" s="38"/>
    </row>
    <row r="58" spans="1:22" ht="13" x14ac:dyDescent="0.3">
      <c r="A58" s="38"/>
      <c r="B58" s="38"/>
      <c r="C58" s="38"/>
    </row>
    <row r="59" spans="1:22" ht="13" x14ac:dyDescent="0.3">
      <c r="A59" s="38"/>
      <c r="B59" s="38"/>
      <c r="C59" s="38"/>
    </row>
    <row r="60" spans="1:22" ht="13" x14ac:dyDescent="0.3">
      <c r="A60" s="38"/>
      <c r="B60" s="38"/>
      <c r="C60" s="38"/>
    </row>
  </sheetData>
  <mergeCells count="5">
    <mergeCell ref="D4:J4"/>
    <mergeCell ref="K4:L4"/>
    <mergeCell ref="M4:N4"/>
    <mergeCell ref="O4:P4"/>
    <mergeCell ref="Q4:R4"/>
  </mergeCells>
  <hyperlinks>
    <hyperlink ref="AG5" r:id="rId1" xr:uid="{34F7DDD5-6E2A-4CA6-9AD4-9D7B71ED5CD7}"/>
  </hyperlinks>
  <pageMargins left="0.7" right="0.7" top="0.75" bottom="0.75" header="0.3" footer="0.3"/>
  <pageSetup paperSize="9" orientation="portrait" r:id="rId2"/>
  <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FFC000"/>
  </sheetPr>
  <dimension ref="A1:T133"/>
  <sheetViews>
    <sheetView zoomScale="110" zoomScaleNormal="110" workbookViewId="0">
      <selection activeCell="M36" sqref="M36"/>
    </sheetView>
  </sheetViews>
  <sheetFormatPr defaultColWidth="9.1796875" defaultRowHeight="12.5" x14ac:dyDescent="0.25"/>
  <cols>
    <col min="1" max="1" width="11.7265625" style="388" customWidth="1"/>
    <col min="2" max="2" width="18" style="388" bestFit="1" customWidth="1"/>
    <col min="3" max="3" width="14.1796875" style="35" bestFit="1" customWidth="1"/>
    <col min="4" max="4" width="11.1796875" style="35" bestFit="1" customWidth="1"/>
    <col min="5" max="5" width="10" style="35" bestFit="1" customWidth="1"/>
    <col min="6" max="6" width="10" style="388" customWidth="1"/>
    <col min="7" max="7" width="13.1796875" style="554" bestFit="1" customWidth="1"/>
    <col min="8" max="8" width="11.7265625" style="48" customWidth="1"/>
    <col min="9" max="9" width="11.81640625" style="35" customWidth="1"/>
    <col min="10" max="10" width="11.26953125" style="35" customWidth="1"/>
    <col min="11" max="11" width="9.1796875" style="35"/>
    <col min="12" max="12" width="9.1796875" style="35" customWidth="1"/>
    <col min="13" max="13" width="174.81640625" style="35" bestFit="1" customWidth="1"/>
    <col min="14" max="17" width="9.1796875" style="35"/>
    <col min="18" max="18" width="10.26953125" style="35" bestFit="1" customWidth="1"/>
    <col min="19" max="16384" width="9.1796875" style="35"/>
  </cols>
  <sheetData>
    <row r="1" spans="3:20" s="388" customFormat="1" x14ac:dyDescent="0.25">
      <c r="G1" s="554"/>
      <c r="H1" s="48"/>
    </row>
    <row r="2" spans="3:20" s="388" customFormat="1" ht="15.75" customHeight="1" x14ac:dyDescent="0.3">
      <c r="F2" s="1965" t="s">
        <v>746</v>
      </c>
      <c r="G2" s="1966"/>
      <c r="H2" s="1967"/>
      <c r="I2" s="1971" t="s">
        <v>765</v>
      </c>
      <c r="J2" s="1972"/>
    </row>
    <row r="3" spans="3:20" ht="12.75" customHeight="1" x14ac:dyDescent="0.25">
      <c r="F3" s="1961" t="s">
        <v>745</v>
      </c>
      <c r="G3" s="1962"/>
      <c r="H3" s="1968" t="s">
        <v>300</v>
      </c>
      <c r="I3" s="1973" t="s">
        <v>783</v>
      </c>
      <c r="J3" s="1974"/>
    </row>
    <row r="4" spans="3:20" ht="29.25" customHeight="1" x14ac:dyDescent="0.3">
      <c r="C4" s="38"/>
      <c r="D4" s="1914" t="s">
        <v>73</v>
      </c>
      <c r="E4" s="1913"/>
      <c r="F4" s="1963"/>
      <c r="G4" s="1964"/>
      <c r="H4" s="1969"/>
      <c r="I4" s="1975"/>
      <c r="J4" s="1976"/>
    </row>
    <row r="5" spans="3:20" ht="39" x14ac:dyDescent="0.3">
      <c r="C5" s="902" t="s">
        <v>72</v>
      </c>
      <c r="D5" s="905" t="s">
        <v>45</v>
      </c>
      <c r="E5" s="906" t="s">
        <v>46</v>
      </c>
      <c r="F5" s="1080" t="s">
        <v>828</v>
      </c>
      <c r="G5" s="1081" t="s">
        <v>740</v>
      </c>
      <c r="H5" s="1970"/>
      <c r="I5" s="903" t="s">
        <v>782</v>
      </c>
      <c r="J5" s="904" t="s">
        <v>781</v>
      </c>
    </row>
    <row r="6" spans="3:20" ht="13" x14ac:dyDescent="0.3">
      <c r="C6" s="582" t="s">
        <v>0</v>
      </c>
      <c r="D6" s="907">
        <v>0</v>
      </c>
      <c r="E6" s="908">
        <v>5300</v>
      </c>
      <c r="F6" s="1082">
        <f>65.092984868985</f>
        <v>65.092984868984999</v>
      </c>
      <c r="G6" s="1083">
        <v>77.70425349087003</v>
      </c>
      <c r="H6" s="1084">
        <v>19</v>
      </c>
      <c r="I6" s="913">
        <f>J6/1000</f>
        <v>0.1863902040816327</v>
      </c>
      <c r="J6" s="914">
        <v>186.3902040816327</v>
      </c>
      <c r="L6" s="70"/>
      <c r="M6" s="38" t="s">
        <v>306</v>
      </c>
      <c r="N6" s="106"/>
      <c r="O6" s="106"/>
      <c r="P6" s="106"/>
      <c r="Q6" s="106"/>
      <c r="R6" s="106"/>
      <c r="S6" s="106"/>
      <c r="T6" s="106"/>
    </row>
    <row r="7" spans="3:20" x14ac:dyDescent="0.25">
      <c r="C7" s="582" t="s">
        <v>0</v>
      </c>
      <c r="D7" s="907">
        <f>E6</f>
        <v>5300</v>
      </c>
      <c r="E7" s="908">
        <v>16000</v>
      </c>
      <c r="F7" s="1082">
        <f>65.092984868985</f>
        <v>65.092984868984999</v>
      </c>
      <c r="G7" s="1083">
        <v>77.70425349087003</v>
      </c>
      <c r="H7" s="1084">
        <v>19</v>
      </c>
      <c r="I7" s="913">
        <f t="shared" ref="I7:I46" si="0">J7/1000</f>
        <v>0.18276940625000054</v>
      </c>
      <c r="J7" s="914">
        <v>182.76940625000054</v>
      </c>
      <c r="M7" s="106" t="s">
        <v>829</v>
      </c>
      <c r="N7" s="106"/>
      <c r="O7" s="106"/>
      <c r="P7" s="106"/>
      <c r="Q7" s="106"/>
      <c r="R7" s="106"/>
      <c r="S7" s="106"/>
      <c r="T7" s="106"/>
    </row>
    <row r="8" spans="3:20" x14ac:dyDescent="0.25">
      <c r="C8" s="582" t="s">
        <v>0</v>
      </c>
      <c r="D8" s="907">
        <f t="shared" ref="D8:D42" si="1">E7</f>
        <v>16000</v>
      </c>
      <c r="E8" s="908">
        <v>27200</v>
      </c>
      <c r="F8" s="1082">
        <f>64.9857998095141</f>
        <v>64.985799809514106</v>
      </c>
      <c r="G8" s="1083">
        <v>77.70425349087003</v>
      </c>
      <c r="H8" s="1084">
        <v>19</v>
      </c>
      <c r="I8" s="913">
        <f t="shared" si="0"/>
        <v>0.17201497950819672</v>
      </c>
      <c r="J8" s="914">
        <v>172.01497950819672</v>
      </c>
      <c r="M8" s="106" t="s">
        <v>311</v>
      </c>
      <c r="N8" s="106"/>
      <c r="O8" s="106"/>
      <c r="P8" s="106"/>
      <c r="Q8" s="106"/>
      <c r="R8" s="106"/>
      <c r="S8" s="106"/>
      <c r="T8" s="106"/>
    </row>
    <row r="9" spans="3:20" x14ac:dyDescent="0.25">
      <c r="C9" s="730" t="s">
        <v>0</v>
      </c>
      <c r="D9" s="909">
        <f t="shared" si="1"/>
        <v>27200</v>
      </c>
      <c r="E9" s="910">
        <v>100000</v>
      </c>
      <c r="F9" s="1085">
        <f>64.4120444911696</f>
        <v>64.412044491169596</v>
      </c>
      <c r="G9" s="1086">
        <v>76.508803437164332</v>
      </c>
      <c r="H9" s="1087">
        <v>19</v>
      </c>
      <c r="I9" s="916">
        <f t="shared" si="0"/>
        <v>0.16937665869218502</v>
      </c>
      <c r="J9" s="917">
        <v>169.376658692185</v>
      </c>
      <c r="M9" s="106" t="s">
        <v>861</v>
      </c>
      <c r="N9" s="106"/>
      <c r="O9" s="106"/>
      <c r="P9" s="106"/>
      <c r="Q9" s="106"/>
      <c r="R9" s="106"/>
      <c r="S9" s="106"/>
      <c r="T9" s="106"/>
    </row>
    <row r="10" spans="3:20" x14ac:dyDescent="0.25">
      <c r="C10" s="582" t="s">
        <v>1</v>
      </c>
      <c r="D10" s="907">
        <v>0</v>
      </c>
      <c r="E10" s="908">
        <v>1000</v>
      </c>
      <c r="F10" s="1082">
        <f>14.3510162766503</f>
        <v>14.3510162766503</v>
      </c>
      <c r="G10" s="1083">
        <v>16.7363007518797</v>
      </c>
      <c r="H10" s="1084">
        <v>15</v>
      </c>
      <c r="I10" s="913">
        <f t="shared" si="0"/>
        <v>0.19257249999999992</v>
      </c>
      <c r="J10" s="918">
        <f>J11</f>
        <v>192.57249999999993</v>
      </c>
      <c r="M10" s="106"/>
      <c r="N10" s="106"/>
      <c r="O10" s="106"/>
      <c r="P10" s="106"/>
      <c r="Q10" s="106"/>
      <c r="R10" s="106"/>
      <c r="S10" s="106"/>
      <c r="T10" s="106"/>
    </row>
    <row r="11" spans="3:20" x14ac:dyDescent="0.25">
      <c r="C11" s="582" t="s">
        <v>1</v>
      </c>
      <c r="D11" s="907">
        <f t="shared" si="1"/>
        <v>1000</v>
      </c>
      <c r="E11" s="908">
        <v>2500</v>
      </c>
      <c r="F11" s="1082">
        <f>12.8377540766503</f>
        <v>12.837754076650301</v>
      </c>
      <c r="G11" s="1083">
        <v>15.540850698174005</v>
      </c>
      <c r="H11" s="1084">
        <v>15</v>
      </c>
      <c r="I11" s="913">
        <f t="shared" si="0"/>
        <v>0.19257249999999992</v>
      </c>
      <c r="J11" s="918">
        <v>192.57249999999993</v>
      </c>
      <c r="M11" s="106"/>
      <c r="N11" s="106"/>
      <c r="O11" s="106"/>
      <c r="P11" s="106"/>
      <c r="Q11" s="106"/>
      <c r="R11" s="106"/>
      <c r="S11" s="106"/>
      <c r="T11" s="106"/>
    </row>
    <row r="12" spans="3:20" ht="13" x14ac:dyDescent="0.3">
      <c r="C12" s="582" t="s">
        <v>1</v>
      </c>
      <c r="D12" s="907">
        <f t="shared" si="1"/>
        <v>2500</v>
      </c>
      <c r="E12" s="908">
        <v>3500</v>
      </c>
      <c r="F12" s="1082">
        <f>12.8377540766503</f>
        <v>12.837754076650301</v>
      </c>
      <c r="G12" s="1083">
        <v>15.540850698174005</v>
      </c>
      <c r="H12" s="1084">
        <v>17</v>
      </c>
      <c r="I12" s="913">
        <f t="shared" si="0"/>
        <v>0.19276742424242438</v>
      </c>
      <c r="J12" s="918">
        <v>192.76742424242437</v>
      </c>
      <c r="M12" s="38" t="s">
        <v>784</v>
      </c>
      <c r="N12" s="106"/>
      <c r="O12" s="106"/>
      <c r="P12" s="106"/>
      <c r="Q12" s="106"/>
      <c r="R12" s="106"/>
      <c r="S12" s="106"/>
      <c r="T12" s="106"/>
    </row>
    <row r="13" spans="3:20" ht="13" x14ac:dyDescent="0.3">
      <c r="C13" s="582" t="s">
        <v>1</v>
      </c>
      <c r="D13" s="907">
        <f t="shared" si="1"/>
        <v>3500</v>
      </c>
      <c r="E13" s="908">
        <v>5000</v>
      </c>
      <c r="F13" s="1082">
        <f>12.6325960178268</f>
        <v>12.632596017826801</v>
      </c>
      <c r="G13" s="1083">
        <v>15.540850698174005</v>
      </c>
      <c r="H13" s="1084">
        <v>19</v>
      </c>
      <c r="I13" s="913">
        <f t="shared" si="0"/>
        <v>0.19544136363636364</v>
      </c>
      <c r="J13" s="918">
        <v>195.44136363636363</v>
      </c>
      <c r="M13" s="106" t="s">
        <v>807</v>
      </c>
      <c r="N13" s="106"/>
      <c r="O13" s="106"/>
      <c r="P13" s="61"/>
      <c r="Q13" s="208"/>
      <c r="R13" s="38"/>
      <c r="S13" s="106"/>
      <c r="T13" s="106"/>
    </row>
    <row r="14" spans="3:20" x14ac:dyDescent="0.25">
      <c r="C14" s="582" t="s">
        <v>1</v>
      </c>
      <c r="D14" s="907">
        <f t="shared" si="1"/>
        <v>5000</v>
      </c>
      <c r="E14" s="908">
        <v>10000</v>
      </c>
      <c r="F14" s="1082">
        <f>12.6727551966503</f>
        <v>12.6727551966503</v>
      </c>
      <c r="G14" s="1083">
        <v>15.540850698174005</v>
      </c>
      <c r="H14" s="1084">
        <v>21</v>
      </c>
      <c r="I14" s="913">
        <f t="shared" si="0"/>
        <v>0.18932958041958053</v>
      </c>
      <c r="J14" s="918">
        <v>189.32958041958054</v>
      </c>
      <c r="M14" s="388" t="s">
        <v>830</v>
      </c>
    </row>
    <row r="15" spans="3:20" x14ac:dyDescent="0.25">
      <c r="C15" s="582" t="s">
        <v>1</v>
      </c>
      <c r="D15" s="907">
        <f t="shared" si="1"/>
        <v>10000</v>
      </c>
      <c r="E15" s="908">
        <v>20000</v>
      </c>
      <c r="F15" s="1082">
        <f>12.4246775266503</f>
        <v>12.424677526650299</v>
      </c>
      <c r="G15" s="1083">
        <v>14.345400644468313</v>
      </c>
      <c r="H15" s="1084">
        <v>25</v>
      </c>
      <c r="I15" s="913">
        <f t="shared" si="0"/>
        <v>0.1879176816608997</v>
      </c>
      <c r="J15" s="918">
        <v>187.91768166089969</v>
      </c>
    </row>
    <row r="16" spans="3:20" x14ac:dyDescent="0.25">
      <c r="C16" s="582" t="s">
        <v>1</v>
      </c>
      <c r="D16" s="907">
        <f t="shared" si="1"/>
        <v>20000</v>
      </c>
      <c r="E16" s="908">
        <v>40000</v>
      </c>
      <c r="F16" s="1082">
        <f>12.3506365966503</f>
        <v>12.3506365966503</v>
      </c>
      <c r="G16" s="1083">
        <v>14.345400644468313</v>
      </c>
      <c r="H16" s="1084">
        <v>26</v>
      </c>
      <c r="I16" s="913">
        <f t="shared" si="0"/>
        <v>0.17621183510638294</v>
      </c>
      <c r="J16" s="918">
        <v>176.21183510638295</v>
      </c>
    </row>
    <row r="17" spans="3:13" x14ac:dyDescent="0.25">
      <c r="C17" s="582" t="s">
        <v>1</v>
      </c>
      <c r="D17" s="907">
        <f t="shared" si="1"/>
        <v>40000</v>
      </c>
      <c r="E17" s="908">
        <v>80000</v>
      </c>
      <c r="F17" s="1082">
        <f>12.3951306766503</f>
        <v>12.3951306766503</v>
      </c>
      <c r="G17" s="1083">
        <v>14.345400644468313</v>
      </c>
      <c r="H17" s="1084">
        <v>27</v>
      </c>
      <c r="I17" s="913">
        <f t="shared" si="0"/>
        <v>0.17368014399509812</v>
      </c>
      <c r="J17" s="918">
        <v>173.68014399509812</v>
      </c>
      <c r="M17" s="388"/>
    </row>
    <row r="18" spans="3:13" x14ac:dyDescent="0.25">
      <c r="C18" s="582" t="s">
        <v>1</v>
      </c>
      <c r="D18" s="907">
        <f t="shared" si="1"/>
        <v>80000</v>
      </c>
      <c r="E18" s="908">
        <v>100000</v>
      </c>
      <c r="F18" s="1082">
        <f>12.3951306766503</f>
        <v>12.3951306766503</v>
      </c>
      <c r="G18" s="1083">
        <v>14.345400644468313</v>
      </c>
      <c r="H18" s="1084">
        <v>27</v>
      </c>
      <c r="I18" s="913">
        <f t="shared" si="0"/>
        <v>0.17223890243902437</v>
      </c>
      <c r="J18" s="918">
        <v>172.23890243902437</v>
      </c>
    </row>
    <row r="19" spans="3:13" x14ac:dyDescent="0.25">
      <c r="C19" s="730" t="s">
        <v>1</v>
      </c>
      <c r="D19" s="909">
        <f t="shared" si="1"/>
        <v>100000</v>
      </c>
      <c r="E19" s="910">
        <v>250000</v>
      </c>
      <c r="F19" s="1085">
        <f>12.3951306766503</f>
        <v>12.3951306766503</v>
      </c>
      <c r="G19" s="1086">
        <v>14.345400644468313</v>
      </c>
      <c r="H19" s="1087">
        <v>31</v>
      </c>
      <c r="I19" s="916">
        <f t="shared" si="0"/>
        <v>0.17043414120126449</v>
      </c>
      <c r="J19" s="919">
        <v>170.43414120126448</v>
      </c>
    </row>
    <row r="20" spans="3:13" x14ac:dyDescent="0.25">
      <c r="C20" s="582" t="s">
        <v>2</v>
      </c>
      <c r="D20" s="907">
        <v>0</v>
      </c>
      <c r="E20" s="908">
        <v>1000</v>
      </c>
      <c r="F20" s="1082">
        <f>15.6418303146758</f>
        <v>15.641830314675801</v>
      </c>
      <c r="G20" s="1083">
        <v>19.127200859291083</v>
      </c>
      <c r="H20" s="1084">
        <v>21</v>
      </c>
      <c r="I20" s="913">
        <f t="shared" si="0"/>
        <v>0.19297702702702701</v>
      </c>
      <c r="J20" s="918">
        <f>J21</f>
        <v>192.97702702702702</v>
      </c>
    </row>
    <row r="21" spans="3:13" x14ac:dyDescent="0.25">
      <c r="C21" s="582" t="s">
        <v>2</v>
      </c>
      <c r="D21" s="907">
        <f t="shared" si="1"/>
        <v>1000</v>
      </c>
      <c r="E21" s="908">
        <v>2500</v>
      </c>
      <c r="F21" s="1082">
        <f>15.730742047204</f>
        <v>15.730742047204</v>
      </c>
      <c r="G21" s="1083">
        <v>19.127200859291083</v>
      </c>
      <c r="H21" s="1084">
        <v>21</v>
      </c>
      <c r="I21" s="913">
        <f t="shared" si="0"/>
        <v>0.19297702702702701</v>
      </c>
      <c r="J21" s="918">
        <v>192.97702702702702</v>
      </c>
    </row>
    <row r="22" spans="3:13" x14ac:dyDescent="0.25">
      <c r="C22" s="582" t="s">
        <v>2</v>
      </c>
      <c r="D22" s="907">
        <f t="shared" si="1"/>
        <v>2500</v>
      </c>
      <c r="E22" s="908">
        <v>3500</v>
      </c>
      <c r="F22" s="1082">
        <f>15.7792393558558</f>
        <v>15.7792393558558</v>
      </c>
      <c r="G22" s="1083">
        <v>19.127200859291083</v>
      </c>
      <c r="H22" s="1084">
        <v>21</v>
      </c>
      <c r="I22" s="913">
        <f t="shared" si="0"/>
        <v>0.19305825688073416</v>
      </c>
      <c r="J22" s="918">
        <v>193.05825688073418</v>
      </c>
    </row>
    <row r="23" spans="3:13" x14ac:dyDescent="0.25">
      <c r="C23" s="582" t="s">
        <v>2</v>
      </c>
      <c r="D23" s="907">
        <f t="shared" si="1"/>
        <v>3500</v>
      </c>
      <c r="E23" s="908">
        <v>5000</v>
      </c>
      <c r="F23" s="1082">
        <f>15.7792393558558</f>
        <v>15.7792393558558</v>
      </c>
      <c r="G23" s="1083">
        <v>19.127200859291083</v>
      </c>
      <c r="H23" s="1084">
        <v>21</v>
      </c>
      <c r="I23" s="913">
        <f t="shared" si="0"/>
        <v>0.19061625418060221</v>
      </c>
      <c r="J23" s="918">
        <v>190.61625418060223</v>
      </c>
    </row>
    <row r="24" spans="3:13" x14ac:dyDescent="0.25">
      <c r="C24" s="582" t="s">
        <v>2</v>
      </c>
      <c r="D24" s="907">
        <f t="shared" si="1"/>
        <v>5000</v>
      </c>
      <c r="E24" s="908">
        <v>10000</v>
      </c>
      <c r="F24" s="1082">
        <f>13.0044577769084</f>
        <v>13.004457776908399</v>
      </c>
      <c r="G24" s="1083">
        <v>15.540850698174005</v>
      </c>
      <c r="H24" s="1084">
        <v>21</v>
      </c>
      <c r="I24" s="913">
        <f t="shared" si="0"/>
        <v>0.19146929640718524</v>
      </c>
      <c r="J24" s="918">
        <v>191.46929640718525</v>
      </c>
    </row>
    <row r="25" spans="3:13" x14ac:dyDescent="0.25">
      <c r="C25" s="582" t="s">
        <v>2</v>
      </c>
      <c r="D25" s="907">
        <f t="shared" si="1"/>
        <v>10000</v>
      </c>
      <c r="E25" s="908">
        <v>20000</v>
      </c>
      <c r="F25" s="1082">
        <f>12.4366855163459</f>
        <v>12.4366855163459</v>
      </c>
      <c r="G25" s="1083">
        <v>14.345400644468313</v>
      </c>
      <c r="H25" s="1084">
        <v>21</v>
      </c>
      <c r="I25" s="913">
        <f t="shared" si="0"/>
        <v>0.18408485714285683</v>
      </c>
      <c r="J25" s="918">
        <v>184.08485714285683</v>
      </c>
    </row>
    <row r="26" spans="3:13" x14ac:dyDescent="0.25">
      <c r="C26" s="582" t="s">
        <v>2</v>
      </c>
      <c r="D26" s="907">
        <f t="shared" si="1"/>
        <v>20000</v>
      </c>
      <c r="E26" s="908">
        <v>40000</v>
      </c>
      <c r="F26" s="1082">
        <f>11.9931742095097</f>
        <v>11.9931742095097</v>
      </c>
      <c r="G26" s="1083">
        <v>14.345400644468313</v>
      </c>
      <c r="H26" s="1084">
        <v>21</v>
      </c>
      <c r="I26" s="913">
        <f t="shared" si="0"/>
        <v>0.17484274881516593</v>
      </c>
      <c r="J26" s="918">
        <v>174.84274881516592</v>
      </c>
    </row>
    <row r="27" spans="3:13" x14ac:dyDescent="0.25">
      <c r="C27" s="582" t="s">
        <v>2</v>
      </c>
      <c r="D27" s="907">
        <f t="shared" si="1"/>
        <v>40000</v>
      </c>
      <c r="E27" s="908">
        <v>80000</v>
      </c>
      <c r="F27" s="1082">
        <f>11.7948611386989</f>
        <v>11.7948611386989</v>
      </c>
      <c r="G27" s="1083">
        <v>14.345400644468313</v>
      </c>
      <c r="H27" s="1084">
        <v>21</v>
      </c>
      <c r="I27" s="913">
        <f t="shared" si="0"/>
        <v>0.17291922544951588</v>
      </c>
      <c r="J27" s="918">
        <v>172.91922544951589</v>
      </c>
    </row>
    <row r="28" spans="3:13" x14ac:dyDescent="0.25">
      <c r="C28" s="582" t="s">
        <v>2</v>
      </c>
      <c r="D28" s="907">
        <f t="shared" si="1"/>
        <v>80000</v>
      </c>
      <c r="E28" s="908">
        <v>100000</v>
      </c>
      <c r="F28" s="1082">
        <f>11.7948611386989</f>
        <v>11.7948611386989</v>
      </c>
      <c r="G28" s="1083">
        <v>14.345400644468313</v>
      </c>
      <c r="H28" s="1084">
        <v>21</v>
      </c>
      <c r="I28" s="913">
        <f t="shared" si="0"/>
        <v>0.17164188235294117</v>
      </c>
      <c r="J28" s="918">
        <v>171.64188235294117</v>
      </c>
    </row>
    <row r="29" spans="3:13" x14ac:dyDescent="0.25">
      <c r="C29" s="730" t="s">
        <v>2</v>
      </c>
      <c r="D29" s="909">
        <f t="shared" si="1"/>
        <v>100000</v>
      </c>
      <c r="E29" s="910">
        <v>250000</v>
      </c>
      <c r="F29" s="1085">
        <f>11.7948611386989</f>
        <v>11.7948611386989</v>
      </c>
      <c r="G29" s="1086">
        <v>14.345400644468313</v>
      </c>
      <c r="H29" s="1087">
        <v>21</v>
      </c>
      <c r="I29" s="916">
        <f t="shared" si="0"/>
        <v>0.17046401046207502</v>
      </c>
      <c r="J29" s="919">
        <v>170.46401046207501</v>
      </c>
    </row>
    <row r="30" spans="3:13" x14ac:dyDescent="0.25">
      <c r="C30" s="582" t="s">
        <v>11</v>
      </c>
      <c r="D30" s="907">
        <v>0</v>
      </c>
      <c r="E30" s="908">
        <v>1000</v>
      </c>
      <c r="F30" s="1082">
        <f>116.440510357512</f>
        <v>116.440510357512</v>
      </c>
      <c r="G30" s="1083">
        <v>138.67220622986034</v>
      </c>
      <c r="H30" s="1084">
        <v>50</v>
      </c>
      <c r="I30" s="913">
        <f t="shared" si="0"/>
        <v>0.19303043879907344</v>
      </c>
      <c r="J30" s="918">
        <f>J31</f>
        <v>193.03043879907344</v>
      </c>
    </row>
    <row r="31" spans="3:13" x14ac:dyDescent="0.25">
      <c r="C31" s="582" t="s">
        <v>11</v>
      </c>
      <c r="D31" s="907">
        <f t="shared" si="1"/>
        <v>1000</v>
      </c>
      <c r="E31" s="908">
        <v>2500</v>
      </c>
      <c r="F31" s="1082">
        <f>108.374441012274</f>
        <v>108.374441012274</v>
      </c>
      <c r="G31" s="1083">
        <v>129.10860580021483</v>
      </c>
      <c r="H31" s="1084">
        <v>54</v>
      </c>
      <c r="I31" s="913">
        <f t="shared" si="0"/>
        <v>0.19303043879907344</v>
      </c>
      <c r="J31" s="918">
        <v>193.03043879907344</v>
      </c>
    </row>
    <row r="32" spans="3:13" x14ac:dyDescent="0.25">
      <c r="C32" s="582" t="s">
        <v>11</v>
      </c>
      <c r="D32" s="907">
        <f t="shared" si="1"/>
        <v>2500</v>
      </c>
      <c r="E32" s="908">
        <v>3500</v>
      </c>
      <c r="F32" s="1082">
        <f>108.374441012274</f>
        <v>108.374441012274</v>
      </c>
      <c r="G32" s="1083">
        <v>129.10860580021483</v>
      </c>
      <c r="H32" s="1084">
        <v>54</v>
      </c>
      <c r="I32" s="913">
        <f t="shared" si="0"/>
        <v>0.19302736793326805</v>
      </c>
      <c r="J32" s="918">
        <v>193.02736793326804</v>
      </c>
    </row>
    <row r="33" spans="3:10" x14ac:dyDescent="0.25">
      <c r="C33" s="582" t="s">
        <v>11</v>
      </c>
      <c r="D33" s="907">
        <f t="shared" si="1"/>
        <v>3500</v>
      </c>
      <c r="E33" s="908">
        <v>5000</v>
      </c>
      <c r="F33" s="1082">
        <f>106.895719107512</f>
        <v>106.89571910751199</v>
      </c>
      <c r="G33" s="1083">
        <v>127.91315574650912</v>
      </c>
      <c r="H33" s="1084">
        <v>54</v>
      </c>
      <c r="I33" s="913">
        <f t="shared" si="0"/>
        <v>0.19109480639730461</v>
      </c>
      <c r="J33" s="918">
        <v>191.09480639730461</v>
      </c>
    </row>
    <row r="34" spans="3:10" x14ac:dyDescent="0.25">
      <c r="C34" s="582" t="s">
        <v>11</v>
      </c>
      <c r="D34" s="907">
        <f t="shared" si="1"/>
        <v>5000</v>
      </c>
      <c r="E34" s="908">
        <v>10000</v>
      </c>
      <c r="F34" s="1082">
        <f>106.725776440846</f>
        <v>106.725776440846</v>
      </c>
      <c r="G34" s="1083">
        <v>127.91315574650912</v>
      </c>
      <c r="H34" s="1084">
        <v>56</v>
      </c>
      <c r="I34" s="913">
        <f t="shared" si="0"/>
        <v>0.19089084369929499</v>
      </c>
      <c r="J34" s="918">
        <v>190.89084369929498</v>
      </c>
    </row>
    <row r="35" spans="3:10" x14ac:dyDescent="0.25">
      <c r="C35" s="582" t="s">
        <v>11</v>
      </c>
      <c r="D35" s="907">
        <f t="shared" si="1"/>
        <v>10000</v>
      </c>
      <c r="E35" s="908">
        <v>20000</v>
      </c>
      <c r="F35" s="1082">
        <f>104.990886531755</f>
        <v>104.990886531755</v>
      </c>
      <c r="G35" s="1083">
        <v>125.52225563909774</v>
      </c>
      <c r="H35" s="1084">
        <v>65</v>
      </c>
      <c r="I35" s="913">
        <f t="shared" si="0"/>
        <v>0.18325302681992331</v>
      </c>
      <c r="J35" s="918">
        <v>183.25302681992332</v>
      </c>
    </row>
    <row r="36" spans="3:10" x14ac:dyDescent="0.25">
      <c r="C36" s="582" t="s">
        <v>11</v>
      </c>
      <c r="D36" s="907">
        <f t="shared" si="1"/>
        <v>20000</v>
      </c>
      <c r="E36" s="908">
        <v>40000</v>
      </c>
      <c r="F36" s="1082">
        <f>99.8947942869996</f>
        <v>99.894794286999598</v>
      </c>
      <c r="G36" s="1083">
        <v>119.54500537056927</v>
      </c>
      <c r="H36" s="1084">
        <v>65</v>
      </c>
      <c r="I36" s="913">
        <f t="shared" si="0"/>
        <v>0.17492604210526319</v>
      </c>
      <c r="J36" s="918">
        <v>174.92604210526318</v>
      </c>
    </row>
    <row r="37" spans="3:10" x14ac:dyDescent="0.25">
      <c r="C37" s="582" t="s">
        <v>11</v>
      </c>
      <c r="D37" s="907">
        <f t="shared" si="1"/>
        <v>40000</v>
      </c>
      <c r="E37" s="908">
        <v>80000</v>
      </c>
      <c r="F37" s="1082">
        <f>99.8947942869996</f>
        <v>99.894794286999598</v>
      </c>
      <c r="G37" s="1083">
        <v>119.54500537056927</v>
      </c>
      <c r="H37" s="1084">
        <v>66</v>
      </c>
      <c r="I37" s="913">
        <f t="shared" si="0"/>
        <v>0.17266153846153848</v>
      </c>
      <c r="J37" s="918">
        <v>172.66153846153847</v>
      </c>
    </row>
    <row r="38" spans="3:10" x14ac:dyDescent="0.25">
      <c r="C38" s="582" t="s">
        <v>11</v>
      </c>
      <c r="D38" s="907">
        <f t="shared" si="1"/>
        <v>80000</v>
      </c>
      <c r="E38" s="908">
        <v>100000</v>
      </c>
      <c r="F38" s="1082">
        <f>99.8947942869996</f>
        <v>99.894794286999598</v>
      </c>
      <c r="G38" s="1083">
        <v>119.54500537056927</v>
      </c>
      <c r="H38" s="1084">
        <v>66</v>
      </c>
      <c r="I38" s="913">
        <f t="shared" si="0"/>
        <v>0.17266153846153848</v>
      </c>
      <c r="J38" s="918">
        <f>J37</f>
        <v>172.66153846153847</v>
      </c>
    </row>
    <row r="39" spans="3:10" x14ac:dyDescent="0.25">
      <c r="C39" s="730" t="s">
        <v>11</v>
      </c>
      <c r="D39" s="909">
        <f t="shared" si="1"/>
        <v>100000</v>
      </c>
      <c r="E39" s="910">
        <v>250000</v>
      </c>
      <c r="F39" s="1085">
        <f>99.8947942869996</f>
        <v>99.894794286999598</v>
      </c>
      <c r="G39" s="1086">
        <v>119.54500537056927</v>
      </c>
      <c r="H39" s="1087">
        <v>66</v>
      </c>
      <c r="I39" s="916">
        <f t="shared" si="0"/>
        <v>0.17266153846153848</v>
      </c>
      <c r="J39" s="919">
        <f>J38</f>
        <v>172.66153846153847</v>
      </c>
    </row>
    <row r="40" spans="3:10" x14ac:dyDescent="0.25">
      <c r="C40" s="582" t="s">
        <v>7</v>
      </c>
      <c r="D40" s="907">
        <v>0</v>
      </c>
      <c r="E40" s="908">
        <v>3600</v>
      </c>
      <c r="F40" s="1082">
        <f>58.7302302533682</f>
        <v>58.730230253368198</v>
      </c>
      <c r="G40" s="1083">
        <v>70.531553168635867</v>
      </c>
      <c r="H40" s="1084">
        <v>28</v>
      </c>
      <c r="I40" s="913">
        <f t="shared" si="0"/>
        <v>0.19272305555555561</v>
      </c>
      <c r="J40" s="918">
        <v>192.72305555555562</v>
      </c>
    </row>
    <row r="41" spans="3:10" x14ac:dyDescent="0.25">
      <c r="C41" s="582" t="s">
        <v>7</v>
      </c>
      <c r="D41" s="907">
        <f t="shared" si="1"/>
        <v>3600</v>
      </c>
      <c r="E41" s="908">
        <v>6300</v>
      </c>
      <c r="F41" s="1082">
        <f>58.7302302533682</f>
        <v>58.730230253368198</v>
      </c>
      <c r="G41" s="1083">
        <v>70.531553168635867</v>
      </c>
      <c r="H41" s="1084">
        <v>28</v>
      </c>
      <c r="I41" s="913">
        <f t="shared" si="0"/>
        <v>0.18554071428571425</v>
      </c>
      <c r="J41" s="918">
        <v>185.54071428571424</v>
      </c>
    </row>
    <row r="42" spans="3:10" x14ac:dyDescent="0.25">
      <c r="C42" s="730" t="s">
        <v>7</v>
      </c>
      <c r="D42" s="909">
        <f t="shared" si="1"/>
        <v>6300</v>
      </c>
      <c r="E42" s="910">
        <v>10000</v>
      </c>
      <c r="F42" s="1085">
        <f>58.7302302533682</f>
        <v>58.730230253368198</v>
      </c>
      <c r="G42" s="1086">
        <v>70.531553168635867</v>
      </c>
      <c r="H42" s="1087">
        <v>28</v>
      </c>
      <c r="I42" s="916">
        <f t="shared" si="0"/>
        <v>0.17537307923771314</v>
      </c>
      <c r="J42" s="919">
        <v>175.37307923771314</v>
      </c>
    </row>
    <row r="43" spans="3:10" x14ac:dyDescent="0.25">
      <c r="C43" s="582" t="s">
        <v>3</v>
      </c>
      <c r="D43" s="907">
        <v>0</v>
      </c>
      <c r="E43" s="908">
        <v>2500</v>
      </c>
      <c r="F43" s="1082">
        <f>10.2800259875889</f>
        <v>10.2800259875889</v>
      </c>
      <c r="G43" s="1083">
        <v>11.954500537056926</v>
      </c>
      <c r="H43" s="1084">
        <v>3</v>
      </c>
      <c r="I43" s="913">
        <f t="shared" si="0"/>
        <v>0.18473883720930226</v>
      </c>
      <c r="J43" s="918">
        <v>184.73883720930226</v>
      </c>
    </row>
    <row r="44" spans="3:10" x14ac:dyDescent="0.25">
      <c r="C44" s="582" t="s">
        <v>3</v>
      </c>
      <c r="D44" s="907">
        <f>E43</f>
        <v>2500</v>
      </c>
      <c r="E44" s="908">
        <v>5000</v>
      </c>
      <c r="F44" s="1082">
        <f>10.2800259875889</f>
        <v>10.2800259875889</v>
      </c>
      <c r="G44" s="1083">
        <v>11.954500537056926</v>
      </c>
      <c r="H44" s="1084">
        <v>3</v>
      </c>
      <c r="I44" s="913">
        <f t="shared" si="0"/>
        <v>0.1813638461538461</v>
      </c>
      <c r="J44" s="918">
        <v>181.36384615384611</v>
      </c>
    </row>
    <row r="45" spans="3:10" x14ac:dyDescent="0.25">
      <c r="C45" s="582" t="s">
        <v>3</v>
      </c>
      <c r="D45" s="907">
        <f>E44</f>
        <v>5000</v>
      </c>
      <c r="E45" s="908">
        <v>7500</v>
      </c>
      <c r="F45" s="1082">
        <f>10.2800259875889</f>
        <v>10.2800259875889</v>
      </c>
      <c r="G45" s="1083">
        <v>11.954500537056926</v>
      </c>
      <c r="H45" s="1084">
        <v>3</v>
      </c>
      <c r="I45" s="913">
        <f t="shared" si="0"/>
        <v>0.18047140703517586</v>
      </c>
      <c r="J45" s="918">
        <v>180.47140703517587</v>
      </c>
    </row>
    <row r="46" spans="3:10" x14ac:dyDescent="0.25">
      <c r="C46" s="730" t="str">
        <f>'Fartygsparametrar 1'!C12</f>
        <v>Rail_Ferry</v>
      </c>
      <c r="D46" s="909">
        <v>0</v>
      </c>
      <c r="E46" s="910">
        <v>5000</v>
      </c>
      <c r="F46" s="1085">
        <f>18.1406976173671</f>
        <v>18.140697617367099</v>
      </c>
      <c r="G46" s="1086">
        <v>21.51810096670247</v>
      </c>
      <c r="H46" s="1087">
        <v>3</v>
      </c>
      <c r="I46" s="916">
        <f t="shared" si="0"/>
        <v>0.18272022222222223</v>
      </c>
      <c r="J46" s="919">
        <v>182.72022222222222</v>
      </c>
    </row>
    <row r="47" spans="3:10" s="388" customFormat="1" x14ac:dyDescent="0.25">
      <c r="C47" s="112"/>
      <c r="D47" s="979"/>
      <c r="E47" s="979"/>
      <c r="F47" s="980"/>
      <c r="G47" s="911"/>
      <c r="H47" s="978"/>
      <c r="I47" s="981"/>
      <c r="J47" s="982"/>
    </row>
    <row r="48" spans="3:10" s="388" customFormat="1" x14ac:dyDescent="0.25">
      <c r="C48" s="112"/>
      <c r="D48" s="979"/>
      <c r="E48" s="979"/>
      <c r="F48" s="980"/>
      <c r="G48" s="911"/>
      <c r="H48" s="978"/>
      <c r="I48" s="981"/>
      <c r="J48" s="982"/>
    </row>
    <row r="50" spans="1:13" ht="15" customHeight="1" x14ac:dyDescent="0.25">
      <c r="A50" s="554"/>
      <c r="B50" s="75"/>
      <c r="C50" s="75"/>
      <c r="D50" s="75"/>
      <c r="E50" s="112"/>
      <c r="F50" s="112"/>
      <c r="G50" s="974"/>
      <c r="H50" s="117"/>
      <c r="I50" s="112"/>
      <c r="J50" s="112"/>
      <c r="K50" s="112"/>
      <c r="L50" s="112"/>
      <c r="M50" s="112"/>
    </row>
    <row r="51" spans="1:13" ht="12.75" customHeight="1" x14ac:dyDescent="0.35">
      <c r="A51" s="38" t="s">
        <v>701</v>
      </c>
      <c r="C51" s="388"/>
      <c r="E51" s="112"/>
      <c r="F51" s="975"/>
      <c r="G51" s="976"/>
      <c r="H51" s="976"/>
      <c r="I51" s="977"/>
      <c r="J51" s="111"/>
      <c r="K51" s="112"/>
      <c r="L51" s="112"/>
      <c r="M51" s="112"/>
    </row>
    <row r="52" spans="1:13" s="388" customFormat="1" ht="12.75" customHeight="1" x14ac:dyDescent="0.35">
      <c r="A52" s="38"/>
      <c r="E52" s="112"/>
      <c r="F52" s="975"/>
      <c r="G52" s="976"/>
      <c r="H52" s="976"/>
      <c r="I52" s="977"/>
      <c r="J52" s="111"/>
      <c r="K52" s="112"/>
      <c r="L52" s="112"/>
      <c r="M52" s="112"/>
    </row>
    <row r="53" spans="1:13" ht="12.75" customHeight="1" x14ac:dyDescent="0.25">
      <c r="A53" s="983"/>
      <c r="B53" s="984"/>
      <c r="C53" s="984"/>
      <c r="D53" s="984"/>
      <c r="E53" s="985"/>
      <c r="F53" s="1961" t="s">
        <v>745</v>
      </c>
      <c r="G53" s="1962"/>
      <c r="H53" s="1968" t="s">
        <v>300</v>
      </c>
      <c r="I53" s="1977" t="str">
        <f>I3</f>
        <v>Specific fuel consumption (SFC)</v>
      </c>
      <c r="J53" s="1974"/>
      <c r="K53" s="112"/>
      <c r="L53" s="112"/>
      <c r="M53" s="112"/>
    </row>
    <row r="54" spans="1:13" ht="26.25" customHeight="1" x14ac:dyDescent="0.25">
      <c r="A54" s="986" t="s">
        <v>9</v>
      </c>
      <c r="B54" s="979"/>
      <c r="C54" s="979"/>
      <c r="D54" s="979"/>
      <c r="E54" s="908"/>
      <c r="F54" s="1963"/>
      <c r="G54" s="1964"/>
      <c r="H54" s="1969"/>
      <c r="I54" s="1978"/>
      <c r="J54" s="1976"/>
      <c r="K54" s="112"/>
      <c r="L54" s="112"/>
      <c r="M54" s="112"/>
    </row>
    <row r="55" spans="1:13" ht="47.25" customHeight="1" x14ac:dyDescent="0.25">
      <c r="A55" s="905" t="str">
        <f>Prognoser!A64</f>
        <v>Uppdrags-ID</v>
      </c>
      <c r="B55" s="987" t="str">
        <f>Prognoser!B64</f>
        <v>Kommentar</v>
      </c>
      <c r="C55" s="987" t="str">
        <f>Prognoser!C64</f>
        <v>Fartygstyp</v>
      </c>
      <c r="D55" s="987" t="str">
        <f>Prognoser!D64</f>
        <v>Fartygs-storlek (DWT)</v>
      </c>
      <c r="E55" s="910"/>
      <c r="F55" s="1080" t="s">
        <v>828</v>
      </c>
      <c r="G55" s="1081" t="s">
        <v>740</v>
      </c>
      <c r="H55" s="1970"/>
      <c r="I55" s="1025" t="s">
        <v>782</v>
      </c>
      <c r="J55" s="904" t="s">
        <v>781</v>
      </c>
      <c r="K55" s="112"/>
      <c r="L55" s="112"/>
      <c r="M55" s="112"/>
    </row>
    <row r="56" spans="1:13" x14ac:dyDescent="0.25">
      <c r="A56" s="907">
        <f>Prognoser!A65</f>
        <v>0</v>
      </c>
      <c r="B56" s="979">
        <f>Prognoser!B65</f>
        <v>0</v>
      </c>
      <c r="C56" s="979">
        <f>Prognoser!C65</f>
        <v>0</v>
      </c>
      <c r="D56" s="979">
        <f>Prognoser!D65</f>
        <v>0</v>
      </c>
      <c r="E56" s="908"/>
      <c r="F56" s="1082" t="e" cm="1">
        <f t="array" aca="1" ref="F56" ca="1">INDEX(F$1:F$46,MATCH($D56,INDIRECT("$D$"&amp;MATCH($C56,$C$1:$C$46,0)&amp;":$D$"&amp;MATCH($C56,$C$1:$C$46,0)+COUNTIF($C$1:$C$46,$C56)-1))+MATCH($C56,$C$1:$C$46,0)-1)</f>
        <v>#N/A</v>
      </c>
      <c r="G56" s="1083" t="e" cm="1">
        <f t="array" aca="1" ref="G56" ca="1">INDEX(G$1:G$46,MATCH($D56,INDIRECT("$D$"&amp;MATCH($C56,$C$1:$C$46,0)&amp;":$D$"&amp;MATCH($C56,$C$1:$C$46,0)+COUNTIF($C$1:$C$46,$C56)-1))+MATCH($C56,$C$1:$C$46,0)-1)</f>
        <v>#N/A</v>
      </c>
      <c r="H56" s="1088" t="e" cm="1">
        <f t="array" aca="1" ref="H56" ca="1">INDEX(H$1:H$46,MATCH($D56,INDIRECT("$D$"&amp;MATCH($C56,$C$1:$C$46,0)&amp;":$D$"&amp;MATCH($C56,$C$1:$C$46,0)+COUNTIF($C$1:$C$46,$C56)-1))+MATCH($C56,$C$1:$C$46,0)-1)</f>
        <v>#N/A</v>
      </c>
      <c r="I56" s="945" t="e" cm="1">
        <f t="array" aca="1" ref="I56" ca="1">INDEX(I$1:I$46,MATCH($D56,INDIRECT("$D$"&amp;MATCH($C56,$C$1:$C$46,0)&amp;":$D$"&amp;MATCH($C56,$C$1:$C$46,0)+COUNTIF($C$1:$C$46,$C56)-1))+MATCH($C56,$C$1:$C$46,0)-1)</f>
        <v>#N/A</v>
      </c>
      <c r="J56" s="988" t="e" cm="1">
        <f t="array" aca="1" ref="J56" ca="1">INDEX(J$1:J$46,MATCH($D56,INDIRECT("$D$"&amp;MATCH($C56,$C$1:$C$46,0)&amp;":$D$"&amp;MATCH($C56,$C$1:$C$46,0)+COUNTIF($C$1:$C$46,$C56)-1))+MATCH($C56,$C$1:$C$46,0)-1)</f>
        <v>#N/A</v>
      </c>
      <c r="K56" s="112"/>
      <c r="L56" s="112"/>
      <c r="M56" s="112"/>
    </row>
    <row r="57" spans="1:13" x14ac:dyDescent="0.25">
      <c r="A57" s="907">
        <f>Prognoser!A66</f>
        <v>0</v>
      </c>
      <c r="B57" s="979">
        <f>Prognoser!B66</f>
        <v>0</v>
      </c>
      <c r="C57" s="979">
        <f>Prognoser!C66</f>
        <v>0</v>
      </c>
      <c r="D57" s="979">
        <f>Prognoser!D66</f>
        <v>0</v>
      </c>
      <c r="E57" s="908"/>
      <c r="F57" s="1082" t="e" cm="1">
        <f t="array" aca="1" ref="F57" ca="1">INDEX(F$1:F$46,MATCH($D57,INDIRECT("$D$"&amp;MATCH($C57,$C$1:$C$46,0)&amp;":$D$"&amp;MATCH($C57,$C$1:$C$46,0)+COUNTIF($C$1:$C$46,$C57)-1))+MATCH($C57,$C$1:$C$46,0)-1)</f>
        <v>#N/A</v>
      </c>
      <c r="G57" s="1083" t="e" cm="1">
        <f t="array" aca="1" ref="G57" ca="1">INDEX(G$1:G$46,MATCH($D57,INDIRECT("$D$"&amp;MATCH($C57,$C$1:$C$46,0)&amp;":$D$"&amp;MATCH($C57,$C$1:$C$46,0)+COUNTIF($C$1:$C$46,$C57)-1))+MATCH($C57,$C$1:$C$46,0)-1)</f>
        <v>#N/A</v>
      </c>
      <c r="H57" s="1088" t="e" cm="1">
        <f t="array" aca="1" ref="H57" ca="1">INDEX(H$1:H$46,MATCH($D57,INDIRECT("$D$"&amp;MATCH($C57,$C$1:$C$46,0)&amp;":$D$"&amp;MATCH($C57,$C$1:$C$46,0)+COUNTIF($C$1:$C$46,$C57)-1))+MATCH($C57,$C$1:$C$46,0)-1)</f>
        <v>#N/A</v>
      </c>
      <c r="I57" s="945" t="e" cm="1">
        <f t="array" aca="1" ref="I57" ca="1">INDEX(I$1:I$46,MATCH($D57,INDIRECT("$D$"&amp;MATCH($C57,$C$1:$C$46,0)&amp;":$D$"&amp;MATCH($C57,$C$1:$C$46,0)+COUNTIF($C$1:$C$46,$C57)-1))+MATCH($C57,$C$1:$C$46,0)-1)</f>
        <v>#N/A</v>
      </c>
      <c r="J57" s="988" t="e" cm="1">
        <f t="array" aca="1" ref="J57" ca="1">INDEX(J$1:J$46,MATCH($D57,INDIRECT("$D$"&amp;MATCH($C57,$C$1:$C$46,0)&amp;":$D$"&amp;MATCH($C57,$C$1:$C$46,0)+COUNTIF($C$1:$C$46,$C57)-1))+MATCH($C57,$C$1:$C$46,0)-1)</f>
        <v>#N/A</v>
      </c>
      <c r="K57" s="112"/>
      <c r="L57" s="112"/>
      <c r="M57" s="112"/>
    </row>
    <row r="58" spans="1:13" x14ac:dyDescent="0.25">
      <c r="A58" s="907">
        <f>Prognoser!A67</f>
        <v>0</v>
      </c>
      <c r="B58" s="979">
        <f>Prognoser!B67</f>
        <v>0</v>
      </c>
      <c r="C58" s="979">
        <f>Prognoser!C67</f>
        <v>0</v>
      </c>
      <c r="D58" s="979">
        <f>Prognoser!D67</f>
        <v>0</v>
      </c>
      <c r="E58" s="908"/>
      <c r="F58" s="1082" t="e" cm="1">
        <f t="array" aca="1" ref="F58" ca="1">INDEX(F$1:F$46,MATCH($D58,INDIRECT("$D$"&amp;MATCH($C58,$C$1:$C$46,0)&amp;":$D$"&amp;MATCH($C58,$C$1:$C$46,0)+COUNTIF($C$1:$C$46,$C58)-1))+MATCH($C58,$C$1:$C$46,0)-1)</f>
        <v>#N/A</v>
      </c>
      <c r="G58" s="1083" t="e" cm="1">
        <f t="array" aca="1" ref="G58" ca="1">INDEX(G$1:G$46,MATCH($D58,INDIRECT("$D$"&amp;MATCH($C58,$C$1:$C$46,0)&amp;":$D$"&amp;MATCH($C58,$C$1:$C$46,0)+COUNTIF($C$1:$C$46,$C58)-1))+MATCH($C58,$C$1:$C$46,0)-1)</f>
        <v>#N/A</v>
      </c>
      <c r="H58" s="1088" t="e" cm="1">
        <f t="array" aca="1" ref="H58" ca="1">INDEX(H$1:H$46,MATCH($D58,INDIRECT("$D$"&amp;MATCH($C58,$C$1:$C$46,0)&amp;":$D$"&amp;MATCH($C58,$C$1:$C$46,0)+COUNTIF($C$1:$C$46,$C58)-1))+MATCH($C58,$C$1:$C$46,0)-1)</f>
        <v>#N/A</v>
      </c>
      <c r="I58" s="945" t="e" cm="1">
        <f t="array" aca="1" ref="I58" ca="1">INDEX(I$1:I$46,MATCH($D58,INDIRECT("$D$"&amp;MATCH($C58,$C$1:$C$46,0)&amp;":$D$"&amp;MATCH($C58,$C$1:$C$46,0)+COUNTIF($C$1:$C$46,$C58)-1))+MATCH($C58,$C$1:$C$46,0)-1)</f>
        <v>#N/A</v>
      </c>
      <c r="J58" s="988" t="e" cm="1">
        <f t="array" aca="1" ref="J58" ca="1">INDEX(J$1:J$46,MATCH($D58,INDIRECT("$D$"&amp;MATCH($C58,$C$1:$C$46,0)&amp;":$D$"&amp;MATCH($C58,$C$1:$C$46,0)+COUNTIF($C$1:$C$46,$C58)-1))+MATCH($C58,$C$1:$C$46,0)-1)</f>
        <v>#N/A</v>
      </c>
    </row>
    <row r="59" spans="1:13" x14ac:dyDescent="0.25">
      <c r="A59" s="907">
        <f>Prognoser!A68</f>
        <v>0</v>
      </c>
      <c r="B59" s="979">
        <f>Prognoser!B68</f>
        <v>0</v>
      </c>
      <c r="C59" s="979">
        <f>Prognoser!C68</f>
        <v>0</v>
      </c>
      <c r="D59" s="979">
        <f>Prognoser!D68</f>
        <v>0</v>
      </c>
      <c r="E59" s="908"/>
      <c r="F59" s="1082" t="e" cm="1">
        <f t="array" aca="1" ref="F59" ca="1">INDEX(F$1:F$46,MATCH($D59,INDIRECT("$D$"&amp;MATCH($C59,$C$1:$C$46,0)&amp;":$D$"&amp;MATCH($C59,$C$1:$C$46,0)+COUNTIF($C$1:$C$46,$C59)-1))+MATCH($C59,$C$1:$C$46,0)-1)</f>
        <v>#N/A</v>
      </c>
      <c r="G59" s="1083" t="e" cm="1">
        <f t="array" aca="1" ref="G59" ca="1">INDEX(G$1:G$46,MATCH($D59,INDIRECT("$D$"&amp;MATCH($C59,$C$1:$C$46,0)&amp;":$D$"&amp;MATCH($C59,$C$1:$C$46,0)+COUNTIF($C$1:$C$46,$C59)-1))+MATCH($C59,$C$1:$C$46,0)-1)</f>
        <v>#N/A</v>
      </c>
      <c r="H59" s="1088" t="e" cm="1">
        <f t="array" aca="1" ref="H59" ca="1">INDEX(H$1:H$46,MATCH($D59,INDIRECT("$D$"&amp;MATCH($C59,$C$1:$C$46,0)&amp;":$D$"&amp;MATCH($C59,$C$1:$C$46,0)+COUNTIF($C$1:$C$46,$C59)-1))+MATCH($C59,$C$1:$C$46,0)-1)</f>
        <v>#N/A</v>
      </c>
      <c r="I59" s="945" t="e" cm="1">
        <f t="array" aca="1" ref="I59" ca="1">INDEX(I$1:I$46,MATCH($D59,INDIRECT("$D$"&amp;MATCH($C59,$C$1:$C$46,0)&amp;":$D$"&amp;MATCH($C59,$C$1:$C$46,0)+COUNTIF($C$1:$C$46,$C59)-1))+MATCH($C59,$C$1:$C$46,0)-1)</f>
        <v>#N/A</v>
      </c>
      <c r="J59" s="988" t="e" cm="1">
        <f t="array" aca="1" ref="J59" ca="1">INDEX(J$1:J$46,MATCH($D59,INDIRECT("$D$"&amp;MATCH($C59,$C$1:$C$46,0)&amp;":$D$"&amp;MATCH($C59,$C$1:$C$46,0)+COUNTIF($C$1:$C$46,$C59)-1))+MATCH($C59,$C$1:$C$46,0)-1)</f>
        <v>#N/A</v>
      </c>
    </row>
    <row r="60" spans="1:13" x14ac:dyDescent="0.25">
      <c r="A60" s="907">
        <f>Prognoser!A69</f>
        <v>0</v>
      </c>
      <c r="B60" s="979">
        <f>Prognoser!B69</f>
        <v>0</v>
      </c>
      <c r="C60" s="979">
        <f>Prognoser!C69</f>
        <v>0</v>
      </c>
      <c r="D60" s="979">
        <f>Prognoser!D69</f>
        <v>0</v>
      </c>
      <c r="E60" s="908"/>
      <c r="F60" s="1082" t="e" cm="1">
        <f t="array" aca="1" ref="F60" ca="1">INDEX(F$1:F$46,MATCH($D60,INDIRECT("$D$"&amp;MATCH($C60,$C$1:$C$46,0)&amp;":$D$"&amp;MATCH($C60,$C$1:$C$46,0)+COUNTIF($C$1:$C$46,$C60)-1))+MATCH($C60,$C$1:$C$46,0)-1)</f>
        <v>#N/A</v>
      </c>
      <c r="G60" s="1083" t="e" cm="1">
        <f t="array" aca="1" ref="G60" ca="1">INDEX(G$1:G$46,MATCH($D60,INDIRECT("$D$"&amp;MATCH($C60,$C$1:$C$46,0)&amp;":$D$"&amp;MATCH($C60,$C$1:$C$46,0)+COUNTIF($C$1:$C$46,$C60)-1))+MATCH($C60,$C$1:$C$46,0)-1)</f>
        <v>#N/A</v>
      </c>
      <c r="H60" s="1088" t="e" cm="1">
        <f t="array" aca="1" ref="H60" ca="1">INDEX(H$1:H$46,MATCH($D60,INDIRECT("$D$"&amp;MATCH($C60,$C$1:$C$46,0)&amp;":$D$"&amp;MATCH($C60,$C$1:$C$46,0)+COUNTIF($C$1:$C$46,$C60)-1))+MATCH($C60,$C$1:$C$46,0)-1)</f>
        <v>#N/A</v>
      </c>
      <c r="I60" s="945" t="e" cm="1">
        <f t="array" aca="1" ref="I60" ca="1">INDEX(I$1:I$46,MATCH($D60,INDIRECT("$D$"&amp;MATCH($C60,$C$1:$C$46,0)&amp;":$D$"&amp;MATCH($C60,$C$1:$C$46,0)+COUNTIF($C$1:$C$46,$C60)-1))+MATCH($C60,$C$1:$C$46,0)-1)</f>
        <v>#N/A</v>
      </c>
      <c r="J60" s="988" t="e" cm="1">
        <f t="array" aca="1" ref="J60" ca="1">INDEX(J$1:J$46,MATCH($D60,INDIRECT("$D$"&amp;MATCH($C60,$C$1:$C$46,0)&amp;":$D$"&amp;MATCH($C60,$C$1:$C$46,0)+COUNTIF($C$1:$C$46,$C60)-1))+MATCH($C60,$C$1:$C$46,0)-1)</f>
        <v>#N/A</v>
      </c>
    </row>
    <row r="61" spans="1:13" x14ac:dyDescent="0.25">
      <c r="A61" s="907">
        <f>Prognoser!A70</f>
        <v>0</v>
      </c>
      <c r="B61" s="979">
        <f>Prognoser!B70</f>
        <v>0</v>
      </c>
      <c r="C61" s="979">
        <f>Prognoser!C70</f>
        <v>0</v>
      </c>
      <c r="D61" s="979">
        <f>Prognoser!D70</f>
        <v>0</v>
      </c>
      <c r="E61" s="908"/>
      <c r="F61" s="1082" t="e" cm="1">
        <f t="array" aca="1" ref="F61" ca="1">INDEX(F$1:F$46,MATCH($D61,INDIRECT("$D$"&amp;MATCH($C61,$C$1:$C$46,0)&amp;":$D$"&amp;MATCH($C61,$C$1:$C$46,0)+COUNTIF($C$1:$C$46,$C61)-1))+MATCH($C61,$C$1:$C$46,0)-1)</f>
        <v>#N/A</v>
      </c>
      <c r="G61" s="1083" t="e" cm="1">
        <f t="array" aca="1" ref="G61" ca="1">INDEX(G$1:G$46,MATCH($D61,INDIRECT("$D$"&amp;MATCH($C61,$C$1:$C$46,0)&amp;":$D$"&amp;MATCH($C61,$C$1:$C$46,0)+COUNTIF($C$1:$C$46,$C61)-1))+MATCH($C61,$C$1:$C$46,0)-1)</f>
        <v>#N/A</v>
      </c>
      <c r="H61" s="1088" t="e" cm="1">
        <f t="array" aca="1" ref="H61" ca="1">INDEX(H$1:H$46,MATCH($D61,INDIRECT("$D$"&amp;MATCH($C61,$C$1:$C$46,0)&amp;":$D$"&amp;MATCH($C61,$C$1:$C$46,0)+COUNTIF($C$1:$C$46,$C61)-1))+MATCH($C61,$C$1:$C$46,0)-1)</f>
        <v>#N/A</v>
      </c>
      <c r="I61" s="945" t="e" cm="1">
        <f t="array" aca="1" ref="I61" ca="1">INDEX(I$1:I$46,MATCH($D61,INDIRECT("$D$"&amp;MATCH($C61,$C$1:$C$46,0)&amp;":$D$"&amp;MATCH($C61,$C$1:$C$46,0)+COUNTIF($C$1:$C$46,$C61)-1))+MATCH($C61,$C$1:$C$46,0)-1)</f>
        <v>#N/A</v>
      </c>
      <c r="J61" s="988" t="e" cm="1">
        <f t="array" aca="1" ref="J61" ca="1">INDEX(J$1:J$46,MATCH($D61,INDIRECT("$D$"&amp;MATCH($C61,$C$1:$C$46,0)&amp;":$D$"&amp;MATCH($C61,$C$1:$C$46,0)+COUNTIF($C$1:$C$46,$C61)-1))+MATCH($C61,$C$1:$C$46,0)-1)</f>
        <v>#N/A</v>
      </c>
    </row>
    <row r="62" spans="1:13" x14ac:dyDescent="0.25">
      <c r="A62" s="907">
        <f>Prognoser!A71</f>
        <v>0</v>
      </c>
      <c r="B62" s="979">
        <f>Prognoser!B71</f>
        <v>0</v>
      </c>
      <c r="C62" s="979">
        <f>Prognoser!C71</f>
        <v>0</v>
      </c>
      <c r="D62" s="979">
        <f>Prognoser!D71</f>
        <v>0</v>
      </c>
      <c r="E62" s="908"/>
      <c r="F62" s="1082" t="e" cm="1">
        <f t="array" aca="1" ref="F62" ca="1">INDEX(F$1:F$46,MATCH($D62,INDIRECT("$D$"&amp;MATCH($C62,$C$1:$C$46,0)&amp;":$D$"&amp;MATCH($C62,$C$1:$C$46,0)+COUNTIF($C$1:$C$46,$C62)-1))+MATCH($C62,$C$1:$C$46,0)-1)</f>
        <v>#N/A</v>
      </c>
      <c r="G62" s="1083" t="e" cm="1">
        <f t="array" aca="1" ref="G62" ca="1">INDEX(G$1:G$46,MATCH($D62,INDIRECT("$D$"&amp;MATCH($C62,$C$1:$C$46,0)&amp;":$D$"&amp;MATCH($C62,$C$1:$C$46,0)+COUNTIF($C$1:$C$46,$C62)-1))+MATCH($C62,$C$1:$C$46,0)-1)</f>
        <v>#N/A</v>
      </c>
      <c r="H62" s="1088" t="e" cm="1">
        <f t="array" aca="1" ref="H62" ca="1">INDEX(H$1:H$46,MATCH($D62,INDIRECT("$D$"&amp;MATCH($C62,$C$1:$C$46,0)&amp;":$D$"&amp;MATCH($C62,$C$1:$C$46,0)+COUNTIF($C$1:$C$46,$C62)-1))+MATCH($C62,$C$1:$C$46,0)-1)</f>
        <v>#N/A</v>
      </c>
      <c r="I62" s="945" t="e" cm="1">
        <f t="array" aca="1" ref="I62" ca="1">INDEX(I$1:I$46,MATCH($D62,INDIRECT("$D$"&amp;MATCH($C62,$C$1:$C$46,0)&amp;":$D$"&amp;MATCH($C62,$C$1:$C$46,0)+COUNTIF($C$1:$C$46,$C62)-1))+MATCH($C62,$C$1:$C$46,0)-1)</f>
        <v>#N/A</v>
      </c>
      <c r="J62" s="988" t="e" cm="1">
        <f t="array" aca="1" ref="J62" ca="1">INDEX(J$1:J$46,MATCH($D62,INDIRECT("$D$"&amp;MATCH($C62,$C$1:$C$46,0)&amp;":$D$"&amp;MATCH($C62,$C$1:$C$46,0)+COUNTIF($C$1:$C$46,$C62)-1))+MATCH($C62,$C$1:$C$46,0)-1)</f>
        <v>#N/A</v>
      </c>
    </row>
    <row r="63" spans="1:13" x14ac:dyDescent="0.25">
      <c r="A63" s="907">
        <f>Prognoser!A72</f>
        <v>0</v>
      </c>
      <c r="B63" s="979">
        <f>Prognoser!B72</f>
        <v>0</v>
      </c>
      <c r="C63" s="979">
        <f>Prognoser!C72</f>
        <v>0</v>
      </c>
      <c r="D63" s="979">
        <f>Prognoser!D72</f>
        <v>0</v>
      </c>
      <c r="E63" s="908"/>
      <c r="F63" s="1082" t="e" cm="1">
        <f t="array" aca="1" ref="F63" ca="1">INDEX(F$1:F$46,MATCH($D63,INDIRECT("$D$"&amp;MATCH($C63,$C$1:$C$46,0)&amp;":$D$"&amp;MATCH($C63,$C$1:$C$46,0)+COUNTIF($C$1:$C$46,$C63)-1))+MATCH($C63,$C$1:$C$46,0)-1)</f>
        <v>#N/A</v>
      </c>
      <c r="G63" s="1083" t="e" cm="1">
        <f t="array" aca="1" ref="G63" ca="1">INDEX(G$1:G$46,MATCH($D63,INDIRECT("$D$"&amp;MATCH($C63,$C$1:$C$46,0)&amp;":$D$"&amp;MATCH($C63,$C$1:$C$46,0)+COUNTIF($C$1:$C$46,$C63)-1))+MATCH($C63,$C$1:$C$46,0)-1)</f>
        <v>#N/A</v>
      </c>
      <c r="H63" s="1088" t="e" cm="1">
        <f t="array" aca="1" ref="H63" ca="1">INDEX(H$1:H$46,MATCH($D63,INDIRECT("$D$"&amp;MATCH($C63,$C$1:$C$46,0)&amp;":$D$"&amp;MATCH($C63,$C$1:$C$46,0)+COUNTIF($C$1:$C$46,$C63)-1))+MATCH($C63,$C$1:$C$46,0)-1)</f>
        <v>#N/A</v>
      </c>
      <c r="I63" s="945" t="e" cm="1">
        <f t="array" aca="1" ref="I63" ca="1">INDEX(I$1:I$46,MATCH($D63,INDIRECT("$D$"&amp;MATCH($C63,$C$1:$C$46,0)&amp;":$D$"&amp;MATCH($C63,$C$1:$C$46,0)+COUNTIF($C$1:$C$46,$C63)-1))+MATCH($C63,$C$1:$C$46,0)-1)</f>
        <v>#N/A</v>
      </c>
      <c r="J63" s="988" t="e" cm="1">
        <f t="array" aca="1" ref="J63" ca="1">INDEX(J$1:J$46,MATCH($D63,INDIRECT("$D$"&amp;MATCH($C63,$C$1:$C$46,0)&amp;":$D$"&amp;MATCH($C63,$C$1:$C$46,0)+COUNTIF($C$1:$C$46,$C63)-1))+MATCH($C63,$C$1:$C$46,0)-1)</f>
        <v>#N/A</v>
      </c>
    </row>
    <row r="64" spans="1:13" x14ac:dyDescent="0.25">
      <c r="A64" s="907">
        <f>Prognoser!A73</f>
        <v>0</v>
      </c>
      <c r="B64" s="979">
        <f>Prognoser!B73</f>
        <v>0</v>
      </c>
      <c r="C64" s="979">
        <f>Prognoser!C73</f>
        <v>0</v>
      </c>
      <c r="D64" s="979">
        <f>Prognoser!D73</f>
        <v>0</v>
      </c>
      <c r="E64" s="908"/>
      <c r="F64" s="1082" t="e" cm="1">
        <f t="array" aca="1" ref="F64" ca="1">INDEX(F$1:F$46,MATCH($D64,INDIRECT("$D$"&amp;MATCH($C64,$C$1:$C$46,0)&amp;":$D$"&amp;MATCH($C64,$C$1:$C$46,0)+COUNTIF($C$1:$C$46,$C64)-1))+MATCH($C64,$C$1:$C$46,0)-1)</f>
        <v>#N/A</v>
      </c>
      <c r="G64" s="1083" t="e" cm="1">
        <f t="array" aca="1" ref="G64" ca="1">INDEX(G$1:G$46,MATCH($D64,INDIRECT("$D$"&amp;MATCH($C64,$C$1:$C$46,0)&amp;":$D$"&amp;MATCH($C64,$C$1:$C$46,0)+COUNTIF($C$1:$C$46,$C64)-1))+MATCH($C64,$C$1:$C$46,0)-1)</f>
        <v>#N/A</v>
      </c>
      <c r="H64" s="1088" t="e" cm="1">
        <f t="array" aca="1" ref="H64" ca="1">INDEX(H$1:H$46,MATCH($D64,INDIRECT("$D$"&amp;MATCH($C64,$C$1:$C$46,0)&amp;":$D$"&amp;MATCH($C64,$C$1:$C$46,0)+COUNTIF($C$1:$C$46,$C64)-1))+MATCH($C64,$C$1:$C$46,0)-1)</f>
        <v>#N/A</v>
      </c>
      <c r="I64" s="945" t="e" cm="1">
        <f t="array" aca="1" ref="I64" ca="1">INDEX(I$1:I$46,MATCH($D64,INDIRECT("$D$"&amp;MATCH($C64,$C$1:$C$46,0)&amp;":$D$"&amp;MATCH($C64,$C$1:$C$46,0)+COUNTIF($C$1:$C$46,$C64)-1))+MATCH($C64,$C$1:$C$46,0)-1)</f>
        <v>#N/A</v>
      </c>
      <c r="J64" s="988" t="e" cm="1">
        <f t="array" aca="1" ref="J64" ca="1">INDEX(J$1:J$46,MATCH($D64,INDIRECT("$D$"&amp;MATCH($C64,$C$1:$C$46,0)&amp;":$D$"&amp;MATCH($C64,$C$1:$C$46,0)+COUNTIF($C$1:$C$46,$C64)-1))+MATCH($C64,$C$1:$C$46,0)-1)</f>
        <v>#N/A</v>
      </c>
    </row>
    <row r="65" spans="1:10" x14ac:dyDescent="0.25">
      <c r="A65" s="907">
        <f>Prognoser!A74</f>
        <v>0</v>
      </c>
      <c r="B65" s="979">
        <f>Prognoser!B74</f>
        <v>0</v>
      </c>
      <c r="C65" s="979">
        <f>Prognoser!C74</f>
        <v>0</v>
      </c>
      <c r="D65" s="979">
        <f>Prognoser!D74</f>
        <v>0</v>
      </c>
      <c r="E65" s="908"/>
      <c r="F65" s="1082" t="e" cm="1">
        <f t="array" aca="1" ref="F65" ca="1">INDEX(F$1:F$46,MATCH($D65,INDIRECT("$D$"&amp;MATCH($C65,$C$1:$C$46,0)&amp;":$D$"&amp;MATCH($C65,$C$1:$C$46,0)+COUNTIF($C$1:$C$46,$C65)-1))+MATCH($C65,$C$1:$C$46,0)-1)</f>
        <v>#N/A</v>
      </c>
      <c r="G65" s="1083" t="e" cm="1">
        <f t="array" aca="1" ref="G65" ca="1">INDEX(G$1:G$46,MATCH($D65,INDIRECT("$D$"&amp;MATCH($C65,$C$1:$C$46,0)&amp;":$D$"&amp;MATCH($C65,$C$1:$C$46,0)+COUNTIF($C$1:$C$46,$C65)-1))+MATCH($C65,$C$1:$C$46,0)-1)</f>
        <v>#N/A</v>
      </c>
      <c r="H65" s="1088" t="e" cm="1">
        <f t="array" aca="1" ref="H65" ca="1">INDEX(H$1:H$46,MATCH($D65,INDIRECT("$D$"&amp;MATCH($C65,$C$1:$C$46,0)&amp;":$D$"&amp;MATCH($C65,$C$1:$C$46,0)+COUNTIF($C$1:$C$46,$C65)-1))+MATCH($C65,$C$1:$C$46,0)-1)</f>
        <v>#N/A</v>
      </c>
      <c r="I65" s="945" t="e" cm="1">
        <f t="array" aca="1" ref="I65" ca="1">INDEX(I$1:I$46,MATCH($D65,INDIRECT("$D$"&amp;MATCH($C65,$C$1:$C$46,0)&amp;":$D$"&amp;MATCH($C65,$C$1:$C$46,0)+COUNTIF($C$1:$C$46,$C65)-1))+MATCH($C65,$C$1:$C$46,0)-1)</f>
        <v>#N/A</v>
      </c>
      <c r="J65" s="988" t="e" cm="1">
        <f t="array" aca="1" ref="J65" ca="1">INDEX(J$1:J$46,MATCH($D65,INDIRECT("$D$"&amp;MATCH($C65,$C$1:$C$46,0)&amp;":$D$"&amp;MATCH($C65,$C$1:$C$46,0)+COUNTIF($C$1:$C$46,$C65)-1))+MATCH($C65,$C$1:$C$46,0)-1)</f>
        <v>#N/A</v>
      </c>
    </row>
    <row r="66" spans="1:10" x14ac:dyDescent="0.25">
      <c r="A66" s="907">
        <f>Prognoser!A75</f>
        <v>0</v>
      </c>
      <c r="B66" s="979">
        <f>Prognoser!B75</f>
        <v>0</v>
      </c>
      <c r="C66" s="979">
        <f>Prognoser!C75</f>
        <v>0</v>
      </c>
      <c r="D66" s="979">
        <f>Prognoser!D75</f>
        <v>0</v>
      </c>
      <c r="E66" s="908"/>
      <c r="F66" s="1082" t="e" cm="1">
        <f t="array" aca="1" ref="F66" ca="1">INDEX(F$1:F$46,MATCH($D66,INDIRECT("$D$"&amp;MATCH($C66,$C$1:$C$46,0)&amp;":$D$"&amp;MATCH($C66,$C$1:$C$46,0)+COUNTIF($C$1:$C$46,$C66)-1))+MATCH($C66,$C$1:$C$46,0)-1)</f>
        <v>#N/A</v>
      </c>
      <c r="G66" s="1083" t="e" cm="1">
        <f t="array" aca="1" ref="G66" ca="1">INDEX(G$1:G$46,MATCH($D66,INDIRECT("$D$"&amp;MATCH($C66,$C$1:$C$46,0)&amp;":$D$"&amp;MATCH($C66,$C$1:$C$46,0)+COUNTIF($C$1:$C$46,$C66)-1))+MATCH($C66,$C$1:$C$46,0)-1)</f>
        <v>#N/A</v>
      </c>
      <c r="H66" s="1088" t="e" cm="1">
        <f t="array" aca="1" ref="H66" ca="1">INDEX(H$1:H$46,MATCH($D66,INDIRECT("$D$"&amp;MATCH($C66,$C$1:$C$46,0)&amp;":$D$"&amp;MATCH($C66,$C$1:$C$46,0)+COUNTIF($C$1:$C$46,$C66)-1))+MATCH($C66,$C$1:$C$46,0)-1)</f>
        <v>#N/A</v>
      </c>
      <c r="I66" s="945" t="e" cm="1">
        <f t="array" aca="1" ref="I66" ca="1">INDEX(I$1:I$46,MATCH($D66,INDIRECT("$D$"&amp;MATCH($C66,$C$1:$C$46,0)&amp;":$D$"&amp;MATCH($C66,$C$1:$C$46,0)+COUNTIF($C$1:$C$46,$C66)-1))+MATCH($C66,$C$1:$C$46,0)-1)</f>
        <v>#N/A</v>
      </c>
      <c r="J66" s="988" t="e" cm="1">
        <f t="array" aca="1" ref="J66" ca="1">INDEX(J$1:J$46,MATCH($D66,INDIRECT("$D$"&amp;MATCH($C66,$C$1:$C$46,0)&amp;":$D$"&amp;MATCH($C66,$C$1:$C$46,0)+COUNTIF($C$1:$C$46,$C66)-1))+MATCH($C66,$C$1:$C$46,0)-1)</f>
        <v>#N/A</v>
      </c>
    </row>
    <row r="67" spans="1:10" x14ac:dyDescent="0.25">
      <c r="A67" s="907">
        <f>Prognoser!A76</f>
        <v>0</v>
      </c>
      <c r="B67" s="979">
        <f>Prognoser!B76</f>
        <v>0</v>
      </c>
      <c r="C67" s="979">
        <f>Prognoser!C76</f>
        <v>0</v>
      </c>
      <c r="D67" s="979">
        <f>Prognoser!D76</f>
        <v>0</v>
      </c>
      <c r="E67" s="908"/>
      <c r="F67" s="1082" t="e" cm="1">
        <f t="array" aca="1" ref="F67" ca="1">INDEX(F$1:F$46,MATCH($D67,INDIRECT("$D$"&amp;MATCH($C67,$C$1:$C$46,0)&amp;":$D$"&amp;MATCH($C67,$C$1:$C$46,0)+COUNTIF($C$1:$C$46,$C67)-1))+MATCH($C67,$C$1:$C$46,0)-1)</f>
        <v>#N/A</v>
      </c>
      <c r="G67" s="1083" t="e" cm="1">
        <f t="array" aca="1" ref="G67" ca="1">INDEX(G$1:G$46,MATCH($D67,INDIRECT("$D$"&amp;MATCH($C67,$C$1:$C$46,0)&amp;":$D$"&amp;MATCH($C67,$C$1:$C$46,0)+COUNTIF($C$1:$C$46,$C67)-1))+MATCH($C67,$C$1:$C$46,0)-1)</f>
        <v>#N/A</v>
      </c>
      <c r="H67" s="1088" t="e" cm="1">
        <f t="array" aca="1" ref="H67" ca="1">INDEX(H$1:H$46,MATCH($D67,INDIRECT("$D$"&amp;MATCH($C67,$C$1:$C$46,0)&amp;":$D$"&amp;MATCH($C67,$C$1:$C$46,0)+COUNTIF($C$1:$C$46,$C67)-1))+MATCH($C67,$C$1:$C$46,0)-1)</f>
        <v>#N/A</v>
      </c>
      <c r="I67" s="945" t="e" cm="1">
        <f t="array" aca="1" ref="I67" ca="1">INDEX(I$1:I$46,MATCH($D67,INDIRECT("$D$"&amp;MATCH($C67,$C$1:$C$46,0)&amp;":$D$"&amp;MATCH($C67,$C$1:$C$46,0)+COUNTIF($C$1:$C$46,$C67)-1))+MATCH($C67,$C$1:$C$46,0)-1)</f>
        <v>#N/A</v>
      </c>
      <c r="J67" s="988" t="e" cm="1">
        <f t="array" aca="1" ref="J67" ca="1">INDEX(J$1:J$46,MATCH($D67,INDIRECT("$D$"&amp;MATCH($C67,$C$1:$C$46,0)&amp;":$D$"&amp;MATCH($C67,$C$1:$C$46,0)+COUNTIF($C$1:$C$46,$C67)-1))+MATCH($C67,$C$1:$C$46,0)-1)</f>
        <v>#N/A</v>
      </c>
    </row>
    <row r="68" spans="1:10" x14ac:dyDescent="0.25">
      <c r="A68" s="907">
        <f>Prognoser!A77</f>
        <v>0</v>
      </c>
      <c r="B68" s="979">
        <f>Prognoser!B77</f>
        <v>0</v>
      </c>
      <c r="C68" s="979">
        <f>Prognoser!C77</f>
        <v>0</v>
      </c>
      <c r="D68" s="979">
        <f>Prognoser!D77</f>
        <v>0</v>
      </c>
      <c r="E68" s="908"/>
      <c r="F68" s="1082" t="e" cm="1">
        <f t="array" aca="1" ref="F68" ca="1">INDEX(F$1:F$46,MATCH($D68,INDIRECT("$D$"&amp;MATCH($C68,$C$1:$C$46,0)&amp;":$D$"&amp;MATCH($C68,$C$1:$C$46,0)+COUNTIF($C$1:$C$46,$C68)-1))+MATCH($C68,$C$1:$C$46,0)-1)</f>
        <v>#N/A</v>
      </c>
      <c r="G68" s="1083" t="e" cm="1">
        <f t="array" aca="1" ref="G68" ca="1">INDEX(G$1:G$46,MATCH($D68,INDIRECT("$D$"&amp;MATCH($C68,$C$1:$C$46,0)&amp;":$D$"&amp;MATCH($C68,$C$1:$C$46,0)+COUNTIF($C$1:$C$46,$C68)-1))+MATCH($C68,$C$1:$C$46,0)-1)</f>
        <v>#N/A</v>
      </c>
      <c r="H68" s="1088" t="e" cm="1">
        <f t="array" aca="1" ref="H68" ca="1">INDEX(H$1:H$46,MATCH($D68,INDIRECT("$D$"&amp;MATCH($C68,$C$1:$C$46,0)&amp;":$D$"&amp;MATCH($C68,$C$1:$C$46,0)+COUNTIF($C$1:$C$46,$C68)-1))+MATCH($C68,$C$1:$C$46,0)-1)</f>
        <v>#N/A</v>
      </c>
      <c r="I68" s="945" t="e" cm="1">
        <f t="array" aca="1" ref="I68" ca="1">INDEX(I$1:I$46,MATCH($D68,INDIRECT("$D$"&amp;MATCH($C68,$C$1:$C$46,0)&amp;":$D$"&amp;MATCH($C68,$C$1:$C$46,0)+COUNTIF($C$1:$C$46,$C68)-1))+MATCH($C68,$C$1:$C$46,0)-1)</f>
        <v>#N/A</v>
      </c>
      <c r="J68" s="988" t="e" cm="1">
        <f t="array" aca="1" ref="J68" ca="1">INDEX(J$1:J$46,MATCH($D68,INDIRECT("$D$"&amp;MATCH($C68,$C$1:$C$46,0)&amp;":$D$"&amp;MATCH($C68,$C$1:$C$46,0)+COUNTIF($C$1:$C$46,$C68)-1))+MATCH($C68,$C$1:$C$46,0)-1)</f>
        <v>#N/A</v>
      </c>
    </row>
    <row r="69" spans="1:10" x14ac:dyDescent="0.25">
      <c r="A69" s="907">
        <f>Prognoser!A78</f>
        <v>0</v>
      </c>
      <c r="B69" s="979">
        <f>Prognoser!B78</f>
        <v>0</v>
      </c>
      <c r="C69" s="979">
        <f>Prognoser!C78</f>
        <v>0</v>
      </c>
      <c r="D69" s="979">
        <f>Prognoser!D78</f>
        <v>0</v>
      </c>
      <c r="E69" s="908"/>
      <c r="F69" s="1082" t="e" cm="1">
        <f t="array" aca="1" ref="F69" ca="1">INDEX(F$1:F$46,MATCH($D69,INDIRECT("$D$"&amp;MATCH($C69,$C$1:$C$46,0)&amp;":$D$"&amp;MATCH($C69,$C$1:$C$46,0)+COUNTIF($C$1:$C$46,$C69)-1))+MATCH($C69,$C$1:$C$46,0)-1)</f>
        <v>#N/A</v>
      </c>
      <c r="G69" s="1083" t="e" cm="1">
        <f t="array" aca="1" ref="G69" ca="1">INDEX(G$1:G$46,MATCH($D69,INDIRECT("$D$"&amp;MATCH($C69,$C$1:$C$46,0)&amp;":$D$"&amp;MATCH($C69,$C$1:$C$46,0)+COUNTIF($C$1:$C$46,$C69)-1))+MATCH($C69,$C$1:$C$46,0)-1)</f>
        <v>#N/A</v>
      </c>
      <c r="H69" s="1088" t="e" cm="1">
        <f t="array" aca="1" ref="H69" ca="1">INDEX(H$1:H$46,MATCH($D69,INDIRECT("$D$"&amp;MATCH($C69,$C$1:$C$46,0)&amp;":$D$"&amp;MATCH($C69,$C$1:$C$46,0)+COUNTIF($C$1:$C$46,$C69)-1))+MATCH($C69,$C$1:$C$46,0)-1)</f>
        <v>#N/A</v>
      </c>
      <c r="I69" s="945" t="e" cm="1">
        <f t="array" aca="1" ref="I69" ca="1">INDEX(I$1:I$46,MATCH($D69,INDIRECT("$D$"&amp;MATCH($C69,$C$1:$C$46,0)&amp;":$D$"&amp;MATCH($C69,$C$1:$C$46,0)+COUNTIF($C$1:$C$46,$C69)-1))+MATCH($C69,$C$1:$C$46,0)-1)</f>
        <v>#N/A</v>
      </c>
      <c r="J69" s="988" t="e" cm="1">
        <f t="array" aca="1" ref="J69" ca="1">INDEX(J$1:J$46,MATCH($D69,INDIRECT("$D$"&amp;MATCH($C69,$C$1:$C$46,0)&amp;":$D$"&amp;MATCH($C69,$C$1:$C$46,0)+COUNTIF($C$1:$C$46,$C69)-1))+MATCH($C69,$C$1:$C$46,0)-1)</f>
        <v>#N/A</v>
      </c>
    </row>
    <row r="70" spans="1:10" x14ac:dyDescent="0.25">
      <c r="A70" s="907">
        <f>Prognoser!A79</f>
        <v>0</v>
      </c>
      <c r="B70" s="979">
        <f>Prognoser!B79</f>
        <v>0</v>
      </c>
      <c r="C70" s="979">
        <f>Prognoser!C79</f>
        <v>0</v>
      </c>
      <c r="D70" s="979">
        <f>Prognoser!D79</f>
        <v>0</v>
      </c>
      <c r="E70" s="908"/>
      <c r="F70" s="1082" t="e" cm="1">
        <f t="array" aca="1" ref="F70" ca="1">INDEX(F$1:F$46,MATCH($D70,INDIRECT("$D$"&amp;MATCH($C70,$C$1:$C$46,0)&amp;":$D$"&amp;MATCH($C70,$C$1:$C$46,0)+COUNTIF($C$1:$C$46,$C70)-1))+MATCH($C70,$C$1:$C$46,0)-1)</f>
        <v>#N/A</v>
      </c>
      <c r="G70" s="1083" t="e" cm="1">
        <f t="array" aca="1" ref="G70" ca="1">INDEX(G$1:G$46,MATCH($D70,INDIRECT("$D$"&amp;MATCH($C70,$C$1:$C$46,0)&amp;":$D$"&amp;MATCH($C70,$C$1:$C$46,0)+COUNTIF($C$1:$C$46,$C70)-1))+MATCH($C70,$C$1:$C$46,0)-1)</f>
        <v>#N/A</v>
      </c>
      <c r="H70" s="1088" t="e" cm="1">
        <f t="array" aca="1" ref="H70" ca="1">INDEX(H$1:H$46,MATCH($D70,INDIRECT("$D$"&amp;MATCH($C70,$C$1:$C$46,0)&amp;":$D$"&amp;MATCH($C70,$C$1:$C$46,0)+COUNTIF($C$1:$C$46,$C70)-1))+MATCH($C70,$C$1:$C$46,0)-1)</f>
        <v>#N/A</v>
      </c>
      <c r="I70" s="945" t="e" cm="1">
        <f t="array" aca="1" ref="I70" ca="1">INDEX(I$1:I$46,MATCH($D70,INDIRECT("$D$"&amp;MATCH($C70,$C$1:$C$46,0)&amp;":$D$"&amp;MATCH($C70,$C$1:$C$46,0)+COUNTIF($C$1:$C$46,$C70)-1))+MATCH($C70,$C$1:$C$46,0)-1)</f>
        <v>#N/A</v>
      </c>
      <c r="J70" s="988" t="e" cm="1">
        <f t="array" aca="1" ref="J70" ca="1">INDEX(J$1:J$46,MATCH($D70,INDIRECT("$D$"&amp;MATCH($C70,$C$1:$C$46,0)&amp;":$D$"&amp;MATCH($C70,$C$1:$C$46,0)+COUNTIF($C$1:$C$46,$C70)-1))+MATCH($C70,$C$1:$C$46,0)-1)</f>
        <v>#N/A</v>
      </c>
    </row>
    <row r="71" spans="1:10" x14ac:dyDescent="0.25">
      <c r="A71" s="907">
        <f>Prognoser!A80</f>
        <v>0</v>
      </c>
      <c r="B71" s="979">
        <f>Prognoser!B80</f>
        <v>0</v>
      </c>
      <c r="C71" s="979">
        <f>Prognoser!C80</f>
        <v>0</v>
      </c>
      <c r="D71" s="979">
        <f>Prognoser!D80</f>
        <v>0</v>
      </c>
      <c r="E71" s="908"/>
      <c r="F71" s="1082" t="e" cm="1">
        <f t="array" aca="1" ref="F71" ca="1">INDEX(F$1:F$46,MATCH($D71,INDIRECT("$D$"&amp;MATCH($C71,$C$1:$C$46,0)&amp;":$D$"&amp;MATCH($C71,$C$1:$C$46,0)+COUNTIF($C$1:$C$46,$C71)-1))+MATCH($C71,$C$1:$C$46,0)-1)</f>
        <v>#N/A</v>
      </c>
      <c r="G71" s="1083" t="e" cm="1">
        <f t="array" aca="1" ref="G71" ca="1">INDEX(G$1:G$46,MATCH($D71,INDIRECT("$D$"&amp;MATCH($C71,$C$1:$C$46,0)&amp;":$D$"&amp;MATCH($C71,$C$1:$C$46,0)+COUNTIF($C$1:$C$46,$C71)-1))+MATCH($C71,$C$1:$C$46,0)-1)</f>
        <v>#N/A</v>
      </c>
      <c r="H71" s="1088" t="e" cm="1">
        <f t="array" aca="1" ref="H71" ca="1">INDEX(H$1:H$46,MATCH($D71,INDIRECT("$D$"&amp;MATCH($C71,$C$1:$C$46,0)&amp;":$D$"&amp;MATCH($C71,$C$1:$C$46,0)+COUNTIF($C$1:$C$46,$C71)-1))+MATCH($C71,$C$1:$C$46,0)-1)</f>
        <v>#N/A</v>
      </c>
      <c r="I71" s="945" t="e" cm="1">
        <f t="array" aca="1" ref="I71" ca="1">INDEX(I$1:I$46,MATCH($D71,INDIRECT("$D$"&amp;MATCH($C71,$C$1:$C$46,0)&amp;":$D$"&amp;MATCH($C71,$C$1:$C$46,0)+COUNTIF($C$1:$C$46,$C71)-1))+MATCH($C71,$C$1:$C$46,0)-1)</f>
        <v>#N/A</v>
      </c>
      <c r="J71" s="988" t="e" cm="1">
        <f t="array" aca="1" ref="J71" ca="1">INDEX(J$1:J$46,MATCH($D71,INDIRECT("$D$"&amp;MATCH($C71,$C$1:$C$46,0)&amp;":$D$"&amp;MATCH($C71,$C$1:$C$46,0)+COUNTIF($C$1:$C$46,$C71)-1))+MATCH($C71,$C$1:$C$46,0)-1)</f>
        <v>#N/A</v>
      </c>
    </row>
    <row r="72" spans="1:10" x14ac:dyDescent="0.25">
      <c r="A72" s="907">
        <f>Prognoser!A81</f>
        <v>0</v>
      </c>
      <c r="B72" s="979">
        <f>Prognoser!B81</f>
        <v>0</v>
      </c>
      <c r="C72" s="979">
        <f>Prognoser!C81</f>
        <v>0</v>
      </c>
      <c r="D72" s="979">
        <f>Prognoser!D81</f>
        <v>0</v>
      </c>
      <c r="E72" s="908"/>
      <c r="F72" s="1082" t="e" cm="1">
        <f t="array" aca="1" ref="F72" ca="1">INDEX(F$1:F$46,MATCH($D72,INDIRECT("$D$"&amp;MATCH($C72,$C$1:$C$46,0)&amp;":$D$"&amp;MATCH($C72,$C$1:$C$46,0)+COUNTIF($C$1:$C$46,$C72)-1))+MATCH($C72,$C$1:$C$46,0)-1)</f>
        <v>#N/A</v>
      </c>
      <c r="G72" s="1083" t="e" cm="1">
        <f t="array" aca="1" ref="G72" ca="1">INDEX(G$1:G$46,MATCH($D72,INDIRECT("$D$"&amp;MATCH($C72,$C$1:$C$46,0)&amp;":$D$"&amp;MATCH($C72,$C$1:$C$46,0)+COUNTIF($C$1:$C$46,$C72)-1))+MATCH($C72,$C$1:$C$46,0)-1)</f>
        <v>#N/A</v>
      </c>
      <c r="H72" s="1088" t="e" cm="1">
        <f t="array" aca="1" ref="H72" ca="1">INDEX(H$1:H$46,MATCH($D72,INDIRECT("$D$"&amp;MATCH($C72,$C$1:$C$46,0)&amp;":$D$"&amp;MATCH($C72,$C$1:$C$46,0)+COUNTIF($C$1:$C$46,$C72)-1))+MATCH($C72,$C$1:$C$46,0)-1)</f>
        <v>#N/A</v>
      </c>
      <c r="I72" s="945" t="e" cm="1">
        <f t="array" aca="1" ref="I72" ca="1">INDEX(I$1:I$46,MATCH($D72,INDIRECT("$D$"&amp;MATCH($C72,$C$1:$C$46,0)&amp;":$D$"&amp;MATCH($C72,$C$1:$C$46,0)+COUNTIF($C$1:$C$46,$C72)-1))+MATCH($C72,$C$1:$C$46,0)-1)</f>
        <v>#N/A</v>
      </c>
      <c r="J72" s="988" t="e" cm="1">
        <f t="array" aca="1" ref="J72" ca="1">INDEX(J$1:J$46,MATCH($D72,INDIRECT("$D$"&amp;MATCH($C72,$C$1:$C$46,0)&amp;":$D$"&amp;MATCH($C72,$C$1:$C$46,0)+COUNTIF($C$1:$C$46,$C72)-1))+MATCH($C72,$C$1:$C$46,0)-1)</f>
        <v>#N/A</v>
      </c>
    </row>
    <row r="73" spans="1:10" x14ac:dyDescent="0.25">
      <c r="A73" s="907">
        <f>Prognoser!A82</f>
        <v>0</v>
      </c>
      <c r="B73" s="979">
        <f>Prognoser!B82</f>
        <v>0</v>
      </c>
      <c r="C73" s="979">
        <f>Prognoser!C82</f>
        <v>0</v>
      </c>
      <c r="D73" s="979">
        <f>Prognoser!D82</f>
        <v>0</v>
      </c>
      <c r="E73" s="908"/>
      <c r="F73" s="1082" t="e" cm="1">
        <f t="array" aca="1" ref="F73" ca="1">INDEX(F$1:F$46,MATCH($D73,INDIRECT("$D$"&amp;MATCH($C73,$C$1:$C$46,0)&amp;":$D$"&amp;MATCH($C73,$C$1:$C$46,0)+COUNTIF($C$1:$C$46,$C73)-1))+MATCH($C73,$C$1:$C$46,0)-1)</f>
        <v>#N/A</v>
      </c>
      <c r="G73" s="1083" t="e" cm="1">
        <f t="array" aca="1" ref="G73" ca="1">INDEX(G$1:G$46,MATCH($D73,INDIRECT("$D$"&amp;MATCH($C73,$C$1:$C$46,0)&amp;":$D$"&amp;MATCH($C73,$C$1:$C$46,0)+COUNTIF($C$1:$C$46,$C73)-1))+MATCH($C73,$C$1:$C$46,0)-1)</f>
        <v>#N/A</v>
      </c>
      <c r="H73" s="1088" t="e" cm="1">
        <f t="array" aca="1" ref="H73" ca="1">INDEX(H$1:H$46,MATCH($D73,INDIRECT("$D$"&amp;MATCH($C73,$C$1:$C$46,0)&amp;":$D$"&amp;MATCH($C73,$C$1:$C$46,0)+COUNTIF($C$1:$C$46,$C73)-1))+MATCH($C73,$C$1:$C$46,0)-1)</f>
        <v>#N/A</v>
      </c>
      <c r="I73" s="945" t="e" cm="1">
        <f t="array" aca="1" ref="I73" ca="1">INDEX(I$1:I$46,MATCH($D73,INDIRECT("$D$"&amp;MATCH($C73,$C$1:$C$46,0)&amp;":$D$"&amp;MATCH($C73,$C$1:$C$46,0)+COUNTIF($C$1:$C$46,$C73)-1))+MATCH($C73,$C$1:$C$46,0)-1)</f>
        <v>#N/A</v>
      </c>
      <c r="J73" s="988" t="e" cm="1">
        <f t="array" aca="1" ref="J73" ca="1">INDEX(J$1:J$46,MATCH($D73,INDIRECT("$D$"&amp;MATCH($C73,$C$1:$C$46,0)&amp;":$D$"&amp;MATCH($C73,$C$1:$C$46,0)+COUNTIF($C$1:$C$46,$C73)-1))+MATCH($C73,$C$1:$C$46,0)-1)</f>
        <v>#N/A</v>
      </c>
    </row>
    <row r="74" spans="1:10" x14ac:dyDescent="0.25">
      <c r="A74" s="907">
        <f>Prognoser!A83</f>
        <v>0</v>
      </c>
      <c r="B74" s="979">
        <f>Prognoser!B83</f>
        <v>0</v>
      </c>
      <c r="C74" s="979">
        <f>Prognoser!C83</f>
        <v>0</v>
      </c>
      <c r="D74" s="979">
        <f>Prognoser!D83</f>
        <v>0</v>
      </c>
      <c r="E74" s="908"/>
      <c r="F74" s="1082" t="e" cm="1">
        <f t="array" aca="1" ref="F74" ca="1">INDEX(F$1:F$46,MATCH($D74,INDIRECT("$D$"&amp;MATCH($C74,$C$1:$C$46,0)&amp;":$D$"&amp;MATCH($C74,$C$1:$C$46,0)+COUNTIF($C$1:$C$46,$C74)-1))+MATCH($C74,$C$1:$C$46,0)-1)</f>
        <v>#N/A</v>
      </c>
      <c r="G74" s="1083" t="e" cm="1">
        <f t="array" aca="1" ref="G74" ca="1">INDEX(G$1:G$46,MATCH($D74,INDIRECT("$D$"&amp;MATCH($C74,$C$1:$C$46,0)&amp;":$D$"&amp;MATCH($C74,$C$1:$C$46,0)+COUNTIF($C$1:$C$46,$C74)-1))+MATCH($C74,$C$1:$C$46,0)-1)</f>
        <v>#N/A</v>
      </c>
      <c r="H74" s="1088" t="e" cm="1">
        <f t="array" aca="1" ref="H74" ca="1">INDEX(H$1:H$46,MATCH($D74,INDIRECT("$D$"&amp;MATCH($C74,$C$1:$C$46,0)&amp;":$D$"&amp;MATCH($C74,$C$1:$C$46,0)+COUNTIF($C$1:$C$46,$C74)-1))+MATCH($C74,$C$1:$C$46,0)-1)</f>
        <v>#N/A</v>
      </c>
      <c r="I74" s="945" t="e" cm="1">
        <f t="array" aca="1" ref="I74" ca="1">INDEX(I$1:I$46,MATCH($D74,INDIRECT("$D$"&amp;MATCH($C74,$C$1:$C$46,0)&amp;":$D$"&amp;MATCH($C74,$C$1:$C$46,0)+COUNTIF($C$1:$C$46,$C74)-1))+MATCH($C74,$C$1:$C$46,0)-1)</f>
        <v>#N/A</v>
      </c>
      <c r="J74" s="988" t="e" cm="1">
        <f t="array" aca="1" ref="J74" ca="1">INDEX(J$1:J$46,MATCH($D74,INDIRECT("$D$"&amp;MATCH($C74,$C$1:$C$46,0)&amp;":$D$"&amp;MATCH($C74,$C$1:$C$46,0)+COUNTIF($C$1:$C$46,$C74)-1))+MATCH($C74,$C$1:$C$46,0)-1)</f>
        <v>#N/A</v>
      </c>
    </row>
    <row r="75" spans="1:10" x14ac:dyDescent="0.25">
      <c r="A75" s="907">
        <f>Prognoser!A84</f>
        <v>0</v>
      </c>
      <c r="B75" s="979">
        <f>Prognoser!B84</f>
        <v>0</v>
      </c>
      <c r="C75" s="979">
        <f>Prognoser!C84</f>
        <v>0</v>
      </c>
      <c r="D75" s="979">
        <f>Prognoser!D84</f>
        <v>0</v>
      </c>
      <c r="E75" s="908"/>
      <c r="F75" s="1082" t="e" cm="1">
        <f t="array" aca="1" ref="F75" ca="1">INDEX(F$1:F$46,MATCH($D75,INDIRECT("$D$"&amp;MATCH($C75,$C$1:$C$46,0)&amp;":$D$"&amp;MATCH($C75,$C$1:$C$46,0)+COUNTIF($C$1:$C$46,$C75)-1))+MATCH($C75,$C$1:$C$46,0)-1)</f>
        <v>#N/A</v>
      </c>
      <c r="G75" s="1083" t="e" cm="1">
        <f t="array" aca="1" ref="G75" ca="1">INDEX(G$1:G$46,MATCH($D75,INDIRECT("$D$"&amp;MATCH($C75,$C$1:$C$46,0)&amp;":$D$"&amp;MATCH($C75,$C$1:$C$46,0)+COUNTIF($C$1:$C$46,$C75)-1))+MATCH($C75,$C$1:$C$46,0)-1)</f>
        <v>#N/A</v>
      </c>
      <c r="H75" s="1088" t="e" cm="1">
        <f t="array" aca="1" ref="H75" ca="1">INDEX(H$1:H$46,MATCH($D75,INDIRECT("$D$"&amp;MATCH($C75,$C$1:$C$46,0)&amp;":$D$"&amp;MATCH($C75,$C$1:$C$46,0)+COUNTIF($C$1:$C$46,$C75)-1))+MATCH($C75,$C$1:$C$46,0)-1)</f>
        <v>#N/A</v>
      </c>
      <c r="I75" s="945" t="e" cm="1">
        <f t="array" aca="1" ref="I75" ca="1">INDEX(I$1:I$46,MATCH($D75,INDIRECT("$D$"&amp;MATCH($C75,$C$1:$C$46,0)&amp;":$D$"&amp;MATCH($C75,$C$1:$C$46,0)+COUNTIF($C$1:$C$46,$C75)-1))+MATCH($C75,$C$1:$C$46,0)-1)</f>
        <v>#N/A</v>
      </c>
      <c r="J75" s="988" t="e" cm="1">
        <f t="array" aca="1" ref="J75" ca="1">INDEX(J$1:J$46,MATCH($D75,INDIRECT("$D$"&amp;MATCH($C75,$C$1:$C$46,0)&amp;":$D$"&amp;MATCH($C75,$C$1:$C$46,0)+COUNTIF($C$1:$C$46,$C75)-1))+MATCH($C75,$C$1:$C$46,0)-1)</f>
        <v>#N/A</v>
      </c>
    </row>
    <row r="76" spans="1:10" x14ac:dyDescent="0.25">
      <c r="A76" s="907">
        <f>Prognoser!A85</f>
        <v>0</v>
      </c>
      <c r="B76" s="979">
        <f>Prognoser!B85</f>
        <v>0</v>
      </c>
      <c r="C76" s="979">
        <f>Prognoser!C85</f>
        <v>0</v>
      </c>
      <c r="D76" s="979">
        <f>Prognoser!D85</f>
        <v>0</v>
      </c>
      <c r="E76" s="908"/>
      <c r="F76" s="1082" t="e" cm="1">
        <f t="array" aca="1" ref="F76" ca="1">INDEX(F$1:F$46,MATCH($D76,INDIRECT("$D$"&amp;MATCH($C76,$C$1:$C$46,0)&amp;":$D$"&amp;MATCH($C76,$C$1:$C$46,0)+COUNTIF($C$1:$C$46,$C76)-1))+MATCH($C76,$C$1:$C$46,0)-1)</f>
        <v>#N/A</v>
      </c>
      <c r="G76" s="1083" t="e" cm="1">
        <f t="array" aca="1" ref="G76" ca="1">INDEX(G$1:G$46,MATCH($D76,INDIRECT("$D$"&amp;MATCH($C76,$C$1:$C$46,0)&amp;":$D$"&amp;MATCH($C76,$C$1:$C$46,0)+COUNTIF($C$1:$C$46,$C76)-1))+MATCH($C76,$C$1:$C$46,0)-1)</f>
        <v>#N/A</v>
      </c>
      <c r="H76" s="1088" t="e" cm="1">
        <f t="array" aca="1" ref="H76" ca="1">INDEX(H$1:H$46,MATCH($D76,INDIRECT("$D$"&amp;MATCH($C76,$C$1:$C$46,0)&amp;":$D$"&amp;MATCH($C76,$C$1:$C$46,0)+COUNTIF($C$1:$C$46,$C76)-1))+MATCH($C76,$C$1:$C$46,0)-1)</f>
        <v>#N/A</v>
      </c>
      <c r="I76" s="945" t="e" cm="1">
        <f t="array" aca="1" ref="I76" ca="1">INDEX(I$1:I$46,MATCH($D76,INDIRECT("$D$"&amp;MATCH($C76,$C$1:$C$46,0)&amp;":$D$"&amp;MATCH($C76,$C$1:$C$46,0)+COUNTIF($C$1:$C$46,$C76)-1))+MATCH($C76,$C$1:$C$46,0)-1)</f>
        <v>#N/A</v>
      </c>
      <c r="J76" s="988" t="e" cm="1">
        <f t="array" aca="1" ref="J76" ca="1">INDEX(J$1:J$46,MATCH($D76,INDIRECT("$D$"&amp;MATCH($C76,$C$1:$C$46,0)&amp;":$D$"&amp;MATCH($C76,$C$1:$C$46,0)+COUNTIF($C$1:$C$46,$C76)-1))+MATCH($C76,$C$1:$C$46,0)-1)</f>
        <v>#N/A</v>
      </c>
    </row>
    <row r="77" spans="1:10" x14ac:dyDescent="0.25">
      <c r="A77" s="907">
        <f>Prognoser!A86</f>
        <v>0</v>
      </c>
      <c r="B77" s="979">
        <f>Prognoser!B86</f>
        <v>0</v>
      </c>
      <c r="C77" s="979">
        <f>Prognoser!C86</f>
        <v>0</v>
      </c>
      <c r="D77" s="979">
        <f>Prognoser!D86</f>
        <v>0</v>
      </c>
      <c r="E77" s="908"/>
      <c r="F77" s="1082" t="e" cm="1">
        <f t="array" aca="1" ref="F77" ca="1">INDEX(F$1:F$46,MATCH($D77,INDIRECT("$D$"&amp;MATCH($C77,$C$1:$C$46,0)&amp;":$D$"&amp;MATCH($C77,$C$1:$C$46,0)+COUNTIF($C$1:$C$46,$C77)-1))+MATCH($C77,$C$1:$C$46,0)-1)</f>
        <v>#N/A</v>
      </c>
      <c r="G77" s="1083" t="e" cm="1">
        <f t="array" aca="1" ref="G77" ca="1">INDEX(G$1:G$46,MATCH($D77,INDIRECT("$D$"&amp;MATCH($C77,$C$1:$C$46,0)&amp;":$D$"&amp;MATCH($C77,$C$1:$C$46,0)+COUNTIF($C$1:$C$46,$C77)-1))+MATCH($C77,$C$1:$C$46,0)-1)</f>
        <v>#N/A</v>
      </c>
      <c r="H77" s="1088" t="e" cm="1">
        <f t="array" aca="1" ref="H77" ca="1">INDEX(H$1:H$46,MATCH($D77,INDIRECT("$D$"&amp;MATCH($C77,$C$1:$C$46,0)&amp;":$D$"&amp;MATCH($C77,$C$1:$C$46,0)+COUNTIF($C$1:$C$46,$C77)-1))+MATCH($C77,$C$1:$C$46,0)-1)</f>
        <v>#N/A</v>
      </c>
      <c r="I77" s="945" t="e" cm="1">
        <f t="array" aca="1" ref="I77" ca="1">INDEX(I$1:I$46,MATCH($D77,INDIRECT("$D$"&amp;MATCH($C77,$C$1:$C$46,0)&amp;":$D$"&amp;MATCH($C77,$C$1:$C$46,0)+COUNTIF($C$1:$C$46,$C77)-1))+MATCH($C77,$C$1:$C$46,0)-1)</f>
        <v>#N/A</v>
      </c>
      <c r="J77" s="988" t="e" cm="1">
        <f t="array" aca="1" ref="J77" ca="1">INDEX(J$1:J$46,MATCH($D77,INDIRECT("$D$"&amp;MATCH($C77,$C$1:$C$46,0)&amp;":$D$"&amp;MATCH($C77,$C$1:$C$46,0)+COUNTIF($C$1:$C$46,$C77)-1))+MATCH($C77,$C$1:$C$46,0)-1)</f>
        <v>#N/A</v>
      </c>
    </row>
    <row r="78" spans="1:10" x14ac:dyDescent="0.25">
      <c r="A78" s="907">
        <f>Prognoser!A87</f>
        <v>0</v>
      </c>
      <c r="B78" s="979">
        <f>Prognoser!B87</f>
        <v>0</v>
      </c>
      <c r="C78" s="979">
        <f>Prognoser!C87</f>
        <v>0</v>
      </c>
      <c r="D78" s="979">
        <f>Prognoser!D87</f>
        <v>0</v>
      </c>
      <c r="E78" s="908"/>
      <c r="F78" s="1082" t="e" cm="1">
        <f t="array" aca="1" ref="F78" ca="1">INDEX(F$1:F$46,MATCH($D78,INDIRECT("$D$"&amp;MATCH($C78,$C$1:$C$46,0)&amp;":$D$"&amp;MATCH($C78,$C$1:$C$46,0)+COUNTIF($C$1:$C$46,$C78)-1))+MATCH($C78,$C$1:$C$46,0)-1)</f>
        <v>#N/A</v>
      </c>
      <c r="G78" s="1083" t="e" cm="1">
        <f t="array" aca="1" ref="G78" ca="1">INDEX(G$1:G$46,MATCH($D78,INDIRECT("$D$"&amp;MATCH($C78,$C$1:$C$46,0)&amp;":$D$"&amp;MATCH($C78,$C$1:$C$46,0)+COUNTIF($C$1:$C$46,$C78)-1))+MATCH($C78,$C$1:$C$46,0)-1)</f>
        <v>#N/A</v>
      </c>
      <c r="H78" s="1088" t="e" cm="1">
        <f t="array" aca="1" ref="H78" ca="1">INDEX(H$1:H$46,MATCH($D78,INDIRECT("$D$"&amp;MATCH($C78,$C$1:$C$46,0)&amp;":$D$"&amp;MATCH($C78,$C$1:$C$46,0)+COUNTIF($C$1:$C$46,$C78)-1))+MATCH($C78,$C$1:$C$46,0)-1)</f>
        <v>#N/A</v>
      </c>
      <c r="I78" s="945" t="e" cm="1">
        <f t="array" aca="1" ref="I78" ca="1">INDEX(I$1:I$46,MATCH($D78,INDIRECT("$D$"&amp;MATCH($C78,$C$1:$C$46,0)&amp;":$D$"&amp;MATCH($C78,$C$1:$C$46,0)+COUNTIF($C$1:$C$46,$C78)-1))+MATCH($C78,$C$1:$C$46,0)-1)</f>
        <v>#N/A</v>
      </c>
      <c r="J78" s="988" t="e" cm="1">
        <f t="array" aca="1" ref="J78" ca="1">INDEX(J$1:J$46,MATCH($D78,INDIRECT("$D$"&amp;MATCH($C78,$C$1:$C$46,0)&amp;":$D$"&amp;MATCH($C78,$C$1:$C$46,0)+COUNTIF($C$1:$C$46,$C78)-1))+MATCH($C78,$C$1:$C$46,0)-1)</f>
        <v>#N/A</v>
      </c>
    </row>
    <row r="79" spans="1:10" x14ac:dyDescent="0.25">
      <c r="A79" s="907">
        <f>Prognoser!A88</f>
        <v>0</v>
      </c>
      <c r="B79" s="979">
        <f>Prognoser!B88</f>
        <v>0</v>
      </c>
      <c r="C79" s="979">
        <f>Prognoser!C88</f>
        <v>0</v>
      </c>
      <c r="D79" s="979">
        <f>Prognoser!D88</f>
        <v>0</v>
      </c>
      <c r="E79" s="908"/>
      <c r="F79" s="1082" t="e" cm="1">
        <f t="array" aca="1" ref="F79" ca="1">INDEX(F$1:F$46,MATCH($D79,INDIRECT("$D$"&amp;MATCH($C79,$C$1:$C$46,0)&amp;":$D$"&amp;MATCH($C79,$C$1:$C$46,0)+COUNTIF($C$1:$C$46,$C79)-1))+MATCH($C79,$C$1:$C$46,0)-1)</f>
        <v>#N/A</v>
      </c>
      <c r="G79" s="1083" t="e" cm="1">
        <f t="array" aca="1" ref="G79" ca="1">INDEX(G$1:G$46,MATCH($D79,INDIRECT("$D$"&amp;MATCH($C79,$C$1:$C$46,0)&amp;":$D$"&amp;MATCH($C79,$C$1:$C$46,0)+COUNTIF($C$1:$C$46,$C79)-1))+MATCH($C79,$C$1:$C$46,0)-1)</f>
        <v>#N/A</v>
      </c>
      <c r="H79" s="1088" t="e" cm="1">
        <f t="array" aca="1" ref="H79" ca="1">INDEX(H$1:H$46,MATCH($D79,INDIRECT("$D$"&amp;MATCH($C79,$C$1:$C$46,0)&amp;":$D$"&amp;MATCH($C79,$C$1:$C$46,0)+COUNTIF($C$1:$C$46,$C79)-1))+MATCH($C79,$C$1:$C$46,0)-1)</f>
        <v>#N/A</v>
      </c>
      <c r="I79" s="945" t="e" cm="1">
        <f t="array" aca="1" ref="I79" ca="1">INDEX(I$1:I$46,MATCH($D79,INDIRECT("$D$"&amp;MATCH($C79,$C$1:$C$46,0)&amp;":$D$"&amp;MATCH($C79,$C$1:$C$46,0)+COUNTIF($C$1:$C$46,$C79)-1))+MATCH($C79,$C$1:$C$46,0)-1)</f>
        <v>#N/A</v>
      </c>
      <c r="J79" s="988" t="e" cm="1">
        <f t="array" aca="1" ref="J79" ca="1">INDEX(J$1:J$46,MATCH($D79,INDIRECT("$D$"&amp;MATCH($C79,$C$1:$C$46,0)&amp;":$D$"&amp;MATCH($C79,$C$1:$C$46,0)+COUNTIF($C$1:$C$46,$C79)-1))+MATCH($C79,$C$1:$C$46,0)-1)</f>
        <v>#N/A</v>
      </c>
    </row>
    <row r="80" spans="1:10" x14ac:dyDescent="0.25">
      <c r="A80" s="909">
        <f>Prognoser!A89</f>
        <v>0</v>
      </c>
      <c r="B80" s="989">
        <f>Prognoser!B89</f>
        <v>0</v>
      </c>
      <c r="C80" s="989">
        <f>Prognoser!C89</f>
        <v>0</v>
      </c>
      <c r="D80" s="989">
        <f>Prognoser!D89</f>
        <v>0</v>
      </c>
      <c r="E80" s="910"/>
      <c r="F80" s="1085" t="e" cm="1">
        <f t="array" aca="1" ref="F80" ca="1">INDEX(F$1:F$46,MATCH($D80,INDIRECT("$D$"&amp;MATCH($C80,$C$1:$C$46,0)&amp;":$D$"&amp;MATCH($C80,$C$1:$C$46,0)+COUNTIF($C$1:$C$46,$C80)-1))+MATCH($C80,$C$1:$C$46,0)-1)</f>
        <v>#N/A</v>
      </c>
      <c r="G80" s="1086" t="e" cm="1">
        <f t="array" aca="1" ref="G80" ca="1">INDEX(G$1:G$46,MATCH($D80,INDIRECT("$D$"&amp;MATCH($C80,$C$1:$C$46,0)&amp;":$D$"&amp;MATCH($C80,$C$1:$C$46,0)+COUNTIF($C$1:$C$46,$C80)-1))+MATCH($C80,$C$1:$C$46,0)-1)</f>
        <v>#N/A</v>
      </c>
      <c r="H80" s="1089" t="e" cm="1">
        <f t="array" aca="1" ref="H80" ca="1">INDEX(H$1:H$46,MATCH($D80,INDIRECT("$D$"&amp;MATCH($C80,$C$1:$C$46,0)&amp;":$D$"&amp;MATCH($C80,$C$1:$C$46,0)+COUNTIF($C$1:$C$46,$C80)-1))+MATCH($C80,$C$1:$C$46,0)-1)</f>
        <v>#N/A</v>
      </c>
      <c r="I80" s="950" t="e" cm="1">
        <f t="array" aca="1" ref="I80" ca="1">INDEX(I$1:I$46,MATCH($D80,INDIRECT("$D$"&amp;MATCH($C80,$C$1:$C$46,0)&amp;":$D$"&amp;MATCH($C80,$C$1:$C$46,0)+COUNTIF($C$1:$C$46,$C80)-1))+MATCH($C80,$C$1:$C$46,0)-1)</f>
        <v>#N/A</v>
      </c>
      <c r="J80" s="990" t="e" cm="1">
        <f t="array" aca="1" ref="J80" ca="1">INDEX(J$1:J$46,MATCH($D80,INDIRECT("$D$"&amp;MATCH($C80,$C$1:$C$46,0)&amp;":$D$"&amp;MATCH($C80,$C$1:$C$46,0)+COUNTIF($C$1:$C$46,$C80)-1))+MATCH($C80,$C$1:$C$46,0)-1)</f>
        <v>#N/A</v>
      </c>
    </row>
    <row r="81" spans="1:10" x14ac:dyDescent="0.25">
      <c r="C81" s="388"/>
      <c r="F81" s="970"/>
      <c r="G81" s="970"/>
      <c r="H81" s="970"/>
      <c r="I81" s="971"/>
      <c r="J81" s="970"/>
    </row>
    <row r="82" spans="1:10" x14ac:dyDescent="0.25">
      <c r="A82" s="983"/>
      <c r="B82" s="984"/>
      <c r="C82" s="984"/>
      <c r="D82" s="984"/>
      <c r="E82" s="985"/>
      <c r="F82" s="1961" t="s">
        <v>745</v>
      </c>
      <c r="G82" s="1962"/>
      <c r="H82" s="1968" t="s">
        <v>300</v>
      </c>
      <c r="I82" s="1977" t="str">
        <f>I3</f>
        <v>Specific fuel consumption (SFC)</v>
      </c>
      <c r="J82" s="1974"/>
    </row>
    <row r="83" spans="1:10" ht="33.75" customHeight="1" x14ac:dyDescent="0.25">
      <c r="A83" s="986" t="str">
        <f>Prognoser!A92</f>
        <v>UA</v>
      </c>
      <c r="B83" s="979"/>
      <c r="C83" s="979"/>
      <c r="D83" s="979"/>
      <c r="E83" s="908"/>
      <c r="F83" s="1963"/>
      <c r="G83" s="1964"/>
      <c r="H83" s="1969"/>
      <c r="I83" s="1978"/>
      <c r="J83" s="1976"/>
    </row>
    <row r="84" spans="1:10" ht="45" customHeight="1" x14ac:dyDescent="0.25">
      <c r="A84" s="905" t="str">
        <f>Prognoser!A93</f>
        <v>Uppdrags-ID</v>
      </c>
      <c r="B84" s="987" t="str">
        <f>Prognoser!B93</f>
        <v>Uppväxling (ja eller nej)?</v>
      </c>
      <c r="C84" s="987" t="str">
        <f>Prognoser!C93</f>
        <v>Fartygstyp</v>
      </c>
      <c r="D84" s="987" t="str">
        <f>Prognoser!D93</f>
        <v>Fartygs-storlek (Dwt)</v>
      </c>
      <c r="E84" s="991"/>
      <c r="F84" s="1080" t="s">
        <v>828</v>
      </c>
      <c r="G84" s="1081" t="s">
        <v>740</v>
      </c>
      <c r="H84" s="1970"/>
      <c r="I84" s="1025" t="s">
        <v>782</v>
      </c>
      <c r="J84" s="904" t="s">
        <v>781</v>
      </c>
    </row>
    <row r="85" spans="1:10" x14ac:dyDescent="0.25">
      <c r="A85" s="907">
        <f>Prognoser!A94</f>
        <v>0</v>
      </c>
      <c r="B85" s="979">
        <f>Prognoser!B94</f>
        <v>0</v>
      </c>
      <c r="C85" s="979">
        <f>Prognoser!C94</f>
        <v>0</v>
      </c>
      <c r="D85" s="979">
        <f>Prognoser!D94</f>
        <v>0</v>
      </c>
      <c r="E85" s="908"/>
      <c r="F85" s="1082" t="e" cm="1">
        <f t="array" aca="1" ref="F85" ca="1">INDEX(F$1:F$46,MATCH($D85,INDIRECT("$D$"&amp;MATCH($C85,$C$1:$C$46,0)&amp;":$D$"&amp;MATCH($C85,$C$1:$C$46,0)+COUNTIF($C$1:$C$46,$C85)-1))+MATCH($C85,$C$1:$C$46,0)-1)</f>
        <v>#N/A</v>
      </c>
      <c r="G85" s="1083" t="e" cm="1">
        <f t="array" aca="1" ref="G85" ca="1">INDEX(G$1:G$46,MATCH($D85,INDIRECT("$D$"&amp;MATCH($C85,$C$1:$C$46,0)&amp;":$D$"&amp;MATCH($C85,$C$1:$C$46,0)+COUNTIF($C$1:$C$46,$C85)-1))+MATCH($C85,$C$1:$C$46,0)-1)</f>
        <v>#N/A</v>
      </c>
      <c r="H85" s="1088" t="e" cm="1">
        <f t="array" aca="1" ref="H85" ca="1">INDEX(H$1:H$46,MATCH($D85,INDIRECT("$D$"&amp;MATCH($C85,$C$1:$C$46,0)&amp;":$D$"&amp;MATCH($C85,$C$1:$C$46,0)+COUNTIF($C$1:$C$46,$C85)-1))+MATCH($C85,$C$1:$C$46,0)-1)</f>
        <v>#N/A</v>
      </c>
      <c r="I85" s="945" t="e" cm="1">
        <f t="array" aca="1" ref="I85" ca="1">INDEX(I$1:I$46,MATCH($D85,INDIRECT("$D$"&amp;MATCH($C85,$C$1:$C$46,0)&amp;":$D$"&amp;MATCH($C85,$C$1:$C$46,0)+COUNTIF($C$1:$C$46,$C85)-1))+MATCH($C85,$C$1:$C$46,0)-1)</f>
        <v>#N/A</v>
      </c>
      <c r="J85" s="988" t="e" cm="1">
        <f t="array" aca="1" ref="J85" ca="1">INDEX(J$1:J$46,MATCH($D85,INDIRECT("$D$"&amp;MATCH($C85,$C$1:$C$46,0)&amp;":$D$"&amp;MATCH($C85,$C$1:$C$46,0)+COUNTIF($C$1:$C$46,$C85)-1))+MATCH($C85,$C$1:$C$46,0)-1)</f>
        <v>#N/A</v>
      </c>
    </row>
    <row r="86" spans="1:10" x14ac:dyDescent="0.25">
      <c r="A86" s="907">
        <f>Prognoser!A95</f>
        <v>0</v>
      </c>
      <c r="B86" s="979">
        <f>Prognoser!B95</f>
        <v>0</v>
      </c>
      <c r="C86" s="979">
        <f>Prognoser!C95</f>
        <v>0</v>
      </c>
      <c r="D86" s="979">
        <f>Prognoser!D95</f>
        <v>0</v>
      </c>
      <c r="E86" s="908"/>
      <c r="F86" s="1082" t="e" cm="1">
        <f t="array" aca="1" ref="F86" ca="1">INDEX(F$1:F$46,MATCH($D86,INDIRECT("$D$"&amp;MATCH($C86,$C$1:$C$46,0)&amp;":$D$"&amp;MATCH($C86,$C$1:$C$46,0)+COUNTIF($C$1:$C$46,$C86)-1))+MATCH($C86,$C$1:$C$46,0)-1)</f>
        <v>#N/A</v>
      </c>
      <c r="G86" s="1083" t="e" cm="1">
        <f t="array" aca="1" ref="G86" ca="1">INDEX(G$1:G$46,MATCH($D86,INDIRECT("$D$"&amp;MATCH($C86,$C$1:$C$46,0)&amp;":$D$"&amp;MATCH($C86,$C$1:$C$46,0)+COUNTIF($C$1:$C$46,$C86)-1))+MATCH($C86,$C$1:$C$46,0)-1)</f>
        <v>#N/A</v>
      </c>
      <c r="H86" s="1088" t="e" cm="1">
        <f t="array" aca="1" ref="H86" ca="1">INDEX(H$1:H$46,MATCH($D86,INDIRECT("$D$"&amp;MATCH($C86,$C$1:$C$46,0)&amp;":$D$"&amp;MATCH($C86,$C$1:$C$46,0)+COUNTIF($C$1:$C$46,$C86)-1))+MATCH($C86,$C$1:$C$46,0)-1)</f>
        <v>#N/A</v>
      </c>
      <c r="I86" s="945" t="e" cm="1">
        <f t="array" aca="1" ref="I86" ca="1">INDEX(I$1:I$46,MATCH($D86,INDIRECT("$D$"&amp;MATCH($C86,$C$1:$C$46,0)&amp;":$D$"&amp;MATCH($C86,$C$1:$C$46,0)+COUNTIF($C$1:$C$46,$C86)-1))+MATCH($C86,$C$1:$C$46,0)-1)</f>
        <v>#N/A</v>
      </c>
      <c r="J86" s="988" t="e" cm="1">
        <f t="array" aca="1" ref="J86" ca="1">INDEX(J$1:J$46,MATCH($D86,INDIRECT("$D$"&amp;MATCH($C86,$C$1:$C$46,0)&amp;":$D$"&amp;MATCH($C86,$C$1:$C$46,0)+COUNTIF($C$1:$C$46,$C86)-1))+MATCH($C86,$C$1:$C$46,0)-1)</f>
        <v>#N/A</v>
      </c>
    </row>
    <row r="87" spans="1:10" x14ac:dyDescent="0.25">
      <c r="A87" s="907">
        <f>Prognoser!A96</f>
        <v>0</v>
      </c>
      <c r="B87" s="979">
        <f>Prognoser!B96</f>
        <v>0</v>
      </c>
      <c r="C87" s="979">
        <f>Prognoser!C96</f>
        <v>0</v>
      </c>
      <c r="D87" s="979">
        <f>Prognoser!D96</f>
        <v>0</v>
      </c>
      <c r="E87" s="908"/>
      <c r="F87" s="1082" t="e" cm="1">
        <f t="array" aca="1" ref="F87" ca="1">INDEX(F$1:F$46,MATCH($D87,INDIRECT("$D$"&amp;MATCH($C87,$C$1:$C$46,0)&amp;":$D$"&amp;MATCH($C87,$C$1:$C$46,0)+COUNTIF($C$1:$C$46,$C87)-1))+MATCH($C87,$C$1:$C$46,0)-1)</f>
        <v>#N/A</v>
      </c>
      <c r="G87" s="1083" t="e" cm="1">
        <f t="array" aca="1" ref="G87" ca="1">INDEX(G$1:G$46,MATCH($D87,INDIRECT("$D$"&amp;MATCH($C87,$C$1:$C$46,0)&amp;":$D$"&amp;MATCH($C87,$C$1:$C$46,0)+COUNTIF($C$1:$C$46,$C87)-1))+MATCH($C87,$C$1:$C$46,0)-1)</f>
        <v>#N/A</v>
      </c>
      <c r="H87" s="1088" t="e" cm="1">
        <f t="array" aca="1" ref="H87" ca="1">INDEX(H$1:H$46,MATCH($D87,INDIRECT("$D$"&amp;MATCH($C87,$C$1:$C$46,0)&amp;":$D$"&amp;MATCH($C87,$C$1:$C$46,0)+COUNTIF($C$1:$C$46,$C87)-1))+MATCH($C87,$C$1:$C$46,0)-1)</f>
        <v>#N/A</v>
      </c>
      <c r="I87" s="945" t="e" cm="1">
        <f t="array" aca="1" ref="I87" ca="1">INDEX(I$1:I$46,MATCH($D87,INDIRECT("$D$"&amp;MATCH($C87,$C$1:$C$46,0)&amp;":$D$"&amp;MATCH($C87,$C$1:$C$46,0)+COUNTIF($C$1:$C$46,$C87)-1))+MATCH($C87,$C$1:$C$46,0)-1)</f>
        <v>#N/A</v>
      </c>
      <c r="J87" s="988" t="e" cm="1">
        <f t="array" aca="1" ref="J87" ca="1">INDEX(J$1:J$46,MATCH($D87,INDIRECT("$D$"&amp;MATCH($C87,$C$1:$C$46,0)&amp;":$D$"&amp;MATCH($C87,$C$1:$C$46,0)+COUNTIF($C$1:$C$46,$C87)-1))+MATCH($C87,$C$1:$C$46,0)-1)</f>
        <v>#N/A</v>
      </c>
    </row>
    <row r="88" spans="1:10" x14ac:dyDescent="0.25">
      <c r="A88" s="907">
        <f>Prognoser!A97</f>
        <v>0</v>
      </c>
      <c r="B88" s="979">
        <f>Prognoser!B97</f>
        <v>0</v>
      </c>
      <c r="C88" s="979">
        <f>Prognoser!C97</f>
        <v>0</v>
      </c>
      <c r="D88" s="979">
        <f>Prognoser!D97</f>
        <v>0</v>
      </c>
      <c r="E88" s="908"/>
      <c r="F88" s="1082" t="e" cm="1">
        <f t="array" aca="1" ref="F88" ca="1">INDEX(F$1:F$46,MATCH($D88,INDIRECT("$D$"&amp;MATCH($C88,$C$1:$C$46,0)&amp;":$D$"&amp;MATCH($C88,$C$1:$C$46,0)+COUNTIF($C$1:$C$46,$C88)-1))+MATCH($C88,$C$1:$C$46,0)-1)</f>
        <v>#N/A</v>
      </c>
      <c r="G88" s="1083" t="e" cm="1">
        <f t="array" aca="1" ref="G88" ca="1">INDEX(G$1:G$46,MATCH($D88,INDIRECT("$D$"&amp;MATCH($C88,$C$1:$C$46,0)&amp;":$D$"&amp;MATCH($C88,$C$1:$C$46,0)+COUNTIF($C$1:$C$46,$C88)-1))+MATCH($C88,$C$1:$C$46,0)-1)</f>
        <v>#N/A</v>
      </c>
      <c r="H88" s="1088" t="e" cm="1">
        <f t="array" aca="1" ref="H88" ca="1">INDEX(H$1:H$46,MATCH($D88,INDIRECT("$D$"&amp;MATCH($C88,$C$1:$C$46,0)&amp;":$D$"&amp;MATCH($C88,$C$1:$C$46,0)+COUNTIF($C$1:$C$46,$C88)-1))+MATCH($C88,$C$1:$C$46,0)-1)</f>
        <v>#N/A</v>
      </c>
      <c r="I88" s="945" t="e" cm="1">
        <f t="array" aca="1" ref="I88" ca="1">INDEX(I$1:I$46,MATCH($D88,INDIRECT("$D$"&amp;MATCH($C88,$C$1:$C$46,0)&amp;":$D$"&amp;MATCH($C88,$C$1:$C$46,0)+COUNTIF($C$1:$C$46,$C88)-1))+MATCH($C88,$C$1:$C$46,0)-1)</f>
        <v>#N/A</v>
      </c>
      <c r="J88" s="988" t="e" cm="1">
        <f t="array" aca="1" ref="J88" ca="1">INDEX(J$1:J$46,MATCH($D88,INDIRECT("$D$"&amp;MATCH($C88,$C$1:$C$46,0)&amp;":$D$"&amp;MATCH($C88,$C$1:$C$46,0)+COUNTIF($C$1:$C$46,$C88)-1))+MATCH($C88,$C$1:$C$46,0)-1)</f>
        <v>#N/A</v>
      </c>
    </row>
    <row r="89" spans="1:10" x14ac:dyDescent="0.25">
      <c r="A89" s="907">
        <f>Prognoser!A98</f>
        <v>0</v>
      </c>
      <c r="B89" s="979">
        <f>Prognoser!B98</f>
        <v>0</v>
      </c>
      <c r="C89" s="979">
        <f>Prognoser!C98</f>
        <v>0</v>
      </c>
      <c r="D89" s="979">
        <f>Prognoser!D98</f>
        <v>0</v>
      </c>
      <c r="E89" s="908"/>
      <c r="F89" s="1082" t="e" cm="1">
        <f t="array" aca="1" ref="F89" ca="1">INDEX(F$1:F$46,MATCH($D89,INDIRECT("$D$"&amp;MATCH($C89,$C$1:$C$46,0)&amp;":$D$"&amp;MATCH($C89,$C$1:$C$46,0)+COUNTIF($C$1:$C$46,$C89)-1))+MATCH($C89,$C$1:$C$46,0)-1)</f>
        <v>#N/A</v>
      </c>
      <c r="G89" s="1083" t="e" cm="1">
        <f t="array" aca="1" ref="G89" ca="1">INDEX(G$1:G$46,MATCH($D89,INDIRECT("$D$"&amp;MATCH($C89,$C$1:$C$46,0)&amp;":$D$"&amp;MATCH($C89,$C$1:$C$46,0)+COUNTIF($C$1:$C$46,$C89)-1))+MATCH($C89,$C$1:$C$46,0)-1)</f>
        <v>#N/A</v>
      </c>
      <c r="H89" s="1088" t="e" cm="1">
        <f t="array" aca="1" ref="H89" ca="1">INDEX(H$1:H$46,MATCH($D89,INDIRECT("$D$"&amp;MATCH($C89,$C$1:$C$46,0)&amp;":$D$"&amp;MATCH($C89,$C$1:$C$46,0)+COUNTIF($C$1:$C$46,$C89)-1))+MATCH($C89,$C$1:$C$46,0)-1)</f>
        <v>#N/A</v>
      </c>
      <c r="I89" s="945" t="e" cm="1">
        <f t="array" aca="1" ref="I89" ca="1">INDEX(I$1:I$46,MATCH($D89,INDIRECT("$D$"&amp;MATCH($C89,$C$1:$C$46,0)&amp;":$D$"&amp;MATCH($C89,$C$1:$C$46,0)+COUNTIF($C$1:$C$46,$C89)-1))+MATCH($C89,$C$1:$C$46,0)-1)</f>
        <v>#N/A</v>
      </c>
      <c r="J89" s="988" t="e" cm="1">
        <f t="array" aca="1" ref="J89" ca="1">INDEX(J$1:J$46,MATCH($D89,INDIRECT("$D$"&amp;MATCH($C89,$C$1:$C$46,0)&amp;":$D$"&amp;MATCH($C89,$C$1:$C$46,0)+COUNTIF($C$1:$C$46,$C89)-1))+MATCH($C89,$C$1:$C$46,0)-1)</f>
        <v>#N/A</v>
      </c>
    </row>
    <row r="90" spans="1:10" x14ac:dyDescent="0.25">
      <c r="A90" s="907">
        <f>Prognoser!A99</f>
        <v>0</v>
      </c>
      <c r="B90" s="979">
        <f>Prognoser!B99</f>
        <v>0</v>
      </c>
      <c r="C90" s="979">
        <f>Prognoser!C99</f>
        <v>0</v>
      </c>
      <c r="D90" s="979">
        <f>Prognoser!D99</f>
        <v>0</v>
      </c>
      <c r="E90" s="908"/>
      <c r="F90" s="1082" t="e" cm="1">
        <f t="array" aca="1" ref="F90" ca="1">INDEX(F$1:F$46,MATCH($D90,INDIRECT("$D$"&amp;MATCH($C90,$C$1:$C$46,0)&amp;":$D$"&amp;MATCH($C90,$C$1:$C$46,0)+COUNTIF($C$1:$C$46,$C90)-1))+MATCH($C90,$C$1:$C$46,0)-1)</f>
        <v>#N/A</v>
      </c>
      <c r="G90" s="1083" t="e" cm="1">
        <f t="array" aca="1" ref="G90" ca="1">INDEX(G$1:G$46,MATCH($D90,INDIRECT("$D$"&amp;MATCH($C90,$C$1:$C$46,0)&amp;":$D$"&amp;MATCH($C90,$C$1:$C$46,0)+COUNTIF($C$1:$C$46,$C90)-1))+MATCH($C90,$C$1:$C$46,0)-1)</f>
        <v>#N/A</v>
      </c>
      <c r="H90" s="1088" t="e" cm="1">
        <f t="array" aca="1" ref="H90" ca="1">INDEX(H$1:H$46,MATCH($D90,INDIRECT("$D$"&amp;MATCH($C90,$C$1:$C$46,0)&amp;":$D$"&amp;MATCH($C90,$C$1:$C$46,0)+COUNTIF($C$1:$C$46,$C90)-1))+MATCH($C90,$C$1:$C$46,0)-1)</f>
        <v>#N/A</v>
      </c>
      <c r="I90" s="945" t="e" cm="1">
        <f t="array" aca="1" ref="I90" ca="1">INDEX(I$1:I$46,MATCH($D90,INDIRECT("$D$"&amp;MATCH($C90,$C$1:$C$46,0)&amp;":$D$"&amp;MATCH($C90,$C$1:$C$46,0)+COUNTIF($C$1:$C$46,$C90)-1))+MATCH($C90,$C$1:$C$46,0)-1)</f>
        <v>#N/A</v>
      </c>
      <c r="J90" s="988" t="e" cm="1">
        <f t="array" aca="1" ref="J90" ca="1">INDEX(J$1:J$46,MATCH($D90,INDIRECT("$D$"&amp;MATCH($C90,$C$1:$C$46,0)&amp;":$D$"&amp;MATCH($C90,$C$1:$C$46,0)+COUNTIF($C$1:$C$46,$C90)-1))+MATCH($C90,$C$1:$C$46,0)-1)</f>
        <v>#N/A</v>
      </c>
    </row>
    <row r="91" spans="1:10" x14ac:dyDescent="0.25">
      <c r="A91" s="907">
        <f>Prognoser!A100</f>
        <v>0</v>
      </c>
      <c r="B91" s="979">
        <f>Prognoser!B100</f>
        <v>0</v>
      </c>
      <c r="C91" s="979">
        <f>Prognoser!C100</f>
        <v>0</v>
      </c>
      <c r="D91" s="979">
        <f>Prognoser!D100</f>
        <v>0</v>
      </c>
      <c r="E91" s="908"/>
      <c r="F91" s="1082" t="e" cm="1">
        <f t="array" aca="1" ref="F91" ca="1">INDEX(F$1:F$46,MATCH($D91,INDIRECT("$D$"&amp;MATCH($C91,$C$1:$C$46,0)&amp;":$D$"&amp;MATCH($C91,$C$1:$C$46,0)+COUNTIF($C$1:$C$46,$C91)-1))+MATCH($C91,$C$1:$C$46,0)-1)</f>
        <v>#N/A</v>
      </c>
      <c r="G91" s="1083" t="e" cm="1">
        <f t="array" aca="1" ref="G91" ca="1">INDEX(G$1:G$46,MATCH($D91,INDIRECT("$D$"&amp;MATCH($C91,$C$1:$C$46,0)&amp;":$D$"&amp;MATCH($C91,$C$1:$C$46,0)+COUNTIF($C$1:$C$46,$C91)-1))+MATCH($C91,$C$1:$C$46,0)-1)</f>
        <v>#N/A</v>
      </c>
      <c r="H91" s="1088" t="e" cm="1">
        <f t="array" aca="1" ref="H91" ca="1">INDEX(H$1:H$46,MATCH($D91,INDIRECT("$D$"&amp;MATCH($C91,$C$1:$C$46,0)&amp;":$D$"&amp;MATCH($C91,$C$1:$C$46,0)+COUNTIF($C$1:$C$46,$C91)-1))+MATCH($C91,$C$1:$C$46,0)-1)</f>
        <v>#N/A</v>
      </c>
      <c r="I91" s="945" t="e" cm="1">
        <f t="array" aca="1" ref="I91" ca="1">INDEX(I$1:I$46,MATCH($D91,INDIRECT("$D$"&amp;MATCH($C91,$C$1:$C$46,0)&amp;":$D$"&amp;MATCH($C91,$C$1:$C$46,0)+COUNTIF($C$1:$C$46,$C91)-1))+MATCH($C91,$C$1:$C$46,0)-1)</f>
        <v>#N/A</v>
      </c>
      <c r="J91" s="988" t="e" cm="1">
        <f t="array" aca="1" ref="J91" ca="1">INDEX(J$1:J$46,MATCH($D91,INDIRECT("$D$"&amp;MATCH($C91,$C$1:$C$46,0)&amp;":$D$"&amp;MATCH($C91,$C$1:$C$46,0)+COUNTIF($C$1:$C$46,$C91)-1))+MATCH($C91,$C$1:$C$46,0)-1)</f>
        <v>#N/A</v>
      </c>
    </row>
    <row r="92" spans="1:10" x14ac:dyDescent="0.25">
      <c r="A92" s="907">
        <f>Prognoser!A101</f>
        <v>0</v>
      </c>
      <c r="B92" s="979">
        <f>Prognoser!B101</f>
        <v>0</v>
      </c>
      <c r="C92" s="979">
        <f>Prognoser!C101</f>
        <v>0</v>
      </c>
      <c r="D92" s="979">
        <f>Prognoser!D101</f>
        <v>0</v>
      </c>
      <c r="E92" s="908"/>
      <c r="F92" s="1082" t="e" cm="1">
        <f t="array" aca="1" ref="F92" ca="1">INDEX(F$1:F$46,MATCH($D92,INDIRECT("$D$"&amp;MATCH($C92,$C$1:$C$46,0)&amp;":$D$"&amp;MATCH($C92,$C$1:$C$46,0)+COUNTIF($C$1:$C$46,$C92)-1))+MATCH($C92,$C$1:$C$46,0)-1)</f>
        <v>#N/A</v>
      </c>
      <c r="G92" s="1083" t="e" cm="1">
        <f t="array" aca="1" ref="G92" ca="1">INDEX(G$1:G$46,MATCH($D92,INDIRECT("$D$"&amp;MATCH($C92,$C$1:$C$46,0)&amp;":$D$"&amp;MATCH($C92,$C$1:$C$46,0)+COUNTIF($C$1:$C$46,$C92)-1))+MATCH($C92,$C$1:$C$46,0)-1)</f>
        <v>#N/A</v>
      </c>
      <c r="H92" s="1088" t="e" cm="1">
        <f t="array" aca="1" ref="H92" ca="1">INDEX(H$1:H$46,MATCH($D92,INDIRECT("$D$"&amp;MATCH($C92,$C$1:$C$46,0)&amp;":$D$"&amp;MATCH($C92,$C$1:$C$46,0)+COUNTIF($C$1:$C$46,$C92)-1))+MATCH($C92,$C$1:$C$46,0)-1)</f>
        <v>#N/A</v>
      </c>
      <c r="I92" s="945" t="e" cm="1">
        <f t="array" aca="1" ref="I92" ca="1">INDEX(I$1:I$46,MATCH($D92,INDIRECT("$D$"&amp;MATCH($C92,$C$1:$C$46,0)&amp;":$D$"&amp;MATCH($C92,$C$1:$C$46,0)+COUNTIF($C$1:$C$46,$C92)-1))+MATCH($C92,$C$1:$C$46,0)-1)</f>
        <v>#N/A</v>
      </c>
      <c r="J92" s="988" t="e" cm="1">
        <f t="array" aca="1" ref="J92" ca="1">INDEX(J$1:J$46,MATCH($D92,INDIRECT("$D$"&amp;MATCH($C92,$C$1:$C$46,0)&amp;":$D$"&amp;MATCH($C92,$C$1:$C$46,0)+COUNTIF($C$1:$C$46,$C92)-1))+MATCH($C92,$C$1:$C$46,0)-1)</f>
        <v>#N/A</v>
      </c>
    </row>
    <row r="93" spans="1:10" x14ac:dyDescent="0.25">
      <c r="A93" s="907">
        <f>Prognoser!A102</f>
        <v>0</v>
      </c>
      <c r="B93" s="979">
        <f>Prognoser!B102</f>
        <v>0</v>
      </c>
      <c r="C93" s="979">
        <f>Prognoser!C102</f>
        <v>0</v>
      </c>
      <c r="D93" s="979">
        <f>Prognoser!D102</f>
        <v>0</v>
      </c>
      <c r="E93" s="908"/>
      <c r="F93" s="1082" t="e" cm="1">
        <f t="array" aca="1" ref="F93" ca="1">INDEX(F$1:F$46,MATCH($D93,INDIRECT("$D$"&amp;MATCH($C93,$C$1:$C$46,0)&amp;":$D$"&amp;MATCH($C93,$C$1:$C$46,0)+COUNTIF($C$1:$C$46,$C93)-1))+MATCH($C93,$C$1:$C$46,0)-1)</f>
        <v>#N/A</v>
      </c>
      <c r="G93" s="1083" t="e" cm="1">
        <f t="array" aca="1" ref="G93" ca="1">INDEX(G$1:G$46,MATCH($D93,INDIRECT("$D$"&amp;MATCH($C93,$C$1:$C$46,0)&amp;":$D$"&amp;MATCH($C93,$C$1:$C$46,0)+COUNTIF($C$1:$C$46,$C93)-1))+MATCH($C93,$C$1:$C$46,0)-1)</f>
        <v>#N/A</v>
      </c>
      <c r="H93" s="1088" t="e" cm="1">
        <f t="array" aca="1" ref="H93" ca="1">INDEX(H$1:H$46,MATCH($D93,INDIRECT("$D$"&amp;MATCH($C93,$C$1:$C$46,0)&amp;":$D$"&amp;MATCH($C93,$C$1:$C$46,0)+COUNTIF($C$1:$C$46,$C93)-1))+MATCH($C93,$C$1:$C$46,0)-1)</f>
        <v>#N/A</v>
      </c>
      <c r="I93" s="945" t="e" cm="1">
        <f t="array" aca="1" ref="I93" ca="1">INDEX(I$1:I$46,MATCH($D93,INDIRECT("$D$"&amp;MATCH($C93,$C$1:$C$46,0)&amp;":$D$"&amp;MATCH($C93,$C$1:$C$46,0)+COUNTIF($C$1:$C$46,$C93)-1))+MATCH($C93,$C$1:$C$46,0)-1)</f>
        <v>#N/A</v>
      </c>
      <c r="J93" s="988" t="e" cm="1">
        <f t="array" aca="1" ref="J93" ca="1">INDEX(J$1:J$46,MATCH($D93,INDIRECT("$D$"&amp;MATCH($C93,$C$1:$C$46,0)&amp;":$D$"&amp;MATCH($C93,$C$1:$C$46,0)+COUNTIF($C$1:$C$46,$C93)-1))+MATCH($C93,$C$1:$C$46,0)-1)</f>
        <v>#N/A</v>
      </c>
    </row>
    <row r="94" spans="1:10" x14ac:dyDescent="0.25">
      <c r="A94" s="907">
        <f>Prognoser!A103</f>
        <v>0</v>
      </c>
      <c r="B94" s="979">
        <f>Prognoser!B103</f>
        <v>0</v>
      </c>
      <c r="C94" s="979">
        <f>Prognoser!C103</f>
        <v>0</v>
      </c>
      <c r="D94" s="979">
        <f>Prognoser!D103</f>
        <v>0</v>
      </c>
      <c r="E94" s="908"/>
      <c r="F94" s="1082" t="e" cm="1">
        <f t="array" aca="1" ref="F94" ca="1">INDEX(F$1:F$46,MATCH($D94,INDIRECT("$D$"&amp;MATCH($C94,$C$1:$C$46,0)&amp;":$D$"&amp;MATCH($C94,$C$1:$C$46,0)+COUNTIF($C$1:$C$46,$C94)-1))+MATCH($C94,$C$1:$C$46,0)-1)</f>
        <v>#N/A</v>
      </c>
      <c r="G94" s="1083" t="e" cm="1">
        <f t="array" aca="1" ref="G94" ca="1">INDEX(G$1:G$46,MATCH($D94,INDIRECT("$D$"&amp;MATCH($C94,$C$1:$C$46,0)&amp;":$D$"&amp;MATCH($C94,$C$1:$C$46,0)+COUNTIF($C$1:$C$46,$C94)-1))+MATCH($C94,$C$1:$C$46,0)-1)</f>
        <v>#N/A</v>
      </c>
      <c r="H94" s="1088" t="e" cm="1">
        <f t="array" aca="1" ref="H94" ca="1">INDEX(H$1:H$46,MATCH($D94,INDIRECT("$D$"&amp;MATCH($C94,$C$1:$C$46,0)&amp;":$D$"&amp;MATCH($C94,$C$1:$C$46,0)+COUNTIF($C$1:$C$46,$C94)-1))+MATCH($C94,$C$1:$C$46,0)-1)</f>
        <v>#N/A</v>
      </c>
      <c r="I94" s="945" t="e" cm="1">
        <f t="array" aca="1" ref="I94" ca="1">INDEX(I$1:I$46,MATCH($D94,INDIRECT("$D$"&amp;MATCH($C94,$C$1:$C$46,0)&amp;":$D$"&amp;MATCH($C94,$C$1:$C$46,0)+COUNTIF($C$1:$C$46,$C94)-1))+MATCH($C94,$C$1:$C$46,0)-1)</f>
        <v>#N/A</v>
      </c>
      <c r="J94" s="988" t="e" cm="1">
        <f t="array" aca="1" ref="J94" ca="1">INDEX(J$1:J$46,MATCH($D94,INDIRECT("$D$"&amp;MATCH($C94,$C$1:$C$46,0)&amp;":$D$"&amp;MATCH($C94,$C$1:$C$46,0)+COUNTIF($C$1:$C$46,$C94)-1))+MATCH($C94,$C$1:$C$46,0)-1)</f>
        <v>#N/A</v>
      </c>
    </row>
    <row r="95" spans="1:10" x14ac:dyDescent="0.25">
      <c r="A95" s="907">
        <f>Prognoser!A104</f>
        <v>0</v>
      </c>
      <c r="B95" s="979">
        <f>Prognoser!B104</f>
        <v>0</v>
      </c>
      <c r="C95" s="979">
        <f>Prognoser!C104</f>
        <v>0</v>
      </c>
      <c r="D95" s="979">
        <f>Prognoser!D104</f>
        <v>0</v>
      </c>
      <c r="E95" s="908"/>
      <c r="F95" s="1082" t="e" cm="1">
        <f t="array" aca="1" ref="F95" ca="1">INDEX(F$1:F$46,MATCH($D95,INDIRECT("$D$"&amp;MATCH($C95,$C$1:$C$46,0)&amp;":$D$"&amp;MATCH($C95,$C$1:$C$46,0)+COUNTIF($C$1:$C$46,$C95)-1))+MATCH($C95,$C$1:$C$46,0)-1)</f>
        <v>#N/A</v>
      </c>
      <c r="G95" s="1083" t="e" cm="1">
        <f t="array" aca="1" ref="G95" ca="1">INDEX(G$1:G$46,MATCH($D95,INDIRECT("$D$"&amp;MATCH($C95,$C$1:$C$46,0)&amp;":$D$"&amp;MATCH($C95,$C$1:$C$46,0)+COUNTIF($C$1:$C$46,$C95)-1))+MATCH($C95,$C$1:$C$46,0)-1)</f>
        <v>#N/A</v>
      </c>
      <c r="H95" s="1088" t="e" cm="1">
        <f t="array" aca="1" ref="H95" ca="1">INDEX(H$1:H$46,MATCH($D95,INDIRECT("$D$"&amp;MATCH($C95,$C$1:$C$46,0)&amp;":$D$"&amp;MATCH($C95,$C$1:$C$46,0)+COUNTIF($C$1:$C$46,$C95)-1))+MATCH($C95,$C$1:$C$46,0)-1)</f>
        <v>#N/A</v>
      </c>
      <c r="I95" s="945" t="e" cm="1">
        <f t="array" aca="1" ref="I95" ca="1">INDEX(I$1:I$46,MATCH($D95,INDIRECT("$D$"&amp;MATCH($C95,$C$1:$C$46,0)&amp;":$D$"&amp;MATCH($C95,$C$1:$C$46,0)+COUNTIF($C$1:$C$46,$C95)-1))+MATCH($C95,$C$1:$C$46,0)-1)</f>
        <v>#N/A</v>
      </c>
      <c r="J95" s="988" t="e" cm="1">
        <f t="array" aca="1" ref="J95" ca="1">INDEX(J$1:J$46,MATCH($D95,INDIRECT("$D$"&amp;MATCH($C95,$C$1:$C$46,0)&amp;":$D$"&amp;MATCH($C95,$C$1:$C$46,0)+COUNTIF($C$1:$C$46,$C95)-1))+MATCH($C95,$C$1:$C$46,0)-1)</f>
        <v>#N/A</v>
      </c>
    </row>
    <row r="96" spans="1:10" x14ac:dyDescent="0.25">
      <c r="A96" s="907">
        <f>Prognoser!A105</f>
        <v>0</v>
      </c>
      <c r="B96" s="979">
        <f>Prognoser!B105</f>
        <v>0</v>
      </c>
      <c r="C96" s="979">
        <f>Prognoser!C105</f>
        <v>0</v>
      </c>
      <c r="D96" s="979">
        <f>Prognoser!D105</f>
        <v>0</v>
      </c>
      <c r="E96" s="908"/>
      <c r="F96" s="1082" t="e" cm="1">
        <f t="array" aca="1" ref="F96" ca="1">INDEX(F$1:F$46,MATCH($D96,INDIRECT("$D$"&amp;MATCH($C96,$C$1:$C$46,0)&amp;":$D$"&amp;MATCH($C96,$C$1:$C$46,0)+COUNTIF($C$1:$C$46,$C96)-1))+MATCH($C96,$C$1:$C$46,0)-1)</f>
        <v>#N/A</v>
      </c>
      <c r="G96" s="1083" t="e" cm="1">
        <f t="array" aca="1" ref="G96" ca="1">INDEX(G$1:G$46,MATCH($D96,INDIRECT("$D$"&amp;MATCH($C96,$C$1:$C$46,0)&amp;":$D$"&amp;MATCH($C96,$C$1:$C$46,0)+COUNTIF($C$1:$C$46,$C96)-1))+MATCH($C96,$C$1:$C$46,0)-1)</f>
        <v>#N/A</v>
      </c>
      <c r="H96" s="1088" t="e" cm="1">
        <f t="array" aca="1" ref="H96" ca="1">INDEX(H$1:H$46,MATCH($D96,INDIRECT("$D$"&amp;MATCH($C96,$C$1:$C$46,0)&amp;":$D$"&amp;MATCH($C96,$C$1:$C$46,0)+COUNTIF($C$1:$C$46,$C96)-1))+MATCH($C96,$C$1:$C$46,0)-1)</f>
        <v>#N/A</v>
      </c>
      <c r="I96" s="945" t="e" cm="1">
        <f t="array" aca="1" ref="I96" ca="1">INDEX(I$1:I$46,MATCH($D96,INDIRECT("$D$"&amp;MATCH($C96,$C$1:$C$46,0)&amp;":$D$"&amp;MATCH($C96,$C$1:$C$46,0)+COUNTIF($C$1:$C$46,$C96)-1))+MATCH($C96,$C$1:$C$46,0)-1)</f>
        <v>#N/A</v>
      </c>
      <c r="J96" s="988" t="e" cm="1">
        <f t="array" aca="1" ref="J96" ca="1">INDEX(J$1:J$46,MATCH($D96,INDIRECT("$D$"&amp;MATCH($C96,$C$1:$C$46,0)&amp;":$D$"&amp;MATCH($C96,$C$1:$C$46,0)+COUNTIF($C$1:$C$46,$C96)-1))+MATCH($C96,$C$1:$C$46,0)-1)</f>
        <v>#N/A</v>
      </c>
    </row>
    <row r="97" spans="1:10" x14ac:dyDescent="0.25">
      <c r="A97" s="907">
        <f>Prognoser!A106</f>
        <v>0</v>
      </c>
      <c r="B97" s="979">
        <f>Prognoser!B106</f>
        <v>0</v>
      </c>
      <c r="C97" s="979">
        <f>Prognoser!C106</f>
        <v>0</v>
      </c>
      <c r="D97" s="979">
        <f>Prognoser!D106</f>
        <v>0</v>
      </c>
      <c r="E97" s="908"/>
      <c r="F97" s="1082" t="e" cm="1">
        <f t="array" aca="1" ref="F97" ca="1">INDEX(F$1:F$46,MATCH($D97,INDIRECT("$D$"&amp;MATCH($C97,$C$1:$C$46,0)&amp;":$D$"&amp;MATCH($C97,$C$1:$C$46,0)+COUNTIF($C$1:$C$46,$C97)-1))+MATCH($C97,$C$1:$C$46,0)-1)</f>
        <v>#N/A</v>
      </c>
      <c r="G97" s="1083" t="e" cm="1">
        <f t="array" aca="1" ref="G97" ca="1">INDEX(G$1:G$46,MATCH($D97,INDIRECT("$D$"&amp;MATCH($C97,$C$1:$C$46,0)&amp;":$D$"&amp;MATCH($C97,$C$1:$C$46,0)+COUNTIF($C$1:$C$46,$C97)-1))+MATCH($C97,$C$1:$C$46,0)-1)</f>
        <v>#N/A</v>
      </c>
      <c r="H97" s="1088" t="e" cm="1">
        <f t="array" aca="1" ref="H97" ca="1">INDEX(H$1:H$46,MATCH($D97,INDIRECT("$D$"&amp;MATCH($C97,$C$1:$C$46,0)&amp;":$D$"&amp;MATCH($C97,$C$1:$C$46,0)+COUNTIF($C$1:$C$46,$C97)-1))+MATCH($C97,$C$1:$C$46,0)-1)</f>
        <v>#N/A</v>
      </c>
      <c r="I97" s="945" t="e" cm="1">
        <f t="array" aca="1" ref="I97" ca="1">INDEX(I$1:I$46,MATCH($D97,INDIRECT("$D$"&amp;MATCH($C97,$C$1:$C$46,0)&amp;":$D$"&amp;MATCH($C97,$C$1:$C$46,0)+COUNTIF($C$1:$C$46,$C97)-1))+MATCH($C97,$C$1:$C$46,0)-1)</f>
        <v>#N/A</v>
      </c>
      <c r="J97" s="988" t="e" cm="1">
        <f t="array" aca="1" ref="J97" ca="1">INDEX(J$1:J$46,MATCH($D97,INDIRECT("$D$"&amp;MATCH($C97,$C$1:$C$46,0)&amp;":$D$"&amp;MATCH($C97,$C$1:$C$46,0)+COUNTIF($C$1:$C$46,$C97)-1))+MATCH($C97,$C$1:$C$46,0)-1)</f>
        <v>#N/A</v>
      </c>
    </row>
    <row r="98" spans="1:10" x14ac:dyDescent="0.25">
      <c r="A98" s="907">
        <f>Prognoser!A107</f>
        <v>0</v>
      </c>
      <c r="B98" s="979">
        <f>Prognoser!B107</f>
        <v>0</v>
      </c>
      <c r="C98" s="979">
        <f>Prognoser!C107</f>
        <v>0</v>
      </c>
      <c r="D98" s="979">
        <f>Prognoser!D107</f>
        <v>0</v>
      </c>
      <c r="E98" s="908"/>
      <c r="F98" s="1082" t="e" cm="1">
        <f t="array" aca="1" ref="F98" ca="1">INDEX(F$1:F$46,MATCH($D98,INDIRECT("$D$"&amp;MATCH($C98,$C$1:$C$46,0)&amp;":$D$"&amp;MATCH($C98,$C$1:$C$46,0)+COUNTIF($C$1:$C$46,$C98)-1))+MATCH($C98,$C$1:$C$46,0)-1)</f>
        <v>#N/A</v>
      </c>
      <c r="G98" s="1083" t="e" cm="1">
        <f t="array" aca="1" ref="G98" ca="1">INDEX(G$1:G$46,MATCH($D98,INDIRECT("$D$"&amp;MATCH($C98,$C$1:$C$46,0)&amp;":$D$"&amp;MATCH($C98,$C$1:$C$46,0)+COUNTIF($C$1:$C$46,$C98)-1))+MATCH($C98,$C$1:$C$46,0)-1)</f>
        <v>#N/A</v>
      </c>
      <c r="H98" s="1088" t="e" cm="1">
        <f t="array" aca="1" ref="H98" ca="1">INDEX(H$1:H$46,MATCH($D98,INDIRECT("$D$"&amp;MATCH($C98,$C$1:$C$46,0)&amp;":$D$"&amp;MATCH($C98,$C$1:$C$46,0)+COUNTIF($C$1:$C$46,$C98)-1))+MATCH($C98,$C$1:$C$46,0)-1)</f>
        <v>#N/A</v>
      </c>
      <c r="I98" s="945" t="e" cm="1">
        <f t="array" aca="1" ref="I98" ca="1">INDEX(I$1:I$46,MATCH($D98,INDIRECT("$D$"&amp;MATCH($C98,$C$1:$C$46,0)&amp;":$D$"&amp;MATCH($C98,$C$1:$C$46,0)+COUNTIF($C$1:$C$46,$C98)-1))+MATCH($C98,$C$1:$C$46,0)-1)</f>
        <v>#N/A</v>
      </c>
      <c r="J98" s="988" t="e" cm="1">
        <f t="array" aca="1" ref="J98" ca="1">INDEX(J$1:J$46,MATCH($D98,INDIRECT("$D$"&amp;MATCH($C98,$C$1:$C$46,0)&amp;":$D$"&amp;MATCH($C98,$C$1:$C$46,0)+COUNTIF($C$1:$C$46,$C98)-1))+MATCH($C98,$C$1:$C$46,0)-1)</f>
        <v>#N/A</v>
      </c>
    </row>
    <row r="99" spans="1:10" x14ac:dyDescent="0.25">
      <c r="A99" s="907">
        <f>Prognoser!A108</f>
        <v>0</v>
      </c>
      <c r="B99" s="979">
        <f>Prognoser!B108</f>
        <v>0</v>
      </c>
      <c r="C99" s="979">
        <f>Prognoser!C108</f>
        <v>0</v>
      </c>
      <c r="D99" s="979">
        <f>Prognoser!D108</f>
        <v>0</v>
      </c>
      <c r="E99" s="908"/>
      <c r="F99" s="1082" t="e" cm="1">
        <f t="array" aca="1" ref="F99" ca="1">INDEX(F$1:F$46,MATCH($D99,INDIRECT("$D$"&amp;MATCH($C99,$C$1:$C$46,0)&amp;":$D$"&amp;MATCH($C99,$C$1:$C$46,0)+COUNTIF($C$1:$C$46,$C99)-1))+MATCH($C99,$C$1:$C$46,0)-1)</f>
        <v>#N/A</v>
      </c>
      <c r="G99" s="1083" t="e" cm="1">
        <f t="array" aca="1" ref="G99" ca="1">INDEX(G$1:G$46,MATCH($D99,INDIRECT("$D$"&amp;MATCH($C99,$C$1:$C$46,0)&amp;":$D$"&amp;MATCH($C99,$C$1:$C$46,0)+COUNTIF($C$1:$C$46,$C99)-1))+MATCH($C99,$C$1:$C$46,0)-1)</f>
        <v>#N/A</v>
      </c>
      <c r="H99" s="1088" t="e" cm="1">
        <f t="array" aca="1" ref="H99" ca="1">INDEX(H$1:H$46,MATCH($D99,INDIRECT("$D$"&amp;MATCH($C99,$C$1:$C$46,0)&amp;":$D$"&amp;MATCH($C99,$C$1:$C$46,0)+COUNTIF($C$1:$C$46,$C99)-1))+MATCH($C99,$C$1:$C$46,0)-1)</f>
        <v>#N/A</v>
      </c>
      <c r="I99" s="945" t="e" cm="1">
        <f t="array" aca="1" ref="I99" ca="1">INDEX(I$1:I$46,MATCH($D99,INDIRECT("$D$"&amp;MATCH($C99,$C$1:$C$46,0)&amp;":$D$"&amp;MATCH($C99,$C$1:$C$46,0)+COUNTIF($C$1:$C$46,$C99)-1))+MATCH($C99,$C$1:$C$46,0)-1)</f>
        <v>#N/A</v>
      </c>
      <c r="J99" s="988" t="e" cm="1">
        <f t="array" aca="1" ref="J99" ca="1">INDEX(J$1:J$46,MATCH($D99,INDIRECT("$D$"&amp;MATCH($C99,$C$1:$C$46,0)&amp;":$D$"&amp;MATCH($C99,$C$1:$C$46,0)+COUNTIF($C$1:$C$46,$C99)-1))+MATCH($C99,$C$1:$C$46,0)-1)</f>
        <v>#N/A</v>
      </c>
    </row>
    <row r="100" spans="1:10" x14ac:dyDescent="0.25">
      <c r="A100" s="907">
        <f>Prognoser!A109</f>
        <v>0</v>
      </c>
      <c r="B100" s="979">
        <f>Prognoser!B109</f>
        <v>0</v>
      </c>
      <c r="C100" s="979">
        <f>Prognoser!C109</f>
        <v>0</v>
      </c>
      <c r="D100" s="979">
        <f>Prognoser!D109</f>
        <v>0</v>
      </c>
      <c r="E100" s="908"/>
      <c r="F100" s="1082" t="e" cm="1">
        <f t="array" aca="1" ref="F100" ca="1">INDEX(F$1:F$46,MATCH($D100,INDIRECT("$D$"&amp;MATCH($C100,$C$1:$C$46,0)&amp;":$D$"&amp;MATCH($C100,$C$1:$C$46,0)+COUNTIF($C$1:$C$46,$C100)-1))+MATCH($C100,$C$1:$C$46,0)-1)</f>
        <v>#N/A</v>
      </c>
      <c r="G100" s="1083" t="e" cm="1">
        <f t="array" aca="1" ref="G100" ca="1">INDEX(G$1:G$46,MATCH($D100,INDIRECT("$D$"&amp;MATCH($C100,$C$1:$C$46,0)&amp;":$D$"&amp;MATCH($C100,$C$1:$C$46,0)+COUNTIF($C$1:$C$46,$C100)-1))+MATCH($C100,$C$1:$C$46,0)-1)</f>
        <v>#N/A</v>
      </c>
      <c r="H100" s="1088" t="e" cm="1">
        <f t="array" aca="1" ref="H100" ca="1">INDEX(H$1:H$46,MATCH($D100,INDIRECT("$D$"&amp;MATCH($C100,$C$1:$C$46,0)&amp;":$D$"&amp;MATCH($C100,$C$1:$C$46,0)+COUNTIF($C$1:$C$46,$C100)-1))+MATCH($C100,$C$1:$C$46,0)-1)</f>
        <v>#N/A</v>
      </c>
      <c r="I100" s="945" t="e" cm="1">
        <f t="array" aca="1" ref="I100" ca="1">INDEX(I$1:I$46,MATCH($D100,INDIRECT("$D$"&amp;MATCH($C100,$C$1:$C$46,0)&amp;":$D$"&amp;MATCH($C100,$C$1:$C$46,0)+COUNTIF($C$1:$C$46,$C100)-1))+MATCH($C100,$C$1:$C$46,0)-1)</f>
        <v>#N/A</v>
      </c>
      <c r="J100" s="988" t="e" cm="1">
        <f t="array" aca="1" ref="J100" ca="1">INDEX(J$1:J$46,MATCH($D100,INDIRECT("$D$"&amp;MATCH($C100,$C$1:$C$46,0)&amp;":$D$"&amp;MATCH($C100,$C$1:$C$46,0)+COUNTIF($C$1:$C$46,$C100)-1))+MATCH($C100,$C$1:$C$46,0)-1)</f>
        <v>#N/A</v>
      </c>
    </row>
    <row r="101" spans="1:10" x14ac:dyDescent="0.25">
      <c r="A101" s="907">
        <f>Prognoser!A110</f>
        <v>0</v>
      </c>
      <c r="B101" s="979">
        <f>Prognoser!B110</f>
        <v>0</v>
      </c>
      <c r="C101" s="979">
        <f>Prognoser!C110</f>
        <v>0</v>
      </c>
      <c r="D101" s="979">
        <f>Prognoser!D110</f>
        <v>0</v>
      </c>
      <c r="E101" s="908"/>
      <c r="F101" s="1082" t="e" cm="1">
        <f t="array" aca="1" ref="F101" ca="1">INDEX(F$1:F$46,MATCH($D101,INDIRECT("$D$"&amp;MATCH($C101,$C$1:$C$46,0)&amp;":$D$"&amp;MATCH($C101,$C$1:$C$46,0)+COUNTIF($C$1:$C$46,$C101)-1))+MATCH($C101,$C$1:$C$46,0)-1)</f>
        <v>#N/A</v>
      </c>
      <c r="G101" s="1083" t="e" cm="1">
        <f t="array" aca="1" ref="G101" ca="1">INDEX(G$1:G$46,MATCH($D101,INDIRECT("$D$"&amp;MATCH($C101,$C$1:$C$46,0)&amp;":$D$"&amp;MATCH($C101,$C$1:$C$46,0)+COUNTIF($C$1:$C$46,$C101)-1))+MATCH($C101,$C$1:$C$46,0)-1)</f>
        <v>#N/A</v>
      </c>
      <c r="H101" s="1088" t="e" cm="1">
        <f t="array" aca="1" ref="H101" ca="1">INDEX(H$1:H$46,MATCH($D101,INDIRECT("$D$"&amp;MATCH($C101,$C$1:$C$46,0)&amp;":$D$"&amp;MATCH($C101,$C$1:$C$46,0)+COUNTIF($C$1:$C$46,$C101)-1))+MATCH($C101,$C$1:$C$46,0)-1)</f>
        <v>#N/A</v>
      </c>
      <c r="I101" s="945" t="e" cm="1">
        <f t="array" aca="1" ref="I101" ca="1">INDEX(I$1:I$46,MATCH($D101,INDIRECT("$D$"&amp;MATCH($C101,$C$1:$C$46,0)&amp;":$D$"&amp;MATCH($C101,$C$1:$C$46,0)+COUNTIF($C$1:$C$46,$C101)-1))+MATCH($C101,$C$1:$C$46,0)-1)</f>
        <v>#N/A</v>
      </c>
      <c r="J101" s="988" t="e" cm="1">
        <f t="array" aca="1" ref="J101" ca="1">INDEX(J$1:J$46,MATCH($D101,INDIRECT("$D$"&amp;MATCH($C101,$C$1:$C$46,0)&amp;":$D$"&amp;MATCH($C101,$C$1:$C$46,0)+COUNTIF($C$1:$C$46,$C101)-1))+MATCH($C101,$C$1:$C$46,0)-1)</f>
        <v>#N/A</v>
      </c>
    </row>
    <row r="102" spans="1:10" x14ac:dyDescent="0.25">
      <c r="A102" s="907">
        <f>Prognoser!A111</f>
        <v>0</v>
      </c>
      <c r="B102" s="979">
        <f>Prognoser!B111</f>
        <v>0</v>
      </c>
      <c r="C102" s="979">
        <f>Prognoser!C111</f>
        <v>0</v>
      </c>
      <c r="D102" s="979">
        <f>Prognoser!D111</f>
        <v>0</v>
      </c>
      <c r="E102" s="908"/>
      <c r="F102" s="1082" t="e" cm="1">
        <f t="array" aca="1" ref="F102" ca="1">INDEX(F$1:F$46,MATCH($D102,INDIRECT("$D$"&amp;MATCH($C102,$C$1:$C$46,0)&amp;":$D$"&amp;MATCH($C102,$C$1:$C$46,0)+COUNTIF($C$1:$C$46,$C102)-1))+MATCH($C102,$C$1:$C$46,0)-1)</f>
        <v>#N/A</v>
      </c>
      <c r="G102" s="1083" t="e" cm="1">
        <f t="array" aca="1" ref="G102" ca="1">INDEX(G$1:G$46,MATCH($D102,INDIRECT("$D$"&amp;MATCH($C102,$C$1:$C$46,0)&amp;":$D$"&amp;MATCH($C102,$C$1:$C$46,0)+COUNTIF($C$1:$C$46,$C102)-1))+MATCH($C102,$C$1:$C$46,0)-1)</f>
        <v>#N/A</v>
      </c>
      <c r="H102" s="1088" t="e" cm="1">
        <f t="array" aca="1" ref="H102" ca="1">INDEX(H$1:H$46,MATCH($D102,INDIRECT("$D$"&amp;MATCH($C102,$C$1:$C$46,0)&amp;":$D$"&amp;MATCH($C102,$C$1:$C$46,0)+COUNTIF($C$1:$C$46,$C102)-1))+MATCH($C102,$C$1:$C$46,0)-1)</f>
        <v>#N/A</v>
      </c>
      <c r="I102" s="945" t="e" cm="1">
        <f t="array" aca="1" ref="I102" ca="1">INDEX(I$1:I$46,MATCH($D102,INDIRECT("$D$"&amp;MATCH($C102,$C$1:$C$46,0)&amp;":$D$"&amp;MATCH($C102,$C$1:$C$46,0)+COUNTIF($C$1:$C$46,$C102)-1))+MATCH($C102,$C$1:$C$46,0)-1)</f>
        <v>#N/A</v>
      </c>
      <c r="J102" s="988" t="e" cm="1">
        <f t="array" aca="1" ref="J102" ca="1">INDEX(J$1:J$46,MATCH($D102,INDIRECT("$D$"&amp;MATCH($C102,$C$1:$C$46,0)&amp;":$D$"&amp;MATCH($C102,$C$1:$C$46,0)+COUNTIF($C$1:$C$46,$C102)-1))+MATCH($C102,$C$1:$C$46,0)-1)</f>
        <v>#N/A</v>
      </c>
    </row>
    <row r="103" spans="1:10" x14ac:dyDescent="0.25">
      <c r="A103" s="907">
        <f>Prognoser!A112</f>
        <v>0</v>
      </c>
      <c r="B103" s="979">
        <f>Prognoser!B112</f>
        <v>0</v>
      </c>
      <c r="C103" s="979">
        <f>Prognoser!C112</f>
        <v>0</v>
      </c>
      <c r="D103" s="979">
        <f>Prognoser!D112</f>
        <v>0</v>
      </c>
      <c r="E103" s="908"/>
      <c r="F103" s="1082" t="e" cm="1">
        <f t="array" aca="1" ref="F103" ca="1">INDEX(F$1:F$46,MATCH($D103,INDIRECT("$D$"&amp;MATCH($C103,$C$1:$C$46,0)&amp;":$D$"&amp;MATCH($C103,$C$1:$C$46,0)+COUNTIF($C$1:$C$46,$C103)-1))+MATCH($C103,$C$1:$C$46,0)-1)</f>
        <v>#N/A</v>
      </c>
      <c r="G103" s="1083" t="e" cm="1">
        <f t="array" aca="1" ref="G103" ca="1">INDEX(G$1:G$46,MATCH($D103,INDIRECT("$D$"&amp;MATCH($C103,$C$1:$C$46,0)&amp;":$D$"&amp;MATCH($C103,$C$1:$C$46,0)+COUNTIF($C$1:$C$46,$C103)-1))+MATCH($C103,$C$1:$C$46,0)-1)</f>
        <v>#N/A</v>
      </c>
      <c r="H103" s="1088" t="e" cm="1">
        <f t="array" aca="1" ref="H103" ca="1">INDEX(H$1:H$46,MATCH($D103,INDIRECT("$D$"&amp;MATCH($C103,$C$1:$C$46,0)&amp;":$D$"&amp;MATCH($C103,$C$1:$C$46,0)+COUNTIF($C$1:$C$46,$C103)-1))+MATCH($C103,$C$1:$C$46,0)-1)</f>
        <v>#N/A</v>
      </c>
      <c r="I103" s="945" t="e" cm="1">
        <f t="array" aca="1" ref="I103" ca="1">INDEX(I$1:I$46,MATCH($D103,INDIRECT("$D$"&amp;MATCH($C103,$C$1:$C$46,0)&amp;":$D$"&amp;MATCH($C103,$C$1:$C$46,0)+COUNTIF($C$1:$C$46,$C103)-1))+MATCH($C103,$C$1:$C$46,0)-1)</f>
        <v>#N/A</v>
      </c>
      <c r="J103" s="988" t="e" cm="1">
        <f t="array" aca="1" ref="J103" ca="1">INDEX(J$1:J$46,MATCH($D103,INDIRECT("$D$"&amp;MATCH($C103,$C$1:$C$46,0)&amp;":$D$"&amp;MATCH($C103,$C$1:$C$46,0)+COUNTIF($C$1:$C$46,$C103)-1))+MATCH($C103,$C$1:$C$46,0)-1)</f>
        <v>#N/A</v>
      </c>
    </row>
    <row r="104" spans="1:10" x14ac:dyDescent="0.25">
      <c r="A104" s="907">
        <f>Prognoser!A113</f>
        <v>0</v>
      </c>
      <c r="B104" s="979">
        <f>Prognoser!B113</f>
        <v>0</v>
      </c>
      <c r="C104" s="979">
        <f>Prognoser!C113</f>
        <v>0</v>
      </c>
      <c r="D104" s="979">
        <f>Prognoser!D113</f>
        <v>0</v>
      </c>
      <c r="E104" s="908"/>
      <c r="F104" s="1082" t="e" cm="1">
        <f t="array" aca="1" ref="F104" ca="1">INDEX(F$1:F$46,MATCH($D104,INDIRECT("$D$"&amp;MATCH($C104,$C$1:$C$46,0)&amp;":$D$"&amp;MATCH($C104,$C$1:$C$46,0)+COUNTIF($C$1:$C$46,$C104)-1))+MATCH($C104,$C$1:$C$46,0)-1)</f>
        <v>#N/A</v>
      </c>
      <c r="G104" s="1083" t="e" cm="1">
        <f t="array" aca="1" ref="G104" ca="1">INDEX(G$1:G$46,MATCH($D104,INDIRECT("$D$"&amp;MATCH($C104,$C$1:$C$46,0)&amp;":$D$"&amp;MATCH($C104,$C$1:$C$46,0)+COUNTIF($C$1:$C$46,$C104)-1))+MATCH($C104,$C$1:$C$46,0)-1)</f>
        <v>#N/A</v>
      </c>
      <c r="H104" s="1088" t="e" cm="1">
        <f t="array" aca="1" ref="H104" ca="1">INDEX(H$1:H$46,MATCH($D104,INDIRECT("$D$"&amp;MATCH($C104,$C$1:$C$46,0)&amp;":$D$"&amp;MATCH($C104,$C$1:$C$46,0)+COUNTIF($C$1:$C$46,$C104)-1))+MATCH($C104,$C$1:$C$46,0)-1)</f>
        <v>#N/A</v>
      </c>
      <c r="I104" s="945" t="e" cm="1">
        <f t="array" aca="1" ref="I104" ca="1">INDEX(I$1:I$46,MATCH($D104,INDIRECT("$D$"&amp;MATCH($C104,$C$1:$C$46,0)&amp;":$D$"&amp;MATCH($C104,$C$1:$C$46,0)+COUNTIF($C$1:$C$46,$C104)-1))+MATCH($C104,$C$1:$C$46,0)-1)</f>
        <v>#N/A</v>
      </c>
      <c r="J104" s="988" t="e" cm="1">
        <f t="array" aca="1" ref="J104" ca="1">INDEX(J$1:J$46,MATCH($D104,INDIRECT("$D$"&amp;MATCH($C104,$C$1:$C$46,0)&amp;":$D$"&amp;MATCH($C104,$C$1:$C$46,0)+COUNTIF($C$1:$C$46,$C104)-1))+MATCH($C104,$C$1:$C$46,0)-1)</f>
        <v>#N/A</v>
      </c>
    </row>
    <row r="105" spans="1:10" x14ac:dyDescent="0.25">
      <c r="A105" s="907">
        <f>Prognoser!A114</f>
        <v>0</v>
      </c>
      <c r="B105" s="979">
        <f>Prognoser!B114</f>
        <v>0</v>
      </c>
      <c r="C105" s="979">
        <f>Prognoser!C114</f>
        <v>0</v>
      </c>
      <c r="D105" s="979">
        <f>Prognoser!D114</f>
        <v>0</v>
      </c>
      <c r="E105" s="908"/>
      <c r="F105" s="1082" t="e" cm="1">
        <f t="array" aca="1" ref="F105" ca="1">INDEX(F$1:F$46,MATCH($D105,INDIRECT("$D$"&amp;MATCH($C105,$C$1:$C$46,0)&amp;":$D$"&amp;MATCH($C105,$C$1:$C$46,0)+COUNTIF($C$1:$C$46,$C105)-1))+MATCH($C105,$C$1:$C$46,0)-1)</f>
        <v>#N/A</v>
      </c>
      <c r="G105" s="1083" t="e" cm="1">
        <f t="array" aca="1" ref="G105" ca="1">INDEX(G$1:G$46,MATCH($D105,INDIRECT("$D$"&amp;MATCH($C105,$C$1:$C$46,0)&amp;":$D$"&amp;MATCH($C105,$C$1:$C$46,0)+COUNTIF($C$1:$C$46,$C105)-1))+MATCH($C105,$C$1:$C$46,0)-1)</f>
        <v>#N/A</v>
      </c>
      <c r="H105" s="1088" t="e" cm="1">
        <f t="array" aca="1" ref="H105" ca="1">INDEX(H$1:H$46,MATCH($D105,INDIRECT("$D$"&amp;MATCH($C105,$C$1:$C$46,0)&amp;":$D$"&amp;MATCH($C105,$C$1:$C$46,0)+COUNTIF($C$1:$C$46,$C105)-1))+MATCH($C105,$C$1:$C$46,0)-1)</f>
        <v>#N/A</v>
      </c>
      <c r="I105" s="945" t="e" cm="1">
        <f t="array" aca="1" ref="I105" ca="1">INDEX(I$1:I$46,MATCH($D105,INDIRECT("$D$"&amp;MATCH($C105,$C$1:$C$46,0)&amp;":$D$"&amp;MATCH($C105,$C$1:$C$46,0)+COUNTIF($C$1:$C$46,$C105)-1))+MATCH($C105,$C$1:$C$46,0)-1)</f>
        <v>#N/A</v>
      </c>
      <c r="J105" s="988" t="e" cm="1">
        <f t="array" aca="1" ref="J105" ca="1">INDEX(J$1:J$46,MATCH($D105,INDIRECT("$D$"&amp;MATCH($C105,$C$1:$C$46,0)&amp;":$D$"&amp;MATCH($C105,$C$1:$C$46,0)+COUNTIF($C$1:$C$46,$C105)-1))+MATCH($C105,$C$1:$C$46,0)-1)</f>
        <v>#N/A</v>
      </c>
    </row>
    <row r="106" spans="1:10" x14ac:dyDescent="0.25">
      <c r="A106" s="907">
        <f>Prognoser!A115</f>
        <v>0</v>
      </c>
      <c r="B106" s="979">
        <f>Prognoser!B115</f>
        <v>0</v>
      </c>
      <c r="C106" s="979">
        <f>Prognoser!C115</f>
        <v>0</v>
      </c>
      <c r="D106" s="979">
        <f>Prognoser!D115</f>
        <v>0</v>
      </c>
      <c r="E106" s="908"/>
      <c r="F106" s="1082" t="e" cm="1">
        <f t="array" aca="1" ref="F106" ca="1">INDEX(F$1:F$46,MATCH($D106,INDIRECT("$D$"&amp;MATCH($C106,$C$1:$C$46,0)&amp;":$D$"&amp;MATCH($C106,$C$1:$C$46,0)+COUNTIF($C$1:$C$46,$C106)-1))+MATCH($C106,$C$1:$C$46,0)-1)</f>
        <v>#N/A</v>
      </c>
      <c r="G106" s="1083" t="e" cm="1">
        <f t="array" aca="1" ref="G106" ca="1">INDEX(G$1:G$46,MATCH($D106,INDIRECT("$D$"&amp;MATCH($C106,$C$1:$C$46,0)&amp;":$D$"&amp;MATCH($C106,$C$1:$C$46,0)+COUNTIF($C$1:$C$46,$C106)-1))+MATCH($C106,$C$1:$C$46,0)-1)</f>
        <v>#N/A</v>
      </c>
      <c r="H106" s="1088" t="e" cm="1">
        <f t="array" aca="1" ref="H106" ca="1">INDEX(H$1:H$46,MATCH($D106,INDIRECT("$D$"&amp;MATCH($C106,$C$1:$C$46,0)&amp;":$D$"&amp;MATCH($C106,$C$1:$C$46,0)+COUNTIF($C$1:$C$46,$C106)-1))+MATCH($C106,$C$1:$C$46,0)-1)</f>
        <v>#N/A</v>
      </c>
      <c r="I106" s="945" t="e" cm="1">
        <f t="array" aca="1" ref="I106" ca="1">INDEX(I$1:I$46,MATCH($D106,INDIRECT("$D$"&amp;MATCH($C106,$C$1:$C$46,0)&amp;":$D$"&amp;MATCH($C106,$C$1:$C$46,0)+COUNTIF($C$1:$C$46,$C106)-1))+MATCH($C106,$C$1:$C$46,0)-1)</f>
        <v>#N/A</v>
      </c>
      <c r="J106" s="988" t="e" cm="1">
        <f t="array" aca="1" ref="J106" ca="1">INDEX(J$1:J$46,MATCH($D106,INDIRECT("$D$"&amp;MATCH($C106,$C$1:$C$46,0)&amp;":$D$"&amp;MATCH($C106,$C$1:$C$46,0)+COUNTIF($C$1:$C$46,$C106)-1))+MATCH($C106,$C$1:$C$46,0)-1)</f>
        <v>#N/A</v>
      </c>
    </row>
    <row r="107" spans="1:10" x14ac:dyDescent="0.25">
      <c r="A107" s="907">
        <f>Prognoser!A116</f>
        <v>0</v>
      </c>
      <c r="B107" s="979">
        <f>Prognoser!B116</f>
        <v>0</v>
      </c>
      <c r="C107" s="979">
        <f>Prognoser!C116</f>
        <v>0</v>
      </c>
      <c r="D107" s="979">
        <f>Prognoser!D116</f>
        <v>0</v>
      </c>
      <c r="E107" s="908"/>
      <c r="F107" s="1082" t="e" cm="1">
        <f t="array" aca="1" ref="F107" ca="1">INDEX(F$1:F$46,MATCH($D107,INDIRECT("$D$"&amp;MATCH($C107,$C$1:$C$46,0)&amp;":$D$"&amp;MATCH($C107,$C$1:$C$46,0)+COUNTIF($C$1:$C$46,$C107)-1))+MATCH($C107,$C$1:$C$46,0)-1)</f>
        <v>#N/A</v>
      </c>
      <c r="G107" s="1083" t="e" cm="1">
        <f t="array" aca="1" ref="G107" ca="1">INDEX(G$1:G$46,MATCH($D107,INDIRECT("$D$"&amp;MATCH($C107,$C$1:$C$46,0)&amp;":$D$"&amp;MATCH($C107,$C$1:$C$46,0)+COUNTIF($C$1:$C$46,$C107)-1))+MATCH($C107,$C$1:$C$46,0)-1)</f>
        <v>#N/A</v>
      </c>
      <c r="H107" s="1088" t="e" cm="1">
        <f t="array" aca="1" ref="H107" ca="1">INDEX(H$1:H$46,MATCH($D107,INDIRECT("$D$"&amp;MATCH($C107,$C$1:$C$46,0)&amp;":$D$"&amp;MATCH($C107,$C$1:$C$46,0)+COUNTIF($C$1:$C$46,$C107)-1))+MATCH($C107,$C$1:$C$46,0)-1)</f>
        <v>#N/A</v>
      </c>
      <c r="I107" s="945" t="e" cm="1">
        <f t="array" aca="1" ref="I107" ca="1">INDEX(I$1:I$46,MATCH($D107,INDIRECT("$D$"&amp;MATCH($C107,$C$1:$C$46,0)&amp;":$D$"&amp;MATCH($C107,$C$1:$C$46,0)+COUNTIF($C$1:$C$46,$C107)-1))+MATCH($C107,$C$1:$C$46,0)-1)</f>
        <v>#N/A</v>
      </c>
      <c r="J107" s="988" t="e" cm="1">
        <f t="array" aca="1" ref="J107" ca="1">INDEX(J$1:J$46,MATCH($D107,INDIRECT("$D$"&amp;MATCH($C107,$C$1:$C$46,0)&amp;":$D$"&amp;MATCH($C107,$C$1:$C$46,0)+COUNTIF($C$1:$C$46,$C107)-1))+MATCH($C107,$C$1:$C$46,0)-1)</f>
        <v>#N/A</v>
      </c>
    </row>
    <row r="108" spans="1:10" x14ac:dyDescent="0.25">
      <c r="A108" s="907">
        <f>Prognoser!A117</f>
        <v>0</v>
      </c>
      <c r="B108" s="979">
        <f>Prognoser!B117</f>
        <v>0</v>
      </c>
      <c r="C108" s="979">
        <f>Prognoser!C117</f>
        <v>0</v>
      </c>
      <c r="D108" s="979">
        <f>Prognoser!D117</f>
        <v>0</v>
      </c>
      <c r="E108" s="908"/>
      <c r="F108" s="1082" t="e" cm="1">
        <f t="array" aca="1" ref="F108" ca="1">INDEX(F$1:F$46,MATCH($D108,INDIRECT("$D$"&amp;MATCH($C108,$C$1:$C$46,0)&amp;":$D$"&amp;MATCH($C108,$C$1:$C$46,0)+COUNTIF($C$1:$C$46,$C108)-1))+MATCH($C108,$C$1:$C$46,0)-1)</f>
        <v>#N/A</v>
      </c>
      <c r="G108" s="1083" t="e" cm="1">
        <f t="array" aca="1" ref="G108" ca="1">INDEX(G$1:G$46,MATCH($D108,INDIRECT("$D$"&amp;MATCH($C108,$C$1:$C$46,0)&amp;":$D$"&amp;MATCH($C108,$C$1:$C$46,0)+COUNTIF($C$1:$C$46,$C108)-1))+MATCH($C108,$C$1:$C$46,0)-1)</f>
        <v>#N/A</v>
      </c>
      <c r="H108" s="1088" t="e" cm="1">
        <f t="array" aca="1" ref="H108" ca="1">INDEX(H$1:H$46,MATCH($D108,INDIRECT("$D$"&amp;MATCH($C108,$C$1:$C$46,0)&amp;":$D$"&amp;MATCH($C108,$C$1:$C$46,0)+COUNTIF($C$1:$C$46,$C108)-1))+MATCH($C108,$C$1:$C$46,0)-1)</f>
        <v>#N/A</v>
      </c>
      <c r="I108" s="945" t="e" cm="1">
        <f t="array" aca="1" ref="I108" ca="1">INDEX(I$1:I$46,MATCH($D108,INDIRECT("$D$"&amp;MATCH($C108,$C$1:$C$46,0)&amp;":$D$"&amp;MATCH($C108,$C$1:$C$46,0)+COUNTIF($C$1:$C$46,$C108)-1))+MATCH($C108,$C$1:$C$46,0)-1)</f>
        <v>#N/A</v>
      </c>
      <c r="J108" s="988" t="e" cm="1">
        <f t="array" aca="1" ref="J108" ca="1">INDEX(J$1:J$46,MATCH($D108,INDIRECT("$D$"&amp;MATCH($C108,$C$1:$C$46,0)&amp;":$D$"&amp;MATCH($C108,$C$1:$C$46,0)+COUNTIF($C$1:$C$46,$C108)-1))+MATCH($C108,$C$1:$C$46,0)-1)</f>
        <v>#N/A</v>
      </c>
    </row>
    <row r="109" spans="1:10" x14ac:dyDescent="0.25">
      <c r="A109" s="909">
        <f>Prognoser!A118</f>
        <v>0</v>
      </c>
      <c r="B109" s="989">
        <f>Prognoser!B118</f>
        <v>0</v>
      </c>
      <c r="C109" s="989">
        <f>Prognoser!C118</f>
        <v>0</v>
      </c>
      <c r="D109" s="989">
        <f>Prognoser!D118</f>
        <v>0</v>
      </c>
      <c r="E109" s="910"/>
      <c r="F109" s="1085" t="e" cm="1">
        <f t="array" aca="1" ref="F109" ca="1">INDEX(F$1:F$46,MATCH($D109,INDIRECT("$D$"&amp;MATCH($C109,$C$1:$C$46,0)&amp;":$D$"&amp;MATCH($C109,$C$1:$C$46,0)+COUNTIF($C$1:$C$46,$C109)-1))+MATCH($C109,$C$1:$C$46,0)-1)</f>
        <v>#N/A</v>
      </c>
      <c r="G109" s="1086" t="e" cm="1">
        <f t="array" aca="1" ref="G109" ca="1">INDEX(G$1:G$46,MATCH($D109,INDIRECT("$D$"&amp;MATCH($C109,$C$1:$C$46,0)&amp;":$D$"&amp;MATCH($C109,$C$1:$C$46,0)+COUNTIF($C$1:$C$46,$C109)-1))+MATCH($C109,$C$1:$C$46,0)-1)</f>
        <v>#N/A</v>
      </c>
      <c r="H109" s="1089" t="e" cm="1">
        <f t="array" aca="1" ref="H109" ca="1">INDEX(H$1:H$46,MATCH($D109,INDIRECT("$D$"&amp;MATCH($C109,$C$1:$C$46,0)&amp;":$D$"&amp;MATCH($C109,$C$1:$C$46,0)+COUNTIF($C$1:$C$46,$C109)-1))+MATCH($C109,$C$1:$C$46,0)-1)</f>
        <v>#N/A</v>
      </c>
      <c r="I109" s="950" t="e" cm="1">
        <f t="array" aca="1" ref="I109" ca="1">INDEX(I$1:I$46,MATCH($D109,INDIRECT("$D$"&amp;MATCH($C109,$C$1:$C$46,0)&amp;":$D$"&amp;MATCH($C109,$C$1:$C$46,0)+COUNTIF($C$1:$C$46,$C109)-1))+MATCH($C109,$C$1:$C$46,0)-1)</f>
        <v>#N/A</v>
      </c>
      <c r="J109" s="990" t="e" cm="1">
        <f t="array" aca="1" ref="J109" ca="1">INDEX(J$1:J$46,MATCH($D109,INDIRECT("$D$"&amp;MATCH($C109,$C$1:$C$46,0)&amp;":$D$"&amp;MATCH($C109,$C$1:$C$46,0)+COUNTIF($C$1:$C$46,$C109)-1))+MATCH($C109,$C$1:$C$46,0)-1)</f>
        <v>#N/A</v>
      </c>
    </row>
    <row r="110" spans="1:10" x14ac:dyDescent="0.25">
      <c r="C110" s="388"/>
      <c r="D110" s="388"/>
    </row>
    <row r="111" spans="1:10" x14ac:dyDescent="0.25">
      <c r="C111" s="388"/>
      <c r="D111" s="388"/>
    </row>
    <row r="112" spans="1:10" x14ac:dyDescent="0.25">
      <c r="C112" s="388"/>
      <c r="D112" s="388"/>
    </row>
    <row r="113" spans="3:4" x14ac:dyDescent="0.25">
      <c r="C113" s="388"/>
      <c r="D113" s="388"/>
    </row>
    <row r="114" spans="3:4" x14ac:dyDescent="0.25">
      <c r="C114" s="388"/>
      <c r="D114" s="388"/>
    </row>
    <row r="115" spans="3:4" x14ac:dyDescent="0.25">
      <c r="C115" s="388"/>
      <c r="D115" s="388"/>
    </row>
    <row r="116" spans="3:4" x14ac:dyDescent="0.25">
      <c r="C116" s="388"/>
      <c r="D116" s="388"/>
    </row>
    <row r="117" spans="3:4" x14ac:dyDescent="0.25">
      <c r="C117" s="388"/>
      <c r="D117" s="388"/>
    </row>
    <row r="118" spans="3:4" x14ac:dyDescent="0.25">
      <c r="C118" s="388"/>
      <c r="D118" s="388"/>
    </row>
    <row r="119" spans="3:4" x14ac:dyDescent="0.25">
      <c r="C119" s="388"/>
      <c r="D119" s="388"/>
    </row>
    <row r="120" spans="3:4" x14ac:dyDescent="0.25">
      <c r="C120" s="388"/>
      <c r="D120" s="388"/>
    </row>
    <row r="121" spans="3:4" x14ac:dyDescent="0.25">
      <c r="C121" s="388"/>
      <c r="D121" s="388"/>
    </row>
    <row r="122" spans="3:4" x14ac:dyDescent="0.25">
      <c r="C122" s="388"/>
      <c r="D122" s="388"/>
    </row>
    <row r="123" spans="3:4" x14ac:dyDescent="0.25">
      <c r="C123" s="388"/>
      <c r="D123" s="388"/>
    </row>
    <row r="124" spans="3:4" x14ac:dyDescent="0.25">
      <c r="C124" s="388"/>
      <c r="D124" s="388"/>
    </row>
    <row r="125" spans="3:4" x14ac:dyDescent="0.25">
      <c r="C125" s="388"/>
      <c r="D125" s="388"/>
    </row>
    <row r="126" spans="3:4" x14ac:dyDescent="0.25">
      <c r="C126" s="388"/>
      <c r="D126" s="388"/>
    </row>
    <row r="127" spans="3:4" x14ac:dyDescent="0.25">
      <c r="C127" s="388"/>
      <c r="D127" s="388"/>
    </row>
    <row r="128" spans="3:4" x14ac:dyDescent="0.25">
      <c r="C128" s="388"/>
      <c r="D128" s="388"/>
    </row>
    <row r="129" spans="3:4" x14ac:dyDescent="0.25">
      <c r="C129" s="388"/>
      <c r="D129" s="388"/>
    </row>
    <row r="130" spans="3:4" x14ac:dyDescent="0.25">
      <c r="C130" s="388"/>
      <c r="D130" s="388"/>
    </row>
    <row r="131" spans="3:4" x14ac:dyDescent="0.25">
      <c r="C131" s="388"/>
      <c r="D131" s="388"/>
    </row>
    <row r="132" spans="3:4" x14ac:dyDescent="0.25">
      <c r="C132" s="388"/>
      <c r="D132" s="388"/>
    </row>
    <row r="133" spans="3:4" x14ac:dyDescent="0.25">
      <c r="C133" s="388"/>
      <c r="D133" s="388"/>
    </row>
  </sheetData>
  <mergeCells count="12">
    <mergeCell ref="F82:G83"/>
    <mergeCell ref="H82:H84"/>
    <mergeCell ref="I82:J83"/>
    <mergeCell ref="F53:G54"/>
    <mergeCell ref="H53:H55"/>
    <mergeCell ref="I53:J54"/>
    <mergeCell ref="D4:E4"/>
    <mergeCell ref="F3:G4"/>
    <mergeCell ref="F2:H2"/>
    <mergeCell ref="H3:H5"/>
    <mergeCell ref="I2:J2"/>
    <mergeCell ref="I3:J4"/>
  </mergeCells>
  <pageMargins left="0.7" right="0.7" top="0.75" bottom="0.75"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tabColor rgb="FFFFC000"/>
  </sheetPr>
  <dimension ref="A1:CL47"/>
  <sheetViews>
    <sheetView workbookViewId="0">
      <selection activeCell="B43" sqref="B43"/>
    </sheetView>
  </sheetViews>
  <sheetFormatPr defaultColWidth="9.1796875" defaultRowHeight="12.5" x14ac:dyDescent="0.25"/>
  <cols>
    <col min="1" max="1" width="9.1796875" style="35"/>
    <col min="2" max="2" width="39.453125" style="35" customWidth="1"/>
    <col min="3" max="3" width="9.1796875" style="35"/>
    <col min="4" max="4" width="10.1796875" style="35" bestFit="1" customWidth="1"/>
    <col min="5" max="16384" width="9.1796875" style="35"/>
  </cols>
  <sheetData>
    <row r="1" spans="1:90" s="388" customFormat="1" x14ac:dyDescent="0.25"/>
    <row r="2" spans="1:90" s="222" customFormat="1" x14ac:dyDescent="0.25">
      <c r="C2" s="222" t="s">
        <v>749</v>
      </c>
      <c r="R2" s="35" t="s">
        <v>754</v>
      </c>
      <c r="U2" s="35"/>
    </row>
    <row r="3" spans="1:90" x14ac:dyDescent="0.25">
      <c r="C3" s="49" t="s">
        <v>752</v>
      </c>
      <c r="R3" s="554"/>
      <c r="S3" s="554"/>
      <c r="T3" s="554"/>
      <c r="U3" s="554"/>
      <c r="V3" s="554"/>
      <c r="W3" s="554"/>
    </row>
    <row r="4" spans="1:90" ht="14.5" x14ac:dyDescent="0.25">
      <c r="C4" s="35" t="s">
        <v>750</v>
      </c>
      <c r="R4" s="1980" t="s">
        <v>751</v>
      </c>
      <c r="S4" s="1877"/>
      <c r="T4" s="934" t="str">
        <f>E5&amp;"-"&amp;F5</f>
        <v>2019-2025</v>
      </c>
      <c r="U4" s="935" t="str">
        <f>U5&amp;"-"&amp;G5</f>
        <v>2026-2045</v>
      </c>
      <c r="V4" s="935" t="str">
        <f>V5&amp;"-"&amp;H5</f>
        <v>2046-2065</v>
      </c>
      <c r="W4" s="936" t="str">
        <f>W5&amp;"-"&amp;X5</f>
        <v>2066-</v>
      </c>
      <c r="X4" s="49"/>
    </row>
    <row r="5" spans="1:90" ht="14.5" x14ac:dyDescent="0.25">
      <c r="C5" s="1979" t="s">
        <v>753</v>
      </c>
      <c r="D5" s="1877"/>
      <c r="E5" s="788">
        <v>2019</v>
      </c>
      <c r="F5" s="921">
        <v>2025</v>
      </c>
      <c r="G5" s="921">
        <v>2045</v>
      </c>
      <c r="H5" s="921">
        <v>2065</v>
      </c>
      <c r="I5" s="922">
        <v>2084</v>
      </c>
      <c r="R5" s="1980" t="s">
        <v>748</v>
      </c>
      <c r="S5" s="1877"/>
      <c r="T5" s="934">
        <f>E5</f>
        <v>2019</v>
      </c>
      <c r="U5" s="935">
        <f>F5+1</f>
        <v>2026</v>
      </c>
      <c r="V5" s="935">
        <f>G5+1</f>
        <v>2046</v>
      </c>
      <c r="W5" s="936">
        <f>H5+1</f>
        <v>2066</v>
      </c>
      <c r="X5" s="49"/>
    </row>
    <row r="6" spans="1:90" x14ac:dyDescent="0.25">
      <c r="C6" s="893">
        <v>0</v>
      </c>
      <c r="D6" s="895">
        <v>10000</v>
      </c>
      <c r="E6" s="923">
        <f>71.7/1000</f>
        <v>7.17E-2</v>
      </c>
      <c r="F6" s="924">
        <f>54.8/1000</f>
        <v>5.4799999999999995E-2</v>
      </c>
      <c r="G6" s="924">
        <f>24.9/1000</f>
        <v>2.4899999999999999E-2</v>
      </c>
      <c r="H6" s="924">
        <f>14.2/1000</f>
        <v>1.4199999999999999E-2</v>
      </c>
      <c r="I6" s="925">
        <f>H6</f>
        <v>1.4199999999999999E-2</v>
      </c>
      <c r="R6" s="937">
        <v>0</v>
      </c>
      <c r="S6" s="938">
        <v>10000</v>
      </c>
      <c r="T6" s="939">
        <f>(F6/$E6)^(1/(F$5-E$5))</f>
        <v>0.9561886122181269</v>
      </c>
      <c r="U6" s="940">
        <f>(G6/$F6)^(1/(G$5-F$5))</f>
        <v>0.96132655568924585</v>
      </c>
      <c r="V6" s="940">
        <f>(H6/$G6)^(1/(H$5-G$5))</f>
        <v>0.97230932267426029</v>
      </c>
      <c r="W6" s="941">
        <f>(I6/$H6)^(1/(I$5-H$5))</f>
        <v>1</v>
      </c>
      <c r="X6" s="49"/>
    </row>
    <row r="7" spans="1:90" x14ac:dyDescent="0.25">
      <c r="C7" s="896">
        <v>10000</v>
      </c>
      <c r="D7" s="864">
        <v>25000</v>
      </c>
      <c r="E7" s="926">
        <f>79.2/1000</f>
        <v>7.9200000000000007E-2</v>
      </c>
      <c r="F7" s="927">
        <f>60.8/1000</f>
        <v>6.08E-2</v>
      </c>
      <c r="G7" s="928">
        <f>27.7/1000</f>
        <v>2.7699999999999999E-2</v>
      </c>
      <c r="H7" s="928">
        <f>15.7/1000</f>
        <v>1.5699999999999999E-2</v>
      </c>
      <c r="I7" s="929">
        <f>H7</f>
        <v>1.5699999999999999E-2</v>
      </c>
      <c r="R7" s="942">
        <v>10000</v>
      </c>
      <c r="S7" s="943">
        <v>25000</v>
      </c>
      <c r="T7" s="944">
        <f>(F7/$E7)^(1/(F$5-E$5))</f>
        <v>0.95689231410373321</v>
      </c>
      <c r="U7" s="945">
        <f>(G7/$F7)^(1/(G$5-F$5))</f>
        <v>0.96145466169450189</v>
      </c>
      <c r="V7" s="945">
        <f>(H7/$G7)^(1/(H$5-G$5))</f>
        <v>0.97201058463194401</v>
      </c>
      <c r="W7" s="946">
        <f>(I7/$H7)^(1/(I$5-H$5))</f>
        <v>1</v>
      </c>
      <c r="X7" s="49"/>
    </row>
    <row r="8" spans="1:90" x14ac:dyDescent="0.25">
      <c r="C8" s="896">
        <v>25000</v>
      </c>
      <c r="D8" s="864">
        <v>50000</v>
      </c>
      <c r="E8" s="926">
        <f>86/1000</f>
        <v>8.5999999999999993E-2</v>
      </c>
      <c r="F8" s="927">
        <f>66.3/1000</f>
        <v>6.6299999999999998E-2</v>
      </c>
      <c r="G8" s="927">
        <f>30.3/1000</f>
        <v>3.0300000000000001E-2</v>
      </c>
      <c r="H8" s="927">
        <f>17.1/1000</f>
        <v>1.7100000000000001E-2</v>
      </c>
      <c r="I8" s="930">
        <f>H8</f>
        <v>1.7100000000000001E-2</v>
      </c>
      <c r="R8" s="942">
        <v>25000</v>
      </c>
      <c r="S8" s="943">
        <v>50000</v>
      </c>
      <c r="T8" s="944">
        <f>(F8/$E8)^(1/(F$5-E$5))</f>
        <v>0.95756701912718389</v>
      </c>
      <c r="U8" s="945">
        <f>(G8/$F8)^(1/(G$5-F$5))</f>
        <v>0.96160442910842248</v>
      </c>
      <c r="V8" s="945">
        <f>(H8/$G8)^(1/(H$5-G$5))</f>
        <v>0.97180174395497176</v>
      </c>
      <c r="W8" s="946">
        <f>(I8/$H8)^(1/(I$5-H$5))</f>
        <v>1</v>
      </c>
      <c r="X8" s="49"/>
    </row>
    <row r="9" spans="1:90" x14ac:dyDescent="0.25">
      <c r="C9" s="896">
        <v>50000</v>
      </c>
      <c r="D9" s="864">
        <v>100000</v>
      </c>
      <c r="E9" s="926">
        <f>87.7/1000</f>
        <v>8.77E-2</v>
      </c>
      <c r="F9" s="927">
        <f>67.7/1000</f>
        <v>6.7699999999999996E-2</v>
      </c>
      <c r="G9" s="927">
        <f>30.9/1000</f>
        <v>3.0899999999999997E-2</v>
      </c>
      <c r="H9" s="927">
        <f>17.4/1000</f>
        <v>1.7399999999999999E-2</v>
      </c>
      <c r="I9" s="930">
        <f>H9</f>
        <v>1.7399999999999999E-2</v>
      </c>
      <c r="R9" s="942">
        <v>50000</v>
      </c>
      <c r="S9" s="943">
        <v>100000</v>
      </c>
      <c r="T9" s="944">
        <f>(F9/$E9)^(1/(F$5-E$5))</f>
        <v>0.95777797516044139</v>
      </c>
      <c r="U9" s="945">
        <f>(G9/$F9)^(1/(G$5-F$5))</f>
        <v>0.96154251284752978</v>
      </c>
      <c r="V9" s="945">
        <f>(H9/$G9)^(1/(H$5-G$5))</f>
        <v>0.97169403888421979</v>
      </c>
      <c r="W9" s="946">
        <f>(I9/$H9)^(1/(I$5-H$5))</f>
        <v>1</v>
      </c>
      <c r="X9" s="49"/>
    </row>
    <row r="10" spans="1:90" x14ac:dyDescent="0.25">
      <c r="C10" s="898">
        <v>100000</v>
      </c>
      <c r="D10" s="901">
        <v>999999</v>
      </c>
      <c r="E10" s="931">
        <f>88/1000</f>
        <v>8.7999999999999995E-2</v>
      </c>
      <c r="F10" s="932">
        <f>67.9/1000</f>
        <v>6.7900000000000002E-2</v>
      </c>
      <c r="G10" s="932">
        <f>31/1000</f>
        <v>3.1E-2</v>
      </c>
      <c r="H10" s="932">
        <f>17.4/1000</f>
        <v>1.7399999999999999E-2</v>
      </c>
      <c r="I10" s="933">
        <f>H10</f>
        <v>1.7399999999999999E-2</v>
      </c>
      <c r="R10" s="947">
        <v>100000</v>
      </c>
      <c r="S10" s="948">
        <v>999999</v>
      </c>
      <c r="T10" s="949">
        <f>(F10/$E10)^(1/(F$5-E$5))</f>
        <v>0.95770374059417163</v>
      </c>
      <c r="U10" s="950">
        <f>(G10/$F10)^(1/(G$5-F$5))</f>
        <v>0.96155603059253236</v>
      </c>
      <c r="V10" s="950">
        <f>(H10/$G10)^(1/(H$5-G$5))</f>
        <v>0.97153707339160444</v>
      </c>
      <c r="W10" s="951">
        <f>(I10/$H10)^(1/(I$5-H$5))</f>
        <v>1</v>
      </c>
      <c r="X10" s="49"/>
    </row>
    <row r="14" spans="1:90" x14ac:dyDescent="0.25">
      <c r="B14" s="35" t="s">
        <v>604</v>
      </c>
    </row>
    <row r="15" spans="1:90" ht="16" thickBot="1" x14ac:dyDescent="0.3">
      <c r="A15" s="574"/>
      <c r="B15" s="647" t="s">
        <v>605</v>
      </c>
      <c r="C15" s="574"/>
      <c r="D15" s="57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74"/>
      <c r="AO15" s="574"/>
      <c r="AP15" s="574"/>
      <c r="AQ15" s="574"/>
      <c r="AR15" s="574"/>
      <c r="AS15" s="574"/>
      <c r="AT15" s="574"/>
      <c r="AU15" s="574"/>
      <c r="AV15" s="574"/>
      <c r="AW15" s="574"/>
      <c r="AX15" s="574"/>
      <c r="AY15" s="574"/>
      <c r="AZ15" s="574"/>
      <c r="BA15" s="574"/>
      <c r="BB15" s="574"/>
      <c r="BC15" s="574"/>
      <c r="BD15" s="574"/>
      <c r="BE15" s="574"/>
      <c r="BF15" s="574"/>
      <c r="BG15" s="574"/>
      <c r="BH15" s="574"/>
      <c r="BI15" s="574"/>
      <c r="BJ15" s="574"/>
      <c r="BK15" s="574"/>
      <c r="BL15" s="574"/>
      <c r="BM15" s="574"/>
      <c r="BN15" s="574"/>
      <c r="BO15" s="574"/>
      <c r="BP15" s="574"/>
      <c r="BQ15" s="574"/>
      <c r="BR15" s="574"/>
      <c r="BS15" s="574"/>
      <c r="BT15" s="574"/>
      <c r="BU15" s="574"/>
      <c r="BV15" s="574"/>
      <c r="BW15" s="574"/>
      <c r="BX15" s="574"/>
      <c r="BY15" s="574"/>
      <c r="BZ15" s="574"/>
      <c r="CA15" s="574"/>
      <c r="CB15" s="574"/>
      <c r="CC15" s="574"/>
      <c r="CD15" s="574"/>
      <c r="CE15" s="574"/>
      <c r="CF15" s="574"/>
      <c r="CG15" s="574"/>
      <c r="CH15" s="574"/>
      <c r="CI15" s="574"/>
      <c r="CJ15" s="574"/>
      <c r="CK15" s="574"/>
      <c r="CL15" s="574"/>
    </row>
    <row r="16" spans="1:90" ht="16" thickBot="1" x14ac:dyDescent="0.3">
      <c r="A16" s="574"/>
      <c r="B16" s="623"/>
      <c r="C16" s="623"/>
      <c r="D16" s="624"/>
      <c r="E16" s="624"/>
      <c r="F16" s="624"/>
      <c r="G16" s="624"/>
      <c r="H16" s="624"/>
      <c r="I16" s="624"/>
      <c r="J16" s="624"/>
      <c r="K16" s="624"/>
      <c r="L16" s="624"/>
      <c r="M16" s="624"/>
      <c r="N16" s="624"/>
      <c r="O16" s="624"/>
      <c r="P16" s="624"/>
      <c r="Q16" s="624"/>
      <c r="R16" s="624"/>
      <c r="S16" s="624"/>
      <c r="T16" s="624"/>
      <c r="U16" s="624"/>
      <c r="V16" s="624"/>
      <c r="W16" s="624"/>
      <c r="X16" s="624"/>
      <c r="Y16" s="624"/>
      <c r="Z16" s="624"/>
      <c r="AA16" s="624"/>
      <c r="AB16" s="624"/>
      <c r="AC16" s="624"/>
      <c r="AD16" s="624"/>
      <c r="AE16" s="624"/>
      <c r="AF16" s="624"/>
      <c r="AG16" s="624"/>
      <c r="AH16" s="624"/>
      <c r="AI16" s="624"/>
      <c r="AJ16" s="624"/>
      <c r="AK16" s="624"/>
      <c r="AL16" s="624"/>
      <c r="AM16" s="624"/>
      <c r="AN16" s="624"/>
      <c r="AO16" s="624"/>
      <c r="AP16" s="624"/>
      <c r="AQ16" s="624"/>
      <c r="AR16" s="624"/>
      <c r="AS16" s="624"/>
      <c r="AT16" s="624"/>
      <c r="AU16" s="624"/>
      <c r="AV16" s="624"/>
      <c r="AW16" s="624"/>
      <c r="AX16" s="624"/>
      <c r="AY16" s="624"/>
      <c r="AZ16" s="624"/>
      <c r="BA16" s="624"/>
      <c r="BB16" s="624"/>
      <c r="BC16" s="624"/>
      <c r="BD16" s="624"/>
      <c r="BE16" s="624"/>
      <c r="BF16" s="624"/>
      <c r="BG16" s="624"/>
      <c r="BH16" s="624"/>
      <c r="BI16" s="624"/>
      <c r="BJ16" s="624"/>
      <c r="BK16" s="624"/>
      <c r="BL16" s="624"/>
      <c r="BM16" s="624"/>
      <c r="BN16" s="624"/>
      <c r="BO16" s="624"/>
      <c r="BP16" s="624"/>
      <c r="BQ16" s="624"/>
      <c r="BR16" s="624"/>
      <c r="BS16" s="624"/>
      <c r="BT16" s="624"/>
      <c r="BU16" s="624"/>
      <c r="BV16" s="624"/>
      <c r="BW16" s="624"/>
      <c r="BX16" s="624"/>
      <c r="BY16" s="624"/>
      <c r="BZ16" s="624"/>
      <c r="CA16" s="624"/>
      <c r="CB16" s="624"/>
      <c r="CC16" s="624"/>
      <c r="CD16" s="624"/>
      <c r="CE16" s="624"/>
      <c r="CF16" s="624"/>
      <c r="CG16" s="624"/>
      <c r="CH16" s="624"/>
      <c r="CI16" s="624"/>
      <c r="CJ16" s="624"/>
      <c r="CK16" s="625"/>
      <c r="CL16" s="574"/>
    </row>
    <row r="17" spans="1:90" ht="16" thickBot="1" x14ac:dyDescent="0.3">
      <c r="A17" s="574"/>
      <c r="B17" s="623"/>
      <c r="C17" s="626">
        <v>2019</v>
      </c>
      <c r="D17" s="627">
        <v>2020</v>
      </c>
      <c r="E17" s="628">
        <v>2021</v>
      </c>
      <c r="F17" s="629">
        <v>2022</v>
      </c>
      <c r="G17" s="627">
        <v>2023</v>
      </c>
      <c r="H17" s="627">
        <v>2024</v>
      </c>
      <c r="I17" s="627">
        <v>2025</v>
      </c>
      <c r="J17" s="627">
        <v>2026</v>
      </c>
      <c r="K17" s="627">
        <v>2027</v>
      </c>
      <c r="L17" s="627">
        <v>2028</v>
      </c>
      <c r="M17" s="627">
        <v>2029</v>
      </c>
      <c r="N17" s="627">
        <v>2030</v>
      </c>
      <c r="O17" s="628">
        <v>2031</v>
      </c>
      <c r="P17" s="628">
        <v>2032</v>
      </c>
      <c r="Q17" s="629">
        <v>2033</v>
      </c>
      <c r="R17" s="628">
        <v>2034</v>
      </c>
      <c r="S17" s="629">
        <v>2035</v>
      </c>
      <c r="T17" s="627">
        <v>2036</v>
      </c>
      <c r="U17" s="627">
        <v>2037</v>
      </c>
      <c r="V17" s="628">
        <v>2038</v>
      </c>
      <c r="W17" s="628">
        <v>2039</v>
      </c>
      <c r="X17" s="628">
        <v>2040</v>
      </c>
      <c r="Y17" s="629">
        <v>2041</v>
      </c>
      <c r="Z17" s="627">
        <v>2042</v>
      </c>
      <c r="AA17" s="627">
        <v>2043</v>
      </c>
      <c r="AB17" s="628">
        <v>2044</v>
      </c>
      <c r="AC17" s="629">
        <v>2045</v>
      </c>
      <c r="AD17" s="628">
        <v>2046</v>
      </c>
      <c r="AE17" s="628">
        <v>2047</v>
      </c>
      <c r="AF17" s="629">
        <v>2048</v>
      </c>
      <c r="AG17" s="627">
        <v>2049</v>
      </c>
      <c r="AH17" s="627">
        <v>2050</v>
      </c>
      <c r="AI17" s="627">
        <v>2051</v>
      </c>
      <c r="AJ17" s="628">
        <v>2052</v>
      </c>
      <c r="AK17" s="629">
        <v>2053</v>
      </c>
      <c r="AL17" s="628">
        <v>2054</v>
      </c>
      <c r="AM17" s="629">
        <v>2055</v>
      </c>
      <c r="AN17" s="627">
        <v>2056</v>
      </c>
      <c r="AO17" s="627">
        <v>2057</v>
      </c>
      <c r="AP17" s="627">
        <v>2058</v>
      </c>
      <c r="AQ17" s="627">
        <v>2059</v>
      </c>
      <c r="AR17" s="627">
        <v>2060</v>
      </c>
      <c r="AS17" s="627">
        <v>2061</v>
      </c>
      <c r="AT17" s="628">
        <v>2062</v>
      </c>
      <c r="AU17" s="628">
        <v>2063</v>
      </c>
      <c r="AV17" s="629">
        <v>2064</v>
      </c>
      <c r="AW17" s="628">
        <v>2065</v>
      </c>
      <c r="AX17" s="628">
        <v>2066</v>
      </c>
      <c r="AY17" s="628">
        <v>2067</v>
      </c>
      <c r="AZ17" s="629">
        <v>2068</v>
      </c>
      <c r="BA17" s="627">
        <v>2069</v>
      </c>
      <c r="BB17" s="627">
        <v>2070</v>
      </c>
      <c r="BC17" s="627">
        <v>2071</v>
      </c>
      <c r="BD17" s="628">
        <v>2072</v>
      </c>
      <c r="BE17" s="628">
        <v>2073</v>
      </c>
      <c r="BF17" s="628">
        <v>2074</v>
      </c>
      <c r="BG17" s="629">
        <v>2075</v>
      </c>
      <c r="BH17" s="627">
        <v>2076</v>
      </c>
      <c r="BI17" s="627">
        <v>2077</v>
      </c>
      <c r="BJ17" s="628">
        <v>2078</v>
      </c>
      <c r="BK17" s="628">
        <v>2079</v>
      </c>
      <c r="BL17" s="629">
        <v>2080</v>
      </c>
      <c r="BM17" s="628">
        <v>2081</v>
      </c>
      <c r="BN17" s="629">
        <v>2082</v>
      </c>
      <c r="BO17" s="627">
        <v>2083</v>
      </c>
      <c r="BP17" s="627">
        <v>2084</v>
      </c>
      <c r="BQ17" s="628">
        <v>2085</v>
      </c>
      <c r="BR17" s="628">
        <v>2086</v>
      </c>
      <c r="BS17" s="629">
        <v>2087</v>
      </c>
      <c r="BT17" s="627">
        <v>2088</v>
      </c>
      <c r="BU17" s="627">
        <v>2089</v>
      </c>
      <c r="BV17" s="627">
        <v>2090</v>
      </c>
      <c r="BW17" s="628">
        <v>2091</v>
      </c>
      <c r="BX17" s="628">
        <v>2092</v>
      </c>
      <c r="BY17" s="629">
        <v>2093</v>
      </c>
      <c r="BZ17" s="627">
        <v>2094</v>
      </c>
      <c r="CA17" s="627">
        <v>2095</v>
      </c>
      <c r="CB17" s="628">
        <v>2096</v>
      </c>
      <c r="CC17" s="629">
        <v>2097</v>
      </c>
      <c r="CD17" s="628">
        <v>2098</v>
      </c>
      <c r="CE17" s="629">
        <v>2099</v>
      </c>
      <c r="CF17" s="627">
        <v>2100</v>
      </c>
      <c r="CG17" s="627">
        <v>2101</v>
      </c>
      <c r="CH17" s="627">
        <v>2102</v>
      </c>
      <c r="CI17" s="627">
        <v>2103</v>
      </c>
      <c r="CJ17" s="627">
        <v>2104</v>
      </c>
      <c r="CK17" s="630">
        <v>2105</v>
      </c>
      <c r="CL17" s="631"/>
    </row>
    <row r="18" spans="1:90" ht="14.5" x14ac:dyDescent="0.25">
      <c r="A18" s="574"/>
      <c r="B18" s="632" t="s">
        <v>606</v>
      </c>
      <c r="C18" s="633">
        <v>0</v>
      </c>
      <c r="D18" s="633">
        <v>0</v>
      </c>
      <c r="E18" s="633">
        <v>0</v>
      </c>
      <c r="F18" s="633">
        <v>0</v>
      </c>
      <c r="G18" s="633">
        <v>0</v>
      </c>
      <c r="H18" s="633">
        <v>0</v>
      </c>
      <c r="I18" s="633">
        <v>0</v>
      </c>
      <c r="J18" s="633">
        <v>0</v>
      </c>
      <c r="K18" s="633">
        <v>0</v>
      </c>
      <c r="L18" s="633">
        <v>0</v>
      </c>
      <c r="M18" s="633">
        <v>0</v>
      </c>
      <c r="N18" s="633">
        <v>0</v>
      </c>
      <c r="O18" s="633">
        <v>0</v>
      </c>
      <c r="P18" s="633">
        <v>0</v>
      </c>
      <c r="Q18" s="633">
        <v>0</v>
      </c>
      <c r="R18" s="633">
        <v>0</v>
      </c>
      <c r="S18" s="633">
        <v>0</v>
      </c>
      <c r="T18" s="633">
        <v>0</v>
      </c>
      <c r="U18" s="633">
        <v>0</v>
      </c>
      <c r="V18" s="633">
        <v>0</v>
      </c>
      <c r="W18" s="633">
        <v>0</v>
      </c>
      <c r="X18" s="633">
        <v>0</v>
      </c>
      <c r="Y18" s="633">
        <v>0</v>
      </c>
      <c r="Z18" s="633">
        <v>0</v>
      </c>
      <c r="AA18" s="633">
        <v>0</v>
      </c>
      <c r="AB18" s="633">
        <v>0</v>
      </c>
      <c r="AC18" s="633">
        <v>0</v>
      </c>
      <c r="AD18" s="633">
        <v>0</v>
      </c>
      <c r="AE18" s="633">
        <v>0</v>
      </c>
      <c r="AF18" s="633">
        <v>0</v>
      </c>
      <c r="AG18" s="633">
        <v>0</v>
      </c>
      <c r="AH18" s="633">
        <v>0</v>
      </c>
      <c r="AI18" s="633">
        <v>0</v>
      </c>
      <c r="AJ18" s="633">
        <v>0</v>
      </c>
      <c r="AK18" s="633">
        <v>0</v>
      </c>
      <c r="AL18" s="633">
        <v>0</v>
      </c>
      <c r="AM18" s="633">
        <v>0</v>
      </c>
      <c r="AN18" s="633">
        <v>0</v>
      </c>
      <c r="AO18" s="633">
        <v>0</v>
      </c>
      <c r="AP18" s="633">
        <v>0</v>
      </c>
      <c r="AQ18" s="633">
        <v>0</v>
      </c>
      <c r="AR18" s="633">
        <v>0</v>
      </c>
      <c r="AS18" s="633">
        <v>0</v>
      </c>
      <c r="AT18" s="633">
        <v>0</v>
      </c>
      <c r="AU18" s="633">
        <v>0</v>
      </c>
      <c r="AV18" s="633">
        <v>0</v>
      </c>
      <c r="AW18" s="633">
        <v>0</v>
      </c>
      <c r="AX18" s="633">
        <v>0</v>
      </c>
      <c r="AY18" s="633">
        <v>0</v>
      </c>
      <c r="AZ18" s="633">
        <v>0</v>
      </c>
      <c r="BA18" s="633">
        <v>0</v>
      </c>
      <c r="BB18" s="633">
        <v>0</v>
      </c>
      <c r="BC18" s="633">
        <v>0</v>
      </c>
      <c r="BD18" s="633">
        <v>0</v>
      </c>
      <c r="BE18" s="633">
        <v>0</v>
      </c>
      <c r="BF18" s="633">
        <v>0</v>
      </c>
      <c r="BG18" s="633">
        <v>0</v>
      </c>
      <c r="BH18" s="633">
        <v>0</v>
      </c>
      <c r="BI18" s="633">
        <v>0</v>
      </c>
      <c r="BJ18" s="633">
        <v>0</v>
      </c>
      <c r="BK18" s="633">
        <v>0</v>
      </c>
      <c r="BL18" s="633">
        <v>0</v>
      </c>
      <c r="BM18" s="633">
        <v>0</v>
      </c>
      <c r="BN18" s="633">
        <v>0</v>
      </c>
      <c r="BO18" s="633">
        <v>0</v>
      </c>
      <c r="BP18" s="633">
        <v>0</v>
      </c>
      <c r="BQ18" s="633">
        <v>0</v>
      </c>
      <c r="BR18" s="633">
        <v>0</v>
      </c>
      <c r="BS18" s="633">
        <v>0</v>
      </c>
      <c r="BT18" s="633">
        <v>0</v>
      </c>
      <c r="BU18" s="633">
        <v>0</v>
      </c>
      <c r="BV18" s="633">
        <v>0</v>
      </c>
      <c r="BW18" s="633">
        <v>0</v>
      </c>
      <c r="BX18" s="633">
        <v>0</v>
      </c>
      <c r="BY18" s="633">
        <v>0</v>
      </c>
      <c r="BZ18" s="633">
        <v>0</v>
      </c>
      <c r="CA18" s="633">
        <v>0</v>
      </c>
      <c r="CB18" s="633">
        <v>0</v>
      </c>
      <c r="CC18" s="633">
        <v>0</v>
      </c>
      <c r="CD18" s="633">
        <v>0</v>
      </c>
      <c r="CE18" s="633">
        <v>0</v>
      </c>
      <c r="CF18" s="633">
        <v>0</v>
      </c>
      <c r="CG18" s="633">
        <v>0</v>
      </c>
      <c r="CH18" s="633">
        <v>0</v>
      </c>
      <c r="CI18" s="633">
        <v>0</v>
      </c>
      <c r="CJ18" s="633">
        <v>0</v>
      </c>
      <c r="CK18" s="633">
        <v>0</v>
      </c>
      <c r="CL18" s="631"/>
    </row>
    <row r="19" spans="1:90" ht="14.5" x14ac:dyDescent="0.25">
      <c r="A19" s="634"/>
      <c r="B19" s="635" t="s">
        <v>607</v>
      </c>
      <c r="C19" s="636">
        <v>0.26500000000000001</v>
      </c>
      <c r="D19" s="636">
        <f>C19*1.25</f>
        <v>0.33125000000000004</v>
      </c>
      <c r="E19" s="636">
        <f t="shared" ref="E19:I19" si="0">D19*1.25</f>
        <v>0.41406250000000006</v>
      </c>
      <c r="F19" s="636">
        <f t="shared" si="0"/>
        <v>0.51757812500000011</v>
      </c>
      <c r="G19" s="636">
        <f t="shared" si="0"/>
        <v>0.64697265625000011</v>
      </c>
      <c r="H19" s="636">
        <f t="shared" si="0"/>
        <v>0.80871582031250011</v>
      </c>
      <c r="I19" s="637">
        <f t="shared" si="0"/>
        <v>1.0108947753906252</v>
      </c>
      <c r="J19" s="636">
        <f>I19*1.05</f>
        <v>1.0614395141601565</v>
      </c>
      <c r="K19" s="636">
        <f t="shared" ref="K19:N19" si="1">J19*1.05</f>
        <v>1.1145114898681643</v>
      </c>
      <c r="L19" s="636">
        <f t="shared" si="1"/>
        <v>1.1702370643615725</v>
      </c>
      <c r="M19" s="636">
        <f t="shared" si="1"/>
        <v>1.2287489175796511</v>
      </c>
      <c r="N19" s="637">
        <f t="shared" si="1"/>
        <v>1.2901863634586337</v>
      </c>
      <c r="O19" s="636">
        <f>N19*1.075</f>
        <v>1.3869503407180312</v>
      </c>
      <c r="P19" s="636">
        <f t="shared" ref="P19:AC19" si="2">O19*1.075</f>
        <v>1.4909716162718836</v>
      </c>
      <c r="Q19" s="636">
        <f t="shared" si="2"/>
        <v>1.6027944874922748</v>
      </c>
      <c r="R19" s="636">
        <f t="shared" si="2"/>
        <v>1.7230040740541954</v>
      </c>
      <c r="S19" s="636">
        <f t="shared" si="2"/>
        <v>1.8522293796082601</v>
      </c>
      <c r="T19" s="636">
        <f t="shared" si="2"/>
        <v>1.9911465830788795</v>
      </c>
      <c r="U19" s="636">
        <f t="shared" si="2"/>
        <v>2.1404825768097955</v>
      </c>
      <c r="V19" s="636">
        <f t="shared" si="2"/>
        <v>2.30101877007053</v>
      </c>
      <c r="W19" s="636">
        <f t="shared" si="2"/>
        <v>2.4735951778258198</v>
      </c>
      <c r="X19" s="636">
        <f t="shared" si="2"/>
        <v>2.6591148161627562</v>
      </c>
      <c r="Y19" s="636">
        <f t="shared" si="2"/>
        <v>2.8585484273749628</v>
      </c>
      <c r="Z19" s="636">
        <f t="shared" si="2"/>
        <v>3.0729395594280851</v>
      </c>
      <c r="AA19" s="636">
        <f t="shared" si="2"/>
        <v>3.3034100263851913</v>
      </c>
      <c r="AB19" s="636">
        <f t="shared" si="2"/>
        <v>3.5511657783640804</v>
      </c>
      <c r="AC19" s="637">
        <f t="shared" si="2"/>
        <v>3.8175032117413865</v>
      </c>
      <c r="AD19" s="636">
        <f>1.025*AC19</f>
        <v>3.9129407920349206</v>
      </c>
      <c r="AE19" s="636">
        <f t="shared" ref="AE19:AH19" si="3">1.025*AD19</f>
        <v>4.0107643118357936</v>
      </c>
      <c r="AF19" s="636">
        <f t="shared" si="3"/>
        <v>4.1110334196316884</v>
      </c>
      <c r="AG19" s="636">
        <f t="shared" si="3"/>
        <v>4.2138092551224799</v>
      </c>
      <c r="AH19" s="637">
        <f t="shared" si="3"/>
        <v>4.3191544865005413</v>
      </c>
      <c r="AI19" s="636">
        <f t="shared" ref="AI19:AW19" si="4">1.002*AH19</f>
        <v>4.3277927954735427</v>
      </c>
      <c r="AJ19" s="636">
        <f t="shared" si="4"/>
        <v>4.33644838106449</v>
      </c>
      <c r="AK19" s="636">
        <f t="shared" si="4"/>
        <v>4.3451212778266193</v>
      </c>
      <c r="AL19" s="636">
        <f t="shared" si="4"/>
        <v>4.3538115203822727</v>
      </c>
      <c r="AM19" s="636">
        <f t="shared" si="4"/>
        <v>4.3625191434230368</v>
      </c>
      <c r="AN19" s="636">
        <f t="shared" si="4"/>
        <v>4.3712441817098826</v>
      </c>
      <c r="AO19" s="636">
        <f t="shared" si="4"/>
        <v>4.3799866700733023</v>
      </c>
      <c r="AP19" s="636">
        <f t="shared" si="4"/>
        <v>4.388746643413449</v>
      </c>
      <c r="AQ19" s="636">
        <f t="shared" si="4"/>
        <v>4.3975241367002758</v>
      </c>
      <c r="AR19" s="636">
        <f t="shared" si="4"/>
        <v>4.4063191849736763</v>
      </c>
      <c r="AS19" s="636">
        <f t="shared" si="4"/>
        <v>4.4151318233436232</v>
      </c>
      <c r="AT19" s="636">
        <f t="shared" si="4"/>
        <v>4.4239620869903105</v>
      </c>
      <c r="AU19" s="636">
        <f t="shared" si="4"/>
        <v>4.4328100111642907</v>
      </c>
      <c r="AV19" s="636">
        <f t="shared" si="4"/>
        <v>4.4416756311866195</v>
      </c>
      <c r="AW19" s="637">
        <f t="shared" si="4"/>
        <v>4.4505589824489924</v>
      </c>
      <c r="AX19" s="636">
        <v>4.45</v>
      </c>
      <c r="AY19" s="636">
        <v>4.45</v>
      </c>
      <c r="AZ19" s="636">
        <v>4.45</v>
      </c>
      <c r="BA19" s="636">
        <v>4.45</v>
      </c>
      <c r="BB19" s="636">
        <v>4.45</v>
      </c>
      <c r="BC19" s="636">
        <v>4.45</v>
      </c>
      <c r="BD19" s="636">
        <v>4.45</v>
      </c>
      <c r="BE19" s="636">
        <v>4.45</v>
      </c>
      <c r="BF19" s="636">
        <v>4.45</v>
      </c>
      <c r="BG19" s="636">
        <v>4.45</v>
      </c>
      <c r="BH19" s="636">
        <v>4.45</v>
      </c>
      <c r="BI19" s="636">
        <v>4.45</v>
      </c>
      <c r="BJ19" s="636">
        <v>4.45</v>
      </c>
      <c r="BK19" s="636">
        <v>4.45</v>
      </c>
      <c r="BL19" s="636">
        <v>4.45</v>
      </c>
      <c r="BM19" s="636">
        <v>4.45</v>
      </c>
      <c r="BN19" s="636">
        <v>4.45</v>
      </c>
      <c r="BO19" s="636">
        <v>4.45</v>
      </c>
      <c r="BP19" s="636">
        <v>4.45</v>
      </c>
      <c r="BQ19" s="636">
        <v>4.45</v>
      </c>
      <c r="BR19" s="636">
        <v>4.45</v>
      </c>
      <c r="BS19" s="636">
        <v>4.45</v>
      </c>
      <c r="BT19" s="636">
        <v>4.45</v>
      </c>
      <c r="BU19" s="636">
        <v>4.45</v>
      </c>
      <c r="BV19" s="636">
        <v>4.45</v>
      </c>
      <c r="BW19" s="636">
        <v>4.45</v>
      </c>
      <c r="BX19" s="636">
        <v>4.45</v>
      </c>
      <c r="BY19" s="636">
        <v>4.45</v>
      </c>
      <c r="BZ19" s="636">
        <v>4.45</v>
      </c>
      <c r="CA19" s="636">
        <v>4.45</v>
      </c>
      <c r="CB19" s="636">
        <v>4.45</v>
      </c>
      <c r="CC19" s="636">
        <v>4.45</v>
      </c>
      <c r="CD19" s="636">
        <v>4.45</v>
      </c>
      <c r="CE19" s="636">
        <v>4.45</v>
      </c>
      <c r="CF19" s="636">
        <v>4.45</v>
      </c>
      <c r="CG19" s="636">
        <v>4.45</v>
      </c>
      <c r="CH19" s="636">
        <v>4.45</v>
      </c>
      <c r="CI19" s="636">
        <v>4.45</v>
      </c>
      <c r="CJ19" s="636">
        <v>4.45</v>
      </c>
      <c r="CK19" s="636">
        <v>4.45</v>
      </c>
      <c r="CL19" s="631"/>
    </row>
    <row r="20" spans="1:90" ht="14.5" x14ac:dyDescent="0.25">
      <c r="A20" s="573"/>
      <c r="B20" s="638" t="s">
        <v>608</v>
      </c>
      <c r="C20" s="639">
        <v>0.27</v>
      </c>
      <c r="D20" s="639">
        <f>C20+0.1365</f>
        <v>0.40650000000000003</v>
      </c>
      <c r="E20" s="639">
        <f t="shared" ref="E20:AC20" si="5">D20+0.1365</f>
        <v>0.54300000000000004</v>
      </c>
      <c r="F20" s="639">
        <f t="shared" si="5"/>
        <v>0.67949999999999999</v>
      </c>
      <c r="G20" s="639">
        <f t="shared" si="5"/>
        <v>0.81600000000000006</v>
      </c>
      <c r="H20" s="639">
        <f t="shared" si="5"/>
        <v>0.95250000000000012</v>
      </c>
      <c r="I20" s="639">
        <f t="shared" si="5"/>
        <v>1.0890000000000002</v>
      </c>
      <c r="J20" s="639">
        <f t="shared" si="5"/>
        <v>1.2255000000000003</v>
      </c>
      <c r="K20" s="639">
        <f t="shared" si="5"/>
        <v>1.3620000000000003</v>
      </c>
      <c r="L20" s="639">
        <f t="shared" si="5"/>
        <v>1.4985000000000004</v>
      </c>
      <c r="M20" s="639">
        <f t="shared" si="5"/>
        <v>1.6350000000000005</v>
      </c>
      <c r="N20" s="639">
        <f t="shared" si="5"/>
        <v>1.7715000000000005</v>
      </c>
      <c r="O20" s="639">
        <f t="shared" si="5"/>
        <v>1.9080000000000006</v>
      </c>
      <c r="P20" s="639">
        <f t="shared" si="5"/>
        <v>2.0445000000000007</v>
      </c>
      <c r="Q20" s="639">
        <f t="shared" si="5"/>
        <v>2.1810000000000005</v>
      </c>
      <c r="R20" s="639">
        <f t="shared" si="5"/>
        <v>2.3175000000000003</v>
      </c>
      <c r="S20" s="639">
        <f t="shared" si="5"/>
        <v>2.4540000000000002</v>
      </c>
      <c r="T20" s="639">
        <f t="shared" si="5"/>
        <v>2.5905</v>
      </c>
      <c r="U20" s="639">
        <f t="shared" si="5"/>
        <v>2.7269999999999999</v>
      </c>
      <c r="V20" s="639">
        <f t="shared" si="5"/>
        <v>2.8634999999999997</v>
      </c>
      <c r="W20" s="639">
        <f t="shared" si="5"/>
        <v>2.9999999999999996</v>
      </c>
      <c r="X20" s="639">
        <f t="shared" si="5"/>
        <v>3.1364999999999994</v>
      </c>
      <c r="Y20" s="639">
        <f t="shared" si="5"/>
        <v>3.2729999999999992</v>
      </c>
      <c r="Z20" s="639">
        <f t="shared" si="5"/>
        <v>3.4094999999999991</v>
      </c>
      <c r="AA20" s="639">
        <f t="shared" si="5"/>
        <v>3.5459999999999989</v>
      </c>
      <c r="AB20" s="639">
        <f t="shared" si="5"/>
        <v>3.6824999999999988</v>
      </c>
      <c r="AC20" s="639">
        <f t="shared" si="5"/>
        <v>3.8189999999999986</v>
      </c>
      <c r="AD20" s="639">
        <f>AC20+0.0315</f>
        <v>3.8504999999999985</v>
      </c>
      <c r="AE20" s="639">
        <f t="shared" ref="AE20:AW20" si="6">AD20+0.0315</f>
        <v>3.8819999999999983</v>
      </c>
      <c r="AF20" s="639">
        <f t="shared" si="6"/>
        <v>3.9134999999999982</v>
      </c>
      <c r="AG20" s="639">
        <f t="shared" si="6"/>
        <v>3.9449999999999981</v>
      </c>
      <c r="AH20" s="639">
        <f t="shared" si="6"/>
        <v>3.9764999999999979</v>
      </c>
      <c r="AI20" s="639">
        <f t="shared" si="6"/>
        <v>4.0079999999999982</v>
      </c>
      <c r="AJ20" s="639">
        <f t="shared" si="6"/>
        <v>4.0394999999999985</v>
      </c>
      <c r="AK20" s="639">
        <f t="shared" si="6"/>
        <v>4.0709999999999988</v>
      </c>
      <c r="AL20" s="639">
        <f t="shared" si="6"/>
        <v>4.1024999999999991</v>
      </c>
      <c r="AM20" s="639">
        <f t="shared" si="6"/>
        <v>4.1339999999999995</v>
      </c>
      <c r="AN20" s="639">
        <f t="shared" si="6"/>
        <v>4.1654999999999998</v>
      </c>
      <c r="AO20" s="639">
        <f t="shared" si="6"/>
        <v>4.1970000000000001</v>
      </c>
      <c r="AP20" s="639">
        <f t="shared" si="6"/>
        <v>4.2285000000000004</v>
      </c>
      <c r="AQ20" s="639">
        <f t="shared" si="6"/>
        <v>4.2600000000000007</v>
      </c>
      <c r="AR20" s="639">
        <f t="shared" si="6"/>
        <v>4.291500000000001</v>
      </c>
      <c r="AS20" s="639">
        <f t="shared" si="6"/>
        <v>4.3230000000000013</v>
      </c>
      <c r="AT20" s="639">
        <f t="shared" si="6"/>
        <v>4.3545000000000016</v>
      </c>
      <c r="AU20" s="639">
        <f t="shared" si="6"/>
        <v>4.3860000000000019</v>
      </c>
      <c r="AV20" s="639">
        <f t="shared" si="6"/>
        <v>4.4175000000000022</v>
      </c>
      <c r="AW20" s="639">
        <f t="shared" si="6"/>
        <v>4.4490000000000025</v>
      </c>
      <c r="AX20" s="639">
        <v>4.45</v>
      </c>
      <c r="AY20" s="639">
        <v>4.45</v>
      </c>
      <c r="AZ20" s="639">
        <v>4.45</v>
      </c>
      <c r="BA20" s="639">
        <v>4.45</v>
      </c>
      <c r="BB20" s="639">
        <v>4.45</v>
      </c>
      <c r="BC20" s="639">
        <v>4.45</v>
      </c>
      <c r="BD20" s="639">
        <v>4.45</v>
      </c>
      <c r="BE20" s="639">
        <v>4.45</v>
      </c>
      <c r="BF20" s="639">
        <v>4.45</v>
      </c>
      <c r="BG20" s="639">
        <v>4.45</v>
      </c>
      <c r="BH20" s="639">
        <v>4.45</v>
      </c>
      <c r="BI20" s="639">
        <v>4.45</v>
      </c>
      <c r="BJ20" s="639">
        <v>4.45</v>
      </c>
      <c r="BK20" s="639">
        <v>4.45</v>
      </c>
      <c r="BL20" s="639">
        <v>4.45</v>
      </c>
      <c r="BM20" s="639">
        <v>4.45</v>
      </c>
      <c r="BN20" s="639">
        <v>4.45</v>
      </c>
      <c r="BO20" s="639">
        <v>4.45</v>
      </c>
      <c r="BP20" s="639">
        <v>4.45</v>
      </c>
      <c r="BQ20" s="639">
        <v>4.45</v>
      </c>
      <c r="BR20" s="639">
        <v>4.45</v>
      </c>
      <c r="BS20" s="639">
        <v>4.45</v>
      </c>
      <c r="BT20" s="639">
        <v>4.45</v>
      </c>
      <c r="BU20" s="639">
        <v>4.45</v>
      </c>
      <c r="BV20" s="639">
        <v>4.45</v>
      </c>
      <c r="BW20" s="639">
        <v>4.45</v>
      </c>
      <c r="BX20" s="639">
        <v>4.45</v>
      </c>
      <c r="BY20" s="639">
        <v>4.45</v>
      </c>
      <c r="BZ20" s="639">
        <v>4.45</v>
      </c>
      <c r="CA20" s="639">
        <v>4.45</v>
      </c>
      <c r="CB20" s="639">
        <v>4.45</v>
      </c>
      <c r="CC20" s="639">
        <v>4.45</v>
      </c>
      <c r="CD20" s="639">
        <v>4.45</v>
      </c>
      <c r="CE20" s="639">
        <v>4.45</v>
      </c>
      <c r="CF20" s="639">
        <v>4.45</v>
      </c>
      <c r="CG20" s="639">
        <v>4.45</v>
      </c>
      <c r="CH20" s="639">
        <v>4.45</v>
      </c>
      <c r="CI20" s="639">
        <v>4.45</v>
      </c>
      <c r="CJ20" s="639">
        <v>4.45</v>
      </c>
      <c r="CK20" s="639">
        <v>4.45</v>
      </c>
      <c r="CL20" s="640"/>
    </row>
    <row r="21" spans="1:90" ht="14.5" x14ac:dyDescent="0.25">
      <c r="A21" s="574"/>
      <c r="B21" s="641" t="s">
        <v>609</v>
      </c>
      <c r="C21" s="642">
        <f>C18+C19</f>
        <v>0.26500000000000001</v>
      </c>
      <c r="D21" s="642">
        <f>D18+D19</f>
        <v>0.33125000000000004</v>
      </c>
      <c r="E21" s="642">
        <f t="shared" ref="E21:AW21" si="7">E18+E19</f>
        <v>0.41406250000000006</v>
      </c>
      <c r="F21" s="642">
        <f t="shared" si="7"/>
        <v>0.51757812500000011</v>
      </c>
      <c r="G21" s="642">
        <f t="shared" si="7"/>
        <v>0.64697265625000011</v>
      </c>
      <c r="H21" s="642">
        <f t="shared" si="7"/>
        <v>0.80871582031250011</v>
      </c>
      <c r="I21" s="642">
        <f t="shared" si="7"/>
        <v>1.0108947753906252</v>
      </c>
      <c r="J21" s="642">
        <f t="shared" si="7"/>
        <v>1.0614395141601565</v>
      </c>
      <c r="K21" s="642">
        <f t="shared" si="7"/>
        <v>1.1145114898681643</v>
      </c>
      <c r="L21" s="642">
        <f t="shared" si="7"/>
        <v>1.1702370643615725</v>
      </c>
      <c r="M21" s="642">
        <f t="shared" si="7"/>
        <v>1.2287489175796511</v>
      </c>
      <c r="N21" s="642">
        <f t="shared" si="7"/>
        <v>1.2901863634586337</v>
      </c>
      <c r="O21" s="642">
        <f t="shared" si="7"/>
        <v>1.3869503407180312</v>
      </c>
      <c r="P21" s="642">
        <f t="shared" si="7"/>
        <v>1.4909716162718836</v>
      </c>
      <c r="Q21" s="642">
        <f t="shared" si="7"/>
        <v>1.6027944874922748</v>
      </c>
      <c r="R21" s="642">
        <f t="shared" si="7"/>
        <v>1.7230040740541954</v>
      </c>
      <c r="S21" s="642">
        <f t="shared" si="7"/>
        <v>1.8522293796082601</v>
      </c>
      <c r="T21" s="642">
        <f t="shared" si="7"/>
        <v>1.9911465830788795</v>
      </c>
      <c r="U21" s="642">
        <f t="shared" si="7"/>
        <v>2.1404825768097955</v>
      </c>
      <c r="V21" s="642">
        <f t="shared" si="7"/>
        <v>2.30101877007053</v>
      </c>
      <c r="W21" s="642">
        <f t="shared" si="7"/>
        <v>2.4735951778258198</v>
      </c>
      <c r="X21" s="642">
        <f t="shared" si="7"/>
        <v>2.6591148161627562</v>
      </c>
      <c r="Y21" s="642">
        <f t="shared" si="7"/>
        <v>2.8585484273749628</v>
      </c>
      <c r="Z21" s="642">
        <f t="shared" si="7"/>
        <v>3.0729395594280851</v>
      </c>
      <c r="AA21" s="642">
        <f t="shared" si="7"/>
        <v>3.3034100263851913</v>
      </c>
      <c r="AB21" s="642">
        <f t="shared" si="7"/>
        <v>3.5511657783640804</v>
      </c>
      <c r="AC21" s="642">
        <f t="shared" si="7"/>
        <v>3.8175032117413865</v>
      </c>
      <c r="AD21" s="642">
        <f t="shared" si="7"/>
        <v>3.9129407920349206</v>
      </c>
      <c r="AE21" s="642">
        <f t="shared" si="7"/>
        <v>4.0107643118357936</v>
      </c>
      <c r="AF21" s="642">
        <f t="shared" si="7"/>
        <v>4.1110334196316884</v>
      </c>
      <c r="AG21" s="642">
        <f t="shared" si="7"/>
        <v>4.2138092551224799</v>
      </c>
      <c r="AH21" s="642">
        <f t="shared" si="7"/>
        <v>4.3191544865005413</v>
      </c>
      <c r="AI21" s="642">
        <f t="shared" si="7"/>
        <v>4.3277927954735427</v>
      </c>
      <c r="AJ21" s="642">
        <f t="shared" si="7"/>
        <v>4.33644838106449</v>
      </c>
      <c r="AK21" s="642">
        <f t="shared" si="7"/>
        <v>4.3451212778266193</v>
      </c>
      <c r="AL21" s="642">
        <f t="shared" si="7"/>
        <v>4.3538115203822727</v>
      </c>
      <c r="AM21" s="642">
        <f t="shared" si="7"/>
        <v>4.3625191434230368</v>
      </c>
      <c r="AN21" s="642">
        <f t="shared" si="7"/>
        <v>4.3712441817098826</v>
      </c>
      <c r="AO21" s="642">
        <f t="shared" si="7"/>
        <v>4.3799866700733023</v>
      </c>
      <c r="AP21" s="642">
        <f t="shared" si="7"/>
        <v>4.388746643413449</v>
      </c>
      <c r="AQ21" s="642">
        <f t="shared" si="7"/>
        <v>4.3975241367002758</v>
      </c>
      <c r="AR21" s="642">
        <f t="shared" si="7"/>
        <v>4.4063191849736763</v>
      </c>
      <c r="AS21" s="642">
        <f t="shared" si="7"/>
        <v>4.4151318233436232</v>
      </c>
      <c r="AT21" s="642">
        <f t="shared" si="7"/>
        <v>4.4239620869903105</v>
      </c>
      <c r="AU21" s="642">
        <f t="shared" si="7"/>
        <v>4.4328100111642907</v>
      </c>
      <c r="AV21" s="642">
        <f t="shared" si="7"/>
        <v>4.4416756311866195</v>
      </c>
      <c r="AW21" s="642">
        <f t="shared" si="7"/>
        <v>4.4505589824489924</v>
      </c>
      <c r="AX21" s="642">
        <v>4.45</v>
      </c>
      <c r="AY21" s="642">
        <v>4.45</v>
      </c>
      <c r="AZ21" s="642">
        <v>4.45</v>
      </c>
      <c r="BA21" s="642">
        <v>4.45</v>
      </c>
      <c r="BB21" s="642">
        <v>4.45</v>
      </c>
      <c r="BC21" s="642">
        <v>4.45</v>
      </c>
      <c r="BD21" s="642">
        <v>4.45</v>
      </c>
      <c r="BE21" s="642">
        <v>4.45</v>
      </c>
      <c r="BF21" s="642">
        <v>4.45</v>
      </c>
      <c r="BG21" s="642">
        <v>4.45</v>
      </c>
      <c r="BH21" s="642">
        <v>4.45</v>
      </c>
      <c r="BI21" s="642">
        <v>4.45</v>
      </c>
      <c r="BJ21" s="642">
        <v>4.45</v>
      </c>
      <c r="BK21" s="642">
        <v>4.45</v>
      </c>
      <c r="BL21" s="642">
        <v>4.45</v>
      </c>
      <c r="BM21" s="642">
        <v>4.45</v>
      </c>
      <c r="BN21" s="642">
        <v>4.45</v>
      </c>
      <c r="BO21" s="642">
        <v>4.45</v>
      </c>
      <c r="BP21" s="642">
        <v>4.45</v>
      </c>
      <c r="BQ21" s="642">
        <v>4.45</v>
      </c>
      <c r="BR21" s="642">
        <v>4.45</v>
      </c>
      <c r="BS21" s="642">
        <v>4.45</v>
      </c>
      <c r="BT21" s="642">
        <v>4.45</v>
      </c>
      <c r="BU21" s="642">
        <v>4.45</v>
      </c>
      <c r="BV21" s="642">
        <v>4.45</v>
      </c>
      <c r="BW21" s="642">
        <v>4.45</v>
      </c>
      <c r="BX21" s="642">
        <v>4.45</v>
      </c>
      <c r="BY21" s="642">
        <v>4.45</v>
      </c>
      <c r="BZ21" s="642">
        <v>4.45</v>
      </c>
      <c r="CA21" s="642">
        <v>4.45</v>
      </c>
      <c r="CB21" s="642">
        <v>4.45</v>
      </c>
      <c r="CC21" s="642">
        <v>4.45</v>
      </c>
      <c r="CD21" s="642">
        <v>4.45</v>
      </c>
      <c r="CE21" s="642">
        <v>4.45</v>
      </c>
      <c r="CF21" s="642">
        <v>4.45</v>
      </c>
      <c r="CG21" s="642">
        <v>4.45</v>
      </c>
      <c r="CH21" s="642">
        <v>4.45</v>
      </c>
      <c r="CI21" s="642">
        <v>4.45</v>
      </c>
      <c r="CJ21" s="642">
        <v>4.45</v>
      </c>
      <c r="CK21" s="642">
        <v>4.45</v>
      </c>
      <c r="CL21" s="631"/>
    </row>
    <row r="22" spans="1:90" ht="15" thickBot="1" x14ac:dyDescent="0.3">
      <c r="A22" s="573"/>
      <c r="B22" s="643" t="s">
        <v>610</v>
      </c>
      <c r="C22" s="644">
        <f>C18+C20</f>
        <v>0.27</v>
      </c>
      <c r="D22" s="644">
        <f>D18+D20</f>
        <v>0.40650000000000003</v>
      </c>
      <c r="E22" s="644">
        <f t="shared" ref="E22:AC22" si="8">E18+E20</f>
        <v>0.54300000000000004</v>
      </c>
      <c r="F22" s="644">
        <f t="shared" si="8"/>
        <v>0.67949999999999999</v>
      </c>
      <c r="G22" s="644">
        <f t="shared" si="8"/>
        <v>0.81600000000000006</v>
      </c>
      <c r="H22" s="644">
        <f t="shared" si="8"/>
        <v>0.95250000000000012</v>
      </c>
      <c r="I22" s="644">
        <f t="shared" si="8"/>
        <v>1.0890000000000002</v>
      </c>
      <c r="J22" s="644">
        <f t="shared" si="8"/>
        <v>1.2255000000000003</v>
      </c>
      <c r="K22" s="644">
        <f t="shared" si="8"/>
        <v>1.3620000000000003</v>
      </c>
      <c r="L22" s="644">
        <f t="shared" si="8"/>
        <v>1.4985000000000004</v>
      </c>
      <c r="M22" s="644">
        <f t="shared" si="8"/>
        <v>1.6350000000000005</v>
      </c>
      <c r="N22" s="644">
        <f t="shared" si="8"/>
        <v>1.7715000000000005</v>
      </c>
      <c r="O22" s="644">
        <f t="shared" si="8"/>
        <v>1.9080000000000006</v>
      </c>
      <c r="P22" s="644">
        <f t="shared" si="8"/>
        <v>2.0445000000000007</v>
      </c>
      <c r="Q22" s="644">
        <f t="shared" si="8"/>
        <v>2.1810000000000005</v>
      </c>
      <c r="R22" s="644">
        <f t="shared" si="8"/>
        <v>2.3175000000000003</v>
      </c>
      <c r="S22" s="644">
        <f t="shared" si="8"/>
        <v>2.4540000000000002</v>
      </c>
      <c r="T22" s="644">
        <f t="shared" si="8"/>
        <v>2.5905</v>
      </c>
      <c r="U22" s="644">
        <f t="shared" si="8"/>
        <v>2.7269999999999999</v>
      </c>
      <c r="V22" s="644">
        <f t="shared" si="8"/>
        <v>2.8634999999999997</v>
      </c>
      <c r="W22" s="644">
        <f t="shared" si="8"/>
        <v>2.9999999999999996</v>
      </c>
      <c r="X22" s="644">
        <f t="shared" si="8"/>
        <v>3.1364999999999994</v>
      </c>
      <c r="Y22" s="644">
        <f t="shared" si="8"/>
        <v>3.2729999999999992</v>
      </c>
      <c r="Z22" s="644">
        <f t="shared" si="8"/>
        <v>3.4094999999999991</v>
      </c>
      <c r="AA22" s="644">
        <f t="shared" si="8"/>
        <v>3.5459999999999989</v>
      </c>
      <c r="AB22" s="644">
        <f t="shared" si="8"/>
        <v>3.6824999999999988</v>
      </c>
      <c r="AC22" s="644">
        <f t="shared" si="8"/>
        <v>3.8189999999999986</v>
      </c>
      <c r="AD22" s="644">
        <f t="shared" ref="AD22:CK22" si="9">AD18+AD19</f>
        <v>3.9129407920349206</v>
      </c>
      <c r="AE22" s="644">
        <f t="shared" si="9"/>
        <v>4.0107643118357936</v>
      </c>
      <c r="AF22" s="644">
        <f t="shared" si="9"/>
        <v>4.1110334196316884</v>
      </c>
      <c r="AG22" s="644">
        <f t="shared" si="9"/>
        <v>4.2138092551224799</v>
      </c>
      <c r="AH22" s="644">
        <f t="shared" si="9"/>
        <v>4.3191544865005413</v>
      </c>
      <c r="AI22" s="644">
        <f t="shared" si="9"/>
        <v>4.3277927954735427</v>
      </c>
      <c r="AJ22" s="644">
        <f t="shared" si="9"/>
        <v>4.33644838106449</v>
      </c>
      <c r="AK22" s="644">
        <f t="shared" si="9"/>
        <v>4.3451212778266193</v>
      </c>
      <c r="AL22" s="644">
        <f t="shared" si="9"/>
        <v>4.3538115203822727</v>
      </c>
      <c r="AM22" s="644">
        <f t="shared" si="9"/>
        <v>4.3625191434230368</v>
      </c>
      <c r="AN22" s="644">
        <f t="shared" si="9"/>
        <v>4.3712441817098826</v>
      </c>
      <c r="AO22" s="644">
        <f t="shared" si="9"/>
        <v>4.3799866700733023</v>
      </c>
      <c r="AP22" s="644">
        <f t="shared" si="9"/>
        <v>4.388746643413449</v>
      </c>
      <c r="AQ22" s="644">
        <f t="shared" si="9"/>
        <v>4.3975241367002758</v>
      </c>
      <c r="AR22" s="644">
        <f t="shared" si="9"/>
        <v>4.4063191849736763</v>
      </c>
      <c r="AS22" s="644">
        <f t="shared" si="9"/>
        <v>4.4151318233436232</v>
      </c>
      <c r="AT22" s="644">
        <f t="shared" si="9"/>
        <v>4.4239620869903105</v>
      </c>
      <c r="AU22" s="644">
        <f t="shared" si="9"/>
        <v>4.4328100111642907</v>
      </c>
      <c r="AV22" s="644">
        <f t="shared" si="9"/>
        <v>4.4416756311866195</v>
      </c>
      <c r="AW22" s="644">
        <f t="shared" si="9"/>
        <v>4.4505589824489924</v>
      </c>
      <c r="AX22" s="644">
        <f t="shared" si="9"/>
        <v>4.45</v>
      </c>
      <c r="AY22" s="644">
        <f t="shared" si="9"/>
        <v>4.45</v>
      </c>
      <c r="AZ22" s="644">
        <f t="shared" si="9"/>
        <v>4.45</v>
      </c>
      <c r="BA22" s="644">
        <f t="shared" si="9"/>
        <v>4.45</v>
      </c>
      <c r="BB22" s="644">
        <f t="shared" si="9"/>
        <v>4.45</v>
      </c>
      <c r="BC22" s="644">
        <f t="shared" si="9"/>
        <v>4.45</v>
      </c>
      <c r="BD22" s="644">
        <f t="shared" si="9"/>
        <v>4.45</v>
      </c>
      <c r="BE22" s="644">
        <f t="shared" si="9"/>
        <v>4.45</v>
      </c>
      <c r="BF22" s="644">
        <f t="shared" si="9"/>
        <v>4.45</v>
      </c>
      <c r="BG22" s="644">
        <f t="shared" si="9"/>
        <v>4.45</v>
      </c>
      <c r="BH22" s="644">
        <f t="shared" si="9"/>
        <v>4.45</v>
      </c>
      <c r="BI22" s="644">
        <f t="shared" si="9"/>
        <v>4.45</v>
      </c>
      <c r="BJ22" s="644">
        <f t="shared" si="9"/>
        <v>4.45</v>
      </c>
      <c r="BK22" s="644">
        <f t="shared" si="9"/>
        <v>4.45</v>
      </c>
      <c r="BL22" s="644">
        <f t="shared" si="9"/>
        <v>4.45</v>
      </c>
      <c r="BM22" s="644">
        <f t="shared" si="9"/>
        <v>4.45</v>
      </c>
      <c r="BN22" s="644">
        <f t="shared" si="9"/>
        <v>4.45</v>
      </c>
      <c r="BO22" s="644">
        <f t="shared" si="9"/>
        <v>4.45</v>
      </c>
      <c r="BP22" s="644">
        <f t="shared" si="9"/>
        <v>4.45</v>
      </c>
      <c r="BQ22" s="644">
        <f t="shared" si="9"/>
        <v>4.45</v>
      </c>
      <c r="BR22" s="644">
        <f t="shared" si="9"/>
        <v>4.45</v>
      </c>
      <c r="BS22" s="644">
        <f t="shared" si="9"/>
        <v>4.45</v>
      </c>
      <c r="BT22" s="644">
        <f t="shared" si="9"/>
        <v>4.45</v>
      </c>
      <c r="BU22" s="644">
        <f t="shared" si="9"/>
        <v>4.45</v>
      </c>
      <c r="BV22" s="644">
        <f t="shared" si="9"/>
        <v>4.45</v>
      </c>
      <c r="BW22" s="644">
        <f t="shared" si="9"/>
        <v>4.45</v>
      </c>
      <c r="BX22" s="644">
        <f t="shared" si="9"/>
        <v>4.45</v>
      </c>
      <c r="BY22" s="644">
        <f t="shared" si="9"/>
        <v>4.45</v>
      </c>
      <c r="BZ22" s="644">
        <f t="shared" si="9"/>
        <v>4.45</v>
      </c>
      <c r="CA22" s="644">
        <f t="shared" si="9"/>
        <v>4.45</v>
      </c>
      <c r="CB22" s="644">
        <f t="shared" si="9"/>
        <v>4.45</v>
      </c>
      <c r="CC22" s="644">
        <f t="shared" si="9"/>
        <v>4.45</v>
      </c>
      <c r="CD22" s="644">
        <f t="shared" si="9"/>
        <v>4.45</v>
      </c>
      <c r="CE22" s="644">
        <f t="shared" si="9"/>
        <v>4.45</v>
      </c>
      <c r="CF22" s="644">
        <f t="shared" si="9"/>
        <v>4.45</v>
      </c>
      <c r="CG22" s="644">
        <f t="shared" si="9"/>
        <v>4.45</v>
      </c>
      <c r="CH22" s="644">
        <f t="shared" si="9"/>
        <v>4.45</v>
      </c>
      <c r="CI22" s="644">
        <f t="shared" si="9"/>
        <v>4.45</v>
      </c>
      <c r="CJ22" s="644">
        <f t="shared" si="9"/>
        <v>4.45</v>
      </c>
      <c r="CK22" s="645">
        <f t="shared" si="9"/>
        <v>4.45</v>
      </c>
      <c r="CL22" s="573"/>
    </row>
    <row r="23" spans="1:90" ht="14.5" x14ac:dyDescent="0.25">
      <c r="A23" s="574"/>
      <c r="B23" s="574"/>
      <c r="C23" s="646"/>
      <c r="D23" s="646"/>
      <c r="E23" s="646"/>
      <c r="F23" s="646"/>
      <c r="G23" s="646"/>
      <c r="H23" s="646"/>
      <c r="I23" s="646"/>
      <c r="J23" s="646"/>
      <c r="K23" s="646"/>
      <c r="L23" s="646"/>
      <c r="M23" s="646"/>
      <c r="N23" s="646"/>
      <c r="O23" s="646"/>
      <c r="P23" s="646"/>
      <c r="Q23" s="646"/>
      <c r="R23" s="646"/>
      <c r="S23" s="646"/>
      <c r="T23" s="646"/>
      <c r="U23" s="646"/>
      <c r="V23" s="646"/>
      <c r="W23" s="646"/>
      <c r="X23" s="646"/>
      <c r="Y23" s="646"/>
      <c r="Z23" s="646"/>
      <c r="AA23" s="646"/>
      <c r="AB23" s="646"/>
      <c r="AC23" s="646"/>
      <c r="AD23" s="646"/>
      <c r="AE23" s="646"/>
      <c r="AF23" s="646"/>
      <c r="AG23" s="646"/>
      <c r="AH23" s="646"/>
      <c r="AI23" s="646"/>
      <c r="AJ23" s="646"/>
      <c r="AK23" s="646"/>
      <c r="AL23" s="646"/>
      <c r="AM23" s="646"/>
      <c r="AN23" s="646"/>
      <c r="AO23" s="646"/>
      <c r="AP23" s="646"/>
      <c r="AQ23" s="646"/>
      <c r="AR23" s="646"/>
      <c r="AS23" s="646"/>
      <c r="AT23" s="646"/>
      <c r="AU23" s="646"/>
      <c r="AV23" s="646"/>
      <c r="AW23" s="646"/>
      <c r="AX23" s="646"/>
      <c r="AY23" s="646"/>
      <c r="AZ23" s="646"/>
      <c r="BA23" s="646"/>
      <c r="BB23" s="646"/>
      <c r="BC23" s="646"/>
      <c r="BD23" s="646"/>
      <c r="BE23" s="646"/>
      <c r="BF23" s="646"/>
      <c r="BG23" s="646"/>
      <c r="BH23" s="646"/>
      <c r="BI23" s="646"/>
      <c r="BJ23" s="646"/>
      <c r="BK23" s="646"/>
      <c r="BL23" s="646"/>
      <c r="BM23" s="646"/>
      <c r="BN23" s="646"/>
      <c r="BO23" s="646"/>
      <c r="BP23" s="646"/>
      <c r="BQ23" s="646"/>
      <c r="BR23" s="646"/>
      <c r="BS23" s="646"/>
      <c r="BT23" s="646"/>
      <c r="BU23" s="646"/>
      <c r="BV23" s="646"/>
      <c r="BW23" s="646"/>
      <c r="BX23" s="646"/>
      <c r="BY23" s="646"/>
      <c r="BZ23" s="646"/>
      <c r="CA23" s="646"/>
      <c r="CB23" s="646"/>
      <c r="CC23" s="646"/>
      <c r="CD23" s="646"/>
      <c r="CE23" s="646"/>
      <c r="CF23" s="646"/>
      <c r="CG23" s="646"/>
      <c r="CH23" s="646"/>
      <c r="CI23" s="646"/>
      <c r="CJ23" s="646"/>
      <c r="CK23" s="646"/>
      <c r="CL23" s="574"/>
    </row>
    <row r="28" spans="1:90" x14ac:dyDescent="0.25">
      <c r="D28" s="35">
        <f>MATCH(2025,'NOx &amp; CO2'!$E$5:$H$5,1)</f>
        <v>2</v>
      </c>
    </row>
    <row r="36" spans="4:9" x14ac:dyDescent="0.25">
      <c r="D36" s="388"/>
      <c r="E36" s="388"/>
      <c r="F36" s="388"/>
      <c r="G36" s="388"/>
      <c r="H36" s="388"/>
      <c r="I36" s="388"/>
    </row>
    <row r="37" spans="4:9" x14ac:dyDescent="0.25">
      <c r="D37" s="388"/>
      <c r="E37" s="388"/>
      <c r="F37" s="388"/>
      <c r="G37" s="388"/>
      <c r="H37" s="388"/>
      <c r="I37" s="388"/>
    </row>
    <row r="38" spans="4:9" x14ac:dyDescent="0.25">
      <c r="D38" s="388"/>
      <c r="E38" s="388"/>
      <c r="F38" s="388"/>
      <c r="G38" s="388"/>
      <c r="H38" s="388"/>
      <c r="I38" s="388"/>
    </row>
    <row r="39" spans="4:9" x14ac:dyDescent="0.25">
      <c r="D39" s="388"/>
      <c r="E39" s="388"/>
      <c r="F39" s="388"/>
      <c r="G39" s="388"/>
      <c r="H39" s="388"/>
      <c r="I39" s="388"/>
    </row>
    <row r="40" spans="4:9" x14ac:dyDescent="0.25">
      <c r="D40" s="388"/>
      <c r="E40" s="388"/>
      <c r="F40" s="388"/>
      <c r="G40" s="388"/>
      <c r="H40" s="388"/>
      <c r="I40" s="388"/>
    </row>
    <row r="41" spans="4:9" x14ac:dyDescent="0.25">
      <c r="D41" s="388"/>
      <c r="E41" s="388"/>
      <c r="F41" s="388"/>
      <c r="G41" s="388"/>
      <c r="H41" s="388"/>
      <c r="I41" s="388"/>
    </row>
    <row r="42" spans="4:9" x14ac:dyDescent="0.25">
      <c r="D42" s="388"/>
      <c r="E42" s="388"/>
      <c r="F42" s="388"/>
      <c r="G42" s="388"/>
      <c r="H42" s="388"/>
      <c r="I42" s="388"/>
    </row>
    <row r="43" spans="4:9" x14ac:dyDescent="0.25">
      <c r="D43" s="388"/>
      <c r="E43" s="388"/>
      <c r="F43" s="388"/>
      <c r="G43" s="388"/>
      <c r="H43" s="388"/>
      <c r="I43" s="388"/>
    </row>
    <row r="44" spans="4:9" x14ac:dyDescent="0.25">
      <c r="D44" s="388"/>
      <c r="E44" s="388"/>
      <c r="F44" s="388"/>
      <c r="G44" s="388"/>
      <c r="H44" s="388"/>
      <c r="I44" s="388"/>
    </row>
    <row r="45" spans="4:9" x14ac:dyDescent="0.25">
      <c r="D45" s="388"/>
      <c r="E45" s="388"/>
      <c r="F45" s="388"/>
      <c r="G45" s="388"/>
      <c r="H45" s="388"/>
      <c r="I45" s="388"/>
    </row>
    <row r="46" spans="4:9" x14ac:dyDescent="0.25">
      <c r="D46" s="388"/>
      <c r="E46" s="388"/>
      <c r="F46" s="388"/>
      <c r="G46" s="388"/>
      <c r="H46" s="388"/>
      <c r="I46" s="388"/>
    </row>
    <row r="47" spans="4:9" x14ac:dyDescent="0.25">
      <c r="D47" s="388"/>
      <c r="E47" s="388"/>
      <c r="F47" s="388"/>
      <c r="G47" s="388"/>
      <c r="H47" s="388"/>
      <c r="I47" s="388"/>
    </row>
  </sheetData>
  <mergeCells count="3">
    <mergeCell ref="C5:D5"/>
    <mergeCell ref="R4:S4"/>
    <mergeCell ref="R5:S5"/>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rvaltningsflik">
    <tabColor rgb="FFFFC000"/>
  </sheetPr>
  <dimension ref="A1:AF152"/>
  <sheetViews>
    <sheetView topLeftCell="A31" zoomScaleNormal="100" workbookViewId="0">
      <selection activeCell="T34" sqref="T34"/>
    </sheetView>
  </sheetViews>
  <sheetFormatPr defaultColWidth="9.1796875" defaultRowHeight="12.5" x14ac:dyDescent="0.25"/>
  <cols>
    <col min="1" max="1" width="80.1796875" style="106" bestFit="1" customWidth="1"/>
    <col min="2" max="5" width="10.7265625" style="106" customWidth="1"/>
    <col min="6" max="8" width="10.7265625" style="117" customWidth="1"/>
    <col min="9" max="12" width="10.7265625" style="106" customWidth="1"/>
    <col min="13" max="18" width="9.1796875" style="106"/>
    <col min="19" max="19" width="12.26953125" style="106" bestFit="1" customWidth="1"/>
    <col min="20" max="16384" width="9.1796875" style="106"/>
  </cols>
  <sheetData>
    <row r="1" spans="1:22" ht="25" x14ac:dyDescent="0.5">
      <c r="A1" s="132" t="s">
        <v>238</v>
      </c>
      <c r="I1" s="48"/>
    </row>
    <row r="2" spans="1:22" x14ac:dyDescent="0.25">
      <c r="I2" s="48"/>
    </row>
    <row r="3" spans="1:22" s="126" customFormat="1" ht="14.5" x14ac:dyDescent="0.25">
      <c r="B3" s="1979" t="s">
        <v>545</v>
      </c>
      <c r="C3" s="1876"/>
      <c r="D3" s="1876"/>
      <c r="E3" s="1877"/>
      <c r="F3" s="1981" t="s">
        <v>546</v>
      </c>
      <c r="G3" s="1876"/>
      <c r="H3" s="1877"/>
      <c r="I3" s="1979" t="s">
        <v>547</v>
      </c>
      <c r="J3" s="1876"/>
      <c r="K3" s="1876"/>
      <c r="L3" s="1877"/>
      <c r="T3" s="554"/>
    </row>
    <row r="4" spans="1:22" ht="14.5" x14ac:dyDescent="0.35">
      <c r="A4" s="61" t="s">
        <v>207</v>
      </c>
      <c r="B4" s="1982" t="s">
        <v>497</v>
      </c>
      <c r="C4" s="1983"/>
      <c r="D4" s="1982" t="s">
        <v>214</v>
      </c>
      <c r="E4" s="1983"/>
      <c r="F4" s="1984" t="s">
        <v>498</v>
      </c>
      <c r="G4" s="1985"/>
      <c r="H4" s="1245"/>
      <c r="I4" s="1986" t="s">
        <v>543</v>
      </c>
      <c r="J4" s="1987"/>
      <c r="K4" s="1986" t="s">
        <v>543</v>
      </c>
      <c r="L4" s="1987"/>
      <c r="O4" s="383" t="s">
        <v>210</v>
      </c>
      <c r="P4" s="40"/>
      <c r="Q4" s="40"/>
      <c r="R4" s="40"/>
      <c r="S4"/>
    </row>
    <row r="5" spans="1:22" s="126" customFormat="1" ht="14.5" x14ac:dyDescent="0.35">
      <c r="A5" s="61" t="s">
        <v>177</v>
      </c>
      <c r="B5" s="1246">
        <v>2017</v>
      </c>
      <c r="C5" s="1247"/>
      <c r="D5" s="1246">
        <v>2017</v>
      </c>
      <c r="E5" s="1247"/>
      <c r="F5" s="1248">
        <v>2019</v>
      </c>
      <c r="G5" s="1249"/>
      <c r="H5" s="1250"/>
      <c r="I5" s="1251" t="s">
        <v>544</v>
      </c>
      <c r="J5" s="1252"/>
      <c r="K5" s="1251" t="s">
        <v>544</v>
      </c>
      <c r="L5" s="1253"/>
      <c r="P5" s="755" t="str">
        <f>"+20%"</f>
        <v>+20%</v>
      </c>
      <c r="Q5" s="755">
        <v>-0.2</v>
      </c>
      <c r="S5"/>
    </row>
    <row r="6" spans="1:22" s="126" customFormat="1" x14ac:dyDescent="0.25">
      <c r="A6" s="61"/>
      <c r="B6" s="1094" t="s">
        <v>180</v>
      </c>
      <c r="C6" s="1095" t="s">
        <v>123</v>
      </c>
      <c r="D6" s="1094" t="str">
        <f>B6</f>
        <v>Basår</v>
      </c>
      <c r="E6" s="1095" t="str">
        <f t="shared" ref="E6:L6" si="0">C6</f>
        <v>Prognosår 1</v>
      </c>
      <c r="F6" s="1096" t="str">
        <f t="shared" si="0"/>
        <v>Basår</v>
      </c>
      <c r="G6" s="1097" t="str">
        <f t="shared" si="0"/>
        <v>Prognosår 1</v>
      </c>
      <c r="H6" s="1098" t="s">
        <v>165</v>
      </c>
      <c r="I6" s="1094" t="str">
        <f>F6</f>
        <v>Basår</v>
      </c>
      <c r="J6" s="1095" t="str">
        <f>G6</f>
        <v>Prognosår 1</v>
      </c>
      <c r="K6" s="1094" t="str">
        <f t="shared" si="0"/>
        <v>Basår</v>
      </c>
      <c r="L6" s="1095" t="str">
        <f t="shared" si="0"/>
        <v>Prognosår 1</v>
      </c>
      <c r="O6" s="320" t="s">
        <v>123</v>
      </c>
      <c r="P6" s="478">
        <v>1.2</v>
      </c>
      <c r="Q6" s="478">
        <v>0.8</v>
      </c>
    </row>
    <row r="7" spans="1:22" ht="13" x14ac:dyDescent="0.25">
      <c r="B7" s="1254">
        <v>2017</v>
      </c>
      <c r="C7" s="1255">
        <v>2040</v>
      </c>
      <c r="D7" s="1254">
        <v>2017</v>
      </c>
      <c r="E7" s="1255">
        <v>2040</v>
      </c>
      <c r="F7" s="1256">
        <f>F12</f>
        <v>2019</v>
      </c>
      <c r="G7" s="1257">
        <f>F16</f>
        <v>2045</v>
      </c>
      <c r="H7" s="1258">
        <f>F17</f>
        <v>2065</v>
      </c>
      <c r="I7" s="1259" t="s">
        <v>544</v>
      </c>
      <c r="J7" s="1260">
        <f>I16</f>
        <v>0</v>
      </c>
      <c r="K7" s="1259" t="s">
        <v>544</v>
      </c>
      <c r="L7" s="1261">
        <f>K16</f>
        <v>0</v>
      </c>
      <c r="O7" s="320" t="s">
        <v>165</v>
      </c>
      <c r="P7" s="478">
        <v>1.2</v>
      </c>
      <c r="Q7" s="478">
        <v>0.8</v>
      </c>
    </row>
    <row r="8" spans="1:22" s="155" customFormat="1" ht="13" x14ac:dyDescent="0.3">
      <c r="A8" s="99" t="s">
        <v>269</v>
      </c>
      <c r="B8" s="1103"/>
      <c r="C8" s="1104"/>
      <c r="D8" s="1103"/>
      <c r="E8" s="1104"/>
      <c r="F8" s="1105"/>
      <c r="G8" s="1106"/>
      <c r="H8" s="1107"/>
      <c r="I8" s="1108"/>
      <c r="J8" s="1109"/>
      <c r="K8" s="1108"/>
      <c r="L8" s="1110"/>
      <c r="N8" s="320"/>
      <c r="O8" s="320" t="s">
        <v>823</v>
      </c>
      <c r="P8" s="478">
        <v>1.2</v>
      </c>
      <c r="Q8" s="478">
        <v>0.8</v>
      </c>
    </row>
    <row r="9" spans="1:22" s="155" customFormat="1" x14ac:dyDescent="0.25">
      <c r="A9" s="553" t="s">
        <v>640</v>
      </c>
      <c r="B9" s="907">
        <v>0.3</v>
      </c>
      <c r="C9" s="908"/>
      <c r="D9" s="979">
        <v>0.3</v>
      </c>
      <c r="E9" s="908"/>
      <c r="F9" s="1096">
        <v>0.2</v>
      </c>
      <c r="G9" s="1111"/>
      <c r="H9" s="1112"/>
      <c r="I9" s="907"/>
      <c r="J9" s="979"/>
      <c r="K9" s="979"/>
      <c r="L9" s="908"/>
      <c r="M9" s="558"/>
      <c r="N9" s="320"/>
      <c r="O9" s="106"/>
      <c r="P9" s="87"/>
      <c r="Q9" s="44"/>
      <c r="R9" s="62"/>
      <c r="V9" s="87"/>
    </row>
    <row r="10" spans="1:22" s="155" customFormat="1" ht="13" x14ac:dyDescent="0.25">
      <c r="A10" s="61" t="s">
        <v>67</v>
      </c>
      <c r="B10" s="1113">
        <v>3.5000000000000003E-2</v>
      </c>
      <c r="C10" s="1114"/>
      <c r="D10" s="1113">
        <v>3.5000000000000003E-2</v>
      </c>
      <c r="E10" s="1114"/>
      <c r="F10" s="1115">
        <v>3.5000000000000003E-2</v>
      </c>
      <c r="G10" s="1116"/>
      <c r="H10" s="1117"/>
      <c r="I10" s="1118"/>
      <c r="J10" s="1119"/>
      <c r="K10" s="1118"/>
      <c r="L10" s="1119"/>
      <c r="N10" s="320"/>
      <c r="O10" s="106"/>
      <c r="P10" s="87"/>
      <c r="Q10" s="44"/>
      <c r="R10" s="62"/>
      <c r="S10" s="87"/>
      <c r="T10" s="94"/>
      <c r="U10" s="385"/>
      <c r="V10" s="87"/>
    </row>
    <row r="11" spans="1:22" s="155" customFormat="1" ht="13" x14ac:dyDescent="0.25">
      <c r="A11" s="61" t="s">
        <v>233</v>
      </c>
      <c r="B11" s="1120">
        <v>60</v>
      </c>
      <c r="C11" s="1114"/>
      <c r="D11" s="1120">
        <v>60</v>
      </c>
      <c r="E11" s="1114"/>
      <c r="F11" s="1121">
        <v>60</v>
      </c>
      <c r="G11" s="1116"/>
      <c r="H11" s="1117"/>
      <c r="I11" s="1122"/>
      <c r="J11" s="1119"/>
      <c r="K11" s="1122"/>
      <c r="L11" s="1119"/>
      <c r="N11" s="320"/>
      <c r="O11" s="106"/>
      <c r="P11" s="87"/>
      <c r="Q11" s="44"/>
      <c r="R11" s="62"/>
      <c r="S11" s="79"/>
      <c r="T11" s="94"/>
      <c r="U11" s="385"/>
      <c r="V11" s="87"/>
    </row>
    <row r="12" spans="1:22" s="155" customFormat="1" ht="13" x14ac:dyDescent="0.25">
      <c r="A12" s="61" t="s">
        <v>180</v>
      </c>
      <c r="B12" s="1120">
        <v>2017</v>
      </c>
      <c r="C12" s="1114"/>
      <c r="D12" s="1120">
        <v>2017</v>
      </c>
      <c r="E12" s="1114"/>
      <c r="F12" s="1121">
        <v>2019</v>
      </c>
      <c r="G12" s="1116"/>
      <c r="H12" s="1117"/>
      <c r="I12" s="1122"/>
      <c r="J12" s="1119"/>
      <c r="K12" s="1122"/>
      <c r="L12" s="1119"/>
      <c r="N12" s="106"/>
      <c r="O12" s="106"/>
      <c r="P12" s="87"/>
      <c r="Q12" s="44"/>
      <c r="R12" s="62"/>
      <c r="S12" s="126"/>
      <c r="T12" s="94"/>
      <c r="U12" s="385"/>
      <c r="V12" s="87"/>
    </row>
    <row r="13" spans="1:22" s="155" customFormat="1" ht="13" x14ac:dyDescent="0.25">
      <c r="A13" s="61" t="s">
        <v>124</v>
      </c>
      <c r="B13" s="1120">
        <v>2025</v>
      </c>
      <c r="C13" s="1114"/>
      <c r="D13" s="1120">
        <v>2025</v>
      </c>
      <c r="E13" s="1114"/>
      <c r="F13" s="1121">
        <v>2028</v>
      </c>
      <c r="G13" s="1116"/>
      <c r="H13" s="1117"/>
      <c r="I13" s="1122"/>
      <c r="J13" s="1119"/>
      <c r="K13" s="1122"/>
      <c r="L13" s="1119"/>
      <c r="N13" s="106"/>
      <c r="O13" s="106"/>
      <c r="P13" s="87"/>
      <c r="Q13" s="44"/>
      <c r="R13" s="62"/>
      <c r="S13" s="79"/>
      <c r="T13" s="94"/>
      <c r="U13" s="385"/>
      <c r="V13" s="87"/>
    </row>
    <row r="14" spans="1:22" s="155" customFormat="1" ht="13" x14ac:dyDescent="0.25">
      <c r="A14" s="61" t="s">
        <v>222</v>
      </c>
      <c r="B14" s="1120">
        <f>B15-'Om kalkylen'!$B$12</f>
        <v>2025</v>
      </c>
      <c r="C14" s="1114"/>
      <c r="D14" s="1120">
        <f>D15-'Om kalkylen'!$B$12</f>
        <v>2025</v>
      </c>
      <c r="E14" s="1114"/>
      <c r="F14" s="1121">
        <v>2028</v>
      </c>
      <c r="G14" s="1116"/>
      <c r="H14" s="1117"/>
      <c r="I14" s="1122"/>
      <c r="J14" s="1119"/>
      <c r="K14" s="1122"/>
      <c r="L14" s="1119"/>
      <c r="N14" s="106"/>
      <c r="O14" s="106"/>
      <c r="P14" s="87"/>
      <c r="Q14" s="44"/>
      <c r="R14" s="62"/>
      <c r="S14" s="87"/>
      <c r="T14" s="87"/>
      <c r="U14" s="87"/>
      <c r="V14" s="87"/>
    </row>
    <row r="15" spans="1:22" s="155" customFormat="1" ht="13" x14ac:dyDescent="0.25">
      <c r="A15" s="61" t="s">
        <v>221</v>
      </c>
      <c r="B15" s="1120">
        <v>2025</v>
      </c>
      <c r="C15" s="1114"/>
      <c r="D15" s="1120">
        <v>2025</v>
      </c>
      <c r="E15" s="1114"/>
      <c r="F15" s="1121">
        <f>F14+'Om kalkylen'!$B$12</f>
        <v>2028</v>
      </c>
      <c r="G15" s="1116"/>
      <c r="H15" s="1117"/>
      <c r="I15" s="1122"/>
      <c r="J15" s="1119"/>
      <c r="K15" s="1122"/>
      <c r="L15" s="1119"/>
      <c r="N15" s="106"/>
      <c r="O15" s="106"/>
      <c r="P15" s="87"/>
      <c r="Q15" s="44"/>
      <c r="R15" s="62"/>
      <c r="S15" s="87"/>
      <c r="T15" s="87"/>
      <c r="U15" s="87"/>
      <c r="V15" s="87"/>
    </row>
    <row r="16" spans="1:22" s="155" customFormat="1" ht="13" x14ac:dyDescent="0.25">
      <c r="A16" s="61" t="s">
        <v>123</v>
      </c>
      <c r="B16" s="1120">
        <v>2040</v>
      </c>
      <c r="C16" s="1123"/>
      <c r="D16" s="1120">
        <v>2040</v>
      </c>
      <c r="E16" s="1123"/>
      <c r="F16" s="1121">
        <v>2045</v>
      </c>
      <c r="G16" s="1124"/>
      <c r="H16" s="1125"/>
      <c r="I16" s="1122"/>
      <c r="J16" s="1126"/>
      <c r="K16" s="1122"/>
      <c r="L16" s="1126"/>
      <c r="N16" s="106"/>
      <c r="O16" s="106"/>
      <c r="P16" s="87"/>
      <c r="Q16" s="44"/>
      <c r="R16" s="62"/>
      <c r="S16" s="87"/>
      <c r="T16" s="87"/>
      <c r="U16" s="87"/>
      <c r="V16" s="87"/>
    </row>
    <row r="17" spans="1:32" s="155" customFormat="1" ht="13" x14ac:dyDescent="0.25">
      <c r="A17" s="61" t="s">
        <v>165</v>
      </c>
      <c r="B17" s="1120">
        <v>2065</v>
      </c>
      <c r="C17" s="1123"/>
      <c r="D17" s="1120">
        <v>2065</v>
      </c>
      <c r="E17" s="1123"/>
      <c r="F17" s="1121">
        <v>2065</v>
      </c>
      <c r="G17" s="1124"/>
      <c r="H17" s="1125"/>
      <c r="I17" s="1122"/>
      <c r="J17" s="1126"/>
      <c r="K17" s="1122"/>
      <c r="L17" s="1126"/>
      <c r="N17" s="106"/>
      <c r="O17" s="106"/>
      <c r="P17" s="87"/>
      <c r="Q17" s="44"/>
      <c r="R17" s="62"/>
      <c r="S17" s="87"/>
      <c r="T17" s="87"/>
      <c r="U17" s="87"/>
      <c r="V17" s="87"/>
    </row>
    <row r="18" spans="1:32" s="155" customFormat="1" ht="13" x14ac:dyDescent="0.3">
      <c r="A18" s="61" t="s">
        <v>71</v>
      </c>
      <c r="B18" s="1127">
        <f>B15+B11-1</f>
        <v>2084</v>
      </c>
      <c r="C18" s="1123"/>
      <c r="D18" s="1127">
        <f>D15+D11-1</f>
        <v>2084</v>
      </c>
      <c r="E18" s="1123"/>
      <c r="F18" s="1121">
        <f>F15+F11-1</f>
        <v>2087</v>
      </c>
      <c r="G18" s="1124"/>
      <c r="H18" s="1125"/>
      <c r="I18" s="1128"/>
      <c r="J18" s="1126"/>
      <c r="K18" s="1128"/>
      <c r="L18" s="1126"/>
      <c r="N18" s="106"/>
      <c r="O18" s="38" t="s">
        <v>102</v>
      </c>
      <c r="P18" s="87"/>
      <c r="Q18" s="44"/>
      <c r="R18" s="62"/>
      <c r="S18" s="87"/>
      <c r="T18" s="87"/>
      <c r="U18" s="87"/>
      <c r="V18" s="87"/>
    </row>
    <row r="19" spans="1:32" s="155" customFormat="1" ht="13" x14ac:dyDescent="0.3">
      <c r="A19" s="99" t="s">
        <v>206</v>
      </c>
      <c r="B19" s="1129"/>
      <c r="C19" s="1130"/>
      <c r="D19" s="1129"/>
      <c r="E19" s="1130"/>
      <c r="F19" s="1105"/>
      <c r="G19" s="1131"/>
      <c r="H19" s="1132"/>
      <c r="I19" s="1108"/>
      <c r="J19" s="1133"/>
      <c r="K19" s="1108"/>
      <c r="L19" s="1133"/>
      <c r="O19" s="479" t="s">
        <v>843</v>
      </c>
      <c r="P19" s="479"/>
      <c r="Q19" s="479"/>
      <c r="R19" s="479"/>
      <c r="T19" s="87"/>
      <c r="U19" s="87"/>
      <c r="V19" s="87" t="s">
        <v>827</v>
      </c>
    </row>
    <row r="20" spans="1:32" s="155" customFormat="1" ht="13" x14ac:dyDescent="0.3">
      <c r="A20" s="464" t="s">
        <v>102</v>
      </c>
      <c r="B20" s="1134">
        <f>$R$22</f>
        <v>0.98664717107516975</v>
      </c>
      <c r="C20" s="1135"/>
      <c r="D20" s="1134">
        <f>$R$22</f>
        <v>0.98664717107516975</v>
      </c>
      <c r="E20" s="1136"/>
      <c r="F20" s="1137">
        <f>$R$22</f>
        <v>0.98664717107516975</v>
      </c>
      <c r="G20" s="1138"/>
      <c r="H20" s="1139"/>
      <c r="I20" s="1134"/>
      <c r="J20" s="1140"/>
      <c r="K20" s="1134"/>
      <c r="L20" s="1141"/>
      <c r="M20" s="49" t="s">
        <v>812</v>
      </c>
      <c r="O20" s="1292" t="s">
        <v>88</v>
      </c>
      <c r="P20" s="1293" t="s">
        <v>325</v>
      </c>
      <c r="Q20" s="479"/>
      <c r="R20" s="479"/>
      <c r="T20" s="87"/>
      <c r="U20" s="126"/>
      <c r="V20" s="455">
        <f>F7-D7</f>
        <v>2</v>
      </c>
      <c r="X20" s="466"/>
      <c r="Y20" s="466"/>
      <c r="Z20" s="465"/>
      <c r="AA20" s="466"/>
      <c r="AB20" s="465"/>
      <c r="AC20" s="467"/>
      <c r="AD20" s="468"/>
      <c r="AE20" s="467"/>
      <c r="AF20" s="468"/>
    </row>
    <row r="21" spans="1:32" s="388" customFormat="1" ht="13" x14ac:dyDescent="0.3">
      <c r="A21" s="464" t="s">
        <v>314</v>
      </c>
      <c r="B21" s="1142">
        <v>2050</v>
      </c>
      <c r="C21" s="1143"/>
      <c r="D21" s="1142">
        <v>2050</v>
      </c>
      <c r="E21" s="1144"/>
      <c r="F21" s="1145">
        <v>2050</v>
      </c>
      <c r="G21" s="1146"/>
      <c r="H21" s="1147"/>
      <c r="I21" s="1142"/>
      <c r="J21" s="1148"/>
      <c r="K21" s="1142"/>
      <c r="L21" s="1149"/>
      <c r="O21" s="479">
        <v>2012</v>
      </c>
      <c r="P21" s="479">
        <v>100</v>
      </c>
      <c r="Q21" s="477"/>
      <c r="R21" s="479" t="s">
        <v>841</v>
      </c>
      <c r="V21" s="455"/>
      <c r="W21" s="466"/>
      <c r="X21" s="465"/>
      <c r="Y21" s="466"/>
      <c r="Z21" s="465"/>
      <c r="AA21" s="466"/>
      <c r="AB21" s="465"/>
      <c r="AC21" s="467"/>
      <c r="AD21" s="468"/>
      <c r="AE21" s="467"/>
      <c r="AF21" s="468"/>
    </row>
    <row r="22" spans="1:32" s="155" customFormat="1" ht="13" x14ac:dyDescent="0.3">
      <c r="A22" s="464" t="s">
        <v>451</v>
      </c>
      <c r="B22" s="1134">
        <v>1.0129999999999999</v>
      </c>
      <c r="C22" s="1150"/>
      <c r="D22" s="1134">
        <v>1.0129999999999999</v>
      </c>
      <c r="E22" s="1029"/>
      <c r="F22" s="1137">
        <f>(G55/F55)^(1/(F16-F12))</f>
        <v>1.0532579053489473</v>
      </c>
      <c r="G22" s="1138"/>
      <c r="H22" s="1139"/>
      <c r="I22" s="1151"/>
      <c r="J22" s="1141"/>
      <c r="K22" s="1151"/>
      <c r="L22" s="1141"/>
      <c r="M22" s="155" t="s">
        <v>318</v>
      </c>
      <c r="O22" s="479">
        <v>2050</v>
      </c>
      <c r="P22" s="481">
        <v>60</v>
      </c>
      <c r="Q22" s="477"/>
      <c r="R22" s="482">
        <f>(P22/P21)^(1/($O$22-$O$21))</f>
        <v>0.98664717107516975</v>
      </c>
      <c r="T22" s="87"/>
      <c r="U22" s="126"/>
      <c r="V22" s="126"/>
    </row>
    <row r="23" spans="1:32" s="227" customFormat="1" ht="13" x14ac:dyDescent="0.3">
      <c r="A23" s="464" t="s">
        <v>452</v>
      </c>
      <c r="B23" s="1134">
        <v>1.002</v>
      </c>
      <c r="C23" s="1150"/>
      <c r="D23" s="1134">
        <v>1.002</v>
      </c>
      <c r="E23" s="1029"/>
      <c r="F23" s="1137">
        <f>(H55/G55)^(1/(F17-F16))</f>
        <v>1.0046215037069988</v>
      </c>
      <c r="G23" s="1138"/>
      <c r="H23" s="1139"/>
      <c r="I23" s="1151"/>
      <c r="J23" s="1141"/>
      <c r="K23" s="1151"/>
      <c r="L23" s="1141"/>
      <c r="M23" s="388" t="s">
        <v>318</v>
      </c>
    </row>
    <row r="24" spans="1:32" s="227" customFormat="1" ht="14.5" x14ac:dyDescent="0.35">
      <c r="A24" s="455" t="s">
        <v>453</v>
      </c>
      <c r="B24" s="1152">
        <v>1</v>
      </c>
      <c r="C24" s="1135"/>
      <c r="D24" s="1153">
        <v>1</v>
      </c>
      <c r="E24" s="1136"/>
      <c r="F24" s="1137">
        <v>1</v>
      </c>
      <c r="G24" s="1138"/>
      <c r="H24" s="1139"/>
      <c r="I24" s="1155"/>
      <c r="J24" s="1140"/>
      <c r="K24" s="1156"/>
      <c r="L24" s="1141"/>
      <c r="M24" s="388" t="s">
        <v>318</v>
      </c>
      <c r="O24" s="209" t="s">
        <v>856</v>
      </c>
    </row>
    <row r="25" spans="1:32" s="388" customFormat="1" ht="13" x14ac:dyDescent="0.3">
      <c r="A25" s="455" t="s">
        <v>454</v>
      </c>
      <c r="B25" s="1152">
        <v>1</v>
      </c>
      <c r="C25" s="1135"/>
      <c r="D25" s="1153">
        <v>1</v>
      </c>
      <c r="E25" s="1136"/>
      <c r="F25" s="1137">
        <v>1</v>
      </c>
      <c r="G25" s="1138"/>
      <c r="H25" s="1139"/>
      <c r="I25" s="1155"/>
      <c r="J25" s="1140"/>
      <c r="K25" s="1156"/>
      <c r="L25" s="1141"/>
      <c r="M25" s="388" t="s">
        <v>318</v>
      </c>
      <c r="O25" s="42"/>
      <c r="P25" s="62"/>
      <c r="Q25" s="272"/>
    </row>
    <row r="26" spans="1:32" s="227" customFormat="1" ht="13" x14ac:dyDescent="0.3">
      <c r="A26" s="455" t="s">
        <v>455</v>
      </c>
      <c r="B26" s="1152">
        <v>1</v>
      </c>
      <c r="C26" s="1135"/>
      <c r="D26" s="1153">
        <v>1</v>
      </c>
      <c r="E26" s="1136"/>
      <c r="F26" s="1137">
        <v>1</v>
      </c>
      <c r="G26" s="1138"/>
      <c r="H26" s="1139"/>
      <c r="I26" s="1155"/>
      <c r="J26" s="1140"/>
      <c r="K26" s="1156"/>
      <c r="L26" s="1141"/>
      <c r="M26" s="388" t="s">
        <v>318</v>
      </c>
      <c r="Q26" s="44"/>
      <c r="R26" s="62"/>
    </row>
    <row r="27" spans="1:32" s="388" customFormat="1" ht="13" x14ac:dyDescent="0.3">
      <c r="A27" s="455" t="s">
        <v>456</v>
      </c>
      <c r="B27" s="1152">
        <v>1</v>
      </c>
      <c r="C27" s="1135"/>
      <c r="D27" s="1153">
        <v>1</v>
      </c>
      <c r="E27" s="1136"/>
      <c r="F27" s="1137">
        <v>1</v>
      </c>
      <c r="G27" s="1138"/>
      <c r="H27" s="1139"/>
      <c r="I27" s="1155"/>
      <c r="J27" s="1140"/>
      <c r="K27" s="1156"/>
      <c r="L27" s="1141"/>
      <c r="M27" s="388" t="s">
        <v>318</v>
      </c>
      <c r="Q27" s="44"/>
      <c r="R27" s="62"/>
    </row>
    <row r="28" spans="1:32" s="227" customFormat="1" ht="13" x14ac:dyDescent="0.3">
      <c r="A28" s="455" t="s">
        <v>457</v>
      </c>
      <c r="B28" s="1152">
        <v>1</v>
      </c>
      <c r="C28" s="1135"/>
      <c r="D28" s="1153">
        <v>1</v>
      </c>
      <c r="E28" s="1136"/>
      <c r="F28" s="1137">
        <v>1</v>
      </c>
      <c r="G28" s="1138"/>
      <c r="H28" s="1139"/>
      <c r="I28" s="1155"/>
      <c r="J28" s="1140"/>
      <c r="K28" s="1156"/>
      <c r="L28" s="1157"/>
      <c r="M28" s="388" t="s">
        <v>318</v>
      </c>
      <c r="Q28" s="44"/>
      <c r="R28" s="62"/>
    </row>
    <row r="29" spans="1:32" s="388" customFormat="1" ht="13" x14ac:dyDescent="0.3">
      <c r="A29" s="455" t="s">
        <v>458</v>
      </c>
      <c r="B29" s="1152">
        <v>1</v>
      </c>
      <c r="C29" s="1135"/>
      <c r="D29" s="1153">
        <v>1</v>
      </c>
      <c r="E29" s="1136"/>
      <c r="F29" s="1137">
        <v>1</v>
      </c>
      <c r="G29" s="1138"/>
      <c r="H29" s="1139"/>
      <c r="I29" s="1155"/>
      <c r="J29" s="1140"/>
      <c r="K29" s="1156"/>
      <c r="L29" s="1157"/>
      <c r="M29" s="388" t="s">
        <v>318</v>
      </c>
      <c r="Q29" s="44"/>
      <c r="R29" s="62"/>
    </row>
    <row r="30" spans="1:32" s="155" customFormat="1" ht="13" x14ac:dyDescent="0.3">
      <c r="A30" s="464" t="s">
        <v>459</v>
      </c>
      <c r="B30" s="1030">
        <v>1.0149999999999999</v>
      </c>
      <c r="C30" s="1029"/>
      <c r="D30" s="1030">
        <v>1.0149999999999999</v>
      </c>
      <c r="E30" s="1029"/>
      <c r="F30" s="1154">
        <v>1.0115000000000001</v>
      </c>
      <c r="G30" s="1138"/>
      <c r="H30" s="1139"/>
      <c r="I30" s="1155"/>
      <c r="J30" s="1141"/>
      <c r="K30" s="1155"/>
      <c r="L30" s="1141"/>
      <c r="M30" s="388" t="s">
        <v>318</v>
      </c>
      <c r="N30" s="479"/>
      <c r="O30" s="106"/>
      <c r="P30" s="87"/>
      <c r="Q30" s="44"/>
      <c r="R30" s="62"/>
      <c r="S30" s="87"/>
      <c r="T30" s="87"/>
      <c r="U30" s="87"/>
      <c r="V30" s="87"/>
    </row>
    <row r="31" spans="1:32" s="388" customFormat="1" ht="13" x14ac:dyDescent="0.3">
      <c r="A31" s="455" t="s">
        <v>464</v>
      </c>
      <c r="B31" s="1030">
        <v>1.0149999999999999</v>
      </c>
      <c r="C31" s="1136"/>
      <c r="D31" s="1158">
        <v>1.0149999999999999</v>
      </c>
      <c r="E31" s="1136"/>
      <c r="F31" s="1154">
        <v>1.0115000000000001</v>
      </c>
      <c r="G31" s="1138"/>
      <c r="H31" s="1139"/>
      <c r="I31" s="1155"/>
      <c r="J31" s="1140"/>
      <c r="K31" s="1156"/>
      <c r="L31" s="1141"/>
      <c r="M31" s="388" t="s">
        <v>318</v>
      </c>
      <c r="Q31" s="44"/>
      <c r="R31" s="62"/>
    </row>
    <row r="32" spans="1:32" s="155" customFormat="1" ht="13" x14ac:dyDescent="0.3">
      <c r="A32" s="455" t="s">
        <v>460</v>
      </c>
      <c r="B32" s="1030">
        <v>1.0149999999999999</v>
      </c>
      <c r="C32" s="1029"/>
      <c r="D32" s="1030">
        <v>1.0149999999999999</v>
      </c>
      <c r="E32" s="1029"/>
      <c r="F32" s="1154">
        <v>1.0115000000000001</v>
      </c>
      <c r="G32" s="1138"/>
      <c r="H32" s="1139"/>
      <c r="I32" s="1155"/>
      <c r="J32" s="1141"/>
      <c r="K32" s="1155"/>
      <c r="L32" s="1141"/>
      <c r="M32" s="388" t="s">
        <v>318</v>
      </c>
      <c r="N32" s="126"/>
      <c r="O32" s="126"/>
      <c r="P32" s="87"/>
      <c r="Q32" s="44"/>
      <c r="R32" s="62"/>
      <c r="S32" s="87"/>
      <c r="T32" s="87"/>
      <c r="U32" s="87"/>
      <c r="V32" s="87"/>
    </row>
    <row r="33" spans="1:22" s="388" customFormat="1" ht="13" x14ac:dyDescent="0.3">
      <c r="A33" s="455" t="s">
        <v>461</v>
      </c>
      <c r="B33" s="1030">
        <v>1.0149999999999999</v>
      </c>
      <c r="C33" s="1136"/>
      <c r="D33" s="1158">
        <v>1.0149999999999999</v>
      </c>
      <c r="E33" s="1136"/>
      <c r="F33" s="1154">
        <v>1.0115000000000001</v>
      </c>
      <c r="G33" s="1138"/>
      <c r="H33" s="1139"/>
      <c r="I33" s="1155"/>
      <c r="J33" s="1140"/>
      <c r="K33" s="1156"/>
      <c r="L33" s="1141"/>
      <c r="M33" s="388" t="s">
        <v>318</v>
      </c>
      <c r="Q33" s="44"/>
      <c r="R33" s="62"/>
    </row>
    <row r="34" spans="1:22" s="155" customFormat="1" ht="13" x14ac:dyDescent="0.3">
      <c r="A34" s="455" t="s">
        <v>465</v>
      </c>
      <c r="B34" s="1030">
        <v>1.0149999999999999</v>
      </c>
      <c r="C34" s="1029"/>
      <c r="D34" s="1030">
        <v>1.0149999999999999</v>
      </c>
      <c r="E34" s="1029"/>
      <c r="F34" s="1154">
        <v>1.0115000000000001</v>
      </c>
      <c r="G34" s="1138"/>
      <c r="H34" s="1139"/>
      <c r="I34" s="1155"/>
      <c r="J34" s="1141"/>
      <c r="K34" s="1155"/>
      <c r="L34" s="1141"/>
      <c r="M34" s="388" t="s">
        <v>318</v>
      </c>
      <c r="N34" s="480"/>
      <c r="O34" s="126"/>
      <c r="P34" s="87"/>
      <c r="Q34" s="44"/>
      <c r="R34" s="62"/>
      <c r="S34" s="87"/>
      <c r="T34" s="87"/>
      <c r="U34" s="87"/>
      <c r="V34" s="87"/>
    </row>
    <row r="35" spans="1:22" s="388" customFormat="1" ht="13" x14ac:dyDescent="0.3">
      <c r="A35" s="455" t="s">
        <v>466</v>
      </c>
      <c r="B35" s="1030">
        <v>1.0149999999999999</v>
      </c>
      <c r="C35" s="1136"/>
      <c r="D35" s="1158">
        <v>1.0149999999999999</v>
      </c>
      <c r="E35" s="1136"/>
      <c r="F35" s="1154">
        <v>1.0115000000000001</v>
      </c>
      <c r="G35" s="1138"/>
      <c r="H35" s="1139"/>
      <c r="I35" s="1155"/>
      <c r="J35" s="1140"/>
      <c r="K35" s="1156"/>
      <c r="L35" s="1141"/>
      <c r="M35" s="388" t="s">
        <v>318</v>
      </c>
      <c r="N35" s="78"/>
      <c r="Q35" s="44"/>
      <c r="R35" s="62"/>
    </row>
    <row r="36" spans="1:22" s="155" customFormat="1" ht="13" x14ac:dyDescent="0.3">
      <c r="A36" s="455" t="s">
        <v>462</v>
      </c>
      <c r="B36" s="1030">
        <v>1.0149999999999999</v>
      </c>
      <c r="C36" s="1029"/>
      <c r="D36" s="1030">
        <v>1.0149999999999999</v>
      </c>
      <c r="E36" s="1029"/>
      <c r="F36" s="1154">
        <v>1.0115000000000001</v>
      </c>
      <c r="G36" s="1138"/>
      <c r="H36" s="1139"/>
      <c r="I36" s="1155"/>
      <c r="J36" s="1141"/>
      <c r="K36" s="1155"/>
      <c r="L36" s="1141"/>
      <c r="M36" s="388" t="s">
        <v>318</v>
      </c>
      <c r="N36" s="106"/>
      <c r="O36" s="106"/>
      <c r="P36" s="87"/>
      <c r="Q36" s="44"/>
      <c r="R36" s="62"/>
      <c r="S36" s="87"/>
      <c r="T36" s="87"/>
      <c r="U36" s="87"/>
      <c r="V36" s="87"/>
    </row>
    <row r="37" spans="1:22" s="388" customFormat="1" ht="13" x14ac:dyDescent="0.3">
      <c r="A37" s="455" t="s">
        <v>463</v>
      </c>
      <c r="B37" s="1030">
        <v>1.0149999999999999</v>
      </c>
      <c r="C37" s="1136"/>
      <c r="D37" s="1158">
        <v>1.0149999999999999</v>
      </c>
      <c r="E37" s="1136"/>
      <c r="F37" s="1154">
        <v>1.0115000000000001</v>
      </c>
      <c r="G37" s="1138"/>
      <c r="H37" s="1139"/>
      <c r="I37" s="1155"/>
      <c r="J37" s="1140"/>
      <c r="K37" s="1156"/>
      <c r="L37" s="1141"/>
      <c r="M37" s="388" t="s">
        <v>318</v>
      </c>
      <c r="Q37" s="44"/>
      <c r="R37" s="62"/>
    </row>
    <row r="38" spans="1:22" s="155" customFormat="1" ht="13" x14ac:dyDescent="0.3">
      <c r="A38" s="455" t="s">
        <v>467</v>
      </c>
      <c r="B38" s="1030">
        <v>1.0149999999999999</v>
      </c>
      <c r="C38" s="1029"/>
      <c r="D38" s="1030">
        <v>1.0149999999999999</v>
      </c>
      <c r="E38" s="1029"/>
      <c r="F38" s="1154">
        <v>1.0115000000000001</v>
      </c>
      <c r="G38" s="1138"/>
      <c r="H38" s="1139"/>
      <c r="I38" s="1155"/>
      <c r="J38" s="1141"/>
      <c r="K38" s="1155"/>
      <c r="L38" s="1141"/>
      <c r="M38" s="388" t="s">
        <v>318</v>
      </c>
      <c r="N38" s="106"/>
      <c r="O38" s="106"/>
      <c r="P38" s="87"/>
      <c r="Q38" s="44"/>
      <c r="R38" s="62"/>
      <c r="S38" s="87"/>
      <c r="T38" s="87"/>
      <c r="U38" s="87"/>
      <c r="V38" s="87"/>
    </row>
    <row r="39" spans="1:22" s="388" customFormat="1" ht="13" x14ac:dyDescent="0.3">
      <c r="A39" s="455" t="s">
        <v>468</v>
      </c>
      <c r="B39" s="1030">
        <v>1.0149999999999999</v>
      </c>
      <c r="C39" s="1136"/>
      <c r="D39" s="1158">
        <v>1.0149999999999999</v>
      </c>
      <c r="E39" s="1136"/>
      <c r="F39" s="1154">
        <v>1.0115000000000001</v>
      </c>
      <c r="G39" s="1138"/>
      <c r="H39" s="1139"/>
      <c r="I39" s="1155"/>
      <c r="J39" s="1140"/>
      <c r="K39" s="1156"/>
      <c r="L39" s="1141"/>
      <c r="M39" s="388" t="s">
        <v>318</v>
      </c>
      <c r="Q39" s="44"/>
      <c r="R39" s="62"/>
    </row>
    <row r="40" spans="1:22" s="155" customFormat="1" ht="13" x14ac:dyDescent="0.3">
      <c r="A40" s="99" t="s">
        <v>268</v>
      </c>
      <c r="B40" s="1159"/>
      <c r="C40" s="1160"/>
      <c r="D40" s="1159"/>
      <c r="E40" s="1160"/>
      <c r="F40" s="1161"/>
      <c r="G40" s="1162"/>
      <c r="H40" s="1163"/>
      <c r="I40" s="1164"/>
      <c r="J40" s="1165"/>
      <c r="K40" s="1164"/>
      <c r="L40" s="1165"/>
      <c r="N40" s="106"/>
      <c r="O40" s="106"/>
      <c r="P40" s="87"/>
      <c r="Q40" s="44"/>
      <c r="R40" s="62"/>
      <c r="S40" s="87"/>
      <c r="T40" s="87"/>
      <c r="U40" s="87"/>
      <c r="V40" s="87"/>
    </row>
    <row r="41" spans="1:22" s="155" customFormat="1" ht="13" x14ac:dyDescent="0.25">
      <c r="A41" s="61" t="s">
        <v>75</v>
      </c>
      <c r="B41" s="1166">
        <v>3</v>
      </c>
      <c r="C41" s="1167">
        <v>4.1999999999999993</v>
      </c>
      <c r="D41" s="1166">
        <v>3</v>
      </c>
      <c r="E41" s="1167">
        <v>4.1999999999999993</v>
      </c>
      <c r="F41" s="1145">
        <v>70</v>
      </c>
      <c r="G41" s="1168">
        <v>94</v>
      </c>
      <c r="H41" s="1169"/>
      <c r="I41" s="1170"/>
      <c r="J41" s="1171"/>
      <c r="K41" s="1170"/>
      <c r="L41" s="1171"/>
      <c r="N41" s="106"/>
      <c r="O41" s="106"/>
      <c r="P41" s="87"/>
      <c r="Q41" s="44"/>
      <c r="R41" s="62"/>
      <c r="S41" s="87"/>
      <c r="T41" s="87"/>
      <c r="U41" s="87"/>
      <c r="V41" s="87"/>
    </row>
    <row r="42" spans="1:22" s="155" customFormat="1" ht="13" x14ac:dyDescent="0.25">
      <c r="A42" s="61" t="s">
        <v>76</v>
      </c>
      <c r="B42" s="1172">
        <v>0</v>
      </c>
      <c r="C42" s="1173">
        <v>0</v>
      </c>
      <c r="D42" s="1172">
        <v>0</v>
      </c>
      <c r="E42" s="1173">
        <v>0</v>
      </c>
      <c r="F42" s="1145">
        <v>0</v>
      </c>
      <c r="G42" s="1168">
        <v>0</v>
      </c>
      <c r="H42" s="1169"/>
      <c r="I42" s="1170"/>
      <c r="J42" s="1171"/>
      <c r="K42" s="1170"/>
      <c r="L42" s="1171"/>
      <c r="N42" s="106"/>
      <c r="O42" s="106"/>
      <c r="P42" s="87"/>
      <c r="Q42" s="44"/>
      <c r="R42" s="62"/>
      <c r="S42" s="87"/>
      <c r="T42" s="87"/>
      <c r="U42" s="87"/>
      <c r="V42" s="87"/>
    </row>
    <row r="43" spans="1:22" s="155" customFormat="1" ht="13" x14ac:dyDescent="0.25">
      <c r="A43" s="61" t="s">
        <v>77</v>
      </c>
      <c r="B43" s="1172">
        <v>0</v>
      </c>
      <c r="C43" s="1173">
        <v>0</v>
      </c>
      <c r="D43" s="1172">
        <v>0</v>
      </c>
      <c r="E43" s="1173">
        <v>0</v>
      </c>
      <c r="F43" s="1145">
        <v>0</v>
      </c>
      <c r="G43" s="1168">
        <v>0</v>
      </c>
      <c r="H43" s="1169"/>
      <c r="I43" s="1170"/>
      <c r="J43" s="1171"/>
      <c r="K43" s="1170"/>
      <c r="L43" s="1171"/>
      <c r="N43" s="106"/>
      <c r="O43" s="106"/>
      <c r="P43" s="87"/>
      <c r="Q43" s="44"/>
      <c r="R43" s="62"/>
      <c r="S43" s="87"/>
      <c r="T43" s="87"/>
      <c r="U43" s="87"/>
      <c r="V43" s="87"/>
    </row>
    <row r="44" spans="1:22" s="155" customFormat="1" ht="13" x14ac:dyDescent="0.25">
      <c r="A44" s="61" t="s">
        <v>78</v>
      </c>
      <c r="B44" s="1166">
        <v>8</v>
      </c>
      <c r="C44" s="1167">
        <v>11.3</v>
      </c>
      <c r="D44" s="1166">
        <v>8</v>
      </c>
      <c r="E44" s="1167">
        <v>11.3</v>
      </c>
      <c r="F44" s="1174">
        <v>8.43</v>
      </c>
      <c r="G44" s="1175">
        <v>11.35</v>
      </c>
      <c r="H44" s="1169"/>
      <c r="I44" s="1170"/>
      <c r="J44" s="1171"/>
      <c r="K44" s="1170"/>
      <c r="L44" s="1171"/>
      <c r="N44" s="106"/>
      <c r="O44" s="106"/>
      <c r="P44" s="87"/>
      <c r="Q44" s="44"/>
      <c r="R44" s="62"/>
      <c r="S44" s="87"/>
      <c r="T44" s="87"/>
      <c r="U44" s="87"/>
      <c r="V44" s="87"/>
    </row>
    <row r="45" spans="1:22" s="155" customFormat="1" ht="13" x14ac:dyDescent="0.25">
      <c r="A45" s="61" t="s">
        <v>91</v>
      </c>
      <c r="B45" s="1166">
        <v>0</v>
      </c>
      <c r="C45" s="1167">
        <v>0</v>
      </c>
      <c r="D45" s="1166">
        <v>0</v>
      </c>
      <c r="E45" s="1167">
        <v>0</v>
      </c>
      <c r="F45" s="1145">
        <v>0</v>
      </c>
      <c r="G45" s="1168">
        <v>0</v>
      </c>
      <c r="H45" s="1169"/>
      <c r="I45" s="1170"/>
      <c r="J45" s="1171"/>
      <c r="K45" s="1170"/>
      <c r="L45" s="1171"/>
      <c r="N45" s="106"/>
      <c r="O45" s="106"/>
      <c r="P45" s="87"/>
      <c r="Q45" s="44"/>
      <c r="R45" s="62"/>
      <c r="S45" s="78"/>
      <c r="T45" s="87"/>
      <c r="U45" s="87"/>
      <c r="V45" s="87"/>
    </row>
    <row r="46" spans="1:22" s="155" customFormat="1" ht="13" x14ac:dyDescent="0.3">
      <c r="A46" s="99" t="s">
        <v>263</v>
      </c>
      <c r="B46" s="1159"/>
      <c r="C46" s="1160"/>
      <c r="D46" s="1159"/>
      <c r="E46" s="1160"/>
      <c r="F46" s="1161"/>
      <c r="G46" s="1162"/>
      <c r="H46" s="1163"/>
      <c r="I46" s="1164"/>
      <c r="J46" s="1165"/>
      <c r="K46" s="1164"/>
      <c r="L46" s="1165"/>
      <c r="M46" s="554"/>
      <c r="N46" s="106"/>
    </row>
    <row r="47" spans="1:22" s="155" customFormat="1" ht="13" x14ac:dyDescent="0.25">
      <c r="A47" s="455" t="s">
        <v>590</v>
      </c>
      <c r="B47" s="1176">
        <v>3.206</v>
      </c>
      <c r="C47" s="1099"/>
      <c r="D47" s="1176">
        <v>3.206</v>
      </c>
      <c r="E47" s="1099"/>
      <c r="F47" s="1177">
        <v>3.206</v>
      </c>
      <c r="G47" s="1178"/>
      <c r="H47" s="1101"/>
      <c r="I47" s="1179"/>
      <c r="J47" s="1102"/>
      <c r="K47" s="1179"/>
      <c r="L47" s="1102"/>
      <c r="M47" s="554"/>
      <c r="N47" s="106"/>
    </row>
    <row r="48" spans="1:22" s="155" customFormat="1" ht="13" x14ac:dyDescent="0.25">
      <c r="A48" s="455" t="s">
        <v>60</v>
      </c>
      <c r="B48" s="1180" t="s">
        <v>324</v>
      </c>
      <c r="C48" s="1099"/>
      <c r="D48" s="1181" t="s">
        <v>324</v>
      </c>
      <c r="E48" s="1099"/>
      <c r="F48" s="1182" t="s">
        <v>324</v>
      </c>
      <c r="G48" s="1100"/>
      <c r="H48" s="1101"/>
      <c r="I48" s="1183"/>
      <c r="J48" s="1102"/>
      <c r="K48" s="1184"/>
      <c r="L48" s="1102"/>
      <c r="N48" s="106"/>
      <c r="O48" s="106"/>
      <c r="P48" s="87"/>
      <c r="Q48" s="44"/>
      <c r="R48" s="62"/>
      <c r="S48" s="87"/>
      <c r="T48" s="87"/>
      <c r="U48" s="87"/>
      <c r="V48" s="87"/>
    </row>
    <row r="49" spans="1:22" s="155" customFormat="1" ht="13" x14ac:dyDescent="0.25">
      <c r="A49" s="455" t="s">
        <v>61</v>
      </c>
      <c r="B49" s="1183">
        <f>3/1000</f>
        <v>3.0000000000000001E-3</v>
      </c>
      <c r="C49" s="1185"/>
      <c r="D49" s="1183">
        <f>3/1000</f>
        <v>3.0000000000000001E-3</v>
      </c>
      <c r="E49" s="1099"/>
      <c r="F49" s="1182">
        <f>3/1000</f>
        <v>3.0000000000000001E-3</v>
      </c>
      <c r="G49" s="1100"/>
      <c r="H49" s="1101"/>
      <c r="I49" s="1183"/>
      <c r="J49" s="1102"/>
      <c r="K49" s="1183"/>
      <c r="L49" s="1102"/>
      <c r="M49" s="49" t="s">
        <v>812</v>
      </c>
      <c r="N49" s="106"/>
      <c r="O49" s="388" t="s">
        <v>842</v>
      </c>
      <c r="P49" s="87"/>
      <c r="Q49" s="44"/>
      <c r="R49" s="62"/>
      <c r="S49" s="87"/>
      <c r="T49" s="87"/>
      <c r="U49" s="87"/>
      <c r="V49" s="87"/>
    </row>
    <row r="50" spans="1:22" s="155" customFormat="1" ht="14.5" x14ac:dyDescent="0.35">
      <c r="A50" s="455" t="s">
        <v>62</v>
      </c>
      <c r="B50" s="1183">
        <f>2/1000</f>
        <v>2E-3</v>
      </c>
      <c r="C50" s="1185"/>
      <c r="D50" s="1183">
        <f>2/1000</f>
        <v>2E-3</v>
      </c>
      <c r="E50" s="1099"/>
      <c r="F50" s="1182">
        <f>2/1000</f>
        <v>2E-3</v>
      </c>
      <c r="G50" s="1100"/>
      <c r="H50" s="1101"/>
      <c r="I50" s="1183"/>
      <c r="J50" s="1102"/>
      <c r="K50" s="1183"/>
      <c r="L50" s="1102"/>
      <c r="M50" s="49" t="s">
        <v>812</v>
      </c>
      <c r="N50" s="106"/>
      <c r="O50" s="209" t="s">
        <v>796</v>
      </c>
      <c r="P50" s="87"/>
      <c r="Q50" s="44"/>
      <c r="R50" s="62"/>
      <c r="S50" s="87"/>
      <c r="T50" s="87"/>
      <c r="U50" s="87"/>
      <c r="V50" s="87"/>
    </row>
    <row r="51" spans="1:22" s="155" customFormat="1" ht="13" x14ac:dyDescent="0.25">
      <c r="A51" s="455" t="s">
        <v>74</v>
      </c>
      <c r="B51" s="1176">
        <f>(0.02+0.37)/1000</f>
        <v>3.8999999999999999E-4</v>
      </c>
      <c r="C51" s="1099"/>
      <c r="D51" s="1176">
        <f>(0.02+0.37)/1000</f>
        <v>3.8999999999999999E-4</v>
      </c>
      <c r="E51" s="1099"/>
      <c r="F51" s="1177">
        <f>(0.02+0.37)/1000</f>
        <v>3.8999999999999999E-4</v>
      </c>
      <c r="G51" s="1116"/>
      <c r="H51" s="1101"/>
      <c r="I51" s="1179"/>
      <c r="J51" s="1102"/>
      <c r="K51" s="1179"/>
      <c r="L51" s="1102"/>
      <c r="M51" s="554"/>
      <c r="N51" s="106"/>
      <c r="O51" s="106"/>
      <c r="P51" s="87"/>
      <c r="Q51" s="44"/>
      <c r="R51" s="62"/>
      <c r="S51" s="87"/>
      <c r="T51" s="87"/>
      <c r="U51" s="87"/>
      <c r="V51" s="87"/>
    </row>
    <row r="52" spans="1:22" ht="13" x14ac:dyDescent="0.25">
      <c r="A52" s="455" t="s">
        <v>90</v>
      </c>
      <c r="B52" s="1186">
        <f>1/1000</f>
        <v>1E-3</v>
      </c>
      <c r="C52" s="1099"/>
      <c r="D52" s="1186">
        <f>1/1000</f>
        <v>1E-3</v>
      </c>
      <c r="E52" s="1099"/>
      <c r="F52" s="1187">
        <f>1/1000</f>
        <v>1E-3</v>
      </c>
      <c r="G52" s="1116"/>
      <c r="H52" s="1101"/>
      <c r="I52" s="1188"/>
      <c r="J52" s="1102"/>
      <c r="K52" s="1188"/>
      <c r="L52" s="1102"/>
      <c r="P52" s="87"/>
      <c r="Q52" s="44"/>
      <c r="R52" s="62"/>
      <c r="S52" s="87"/>
      <c r="T52" s="87"/>
      <c r="U52" s="87"/>
      <c r="V52" s="87"/>
    </row>
    <row r="53" spans="1:22" ht="13" x14ac:dyDescent="0.3">
      <c r="A53" s="99" t="s">
        <v>264</v>
      </c>
      <c r="B53" s="1129"/>
      <c r="C53" s="1130"/>
      <c r="D53" s="1129"/>
      <c r="E53" s="1130"/>
      <c r="F53" s="1105"/>
      <c r="G53" s="1131"/>
      <c r="H53" s="1132"/>
      <c r="I53" s="1189"/>
      <c r="J53" s="1190"/>
      <c r="K53" s="1189"/>
      <c r="L53" s="1190"/>
      <c r="P53" s="155"/>
      <c r="Q53" s="44"/>
      <c r="R53" s="62"/>
    </row>
    <row r="54" spans="1:22" x14ac:dyDescent="0.25">
      <c r="A54" s="455" t="s">
        <v>270</v>
      </c>
      <c r="B54" s="1191">
        <v>7.61</v>
      </c>
      <c r="C54" s="1192"/>
      <c r="D54" s="1191">
        <v>7.61</v>
      </c>
      <c r="E54" s="908"/>
      <c r="F54" s="1121">
        <v>7.61</v>
      </c>
      <c r="G54" s="1124"/>
      <c r="H54" s="1125"/>
      <c r="I54" s="1191"/>
      <c r="J54" s="1192"/>
      <c r="K54" s="1191"/>
      <c r="L54" s="1192"/>
      <c r="M54" s="49" t="s">
        <v>812</v>
      </c>
      <c r="P54" s="155"/>
      <c r="Q54" s="44"/>
      <c r="R54" s="62"/>
    </row>
    <row r="55" spans="1:22" s="388" customFormat="1" ht="13" x14ac:dyDescent="0.25">
      <c r="A55" s="61" t="s">
        <v>234</v>
      </c>
      <c r="B55" s="1193">
        <v>4080</v>
      </c>
      <c r="C55" s="1194">
        <v>5491.3</v>
      </c>
      <c r="D55" s="1193">
        <v>4080</v>
      </c>
      <c r="E55" s="1194">
        <v>5491.3</v>
      </c>
      <c r="F55" s="1195">
        <v>5278</v>
      </c>
      <c r="G55" s="1196">
        <v>20341</v>
      </c>
      <c r="H55" s="1197">
        <v>22306</v>
      </c>
      <c r="I55" s="1198"/>
      <c r="J55" s="1199"/>
      <c r="K55" s="1198"/>
      <c r="L55" s="1200"/>
      <c r="M55" s="558"/>
      <c r="Q55" s="44"/>
      <c r="R55" s="62"/>
    </row>
    <row r="56" spans="1:22" x14ac:dyDescent="0.25">
      <c r="A56" s="455" t="s">
        <v>19</v>
      </c>
      <c r="B56" s="1191">
        <v>11.26</v>
      </c>
      <c r="C56" s="1192"/>
      <c r="D56" s="1191">
        <v>11.26</v>
      </c>
      <c r="E56" s="908"/>
      <c r="F56" s="1121">
        <v>11.26</v>
      </c>
      <c r="G56" s="1124"/>
      <c r="H56" s="1125"/>
      <c r="I56" s="1191"/>
      <c r="J56" s="1192"/>
      <c r="K56" s="1191"/>
      <c r="L56" s="1192"/>
      <c r="R56" s="62"/>
      <c r="S56" s="61"/>
      <c r="T56" s="78"/>
    </row>
    <row r="57" spans="1:22" x14ac:dyDescent="0.25">
      <c r="A57" s="455" t="s">
        <v>261</v>
      </c>
      <c r="B57" s="1191">
        <v>345</v>
      </c>
      <c r="C57" s="1192"/>
      <c r="D57" s="1191">
        <v>345</v>
      </c>
      <c r="E57" s="908"/>
      <c r="F57" s="1121">
        <v>345</v>
      </c>
      <c r="G57" s="1124"/>
      <c r="H57" s="1125"/>
      <c r="I57" s="1191"/>
      <c r="J57" s="1192"/>
      <c r="K57" s="1191"/>
      <c r="L57" s="1192"/>
    </row>
    <row r="58" spans="1:22" x14ac:dyDescent="0.25">
      <c r="A58" s="455" t="s">
        <v>28</v>
      </c>
      <c r="B58" s="1191">
        <v>24</v>
      </c>
      <c r="C58" s="1192"/>
      <c r="D58" s="1191">
        <v>24</v>
      </c>
      <c r="E58" s="908"/>
      <c r="F58" s="1121">
        <v>24</v>
      </c>
      <c r="G58" s="1124"/>
      <c r="H58" s="1125"/>
      <c r="I58" s="1191"/>
      <c r="J58" s="1192"/>
      <c r="K58" s="1191"/>
      <c r="L58" s="1192"/>
    </row>
    <row r="59" spans="1:22" s="126" customFormat="1" x14ac:dyDescent="0.25">
      <c r="A59" s="455" t="s">
        <v>29</v>
      </c>
      <c r="B59" s="1201">
        <v>8280</v>
      </c>
      <c r="C59" s="1202"/>
      <c r="D59" s="1201">
        <v>8280</v>
      </c>
      <c r="E59" s="864"/>
      <c r="F59" s="1195">
        <v>8280</v>
      </c>
      <c r="G59" s="1203"/>
      <c r="H59" s="1204"/>
      <c r="I59" s="1201"/>
      <c r="J59" s="1202"/>
      <c r="K59" s="1201"/>
      <c r="L59" s="1192"/>
      <c r="N59" s="106"/>
      <c r="O59" s="106"/>
      <c r="P59" s="106"/>
      <c r="Q59" s="106"/>
      <c r="R59" s="106"/>
      <c r="S59" s="106"/>
      <c r="T59" s="106"/>
      <c r="U59" s="106"/>
      <c r="V59" s="106"/>
    </row>
    <row r="60" spans="1:22" s="126" customFormat="1" x14ac:dyDescent="0.25">
      <c r="A60" s="455" t="s">
        <v>98</v>
      </c>
      <c r="B60" s="1205">
        <v>0.05</v>
      </c>
      <c r="C60" s="1206"/>
      <c r="D60" s="1205">
        <v>0.05</v>
      </c>
      <c r="E60" s="1207"/>
      <c r="F60" s="1208">
        <v>0.05</v>
      </c>
      <c r="G60" s="1209"/>
      <c r="H60" s="1210"/>
      <c r="I60" s="1205"/>
      <c r="J60" s="1206"/>
      <c r="K60" s="1205"/>
      <c r="L60" s="1192"/>
      <c r="N60" s="106"/>
      <c r="O60" s="106"/>
      <c r="P60" s="106"/>
      <c r="Q60" s="106"/>
      <c r="R60" s="106"/>
      <c r="S60" s="106"/>
      <c r="T60" s="106"/>
      <c r="U60" s="106"/>
      <c r="V60" s="106"/>
    </row>
    <row r="61" spans="1:22" x14ac:dyDescent="0.25">
      <c r="A61" s="455" t="s">
        <v>99</v>
      </c>
      <c r="B61" s="1205">
        <v>0.1</v>
      </c>
      <c r="C61" s="1206"/>
      <c r="D61" s="1205">
        <v>0.1</v>
      </c>
      <c r="E61" s="1207"/>
      <c r="F61" s="1208">
        <v>0.1</v>
      </c>
      <c r="G61" s="1209"/>
      <c r="H61" s="1210"/>
      <c r="I61" s="1205"/>
      <c r="J61" s="1206"/>
      <c r="K61" s="1205"/>
      <c r="L61" s="1192"/>
    </row>
    <row r="62" spans="1:22" x14ac:dyDescent="0.25">
      <c r="A62" s="455" t="s">
        <v>32</v>
      </c>
      <c r="B62" s="1191">
        <v>0.1</v>
      </c>
      <c r="C62" s="1192"/>
      <c r="D62" s="1191">
        <v>0.1</v>
      </c>
      <c r="E62" s="908"/>
      <c r="F62" s="1121">
        <v>0.1</v>
      </c>
      <c r="G62" s="1124"/>
      <c r="H62" s="1125"/>
      <c r="I62" s="1191"/>
      <c r="J62" s="1192"/>
      <c r="K62" s="1191"/>
      <c r="L62" s="1192"/>
    </row>
    <row r="63" spans="1:22" ht="13" x14ac:dyDescent="0.25">
      <c r="A63" s="455" t="s">
        <v>33</v>
      </c>
      <c r="B63" s="1211">
        <v>5.5000000000000007E-2</v>
      </c>
      <c r="C63" s="1212"/>
      <c r="D63" s="1211">
        <v>5.5000000000000007E-2</v>
      </c>
      <c r="E63" s="1213"/>
      <c r="F63" s="1115">
        <v>5.5000000000000007E-2</v>
      </c>
      <c r="G63" s="1214"/>
      <c r="H63" s="1215"/>
      <c r="I63" s="1211"/>
      <c r="J63" s="1212"/>
      <c r="K63" s="1211"/>
      <c r="L63" s="1119"/>
    </row>
    <row r="64" spans="1:22" x14ac:dyDescent="0.25">
      <c r="A64" s="455" t="s">
        <v>262</v>
      </c>
      <c r="B64" s="1191">
        <v>25</v>
      </c>
      <c r="C64" s="1192"/>
      <c r="D64" s="1191">
        <v>25</v>
      </c>
      <c r="E64" s="908"/>
      <c r="F64" s="1121">
        <v>25</v>
      </c>
      <c r="G64" s="1124"/>
      <c r="H64" s="1125"/>
      <c r="I64" s="1191"/>
      <c r="J64" s="1192"/>
      <c r="K64" s="1191"/>
      <c r="L64" s="1192"/>
    </row>
    <row r="65" spans="1:20" x14ac:dyDescent="0.25">
      <c r="A65" s="455" t="s">
        <v>35</v>
      </c>
      <c r="B65" s="1205">
        <v>0.1</v>
      </c>
      <c r="C65" s="1206"/>
      <c r="D65" s="1205">
        <v>0.1</v>
      </c>
      <c r="E65" s="1207"/>
      <c r="F65" s="1208">
        <v>0.1</v>
      </c>
      <c r="G65" s="1209"/>
      <c r="H65" s="1210"/>
      <c r="I65" s="1205"/>
      <c r="J65" s="1206"/>
      <c r="K65" s="1205"/>
      <c r="L65" s="1192"/>
    </row>
    <row r="66" spans="1:20" x14ac:dyDescent="0.25">
      <c r="A66" s="455" t="s">
        <v>36</v>
      </c>
      <c r="B66" s="1191">
        <v>0.245</v>
      </c>
      <c r="C66" s="1192"/>
      <c r="D66" s="1191">
        <v>0.245</v>
      </c>
      <c r="E66" s="908"/>
      <c r="F66" s="1121">
        <v>0.245</v>
      </c>
      <c r="G66" s="1124"/>
      <c r="H66" s="1125"/>
      <c r="I66" s="1191"/>
      <c r="J66" s="1192"/>
      <c r="K66" s="1191"/>
      <c r="L66" s="1192"/>
    </row>
    <row r="67" spans="1:20" ht="13" x14ac:dyDescent="0.3">
      <c r="A67" s="1281" t="s">
        <v>833</v>
      </c>
      <c r="B67" s="1129"/>
      <c r="C67" s="1130"/>
      <c r="D67" s="1129"/>
      <c r="E67" s="1130"/>
      <c r="F67" s="1105"/>
      <c r="G67" s="1131"/>
      <c r="H67" s="1132"/>
      <c r="I67" s="1108"/>
      <c r="J67" s="1133"/>
      <c r="K67" s="1108"/>
      <c r="L67" s="1133"/>
      <c r="N67" s="554"/>
    </row>
    <row r="68" spans="1:20" ht="13" x14ac:dyDescent="0.25">
      <c r="A68" s="61" t="s">
        <v>0</v>
      </c>
      <c r="B68" s="1283">
        <v>0.85</v>
      </c>
      <c r="C68" s="1284"/>
      <c r="D68" s="1283">
        <v>0.85</v>
      </c>
      <c r="E68" s="1285"/>
      <c r="F68" s="1286">
        <v>0.7</v>
      </c>
      <c r="G68" s="1287"/>
      <c r="H68" s="1288"/>
      <c r="I68" s="1283"/>
      <c r="J68" s="1284"/>
      <c r="K68" s="1283"/>
      <c r="L68" s="1216"/>
      <c r="M68" s="106" t="s">
        <v>812</v>
      </c>
    </row>
    <row r="69" spans="1:20" ht="13" x14ac:dyDescent="0.25">
      <c r="A69" s="61" t="s">
        <v>195</v>
      </c>
      <c r="B69" s="1283">
        <v>0.85</v>
      </c>
      <c r="C69" s="1284"/>
      <c r="D69" s="1283">
        <v>0.85</v>
      </c>
      <c r="E69" s="1285"/>
      <c r="F69" s="1286">
        <v>0.9</v>
      </c>
      <c r="G69" s="1287"/>
      <c r="H69" s="1288"/>
      <c r="I69" s="1283"/>
      <c r="J69" s="1284"/>
      <c r="K69" s="1283"/>
      <c r="L69" s="1216"/>
      <c r="M69" s="106" t="s">
        <v>812</v>
      </c>
    </row>
    <row r="70" spans="1:20" ht="13" x14ac:dyDescent="0.25">
      <c r="A70" s="61" t="s">
        <v>196</v>
      </c>
      <c r="B70" s="1283">
        <v>0.85</v>
      </c>
      <c r="C70" s="1284"/>
      <c r="D70" s="1283">
        <v>0.85</v>
      </c>
      <c r="E70" s="1285"/>
      <c r="F70" s="1286">
        <v>0.9</v>
      </c>
      <c r="G70" s="1287"/>
      <c r="H70" s="1288"/>
      <c r="I70" s="1283"/>
      <c r="J70" s="1284"/>
      <c r="K70" s="1283"/>
      <c r="L70" s="1216"/>
      <c r="M70" s="106" t="s">
        <v>812</v>
      </c>
    </row>
    <row r="71" spans="1:20" ht="13" x14ac:dyDescent="0.25">
      <c r="A71" s="61" t="s">
        <v>197</v>
      </c>
      <c r="B71" s="1283">
        <v>0.85</v>
      </c>
      <c r="C71" s="1284"/>
      <c r="D71" s="1283">
        <v>0.85</v>
      </c>
      <c r="E71" s="1285"/>
      <c r="F71" s="1286">
        <v>0.9</v>
      </c>
      <c r="G71" s="1287"/>
      <c r="H71" s="1288"/>
      <c r="I71" s="1283"/>
      <c r="J71" s="1284"/>
      <c r="K71" s="1283"/>
      <c r="L71" s="1216"/>
      <c r="M71" s="106" t="s">
        <v>812</v>
      </c>
    </row>
    <row r="72" spans="1:20" ht="13" x14ac:dyDescent="0.25">
      <c r="A72" s="61" t="s">
        <v>7</v>
      </c>
      <c r="B72" s="1283">
        <v>0.85</v>
      </c>
      <c r="C72" s="1284"/>
      <c r="D72" s="1283">
        <v>0.85</v>
      </c>
      <c r="E72" s="1285"/>
      <c r="F72" s="1286">
        <v>0.5</v>
      </c>
      <c r="G72" s="1287"/>
      <c r="H72" s="1288"/>
      <c r="I72" s="1283"/>
      <c r="J72" s="1284"/>
      <c r="K72" s="1283"/>
      <c r="L72" s="1216"/>
      <c r="M72" s="106" t="s">
        <v>812</v>
      </c>
    </row>
    <row r="73" spans="1:20" ht="13" x14ac:dyDescent="0.25">
      <c r="A73" s="61" t="s">
        <v>198</v>
      </c>
      <c r="B73" s="1283">
        <v>0.85</v>
      </c>
      <c r="C73" s="1284"/>
      <c r="D73" s="1283">
        <v>0.85</v>
      </c>
      <c r="E73" s="1285"/>
      <c r="F73" s="1286">
        <v>0.5</v>
      </c>
      <c r="G73" s="1287"/>
      <c r="H73" s="1288"/>
      <c r="I73" s="1283"/>
      <c r="J73" s="1284"/>
      <c r="K73" s="1283"/>
      <c r="L73" s="1216"/>
      <c r="M73" s="106" t="s">
        <v>812</v>
      </c>
    </row>
    <row r="74" spans="1:20" ht="13" x14ac:dyDescent="0.25">
      <c r="A74" s="61" t="s">
        <v>199</v>
      </c>
      <c r="B74" s="1283">
        <v>0.85</v>
      </c>
      <c r="C74" s="1284"/>
      <c r="D74" s="1283">
        <v>0.85</v>
      </c>
      <c r="E74" s="1285"/>
      <c r="F74" s="1286">
        <v>0.5</v>
      </c>
      <c r="G74" s="1287"/>
      <c r="H74" s="1288"/>
      <c r="I74" s="1283"/>
      <c r="J74" s="1284"/>
      <c r="K74" s="1283"/>
      <c r="L74" s="1216"/>
      <c r="M74" s="106" t="s">
        <v>812</v>
      </c>
    </row>
    <row r="75" spans="1:20" ht="13" x14ac:dyDescent="0.3">
      <c r="A75" s="99" t="s">
        <v>304</v>
      </c>
      <c r="B75" s="1129"/>
      <c r="C75" s="1130"/>
      <c r="D75" s="1129"/>
      <c r="E75" s="1130"/>
      <c r="F75" s="1105"/>
      <c r="G75" s="1131"/>
      <c r="H75" s="1132"/>
      <c r="I75" s="1108"/>
      <c r="J75" s="1133"/>
      <c r="K75" s="1108"/>
      <c r="L75" s="1133"/>
    </row>
    <row r="76" spans="1:20" ht="13" x14ac:dyDescent="0.25">
      <c r="A76" s="1092" t="s">
        <v>743</v>
      </c>
      <c r="B76" s="907">
        <v>1</v>
      </c>
      <c r="C76" s="908"/>
      <c r="D76" s="979">
        <v>1</v>
      </c>
      <c r="E76" s="908"/>
      <c r="F76" s="1137">
        <v>1.0795781399808244</v>
      </c>
      <c r="G76" s="1124"/>
      <c r="H76" s="1125"/>
      <c r="I76" s="1122"/>
      <c r="J76" s="1192"/>
      <c r="K76" s="1217"/>
      <c r="L76" s="1192"/>
    </row>
    <row r="77" spans="1:20" s="388" customFormat="1" ht="13" x14ac:dyDescent="0.25">
      <c r="A77" s="455" t="s">
        <v>591</v>
      </c>
      <c r="B77" s="907">
        <v>1</v>
      </c>
      <c r="C77" s="908"/>
      <c r="D77" s="979">
        <v>1</v>
      </c>
      <c r="E77" s="908"/>
      <c r="F77" s="1218">
        <v>1.0213314273205563</v>
      </c>
      <c r="G77" s="1124"/>
      <c r="H77" s="1125"/>
      <c r="I77" s="1122"/>
      <c r="J77" s="1192"/>
      <c r="K77" s="1217"/>
      <c r="L77" s="1192"/>
      <c r="M77" s="554"/>
    </row>
    <row r="78" spans="1:20" s="282" customFormat="1" ht="13" x14ac:dyDescent="0.3">
      <c r="A78" s="1093" t="s">
        <v>647</v>
      </c>
      <c r="B78" s="1129"/>
      <c r="C78" s="1130"/>
      <c r="D78" s="1219"/>
      <c r="E78" s="1130"/>
      <c r="F78" s="1105"/>
      <c r="G78" s="1131"/>
      <c r="H78" s="1132"/>
      <c r="I78" s="1108"/>
      <c r="J78" s="1133"/>
      <c r="K78" s="1220"/>
      <c r="L78" s="1133"/>
      <c r="P78" s="106"/>
      <c r="Q78" s="106"/>
      <c r="R78" s="106"/>
      <c r="S78" s="106"/>
      <c r="T78" s="106"/>
    </row>
    <row r="79" spans="1:20" s="282" customFormat="1" ht="13" x14ac:dyDescent="0.25">
      <c r="A79" s="455" t="s">
        <v>408</v>
      </c>
      <c r="B79" s="1094">
        <v>441</v>
      </c>
      <c r="C79" s="1221">
        <v>622</v>
      </c>
      <c r="D79" s="978">
        <v>441</v>
      </c>
      <c r="E79" s="1221">
        <v>622</v>
      </c>
      <c r="F79" s="1222">
        <v>441</v>
      </c>
      <c r="G79" s="1223">
        <v>622</v>
      </c>
      <c r="H79" s="1224"/>
      <c r="I79" s="1128"/>
      <c r="J79" s="1119"/>
      <c r="K79" s="1225"/>
      <c r="L79" s="1119"/>
      <c r="M79" s="282" t="s">
        <v>344</v>
      </c>
      <c r="S79" s="106"/>
      <c r="T79" s="106"/>
    </row>
    <row r="80" spans="1:20" s="388" customFormat="1" ht="13" x14ac:dyDescent="0.25">
      <c r="A80" s="455" t="s">
        <v>649</v>
      </c>
      <c r="B80" s="1094"/>
      <c r="C80" s="1221"/>
      <c r="D80" s="978"/>
      <c r="E80" s="1221"/>
      <c r="F80" s="1222">
        <f>95*3.5</f>
        <v>332.5</v>
      </c>
      <c r="G80" s="1223">
        <f>128*3.5</f>
        <v>448</v>
      </c>
      <c r="H80" s="1224"/>
      <c r="I80" s="1128"/>
      <c r="J80" s="1119"/>
      <c r="K80" s="1225"/>
      <c r="L80" s="1119"/>
    </row>
    <row r="81" spans="1:20" s="388" customFormat="1" ht="13" x14ac:dyDescent="0.3">
      <c r="A81" s="1093" t="s">
        <v>648</v>
      </c>
      <c r="B81" s="1129"/>
      <c r="C81" s="1130"/>
      <c r="D81" s="1219"/>
      <c r="E81" s="1130"/>
      <c r="F81" s="1105"/>
      <c r="G81" s="1131"/>
      <c r="H81" s="1132"/>
      <c r="I81" s="1108"/>
      <c r="J81" s="1133"/>
      <c r="K81" s="1220"/>
      <c r="L81" s="1133"/>
    </row>
    <row r="82" spans="1:20" ht="14.5" x14ac:dyDescent="0.35">
      <c r="A82" s="455" t="s">
        <v>348</v>
      </c>
      <c r="B82" s="1226">
        <v>1.05</v>
      </c>
      <c r="C82" s="1227">
        <v>1.19</v>
      </c>
      <c r="D82" s="1228">
        <v>1.05</v>
      </c>
      <c r="E82" s="1227">
        <v>1.19</v>
      </c>
      <c r="F82" s="1229">
        <v>1.7523370768985822</v>
      </c>
      <c r="G82" s="1230">
        <v>2.0682852024414808</v>
      </c>
      <c r="H82" s="1231"/>
      <c r="I82" s="1232"/>
      <c r="J82" s="1233"/>
      <c r="K82" s="1234"/>
      <c r="L82" s="1233"/>
      <c r="M82" s="106" t="s">
        <v>347</v>
      </c>
      <c r="O82" s="282"/>
      <c r="P82" s="367" t="s">
        <v>831</v>
      </c>
      <c r="Q82" s="367"/>
      <c r="R82" s="367"/>
      <c r="S82" s="352"/>
    </row>
    <row r="83" spans="1:20" s="282" customFormat="1" ht="14.5" x14ac:dyDescent="0.35">
      <c r="A83" s="455" t="s">
        <v>349</v>
      </c>
      <c r="B83" s="1226">
        <v>0.95</v>
      </c>
      <c r="C83" s="1227">
        <v>0.95</v>
      </c>
      <c r="D83" s="1228">
        <v>0.95</v>
      </c>
      <c r="E83" s="1227">
        <v>0.95</v>
      </c>
      <c r="F83" s="1229">
        <v>1.6108694590489632</v>
      </c>
      <c r="G83" s="1230">
        <v>1.9846426782597832</v>
      </c>
      <c r="H83" s="1231"/>
      <c r="I83" s="1232"/>
      <c r="J83" s="1233"/>
      <c r="K83" s="1234"/>
      <c r="L83" s="1233"/>
      <c r="M83" s="282" t="s">
        <v>347</v>
      </c>
      <c r="O83" s="106"/>
      <c r="P83" s="367"/>
      <c r="Q83" s="367"/>
      <c r="R83" s="1276"/>
      <c r="S83" s="352"/>
      <c r="T83" s="106"/>
    </row>
    <row r="84" spans="1:20" s="282" customFormat="1" ht="14.5" x14ac:dyDescent="0.35">
      <c r="A84" s="455" t="s">
        <v>350</v>
      </c>
      <c r="B84" s="1226">
        <v>0.28000000000000003</v>
      </c>
      <c r="C84" s="1227">
        <v>0.32</v>
      </c>
      <c r="D84" s="1228">
        <v>0.28000000000000003</v>
      </c>
      <c r="E84" s="1227">
        <v>0.32</v>
      </c>
      <c r="F84" s="1229">
        <v>0.4306952942318979</v>
      </c>
      <c r="G84" s="1230">
        <v>0.47213297640299889</v>
      </c>
      <c r="H84" s="1231"/>
      <c r="I84" s="1232"/>
      <c r="J84" s="1233"/>
      <c r="K84" s="1234"/>
      <c r="L84" s="1233"/>
      <c r="M84" s="282" t="s">
        <v>347</v>
      </c>
      <c r="P84" s="1277"/>
      <c r="Q84" s="1277" t="s">
        <v>818</v>
      </c>
      <c r="R84" s="1277" t="s">
        <v>819</v>
      </c>
      <c r="S84" s="352" t="s">
        <v>822</v>
      </c>
      <c r="T84" s="106"/>
    </row>
    <row r="85" spans="1:20" s="282" customFormat="1" ht="14.5" x14ac:dyDescent="0.35">
      <c r="A85" s="455" t="s">
        <v>351</v>
      </c>
      <c r="B85" s="1226">
        <v>7.09</v>
      </c>
      <c r="C85" s="1227">
        <v>8.69</v>
      </c>
      <c r="D85" s="1228">
        <v>7.09</v>
      </c>
      <c r="E85" s="1227">
        <v>8.69</v>
      </c>
      <c r="F85" s="1229">
        <v>8.2494909331050774</v>
      </c>
      <c r="G85" s="1230">
        <v>14.39762951329811</v>
      </c>
      <c r="H85" s="1231"/>
      <c r="I85" s="1232"/>
      <c r="J85" s="1233"/>
      <c r="K85" s="1234"/>
      <c r="L85" s="1233"/>
      <c r="M85" s="282" t="s">
        <v>347</v>
      </c>
      <c r="P85" s="1277" t="s">
        <v>820</v>
      </c>
      <c r="Q85" s="1278">
        <v>1.2525431191492853</v>
      </c>
      <c r="R85" s="1278">
        <v>0.72914261413552506</v>
      </c>
      <c r="S85" s="358">
        <f>R85/Q85</f>
        <v>0.58212975105459952</v>
      </c>
      <c r="T85" s="106"/>
    </row>
    <row r="86" spans="1:20" s="282" customFormat="1" ht="14.5" x14ac:dyDescent="0.35">
      <c r="A86" s="455" t="s">
        <v>352</v>
      </c>
      <c r="B86" s="1226">
        <v>58.14</v>
      </c>
      <c r="C86" s="1227">
        <v>56.71</v>
      </c>
      <c r="D86" s="1228">
        <v>58.14</v>
      </c>
      <c r="E86" s="1227">
        <v>56.71</v>
      </c>
      <c r="F86" s="1229">
        <v>68.15722584025967</v>
      </c>
      <c r="G86" s="1230">
        <v>127.76683732750126</v>
      </c>
      <c r="H86" s="1231"/>
      <c r="I86" s="1232"/>
      <c r="J86" s="1233"/>
      <c r="K86" s="1234"/>
      <c r="L86" s="1233"/>
      <c r="M86" s="282" t="s">
        <v>347</v>
      </c>
      <c r="P86" s="1277" t="s">
        <v>821</v>
      </c>
      <c r="Q86" s="1277"/>
      <c r="R86" s="1277"/>
      <c r="S86" s="352"/>
      <c r="T86" s="106"/>
    </row>
    <row r="87" spans="1:20" s="282" customFormat="1" ht="13" x14ac:dyDescent="0.25">
      <c r="A87" s="455" t="s">
        <v>353</v>
      </c>
      <c r="B87" s="1226">
        <v>2.2599999999999998</v>
      </c>
      <c r="C87" s="1227">
        <v>2.1800000000000002</v>
      </c>
      <c r="D87" s="1228">
        <v>2.2599999999999998</v>
      </c>
      <c r="E87" s="1227">
        <v>2.1800000000000002</v>
      </c>
      <c r="F87" s="1229">
        <v>2.537780078287204</v>
      </c>
      <c r="G87" s="1230">
        <v>3.0252306997812721</v>
      </c>
      <c r="H87" s="1231"/>
      <c r="I87" s="1232"/>
      <c r="J87" s="1233"/>
      <c r="K87" s="1234"/>
      <c r="L87" s="1233"/>
      <c r="M87" s="282" t="s">
        <v>347</v>
      </c>
      <c r="T87" s="62"/>
    </row>
    <row r="88" spans="1:20" s="282" customFormat="1" ht="13" x14ac:dyDescent="0.25">
      <c r="A88" s="455" t="s">
        <v>644</v>
      </c>
      <c r="B88" s="1226">
        <v>1.47</v>
      </c>
      <c r="C88" s="1227">
        <v>1.55</v>
      </c>
      <c r="D88" s="1228">
        <v>1.47</v>
      </c>
      <c r="E88" s="1227">
        <v>1.55</v>
      </c>
      <c r="F88" s="1229">
        <v>2.2921147470099794</v>
      </c>
      <c r="G88" s="1230">
        <v>2.4379292770753969</v>
      </c>
      <c r="H88" s="1231"/>
      <c r="I88" s="1232"/>
      <c r="J88" s="1233"/>
      <c r="K88" s="1234"/>
      <c r="L88" s="1233"/>
      <c r="M88" s="282" t="s">
        <v>347</v>
      </c>
    </row>
    <row r="89" spans="1:20" s="282" customFormat="1" ht="13" x14ac:dyDescent="0.25">
      <c r="A89" s="455" t="s">
        <v>645</v>
      </c>
      <c r="B89" s="1226">
        <v>9.5</v>
      </c>
      <c r="C89" s="1227">
        <v>11.22</v>
      </c>
      <c r="D89" s="1228">
        <v>9.5</v>
      </c>
      <c r="E89" s="1227">
        <v>11.22</v>
      </c>
      <c r="F89" s="1229">
        <v>8.3525240037448096</v>
      </c>
      <c r="G89" s="1230">
        <v>9.2594597172377568</v>
      </c>
      <c r="H89" s="1231"/>
      <c r="I89" s="1232"/>
      <c r="J89" s="1233"/>
      <c r="K89" s="1234"/>
      <c r="L89" s="1233"/>
      <c r="M89" s="282" t="s">
        <v>347</v>
      </c>
    </row>
    <row r="90" spans="1:20" s="282" customFormat="1" ht="13" x14ac:dyDescent="0.25">
      <c r="A90" s="455" t="s">
        <v>354</v>
      </c>
      <c r="B90" s="1226">
        <v>1.73</v>
      </c>
      <c r="C90" s="1227">
        <v>1.81</v>
      </c>
      <c r="D90" s="1228">
        <v>1.73</v>
      </c>
      <c r="E90" s="1227">
        <v>1.81</v>
      </c>
      <c r="F90" s="1229">
        <v>2.098537931118011</v>
      </c>
      <c r="G90" s="1230">
        <v>2.0299999999999998</v>
      </c>
      <c r="H90" s="1231"/>
      <c r="I90" s="1232"/>
      <c r="J90" s="1233"/>
      <c r="K90" s="1234"/>
      <c r="L90" s="1233"/>
      <c r="M90" s="282" t="s">
        <v>347</v>
      </c>
      <c r="S90" s="106"/>
      <c r="T90" s="106"/>
    </row>
    <row r="91" spans="1:20" s="282" customFormat="1" ht="13" x14ac:dyDescent="0.25">
      <c r="A91" s="455" t="s">
        <v>646</v>
      </c>
      <c r="B91" s="1226">
        <v>6.9</v>
      </c>
      <c r="C91" s="1227">
        <v>6.69</v>
      </c>
      <c r="D91" s="1228">
        <v>6.9</v>
      </c>
      <c r="E91" s="1227">
        <v>6.69</v>
      </c>
      <c r="F91" s="1229">
        <v>8.1639936470978096</v>
      </c>
      <c r="G91" s="1230">
        <v>9.9329374475162169</v>
      </c>
      <c r="H91" s="1231"/>
      <c r="I91" s="1232"/>
      <c r="J91" s="1233"/>
      <c r="K91" s="1234"/>
      <c r="L91" s="1233"/>
      <c r="M91" s="282" t="s">
        <v>347</v>
      </c>
      <c r="P91" s="204"/>
      <c r="Q91" s="479"/>
      <c r="R91" s="479"/>
      <c r="S91" s="106"/>
      <c r="T91" s="106"/>
    </row>
    <row r="92" spans="1:20" s="282" customFormat="1" ht="13" x14ac:dyDescent="0.25">
      <c r="A92" s="455" t="s">
        <v>355</v>
      </c>
      <c r="B92" s="1226">
        <v>69.48</v>
      </c>
      <c r="C92" s="1227">
        <v>82.84</v>
      </c>
      <c r="D92" s="1228">
        <v>69.48</v>
      </c>
      <c r="E92" s="1227">
        <v>82.84</v>
      </c>
      <c r="F92" s="1229">
        <v>78.185112323793902</v>
      </c>
      <c r="G92" s="1230">
        <v>157.52258148111889</v>
      </c>
      <c r="H92" s="1231"/>
      <c r="I92" s="1232"/>
      <c r="J92" s="1233"/>
      <c r="K92" s="1234"/>
      <c r="L92" s="1233"/>
      <c r="M92" s="282" t="s">
        <v>347</v>
      </c>
      <c r="P92" s="204"/>
      <c r="Q92" s="479"/>
      <c r="R92" s="479"/>
      <c r="S92" s="106"/>
      <c r="T92" s="106"/>
    </row>
    <row r="93" spans="1:20" s="282" customFormat="1" ht="13" x14ac:dyDescent="0.25">
      <c r="A93" s="455" t="s">
        <v>356</v>
      </c>
      <c r="B93" s="1226">
        <v>35.1</v>
      </c>
      <c r="C93" s="1227">
        <v>36.32</v>
      </c>
      <c r="D93" s="1228">
        <v>35.1</v>
      </c>
      <c r="E93" s="1227">
        <v>36.32</v>
      </c>
      <c r="F93" s="1229">
        <v>39.767662589368257</v>
      </c>
      <c r="G93" s="1230">
        <v>43.865132907706894</v>
      </c>
      <c r="H93" s="1231"/>
      <c r="I93" s="1232"/>
      <c r="J93" s="1233"/>
      <c r="K93" s="1234"/>
      <c r="L93" s="1233"/>
      <c r="M93" s="282" t="s">
        <v>347</v>
      </c>
      <c r="P93" s="204"/>
      <c r="Q93" s="479"/>
      <c r="R93" s="479"/>
      <c r="S93" s="106"/>
      <c r="T93" s="106"/>
    </row>
    <row r="94" spans="1:20" s="282" customFormat="1" ht="13" x14ac:dyDescent="0.25">
      <c r="A94" s="455" t="s">
        <v>357</v>
      </c>
      <c r="B94" s="1226">
        <v>14.25</v>
      </c>
      <c r="C94" s="1227">
        <v>14.07</v>
      </c>
      <c r="D94" s="1228">
        <v>14.25</v>
      </c>
      <c r="E94" s="1227">
        <v>14.07</v>
      </c>
      <c r="F94" s="1229">
        <v>16.504478331300266</v>
      </c>
      <c r="G94" s="1230">
        <v>17.822949385679024</v>
      </c>
      <c r="H94" s="1231"/>
      <c r="I94" s="1232"/>
      <c r="J94" s="1233"/>
      <c r="K94" s="1234"/>
      <c r="L94" s="1233"/>
      <c r="M94" s="282" t="s">
        <v>347</v>
      </c>
      <c r="P94" s="204"/>
      <c r="Q94" s="479"/>
      <c r="R94" s="479"/>
      <c r="S94" s="106"/>
      <c r="T94" s="106"/>
    </row>
    <row r="95" spans="1:20" s="282" customFormat="1" ht="13" x14ac:dyDescent="0.25">
      <c r="A95" s="455" t="s">
        <v>358</v>
      </c>
      <c r="B95" s="1226">
        <v>1.07</v>
      </c>
      <c r="C95" s="1227">
        <v>0.99</v>
      </c>
      <c r="D95" s="1228">
        <v>1.07</v>
      </c>
      <c r="E95" s="1227">
        <v>0.99</v>
      </c>
      <c r="F95" s="1229">
        <v>1.2717807687110705</v>
      </c>
      <c r="G95" s="1230">
        <v>1.2432786744432291</v>
      </c>
      <c r="H95" s="1231"/>
      <c r="I95" s="1232"/>
      <c r="J95" s="1233"/>
      <c r="K95" s="1234"/>
      <c r="L95" s="1233"/>
      <c r="M95" s="282" t="s">
        <v>347</v>
      </c>
      <c r="P95" s="204"/>
      <c r="Q95" s="479"/>
      <c r="R95" s="479"/>
      <c r="S95" s="106"/>
      <c r="T95" s="106"/>
    </row>
    <row r="96" spans="1:20" s="282" customFormat="1" ht="13" x14ac:dyDescent="0.25">
      <c r="A96" s="455" t="s">
        <v>359</v>
      </c>
      <c r="B96" s="1226">
        <v>0.2</v>
      </c>
      <c r="C96" s="1227">
        <v>0.2</v>
      </c>
      <c r="D96" s="1228">
        <v>0.2</v>
      </c>
      <c r="E96" s="1227">
        <v>0.2</v>
      </c>
      <c r="F96" s="1229">
        <v>0.32533877183461302</v>
      </c>
      <c r="G96" s="1230">
        <v>0.43375619986935099</v>
      </c>
      <c r="H96" s="1231"/>
      <c r="I96" s="1232"/>
      <c r="J96" s="1233"/>
      <c r="K96" s="1234"/>
      <c r="L96" s="1233"/>
      <c r="M96" s="282" t="s">
        <v>347</v>
      </c>
      <c r="P96" s="204"/>
      <c r="Q96" s="479"/>
      <c r="R96" s="479"/>
      <c r="S96" s="106"/>
      <c r="T96" s="106"/>
    </row>
    <row r="97" spans="1:20" s="282" customFormat="1" ht="13" x14ac:dyDescent="0.3">
      <c r="A97" s="1093" t="s">
        <v>651</v>
      </c>
      <c r="B97" s="1129"/>
      <c r="C97" s="1130"/>
      <c r="D97" s="1219"/>
      <c r="E97" s="1130"/>
      <c r="F97" s="1105"/>
      <c r="G97" s="1131"/>
      <c r="H97" s="1132"/>
      <c r="I97" s="1108"/>
      <c r="J97" s="1133"/>
      <c r="K97" s="1220"/>
      <c r="L97" s="1133"/>
      <c r="P97" s="204"/>
      <c r="Q97" s="479"/>
      <c r="R97" s="479"/>
      <c r="S97" s="106"/>
      <c r="T97" s="106"/>
    </row>
    <row r="98" spans="1:20" s="282" customFormat="1" ht="13" x14ac:dyDescent="0.25">
      <c r="A98" s="455" t="str">
        <f>A79</f>
        <v>Förseningstidsväde färja</v>
      </c>
      <c r="B98" s="1030">
        <f>(C79/B79)^(1/($B$16-$B$12))</f>
        <v>1.0150643058145903</v>
      </c>
      <c r="C98" s="1029"/>
      <c r="D98" s="1158">
        <f>(E79/D79)^(1/($D$16-$D$12))</f>
        <v>1.0150643058145903</v>
      </c>
      <c r="E98" s="1029"/>
      <c r="F98" s="1235">
        <f>(G79/F79)^(1/($B$16-$B$12))</f>
        <v>1.0150643058145903</v>
      </c>
      <c r="G98" s="1236"/>
      <c r="H98" s="1237"/>
      <c r="I98" s="1155"/>
      <c r="J98" s="1141"/>
      <c r="K98" s="1156"/>
      <c r="L98" s="1141"/>
      <c r="P98" s="204"/>
      <c r="Q98" s="479"/>
      <c r="R98" s="479"/>
      <c r="S98" s="106"/>
      <c r="T98" s="106"/>
    </row>
    <row r="99" spans="1:20" s="388" customFormat="1" ht="13" x14ac:dyDescent="0.25">
      <c r="A99" s="455" t="s">
        <v>649</v>
      </c>
      <c r="B99" s="1030"/>
      <c r="C99" s="1029"/>
      <c r="D99" s="1158"/>
      <c r="E99" s="1029"/>
      <c r="F99" s="1235">
        <f>(G80/F80)^(1/($B$16-$B$12))</f>
        <v>1.0130475764943312</v>
      </c>
      <c r="G99" s="1236"/>
      <c r="H99" s="1237"/>
      <c r="I99" s="1155"/>
      <c r="J99" s="1141"/>
      <c r="K99" s="1156"/>
      <c r="L99" s="1141"/>
      <c r="Q99" s="479"/>
      <c r="R99" s="479"/>
    </row>
    <row r="100" spans="1:20" s="388" customFormat="1" ht="13" x14ac:dyDescent="0.3">
      <c r="A100" s="1093" t="s">
        <v>652</v>
      </c>
      <c r="B100" s="1129"/>
      <c r="C100" s="1130"/>
      <c r="D100" s="1219"/>
      <c r="E100" s="1130"/>
      <c r="F100" s="1105"/>
      <c r="G100" s="1131"/>
      <c r="H100" s="1132"/>
      <c r="I100" s="1108"/>
      <c r="J100" s="1133"/>
      <c r="K100" s="1220"/>
      <c r="L100" s="1133"/>
      <c r="Q100" s="479"/>
      <c r="R100" s="479"/>
    </row>
    <row r="101" spans="1:20" s="282" customFormat="1" ht="13" x14ac:dyDescent="0.25">
      <c r="A101" s="455" t="str">
        <f t="shared" ref="A101:A115" si="1">A82</f>
        <v>Jordbruk, jakt, skogsbruk, fiske</v>
      </c>
      <c r="B101" s="1030">
        <f t="shared" ref="B101:B115" si="2">(C82/B82)^(1/($B$16-$B$12))</f>
        <v>1.0054567096824916</v>
      </c>
      <c r="C101" s="1029"/>
      <c r="D101" s="1158">
        <f t="shared" ref="D101:D115" si="3">(E82/D82)^(1/($D$16-$D$12))</f>
        <v>1.0054567096824916</v>
      </c>
      <c r="E101" s="1029"/>
      <c r="F101" s="1235">
        <f>(G82/F82)^(1/($F$16-$F$12))</f>
        <v>1.0063961179657743</v>
      </c>
      <c r="G101" s="1236"/>
      <c r="H101" s="1237"/>
      <c r="I101" s="1155"/>
      <c r="J101" s="1141"/>
      <c r="K101" s="1156"/>
      <c r="L101" s="1141"/>
      <c r="P101" s="106"/>
      <c r="Q101" s="106"/>
      <c r="R101" s="106"/>
      <c r="S101" s="106"/>
      <c r="T101" s="106"/>
    </row>
    <row r="102" spans="1:20" s="282" customFormat="1" ht="13" x14ac:dyDescent="0.25">
      <c r="A102" s="455" t="str">
        <f t="shared" si="1"/>
        <v>Kol och brunkol, råolja och naturgas</v>
      </c>
      <c r="B102" s="1030">
        <f t="shared" si="2"/>
        <v>1</v>
      </c>
      <c r="C102" s="1029"/>
      <c r="D102" s="1158">
        <f t="shared" si="3"/>
        <v>1</v>
      </c>
      <c r="E102" s="1029"/>
      <c r="F102" s="1235">
        <f t="shared" ref="F102:F115" si="4">(G83/F83)^(1/($F$16-$F$12))</f>
        <v>1.0080578611009339</v>
      </c>
      <c r="G102" s="1236"/>
      <c r="H102" s="1237"/>
      <c r="I102" s="1155"/>
      <c r="J102" s="1141"/>
      <c r="K102" s="1156"/>
      <c r="L102" s="1141"/>
    </row>
    <row r="103" spans="1:20" s="282" customFormat="1" ht="13" x14ac:dyDescent="0.25">
      <c r="A103" s="455" t="str">
        <f t="shared" si="1"/>
        <v>Gruvnäring</v>
      </c>
      <c r="B103" s="1030">
        <f t="shared" si="2"/>
        <v>1.0058225985351577</v>
      </c>
      <c r="C103" s="1029"/>
      <c r="D103" s="1158">
        <f t="shared" si="3"/>
        <v>1.0058225985351577</v>
      </c>
      <c r="E103" s="1029"/>
      <c r="F103" s="1235">
        <f t="shared" si="4"/>
        <v>1.003539318240819</v>
      </c>
      <c r="G103" s="1236"/>
      <c r="H103" s="1237"/>
      <c r="I103" s="1155"/>
      <c r="J103" s="1141"/>
      <c r="K103" s="1156"/>
      <c r="L103" s="1141"/>
    </row>
    <row r="104" spans="1:20" s="282" customFormat="1" ht="13" x14ac:dyDescent="0.25">
      <c r="A104" s="455" t="str">
        <f t="shared" si="1"/>
        <v>Livsmedel</v>
      </c>
      <c r="B104" s="1030">
        <f t="shared" si="2"/>
        <v>1.008886539819416</v>
      </c>
      <c r="C104" s="1029"/>
      <c r="D104" s="1158">
        <f t="shared" si="3"/>
        <v>1.008886539819416</v>
      </c>
      <c r="E104" s="1029"/>
      <c r="F104" s="1235">
        <f t="shared" si="4"/>
        <v>1.021650743872619</v>
      </c>
      <c r="G104" s="1236"/>
      <c r="H104" s="1237"/>
      <c r="I104" s="1155"/>
      <c r="J104" s="1141"/>
      <c r="K104" s="1156"/>
      <c r="L104" s="1141"/>
    </row>
    <row r="105" spans="1:20" s="282" customFormat="1" ht="13" x14ac:dyDescent="0.25">
      <c r="A105" s="455" t="str">
        <f t="shared" si="1"/>
        <v>Textiler och textilprodukter</v>
      </c>
      <c r="B105" s="1030">
        <f t="shared" si="2"/>
        <v>0.99891783235293685</v>
      </c>
      <c r="C105" s="1029"/>
      <c r="D105" s="1158">
        <f t="shared" si="3"/>
        <v>0.99891783235293685</v>
      </c>
      <c r="E105" s="1029"/>
      <c r="F105" s="1235">
        <f t="shared" si="4"/>
        <v>1.0244632736072512</v>
      </c>
      <c r="G105" s="1236"/>
      <c r="H105" s="1237"/>
      <c r="I105" s="1155"/>
      <c r="J105" s="1141"/>
      <c r="K105" s="1156"/>
      <c r="L105" s="1141"/>
    </row>
    <row r="106" spans="1:20" s="282" customFormat="1" ht="13" x14ac:dyDescent="0.25">
      <c r="A106" s="455" t="str">
        <f t="shared" si="1"/>
        <v>Trä och produkter av trä och kork (utom möbler)</v>
      </c>
      <c r="B106" s="1030">
        <f t="shared" si="2"/>
        <v>0.99843427327092027</v>
      </c>
      <c r="C106" s="1029"/>
      <c r="D106" s="1158">
        <f t="shared" si="3"/>
        <v>0.99843427327092027</v>
      </c>
      <c r="E106" s="1029"/>
      <c r="F106" s="1235">
        <f t="shared" si="4"/>
        <v>1.0067804856075373</v>
      </c>
      <c r="G106" s="1236"/>
      <c r="H106" s="1237"/>
      <c r="I106" s="1155"/>
      <c r="J106" s="1141"/>
      <c r="K106" s="1156"/>
      <c r="L106" s="1141"/>
      <c r="P106" s="388"/>
    </row>
    <row r="107" spans="1:20" s="282" customFormat="1" ht="13" x14ac:dyDescent="0.25">
      <c r="A107" s="455" t="str">
        <f t="shared" si="1"/>
        <v>Råolja och raffinerade petroleumprodukter</v>
      </c>
      <c r="B107" s="1030">
        <f t="shared" si="2"/>
        <v>1.0023066793503617</v>
      </c>
      <c r="C107" s="1029"/>
      <c r="D107" s="1158">
        <f t="shared" si="3"/>
        <v>1.0023066793503617</v>
      </c>
      <c r="E107" s="1029"/>
      <c r="F107" s="1235">
        <f t="shared" si="4"/>
        <v>1.0023748987040115</v>
      </c>
      <c r="G107" s="1236"/>
      <c r="H107" s="1237"/>
      <c r="I107" s="1155"/>
      <c r="J107" s="1141"/>
      <c r="K107" s="1156"/>
      <c r="L107" s="1141"/>
    </row>
    <row r="108" spans="1:20" s="282" customFormat="1" ht="13" x14ac:dyDescent="0.25">
      <c r="A108" s="455" t="str">
        <f t="shared" si="1"/>
        <v>Kemikalier och kemiska produkter, konstgjorda fibrer, gummi och plastprodukter, kärnbränsle</v>
      </c>
      <c r="B108" s="1030">
        <f t="shared" si="2"/>
        <v>1.0072612840849826</v>
      </c>
      <c r="C108" s="1029"/>
      <c r="D108" s="1158">
        <f t="shared" si="3"/>
        <v>1.0072612840849826</v>
      </c>
      <c r="E108" s="1029"/>
      <c r="F108" s="1235">
        <f t="shared" si="4"/>
        <v>1.0039725594715003</v>
      </c>
      <c r="G108" s="1236"/>
      <c r="H108" s="1237"/>
      <c r="I108" s="1155"/>
      <c r="J108" s="1141"/>
      <c r="K108" s="1156"/>
      <c r="L108" s="1141"/>
    </row>
    <row r="109" spans="1:20" s="282" customFormat="1" ht="13" x14ac:dyDescent="0.25">
      <c r="A109" s="455" t="str">
        <f t="shared" si="1"/>
        <v>Övriga icke-metalliska mineralprodukter</v>
      </c>
      <c r="B109" s="1030">
        <f t="shared" si="2"/>
        <v>1.0019673865428391</v>
      </c>
      <c r="C109" s="1029"/>
      <c r="D109" s="1158">
        <f t="shared" si="3"/>
        <v>1.0019673865428391</v>
      </c>
      <c r="E109" s="1029"/>
      <c r="F109" s="1235">
        <f t="shared" si="4"/>
        <v>0.9987236964796844</v>
      </c>
      <c r="G109" s="1236"/>
      <c r="H109" s="1237"/>
      <c r="I109" s="1155"/>
      <c r="J109" s="1141"/>
      <c r="K109" s="1156"/>
      <c r="L109" s="1141"/>
    </row>
    <row r="110" spans="1:20" s="282" customFormat="1" ht="13" x14ac:dyDescent="0.25">
      <c r="A110" s="455" t="str">
        <f t="shared" si="1"/>
        <v>Metaller; tillverkade metallprodukter, exkl. maskiner och maskinutrustning</v>
      </c>
      <c r="B110" s="1030">
        <f t="shared" si="2"/>
        <v>0.99865709652628776</v>
      </c>
      <c r="C110" s="1029"/>
      <c r="D110" s="1158">
        <f t="shared" si="3"/>
        <v>0.99865709652628776</v>
      </c>
      <c r="E110" s="1029"/>
      <c r="F110" s="1235">
        <f t="shared" si="4"/>
        <v>1.0075717054422673</v>
      </c>
      <c r="G110" s="1236"/>
      <c r="H110" s="1237"/>
      <c r="I110" s="1155"/>
      <c r="J110" s="1141"/>
      <c r="K110" s="1156"/>
      <c r="L110" s="1141"/>
    </row>
    <row r="111" spans="1:20" s="282" customFormat="1" ht="13" x14ac:dyDescent="0.25">
      <c r="A111" s="455" t="str">
        <f t="shared" si="1"/>
        <v>Maskiner och maskinutrustning</v>
      </c>
      <c r="B111" s="1030">
        <f t="shared" si="2"/>
        <v>1.0076759228364984</v>
      </c>
      <c r="C111" s="1029"/>
      <c r="D111" s="1158">
        <f t="shared" si="3"/>
        <v>1.0076759228364984</v>
      </c>
      <c r="E111" s="1029"/>
      <c r="F111" s="1235">
        <f t="shared" si="4"/>
        <v>1.0273081212453357</v>
      </c>
      <c r="G111" s="1236"/>
      <c r="H111" s="1237"/>
      <c r="I111" s="1155"/>
      <c r="J111" s="1141"/>
      <c r="K111" s="1156"/>
      <c r="L111" s="1141"/>
    </row>
    <row r="112" spans="1:20" s="282" customFormat="1" ht="13" x14ac:dyDescent="0.25">
      <c r="A112" s="455" t="str">
        <f t="shared" si="1"/>
        <v>Transportutrustning</v>
      </c>
      <c r="B112" s="1030">
        <f t="shared" si="2"/>
        <v>1.0014866441031429</v>
      </c>
      <c r="C112" s="1029"/>
      <c r="D112" s="1158">
        <f t="shared" si="3"/>
        <v>1.0014866441031429</v>
      </c>
      <c r="E112" s="1029"/>
      <c r="F112" s="1235">
        <f t="shared" si="4"/>
        <v>1.0037788789967361</v>
      </c>
      <c r="G112" s="1236"/>
      <c r="H112" s="1237"/>
      <c r="I112" s="1155"/>
      <c r="J112" s="1141"/>
      <c r="K112" s="1156"/>
      <c r="L112" s="1141"/>
    </row>
    <row r="113" spans="1:16" s="282" customFormat="1" ht="13" x14ac:dyDescent="0.25">
      <c r="A113" s="455" t="str">
        <f t="shared" si="1"/>
        <v>Möbler och övriga tillverkade varor</v>
      </c>
      <c r="B113" s="1030">
        <f t="shared" si="2"/>
        <v>0.9994474555094679</v>
      </c>
      <c r="C113" s="1029"/>
      <c r="D113" s="1158">
        <f t="shared" si="3"/>
        <v>0.9994474555094679</v>
      </c>
      <c r="E113" s="1029"/>
      <c r="F113" s="1235">
        <f t="shared" si="4"/>
        <v>1.002960340876879</v>
      </c>
      <c r="G113" s="1236"/>
      <c r="H113" s="1237"/>
      <c r="I113" s="1155"/>
      <c r="J113" s="1141"/>
      <c r="K113" s="1156"/>
      <c r="L113" s="1141"/>
    </row>
    <row r="114" spans="1:16" s="282" customFormat="1" ht="13" x14ac:dyDescent="0.25">
      <c r="A114" s="455" t="str">
        <f t="shared" si="1"/>
        <v>Sekundära råmaterial; sopor</v>
      </c>
      <c r="B114" s="1030">
        <f t="shared" si="2"/>
        <v>0.99662704972784222</v>
      </c>
      <c r="C114" s="1029"/>
      <c r="D114" s="1158">
        <f t="shared" si="3"/>
        <v>0.99662704972784222</v>
      </c>
      <c r="E114" s="1029"/>
      <c r="F114" s="1235">
        <f t="shared" si="4"/>
        <v>0.99912860619297872</v>
      </c>
      <c r="G114" s="1236"/>
      <c r="H114" s="1237"/>
      <c r="I114" s="1155"/>
      <c r="J114" s="1141"/>
      <c r="K114" s="1156"/>
      <c r="L114" s="1141"/>
    </row>
    <row r="115" spans="1:16" s="282" customFormat="1" ht="13" x14ac:dyDescent="0.25">
      <c r="A115" s="455" t="str">
        <f t="shared" si="1"/>
        <v>Rundvirke</v>
      </c>
      <c r="B115" s="1032">
        <f t="shared" si="2"/>
        <v>1</v>
      </c>
      <c r="C115" s="1031"/>
      <c r="D115" s="1238">
        <f t="shared" si="3"/>
        <v>1</v>
      </c>
      <c r="E115" s="1031"/>
      <c r="F115" s="1239">
        <f t="shared" si="4"/>
        <v>1.0111235505626985</v>
      </c>
      <c r="G115" s="1240"/>
      <c r="H115" s="1241"/>
      <c r="I115" s="1242"/>
      <c r="J115" s="1243"/>
      <c r="K115" s="1244"/>
      <c r="L115" s="1243"/>
    </row>
    <row r="116" spans="1:16" s="282" customFormat="1" x14ac:dyDescent="0.25">
      <c r="A116" s="291"/>
      <c r="B116" s="62"/>
      <c r="F116" s="117"/>
      <c r="G116" s="117"/>
      <c r="H116" s="117"/>
    </row>
    <row r="117" spans="1:16" s="282" customFormat="1" x14ac:dyDescent="0.25">
      <c r="A117" s="291"/>
      <c r="F117" s="117"/>
      <c r="G117" s="117"/>
      <c r="H117" s="117"/>
    </row>
    <row r="119" spans="1:16" x14ac:dyDescent="0.25">
      <c r="N119" s="48"/>
      <c r="O119" s="48"/>
      <c r="P119" s="48"/>
    </row>
    <row r="120" spans="1:16" x14ac:dyDescent="0.25">
      <c r="N120" s="48"/>
      <c r="O120" s="48"/>
      <c r="P120" s="48"/>
    </row>
    <row r="121" spans="1:16" x14ac:dyDescent="0.25">
      <c r="N121" s="48"/>
      <c r="O121" s="48"/>
      <c r="P121" s="48"/>
    </row>
    <row r="122" spans="1:16" x14ac:dyDescent="0.25">
      <c r="N122" s="48"/>
      <c r="O122" s="48"/>
      <c r="P122" s="48"/>
    </row>
    <row r="123" spans="1:16" x14ac:dyDescent="0.25">
      <c r="N123" s="48"/>
      <c r="O123" s="48"/>
      <c r="P123" s="48"/>
    </row>
    <row r="124" spans="1:16" x14ac:dyDescent="0.25">
      <c r="N124" s="48"/>
      <c r="O124" s="48"/>
      <c r="P124" s="48"/>
    </row>
    <row r="125" spans="1:16" x14ac:dyDescent="0.25">
      <c r="N125" s="48"/>
      <c r="O125" s="48"/>
      <c r="P125" s="48"/>
    </row>
    <row r="126" spans="1:16" x14ac:dyDescent="0.25">
      <c r="N126" s="48"/>
      <c r="O126" s="48"/>
      <c r="P126" s="48"/>
    </row>
    <row r="127" spans="1:16" x14ac:dyDescent="0.25">
      <c r="N127" s="48"/>
      <c r="O127" s="48"/>
      <c r="P127" s="48"/>
    </row>
    <row r="128" spans="1:16" x14ac:dyDescent="0.25">
      <c r="N128" s="48"/>
      <c r="O128" s="48"/>
      <c r="P128" s="48"/>
    </row>
    <row r="129" spans="14:16" x14ac:dyDescent="0.25">
      <c r="N129" s="48"/>
      <c r="O129" s="48"/>
      <c r="P129" s="48"/>
    </row>
    <row r="130" spans="14:16" x14ac:dyDescent="0.25">
      <c r="N130" s="48"/>
      <c r="O130" s="48"/>
      <c r="P130" s="48"/>
    </row>
    <row r="131" spans="14:16" x14ac:dyDescent="0.25">
      <c r="N131" s="48"/>
      <c r="O131" s="48"/>
      <c r="P131" s="48"/>
    </row>
    <row r="132" spans="14:16" x14ac:dyDescent="0.25">
      <c r="N132" s="48"/>
      <c r="O132" s="48"/>
      <c r="P132" s="48"/>
    </row>
    <row r="133" spans="14:16" x14ac:dyDescent="0.25">
      <c r="N133" s="48"/>
      <c r="O133" s="48"/>
      <c r="P133" s="48"/>
    </row>
    <row r="134" spans="14:16" x14ac:dyDescent="0.25">
      <c r="N134" s="48"/>
      <c r="O134" s="48"/>
      <c r="P134" s="48"/>
    </row>
    <row r="135" spans="14:16" x14ac:dyDescent="0.25">
      <c r="N135" s="48"/>
      <c r="O135" s="48"/>
      <c r="P135" s="48"/>
    </row>
    <row r="136" spans="14:16" x14ac:dyDescent="0.25">
      <c r="N136" s="48"/>
      <c r="O136" s="48"/>
      <c r="P136" s="48"/>
    </row>
    <row r="137" spans="14:16" x14ac:dyDescent="0.25">
      <c r="N137" s="48"/>
      <c r="O137" s="48"/>
      <c r="P137" s="48"/>
    </row>
    <row r="138" spans="14:16" x14ac:dyDescent="0.25">
      <c r="N138" s="48"/>
      <c r="O138" s="48"/>
      <c r="P138" s="48"/>
    </row>
    <row r="139" spans="14:16" x14ac:dyDescent="0.25">
      <c r="N139" s="48"/>
      <c r="O139" s="48"/>
      <c r="P139" s="48"/>
    </row>
    <row r="140" spans="14:16" x14ac:dyDescent="0.25">
      <c r="N140" s="48"/>
      <c r="O140" s="48"/>
      <c r="P140" s="48"/>
    </row>
    <row r="141" spans="14:16" x14ac:dyDescent="0.25">
      <c r="N141" s="48"/>
      <c r="O141" s="48"/>
      <c r="P141" s="48"/>
    </row>
    <row r="142" spans="14:16" x14ac:dyDescent="0.25">
      <c r="N142" s="48"/>
      <c r="O142" s="48"/>
      <c r="P142" s="48"/>
    </row>
    <row r="143" spans="14:16" x14ac:dyDescent="0.25">
      <c r="N143" s="48"/>
      <c r="O143" s="48"/>
      <c r="P143" s="48"/>
    </row>
    <row r="144" spans="14:16" x14ac:dyDescent="0.25">
      <c r="N144" s="48"/>
      <c r="O144" s="48"/>
      <c r="P144" s="48"/>
    </row>
    <row r="145" spans="14:16" x14ac:dyDescent="0.25">
      <c r="N145" s="48"/>
      <c r="O145" s="48"/>
      <c r="P145" s="48"/>
    </row>
    <row r="146" spans="14:16" x14ac:dyDescent="0.25">
      <c r="N146" s="48"/>
      <c r="O146" s="48"/>
      <c r="P146" s="48"/>
    </row>
    <row r="147" spans="14:16" x14ac:dyDescent="0.25">
      <c r="N147" s="48"/>
      <c r="O147" s="48"/>
      <c r="P147" s="48"/>
    </row>
    <row r="148" spans="14:16" x14ac:dyDescent="0.25">
      <c r="N148" s="48"/>
      <c r="O148" s="48"/>
      <c r="P148" s="48"/>
    </row>
    <row r="149" spans="14:16" x14ac:dyDescent="0.25">
      <c r="N149" s="48"/>
      <c r="O149" s="48"/>
      <c r="P149" s="48"/>
    </row>
    <row r="150" spans="14:16" x14ac:dyDescent="0.25">
      <c r="N150" s="48"/>
      <c r="O150" s="48"/>
      <c r="P150" s="48"/>
    </row>
    <row r="151" spans="14:16" x14ac:dyDescent="0.25">
      <c r="N151" s="48"/>
      <c r="O151" s="48"/>
      <c r="P151" s="48"/>
    </row>
    <row r="152" spans="14:16" x14ac:dyDescent="0.25">
      <c r="N152" s="48"/>
      <c r="O152" s="48"/>
      <c r="P152" s="48"/>
    </row>
  </sheetData>
  <mergeCells count="8">
    <mergeCell ref="B3:E3"/>
    <mergeCell ref="F3:H3"/>
    <mergeCell ref="I3:L3"/>
    <mergeCell ref="B4:C4"/>
    <mergeCell ref="D4:E4"/>
    <mergeCell ref="F4:G4"/>
    <mergeCell ref="I4:J4"/>
    <mergeCell ref="K4:L4"/>
  </mergeCells>
  <hyperlinks>
    <hyperlink ref="O50" r:id="rId1" xr:uid="{38A55583-794F-482F-A2AB-1CDE3C7EDF81}"/>
    <hyperlink ref="O24" r:id="rId2" xr:uid="{6569FFF9-E883-467A-9018-B7D1E191364B}"/>
  </hyperlinks>
  <pageMargins left="0.7" right="0.7" top="0.75" bottom="0.75" header="0.3" footer="0.3"/>
  <pageSetup paperSize="9" orientation="portrait"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FFC000"/>
  </sheetPr>
  <dimension ref="A1:DL49"/>
  <sheetViews>
    <sheetView zoomScaleNormal="100" workbookViewId="0">
      <selection activeCell="N29" sqref="N29"/>
    </sheetView>
  </sheetViews>
  <sheetFormatPr defaultColWidth="9.1796875" defaultRowHeight="12.5" x14ac:dyDescent="0.25"/>
  <cols>
    <col min="1" max="2" width="9.1796875" style="35"/>
    <col min="3" max="3" width="14" style="35" customWidth="1"/>
    <col min="4" max="4" width="16.7265625" style="388" bestFit="1" customWidth="1"/>
    <col min="5" max="16384" width="9.1796875" style="35"/>
  </cols>
  <sheetData>
    <row r="1" spans="1:116" s="36" customFormat="1" ht="14.5" x14ac:dyDescent="0.3">
      <c r="A1" s="860"/>
      <c r="B1" s="69"/>
      <c r="C1" s="1894" t="s">
        <v>735</v>
      </c>
      <c r="D1" s="1992"/>
      <c r="E1" s="41"/>
      <c r="F1" s="41" t="s">
        <v>434</v>
      </c>
      <c r="G1" s="41"/>
      <c r="H1" s="41"/>
      <c r="I1" s="41"/>
      <c r="J1" s="41"/>
      <c r="K1" s="41"/>
      <c r="L1" s="41"/>
      <c r="M1" s="41"/>
      <c r="N1" s="41"/>
      <c r="O1" s="41"/>
      <c r="P1" s="41"/>
      <c r="Q1" s="35"/>
      <c r="R1" s="35"/>
      <c r="S1" s="48"/>
      <c r="T1" s="41"/>
      <c r="U1" s="41"/>
      <c r="V1" s="41"/>
      <c r="W1" s="41"/>
      <c r="X1" s="41"/>
      <c r="Y1" s="279">
        <f>'Förvaltningsflik Trafikverket'!N32</f>
        <v>0</v>
      </c>
      <c r="Z1" s="886">
        <v>0.4</v>
      </c>
      <c r="AA1" s="861"/>
      <c r="AE1" s="861"/>
      <c r="AF1" s="106"/>
      <c r="AG1" s="861"/>
      <c r="AH1" s="861"/>
      <c r="AI1" s="861"/>
      <c r="AJ1" s="861"/>
      <c r="AK1" s="861"/>
      <c r="AL1" s="861"/>
      <c r="AM1" s="861"/>
      <c r="AN1" s="861"/>
      <c r="AO1" s="861"/>
      <c r="AP1" s="861"/>
      <c r="AQ1" s="861"/>
      <c r="AR1" s="861"/>
      <c r="AS1" s="861"/>
      <c r="AT1" s="861"/>
      <c r="AU1" s="861"/>
      <c r="AV1" s="861"/>
      <c r="AW1" s="861"/>
      <c r="AX1" s="861"/>
      <c r="AY1" s="861"/>
      <c r="AZ1" s="861"/>
      <c r="BA1" s="861"/>
      <c r="BB1" s="861"/>
      <c r="BC1" s="861"/>
      <c r="BD1" s="861"/>
      <c r="BE1" s="861"/>
      <c r="BF1" s="861"/>
      <c r="BG1" s="861"/>
      <c r="BH1" s="861"/>
      <c r="BI1" s="861"/>
      <c r="BJ1" s="861"/>
      <c r="BK1" s="861"/>
      <c r="BL1" s="861"/>
      <c r="BM1" s="861"/>
      <c r="BN1" s="861"/>
      <c r="BO1" s="861"/>
      <c r="BP1" s="861"/>
      <c r="BQ1" s="861"/>
      <c r="BR1" s="861"/>
      <c r="BS1" s="861"/>
      <c r="BT1" s="861"/>
      <c r="BU1" s="861"/>
      <c r="BV1" s="861"/>
      <c r="BW1" s="861"/>
      <c r="BX1" s="861"/>
      <c r="BY1" s="861"/>
      <c r="BZ1" s="861"/>
      <c r="CA1" s="861"/>
      <c r="CB1" s="861"/>
      <c r="CC1" s="861"/>
      <c r="CD1" s="861"/>
      <c r="CE1" s="861"/>
      <c r="CF1" s="861"/>
      <c r="CG1" s="861"/>
    </row>
    <row r="2" spans="1:116" s="36" customFormat="1" x14ac:dyDescent="0.25">
      <c r="A2" s="860"/>
      <c r="B2" s="69"/>
      <c r="C2" s="69"/>
      <c r="D2" s="69"/>
      <c r="E2" s="41"/>
      <c r="F2" s="41"/>
      <c r="G2" s="41"/>
      <c r="H2" s="41"/>
      <c r="I2" s="41"/>
      <c r="J2" s="41"/>
      <c r="K2" s="41"/>
      <c r="L2" s="41"/>
      <c r="M2" s="41"/>
      <c r="N2" s="41"/>
      <c r="O2" s="41"/>
      <c r="P2" s="41"/>
      <c r="Q2" s="388"/>
      <c r="R2" s="388"/>
      <c r="S2" s="48"/>
      <c r="T2" s="41"/>
      <c r="U2" s="41"/>
      <c r="V2" s="41"/>
      <c r="W2" s="41"/>
      <c r="X2" s="41"/>
      <c r="Y2" s="279"/>
      <c r="Z2" s="886"/>
      <c r="AA2" s="861"/>
      <c r="AB2" s="861"/>
      <c r="AC2" s="861"/>
      <c r="AD2" s="861"/>
      <c r="AE2" s="861"/>
      <c r="AF2" s="62"/>
      <c r="AG2" s="861"/>
      <c r="AH2" s="861"/>
      <c r="AI2" s="861"/>
      <c r="AJ2" s="861"/>
      <c r="AK2" s="861"/>
      <c r="AL2" s="861"/>
      <c r="AM2" s="861"/>
      <c r="AN2" s="861"/>
      <c r="AO2" s="861"/>
      <c r="AP2" s="861"/>
      <c r="AQ2" s="861"/>
      <c r="AR2" s="861"/>
      <c r="AS2" s="861"/>
      <c r="AT2" s="861"/>
      <c r="AU2" s="861"/>
      <c r="AV2" s="861"/>
      <c r="AW2" s="861"/>
      <c r="AX2" s="861"/>
      <c r="AY2" s="861"/>
      <c r="AZ2" s="861"/>
      <c r="BA2" s="861"/>
      <c r="BB2" s="861"/>
      <c r="BC2" s="861"/>
      <c r="BD2" s="861"/>
      <c r="BE2" s="861"/>
      <c r="BF2" s="861"/>
      <c r="BG2" s="861"/>
      <c r="BH2" s="861"/>
      <c r="BI2" s="861"/>
      <c r="BJ2" s="861"/>
      <c r="BK2" s="861"/>
      <c r="BL2" s="861"/>
      <c r="BM2" s="861"/>
      <c r="BN2" s="861"/>
      <c r="BO2" s="861"/>
      <c r="BP2" s="861"/>
      <c r="BQ2" s="861"/>
      <c r="BR2" s="861"/>
      <c r="BS2" s="861"/>
      <c r="BT2" s="861"/>
      <c r="BU2" s="861"/>
      <c r="BV2" s="861"/>
      <c r="BW2" s="861"/>
      <c r="BX2" s="861"/>
      <c r="BY2" s="861"/>
      <c r="BZ2" s="861"/>
      <c r="CA2" s="861"/>
      <c r="CB2" s="861"/>
      <c r="CC2" s="861"/>
      <c r="CD2" s="861"/>
      <c r="CE2" s="861"/>
      <c r="CF2" s="861"/>
      <c r="CG2" s="861"/>
    </row>
    <row r="3" spans="1:116" ht="14.5" x14ac:dyDescent="0.35">
      <c r="A3" s="1988" t="s">
        <v>433</v>
      </c>
      <c r="B3" s="1988"/>
      <c r="C3" s="1990" t="s">
        <v>736</v>
      </c>
      <c r="D3" s="1991"/>
      <c r="E3" s="887">
        <v>0</v>
      </c>
      <c r="F3" s="871">
        <v>0.51</v>
      </c>
      <c r="G3" s="871">
        <v>1.01</v>
      </c>
      <c r="H3" s="871">
        <v>1.51</v>
      </c>
      <c r="I3" s="871">
        <v>2.0099999999999998</v>
      </c>
      <c r="J3" s="871">
        <v>2.5099999999999998</v>
      </c>
      <c r="K3" s="871">
        <v>3.01</v>
      </c>
      <c r="L3" s="871">
        <v>3.51</v>
      </c>
      <c r="M3" s="871">
        <v>4.01</v>
      </c>
      <c r="N3" s="871">
        <v>4.51</v>
      </c>
      <c r="O3" s="871">
        <v>5.01</v>
      </c>
      <c r="P3" s="871">
        <v>5.51</v>
      </c>
      <c r="Q3" s="871">
        <v>6.01</v>
      </c>
      <c r="R3" s="871">
        <v>6.51</v>
      </c>
      <c r="S3" s="888">
        <v>7.01</v>
      </c>
      <c r="T3" s="871">
        <v>7.51</v>
      </c>
      <c r="U3" s="871">
        <v>8.01</v>
      </c>
      <c r="V3" s="871">
        <v>8.51</v>
      </c>
      <c r="W3" s="871">
        <v>9.01</v>
      </c>
      <c r="X3" s="871">
        <v>9.51</v>
      </c>
      <c r="Y3" s="871">
        <v>10.01</v>
      </c>
      <c r="Z3" s="871">
        <v>10.51</v>
      </c>
      <c r="AA3" s="871">
        <v>11.01</v>
      </c>
      <c r="AB3" s="871">
        <v>11.51</v>
      </c>
      <c r="AC3" s="871">
        <v>12.01</v>
      </c>
      <c r="AD3" s="871">
        <v>12.51</v>
      </c>
      <c r="AE3" s="871">
        <v>13.01</v>
      </c>
      <c r="AF3" s="871">
        <v>13.51</v>
      </c>
      <c r="AG3" s="871">
        <v>14.01</v>
      </c>
      <c r="AH3" s="871">
        <v>14.51</v>
      </c>
      <c r="AI3" s="871">
        <v>15.01</v>
      </c>
      <c r="AJ3" s="871">
        <v>15.51</v>
      </c>
      <c r="AK3" s="871">
        <v>16.010000000000002</v>
      </c>
      <c r="AL3" s="871">
        <v>16.510000000000002</v>
      </c>
      <c r="AM3" s="871">
        <v>17.010000000000002</v>
      </c>
      <c r="AN3" s="871">
        <v>17.510000000000002</v>
      </c>
      <c r="AO3" s="871">
        <v>18.010000000000002</v>
      </c>
      <c r="AP3" s="871">
        <v>18.510000000000002</v>
      </c>
      <c r="AQ3" s="871">
        <v>19.010000000000002</v>
      </c>
      <c r="AR3" s="871">
        <v>19.510000000000002</v>
      </c>
      <c r="AS3" s="871">
        <v>20.010000000000002</v>
      </c>
      <c r="AT3" s="871">
        <v>20.51</v>
      </c>
      <c r="AU3" s="871">
        <v>21.01</v>
      </c>
      <c r="AV3" s="871">
        <v>21.51</v>
      </c>
      <c r="AW3" s="871">
        <v>22.01</v>
      </c>
      <c r="AX3" s="871">
        <v>22.51</v>
      </c>
      <c r="AY3" s="871">
        <v>23.01</v>
      </c>
      <c r="AZ3" s="871">
        <v>23.51</v>
      </c>
      <c r="BA3" s="871">
        <v>24.01</v>
      </c>
      <c r="BB3" s="871">
        <v>24.51</v>
      </c>
      <c r="BC3" s="871">
        <v>25.01</v>
      </c>
      <c r="BD3" s="871">
        <v>25.51</v>
      </c>
      <c r="BE3" s="871">
        <v>26.01</v>
      </c>
      <c r="BF3" s="871">
        <v>26.51</v>
      </c>
      <c r="BG3" s="871">
        <v>27.01</v>
      </c>
      <c r="BH3" s="871">
        <v>27.51</v>
      </c>
      <c r="BI3" s="871">
        <v>28.01</v>
      </c>
      <c r="BJ3" s="871">
        <v>28.51</v>
      </c>
      <c r="BK3" s="871">
        <v>29.01</v>
      </c>
      <c r="BL3" s="871">
        <v>29.51</v>
      </c>
      <c r="BM3" s="871">
        <v>30.01</v>
      </c>
      <c r="BN3" s="871">
        <v>30.51</v>
      </c>
      <c r="BO3" s="871">
        <v>31.01</v>
      </c>
      <c r="BP3" s="871">
        <v>31.51</v>
      </c>
      <c r="BQ3" s="871">
        <v>32.01</v>
      </c>
      <c r="BR3" s="871">
        <v>32.51</v>
      </c>
      <c r="BS3" s="871">
        <v>33.01</v>
      </c>
      <c r="BT3" s="871">
        <v>33.51</v>
      </c>
      <c r="BU3" s="871">
        <v>34.01</v>
      </c>
      <c r="BV3" s="871">
        <v>34.51</v>
      </c>
      <c r="BW3" s="871">
        <v>35.01</v>
      </c>
      <c r="BX3" s="871">
        <v>35.51</v>
      </c>
      <c r="BY3" s="871">
        <v>36.01</v>
      </c>
      <c r="BZ3" s="871">
        <v>36.51</v>
      </c>
      <c r="CA3" s="871">
        <v>37.01</v>
      </c>
      <c r="CB3" s="871">
        <v>37.51</v>
      </c>
      <c r="CC3" s="871">
        <v>38.01</v>
      </c>
      <c r="CD3" s="871">
        <v>38.51</v>
      </c>
      <c r="CE3" s="871">
        <v>39.01</v>
      </c>
      <c r="CF3" s="871">
        <v>39.51</v>
      </c>
      <c r="CG3" s="871">
        <v>40.01</v>
      </c>
      <c r="CH3" s="871">
        <v>40.51</v>
      </c>
      <c r="CI3" s="871">
        <v>41.01</v>
      </c>
      <c r="CJ3" s="871">
        <v>41.51</v>
      </c>
      <c r="CK3" s="871">
        <v>42.01</v>
      </c>
      <c r="CL3" s="871">
        <v>42.51</v>
      </c>
      <c r="CM3" s="871">
        <v>43.01</v>
      </c>
      <c r="CN3" s="871">
        <v>43.51</v>
      </c>
      <c r="CO3" s="871">
        <v>44.01</v>
      </c>
      <c r="CP3" s="871">
        <v>44.51</v>
      </c>
      <c r="CQ3" s="871">
        <v>45.01</v>
      </c>
      <c r="CR3" s="871">
        <v>45.51</v>
      </c>
      <c r="CS3" s="871">
        <v>46.01</v>
      </c>
      <c r="CT3" s="871">
        <v>46.51</v>
      </c>
      <c r="CU3" s="871">
        <v>47.01</v>
      </c>
      <c r="CV3" s="871">
        <v>47.51</v>
      </c>
      <c r="CW3" s="871">
        <v>48.01</v>
      </c>
      <c r="CX3" s="871">
        <v>48.51</v>
      </c>
      <c r="CY3" s="871">
        <v>49.01</v>
      </c>
      <c r="CZ3" s="871">
        <v>49.51</v>
      </c>
      <c r="DA3" s="871">
        <v>50.01</v>
      </c>
      <c r="DB3" s="871">
        <v>50.51</v>
      </c>
      <c r="DC3" s="871">
        <v>51.01</v>
      </c>
      <c r="DD3" s="871">
        <v>51.51</v>
      </c>
      <c r="DE3" s="871">
        <v>52.01</v>
      </c>
      <c r="DF3" s="871">
        <v>52.51</v>
      </c>
      <c r="DG3" s="871">
        <v>53.01</v>
      </c>
      <c r="DH3" s="871">
        <v>53.51</v>
      </c>
      <c r="DI3" s="871">
        <v>54.01</v>
      </c>
      <c r="DJ3" s="871">
        <v>54.51</v>
      </c>
      <c r="DK3" s="871">
        <v>55.01</v>
      </c>
      <c r="DL3" s="889">
        <v>55.51</v>
      </c>
    </row>
    <row r="4" spans="1:116" x14ac:dyDescent="0.25">
      <c r="A4" s="1988"/>
      <c r="B4" s="1988"/>
      <c r="C4" s="69" t="s">
        <v>432</v>
      </c>
      <c r="D4" s="791" t="s">
        <v>435</v>
      </c>
      <c r="E4" s="890">
        <v>0.5</v>
      </c>
      <c r="F4" s="891">
        <v>1</v>
      </c>
      <c r="G4" s="891">
        <v>1.5</v>
      </c>
      <c r="H4" s="891">
        <v>2</v>
      </c>
      <c r="I4" s="891">
        <v>2.5</v>
      </c>
      <c r="J4" s="891">
        <v>3</v>
      </c>
      <c r="K4" s="891">
        <v>3.5</v>
      </c>
      <c r="L4" s="891">
        <v>4</v>
      </c>
      <c r="M4" s="891">
        <v>4.5</v>
      </c>
      <c r="N4" s="891">
        <v>5</v>
      </c>
      <c r="O4" s="891">
        <v>5.5</v>
      </c>
      <c r="P4" s="891">
        <v>6</v>
      </c>
      <c r="Q4" s="891">
        <v>6.5</v>
      </c>
      <c r="R4" s="891">
        <v>7</v>
      </c>
      <c r="S4" s="891">
        <v>7.5</v>
      </c>
      <c r="T4" s="891">
        <v>8</v>
      </c>
      <c r="U4" s="891">
        <v>8.5</v>
      </c>
      <c r="V4" s="891">
        <v>9</v>
      </c>
      <c r="W4" s="891">
        <v>9.5</v>
      </c>
      <c r="X4" s="891">
        <v>10</v>
      </c>
      <c r="Y4" s="891">
        <v>10.5</v>
      </c>
      <c r="Z4" s="891">
        <v>11</v>
      </c>
      <c r="AA4" s="891">
        <v>11.5</v>
      </c>
      <c r="AB4" s="891">
        <v>12</v>
      </c>
      <c r="AC4" s="891">
        <v>12.5</v>
      </c>
      <c r="AD4" s="891">
        <v>13</v>
      </c>
      <c r="AE4" s="891">
        <v>13.5</v>
      </c>
      <c r="AF4" s="891">
        <v>14</v>
      </c>
      <c r="AG4" s="891">
        <v>14.5</v>
      </c>
      <c r="AH4" s="891">
        <v>15</v>
      </c>
      <c r="AI4" s="891">
        <v>15.5</v>
      </c>
      <c r="AJ4" s="891">
        <v>16</v>
      </c>
      <c r="AK4" s="891">
        <v>16.5</v>
      </c>
      <c r="AL4" s="891">
        <v>17</v>
      </c>
      <c r="AM4" s="891">
        <v>17.5</v>
      </c>
      <c r="AN4" s="891">
        <v>18</v>
      </c>
      <c r="AO4" s="891">
        <v>18.5</v>
      </c>
      <c r="AP4" s="891">
        <v>19</v>
      </c>
      <c r="AQ4" s="891">
        <v>19.5</v>
      </c>
      <c r="AR4" s="891">
        <v>20</v>
      </c>
      <c r="AS4" s="891">
        <v>20.5</v>
      </c>
      <c r="AT4" s="891">
        <v>21</v>
      </c>
      <c r="AU4" s="891">
        <v>21.5</v>
      </c>
      <c r="AV4" s="891">
        <v>22</v>
      </c>
      <c r="AW4" s="891">
        <v>22.5</v>
      </c>
      <c r="AX4" s="891">
        <v>23</v>
      </c>
      <c r="AY4" s="891">
        <v>23.5</v>
      </c>
      <c r="AZ4" s="891">
        <v>24</v>
      </c>
      <c r="BA4" s="891">
        <v>24.5</v>
      </c>
      <c r="BB4" s="891">
        <v>25</v>
      </c>
      <c r="BC4" s="891">
        <v>25.5</v>
      </c>
      <c r="BD4" s="891">
        <v>26</v>
      </c>
      <c r="BE4" s="891">
        <v>26.5</v>
      </c>
      <c r="BF4" s="891">
        <v>27</v>
      </c>
      <c r="BG4" s="891">
        <v>27.5</v>
      </c>
      <c r="BH4" s="891">
        <v>28</v>
      </c>
      <c r="BI4" s="891">
        <v>28.5</v>
      </c>
      <c r="BJ4" s="891">
        <v>29</v>
      </c>
      <c r="BK4" s="891">
        <v>29.5</v>
      </c>
      <c r="BL4" s="891">
        <v>30</v>
      </c>
      <c r="BM4" s="891">
        <v>30.5</v>
      </c>
      <c r="BN4" s="891">
        <v>31</v>
      </c>
      <c r="BO4" s="891">
        <v>31.5</v>
      </c>
      <c r="BP4" s="891">
        <v>32</v>
      </c>
      <c r="BQ4" s="891">
        <v>32.5</v>
      </c>
      <c r="BR4" s="891">
        <v>33</v>
      </c>
      <c r="BS4" s="891">
        <v>33.5</v>
      </c>
      <c r="BT4" s="891">
        <v>34</v>
      </c>
      <c r="BU4" s="891">
        <v>34.5</v>
      </c>
      <c r="BV4" s="891">
        <v>35</v>
      </c>
      <c r="BW4" s="891">
        <v>35.5</v>
      </c>
      <c r="BX4" s="891">
        <v>36</v>
      </c>
      <c r="BY4" s="891">
        <v>36.5</v>
      </c>
      <c r="BZ4" s="891">
        <v>37</v>
      </c>
      <c r="CA4" s="891">
        <v>37.5</v>
      </c>
      <c r="CB4" s="891">
        <v>38</v>
      </c>
      <c r="CC4" s="891">
        <v>38.5</v>
      </c>
      <c r="CD4" s="891">
        <v>39</v>
      </c>
      <c r="CE4" s="891">
        <v>39.5</v>
      </c>
      <c r="CF4" s="891">
        <v>40</v>
      </c>
      <c r="CG4" s="891">
        <v>40.5</v>
      </c>
      <c r="CH4" s="891">
        <v>41</v>
      </c>
      <c r="CI4" s="891">
        <v>41.5</v>
      </c>
      <c r="CJ4" s="891">
        <v>42</v>
      </c>
      <c r="CK4" s="891">
        <v>42.5</v>
      </c>
      <c r="CL4" s="891">
        <v>43</v>
      </c>
      <c r="CM4" s="891">
        <v>43.5</v>
      </c>
      <c r="CN4" s="891">
        <v>44</v>
      </c>
      <c r="CO4" s="891">
        <v>44.5</v>
      </c>
      <c r="CP4" s="891">
        <v>45</v>
      </c>
      <c r="CQ4" s="891">
        <v>45.5</v>
      </c>
      <c r="CR4" s="891">
        <v>46</v>
      </c>
      <c r="CS4" s="891">
        <v>46.5</v>
      </c>
      <c r="CT4" s="891">
        <v>47</v>
      </c>
      <c r="CU4" s="891">
        <v>47.5</v>
      </c>
      <c r="CV4" s="891">
        <v>48</v>
      </c>
      <c r="CW4" s="891">
        <v>48.5</v>
      </c>
      <c r="CX4" s="891">
        <v>49</v>
      </c>
      <c r="CY4" s="891">
        <v>49.5</v>
      </c>
      <c r="CZ4" s="891">
        <v>50</v>
      </c>
      <c r="DA4" s="891">
        <v>50.5</v>
      </c>
      <c r="DB4" s="891">
        <v>51</v>
      </c>
      <c r="DC4" s="891">
        <v>51.5</v>
      </c>
      <c r="DD4" s="891">
        <v>52</v>
      </c>
      <c r="DE4" s="891">
        <v>52.5</v>
      </c>
      <c r="DF4" s="891">
        <v>53</v>
      </c>
      <c r="DG4" s="891">
        <v>53.5</v>
      </c>
      <c r="DH4" s="891">
        <v>54</v>
      </c>
      <c r="DI4" s="891">
        <v>54.5</v>
      </c>
      <c r="DJ4" s="891">
        <v>55</v>
      </c>
      <c r="DK4" s="891">
        <v>55.5</v>
      </c>
      <c r="DL4" s="892">
        <v>56</v>
      </c>
    </row>
    <row r="5" spans="1:116" x14ac:dyDescent="0.25">
      <c r="A5" s="41">
        <v>0</v>
      </c>
      <c r="B5" s="41">
        <v>999</v>
      </c>
      <c r="C5" s="863">
        <v>5050</v>
      </c>
      <c r="D5" s="864">
        <v>1540</v>
      </c>
      <c r="E5" s="893">
        <f t="shared" ref="E5:R14" si="0">$C5+($D5*E$18*2)</f>
        <v>6590</v>
      </c>
      <c r="F5" s="894">
        <f t="shared" si="0"/>
        <v>8130</v>
      </c>
      <c r="G5" s="894">
        <f t="shared" si="0"/>
        <v>9670</v>
      </c>
      <c r="H5" s="894">
        <f t="shared" si="0"/>
        <v>11210</v>
      </c>
      <c r="I5" s="894">
        <f t="shared" si="0"/>
        <v>12750</v>
      </c>
      <c r="J5" s="894">
        <f t="shared" si="0"/>
        <v>14290</v>
      </c>
      <c r="K5" s="894">
        <f t="shared" si="0"/>
        <v>15830</v>
      </c>
      <c r="L5" s="894">
        <f t="shared" si="0"/>
        <v>17370</v>
      </c>
      <c r="M5" s="894">
        <f t="shared" si="0"/>
        <v>18910</v>
      </c>
      <c r="N5" s="894">
        <f t="shared" si="0"/>
        <v>20450</v>
      </c>
      <c r="O5" s="894">
        <f t="shared" si="0"/>
        <v>21990</v>
      </c>
      <c r="P5" s="894">
        <f t="shared" si="0"/>
        <v>23530</v>
      </c>
      <c r="Q5" s="894">
        <f t="shared" si="0"/>
        <v>25070</v>
      </c>
      <c r="R5" s="894">
        <f t="shared" si="0"/>
        <v>26610</v>
      </c>
      <c r="S5" s="870">
        <f t="shared" ref="S5:AX5" si="1">R5+($D5*(1-$Z$1))</f>
        <v>27534</v>
      </c>
      <c r="T5" s="894">
        <f t="shared" si="1"/>
        <v>28458</v>
      </c>
      <c r="U5" s="894">
        <f t="shared" si="1"/>
        <v>29382</v>
      </c>
      <c r="V5" s="894">
        <f t="shared" si="1"/>
        <v>30306</v>
      </c>
      <c r="W5" s="894">
        <f t="shared" si="1"/>
        <v>31230</v>
      </c>
      <c r="X5" s="894">
        <f t="shared" si="1"/>
        <v>32154</v>
      </c>
      <c r="Y5" s="894">
        <f t="shared" si="1"/>
        <v>33078</v>
      </c>
      <c r="Z5" s="894">
        <f t="shared" si="1"/>
        <v>34002</v>
      </c>
      <c r="AA5" s="894">
        <f t="shared" si="1"/>
        <v>34926</v>
      </c>
      <c r="AB5" s="894">
        <f t="shared" si="1"/>
        <v>35850</v>
      </c>
      <c r="AC5" s="894">
        <f t="shared" si="1"/>
        <v>36774</v>
      </c>
      <c r="AD5" s="894">
        <f t="shared" si="1"/>
        <v>37698</v>
      </c>
      <c r="AE5" s="894">
        <f t="shared" si="1"/>
        <v>38622</v>
      </c>
      <c r="AF5" s="894">
        <f t="shared" si="1"/>
        <v>39546</v>
      </c>
      <c r="AG5" s="894">
        <f t="shared" si="1"/>
        <v>40470</v>
      </c>
      <c r="AH5" s="894">
        <f t="shared" si="1"/>
        <v>41394</v>
      </c>
      <c r="AI5" s="894">
        <f t="shared" si="1"/>
        <v>42318</v>
      </c>
      <c r="AJ5" s="894">
        <f t="shared" si="1"/>
        <v>43242</v>
      </c>
      <c r="AK5" s="894">
        <f t="shared" si="1"/>
        <v>44166</v>
      </c>
      <c r="AL5" s="894">
        <f t="shared" si="1"/>
        <v>45090</v>
      </c>
      <c r="AM5" s="894">
        <f t="shared" si="1"/>
        <v>46014</v>
      </c>
      <c r="AN5" s="894">
        <f t="shared" si="1"/>
        <v>46938</v>
      </c>
      <c r="AO5" s="894">
        <f t="shared" si="1"/>
        <v>47862</v>
      </c>
      <c r="AP5" s="894">
        <f t="shared" si="1"/>
        <v>48786</v>
      </c>
      <c r="AQ5" s="894">
        <f t="shared" si="1"/>
        <v>49710</v>
      </c>
      <c r="AR5" s="894">
        <f t="shared" si="1"/>
        <v>50634</v>
      </c>
      <c r="AS5" s="894">
        <f t="shared" si="1"/>
        <v>51558</v>
      </c>
      <c r="AT5" s="894">
        <f t="shared" si="1"/>
        <v>52482</v>
      </c>
      <c r="AU5" s="894">
        <f t="shared" si="1"/>
        <v>53406</v>
      </c>
      <c r="AV5" s="894">
        <f t="shared" si="1"/>
        <v>54330</v>
      </c>
      <c r="AW5" s="894">
        <f t="shared" si="1"/>
        <v>55254</v>
      </c>
      <c r="AX5" s="894">
        <f t="shared" si="1"/>
        <v>56178</v>
      </c>
      <c r="AY5" s="894">
        <f t="shared" ref="AY5:CD5" si="2">AX5+($D5*(1-$Z$1))</f>
        <v>57102</v>
      </c>
      <c r="AZ5" s="894">
        <f t="shared" si="2"/>
        <v>58026</v>
      </c>
      <c r="BA5" s="894">
        <f t="shared" si="2"/>
        <v>58950</v>
      </c>
      <c r="BB5" s="894">
        <f t="shared" si="2"/>
        <v>59874</v>
      </c>
      <c r="BC5" s="894">
        <f t="shared" si="2"/>
        <v>60798</v>
      </c>
      <c r="BD5" s="894">
        <f t="shared" si="2"/>
        <v>61722</v>
      </c>
      <c r="BE5" s="894">
        <f t="shared" si="2"/>
        <v>62646</v>
      </c>
      <c r="BF5" s="894">
        <f t="shared" si="2"/>
        <v>63570</v>
      </c>
      <c r="BG5" s="894">
        <f t="shared" si="2"/>
        <v>64494</v>
      </c>
      <c r="BH5" s="894">
        <f t="shared" si="2"/>
        <v>65418</v>
      </c>
      <c r="BI5" s="894">
        <f t="shared" si="2"/>
        <v>66342</v>
      </c>
      <c r="BJ5" s="894">
        <f t="shared" si="2"/>
        <v>67266</v>
      </c>
      <c r="BK5" s="894">
        <f t="shared" si="2"/>
        <v>68190</v>
      </c>
      <c r="BL5" s="894">
        <f t="shared" si="2"/>
        <v>69114</v>
      </c>
      <c r="BM5" s="894">
        <f t="shared" si="2"/>
        <v>70038</v>
      </c>
      <c r="BN5" s="894">
        <f t="shared" si="2"/>
        <v>70962</v>
      </c>
      <c r="BO5" s="894">
        <f t="shared" si="2"/>
        <v>71886</v>
      </c>
      <c r="BP5" s="894">
        <f t="shared" si="2"/>
        <v>72810</v>
      </c>
      <c r="BQ5" s="894">
        <f t="shared" si="2"/>
        <v>73734</v>
      </c>
      <c r="BR5" s="894">
        <f t="shared" si="2"/>
        <v>74658</v>
      </c>
      <c r="BS5" s="894">
        <f t="shared" si="2"/>
        <v>75582</v>
      </c>
      <c r="BT5" s="894">
        <f t="shared" si="2"/>
        <v>76506</v>
      </c>
      <c r="BU5" s="894">
        <f t="shared" si="2"/>
        <v>77430</v>
      </c>
      <c r="BV5" s="894">
        <f t="shared" si="2"/>
        <v>78354</v>
      </c>
      <c r="BW5" s="894">
        <f t="shared" si="2"/>
        <v>79278</v>
      </c>
      <c r="BX5" s="894">
        <f t="shared" si="2"/>
        <v>80202</v>
      </c>
      <c r="BY5" s="894">
        <f t="shared" si="2"/>
        <v>81126</v>
      </c>
      <c r="BZ5" s="894">
        <f t="shared" si="2"/>
        <v>82050</v>
      </c>
      <c r="CA5" s="894">
        <f t="shared" si="2"/>
        <v>82974</v>
      </c>
      <c r="CB5" s="894">
        <f t="shared" si="2"/>
        <v>83898</v>
      </c>
      <c r="CC5" s="894">
        <f t="shared" si="2"/>
        <v>84822</v>
      </c>
      <c r="CD5" s="894">
        <f t="shared" si="2"/>
        <v>85746</v>
      </c>
      <c r="CE5" s="894">
        <f t="shared" ref="CE5:DL5" si="3">CD5+($D5*(1-$Z$1))</f>
        <v>86670</v>
      </c>
      <c r="CF5" s="894">
        <f t="shared" si="3"/>
        <v>87594</v>
      </c>
      <c r="CG5" s="894">
        <f t="shared" si="3"/>
        <v>88518</v>
      </c>
      <c r="CH5" s="894">
        <f t="shared" si="3"/>
        <v>89442</v>
      </c>
      <c r="CI5" s="894">
        <f t="shared" si="3"/>
        <v>90366</v>
      </c>
      <c r="CJ5" s="894">
        <f t="shared" si="3"/>
        <v>91290</v>
      </c>
      <c r="CK5" s="894">
        <f t="shared" si="3"/>
        <v>92214</v>
      </c>
      <c r="CL5" s="894">
        <f t="shared" si="3"/>
        <v>93138</v>
      </c>
      <c r="CM5" s="894">
        <f t="shared" si="3"/>
        <v>94062</v>
      </c>
      <c r="CN5" s="894">
        <f t="shared" si="3"/>
        <v>94986</v>
      </c>
      <c r="CO5" s="894">
        <f t="shared" si="3"/>
        <v>95910</v>
      </c>
      <c r="CP5" s="894">
        <f t="shared" si="3"/>
        <v>96834</v>
      </c>
      <c r="CQ5" s="894">
        <f t="shared" si="3"/>
        <v>97758</v>
      </c>
      <c r="CR5" s="894">
        <f t="shared" si="3"/>
        <v>98682</v>
      </c>
      <c r="CS5" s="894">
        <f t="shared" si="3"/>
        <v>99606</v>
      </c>
      <c r="CT5" s="894">
        <f t="shared" si="3"/>
        <v>100530</v>
      </c>
      <c r="CU5" s="894">
        <f t="shared" si="3"/>
        <v>101454</v>
      </c>
      <c r="CV5" s="894">
        <f t="shared" si="3"/>
        <v>102378</v>
      </c>
      <c r="CW5" s="894">
        <f t="shared" si="3"/>
        <v>103302</v>
      </c>
      <c r="CX5" s="894">
        <f t="shared" si="3"/>
        <v>104226</v>
      </c>
      <c r="CY5" s="894">
        <f t="shared" si="3"/>
        <v>105150</v>
      </c>
      <c r="CZ5" s="894">
        <f t="shared" si="3"/>
        <v>106074</v>
      </c>
      <c r="DA5" s="894">
        <f t="shared" si="3"/>
        <v>106998</v>
      </c>
      <c r="DB5" s="894">
        <f t="shared" si="3"/>
        <v>107922</v>
      </c>
      <c r="DC5" s="894">
        <f t="shared" si="3"/>
        <v>108846</v>
      </c>
      <c r="DD5" s="894">
        <f t="shared" si="3"/>
        <v>109770</v>
      </c>
      <c r="DE5" s="894">
        <f t="shared" si="3"/>
        <v>110694</v>
      </c>
      <c r="DF5" s="894">
        <f t="shared" si="3"/>
        <v>111618</v>
      </c>
      <c r="DG5" s="894">
        <f t="shared" si="3"/>
        <v>112542</v>
      </c>
      <c r="DH5" s="894">
        <f t="shared" si="3"/>
        <v>113466</v>
      </c>
      <c r="DI5" s="894">
        <f t="shared" si="3"/>
        <v>114390</v>
      </c>
      <c r="DJ5" s="894">
        <f t="shared" si="3"/>
        <v>115314</v>
      </c>
      <c r="DK5" s="894">
        <f t="shared" si="3"/>
        <v>116238</v>
      </c>
      <c r="DL5" s="895">
        <f t="shared" si="3"/>
        <v>117162</v>
      </c>
    </row>
    <row r="6" spans="1:116" x14ac:dyDescent="0.25">
      <c r="A6" s="41">
        <v>1000</v>
      </c>
      <c r="B6" s="41">
        <v>1999</v>
      </c>
      <c r="C6" s="865">
        <v>6520</v>
      </c>
      <c r="D6" s="866">
        <v>2025</v>
      </c>
      <c r="E6" s="896">
        <f t="shared" si="0"/>
        <v>8545</v>
      </c>
      <c r="F6" s="897">
        <f t="shared" si="0"/>
        <v>10570</v>
      </c>
      <c r="G6" s="897">
        <f t="shared" si="0"/>
        <v>12595</v>
      </c>
      <c r="H6" s="897">
        <f t="shared" si="0"/>
        <v>14620</v>
      </c>
      <c r="I6" s="897">
        <f t="shared" si="0"/>
        <v>16645</v>
      </c>
      <c r="J6" s="897">
        <f t="shared" si="0"/>
        <v>18670</v>
      </c>
      <c r="K6" s="897">
        <f t="shared" si="0"/>
        <v>20695</v>
      </c>
      <c r="L6" s="897">
        <f t="shared" si="0"/>
        <v>22720</v>
      </c>
      <c r="M6" s="897">
        <f t="shared" si="0"/>
        <v>24745</v>
      </c>
      <c r="N6" s="897">
        <f t="shared" si="0"/>
        <v>26770</v>
      </c>
      <c r="O6" s="897">
        <f t="shared" si="0"/>
        <v>28795</v>
      </c>
      <c r="P6" s="897">
        <f t="shared" si="0"/>
        <v>30820</v>
      </c>
      <c r="Q6" s="897">
        <f t="shared" si="0"/>
        <v>32845</v>
      </c>
      <c r="R6" s="897">
        <f t="shared" si="0"/>
        <v>34870</v>
      </c>
      <c r="S6" s="867">
        <f t="shared" ref="S6:AX6" si="4">R6+($D6*(1-$Z$1))</f>
        <v>36085</v>
      </c>
      <c r="T6" s="897">
        <f t="shared" si="4"/>
        <v>37300</v>
      </c>
      <c r="U6" s="897">
        <f t="shared" si="4"/>
        <v>38515</v>
      </c>
      <c r="V6" s="897">
        <f t="shared" si="4"/>
        <v>39730</v>
      </c>
      <c r="W6" s="897">
        <f t="shared" si="4"/>
        <v>40945</v>
      </c>
      <c r="X6" s="897">
        <f t="shared" si="4"/>
        <v>42160</v>
      </c>
      <c r="Y6" s="897">
        <f t="shared" si="4"/>
        <v>43375</v>
      </c>
      <c r="Z6" s="897">
        <f t="shared" si="4"/>
        <v>44590</v>
      </c>
      <c r="AA6" s="897">
        <f t="shared" si="4"/>
        <v>45805</v>
      </c>
      <c r="AB6" s="897">
        <f t="shared" si="4"/>
        <v>47020</v>
      </c>
      <c r="AC6" s="897">
        <f t="shared" si="4"/>
        <v>48235</v>
      </c>
      <c r="AD6" s="897">
        <f t="shared" si="4"/>
        <v>49450</v>
      </c>
      <c r="AE6" s="897">
        <f t="shared" si="4"/>
        <v>50665</v>
      </c>
      <c r="AF6" s="897">
        <f t="shared" si="4"/>
        <v>51880</v>
      </c>
      <c r="AG6" s="897">
        <f t="shared" si="4"/>
        <v>53095</v>
      </c>
      <c r="AH6" s="897">
        <f t="shared" si="4"/>
        <v>54310</v>
      </c>
      <c r="AI6" s="897">
        <f t="shared" si="4"/>
        <v>55525</v>
      </c>
      <c r="AJ6" s="897">
        <f t="shared" si="4"/>
        <v>56740</v>
      </c>
      <c r="AK6" s="897">
        <f t="shared" si="4"/>
        <v>57955</v>
      </c>
      <c r="AL6" s="897">
        <f t="shared" si="4"/>
        <v>59170</v>
      </c>
      <c r="AM6" s="897">
        <f t="shared" si="4"/>
        <v>60385</v>
      </c>
      <c r="AN6" s="897">
        <f t="shared" si="4"/>
        <v>61600</v>
      </c>
      <c r="AO6" s="897">
        <f t="shared" si="4"/>
        <v>62815</v>
      </c>
      <c r="AP6" s="897">
        <f t="shared" si="4"/>
        <v>64030</v>
      </c>
      <c r="AQ6" s="897">
        <f t="shared" si="4"/>
        <v>65245</v>
      </c>
      <c r="AR6" s="897">
        <f t="shared" si="4"/>
        <v>66460</v>
      </c>
      <c r="AS6" s="897">
        <f t="shared" si="4"/>
        <v>67675</v>
      </c>
      <c r="AT6" s="897">
        <f t="shared" si="4"/>
        <v>68890</v>
      </c>
      <c r="AU6" s="897">
        <f t="shared" si="4"/>
        <v>70105</v>
      </c>
      <c r="AV6" s="897">
        <f t="shared" si="4"/>
        <v>71320</v>
      </c>
      <c r="AW6" s="897">
        <f t="shared" si="4"/>
        <v>72535</v>
      </c>
      <c r="AX6" s="897">
        <f t="shared" si="4"/>
        <v>73750</v>
      </c>
      <c r="AY6" s="897">
        <f t="shared" ref="AY6:CD6" si="5">AX6+($D6*(1-$Z$1))</f>
        <v>74965</v>
      </c>
      <c r="AZ6" s="897">
        <f t="shared" si="5"/>
        <v>76180</v>
      </c>
      <c r="BA6" s="897">
        <f t="shared" si="5"/>
        <v>77395</v>
      </c>
      <c r="BB6" s="897">
        <f t="shared" si="5"/>
        <v>78610</v>
      </c>
      <c r="BC6" s="897">
        <f t="shared" si="5"/>
        <v>79825</v>
      </c>
      <c r="BD6" s="897">
        <f t="shared" si="5"/>
        <v>81040</v>
      </c>
      <c r="BE6" s="897">
        <f t="shared" si="5"/>
        <v>82255</v>
      </c>
      <c r="BF6" s="897">
        <f t="shared" si="5"/>
        <v>83470</v>
      </c>
      <c r="BG6" s="897">
        <f t="shared" si="5"/>
        <v>84685</v>
      </c>
      <c r="BH6" s="897">
        <f t="shared" si="5"/>
        <v>85900</v>
      </c>
      <c r="BI6" s="897">
        <f t="shared" si="5"/>
        <v>87115</v>
      </c>
      <c r="BJ6" s="897">
        <f t="shared" si="5"/>
        <v>88330</v>
      </c>
      <c r="BK6" s="897">
        <f t="shared" si="5"/>
        <v>89545</v>
      </c>
      <c r="BL6" s="897">
        <f t="shared" si="5"/>
        <v>90760</v>
      </c>
      <c r="BM6" s="897">
        <f t="shared" si="5"/>
        <v>91975</v>
      </c>
      <c r="BN6" s="897">
        <f t="shared" si="5"/>
        <v>93190</v>
      </c>
      <c r="BO6" s="897">
        <f t="shared" si="5"/>
        <v>94405</v>
      </c>
      <c r="BP6" s="897">
        <f t="shared" si="5"/>
        <v>95620</v>
      </c>
      <c r="BQ6" s="897">
        <f t="shared" si="5"/>
        <v>96835</v>
      </c>
      <c r="BR6" s="897">
        <f t="shared" si="5"/>
        <v>98050</v>
      </c>
      <c r="BS6" s="897">
        <f t="shared" si="5"/>
        <v>99265</v>
      </c>
      <c r="BT6" s="897">
        <f t="shared" si="5"/>
        <v>100480</v>
      </c>
      <c r="BU6" s="897">
        <f t="shared" si="5"/>
        <v>101695</v>
      </c>
      <c r="BV6" s="897">
        <f t="shared" si="5"/>
        <v>102910</v>
      </c>
      <c r="BW6" s="897">
        <f t="shared" si="5"/>
        <v>104125</v>
      </c>
      <c r="BX6" s="897">
        <f t="shared" si="5"/>
        <v>105340</v>
      </c>
      <c r="BY6" s="897">
        <f t="shared" si="5"/>
        <v>106555</v>
      </c>
      <c r="BZ6" s="897">
        <f t="shared" si="5"/>
        <v>107770</v>
      </c>
      <c r="CA6" s="897">
        <f t="shared" si="5"/>
        <v>108985</v>
      </c>
      <c r="CB6" s="897">
        <f t="shared" si="5"/>
        <v>110200</v>
      </c>
      <c r="CC6" s="897">
        <f t="shared" si="5"/>
        <v>111415</v>
      </c>
      <c r="CD6" s="897">
        <f t="shared" si="5"/>
        <v>112630</v>
      </c>
      <c r="CE6" s="897">
        <f t="shared" ref="CE6:DL6" si="6">CD6+($D6*(1-$Z$1))</f>
        <v>113845</v>
      </c>
      <c r="CF6" s="897">
        <f t="shared" si="6"/>
        <v>115060</v>
      </c>
      <c r="CG6" s="897">
        <f t="shared" si="6"/>
        <v>116275</v>
      </c>
      <c r="CH6" s="897">
        <f t="shared" si="6"/>
        <v>117490</v>
      </c>
      <c r="CI6" s="897">
        <f t="shared" si="6"/>
        <v>118705</v>
      </c>
      <c r="CJ6" s="897">
        <f t="shared" si="6"/>
        <v>119920</v>
      </c>
      <c r="CK6" s="897">
        <f t="shared" si="6"/>
        <v>121135</v>
      </c>
      <c r="CL6" s="897">
        <f t="shared" si="6"/>
        <v>122350</v>
      </c>
      <c r="CM6" s="897">
        <f t="shared" si="6"/>
        <v>123565</v>
      </c>
      <c r="CN6" s="897">
        <f t="shared" si="6"/>
        <v>124780</v>
      </c>
      <c r="CO6" s="897">
        <f t="shared" si="6"/>
        <v>125995</v>
      </c>
      <c r="CP6" s="897">
        <f t="shared" si="6"/>
        <v>127210</v>
      </c>
      <c r="CQ6" s="897">
        <f t="shared" si="6"/>
        <v>128425</v>
      </c>
      <c r="CR6" s="897">
        <f t="shared" si="6"/>
        <v>129640</v>
      </c>
      <c r="CS6" s="897">
        <f t="shared" si="6"/>
        <v>130855</v>
      </c>
      <c r="CT6" s="897">
        <f t="shared" si="6"/>
        <v>132070</v>
      </c>
      <c r="CU6" s="897">
        <f t="shared" si="6"/>
        <v>133285</v>
      </c>
      <c r="CV6" s="897">
        <f t="shared" si="6"/>
        <v>134500</v>
      </c>
      <c r="CW6" s="897">
        <f t="shared" si="6"/>
        <v>135715</v>
      </c>
      <c r="CX6" s="897">
        <f t="shared" si="6"/>
        <v>136930</v>
      </c>
      <c r="CY6" s="897">
        <f t="shared" si="6"/>
        <v>138145</v>
      </c>
      <c r="CZ6" s="897">
        <f t="shared" si="6"/>
        <v>139360</v>
      </c>
      <c r="DA6" s="897">
        <f t="shared" si="6"/>
        <v>140575</v>
      </c>
      <c r="DB6" s="897">
        <f t="shared" si="6"/>
        <v>141790</v>
      </c>
      <c r="DC6" s="897">
        <f t="shared" si="6"/>
        <v>143005</v>
      </c>
      <c r="DD6" s="897">
        <f t="shared" si="6"/>
        <v>144220</v>
      </c>
      <c r="DE6" s="897">
        <f t="shared" si="6"/>
        <v>145435</v>
      </c>
      <c r="DF6" s="897">
        <f t="shared" si="6"/>
        <v>146650</v>
      </c>
      <c r="DG6" s="897">
        <f t="shared" si="6"/>
        <v>147865</v>
      </c>
      <c r="DH6" s="897">
        <f t="shared" si="6"/>
        <v>149080</v>
      </c>
      <c r="DI6" s="897">
        <f t="shared" si="6"/>
        <v>150295</v>
      </c>
      <c r="DJ6" s="897">
        <f t="shared" si="6"/>
        <v>151510</v>
      </c>
      <c r="DK6" s="897">
        <f t="shared" si="6"/>
        <v>152725</v>
      </c>
      <c r="DL6" s="864">
        <f t="shared" si="6"/>
        <v>153940</v>
      </c>
    </row>
    <row r="7" spans="1:116" x14ac:dyDescent="0.25">
      <c r="A7" s="41">
        <v>2000</v>
      </c>
      <c r="B7" s="41">
        <f t="shared" ref="B7:B13" si="7">A8-1</f>
        <v>2999</v>
      </c>
      <c r="C7" s="865">
        <v>7990</v>
      </c>
      <c r="D7" s="866">
        <v>2455</v>
      </c>
      <c r="E7" s="896">
        <f t="shared" si="0"/>
        <v>10445</v>
      </c>
      <c r="F7" s="897">
        <f t="shared" si="0"/>
        <v>12900</v>
      </c>
      <c r="G7" s="897">
        <f t="shared" si="0"/>
        <v>15355</v>
      </c>
      <c r="H7" s="897">
        <f t="shared" si="0"/>
        <v>17810</v>
      </c>
      <c r="I7" s="897">
        <f t="shared" si="0"/>
        <v>20265</v>
      </c>
      <c r="J7" s="897">
        <f t="shared" si="0"/>
        <v>22720</v>
      </c>
      <c r="K7" s="897">
        <f t="shared" si="0"/>
        <v>25175</v>
      </c>
      <c r="L7" s="897">
        <f t="shared" si="0"/>
        <v>27630</v>
      </c>
      <c r="M7" s="897">
        <f t="shared" si="0"/>
        <v>30085</v>
      </c>
      <c r="N7" s="897">
        <f t="shared" si="0"/>
        <v>32540</v>
      </c>
      <c r="O7" s="897">
        <f t="shared" si="0"/>
        <v>34995</v>
      </c>
      <c r="P7" s="897">
        <f t="shared" si="0"/>
        <v>37450</v>
      </c>
      <c r="Q7" s="897">
        <f t="shared" si="0"/>
        <v>39905</v>
      </c>
      <c r="R7" s="897">
        <f t="shared" si="0"/>
        <v>42360</v>
      </c>
      <c r="S7" s="867">
        <f t="shared" ref="S7:AX7" si="8">R7+($D7*(1-$Z$1))</f>
        <v>43833</v>
      </c>
      <c r="T7" s="897">
        <f t="shared" si="8"/>
        <v>45306</v>
      </c>
      <c r="U7" s="897">
        <f t="shared" si="8"/>
        <v>46779</v>
      </c>
      <c r="V7" s="897">
        <f t="shared" si="8"/>
        <v>48252</v>
      </c>
      <c r="W7" s="897">
        <f t="shared" si="8"/>
        <v>49725</v>
      </c>
      <c r="X7" s="897">
        <f t="shared" si="8"/>
        <v>51198</v>
      </c>
      <c r="Y7" s="897">
        <f t="shared" si="8"/>
        <v>52671</v>
      </c>
      <c r="Z7" s="897">
        <f t="shared" si="8"/>
        <v>54144</v>
      </c>
      <c r="AA7" s="897">
        <f t="shared" si="8"/>
        <v>55617</v>
      </c>
      <c r="AB7" s="897">
        <f t="shared" si="8"/>
        <v>57090</v>
      </c>
      <c r="AC7" s="897">
        <f t="shared" si="8"/>
        <v>58563</v>
      </c>
      <c r="AD7" s="897">
        <f t="shared" si="8"/>
        <v>60036</v>
      </c>
      <c r="AE7" s="897">
        <f t="shared" si="8"/>
        <v>61509</v>
      </c>
      <c r="AF7" s="897">
        <f t="shared" si="8"/>
        <v>62982</v>
      </c>
      <c r="AG7" s="897">
        <f t="shared" si="8"/>
        <v>64455</v>
      </c>
      <c r="AH7" s="897">
        <f t="shared" si="8"/>
        <v>65928</v>
      </c>
      <c r="AI7" s="897">
        <f t="shared" si="8"/>
        <v>67401</v>
      </c>
      <c r="AJ7" s="897">
        <f t="shared" si="8"/>
        <v>68874</v>
      </c>
      <c r="AK7" s="897">
        <f t="shared" si="8"/>
        <v>70347</v>
      </c>
      <c r="AL7" s="897">
        <f t="shared" si="8"/>
        <v>71820</v>
      </c>
      <c r="AM7" s="897">
        <f t="shared" si="8"/>
        <v>73293</v>
      </c>
      <c r="AN7" s="897">
        <f t="shared" si="8"/>
        <v>74766</v>
      </c>
      <c r="AO7" s="897">
        <f t="shared" si="8"/>
        <v>76239</v>
      </c>
      <c r="AP7" s="897">
        <f t="shared" si="8"/>
        <v>77712</v>
      </c>
      <c r="AQ7" s="897">
        <f t="shared" si="8"/>
        <v>79185</v>
      </c>
      <c r="AR7" s="897">
        <f t="shared" si="8"/>
        <v>80658</v>
      </c>
      <c r="AS7" s="897">
        <f t="shared" si="8"/>
        <v>82131</v>
      </c>
      <c r="AT7" s="897">
        <f t="shared" si="8"/>
        <v>83604</v>
      </c>
      <c r="AU7" s="897">
        <f t="shared" si="8"/>
        <v>85077</v>
      </c>
      <c r="AV7" s="897">
        <f t="shared" si="8"/>
        <v>86550</v>
      </c>
      <c r="AW7" s="897">
        <f t="shared" si="8"/>
        <v>88023</v>
      </c>
      <c r="AX7" s="897">
        <f t="shared" si="8"/>
        <v>89496</v>
      </c>
      <c r="AY7" s="897">
        <f t="shared" ref="AY7:CD7" si="9">AX7+($D7*(1-$Z$1))</f>
        <v>90969</v>
      </c>
      <c r="AZ7" s="897">
        <f t="shared" si="9"/>
        <v>92442</v>
      </c>
      <c r="BA7" s="897">
        <f t="shared" si="9"/>
        <v>93915</v>
      </c>
      <c r="BB7" s="897">
        <f t="shared" si="9"/>
        <v>95388</v>
      </c>
      <c r="BC7" s="897">
        <f t="shared" si="9"/>
        <v>96861</v>
      </c>
      <c r="BD7" s="897">
        <f t="shared" si="9"/>
        <v>98334</v>
      </c>
      <c r="BE7" s="897">
        <f t="shared" si="9"/>
        <v>99807</v>
      </c>
      <c r="BF7" s="897">
        <f t="shared" si="9"/>
        <v>101280</v>
      </c>
      <c r="BG7" s="897">
        <f t="shared" si="9"/>
        <v>102753</v>
      </c>
      <c r="BH7" s="897">
        <f t="shared" si="9"/>
        <v>104226</v>
      </c>
      <c r="BI7" s="897">
        <f t="shared" si="9"/>
        <v>105699</v>
      </c>
      <c r="BJ7" s="897">
        <f t="shared" si="9"/>
        <v>107172</v>
      </c>
      <c r="BK7" s="897">
        <f t="shared" si="9"/>
        <v>108645</v>
      </c>
      <c r="BL7" s="897">
        <f t="shared" si="9"/>
        <v>110118</v>
      </c>
      <c r="BM7" s="897">
        <f t="shared" si="9"/>
        <v>111591</v>
      </c>
      <c r="BN7" s="897">
        <f t="shared" si="9"/>
        <v>113064</v>
      </c>
      <c r="BO7" s="897">
        <f t="shared" si="9"/>
        <v>114537</v>
      </c>
      <c r="BP7" s="897">
        <f t="shared" si="9"/>
        <v>116010</v>
      </c>
      <c r="BQ7" s="897">
        <f t="shared" si="9"/>
        <v>117483</v>
      </c>
      <c r="BR7" s="897">
        <f t="shared" si="9"/>
        <v>118956</v>
      </c>
      <c r="BS7" s="897">
        <f t="shared" si="9"/>
        <v>120429</v>
      </c>
      <c r="BT7" s="897">
        <f t="shared" si="9"/>
        <v>121902</v>
      </c>
      <c r="BU7" s="897">
        <f t="shared" si="9"/>
        <v>123375</v>
      </c>
      <c r="BV7" s="897">
        <f t="shared" si="9"/>
        <v>124848</v>
      </c>
      <c r="BW7" s="897">
        <f t="shared" si="9"/>
        <v>126321</v>
      </c>
      <c r="BX7" s="897">
        <f t="shared" si="9"/>
        <v>127794</v>
      </c>
      <c r="BY7" s="897">
        <f t="shared" si="9"/>
        <v>129267</v>
      </c>
      <c r="BZ7" s="897">
        <f t="shared" si="9"/>
        <v>130740</v>
      </c>
      <c r="CA7" s="897">
        <f t="shared" si="9"/>
        <v>132213</v>
      </c>
      <c r="CB7" s="897">
        <f t="shared" si="9"/>
        <v>133686</v>
      </c>
      <c r="CC7" s="897">
        <f t="shared" si="9"/>
        <v>135159</v>
      </c>
      <c r="CD7" s="897">
        <f t="shared" si="9"/>
        <v>136632</v>
      </c>
      <c r="CE7" s="897">
        <f t="shared" ref="CE7:DL7" si="10">CD7+($D7*(1-$Z$1))</f>
        <v>138105</v>
      </c>
      <c r="CF7" s="897">
        <f t="shared" si="10"/>
        <v>139578</v>
      </c>
      <c r="CG7" s="897">
        <f t="shared" si="10"/>
        <v>141051</v>
      </c>
      <c r="CH7" s="897">
        <f t="shared" si="10"/>
        <v>142524</v>
      </c>
      <c r="CI7" s="897">
        <f t="shared" si="10"/>
        <v>143997</v>
      </c>
      <c r="CJ7" s="897">
        <f t="shared" si="10"/>
        <v>145470</v>
      </c>
      <c r="CK7" s="897">
        <f t="shared" si="10"/>
        <v>146943</v>
      </c>
      <c r="CL7" s="897">
        <f t="shared" si="10"/>
        <v>148416</v>
      </c>
      <c r="CM7" s="897">
        <f t="shared" si="10"/>
        <v>149889</v>
      </c>
      <c r="CN7" s="897">
        <f t="shared" si="10"/>
        <v>151362</v>
      </c>
      <c r="CO7" s="897">
        <f t="shared" si="10"/>
        <v>152835</v>
      </c>
      <c r="CP7" s="897">
        <f t="shared" si="10"/>
        <v>154308</v>
      </c>
      <c r="CQ7" s="897">
        <f t="shared" si="10"/>
        <v>155781</v>
      </c>
      <c r="CR7" s="897">
        <f t="shared" si="10"/>
        <v>157254</v>
      </c>
      <c r="CS7" s="897">
        <f t="shared" si="10"/>
        <v>158727</v>
      </c>
      <c r="CT7" s="897">
        <f t="shared" si="10"/>
        <v>160200</v>
      </c>
      <c r="CU7" s="897">
        <f t="shared" si="10"/>
        <v>161673</v>
      </c>
      <c r="CV7" s="897">
        <f t="shared" si="10"/>
        <v>163146</v>
      </c>
      <c r="CW7" s="897">
        <f t="shared" si="10"/>
        <v>164619</v>
      </c>
      <c r="CX7" s="897">
        <f t="shared" si="10"/>
        <v>166092</v>
      </c>
      <c r="CY7" s="897">
        <f t="shared" si="10"/>
        <v>167565</v>
      </c>
      <c r="CZ7" s="897">
        <f t="shared" si="10"/>
        <v>169038</v>
      </c>
      <c r="DA7" s="897">
        <f t="shared" si="10"/>
        <v>170511</v>
      </c>
      <c r="DB7" s="897">
        <f t="shared" si="10"/>
        <v>171984</v>
      </c>
      <c r="DC7" s="897">
        <f t="shared" si="10"/>
        <v>173457</v>
      </c>
      <c r="DD7" s="897">
        <f t="shared" si="10"/>
        <v>174930</v>
      </c>
      <c r="DE7" s="897">
        <f t="shared" si="10"/>
        <v>176403</v>
      </c>
      <c r="DF7" s="897">
        <f t="shared" si="10"/>
        <v>177876</v>
      </c>
      <c r="DG7" s="897">
        <f t="shared" si="10"/>
        <v>179349</v>
      </c>
      <c r="DH7" s="897">
        <f t="shared" si="10"/>
        <v>180822</v>
      </c>
      <c r="DI7" s="897">
        <f t="shared" si="10"/>
        <v>182295</v>
      </c>
      <c r="DJ7" s="897">
        <f t="shared" si="10"/>
        <v>183768</v>
      </c>
      <c r="DK7" s="897">
        <f t="shared" si="10"/>
        <v>185241</v>
      </c>
      <c r="DL7" s="864">
        <f t="shared" si="10"/>
        <v>186714</v>
      </c>
    </row>
    <row r="8" spans="1:116" x14ac:dyDescent="0.25">
      <c r="A8" s="41">
        <v>3000</v>
      </c>
      <c r="B8" s="41">
        <f t="shared" si="7"/>
        <v>5999</v>
      </c>
      <c r="C8" s="865">
        <v>9040</v>
      </c>
      <c r="D8" s="866">
        <v>2815</v>
      </c>
      <c r="E8" s="896">
        <f t="shared" si="0"/>
        <v>11855</v>
      </c>
      <c r="F8" s="897">
        <f t="shared" si="0"/>
        <v>14670</v>
      </c>
      <c r="G8" s="897">
        <f t="shared" si="0"/>
        <v>17485</v>
      </c>
      <c r="H8" s="897">
        <f t="shared" si="0"/>
        <v>20300</v>
      </c>
      <c r="I8" s="897">
        <f t="shared" si="0"/>
        <v>23115</v>
      </c>
      <c r="J8" s="897">
        <f t="shared" si="0"/>
        <v>25930</v>
      </c>
      <c r="K8" s="897">
        <f t="shared" si="0"/>
        <v>28745</v>
      </c>
      <c r="L8" s="897">
        <f t="shared" si="0"/>
        <v>31560</v>
      </c>
      <c r="M8" s="897">
        <f t="shared" si="0"/>
        <v>34375</v>
      </c>
      <c r="N8" s="897">
        <f t="shared" si="0"/>
        <v>37190</v>
      </c>
      <c r="O8" s="897">
        <f t="shared" si="0"/>
        <v>40005</v>
      </c>
      <c r="P8" s="897">
        <f t="shared" si="0"/>
        <v>42820</v>
      </c>
      <c r="Q8" s="897">
        <f t="shared" si="0"/>
        <v>45635</v>
      </c>
      <c r="R8" s="897">
        <f t="shared" si="0"/>
        <v>48450</v>
      </c>
      <c r="S8" s="867">
        <f t="shared" ref="S8:AX8" si="11">R8+($D8*(1-$Z$1))</f>
        <v>50139</v>
      </c>
      <c r="T8" s="897">
        <f t="shared" si="11"/>
        <v>51828</v>
      </c>
      <c r="U8" s="897">
        <f t="shared" si="11"/>
        <v>53517</v>
      </c>
      <c r="V8" s="897">
        <f t="shared" si="11"/>
        <v>55206</v>
      </c>
      <c r="W8" s="897">
        <f t="shared" si="11"/>
        <v>56895</v>
      </c>
      <c r="X8" s="897">
        <f t="shared" si="11"/>
        <v>58584</v>
      </c>
      <c r="Y8" s="897">
        <f t="shared" si="11"/>
        <v>60273</v>
      </c>
      <c r="Z8" s="897">
        <f t="shared" si="11"/>
        <v>61962</v>
      </c>
      <c r="AA8" s="897">
        <f t="shared" si="11"/>
        <v>63651</v>
      </c>
      <c r="AB8" s="897">
        <f t="shared" si="11"/>
        <v>65340</v>
      </c>
      <c r="AC8" s="897">
        <f t="shared" si="11"/>
        <v>67029</v>
      </c>
      <c r="AD8" s="897">
        <f t="shared" si="11"/>
        <v>68718</v>
      </c>
      <c r="AE8" s="897">
        <f t="shared" si="11"/>
        <v>70407</v>
      </c>
      <c r="AF8" s="897">
        <f t="shared" si="11"/>
        <v>72096</v>
      </c>
      <c r="AG8" s="897">
        <f t="shared" si="11"/>
        <v>73785</v>
      </c>
      <c r="AH8" s="897">
        <f t="shared" si="11"/>
        <v>75474</v>
      </c>
      <c r="AI8" s="897">
        <f t="shared" si="11"/>
        <v>77163</v>
      </c>
      <c r="AJ8" s="897">
        <f t="shared" si="11"/>
        <v>78852</v>
      </c>
      <c r="AK8" s="897">
        <f t="shared" si="11"/>
        <v>80541</v>
      </c>
      <c r="AL8" s="897">
        <f t="shared" si="11"/>
        <v>82230</v>
      </c>
      <c r="AM8" s="897">
        <f t="shared" si="11"/>
        <v>83919</v>
      </c>
      <c r="AN8" s="897">
        <f t="shared" si="11"/>
        <v>85608</v>
      </c>
      <c r="AO8" s="897">
        <f t="shared" si="11"/>
        <v>87297</v>
      </c>
      <c r="AP8" s="897">
        <f t="shared" si="11"/>
        <v>88986</v>
      </c>
      <c r="AQ8" s="897">
        <f t="shared" si="11"/>
        <v>90675</v>
      </c>
      <c r="AR8" s="897">
        <f t="shared" si="11"/>
        <v>92364</v>
      </c>
      <c r="AS8" s="897">
        <f t="shared" si="11"/>
        <v>94053</v>
      </c>
      <c r="AT8" s="897">
        <f t="shared" si="11"/>
        <v>95742</v>
      </c>
      <c r="AU8" s="897">
        <f t="shared" si="11"/>
        <v>97431</v>
      </c>
      <c r="AV8" s="897">
        <f t="shared" si="11"/>
        <v>99120</v>
      </c>
      <c r="AW8" s="897">
        <f t="shared" si="11"/>
        <v>100809</v>
      </c>
      <c r="AX8" s="897">
        <f t="shared" si="11"/>
        <v>102498</v>
      </c>
      <c r="AY8" s="897">
        <f t="shared" ref="AY8:CD8" si="12">AX8+($D8*(1-$Z$1))</f>
        <v>104187</v>
      </c>
      <c r="AZ8" s="897">
        <f t="shared" si="12"/>
        <v>105876</v>
      </c>
      <c r="BA8" s="897">
        <f t="shared" si="12"/>
        <v>107565</v>
      </c>
      <c r="BB8" s="897">
        <f t="shared" si="12"/>
        <v>109254</v>
      </c>
      <c r="BC8" s="897">
        <f t="shared" si="12"/>
        <v>110943</v>
      </c>
      <c r="BD8" s="897">
        <f t="shared" si="12"/>
        <v>112632</v>
      </c>
      <c r="BE8" s="897">
        <f t="shared" si="12"/>
        <v>114321</v>
      </c>
      <c r="BF8" s="897">
        <f t="shared" si="12"/>
        <v>116010</v>
      </c>
      <c r="BG8" s="897">
        <f t="shared" si="12"/>
        <v>117699</v>
      </c>
      <c r="BH8" s="897">
        <f t="shared" si="12"/>
        <v>119388</v>
      </c>
      <c r="BI8" s="897">
        <f t="shared" si="12"/>
        <v>121077</v>
      </c>
      <c r="BJ8" s="897">
        <f t="shared" si="12"/>
        <v>122766</v>
      </c>
      <c r="BK8" s="897">
        <f t="shared" si="12"/>
        <v>124455</v>
      </c>
      <c r="BL8" s="897">
        <f t="shared" si="12"/>
        <v>126144</v>
      </c>
      <c r="BM8" s="897">
        <f t="shared" si="12"/>
        <v>127833</v>
      </c>
      <c r="BN8" s="897">
        <f t="shared" si="12"/>
        <v>129522</v>
      </c>
      <c r="BO8" s="897">
        <f t="shared" si="12"/>
        <v>131211</v>
      </c>
      <c r="BP8" s="897">
        <f t="shared" si="12"/>
        <v>132900</v>
      </c>
      <c r="BQ8" s="897">
        <f t="shared" si="12"/>
        <v>134589</v>
      </c>
      <c r="BR8" s="897">
        <f t="shared" si="12"/>
        <v>136278</v>
      </c>
      <c r="BS8" s="897">
        <f t="shared" si="12"/>
        <v>137967</v>
      </c>
      <c r="BT8" s="897">
        <f t="shared" si="12"/>
        <v>139656</v>
      </c>
      <c r="BU8" s="897">
        <f t="shared" si="12"/>
        <v>141345</v>
      </c>
      <c r="BV8" s="897">
        <f t="shared" si="12"/>
        <v>143034</v>
      </c>
      <c r="BW8" s="897">
        <f t="shared" si="12"/>
        <v>144723</v>
      </c>
      <c r="BX8" s="897">
        <f t="shared" si="12"/>
        <v>146412</v>
      </c>
      <c r="BY8" s="897">
        <f t="shared" si="12"/>
        <v>148101</v>
      </c>
      <c r="BZ8" s="897">
        <f t="shared" si="12"/>
        <v>149790</v>
      </c>
      <c r="CA8" s="897">
        <f t="shared" si="12"/>
        <v>151479</v>
      </c>
      <c r="CB8" s="897">
        <f t="shared" si="12"/>
        <v>153168</v>
      </c>
      <c r="CC8" s="897">
        <f t="shared" si="12"/>
        <v>154857</v>
      </c>
      <c r="CD8" s="897">
        <f t="shared" si="12"/>
        <v>156546</v>
      </c>
      <c r="CE8" s="897">
        <f t="shared" ref="CE8:DL8" si="13">CD8+($D8*(1-$Z$1))</f>
        <v>158235</v>
      </c>
      <c r="CF8" s="897">
        <f t="shared" si="13"/>
        <v>159924</v>
      </c>
      <c r="CG8" s="897">
        <f t="shared" si="13"/>
        <v>161613</v>
      </c>
      <c r="CH8" s="897">
        <f t="shared" si="13"/>
        <v>163302</v>
      </c>
      <c r="CI8" s="897">
        <f t="shared" si="13"/>
        <v>164991</v>
      </c>
      <c r="CJ8" s="897">
        <f t="shared" si="13"/>
        <v>166680</v>
      </c>
      <c r="CK8" s="897">
        <f t="shared" si="13"/>
        <v>168369</v>
      </c>
      <c r="CL8" s="897">
        <f t="shared" si="13"/>
        <v>170058</v>
      </c>
      <c r="CM8" s="897">
        <f t="shared" si="13"/>
        <v>171747</v>
      </c>
      <c r="CN8" s="897">
        <f t="shared" si="13"/>
        <v>173436</v>
      </c>
      <c r="CO8" s="897">
        <f t="shared" si="13"/>
        <v>175125</v>
      </c>
      <c r="CP8" s="897">
        <f t="shared" si="13"/>
        <v>176814</v>
      </c>
      <c r="CQ8" s="897">
        <f t="shared" si="13"/>
        <v>178503</v>
      </c>
      <c r="CR8" s="897">
        <f t="shared" si="13"/>
        <v>180192</v>
      </c>
      <c r="CS8" s="897">
        <f t="shared" si="13"/>
        <v>181881</v>
      </c>
      <c r="CT8" s="897">
        <f t="shared" si="13"/>
        <v>183570</v>
      </c>
      <c r="CU8" s="897">
        <f t="shared" si="13"/>
        <v>185259</v>
      </c>
      <c r="CV8" s="897">
        <f t="shared" si="13"/>
        <v>186948</v>
      </c>
      <c r="CW8" s="897">
        <f t="shared" si="13"/>
        <v>188637</v>
      </c>
      <c r="CX8" s="897">
        <f t="shared" si="13"/>
        <v>190326</v>
      </c>
      <c r="CY8" s="897">
        <f t="shared" si="13"/>
        <v>192015</v>
      </c>
      <c r="CZ8" s="897">
        <f t="shared" si="13"/>
        <v>193704</v>
      </c>
      <c r="DA8" s="897">
        <f t="shared" si="13"/>
        <v>195393</v>
      </c>
      <c r="DB8" s="897">
        <f t="shared" si="13"/>
        <v>197082</v>
      </c>
      <c r="DC8" s="897">
        <f t="shared" si="13"/>
        <v>198771</v>
      </c>
      <c r="DD8" s="897">
        <f t="shared" si="13"/>
        <v>200460</v>
      </c>
      <c r="DE8" s="897">
        <f t="shared" si="13"/>
        <v>202149</v>
      </c>
      <c r="DF8" s="897">
        <f t="shared" si="13"/>
        <v>203838</v>
      </c>
      <c r="DG8" s="897">
        <f t="shared" si="13"/>
        <v>205527</v>
      </c>
      <c r="DH8" s="897">
        <f t="shared" si="13"/>
        <v>207216</v>
      </c>
      <c r="DI8" s="897">
        <f t="shared" si="13"/>
        <v>208905</v>
      </c>
      <c r="DJ8" s="897">
        <f t="shared" si="13"/>
        <v>210594</v>
      </c>
      <c r="DK8" s="897">
        <f t="shared" si="13"/>
        <v>212283</v>
      </c>
      <c r="DL8" s="864">
        <f t="shared" si="13"/>
        <v>213972</v>
      </c>
    </row>
    <row r="9" spans="1:116" x14ac:dyDescent="0.25">
      <c r="A9" s="41">
        <v>6000</v>
      </c>
      <c r="B9" s="41">
        <f t="shared" si="7"/>
        <v>9999</v>
      </c>
      <c r="C9" s="865">
        <v>10090</v>
      </c>
      <c r="D9" s="866">
        <v>3150</v>
      </c>
      <c r="E9" s="896">
        <f t="shared" si="0"/>
        <v>13240</v>
      </c>
      <c r="F9" s="897">
        <f t="shared" si="0"/>
        <v>16390</v>
      </c>
      <c r="G9" s="897">
        <f t="shared" si="0"/>
        <v>19540</v>
      </c>
      <c r="H9" s="897">
        <f t="shared" si="0"/>
        <v>22690</v>
      </c>
      <c r="I9" s="897">
        <f t="shared" si="0"/>
        <v>25840</v>
      </c>
      <c r="J9" s="897">
        <f t="shared" si="0"/>
        <v>28990</v>
      </c>
      <c r="K9" s="897">
        <f t="shared" si="0"/>
        <v>32140</v>
      </c>
      <c r="L9" s="897">
        <f t="shared" si="0"/>
        <v>35290</v>
      </c>
      <c r="M9" s="897">
        <f t="shared" si="0"/>
        <v>38440</v>
      </c>
      <c r="N9" s="897">
        <f t="shared" si="0"/>
        <v>41590</v>
      </c>
      <c r="O9" s="897">
        <f t="shared" si="0"/>
        <v>44740</v>
      </c>
      <c r="P9" s="897">
        <f t="shared" si="0"/>
        <v>47890</v>
      </c>
      <c r="Q9" s="897">
        <f t="shared" si="0"/>
        <v>51040</v>
      </c>
      <c r="R9" s="897">
        <f t="shared" si="0"/>
        <v>54190</v>
      </c>
      <c r="S9" s="867">
        <f t="shared" ref="S9:AX9" si="14">R9+($D9*(1-$Z$1))</f>
        <v>56080</v>
      </c>
      <c r="T9" s="897">
        <f t="shared" si="14"/>
        <v>57970</v>
      </c>
      <c r="U9" s="897">
        <f t="shared" si="14"/>
        <v>59860</v>
      </c>
      <c r="V9" s="897">
        <f t="shared" si="14"/>
        <v>61750</v>
      </c>
      <c r="W9" s="897">
        <f t="shared" si="14"/>
        <v>63640</v>
      </c>
      <c r="X9" s="897">
        <f t="shared" si="14"/>
        <v>65530</v>
      </c>
      <c r="Y9" s="897">
        <f t="shared" si="14"/>
        <v>67420</v>
      </c>
      <c r="Z9" s="897">
        <f t="shared" si="14"/>
        <v>69310</v>
      </c>
      <c r="AA9" s="897">
        <f t="shared" si="14"/>
        <v>71200</v>
      </c>
      <c r="AB9" s="897">
        <f t="shared" si="14"/>
        <v>73090</v>
      </c>
      <c r="AC9" s="897">
        <f t="shared" si="14"/>
        <v>74980</v>
      </c>
      <c r="AD9" s="897">
        <f t="shared" si="14"/>
        <v>76870</v>
      </c>
      <c r="AE9" s="897">
        <f t="shared" si="14"/>
        <v>78760</v>
      </c>
      <c r="AF9" s="897">
        <f t="shared" si="14"/>
        <v>80650</v>
      </c>
      <c r="AG9" s="897">
        <f t="shared" si="14"/>
        <v>82540</v>
      </c>
      <c r="AH9" s="897">
        <f t="shared" si="14"/>
        <v>84430</v>
      </c>
      <c r="AI9" s="897">
        <f t="shared" si="14"/>
        <v>86320</v>
      </c>
      <c r="AJ9" s="897">
        <f t="shared" si="14"/>
        <v>88210</v>
      </c>
      <c r="AK9" s="897">
        <f t="shared" si="14"/>
        <v>90100</v>
      </c>
      <c r="AL9" s="897">
        <f t="shared" si="14"/>
        <v>91990</v>
      </c>
      <c r="AM9" s="897">
        <f t="shared" si="14"/>
        <v>93880</v>
      </c>
      <c r="AN9" s="897">
        <f t="shared" si="14"/>
        <v>95770</v>
      </c>
      <c r="AO9" s="897">
        <f t="shared" si="14"/>
        <v>97660</v>
      </c>
      <c r="AP9" s="897">
        <f t="shared" si="14"/>
        <v>99550</v>
      </c>
      <c r="AQ9" s="897">
        <f t="shared" si="14"/>
        <v>101440</v>
      </c>
      <c r="AR9" s="897">
        <f t="shared" si="14"/>
        <v>103330</v>
      </c>
      <c r="AS9" s="897">
        <f t="shared" si="14"/>
        <v>105220</v>
      </c>
      <c r="AT9" s="897">
        <f t="shared" si="14"/>
        <v>107110</v>
      </c>
      <c r="AU9" s="897">
        <f t="shared" si="14"/>
        <v>109000</v>
      </c>
      <c r="AV9" s="897">
        <f t="shared" si="14"/>
        <v>110890</v>
      </c>
      <c r="AW9" s="897">
        <f t="shared" si="14"/>
        <v>112780</v>
      </c>
      <c r="AX9" s="897">
        <f t="shared" si="14"/>
        <v>114670</v>
      </c>
      <c r="AY9" s="897">
        <f t="shared" ref="AY9:CD9" si="15">AX9+($D9*(1-$Z$1))</f>
        <v>116560</v>
      </c>
      <c r="AZ9" s="897">
        <f t="shared" si="15"/>
        <v>118450</v>
      </c>
      <c r="BA9" s="897">
        <f t="shared" si="15"/>
        <v>120340</v>
      </c>
      <c r="BB9" s="897">
        <f t="shared" si="15"/>
        <v>122230</v>
      </c>
      <c r="BC9" s="897">
        <f t="shared" si="15"/>
        <v>124120</v>
      </c>
      <c r="BD9" s="897">
        <f t="shared" si="15"/>
        <v>126010</v>
      </c>
      <c r="BE9" s="897">
        <f t="shared" si="15"/>
        <v>127900</v>
      </c>
      <c r="BF9" s="897">
        <f t="shared" si="15"/>
        <v>129790</v>
      </c>
      <c r="BG9" s="897">
        <f t="shared" si="15"/>
        <v>131680</v>
      </c>
      <c r="BH9" s="897">
        <f t="shared" si="15"/>
        <v>133570</v>
      </c>
      <c r="BI9" s="897">
        <f t="shared" si="15"/>
        <v>135460</v>
      </c>
      <c r="BJ9" s="897">
        <f t="shared" si="15"/>
        <v>137350</v>
      </c>
      <c r="BK9" s="897">
        <f t="shared" si="15"/>
        <v>139240</v>
      </c>
      <c r="BL9" s="897">
        <f t="shared" si="15"/>
        <v>141130</v>
      </c>
      <c r="BM9" s="897">
        <f t="shared" si="15"/>
        <v>143020</v>
      </c>
      <c r="BN9" s="897">
        <f t="shared" si="15"/>
        <v>144910</v>
      </c>
      <c r="BO9" s="897">
        <f t="shared" si="15"/>
        <v>146800</v>
      </c>
      <c r="BP9" s="897">
        <f t="shared" si="15"/>
        <v>148690</v>
      </c>
      <c r="BQ9" s="897">
        <f t="shared" si="15"/>
        <v>150580</v>
      </c>
      <c r="BR9" s="897">
        <f t="shared" si="15"/>
        <v>152470</v>
      </c>
      <c r="BS9" s="897">
        <f t="shared" si="15"/>
        <v>154360</v>
      </c>
      <c r="BT9" s="897">
        <f t="shared" si="15"/>
        <v>156250</v>
      </c>
      <c r="BU9" s="897">
        <f t="shared" si="15"/>
        <v>158140</v>
      </c>
      <c r="BV9" s="897">
        <f t="shared" si="15"/>
        <v>160030</v>
      </c>
      <c r="BW9" s="897">
        <f t="shared" si="15"/>
        <v>161920</v>
      </c>
      <c r="BX9" s="897">
        <f t="shared" si="15"/>
        <v>163810</v>
      </c>
      <c r="BY9" s="897">
        <f t="shared" si="15"/>
        <v>165700</v>
      </c>
      <c r="BZ9" s="897">
        <f t="shared" si="15"/>
        <v>167590</v>
      </c>
      <c r="CA9" s="897">
        <f t="shared" si="15"/>
        <v>169480</v>
      </c>
      <c r="CB9" s="897">
        <f t="shared" si="15"/>
        <v>171370</v>
      </c>
      <c r="CC9" s="897">
        <f t="shared" si="15"/>
        <v>173260</v>
      </c>
      <c r="CD9" s="897">
        <f t="shared" si="15"/>
        <v>175150</v>
      </c>
      <c r="CE9" s="897">
        <f t="shared" ref="CE9:DL9" si="16">CD9+($D9*(1-$Z$1))</f>
        <v>177040</v>
      </c>
      <c r="CF9" s="897">
        <f t="shared" si="16"/>
        <v>178930</v>
      </c>
      <c r="CG9" s="897">
        <f t="shared" si="16"/>
        <v>180820</v>
      </c>
      <c r="CH9" s="897">
        <f t="shared" si="16"/>
        <v>182710</v>
      </c>
      <c r="CI9" s="897">
        <f t="shared" si="16"/>
        <v>184600</v>
      </c>
      <c r="CJ9" s="897">
        <f t="shared" si="16"/>
        <v>186490</v>
      </c>
      <c r="CK9" s="897">
        <f t="shared" si="16"/>
        <v>188380</v>
      </c>
      <c r="CL9" s="897">
        <f t="shared" si="16"/>
        <v>190270</v>
      </c>
      <c r="CM9" s="897">
        <f t="shared" si="16"/>
        <v>192160</v>
      </c>
      <c r="CN9" s="897">
        <f t="shared" si="16"/>
        <v>194050</v>
      </c>
      <c r="CO9" s="897">
        <f t="shared" si="16"/>
        <v>195940</v>
      </c>
      <c r="CP9" s="897">
        <f t="shared" si="16"/>
        <v>197830</v>
      </c>
      <c r="CQ9" s="897">
        <f t="shared" si="16"/>
        <v>199720</v>
      </c>
      <c r="CR9" s="897">
        <f t="shared" si="16"/>
        <v>201610</v>
      </c>
      <c r="CS9" s="897">
        <f t="shared" si="16"/>
        <v>203500</v>
      </c>
      <c r="CT9" s="897">
        <f t="shared" si="16"/>
        <v>205390</v>
      </c>
      <c r="CU9" s="897">
        <f t="shared" si="16"/>
        <v>207280</v>
      </c>
      <c r="CV9" s="897">
        <f t="shared" si="16"/>
        <v>209170</v>
      </c>
      <c r="CW9" s="897">
        <f t="shared" si="16"/>
        <v>211060</v>
      </c>
      <c r="CX9" s="897">
        <f t="shared" si="16"/>
        <v>212950</v>
      </c>
      <c r="CY9" s="897">
        <f t="shared" si="16"/>
        <v>214840</v>
      </c>
      <c r="CZ9" s="897">
        <f t="shared" si="16"/>
        <v>216730</v>
      </c>
      <c r="DA9" s="897">
        <f t="shared" si="16"/>
        <v>218620</v>
      </c>
      <c r="DB9" s="897">
        <f t="shared" si="16"/>
        <v>220510</v>
      </c>
      <c r="DC9" s="897">
        <f t="shared" si="16"/>
        <v>222400</v>
      </c>
      <c r="DD9" s="897">
        <f t="shared" si="16"/>
        <v>224290</v>
      </c>
      <c r="DE9" s="897">
        <f t="shared" si="16"/>
        <v>226180</v>
      </c>
      <c r="DF9" s="897">
        <f t="shared" si="16"/>
        <v>228070</v>
      </c>
      <c r="DG9" s="897">
        <f t="shared" si="16"/>
        <v>229960</v>
      </c>
      <c r="DH9" s="897">
        <f t="shared" si="16"/>
        <v>231850</v>
      </c>
      <c r="DI9" s="897">
        <f t="shared" si="16"/>
        <v>233740</v>
      </c>
      <c r="DJ9" s="897">
        <f t="shared" si="16"/>
        <v>235630</v>
      </c>
      <c r="DK9" s="897">
        <f t="shared" si="16"/>
        <v>237520</v>
      </c>
      <c r="DL9" s="864">
        <f t="shared" si="16"/>
        <v>239410</v>
      </c>
    </row>
    <row r="10" spans="1:116" x14ac:dyDescent="0.25">
      <c r="A10" s="41">
        <v>10000</v>
      </c>
      <c r="B10" s="41">
        <f t="shared" si="7"/>
        <v>14999</v>
      </c>
      <c r="C10" s="865">
        <v>13650</v>
      </c>
      <c r="D10" s="866">
        <v>4200</v>
      </c>
      <c r="E10" s="896">
        <f t="shared" si="0"/>
        <v>17850</v>
      </c>
      <c r="F10" s="897">
        <f t="shared" si="0"/>
        <v>22050</v>
      </c>
      <c r="G10" s="897">
        <f t="shared" si="0"/>
        <v>26250</v>
      </c>
      <c r="H10" s="897">
        <f t="shared" si="0"/>
        <v>30450</v>
      </c>
      <c r="I10" s="897">
        <f t="shared" si="0"/>
        <v>34650</v>
      </c>
      <c r="J10" s="897">
        <f t="shared" si="0"/>
        <v>38850</v>
      </c>
      <c r="K10" s="897">
        <f t="shared" si="0"/>
        <v>43050</v>
      </c>
      <c r="L10" s="897">
        <f t="shared" si="0"/>
        <v>47250</v>
      </c>
      <c r="M10" s="897">
        <f t="shared" si="0"/>
        <v>51450</v>
      </c>
      <c r="N10" s="897">
        <f t="shared" si="0"/>
        <v>55650</v>
      </c>
      <c r="O10" s="897">
        <f t="shared" si="0"/>
        <v>59850</v>
      </c>
      <c r="P10" s="897">
        <f t="shared" si="0"/>
        <v>64050</v>
      </c>
      <c r="Q10" s="897">
        <f t="shared" si="0"/>
        <v>68250</v>
      </c>
      <c r="R10" s="897">
        <f t="shared" si="0"/>
        <v>72450</v>
      </c>
      <c r="S10" s="867">
        <f t="shared" ref="S10:AX10" si="17">R10+($D10*(1-$Z$1))</f>
        <v>74970</v>
      </c>
      <c r="T10" s="897">
        <f t="shared" si="17"/>
        <v>77490</v>
      </c>
      <c r="U10" s="897">
        <f t="shared" si="17"/>
        <v>80010</v>
      </c>
      <c r="V10" s="897">
        <f t="shared" si="17"/>
        <v>82530</v>
      </c>
      <c r="W10" s="897">
        <f t="shared" si="17"/>
        <v>85050</v>
      </c>
      <c r="X10" s="897">
        <f t="shared" si="17"/>
        <v>87570</v>
      </c>
      <c r="Y10" s="897">
        <f t="shared" si="17"/>
        <v>90090</v>
      </c>
      <c r="Z10" s="897">
        <f t="shared" si="17"/>
        <v>92610</v>
      </c>
      <c r="AA10" s="897">
        <f t="shared" si="17"/>
        <v>95130</v>
      </c>
      <c r="AB10" s="897">
        <f t="shared" si="17"/>
        <v>97650</v>
      </c>
      <c r="AC10" s="897">
        <f t="shared" si="17"/>
        <v>100170</v>
      </c>
      <c r="AD10" s="897">
        <f t="shared" si="17"/>
        <v>102690</v>
      </c>
      <c r="AE10" s="897">
        <f t="shared" si="17"/>
        <v>105210</v>
      </c>
      <c r="AF10" s="897">
        <f t="shared" si="17"/>
        <v>107730</v>
      </c>
      <c r="AG10" s="897">
        <f t="shared" si="17"/>
        <v>110250</v>
      </c>
      <c r="AH10" s="897">
        <f t="shared" si="17"/>
        <v>112770</v>
      </c>
      <c r="AI10" s="897">
        <f t="shared" si="17"/>
        <v>115290</v>
      </c>
      <c r="AJ10" s="897">
        <f t="shared" si="17"/>
        <v>117810</v>
      </c>
      <c r="AK10" s="897">
        <f t="shared" si="17"/>
        <v>120330</v>
      </c>
      <c r="AL10" s="897">
        <f t="shared" si="17"/>
        <v>122850</v>
      </c>
      <c r="AM10" s="897">
        <f t="shared" si="17"/>
        <v>125370</v>
      </c>
      <c r="AN10" s="897">
        <f t="shared" si="17"/>
        <v>127890</v>
      </c>
      <c r="AO10" s="897">
        <f t="shared" si="17"/>
        <v>130410</v>
      </c>
      <c r="AP10" s="897">
        <f t="shared" si="17"/>
        <v>132930</v>
      </c>
      <c r="AQ10" s="897">
        <f t="shared" si="17"/>
        <v>135450</v>
      </c>
      <c r="AR10" s="897">
        <f t="shared" si="17"/>
        <v>137970</v>
      </c>
      <c r="AS10" s="897">
        <f t="shared" si="17"/>
        <v>140490</v>
      </c>
      <c r="AT10" s="897">
        <f t="shared" si="17"/>
        <v>143010</v>
      </c>
      <c r="AU10" s="897">
        <f t="shared" si="17"/>
        <v>145530</v>
      </c>
      <c r="AV10" s="897">
        <f t="shared" si="17"/>
        <v>148050</v>
      </c>
      <c r="AW10" s="897">
        <f t="shared" si="17"/>
        <v>150570</v>
      </c>
      <c r="AX10" s="897">
        <f t="shared" si="17"/>
        <v>153090</v>
      </c>
      <c r="AY10" s="897">
        <f t="shared" ref="AY10:CD10" si="18">AX10+($D10*(1-$Z$1))</f>
        <v>155610</v>
      </c>
      <c r="AZ10" s="897">
        <f t="shared" si="18"/>
        <v>158130</v>
      </c>
      <c r="BA10" s="897">
        <f t="shared" si="18"/>
        <v>160650</v>
      </c>
      <c r="BB10" s="897">
        <f t="shared" si="18"/>
        <v>163170</v>
      </c>
      <c r="BC10" s="897">
        <f t="shared" si="18"/>
        <v>165690</v>
      </c>
      <c r="BD10" s="897">
        <f t="shared" si="18"/>
        <v>168210</v>
      </c>
      <c r="BE10" s="897">
        <f t="shared" si="18"/>
        <v>170730</v>
      </c>
      <c r="BF10" s="897">
        <f t="shared" si="18"/>
        <v>173250</v>
      </c>
      <c r="BG10" s="897">
        <f t="shared" si="18"/>
        <v>175770</v>
      </c>
      <c r="BH10" s="897">
        <f t="shared" si="18"/>
        <v>178290</v>
      </c>
      <c r="BI10" s="897">
        <f t="shared" si="18"/>
        <v>180810</v>
      </c>
      <c r="BJ10" s="897">
        <f t="shared" si="18"/>
        <v>183330</v>
      </c>
      <c r="BK10" s="897">
        <f t="shared" si="18"/>
        <v>185850</v>
      </c>
      <c r="BL10" s="897">
        <f t="shared" si="18"/>
        <v>188370</v>
      </c>
      <c r="BM10" s="897">
        <f t="shared" si="18"/>
        <v>190890</v>
      </c>
      <c r="BN10" s="897">
        <f t="shared" si="18"/>
        <v>193410</v>
      </c>
      <c r="BO10" s="897">
        <f t="shared" si="18"/>
        <v>195930</v>
      </c>
      <c r="BP10" s="897">
        <f t="shared" si="18"/>
        <v>198450</v>
      </c>
      <c r="BQ10" s="897">
        <f t="shared" si="18"/>
        <v>200970</v>
      </c>
      <c r="BR10" s="897">
        <f t="shared" si="18"/>
        <v>203490</v>
      </c>
      <c r="BS10" s="897">
        <f t="shared" si="18"/>
        <v>206010</v>
      </c>
      <c r="BT10" s="897">
        <f t="shared" si="18"/>
        <v>208530</v>
      </c>
      <c r="BU10" s="897">
        <f t="shared" si="18"/>
        <v>211050</v>
      </c>
      <c r="BV10" s="897">
        <f t="shared" si="18"/>
        <v>213570</v>
      </c>
      <c r="BW10" s="897">
        <f t="shared" si="18"/>
        <v>216090</v>
      </c>
      <c r="BX10" s="897">
        <f t="shared" si="18"/>
        <v>218610</v>
      </c>
      <c r="BY10" s="897">
        <f t="shared" si="18"/>
        <v>221130</v>
      </c>
      <c r="BZ10" s="897">
        <f t="shared" si="18"/>
        <v>223650</v>
      </c>
      <c r="CA10" s="897">
        <f t="shared" si="18"/>
        <v>226170</v>
      </c>
      <c r="CB10" s="897">
        <f t="shared" si="18"/>
        <v>228690</v>
      </c>
      <c r="CC10" s="897">
        <f t="shared" si="18"/>
        <v>231210</v>
      </c>
      <c r="CD10" s="897">
        <f t="shared" si="18"/>
        <v>233730</v>
      </c>
      <c r="CE10" s="897">
        <f t="shared" ref="CE10:DL10" si="19">CD10+($D10*(1-$Z$1))</f>
        <v>236250</v>
      </c>
      <c r="CF10" s="897">
        <f t="shared" si="19"/>
        <v>238770</v>
      </c>
      <c r="CG10" s="897">
        <f t="shared" si="19"/>
        <v>241290</v>
      </c>
      <c r="CH10" s="897">
        <f t="shared" si="19"/>
        <v>243810</v>
      </c>
      <c r="CI10" s="897">
        <f t="shared" si="19"/>
        <v>246330</v>
      </c>
      <c r="CJ10" s="897">
        <f t="shared" si="19"/>
        <v>248850</v>
      </c>
      <c r="CK10" s="897">
        <f t="shared" si="19"/>
        <v>251370</v>
      </c>
      <c r="CL10" s="897">
        <f t="shared" si="19"/>
        <v>253890</v>
      </c>
      <c r="CM10" s="897">
        <f t="shared" si="19"/>
        <v>256410</v>
      </c>
      <c r="CN10" s="897">
        <f t="shared" si="19"/>
        <v>258930</v>
      </c>
      <c r="CO10" s="897">
        <f t="shared" si="19"/>
        <v>261450</v>
      </c>
      <c r="CP10" s="897">
        <f t="shared" si="19"/>
        <v>263970</v>
      </c>
      <c r="CQ10" s="897">
        <f t="shared" si="19"/>
        <v>266490</v>
      </c>
      <c r="CR10" s="897">
        <f t="shared" si="19"/>
        <v>269010</v>
      </c>
      <c r="CS10" s="897">
        <f t="shared" si="19"/>
        <v>271530</v>
      </c>
      <c r="CT10" s="897">
        <f t="shared" si="19"/>
        <v>274050</v>
      </c>
      <c r="CU10" s="897">
        <f t="shared" si="19"/>
        <v>276570</v>
      </c>
      <c r="CV10" s="897">
        <f t="shared" si="19"/>
        <v>279090</v>
      </c>
      <c r="CW10" s="897">
        <f t="shared" si="19"/>
        <v>281610</v>
      </c>
      <c r="CX10" s="897">
        <f t="shared" si="19"/>
        <v>284130</v>
      </c>
      <c r="CY10" s="897">
        <f t="shared" si="19"/>
        <v>286650</v>
      </c>
      <c r="CZ10" s="897">
        <f t="shared" si="19"/>
        <v>289170</v>
      </c>
      <c r="DA10" s="897">
        <f t="shared" si="19"/>
        <v>291690</v>
      </c>
      <c r="DB10" s="897">
        <f t="shared" si="19"/>
        <v>294210</v>
      </c>
      <c r="DC10" s="897">
        <f t="shared" si="19"/>
        <v>296730</v>
      </c>
      <c r="DD10" s="897">
        <f t="shared" si="19"/>
        <v>299250</v>
      </c>
      <c r="DE10" s="897">
        <f t="shared" si="19"/>
        <v>301770</v>
      </c>
      <c r="DF10" s="897">
        <f t="shared" si="19"/>
        <v>304290</v>
      </c>
      <c r="DG10" s="897">
        <f t="shared" si="19"/>
        <v>306810</v>
      </c>
      <c r="DH10" s="897">
        <f t="shared" si="19"/>
        <v>309330</v>
      </c>
      <c r="DI10" s="897">
        <f t="shared" si="19"/>
        <v>311850</v>
      </c>
      <c r="DJ10" s="897">
        <f t="shared" si="19"/>
        <v>314370</v>
      </c>
      <c r="DK10" s="897">
        <f t="shared" si="19"/>
        <v>316890</v>
      </c>
      <c r="DL10" s="864">
        <f t="shared" si="19"/>
        <v>319410</v>
      </c>
    </row>
    <row r="11" spans="1:116" x14ac:dyDescent="0.25">
      <c r="A11" s="41">
        <v>15000</v>
      </c>
      <c r="B11" s="41">
        <f t="shared" si="7"/>
        <v>29999</v>
      </c>
      <c r="C11" s="865">
        <v>15540</v>
      </c>
      <c r="D11" s="866">
        <v>4820</v>
      </c>
      <c r="E11" s="896">
        <f t="shared" si="0"/>
        <v>20360</v>
      </c>
      <c r="F11" s="897">
        <f t="shared" si="0"/>
        <v>25180</v>
      </c>
      <c r="G11" s="897">
        <f t="shared" si="0"/>
        <v>30000</v>
      </c>
      <c r="H11" s="897">
        <f t="shared" si="0"/>
        <v>34820</v>
      </c>
      <c r="I11" s="897">
        <f t="shared" si="0"/>
        <v>39640</v>
      </c>
      <c r="J11" s="897">
        <f t="shared" si="0"/>
        <v>44460</v>
      </c>
      <c r="K11" s="897">
        <f t="shared" si="0"/>
        <v>49280</v>
      </c>
      <c r="L11" s="897">
        <f t="shared" si="0"/>
        <v>54100</v>
      </c>
      <c r="M11" s="897">
        <f t="shared" si="0"/>
        <v>58920</v>
      </c>
      <c r="N11" s="897">
        <f t="shared" si="0"/>
        <v>63740</v>
      </c>
      <c r="O11" s="897">
        <f t="shared" si="0"/>
        <v>68560</v>
      </c>
      <c r="P11" s="897">
        <f t="shared" si="0"/>
        <v>73380</v>
      </c>
      <c r="Q11" s="897">
        <f t="shared" si="0"/>
        <v>78200</v>
      </c>
      <c r="R11" s="897">
        <f t="shared" si="0"/>
        <v>83020</v>
      </c>
      <c r="S11" s="867">
        <f t="shared" ref="S11:AX11" si="20">R11+($D11*(1-$Z$1))</f>
        <v>85912</v>
      </c>
      <c r="T11" s="897">
        <f t="shared" si="20"/>
        <v>88804</v>
      </c>
      <c r="U11" s="897">
        <f t="shared" si="20"/>
        <v>91696</v>
      </c>
      <c r="V11" s="897">
        <f t="shared" si="20"/>
        <v>94588</v>
      </c>
      <c r="W11" s="897">
        <f t="shared" si="20"/>
        <v>97480</v>
      </c>
      <c r="X11" s="897">
        <f t="shared" si="20"/>
        <v>100372</v>
      </c>
      <c r="Y11" s="897">
        <f t="shared" si="20"/>
        <v>103264</v>
      </c>
      <c r="Z11" s="897">
        <f t="shared" si="20"/>
        <v>106156</v>
      </c>
      <c r="AA11" s="897">
        <f t="shared" si="20"/>
        <v>109048</v>
      </c>
      <c r="AB11" s="897">
        <f t="shared" si="20"/>
        <v>111940</v>
      </c>
      <c r="AC11" s="897">
        <f t="shared" si="20"/>
        <v>114832</v>
      </c>
      <c r="AD11" s="897">
        <f t="shared" si="20"/>
        <v>117724</v>
      </c>
      <c r="AE11" s="897">
        <f t="shared" si="20"/>
        <v>120616</v>
      </c>
      <c r="AF11" s="897">
        <f t="shared" si="20"/>
        <v>123508</v>
      </c>
      <c r="AG11" s="897">
        <f t="shared" si="20"/>
        <v>126400</v>
      </c>
      <c r="AH11" s="897">
        <f t="shared" si="20"/>
        <v>129292</v>
      </c>
      <c r="AI11" s="897">
        <f t="shared" si="20"/>
        <v>132184</v>
      </c>
      <c r="AJ11" s="897">
        <f t="shared" si="20"/>
        <v>135076</v>
      </c>
      <c r="AK11" s="897">
        <f t="shared" si="20"/>
        <v>137968</v>
      </c>
      <c r="AL11" s="897">
        <f t="shared" si="20"/>
        <v>140860</v>
      </c>
      <c r="AM11" s="897">
        <f t="shared" si="20"/>
        <v>143752</v>
      </c>
      <c r="AN11" s="897">
        <f t="shared" si="20"/>
        <v>146644</v>
      </c>
      <c r="AO11" s="897">
        <f t="shared" si="20"/>
        <v>149536</v>
      </c>
      <c r="AP11" s="897">
        <f t="shared" si="20"/>
        <v>152428</v>
      </c>
      <c r="AQ11" s="897">
        <f t="shared" si="20"/>
        <v>155320</v>
      </c>
      <c r="AR11" s="897">
        <f t="shared" si="20"/>
        <v>158212</v>
      </c>
      <c r="AS11" s="897">
        <f t="shared" si="20"/>
        <v>161104</v>
      </c>
      <c r="AT11" s="897">
        <f t="shared" si="20"/>
        <v>163996</v>
      </c>
      <c r="AU11" s="897">
        <f t="shared" si="20"/>
        <v>166888</v>
      </c>
      <c r="AV11" s="897">
        <f t="shared" si="20"/>
        <v>169780</v>
      </c>
      <c r="AW11" s="897">
        <f t="shared" si="20"/>
        <v>172672</v>
      </c>
      <c r="AX11" s="897">
        <f t="shared" si="20"/>
        <v>175564</v>
      </c>
      <c r="AY11" s="897">
        <f t="shared" ref="AY11:CD11" si="21">AX11+($D11*(1-$Z$1))</f>
        <v>178456</v>
      </c>
      <c r="AZ11" s="897">
        <f t="shared" si="21"/>
        <v>181348</v>
      </c>
      <c r="BA11" s="897">
        <f t="shared" si="21"/>
        <v>184240</v>
      </c>
      <c r="BB11" s="897">
        <f t="shared" si="21"/>
        <v>187132</v>
      </c>
      <c r="BC11" s="897">
        <f t="shared" si="21"/>
        <v>190024</v>
      </c>
      <c r="BD11" s="897">
        <f t="shared" si="21"/>
        <v>192916</v>
      </c>
      <c r="BE11" s="897">
        <f t="shared" si="21"/>
        <v>195808</v>
      </c>
      <c r="BF11" s="897">
        <f t="shared" si="21"/>
        <v>198700</v>
      </c>
      <c r="BG11" s="897">
        <f t="shared" si="21"/>
        <v>201592</v>
      </c>
      <c r="BH11" s="897">
        <f t="shared" si="21"/>
        <v>204484</v>
      </c>
      <c r="BI11" s="897">
        <f t="shared" si="21"/>
        <v>207376</v>
      </c>
      <c r="BJ11" s="897">
        <f t="shared" si="21"/>
        <v>210268</v>
      </c>
      <c r="BK11" s="897">
        <f t="shared" si="21"/>
        <v>213160</v>
      </c>
      <c r="BL11" s="897">
        <f t="shared" si="21"/>
        <v>216052</v>
      </c>
      <c r="BM11" s="897">
        <f t="shared" si="21"/>
        <v>218944</v>
      </c>
      <c r="BN11" s="897">
        <f t="shared" si="21"/>
        <v>221836</v>
      </c>
      <c r="BO11" s="897">
        <f t="shared" si="21"/>
        <v>224728</v>
      </c>
      <c r="BP11" s="897">
        <f t="shared" si="21"/>
        <v>227620</v>
      </c>
      <c r="BQ11" s="897">
        <f t="shared" si="21"/>
        <v>230512</v>
      </c>
      <c r="BR11" s="897">
        <f t="shared" si="21"/>
        <v>233404</v>
      </c>
      <c r="BS11" s="897">
        <f t="shared" si="21"/>
        <v>236296</v>
      </c>
      <c r="BT11" s="897">
        <f t="shared" si="21"/>
        <v>239188</v>
      </c>
      <c r="BU11" s="897">
        <f t="shared" si="21"/>
        <v>242080</v>
      </c>
      <c r="BV11" s="897">
        <f t="shared" si="21"/>
        <v>244972</v>
      </c>
      <c r="BW11" s="897">
        <f t="shared" si="21"/>
        <v>247864</v>
      </c>
      <c r="BX11" s="897">
        <f t="shared" si="21"/>
        <v>250756</v>
      </c>
      <c r="BY11" s="897">
        <f t="shared" si="21"/>
        <v>253648</v>
      </c>
      <c r="BZ11" s="897">
        <f t="shared" si="21"/>
        <v>256540</v>
      </c>
      <c r="CA11" s="897">
        <f t="shared" si="21"/>
        <v>259432</v>
      </c>
      <c r="CB11" s="897">
        <f t="shared" si="21"/>
        <v>262324</v>
      </c>
      <c r="CC11" s="897">
        <f t="shared" si="21"/>
        <v>265216</v>
      </c>
      <c r="CD11" s="897">
        <f t="shared" si="21"/>
        <v>268108</v>
      </c>
      <c r="CE11" s="897">
        <f t="shared" ref="CE11:DL11" si="22">CD11+($D11*(1-$Z$1))</f>
        <v>271000</v>
      </c>
      <c r="CF11" s="897">
        <f t="shared" si="22"/>
        <v>273892</v>
      </c>
      <c r="CG11" s="897">
        <f t="shared" si="22"/>
        <v>276784</v>
      </c>
      <c r="CH11" s="897">
        <f t="shared" si="22"/>
        <v>279676</v>
      </c>
      <c r="CI11" s="897">
        <f t="shared" si="22"/>
        <v>282568</v>
      </c>
      <c r="CJ11" s="897">
        <f t="shared" si="22"/>
        <v>285460</v>
      </c>
      <c r="CK11" s="897">
        <f t="shared" si="22"/>
        <v>288352</v>
      </c>
      <c r="CL11" s="897">
        <f t="shared" si="22"/>
        <v>291244</v>
      </c>
      <c r="CM11" s="897">
        <f t="shared" si="22"/>
        <v>294136</v>
      </c>
      <c r="CN11" s="897">
        <f t="shared" si="22"/>
        <v>297028</v>
      </c>
      <c r="CO11" s="897">
        <f t="shared" si="22"/>
        <v>299920</v>
      </c>
      <c r="CP11" s="897">
        <f t="shared" si="22"/>
        <v>302812</v>
      </c>
      <c r="CQ11" s="897">
        <f t="shared" si="22"/>
        <v>305704</v>
      </c>
      <c r="CR11" s="897">
        <f t="shared" si="22"/>
        <v>308596</v>
      </c>
      <c r="CS11" s="897">
        <f t="shared" si="22"/>
        <v>311488</v>
      </c>
      <c r="CT11" s="897">
        <f t="shared" si="22"/>
        <v>314380</v>
      </c>
      <c r="CU11" s="897">
        <f t="shared" si="22"/>
        <v>317272</v>
      </c>
      <c r="CV11" s="897">
        <f t="shared" si="22"/>
        <v>320164</v>
      </c>
      <c r="CW11" s="897">
        <f t="shared" si="22"/>
        <v>323056</v>
      </c>
      <c r="CX11" s="897">
        <f t="shared" si="22"/>
        <v>325948</v>
      </c>
      <c r="CY11" s="897">
        <f t="shared" si="22"/>
        <v>328840</v>
      </c>
      <c r="CZ11" s="897">
        <f t="shared" si="22"/>
        <v>331732</v>
      </c>
      <c r="DA11" s="897">
        <f t="shared" si="22"/>
        <v>334624</v>
      </c>
      <c r="DB11" s="897">
        <f t="shared" si="22"/>
        <v>337516</v>
      </c>
      <c r="DC11" s="897">
        <f t="shared" si="22"/>
        <v>340408</v>
      </c>
      <c r="DD11" s="897">
        <f t="shared" si="22"/>
        <v>343300</v>
      </c>
      <c r="DE11" s="897">
        <f t="shared" si="22"/>
        <v>346192</v>
      </c>
      <c r="DF11" s="897">
        <f t="shared" si="22"/>
        <v>349084</v>
      </c>
      <c r="DG11" s="897">
        <f t="shared" si="22"/>
        <v>351976</v>
      </c>
      <c r="DH11" s="897">
        <f t="shared" si="22"/>
        <v>354868</v>
      </c>
      <c r="DI11" s="897">
        <f t="shared" si="22"/>
        <v>357760</v>
      </c>
      <c r="DJ11" s="897">
        <f t="shared" si="22"/>
        <v>360652</v>
      </c>
      <c r="DK11" s="897">
        <f t="shared" si="22"/>
        <v>363544</v>
      </c>
      <c r="DL11" s="864">
        <f t="shared" si="22"/>
        <v>366436</v>
      </c>
    </row>
    <row r="12" spans="1:116" x14ac:dyDescent="0.25">
      <c r="A12" s="41">
        <v>30000</v>
      </c>
      <c r="B12" s="41">
        <f t="shared" si="7"/>
        <v>59999</v>
      </c>
      <c r="C12" s="865">
        <v>17010</v>
      </c>
      <c r="D12" s="866">
        <v>5250</v>
      </c>
      <c r="E12" s="896">
        <f t="shared" si="0"/>
        <v>22260</v>
      </c>
      <c r="F12" s="897">
        <f t="shared" si="0"/>
        <v>27510</v>
      </c>
      <c r="G12" s="897">
        <f t="shared" si="0"/>
        <v>32760</v>
      </c>
      <c r="H12" s="897">
        <f t="shared" si="0"/>
        <v>38010</v>
      </c>
      <c r="I12" s="897">
        <f t="shared" si="0"/>
        <v>43260</v>
      </c>
      <c r="J12" s="897">
        <f t="shared" si="0"/>
        <v>48510</v>
      </c>
      <c r="K12" s="897">
        <f t="shared" si="0"/>
        <v>53760</v>
      </c>
      <c r="L12" s="897">
        <f t="shared" si="0"/>
        <v>59010</v>
      </c>
      <c r="M12" s="897">
        <f t="shared" si="0"/>
        <v>64260</v>
      </c>
      <c r="N12" s="897">
        <f t="shared" si="0"/>
        <v>69510</v>
      </c>
      <c r="O12" s="897">
        <f t="shared" si="0"/>
        <v>74760</v>
      </c>
      <c r="P12" s="897">
        <f t="shared" si="0"/>
        <v>80010</v>
      </c>
      <c r="Q12" s="897">
        <f t="shared" si="0"/>
        <v>85260</v>
      </c>
      <c r="R12" s="897">
        <f t="shared" si="0"/>
        <v>90510</v>
      </c>
      <c r="S12" s="867">
        <f t="shared" ref="S12:AX12" si="23">R12+($D12*(1-$Z$1))</f>
        <v>93660</v>
      </c>
      <c r="T12" s="897">
        <f t="shared" si="23"/>
        <v>96810</v>
      </c>
      <c r="U12" s="897">
        <f t="shared" si="23"/>
        <v>99960</v>
      </c>
      <c r="V12" s="897">
        <f t="shared" si="23"/>
        <v>103110</v>
      </c>
      <c r="W12" s="897">
        <f t="shared" si="23"/>
        <v>106260</v>
      </c>
      <c r="X12" s="897">
        <f t="shared" si="23"/>
        <v>109410</v>
      </c>
      <c r="Y12" s="897">
        <f t="shared" si="23"/>
        <v>112560</v>
      </c>
      <c r="Z12" s="897">
        <f t="shared" si="23"/>
        <v>115710</v>
      </c>
      <c r="AA12" s="897">
        <f t="shared" si="23"/>
        <v>118860</v>
      </c>
      <c r="AB12" s="897">
        <f t="shared" si="23"/>
        <v>122010</v>
      </c>
      <c r="AC12" s="897">
        <f t="shared" si="23"/>
        <v>125160</v>
      </c>
      <c r="AD12" s="897">
        <f t="shared" si="23"/>
        <v>128310</v>
      </c>
      <c r="AE12" s="897">
        <f t="shared" si="23"/>
        <v>131460</v>
      </c>
      <c r="AF12" s="897">
        <f t="shared" si="23"/>
        <v>134610</v>
      </c>
      <c r="AG12" s="897">
        <f t="shared" si="23"/>
        <v>137760</v>
      </c>
      <c r="AH12" s="897">
        <f t="shared" si="23"/>
        <v>140910</v>
      </c>
      <c r="AI12" s="897">
        <f t="shared" si="23"/>
        <v>144060</v>
      </c>
      <c r="AJ12" s="897">
        <f t="shared" si="23"/>
        <v>147210</v>
      </c>
      <c r="AK12" s="897">
        <f t="shared" si="23"/>
        <v>150360</v>
      </c>
      <c r="AL12" s="897">
        <f t="shared" si="23"/>
        <v>153510</v>
      </c>
      <c r="AM12" s="897">
        <f t="shared" si="23"/>
        <v>156660</v>
      </c>
      <c r="AN12" s="897">
        <f t="shared" si="23"/>
        <v>159810</v>
      </c>
      <c r="AO12" s="897">
        <f t="shared" si="23"/>
        <v>162960</v>
      </c>
      <c r="AP12" s="897">
        <f t="shared" si="23"/>
        <v>166110</v>
      </c>
      <c r="AQ12" s="897">
        <f t="shared" si="23"/>
        <v>169260</v>
      </c>
      <c r="AR12" s="897">
        <f t="shared" si="23"/>
        <v>172410</v>
      </c>
      <c r="AS12" s="897">
        <f t="shared" si="23"/>
        <v>175560</v>
      </c>
      <c r="AT12" s="897">
        <f t="shared" si="23"/>
        <v>178710</v>
      </c>
      <c r="AU12" s="897">
        <f t="shared" si="23"/>
        <v>181860</v>
      </c>
      <c r="AV12" s="897">
        <f t="shared" si="23"/>
        <v>185010</v>
      </c>
      <c r="AW12" s="897">
        <f t="shared" si="23"/>
        <v>188160</v>
      </c>
      <c r="AX12" s="897">
        <f t="shared" si="23"/>
        <v>191310</v>
      </c>
      <c r="AY12" s="897">
        <f t="shared" ref="AY12:CD12" si="24">AX12+($D12*(1-$Z$1))</f>
        <v>194460</v>
      </c>
      <c r="AZ12" s="897">
        <f t="shared" si="24"/>
        <v>197610</v>
      </c>
      <c r="BA12" s="897">
        <f t="shared" si="24"/>
        <v>200760</v>
      </c>
      <c r="BB12" s="897">
        <f t="shared" si="24"/>
        <v>203910</v>
      </c>
      <c r="BC12" s="897">
        <f t="shared" si="24"/>
        <v>207060</v>
      </c>
      <c r="BD12" s="897">
        <f t="shared" si="24"/>
        <v>210210</v>
      </c>
      <c r="BE12" s="897">
        <f t="shared" si="24"/>
        <v>213360</v>
      </c>
      <c r="BF12" s="897">
        <f t="shared" si="24"/>
        <v>216510</v>
      </c>
      <c r="BG12" s="897">
        <f t="shared" si="24"/>
        <v>219660</v>
      </c>
      <c r="BH12" s="897">
        <f t="shared" si="24"/>
        <v>222810</v>
      </c>
      <c r="BI12" s="897">
        <f t="shared" si="24"/>
        <v>225960</v>
      </c>
      <c r="BJ12" s="897">
        <f t="shared" si="24"/>
        <v>229110</v>
      </c>
      <c r="BK12" s="897">
        <f t="shared" si="24"/>
        <v>232260</v>
      </c>
      <c r="BL12" s="897">
        <f t="shared" si="24"/>
        <v>235410</v>
      </c>
      <c r="BM12" s="897">
        <f t="shared" si="24"/>
        <v>238560</v>
      </c>
      <c r="BN12" s="897">
        <f t="shared" si="24"/>
        <v>241710</v>
      </c>
      <c r="BO12" s="897">
        <f t="shared" si="24"/>
        <v>244860</v>
      </c>
      <c r="BP12" s="897">
        <f t="shared" si="24"/>
        <v>248010</v>
      </c>
      <c r="BQ12" s="897">
        <f t="shared" si="24"/>
        <v>251160</v>
      </c>
      <c r="BR12" s="897">
        <f t="shared" si="24"/>
        <v>254310</v>
      </c>
      <c r="BS12" s="897">
        <f t="shared" si="24"/>
        <v>257460</v>
      </c>
      <c r="BT12" s="897">
        <f t="shared" si="24"/>
        <v>260610</v>
      </c>
      <c r="BU12" s="897">
        <f t="shared" si="24"/>
        <v>263760</v>
      </c>
      <c r="BV12" s="897">
        <f t="shared" si="24"/>
        <v>266910</v>
      </c>
      <c r="BW12" s="897">
        <f t="shared" si="24"/>
        <v>270060</v>
      </c>
      <c r="BX12" s="897">
        <f t="shared" si="24"/>
        <v>273210</v>
      </c>
      <c r="BY12" s="897">
        <f t="shared" si="24"/>
        <v>276360</v>
      </c>
      <c r="BZ12" s="897">
        <f t="shared" si="24"/>
        <v>279510</v>
      </c>
      <c r="CA12" s="897">
        <f t="shared" si="24"/>
        <v>282660</v>
      </c>
      <c r="CB12" s="897">
        <f t="shared" si="24"/>
        <v>285810</v>
      </c>
      <c r="CC12" s="897">
        <f t="shared" si="24"/>
        <v>288960</v>
      </c>
      <c r="CD12" s="897">
        <f t="shared" si="24"/>
        <v>292110</v>
      </c>
      <c r="CE12" s="897">
        <f t="shared" ref="CE12:DL12" si="25">CD12+($D12*(1-$Z$1))</f>
        <v>295260</v>
      </c>
      <c r="CF12" s="897">
        <f t="shared" si="25"/>
        <v>298410</v>
      </c>
      <c r="CG12" s="897">
        <f t="shared" si="25"/>
        <v>301560</v>
      </c>
      <c r="CH12" s="897">
        <f t="shared" si="25"/>
        <v>304710</v>
      </c>
      <c r="CI12" s="897">
        <f t="shared" si="25"/>
        <v>307860</v>
      </c>
      <c r="CJ12" s="897">
        <f t="shared" si="25"/>
        <v>311010</v>
      </c>
      <c r="CK12" s="897">
        <f t="shared" si="25"/>
        <v>314160</v>
      </c>
      <c r="CL12" s="897">
        <f t="shared" si="25"/>
        <v>317310</v>
      </c>
      <c r="CM12" s="897">
        <f t="shared" si="25"/>
        <v>320460</v>
      </c>
      <c r="CN12" s="897">
        <f t="shared" si="25"/>
        <v>323610</v>
      </c>
      <c r="CO12" s="897">
        <f t="shared" si="25"/>
        <v>326760</v>
      </c>
      <c r="CP12" s="897">
        <f t="shared" si="25"/>
        <v>329910</v>
      </c>
      <c r="CQ12" s="897">
        <f t="shared" si="25"/>
        <v>333060</v>
      </c>
      <c r="CR12" s="897">
        <f t="shared" si="25"/>
        <v>336210</v>
      </c>
      <c r="CS12" s="897">
        <f t="shared" si="25"/>
        <v>339360</v>
      </c>
      <c r="CT12" s="897">
        <f t="shared" si="25"/>
        <v>342510</v>
      </c>
      <c r="CU12" s="897">
        <f t="shared" si="25"/>
        <v>345660</v>
      </c>
      <c r="CV12" s="897">
        <f t="shared" si="25"/>
        <v>348810</v>
      </c>
      <c r="CW12" s="897">
        <f t="shared" si="25"/>
        <v>351960</v>
      </c>
      <c r="CX12" s="897">
        <f t="shared" si="25"/>
        <v>355110</v>
      </c>
      <c r="CY12" s="897">
        <f t="shared" si="25"/>
        <v>358260</v>
      </c>
      <c r="CZ12" s="897">
        <f t="shared" si="25"/>
        <v>361410</v>
      </c>
      <c r="DA12" s="897">
        <f t="shared" si="25"/>
        <v>364560</v>
      </c>
      <c r="DB12" s="897">
        <f t="shared" si="25"/>
        <v>367710</v>
      </c>
      <c r="DC12" s="897">
        <f t="shared" si="25"/>
        <v>370860</v>
      </c>
      <c r="DD12" s="897">
        <f t="shared" si="25"/>
        <v>374010</v>
      </c>
      <c r="DE12" s="897">
        <f t="shared" si="25"/>
        <v>377160</v>
      </c>
      <c r="DF12" s="897">
        <f t="shared" si="25"/>
        <v>380310</v>
      </c>
      <c r="DG12" s="897">
        <f t="shared" si="25"/>
        <v>383460</v>
      </c>
      <c r="DH12" s="897">
        <f t="shared" si="25"/>
        <v>386610</v>
      </c>
      <c r="DI12" s="897">
        <f t="shared" si="25"/>
        <v>389760</v>
      </c>
      <c r="DJ12" s="897">
        <f t="shared" si="25"/>
        <v>392910</v>
      </c>
      <c r="DK12" s="897">
        <f t="shared" si="25"/>
        <v>396060</v>
      </c>
      <c r="DL12" s="864">
        <f t="shared" si="25"/>
        <v>399210</v>
      </c>
    </row>
    <row r="13" spans="1:116" x14ac:dyDescent="0.25">
      <c r="A13" s="41">
        <v>60000</v>
      </c>
      <c r="B13" s="41">
        <f t="shared" si="7"/>
        <v>99999</v>
      </c>
      <c r="C13" s="865">
        <v>18690</v>
      </c>
      <c r="D13" s="866">
        <v>5805</v>
      </c>
      <c r="E13" s="896">
        <f t="shared" si="0"/>
        <v>24495</v>
      </c>
      <c r="F13" s="897">
        <f t="shared" si="0"/>
        <v>30300</v>
      </c>
      <c r="G13" s="897">
        <f t="shared" si="0"/>
        <v>36105</v>
      </c>
      <c r="H13" s="897">
        <f t="shared" si="0"/>
        <v>41910</v>
      </c>
      <c r="I13" s="897">
        <f t="shared" si="0"/>
        <v>47715</v>
      </c>
      <c r="J13" s="897">
        <f t="shared" si="0"/>
        <v>53520</v>
      </c>
      <c r="K13" s="897">
        <f t="shared" si="0"/>
        <v>59325</v>
      </c>
      <c r="L13" s="897">
        <f t="shared" si="0"/>
        <v>65130</v>
      </c>
      <c r="M13" s="897">
        <f t="shared" si="0"/>
        <v>70935</v>
      </c>
      <c r="N13" s="897">
        <f t="shared" si="0"/>
        <v>76740</v>
      </c>
      <c r="O13" s="897">
        <f t="shared" si="0"/>
        <v>82545</v>
      </c>
      <c r="P13" s="897">
        <f t="shared" si="0"/>
        <v>88350</v>
      </c>
      <c r="Q13" s="897">
        <f t="shared" si="0"/>
        <v>94155</v>
      </c>
      <c r="R13" s="897">
        <f t="shared" si="0"/>
        <v>99960</v>
      </c>
      <c r="S13" s="867">
        <f t="shared" ref="S13:AX13" si="26">R13+($D13*(1-$Z$1))</f>
        <v>103443</v>
      </c>
      <c r="T13" s="897">
        <f t="shared" si="26"/>
        <v>106926</v>
      </c>
      <c r="U13" s="897">
        <f t="shared" si="26"/>
        <v>110409</v>
      </c>
      <c r="V13" s="897">
        <f t="shared" si="26"/>
        <v>113892</v>
      </c>
      <c r="W13" s="897">
        <f t="shared" si="26"/>
        <v>117375</v>
      </c>
      <c r="X13" s="897">
        <f t="shared" si="26"/>
        <v>120858</v>
      </c>
      <c r="Y13" s="897">
        <f t="shared" si="26"/>
        <v>124341</v>
      </c>
      <c r="Z13" s="897">
        <f t="shared" si="26"/>
        <v>127824</v>
      </c>
      <c r="AA13" s="897">
        <f t="shared" si="26"/>
        <v>131307</v>
      </c>
      <c r="AB13" s="897">
        <f t="shared" si="26"/>
        <v>134790</v>
      </c>
      <c r="AC13" s="897">
        <f t="shared" si="26"/>
        <v>138273</v>
      </c>
      <c r="AD13" s="897">
        <f t="shared" si="26"/>
        <v>141756</v>
      </c>
      <c r="AE13" s="897">
        <f t="shared" si="26"/>
        <v>145239</v>
      </c>
      <c r="AF13" s="897">
        <f t="shared" si="26"/>
        <v>148722</v>
      </c>
      <c r="AG13" s="897">
        <f t="shared" si="26"/>
        <v>152205</v>
      </c>
      <c r="AH13" s="897">
        <f t="shared" si="26"/>
        <v>155688</v>
      </c>
      <c r="AI13" s="897">
        <f t="shared" si="26"/>
        <v>159171</v>
      </c>
      <c r="AJ13" s="897">
        <f t="shared" si="26"/>
        <v>162654</v>
      </c>
      <c r="AK13" s="897">
        <f t="shared" si="26"/>
        <v>166137</v>
      </c>
      <c r="AL13" s="897">
        <f t="shared" si="26"/>
        <v>169620</v>
      </c>
      <c r="AM13" s="897">
        <f t="shared" si="26"/>
        <v>173103</v>
      </c>
      <c r="AN13" s="897">
        <f t="shared" si="26"/>
        <v>176586</v>
      </c>
      <c r="AO13" s="897">
        <f t="shared" si="26"/>
        <v>180069</v>
      </c>
      <c r="AP13" s="897">
        <f t="shared" si="26"/>
        <v>183552</v>
      </c>
      <c r="AQ13" s="897">
        <f t="shared" si="26"/>
        <v>187035</v>
      </c>
      <c r="AR13" s="897">
        <f t="shared" si="26"/>
        <v>190518</v>
      </c>
      <c r="AS13" s="897">
        <f t="shared" si="26"/>
        <v>194001</v>
      </c>
      <c r="AT13" s="897">
        <f t="shared" si="26"/>
        <v>197484</v>
      </c>
      <c r="AU13" s="897">
        <f t="shared" si="26"/>
        <v>200967</v>
      </c>
      <c r="AV13" s="897">
        <f t="shared" si="26"/>
        <v>204450</v>
      </c>
      <c r="AW13" s="897">
        <f t="shared" si="26"/>
        <v>207933</v>
      </c>
      <c r="AX13" s="897">
        <f t="shared" si="26"/>
        <v>211416</v>
      </c>
      <c r="AY13" s="897">
        <f t="shared" ref="AY13:CD13" si="27">AX13+($D13*(1-$Z$1))</f>
        <v>214899</v>
      </c>
      <c r="AZ13" s="897">
        <f t="shared" si="27"/>
        <v>218382</v>
      </c>
      <c r="BA13" s="897">
        <f t="shared" si="27"/>
        <v>221865</v>
      </c>
      <c r="BB13" s="897">
        <f t="shared" si="27"/>
        <v>225348</v>
      </c>
      <c r="BC13" s="897">
        <f t="shared" si="27"/>
        <v>228831</v>
      </c>
      <c r="BD13" s="897">
        <f t="shared" si="27"/>
        <v>232314</v>
      </c>
      <c r="BE13" s="897">
        <f t="shared" si="27"/>
        <v>235797</v>
      </c>
      <c r="BF13" s="897">
        <f t="shared" si="27"/>
        <v>239280</v>
      </c>
      <c r="BG13" s="897">
        <f t="shared" si="27"/>
        <v>242763</v>
      </c>
      <c r="BH13" s="897">
        <f t="shared" si="27"/>
        <v>246246</v>
      </c>
      <c r="BI13" s="897">
        <f t="shared" si="27"/>
        <v>249729</v>
      </c>
      <c r="BJ13" s="897">
        <f t="shared" si="27"/>
        <v>253212</v>
      </c>
      <c r="BK13" s="897">
        <f t="shared" si="27"/>
        <v>256695</v>
      </c>
      <c r="BL13" s="897">
        <f t="shared" si="27"/>
        <v>260178</v>
      </c>
      <c r="BM13" s="897">
        <f t="shared" si="27"/>
        <v>263661</v>
      </c>
      <c r="BN13" s="897">
        <f t="shared" si="27"/>
        <v>267144</v>
      </c>
      <c r="BO13" s="897">
        <f t="shared" si="27"/>
        <v>270627</v>
      </c>
      <c r="BP13" s="897">
        <f t="shared" si="27"/>
        <v>274110</v>
      </c>
      <c r="BQ13" s="897">
        <f t="shared" si="27"/>
        <v>277593</v>
      </c>
      <c r="BR13" s="897">
        <f t="shared" si="27"/>
        <v>281076</v>
      </c>
      <c r="BS13" s="897">
        <f t="shared" si="27"/>
        <v>284559</v>
      </c>
      <c r="BT13" s="897">
        <f t="shared" si="27"/>
        <v>288042</v>
      </c>
      <c r="BU13" s="897">
        <f t="shared" si="27"/>
        <v>291525</v>
      </c>
      <c r="BV13" s="897">
        <f t="shared" si="27"/>
        <v>295008</v>
      </c>
      <c r="BW13" s="897">
        <f t="shared" si="27"/>
        <v>298491</v>
      </c>
      <c r="BX13" s="897">
        <f t="shared" si="27"/>
        <v>301974</v>
      </c>
      <c r="BY13" s="897">
        <f t="shared" si="27"/>
        <v>305457</v>
      </c>
      <c r="BZ13" s="897">
        <f t="shared" si="27"/>
        <v>308940</v>
      </c>
      <c r="CA13" s="897">
        <f t="shared" si="27"/>
        <v>312423</v>
      </c>
      <c r="CB13" s="897">
        <f t="shared" si="27"/>
        <v>315906</v>
      </c>
      <c r="CC13" s="897">
        <f t="shared" si="27"/>
        <v>319389</v>
      </c>
      <c r="CD13" s="897">
        <f t="shared" si="27"/>
        <v>322872</v>
      </c>
      <c r="CE13" s="897">
        <f t="shared" ref="CE13:DL13" si="28">CD13+($D13*(1-$Z$1))</f>
        <v>326355</v>
      </c>
      <c r="CF13" s="897">
        <f t="shared" si="28"/>
        <v>329838</v>
      </c>
      <c r="CG13" s="897">
        <f t="shared" si="28"/>
        <v>333321</v>
      </c>
      <c r="CH13" s="897">
        <f t="shared" si="28"/>
        <v>336804</v>
      </c>
      <c r="CI13" s="897">
        <f t="shared" si="28"/>
        <v>340287</v>
      </c>
      <c r="CJ13" s="897">
        <f t="shared" si="28"/>
        <v>343770</v>
      </c>
      <c r="CK13" s="897">
        <f t="shared" si="28"/>
        <v>347253</v>
      </c>
      <c r="CL13" s="897">
        <f t="shared" si="28"/>
        <v>350736</v>
      </c>
      <c r="CM13" s="897">
        <f t="shared" si="28"/>
        <v>354219</v>
      </c>
      <c r="CN13" s="897">
        <f t="shared" si="28"/>
        <v>357702</v>
      </c>
      <c r="CO13" s="897">
        <f t="shared" si="28"/>
        <v>361185</v>
      </c>
      <c r="CP13" s="897">
        <f t="shared" si="28"/>
        <v>364668</v>
      </c>
      <c r="CQ13" s="897">
        <f t="shared" si="28"/>
        <v>368151</v>
      </c>
      <c r="CR13" s="897">
        <f t="shared" si="28"/>
        <v>371634</v>
      </c>
      <c r="CS13" s="897">
        <f t="shared" si="28"/>
        <v>375117</v>
      </c>
      <c r="CT13" s="897">
        <f t="shared" si="28"/>
        <v>378600</v>
      </c>
      <c r="CU13" s="897">
        <f t="shared" si="28"/>
        <v>382083</v>
      </c>
      <c r="CV13" s="897">
        <f t="shared" si="28"/>
        <v>385566</v>
      </c>
      <c r="CW13" s="897">
        <f t="shared" si="28"/>
        <v>389049</v>
      </c>
      <c r="CX13" s="897">
        <f t="shared" si="28"/>
        <v>392532</v>
      </c>
      <c r="CY13" s="897">
        <f t="shared" si="28"/>
        <v>396015</v>
      </c>
      <c r="CZ13" s="897">
        <f t="shared" si="28"/>
        <v>399498</v>
      </c>
      <c r="DA13" s="897">
        <f t="shared" si="28"/>
        <v>402981</v>
      </c>
      <c r="DB13" s="897">
        <f t="shared" si="28"/>
        <v>406464</v>
      </c>
      <c r="DC13" s="897">
        <f t="shared" si="28"/>
        <v>409947</v>
      </c>
      <c r="DD13" s="897">
        <f t="shared" si="28"/>
        <v>413430</v>
      </c>
      <c r="DE13" s="897">
        <f t="shared" si="28"/>
        <v>416913</v>
      </c>
      <c r="DF13" s="897">
        <f t="shared" si="28"/>
        <v>420396</v>
      </c>
      <c r="DG13" s="897">
        <f t="shared" si="28"/>
        <v>423879</v>
      </c>
      <c r="DH13" s="897">
        <f t="shared" si="28"/>
        <v>427362</v>
      </c>
      <c r="DI13" s="897">
        <f t="shared" si="28"/>
        <v>430845</v>
      </c>
      <c r="DJ13" s="897">
        <f t="shared" si="28"/>
        <v>434328</v>
      </c>
      <c r="DK13" s="897">
        <f t="shared" si="28"/>
        <v>437811</v>
      </c>
      <c r="DL13" s="864">
        <f t="shared" si="28"/>
        <v>441294</v>
      </c>
    </row>
    <row r="14" spans="1:116" x14ac:dyDescent="0.25">
      <c r="A14" s="41">
        <v>100000</v>
      </c>
      <c r="B14" s="41">
        <v>600000</v>
      </c>
      <c r="C14" s="865">
        <v>23740</v>
      </c>
      <c r="D14" s="866">
        <v>7340</v>
      </c>
      <c r="E14" s="898">
        <f t="shared" si="0"/>
        <v>31080</v>
      </c>
      <c r="F14" s="899">
        <f t="shared" si="0"/>
        <v>38420</v>
      </c>
      <c r="G14" s="899">
        <f t="shared" si="0"/>
        <v>45760</v>
      </c>
      <c r="H14" s="899">
        <f t="shared" si="0"/>
        <v>53100</v>
      </c>
      <c r="I14" s="899">
        <f t="shared" si="0"/>
        <v>60440</v>
      </c>
      <c r="J14" s="899">
        <f t="shared" si="0"/>
        <v>67780</v>
      </c>
      <c r="K14" s="899">
        <f t="shared" si="0"/>
        <v>75120</v>
      </c>
      <c r="L14" s="899">
        <f t="shared" si="0"/>
        <v>82460</v>
      </c>
      <c r="M14" s="899">
        <f t="shared" si="0"/>
        <v>89800</v>
      </c>
      <c r="N14" s="899">
        <f t="shared" si="0"/>
        <v>97140</v>
      </c>
      <c r="O14" s="899">
        <f t="shared" si="0"/>
        <v>104480</v>
      </c>
      <c r="P14" s="899">
        <f t="shared" si="0"/>
        <v>111820</v>
      </c>
      <c r="Q14" s="899">
        <f t="shared" si="0"/>
        <v>119160</v>
      </c>
      <c r="R14" s="899">
        <f t="shared" si="0"/>
        <v>126500</v>
      </c>
      <c r="S14" s="900">
        <f t="shared" ref="S14:AX14" si="29">R14+($D14*(1-$Z$1))</f>
        <v>130904</v>
      </c>
      <c r="T14" s="899">
        <f t="shared" si="29"/>
        <v>135308</v>
      </c>
      <c r="U14" s="899">
        <f t="shared" si="29"/>
        <v>139712</v>
      </c>
      <c r="V14" s="899">
        <f t="shared" si="29"/>
        <v>144116</v>
      </c>
      <c r="W14" s="899">
        <f t="shared" si="29"/>
        <v>148520</v>
      </c>
      <c r="X14" s="899">
        <f t="shared" si="29"/>
        <v>152924</v>
      </c>
      <c r="Y14" s="899">
        <f t="shared" si="29"/>
        <v>157328</v>
      </c>
      <c r="Z14" s="899">
        <f t="shared" si="29"/>
        <v>161732</v>
      </c>
      <c r="AA14" s="899">
        <f t="shared" si="29"/>
        <v>166136</v>
      </c>
      <c r="AB14" s="899">
        <f t="shared" si="29"/>
        <v>170540</v>
      </c>
      <c r="AC14" s="899">
        <f t="shared" si="29"/>
        <v>174944</v>
      </c>
      <c r="AD14" s="899">
        <f t="shared" si="29"/>
        <v>179348</v>
      </c>
      <c r="AE14" s="899">
        <f t="shared" si="29"/>
        <v>183752</v>
      </c>
      <c r="AF14" s="899">
        <f t="shared" si="29"/>
        <v>188156</v>
      </c>
      <c r="AG14" s="899">
        <f t="shared" si="29"/>
        <v>192560</v>
      </c>
      <c r="AH14" s="899">
        <f t="shared" si="29"/>
        <v>196964</v>
      </c>
      <c r="AI14" s="899">
        <f t="shared" si="29"/>
        <v>201368</v>
      </c>
      <c r="AJ14" s="899">
        <f t="shared" si="29"/>
        <v>205772</v>
      </c>
      <c r="AK14" s="899">
        <f t="shared" si="29"/>
        <v>210176</v>
      </c>
      <c r="AL14" s="899">
        <f t="shared" si="29"/>
        <v>214580</v>
      </c>
      <c r="AM14" s="899">
        <f t="shared" si="29"/>
        <v>218984</v>
      </c>
      <c r="AN14" s="899">
        <f t="shared" si="29"/>
        <v>223388</v>
      </c>
      <c r="AO14" s="899">
        <f t="shared" si="29"/>
        <v>227792</v>
      </c>
      <c r="AP14" s="899">
        <f t="shared" si="29"/>
        <v>232196</v>
      </c>
      <c r="AQ14" s="899">
        <f t="shared" si="29"/>
        <v>236600</v>
      </c>
      <c r="AR14" s="899">
        <f t="shared" si="29"/>
        <v>241004</v>
      </c>
      <c r="AS14" s="899">
        <f t="shared" si="29"/>
        <v>245408</v>
      </c>
      <c r="AT14" s="899">
        <f t="shared" si="29"/>
        <v>249812</v>
      </c>
      <c r="AU14" s="899">
        <f t="shared" si="29"/>
        <v>254216</v>
      </c>
      <c r="AV14" s="899">
        <f t="shared" si="29"/>
        <v>258620</v>
      </c>
      <c r="AW14" s="899">
        <f t="shared" si="29"/>
        <v>263024</v>
      </c>
      <c r="AX14" s="899">
        <f t="shared" si="29"/>
        <v>267428</v>
      </c>
      <c r="AY14" s="899">
        <f t="shared" ref="AY14:CD14" si="30">AX14+($D14*(1-$Z$1))</f>
        <v>271832</v>
      </c>
      <c r="AZ14" s="899">
        <f t="shared" si="30"/>
        <v>276236</v>
      </c>
      <c r="BA14" s="899">
        <f t="shared" si="30"/>
        <v>280640</v>
      </c>
      <c r="BB14" s="899">
        <f t="shared" si="30"/>
        <v>285044</v>
      </c>
      <c r="BC14" s="899">
        <f t="shared" si="30"/>
        <v>289448</v>
      </c>
      <c r="BD14" s="899">
        <f t="shared" si="30"/>
        <v>293852</v>
      </c>
      <c r="BE14" s="899">
        <f t="shared" si="30"/>
        <v>298256</v>
      </c>
      <c r="BF14" s="899">
        <f t="shared" si="30"/>
        <v>302660</v>
      </c>
      <c r="BG14" s="899">
        <f t="shared" si="30"/>
        <v>307064</v>
      </c>
      <c r="BH14" s="899">
        <f t="shared" si="30"/>
        <v>311468</v>
      </c>
      <c r="BI14" s="899">
        <f t="shared" si="30"/>
        <v>315872</v>
      </c>
      <c r="BJ14" s="899">
        <f t="shared" si="30"/>
        <v>320276</v>
      </c>
      <c r="BK14" s="899">
        <f t="shared" si="30"/>
        <v>324680</v>
      </c>
      <c r="BL14" s="899">
        <f t="shared" si="30"/>
        <v>329084</v>
      </c>
      <c r="BM14" s="899">
        <f t="shared" si="30"/>
        <v>333488</v>
      </c>
      <c r="BN14" s="899">
        <f t="shared" si="30"/>
        <v>337892</v>
      </c>
      <c r="BO14" s="899">
        <f t="shared" si="30"/>
        <v>342296</v>
      </c>
      <c r="BP14" s="899">
        <f t="shared" si="30"/>
        <v>346700</v>
      </c>
      <c r="BQ14" s="899">
        <f t="shared" si="30"/>
        <v>351104</v>
      </c>
      <c r="BR14" s="899">
        <f t="shared" si="30"/>
        <v>355508</v>
      </c>
      <c r="BS14" s="899">
        <f t="shared" si="30"/>
        <v>359912</v>
      </c>
      <c r="BT14" s="899">
        <f t="shared" si="30"/>
        <v>364316</v>
      </c>
      <c r="BU14" s="899">
        <f t="shared" si="30"/>
        <v>368720</v>
      </c>
      <c r="BV14" s="899">
        <f t="shared" si="30"/>
        <v>373124</v>
      </c>
      <c r="BW14" s="899">
        <f t="shared" si="30"/>
        <v>377528</v>
      </c>
      <c r="BX14" s="899">
        <f t="shared" si="30"/>
        <v>381932</v>
      </c>
      <c r="BY14" s="899">
        <f t="shared" si="30"/>
        <v>386336</v>
      </c>
      <c r="BZ14" s="899">
        <f t="shared" si="30"/>
        <v>390740</v>
      </c>
      <c r="CA14" s="899">
        <f t="shared" si="30"/>
        <v>395144</v>
      </c>
      <c r="CB14" s="899">
        <f t="shared" si="30"/>
        <v>399548</v>
      </c>
      <c r="CC14" s="899">
        <f t="shared" si="30"/>
        <v>403952</v>
      </c>
      <c r="CD14" s="899">
        <f t="shared" si="30"/>
        <v>408356</v>
      </c>
      <c r="CE14" s="899">
        <f t="shared" ref="CE14:DL14" si="31">CD14+($D14*(1-$Z$1))</f>
        <v>412760</v>
      </c>
      <c r="CF14" s="899">
        <f t="shared" si="31"/>
        <v>417164</v>
      </c>
      <c r="CG14" s="899">
        <f t="shared" si="31"/>
        <v>421568</v>
      </c>
      <c r="CH14" s="899">
        <f t="shared" si="31"/>
        <v>425972</v>
      </c>
      <c r="CI14" s="899">
        <f t="shared" si="31"/>
        <v>430376</v>
      </c>
      <c r="CJ14" s="899">
        <f t="shared" si="31"/>
        <v>434780</v>
      </c>
      <c r="CK14" s="899">
        <f t="shared" si="31"/>
        <v>439184</v>
      </c>
      <c r="CL14" s="899">
        <f t="shared" si="31"/>
        <v>443588</v>
      </c>
      <c r="CM14" s="899">
        <f t="shared" si="31"/>
        <v>447992</v>
      </c>
      <c r="CN14" s="899">
        <f t="shared" si="31"/>
        <v>452396</v>
      </c>
      <c r="CO14" s="899">
        <f t="shared" si="31"/>
        <v>456800</v>
      </c>
      <c r="CP14" s="899">
        <f t="shared" si="31"/>
        <v>461204</v>
      </c>
      <c r="CQ14" s="899">
        <f t="shared" si="31"/>
        <v>465608</v>
      </c>
      <c r="CR14" s="899">
        <f t="shared" si="31"/>
        <v>470012</v>
      </c>
      <c r="CS14" s="899">
        <f t="shared" si="31"/>
        <v>474416</v>
      </c>
      <c r="CT14" s="899">
        <f t="shared" si="31"/>
        <v>478820</v>
      </c>
      <c r="CU14" s="899">
        <f t="shared" si="31"/>
        <v>483224</v>
      </c>
      <c r="CV14" s="899">
        <f t="shared" si="31"/>
        <v>487628</v>
      </c>
      <c r="CW14" s="899">
        <f t="shared" si="31"/>
        <v>492032</v>
      </c>
      <c r="CX14" s="899">
        <f t="shared" si="31"/>
        <v>496436</v>
      </c>
      <c r="CY14" s="899">
        <f t="shared" si="31"/>
        <v>500840</v>
      </c>
      <c r="CZ14" s="899">
        <f t="shared" si="31"/>
        <v>505244</v>
      </c>
      <c r="DA14" s="899">
        <f t="shared" si="31"/>
        <v>509648</v>
      </c>
      <c r="DB14" s="899">
        <f t="shared" si="31"/>
        <v>514052</v>
      </c>
      <c r="DC14" s="899">
        <f t="shared" si="31"/>
        <v>518456</v>
      </c>
      <c r="DD14" s="899">
        <f t="shared" si="31"/>
        <v>522860</v>
      </c>
      <c r="DE14" s="899">
        <f t="shared" si="31"/>
        <v>527264</v>
      </c>
      <c r="DF14" s="899">
        <f t="shared" si="31"/>
        <v>531668</v>
      </c>
      <c r="DG14" s="899">
        <f t="shared" si="31"/>
        <v>536072</v>
      </c>
      <c r="DH14" s="899">
        <f t="shared" si="31"/>
        <v>540476</v>
      </c>
      <c r="DI14" s="899">
        <f t="shared" si="31"/>
        <v>544880</v>
      </c>
      <c r="DJ14" s="899">
        <f t="shared" si="31"/>
        <v>549284</v>
      </c>
      <c r="DK14" s="899">
        <f t="shared" si="31"/>
        <v>553688</v>
      </c>
      <c r="DL14" s="901">
        <f t="shared" si="31"/>
        <v>558092</v>
      </c>
    </row>
    <row r="15" spans="1:116" s="388" customFormat="1" x14ac:dyDescent="0.25">
      <c r="A15" s="41"/>
      <c r="B15" s="41"/>
      <c r="C15" s="279"/>
      <c r="D15" s="279"/>
      <c r="E15" s="863"/>
      <c r="F15" s="863"/>
      <c r="G15" s="863"/>
      <c r="H15" s="863"/>
      <c r="I15" s="863"/>
      <c r="J15" s="863"/>
      <c r="K15" s="863"/>
      <c r="L15" s="863"/>
      <c r="M15" s="863"/>
      <c r="N15" s="863"/>
      <c r="O15" s="863"/>
      <c r="P15" s="863"/>
      <c r="Q15" s="863"/>
      <c r="R15" s="863"/>
      <c r="S15" s="883"/>
      <c r="T15" s="863"/>
      <c r="U15" s="863"/>
      <c r="V15" s="863"/>
      <c r="W15" s="863"/>
      <c r="X15" s="863"/>
      <c r="Y15" s="863"/>
      <c r="Z15" s="863"/>
      <c r="AA15" s="863"/>
      <c r="AB15" s="863"/>
      <c r="AC15" s="863"/>
      <c r="AD15" s="863"/>
      <c r="AE15" s="863"/>
      <c r="AF15" s="863"/>
      <c r="AG15" s="863"/>
      <c r="AH15" s="863"/>
      <c r="AI15" s="863"/>
      <c r="AJ15" s="863"/>
      <c r="AK15" s="863"/>
      <c r="AL15" s="863"/>
      <c r="AM15" s="863"/>
      <c r="AN15" s="863"/>
      <c r="AO15" s="863"/>
      <c r="AP15" s="863"/>
      <c r="AQ15" s="863"/>
      <c r="AR15" s="863"/>
      <c r="AS15" s="863"/>
      <c r="AT15" s="863"/>
      <c r="AU15" s="863"/>
      <c r="AV15" s="863"/>
      <c r="AW15" s="863"/>
      <c r="AX15" s="863"/>
      <c r="AY15" s="863"/>
      <c r="AZ15" s="863"/>
      <c r="BA15" s="863"/>
      <c r="BB15" s="863"/>
      <c r="BC15" s="863"/>
      <c r="BD15" s="863"/>
      <c r="BE15" s="863"/>
      <c r="BF15" s="863"/>
      <c r="BG15" s="863"/>
      <c r="BH15" s="863"/>
      <c r="BI15" s="863"/>
      <c r="BJ15" s="863"/>
      <c r="BK15" s="863"/>
      <c r="BL15" s="863"/>
      <c r="BM15" s="863"/>
      <c r="BN15" s="863"/>
      <c r="BO15" s="863"/>
      <c r="BP15" s="863"/>
      <c r="BQ15" s="863"/>
      <c r="BR15" s="863"/>
      <c r="BS15" s="863"/>
      <c r="BT15" s="863"/>
      <c r="BU15" s="863"/>
      <c r="BV15" s="863"/>
      <c r="BW15" s="863"/>
      <c r="BX15" s="863"/>
      <c r="BY15" s="863"/>
      <c r="BZ15" s="863"/>
      <c r="CA15" s="863"/>
      <c r="CB15" s="863"/>
      <c r="CC15" s="863"/>
      <c r="CD15" s="863"/>
      <c r="CE15" s="863"/>
      <c r="CF15" s="863"/>
      <c r="CG15" s="863"/>
      <c r="CH15" s="863"/>
      <c r="CI15" s="863"/>
      <c r="CJ15" s="863"/>
      <c r="CK15" s="863"/>
      <c r="CL15" s="863"/>
      <c r="CM15" s="863"/>
      <c r="CN15" s="863"/>
      <c r="CO15" s="863"/>
      <c r="CP15" s="863"/>
      <c r="CQ15" s="863"/>
      <c r="CR15" s="863"/>
      <c r="CS15" s="863"/>
      <c r="CT15" s="863"/>
      <c r="CU15" s="863"/>
      <c r="CV15" s="863"/>
      <c r="CW15" s="863"/>
      <c r="CX15" s="863"/>
      <c r="CY15" s="863"/>
      <c r="CZ15" s="863"/>
      <c r="DA15" s="863"/>
      <c r="DB15" s="863"/>
      <c r="DC15" s="863"/>
      <c r="DD15" s="863"/>
      <c r="DE15" s="863"/>
      <c r="DF15" s="863"/>
      <c r="DG15" s="863"/>
      <c r="DH15" s="863"/>
      <c r="DI15" s="863"/>
      <c r="DJ15" s="863"/>
      <c r="DK15" s="863"/>
      <c r="DL15" s="863"/>
    </row>
    <row r="16" spans="1:116" ht="14.5" x14ac:dyDescent="0.35">
      <c r="C16" s="1993" t="s">
        <v>740</v>
      </c>
      <c r="D16" s="1994"/>
      <c r="F16" s="790"/>
      <c r="G16" s="790"/>
      <c r="H16" s="790"/>
      <c r="I16" s="790"/>
      <c r="J16" s="790"/>
      <c r="K16" s="790"/>
      <c r="L16" s="790"/>
      <c r="M16" s="790"/>
      <c r="N16" s="790"/>
      <c r="O16" s="790"/>
      <c r="P16" s="790"/>
      <c r="Q16" s="790"/>
      <c r="R16" s="790"/>
      <c r="S16" s="884"/>
      <c r="T16" s="790"/>
      <c r="U16" s="790"/>
      <c r="V16" s="790"/>
      <c r="W16" s="790"/>
      <c r="X16" s="790"/>
      <c r="Y16" s="790"/>
      <c r="Z16" s="790"/>
      <c r="AA16" s="790"/>
      <c r="AB16" s="790"/>
      <c r="AC16" s="790"/>
      <c r="AD16" s="790"/>
      <c r="AE16" s="790"/>
      <c r="AF16" s="790"/>
      <c r="AG16" s="790"/>
      <c r="AH16" s="790"/>
      <c r="AI16" s="790"/>
      <c r="AJ16" s="790"/>
      <c r="AK16" s="790"/>
      <c r="AL16" s="790"/>
      <c r="AM16" s="790"/>
      <c r="AN16" s="790"/>
      <c r="AO16" s="790"/>
      <c r="AP16" s="790"/>
      <c r="AQ16" s="790"/>
      <c r="AR16" s="790"/>
      <c r="AS16" s="790"/>
      <c r="AT16" s="790"/>
      <c r="AU16" s="790"/>
      <c r="AV16" s="790"/>
      <c r="AW16" s="790"/>
      <c r="AX16" s="790"/>
      <c r="AY16" s="790"/>
      <c r="AZ16" s="790"/>
      <c r="BA16" s="790"/>
      <c r="BB16" s="790"/>
      <c r="BC16" s="790"/>
      <c r="BD16" s="790"/>
      <c r="BE16" s="790"/>
      <c r="BF16" s="790"/>
      <c r="BG16" s="790"/>
      <c r="BH16" s="790"/>
      <c r="BI16" s="790"/>
      <c r="BJ16" s="790"/>
      <c r="BK16" s="790"/>
      <c r="BL16" s="790"/>
      <c r="BM16" s="790"/>
      <c r="BN16" s="790"/>
      <c r="BO16" s="790"/>
      <c r="BP16" s="790"/>
      <c r="BQ16" s="790"/>
      <c r="BR16" s="790"/>
      <c r="BS16" s="790"/>
      <c r="BT16" s="790"/>
      <c r="BU16" s="790"/>
      <c r="BV16" s="790"/>
      <c r="BW16" s="790"/>
      <c r="BX16" s="790"/>
      <c r="BY16" s="790"/>
      <c r="BZ16" s="790"/>
      <c r="CA16" s="790"/>
      <c r="CB16" s="790"/>
      <c r="CC16" s="790"/>
      <c r="CD16" s="790"/>
      <c r="CE16" s="790"/>
      <c r="CF16" s="790"/>
      <c r="CG16" s="790"/>
      <c r="CH16" s="790"/>
      <c r="CI16" s="790"/>
      <c r="CJ16" s="790"/>
      <c r="CK16" s="790"/>
      <c r="CL16" s="790"/>
      <c r="CM16" s="790"/>
      <c r="CN16" s="790"/>
      <c r="CO16" s="790"/>
      <c r="CP16" s="790"/>
      <c r="CQ16" s="790"/>
      <c r="CR16" s="790"/>
      <c r="CS16" s="790"/>
      <c r="CT16" s="790"/>
      <c r="CU16" s="790"/>
      <c r="CV16" s="790"/>
      <c r="CW16" s="790"/>
      <c r="CX16" s="790"/>
      <c r="CY16" s="790"/>
      <c r="CZ16" s="790"/>
      <c r="DA16" s="790"/>
      <c r="DB16" s="790"/>
      <c r="DC16" s="790"/>
      <c r="DD16" s="790"/>
      <c r="DE16" s="790"/>
      <c r="DF16" s="790"/>
      <c r="DG16" s="790"/>
      <c r="DH16" s="790"/>
      <c r="DI16" s="790"/>
      <c r="DJ16" s="790"/>
      <c r="DK16" s="790"/>
      <c r="DL16" s="790"/>
    </row>
    <row r="17" spans="1:116" x14ac:dyDescent="0.25">
      <c r="A17" s="1988" t="s">
        <v>433</v>
      </c>
      <c r="B17" s="1988"/>
      <c r="C17" s="1989" t="s">
        <v>738</v>
      </c>
      <c r="D17" s="790" t="s">
        <v>737</v>
      </c>
      <c r="E17" s="872">
        <v>0</v>
      </c>
      <c r="F17" s="874">
        <v>0.51</v>
      </c>
      <c r="G17" s="874">
        <v>1.01</v>
      </c>
      <c r="H17" s="874">
        <v>1.51</v>
      </c>
      <c r="I17" s="874">
        <v>2.0099999999999998</v>
      </c>
      <c r="J17" s="874">
        <v>2.5099999999999998</v>
      </c>
      <c r="K17" s="874">
        <v>3.01</v>
      </c>
      <c r="L17" s="874">
        <v>3.51</v>
      </c>
      <c r="M17" s="874">
        <v>4.01</v>
      </c>
      <c r="N17" s="874">
        <v>4.51</v>
      </c>
      <c r="O17" s="874">
        <v>5.01</v>
      </c>
      <c r="P17" s="874">
        <v>5.51</v>
      </c>
      <c r="Q17" s="874">
        <v>6.01</v>
      </c>
      <c r="R17" s="874">
        <v>6.51</v>
      </c>
      <c r="S17" s="885">
        <v>7.01</v>
      </c>
      <c r="T17" s="874">
        <v>7.51</v>
      </c>
      <c r="U17" s="874">
        <v>8.01</v>
      </c>
      <c r="V17" s="874">
        <v>8.51</v>
      </c>
      <c r="W17" s="874">
        <v>9.01</v>
      </c>
      <c r="X17" s="874">
        <v>9.51</v>
      </c>
      <c r="Y17" s="874">
        <v>10.01</v>
      </c>
      <c r="Z17" s="874">
        <v>10.51</v>
      </c>
      <c r="AA17" s="874">
        <v>11.01</v>
      </c>
      <c r="AB17" s="874">
        <v>11.51</v>
      </c>
      <c r="AC17" s="874">
        <v>12.01</v>
      </c>
      <c r="AD17" s="874">
        <v>12.51</v>
      </c>
      <c r="AE17" s="874">
        <v>13.01</v>
      </c>
      <c r="AF17" s="874">
        <v>13.51</v>
      </c>
      <c r="AG17" s="874">
        <v>14.01</v>
      </c>
      <c r="AH17" s="874">
        <v>14.51</v>
      </c>
      <c r="AI17" s="874">
        <v>15.01</v>
      </c>
      <c r="AJ17" s="874">
        <v>15.51</v>
      </c>
      <c r="AK17" s="874">
        <v>16.010000000000002</v>
      </c>
      <c r="AL17" s="874">
        <v>16.510000000000002</v>
      </c>
      <c r="AM17" s="874">
        <v>17.010000000000002</v>
      </c>
      <c r="AN17" s="874">
        <v>17.510000000000002</v>
      </c>
      <c r="AO17" s="871">
        <v>18.010000000000002</v>
      </c>
      <c r="AP17" s="874">
        <v>18.510000000000002</v>
      </c>
      <c r="AQ17" s="871">
        <v>19.010000000000002</v>
      </c>
      <c r="AR17" s="874">
        <v>19.510000000000002</v>
      </c>
      <c r="AS17" s="871">
        <v>20.010000000000002</v>
      </c>
      <c r="AT17" s="874">
        <v>20.51</v>
      </c>
      <c r="AU17" s="871">
        <v>21.01</v>
      </c>
      <c r="AV17" s="874">
        <v>21.51</v>
      </c>
      <c r="AW17" s="871">
        <v>22.01</v>
      </c>
      <c r="AX17" s="874">
        <v>22.51</v>
      </c>
      <c r="AY17" s="871">
        <v>23.01</v>
      </c>
      <c r="AZ17" s="874">
        <v>23.51</v>
      </c>
      <c r="BA17" s="871">
        <v>24.01</v>
      </c>
      <c r="BB17" s="874">
        <v>24.51</v>
      </c>
      <c r="BC17" s="871">
        <v>25.01</v>
      </c>
      <c r="BD17" s="874">
        <v>25.51</v>
      </c>
      <c r="BE17" s="871">
        <v>26.01</v>
      </c>
      <c r="BF17" s="874">
        <v>26.51</v>
      </c>
      <c r="BG17" s="871">
        <v>27.01</v>
      </c>
      <c r="BH17" s="874">
        <v>27.51</v>
      </c>
      <c r="BI17" s="871">
        <v>28.01</v>
      </c>
      <c r="BJ17" s="874">
        <v>28.51</v>
      </c>
      <c r="BK17" s="871">
        <v>29.01</v>
      </c>
      <c r="BL17" s="874">
        <v>29.51</v>
      </c>
      <c r="BM17" s="871">
        <v>30.01</v>
      </c>
      <c r="BN17" s="874">
        <v>30.51</v>
      </c>
      <c r="BO17" s="871">
        <v>31.01</v>
      </c>
      <c r="BP17" s="874">
        <v>31.51</v>
      </c>
      <c r="BQ17" s="871">
        <v>32.01</v>
      </c>
      <c r="BR17" s="874">
        <v>32.51</v>
      </c>
      <c r="BS17" s="871">
        <v>33.01</v>
      </c>
      <c r="BT17" s="874">
        <v>33.51</v>
      </c>
      <c r="BU17" s="871">
        <v>34.01</v>
      </c>
      <c r="BV17" s="874">
        <v>34.51</v>
      </c>
      <c r="BW17" s="871">
        <v>35.01</v>
      </c>
      <c r="BX17" s="874">
        <v>35.51</v>
      </c>
      <c r="BY17" s="871">
        <v>36.01</v>
      </c>
      <c r="BZ17" s="874">
        <v>36.51</v>
      </c>
      <c r="CA17" s="871">
        <v>37.01</v>
      </c>
      <c r="CB17" s="874">
        <v>37.51</v>
      </c>
      <c r="CC17" s="871">
        <v>38.01</v>
      </c>
      <c r="CD17" s="874">
        <v>38.51</v>
      </c>
      <c r="CE17" s="871">
        <v>39.01</v>
      </c>
      <c r="CF17" s="874">
        <v>39.51</v>
      </c>
      <c r="CG17" s="871">
        <v>40.01</v>
      </c>
      <c r="CH17" s="874">
        <v>40.51</v>
      </c>
      <c r="CI17" s="871">
        <v>41.01</v>
      </c>
      <c r="CJ17" s="874">
        <v>41.51</v>
      </c>
      <c r="CK17" s="871">
        <v>42.01</v>
      </c>
      <c r="CL17" s="874">
        <v>42.51</v>
      </c>
      <c r="CM17" s="871">
        <v>43.01</v>
      </c>
      <c r="CN17" s="874">
        <v>43.51</v>
      </c>
      <c r="CO17" s="871">
        <v>44.01</v>
      </c>
      <c r="CP17" s="874">
        <v>44.51</v>
      </c>
      <c r="CQ17" s="871">
        <v>45.01</v>
      </c>
      <c r="CR17" s="874">
        <v>45.51</v>
      </c>
      <c r="CS17" s="871">
        <v>46.01</v>
      </c>
      <c r="CT17" s="874">
        <v>46.51</v>
      </c>
      <c r="CU17" s="871">
        <v>47.01</v>
      </c>
      <c r="CV17" s="874">
        <v>47.51</v>
      </c>
      <c r="CW17" s="871">
        <v>48.01</v>
      </c>
      <c r="CX17" s="874">
        <v>48.51</v>
      </c>
      <c r="CY17" s="871">
        <v>49.01</v>
      </c>
      <c r="CZ17" s="874">
        <v>49.51</v>
      </c>
      <c r="DA17" s="871">
        <v>50.01</v>
      </c>
      <c r="DB17" s="874">
        <v>50.51</v>
      </c>
      <c r="DC17" s="871">
        <v>51.01</v>
      </c>
      <c r="DD17" s="874">
        <v>51.51</v>
      </c>
      <c r="DE17" s="871">
        <v>52.01</v>
      </c>
      <c r="DF17" s="874">
        <v>52.51</v>
      </c>
      <c r="DG17" s="871">
        <v>53.01</v>
      </c>
      <c r="DH17" s="874">
        <v>53.51</v>
      </c>
      <c r="DI17" s="871">
        <v>54.01</v>
      </c>
      <c r="DJ17" s="874">
        <v>54.51</v>
      </c>
      <c r="DK17" s="871">
        <v>55.01</v>
      </c>
      <c r="DL17" s="874">
        <v>55.51</v>
      </c>
    </row>
    <row r="18" spans="1:116" x14ac:dyDescent="0.25">
      <c r="A18" s="1988"/>
      <c r="B18" s="1988"/>
      <c r="C18" s="1989"/>
      <c r="D18" s="790" t="s">
        <v>739</v>
      </c>
      <c r="E18" s="873">
        <v>0.5</v>
      </c>
      <c r="F18" s="873">
        <v>1</v>
      </c>
      <c r="G18" s="873">
        <v>1.5</v>
      </c>
      <c r="H18" s="873">
        <v>2</v>
      </c>
      <c r="I18" s="873">
        <v>2.5</v>
      </c>
      <c r="J18" s="873">
        <v>3</v>
      </c>
      <c r="K18" s="873">
        <v>3.5</v>
      </c>
      <c r="L18" s="873">
        <v>4</v>
      </c>
      <c r="M18" s="873">
        <v>4.5</v>
      </c>
      <c r="N18" s="873">
        <v>5</v>
      </c>
      <c r="O18" s="873">
        <v>5.5</v>
      </c>
      <c r="P18" s="873">
        <v>6</v>
      </c>
      <c r="Q18" s="873">
        <v>6.5</v>
      </c>
      <c r="R18" s="873">
        <v>7</v>
      </c>
      <c r="S18" s="873">
        <v>7.5</v>
      </c>
      <c r="T18" s="873">
        <v>8</v>
      </c>
      <c r="U18" s="873">
        <v>8.5</v>
      </c>
      <c r="V18" s="873">
        <v>9</v>
      </c>
      <c r="W18" s="873">
        <v>9.5</v>
      </c>
      <c r="X18" s="873">
        <v>10</v>
      </c>
      <c r="Y18" s="873">
        <v>10.5</v>
      </c>
      <c r="Z18" s="873">
        <v>11</v>
      </c>
      <c r="AA18" s="873">
        <v>11.5</v>
      </c>
      <c r="AB18" s="873">
        <v>12</v>
      </c>
      <c r="AC18" s="873">
        <v>12.5</v>
      </c>
      <c r="AD18" s="873">
        <v>13</v>
      </c>
      <c r="AE18" s="873">
        <v>13.5</v>
      </c>
      <c r="AF18" s="873">
        <v>14</v>
      </c>
      <c r="AG18" s="873">
        <v>14.5</v>
      </c>
      <c r="AH18" s="873">
        <v>15</v>
      </c>
      <c r="AI18" s="873">
        <v>15.5</v>
      </c>
      <c r="AJ18" s="873">
        <v>16</v>
      </c>
      <c r="AK18" s="873">
        <v>16.5</v>
      </c>
      <c r="AL18" s="873">
        <v>17</v>
      </c>
      <c r="AM18" s="873">
        <v>17.5</v>
      </c>
      <c r="AN18" s="873">
        <v>18</v>
      </c>
      <c r="AO18" s="875">
        <v>18.5</v>
      </c>
      <c r="AP18" s="873">
        <v>19</v>
      </c>
      <c r="AQ18" s="875">
        <v>19.5</v>
      </c>
      <c r="AR18" s="873">
        <v>20</v>
      </c>
      <c r="AS18" s="875">
        <v>20.5</v>
      </c>
      <c r="AT18" s="873">
        <v>21</v>
      </c>
      <c r="AU18" s="875">
        <v>21.5</v>
      </c>
      <c r="AV18" s="873">
        <v>22</v>
      </c>
      <c r="AW18" s="875">
        <v>22.5</v>
      </c>
      <c r="AX18" s="873">
        <v>23</v>
      </c>
      <c r="AY18" s="875">
        <v>23.5</v>
      </c>
      <c r="AZ18" s="873">
        <v>24</v>
      </c>
      <c r="BA18" s="875">
        <v>24.5</v>
      </c>
      <c r="BB18" s="873">
        <v>25</v>
      </c>
      <c r="BC18" s="875">
        <v>25.5</v>
      </c>
      <c r="BD18" s="873">
        <v>26</v>
      </c>
      <c r="BE18" s="875">
        <v>26.5</v>
      </c>
      <c r="BF18" s="873">
        <v>27</v>
      </c>
      <c r="BG18" s="875">
        <v>27.5</v>
      </c>
      <c r="BH18" s="873">
        <v>28</v>
      </c>
      <c r="BI18" s="875">
        <v>28.5</v>
      </c>
      <c r="BJ18" s="873">
        <v>29</v>
      </c>
      <c r="BK18" s="875">
        <v>29.5</v>
      </c>
      <c r="BL18" s="873">
        <v>30</v>
      </c>
      <c r="BM18" s="875">
        <v>30.5</v>
      </c>
      <c r="BN18" s="873">
        <v>31</v>
      </c>
      <c r="BO18" s="875">
        <v>31.5</v>
      </c>
      <c r="BP18" s="873">
        <v>32</v>
      </c>
      <c r="BQ18" s="875">
        <v>32.5</v>
      </c>
      <c r="BR18" s="873">
        <v>33</v>
      </c>
      <c r="BS18" s="875">
        <v>33.5</v>
      </c>
      <c r="BT18" s="873">
        <v>34</v>
      </c>
      <c r="BU18" s="875">
        <v>34.5</v>
      </c>
      <c r="BV18" s="873">
        <v>35</v>
      </c>
      <c r="BW18" s="875">
        <v>35.5</v>
      </c>
      <c r="BX18" s="873">
        <v>36</v>
      </c>
      <c r="BY18" s="875">
        <v>36.5</v>
      </c>
      <c r="BZ18" s="873">
        <v>37</v>
      </c>
      <c r="CA18" s="875">
        <v>37.5</v>
      </c>
      <c r="CB18" s="873">
        <v>38</v>
      </c>
      <c r="CC18" s="875">
        <v>38.5</v>
      </c>
      <c r="CD18" s="873">
        <v>39</v>
      </c>
      <c r="CE18" s="875">
        <v>39.5</v>
      </c>
      <c r="CF18" s="873">
        <v>40</v>
      </c>
      <c r="CG18" s="875">
        <v>40.5</v>
      </c>
      <c r="CH18" s="873">
        <v>41</v>
      </c>
      <c r="CI18" s="875">
        <v>41.5</v>
      </c>
      <c r="CJ18" s="873">
        <v>42</v>
      </c>
      <c r="CK18" s="875">
        <v>42.5</v>
      </c>
      <c r="CL18" s="873">
        <v>43</v>
      </c>
      <c r="CM18" s="875">
        <v>43.5</v>
      </c>
      <c r="CN18" s="873">
        <v>44</v>
      </c>
      <c r="CO18" s="875">
        <v>44.5</v>
      </c>
      <c r="CP18" s="873">
        <v>45</v>
      </c>
      <c r="CQ18" s="875">
        <v>45.5</v>
      </c>
      <c r="CR18" s="873">
        <v>46</v>
      </c>
      <c r="CS18" s="875">
        <v>46.5</v>
      </c>
      <c r="CT18" s="873">
        <v>47</v>
      </c>
      <c r="CU18" s="875">
        <v>47.5</v>
      </c>
      <c r="CV18" s="873">
        <v>48</v>
      </c>
      <c r="CW18" s="875">
        <v>48.5</v>
      </c>
      <c r="CX18" s="873">
        <v>49</v>
      </c>
      <c r="CY18" s="875">
        <v>49.5</v>
      </c>
      <c r="CZ18" s="873">
        <v>50</v>
      </c>
      <c r="DA18" s="875">
        <v>50.5</v>
      </c>
      <c r="DB18" s="873">
        <v>51</v>
      </c>
      <c r="DC18" s="875">
        <v>51.5</v>
      </c>
      <c r="DD18" s="873">
        <v>52</v>
      </c>
      <c r="DE18" s="875">
        <v>52.5</v>
      </c>
      <c r="DF18" s="873">
        <v>53</v>
      </c>
      <c r="DG18" s="875">
        <v>53.5</v>
      </c>
      <c r="DH18" s="873">
        <v>54</v>
      </c>
      <c r="DI18" s="875">
        <v>54.5</v>
      </c>
      <c r="DJ18" s="873">
        <v>55</v>
      </c>
      <c r="DK18" s="875">
        <v>55.5</v>
      </c>
      <c r="DL18" s="873">
        <v>56</v>
      </c>
    </row>
    <row r="19" spans="1:116" x14ac:dyDescent="0.25">
      <c r="A19" s="41">
        <v>0</v>
      </c>
      <c r="B19" s="41">
        <v>999</v>
      </c>
      <c r="C19" s="68"/>
      <c r="D19" s="68"/>
      <c r="E19" s="876">
        <f t="shared" ref="E19:AJ19" si="32">E5*$G$37</f>
        <v>6093.9126394052046</v>
      </c>
      <c r="F19" s="869">
        <f t="shared" si="32"/>
        <v>7517.9832713754649</v>
      </c>
      <c r="G19" s="868">
        <f t="shared" si="32"/>
        <v>8942.0539033457244</v>
      </c>
      <c r="H19" s="869">
        <f t="shared" si="32"/>
        <v>10366.124535315985</v>
      </c>
      <c r="I19" s="868">
        <f t="shared" si="32"/>
        <v>11790.195167286245</v>
      </c>
      <c r="J19" s="869">
        <f t="shared" si="32"/>
        <v>13214.265799256505</v>
      </c>
      <c r="K19" s="868">
        <f t="shared" si="32"/>
        <v>14638.336431226766</v>
      </c>
      <c r="L19" s="869">
        <f t="shared" si="32"/>
        <v>16062.407063197026</v>
      </c>
      <c r="M19" s="868">
        <f t="shared" si="32"/>
        <v>17486.477695167287</v>
      </c>
      <c r="N19" s="869">
        <f t="shared" si="32"/>
        <v>18910.548327137545</v>
      </c>
      <c r="O19" s="868">
        <f t="shared" si="32"/>
        <v>20334.618959107807</v>
      </c>
      <c r="P19" s="869">
        <f t="shared" si="32"/>
        <v>21758.689591078066</v>
      </c>
      <c r="Q19" s="868">
        <f t="shared" si="32"/>
        <v>23182.760223048328</v>
      </c>
      <c r="R19" s="869">
        <f t="shared" si="32"/>
        <v>24606.830855018587</v>
      </c>
      <c r="S19" s="868">
        <f t="shared" si="32"/>
        <v>25461.273234200744</v>
      </c>
      <c r="T19" s="869">
        <f t="shared" si="32"/>
        <v>26315.715613382901</v>
      </c>
      <c r="U19" s="868">
        <f t="shared" si="32"/>
        <v>27170.157992565055</v>
      </c>
      <c r="V19" s="869">
        <f t="shared" si="32"/>
        <v>28024.600371747212</v>
      </c>
      <c r="W19" s="868">
        <f t="shared" si="32"/>
        <v>28879.04275092937</v>
      </c>
      <c r="X19" s="869">
        <f t="shared" si="32"/>
        <v>29733.485130111523</v>
      </c>
      <c r="Y19" s="868">
        <f t="shared" si="32"/>
        <v>30587.92750929368</v>
      </c>
      <c r="Z19" s="869">
        <f t="shared" si="32"/>
        <v>31442.369888475838</v>
      </c>
      <c r="AA19" s="868">
        <f t="shared" si="32"/>
        <v>32296.812267657991</v>
      </c>
      <c r="AB19" s="869">
        <f t="shared" si="32"/>
        <v>33151.254646840149</v>
      </c>
      <c r="AC19" s="868">
        <f t="shared" si="32"/>
        <v>34005.697026022302</v>
      </c>
      <c r="AD19" s="869">
        <f t="shared" si="32"/>
        <v>34860.139405204463</v>
      </c>
      <c r="AE19" s="868">
        <f t="shared" si="32"/>
        <v>35714.581784386617</v>
      </c>
      <c r="AF19" s="869">
        <f t="shared" si="32"/>
        <v>36569.024163568771</v>
      </c>
      <c r="AG19" s="868">
        <f t="shared" si="32"/>
        <v>37423.466542750932</v>
      </c>
      <c r="AH19" s="869">
        <f t="shared" si="32"/>
        <v>38277.908921933085</v>
      </c>
      <c r="AI19" s="868">
        <f t="shared" si="32"/>
        <v>39132.351301115239</v>
      </c>
      <c r="AJ19" s="869">
        <f t="shared" si="32"/>
        <v>39986.7936802974</v>
      </c>
      <c r="AK19" s="868">
        <f t="shared" ref="AK19:BP19" si="33">AK5*$G$37</f>
        <v>40841.236059479554</v>
      </c>
      <c r="AL19" s="869">
        <f t="shared" si="33"/>
        <v>41695.678438661707</v>
      </c>
      <c r="AM19" s="868">
        <f t="shared" si="33"/>
        <v>42550.120817843868</v>
      </c>
      <c r="AN19" s="869">
        <f t="shared" si="33"/>
        <v>43404.563197026022</v>
      </c>
      <c r="AO19" s="868">
        <f t="shared" si="33"/>
        <v>44259.005576208176</v>
      </c>
      <c r="AP19" s="869">
        <f t="shared" si="33"/>
        <v>45113.447955390337</v>
      </c>
      <c r="AQ19" s="868">
        <f t="shared" si="33"/>
        <v>45967.89033457249</v>
      </c>
      <c r="AR19" s="869">
        <f t="shared" si="33"/>
        <v>46822.332713754644</v>
      </c>
      <c r="AS19" s="868">
        <f t="shared" si="33"/>
        <v>47676.775092936805</v>
      </c>
      <c r="AT19" s="869">
        <f t="shared" si="33"/>
        <v>48531.217472118959</v>
      </c>
      <c r="AU19" s="868">
        <f t="shared" si="33"/>
        <v>49385.659851301112</v>
      </c>
      <c r="AV19" s="869">
        <f t="shared" si="33"/>
        <v>50240.102230483273</v>
      </c>
      <c r="AW19" s="868">
        <f t="shared" si="33"/>
        <v>51094.544609665427</v>
      </c>
      <c r="AX19" s="869">
        <f t="shared" si="33"/>
        <v>51948.986988847581</v>
      </c>
      <c r="AY19" s="868">
        <f t="shared" si="33"/>
        <v>52803.429368029741</v>
      </c>
      <c r="AZ19" s="869">
        <f t="shared" si="33"/>
        <v>53657.871747211895</v>
      </c>
      <c r="BA19" s="868">
        <f t="shared" si="33"/>
        <v>54512.314126394056</v>
      </c>
      <c r="BB19" s="869">
        <f t="shared" si="33"/>
        <v>55366.75650557621</v>
      </c>
      <c r="BC19" s="868">
        <f t="shared" si="33"/>
        <v>56221.198884758363</v>
      </c>
      <c r="BD19" s="869">
        <f t="shared" si="33"/>
        <v>57075.641263940524</v>
      </c>
      <c r="BE19" s="868">
        <f t="shared" si="33"/>
        <v>57930.083643122678</v>
      </c>
      <c r="BF19" s="869">
        <f t="shared" si="33"/>
        <v>58784.526022304832</v>
      </c>
      <c r="BG19" s="868">
        <f t="shared" si="33"/>
        <v>59638.968401486993</v>
      </c>
      <c r="BH19" s="869">
        <f t="shared" si="33"/>
        <v>60493.410780669146</v>
      </c>
      <c r="BI19" s="868">
        <f t="shared" si="33"/>
        <v>61347.8531598513</v>
      </c>
      <c r="BJ19" s="869">
        <f t="shared" si="33"/>
        <v>62202.295539033461</v>
      </c>
      <c r="BK19" s="868">
        <f t="shared" si="33"/>
        <v>63056.737918215615</v>
      </c>
      <c r="BL19" s="869">
        <f t="shared" si="33"/>
        <v>63911.180297397768</v>
      </c>
      <c r="BM19" s="868">
        <f t="shared" si="33"/>
        <v>64765.622676579929</v>
      </c>
      <c r="BN19" s="869">
        <f t="shared" si="33"/>
        <v>65620.065055762083</v>
      </c>
      <c r="BO19" s="868">
        <f t="shared" si="33"/>
        <v>66474.507434944244</v>
      </c>
      <c r="BP19" s="869">
        <f t="shared" si="33"/>
        <v>67328.94981412639</v>
      </c>
      <c r="BQ19" s="868">
        <f t="shared" ref="BQ19:CV19" si="34">BQ5*$G$37</f>
        <v>68183.392193308551</v>
      </c>
      <c r="BR19" s="869">
        <f t="shared" si="34"/>
        <v>69037.834572490712</v>
      </c>
      <c r="BS19" s="868">
        <f t="shared" si="34"/>
        <v>69892.276951672859</v>
      </c>
      <c r="BT19" s="869">
        <f t="shared" si="34"/>
        <v>70746.71933085502</v>
      </c>
      <c r="BU19" s="868">
        <f t="shared" si="34"/>
        <v>71601.16171003718</v>
      </c>
      <c r="BV19" s="869">
        <f t="shared" si="34"/>
        <v>72455.604089219327</v>
      </c>
      <c r="BW19" s="868">
        <f t="shared" si="34"/>
        <v>73310.046468401488</v>
      </c>
      <c r="BX19" s="869">
        <f t="shared" si="34"/>
        <v>74164.488847583649</v>
      </c>
      <c r="BY19" s="868">
        <f t="shared" si="34"/>
        <v>75018.931226765795</v>
      </c>
      <c r="BZ19" s="869">
        <f t="shared" si="34"/>
        <v>75873.373605947956</v>
      </c>
      <c r="CA19" s="868">
        <f t="shared" si="34"/>
        <v>76727.815985130117</v>
      </c>
      <c r="CB19" s="869">
        <f t="shared" si="34"/>
        <v>77582.258364312263</v>
      </c>
      <c r="CC19" s="868">
        <f t="shared" si="34"/>
        <v>78436.700743494424</v>
      </c>
      <c r="CD19" s="869">
        <f t="shared" si="34"/>
        <v>79291.143122676585</v>
      </c>
      <c r="CE19" s="868">
        <f t="shared" si="34"/>
        <v>80145.585501858732</v>
      </c>
      <c r="CF19" s="869">
        <f t="shared" si="34"/>
        <v>81000.027881040893</v>
      </c>
      <c r="CG19" s="868">
        <f t="shared" si="34"/>
        <v>81854.470260223054</v>
      </c>
      <c r="CH19" s="869">
        <f t="shared" si="34"/>
        <v>82708.9126394052</v>
      </c>
      <c r="CI19" s="868">
        <f t="shared" si="34"/>
        <v>83563.355018587361</v>
      </c>
      <c r="CJ19" s="869">
        <f t="shared" si="34"/>
        <v>84417.797397769522</v>
      </c>
      <c r="CK19" s="868">
        <f t="shared" si="34"/>
        <v>85272.239776951668</v>
      </c>
      <c r="CL19" s="869">
        <f t="shared" si="34"/>
        <v>86126.682156133829</v>
      </c>
      <c r="CM19" s="868">
        <f t="shared" si="34"/>
        <v>86981.12453531599</v>
      </c>
      <c r="CN19" s="869">
        <f t="shared" si="34"/>
        <v>87835.566914498137</v>
      </c>
      <c r="CO19" s="868">
        <f t="shared" si="34"/>
        <v>88690.009293680298</v>
      </c>
      <c r="CP19" s="869">
        <f t="shared" si="34"/>
        <v>89544.451672862459</v>
      </c>
      <c r="CQ19" s="868">
        <f t="shared" si="34"/>
        <v>90398.894052044605</v>
      </c>
      <c r="CR19" s="869">
        <f t="shared" si="34"/>
        <v>91253.336431226766</v>
      </c>
      <c r="CS19" s="868">
        <f t="shared" si="34"/>
        <v>92107.778810408927</v>
      </c>
      <c r="CT19" s="869">
        <f t="shared" si="34"/>
        <v>92962.221189591073</v>
      </c>
      <c r="CU19" s="868">
        <f t="shared" si="34"/>
        <v>93816.663568773234</v>
      </c>
      <c r="CV19" s="869">
        <f t="shared" si="34"/>
        <v>94671.105947955395</v>
      </c>
      <c r="CW19" s="868">
        <f t="shared" ref="CW19:DL19" si="35">CW5*$G$37</f>
        <v>95525.548327137541</v>
      </c>
      <c r="CX19" s="869">
        <f t="shared" si="35"/>
        <v>96379.990706319702</v>
      </c>
      <c r="CY19" s="868">
        <f t="shared" si="35"/>
        <v>97234.433085501863</v>
      </c>
      <c r="CZ19" s="869">
        <f t="shared" si="35"/>
        <v>98088.87546468401</v>
      </c>
      <c r="DA19" s="868">
        <f t="shared" si="35"/>
        <v>98943.317843866171</v>
      </c>
      <c r="DB19" s="869">
        <f t="shared" si="35"/>
        <v>99797.760223048332</v>
      </c>
      <c r="DC19" s="868">
        <f t="shared" si="35"/>
        <v>100652.20260223048</v>
      </c>
      <c r="DD19" s="869">
        <f t="shared" si="35"/>
        <v>101506.64498141264</v>
      </c>
      <c r="DE19" s="868">
        <f t="shared" si="35"/>
        <v>102361.0873605948</v>
      </c>
      <c r="DF19" s="869">
        <f t="shared" si="35"/>
        <v>103215.52973977695</v>
      </c>
      <c r="DG19" s="868">
        <f t="shared" si="35"/>
        <v>104069.97211895911</v>
      </c>
      <c r="DH19" s="869">
        <f t="shared" si="35"/>
        <v>104924.41449814127</v>
      </c>
      <c r="DI19" s="868">
        <f t="shared" si="35"/>
        <v>105778.85687732341</v>
      </c>
      <c r="DJ19" s="869">
        <f t="shared" si="35"/>
        <v>106633.29925650558</v>
      </c>
      <c r="DK19" s="868">
        <f t="shared" si="35"/>
        <v>107487.74163568774</v>
      </c>
      <c r="DL19" s="877">
        <f t="shared" si="35"/>
        <v>108342.18401486988</v>
      </c>
    </row>
    <row r="20" spans="1:116" x14ac:dyDescent="0.25">
      <c r="A20" s="41">
        <v>1000</v>
      </c>
      <c r="B20" s="41">
        <v>1999</v>
      </c>
      <c r="C20" s="68"/>
      <c r="D20" s="68"/>
      <c r="E20" s="876">
        <f t="shared" ref="E20:AJ20" si="36">E6*$G$37</f>
        <v>7901.7425650557625</v>
      </c>
      <c r="F20" s="869">
        <f t="shared" si="36"/>
        <v>9774.3029739776957</v>
      </c>
      <c r="G20" s="868">
        <f t="shared" si="36"/>
        <v>11646.863382899628</v>
      </c>
      <c r="H20" s="869">
        <f t="shared" si="36"/>
        <v>13519.423791821562</v>
      </c>
      <c r="I20" s="868">
        <f t="shared" si="36"/>
        <v>15391.984200743495</v>
      </c>
      <c r="J20" s="869">
        <f t="shared" si="36"/>
        <v>17264.544609665427</v>
      </c>
      <c r="K20" s="868">
        <f t="shared" si="36"/>
        <v>19137.105018587361</v>
      </c>
      <c r="L20" s="869">
        <f t="shared" si="36"/>
        <v>21009.665427509295</v>
      </c>
      <c r="M20" s="868">
        <f t="shared" si="36"/>
        <v>22882.225836431226</v>
      </c>
      <c r="N20" s="869">
        <f t="shared" si="36"/>
        <v>24754.78624535316</v>
      </c>
      <c r="O20" s="868">
        <f t="shared" si="36"/>
        <v>26627.346654275094</v>
      </c>
      <c r="P20" s="869">
        <f t="shared" si="36"/>
        <v>28499.907063197028</v>
      </c>
      <c r="Q20" s="868">
        <f t="shared" si="36"/>
        <v>30372.467472118959</v>
      </c>
      <c r="R20" s="869">
        <f t="shared" si="36"/>
        <v>32245.027881040893</v>
      </c>
      <c r="S20" s="868">
        <f t="shared" si="36"/>
        <v>33368.564126394049</v>
      </c>
      <c r="T20" s="869">
        <f t="shared" si="36"/>
        <v>34492.100371747212</v>
      </c>
      <c r="U20" s="868">
        <f t="shared" si="36"/>
        <v>35615.636617100376</v>
      </c>
      <c r="V20" s="869">
        <f t="shared" si="36"/>
        <v>36739.172862453532</v>
      </c>
      <c r="W20" s="868">
        <f t="shared" si="36"/>
        <v>37862.709107806695</v>
      </c>
      <c r="X20" s="869">
        <f t="shared" si="36"/>
        <v>38986.245353159851</v>
      </c>
      <c r="Y20" s="868">
        <f t="shared" si="36"/>
        <v>40109.781598513015</v>
      </c>
      <c r="Z20" s="869">
        <f t="shared" si="36"/>
        <v>41233.317843866171</v>
      </c>
      <c r="AA20" s="868">
        <f t="shared" si="36"/>
        <v>42356.854089219334</v>
      </c>
      <c r="AB20" s="869">
        <f t="shared" si="36"/>
        <v>43480.39033457249</v>
      </c>
      <c r="AC20" s="868">
        <f t="shared" si="36"/>
        <v>44603.926579925654</v>
      </c>
      <c r="AD20" s="869">
        <f t="shared" si="36"/>
        <v>45727.46282527881</v>
      </c>
      <c r="AE20" s="868">
        <f t="shared" si="36"/>
        <v>46850.999070631973</v>
      </c>
      <c r="AF20" s="869">
        <f t="shared" si="36"/>
        <v>47974.535315985129</v>
      </c>
      <c r="AG20" s="868">
        <f t="shared" si="36"/>
        <v>49098.071561338293</v>
      </c>
      <c r="AH20" s="869">
        <f t="shared" si="36"/>
        <v>50221.607806691449</v>
      </c>
      <c r="AI20" s="868">
        <f t="shared" si="36"/>
        <v>51345.144052044612</v>
      </c>
      <c r="AJ20" s="869">
        <f t="shared" si="36"/>
        <v>52468.680297397768</v>
      </c>
      <c r="AK20" s="868">
        <f t="shared" ref="AK20:BP20" si="37">AK6*$G$37</f>
        <v>53592.216542750932</v>
      </c>
      <c r="AL20" s="869">
        <f t="shared" si="37"/>
        <v>54715.752788104088</v>
      </c>
      <c r="AM20" s="868">
        <f t="shared" si="37"/>
        <v>55839.289033457251</v>
      </c>
      <c r="AN20" s="869">
        <f t="shared" si="37"/>
        <v>56962.825278810407</v>
      </c>
      <c r="AO20" s="868">
        <f t="shared" si="37"/>
        <v>58086.361524163571</v>
      </c>
      <c r="AP20" s="869">
        <f t="shared" si="37"/>
        <v>59209.897769516727</v>
      </c>
      <c r="AQ20" s="868">
        <f t="shared" si="37"/>
        <v>60333.43401486989</v>
      </c>
      <c r="AR20" s="869">
        <f t="shared" si="37"/>
        <v>61456.970260223046</v>
      </c>
      <c r="AS20" s="868">
        <f t="shared" si="37"/>
        <v>62580.50650557621</v>
      </c>
      <c r="AT20" s="869">
        <f t="shared" si="37"/>
        <v>63704.042750929366</v>
      </c>
      <c r="AU20" s="868">
        <f t="shared" si="37"/>
        <v>64827.578996282529</v>
      </c>
      <c r="AV20" s="869">
        <f t="shared" si="37"/>
        <v>65951.115241635693</v>
      </c>
      <c r="AW20" s="868">
        <f t="shared" si="37"/>
        <v>67074.651486988849</v>
      </c>
      <c r="AX20" s="869">
        <f t="shared" si="37"/>
        <v>68198.187732342005</v>
      </c>
      <c r="AY20" s="868">
        <f t="shared" si="37"/>
        <v>69321.723977695161</v>
      </c>
      <c r="AZ20" s="869">
        <f t="shared" si="37"/>
        <v>70445.260223048332</v>
      </c>
      <c r="BA20" s="868">
        <f t="shared" si="37"/>
        <v>71568.796468401488</v>
      </c>
      <c r="BB20" s="869">
        <f t="shared" si="37"/>
        <v>72692.332713754644</v>
      </c>
      <c r="BC20" s="868">
        <f t="shared" si="37"/>
        <v>73815.8689591078</v>
      </c>
      <c r="BD20" s="869">
        <f t="shared" si="37"/>
        <v>74939.405204460971</v>
      </c>
      <c r="BE20" s="868">
        <f t="shared" si="37"/>
        <v>76062.941449814127</v>
      </c>
      <c r="BF20" s="869">
        <f t="shared" si="37"/>
        <v>77186.477695167283</v>
      </c>
      <c r="BG20" s="868">
        <f t="shared" si="37"/>
        <v>78310.013940520454</v>
      </c>
      <c r="BH20" s="869">
        <f t="shared" si="37"/>
        <v>79433.55018587361</v>
      </c>
      <c r="BI20" s="868">
        <f t="shared" si="37"/>
        <v>80557.086431226766</v>
      </c>
      <c r="BJ20" s="869">
        <f t="shared" si="37"/>
        <v>81680.622676579922</v>
      </c>
      <c r="BK20" s="868">
        <f t="shared" si="37"/>
        <v>82804.158921933093</v>
      </c>
      <c r="BL20" s="869">
        <f t="shared" si="37"/>
        <v>83927.695167286249</v>
      </c>
      <c r="BM20" s="868">
        <f t="shared" si="37"/>
        <v>85051.231412639405</v>
      </c>
      <c r="BN20" s="869">
        <f t="shared" si="37"/>
        <v>86174.767657992561</v>
      </c>
      <c r="BO20" s="868">
        <f t="shared" si="37"/>
        <v>87298.303903345732</v>
      </c>
      <c r="BP20" s="869">
        <f t="shared" si="37"/>
        <v>88421.840148698888</v>
      </c>
      <c r="BQ20" s="868">
        <f t="shared" ref="BQ20:CV20" si="38">BQ6*$G$37</f>
        <v>89545.376394052044</v>
      </c>
      <c r="BR20" s="869">
        <f t="shared" si="38"/>
        <v>90668.9126394052</v>
      </c>
      <c r="BS20" s="868">
        <f t="shared" si="38"/>
        <v>91792.448884758371</v>
      </c>
      <c r="BT20" s="869">
        <f t="shared" si="38"/>
        <v>92915.985130111527</v>
      </c>
      <c r="BU20" s="868">
        <f t="shared" si="38"/>
        <v>94039.521375464683</v>
      </c>
      <c r="BV20" s="869">
        <f t="shared" si="38"/>
        <v>95163.057620817839</v>
      </c>
      <c r="BW20" s="868">
        <f t="shared" si="38"/>
        <v>96286.59386617101</v>
      </c>
      <c r="BX20" s="869">
        <f t="shared" si="38"/>
        <v>97410.130111524166</v>
      </c>
      <c r="BY20" s="868">
        <f t="shared" si="38"/>
        <v>98533.666356877322</v>
      </c>
      <c r="BZ20" s="869">
        <f t="shared" si="38"/>
        <v>99657.202602230478</v>
      </c>
      <c r="CA20" s="868">
        <f t="shared" si="38"/>
        <v>100780.73884758365</v>
      </c>
      <c r="CB20" s="869">
        <f t="shared" si="38"/>
        <v>101904.2750929368</v>
      </c>
      <c r="CC20" s="868">
        <f t="shared" si="38"/>
        <v>103027.81133828996</v>
      </c>
      <c r="CD20" s="869">
        <f t="shared" si="38"/>
        <v>104151.34758364312</v>
      </c>
      <c r="CE20" s="868">
        <f t="shared" si="38"/>
        <v>105274.88382899629</v>
      </c>
      <c r="CF20" s="869">
        <f t="shared" si="38"/>
        <v>106398.42007434944</v>
      </c>
      <c r="CG20" s="868">
        <f t="shared" si="38"/>
        <v>107521.9563197026</v>
      </c>
      <c r="CH20" s="869">
        <f t="shared" si="38"/>
        <v>108645.49256505576</v>
      </c>
      <c r="CI20" s="868">
        <f t="shared" si="38"/>
        <v>109769.02881040893</v>
      </c>
      <c r="CJ20" s="869">
        <f t="shared" si="38"/>
        <v>110892.56505576208</v>
      </c>
      <c r="CK20" s="868">
        <f t="shared" si="38"/>
        <v>112016.10130111524</v>
      </c>
      <c r="CL20" s="869">
        <f t="shared" si="38"/>
        <v>113139.6375464684</v>
      </c>
      <c r="CM20" s="868">
        <f t="shared" si="38"/>
        <v>114263.17379182157</v>
      </c>
      <c r="CN20" s="869">
        <f t="shared" si="38"/>
        <v>115386.71003717472</v>
      </c>
      <c r="CO20" s="868">
        <f t="shared" si="38"/>
        <v>116510.24628252788</v>
      </c>
      <c r="CP20" s="869">
        <f t="shared" si="38"/>
        <v>117633.78252788105</v>
      </c>
      <c r="CQ20" s="868">
        <f t="shared" si="38"/>
        <v>118757.3187732342</v>
      </c>
      <c r="CR20" s="869">
        <f t="shared" si="38"/>
        <v>119880.85501858736</v>
      </c>
      <c r="CS20" s="868">
        <f t="shared" si="38"/>
        <v>121004.39126394052</v>
      </c>
      <c r="CT20" s="869">
        <f t="shared" si="38"/>
        <v>122127.92750929369</v>
      </c>
      <c r="CU20" s="868">
        <f t="shared" si="38"/>
        <v>123251.46375464684</v>
      </c>
      <c r="CV20" s="869">
        <f t="shared" si="38"/>
        <v>124375</v>
      </c>
      <c r="CW20" s="868">
        <f t="shared" ref="CW20:DL20" si="39">CW6*$G$37</f>
        <v>125498.53624535316</v>
      </c>
      <c r="CX20" s="869">
        <f t="shared" si="39"/>
        <v>126622.07249070633</v>
      </c>
      <c r="CY20" s="868">
        <f t="shared" si="39"/>
        <v>127745.60873605948</v>
      </c>
      <c r="CZ20" s="869">
        <f t="shared" si="39"/>
        <v>128869.14498141264</v>
      </c>
      <c r="DA20" s="868">
        <f t="shared" si="39"/>
        <v>129992.6812267658</v>
      </c>
      <c r="DB20" s="869">
        <f t="shared" si="39"/>
        <v>131116.21747211897</v>
      </c>
      <c r="DC20" s="868">
        <f t="shared" si="39"/>
        <v>132239.75371747211</v>
      </c>
      <c r="DD20" s="869">
        <f t="shared" si="39"/>
        <v>133363.28996282528</v>
      </c>
      <c r="DE20" s="868">
        <f t="shared" si="39"/>
        <v>134486.82620817845</v>
      </c>
      <c r="DF20" s="869">
        <f t="shared" si="39"/>
        <v>135610.36245353159</v>
      </c>
      <c r="DG20" s="868">
        <f t="shared" si="39"/>
        <v>136733.89869888476</v>
      </c>
      <c r="DH20" s="869">
        <f t="shared" si="39"/>
        <v>137857.43494423793</v>
      </c>
      <c r="DI20" s="868">
        <f t="shared" si="39"/>
        <v>138980.97118959107</v>
      </c>
      <c r="DJ20" s="869">
        <f t="shared" si="39"/>
        <v>140104.50743494424</v>
      </c>
      <c r="DK20" s="868">
        <f t="shared" si="39"/>
        <v>141228.04368029739</v>
      </c>
      <c r="DL20" s="877">
        <f t="shared" si="39"/>
        <v>142351.57992565056</v>
      </c>
    </row>
    <row r="21" spans="1:116" x14ac:dyDescent="0.25">
      <c r="A21" s="41">
        <v>2000</v>
      </c>
      <c r="B21" s="41">
        <f t="shared" ref="B21:B27" si="40">A22-1</f>
        <v>2999</v>
      </c>
      <c r="C21" s="68"/>
      <c r="D21" s="68"/>
      <c r="E21" s="876">
        <f t="shared" ref="E21:AJ21" si="41">E7*$G$37</f>
        <v>9658.7128252788098</v>
      </c>
      <c r="F21" s="869">
        <f t="shared" si="41"/>
        <v>11928.903345724908</v>
      </c>
      <c r="G21" s="868">
        <f t="shared" si="41"/>
        <v>14199.093866171004</v>
      </c>
      <c r="H21" s="869">
        <f t="shared" si="41"/>
        <v>16469.284386617099</v>
      </c>
      <c r="I21" s="868">
        <f t="shared" si="41"/>
        <v>18739.474907063199</v>
      </c>
      <c r="J21" s="869">
        <f t="shared" si="41"/>
        <v>21009.665427509295</v>
      </c>
      <c r="K21" s="868">
        <f t="shared" si="41"/>
        <v>23279.855947955391</v>
      </c>
      <c r="L21" s="869">
        <f t="shared" si="41"/>
        <v>25550.046468401488</v>
      </c>
      <c r="M21" s="868">
        <f t="shared" si="41"/>
        <v>27820.236988847584</v>
      </c>
      <c r="N21" s="869">
        <f t="shared" si="41"/>
        <v>30090.42750929368</v>
      </c>
      <c r="O21" s="868">
        <f t="shared" si="41"/>
        <v>32360.618029739777</v>
      </c>
      <c r="P21" s="869">
        <f t="shared" si="41"/>
        <v>34630.808550185873</v>
      </c>
      <c r="Q21" s="868">
        <f t="shared" si="41"/>
        <v>36900.999070631973</v>
      </c>
      <c r="R21" s="869">
        <f t="shared" si="41"/>
        <v>39171.189591078066</v>
      </c>
      <c r="S21" s="868">
        <f t="shared" si="41"/>
        <v>40533.303903345724</v>
      </c>
      <c r="T21" s="869">
        <f t="shared" si="41"/>
        <v>41895.418215613383</v>
      </c>
      <c r="U21" s="868">
        <f t="shared" si="41"/>
        <v>43257.532527881041</v>
      </c>
      <c r="V21" s="869">
        <f t="shared" si="41"/>
        <v>44619.6468401487</v>
      </c>
      <c r="W21" s="868">
        <f t="shared" si="41"/>
        <v>45981.761152416359</v>
      </c>
      <c r="X21" s="869">
        <f t="shared" si="41"/>
        <v>47343.875464684017</v>
      </c>
      <c r="Y21" s="868">
        <f t="shared" si="41"/>
        <v>48705.989776951676</v>
      </c>
      <c r="Z21" s="869">
        <f t="shared" si="41"/>
        <v>50068.104089219334</v>
      </c>
      <c r="AA21" s="868">
        <f t="shared" si="41"/>
        <v>51430.218401486993</v>
      </c>
      <c r="AB21" s="869">
        <f t="shared" si="41"/>
        <v>52792.332713754644</v>
      </c>
      <c r="AC21" s="868">
        <f t="shared" si="41"/>
        <v>54154.447026022302</v>
      </c>
      <c r="AD21" s="869">
        <f t="shared" si="41"/>
        <v>55516.561338289961</v>
      </c>
      <c r="AE21" s="868">
        <f t="shared" si="41"/>
        <v>56878.67565055762</v>
      </c>
      <c r="AF21" s="869">
        <f t="shared" si="41"/>
        <v>58240.789962825278</v>
      </c>
      <c r="AG21" s="868">
        <f t="shared" si="41"/>
        <v>59602.904275092937</v>
      </c>
      <c r="AH21" s="869">
        <f t="shared" si="41"/>
        <v>60965.018587360595</v>
      </c>
      <c r="AI21" s="868">
        <f t="shared" si="41"/>
        <v>62327.132899628254</v>
      </c>
      <c r="AJ21" s="869">
        <f t="shared" si="41"/>
        <v>63689.247211895912</v>
      </c>
      <c r="AK21" s="868">
        <f t="shared" ref="AK21:BP21" si="42">AK7*$G$37</f>
        <v>65051.361524163571</v>
      </c>
      <c r="AL21" s="869">
        <f t="shared" si="42"/>
        <v>66413.475836431229</v>
      </c>
      <c r="AM21" s="868">
        <f t="shared" si="42"/>
        <v>67775.590148698888</v>
      </c>
      <c r="AN21" s="869">
        <f t="shared" si="42"/>
        <v>69137.704460966546</v>
      </c>
      <c r="AO21" s="868">
        <f t="shared" si="42"/>
        <v>70499.818773234205</v>
      </c>
      <c r="AP21" s="869">
        <f t="shared" si="42"/>
        <v>71861.933085501863</v>
      </c>
      <c r="AQ21" s="868">
        <f t="shared" si="42"/>
        <v>73224.047397769522</v>
      </c>
      <c r="AR21" s="869">
        <f t="shared" si="42"/>
        <v>74586.16171003718</v>
      </c>
      <c r="AS21" s="868">
        <f t="shared" si="42"/>
        <v>75948.276022304839</v>
      </c>
      <c r="AT21" s="869">
        <f t="shared" si="42"/>
        <v>77310.390334572498</v>
      </c>
      <c r="AU21" s="868">
        <f t="shared" si="42"/>
        <v>78672.504646840156</v>
      </c>
      <c r="AV21" s="869">
        <f t="shared" si="42"/>
        <v>80034.618959107815</v>
      </c>
      <c r="AW21" s="868">
        <f t="shared" si="42"/>
        <v>81396.733271375459</v>
      </c>
      <c r="AX21" s="869">
        <f t="shared" si="42"/>
        <v>82758.847583643117</v>
      </c>
      <c r="AY21" s="868">
        <f t="shared" si="42"/>
        <v>84120.961895910776</v>
      </c>
      <c r="AZ21" s="869">
        <f t="shared" si="42"/>
        <v>85483.076208178434</v>
      </c>
      <c r="BA21" s="868">
        <f t="shared" si="42"/>
        <v>86845.190520446093</v>
      </c>
      <c r="BB21" s="869">
        <f t="shared" si="42"/>
        <v>88207.304832713751</v>
      </c>
      <c r="BC21" s="868">
        <f t="shared" si="42"/>
        <v>89569.41914498141</v>
      </c>
      <c r="BD21" s="869">
        <f t="shared" si="42"/>
        <v>90931.533457249068</v>
      </c>
      <c r="BE21" s="868">
        <f t="shared" si="42"/>
        <v>92293.647769516727</v>
      </c>
      <c r="BF21" s="869">
        <f t="shared" si="42"/>
        <v>93655.762081784385</v>
      </c>
      <c r="BG21" s="868">
        <f t="shared" si="42"/>
        <v>95017.876394052044</v>
      </c>
      <c r="BH21" s="869">
        <f t="shared" si="42"/>
        <v>96379.990706319702</v>
      </c>
      <c r="BI21" s="868">
        <f t="shared" si="42"/>
        <v>97742.105018587361</v>
      </c>
      <c r="BJ21" s="869">
        <f t="shared" si="42"/>
        <v>99104.21933085502</v>
      </c>
      <c r="BK21" s="868">
        <f t="shared" si="42"/>
        <v>100466.33364312268</v>
      </c>
      <c r="BL21" s="869">
        <f t="shared" si="42"/>
        <v>101828.44795539034</v>
      </c>
      <c r="BM21" s="868">
        <f t="shared" si="42"/>
        <v>103190.562267658</v>
      </c>
      <c r="BN21" s="869">
        <f t="shared" si="42"/>
        <v>104552.67657992565</v>
      </c>
      <c r="BO21" s="868">
        <f t="shared" si="42"/>
        <v>105914.79089219331</v>
      </c>
      <c r="BP21" s="869">
        <f t="shared" si="42"/>
        <v>107276.90520446097</v>
      </c>
      <c r="BQ21" s="868">
        <f t="shared" ref="BQ21:CV21" si="43">BQ7*$G$37</f>
        <v>108639.01951672863</v>
      </c>
      <c r="BR21" s="869">
        <f t="shared" si="43"/>
        <v>110001.13382899629</v>
      </c>
      <c r="BS21" s="868">
        <f t="shared" si="43"/>
        <v>111363.24814126395</v>
      </c>
      <c r="BT21" s="869">
        <f t="shared" si="43"/>
        <v>112725.3624535316</v>
      </c>
      <c r="BU21" s="868">
        <f t="shared" si="43"/>
        <v>114087.47676579926</v>
      </c>
      <c r="BV21" s="869">
        <f t="shared" si="43"/>
        <v>115449.59107806692</v>
      </c>
      <c r="BW21" s="868">
        <f t="shared" si="43"/>
        <v>116811.70539033458</v>
      </c>
      <c r="BX21" s="869">
        <f t="shared" si="43"/>
        <v>118173.81970260222</v>
      </c>
      <c r="BY21" s="868">
        <f t="shared" si="43"/>
        <v>119535.93401486988</v>
      </c>
      <c r="BZ21" s="869">
        <f t="shared" si="43"/>
        <v>120898.04832713754</v>
      </c>
      <c r="CA21" s="868">
        <f t="shared" si="43"/>
        <v>122260.1626394052</v>
      </c>
      <c r="CB21" s="869">
        <f t="shared" si="43"/>
        <v>123622.27695167286</v>
      </c>
      <c r="CC21" s="868">
        <f t="shared" si="43"/>
        <v>124984.39126394052</v>
      </c>
      <c r="CD21" s="869">
        <f t="shared" si="43"/>
        <v>126346.50557620818</v>
      </c>
      <c r="CE21" s="868">
        <f t="shared" si="43"/>
        <v>127708.61988847583</v>
      </c>
      <c r="CF21" s="869">
        <f t="shared" si="43"/>
        <v>129070.73420074349</v>
      </c>
      <c r="CG21" s="868">
        <f t="shared" si="43"/>
        <v>130432.84851301115</v>
      </c>
      <c r="CH21" s="869">
        <f t="shared" si="43"/>
        <v>131794.96282527881</v>
      </c>
      <c r="CI21" s="868">
        <f t="shared" si="43"/>
        <v>133157.07713754647</v>
      </c>
      <c r="CJ21" s="869">
        <f t="shared" si="43"/>
        <v>134519.19144981413</v>
      </c>
      <c r="CK21" s="868">
        <f t="shared" si="43"/>
        <v>135881.30576208179</v>
      </c>
      <c r="CL21" s="869">
        <f t="shared" si="43"/>
        <v>137243.42007434944</v>
      </c>
      <c r="CM21" s="868">
        <f t="shared" si="43"/>
        <v>138605.5343866171</v>
      </c>
      <c r="CN21" s="869">
        <f t="shared" si="43"/>
        <v>139967.64869888476</v>
      </c>
      <c r="CO21" s="868">
        <f t="shared" si="43"/>
        <v>141329.76301115242</v>
      </c>
      <c r="CP21" s="869">
        <f t="shared" si="43"/>
        <v>142691.87732342008</v>
      </c>
      <c r="CQ21" s="868">
        <f t="shared" si="43"/>
        <v>144053.99163568774</v>
      </c>
      <c r="CR21" s="869">
        <f t="shared" si="43"/>
        <v>145416.1059479554</v>
      </c>
      <c r="CS21" s="868">
        <f t="shared" si="43"/>
        <v>146778.22026022305</v>
      </c>
      <c r="CT21" s="869">
        <f t="shared" si="43"/>
        <v>148140.33457249071</v>
      </c>
      <c r="CU21" s="868">
        <f t="shared" si="43"/>
        <v>149502.44888475837</v>
      </c>
      <c r="CV21" s="869">
        <f t="shared" si="43"/>
        <v>150864.56319702603</v>
      </c>
      <c r="CW21" s="868">
        <f t="shared" ref="CW21:DL21" si="44">CW7*$G$37</f>
        <v>152226.67750929369</v>
      </c>
      <c r="CX21" s="869">
        <f t="shared" si="44"/>
        <v>153588.79182156135</v>
      </c>
      <c r="CY21" s="868">
        <f t="shared" si="44"/>
        <v>154950.906133829</v>
      </c>
      <c r="CZ21" s="869">
        <f t="shared" si="44"/>
        <v>156313.02044609666</v>
      </c>
      <c r="DA21" s="868">
        <f t="shared" si="44"/>
        <v>157675.13475836432</v>
      </c>
      <c r="DB21" s="869">
        <f t="shared" si="44"/>
        <v>159037.24907063198</v>
      </c>
      <c r="DC21" s="868">
        <f t="shared" si="44"/>
        <v>160399.36338289964</v>
      </c>
      <c r="DD21" s="869">
        <f t="shared" si="44"/>
        <v>161761.4776951673</v>
      </c>
      <c r="DE21" s="868">
        <f t="shared" si="44"/>
        <v>163123.59200743496</v>
      </c>
      <c r="DF21" s="869">
        <f t="shared" si="44"/>
        <v>164485.70631970261</v>
      </c>
      <c r="DG21" s="868">
        <f t="shared" si="44"/>
        <v>165847.82063197027</v>
      </c>
      <c r="DH21" s="869">
        <f t="shared" si="44"/>
        <v>167209.93494423793</v>
      </c>
      <c r="DI21" s="868">
        <f t="shared" si="44"/>
        <v>168572.04925650559</v>
      </c>
      <c r="DJ21" s="869">
        <f t="shared" si="44"/>
        <v>169934.16356877325</v>
      </c>
      <c r="DK21" s="868">
        <f t="shared" si="44"/>
        <v>171296.27788104091</v>
      </c>
      <c r="DL21" s="877">
        <f t="shared" si="44"/>
        <v>172658.39219330857</v>
      </c>
    </row>
    <row r="22" spans="1:116" x14ac:dyDescent="0.25">
      <c r="A22" s="41">
        <v>3000</v>
      </c>
      <c r="B22" s="41">
        <f t="shared" si="40"/>
        <v>5999</v>
      </c>
      <c r="C22" s="68"/>
      <c r="D22" s="68"/>
      <c r="E22" s="876">
        <f t="shared" ref="E22:AJ22" si="45">E8*$G$37</f>
        <v>10962.56970260223</v>
      </c>
      <c r="F22" s="869">
        <f t="shared" si="45"/>
        <v>13565.659851301116</v>
      </c>
      <c r="G22" s="868">
        <f t="shared" si="45"/>
        <v>16168.75</v>
      </c>
      <c r="H22" s="869">
        <f t="shared" si="45"/>
        <v>18771.840148698884</v>
      </c>
      <c r="I22" s="868">
        <f t="shared" si="45"/>
        <v>21374.930297397768</v>
      </c>
      <c r="J22" s="869">
        <f t="shared" si="45"/>
        <v>23978.020446096656</v>
      </c>
      <c r="K22" s="868">
        <f t="shared" si="45"/>
        <v>26581.11059479554</v>
      </c>
      <c r="L22" s="869">
        <f t="shared" si="45"/>
        <v>29184.200743494424</v>
      </c>
      <c r="M22" s="868">
        <f t="shared" si="45"/>
        <v>31787.290892193309</v>
      </c>
      <c r="N22" s="869">
        <f t="shared" si="45"/>
        <v>34390.381040892193</v>
      </c>
      <c r="O22" s="868">
        <f t="shared" si="45"/>
        <v>36993.47118959108</v>
      </c>
      <c r="P22" s="869">
        <f t="shared" si="45"/>
        <v>39596.561338289961</v>
      </c>
      <c r="Q22" s="868">
        <f t="shared" si="45"/>
        <v>42199.651486988849</v>
      </c>
      <c r="R22" s="869">
        <f t="shared" si="45"/>
        <v>44802.741635687729</v>
      </c>
      <c r="S22" s="868">
        <f t="shared" si="45"/>
        <v>46364.595724907063</v>
      </c>
      <c r="T22" s="869">
        <f t="shared" si="45"/>
        <v>47926.449814126398</v>
      </c>
      <c r="U22" s="868">
        <f t="shared" si="45"/>
        <v>49488.303903345724</v>
      </c>
      <c r="V22" s="869">
        <f t="shared" si="45"/>
        <v>51050.157992565059</v>
      </c>
      <c r="W22" s="868">
        <f t="shared" si="45"/>
        <v>52612.012081784385</v>
      </c>
      <c r="X22" s="869">
        <f t="shared" si="45"/>
        <v>54173.86617100372</v>
      </c>
      <c r="Y22" s="868">
        <f t="shared" si="45"/>
        <v>55735.720260223046</v>
      </c>
      <c r="Z22" s="869">
        <f t="shared" si="45"/>
        <v>57297.57434944238</v>
      </c>
      <c r="AA22" s="868">
        <f t="shared" si="45"/>
        <v>58859.428438661707</v>
      </c>
      <c r="AB22" s="869">
        <f t="shared" si="45"/>
        <v>60421.282527881041</v>
      </c>
      <c r="AC22" s="868">
        <f t="shared" si="45"/>
        <v>61983.136617100376</v>
      </c>
      <c r="AD22" s="869">
        <f t="shared" si="45"/>
        <v>63544.990706319702</v>
      </c>
      <c r="AE22" s="868">
        <f t="shared" si="45"/>
        <v>65106.844795539037</v>
      </c>
      <c r="AF22" s="869">
        <f t="shared" si="45"/>
        <v>66668.698884758371</v>
      </c>
      <c r="AG22" s="868">
        <f t="shared" si="45"/>
        <v>68230.552973977698</v>
      </c>
      <c r="AH22" s="869">
        <f t="shared" si="45"/>
        <v>69792.407063197024</v>
      </c>
      <c r="AI22" s="868">
        <f t="shared" si="45"/>
        <v>71354.261152416351</v>
      </c>
      <c r="AJ22" s="869">
        <f t="shared" si="45"/>
        <v>72916.115241635693</v>
      </c>
      <c r="AK22" s="868">
        <f t="shared" ref="AK22:BP22" si="46">AK8*$G$37</f>
        <v>74477.96933085502</v>
      </c>
      <c r="AL22" s="869">
        <f t="shared" si="46"/>
        <v>76039.823420074346</v>
      </c>
      <c r="AM22" s="868">
        <f t="shared" si="46"/>
        <v>77601.677509293688</v>
      </c>
      <c r="AN22" s="869">
        <f t="shared" si="46"/>
        <v>79163.531598513015</v>
      </c>
      <c r="AO22" s="868">
        <f t="shared" si="46"/>
        <v>80725.385687732341</v>
      </c>
      <c r="AP22" s="869">
        <f t="shared" si="46"/>
        <v>82287.239776951668</v>
      </c>
      <c r="AQ22" s="868">
        <f t="shared" si="46"/>
        <v>83849.09386617101</v>
      </c>
      <c r="AR22" s="869">
        <f t="shared" si="46"/>
        <v>85410.947955390337</v>
      </c>
      <c r="AS22" s="868">
        <f t="shared" si="46"/>
        <v>86972.802044609663</v>
      </c>
      <c r="AT22" s="869">
        <f t="shared" si="46"/>
        <v>88534.65613382899</v>
      </c>
      <c r="AU22" s="868">
        <f t="shared" si="46"/>
        <v>90096.510223048332</v>
      </c>
      <c r="AV22" s="869">
        <f t="shared" si="46"/>
        <v>91658.364312267659</v>
      </c>
      <c r="AW22" s="868">
        <f t="shared" si="46"/>
        <v>93220.218401486985</v>
      </c>
      <c r="AX22" s="869">
        <f t="shared" si="46"/>
        <v>94782.072490706327</v>
      </c>
      <c r="AY22" s="868">
        <f t="shared" si="46"/>
        <v>96343.926579925654</v>
      </c>
      <c r="AZ22" s="869">
        <f t="shared" si="46"/>
        <v>97905.78066914498</v>
      </c>
      <c r="BA22" s="868">
        <f t="shared" si="46"/>
        <v>99467.634758364307</v>
      </c>
      <c r="BB22" s="869">
        <f t="shared" si="46"/>
        <v>101029.48884758365</v>
      </c>
      <c r="BC22" s="868">
        <f t="shared" si="46"/>
        <v>102591.34293680298</v>
      </c>
      <c r="BD22" s="869">
        <f t="shared" si="46"/>
        <v>104153.1970260223</v>
      </c>
      <c r="BE22" s="868">
        <f t="shared" si="46"/>
        <v>105715.05111524163</v>
      </c>
      <c r="BF22" s="869">
        <f t="shared" si="46"/>
        <v>107276.90520446097</v>
      </c>
      <c r="BG22" s="868">
        <f t="shared" si="46"/>
        <v>108838.7592936803</v>
      </c>
      <c r="BH22" s="869">
        <f t="shared" si="46"/>
        <v>110400.61338289962</v>
      </c>
      <c r="BI22" s="868">
        <f t="shared" si="46"/>
        <v>111962.46747211897</v>
      </c>
      <c r="BJ22" s="869">
        <f t="shared" si="46"/>
        <v>113524.32156133829</v>
      </c>
      <c r="BK22" s="868">
        <f t="shared" si="46"/>
        <v>115086.17565055762</v>
      </c>
      <c r="BL22" s="869">
        <f t="shared" si="46"/>
        <v>116648.02973977695</v>
      </c>
      <c r="BM22" s="868">
        <f t="shared" si="46"/>
        <v>118209.88382899629</v>
      </c>
      <c r="BN22" s="869">
        <f t="shared" si="46"/>
        <v>119771.73791821561</v>
      </c>
      <c r="BO22" s="868">
        <f t="shared" si="46"/>
        <v>121333.59200743494</v>
      </c>
      <c r="BP22" s="869">
        <f t="shared" si="46"/>
        <v>122895.44609665428</v>
      </c>
      <c r="BQ22" s="868">
        <f t="shared" ref="BQ22:CV22" si="47">BQ8*$G$37</f>
        <v>124457.30018587361</v>
      </c>
      <c r="BR22" s="869">
        <f t="shared" si="47"/>
        <v>126019.15427509294</v>
      </c>
      <c r="BS22" s="868">
        <f t="shared" si="47"/>
        <v>127581.00836431226</v>
      </c>
      <c r="BT22" s="869">
        <f t="shared" si="47"/>
        <v>129142.8624535316</v>
      </c>
      <c r="BU22" s="868">
        <f t="shared" si="47"/>
        <v>130704.71654275093</v>
      </c>
      <c r="BV22" s="869">
        <f t="shared" si="47"/>
        <v>132266.57063197027</v>
      </c>
      <c r="BW22" s="868">
        <f t="shared" si="47"/>
        <v>133828.4247211896</v>
      </c>
      <c r="BX22" s="869">
        <f t="shared" si="47"/>
        <v>135390.27881040893</v>
      </c>
      <c r="BY22" s="868">
        <f t="shared" si="47"/>
        <v>136952.13289962825</v>
      </c>
      <c r="BZ22" s="869">
        <f t="shared" si="47"/>
        <v>138513.98698884758</v>
      </c>
      <c r="CA22" s="868">
        <f t="shared" si="47"/>
        <v>140075.84107806691</v>
      </c>
      <c r="CB22" s="869">
        <f t="shared" si="47"/>
        <v>141637.69516728623</v>
      </c>
      <c r="CC22" s="868">
        <f t="shared" si="47"/>
        <v>143199.54925650559</v>
      </c>
      <c r="CD22" s="869">
        <f t="shared" si="47"/>
        <v>144761.40334572492</v>
      </c>
      <c r="CE22" s="868">
        <f t="shared" si="47"/>
        <v>146323.25743494424</v>
      </c>
      <c r="CF22" s="869">
        <f t="shared" si="47"/>
        <v>147885.11152416357</v>
      </c>
      <c r="CG22" s="868">
        <f t="shared" si="47"/>
        <v>149446.9656133829</v>
      </c>
      <c r="CH22" s="869">
        <f t="shared" si="47"/>
        <v>151008.81970260222</v>
      </c>
      <c r="CI22" s="868">
        <f t="shared" si="47"/>
        <v>152570.67379182155</v>
      </c>
      <c r="CJ22" s="869">
        <f t="shared" si="47"/>
        <v>154132.52788104091</v>
      </c>
      <c r="CK22" s="868">
        <f t="shared" si="47"/>
        <v>155694.38197026023</v>
      </c>
      <c r="CL22" s="869">
        <f t="shared" si="47"/>
        <v>157256.23605947956</v>
      </c>
      <c r="CM22" s="868">
        <f t="shared" si="47"/>
        <v>158818.09014869889</v>
      </c>
      <c r="CN22" s="869">
        <f t="shared" si="47"/>
        <v>160379.94423791821</v>
      </c>
      <c r="CO22" s="868">
        <f t="shared" si="47"/>
        <v>161941.79832713754</v>
      </c>
      <c r="CP22" s="869">
        <f t="shared" si="47"/>
        <v>163503.65241635687</v>
      </c>
      <c r="CQ22" s="868">
        <f t="shared" si="47"/>
        <v>165065.5065055762</v>
      </c>
      <c r="CR22" s="869">
        <f t="shared" si="47"/>
        <v>166627.36059479555</v>
      </c>
      <c r="CS22" s="868">
        <f t="shared" si="47"/>
        <v>168189.21468401488</v>
      </c>
      <c r="CT22" s="869">
        <f t="shared" si="47"/>
        <v>169751.0687732342</v>
      </c>
      <c r="CU22" s="868">
        <f t="shared" si="47"/>
        <v>171312.92286245353</v>
      </c>
      <c r="CV22" s="869">
        <f t="shared" si="47"/>
        <v>172874.77695167286</v>
      </c>
      <c r="CW22" s="868">
        <f t="shared" ref="CW22:DL22" si="48">CW8*$G$37</f>
        <v>174436.63104089219</v>
      </c>
      <c r="CX22" s="869">
        <f t="shared" si="48"/>
        <v>175998.48513011151</v>
      </c>
      <c r="CY22" s="868">
        <f t="shared" si="48"/>
        <v>177560.33921933087</v>
      </c>
      <c r="CZ22" s="869">
        <f t="shared" si="48"/>
        <v>179122.1933085502</v>
      </c>
      <c r="DA22" s="868">
        <f t="shared" si="48"/>
        <v>180684.04739776952</v>
      </c>
      <c r="DB22" s="869">
        <f t="shared" si="48"/>
        <v>182245.90148698885</v>
      </c>
      <c r="DC22" s="868">
        <f t="shared" si="48"/>
        <v>183807.75557620818</v>
      </c>
      <c r="DD22" s="869">
        <f t="shared" si="48"/>
        <v>185369.6096654275</v>
      </c>
      <c r="DE22" s="868">
        <f t="shared" si="48"/>
        <v>186931.46375464683</v>
      </c>
      <c r="DF22" s="869">
        <f t="shared" si="48"/>
        <v>188493.31784386619</v>
      </c>
      <c r="DG22" s="868">
        <f t="shared" si="48"/>
        <v>190055.17193308551</v>
      </c>
      <c r="DH22" s="869">
        <f t="shared" si="48"/>
        <v>191617.02602230484</v>
      </c>
      <c r="DI22" s="868">
        <f t="shared" si="48"/>
        <v>193178.88011152417</v>
      </c>
      <c r="DJ22" s="869">
        <f t="shared" si="48"/>
        <v>194740.73420074349</v>
      </c>
      <c r="DK22" s="868">
        <f t="shared" si="48"/>
        <v>196302.58828996282</v>
      </c>
      <c r="DL22" s="877">
        <f t="shared" si="48"/>
        <v>197864.44237918215</v>
      </c>
    </row>
    <row r="23" spans="1:116" x14ac:dyDescent="0.25">
      <c r="A23" s="41">
        <v>6000</v>
      </c>
      <c r="B23" s="41">
        <f t="shared" si="40"/>
        <v>9999</v>
      </c>
      <c r="C23" s="68"/>
      <c r="D23" s="68"/>
      <c r="E23" s="876">
        <f t="shared" ref="E23:AJ23" si="49">E9*$G$37</f>
        <v>12243.308550185873</v>
      </c>
      <c r="F23" s="869">
        <f t="shared" si="49"/>
        <v>15156.18029739777</v>
      </c>
      <c r="G23" s="868">
        <f t="shared" si="49"/>
        <v>18069.052044609667</v>
      </c>
      <c r="H23" s="869">
        <f t="shared" si="49"/>
        <v>20981.923791821562</v>
      </c>
      <c r="I23" s="868">
        <f t="shared" si="49"/>
        <v>23894.795539033457</v>
      </c>
      <c r="J23" s="869">
        <f t="shared" si="49"/>
        <v>26807.667286245352</v>
      </c>
      <c r="K23" s="868">
        <f t="shared" si="49"/>
        <v>29720.539033457248</v>
      </c>
      <c r="L23" s="869">
        <f t="shared" si="49"/>
        <v>32633.410780669146</v>
      </c>
      <c r="M23" s="868">
        <f t="shared" si="49"/>
        <v>35546.282527881041</v>
      </c>
      <c r="N23" s="869">
        <f t="shared" si="49"/>
        <v>38459.154275092937</v>
      </c>
      <c r="O23" s="868">
        <f t="shared" si="49"/>
        <v>41372.026022304832</v>
      </c>
      <c r="P23" s="869">
        <f t="shared" si="49"/>
        <v>44284.897769516727</v>
      </c>
      <c r="Q23" s="868">
        <f t="shared" si="49"/>
        <v>47197.769516728622</v>
      </c>
      <c r="R23" s="869">
        <f t="shared" si="49"/>
        <v>50110.641263940524</v>
      </c>
      <c r="S23" s="868">
        <f t="shared" si="49"/>
        <v>51858.364312267659</v>
      </c>
      <c r="T23" s="869">
        <f t="shared" si="49"/>
        <v>53606.087360594793</v>
      </c>
      <c r="U23" s="868">
        <f t="shared" si="49"/>
        <v>55353.810408921934</v>
      </c>
      <c r="V23" s="869">
        <f t="shared" si="49"/>
        <v>57101.533457249068</v>
      </c>
      <c r="W23" s="868">
        <f t="shared" si="49"/>
        <v>58849.25650557621</v>
      </c>
      <c r="X23" s="869">
        <f t="shared" si="49"/>
        <v>60596.979553903344</v>
      </c>
      <c r="Y23" s="868">
        <f t="shared" si="49"/>
        <v>62344.702602230485</v>
      </c>
      <c r="Z23" s="869">
        <f t="shared" si="49"/>
        <v>64092.42565055762</v>
      </c>
      <c r="AA23" s="868">
        <f t="shared" si="49"/>
        <v>65840.148698884761</v>
      </c>
      <c r="AB23" s="869">
        <f t="shared" si="49"/>
        <v>67587.871747211902</v>
      </c>
      <c r="AC23" s="868">
        <f t="shared" si="49"/>
        <v>69335.594795539029</v>
      </c>
      <c r="AD23" s="869">
        <f t="shared" si="49"/>
        <v>71083.317843866171</v>
      </c>
      <c r="AE23" s="868">
        <f t="shared" si="49"/>
        <v>72831.040892193312</v>
      </c>
      <c r="AF23" s="869">
        <f t="shared" si="49"/>
        <v>74578.763940520454</v>
      </c>
      <c r="AG23" s="868">
        <f t="shared" si="49"/>
        <v>76326.486988847581</v>
      </c>
      <c r="AH23" s="869">
        <f t="shared" si="49"/>
        <v>78074.210037174722</v>
      </c>
      <c r="AI23" s="868">
        <f t="shared" si="49"/>
        <v>79821.933085501863</v>
      </c>
      <c r="AJ23" s="869">
        <f t="shared" si="49"/>
        <v>81569.65613382899</v>
      </c>
      <c r="AK23" s="868">
        <f t="shared" ref="AK23:BP23" si="50">AK9*$G$37</f>
        <v>83317.379182156132</v>
      </c>
      <c r="AL23" s="869">
        <f t="shared" si="50"/>
        <v>85065.102230483273</v>
      </c>
      <c r="AM23" s="868">
        <f t="shared" si="50"/>
        <v>86812.825278810415</v>
      </c>
      <c r="AN23" s="869">
        <f t="shared" si="50"/>
        <v>88560.548327137541</v>
      </c>
      <c r="AO23" s="868">
        <f t="shared" si="50"/>
        <v>90308.271375464683</v>
      </c>
      <c r="AP23" s="869">
        <f t="shared" si="50"/>
        <v>92055.994423791824</v>
      </c>
      <c r="AQ23" s="868">
        <f t="shared" si="50"/>
        <v>93803.717472118966</v>
      </c>
      <c r="AR23" s="869">
        <f t="shared" si="50"/>
        <v>95551.440520446093</v>
      </c>
      <c r="AS23" s="868">
        <f t="shared" si="50"/>
        <v>97299.163568773234</v>
      </c>
      <c r="AT23" s="869">
        <f t="shared" si="50"/>
        <v>99046.886617100376</v>
      </c>
      <c r="AU23" s="868">
        <f t="shared" si="50"/>
        <v>100794.60966542752</v>
      </c>
      <c r="AV23" s="869">
        <f t="shared" si="50"/>
        <v>102542.33271375464</v>
      </c>
      <c r="AW23" s="868">
        <f t="shared" si="50"/>
        <v>104290.05576208179</v>
      </c>
      <c r="AX23" s="869">
        <f t="shared" si="50"/>
        <v>106037.77881040893</v>
      </c>
      <c r="AY23" s="868">
        <f t="shared" si="50"/>
        <v>107785.50185873605</v>
      </c>
      <c r="AZ23" s="869">
        <f t="shared" si="50"/>
        <v>109533.2249070632</v>
      </c>
      <c r="BA23" s="868">
        <f t="shared" si="50"/>
        <v>111280.94795539034</v>
      </c>
      <c r="BB23" s="869">
        <f t="shared" si="50"/>
        <v>113028.67100371748</v>
      </c>
      <c r="BC23" s="868">
        <f t="shared" si="50"/>
        <v>114776.3940520446</v>
      </c>
      <c r="BD23" s="869">
        <f t="shared" si="50"/>
        <v>116524.11710037175</v>
      </c>
      <c r="BE23" s="868">
        <f t="shared" si="50"/>
        <v>118271.84014869889</v>
      </c>
      <c r="BF23" s="869">
        <f t="shared" si="50"/>
        <v>120019.56319702603</v>
      </c>
      <c r="BG23" s="868">
        <f t="shared" si="50"/>
        <v>121767.28624535316</v>
      </c>
      <c r="BH23" s="869">
        <f t="shared" si="50"/>
        <v>123515.0092936803</v>
      </c>
      <c r="BI23" s="868">
        <f t="shared" si="50"/>
        <v>125262.73234200744</v>
      </c>
      <c r="BJ23" s="869">
        <f t="shared" si="50"/>
        <v>127010.45539033458</v>
      </c>
      <c r="BK23" s="868">
        <f t="shared" si="50"/>
        <v>128758.17843866171</v>
      </c>
      <c r="BL23" s="869">
        <f t="shared" si="50"/>
        <v>130505.90148698885</v>
      </c>
      <c r="BM23" s="868">
        <f t="shared" si="50"/>
        <v>132253.62453531599</v>
      </c>
      <c r="BN23" s="869">
        <f t="shared" si="50"/>
        <v>134001.34758364313</v>
      </c>
      <c r="BO23" s="868">
        <f t="shared" si="50"/>
        <v>135749.07063197027</v>
      </c>
      <c r="BP23" s="869">
        <f t="shared" si="50"/>
        <v>137496.79368029739</v>
      </c>
      <c r="BQ23" s="868">
        <f t="shared" ref="BQ23:CV23" si="51">BQ9*$G$37</f>
        <v>139244.51672862453</v>
      </c>
      <c r="BR23" s="869">
        <f t="shared" si="51"/>
        <v>140992.23977695167</v>
      </c>
      <c r="BS23" s="868">
        <f t="shared" si="51"/>
        <v>142739.96282527881</v>
      </c>
      <c r="BT23" s="869">
        <f t="shared" si="51"/>
        <v>144487.68587360595</v>
      </c>
      <c r="BU23" s="868">
        <f t="shared" si="51"/>
        <v>146235.40892193309</v>
      </c>
      <c r="BV23" s="869">
        <f t="shared" si="51"/>
        <v>147983.13197026023</v>
      </c>
      <c r="BW23" s="868">
        <f t="shared" si="51"/>
        <v>149730.85501858738</v>
      </c>
      <c r="BX23" s="869">
        <f t="shared" si="51"/>
        <v>151478.57806691449</v>
      </c>
      <c r="BY23" s="868">
        <f t="shared" si="51"/>
        <v>153226.30111524163</v>
      </c>
      <c r="BZ23" s="869">
        <f t="shared" si="51"/>
        <v>154974.02416356877</v>
      </c>
      <c r="CA23" s="868">
        <f t="shared" si="51"/>
        <v>156721.74721189591</v>
      </c>
      <c r="CB23" s="869">
        <f t="shared" si="51"/>
        <v>158469.47026022305</v>
      </c>
      <c r="CC23" s="868">
        <f t="shared" si="51"/>
        <v>160217.1933085502</v>
      </c>
      <c r="CD23" s="869">
        <f t="shared" si="51"/>
        <v>161964.91635687734</v>
      </c>
      <c r="CE23" s="868">
        <f t="shared" si="51"/>
        <v>163712.63940520445</v>
      </c>
      <c r="CF23" s="869">
        <f t="shared" si="51"/>
        <v>165460.36245353159</v>
      </c>
      <c r="CG23" s="868">
        <f t="shared" si="51"/>
        <v>167208.08550185873</v>
      </c>
      <c r="CH23" s="869">
        <f t="shared" si="51"/>
        <v>168955.80855018587</v>
      </c>
      <c r="CI23" s="868">
        <f t="shared" si="51"/>
        <v>170703.53159851301</v>
      </c>
      <c r="CJ23" s="869">
        <f t="shared" si="51"/>
        <v>172451.25464684016</v>
      </c>
      <c r="CK23" s="868">
        <f t="shared" si="51"/>
        <v>174198.9776951673</v>
      </c>
      <c r="CL23" s="869">
        <f t="shared" si="51"/>
        <v>175946.70074349444</v>
      </c>
      <c r="CM23" s="868">
        <f t="shared" si="51"/>
        <v>177694.42379182155</v>
      </c>
      <c r="CN23" s="869">
        <f t="shared" si="51"/>
        <v>179442.14684014869</v>
      </c>
      <c r="CO23" s="868">
        <f t="shared" si="51"/>
        <v>181189.86988847583</v>
      </c>
      <c r="CP23" s="869">
        <f t="shared" si="51"/>
        <v>182937.59293680298</v>
      </c>
      <c r="CQ23" s="868">
        <f t="shared" si="51"/>
        <v>184685.31598513012</v>
      </c>
      <c r="CR23" s="869">
        <f t="shared" si="51"/>
        <v>186433.03903345726</v>
      </c>
      <c r="CS23" s="868">
        <f t="shared" si="51"/>
        <v>188180.7620817844</v>
      </c>
      <c r="CT23" s="869">
        <f t="shared" si="51"/>
        <v>189928.48513011151</v>
      </c>
      <c r="CU23" s="868">
        <f t="shared" si="51"/>
        <v>191676.20817843865</v>
      </c>
      <c r="CV23" s="869">
        <f t="shared" si="51"/>
        <v>193423.9312267658</v>
      </c>
      <c r="CW23" s="868">
        <f t="shared" ref="CW23:DL23" si="52">CW9*$G$37</f>
        <v>195171.65427509294</v>
      </c>
      <c r="CX23" s="869">
        <f t="shared" si="52"/>
        <v>196919.37732342008</v>
      </c>
      <c r="CY23" s="868">
        <f t="shared" si="52"/>
        <v>198667.10037174722</v>
      </c>
      <c r="CZ23" s="869">
        <f t="shared" si="52"/>
        <v>200414.82342007436</v>
      </c>
      <c r="DA23" s="868">
        <f t="shared" si="52"/>
        <v>202162.5464684015</v>
      </c>
      <c r="DB23" s="869">
        <f t="shared" si="52"/>
        <v>203910.26951672861</v>
      </c>
      <c r="DC23" s="868">
        <f t="shared" si="52"/>
        <v>205657.99256505576</v>
      </c>
      <c r="DD23" s="869">
        <f t="shared" si="52"/>
        <v>207405.7156133829</v>
      </c>
      <c r="DE23" s="868">
        <f t="shared" si="52"/>
        <v>209153.43866171004</v>
      </c>
      <c r="DF23" s="869">
        <f t="shared" si="52"/>
        <v>210901.16171003718</v>
      </c>
      <c r="DG23" s="868">
        <f t="shared" si="52"/>
        <v>212648.88475836432</v>
      </c>
      <c r="DH23" s="869">
        <f t="shared" si="52"/>
        <v>214396.60780669146</v>
      </c>
      <c r="DI23" s="868">
        <f t="shared" si="52"/>
        <v>216144.33085501858</v>
      </c>
      <c r="DJ23" s="869">
        <f t="shared" si="52"/>
        <v>217892.05390334572</v>
      </c>
      <c r="DK23" s="868">
        <f t="shared" si="52"/>
        <v>219639.77695167286</v>
      </c>
      <c r="DL23" s="877">
        <f t="shared" si="52"/>
        <v>221387.5</v>
      </c>
    </row>
    <row r="24" spans="1:116" x14ac:dyDescent="0.25">
      <c r="A24" s="41">
        <v>10000</v>
      </c>
      <c r="B24" s="41">
        <f t="shared" si="40"/>
        <v>14999</v>
      </c>
      <c r="C24" s="68"/>
      <c r="D24" s="68"/>
      <c r="E24" s="878">
        <f t="shared" ref="E24:AJ24" si="53">E10*$G$37</f>
        <v>16506.273234200744</v>
      </c>
      <c r="F24" s="869">
        <f t="shared" si="53"/>
        <v>20390.102230483273</v>
      </c>
      <c r="G24" s="868">
        <f t="shared" si="53"/>
        <v>24273.931226765799</v>
      </c>
      <c r="H24" s="869">
        <f t="shared" si="53"/>
        <v>28157.760223048328</v>
      </c>
      <c r="I24" s="868">
        <f t="shared" si="53"/>
        <v>32041.589219330854</v>
      </c>
      <c r="J24" s="869">
        <f t="shared" si="53"/>
        <v>35925.418215613383</v>
      </c>
      <c r="K24" s="868">
        <f t="shared" si="53"/>
        <v>39809.247211895912</v>
      </c>
      <c r="L24" s="869">
        <f t="shared" si="53"/>
        <v>43693.076208178441</v>
      </c>
      <c r="M24" s="868">
        <f t="shared" si="53"/>
        <v>47576.905204460963</v>
      </c>
      <c r="N24" s="869">
        <f t="shared" si="53"/>
        <v>51460.734200743493</v>
      </c>
      <c r="O24" s="868">
        <f t="shared" si="53"/>
        <v>55344.563197026022</v>
      </c>
      <c r="P24" s="869">
        <f t="shared" si="53"/>
        <v>59228.392193308551</v>
      </c>
      <c r="Q24" s="868">
        <f t="shared" si="53"/>
        <v>63112.22118959108</v>
      </c>
      <c r="R24" s="869">
        <f t="shared" si="53"/>
        <v>66996.05018587361</v>
      </c>
      <c r="S24" s="868">
        <f t="shared" si="53"/>
        <v>69326.347583643117</v>
      </c>
      <c r="T24" s="869">
        <f t="shared" si="53"/>
        <v>71656.644981412639</v>
      </c>
      <c r="U24" s="868">
        <f t="shared" si="53"/>
        <v>73986.942379182161</v>
      </c>
      <c r="V24" s="869">
        <f t="shared" si="53"/>
        <v>76317.239776951668</v>
      </c>
      <c r="W24" s="868">
        <f t="shared" si="53"/>
        <v>78647.53717472119</v>
      </c>
      <c r="X24" s="869">
        <f t="shared" si="53"/>
        <v>80977.834572490712</v>
      </c>
      <c r="Y24" s="868">
        <f t="shared" si="53"/>
        <v>83308.13197026022</v>
      </c>
      <c r="Z24" s="869">
        <f t="shared" si="53"/>
        <v>85638.429368029741</v>
      </c>
      <c r="AA24" s="868">
        <f t="shared" si="53"/>
        <v>87968.726765799263</v>
      </c>
      <c r="AB24" s="869">
        <f t="shared" si="53"/>
        <v>90299.024163568771</v>
      </c>
      <c r="AC24" s="868">
        <f t="shared" si="53"/>
        <v>92629.321561338293</v>
      </c>
      <c r="AD24" s="869">
        <f t="shared" si="53"/>
        <v>94959.618959107815</v>
      </c>
      <c r="AE24" s="868">
        <f t="shared" si="53"/>
        <v>97289.916356877322</v>
      </c>
      <c r="AF24" s="869">
        <f t="shared" si="53"/>
        <v>99620.213754646844</v>
      </c>
      <c r="AG24" s="868">
        <f t="shared" si="53"/>
        <v>101950.51115241635</v>
      </c>
      <c r="AH24" s="869">
        <f t="shared" si="53"/>
        <v>104280.80855018587</v>
      </c>
      <c r="AI24" s="868">
        <f t="shared" si="53"/>
        <v>106611.1059479554</v>
      </c>
      <c r="AJ24" s="869">
        <f t="shared" si="53"/>
        <v>108941.4033457249</v>
      </c>
      <c r="AK24" s="868">
        <f t="shared" ref="AK24:BP24" si="54">AK10*$G$37</f>
        <v>111271.70074349442</v>
      </c>
      <c r="AL24" s="869">
        <f t="shared" si="54"/>
        <v>113601.99814126395</v>
      </c>
      <c r="AM24" s="868">
        <f t="shared" si="54"/>
        <v>115932.29553903345</v>
      </c>
      <c r="AN24" s="869">
        <f t="shared" si="54"/>
        <v>118262.59293680298</v>
      </c>
      <c r="AO24" s="868">
        <f t="shared" si="54"/>
        <v>120592.8903345725</v>
      </c>
      <c r="AP24" s="869">
        <f t="shared" si="54"/>
        <v>122923.187732342</v>
      </c>
      <c r="AQ24" s="868">
        <f t="shared" si="54"/>
        <v>125253.48513011153</v>
      </c>
      <c r="AR24" s="869">
        <f t="shared" si="54"/>
        <v>127583.78252788105</v>
      </c>
      <c r="AS24" s="868">
        <f t="shared" si="54"/>
        <v>129914.07992565056</v>
      </c>
      <c r="AT24" s="869">
        <f t="shared" si="54"/>
        <v>132244.37732342008</v>
      </c>
      <c r="AU24" s="868">
        <f t="shared" si="54"/>
        <v>134574.6747211896</v>
      </c>
      <c r="AV24" s="869">
        <f t="shared" si="54"/>
        <v>136904.97211895912</v>
      </c>
      <c r="AW24" s="868">
        <f t="shared" si="54"/>
        <v>139235.26951672861</v>
      </c>
      <c r="AX24" s="869">
        <f t="shared" si="54"/>
        <v>141565.56691449814</v>
      </c>
      <c r="AY24" s="868">
        <f t="shared" si="54"/>
        <v>143895.86431226766</v>
      </c>
      <c r="AZ24" s="869">
        <f t="shared" si="54"/>
        <v>146226.16171003718</v>
      </c>
      <c r="BA24" s="868">
        <f t="shared" si="54"/>
        <v>148556.4591078067</v>
      </c>
      <c r="BB24" s="869">
        <f t="shared" si="54"/>
        <v>150886.7565055762</v>
      </c>
      <c r="BC24" s="868">
        <f t="shared" si="54"/>
        <v>153217.05390334572</v>
      </c>
      <c r="BD24" s="869">
        <f t="shared" si="54"/>
        <v>155547.35130111524</v>
      </c>
      <c r="BE24" s="868">
        <f t="shared" si="54"/>
        <v>157877.64869888476</v>
      </c>
      <c r="BF24" s="869">
        <f t="shared" si="54"/>
        <v>160207.94609665428</v>
      </c>
      <c r="BG24" s="868">
        <f t="shared" si="54"/>
        <v>162538.2434944238</v>
      </c>
      <c r="BH24" s="869">
        <f t="shared" si="54"/>
        <v>164868.5408921933</v>
      </c>
      <c r="BI24" s="868">
        <f t="shared" si="54"/>
        <v>167198.83828996282</v>
      </c>
      <c r="BJ24" s="869">
        <f t="shared" si="54"/>
        <v>169529.13568773234</v>
      </c>
      <c r="BK24" s="868">
        <f t="shared" si="54"/>
        <v>171859.43308550186</v>
      </c>
      <c r="BL24" s="869">
        <f t="shared" si="54"/>
        <v>174189.73048327139</v>
      </c>
      <c r="BM24" s="868">
        <f t="shared" si="54"/>
        <v>176520.02788104091</v>
      </c>
      <c r="BN24" s="869">
        <f t="shared" si="54"/>
        <v>178850.3252788104</v>
      </c>
      <c r="BO24" s="868">
        <f t="shared" si="54"/>
        <v>181180.62267657992</v>
      </c>
      <c r="BP24" s="869">
        <f t="shared" si="54"/>
        <v>183510.92007434944</v>
      </c>
      <c r="BQ24" s="868">
        <f t="shared" ref="BQ24:CV24" si="55">BQ10*$G$37</f>
        <v>185841.21747211897</v>
      </c>
      <c r="BR24" s="869">
        <f t="shared" si="55"/>
        <v>188171.51486988849</v>
      </c>
      <c r="BS24" s="868">
        <f t="shared" si="55"/>
        <v>190501.81226765798</v>
      </c>
      <c r="BT24" s="869">
        <f t="shared" si="55"/>
        <v>192832.1096654275</v>
      </c>
      <c r="BU24" s="868">
        <f t="shared" si="55"/>
        <v>195162.40706319702</v>
      </c>
      <c r="BV24" s="869">
        <f t="shared" si="55"/>
        <v>197492.70446096655</v>
      </c>
      <c r="BW24" s="868">
        <f t="shared" si="55"/>
        <v>199823.00185873607</v>
      </c>
      <c r="BX24" s="869">
        <f t="shared" si="55"/>
        <v>202153.29925650559</v>
      </c>
      <c r="BY24" s="868">
        <f t="shared" si="55"/>
        <v>204483.59665427508</v>
      </c>
      <c r="BZ24" s="869">
        <f t="shared" si="55"/>
        <v>206813.8940520446</v>
      </c>
      <c r="CA24" s="868">
        <f t="shared" si="55"/>
        <v>209144.19144981413</v>
      </c>
      <c r="CB24" s="869">
        <f t="shared" si="55"/>
        <v>211474.48884758365</v>
      </c>
      <c r="CC24" s="868">
        <f t="shared" si="55"/>
        <v>213804.78624535317</v>
      </c>
      <c r="CD24" s="869">
        <f t="shared" si="55"/>
        <v>216135.08364312269</v>
      </c>
      <c r="CE24" s="868">
        <f t="shared" si="55"/>
        <v>218465.38104089219</v>
      </c>
      <c r="CF24" s="869">
        <f t="shared" si="55"/>
        <v>220795.67843866171</v>
      </c>
      <c r="CG24" s="868">
        <f t="shared" si="55"/>
        <v>223125.97583643123</v>
      </c>
      <c r="CH24" s="869">
        <f t="shared" si="55"/>
        <v>225456.27323420075</v>
      </c>
      <c r="CI24" s="868">
        <f t="shared" si="55"/>
        <v>227786.57063197027</v>
      </c>
      <c r="CJ24" s="869">
        <f t="shared" si="55"/>
        <v>230116.86802973977</v>
      </c>
      <c r="CK24" s="868">
        <f t="shared" si="55"/>
        <v>232447.16542750929</v>
      </c>
      <c r="CL24" s="869">
        <f t="shared" si="55"/>
        <v>234777.46282527881</v>
      </c>
      <c r="CM24" s="868">
        <f t="shared" si="55"/>
        <v>237107.76022304833</v>
      </c>
      <c r="CN24" s="869">
        <f t="shared" si="55"/>
        <v>239438.05762081785</v>
      </c>
      <c r="CO24" s="868">
        <f t="shared" si="55"/>
        <v>241768.35501858738</v>
      </c>
      <c r="CP24" s="869">
        <f t="shared" si="55"/>
        <v>244098.65241635687</v>
      </c>
      <c r="CQ24" s="868">
        <f t="shared" si="55"/>
        <v>246428.94981412639</v>
      </c>
      <c r="CR24" s="869">
        <f t="shared" si="55"/>
        <v>248759.24721189591</v>
      </c>
      <c r="CS24" s="868">
        <f t="shared" si="55"/>
        <v>251089.54460966543</v>
      </c>
      <c r="CT24" s="869">
        <f t="shared" si="55"/>
        <v>253419.84200743496</v>
      </c>
      <c r="CU24" s="868">
        <f t="shared" si="55"/>
        <v>255750.13940520445</v>
      </c>
      <c r="CV24" s="869">
        <f t="shared" si="55"/>
        <v>258080.43680297397</v>
      </c>
      <c r="CW24" s="868">
        <f t="shared" ref="CW24:DL24" si="56">CW10*$G$37</f>
        <v>260410.73420074349</v>
      </c>
      <c r="CX24" s="869">
        <f t="shared" si="56"/>
        <v>262741.03159851301</v>
      </c>
      <c r="CY24" s="868">
        <f t="shared" si="56"/>
        <v>265071.32899628254</v>
      </c>
      <c r="CZ24" s="869">
        <f t="shared" si="56"/>
        <v>267401.62639405206</v>
      </c>
      <c r="DA24" s="868">
        <f t="shared" si="56"/>
        <v>269731.92379182158</v>
      </c>
      <c r="DB24" s="869">
        <f t="shared" si="56"/>
        <v>272062.2211895911</v>
      </c>
      <c r="DC24" s="868">
        <f t="shared" si="56"/>
        <v>274392.51858736062</v>
      </c>
      <c r="DD24" s="869">
        <f t="shared" si="56"/>
        <v>276722.81598513009</v>
      </c>
      <c r="DE24" s="868">
        <f t="shared" si="56"/>
        <v>279053.11338289961</v>
      </c>
      <c r="DF24" s="869">
        <f t="shared" si="56"/>
        <v>281383.41078066913</v>
      </c>
      <c r="DG24" s="868">
        <f t="shared" si="56"/>
        <v>283713.70817843865</v>
      </c>
      <c r="DH24" s="869">
        <f t="shared" si="56"/>
        <v>286044.00557620818</v>
      </c>
      <c r="DI24" s="868">
        <f t="shared" si="56"/>
        <v>288374.3029739777</v>
      </c>
      <c r="DJ24" s="869">
        <f t="shared" si="56"/>
        <v>290704.60037174722</v>
      </c>
      <c r="DK24" s="868">
        <f t="shared" si="56"/>
        <v>293034.89776951674</v>
      </c>
      <c r="DL24" s="877">
        <f t="shared" si="56"/>
        <v>295365.19516728626</v>
      </c>
    </row>
    <row r="25" spans="1:116" x14ac:dyDescent="0.25">
      <c r="A25" s="41">
        <v>15000</v>
      </c>
      <c r="B25" s="41">
        <f t="shared" si="40"/>
        <v>29999</v>
      </c>
      <c r="C25" s="68"/>
      <c r="D25" s="68"/>
      <c r="E25" s="876">
        <f t="shared" ref="E25:AJ25" si="57">E11*$G$37</f>
        <v>18827.32342007435</v>
      </c>
      <c r="F25" s="869">
        <f t="shared" si="57"/>
        <v>23284.479553903348</v>
      </c>
      <c r="G25" s="868">
        <f t="shared" si="57"/>
        <v>27741.635687732341</v>
      </c>
      <c r="H25" s="869">
        <f t="shared" si="57"/>
        <v>32198.791821561339</v>
      </c>
      <c r="I25" s="868">
        <f t="shared" si="57"/>
        <v>36655.947955390337</v>
      </c>
      <c r="J25" s="869">
        <f t="shared" si="57"/>
        <v>41113.104089219334</v>
      </c>
      <c r="K25" s="868">
        <f t="shared" si="57"/>
        <v>45570.260223048324</v>
      </c>
      <c r="L25" s="869">
        <f t="shared" si="57"/>
        <v>50027.416356877322</v>
      </c>
      <c r="M25" s="868">
        <f t="shared" si="57"/>
        <v>54484.57249070632</v>
      </c>
      <c r="N25" s="869">
        <f t="shared" si="57"/>
        <v>58941.728624535317</v>
      </c>
      <c r="O25" s="868">
        <f t="shared" si="57"/>
        <v>63398.884758364315</v>
      </c>
      <c r="P25" s="869">
        <f t="shared" si="57"/>
        <v>67856.040892193312</v>
      </c>
      <c r="Q25" s="868">
        <f t="shared" si="57"/>
        <v>72313.197026022302</v>
      </c>
      <c r="R25" s="869">
        <f t="shared" si="57"/>
        <v>76770.353159851307</v>
      </c>
      <c r="S25" s="868">
        <f t="shared" si="57"/>
        <v>79444.646840148693</v>
      </c>
      <c r="T25" s="869">
        <f t="shared" si="57"/>
        <v>82118.940520446093</v>
      </c>
      <c r="U25" s="868">
        <f t="shared" si="57"/>
        <v>84793.234200743493</v>
      </c>
      <c r="V25" s="869">
        <f t="shared" si="57"/>
        <v>87467.527881040893</v>
      </c>
      <c r="W25" s="868">
        <f t="shared" si="57"/>
        <v>90141.821561338293</v>
      </c>
      <c r="X25" s="869">
        <f t="shared" si="57"/>
        <v>92816.115241635693</v>
      </c>
      <c r="Y25" s="868">
        <f t="shared" si="57"/>
        <v>95490.408921933093</v>
      </c>
      <c r="Z25" s="869">
        <f t="shared" si="57"/>
        <v>98164.702602230478</v>
      </c>
      <c r="AA25" s="868">
        <f t="shared" si="57"/>
        <v>100838.99628252788</v>
      </c>
      <c r="AB25" s="869">
        <f t="shared" si="57"/>
        <v>103513.28996282528</v>
      </c>
      <c r="AC25" s="868">
        <f t="shared" si="57"/>
        <v>106187.58364312268</v>
      </c>
      <c r="AD25" s="869">
        <f t="shared" si="57"/>
        <v>108861.87732342008</v>
      </c>
      <c r="AE25" s="868">
        <f t="shared" si="57"/>
        <v>111536.17100371748</v>
      </c>
      <c r="AF25" s="869">
        <f t="shared" si="57"/>
        <v>114210.46468401488</v>
      </c>
      <c r="AG25" s="868">
        <f t="shared" si="57"/>
        <v>116884.75836431226</v>
      </c>
      <c r="AH25" s="869">
        <f t="shared" si="57"/>
        <v>119559.05204460966</v>
      </c>
      <c r="AI25" s="868">
        <f t="shared" si="57"/>
        <v>122233.34572490706</v>
      </c>
      <c r="AJ25" s="869">
        <f t="shared" si="57"/>
        <v>124907.63940520446</v>
      </c>
      <c r="AK25" s="868">
        <f t="shared" ref="AK25:BP25" si="58">AK11*$G$37</f>
        <v>127581.93308550186</v>
      </c>
      <c r="AL25" s="869">
        <f t="shared" si="58"/>
        <v>130256.22676579926</v>
      </c>
      <c r="AM25" s="868">
        <f t="shared" si="58"/>
        <v>132930.52044609666</v>
      </c>
      <c r="AN25" s="869">
        <f t="shared" si="58"/>
        <v>135604.81412639405</v>
      </c>
      <c r="AO25" s="868">
        <f t="shared" si="58"/>
        <v>138279.10780669146</v>
      </c>
      <c r="AP25" s="869">
        <f t="shared" si="58"/>
        <v>140953.40148698885</v>
      </c>
      <c r="AQ25" s="868">
        <f t="shared" si="58"/>
        <v>143627.69516728623</v>
      </c>
      <c r="AR25" s="869">
        <f t="shared" si="58"/>
        <v>146301.98884758365</v>
      </c>
      <c r="AS25" s="868">
        <f t="shared" si="58"/>
        <v>148976.28252788103</v>
      </c>
      <c r="AT25" s="869">
        <f t="shared" si="58"/>
        <v>151650.57620817845</v>
      </c>
      <c r="AU25" s="868">
        <f t="shared" si="58"/>
        <v>154324.86988847583</v>
      </c>
      <c r="AV25" s="869">
        <f t="shared" si="58"/>
        <v>156999.16356877325</v>
      </c>
      <c r="AW25" s="868">
        <f t="shared" si="58"/>
        <v>159673.45724907063</v>
      </c>
      <c r="AX25" s="869">
        <f t="shared" si="58"/>
        <v>162347.75092936802</v>
      </c>
      <c r="AY25" s="868">
        <f t="shared" si="58"/>
        <v>165022.04460966543</v>
      </c>
      <c r="AZ25" s="869">
        <f t="shared" si="58"/>
        <v>167696.33828996282</v>
      </c>
      <c r="BA25" s="868">
        <f t="shared" si="58"/>
        <v>170370.63197026023</v>
      </c>
      <c r="BB25" s="869">
        <f t="shared" si="58"/>
        <v>173044.92565055762</v>
      </c>
      <c r="BC25" s="868">
        <f t="shared" si="58"/>
        <v>175719.21933085503</v>
      </c>
      <c r="BD25" s="869">
        <f t="shared" si="58"/>
        <v>178393.51301115242</v>
      </c>
      <c r="BE25" s="868">
        <f t="shared" si="58"/>
        <v>181067.8066914498</v>
      </c>
      <c r="BF25" s="869">
        <f t="shared" si="58"/>
        <v>183742.10037174722</v>
      </c>
      <c r="BG25" s="868">
        <f t="shared" si="58"/>
        <v>186416.3940520446</v>
      </c>
      <c r="BH25" s="869">
        <f t="shared" si="58"/>
        <v>189090.68773234202</v>
      </c>
      <c r="BI25" s="868">
        <f t="shared" si="58"/>
        <v>191764.9814126394</v>
      </c>
      <c r="BJ25" s="869">
        <f t="shared" si="58"/>
        <v>194439.27509293679</v>
      </c>
      <c r="BK25" s="868">
        <f t="shared" si="58"/>
        <v>197113.5687732342</v>
      </c>
      <c r="BL25" s="869">
        <f t="shared" si="58"/>
        <v>199787.86245353159</v>
      </c>
      <c r="BM25" s="868">
        <f t="shared" si="58"/>
        <v>202462.156133829</v>
      </c>
      <c r="BN25" s="869">
        <f t="shared" si="58"/>
        <v>205136.44981412639</v>
      </c>
      <c r="BO25" s="868">
        <f t="shared" si="58"/>
        <v>207810.7434944238</v>
      </c>
      <c r="BP25" s="869">
        <f t="shared" si="58"/>
        <v>210485.03717472119</v>
      </c>
      <c r="BQ25" s="868">
        <f t="shared" ref="BQ25:CV25" si="59">BQ11*$G$37</f>
        <v>213159.33085501858</v>
      </c>
      <c r="BR25" s="869">
        <f t="shared" si="59"/>
        <v>215833.62453531599</v>
      </c>
      <c r="BS25" s="868">
        <f t="shared" si="59"/>
        <v>218507.91821561338</v>
      </c>
      <c r="BT25" s="869">
        <f t="shared" si="59"/>
        <v>221182.21189591079</v>
      </c>
      <c r="BU25" s="868">
        <f t="shared" si="59"/>
        <v>223856.50557620818</v>
      </c>
      <c r="BV25" s="869">
        <f t="shared" si="59"/>
        <v>226530.79925650559</v>
      </c>
      <c r="BW25" s="868">
        <f t="shared" si="59"/>
        <v>229205.09293680298</v>
      </c>
      <c r="BX25" s="869">
        <f t="shared" si="59"/>
        <v>231879.38661710036</v>
      </c>
      <c r="BY25" s="868">
        <f t="shared" si="59"/>
        <v>234553.68029739778</v>
      </c>
      <c r="BZ25" s="869">
        <f t="shared" si="59"/>
        <v>237227.97397769516</v>
      </c>
      <c r="CA25" s="868">
        <f t="shared" si="59"/>
        <v>239902.26765799258</v>
      </c>
      <c r="CB25" s="869">
        <f t="shared" si="59"/>
        <v>242576.56133828996</v>
      </c>
      <c r="CC25" s="868">
        <f t="shared" si="59"/>
        <v>245250.85501858738</v>
      </c>
      <c r="CD25" s="869">
        <f t="shared" si="59"/>
        <v>247925.14869888476</v>
      </c>
      <c r="CE25" s="868">
        <f t="shared" si="59"/>
        <v>250599.44237918215</v>
      </c>
      <c r="CF25" s="869">
        <f t="shared" si="59"/>
        <v>253273.73605947956</v>
      </c>
      <c r="CG25" s="868">
        <f t="shared" si="59"/>
        <v>255948.02973977695</v>
      </c>
      <c r="CH25" s="869">
        <f t="shared" si="59"/>
        <v>258622.32342007436</v>
      </c>
      <c r="CI25" s="868">
        <f t="shared" si="59"/>
        <v>261296.61710037175</v>
      </c>
      <c r="CJ25" s="869">
        <f t="shared" si="59"/>
        <v>263970.91078066913</v>
      </c>
      <c r="CK25" s="868">
        <f t="shared" si="59"/>
        <v>266645.20446096652</v>
      </c>
      <c r="CL25" s="869">
        <f t="shared" si="59"/>
        <v>269319.49814126396</v>
      </c>
      <c r="CM25" s="868">
        <f t="shared" si="59"/>
        <v>271993.79182156135</v>
      </c>
      <c r="CN25" s="869">
        <f t="shared" si="59"/>
        <v>274668.08550185873</v>
      </c>
      <c r="CO25" s="868">
        <f t="shared" si="59"/>
        <v>277342.37918215612</v>
      </c>
      <c r="CP25" s="869">
        <f t="shared" si="59"/>
        <v>280016.67286245356</v>
      </c>
      <c r="CQ25" s="868">
        <f t="shared" si="59"/>
        <v>282690.96654275095</v>
      </c>
      <c r="CR25" s="869">
        <f t="shared" si="59"/>
        <v>285365.26022304833</v>
      </c>
      <c r="CS25" s="868">
        <f t="shared" si="59"/>
        <v>288039.55390334572</v>
      </c>
      <c r="CT25" s="869">
        <f t="shared" si="59"/>
        <v>290713.8475836431</v>
      </c>
      <c r="CU25" s="868">
        <f t="shared" si="59"/>
        <v>293388.14126394055</v>
      </c>
      <c r="CV25" s="869">
        <f t="shared" si="59"/>
        <v>296062.43494423793</v>
      </c>
      <c r="CW25" s="868">
        <f t="shared" ref="CW25:DL25" si="60">CW11*$G$37</f>
        <v>298736.72862453532</v>
      </c>
      <c r="CX25" s="869">
        <f t="shared" si="60"/>
        <v>301411.0223048327</v>
      </c>
      <c r="CY25" s="868">
        <f t="shared" si="60"/>
        <v>304085.31598513009</v>
      </c>
      <c r="CZ25" s="869">
        <f t="shared" si="60"/>
        <v>306759.60966542753</v>
      </c>
      <c r="DA25" s="868">
        <f t="shared" si="60"/>
        <v>309433.90334572492</v>
      </c>
      <c r="DB25" s="869">
        <f t="shared" si="60"/>
        <v>312108.1970260223</v>
      </c>
      <c r="DC25" s="868">
        <f t="shared" si="60"/>
        <v>314782.49070631969</v>
      </c>
      <c r="DD25" s="869">
        <f t="shared" si="60"/>
        <v>317456.78438661713</v>
      </c>
      <c r="DE25" s="868">
        <f t="shared" si="60"/>
        <v>320131.07806691452</v>
      </c>
      <c r="DF25" s="869">
        <f t="shared" si="60"/>
        <v>322805.3717472119</v>
      </c>
      <c r="DG25" s="868">
        <f t="shared" si="60"/>
        <v>325479.66542750929</v>
      </c>
      <c r="DH25" s="869">
        <f t="shared" si="60"/>
        <v>328153.95910780667</v>
      </c>
      <c r="DI25" s="868">
        <f t="shared" si="60"/>
        <v>330828.25278810412</v>
      </c>
      <c r="DJ25" s="869">
        <f t="shared" si="60"/>
        <v>333502.5464684015</v>
      </c>
      <c r="DK25" s="868">
        <f t="shared" si="60"/>
        <v>336176.84014869889</v>
      </c>
      <c r="DL25" s="877">
        <f t="shared" si="60"/>
        <v>338851.13382899627</v>
      </c>
    </row>
    <row r="26" spans="1:116" x14ac:dyDescent="0.25">
      <c r="A26" s="41">
        <v>30000</v>
      </c>
      <c r="B26" s="41">
        <f t="shared" si="40"/>
        <v>59999</v>
      </c>
      <c r="C26" s="68"/>
      <c r="D26" s="68"/>
      <c r="E26" s="878">
        <f t="shared" ref="E26:AJ26" si="61">E12*$G$37</f>
        <v>20584.293680297396</v>
      </c>
      <c r="F26" s="869">
        <f t="shared" si="61"/>
        <v>25439.079925650556</v>
      </c>
      <c r="G26" s="868">
        <f t="shared" si="61"/>
        <v>30293.86617100372</v>
      </c>
      <c r="H26" s="869">
        <f t="shared" si="61"/>
        <v>35148.652416356876</v>
      </c>
      <c r="I26" s="868">
        <f t="shared" si="61"/>
        <v>40003.438661710039</v>
      </c>
      <c r="J26" s="869">
        <f t="shared" si="61"/>
        <v>44858.224907063195</v>
      </c>
      <c r="K26" s="868">
        <f t="shared" si="61"/>
        <v>49713.011152416359</v>
      </c>
      <c r="L26" s="869">
        <f t="shared" si="61"/>
        <v>54567.797397769515</v>
      </c>
      <c r="M26" s="868">
        <f t="shared" si="61"/>
        <v>59422.583643122678</v>
      </c>
      <c r="N26" s="869">
        <f t="shared" si="61"/>
        <v>64277.369888475834</v>
      </c>
      <c r="O26" s="868">
        <f t="shared" si="61"/>
        <v>69132.15613382899</v>
      </c>
      <c r="P26" s="869">
        <f t="shared" si="61"/>
        <v>73986.942379182161</v>
      </c>
      <c r="Q26" s="868">
        <f t="shared" si="61"/>
        <v>78841.728624535317</v>
      </c>
      <c r="R26" s="869">
        <f t="shared" si="61"/>
        <v>83696.514869888473</v>
      </c>
      <c r="S26" s="868">
        <f t="shared" si="61"/>
        <v>86609.386617100376</v>
      </c>
      <c r="T26" s="869">
        <f t="shared" si="61"/>
        <v>89522.258364312263</v>
      </c>
      <c r="U26" s="868">
        <f t="shared" si="61"/>
        <v>92435.130111524166</v>
      </c>
      <c r="V26" s="869">
        <f t="shared" si="61"/>
        <v>95348.001858736054</v>
      </c>
      <c r="W26" s="868">
        <f t="shared" si="61"/>
        <v>98260.873605947956</v>
      </c>
      <c r="X26" s="869">
        <f t="shared" si="61"/>
        <v>101173.74535315986</v>
      </c>
      <c r="Y26" s="868">
        <f t="shared" si="61"/>
        <v>104086.61710037175</v>
      </c>
      <c r="Z26" s="869">
        <f t="shared" si="61"/>
        <v>106999.48884758365</v>
      </c>
      <c r="AA26" s="868">
        <f t="shared" si="61"/>
        <v>109912.36059479554</v>
      </c>
      <c r="AB26" s="869">
        <f t="shared" si="61"/>
        <v>112825.23234200744</v>
      </c>
      <c r="AC26" s="868">
        <f t="shared" si="61"/>
        <v>115738.10408921933</v>
      </c>
      <c r="AD26" s="869">
        <f t="shared" si="61"/>
        <v>118650.97583643123</v>
      </c>
      <c r="AE26" s="868">
        <f t="shared" si="61"/>
        <v>121563.84758364312</v>
      </c>
      <c r="AF26" s="869">
        <f t="shared" si="61"/>
        <v>124476.71933085502</v>
      </c>
      <c r="AG26" s="868">
        <f t="shared" si="61"/>
        <v>127389.59107806692</v>
      </c>
      <c r="AH26" s="869">
        <f t="shared" si="61"/>
        <v>130302.46282527881</v>
      </c>
      <c r="AI26" s="868">
        <f t="shared" si="61"/>
        <v>133215.33457249071</v>
      </c>
      <c r="AJ26" s="869">
        <f t="shared" si="61"/>
        <v>136128.20631970261</v>
      </c>
      <c r="AK26" s="868">
        <f t="shared" ref="AK26:BP26" si="62">AK12*$G$37</f>
        <v>139041.07806691449</v>
      </c>
      <c r="AL26" s="869">
        <f t="shared" si="62"/>
        <v>141953.94981412639</v>
      </c>
      <c r="AM26" s="868">
        <f t="shared" si="62"/>
        <v>144866.82156133829</v>
      </c>
      <c r="AN26" s="869">
        <f t="shared" si="62"/>
        <v>147779.6933085502</v>
      </c>
      <c r="AO26" s="868">
        <f t="shared" si="62"/>
        <v>150692.5650557621</v>
      </c>
      <c r="AP26" s="869">
        <f t="shared" si="62"/>
        <v>153605.43680297397</v>
      </c>
      <c r="AQ26" s="868">
        <f t="shared" si="62"/>
        <v>156518.30855018587</v>
      </c>
      <c r="AR26" s="869">
        <f t="shared" si="62"/>
        <v>159431.18029739778</v>
      </c>
      <c r="AS26" s="868">
        <f t="shared" si="62"/>
        <v>162344.05204460968</v>
      </c>
      <c r="AT26" s="869">
        <f t="shared" si="62"/>
        <v>165256.92379182155</v>
      </c>
      <c r="AU26" s="868">
        <f t="shared" si="62"/>
        <v>168169.79553903345</v>
      </c>
      <c r="AV26" s="869">
        <f t="shared" si="62"/>
        <v>171082.66728624536</v>
      </c>
      <c r="AW26" s="868">
        <f t="shared" si="62"/>
        <v>173995.53903345726</v>
      </c>
      <c r="AX26" s="869">
        <f t="shared" si="62"/>
        <v>176908.41078066916</v>
      </c>
      <c r="AY26" s="868">
        <f t="shared" si="62"/>
        <v>179821.28252788103</v>
      </c>
      <c r="AZ26" s="869">
        <f t="shared" si="62"/>
        <v>182734.15427509294</v>
      </c>
      <c r="BA26" s="868">
        <f t="shared" si="62"/>
        <v>185647.02602230484</v>
      </c>
      <c r="BB26" s="869">
        <f t="shared" si="62"/>
        <v>188559.89776951674</v>
      </c>
      <c r="BC26" s="868">
        <f t="shared" si="62"/>
        <v>191472.76951672861</v>
      </c>
      <c r="BD26" s="869">
        <f t="shared" si="62"/>
        <v>194385.64126394052</v>
      </c>
      <c r="BE26" s="868">
        <f t="shared" si="62"/>
        <v>197298.51301115242</v>
      </c>
      <c r="BF26" s="869">
        <f t="shared" si="62"/>
        <v>200211.38475836432</v>
      </c>
      <c r="BG26" s="868">
        <f t="shared" si="62"/>
        <v>203124.25650557622</v>
      </c>
      <c r="BH26" s="869">
        <f t="shared" si="62"/>
        <v>206037.1282527881</v>
      </c>
      <c r="BI26" s="868">
        <f t="shared" si="62"/>
        <v>208950</v>
      </c>
      <c r="BJ26" s="869">
        <f t="shared" si="62"/>
        <v>211862.8717472119</v>
      </c>
      <c r="BK26" s="868">
        <f t="shared" si="62"/>
        <v>214775.7434944238</v>
      </c>
      <c r="BL26" s="869">
        <f t="shared" si="62"/>
        <v>217688.61524163568</v>
      </c>
      <c r="BM26" s="868">
        <f t="shared" si="62"/>
        <v>220601.48698884758</v>
      </c>
      <c r="BN26" s="869">
        <f t="shared" si="62"/>
        <v>223514.35873605948</v>
      </c>
      <c r="BO26" s="868">
        <f t="shared" si="62"/>
        <v>226427.23048327139</v>
      </c>
      <c r="BP26" s="869">
        <f t="shared" si="62"/>
        <v>229340.10223048329</v>
      </c>
      <c r="BQ26" s="868">
        <f t="shared" ref="BQ26:CV26" si="63">BQ12*$G$37</f>
        <v>232252.97397769516</v>
      </c>
      <c r="BR26" s="869">
        <f t="shared" si="63"/>
        <v>235165.84572490706</v>
      </c>
      <c r="BS26" s="868">
        <f t="shared" si="63"/>
        <v>238078.71747211897</v>
      </c>
      <c r="BT26" s="869">
        <f t="shared" si="63"/>
        <v>240991.58921933087</v>
      </c>
      <c r="BU26" s="868">
        <f t="shared" si="63"/>
        <v>243904.46096654274</v>
      </c>
      <c r="BV26" s="869">
        <f t="shared" si="63"/>
        <v>246817.33271375464</v>
      </c>
      <c r="BW26" s="868">
        <f t="shared" si="63"/>
        <v>249730.20446096655</v>
      </c>
      <c r="BX26" s="869">
        <f t="shared" si="63"/>
        <v>252643.07620817845</v>
      </c>
      <c r="BY26" s="868">
        <f t="shared" si="63"/>
        <v>255555.94795539035</v>
      </c>
      <c r="BZ26" s="869">
        <f t="shared" si="63"/>
        <v>258468.81970260222</v>
      </c>
      <c r="CA26" s="868">
        <f t="shared" si="63"/>
        <v>261381.69144981413</v>
      </c>
      <c r="CB26" s="869">
        <f t="shared" si="63"/>
        <v>264294.56319702603</v>
      </c>
      <c r="CC26" s="868">
        <f t="shared" si="63"/>
        <v>267207.43494423793</v>
      </c>
      <c r="CD26" s="869">
        <f t="shared" si="63"/>
        <v>270120.30669144983</v>
      </c>
      <c r="CE26" s="868">
        <f t="shared" si="63"/>
        <v>273033.17843866174</v>
      </c>
      <c r="CF26" s="869">
        <f t="shared" si="63"/>
        <v>275946.05018587358</v>
      </c>
      <c r="CG26" s="868">
        <f t="shared" si="63"/>
        <v>278858.92193308548</v>
      </c>
      <c r="CH26" s="869">
        <f t="shared" si="63"/>
        <v>281771.79368029739</v>
      </c>
      <c r="CI26" s="868">
        <f t="shared" si="63"/>
        <v>284684.66542750929</v>
      </c>
      <c r="CJ26" s="869">
        <f t="shared" si="63"/>
        <v>287597.53717472119</v>
      </c>
      <c r="CK26" s="868">
        <f t="shared" si="63"/>
        <v>290510.40892193309</v>
      </c>
      <c r="CL26" s="869">
        <f t="shared" si="63"/>
        <v>293423.280669145</v>
      </c>
      <c r="CM26" s="868">
        <f t="shared" si="63"/>
        <v>296336.1524163569</v>
      </c>
      <c r="CN26" s="869">
        <f t="shared" si="63"/>
        <v>299249.0241635688</v>
      </c>
      <c r="CO26" s="868">
        <f t="shared" si="63"/>
        <v>302161.89591078064</v>
      </c>
      <c r="CP26" s="869">
        <f t="shared" si="63"/>
        <v>305074.76765799255</v>
      </c>
      <c r="CQ26" s="868">
        <f t="shared" si="63"/>
        <v>307987.63940520445</v>
      </c>
      <c r="CR26" s="869">
        <f t="shared" si="63"/>
        <v>310900.51115241635</v>
      </c>
      <c r="CS26" s="868">
        <f t="shared" si="63"/>
        <v>313813.38289962825</v>
      </c>
      <c r="CT26" s="869">
        <f t="shared" si="63"/>
        <v>316726.25464684016</v>
      </c>
      <c r="CU26" s="868">
        <f t="shared" si="63"/>
        <v>319639.12639405206</v>
      </c>
      <c r="CV26" s="869">
        <f t="shared" si="63"/>
        <v>322551.99814126396</v>
      </c>
      <c r="CW26" s="868">
        <f t="shared" ref="CW26:DL26" si="64">CW12*$G$37</f>
        <v>325464.86988847586</v>
      </c>
      <c r="CX26" s="869">
        <f t="shared" si="64"/>
        <v>328377.74163568771</v>
      </c>
      <c r="CY26" s="868">
        <f t="shared" si="64"/>
        <v>331290.61338289961</v>
      </c>
      <c r="CZ26" s="869">
        <f t="shared" si="64"/>
        <v>334203.48513011151</v>
      </c>
      <c r="DA26" s="868">
        <f t="shared" si="64"/>
        <v>337116.35687732341</v>
      </c>
      <c r="DB26" s="869">
        <f t="shared" si="64"/>
        <v>340029.22862453532</v>
      </c>
      <c r="DC26" s="868">
        <f t="shared" si="64"/>
        <v>342942.10037174722</v>
      </c>
      <c r="DD26" s="869">
        <f t="shared" si="64"/>
        <v>345854.97211895912</v>
      </c>
      <c r="DE26" s="868">
        <f t="shared" si="64"/>
        <v>348767.84386617102</v>
      </c>
      <c r="DF26" s="869">
        <f t="shared" si="64"/>
        <v>351680.71561338293</v>
      </c>
      <c r="DG26" s="868">
        <f t="shared" si="64"/>
        <v>354593.58736059477</v>
      </c>
      <c r="DH26" s="869">
        <f t="shared" si="64"/>
        <v>357506.45910780667</v>
      </c>
      <c r="DI26" s="868">
        <f t="shared" si="64"/>
        <v>360419.33085501858</v>
      </c>
      <c r="DJ26" s="869">
        <f t="shared" si="64"/>
        <v>363332.20260223048</v>
      </c>
      <c r="DK26" s="868">
        <f t="shared" si="64"/>
        <v>366245.07434944238</v>
      </c>
      <c r="DL26" s="877">
        <f t="shared" si="64"/>
        <v>369157.94609665428</v>
      </c>
    </row>
    <row r="27" spans="1:116" x14ac:dyDescent="0.25">
      <c r="A27" s="41">
        <v>60000</v>
      </c>
      <c r="B27" s="41">
        <f t="shared" si="40"/>
        <v>99999</v>
      </c>
      <c r="C27" s="68"/>
      <c r="D27" s="68"/>
      <c r="E27" s="876">
        <f t="shared" ref="E27:AJ27" si="65">E13*$G$37</f>
        <v>22651.045539033457</v>
      </c>
      <c r="F27" s="869">
        <f t="shared" si="65"/>
        <v>28019.052044609667</v>
      </c>
      <c r="G27" s="868">
        <f t="shared" si="65"/>
        <v>33387.058550185873</v>
      </c>
      <c r="H27" s="869">
        <f t="shared" si="65"/>
        <v>38755.065055762083</v>
      </c>
      <c r="I27" s="868">
        <f t="shared" si="65"/>
        <v>44123.071561338293</v>
      </c>
      <c r="J27" s="869">
        <f t="shared" si="65"/>
        <v>49491.078066914495</v>
      </c>
      <c r="K27" s="868">
        <f t="shared" si="65"/>
        <v>54859.084572490705</v>
      </c>
      <c r="L27" s="869">
        <f t="shared" si="65"/>
        <v>60227.091078066915</v>
      </c>
      <c r="M27" s="868">
        <f t="shared" si="65"/>
        <v>65595.097583643117</v>
      </c>
      <c r="N27" s="869">
        <f t="shared" si="65"/>
        <v>70963.104089219327</v>
      </c>
      <c r="O27" s="868">
        <f t="shared" si="65"/>
        <v>76331.110594795537</v>
      </c>
      <c r="P27" s="869">
        <f t="shared" si="65"/>
        <v>81699.117100371746</v>
      </c>
      <c r="Q27" s="868">
        <f t="shared" si="65"/>
        <v>87067.123605947956</v>
      </c>
      <c r="R27" s="869">
        <f t="shared" si="65"/>
        <v>92435.130111524166</v>
      </c>
      <c r="S27" s="868">
        <f t="shared" si="65"/>
        <v>95655.934014869883</v>
      </c>
      <c r="T27" s="869">
        <f t="shared" si="65"/>
        <v>98876.737918215615</v>
      </c>
      <c r="U27" s="868">
        <f t="shared" si="65"/>
        <v>102097.54182156135</v>
      </c>
      <c r="V27" s="869">
        <f t="shared" si="65"/>
        <v>105318.34572490706</v>
      </c>
      <c r="W27" s="868">
        <f t="shared" si="65"/>
        <v>108539.1496282528</v>
      </c>
      <c r="X27" s="869">
        <f t="shared" si="65"/>
        <v>111759.95353159851</v>
      </c>
      <c r="Y27" s="868">
        <f t="shared" si="65"/>
        <v>114980.75743494424</v>
      </c>
      <c r="Z27" s="869">
        <f t="shared" si="65"/>
        <v>118201.56133828996</v>
      </c>
      <c r="AA27" s="868">
        <f t="shared" si="65"/>
        <v>121422.36524163569</v>
      </c>
      <c r="AB27" s="869">
        <f t="shared" si="65"/>
        <v>124643.16914498141</v>
      </c>
      <c r="AC27" s="868">
        <f t="shared" si="65"/>
        <v>127863.97304832714</v>
      </c>
      <c r="AD27" s="869">
        <f t="shared" si="65"/>
        <v>131084.77695167286</v>
      </c>
      <c r="AE27" s="868">
        <f t="shared" si="65"/>
        <v>134305.58085501858</v>
      </c>
      <c r="AF27" s="869">
        <f t="shared" si="65"/>
        <v>137526.38475836432</v>
      </c>
      <c r="AG27" s="868">
        <f t="shared" si="65"/>
        <v>140747.18866171004</v>
      </c>
      <c r="AH27" s="869">
        <f t="shared" si="65"/>
        <v>143967.99256505576</v>
      </c>
      <c r="AI27" s="868">
        <f t="shared" si="65"/>
        <v>147188.7964684015</v>
      </c>
      <c r="AJ27" s="869">
        <f t="shared" si="65"/>
        <v>150409.60037174722</v>
      </c>
      <c r="AK27" s="868">
        <f t="shared" ref="AK27:BP27" si="66">AK13*$G$37</f>
        <v>153630.40427509294</v>
      </c>
      <c r="AL27" s="869">
        <f t="shared" si="66"/>
        <v>156851.20817843865</v>
      </c>
      <c r="AM27" s="868">
        <f t="shared" si="66"/>
        <v>160072.0120817844</v>
      </c>
      <c r="AN27" s="869">
        <f t="shared" si="66"/>
        <v>163292.81598513012</v>
      </c>
      <c r="AO27" s="868">
        <f t="shared" si="66"/>
        <v>166513.61988847583</v>
      </c>
      <c r="AP27" s="869">
        <f t="shared" si="66"/>
        <v>169734.42379182155</v>
      </c>
      <c r="AQ27" s="868">
        <f t="shared" si="66"/>
        <v>172955.2276951673</v>
      </c>
      <c r="AR27" s="869">
        <f t="shared" si="66"/>
        <v>176176.03159851301</v>
      </c>
      <c r="AS27" s="868">
        <f t="shared" si="66"/>
        <v>179396.83550185873</v>
      </c>
      <c r="AT27" s="869">
        <f t="shared" si="66"/>
        <v>182617.63940520445</v>
      </c>
      <c r="AU27" s="868">
        <f t="shared" si="66"/>
        <v>185838.4433085502</v>
      </c>
      <c r="AV27" s="869">
        <f t="shared" si="66"/>
        <v>189059.24721189591</v>
      </c>
      <c r="AW27" s="868">
        <f t="shared" si="66"/>
        <v>192280.05111524163</v>
      </c>
      <c r="AX27" s="869">
        <f t="shared" si="66"/>
        <v>195500.85501858738</v>
      </c>
      <c r="AY27" s="868">
        <f t="shared" si="66"/>
        <v>198721.65892193309</v>
      </c>
      <c r="AZ27" s="869">
        <f t="shared" si="66"/>
        <v>201942.46282527881</v>
      </c>
      <c r="BA27" s="868">
        <f t="shared" si="66"/>
        <v>205163.26672862453</v>
      </c>
      <c r="BB27" s="869">
        <f t="shared" si="66"/>
        <v>208384.07063197027</v>
      </c>
      <c r="BC27" s="868">
        <f t="shared" si="66"/>
        <v>211604.87453531599</v>
      </c>
      <c r="BD27" s="869">
        <f t="shared" si="66"/>
        <v>214825.67843866171</v>
      </c>
      <c r="BE27" s="868">
        <f t="shared" si="66"/>
        <v>218046.48234200742</v>
      </c>
      <c r="BF27" s="869">
        <f t="shared" si="66"/>
        <v>221267.28624535317</v>
      </c>
      <c r="BG27" s="868">
        <f t="shared" si="66"/>
        <v>224488.09014869889</v>
      </c>
      <c r="BH27" s="869">
        <f t="shared" si="66"/>
        <v>227708.8940520446</v>
      </c>
      <c r="BI27" s="868">
        <f t="shared" si="66"/>
        <v>230929.69795539032</v>
      </c>
      <c r="BJ27" s="869">
        <f t="shared" si="66"/>
        <v>234150.50185873607</v>
      </c>
      <c r="BK27" s="868">
        <f t="shared" si="66"/>
        <v>237371.30576208179</v>
      </c>
      <c r="BL27" s="869">
        <f t="shared" si="66"/>
        <v>240592.1096654275</v>
      </c>
      <c r="BM27" s="868">
        <f t="shared" si="66"/>
        <v>243812.91356877325</v>
      </c>
      <c r="BN27" s="869">
        <f t="shared" si="66"/>
        <v>247033.71747211897</v>
      </c>
      <c r="BO27" s="868">
        <f t="shared" si="66"/>
        <v>250254.52137546468</v>
      </c>
      <c r="BP27" s="869">
        <f t="shared" si="66"/>
        <v>253475.3252788104</v>
      </c>
      <c r="BQ27" s="868">
        <f t="shared" ref="BQ27:CV27" si="67">BQ13*$G$37</f>
        <v>256696.12918215615</v>
      </c>
      <c r="BR27" s="869">
        <f t="shared" si="67"/>
        <v>259916.93308550186</v>
      </c>
      <c r="BS27" s="868">
        <f t="shared" si="67"/>
        <v>263137.73698884761</v>
      </c>
      <c r="BT27" s="869">
        <f t="shared" si="67"/>
        <v>266358.54089219333</v>
      </c>
      <c r="BU27" s="868">
        <f t="shared" si="67"/>
        <v>269579.34479553904</v>
      </c>
      <c r="BV27" s="869">
        <f t="shared" si="67"/>
        <v>272800.14869888476</v>
      </c>
      <c r="BW27" s="868">
        <f t="shared" si="67"/>
        <v>276020.95260223048</v>
      </c>
      <c r="BX27" s="869">
        <f t="shared" si="67"/>
        <v>279241.7565055762</v>
      </c>
      <c r="BY27" s="868">
        <f t="shared" si="67"/>
        <v>282462.56040892191</v>
      </c>
      <c r="BZ27" s="869">
        <f t="shared" si="67"/>
        <v>285683.36431226769</v>
      </c>
      <c r="CA27" s="868">
        <f t="shared" si="67"/>
        <v>288904.1682156134</v>
      </c>
      <c r="CB27" s="869">
        <f t="shared" si="67"/>
        <v>292124.97211895912</v>
      </c>
      <c r="CC27" s="868">
        <f t="shared" si="67"/>
        <v>295345.77602230484</v>
      </c>
      <c r="CD27" s="869">
        <f t="shared" si="67"/>
        <v>298566.57992565056</v>
      </c>
      <c r="CE27" s="868">
        <f t="shared" si="67"/>
        <v>301787.38382899627</v>
      </c>
      <c r="CF27" s="869">
        <f t="shared" si="67"/>
        <v>305008.18773234199</v>
      </c>
      <c r="CG27" s="868">
        <f t="shared" si="67"/>
        <v>308228.99163568771</v>
      </c>
      <c r="CH27" s="869">
        <f t="shared" si="67"/>
        <v>311449.79553903348</v>
      </c>
      <c r="CI27" s="868">
        <f t="shared" si="67"/>
        <v>314670.5994423792</v>
      </c>
      <c r="CJ27" s="869">
        <f t="shared" si="67"/>
        <v>317891.40334572492</v>
      </c>
      <c r="CK27" s="868">
        <f t="shared" si="67"/>
        <v>321112.20724907063</v>
      </c>
      <c r="CL27" s="869">
        <f t="shared" si="67"/>
        <v>324333.01115241635</v>
      </c>
      <c r="CM27" s="868">
        <f t="shared" si="67"/>
        <v>327553.81505576207</v>
      </c>
      <c r="CN27" s="869">
        <f t="shared" si="67"/>
        <v>330774.61895910779</v>
      </c>
      <c r="CO27" s="868">
        <f t="shared" si="67"/>
        <v>333995.42286245356</v>
      </c>
      <c r="CP27" s="869">
        <f t="shared" si="67"/>
        <v>337216.22676579928</v>
      </c>
      <c r="CQ27" s="868">
        <f t="shared" si="67"/>
        <v>340437.030669145</v>
      </c>
      <c r="CR27" s="869">
        <f t="shared" si="67"/>
        <v>343657.83457249071</v>
      </c>
      <c r="CS27" s="868">
        <f t="shared" si="67"/>
        <v>346878.63847583643</v>
      </c>
      <c r="CT27" s="869">
        <f t="shared" si="67"/>
        <v>350099.44237918215</v>
      </c>
      <c r="CU27" s="868">
        <f t="shared" si="67"/>
        <v>353320.24628252786</v>
      </c>
      <c r="CV27" s="869">
        <f t="shared" si="67"/>
        <v>356541.05018587358</v>
      </c>
      <c r="CW27" s="868">
        <f t="shared" ref="CW27:DL27" si="68">CW13*$G$37</f>
        <v>359761.85408921936</v>
      </c>
      <c r="CX27" s="869">
        <f t="shared" si="68"/>
        <v>362982.65799256507</v>
      </c>
      <c r="CY27" s="868">
        <f t="shared" si="68"/>
        <v>366203.46189591079</v>
      </c>
      <c r="CZ27" s="869">
        <f t="shared" si="68"/>
        <v>369424.26579925651</v>
      </c>
      <c r="DA27" s="868">
        <f t="shared" si="68"/>
        <v>372645.06970260222</v>
      </c>
      <c r="DB27" s="869">
        <f t="shared" si="68"/>
        <v>375865.87360594794</v>
      </c>
      <c r="DC27" s="868">
        <f t="shared" si="68"/>
        <v>379086.67750929366</v>
      </c>
      <c r="DD27" s="869">
        <f t="shared" si="68"/>
        <v>382307.48141263943</v>
      </c>
      <c r="DE27" s="868">
        <f t="shared" si="68"/>
        <v>385528.28531598515</v>
      </c>
      <c r="DF27" s="869">
        <f t="shared" si="68"/>
        <v>388749.08921933087</v>
      </c>
      <c r="DG27" s="868">
        <f t="shared" si="68"/>
        <v>391969.89312267659</v>
      </c>
      <c r="DH27" s="869">
        <f t="shared" si="68"/>
        <v>395190.6970260223</v>
      </c>
      <c r="DI27" s="868">
        <f t="shared" si="68"/>
        <v>398411.50092936802</v>
      </c>
      <c r="DJ27" s="869">
        <f t="shared" si="68"/>
        <v>401632.30483271374</v>
      </c>
      <c r="DK27" s="868">
        <f t="shared" si="68"/>
        <v>404853.10873605945</v>
      </c>
      <c r="DL27" s="877">
        <f t="shared" si="68"/>
        <v>408073.91263940523</v>
      </c>
    </row>
    <row r="28" spans="1:116" x14ac:dyDescent="0.25">
      <c r="A28" s="41">
        <v>100000</v>
      </c>
      <c r="B28" s="41">
        <v>600000</v>
      </c>
      <c r="C28" s="68"/>
      <c r="D28" s="68"/>
      <c r="E28" s="879">
        <f t="shared" ref="E28:AJ28" si="69">E14*$G$37</f>
        <v>28740.334572490705</v>
      </c>
      <c r="F28" s="880">
        <f t="shared" si="69"/>
        <v>35527.788104089217</v>
      </c>
      <c r="G28" s="881">
        <f t="shared" si="69"/>
        <v>42315.241635687729</v>
      </c>
      <c r="H28" s="880">
        <f t="shared" si="69"/>
        <v>49102.695167286249</v>
      </c>
      <c r="I28" s="881">
        <f t="shared" si="69"/>
        <v>55890.148698884761</v>
      </c>
      <c r="J28" s="880">
        <f t="shared" si="69"/>
        <v>62677.602230483273</v>
      </c>
      <c r="K28" s="881">
        <f t="shared" si="69"/>
        <v>69465.055762081785</v>
      </c>
      <c r="L28" s="880">
        <f t="shared" si="69"/>
        <v>76252.509293680298</v>
      </c>
      <c r="M28" s="881">
        <f t="shared" si="69"/>
        <v>83039.96282527881</v>
      </c>
      <c r="N28" s="880">
        <f t="shared" si="69"/>
        <v>89827.416356877322</v>
      </c>
      <c r="O28" s="881">
        <f t="shared" si="69"/>
        <v>96614.869888475834</v>
      </c>
      <c r="P28" s="880">
        <f t="shared" si="69"/>
        <v>103402.32342007435</v>
      </c>
      <c r="Q28" s="881">
        <f t="shared" si="69"/>
        <v>110189.77695167286</v>
      </c>
      <c r="R28" s="880">
        <f t="shared" si="69"/>
        <v>116977.23048327137</v>
      </c>
      <c r="S28" s="881">
        <f t="shared" si="69"/>
        <v>121049.70260223048</v>
      </c>
      <c r="T28" s="880">
        <f t="shared" si="69"/>
        <v>125122.17472118959</v>
      </c>
      <c r="U28" s="881">
        <f t="shared" si="69"/>
        <v>129194.64684014869</v>
      </c>
      <c r="V28" s="880">
        <f t="shared" si="69"/>
        <v>133267.11895910781</v>
      </c>
      <c r="W28" s="881">
        <f t="shared" si="69"/>
        <v>137339.59107806691</v>
      </c>
      <c r="X28" s="880">
        <f t="shared" si="69"/>
        <v>141412.06319702603</v>
      </c>
      <c r="Y28" s="881">
        <f t="shared" si="69"/>
        <v>145484.53531598512</v>
      </c>
      <c r="Z28" s="880">
        <f t="shared" si="69"/>
        <v>149557.00743494424</v>
      </c>
      <c r="AA28" s="881">
        <f t="shared" si="69"/>
        <v>153629.47955390334</v>
      </c>
      <c r="AB28" s="880">
        <f t="shared" si="69"/>
        <v>157701.95167286246</v>
      </c>
      <c r="AC28" s="881">
        <f t="shared" si="69"/>
        <v>161774.42379182155</v>
      </c>
      <c r="AD28" s="880">
        <f t="shared" si="69"/>
        <v>165846.89591078067</v>
      </c>
      <c r="AE28" s="881">
        <f t="shared" si="69"/>
        <v>169919.36802973977</v>
      </c>
      <c r="AF28" s="880">
        <f t="shared" si="69"/>
        <v>173991.84014869889</v>
      </c>
      <c r="AG28" s="881">
        <f t="shared" si="69"/>
        <v>178064.31226765798</v>
      </c>
      <c r="AH28" s="880">
        <f t="shared" si="69"/>
        <v>182136.7843866171</v>
      </c>
      <c r="AI28" s="881">
        <f t="shared" si="69"/>
        <v>186209.2565055762</v>
      </c>
      <c r="AJ28" s="880">
        <f t="shared" si="69"/>
        <v>190281.72862453532</v>
      </c>
      <c r="AK28" s="881">
        <f t="shared" ref="AK28:BP28" si="70">AK14*$G$37</f>
        <v>194354.20074349444</v>
      </c>
      <c r="AL28" s="880">
        <f t="shared" si="70"/>
        <v>198426.67286245353</v>
      </c>
      <c r="AM28" s="881">
        <f t="shared" si="70"/>
        <v>202499.14498141265</v>
      </c>
      <c r="AN28" s="880">
        <f t="shared" si="70"/>
        <v>206571.61710037175</v>
      </c>
      <c r="AO28" s="881">
        <f t="shared" si="70"/>
        <v>210644.08921933087</v>
      </c>
      <c r="AP28" s="880">
        <f t="shared" si="70"/>
        <v>214716.56133828996</v>
      </c>
      <c r="AQ28" s="881">
        <f t="shared" si="70"/>
        <v>218789.03345724908</v>
      </c>
      <c r="AR28" s="880">
        <f t="shared" si="70"/>
        <v>222861.50557620818</v>
      </c>
      <c r="AS28" s="881">
        <f t="shared" si="70"/>
        <v>226933.9776951673</v>
      </c>
      <c r="AT28" s="880">
        <f t="shared" si="70"/>
        <v>231006.44981412639</v>
      </c>
      <c r="AU28" s="881">
        <f t="shared" si="70"/>
        <v>235078.92193308551</v>
      </c>
      <c r="AV28" s="880">
        <f t="shared" si="70"/>
        <v>239151.3940520446</v>
      </c>
      <c r="AW28" s="881">
        <f t="shared" si="70"/>
        <v>243223.86617100373</v>
      </c>
      <c r="AX28" s="880">
        <f t="shared" si="70"/>
        <v>247296.33828996282</v>
      </c>
      <c r="AY28" s="881">
        <f t="shared" si="70"/>
        <v>251368.81040892194</v>
      </c>
      <c r="AZ28" s="880">
        <f t="shared" si="70"/>
        <v>255441.28252788103</v>
      </c>
      <c r="BA28" s="881">
        <f t="shared" si="70"/>
        <v>259513.75464684016</v>
      </c>
      <c r="BB28" s="880">
        <f t="shared" si="70"/>
        <v>263586.22676579928</v>
      </c>
      <c r="BC28" s="881">
        <f t="shared" si="70"/>
        <v>267658.69888475834</v>
      </c>
      <c r="BD28" s="880">
        <f t="shared" si="70"/>
        <v>271731.17100371746</v>
      </c>
      <c r="BE28" s="881">
        <f t="shared" si="70"/>
        <v>275803.64312267659</v>
      </c>
      <c r="BF28" s="880">
        <f t="shared" si="70"/>
        <v>279876.11524163571</v>
      </c>
      <c r="BG28" s="881">
        <f t="shared" si="70"/>
        <v>283948.58736059477</v>
      </c>
      <c r="BH28" s="880">
        <f t="shared" si="70"/>
        <v>288021.05947955389</v>
      </c>
      <c r="BI28" s="881">
        <f t="shared" si="70"/>
        <v>292093.53159851301</v>
      </c>
      <c r="BJ28" s="880">
        <f t="shared" si="70"/>
        <v>296166.00371747214</v>
      </c>
      <c r="BK28" s="881">
        <f t="shared" si="70"/>
        <v>300238.4758364312</v>
      </c>
      <c r="BL28" s="880">
        <f t="shared" si="70"/>
        <v>304310.94795539032</v>
      </c>
      <c r="BM28" s="881">
        <f t="shared" si="70"/>
        <v>308383.42007434944</v>
      </c>
      <c r="BN28" s="880">
        <f t="shared" si="70"/>
        <v>312455.89219330857</v>
      </c>
      <c r="BO28" s="881">
        <f t="shared" si="70"/>
        <v>316528.36431226769</v>
      </c>
      <c r="BP28" s="880">
        <f t="shared" si="70"/>
        <v>320600.83643122675</v>
      </c>
      <c r="BQ28" s="881">
        <f t="shared" ref="BQ28:CV28" si="71">BQ14*$G$37</f>
        <v>324673.30855018587</v>
      </c>
      <c r="BR28" s="880">
        <f t="shared" si="71"/>
        <v>328745.780669145</v>
      </c>
      <c r="BS28" s="881">
        <f t="shared" si="71"/>
        <v>332818.25278810412</v>
      </c>
      <c r="BT28" s="880">
        <f t="shared" si="71"/>
        <v>336890.72490706318</v>
      </c>
      <c r="BU28" s="881">
        <f t="shared" si="71"/>
        <v>340963.1970260223</v>
      </c>
      <c r="BV28" s="880">
        <f t="shared" si="71"/>
        <v>345035.66914498142</v>
      </c>
      <c r="BW28" s="881">
        <f t="shared" si="71"/>
        <v>349108.14126394055</v>
      </c>
      <c r="BX28" s="880">
        <f t="shared" si="71"/>
        <v>353180.61338289961</v>
      </c>
      <c r="BY28" s="881">
        <f t="shared" si="71"/>
        <v>357253.08550185873</v>
      </c>
      <c r="BZ28" s="880">
        <f t="shared" si="71"/>
        <v>361325.55762081785</v>
      </c>
      <c r="CA28" s="881">
        <f t="shared" si="71"/>
        <v>365398.02973977698</v>
      </c>
      <c r="CB28" s="880">
        <f t="shared" si="71"/>
        <v>369470.50185873604</v>
      </c>
      <c r="CC28" s="881">
        <f t="shared" si="71"/>
        <v>373542.97397769516</v>
      </c>
      <c r="CD28" s="880">
        <f t="shared" si="71"/>
        <v>377615.44609665428</v>
      </c>
      <c r="CE28" s="881">
        <f t="shared" si="71"/>
        <v>381687.9182156134</v>
      </c>
      <c r="CF28" s="880">
        <f t="shared" si="71"/>
        <v>385760.39033457247</v>
      </c>
      <c r="CG28" s="881">
        <f t="shared" si="71"/>
        <v>389832.86245353159</v>
      </c>
      <c r="CH28" s="880">
        <f t="shared" si="71"/>
        <v>393905.33457249071</v>
      </c>
      <c r="CI28" s="881">
        <f t="shared" si="71"/>
        <v>397977.80669144983</v>
      </c>
      <c r="CJ28" s="880">
        <f t="shared" si="71"/>
        <v>402050.2788104089</v>
      </c>
      <c r="CK28" s="881">
        <f t="shared" si="71"/>
        <v>406122.75092936802</v>
      </c>
      <c r="CL28" s="880">
        <f t="shared" si="71"/>
        <v>410195.22304832714</v>
      </c>
      <c r="CM28" s="881">
        <f t="shared" si="71"/>
        <v>414267.69516728626</v>
      </c>
      <c r="CN28" s="880">
        <f t="shared" si="71"/>
        <v>418340.16728624539</v>
      </c>
      <c r="CO28" s="881">
        <f t="shared" si="71"/>
        <v>422412.63940520445</v>
      </c>
      <c r="CP28" s="880">
        <f t="shared" si="71"/>
        <v>426485.11152416357</v>
      </c>
      <c r="CQ28" s="881">
        <f t="shared" si="71"/>
        <v>430557.58364312269</v>
      </c>
      <c r="CR28" s="880">
        <f t="shared" si="71"/>
        <v>434630.05576208181</v>
      </c>
      <c r="CS28" s="881">
        <f t="shared" si="71"/>
        <v>438702.52788104088</v>
      </c>
      <c r="CT28" s="880">
        <f t="shared" si="71"/>
        <v>442775</v>
      </c>
      <c r="CU28" s="881">
        <f t="shared" si="71"/>
        <v>446847.47211895912</v>
      </c>
      <c r="CV28" s="880">
        <f t="shared" si="71"/>
        <v>450919.94423791824</v>
      </c>
      <c r="CW28" s="881">
        <f t="shared" ref="CW28:DL28" si="72">CW14*$G$37</f>
        <v>454992.41635687731</v>
      </c>
      <c r="CX28" s="880">
        <f t="shared" si="72"/>
        <v>459064.88847583643</v>
      </c>
      <c r="CY28" s="881">
        <f t="shared" si="72"/>
        <v>463137.36059479555</v>
      </c>
      <c r="CZ28" s="880">
        <f t="shared" si="72"/>
        <v>467209.83271375467</v>
      </c>
      <c r="DA28" s="881">
        <f t="shared" si="72"/>
        <v>471282.30483271374</v>
      </c>
      <c r="DB28" s="880">
        <f t="shared" si="72"/>
        <v>475354.77695167286</v>
      </c>
      <c r="DC28" s="881">
        <f t="shared" si="72"/>
        <v>479427.24907063198</v>
      </c>
      <c r="DD28" s="880">
        <f t="shared" si="72"/>
        <v>483499.7211895911</v>
      </c>
      <c r="DE28" s="881">
        <f t="shared" si="72"/>
        <v>487572.19330855017</v>
      </c>
      <c r="DF28" s="880">
        <f t="shared" si="72"/>
        <v>491644.66542750929</v>
      </c>
      <c r="DG28" s="881">
        <f t="shared" si="72"/>
        <v>495717.13754646841</v>
      </c>
      <c r="DH28" s="880">
        <f t="shared" si="72"/>
        <v>499789.60966542753</v>
      </c>
      <c r="DI28" s="881">
        <f t="shared" si="72"/>
        <v>503862.0817843866</v>
      </c>
      <c r="DJ28" s="880">
        <f t="shared" si="72"/>
        <v>507934.55390334572</v>
      </c>
      <c r="DK28" s="881">
        <f t="shared" si="72"/>
        <v>512007.02602230484</v>
      </c>
      <c r="DL28" s="882">
        <f t="shared" si="72"/>
        <v>516079.49814126396</v>
      </c>
    </row>
    <row r="31" spans="1:116" x14ac:dyDescent="0.25">
      <c r="D31" s="789"/>
    </row>
    <row r="32" spans="1:116" x14ac:dyDescent="0.25">
      <c r="A32" s="41"/>
      <c r="B32" s="41"/>
      <c r="D32" s="430"/>
    </row>
    <row r="33" spans="1:116" ht="14.5" x14ac:dyDescent="0.35">
      <c r="A33" s="209" t="s">
        <v>307</v>
      </c>
      <c r="B33" s="106"/>
      <c r="C33" s="106"/>
      <c r="D33" s="279"/>
    </row>
    <row r="34" spans="1:116" x14ac:dyDescent="0.25">
      <c r="A34" s="204" t="s">
        <v>305</v>
      </c>
      <c r="B34" s="388"/>
      <c r="C34" s="388"/>
      <c r="D34" s="279"/>
    </row>
    <row r="35" spans="1:116" x14ac:dyDescent="0.25">
      <c r="A35" s="388"/>
      <c r="B35" s="388"/>
      <c r="C35" s="388"/>
      <c r="D35" s="279"/>
    </row>
    <row r="36" spans="1:116" x14ac:dyDescent="0.25">
      <c r="A36" s="106" t="s">
        <v>88</v>
      </c>
      <c r="B36" s="126" t="s">
        <v>741</v>
      </c>
      <c r="C36" s="106" t="s">
        <v>742</v>
      </c>
      <c r="D36" s="279"/>
    </row>
    <row r="37" spans="1:116" ht="13" x14ac:dyDescent="0.3">
      <c r="A37" s="204">
        <v>2015</v>
      </c>
      <c r="B37" s="126">
        <v>91.2</v>
      </c>
      <c r="C37" s="106"/>
      <c r="D37" s="279"/>
      <c r="E37" s="479" t="s">
        <v>732</v>
      </c>
      <c r="F37" s="861"/>
      <c r="G37" s="862">
        <f>Lotstaxa!B41/Lotstaxa!B44</f>
        <v>0.92472118959107807</v>
      </c>
    </row>
    <row r="38" spans="1:116" x14ac:dyDescent="0.25">
      <c r="A38" s="204">
        <v>2016</v>
      </c>
      <c r="B38" s="126">
        <v>91.8</v>
      </c>
      <c r="C38" s="43">
        <f t="shared" ref="C38:C44" si="73">B38/B37</f>
        <v>1.006578947368421</v>
      </c>
      <c r="D38" s="279"/>
    </row>
    <row r="39" spans="1:116" x14ac:dyDescent="0.25">
      <c r="A39" s="106">
        <v>2017</v>
      </c>
      <c r="B39" s="106">
        <v>94.1</v>
      </c>
      <c r="C39" s="43">
        <f t="shared" si="73"/>
        <v>1.0250544662309369</v>
      </c>
      <c r="D39" s="279"/>
      <c r="AS39" s="70"/>
      <c r="AT39" s="70"/>
      <c r="AU39" s="70"/>
      <c r="AV39" s="70"/>
    </row>
    <row r="40" spans="1:116" x14ac:dyDescent="0.25">
      <c r="A40" s="106">
        <v>2018</v>
      </c>
      <c r="B40" s="155">
        <v>96.1</v>
      </c>
      <c r="C40" s="43">
        <f t="shared" si="73"/>
        <v>1.0212539851222104</v>
      </c>
      <c r="D40" s="279"/>
      <c r="AS40" s="70"/>
      <c r="AT40" s="70"/>
      <c r="AU40" s="70"/>
      <c r="AV40" s="70"/>
    </row>
    <row r="41" spans="1:116" x14ac:dyDescent="0.25">
      <c r="A41" s="106">
        <v>2019</v>
      </c>
      <c r="B41" s="155">
        <v>99.5</v>
      </c>
      <c r="C41" s="43">
        <f t="shared" si="73"/>
        <v>1.0353798126951093</v>
      </c>
      <c r="D41" s="279"/>
      <c r="AS41" s="70"/>
      <c r="AT41" s="70"/>
      <c r="AU41" s="388"/>
      <c r="AV41" s="388"/>
    </row>
    <row r="42" spans="1:116" x14ac:dyDescent="0.25">
      <c r="A42" s="204">
        <v>2020</v>
      </c>
      <c r="B42" s="44">
        <v>100</v>
      </c>
      <c r="C42" s="43">
        <f t="shared" si="73"/>
        <v>1.0050251256281406</v>
      </c>
      <c r="AS42" s="70"/>
      <c r="AT42" s="70"/>
      <c r="AU42" s="388"/>
      <c r="AV42" s="388"/>
    </row>
    <row r="43" spans="1:116" x14ac:dyDescent="0.25">
      <c r="A43" s="204">
        <v>2021</v>
      </c>
      <c r="B43" s="155">
        <v>98.8</v>
      </c>
      <c r="C43" s="43">
        <f t="shared" si="73"/>
        <v>0.98799999999999999</v>
      </c>
      <c r="D43" s="479"/>
      <c r="AS43" s="70"/>
      <c r="AT43" s="70"/>
      <c r="AU43" s="388"/>
      <c r="AV43" s="388"/>
    </row>
    <row r="44" spans="1:116" x14ac:dyDescent="0.25">
      <c r="A44" s="204">
        <v>2022</v>
      </c>
      <c r="B44" s="479">
        <v>107.6</v>
      </c>
      <c r="C44" s="43">
        <f t="shared" si="73"/>
        <v>1.0890688259109311</v>
      </c>
      <c r="D44" s="477"/>
      <c r="AS44" s="70"/>
      <c r="AT44" s="70"/>
      <c r="AU44" s="388"/>
      <c r="AV44" s="388"/>
    </row>
    <row r="45" spans="1:116" x14ac:dyDescent="0.25">
      <c r="AS45" s="70"/>
      <c r="AT45" s="70"/>
      <c r="AU45" s="70"/>
      <c r="AV45" s="70"/>
    </row>
    <row r="46" spans="1:116" x14ac:dyDescent="0.25">
      <c r="E46" s="388"/>
      <c r="F46" s="388"/>
      <c r="G46" s="388"/>
      <c r="H46" s="388"/>
      <c r="I46" s="388"/>
      <c r="J46" s="388"/>
      <c r="K46" s="388"/>
      <c r="L46" s="388"/>
      <c r="M46" s="388"/>
      <c r="N46" s="388"/>
      <c r="O46" s="388"/>
      <c r="P46" s="388"/>
      <c r="Q46" s="388"/>
      <c r="R46" s="388"/>
      <c r="S46" s="388"/>
      <c r="T46" s="388"/>
      <c r="U46" s="388"/>
      <c r="V46" s="388"/>
      <c r="W46" s="388"/>
      <c r="X46" s="388"/>
      <c r="Y46" s="388"/>
      <c r="Z46" s="388"/>
      <c r="AA46" s="388"/>
      <c r="AB46" s="388"/>
      <c r="AC46" s="388"/>
      <c r="AD46" s="388"/>
      <c r="AE46" s="388"/>
      <c r="AF46" s="388"/>
      <c r="AG46" s="388"/>
      <c r="AH46" s="388"/>
      <c r="AI46" s="388"/>
      <c r="AJ46" s="388"/>
      <c r="AK46" s="388"/>
      <c r="AL46" s="388"/>
      <c r="AM46" s="388"/>
      <c r="AN46" s="388"/>
      <c r="AO46" s="388"/>
      <c r="AP46" s="388"/>
      <c r="AQ46" s="388"/>
      <c r="AR46" s="388"/>
      <c r="AS46" s="388"/>
      <c r="AT46" s="388"/>
      <c r="AU46" s="388"/>
      <c r="AV46" s="388"/>
      <c r="AW46" s="388"/>
      <c r="AX46" s="388"/>
      <c r="AY46" s="388"/>
      <c r="AZ46" s="388"/>
      <c r="BA46" s="388"/>
      <c r="BB46" s="388"/>
      <c r="BC46" s="388"/>
      <c r="BD46" s="388"/>
      <c r="BE46" s="388"/>
      <c r="BF46" s="388"/>
      <c r="BG46" s="388"/>
      <c r="BH46" s="388"/>
      <c r="BI46" s="388"/>
      <c r="BJ46" s="388"/>
      <c r="BK46" s="388"/>
      <c r="BL46" s="388"/>
      <c r="BM46" s="388"/>
      <c r="BN46" s="388"/>
      <c r="BO46" s="388"/>
      <c r="BP46" s="388"/>
      <c r="BQ46" s="388"/>
      <c r="BR46" s="388"/>
      <c r="BS46" s="388"/>
      <c r="BT46" s="388"/>
      <c r="BU46" s="388"/>
      <c r="BV46" s="388"/>
      <c r="BW46" s="388"/>
      <c r="BX46" s="388"/>
      <c r="BY46" s="388"/>
      <c r="BZ46" s="388"/>
      <c r="CA46" s="388"/>
      <c r="CB46" s="388"/>
      <c r="CC46" s="388"/>
      <c r="CD46" s="388"/>
      <c r="CE46" s="388"/>
      <c r="CF46" s="388"/>
      <c r="CG46" s="388"/>
      <c r="CH46" s="388"/>
      <c r="CI46" s="388"/>
      <c r="CJ46" s="388"/>
      <c r="CK46" s="388"/>
      <c r="CL46" s="388"/>
      <c r="CM46" s="388"/>
      <c r="CN46" s="388"/>
      <c r="CO46" s="388"/>
      <c r="CP46" s="388"/>
      <c r="CQ46" s="388"/>
      <c r="CR46" s="388"/>
      <c r="CS46" s="388"/>
      <c r="CT46" s="388"/>
      <c r="CU46" s="388"/>
      <c r="CV46" s="388"/>
      <c r="CW46" s="388"/>
      <c r="CX46" s="388"/>
      <c r="CY46" s="388"/>
      <c r="CZ46" s="388"/>
      <c r="DA46" s="388"/>
      <c r="DB46" s="388"/>
      <c r="DC46" s="388"/>
      <c r="DD46" s="388"/>
      <c r="DE46" s="388"/>
      <c r="DF46" s="388"/>
      <c r="DG46" s="388"/>
      <c r="DH46" s="388"/>
      <c r="DI46" s="388"/>
      <c r="DJ46" s="388"/>
      <c r="DK46" s="388"/>
      <c r="DL46" s="388"/>
    </row>
    <row r="47" spans="1:116" x14ac:dyDescent="0.25">
      <c r="AS47" s="70"/>
      <c r="AT47" s="70"/>
      <c r="AU47" s="70"/>
      <c r="AV47" s="70"/>
    </row>
    <row r="48" spans="1:116" x14ac:dyDescent="0.25">
      <c r="AS48" s="70"/>
      <c r="AT48" s="70"/>
      <c r="AU48" s="70"/>
      <c r="AV48" s="70"/>
    </row>
    <row r="49" spans="45:46" x14ac:dyDescent="0.25">
      <c r="AS49" s="70"/>
      <c r="AT49" s="70"/>
    </row>
  </sheetData>
  <mergeCells count="6">
    <mergeCell ref="A17:B18"/>
    <mergeCell ref="C17:C18"/>
    <mergeCell ref="C3:D3"/>
    <mergeCell ref="A3:B4"/>
    <mergeCell ref="C1:D1"/>
    <mergeCell ref="C16:D16"/>
  </mergeCells>
  <hyperlinks>
    <hyperlink ref="A33" r:id="rId1" xr:uid="{00000000-0004-0000-1B00-000000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8">
    <tabColor rgb="FFFFFF00"/>
  </sheetPr>
  <dimension ref="A1:J79"/>
  <sheetViews>
    <sheetView zoomScaleNormal="100" workbookViewId="0">
      <selection activeCell="D15" sqref="D15"/>
    </sheetView>
  </sheetViews>
  <sheetFormatPr defaultColWidth="9.1796875" defaultRowHeight="12.5" x14ac:dyDescent="0.25"/>
  <cols>
    <col min="1" max="1" width="66.54296875" style="87" customWidth="1"/>
    <col min="2" max="2" width="13.1796875" style="87" customWidth="1"/>
    <col min="3" max="3" width="9.26953125" style="87" customWidth="1"/>
    <col min="4" max="4" width="12.81640625" style="87" customWidth="1"/>
    <col min="5" max="5" width="11.453125" style="87" customWidth="1"/>
    <col min="6" max="6" width="13.81640625" style="87" customWidth="1"/>
    <col min="7" max="16384" width="9.1796875" style="87"/>
  </cols>
  <sheetData>
    <row r="1" spans="1:7" ht="25" x14ac:dyDescent="0.5">
      <c r="A1" s="132" t="s">
        <v>236</v>
      </c>
    </row>
    <row r="2" spans="1:7" s="126" customFormat="1" x14ac:dyDescent="0.25"/>
    <row r="3" spans="1:7" x14ac:dyDescent="0.25">
      <c r="A3" s="61" t="s">
        <v>231</v>
      </c>
      <c r="B3" s="124" t="str">
        <f>'Om kalkylen'!B10</f>
        <v>ASEK 8.0</v>
      </c>
      <c r="F3" s="43"/>
    </row>
    <row r="4" spans="1:7" x14ac:dyDescent="0.25">
      <c r="A4" s="61" t="s">
        <v>232</v>
      </c>
      <c r="B4" s="124">
        <f>INDEX('Förvaltningsflik Trafikverket'!$B5:$L5,1,MATCH($B$3,'Förvaltningsflik Trafikverket'!$B$4:$L$4,0))</f>
        <v>2019</v>
      </c>
      <c r="F4" s="41"/>
      <c r="G4" s="41"/>
    </row>
    <row r="5" spans="1:7" s="126" customFormat="1" x14ac:dyDescent="0.25">
      <c r="F5" s="41"/>
      <c r="G5" s="41"/>
    </row>
    <row r="6" spans="1:7" ht="13" x14ac:dyDescent="0.3">
      <c r="A6" s="92"/>
      <c r="B6" s="125" t="s">
        <v>162</v>
      </c>
      <c r="C6" s="100"/>
      <c r="D6" s="1375" t="str">
        <f>CONCATENATE("Standardvärden ",B3)</f>
        <v>Standardvärden ASEK 8.0</v>
      </c>
      <c r="E6" s="1375"/>
      <c r="F6" s="100" t="s">
        <v>471</v>
      </c>
      <c r="G6" s="469"/>
    </row>
    <row r="7" spans="1:7" ht="13" x14ac:dyDescent="0.3">
      <c r="B7" s="36" t="s">
        <v>230</v>
      </c>
      <c r="C7" s="87" t="s">
        <v>163</v>
      </c>
      <c r="D7" s="133">
        <f>INDEX('Förvaltningsflik Trafikverket'!$B7:$L7,1,MATCH($B$3,'Förvaltningsflik Trafikverket'!$B$4:$L$4,0))</f>
        <v>2019</v>
      </c>
      <c r="E7" s="137"/>
    </row>
    <row r="8" spans="1:7" ht="13" x14ac:dyDescent="0.3">
      <c r="A8" s="99" t="s">
        <v>269</v>
      </c>
      <c r="B8" s="97"/>
      <c r="C8" s="91"/>
      <c r="D8" s="91"/>
      <c r="E8" s="98"/>
    </row>
    <row r="9" spans="1:7" s="155" customFormat="1" x14ac:dyDescent="0.25">
      <c r="A9" s="553" t="s">
        <v>640</v>
      </c>
      <c r="B9" s="557">
        <f t="shared" ref="B9" si="0">D9</f>
        <v>0.2</v>
      </c>
      <c r="C9" s="388"/>
      <c r="D9" s="556">
        <f>INDEX('Förvaltningsflik Trafikverket'!$B9:$L9,1,MATCH($B$3,'Förvaltningsflik Trafikverket'!$B$4:$L$4,0))</f>
        <v>0.2</v>
      </c>
    </row>
    <row r="10" spans="1:7" x14ac:dyDescent="0.25">
      <c r="A10" s="61" t="s">
        <v>855</v>
      </c>
      <c r="B10" s="489">
        <f t="shared" ref="B10:B17" si="1">D10</f>
        <v>3.5000000000000003E-2</v>
      </c>
      <c r="D10" s="80">
        <f>INDEX('Förvaltningsflik Trafikverket'!$B10:$L10,1,MATCH($B$3,'Förvaltningsflik Trafikverket'!$B$4:$L$4,0))</f>
        <v>3.5000000000000003E-2</v>
      </c>
      <c r="E10" s="93"/>
      <c r="F10" s="41"/>
    </row>
    <row r="11" spans="1:7" x14ac:dyDescent="0.25">
      <c r="A11" s="61" t="s">
        <v>164</v>
      </c>
      <c r="B11" s="488">
        <f>D11</f>
        <v>60</v>
      </c>
      <c r="C11" s="87" t="s">
        <v>166</v>
      </c>
      <c r="D11" s="160">
        <f>INDEX('Förvaltningsflik Trafikverket'!$B11:$L11,1,MATCH($B$3,'Förvaltningsflik Trafikverket'!$B$4:$L$4,0))</f>
        <v>60</v>
      </c>
      <c r="E11" s="49" t="s">
        <v>166</v>
      </c>
      <c r="F11" s="41"/>
    </row>
    <row r="12" spans="1:7" x14ac:dyDescent="0.25">
      <c r="A12" s="61" t="s">
        <v>180</v>
      </c>
      <c r="B12" s="488">
        <f t="shared" si="1"/>
        <v>2019</v>
      </c>
      <c r="D12" s="160">
        <f>INDEX('Förvaltningsflik Trafikverket'!$B12:$L12,1,MATCH($B$3,'Förvaltningsflik Trafikverket'!$B$4:$L$4,0))</f>
        <v>2019</v>
      </c>
      <c r="E12" s="93"/>
      <c r="F12" s="41"/>
    </row>
    <row r="13" spans="1:7" s="106" customFormat="1" x14ac:dyDescent="0.25">
      <c r="A13" s="61" t="s">
        <v>124</v>
      </c>
      <c r="B13" s="488">
        <f t="shared" si="1"/>
        <v>2028</v>
      </c>
      <c r="D13" s="160">
        <f>INDEX('Förvaltningsflik Trafikverket'!$B13:$L13,1,MATCH($B$3,'Förvaltningsflik Trafikverket'!$B$4:$L$4,0))</f>
        <v>2028</v>
      </c>
      <c r="E13" s="93"/>
      <c r="F13" s="41"/>
    </row>
    <row r="14" spans="1:7" s="106" customFormat="1" x14ac:dyDescent="0.25">
      <c r="A14" s="61" t="s">
        <v>222</v>
      </c>
      <c r="B14" s="488">
        <f t="shared" si="1"/>
        <v>2028</v>
      </c>
      <c r="D14" s="160">
        <f>INDEX('Förvaltningsflik Trafikverket'!$B14:$L14,1,MATCH($B$3,'Förvaltningsflik Trafikverket'!$B$4:$L$4,0))</f>
        <v>2028</v>
      </c>
      <c r="E14" s="93"/>
      <c r="F14" s="41"/>
    </row>
    <row r="15" spans="1:7" x14ac:dyDescent="0.25">
      <c r="A15" s="61" t="s">
        <v>68</v>
      </c>
      <c r="B15" s="488">
        <f>D15</f>
        <v>2028</v>
      </c>
      <c r="D15" s="160">
        <f>INDEX('Förvaltningsflik Trafikverket'!$B15:$L15,1,MATCH($B$3,'Förvaltningsflik Trafikverket'!$B$4:$L$4,0))</f>
        <v>2028</v>
      </c>
      <c r="E15" s="93"/>
      <c r="F15" s="41"/>
    </row>
    <row r="16" spans="1:7" x14ac:dyDescent="0.25">
      <c r="A16" s="61" t="s">
        <v>123</v>
      </c>
      <c r="B16" s="488">
        <f t="shared" si="1"/>
        <v>2045</v>
      </c>
      <c r="D16" s="160">
        <f>INDEX('Förvaltningsflik Trafikverket'!$B16:$L16,1,MATCH($B$3,'Förvaltningsflik Trafikverket'!$B$4:$L$4,0))</f>
        <v>2045</v>
      </c>
      <c r="E16" s="93"/>
      <c r="F16" s="41"/>
    </row>
    <row r="17" spans="1:6" x14ac:dyDescent="0.25">
      <c r="A17" s="61" t="s">
        <v>165</v>
      </c>
      <c r="B17" s="488">
        <f t="shared" si="1"/>
        <v>2065</v>
      </c>
      <c r="D17" s="160">
        <f>INDEX('Förvaltningsflik Trafikverket'!$B17:$L17,1,MATCH($B$3,'Förvaltningsflik Trafikverket'!$B$4:$L$4,0))</f>
        <v>2065</v>
      </c>
      <c r="E17" s="93"/>
      <c r="F17" s="41"/>
    </row>
    <row r="18" spans="1:6" x14ac:dyDescent="0.25">
      <c r="A18" s="61" t="s">
        <v>71</v>
      </c>
      <c r="B18" s="490">
        <f>B15+B11-1</f>
        <v>2087</v>
      </c>
      <c r="D18" s="160">
        <f>INDEX('Förvaltningsflik Trafikverket'!$B18:$L18,1,MATCH($B$3,'Förvaltningsflik Trafikverket'!$B$4:$L$4,0))</f>
        <v>2087</v>
      </c>
      <c r="E18" s="93"/>
      <c r="F18" s="41"/>
    </row>
    <row r="19" spans="1:6" ht="13" x14ac:dyDescent="0.3">
      <c r="A19" s="99" t="s">
        <v>206</v>
      </c>
      <c r="B19" s="491"/>
      <c r="C19" s="91"/>
      <c r="D19" s="161"/>
      <c r="E19" s="91"/>
      <c r="F19" s="41"/>
    </row>
    <row r="20" spans="1:6" x14ac:dyDescent="0.25">
      <c r="A20" s="464" t="s">
        <v>102</v>
      </c>
      <c r="B20" s="492">
        <f>D20</f>
        <v>0.98664717107516975</v>
      </c>
      <c r="C20" s="87" t="s">
        <v>318</v>
      </c>
      <c r="D20" s="62">
        <f>INDEX('Förvaltningsflik Trafikverket'!$B20:$L20,1,MATCH($B$3,'Förvaltningsflik Trafikverket'!$B$4:$L$4,0))</f>
        <v>0.98664717107516975</v>
      </c>
      <c r="E20" s="222" t="s">
        <v>318</v>
      </c>
    </row>
    <row r="21" spans="1:6" x14ac:dyDescent="0.25">
      <c r="A21" s="464" t="s">
        <v>314</v>
      </c>
      <c r="B21" s="493">
        <f>D21</f>
        <v>2050</v>
      </c>
      <c r="D21" s="42">
        <f>INDEX('Förvaltningsflik Trafikverket'!$B21:$L21,1,MATCH($B$3,'Förvaltningsflik Trafikverket'!$B$4:$L$4,0))</f>
        <v>2050</v>
      </c>
      <c r="E21" s="222"/>
      <c r="F21" s="920" t="s">
        <v>747</v>
      </c>
    </row>
    <row r="22" spans="1:6" s="227" customFormat="1" ht="13" x14ac:dyDescent="0.3">
      <c r="A22" s="464" t="s">
        <v>451</v>
      </c>
      <c r="B22" s="492">
        <f t="shared" ref="B22:B39" si="2">D22</f>
        <v>1.0532579053489473</v>
      </c>
      <c r="C22" s="388" t="s">
        <v>318</v>
      </c>
      <c r="D22" s="62">
        <f>INDEX('Förvaltningsflik Trafikverket'!$B22:$L22,1,MATCH($B$3,'Förvaltningsflik Trafikverket'!$B$4:$L$4,0))</f>
        <v>1.0532579053489473</v>
      </c>
      <c r="E22" s="227" t="s">
        <v>318</v>
      </c>
      <c r="F22" s="475" t="s">
        <v>472</v>
      </c>
    </row>
    <row r="23" spans="1:6" s="227" customFormat="1" ht="13" x14ac:dyDescent="0.3">
      <c r="A23" s="464" t="s">
        <v>452</v>
      </c>
      <c r="B23" s="492">
        <f t="shared" si="2"/>
        <v>1.0046215037069988</v>
      </c>
      <c r="C23" s="388" t="s">
        <v>318</v>
      </c>
      <c r="D23" s="62">
        <f>INDEX('Förvaltningsflik Trafikverket'!$B23:$L23,1,MATCH($B$3,'Förvaltningsflik Trafikverket'!$B$4:$L$4,0))</f>
        <v>1.0046215037069988</v>
      </c>
      <c r="E23" s="388" t="s">
        <v>318</v>
      </c>
      <c r="F23" s="475" t="s">
        <v>473</v>
      </c>
    </row>
    <row r="24" spans="1:6" s="227" customFormat="1" ht="13" x14ac:dyDescent="0.3">
      <c r="A24" s="455" t="s">
        <v>453</v>
      </c>
      <c r="B24" s="492">
        <f t="shared" si="2"/>
        <v>1</v>
      </c>
      <c r="C24" s="227" t="s">
        <v>318</v>
      </c>
      <c r="D24" s="62">
        <f>INDEX('Förvaltningsflik Trafikverket'!$B24:$L24,1,MATCH($B$3,'Förvaltningsflik Trafikverket'!$B$4:$L$4,0))</f>
        <v>1</v>
      </c>
      <c r="E24" s="227" t="s">
        <v>318</v>
      </c>
      <c r="F24" s="475" t="s">
        <v>474</v>
      </c>
    </row>
    <row r="25" spans="1:6" s="227" customFormat="1" ht="13" x14ac:dyDescent="0.3">
      <c r="A25" s="455" t="s">
        <v>454</v>
      </c>
      <c r="B25" s="492">
        <f t="shared" si="2"/>
        <v>1</v>
      </c>
      <c r="C25" s="227" t="s">
        <v>318</v>
      </c>
      <c r="D25" s="62">
        <f>INDEX('Förvaltningsflik Trafikverket'!$B25:$L25,1,MATCH($B$3,'Förvaltningsflik Trafikverket'!$B$4:$L$4,0))</f>
        <v>1</v>
      </c>
      <c r="E25" s="227" t="s">
        <v>318</v>
      </c>
      <c r="F25" s="475" t="s">
        <v>475</v>
      </c>
    </row>
    <row r="26" spans="1:6" ht="13" x14ac:dyDescent="0.3">
      <c r="A26" s="455" t="s">
        <v>455</v>
      </c>
      <c r="B26" s="492">
        <f t="shared" si="2"/>
        <v>1</v>
      </c>
      <c r="C26" s="222" t="s">
        <v>318</v>
      </c>
      <c r="D26" s="62">
        <f>INDEX('Förvaltningsflik Trafikverket'!$B26:$L26,1,MATCH($B$3,'Förvaltningsflik Trafikverket'!$B$4:$L$4,0))</f>
        <v>1</v>
      </c>
      <c r="E26" s="222" t="s">
        <v>318</v>
      </c>
      <c r="F26" s="475" t="s">
        <v>476</v>
      </c>
    </row>
    <row r="27" spans="1:6" ht="13" x14ac:dyDescent="0.3">
      <c r="A27" s="455" t="s">
        <v>456</v>
      </c>
      <c r="B27" s="492">
        <f t="shared" si="2"/>
        <v>1</v>
      </c>
      <c r="C27" s="222" t="s">
        <v>318</v>
      </c>
      <c r="D27" s="62">
        <f>INDEX('Förvaltningsflik Trafikverket'!$B27:$L27,1,MATCH($B$3,'Förvaltningsflik Trafikverket'!$B$4:$L$4,0))</f>
        <v>1</v>
      </c>
      <c r="E27" s="222" t="s">
        <v>318</v>
      </c>
      <c r="F27" s="475" t="s">
        <v>477</v>
      </c>
    </row>
    <row r="28" spans="1:6" ht="13" x14ac:dyDescent="0.3">
      <c r="A28" s="455" t="s">
        <v>457</v>
      </c>
      <c r="B28" s="492">
        <f t="shared" si="2"/>
        <v>1</v>
      </c>
      <c r="C28" s="222" t="s">
        <v>318</v>
      </c>
      <c r="D28" s="62">
        <f>INDEX('Förvaltningsflik Trafikverket'!$B28:$L28,1,MATCH($B$3,'Förvaltningsflik Trafikverket'!$B$4:$L$4,0))</f>
        <v>1</v>
      </c>
      <c r="E28" s="222" t="s">
        <v>318</v>
      </c>
      <c r="F28" s="475" t="s">
        <v>478</v>
      </c>
    </row>
    <row r="29" spans="1:6" ht="13" x14ac:dyDescent="0.3">
      <c r="A29" s="455" t="s">
        <v>458</v>
      </c>
      <c r="B29" s="492">
        <f t="shared" si="2"/>
        <v>1</v>
      </c>
      <c r="C29" s="222" t="s">
        <v>318</v>
      </c>
      <c r="D29" s="62">
        <f>INDEX('Förvaltningsflik Trafikverket'!$B29:$L29,1,MATCH($B$3,'Förvaltningsflik Trafikverket'!$B$4:$L$4,0))</f>
        <v>1</v>
      </c>
      <c r="E29" s="222" t="s">
        <v>318</v>
      </c>
      <c r="F29" s="475" t="s">
        <v>479</v>
      </c>
    </row>
    <row r="30" spans="1:6" s="388" customFormat="1" ht="13" x14ac:dyDescent="0.3">
      <c r="A30" s="455" t="s">
        <v>459</v>
      </c>
      <c r="B30" s="492">
        <f t="shared" si="2"/>
        <v>1.0115000000000001</v>
      </c>
      <c r="C30" s="388" t="s">
        <v>318</v>
      </c>
      <c r="D30" s="62">
        <f>INDEX('Förvaltningsflik Trafikverket'!$B30:$L30,1,MATCH($B$3,'Förvaltningsflik Trafikverket'!$B$4:$L$4,0))</f>
        <v>1.0115000000000001</v>
      </c>
      <c r="E30" s="388" t="s">
        <v>318</v>
      </c>
      <c r="F30" s="475" t="s">
        <v>469</v>
      </c>
    </row>
    <row r="31" spans="1:6" s="388" customFormat="1" ht="13" x14ac:dyDescent="0.3">
      <c r="A31" s="455" t="s">
        <v>464</v>
      </c>
      <c r="B31" s="492">
        <f t="shared" si="2"/>
        <v>1.0115000000000001</v>
      </c>
      <c r="C31" s="388" t="s">
        <v>318</v>
      </c>
      <c r="D31" s="62">
        <f>INDEX('Förvaltningsflik Trafikverket'!$B31:$L31,1,MATCH($B$3,'Förvaltningsflik Trafikverket'!$B$4:$L$4,0))</f>
        <v>1.0115000000000001</v>
      </c>
      <c r="E31" s="388" t="s">
        <v>318</v>
      </c>
      <c r="F31" s="475" t="s">
        <v>470</v>
      </c>
    </row>
    <row r="32" spans="1:6" s="388" customFormat="1" ht="13" x14ac:dyDescent="0.3">
      <c r="A32" s="455" t="s">
        <v>460</v>
      </c>
      <c r="B32" s="492">
        <f t="shared" si="2"/>
        <v>1.0115000000000001</v>
      </c>
      <c r="C32" s="388" t="s">
        <v>318</v>
      </c>
      <c r="D32" s="62">
        <f>INDEX('Förvaltningsflik Trafikverket'!$B32:$L32,1,MATCH($B$3,'Förvaltningsflik Trafikverket'!$B$4:$L$4,0))</f>
        <v>1.0115000000000001</v>
      </c>
      <c r="E32" s="388" t="s">
        <v>318</v>
      </c>
      <c r="F32" s="475" t="s">
        <v>482</v>
      </c>
    </row>
    <row r="33" spans="1:6" s="388" customFormat="1" ht="13" x14ac:dyDescent="0.3">
      <c r="A33" s="455" t="s">
        <v>461</v>
      </c>
      <c r="B33" s="492">
        <f t="shared" si="2"/>
        <v>1.0115000000000001</v>
      </c>
      <c r="C33" s="388" t="s">
        <v>318</v>
      </c>
      <c r="D33" s="62">
        <f>INDEX('Förvaltningsflik Trafikverket'!$B33:$L33,1,MATCH($B$3,'Förvaltningsflik Trafikverket'!$B$4:$L$4,0))</f>
        <v>1.0115000000000001</v>
      </c>
      <c r="E33" s="388" t="s">
        <v>318</v>
      </c>
      <c r="F33" s="475" t="s">
        <v>485</v>
      </c>
    </row>
    <row r="34" spans="1:6" s="388" customFormat="1" ht="13" x14ac:dyDescent="0.3">
      <c r="A34" s="455" t="s">
        <v>465</v>
      </c>
      <c r="B34" s="492">
        <f t="shared" si="2"/>
        <v>1.0115000000000001</v>
      </c>
      <c r="C34" s="388" t="s">
        <v>318</v>
      </c>
      <c r="D34" s="62">
        <f>INDEX('Förvaltningsflik Trafikverket'!$B34:$L34,1,MATCH($B$3,'Förvaltningsflik Trafikverket'!$B$4:$L$4,0))</f>
        <v>1.0115000000000001</v>
      </c>
      <c r="E34" s="388" t="s">
        <v>318</v>
      </c>
      <c r="F34" s="475" t="s">
        <v>480</v>
      </c>
    </row>
    <row r="35" spans="1:6" s="388" customFormat="1" ht="13" x14ac:dyDescent="0.3">
      <c r="A35" s="455" t="s">
        <v>466</v>
      </c>
      <c r="B35" s="492">
        <f t="shared" si="2"/>
        <v>1.0115000000000001</v>
      </c>
      <c r="C35" s="388" t="s">
        <v>318</v>
      </c>
      <c r="D35" s="62">
        <f>INDEX('Förvaltningsflik Trafikverket'!$B35:$L35,1,MATCH($B$3,'Förvaltningsflik Trafikverket'!$B$4:$L$4,0))</f>
        <v>1.0115000000000001</v>
      </c>
      <c r="E35" s="388" t="s">
        <v>318</v>
      </c>
      <c r="F35" s="475" t="s">
        <v>481</v>
      </c>
    </row>
    <row r="36" spans="1:6" s="388" customFormat="1" ht="13" x14ac:dyDescent="0.3">
      <c r="A36" s="455" t="s">
        <v>462</v>
      </c>
      <c r="B36" s="492">
        <f t="shared" si="2"/>
        <v>1.0115000000000001</v>
      </c>
      <c r="C36" s="388" t="s">
        <v>318</v>
      </c>
      <c r="D36" s="62">
        <f>INDEX('Förvaltningsflik Trafikverket'!$B36:$L36,1,MATCH($B$3,'Förvaltningsflik Trafikverket'!$B$4:$L$4,0))</f>
        <v>1.0115000000000001</v>
      </c>
      <c r="E36" s="388" t="s">
        <v>318</v>
      </c>
      <c r="F36" s="475" t="s">
        <v>483</v>
      </c>
    </row>
    <row r="37" spans="1:6" s="388" customFormat="1" ht="13" x14ac:dyDescent="0.3">
      <c r="A37" s="455" t="s">
        <v>463</v>
      </c>
      <c r="B37" s="492">
        <f t="shared" si="2"/>
        <v>1.0115000000000001</v>
      </c>
      <c r="C37" s="388" t="s">
        <v>318</v>
      </c>
      <c r="D37" s="62">
        <f>INDEX('Förvaltningsflik Trafikverket'!$B37:$L37,1,MATCH($B$3,'Förvaltningsflik Trafikverket'!$B$4:$L$4,0))</f>
        <v>1.0115000000000001</v>
      </c>
      <c r="E37" s="388" t="s">
        <v>318</v>
      </c>
      <c r="F37" s="475" t="s">
        <v>487</v>
      </c>
    </row>
    <row r="38" spans="1:6" s="388" customFormat="1" ht="13" x14ac:dyDescent="0.3">
      <c r="A38" s="455" t="s">
        <v>467</v>
      </c>
      <c r="B38" s="492">
        <f t="shared" si="2"/>
        <v>1.0115000000000001</v>
      </c>
      <c r="C38" s="388" t="s">
        <v>318</v>
      </c>
      <c r="D38" s="62">
        <f>INDEX('Förvaltningsflik Trafikverket'!$B38:$L38,1,MATCH($B$3,'Förvaltningsflik Trafikverket'!$B$4:$L$4,0))</f>
        <v>1.0115000000000001</v>
      </c>
      <c r="E38" s="388" t="s">
        <v>318</v>
      </c>
      <c r="F38" s="475" t="s">
        <v>484</v>
      </c>
    </row>
    <row r="39" spans="1:6" s="388" customFormat="1" ht="13" x14ac:dyDescent="0.3">
      <c r="A39" s="455" t="s">
        <v>468</v>
      </c>
      <c r="B39" s="492">
        <f t="shared" si="2"/>
        <v>1.0115000000000001</v>
      </c>
      <c r="C39" s="388" t="s">
        <v>318</v>
      </c>
      <c r="D39" s="62">
        <f>INDEX('Förvaltningsflik Trafikverket'!$B39:$L39,1,MATCH($B$3,'Förvaltningsflik Trafikverket'!$B$4:$L$4,0))</f>
        <v>1.0115000000000001</v>
      </c>
      <c r="E39" s="388" t="s">
        <v>318</v>
      </c>
      <c r="F39" s="475" t="s">
        <v>486</v>
      </c>
    </row>
    <row r="40" spans="1:6" ht="13" x14ac:dyDescent="0.3">
      <c r="A40" s="99" t="s">
        <v>268</v>
      </c>
      <c r="B40" s="494"/>
      <c r="C40" s="91"/>
      <c r="D40" s="161"/>
      <c r="E40" s="91"/>
      <c r="F40" s="41"/>
    </row>
    <row r="41" spans="1:6" x14ac:dyDescent="0.25">
      <c r="A41" s="61" t="s">
        <v>75</v>
      </c>
      <c r="B41" s="487">
        <f t="shared" ref="B41:B45" si="3">D41</f>
        <v>70</v>
      </c>
      <c r="C41" s="87" t="s">
        <v>168</v>
      </c>
      <c r="D41" s="160">
        <f>INDEX('Förvaltningsflik Trafikverket'!$B41:$L41,1,MATCH($B$3,'Förvaltningsflik Trafikverket'!$B$4:$L$4,0))</f>
        <v>70</v>
      </c>
      <c r="E41" s="93"/>
      <c r="F41" s="41"/>
    </row>
    <row r="42" spans="1:6" x14ac:dyDescent="0.25">
      <c r="A42" s="61" t="s">
        <v>76</v>
      </c>
      <c r="B42" s="487">
        <f t="shared" si="3"/>
        <v>0</v>
      </c>
      <c r="C42" s="87" t="s">
        <v>168</v>
      </c>
      <c r="D42" s="160">
        <f>INDEX('Förvaltningsflik Trafikverket'!$B42:$L42,1,MATCH($B$3,'Förvaltningsflik Trafikverket'!$B$4:$L$4,0))</f>
        <v>0</v>
      </c>
      <c r="E42" s="93"/>
      <c r="F42" s="41"/>
    </row>
    <row r="43" spans="1:6" x14ac:dyDescent="0.25">
      <c r="A43" s="61" t="s">
        <v>77</v>
      </c>
      <c r="B43" s="487">
        <f t="shared" si="3"/>
        <v>0</v>
      </c>
      <c r="C43" s="87" t="s">
        <v>168</v>
      </c>
      <c r="D43" s="160">
        <f>INDEX('Förvaltningsflik Trafikverket'!$B43:$L43,1,MATCH($B$3,'Förvaltningsflik Trafikverket'!$B$4:$L$4,0))</f>
        <v>0</v>
      </c>
      <c r="E43" s="93"/>
      <c r="F43" s="41"/>
    </row>
    <row r="44" spans="1:6" x14ac:dyDescent="0.25">
      <c r="A44" s="61" t="s">
        <v>78</v>
      </c>
      <c r="B44" s="1012">
        <f t="shared" si="3"/>
        <v>8.43</v>
      </c>
      <c r="C44" s="87" t="s">
        <v>168</v>
      </c>
      <c r="D44" s="160">
        <f>INDEX('Förvaltningsflik Trafikverket'!$B44:$L44,1,MATCH($B$3,'Förvaltningsflik Trafikverket'!$B$4:$L$4,0))</f>
        <v>8.43</v>
      </c>
      <c r="E44" s="93"/>
      <c r="F44" s="41"/>
    </row>
    <row r="45" spans="1:6" x14ac:dyDescent="0.25">
      <c r="A45" s="61" t="s">
        <v>91</v>
      </c>
      <c r="B45" s="487">
        <f t="shared" si="3"/>
        <v>0</v>
      </c>
      <c r="C45" s="87" t="s">
        <v>168</v>
      </c>
      <c r="D45" s="160">
        <f>INDEX('Förvaltningsflik Trafikverket'!$B45:$L45,1,MATCH($B$3,'Förvaltningsflik Trafikverket'!$B$4:$L$4,0))</f>
        <v>0</v>
      </c>
      <c r="E45" s="93"/>
      <c r="F45" s="41"/>
    </row>
    <row r="46" spans="1:6" ht="13" x14ac:dyDescent="0.3">
      <c r="A46" s="99" t="s">
        <v>263</v>
      </c>
      <c r="B46" s="494"/>
      <c r="C46" s="91"/>
      <c r="D46" s="161"/>
      <c r="E46" s="91"/>
      <c r="F46" s="41"/>
    </row>
    <row r="47" spans="1:6" x14ac:dyDescent="0.25">
      <c r="A47" s="61" t="s">
        <v>59</v>
      </c>
      <c r="B47" s="495">
        <v>3.206</v>
      </c>
      <c r="D47" s="160">
        <f>INDEX('Förvaltningsflik Trafikverket'!$B47:$L47,1,MATCH($B$3,'Förvaltningsflik Trafikverket'!$B$4:$L$4,0))</f>
        <v>3.206</v>
      </c>
    </row>
    <row r="48" spans="1:6" x14ac:dyDescent="0.25">
      <c r="A48" s="61" t="s">
        <v>60</v>
      </c>
      <c r="B48" s="496" t="s">
        <v>260</v>
      </c>
      <c r="D48" s="160" t="str">
        <f>INDEX('Förvaltningsflik Trafikverket'!$B48:$L48,1,MATCH($B$3,'Förvaltningsflik Trafikverket'!$B$4:$L$4,0))</f>
        <v>flik "NOx"</v>
      </c>
    </row>
    <row r="49" spans="1:5" x14ac:dyDescent="0.25">
      <c r="A49" s="61" t="s">
        <v>61</v>
      </c>
      <c r="B49" s="497">
        <f>3/1000</f>
        <v>3.0000000000000001E-3</v>
      </c>
      <c r="D49" s="160">
        <f>INDEX('Förvaltningsflik Trafikverket'!$B49:$L49,1,MATCH($B$3,'Förvaltningsflik Trafikverket'!$B$4:$L$4,0))</f>
        <v>3.0000000000000001E-3</v>
      </c>
    </row>
    <row r="50" spans="1:5" x14ac:dyDescent="0.25">
      <c r="A50" s="61" t="s">
        <v>62</v>
      </c>
      <c r="B50" s="497">
        <f>2/1000</f>
        <v>2E-3</v>
      </c>
      <c r="D50" s="160">
        <f>INDEX('Förvaltningsflik Trafikverket'!$B50:$L50,1,MATCH($B$3,'Förvaltningsflik Trafikverket'!$B$4:$L$4,0))</f>
        <v>2E-3</v>
      </c>
    </row>
    <row r="51" spans="1:5" x14ac:dyDescent="0.25">
      <c r="A51" s="61" t="s">
        <v>74</v>
      </c>
      <c r="B51" s="495">
        <f>(0.02+0.37)/1000</f>
        <v>3.8999999999999999E-4</v>
      </c>
      <c r="D51" s="160">
        <f>INDEX('Förvaltningsflik Trafikverket'!$B51:$L51,1,MATCH($B$3,'Förvaltningsflik Trafikverket'!$B$4:$L$4,0))</f>
        <v>3.8999999999999999E-4</v>
      </c>
    </row>
    <row r="52" spans="1:5" x14ac:dyDescent="0.25">
      <c r="A52" s="61" t="s">
        <v>90</v>
      </c>
      <c r="B52" s="498">
        <f>1/1000</f>
        <v>1E-3</v>
      </c>
      <c r="D52" s="160">
        <f>INDEX('Förvaltningsflik Trafikverket'!$B52:$L52,1,MATCH($B$3,'Förvaltningsflik Trafikverket'!$B$4:$L$4,0))</f>
        <v>1E-3</v>
      </c>
    </row>
    <row r="53" spans="1:5" ht="13" x14ac:dyDescent="0.3">
      <c r="A53" s="99" t="s">
        <v>264</v>
      </c>
      <c r="B53" s="499"/>
      <c r="C53" s="91"/>
      <c r="D53" s="161"/>
      <c r="E53" s="91"/>
    </row>
    <row r="54" spans="1:5" x14ac:dyDescent="0.25">
      <c r="A54" s="61" t="s">
        <v>270</v>
      </c>
      <c r="B54" s="500">
        <f>D54</f>
        <v>7.61</v>
      </c>
      <c r="C54" s="155"/>
      <c r="D54" s="160">
        <f>INDEX('Förvaltningsflik Trafikverket'!$B54:$L54,1,MATCH($B$3,'Förvaltningsflik Trafikverket'!$B$4:$L$4,0))</f>
        <v>7.61</v>
      </c>
      <c r="E54" s="155"/>
    </row>
    <row r="55" spans="1:5" s="388" customFormat="1" x14ac:dyDescent="0.25">
      <c r="A55" s="61" t="s">
        <v>161</v>
      </c>
      <c r="B55" s="555">
        <f>D55</f>
        <v>5278</v>
      </c>
      <c r="C55" s="87" t="s">
        <v>167</v>
      </c>
      <c r="D55" s="41">
        <f>INDEX('Förvaltningsflik Trafikverket'!$B55:$L55,1,MATCH($B$3,'Förvaltningsflik Trafikverket'!$B$4:$L$4,0))</f>
        <v>5278</v>
      </c>
      <c r="E55" s="130" cm="1">
        <f t="array" ref="E55">INDEX('Förvaltningsflik Trafikverket'!$B55:$L55,1,MATCH($B$3,'Förvaltningsflik Trafikverket'!$B$4:$L$4,0)+1)</f>
        <v>20341</v>
      </c>
    </row>
    <row r="56" spans="1:5" x14ac:dyDescent="0.25">
      <c r="A56" s="61" t="s">
        <v>19</v>
      </c>
      <c r="B56" s="500">
        <f>D56</f>
        <v>11.26</v>
      </c>
      <c r="D56" s="160">
        <f>INDEX('Förvaltningsflik Trafikverket'!$B56:$L56,1,MATCH($B$3,'Förvaltningsflik Trafikverket'!$B$4:$L$4,0))</f>
        <v>11.26</v>
      </c>
      <c r="E56" s="93"/>
    </row>
    <row r="57" spans="1:5" x14ac:dyDescent="0.25">
      <c r="A57" s="61" t="s">
        <v>261</v>
      </c>
      <c r="B57" s="501">
        <v>345</v>
      </c>
      <c r="C57" s="87" t="s">
        <v>265</v>
      </c>
      <c r="D57" s="160">
        <f>INDEX('Förvaltningsflik Trafikverket'!$B57:$L57,1,MATCH($B$3,'Förvaltningsflik Trafikverket'!$B$4:$L$4,0))</f>
        <v>345</v>
      </c>
    </row>
    <row r="58" spans="1:5" x14ac:dyDescent="0.25">
      <c r="A58" s="61" t="s">
        <v>28</v>
      </c>
      <c r="B58" s="501">
        <v>24</v>
      </c>
      <c r="C58" s="87" t="s">
        <v>266</v>
      </c>
      <c r="D58" s="160">
        <f>INDEX('Förvaltningsflik Trafikverket'!$B58:$L58,1,MATCH($B$3,'Förvaltningsflik Trafikverket'!$B$4:$L$4,0))</f>
        <v>24</v>
      </c>
    </row>
    <row r="59" spans="1:5" x14ac:dyDescent="0.25">
      <c r="A59" s="61" t="s">
        <v>29</v>
      </c>
      <c r="B59" s="502">
        <v>8280</v>
      </c>
      <c r="C59" s="87" t="s">
        <v>267</v>
      </c>
      <c r="D59" s="41">
        <f>INDEX('Förvaltningsflik Trafikverket'!$B59:$L59,1,MATCH($B$3,'Förvaltningsflik Trafikverket'!$B$4:$L$4,0))</f>
        <v>8280</v>
      </c>
    </row>
    <row r="60" spans="1:5" x14ac:dyDescent="0.25">
      <c r="A60" s="61" t="s">
        <v>98</v>
      </c>
      <c r="B60" s="503">
        <v>0.05</v>
      </c>
      <c r="D60" s="78">
        <f>INDEX('Förvaltningsflik Trafikverket'!$B60:$L60,1,MATCH($B$3,'Förvaltningsflik Trafikverket'!$B$4:$L$4,0))</f>
        <v>0.05</v>
      </c>
    </row>
    <row r="61" spans="1:5" x14ac:dyDescent="0.25">
      <c r="A61" s="61" t="s">
        <v>99</v>
      </c>
      <c r="B61" s="503">
        <v>0.1</v>
      </c>
      <c r="D61" s="78">
        <f>INDEX('Förvaltningsflik Trafikverket'!$B61:$L61,1,MATCH($B$3,'Förvaltningsflik Trafikverket'!$B$4:$L$4,0))</f>
        <v>0.1</v>
      </c>
    </row>
    <row r="62" spans="1:5" x14ac:dyDescent="0.25">
      <c r="A62" s="61" t="s">
        <v>32</v>
      </c>
      <c r="B62" s="501">
        <v>0.1</v>
      </c>
      <c r="D62" s="160">
        <f>INDEX('Förvaltningsflik Trafikverket'!$B62:$L62,1,MATCH($B$3,'Förvaltningsflik Trafikverket'!$B$4:$L$4,0))</f>
        <v>0.1</v>
      </c>
    </row>
    <row r="63" spans="1:5" x14ac:dyDescent="0.25">
      <c r="A63" s="61" t="s">
        <v>33</v>
      </c>
      <c r="B63" s="504">
        <v>5.5E-2</v>
      </c>
      <c r="C63" s="184"/>
      <c r="D63" s="80">
        <f>INDEX('Förvaltningsflik Trafikverket'!$B63:$L63,1,MATCH($B$3,'Förvaltningsflik Trafikverket'!$B$4:$L$4,0))</f>
        <v>5.5000000000000007E-2</v>
      </c>
    </row>
    <row r="64" spans="1:5" x14ac:dyDescent="0.25">
      <c r="A64" s="61" t="s">
        <v>34</v>
      </c>
      <c r="B64" s="501">
        <v>25</v>
      </c>
      <c r="C64" s="87" t="s">
        <v>166</v>
      </c>
      <c r="D64" s="160">
        <f>INDEX('Förvaltningsflik Trafikverket'!$B64:$L64,1,MATCH($B$3,'Förvaltningsflik Trafikverket'!$B$4:$L$4,0))</f>
        <v>25</v>
      </c>
    </row>
    <row r="65" spans="1:10" x14ac:dyDescent="0.25">
      <c r="A65" s="61" t="s">
        <v>35</v>
      </c>
      <c r="B65" s="505">
        <v>0.1</v>
      </c>
      <c r="C65" s="185"/>
      <c r="D65" s="186">
        <f>INDEX('Förvaltningsflik Trafikverket'!$B65:$L65,1,MATCH($B$3,'Förvaltningsflik Trafikverket'!$B$4:$L$4,0))</f>
        <v>0.1</v>
      </c>
    </row>
    <row r="66" spans="1:10" x14ac:dyDescent="0.25">
      <c r="A66" s="61" t="s">
        <v>36</v>
      </c>
      <c r="B66" s="501">
        <v>0.245</v>
      </c>
      <c r="D66" s="160">
        <f>INDEX('Förvaltningsflik Trafikverket'!$B66:$L66,1,MATCH($B$3,'Förvaltningsflik Trafikverket'!$B$4:$L$4,0))</f>
        <v>0.245</v>
      </c>
    </row>
    <row r="67" spans="1:10" ht="13" x14ac:dyDescent="0.3">
      <c r="A67" s="99" t="str">
        <f>'Förvaltningsflik Trafikverket'!A67</f>
        <v>Andel av fartygs totala dödvikt som kan nyttjas för last</v>
      </c>
      <c r="B67" s="494"/>
      <c r="C67" s="91"/>
      <c r="D67" s="161"/>
      <c r="E67" s="91"/>
    </row>
    <row r="68" spans="1:10" x14ac:dyDescent="0.25">
      <c r="A68" s="61" t="s">
        <v>0</v>
      </c>
      <c r="B68" s="1282">
        <f t="shared" ref="B68:B74" si="4">D68</f>
        <v>0.7</v>
      </c>
      <c r="C68" s="185"/>
      <c r="D68" s="185">
        <f>INDEX('Förvaltningsflik Trafikverket'!$B68:$L68,1,MATCH($B$3,'Förvaltningsflik Trafikverket'!$B$4:$L$4,0))</f>
        <v>0.7</v>
      </c>
      <c r="E68" s="93"/>
      <c r="F68" s="87" t="s">
        <v>849</v>
      </c>
    </row>
    <row r="69" spans="1:10" x14ac:dyDescent="0.25">
      <c r="A69" s="61" t="s">
        <v>1</v>
      </c>
      <c r="B69" s="1282">
        <f t="shared" si="4"/>
        <v>0.9</v>
      </c>
      <c r="C69" s="185"/>
      <c r="D69" s="185">
        <f>INDEX('Förvaltningsflik Trafikverket'!$B69:$L69,1,MATCH($B$3,'Förvaltningsflik Trafikverket'!$B$4:$L$4,0))</f>
        <v>0.9</v>
      </c>
      <c r="E69" s="93"/>
    </row>
    <row r="70" spans="1:10" x14ac:dyDescent="0.25">
      <c r="A70" s="61" t="s">
        <v>2</v>
      </c>
      <c r="B70" s="1282">
        <f t="shared" si="4"/>
        <v>0.9</v>
      </c>
      <c r="C70" s="185"/>
      <c r="D70" s="185">
        <f>INDEX('Förvaltningsflik Trafikverket'!$B70:$L70,1,MATCH($B$3,'Förvaltningsflik Trafikverket'!$B$4:$L$4,0))</f>
        <v>0.9</v>
      </c>
      <c r="E70" s="93"/>
    </row>
    <row r="71" spans="1:10" x14ac:dyDescent="0.25">
      <c r="A71" s="61" t="s">
        <v>11</v>
      </c>
      <c r="B71" s="1282">
        <f>D71</f>
        <v>0.9</v>
      </c>
      <c r="C71" s="185"/>
      <c r="D71" s="185">
        <f>INDEX('Förvaltningsflik Trafikverket'!$B71:$L71,1,MATCH($B$3,'Förvaltningsflik Trafikverket'!$B$4:$L$4,0))</f>
        <v>0.9</v>
      </c>
      <c r="E71" s="93"/>
    </row>
    <row r="72" spans="1:10" x14ac:dyDescent="0.25">
      <c r="A72" s="61" t="s">
        <v>7</v>
      </c>
      <c r="B72" s="1282">
        <f t="shared" si="4"/>
        <v>0.5</v>
      </c>
      <c r="C72" s="185"/>
      <c r="D72" s="185">
        <f>INDEX('Förvaltningsflik Trafikverket'!$B72:$L72,1,MATCH($B$3,'Förvaltningsflik Trafikverket'!$B$4:$L$4,0))</f>
        <v>0.5</v>
      </c>
      <c r="E72" s="93"/>
    </row>
    <row r="73" spans="1:10" x14ac:dyDescent="0.25">
      <c r="A73" s="61" t="s">
        <v>3</v>
      </c>
      <c r="B73" s="1282">
        <f t="shared" si="4"/>
        <v>0.5</v>
      </c>
      <c r="C73" s="185"/>
      <c r="D73" s="185">
        <f>INDEX('Förvaltningsflik Trafikverket'!$B73:$L73,1,MATCH($B$3,'Förvaltningsflik Trafikverket'!$B$4:$L$4,0))</f>
        <v>0.5</v>
      </c>
      <c r="E73" s="93"/>
    </row>
    <row r="74" spans="1:10" x14ac:dyDescent="0.25">
      <c r="A74" s="61" t="s">
        <v>4</v>
      </c>
      <c r="B74" s="1282">
        <f t="shared" si="4"/>
        <v>0.5</v>
      </c>
      <c r="C74" s="185"/>
      <c r="D74" s="185">
        <f>INDEX('Förvaltningsflik Trafikverket'!$B74:$L74,1,MATCH($B$3,'Förvaltningsflik Trafikverket'!$B$4:$L$4,0))</f>
        <v>0.5</v>
      </c>
      <c r="E74" s="93"/>
    </row>
    <row r="75" spans="1:10" ht="13" x14ac:dyDescent="0.3">
      <c r="A75" s="99" t="s">
        <v>304</v>
      </c>
      <c r="B75" s="494"/>
      <c r="C75" s="91"/>
      <c r="D75" s="91"/>
      <c r="E75" s="91"/>
      <c r="J75" s="112"/>
    </row>
    <row r="76" spans="1:10" x14ac:dyDescent="0.25">
      <c r="A76" s="61" t="s">
        <v>744</v>
      </c>
      <c r="B76" s="477">
        <f>D76</f>
        <v>1.0795781399808244</v>
      </c>
      <c r="D76" s="62">
        <f>INDEX('Förvaltningsflik Trafikverket'!$B76:$L76,1,MATCH($B$3,'Förvaltningsflik Trafikverket'!$B$4:$L$4,0))</f>
        <v>1.0795781399808244</v>
      </c>
      <c r="J76" s="1092"/>
    </row>
    <row r="77" spans="1:10" x14ac:dyDescent="0.25">
      <c r="A77" s="87" t="s">
        <v>591</v>
      </c>
      <c r="B77" s="477">
        <f>D77</f>
        <v>1.0213314273205563</v>
      </c>
      <c r="D77" s="62">
        <f>INDEX('Förvaltningsflik Trafikverket'!$B77:$L77,1,MATCH($B$3,'Förvaltningsflik Trafikverket'!$B$4:$L$4,0))</f>
        <v>1.0213314273205563</v>
      </c>
      <c r="J77" s="1092"/>
    </row>
    <row r="78" spans="1:10" x14ac:dyDescent="0.25">
      <c r="J78" s="112"/>
    </row>
    <row r="79" spans="1:10" x14ac:dyDescent="0.25">
      <c r="J79" s="112"/>
    </row>
  </sheetData>
  <mergeCells count="1">
    <mergeCell ref="D6:E6"/>
  </mergeCells>
  <conditionalFormatting sqref="B55">
    <cfRule type="cellIs" dxfId="160" priority="8" operator="notEqual">
      <formula>$D$55</formula>
    </cfRule>
  </conditionalFormatting>
  <conditionalFormatting sqref="B41">
    <cfRule type="cellIs" dxfId="159" priority="55" operator="notEqual">
      <formula>$D$41</formula>
    </cfRule>
  </conditionalFormatting>
  <conditionalFormatting sqref="B42">
    <cfRule type="cellIs" dxfId="158" priority="56" operator="notEqual">
      <formula>$D$42</formula>
    </cfRule>
  </conditionalFormatting>
  <conditionalFormatting sqref="B43">
    <cfRule type="cellIs" dxfId="157" priority="57" operator="notEqual">
      <formula>$D$43</formula>
    </cfRule>
  </conditionalFormatting>
  <conditionalFormatting sqref="B44">
    <cfRule type="cellIs" dxfId="156" priority="58" operator="notEqual">
      <formula>$D$44</formula>
    </cfRule>
  </conditionalFormatting>
  <conditionalFormatting sqref="B45">
    <cfRule type="cellIs" dxfId="155" priority="59" operator="notEqual">
      <formula>$D$45</formula>
    </cfRule>
  </conditionalFormatting>
  <conditionalFormatting sqref="B10">
    <cfRule type="cellIs" dxfId="154" priority="10" operator="notEqual">
      <formula>$D$10</formula>
    </cfRule>
  </conditionalFormatting>
  <conditionalFormatting sqref="B11">
    <cfRule type="cellIs" dxfId="153" priority="11" operator="notEqual">
      <formula>$D$11</formula>
    </cfRule>
  </conditionalFormatting>
  <conditionalFormatting sqref="B12">
    <cfRule type="cellIs" dxfId="152" priority="12" operator="notEqual">
      <formula>$D$12</formula>
    </cfRule>
  </conditionalFormatting>
  <conditionalFormatting sqref="B13">
    <cfRule type="cellIs" dxfId="151" priority="13" operator="notEqual">
      <formula>$D$13</formula>
    </cfRule>
  </conditionalFormatting>
  <conditionalFormatting sqref="B14">
    <cfRule type="cellIs" dxfId="150" priority="14" operator="notEqual">
      <formula>$D$14</formula>
    </cfRule>
  </conditionalFormatting>
  <conditionalFormatting sqref="B15">
    <cfRule type="cellIs" dxfId="149" priority="15" operator="notEqual">
      <formula>$D$15</formula>
    </cfRule>
  </conditionalFormatting>
  <conditionalFormatting sqref="B16">
    <cfRule type="cellIs" dxfId="148" priority="16" operator="notEqual">
      <formula>$D$16</formula>
    </cfRule>
  </conditionalFormatting>
  <conditionalFormatting sqref="B17">
    <cfRule type="cellIs" dxfId="147" priority="17" operator="notEqual">
      <formula>$D$17</formula>
    </cfRule>
  </conditionalFormatting>
  <conditionalFormatting sqref="B18">
    <cfRule type="cellIs" dxfId="146" priority="18" operator="notEqual">
      <formula>$D$18</formula>
    </cfRule>
  </conditionalFormatting>
  <conditionalFormatting sqref="B20">
    <cfRule type="cellIs" dxfId="145" priority="19" operator="notEqual">
      <formula>$D$20</formula>
    </cfRule>
  </conditionalFormatting>
  <conditionalFormatting sqref="B74">
    <cfRule type="cellIs" dxfId="144" priority="83" operator="notEqual">
      <formula>$D$74</formula>
    </cfRule>
  </conditionalFormatting>
  <conditionalFormatting sqref="B49">
    <cfRule type="cellIs" dxfId="143" priority="61" operator="notEqual">
      <formula>$D$49</formula>
    </cfRule>
  </conditionalFormatting>
  <conditionalFormatting sqref="B47">
    <cfRule type="cellIs" dxfId="142" priority="60" operator="notEqual">
      <formula>$D$47</formula>
    </cfRule>
  </conditionalFormatting>
  <conditionalFormatting sqref="B50">
    <cfRule type="cellIs" dxfId="141" priority="62" operator="notEqual">
      <formula>$D$50</formula>
    </cfRule>
  </conditionalFormatting>
  <conditionalFormatting sqref="B51">
    <cfRule type="cellIs" dxfId="140" priority="63" operator="notEqual">
      <formula>$D$51</formula>
    </cfRule>
  </conditionalFormatting>
  <conditionalFormatting sqref="B52">
    <cfRule type="cellIs" dxfId="139" priority="64" operator="notEqual">
      <formula>$D$52</formula>
    </cfRule>
  </conditionalFormatting>
  <conditionalFormatting sqref="B56">
    <cfRule type="cellIs" dxfId="138" priority="66" operator="notEqual">
      <formula>$D$56</formula>
    </cfRule>
  </conditionalFormatting>
  <conditionalFormatting sqref="B57">
    <cfRule type="cellIs" dxfId="137" priority="67" operator="notEqual">
      <formula>$D$57</formula>
    </cfRule>
  </conditionalFormatting>
  <conditionalFormatting sqref="B58">
    <cfRule type="cellIs" dxfId="136" priority="68" operator="notEqual">
      <formula>$D$58</formula>
    </cfRule>
  </conditionalFormatting>
  <conditionalFormatting sqref="B59">
    <cfRule type="cellIs" dxfId="135" priority="69" operator="notEqual">
      <formula>$D$59</formula>
    </cfRule>
  </conditionalFormatting>
  <conditionalFormatting sqref="B60">
    <cfRule type="cellIs" dxfId="134" priority="70" operator="notEqual">
      <formula>$D$60</formula>
    </cfRule>
  </conditionalFormatting>
  <conditionalFormatting sqref="B61">
    <cfRule type="cellIs" dxfId="133" priority="71" operator="notEqual">
      <formula>$D$61</formula>
    </cfRule>
  </conditionalFormatting>
  <conditionalFormatting sqref="B62">
    <cfRule type="cellIs" dxfId="132" priority="72" operator="notEqual">
      <formula>$D$62</formula>
    </cfRule>
  </conditionalFormatting>
  <conditionalFormatting sqref="B63">
    <cfRule type="cellIs" dxfId="131" priority="73" operator="notEqual">
      <formula>$D$63</formula>
    </cfRule>
  </conditionalFormatting>
  <conditionalFormatting sqref="B64">
    <cfRule type="cellIs" dxfId="130" priority="74" operator="notEqual">
      <formula>$D$64</formula>
    </cfRule>
  </conditionalFormatting>
  <conditionalFormatting sqref="B65">
    <cfRule type="cellIs" dxfId="129" priority="75" operator="notEqual">
      <formula>$D$65</formula>
    </cfRule>
  </conditionalFormatting>
  <conditionalFormatting sqref="B66">
    <cfRule type="cellIs" dxfId="128" priority="76" operator="notEqual">
      <formula>$D$66</formula>
    </cfRule>
  </conditionalFormatting>
  <conditionalFormatting sqref="B21">
    <cfRule type="cellIs" dxfId="127" priority="20" operator="notEqual">
      <formula>$D$21</formula>
    </cfRule>
  </conditionalFormatting>
  <conditionalFormatting sqref="B22">
    <cfRule type="cellIs" dxfId="126" priority="21" operator="notEqual">
      <formula>$D$22</formula>
    </cfRule>
  </conditionalFormatting>
  <conditionalFormatting sqref="B23">
    <cfRule type="cellIs" dxfId="125" priority="22" operator="notEqual">
      <formula>$D$23</formula>
    </cfRule>
  </conditionalFormatting>
  <conditionalFormatting sqref="B24">
    <cfRule type="cellIs" dxfId="124" priority="23" operator="notEqual">
      <formula>$D$24</formula>
    </cfRule>
  </conditionalFormatting>
  <conditionalFormatting sqref="B25">
    <cfRule type="cellIs" dxfId="123" priority="24" operator="notEqual">
      <formula>$D$25</formula>
    </cfRule>
  </conditionalFormatting>
  <conditionalFormatting sqref="B26">
    <cfRule type="cellIs" dxfId="122" priority="25" operator="notEqual">
      <formula>$D$26</formula>
    </cfRule>
  </conditionalFormatting>
  <conditionalFormatting sqref="B27">
    <cfRule type="cellIs" dxfId="121" priority="26" operator="notEqual">
      <formula>$D$27</formula>
    </cfRule>
  </conditionalFormatting>
  <conditionalFormatting sqref="B28">
    <cfRule type="cellIs" dxfId="120" priority="27" operator="notEqual">
      <formula>$D$28</formula>
    </cfRule>
  </conditionalFormatting>
  <conditionalFormatting sqref="B29">
    <cfRule type="cellIs" dxfId="119" priority="28" operator="notEqual">
      <formula>$D$29</formula>
    </cfRule>
  </conditionalFormatting>
  <conditionalFormatting sqref="B30">
    <cfRule type="cellIs" dxfId="118" priority="31" operator="notEqual">
      <formula>$D$30</formula>
    </cfRule>
  </conditionalFormatting>
  <conditionalFormatting sqref="B31">
    <cfRule type="cellIs" dxfId="117" priority="32" operator="notEqual">
      <formula>$D$31</formula>
    </cfRule>
  </conditionalFormatting>
  <conditionalFormatting sqref="B32">
    <cfRule type="cellIs" dxfId="116" priority="33" operator="notEqual">
      <formula>$D$32</formula>
    </cfRule>
  </conditionalFormatting>
  <conditionalFormatting sqref="B33">
    <cfRule type="cellIs" dxfId="115" priority="34" operator="notEqual">
      <formula>$D$33</formula>
    </cfRule>
  </conditionalFormatting>
  <conditionalFormatting sqref="B34">
    <cfRule type="cellIs" dxfId="114" priority="35" operator="notEqual">
      <formula>$D$34</formula>
    </cfRule>
  </conditionalFormatting>
  <conditionalFormatting sqref="B35">
    <cfRule type="cellIs" dxfId="113" priority="36" operator="notEqual">
      <formula>$D$35</formula>
    </cfRule>
  </conditionalFormatting>
  <conditionalFormatting sqref="B36">
    <cfRule type="cellIs" dxfId="112" priority="37" operator="notEqual">
      <formula>$D$36</formula>
    </cfRule>
  </conditionalFormatting>
  <conditionalFormatting sqref="B37">
    <cfRule type="cellIs" dxfId="111" priority="38" operator="notEqual">
      <formula>$D$37</formula>
    </cfRule>
  </conditionalFormatting>
  <conditionalFormatting sqref="B38">
    <cfRule type="cellIs" dxfId="110" priority="39" operator="notEqual">
      <formula>$D$38</formula>
    </cfRule>
  </conditionalFormatting>
  <conditionalFormatting sqref="B39">
    <cfRule type="cellIs" dxfId="109" priority="40" operator="notEqual">
      <formula>$D$39</formula>
    </cfRule>
  </conditionalFormatting>
  <conditionalFormatting sqref="B9">
    <cfRule type="cellIs" dxfId="108" priority="7" operator="notEqual">
      <formula>$D$9</formula>
    </cfRule>
  </conditionalFormatting>
  <conditionalFormatting sqref="B68">
    <cfRule type="cellIs" dxfId="107" priority="6" operator="notEqual">
      <formula>$D$68</formula>
    </cfRule>
  </conditionalFormatting>
  <conditionalFormatting sqref="B69">
    <cfRule type="cellIs" dxfId="106" priority="5" operator="notEqual">
      <formula>$D$69</formula>
    </cfRule>
  </conditionalFormatting>
  <conditionalFormatting sqref="B70">
    <cfRule type="cellIs" dxfId="105" priority="4" operator="notEqual">
      <formula>$D$70</formula>
    </cfRule>
  </conditionalFormatting>
  <conditionalFormatting sqref="B71">
    <cfRule type="cellIs" dxfId="104" priority="3" operator="notEqual">
      <formula>$D$71</formula>
    </cfRule>
  </conditionalFormatting>
  <conditionalFormatting sqref="B72">
    <cfRule type="cellIs" dxfId="103" priority="2" operator="notEqual">
      <formula>$D$72</formula>
    </cfRule>
  </conditionalFormatting>
  <conditionalFormatting sqref="B73">
    <cfRule type="cellIs" dxfId="102" priority="1" operator="notEqual">
      <formula>$D$73</formula>
    </cfRule>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5">
    <tabColor rgb="FFFFFF00"/>
  </sheetPr>
  <dimension ref="A1:CC298"/>
  <sheetViews>
    <sheetView workbookViewId="0">
      <selection activeCell="BM18" sqref="BM18:BN18"/>
    </sheetView>
  </sheetViews>
  <sheetFormatPr defaultColWidth="1.7265625" defaultRowHeight="20.25" customHeight="1" x14ac:dyDescent="0.35"/>
  <cols>
    <col min="1" max="8" width="3" style="16" customWidth="1"/>
    <col min="9" max="13" width="1.81640625" style="16" customWidth="1"/>
    <col min="14" max="14" width="3.54296875" style="16" customWidth="1"/>
    <col min="15" max="46" width="1.7265625" style="16" customWidth="1"/>
    <col min="47" max="47" width="2" style="16" customWidth="1"/>
    <col min="48" max="52" width="1.7265625" style="16" customWidth="1"/>
    <col min="53" max="54" width="1.7265625" style="16"/>
    <col min="55" max="64" width="3" style="16" customWidth="1"/>
    <col min="65" max="66" width="11.81640625" style="16" customWidth="1"/>
    <col min="67" max="67" width="1.54296875" style="16" customWidth="1"/>
    <col min="68" max="68" width="1.81640625" style="16" customWidth="1"/>
    <col min="69" max="69" width="28.26953125" style="21" customWidth="1"/>
    <col min="70" max="70" width="1.7265625" style="18"/>
    <col min="71" max="71" width="4.54296875" style="18" customWidth="1"/>
    <col min="72" max="72" width="26.54296875" style="22" customWidth="1"/>
    <col min="73" max="73" width="29" style="23" customWidth="1"/>
    <col min="74" max="74" width="28.1796875" style="24" customWidth="1"/>
    <col min="75" max="84" width="10.7265625" style="16" customWidth="1"/>
    <col min="85" max="93" width="1.7265625" style="16"/>
    <col min="94" max="94" width="1.7265625" style="16" customWidth="1"/>
    <col min="95" max="16384" width="1.7265625" style="16"/>
  </cols>
  <sheetData>
    <row r="1" spans="1:74" ht="15.75" customHeight="1" x14ac:dyDescent="0.35">
      <c r="A1" s="1868" t="s">
        <v>540</v>
      </c>
      <c r="B1" s="1868"/>
      <c r="C1" s="1868"/>
      <c r="D1" s="1868"/>
      <c r="E1" s="1868"/>
      <c r="F1" s="1868"/>
      <c r="G1" s="1868"/>
      <c r="H1" s="1868"/>
      <c r="I1" s="1868"/>
      <c r="J1" s="1868"/>
      <c r="K1" s="1868"/>
      <c r="L1" s="1868"/>
      <c r="M1" s="1868"/>
      <c r="N1" s="1868"/>
      <c r="O1" s="1868"/>
      <c r="P1" s="1868"/>
      <c r="Q1" s="1868"/>
      <c r="R1" s="1868"/>
      <c r="S1" s="1868"/>
      <c r="T1" s="1868"/>
      <c r="U1" s="1868"/>
      <c r="V1" s="1868"/>
      <c r="W1" s="1868"/>
      <c r="X1" s="1868"/>
      <c r="Y1" s="1868"/>
      <c r="Z1" s="1868"/>
      <c r="AA1" s="1868"/>
      <c r="AB1" s="1868"/>
      <c r="AC1" s="1868"/>
      <c r="AD1" s="1868"/>
      <c r="AE1" s="1868"/>
      <c r="AF1" s="1868"/>
      <c r="AG1" s="1868"/>
      <c r="AH1" s="1868"/>
      <c r="AI1" s="1868"/>
      <c r="AJ1" s="1868"/>
      <c r="AK1" s="1868"/>
      <c r="AL1" s="1868"/>
      <c r="AM1" s="1868"/>
      <c r="AN1" s="1868"/>
      <c r="AO1" s="1868"/>
      <c r="AP1" s="1868"/>
      <c r="AQ1" s="1868"/>
      <c r="AR1" s="1868"/>
      <c r="AS1" s="1868"/>
      <c r="AT1" s="1868"/>
      <c r="AU1" s="1868"/>
      <c r="AV1" s="1868"/>
      <c r="AW1" s="1868"/>
      <c r="AX1" s="1868"/>
      <c r="AY1" s="1868"/>
      <c r="AZ1" s="1868"/>
      <c r="BA1" s="1868"/>
      <c r="BB1" s="1868"/>
      <c r="BC1" s="1868"/>
      <c r="BD1" s="1868"/>
      <c r="BE1" s="1868"/>
      <c r="BF1" s="1868"/>
      <c r="BG1" s="1868"/>
      <c r="BH1" s="1868"/>
      <c r="BI1" s="1868"/>
      <c r="BJ1" s="1868"/>
      <c r="BK1" s="1868"/>
      <c r="BL1" s="1868"/>
      <c r="BN1" s="17" t="s">
        <v>105</v>
      </c>
      <c r="BO1" s="17" t="s">
        <v>106</v>
      </c>
      <c r="BQ1" s="8" t="s">
        <v>107</v>
      </c>
      <c r="BT1" s="9" t="s">
        <v>108</v>
      </c>
      <c r="BU1" s="10" t="s">
        <v>109</v>
      </c>
      <c r="BV1" s="11" t="s">
        <v>110</v>
      </c>
    </row>
    <row r="2" spans="1:74" s="19" customFormat="1" ht="55" customHeight="1" x14ac:dyDescent="0.3">
      <c r="A2" s="1869"/>
      <c r="B2" s="1869"/>
      <c r="C2" s="1869"/>
      <c r="D2" s="1869"/>
      <c r="E2" s="1869"/>
      <c r="F2" s="1869"/>
      <c r="G2" s="1869"/>
      <c r="H2" s="1869"/>
      <c r="I2" s="1869"/>
      <c r="J2" s="1869"/>
      <c r="K2" s="1869"/>
      <c r="L2" s="186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1869"/>
      <c r="AO2" s="1869"/>
      <c r="AP2" s="1869"/>
      <c r="AQ2" s="1869"/>
      <c r="AR2" s="1869"/>
      <c r="AS2" s="1869"/>
      <c r="AT2" s="1869"/>
      <c r="AU2" s="1869"/>
      <c r="AV2" s="1870" t="s">
        <v>111</v>
      </c>
      <c r="AW2" s="1870"/>
      <c r="AX2" s="1870"/>
      <c r="AY2" s="1870"/>
      <c r="AZ2" s="1870"/>
      <c r="BA2" s="1870"/>
      <c r="BB2" s="1870"/>
      <c r="BC2" s="1870"/>
      <c r="BD2" s="1870"/>
      <c r="BE2" s="1870"/>
      <c r="BF2" s="1870"/>
      <c r="BG2" s="1870"/>
      <c r="BH2" s="1870"/>
      <c r="BI2" s="1870"/>
      <c r="BJ2" s="1870"/>
      <c r="BK2" s="1870"/>
      <c r="BL2" s="1870"/>
      <c r="BQ2" s="8"/>
      <c r="BR2" s="20"/>
      <c r="BS2" s="20"/>
      <c r="BT2" s="9"/>
      <c r="BU2" s="10"/>
      <c r="BV2" s="11"/>
    </row>
    <row r="3" spans="1:74" ht="49.5" customHeight="1" x14ac:dyDescent="0.35">
      <c r="A3" s="1871" t="s">
        <v>112</v>
      </c>
      <c r="B3" s="1871"/>
      <c r="C3" s="1871"/>
      <c r="D3" s="1871"/>
      <c r="E3" s="1871"/>
      <c r="F3" s="1871"/>
      <c r="G3" s="1871"/>
      <c r="H3" s="1871"/>
      <c r="I3" s="1871"/>
      <c r="J3" s="1871"/>
      <c r="K3" s="1871"/>
      <c r="L3" s="1871"/>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1871"/>
      <c r="AO3" s="1871"/>
      <c r="AP3" s="1871"/>
      <c r="AQ3" s="1871"/>
      <c r="AR3" s="1871"/>
      <c r="AS3" s="1871"/>
      <c r="AT3" s="1871"/>
      <c r="AU3" s="1871"/>
      <c r="AV3" s="1871"/>
      <c r="AW3" s="1871"/>
      <c r="AX3" s="1871"/>
      <c r="AY3" s="1871"/>
      <c r="AZ3" s="1871"/>
      <c r="BA3" s="1871"/>
      <c r="BB3" s="1871"/>
      <c r="BC3" s="1871"/>
      <c r="BD3" s="1871"/>
      <c r="BE3" s="1871"/>
      <c r="BF3" s="1871"/>
      <c r="BG3" s="1871"/>
      <c r="BH3" s="1871"/>
      <c r="BI3" s="1871"/>
      <c r="BJ3" s="1871"/>
      <c r="BK3" s="1871"/>
      <c r="BL3" s="1871"/>
    </row>
    <row r="4" spans="1:74" ht="6.75" customHeight="1" x14ac:dyDescent="0.35">
      <c r="A4" s="1820"/>
      <c r="B4" s="1820"/>
      <c r="C4" s="1820"/>
      <c r="D4" s="1820"/>
      <c r="E4" s="1820"/>
      <c r="F4" s="1820"/>
      <c r="G4" s="1820"/>
      <c r="H4" s="1820"/>
      <c r="I4" s="1820"/>
      <c r="J4" s="1820"/>
      <c r="K4" s="1820"/>
      <c r="L4" s="1820"/>
      <c r="M4" s="1820"/>
      <c r="N4" s="1820"/>
      <c r="O4" s="1820"/>
      <c r="P4" s="1820"/>
      <c r="Q4" s="1820"/>
      <c r="R4" s="1820"/>
      <c r="S4" s="1820"/>
      <c r="T4" s="1820"/>
      <c r="U4" s="1820"/>
      <c r="V4" s="1820"/>
      <c r="W4" s="1820"/>
      <c r="X4" s="1820"/>
      <c r="Y4" s="1820"/>
      <c r="Z4" s="1820"/>
      <c r="AA4" s="1820"/>
      <c r="AB4" s="1820"/>
      <c r="AC4" s="1820"/>
      <c r="AD4" s="1820"/>
      <c r="AE4" s="1820"/>
      <c r="AF4" s="1820"/>
      <c r="AG4" s="1820"/>
      <c r="AH4" s="1820"/>
      <c r="AI4" s="1820"/>
      <c r="AJ4" s="1820"/>
      <c r="AK4" s="1820"/>
      <c r="AL4" s="1820"/>
      <c r="AM4" s="1820"/>
      <c r="AN4" s="1820"/>
      <c r="AO4" s="1820"/>
      <c r="AP4" s="1820"/>
      <c r="AQ4" s="1820"/>
      <c r="AR4" s="1820"/>
      <c r="AS4" s="1820"/>
      <c r="AT4" s="1820"/>
      <c r="AU4" s="1820"/>
      <c r="AV4" s="1820"/>
      <c r="AW4" s="1820"/>
      <c r="AX4" s="1820"/>
    </row>
    <row r="5" spans="1:74" ht="15.75" customHeight="1" thickBot="1" x14ac:dyDescent="0.4">
      <c r="A5" s="1819" t="s">
        <v>113</v>
      </c>
      <c r="B5" s="1819"/>
      <c r="C5" s="1819"/>
      <c r="D5" s="1819"/>
      <c r="E5" s="1819"/>
      <c r="F5" s="1819"/>
      <c r="G5" s="1819"/>
      <c r="H5" s="1819"/>
      <c r="I5" s="1819"/>
      <c r="J5" s="1819"/>
      <c r="K5" s="1819"/>
      <c r="L5" s="1819"/>
      <c r="M5" s="1819"/>
      <c r="N5" s="1819"/>
      <c r="O5" s="1819"/>
      <c r="P5" s="1819"/>
      <c r="Q5" s="1819"/>
      <c r="R5" s="1819"/>
      <c r="S5" s="1819"/>
      <c r="T5" s="1819"/>
      <c r="U5" s="1819"/>
      <c r="V5" s="1819"/>
      <c r="W5" s="1819"/>
      <c r="X5" s="1819"/>
      <c r="Y5" s="1819"/>
      <c r="Z5" s="1819"/>
      <c r="AA5" s="1819"/>
      <c r="AB5" s="1819"/>
      <c r="AC5" s="1819"/>
      <c r="AD5" s="1819"/>
      <c r="AE5" s="1819"/>
      <c r="AF5" s="1819"/>
      <c r="AG5" s="1819"/>
      <c r="AH5" s="1819"/>
      <c r="AI5" s="1819"/>
      <c r="AJ5" s="1819"/>
      <c r="AK5" s="1819"/>
      <c r="AL5" s="1819"/>
      <c r="AM5" s="1819"/>
      <c r="AN5" s="1819"/>
      <c r="AO5" s="1819"/>
      <c r="AP5" s="1819"/>
      <c r="AQ5" s="1819"/>
      <c r="AR5" s="1819"/>
      <c r="AS5" s="1819"/>
      <c r="AT5" s="1819"/>
      <c r="AU5" s="1819"/>
      <c r="AV5" s="1819"/>
      <c r="AW5" s="1819"/>
      <c r="AX5" s="1819"/>
      <c r="BC5" s="1872"/>
      <c r="BD5" s="1872"/>
      <c r="BE5" s="1872"/>
      <c r="BF5" s="1872"/>
      <c r="BG5" s="1872"/>
      <c r="BH5" s="1872"/>
      <c r="BI5" s="1872"/>
      <c r="BJ5" s="1872"/>
      <c r="BK5" s="1872"/>
      <c r="BL5" s="1872"/>
    </row>
    <row r="6" spans="1:74" ht="21.75" customHeight="1" x14ac:dyDescent="0.25">
      <c r="A6" s="1861" t="s">
        <v>114</v>
      </c>
      <c r="B6" s="1862"/>
      <c r="C6" s="1862"/>
      <c r="D6" s="1862"/>
      <c r="E6" s="1862"/>
      <c r="F6" s="1862"/>
      <c r="G6" s="1862"/>
      <c r="H6" s="1862"/>
      <c r="I6" s="1862"/>
      <c r="J6" s="1862"/>
      <c r="K6" s="1862"/>
      <c r="L6" s="1862"/>
      <c r="M6" s="1862"/>
      <c r="N6" s="1862"/>
      <c r="O6" s="1862"/>
      <c r="P6" s="1862"/>
      <c r="Q6" s="1862"/>
      <c r="R6" s="1862"/>
      <c r="S6" s="1862"/>
      <c r="T6" s="1862"/>
      <c r="U6" s="1862"/>
      <c r="V6" s="1862"/>
      <c r="W6" s="1862"/>
      <c r="X6" s="1862"/>
      <c r="Y6" s="1862"/>
      <c r="Z6" s="1862"/>
      <c r="AA6" s="1862"/>
      <c r="AB6" s="1862"/>
      <c r="AC6" s="1862"/>
      <c r="AD6" s="1862"/>
      <c r="AE6" s="1862"/>
      <c r="AF6" s="1862"/>
      <c r="AG6" s="1862"/>
      <c r="AH6" s="1862"/>
      <c r="AI6" s="1863"/>
      <c r="AJ6" s="1864" t="s">
        <v>129</v>
      </c>
      <c r="AK6" s="1685"/>
      <c r="AL6" s="1685"/>
      <c r="AM6" s="1685"/>
      <c r="AN6" s="1685"/>
      <c r="AO6" s="1685"/>
      <c r="AP6" s="1685"/>
      <c r="AQ6" s="1685"/>
      <c r="AR6" s="1685"/>
      <c r="AS6" s="1685"/>
      <c r="AT6" s="1685"/>
      <c r="AU6" s="1685"/>
      <c r="AV6" s="1685"/>
      <c r="AW6" s="1685"/>
      <c r="AX6" s="1685"/>
      <c r="AY6" s="1685"/>
      <c r="AZ6" s="1685"/>
      <c r="BA6" s="1685"/>
      <c r="BB6" s="1865"/>
      <c r="BC6" s="1418"/>
      <c r="BD6" s="1419"/>
      <c r="BE6" s="1419"/>
      <c r="BF6" s="1419"/>
      <c r="BG6" s="1419"/>
      <c r="BH6" s="1419"/>
      <c r="BI6" s="1419"/>
      <c r="BJ6" s="1419"/>
      <c r="BK6" s="1419"/>
      <c r="BL6" s="1419"/>
      <c r="BM6" s="1422"/>
      <c r="BN6" s="1422"/>
      <c r="BO6" s="550"/>
      <c r="BQ6" s="969"/>
    </row>
    <row r="7" spans="1:74" ht="21.75" customHeight="1" x14ac:dyDescent="0.25">
      <c r="A7" s="1760" t="s">
        <v>115</v>
      </c>
      <c r="B7" s="1761"/>
      <c r="C7" s="1761"/>
      <c r="D7" s="1761"/>
      <c r="E7" s="1761"/>
      <c r="F7" s="1761"/>
      <c r="G7" s="1761"/>
      <c r="H7" s="1761"/>
      <c r="I7" s="1761"/>
      <c r="J7" s="1761"/>
      <c r="K7" s="1761"/>
      <c r="L7" s="1761"/>
      <c r="M7" s="1761"/>
      <c r="N7" s="1761"/>
      <c r="O7" s="1761"/>
      <c r="P7" s="1761"/>
      <c r="Q7" s="1761"/>
      <c r="R7" s="1761"/>
      <c r="S7" s="1761"/>
      <c r="T7" s="1761"/>
      <c r="U7" s="1761"/>
      <c r="V7" s="1761"/>
      <c r="W7" s="1761"/>
      <c r="X7" s="1761"/>
      <c r="Y7" s="1761"/>
      <c r="Z7" s="1761"/>
      <c r="AA7" s="1761"/>
      <c r="AB7" s="1761"/>
      <c r="AC7" s="1761"/>
      <c r="AD7" s="1761"/>
      <c r="AE7" s="1761"/>
      <c r="AF7" s="1761"/>
      <c r="AG7" s="1761"/>
      <c r="AH7" s="1761"/>
      <c r="AI7" s="1762"/>
      <c r="AJ7" s="1866" t="s">
        <v>129</v>
      </c>
      <c r="AK7" s="1565"/>
      <c r="AL7" s="1565"/>
      <c r="AM7" s="1565"/>
      <c r="AN7" s="1565"/>
      <c r="AO7" s="1565"/>
      <c r="AP7" s="1565"/>
      <c r="AQ7" s="1565"/>
      <c r="AR7" s="1565"/>
      <c r="AS7" s="1565"/>
      <c r="AT7" s="1565"/>
      <c r="AU7" s="1565"/>
      <c r="AV7" s="1565"/>
      <c r="AW7" s="1565"/>
      <c r="AX7" s="1565"/>
      <c r="AY7" s="1565"/>
      <c r="AZ7" s="1565"/>
      <c r="BA7" s="1565"/>
      <c r="BB7" s="1566"/>
      <c r="BC7" s="1418"/>
      <c r="BD7" s="1419"/>
      <c r="BE7" s="1419"/>
      <c r="BF7" s="1419"/>
      <c r="BG7" s="1419"/>
      <c r="BH7" s="1419"/>
      <c r="BI7" s="1419"/>
      <c r="BJ7" s="1419"/>
      <c r="BK7" s="1419"/>
      <c r="BL7" s="1419"/>
      <c r="BM7" s="954"/>
      <c r="BN7" s="954"/>
      <c r="BO7" s="551"/>
      <c r="BQ7" s="969"/>
    </row>
    <row r="8" spans="1:74" ht="21.75" customHeight="1" x14ac:dyDescent="0.25">
      <c r="A8" s="1760" t="s">
        <v>116</v>
      </c>
      <c r="B8" s="1761"/>
      <c r="C8" s="1761"/>
      <c r="D8" s="1761"/>
      <c r="E8" s="1761"/>
      <c r="F8" s="1761"/>
      <c r="G8" s="1761"/>
      <c r="H8" s="1761"/>
      <c r="I8" s="1761"/>
      <c r="J8" s="1761"/>
      <c r="K8" s="1761"/>
      <c r="L8" s="1761"/>
      <c r="M8" s="1761"/>
      <c r="N8" s="1761"/>
      <c r="O8" s="1761"/>
      <c r="P8" s="1761"/>
      <c r="Q8" s="1761"/>
      <c r="R8" s="1761"/>
      <c r="S8" s="1761"/>
      <c r="T8" s="1761"/>
      <c r="U8" s="1761"/>
      <c r="V8" s="1761"/>
      <c r="W8" s="1761"/>
      <c r="X8" s="1761"/>
      <c r="Y8" s="1761"/>
      <c r="Z8" s="1761"/>
      <c r="AA8" s="1761"/>
      <c r="AB8" s="1761"/>
      <c r="AC8" s="1761"/>
      <c r="AD8" s="1761"/>
      <c r="AE8" s="1761"/>
      <c r="AF8" s="1761"/>
      <c r="AG8" s="1761"/>
      <c r="AH8" s="1761"/>
      <c r="AI8" s="1762"/>
      <c r="AJ8" s="1867" t="s">
        <v>854</v>
      </c>
      <c r="AK8" s="1565"/>
      <c r="AL8" s="1565"/>
      <c r="AM8" s="1565"/>
      <c r="AN8" s="1565"/>
      <c r="AO8" s="1565"/>
      <c r="AP8" s="1565"/>
      <c r="AQ8" s="1565"/>
      <c r="AR8" s="1565"/>
      <c r="AS8" s="1565"/>
      <c r="AT8" s="1565"/>
      <c r="AU8" s="1565"/>
      <c r="AV8" s="1565"/>
      <c r="AW8" s="1565"/>
      <c r="AX8" s="1565"/>
      <c r="AY8" s="1565"/>
      <c r="AZ8" s="1565"/>
      <c r="BA8" s="1565"/>
      <c r="BB8" s="1566"/>
      <c r="BC8" s="1418"/>
      <c r="BD8" s="1419"/>
      <c r="BE8" s="1419"/>
      <c r="BF8" s="1419"/>
      <c r="BG8" s="1419"/>
      <c r="BH8" s="1419"/>
      <c r="BI8" s="1419"/>
      <c r="BJ8" s="1419"/>
      <c r="BK8" s="1419"/>
      <c r="BL8" s="1419"/>
      <c r="BM8" s="1422"/>
      <c r="BN8" s="1422"/>
      <c r="BO8" s="551"/>
      <c r="BQ8" s="969"/>
    </row>
    <row r="9" spans="1:74" ht="21.75" customHeight="1" x14ac:dyDescent="0.25">
      <c r="A9" s="1760" t="s">
        <v>117</v>
      </c>
      <c r="B9" s="1761"/>
      <c r="C9" s="1761"/>
      <c r="D9" s="1761"/>
      <c r="E9" s="1761"/>
      <c r="F9" s="1761"/>
      <c r="G9" s="1761"/>
      <c r="H9" s="1761"/>
      <c r="I9" s="1761"/>
      <c r="J9" s="1761"/>
      <c r="K9" s="1761"/>
      <c r="L9" s="1761"/>
      <c r="M9" s="1761"/>
      <c r="N9" s="1761"/>
      <c r="O9" s="1761"/>
      <c r="P9" s="1761"/>
      <c r="Q9" s="1761"/>
      <c r="R9" s="1761"/>
      <c r="S9" s="1761"/>
      <c r="T9" s="1761"/>
      <c r="U9" s="1761"/>
      <c r="V9" s="1761"/>
      <c r="W9" s="1761"/>
      <c r="X9" s="1761"/>
      <c r="Y9" s="1761"/>
      <c r="Z9" s="1761"/>
      <c r="AA9" s="1761"/>
      <c r="AB9" s="1761"/>
      <c r="AC9" s="1761"/>
      <c r="AD9" s="1761"/>
      <c r="AE9" s="1761"/>
      <c r="AF9" s="1761"/>
      <c r="AG9" s="1761"/>
      <c r="AH9" s="1761"/>
      <c r="AI9" s="1762"/>
      <c r="AJ9" s="1866" t="s">
        <v>785</v>
      </c>
      <c r="AK9" s="1565"/>
      <c r="AL9" s="1565"/>
      <c r="AM9" s="1565"/>
      <c r="AN9" s="1565"/>
      <c r="AO9" s="1565"/>
      <c r="AP9" s="1565"/>
      <c r="AQ9" s="1565"/>
      <c r="AR9" s="1565"/>
      <c r="AS9" s="1565"/>
      <c r="AT9" s="1565"/>
      <c r="AU9" s="1565"/>
      <c r="AV9" s="1565"/>
      <c r="AW9" s="1565"/>
      <c r="AX9" s="1565"/>
      <c r="AY9" s="1565"/>
      <c r="AZ9" s="1565"/>
      <c r="BA9" s="1565"/>
      <c r="BB9" s="1566"/>
      <c r="BC9" s="1418"/>
      <c r="BD9" s="1419"/>
      <c r="BE9" s="1419"/>
      <c r="BF9" s="1419"/>
      <c r="BG9" s="1419"/>
      <c r="BH9" s="1419"/>
      <c r="BI9" s="1419"/>
      <c r="BJ9" s="1419"/>
      <c r="BK9" s="1419"/>
      <c r="BL9" s="1419"/>
      <c r="BM9" s="955"/>
      <c r="BN9" s="956"/>
      <c r="BO9" s="551"/>
      <c r="BQ9" s="969"/>
    </row>
    <row r="10" spans="1:74" ht="21.75" customHeight="1" x14ac:dyDescent="0.25">
      <c r="A10" s="1760" t="s">
        <v>118</v>
      </c>
      <c r="B10" s="1761"/>
      <c r="C10" s="1761"/>
      <c r="D10" s="1761"/>
      <c r="E10" s="1761"/>
      <c r="F10" s="1761"/>
      <c r="G10" s="1761"/>
      <c r="H10" s="1761"/>
      <c r="I10" s="1761"/>
      <c r="J10" s="1761"/>
      <c r="K10" s="1761"/>
      <c r="L10" s="1761"/>
      <c r="M10" s="1761"/>
      <c r="N10" s="1761"/>
      <c r="O10" s="1761"/>
      <c r="P10" s="1761"/>
      <c r="Q10" s="1761"/>
      <c r="R10" s="1761"/>
      <c r="S10" s="1761"/>
      <c r="T10" s="1761"/>
      <c r="U10" s="1761"/>
      <c r="V10" s="1761"/>
      <c r="W10" s="1761"/>
      <c r="X10" s="1761"/>
      <c r="Y10" s="1761"/>
      <c r="Z10" s="1761"/>
      <c r="AA10" s="1761"/>
      <c r="AB10" s="1761"/>
      <c r="AC10" s="1761"/>
      <c r="AD10" s="1761"/>
      <c r="AE10" s="1761"/>
      <c r="AF10" s="1761"/>
      <c r="AG10" s="1761"/>
      <c r="AH10" s="1761"/>
      <c r="AI10" s="1762"/>
      <c r="AJ10" s="1874" t="str">
        <f>'Om kalkylen'!B10</f>
        <v>ASEK 8.0</v>
      </c>
      <c r="AK10" s="1471"/>
      <c r="AL10" s="1471"/>
      <c r="AM10" s="1471"/>
      <c r="AN10" s="1471"/>
      <c r="AO10" s="1471"/>
      <c r="AP10" s="1471"/>
      <c r="AQ10" s="1471"/>
      <c r="AR10" s="1471"/>
      <c r="AS10" s="1471"/>
      <c r="AT10" s="1471"/>
      <c r="AU10" s="1471"/>
      <c r="AV10" s="1471"/>
      <c r="AW10" s="1471"/>
      <c r="AX10" s="1471"/>
      <c r="AY10" s="1471"/>
      <c r="AZ10" s="1471"/>
      <c r="BA10" s="1471"/>
      <c r="BB10" s="1472"/>
      <c r="BC10" s="1418"/>
      <c r="BD10" s="1419"/>
      <c r="BE10" s="1419"/>
      <c r="BF10" s="1419"/>
      <c r="BG10" s="1419"/>
      <c r="BH10" s="1419"/>
      <c r="BI10" s="1419"/>
      <c r="BJ10" s="1419"/>
      <c r="BK10" s="1419"/>
      <c r="BL10" s="1419"/>
      <c r="BM10" s="1422"/>
      <c r="BN10" s="1422"/>
      <c r="BO10" s="551"/>
      <c r="BQ10" s="969"/>
    </row>
    <row r="11" spans="1:74" ht="21.75" customHeight="1" x14ac:dyDescent="0.25">
      <c r="A11" s="1760" t="s">
        <v>119</v>
      </c>
      <c r="B11" s="1761"/>
      <c r="C11" s="1761"/>
      <c r="D11" s="1761"/>
      <c r="E11" s="1761"/>
      <c r="F11" s="1761"/>
      <c r="G11" s="1761"/>
      <c r="H11" s="1761"/>
      <c r="I11" s="1761"/>
      <c r="J11" s="1761"/>
      <c r="K11" s="1761"/>
      <c r="L11" s="1761"/>
      <c r="M11" s="1761"/>
      <c r="N11" s="1761"/>
      <c r="O11" s="1761"/>
      <c r="P11" s="1761"/>
      <c r="Q11" s="1761"/>
      <c r="R11" s="1761"/>
      <c r="S11" s="1761"/>
      <c r="T11" s="1761"/>
      <c r="U11" s="1761"/>
      <c r="V11" s="1761"/>
      <c r="W11" s="1761"/>
      <c r="X11" s="1761"/>
      <c r="Y11" s="1761"/>
      <c r="Z11" s="1761"/>
      <c r="AA11" s="1761"/>
      <c r="AB11" s="1761"/>
      <c r="AC11" s="1761"/>
      <c r="AD11" s="1761"/>
      <c r="AE11" s="1761"/>
      <c r="AF11" s="1761"/>
      <c r="AG11" s="1761"/>
      <c r="AH11" s="1761"/>
      <c r="AI11" s="1762"/>
      <c r="AJ11" s="1821" t="str">
        <f>'Om kalkylen'!B11</f>
        <v>Ja/Nej</v>
      </c>
      <c r="AK11" s="1471"/>
      <c r="AL11" s="1471"/>
      <c r="AM11" s="1471"/>
      <c r="AN11" s="1471"/>
      <c r="AO11" s="1471"/>
      <c r="AP11" s="1471"/>
      <c r="AQ11" s="1471"/>
      <c r="AR11" s="1471"/>
      <c r="AS11" s="1471"/>
      <c r="AT11" s="1471"/>
      <c r="AU11" s="1471"/>
      <c r="AV11" s="1471"/>
      <c r="AW11" s="1471"/>
      <c r="AX11" s="1471"/>
      <c r="AY11" s="1471"/>
      <c r="AZ11" s="1471"/>
      <c r="BA11" s="1471"/>
      <c r="BB11" s="1472"/>
      <c r="BC11" s="1418"/>
      <c r="BD11" s="1419"/>
      <c r="BE11" s="1419"/>
      <c r="BF11" s="1419"/>
      <c r="BG11" s="1419"/>
      <c r="BH11" s="1419"/>
      <c r="BI11" s="1419"/>
      <c r="BJ11" s="1419"/>
      <c r="BK11" s="1419"/>
      <c r="BL11" s="1419"/>
      <c r="BM11" s="955"/>
      <c r="BN11" s="956"/>
      <c r="BO11" s="551"/>
      <c r="BQ11" s="969"/>
    </row>
    <row r="12" spans="1:74" ht="21.75" customHeight="1" x14ac:dyDescent="0.25">
      <c r="A12" s="1760" t="s">
        <v>121</v>
      </c>
      <c r="B12" s="1761"/>
      <c r="C12" s="1761"/>
      <c r="D12" s="1761"/>
      <c r="E12" s="1761"/>
      <c r="F12" s="1761"/>
      <c r="G12" s="1761"/>
      <c r="H12" s="1761"/>
      <c r="I12" s="1761"/>
      <c r="J12" s="1761"/>
      <c r="K12" s="1761"/>
      <c r="L12" s="1761"/>
      <c r="M12" s="1761"/>
      <c r="N12" s="1761"/>
      <c r="O12" s="1761"/>
      <c r="P12" s="1761"/>
      <c r="Q12" s="1761"/>
      <c r="R12" s="1761"/>
      <c r="S12" s="1761"/>
      <c r="T12" s="1761"/>
      <c r="U12" s="1761"/>
      <c r="V12" s="1761"/>
      <c r="W12" s="1761"/>
      <c r="X12" s="1761"/>
      <c r="Y12" s="1761"/>
      <c r="Z12" s="1761"/>
      <c r="AA12" s="1761"/>
      <c r="AB12" s="1761"/>
      <c r="AC12" s="1761"/>
      <c r="AD12" s="1761"/>
      <c r="AE12" s="1761"/>
      <c r="AF12" s="1761"/>
      <c r="AG12" s="1761"/>
      <c r="AH12" s="1761"/>
      <c r="AI12" s="1762"/>
      <c r="AJ12" s="1854">
        <f>Indata!B12</f>
        <v>2019</v>
      </c>
      <c r="AK12" s="1855"/>
      <c r="AL12" s="1855"/>
      <c r="AM12" s="1855"/>
      <c r="AN12" s="1855"/>
      <c r="AO12" s="1855"/>
      <c r="AP12" s="1855"/>
      <c r="AQ12" s="1855"/>
      <c r="AR12" s="1855"/>
      <c r="AS12" s="1855"/>
      <c r="AT12" s="1855"/>
      <c r="AU12" s="1855"/>
      <c r="AV12" s="1855"/>
      <c r="AW12" s="1855"/>
      <c r="AX12" s="1855"/>
      <c r="AY12" s="1855"/>
      <c r="AZ12" s="1855"/>
      <c r="BA12" s="1855"/>
      <c r="BB12" s="1856"/>
      <c r="BC12" s="957"/>
      <c r="BD12" s="958"/>
      <c r="BE12" s="958"/>
      <c r="BF12" s="958"/>
      <c r="BG12" s="958"/>
      <c r="BH12" s="958"/>
      <c r="BI12" s="958"/>
      <c r="BJ12" s="958"/>
      <c r="BK12" s="958"/>
      <c r="BL12" s="958"/>
      <c r="BM12" s="1422"/>
      <c r="BN12" s="1422"/>
      <c r="BO12" s="551"/>
    </row>
    <row r="13" spans="1:74" ht="21.75" customHeight="1" x14ac:dyDescent="0.25">
      <c r="A13" s="1760" t="s">
        <v>122</v>
      </c>
      <c r="B13" s="1761"/>
      <c r="C13" s="1761"/>
      <c r="D13" s="1761"/>
      <c r="E13" s="1761"/>
      <c r="F13" s="1761"/>
      <c r="G13" s="1761"/>
      <c r="H13" s="1761"/>
      <c r="I13" s="1761"/>
      <c r="J13" s="1761"/>
      <c r="K13" s="1761"/>
      <c r="L13" s="1761"/>
      <c r="M13" s="1761"/>
      <c r="N13" s="1761"/>
      <c r="O13" s="1761"/>
      <c r="P13" s="1761"/>
      <c r="Q13" s="1761"/>
      <c r="R13" s="1761"/>
      <c r="S13" s="1761"/>
      <c r="T13" s="1761"/>
      <c r="U13" s="1761"/>
      <c r="V13" s="1761"/>
      <c r="W13" s="1761"/>
      <c r="X13" s="1761"/>
      <c r="Y13" s="1761"/>
      <c r="Z13" s="1761"/>
      <c r="AA13" s="1761"/>
      <c r="AB13" s="1761"/>
      <c r="AC13" s="1761"/>
      <c r="AD13" s="1761"/>
      <c r="AE13" s="1761"/>
      <c r="AF13" s="1761"/>
      <c r="AG13" s="1761"/>
      <c r="AH13" s="1761"/>
      <c r="AI13" s="1762"/>
      <c r="AJ13" s="1857">
        <f>Indata!B10*100</f>
        <v>3.5000000000000004</v>
      </c>
      <c r="AK13" s="1858"/>
      <c r="AL13" s="1858"/>
      <c r="AM13" s="1858"/>
      <c r="AN13" s="1858"/>
      <c r="AO13" s="1858"/>
      <c r="AP13" s="1858"/>
      <c r="AQ13" s="1858"/>
      <c r="AR13" s="1858"/>
      <c r="AS13" s="1858"/>
      <c r="AT13" s="1858"/>
      <c r="AU13" s="1858"/>
      <c r="AV13" s="1858"/>
      <c r="AW13" s="1858"/>
      <c r="AX13" s="1858"/>
      <c r="AY13" s="1858"/>
      <c r="AZ13" s="1858"/>
      <c r="BA13" s="1858"/>
      <c r="BB13" s="1859"/>
      <c r="BC13" s="957"/>
      <c r="BD13" s="958"/>
      <c r="BE13" s="958"/>
      <c r="BF13" s="958"/>
      <c r="BG13" s="958"/>
      <c r="BH13" s="958"/>
      <c r="BI13" s="958"/>
      <c r="BJ13" s="958"/>
      <c r="BK13" s="958"/>
      <c r="BL13" s="958"/>
      <c r="BM13" s="1422"/>
      <c r="BN13" s="1422"/>
      <c r="BO13" s="551"/>
    </row>
    <row r="14" spans="1:74" ht="21.75" customHeight="1" x14ac:dyDescent="0.25">
      <c r="A14" s="1760" t="s">
        <v>123</v>
      </c>
      <c r="B14" s="1761"/>
      <c r="C14" s="1761"/>
      <c r="D14" s="1761"/>
      <c r="E14" s="1761"/>
      <c r="F14" s="1761"/>
      <c r="G14" s="1761"/>
      <c r="H14" s="1761"/>
      <c r="I14" s="1761"/>
      <c r="J14" s="1761"/>
      <c r="K14" s="1761"/>
      <c r="L14" s="1761"/>
      <c r="M14" s="1761"/>
      <c r="N14" s="1761"/>
      <c r="O14" s="1761"/>
      <c r="P14" s="1761"/>
      <c r="Q14" s="1761"/>
      <c r="R14" s="1761"/>
      <c r="S14" s="1761"/>
      <c r="T14" s="1761"/>
      <c r="U14" s="1761"/>
      <c r="V14" s="1761"/>
      <c r="W14" s="1761"/>
      <c r="X14" s="1761"/>
      <c r="Y14" s="1761"/>
      <c r="Z14" s="1761"/>
      <c r="AA14" s="1761"/>
      <c r="AB14" s="1761"/>
      <c r="AC14" s="1761"/>
      <c r="AD14" s="1761"/>
      <c r="AE14" s="1761"/>
      <c r="AF14" s="1761"/>
      <c r="AG14" s="1761"/>
      <c r="AH14" s="1761"/>
      <c r="AI14" s="1762"/>
      <c r="AJ14" s="1873">
        <f>Indata!B16</f>
        <v>2045</v>
      </c>
      <c r="AK14" s="1855"/>
      <c r="AL14" s="1855"/>
      <c r="AM14" s="1855"/>
      <c r="AN14" s="1855"/>
      <c r="AO14" s="1855"/>
      <c r="AP14" s="1855"/>
      <c r="AQ14" s="1855"/>
      <c r="AR14" s="1855"/>
      <c r="AS14" s="1855"/>
      <c r="AT14" s="1855"/>
      <c r="AU14" s="1855"/>
      <c r="AV14" s="1855"/>
      <c r="AW14" s="1855"/>
      <c r="AX14" s="1855"/>
      <c r="AY14" s="1855"/>
      <c r="AZ14" s="1855"/>
      <c r="BA14" s="1855"/>
      <c r="BB14" s="1856"/>
      <c r="BC14" s="957"/>
      <c r="BD14" s="958"/>
      <c r="BE14" s="958"/>
      <c r="BF14" s="958"/>
      <c r="BG14" s="958"/>
      <c r="BH14" s="958"/>
      <c r="BI14" s="958"/>
      <c r="BJ14" s="958"/>
      <c r="BK14" s="958"/>
      <c r="BL14" s="958"/>
      <c r="BM14" s="1422"/>
      <c r="BN14" s="1422"/>
      <c r="BO14" s="551"/>
    </row>
    <row r="15" spans="1:74" ht="21.75" customHeight="1" x14ac:dyDescent="0.25">
      <c r="A15" s="1760" t="s">
        <v>124</v>
      </c>
      <c r="B15" s="1761"/>
      <c r="C15" s="1761"/>
      <c r="D15" s="1761"/>
      <c r="E15" s="1761"/>
      <c r="F15" s="1761"/>
      <c r="G15" s="1761"/>
      <c r="H15" s="1761"/>
      <c r="I15" s="1761"/>
      <c r="J15" s="1761"/>
      <c r="K15" s="1761"/>
      <c r="L15" s="1761"/>
      <c r="M15" s="1761"/>
      <c r="N15" s="1761"/>
      <c r="O15" s="1761"/>
      <c r="P15" s="1761"/>
      <c r="Q15" s="1761"/>
      <c r="R15" s="1761"/>
      <c r="S15" s="1761"/>
      <c r="T15" s="1761"/>
      <c r="U15" s="1761"/>
      <c r="V15" s="1761"/>
      <c r="W15" s="1761"/>
      <c r="X15" s="1761"/>
      <c r="Y15" s="1761"/>
      <c r="Z15" s="1761"/>
      <c r="AA15" s="1761"/>
      <c r="AB15" s="1761"/>
      <c r="AC15" s="1761"/>
      <c r="AD15" s="1761"/>
      <c r="AE15" s="1761"/>
      <c r="AF15" s="1761"/>
      <c r="AG15" s="1761"/>
      <c r="AH15" s="1761"/>
      <c r="AI15" s="1762"/>
      <c r="AJ15" s="1854">
        <f>Indata!B13</f>
        <v>2028</v>
      </c>
      <c r="AK15" s="1855"/>
      <c r="AL15" s="1855"/>
      <c r="AM15" s="1855"/>
      <c r="AN15" s="1855"/>
      <c r="AO15" s="1855"/>
      <c r="AP15" s="1855"/>
      <c r="AQ15" s="1855"/>
      <c r="AR15" s="1855"/>
      <c r="AS15" s="1855"/>
      <c r="AT15" s="1855"/>
      <c r="AU15" s="1855"/>
      <c r="AV15" s="1855"/>
      <c r="AW15" s="1855"/>
      <c r="AX15" s="1855"/>
      <c r="AY15" s="1855"/>
      <c r="AZ15" s="1855"/>
      <c r="BA15" s="1855"/>
      <c r="BB15" s="1856"/>
      <c r="BC15" s="957"/>
      <c r="BD15" s="958"/>
      <c r="BE15" s="958"/>
      <c r="BF15" s="958"/>
      <c r="BG15" s="958"/>
      <c r="BH15" s="958"/>
      <c r="BI15" s="958"/>
      <c r="BJ15" s="958"/>
      <c r="BK15" s="958"/>
      <c r="BL15" s="958"/>
      <c r="BM15" s="1422"/>
      <c r="BN15" s="1422"/>
      <c r="BO15" s="551"/>
    </row>
    <row r="16" spans="1:74" ht="21.75" customHeight="1" x14ac:dyDescent="0.25">
      <c r="A16" s="1760" t="s">
        <v>68</v>
      </c>
      <c r="B16" s="1761"/>
      <c r="C16" s="1761"/>
      <c r="D16" s="1761"/>
      <c r="E16" s="1761"/>
      <c r="F16" s="1761"/>
      <c r="G16" s="1761"/>
      <c r="H16" s="1761"/>
      <c r="I16" s="1761"/>
      <c r="J16" s="1761"/>
      <c r="K16" s="1761"/>
      <c r="L16" s="1761"/>
      <c r="M16" s="1761"/>
      <c r="N16" s="1761"/>
      <c r="O16" s="1761"/>
      <c r="P16" s="1761"/>
      <c r="Q16" s="1761"/>
      <c r="R16" s="1761"/>
      <c r="S16" s="1761"/>
      <c r="T16" s="1761"/>
      <c r="U16" s="1761"/>
      <c r="V16" s="1761"/>
      <c r="W16" s="1761"/>
      <c r="X16" s="1761"/>
      <c r="Y16" s="1761"/>
      <c r="Z16" s="1761"/>
      <c r="AA16" s="1761"/>
      <c r="AB16" s="1761"/>
      <c r="AC16" s="1761"/>
      <c r="AD16" s="1761"/>
      <c r="AE16" s="1761"/>
      <c r="AF16" s="1761"/>
      <c r="AG16" s="1761"/>
      <c r="AH16" s="1761"/>
      <c r="AI16" s="1762"/>
      <c r="AJ16" s="1822">
        <f>Indata!B15</f>
        <v>2028</v>
      </c>
      <c r="AK16" s="1823"/>
      <c r="AL16" s="1823"/>
      <c r="AM16" s="1823"/>
      <c r="AN16" s="1823"/>
      <c r="AO16" s="1823"/>
      <c r="AP16" s="1823"/>
      <c r="AQ16" s="1823"/>
      <c r="AR16" s="1823"/>
      <c r="AS16" s="1823"/>
      <c r="AT16" s="1823"/>
      <c r="AU16" s="1823"/>
      <c r="AV16" s="1823"/>
      <c r="AW16" s="1823"/>
      <c r="AX16" s="1823"/>
      <c r="AY16" s="1823"/>
      <c r="AZ16" s="1823"/>
      <c r="BA16" s="1823"/>
      <c r="BB16" s="1824"/>
      <c r="BC16" s="957"/>
      <c r="BD16" s="958"/>
      <c r="BE16" s="958"/>
      <c r="BF16" s="958"/>
      <c r="BG16" s="958"/>
      <c r="BH16" s="958"/>
      <c r="BI16" s="958"/>
      <c r="BJ16" s="958"/>
      <c r="BK16" s="958"/>
      <c r="BL16" s="958"/>
      <c r="BM16" s="1422"/>
      <c r="BN16" s="1422"/>
      <c r="BO16" s="551"/>
    </row>
    <row r="17" spans="1:74" s="18" customFormat="1" ht="21.75" customHeight="1" x14ac:dyDescent="0.25">
      <c r="A17" s="1760" t="s">
        <v>125</v>
      </c>
      <c r="B17" s="1761"/>
      <c r="C17" s="1761"/>
      <c r="D17" s="1761"/>
      <c r="E17" s="1761"/>
      <c r="F17" s="1761"/>
      <c r="G17" s="1761"/>
      <c r="H17" s="1761"/>
      <c r="I17" s="1761"/>
      <c r="J17" s="1761"/>
      <c r="K17" s="1761"/>
      <c r="L17" s="1761"/>
      <c r="M17" s="1761"/>
      <c r="N17" s="1761"/>
      <c r="O17" s="1761"/>
      <c r="P17" s="1761"/>
      <c r="Q17" s="1761"/>
      <c r="R17" s="1761"/>
      <c r="S17" s="1761"/>
      <c r="T17" s="1761"/>
      <c r="U17" s="1761"/>
      <c r="V17" s="1761"/>
      <c r="W17" s="1761"/>
      <c r="X17" s="1761"/>
      <c r="Y17" s="1761"/>
      <c r="Z17" s="1761"/>
      <c r="AA17" s="1761"/>
      <c r="AB17" s="1761"/>
      <c r="AC17" s="1761"/>
      <c r="AD17" s="1761"/>
      <c r="AE17" s="1761"/>
      <c r="AF17" s="1761"/>
      <c r="AG17" s="1761"/>
      <c r="AH17" s="1761"/>
      <c r="AI17" s="1762"/>
      <c r="AJ17" s="1822">
        <f>MAX(Investeringskostnader!$G$14:$G$18)</f>
        <v>0</v>
      </c>
      <c r="AK17" s="1823"/>
      <c r="AL17" s="1823"/>
      <c r="AM17" s="1823"/>
      <c r="AN17" s="1823"/>
      <c r="AO17" s="1823"/>
      <c r="AP17" s="1823"/>
      <c r="AQ17" s="1823"/>
      <c r="AR17" s="1823"/>
      <c r="AS17" s="1823"/>
      <c r="AT17" s="1823"/>
      <c r="AU17" s="1823"/>
      <c r="AV17" s="1823"/>
      <c r="AW17" s="1823"/>
      <c r="AX17" s="1823"/>
      <c r="AY17" s="1823"/>
      <c r="AZ17" s="1823"/>
      <c r="BA17" s="1823"/>
      <c r="BB17" s="1824"/>
      <c r="BC17" s="957"/>
      <c r="BD17" s="958"/>
      <c r="BE17" s="958"/>
      <c r="BF17" s="958"/>
      <c r="BG17" s="958"/>
      <c r="BH17" s="958"/>
      <c r="BI17" s="958"/>
      <c r="BJ17" s="958"/>
      <c r="BK17" s="958"/>
      <c r="BL17" s="958"/>
      <c r="BM17" s="1422"/>
      <c r="BN17" s="1422"/>
      <c r="BO17" s="551"/>
      <c r="BP17" s="16"/>
      <c r="BQ17" s="21"/>
      <c r="BT17" s="22"/>
      <c r="BU17" s="23"/>
      <c r="BV17" s="24"/>
    </row>
    <row r="18" spans="1:74" s="18" customFormat="1" ht="21.75" customHeight="1" x14ac:dyDescent="0.25">
      <c r="A18" s="1760" t="s">
        <v>126</v>
      </c>
      <c r="B18" s="1761"/>
      <c r="C18" s="1761"/>
      <c r="D18" s="1761"/>
      <c r="E18" s="1761"/>
      <c r="F18" s="1761"/>
      <c r="G18" s="1761"/>
      <c r="H18" s="1761"/>
      <c r="I18" s="1761"/>
      <c r="J18" s="1761"/>
      <c r="K18" s="1761"/>
      <c r="L18" s="1761"/>
      <c r="M18" s="1761"/>
      <c r="N18" s="1761"/>
      <c r="O18" s="1761"/>
      <c r="P18" s="1761"/>
      <c r="Q18" s="1761"/>
      <c r="R18" s="1761"/>
      <c r="S18" s="1761"/>
      <c r="T18" s="1761"/>
      <c r="U18" s="1761"/>
      <c r="V18" s="1761"/>
      <c r="W18" s="1761"/>
      <c r="X18" s="1761"/>
      <c r="Y18" s="1761"/>
      <c r="Z18" s="1761"/>
      <c r="AA18" s="1761"/>
      <c r="AB18" s="1761"/>
      <c r="AC18" s="1761"/>
      <c r="AD18" s="1761"/>
      <c r="AE18" s="1761"/>
      <c r="AF18" s="1761"/>
      <c r="AG18" s="1761"/>
      <c r="AH18" s="1761"/>
      <c r="AI18" s="1762"/>
      <c r="AJ18" s="1822">
        <f>Indata!B11</f>
        <v>60</v>
      </c>
      <c r="AK18" s="1823"/>
      <c r="AL18" s="1823"/>
      <c r="AM18" s="1823"/>
      <c r="AN18" s="1823"/>
      <c r="AO18" s="1823"/>
      <c r="AP18" s="1823"/>
      <c r="AQ18" s="1823"/>
      <c r="AR18" s="1823"/>
      <c r="AS18" s="1823"/>
      <c r="AT18" s="1823"/>
      <c r="AU18" s="1823"/>
      <c r="AV18" s="1823"/>
      <c r="AW18" s="1823"/>
      <c r="AX18" s="1823"/>
      <c r="AY18" s="1823"/>
      <c r="AZ18" s="1823"/>
      <c r="BA18" s="1823"/>
      <c r="BB18" s="1824"/>
      <c r="BC18" s="957"/>
      <c r="BD18" s="958"/>
      <c r="BE18" s="958"/>
      <c r="BF18" s="958"/>
      <c r="BG18" s="958"/>
      <c r="BH18" s="958"/>
      <c r="BI18" s="958"/>
      <c r="BJ18" s="958"/>
      <c r="BK18" s="958"/>
      <c r="BL18" s="958"/>
      <c r="BM18" s="1422"/>
      <c r="BN18" s="1422"/>
      <c r="BO18" s="551"/>
      <c r="BP18" s="16"/>
      <c r="BQ18" s="21"/>
      <c r="BT18" s="22"/>
      <c r="BU18" s="23"/>
      <c r="BV18" s="24"/>
    </row>
    <row r="19" spans="1:74" s="18" customFormat="1" ht="21.75" customHeight="1" x14ac:dyDescent="0.25">
      <c r="A19" s="1760" t="s">
        <v>127</v>
      </c>
      <c r="B19" s="1761"/>
      <c r="C19" s="1761"/>
      <c r="D19" s="1761"/>
      <c r="E19" s="1761"/>
      <c r="F19" s="1761"/>
      <c r="G19" s="1761"/>
      <c r="H19" s="1761"/>
      <c r="I19" s="1761"/>
      <c r="J19" s="1761"/>
      <c r="K19" s="1761"/>
      <c r="L19" s="1761"/>
      <c r="M19" s="1761"/>
      <c r="N19" s="1761"/>
      <c r="O19" s="1761"/>
      <c r="P19" s="1761"/>
      <c r="Q19" s="1761"/>
      <c r="R19" s="1761"/>
      <c r="S19" s="1761"/>
      <c r="T19" s="1761"/>
      <c r="U19" s="1761"/>
      <c r="V19" s="1761"/>
      <c r="W19" s="1761"/>
      <c r="X19" s="1761"/>
      <c r="Y19" s="1761"/>
      <c r="Z19" s="1761"/>
      <c r="AA19" s="1761"/>
      <c r="AB19" s="1761"/>
      <c r="AC19" s="1761"/>
      <c r="AD19" s="1761"/>
      <c r="AE19" s="1761"/>
      <c r="AF19" s="1761"/>
      <c r="AG19" s="1761"/>
      <c r="AH19" s="1761"/>
      <c r="AI19" s="1762"/>
      <c r="AJ19" s="1822" t="s">
        <v>889</v>
      </c>
      <c r="AK19" s="1823"/>
      <c r="AL19" s="1823"/>
      <c r="AM19" s="1823"/>
      <c r="AN19" s="1823"/>
      <c r="AO19" s="1823"/>
      <c r="AP19" s="1823"/>
      <c r="AQ19" s="1823"/>
      <c r="AR19" s="1823"/>
      <c r="AS19" s="1823"/>
      <c r="AT19" s="1823"/>
      <c r="AU19" s="1823"/>
      <c r="AV19" s="1823"/>
      <c r="AW19" s="1823"/>
      <c r="AX19" s="1823"/>
      <c r="AY19" s="1823"/>
      <c r="AZ19" s="1823"/>
      <c r="BA19" s="1823"/>
      <c r="BB19" s="1824"/>
      <c r="BC19" s="957"/>
      <c r="BD19" s="958"/>
      <c r="BE19" s="958"/>
      <c r="BF19" s="958"/>
      <c r="BG19" s="958"/>
      <c r="BH19" s="958"/>
      <c r="BI19" s="958"/>
      <c r="BJ19" s="958"/>
      <c r="BK19" s="958"/>
      <c r="BL19" s="958"/>
      <c r="BM19" s="1422"/>
      <c r="BN19" s="1422"/>
      <c r="BO19" s="551"/>
      <c r="BP19" s="16"/>
      <c r="BQ19" s="21"/>
      <c r="BT19" s="22"/>
      <c r="BU19" s="23"/>
      <c r="BV19" s="24"/>
    </row>
    <row r="20" spans="1:74" s="18" customFormat="1" ht="21.75" customHeight="1" x14ac:dyDescent="0.35">
      <c r="A20" s="1760" t="s">
        <v>128</v>
      </c>
      <c r="B20" s="1761"/>
      <c r="C20" s="1761"/>
      <c r="D20" s="1761"/>
      <c r="E20" s="1761"/>
      <c r="F20" s="1761"/>
      <c r="G20" s="1761"/>
      <c r="H20" s="1761"/>
      <c r="I20" s="1761"/>
      <c r="J20" s="1761"/>
      <c r="K20" s="1761"/>
      <c r="L20" s="1761"/>
      <c r="M20" s="1761"/>
      <c r="N20" s="1761"/>
      <c r="O20" s="1761"/>
      <c r="P20" s="1761"/>
      <c r="Q20" s="1761"/>
      <c r="R20" s="1761"/>
      <c r="S20" s="1761"/>
      <c r="T20" s="1761"/>
      <c r="U20" s="1761"/>
      <c r="V20" s="1761"/>
      <c r="W20" s="1761"/>
      <c r="X20" s="1761"/>
      <c r="Y20" s="1761"/>
      <c r="Z20" s="1761"/>
      <c r="AA20" s="1761"/>
      <c r="AB20" s="1761"/>
      <c r="AC20" s="1761"/>
      <c r="AD20" s="1761"/>
      <c r="AE20" s="1761"/>
      <c r="AF20" s="1761"/>
      <c r="AG20" s="1761"/>
      <c r="AH20" s="1761"/>
      <c r="AI20" s="1762"/>
      <c r="AJ20" s="1799" t="str">
        <f>'Om kalkylen'!B4</f>
        <v>T.ex. 2025-06-13</v>
      </c>
      <c r="AK20" s="1800"/>
      <c r="AL20" s="1800"/>
      <c r="AM20" s="1800"/>
      <c r="AN20" s="1800"/>
      <c r="AO20" s="1800"/>
      <c r="AP20" s="1800"/>
      <c r="AQ20" s="1800"/>
      <c r="AR20" s="1800"/>
      <c r="AS20" s="1800"/>
      <c r="AT20" s="1800"/>
      <c r="AU20" s="1800"/>
      <c r="AV20" s="1800"/>
      <c r="AW20" s="1800"/>
      <c r="AX20" s="1800"/>
      <c r="AY20" s="1800"/>
      <c r="AZ20" s="1800"/>
      <c r="BA20" s="1800"/>
      <c r="BB20" s="1801"/>
      <c r="BC20" s="957"/>
      <c r="BD20" s="958"/>
      <c r="BE20" s="958"/>
      <c r="BF20" s="958"/>
      <c r="BG20" s="958"/>
      <c r="BH20" s="958"/>
      <c r="BI20" s="958"/>
      <c r="BJ20" s="958"/>
      <c r="BK20" s="958"/>
      <c r="BL20" s="958"/>
      <c r="BM20" s="1422"/>
      <c r="BN20" s="1422"/>
      <c r="BO20" s="551"/>
      <c r="BP20" s="16"/>
      <c r="BQ20" s="21"/>
      <c r="BT20" s="22"/>
      <c r="BU20" s="23"/>
      <c r="BV20" s="24"/>
    </row>
    <row r="21" spans="1:74" s="18" customFormat="1" ht="21.75" customHeight="1" x14ac:dyDescent="0.25">
      <c r="A21" s="1843" t="s">
        <v>681</v>
      </c>
      <c r="B21" s="1844"/>
      <c r="C21" s="1844"/>
      <c r="D21" s="1844"/>
      <c r="E21" s="1844"/>
      <c r="F21" s="1844"/>
      <c r="G21" s="1844"/>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5"/>
      <c r="AJ21" s="1860" t="s">
        <v>129</v>
      </c>
      <c r="AK21" s="1565"/>
      <c r="AL21" s="1565"/>
      <c r="AM21" s="1565"/>
      <c r="AN21" s="1565"/>
      <c r="AO21" s="1565"/>
      <c r="AP21" s="1565"/>
      <c r="AQ21" s="1565"/>
      <c r="AR21" s="1565"/>
      <c r="AS21" s="1565"/>
      <c r="AT21" s="1565"/>
      <c r="AU21" s="1565"/>
      <c r="AV21" s="1565"/>
      <c r="AW21" s="1565"/>
      <c r="AX21" s="1565"/>
      <c r="AY21" s="1565"/>
      <c r="AZ21" s="1565"/>
      <c r="BA21" s="1565"/>
      <c r="BB21" s="1566"/>
      <c r="BC21" s="1420" t="s">
        <v>506</v>
      </c>
      <c r="BD21" s="1421"/>
      <c r="BE21" s="1421"/>
      <c r="BF21" s="1421"/>
      <c r="BG21" s="1421"/>
      <c r="BH21" s="1421"/>
      <c r="BI21" s="1421"/>
      <c r="BJ21" s="1421"/>
      <c r="BK21" s="1421"/>
      <c r="BL21" s="1421"/>
      <c r="BM21" s="1422"/>
      <c r="BN21" s="1422"/>
      <c r="BO21" s="551"/>
      <c r="BP21" s="16"/>
      <c r="BQ21" s="21"/>
      <c r="BT21" s="22"/>
      <c r="BU21" s="23"/>
      <c r="BV21" s="24"/>
    </row>
    <row r="22" spans="1:74" s="18" customFormat="1" ht="21.75" customHeight="1" x14ac:dyDescent="0.25">
      <c r="A22" s="1843" t="s">
        <v>682</v>
      </c>
      <c r="B22" s="1844"/>
      <c r="C22" s="1844"/>
      <c r="D22" s="1844"/>
      <c r="E22" s="1844"/>
      <c r="F22" s="1844"/>
      <c r="G22" s="1844"/>
      <c r="H22" s="1844"/>
      <c r="I22" s="1844"/>
      <c r="J22" s="1844"/>
      <c r="K22" s="1844"/>
      <c r="L22" s="1844"/>
      <c r="M22" s="1844"/>
      <c r="N22" s="1844"/>
      <c r="O22" s="1844"/>
      <c r="P22" s="1844"/>
      <c r="Q22" s="1844"/>
      <c r="R22" s="1844"/>
      <c r="S22" s="1844"/>
      <c r="T22" s="1844"/>
      <c r="U22" s="1844"/>
      <c r="V22" s="1844"/>
      <c r="W22" s="1844"/>
      <c r="X22" s="1844"/>
      <c r="Y22" s="1844"/>
      <c r="Z22" s="1844"/>
      <c r="AA22" s="1844"/>
      <c r="AB22" s="1844"/>
      <c r="AC22" s="1844"/>
      <c r="AD22" s="1844"/>
      <c r="AE22" s="1844"/>
      <c r="AF22" s="1844"/>
      <c r="AG22" s="1844"/>
      <c r="AH22" s="1844"/>
      <c r="AI22" s="1845"/>
      <c r="AJ22" s="1860" t="s">
        <v>129</v>
      </c>
      <c r="AK22" s="1565"/>
      <c r="AL22" s="1565"/>
      <c r="AM22" s="1565"/>
      <c r="AN22" s="1565"/>
      <c r="AO22" s="1565"/>
      <c r="AP22" s="1565"/>
      <c r="AQ22" s="1565"/>
      <c r="AR22" s="1565"/>
      <c r="AS22" s="1565"/>
      <c r="AT22" s="1565"/>
      <c r="AU22" s="1565"/>
      <c r="AV22" s="1565"/>
      <c r="AW22" s="1565"/>
      <c r="AX22" s="1565"/>
      <c r="AY22" s="1565"/>
      <c r="AZ22" s="1565"/>
      <c r="BA22" s="1565"/>
      <c r="BB22" s="1566"/>
      <c r="BC22" s="1420"/>
      <c r="BD22" s="1421"/>
      <c r="BE22" s="1421"/>
      <c r="BF22" s="1421"/>
      <c r="BG22" s="1421"/>
      <c r="BH22" s="1421"/>
      <c r="BI22" s="1421"/>
      <c r="BJ22" s="1421"/>
      <c r="BK22" s="1421"/>
      <c r="BL22" s="1421"/>
      <c r="BM22" s="1422"/>
      <c r="BN22" s="1422"/>
      <c r="BO22" s="550"/>
      <c r="BP22" s="16"/>
      <c r="BQ22" s="21"/>
      <c r="BT22" s="22"/>
      <c r="BU22" s="23"/>
      <c r="BV22" s="24"/>
    </row>
    <row r="23" spans="1:74" s="18" customFormat="1" ht="21.75" customHeight="1" x14ac:dyDescent="0.25">
      <c r="A23" s="1843" t="s">
        <v>683</v>
      </c>
      <c r="B23" s="1844"/>
      <c r="C23" s="1844"/>
      <c r="D23" s="1844"/>
      <c r="E23" s="1844"/>
      <c r="F23" s="1844"/>
      <c r="G23" s="1844"/>
      <c r="H23" s="1844"/>
      <c r="I23" s="1844"/>
      <c r="J23" s="1844"/>
      <c r="K23" s="1844"/>
      <c r="L23" s="1844"/>
      <c r="M23" s="1844"/>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5"/>
      <c r="AJ23" s="1846">
        <f>Prognoser!D33</f>
        <v>0</v>
      </c>
      <c r="AK23" s="1471"/>
      <c r="AL23" s="1471"/>
      <c r="AM23" s="1471"/>
      <c r="AN23" s="1471"/>
      <c r="AO23" s="1471"/>
      <c r="AP23" s="1471"/>
      <c r="AQ23" s="1471"/>
      <c r="AR23" s="1471"/>
      <c r="AS23" s="1471"/>
      <c r="AT23" s="1471"/>
      <c r="AU23" s="1471"/>
      <c r="AV23" s="1471"/>
      <c r="AW23" s="1471"/>
      <c r="AX23" s="1471"/>
      <c r="AY23" s="1471"/>
      <c r="AZ23" s="1471"/>
      <c r="BA23" s="1471"/>
      <c r="BB23" s="1472"/>
      <c r="BC23" s="1420"/>
      <c r="BD23" s="1421"/>
      <c r="BE23" s="1421"/>
      <c r="BF23" s="1421"/>
      <c r="BG23" s="1421"/>
      <c r="BH23" s="1421"/>
      <c r="BI23" s="1421"/>
      <c r="BJ23" s="1421"/>
      <c r="BK23" s="1421"/>
      <c r="BL23" s="1421"/>
      <c r="BM23" s="1422"/>
      <c r="BN23" s="1422"/>
      <c r="BO23" s="551"/>
      <c r="BP23" s="16"/>
      <c r="BQ23" s="21"/>
      <c r="BT23" s="22"/>
      <c r="BU23" s="23"/>
      <c r="BV23" s="24"/>
    </row>
    <row r="24" spans="1:74" s="18" customFormat="1" ht="21.75" customHeight="1" thickBot="1" x14ac:dyDescent="0.3">
      <c r="A24" s="1847" t="s">
        <v>684</v>
      </c>
      <c r="B24" s="1848"/>
      <c r="C24" s="1848"/>
      <c r="D24" s="1848"/>
      <c r="E24" s="1848"/>
      <c r="F24" s="1848"/>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9"/>
      <c r="AJ24" s="1850">
        <f>Prognoser!D34</f>
        <v>0</v>
      </c>
      <c r="AK24" s="1443"/>
      <c r="AL24" s="1443"/>
      <c r="AM24" s="1443"/>
      <c r="AN24" s="1443"/>
      <c r="AO24" s="1443"/>
      <c r="AP24" s="1443"/>
      <c r="AQ24" s="1443"/>
      <c r="AR24" s="1443"/>
      <c r="AS24" s="1443"/>
      <c r="AT24" s="1443"/>
      <c r="AU24" s="1443"/>
      <c r="AV24" s="1443"/>
      <c r="AW24" s="1443"/>
      <c r="AX24" s="1443"/>
      <c r="AY24" s="1443"/>
      <c r="AZ24" s="1443"/>
      <c r="BA24" s="1443"/>
      <c r="BB24" s="1444"/>
      <c r="BC24" s="1420"/>
      <c r="BD24" s="1421"/>
      <c r="BE24" s="1421"/>
      <c r="BF24" s="1421"/>
      <c r="BG24" s="1421"/>
      <c r="BH24" s="1421"/>
      <c r="BI24" s="1421"/>
      <c r="BJ24" s="1421"/>
      <c r="BK24" s="1421"/>
      <c r="BL24" s="1421"/>
      <c r="BM24" s="1422"/>
      <c r="BN24" s="1422"/>
      <c r="BO24" s="551"/>
      <c r="BP24" s="16"/>
      <c r="BQ24" s="21"/>
      <c r="BT24" s="22"/>
      <c r="BU24" s="23"/>
      <c r="BV24" s="24"/>
    </row>
    <row r="25" spans="1:74" s="18" customFormat="1" ht="13.5" hidden="1" customHeight="1" x14ac:dyDescent="0.35">
      <c r="A25" s="1851" t="s">
        <v>130</v>
      </c>
      <c r="B25" s="1852"/>
      <c r="C25" s="1852"/>
      <c r="D25" s="1852"/>
      <c r="E25" s="1852"/>
      <c r="F25" s="1852"/>
      <c r="G25" s="1852"/>
      <c r="H25" s="1852"/>
      <c r="I25" s="1852"/>
      <c r="J25" s="1852"/>
      <c r="K25" s="1852"/>
      <c r="L25" s="1852"/>
      <c r="M25" s="1852"/>
      <c r="N25" s="1852"/>
      <c r="O25" s="1852"/>
      <c r="P25" s="1852"/>
      <c r="Q25" s="1852"/>
      <c r="R25" s="1852"/>
      <c r="S25" s="1852"/>
      <c r="T25" s="1852"/>
      <c r="U25" s="1852"/>
      <c r="V25" s="1852"/>
      <c r="W25" s="1852"/>
      <c r="X25" s="1852"/>
      <c r="Y25" s="1852"/>
      <c r="Z25" s="1852"/>
      <c r="AA25" s="1852"/>
      <c r="AB25" s="1852"/>
      <c r="AC25" s="1852"/>
      <c r="AD25" s="1852"/>
      <c r="AE25" s="1852"/>
      <c r="AF25" s="1852"/>
      <c r="AG25" s="1852"/>
      <c r="AH25" s="1852"/>
      <c r="AI25" s="1853"/>
      <c r="AJ25" s="1796" t="s">
        <v>129</v>
      </c>
      <c r="AK25" s="1797"/>
      <c r="AL25" s="1797"/>
      <c r="AM25" s="1797"/>
      <c r="AN25" s="1797"/>
      <c r="AO25" s="1797"/>
      <c r="AP25" s="1797"/>
      <c r="AQ25" s="1797"/>
      <c r="AR25" s="1797"/>
      <c r="AS25" s="1797"/>
      <c r="AT25" s="1797"/>
      <c r="AU25" s="1797"/>
      <c r="AV25" s="1797"/>
      <c r="AW25" s="1797"/>
      <c r="AX25" s="1797"/>
      <c r="AY25" s="1797"/>
      <c r="AZ25" s="1797"/>
      <c r="BA25" s="1797"/>
      <c r="BB25" s="1798"/>
      <c r="BC25" s="523"/>
      <c r="BD25" s="524"/>
      <c r="BE25" s="524"/>
      <c r="BF25" s="524"/>
      <c r="BG25" s="524"/>
      <c r="BH25" s="524"/>
      <c r="BI25" s="524"/>
      <c r="BJ25" s="524"/>
      <c r="BK25" s="524"/>
      <c r="BL25" s="524"/>
      <c r="BM25" s="16"/>
      <c r="BN25" s="26"/>
      <c r="BO25" s="16"/>
      <c r="BP25" s="16"/>
      <c r="BQ25" s="21"/>
      <c r="BT25" s="22"/>
      <c r="BU25" s="23"/>
      <c r="BV25" s="24"/>
    </row>
    <row r="26" spans="1:74" s="18" customFormat="1" ht="13.5" hidden="1" customHeight="1" x14ac:dyDescent="0.35">
      <c r="A26" s="1760" t="s">
        <v>130</v>
      </c>
      <c r="B26" s="1761"/>
      <c r="C26" s="1761"/>
      <c r="D26" s="1761"/>
      <c r="E26" s="1761"/>
      <c r="F26" s="1761"/>
      <c r="G26" s="1761"/>
      <c r="H26" s="1761"/>
      <c r="I26" s="1761"/>
      <c r="J26" s="1761"/>
      <c r="K26" s="1761"/>
      <c r="L26" s="1761"/>
      <c r="M26" s="1761"/>
      <c r="N26" s="1761"/>
      <c r="O26" s="1761"/>
      <c r="P26" s="1761"/>
      <c r="Q26" s="1761"/>
      <c r="R26" s="1761"/>
      <c r="S26" s="1761"/>
      <c r="T26" s="1761"/>
      <c r="U26" s="1761"/>
      <c r="V26" s="1761"/>
      <c r="W26" s="1761"/>
      <c r="X26" s="1761"/>
      <c r="Y26" s="1761"/>
      <c r="Z26" s="1761"/>
      <c r="AA26" s="1761"/>
      <c r="AB26" s="1761"/>
      <c r="AC26" s="1761"/>
      <c r="AD26" s="1761"/>
      <c r="AE26" s="1761"/>
      <c r="AF26" s="1761"/>
      <c r="AG26" s="1761"/>
      <c r="AH26" s="1761"/>
      <c r="AI26" s="1762"/>
      <c r="AJ26" s="1840" t="s">
        <v>129</v>
      </c>
      <c r="AK26" s="1841"/>
      <c r="AL26" s="1841"/>
      <c r="AM26" s="1841"/>
      <c r="AN26" s="1841"/>
      <c r="AO26" s="1841"/>
      <c r="AP26" s="1841"/>
      <c r="AQ26" s="1841"/>
      <c r="AR26" s="1841"/>
      <c r="AS26" s="1841"/>
      <c r="AT26" s="1841"/>
      <c r="AU26" s="1841"/>
      <c r="AV26" s="1841"/>
      <c r="AW26" s="1841"/>
      <c r="AX26" s="1841"/>
      <c r="AY26" s="1841"/>
      <c r="AZ26" s="1841"/>
      <c r="BA26" s="1841"/>
      <c r="BB26" s="1842"/>
      <c r="BC26" s="523"/>
      <c r="BD26" s="524"/>
      <c r="BE26" s="524"/>
      <c r="BF26" s="524"/>
      <c r="BG26" s="524"/>
      <c r="BH26" s="524"/>
      <c r="BI26" s="524"/>
      <c r="BJ26" s="524"/>
      <c r="BK26" s="524"/>
      <c r="BL26" s="524"/>
      <c r="BM26" s="16"/>
      <c r="BN26" s="26"/>
      <c r="BO26" s="16"/>
      <c r="BP26" s="16"/>
      <c r="BQ26" s="21"/>
      <c r="BT26" s="22"/>
      <c r="BU26" s="23"/>
      <c r="BV26" s="24"/>
    </row>
    <row r="27" spans="1:74" s="18" customFormat="1" ht="13.5" hidden="1" customHeight="1" x14ac:dyDescent="0.35">
      <c r="A27" s="1760" t="s">
        <v>130</v>
      </c>
      <c r="B27" s="1761"/>
      <c r="C27" s="1761"/>
      <c r="D27" s="1761"/>
      <c r="E27" s="1761"/>
      <c r="F27" s="1761"/>
      <c r="G27" s="1761"/>
      <c r="H27" s="1761"/>
      <c r="I27" s="1761"/>
      <c r="J27" s="1761"/>
      <c r="K27" s="1761"/>
      <c r="L27" s="1761"/>
      <c r="M27" s="1761"/>
      <c r="N27" s="1761"/>
      <c r="O27" s="1761"/>
      <c r="P27" s="1761"/>
      <c r="Q27" s="1761"/>
      <c r="R27" s="1761"/>
      <c r="S27" s="1761"/>
      <c r="T27" s="1761"/>
      <c r="U27" s="1761"/>
      <c r="V27" s="1761"/>
      <c r="W27" s="1761"/>
      <c r="X27" s="1761"/>
      <c r="Y27" s="1761"/>
      <c r="Z27" s="1761"/>
      <c r="AA27" s="1761"/>
      <c r="AB27" s="1761"/>
      <c r="AC27" s="1761"/>
      <c r="AD27" s="1761"/>
      <c r="AE27" s="1761"/>
      <c r="AF27" s="1761"/>
      <c r="AG27" s="1761"/>
      <c r="AH27" s="1761"/>
      <c r="AI27" s="1762"/>
      <c r="AJ27" s="1840" t="s">
        <v>129</v>
      </c>
      <c r="AK27" s="1841"/>
      <c r="AL27" s="1841"/>
      <c r="AM27" s="1841"/>
      <c r="AN27" s="1841"/>
      <c r="AO27" s="1841"/>
      <c r="AP27" s="1841"/>
      <c r="AQ27" s="1841"/>
      <c r="AR27" s="1841"/>
      <c r="AS27" s="1841"/>
      <c r="AT27" s="1841"/>
      <c r="AU27" s="1841"/>
      <c r="AV27" s="1841"/>
      <c r="AW27" s="1841"/>
      <c r="AX27" s="1841"/>
      <c r="AY27" s="1841"/>
      <c r="AZ27" s="1841"/>
      <c r="BA27" s="1841"/>
      <c r="BB27" s="1842"/>
      <c r="BC27" s="523"/>
      <c r="BD27" s="524"/>
      <c r="BE27" s="524"/>
      <c r="BF27" s="524"/>
      <c r="BG27" s="524"/>
      <c r="BH27" s="524"/>
      <c r="BI27" s="524"/>
      <c r="BJ27" s="524"/>
      <c r="BK27" s="524"/>
      <c r="BL27" s="524"/>
      <c r="BM27" s="16"/>
      <c r="BN27" s="26"/>
      <c r="BO27" s="16"/>
      <c r="BP27" s="16"/>
      <c r="BQ27" s="21"/>
      <c r="BT27" s="22"/>
      <c r="BU27" s="23"/>
      <c r="BV27" s="24"/>
    </row>
    <row r="28" spans="1:74" s="18" customFormat="1" ht="13.5" hidden="1" customHeight="1" x14ac:dyDescent="0.35">
      <c r="A28" s="1760" t="s">
        <v>130</v>
      </c>
      <c r="B28" s="1761"/>
      <c r="C28" s="1761"/>
      <c r="D28" s="1761"/>
      <c r="E28" s="1761"/>
      <c r="F28" s="1761"/>
      <c r="G28" s="1761"/>
      <c r="H28" s="1761"/>
      <c r="I28" s="1761"/>
      <c r="J28" s="1761"/>
      <c r="K28" s="1761"/>
      <c r="L28" s="1761"/>
      <c r="M28" s="1761"/>
      <c r="N28" s="1761"/>
      <c r="O28" s="1761"/>
      <c r="P28" s="1761"/>
      <c r="Q28" s="1761"/>
      <c r="R28" s="1761"/>
      <c r="S28" s="1761"/>
      <c r="T28" s="1761"/>
      <c r="U28" s="1761"/>
      <c r="V28" s="1761"/>
      <c r="W28" s="1761"/>
      <c r="X28" s="1761"/>
      <c r="Y28" s="1761"/>
      <c r="Z28" s="1761"/>
      <c r="AA28" s="1761"/>
      <c r="AB28" s="1761"/>
      <c r="AC28" s="1761"/>
      <c r="AD28" s="1761"/>
      <c r="AE28" s="1761"/>
      <c r="AF28" s="1761"/>
      <c r="AG28" s="1761"/>
      <c r="AH28" s="1761"/>
      <c r="AI28" s="1762"/>
      <c r="AJ28" s="1840" t="s">
        <v>129</v>
      </c>
      <c r="AK28" s="1841"/>
      <c r="AL28" s="1841"/>
      <c r="AM28" s="1841"/>
      <c r="AN28" s="1841"/>
      <c r="AO28" s="1841"/>
      <c r="AP28" s="1841"/>
      <c r="AQ28" s="1841"/>
      <c r="AR28" s="1841"/>
      <c r="AS28" s="1841"/>
      <c r="AT28" s="1841"/>
      <c r="AU28" s="1841"/>
      <c r="AV28" s="1841"/>
      <c r="AW28" s="1841"/>
      <c r="AX28" s="1841"/>
      <c r="AY28" s="1841"/>
      <c r="AZ28" s="1841"/>
      <c r="BA28" s="1841"/>
      <c r="BB28" s="1842"/>
      <c r="BC28" s="523"/>
      <c r="BD28" s="524"/>
      <c r="BE28" s="524"/>
      <c r="BF28" s="524"/>
      <c r="BG28" s="524"/>
      <c r="BH28" s="524"/>
      <c r="BI28" s="524"/>
      <c r="BJ28" s="524"/>
      <c r="BK28" s="524"/>
      <c r="BL28" s="524"/>
      <c r="BM28" s="16"/>
      <c r="BN28" s="26"/>
      <c r="BO28" s="16"/>
      <c r="BP28" s="16"/>
      <c r="BQ28" s="21"/>
      <c r="BT28" s="22"/>
      <c r="BU28" s="23"/>
      <c r="BV28" s="24"/>
    </row>
    <row r="29" spans="1:74" s="18" customFormat="1" ht="13.5" hidden="1" customHeight="1" x14ac:dyDescent="0.35">
      <c r="A29" s="1834" t="s">
        <v>130</v>
      </c>
      <c r="B29" s="1835"/>
      <c r="C29" s="1835"/>
      <c r="D29" s="1835"/>
      <c r="E29" s="1835"/>
      <c r="F29" s="1835"/>
      <c r="G29" s="1835"/>
      <c r="H29" s="1835"/>
      <c r="I29" s="1835"/>
      <c r="J29" s="1835"/>
      <c r="K29" s="1835"/>
      <c r="L29" s="1835"/>
      <c r="M29" s="1835"/>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6"/>
      <c r="AJ29" s="1837" t="s">
        <v>129</v>
      </c>
      <c r="AK29" s="1838"/>
      <c r="AL29" s="1838"/>
      <c r="AM29" s="1838"/>
      <c r="AN29" s="1838"/>
      <c r="AO29" s="1838"/>
      <c r="AP29" s="1838"/>
      <c r="AQ29" s="1838"/>
      <c r="AR29" s="1838"/>
      <c r="AS29" s="1838"/>
      <c r="AT29" s="1838"/>
      <c r="AU29" s="1838"/>
      <c r="AV29" s="1838"/>
      <c r="AW29" s="1838"/>
      <c r="AX29" s="1838"/>
      <c r="AY29" s="1838"/>
      <c r="AZ29" s="1838"/>
      <c r="BA29" s="1838"/>
      <c r="BB29" s="1839"/>
      <c r="BC29" s="523"/>
      <c r="BD29" s="524"/>
      <c r="BE29" s="524"/>
      <c r="BF29" s="524"/>
      <c r="BG29" s="524"/>
      <c r="BH29" s="524"/>
      <c r="BI29" s="524"/>
      <c r="BJ29" s="524"/>
      <c r="BK29" s="524"/>
      <c r="BL29" s="524"/>
      <c r="BM29" s="16"/>
      <c r="BN29" s="26"/>
      <c r="BO29" s="16"/>
      <c r="BP29" s="16"/>
      <c r="BQ29" s="1704" t="s">
        <v>131</v>
      </c>
      <c r="BT29" s="22"/>
      <c r="BU29" s="23"/>
      <c r="BV29" s="24"/>
    </row>
    <row r="30" spans="1:74" s="18" customFormat="1" ht="13.5" hidden="1" customHeight="1" x14ac:dyDescent="0.35">
      <c r="A30" s="1802" t="s">
        <v>130</v>
      </c>
      <c r="B30" s="1803"/>
      <c r="C30" s="1803"/>
      <c r="D30" s="1803"/>
      <c r="E30" s="1803"/>
      <c r="F30" s="1803"/>
      <c r="G30" s="1803"/>
      <c r="H30" s="1803"/>
      <c r="I30" s="1803"/>
      <c r="J30" s="1803"/>
      <c r="K30" s="1803"/>
      <c r="L30" s="1803"/>
      <c r="M30" s="1803"/>
      <c r="N30" s="1803"/>
      <c r="O30" s="1803"/>
      <c r="P30" s="1803"/>
      <c r="Q30" s="1803"/>
      <c r="R30" s="1803"/>
      <c r="S30" s="1803"/>
      <c r="T30" s="1803"/>
      <c r="U30" s="1803"/>
      <c r="V30" s="1803"/>
      <c r="W30" s="1803"/>
      <c r="X30" s="1803"/>
      <c r="Y30" s="1803"/>
      <c r="Z30" s="1803"/>
      <c r="AA30" s="1803"/>
      <c r="AB30" s="1803"/>
      <c r="AC30" s="1803"/>
      <c r="AD30" s="1803"/>
      <c r="AE30" s="1803"/>
      <c r="AF30" s="1803"/>
      <c r="AG30" s="1803"/>
      <c r="AH30" s="1803"/>
      <c r="AI30" s="1804"/>
      <c r="AJ30" s="1805" t="s">
        <v>129</v>
      </c>
      <c r="AK30" s="1481"/>
      <c r="AL30" s="1481"/>
      <c r="AM30" s="1481"/>
      <c r="AN30" s="1481"/>
      <c r="AO30" s="1481"/>
      <c r="AP30" s="1481"/>
      <c r="AQ30" s="1481"/>
      <c r="AR30" s="1481"/>
      <c r="AS30" s="1481"/>
      <c r="AT30" s="1481"/>
      <c r="AU30" s="1481"/>
      <c r="AV30" s="1481"/>
      <c r="AW30" s="1481"/>
      <c r="AX30" s="1481"/>
      <c r="AY30" s="1481"/>
      <c r="AZ30" s="1481"/>
      <c r="BA30" s="1481"/>
      <c r="BB30" s="1806"/>
      <c r="BC30" s="523"/>
      <c r="BD30" s="524"/>
      <c r="BE30" s="524"/>
      <c r="BF30" s="524"/>
      <c r="BG30" s="524"/>
      <c r="BH30" s="524"/>
      <c r="BI30" s="524"/>
      <c r="BJ30" s="524"/>
      <c r="BK30" s="524"/>
      <c r="BL30" s="524"/>
      <c r="BM30" s="16"/>
      <c r="BN30" s="26"/>
      <c r="BO30" s="16"/>
      <c r="BP30" s="16"/>
      <c r="BQ30" s="1704"/>
      <c r="BT30" s="22"/>
      <c r="BU30" s="23"/>
      <c r="BV30" s="24"/>
    </row>
    <row r="31" spans="1:74" s="18" customFormat="1" ht="13.5" hidden="1" customHeight="1" x14ac:dyDescent="0.35">
      <c r="A31" s="1802" t="s">
        <v>130</v>
      </c>
      <c r="B31" s="1803"/>
      <c r="C31" s="1803"/>
      <c r="D31" s="1803"/>
      <c r="E31" s="1803"/>
      <c r="F31" s="1803"/>
      <c r="G31" s="1803"/>
      <c r="H31" s="1803"/>
      <c r="I31" s="1803"/>
      <c r="J31" s="1803"/>
      <c r="K31" s="1803"/>
      <c r="L31" s="1803"/>
      <c r="M31" s="1803"/>
      <c r="N31" s="1803"/>
      <c r="O31" s="1803"/>
      <c r="P31" s="1803"/>
      <c r="Q31" s="1803"/>
      <c r="R31" s="1803"/>
      <c r="S31" s="1803"/>
      <c r="T31" s="1803"/>
      <c r="U31" s="1803"/>
      <c r="V31" s="1803"/>
      <c r="W31" s="1803"/>
      <c r="X31" s="1803"/>
      <c r="Y31" s="1803"/>
      <c r="Z31" s="1803"/>
      <c r="AA31" s="1803"/>
      <c r="AB31" s="1803"/>
      <c r="AC31" s="1803"/>
      <c r="AD31" s="1803"/>
      <c r="AE31" s="1803"/>
      <c r="AF31" s="1803"/>
      <c r="AG31" s="1803"/>
      <c r="AH31" s="1803"/>
      <c r="AI31" s="1804"/>
      <c r="AJ31" s="1805" t="s">
        <v>129</v>
      </c>
      <c r="AK31" s="1481"/>
      <c r="AL31" s="1481"/>
      <c r="AM31" s="1481"/>
      <c r="AN31" s="1481"/>
      <c r="AO31" s="1481"/>
      <c r="AP31" s="1481"/>
      <c r="AQ31" s="1481"/>
      <c r="AR31" s="1481"/>
      <c r="AS31" s="1481"/>
      <c r="AT31" s="1481"/>
      <c r="AU31" s="1481"/>
      <c r="AV31" s="1481"/>
      <c r="AW31" s="1481"/>
      <c r="AX31" s="1481"/>
      <c r="AY31" s="1481"/>
      <c r="AZ31" s="1481"/>
      <c r="BA31" s="1481"/>
      <c r="BB31" s="1806"/>
      <c r="BC31" s="523"/>
      <c r="BD31" s="524"/>
      <c r="BE31" s="524"/>
      <c r="BF31" s="524"/>
      <c r="BG31" s="524"/>
      <c r="BH31" s="524"/>
      <c r="BI31" s="524"/>
      <c r="BJ31" s="524"/>
      <c r="BK31" s="524"/>
      <c r="BL31" s="524"/>
      <c r="BM31" s="16"/>
      <c r="BN31" s="26"/>
      <c r="BO31" s="16"/>
      <c r="BP31" s="16"/>
      <c r="BQ31" s="1704"/>
      <c r="BT31" s="22"/>
      <c r="BU31" s="23"/>
      <c r="BV31" s="24"/>
    </row>
    <row r="32" spans="1:74" s="18" customFormat="1" ht="13.5" hidden="1" customHeight="1" x14ac:dyDescent="0.35">
      <c r="A32" s="1802" t="s">
        <v>130</v>
      </c>
      <c r="B32" s="1803"/>
      <c r="C32" s="1803"/>
      <c r="D32" s="1803"/>
      <c r="E32" s="1803"/>
      <c r="F32" s="1803"/>
      <c r="G32" s="1803"/>
      <c r="H32" s="1803"/>
      <c r="I32" s="1803"/>
      <c r="J32" s="1803"/>
      <c r="K32" s="1803"/>
      <c r="L32" s="1803"/>
      <c r="M32" s="1803"/>
      <c r="N32" s="1803"/>
      <c r="O32" s="1803"/>
      <c r="P32" s="1803"/>
      <c r="Q32" s="1803"/>
      <c r="R32" s="1803"/>
      <c r="S32" s="1803"/>
      <c r="T32" s="1803"/>
      <c r="U32" s="1803"/>
      <c r="V32" s="1803"/>
      <c r="W32" s="1803"/>
      <c r="X32" s="1803"/>
      <c r="Y32" s="1803"/>
      <c r="Z32" s="1803"/>
      <c r="AA32" s="1803"/>
      <c r="AB32" s="1803"/>
      <c r="AC32" s="1803"/>
      <c r="AD32" s="1803"/>
      <c r="AE32" s="1803"/>
      <c r="AF32" s="1803"/>
      <c r="AG32" s="1803"/>
      <c r="AH32" s="1803"/>
      <c r="AI32" s="1804"/>
      <c r="AJ32" s="1805" t="s">
        <v>129</v>
      </c>
      <c r="AK32" s="1481"/>
      <c r="AL32" s="1481"/>
      <c r="AM32" s="1481"/>
      <c r="AN32" s="1481"/>
      <c r="AO32" s="1481"/>
      <c r="AP32" s="1481"/>
      <c r="AQ32" s="1481"/>
      <c r="AR32" s="1481"/>
      <c r="AS32" s="1481"/>
      <c r="AT32" s="1481"/>
      <c r="AU32" s="1481"/>
      <c r="AV32" s="1481"/>
      <c r="AW32" s="1481"/>
      <c r="AX32" s="1481"/>
      <c r="AY32" s="1481"/>
      <c r="AZ32" s="1481"/>
      <c r="BA32" s="1481"/>
      <c r="BB32" s="1806"/>
      <c r="BC32" s="523"/>
      <c r="BD32" s="524"/>
      <c r="BE32" s="524"/>
      <c r="BF32" s="524"/>
      <c r="BG32" s="524"/>
      <c r="BH32" s="524"/>
      <c r="BI32" s="524"/>
      <c r="BJ32" s="524"/>
      <c r="BK32" s="524"/>
      <c r="BL32" s="524"/>
      <c r="BM32" s="16"/>
      <c r="BN32" s="26"/>
      <c r="BO32" s="16"/>
      <c r="BP32" s="16"/>
      <c r="BQ32" s="1704"/>
      <c r="BT32" s="22"/>
      <c r="BU32" s="23"/>
      <c r="BV32" s="24"/>
    </row>
    <row r="33" spans="1:81" ht="14" hidden="1" x14ac:dyDescent="0.35">
      <c r="A33" s="1802" t="s">
        <v>130</v>
      </c>
      <c r="B33" s="1803"/>
      <c r="C33" s="1803"/>
      <c r="D33" s="1803"/>
      <c r="E33" s="1803"/>
      <c r="F33" s="1803"/>
      <c r="G33" s="1803"/>
      <c r="H33" s="1803"/>
      <c r="I33" s="1803"/>
      <c r="J33" s="1803"/>
      <c r="K33" s="1803"/>
      <c r="L33" s="1803"/>
      <c r="M33" s="1803"/>
      <c r="N33" s="1803"/>
      <c r="O33" s="1803"/>
      <c r="P33" s="1803"/>
      <c r="Q33" s="1803"/>
      <c r="R33" s="1803"/>
      <c r="S33" s="1803"/>
      <c r="T33" s="1803"/>
      <c r="U33" s="1803"/>
      <c r="V33" s="1803"/>
      <c r="W33" s="1803"/>
      <c r="X33" s="1803"/>
      <c r="Y33" s="1803"/>
      <c r="Z33" s="1803"/>
      <c r="AA33" s="1803"/>
      <c r="AB33" s="1803"/>
      <c r="AC33" s="1803"/>
      <c r="AD33" s="1803"/>
      <c r="AE33" s="1803"/>
      <c r="AF33" s="1803"/>
      <c r="AG33" s="1803"/>
      <c r="AH33" s="1803"/>
      <c r="AI33" s="1804"/>
      <c r="AJ33" s="1805" t="s">
        <v>129</v>
      </c>
      <c r="AK33" s="1481"/>
      <c r="AL33" s="1481"/>
      <c r="AM33" s="1481"/>
      <c r="AN33" s="1481"/>
      <c r="AO33" s="1481"/>
      <c r="AP33" s="1481"/>
      <c r="AQ33" s="1481"/>
      <c r="AR33" s="1481"/>
      <c r="AS33" s="1481"/>
      <c r="AT33" s="1481"/>
      <c r="AU33" s="1481"/>
      <c r="AV33" s="1481"/>
      <c r="AW33" s="1481"/>
      <c r="AX33" s="1481"/>
      <c r="AY33" s="1481"/>
      <c r="AZ33" s="1481"/>
      <c r="BA33" s="1481"/>
      <c r="BB33" s="1806"/>
      <c r="BC33" s="523"/>
      <c r="BD33" s="524"/>
      <c r="BE33" s="524"/>
      <c r="BF33" s="524"/>
      <c r="BG33" s="524"/>
      <c r="BH33" s="524"/>
      <c r="BI33" s="524"/>
      <c r="BJ33" s="524"/>
      <c r="BK33" s="524"/>
      <c r="BL33" s="524"/>
      <c r="BN33" s="26"/>
    </row>
    <row r="34" spans="1:81" ht="14" hidden="1" x14ac:dyDescent="0.35">
      <c r="A34" s="1802" t="s">
        <v>130</v>
      </c>
      <c r="B34" s="1803"/>
      <c r="C34" s="1803"/>
      <c r="D34" s="1803"/>
      <c r="E34" s="1803"/>
      <c r="F34" s="1803"/>
      <c r="G34" s="1803"/>
      <c r="H34" s="1803"/>
      <c r="I34" s="1803"/>
      <c r="J34" s="1803"/>
      <c r="K34" s="1803"/>
      <c r="L34" s="1803"/>
      <c r="M34" s="1803"/>
      <c r="N34" s="1803"/>
      <c r="O34" s="1803"/>
      <c r="P34" s="1803"/>
      <c r="Q34" s="1803"/>
      <c r="R34" s="1803"/>
      <c r="S34" s="1803"/>
      <c r="T34" s="1803"/>
      <c r="U34" s="1803"/>
      <c r="V34" s="1803"/>
      <c r="W34" s="1803"/>
      <c r="X34" s="1803"/>
      <c r="Y34" s="1803"/>
      <c r="Z34" s="1803"/>
      <c r="AA34" s="1803"/>
      <c r="AB34" s="1803"/>
      <c r="AC34" s="1803"/>
      <c r="AD34" s="1803"/>
      <c r="AE34" s="1803"/>
      <c r="AF34" s="1803"/>
      <c r="AG34" s="1803"/>
      <c r="AH34" s="1803"/>
      <c r="AI34" s="1804"/>
      <c r="AJ34" s="1825" t="s">
        <v>129</v>
      </c>
      <c r="AK34" s="1826"/>
      <c r="AL34" s="1826"/>
      <c r="AM34" s="1826"/>
      <c r="AN34" s="1826"/>
      <c r="AO34" s="1826"/>
      <c r="AP34" s="1826"/>
      <c r="AQ34" s="1826"/>
      <c r="AR34" s="1826"/>
      <c r="AS34" s="1826"/>
      <c r="AT34" s="1826"/>
      <c r="AU34" s="1826"/>
      <c r="AV34" s="1826"/>
      <c r="AW34" s="1826"/>
      <c r="AX34" s="1826"/>
      <c r="AY34" s="1826"/>
      <c r="AZ34" s="1826"/>
      <c r="BA34" s="1826"/>
      <c r="BB34" s="1827"/>
      <c r="BC34" s="523"/>
      <c r="BD34" s="524"/>
      <c r="BE34" s="524"/>
      <c r="BF34" s="524"/>
      <c r="BG34" s="524"/>
      <c r="BH34" s="524"/>
      <c r="BI34" s="524"/>
      <c r="BJ34" s="524"/>
      <c r="BK34" s="524"/>
      <c r="BL34" s="524"/>
    </row>
    <row r="35" spans="1:81" ht="14" hidden="1" x14ac:dyDescent="0.35">
      <c r="A35" s="1802" t="s">
        <v>130</v>
      </c>
      <c r="B35" s="1803"/>
      <c r="C35" s="1803"/>
      <c r="D35" s="1803"/>
      <c r="E35" s="1803"/>
      <c r="F35" s="1803"/>
      <c r="G35" s="1803"/>
      <c r="H35" s="1803"/>
      <c r="I35" s="1803"/>
      <c r="J35" s="1803"/>
      <c r="K35" s="1803"/>
      <c r="L35" s="1803"/>
      <c r="M35" s="1803"/>
      <c r="N35" s="1803"/>
      <c r="O35" s="1803"/>
      <c r="P35" s="1803"/>
      <c r="Q35" s="1803"/>
      <c r="R35" s="1803"/>
      <c r="S35" s="1803"/>
      <c r="T35" s="1803"/>
      <c r="U35" s="1803"/>
      <c r="V35" s="1803"/>
      <c r="W35" s="1803"/>
      <c r="X35" s="1803"/>
      <c r="Y35" s="1803"/>
      <c r="Z35" s="1803"/>
      <c r="AA35" s="1803"/>
      <c r="AB35" s="1803"/>
      <c r="AC35" s="1803"/>
      <c r="AD35" s="1803"/>
      <c r="AE35" s="1803"/>
      <c r="AF35" s="1803"/>
      <c r="AG35" s="1803"/>
      <c r="AH35" s="1803"/>
      <c r="AI35" s="1804"/>
      <c r="AJ35" s="1825" t="s">
        <v>129</v>
      </c>
      <c r="AK35" s="1826"/>
      <c r="AL35" s="1826"/>
      <c r="AM35" s="1826"/>
      <c r="AN35" s="1826"/>
      <c r="AO35" s="1826"/>
      <c r="AP35" s="1826"/>
      <c r="AQ35" s="1826"/>
      <c r="AR35" s="1826"/>
      <c r="AS35" s="1826"/>
      <c r="AT35" s="1826"/>
      <c r="AU35" s="1826"/>
      <c r="AV35" s="1826"/>
      <c r="AW35" s="1826"/>
      <c r="AX35" s="1826"/>
      <c r="AY35" s="1826"/>
      <c r="AZ35" s="1826"/>
      <c r="BA35" s="1826"/>
      <c r="BB35" s="1827"/>
      <c r="BC35" s="523"/>
      <c r="BD35" s="524"/>
      <c r="BE35" s="524"/>
      <c r="BF35" s="524"/>
      <c r="BG35" s="524"/>
      <c r="BH35" s="524"/>
      <c r="BI35" s="524"/>
      <c r="BJ35" s="524"/>
      <c r="BK35" s="524"/>
      <c r="BL35" s="524"/>
    </row>
    <row r="36" spans="1:81" ht="14" hidden="1" x14ac:dyDescent="0.35">
      <c r="A36" s="1802" t="s">
        <v>130</v>
      </c>
      <c r="B36" s="1803"/>
      <c r="C36" s="1803"/>
      <c r="D36" s="1803"/>
      <c r="E36" s="1803"/>
      <c r="F36" s="1803"/>
      <c r="G36" s="1803"/>
      <c r="H36" s="1803"/>
      <c r="I36" s="1803"/>
      <c r="J36" s="1803"/>
      <c r="K36" s="1803"/>
      <c r="L36" s="1803"/>
      <c r="M36" s="1803"/>
      <c r="N36" s="1803"/>
      <c r="O36" s="1803"/>
      <c r="P36" s="1803"/>
      <c r="Q36" s="1803"/>
      <c r="R36" s="1803"/>
      <c r="S36" s="1803"/>
      <c r="T36" s="1803"/>
      <c r="U36" s="1803"/>
      <c r="V36" s="1803"/>
      <c r="W36" s="1803"/>
      <c r="X36" s="1803"/>
      <c r="Y36" s="1803"/>
      <c r="Z36" s="1803"/>
      <c r="AA36" s="1803"/>
      <c r="AB36" s="1803"/>
      <c r="AC36" s="1803"/>
      <c r="AD36" s="1803"/>
      <c r="AE36" s="1803"/>
      <c r="AF36" s="1803"/>
      <c r="AG36" s="1803"/>
      <c r="AH36" s="1803"/>
      <c r="AI36" s="1804"/>
      <c r="AJ36" s="1825" t="s">
        <v>129</v>
      </c>
      <c r="AK36" s="1826"/>
      <c r="AL36" s="1826"/>
      <c r="AM36" s="1826"/>
      <c r="AN36" s="1826"/>
      <c r="AO36" s="1826"/>
      <c r="AP36" s="1826"/>
      <c r="AQ36" s="1826"/>
      <c r="AR36" s="1826"/>
      <c r="AS36" s="1826"/>
      <c r="AT36" s="1826"/>
      <c r="AU36" s="1826"/>
      <c r="AV36" s="1826"/>
      <c r="AW36" s="1826"/>
      <c r="AX36" s="1826"/>
      <c r="AY36" s="1826"/>
      <c r="AZ36" s="1826"/>
      <c r="BA36" s="1826"/>
      <c r="BB36" s="1827"/>
      <c r="BC36" s="523"/>
      <c r="BD36" s="524"/>
      <c r="BE36" s="524"/>
      <c r="BF36" s="524"/>
      <c r="BG36" s="524"/>
      <c r="BH36" s="524"/>
      <c r="BI36" s="524"/>
      <c r="BJ36" s="524"/>
      <c r="BK36" s="524"/>
      <c r="BL36" s="524"/>
    </row>
    <row r="37" spans="1:81" ht="14" hidden="1" x14ac:dyDescent="0.35">
      <c r="A37" s="1802" t="s">
        <v>130</v>
      </c>
      <c r="B37" s="1803"/>
      <c r="C37" s="1803"/>
      <c r="D37" s="1803"/>
      <c r="E37" s="1803"/>
      <c r="F37" s="1803"/>
      <c r="G37" s="1803"/>
      <c r="H37" s="1803"/>
      <c r="I37" s="1803"/>
      <c r="J37" s="1803"/>
      <c r="K37" s="1803"/>
      <c r="L37" s="1803"/>
      <c r="M37" s="1803"/>
      <c r="N37" s="1803"/>
      <c r="O37" s="1803"/>
      <c r="P37" s="1803"/>
      <c r="Q37" s="1803"/>
      <c r="R37" s="1803"/>
      <c r="S37" s="1803"/>
      <c r="T37" s="1803"/>
      <c r="U37" s="1803"/>
      <c r="V37" s="1803"/>
      <c r="W37" s="1803"/>
      <c r="X37" s="1803"/>
      <c r="Y37" s="1803"/>
      <c r="Z37" s="1803"/>
      <c r="AA37" s="1803"/>
      <c r="AB37" s="1803"/>
      <c r="AC37" s="1803"/>
      <c r="AD37" s="1803"/>
      <c r="AE37" s="1803"/>
      <c r="AF37" s="1803"/>
      <c r="AG37" s="1803"/>
      <c r="AH37" s="1803"/>
      <c r="AI37" s="1804"/>
      <c r="AJ37" s="1825" t="s">
        <v>129</v>
      </c>
      <c r="AK37" s="1826"/>
      <c r="AL37" s="1826"/>
      <c r="AM37" s="1826"/>
      <c r="AN37" s="1826"/>
      <c r="AO37" s="1826"/>
      <c r="AP37" s="1826"/>
      <c r="AQ37" s="1826"/>
      <c r="AR37" s="1826"/>
      <c r="AS37" s="1826"/>
      <c r="AT37" s="1826"/>
      <c r="AU37" s="1826"/>
      <c r="AV37" s="1826"/>
      <c r="AW37" s="1826"/>
      <c r="AX37" s="1826"/>
      <c r="AY37" s="1826"/>
      <c r="AZ37" s="1826"/>
      <c r="BA37" s="1826"/>
      <c r="BB37" s="1827"/>
      <c r="BC37" s="523"/>
      <c r="BD37" s="524"/>
      <c r="BE37" s="524"/>
      <c r="BF37" s="524"/>
      <c r="BG37" s="524"/>
      <c r="BH37" s="524"/>
      <c r="BI37" s="524"/>
      <c r="BJ37" s="524"/>
      <c r="BK37" s="524"/>
      <c r="BL37" s="524"/>
    </row>
    <row r="38" spans="1:81" ht="14.5" hidden="1" thickBot="1" x14ac:dyDescent="0.4">
      <c r="A38" s="1828" t="s">
        <v>130</v>
      </c>
      <c r="B38" s="1829"/>
      <c r="C38" s="1829"/>
      <c r="D38" s="1829"/>
      <c r="E38" s="1829"/>
      <c r="F38" s="1829"/>
      <c r="G38" s="1829"/>
      <c r="H38" s="1829"/>
      <c r="I38" s="1829"/>
      <c r="J38" s="1829"/>
      <c r="K38" s="1829"/>
      <c r="L38" s="1829"/>
      <c r="M38" s="1829"/>
      <c r="N38" s="1829"/>
      <c r="O38" s="1829"/>
      <c r="P38" s="1829"/>
      <c r="Q38" s="1829"/>
      <c r="R38" s="1829"/>
      <c r="S38" s="1829"/>
      <c r="T38" s="1829"/>
      <c r="U38" s="1829"/>
      <c r="V38" s="1829"/>
      <c r="W38" s="1829"/>
      <c r="X38" s="1829"/>
      <c r="Y38" s="1829"/>
      <c r="Z38" s="1829"/>
      <c r="AA38" s="1829"/>
      <c r="AB38" s="1829"/>
      <c r="AC38" s="1829"/>
      <c r="AD38" s="1829"/>
      <c r="AE38" s="1829"/>
      <c r="AF38" s="1829"/>
      <c r="AG38" s="1829"/>
      <c r="AH38" s="1829"/>
      <c r="AI38" s="1830"/>
      <c r="AJ38" s="1831" t="s">
        <v>129</v>
      </c>
      <c r="AK38" s="1832"/>
      <c r="AL38" s="1832"/>
      <c r="AM38" s="1832"/>
      <c r="AN38" s="1832"/>
      <c r="AO38" s="1832"/>
      <c r="AP38" s="1832"/>
      <c r="AQ38" s="1832"/>
      <c r="AR38" s="1832"/>
      <c r="AS38" s="1832"/>
      <c r="AT38" s="1832"/>
      <c r="AU38" s="1832"/>
      <c r="AV38" s="1832"/>
      <c r="AW38" s="1832"/>
      <c r="AX38" s="1832"/>
      <c r="AY38" s="1832"/>
      <c r="AZ38" s="1832"/>
      <c r="BA38" s="1832"/>
      <c r="BB38" s="1833"/>
      <c r="BC38" s="523"/>
      <c r="BD38" s="524"/>
      <c r="BE38" s="524"/>
      <c r="BF38" s="524"/>
      <c r="BG38" s="524"/>
      <c r="BH38" s="524"/>
      <c r="BI38" s="524"/>
      <c r="BJ38" s="524"/>
      <c r="BK38" s="524"/>
      <c r="BL38" s="524"/>
    </row>
    <row r="39" spans="1:81" ht="18.75" customHeight="1" x14ac:dyDescent="0.35">
      <c r="A39" s="1818"/>
      <c r="B39" s="1818"/>
      <c r="C39" s="1818"/>
      <c r="D39" s="1818"/>
      <c r="E39" s="1818"/>
      <c r="F39" s="1818"/>
      <c r="G39" s="1818"/>
      <c r="H39" s="1818"/>
      <c r="I39" s="1818"/>
      <c r="J39" s="1818"/>
      <c r="K39" s="1818"/>
      <c r="L39" s="1818"/>
      <c r="M39" s="1818"/>
      <c r="N39" s="1818"/>
      <c r="O39" s="1818"/>
      <c r="P39" s="1818"/>
      <c r="Q39" s="1818"/>
      <c r="R39" s="1818"/>
      <c r="S39" s="1818"/>
      <c r="T39" s="1818"/>
      <c r="U39" s="1818"/>
      <c r="V39" s="1818"/>
      <c r="W39" s="1818"/>
      <c r="X39" s="1818"/>
      <c r="Y39" s="1818"/>
      <c r="Z39" s="1818"/>
      <c r="AA39" s="1818"/>
      <c r="AB39" s="1818"/>
      <c r="AC39" s="1818"/>
      <c r="AD39" s="1818"/>
      <c r="AE39" s="1818"/>
      <c r="AF39" s="1818"/>
      <c r="AG39" s="1818"/>
      <c r="AH39" s="1818"/>
      <c r="AI39" s="1818"/>
      <c r="AJ39" s="1818"/>
      <c r="AK39" s="1818"/>
      <c r="AL39" s="1818"/>
      <c r="AM39" s="1818"/>
      <c r="AN39" s="1818"/>
      <c r="AO39" s="1818"/>
      <c r="AP39" s="1818"/>
      <c r="AQ39" s="1818"/>
      <c r="AR39" s="1818"/>
      <c r="AS39" s="1818"/>
      <c r="AT39" s="1818"/>
      <c r="AU39" s="1818"/>
      <c r="AV39" s="1818"/>
      <c r="AW39" s="1818"/>
      <c r="AX39" s="1818"/>
      <c r="AY39" s="1818"/>
      <c r="AZ39" s="1818"/>
      <c r="BA39" s="1818"/>
      <c r="BB39" s="1818"/>
      <c r="BC39" s="1818"/>
      <c r="BD39" s="1818"/>
      <c r="BE39" s="1818"/>
      <c r="BF39" s="1818"/>
      <c r="BG39" s="1818"/>
      <c r="BH39" s="1818"/>
      <c r="BI39" s="1818"/>
      <c r="BJ39" s="1818"/>
      <c r="BK39" s="1818"/>
      <c r="BL39" s="1818"/>
    </row>
    <row r="40" spans="1:81" ht="13.5" customHeight="1" x14ac:dyDescent="0.35">
      <c r="A40" s="1819" t="s">
        <v>97</v>
      </c>
      <c r="B40" s="1819"/>
      <c r="C40" s="1819"/>
      <c r="D40" s="1819"/>
      <c r="E40" s="1819"/>
      <c r="F40" s="1819"/>
      <c r="G40" s="1819"/>
      <c r="H40" s="1819"/>
      <c r="I40" s="1819"/>
      <c r="J40" s="1819"/>
      <c r="K40" s="1819"/>
      <c r="L40" s="1819"/>
      <c r="M40" s="1819"/>
      <c r="N40" s="1819"/>
      <c r="O40" s="1819"/>
      <c r="P40" s="1819"/>
      <c r="Q40" s="1819"/>
      <c r="R40" s="1819"/>
      <c r="S40" s="1819"/>
      <c r="T40" s="1819"/>
      <c r="U40" s="1819"/>
      <c r="V40" s="1819"/>
      <c r="W40" s="1819"/>
      <c r="X40" s="1819"/>
      <c r="Y40" s="1819"/>
      <c r="Z40" s="1819"/>
      <c r="AA40" s="1819"/>
      <c r="AB40" s="1819"/>
      <c r="AC40" s="1819"/>
      <c r="AD40" s="1819"/>
      <c r="AE40" s="1819"/>
      <c r="AF40" s="1819"/>
      <c r="AG40" s="1819"/>
      <c r="AH40" s="1819"/>
      <c r="AI40" s="1819"/>
      <c r="AJ40" s="1819"/>
      <c r="AK40" s="1819"/>
      <c r="AL40" s="1819"/>
      <c r="AM40" s="1819"/>
      <c r="AN40" s="1819"/>
      <c r="AO40" s="1819"/>
      <c r="AP40" s="1819"/>
      <c r="AQ40" s="1819"/>
      <c r="AR40" s="1819"/>
      <c r="AS40" s="1819"/>
      <c r="AT40" s="1819"/>
      <c r="AU40" s="1819"/>
      <c r="AV40" s="1819"/>
      <c r="AW40" s="1819"/>
      <c r="AX40" s="1819"/>
      <c r="AY40" s="1819"/>
      <c r="AZ40" s="1819"/>
      <c r="BA40" s="1819"/>
      <c r="BB40" s="1819"/>
      <c r="BC40" s="1819"/>
      <c r="BD40" s="1819"/>
      <c r="BE40" s="1819"/>
      <c r="BF40" s="1819"/>
      <c r="BG40" s="1819"/>
      <c r="BH40" s="1819"/>
      <c r="BI40" s="1819"/>
      <c r="BJ40" s="1819"/>
      <c r="BK40" s="1819"/>
      <c r="BL40" s="1819"/>
    </row>
    <row r="41" spans="1:81" ht="57.75" customHeight="1" x14ac:dyDescent="0.35">
      <c r="A41" s="1735" t="s">
        <v>129</v>
      </c>
      <c r="B41" s="1735"/>
      <c r="C41" s="1735"/>
      <c r="D41" s="1735"/>
      <c r="E41" s="1735"/>
      <c r="F41" s="1735"/>
      <c r="G41" s="1735"/>
      <c r="H41" s="1735"/>
      <c r="I41" s="1735"/>
      <c r="J41" s="1735"/>
      <c r="K41" s="1735"/>
      <c r="L41" s="1735"/>
      <c r="M41" s="1735"/>
      <c r="N41" s="1735"/>
      <c r="O41" s="1735"/>
      <c r="P41" s="1735"/>
      <c r="Q41" s="1735"/>
      <c r="R41" s="1735"/>
      <c r="S41" s="1735"/>
      <c r="T41" s="1735"/>
      <c r="U41" s="1735"/>
      <c r="V41" s="1735"/>
      <c r="W41" s="1735"/>
      <c r="X41" s="1735"/>
      <c r="Y41" s="1735"/>
      <c r="Z41" s="1735"/>
      <c r="AA41" s="1735"/>
      <c r="AB41" s="1735"/>
      <c r="AC41" s="1735"/>
      <c r="AD41" s="1735"/>
      <c r="AE41" s="1735"/>
      <c r="AF41" s="1735"/>
      <c r="AG41" s="1735"/>
      <c r="AH41" s="1735"/>
      <c r="AI41" s="1735"/>
      <c r="AJ41" s="1735"/>
      <c r="AK41" s="1735"/>
      <c r="AL41" s="1735"/>
      <c r="AM41" s="1735"/>
      <c r="AN41" s="1735"/>
      <c r="AO41" s="1735"/>
      <c r="AP41" s="1735"/>
      <c r="AQ41" s="1735"/>
      <c r="AR41" s="1735"/>
      <c r="AS41" s="1735"/>
      <c r="AT41" s="1735"/>
      <c r="AU41" s="1735"/>
      <c r="AV41" s="1735"/>
      <c r="AW41" s="1735"/>
      <c r="AX41" s="1735"/>
      <c r="AY41" s="1735"/>
      <c r="AZ41" s="1735"/>
      <c r="BA41" s="1735"/>
      <c r="BB41" s="1735"/>
      <c r="BC41" s="1735"/>
      <c r="BD41" s="1735"/>
      <c r="BE41" s="1735"/>
      <c r="BF41" s="1735"/>
      <c r="BG41" s="1735"/>
      <c r="BH41" s="1735"/>
      <c r="BI41" s="1735"/>
      <c r="BJ41" s="1735"/>
      <c r="BK41" s="1735"/>
      <c r="BL41" s="1735"/>
      <c r="BM41" s="1399"/>
      <c r="BN41" s="1399"/>
      <c r="BQ41" s="8" t="s">
        <v>786</v>
      </c>
    </row>
    <row r="42" spans="1:81" ht="16.5" customHeight="1" x14ac:dyDescent="0.35">
      <c r="A42" s="1820"/>
      <c r="B42" s="1820"/>
      <c r="C42" s="1820"/>
      <c r="D42" s="1820"/>
      <c r="E42" s="1820"/>
      <c r="F42" s="1820"/>
      <c r="G42" s="1820"/>
      <c r="H42" s="1820"/>
      <c r="I42" s="1820"/>
      <c r="J42" s="1820"/>
      <c r="K42" s="1820"/>
      <c r="L42" s="1820"/>
      <c r="M42" s="1820"/>
      <c r="N42" s="1820"/>
      <c r="O42" s="1820"/>
      <c r="P42" s="1820"/>
      <c r="Q42" s="1820"/>
      <c r="R42" s="1820"/>
      <c r="S42" s="1820"/>
      <c r="T42" s="1820"/>
      <c r="U42" s="1820"/>
      <c r="V42" s="1820"/>
      <c r="W42" s="1820"/>
      <c r="X42" s="1820"/>
      <c r="Y42" s="1820"/>
      <c r="Z42" s="1820"/>
      <c r="AA42" s="1820"/>
      <c r="AB42" s="1820"/>
      <c r="AC42" s="1820"/>
      <c r="AD42" s="1820"/>
      <c r="AE42" s="1820"/>
      <c r="AF42" s="1820"/>
      <c r="AG42" s="1820"/>
      <c r="AH42" s="1820"/>
      <c r="AI42" s="1820"/>
      <c r="AJ42" s="1820"/>
      <c r="AK42" s="1820"/>
      <c r="AL42" s="1820"/>
      <c r="AM42" s="1820"/>
      <c r="AN42" s="1820"/>
      <c r="AO42" s="1820"/>
      <c r="AP42" s="1820"/>
      <c r="AQ42" s="1820"/>
      <c r="AR42" s="1820"/>
      <c r="AS42" s="1820"/>
      <c r="AT42" s="1820"/>
      <c r="AU42" s="1820"/>
      <c r="AV42" s="1820"/>
      <c r="AW42" s="1820"/>
      <c r="AX42" s="1820"/>
      <c r="BQ42" s="8"/>
    </row>
    <row r="43" spans="1:81" ht="5.25" customHeight="1" x14ac:dyDescent="0.35">
      <c r="A43" s="1820"/>
      <c r="B43" s="1820"/>
      <c r="C43" s="1820"/>
      <c r="D43" s="1820"/>
      <c r="E43" s="1820"/>
      <c r="F43" s="1820"/>
      <c r="G43" s="1820"/>
      <c r="H43" s="1820"/>
      <c r="I43" s="1820"/>
      <c r="J43" s="1820"/>
      <c r="K43" s="1820"/>
      <c r="L43" s="1820"/>
      <c r="M43" s="1820"/>
      <c r="N43" s="1820"/>
      <c r="O43" s="1820"/>
      <c r="P43" s="1820"/>
      <c r="Q43" s="1820"/>
      <c r="R43" s="1820"/>
      <c r="S43" s="1820"/>
      <c r="T43" s="1820"/>
      <c r="U43" s="1820"/>
      <c r="V43" s="1820"/>
      <c r="W43" s="1820"/>
      <c r="X43" s="1820"/>
      <c r="Y43" s="1820"/>
      <c r="Z43" s="1820"/>
      <c r="AA43" s="1820"/>
      <c r="AB43" s="1820"/>
      <c r="AC43" s="1820"/>
      <c r="AD43" s="1820"/>
      <c r="AE43" s="1820"/>
      <c r="AF43" s="1820"/>
      <c r="AG43" s="1820"/>
      <c r="AH43" s="1820"/>
      <c r="AI43" s="1820"/>
      <c r="AJ43" s="1820"/>
      <c r="AK43" s="1820"/>
      <c r="AL43" s="1820"/>
      <c r="AM43" s="1820"/>
      <c r="AN43" s="1820"/>
      <c r="AO43" s="1820"/>
      <c r="AP43" s="1820"/>
      <c r="AQ43" s="1820"/>
      <c r="AR43" s="1820"/>
      <c r="AS43" s="1820"/>
      <c r="AT43" s="1820"/>
      <c r="AU43" s="1820"/>
      <c r="AV43" s="1820"/>
      <c r="AW43" s="1820"/>
      <c r="AX43" s="1820"/>
      <c r="BQ43" s="8"/>
    </row>
    <row r="44" spans="1:81" ht="15.75" customHeight="1" thickBot="1" x14ac:dyDescent="0.4">
      <c r="A44" s="1712" t="s">
        <v>132</v>
      </c>
      <c r="B44" s="1712"/>
      <c r="C44" s="1712"/>
      <c r="D44" s="1712"/>
      <c r="E44" s="1712"/>
      <c r="F44" s="1712"/>
      <c r="G44" s="1712"/>
      <c r="H44" s="1712"/>
      <c r="I44" s="1712"/>
      <c r="J44" s="1712"/>
      <c r="K44" s="1712"/>
      <c r="L44" s="1712"/>
      <c r="M44" s="1712"/>
      <c r="N44" s="1712"/>
      <c r="O44" s="1712"/>
      <c r="P44" s="1712"/>
      <c r="Q44" s="1712"/>
      <c r="R44" s="1712"/>
      <c r="S44" s="1712"/>
      <c r="T44" s="1712"/>
      <c r="U44" s="1712"/>
      <c r="V44" s="1712"/>
      <c r="W44" s="1712"/>
      <c r="X44" s="1712"/>
      <c r="Y44" s="1712"/>
      <c r="Z44" s="1712"/>
      <c r="AA44" s="1712"/>
      <c r="AB44" s="1712"/>
      <c r="AC44" s="1712"/>
      <c r="AD44" s="1712"/>
      <c r="AE44" s="1712"/>
      <c r="AF44" s="1712"/>
      <c r="AG44" s="1712"/>
      <c r="AH44" s="1712"/>
      <c r="AI44" s="1712"/>
      <c r="AJ44" s="1712"/>
      <c r="AK44" s="1712"/>
      <c r="AL44" s="1712"/>
      <c r="AM44" s="1712"/>
      <c r="AN44" s="1712"/>
      <c r="AO44" s="1712"/>
      <c r="AP44" s="1712"/>
      <c r="AQ44" s="1712"/>
      <c r="AR44" s="1712"/>
      <c r="AS44" s="1712"/>
      <c r="AT44" s="1712"/>
      <c r="AU44" s="1712"/>
      <c r="AV44" s="1712"/>
      <c r="AW44" s="1712"/>
      <c r="AX44" s="1712"/>
      <c r="AY44" s="1712"/>
      <c r="AZ44" s="1712"/>
      <c r="BA44" s="1712"/>
      <c r="BB44" s="1712"/>
      <c r="BC44" s="1712"/>
      <c r="BD44" s="1712"/>
      <c r="BE44" s="1712"/>
      <c r="BF44" s="1712"/>
      <c r="BG44" s="1712"/>
      <c r="BH44" s="1712"/>
      <c r="BI44" s="1712"/>
      <c r="BJ44" s="1712"/>
      <c r="BK44" s="1712"/>
      <c r="BL44" s="1712"/>
      <c r="BQ44" s="8"/>
    </row>
    <row r="45" spans="1:81" ht="84.75" customHeight="1" x14ac:dyDescent="0.35">
      <c r="A45" s="12"/>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807" t="s">
        <v>507</v>
      </c>
      <c r="AT45" s="1807"/>
      <c r="AU45" s="1807"/>
      <c r="AV45" s="1807"/>
      <c r="AW45" s="1807"/>
      <c r="AX45" s="1807"/>
      <c r="AY45" s="1807"/>
      <c r="AZ45" s="1807"/>
      <c r="BA45" s="1807"/>
      <c r="BB45" s="1807" t="s">
        <v>508</v>
      </c>
      <c r="BC45" s="1807"/>
      <c r="BD45" s="1807"/>
      <c r="BE45" s="1807"/>
      <c r="BF45" s="1807"/>
      <c r="BG45" s="1807"/>
      <c r="BH45" s="1808" t="s">
        <v>509</v>
      </c>
      <c r="BI45" s="1808"/>
      <c r="BJ45" s="1808"/>
      <c r="BK45" s="1808"/>
      <c r="BL45" s="1808"/>
      <c r="BM45" s="525" t="s">
        <v>510</v>
      </c>
      <c r="BN45" s="526" t="s">
        <v>133</v>
      </c>
      <c r="BQ45" s="27"/>
    </row>
    <row r="46" spans="1:81" ht="16.5" hidden="1" customHeight="1" x14ac:dyDescent="0.35">
      <c r="A46" s="1809"/>
      <c r="B46" s="1810"/>
      <c r="C46" s="1810"/>
      <c r="D46" s="1810"/>
      <c r="E46" s="1810"/>
      <c r="F46" s="1810"/>
      <c r="G46" s="1810"/>
      <c r="H46" s="1810"/>
      <c r="I46" s="1810"/>
      <c r="J46" s="1810"/>
      <c r="K46" s="1810"/>
      <c r="L46" s="1810"/>
      <c r="M46" s="1810"/>
      <c r="N46" s="1810"/>
      <c r="O46" s="1810"/>
      <c r="P46" s="1810"/>
      <c r="Q46" s="1810"/>
      <c r="R46" s="1810"/>
      <c r="S46" s="1810"/>
      <c r="T46" s="1810"/>
      <c r="U46" s="1810"/>
      <c r="V46" s="1810"/>
      <c r="W46" s="1810"/>
      <c r="X46" s="1810"/>
      <c r="Y46" s="1810"/>
      <c r="Z46" s="1810"/>
      <c r="AA46" s="1810"/>
      <c r="AB46" s="1810"/>
      <c r="AC46" s="1810"/>
      <c r="AD46" s="1810"/>
      <c r="AE46" s="1810"/>
      <c r="AF46" s="1810"/>
      <c r="AG46" s="1810"/>
      <c r="AH46" s="1810"/>
      <c r="AI46" s="1810"/>
      <c r="AJ46" s="1810"/>
      <c r="AK46" s="1810"/>
      <c r="AL46" s="1810"/>
      <c r="AM46" s="1810"/>
      <c r="AN46" s="1810"/>
      <c r="AO46" s="1810"/>
      <c r="AP46" s="1810"/>
      <c r="AQ46" s="1810"/>
      <c r="AR46" s="1811"/>
      <c r="AS46" s="1812"/>
      <c r="AT46" s="1813"/>
      <c r="AU46" s="1813"/>
      <c r="AV46" s="1813"/>
      <c r="AW46" s="1813"/>
      <c r="AX46" s="1813"/>
      <c r="AY46" s="1813"/>
      <c r="AZ46" s="1813"/>
      <c r="BA46" s="1814"/>
      <c r="BB46" s="1812"/>
      <c r="BC46" s="1813"/>
      <c r="BD46" s="1813"/>
      <c r="BE46" s="1813"/>
      <c r="BF46" s="1813"/>
      <c r="BG46" s="1814"/>
      <c r="BH46" s="1815"/>
      <c r="BI46" s="1816"/>
      <c r="BJ46" s="1816"/>
      <c r="BK46" s="1816"/>
      <c r="BL46" s="1817"/>
      <c r="BM46" s="549"/>
      <c r="BN46" s="959"/>
      <c r="BO46" s="550"/>
      <c r="BP46" s="551"/>
      <c r="BQ46" s="27"/>
    </row>
    <row r="47" spans="1:81" ht="16.5" hidden="1" customHeight="1" x14ac:dyDescent="0.35">
      <c r="A47" s="1786"/>
      <c r="B47" s="1787"/>
      <c r="C47" s="1787"/>
      <c r="D47" s="1787"/>
      <c r="E47" s="1787"/>
      <c r="F47" s="1787"/>
      <c r="G47" s="1787"/>
      <c r="H47" s="1787"/>
      <c r="I47" s="1787"/>
      <c r="J47" s="1787"/>
      <c r="K47" s="1787"/>
      <c r="L47" s="1787"/>
      <c r="M47" s="1787"/>
      <c r="N47" s="1787"/>
      <c r="O47" s="1787"/>
      <c r="P47" s="1787"/>
      <c r="Q47" s="1787"/>
      <c r="R47" s="1787"/>
      <c r="S47" s="1787"/>
      <c r="T47" s="1787"/>
      <c r="U47" s="1787"/>
      <c r="V47" s="1787"/>
      <c r="W47" s="1787"/>
      <c r="X47" s="1787"/>
      <c r="Y47" s="1787"/>
      <c r="Z47" s="1787"/>
      <c r="AA47" s="1787"/>
      <c r="AB47" s="1787"/>
      <c r="AC47" s="1787"/>
      <c r="AD47" s="1787"/>
      <c r="AE47" s="1787"/>
      <c r="AF47" s="1787"/>
      <c r="AG47" s="1787"/>
      <c r="AH47" s="1787"/>
      <c r="AI47" s="1787"/>
      <c r="AJ47" s="1787"/>
      <c r="AK47" s="1787"/>
      <c r="AL47" s="1787"/>
      <c r="AM47" s="1787"/>
      <c r="AN47" s="1787"/>
      <c r="AO47" s="1787"/>
      <c r="AP47" s="1787"/>
      <c r="AQ47" s="1787"/>
      <c r="AR47" s="1788"/>
      <c r="AS47" s="1477"/>
      <c r="AT47" s="1478"/>
      <c r="AU47" s="1478"/>
      <c r="AV47" s="1478"/>
      <c r="AW47" s="1478"/>
      <c r="AX47" s="1478"/>
      <c r="AY47" s="1478"/>
      <c r="AZ47" s="1478"/>
      <c r="BA47" s="1789"/>
      <c r="BB47" s="1477"/>
      <c r="BC47" s="1478"/>
      <c r="BD47" s="1478"/>
      <c r="BE47" s="1478"/>
      <c r="BF47" s="1478"/>
      <c r="BG47" s="1789"/>
      <c r="BH47" s="1790"/>
      <c r="BI47" s="1791"/>
      <c r="BJ47" s="1791"/>
      <c r="BK47" s="1791"/>
      <c r="BL47" s="1792"/>
      <c r="BM47" s="549"/>
      <c r="BN47" s="959"/>
      <c r="BO47" s="550"/>
      <c r="BP47" s="551"/>
      <c r="BQ47" s="27"/>
      <c r="CC47" s="25"/>
    </row>
    <row r="48" spans="1:81" ht="16.5" hidden="1" customHeight="1" x14ac:dyDescent="0.35">
      <c r="A48" s="1786"/>
      <c r="B48" s="1787"/>
      <c r="C48" s="1787"/>
      <c r="D48" s="1787"/>
      <c r="E48" s="1787"/>
      <c r="F48" s="1787"/>
      <c r="G48" s="1787"/>
      <c r="H48" s="1787"/>
      <c r="I48" s="1787"/>
      <c r="J48" s="1787"/>
      <c r="K48" s="1787"/>
      <c r="L48" s="1787"/>
      <c r="M48" s="1787"/>
      <c r="N48" s="1787"/>
      <c r="O48" s="1787"/>
      <c r="P48" s="1787"/>
      <c r="Q48" s="1787"/>
      <c r="R48" s="1787"/>
      <c r="S48" s="1787"/>
      <c r="T48" s="1787"/>
      <c r="U48" s="1787"/>
      <c r="V48" s="1787"/>
      <c r="W48" s="1787"/>
      <c r="X48" s="1787"/>
      <c r="Y48" s="1787"/>
      <c r="Z48" s="1787"/>
      <c r="AA48" s="1787"/>
      <c r="AB48" s="1787"/>
      <c r="AC48" s="1787"/>
      <c r="AD48" s="1787"/>
      <c r="AE48" s="1787"/>
      <c r="AF48" s="1787"/>
      <c r="AG48" s="1787"/>
      <c r="AH48" s="1787"/>
      <c r="AI48" s="1787"/>
      <c r="AJ48" s="1787"/>
      <c r="AK48" s="1787"/>
      <c r="AL48" s="1787"/>
      <c r="AM48" s="1787"/>
      <c r="AN48" s="1787"/>
      <c r="AO48" s="1787"/>
      <c r="AP48" s="1787"/>
      <c r="AQ48" s="1787"/>
      <c r="AR48" s="1788"/>
      <c r="AS48" s="1477"/>
      <c r="AT48" s="1478"/>
      <c r="AU48" s="1478"/>
      <c r="AV48" s="1478"/>
      <c r="AW48" s="1478"/>
      <c r="AX48" s="1478"/>
      <c r="AY48" s="1478"/>
      <c r="AZ48" s="1478"/>
      <c r="BA48" s="1789"/>
      <c r="BB48" s="1477"/>
      <c r="BC48" s="1478"/>
      <c r="BD48" s="1478"/>
      <c r="BE48" s="1478"/>
      <c r="BF48" s="1478"/>
      <c r="BG48" s="1789"/>
      <c r="BH48" s="1790"/>
      <c r="BI48" s="1791"/>
      <c r="BJ48" s="1791"/>
      <c r="BK48" s="1791"/>
      <c r="BL48" s="1792"/>
      <c r="BM48" s="552"/>
      <c r="BN48" s="960"/>
      <c r="BO48" s="551"/>
      <c r="BP48" s="551"/>
      <c r="BQ48" s="27"/>
    </row>
    <row r="49" spans="1:69" ht="16.5" hidden="1" customHeight="1" x14ac:dyDescent="0.35">
      <c r="A49" s="1786"/>
      <c r="B49" s="1787"/>
      <c r="C49" s="1787"/>
      <c r="D49" s="1787"/>
      <c r="E49" s="1787"/>
      <c r="F49" s="1787"/>
      <c r="G49" s="1787"/>
      <c r="H49" s="1787"/>
      <c r="I49" s="1787"/>
      <c r="J49" s="1787"/>
      <c r="K49" s="1787"/>
      <c r="L49" s="1787"/>
      <c r="M49" s="1787"/>
      <c r="N49" s="1787"/>
      <c r="O49" s="1787"/>
      <c r="P49" s="1787"/>
      <c r="Q49" s="1787"/>
      <c r="R49" s="1787"/>
      <c r="S49" s="1787"/>
      <c r="T49" s="1787"/>
      <c r="U49" s="1787"/>
      <c r="V49" s="1787"/>
      <c r="W49" s="1787"/>
      <c r="X49" s="1787"/>
      <c r="Y49" s="1787"/>
      <c r="Z49" s="1787"/>
      <c r="AA49" s="1787"/>
      <c r="AB49" s="1787"/>
      <c r="AC49" s="1787"/>
      <c r="AD49" s="1787"/>
      <c r="AE49" s="1787"/>
      <c r="AF49" s="1787"/>
      <c r="AG49" s="1787"/>
      <c r="AH49" s="1787"/>
      <c r="AI49" s="1787"/>
      <c r="AJ49" s="1787"/>
      <c r="AK49" s="1787"/>
      <c r="AL49" s="1787"/>
      <c r="AM49" s="1787"/>
      <c r="AN49" s="1787"/>
      <c r="AO49" s="1787"/>
      <c r="AP49" s="1787"/>
      <c r="AQ49" s="1787"/>
      <c r="AR49" s="1788"/>
      <c r="AS49" s="1477"/>
      <c r="AT49" s="1478"/>
      <c r="AU49" s="1478"/>
      <c r="AV49" s="1478"/>
      <c r="AW49" s="1478"/>
      <c r="AX49" s="1478"/>
      <c r="AY49" s="1478"/>
      <c r="AZ49" s="1478"/>
      <c r="BA49" s="1789"/>
      <c r="BB49" s="1477"/>
      <c r="BC49" s="1478"/>
      <c r="BD49" s="1478"/>
      <c r="BE49" s="1478"/>
      <c r="BF49" s="1478"/>
      <c r="BG49" s="1789"/>
      <c r="BH49" s="1790"/>
      <c r="BI49" s="1791"/>
      <c r="BJ49" s="1791"/>
      <c r="BK49" s="1791"/>
      <c r="BL49" s="1792"/>
      <c r="BM49" s="549"/>
      <c r="BN49" s="961"/>
      <c r="BO49" s="551"/>
      <c r="BP49" s="551"/>
      <c r="BQ49" s="27"/>
    </row>
    <row r="50" spans="1:69" ht="16.5" hidden="1" customHeight="1" thickBot="1" x14ac:dyDescent="0.4">
      <c r="A50" s="1793"/>
      <c r="B50" s="1794"/>
      <c r="C50" s="1794"/>
      <c r="D50" s="1794"/>
      <c r="E50" s="1794"/>
      <c r="F50" s="1794"/>
      <c r="G50" s="1794"/>
      <c r="H50" s="1794"/>
      <c r="I50" s="1794"/>
      <c r="J50" s="1794"/>
      <c r="K50" s="1794"/>
      <c r="L50" s="1794"/>
      <c r="M50" s="1794"/>
      <c r="N50" s="1794"/>
      <c r="O50" s="1794"/>
      <c r="P50" s="1794"/>
      <c r="Q50" s="1794"/>
      <c r="R50" s="1794"/>
      <c r="S50" s="1794"/>
      <c r="T50" s="1794"/>
      <c r="U50" s="1794"/>
      <c r="V50" s="1794"/>
      <c r="W50" s="1794"/>
      <c r="X50" s="1794"/>
      <c r="Y50" s="1794"/>
      <c r="Z50" s="1794"/>
      <c r="AA50" s="1794"/>
      <c r="AB50" s="1794"/>
      <c r="AC50" s="1794"/>
      <c r="AD50" s="1794"/>
      <c r="AE50" s="1794"/>
      <c r="AF50" s="1794"/>
      <c r="AG50" s="1794"/>
      <c r="AH50" s="1794"/>
      <c r="AI50" s="1794"/>
      <c r="AJ50" s="1794"/>
      <c r="AK50" s="1794"/>
      <c r="AL50" s="1794"/>
      <c r="AM50" s="1794"/>
      <c r="AN50" s="1794"/>
      <c r="AO50" s="1794"/>
      <c r="AP50" s="1794"/>
      <c r="AQ50" s="1794"/>
      <c r="AR50" s="1795"/>
      <c r="AS50" s="1477"/>
      <c r="AT50" s="1478"/>
      <c r="AU50" s="1478"/>
      <c r="AV50" s="1478"/>
      <c r="AW50" s="1478"/>
      <c r="AX50" s="1478"/>
      <c r="AY50" s="1478"/>
      <c r="AZ50" s="1478"/>
      <c r="BA50" s="1789"/>
      <c r="BB50" s="1477"/>
      <c r="BC50" s="1478"/>
      <c r="BD50" s="1478"/>
      <c r="BE50" s="1478"/>
      <c r="BF50" s="1478"/>
      <c r="BG50" s="1789"/>
      <c r="BH50" s="1790"/>
      <c r="BI50" s="1791"/>
      <c r="BJ50" s="1791"/>
      <c r="BK50" s="1791"/>
      <c r="BL50" s="1792"/>
      <c r="BM50" s="549"/>
      <c r="BN50" s="961"/>
      <c r="BO50" s="551"/>
      <c r="BP50" s="551"/>
      <c r="BQ50" s="27"/>
    </row>
    <row r="51" spans="1:69" ht="16.5" hidden="1" customHeight="1" x14ac:dyDescent="0.35">
      <c r="A51" s="1776"/>
      <c r="B51" s="1777"/>
      <c r="C51" s="1777"/>
      <c r="D51" s="1777"/>
      <c r="E51" s="1777"/>
      <c r="F51" s="1777"/>
      <c r="G51" s="1777"/>
      <c r="H51" s="1777"/>
      <c r="I51" s="1777"/>
      <c r="J51" s="1777"/>
      <c r="K51" s="1777"/>
      <c r="L51" s="1777"/>
      <c r="M51" s="1777"/>
      <c r="N51" s="1777"/>
      <c r="O51" s="1777"/>
      <c r="P51" s="1777"/>
      <c r="Q51" s="1777"/>
      <c r="R51" s="1777"/>
      <c r="S51" s="1777"/>
      <c r="T51" s="1777"/>
      <c r="U51" s="1777"/>
      <c r="V51" s="1777"/>
      <c r="W51" s="1777"/>
      <c r="X51" s="1777"/>
      <c r="Y51" s="1777"/>
      <c r="Z51" s="1777"/>
      <c r="AA51" s="1777"/>
      <c r="AB51" s="1777"/>
      <c r="AC51" s="1777"/>
      <c r="AD51" s="1777"/>
      <c r="AE51" s="1777"/>
      <c r="AF51" s="1777"/>
      <c r="AG51" s="1777"/>
      <c r="AH51" s="1777"/>
      <c r="AI51" s="1777"/>
      <c r="AJ51" s="1777"/>
      <c r="AK51" s="1777"/>
      <c r="AL51" s="1777"/>
      <c r="AM51" s="1777"/>
      <c r="AN51" s="1777"/>
      <c r="AO51" s="1777"/>
      <c r="AP51" s="1777"/>
      <c r="AQ51" s="1777"/>
      <c r="AR51" s="1778"/>
      <c r="AS51" s="1754"/>
      <c r="AT51" s="1755"/>
      <c r="AU51" s="1755"/>
      <c r="AV51" s="1755"/>
      <c r="AW51" s="1755"/>
      <c r="AX51" s="1755"/>
      <c r="AY51" s="1755"/>
      <c r="AZ51" s="1755"/>
      <c r="BA51" s="1756"/>
      <c r="BB51" s="1754"/>
      <c r="BC51" s="1755"/>
      <c r="BD51" s="1755"/>
      <c r="BE51" s="1755"/>
      <c r="BF51" s="1755"/>
      <c r="BG51" s="1756"/>
      <c r="BH51" s="1779"/>
      <c r="BI51" s="1780"/>
      <c r="BJ51" s="1780"/>
      <c r="BK51" s="1780"/>
      <c r="BL51" s="1781"/>
      <c r="BM51" s="28"/>
      <c r="BN51" s="962"/>
    </row>
    <row r="52" spans="1:69" ht="16.5" customHeight="1" x14ac:dyDescent="0.35">
      <c r="A52" s="1782" t="s">
        <v>815</v>
      </c>
      <c r="B52" s="1783"/>
      <c r="C52" s="1783"/>
      <c r="D52" s="1783"/>
      <c r="E52" s="1783"/>
      <c r="F52" s="1783"/>
      <c r="G52" s="1783"/>
      <c r="H52" s="1783"/>
      <c r="I52" s="1783"/>
      <c r="J52" s="1783"/>
      <c r="K52" s="1783"/>
      <c r="L52" s="1783"/>
      <c r="M52" s="1783"/>
      <c r="N52" s="1783"/>
      <c r="O52" s="1783"/>
      <c r="P52" s="1783"/>
      <c r="Q52" s="1783"/>
      <c r="R52" s="1783"/>
      <c r="S52" s="1783"/>
      <c r="T52" s="1783"/>
      <c r="U52" s="1783"/>
      <c r="V52" s="1783"/>
      <c r="W52" s="1783"/>
      <c r="X52" s="1783"/>
      <c r="Y52" s="1783"/>
      <c r="Z52" s="1783"/>
      <c r="AA52" s="1783"/>
      <c r="AB52" s="1783"/>
      <c r="AC52" s="1783"/>
      <c r="AD52" s="1783"/>
      <c r="AE52" s="1783"/>
      <c r="AF52" s="1783"/>
      <c r="AG52" s="1783"/>
      <c r="AH52" s="1783"/>
      <c r="AI52" s="1783"/>
      <c r="AJ52" s="1783"/>
      <c r="AK52" s="1783"/>
      <c r="AL52" s="1783"/>
      <c r="AM52" s="1783"/>
      <c r="AN52" s="1783"/>
      <c r="AO52" s="1783"/>
      <c r="AP52" s="1783"/>
      <c r="AQ52" s="1783"/>
      <c r="AR52" s="1783"/>
      <c r="AS52" s="1591"/>
      <c r="AT52" s="1592"/>
      <c r="AU52" s="1592"/>
      <c r="AV52" s="1592"/>
      <c r="AW52" s="1592"/>
      <c r="AX52" s="1592"/>
      <c r="AY52" s="1592"/>
      <c r="AZ52" s="1592"/>
      <c r="BA52" s="1784"/>
      <c r="BB52" s="1754" t="s">
        <v>134</v>
      </c>
      <c r="BC52" s="1755"/>
      <c r="BD52" s="1755"/>
      <c r="BE52" s="1755"/>
      <c r="BF52" s="1755"/>
      <c r="BG52" s="1756"/>
      <c r="BH52" s="1779" t="s">
        <v>134</v>
      </c>
      <c r="BI52" s="1780"/>
      <c r="BJ52" s="1780"/>
      <c r="BK52" s="1780"/>
      <c r="BL52" s="1785"/>
      <c r="BM52" s="963"/>
      <c r="BN52" s="1090">
        <f ca="1">Kalkylsammanställning!O8</f>
        <v>0</v>
      </c>
    </row>
    <row r="53" spans="1:69" ht="16.5" customHeight="1" x14ac:dyDescent="0.35">
      <c r="A53" s="1760" t="s">
        <v>813</v>
      </c>
      <c r="B53" s="1761"/>
      <c r="C53" s="1761"/>
      <c r="D53" s="1761"/>
      <c r="E53" s="1761"/>
      <c r="F53" s="1761"/>
      <c r="G53" s="1761"/>
      <c r="H53" s="1761"/>
      <c r="I53" s="1761"/>
      <c r="J53" s="1761"/>
      <c r="K53" s="1761"/>
      <c r="L53" s="1761"/>
      <c r="M53" s="1761"/>
      <c r="N53" s="1761"/>
      <c r="O53" s="1761"/>
      <c r="P53" s="1761"/>
      <c r="Q53" s="1761"/>
      <c r="R53" s="1761"/>
      <c r="S53" s="1761"/>
      <c r="T53" s="1761"/>
      <c r="U53" s="1761"/>
      <c r="V53" s="1761"/>
      <c r="W53" s="1761"/>
      <c r="X53" s="1761"/>
      <c r="Y53" s="1761"/>
      <c r="Z53" s="1761"/>
      <c r="AA53" s="1761"/>
      <c r="AB53" s="1761"/>
      <c r="AC53" s="1761"/>
      <c r="AD53" s="1761"/>
      <c r="AE53" s="1761"/>
      <c r="AF53" s="1761"/>
      <c r="AG53" s="1761"/>
      <c r="AH53" s="1761"/>
      <c r="AI53" s="1761"/>
      <c r="AJ53" s="1761"/>
      <c r="AK53" s="1761"/>
      <c r="AL53" s="1761"/>
      <c r="AM53" s="1761"/>
      <c r="AN53" s="1761"/>
      <c r="AO53" s="1761"/>
      <c r="AP53" s="1761"/>
      <c r="AQ53" s="1761"/>
      <c r="AR53" s="1762"/>
      <c r="AS53" s="1751"/>
      <c r="AT53" s="1752"/>
      <c r="AU53" s="1752"/>
      <c r="AV53" s="1752"/>
      <c r="AW53" s="1752"/>
      <c r="AX53" s="1752"/>
      <c r="AY53" s="1752"/>
      <c r="AZ53" s="1752"/>
      <c r="BA53" s="1753"/>
      <c r="BB53" s="1754" t="s">
        <v>134</v>
      </c>
      <c r="BC53" s="1755"/>
      <c r="BD53" s="1755"/>
      <c r="BE53" s="1755"/>
      <c r="BF53" s="1755"/>
      <c r="BG53" s="1756"/>
      <c r="BH53" s="1757" t="s">
        <v>134</v>
      </c>
      <c r="BI53" s="1758"/>
      <c r="BJ53" s="1758"/>
      <c r="BK53" s="1758"/>
      <c r="BL53" s="1763"/>
      <c r="BM53" s="964">
        <v>0</v>
      </c>
      <c r="BN53" s="1090">
        <f ca="1">Kalkylsammanställning!P8</f>
        <v>0</v>
      </c>
    </row>
    <row r="54" spans="1:69" ht="16.5" customHeight="1" thickBot="1" x14ac:dyDescent="0.4">
      <c r="A54" s="1764" t="s">
        <v>814</v>
      </c>
      <c r="B54" s="1765"/>
      <c r="C54" s="1765"/>
      <c r="D54" s="1765"/>
      <c r="E54" s="1765"/>
      <c r="F54" s="1765"/>
      <c r="G54" s="1765"/>
      <c r="H54" s="1765"/>
      <c r="I54" s="1765"/>
      <c r="J54" s="1765"/>
      <c r="K54" s="1765"/>
      <c r="L54" s="1765"/>
      <c r="M54" s="1765"/>
      <c r="N54" s="1765"/>
      <c r="O54" s="1765"/>
      <c r="P54" s="1765"/>
      <c r="Q54" s="1765"/>
      <c r="R54" s="1765"/>
      <c r="S54" s="1765"/>
      <c r="T54" s="1765"/>
      <c r="U54" s="1765"/>
      <c r="V54" s="1765"/>
      <c r="W54" s="1765"/>
      <c r="X54" s="1765"/>
      <c r="Y54" s="1765"/>
      <c r="Z54" s="1765"/>
      <c r="AA54" s="1765"/>
      <c r="AB54" s="1765"/>
      <c r="AC54" s="1765"/>
      <c r="AD54" s="1765"/>
      <c r="AE54" s="1765"/>
      <c r="AF54" s="1765"/>
      <c r="AG54" s="1765"/>
      <c r="AH54" s="1765"/>
      <c r="AI54" s="1765"/>
      <c r="AJ54" s="1765"/>
      <c r="AK54" s="1765"/>
      <c r="AL54" s="1765"/>
      <c r="AM54" s="1765"/>
      <c r="AN54" s="1765"/>
      <c r="AO54" s="1765"/>
      <c r="AP54" s="1765"/>
      <c r="AQ54" s="1765"/>
      <c r="AR54" s="1766"/>
      <c r="AS54" s="1767"/>
      <c r="AT54" s="1768"/>
      <c r="AU54" s="1768"/>
      <c r="AV54" s="1768"/>
      <c r="AW54" s="1768"/>
      <c r="AX54" s="1768"/>
      <c r="AY54" s="1768"/>
      <c r="AZ54" s="1768"/>
      <c r="BA54" s="1769"/>
      <c r="BB54" s="1770" t="s">
        <v>134</v>
      </c>
      <c r="BC54" s="1771"/>
      <c r="BD54" s="1771"/>
      <c r="BE54" s="1771"/>
      <c r="BF54" s="1771"/>
      <c r="BG54" s="1772"/>
      <c r="BH54" s="1773" t="s">
        <v>134</v>
      </c>
      <c r="BI54" s="1774"/>
      <c r="BJ54" s="1774"/>
      <c r="BK54" s="1774"/>
      <c r="BL54" s="1775"/>
      <c r="BM54" s="965">
        <v>0</v>
      </c>
      <c r="BN54" s="1091">
        <f ca="1">Kalkylsammanställning!Q8</f>
        <v>0</v>
      </c>
    </row>
    <row r="55" spans="1:69" ht="16.5" hidden="1" customHeight="1" x14ac:dyDescent="0.35">
      <c r="A55" s="1736" t="s">
        <v>129</v>
      </c>
      <c r="B55" s="1737"/>
      <c r="C55" s="1737"/>
      <c r="D55" s="1737"/>
      <c r="E55" s="1737"/>
      <c r="F55" s="1737"/>
      <c r="G55" s="1737"/>
      <c r="H55" s="1737"/>
      <c r="I55" s="1737"/>
      <c r="J55" s="1737"/>
      <c r="K55" s="1737"/>
      <c r="L55" s="1737"/>
      <c r="M55" s="1737"/>
      <c r="N55" s="1737"/>
      <c r="O55" s="1737"/>
      <c r="P55" s="1737"/>
      <c r="Q55" s="1737"/>
      <c r="R55" s="1737"/>
      <c r="S55" s="1737"/>
      <c r="T55" s="1737"/>
      <c r="U55" s="1737"/>
      <c r="V55" s="1737"/>
      <c r="W55" s="1737"/>
      <c r="X55" s="1737"/>
      <c r="Y55" s="1737"/>
      <c r="Z55" s="1737"/>
      <c r="AA55" s="1737"/>
      <c r="AB55" s="1737"/>
      <c r="AC55" s="1737"/>
      <c r="AD55" s="1737"/>
      <c r="AE55" s="1737"/>
      <c r="AF55" s="1737"/>
      <c r="AG55" s="1737"/>
      <c r="AH55" s="1737"/>
      <c r="AI55" s="1737"/>
      <c r="AJ55" s="1737"/>
      <c r="AK55" s="1737"/>
      <c r="AL55" s="1737"/>
      <c r="AM55" s="1737"/>
      <c r="AN55" s="1737"/>
      <c r="AO55" s="1737"/>
      <c r="AP55" s="1737"/>
      <c r="AQ55" s="1737"/>
      <c r="AR55" s="1738"/>
      <c r="AS55" s="1739"/>
      <c r="AT55" s="1740"/>
      <c r="AU55" s="1740"/>
      <c r="AV55" s="1740"/>
      <c r="AW55" s="1740"/>
      <c r="AX55" s="1740"/>
      <c r="AY55" s="1740"/>
      <c r="AZ55" s="1740"/>
      <c r="BA55" s="1741"/>
      <c r="BB55" s="1742" t="s">
        <v>134</v>
      </c>
      <c r="BC55" s="1743"/>
      <c r="BD55" s="1743"/>
      <c r="BE55" s="1743"/>
      <c r="BF55" s="1743"/>
      <c r="BG55" s="1744"/>
      <c r="BH55" s="1745" t="s">
        <v>134</v>
      </c>
      <c r="BI55" s="1746"/>
      <c r="BJ55" s="1746"/>
      <c r="BK55" s="1746"/>
      <c r="BL55" s="1747"/>
    </row>
    <row r="56" spans="1:69" ht="16.5" hidden="1" customHeight="1" x14ac:dyDescent="0.35">
      <c r="A56" s="1748" t="s">
        <v>129</v>
      </c>
      <c r="B56" s="1749"/>
      <c r="C56" s="1749"/>
      <c r="D56" s="1749"/>
      <c r="E56" s="1749"/>
      <c r="F56" s="1749"/>
      <c r="G56" s="1749"/>
      <c r="H56" s="1749"/>
      <c r="I56" s="1749"/>
      <c r="J56" s="1749"/>
      <c r="K56" s="1749"/>
      <c r="L56" s="1749"/>
      <c r="M56" s="1749"/>
      <c r="N56" s="1749"/>
      <c r="O56" s="1749"/>
      <c r="P56" s="1749"/>
      <c r="Q56" s="1749"/>
      <c r="R56" s="1749"/>
      <c r="S56" s="1749"/>
      <c r="T56" s="1749"/>
      <c r="U56" s="1749"/>
      <c r="V56" s="1749"/>
      <c r="W56" s="1749"/>
      <c r="X56" s="1749"/>
      <c r="Y56" s="1749"/>
      <c r="Z56" s="1749"/>
      <c r="AA56" s="1749"/>
      <c r="AB56" s="1749"/>
      <c r="AC56" s="1749"/>
      <c r="AD56" s="1749"/>
      <c r="AE56" s="1749"/>
      <c r="AF56" s="1749"/>
      <c r="AG56" s="1749"/>
      <c r="AH56" s="1749"/>
      <c r="AI56" s="1749"/>
      <c r="AJ56" s="1749"/>
      <c r="AK56" s="1749"/>
      <c r="AL56" s="1749"/>
      <c r="AM56" s="1749"/>
      <c r="AN56" s="1749"/>
      <c r="AO56" s="1749"/>
      <c r="AP56" s="1749"/>
      <c r="AQ56" s="1749"/>
      <c r="AR56" s="1750"/>
      <c r="AS56" s="1751"/>
      <c r="AT56" s="1752"/>
      <c r="AU56" s="1752"/>
      <c r="AV56" s="1752"/>
      <c r="AW56" s="1752"/>
      <c r="AX56" s="1752"/>
      <c r="AY56" s="1752"/>
      <c r="AZ56" s="1752"/>
      <c r="BA56" s="1753"/>
      <c r="BB56" s="1754" t="s">
        <v>134</v>
      </c>
      <c r="BC56" s="1755"/>
      <c r="BD56" s="1755"/>
      <c r="BE56" s="1755"/>
      <c r="BF56" s="1755"/>
      <c r="BG56" s="1756"/>
      <c r="BH56" s="1757" t="s">
        <v>134</v>
      </c>
      <c r="BI56" s="1758"/>
      <c r="BJ56" s="1758"/>
      <c r="BK56" s="1758"/>
      <c r="BL56" s="1759"/>
    </row>
    <row r="57" spans="1:69" ht="29.25" hidden="1" customHeight="1" x14ac:dyDescent="0.35">
      <c r="A57" s="1732"/>
      <c r="B57" s="1732"/>
      <c r="C57" s="1732"/>
      <c r="D57" s="1732"/>
      <c r="E57" s="1732"/>
      <c r="F57" s="1732"/>
      <c r="G57" s="1732"/>
      <c r="H57" s="1732"/>
      <c r="I57" s="1732"/>
      <c r="J57" s="1732"/>
      <c r="K57" s="1732"/>
      <c r="L57" s="1732"/>
      <c r="M57" s="1732"/>
      <c r="N57" s="1732"/>
      <c r="O57" s="1732"/>
      <c r="P57" s="1732"/>
      <c r="Q57" s="1732"/>
      <c r="R57" s="1732"/>
      <c r="S57" s="1732"/>
      <c r="T57" s="1732"/>
      <c r="U57" s="1732"/>
      <c r="V57" s="1732"/>
      <c r="W57" s="1732"/>
      <c r="X57" s="1732"/>
      <c r="Y57" s="1732"/>
      <c r="Z57" s="1732"/>
      <c r="AA57" s="1732"/>
      <c r="AB57" s="1732"/>
      <c r="AC57" s="1732"/>
      <c r="AD57" s="1732"/>
      <c r="AE57" s="1732"/>
      <c r="AF57" s="1732"/>
      <c r="AG57" s="1732"/>
      <c r="AH57" s="1732"/>
      <c r="AI57" s="1732"/>
      <c r="AJ57" s="1732"/>
      <c r="AK57" s="1732"/>
      <c r="AL57" s="1732"/>
      <c r="AM57" s="1732"/>
      <c r="AN57" s="1732"/>
      <c r="AO57" s="1732"/>
      <c r="AP57" s="1732"/>
      <c r="AQ57" s="1732"/>
      <c r="AR57" s="1732"/>
      <c r="AS57" s="1732"/>
      <c r="AT57" s="1732"/>
      <c r="AU57" s="1732"/>
      <c r="AV57" s="1732"/>
      <c r="AW57" s="1732"/>
      <c r="AX57" s="1732"/>
      <c r="AY57" s="1732"/>
      <c r="AZ57" s="1732"/>
      <c r="BA57" s="1732"/>
      <c r="BB57" s="1732"/>
      <c r="BC57" s="1732"/>
      <c r="BD57" s="1732"/>
      <c r="BE57" s="1732"/>
      <c r="BF57" s="1732"/>
      <c r="BG57" s="1732"/>
      <c r="BH57" s="1732"/>
      <c r="BI57" s="1732"/>
      <c r="BJ57" s="1732"/>
      <c r="BK57" s="1732"/>
      <c r="BL57" s="1732"/>
    </row>
    <row r="58" spans="1:69" ht="23.25" customHeight="1" x14ac:dyDescent="0.35">
      <c r="A58" s="1733"/>
      <c r="B58" s="1733"/>
      <c r="C58" s="1733"/>
      <c r="D58" s="1733"/>
      <c r="E58" s="1733"/>
      <c r="F58" s="1733"/>
      <c r="G58" s="1733"/>
      <c r="H58" s="1733"/>
      <c r="I58" s="1733"/>
      <c r="J58" s="1733"/>
      <c r="K58" s="1733"/>
      <c r="L58" s="1733"/>
      <c r="M58" s="1733"/>
      <c r="N58" s="1733"/>
      <c r="O58" s="1733"/>
      <c r="P58" s="1733"/>
      <c r="Q58" s="1733"/>
      <c r="R58" s="1733"/>
      <c r="S58" s="1733"/>
      <c r="T58" s="1733"/>
      <c r="U58" s="1733"/>
      <c r="V58" s="1733"/>
      <c r="W58" s="1733"/>
      <c r="X58" s="1733"/>
      <c r="Y58" s="1733"/>
      <c r="Z58" s="1733"/>
      <c r="AA58" s="1733"/>
      <c r="AB58" s="1733"/>
      <c r="AC58" s="1733"/>
      <c r="AD58" s="1733"/>
      <c r="AE58" s="1733"/>
      <c r="AF58" s="1733"/>
      <c r="AG58" s="1733"/>
      <c r="AH58" s="1733"/>
      <c r="AI58" s="1733"/>
      <c r="AJ58" s="1733"/>
      <c r="AK58" s="1733"/>
      <c r="AL58" s="1733"/>
      <c r="AM58" s="1733"/>
      <c r="AN58" s="1733"/>
      <c r="AO58" s="1733"/>
      <c r="AP58" s="1733"/>
      <c r="AQ58" s="1733"/>
      <c r="AR58" s="1733"/>
      <c r="AS58" s="1733"/>
      <c r="AT58" s="1733"/>
      <c r="AU58" s="1733"/>
      <c r="AV58" s="1733"/>
      <c r="AW58" s="1733"/>
      <c r="AX58" s="1733"/>
      <c r="AY58" s="1733"/>
      <c r="AZ58" s="1733"/>
      <c r="BA58" s="1733"/>
      <c r="BB58" s="1733"/>
      <c r="BC58" s="1733"/>
      <c r="BD58" s="1733"/>
      <c r="BE58" s="1733"/>
      <c r="BF58" s="1733"/>
      <c r="BG58" s="1733"/>
      <c r="BH58" s="1733"/>
      <c r="BI58" s="1733"/>
      <c r="BJ58" s="1733"/>
      <c r="BK58" s="1733"/>
      <c r="BL58" s="1733"/>
    </row>
    <row r="59" spans="1:69" ht="27" customHeight="1" x14ac:dyDescent="0.35">
      <c r="A59" s="1734" t="s">
        <v>97</v>
      </c>
      <c r="B59" s="1734"/>
      <c r="C59" s="1734"/>
      <c r="D59" s="1734"/>
      <c r="E59" s="1734"/>
      <c r="F59" s="1734"/>
      <c r="G59" s="1734"/>
      <c r="H59" s="1734"/>
      <c r="I59" s="1734"/>
      <c r="J59" s="1734"/>
      <c r="K59" s="1734"/>
      <c r="L59" s="1734"/>
      <c r="M59" s="1734"/>
      <c r="N59" s="1734"/>
      <c r="O59" s="1734"/>
      <c r="P59" s="1734"/>
      <c r="Q59" s="1734"/>
      <c r="R59" s="1734"/>
      <c r="S59" s="1734"/>
      <c r="T59" s="1734"/>
      <c r="U59" s="1734"/>
      <c r="V59" s="1734"/>
      <c r="W59" s="1734"/>
      <c r="X59" s="1734"/>
      <c r="Y59" s="1734"/>
      <c r="Z59" s="1734"/>
      <c r="AA59" s="1734"/>
      <c r="AB59" s="1734"/>
      <c r="AC59" s="1734"/>
      <c r="AD59" s="1734"/>
      <c r="AE59" s="1734"/>
      <c r="AF59" s="1734"/>
      <c r="AG59" s="1734"/>
      <c r="AH59" s="1734"/>
      <c r="AI59" s="1734"/>
      <c r="AJ59" s="1734"/>
      <c r="AK59" s="1734"/>
      <c r="AL59" s="1734"/>
      <c r="AM59" s="1734"/>
      <c r="AN59" s="1734"/>
      <c r="AO59" s="1734"/>
      <c r="AP59" s="1734"/>
      <c r="AQ59" s="1734"/>
      <c r="AR59" s="1734"/>
      <c r="AS59" s="1734"/>
      <c r="AT59" s="1734"/>
      <c r="AU59" s="1734"/>
      <c r="AV59" s="1734"/>
      <c r="AW59" s="1734"/>
      <c r="AX59" s="1734"/>
      <c r="AY59" s="1734"/>
      <c r="AZ59" s="1734"/>
      <c r="BA59" s="1734"/>
      <c r="BB59" s="1734"/>
      <c r="BC59" s="1734"/>
      <c r="BD59" s="1734"/>
      <c r="BE59" s="1734"/>
      <c r="BF59" s="1734"/>
      <c r="BG59" s="1734"/>
      <c r="BH59" s="1734"/>
      <c r="BI59" s="1734"/>
      <c r="BJ59" s="1734"/>
      <c r="BK59" s="1734"/>
      <c r="BL59" s="1734"/>
    </row>
    <row r="60" spans="1:69" ht="63.75" customHeight="1" x14ac:dyDescent="0.35">
      <c r="A60" s="1735" t="s">
        <v>514</v>
      </c>
      <c r="B60" s="1735"/>
      <c r="C60" s="1735"/>
      <c r="D60" s="1735"/>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1735"/>
      <c r="AA60" s="1735"/>
      <c r="AB60" s="1735"/>
      <c r="AC60" s="1735"/>
      <c r="AD60" s="1735"/>
      <c r="AE60" s="1735"/>
      <c r="AF60" s="1735"/>
      <c r="AG60" s="1735"/>
      <c r="AH60" s="1735"/>
      <c r="AI60" s="1735"/>
      <c r="AJ60" s="1735"/>
      <c r="AK60" s="1735"/>
      <c r="AL60" s="1735"/>
      <c r="AM60" s="1735"/>
      <c r="AN60" s="1735"/>
      <c r="AO60" s="1735"/>
      <c r="AP60" s="1735"/>
      <c r="AQ60" s="1735"/>
      <c r="AR60" s="1735"/>
      <c r="AS60" s="1735"/>
      <c r="AT60" s="1735"/>
      <c r="AU60" s="1735"/>
      <c r="AV60" s="1735"/>
      <c r="AW60" s="1735"/>
      <c r="AX60" s="1735"/>
      <c r="AY60" s="1735"/>
      <c r="AZ60" s="1735"/>
      <c r="BA60" s="1735"/>
      <c r="BB60" s="1735"/>
      <c r="BC60" s="1735"/>
      <c r="BD60" s="1735"/>
      <c r="BE60" s="1735"/>
      <c r="BF60" s="1735"/>
      <c r="BG60" s="1735"/>
      <c r="BH60" s="1735"/>
      <c r="BI60" s="1735"/>
      <c r="BJ60" s="1735"/>
      <c r="BK60" s="1735"/>
      <c r="BL60" s="1735"/>
      <c r="BM60" s="1399"/>
      <c r="BN60" s="1399"/>
      <c r="BQ60" s="21" t="s">
        <v>786</v>
      </c>
    </row>
    <row r="61" spans="1:69" ht="14.25" customHeight="1" x14ac:dyDescent="0.35"/>
    <row r="62" spans="1:69" ht="14.25" customHeight="1" x14ac:dyDescent="0.35">
      <c r="A62" s="529"/>
      <c r="B62" s="529"/>
      <c r="C62" s="529"/>
      <c r="D62" s="529"/>
      <c r="E62" s="529"/>
      <c r="F62" s="529"/>
      <c r="G62" s="529"/>
      <c r="H62" s="529"/>
      <c r="I62" s="529"/>
      <c r="J62" s="529"/>
      <c r="K62" s="529"/>
      <c r="L62" s="529"/>
      <c r="M62" s="529"/>
      <c r="N62" s="529"/>
      <c r="O62" s="529"/>
      <c r="P62" s="529"/>
      <c r="Q62" s="529"/>
      <c r="R62" s="529"/>
      <c r="S62" s="529"/>
      <c r="T62" s="529"/>
      <c r="U62" s="529"/>
      <c r="V62" s="529"/>
      <c r="W62" s="529"/>
      <c r="X62" s="529"/>
      <c r="Y62" s="529"/>
      <c r="Z62" s="529"/>
      <c r="AA62" s="529"/>
      <c r="AB62" s="529"/>
      <c r="AC62" s="529"/>
      <c r="AD62" s="529"/>
      <c r="AE62" s="529"/>
      <c r="AF62" s="529"/>
      <c r="AG62" s="529"/>
      <c r="AH62" s="529"/>
      <c r="AI62" s="529"/>
      <c r="AJ62" s="529"/>
      <c r="AK62" s="529"/>
      <c r="AL62" s="529"/>
      <c r="AM62" s="529"/>
      <c r="AN62" s="529"/>
      <c r="AO62" s="529"/>
      <c r="AP62" s="529"/>
      <c r="AQ62" s="529"/>
      <c r="AR62" s="529"/>
      <c r="AS62" s="529"/>
      <c r="AT62" s="529"/>
      <c r="AU62" s="529"/>
      <c r="AV62" s="529"/>
      <c r="AW62" s="529"/>
      <c r="AX62" s="529"/>
      <c r="AY62" s="529"/>
      <c r="AZ62" s="529"/>
      <c r="BA62" s="529"/>
      <c r="BB62" s="529"/>
      <c r="BC62" s="529"/>
      <c r="BD62" s="529"/>
      <c r="BE62" s="529"/>
      <c r="BF62" s="529"/>
      <c r="BG62" s="529"/>
      <c r="BH62" s="529"/>
      <c r="BI62" s="529"/>
      <c r="BJ62" s="529"/>
      <c r="BK62" s="529"/>
      <c r="BL62" s="529"/>
      <c r="BM62" s="530"/>
      <c r="BN62" s="530"/>
      <c r="BO62" s="530"/>
    </row>
    <row r="63" spans="1:69" ht="14.25" customHeight="1" x14ac:dyDescent="0.35">
      <c r="A63" s="531"/>
      <c r="B63" s="531"/>
      <c r="C63" s="531"/>
      <c r="D63" s="531"/>
      <c r="E63" s="531"/>
      <c r="F63" s="531"/>
      <c r="G63" s="531"/>
      <c r="H63" s="531"/>
      <c r="I63" s="531"/>
      <c r="J63" s="531"/>
      <c r="K63" s="531"/>
      <c r="L63" s="531"/>
      <c r="M63" s="531"/>
      <c r="N63" s="531"/>
      <c r="O63" s="531"/>
      <c r="P63" s="531"/>
      <c r="Q63" s="531"/>
      <c r="R63" s="531"/>
      <c r="S63" s="531"/>
      <c r="T63" s="531"/>
      <c r="U63" s="531"/>
      <c r="V63" s="531"/>
      <c r="W63" s="531"/>
      <c r="X63" s="531"/>
      <c r="Y63" s="531"/>
      <c r="Z63" s="531"/>
      <c r="AA63" s="531"/>
      <c r="AB63" s="531"/>
      <c r="AC63" s="531"/>
      <c r="AD63" s="531"/>
      <c r="AE63" s="531"/>
      <c r="AF63" s="531"/>
      <c r="AG63" s="531"/>
      <c r="AH63" s="531"/>
      <c r="AI63" s="531"/>
      <c r="AJ63" s="531"/>
      <c r="AK63" s="531"/>
      <c r="AL63" s="531"/>
      <c r="AM63" s="531"/>
      <c r="AN63" s="531"/>
      <c r="AO63" s="531"/>
      <c r="AP63" s="531"/>
      <c r="AQ63" s="531"/>
      <c r="AR63" s="531"/>
      <c r="AS63" s="531"/>
      <c r="AT63" s="531"/>
      <c r="AU63" s="531"/>
      <c r="AV63" s="531"/>
      <c r="AW63" s="531"/>
      <c r="AX63" s="531"/>
      <c r="AY63" s="531"/>
      <c r="AZ63" s="531"/>
      <c r="BA63" s="531"/>
      <c r="BB63" s="531"/>
      <c r="BC63" s="531"/>
      <c r="BD63" s="531"/>
      <c r="BE63" s="531"/>
      <c r="BF63" s="531"/>
      <c r="BG63" s="531"/>
      <c r="BH63" s="531"/>
      <c r="BI63" s="531"/>
      <c r="BJ63" s="531"/>
      <c r="BK63" s="531"/>
      <c r="BL63" s="531"/>
      <c r="BM63" s="530"/>
      <c r="BN63" s="530"/>
      <c r="BO63" s="530"/>
    </row>
    <row r="64" spans="1:69" ht="21" customHeight="1" thickBot="1" x14ac:dyDescent="0.4">
      <c r="A64" s="1712" t="s">
        <v>135</v>
      </c>
      <c r="B64" s="1712"/>
      <c r="C64" s="1712"/>
      <c r="D64" s="1712"/>
      <c r="E64" s="1712"/>
      <c r="F64" s="1712"/>
      <c r="G64" s="1712"/>
      <c r="H64" s="1712"/>
      <c r="I64" s="1712"/>
      <c r="J64" s="1712"/>
      <c r="K64" s="1712"/>
      <c r="L64" s="1712"/>
      <c r="M64" s="1712"/>
      <c r="N64" s="1712"/>
      <c r="O64" s="1712"/>
      <c r="P64" s="1712"/>
      <c r="Q64" s="1712"/>
      <c r="R64" s="1712"/>
      <c r="S64" s="1712"/>
      <c r="T64" s="1712"/>
      <c r="U64" s="1712"/>
      <c r="V64" s="1712"/>
      <c r="W64" s="1712"/>
      <c r="X64" s="1712"/>
      <c r="Y64" s="1712"/>
      <c r="Z64" s="1712"/>
      <c r="AA64" s="1712"/>
      <c r="AB64" s="1712"/>
      <c r="AC64" s="1712"/>
      <c r="AD64" s="1712"/>
      <c r="AE64" s="1712"/>
      <c r="AF64" s="1712"/>
      <c r="AG64" s="1712"/>
      <c r="AH64" s="1712"/>
      <c r="AI64" s="1712"/>
      <c r="AJ64" s="1712"/>
      <c r="AK64" s="1712"/>
      <c r="AL64" s="1712"/>
      <c r="AM64" s="1712"/>
      <c r="AN64" s="1712"/>
      <c r="AO64" s="1712"/>
      <c r="AP64" s="1712"/>
      <c r="AQ64" s="1712"/>
      <c r="AR64" s="1712"/>
      <c r="AS64" s="1712"/>
      <c r="AT64" s="1712"/>
      <c r="AU64" s="1712"/>
      <c r="AV64" s="1712"/>
      <c r="AW64" s="1712"/>
      <c r="AX64" s="1712"/>
      <c r="AY64" s="1712"/>
      <c r="AZ64" s="1712"/>
      <c r="BA64" s="1712"/>
      <c r="BB64" s="1712"/>
      <c r="BC64" s="1712"/>
      <c r="BD64" s="1712"/>
      <c r="BE64" s="1712"/>
      <c r="BF64" s="1712"/>
      <c r="BG64" s="1712"/>
      <c r="BH64" s="1712"/>
      <c r="BI64" s="1712"/>
      <c r="BJ64" s="1712"/>
      <c r="BK64" s="1712"/>
      <c r="BL64" s="1712"/>
      <c r="BQ64" s="522"/>
    </row>
    <row r="65" spans="1:74" s="18" customFormat="1" ht="40.5" customHeight="1" x14ac:dyDescent="0.35">
      <c r="A65" s="1713"/>
      <c r="B65" s="1714"/>
      <c r="C65" s="1714"/>
      <c r="D65" s="1714"/>
      <c r="E65" s="1714"/>
      <c r="F65" s="1714"/>
      <c r="G65" s="1714"/>
      <c r="H65" s="1714"/>
      <c r="I65" s="1714"/>
      <c r="J65" s="1714"/>
      <c r="K65" s="1714"/>
      <c r="L65" s="1714"/>
      <c r="M65" s="1714"/>
      <c r="N65" s="1714"/>
      <c r="O65" s="1714"/>
      <c r="P65" s="1714"/>
      <c r="Q65" s="1714"/>
      <c r="R65" s="1715"/>
      <c r="S65" s="1716" t="s">
        <v>136</v>
      </c>
      <c r="T65" s="1717"/>
      <c r="U65" s="1717"/>
      <c r="V65" s="1717"/>
      <c r="W65" s="1717"/>
      <c r="X65" s="1717"/>
      <c r="Y65" s="1717"/>
      <c r="Z65" s="1717"/>
      <c r="AA65" s="1717"/>
      <c r="AB65" s="1717"/>
      <c r="AC65" s="1717"/>
      <c r="AD65" s="1717"/>
      <c r="AE65" s="1717"/>
      <c r="AF65" s="1717"/>
      <c r="AG65" s="1717"/>
      <c r="AH65" s="1717"/>
      <c r="AI65" s="1717"/>
      <c r="AJ65" s="1718"/>
      <c r="AK65" s="1719"/>
      <c r="AL65" s="1716" t="s">
        <v>137</v>
      </c>
      <c r="AM65" s="1717"/>
      <c r="AN65" s="1717"/>
      <c r="AO65" s="1717"/>
      <c r="AP65" s="1717"/>
      <c r="AQ65" s="1717"/>
      <c r="AR65" s="1717"/>
      <c r="AS65" s="1717"/>
      <c r="AT65" s="1717"/>
      <c r="AU65" s="1717"/>
      <c r="AV65" s="1717"/>
      <c r="AW65" s="1717"/>
      <c r="AX65" s="1717"/>
      <c r="AY65" s="1717"/>
      <c r="AZ65" s="1717"/>
      <c r="BA65" s="1717"/>
      <c r="BB65" s="1717"/>
      <c r="BC65" s="1717"/>
      <c r="BD65" s="1717"/>
      <c r="BE65" s="1717"/>
      <c r="BF65" s="1717"/>
      <c r="BG65" s="1717"/>
      <c r="BH65" s="1717"/>
      <c r="BI65" s="1717"/>
      <c r="BJ65" s="1717"/>
      <c r="BK65" s="1717"/>
      <c r="BL65" s="1722"/>
      <c r="BM65" s="16"/>
      <c r="BN65" s="16"/>
      <c r="BO65" s="16"/>
      <c r="BP65" s="16"/>
      <c r="BQ65" s="522"/>
      <c r="BT65" s="22"/>
      <c r="BU65" s="23"/>
      <c r="BV65" s="24"/>
    </row>
    <row r="66" spans="1:74" s="18" customFormat="1" ht="48" customHeight="1" x14ac:dyDescent="0.35">
      <c r="A66" s="1723" t="s">
        <v>138</v>
      </c>
      <c r="B66" s="1724"/>
      <c r="C66" s="1724"/>
      <c r="D66" s="1724"/>
      <c r="E66" s="1724"/>
      <c r="F66" s="1725"/>
      <c r="G66" s="1700" t="s">
        <v>139</v>
      </c>
      <c r="H66" s="1695"/>
      <c r="I66" s="1695"/>
      <c r="J66" s="1695"/>
      <c r="K66" s="1695"/>
      <c r="L66" s="1695"/>
      <c r="M66" s="1695"/>
      <c r="N66" s="1695"/>
      <c r="O66" s="1695"/>
      <c r="P66" s="1695"/>
      <c r="Q66" s="1695"/>
      <c r="R66" s="1702"/>
      <c r="S66" s="1729" t="s">
        <v>140</v>
      </c>
      <c r="T66" s="1730"/>
      <c r="U66" s="1730"/>
      <c r="V66" s="1730"/>
      <c r="W66" s="1730"/>
      <c r="X66" s="1730"/>
      <c r="Y66" s="1730"/>
      <c r="Z66" s="1731"/>
      <c r="AA66" s="1700" t="s">
        <v>141</v>
      </c>
      <c r="AB66" s="1695"/>
      <c r="AC66" s="1695"/>
      <c r="AD66" s="1695"/>
      <c r="AE66" s="1696"/>
      <c r="AF66" s="1700" t="s">
        <v>142</v>
      </c>
      <c r="AG66" s="1695"/>
      <c r="AH66" s="1695"/>
      <c r="AI66" s="1695"/>
      <c r="AJ66" s="1702"/>
      <c r="AK66" s="1720"/>
      <c r="AL66" s="1694" t="s">
        <v>143</v>
      </c>
      <c r="AM66" s="1695"/>
      <c r="AN66" s="1695"/>
      <c r="AO66" s="1695"/>
      <c r="AP66" s="1695"/>
      <c r="AQ66" s="1695"/>
      <c r="AR66" s="1695"/>
      <c r="AS66" s="1695"/>
      <c r="AT66" s="1696"/>
      <c r="AU66" s="1700" t="s">
        <v>144</v>
      </c>
      <c r="AV66" s="1695"/>
      <c r="AW66" s="1695"/>
      <c r="AX66" s="1695"/>
      <c r="AY66" s="1695"/>
      <c r="AZ66" s="1696"/>
      <c r="BA66" s="1700" t="s">
        <v>145</v>
      </c>
      <c r="BB66" s="1695"/>
      <c r="BC66" s="1695"/>
      <c r="BD66" s="1695"/>
      <c r="BE66" s="1695"/>
      <c r="BF66" s="1695"/>
      <c r="BG66" s="1695"/>
      <c r="BH66" s="1695"/>
      <c r="BI66" s="1695"/>
      <c r="BJ66" s="1695"/>
      <c r="BK66" s="1695"/>
      <c r="BL66" s="1702"/>
      <c r="BM66" s="16"/>
      <c r="BN66" s="16"/>
      <c r="BO66" s="16"/>
      <c r="BP66" s="16"/>
      <c r="BQ66" s="1704"/>
      <c r="BT66" s="22"/>
      <c r="BU66" s="23"/>
      <c r="BV66" s="24"/>
    </row>
    <row r="67" spans="1:74" s="18" customFormat="1" ht="16.5" customHeight="1" thickBot="1" x14ac:dyDescent="0.4">
      <c r="A67" s="1726"/>
      <c r="B67" s="1727"/>
      <c r="C67" s="1727"/>
      <c r="D67" s="1727"/>
      <c r="E67" s="1727"/>
      <c r="F67" s="1728"/>
      <c r="G67" s="1701"/>
      <c r="H67" s="1698"/>
      <c r="I67" s="1698"/>
      <c r="J67" s="1698"/>
      <c r="K67" s="1698"/>
      <c r="L67" s="1698"/>
      <c r="M67" s="1698"/>
      <c r="N67" s="1698"/>
      <c r="O67" s="1698"/>
      <c r="P67" s="1698"/>
      <c r="Q67" s="1698"/>
      <c r="R67" s="1703"/>
      <c r="S67" s="1705">
        <f>AJ14</f>
        <v>2045</v>
      </c>
      <c r="T67" s="1706"/>
      <c r="U67" s="1706"/>
      <c r="V67" s="1706"/>
      <c r="W67" s="1706"/>
      <c r="X67" s="1706"/>
      <c r="Y67" s="1706"/>
      <c r="Z67" s="1707"/>
      <c r="AA67" s="1701"/>
      <c r="AB67" s="1698"/>
      <c r="AC67" s="1698"/>
      <c r="AD67" s="1698"/>
      <c r="AE67" s="1699"/>
      <c r="AF67" s="1701"/>
      <c r="AG67" s="1698"/>
      <c r="AH67" s="1698"/>
      <c r="AI67" s="1698"/>
      <c r="AJ67" s="1703"/>
      <c r="AK67" s="1720"/>
      <c r="AL67" s="1697"/>
      <c r="AM67" s="1698"/>
      <c r="AN67" s="1698"/>
      <c r="AO67" s="1698"/>
      <c r="AP67" s="1698"/>
      <c r="AQ67" s="1698"/>
      <c r="AR67" s="1698"/>
      <c r="AS67" s="1698"/>
      <c r="AT67" s="1699"/>
      <c r="AU67" s="1701"/>
      <c r="AV67" s="1698"/>
      <c r="AW67" s="1698"/>
      <c r="AX67" s="1698"/>
      <c r="AY67" s="1698"/>
      <c r="AZ67" s="1699"/>
      <c r="BA67" s="1701"/>
      <c r="BB67" s="1698"/>
      <c r="BC67" s="1698"/>
      <c r="BD67" s="1698"/>
      <c r="BE67" s="1698"/>
      <c r="BF67" s="1698"/>
      <c r="BG67" s="1698"/>
      <c r="BH67" s="1698"/>
      <c r="BI67" s="1698"/>
      <c r="BJ67" s="1698"/>
      <c r="BK67" s="1698"/>
      <c r="BL67" s="1703"/>
      <c r="BM67" s="16"/>
      <c r="BN67" s="16"/>
      <c r="BO67" s="16"/>
      <c r="BP67" s="16"/>
      <c r="BQ67" s="1704"/>
      <c r="BT67" s="22"/>
      <c r="BU67" s="23"/>
      <c r="BV67" s="24"/>
    </row>
    <row r="68" spans="1:74" s="18" customFormat="1" ht="81" customHeight="1" x14ac:dyDescent="0.35">
      <c r="A68" s="1506" t="s">
        <v>146</v>
      </c>
      <c r="B68" s="1507"/>
      <c r="C68" s="1708"/>
      <c r="D68" s="1580" t="s">
        <v>147</v>
      </c>
      <c r="E68" s="1507"/>
      <c r="F68" s="1508"/>
      <c r="G68" s="1515" t="s">
        <v>405</v>
      </c>
      <c r="H68" s="1516"/>
      <c r="I68" s="1516"/>
      <c r="J68" s="1516"/>
      <c r="K68" s="1516"/>
      <c r="L68" s="1516"/>
      <c r="M68" s="1516"/>
      <c r="N68" s="1516"/>
      <c r="O68" s="1516"/>
      <c r="P68" s="1516"/>
      <c r="Q68" s="1516"/>
      <c r="R68" s="1517"/>
      <c r="S68" s="1687">
        <f>Kalkylsammanställning!I10</f>
        <v>0</v>
      </c>
      <c r="T68" s="1688"/>
      <c r="U68" s="1688"/>
      <c r="V68" s="1689"/>
      <c r="W68" s="1521" t="s">
        <v>148</v>
      </c>
      <c r="X68" s="1522"/>
      <c r="Y68" s="1522"/>
      <c r="Z68" s="1523"/>
      <c r="AA68" s="1524">
        <f>Kalkylsammanställning!J10</f>
        <v>0</v>
      </c>
      <c r="AB68" s="1525"/>
      <c r="AC68" s="1525"/>
      <c r="AD68" s="1525"/>
      <c r="AE68" s="1526"/>
      <c r="AF68" s="1527">
        <f>IF(ISNUMBER(SUM(AA68:AE90)),SUM(AA68:AE90),0)</f>
        <v>0</v>
      </c>
      <c r="AG68" s="1528"/>
      <c r="AH68" s="1528"/>
      <c r="AI68" s="1528"/>
      <c r="AJ68" s="1529"/>
      <c r="AK68" s="1720"/>
      <c r="AL68" s="1684" t="s">
        <v>149</v>
      </c>
      <c r="AM68" s="1685"/>
      <c r="AN68" s="1685"/>
      <c r="AO68" s="1685"/>
      <c r="AP68" s="1685"/>
      <c r="AQ68" s="1685"/>
      <c r="AR68" s="1685"/>
      <c r="AS68" s="1685"/>
      <c r="AT68" s="1686"/>
      <c r="AU68" s="1675" t="s">
        <v>149</v>
      </c>
      <c r="AV68" s="1676"/>
      <c r="AW68" s="1676"/>
      <c r="AX68" s="1676"/>
      <c r="AY68" s="1676"/>
      <c r="AZ68" s="1677"/>
      <c r="BA68" s="1492" t="s">
        <v>129</v>
      </c>
      <c r="BB68" s="1493"/>
      <c r="BC68" s="1493"/>
      <c r="BD68" s="1493"/>
      <c r="BE68" s="1493"/>
      <c r="BF68" s="1493"/>
      <c r="BG68" s="1493"/>
      <c r="BH68" s="1493"/>
      <c r="BI68" s="1493"/>
      <c r="BJ68" s="1493"/>
      <c r="BK68" s="1493"/>
      <c r="BL68" s="1494"/>
      <c r="BM68" s="16"/>
      <c r="BN68" s="16"/>
      <c r="BO68" s="16"/>
      <c r="BP68" s="16"/>
      <c r="BQ68" s="1693"/>
      <c r="BT68" s="22"/>
      <c r="BU68" s="23"/>
      <c r="BV68" s="24"/>
    </row>
    <row r="69" spans="1:74" s="18" customFormat="1" ht="36" customHeight="1" thickBot="1" x14ac:dyDescent="0.4">
      <c r="A69" s="1509"/>
      <c r="B69" s="1582"/>
      <c r="C69" s="1661"/>
      <c r="D69" s="1581"/>
      <c r="E69" s="1582"/>
      <c r="F69" s="1511"/>
      <c r="G69" s="1546" t="s">
        <v>129</v>
      </c>
      <c r="H69" s="1547"/>
      <c r="I69" s="1547"/>
      <c r="J69" s="1547"/>
      <c r="K69" s="1547"/>
      <c r="L69" s="1547"/>
      <c r="M69" s="1547"/>
      <c r="N69" s="1547"/>
      <c r="O69" s="1547"/>
      <c r="P69" s="1547"/>
      <c r="Q69" s="1547"/>
      <c r="R69" s="1548"/>
      <c r="S69" s="1549" t="s">
        <v>129</v>
      </c>
      <c r="T69" s="1550"/>
      <c r="U69" s="1550"/>
      <c r="V69" s="1551"/>
      <c r="W69" s="1476" t="s">
        <v>129</v>
      </c>
      <c r="X69" s="1474"/>
      <c r="Y69" s="1474"/>
      <c r="Z69" s="1475"/>
      <c r="AA69" s="1477" t="s">
        <v>151</v>
      </c>
      <c r="AB69" s="1478"/>
      <c r="AC69" s="1478"/>
      <c r="AD69" s="1478"/>
      <c r="AE69" s="1479"/>
      <c r="AF69" s="1530"/>
      <c r="AG69" s="1531"/>
      <c r="AH69" s="1531"/>
      <c r="AI69" s="1531"/>
      <c r="AJ69" s="1532"/>
      <c r="AK69" s="1720"/>
      <c r="AL69" s="1564" t="s">
        <v>149</v>
      </c>
      <c r="AM69" s="1565"/>
      <c r="AN69" s="1565"/>
      <c r="AO69" s="1565"/>
      <c r="AP69" s="1565"/>
      <c r="AQ69" s="1565"/>
      <c r="AR69" s="1565"/>
      <c r="AS69" s="1565"/>
      <c r="AT69" s="1673"/>
      <c r="AU69" s="1678"/>
      <c r="AV69" s="1679"/>
      <c r="AW69" s="1679"/>
      <c r="AX69" s="1679"/>
      <c r="AY69" s="1679"/>
      <c r="AZ69" s="1680"/>
      <c r="BA69" s="1495"/>
      <c r="BB69" s="1496"/>
      <c r="BC69" s="1496"/>
      <c r="BD69" s="1496"/>
      <c r="BE69" s="1496"/>
      <c r="BF69" s="1496"/>
      <c r="BG69" s="1496"/>
      <c r="BH69" s="1496"/>
      <c r="BI69" s="1496"/>
      <c r="BJ69" s="1496"/>
      <c r="BK69" s="1496"/>
      <c r="BL69" s="1497"/>
      <c r="BM69" s="16"/>
      <c r="BN69" s="16"/>
      <c r="BO69" s="16"/>
      <c r="BP69" s="16"/>
      <c r="BQ69" s="1693"/>
      <c r="BT69" s="22"/>
      <c r="BU69" s="23"/>
      <c r="BV69" s="24"/>
    </row>
    <row r="70" spans="1:74" s="18" customFormat="1" ht="51.75" hidden="1" customHeight="1" thickBot="1" x14ac:dyDescent="0.4">
      <c r="A70" s="1509"/>
      <c r="B70" s="1582"/>
      <c r="C70" s="1661"/>
      <c r="D70" s="1581"/>
      <c r="E70" s="1582"/>
      <c r="F70" s="1511"/>
      <c r="G70" s="1470" t="s">
        <v>247</v>
      </c>
      <c r="H70" s="1471"/>
      <c r="I70" s="1471"/>
      <c r="J70" s="1471"/>
      <c r="K70" s="1471"/>
      <c r="L70" s="1471"/>
      <c r="M70" s="1471"/>
      <c r="N70" s="1471"/>
      <c r="O70" s="1471"/>
      <c r="P70" s="1471"/>
      <c r="Q70" s="1471"/>
      <c r="R70" s="1472"/>
      <c r="S70" s="1617"/>
      <c r="T70" s="1618"/>
      <c r="U70" s="1618"/>
      <c r="V70" s="1619"/>
      <c r="W70" s="1476"/>
      <c r="X70" s="1474"/>
      <c r="Y70" s="1474"/>
      <c r="Z70" s="1475"/>
      <c r="AA70" s="1477"/>
      <c r="AB70" s="1478"/>
      <c r="AC70" s="1478"/>
      <c r="AD70" s="1478"/>
      <c r="AE70" s="1479"/>
      <c r="AF70" s="1530"/>
      <c r="AG70" s="1531"/>
      <c r="AH70" s="1531"/>
      <c r="AI70" s="1531"/>
      <c r="AJ70" s="1532"/>
      <c r="AK70" s="1720"/>
      <c r="AL70" s="1564" t="s">
        <v>149</v>
      </c>
      <c r="AM70" s="1565"/>
      <c r="AN70" s="1565"/>
      <c r="AO70" s="1565"/>
      <c r="AP70" s="1565"/>
      <c r="AQ70" s="1565"/>
      <c r="AR70" s="1565"/>
      <c r="AS70" s="1565"/>
      <c r="AT70" s="1673"/>
      <c r="AU70" s="1678"/>
      <c r="AV70" s="1679"/>
      <c r="AW70" s="1679"/>
      <c r="AX70" s="1679"/>
      <c r="AY70" s="1679"/>
      <c r="AZ70" s="1680"/>
      <c r="BA70" s="1495"/>
      <c r="BB70" s="1496"/>
      <c r="BC70" s="1496"/>
      <c r="BD70" s="1496"/>
      <c r="BE70" s="1496"/>
      <c r="BF70" s="1496"/>
      <c r="BG70" s="1496"/>
      <c r="BH70" s="1496"/>
      <c r="BI70" s="1496"/>
      <c r="BJ70" s="1496"/>
      <c r="BK70" s="1496"/>
      <c r="BL70" s="1497"/>
      <c r="BM70" s="16"/>
      <c r="BN70" s="16"/>
      <c r="BO70" s="16"/>
      <c r="BP70" s="16"/>
      <c r="BQ70" s="1693"/>
      <c r="BT70" s="22"/>
      <c r="BU70" s="23"/>
      <c r="BV70" s="24"/>
    </row>
    <row r="71" spans="1:74" s="18" customFormat="1" ht="27" hidden="1" customHeight="1" x14ac:dyDescent="0.35">
      <c r="A71" s="1509"/>
      <c r="B71" s="1582"/>
      <c r="C71" s="1661"/>
      <c r="D71" s="1581"/>
      <c r="E71" s="1582"/>
      <c r="F71" s="1511"/>
      <c r="G71" s="1470"/>
      <c r="H71" s="1471"/>
      <c r="I71" s="1471"/>
      <c r="J71" s="1471"/>
      <c r="K71" s="1471"/>
      <c r="L71" s="1471"/>
      <c r="M71" s="1471"/>
      <c r="N71" s="1471"/>
      <c r="O71" s="1471"/>
      <c r="P71" s="1471"/>
      <c r="Q71" s="1471"/>
      <c r="R71" s="1472"/>
      <c r="S71" s="1617"/>
      <c r="T71" s="1618"/>
      <c r="U71" s="1618"/>
      <c r="V71" s="1619"/>
      <c r="W71" s="1476"/>
      <c r="X71" s="1474"/>
      <c r="Y71" s="1474"/>
      <c r="Z71" s="1475"/>
      <c r="AA71" s="1477"/>
      <c r="AB71" s="1478"/>
      <c r="AC71" s="1478"/>
      <c r="AD71" s="1478"/>
      <c r="AE71" s="1479"/>
      <c r="AF71" s="1530"/>
      <c r="AG71" s="1531"/>
      <c r="AH71" s="1531"/>
      <c r="AI71" s="1531"/>
      <c r="AJ71" s="1532"/>
      <c r="AK71" s="1720"/>
      <c r="AL71" s="1564" t="s">
        <v>149</v>
      </c>
      <c r="AM71" s="1565"/>
      <c r="AN71" s="1565"/>
      <c r="AO71" s="1565"/>
      <c r="AP71" s="1565"/>
      <c r="AQ71" s="1565"/>
      <c r="AR71" s="1565"/>
      <c r="AS71" s="1565"/>
      <c r="AT71" s="1673"/>
      <c r="AU71" s="1678"/>
      <c r="AV71" s="1679"/>
      <c r="AW71" s="1679"/>
      <c r="AX71" s="1679"/>
      <c r="AY71" s="1679"/>
      <c r="AZ71" s="1680"/>
      <c r="BA71" s="1495"/>
      <c r="BB71" s="1496"/>
      <c r="BC71" s="1496"/>
      <c r="BD71" s="1496"/>
      <c r="BE71" s="1496"/>
      <c r="BF71" s="1496"/>
      <c r="BG71" s="1496"/>
      <c r="BH71" s="1496"/>
      <c r="BI71" s="1496"/>
      <c r="BJ71" s="1496"/>
      <c r="BK71" s="1496"/>
      <c r="BL71" s="1497"/>
      <c r="BM71" s="16"/>
      <c r="BN71" s="16"/>
      <c r="BO71" s="16"/>
      <c r="BP71" s="16"/>
      <c r="BQ71" s="29"/>
      <c r="BT71" s="22"/>
      <c r="BU71" s="23"/>
      <c r="BV71" s="24"/>
    </row>
    <row r="72" spans="1:74" s="18" customFormat="1" ht="27" hidden="1" customHeight="1" x14ac:dyDescent="0.35">
      <c r="A72" s="1509"/>
      <c r="B72" s="1582"/>
      <c r="C72" s="1661"/>
      <c r="D72" s="1581"/>
      <c r="E72" s="1582"/>
      <c r="F72" s="1511"/>
      <c r="G72" s="1470"/>
      <c r="H72" s="1471"/>
      <c r="I72" s="1471"/>
      <c r="J72" s="1471"/>
      <c r="K72" s="1471"/>
      <c r="L72" s="1471"/>
      <c r="M72" s="1471"/>
      <c r="N72" s="1471"/>
      <c r="O72" s="1471"/>
      <c r="P72" s="1471"/>
      <c r="Q72" s="1471"/>
      <c r="R72" s="1472"/>
      <c r="S72" s="1617"/>
      <c r="T72" s="1618"/>
      <c r="U72" s="1618"/>
      <c r="V72" s="1619"/>
      <c r="W72" s="1476"/>
      <c r="X72" s="1474"/>
      <c r="Y72" s="1474"/>
      <c r="Z72" s="1475"/>
      <c r="AA72" s="1477"/>
      <c r="AB72" s="1478"/>
      <c r="AC72" s="1478"/>
      <c r="AD72" s="1478"/>
      <c r="AE72" s="1479"/>
      <c r="AF72" s="1530"/>
      <c r="AG72" s="1531"/>
      <c r="AH72" s="1531"/>
      <c r="AI72" s="1531"/>
      <c r="AJ72" s="1532"/>
      <c r="AK72" s="1720"/>
      <c r="AL72" s="1564" t="s">
        <v>149</v>
      </c>
      <c r="AM72" s="1565"/>
      <c r="AN72" s="1565"/>
      <c r="AO72" s="1565"/>
      <c r="AP72" s="1565"/>
      <c r="AQ72" s="1565"/>
      <c r="AR72" s="1565"/>
      <c r="AS72" s="1565"/>
      <c r="AT72" s="1673"/>
      <c r="AU72" s="1678"/>
      <c r="AV72" s="1679"/>
      <c r="AW72" s="1679"/>
      <c r="AX72" s="1679"/>
      <c r="AY72" s="1679"/>
      <c r="AZ72" s="1680"/>
      <c r="BA72" s="1495"/>
      <c r="BB72" s="1496"/>
      <c r="BC72" s="1496"/>
      <c r="BD72" s="1496"/>
      <c r="BE72" s="1496"/>
      <c r="BF72" s="1496"/>
      <c r="BG72" s="1496"/>
      <c r="BH72" s="1496"/>
      <c r="BI72" s="1496"/>
      <c r="BJ72" s="1496"/>
      <c r="BK72" s="1496"/>
      <c r="BL72" s="1497"/>
      <c r="BM72" s="16"/>
      <c r="BN72" s="16"/>
      <c r="BO72" s="16"/>
      <c r="BP72" s="16"/>
      <c r="BQ72" s="21"/>
      <c r="BT72" s="22"/>
      <c r="BU72" s="23"/>
      <c r="BV72" s="24"/>
    </row>
    <row r="73" spans="1:74" s="18" customFormat="1" ht="27" hidden="1" customHeight="1" x14ac:dyDescent="0.35">
      <c r="A73" s="1509"/>
      <c r="B73" s="1582"/>
      <c r="C73" s="1661"/>
      <c r="D73" s="1581"/>
      <c r="E73" s="1582"/>
      <c r="F73" s="1511"/>
      <c r="G73" s="1470"/>
      <c r="H73" s="1471"/>
      <c r="I73" s="1471"/>
      <c r="J73" s="1471"/>
      <c r="K73" s="1471"/>
      <c r="L73" s="1471"/>
      <c r="M73" s="1471"/>
      <c r="N73" s="1471"/>
      <c r="O73" s="1471"/>
      <c r="P73" s="1471"/>
      <c r="Q73" s="1471"/>
      <c r="R73" s="1472"/>
      <c r="S73" s="1549"/>
      <c r="T73" s="1550"/>
      <c r="U73" s="1550"/>
      <c r="V73" s="1551"/>
      <c r="W73" s="1476"/>
      <c r="X73" s="1474"/>
      <c r="Y73" s="1474"/>
      <c r="Z73" s="1475"/>
      <c r="AA73" s="1477"/>
      <c r="AB73" s="1478"/>
      <c r="AC73" s="1478"/>
      <c r="AD73" s="1478"/>
      <c r="AE73" s="1479"/>
      <c r="AF73" s="1530"/>
      <c r="AG73" s="1531"/>
      <c r="AH73" s="1531"/>
      <c r="AI73" s="1531"/>
      <c r="AJ73" s="1532"/>
      <c r="AK73" s="1720"/>
      <c r="AL73" s="1564" t="s">
        <v>149</v>
      </c>
      <c r="AM73" s="1565"/>
      <c r="AN73" s="1565"/>
      <c r="AO73" s="1565"/>
      <c r="AP73" s="1565"/>
      <c r="AQ73" s="1565"/>
      <c r="AR73" s="1565"/>
      <c r="AS73" s="1565"/>
      <c r="AT73" s="1673"/>
      <c r="AU73" s="1678"/>
      <c r="AV73" s="1679"/>
      <c r="AW73" s="1679"/>
      <c r="AX73" s="1679"/>
      <c r="AY73" s="1679"/>
      <c r="AZ73" s="1680"/>
      <c r="BA73" s="1495"/>
      <c r="BB73" s="1496"/>
      <c r="BC73" s="1496"/>
      <c r="BD73" s="1496"/>
      <c r="BE73" s="1496"/>
      <c r="BF73" s="1496"/>
      <c r="BG73" s="1496"/>
      <c r="BH73" s="1496"/>
      <c r="BI73" s="1496"/>
      <c r="BJ73" s="1496"/>
      <c r="BK73" s="1496"/>
      <c r="BL73" s="1497"/>
      <c r="BM73" s="16"/>
      <c r="BN73" s="16"/>
      <c r="BO73" s="16"/>
      <c r="BP73" s="16"/>
      <c r="BQ73" s="21"/>
      <c r="BT73" s="22"/>
      <c r="BU73" s="23"/>
      <c r="BV73" s="24"/>
    </row>
    <row r="74" spans="1:74" s="18" customFormat="1" ht="27" hidden="1" customHeight="1" thickBot="1" x14ac:dyDescent="0.4">
      <c r="A74" s="1509"/>
      <c r="B74" s="1582"/>
      <c r="C74" s="1661"/>
      <c r="D74" s="1581"/>
      <c r="E74" s="1582"/>
      <c r="F74" s="1511"/>
      <c r="G74" s="1470"/>
      <c r="H74" s="1471"/>
      <c r="I74" s="1471"/>
      <c r="J74" s="1471"/>
      <c r="K74" s="1471"/>
      <c r="L74" s="1471"/>
      <c r="M74" s="1471"/>
      <c r="N74" s="1471"/>
      <c r="O74" s="1471"/>
      <c r="P74" s="1471"/>
      <c r="Q74" s="1471"/>
      <c r="R74" s="1472"/>
      <c r="S74" s="1617"/>
      <c r="T74" s="1618"/>
      <c r="U74" s="1618"/>
      <c r="V74" s="1619"/>
      <c r="W74" s="1476"/>
      <c r="X74" s="1474"/>
      <c r="Y74" s="1474"/>
      <c r="Z74" s="1475"/>
      <c r="AA74" s="1477"/>
      <c r="AB74" s="1478"/>
      <c r="AC74" s="1478"/>
      <c r="AD74" s="1478"/>
      <c r="AE74" s="1479"/>
      <c r="AF74" s="1530"/>
      <c r="AG74" s="1531"/>
      <c r="AH74" s="1531"/>
      <c r="AI74" s="1531"/>
      <c r="AJ74" s="1532"/>
      <c r="AK74" s="1720"/>
      <c r="AL74" s="1564" t="s">
        <v>149</v>
      </c>
      <c r="AM74" s="1565"/>
      <c r="AN74" s="1565"/>
      <c r="AO74" s="1565"/>
      <c r="AP74" s="1565"/>
      <c r="AQ74" s="1565"/>
      <c r="AR74" s="1565"/>
      <c r="AS74" s="1565"/>
      <c r="AT74" s="1673"/>
      <c r="AU74" s="1678"/>
      <c r="AV74" s="1679"/>
      <c r="AW74" s="1679"/>
      <c r="AX74" s="1679"/>
      <c r="AY74" s="1679"/>
      <c r="AZ74" s="1680"/>
      <c r="BA74" s="1495"/>
      <c r="BB74" s="1496"/>
      <c r="BC74" s="1496"/>
      <c r="BD74" s="1496"/>
      <c r="BE74" s="1496"/>
      <c r="BF74" s="1496"/>
      <c r="BG74" s="1496"/>
      <c r="BH74" s="1496"/>
      <c r="BI74" s="1496"/>
      <c r="BJ74" s="1496"/>
      <c r="BK74" s="1496"/>
      <c r="BL74" s="1497"/>
      <c r="BM74" s="16"/>
      <c r="BN74" s="16"/>
      <c r="BO74" s="16"/>
      <c r="BP74" s="16"/>
      <c r="BQ74" s="21"/>
      <c r="BT74" s="22"/>
      <c r="BU74" s="23"/>
      <c r="BV74" s="24"/>
    </row>
    <row r="75" spans="1:74" s="18" customFormat="1" ht="27" hidden="1" customHeight="1" x14ac:dyDescent="0.35">
      <c r="A75" s="1509"/>
      <c r="B75" s="1582"/>
      <c r="C75" s="1661"/>
      <c r="D75" s="1581"/>
      <c r="E75" s="1582"/>
      <c r="F75" s="1511"/>
      <c r="G75" s="1470" t="s">
        <v>129</v>
      </c>
      <c r="H75" s="1471"/>
      <c r="I75" s="1471"/>
      <c r="J75" s="1471"/>
      <c r="K75" s="1471"/>
      <c r="L75" s="1471"/>
      <c r="M75" s="1471"/>
      <c r="N75" s="1471"/>
      <c r="O75" s="1471"/>
      <c r="P75" s="1471"/>
      <c r="Q75" s="1471"/>
      <c r="R75" s="1472"/>
      <c r="S75" s="1617"/>
      <c r="T75" s="1618"/>
      <c r="U75" s="1618"/>
      <c r="V75" s="1619"/>
      <c r="W75" s="1476" t="s">
        <v>129</v>
      </c>
      <c r="X75" s="1474"/>
      <c r="Y75" s="1474"/>
      <c r="Z75" s="1475"/>
      <c r="AA75" s="1477"/>
      <c r="AB75" s="1478"/>
      <c r="AC75" s="1478"/>
      <c r="AD75" s="1478"/>
      <c r="AE75" s="1479"/>
      <c r="AF75" s="1530"/>
      <c r="AG75" s="1531"/>
      <c r="AH75" s="1531"/>
      <c r="AI75" s="1531"/>
      <c r="AJ75" s="1532"/>
      <c r="AK75" s="1720"/>
      <c r="AL75" s="1564" t="s">
        <v>149</v>
      </c>
      <c r="AM75" s="1565"/>
      <c r="AN75" s="1565"/>
      <c r="AO75" s="1565"/>
      <c r="AP75" s="1565"/>
      <c r="AQ75" s="1565"/>
      <c r="AR75" s="1565"/>
      <c r="AS75" s="1565"/>
      <c r="AT75" s="1673"/>
      <c r="AU75" s="1678"/>
      <c r="AV75" s="1679"/>
      <c r="AW75" s="1679"/>
      <c r="AX75" s="1679"/>
      <c r="AY75" s="1679"/>
      <c r="AZ75" s="1680"/>
      <c r="BA75" s="1495"/>
      <c r="BB75" s="1496"/>
      <c r="BC75" s="1496"/>
      <c r="BD75" s="1496"/>
      <c r="BE75" s="1496"/>
      <c r="BF75" s="1496"/>
      <c r="BG75" s="1496"/>
      <c r="BH75" s="1496"/>
      <c r="BI75" s="1496"/>
      <c r="BJ75" s="1496"/>
      <c r="BK75" s="1496"/>
      <c r="BL75" s="1497"/>
      <c r="BM75" s="16"/>
      <c r="BN75" s="16"/>
      <c r="BO75" s="16"/>
      <c r="BP75" s="16"/>
      <c r="BQ75" s="21"/>
      <c r="BT75" s="22"/>
      <c r="BU75" s="23"/>
      <c r="BV75" s="24"/>
    </row>
    <row r="76" spans="1:74" s="18" customFormat="1" ht="27" hidden="1" customHeight="1" x14ac:dyDescent="0.35">
      <c r="A76" s="1509"/>
      <c r="B76" s="1582"/>
      <c r="C76" s="1661"/>
      <c r="D76" s="1581"/>
      <c r="E76" s="1582"/>
      <c r="F76" s="1511"/>
      <c r="G76" s="1470" t="s">
        <v>129</v>
      </c>
      <c r="H76" s="1471"/>
      <c r="I76" s="1471"/>
      <c r="J76" s="1471"/>
      <c r="K76" s="1471"/>
      <c r="L76" s="1471"/>
      <c r="M76" s="1471"/>
      <c r="N76" s="1471"/>
      <c r="O76" s="1471"/>
      <c r="P76" s="1471"/>
      <c r="Q76" s="1471"/>
      <c r="R76" s="1472"/>
      <c r="S76" s="1617"/>
      <c r="T76" s="1618"/>
      <c r="U76" s="1618"/>
      <c r="V76" s="1619"/>
      <c r="W76" s="1476" t="s">
        <v>129</v>
      </c>
      <c r="X76" s="1474"/>
      <c r="Y76" s="1474"/>
      <c r="Z76" s="1475"/>
      <c r="AA76" s="1477"/>
      <c r="AB76" s="1478"/>
      <c r="AC76" s="1478"/>
      <c r="AD76" s="1478"/>
      <c r="AE76" s="1479"/>
      <c r="AF76" s="1530"/>
      <c r="AG76" s="1531"/>
      <c r="AH76" s="1531"/>
      <c r="AI76" s="1531"/>
      <c r="AJ76" s="1532"/>
      <c r="AK76" s="1720"/>
      <c r="AL76" s="1564" t="s">
        <v>149</v>
      </c>
      <c r="AM76" s="1565"/>
      <c r="AN76" s="1565"/>
      <c r="AO76" s="1565"/>
      <c r="AP76" s="1565"/>
      <c r="AQ76" s="1565"/>
      <c r="AR76" s="1565"/>
      <c r="AS76" s="1565"/>
      <c r="AT76" s="1673"/>
      <c r="AU76" s="1678"/>
      <c r="AV76" s="1679"/>
      <c r="AW76" s="1679"/>
      <c r="AX76" s="1679"/>
      <c r="AY76" s="1679"/>
      <c r="AZ76" s="1680"/>
      <c r="BA76" s="1495"/>
      <c r="BB76" s="1496"/>
      <c r="BC76" s="1496"/>
      <c r="BD76" s="1496"/>
      <c r="BE76" s="1496"/>
      <c r="BF76" s="1496"/>
      <c r="BG76" s="1496"/>
      <c r="BH76" s="1496"/>
      <c r="BI76" s="1496"/>
      <c r="BJ76" s="1496"/>
      <c r="BK76" s="1496"/>
      <c r="BL76" s="1497"/>
      <c r="BM76" s="16"/>
      <c r="BN76" s="16"/>
      <c r="BO76" s="16"/>
      <c r="BP76" s="16"/>
      <c r="BQ76" s="21"/>
      <c r="BT76" s="22"/>
      <c r="BU76" s="23"/>
      <c r="BV76" s="24"/>
    </row>
    <row r="77" spans="1:74" s="18" customFormat="1" ht="27" hidden="1" customHeight="1" x14ac:dyDescent="0.35">
      <c r="A77" s="1509"/>
      <c r="B77" s="1582"/>
      <c r="C77" s="1661"/>
      <c r="D77" s="1581"/>
      <c r="E77" s="1582"/>
      <c r="F77" s="1511"/>
      <c r="G77" s="1470" t="s">
        <v>129</v>
      </c>
      <c r="H77" s="1471"/>
      <c r="I77" s="1471"/>
      <c r="J77" s="1471"/>
      <c r="K77" s="1471"/>
      <c r="L77" s="1471"/>
      <c r="M77" s="1471"/>
      <c r="N77" s="1471"/>
      <c r="O77" s="1471"/>
      <c r="P77" s="1471"/>
      <c r="Q77" s="1471"/>
      <c r="R77" s="1472"/>
      <c r="S77" s="1617"/>
      <c r="T77" s="1618"/>
      <c r="U77" s="1618"/>
      <c r="V77" s="1619"/>
      <c r="W77" s="1476" t="s">
        <v>129</v>
      </c>
      <c r="X77" s="1474"/>
      <c r="Y77" s="1474"/>
      <c r="Z77" s="1475"/>
      <c r="AA77" s="1477"/>
      <c r="AB77" s="1478"/>
      <c r="AC77" s="1478"/>
      <c r="AD77" s="1478"/>
      <c r="AE77" s="1479"/>
      <c r="AF77" s="1530"/>
      <c r="AG77" s="1531"/>
      <c r="AH77" s="1531"/>
      <c r="AI77" s="1531"/>
      <c r="AJ77" s="1532"/>
      <c r="AK77" s="1720"/>
      <c r="AL77" s="1564" t="s">
        <v>149</v>
      </c>
      <c r="AM77" s="1565"/>
      <c r="AN77" s="1565"/>
      <c r="AO77" s="1565"/>
      <c r="AP77" s="1565"/>
      <c r="AQ77" s="1565"/>
      <c r="AR77" s="1565"/>
      <c r="AS77" s="1565"/>
      <c r="AT77" s="1673"/>
      <c r="AU77" s="1678"/>
      <c r="AV77" s="1679"/>
      <c r="AW77" s="1679"/>
      <c r="AX77" s="1679"/>
      <c r="AY77" s="1679"/>
      <c r="AZ77" s="1680"/>
      <c r="BA77" s="1495"/>
      <c r="BB77" s="1496"/>
      <c r="BC77" s="1496"/>
      <c r="BD77" s="1496"/>
      <c r="BE77" s="1496"/>
      <c r="BF77" s="1496"/>
      <c r="BG77" s="1496"/>
      <c r="BH77" s="1496"/>
      <c r="BI77" s="1496"/>
      <c r="BJ77" s="1496"/>
      <c r="BK77" s="1496"/>
      <c r="BL77" s="1497"/>
      <c r="BM77" s="16"/>
      <c r="BN77" s="16"/>
      <c r="BO77" s="16"/>
      <c r="BP77" s="16"/>
      <c r="BQ77" s="21"/>
      <c r="BT77" s="22"/>
      <c r="BU77" s="23"/>
      <c r="BV77" s="24"/>
    </row>
    <row r="78" spans="1:74" s="18" customFormat="1" ht="27" hidden="1" customHeight="1" x14ac:dyDescent="0.35">
      <c r="A78" s="1509"/>
      <c r="B78" s="1582"/>
      <c r="C78" s="1661"/>
      <c r="D78" s="1581"/>
      <c r="E78" s="1582"/>
      <c r="F78" s="1511"/>
      <c r="G78" s="1470" t="s">
        <v>129</v>
      </c>
      <c r="H78" s="1471"/>
      <c r="I78" s="1471"/>
      <c r="J78" s="1471"/>
      <c r="K78" s="1471"/>
      <c r="L78" s="1471"/>
      <c r="M78" s="1471"/>
      <c r="N78" s="1471"/>
      <c r="O78" s="1471"/>
      <c r="P78" s="1471"/>
      <c r="Q78" s="1471"/>
      <c r="R78" s="1472"/>
      <c r="S78" s="1617"/>
      <c r="T78" s="1618"/>
      <c r="U78" s="1618"/>
      <c r="V78" s="1619"/>
      <c r="W78" s="1476" t="s">
        <v>129</v>
      </c>
      <c r="X78" s="1474"/>
      <c r="Y78" s="1474"/>
      <c r="Z78" s="1475"/>
      <c r="AA78" s="1477"/>
      <c r="AB78" s="1478"/>
      <c r="AC78" s="1478"/>
      <c r="AD78" s="1478"/>
      <c r="AE78" s="1479"/>
      <c r="AF78" s="1530"/>
      <c r="AG78" s="1531"/>
      <c r="AH78" s="1531"/>
      <c r="AI78" s="1531"/>
      <c r="AJ78" s="1532"/>
      <c r="AK78" s="1720"/>
      <c r="AL78" s="1564" t="s">
        <v>149</v>
      </c>
      <c r="AM78" s="1565"/>
      <c r="AN78" s="1565"/>
      <c r="AO78" s="1565"/>
      <c r="AP78" s="1565"/>
      <c r="AQ78" s="1565"/>
      <c r="AR78" s="1565"/>
      <c r="AS78" s="1565"/>
      <c r="AT78" s="1673"/>
      <c r="AU78" s="1678"/>
      <c r="AV78" s="1679"/>
      <c r="AW78" s="1679"/>
      <c r="AX78" s="1679"/>
      <c r="AY78" s="1679"/>
      <c r="AZ78" s="1680"/>
      <c r="BA78" s="1495"/>
      <c r="BB78" s="1496"/>
      <c r="BC78" s="1496"/>
      <c r="BD78" s="1496"/>
      <c r="BE78" s="1496"/>
      <c r="BF78" s="1496"/>
      <c r="BG78" s="1496"/>
      <c r="BH78" s="1496"/>
      <c r="BI78" s="1496"/>
      <c r="BJ78" s="1496"/>
      <c r="BK78" s="1496"/>
      <c r="BL78" s="1497"/>
      <c r="BM78" s="16"/>
      <c r="BN78" s="16"/>
      <c r="BO78" s="16"/>
      <c r="BP78" s="16"/>
      <c r="BQ78" s="21"/>
      <c r="BT78" s="22"/>
      <c r="BU78" s="23"/>
      <c r="BV78" s="24"/>
    </row>
    <row r="79" spans="1:74" s="18" customFormat="1" ht="27" hidden="1" customHeight="1" x14ac:dyDescent="0.35">
      <c r="A79" s="1509"/>
      <c r="B79" s="1582"/>
      <c r="C79" s="1661"/>
      <c r="D79" s="1581"/>
      <c r="E79" s="1582"/>
      <c r="F79" s="1511"/>
      <c r="G79" s="1470" t="s">
        <v>129</v>
      </c>
      <c r="H79" s="1471"/>
      <c r="I79" s="1471"/>
      <c r="J79" s="1471"/>
      <c r="K79" s="1471"/>
      <c r="L79" s="1471"/>
      <c r="M79" s="1471"/>
      <c r="N79" s="1471"/>
      <c r="O79" s="1471"/>
      <c r="P79" s="1471"/>
      <c r="Q79" s="1471"/>
      <c r="R79" s="1472"/>
      <c r="S79" s="1617"/>
      <c r="T79" s="1618"/>
      <c r="U79" s="1618"/>
      <c r="V79" s="1619"/>
      <c r="W79" s="1476" t="s">
        <v>129</v>
      </c>
      <c r="X79" s="1474"/>
      <c r="Y79" s="1474"/>
      <c r="Z79" s="1475"/>
      <c r="AA79" s="1477"/>
      <c r="AB79" s="1478"/>
      <c r="AC79" s="1478"/>
      <c r="AD79" s="1478"/>
      <c r="AE79" s="1479"/>
      <c r="AF79" s="1530"/>
      <c r="AG79" s="1531"/>
      <c r="AH79" s="1531"/>
      <c r="AI79" s="1531"/>
      <c r="AJ79" s="1532"/>
      <c r="AK79" s="1720"/>
      <c r="AL79" s="1564" t="s">
        <v>149</v>
      </c>
      <c r="AM79" s="1565"/>
      <c r="AN79" s="1565"/>
      <c r="AO79" s="1565"/>
      <c r="AP79" s="1565"/>
      <c r="AQ79" s="1565"/>
      <c r="AR79" s="1565"/>
      <c r="AS79" s="1565"/>
      <c r="AT79" s="1673"/>
      <c r="AU79" s="1678"/>
      <c r="AV79" s="1679"/>
      <c r="AW79" s="1679"/>
      <c r="AX79" s="1679"/>
      <c r="AY79" s="1679"/>
      <c r="AZ79" s="1680"/>
      <c r="BA79" s="1495"/>
      <c r="BB79" s="1496"/>
      <c r="BC79" s="1496"/>
      <c r="BD79" s="1496"/>
      <c r="BE79" s="1496"/>
      <c r="BF79" s="1496"/>
      <c r="BG79" s="1496"/>
      <c r="BH79" s="1496"/>
      <c r="BI79" s="1496"/>
      <c r="BJ79" s="1496"/>
      <c r="BK79" s="1496"/>
      <c r="BL79" s="1497"/>
      <c r="BM79" s="16"/>
      <c r="BN79" s="16"/>
      <c r="BO79" s="16"/>
      <c r="BP79" s="16"/>
      <c r="BQ79" s="21"/>
      <c r="BT79" s="22"/>
      <c r="BU79" s="23"/>
      <c r="BV79" s="24"/>
    </row>
    <row r="80" spans="1:74" s="18" customFormat="1" ht="27" hidden="1" customHeight="1" x14ac:dyDescent="0.35">
      <c r="A80" s="1509"/>
      <c r="B80" s="1582"/>
      <c r="C80" s="1661"/>
      <c r="D80" s="1581"/>
      <c r="E80" s="1582"/>
      <c r="F80" s="1511"/>
      <c r="G80" s="1470" t="s">
        <v>129</v>
      </c>
      <c r="H80" s="1471"/>
      <c r="I80" s="1471"/>
      <c r="J80" s="1471"/>
      <c r="K80" s="1471"/>
      <c r="L80" s="1471"/>
      <c r="M80" s="1471"/>
      <c r="N80" s="1471"/>
      <c r="O80" s="1471"/>
      <c r="P80" s="1471"/>
      <c r="Q80" s="1471"/>
      <c r="R80" s="1472"/>
      <c r="S80" s="1617"/>
      <c r="T80" s="1618"/>
      <c r="U80" s="1618"/>
      <c r="V80" s="1619"/>
      <c r="W80" s="1476" t="s">
        <v>129</v>
      </c>
      <c r="X80" s="1474"/>
      <c r="Y80" s="1474"/>
      <c r="Z80" s="1475"/>
      <c r="AA80" s="1477"/>
      <c r="AB80" s="1478"/>
      <c r="AC80" s="1478"/>
      <c r="AD80" s="1478"/>
      <c r="AE80" s="1479"/>
      <c r="AF80" s="1530"/>
      <c r="AG80" s="1531"/>
      <c r="AH80" s="1531"/>
      <c r="AI80" s="1531"/>
      <c r="AJ80" s="1532"/>
      <c r="AK80" s="1720"/>
      <c r="AL80" s="1564" t="s">
        <v>149</v>
      </c>
      <c r="AM80" s="1565"/>
      <c r="AN80" s="1565"/>
      <c r="AO80" s="1565"/>
      <c r="AP80" s="1565"/>
      <c r="AQ80" s="1565"/>
      <c r="AR80" s="1565"/>
      <c r="AS80" s="1565"/>
      <c r="AT80" s="1673"/>
      <c r="AU80" s="1678"/>
      <c r="AV80" s="1679"/>
      <c r="AW80" s="1679"/>
      <c r="AX80" s="1679"/>
      <c r="AY80" s="1679"/>
      <c r="AZ80" s="1680"/>
      <c r="BA80" s="1495"/>
      <c r="BB80" s="1496"/>
      <c r="BC80" s="1496"/>
      <c r="BD80" s="1496"/>
      <c r="BE80" s="1496"/>
      <c r="BF80" s="1496"/>
      <c r="BG80" s="1496"/>
      <c r="BH80" s="1496"/>
      <c r="BI80" s="1496"/>
      <c r="BJ80" s="1496"/>
      <c r="BK80" s="1496"/>
      <c r="BL80" s="1497"/>
      <c r="BM80" s="16"/>
      <c r="BN80" s="16"/>
      <c r="BO80" s="16"/>
      <c r="BP80" s="16"/>
      <c r="BQ80" s="21"/>
      <c r="BT80" s="22"/>
      <c r="BU80" s="23"/>
      <c r="BV80" s="24"/>
    </row>
    <row r="81" spans="1:74" ht="27" hidden="1" customHeight="1" x14ac:dyDescent="0.35">
      <c r="A81" s="1509"/>
      <c r="B81" s="1582"/>
      <c r="C81" s="1661"/>
      <c r="D81" s="1581"/>
      <c r="E81" s="1582"/>
      <c r="F81" s="1511"/>
      <c r="G81" s="1470" t="s">
        <v>129</v>
      </c>
      <c r="H81" s="1471"/>
      <c r="I81" s="1471"/>
      <c r="J81" s="1471"/>
      <c r="K81" s="1471"/>
      <c r="L81" s="1471"/>
      <c r="M81" s="1471"/>
      <c r="N81" s="1471"/>
      <c r="O81" s="1471"/>
      <c r="P81" s="1471"/>
      <c r="Q81" s="1471"/>
      <c r="R81" s="1472"/>
      <c r="S81" s="1617"/>
      <c r="T81" s="1618"/>
      <c r="U81" s="1618"/>
      <c r="V81" s="1619"/>
      <c r="W81" s="1476" t="s">
        <v>129</v>
      </c>
      <c r="X81" s="1474"/>
      <c r="Y81" s="1474"/>
      <c r="Z81" s="1475"/>
      <c r="AA81" s="1477"/>
      <c r="AB81" s="1478"/>
      <c r="AC81" s="1478"/>
      <c r="AD81" s="1478"/>
      <c r="AE81" s="1479"/>
      <c r="AF81" s="1530"/>
      <c r="AG81" s="1531"/>
      <c r="AH81" s="1531"/>
      <c r="AI81" s="1531"/>
      <c r="AJ81" s="1532"/>
      <c r="AK81" s="1720"/>
      <c r="AL81" s="1564" t="s">
        <v>149</v>
      </c>
      <c r="AM81" s="1565"/>
      <c r="AN81" s="1565"/>
      <c r="AO81" s="1565"/>
      <c r="AP81" s="1565"/>
      <c r="AQ81" s="1565"/>
      <c r="AR81" s="1565"/>
      <c r="AS81" s="1565"/>
      <c r="AT81" s="1673"/>
      <c r="AU81" s="1678"/>
      <c r="AV81" s="1679"/>
      <c r="AW81" s="1679"/>
      <c r="AX81" s="1679"/>
      <c r="AY81" s="1679"/>
      <c r="AZ81" s="1680"/>
      <c r="BA81" s="1495"/>
      <c r="BB81" s="1496"/>
      <c r="BC81" s="1496"/>
      <c r="BD81" s="1496"/>
      <c r="BE81" s="1496"/>
      <c r="BF81" s="1496"/>
      <c r="BG81" s="1496"/>
      <c r="BH81" s="1496"/>
      <c r="BI81" s="1496"/>
      <c r="BJ81" s="1496"/>
      <c r="BK81" s="1496"/>
      <c r="BL81" s="1497"/>
    </row>
    <row r="82" spans="1:74" ht="27" hidden="1" customHeight="1" x14ac:dyDescent="0.35">
      <c r="A82" s="1509"/>
      <c r="B82" s="1582"/>
      <c r="C82" s="1661"/>
      <c r="D82" s="1581"/>
      <c r="E82" s="1582"/>
      <c r="F82" s="1511"/>
      <c r="G82" s="1470" t="s">
        <v>129</v>
      </c>
      <c r="H82" s="1471"/>
      <c r="I82" s="1471"/>
      <c r="J82" s="1471"/>
      <c r="K82" s="1471"/>
      <c r="L82" s="1471"/>
      <c r="M82" s="1471"/>
      <c r="N82" s="1471"/>
      <c r="O82" s="1471"/>
      <c r="P82" s="1471"/>
      <c r="Q82" s="1471"/>
      <c r="R82" s="1472"/>
      <c r="S82" s="1617"/>
      <c r="T82" s="1618"/>
      <c r="U82" s="1618"/>
      <c r="V82" s="1619"/>
      <c r="W82" s="1476" t="s">
        <v>129</v>
      </c>
      <c r="X82" s="1474"/>
      <c r="Y82" s="1474"/>
      <c r="Z82" s="1475"/>
      <c r="AA82" s="1477"/>
      <c r="AB82" s="1478"/>
      <c r="AC82" s="1478"/>
      <c r="AD82" s="1478"/>
      <c r="AE82" s="1479"/>
      <c r="AF82" s="1530"/>
      <c r="AG82" s="1531"/>
      <c r="AH82" s="1531"/>
      <c r="AI82" s="1531"/>
      <c r="AJ82" s="1532"/>
      <c r="AK82" s="1720"/>
      <c r="AL82" s="1564" t="s">
        <v>149</v>
      </c>
      <c r="AM82" s="1565"/>
      <c r="AN82" s="1565"/>
      <c r="AO82" s="1565"/>
      <c r="AP82" s="1565"/>
      <c r="AQ82" s="1565"/>
      <c r="AR82" s="1565"/>
      <c r="AS82" s="1565"/>
      <c r="AT82" s="1673"/>
      <c r="AU82" s="1678"/>
      <c r="AV82" s="1679"/>
      <c r="AW82" s="1679"/>
      <c r="AX82" s="1679"/>
      <c r="AY82" s="1679"/>
      <c r="AZ82" s="1680"/>
      <c r="BA82" s="1495"/>
      <c r="BB82" s="1496"/>
      <c r="BC82" s="1496"/>
      <c r="BD82" s="1496"/>
      <c r="BE82" s="1496"/>
      <c r="BF82" s="1496"/>
      <c r="BG82" s="1496"/>
      <c r="BH82" s="1496"/>
      <c r="BI82" s="1496"/>
      <c r="BJ82" s="1496"/>
      <c r="BK82" s="1496"/>
      <c r="BL82" s="1497"/>
    </row>
    <row r="83" spans="1:74" ht="27" hidden="1" customHeight="1" x14ac:dyDescent="0.35">
      <c r="A83" s="1509"/>
      <c r="B83" s="1582"/>
      <c r="C83" s="1661"/>
      <c r="D83" s="1581"/>
      <c r="E83" s="1582"/>
      <c r="F83" s="1511"/>
      <c r="G83" s="1470" t="s">
        <v>129</v>
      </c>
      <c r="H83" s="1471"/>
      <c r="I83" s="1471"/>
      <c r="J83" s="1471"/>
      <c r="K83" s="1471"/>
      <c r="L83" s="1471"/>
      <c r="M83" s="1471"/>
      <c r="N83" s="1471"/>
      <c r="O83" s="1471"/>
      <c r="P83" s="1471"/>
      <c r="Q83" s="1471"/>
      <c r="R83" s="1472"/>
      <c r="S83" s="1617"/>
      <c r="T83" s="1618"/>
      <c r="U83" s="1618"/>
      <c r="V83" s="1619"/>
      <c r="W83" s="1476" t="s">
        <v>129</v>
      </c>
      <c r="X83" s="1474"/>
      <c r="Y83" s="1474"/>
      <c r="Z83" s="1475"/>
      <c r="AA83" s="1477"/>
      <c r="AB83" s="1478"/>
      <c r="AC83" s="1478"/>
      <c r="AD83" s="1478"/>
      <c r="AE83" s="1479"/>
      <c r="AF83" s="1530"/>
      <c r="AG83" s="1531"/>
      <c r="AH83" s="1531"/>
      <c r="AI83" s="1531"/>
      <c r="AJ83" s="1532"/>
      <c r="AK83" s="1720"/>
      <c r="AL83" s="1564" t="s">
        <v>149</v>
      </c>
      <c r="AM83" s="1565"/>
      <c r="AN83" s="1565"/>
      <c r="AO83" s="1565"/>
      <c r="AP83" s="1565"/>
      <c r="AQ83" s="1565"/>
      <c r="AR83" s="1565"/>
      <c r="AS83" s="1565"/>
      <c r="AT83" s="1673"/>
      <c r="AU83" s="1678"/>
      <c r="AV83" s="1679"/>
      <c r="AW83" s="1679"/>
      <c r="AX83" s="1679"/>
      <c r="AY83" s="1679"/>
      <c r="AZ83" s="1680"/>
      <c r="BA83" s="1495"/>
      <c r="BB83" s="1496"/>
      <c r="BC83" s="1496"/>
      <c r="BD83" s="1496"/>
      <c r="BE83" s="1496"/>
      <c r="BF83" s="1496"/>
      <c r="BG83" s="1496"/>
      <c r="BH83" s="1496"/>
      <c r="BI83" s="1496"/>
      <c r="BJ83" s="1496"/>
      <c r="BK83" s="1496"/>
      <c r="BL83" s="1497"/>
    </row>
    <row r="84" spans="1:74" ht="27" hidden="1" customHeight="1" x14ac:dyDescent="0.35">
      <c r="A84" s="1509"/>
      <c r="B84" s="1582"/>
      <c r="C84" s="1661"/>
      <c r="D84" s="1581"/>
      <c r="E84" s="1582"/>
      <c r="F84" s="1511"/>
      <c r="G84" s="1470" t="s">
        <v>129</v>
      </c>
      <c r="H84" s="1471"/>
      <c r="I84" s="1471"/>
      <c r="J84" s="1471"/>
      <c r="K84" s="1471"/>
      <c r="L84" s="1471"/>
      <c r="M84" s="1471"/>
      <c r="N84" s="1471"/>
      <c r="O84" s="1471"/>
      <c r="P84" s="1471"/>
      <c r="Q84" s="1471"/>
      <c r="R84" s="1472"/>
      <c r="S84" s="1617"/>
      <c r="T84" s="1618"/>
      <c r="U84" s="1618"/>
      <c r="V84" s="1619"/>
      <c r="W84" s="1476" t="s">
        <v>129</v>
      </c>
      <c r="X84" s="1474"/>
      <c r="Y84" s="1474"/>
      <c r="Z84" s="1475"/>
      <c r="AA84" s="1477"/>
      <c r="AB84" s="1478"/>
      <c r="AC84" s="1478"/>
      <c r="AD84" s="1478"/>
      <c r="AE84" s="1479"/>
      <c r="AF84" s="1530"/>
      <c r="AG84" s="1531"/>
      <c r="AH84" s="1531"/>
      <c r="AI84" s="1531"/>
      <c r="AJ84" s="1532"/>
      <c r="AK84" s="1720"/>
      <c r="AL84" s="1564" t="s">
        <v>149</v>
      </c>
      <c r="AM84" s="1565"/>
      <c r="AN84" s="1565"/>
      <c r="AO84" s="1565"/>
      <c r="AP84" s="1565"/>
      <c r="AQ84" s="1565"/>
      <c r="AR84" s="1565"/>
      <c r="AS84" s="1565"/>
      <c r="AT84" s="1673"/>
      <c r="AU84" s="1678"/>
      <c r="AV84" s="1679"/>
      <c r="AW84" s="1679"/>
      <c r="AX84" s="1679"/>
      <c r="AY84" s="1679"/>
      <c r="AZ84" s="1680"/>
      <c r="BA84" s="1495"/>
      <c r="BB84" s="1496"/>
      <c r="BC84" s="1496"/>
      <c r="BD84" s="1496"/>
      <c r="BE84" s="1496"/>
      <c r="BF84" s="1496"/>
      <c r="BG84" s="1496"/>
      <c r="BH84" s="1496"/>
      <c r="BI84" s="1496"/>
      <c r="BJ84" s="1496"/>
      <c r="BK84" s="1496"/>
      <c r="BL84" s="1497"/>
    </row>
    <row r="85" spans="1:74" ht="27" hidden="1" customHeight="1" x14ac:dyDescent="0.35">
      <c r="A85" s="1509"/>
      <c r="B85" s="1582"/>
      <c r="C85" s="1661"/>
      <c r="D85" s="1581"/>
      <c r="E85" s="1582"/>
      <c r="F85" s="1511"/>
      <c r="G85" s="1470" t="s">
        <v>129</v>
      </c>
      <c r="H85" s="1471"/>
      <c r="I85" s="1471"/>
      <c r="J85" s="1471"/>
      <c r="K85" s="1471"/>
      <c r="L85" s="1471"/>
      <c r="M85" s="1471"/>
      <c r="N85" s="1471"/>
      <c r="O85" s="1471"/>
      <c r="P85" s="1471"/>
      <c r="Q85" s="1471"/>
      <c r="R85" s="1472"/>
      <c r="S85" s="1617"/>
      <c r="T85" s="1618"/>
      <c r="U85" s="1618"/>
      <c r="V85" s="1619"/>
      <c r="W85" s="1476" t="s">
        <v>129</v>
      </c>
      <c r="X85" s="1474"/>
      <c r="Y85" s="1474"/>
      <c r="Z85" s="1475"/>
      <c r="AA85" s="1477"/>
      <c r="AB85" s="1478"/>
      <c r="AC85" s="1478"/>
      <c r="AD85" s="1478"/>
      <c r="AE85" s="1479"/>
      <c r="AF85" s="1530"/>
      <c r="AG85" s="1531"/>
      <c r="AH85" s="1531"/>
      <c r="AI85" s="1531"/>
      <c r="AJ85" s="1532"/>
      <c r="AK85" s="1720"/>
      <c r="AL85" s="1564" t="s">
        <v>149</v>
      </c>
      <c r="AM85" s="1565"/>
      <c r="AN85" s="1565"/>
      <c r="AO85" s="1565"/>
      <c r="AP85" s="1565"/>
      <c r="AQ85" s="1565"/>
      <c r="AR85" s="1565"/>
      <c r="AS85" s="1565"/>
      <c r="AT85" s="1673"/>
      <c r="AU85" s="1678"/>
      <c r="AV85" s="1679"/>
      <c r="AW85" s="1679"/>
      <c r="AX85" s="1679"/>
      <c r="AY85" s="1679"/>
      <c r="AZ85" s="1680"/>
      <c r="BA85" s="1495"/>
      <c r="BB85" s="1496"/>
      <c r="BC85" s="1496"/>
      <c r="BD85" s="1496"/>
      <c r="BE85" s="1496"/>
      <c r="BF85" s="1496"/>
      <c r="BG85" s="1496"/>
      <c r="BH85" s="1496"/>
      <c r="BI85" s="1496"/>
      <c r="BJ85" s="1496"/>
      <c r="BK85" s="1496"/>
      <c r="BL85" s="1497"/>
    </row>
    <row r="86" spans="1:74" ht="27" hidden="1" customHeight="1" x14ac:dyDescent="0.35">
      <c r="A86" s="1509"/>
      <c r="B86" s="1582"/>
      <c r="C86" s="1661"/>
      <c r="D86" s="1581"/>
      <c r="E86" s="1582"/>
      <c r="F86" s="1511"/>
      <c r="G86" s="1470" t="s">
        <v>129</v>
      </c>
      <c r="H86" s="1471"/>
      <c r="I86" s="1471"/>
      <c r="J86" s="1471"/>
      <c r="K86" s="1471"/>
      <c r="L86" s="1471"/>
      <c r="M86" s="1471"/>
      <c r="N86" s="1471"/>
      <c r="O86" s="1471"/>
      <c r="P86" s="1471"/>
      <c r="Q86" s="1471"/>
      <c r="R86" s="1472"/>
      <c r="S86" s="1617"/>
      <c r="T86" s="1618"/>
      <c r="U86" s="1618"/>
      <c r="V86" s="1619"/>
      <c r="W86" s="1476" t="s">
        <v>129</v>
      </c>
      <c r="X86" s="1474"/>
      <c r="Y86" s="1474"/>
      <c r="Z86" s="1475"/>
      <c r="AA86" s="1477"/>
      <c r="AB86" s="1478"/>
      <c r="AC86" s="1478"/>
      <c r="AD86" s="1478"/>
      <c r="AE86" s="1479"/>
      <c r="AF86" s="1530"/>
      <c r="AG86" s="1531"/>
      <c r="AH86" s="1531"/>
      <c r="AI86" s="1531"/>
      <c r="AJ86" s="1532"/>
      <c r="AK86" s="1720"/>
      <c r="AL86" s="1564" t="s">
        <v>149</v>
      </c>
      <c r="AM86" s="1565"/>
      <c r="AN86" s="1565"/>
      <c r="AO86" s="1565"/>
      <c r="AP86" s="1565"/>
      <c r="AQ86" s="1565"/>
      <c r="AR86" s="1565"/>
      <c r="AS86" s="1565"/>
      <c r="AT86" s="1673"/>
      <c r="AU86" s="1678"/>
      <c r="AV86" s="1679"/>
      <c r="AW86" s="1679"/>
      <c r="AX86" s="1679"/>
      <c r="AY86" s="1679"/>
      <c r="AZ86" s="1680"/>
      <c r="BA86" s="1495"/>
      <c r="BB86" s="1496"/>
      <c r="BC86" s="1496"/>
      <c r="BD86" s="1496"/>
      <c r="BE86" s="1496"/>
      <c r="BF86" s="1496"/>
      <c r="BG86" s="1496"/>
      <c r="BH86" s="1496"/>
      <c r="BI86" s="1496"/>
      <c r="BJ86" s="1496"/>
      <c r="BK86" s="1496"/>
      <c r="BL86" s="1497"/>
    </row>
    <row r="87" spans="1:74" ht="27" hidden="1" customHeight="1" x14ac:dyDescent="0.35">
      <c r="A87" s="1509"/>
      <c r="B87" s="1582"/>
      <c r="C87" s="1661"/>
      <c r="D87" s="1581"/>
      <c r="E87" s="1582"/>
      <c r="F87" s="1511"/>
      <c r="G87" s="1470" t="s">
        <v>129</v>
      </c>
      <c r="H87" s="1471"/>
      <c r="I87" s="1471"/>
      <c r="J87" s="1471"/>
      <c r="K87" s="1471"/>
      <c r="L87" s="1471"/>
      <c r="M87" s="1471"/>
      <c r="N87" s="1471"/>
      <c r="O87" s="1471"/>
      <c r="P87" s="1471"/>
      <c r="Q87" s="1471"/>
      <c r="R87" s="1472"/>
      <c r="S87" s="1617"/>
      <c r="T87" s="1618"/>
      <c r="U87" s="1618"/>
      <c r="V87" s="1619"/>
      <c r="W87" s="1476" t="s">
        <v>129</v>
      </c>
      <c r="X87" s="1474"/>
      <c r="Y87" s="1474"/>
      <c r="Z87" s="1475"/>
      <c r="AA87" s="1477"/>
      <c r="AB87" s="1478"/>
      <c r="AC87" s="1478"/>
      <c r="AD87" s="1478"/>
      <c r="AE87" s="1479"/>
      <c r="AF87" s="1530"/>
      <c r="AG87" s="1531"/>
      <c r="AH87" s="1531"/>
      <c r="AI87" s="1531"/>
      <c r="AJ87" s="1532"/>
      <c r="AK87" s="1720"/>
      <c r="AL87" s="1564" t="s">
        <v>149</v>
      </c>
      <c r="AM87" s="1565"/>
      <c r="AN87" s="1565"/>
      <c r="AO87" s="1565"/>
      <c r="AP87" s="1565"/>
      <c r="AQ87" s="1565"/>
      <c r="AR87" s="1565"/>
      <c r="AS87" s="1565"/>
      <c r="AT87" s="1673"/>
      <c r="AU87" s="1678"/>
      <c r="AV87" s="1679"/>
      <c r="AW87" s="1679"/>
      <c r="AX87" s="1679"/>
      <c r="AY87" s="1679"/>
      <c r="AZ87" s="1680"/>
      <c r="BA87" s="1495"/>
      <c r="BB87" s="1496"/>
      <c r="BC87" s="1496"/>
      <c r="BD87" s="1496"/>
      <c r="BE87" s="1496"/>
      <c r="BF87" s="1496"/>
      <c r="BG87" s="1496"/>
      <c r="BH87" s="1496"/>
      <c r="BI87" s="1496"/>
      <c r="BJ87" s="1496"/>
      <c r="BK87" s="1496"/>
      <c r="BL87" s="1497"/>
    </row>
    <row r="88" spans="1:74" ht="27" hidden="1" customHeight="1" x14ac:dyDescent="0.35">
      <c r="A88" s="1509"/>
      <c r="B88" s="1582"/>
      <c r="C88" s="1661"/>
      <c r="D88" s="1581"/>
      <c r="E88" s="1582"/>
      <c r="F88" s="1511"/>
      <c r="G88" s="1470" t="s">
        <v>129</v>
      </c>
      <c r="H88" s="1471"/>
      <c r="I88" s="1471"/>
      <c r="J88" s="1471"/>
      <c r="K88" s="1471"/>
      <c r="L88" s="1471"/>
      <c r="M88" s="1471"/>
      <c r="N88" s="1471"/>
      <c r="O88" s="1471"/>
      <c r="P88" s="1471"/>
      <c r="Q88" s="1471"/>
      <c r="R88" s="1472"/>
      <c r="S88" s="1617"/>
      <c r="T88" s="1618"/>
      <c r="U88" s="1618"/>
      <c r="V88" s="1619"/>
      <c r="W88" s="1476" t="s">
        <v>129</v>
      </c>
      <c r="X88" s="1474"/>
      <c r="Y88" s="1474"/>
      <c r="Z88" s="1475"/>
      <c r="AA88" s="1477"/>
      <c r="AB88" s="1478"/>
      <c r="AC88" s="1478"/>
      <c r="AD88" s="1478"/>
      <c r="AE88" s="1479"/>
      <c r="AF88" s="1530"/>
      <c r="AG88" s="1531"/>
      <c r="AH88" s="1531"/>
      <c r="AI88" s="1531"/>
      <c r="AJ88" s="1532"/>
      <c r="AK88" s="1720"/>
      <c r="AL88" s="1564" t="s">
        <v>149</v>
      </c>
      <c r="AM88" s="1565"/>
      <c r="AN88" s="1565"/>
      <c r="AO88" s="1565"/>
      <c r="AP88" s="1565"/>
      <c r="AQ88" s="1565"/>
      <c r="AR88" s="1565"/>
      <c r="AS88" s="1565"/>
      <c r="AT88" s="1673"/>
      <c r="AU88" s="1678"/>
      <c r="AV88" s="1679"/>
      <c r="AW88" s="1679"/>
      <c r="AX88" s="1679"/>
      <c r="AY88" s="1679"/>
      <c r="AZ88" s="1680"/>
      <c r="BA88" s="1495"/>
      <c r="BB88" s="1496"/>
      <c r="BC88" s="1496"/>
      <c r="BD88" s="1496"/>
      <c r="BE88" s="1496"/>
      <c r="BF88" s="1496"/>
      <c r="BG88" s="1496"/>
      <c r="BH88" s="1496"/>
      <c r="BI88" s="1496"/>
      <c r="BJ88" s="1496"/>
      <c r="BK88" s="1496"/>
      <c r="BL88" s="1497"/>
    </row>
    <row r="89" spans="1:74" ht="30" hidden="1" customHeight="1" x14ac:dyDescent="0.35">
      <c r="A89" s="1509"/>
      <c r="B89" s="1582"/>
      <c r="C89" s="1661"/>
      <c r="D89" s="1581"/>
      <c r="E89" s="1582"/>
      <c r="F89" s="1511"/>
      <c r="G89" s="1470" t="s">
        <v>129</v>
      </c>
      <c r="H89" s="1471"/>
      <c r="I89" s="1471"/>
      <c r="J89" s="1471"/>
      <c r="K89" s="1471"/>
      <c r="L89" s="1471"/>
      <c r="M89" s="1471"/>
      <c r="N89" s="1471"/>
      <c r="O89" s="1471"/>
      <c r="P89" s="1471"/>
      <c r="Q89" s="1471"/>
      <c r="R89" s="1472"/>
      <c r="S89" s="1617"/>
      <c r="T89" s="1618"/>
      <c r="U89" s="1618"/>
      <c r="V89" s="1619"/>
      <c r="W89" s="1476" t="s">
        <v>129</v>
      </c>
      <c r="X89" s="1474"/>
      <c r="Y89" s="1474"/>
      <c r="Z89" s="1475"/>
      <c r="AA89" s="1477"/>
      <c r="AB89" s="1478"/>
      <c r="AC89" s="1478"/>
      <c r="AD89" s="1478"/>
      <c r="AE89" s="1479"/>
      <c r="AF89" s="1530"/>
      <c r="AG89" s="1531"/>
      <c r="AH89" s="1531"/>
      <c r="AI89" s="1531"/>
      <c r="AJ89" s="1532"/>
      <c r="AK89" s="1720"/>
      <c r="AL89" s="1564" t="s">
        <v>149</v>
      </c>
      <c r="AM89" s="1565"/>
      <c r="AN89" s="1565"/>
      <c r="AO89" s="1565"/>
      <c r="AP89" s="1565"/>
      <c r="AQ89" s="1565"/>
      <c r="AR89" s="1565"/>
      <c r="AS89" s="1565"/>
      <c r="AT89" s="1673"/>
      <c r="AU89" s="1678"/>
      <c r="AV89" s="1679"/>
      <c r="AW89" s="1679"/>
      <c r="AX89" s="1679"/>
      <c r="AY89" s="1679"/>
      <c r="AZ89" s="1680"/>
      <c r="BA89" s="1495"/>
      <c r="BB89" s="1496"/>
      <c r="BC89" s="1496"/>
      <c r="BD89" s="1496"/>
      <c r="BE89" s="1496"/>
      <c r="BF89" s="1496"/>
      <c r="BG89" s="1496"/>
      <c r="BH89" s="1496"/>
      <c r="BI89" s="1496"/>
      <c r="BJ89" s="1496"/>
      <c r="BK89" s="1496"/>
      <c r="BL89" s="1497"/>
    </row>
    <row r="90" spans="1:74" ht="30" hidden="1" customHeight="1" x14ac:dyDescent="0.35">
      <c r="A90" s="1509"/>
      <c r="B90" s="1582"/>
      <c r="C90" s="1661"/>
      <c r="D90" s="1583"/>
      <c r="E90" s="1513"/>
      <c r="F90" s="1514"/>
      <c r="G90" s="1442" t="s">
        <v>129</v>
      </c>
      <c r="H90" s="1443"/>
      <c r="I90" s="1443"/>
      <c r="J90" s="1443"/>
      <c r="K90" s="1443"/>
      <c r="L90" s="1443"/>
      <c r="M90" s="1443"/>
      <c r="N90" s="1443"/>
      <c r="O90" s="1443"/>
      <c r="P90" s="1443"/>
      <c r="Q90" s="1443"/>
      <c r="R90" s="1444"/>
      <c r="S90" s="1690"/>
      <c r="T90" s="1691"/>
      <c r="U90" s="1691"/>
      <c r="V90" s="1692"/>
      <c r="W90" s="1448" t="s">
        <v>129</v>
      </c>
      <c r="X90" s="1446"/>
      <c r="Y90" s="1446"/>
      <c r="Z90" s="1447"/>
      <c r="AA90" s="1449"/>
      <c r="AB90" s="1450"/>
      <c r="AC90" s="1450"/>
      <c r="AD90" s="1450"/>
      <c r="AE90" s="1451"/>
      <c r="AF90" s="1533"/>
      <c r="AG90" s="1534"/>
      <c r="AH90" s="1534"/>
      <c r="AI90" s="1534"/>
      <c r="AJ90" s="1535"/>
      <c r="AK90" s="1720"/>
      <c r="AL90" s="1567" t="s">
        <v>149</v>
      </c>
      <c r="AM90" s="1568"/>
      <c r="AN90" s="1568"/>
      <c r="AO90" s="1568"/>
      <c r="AP90" s="1568"/>
      <c r="AQ90" s="1568"/>
      <c r="AR90" s="1568"/>
      <c r="AS90" s="1568"/>
      <c r="AT90" s="1674"/>
      <c r="AU90" s="1681"/>
      <c r="AV90" s="1682"/>
      <c r="AW90" s="1682"/>
      <c r="AX90" s="1682"/>
      <c r="AY90" s="1682"/>
      <c r="AZ90" s="1683"/>
      <c r="BA90" s="1498"/>
      <c r="BB90" s="1499"/>
      <c r="BC90" s="1499"/>
      <c r="BD90" s="1499"/>
      <c r="BE90" s="1499"/>
      <c r="BF90" s="1499"/>
      <c r="BG90" s="1499"/>
      <c r="BH90" s="1499"/>
      <c r="BI90" s="1499"/>
      <c r="BJ90" s="1499"/>
      <c r="BK90" s="1499"/>
      <c r="BL90" s="1500"/>
    </row>
    <row r="91" spans="1:74" ht="30" customHeight="1" x14ac:dyDescent="0.35">
      <c r="A91" s="1509"/>
      <c r="B91" s="1582"/>
      <c r="C91" s="1661"/>
      <c r="D91" s="1580" t="s">
        <v>150</v>
      </c>
      <c r="E91" s="1507"/>
      <c r="F91" s="1508"/>
      <c r="G91" s="1515" t="s">
        <v>594</v>
      </c>
      <c r="H91" s="1516"/>
      <c r="I91" s="1516"/>
      <c r="J91" s="1516"/>
      <c r="K91" s="1516"/>
      <c r="L91" s="1516"/>
      <c r="M91" s="1516"/>
      <c r="N91" s="1516"/>
      <c r="O91" s="1516"/>
      <c r="P91" s="1516"/>
      <c r="Q91" s="1516"/>
      <c r="R91" s="1517"/>
      <c r="S91" s="1687">
        <f ca="1">Kalkylsammanställning!I12</f>
        <v>0</v>
      </c>
      <c r="T91" s="1688"/>
      <c r="U91" s="1688"/>
      <c r="V91" s="1689"/>
      <c r="W91" s="1521" t="s">
        <v>148</v>
      </c>
      <c r="X91" s="1522"/>
      <c r="Y91" s="1522"/>
      <c r="Z91" s="1523"/>
      <c r="AA91" s="1524">
        <f ca="1">Kalkylsammanställning!J12</f>
        <v>0</v>
      </c>
      <c r="AB91" s="1525"/>
      <c r="AC91" s="1525"/>
      <c r="AD91" s="1525"/>
      <c r="AE91" s="1526"/>
      <c r="AF91" s="1527">
        <f ca="1">IF(ISNUMBER(SUM(AA91:AE112)),SUM(AA91:AE112),0)</f>
        <v>0</v>
      </c>
      <c r="AG91" s="1528"/>
      <c r="AH91" s="1528"/>
      <c r="AI91" s="1528"/>
      <c r="AJ91" s="1529"/>
      <c r="AK91" s="1720"/>
      <c r="AL91" s="1684" t="s">
        <v>149</v>
      </c>
      <c r="AM91" s="1685"/>
      <c r="AN91" s="1685"/>
      <c r="AO91" s="1685"/>
      <c r="AP91" s="1685"/>
      <c r="AQ91" s="1685"/>
      <c r="AR91" s="1685"/>
      <c r="AS91" s="1685"/>
      <c r="AT91" s="1686"/>
      <c r="AU91" s="1675" t="s">
        <v>149</v>
      </c>
      <c r="AV91" s="1676"/>
      <c r="AW91" s="1676"/>
      <c r="AX91" s="1676"/>
      <c r="AY91" s="1676"/>
      <c r="AZ91" s="1677"/>
      <c r="BA91" s="1492" t="s">
        <v>129</v>
      </c>
      <c r="BB91" s="1493"/>
      <c r="BC91" s="1493"/>
      <c r="BD91" s="1493"/>
      <c r="BE91" s="1493"/>
      <c r="BF91" s="1493"/>
      <c r="BG91" s="1493"/>
      <c r="BH91" s="1493"/>
      <c r="BI91" s="1493"/>
      <c r="BJ91" s="1493"/>
      <c r="BK91" s="1493"/>
      <c r="BL91" s="1494"/>
    </row>
    <row r="92" spans="1:74" ht="36" customHeight="1" x14ac:dyDescent="0.35">
      <c r="A92" s="1509"/>
      <c r="B92" s="1582"/>
      <c r="C92" s="1661"/>
      <c r="D92" s="1581"/>
      <c r="E92" s="1582"/>
      <c r="F92" s="1511"/>
      <c r="G92" s="1470" t="s">
        <v>331</v>
      </c>
      <c r="H92" s="1471"/>
      <c r="I92" s="1471"/>
      <c r="J92" s="1471"/>
      <c r="K92" s="1471"/>
      <c r="L92" s="1471"/>
      <c r="M92" s="1471"/>
      <c r="N92" s="1471"/>
      <c r="O92" s="1471"/>
      <c r="P92" s="1471"/>
      <c r="Q92" s="1471"/>
      <c r="R92" s="1472"/>
      <c r="S92" s="1617">
        <f ca="1">Kalkylsammanställning!I13</f>
        <v>0</v>
      </c>
      <c r="T92" s="1618"/>
      <c r="U92" s="1618"/>
      <c r="V92" s="1619"/>
      <c r="W92" s="1476" t="s">
        <v>148</v>
      </c>
      <c r="X92" s="1474"/>
      <c r="Y92" s="1474"/>
      <c r="Z92" s="1475"/>
      <c r="AA92" s="1477">
        <f ca="1">Kalkylsammanställning!J13</f>
        <v>0</v>
      </c>
      <c r="AB92" s="1478"/>
      <c r="AC92" s="1478"/>
      <c r="AD92" s="1478"/>
      <c r="AE92" s="1479"/>
      <c r="AF92" s="1530"/>
      <c r="AG92" s="1531"/>
      <c r="AH92" s="1531"/>
      <c r="AI92" s="1531"/>
      <c r="AJ92" s="1532"/>
      <c r="AK92" s="1720"/>
      <c r="AL92" s="1564" t="s">
        <v>149</v>
      </c>
      <c r="AM92" s="1565"/>
      <c r="AN92" s="1565"/>
      <c r="AO92" s="1565"/>
      <c r="AP92" s="1565"/>
      <c r="AQ92" s="1565"/>
      <c r="AR92" s="1565"/>
      <c r="AS92" s="1565"/>
      <c r="AT92" s="1673"/>
      <c r="AU92" s="1678"/>
      <c r="AV92" s="1679"/>
      <c r="AW92" s="1679"/>
      <c r="AX92" s="1679"/>
      <c r="AY92" s="1679"/>
      <c r="AZ92" s="1680"/>
      <c r="BA92" s="1495"/>
      <c r="BB92" s="1496"/>
      <c r="BC92" s="1496"/>
      <c r="BD92" s="1496"/>
      <c r="BE92" s="1496"/>
      <c r="BF92" s="1496"/>
      <c r="BG92" s="1496"/>
      <c r="BH92" s="1496"/>
      <c r="BI92" s="1496"/>
      <c r="BJ92" s="1496"/>
      <c r="BK92" s="1496"/>
      <c r="BL92" s="1497"/>
    </row>
    <row r="93" spans="1:74" ht="41.25" customHeight="1" x14ac:dyDescent="0.35">
      <c r="A93" s="1509"/>
      <c r="B93" s="1582"/>
      <c r="C93" s="1661"/>
      <c r="D93" s="1581"/>
      <c r="E93" s="1582"/>
      <c r="F93" s="1511"/>
      <c r="G93" s="1470" t="s">
        <v>189</v>
      </c>
      <c r="H93" s="1471"/>
      <c r="I93" s="1471"/>
      <c r="J93" s="1471"/>
      <c r="K93" s="1471"/>
      <c r="L93" s="1471"/>
      <c r="M93" s="1471"/>
      <c r="N93" s="1471"/>
      <c r="O93" s="1471"/>
      <c r="P93" s="1471"/>
      <c r="Q93" s="1471"/>
      <c r="R93" s="1472"/>
      <c r="S93" s="1617">
        <f>Kalkylsammanställning!I14</f>
        <v>0</v>
      </c>
      <c r="T93" s="1618"/>
      <c r="U93" s="1618"/>
      <c r="V93" s="1619"/>
      <c r="W93" s="1476" t="s">
        <v>148</v>
      </c>
      <c r="X93" s="1474"/>
      <c r="Y93" s="1474"/>
      <c r="Z93" s="1475"/>
      <c r="AA93" s="1477">
        <f>Kalkylsammanställning!J14</f>
        <v>0</v>
      </c>
      <c r="AB93" s="1478"/>
      <c r="AC93" s="1478"/>
      <c r="AD93" s="1478"/>
      <c r="AE93" s="1479"/>
      <c r="AF93" s="1530"/>
      <c r="AG93" s="1531"/>
      <c r="AH93" s="1531"/>
      <c r="AI93" s="1531"/>
      <c r="AJ93" s="1532"/>
      <c r="AK93" s="1720"/>
      <c r="AL93" s="1564" t="s">
        <v>149</v>
      </c>
      <c r="AM93" s="1565"/>
      <c r="AN93" s="1565"/>
      <c r="AO93" s="1565"/>
      <c r="AP93" s="1565"/>
      <c r="AQ93" s="1565"/>
      <c r="AR93" s="1565"/>
      <c r="AS93" s="1565"/>
      <c r="AT93" s="1673"/>
      <c r="AU93" s="1678"/>
      <c r="AV93" s="1679"/>
      <c r="AW93" s="1679"/>
      <c r="AX93" s="1679"/>
      <c r="AY93" s="1679"/>
      <c r="AZ93" s="1680"/>
      <c r="BA93" s="1495"/>
      <c r="BB93" s="1496"/>
      <c r="BC93" s="1496"/>
      <c r="BD93" s="1496"/>
      <c r="BE93" s="1496"/>
      <c r="BF93" s="1496"/>
      <c r="BG93" s="1496"/>
      <c r="BH93" s="1496"/>
      <c r="BI93" s="1496"/>
      <c r="BJ93" s="1496"/>
      <c r="BK93" s="1496"/>
      <c r="BL93" s="1497"/>
    </row>
    <row r="94" spans="1:74" ht="36" customHeight="1" x14ac:dyDescent="0.35">
      <c r="A94" s="1509"/>
      <c r="B94" s="1582"/>
      <c r="C94" s="1661"/>
      <c r="D94" s="1581"/>
      <c r="E94" s="1582"/>
      <c r="F94" s="1511"/>
      <c r="G94" s="1470" t="s">
        <v>406</v>
      </c>
      <c r="H94" s="1471"/>
      <c r="I94" s="1471"/>
      <c r="J94" s="1471"/>
      <c r="K94" s="1471"/>
      <c r="L94" s="1471"/>
      <c r="M94" s="1471"/>
      <c r="N94" s="1471"/>
      <c r="O94" s="1471"/>
      <c r="P94" s="1471"/>
      <c r="Q94" s="1471"/>
      <c r="R94" s="1472"/>
      <c r="S94" s="1617">
        <f>Kalkylsammanställning!I15</f>
        <v>0</v>
      </c>
      <c r="T94" s="1618"/>
      <c r="U94" s="1618"/>
      <c r="V94" s="1619"/>
      <c r="W94" s="1476" t="s">
        <v>148</v>
      </c>
      <c r="X94" s="1474"/>
      <c r="Y94" s="1474"/>
      <c r="Z94" s="1475"/>
      <c r="AA94" s="1477">
        <f>Kalkylsammanställning!J15</f>
        <v>0</v>
      </c>
      <c r="AB94" s="1478"/>
      <c r="AC94" s="1478"/>
      <c r="AD94" s="1478"/>
      <c r="AE94" s="1479"/>
      <c r="AF94" s="1530"/>
      <c r="AG94" s="1531"/>
      <c r="AH94" s="1531"/>
      <c r="AI94" s="1531"/>
      <c r="AJ94" s="1532"/>
      <c r="AK94" s="1720"/>
      <c r="AL94" s="1564" t="s">
        <v>149</v>
      </c>
      <c r="AM94" s="1565"/>
      <c r="AN94" s="1565"/>
      <c r="AO94" s="1565"/>
      <c r="AP94" s="1565"/>
      <c r="AQ94" s="1565"/>
      <c r="AR94" s="1565"/>
      <c r="AS94" s="1565"/>
      <c r="AT94" s="1673"/>
      <c r="AU94" s="1678"/>
      <c r="AV94" s="1679"/>
      <c r="AW94" s="1679"/>
      <c r="AX94" s="1679"/>
      <c r="AY94" s="1679"/>
      <c r="AZ94" s="1680"/>
      <c r="BA94" s="1495"/>
      <c r="BB94" s="1496"/>
      <c r="BC94" s="1496"/>
      <c r="BD94" s="1496"/>
      <c r="BE94" s="1496"/>
      <c r="BF94" s="1496"/>
      <c r="BG94" s="1496"/>
      <c r="BH94" s="1496"/>
      <c r="BI94" s="1496"/>
      <c r="BJ94" s="1496"/>
      <c r="BK94" s="1496"/>
      <c r="BL94" s="1497"/>
      <c r="BQ94" s="8"/>
      <c r="BR94" s="20"/>
      <c r="BS94" s="20"/>
      <c r="BT94" s="9"/>
      <c r="BU94" s="10"/>
      <c r="BV94" s="11"/>
    </row>
    <row r="95" spans="1:74" ht="27" customHeight="1" x14ac:dyDescent="0.35">
      <c r="A95" s="1509"/>
      <c r="B95" s="1582"/>
      <c r="C95" s="1661"/>
      <c r="D95" s="1581"/>
      <c r="E95" s="1582"/>
      <c r="F95" s="1511"/>
      <c r="G95" s="1470" t="s">
        <v>407</v>
      </c>
      <c r="H95" s="1471"/>
      <c r="I95" s="1471"/>
      <c r="J95" s="1471"/>
      <c r="K95" s="1471"/>
      <c r="L95" s="1471"/>
      <c r="M95" s="1471"/>
      <c r="N95" s="1471"/>
      <c r="O95" s="1471"/>
      <c r="P95" s="1471"/>
      <c r="Q95" s="1471"/>
      <c r="R95" s="1472"/>
      <c r="S95" s="1626">
        <f>Kalkylsammanställning!I16</f>
        <v>0</v>
      </c>
      <c r="T95" s="1627"/>
      <c r="U95" s="1627"/>
      <c r="V95" s="1628"/>
      <c r="W95" s="1476" t="s">
        <v>148</v>
      </c>
      <c r="X95" s="1474"/>
      <c r="Y95" s="1474"/>
      <c r="Z95" s="1475"/>
      <c r="AA95" s="1477">
        <f>Kalkylsammanställning!J16</f>
        <v>0</v>
      </c>
      <c r="AB95" s="1478"/>
      <c r="AC95" s="1478"/>
      <c r="AD95" s="1478"/>
      <c r="AE95" s="1479"/>
      <c r="AF95" s="1530"/>
      <c r="AG95" s="1531"/>
      <c r="AH95" s="1531"/>
      <c r="AI95" s="1531"/>
      <c r="AJ95" s="1532"/>
      <c r="AK95" s="1720"/>
      <c r="AL95" s="1564" t="s">
        <v>149</v>
      </c>
      <c r="AM95" s="1565"/>
      <c r="AN95" s="1565"/>
      <c r="AO95" s="1565"/>
      <c r="AP95" s="1565"/>
      <c r="AQ95" s="1565"/>
      <c r="AR95" s="1565"/>
      <c r="AS95" s="1565"/>
      <c r="AT95" s="1673"/>
      <c r="AU95" s="1678"/>
      <c r="AV95" s="1679"/>
      <c r="AW95" s="1679"/>
      <c r="AX95" s="1679"/>
      <c r="AY95" s="1679"/>
      <c r="AZ95" s="1680"/>
      <c r="BA95" s="1495"/>
      <c r="BB95" s="1496"/>
      <c r="BC95" s="1496"/>
      <c r="BD95" s="1496"/>
      <c r="BE95" s="1496"/>
      <c r="BF95" s="1496"/>
      <c r="BG95" s="1496"/>
      <c r="BH95" s="1496"/>
      <c r="BI95" s="1496"/>
      <c r="BJ95" s="1496"/>
      <c r="BK95" s="1496"/>
      <c r="BL95" s="1497"/>
      <c r="BQ95" s="8"/>
      <c r="BR95" s="20"/>
      <c r="BS95" s="20"/>
      <c r="BT95" s="9"/>
      <c r="BU95" s="10"/>
      <c r="BV95" s="11"/>
    </row>
    <row r="96" spans="1:74" ht="27" customHeight="1" x14ac:dyDescent="0.35">
      <c r="A96" s="1509"/>
      <c r="B96" s="1582"/>
      <c r="C96" s="1661"/>
      <c r="D96" s="1581"/>
      <c r="E96" s="1582"/>
      <c r="F96" s="1511"/>
      <c r="G96" s="1470" t="s">
        <v>601</v>
      </c>
      <c r="H96" s="1471"/>
      <c r="I96" s="1471"/>
      <c r="J96" s="1471"/>
      <c r="K96" s="1471"/>
      <c r="L96" s="1471"/>
      <c r="M96" s="1471"/>
      <c r="N96" s="1471"/>
      <c r="O96" s="1471"/>
      <c r="P96" s="1471"/>
      <c r="Q96" s="1471"/>
      <c r="R96" s="1472"/>
      <c r="S96" s="1617">
        <f>Kalkylsammanställning!I17</f>
        <v>0</v>
      </c>
      <c r="T96" s="1618"/>
      <c r="U96" s="1618"/>
      <c r="V96" s="1619"/>
      <c r="W96" s="1476" t="s">
        <v>148</v>
      </c>
      <c r="X96" s="1474"/>
      <c r="Y96" s="1474"/>
      <c r="Z96" s="1475"/>
      <c r="AA96" s="1477">
        <f>Kalkylsammanställning!J17</f>
        <v>0</v>
      </c>
      <c r="AB96" s="1478"/>
      <c r="AC96" s="1478"/>
      <c r="AD96" s="1478"/>
      <c r="AE96" s="1479"/>
      <c r="AF96" s="1530"/>
      <c r="AG96" s="1531"/>
      <c r="AH96" s="1531"/>
      <c r="AI96" s="1531"/>
      <c r="AJ96" s="1532"/>
      <c r="AK96" s="1720"/>
      <c r="AL96" s="1564" t="s">
        <v>149</v>
      </c>
      <c r="AM96" s="1565"/>
      <c r="AN96" s="1565"/>
      <c r="AO96" s="1565"/>
      <c r="AP96" s="1565"/>
      <c r="AQ96" s="1565"/>
      <c r="AR96" s="1565"/>
      <c r="AS96" s="1565"/>
      <c r="AT96" s="1673"/>
      <c r="AU96" s="1678"/>
      <c r="AV96" s="1679"/>
      <c r="AW96" s="1679"/>
      <c r="AX96" s="1679"/>
      <c r="AY96" s="1679"/>
      <c r="AZ96" s="1680"/>
      <c r="BA96" s="1495"/>
      <c r="BB96" s="1496"/>
      <c r="BC96" s="1496"/>
      <c r="BD96" s="1496"/>
      <c r="BE96" s="1496"/>
      <c r="BF96" s="1496"/>
      <c r="BG96" s="1496"/>
      <c r="BH96" s="1496"/>
      <c r="BI96" s="1496"/>
      <c r="BJ96" s="1496"/>
      <c r="BK96" s="1496"/>
      <c r="BL96" s="1497"/>
    </row>
    <row r="97" spans="1:64" ht="27" customHeight="1" x14ac:dyDescent="0.35">
      <c r="A97" s="1509"/>
      <c r="B97" s="1582"/>
      <c r="C97" s="1661"/>
      <c r="D97" s="1581"/>
      <c r="E97" s="1582"/>
      <c r="F97" s="1511"/>
      <c r="G97" s="1546" t="s">
        <v>129</v>
      </c>
      <c r="H97" s="1547"/>
      <c r="I97" s="1547"/>
      <c r="J97" s="1547"/>
      <c r="K97" s="1547"/>
      <c r="L97" s="1547"/>
      <c r="M97" s="1547"/>
      <c r="N97" s="1547"/>
      <c r="O97" s="1547"/>
      <c r="P97" s="1547"/>
      <c r="Q97" s="1547"/>
      <c r="R97" s="1548"/>
      <c r="S97" s="1549" t="s">
        <v>129</v>
      </c>
      <c r="T97" s="1550"/>
      <c r="U97" s="1550"/>
      <c r="V97" s="1551"/>
      <c r="W97" s="1476" t="s">
        <v>129</v>
      </c>
      <c r="X97" s="1474"/>
      <c r="Y97" s="1474"/>
      <c r="Z97" s="1475"/>
      <c r="AA97" s="1477" t="s">
        <v>151</v>
      </c>
      <c r="AB97" s="1478"/>
      <c r="AC97" s="1478"/>
      <c r="AD97" s="1478"/>
      <c r="AE97" s="1479"/>
      <c r="AF97" s="1530"/>
      <c r="AG97" s="1531"/>
      <c r="AH97" s="1531"/>
      <c r="AI97" s="1531"/>
      <c r="AJ97" s="1532"/>
      <c r="AK97" s="1720"/>
      <c r="AL97" s="1564" t="s">
        <v>149</v>
      </c>
      <c r="AM97" s="1565"/>
      <c r="AN97" s="1565"/>
      <c r="AO97" s="1565"/>
      <c r="AP97" s="1565"/>
      <c r="AQ97" s="1565"/>
      <c r="AR97" s="1565"/>
      <c r="AS97" s="1565"/>
      <c r="AT97" s="1673"/>
      <c r="AU97" s="1678"/>
      <c r="AV97" s="1679"/>
      <c r="AW97" s="1679"/>
      <c r="AX97" s="1679"/>
      <c r="AY97" s="1679"/>
      <c r="AZ97" s="1680"/>
      <c r="BA97" s="1495"/>
      <c r="BB97" s="1496"/>
      <c r="BC97" s="1496"/>
      <c r="BD97" s="1496"/>
      <c r="BE97" s="1496"/>
      <c r="BF97" s="1496"/>
      <c r="BG97" s="1496"/>
      <c r="BH97" s="1496"/>
      <c r="BI97" s="1496"/>
      <c r="BJ97" s="1496"/>
      <c r="BK97" s="1496"/>
      <c r="BL97" s="1497"/>
    </row>
    <row r="98" spans="1:64" ht="27" customHeight="1" thickBot="1" x14ac:dyDescent="0.4">
      <c r="A98" s="1509"/>
      <c r="B98" s="1582"/>
      <c r="C98" s="1661"/>
      <c r="D98" s="1581"/>
      <c r="E98" s="1582"/>
      <c r="F98" s="1511"/>
      <c r="G98" s="1546" t="s">
        <v>129</v>
      </c>
      <c r="H98" s="1547"/>
      <c r="I98" s="1547"/>
      <c r="J98" s="1547"/>
      <c r="K98" s="1547"/>
      <c r="L98" s="1547"/>
      <c r="M98" s="1547"/>
      <c r="N98" s="1547"/>
      <c r="O98" s="1547"/>
      <c r="P98" s="1547"/>
      <c r="Q98" s="1547"/>
      <c r="R98" s="1548"/>
      <c r="S98" s="1549" t="s">
        <v>129</v>
      </c>
      <c r="T98" s="1550"/>
      <c r="U98" s="1550"/>
      <c r="V98" s="1551"/>
      <c r="W98" s="1476" t="s">
        <v>129</v>
      </c>
      <c r="X98" s="1474"/>
      <c r="Y98" s="1474"/>
      <c r="Z98" s="1475"/>
      <c r="AA98" s="1477" t="s">
        <v>151</v>
      </c>
      <c r="AB98" s="1478"/>
      <c r="AC98" s="1478"/>
      <c r="AD98" s="1478"/>
      <c r="AE98" s="1479"/>
      <c r="AF98" s="1530"/>
      <c r="AG98" s="1531"/>
      <c r="AH98" s="1531"/>
      <c r="AI98" s="1531"/>
      <c r="AJ98" s="1532"/>
      <c r="AK98" s="1720"/>
      <c r="AL98" s="1564" t="s">
        <v>149</v>
      </c>
      <c r="AM98" s="1565"/>
      <c r="AN98" s="1565"/>
      <c r="AO98" s="1565"/>
      <c r="AP98" s="1565"/>
      <c r="AQ98" s="1565"/>
      <c r="AR98" s="1565"/>
      <c r="AS98" s="1565"/>
      <c r="AT98" s="1673"/>
      <c r="AU98" s="1678"/>
      <c r="AV98" s="1679"/>
      <c r="AW98" s="1679"/>
      <c r="AX98" s="1679"/>
      <c r="AY98" s="1679"/>
      <c r="AZ98" s="1680"/>
      <c r="BA98" s="1495"/>
      <c r="BB98" s="1496"/>
      <c r="BC98" s="1496"/>
      <c r="BD98" s="1496"/>
      <c r="BE98" s="1496"/>
      <c r="BF98" s="1496"/>
      <c r="BG98" s="1496"/>
      <c r="BH98" s="1496"/>
      <c r="BI98" s="1496"/>
      <c r="BJ98" s="1496"/>
      <c r="BK98" s="1496"/>
      <c r="BL98" s="1497"/>
    </row>
    <row r="99" spans="1:64" ht="27" hidden="1" customHeight="1" x14ac:dyDescent="0.35">
      <c r="A99" s="1509"/>
      <c r="B99" s="1582"/>
      <c r="C99" s="1661"/>
      <c r="D99" s="1581"/>
      <c r="E99" s="1582"/>
      <c r="F99" s="1511"/>
      <c r="G99" s="1470" t="s">
        <v>129</v>
      </c>
      <c r="H99" s="1471"/>
      <c r="I99" s="1471"/>
      <c r="J99" s="1471"/>
      <c r="K99" s="1471"/>
      <c r="L99" s="1471"/>
      <c r="M99" s="1471"/>
      <c r="N99" s="1471"/>
      <c r="O99" s="1471"/>
      <c r="P99" s="1471"/>
      <c r="Q99" s="1471"/>
      <c r="R99" s="1472"/>
      <c r="S99" s="1473"/>
      <c r="T99" s="1474"/>
      <c r="U99" s="1474"/>
      <c r="V99" s="1475"/>
      <c r="W99" s="1476" t="s">
        <v>129</v>
      </c>
      <c r="X99" s="1474"/>
      <c r="Y99" s="1474"/>
      <c r="Z99" s="1475"/>
      <c r="AA99" s="1477" t="s">
        <v>151</v>
      </c>
      <c r="AB99" s="1478"/>
      <c r="AC99" s="1478"/>
      <c r="AD99" s="1478"/>
      <c r="AE99" s="1479"/>
      <c r="AF99" s="1530"/>
      <c r="AG99" s="1531"/>
      <c r="AH99" s="1531"/>
      <c r="AI99" s="1531"/>
      <c r="AJ99" s="1532"/>
      <c r="AK99" s="1720"/>
      <c r="AL99" s="1564" t="s">
        <v>149</v>
      </c>
      <c r="AM99" s="1565"/>
      <c r="AN99" s="1565"/>
      <c r="AO99" s="1565"/>
      <c r="AP99" s="1565"/>
      <c r="AQ99" s="1565"/>
      <c r="AR99" s="1565"/>
      <c r="AS99" s="1565"/>
      <c r="AT99" s="1673"/>
      <c r="AU99" s="1678"/>
      <c r="AV99" s="1679"/>
      <c r="AW99" s="1679"/>
      <c r="AX99" s="1679"/>
      <c r="AY99" s="1679"/>
      <c r="AZ99" s="1680"/>
      <c r="BA99" s="1495"/>
      <c r="BB99" s="1496"/>
      <c r="BC99" s="1496"/>
      <c r="BD99" s="1496"/>
      <c r="BE99" s="1496"/>
      <c r="BF99" s="1496"/>
      <c r="BG99" s="1496"/>
      <c r="BH99" s="1496"/>
      <c r="BI99" s="1496"/>
      <c r="BJ99" s="1496"/>
      <c r="BK99" s="1496"/>
      <c r="BL99" s="1497"/>
    </row>
    <row r="100" spans="1:64" ht="27" hidden="1" customHeight="1" x14ac:dyDescent="0.35">
      <c r="A100" s="1509"/>
      <c r="B100" s="1582"/>
      <c r="C100" s="1661"/>
      <c r="D100" s="1581"/>
      <c r="E100" s="1582"/>
      <c r="F100" s="1511"/>
      <c r="G100" s="1470" t="s">
        <v>129</v>
      </c>
      <c r="H100" s="1471"/>
      <c r="I100" s="1471"/>
      <c r="J100" s="1471"/>
      <c r="K100" s="1471"/>
      <c r="L100" s="1471"/>
      <c r="M100" s="1471"/>
      <c r="N100" s="1471"/>
      <c r="O100" s="1471"/>
      <c r="P100" s="1471"/>
      <c r="Q100" s="1471"/>
      <c r="R100" s="1472"/>
      <c r="S100" s="1473"/>
      <c r="T100" s="1474"/>
      <c r="U100" s="1474"/>
      <c r="V100" s="1475"/>
      <c r="W100" s="1476" t="s">
        <v>129</v>
      </c>
      <c r="X100" s="1474"/>
      <c r="Y100" s="1474"/>
      <c r="Z100" s="1475"/>
      <c r="AA100" s="1477" t="s">
        <v>151</v>
      </c>
      <c r="AB100" s="1478"/>
      <c r="AC100" s="1478"/>
      <c r="AD100" s="1478"/>
      <c r="AE100" s="1479"/>
      <c r="AF100" s="1530"/>
      <c r="AG100" s="1531"/>
      <c r="AH100" s="1531"/>
      <c r="AI100" s="1531"/>
      <c r="AJ100" s="1532"/>
      <c r="AK100" s="1720"/>
      <c r="AL100" s="1564" t="s">
        <v>149</v>
      </c>
      <c r="AM100" s="1565"/>
      <c r="AN100" s="1565"/>
      <c r="AO100" s="1565"/>
      <c r="AP100" s="1565"/>
      <c r="AQ100" s="1565"/>
      <c r="AR100" s="1565"/>
      <c r="AS100" s="1565"/>
      <c r="AT100" s="1673"/>
      <c r="AU100" s="1678"/>
      <c r="AV100" s="1679"/>
      <c r="AW100" s="1679"/>
      <c r="AX100" s="1679"/>
      <c r="AY100" s="1679"/>
      <c r="AZ100" s="1680"/>
      <c r="BA100" s="1495"/>
      <c r="BB100" s="1496"/>
      <c r="BC100" s="1496"/>
      <c r="BD100" s="1496"/>
      <c r="BE100" s="1496"/>
      <c r="BF100" s="1496"/>
      <c r="BG100" s="1496"/>
      <c r="BH100" s="1496"/>
      <c r="BI100" s="1496"/>
      <c r="BJ100" s="1496"/>
      <c r="BK100" s="1496"/>
      <c r="BL100" s="1497"/>
    </row>
    <row r="101" spans="1:64" ht="27" hidden="1" customHeight="1" x14ac:dyDescent="0.35">
      <c r="A101" s="1509"/>
      <c r="B101" s="1582"/>
      <c r="C101" s="1661"/>
      <c r="D101" s="1581"/>
      <c r="E101" s="1582"/>
      <c r="F101" s="1511"/>
      <c r="G101" s="1470" t="s">
        <v>129</v>
      </c>
      <c r="H101" s="1471"/>
      <c r="I101" s="1471"/>
      <c r="J101" s="1471"/>
      <c r="K101" s="1471"/>
      <c r="L101" s="1471"/>
      <c r="M101" s="1471"/>
      <c r="N101" s="1471"/>
      <c r="O101" s="1471"/>
      <c r="P101" s="1471"/>
      <c r="Q101" s="1471"/>
      <c r="R101" s="1472"/>
      <c r="S101" s="1473"/>
      <c r="T101" s="1474"/>
      <c r="U101" s="1474"/>
      <c r="V101" s="1475"/>
      <c r="W101" s="1476" t="s">
        <v>129</v>
      </c>
      <c r="X101" s="1474"/>
      <c r="Y101" s="1474"/>
      <c r="Z101" s="1475"/>
      <c r="AA101" s="1477" t="s">
        <v>151</v>
      </c>
      <c r="AB101" s="1478"/>
      <c r="AC101" s="1478"/>
      <c r="AD101" s="1478"/>
      <c r="AE101" s="1479"/>
      <c r="AF101" s="1530"/>
      <c r="AG101" s="1531"/>
      <c r="AH101" s="1531"/>
      <c r="AI101" s="1531"/>
      <c r="AJ101" s="1532"/>
      <c r="AK101" s="1720"/>
      <c r="AL101" s="1564" t="s">
        <v>149</v>
      </c>
      <c r="AM101" s="1565"/>
      <c r="AN101" s="1565"/>
      <c r="AO101" s="1565"/>
      <c r="AP101" s="1565"/>
      <c r="AQ101" s="1565"/>
      <c r="AR101" s="1565"/>
      <c r="AS101" s="1565"/>
      <c r="AT101" s="1673"/>
      <c r="AU101" s="1678"/>
      <c r="AV101" s="1679"/>
      <c r="AW101" s="1679"/>
      <c r="AX101" s="1679"/>
      <c r="AY101" s="1679"/>
      <c r="AZ101" s="1680"/>
      <c r="BA101" s="1495"/>
      <c r="BB101" s="1496"/>
      <c r="BC101" s="1496"/>
      <c r="BD101" s="1496"/>
      <c r="BE101" s="1496"/>
      <c r="BF101" s="1496"/>
      <c r="BG101" s="1496"/>
      <c r="BH101" s="1496"/>
      <c r="BI101" s="1496"/>
      <c r="BJ101" s="1496"/>
      <c r="BK101" s="1496"/>
      <c r="BL101" s="1497"/>
    </row>
    <row r="102" spans="1:64" ht="27" hidden="1" customHeight="1" x14ac:dyDescent="0.35">
      <c r="A102" s="1509"/>
      <c r="B102" s="1582"/>
      <c r="C102" s="1661"/>
      <c r="D102" s="1581"/>
      <c r="E102" s="1582"/>
      <c r="F102" s="1511"/>
      <c r="G102" s="1470" t="s">
        <v>129</v>
      </c>
      <c r="H102" s="1471"/>
      <c r="I102" s="1471"/>
      <c r="J102" s="1471"/>
      <c r="K102" s="1471"/>
      <c r="L102" s="1471"/>
      <c r="M102" s="1471"/>
      <c r="N102" s="1471"/>
      <c r="O102" s="1471"/>
      <c r="P102" s="1471"/>
      <c r="Q102" s="1471"/>
      <c r="R102" s="1472"/>
      <c r="S102" s="1473"/>
      <c r="T102" s="1474"/>
      <c r="U102" s="1474"/>
      <c r="V102" s="1475"/>
      <c r="W102" s="1476" t="s">
        <v>129</v>
      </c>
      <c r="X102" s="1474"/>
      <c r="Y102" s="1474"/>
      <c r="Z102" s="1475"/>
      <c r="AA102" s="1477" t="s">
        <v>151</v>
      </c>
      <c r="AB102" s="1478"/>
      <c r="AC102" s="1478"/>
      <c r="AD102" s="1478"/>
      <c r="AE102" s="1479"/>
      <c r="AF102" s="1530"/>
      <c r="AG102" s="1531"/>
      <c r="AH102" s="1531"/>
      <c r="AI102" s="1531"/>
      <c r="AJ102" s="1532"/>
      <c r="AK102" s="1720"/>
      <c r="AL102" s="1564" t="s">
        <v>149</v>
      </c>
      <c r="AM102" s="1565"/>
      <c r="AN102" s="1565"/>
      <c r="AO102" s="1565"/>
      <c r="AP102" s="1565"/>
      <c r="AQ102" s="1565"/>
      <c r="AR102" s="1565"/>
      <c r="AS102" s="1565"/>
      <c r="AT102" s="1673"/>
      <c r="AU102" s="1678"/>
      <c r="AV102" s="1679"/>
      <c r="AW102" s="1679"/>
      <c r="AX102" s="1679"/>
      <c r="AY102" s="1679"/>
      <c r="AZ102" s="1680"/>
      <c r="BA102" s="1495"/>
      <c r="BB102" s="1496"/>
      <c r="BC102" s="1496"/>
      <c r="BD102" s="1496"/>
      <c r="BE102" s="1496"/>
      <c r="BF102" s="1496"/>
      <c r="BG102" s="1496"/>
      <c r="BH102" s="1496"/>
      <c r="BI102" s="1496"/>
      <c r="BJ102" s="1496"/>
      <c r="BK102" s="1496"/>
      <c r="BL102" s="1497"/>
    </row>
    <row r="103" spans="1:64" ht="27" hidden="1" customHeight="1" x14ac:dyDescent="0.35">
      <c r="A103" s="1509"/>
      <c r="B103" s="1582"/>
      <c r="C103" s="1661"/>
      <c r="D103" s="1581"/>
      <c r="E103" s="1582"/>
      <c r="F103" s="1511"/>
      <c r="G103" s="1470" t="s">
        <v>129</v>
      </c>
      <c r="H103" s="1471"/>
      <c r="I103" s="1471"/>
      <c r="J103" s="1471"/>
      <c r="K103" s="1471"/>
      <c r="L103" s="1471"/>
      <c r="M103" s="1471"/>
      <c r="N103" s="1471"/>
      <c r="O103" s="1471"/>
      <c r="P103" s="1471"/>
      <c r="Q103" s="1471"/>
      <c r="R103" s="1472"/>
      <c r="S103" s="1473"/>
      <c r="T103" s="1474"/>
      <c r="U103" s="1474"/>
      <c r="V103" s="1475"/>
      <c r="W103" s="1476" t="s">
        <v>129</v>
      </c>
      <c r="X103" s="1474"/>
      <c r="Y103" s="1474"/>
      <c r="Z103" s="1475"/>
      <c r="AA103" s="1477" t="s">
        <v>151</v>
      </c>
      <c r="AB103" s="1478"/>
      <c r="AC103" s="1478"/>
      <c r="AD103" s="1478"/>
      <c r="AE103" s="1479"/>
      <c r="AF103" s="1530"/>
      <c r="AG103" s="1531"/>
      <c r="AH103" s="1531"/>
      <c r="AI103" s="1531"/>
      <c r="AJ103" s="1532"/>
      <c r="AK103" s="1720"/>
      <c r="AL103" s="1564" t="s">
        <v>149</v>
      </c>
      <c r="AM103" s="1565"/>
      <c r="AN103" s="1565"/>
      <c r="AO103" s="1565"/>
      <c r="AP103" s="1565"/>
      <c r="AQ103" s="1565"/>
      <c r="AR103" s="1565"/>
      <c r="AS103" s="1565"/>
      <c r="AT103" s="1673"/>
      <c r="AU103" s="1678"/>
      <c r="AV103" s="1679"/>
      <c r="AW103" s="1679"/>
      <c r="AX103" s="1679"/>
      <c r="AY103" s="1679"/>
      <c r="AZ103" s="1680"/>
      <c r="BA103" s="1495"/>
      <c r="BB103" s="1496"/>
      <c r="BC103" s="1496"/>
      <c r="BD103" s="1496"/>
      <c r="BE103" s="1496"/>
      <c r="BF103" s="1496"/>
      <c r="BG103" s="1496"/>
      <c r="BH103" s="1496"/>
      <c r="BI103" s="1496"/>
      <c r="BJ103" s="1496"/>
      <c r="BK103" s="1496"/>
      <c r="BL103" s="1497"/>
    </row>
    <row r="104" spans="1:64" ht="27" hidden="1" customHeight="1" x14ac:dyDescent="0.35">
      <c r="A104" s="1509"/>
      <c r="B104" s="1582"/>
      <c r="C104" s="1661"/>
      <c r="D104" s="1581"/>
      <c r="E104" s="1582"/>
      <c r="F104" s="1511"/>
      <c r="G104" s="1470" t="s">
        <v>129</v>
      </c>
      <c r="H104" s="1471"/>
      <c r="I104" s="1471"/>
      <c r="J104" s="1471"/>
      <c r="K104" s="1471"/>
      <c r="L104" s="1471"/>
      <c r="M104" s="1471"/>
      <c r="N104" s="1471"/>
      <c r="O104" s="1471"/>
      <c r="P104" s="1471"/>
      <c r="Q104" s="1471"/>
      <c r="R104" s="1472"/>
      <c r="S104" s="1473"/>
      <c r="T104" s="1474"/>
      <c r="U104" s="1474"/>
      <c r="V104" s="1475"/>
      <c r="W104" s="1476" t="s">
        <v>129</v>
      </c>
      <c r="X104" s="1474"/>
      <c r="Y104" s="1474"/>
      <c r="Z104" s="1475"/>
      <c r="AA104" s="1477" t="s">
        <v>151</v>
      </c>
      <c r="AB104" s="1478"/>
      <c r="AC104" s="1478"/>
      <c r="AD104" s="1478"/>
      <c r="AE104" s="1479"/>
      <c r="AF104" s="1530"/>
      <c r="AG104" s="1531"/>
      <c r="AH104" s="1531"/>
      <c r="AI104" s="1531"/>
      <c r="AJ104" s="1532"/>
      <c r="AK104" s="1720"/>
      <c r="AL104" s="1564" t="s">
        <v>149</v>
      </c>
      <c r="AM104" s="1565"/>
      <c r="AN104" s="1565"/>
      <c r="AO104" s="1565"/>
      <c r="AP104" s="1565"/>
      <c r="AQ104" s="1565"/>
      <c r="AR104" s="1565"/>
      <c r="AS104" s="1565"/>
      <c r="AT104" s="1673"/>
      <c r="AU104" s="1678"/>
      <c r="AV104" s="1679"/>
      <c r="AW104" s="1679"/>
      <c r="AX104" s="1679"/>
      <c r="AY104" s="1679"/>
      <c r="AZ104" s="1680"/>
      <c r="BA104" s="1495"/>
      <c r="BB104" s="1496"/>
      <c r="BC104" s="1496"/>
      <c r="BD104" s="1496"/>
      <c r="BE104" s="1496"/>
      <c r="BF104" s="1496"/>
      <c r="BG104" s="1496"/>
      <c r="BH104" s="1496"/>
      <c r="BI104" s="1496"/>
      <c r="BJ104" s="1496"/>
      <c r="BK104" s="1496"/>
      <c r="BL104" s="1497"/>
    </row>
    <row r="105" spans="1:64" ht="27" hidden="1" customHeight="1" x14ac:dyDescent="0.35">
      <c r="A105" s="1509"/>
      <c r="B105" s="1582"/>
      <c r="C105" s="1661"/>
      <c r="D105" s="1581"/>
      <c r="E105" s="1582"/>
      <c r="F105" s="1511"/>
      <c r="G105" s="1470" t="s">
        <v>129</v>
      </c>
      <c r="H105" s="1471"/>
      <c r="I105" s="1471"/>
      <c r="J105" s="1471"/>
      <c r="K105" s="1471"/>
      <c r="L105" s="1471"/>
      <c r="M105" s="1471"/>
      <c r="N105" s="1471"/>
      <c r="O105" s="1471"/>
      <c r="P105" s="1471"/>
      <c r="Q105" s="1471"/>
      <c r="R105" s="1472"/>
      <c r="S105" s="1473"/>
      <c r="T105" s="1474"/>
      <c r="U105" s="1474"/>
      <c r="V105" s="1475"/>
      <c r="W105" s="1476" t="s">
        <v>129</v>
      </c>
      <c r="X105" s="1474"/>
      <c r="Y105" s="1474"/>
      <c r="Z105" s="1475"/>
      <c r="AA105" s="1477" t="s">
        <v>151</v>
      </c>
      <c r="AB105" s="1478"/>
      <c r="AC105" s="1478"/>
      <c r="AD105" s="1478"/>
      <c r="AE105" s="1479"/>
      <c r="AF105" s="1530"/>
      <c r="AG105" s="1531"/>
      <c r="AH105" s="1531"/>
      <c r="AI105" s="1531"/>
      <c r="AJ105" s="1532"/>
      <c r="AK105" s="1720"/>
      <c r="AL105" s="1564" t="s">
        <v>149</v>
      </c>
      <c r="AM105" s="1565"/>
      <c r="AN105" s="1565"/>
      <c r="AO105" s="1565"/>
      <c r="AP105" s="1565"/>
      <c r="AQ105" s="1565"/>
      <c r="AR105" s="1565"/>
      <c r="AS105" s="1565"/>
      <c r="AT105" s="1673"/>
      <c r="AU105" s="1678"/>
      <c r="AV105" s="1679"/>
      <c r="AW105" s="1679"/>
      <c r="AX105" s="1679"/>
      <c r="AY105" s="1679"/>
      <c r="AZ105" s="1680"/>
      <c r="BA105" s="1495"/>
      <c r="BB105" s="1496"/>
      <c r="BC105" s="1496"/>
      <c r="BD105" s="1496"/>
      <c r="BE105" s="1496"/>
      <c r="BF105" s="1496"/>
      <c r="BG105" s="1496"/>
      <c r="BH105" s="1496"/>
      <c r="BI105" s="1496"/>
      <c r="BJ105" s="1496"/>
      <c r="BK105" s="1496"/>
      <c r="BL105" s="1497"/>
    </row>
    <row r="106" spans="1:64" ht="27" hidden="1" customHeight="1" x14ac:dyDescent="0.35">
      <c r="A106" s="1509"/>
      <c r="B106" s="1582"/>
      <c r="C106" s="1661"/>
      <c r="D106" s="1581"/>
      <c r="E106" s="1582"/>
      <c r="F106" s="1511"/>
      <c r="G106" s="1470" t="s">
        <v>129</v>
      </c>
      <c r="H106" s="1471"/>
      <c r="I106" s="1471"/>
      <c r="J106" s="1471"/>
      <c r="K106" s="1471"/>
      <c r="L106" s="1471"/>
      <c r="M106" s="1471"/>
      <c r="N106" s="1471"/>
      <c r="O106" s="1471"/>
      <c r="P106" s="1471"/>
      <c r="Q106" s="1471"/>
      <c r="R106" s="1472"/>
      <c r="S106" s="1473"/>
      <c r="T106" s="1474"/>
      <c r="U106" s="1474"/>
      <c r="V106" s="1475"/>
      <c r="W106" s="1476" t="s">
        <v>129</v>
      </c>
      <c r="X106" s="1474"/>
      <c r="Y106" s="1474"/>
      <c r="Z106" s="1475"/>
      <c r="AA106" s="1477" t="s">
        <v>151</v>
      </c>
      <c r="AB106" s="1478"/>
      <c r="AC106" s="1478"/>
      <c r="AD106" s="1478"/>
      <c r="AE106" s="1479"/>
      <c r="AF106" s="1530"/>
      <c r="AG106" s="1531"/>
      <c r="AH106" s="1531"/>
      <c r="AI106" s="1531"/>
      <c r="AJ106" s="1532"/>
      <c r="AK106" s="1720"/>
      <c r="AL106" s="1564" t="s">
        <v>149</v>
      </c>
      <c r="AM106" s="1565"/>
      <c r="AN106" s="1565"/>
      <c r="AO106" s="1565"/>
      <c r="AP106" s="1565"/>
      <c r="AQ106" s="1565"/>
      <c r="AR106" s="1565"/>
      <c r="AS106" s="1565"/>
      <c r="AT106" s="1673"/>
      <c r="AU106" s="1678"/>
      <c r="AV106" s="1679"/>
      <c r="AW106" s="1679"/>
      <c r="AX106" s="1679"/>
      <c r="AY106" s="1679"/>
      <c r="AZ106" s="1680"/>
      <c r="BA106" s="1495"/>
      <c r="BB106" s="1496"/>
      <c r="BC106" s="1496"/>
      <c r="BD106" s="1496"/>
      <c r="BE106" s="1496"/>
      <c r="BF106" s="1496"/>
      <c r="BG106" s="1496"/>
      <c r="BH106" s="1496"/>
      <c r="BI106" s="1496"/>
      <c r="BJ106" s="1496"/>
      <c r="BK106" s="1496"/>
      <c r="BL106" s="1497"/>
    </row>
    <row r="107" spans="1:64" ht="27" hidden="1" customHeight="1" x14ac:dyDescent="0.35">
      <c r="A107" s="1509"/>
      <c r="B107" s="1582"/>
      <c r="C107" s="1661"/>
      <c r="D107" s="1581"/>
      <c r="E107" s="1582"/>
      <c r="F107" s="1511"/>
      <c r="G107" s="1470" t="s">
        <v>129</v>
      </c>
      <c r="H107" s="1471"/>
      <c r="I107" s="1471"/>
      <c r="J107" s="1471"/>
      <c r="K107" s="1471"/>
      <c r="L107" s="1471"/>
      <c r="M107" s="1471"/>
      <c r="N107" s="1471"/>
      <c r="O107" s="1471"/>
      <c r="P107" s="1471"/>
      <c r="Q107" s="1471"/>
      <c r="R107" s="1472"/>
      <c r="S107" s="1473"/>
      <c r="T107" s="1474"/>
      <c r="U107" s="1474"/>
      <c r="V107" s="1475"/>
      <c r="W107" s="1476" t="s">
        <v>129</v>
      </c>
      <c r="X107" s="1474"/>
      <c r="Y107" s="1474"/>
      <c r="Z107" s="1475"/>
      <c r="AA107" s="1477" t="s">
        <v>151</v>
      </c>
      <c r="AB107" s="1478"/>
      <c r="AC107" s="1478"/>
      <c r="AD107" s="1478"/>
      <c r="AE107" s="1479"/>
      <c r="AF107" s="1530"/>
      <c r="AG107" s="1531"/>
      <c r="AH107" s="1531"/>
      <c r="AI107" s="1531"/>
      <c r="AJ107" s="1532"/>
      <c r="AK107" s="1720"/>
      <c r="AL107" s="1564" t="s">
        <v>149</v>
      </c>
      <c r="AM107" s="1565"/>
      <c r="AN107" s="1565"/>
      <c r="AO107" s="1565"/>
      <c r="AP107" s="1565"/>
      <c r="AQ107" s="1565"/>
      <c r="AR107" s="1565"/>
      <c r="AS107" s="1565"/>
      <c r="AT107" s="1673"/>
      <c r="AU107" s="1678"/>
      <c r="AV107" s="1679"/>
      <c r="AW107" s="1679"/>
      <c r="AX107" s="1679"/>
      <c r="AY107" s="1679"/>
      <c r="AZ107" s="1680"/>
      <c r="BA107" s="1495"/>
      <c r="BB107" s="1496"/>
      <c r="BC107" s="1496"/>
      <c r="BD107" s="1496"/>
      <c r="BE107" s="1496"/>
      <c r="BF107" s="1496"/>
      <c r="BG107" s="1496"/>
      <c r="BH107" s="1496"/>
      <c r="BI107" s="1496"/>
      <c r="BJ107" s="1496"/>
      <c r="BK107" s="1496"/>
      <c r="BL107" s="1497"/>
    </row>
    <row r="108" spans="1:64" ht="27" hidden="1" customHeight="1" x14ac:dyDescent="0.35">
      <c r="A108" s="1509"/>
      <c r="B108" s="1582"/>
      <c r="C108" s="1661"/>
      <c r="D108" s="1581"/>
      <c r="E108" s="1582"/>
      <c r="F108" s="1511"/>
      <c r="G108" s="1470" t="s">
        <v>129</v>
      </c>
      <c r="H108" s="1471"/>
      <c r="I108" s="1471"/>
      <c r="J108" s="1471"/>
      <c r="K108" s="1471"/>
      <c r="L108" s="1471"/>
      <c r="M108" s="1471"/>
      <c r="N108" s="1471"/>
      <c r="O108" s="1471"/>
      <c r="P108" s="1471"/>
      <c r="Q108" s="1471"/>
      <c r="R108" s="1472"/>
      <c r="S108" s="1473"/>
      <c r="T108" s="1474"/>
      <c r="U108" s="1474"/>
      <c r="V108" s="1475"/>
      <c r="W108" s="1476" t="s">
        <v>129</v>
      </c>
      <c r="X108" s="1474"/>
      <c r="Y108" s="1474"/>
      <c r="Z108" s="1475"/>
      <c r="AA108" s="1477" t="s">
        <v>151</v>
      </c>
      <c r="AB108" s="1478"/>
      <c r="AC108" s="1478"/>
      <c r="AD108" s="1478"/>
      <c r="AE108" s="1479"/>
      <c r="AF108" s="1530"/>
      <c r="AG108" s="1531"/>
      <c r="AH108" s="1531"/>
      <c r="AI108" s="1531"/>
      <c r="AJ108" s="1532"/>
      <c r="AK108" s="1720"/>
      <c r="AL108" s="1564" t="s">
        <v>149</v>
      </c>
      <c r="AM108" s="1565"/>
      <c r="AN108" s="1565"/>
      <c r="AO108" s="1565"/>
      <c r="AP108" s="1565"/>
      <c r="AQ108" s="1565"/>
      <c r="AR108" s="1565"/>
      <c r="AS108" s="1565"/>
      <c r="AT108" s="1673"/>
      <c r="AU108" s="1678"/>
      <c r="AV108" s="1679"/>
      <c r="AW108" s="1679"/>
      <c r="AX108" s="1679"/>
      <c r="AY108" s="1679"/>
      <c r="AZ108" s="1680"/>
      <c r="BA108" s="1495"/>
      <c r="BB108" s="1496"/>
      <c r="BC108" s="1496"/>
      <c r="BD108" s="1496"/>
      <c r="BE108" s="1496"/>
      <c r="BF108" s="1496"/>
      <c r="BG108" s="1496"/>
      <c r="BH108" s="1496"/>
      <c r="BI108" s="1496"/>
      <c r="BJ108" s="1496"/>
      <c r="BK108" s="1496"/>
      <c r="BL108" s="1497"/>
    </row>
    <row r="109" spans="1:64" ht="27" hidden="1" customHeight="1" x14ac:dyDescent="0.35">
      <c r="A109" s="1509"/>
      <c r="B109" s="1582"/>
      <c r="C109" s="1661"/>
      <c r="D109" s="1581"/>
      <c r="E109" s="1582"/>
      <c r="F109" s="1511"/>
      <c r="G109" s="1470" t="s">
        <v>129</v>
      </c>
      <c r="H109" s="1471"/>
      <c r="I109" s="1471"/>
      <c r="J109" s="1471"/>
      <c r="K109" s="1471"/>
      <c r="L109" s="1471"/>
      <c r="M109" s="1471"/>
      <c r="N109" s="1471"/>
      <c r="O109" s="1471"/>
      <c r="P109" s="1471"/>
      <c r="Q109" s="1471"/>
      <c r="R109" s="1472"/>
      <c r="S109" s="1473"/>
      <c r="T109" s="1474"/>
      <c r="U109" s="1474"/>
      <c r="V109" s="1475"/>
      <c r="W109" s="1476" t="s">
        <v>129</v>
      </c>
      <c r="X109" s="1474"/>
      <c r="Y109" s="1474"/>
      <c r="Z109" s="1475"/>
      <c r="AA109" s="1477" t="s">
        <v>151</v>
      </c>
      <c r="AB109" s="1478"/>
      <c r="AC109" s="1478"/>
      <c r="AD109" s="1478"/>
      <c r="AE109" s="1479"/>
      <c r="AF109" s="1530"/>
      <c r="AG109" s="1531"/>
      <c r="AH109" s="1531"/>
      <c r="AI109" s="1531"/>
      <c r="AJ109" s="1532"/>
      <c r="AK109" s="1720"/>
      <c r="AL109" s="1564" t="s">
        <v>149</v>
      </c>
      <c r="AM109" s="1565"/>
      <c r="AN109" s="1565"/>
      <c r="AO109" s="1565"/>
      <c r="AP109" s="1565"/>
      <c r="AQ109" s="1565"/>
      <c r="AR109" s="1565"/>
      <c r="AS109" s="1565"/>
      <c r="AT109" s="1673"/>
      <c r="AU109" s="1678"/>
      <c r="AV109" s="1679"/>
      <c r="AW109" s="1679"/>
      <c r="AX109" s="1679"/>
      <c r="AY109" s="1679"/>
      <c r="AZ109" s="1680"/>
      <c r="BA109" s="1495"/>
      <c r="BB109" s="1496"/>
      <c r="BC109" s="1496"/>
      <c r="BD109" s="1496"/>
      <c r="BE109" s="1496"/>
      <c r="BF109" s="1496"/>
      <c r="BG109" s="1496"/>
      <c r="BH109" s="1496"/>
      <c r="BI109" s="1496"/>
      <c r="BJ109" s="1496"/>
      <c r="BK109" s="1496"/>
      <c r="BL109" s="1497"/>
    </row>
    <row r="110" spans="1:64" ht="27" hidden="1" customHeight="1" x14ac:dyDescent="0.35">
      <c r="A110" s="1509"/>
      <c r="B110" s="1582"/>
      <c r="C110" s="1661"/>
      <c r="D110" s="1581"/>
      <c r="E110" s="1582"/>
      <c r="F110" s="1511"/>
      <c r="G110" s="1470" t="s">
        <v>129</v>
      </c>
      <c r="H110" s="1471"/>
      <c r="I110" s="1471"/>
      <c r="J110" s="1471"/>
      <c r="K110" s="1471"/>
      <c r="L110" s="1471"/>
      <c r="M110" s="1471"/>
      <c r="N110" s="1471"/>
      <c r="O110" s="1471"/>
      <c r="P110" s="1471"/>
      <c r="Q110" s="1471"/>
      <c r="R110" s="1472"/>
      <c r="S110" s="1473"/>
      <c r="T110" s="1474"/>
      <c r="U110" s="1474"/>
      <c r="V110" s="1475"/>
      <c r="W110" s="1476" t="s">
        <v>129</v>
      </c>
      <c r="X110" s="1474"/>
      <c r="Y110" s="1474"/>
      <c r="Z110" s="1475"/>
      <c r="AA110" s="1477" t="s">
        <v>151</v>
      </c>
      <c r="AB110" s="1478"/>
      <c r="AC110" s="1478"/>
      <c r="AD110" s="1478"/>
      <c r="AE110" s="1479"/>
      <c r="AF110" s="1530"/>
      <c r="AG110" s="1531"/>
      <c r="AH110" s="1531"/>
      <c r="AI110" s="1531"/>
      <c r="AJ110" s="1532"/>
      <c r="AK110" s="1720"/>
      <c r="AL110" s="1564" t="s">
        <v>149</v>
      </c>
      <c r="AM110" s="1565"/>
      <c r="AN110" s="1565"/>
      <c r="AO110" s="1565"/>
      <c r="AP110" s="1565"/>
      <c r="AQ110" s="1565"/>
      <c r="AR110" s="1565"/>
      <c r="AS110" s="1565"/>
      <c r="AT110" s="1673"/>
      <c r="AU110" s="1678"/>
      <c r="AV110" s="1679"/>
      <c r="AW110" s="1679"/>
      <c r="AX110" s="1679"/>
      <c r="AY110" s="1679"/>
      <c r="AZ110" s="1680"/>
      <c r="BA110" s="1495"/>
      <c r="BB110" s="1496"/>
      <c r="BC110" s="1496"/>
      <c r="BD110" s="1496"/>
      <c r="BE110" s="1496"/>
      <c r="BF110" s="1496"/>
      <c r="BG110" s="1496"/>
      <c r="BH110" s="1496"/>
      <c r="BI110" s="1496"/>
      <c r="BJ110" s="1496"/>
      <c r="BK110" s="1496"/>
      <c r="BL110" s="1497"/>
    </row>
    <row r="111" spans="1:64" ht="41.25" hidden="1" customHeight="1" x14ac:dyDescent="0.35">
      <c r="A111" s="1509"/>
      <c r="B111" s="1582"/>
      <c r="C111" s="1661"/>
      <c r="D111" s="1581"/>
      <c r="E111" s="1582"/>
      <c r="F111" s="1511"/>
      <c r="G111" s="1470" t="s">
        <v>129</v>
      </c>
      <c r="H111" s="1471"/>
      <c r="I111" s="1471"/>
      <c r="J111" s="1471"/>
      <c r="K111" s="1471"/>
      <c r="L111" s="1471"/>
      <c r="M111" s="1471"/>
      <c r="N111" s="1471"/>
      <c r="O111" s="1471"/>
      <c r="P111" s="1471"/>
      <c r="Q111" s="1471"/>
      <c r="R111" s="1472"/>
      <c r="S111" s="1473"/>
      <c r="T111" s="1474"/>
      <c r="U111" s="1474"/>
      <c r="V111" s="1475"/>
      <c r="W111" s="1476" t="s">
        <v>129</v>
      </c>
      <c r="X111" s="1474"/>
      <c r="Y111" s="1474"/>
      <c r="Z111" s="1475"/>
      <c r="AA111" s="1477" t="s">
        <v>151</v>
      </c>
      <c r="AB111" s="1478"/>
      <c r="AC111" s="1478"/>
      <c r="AD111" s="1478"/>
      <c r="AE111" s="1479"/>
      <c r="AF111" s="1530"/>
      <c r="AG111" s="1531"/>
      <c r="AH111" s="1531"/>
      <c r="AI111" s="1531"/>
      <c r="AJ111" s="1532"/>
      <c r="AK111" s="1720"/>
      <c r="AL111" s="1564" t="s">
        <v>149</v>
      </c>
      <c r="AM111" s="1565"/>
      <c r="AN111" s="1565"/>
      <c r="AO111" s="1565"/>
      <c r="AP111" s="1565"/>
      <c r="AQ111" s="1565"/>
      <c r="AR111" s="1565"/>
      <c r="AS111" s="1565"/>
      <c r="AT111" s="1673"/>
      <c r="AU111" s="1678"/>
      <c r="AV111" s="1679"/>
      <c r="AW111" s="1679"/>
      <c r="AX111" s="1679"/>
      <c r="AY111" s="1679"/>
      <c r="AZ111" s="1680"/>
      <c r="BA111" s="1495"/>
      <c r="BB111" s="1496"/>
      <c r="BC111" s="1496"/>
      <c r="BD111" s="1496"/>
      <c r="BE111" s="1496"/>
      <c r="BF111" s="1496"/>
      <c r="BG111" s="1496"/>
      <c r="BH111" s="1496"/>
      <c r="BI111" s="1496"/>
      <c r="BJ111" s="1496"/>
      <c r="BK111" s="1496"/>
      <c r="BL111" s="1497"/>
    </row>
    <row r="112" spans="1:64" ht="41.25" hidden="1" customHeight="1" thickBot="1" x14ac:dyDescent="0.4">
      <c r="A112" s="1509"/>
      <c r="B112" s="1582"/>
      <c r="C112" s="1661"/>
      <c r="D112" s="1583"/>
      <c r="E112" s="1513"/>
      <c r="F112" s="1514"/>
      <c r="G112" s="1442" t="s">
        <v>129</v>
      </c>
      <c r="H112" s="1443"/>
      <c r="I112" s="1443"/>
      <c r="J112" s="1443"/>
      <c r="K112" s="1443"/>
      <c r="L112" s="1443"/>
      <c r="M112" s="1443"/>
      <c r="N112" s="1443"/>
      <c r="O112" s="1443"/>
      <c r="P112" s="1443"/>
      <c r="Q112" s="1443"/>
      <c r="R112" s="1444"/>
      <c r="S112" s="1445"/>
      <c r="T112" s="1446"/>
      <c r="U112" s="1446"/>
      <c r="V112" s="1447"/>
      <c r="W112" s="1448" t="s">
        <v>129</v>
      </c>
      <c r="X112" s="1446"/>
      <c r="Y112" s="1446"/>
      <c r="Z112" s="1447"/>
      <c r="AA112" s="1449" t="s">
        <v>151</v>
      </c>
      <c r="AB112" s="1450"/>
      <c r="AC112" s="1450"/>
      <c r="AD112" s="1450"/>
      <c r="AE112" s="1451"/>
      <c r="AF112" s="1533"/>
      <c r="AG112" s="1534"/>
      <c r="AH112" s="1534"/>
      <c r="AI112" s="1534"/>
      <c r="AJ112" s="1535"/>
      <c r="AK112" s="1720"/>
      <c r="AL112" s="1567" t="s">
        <v>149</v>
      </c>
      <c r="AM112" s="1568"/>
      <c r="AN112" s="1568"/>
      <c r="AO112" s="1568"/>
      <c r="AP112" s="1568"/>
      <c r="AQ112" s="1568"/>
      <c r="AR112" s="1568"/>
      <c r="AS112" s="1568"/>
      <c r="AT112" s="1674"/>
      <c r="AU112" s="1681"/>
      <c r="AV112" s="1682"/>
      <c r="AW112" s="1682"/>
      <c r="AX112" s="1682"/>
      <c r="AY112" s="1682"/>
      <c r="AZ112" s="1683"/>
      <c r="BA112" s="1498"/>
      <c r="BB112" s="1499"/>
      <c r="BC112" s="1499"/>
      <c r="BD112" s="1499"/>
      <c r="BE112" s="1499"/>
      <c r="BF112" s="1499"/>
      <c r="BG112" s="1499"/>
      <c r="BH112" s="1499"/>
      <c r="BI112" s="1499"/>
      <c r="BJ112" s="1499"/>
      <c r="BK112" s="1499"/>
      <c r="BL112" s="1500"/>
    </row>
    <row r="113" spans="1:74" ht="38.25" customHeight="1" thickBot="1" x14ac:dyDescent="0.4">
      <c r="A113" s="1509"/>
      <c r="B113" s="1582"/>
      <c r="C113" s="1661"/>
      <c r="D113" s="1580" t="s">
        <v>152</v>
      </c>
      <c r="E113" s="1507"/>
      <c r="F113" s="1508"/>
      <c r="G113" s="1643" t="s">
        <v>129</v>
      </c>
      <c r="H113" s="1644"/>
      <c r="I113" s="1644"/>
      <c r="J113" s="1644"/>
      <c r="K113" s="1644"/>
      <c r="L113" s="1644"/>
      <c r="M113" s="1644"/>
      <c r="N113" s="1644"/>
      <c r="O113" s="1644"/>
      <c r="P113" s="1644"/>
      <c r="Q113" s="1644"/>
      <c r="R113" s="1645"/>
      <c r="S113" s="1646" t="s">
        <v>129</v>
      </c>
      <c r="T113" s="1647"/>
      <c r="U113" s="1647"/>
      <c r="V113" s="1648"/>
      <c r="W113" s="1649" t="s">
        <v>129</v>
      </c>
      <c r="X113" s="1650"/>
      <c r="Y113" s="1650"/>
      <c r="Z113" s="1600"/>
      <c r="AA113" s="1651" t="s">
        <v>151</v>
      </c>
      <c r="AB113" s="1652"/>
      <c r="AC113" s="1652"/>
      <c r="AD113" s="1652"/>
      <c r="AE113" s="1653"/>
      <c r="AF113" s="1605">
        <f>IF(ISNUMBER(SUM(AA113:AE132)),SUM(AA113:AE132),0)</f>
        <v>0</v>
      </c>
      <c r="AG113" s="1606"/>
      <c r="AH113" s="1606"/>
      <c r="AI113" s="1606"/>
      <c r="AJ113" s="1607"/>
      <c r="AK113" s="1720"/>
      <c r="AL113" s="1536" t="s">
        <v>149</v>
      </c>
      <c r="AM113" s="1537"/>
      <c r="AN113" s="1537"/>
      <c r="AO113" s="1537"/>
      <c r="AP113" s="1537"/>
      <c r="AQ113" s="1537"/>
      <c r="AR113" s="1537"/>
      <c r="AS113" s="1537"/>
      <c r="AT113" s="1538"/>
      <c r="AU113" s="1483" t="s">
        <v>149</v>
      </c>
      <c r="AV113" s="1484"/>
      <c r="AW113" s="1484"/>
      <c r="AX113" s="1484"/>
      <c r="AY113" s="1484"/>
      <c r="AZ113" s="1485"/>
      <c r="BA113" s="1492" t="s">
        <v>129</v>
      </c>
      <c r="BB113" s="1493"/>
      <c r="BC113" s="1493"/>
      <c r="BD113" s="1493"/>
      <c r="BE113" s="1493"/>
      <c r="BF113" s="1493"/>
      <c r="BG113" s="1493"/>
      <c r="BH113" s="1493"/>
      <c r="BI113" s="1493"/>
      <c r="BJ113" s="1493"/>
      <c r="BK113" s="1493"/>
      <c r="BL113" s="1494"/>
    </row>
    <row r="114" spans="1:74" ht="35.25" hidden="1" customHeight="1" x14ac:dyDescent="0.35">
      <c r="A114" s="1509"/>
      <c r="B114" s="1582"/>
      <c r="C114" s="1661"/>
      <c r="D114" s="1581"/>
      <c r="E114" s="1582"/>
      <c r="F114" s="1511"/>
      <c r="G114" s="1584" t="s">
        <v>247</v>
      </c>
      <c r="H114" s="1585"/>
      <c r="I114" s="1585"/>
      <c r="J114" s="1585"/>
      <c r="K114" s="1585"/>
      <c r="L114" s="1585"/>
      <c r="M114" s="1585"/>
      <c r="N114" s="1585"/>
      <c r="O114" s="1585"/>
      <c r="P114" s="1585"/>
      <c r="Q114" s="1585"/>
      <c r="R114" s="1586"/>
      <c r="S114" s="1669"/>
      <c r="T114" s="1588"/>
      <c r="U114" s="1588"/>
      <c r="V114" s="1589"/>
      <c r="W114" s="1590"/>
      <c r="X114" s="1588"/>
      <c r="Y114" s="1588"/>
      <c r="Z114" s="1589"/>
      <c r="AA114" s="1591"/>
      <c r="AB114" s="1592"/>
      <c r="AC114" s="1592"/>
      <c r="AD114" s="1592"/>
      <c r="AE114" s="1593"/>
      <c r="AF114" s="1608"/>
      <c r="AG114" s="1609"/>
      <c r="AH114" s="1609"/>
      <c r="AI114" s="1609"/>
      <c r="AJ114" s="1610"/>
      <c r="AK114" s="1720"/>
      <c r="AL114" s="1480" t="s">
        <v>149</v>
      </c>
      <c r="AM114" s="1481"/>
      <c r="AN114" s="1481"/>
      <c r="AO114" s="1481"/>
      <c r="AP114" s="1481"/>
      <c r="AQ114" s="1481"/>
      <c r="AR114" s="1481"/>
      <c r="AS114" s="1481"/>
      <c r="AT114" s="1482"/>
      <c r="AU114" s="1486"/>
      <c r="AV114" s="1487"/>
      <c r="AW114" s="1487"/>
      <c r="AX114" s="1487"/>
      <c r="AY114" s="1487"/>
      <c r="AZ114" s="1488"/>
      <c r="BA114" s="1495"/>
      <c r="BB114" s="1496"/>
      <c r="BC114" s="1496"/>
      <c r="BD114" s="1496"/>
      <c r="BE114" s="1496"/>
      <c r="BF114" s="1496"/>
      <c r="BG114" s="1496"/>
      <c r="BH114" s="1496"/>
      <c r="BI114" s="1496"/>
      <c r="BJ114" s="1496"/>
      <c r="BK114" s="1496"/>
      <c r="BL114" s="1497"/>
    </row>
    <row r="115" spans="1:74" ht="35.25" hidden="1" customHeight="1" thickBot="1" x14ac:dyDescent="0.4">
      <c r="A115" s="1509"/>
      <c r="B115" s="1582"/>
      <c r="C115" s="1661"/>
      <c r="D115" s="1581"/>
      <c r="E115" s="1582"/>
      <c r="F115" s="1511"/>
      <c r="G115" s="1584" t="s">
        <v>247</v>
      </c>
      <c r="H115" s="1585"/>
      <c r="I115" s="1585"/>
      <c r="J115" s="1585"/>
      <c r="K115" s="1585"/>
      <c r="L115" s="1585"/>
      <c r="M115" s="1585"/>
      <c r="N115" s="1585"/>
      <c r="O115" s="1585"/>
      <c r="P115" s="1585"/>
      <c r="Q115" s="1585"/>
      <c r="R115" s="1586"/>
      <c r="S115" s="1666"/>
      <c r="T115" s="1667"/>
      <c r="U115" s="1667"/>
      <c r="V115" s="1668"/>
      <c r="W115" s="1590"/>
      <c r="X115" s="1588"/>
      <c r="Y115" s="1588"/>
      <c r="Z115" s="1589"/>
      <c r="AA115" s="1591"/>
      <c r="AB115" s="1592"/>
      <c r="AC115" s="1592"/>
      <c r="AD115" s="1592"/>
      <c r="AE115" s="1593"/>
      <c r="AF115" s="1608"/>
      <c r="AG115" s="1609"/>
      <c r="AH115" s="1609"/>
      <c r="AI115" s="1609"/>
      <c r="AJ115" s="1610"/>
      <c r="AK115" s="1720"/>
      <c r="AL115" s="1480" t="s">
        <v>149</v>
      </c>
      <c r="AM115" s="1481"/>
      <c r="AN115" s="1481"/>
      <c r="AO115" s="1481"/>
      <c r="AP115" s="1481"/>
      <c r="AQ115" s="1481"/>
      <c r="AR115" s="1481"/>
      <c r="AS115" s="1481"/>
      <c r="AT115" s="1482"/>
      <c r="AU115" s="1486"/>
      <c r="AV115" s="1487"/>
      <c r="AW115" s="1487"/>
      <c r="AX115" s="1487"/>
      <c r="AY115" s="1487"/>
      <c r="AZ115" s="1488"/>
      <c r="BA115" s="1495"/>
      <c r="BB115" s="1496"/>
      <c r="BC115" s="1496"/>
      <c r="BD115" s="1496"/>
      <c r="BE115" s="1496"/>
      <c r="BF115" s="1496"/>
      <c r="BG115" s="1496"/>
      <c r="BH115" s="1496"/>
      <c r="BI115" s="1496"/>
      <c r="BJ115" s="1496"/>
      <c r="BK115" s="1496"/>
      <c r="BL115" s="1497"/>
    </row>
    <row r="116" spans="1:74" ht="27" hidden="1" customHeight="1" x14ac:dyDescent="0.35">
      <c r="A116" s="1509"/>
      <c r="B116" s="1582"/>
      <c r="C116" s="1661"/>
      <c r="D116" s="1581"/>
      <c r="E116" s="1582"/>
      <c r="F116" s="1511"/>
      <c r="G116" s="1584"/>
      <c r="H116" s="1585"/>
      <c r="I116" s="1585"/>
      <c r="J116" s="1585"/>
      <c r="K116" s="1585"/>
      <c r="L116" s="1585"/>
      <c r="M116" s="1585"/>
      <c r="N116" s="1585"/>
      <c r="O116" s="1585"/>
      <c r="P116" s="1585"/>
      <c r="Q116" s="1585"/>
      <c r="R116" s="1586"/>
      <c r="S116" s="1587"/>
      <c r="T116" s="1588"/>
      <c r="U116" s="1588"/>
      <c r="V116" s="1589"/>
      <c r="W116" s="1590"/>
      <c r="X116" s="1588"/>
      <c r="Y116" s="1588"/>
      <c r="Z116" s="1589"/>
      <c r="AA116" s="1591"/>
      <c r="AB116" s="1592"/>
      <c r="AC116" s="1592"/>
      <c r="AD116" s="1592"/>
      <c r="AE116" s="1593"/>
      <c r="AF116" s="1608"/>
      <c r="AG116" s="1609"/>
      <c r="AH116" s="1609"/>
      <c r="AI116" s="1609"/>
      <c r="AJ116" s="1610"/>
      <c r="AK116" s="1720"/>
      <c r="AL116" s="1480" t="s">
        <v>149</v>
      </c>
      <c r="AM116" s="1481"/>
      <c r="AN116" s="1481"/>
      <c r="AO116" s="1481"/>
      <c r="AP116" s="1481"/>
      <c r="AQ116" s="1481"/>
      <c r="AR116" s="1481"/>
      <c r="AS116" s="1481"/>
      <c r="AT116" s="1482"/>
      <c r="AU116" s="1486"/>
      <c r="AV116" s="1487"/>
      <c r="AW116" s="1487"/>
      <c r="AX116" s="1487"/>
      <c r="AY116" s="1487"/>
      <c r="AZ116" s="1488"/>
      <c r="BA116" s="1495"/>
      <c r="BB116" s="1496"/>
      <c r="BC116" s="1496"/>
      <c r="BD116" s="1496"/>
      <c r="BE116" s="1496"/>
      <c r="BF116" s="1496"/>
      <c r="BG116" s="1496"/>
      <c r="BH116" s="1496"/>
      <c r="BI116" s="1496"/>
      <c r="BJ116" s="1496"/>
      <c r="BK116" s="1496"/>
      <c r="BL116" s="1497"/>
    </row>
    <row r="117" spans="1:74" ht="27" hidden="1" customHeight="1" x14ac:dyDescent="0.35">
      <c r="A117" s="1509"/>
      <c r="B117" s="1582"/>
      <c r="C117" s="1661"/>
      <c r="D117" s="1581"/>
      <c r="E117" s="1582"/>
      <c r="F117" s="1511"/>
      <c r="G117" s="1584"/>
      <c r="H117" s="1585"/>
      <c r="I117" s="1585"/>
      <c r="J117" s="1585"/>
      <c r="K117" s="1585"/>
      <c r="L117" s="1585"/>
      <c r="M117" s="1585"/>
      <c r="N117" s="1585"/>
      <c r="O117" s="1585"/>
      <c r="P117" s="1585"/>
      <c r="Q117" s="1585"/>
      <c r="R117" s="1586"/>
      <c r="S117" s="1666"/>
      <c r="T117" s="1667"/>
      <c r="U117" s="1667"/>
      <c r="V117" s="1668"/>
      <c r="W117" s="1590"/>
      <c r="X117" s="1588"/>
      <c r="Y117" s="1588"/>
      <c r="Z117" s="1589"/>
      <c r="AA117" s="1591"/>
      <c r="AB117" s="1592"/>
      <c r="AC117" s="1592"/>
      <c r="AD117" s="1592"/>
      <c r="AE117" s="1593"/>
      <c r="AF117" s="1608"/>
      <c r="AG117" s="1609"/>
      <c r="AH117" s="1609"/>
      <c r="AI117" s="1609"/>
      <c r="AJ117" s="1610"/>
      <c r="AK117" s="1720"/>
      <c r="AL117" s="1480" t="s">
        <v>149</v>
      </c>
      <c r="AM117" s="1481"/>
      <c r="AN117" s="1481"/>
      <c r="AO117" s="1481"/>
      <c r="AP117" s="1481"/>
      <c r="AQ117" s="1481"/>
      <c r="AR117" s="1481"/>
      <c r="AS117" s="1481"/>
      <c r="AT117" s="1482"/>
      <c r="AU117" s="1486"/>
      <c r="AV117" s="1487"/>
      <c r="AW117" s="1487"/>
      <c r="AX117" s="1487"/>
      <c r="AY117" s="1487"/>
      <c r="AZ117" s="1488"/>
      <c r="BA117" s="1495"/>
      <c r="BB117" s="1496"/>
      <c r="BC117" s="1496"/>
      <c r="BD117" s="1496"/>
      <c r="BE117" s="1496"/>
      <c r="BF117" s="1496"/>
      <c r="BG117" s="1496"/>
      <c r="BH117" s="1496"/>
      <c r="BI117" s="1496"/>
      <c r="BJ117" s="1496"/>
      <c r="BK117" s="1496"/>
      <c r="BL117" s="1497"/>
      <c r="BQ117" s="8"/>
      <c r="BR117" s="20"/>
      <c r="BS117" s="20"/>
      <c r="BT117" s="9"/>
      <c r="BU117" s="10"/>
      <c r="BV117" s="11"/>
    </row>
    <row r="118" spans="1:74" ht="27" hidden="1" customHeight="1" thickBot="1" x14ac:dyDescent="0.4">
      <c r="A118" s="1509"/>
      <c r="B118" s="1582"/>
      <c r="C118" s="1661"/>
      <c r="D118" s="1581"/>
      <c r="E118" s="1582"/>
      <c r="F118" s="1511"/>
      <c r="G118" s="1584"/>
      <c r="H118" s="1585"/>
      <c r="I118" s="1585"/>
      <c r="J118" s="1585"/>
      <c r="K118" s="1585"/>
      <c r="L118" s="1585"/>
      <c r="M118" s="1585"/>
      <c r="N118" s="1585"/>
      <c r="O118" s="1585"/>
      <c r="P118" s="1585"/>
      <c r="Q118" s="1585"/>
      <c r="R118" s="1586"/>
      <c r="S118" s="1666"/>
      <c r="T118" s="1667"/>
      <c r="U118" s="1667"/>
      <c r="V118" s="1668"/>
      <c r="W118" s="1576"/>
      <c r="X118" s="1574"/>
      <c r="Y118" s="1574"/>
      <c r="Z118" s="1575"/>
      <c r="AA118" s="1591"/>
      <c r="AB118" s="1592"/>
      <c r="AC118" s="1592"/>
      <c r="AD118" s="1592"/>
      <c r="AE118" s="1593"/>
      <c r="AF118" s="1608"/>
      <c r="AG118" s="1609"/>
      <c r="AH118" s="1609"/>
      <c r="AI118" s="1609"/>
      <c r="AJ118" s="1610"/>
      <c r="AK118" s="1720"/>
      <c r="AL118" s="1480" t="s">
        <v>149</v>
      </c>
      <c r="AM118" s="1481"/>
      <c r="AN118" s="1481"/>
      <c r="AO118" s="1481"/>
      <c r="AP118" s="1481"/>
      <c r="AQ118" s="1481"/>
      <c r="AR118" s="1481"/>
      <c r="AS118" s="1481"/>
      <c r="AT118" s="1482"/>
      <c r="AU118" s="1486"/>
      <c r="AV118" s="1487"/>
      <c r="AW118" s="1487"/>
      <c r="AX118" s="1487"/>
      <c r="AY118" s="1487"/>
      <c r="AZ118" s="1488"/>
      <c r="BA118" s="1495"/>
      <c r="BB118" s="1496"/>
      <c r="BC118" s="1496"/>
      <c r="BD118" s="1496"/>
      <c r="BE118" s="1496"/>
      <c r="BF118" s="1496"/>
      <c r="BG118" s="1496"/>
      <c r="BH118" s="1496"/>
      <c r="BI118" s="1496"/>
      <c r="BJ118" s="1496"/>
      <c r="BK118" s="1496"/>
      <c r="BL118" s="1497"/>
      <c r="BQ118" s="8"/>
      <c r="BR118" s="20"/>
      <c r="BS118" s="20"/>
      <c r="BT118" s="9"/>
      <c r="BU118" s="10"/>
      <c r="BV118" s="11"/>
    </row>
    <row r="119" spans="1:74" ht="27" hidden="1" customHeight="1" x14ac:dyDescent="0.35">
      <c r="A119" s="1509"/>
      <c r="B119" s="1582"/>
      <c r="C119" s="1661"/>
      <c r="D119" s="1581"/>
      <c r="E119" s="1582"/>
      <c r="F119" s="1511"/>
      <c r="G119" s="1584" t="s">
        <v>129</v>
      </c>
      <c r="H119" s="1585"/>
      <c r="I119" s="1585"/>
      <c r="J119" s="1585"/>
      <c r="K119" s="1585"/>
      <c r="L119" s="1585"/>
      <c r="M119" s="1585"/>
      <c r="N119" s="1585"/>
      <c r="O119" s="1585"/>
      <c r="P119" s="1585"/>
      <c r="Q119" s="1585"/>
      <c r="R119" s="1586"/>
      <c r="S119" s="1587" t="s">
        <v>129</v>
      </c>
      <c r="T119" s="1588"/>
      <c r="U119" s="1588"/>
      <c r="V119" s="1589"/>
      <c r="W119" s="1670" t="s">
        <v>129</v>
      </c>
      <c r="X119" s="1671"/>
      <c r="Y119" s="1671"/>
      <c r="Z119" s="1672"/>
      <c r="AA119" s="1591"/>
      <c r="AB119" s="1592"/>
      <c r="AC119" s="1592"/>
      <c r="AD119" s="1592"/>
      <c r="AE119" s="1593"/>
      <c r="AF119" s="1608"/>
      <c r="AG119" s="1609"/>
      <c r="AH119" s="1609"/>
      <c r="AI119" s="1609"/>
      <c r="AJ119" s="1610"/>
      <c r="AK119" s="1720"/>
      <c r="AL119" s="1480" t="s">
        <v>149</v>
      </c>
      <c r="AM119" s="1481"/>
      <c r="AN119" s="1481"/>
      <c r="AO119" s="1481"/>
      <c r="AP119" s="1481"/>
      <c r="AQ119" s="1481"/>
      <c r="AR119" s="1481"/>
      <c r="AS119" s="1481"/>
      <c r="AT119" s="1482"/>
      <c r="AU119" s="1486"/>
      <c r="AV119" s="1487"/>
      <c r="AW119" s="1487"/>
      <c r="AX119" s="1487"/>
      <c r="AY119" s="1487"/>
      <c r="AZ119" s="1488"/>
      <c r="BA119" s="1495"/>
      <c r="BB119" s="1496"/>
      <c r="BC119" s="1496"/>
      <c r="BD119" s="1496"/>
      <c r="BE119" s="1496"/>
      <c r="BF119" s="1496"/>
      <c r="BG119" s="1496"/>
      <c r="BH119" s="1496"/>
      <c r="BI119" s="1496"/>
      <c r="BJ119" s="1496"/>
      <c r="BK119" s="1496"/>
      <c r="BL119" s="1497"/>
      <c r="BQ119" s="8"/>
      <c r="BR119" s="20"/>
      <c r="BS119" s="20"/>
      <c r="BT119" s="9"/>
      <c r="BU119" s="10"/>
      <c r="BV119" s="11"/>
    </row>
    <row r="120" spans="1:74" ht="27" hidden="1" customHeight="1" x14ac:dyDescent="0.35">
      <c r="A120" s="1509"/>
      <c r="B120" s="1582"/>
      <c r="C120" s="1661"/>
      <c r="D120" s="1581"/>
      <c r="E120" s="1582"/>
      <c r="F120" s="1511"/>
      <c r="G120" s="1584" t="s">
        <v>129</v>
      </c>
      <c r="H120" s="1585"/>
      <c r="I120" s="1585"/>
      <c r="J120" s="1585"/>
      <c r="K120" s="1585"/>
      <c r="L120" s="1585"/>
      <c r="M120" s="1585"/>
      <c r="N120" s="1585"/>
      <c r="O120" s="1585"/>
      <c r="P120" s="1585"/>
      <c r="Q120" s="1585"/>
      <c r="R120" s="1586"/>
      <c r="S120" s="1587" t="s">
        <v>129</v>
      </c>
      <c r="T120" s="1588"/>
      <c r="U120" s="1588"/>
      <c r="V120" s="1589"/>
      <c r="W120" s="1590" t="s">
        <v>129</v>
      </c>
      <c r="X120" s="1588"/>
      <c r="Y120" s="1588"/>
      <c r="Z120" s="1589"/>
      <c r="AA120" s="1591"/>
      <c r="AB120" s="1592"/>
      <c r="AC120" s="1592"/>
      <c r="AD120" s="1592"/>
      <c r="AE120" s="1593"/>
      <c r="AF120" s="1608"/>
      <c r="AG120" s="1609"/>
      <c r="AH120" s="1609"/>
      <c r="AI120" s="1609"/>
      <c r="AJ120" s="1610"/>
      <c r="AK120" s="1720"/>
      <c r="AL120" s="1480" t="s">
        <v>149</v>
      </c>
      <c r="AM120" s="1481"/>
      <c r="AN120" s="1481"/>
      <c r="AO120" s="1481"/>
      <c r="AP120" s="1481"/>
      <c r="AQ120" s="1481"/>
      <c r="AR120" s="1481"/>
      <c r="AS120" s="1481"/>
      <c r="AT120" s="1482"/>
      <c r="AU120" s="1486"/>
      <c r="AV120" s="1487"/>
      <c r="AW120" s="1487"/>
      <c r="AX120" s="1487"/>
      <c r="AY120" s="1487"/>
      <c r="AZ120" s="1488"/>
      <c r="BA120" s="1495"/>
      <c r="BB120" s="1496"/>
      <c r="BC120" s="1496"/>
      <c r="BD120" s="1496"/>
      <c r="BE120" s="1496"/>
      <c r="BF120" s="1496"/>
      <c r="BG120" s="1496"/>
      <c r="BH120" s="1496"/>
      <c r="BI120" s="1496"/>
      <c r="BJ120" s="1496"/>
      <c r="BK120" s="1496"/>
      <c r="BL120" s="1497"/>
      <c r="BQ120" s="8"/>
      <c r="BR120" s="20"/>
      <c r="BS120" s="20"/>
      <c r="BT120" s="9"/>
      <c r="BU120" s="10"/>
      <c r="BV120" s="11"/>
    </row>
    <row r="121" spans="1:74" ht="27" hidden="1" customHeight="1" x14ac:dyDescent="0.35">
      <c r="A121" s="1509"/>
      <c r="B121" s="1582"/>
      <c r="C121" s="1661"/>
      <c r="D121" s="1581"/>
      <c r="E121" s="1582"/>
      <c r="F121" s="1511"/>
      <c r="G121" s="1584" t="s">
        <v>129</v>
      </c>
      <c r="H121" s="1585"/>
      <c r="I121" s="1585"/>
      <c r="J121" s="1585"/>
      <c r="K121" s="1585"/>
      <c r="L121" s="1585"/>
      <c r="M121" s="1585"/>
      <c r="N121" s="1585"/>
      <c r="O121" s="1585"/>
      <c r="P121" s="1585"/>
      <c r="Q121" s="1585"/>
      <c r="R121" s="1586"/>
      <c r="S121" s="1587" t="s">
        <v>129</v>
      </c>
      <c r="T121" s="1588"/>
      <c r="U121" s="1588"/>
      <c r="V121" s="1589"/>
      <c r="W121" s="1590" t="s">
        <v>129</v>
      </c>
      <c r="X121" s="1588"/>
      <c r="Y121" s="1588"/>
      <c r="Z121" s="1589"/>
      <c r="AA121" s="1591"/>
      <c r="AB121" s="1592"/>
      <c r="AC121" s="1592"/>
      <c r="AD121" s="1592"/>
      <c r="AE121" s="1593"/>
      <c r="AF121" s="1608"/>
      <c r="AG121" s="1609"/>
      <c r="AH121" s="1609"/>
      <c r="AI121" s="1609"/>
      <c r="AJ121" s="1610"/>
      <c r="AK121" s="1720"/>
      <c r="AL121" s="1480" t="s">
        <v>149</v>
      </c>
      <c r="AM121" s="1481"/>
      <c r="AN121" s="1481"/>
      <c r="AO121" s="1481"/>
      <c r="AP121" s="1481"/>
      <c r="AQ121" s="1481"/>
      <c r="AR121" s="1481"/>
      <c r="AS121" s="1481"/>
      <c r="AT121" s="1482"/>
      <c r="AU121" s="1486"/>
      <c r="AV121" s="1487"/>
      <c r="AW121" s="1487"/>
      <c r="AX121" s="1487"/>
      <c r="AY121" s="1487"/>
      <c r="AZ121" s="1488"/>
      <c r="BA121" s="1495"/>
      <c r="BB121" s="1496"/>
      <c r="BC121" s="1496"/>
      <c r="BD121" s="1496"/>
      <c r="BE121" s="1496"/>
      <c r="BF121" s="1496"/>
      <c r="BG121" s="1496"/>
      <c r="BH121" s="1496"/>
      <c r="BI121" s="1496"/>
      <c r="BJ121" s="1496"/>
      <c r="BK121" s="1496"/>
      <c r="BL121" s="1497"/>
      <c r="BQ121" s="8"/>
      <c r="BR121" s="20"/>
      <c r="BS121" s="20"/>
      <c r="BT121" s="9"/>
      <c r="BU121" s="10"/>
      <c r="BV121" s="11"/>
    </row>
    <row r="122" spans="1:74" ht="27" hidden="1" customHeight="1" x14ac:dyDescent="0.35">
      <c r="A122" s="1509"/>
      <c r="B122" s="1582"/>
      <c r="C122" s="1661"/>
      <c r="D122" s="1581"/>
      <c r="E122" s="1582"/>
      <c r="F122" s="1511"/>
      <c r="G122" s="1584" t="s">
        <v>129</v>
      </c>
      <c r="H122" s="1585"/>
      <c r="I122" s="1585"/>
      <c r="J122" s="1585"/>
      <c r="K122" s="1585"/>
      <c r="L122" s="1585"/>
      <c r="M122" s="1585"/>
      <c r="N122" s="1585"/>
      <c r="O122" s="1585"/>
      <c r="P122" s="1585"/>
      <c r="Q122" s="1585"/>
      <c r="R122" s="1586"/>
      <c r="S122" s="1587" t="s">
        <v>129</v>
      </c>
      <c r="T122" s="1588"/>
      <c r="U122" s="1588"/>
      <c r="V122" s="1589"/>
      <c r="W122" s="1590" t="s">
        <v>129</v>
      </c>
      <c r="X122" s="1588"/>
      <c r="Y122" s="1588"/>
      <c r="Z122" s="1589"/>
      <c r="AA122" s="1591"/>
      <c r="AB122" s="1592"/>
      <c r="AC122" s="1592"/>
      <c r="AD122" s="1592"/>
      <c r="AE122" s="1593"/>
      <c r="AF122" s="1608"/>
      <c r="AG122" s="1609"/>
      <c r="AH122" s="1609"/>
      <c r="AI122" s="1609"/>
      <c r="AJ122" s="1610"/>
      <c r="AK122" s="1720"/>
      <c r="AL122" s="1480" t="s">
        <v>149</v>
      </c>
      <c r="AM122" s="1481"/>
      <c r="AN122" s="1481"/>
      <c r="AO122" s="1481"/>
      <c r="AP122" s="1481"/>
      <c r="AQ122" s="1481"/>
      <c r="AR122" s="1481"/>
      <c r="AS122" s="1481"/>
      <c r="AT122" s="1482"/>
      <c r="AU122" s="1486"/>
      <c r="AV122" s="1487"/>
      <c r="AW122" s="1487"/>
      <c r="AX122" s="1487"/>
      <c r="AY122" s="1487"/>
      <c r="AZ122" s="1488"/>
      <c r="BA122" s="1495"/>
      <c r="BB122" s="1496"/>
      <c r="BC122" s="1496"/>
      <c r="BD122" s="1496"/>
      <c r="BE122" s="1496"/>
      <c r="BF122" s="1496"/>
      <c r="BG122" s="1496"/>
      <c r="BH122" s="1496"/>
      <c r="BI122" s="1496"/>
      <c r="BJ122" s="1496"/>
      <c r="BK122" s="1496"/>
      <c r="BL122" s="1497"/>
      <c r="BQ122" s="8"/>
      <c r="BR122" s="20"/>
      <c r="BS122" s="20"/>
      <c r="BT122" s="9"/>
      <c r="BU122" s="10"/>
      <c r="BV122" s="11"/>
    </row>
    <row r="123" spans="1:74" ht="27" hidden="1" customHeight="1" x14ac:dyDescent="0.35">
      <c r="A123" s="1509"/>
      <c r="B123" s="1582"/>
      <c r="C123" s="1661"/>
      <c r="D123" s="1581"/>
      <c r="E123" s="1582"/>
      <c r="F123" s="1511"/>
      <c r="G123" s="1584" t="s">
        <v>129</v>
      </c>
      <c r="H123" s="1585"/>
      <c r="I123" s="1585"/>
      <c r="J123" s="1585"/>
      <c r="K123" s="1585"/>
      <c r="L123" s="1585"/>
      <c r="M123" s="1585"/>
      <c r="N123" s="1585"/>
      <c r="O123" s="1585"/>
      <c r="P123" s="1585"/>
      <c r="Q123" s="1585"/>
      <c r="R123" s="1586"/>
      <c r="S123" s="1587" t="s">
        <v>129</v>
      </c>
      <c r="T123" s="1588"/>
      <c r="U123" s="1588"/>
      <c r="V123" s="1589"/>
      <c r="W123" s="1590" t="s">
        <v>129</v>
      </c>
      <c r="X123" s="1588"/>
      <c r="Y123" s="1588"/>
      <c r="Z123" s="1589"/>
      <c r="AA123" s="1591"/>
      <c r="AB123" s="1592"/>
      <c r="AC123" s="1592"/>
      <c r="AD123" s="1592"/>
      <c r="AE123" s="1593"/>
      <c r="AF123" s="1608"/>
      <c r="AG123" s="1609"/>
      <c r="AH123" s="1609"/>
      <c r="AI123" s="1609"/>
      <c r="AJ123" s="1610"/>
      <c r="AK123" s="1720"/>
      <c r="AL123" s="1480" t="s">
        <v>149</v>
      </c>
      <c r="AM123" s="1481"/>
      <c r="AN123" s="1481"/>
      <c r="AO123" s="1481"/>
      <c r="AP123" s="1481"/>
      <c r="AQ123" s="1481"/>
      <c r="AR123" s="1481"/>
      <c r="AS123" s="1481"/>
      <c r="AT123" s="1482"/>
      <c r="AU123" s="1486"/>
      <c r="AV123" s="1487"/>
      <c r="AW123" s="1487"/>
      <c r="AX123" s="1487"/>
      <c r="AY123" s="1487"/>
      <c r="AZ123" s="1488"/>
      <c r="BA123" s="1495"/>
      <c r="BB123" s="1496"/>
      <c r="BC123" s="1496"/>
      <c r="BD123" s="1496"/>
      <c r="BE123" s="1496"/>
      <c r="BF123" s="1496"/>
      <c r="BG123" s="1496"/>
      <c r="BH123" s="1496"/>
      <c r="BI123" s="1496"/>
      <c r="BJ123" s="1496"/>
      <c r="BK123" s="1496"/>
      <c r="BL123" s="1497"/>
      <c r="BQ123" s="8"/>
      <c r="BR123" s="20"/>
      <c r="BS123" s="20"/>
      <c r="BT123" s="9"/>
      <c r="BU123" s="10"/>
      <c r="BV123" s="11"/>
    </row>
    <row r="124" spans="1:74" ht="27" hidden="1" customHeight="1" x14ac:dyDescent="0.35">
      <c r="A124" s="1509"/>
      <c r="B124" s="1582"/>
      <c r="C124" s="1661"/>
      <c r="D124" s="1581"/>
      <c r="E124" s="1582"/>
      <c r="F124" s="1511"/>
      <c r="G124" s="1584" t="s">
        <v>129</v>
      </c>
      <c r="H124" s="1585"/>
      <c r="I124" s="1585"/>
      <c r="J124" s="1585"/>
      <c r="K124" s="1585"/>
      <c r="L124" s="1585"/>
      <c r="M124" s="1585"/>
      <c r="N124" s="1585"/>
      <c r="O124" s="1585"/>
      <c r="P124" s="1585"/>
      <c r="Q124" s="1585"/>
      <c r="R124" s="1586"/>
      <c r="S124" s="1587" t="s">
        <v>129</v>
      </c>
      <c r="T124" s="1588"/>
      <c r="U124" s="1588"/>
      <c r="V124" s="1589"/>
      <c r="W124" s="1590" t="s">
        <v>129</v>
      </c>
      <c r="X124" s="1588"/>
      <c r="Y124" s="1588"/>
      <c r="Z124" s="1589"/>
      <c r="AA124" s="1591"/>
      <c r="AB124" s="1592"/>
      <c r="AC124" s="1592"/>
      <c r="AD124" s="1592"/>
      <c r="AE124" s="1593"/>
      <c r="AF124" s="1608"/>
      <c r="AG124" s="1609"/>
      <c r="AH124" s="1609"/>
      <c r="AI124" s="1609"/>
      <c r="AJ124" s="1610"/>
      <c r="AK124" s="1720"/>
      <c r="AL124" s="1480" t="s">
        <v>149</v>
      </c>
      <c r="AM124" s="1481"/>
      <c r="AN124" s="1481"/>
      <c r="AO124" s="1481"/>
      <c r="AP124" s="1481"/>
      <c r="AQ124" s="1481"/>
      <c r="AR124" s="1481"/>
      <c r="AS124" s="1481"/>
      <c r="AT124" s="1482"/>
      <c r="AU124" s="1486"/>
      <c r="AV124" s="1487"/>
      <c r="AW124" s="1487"/>
      <c r="AX124" s="1487"/>
      <c r="AY124" s="1487"/>
      <c r="AZ124" s="1488"/>
      <c r="BA124" s="1495"/>
      <c r="BB124" s="1496"/>
      <c r="BC124" s="1496"/>
      <c r="BD124" s="1496"/>
      <c r="BE124" s="1496"/>
      <c r="BF124" s="1496"/>
      <c r="BG124" s="1496"/>
      <c r="BH124" s="1496"/>
      <c r="BI124" s="1496"/>
      <c r="BJ124" s="1496"/>
      <c r="BK124" s="1496"/>
      <c r="BL124" s="1497"/>
      <c r="BQ124" s="8"/>
      <c r="BR124" s="20"/>
      <c r="BS124" s="20"/>
      <c r="BT124" s="9"/>
      <c r="BU124" s="10"/>
      <c r="BV124" s="11"/>
    </row>
    <row r="125" spans="1:74" ht="27" hidden="1" customHeight="1" x14ac:dyDescent="0.35">
      <c r="A125" s="1509"/>
      <c r="B125" s="1582"/>
      <c r="C125" s="1661"/>
      <c r="D125" s="1581"/>
      <c r="E125" s="1582"/>
      <c r="F125" s="1511"/>
      <c r="G125" s="1584" t="s">
        <v>129</v>
      </c>
      <c r="H125" s="1585"/>
      <c r="I125" s="1585"/>
      <c r="J125" s="1585"/>
      <c r="K125" s="1585"/>
      <c r="L125" s="1585"/>
      <c r="M125" s="1585"/>
      <c r="N125" s="1585"/>
      <c r="O125" s="1585"/>
      <c r="P125" s="1585"/>
      <c r="Q125" s="1585"/>
      <c r="R125" s="1586"/>
      <c r="S125" s="1587" t="s">
        <v>129</v>
      </c>
      <c r="T125" s="1588"/>
      <c r="U125" s="1588"/>
      <c r="V125" s="1589"/>
      <c r="W125" s="1590" t="s">
        <v>129</v>
      </c>
      <c r="X125" s="1588"/>
      <c r="Y125" s="1588"/>
      <c r="Z125" s="1589"/>
      <c r="AA125" s="1591"/>
      <c r="AB125" s="1592"/>
      <c r="AC125" s="1592"/>
      <c r="AD125" s="1592"/>
      <c r="AE125" s="1593"/>
      <c r="AF125" s="1608"/>
      <c r="AG125" s="1609"/>
      <c r="AH125" s="1609"/>
      <c r="AI125" s="1609"/>
      <c r="AJ125" s="1610"/>
      <c r="AK125" s="1720"/>
      <c r="AL125" s="1480" t="s">
        <v>149</v>
      </c>
      <c r="AM125" s="1481"/>
      <c r="AN125" s="1481"/>
      <c r="AO125" s="1481"/>
      <c r="AP125" s="1481"/>
      <c r="AQ125" s="1481"/>
      <c r="AR125" s="1481"/>
      <c r="AS125" s="1481"/>
      <c r="AT125" s="1482"/>
      <c r="AU125" s="1486"/>
      <c r="AV125" s="1487"/>
      <c r="AW125" s="1487"/>
      <c r="AX125" s="1487"/>
      <c r="AY125" s="1487"/>
      <c r="AZ125" s="1488"/>
      <c r="BA125" s="1495"/>
      <c r="BB125" s="1496"/>
      <c r="BC125" s="1496"/>
      <c r="BD125" s="1496"/>
      <c r="BE125" s="1496"/>
      <c r="BF125" s="1496"/>
      <c r="BG125" s="1496"/>
      <c r="BH125" s="1496"/>
      <c r="BI125" s="1496"/>
      <c r="BJ125" s="1496"/>
      <c r="BK125" s="1496"/>
      <c r="BL125" s="1497"/>
      <c r="BQ125" s="8"/>
      <c r="BR125" s="20"/>
      <c r="BS125" s="20"/>
      <c r="BT125" s="9"/>
      <c r="BU125" s="10"/>
      <c r="BV125" s="11"/>
    </row>
    <row r="126" spans="1:74" ht="27" hidden="1" customHeight="1" x14ac:dyDescent="0.35">
      <c r="A126" s="1509"/>
      <c r="B126" s="1582"/>
      <c r="C126" s="1661"/>
      <c r="D126" s="1581"/>
      <c r="E126" s="1582"/>
      <c r="F126" s="1511"/>
      <c r="G126" s="1584" t="s">
        <v>129</v>
      </c>
      <c r="H126" s="1585"/>
      <c r="I126" s="1585"/>
      <c r="J126" s="1585"/>
      <c r="K126" s="1585"/>
      <c r="L126" s="1585"/>
      <c r="M126" s="1585"/>
      <c r="N126" s="1585"/>
      <c r="O126" s="1585"/>
      <c r="P126" s="1585"/>
      <c r="Q126" s="1585"/>
      <c r="R126" s="1586"/>
      <c r="S126" s="1587" t="s">
        <v>129</v>
      </c>
      <c r="T126" s="1588"/>
      <c r="U126" s="1588"/>
      <c r="V126" s="1589"/>
      <c r="W126" s="1590" t="s">
        <v>129</v>
      </c>
      <c r="X126" s="1588"/>
      <c r="Y126" s="1588"/>
      <c r="Z126" s="1589"/>
      <c r="AA126" s="1591"/>
      <c r="AB126" s="1592"/>
      <c r="AC126" s="1592"/>
      <c r="AD126" s="1592"/>
      <c r="AE126" s="1593"/>
      <c r="AF126" s="1608"/>
      <c r="AG126" s="1609"/>
      <c r="AH126" s="1609"/>
      <c r="AI126" s="1609"/>
      <c r="AJ126" s="1610"/>
      <c r="AK126" s="1720"/>
      <c r="AL126" s="1480" t="s">
        <v>149</v>
      </c>
      <c r="AM126" s="1481"/>
      <c r="AN126" s="1481"/>
      <c r="AO126" s="1481"/>
      <c r="AP126" s="1481"/>
      <c r="AQ126" s="1481"/>
      <c r="AR126" s="1481"/>
      <c r="AS126" s="1481"/>
      <c r="AT126" s="1482"/>
      <c r="AU126" s="1486"/>
      <c r="AV126" s="1487"/>
      <c r="AW126" s="1487"/>
      <c r="AX126" s="1487"/>
      <c r="AY126" s="1487"/>
      <c r="AZ126" s="1488"/>
      <c r="BA126" s="1495"/>
      <c r="BB126" s="1496"/>
      <c r="BC126" s="1496"/>
      <c r="BD126" s="1496"/>
      <c r="BE126" s="1496"/>
      <c r="BF126" s="1496"/>
      <c r="BG126" s="1496"/>
      <c r="BH126" s="1496"/>
      <c r="BI126" s="1496"/>
      <c r="BJ126" s="1496"/>
      <c r="BK126" s="1496"/>
      <c r="BL126" s="1497"/>
      <c r="BQ126" s="8"/>
      <c r="BR126" s="20"/>
      <c r="BS126" s="20"/>
      <c r="BT126" s="9"/>
      <c r="BU126" s="10"/>
      <c r="BV126" s="11"/>
    </row>
    <row r="127" spans="1:74" ht="27" hidden="1" customHeight="1" x14ac:dyDescent="0.35">
      <c r="A127" s="1509"/>
      <c r="B127" s="1582"/>
      <c r="C127" s="1661"/>
      <c r="D127" s="1581"/>
      <c r="E127" s="1582"/>
      <c r="F127" s="1511"/>
      <c r="G127" s="1584" t="s">
        <v>129</v>
      </c>
      <c r="H127" s="1585"/>
      <c r="I127" s="1585"/>
      <c r="J127" s="1585"/>
      <c r="K127" s="1585"/>
      <c r="L127" s="1585"/>
      <c r="M127" s="1585"/>
      <c r="N127" s="1585"/>
      <c r="O127" s="1585"/>
      <c r="P127" s="1585"/>
      <c r="Q127" s="1585"/>
      <c r="R127" s="1586"/>
      <c r="S127" s="1587" t="s">
        <v>129</v>
      </c>
      <c r="T127" s="1588"/>
      <c r="U127" s="1588"/>
      <c r="V127" s="1589"/>
      <c r="W127" s="1590" t="s">
        <v>129</v>
      </c>
      <c r="X127" s="1588"/>
      <c r="Y127" s="1588"/>
      <c r="Z127" s="1589"/>
      <c r="AA127" s="1591"/>
      <c r="AB127" s="1592"/>
      <c r="AC127" s="1592"/>
      <c r="AD127" s="1592"/>
      <c r="AE127" s="1593"/>
      <c r="AF127" s="1608"/>
      <c r="AG127" s="1609"/>
      <c r="AH127" s="1609"/>
      <c r="AI127" s="1609"/>
      <c r="AJ127" s="1610"/>
      <c r="AK127" s="1720"/>
      <c r="AL127" s="1480" t="s">
        <v>149</v>
      </c>
      <c r="AM127" s="1481"/>
      <c r="AN127" s="1481"/>
      <c r="AO127" s="1481"/>
      <c r="AP127" s="1481"/>
      <c r="AQ127" s="1481"/>
      <c r="AR127" s="1481"/>
      <c r="AS127" s="1481"/>
      <c r="AT127" s="1482"/>
      <c r="AU127" s="1486"/>
      <c r="AV127" s="1487"/>
      <c r="AW127" s="1487"/>
      <c r="AX127" s="1487"/>
      <c r="AY127" s="1487"/>
      <c r="AZ127" s="1488"/>
      <c r="BA127" s="1495"/>
      <c r="BB127" s="1496"/>
      <c r="BC127" s="1496"/>
      <c r="BD127" s="1496"/>
      <c r="BE127" s="1496"/>
      <c r="BF127" s="1496"/>
      <c r="BG127" s="1496"/>
      <c r="BH127" s="1496"/>
      <c r="BI127" s="1496"/>
      <c r="BJ127" s="1496"/>
      <c r="BK127" s="1496"/>
      <c r="BL127" s="1497"/>
      <c r="BQ127" s="8"/>
      <c r="BR127" s="20"/>
      <c r="BS127" s="20"/>
      <c r="BT127" s="9"/>
      <c r="BU127" s="10"/>
      <c r="BV127" s="11"/>
    </row>
    <row r="128" spans="1:74" ht="27" hidden="1" customHeight="1" x14ac:dyDescent="0.35">
      <c r="A128" s="1509"/>
      <c r="B128" s="1582"/>
      <c r="C128" s="1661"/>
      <c r="D128" s="1581"/>
      <c r="E128" s="1582"/>
      <c r="F128" s="1511"/>
      <c r="G128" s="1584" t="s">
        <v>129</v>
      </c>
      <c r="H128" s="1585"/>
      <c r="I128" s="1585"/>
      <c r="J128" s="1585"/>
      <c r="K128" s="1585"/>
      <c r="L128" s="1585"/>
      <c r="M128" s="1585"/>
      <c r="N128" s="1585"/>
      <c r="O128" s="1585"/>
      <c r="P128" s="1585"/>
      <c r="Q128" s="1585"/>
      <c r="R128" s="1586"/>
      <c r="S128" s="1587" t="s">
        <v>129</v>
      </c>
      <c r="T128" s="1588"/>
      <c r="U128" s="1588"/>
      <c r="V128" s="1589"/>
      <c r="W128" s="1590" t="s">
        <v>129</v>
      </c>
      <c r="X128" s="1588"/>
      <c r="Y128" s="1588"/>
      <c r="Z128" s="1589"/>
      <c r="AA128" s="1591"/>
      <c r="AB128" s="1592"/>
      <c r="AC128" s="1592"/>
      <c r="AD128" s="1592"/>
      <c r="AE128" s="1593"/>
      <c r="AF128" s="1608"/>
      <c r="AG128" s="1609"/>
      <c r="AH128" s="1609"/>
      <c r="AI128" s="1609"/>
      <c r="AJ128" s="1610"/>
      <c r="AK128" s="1720"/>
      <c r="AL128" s="1480" t="s">
        <v>149</v>
      </c>
      <c r="AM128" s="1481"/>
      <c r="AN128" s="1481"/>
      <c r="AO128" s="1481"/>
      <c r="AP128" s="1481"/>
      <c r="AQ128" s="1481"/>
      <c r="AR128" s="1481"/>
      <c r="AS128" s="1481"/>
      <c r="AT128" s="1482"/>
      <c r="AU128" s="1486"/>
      <c r="AV128" s="1487"/>
      <c r="AW128" s="1487"/>
      <c r="AX128" s="1487"/>
      <c r="AY128" s="1487"/>
      <c r="AZ128" s="1488"/>
      <c r="BA128" s="1495"/>
      <c r="BB128" s="1496"/>
      <c r="BC128" s="1496"/>
      <c r="BD128" s="1496"/>
      <c r="BE128" s="1496"/>
      <c r="BF128" s="1496"/>
      <c r="BG128" s="1496"/>
      <c r="BH128" s="1496"/>
      <c r="BI128" s="1496"/>
      <c r="BJ128" s="1496"/>
      <c r="BK128" s="1496"/>
      <c r="BL128" s="1497"/>
      <c r="BQ128" s="8"/>
      <c r="BR128" s="20"/>
      <c r="BS128" s="20"/>
      <c r="BT128" s="9"/>
      <c r="BU128" s="10"/>
      <c r="BV128" s="11"/>
    </row>
    <row r="129" spans="1:74" ht="27" hidden="1" customHeight="1" x14ac:dyDescent="0.35">
      <c r="A129" s="1509"/>
      <c r="B129" s="1582"/>
      <c r="C129" s="1661"/>
      <c r="D129" s="1581"/>
      <c r="E129" s="1582"/>
      <c r="F129" s="1511"/>
      <c r="G129" s="1584" t="s">
        <v>129</v>
      </c>
      <c r="H129" s="1585"/>
      <c r="I129" s="1585"/>
      <c r="J129" s="1585"/>
      <c r="K129" s="1585"/>
      <c r="L129" s="1585"/>
      <c r="M129" s="1585"/>
      <c r="N129" s="1585"/>
      <c r="O129" s="1585"/>
      <c r="P129" s="1585"/>
      <c r="Q129" s="1585"/>
      <c r="R129" s="1586"/>
      <c r="S129" s="1587" t="s">
        <v>129</v>
      </c>
      <c r="T129" s="1588"/>
      <c r="U129" s="1588"/>
      <c r="V129" s="1589"/>
      <c r="W129" s="1590" t="s">
        <v>129</v>
      </c>
      <c r="X129" s="1588"/>
      <c r="Y129" s="1588"/>
      <c r="Z129" s="1589"/>
      <c r="AA129" s="1591"/>
      <c r="AB129" s="1592"/>
      <c r="AC129" s="1592"/>
      <c r="AD129" s="1592"/>
      <c r="AE129" s="1593"/>
      <c r="AF129" s="1608"/>
      <c r="AG129" s="1609"/>
      <c r="AH129" s="1609"/>
      <c r="AI129" s="1609"/>
      <c r="AJ129" s="1610"/>
      <c r="AK129" s="1720"/>
      <c r="AL129" s="1480" t="s">
        <v>149</v>
      </c>
      <c r="AM129" s="1481"/>
      <c r="AN129" s="1481"/>
      <c r="AO129" s="1481"/>
      <c r="AP129" s="1481"/>
      <c r="AQ129" s="1481"/>
      <c r="AR129" s="1481"/>
      <c r="AS129" s="1481"/>
      <c r="AT129" s="1482"/>
      <c r="AU129" s="1486"/>
      <c r="AV129" s="1487"/>
      <c r="AW129" s="1487"/>
      <c r="AX129" s="1487"/>
      <c r="AY129" s="1487"/>
      <c r="AZ129" s="1488"/>
      <c r="BA129" s="1495"/>
      <c r="BB129" s="1496"/>
      <c r="BC129" s="1496"/>
      <c r="BD129" s="1496"/>
      <c r="BE129" s="1496"/>
      <c r="BF129" s="1496"/>
      <c r="BG129" s="1496"/>
      <c r="BH129" s="1496"/>
      <c r="BI129" s="1496"/>
      <c r="BJ129" s="1496"/>
      <c r="BK129" s="1496"/>
      <c r="BL129" s="1497"/>
    </row>
    <row r="130" spans="1:74" ht="27" hidden="1" customHeight="1" x14ac:dyDescent="0.35">
      <c r="A130" s="1509"/>
      <c r="B130" s="1582"/>
      <c r="C130" s="1661"/>
      <c r="D130" s="1581"/>
      <c r="E130" s="1582"/>
      <c r="F130" s="1511"/>
      <c r="G130" s="1584" t="s">
        <v>129</v>
      </c>
      <c r="H130" s="1585"/>
      <c r="I130" s="1585"/>
      <c r="J130" s="1585"/>
      <c r="K130" s="1585"/>
      <c r="L130" s="1585"/>
      <c r="M130" s="1585"/>
      <c r="N130" s="1585"/>
      <c r="O130" s="1585"/>
      <c r="P130" s="1585"/>
      <c r="Q130" s="1585"/>
      <c r="R130" s="1586"/>
      <c r="S130" s="1587" t="s">
        <v>129</v>
      </c>
      <c r="T130" s="1588"/>
      <c r="U130" s="1588"/>
      <c r="V130" s="1589"/>
      <c r="W130" s="1590" t="s">
        <v>129</v>
      </c>
      <c r="X130" s="1588"/>
      <c r="Y130" s="1588"/>
      <c r="Z130" s="1589"/>
      <c r="AA130" s="1591"/>
      <c r="AB130" s="1592"/>
      <c r="AC130" s="1592"/>
      <c r="AD130" s="1592"/>
      <c r="AE130" s="1593"/>
      <c r="AF130" s="1608"/>
      <c r="AG130" s="1609"/>
      <c r="AH130" s="1609"/>
      <c r="AI130" s="1609"/>
      <c r="AJ130" s="1610"/>
      <c r="AK130" s="1720"/>
      <c r="AL130" s="1480" t="s">
        <v>149</v>
      </c>
      <c r="AM130" s="1481"/>
      <c r="AN130" s="1481"/>
      <c r="AO130" s="1481"/>
      <c r="AP130" s="1481"/>
      <c r="AQ130" s="1481"/>
      <c r="AR130" s="1481"/>
      <c r="AS130" s="1481"/>
      <c r="AT130" s="1482"/>
      <c r="AU130" s="1486"/>
      <c r="AV130" s="1487"/>
      <c r="AW130" s="1487"/>
      <c r="AX130" s="1487"/>
      <c r="AY130" s="1487"/>
      <c r="AZ130" s="1488"/>
      <c r="BA130" s="1495"/>
      <c r="BB130" s="1496"/>
      <c r="BC130" s="1496"/>
      <c r="BD130" s="1496"/>
      <c r="BE130" s="1496"/>
      <c r="BF130" s="1496"/>
      <c r="BG130" s="1496"/>
      <c r="BH130" s="1496"/>
      <c r="BI130" s="1496"/>
      <c r="BJ130" s="1496"/>
      <c r="BK130" s="1496"/>
      <c r="BL130" s="1497"/>
    </row>
    <row r="131" spans="1:74" ht="27" hidden="1" customHeight="1" x14ac:dyDescent="0.35">
      <c r="A131" s="1509"/>
      <c r="B131" s="1582"/>
      <c r="C131" s="1661"/>
      <c r="D131" s="1581"/>
      <c r="E131" s="1582"/>
      <c r="F131" s="1511"/>
      <c r="G131" s="1584" t="s">
        <v>129</v>
      </c>
      <c r="H131" s="1585"/>
      <c r="I131" s="1585"/>
      <c r="J131" s="1585"/>
      <c r="K131" s="1585"/>
      <c r="L131" s="1585"/>
      <c r="M131" s="1585"/>
      <c r="N131" s="1585"/>
      <c r="O131" s="1585"/>
      <c r="P131" s="1585"/>
      <c r="Q131" s="1585"/>
      <c r="R131" s="1586"/>
      <c r="S131" s="1587" t="s">
        <v>129</v>
      </c>
      <c r="T131" s="1588"/>
      <c r="U131" s="1588"/>
      <c r="V131" s="1589"/>
      <c r="W131" s="1590" t="s">
        <v>129</v>
      </c>
      <c r="X131" s="1588"/>
      <c r="Y131" s="1588"/>
      <c r="Z131" s="1589"/>
      <c r="AA131" s="1591"/>
      <c r="AB131" s="1592"/>
      <c r="AC131" s="1592"/>
      <c r="AD131" s="1592"/>
      <c r="AE131" s="1593"/>
      <c r="AF131" s="1608"/>
      <c r="AG131" s="1609"/>
      <c r="AH131" s="1609"/>
      <c r="AI131" s="1609"/>
      <c r="AJ131" s="1610"/>
      <c r="AK131" s="1720"/>
      <c r="AL131" s="1480" t="s">
        <v>149</v>
      </c>
      <c r="AM131" s="1481"/>
      <c r="AN131" s="1481"/>
      <c r="AO131" s="1481"/>
      <c r="AP131" s="1481"/>
      <c r="AQ131" s="1481"/>
      <c r="AR131" s="1481"/>
      <c r="AS131" s="1481"/>
      <c r="AT131" s="1482"/>
      <c r="AU131" s="1486"/>
      <c r="AV131" s="1487"/>
      <c r="AW131" s="1487"/>
      <c r="AX131" s="1487"/>
      <c r="AY131" s="1487"/>
      <c r="AZ131" s="1488"/>
      <c r="BA131" s="1495"/>
      <c r="BB131" s="1496"/>
      <c r="BC131" s="1496"/>
      <c r="BD131" s="1496"/>
      <c r="BE131" s="1496"/>
      <c r="BF131" s="1496"/>
      <c r="BG131" s="1496"/>
      <c r="BH131" s="1496"/>
      <c r="BI131" s="1496"/>
      <c r="BJ131" s="1496"/>
      <c r="BK131" s="1496"/>
      <c r="BL131" s="1497"/>
    </row>
    <row r="132" spans="1:74" ht="36.75" hidden="1" customHeight="1" x14ac:dyDescent="0.35">
      <c r="A132" s="1709"/>
      <c r="B132" s="1710"/>
      <c r="C132" s="1711"/>
      <c r="D132" s="1583"/>
      <c r="E132" s="1513"/>
      <c r="F132" s="1514"/>
      <c r="G132" s="1570" t="s">
        <v>129</v>
      </c>
      <c r="H132" s="1571"/>
      <c r="I132" s="1571"/>
      <c r="J132" s="1571"/>
      <c r="K132" s="1571"/>
      <c r="L132" s="1571"/>
      <c r="M132" s="1571"/>
      <c r="N132" s="1571"/>
      <c r="O132" s="1571"/>
      <c r="P132" s="1571"/>
      <c r="Q132" s="1571"/>
      <c r="R132" s="1572"/>
      <c r="S132" s="1573" t="s">
        <v>129</v>
      </c>
      <c r="T132" s="1574"/>
      <c r="U132" s="1574"/>
      <c r="V132" s="1575"/>
      <c r="W132" s="1576" t="s">
        <v>129</v>
      </c>
      <c r="X132" s="1574"/>
      <c r="Y132" s="1574"/>
      <c r="Z132" s="1575"/>
      <c r="AA132" s="1577"/>
      <c r="AB132" s="1578"/>
      <c r="AC132" s="1578"/>
      <c r="AD132" s="1578"/>
      <c r="AE132" s="1579"/>
      <c r="AF132" s="1611"/>
      <c r="AG132" s="1612"/>
      <c r="AH132" s="1612"/>
      <c r="AI132" s="1612"/>
      <c r="AJ132" s="1613"/>
      <c r="AK132" s="1720"/>
      <c r="AL132" s="1452" t="s">
        <v>149</v>
      </c>
      <c r="AM132" s="1453"/>
      <c r="AN132" s="1453"/>
      <c r="AO132" s="1453"/>
      <c r="AP132" s="1453"/>
      <c r="AQ132" s="1453"/>
      <c r="AR132" s="1453"/>
      <c r="AS132" s="1453"/>
      <c r="AT132" s="1454"/>
      <c r="AU132" s="1489"/>
      <c r="AV132" s="1490"/>
      <c r="AW132" s="1490"/>
      <c r="AX132" s="1490"/>
      <c r="AY132" s="1490"/>
      <c r="AZ132" s="1491"/>
      <c r="BA132" s="1498"/>
      <c r="BB132" s="1499"/>
      <c r="BC132" s="1499"/>
      <c r="BD132" s="1499"/>
      <c r="BE132" s="1499"/>
      <c r="BF132" s="1499"/>
      <c r="BG132" s="1499"/>
      <c r="BH132" s="1499"/>
      <c r="BI132" s="1499"/>
      <c r="BJ132" s="1499"/>
      <c r="BK132" s="1499"/>
      <c r="BL132" s="1500"/>
    </row>
    <row r="133" spans="1:74" ht="28.15" customHeight="1" x14ac:dyDescent="0.35">
      <c r="A133" s="1658" t="s">
        <v>153</v>
      </c>
      <c r="B133" s="1659"/>
      <c r="C133" s="1660"/>
      <c r="D133" s="1580" t="s">
        <v>154</v>
      </c>
      <c r="E133" s="1507"/>
      <c r="F133" s="1508"/>
      <c r="G133" s="1515" t="s">
        <v>515</v>
      </c>
      <c r="H133" s="1516"/>
      <c r="I133" s="1516"/>
      <c r="J133" s="1516"/>
      <c r="K133" s="1516"/>
      <c r="L133" s="1516"/>
      <c r="M133" s="1516"/>
      <c r="N133" s="1516"/>
      <c r="O133" s="1516"/>
      <c r="P133" s="1516"/>
      <c r="Q133" s="1516"/>
      <c r="R133" s="1517"/>
      <c r="S133" s="1663" t="s">
        <v>129</v>
      </c>
      <c r="T133" s="1664"/>
      <c r="U133" s="1664"/>
      <c r="V133" s="1665"/>
      <c r="W133" s="1663" t="s">
        <v>129</v>
      </c>
      <c r="X133" s="1664"/>
      <c r="Y133" s="1664"/>
      <c r="Z133" s="1665"/>
      <c r="AA133" s="1524" t="s">
        <v>151</v>
      </c>
      <c r="AB133" s="1525"/>
      <c r="AC133" s="1525"/>
      <c r="AD133" s="1525"/>
      <c r="AE133" s="1526"/>
      <c r="AF133" s="1527">
        <f>IF(ISNUMBER(SUM(AA133:AE149)),SUM(AA133:AE149),0)</f>
        <v>0</v>
      </c>
      <c r="AG133" s="1528"/>
      <c r="AH133" s="1528"/>
      <c r="AI133" s="1528"/>
      <c r="AJ133" s="1529"/>
      <c r="AK133" s="1720"/>
      <c r="AL133" s="1536" t="s">
        <v>149</v>
      </c>
      <c r="AM133" s="1537"/>
      <c r="AN133" s="1537"/>
      <c r="AO133" s="1537"/>
      <c r="AP133" s="1537"/>
      <c r="AQ133" s="1537"/>
      <c r="AR133" s="1537"/>
      <c r="AS133" s="1537"/>
      <c r="AT133" s="1538"/>
      <c r="AU133" s="1483" t="s">
        <v>149</v>
      </c>
      <c r="AV133" s="1484"/>
      <c r="AW133" s="1484"/>
      <c r="AX133" s="1484"/>
      <c r="AY133" s="1484"/>
      <c r="AZ133" s="1485"/>
      <c r="BA133" s="1492" t="s">
        <v>129</v>
      </c>
      <c r="BB133" s="1493"/>
      <c r="BC133" s="1493"/>
      <c r="BD133" s="1493"/>
      <c r="BE133" s="1493"/>
      <c r="BF133" s="1493"/>
      <c r="BG133" s="1493"/>
      <c r="BH133" s="1493"/>
      <c r="BI133" s="1493"/>
      <c r="BJ133" s="1493"/>
      <c r="BK133" s="1493"/>
      <c r="BL133" s="1494"/>
      <c r="BM133" s="25"/>
      <c r="BN133" s="25"/>
      <c r="BO133" s="25"/>
    </row>
    <row r="134" spans="1:74" ht="25.15" customHeight="1" x14ac:dyDescent="0.35">
      <c r="A134" s="1509"/>
      <c r="B134" s="1582"/>
      <c r="C134" s="1661"/>
      <c r="D134" s="1581"/>
      <c r="E134" s="1582"/>
      <c r="F134" s="1511"/>
      <c r="G134" s="1470" t="s">
        <v>155</v>
      </c>
      <c r="H134" s="1471"/>
      <c r="I134" s="1471"/>
      <c r="J134" s="1471"/>
      <c r="K134" s="1471"/>
      <c r="L134" s="1471"/>
      <c r="M134" s="1471"/>
      <c r="N134" s="1471"/>
      <c r="O134" s="1471"/>
      <c r="P134" s="1471"/>
      <c r="Q134" s="1471"/>
      <c r="R134" s="1472"/>
      <c r="S134" s="1473" t="s">
        <v>129</v>
      </c>
      <c r="T134" s="1474"/>
      <c r="U134" s="1474"/>
      <c r="V134" s="1475"/>
      <c r="W134" s="1476" t="s">
        <v>129</v>
      </c>
      <c r="X134" s="1474"/>
      <c r="Y134" s="1474"/>
      <c r="Z134" s="1475"/>
      <c r="AA134" s="1614" t="s">
        <v>151</v>
      </c>
      <c r="AB134" s="1615"/>
      <c r="AC134" s="1615"/>
      <c r="AD134" s="1615"/>
      <c r="AE134" s="1616"/>
      <c r="AF134" s="1530"/>
      <c r="AG134" s="1531"/>
      <c r="AH134" s="1531"/>
      <c r="AI134" s="1531"/>
      <c r="AJ134" s="1532"/>
      <c r="AK134" s="1720"/>
      <c r="AL134" s="1480" t="s">
        <v>149</v>
      </c>
      <c r="AM134" s="1481"/>
      <c r="AN134" s="1481"/>
      <c r="AO134" s="1481"/>
      <c r="AP134" s="1481"/>
      <c r="AQ134" s="1481"/>
      <c r="AR134" s="1481"/>
      <c r="AS134" s="1481"/>
      <c r="AT134" s="1482"/>
      <c r="AU134" s="1486"/>
      <c r="AV134" s="1487"/>
      <c r="AW134" s="1487"/>
      <c r="AX134" s="1487"/>
      <c r="AY134" s="1487"/>
      <c r="AZ134" s="1488"/>
      <c r="BA134" s="1495"/>
      <c r="BB134" s="1496"/>
      <c r="BC134" s="1496"/>
      <c r="BD134" s="1496"/>
      <c r="BE134" s="1496"/>
      <c r="BF134" s="1496"/>
      <c r="BG134" s="1496"/>
      <c r="BH134" s="1496"/>
      <c r="BI134" s="1496"/>
      <c r="BJ134" s="1496"/>
      <c r="BK134" s="1496"/>
      <c r="BL134" s="1497"/>
    </row>
    <row r="135" spans="1:74" ht="26.5" customHeight="1" thickBot="1" x14ac:dyDescent="0.4">
      <c r="A135" s="1509"/>
      <c r="B135" s="1582"/>
      <c r="C135" s="1661"/>
      <c r="D135" s="1581"/>
      <c r="E135" s="1582"/>
      <c r="F135" s="1511"/>
      <c r="G135" s="1470" t="s">
        <v>129</v>
      </c>
      <c r="H135" s="1471"/>
      <c r="I135" s="1471"/>
      <c r="J135" s="1471"/>
      <c r="K135" s="1471"/>
      <c r="L135" s="1471"/>
      <c r="M135" s="1471"/>
      <c r="N135" s="1471"/>
      <c r="O135" s="1471"/>
      <c r="P135" s="1471"/>
      <c r="Q135" s="1471"/>
      <c r="R135" s="1472"/>
      <c r="S135" s="1473" t="s">
        <v>129</v>
      </c>
      <c r="T135" s="1474"/>
      <c r="U135" s="1474"/>
      <c r="V135" s="1475"/>
      <c r="W135" s="1476" t="s">
        <v>129</v>
      </c>
      <c r="X135" s="1474"/>
      <c r="Y135" s="1474"/>
      <c r="Z135" s="1475"/>
      <c r="AA135" s="1614" t="s">
        <v>151</v>
      </c>
      <c r="AB135" s="1615"/>
      <c r="AC135" s="1615"/>
      <c r="AD135" s="1615"/>
      <c r="AE135" s="1616"/>
      <c r="AF135" s="1530"/>
      <c r="AG135" s="1531"/>
      <c r="AH135" s="1531"/>
      <c r="AI135" s="1531"/>
      <c r="AJ135" s="1532"/>
      <c r="AK135" s="1720"/>
      <c r="AL135" s="1480" t="s">
        <v>149</v>
      </c>
      <c r="AM135" s="1481"/>
      <c r="AN135" s="1481"/>
      <c r="AO135" s="1481"/>
      <c r="AP135" s="1481"/>
      <c r="AQ135" s="1481"/>
      <c r="AR135" s="1481"/>
      <c r="AS135" s="1481"/>
      <c r="AT135" s="1482"/>
      <c r="AU135" s="1486"/>
      <c r="AV135" s="1487"/>
      <c r="AW135" s="1487"/>
      <c r="AX135" s="1487"/>
      <c r="AY135" s="1487"/>
      <c r="AZ135" s="1488"/>
      <c r="BA135" s="1495"/>
      <c r="BB135" s="1496"/>
      <c r="BC135" s="1496"/>
      <c r="BD135" s="1496"/>
      <c r="BE135" s="1496"/>
      <c r="BF135" s="1496"/>
      <c r="BG135" s="1496"/>
      <c r="BH135" s="1496"/>
      <c r="BI135" s="1496"/>
      <c r="BJ135" s="1496"/>
      <c r="BK135" s="1496"/>
      <c r="BL135" s="1497"/>
    </row>
    <row r="136" spans="1:74" ht="27" hidden="1" customHeight="1" x14ac:dyDescent="0.35">
      <c r="A136" s="1509"/>
      <c r="B136" s="1582"/>
      <c r="C136" s="1661"/>
      <c r="D136" s="1581"/>
      <c r="E136" s="1582"/>
      <c r="F136" s="1511"/>
      <c r="G136" s="1470" t="s">
        <v>129</v>
      </c>
      <c r="H136" s="1471"/>
      <c r="I136" s="1471"/>
      <c r="J136" s="1471"/>
      <c r="K136" s="1471"/>
      <c r="L136" s="1471"/>
      <c r="M136" s="1471"/>
      <c r="N136" s="1471"/>
      <c r="O136" s="1471"/>
      <c r="P136" s="1471"/>
      <c r="Q136" s="1471"/>
      <c r="R136" s="1472"/>
      <c r="S136" s="1473" t="s">
        <v>129</v>
      </c>
      <c r="T136" s="1474"/>
      <c r="U136" s="1474"/>
      <c r="V136" s="1475"/>
      <c r="W136" s="1476" t="s">
        <v>129</v>
      </c>
      <c r="X136" s="1474"/>
      <c r="Y136" s="1474"/>
      <c r="Z136" s="1475"/>
      <c r="AA136" s="1477"/>
      <c r="AB136" s="1478"/>
      <c r="AC136" s="1478"/>
      <c r="AD136" s="1478"/>
      <c r="AE136" s="1479"/>
      <c r="AF136" s="1530"/>
      <c r="AG136" s="1531"/>
      <c r="AH136" s="1531"/>
      <c r="AI136" s="1531"/>
      <c r="AJ136" s="1532"/>
      <c r="AK136" s="1720"/>
      <c r="AL136" s="1480" t="s">
        <v>149</v>
      </c>
      <c r="AM136" s="1481"/>
      <c r="AN136" s="1481"/>
      <c r="AO136" s="1481"/>
      <c r="AP136" s="1481"/>
      <c r="AQ136" s="1481"/>
      <c r="AR136" s="1481"/>
      <c r="AS136" s="1481"/>
      <c r="AT136" s="1482"/>
      <c r="AU136" s="1486"/>
      <c r="AV136" s="1487"/>
      <c r="AW136" s="1487"/>
      <c r="AX136" s="1487"/>
      <c r="AY136" s="1487"/>
      <c r="AZ136" s="1488"/>
      <c r="BA136" s="1495"/>
      <c r="BB136" s="1496"/>
      <c r="BC136" s="1496"/>
      <c r="BD136" s="1496"/>
      <c r="BE136" s="1496"/>
      <c r="BF136" s="1496"/>
      <c r="BG136" s="1496"/>
      <c r="BH136" s="1496"/>
      <c r="BI136" s="1496"/>
      <c r="BJ136" s="1496"/>
      <c r="BK136" s="1496"/>
      <c r="BL136" s="1497"/>
    </row>
    <row r="137" spans="1:74" ht="27" hidden="1" customHeight="1" thickBot="1" x14ac:dyDescent="0.4">
      <c r="A137" s="1509"/>
      <c r="B137" s="1582"/>
      <c r="C137" s="1661"/>
      <c r="D137" s="1581"/>
      <c r="E137" s="1582"/>
      <c r="F137" s="1511"/>
      <c r="G137" s="1470" t="s">
        <v>129</v>
      </c>
      <c r="H137" s="1471"/>
      <c r="I137" s="1471"/>
      <c r="J137" s="1471"/>
      <c r="K137" s="1471"/>
      <c r="L137" s="1471"/>
      <c r="M137" s="1471"/>
      <c r="N137" s="1471"/>
      <c r="O137" s="1471"/>
      <c r="P137" s="1471"/>
      <c r="Q137" s="1471"/>
      <c r="R137" s="1472"/>
      <c r="S137" s="1473" t="s">
        <v>129</v>
      </c>
      <c r="T137" s="1474"/>
      <c r="U137" s="1474"/>
      <c r="V137" s="1475"/>
      <c r="W137" s="1476" t="s">
        <v>129</v>
      </c>
      <c r="X137" s="1474"/>
      <c r="Y137" s="1474"/>
      <c r="Z137" s="1475"/>
      <c r="AA137" s="1477"/>
      <c r="AB137" s="1478"/>
      <c r="AC137" s="1478"/>
      <c r="AD137" s="1478"/>
      <c r="AE137" s="1479"/>
      <c r="AF137" s="1530"/>
      <c r="AG137" s="1531"/>
      <c r="AH137" s="1531"/>
      <c r="AI137" s="1531"/>
      <c r="AJ137" s="1532"/>
      <c r="AK137" s="1720"/>
      <c r="AL137" s="1480" t="s">
        <v>149</v>
      </c>
      <c r="AM137" s="1481"/>
      <c r="AN137" s="1481"/>
      <c r="AO137" s="1481"/>
      <c r="AP137" s="1481"/>
      <c r="AQ137" s="1481"/>
      <c r="AR137" s="1481"/>
      <c r="AS137" s="1481"/>
      <c r="AT137" s="1482"/>
      <c r="AU137" s="1486"/>
      <c r="AV137" s="1487"/>
      <c r="AW137" s="1487"/>
      <c r="AX137" s="1487"/>
      <c r="AY137" s="1487"/>
      <c r="AZ137" s="1488"/>
      <c r="BA137" s="1495"/>
      <c r="BB137" s="1496"/>
      <c r="BC137" s="1496"/>
      <c r="BD137" s="1496"/>
      <c r="BE137" s="1496"/>
      <c r="BF137" s="1496"/>
      <c r="BG137" s="1496"/>
      <c r="BH137" s="1496"/>
      <c r="BI137" s="1496"/>
      <c r="BJ137" s="1496"/>
      <c r="BK137" s="1496"/>
      <c r="BL137" s="1497"/>
    </row>
    <row r="138" spans="1:74" ht="27" hidden="1" customHeight="1" x14ac:dyDescent="0.2">
      <c r="A138" s="1509"/>
      <c r="B138" s="1582"/>
      <c r="C138" s="1661"/>
      <c r="D138" s="1581"/>
      <c r="E138" s="1582"/>
      <c r="F138" s="1511"/>
      <c r="G138" s="1470" t="s">
        <v>129</v>
      </c>
      <c r="H138" s="1471"/>
      <c r="I138" s="1471"/>
      <c r="J138" s="1471"/>
      <c r="K138" s="1471"/>
      <c r="L138" s="1471"/>
      <c r="M138" s="1471"/>
      <c r="N138" s="1471"/>
      <c r="O138" s="1471"/>
      <c r="P138" s="1471"/>
      <c r="Q138" s="1471"/>
      <c r="R138" s="1472"/>
      <c r="S138" s="1473" t="s">
        <v>129</v>
      </c>
      <c r="T138" s="1474"/>
      <c r="U138" s="1474"/>
      <c r="V138" s="1475"/>
      <c r="W138" s="1476" t="s">
        <v>129</v>
      </c>
      <c r="X138" s="1474"/>
      <c r="Y138" s="1474"/>
      <c r="Z138" s="1475"/>
      <c r="AA138" s="1477"/>
      <c r="AB138" s="1478"/>
      <c r="AC138" s="1478"/>
      <c r="AD138" s="1478"/>
      <c r="AE138" s="1479"/>
      <c r="AF138" s="1530"/>
      <c r="AG138" s="1531"/>
      <c r="AH138" s="1531"/>
      <c r="AI138" s="1531"/>
      <c r="AJ138" s="1532"/>
      <c r="AK138" s="1720"/>
      <c r="AL138" s="1480" t="s">
        <v>149</v>
      </c>
      <c r="AM138" s="1481"/>
      <c r="AN138" s="1481"/>
      <c r="AO138" s="1481"/>
      <c r="AP138" s="1481"/>
      <c r="AQ138" s="1481"/>
      <c r="AR138" s="1481"/>
      <c r="AS138" s="1481"/>
      <c r="AT138" s="1482"/>
      <c r="AU138" s="1486"/>
      <c r="AV138" s="1487"/>
      <c r="AW138" s="1487"/>
      <c r="AX138" s="1487"/>
      <c r="AY138" s="1487"/>
      <c r="AZ138" s="1488"/>
      <c r="BA138" s="1495"/>
      <c r="BB138" s="1496"/>
      <c r="BC138" s="1496"/>
      <c r="BD138" s="1496"/>
      <c r="BE138" s="1496"/>
      <c r="BF138" s="1496"/>
      <c r="BG138" s="1496"/>
      <c r="BH138" s="1496"/>
      <c r="BI138" s="1496"/>
      <c r="BJ138" s="1496"/>
      <c r="BK138" s="1496"/>
      <c r="BL138" s="1497"/>
      <c r="BQ138" s="30"/>
      <c r="BR138" s="31"/>
      <c r="BS138" s="31"/>
      <c r="BT138" s="32"/>
      <c r="BU138" s="33"/>
      <c r="BV138" s="34"/>
    </row>
    <row r="139" spans="1:74" ht="27" hidden="1" customHeight="1" x14ac:dyDescent="0.35">
      <c r="A139" s="1509"/>
      <c r="B139" s="1582"/>
      <c r="C139" s="1661"/>
      <c r="D139" s="1581"/>
      <c r="E139" s="1582"/>
      <c r="F139" s="1511"/>
      <c r="G139" s="1470" t="s">
        <v>129</v>
      </c>
      <c r="H139" s="1471"/>
      <c r="I139" s="1471"/>
      <c r="J139" s="1471"/>
      <c r="K139" s="1471"/>
      <c r="L139" s="1471"/>
      <c r="M139" s="1471"/>
      <c r="N139" s="1471"/>
      <c r="O139" s="1471"/>
      <c r="P139" s="1471"/>
      <c r="Q139" s="1471"/>
      <c r="R139" s="1472"/>
      <c r="S139" s="1473" t="s">
        <v>129</v>
      </c>
      <c r="T139" s="1474"/>
      <c r="U139" s="1474"/>
      <c r="V139" s="1475"/>
      <c r="W139" s="1476" t="s">
        <v>129</v>
      </c>
      <c r="X139" s="1474"/>
      <c r="Y139" s="1474"/>
      <c r="Z139" s="1475"/>
      <c r="AA139" s="1477"/>
      <c r="AB139" s="1478"/>
      <c r="AC139" s="1478"/>
      <c r="AD139" s="1478"/>
      <c r="AE139" s="1479"/>
      <c r="AF139" s="1530"/>
      <c r="AG139" s="1531"/>
      <c r="AH139" s="1531"/>
      <c r="AI139" s="1531"/>
      <c r="AJ139" s="1532"/>
      <c r="AK139" s="1720"/>
      <c r="AL139" s="1480" t="s">
        <v>149</v>
      </c>
      <c r="AM139" s="1481"/>
      <c r="AN139" s="1481"/>
      <c r="AO139" s="1481"/>
      <c r="AP139" s="1481"/>
      <c r="AQ139" s="1481"/>
      <c r="AR139" s="1481"/>
      <c r="AS139" s="1481"/>
      <c r="AT139" s="1482"/>
      <c r="AU139" s="1486"/>
      <c r="AV139" s="1487"/>
      <c r="AW139" s="1487"/>
      <c r="AX139" s="1487"/>
      <c r="AY139" s="1487"/>
      <c r="AZ139" s="1488"/>
      <c r="BA139" s="1495"/>
      <c r="BB139" s="1496"/>
      <c r="BC139" s="1496"/>
      <c r="BD139" s="1496"/>
      <c r="BE139" s="1496"/>
      <c r="BF139" s="1496"/>
      <c r="BG139" s="1496"/>
      <c r="BH139" s="1496"/>
      <c r="BI139" s="1496"/>
      <c r="BJ139" s="1496"/>
      <c r="BK139" s="1496"/>
      <c r="BL139" s="1497"/>
    </row>
    <row r="140" spans="1:74" ht="27" hidden="1" customHeight="1" x14ac:dyDescent="0.35">
      <c r="A140" s="1509"/>
      <c r="B140" s="1582"/>
      <c r="C140" s="1661"/>
      <c r="D140" s="1581"/>
      <c r="E140" s="1582"/>
      <c r="F140" s="1511"/>
      <c r="G140" s="1470" t="s">
        <v>129</v>
      </c>
      <c r="H140" s="1471"/>
      <c r="I140" s="1471"/>
      <c r="J140" s="1471"/>
      <c r="K140" s="1471"/>
      <c r="L140" s="1471"/>
      <c r="M140" s="1471"/>
      <c r="N140" s="1471"/>
      <c r="O140" s="1471"/>
      <c r="P140" s="1471"/>
      <c r="Q140" s="1471"/>
      <c r="R140" s="1472"/>
      <c r="S140" s="1473" t="s">
        <v>129</v>
      </c>
      <c r="T140" s="1474"/>
      <c r="U140" s="1474"/>
      <c r="V140" s="1475"/>
      <c r="W140" s="1476" t="s">
        <v>129</v>
      </c>
      <c r="X140" s="1474"/>
      <c r="Y140" s="1474"/>
      <c r="Z140" s="1475"/>
      <c r="AA140" s="1477"/>
      <c r="AB140" s="1478"/>
      <c r="AC140" s="1478"/>
      <c r="AD140" s="1478"/>
      <c r="AE140" s="1479"/>
      <c r="AF140" s="1530"/>
      <c r="AG140" s="1531"/>
      <c r="AH140" s="1531"/>
      <c r="AI140" s="1531"/>
      <c r="AJ140" s="1532"/>
      <c r="AK140" s="1720"/>
      <c r="AL140" s="1480" t="s">
        <v>149</v>
      </c>
      <c r="AM140" s="1481"/>
      <c r="AN140" s="1481"/>
      <c r="AO140" s="1481"/>
      <c r="AP140" s="1481"/>
      <c r="AQ140" s="1481"/>
      <c r="AR140" s="1481"/>
      <c r="AS140" s="1481"/>
      <c r="AT140" s="1482"/>
      <c r="AU140" s="1486"/>
      <c r="AV140" s="1487"/>
      <c r="AW140" s="1487"/>
      <c r="AX140" s="1487"/>
      <c r="AY140" s="1487"/>
      <c r="AZ140" s="1488"/>
      <c r="BA140" s="1495"/>
      <c r="BB140" s="1496"/>
      <c r="BC140" s="1496"/>
      <c r="BD140" s="1496"/>
      <c r="BE140" s="1496"/>
      <c r="BF140" s="1496"/>
      <c r="BG140" s="1496"/>
      <c r="BH140" s="1496"/>
      <c r="BI140" s="1496"/>
      <c r="BJ140" s="1496"/>
      <c r="BK140" s="1496"/>
      <c r="BL140" s="1497"/>
    </row>
    <row r="141" spans="1:74" ht="27" hidden="1" customHeight="1" x14ac:dyDescent="0.35">
      <c r="A141" s="1509"/>
      <c r="B141" s="1582"/>
      <c r="C141" s="1661"/>
      <c r="D141" s="1581"/>
      <c r="E141" s="1582"/>
      <c r="F141" s="1511"/>
      <c r="G141" s="1470" t="s">
        <v>129</v>
      </c>
      <c r="H141" s="1471"/>
      <c r="I141" s="1471"/>
      <c r="J141" s="1471"/>
      <c r="K141" s="1471"/>
      <c r="L141" s="1471"/>
      <c r="M141" s="1471"/>
      <c r="N141" s="1471"/>
      <c r="O141" s="1471"/>
      <c r="P141" s="1471"/>
      <c r="Q141" s="1471"/>
      <c r="R141" s="1472"/>
      <c r="S141" s="1473" t="s">
        <v>129</v>
      </c>
      <c r="T141" s="1474"/>
      <c r="U141" s="1474"/>
      <c r="V141" s="1475"/>
      <c r="W141" s="1476" t="s">
        <v>129</v>
      </c>
      <c r="X141" s="1474"/>
      <c r="Y141" s="1474"/>
      <c r="Z141" s="1475"/>
      <c r="AA141" s="1477"/>
      <c r="AB141" s="1478"/>
      <c r="AC141" s="1478"/>
      <c r="AD141" s="1478"/>
      <c r="AE141" s="1479"/>
      <c r="AF141" s="1530"/>
      <c r="AG141" s="1531"/>
      <c r="AH141" s="1531"/>
      <c r="AI141" s="1531"/>
      <c r="AJ141" s="1532"/>
      <c r="AK141" s="1720"/>
      <c r="AL141" s="1480" t="s">
        <v>149</v>
      </c>
      <c r="AM141" s="1481"/>
      <c r="AN141" s="1481"/>
      <c r="AO141" s="1481"/>
      <c r="AP141" s="1481"/>
      <c r="AQ141" s="1481"/>
      <c r="AR141" s="1481"/>
      <c r="AS141" s="1481"/>
      <c r="AT141" s="1482"/>
      <c r="AU141" s="1486"/>
      <c r="AV141" s="1487"/>
      <c r="AW141" s="1487"/>
      <c r="AX141" s="1487"/>
      <c r="AY141" s="1487"/>
      <c r="AZ141" s="1488"/>
      <c r="BA141" s="1495"/>
      <c r="BB141" s="1496"/>
      <c r="BC141" s="1496"/>
      <c r="BD141" s="1496"/>
      <c r="BE141" s="1496"/>
      <c r="BF141" s="1496"/>
      <c r="BG141" s="1496"/>
      <c r="BH141" s="1496"/>
      <c r="BI141" s="1496"/>
      <c r="BJ141" s="1496"/>
      <c r="BK141" s="1496"/>
      <c r="BL141" s="1497"/>
    </row>
    <row r="142" spans="1:74" ht="27" hidden="1" customHeight="1" x14ac:dyDescent="0.35">
      <c r="A142" s="1509"/>
      <c r="B142" s="1582"/>
      <c r="C142" s="1661"/>
      <c r="D142" s="1581"/>
      <c r="E142" s="1582"/>
      <c r="F142" s="1511"/>
      <c r="G142" s="1470" t="s">
        <v>129</v>
      </c>
      <c r="H142" s="1471"/>
      <c r="I142" s="1471"/>
      <c r="J142" s="1471"/>
      <c r="K142" s="1471"/>
      <c r="L142" s="1471"/>
      <c r="M142" s="1471"/>
      <c r="N142" s="1471"/>
      <c r="O142" s="1471"/>
      <c r="P142" s="1471"/>
      <c r="Q142" s="1471"/>
      <c r="R142" s="1472"/>
      <c r="S142" s="1473" t="s">
        <v>129</v>
      </c>
      <c r="T142" s="1474"/>
      <c r="U142" s="1474"/>
      <c r="V142" s="1475"/>
      <c r="W142" s="1476" t="s">
        <v>129</v>
      </c>
      <c r="X142" s="1474"/>
      <c r="Y142" s="1474"/>
      <c r="Z142" s="1475"/>
      <c r="AA142" s="1477"/>
      <c r="AB142" s="1478"/>
      <c r="AC142" s="1478"/>
      <c r="AD142" s="1478"/>
      <c r="AE142" s="1479"/>
      <c r="AF142" s="1530"/>
      <c r="AG142" s="1531"/>
      <c r="AH142" s="1531"/>
      <c r="AI142" s="1531"/>
      <c r="AJ142" s="1532"/>
      <c r="AK142" s="1720"/>
      <c r="AL142" s="1480" t="s">
        <v>149</v>
      </c>
      <c r="AM142" s="1481"/>
      <c r="AN142" s="1481"/>
      <c r="AO142" s="1481"/>
      <c r="AP142" s="1481"/>
      <c r="AQ142" s="1481"/>
      <c r="AR142" s="1481"/>
      <c r="AS142" s="1481"/>
      <c r="AT142" s="1482"/>
      <c r="AU142" s="1486"/>
      <c r="AV142" s="1487"/>
      <c r="AW142" s="1487"/>
      <c r="AX142" s="1487"/>
      <c r="AY142" s="1487"/>
      <c r="AZ142" s="1488"/>
      <c r="BA142" s="1495"/>
      <c r="BB142" s="1496"/>
      <c r="BC142" s="1496"/>
      <c r="BD142" s="1496"/>
      <c r="BE142" s="1496"/>
      <c r="BF142" s="1496"/>
      <c r="BG142" s="1496"/>
      <c r="BH142" s="1496"/>
      <c r="BI142" s="1496"/>
      <c r="BJ142" s="1496"/>
      <c r="BK142" s="1496"/>
      <c r="BL142" s="1497"/>
    </row>
    <row r="143" spans="1:74" ht="27" hidden="1" customHeight="1" x14ac:dyDescent="0.35">
      <c r="A143" s="1509"/>
      <c r="B143" s="1582"/>
      <c r="C143" s="1661"/>
      <c r="D143" s="1581"/>
      <c r="E143" s="1582"/>
      <c r="F143" s="1511"/>
      <c r="G143" s="1470" t="s">
        <v>129</v>
      </c>
      <c r="H143" s="1471"/>
      <c r="I143" s="1471"/>
      <c r="J143" s="1471"/>
      <c r="K143" s="1471"/>
      <c r="L143" s="1471"/>
      <c r="M143" s="1471"/>
      <c r="N143" s="1471"/>
      <c r="O143" s="1471"/>
      <c r="P143" s="1471"/>
      <c r="Q143" s="1471"/>
      <c r="R143" s="1472"/>
      <c r="S143" s="1473" t="s">
        <v>129</v>
      </c>
      <c r="T143" s="1474"/>
      <c r="U143" s="1474"/>
      <c r="V143" s="1475"/>
      <c r="W143" s="1476" t="s">
        <v>129</v>
      </c>
      <c r="X143" s="1474"/>
      <c r="Y143" s="1474"/>
      <c r="Z143" s="1475"/>
      <c r="AA143" s="1477"/>
      <c r="AB143" s="1478"/>
      <c r="AC143" s="1478"/>
      <c r="AD143" s="1478"/>
      <c r="AE143" s="1479"/>
      <c r="AF143" s="1530"/>
      <c r="AG143" s="1531"/>
      <c r="AH143" s="1531"/>
      <c r="AI143" s="1531"/>
      <c r="AJ143" s="1532"/>
      <c r="AK143" s="1720"/>
      <c r="AL143" s="1480" t="s">
        <v>149</v>
      </c>
      <c r="AM143" s="1481"/>
      <c r="AN143" s="1481"/>
      <c r="AO143" s="1481"/>
      <c r="AP143" s="1481"/>
      <c r="AQ143" s="1481"/>
      <c r="AR143" s="1481"/>
      <c r="AS143" s="1481"/>
      <c r="AT143" s="1482"/>
      <c r="AU143" s="1486"/>
      <c r="AV143" s="1487"/>
      <c r="AW143" s="1487"/>
      <c r="AX143" s="1487"/>
      <c r="AY143" s="1487"/>
      <c r="AZ143" s="1488"/>
      <c r="BA143" s="1495"/>
      <c r="BB143" s="1496"/>
      <c r="BC143" s="1496"/>
      <c r="BD143" s="1496"/>
      <c r="BE143" s="1496"/>
      <c r="BF143" s="1496"/>
      <c r="BG143" s="1496"/>
      <c r="BH143" s="1496"/>
      <c r="BI143" s="1496"/>
      <c r="BJ143" s="1496"/>
      <c r="BK143" s="1496"/>
      <c r="BL143" s="1497"/>
    </row>
    <row r="144" spans="1:74" ht="27" hidden="1" customHeight="1" x14ac:dyDescent="0.35">
      <c r="A144" s="1509"/>
      <c r="B144" s="1582"/>
      <c r="C144" s="1661"/>
      <c r="D144" s="1581"/>
      <c r="E144" s="1582"/>
      <c r="F144" s="1511"/>
      <c r="G144" s="1470" t="s">
        <v>129</v>
      </c>
      <c r="H144" s="1471"/>
      <c r="I144" s="1471"/>
      <c r="J144" s="1471"/>
      <c r="K144" s="1471"/>
      <c r="L144" s="1471"/>
      <c r="M144" s="1471"/>
      <c r="N144" s="1471"/>
      <c r="O144" s="1471"/>
      <c r="P144" s="1471"/>
      <c r="Q144" s="1471"/>
      <c r="R144" s="1472"/>
      <c r="S144" s="1473" t="s">
        <v>129</v>
      </c>
      <c r="T144" s="1474"/>
      <c r="U144" s="1474"/>
      <c r="V144" s="1475"/>
      <c r="W144" s="1476" t="s">
        <v>129</v>
      </c>
      <c r="X144" s="1474"/>
      <c r="Y144" s="1474"/>
      <c r="Z144" s="1475"/>
      <c r="AA144" s="1477"/>
      <c r="AB144" s="1478"/>
      <c r="AC144" s="1478"/>
      <c r="AD144" s="1478"/>
      <c r="AE144" s="1479"/>
      <c r="AF144" s="1530"/>
      <c r="AG144" s="1531"/>
      <c r="AH144" s="1531"/>
      <c r="AI144" s="1531"/>
      <c r="AJ144" s="1532"/>
      <c r="AK144" s="1720"/>
      <c r="AL144" s="1480" t="s">
        <v>149</v>
      </c>
      <c r="AM144" s="1481"/>
      <c r="AN144" s="1481"/>
      <c r="AO144" s="1481"/>
      <c r="AP144" s="1481"/>
      <c r="AQ144" s="1481"/>
      <c r="AR144" s="1481"/>
      <c r="AS144" s="1481"/>
      <c r="AT144" s="1482"/>
      <c r="AU144" s="1486"/>
      <c r="AV144" s="1487"/>
      <c r="AW144" s="1487"/>
      <c r="AX144" s="1487"/>
      <c r="AY144" s="1487"/>
      <c r="AZ144" s="1488"/>
      <c r="BA144" s="1495"/>
      <c r="BB144" s="1496"/>
      <c r="BC144" s="1496"/>
      <c r="BD144" s="1496"/>
      <c r="BE144" s="1496"/>
      <c r="BF144" s="1496"/>
      <c r="BG144" s="1496"/>
      <c r="BH144" s="1496"/>
      <c r="BI144" s="1496"/>
      <c r="BJ144" s="1496"/>
      <c r="BK144" s="1496"/>
      <c r="BL144" s="1497"/>
    </row>
    <row r="145" spans="1:64" ht="27" hidden="1" customHeight="1" x14ac:dyDescent="0.35">
      <c r="A145" s="1509"/>
      <c r="B145" s="1582"/>
      <c r="C145" s="1661"/>
      <c r="D145" s="1581"/>
      <c r="E145" s="1582"/>
      <c r="F145" s="1511"/>
      <c r="G145" s="1470" t="s">
        <v>129</v>
      </c>
      <c r="H145" s="1471"/>
      <c r="I145" s="1471"/>
      <c r="J145" s="1471"/>
      <c r="K145" s="1471"/>
      <c r="L145" s="1471"/>
      <c r="M145" s="1471"/>
      <c r="N145" s="1471"/>
      <c r="O145" s="1471"/>
      <c r="P145" s="1471"/>
      <c r="Q145" s="1471"/>
      <c r="R145" s="1472"/>
      <c r="S145" s="1473" t="s">
        <v>129</v>
      </c>
      <c r="T145" s="1474"/>
      <c r="U145" s="1474"/>
      <c r="V145" s="1475"/>
      <c r="W145" s="1476" t="s">
        <v>129</v>
      </c>
      <c r="X145" s="1474"/>
      <c r="Y145" s="1474"/>
      <c r="Z145" s="1475"/>
      <c r="AA145" s="1477"/>
      <c r="AB145" s="1478"/>
      <c r="AC145" s="1478"/>
      <c r="AD145" s="1478"/>
      <c r="AE145" s="1479"/>
      <c r="AF145" s="1530"/>
      <c r="AG145" s="1531"/>
      <c r="AH145" s="1531"/>
      <c r="AI145" s="1531"/>
      <c r="AJ145" s="1532"/>
      <c r="AK145" s="1720"/>
      <c r="AL145" s="1480" t="s">
        <v>149</v>
      </c>
      <c r="AM145" s="1481"/>
      <c r="AN145" s="1481"/>
      <c r="AO145" s="1481"/>
      <c r="AP145" s="1481"/>
      <c r="AQ145" s="1481"/>
      <c r="AR145" s="1481"/>
      <c r="AS145" s="1481"/>
      <c r="AT145" s="1482"/>
      <c r="AU145" s="1486"/>
      <c r="AV145" s="1487"/>
      <c r="AW145" s="1487"/>
      <c r="AX145" s="1487"/>
      <c r="AY145" s="1487"/>
      <c r="AZ145" s="1488"/>
      <c r="BA145" s="1495"/>
      <c r="BB145" s="1496"/>
      <c r="BC145" s="1496"/>
      <c r="BD145" s="1496"/>
      <c r="BE145" s="1496"/>
      <c r="BF145" s="1496"/>
      <c r="BG145" s="1496"/>
      <c r="BH145" s="1496"/>
      <c r="BI145" s="1496"/>
      <c r="BJ145" s="1496"/>
      <c r="BK145" s="1496"/>
      <c r="BL145" s="1497"/>
    </row>
    <row r="146" spans="1:64" ht="27" hidden="1" customHeight="1" x14ac:dyDescent="0.35">
      <c r="A146" s="1509"/>
      <c r="B146" s="1582"/>
      <c r="C146" s="1661"/>
      <c r="D146" s="1581"/>
      <c r="E146" s="1582"/>
      <c r="F146" s="1511"/>
      <c r="G146" s="1470" t="s">
        <v>129</v>
      </c>
      <c r="H146" s="1471"/>
      <c r="I146" s="1471"/>
      <c r="J146" s="1471"/>
      <c r="K146" s="1471"/>
      <c r="L146" s="1471"/>
      <c r="M146" s="1471"/>
      <c r="N146" s="1471"/>
      <c r="O146" s="1471"/>
      <c r="P146" s="1471"/>
      <c r="Q146" s="1471"/>
      <c r="R146" s="1472"/>
      <c r="S146" s="1473" t="s">
        <v>129</v>
      </c>
      <c r="T146" s="1474"/>
      <c r="U146" s="1474"/>
      <c r="V146" s="1475"/>
      <c r="W146" s="1476" t="s">
        <v>129</v>
      </c>
      <c r="X146" s="1474"/>
      <c r="Y146" s="1474"/>
      <c r="Z146" s="1475"/>
      <c r="AA146" s="1477"/>
      <c r="AB146" s="1478"/>
      <c r="AC146" s="1478"/>
      <c r="AD146" s="1478"/>
      <c r="AE146" s="1479"/>
      <c r="AF146" s="1530"/>
      <c r="AG146" s="1531"/>
      <c r="AH146" s="1531"/>
      <c r="AI146" s="1531"/>
      <c r="AJ146" s="1532"/>
      <c r="AK146" s="1720"/>
      <c r="AL146" s="1480" t="s">
        <v>149</v>
      </c>
      <c r="AM146" s="1481"/>
      <c r="AN146" s="1481"/>
      <c r="AO146" s="1481"/>
      <c r="AP146" s="1481"/>
      <c r="AQ146" s="1481"/>
      <c r="AR146" s="1481"/>
      <c r="AS146" s="1481"/>
      <c r="AT146" s="1482"/>
      <c r="AU146" s="1486"/>
      <c r="AV146" s="1487"/>
      <c r="AW146" s="1487"/>
      <c r="AX146" s="1487"/>
      <c r="AY146" s="1487"/>
      <c r="AZ146" s="1488"/>
      <c r="BA146" s="1495"/>
      <c r="BB146" s="1496"/>
      <c r="BC146" s="1496"/>
      <c r="BD146" s="1496"/>
      <c r="BE146" s="1496"/>
      <c r="BF146" s="1496"/>
      <c r="BG146" s="1496"/>
      <c r="BH146" s="1496"/>
      <c r="BI146" s="1496"/>
      <c r="BJ146" s="1496"/>
      <c r="BK146" s="1496"/>
      <c r="BL146" s="1497"/>
    </row>
    <row r="147" spans="1:64" ht="27" hidden="1" customHeight="1" x14ac:dyDescent="0.35">
      <c r="A147" s="1509"/>
      <c r="B147" s="1582"/>
      <c r="C147" s="1661"/>
      <c r="D147" s="1581"/>
      <c r="E147" s="1582"/>
      <c r="F147" s="1511"/>
      <c r="G147" s="1470" t="s">
        <v>129</v>
      </c>
      <c r="H147" s="1471"/>
      <c r="I147" s="1471"/>
      <c r="J147" s="1471"/>
      <c r="K147" s="1471"/>
      <c r="L147" s="1471"/>
      <c r="M147" s="1471"/>
      <c r="N147" s="1471"/>
      <c r="O147" s="1471"/>
      <c r="P147" s="1471"/>
      <c r="Q147" s="1471"/>
      <c r="R147" s="1472"/>
      <c r="S147" s="1473" t="s">
        <v>129</v>
      </c>
      <c r="T147" s="1474"/>
      <c r="U147" s="1474"/>
      <c r="V147" s="1475"/>
      <c r="W147" s="1476" t="s">
        <v>129</v>
      </c>
      <c r="X147" s="1474"/>
      <c r="Y147" s="1474"/>
      <c r="Z147" s="1475"/>
      <c r="AA147" s="1477"/>
      <c r="AB147" s="1478"/>
      <c r="AC147" s="1478"/>
      <c r="AD147" s="1478"/>
      <c r="AE147" s="1479"/>
      <c r="AF147" s="1530"/>
      <c r="AG147" s="1531"/>
      <c r="AH147" s="1531"/>
      <c r="AI147" s="1531"/>
      <c r="AJ147" s="1532"/>
      <c r="AK147" s="1720"/>
      <c r="AL147" s="1480" t="s">
        <v>149</v>
      </c>
      <c r="AM147" s="1481"/>
      <c r="AN147" s="1481"/>
      <c r="AO147" s="1481"/>
      <c r="AP147" s="1481"/>
      <c r="AQ147" s="1481"/>
      <c r="AR147" s="1481"/>
      <c r="AS147" s="1481"/>
      <c r="AT147" s="1482"/>
      <c r="AU147" s="1486"/>
      <c r="AV147" s="1487"/>
      <c r="AW147" s="1487"/>
      <c r="AX147" s="1487"/>
      <c r="AY147" s="1487"/>
      <c r="AZ147" s="1488"/>
      <c r="BA147" s="1495"/>
      <c r="BB147" s="1496"/>
      <c r="BC147" s="1496"/>
      <c r="BD147" s="1496"/>
      <c r="BE147" s="1496"/>
      <c r="BF147" s="1496"/>
      <c r="BG147" s="1496"/>
      <c r="BH147" s="1496"/>
      <c r="BI147" s="1496"/>
      <c r="BJ147" s="1496"/>
      <c r="BK147" s="1496"/>
      <c r="BL147" s="1497"/>
    </row>
    <row r="148" spans="1:64" ht="27" hidden="1" customHeight="1" x14ac:dyDescent="0.35">
      <c r="A148" s="1509"/>
      <c r="B148" s="1582"/>
      <c r="C148" s="1661"/>
      <c r="D148" s="1581"/>
      <c r="E148" s="1582"/>
      <c r="F148" s="1511"/>
      <c r="G148" s="1470" t="s">
        <v>129</v>
      </c>
      <c r="H148" s="1471"/>
      <c r="I148" s="1471"/>
      <c r="J148" s="1471"/>
      <c r="K148" s="1471"/>
      <c r="L148" s="1471"/>
      <c r="M148" s="1471"/>
      <c r="N148" s="1471"/>
      <c r="O148" s="1471"/>
      <c r="P148" s="1471"/>
      <c r="Q148" s="1471"/>
      <c r="R148" s="1472"/>
      <c r="S148" s="1473" t="s">
        <v>129</v>
      </c>
      <c r="T148" s="1474"/>
      <c r="U148" s="1474"/>
      <c r="V148" s="1475"/>
      <c r="W148" s="1476" t="s">
        <v>129</v>
      </c>
      <c r="X148" s="1474"/>
      <c r="Y148" s="1474"/>
      <c r="Z148" s="1475"/>
      <c r="AA148" s="1477"/>
      <c r="AB148" s="1478"/>
      <c r="AC148" s="1478"/>
      <c r="AD148" s="1478"/>
      <c r="AE148" s="1479"/>
      <c r="AF148" s="1530"/>
      <c r="AG148" s="1531"/>
      <c r="AH148" s="1531"/>
      <c r="AI148" s="1531"/>
      <c r="AJ148" s="1532"/>
      <c r="AK148" s="1720"/>
      <c r="AL148" s="1480" t="s">
        <v>149</v>
      </c>
      <c r="AM148" s="1481"/>
      <c r="AN148" s="1481"/>
      <c r="AO148" s="1481"/>
      <c r="AP148" s="1481"/>
      <c r="AQ148" s="1481"/>
      <c r="AR148" s="1481"/>
      <c r="AS148" s="1481"/>
      <c r="AT148" s="1482"/>
      <c r="AU148" s="1486"/>
      <c r="AV148" s="1487"/>
      <c r="AW148" s="1487"/>
      <c r="AX148" s="1487"/>
      <c r="AY148" s="1487"/>
      <c r="AZ148" s="1488"/>
      <c r="BA148" s="1495"/>
      <c r="BB148" s="1496"/>
      <c r="BC148" s="1496"/>
      <c r="BD148" s="1496"/>
      <c r="BE148" s="1496"/>
      <c r="BF148" s="1496"/>
      <c r="BG148" s="1496"/>
      <c r="BH148" s="1496"/>
      <c r="BI148" s="1496"/>
      <c r="BJ148" s="1496"/>
      <c r="BK148" s="1496"/>
      <c r="BL148" s="1497"/>
    </row>
    <row r="149" spans="1:64" ht="35.5" hidden="1" customHeight="1" thickBot="1" x14ac:dyDescent="0.4">
      <c r="A149" s="1509"/>
      <c r="B149" s="1582"/>
      <c r="C149" s="1661"/>
      <c r="D149" s="1583"/>
      <c r="E149" s="1513"/>
      <c r="F149" s="1514"/>
      <c r="G149" s="1442" t="s">
        <v>129</v>
      </c>
      <c r="H149" s="1443"/>
      <c r="I149" s="1443"/>
      <c r="J149" s="1443"/>
      <c r="K149" s="1443"/>
      <c r="L149" s="1443"/>
      <c r="M149" s="1443"/>
      <c r="N149" s="1443"/>
      <c r="O149" s="1443"/>
      <c r="P149" s="1443"/>
      <c r="Q149" s="1443"/>
      <c r="R149" s="1444"/>
      <c r="S149" s="1445" t="s">
        <v>129</v>
      </c>
      <c r="T149" s="1446"/>
      <c r="U149" s="1446"/>
      <c r="V149" s="1447"/>
      <c r="W149" s="1448" t="s">
        <v>129</v>
      </c>
      <c r="X149" s="1446"/>
      <c r="Y149" s="1446"/>
      <c r="Z149" s="1447"/>
      <c r="AA149" s="1449"/>
      <c r="AB149" s="1450"/>
      <c r="AC149" s="1450"/>
      <c r="AD149" s="1450"/>
      <c r="AE149" s="1451"/>
      <c r="AF149" s="1533"/>
      <c r="AG149" s="1534"/>
      <c r="AH149" s="1534"/>
      <c r="AI149" s="1534"/>
      <c r="AJ149" s="1535"/>
      <c r="AK149" s="1720"/>
      <c r="AL149" s="1452" t="s">
        <v>149</v>
      </c>
      <c r="AM149" s="1453"/>
      <c r="AN149" s="1453"/>
      <c r="AO149" s="1453"/>
      <c r="AP149" s="1453"/>
      <c r="AQ149" s="1453"/>
      <c r="AR149" s="1453"/>
      <c r="AS149" s="1453"/>
      <c r="AT149" s="1454"/>
      <c r="AU149" s="1489"/>
      <c r="AV149" s="1490"/>
      <c r="AW149" s="1490"/>
      <c r="AX149" s="1490"/>
      <c r="AY149" s="1490"/>
      <c r="AZ149" s="1491"/>
      <c r="BA149" s="1498"/>
      <c r="BB149" s="1499"/>
      <c r="BC149" s="1499"/>
      <c r="BD149" s="1499"/>
      <c r="BE149" s="1499"/>
      <c r="BF149" s="1499"/>
      <c r="BG149" s="1499"/>
      <c r="BH149" s="1499"/>
      <c r="BI149" s="1499"/>
      <c r="BJ149" s="1499"/>
      <c r="BK149" s="1499"/>
      <c r="BL149" s="1500"/>
    </row>
    <row r="150" spans="1:64" ht="72" customHeight="1" thickBot="1" x14ac:dyDescent="0.4">
      <c r="A150" s="1509"/>
      <c r="B150" s="1582"/>
      <c r="C150" s="1661"/>
      <c r="D150" s="1580" t="s">
        <v>156</v>
      </c>
      <c r="E150" s="1507"/>
      <c r="F150" s="1508"/>
      <c r="G150" s="1643" t="s">
        <v>129</v>
      </c>
      <c r="H150" s="1644"/>
      <c r="I150" s="1644"/>
      <c r="J150" s="1644"/>
      <c r="K150" s="1644"/>
      <c r="L150" s="1644"/>
      <c r="M150" s="1644"/>
      <c r="N150" s="1644"/>
      <c r="O150" s="1644"/>
      <c r="P150" s="1644"/>
      <c r="Q150" s="1644"/>
      <c r="R150" s="1645"/>
      <c r="S150" s="1646" t="s">
        <v>129</v>
      </c>
      <c r="T150" s="1647"/>
      <c r="U150" s="1647"/>
      <c r="V150" s="1648"/>
      <c r="W150" s="1649" t="s">
        <v>129</v>
      </c>
      <c r="X150" s="1650"/>
      <c r="Y150" s="1650"/>
      <c r="Z150" s="1600"/>
      <c r="AA150" s="1651" t="s">
        <v>151</v>
      </c>
      <c r="AB150" s="1652"/>
      <c r="AC150" s="1652"/>
      <c r="AD150" s="1652"/>
      <c r="AE150" s="1653"/>
      <c r="AF150" s="1527">
        <f>IF(ISNUMBER(SUM(AA150:AE172)),SUM(AA150:AE172),0)</f>
        <v>0</v>
      </c>
      <c r="AG150" s="1528"/>
      <c r="AH150" s="1528"/>
      <c r="AI150" s="1528"/>
      <c r="AJ150" s="1529"/>
      <c r="AK150" s="1720"/>
      <c r="AL150" s="1536" t="s">
        <v>149</v>
      </c>
      <c r="AM150" s="1537"/>
      <c r="AN150" s="1537"/>
      <c r="AO150" s="1537"/>
      <c r="AP150" s="1537"/>
      <c r="AQ150" s="1537"/>
      <c r="AR150" s="1537"/>
      <c r="AS150" s="1537"/>
      <c r="AT150" s="1538"/>
      <c r="AU150" s="1483" t="s">
        <v>149</v>
      </c>
      <c r="AV150" s="1484"/>
      <c r="AW150" s="1484"/>
      <c r="AX150" s="1484"/>
      <c r="AY150" s="1484"/>
      <c r="AZ150" s="1485"/>
      <c r="BA150" s="1492" t="s">
        <v>129</v>
      </c>
      <c r="BB150" s="1493"/>
      <c r="BC150" s="1493"/>
      <c r="BD150" s="1493"/>
      <c r="BE150" s="1493"/>
      <c r="BF150" s="1493"/>
      <c r="BG150" s="1493"/>
      <c r="BH150" s="1493"/>
      <c r="BI150" s="1493"/>
      <c r="BJ150" s="1493"/>
      <c r="BK150" s="1493"/>
      <c r="BL150" s="1494"/>
    </row>
    <row r="151" spans="1:64" ht="27" hidden="1" customHeight="1" x14ac:dyDescent="0.35">
      <c r="A151" s="1509"/>
      <c r="B151" s="1582"/>
      <c r="C151" s="1661"/>
      <c r="D151" s="1581"/>
      <c r="E151" s="1582"/>
      <c r="F151" s="1511"/>
      <c r="G151" s="1584" t="s">
        <v>129</v>
      </c>
      <c r="H151" s="1585"/>
      <c r="I151" s="1585"/>
      <c r="J151" s="1585"/>
      <c r="K151" s="1585"/>
      <c r="L151" s="1585"/>
      <c r="M151" s="1585"/>
      <c r="N151" s="1585"/>
      <c r="O151" s="1585"/>
      <c r="P151" s="1585"/>
      <c r="Q151" s="1585"/>
      <c r="R151" s="1586"/>
      <c r="S151" s="1654" t="s">
        <v>129</v>
      </c>
      <c r="T151" s="1630"/>
      <c r="U151" s="1630"/>
      <c r="V151" s="1631"/>
      <c r="W151" s="1655" t="s">
        <v>129</v>
      </c>
      <c r="X151" s="1656"/>
      <c r="Y151" s="1656"/>
      <c r="Z151" s="1657"/>
      <c r="AA151" s="1633"/>
      <c r="AB151" s="1634"/>
      <c r="AC151" s="1634"/>
      <c r="AD151" s="1634"/>
      <c r="AE151" s="1635"/>
      <c r="AF151" s="1530"/>
      <c r="AG151" s="1531"/>
      <c r="AH151" s="1531"/>
      <c r="AI151" s="1531"/>
      <c r="AJ151" s="1532"/>
      <c r="AK151" s="1720"/>
      <c r="AL151" s="1480" t="s">
        <v>149</v>
      </c>
      <c r="AM151" s="1481"/>
      <c r="AN151" s="1481"/>
      <c r="AO151" s="1481"/>
      <c r="AP151" s="1481"/>
      <c r="AQ151" s="1481"/>
      <c r="AR151" s="1481"/>
      <c r="AS151" s="1481"/>
      <c r="AT151" s="1482"/>
      <c r="AU151" s="1486"/>
      <c r="AV151" s="1487"/>
      <c r="AW151" s="1487"/>
      <c r="AX151" s="1487"/>
      <c r="AY151" s="1487"/>
      <c r="AZ151" s="1488"/>
      <c r="BA151" s="1495"/>
      <c r="BB151" s="1496"/>
      <c r="BC151" s="1496"/>
      <c r="BD151" s="1496"/>
      <c r="BE151" s="1496"/>
      <c r="BF151" s="1496"/>
      <c r="BG151" s="1496"/>
      <c r="BH151" s="1496"/>
      <c r="BI151" s="1496"/>
      <c r="BJ151" s="1496"/>
      <c r="BK151" s="1496"/>
      <c r="BL151" s="1497"/>
    </row>
    <row r="152" spans="1:64" ht="27" hidden="1" customHeight="1" x14ac:dyDescent="0.35">
      <c r="A152" s="1509"/>
      <c r="B152" s="1582"/>
      <c r="C152" s="1661"/>
      <c r="D152" s="1581"/>
      <c r="E152" s="1582"/>
      <c r="F152" s="1511"/>
      <c r="G152" s="1584" t="s">
        <v>129</v>
      </c>
      <c r="H152" s="1585"/>
      <c r="I152" s="1585"/>
      <c r="J152" s="1585"/>
      <c r="K152" s="1585"/>
      <c r="L152" s="1585"/>
      <c r="M152" s="1585"/>
      <c r="N152" s="1585"/>
      <c r="O152" s="1585"/>
      <c r="P152" s="1585"/>
      <c r="Q152" s="1585"/>
      <c r="R152" s="1586"/>
      <c r="S152" s="1629" t="s">
        <v>129</v>
      </c>
      <c r="T152" s="1630"/>
      <c r="U152" s="1630"/>
      <c r="V152" s="1631"/>
      <c r="W152" s="1632" t="s">
        <v>129</v>
      </c>
      <c r="X152" s="1630"/>
      <c r="Y152" s="1630"/>
      <c r="Z152" s="1631"/>
      <c r="AA152" s="1633"/>
      <c r="AB152" s="1634"/>
      <c r="AC152" s="1634"/>
      <c r="AD152" s="1634"/>
      <c r="AE152" s="1635"/>
      <c r="AF152" s="1530"/>
      <c r="AG152" s="1531"/>
      <c r="AH152" s="1531"/>
      <c r="AI152" s="1531"/>
      <c r="AJ152" s="1532"/>
      <c r="AK152" s="1720"/>
      <c r="AL152" s="1480" t="s">
        <v>149</v>
      </c>
      <c r="AM152" s="1481"/>
      <c r="AN152" s="1481"/>
      <c r="AO152" s="1481"/>
      <c r="AP152" s="1481"/>
      <c r="AQ152" s="1481"/>
      <c r="AR152" s="1481"/>
      <c r="AS152" s="1481"/>
      <c r="AT152" s="1482"/>
      <c r="AU152" s="1486"/>
      <c r="AV152" s="1487"/>
      <c r="AW152" s="1487"/>
      <c r="AX152" s="1487"/>
      <c r="AY152" s="1487"/>
      <c r="AZ152" s="1488"/>
      <c r="BA152" s="1495"/>
      <c r="BB152" s="1496"/>
      <c r="BC152" s="1496"/>
      <c r="BD152" s="1496"/>
      <c r="BE152" s="1496"/>
      <c r="BF152" s="1496"/>
      <c r="BG152" s="1496"/>
      <c r="BH152" s="1496"/>
      <c r="BI152" s="1496"/>
      <c r="BJ152" s="1496"/>
      <c r="BK152" s="1496"/>
      <c r="BL152" s="1497"/>
    </row>
    <row r="153" spans="1:64" ht="27" hidden="1" customHeight="1" x14ac:dyDescent="0.35">
      <c r="A153" s="1509"/>
      <c r="B153" s="1582"/>
      <c r="C153" s="1661"/>
      <c r="D153" s="1581"/>
      <c r="E153" s="1582"/>
      <c r="F153" s="1511"/>
      <c r="G153" s="1584" t="s">
        <v>129</v>
      </c>
      <c r="H153" s="1585"/>
      <c r="I153" s="1585"/>
      <c r="J153" s="1585"/>
      <c r="K153" s="1585"/>
      <c r="L153" s="1585"/>
      <c r="M153" s="1585"/>
      <c r="N153" s="1585"/>
      <c r="O153" s="1585"/>
      <c r="P153" s="1585"/>
      <c r="Q153" s="1585"/>
      <c r="R153" s="1586"/>
      <c r="S153" s="1629" t="s">
        <v>129</v>
      </c>
      <c r="T153" s="1630"/>
      <c r="U153" s="1630"/>
      <c r="V153" s="1631"/>
      <c r="W153" s="1632" t="s">
        <v>129</v>
      </c>
      <c r="X153" s="1630"/>
      <c r="Y153" s="1630"/>
      <c r="Z153" s="1631"/>
      <c r="AA153" s="1633"/>
      <c r="AB153" s="1634"/>
      <c r="AC153" s="1634"/>
      <c r="AD153" s="1634"/>
      <c r="AE153" s="1635"/>
      <c r="AF153" s="1530"/>
      <c r="AG153" s="1531"/>
      <c r="AH153" s="1531"/>
      <c r="AI153" s="1531"/>
      <c r="AJ153" s="1532"/>
      <c r="AK153" s="1720"/>
      <c r="AL153" s="1480" t="s">
        <v>149</v>
      </c>
      <c r="AM153" s="1481"/>
      <c r="AN153" s="1481"/>
      <c r="AO153" s="1481"/>
      <c r="AP153" s="1481"/>
      <c r="AQ153" s="1481"/>
      <c r="AR153" s="1481"/>
      <c r="AS153" s="1481"/>
      <c r="AT153" s="1482"/>
      <c r="AU153" s="1486"/>
      <c r="AV153" s="1487"/>
      <c r="AW153" s="1487"/>
      <c r="AX153" s="1487"/>
      <c r="AY153" s="1487"/>
      <c r="AZ153" s="1488"/>
      <c r="BA153" s="1495"/>
      <c r="BB153" s="1496"/>
      <c r="BC153" s="1496"/>
      <c r="BD153" s="1496"/>
      <c r="BE153" s="1496"/>
      <c r="BF153" s="1496"/>
      <c r="BG153" s="1496"/>
      <c r="BH153" s="1496"/>
      <c r="BI153" s="1496"/>
      <c r="BJ153" s="1496"/>
      <c r="BK153" s="1496"/>
      <c r="BL153" s="1497"/>
    </row>
    <row r="154" spans="1:64" ht="27" hidden="1" customHeight="1" x14ac:dyDescent="0.35">
      <c r="A154" s="1509"/>
      <c r="B154" s="1582"/>
      <c r="C154" s="1661"/>
      <c r="D154" s="1581"/>
      <c r="E154" s="1582"/>
      <c r="F154" s="1511"/>
      <c r="G154" s="1584" t="s">
        <v>129</v>
      </c>
      <c r="H154" s="1585"/>
      <c r="I154" s="1585"/>
      <c r="J154" s="1585"/>
      <c r="K154" s="1585"/>
      <c r="L154" s="1585"/>
      <c r="M154" s="1585"/>
      <c r="N154" s="1585"/>
      <c r="O154" s="1585"/>
      <c r="P154" s="1585"/>
      <c r="Q154" s="1585"/>
      <c r="R154" s="1586"/>
      <c r="S154" s="1629" t="s">
        <v>129</v>
      </c>
      <c r="T154" s="1630"/>
      <c r="U154" s="1630"/>
      <c r="V154" s="1631"/>
      <c r="W154" s="1632" t="s">
        <v>129</v>
      </c>
      <c r="X154" s="1630"/>
      <c r="Y154" s="1630"/>
      <c r="Z154" s="1631"/>
      <c r="AA154" s="1633"/>
      <c r="AB154" s="1634"/>
      <c r="AC154" s="1634"/>
      <c r="AD154" s="1634"/>
      <c r="AE154" s="1635"/>
      <c r="AF154" s="1530"/>
      <c r="AG154" s="1531"/>
      <c r="AH154" s="1531"/>
      <c r="AI154" s="1531"/>
      <c r="AJ154" s="1532"/>
      <c r="AK154" s="1720"/>
      <c r="AL154" s="1480" t="s">
        <v>149</v>
      </c>
      <c r="AM154" s="1481"/>
      <c r="AN154" s="1481"/>
      <c r="AO154" s="1481"/>
      <c r="AP154" s="1481"/>
      <c r="AQ154" s="1481"/>
      <c r="AR154" s="1481"/>
      <c r="AS154" s="1481"/>
      <c r="AT154" s="1482"/>
      <c r="AU154" s="1486"/>
      <c r="AV154" s="1487"/>
      <c r="AW154" s="1487"/>
      <c r="AX154" s="1487"/>
      <c r="AY154" s="1487"/>
      <c r="AZ154" s="1488"/>
      <c r="BA154" s="1495"/>
      <c r="BB154" s="1496"/>
      <c r="BC154" s="1496"/>
      <c r="BD154" s="1496"/>
      <c r="BE154" s="1496"/>
      <c r="BF154" s="1496"/>
      <c r="BG154" s="1496"/>
      <c r="BH154" s="1496"/>
      <c r="BI154" s="1496"/>
      <c r="BJ154" s="1496"/>
      <c r="BK154" s="1496"/>
      <c r="BL154" s="1497"/>
    </row>
    <row r="155" spans="1:64" ht="27" hidden="1" customHeight="1" x14ac:dyDescent="0.35">
      <c r="A155" s="1509"/>
      <c r="B155" s="1582"/>
      <c r="C155" s="1661"/>
      <c r="D155" s="1581"/>
      <c r="E155" s="1582"/>
      <c r="F155" s="1511"/>
      <c r="G155" s="1584" t="s">
        <v>129</v>
      </c>
      <c r="H155" s="1585"/>
      <c r="I155" s="1585"/>
      <c r="J155" s="1585"/>
      <c r="K155" s="1585"/>
      <c r="L155" s="1585"/>
      <c r="M155" s="1585"/>
      <c r="N155" s="1585"/>
      <c r="O155" s="1585"/>
      <c r="P155" s="1585"/>
      <c r="Q155" s="1585"/>
      <c r="R155" s="1586"/>
      <c r="S155" s="1629" t="s">
        <v>129</v>
      </c>
      <c r="T155" s="1630"/>
      <c r="U155" s="1630"/>
      <c r="V155" s="1631"/>
      <c r="W155" s="1632" t="s">
        <v>129</v>
      </c>
      <c r="X155" s="1630"/>
      <c r="Y155" s="1630"/>
      <c r="Z155" s="1631"/>
      <c r="AA155" s="1633"/>
      <c r="AB155" s="1634"/>
      <c r="AC155" s="1634"/>
      <c r="AD155" s="1634"/>
      <c r="AE155" s="1635"/>
      <c r="AF155" s="1530"/>
      <c r="AG155" s="1531"/>
      <c r="AH155" s="1531"/>
      <c r="AI155" s="1531"/>
      <c r="AJ155" s="1532"/>
      <c r="AK155" s="1720"/>
      <c r="AL155" s="1480" t="s">
        <v>149</v>
      </c>
      <c r="AM155" s="1481"/>
      <c r="AN155" s="1481"/>
      <c r="AO155" s="1481"/>
      <c r="AP155" s="1481"/>
      <c r="AQ155" s="1481"/>
      <c r="AR155" s="1481"/>
      <c r="AS155" s="1481"/>
      <c r="AT155" s="1482"/>
      <c r="AU155" s="1486"/>
      <c r="AV155" s="1487"/>
      <c r="AW155" s="1487"/>
      <c r="AX155" s="1487"/>
      <c r="AY155" s="1487"/>
      <c r="AZ155" s="1488"/>
      <c r="BA155" s="1495"/>
      <c r="BB155" s="1496"/>
      <c r="BC155" s="1496"/>
      <c r="BD155" s="1496"/>
      <c r="BE155" s="1496"/>
      <c r="BF155" s="1496"/>
      <c r="BG155" s="1496"/>
      <c r="BH155" s="1496"/>
      <c r="BI155" s="1496"/>
      <c r="BJ155" s="1496"/>
      <c r="BK155" s="1496"/>
      <c r="BL155" s="1497"/>
    </row>
    <row r="156" spans="1:64" ht="27" hidden="1" customHeight="1" x14ac:dyDescent="0.35">
      <c r="A156" s="1509"/>
      <c r="B156" s="1582"/>
      <c r="C156" s="1661"/>
      <c r="D156" s="1581"/>
      <c r="E156" s="1582"/>
      <c r="F156" s="1511"/>
      <c r="G156" s="1584" t="s">
        <v>129</v>
      </c>
      <c r="H156" s="1585"/>
      <c r="I156" s="1585"/>
      <c r="J156" s="1585"/>
      <c r="K156" s="1585"/>
      <c r="L156" s="1585"/>
      <c r="M156" s="1585"/>
      <c r="N156" s="1585"/>
      <c r="O156" s="1585"/>
      <c r="P156" s="1585"/>
      <c r="Q156" s="1585"/>
      <c r="R156" s="1586"/>
      <c r="S156" s="1629" t="s">
        <v>129</v>
      </c>
      <c r="T156" s="1630"/>
      <c r="U156" s="1630"/>
      <c r="V156" s="1631"/>
      <c r="W156" s="1632" t="s">
        <v>129</v>
      </c>
      <c r="X156" s="1630"/>
      <c r="Y156" s="1630"/>
      <c r="Z156" s="1631"/>
      <c r="AA156" s="1633"/>
      <c r="AB156" s="1634"/>
      <c r="AC156" s="1634"/>
      <c r="AD156" s="1634"/>
      <c r="AE156" s="1635"/>
      <c r="AF156" s="1530"/>
      <c r="AG156" s="1531"/>
      <c r="AH156" s="1531"/>
      <c r="AI156" s="1531"/>
      <c r="AJ156" s="1532"/>
      <c r="AK156" s="1720"/>
      <c r="AL156" s="1480" t="s">
        <v>149</v>
      </c>
      <c r="AM156" s="1481"/>
      <c r="AN156" s="1481"/>
      <c r="AO156" s="1481"/>
      <c r="AP156" s="1481"/>
      <c r="AQ156" s="1481"/>
      <c r="AR156" s="1481"/>
      <c r="AS156" s="1481"/>
      <c r="AT156" s="1482"/>
      <c r="AU156" s="1486"/>
      <c r="AV156" s="1487"/>
      <c r="AW156" s="1487"/>
      <c r="AX156" s="1487"/>
      <c r="AY156" s="1487"/>
      <c r="AZ156" s="1488"/>
      <c r="BA156" s="1495"/>
      <c r="BB156" s="1496"/>
      <c r="BC156" s="1496"/>
      <c r="BD156" s="1496"/>
      <c r="BE156" s="1496"/>
      <c r="BF156" s="1496"/>
      <c r="BG156" s="1496"/>
      <c r="BH156" s="1496"/>
      <c r="BI156" s="1496"/>
      <c r="BJ156" s="1496"/>
      <c r="BK156" s="1496"/>
      <c r="BL156" s="1497"/>
    </row>
    <row r="157" spans="1:64" ht="27" hidden="1" customHeight="1" x14ac:dyDescent="0.35">
      <c r="A157" s="1509"/>
      <c r="B157" s="1582"/>
      <c r="C157" s="1661"/>
      <c r="D157" s="1581"/>
      <c r="E157" s="1582"/>
      <c r="F157" s="1511"/>
      <c r="G157" s="1584" t="s">
        <v>129</v>
      </c>
      <c r="H157" s="1585"/>
      <c r="I157" s="1585"/>
      <c r="J157" s="1585"/>
      <c r="K157" s="1585"/>
      <c r="L157" s="1585"/>
      <c r="M157" s="1585"/>
      <c r="N157" s="1585"/>
      <c r="O157" s="1585"/>
      <c r="P157" s="1585"/>
      <c r="Q157" s="1585"/>
      <c r="R157" s="1586"/>
      <c r="S157" s="1629" t="s">
        <v>129</v>
      </c>
      <c r="T157" s="1630"/>
      <c r="U157" s="1630"/>
      <c r="V157" s="1631"/>
      <c r="W157" s="1632" t="s">
        <v>129</v>
      </c>
      <c r="X157" s="1630"/>
      <c r="Y157" s="1630"/>
      <c r="Z157" s="1631"/>
      <c r="AA157" s="1633"/>
      <c r="AB157" s="1634"/>
      <c r="AC157" s="1634"/>
      <c r="AD157" s="1634"/>
      <c r="AE157" s="1635"/>
      <c r="AF157" s="1530"/>
      <c r="AG157" s="1531"/>
      <c r="AH157" s="1531"/>
      <c r="AI157" s="1531"/>
      <c r="AJ157" s="1532"/>
      <c r="AK157" s="1720"/>
      <c r="AL157" s="1480" t="s">
        <v>149</v>
      </c>
      <c r="AM157" s="1481"/>
      <c r="AN157" s="1481"/>
      <c r="AO157" s="1481"/>
      <c r="AP157" s="1481"/>
      <c r="AQ157" s="1481"/>
      <c r="AR157" s="1481"/>
      <c r="AS157" s="1481"/>
      <c r="AT157" s="1482"/>
      <c r="AU157" s="1486"/>
      <c r="AV157" s="1487"/>
      <c r="AW157" s="1487"/>
      <c r="AX157" s="1487"/>
      <c r="AY157" s="1487"/>
      <c r="AZ157" s="1488"/>
      <c r="BA157" s="1495"/>
      <c r="BB157" s="1496"/>
      <c r="BC157" s="1496"/>
      <c r="BD157" s="1496"/>
      <c r="BE157" s="1496"/>
      <c r="BF157" s="1496"/>
      <c r="BG157" s="1496"/>
      <c r="BH157" s="1496"/>
      <c r="BI157" s="1496"/>
      <c r="BJ157" s="1496"/>
      <c r="BK157" s="1496"/>
      <c r="BL157" s="1497"/>
    </row>
    <row r="158" spans="1:64" ht="27" hidden="1" customHeight="1" x14ac:dyDescent="0.35">
      <c r="A158" s="1509"/>
      <c r="B158" s="1582"/>
      <c r="C158" s="1661"/>
      <c r="D158" s="1581"/>
      <c r="E158" s="1582"/>
      <c r="F158" s="1511"/>
      <c r="G158" s="1584" t="s">
        <v>129</v>
      </c>
      <c r="H158" s="1585"/>
      <c r="I158" s="1585"/>
      <c r="J158" s="1585"/>
      <c r="K158" s="1585"/>
      <c r="L158" s="1585"/>
      <c r="M158" s="1585"/>
      <c r="N158" s="1585"/>
      <c r="O158" s="1585"/>
      <c r="P158" s="1585"/>
      <c r="Q158" s="1585"/>
      <c r="R158" s="1586"/>
      <c r="S158" s="1629" t="s">
        <v>129</v>
      </c>
      <c r="T158" s="1630"/>
      <c r="U158" s="1630"/>
      <c r="V158" s="1631"/>
      <c r="W158" s="1632" t="s">
        <v>129</v>
      </c>
      <c r="X158" s="1630"/>
      <c r="Y158" s="1630"/>
      <c r="Z158" s="1631"/>
      <c r="AA158" s="1633"/>
      <c r="AB158" s="1634"/>
      <c r="AC158" s="1634"/>
      <c r="AD158" s="1634"/>
      <c r="AE158" s="1635"/>
      <c r="AF158" s="1530"/>
      <c r="AG158" s="1531"/>
      <c r="AH158" s="1531"/>
      <c r="AI158" s="1531"/>
      <c r="AJ158" s="1532"/>
      <c r="AK158" s="1720"/>
      <c r="AL158" s="1480" t="s">
        <v>149</v>
      </c>
      <c r="AM158" s="1481"/>
      <c r="AN158" s="1481"/>
      <c r="AO158" s="1481"/>
      <c r="AP158" s="1481"/>
      <c r="AQ158" s="1481"/>
      <c r="AR158" s="1481"/>
      <c r="AS158" s="1481"/>
      <c r="AT158" s="1482"/>
      <c r="AU158" s="1486"/>
      <c r="AV158" s="1487"/>
      <c r="AW158" s="1487"/>
      <c r="AX158" s="1487"/>
      <c r="AY158" s="1487"/>
      <c r="AZ158" s="1488"/>
      <c r="BA158" s="1495"/>
      <c r="BB158" s="1496"/>
      <c r="BC158" s="1496"/>
      <c r="BD158" s="1496"/>
      <c r="BE158" s="1496"/>
      <c r="BF158" s="1496"/>
      <c r="BG158" s="1496"/>
      <c r="BH158" s="1496"/>
      <c r="BI158" s="1496"/>
      <c r="BJ158" s="1496"/>
      <c r="BK158" s="1496"/>
      <c r="BL158" s="1497"/>
    </row>
    <row r="159" spans="1:64" ht="27" hidden="1" customHeight="1" x14ac:dyDescent="0.35">
      <c r="A159" s="1509"/>
      <c r="B159" s="1582"/>
      <c r="C159" s="1661"/>
      <c r="D159" s="1581"/>
      <c r="E159" s="1582"/>
      <c r="F159" s="1511"/>
      <c r="G159" s="1584" t="s">
        <v>129</v>
      </c>
      <c r="H159" s="1585"/>
      <c r="I159" s="1585"/>
      <c r="J159" s="1585"/>
      <c r="K159" s="1585"/>
      <c r="L159" s="1585"/>
      <c r="M159" s="1585"/>
      <c r="N159" s="1585"/>
      <c r="O159" s="1585"/>
      <c r="P159" s="1585"/>
      <c r="Q159" s="1585"/>
      <c r="R159" s="1586"/>
      <c r="S159" s="1629" t="s">
        <v>129</v>
      </c>
      <c r="T159" s="1630"/>
      <c r="U159" s="1630"/>
      <c r="V159" s="1631"/>
      <c r="W159" s="1632" t="s">
        <v>129</v>
      </c>
      <c r="X159" s="1630"/>
      <c r="Y159" s="1630"/>
      <c r="Z159" s="1631"/>
      <c r="AA159" s="1633"/>
      <c r="AB159" s="1634"/>
      <c r="AC159" s="1634"/>
      <c r="AD159" s="1634"/>
      <c r="AE159" s="1635"/>
      <c r="AF159" s="1530"/>
      <c r="AG159" s="1531"/>
      <c r="AH159" s="1531"/>
      <c r="AI159" s="1531"/>
      <c r="AJ159" s="1532"/>
      <c r="AK159" s="1720"/>
      <c r="AL159" s="1480" t="s">
        <v>149</v>
      </c>
      <c r="AM159" s="1481"/>
      <c r="AN159" s="1481"/>
      <c r="AO159" s="1481"/>
      <c r="AP159" s="1481"/>
      <c r="AQ159" s="1481"/>
      <c r="AR159" s="1481"/>
      <c r="AS159" s="1481"/>
      <c r="AT159" s="1482"/>
      <c r="AU159" s="1486"/>
      <c r="AV159" s="1487"/>
      <c r="AW159" s="1487"/>
      <c r="AX159" s="1487"/>
      <c r="AY159" s="1487"/>
      <c r="AZ159" s="1488"/>
      <c r="BA159" s="1495"/>
      <c r="BB159" s="1496"/>
      <c r="BC159" s="1496"/>
      <c r="BD159" s="1496"/>
      <c r="BE159" s="1496"/>
      <c r="BF159" s="1496"/>
      <c r="BG159" s="1496"/>
      <c r="BH159" s="1496"/>
      <c r="BI159" s="1496"/>
      <c r="BJ159" s="1496"/>
      <c r="BK159" s="1496"/>
      <c r="BL159" s="1497"/>
    </row>
    <row r="160" spans="1:64" ht="27" hidden="1" customHeight="1" x14ac:dyDescent="0.35">
      <c r="A160" s="1509"/>
      <c r="B160" s="1582"/>
      <c r="C160" s="1661"/>
      <c r="D160" s="1581"/>
      <c r="E160" s="1582"/>
      <c r="F160" s="1511"/>
      <c r="G160" s="1584" t="s">
        <v>129</v>
      </c>
      <c r="H160" s="1585"/>
      <c r="I160" s="1585"/>
      <c r="J160" s="1585"/>
      <c r="K160" s="1585"/>
      <c r="L160" s="1585"/>
      <c r="M160" s="1585"/>
      <c r="N160" s="1585"/>
      <c r="O160" s="1585"/>
      <c r="P160" s="1585"/>
      <c r="Q160" s="1585"/>
      <c r="R160" s="1586"/>
      <c r="S160" s="1629" t="s">
        <v>129</v>
      </c>
      <c r="T160" s="1630"/>
      <c r="U160" s="1630"/>
      <c r="V160" s="1631"/>
      <c r="W160" s="1632" t="s">
        <v>129</v>
      </c>
      <c r="X160" s="1630"/>
      <c r="Y160" s="1630"/>
      <c r="Z160" s="1631"/>
      <c r="AA160" s="1633"/>
      <c r="AB160" s="1634"/>
      <c r="AC160" s="1634"/>
      <c r="AD160" s="1634"/>
      <c r="AE160" s="1635"/>
      <c r="AF160" s="1530"/>
      <c r="AG160" s="1531"/>
      <c r="AH160" s="1531"/>
      <c r="AI160" s="1531"/>
      <c r="AJ160" s="1532"/>
      <c r="AK160" s="1720"/>
      <c r="AL160" s="1480" t="s">
        <v>149</v>
      </c>
      <c r="AM160" s="1481"/>
      <c r="AN160" s="1481"/>
      <c r="AO160" s="1481"/>
      <c r="AP160" s="1481"/>
      <c r="AQ160" s="1481"/>
      <c r="AR160" s="1481"/>
      <c r="AS160" s="1481"/>
      <c r="AT160" s="1482"/>
      <c r="AU160" s="1486"/>
      <c r="AV160" s="1487"/>
      <c r="AW160" s="1487"/>
      <c r="AX160" s="1487"/>
      <c r="AY160" s="1487"/>
      <c r="AZ160" s="1488"/>
      <c r="BA160" s="1495"/>
      <c r="BB160" s="1496"/>
      <c r="BC160" s="1496"/>
      <c r="BD160" s="1496"/>
      <c r="BE160" s="1496"/>
      <c r="BF160" s="1496"/>
      <c r="BG160" s="1496"/>
      <c r="BH160" s="1496"/>
      <c r="BI160" s="1496"/>
      <c r="BJ160" s="1496"/>
      <c r="BK160" s="1496"/>
      <c r="BL160" s="1497"/>
    </row>
    <row r="161" spans="1:64" ht="27" hidden="1" customHeight="1" x14ac:dyDescent="0.35">
      <c r="A161" s="1509"/>
      <c r="B161" s="1582"/>
      <c r="C161" s="1661"/>
      <c r="D161" s="1581"/>
      <c r="E161" s="1582"/>
      <c r="F161" s="1511"/>
      <c r="G161" s="1584" t="s">
        <v>129</v>
      </c>
      <c r="H161" s="1585"/>
      <c r="I161" s="1585"/>
      <c r="J161" s="1585"/>
      <c r="K161" s="1585"/>
      <c r="L161" s="1585"/>
      <c r="M161" s="1585"/>
      <c r="N161" s="1585"/>
      <c r="O161" s="1585"/>
      <c r="P161" s="1585"/>
      <c r="Q161" s="1585"/>
      <c r="R161" s="1586"/>
      <c r="S161" s="1629" t="s">
        <v>129</v>
      </c>
      <c r="T161" s="1630"/>
      <c r="U161" s="1630"/>
      <c r="V161" s="1631"/>
      <c r="W161" s="1632" t="s">
        <v>129</v>
      </c>
      <c r="X161" s="1630"/>
      <c r="Y161" s="1630"/>
      <c r="Z161" s="1631"/>
      <c r="AA161" s="1633"/>
      <c r="AB161" s="1634"/>
      <c r="AC161" s="1634"/>
      <c r="AD161" s="1634"/>
      <c r="AE161" s="1635"/>
      <c r="AF161" s="1530"/>
      <c r="AG161" s="1531"/>
      <c r="AH161" s="1531"/>
      <c r="AI161" s="1531"/>
      <c r="AJ161" s="1532"/>
      <c r="AK161" s="1720"/>
      <c r="AL161" s="1480" t="s">
        <v>149</v>
      </c>
      <c r="AM161" s="1481"/>
      <c r="AN161" s="1481"/>
      <c r="AO161" s="1481"/>
      <c r="AP161" s="1481"/>
      <c r="AQ161" s="1481"/>
      <c r="AR161" s="1481"/>
      <c r="AS161" s="1481"/>
      <c r="AT161" s="1482"/>
      <c r="AU161" s="1486"/>
      <c r="AV161" s="1487"/>
      <c r="AW161" s="1487"/>
      <c r="AX161" s="1487"/>
      <c r="AY161" s="1487"/>
      <c r="AZ161" s="1488"/>
      <c r="BA161" s="1495"/>
      <c r="BB161" s="1496"/>
      <c r="BC161" s="1496"/>
      <c r="BD161" s="1496"/>
      <c r="BE161" s="1496"/>
      <c r="BF161" s="1496"/>
      <c r="BG161" s="1496"/>
      <c r="BH161" s="1496"/>
      <c r="BI161" s="1496"/>
      <c r="BJ161" s="1496"/>
      <c r="BK161" s="1496"/>
      <c r="BL161" s="1497"/>
    </row>
    <row r="162" spans="1:64" ht="27" hidden="1" customHeight="1" x14ac:dyDescent="0.35">
      <c r="A162" s="1509"/>
      <c r="B162" s="1582"/>
      <c r="C162" s="1661"/>
      <c r="D162" s="1581"/>
      <c r="E162" s="1582"/>
      <c r="F162" s="1511"/>
      <c r="G162" s="1584" t="s">
        <v>129</v>
      </c>
      <c r="H162" s="1585"/>
      <c r="I162" s="1585"/>
      <c r="J162" s="1585"/>
      <c r="K162" s="1585"/>
      <c r="L162" s="1585"/>
      <c r="M162" s="1585"/>
      <c r="N162" s="1585"/>
      <c r="O162" s="1585"/>
      <c r="P162" s="1585"/>
      <c r="Q162" s="1585"/>
      <c r="R162" s="1586"/>
      <c r="S162" s="1629" t="s">
        <v>129</v>
      </c>
      <c r="T162" s="1630"/>
      <c r="U162" s="1630"/>
      <c r="V162" s="1631"/>
      <c r="W162" s="1632" t="s">
        <v>129</v>
      </c>
      <c r="X162" s="1630"/>
      <c r="Y162" s="1630"/>
      <c r="Z162" s="1631"/>
      <c r="AA162" s="1633"/>
      <c r="AB162" s="1634"/>
      <c r="AC162" s="1634"/>
      <c r="AD162" s="1634"/>
      <c r="AE162" s="1635"/>
      <c r="AF162" s="1530"/>
      <c r="AG162" s="1531"/>
      <c r="AH162" s="1531"/>
      <c r="AI162" s="1531"/>
      <c r="AJ162" s="1532"/>
      <c r="AK162" s="1720"/>
      <c r="AL162" s="1480" t="s">
        <v>149</v>
      </c>
      <c r="AM162" s="1481"/>
      <c r="AN162" s="1481"/>
      <c r="AO162" s="1481"/>
      <c r="AP162" s="1481"/>
      <c r="AQ162" s="1481"/>
      <c r="AR162" s="1481"/>
      <c r="AS162" s="1481"/>
      <c r="AT162" s="1482"/>
      <c r="AU162" s="1486"/>
      <c r="AV162" s="1487"/>
      <c r="AW162" s="1487"/>
      <c r="AX162" s="1487"/>
      <c r="AY162" s="1487"/>
      <c r="AZ162" s="1488"/>
      <c r="BA162" s="1495"/>
      <c r="BB162" s="1496"/>
      <c r="BC162" s="1496"/>
      <c r="BD162" s="1496"/>
      <c r="BE162" s="1496"/>
      <c r="BF162" s="1496"/>
      <c r="BG162" s="1496"/>
      <c r="BH162" s="1496"/>
      <c r="BI162" s="1496"/>
      <c r="BJ162" s="1496"/>
      <c r="BK162" s="1496"/>
      <c r="BL162" s="1497"/>
    </row>
    <row r="163" spans="1:64" ht="27" hidden="1" customHeight="1" x14ac:dyDescent="0.35">
      <c r="A163" s="1509"/>
      <c r="B163" s="1582"/>
      <c r="C163" s="1661"/>
      <c r="D163" s="1581"/>
      <c r="E163" s="1582"/>
      <c r="F163" s="1511"/>
      <c r="G163" s="1584" t="s">
        <v>129</v>
      </c>
      <c r="H163" s="1585"/>
      <c r="I163" s="1585"/>
      <c r="J163" s="1585"/>
      <c r="K163" s="1585"/>
      <c r="L163" s="1585"/>
      <c r="M163" s="1585"/>
      <c r="N163" s="1585"/>
      <c r="O163" s="1585"/>
      <c r="P163" s="1585"/>
      <c r="Q163" s="1585"/>
      <c r="R163" s="1586"/>
      <c r="S163" s="1629" t="s">
        <v>129</v>
      </c>
      <c r="T163" s="1630"/>
      <c r="U163" s="1630"/>
      <c r="V163" s="1631"/>
      <c r="W163" s="1632" t="s">
        <v>129</v>
      </c>
      <c r="X163" s="1630"/>
      <c r="Y163" s="1630"/>
      <c r="Z163" s="1631"/>
      <c r="AA163" s="1633"/>
      <c r="AB163" s="1634"/>
      <c r="AC163" s="1634"/>
      <c r="AD163" s="1634"/>
      <c r="AE163" s="1635"/>
      <c r="AF163" s="1530"/>
      <c r="AG163" s="1531"/>
      <c r="AH163" s="1531"/>
      <c r="AI163" s="1531"/>
      <c r="AJ163" s="1532"/>
      <c r="AK163" s="1720"/>
      <c r="AL163" s="1480" t="s">
        <v>149</v>
      </c>
      <c r="AM163" s="1481"/>
      <c r="AN163" s="1481"/>
      <c r="AO163" s="1481"/>
      <c r="AP163" s="1481"/>
      <c r="AQ163" s="1481"/>
      <c r="AR163" s="1481"/>
      <c r="AS163" s="1481"/>
      <c r="AT163" s="1482"/>
      <c r="AU163" s="1486"/>
      <c r="AV163" s="1487"/>
      <c r="AW163" s="1487"/>
      <c r="AX163" s="1487"/>
      <c r="AY163" s="1487"/>
      <c r="AZ163" s="1488"/>
      <c r="BA163" s="1495"/>
      <c r="BB163" s="1496"/>
      <c r="BC163" s="1496"/>
      <c r="BD163" s="1496"/>
      <c r="BE163" s="1496"/>
      <c r="BF163" s="1496"/>
      <c r="BG163" s="1496"/>
      <c r="BH163" s="1496"/>
      <c r="BI163" s="1496"/>
      <c r="BJ163" s="1496"/>
      <c r="BK163" s="1496"/>
      <c r="BL163" s="1497"/>
    </row>
    <row r="164" spans="1:64" ht="27" hidden="1" customHeight="1" x14ac:dyDescent="0.35">
      <c r="A164" s="1509"/>
      <c r="B164" s="1582"/>
      <c r="C164" s="1661"/>
      <c r="D164" s="1581"/>
      <c r="E164" s="1582"/>
      <c r="F164" s="1511"/>
      <c r="G164" s="1584" t="s">
        <v>129</v>
      </c>
      <c r="H164" s="1585"/>
      <c r="I164" s="1585"/>
      <c r="J164" s="1585"/>
      <c r="K164" s="1585"/>
      <c r="L164" s="1585"/>
      <c r="M164" s="1585"/>
      <c r="N164" s="1585"/>
      <c r="O164" s="1585"/>
      <c r="P164" s="1585"/>
      <c r="Q164" s="1585"/>
      <c r="R164" s="1586"/>
      <c r="S164" s="1629" t="s">
        <v>129</v>
      </c>
      <c r="T164" s="1630"/>
      <c r="U164" s="1630"/>
      <c r="V164" s="1631"/>
      <c r="W164" s="1632" t="s">
        <v>129</v>
      </c>
      <c r="X164" s="1630"/>
      <c r="Y164" s="1630"/>
      <c r="Z164" s="1631"/>
      <c r="AA164" s="1633"/>
      <c r="AB164" s="1634"/>
      <c r="AC164" s="1634"/>
      <c r="AD164" s="1634"/>
      <c r="AE164" s="1635"/>
      <c r="AF164" s="1530"/>
      <c r="AG164" s="1531"/>
      <c r="AH164" s="1531"/>
      <c r="AI164" s="1531"/>
      <c r="AJ164" s="1532"/>
      <c r="AK164" s="1720"/>
      <c r="AL164" s="1480" t="s">
        <v>149</v>
      </c>
      <c r="AM164" s="1481"/>
      <c r="AN164" s="1481"/>
      <c r="AO164" s="1481"/>
      <c r="AP164" s="1481"/>
      <c r="AQ164" s="1481"/>
      <c r="AR164" s="1481"/>
      <c r="AS164" s="1481"/>
      <c r="AT164" s="1482"/>
      <c r="AU164" s="1486"/>
      <c r="AV164" s="1487"/>
      <c r="AW164" s="1487"/>
      <c r="AX164" s="1487"/>
      <c r="AY164" s="1487"/>
      <c r="AZ164" s="1488"/>
      <c r="BA164" s="1495"/>
      <c r="BB164" s="1496"/>
      <c r="BC164" s="1496"/>
      <c r="BD164" s="1496"/>
      <c r="BE164" s="1496"/>
      <c r="BF164" s="1496"/>
      <c r="BG164" s="1496"/>
      <c r="BH164" s="1496"/>
      <c r="BI164" s="1496"/>
      <c r="BJ164" s="1496"/>
      <c r="BK164" s="1496"/>
      <c r="BL164" s="1497"/>
    </row>
    <row r="165" spans="1:64" ht="27" hidden="1" customHeight="1" x14ac:dyDescent="0.35">
      <c r="A165" s="1509"/>
      <c r="B165" s="1582"/>
      <c r="C165" s="1661"/>
      <c r="D165" s="1581"/>
      <c r="E165" s="1582"/>
      <c r="F165" s="1511"/>
      <c r="G165" s="1584" t="s">
        <v>129</v>
      </c>
      <c r="H165" s="1585"/>
      <c r="I165" s="1585"/>
      <c r="J165" s="1585"/>
      <c r="K165" s="1585"/>
      <c r="L165" s="1585"/>
      <c r="M165" s="1585"/>
      <c r="N165" s="1585"/>
      <c r="O165" s="1585"/>
      <c r="P165" s="1585"/>
      <c r="Q165" s="1585"/>
      <c r="R165" s="1586"/>
      <c r="S165" s="1629" t="s">
        <v>129</v>
      </c>
      <c r="T165" s="1630"/>
      <c r="U165" s="1630"/>
      <c r="V165" s="1631"/>
      <c r="W165" s="1632" t="s">
        <v>129</v>
      </c>
      <c r="X165" s="1630"/>
      <c r="Y165" s="1630"/>
      <c r="Z165" s="1631"/>
      <c r="AA165" s="1633"/>
      <c r="AB165" s="1634"/>
      <c r="AC165" s="1634"/>
      <c r="AD165" s="1634"/>
      <c r="AE165" s="1635"/>
      <c r="AF165" s="1530"/>
      <c r="AG165" s="1531"/>
      <c r="AH165" s="1531"/>
      <c r="AI165" s="1531"/>
      <c r="AJ165" s="1532"/>
      <c r="AK165" s="1720"/>
      <c r="AL165" s="1480" t="s">
        <v>149</v>
      </c>
      <c r="AM165" s="1481"/>
      <c r="AN165" s="1481"/>
      <c r="AO165" s="1481"/>
      <c r="AP165" s="1481"/>
      <c r="AQ165" s="1481"/>
      <c r="AR165" s="1481"/>
      <c r="AS165" s="1481"/>
      <c r="AT165" s="1482"/>
      <c r="AU165" s="1486"/>
      <c r="AV165" s="1487"/>
      <c r="AW165" s="1487"/>
      <c r="AX165" s="1487"/>
      <c r="AY165" s="1487"/>
      <c r="AZ165" s="1488"/>
      <c r="BA165" s="1495"/>
      <c r="BB165" s="1496"/>
      <c r="BC165" s="1496"/>
      <c r="BD165" s="1496"/>
      <c r="BE165" s="1496"/>
      <c r="BF165" s="1496"/>
      <c r="BG165" s="1496"/>
      <c r="BH165" s="1496"/>
      <c r="BI165" s="1496"/>
      <c r="BJ165" s="1496"/>
      <c r="BK165" s="1496"/>
      <c r="BL165" s="1497"/>
    </row>
    <row r="166" spans="1:64" ht="27" hidden="1" customHeight="1" thickBot="1" x14ac:dyDescent="0.4">
      <c r="A166" s="1509"/>
      <c r="B166" s="1582"/>
      <c r="C166" s="1661"/>
      <c r="D166" s="1581"/>
      <c r="E166" s="1582"/>
      <c r="F166" s="1511"/>
      <c r="G166" s="1584" t="s">
        <v>129</v>
      </c>
      <c r="H166" s="1585"/>
      <c r="I166" s="1585"/>
      <c r="J166" s="1585"/>
      <c r="K166" s="1585"/>
      <c r="L166" s="1585"/>
      <c r="M166" s="1585"/>
      <c r="N166" s="1585"/>
      <c r="O166" s="1585"/>
      <c r="P166" s="1585"/>
      <c r="Q166" s="1585"/>
      <c r="R166" s="1586"/>
      <c r="S166" s="1629" t="s">
        <v>129</v>
      </c>
      <c r="T166" s="1630"/>
      <c r="U166" s="1630"/>
      <c r="V166" s="1631"/>
      <c r="W166" s="1632" t="s">
        <v>129</v>
      </c>
      <c r="X166" s="1630"/>
      <c r="Y166" s="1630"/>
      <c r="Z166" s="1631"/>
      <c r="AA166" s="1633"/>
      <c r="AB166" s="1634"/>
      <c r="AC166" s="1634"/>
      <c r="AD166" s="1634"/>
      <c r="AE166" s="1635"/>
      <c r="AF166" s="1530"/>
      <c r="AG166" s="1531"/>
      <c r="AH166" s="1531"/>
      <c r="AI166" s="1531"/>
      <c r="AJ166" s="1532"/>
      <c r="AK166" s="1720"/>
      <c r="AL166" s="1480" t="s">
        <v>149</v>
      </c>
      <c r="AM166" s="1481"/>
      <c r="AN166" s="1481"/>
      <c r="AO166" s="1481"/>
      <c r="AP166" s="1481"/>
      <c r="AQ166" s="1481"/>
      <c r="AR166" s="1481"/>
      <c r="AS166" s="1481"/>
      <c r="AT166" s="1482"/>
      <c r="AU166" s="1489"/>
      <c r="AV166" s="1490"/>
      <c r="AW166" s="1490"/>
      <c r="AX166" s="1490"/>
      <c r="AY166" s="1490"/>
      <c r="AZ166" s="1491"/>
      <c r="BA166" s="1495"/>
      <c r="BB166" s="1496"/>
      <c r="BC166" s="1496"/>
      <c r="BD166" s="1496"/>
      <c r="BE166" s="1496"/>
      <c r="BF166" s="1496"/>
      <c r="BG166" s="1496"/>
      <c r="BH166" s="1496"/>
      <c r="BI166" s="1496"/>
      <c r="BJ166" s="1496"/>
      <c r="BK166" s="1496"/>
      <c r="BL166" s="1497"/>
    </row>
    <row r="167" spans="1:64" ht="27" hidden="1" customHeight="1" x14ac:dyDescent="0.35">
      <c r="A167" s="1509"/>
      <c r="B167" s="1582"/>
      <c r="C167" s="1661"/>
      <c r="D167" s="1581"/>
      <c r="E167" s="1582"/>
      <c r="F167" s="1511"/>
      <c r="G167" s="1584" t="s">
        <v>129</v>
      </c>
      <c r="H167" s="1585"/>
      <c r="I167" s="1585"/>
      <c r="J167" s="1585"/>
      <c r="K167" s="1585"/>
      <c r="L167" s="1585"/>
      <c r="M167" s="1585"/>
      <c r="N167" s="1585"/>
      <c r="O167" s="1585"/>
      <c r="P167" s="1585"/>
      <c r="Q167" s="1585"/>
      <c r="R167" s="1586"/>
      <c r="S167" s="1629" t="s">
        <v>129</v>
      </c>
      <c r="T167" s="1630"/>
      <c r="U167" s="1630"/>
      <c r="V167" s="1631"/>
      <c r="W167" s="1632" t="s">
        <v>129</v>
      </c>
      <c r="X167" s="1630"/>
      <c r="Y167" s="1630"/>
      <c r="Z167" s="1631"/>
      <c r="AA167" s="1633"/>
      <c r="AB167" s="1634"/>
      <c r="AC167" s="1634"/>
      <c r="AD167" s="1634"/>
      <c r="AE167" s="1635"/>
      <c r="AF167" s="1530"/>
      <c r="AG167" s="1531"/>
      <c r="AH167" s="1531"/>
      <c r="AI167" s="1531"/>
      <c r="AJ167" s="1532"/>
      <c r="AK167" s="1720"/>
      <c r="AL167" s="1480" t="s">
        <v>149</v>
      </c>
      <c r="AM167" s="1481"/>
      <c r="AN167" s="1481"/>
      <c r="AO167" s="1481"/>
      <c r="AP167" s="1481"/>
      <c r="AQ167" s="1481"/>
      <c r="AR167" s="1481"/>
      <c r="AS167" s="1481"/>
      <c r="AT167" s="1482"/>
      <c r="AU167" s="1483"/>
      <c r="AV167" s="1484"/>
      <c r="AW167" s="1484"/>
      <c r="AX167" s="1484"/>
      <c r="AY167" s="1484"/>
      <c r="AZ167" s="1485"/>
      <c r="BA167" s="1495"/>
      <c r="BB167" s="1496"/>
      <c r="BC167" s="1496"/>
      <c r="BD167" s="1496"/>
      <c r="BE167" s="1496"/>
      <c r="BF167" s="1496"/>
      <c r="BG167" s="1496"/>
      <c r="BH167" s="1496"/>
      <c r="BI167" s="1496"/>
      <c r="BJ167" s="1496"/>
      <c r="BK167" s="1496"/>
      <c r="BL167" s="1497"/>
    </row>
    <row r="168" spans="1:64" ht="27" hidden="1" customHeight="1" x14ac:dyDescent="0.35">
      <c r="A168" s="1509"/>
      <c r="B168" s="1582"/>
      <c r="C168" s="1661"/>
      <c r="D168" s="1581"/>
      <c r="E168" s="1582"/>
      <c r="F168" s="1511"/>
      <c r="G168" s="1584" t="s">
        <v>129</v>
      </c>
      <c r="H168" s="1585"/>
      <c r="I168" s="1585"/>
      <c r="J168" s="1585"/>
      <c r="K168" s="1585"/>
      <c r="L168" s="1585"/>
      <c r="M168" s="1585"/>
      <c r="N168" s="1585"/>
      <c r="O168" s="1585"/>
      <c r="P168" s="1585"/>
      <c r="Q168" s="1585"/>
      <c r="R168" s="1586"/>
      <c r="S168" s="1629" t="s">
        <v>129</v>
      </c>
      <c r="T168" s="1630"/>
      <c r="U168" s="1630"/>
      <c r="V168" s="1631"/>
      <c r="W168" s="1632" t="s">
        <v>129</v>
      </c>
      <c r="X168" s="1630"/>
      <c r="Y168" s="1630"/>
      <c r="Z168" s="1631"/>
      <c r="AA168" s="1633"/>
      <c r="AB168" s="1634"/>
      <c r="AC168" s="1634"/>
      <c r="AD168" s="1634"/>
      <c r="AE168" s="1635"/>
      <c r="AF168" s="1530"/>
      <c r="AG168" s="1531"/>
      <c r="AH168" s="1531"/>
      <c r="AI168" s="1531"/>
      <c r="AJ168" s="1532"/>
      <c r="AK168" s="1720"/>
      <c r="AL168" s="1480" t="s">
        <v>149</v>
      </c>
      <c r="AM168" s="1481"/>
      <c r="AN168" s="1481"/>
      <c r="AO168" s="1481"/>
      <c r="AP168" s="1481"/>
      <c r="AQ168" s="1481"/>
      <c r="AR168" s="1481"/>
      <c r="AS168" s="1481"/>
      <c r="AT168" s="1482"/>
      <c r="AU168" s="1486"/>
      <c r="AV168" s="1487"/>
      <c r="AW168" s="1487"/>
      <c r="AX168" s="1487"/>
      <c r="AY168" s="1487"/>
      <c r="AZ168" s="1488"/>
      <c r="BA168" s="1495"/>
      <c r="BB168" s="1496"/>
      <c r="BC168" s="1496"/>
      <c r="BD168" s="1496"/>
      <c r="BE168" s="1496"/>
      <c r="BF168" s="1496"/>
      <c r="BG168" s="1496"/>
      <c r="BH168" s="1496"/>
      <c r="BI168" s="1496"/>
      <c r="BJ168" s="1496"/>
      <c r="BK168" s="1496"/>
      <c r="BL168" s="1497"/>
    </row>
    <row r="169" spans="1:64" ht="27" hidden="1" customHeight="1" x14ac:dyDescent="0.35">
      <c r="A169" s="1509"/>
      <c r="B169" s="1582"/>
      <c r="C169" s="1661"/>
      <c r="D169" s="1581"/>
      <c r="E169" s="1582"/>
      <c r="F169" s="1511"/>
      <c r="G169" s="1584" t="s">
        <v>129</v>
      </c>
      <c r="H169" s="1585"/>
      <c r="I169" s="1585"/>
      <c r="J169" s="1585"/>
      <c r="K169" s="1585"/>
      <c r="L169" s="1585"/>
      <c r="M169" s="1585"/>
      <c r="N169" s="1585"/>
      <c r="O169" s="1585"/>
      <c r="P169" s="1585"/>
      <c r="Q169" s="1585"/>
      <c r="R169" s="1586"/>
      <c r="S169" s="1629" t="s">
        <v>129</v>
      </c>
      <c r="T169" s="1630"/>
      <c r="U169" s="1630"/>
      <c r="V169" s="1631"/>
      <c r="W169" s="1632" t="s">
        <v>129</v>
      </c>
      <c r="X169" s="1630"/>
      <c r="Y169" s="1630"/>
      <c r="Z169" s="1631"/>
      <c r="AA169" s="1633"/>
      <c r="AB169" s="1634"/>
      <c r="AC169" s="1634"/>
      <c r="AD169" s="1634"/>
      <c r="AE169" s="1635"/>
      <c r="AF169" s="1530"/>
      <c r="AG169" s="1531"/>
      <c r="AH169" s="1531"/>
      <c r="AI169" s="1531"/>
      <c r="AJ169" s="1532"/>
      <c r="AK169" s="1720"/>
      <c r="AL169" s="1480" t="s">
        <v>149</v>
      </c>
      <c r="AM169" s="1481"/>
      <c r="AN169" s="1481"/>
      <c r="AO169" s="1481"/>
      <c r="AP169" s="1481"/>
      <c r="AQ169" s="1481"/>
      <c r="AR169" s="1481"/>
      <c r="AS169" s="1481"/>
      <c r="AT169" s="1482"/>
      <c r="AU169" s="1486"/>
      <c r="AV169" s="1487"/>
      <c r="AW169" s="1487"/>
      <c r="AX169" s="1487"/>
      <c r="AY169" s="1487"/>
      <c r="AZ169" s="1488"/>
      <c r="BA169" s="1495"/>
      <c r="BB169" s="1496"/>
      <c r="BC169" s="1496"/>
      <c r="BD169" s="1496"/>
      <c r="BE169" s="1496"/>
      <c r="BF169" s="1496"/>
      <c r="BG169" s="1496"/>
      <c r="BH169" s="1496"/>
      <c r="BI169" s="1496"/>
      <c r="BJ169" s="1496"/>
      <c r="BK169" s="1496"/>
      <c r="BL169" s="1497"/>
    </row>
    <row r="170" spans="1:64" ht="27" hidden="1" customHeight="1" x14ac:dyDescent="0.35">
      <c r="A170" s="1509"/>
      <c r="B170" s="1582"/>
      <c r="C170" s="1661"/>
      <c r="D170" s="1581"/>
      <c r="E170" s="1582"/>
      <c r="F170" s="1511"/>
      <c r="G170" s="1584" t="s">
        <v>129</v>
      </c>
      <c r="H170" s="1585"/>
      <c r="I170" s="1585"/>
      <c r="J170" s="1585"/>
      <c r="K170" s="1585"/>
      <c r="L170" s="1585"/>
      <c r="M170" s="1585"/>
      <c r="N170" s="1585"/>
      <c r="O170" s="1585"/>
      <c r="P170" s="1585"/>
      <c r="Q170" s="1585"/>
      <c r="R170" s="1586"/>
      <c r="S170" s="1629" t="s">
        <v>129</v>
      </c>
      <c r="T170" s="1630"/>
      <c r="U170" s="1630"/>
      <c r="V170" s="1631"/>
      <c r="W170" s="1632" t="s">
        <v>129</v>
      </c>
      <c r="X170" s="1630"/>
      <c r="Y170" s="1630"/>
      <c r="Z170" s="1631"/>
      <c r="AA170" s="1633"/>
      <c r="AB170" s="1634"/>
      <c r="AC170" s="1634"/>
      <c r="AD170" s="1634"/>
      <c r="AE170" s="1635"/>
      <c r="AF170" s="1530"/>
      <c r="AG170" s="1531"/>
      <c r="AH170" s="1531"/>
      <c r="AI170" s="1531"/>
      <c r="AJ170" s="1532"/>
      <c r="AK170" s="1720"/>
      <c r="AL170" s="1480" t="s">
        <v>149</v>
      </c>
      <c r="AM170" s="1481"/>
      <c r="AN170" s="1481"/>
      <c r="AO170" s="1481"/>
      <c r="AP170" s="1481"/>
      <c r="AQ170" s="1481"/>
      <c r="AR170" s="1481"/>
      <c r="AS170" s="1481"/>
      <c r="AT170" s="1482"/>
      <c r="AU170" s="1486"/>
      <c r="AV170" s="1487"/>
      <c r="AW170" s="1487"/>
      <c r="AX170" s="1487"/>
      <c r="AY170" s="1487"/>
      <c r="AZ170" s="1488"/>
      <c r="BA170" s="1495"/>
      <c r="BB170" s="1496"/>
      <c r="BC170" s="1496"/>
      <c r="BD170" s="1496"/>
      <c r="BE170" s="1496"/>
      <c r="BF170" s="1496"/>
      <c r="BG170" s="1496"/>
      <c r="BH170" s="1496"/>
      <c r="BI170" s="1496"/>
      <c r="BJ170" s="1496"/>
      <c r="BK170" s="1496"/>
      <c r="BL170" s="1497"/>
    </row>
    <row r="171" spans="1:64" ht="27" hidden="1" customHeight="1" x14ac:dyDescent="0.35">
      <c r="A171" s="1509"/>
      <c r="B171" s="1582"/>
      <c r="C171" s="1661"/>
      <c r="D171" s="1581"/>
      <c r="E171" s="1582"/>
      <c r="F171" s="1511"/>
      <c r="G171" s="1584" t="s">
        <v>129</v>
      </c>
      <c r="H171" s="1585"/>
      <c r="I171" s="1585"/>
      <c r="J171" s="1585"/>
      <c r="K171" s="1585"/>
      <c r="L171" s="1585"/>
      <c r="M171" s="1585"/>
      <c r="N171" s="1585"/>
      <c r="O171" s="1585"/>
      <c r="P171" s="1585"/>
      <c r="Q171" s="1585"/>
      <c r="R171" s="1586"/>
      <c r="S171" s="1629" t="s">
        <v>129</v>
      </c>
      <c r="T171" s="1630"/>
      <c r="U171" s="1630"/>
      <c r="V171" s="1631"/>
      <c r="W171" s="1632" t="s">
        <v>129</v>
      </c>
      <c r="X171" s="1630"/>
      <c r="Y171" s="1630"/>
      <c r="Z171" s="1631"/>
      <c r="AA171" s="1633"/>
      <c r="AB171" s="1634"/>
      <c r="AC171" s="1634"/>
      <c r="AD171" s="1634"/>
      <c r="AE171" s="1635"/>
      <c r="AF171" s="1530"/>
      <c r="AG171" s="1531"/>
      <c r="AH171" s="1531"/>
      <c r="AI171" s="1531"/>
      <c r="AJ171" s="1532"/>
      <c r="AK171" s="1720"/>
      <c r="AL171" s="1480" t="s">
        <v>149</v>
      </c>
      <c r="AM171" s="1481"/>
      <c r="AN171" s="1481"/>
      <c r="AO171" s="1481"/>
      <c r="AP171" s="1481"/>
      <c r="AQ171" s="1481"/>
      <c r="AR171" s="1481"/>
      <c r="AS171" s="1481"/>
      <c r="AT171" s="1482"/>
      <c r="AU171" s="1486"/>
      <c r="AV171" s="1487"/>
      <c r="AW171" s="1487"/>
      <c r="AX171" s="1487"/>
      <c r="AY171" s="1487"/>
      <c r="AZ171" s="1488"/>
      <c r="BA171" s="1495"/>
      <c r="BB171" s="1496"/>
      <c r="BC171" s="1496"/>
      <c r="BD171" s="1496"/>
      <c r="BE171" s="1496"/>
      <c r="BF171" s="1496"/>
      <c r="BG171" s="1496"/>
      <c r="BH171" s="1496"/>
      <c r="BI171" s="1496"/>
      <c r="BJ171" s="1496"/>
      <c r="BK171" s="1496"/>
      <c r="BL171" s="1497"/>
    </row>
    <row r="172" spans="1:64" ht="30.75" hidden="1" customHeight="1" thickBot="1" x14ac:dyDescent="0.4">
      <c r="A172" s="1509"/>
      <c r="B172" s="1582"/>
      <c r="C172" s="1661"/>
      <c r="D172" s="1583"/>
      <c r="E172" s="1513"/>
      <c r="F172" s="1514"/>
      <c r="G172" s="1570" t="s">
        <v>129</v>
      </c>
      <c r="H172" s="1571"/>
      <c r="I172" s="1571"/>
      <c r="J172" s="1571"/>
      <c r="K172" s="1571"/>
      <c r="L172" s="1571"/>
      <c r="M172" s="1571"/>
      <c r="N172" s="1571"/>
      <c r="O172" s="1571"/>
      <c r="P172" s="1571"/>
      <c r="Q172" s="1571"/>
      <c r="R172" s="1572"/>
      <c r="S172" s="1636" t="s">
        <v>129</v>
      </c>
      <c r="T172" s="1637"/>
      <c r="U172" s="1637"/>
      <c r="V172" s="1638"/>
      <c r="W172" s="1639" t="s">
        <v>129</v>
      </c>
      <c r="X172" s="1637"/>
      <c r="Y172" s="1637"/>
      <c r="Z172" s="1638"/>
      <c r="AA172" s="1640"/>
      <c r="AB172" s="1641"/>
      <c r="AC172" s="1641"/>
      <c r="AD172" s="1641"/>
      <c r="AE172" s="1642"/>
      <c r="AF172" s="1533"/>
      <c r="AG172" s="1534"/>
      <c r="AH172" s="1534"/>
      <c r="AI172" s="1534"/>
      <c r="AJ172" s="1535"/>
      <c r="AK172" s="1720"/>
      <c r="AL172" s="1452" t="s">
        <v>149</v>
      </c>
      <c r="AM172" s="1453"/>
      <c r="AN172" s="1453"/>
      <c r="AO172" s="1453"/>
      <c r="AP172" s="1453"/>
      <c r="AQ172" s="1453"/>
      <c r="AR172" s="1453"/>
      <c r="AS172" s="1453"/>
      <c r="AT172" s="1454"/>
      <c r="AU172" s="1489"/>
      <c r="AV172" s="1490"/>
      <c r="AW172" s="1490"/>
      <c r="AX172" s="1490"/>
      <c r="AY172" s="1490"/>
      <c r="AZ172" s="1491"/>
      <c r="BA172" s="1498"/>
      <c r="BB172" s="1499"/>
      <c r="BC172" s="1499"/>
      <c r="BD172" s="1499"/>
      <c r="BE172" s="1499"/>
      <c r="BF172" s="1499"/>
      <c r="BG172" s="1499"/>
      <c r="BH172" s="1499"/>
      <c r="BI172" s="1499"/>
      <c r="BJ172" s="1499"/>
      <c r="BK172" s="1499"/>
      <c r="BL172" s="1500"/>
    </row>
    <row r="173" spans="1:64" ht="80.25" customHeight="1" x14ac:dyDescent="0.35">
      <c r="A173" s="1509"/>
      <c r="B173" s="1582"/>
      <c r="C173" s="1661"/>
      <c r="D173" s="1580" t="s">
        <v>516</v>
      </c>
      <c r="E173" s="1507"/>
      <c r="F173" s="1508"/>
      <c r="G173" s="1515" t="s">
        <v>332</v>
      </c>
      <c r="H173" s="1516"/>
      <c r="I173" s="1516"/>
      <c r="J173" s="1516"/>
      <c r="K173" s="1516"/>
      <c r="L173" s="1516"/>
      <c r="M173" s="1516"/>
      <c r="N173" s="1516"/>
      <c r="O173" s="1516"/>
      <c r="P173" s="1516"/>
      <c r="Q173" s="1516"/>
      <c r="R173" s="1517"/>
      <c r="S173" s="1620">
        <f ca="1">Kalkylsammanställning!I19</f>
        <v>0</v>
      </c>
      <c r="T173" s="1621"/>
      <c r="U173" s="1621"/>
      <c r="V173" s="1622"/>
      <c r="W173" s="1476" t="s">
        <v>148</v>
      </c>
      <c r="X173" s="1474"/>
      <c r="Y173" s="1474"/>
      <c r="Z173" s="1475"/>
      <c r="AA173" s="1623" t="s">
        <v>151</v>
      </c>
      <c r="AB173" s="1624"/>
      <c r="AC173" s="1624"/>
      <c r="AD173" s="1624"/>
      <c r="AE173" s="1625"/>
      <c r="AF173" s="1527">
        <f ca="1">IF(ISNUMBER(SUM(AA173)),SUM(AA173:AE188),0)</f>
        <v>0</v>
      </c>
      <c r="AG173" s="1528"/>
      <c r="AH173" s="1528"/>
      <c r="AI173" s="1528"/>
      <c r="AJ173" s="1529"/>
      <c r="AK173" s="1720"/>
      <c r="AL173" s="1536" t="s">
        <v>149</v>
      </c>
      <c r="AM173" s="1537"/>
      <c r="AN173" s="1537"/>
      <c r="AO173" s="1537"/>
      <c r="AP173" s="1537"/>
      <c r="AQ173" s="1537"/>
      <c r="AR173" s="1537"/>
      <c r="AS173" s="1537"/>
      <c r="AT173" s="1538"/>
      <c r="AU173" s="1483" t="s">
        <v>149</v>
      </c>
      <c r="AV173" s="1484"/>
      <c r="AW173" s="1484"/>
      <c r="AX173" s="1484"/>
      <c r="AY173" s="1484"/>
      <c r="AZ173" s="1485"/>
      <c r="BA173" s="1492" t="s">
        <v>129</v>
      </c>
      <c r="BB173" s="1493"/>
      <c r="BC173" s="1493"/>
      <c r="BD173" s="1493"/>
      <c r="BE173" s="1493"/>
      <c r="BF173" s="1493"/>
      <c r="BG173" s="1493"/>
      <c r="BH173" s="1493"/>
      <c r="BI173" s="1493"/>
      <c r="BJ173" s="1493"/>
      <c r="BK173" s="1493"/>
      <c r="BL173" s="1494"/>
    </row>
    <row r="174" spans="1:64" ht="36" customHeight="1" x14ac:dyDescent="0.35">
      <c r="A174" s="1509"/>
      <c r="B174" s="1582"/>
      <c r="C174" s="1661"/>
      <c r="D174" s="1581"/>
      <c r="E174" s="1582"/>
      <c r="F174" s="1511"/>
      <c r="G174" s="1470" t="s">
        <v>517</v>
      </c>
      <c r="H174" s="1471"/>
      <c r="I174" s="1471"/>
      <c r="J174" s="1471"/>
      <c r="K174" s="1471"/>
      <c r="L174" s="1471"/>
      <c r="M174" s="1471"/>
      <c r="N174" s="1471"/>
      <c r="O174" s="1471"/>
      <c r="P174" s="1471"/>
      <c r="Q174" s="1471"/>
      <c r="R174" s="1472"/>
      <c r="S174" s="1617">
        <f ca="1">Effektsammanställning!I8</f>
        <v>0</v>
      </c>
      <c r="T174" s="1618"/>
      <c r="U174" s="1618"/>
      <c r="V174" s="1619"/>
      <c r="W174" s="1476" t="s">
        <v>157</v>
      </c>
      <c r="X174" s="1474"/>
      <c r="Y174" s="1474"/>
      <c r="Z174" s="1475"/>
      <c r="AA174" s="1614">
        <f ca="1">Kalkylsammanställning!J32</f>
        <v>0</v>
      </c>
      <c r="AB174" s="1615"/>
      <c r="AC174" s="1615"/>
      <c r="AD174" s="1615"/>
      <c r="AE174" s="1616"/>
      <c r="AF174" s="1530"/>
      <c r="AG174" s="1531"/>
      <c r="AH174" s="1531"/>
      <c r="AI174" s="1531"/>
      <c r="AJ174" s="1532"/>
      <c r="AK174" s="1720"/>
      <c r="AL174" s="1480" t="s">
        <v>149</v>
      </c>
      <c r="AM174" s="1481"/>
      <c r="AN174" s="1481"/>
      <c r="AO174" s="1481"/>
      <c r="AP174" s="1481"/>
      <c r="AQ174" s="1481"/>
      <c r="AR174" s="1481"/>
      <c r="AS174" s="1481"/>
      <c r="AT174" s="1482"/>
      <c r="AU174" s="1486"/>
      <c r="AV174" s="1487"/>
      <c r="AW174" s="1487"/>
      <c r="AX174" s="1487"/>
      <c r="AY174" s="1487"/>
      <c r="AZ174" s="1488"/>
      <c r="BA174" s="1495"/>
      <c r="BB174" s="1496"/>
      <c r="BC174" s="1496"/>
      <c r="BD174" s="1496"/>
      <c r="BE174" s="1496"/>
      <c r="BF174" s="1496"/>
      <c r="BG174" s="1496"/>
      <c r="BH174" s="1496"/>
      <c r="BI174" s="1496"/>
      <c r="BJ174" s="1496"/>
      <c r="BK174" s="1496"/>
      <c r="BL174" s="1497"/>
    </row>
    <row r="175" spans="1:64" ht="36" customHeight="1" x14ac:dyDescent="0.35">
      <c r="A175" s="1509"/>
      <c r="B175" s="1582"/>
      <c r="C175" s="1661"/>
      <c r="D175" s="1581"/>
      <c r="E175" s="1582"/>
      <c r="F175" s="1511"/>
      <c r="G175" s="1470" t="s">
        <v>518</v>
      </c>
      <c r="H175" s="1471"/>
      <c r="I175" s="1471"/>
      <c r="J175" s="1471"/>
      <c r="K175" s="1471"/>
      <c r="L175" s="1471"/>
      <c r="M175" s="1471"/>
      <c r="N175" s="1471"/>
      <c r="O175" s="1471"/>
      <c r="P175" s="1471"/>
      <c r="Q175" s="1471"/>
      <c r="R175" s="1472"/>
      <c r="S175" s="1617">
        <f ca="1">Effektsammanställning!I9</f>
        <v>0</v>
      </c>
      <c r="T175" s="1618"/>
      <c r="U175" s="1618"/>
      <c r="V175" s="1619"/>
      <c r="W175" s="1476" t="s">
        <v>157</v>
      </c>
      <c r="X175" s="1474"/>
      <c r="Y175" s="1474"/>
      <c r="Z175" s="1475"/>
      <c r="AA175" s="1614">
        <f ca="1">Kalkylsammanställning!J33</f>
        <v>0</v>
      </c>
      <c r="AB175" s="1615"/>
      <c r="AC175" s="1615"/>
      <c r="AD175" s="1615"/>
      <c r="AE175" s="1616"/>
      <c r="AF175" s="1530"/>
      <c r="AG175" s="1531"/>
      <c r="AH175" s="1531"/>
      <c r="AI175" s="1531"/>
      <c r="AJ175" s="1532"/>
      <c r="AK175" s="1720"/>
      <c r="AL175" s="1480" t="s">
        <v>149</v>
      </c>
      <c r="AM175" s="1481"/>
      <c r="AN175" s="1481"/>
      <c r="AO175" s="1481"/>
      <c r="AP175" s="1481"/>
      <c r="AQ175" s="1481"/>
      <c r="AR175" s="1481"/>
      <c r="AS175" s="1481"/>
      <c r="AT175" s="1482"/>
      <c r="AU175" s="1486"/>
      <c r="AV175" s="1487"/>
      <c r="AW175" s="1487"/>
      <c r="AX175" s="1487"/>
      <c r="AY175" s="1487"/>
      <c r="AZ175" s="1488"/>
      <c r="BA175" s="1495"/>
      <c r="BB175" s="1496"/>
      <c r="BC175" s="1496"/>
      <c r="BD175" s="1496"/>
      <c r="BE175" s="1496"/>
      <c r="BF175" s="1496"/>
      <c r="BG175" s="1496"/>
      <c r="BH175" s="1496"/>
      <c r="BI175" s="1496"/>
      <c r="BJ175" s="1496"/>
      <c r="BK175" s="1496"/>
      <c r="BL175" s="1497"/>
    </row>
    <row r="176" spans="1:64" ht="36" customHeight="1" x14ac:dyDescent="0.35">
      <c r="A176" s="1509"/>
      <c r="B176" s="1582"/>
      <c r="C176" s="1661"/>
      <c r="D176" s="1581"/>
      <c r="E176" s="1582"/>
      <c r="F176" s="1511"/>
      <c r="G176" s="1470" t="s">
        <v>519</v>
      </c>
      <c r="H176" s="1471"/>
      <c r="I176" s="1471"/>
      <c r="J176" s="1471"/>
      <c r="K176" s="1471"/>
      <c r="L176" s="1471"/>
      <c r="M176" s="1471"/>
      <c r="N176" s="1471"/>
      <c r="O176" s="1471"/>
      <c r="P176" s="1471"/>
      <c r="Q176" s="1471"/>
      <c r="R176" s="1472"/>
      <c r="S176" s="1617">
        <f ca="1">Effektsammanställning!I10</f>
        <v>0</v>
      </c>
      <c r="T176" s="1618"/>
      <c r="U176" s="1618"/>
      <c r="V176" s="1619"/>
      <c r="W176" s="1476" t="s">
        <v>157</v>
      </c>
      <c r="X176" s="1474"/>
      <c r="Y176" s="1474"/>
      <c r="Z176" s="1475"/>
      <c r="AA176" s="1614">
        <f ca="1">Kalkylsammanställning!J34</f>
        <v>0</v>
      </c>
      <c r="AB176" s="1615"/>
      <c r="AC176" s="1615"/>
      <c r="AD176" s="1615"/>
      <c r="AE176" s="1616"/>
      <c r="AF176" s="1530"/>
      <c r="AG176" s="1531"/>
      <c r="AH176" s="1531"/>
      <c r="AI176" s="1531"/>
      <c r="AJ176" s="1532"/>
      <c r="AK176" s="1720"/>
      <c r="AL176" s="1480" t="s">
        <v>149</v>
      </c>
      <c r="AM176" s="1481"/>
      <c r="AN176" s="1481"/>
      <c r="AO176" s="1481"/>
      <c r="AP176" s="1481"/>
      <c r="AQ176" s="1481"/>
      <c r="AR176" s="1481"/>
      <c r="AS176" s="1481"/>
      <c r="AT176" s="1482"/>
      <c r="AU176" s="1486"/>
      <c r="AV176" s="1487"/>
      <c r="AW176" s="1487"/>
      <c r="AX176" s="1487"/>
      <c r="AY176" s="1487"/>
      <c r="AZ176" s="1488"/>
      <c r="BA176" s="1495"/>
      <c r="BB176" s="1496"/>
      <c r="BC176" s="1496"/>
      <c r="BD176" s="1496"/>
      <c r="BE176" s="1496"/>
      <c r="BF176" s="1496"/>
      <c r="BG176" s="1496"/>
      <c r="BH176" s="1496"/>
      <c r="BI176" s="1496"/>
      <c r="BJ176" s="1496"/>
      <c r="BK176" s="1496"/>
      <c r="BL176" s="1497"/>
    </row>
    <row r="177" spans="1:64" ht="36" customHeight="1" x14ac:dyDescent="0.35">
      <c r="A177" s="1509"/>
      <c r="B177" s="1582"/>
      <c r="C177" s="1661"/>
      <c r="D177" s="1581"/>
      <c r="E177" s="1582"/>
      <c r="F177" s="1511"/>
      <c r="G177" s="1470" t="s">
        <v>520</v>
      </c>
      <c r="H177" s="1471"/>
      <c r="I177" s="1471"/>
      <c r="J177" s="1471"/>
      <c r="K177" s="1471"/>
      <c r="L177" s="1471"/>
      <c r="M177" s="1471"/>
      <c r="N177" s="1471"/>
      <c r="O177" s="1471"/>
      <c r="P177" s="1471"/>
      <c r="Q177" s="1471"/>
      <c r="R177" s="1472"/>
      <c r="S177" s="1617">
        <f ca="1">Effektsammanställning!I11</f>
        <v>0</v>
      </c>
      <c r="T177" s="1618"/>
      <c r="U177" s="1618"/>
      <c r="V177" s="1619"/>
      <c r="W177" s="1476" t="s">
        <v>157</v>
      </c>
      <c r="X177" s="1474"/>
      <c r="Y177" s="1474"/>
      <c r="Z177" s="1475"/>
      <c r="AA177" s="1614">
        <f ca="1">Kalkylsammanställning!J35</f>
        <v>0</v>
      </c>
      <c r="AB177" s="1615"/>
      <c r="AC177" s="1615"/>
      <c r="AD177" s="1615"/>
      <c r="AE177" s="1616"/>
      <c r="AF177" s="1530"/>
      <c r="AG177" s="1531"/>
      <c r="AH177" s="1531"/>
      <c r="AI177" s="1531"/>
      <c r="AJ177" s="1532"/>
      <c r="AK177" s="1720"/>
      <c r="AL177" s="1480" t="s">
        <v>149</v>
      </c>
      <c r="AM177" s="1481"/>
      <c r="AN177" s="1481"/>
      <c r="AO177" s="1481"/>
      <c r="AP177" s="1481"/>
      <c r="AQ177" s="1481"/>
      <c r="AR177" s="1481"/>
      <c r="AS177" s="1481"/>
      <c r="AT177" s="1482"/>
      <c r="AU177" s="1486"/>
      <c r="AV177" s="1487"/>
      <c r="AW177" s="1487"/>
      <c r="AX177" s="1487"/>
      <c r="AY177" s="1487"/>
      <c r="AZ177" s="1488"/>
      <c r="BA177" s="1495"/>
      <c r="BB177" s="1496"/>
      <c r="BC177" s="1496"/>
      <c r="BD177" s="1496"/>
      <c r="BE177" s="1496"/>
      <c r="BF177" s="1496"/>
      <c r="BG177" s="1496"/>
      <c r="BH177" s="1496"/>
      <c r="BI177" s="1496"/>
      <c r="BJ177" s="1496"/>
      <c r="BK177" s="1496"/>
      <c r="BL177" s="1497"/>
    </row>
    <row r="178" spans="1:64" ht="33" customHeight="1" x14ac:dyDescent="0.35">
      <c r="A178" s="1509"/>
      <c r="B178" s="1582"/>
      <c r="C178" s="1661"/>
      <c r="D178" s="1581"/>
      <c r="E178" s="1582"/>
      <c r="F178" s="1511"/>
      <c r="G178" s="1470" t="s">
        <v>521</v>
      </c>
      <c r="H178" s="1471"/>
      <c r="I178" s="1471"/>
      <c r="J178" s="1471"/>
      <c r="K178" s="1471"/>
      <c r="L178" s="1471"/>
      <c r="M178" s="1471"/>
      <c r="N178" s="1471"/>
      <c r="O178" s="1471"/>
      <c r="P178" s="1471"/>
      <c r="Q178" s="1471"/>
      <c r="R178" s="1472"/>
      <c r="S178" s="1617">
        <f ca="1">Effektsammanställning!I12</f>
        <v>0</v>
      </c>
      <c r="T178" s="1618"/>
      <c r="U178" s="1618"/>
      <c r="V178" s="1619"/>
      <c r="W178" s="1476" t="s">
        <v>157</v>
      </c>
      <c r="X178" s="1474"/>
      <c r="Y178" s="1474"/>
      <c r="Z178" s="1475"/>
      <c r="AA178" s="1614">
        <f ca="1">Kalkylsammanställning!J36</f>
        <v>0</v>
      </c>
      <c r="AB178" s="1615"/>
      <c r="AC178" s="1615"/>
      <c r="AD178" s="1615"/>
      <c r="AE178" s="1616"/>
      <c r="AF178" s="1530"/>
      <c r="AG178" s="1531"/>
      <c r="AH178" s="1531"/>
      <c r="AI178" s="1531"/>
      <c r="AJ178" s="1532"/>
      <c r="AK178" s="1720"/>
      <c r="AL178" s="1480" t="s">
        <v>149</v>
      </c>
      <c r="AM178" s="1481"/>
      <c r="AN178" s="1481"/>
      <c r="AO178" s="1481"/>
      <c r="AP178" s="1481"/>
      <c r="AQ178" s="1481"/>
      <c r="AR178" s="1481"/>
      <c r="AS178" s="1481"/>
      <c r="AT178" s="1482"/>
      <c r="AU178" s="1486"/>
      <c r="AV178" s="1487"/>
      <c r="AW178" s="1487"/>
      <c r="AX178" s="1487"/>
      <c r="AY178" s="1487"/>
      <c r="AZ178" s="1488"/>
      <c r="BA178" s="1495"/>
      <c r="BB178" s="1496"/>
      <c r="BC178" s="1496"/>
      <c r="BD178" s="1496"/>
      <c r="BE178" s="1496"/>
      <c r="BF178" s="1496"/>
      <c r="BG178" s="1496"/>
      <c r="BH178" s="1496"/>
      <c r="BI178" s="1496"/>
      <c r="BJ178" s="1496"/>
      <c r="BK178" s="1496"/>
      <c r="BL178" s="1497"/>
    </row>
    <row r="179" spans="1:64" ht="27" customHeight="1" x14ac:dyDescent="0.35">
      <c r="A179" s="1509"/>
      <c r="B179" s="1582"/>
      <c r="C179" s="1661"/>
      <c r="D179" s="1581"/>
      <c r="E179" s="1582"/>
      <c r="F179" s="1511"/>
      <c r="G179" s="1470" t="s">
        <v>523</v>
      </c>
      <c r="H179" s="1471"/>
      <c r="I179" s="1471"/>
      <c r="J179" s="1471"/>
      <c r="K179" s="1471"/>
      <c r="L179" s="1471"/>
      <c r="M179" s="1471"/>
      <c r="N179" s="1471"/>
      <c r="O179" s="1471"/>
      <c r="P179" s="1471"/>
      <c r="Q179" s="1471"/>
      <c r="R179" s="1472"/>
      <c r="S179" s="1626" t="s">
        <v>129</v>
      </c>
      <c r="T179" s="1627"/>
      <c r="U179" s="1627"/>
      <c r="V179" s="1628"/>
      <c r="W179" s="1476" t="s">
        <v>129</v>
      </c>
      <c r="X179" s="1474"/>
      <c r="Y179" s="1474"/>
      <c r="Z179" s="1475"/>
      <c r="AA179" s="1477" t="s">
        <v>151</v>
      </c>
      <c r="AB179" s="1478"/>
      <c r="AC179" s="1478"/>
      <c r="AD179" s="1478"/>
      <c r="AE179" s="1479"/>
      <c r="AF179" s="1530"/>
      <c r="AG179" s="1531"/>
      <c r="AH179" s="1531"/>
      <c r="AI179" s="1531"/>
      <c r="AJ179" s="1532"/>
      <c r="AK179" s="1720"/>
      <c r="AL179" s="1480" t="s">
        <v>149</v>
      </c>
      <c r="AM179" s="1481"/>
      <c r="AN179" s="1481"/>
      <c r="AO179" s="1481"/>
      <c r="AP179" s="1481"/>
      <c r="AQ179" s="1481"/>
      <c r="AR179" s="1481"/>
      <c r="AS179" s="1481"/>
      <c r="AT179" s="1482"/>
      <c r="AU179" s="1486"/>
      <c r="AV179" s="1487"/>
      <c r="AW179" s="1487"/>
      <c r="AX179" s="1487"/>
      <c r="AY179" s="1487"/>
      <c r="AZ179" s="1488"/>
      <c r="BA179" s="1495"/>
      <c r="BB179" s="1496"/>
      <c r="BC179" s="1496"/>
      <c r="BD179" s="1496"/>
      <c r="BE179" s="1496"/>
      <c r="BF179" s="1496"/>
      <c r="BG179" s="1496"/>
      <c r="BH179" s="1496"/>
      <c r="BI179" s="1496"/>
      <c r="BJ179" s="1496"/>
      <c r="BK179" s="1496"/>
      <c r="BL179" s="1497"/>
    </row>
    <row r="180" spans="1:64" ht="27" customHeight="1" thickBot="1" x14ac:dyDescent="0.4">
      <c r="A180" s="1509"/>
      <c r="B180" s="1582"/>
      <c r="C180" s="1661"/>
      <c r="D180" s="1581"/>
      <c r="E180" s="1582"/>
      <c r="F180" s="1511"/>
      <c r="G180" s="1470" t="s">
        <v>129</v>
      </c>
      <c r="H180" s="1471"/>
      <c r="I180" s="1471"/>
      <c r="J180" s="1471"/>
      <c r="K180" s="1471"/>
      <c r="L180" s="1471"/>
      <c r="M180" s="1471"/>
      <c r="N180" s="1471"/>
      <c r="O180" s="1471"/>
      <c r="P180" s="1471"/>
      <c r="Q180" s="1471"/>
      <c r="R180" s="1472"/>
      <c r="S180" s="1473" t="s">
        <v>129</v>
      </c>
      <c r="T180" s="1474"/>
      <c r="U180" s="1474"/>
      <c r="V180" s="1475"/>
      <c r="W180" s="1476" t="s">
        <v>129</v>
      </c>
      <c r="X180" s="1474"/>
      <c r="Y180" s="1474"/>
      <c r="Z180" s="1475"/>
      <c r="AA180" s="1477" t="s">
        <v>151</v>
      </c>
      <c r="AB180" s="1478"/>
      <c r="AC180" s="1478"/>
      <c r="AD180" s="1478"/>
      <c r="AE180" s="1479"/>
      <c r="AF180" s="1530"/>
      <c r="AG180" s="1531"/>
      <c r="AH180" s="1531"/>
      <c r="AI180" s="1531"/>
      <c r="AJ180" s="1532"/>
      <c r="AK180" s="1720"/>
      <c r="AL180" s="1480" t="s">
        <v>149</v>
      </c>
      <c r="AM180" s="1481"/>
      <c r="AN180" s="1481"/>
      <c r="AO180" s="1481"/>
      <c r="AP180" s="1481"/>
      <c r="AQ180" s="1481"/>
      <c r="AR180" s="1481"/>
      <c r="AS180" s="1481"/>
      <c r="AT180" s="1482"/>
      <c r="AU180" s="1486"/>
      <c r="AV180" s="1487"/>
      <c r="AW180" s="1487"/>
      <c r="AX180" s="1487"/>
      <c r="AY180" s="1487"/>
      <c r="AZ180" s="1488"/>
      <c r="BA180" s="1495"/>
      <c r="BB180" s="1496"/>
      <c r="BC180" s="1496"/>
      <c r="BD180" s="1496"/>
      <c r="BE180" s="1496"/>
      <c r="BF180" s="1496"/>
      <c r="BG180" s="1496"/>
      <c r="BH180" s="1496"/>
      <c r="BI180" s="1496"/>
      <c r="BJ180" s="1496"/>
      <c r="BK180" s="1496"/>
      <c r="BL180" s="1497"/>
    </row>
    <row r="181" spans="1:64" ht="27" hidden="1" customHeight="1" x14ac:dyDescent="0.35">
      <c r="A181" s="1509"/>
      <c r="B181" s="1582"/>
      <c r="C181" s="1661"/>
      <c r="D181" s="1581"/>
      <c r="E181" s="1582"/>
      <c r="F181" s="1511"/>
      <c r="G181" s="1470" t="s">
        <v>129</v>
      </c>
      <c r="H181" s="1471"/>
      <c r="I181" s="1471"/>
      <c r="J181" s="1471"/>
      <c r="K181" s="1471"/>
      <c r="L181" s="1471"/>
      <c r="M181" s="1471"/>
      <c r="N181" s="1471"/>
      <c r="O181" s="1471"/>
      <c r="P181" s="1471"/>
      <c r="Q181" s="1471"/>
      <c r="R181" s="1472"/>
      <c r="S181" s="1473" t="s">
        <v>129</v>
      </c>
      <c r="T181" s="1474"/>
      <c r="U181" s="1474"/>
      <c r="V181" s="1475"/>
      <c r="W181" s="1476" t="s">
        <v>129</v>
      </c>
      <c r="X181" s="1474"/>
      <c r="Y181" s="1474"/>
      <c r="Z181" s="1475"/>
      <c r="AA181" s="1477" t="s">
        <v>151</v>
      </c>
      <c r="AB181" s="1478"/>
      <c r="AC181" s="1478"/>
      <c r="AD181" s="1478"/>
      <c r="AE181" s="1479"/>
      <c r="AF181" s="1530"/>
      <c r="AG181" s="1531"/>
      <c r="AH181" s="1531"/>
      <c r="AI181" s="1531"/>
      <c r="AJ181" s="1532"/>
      <c r="AK181" s="1720"/>
      <c r="AL181" s="1480" t="s">
        <v>149</v>
      </c>
      <c r="AM181" s="1481"/>
      <c r="AN181" s="1481"/>
      <c r="AO181" s="1481"/>
      <c r="AP181" s="1481"/>
      <c r="AQ181" s="1481"/>
      <c r="AR181" s="1481"/>
      <c r="AS181" s="1481"/>
      <c r="AT181" s="1482"/>
      <c r="AU181" s="1486"/>
      <c r="AV181" s="1487"/>
      <c r="AW181" s="1487"/>
      <c r="AX181" s="1487"/>
      <c r="AY181" s="1487"/>
      <c r="AZ181" s="1488"/>
      <c r="BA181" s="1495"/>
      <c r="BB181" s="1496"/>
      <c r="BC181" s="1496"/>
      <c r="BD181" s="1496"/>
      <c r="BE181" s="1496"/>
      <c r="BF181" s="1496"/>
      <c r="BG181" s="1496"/>
      <c r="BH181" s="1496"/>
      <c r="BI181" s="1496"/>
      <c r="BJ181" s="1496"/>
      <c r="BK181" s="1496"/>
      <c r="BL181" s="1497"/>
    </row>
    <row r="182" spans="1:64" ht="27" hidden="1" customHeight="1" x14ac:dyDescent="0.35">
      <c r="A182" s="1509"/>
      <c r="B182" s="1582"/>
      <c r="C182" s="1661"/>
      <c r="D182" s="1581"/>
      <c r="E182" s="1582"/>
      <c r="F182" s="1511"/>
      <c r="G182" s="1470" t="s">
        <v>129</v>
      </c>
      <c r="H182" s="1471"/>
      <c r="I182" s="1471"/>
      <c r="J182" s="1471"/>
      <c r="K182" s="1471"/>
      <c r="L182" s="1471"/>
      <c r="M182" s="1471"/>
      <c r="N182" s="1471"/>
      <c r="O182" s="1471"/>
      <c r="P182" s="1471"/>
      <c r="Q182" s="1471"/>
      <c r="R182" s="1472"/>
      <c r="S182" s="1473" t="s">
        <v>129</v>
      </c>
      <c r="T182" s="1474"/>
      <c r="U182" s="1474"/>
      <c r="V182" s="1475"/>
      <c r="W182" s="1476" t="s">
        <v>129</v>
      </c>
      <c r="X182" s="1474"/>
      <c r="Y182" s="1474"/>
      <c r="Z182" s="1475"/>
      <c r="AA182" s="1477" t="s">
        <v>151</v>
      </c>
      <c r="AB182" s="1478"/>
      <c r="AC182" s="1478"/>
      <c r="AD182" s="1478"/>
      <c r="AE182" s="1479"/>
      <c r="AF182" s="1530"/>
      <c r="AG182" s="1531"/>
      <c r="AH182" s="1531"/>
      <c r="AI182" s="1531"/>
      <c r="AJ182" s="1532"/>
      <c r="AK182" s="1720"/>
      <c r="AL182" s="1480" t="s">
        <v>149</v>
      </c>
      <c r="AM182" s="1481"/>
      <c r="AN182" s="1481"/>
      <c r="AO182" s="1481"/>
      <c r="AP182" s="1481"/>
      <c r="AQ182" s="1481"/>
      <c r="AR182" s="1481"/>
      <c r="AS182" s="1481"/>
      <c r="AT182" s="1482"/>
      <c r="AU182" s="1486"/>
      <c r="AV182" s="1487"/>
      <c r="AW182" s="1487"/>
      <c r="AX182" s="1487"/>
      <c r="AY182" s="1487"/>
      <c r="AZ182" s="1488"/>
      <c r="BA182" s="1495"/>
      <c r="BB182" s="1496"/>
      <c r="BC182" s="1496"/>
      <c r="BD182" s="1496"/>
      <c r="BE182" s="1496"/>
      <c r="BF182" s="1496"/>
      <c r="BG182" s="1496"/>
      <c r="BH182" s="1496"/>
      <c r="BI182" s="1496"/>
      <c r="BJ182" s="1496"/>
      <c r="BK182" s="1496"/>
      <c r="BL182" s="1497"/>
    </row>
    <row r="183" spans="1:64" ht="27" hidden="1" customHeight="1" x14ac:dyDescent="0.35">
      <c r="A183" s="1509"/>
      <c r="B183" s="1582"/>
      <c r="C183" s="1661"/>
      <c r="D183" s="1581"/>
      <c r="E183" s="1582"/>
      <c r="F183" s="1511"/>
      <c r="G183" s="1470" t="s">
        <v>129</v>
      </c>
      <c r="H183" s="1471"/>
      <c r="I183" s="1471"/>
      <c r="J183" s="1471"/>
      <c r="K183" s="1471"/>
      <c r="L183" s="1471"/>
      <c r="M183" s="1471"/>
      <c r="N183" s="1471"/>
      <c r="O183" s="1471"/>
      <c r="P183" s="1471"/>
      <c r="Q183" s="1471"/>
      <c r="R183" s="1472"/>
      <c r="S183" s="1473" t="s">
        <v>129</v>
      </c>
      <c r="T183" s="1474"/>
      <c r="U183" s="1474"/>
      <c r="V183" s="1475"/>
      <c r="W183" s="1476" t="s">
        <v>129</v>
      </c>
      <c r="X183" s="1474"/>
      <c r="Y183" s="1474"/>
      <c r="Z183" s="1475"/>
      <c r="AA183" s="1477" t="s">
        <v>151</v>
      </c>
      <c r="AB183" s="1478"/>
      <c r="AC183" s="1478"/>
      <c r="AD183" s="1478"/>
      <c r="AE183" s="1479"/>
      <c r="AF183" s="1530"/>
      <c r="AG183" s="1531"/>
      <c r="AH183" s="1531"/>
      <c r="AI183" s="1531"/>
      <c r="AJ183" s="1532"/>
      <c r="AK183" s="1720"/>
      <c r="AL183" s="1480" t="s">
        <v>149</v>
      </c>
      <c r="AM183" s="1481"/>
      <c r="AN183" s="1481"/>
      <c r="AO183" s="1481"/>
      <c r="AP183" s="1481"/>
      <c r="AQ183" s="1481"/>
      <c r="AR183" s="1481"/>
      <c r="AS183" s="1481"/>
      <c r="AT183" s="1482"/>
      <c r="AU183" s="1486"/>
      <c r="AV183" s="1487"/>
      <c r="AW183" s="1487"/>
      <c r="AX183" s="1487"/>
      <c r="AY183" s="1487"/>
      <c r="AZ183" s="1488"/>
      <c r="BA183" s="1495"/>
      <c r="BB183" s="1496"/>
      <c r="BC183" s="1496"/>
      <c r="BD183" s="1496"/>
      <c r="BE183" s="1496"/>
      <c r="BF183" s="1496"/>
      <c r="BG183" s="1496"/>
      <c r="BH183" s="1496"/>
      <c r="BI183" s="1496"/>
      <c r="BJ183" s="1496"/>
      <c r="BK183" s="1496"/>
      <c r="BL183" s="1497"/>
    </row>
    <row r="184" spans="1:64" ht="27" hidden="1" customHeight="1" x14ac:dyDescent="0.35">
      <c r="A184" s="1509"/>
      <c r="B184" s="1582"/>
      <c r="C184" s="1661"/>
      <c r="D184" s="1581"/>
      <c r="E184" s="1582"/>
      <c r="F184" s="1511"/>
      <c r="G184" s="1470" t="s">
        <v>129</v>
      </c>
      <c r="H184" s="1471"/>
      <c r="I184" s="1471"/>
      <c r="J184" s="1471"/>
      <c r="K184" s="1471"/>
      <c r="L184" s="1471"/>
      <c r="M184" s="1471"/>
      <c r="N184" s="1471"/>
      <c r="O184" s="1471"/>
      <c r="P184" s="1471"/>
      <c r="Q184" s="1471"/>
      <c r="R184" s="1472"/>
      <c r="S184" s="1473" t="s">
        <v>129</v>
      </c>
      <c r="T184" s="1474"/>
      <c r="U184" s="1474"/>
      <c r="V184" s="1475"/>
      <c r="W184" s="1476" t="s">
        <v>129</v>
      </c>
      <c r="X184" s="1474"/>
      <c r="Y184" s="1474"/>
      <c r="Z184" s="1475"/>
      <c r="AA184" s="1477" t="s">
        <v>151</v>
      </c>
      <c r="AB184" s="1478"/>
      <c r="AC184" s="1478"/>
      <c r="AD184" s="1478"/>
      <c r="AE184" s="1479"/>
      <c r="AF184" s="1530"/>
      <c r="AG184" s="1531"/>
      <c r="AH184" s="1531"/>
      <c r="AI184" s="1531"/>
      <c r="AJ184" s="1532"/>
      <c r="AK184" s="1720"/>
      <c r="AL184" s="1480" t="s">
        <v>149</v>
      </c>
      <c r="AM184" s="1481"/>
      <c r="AN184" s="1481"/>
      <c r="AO184" s="1481"/>
      <c r="AP184" s="1481"/>
      <c r="AQ184" s="1481"/>
      <c r="AR184" s="1481"/>
      <c r="AS184" s="1481"/>
      <c r="AT184" s="1482"/>
      <c r="AU184" s="1486"/>
      <c r="AV184" s="1487"/>
      <c r="AW184" s="1487"/>
      <c r="AX184" s="1487"/>
      <c r="AY184" s="1487"/>
      <c r="AZ184" s="1488"/>
      <c r="BA184" s="1495"/>
      <c r="BB184" s="1496"/>
      <c r="BC184" s="1496"/>
      <c r="BD184" s="1496"/>
      <c r="BE184" s="1496"/>
      <c r="BF184" s="1496"/>
      <c r="BG184" s="1496"/>
      <c r="BH184" s="1496"/>
      <c r="BI184" s="1496"/>
      <c r="BJ184" s="1496"/>
      <c r="BK184" s="1496"/>
      <c r="BL184" s="1497"/>
    </row>
    <row r="185" spans="1:64" ht="27" hidden="1" customHeight="1" x14ac:dyDescent="0.35">
      <c r="A185" s="1509"/>
      <c r="B185" s="1582"/>
      <c r="C185" s="1661"/>
      <c r="D185" s="1581"/>
      <c r="E185" s="1582"/>
      <c r="F185" s="1511"/>
      <c r="G185" s="1470" t="s">
        <v>129</v>
      </c>
      <c r="H185" s="1471"/>
      <c r="I185" s="1471"/>
      <c r="J185" s="1471"/>
      <c r="K185" s="1471"/>
      <c r="L185" s="1471"/>
      <c r="M185" s="1471"/>
      <c r="N185" s="1471"/>
      <c r="O185" s="1471"/>
      <c r="P185" s="1471"/>
      <c r="Q185" s="1471"/>
      <c r="R185" s="1472"/>
      <c r="S185" s="1473" t="s">
        <v>129</v>
      </c>
      <c r="T185" s="1474"/>
      <c r="U185" s="1474"/>
      <c r="V185" s="1475"/>
      <c r="W185" s="1476" t="s">
        <v>129</v>
      </c>
      <c r="X185" s="1474"/>
      <c r="Y185" s="1474"/>
      <c r="Z185" s="1475"/>
      <c r="AA185" s="1477" t="s">
        <v>151</v>
      </c>
      <c r="AB185" s="1478"/>
      <c r="AC185" s="1478"/>
      <c r="AD185" s="1478"/>
      <c r="AE185" s="1479"/>
      <c r="AF185" s="1530"/>
      <c r="AG185" s="1531"/>
      <c r="AH185" s="1531"/>
      <c r="AI185" s="1531"/>
      <c r="AJ185" s="1532"/>
      <c r="AK185" s="1720"/>
      <c r="AL185" s="1480" t="s">
        <v>149</v>
      </c>
      <c r="AM185" s="1481"/>
      <c r="AN185" s="1481"/>
      <c r="AO185" s="1481"/>
      <c r="AP185" s="1481"/>
      <c r="AQ185" s="1481"/>
      <c r="AR185" s="1481"/>
      <c r="AS185" s="1481"/>
      <c r="AT185" s="1482"/>
      <c r="AU185" s="1486"/>
      <c r="AV185" s="1487"/>
      <c r="AW185" s="1487"/>
      <c r="AX185" s="1487"/>
      <c r="AY185" s="1487"/>
      <c r="AZ185" s="1488"/>
      <c r="BA185" s="1495"/>
      <c r="BB185" s="1496"/>
      <c r="BC185" s="1496"/>
      <c r="BD185" s="1496"/>
      <c r="BE185" s="1496"/>
      <c r="BF185" s="1496"/>
      <c r="BG185" s="1496"/>
      <c r="BH185" s="1496"/>
      <c r="BI185" s="1496"/>
      <c r="BJ185" s="1496"/>
      <c r="BK185" s="1496"/>
      <c r="BL185" s="1497"/>
    </row>
    <row r="186" spans="1:64" ht="27" hidden="1" customHeight="1" x14ac:dyDescent="0.35">
      <c r="A186" s="1509"/>
      <c r="B186" s="1582"/>
      <c r="C186" s="1661"/>
      <c r="D186" s="1581"/>
      <c r="E186" s="1582"/>
      <c r="F186" s="1511"/>
      <c r="G186" s="1470" t="s">
        <v>129</v>
      </c>
      <c r="H186" s="1471"/>
      <c r="I186" s="1471"/>
      <c r="J186" s="1471"/>
      <c r="K186" s="1471"/>
      <c r="L186" s="1471"/>
      <c r="M186" s="1471"/>
      <c r="N186" s="1471"/>
      <c r="O186" s="1471"/>
      <c r="P186" s="1471"/>
      <c r="Q186" s="1471"/>
      <c r="R186" s="1472"/>
      <c r="S186" s="1473" t="s">
        <v>129</v>
      </c>
      <c r="T186" s="1474"/>
      <c r="U186" s="1474"/>
      <c r="V186" s="1475"/>
      <c r="W186" s="1476" t="s">
        <v>129</v>
      </c>
      <c r="X186" s="1474"/>
      <c r="Y186" s="1474"/>
      <c r="Z186" s="1475"/>
      <c r="AA186" s="1477" t="s">
        <v>151</v>
      </c>
      <c r="AB186" s="1478"/>
      <c r="AC186" s="1478"/>
      <c r="AD186" s="1478"/>
      <c r="AE186" s="1479"/>
      <c r="AF186" s="1530"/>
      <c r="AG186" s="1531"/>
      <c r="AH186" s="1531"/>
      <c r="AI186" s="1531"/>
      <c r="AJ186" s="1532"/>
      <c r="AK186" s="1720"/>
      <c r="AL186" s="1480" t="s">
        <v>149</v>
      </c>
      <c r="AM186" s="1481"/>
      <c r="AN186" s="1481"/>
      <c r="AO186" s="1481"/>
      <c r="AP186" s="1481"/>
      <c r="AQ186" s="1481"/>
      <c r="AR186" s="1481"/>
      <c r="AS186" s="1481"/>
      <c r="AT186" s="1482"/>
      <c r="AU186" s="1486"/>
      <c r="AV186" s="1487"/>
      <c r="AW186" s="1487"/>
      <c r="AX186" s="1487"/>
      <c r="AY186" s="1487"/>
      <c r="AZ186" s="1488"/>
      <c r="BA186" s="1495"/>
      <c r="BB186" s="1496"/>
      <c r="BC186" s="1496"/>
      <c r="BD186" s="1496"/>
      <c r="BE186" s="1496"/>
      <c r="BF186" s="1496"/>
      <c r="BG186" s="1496"/>
      <c r="BH186" s="1496"/>
      <c r="BI186" s="1496"/>
      <c r="BJ186" s="1496"/>
      <c r="BK186" s="1496"/>
      <c r="BL186" s="1497"/>
    </row>
    <row r="187" spans="1:64" ht="27" hidden="1" customHeight="1" x14ac:dyDescent="0.35">
      <c r="A187" s="1509"/>
      <c r="B187" s="1582"/>
      <c r="C187" s="1661"/>
      <c r="D187" s="1581"/>
      <c r="E187" s="1582"/>
      <c r="F187" s="1511"/>
      <c r="G187" s="1470" t="s">
        <v>129</v>
      </c>
      <c r="H187" s="1471"/>
      <c r="I187" s="1471"/>
      <c r="J187" s="1471"/>
      <c r="K187" s="1471"/>
      <c r="L187" s="1471"/>
      <c r="M187" s="1471"/>
      <c r="N187" s="1471"/>
      <c r="O187" s="1471"/>
      <c r="P187" s="1471"/>
      <c r="Q187" s="1471"/>
      <c r="R187" s="1472"/>
      <c r="S187" s="1473" t="s">
        <v>129</v>
      </c>
      <c r="T187" s="1474"/>
      <c r="U187" s="1474"/>
      <c r="V187" s="1475"/>
      <c r="W187" s="1476" t="s">
        <v>129</v>
      </c>
      <c r="X187" s="1474"/>
      <c r="Y187" s="1474"/>
      <c r="Z187" s="1475"/>
      <c r="AA187" s="1477" t="s">
        <v>151</v>
      </c>
      <c r="AB187" s="1478"/>
      <c r="AC187" s="1478"/>
      <c r="AD187" s="1478"/>
      <c r="AE187" s="1479"/>
      <c r="AF187" s="1530"/>
      <c r="AG187" s="1531"/>
      <c r="AH187" s="1531"/>
      <c r="AI187" s="1531"/>
      <c r="AJ187" s="1532"/>
      <c r="AK187" s="1720"/>
      <c r="AL187" s="1480" t="s">
        <v>149</v>
      </c>
      <c r="AM187" s="1481"/>
      <c r="AN187" s="1481"/>
      <c r="AO187" s="1481"/>
      <c r="AP187" s="1481"/>
      <c r="AQ187" s="1481"/>
      <c r="AR187" s="1481"/>
      <c r="AS187" s="1481"/>
      <c r="AT187" s="1482"/>
      <c r="AU187" s="1486"/>
      <c r="AV187" s="1487"/>
      <c r="AW187" s="1487"/>
      <c r="AX187" s="1487"/>
      <c r="AY187" s="1487"/>
      <c r="AZ187" s="1488"/>
      <c r="BA187" s="1495"/>
      <c r="BB187" s="1496"/>
      <c r="BC187" s="1496"/>
      <c r="BD187" s="1496"/>
      <c r="BE187" s="1496"/>
      <c r="BF187" s="1496"/>
      <c r="BG187" s="1496"/>
      <c r="BH187" s="1496"/>
      <c r="BI187" s="1496"/>
      <c r="BJ187" s="1496"/>
      <c r="BK187" s="1496"/>
      <c r="BL187" s="1497"/>
    </row>
    <row r="188" spans="1:64" ht="27" hidden="1" customHeight="1" thickBot="1" x14ac:dyDescent="0.4">
      <c r="A188" s="1509"/>
      <c r="B188" s="1582"/>
      <c r="C188" s="1661"/>
      <c r="D188" s="1583"/>
      <c r="E188" s="1513"/>
      <c r="F188" s="1514"/>
      <c r="G188" s="1442" t="s">
        <v>129</v>
      </c>
      <c r="H188" s="1443"/>
      <c r="I188" s="1443"/>
      <c r="J188" s="1443"/>
      <c r="K188" s="1443"/>
      <c r="L188" s="1443"/>
      <c r="M188" s="1443"/>
      <c r="N188" s="1443"/>
      <c r="O188" s="1443"/>
      <c r="P188" s="1443"/>
      <c r="Q188" s="1443"/>
      <c r="R188" s="1444"/>
      <c r="S188" s="1445" t="s">
        <v>129</v>
      </c>
      <c r="T188" s="1446"/>
      <c r="U188" s="1446"/>
      <c r="V188" s="1447"/>
      <c r="W188" s="1448" t="s">
        <v>129</v>
      </c>
      <c r="X188" s="1446"/>
      <c r="Y188" s="1446"/>
      <c r="Z188" s="1447"/>
      <c r="AA188" s="1449" t="s">
        <v>151</v>
      </c>
      <c r="AB188" s="1450"/>
      <c r="AC188" s="1450"/>
      <c r="AD188" s="1450"/>
      <c r="AE188" s="1451"/>
      <c r="AF188" s="1533"/>
      <c r="AG188" s="1534"/>
      <c r="AH188" s="1534"/>
      <c r="AI188" s="1534"/>
      <c r="AJ188" s="1535"/>
      <c r="AK188" s="1720"/>
      <c r="AL188" s="1452" t="s">
        <v>149</v>
      </c>
      <c r="AM188" s="1453"/>
      <c r="AN188" s="1453"/>
      <c r="AO188" s="1453"/>
      <c r="AP188" s="1453"/>
      <c r="AQ188" s="1453"/>
      <c r="AR188" s="1453"/>
      <c r="AS188" s="1453"/>
      <c r="AT188" s="1454"/>
      <c r="AU188" s="1489"/>
      <c r="AV188" s="1490"/>
      <c r="AW188" s="1490"/>
      <c r="AX188" s="1490"/>
      <c r="AY188" s="1490"/>
      <c r="AZ188" s="1491"/>
      <c r="BA188" s="1498"/>
      <c r="BB188" s="1499"/>
      <c r="BC188" s="1499"/>
      <c r="BD188" s="1499"/>
      <c r="BE188" s="1499"/>
      <c r="BF188" s="1499"/>
      <c r="BG188" s="1499"/>
      <c r="BH188" s="1499"/>
      <c r="BI188" s="1499"/>
      <c r="BJ188" s="1499"/>
      <c r="BK188" s="1499"/>
      <c r="BL188" s="1500"/>
    </row>
    <row r="189" spans="1:64" ht="38.25" customHeight="1" x14ac:dyDescent="0.35">
      <c r="A189" s="1509"/>
      <c r="B189" s="1582"/>
      <c r="C189" s="1661"/>
      <c r="D189" s="1580" t="s">
        <v>522</v>
      </c>
      <c r="E189" s="1507"/>
      <c r="F189" s="1508"/>
      <c r="G189" s="1597" t="s">
        <v>129</v>
      </c>
      <c r="H189" s="1598"/>
      <c r="I189" s="1598"/>
      <c r="J189" s="1598"/>
      <c r="K189" s="1598"/>
      <c r="L189" s="1598"/>
      <c r="M189" s="1598"/>
      <c r="N189" s="1598"/>
      <c r="O189" s="1598"/>
      <c r="P189" s="1598"/>
      <c r="Q189" s="1598"/>
      <c r="R189" s="1599"/>
      <c r="S189" s="1600" t="s">
        <v>129</v>
      </c>
      <c r="T189" s="1601"/>
      <c r="U189" s="1601"/>
      <c r="V189" s="1601"/>
      <c r="W189" s="1601" t="s">
        <v>129</v>
      </c>
      <c r="X189" s="1601"/>
      <c r="Y189" s="1601"/>
      <c r="Z189" s="1601"/>
      <c r="AA189" s="1602" t="s">
        <v>151</v>
      </c>
      <c r="AB189" s="1603"/>
      <c r="AC189" s="1603"/>
      <c r="AD189" s="1603"/>
      <c r="AE189" s="1604"/>
      <c r="AF189" s="1605">
        <f>IF(ISNUMBER(SUM(AA189:AE203)),SUM(AA189:AE203),0)</f>
        <v>0</v>
      </c>
      <c r="AG189" s="1606"/>
      <c r="AH189" s="1606"/>
      <c r="AI189" s="1606"/>
      <c r="AJ189" s="1607"/>
      <c r="AK189" s="1720"/>
      <c r="AL189" s="1536" t="s">
        <v>149</v>
      </c>
      <c r="AM189" s="1537"/>
      <c r="AN189" s="1537"/>
      <c r="AO189" s="1537"/>
      <c r="AP189" s="1537"/>
      <c r="AQ189" s="1537"/>
      <c r="AR189" s="1537"/>
      <c r="AS189" s="1537"/>
      <c r="AT189" s="1538"/>
      <c r="AU189" s="1483" t="s">
        <v>149</v>
      </c>
      <c r="AV189" s="1484"/>
      <c r="AW189" s="1484"/>
      <c r="AX189" s="1484"/>
      <c r="AY189" s="1484"/>
      <c r="AZ189" s="1485"/>
      <c r="BA189" s="1492" t="s">
        <v>129</v>
      </c>
      <c r="BB189" s="1493"/>
      <c r="BC189" s="1493"/>
      <c r="BD189" s="1493"/>
      <c r="BE189" s="1493"/>
      <c r="BF189" s="1493"/>
      <c r="BG189" s="1493"/>
      <c r="BH189" s="1493"/>
      <c r="BI189" s="1493"/>
      <c r="BJ189" s="1493"/>
      <c r="BK189" s="1493"/>
      <c r="BL189" s="1494"/>
    </row>
    <row r="190" spans="1:64" ht="27" customHeight="1" x14ac:dyDescent="0.35">
      <c r="A190" s="1509"/>
      <c r="B190" s="1582"/>
      <c r="C190" s="1661"/>
      <c r="D190" s="1581"/>
      <c r="E190" s="1582"/>
      <c r="F190" s="1511"/>
      <c r="G190" s="1585" t="s">
        <v>129</v>
      </c>
      <c r="H190" s="1585"/>
      <c r="I190" s="1585"/>
      <c r="J190" s="1585"/>
      <c r="K190" s="1585"/>
      <c r="L190" s="1585"/>
      <c r="M190" s="1585"/>
      <c r="N190" s="1585"/>
      <c r="O190" s="1585"/>
      <c r="P190" s="1585"/>
      <c r="Q190" s="1585"/>
      <c r="R190" s="1586"/>
      <c r="S190" s="1589" t="s">
        <v>129</v>
      </c>
      <c r="T190" s="1594"/>
      <c r="U190" s="1594"/>
      <c r="V190" s="1594"/>
      <c r="W190" s="1594" t="s">
        <v>129</v>
      </c>
      <c r="X190" s="1594"/>
      <c r="Y190" s="1594"/>
      <c r="Z190" s="1594"/>
      <c r="AA190" s="1595" t="s">
        <v>151</v>
      </c>
      <c r="AB190" s="1596"/>
      <c r="AC190" s="1596"/>
      <c r="AD190" s="1596"/>
      <c r="AE190" s="1596"/>
      <c r="AF190" s="1608"/>
      <c r="AG190" s="1609"/>
      <c r="AH190" s="1609"/>
      <c r="AI190" s="1609"/>
      <c r="AJ190" s="1610"/>
      <c r="AK190" s="1720"/>
      <c r="AL190" s="1480" t="s">
        <v>149</v>
      </c>
      <c r="AM190" s="1481"/>
      <c r="AN190" s="1481"/>
      <c r="AO190" s="1481"/>
      <c r="AP190" s="1481"/>
      <c r="AQ190" s="1481"/>
      <c r="AR190" s="1481"/>
      <c r="AS190" s="1481"/>
      <c r="AT190" s="1482"/>
      <c r="AU190" s="1486"/>
      <c r="AV190" s="1487"/>
      <c r="AW190" s="1487"/>
      <c r="AX190" s="1487"/>
      <c r="AY190" s="1487"/>
      <c r="AZ190" s="1488"/>
      <c r="BA190" s="1495"/>
      <c r="BB190" s="1496"/>
      <c r="BC190" s="1496"/>
      <c r="BD190" s="1496"/>
      <c r="BE190" s="1496"/>
      <c r="BF190" s="1496"/>
      <c r="BG190" s="1496"/>
      <c r="BH190" s="1496"/>
      <c r="BI190" s="1496"/>
      <c r="BJ190" s="1496"/>
      <c r="BK190" s="1496"/>
      <c r="BL190" s="1497"/>
    </row>
    <row r="191" spans="1:64" ht="27" customHeight="1" thickBot="1" x14ac:dyDescent="0.4">
      <c r="A191" s="1509"/>
      <c r="B191" s="1582"/>
      <c r="C191" s="1661"/>
      <c r="D191" s="1581"/>
      <c r="E191" s="1582"/>
      <c r="F191" s="1511"/>
      <c r="G191" s="1585" t="s">
        <v>129</v>
      </c>
      <c r="H191" s="1585"/>
      <c r="I191" s="1585"/>
      <c r="J191" s="1585"/>
      <c r="K191" s="1585"/>
      <c r="L191" s="1585"/>
      <c r="M191" s="1585"/>
      <c r="N191" s="1585"/>
      <c r="O191" s="1585"/>
      <c r="P191" s="1585"/>
      <c r="Q191" s="1585"/>
      <c r="R191" s="1586"/>
      <c r="S191" s="1589" t="s">
        <v>129</v>
      </c>
      <c r="T191" s="1594"/>
      <c r="U191" s="1594"/>
      <c r="V191" s="1594"/>
      <c r="W191" s="1594" t="s">
        <v>129</v>
      </c>
      <c r="X191" s="1594"/>
      <c r="Y191" s="1594"/>
      <c r="Z191" s="1594"/>
      <c r="AA191" s="1595" t="s">
        <v>151</v>
      </c>
      <c r="AB191" s="1596"/>
      <c r="AC191" s="1596"/>
      <c r="AD191" s="1596"/>
      <c r="AE191" s="1596"/>
      <c r="AF191" s="1608"/>
      <c r="AG191" s="1609"/>
      <c r="AH191" s="1609"/>
      <c r="AI191" s="1609"/>
      <c r="AJ191" s="1610"/>
      <c r="AK191" s="1720"/>
      <c r="AL191" s="1480" t="s">
        <v>149</v>
      </c>
      <c r="AM191" s="1481"/>
      <c r="AN191" s="1481"/>
      <c r="AO191" s="1481"/>
      <c r="AP191" s="1481"/>
      <c r="AQ191" s="1481"/>
      <c r="AR191" s="1481"/>
      <c r="AS191" s="1481"/>
      <c r="AT191" s="1482"/>
      <c r="AU191" s="1486"/>
      <c r="AV191" s="1487"/>
      <c r="AW191" s="1487"/>
      <c r="AX191" s="1487"/>
      <c r="AY191" s="1487"/>
      <c r="AZ191" s="1488"/>
      <c r="BA191" s="1495"/>
      <c r="BB191" s="1496"/>
      <c r="BC191" s="1496"/>
      <c r="BD191" s="1496"/>
      <c r="BE191" s="1496"/>
      <c r="BF191" s="1496"/>
      <c r="BG191" s="1496"/>
      <c r="BH191" s="1496"/>
      <c r="BI191" s="1496"/>
      <c r="BJ191" s="1496"/>
      <c r="BK191" s="1496"/>
      <c r="BL191" s="1497"/>
    </row>
    <row r="192" spans="1:64" ht="27" hidden="1" customHeight="1" x14ac:dyDescent="0.35">
      <c r="A192" s="1509"/>
      <c r="B192" s="1582"/>
      <c r="C192" s="1661"/>
      <c r="D192" s="1581"/>
      <c r="E192" s="1582"/>
      <c r="F192" s="1511"/>
      <c r="G192" s="1584" t="s">
        <v>129</v>
      </c>
      <c r="H192" s="1585"/>
      <c r="I192" s="1585"/>
      <c r="J192" s="1585"/>
      <c r="K192" s="1585"/>
      <c r="L192" s="1585"/>
      <c r="M192" s="1585"/>
      <c r="N192" s="1585"/>
      <c r="O192" s="1585"/>
      <c r="P192" s="1585"/>
      <c r="Q192" s="1585"/>
      <c r="R192" s="1586"/>
      <c r="S192" s="1587" t="s">
        <v>129</v>
      </c>
      <c r="T192" s="1588"/>
      <c r="U192" s="1588"/>
      <c r="V192" s="1589"/>
      <c r="W192" s="1590" t="s">
        <v>129</v>
      </c>
      <c r="X192" s="1588"/>
      <c r="Y192" s="1588"/>
      <c r="Z192" s="1589"/>
      <c r="AA192" s="1591" t="s">
        <v>151</v>
      </c>
      <c r="AB192" s="1592"/>
      <c r="AC192" s="1592"/>
      <c r="AD192" s="1592"/>
      <c r="AE192" s="1593"/>
      <c r="AF192" s="1608"/>
      <c r="AG192" s="1609"/>
      <c r="AH192" s="1609"/>
      <c r="AI192" s="1609"/>
      <c r="AJ192" s="1610"/>
      <c r="AK192" s="1720"/>
      <c r="AL192" s="1480" t="s">
        <v>149</v>
      </c>
      <c r="AM192" s="1481"/>
      <c r="AN192" s="1481"/>
      <c r="AO192" s="1481"/>
      <c r="AP192" s="1481"/>
      <c r="AQ192" s="1481"/>
      <c r="AR192" s="1481"/>
      <c r="AS192" s="1481"/>
      <c r="AT192" s="1482"/>
      <c r="AU192" s="1486"/>
      <c r="AV192" s="1487"/>
      <c r="AW192" s="1487"/>
      <c r="AX192" s="1487"/>
      <c r="AY192" s="1487"/>
      <c r="AZ192" s="1488"/>
      <c r="BA192" s="1495"/>
      <c r="BB192" s="1496"/>
      <c r="BC192" s="1496"/>
      <c r="BD192" s="1496"/>
      <c r="BE192" s="1496"/>
      <c r="BF192" s="1496"/>
      <c r="BG192" s="1496"/>
      <c r="BH192" s="1496"/>
      <c r="BI192" s="1496"/>
      <c r="BJ192" s="1496"/>
      <c r="BK192" s="1496"/>
      <c r="BL192" s="1497"/>
    </row>
    <row r="193" spans="1:64" ht="27" hidden="1" customHeight="1" x14ac:dyDescent="0.35">
      <c r="A193" s="1509"/>
      <c r="B193" s="1582"/>
      <c r="C193" s="1661"/>
      <c r="D193" s="1581"/>
      <c r="E193" s="1582"/>
      <c r="F193" s="1511"/>
      <c r="G193" s="1584" t="s">
        <v>129</v>
      </c>
      <c r="H193" s="1585"/>
      <c r="I193" s="1585"/>
      <c r="J193" s="1585"/>
      <c r="K193" s="1585"/>
      <c r="L193" s="1585"/>
      <c r="M193" s="1585"/>
      <c r="N193" s="1585"/>
      <c r="O193" s="1585"/>
      <c r="P193" s="1585"/>
      <c r="Q193" s="1585"/>
      <c r="R193" s="1586"/>
      <c r="S193" s="1587" t="s">
        <v>129</v>
      </c>
      <c r="T193" s="1588"/>
      <c r="U193" s="1588"/>
      <c r="V193" s="1589"/>
      <c r="W193" s="1590" t="s">
        <v>129</v>
      </c>
      <c r="X193" s="1588"/>
      <c r="Y193" s="1588"/>
      <c r="Z193" s="1589"/>
      <c r="AA193" s="1591" t="s">
        <v>151</v>
      </c>
      <c r="AB193" s="1592"/>
      <c r="AC193" s="1592"/>
      <c r="AD193" s="1592"/>
      <c r="AE193" s="1593"/>
      <c r="AF193" s="1608"/>
      <c r="AG193" s="1609"/>
      <c r="AH193" s="1609"/>
      <c r="AI193" s="1609"/>
      <c r="AJ193" s="1610"/>
      <c r="AK193" s="1720"/>
      <c r="AL193" s="1480" t="s">
        <v>149</v>
      </c>
      <c r="AM193" s="1481"/>
      <c r="AN193" s="1481"/>
      <c r="AO193" s="1481"/>
      <c r="AP193" s="1481"/>
      <c r="AQ193" s="1481"/>
      <c r="AR193" s="1481"/>
      <c r="AS193" s="1481"/>
      <c r="AT193" s="1482"/>
      <c r="AU193" s="1486"/>
      <c r="AV193" s="1487"/>
      <c r="AW193" s="1487"/>
      <c r="AX193" s="1487"/>
      <c r="AY193" s="1487"/>
      <c r="AZ193" s="1488"/>
      <c r="BA193" s="1495"/>
      <c r="BB193" s="1496"/>
      <c r="BC193" s="1496"/>
      <c r="BD193" s="1496"/>
      <c r="BE193" s="1496"/>
      <c r="BF193" s="1496"/>
      <c r="BG193" s="1496"/>
      <c r="BH193" s="1496"/>
      <c r="BI193" s="1496"/>
      <c r="BJ193" s="1496"/>
      <c r="BK193" s="1496"/>
      <c r="BL193" s="1497"/>
    </row>
    <row r="194" spans="1:64" ht="27" hidden="1" customHeight="1" x14ac:dyDescent="0.35">
      <c r="A194" s="1509"/>
      <c r="B194" s="1582"/>
      <c r="C194" s="1661"/>
      <c r="D194" s="1581"/>
      <c r="E194" s="1582"/>
      <c r="F194" s="1511"/>
      <c r="G194" s="1584" t="s">
        <v>129</v>
      </c>
      <c r="H194" s="1585"/>
      <c r="I194" s="1585"/>
      <c r="J194" s="1585"/>
      <c r="K194" s="1585"/>
      <c r="L194" s="1585"/>
      <c r="M194" s="1585"/>
      <c r="N194" s="1585"/>
      <c r="O194" s="1585"/>
      <c r="P194" s="1585"/>
      <c r="Q194" s="1585"/>
      <c r="R194" s="1586"/>
      <c r="S194" s="1587" t="s">
        <v>129</v>
      </c>
      <c r="T194" s="1588"/>
      <c r="U194" s="1588"/>
      <c r="V194" s="1589"/>
      <c r="W194" s="1590" t="s">
        <v>129</v>
      </c>
      <c r="X194" s="1588"/>
      <c r="Y194" s="1588"/>
      <c r="Z194" s="1589"/>
      <c r="AA194" s="1591" t="s">
        <v>151</v>
      </c>
      <c r="AB194" s="1592"/>
      <c r="AC194" s="1592"/>
      <c r="AD194" s="1592"/>
      <c r="AE194" s="1593"/>
      <c r="AF194" s="1608"/>
      <c r="AG194" s="1609"/>
      <c r="AH194" s="1609"/>
      <c r="AI194" s="1609"/>
      <c r="AJ194" s="1610"/>
      <c r="AK194" s="1720"/>
      <c r="AL194" s="1480" t="s">
        <v>149</v>
      </c>
      <c r="AM194" s="1481"/>
      <c r="AN194" s="1481"/>
      <c r="AO194" s="1481"/>
      <c r="AP194" s="1481"/>
      <c r="AQ194" s="1481"/>
      <c r="AR194" s="1481"/>
      <c r="AS194" s="1481"/>
      <c r="AT194" s="1482"/>
      <c r="AU194" s="1486"/>
      <c r="AV194" s="1487"/>
      <c r="AW194" s="1487"/>
      <c r="AX194" s="1487"/>
      <c r="AY194" s="1487"/>
      <c r="AZ194" s="1488"/>
      <c r="BA194" s="1495"/>
      <c r="BB194" s="1496"/>
      <c r="BC194" s="1496"/>
      <c r="BD194" s="1496"/>
      <c r="BE194" s="1496"/>
      <c r="BF194" s="1496"/>
      <c r="BG194" s="1496"/>
      <c r="BH194" s="1496"/>
      <c r="BI194" s="1496"/>
      <c r="BJ194" s="1496"/>
      <c r="BK194" s="1496"/>
      <c r="BL194" s="1497"/>
    </row>
    <row r="195" spans="1:64" ht="27" hidden="1" customHeight="1" x14ac:dyDescent="0.35">
      <c r="A195" s="1509"/>
      <c r="B195" s="1582"/>
      <c r="C195" s="1661"/>
      <c r="D195" s="1581"/>
      <c r="E195" s="1582"/>
      <c r="F195" s="1511"/>
      <c r="G195" s="1584" t="s">
        <v>129</v>
      </c>
      <c r="H195" s="1585"/>
      <c r="I195" s="1585"/>
      <c r="J195" s="1585"/>
      <c r="K195" s="1585"/>
      <c r="L195" s="1585"/>
      <c r="M195" s="1585"/>
      <c r="N195" s="1585"/>
      <c r="O195" s="1585"/>
      <c r="P195" s="1585"/>
      <c r="Q195" s="1585"/>
      <c r="R195" s="1586"/>
      <c r="S195" s="1587" t="s">
        <v>129</v>
      </c>
      <c r="T195" s="1588"/>
      <c r="U195" s="1588"/>
      <c r="V195" s="1589"/>
      <c r="W195" s="1590" t="s">
        <v>129</v>
      </c>
      <c r="X195" s="1588"/>
      <c r="Y195" s="1588"/>
      <c r="Z195" s="1589"/>
      <c r="AA195" s="1591" t="s">
        <v>151</v>
      </c>
      <c r="AB195" s="1592"/>
      <c r="AC195" s="1592"/>
      <c r="AD195" s="1592"/>
      <c r="AE195" s="1593"/>
      <c r="AF195" s="1608"/>
      <c r="AG195" s="1609"/>
      <c r="AH195" s="1609"/>
      <c r="AI195" s="1609"/>
      <c r="AJ195" s="1610"/>
      <c r="AK195" s="1720"/>
      <c r="AL195" s="1480" t="s">
        <v>149</v>
      </c>
      <c r="AM195" s="1481"/>
      <c r="AN195" s="1481"/>
      <c r="AO195" s="1481"/>
      <c r="AP195" s="1481"/>
      <c r="AQ195" s="1481"/>
      <c r="AR195" s="1481"/>
      <c r="AS195" s="1481"/>
      <c r="AT195" s="1482"/>
      <c r="AU195" s="1486"/>
      <c r="AV195" s="1487"/>
      <c r="AW195" s="1487"/>
      <c r="AX195" s="1487"/>
      <c r="AY195" s="1487"/>
      <c r="AZ195" s="1488"/>
      <c r="BA195" s="1495"/>
      <c r="BB195" s="1496"/>
      <c r="BC195" s="1496"/>
      <c r="BD195" s="1496"/>
      <c r="BE195" s="1496"/>
      <c r="BF195" s="1496"/>
      <c r="BG195" s="1496"/>
      <c r="BH195" s="1496"/>
      <c r="BI195" s="1496"/>
      <c r="BJ195" s="1496"/>
      <c r="BK195" s="1496"/>
      <c r="BL195" s="1497"/>
    </row>
    <row r="196" spans="1:64" ht="27" hidden="1" customHeight="1" x14ac:dyDescent="0.35">
      <c r="A196" s="1509"/>
      <c r="B196" s="1582"/>
      <c r="C196" s="1661"/>
      <c r="D196" s="1581"/>
      <c r="E196" s="1582"/>
      <c r="F196" s="1511"/>
      <c r="G196" s="1584" t="s">
        <v>129</v>
      </c>
      <c r="H196" s="1585"/>
      <c r="I196" s="1585"/>
      <c r="J196" s="1585"/>
      <c r="K196" s="1585"/>
      <c r="L196" s="1585"/>
      <c r="M196" s="1585"/>
      <c r="N196" s="1585"/>
      <c r="O196" s="1585"/>
      <c r="P196" s="1585"/>
      <c r="Q196" s="1585"/>
      <c r="R196" s="1586"/>
      <c r="S196" s="1587" t="s">
        <v>129</v>
      </c>
      <c r="T196" s="1588"/>
      <c r="U196" s="1588"/>
      <c r="V196" s="1589"/>
      <c r="W196" s="1590" t="s">
        <v>129</v>
      </c>
      <c r="X196" s="1588"/>
      <c r="Y196" s="1588"/>
      <c r="Z196" s="1589"/>
      <c r="AA196" s="1591" t="s">
        <v>151</v>
      </c>
      <c r="AB196" s="1592"/>
      <c r="AC196" s="1592"/>
      <c r="AD196" s="1592"/>
      <c r="AE196" s="1593"/>
      <c r="AF196" s="1608"/>
      <c r="AG196" s="1609"/>
      <c r="AH196" s="1609"/>
      <c r="AI196" s="1609"/>
      <c r="AJ196" s="1610"/>
      <c r="AK196" s="1720"/>
      <c r="AL196" s="1480" t="s">
        <v>149</v>
      </c>
      <c r="AM196" s="1481"/>
      <c r="AN196" s="1481"/>
      <c r="AO196" s="1481"/>
      <c r="AP196" s="1481"/>
      <c r="AQ196" s="1481"/>
      <c r="AR196" s="1481"/>
      <c r="AS196" s="1481"/>
      <c r="AT196" s="1482"/>
      <c r="AU196" s="1486"/>
      <c r="AV196" s="1487"/>
      <c r="AW196" s="1487"/>
      <c r="AX196" s="1487"/>
      <c r="AY196" s="1487"/>
      <c r="AZ196" s="1488"/>
      <c r="BA196" s="1495"/>
      <c r="BB196" s="1496"/>
      <c r="BC196" s="1496"/>
      <c r="BD196" s="1496"/>
      <c r="BE196" s="1496"/>
      <c r="BF196" s="1496"/>
      <c r="BG196" s="1496"/>
      <c r="BH196" s="1496"/>
      <c r="BI196" s="1496"/>
      <c r="BJ196" s="1496"/>
      <c r="BK196" s="1496"/>
      <c r="BL196" s="1497"/>
    </row>
    <row r="197" spans="1:64" ht="27" hidden="1" customHeight="1" x14ac:dyDescent="0.35">
      <c r="A197" s="1509"/>
      <c r="B197" s="1582"/>
      <c r="C197" s="1661"/>
      <c r="D197" s="1581"/>
      <c r="E197" s="1582"/>
      <c r="F197" s="1511"/>
      <c r="G197" s="1584" t="s">
        <v>129</v>
      </c>
      <c r="H197" s="1585"/>
      <c r="I197" s="1585"/>
      <c r="J197" s="1585"/>
      <c r="K197" s="1585"/>
      <c r="L197" s="1585"/>
      <c r="M197" s="1585"/>
      <c r="N197" s="1585"/>
      <c r="O197" s="1585"/>
      <c r="P197" s="1585"/>
      <c r="Q197" s="1585"/>
      <c r="R197" s="1586"/>
      <c r="S197" s="1587" t="s">
        <v>129</v>
      </c>
      <c r="T197" s="1588"/>
      <c r="U197" s="1588"/>
      <c r="V197" s="1589"/>
      <c r="W197" s="1590" t="s">
        <v>129</v>
      </c>
      <c r="X197" s="1588"/>
      <c r="Y197" s="1588"/>
      <c r="Z197" s="1589"/>
      <c r="AA197" s="1591" t="s">
        <v>151</v>
      </c>
      <c r="AB197" s="1592"/>
      <c r="AC197" s="1592"/>
      <c r="AD197" s="1592"/>
      <c r="AE197" s="1593"/>
      <c r="AF197" s="1608"/>
      <c r="AG197" s="1609"/>
      <c r="AH197" s="1609"/>
      <c r="AI197" s="1609"/>
      <c r="AJ197" s="1610"/>
      <c r="AK197" s="1720"/>
      <c r="AL197" s="1480" t="s">
        <v>149</v>
      </c>
      <c r="AM197" s="1481"/>
      <c r="AN197" s="1481"/>
      <c r="AO197" s="1481"/>
      <c r="AP197" s="1481"/>
      <c r="AQ197" s="1481"/>
      <c r="AR197" s="1481"/>
      <c r="AS197" s="1481"/>
      <c r="AT197" s="1482"/>
      <c r="AU197" s="1486"/>
      <c r="AV197" s="1487"/>
      <c r="AW197" s="1487"/>
      <c r="AX197" s="1487"/>
      <c r="AY197" s="1487"/>
      <c r="AZ197" s="1488"/>
      <c r="BA197" s="1495"/>
      <c r="BB197" s="1496"/>
      <c r="BC197" s="1496"/>
      <c r="BD197" s="1496"/>
      <c r="BE197" s="1496"/>
      <c r="BF197" s="1496"/>
      <c r="BG197" s="1496"/>
      <c r="BH197" s="1496"/>
      <c r="BI197" s="1496"/>
      <c r="BJ197" s="1496"/>
      <c r="BK197" s="1496"/>
      <c r="BL197" s="1497"/>
    </row>
    <row r="198" spans="1:64" ht="27" hidden="1" customHeight="1" x14ac:dyDescent="0.35">
      <c r="A198" s="1509"/>
      <c r="B198" s="1582"/>
      <c r="C198" s="1661"/>
      <c r="D198" s="1581"/>
      <c r="E198" s="1582"/>
      <c r="F198" s="1511"/>
      <c r="G198" s="1584" t="s">
        <v>129</v>
      </c>
      <c r="H198" s="1585"/>
      <c r="I198" s="1585"/>
      <c r="J198" s="1585"/>
      <c r="K198" s="1585"/>
      <c r="L198" s="1585"/>
      <c r="M198" s="1585"/>
      <c r="N198" s="1585"/>
      <c r="O198" s="1585"/>
      <c r="P198" s="1585"/>
      <c r="Q198" s="1585"/>
      <c r="R198" s="1586"/>
      <c r="S198" s="1587" t="s">
        <v>129</v>
      </c>
      <c r="T198" s="1588"/>
      <c r="U198" s="1588"/>
      <c r="V198" s="1589"/>
      <c r="W198" s="1590" t="s">
        <v>129</v>
      </c>
      <c r="X198" s="1588"/>
      <c r="Y198" s="1588"/>
      <c r="Z198" s="1589"/>
      <c r="AA198" s="1591" t="s">
        <v>151</v>
      </c>
      <c r="AB198" s="1592"/>
      <c r="AC198" s="1592"/>
      <c r="AD198" s="1592"/>
      <c r="AE198" s="1593"/>
      <c r="AF198" s="1608"/>
      <c r="AG198" s="1609"/>
      <c r="AH198" s="1609"/>
      <c r="AI198" s="1609"/>
      <c r="AJ198" s="1610"/>
      <c r="AK198" s="1720"/>
      <c r="AL198" s="1480" t="s">
        <v>149</v>
      </c>
      <c r="AM198" s="1481"/>
      <c r="AN198" s="1481"/>
      <c r="AO198" s="1481"/>
      <c r="AP198" s="1481"/>
      <c r="AQ198" s="1481"/>
      <c r="AR198" s="1481"/>
      <c r="AS198" s="1481"/>
      <c r="AT198" s="1482"/>
      <c r="AU198" s="1486"/>
      <c r="AV198" s="1487"/>
      <c r="AW198" s="1487"/>
      <c r="AX198" s="1487"/>
      <c r="AY198" s="1487"/>
      <c r="AZ198" s="1488"/>
      <c r="BA198" s="1495"/>
      <c r="BB198" s="1496"/>
      <c r="BC198" s="1496"/>
      <c r="BD198" s="1496"/>
      <c r="BE198" s="1496"/>
      <c r="BF198" s="1496"/>
      <c r="BG198" s="1496"/>
      <c r="BH198" s="1496"/>
      <c r="BI198" s="1496"/>
      <c r="BJ198" s="1496"/>
      <c r="BK198" s="1496"/>
      <c r="BL198" s="1497"/>
    </row>
    <row r="199" spans="1:64" ht="27" hidden="1" customHeight="1" x14ac:dyDescent="0.35">
      <c r="A199" s="1509"/>
      <c r="B199" s="1582"/>
      <c r="C199" s="1661"/>
      <c r="D199" s="1581"/>
      <c r="E199" s="1582"/>
      <c r="F199" s="1511"/>
      <c r="G199" s="1584" t="s">
        <v>129</v>
      </c>
      <c r="H199" s="1585"/>
      <c r="I199" s="1585"/>
      <c r="J199" s="1585"/>
      <c r="K199" s="1585"/>
      <c r="L199" s="1585"/>
      <c r="M199" s="1585"/>
      <c r="N199" s="1585"/>
      <c r="O199" s="1585"/>
      <c r="P199" s="1585"/>
      <c r="Q199" s="1585"/>
      <c r="R199" s="1586"/>
      <c r="S199" s="1587" t="s">
        <v>129</v>
      </c>
      <c r="T199" s="1588"/>
      <c r="U199" s="1588"/>
      <c r="V199" s="1589"/>
      <c r="W199" s="1590" t="s">
        <v>129</v>
      </c>
      <c r="X199" s="1588"/>
      <c r="Y199" s="1588"/>
      <c r="Z199" s="1589"/>
      <c r="AA199" s="1591" t="s">
        <v>151</v>
      </c>
      <c r="AB199" s="1592"/>
      <c r="AC199" s="1592"/>
      <c r="AD199" s="1592"/>
      <c r="AE199" s="1593"/>
      <c r="AF199" s="1608"/>
      <c r="AG199" s="1609"/>
      <c r="AH199" s="1609"/>
      <c r="AI199" s="1609"/>
      <c r="AJ199" s="1610"/>
      <c r="AK199" s="1720"/>
      <c r="AL199" s="1480" t="s">
        <v>149</v>
      </c>
      <c r="AM199" s="1481"/>
      <c r="AN199" s="1481"/>
      <c r="AO199" s="1481"/>
      <c r="AP199" s="1481"/>
      <c r="AQ199" s="1481"/>
      <c r="AR199" s="1481"/>
      <c r="AS199" s="1481"/>
      <c r="AT199" s="1482"/>
      <c r="AU199" s="1486"/>
      <c r="AV199" s="1487"/>
      <c r="AW199" s="1487"/>
      <c r="AX199" s="1487"/>
      <c r="AY199" s="1487"/>
      <c r="AZ199" s="1488"/>
      <c r="BA199" s="1495"/>
      <c r="BB199" s="1496"/>
      <c r="BC199" s="1496"/>
      <c r="BD199" s="1496"/>
      <c r="BE199" s="1496"/>
      <c r="BF199" s="1496"/>
      <c r="BG199" s="1496"/>
      <c r="BH199" s="1496"/>
      <c r="BI199" s="1496"/>
      <c r="BJ199" s="1496"/>
      <c r="BK199" s="1496"/>
      <c r="BL199" s="1497"/>
    </row>
    <row r="200" spans="1:64" ht="27" hidden="1" customHeight="1" x14ac:dyDescent="0.35">
      <c r="A200" s="1509"/>
      <c r="B200" s="1582"/>
      <c r="C200" s="1661"/>
      <c r="D200" s="1581"/>
      <c r="E200" s="1582"/>
      <c r="F200" s="1511"/>
      <c r="G200" s="1584" t="s">
        <v>129</v>
      </c>
      <c r="H200" s="1585"/>
      <c r="I200" s="1585"/>
      <c r="J200" s="1585"/>
      <c r="K200" s="1585"/>
      <c r="L200" s="1585"/>
      <c r="M200" s="1585"/>
      <c r="N200" s="1585"/>
      <c r="O200" s="1585"/>
      <c r="P200" s="1585"/>
      <c r="Q200" s="1585"/>
      <c r="R200" s="1586"/>
      <c r="S200" s="1587" t="s">
        <v>129</v>
      </c>
      <c r="T200" s="1588"/>
      <c r="U200" s="1588"/>
      <c r="V200" s="1589"/>
      <c r="W200" s="1590" t="s">
        <v>129</v>
      </c>
      <c r="X200" s="1588"/>
      <c r="Y200" s="1588"/>
      <c r="Z200" s="1589"/>
      <c r="AA200" s="1591" t="s">
        <v>151</v>
      </c>
      <c r="AB200" s="1592"/>
      <c r="AC200" s="1592"/>
      <c r="AD200" s="1592"/>
      <c r="AE200" s="1593"/>
      <c r="AF200" s="1608"/>
      <c r="AG200" s="1609"/>
      <c r="AH200" s="1609"/>
      <c r="AI200" s="1609"/>
      <c r="AJ200" s="1610"/>
      <c r="AK200" s="1720"/>
      <c r="AL200" s="1480" t="s">
        <v>149</v>
      </c>
      <c r="AM200" s="1481"/>
      <c r="AN200" s="1481"/>
      <c r="AO200" s="1481"/>
      <c r="AP200" s="1481"/>
      <c r="AQ200" s="1481"/>
      <c r="AR200" s="1481"/>
      <c r="AS200" s="1481"/>
      <c r="AT200" s="1482"/>
      <c r="AU200" s="1486"/>
      <c r="AV200" s="1487"/>
      <c r="AW200" s="1487"/>
      <c r="AX200" s="1487"/>
      <c r="AY200" s="1487"/>
      <c r="AZ200" s="1488"/>
      <c r="BA200" s="1495"/>
      <c r="BB200" s="1496"/>
      <c r="BC200" s="1496"/>
      <c r="BD200" s="1496"/>
      <c r="BE200" s="1496"/>
      <c r="BF200" s="1496"/>
      <c r="BG200" s="1496"/>
      <c r="BH200" s="1496"/>
      <c r="BI200" s="1496"/>
      <c r="BJ200" s="1496"/>
      <c r="BK200" s="1496"/>
      <c r="BL200" s="1497"/>
    </row>
    <row r="201" spans="1:64" ht="27" hidden="1" customHeight="1" x14ac:dyDescent="0.35">
      <c r="A201" s="1509"/>
      <c r="B201" s="1582"/>
      <c r="C201" s="1661"/>
      <c r="D201" s="1581"/>
      <c r="E201" s="1582"/>
      <c r="F201" s="1511"/>
      <c r="G201" s="1584" t="s">
        <v>129</v>
      </c>
      <c r="H201" s="1585"/>
      <c r="I201" s="1585"/>
      <c r="J201" s="1585"/>
      <c r="K201" s="1585"/>
      <c r="L201" s="1585"/>
      <c r="M201" s="1585"/>
      <c r="N201" s="1585"/>
      <c r="O201" s="1585"/>
      <c r="P201" s="1585"/>
      <c r="Q201" s="1585"/>
      <c r="R201" s="1586"/>
      <c r="S201" s="1587" t="s">
        <v>129</v>
      </c>
      <c r="T201" s="1588"/>
      <c r="U201" s="1588"/>
      <c r="V201" s="1589"/>
      <c r="W201" s="1590" t="s">
        <v>129</v>
      </c>
      <c r="X201" s="1588"/>
      <c r="Y201" s="1588"/>
      <c r="Z201" s="1589"/>
      <c r="AA201" s="1591" t="s">
        <v>151</v>
      </c>
      <c r="AB201" s="1592"/>
      <c r="AC201" s="1592"/>
      <c r="AD201" s="1592"/>
      <c r="AE201" s="1593"/>
      <c r="AF201" s="1608"/>
      <c r="AG201" s="1609"/>
      <c r="AH201" s="1609"/>
      <c r="AI201" s="1609"/>
      <c r="AJ201" s="1610"/>
      <c r="AK201" s="1720"/>
      <c r="AL201" s="1480" t="s">
        <v>149</v>
      </c>
      <c r="AM201" s="1481"/>
      <c r="AN201" s="1481"/>
      <c r="AO201" s="1481"/>
      <c r="AP201" s="1481"/>
      <c r="AQ201" s="1481"/>
      <c r="AR201" s="1481"/>
      <c r="AS201" s="1481"/>
      <c r="AT201" s="1482"/>
      <c r="AU201" s="1486"/>
      <c r="AV201" s="1487"/>
      <c r="AW201" s="1487"/>
      <c r="AX201" s="1487"/>
      <c r="AY201" s="1487"/>
      <c r="AZ201" s="1488"/>
      <c r="BA201" s="1495"/>
      <c r="BB201" s="1496"/>
      <c r="BC201" s="1496"/>
      <c r="BD201" s="1496"/>
      <c r="BE201" s="1496"/>
      <c r="BF201" s="1496"/>
      <c r="BG201" s="1496"/>
      <c r="BH201" s="1496"/>
      <c r="BI201" s="1496"/>
      <c r="BJ201" s="1496"/>
      <c r="BK201" s="1496"/>
      <c r="BL201" s="1497"/>
    </row>
    <row r="202" spans="1:64" ht="27" hidden="1" customHeight="1" x14ac:dyDescent="0.35">
      <c r="A202" s="1509"/>
      <c r="B202" s="1582"/>
      <c r="C202" s="1661"/>
      <c r="D202" s="1581"/>
      <c r="E202" s="1582"/>
      <c r="F202" s="1511"/>
      <c r="G202" s="1584" t="s">
        <v>129</v>
      </c>
      <c r="H202" s="1585"/>
      <c r="I202" s="1585"/>
      <c r="J202" s="1585"/>
      <c r="K202" s="1585"/>
      <c r="L202" s="1585"/>
      <c r="M202" s="1585"/>
      <c r="N202" s="1585"/>
      <c r="O202" s="1585"/>
      <c r="P202" s="1585"/>
      <c r="Q202" s="1585"/>
      <c r="R202" s="1586"/>
      <c r="S202" s="1587" t="s">
        <v>129</v>
      </c>
      <c r="T202" s="1588"/>
      <c r="U202" s="1588"/>
      <c r="V202" s="1589"/>
      <c r="W202" s="1590" t="s">
        <v>129</v>
      </c>
      <c r="X202" s="1588"/>
      <c r="Y202" s="1588"/>
      <c r="Z202" s="1589"/>
      <c r="AA202" s="1591" t="s">
        <v>151</v>
      </c>
      <c r="AB202" s="1592"/>
      <c r="AC202" s="1592"/>
      <c r="AD202" s="1592"/>
      <c r="AE202" s="1593"/>
      <c r="AF202" s="1608"/>
      <c r="AG202" s="1609"/>
      <c r="AH202" s="1609"/>
      <c r="AI202" s="1609"/>
      <c r="AJ202" s="1610"/>
      <c r="AK202" s="1720"/>
      <c r="AL202" s="1480" t="s">
        <v>149</v>
      </c>
      <c r="AM202" s="1481"/>
      <c r="AN202" s="1481"/>
      <c r="AO202" s="1481"/>
      <c r="AP202" s="1481"/>
      <c r="AQ202" s="1481"/>
      <c r="AR202" s="1481"/>
      <c r="AS202" s="1481"/>
      <c r="AT202" s="1482"/>
      <c r="AU202" s="1486"/>
      <c r="AV202" s="1487"/>
      <c r="AW202" s="1487"/>
      <c r="AX202" s="1487"/>
      <c r="AY202" s="1487"/>
      <c r="AZ202" s="1488"/>
      <c r="BA202" s="1495"/>
      <c r="BB202" s="1496"/>
      <c r="BC202" s="1496"/>
      <c r="BD202" s="1496"/>
      <c r="BE202" s="1496"/>
      <c r="BF202" s="1496"/>
      <c r="BG202" s="1496"/>
      <c r="BH202" s="1496"/>
      <c r="BI202" s="1496"/>
      <c r="BJ202" s="1496"/>
      <c r="BK202" s="1496"/>
      <c r="BL202" s="1497"/>
    </row>
    <row r="203" spans="1:64" ht="27.75" hidden="1" customHeight="1" x14ac:dyDescent="0.35">
      <c r="A203" s="1509"/>
      <c r="B203" s="1582"/>
      <c r="C203" s="1661"/>
      <c r="D203" s="1583"/>
      <c r="E203" s="1513"/>
      <c r="F203" s="1514"/>
      <c r="G203" s="1570" t="s">
        <v>129</v>
      </c>
      <c r="H203" s="1571"/>
      <c r="I203" s="1571"/>
      <c r="J203" s="1571"/>
      <c r="K203" s="1571"/>
      <c r="L203" s="1571"/>
      <c r="M203" s="1571"/>
      <c r="N203" s="1571"/>
      <c r="O203" s="1571"/>
      <c r="P203" s="1571"/>
      <c r="Q203" s="1571"/>
      <c r="R203" s="1572"/>
      <c r="S203" s="1573" t="s">
        <v>129</v>
      </c>
      <c r="T203" s="1574"/>
      <c r="U203" s="1574"/>
      <c r="V203" s="1575"/>
      <c r="W203" s="1576" t="s">
        <v>129</v>
      </c>
      <c r="X203" s="1574"/>
      <c r="Y203" s="1574"/>
      <c r="Z203" s="1575"/>
      <c r="AA203" s="1577" t="s">
        <v>151</v>
      </c>
      <c r="AB203" s="1578"/>
      <c r="AC203" s="1578"/>
      <c r="AD203" s="1578"/>
      <c r="AE203" s="1579"/>
      <c r="AF203" s="1611"/>
      <c r="AG203" s="1612"/>
      <c r="AH203" s="1612"/>
      <c r="AI203" s="1612"/>
      <c r="AJ203" s="1613"/>
      <c r="AK203" s="1720"/>
      <c r="AL203" s="1452" t="s">
        <v>149</v>
      </c>
      <c r="AM203" s="1453"/>
      <c r="AN203" s="1453"/>
      <c r="AO203" s="1453"/>
      <c r="AP203" s="1453"/>
      <c r="AQ203" s="1453"/>
      <c r="AR203" s="1453"/>
      <c r="AS203" s="1453"/>
      <c r="AT203" s="1454"/>
      <c r="AU203" s="1489"/>
      <c r="AV203" s="1490"/>
      <c r="AW203" s="1490"/>
      <c r="AX203" s="1490"/>
      <c r="AY203" s="1490"/>
      <c r="AZ203" s="1491"/>
      <c r="BA203" s="1498"/>
      <c r="BB203" s="1499"/>
      <c r="BC203" s="1499"/>
      <c r="BD203" s="1499"/>
      <c r="BE203" s="1499"/>
      <c r="BF203" s="1499"/>
      <c r="BG203" s="1499"/>
      <c r="BH203" s="1499"/>
      <c r="BI203" s="1499"/>
      <c r="BJ203" s="1499"/>
      <c r="BK203" s="1499"/>
      <c r="BL203" s="1500"/>
    </row>
    <row r="204" spans="1:64" ht="49.5" customHeight="1" x14ac:dyDescent="0.35">
      <c r="A204" s="1509"/>
      <c r="B204" s="1582"/>
      <c r="C204" s="1661"/>
      <c r="D204" s="1580" t="s">
        <v>541</v>
      </c>
      <c r="E204" s="1507"/>
      <c r="F204" s="1508"/>
      <c r="G204" s="1515" t="s">
        <v>129</v>
      </c>
      <c r="H204" s="1516"/>
      <c r="I204" s="1516"/>
      <c r="J204" s="1516"/>
      <c r="K204" s="1516"/>
      <c r="L204" s="1516"/>
      <c r="M204" s="1516"/>
      <c r="N204" s="1516"/>
      <c r="O204" s="1516"/>
      <c r="P204" s="1516"/>
      <c r="Q204" s="1516"/>
      <c r="R204" s="1517"/>
      <c r="S204" s="1561" t="s">
        <v>129</v>
      </c>
      <c r="T204" s="1562"/>
      <c r="U204" s="1562"/>
      <c r="V204" s="1563"/>
      <c r="W204" s="1521" t="s">
        <v>129</v>
      </c>
      <c r="X204" s="1522"/>
      <c r="Y204" s="1522"/>
      <c r="Z204" s="1523"/>
      <c r="AA204" s="1524" t="s">
        <v>151</v>
      </c>
      <c r="AB204" s="1525"/>
      <c r="AC204" s="1525"/>
      <c r="AD204" s="1525"/>
      <c r="AE204" s="1526"/>
      <c r="AF204" s="1527">
        <f>IF(ISNUMBER(SUM(AA204:AE220)),SUM(AA204:AE220),0)</f>
        <v>0</v>
      </c>
      <c r="AG204" s="1528"/>
      <c r="AH204" s="1528"/>
      <c r="AI204" s="1528"/>
      <c r="AJ204" s="1529"/>
      <c r="AK204" s="1720"/>
      <c r="AL204" s="1536" t="s">
        <v>149</v>
      </c>
      <c r="AM204" s="1537"/>
      <c r="AN204" s="1537"/>
      <c r="AO204" s="1537"/>
      <c r="AP204" s="1537"/>
      <c r="AQ204" s="1537"/>
      <c r="AR204" s="1537"/>
      <c r="AS204" s="1537"/>
      <c r="AT204" s="1538"/>
      <c r="AU204" s="1483" t="s">
        <v>149</v>
      </c>
      <c r="AV204" s="1484"/>
      <c r="AW204" s="1484"/>
      <c r="AX204" s="1484"/>
      <c r="AY204" s="1484"/>
      <c r="AZ204" s="1485"/>
      <c r="BA204" s="1492" t="s">
        <v>129</v>
      </c>
      <c r="BB204" s="1493"/>
      <c r="BC204" s="1493"/>
      <c r="BD204" s="1493"/>
      <c r="BE204" s="1493"/>
      <c r="BF204" s="1493"/>
      <c r="BG204" s="1493"/>
      <c r="BH204" s="1493"/>
      <c r="BI204" s="1493"/>
      <c r="BJ204" s="1493"/>
      <c r="BK204" s="1493"/>
      <c r="BL204" s="1494"/>
    </row>
    <row r="205" spans="1:64" ht="51.75" customHeight="1" thickBot="1" x14ac:dyDescent="0.4">
      <c r="A205" s="1509"/>
      <c r="B205" s="1582"/>
      <c r="C205" s="1661"/>
      <c r="D205" s="1581"/>
      <c r="E205" s="1582"/>
      <c r="F205" s="1511"/>
      <c r="G205" s="1570" t="s">
        <v>129</v>
      </c>
      <c r="H205" s="1571"/>
      <c r="I205" s="1571"/>
      <c r="J205" s="1571"/>
      <c r="K205" s="1571"/>
      <c r="L205" s="1571"/>
      <c r="M205" s="1571"/>
      <c r="N205" s="1571"/>
      <c r="O205" s="1571"/>
      <c r="P205" s="1571"/>
      <c r="Q205" s="1571"/>
      <c r="R205" s="1572"/>
      <c r="S205" s="1445" t="s">
        <v>129</v>
      </c>
      <c r="T205" s="1446"/>
      <c r="U205" s="1446"/>
      <c r="V205" s="1447"/>
      <c r="W205" s="1448" t="s">
        <v>129</v>
      </c>
      <c r="X205" s="1446"/>
      <c r="Y205" s="1446"/>
      <c r="Z205" s="1447"/>
      <c r="AA205" s="1449" t="s">
        <v>151</v>
      </c>
      <c r="AB205" s="1450"/>
      <c r="AC205" s="1450"/>
      <c r="AD205" s="1450"/>
      <c r="AE205" s="1451"/>
      <c r="AF205" s="1530"/>
      <c r="AG205" s="1531"/>
      <c r="AH205" s="1531"/>
      <c r="AI205" s="1531"/>
      <c r="AJ205" s="1532"/>
      <c r="AK205" s="1720"/>
      <c r="AL205" s="1480" t="s">
        <v>149</v>
      </c>
      <c r="AM205" s="1481"/>
      <c r="AN205" s="1481"/>
      <c r="AO205" s="1481"/>
      <c r="AP205" s="1481"/>
      <c r="AQ205" s="1481"/>
      <c r="AR205" s="1481"/>
      <c r="AS205" s="1481"/>
      <c r="AT205" s="1482"/>
      <c r="AU205" s="1486"/>
      <c r="AV205" s="1487"/>
      <c r="AW205" s="1487"/>
      <c r="AX205" s="1487"/>
      <c r="AY205" s="1487"/>
      <c r="AZ205" s="1488"/>
      <c r="BA205" s="1495"/>
      <c r="BB205" s="1496"/>
      <c r="BC205" s="1496"/>
      <c r="BD205" s="1496"/>
      <c r="BE205" s="1496"/>
      <c r="BF205" s="1496"/>
      <c r="BG205" s="1496"/>
      <c r="BH205" s="1496"/>
      <c r="BI205" s="1496"/>
      <c r="BJ205" s="1496"/>
      <c r="BK205" s="1496"/>
      <c r="BL205" s="1497"/>
    </row>
    <row r="206" spans="1:64" ht="27" hidden="1" customHeight="1" x14ac:dyDescent="0.35">
      <c r="A206" s="1509"/>
      <c r="B206" s="1582"/>
      <c r="C206" s="1661"/>
      <c r="D206" s="1581"/>
      <c r="E206" s="1582"/>
      <c r="F206" s="1511"/>
      <c r="G206" s="1564" t="s">
        <v>129</v>
      </c>
      <c r="H206" s="1565"/>
      <c r="I206" s="1565"/>
      <c r="J206" s="1565"/>
      <c r="K206" s="1565"/>
      <c r="L206" s="1565"/>
      <c r="M206" s="1565"/>
      <c r="N206" s="1565"/>
      <c r="O206" s="1565"/>
      <c r="P206" s="1565"/>
      <c r="Q206" s="1565"/>
      <c r="R206" s="1566"/>
      <c r="S206" s="1473" t="s">
        <v>129</v>
      </c>
      <c r="T206" s="1474"/>
      <c r="U206" s="1474"/>
      <c r="V206" s="1475"/>
      <c r="W206" s="1476" t="s">
        <v>129</v>
      </c>
      <c r="X206" s="1474"/>
      <c r="Y206" s="1474"/>
      <c r="Z206" s="1475"/>
      <c r="AA206" s="1477"/>
      <c r="AB206" s="1478"/>
      <c r="AC206" s="1478"/>
      <c r="AD206" s="1478"/>
      <c r="AE206" s="1479"/>
      <c r="AF206" s="1530"/>
      <c r="AG206" s="1531"/>
      <c r="AH206" s="1531"/>
      <c r="AI206" s="1531"/>
      <c r="AJ206" s="1532"/>
      <c r="AK206" s="1720"/>
      <c r="AL206" s="1480" t="s">
        <v>149</v>
      </c>
      <c r="AM206" s="1481"/>
      <c r="AN206" s="1481"/>
      <c r="AO206" s="1481"/>
      <c r="AP206" s="1481"/>
      <c r="AQ206" s="1481"/>
      <c r="AR206" s="1481"/>
      <c r="AS206" s="1481"/>
      <c r="AT206" s="1482"/>
      <c r="AU206" s="1486"/>
      <c r="AV206" s="1487"/>
      <c r="AW206" s="1487"/>
      <c r="AX206" s="1487"/>
      <c r="AY206" s="1487"/>
      <c r="AZ206" s="1488"/>
      <c r="BA206" s="1495"/>
      <c r="BB206" s="1496"/>
      <c r="BC206" s="1496"/>
      <c r="BD206" s="1496"/>
      <c r="BE206" s="1496"/>
      <c r="BF206" s="1496"/>
      <c r="BG206" s="1496"/>
      <c r="BH206" s="1496"/>
      <c r="BI206" s="1496"/>
      <c r="BJ206" s="1496"/>
      <c r="BK206" s="1496"/>
      <c r="BL206" s="1497"/>
    </row>
    <row r="207" spans="1:64" ht="27" hidden="1" customHeight="1" x14ac:dyDescent="0.35">
      <c r="A207" s="1509"/>
      <c r="B207" s="1582"/>
      <c r="C207" s="1661"/>
      <c r="D207" s="1581"/>
      <c r="E207" s="1582"/>
      <c r="F207" s="1511"/>
      <c r="G207" s="1564" t="s">
        <v>129</v>
      </c>
      <c r="H207" s="1565"/>
      <c r="I207" s="1565"/>
      <c r="J207" s="1565"/>
      <c r="K207" s="1565"/>
      <c r="L207" s="1565"/>
      <c r="M207" s="1565"/>
      <c r="N207" s="1565"/>
      <c r="O207" s="1565"/>
      <c r="P207" s="1565"/>
      <c r="Q207" s="1565"/>
      <c r="R207" s="1566"/>
      <c r="S207" s="1473" t="s">
        <v>129</v>
      </c>
      <c r="T207" s="1474"/>
      <c r="U207" s="1474"/>
      <c r="V207" s="1475"/>
      <c r="W207" s="1476" t="s">
        <v>129</v>
      </c>
      <c r="X207" s="1474"/>
      <c r="Y207" s="1474"/>
      <c r="Z207" s="1475"/>
      <c r="AA207" s="1477"/>
      <c r="AB207" s="1478"/>
      <c r="AC207" s="1478"/>
      <c r="AD207" s="1478"/>
      <c r="AE207" s="1479"/>
      <c r="AF207" s="1530"/>
      <c r="AG207" s="1531"/>
      <c r="AH207" s="1531"/>
      <c r="AI207" s="1531"/>
      <c r="AJ207" s="1532"/>
      <c r="AK207" s="1720"/>
      <c r="AL207" s="1480" t="s">
        <v>149</v>
      </c>
      <c r="AM207" s="1481"/>
      <c r="AN207" s="1481"/>
      <c r="AO207" s="1481"/>
      <c r="AP207" s="1481"/>
      <c r="AQ207" s="1481"/>
      <c r="AR207" s="1481"/>
      <c r="AS207" s="1481"/>
      <c r="AT207" s="1482"/>
      <c r="AU207" s="1486"/>
      <c r="AV207" s="1487"/>
      <c r="AW207" s="1487"/>
      <c r="AX207" s="1487"/>
      <c r="AY207" s="1487"/>
      <c r="AZ207" s="1488"/>
      <c r="BA207" s="1495"/>
      <c r="BB207" s="1496"/>
      <c r="BC207" s="1496"/>
      <c r="BD207" s="1496"/>
      <c r="BE207" s="1496"/>
      <c r="BF207" s="1496"/>
      <c r="BG207" s="1496"/>
      <c r="BH207" s="1496"/>
      <c r="BI207" s="1496"/>
      <c r="BJ207" s="1496"/>
      <c r="BK207" s="1496"/>
      <c r="BL207" s="1497"/>
    </row>
    <row r="208" spans="1:64" ht="27" hidden="1" customHeight="1" x14ac:dyDescent="0.35">
      <c r="A208" s="1509"/>
      <c r="B208" s="1582"/>
      <c r="C208" s="1661"/>
      <c r="D208" s="1581"/>
      <c r="E208" s="1582"/>
      <c r="F208" s="1511"/>
      <c r="G208" s="1564" t="s">
        <v>129</v>
      </c>
      <c r="H208" s="1565"/>
      <c r="I208" s="1565"/>
      <c r="J208" s="1565"/>
      <c r="K208" s="1565"/>
      <c r="L208" s="1565"/>
      <c r="M208" s="1565"/>
      <c r="N208" s="1565"/>
      <c r="O208" s="1565"/>
      <c r="P208" s="1565"/>
      <c r="Q208" s="1565"/>
      <c r="R208" s="1566"/>
      <c r="S208" s="1473" t="s">
        <v>129</v>
      </c>
      <c r="T208" s="1474"/>
      <c r="U208" s="1474"/>
      <c r="V208" s="1475"/>
      <c r="W208" s="1476" t="s">
        <v>129</v>
      </c>
      <c r="X208" s="1474"/>
      <c r="Y208" s="1474"/>
      <c r="Z208" s="1475"/>
      <c r="AA208" s="1477"/>
      <c r="AB208" s="1478"/>
      <c r="AC208" s="1478"/>
      <c r="AD208" s="1478"/>
      <c r="AE208" s="1479"/>
      <c r="AF208" s="1530"/>
      <c r="AG208" s="1531"/>
      <c r="AH208" s="1531"/>
      <c r="AI208" s="1531"/>
      <c r="AJ208" s="1532"/>
      <c r="AK208" s="1720"/>
      <c r="AL208" s="1480" t="s">
        <v>149</v>
      </c>
      <c r="AM208" s="1481"/>
      <c r="AN208" s="1481"/>
      <c r="AO208" s="1481"/>
      <c r="AP208" s="1481"/>
      <c r="AQ208" s="1481"/>
      <c r="AR208" s="1481"/>
      <c r="AS208" s="1481"/>
      <c r="AT208" s="1482"/>
      <c r="AU208" s="1486"/>
      <c r="AV208" s="1487"/>
      <c r="AW208" s="1487"/>
      <c r="AX208" s="1487"/>
      <c r="AY208" s="1487"/>
      <c r="AZ208" s="1488"/>
      <c r="BA208" s="1495"/>
      <c r="BB208" s="1496"/>
      <c r="BC208" s="1496"/>
      <c r="BD208" s="1496"/>
      <c r="BE208" s="1496"/>
      <c r="BF208" s="1496"/>
      <c r="BG208" s="1496"/>
      <c r="BH208" s="1496"/>
      <c r="BI208" s="1496"/>
      <c r="BJ208" s="1496"/>
      <c r="BK208" s="1496"/>
      <c r="BL208" s="1497"/>
    </row>
    <row r="209" spans="1:64" ht="27" hidden="1" customHeight="1" x14ac:dyDescent="0.35">
      <c r="A209" s="1509"/>
      <c r="B209" s="1582"/>
      <c r="C209" s="1661"/>
      <c r="D209" s="1581"/>
      <c r="E209" s="1582"/>
      <c r="F209" s="1511"/>
      <c r="G209" s="1564" t="s">
        <v>129</v>
      </c>
      <c r="H209" s="1565"/>
      <c r="I209" s="1565"/>
      <c r="J209" s="1565"/>
      <c r="K209" s="1565"/>
      <c r="L209" s="1565"/>
      <c r="M209" s="1565"/>
      <c r="N209" s="1565"/>
      <c r="O209" s="1565"/>
      <c r="P209" s="1565"/>
      <c r="Q209" s="1565"/>
      <c r="R209" s="1566"/>
      <c r="S209" s="1473" t="s">
        <v>129</v>
      </c>
      <c r="T209" s="1474"/>
      <c r="U209" s="1474"/>
      <c r="V209" s="1475"/>
      <c r="W209" s="1476" t="s">
        <v>129</v>
      </c>
      <c r="X209" s="1474"/>
      <c r="Y209" s="1474"/>
      <c r="Z209" s="1475"/>
      <c r="AA209" s="1477"/>
      <c r="AB209" s="1478"/>
      <c r="AC209" s="1478"/>
      <c r="AD209" s="1478"/>
      <c r="AE209" s="1479"/>
      <c r="AF209" s="1530"/>
      <c r="AG209" s="1531"/>
      <c r="AH209" s="1531"/>
      <c r="AI209" s="1531"/>
      <c r="AJ209" s="1532"/>
      <c r="AK209" s="1720"/>
      <c r="AL209" s="1480" t="s">
        <v>149</v>
      </c>
      <c r="AM209" s="1481"/>
      <c r="AN209" s="1481"/>
      <c r="AO209" s="1481"/>
      <c r="AP209" s="1481"/>
      <c r="AQ209" s="1481"/>
      <c r="AR209" s="1481"/>
      <c r="AS209" s="1481"/>
      <c r="AT209" s="1482"/>
      <c r="AU209" s="1486"/>
      <c r="AV209" s="1487"/>
      <c r="AW209" s="1487"/>
      <c r="AX209" s="1487"/>
      <c r="AY209" s="1487"/>
      <c r="AZ209" s="1488"/>
      <c r="BA209" s="1495"/>
      <c r="BB209" s="1496"/>
      <c r="BC209" s="1496"/>
      <c r="BD209" s="1496"/>
      <c r="BE209" s="1496"/>
      <c r="BF209" s="1496"/>
      <c r="BG209" s="1496"/>
      <c r="BH209" s="1496"/>
      <c r="BI209" s="1496"/>
      <c r="BJ209" s="1496"/>
      <c r="BK209" s="1496"/>
      <c r="BL209" s="1497"/>
    </row>
    <row r="210" spans="1:64" ht="27" hidden="1" customHeight="1" x14ac:dyDescent="0.35">
      <c r="A210" s="1509"/>
      <c r="B210" s="1582"/>
      <c r="C210" s="1661"/>
      <c r="D210" s="1581"/>
      <c r="E210" s="1582"/>
      <c r="F210" s="1511"/>
      <c r="G210" s="1564" t="s">
        <v>129</v>
      </c>
      <c r="H210" s="1565"/>
      <c r="I210" s="1565"/>
      <c r="J210" s="1565"/>
      <c r="K210" s="1565"/>
      <c r="L210" s="1565"/>
      <c r="M210" s="1565"/>
      <c r="N210" s="1565"/>
      <c r="O210" s="1565"/>
      <c r="P210" s="1565"/>
      <c r="Q210" s="1565"/>
      <c r="R210" s="1566"/>
      <c r="S210" s="1473" t="s">
        <v>129</v>
      </c>
      <c r="T210" s="1474"/>
      <c r="U210" s="1474"/>
      <c r="V210" s="1475"/>
      <c r="W210" s="1476" t="s">
        <v>129</v>
      </c>
      <c r="X210" s="1474"/>
      <c r="Y210" s="1474"/>
      <c r="Z210" s="1475"/>
      <c r="AA210" s="1477"/>
      <c r="AB210" s="1478"/>
      <c r="AC210" s="1478"/>
      <c r="AD210" s="1478"/>
      <c r="AE210" s="1479"/>
      <c r="AF210" s="1530"/>
      <c r="AG210" s="1531"/>
      <c r="AH210" s="1531"/>
      <c r="AI210" s="1531"/>
      <c r="AJ210" s="1532"/>
      <c r="AK210" s="1720"/>
      <c r="AL210" s="1480" t="s">
        <v>149</v>
      </c>
      <c r="AM210" s="1481"/>
      <c r="AN210" s="1481"/>
      <c r="AO210" s="1481"/>
      <c r="AP210" s="1481"/>
      <c r="AQ210" s="1481"/>
      <c r="AR210" s="1481"/>
      <c r="AS210" s="1481"/>
      <c r="AT210" s="1482"/>
      <c r="AU210" s="1486"/>
      <c r="AV210" s="1487"/>
      <c r="AW210" s="1487"/>
      <c r="AX210" s="1487"/>
      <c r="AY210" s="1487"/>
      <c r="AZ210" s="1488"/>
      <c r="BA210" s="1495"/>
      <c r="BB210" s="1496"/>
      <c r="BC210" s="1496"/>
      <c r="BD210" s="1496"/>
      <c r="BE210" s="1496"/>
      <c r="BF210" s="1496"/>
      <c r="BG210" s="1496"/>
      <c r="BH210" s="1496"/>
      <c r="BI210" s="1496"/>
      <c r="BJ210" s="1496"/>
      <c r="BK210" s="1496"/>
      <c r="BL210" s="1497"/>
    </row>
    <row r="211" spans="1:64" ht="27" hidden="1" customHeight="1" x14ac:dyDescent="0.35">
      <c r="A211" s="1509"/>
      <c r="B211" s="1582"/>
      <c r="C211" s="1661"/>
      <c r="D211" s="1581"/>
      <c r="E211" s="1582"/>
      <c r="F211" s="1511"/>
      <c r="G211" s="1564" t="s">
        <v>129</v>
      </c>
      <c r="H211" s="1565"/>
      <c r="I211" s="1565"/>
      <c r="J211" s="1565"/>
      <c r="K211" s="1565"/>
      <c r="L211" s="1565"/>
      <c r="M211" s="1565"/>
      <c r="N211" s="1565"/>
      <c r="O211" s="1565"/>
      <c r="P211" s="1565"/>
      <c r="Q211" s="1565"/>
      <c r="R211" s="1566"/>
      <c r="S211" s="1473" t="s">
        <v>129</v>
      </c>
      <c r="T211" s="1474"/>
      <c r="U211" s="1474"/>
      <c r="V211" s="1475"/>
      <c r="W211" s="1476" t="s">
        <v>129</v>
      </c>
      <c r="X211" s="1474"/>
      <c r="Y211" s="1474"/>
      <c r="Z211" s="1475"/>
      <c r="AA211" s="1477"/>
      <c r="AB211" s="1478"/>
      <c r="AC211" s="1478"/>
      <c r="AD211" s="1478"/>
      <c r="AE211" s="1479"/>
      <c r="AF211" s="1530"/>
      <c r="AG211" s="1531"/>
      <c r="AH211" s="1531"/>
      <c r="AI211" s="1531"/>
      <c r="AJ211" s="1532"/>
      <c r="AK211" s="1720"/>
      <c r="AL211" s="1480" t="s">
        <v>149</v>
      </c>
      <c r="AM211" s="1481"/>
      <c r="AN211" s="1481"/>
      <c r="AO211" s="1481"/>
      <c r="AP211" s="1481"/>
      <c r="AQ211" s="1481"/>
      <c r="AR211" s="1481"/>
      <c r="AS211" s="1481"/>
      <c r="AT211" s="1482"/>
      <c r="AU211" s="1486"/>
      <c r="AV211" s="1487"/>
      <c r="AW211" s="1487"/>
      <c r="AX211" s="1487"/>
      <c r="AY211" s="1487"/>
      <c r="AZ211" s="1488"/>
      <c r="BA211" s="1495"/>
      <c r="BB211" s="1496"/>
      <c r="BC211" s="1496"/>
      <c r="BD211" s="1496"/>
      <c r="BE211" s="1496"/>
      <c r="BF211" s="1496"/>
      <c r="BG211" s="1496"/>
      <c r="BH211" s="1496"/>
      <c r="BI211" s="1496"/>
      <c r="BJ211" s="1496"/>
      <c r="BK211" s="1496"/>
      <c r="BL211" s="1497"/>
    </row>
    <row r="212" spans="1:64" ht="27" hidden="1" customHeight="1" x14ac:dyDescent="0.35">
      <c r="A212" s="1509"/>
      <c r="B212" s="1582"/>
      <c r="C212" s="1661"/>
      <c r="D212" s="1581"/>
      <c r="E212" s="1582"/>
      <c r="F212" s="1511"/>
      <c r="G212" s="1564" t="s">
        <v>129</v>
      </c>
      <c r="H212" s="1565"/>
      <c r="I212" s="1565"/>
      <c r="J212" s="1565"/>
      <c r="K212" s="1565"/>
      <c r="L212" s="1565"/>
      <c r="M212" s="1565"/>
      <c r="N212" s="1565"/>
      <c r="O212" s="1565"/>
      <c r="P212" s="1565"/>
      <c r="Q212" s="1565"/>
      <c r="R212" s="1566"/>
      <c r="S212" s="1473" t="s">
        <v>129</v>
      </c>
      <c r="T212" s="1474"/>
      <c r="U212" s="1474"/>
      <c r="V212" s="1475"/>
      <c r="W212" s="1476" t="s">
        <v>129</v>
      </c>
      <c r="X212" s="1474"/>
      <c r="Y212" s="1474"/>
      <c r="Z212" s="1475"/>
      <c r="AA212" s="1477"/>
      <c r="AB212" s="1478"/>
      <c r="AC212" s="1478"/>
      <c r="AD212" s="1478"/>
      <c r="AE212" s="1479"/>
      <c r="AF212" s="1530"/>
      <c r="AG212" s="1531"/>
      <c r="AH212" s="1531"/>
      <c r="AI212" s="1531"/>
      <c r="AJ212" s="1532"/>
      <c r="AK212" s="1720"/>
      <c r="AL212" s="1480" t="s">
        <v>149</v>
      </c>
      <c r="AM212" s="1481"/>
      <c r="AN212" s="1481"/>
      <c r="AO212" s="1481"/>
      <c r="AP212" s="1481"/>
      <c r="AQ212" s="1481"/>
      <c r="AR212" s="1481"/>
      <c r="AS212" s="1481"/>
      <c r="AT212" s="1482"/>
      <c r="AU212" s="1486"/>
      <c r="AV212" s="1487"/>
      <c r="AW212" s="1487"/>
      <c r="AX212" s="1487"/>
      <c r="AY212" s="1487"/>
      <c r="AZ212" s="1488"/>
      <c r="BA212" s="1495"/>
      <c r="BB212" s="1496"/>
      <c r="BC212" s="1496"/>
      <c r="BD212" s="1496"/>
      <c r="BE212" s="1496"/>
      <c r="BF212" s="1496"/>
      <c r="BG212" s="1496"/>
      <c r="BH212" s="1496"/>
      <c r="BI212" s="1496"/>
      <c r="BJ212" s="1496"/>
      <c r="BK212" s="1496"/>
      <c r="BL212" s="1497"/>
    </row>
    <row r="213" spans="1:64" ht="27" hidden="1" customHeight="1" x14ac:dyDescent="0.35">
      <c r="A213" s="1509"/>
      <c r="B213" s="1582"/>
      <c r="C213" s="1661"/>
      <c r="D213" s="1581"/>
      <c r="E213" s="1582"/>
      <c r="F213" s="1511"/>
      <c r="G213" s="1564" t="s">
        <v>129</v>
      </c>
      <c r="H213" s="1565"/>
      <c r="I213" s="1565"/>
      <c r="J213" s="1565"/>
      <c r="K213" s="1565"/>
      <c r="L213" s="1565"/>
      <c r="M213" s="1565"/>
      <c r="N213" s="1565"/>
      <c r="O213" s="1565"/>
      <c r="P213" s="1565"/>
      <c r="Q213" s="1565"/>
      <c r="R213" s="1566"/>
      <c r="S213" s="1473" t="s">
        <v>129</v>
      </c>
      <c r="T213" s="1474"/>
      <c r="U213" s="1474"/>
      <c r="V213" s="1475"/>
      <c r="W213" s="1476" t="s">
        <v>129</v>
      </c>
      <c r="X213" s="1474"/>
      <c r="Y213" s="1474"/>
      <c r="Z213" s="1475"/>
      <c r="AA213" s="1477"/>
      <c r="AB213" s="1478"/>
      <c r="AC213" s="1478"/>
      <c r="AD213" s="1478"/>
      <c r="AE213" s="1479"/>
      <c r="AF213" s="1530"/>
      <c r="AG213" s="1531"/>
      <c r="AH213" s="1531"/>
      <c r="AI213" s="1531"/>
      <c r="AJ213" s="1532"/>
      <c r="AK213" s="1720"/>
      <c r="AL213" s="1480" t="s">
        <v>149</v>
      </c>
      <c r="AM213" s="1481"/>
      <c r="AN213" s="1481"/>
      <c r="AO213" s="1481"/>
      <c r="AP213" s="1481"/>
      <c r="AQ213" s="1481"/>
      <c r="AR213" s="1481"/>
      <c r="AS213" s="1481"/>
      <c r="AT213" s="1482"/>
      <c r="AU213" s="1486"/>
      <c r="AV213" s="1487"/>
      <c r="AW213" s="1487"/>
      <c r="AX213" s="1487"/>
      <c r="AY213" s="1487"/>
      <c r="AZ213" s="1488"/>
      <c r="BA213" s="1495"/>
      <c r="BB213" s="1496"/>
      <c r="BC213" s="1496"/>
      <c r="BD213" s="1496"/>
      <c r="BE213" s="1496"/>
      <c r="BF213" s="1496"/>
      <c r="BG213" s="1496"/>
      <c r="BH213" s="1496"/>
      <c r="BI213" s="1496"/>
      <c r="BJ213" s="1496"/>
      <c r="BK213" s="1496"/>
      <c r="BL213" s="1497"/>
    </row>
    <row r="214" spans="1:64" ht="27" hidden="1" customHeight="1" x14ac:dyDescent="0.35">
      <c r="A214" s="1509"/>
      <c r="B214" s="1582"/>
      <c r="C214" s="1661"/>
      <c r="D214" s="1581"/>
      <c r="E214" s="1582"/>
      <c r="F214" s="1511"/>
      <c r="G214" s="1564" t="s">
        <v>129</v>
      </c>
      <c r="H214" s="1565"/>
      <c r="I214" s="1565"/>
      <c r="J214" s="1565"/>
      <c r="K214" s="1565"/>
      <c r="L214" s="1565"/>
      <c r="M214" s="1565"/>
      <c r="N214" s="1565"/>
      <c r="O214" s="1565"/>
      <c r="P214" s="1565"/>
      <c r="Q214" s="1565"/>
      <c r="R214" s="1566"/>
      <c r="S214" s="1473" t="s">
        <v>129</v>
      </c>
      <c r="T214" s="1474"/>
      <c r="U214" s="1474"/>
      <c r="V214" s="1475"/>
      <c r="W214" s="1476" t="s">
        <v>129</v>
      </c>
      <c r="X214" s="1474"/>
      <c r="Y214" s="1474"/>
      <c r="Z214" s="1475"/>
      <c r="AA214" s="1477"/>
      <c r="AB214" s="1478"/>
      <c r="AC214" s="1478"/>
      <c r="AD214" s="1478"/>
      <c r="AE214" s="1479"/>
      <c r="AF214" s="1530"/>
      <c r="AG214" s="1531"/>
      <c r="AH214" s="1531"/>
      <c r="AI214" s="1531"/>
      <c r="AJ214" s="1532"/>
      <c r="AK214" s="1720"/>
      <c r="AL214" s="1480" t="s">
        <v>149</v>
      </c>
      <c r="AM214" s="1481"/>
      <c r="AN214" s="1481"/>
      <c r="AO214" s="1481"/>
      <c r="AP214" s="1481"/>
      <c r="AQ214" s="1481"/>
      <c r="AR214" s="1481"/>
      <c r="AS214" s="1481"/>
      <c r="AT214" s="1482"/>
      <c r="AU214" s="1486"/>
      <c r="AV214" s="1487"/>
      <c r="AW214" s="1487"/>
      <c r="AX214" s="1487"/>
      <c r="AY214" s="1487"/>
      <c r="AZ214" s="1488"/>
      <c r="BA214" s="1495"/>
      <c r="BB214" s="1496"/>
      <c r="BC214" s="1496"/>
      <c r="BD214" s="1496"/>
      <c r="BE214" s="1496"/>
      <c r="BF214" s="1496"/>
      <c r="BG214" s="1496"/>
      <c r="BH214" s="1496"/>
      <c r="BI214" s="1496"/>
      <c r="BJ214" s="1496"/>
      <c r="BK214" s="1496"/>
      <c r="BL214" s="1497"/>
    </row>
    <row r="215" spans="1:64" ht="27" hidden="1" customHeight="1" x14ac:dyDescent="0.35">
      <c r="A215" s="1509"/>
      <c r="B215" s="1582"/>
      <c r="C215" s="1661"/>
      <c r="D215" s="1581"/>
      <c r="E215" s="1582"/>
      <c r="F215" s="1511"/>
      <c r="G215" s="1564" t="s">
        <v>129</v>
      </c>
      <c r="H215" s="1565"/>
      <c r="I215" s="1565"/>
      <c r="J215" s="1565"/>
      <c r="K215" s="1565"/>
      <c r="L215" s="1565"/>
      <c r="M215" s="1565"/>
      <c r="N215" s="1565"/>
      <c r="O215" s="1565"/>
      <c r="P215" s="1565"/>
      <c r="Q215" s="1565"/>
      <c r="R215" s="1566"/>
      <c r="S215" s="1473" t="s">
        <v>129</v>
      </c>
      <c r="T215" s="1474"/>
      <c r="U215" s="1474"/>
      <c r="V215" s="1475"/>
      <c r="W215" s="1476" t="s">
        <v>129</v>
      </c>
      <c r="X215" s="1474"/>
      <c r="Y215" s="1474"/>
      <c r="Z215" s="1475"/>
      <c r="AA215" s="1477"/>
      <c r="AB215" s="1478"/>
      <c r="AC215" s="1478"/>
      <c r="AD215" s="1478"/>
      <c r="AE215" s="1479"/>
      <c r="AF215" s="1530"/>
      <c r="AG215" s="1531"/>
      <c r="AH215" s="1531"/>
      <c r="AI215" s="1531"/>
      <c r="AJ215" s="1532"/>
      <c r="AK215" s="1720"/>
      <c r="AL215" s="1480" t="s">
        <v>149</v>
      </c>
      <c r="AM215" s="1481"/>
      <c r="AN215" s="1481"/>
      <c r="AO215" s="1481"/>
      <c r="AP215" s="1481"/>
      <c r="AQ215" s="1481"/>
      <c r="AR215" s="1481"/>
      <c r="AS215" s="1481"/>
      <c r="AT215" s="1482"/>
      <c r="AU215" s="1486"/>
      <c r="AV215" s="1487"/>
      <c r="AW215" s="1487"/>
      <c r="AX215" s="1487"/>
      <c r="AY215" s="1487"/>
      <c r="AZ215" s="1488"/>
      <c r="BA215" s="1495"/>
      <c r="BB215" s="1496"/>
      <c r="BC215" s="1496"/>
      <c r="BD215" s="1496"/>
      <c r="BE215" s="1496"/>
      <c r="BF215" s="1496"/>
      <c r="BG215" s="1496"/>
      <c r="BH215" s="1496"/>
      <c r="BI215" s="1496"/>
      <c r="BJ215" s="1496"/>
      <c r="BK215" s="1496"/>
      <c r="BL215" s="1497"/>
    </row>
    <row r="216" spans="1:64" ht="27" hidden="1" customHeight="1" x14ac:dyDescent="0.35">
      <c r="A216" s="1509"/>
      <c r="B216" s="1582"/>
      <c r="C216" s="1661"/>
      <c r="D216" s="1581"/>
      <c r="E216" s="1582"/>
      <c r="F216" s="1511"/>
      <c r="G216" s="1564" t="s">
        <v>129</v>
      </c>
      <c r="H216" s="1565"/>
      <c r="I216" s="1565"/>
      <c r="J216" s="1565"/>
      <c r="K216" s="1565"/>
      <c r="L216" s="1565"/>
      <c r="M216" s="1565"/>
      <c r="N216" s="1565"/>
      <c r="O216" s="1565"/>
      <c r="P216" s="1565"/>
      <c r="Q216" s="1565"/>
      <c r="R216" s="1566"/>
      <c r="S216" s="1473" t="s">
        <v>129</v>
      </c>
      <c r="T216" s="1474"/>
      <c r="U216" s="1474"/>
      <c r="V216" s="1475"/>
      <c r="W216" s="1476" t="s">
        <v>129</v>
      </c>
      <c r="X216" s="1474"/>
      <c r="Y216" s="1474"/>
      <c r="Z216" s="1475"/>
      <c r="AA216" s="1477"/>
      <c r="AB216" s="1478"/>
      <c r="AC216" s="1478"/>
      <c r="AD216" s="1478"/>
      <c r="AE216" s="1479"/>
      <c r="AF216" s="1530"/>
      <c r="AG216" s="1531"/>
      <c r="AH216" s="1531"/>
      <c r="AI216" s="1531"/>
      <c r="AJ216" s="1532"/>
      <c r="AK216" s="1720"/>
      <c r="AL216" s="1480" t="s">
        <v>149</v>
      </c>
      <c r="AM216" s="1481"/>
      <c r="AN216" s="1481"/>
      <c r="AO216" s="1481"/>
      <c r="AP216" s="1481"/>
      <c r="AQ216" s="1481"/>
      <c r="AR216" s="1481"/>
      <c r="AS216" s="1481"/>
      <c r="AT216" s="1482"/>
      <c r="AU216" s="1486"/>
      <c r="AV216" s="1487"/>
      <c r="AW216" s="1487"/>
      <c r="AX216" s="1487"/>
      <c r="AY216" s="1487"/>
      <c r="AZ216" s="1488"/>
      <c r="BA216" s="1495"/>
      <c r="BB216" s="1496"/>
      <c r="BC216" s="1496"/>
      <c r="BD216" s="1496"/>
      <c r="BE216" s="1496"/>
      <c r="BF216" s="1496"/>
      <c r="BG216" s="1496"/>
      <c r="BH216" s="1496"/>
      <c r="BI216" s="1496"/>
      <c r="BJ216" s="1496"/>
      <c r="BK216" s="1496"/>
      <c r="BL216" s="1497"/>
    </row>
    <row r="217" spans="1:64" ht="27" hidden="1" customHeight="1" x14ac:dyDescent="0.35">
      <c r="A217" s="1509"/>
      <c r="B217" s="1582"/>
      <c r="C217" s="1661"/>
      <c r="D217" s="1581"/>
      <c r="E217" s="1582"/>
      <c r="F217" s="1511"/>
      <c r="G217" s="1564" t="s">
        <v>129</v>
      </c>
      <c r="H217" s="1565"/>
      <c r="I217" s="1565"/>
      <c r="J217" s="1565"/>
      <c r="K217" s="1565"/>
      <c r="L217" s="1565"/>
      <c r="M217" s="1565"/>
      <c r="N217" s="1565"/>
      <c r="O217" s="1565"/>
      <c r="P217" s="1565"/>
      <c r="Q217" s="1565"/>
      <c r="R217" s="1566"/>
      <c r="S217" s="1473" t="s">
        <v>129</v>
      </c>
      <c r="T217" s="1474"/>
      <c r="U217" s="1474"/>
      <c r="V217" s="1475"/>
      <c r="W217" s="1476" t="s">
        <v>129</v>
      </c>
      <c r="X217" s="1474"/>
      <c r="Y217" s="1474"/>
      <c r="Z217" s="1475"/>
      <c r="AA217" s="1477"/>
      <c r="AB217" s="1478"/>
      <c r="AC217" s="1478"/>
      <c r="AD217" s="1478"/>
      <c r="AE217" s="1479"/>
      <c r="AF217" s="1530"/>
      <c r="AG217" s="1531"/>
      <c r="AH217" s="1531"/>
      <c r="AI217" s="1531"/>
      <c r="AJ217" s="1532"/>
      <c r="AK217" s="1720"/>
      <c r="AL217" s="1480" t="s">
        <v>149</v>
      </c>
      <c r="AM217" s="1481"/>
      <c r="AN217" s="1481"/>
      <c r="AO217" s="1481"/>
      <c r="AP217" s="1481"/>
      <c r="AQ217" s="1481"/>
      <c r="AR217" s="1481"/>
      <c r="AS217" s="1481"/>
      <c r="AT217" s="1482"/>
      <c r="AU217" s="1486"/>
      <c r="AV217" s="1487"/>
      <c r="AW217" s="1487"/>
      <c r="AX217" s="1487"/>
      <c r="AY217" s="1487"/>
      <c r="AZ217" s="1488"/>
      <c r="BA217" s="1495"/>
      <c r="BB217" s="1496"/>
      <c r="BC217" s="1496"/>
      <c r="BD217" s="1496"/>
      <c r="BE217" s="1496"/>
      <c r="BF217" s="1496"/>
      <c r="BG217" s="1496"/>
      <c r="BH217" s="1496"/>
      <c r="BI217" s="1496"/>
      <c r="BJ217" s="1496"/>
      <c r="BK217" s="1496"/>
      <c r="BL217" s="1497"/>
    </row>
    <row r="218" spans="1:64" ht="27" hidden="1" customHeight="1" x14ac:dyDescent="0.35">
      <c r="A218" s="1509"/>
      <c r="B218" s="1582"/>
      <c r="C218" s="1661"/>
      <c r="D218" s="1581"/>
      <c r="E218" s="1582"/>
      <c r="F218" s="1511"/>
      <c r="G218" s="1564" t="s">
        <v>129</v>
      </c>
      <c r="H218" s="1565"/>
      <c r="I218" s="1565"/>
      <c r="J218" s="1565"/>
      <c r="K218" s="1565"/>
      <c r="L218" s="1565"/>
      <c r="M218" s="1565"/>
      <c r="N218" s="1565"/>
      <c r="O218" s="1565"/>
      <c r="P218" s="1565"/>
      <c r="Q218" s="1565"/>
      <c r="R218" s="1566"/>
      <c r="S218" s="1473" t="s">
        <v>129</v>
      </c>
      <c r="T218" s="1474"/>
      <c r="U218" s="1474"/>
      <c r="V218" s="1475"/>
      <c r="W218" s="1476" t="s">
        <v>129</v>
      </c>
      <c r="X218" s="1474"/>
      <c r="Y218" s="1474"/>
      <c r="Z218" s="1475"/>
      <c r="AA218" s="1477"/>
      <c r="AB218" s="1478"/>
      <c r="AC218" s="1478"/>
      <c r="AD218" s="1478"/>
      <c r="AE218" s="1479"/>
      <c r="AF218" s="1530"/>
      <c r="AG218" s="1531"/>
      <c r="AH218" s="1531"/>
      <c r="AI218" s="1531"/>
      <c r="AJ218" s="1532"/>
      <c r="AK218" s="1720"/>
      <c r="AL218" s="1480" t="s">
        <v>149</v>
      </c>
      <c r="AM218" s="1481"/>
      <c r="AN218" s="1481"/>
      <c r="AO218" s="1481"/>
      <c r="AP218" s="1481"/>
      <c r="AQ218" s="1481"/>
      <c r="AR218" s="1481"/>
      <c r="AS218" s="1481"/>
      <c r="AT218" s="1482"/>
      <c r="AU218" s="1489"/>
      <c r="AV218" s="1490"/>
      <c r="AW218" s="1490"/>
      <c r="AX218" s="1490"/>
      <c r="AY218" s="1490"/>
      <c r="AZ218" s="1491"/>
      <c r="BA218" s="1495"/>
      <c r="BB218" s="1496"/>
      <c r="BC218" s="1496"/>
      <c r="BD218" s="1496"/>
      <c r="BE218" s="1496"/>
      <c r="BF218" s="1496"/>
      <c r="BG218" s="1496"/>
      <c r="BH218" s="1496"/>
      <c r="BI218" s="1496"/>
      <c r="BJ218" s="1496"/>
      <c r="BK218" s="1496"/>
      <c r="BL218" s="1497"/>
    </row>
    <row r="219" spans="1:64" ht="27" hidden="1" customHeight="1" x14ac:dyDescent="0.35">
      <c r="A219" s="1509"/>
      <c r="B219" s="1582"/>
      <c r="C219" s="1661"/>
      <c r="D219" s="1581"/>
      <c r="E219" s="1582"/>
      <c r="F219" s="1511"/>
      <c r="G219" s="1564" t="s">
        <v>129</v>
      </c>
      <c r="H219" s="1565"/>
      <c r="I219" s="1565"/>
      <c r="J219" s="1565"/>
      <c r="K219" s="1565"/>
      <c r="L219" s="1565"/>
      <c r="M219" s="1565"/>
      <c r="N219" s="1565"/>
      <c r="O219" s="1565"/>
      <c r="P219" s="1565"/>
      <c r="Q219" s="1565"/>
      <c r="R219" s="1566"/>
      <c r="S219" s="1473" t="s">
        <v>129</v>
      </c>
      <c r="T219" s="1474"/>
      <c r="U219" s="1474"/>
      <c r="V219" s="1475"/>
      <c r="W219" s="1476" t="s">
        <v>129</v>
      </c>
      <c r="X219" s="1474"/>
      <c r="Y219" s="1474"/>
      <c r="Z219" s="1475"/>
      <c r="AA219" s="1477"/>
      <c r="AB219" s="1478"/>
      <c r="AC219" s="1478"/>
      <c r="AD219" s="1478"/>
      <c r="AE219" s="1479"/>
      <c r="AF219" s="1530"/>
      <c r="AG219" s="1531"/>
      <c r="AH219" s="1531"/>
      <c r="AI219" s="1531"/>
      <c r="AJ219" s="1532"/>
      <c r="AK219" s="1720"/>
      <c r="AL219" s="1480" t="s">
        <v>149</v>
      </c>
      <c r="AM219" s="1481"/>
      <c r="AN219" s="1481"/>
      <c r="AO219" s="1481"/>
      <c r="AP219" s="1481"/>
      <c r="AQ219" s="1481"/>
      <c r="AR219" s="1481"/>
      <c r="AS219" s="1481"/>
      <c r="AT219" s="1482"/>
      <c r="AU219" s="1483"/>
      <c r="AV219" s="1484"/>
      <c r="AW219" s="1484"/>
      <c r="AX219" s="1484"/>
      <c r="AY219" s="1484"/>
      <c r="AZ219" s="1485"/>
      <c r="BA219" s="1495"/>
      <c r="BB219" s="1496"/>
      <c r="BC219" s="1496"/>
      <c r="BD219" s="1496"/>
      <c r="BE219" s="1496"/>
      <c r="BF219" s="1496"/>
      <c r="BG219" s="1496"/>
      <c r="BH219" s="1496"/>
      <c r="BI219" s="1496"/>
      <c r="BJ219" s="1496"/>
      <c r="BK219" s="1496"/>
      <c r="BL219" s="1497"/>
    </row>
    <row r="220" spans="1:64" ht="27" hidden="1" customHeight="1" x14ac:dyDescent="0.35">
      <c r="A220" s="1512"/>
      <c r="B220" s="1513"/>
      <c r="C220" s="1662"/>
      <c r="D220" s="1583"/>
      <c r="E220" s="1513"/>
      <c r="F220" s="1514"/>
      <c r="G220" s="1567" t="s">
        <v>129</v>
      </c>
      <c r="H220" s="1568"/>
      <c r="I220" s="1568"/>
      <c r="J220" s="1568"/>
      <c r="K220" s="1568"/>
      <c r="L220" s="1568"/>
      <c r="M220" s="1568"/>
      <c r="N220" s="1568"/>
      <c r="O220" s="1568"/>
      <c r="P220" s="1568"/>
      <c r="Q220" s="1568"/>
      <c r="R220" s="1569"/>
      <c r="S220" s="1445" t="s">
        <v>129</v>
      </c>
      <c r="T220" s="1446"/>
      <c r="U220" s="1446"/>
      <c r="V220" s="1447"/>
      <c r="W220" s="1448" t="s">
        <v>129</v>
      </c>
      <c r="X220" s="1446"/>
      <c r="Y220" s="1446"/>
      <c r="Z220" s="1447"/>
      <c r="AA220" s="1449"/>
      <c r="AB220" s="1450"/>
      <c r="AC220" s="1450"/>
      <c r="AD220" s="1450"/>
      <c r="AE220" s="1451"/>
      <c r="AF220" s="1533"/>
      <c r="AG220" s="1534"/>
      <c r="AH220" s="1534"/>
      <c r="AI220" s="1534"/>
      <c r="AJ220" s="1535"/>
      <c r="AK220" s="1720"/>
      <c r="AL220" s="1452" t="s">
        <v>149</v>
      </c>
      <c r="AM220" s="1453"/>
      <c r="AN220" s="1453"/>
      <c r="AO220" s="1453"/>
      <c r="AP220" s="1453"/>
      <c r="AQ220" s="1453"/>
      <c r="AR220" s="1453"/>
      <c r="AS220" s="1453"/>
      <c r="AT220" s="1454"/>
      <c r="AU220" s="1489"/>
      <c r="AV220" s="1490"/>
      <c r="AW220" s="1490"/>
      <c r="AX220" s="1490"/>
      <c r="AY220" s="1490"/>
      <c r="AZ220" s="1491"/>
      <c r="BA220" s="1498"/>
      <c r="BB220" s="1499"/>
      <c r="BC220" s="1499"/>
      <c r="BD220" s="1499"/>
      <c r="BE220" s="1499"/>
      <c r="BF220" s="1499"/>
      <c r="BG220" s="1499"/>
      <c r="BH220" s="1499"/>
      <c r="BI220" s="1499"/>
      <c r="BJ220" s="1499"/>
      <c r="BK220" s="1499"/>
      <c r="BL220" s="1500"/>
    </row>
    <row r="221" spans="1:64" ht="42.75" customHeight="1" thickBot="1" x14ac:dyDescent="0.4">
      <c r="A221" s="1552" t="s">
        <v>524</v>
      </c>
      <c r="B221" s="1553"/>
      <c r="C221" s="1553"/>
      <c r="D221" s="1553"/>
      <c r="E221" s="1553"/>
      <c r="F221" s="1554"/>
      <c r="G221" s="1515" t="s">
        <v>526</v>
      </c>
      <c r="H221" s="1516"/>
      <c r="I221" s="1516"/>
      <c r="J221" s="1516"/>
      <c r="K221" s="1516"/>
      <c r="L221" s="1516"/>
      <c r="M221" s="1516"/>
      <c r="N221" s="1516"/>
      <c r="O221" s="1516"/>
      <c r="P221" s="1516"/>
      <c r="Q221" s="1516"/>
      <c r="R221" s="1517"/>
      <c r="S221" s="1561" t="s">
        <v>129</v>
      </c>
      <c r="T221" s="1562"/>
      <c r="U221" s="1562"/>
      <c r="V221" s="1563"/>
      <c r="W221" s="1521" t="s">
        <v>129</v>
      </c>
      <c r="X221" s="1522"/>
      <c r="Y221" s="1522"/>
      <c r="Z221" s="1523"/>
      <c r="AA221" s="1524" t="s">
        <v>151</v>
      </c>
      <c r="AB221" s="1525"/>
      <c r="AC221" s="1525"/>
      <c r="AD221" s="1525"/>
      <c r="AE221" s="1526"/>
      <c r="AF221" s="1527">
        <f>IF(ISNUMBER(SUM(AA221:AE234)),SUM(AA221:AE234),0)</f>
        <v>0</v>
      </c>
      <c r="AG221" s="1528"/>
      <c r="AH221" s="1528"/>
      <c r="AI221" s="1528"/>
      <c r="AJ221" s="1529"/>
      <c r="AK221" s="1720"/>
      <c r="AL221" s="1536" t="s">
        <v>149</v>
      </c>
      <c r="AM221" s="1537"/>
      <c r="AN221" s="1537"/>
      <c r="AO221" s="1537"/>
      <c r="AP221" s="1537"/>
      <c r="AQ221" s="1537"/>
      <c r="AR221" s="1537"/>
      <c r="AS221" s="1537"/>
      <c r="AT221" s="1538"/>
      <c r="AU221" s="1483" t="s">
        <v>149</v>
      </c>
      <c r="AV221" s="1484"/>
      <c r="AW221" s="1484"/>
      <c r="AX221" s="1484"/>
      <c r="AY221" s="1484"/>
      <c r="AZ221" s="1485"/>
      <c r="BA221" s="1492" t="s">
        <v>129</v>
      </c>
      <c r="BB221" s="1493"/>
      <c r="BC221" s="1493"/>
      <c r="BD221" s="1493"/>
      <c r="BE221" s="1493"/>
      <c r="BF221" s="1493"/>
      <c r="BG221" s="1493"/>
      <c r="BH221" s="1493"/>
      <c r="BI221" s="1493"/>
      <c r="BJ221" s="1493"/>
      <c r="BK221" s="1493"/>
      <c r="BL221" s="1494"/>
    </row>
    <row r="222" spans="1:64" ht="27" customHeight="1" thickBot="1" x14ac:dyDescent="0.4">
      <c r="A222" s="1555"/>
      <c r="B222" s="1556"/>
      <c r="C222" s="1556"/>
      <c r="D222" s="1556"/>
      <c r="E222" s="1556"/>
      <c r="F222" s="1557"/>
      <c r="G222" s="1546" t="s">
        <v>129</v>
      </c>
      <c r="H222" s="1547"/>
      <c r="I222" s="1547"/>
      <c r="J222" s="1547"/>
      <c r="K222" s="1547"/>
      <c r="L222" s="1547"/>
      <c r="M222" s="1547"/>
      <c r="N222" s="1547"/>
      <c r="O222" s="1547"/>
      <c r="P222" s="1547"/>
      <c r="Q222" s="1547"/>
      <c r="R222" s="1548"/>
      <c r="S222" s="1549" t="s">
        <v>129</v>
      </c>
      <c r="T222" s="1550"/>
      <c r="U222" s="1550"/>
      <c r="V222" s="1551"/>
      <c r="W222" s="1476" t="s">
        <v>129</v>
      </c>
      <c r="X222" s="1474"/>
      <c r="Y222" s="1474"/>
      <c r="Z222" s="1475"/>
      <c r="AA222" s="1477" t="s">
        <v>151</v>
      </c>
      <c r="AB222" s="1478"/>
      <c r="AC222" s="1478"/>
      <c r="AD222" s="1478"/>
      <c r="AE222" s="1479"/>
      <c r="AF222" s="1530"/>
      <c r="AG222" s="1531"/>
      <c r="AH222" s="1531"/>
      <c r="AI222" s="1531"/>
      <c r="AJ222" s="1532"/>
      <c r="AK222" s="1720"/>
      <c r="AL222" s="1480" t="s">
        <v>149</v>
      </c>
      <c r="AM222" s="1481"/>
      <c r="AN222" s="1481"/>
      <c r="AO222" s="1481"/>
      <c r="AP222" s="1481"/>
      <c r="AQ222" s="1481"/>
      <c r="AR222" s="1481"/>
      <c r="AS222" s="1481"/>
      <c r="AT222" s="1482"/>
      <c r="AU222" s="1486"/>
      <c r="AV222" s="1487"/>
      <c r="AW222" s="1487"/>
      <c r="AX222" s="1487"/>
      <c r="AY222" s="1487"/>
      <c r="AZ222" s="1488"/>
      <c r="BA222" s="1495"/>
      <c r="BB222" s="1496"/>
      <c r="BC222" s="1496"/>
      <c r="BD222" s="1496"/>
      <c r="BE222" s="1496"/>
      <c r="BF222" s="1496"/>
      <c r="BG222" s="1496"/>
      <c r="BH222" s="1496"/>
      <c r="BI222" s="1496"/>
      <c r="BJ222" s="1496"/>
      <c r="BK222" s="1496"/>
      <c r="BL222" s="1497"/>
    </row>
    <row r="223" spans="1:64" ht="36.75" hidden="1" customHeight="1" thickBot="1" x14ac:dyDescent="0.4">
      <c r="A223" s="1555"/>
      <c r="B223" s="1556"/>
      <c r="C223" s="1556"/>
      <c r="D223" s="1556"/>
      <c r="E223" s="1556"/>
      <c r="F223" s="1557"/>
      <c r="G223" s="1546" t="s">
        <v>129</v>
      </c>
      <c r="H223" s="1547"/>
      <c r="I223" s="1547"/>
      <c r="J223" s="1547"/>
      <c r="K223" s="1547"/>
      <c r="L223" s="1547"/>
      <c r="M223" s="1547"/>
      <c r="N223" s="1547"/>
      <c r="O223" s="1547"/>
      <c r="P223" s="1547"/>
      <c r="Q223" s="1547"/>
      <c r="R223" s="1548"/>
      <c r="S223" s="1549" t="s">
        <v>129</v>
      </c>
      <c r="T223" s="1550"/>
      <c r="U223" s="1550"/>
      <c r="V223" s="1551"/>
      <c r="W223" s="1476" t="s">
        <v>129</v>
      </c>
      <c r="X223" s="1474"/>
      <c r="Y223" s="1474"/>
      <c r="Z223" s="1475"/>
      <c r="AA223" s="1477" t="s">
        <v>151</v>
      </c>
      <c r="AB223" s="1478"/>
      <c r="AC223" s="1478"/>
      <c r="AD223" s="1478"/>
      <c r="AE223" s="1479"/>
      <c r="AF223" s="1530"/>
      <c r="AG223" s="1531"/>
      <c r="AH223" s="1531"/>
      <c r="AI223" s="1531"/>
      <c r="AJ223" s="1532"/>
      <c r="AK223" s="1720"/>
      <c r="AL223" s="1480" t="s">
        <v>149</v>
      </c>
      <c r="AM223" s="1481"/>
      <c r="AN223" s="1481"/>
      <c r="AO223" s="1481"/>
      <c r="AP223" s="1481"/>
      <c r="AQ223" s="1481"/>
      <c r="AR223" s="1481"/>
      <c r="AS223" s="1481"/>
      <c r="AT223" s="1482"/>
      <c r="AU223" s="1486"/>
      <c r="AV223" s="1487"/>
      <c r="AW223" s="1487"/>
      <c r="AX223" s="1487"/>
      <c r="AY223" s="1487"/>
      <c r="AZ223" s="1488"/>
      <c r="BA223" s="1495"/>
      <c r="BB223" s="1496"/>
      <c r="BC223" s="1496"/>
      <c r="BD223" s="1496"/>
      <c r="BE223" s="1496"/>
      <c r="BF223" s="1496"/>
      <c r="BG223" s="1496"/>
      <c r="BH223" s="1496"/>
      <c r="BI223" s="1496"/>
      <c r="BJ223" s="1496"/>
      <c r="BK223" s="1496"/>
      <c r="BL223" s="1497"/>
    </row>
    <row r="224" spans="1:64" ht="27" hidden="1" customHeight="1" x14ac:dyDescent="0.35">
      <c r="A224" s="1555"/>
      <c r="B224" s="1556"/>
      <c r="C224" s="1556"/>
      <c r="D224" s="1556"/>
      <c r="E224" s="1556"/>
      <c r="F224" s="1557"/>
      <c r="G224" s="1470" t="s">
        <v>129</v>
      </c>
      <c r="H224" s="1471"/>
      <c r="I224" s="1471"/>
      <c r="J224" s="1471"/>
      <c r="K224" s="1471"/>
      <c r="L224" s="1471"/>
      <c r="M224" s="1471"/>
      <c r="N224" s="1471"/>
      <c r="O224" s="1471"/>
      <c r="P224" s="1471"/>
      <c r="Q224" s="1471"/>
      <c r="R224" s="1472"/>
      <c r="S224" s="1473" t="s">
        <v>129</v>
      </c>
      <c r="T224" s="1474"/>
      <c r="U224" s="1474"/>
      <c r="V224" s="1475"/>
      <c r="W224" s="1476" t="s">
        <v>129</v>
      </c>
      <c r="X224" s="1474"/>
      <c r="Y224" s="1474"/>
      <c r="Z224" s="1475"/>
      <c r="AA224" s="1477" t="s">
        <v>151</v>
      </c>
      <c r="AB224" s="1478"/>
      <c r="AC224" s="1478"/>
      <c r="AD224" s="1478"/>
      <c r="AE224" s="1479"/>
      <c r="AF224" s="1530"/>
      <c r="AG224" s="1531"/>
      <c r="AH224" s="1531"/>
      <c r="AI224" s="1531"/>
      <c r="AJ224" s="1532"/>
      <c r="AK224" s="1720"/>
      <c r="AL224" s="1480" t="s">
        <v>149</v>
      </c>
      <c r="AM224" s="1481"/>
      <c r="AN224" s="1481"/>
      <c r="AO224" s="1481"/>
      <c r="AP224" s="1481"/>
      <c r="AQ224" s="1481"/>
      <c r="AR224" s="1481"/>
      <c r="AS224" s="1481"/>
      <c r="AT224" s="1482"/>
      <c r="AU224" s="1486"/>
      <c r="AV224" s="1487"/>
      <c r="AW224" s="1487"/>
      <c r="AX224" s="1487"/>
      <c r="AY224" s="1487"/>
      <c r="AZ224" s="1488"/>
      <c r="BA224" s="1495"/>
      <c r="BB224" s="1496"/>
      <c r="BC224" s="1496"/>
      <c r="BD224" s="1496"/>
      <c r="BE224" s="1496"/>
      <c r="BF224" s="1496"/>
      <c r="BG224" s="1496"/>
      <c r="BH224" s="1496"/>
      <c r="BI224" s="1496"/>
      <c r="BJ224" s="1496"/>
      <c r="BK224" s="1496"/>
      <c r="BL224" s="1497"/>
    </row>
    <row r="225" spans="1:74" s="18" customFormat="1" ht="27" hidden="1" customHeight="1" x14ac:dyDescent="0.35">
      <c r="A225" s="1555"/>
      <c r="B225" s="1556"/>
      <c r="C225" s="1556"/>
      <c r="D225" s="1556"/>
      <c r="E225" s="1556"/>
      <c r="F225" s="1557"/>
      <c r="G225" s="1470" t="s">
        <v>129</v>
      </c>
      <c r="H225" s="1471"/>
      <c r="I225" s="1471"/>
      <c r="J225" s="1471"/>
      <c r="K225" s="1471"/>
      <c r="L225" s="1471"/>
      <c r="M225" s="1471"/>
      <c r="N225" s="1471"/>
      <c r="O225" s="1471"/>
      <c r="P225" s="1471"/>
      <c r="Q225" s="1471"/>
      <c r="R225" s="1472"/>
      <c r="S225" s="1473" t="s">
        <v>129</v>
      </c>
      <c r="T225" s="1474"/>
      <c r="U225" s="1474"/>
      <c r="V225" s="1475"/>
      <c r="W225" s="1476" t="s">
        <v>129</v>
      </c>
      <c r="X225" s="1474"/>
      <c r="Y225" s="1474"/>
      <c r="Z225" s="1475"/>
      <c r="AA225" s="1477" t="s">
        <v>151</v>
      </c>
      <c r="AB225" s="1478"/>
      <c r="AC225" s="1478"/>
      <c r="AD225" s="1478"/>
      <c r="AE225" s="1479"/>
      <c r="AF225" s="1530"/>
      <c r="AG225" s="1531"/>
      <c r="AH225" s="1531"/>
      <c r="AI225" s="1531"/>
      <c r="AJ225" s="1532"/>
      <c r="AK225" s="1720"/>
      <c r="AL225" s="1480" t="s">
        <v>149</v>
      </c>
      <c r="AM225" s="1481"/>
      <c r="AN225" s="1481"/>
      <c r="AO225" s="1481"/>
      <c r="AP225" s="1481"/>
      <c r="AQ225" s="1481"/>
      <c r="AR225" s="1481"/>
      <c r="AS225" s="1481"/>
      <c r="AT225" s="1482"/>
      <c r="AU225" s="1486"/>
      <c r="AV225" s="1487"/>
      <c r="AW225" s="1487"/>
      <c r="AX225" s="1487"/>
      <c r="AY225" s="1487"/>
      <c r="AZ225" s="1488"/>
      <c r="BA225" s="1495"/>
      <c r="BB225" s="1496"/>
      <c r="BC225" s="1496"/>
      <c r="BD225" s="1496"/>
      <c r="BE225" s="1496"/>
      <c r="BF225" s="1496"/>
      <c r="BG225" s="1496"/>
      <c r="BH225" s="1496"/>
      <c r="BI225" s="1496"/>
      <c r="BJ225" s="1496"/>
      <c r="BK225" s="1496"/>
      <c r="BL225" s="1497"/>
      <c r="BM225" s="16"/>
      <c r="BN225" s="16"/>
      <c r="BO225" s="16"/>
      <c r="BP225" s="16"/>
      <c r="BQ225" s="21"/>
      <c r="BT225" s="22"/>
      <c r="BU225" s="23"/>
      <c r="BV225" s="24"/>
    </row>
    <row r="226" spans="1:74" s="18" customFormat="1" ht="27" hidden="1" customHeight="1" x14ac:dyDescent="0.35">
      <c r="A226" s="1555"/>
      <c r="B226" s="1556"/>
      <c r="C226" s="1556"/>
      <c r="D226" s="1556"/>
      <c r="E226" s="1556"/>
      <c r="F226" s="1557"/>
      <c r="G226" s="1470" t="s">
        <v>129</v>
      </c>
      <c r="H226" s="1471"/>
      <c r="I226" s="1471"/>
      <c r="J226" s="1471"/>
      <c r="K226" s="1471"/>
      <c r="L226" s="1471"/>
      <c r="M226" s="1471"/>
      <c r="N226" s="1471"/>
      <c r="O226" s="1471"/>
      <c r="P226" s="1471"/>
      <c r="Q226" s="1471"/>
      <c r="R226" s="1472"/>
      <c r="S226" s="1473" t="s">
        <v>129</v>
      </c>
      <c r="T226" s="1474"/>
      <c r="U226" s="1474"/>
      <c r="V226" s="1475"/>
      <c r="W226" s="1476" t="s">
        <v>129</v>
      </c>
      <c r="X226" s="1474"/>
      <c r="Y226" s="1474"/>
      <c r="Z226" s="1475"/>
      <c r="AA226" s="1477" t="s">
        <v>151</v>
      </c>
      <c r="AB226" s="1478"/>
      <c r="AC226" s="1478"/>
      <c r="AD226" s="1478"/>
      <c r="AE226" s="1479"/>
      <c r="AF226" s="1530"/>
      <c r="AG226" s="1531"/>
      <c r="AH226" s="1531"/>
      <c r="AI226" s="1531"/>
      <c r="AJ226" s="1532"/>
      <c r="AK226" s="1720"/>
      <c r="AL226" s="1480" t="s">
        <v>149</v>
      </c>
      <c r="AM226" s="1481"/>
      <c r="AN226" s="1481"/>
      <c r="AO226" s="1481"/>
      <c r="AP226" s="1481"/>
      <c r="AQ226" s="1481"/>
      <c r="AR226" s="1481"/>
      <c r="AS226" s="1481"/>
      <c r="AT226" s="1482"/>
      <c r="AU226" s="1486"/>
      <c r="AV226" s="1487"/>
      <c r="AW226" s="1487"/>
      <c r="AX226" s="1487"/>
      <c r="AY226" s="1487"/>
      <c r="AZ226" s="1488"/>
      <c r="BA226" s="1495"/>
      <c r="BB226" s="1496"/>
      <c r="BC226" s="1496"/>
      <c r="BD226" s="1496"/>
      <c r="BE226" s="1496"/>
      <c r="BF226" s="1496"/>
      <c r="BG226" s="1496"/>
      <c r="BH226" s="1496"/>
      <c r="BI226" s="1496"/>
      <c r="BJ226" s="1496"/>
      <c r="BK226" s="1496"/>
      <c r="BL226" s="1497"/>
      <c r="BM226" s="16"/>
      <c r="BN226" s="16"/>
      <c r="BO226" s="16"/>
      <c r="BP226" s="16"/>
      <c r="BQ226" s="21"/>
      <c r="BT226" s="22"/>
      <c r="BU226" s="23"/>
      <c r="BV226" s="24"/>
    </row>
    <row r="227" spans="1:74" s="18" customFormat="1" ht="27" hidden="1" customHeight="1" x14ac:dyDescent="0.35">
      <c r="A227" s="1555"/>
      <c r="B227" s="1556"/>
      <c r="C227" s="1556"/>
      <c r="D227" s="1556"/>
      <c r="E227" s="1556"/>
      <c r="F227" s="1557"/>
      <c r="G227" s="1470" t="s">
        <v>129</v>
      </c>
      <c r="H227" s="1471"/>
      <c r="I227" s="1471"/>
      <c r="J227" s="1471"/>
      <c r="K227" s="1471"/>
      <c r="L227" s="1471"/>
      <c r="M227" s="1471"/>
      <c r="N227" s="1471"/>
      <c r="O227" s="1471"/>
      <c r="P227" s="1471"/>
      <c r="Q227" s="1471"/>
      <c r="R227" s="1472"/>
      <c r="S227" s="1473" t="s">
        <v>129</v>
      </c>
      <c r="T227" s="1474"/>
      <c r="U227" s="1474"/>
      <c r="V227" s="1475"/>
      <c r="W227" s="1476" t="s">
        <v>129</v>
      </c>
      <c r="X227" s="1474"/>
      <c r="Y227" s="1474"/>
      <c r="Z227" s="1475"/>
      <c r="AA227" s="1477" t="s">
        <v>151</v>
      </c>
      <c r="AB227" s="1478"/>
      <c r="AC227" s="1478"/>
      <c r="AD227" s="1478"/>
      <c r="AE227" s="1479"/>
      <c r="AF227" s="1530"/>
      <c r="AG227" s="1531"/>
      <c r="AH227" s="1531"/>
      <c r="AI227" s="1531"/>
      <c r="AJ227" s="1532"/>
      <c r="AK227" s="1720"/>
      <c r="AL227" s="1480" t="s">
        <v>149</v>
      </c>
      <c r="AM227" s="1481"/>
      <c r="AN227" s="1481"/>
      <c r="AO227" s="1481"/>
      <c r="AP227" s="1481"/>
      <c r="AQ227" s="1481"/>
      <c r="AR227" s="1481"/>
      <c r="AS227" s="1481"/>
      <c r="AT227" s="1482"/>
      <c r="AU227" s="1486"/>
      <c r="AV227" s="1487"/>
      <c r="AW227" s="1487"/>
      <c r="AX227" s="1487"/>
      <c r="AY227" s="1487"/>
      <c r="AZ227" s="1488"/>
      <c r="BA227" s="1495"/>
      <c r="BB227" s="1496"/>
      <c r="BC227" s="1496"/>
      <c r="BD227" s="1496"/>
      <c r="BE227" s="1496"/>
      <c r="BF227" s="1496"/>
      <c r="BG227" s="1496"/>
      <c r="BH227" s="1496"/>
      <c r="BI227" s="1496"/>
      <c r="BJ227" s="1496"/>
      <c r="BK227" s="1496"/>
      <c r="BL227" s="1497"/>
      <c r="BM227" s="16"/>
      <c r="BN227" s="16"/>
      <c r="BO227" s="16"/>
      <c r="BP227" s="16"/>
      <c r="BQ227" s="21"/>
      <c r="BT227" s="22"/>
      <c r="BU227" s="23"/>
      <c r="BV227" s="24"/>
    </row>
    <row r="228" spans="1:74" s="18" customFormat="1" ht="27" hidden="1" customHeight="1" x14ac:dyDescent="0.35">
      <c r="A228" s="1555"/>
      <c r="B228" s="1556"/>
      <c r="C228" s="1556"/>
      <c r="D228" s="1556"/>
      <c r="E228" s="1556"/>
      <c r="F228" s="1557"/>
      <c r="G228" s="1470" t="s">
        <v>129</v>
      </c>
      <c r="H228" s="1471"/>
      <c r="I228" s="1471"/>
      <c r="J228" s="1471"/>
      <c r="K228" s="1471"/>
      <c r="L228" s="1471"/>
      <c r="M228" s="1471"/>
      <c r="N228" s="1471"/>
      <c r="O228" s="1471"/>
      <c r="P228" s="1471"/>
      <c r="Q228" s="1471"/>
      <c r="R228" s="1472"/>
      <c r="S228" s="1473" t="s">
        <v>129</v>
      </c>
      <c r="T228" s="1474"/>
      <c r="U228" s="1474"/>
      <c r="V228" s="1475"/>
      <c r="W228" s="1476" t="s">
        <v>129</v>
      </c>
      <c r="X228" s="1474"/>
      <c r="Y228" s="1474"/>
      <c r="Z228" s="1475"/>
      <c r="AA228" s="1477" t="s">
        <v>151</v>
      </c>
      <c r="AB228" s="1478"/>
      <c r="AC228" s="1478"/>
      <c r="AD228" s="1478"/>
      <c r="AE228" s="1479"/>
      <c r="AF228" s="1530"/>
      <c r="AG228" s="1531"/>
      <c r="AH228" s="1531"/>
      <c r="AI228" s="1531"/>
      <c r="AJ228" s="1532"/>
      <c r="AK228" s="1720"/>
      <c r="AL228" s="1480" t="s">
        <v>149</v>
      </c>
      <c r="AM228" s="1481"/>
      <c r="AN228" s="1481"/>
      <c r="AO228" s="1481"/>
      <c r="AP228" s="1481"/>
      <c r="AQ228" s="1481"/>
      <c r="AR228" s="1481"/>
      <c r="AS228" s="1481"/>
      <c r="AT228" s="1482"/>
      <c r="AU228" s="1486"/>
      <c r="AV228" s="1487"/>
      <c r="AW228" s="1487"/>
      <c r="AX228" s="1487"/>
      <c r="AY228" s="1487"/>
      <c r="AZ228" s="1488"/>
      <c r="BA228" s="1495"/>
      <c r="BB228" s="1496"/>
      <c r="BC228" s="1496"/>
      <c r="BD228" s="1496"/>
      <c r="BE228" s="1496"/>
      <c r="BF228" s="1496"/>
      <c r="BG228" s="1496"/>
      <c r="BH228" s="1496"/>
      <c r="BI228" s="1496"/>
      <c r="BJ228" s="1496"/>
      <c r="BK228" s="1496"/>
      <c r="BL228" s="1497"/>
      <c r="BM228" s="16"/>
      <c r="BN228" s="16"/>
      <c r="BO228" s="16"/>
      <c r="BP228" s="16"/>
      <c r="BQ228" s="21"/>
      <c r="BT228" s="22"/>
      <c r="BU228" s="23"/>
      <c r="BV228" s="24"/>
    </row>
    <row r="229" spans="1:74" s="18" customFormat="1" ht="27" hidden="1" customHeight="1" x14ac:dyDescent="0.35">
      <c r="A229" s="1555"/>
      <c r="B229" s="1556"/>
      <c r="C229" s="1556"/>
      <c r="D229" s="1556"/>
      <c r="E229" s="1556"/>
      <c r="F229" s="1557"/>
      <c r="G229" s="1470" t="s">
        <v>129</v>
      </c>
      <c r="H229" s="1471"/>
      <c r="I229" s="1471"/>
      <c r="J229" s="1471"/>
      <c r="K229" s="1471"/>
      <c r="L229" s="1471"/>
      <c r="M229" s="1471"/>
      <c r="N229" s="1471"/>
      <c r="O229" s="1471"/>
      <c r="P229" s="1471"/>
      <c r="Q229" s="1471"/>
      <c r="R229" s="1472"/>
      <c r="S229" s="1473" t="s">
        <v>129</v>
      </c>
      <c r="T229" s="1474"/>
      <c r="U229" s="1474"/>
      <c r="V229" s="1475"/>
      <c r="W229" s="1476" t="s">
        <v>129</v>
      </c>
      <c r="X229" s="1474"/>
      <c r="Y229" s="1474"/>
      <c r="Z229" s="1475"/>
      <c r="AA229" s="1477" t="s">
        <v>151</v>
      </c>
      <c r="AB229" s="1478"/>
      <c r="AC229" s="1478"/>
      <c r="AD229" s="1478"/>
      <c r="AE229" s="1479"/>
      <c r="AF229" s="1530"/>
      <c r="AG229" s="1531"/>
      <c r="AH229" s="1531"/>
      <c r="AI229" s="1531"/>
      <c r="AJ229" s="1532"/>
      <c r="AK229" s="1720"/>
      <c r="AL229" s="1480" t="s">
        <v>149</v>
      </c>
      <c r="AM229" s="1481"/>
      <c r="AN229" s="1481"/>
      <c r="AO229" s="1481"/>
      <c r="AP229" s="1481"/>
      <c r="AQ229" s="1481"/>
      <c r="AR229" s="1481"/>
      <c r="AS229" s="1481"/>
      <c r="AT229" s="1482"/>
      <c r="AU229" s="1486"/>
      <c r="AV229" s="1487"/>
      <c r="AW229" s="1487"/>
      <c r="AX229" s="1487"/>
      <c r="AY229" s="1487"/>
      <c r="AZ229" s="1488"/>
      <c r="BA229" s="1495"/>
      <c r="BB229" s="1496"/>
      <c r="BC229" s="1496"/>
      <c r="BD229" s="1496"/>
      <c r="BE229" s="1496"/>
      <c r="BF229" s="1496"/>
      <c r="BG229" s="1496"/>
      <c r="BH229" s="1496"/>
      <c r="BI229" s="1496"/>
      <c r="BJ229" s="1496"/>
      <c r="BK229" s="1496"/>
      <c r="BL229" s="1497"/>
      <c r="BM229" s="16"/>
      <c r="BN229" s="16"/>
      <c r="BO229" s="16"/>
      <c r="BP229" s="16"/>
      <c r="BQ229" s="21"/>
      <c r="BT229" s="22"/>
      <c r="BU229" s="23"/>
      <c r="BV229" s="24"/>
    </row>
    <row r="230" spans="1:74" s="18" customFormat="1" ht="27" hidden="1" customHeight="1" x14ac:dyDescent="0.35">
      <c r="A230" s="1555"/>
      <c r="B230" s="1556"/>
      <c r="C230" s="1556"/>
      <c r="D230" s="1556"/>
      <c r="E230" s="1556"/>
      <c r="F230" s="1557"/>
      <c r="G230" s="1470" t="s">
        <v>129</v>
      </c>
      <c r="H230" s="1471"/>
      <c r="I230" s="1471"/>
      <c r="J230" s="1471"/>
      <c r="K230" s="1471"/>
      <c r="L230" s="1471"/>
      <c r="M230" s="1471"/>
      <c r="N230" s="1471"/>
      <c r="O230" s="1471"/>
      <c r="P230" s="1471"/>
      <c r="Q230" s="1471"/>
      <c r="R230" s="1472"/>
      <c r="S230" s="1473" t="s">
        <v>129</v>
      </c>
      <c r="T230" s="1474"/>
      <c r="U230" s="1474"/>
      <c r="V230" s="1475"/>
      <c r="W230" s="1476" t="s">
        <v>129</v>
      </c>
      <c r="X230" s="1474"/>
      <c r="Y230" s="1474"/>
      <c r="Z230" s="1475"/>
      <c r="AA230" s="1477" t="s">
        <v>151</v>
      </c>
      <c r="AB230" s="1478"/>
      <c r="AC230" s="1478"/>
      <c r="AD230" s="1478"/>
      <c r="AE230" s="1479"/>
      <c r="AF230" s="1530"/>
      <c r="AG230" s="1531"/>
      <c r="AH230" s="1531"/>
      <c r="AI230" s="1531"/>
      <c r="AJ230" s="1532"/>
      <c r="AK230" s="1720"/>
      <c r="AL230" s="1480" t="s">
        <v>149</v>
      </c>
      <c r="AM230" s="1481"/>
      <c r="AN230" s="1481"/>
      <c r="AO230" s="1481"/>
      <c r="AP230" s="1481"/>
      <c r="AQ230" s="1481"/>
      <c r="AR230" s="1481"/>
      <c r="AS230" s="1481"/>
      <c r="AT230" s="1482"/>
      <c r="AU230" s="1486"/>
      <c r="AV230" s="1487"/>
      <c r="AW230" s="1487"/>
      <c r="AX230" s="1487"/>
      <c r="AY230" s="1487"/>
      <c r="AZ230" s="1488"/>
      <c r="BA230" s="1495"/>
      <c r="BB230" s="1496"/>
      <c r="BC230" s="1496"/>
      <c r="BD230" s="1496"/>
      <c r="BE230" s="1496"/>
      <c r="BF230" s="1496"/>
      <c r="BG230" s="1496"/>
      <c r="BH230" s="1496"/>
      <c r="BI230" s="1496"/>
      <c r="BJ230" s="1496"/>
      <c r="BK230" s="1496"/>
      <c r="BL230" s="1497"/>
      <c r="BM230" s="16"/>
      <c r="BN230" s="16"/>
      <c r="BO230" s="16"/>
      <c r="BP230" s="16"/>
      <c r="BQ230" s="21"/>
      <c r="BT230" s="22"/>
      <c r="BU230" s="23"/>
      <c r="BV230" s="24"/>
    </row>
    <row r="231" spans="1:74" s="18" customFormat="1" ht="27" hidden="1" customHeight="1" x14ac:dyDescent="0.35">
      <c r="A231" s="1555"/>
      <c r="B231" s="1556"/>
      <c r="C231" s="1556"/>
      <c r="D231" s="1556"/>
      <c r="E231" s="1556"/>
      <c r="F231" s="1557"/>
      <c r="G231" s="1470" t="s">
        <v>129</v>
      </c>
      <c r="H231" s="1471"/>
      <c r="I231" s="1471"/>
      <c r="J231" s="1471"/>
      <c r="K231" s="1471"/>
      <c r="L231" s="1471"/>
      <c r="M231" s="1471"/>
      <c r="N231" s="1471"/>
      <c r="O231" s="1471"/>
      <c r="P231" s="1471"/>
      <c r="Q231" s="1471"/>
      <c r="R231" s="1472"/>
      <c r="S231" s="1473" t="s">
        <v>129</v>
      </c>
      <c r="T231" s="1474"/>
      <c r="U231" s="1474"/>
      <c r="V231" s="1475"/>
      <c r="W231" s="1476" t="s">
        <v>129</v>
      </c>
      <c r="X231" s="1474"/>
      <c r="Y231" s="1474"/>
      <c r="Z231" s="1475"/>
      <c r="AA231" s="1477" t="s">
        <v>151</v>
      </c>
      <c r="AB231" s="1478"/>
      <c r="AC231" s="1478"/>
      <c r="AD231" s="1478"/>
      <c r="AE231" s="1479"/>
      <c r="AF231" s="1530"/>
      <c r="AG231" s="1531"/>
      <c r="AH231" s="1531"/>
      <c r="AI231" s="1531"/>
      <c r="AJ231" s="1532"/>
      <c r="AK231" s="1720"/>
      <c r="AL231" s="1480" t="s">
        <v>149</v>
      </c>
      <c r="AM231" s="1481"/>
      <c r="AN231" s="1481"/>
      <c r="AO231" s="1481"/>
      <c r="AP231" s="1481"/>
      <c r="AQ231" s="1481"/>
      <c r="AR231" s="1481"/>
      <c r="AS231" s="1481"/>
      <c r="AT231" s="1482"/>
      <c r="AU231" s="1486"/>
      <c r="AV231" s="1487"/>
      <c r="AW231" s="1487"/>
      <c r="AX231" s="1487"/>
      <c r="AY231" s="1487"/>
      <c r="AZ231" s="1488"/>
      <c r="BA231" s="1495"/>
      <c r="BB231" s="1496"/>
      <c r="BC231" s="1496"/>
      <c r="BD231" s="1496"/>
      <c r="BE231" s="1496"/>
      <c r="BF231" s="1496"/>
      <c r="BG231" s="1496"/>
      <c r="BH231" s="1496"/>
      <c r="BI231" s="1496"/>
      <c r="BJ231" s="1496"/>
      <c r="BK231" s="1496"/>
      <c r="BL231" s="1497"/>
      <c r="BM231" s="16"/>
      <c r="BN231" s="16"/>
      <c r="BO231" s="16"/>
      <c r="BP231" s="16"/>
      <c r="BQ231" s="21"/>
      <c r="BT231" s="22"/>
      <c r="BU231" s="23"/>
      <c r="BV231" s="24"/>
    </row>
    <row r="232" spans="1:74" s="18" customFormat="1" ht="27" hidden="1" customHeight="1" x14ac:dyDescent="0.35">
      <c r="A232" s="1555"/>
      <c r="B232" s="1556"/>
      <c r="C232" s="1556"/>
      <c r="D232" s="1556"/>
      <c r="E232" s="1556"/>
      <c r="F232" s="1557"/>
      <c r="G232" s="1470" t="s">
        <v>129</v>
      </c>
      <c r="H232" s="1471"/>
      <c r="I232" s="1471"/>
      <c r="J232" s="1471"/>
      <c r="K232" s="1471"/>
      <c r="L232" s="1471"/>
      <c r="M232" s="1471"/>
      <c r="N232" s="1471"/>
      <c r="O232" s="1471"/>
      <c r="P232" s="1471"/>
      <c r="Q232" s="1471"/>
      <c r="R232" s="1472"/>
      <c r="S232" s="1473" t="s">
        <v>129</v>
      </c>
      <c r="T232" s="1474"/>
      <c r="U232" s="1474"/>
      <c r="V232" s="1475"/>
      <c r="W232" s="1476" t="s">
        <v>129</v>
      </c>
      <c r="X232" s="1474"/>
      <c r="Y232" s="1474"/>
      <c r="Z232" s="1475"/>
      <c r="AA232" s="1477" t="s">
        <v>151</v>
      </c>
      <c r="AB232" s="1478"/>
      <c r="AC232" s="1478"/>
      <c r="AD232" s="1478"/>
      <c r="AE232" s="1479"/>
      <c r="AF232" s="1530"/>
      <c r="AG232" s="1531"/>
      <c r="AH232" s="1531"/>
      <c r="AI232" s="1531"/>
      <c r="AJ232" s="1532"/>
      <c r="AK232" s="1720"/>
      <c r="AL232" s="1480" t="s">
        <v>149</v>
      </c>
      <c r="AM232" s="1481"/>
      <c r="AN232" s="1481"/>
      <c r="AO232" s="1481"/>
      <c r="AP232" s="1481"/>
      <c r="AQ232" s="1481"/>
      <c r="AR232" s="1481"/>
      <c r="AS232" s="1481"/>
      <c r="AT232" s="1482"/>
      <c r="AU232" s="1486"/>
      <c r="AV232" s="1487"/>
      <c r="AW232" s="1487"/>
      <c r="AX232" s="1487"/>
      <c r="AY232" s="1487"/>
      <c r="AZ232" s="1488"/>
      <c r="BA232" s="1495"/>
      <c r="BB232" s="1496"/>
      <c r="BC232" s="1496"/>
      <c r="BD232" s="1496"/>
      <c r="BE232" s="1496"/>
      <c r="BF232" s="1496"/>
      <c r="BG232" s="1496"/>
      <c r="BH232" s="1496"/>
      <c r="BI232" s="1496"/>
      <c r="BJ232" s="1496"/>
      <c r="BK232" s="1496"/>
      <c r="BL232" s="1497"/>
      <c r="BM232" s="16"/>
      <c r="BN232" s="16"/>
      <c r="BO232" s="16"/>
      <c r="BP232" s="16"/>
      <c r="BQ232" s="21"/>
      <c r="BT232" s="22"/>
      <c r="BU232" s="23"/>
      <c r="BV232" s="24"/>
    </row>
    <row r="233" spans="1:74" s="18" customFormat="1" ht="27" hidden="1" customHeight="1" x14ac:dyDescent="0.35">
      <c r="A233" s="1555"/>
      <c r="B233" s="1556"/>
      <c r="C233" s="1556"/>
      <c r="D233" s="1556"/>
      <c r="E233" s="1556"/>
      <c r="F233" s="1557"/>
      <c r="G233" s="1470" t="s">
        <v>129</v>
      </c>
      <c r="H233" s="1471"/>
      <c r="I233" s="1471"/>
      <c r="J233" s="1471"/>
      <c r="K233" s="1471"/>
      <c r="L233" s="1471"/>
      <c r="M233" s="1471"/>
      <c r="N233" s="1471"/>
      <c r="O233" s="1471"/>
      <c r="P233" s="1471"/>
      <c r="Q233" s="1471"/>
      <c r="R233" s="1472"/>
      <c r="S233" s="1473" t="s">
        <v>129</v>
      </c>
      <c r="T233" s="1474"/>
      <c r="U233" s="1474"/>
      <c r="V233" s="1475"/>
      <c r="W233" s="1476" t="s">
        <v>129</v>
      </c>
      <c r="X233" s="1474"/>
      <c r="Y233" s="1474"/>
      <c r="Z233" s="1475"/>
      <c r="AA233" s="1477" t="s">
        <v>151</v>
      </c>
      <c r="AB233" s="1478"/>
      <c r="AC233" s="1478"/>
      <c r="AD233" s="1478"/>
      <c r="AE233" s="1479"/>
      <c r="AF233" s="1530"/>
      <c r="AG233" s="1531"/>
      <c r="AH233" s="1531"/>
      <c r="AI233" s="1531"/>
      <c r="AJ233" s="1532"/>
      <c r="AK233" s="1720"/>
      <c r="AL233" s="1480" t="s">
        <v>149</v>
      </c>
      <c r="AM233" s="1481"/>
      <c r="AN233" s="1481"/>
      <c r="AO233" s="1481"/>
      <c r="AP233" s="1481"/>
      <c r="AQ233" s="1481"/>
      <c r="AR233" s="1481"/>
      <c r="AS233" s="1481"/>
      <c r="AT233" s="1482"/>
      <c r="AU233" s="1486"/>
      <c r="AV233" s="1487"/>
      <c r="AW233" s="1487"/>
      <c r="AX233" s="1487"/>
      <c r="AY233" s="1487"/>
      <c r="AZ233" s="1488"/>
      <c r="BA233" s="1495"/>
      <c r="BB233" s="1496"/>
      <c r="BC233" s="1496"/>
      <c r="BD233" s="1496"/>
      <c r="BE233" s="1496"/>
      <c r="BF233" s="1496"/>
      <c r="BG233" s="1496"/>
      <c r="BH233" s="1496"/>
      <c r="BI233" s="1496"/>
      <c r="BJ233" s="1496"/>
      <c r="BK233" s="1496"/>
      <c r="BL233" s="1497"/>
      <c r="BM233" s="16"/>
      <c r="BN233" s="16"/>
      <c r="BO233" s="16"/>
      <c r="BP233" s="16"/>
      <c r="BQ233" s="21"/>
      <c r="BT233" s="22"/>
      <c r="BU233" s="23"/>
      <c r="BV233" s="24"/>
    </row>
    <row r="234" spans="1:74" s="18" customFormat="1" ht="27" hidden="1" customHeight="1" x14ac:dyDescent="0.35">
      <c r="A234" s="1558"/>
      <c r="B234" s="1559"/>
      <c r="C234" s="1559"/>
      <c r="D234" s="1559"/>
      <c r="E234" s="1559"/>
      <c r="F234" s="1560"/>
      <c r="G234" s="1442" t="s">
        <v>129</v>
      </c>
      <c r="H234" s="1443"/>
      <c r="I234" s="1443"/>
      <c r="J234" s="1443"/>
      <c r="K234" s="1443"/>
      <c r="L234" s="1443"/>
      <c r="M234" s="1443"/>
      <c r="N234" s="1443"/>
      <c r="O234" s="1443"/>
      <c r="P234" s="1443"/>
      <c r="Q234" s="1443"/>
      <c r="R234" s="1444"/>
      <c r="S234" s="1445" t="s">
        <v>129</v>
      </c>
      <c r="T234" s="1446"/>
      <c r="U234" s="1446"/>
      <c r="V234" s="1447"/>
      <c r="W234" s="1448" t="s">
        <v>129</v>
      </c>
      <c r="X234" s="1446"/>
      <c r="Y234" s="1446"/>
      <c r="Z234" s="1447"/>
      <c r="AA234" s="1449" t="s">
        <v>151</v>
      </c>
      <c r="AB234" s="1450"/>
      <c r="AC234" s="1450"/>
      <c r="AD234" s="1450"/>
      <c r="AE234" s="1451"/>
      <c r="AF234" s="1533"/>
      <c r="AG234" s="1534"/>
      <c r="AH234" s="1534"/>
      <c r="AI234" s="1534"/>
      <c r="AJ234" s="1535"/>
      <c r="AK234" s="1720"/>
      <c r="AL234" s="1452" t="s">
        <v>149</v>
      </c>
      <c r="AM234" s="1453"/>
      <c r="AN234" s="1453"/>
      <c r="AO234" s="1453"/>
      <c r="AP234" s="1453"/>
      <c r="AQ234" s="1453"/>
      <c r="AR234" s="1453"/>
      <c r="AS234" s="1453"/>
      <c r="AT234" s="1454"/>
      <c r="AU234" s="1489"/>
      <c r="AV234" s="1490"/>
      <c r="AW234" s="1490"/>
      <c r="AX234" s="1490"/>
      <c r="AY234" s="1490"/>
      <c r="AZ234" s="1491"/>
      <c r="BA234" s="1498"/>
      <c r="BB234" s="1499"/>
      <c r="BC234" s="1499"/>
      <c r="BD234" s="1499"/>
      <c r="BE234" s="1499"/>
      <c r="BF234" s="1499"/>
      <c r="BG234" s="1499"/>
      <c r="BH234" s="1499"/>
      <c r="BI234" s="1499"/>
      <c r="BJ234" s="1499"/>
      <c r="BK234" s="1499"/>
      <c r="BL234" s="1500"/>
      <c r="BM234" s="16"/>
      <c r="BN234" s="16"/>
      <c r="BO234" s="16"/>
      <c r="BP234" s="16"/>
      <c r="BQ234" s="21"/>
      <c r="BT234" s="22"/>
      <c r="BU234" s="23"/>
      <c r="BV234" s="24"/>
    </row>
    <row r="235" spans="1:74" s="18" customFormat="1" ht="82.5" hidden="1" customHeight="1" thickBot="1" x14ac:dyDescent="0.4">
      <c r="A235" s="1455" t="s">
        <v>525</v>
      </c>
      <c r="B235" s="1456"/>
      <c r="C235" s="1456"/>
      <c r="D235" s="1456"/>
      <c r="E235" s="1456"/>
      <c r="F235" s="1457"/>
      <c r="G235" s="1539" t="s">
        <v>525</v>
      </c>
      <c r="H235" s="1540"/>
      <c r="I235" s="1540"/>
      <c r="J235" s="1540"/>
      <c r="K235" s="1540"/>
      <c r="L235" s="1540"/>
      <c r="M235" s="1540"/>
      <c r="N235" s="1540"/>
      <c r="O235" s="1540"/>
      <c r="P235" s="1540"/>
      <c r="Q235" s="1540"/>
      <c r="R235" s="1541"/>
      <c r="S235" s="1542" t="s">
        <v>129</v>
      </c>
      <c r="T235" s="1543"/>
      <c r="U235" s="1543"/>
      <c r="V235" s="1544"/>
      <c r="W235" s="1545" t="s">
        <v>129</v>
      </c>
      <c r="X235" s="1543"/>
      <c r="Y235" s="1543"/>
      <c r="Z235" s="1544"/>
      <c r="AA235" s="1467" t="s">
        <v>151</v>
      </c>
      <c r="AB235" s="1468"/>
      <c r="AC235" s="1468"/>
      <c r="AD235" s="1468"/>
      <c r="AE235" s="1469"/>
      <c r="AF235" s="1424">
        <f>IF(ISNUMBER(SUM(AA235:AE235)),SUM(AA235:AE235),0)</f>
        <v>0</v>
      </c>
      <c r="AG235" s="1425"/>
      <c r="AH235" s="1425"/>
      <c r="AI235" s="1425"/>
      <c r="AJ235" s="1426"/>
      <c r="AK235" s="1720"/>
      <c r="AL235" s="1436" t="s">
        <v>149</v>
      </c>
      <c r="AM235" s="1437"/>
      <c r="AN235" s="1437"/>
      <c r="AO235" s="1437"/>
      <c r="AP235" s="1437"/>
      <c r="AQ235" s="1437"/>
      <c r="AR235" s="1437"/>
      <c r="AS235" s="1437"/>
      <c r="AT235" s="1501"/>
      <c r="AU235" s="1502" t="s">
        <v>149</v>
      </c>
      <c r="AV235" s="1437"/>
      <c r="AW235" s="1437"/>
      <c r="AX235" s="1437"/>
      <c r="AY235" s="1437"/>
      <c r="AZ235" s="1501"/>
      <c r="BA235" s="1503" t="s">
        <v>129</v>
      </c>
      <c r="BB235" s="1504"/>
      <c r="BC235" s="1504"/>
      <c r="BD235" s="1504"/>
      <c r="BE235" s="1504"/>
      <c r="BF235" s="1504"/>
      <c r="BG235" s="1504"/>
      <c r="BH235" s="1504"/>
      <c r="BI235" s="1504"/>
      <c r="BJ235" s="1504"/>
      <c r="BK235" s="1504"/>
      <c r="BL235" s="1505"/>
      <c r="BM235" s="16"/>
      <c r="BN235" s="16"/>
      <c r="BO235" s="16"/>
      <c r="BP235" s="16"/>
      <c r="BQ235" s="21"/>
      <c r="BT235" s="22"/>
      <c r="BU235" s="23"/>
      <c r="BV235" s="24"/>
    </row>
    <row r="236" spans="1:74" s="18" customFormat="1" ht="60" customHeight="1" x14ac:dyDescent="0.35">
      <c r="A236" s="1506" t="s">
        <v>542</v>
      </c>
      <c r="B236" s="1507"/>
      <c r="C236" s="1507"/>
      <c r="D236" s="1507"/>
      <c r="E236" s="1507"/>
      <c r="F236" s="1508"/>
      <c r="G236" s="1515" t="s">
        <v>592</v>
      </c>
      <c r="H236" s="1516"/>
      <c r="I236" s="1516"/>
      <c r="J236" s="1516"/>
      <c r="K236" s="1516"/>
      <c r="L236" s="1516"/>
      <c r="M236" s="1516"/>
      <c r="N236" s="1516"/>
      <c r="O236" s="1516"/>
      <c r="P236" s="1516"/>
      <c r="Q236" s="1516"/>
      <c r="R236" s="1517"/>
      <c r="S236" s="1518">
        <f>Kalkylsammanställning!I7</f>
        <v>0</v>
      </c>
      <c r="T236" s="1519"/>
      <c r="U236" s="1519"/>
      <c r="V236" s="1520"/>
      <c r="W236" s="1521" t="s">
        <v>158</v>
      </c>
      <c r="X236" s="1522"/>
      <c r="Y236" s="1522"/>
      <c r="Z236" s="1523"/>
      <c r="AA236" s="1524">
        <f>Kalkylsammanställning!J7</f>
        <v>0</v>
      </c>
      <c r="AB236" s="1525"/>
      <c r="AC236" s="1525"/>
      <c r="AD236" s="1525"/>
      <c r="AE236" s="1526"/>
      <c r="AF236" s="1527">
        <f>IF(ISNUMBER(SUM(AA236:AE250)),SUM(AA236:AE250),0)</f>
        <v>0</v>
      </c>
      <c r="AG236" s="1528"/>
      <c r="AH236" s="1528"/>
      <c r="AI236" s="1528"/>
      <c r="AJ236" s="1529"/>
      <c r="AK236" s="1720"/>
      <c r="AL236" s="1536" t="s">
        <v>149</v>
      </c>
      <c r="AM236" s="1537"/>
      <c r="AN236" s="1537"/>
      <c r="AO236" s="1537"/>
      <c r="AP236" s="1537"/>
      <c r="AQ236" s="1537"/>
      <c r="AR236" s="1537"/>
      <c r="AS236" s="1537"/>
      <c r="AT236" s="1538"/>
      <c r="AU236" s="1483" t="s">
        <v>149</v>
      </c>
      <c r="AV236" s="1484"/>
      <c r="AW236" s="1484"/>
      <c r="AX236" s="1484"/>
      <c r="AY236" s="1484"/>
      <c r="AZ236" s="1485"/>
      <c r="BA236" s="1492" t="s">
        <v>129</v>
      </c>
      <c r="BB236" s="1493"/>
      <c r="BC236" s="1493"/>
      <c r="BD236" s="1493"/>
      <c r="BE236" s="1493"/>
      <c r="BF236" s="1493"/>
      <c r="BG236" s="1493"/>
      <c r="BH236" s="1493"/>
      <c r="BI236" s="1493"/>
      <c r="BJ236" s="1493"/>
      <c r="BK236" s="1493"/>
      <c r="BL236" s="1494"/>
      <c r="BM236" s="16"/>
      <c r="BN236" s="16"/>
      <c r="BO236" s="16"/>
      <c r="BP236" s="16"/>
      <c r="BQ236" s="21"/>
      <c r="BT236" s="22"/>
      <c r="BU236" s="23"/>
      <c r="BV236" s="24"/>
    </row>
    <row r="237" spans="1:74" s="18" customFormat="1" ht="66" customHeight="1" x14ac:dyDescent="0.35">
      <c r="A237" s="1509"/>
      <c r="B237" s="1510"/>
      <c r="C237" s="1510"/>
      <c r="D237" s="1510"/>
      <c r="E237" s="1510"/>
      <c r="F237" s="1511"/>
      <c r="G237" s="1470" t="s">
        <v>593</v>
      </c>
      <c r="H237" s="1471"/>
      <c r="I237" s="1471"/>
      <c r="J237" s="1471"/>
      <c r="K237" s="1471"/>
      <c r="L237" s="1471"/>
      <c r="M237" s="1471"/>
      <c r="N237" s="1471"/>
      <c r="O237" s="1471"/>
      <c r="P237" s="1471"/>
      <c r="Q237" s="1471"/>
      <c r="R237" s="1472"/>
      <c r="S237" s="1473" t="s">
        <v>129</v>
      </c>
      <c r="T237" s="1474"/>
      <c r="U237" s="1474"/>
      <c r="V237" s="1475"/>
      <c r="W237" s="1476" t="s">
        <v>129</v>
      </c>
      <c r="X237" s="1474"/>
      <c r="Y237" s="1474"/>
      <c r="Z237" s="1475"/>
      <c r="AA237" s="1477" t="s">
        <v>151</v>
      </c>
      <c r="AB237" s="1478"/>
      <c r="AC237" s="1478"/>
      <c r="AD237" s="1478"/>
      <c r="AE237" s="1479"/>
      <c r="AF237" s="1530"/>
      <c r="AG237" s="1531"/>
      <c r="AH237" s="1531"/>
      <c r="AI237" s="1531"/>
      <c r="AJ237" s="1532"/>
      <c r="AK237" s="1720"/>
      <c r="AL237" s="1480" t="s">
        <v>149</v>
      </c>
      <c r="AM237" s="1481"/>
      <c r="AN237" s="1481"/>
      <c r="AO237" s="1481"/>
      <c r="AP237" s="1481"/>
      <c r="AQ237" s="1481"/>
      <c r="AR237" s="1481"/>
      <c r="AS237" s="1481"/>
      <c r="AT237" s="1482"/>
      <c r="AU237" s="1486"/>
      <c r="AV237" s="1487"/>
      <c r="AW237" s="1487"/>
      <c r="AX237" s="1487"/>
      <c r="AY237" s="1487"/>
      <c r="AZ237" s="1488"/>
      <c r="BA237" s="1495"/>
      <c r="BB237" s="1496"/>
      <c r="BC237" s="1496"/>
      <c r="BD237" s="1496"/>
      <c r="BE237" s="1496"/>
      <c r="BF237" s="1496"/>
      <c r="BG237" s="1496"/>
      <c r="BH237" s="1496"/>
      <c r="BI237" s="1496"/>
      <c r="BJ237" s="1496"/>
      <c r="BK237" s="1496"/>
      <c r="BL237" s="1497"/>
      <c r="BM237" s="16"/>
      <c r="BN237" s="16"/>
      <c r="BO237" s="16"/>
      <c r="BP237" s="16"/>
      <c r="BQ237" s="21"/>
      <c r="BT237" s="22"/>
      <c r="BU237" s="23"/>
      <c r="BV237" s="24"/>
    </row>
    <row r="238" spans="1:74" s="18" customFormat="1" ht="27" customHeight="1" thickBot="1" x14ac:dyDescent="0.4">
      <c r="A238" s="1509"/>
      <c r="B238" s="1510"/>
      <c r="C238" s="1510"/>
      <c r="D238" s="1510"/>
      <c r="E238" s="1510"/>
      <c r="F238" s="1511"/>
      <c r="G238" s="1470" t="s">
        <v>129</v>
      </c>
      <c r="H238" s="1471"/>
      <c r="I238" s="1471"/>
      <c r="J238" s="1471"/>
      <c r="K238" s="1471"/>
      <c r="L238" s="1471"/>
      <c r="M238" s="1471"/>
      <c r="N238" s="1471"/>
      <c r="O238" s="1471"/>
      <c r="P238" s="1471"/>
      <c r="Q238" s="1471"/>
      <c r="R238" s="1472"/>
      <c r="S238" s="1473" t="s">
        <v>129</v>
      </c>
      <c r="T238" s="1474"/>
      <c r="U238" s="1474"/>
      <c r="V238" s="1475"/>
      <c r="W238" s="1476" t="s">
        <v>129</v>
      </c>
      <c r="X238" s="1474"/>
      <c r="Y238" s="1474"/>
      <c r="Z238" s="1475"/>
      <c r="AA238" s="1477" t="s">
        <v>151</v>
      </c>
      <c r="AB238" s="1478"/>
      <c r="AC238" s="1478"/>
      <c r="AD238" s="1478"/>
      <c r="AE238" s="1479"/>
      <c r="AF238" s="1530"/>
      <c r="AG238" s="1531"/>
      <c r="AH238" s="1531"/>
      <c r="AI238" s="1531"/>
      <c r="AJ238" s="1532"/>
      <c r="AK238" s="1720"/>
      <c r="AL238" s="1480" t="s">
        <v>149</v>
      </c>
      <c r="AM238" s="1481"/>
      <c r="AN238" s="1481"/>
      <c r="AO238" s="1481"/>
      <c r="AP238" s="1481"/>
      <c r="AQ238" s="1481"/>
      <c r="AR238" s="1481"/>
      <c r="AS238" s="1481"/>
      <c r="AT238" s="1482"/>
      <c r="AU238" s="1486"/>
      <c r="AV238" s="1487"/>
      <c r="AW238" s="1487"/>
      <c r="AX238" s="1487"/>
      <c r="AY238" s="1487"/>
      <c r="AZ238" s="1488"/>
      <c r="BA238" s="1495"/>
      <c r="BB238" s="1496"/>
      <c r="BC238" s="1496"/>
      <c r="BD238" s="1496"/>
      <c r="BE238" s="1496"/>
      <c r="BF238" s="1496"/>
      <c r="BG238" s="1496"/>
      <c r="BH238" s="1496"/>
      <c r="BI238" s="1496"/>
      <c r="BJ238" s="1496"/>
      <c r="BK238" s="1496"/>
      <c r="BL238" s="1497"/>
      <c r="BM238" s="16"/>
      <c r="BN238" s="16"/>
      <c r="BO238" s="16"/>
      <c r="BP238" s="16"/>
      <c r="BQ238" s="21"/>
      <c r="BT238" s="22"/>
      <c r="BU238" s="23"/>
      <c r="BV238" s="24"/>
    </row>
    <row r="239" spans="1:74" s="18" customFormat="1" ht="27" hidden="1" customHeight="1" x14ac:dyDescent="0.35">
      <c r="A239" s="1509"/>
      <c r="B239" s="1510"/>
      <c r="C239" s="1510"/>
      <c r="D239" s="1510"/>
      <c r="E239" s="1510"/>
      <c r="F239" s="1511"/>
      <c r="G239" s="1470" t="s">
        <v>129</v>
      </c>
      <c r="H239" s="1471"/>
      <c r="I239" s="1471"/>
      <c r="J239" s="1471"/>
      <c r="K239" s="1471"/>
      <c r="L239" s="1471"/>
      <c r="M239" s="1471"/>
      <c r="N239" s="1471"/>
      <c r="O239" s="1471"/>
      <c r="P239" s="1471"/>
      <c r="Q239" s="1471"/>
      <c r="R239" s="1472"/>
      <c r="S239" s="1473" t="s">
        <v>129</v>
      </c>
      <c r="T239" s="1474"/>
      <c r="U239" s="1474"/>
      <c r="V239" s="1475"/>
      <c r="W239" s="1476" t="s">
        <v>129</v>
      </c>
      <c r="X239" s="1474"/>
      <c r="Y239" s="1474"/>
      <c r="Z239" s="1475"/>
      <c r="AA239" s="1477" t="s">
        <v>151</v>
      </c>
      <c r="AB239" s="1478"/>
      <c r="AC239" s="1478"/>
      <c r="AD239" s="1478"/>
      <c r="AE239" s="1479"/>
      <c r="AF239" s="1530"/>
      <c r="AG239" s="1531"/>
      <c r="AH239" s="1531"/>
      <c r="AI239" s="1531"/>
      <c r="AJ239" s="1532"/>
      <c r="AK239" s="1720"/>
      <c r="AL239" s="1480" t="s">
        <v>149</v>
      </c>
      <c r="AM239" s="1481"/>
      <c r="AN239" s="1481"/>
      <c r="AO239" s="1481"/>
      <c r="AP239" s="1481"/>
      <c r="AQ239" s="1481"/>
      <c r="AR239" s="1481"/>
      <c r="AS239" s="1481"/>
      <c r="AT239" s="1482"/>
      <c r="AU239" s="1486"/>
      <c r="AV239" s="1487"/>
      <c r="AW239" s="1487"/>
      <c r="AX239" s="1487"/>
      <c r="AY239" s="1487"/>
      <c r="AZ239" s="1488"/>
      <c r="BA239" s="1495"/>
      <c r="BB239" s="1496"/>
      <c r="BC239" s="1496"/>
      <c r="BD239" s="1496"/>
      <c r="BE239" s="1496"/>
      <c r="BF239" s="1496"/>
      <c r="BG239" s="1496"/>
      <c r="BH239" s="1496"/>
      <c r="BI239" s="1496"/>
      <c r="BJ239" s="1496"/>
      <c r="BK239" s="1496"/>
      <c r="BL239" s="1497"/>
      <c r="BM239" s="16"/>
      <c r="BN239" s="16"/>
      <c r="BO239" s="16"/>
      <c r="BP239" s="16"/>
      <c r="BQ239" s="21"/>
      <c r="BT239" s="22"/>
      <c r="BU239" s="23"/>
      <c r="BV239" s="24"/>
    </row>
    <row r="240" spans="1:74" s="18" customFormat="1" ht="27" hidden="1" customHeight="1" x14ac:dyDescent="0.35">
      <c r="A240" s="1509"/>
      <c r="B240" s="1510"/>
      <c r="C240" s="1510"/>
      <c r="D240" s="1510"/>
      <c r="E240" s="1510"/>
      <c r="F240" s="1511"/>
      <c r="G240" s="1470" t="s">
        <v>129</v>
      </c>
      <c r="H240" s="1471"/>
      <c r="I240" s="1471"/>
      <c r="J240" s="1471"/>
      <c r="K240" s="1471"/>
      <c r="L240" s="1471"/>
      <c r="M240" s="1471"/>
      <c r="N240" s="1471"/>
      <c r="O240" s="1471"/>
      <c r="P240" s="1471"/>
      <c r="Q240" s="1471"/>
      <c r="R240" s="1472"/>
      <c r="S240" s="1473" t="s">
        <v>129</v>
      </c>
      <c r="T240" s="1474"/>
      <c r="U240" s="1474"/>
      <c r="V240" s="1475"/>
      <c r="W240" s="1476" t="s">
        <v>129</v>
      </c>
      <c r="X240" s="1474"/>
      <c r="Y240" s="1474"/>
      <c r="Z240" s="1475"/>
      <c r="AA240" s="1477" t="s">
        <v>151</v>
      </c>
      <c r="AB240" s="1478"/>
      <c r="AC240" s="1478"/>
      <c r="AD240" s="1478"/>
      <c r="AE240" s="1479"/>
      <c r="AF240" s="1530"/>
      <c r="AG240" s="1531"/>
      <c r="AH240" s="1531"/>
      <c r="AI240" s="1531"/>
      <c r="AJ240" s="1532"/>
      <c r="AK240" s="1720"/>
      <c r="AL240" s="1480" t="s">
        <v>149</v>
      </c>
      <c r="AM240" s="1481"/>
      <c r="AN240" s="1481"/>
      <c r="AO240" s="1481"/>
      <c r="AP240" s="1481"/>
      <c r="AQ240" s="1481"/>
      <c r="AR240" s="1481"/>
      <c r="AS240" s="1481"/>
      <c r="AT240" s="1482"/>
      <c r="AU240" s="1486"/>
      <c r="AV240" s="1487"/>
      <c r="AW240" s="1487"/>
      <c r="AX240" s="1487"/>
      <c r="AY240" s="1487"/>
      <c r="AZ240" s="1488"/>
      <c r="BA240" s="1495"/>
      <c r="BB240" s="1496"/>
      <c r="BC240" s="1496"/>
      <c r="BD240" s="1496"/>
      <c r="BE240" s="1496"/>
      <c r="BF240" s="1496"/>
      <c r="BG240" s="1496"/>
      <c r="BH240" s="1496"/>
      <c r="BI240" s="1496"/>
      <c r="BJ240" s="1496"/>
      <c r="BK240" s="1496"/>
      <c r="BL240" s="1497"/>
      <c r="BM240" s="16"/>
      <c r="BN240" s="16"/>
      <c r="BO240" s="16"/>
      <c r="BP240" s="16"/>
      <c r="BQ240" s="21"/>
      <c r="BT240" s="22"/>
      <c r="BU240" s="23"/>
      <c r="BV240" s="24"/>
    </row>
    <row r="241" spans="1:74" ht="27" hidden="1" customHeight="1" x14ac:dyDescent="0.35">
      <c r="A241" s="1509"/>
      <c r="B241" s="1510"/>
      <c r="C241" s="1510"/>
      <c r="D241" s="1510"/>
      <c r="E241" s="1510"/>
      <c r="F241" s="1511"/>
      <c r="G241" s="1470" t="s">
        <v>129</v>
      </c>
      <c r="H241" s="1471"/>
      <c r="I241" s="1471"/>
      <c r="J241" s="1471"/>
      <c r="K241" s="1471"/>
      <c r="L241" s="1471"/>
      <c r="M241" s="1471"/>
      <c r="N241" s="1471"/>
      <c r="O241" s="1471"/>
      <c r="P241" s="1471"/>
      <c r="Q241" s="1471"/>
      <c r="R241" s="1472"/>
      <c r="S241" s="1473" t="s">
        <v>129</v>
      </c>
      <c r="T241" s="1474"/>
      <c r="U241" s="1474"/>
      <c r="V241" s="1475"/>
      <c r="W241" s="1476" t="s">
        <v>129</v>
      </c>
      <c r="X241" s="1474"/>
      <c r="Y241" s="1474"/>
      <c r="Z241" s="1475"/>
      <c r="AA241" s="1477" t="s">
        <v>151</v>
      </c>
      <c r="AB241" s="1478"/>
      <c r="AC241" s="1478"/>
      <c r="AD241" s="1478"/>
      <c r="AE241" s="1479"/>
      <c r="AF241" s="1530"/>
      <c r="AG241" s="1531"/>
      <c r="AH241" s="1531"/>
      <c r="AI241" s="1531"/>
      <c r="AJ241" s="1532"/>
      <c r="AK241" s="1720"/>
      <c r="AL241" s="1480" t="s">
        <v>149</v>
      </c>
      <c r="AM241" s="1481"/>
      <c r="AN241" s="1481"/>
      <c r="AO241" s="1481"/>
      <c r="AP241" s="1481"/>
      <c r="AQ241" s="1481"/>
      <c r="AR241" s="1481"/>
      <c r="AS241" s="1481"/>
      <c r="AT241" s="1482"/>
      <c r="AU241" s="1486"/>
      <c r="AV241" s="1487"/>
      <c r="AW241" s="1487"/>
      <c r="AX241" s="1487"/>
      <c r="AY241" s="1487"/>
      <c r="AZ241" s="1488"/>
      <c r="BA241" s="1495"/>
      <c r="BB241" s="1496"/>
      <c r="BC241" s="1496"/>
      <c r="BD241" s="1496"/>
      <c r="BE241" s="1496"/>
      <c r="BF241" s="1496"/>
      <c r="BG241" s="1496"/>
      <c r="BH241" s="1496"/>
      <c r="BI241" s="1496"/>
      <c r="BJ241" s="1496"/>
      <c r="BK241" s="1496"/>
      <c r="BL241" s="1497"/>
    </row>
    <row r="242" spans="1:74" ht="27" hidden="1" customHeight="1" x14ac:dyDescent="0.35">
      <c r="A242" s="1509"/>
      <c r="B242" s="1510"/>
      <c r="C242" s="1510"/>
      <c r="D242" s="1510"/>
      <c r="E242" s="1510"/>
      <c r="F242" s="1511"/>
      <c r="G242" s="1470" t="s">
        <v>129</v>
      </c>
      <c r="H242" s="1471"/>
      <c r="I242" s="1471"/>
      <c r="J242" s="1471"/>
      <c r="K242" s="1471"/>
      <c r="L242" s="1471"/>
      <c r="M242" s="1471"/>
      <c r="N242" s="1471"/>
      <c r="O242" s="1471"/>
      <c r="P242" s="1471"/>
      <c r="Q242" s="1471"/>
      <c r="R242" s="1472"/>
      <c r="S242" s="1473" t="s">
        <v>129</v>
      </c>
      <c r="T242" s="1474"/>
      <c r="U242" s="1474"/>
      <c r="V242" s="1475"/>
      <c r="W242" s="1476" t="s">
        <v>129</v>
      </c>
      <c r="X242" s="1474"/>
      <c r="Y242" s="1474"/>
      <c r="Z242" s="1475"/>
      <c r="AA242" s="1477" t="s">
        <v>151</v>
      </c>
      <c r="AB242" s="1478"/>
      <c r="AC242" s="1478"/>
      <c r="AD242" s="1478"/>
      <c r="AE242" s="1479"/>
      <c r="AF242" s="1530"/>
      <c r="AG242" s="1531"/>
      <c r="AH242" s="1531"/>
      <c r="AI242" s="1531"/>
      <c r="AJ242" s="1532"/>
      <c r="AK242" s="1720"/>
      <c r="AL242" s="1480" t="s">
        <v>149</v>
      </c>
      <c r="AM242" s="1481"/>
      <c r="AN242" s="1481"/>
      <c r="AO242" s="1481"/>
      <c r="AP242" s="1481"/>
      <c r="AQ242" s="1481"/>
      <c r="AR242" s="1481"/>
      <c r="AS242" s="1481"/>
      <c r="AT242" s="1482"/>
      <c r="AU242" s="1486"/>
      <c r="AV242" s="1487"/>
      <c r="AW242" s="1487"/>
      <c r="AX242" s="1487"/>
      <c r="AY242" s="1487"/>
      <c r="AZ242" s="1488"/>
      <c r="BA242" s="1495"/>
      <c r="BB242" s="1496"/>
      <c r="BC242" s="1496"/>
      <c r="BD242" s="1496"/>
      <c r="BE242" s="1496"/>
      <c r="BF242" s="1496"/>
      <c r="BG242" s="1496"/>
      <c r="BH242" s="1496"/>
      <c r="BI242" s="1496"/>
      <c r="BJ242" s="1496"/>
      <c r="BK242" s="1496"/>
      <c r="BL242" s="1497"/>
    </row>
    <row r="243" spans="1:74" ht="27" hidden="1" customHeight="1" x14ac:dyDescent="0.35">
      <c r="A243" s="1509"/>
      <c r="B243" s="1510"/>
      <c r="C243" s="1510"/>
      <c r="D243" s="1510"/>
      <c r="E243" s="1510"/>
      <c r="F243" s="1511"/>
      <c r="G243" s="1470" t="s">
        <v>129</v>
      </c>
      <c r="H243" s="1471"/>
      <c r="I243" s="1471"/>
      <c r="J243" s="1471"/>
      <c r="K243" s="1471"/>
      <c r="L243" s="1471"/>
      <c r="M243" s="1471"/>
      <c r="N243" s="1471"/>
      <c r="O243" s="1471"/>
      <c r="P243" s="1471"/>
      <c r="Q243" s="1471"/>
      <c r="R243" s="1472"/>
      <c r="S243" s="1473" t="s">
        <v>129</v>
      </c>
      <c r="T243" s="1474"/>
      <c r="U243" s="1474"/>
      <c r="V243" s="1475"/>
      <c r="W243" s="1476" t="s">
        <v>129</v>
      </c>
      <c r="X243" s="1474"/>
      <c r="Y243" s="1474"/>
      <c r="Z243" s="1475"/>
      <c r="AA243" s="1477" t="s">
        <v>151</v>
      </c>
      <c r="AB243" s="1478"/>
      <c r="AC243" s="1478"/>
      <c r="AD243" s="1478"/>
      <c r="AE243" s="1479"/>
      <c r="AF243" s="1530"/>
      <c r="AG243" s="1531"/>
      <c r="AH243" s="1531"/>
      <c r="AI243" s="1531"/>
      <c r="AJ243" s="1532"/>
      <c r="AK243" s="1720"/>
      <c r="AL243" s="1480" t="s">
        <v>149</v>
      </c>
      <c r="AM243" s="1481"/>
      <c r="AN243" s="1481"/>
      <c r="AO243" s="1481"/>
      <c r="AP243" s="1481"/>
      <c r="AQ243" s="1481"/>
      <c r="AR243" s="1481"/>
      <c r="AS243" s="1481"/>
      <c r="AT243" s="1482"/>
      <c r="AU243" s="1486"/>
      <c r="AV243" s="1487"/>
      <c r="AW243" s="1487"/>
      <c r="AX243" s="1487"/>
      <c r="AY243" s="1487"/>
      <c r="AZ243" s="1488"/>
      <c r="BA243" s="1495"/>
      <c r="BB243" s="1496"/>
      <c r="BC243" s="1496"/>
      <c r="BD243" s="1496"/>
      <c r="BE243" s="1496"/>
      <c r="BF243" s="1496"/>
      <c r="BG243" s="1496"/>
      <c r="BH243" s="1496"/>
      <c r="BI243" s="1496"/>
      <c r="BJ243" s="1496"/>
      <c r="BK243" s="1496"/>
      <c r="BL243" s="1497"/>
    </row>
    <row r="244" spans="1:74" ht="27" hidden="1" customHeight="1" x14ac:dyDescent="0.35">
      <c r="A244" s="1509"/>
      <c r="B244" s="1510"/>
      <c r="C244" s="1510"/>
      <c r="D244" s="1510"/>
      <c r="E244" s="1510"/>
      <c r="F244" s="1511"/>
      <c r="G244" s="1470" t="s">
        <v>129</v>
      </c>
      <c r="H244" s="1471"/>
      <c r="I244" s="1471"/>
      <c r="J244" s="1471"/>
      <c r="K244" s="1471"/>
      <c r="L244" s="1471"/>
      <c r="M244" s="1471"/>
      <c r="N244" s="1471"/>
      <c r="O244" s="1471"/>
      <c r="P244" s="1471"/>
      <c r="Q244" s="1471"/>
      <c r="R244" s="1472"/>
      <c r="S244" s="1473" t="s">
        <v>129</v>
      </c>
      <c r="T244" s="1474"/>
      <c r="U244" s="1474"/>
      <c r="V244" s="1475"/>
      <c r="W244" s="1476" t="s">
        <v>129</v>
      </c>
      <c r="X244" s="1474"/>
      <c r="Y244" s="1474"/>
      <c r="Z244" s="1475"/>
      <c r="AA244" s="1477" t="s">
        <v>151</v>
      </c>
      <c r="AB244" s="1478"/>
      <c r="AC244" s="1478"/>
      <c r="AD244" s="1478"/>
      <c r="AE244" s="1479"/>
      <c r="AF244" s="1530"/>
      <c r="AG244" s="1531"/>
      <c r="AH244" s="1531"/>
      <c r="AI244" s="1531"/>
      <c r="AJ244" s="1532"/>
      <c r="AK244" s="1720"/>
      <c r="AL244" s="1480" t="s">
        <v>149</v>
      </c>
      <c r="AM244" s="1481"/>
      <c r="AN244" s="1481"/>
      <c r="AO244" s="1481"/>
      <c r="AP244" s="1481"/>
      <c r="AQ244" s="1481"/>
      <c r="AR244" s="1481"/>
      <c r="AS244" s="1481"/>
      <c r="AT244" s="1482"/>
      <c r="AU244" s="1486"/>
      <c r="AV244" s="1487"/>
      <c r="AW244" s="1487"/>
      <c r="AX244" s="1487"/>
      <c r="AY244" s="1487"/>
      <c r="AZ244" s="1488"/>
      <c r="BA244" s="1495"/>
      <c r="BB244" s="1496"/>
      <c r="BC244" s="1496"/>
      <c r="BD244" s="1496"/>
      <c r="BE244" s="1496"/>
      <c r="BF244" s="1496"/>
      <c r="BG244" s="1496"/>
      <c r="BH244" s="1496"/>
      <c r="BI244" s="1496"/>
      <c r="BJ244" s="1496"/>
      <c r="BK244" s="1496"/>
      <c r="BL244" s="1497"/>
    </row>
    <row r="245" spans="1:74" ht="27" hidden="1" customHeight="1" x14ac:dyDescent="0.35">
      <c r="A245" s="1509"/>
      <c r="B245" s="1510"/>
      <c r="C245" s="1510"/>
      <c r="D245" s="1510"/>
      <c r="E245" s="1510"/>
      <c r="F245" s="1511"/>
      <c r="G245" s="1470" t="s">
        <v>129</v>
      </c>
      <c r="H245" s="1471"/>
      <c r="I245" s="1471"/>
      <c r="J245" s="1471"/>
      <c r="K245" s="1471"/>
      <c r="L245" s="1471"/>
      <c r="M245" s="1471"/>
      <c r="N245" s="1471"/>
      <c r="O245" s="1471"/>
      <c r="P245" s="1471"/>
      <c r="Q245" s="1471"/>
      <c r="R245" s="1472"/>
      <c r="S245" s="1473" t="s">
        <v>129</v>
      </c>
      <c r="T245" s="1474"/>
      <c r="U245" s="1474"/>
      <c r="V245" s="1475"/>
      <c r="W245" s="1476" t="s">
        <v>129</v>
      </c>
      <c r="X245" s="1474"/>
      <c r="Y245" s="1474"/>
      <c r="Z245" s="1475"/>
      <c r="AA245" s="1477" t="s">
        <v>151</v>
      </c>
      <c r="AB245" s="1478"/>
      <c r="AC245" s="1478"/>
      <c r="AD245" s="1478"/>
      <c r="AE245" s="1479"/>
      <c r="AF245" s="1530"/>
      <c r="AG245" s="1531"/>
      <c r="AH245" s="1531"/>
      <c r="AI245" s="1531"/>
      <c r="AJ245" s="1532"/>
      <c r="AK245" s="1720"/>
      <c r="AL245" s="1480" t="s">
        <v>149</v>
      </c>
      <c r="AM245" s="1481"/>
      <c r="AN245" s="1481"/>
      <c r="AO245" s="1481"/>
      <c r="AP245" s="1481"/>
      <c r="AQ245" s="1481"/>
      <c r="AR245" s="1481"/>
      <c r="AS245" s="1481"/>
      <c r="AT245" s="1482"/>
      <c r="AU245" s="1486"/>
      <c r="AV245" s="1487"/>
      <c r="AW245" s="1487"/>
      <c r="AX245" s="1487"/>
      <c r="AY245" s="1487"/>
      <c r="AZ245" s="1488"/>
      <c r="BA245" s="1495"/>
      <c r="BB245" s="1496"/>
      <c r="BC245" s="1496"/>
      <c r="BD245" s="1496"/>
      <c r="BE245" s="1496"/>
      <c r="BF245" s="1496"/>
      <c r="BG245" s="1496"/>
      <c r="BH245" s="1496"/>
      <c r="BI245" s="1496"/>
      <c r="BJ245" s="1496"/>
      <c r="BK245" s="1496"/>
      <c r="BL245" s="1497"/>
    </row>
    <row r="246" spans="1:74" ht="27" hidden="1" customHeight="1" x14ac:dyDescent="0.35">
      <c r="A246" s="1509"/>
      <c r="B246" s="1510"/>
      <c r="C246" s="1510"/>
      <c r="D246" s="1510"/>
      <c r="E246" s="1510"/>
      <c r="F246" s="1511"/>
      <c r="G246" s="1470" t="s">
        <v>129</v>
      </c>
      <c r="H246" s="1471"/>
      <c r="I246" s="1471"/>
      <c r="J246" s="1471"/>
      <c r="K246" s="1471"/>
      <c r="L246" s="1471"/>
      <c r="M246" s="1471"/>
      <c r="N246" s="1471"/>
      <c r="O246" s="1471"/>
      <c r="P246" s="1471"/>
      <c r="Q246" s="1471"/>
      <c r="R246" s="1472"/>
      <c r="S246" s="1473" t="s">
        <v>129</v>
      </c>
      <c r="T246" s="1474"/>
      <c r="U246" s="1474"/>
      <c r="V246" s="1475"/>
      <c r="W246" s="1476" t="s">
        <v>129</v>
      </c>
      <c r="X246" s="1474"/>
      <c r="Y246" s="1474"/>
      <c r="Z246" s="1475"/>
      <c r="AA246" s="1477" t="s">
        <v>151</v>
      </c>
      <c r="AB246" s="1478"/>
      <c r="AC246" s="1478"/>
      <c r="AD246" s="1478"/>
      <c r="AE246" s="1479"/>
      <c r="AF246" s="1530"/>
      <c r="AG246" s="1531"/>
      <c r="AH246" s="1531"/>
      <c r="AI246" s="1531"/>
      <c r="AJ246" s="1532"/>
      <c r="AK246" s="1720"/>
      <c r="AL246" s="1480" t="s">
        <v>149</v>
      </c>
      <c r="AM246" s="1481"/>
      <c r="AN246" s="1481"/>
      <c r="AO246" s="1481"/>
      <c r="AP246" s="1481"/>
      <c r="AQ246" s="1481"/>
      <c r="AR246" s="1481"/>
      <c r="AS246" s="1481"/>
      <c r="AT246" s="1482"/>
      <c r="AU246" s="1486"/>
      <c r="AV246" s="1487"/>
      <c r="AW246" s="1487"/>
      <c r="AX246" s="1487"/>
      <c r="AY246" s="1487"/>
      <c r="AZ246" s="1488"/>
      <c r="BA246" s="1495"/>
      <c r="BB246" s="1496"/>
      <c r="BC246" s="1496"/>
      <c r="BD246" s="1496"/>
      <c r="BE246" s="1496"/>
      <c r="BF246" s="1496"/>
      <c r="BG246" s="1496"/>
      <c r="BH246" s="1496"/>
      <c r="BI246" s="1496"/>
      <c r="BJ246" s="1496"/>
      <c r="BK246" s="1496"/>
      <c r="BL246" s="1497"/>
    </row>
    <row r="247" spans="1:74" ht="27" hidden="1" customHeight="1" x14ac:dyDescent="0.35">
      <c r="A247" s="1509"/>
      <c r="B247" s="1510"/>
      <c r="C247" s="1510"/>
      <c r="D247" s="1510"/>
      <c r="E247" s="1510"/>
      <c r="F247" s="1511"/>
      <c r="G247" s="1470" t="s">
        <v>129</v>
      </c>
      <c r="H247" s="1471"/>
      <c r="I247" s="1471"/>
      <c r="J247" s="1471"/>
      <c r="K247" s="1471"/>
      <c r="L247" s="1471"/>
      <c r="M247" s="1471"/>
      <c r="N247" s="1471"/>
      <c r="O247" s="1471"/>
      <c r="P247" s="1471"/>
      <c r="Q247" s="1471"/>
      <c r="R247" s="1472"/>
      <c r="S247" s="1473" t="s">
        <v>129</v>
      </c>
      <c r="T247" s="1474"/>
      <c r="U247" s="1474"/>
      <c r="V247" s="1475"/>
      <c r="W247" s="1476" t="s">
        <v>129</v>
      </c>
      <c r="X247" s="1474"/>
      <c r="Y247" s="1474"/>
      <c r="Z247" s="1475"/>
      <c r="AA247" s="1477" t="s">
        <v>151</v>
      </c>
      <c r="AB247" s="1478"/>
      <c r="AC247" s="1478"/>
      <c r="AD247" s="1478"/>
      <c r="AE247" s="1479"/>
      <c r="AF247" s="1530"/>
      <c r="AG247" s="1531"/>
      <c r="AH247" s="1531"/>
      <c r="AI247" s="1531"/>
      <c r="AJ247" s="1532"/>
      <c r="AK247" s="1720"/>
      <c r="AL247" s="1480" t="s">
        <v>149</v>
      </c>
      <c r="AM247" s="1481"/>
      <c r="AN247" s="1481"/>
      <c r="AO247" s="1481"/>
      <c r="AP247" s="1481"/>
      <c r="AQ247" s="1481"/>
      <c r="AR247" s="1481"/>
      <c r="AS247" s="1481"/>
      <c r="AT247" s="1482"/>
      <c r="AU247" s="1486"/>
      <c r="AV247" s="1487"/>
      <c r="AW247" s="1487"/>
      <c r="AX247" s="1487"/>
      <c r="AY247" s="1487"/>
      <c r="AZ247" s="1488"/>
      <c r="BA247" s="1495"/>
      <c r="BB247" s="1496"/>
      <c r="BC247" s="1496"/>
      <c r="BD247" s="1496"/>
      <c r="BE247" s="1496"/>
      <c r="BF247" s="1496"/>
      <c r="BG247" s="1496"/>
      <c r="BH247" s="1496"/>
      <c r="BI247" s="1496"/>
      <c r="BJ247" s="1496"/>
      <c r="BK247" s="1496"/>
      <c r="BL247" s="1497"/>
    </row>
    <row r="248" spans="1:74" ht="27" hidden="1" customHeight="1" x14ac:dyDescent="0.35">
      <c r="A248" s="1509"/>
      <c r="B248" s="1510"/>
      <c r="C248" s="1510"/>
      <c r="D248" s="1510"/>
      <c r="E248" s="1510"/>
      <c r="F248" s="1511"/>
      <c r="G248" s="1470" t="s">
        <v>129</v>
      </c>
      <c r="H248" s="1471"/>
      <c r="I248" s="1471"/>
      <c r="J248" s="1471"/>
      <c r="K248" s="1471"/>
      <c r="L248" s="1471"/>
      <c r="M248" s="1471"/>
      <c r="N248" s="1471"/>
      <c r="O248" s="1471"/>
      <c r="P248" s="1471"/>
      <c r="Q248" s="1471"/>
      <c r="R248" s="1472"/>
      <c r="S248" s="1473" t="s">
        <v>129</v>
      </c>
      <c r="T248" s="1474"/>
      <c r="U248" s="1474"/>
      <c r="V248" s="1475"/>
      <c r="W248" s="1476" t="s">
        <v>129</v>
      </c>
      <c r="X248" s="1474"/>
      <c r="Y248" s="1474"/>
      <c r="Z248" s="1475"/>
      <c r="AA248" s="1477" t="s">
        <v>151</v>
      </c>
      <c r="AB248" s="1478"/>
      <c r="AC248" s="1478"/>
      <c r="AD248" s="1478"/>
      <c r="AE248" s="1479"/>
      <c r="AF248" s="1530"/>
      <c r="AG248" s="1531"/>
      <c r="AH248" s="1531"/>
      <c r="AI248" s="1531"/>
      <c r="AJ248" s="1532"/>
      <c r="AK248" s="1720"/>
      <c r="AL248" s="1480" t="s">
        <v>149</v>
      </c>
      <c r="AM248" s="1481"/>
      <c r="AN248" s="1481"/>
      <c r="AO248" s="1481"/>
      <c r="AP248" s="1481"/>
      <c r="AQ248" s="1481"/>
      <c r="AR248" s="1481"/>
      <c r="AS248" s="1481"/>
      <c r="AT248" s="1482"/>
      <c r="AU248" s="1486"/>
      <c r="AV248" s="1487"/>
      <c r="AW248" s="1487"/>
      <c r="AX248" s="1487"/>
      <c r="AY248" s="1487"/>
      <c r="AZ248" s="1488"/>
      <c r="BA248" s="1495"/>
      <c r="BB248" s="1496"/>
      <c r="BC248" s="1496"/>
      <c r="BD248" s="1496"/>
      <c r="BE248" s="1496"/>
      <c r="BF248" s="1496"/>
      <c r="BG248" s="1496"/>
      <c r="BH248" s="1496"/>
      <c r="BI248" s="1496"/>
      <c r="BJ248" s="1496"/>
      <c r="BK248" s="1496"/>
      <c r="BL248" s="1497"/>
    </row>
    <row r="249" spans="1:74" ht="27" hidden="1" customHeight="1" x14ac:dyDescent="0.35">
      <c r="A249" s="1509"/>
      <c r="B249" s="1510"/>
      <c r="C249" s="1510"/>
      <c r="D249" s="1510"/>
      <c r="E249" s="1510"/>
      <c r="F249" s="1511"/>
      <c r="G249" s="1470" t="s">
        <v>129</v>
      </c>
      <c r="H249" s="1471"/>
      <c r="I249" s="1471"/>
      <c r="J249" s="1471"/>
      <c r="K249" s="1471"/>
      <c r="L249" s="1471"/>
      <c r="M249" s="1471"/>
      <c r="N249" s="1471"/>
      <c r="O249" s="1471"/>
      <c r="P249" s="1471"/>
      <c r="Q249" s="1471"/>
      <c r="R249" s="1472"/>
      <c r="S249" s="1473" t="s">
        <v>129</v>
      </c>
      <c r="T249" s="1474"/>
      <c r="U249" s="1474"/>
      <c r="V249" s="1475"/>
      <c r="W249" s="1476" t="s">
        <v>129</v>
      </c>
      <c r="X249" s="1474"/>
      <c r="Y249" s="1474"/>
      <c r="Z249" s="1475"/>
      <c r="AA249" s="1477" t="s">
        <v>151</v>
      </c>
      <c r="AB249" s="1478"/>
      <c r="AC249" s="1478"/>
      <c r="AD249" s="1478"/>
      <c r="AE249" s="1479"/>
      <c r="AF249" s="1530"/>
      <c r="AG249" s="1531"/>
      <c r="AH249" s="1531"/>
      <c r="AI249" s="1531"/>
      <c r="AJ249" s="1532"/>
      <c r="AK249" s="1720"/>
      <c r="AL249" s="1480" t="s">
        <v>149</v>
      </c>
      <c r="AM249" s="1481"/>
      <c r="AN249" s="1481"/>
      <c r="AO249" s="1481"/>
      <c r="AP249" s="1481"/>
      <c r="AQ249" s="1481"/>
      <c r="AR249" s="1481"/>
      <c r="AS249" s="1481"/>
      <c r="AT249" s="1482"/>
      <c r="AU249" s="1486"/>
      <c r="AV249" s="1487"/>
      <c r="AW249" s="1487"/>
      <c r="AX249" s="1487"/>
      <c r="AY249" s="1487"/>
      <c r="AZ249" s="1488"/>
      <c r="BA249" s="1495"/>
      <c r="BB249" s="1496"/>
      <c r="BC249" s="1496"/>
      <c r="BD249" s="1496"/>
      <c r="BE249" s="1496"/>
      <c r="BF249" s="1496"/>
      <c r="BG249" s="1496"/>
      <c r="BH249" s="1496"/>
      <c r="BI249" s="1496"/>
      <c r="BJ249" s="1496"/>
      <c r="BK249" s="1496"/>
      <c r="BL249" s="1497"/>
    </row>
    <row r="250" spans="1:74" ht="14.5" hidden="1" customHeight="1" thickBot="1" x14ac:dyDescent="0.4">
      <c r="A250" s="1512"/>
      <c r="B250" s="1513"/>
      <c r="C250" s="1513"/>
      <c r="D250" s="1513"/>
      <c r="E250" s="1513"/>
      <c r="F250" s="1514"/>
      <c r="G250" s="1442" t="s">
        <v>129</v>
      </c>
      <c r="H250" s="1443"/>
      <c r="I250" s="1443"/>
      <c r="J250" s="1443"/>
      <c r="K250" s="1443"/>
      <c r="L250" s="1443"/>
      <c r="M250" s="1443"/>
      <c r="N250" s="1443"/>
      <c r="O250" s="1443"/>
      <c r="P250" s="1443"/>
      <c r="Q250" s="1443"/>
      <c r="R250" s="1444"/>
      <c r="S250" s="1445" t="s">
        <v>129</v>
      </c>
      <c r="T250" s="1446"/>
      <c r="U250" s="1446"/>
      <c r="V250" s="1447"/>
      <c r="W250" s="1448" t="s">
        <v>129</v>
      </c>
      <c r="X250" s="1446"/>
      <c r="Y250" s="1446"/>
      <c r="Z250" s="1447"/>
      <c r="AA250" s="1449" t="s">
        <v>151</v>
      </c>
      <c r="AB250" s="1450"/>
      <c r="AC250" s="1450"/>
      <c r="AD250" s="1450"/>
      <c r="AE250" s="1451"/>
      <c r="AF250" s="1533"/>
      <c r="AG250" s="1534"/>
      <c r="AH250" s="1534"/>
      <c r="AI250" s="1534"/>
      <c r="AJ250" s="1535"/>
      <c r="AK250" s="1720"/>
      <c r="AL250" s="1452" t="s">
        <v>149</v>
      </c>
      <c r="AM250" s="1453"/>
      <c r="AN250" s="1453"/>
      <c r="AO250" s="1453"/>
      <c r="AP250" s="1453"/>
      <c r="AQ250" s="1453"/>
      <c r="AR250" s="1453"/>
      <c r="AS250" s="1453"/>
      <c r="AT250" s="1454"/>
      <c r="AU250" s="1489"/>
      <c r="AV250" s="1490"/>
      <c r="AW250" s="1490"/>
      <c r="AX250" s="1490"/>
      <c r="AY250" s="1490"/>
      <c r="AZ250" s="1491"/>
      <c r="BA250" s="1498"/>
      <c r="BB250" s="1499"/>
      <c r="BC250" s="1499"/>
      <c r="BD250" s="1499"/>
      <c r="BE250" s="1499"/>
      <c r="BF250" s="1499"/>
      <c r="BG250" s="1499"/>
      <c r="BH250" s="1499"/>
      <c r="BI250" s="1499"/>
      <c r="BJ250" s="1499"/>
      <c r="BK250" s="1499"/>
      <c r="BL250" s="1500"/>
    </row>
    <row r="251" spans="1:74" ht="27.75" customHeight="1" thickBot="1" x14ac:dyDescent="0.4">
      <c r="A251" s="1455"/>
      <c r="B251" s="1456"/>
      <c r="C251" s="1456"/>
      <c r="D251" s="1456"/>
      <c r="E251" s="1456"/>
      <c r="F251" s="1457"/>
      <c r="G251" s="1458"/>
      <c r="H251" s="1459"/>
      <c r="I251" s="1459"/>
      <c r="J251" s="1459"/>
      <c r="K251" s="1459"/>
      <c r="L251" s="1459"/>
      <c r="M251" s="1459"/>
      <c r="N251" s="1459"/>
      <c r="O251" s="1459"/>
      <c r="P251" s="1459"/>
      <c r="Q251" s="1459"/>
      <c r="R251" s="1460"/>
      <c r="S251" s="1461"/>
      <c r="T251" s="1462"/>
      <c r="U251" s="1462"/>
      <c r="V251" s="1463"/>
      <c r="W251" s="1464"/>
      <c r="X251" s="1465"/>
      <c r="Y251" s="1465"/>
      <c r="Z251" s="1466"/>
      <c r="AA251" s="1467"/>
      <c r="AB251" s="1468"/>
      <c r="AC251" s="1468"/>
      <c r="AD251" s="1468"/>
      <c r="AE251" s="1469"/>
      <c r="AF251" s="1424"/>
      <c r="AG251" s="1425"/>
      <c r="AH251" s="1425"/>
      <c r="AI251" s="1425"/>
      <c r="AJ251" s="1426"/>
      <c r="AK251" s="1720"/>
      <c r="AL251" s="1427"/>
      <c r="AM251" s="1428"/>
      <c r="AN251" s="1428"/>
      <c r="AO251" s="1428"/>
      <c r="AP251" s="1428"/>
      <c r="AQ251" s="1428"/>
      <c r="AR251" s="1428"/>
      <c r="AS251" s="1428"/>
      <c r="AT251" s="1428"/>
      <c r="AU251" s="1428"/>
      <c r="AV251" s="1428"/>
      <c r="AW251" s="1428"/>
      <c r="AX251" s="1428"/>
      <c r="AY251" s="1428"/>
      <c r="AZ251" s="1428"/>
      <c r="BA251" s="1428"/>
      <c r="BB251" s="1428"/>
      <c r="BC251" s="1428"/>
      <c r="BD251" s="1428"/>
      <c r="BE251" s="1428"/>
      <c r="BF251" s="1428"/>
      <c r="BG251" s="1428"/>
      <c r="BH251" s="1428"/>
      <c r="BI251" s="1428"/>
      <c r="BJ251" s="1428"/>
      <c r="BK251" s="1428"/>
      <c r="BL251" s="1429"/>
    </row>
    <row r="252" spans="1:74" ht="27.75" customHeight="1" thickBot="1" x14ac:dyDescent="0.4">
      <c r="A252" s="1430"/>
      <c r="B252" s="1431"/>
      <c r="C252" s="1431"/>
      <c r="D252" s="1431"/>
      <c r="E252" s="1431"/>
      <c r="F252" s="1431"/>
      <c r="G252" s="1431"/>
      <c r="H252" s="1431"/>
      <c r="I252" s="1431"/>
      <c r="J252" s="1431"/>
      <c r="K252" s="1431"/>
      <c r="L252" s="1431"/>
      <c r="M252" s="1431"/>
      <c r="N252" s="1431"/>
      <c r="O252" s="1431"/>
      <c r="P252" s="1431"/>
      <c r="Q252" s="1431"/>
      <c r="R252" s="1431"/>
      <c r="S252" s="1431"/>
      <c r="T252" s="1431"/>
      <c r="U252" s="1431"/>
      <c r="V252" s="1431"/>
      <c r="W252" s="1431"/>
      <c r="X252" s="1431"/>
      <c r="Y252" s="1431"/>
      <c r="Z252" s="1431"/>
      <c r="AA252" s="14"/>
      <c r="AB252" s="14"/>
      <c r="AC252" s="14"/>
      <c r="AD252" s="14"/>
      <c r="AE252" s="14"/>
      <c r="AF252" s="1432"/>
      <c r="AG252" s="1433"/>
      <c r="AH252" s="1433"/>
      <c r="AI252" s="1433"/>
      <c r="AJ252" s="1434"/>
      <c r="AK252" s="1721"/>
      <c r="AL252" s="1430" t="s">
        <v>159</v>
      </c>
      <c r="AM252" s="1431"/>
      <c r="AN252" s="1431"/>
      <c r="AO252" s="1431"/>
      <c r="AP252" s="1431"/>
      <c r="AQ252" s="1431"/>
      <c r="AR252" s="1431"/>
      <c r="AS252" s="1431"/>
      <c r="AT252" s="1435"/>
      <c r="AU252" s="1436" t="s">
        <v>149</v>
      </c>
      <c r="AV252" s="1437"/>
      <c r="AW252" s="1437"/>
      <c r="AX252" s="1437"/>
      <c r="AY252" s="1437"/>
      <c r="AZ252" s="1438"/>
      <c r="BA252" s="1439"/>
      <c r="BB252" s="1440"/>
      <c r="BC252" s="1440"/>
      <c r="BD252" s="1440"/>
      <c r="BE252" s="1440"/>
      <c r="BF252" s="1440"/>
      <c r="BG252" s="1440"/>
      <c r="BH252" s="1440"/>
      <c r="BI252" s="1440"/>
      <c r="BJ252" s="1440"/>
      <c r="BK252" s="1440"/>
      <c r="BL252" s="1441"/>
      <c r="BM252" s="25"/>
      <c r="BN252" s="25"/>
      <c r="BO252" s="25"/>
    </row>
    <row r="253" spans="1:74" ht="15" customHeight="1" x14ac:dyDescent="0.35">
      <c r="A253" s="1423"/>
      <c r="B253" s="1423"/>
      <c r="C253" s="1423"/>
      <c r="D253" s="1423"/>
      <c r="E253" s="1423"/>
      <c r="F253" s="1423"/>
      <c r="G253" s="1423"/>
      <c r="H253" s="1423"/>
      <c r="I253" s="1423"/>
      <c r="J253" s="1423"/>
      <c r="K253" s="1423"/>
      <c r="L253" s="1423"/>
      <c r="M253" s="1423"/>
      <c r="N253" s="1423"/>
      <c r="O253" s="1423"/>
      <c r="P253" s="1423"/>
      <c r="Q253" s="1423"/>
      <c r="R253" s="1423"/>
      <c r="S253" s="1423"/>
      <c r="T253" s="1423"/>
      <c r="U253" s="1423"/>
      <c r="V253" s="1423"/>
      <c r="W253" s="1423"/>
      <c r="X253" s="1423"/>
      <c r="Y253" s="1423"/>
      <c r="Z253" s="1423"/>
      <c r="AA253" s="1423"/>
      <c r="AB253" s="1423"/>
      <c r="AC253" s="1423"/>
      <c r="AD253" s="1423"/>
      <c r="AE253" s="1423"/>
      <c r="AF253" s="1423"/>
      <c r="AG253" s="1423"/>
      <c r="AH253" s="1423"/>
      <c r="AI253" s="1423"/>
      <c r="AJ253" s="1423"/>
      <c r="AK253" s="1423"/>
      <c r="AL253" s="1423"/>
      <c r="AM253" s="1423"/>
      <c r="AN253" s="1423"/>
      <c r="AO253" s="1423"/>
      <c r="AP253" s="1423"/>
      <c r="AQ253" s="1423"/>
      <c r="AR253" s="1423"/>
      <c r="AS253" s="1423"/>
      <c r="AT253" s="1423"/>
      <c r="AU253" s="1423"/>
      <c r="AV253" s="1423"/>
      <c r="AW253" s="1423"/>
      <c r="AX253" s="1423"/>
      <c r="AY253" s="1423"/>
      <c r="AZ253" s="1423"/>
      <c r="BA253" s="1423"/>
      <c r="BB253" s="1423"/>
      <c r="BC253" s="1423"/>
      <c r="BD253" s="1423"/>
      <c r="BE253" s="1423"/>
      <c r="BF253" s="1423"/>
      <c r="BG253" s="1423"/>
      <c r="BH253" s="1423"/>
      <c r="BI253" s="1423"/>
      <c r="BJ253" s="1423"/>
      <c r="BK253" s="1423"/>
      <c r="BL253" s="1423"/>
    </row>
    <row r="254" spans="1:74" s="527" customFormat="1" ht="15.75" hidden="1" customHeight="1" x14ac:dyDescent="0.25">
      <c r="A254" s="548"/>
      <c r="B254" s="548"/>
      <c r="C254" s="548"/>
      <c r="D254" s="548"/>
      <c r="E254" s="548"/>
      <c r="F254" s="548"/>
      <c r="G254" s="548"/>
      <c r="H254" s="548"/>
      <c r="I254" s="548"/>
      <c r="J254" s="548"/>
      <c r="K254" s="548"/>
      <c r="L254" s="548"/>
      <c r="M254" s="548"/>
      <c r="N254" s="548"/>
      <c r="O254" s="548"/>
      <c r="P254" s="548"/>
      <c r="Q254" s="548"/>
      <c r="R254" s="548"/>
      <c r="S254" s="548"/>
      <c r="T254" s="548"/>
      <c r="U254" s="548"/>
      <c r="V254" s="548"/>
      <c r="W254" s="548"/>
      <c r="X254" s="548"/>
      <c r="Y254" s="548"/>
      <c r="Z254" s="548"/>
      <c r="AA254" s="548"/>
      <c r="AB254" s="548"/>
      <c r="AC254" s="548"/>
      <c r="AD254" s="548"/>
      <c r="AE254" s="548"/>
      <c r="AF254" s="548"/>
      <c r="AG254" s="548"/>
      <c r="AH254" s="548"/>
      <c r="AI254" s="548"/>
      <c r="AJ254" s="548"/>
      <c r="AK254" s="548"/>
      <c r="AL254" s="548"/>
      <c r="AM254" s="548"/>
      <c r="AN254" s="548"/>
      <c r="AO254" s="548"/>
      <c r="AP254" s="548"/>
      <c r="AQ254" s="548"/>
      <c r="AR254" s="548"/>
      <c r="AS254" s="548"/>
      <c r="AT254" s="548"/>
      <c r="AU254" s="548"/>
      <c r="AV254" s="548"/>
      <c r="AW254" s="548"/>
      <c r="AX254" s="548"/>
      <c r="AY254" s="548"/>
      <c r="AZ254" s="548"/>
      <c r="BA254" s="548"/>
      <c r="BB254" s="548"/>
      <c r="BC254" s="548"/>
      <c r="BD254" s="548"/>
      <c r="BE254" s="548"/>
      <c r="BF254" s="548"/>
      <c r="BG254" s="548"/>
      <c r="BH254" s="548"/>
      <c r="BI254" s="548"/>
      <c r="BJ254" s="548"/>
      <c r="BK254" s="548"/>
      <c r="BL254" s="548"/>
      <c r="BQ254" s="532"/>
      <c r="BR254" s="532"/>
      <c r="BS254" s="532"/>
      <c r="BT254" s="533"/>
      <c r="BU254" s="533"/>
      <c r="BV254" s="533"/>
    </row>
    <row r="255" spans="1:74" s="527" customFormat="1" ht="15.75" hidden="1" customHeight="1" x14ac:dyDescent="0.25">
      <c r="A255" s="548"/>
      <c r="B255" s="548"/>
      <c r="C255" s="548"/>
      <c r="D255" s="548"/>
      <c r="E255" s="548"/>
      <c r="F255" s="548"/>
      <c r="G255" s="548"/>
      <c r="H255" s="548"/>
      <c r="I255" s="548"/>
      <c r="J255" s="548"/>
      <c r="K255" s="548"/>
      <c r="L255" s="548"/>
      <c r="M255" s="548"/>
      <c r="N255" s="548"/>
      <c r="O255" s="548"/>
      <c r="P255" s="548"/>
      <c r="Q255" s="548"/>
      <c r="R255" s="548"/>
      <c r="S255" s="548"/>
      <c r="T255" s="548"/>
      <c r="U255" s="548"/>
      <c r="V255" s="548"/>
      <c r="W255" s="548"/>
      <c r="X255" s="548"/>
      <c r="Y255" s="548"/>
      <c r="Z255" s="548"/>
      <c r="AA255" s="548"/>
      <c r="AB255" s="548"/>
      <c r="AC255" s="548"/>
      <c r="AD255" s="548"/>
      <c r="AE255" s="548"/>
      <c r="AF255" s="548"/>
      <c r="AG255" s="548"/>
      <c r="AH255" s="548"/>
      <c r="AI255" s="548"/>
      <c r="AJ255" s="548"/>
      <c r="AK255" s="548"/>
      <c r="AL255" s="548"/>
      <c r="AM255" s="548"/>
      <c r="AN255" s="548"/>
      <c r="AO255" s="548"/>
      <c r="AP255" s="548"/>
      <c r="AQ255" s="548"/>
      <c r="AR255" s="548"/>
      <c r="AS255" s="548"/>
      <c r="AT255" s="548"/>
      <c r="AU255" s="548"/>
      <c r="AV255" s="548"/>
      <c r="AW255" s="548"/>
      <c r="AX255" s="548"/>
      <c r="AY255" s="548"/>
      <c r="AZ255" s="548"/>
      <c r="BA255" s="548"/>
      <c r="BB255" s="548"/>
      <c r="BC255" s="548"/>
      <c r="BD255" s="548"/>
      <c r="BE255" s="548"/>
      <c r="BF255" s="548"/>
      <c r="BG255" s="548"/>
      <c r="BH255" s="548"/>
      <c r="BI255" s="548"/>
      <c r="BJ255" s="548"/>
      <c r="BK255" s="548"/>
      <c r="BL255" s="548"/>
      <c r="BM255" s="530"/>
      <c r="BN255" s="530"/>
      <c r="BO255" s="530"/>
      <c r="BQ255" s="532"/>
      <c r="BR255" s="532"/>
      <c r="BS255" s="532"/>
      <c r="BT255" s="533"/>
      <c r="BU255" s="533"/>
      <c r="BV255" s="533"/>
    </row>
    <row r="256" spans="1:74" s="527" customFormat="1" ht="15.75" hidden="1" customHeight="1" x14ac:dyDescent="0.25">
      <c r="A256" s="548"/>
      <c r="B256" s="548"/>
      <c r="C256" s="548"/>
      <c r="D256" s="548"/>
      <c r="E256" s="548"/>
      <c r="F256" s="548"/>
      <c r="G256" s="548"/>
      <c r="H256" s="548"/>
      <c r="I256" s="548"/>
      <c r="J256" s="548"/>
      <c r="K256" s="548"/>
      <c r="L256" s="548"/>
      <c r="M256" s="548"/>
      <c r="N256" s="548"/>
      <c r="O256" s="548"/>
      <c r="P256" s="548"/>
      <c r="Q256" s="548"/>
      <c r="R256" s="548"/>
      <c r="S256" s="548"/>
      <c r="T256" s="548"/>
      <c r="U256" s="548"/>
      <c r="V256" s="548"/>
      <c r="W256" s="548"/>
      <c r="X256" s="548"/>
      <c r="Y256" s="548"/>
      <c r="Z256" s="548"/>
      <c r="AA256" s="548"/>
      <c r="AB256" s="548"/>
      <c r="AC256" s="548"/>
      <c r="AD256" s="548"/>
      <c r="AE256" s="548"/>
      <c r="AF256" s="548"/>
      <c r="AG256" s="548"/>
      <c r="AH256" s="548"/>
      <c r="AI256" s="548"/>
      <c r="AJ256" s="548"/>
      <c r="AK256" s="548"/>
      <c r="AL256" s="548"/>
      <c r="AM256" s="548"/>
      <c r="AN256" s="548"/>
      <c r="AO256" s="548"/>
      <c r="AP256" s="548"/>
      <c r="AQ256" s="548"/>
      <c r="AR256" s="548"/>
      <c r="AS256" s="548"/>
      <c r="AT256" s="548"/>
      <c r="AU256" s="548"/>
      <c r="AV256" s="548"/>
      <c r="AW256" s="548"/>
      <c r="AX256" s="548"/>
      <c r="AY256" s="548"/>
      <c r="AZ256" s="548"/>
      <c r="BA256" s="548"/>
      <c r="BB256" s="548"/>
      <c r="BC256" s="548"/>
      <c r="BD256" s="548"/>
      <c r="BE256" s="548"/>
      <c r="BF256" s="548"/>
      <c r="BG256" s="548"/>
      <c r="BH256" s="548"/>
      <c r="BI256" s="548"/>
      <c r="BJ256" s="548"/>
      <c r="BK256" s="548"/>
      <c r="BL256" s="548"/>
      <c r="BQ256" s="532"/>
      <c r="BR256" s="532"/>
      <c r="BS256" s="532"/>
      <c r="BT256" s="533"/>
      <c r="BU256" s="533"/>
      <c r="BV256" s="533"/>
    </row>
    <row r="257" spans="1:74" s="527" customFormat="1" ht="15.75" hidden="1" customHeight="1" x14ac:dyDescent="0.35">
      <c r="A257" s="528"/>
      <c r="B257" s="528"/>
      <c r="C257" s="528"/>
      <c r="D257" s="528"/>
      <c r="E257" s="528"/>
      <c r="F257" s="528"/>
      <c r="G257" s="528"/>
      <c r="H257" s="528"/>
      <c r="I257" s="528"/>
      <c r="J257" s="528"/>
      <c r="K257" s="528"/>
      <c r="L257" s="528"/>
      <c r="M257" s="528"/>
      <c r="N257" s="528"/>
      <c r="O257" s="528"/>
      <c r="P257" s="528"/>
      <c r="Q257" s="528"/>
      <c r="R257" s="528"/>
      <c r="S257" s="528"/>
      <c r="T257" s="528"/>
      <c r="U257" s="528"/>
      <c r="V257" s="528"/>
      <c r="W257" s="528"/>
      <c r="X257" s="528"/>
      <c r="Y257" s="528"/>
      <c r="Z257" s="528"/>
      <c r="AA257" s="528"/>
      <c r="AB257" s="528"/>
      <c r="AC257" s="528"/>
      <c r="AD257" s="528"/>
      <c r="AE257" s="528"/>
      <c r="AF257" s="528"/>
      <c r="AG257" s="528"/>
      <c r="AH257" s="528"/>
      <c r="AI257" s="528"/>
      <c r="AJ257" s="528"/>
      <c r="AK257" s="528"/>
      <c r="AL257" s="528"/>
      <c r="AM257" s="528"/>
      <c r="AN257" s="528"/>
      <c r="AO257" s="528"/>
      <c r="AP257" s="528"/>
      <c r="AQ257" s="528"/>
      <c r="AR257" s="528"/>
      <c r="AS257" s="528"/>
      <c r="AT257" s="528"/>
      <c r="AU257" s="528"/>
      <c r="AV257" s="528"/>
      <c r="AW257" s="528"/>
      <c r="AX257" s="528"/>
      <c r="AY257" s="528"/>
      <c r="AZ257" s="528"/>
      <c r="BA257" s="528"/>
      <c r="BB257" s="528"/>
      <c r="BC257" s="528"/>
      <c r="BD257" s="528"/>
      <c r="BE257" s="528"/>
      <c r="BF257" s="528"/>
      <c r="BG257" s="528"/>
      <c r="BH257" s="528"/>
      <c r="BI257" s="528"/>
      <c r="BJ257" s="528"/>
      <c r="BK257" s="528"/>
      <c r="BL257" s="528"/>
      <c r="BQ257" s="532"/>
      <c r="BR257" s="532"/>
      <c r="BS257" s="532"/>
      <c r="BT257" s="533"/>
      <c r="BU257" s="533"/>
      <c r="BV257" s="533"/>
    </row>
    <row r="258" spans="1:74" s="527" customFormat="1" ht="15.75" hidden="1" customHeight="1" x14ac:dyDescent="0.35">
      <c r="A258" s="545"/>
      <c r="B258" s="545"/>
      <c r="C258" s="545"/>
      <c r="D258" s="545"/>
      <c r="E258" s="545"/>
      <c r="F258" s="545"/>
      <c r="G258" s="545"/>
      <c r="H258" s="545"/>
      <c r="I258" s="545"/>
      <c r="J258" s="545"/>
      <c r="K258" s="545"/>
      <c r="L258" s="545"/>
      <c r="M258" s="545"/>
      <c r="N258" s="545"/>
      <c r="O258" s="545"/>
      <c r="P258" s="545"/>
      <c r="Q258" s="545"/>
      <c r="R258" s="545"/>
      <c r="S258" s="545"/>
      <c r="T258" s="545"/>
      <c r="U258" s="545"/>
      <c r="V258" s="545"/>
      <c r="W258" s="545"/>
      <c r="X258" s="545"/>
      <c r="Y258" s="545"/>
      <c r="Z258" s="545"/>
      <c r="AA258" s="545"/>
      <c r="AB258" s="545"/>
      <c r="AC258" s="545"/>
      <c r="AD258" s="545"/>
      <c r="AE258" s="545"/>
      <c r="AF258" s="545"/>
      <c r="AG258" s="545"/>
      <c r="AH258" s="545"/>
      <c r="AI258" s="545"/>
      <c r="AJ258" s="545"/>
      <c r="AK258" s="545"/>
      <c r="AL258" s="545"/>
      <c r="AM258" s="545"/>
      <c r="AN258" s="545"/>
      <c r="AO258" s="545"/>
      <c r="AP258" s="545"/>
      <c r="AQ258" s="545"/>
      <c r="AR258" s="545"/>
      <c r="AS258" s="545"/>
      <c r="AT258" s="545"/>
      <c r="AU258" s="545"/>
      <c r="AV258" s="545"/>
      <c r="AW258" s="545"/>
      <c r="AX258" s="545"/>
      <c r="AY258" s="545"/>
      <c r="AZ258" s="545"/>
      <c r="BA258" s="545"/>
      <c r="BB258" s="545"/>
      <c r="BC258" s="545"/>
      <c r="BD258" s="545"/>
      <c r="BE258" s="545"/>
      <c r="BF258" s="545"/>
      <c r="BG258" s="545"/>
      <c r="BH258" s="545"/>
      <c r="BI258" s="545"/>
      <c r="BJ258" s="545"/>
      <c r="BK258" s="545"/>
      <c r="BL258" s="545"/>
      <c r="BQ258" s="532"/>
      <c r="BR258" s="532"/>
      <c r="BS258" s="532"/>
      <c r="BT258" s="533"/>
      <c r="BU258" s="533"/>
      <c r="BV258" s="533"/>
    </row>
    <row r="259" spans="1:74" s="527" customFormat="1" ht="15.75" hidden="1" customHeight="1" x14ac:dyDescent="0.35">
      <c r="A259" s="546"/>
      <c r="B259" s="546"/>
      <c r="C259" s="546"/>
      <c r="D259" s="546"/>
      <c r="E259" s="546"/>
      <c r="F259" s="546"/>
      <c r="G259" s="546"/>
      <c r="H259" s="546"/>
      <c r="I259" s="546"/>
      <c r="J259" s="546"/>
      <c r="K259" s="546"/>
      <c r="L259" s="546"/>
      <c r="M259" s="546"/>
      <c r="N259" s="546"/>
      <c r="O259" s="546"/>
      <c r="P259" s="546"/>
      <c r="Q259" s="546"/>
      <c r="R259" s="546"/>
      <c r="S259" s="546"/>
      <c r="T259" s="546"/>
      <c r="U259" s="546"/>
      <c r="V259" s="546"/>
      <c r="W259" s="546"/>
      <c r="X259" s="546"/>
      <c r="Y259" s="546"/>
      <c r="Z259" s="546"/>
      <c r="AA259" s="546"/>
      <c r="AB259" s="546"/>
      <c r="AC259" s="546"/>
      <c r="AD259" s="546"/>
      <c r="AE259" s="546"/>
      <c r="AF259" s="546"/>
      <c r="AG259" s="546"/>
      <c r="AH259" s="546"/>
      <c r="AI259" s="546"/>
      <c r="AJ259" s="546"/>
      <c r="AK259" s="546"/>
      <c r="AL259" s="546"/>
      <c r="AM259" s="546"/>
      <c r="AN259" s="546"/>
      <c r="AO259" s="546"/>
      <c r="AP259" s="546"/>
      <c r="AQ259" s="546"/>
      <c r="AR259" s="546"/>
      <c r="AS259" s="546"/>
      <c r="AT259" s="546"/>
      <c r="AU259" s="546"/>
      <c r="AV259" s="546"/>
      <c r="AW259" s="546"/>
      <c r="AX259" s="546"/>
      <c r="BQ259" s="532"/>
      <c r="BR259" s="532"/>
      <c r="BS259" s="532"/>
      <c r="BT259" s="533"/>
      <c r="BU259" s="533"/>
      <c r="BV259" s="533"/>
    </row>
    <row r="260" spans="1:74" s="527" customFormat="1" ht="15.75" hidden="1" customHeight="1" x14ac:dyDescent="0.35">
      <c r="A260" s="547"/>
      <c r="B260" s="547"/>
      <c r="C260" s="547"/>
      <c r="D260" s="547"/>
      <c r="E260" s="547"/>
      <c r="F260" s="547"/>
      <c r="G260" s="547"/>
      <c r="H260" s="547"/>
      <c r="I260" s="547"/>
      <c r="J260" s="547"/>
      <c r="K260" s="547"/>
      <c r="L260" s="547"/>
      <c r="M260" s="547"/>
      <c r="N260" s="547"/>
      <c r="O260" s="547"/>
      <c r="P260" s="547"/>
      <c r="Q260" s="547"/>
      <c r="R260" s="547"/>
      <c r="S260" s="547"/>
      <c r="T260" s="547"/>
      <c r="U260" s="547"/>
      <c r="V260" s="547"/>
      <c r="W260" s="547"/>
      <c r="X260" s="547"/>
      <c r="Y260" s="547"/>
      <c r="Z260" s="547"/>
      <c r="AA260" s="547"/>
      <c r="AB260" s="547"/>
      <c r="AC260" s="547"/>
      <c r="AD260" s="547"/>
      <c r="AE260" s="547"/>
      <c r="AF260" s="547"/>
      <c r="AG260" s="547"/>
      <c r="AH260" s="547"/>
      <c r="AI260" s="547"/>
      <c r="AJ260" s="547"/>
      <c r="AK260" s="547"/>
      <c r="AL260" s="547"/>
      <c r="AM260" s="547"/>
      <c r="AN260" s="547"/>
      <c r="AO260" s="547"/>
      <c r="AP260" s="547"/>
      <c r="AQ260" s="547"/>
      <c r="AR260" s="547"/>
      <c r="AS260" s="547"/>
      <c r="AT260" s="547"/>
      <c r="AU260" s="547"/>
      <c r="AV260" s="547"/>
      <c r="AW260" s="547"/>
      <c r="AX260" s="547"/>
      <c r="AY260" s="547"/>
      <c r="AZ260" s="547"/>
      <c r="BA260" s="547"/>
      <c r="BB260" s="547"/>
      <c r="BC260" s="547"/>
      <c r="BD260" s="547"/>
      <c r="BE260" s="547"/>
      <c r="BF260" s="547"/>
      <c r="BG260" s="547"/>
      <c r="BH260" s="547"/>
      <c r="BI260" s="547"/>
      <c r="BJ260" s="547"/>
      <c r="BK260" s="547"/>
      <c r="BL260" s="547"/>
      <c r="BQ260" s="532"/>
      <c r="BR260" s="532"/>
      <c r="BS260" s="532"/>
      <c r="BT260" s="533"/>
      <c r="BU260" s="533"/>
      <c r="BV260" s="533"/>
    </row>
    <row r="261" spans="1:74" s="527" customFormat="1" ht="15.75" hidden="1" customHeight="1" x14ac:dyDescent="0.35">
      <c r="A261" s="541"/>
      <c r="B261" s="541"/>
      <c r="C261" s="541"/>
      <c r="D261" s="541"/>
      <c r="E261" s="541"/>
      <c r="F261" s="541"/>
      <c r="G261" s="541"/>
      <c r="H261" s="541"/>
      <c r="I261" s="541"/>
      <c r="J261" s="541"/>
      <c r="K261" s="541"/>
      <c r="L261" s="541"/>
      <c r="M261" s="541"/>
      <c r="N261" s="541"/>
      <c r="O261" s="541"/>
      <c r="P261" s="541"/>
      <c r="Q261" s="541"/>
      <c r="R261" s="541"/>
      <c r="S261" s="541"/>
      <c r="T261" s="541"/>
      <c r="U261" s="541"/>
      <c r="V261" s="541"/>
      <c r="W261" s="541"/>
      <c r="X261" s="541"/>
      <c r="Y261" s="541"/>
      <c r="Z261" s="542"/>
      <c r="AA261" s="542"/>
      <c r="AB261" s="542"/>
      <c r="AC261" s="542"/>
      <c r="AD261" s="542"/>
      <c r="AE261" s="542"/>
      <c r="AF261" s="542"/>
      <c r="AG261" s="542"/>
      <c r="AH261" s="542"/>
      <c r="AI261" s="542"/>
      <c r="AJ261" s="542"/>
      <c r="AK261" s="542"/>
      <c r="AL261" s="542"/>
      <c r="AM261" s="542"/>
      <c r="AN261" s="542"/>
      <c r="AO261" s="542"/>
      <c r="AP261" s="542"/>
      <c r="AQ261" s="542"/>
      <c r="AR261" s="542"/>
      <c r="AS261" s="542"/>
      <c r="AT261" s="542"/>
      <c r="AU261" s="542"/>
      <c r="AV261" s="542"/>
      <c r="AW261" s="542"/>
      <c r="AX261" s="542"/>
      <c r="BQ261" s="532"/>
      <c r="BR261" s="532"/>
      <c r="BS261" s="532"/>
      <c r="BT261" s="533"/>
      <c r="BU261" s="533"/>
      <c r="BV261" s="533"/>
    </row>
    <row r="262" spans="1:74" s="527" customFormat="1" ht="15.75" hidden="1" customHeight="1" x14ac:dyDescent="0.35">
      <c r="A262" s="541"/>
      <c r="B262" s="541"/>
      <c r="C262" s="541"/>
      <c r="D262" s="541"/>
      <c r="E262" s="541"/>
      <c r="F262" s="541"/>
      <c r="G262" s="541"/>
      <c r="H262" s="541"/>
      <c r="I262" s="541"/>
      <c r="J262" s="541"/>
      <c r="K262" s="541"/>
      <c r="L262" s="541"/>
      <c r="M262" s="541"/>
      <c r="N262" s="541"/>
      <c r="O262" s="541"/>
      <c r="P262" s="541"/>
      <c r="Q262" s="541"/>
      <c r="R262" s="541"/>
      <c r="S262" s="541"/>
      <c r="T262" s="541"/>
      <c r="U262" s="541"/>
      <c r="V262" s="541"/>
      <c r="W262" s="541"/>
      <c r="X262" s="541"/>
      <c r="Y262" s="541"/>
      <c r="Z262" s="542"/>
      <c r="AA262" s="542"/>
      <c r="AB262" s="542"/>
      <c r="AC262" s="542"/>
      <c r="AD262" s="542"/>
      <c r="AE262" s="542"/>
      <c r="AF262" s="542"/>
      <c r="AG262" s="542"/>
      <c r="AH262" s="542"/>
      <c r="AI262" s="542"/>
      <c r="AJ262" s="542"/>
      <c r="AK262" s="542"/>
      <c r="AL262" s="542"/>
      <c r="AM262" s="542"/>
      <c r="AN262" s="542"/>
      <c r="AO262" s="542"/>
      <c r="AP262" s="542"/>
      <c r="AQ262" s="542"/>
      <c r="AR262" s="542"/>
      <c r="AS262" s="542"/>
      <c r="AT262" s="542"/>
      <c r="AU262" s="542"/>
      <c r="AV262" s="542"/>
      <c r="AW262" s="542"/>
      <c r="AX262" s="542"/>
      <c r="BQ262" s="532"/>
      <c r="BR262" s="532"/>
      <c r="BS262" s="532"/>
      <c r="BT262" s="533"/>
      <c r="BU262" s="533"/>
      <c r="BV262" s="533"/>
    </row>
    <row r="263" spans="1:74" s="527" customFormat="1" ht="15.75" hidden="1" customHeight="1" x14ac:dyDescent="0.35">
      <c r="BQ263" s="532"/>
      <c r="BR263" s="532"/>
      <c r="BS263" s="532"/>
      <c r="BT263" s="533"/>
      <c r="BU263" s="533"/>
      <c r="BV263" s="533"/>
    </row>
    <row r="264" spans="1:74" s="527" customFormat="1" ht="15.75" hidden="1" customHeight="1" x14ac:dyDescent="0.3">
      <c r="A264" s="543"/>
      <c r="B264" s="543"/>
      <c r="C264" s="543"/>
      <c r="D264" s="543"/>
      <c r="E264" s="543"/>
      <c r="F264" s="543"/>
      <c r="G264" s="543"/>
      <c r="H264" s="543"/>
      <c r="I264" s="543"/>
      <c r="J264" s="543"/>
      <c r="K264" s="543"/>
      <c r="L264" s="543"/>
      <c r="M264" s="543"/>
      <c r="N264" s="543"/>
      <c r="O264" s="543"/>
      <c r="P264" s="543"/>
      <c r="Q264" s="543"/>
      <c r="R264" s="543"/>
      <c r="S264" s="543"/>
      <c r="T264" s="543"/>
      <c r="U264" s="543"/>
      <c r="V264" s="543"/>
      <c r="W264" s="543"/>
      <c r="X264" s="543"/>
      <c r="Y264" s="543"/>
      <c r="Z264" s="543"/>
      <c r="AA264" s="543"/>
      <c r="AB264" s="543"/>
      <c r="AC264" s="543"/>
      <c r="AD264" s="543"/>
      <c r="AE264" s="543"/>
      <c r="AF264" s="543"/>
      <c r="AG264" s="543"/>
      <c r="AH264" s="543"/>
      <c r="AI264" s="543"/>
      <c r="AJ264" s="543"/>
      <c r="AK264" s="543"/>
      <c r="AL264" s="543"/>
      <c r="AM264" s="543"/>
      <c r="AN264" s="543"/>
      <c r="AO264" s="543"/>
      <c r="AP264" s="543"/>
      <c r="AQ264" s="543"/>
      <c r="AR264" s="543"/>
      <c r="AS264" s="543"/>
      <c r="AT264" s="543"/>
      <c r="AU264" s="543"/>
      <c r="AV264" s="543"/>
      <c r="AW264" s="543"/>
      <c r="AX264" s="543"/>
      <c r="BQ264" s="532"/>
      <c r="BR264" s="532"/>
      <c r="BS264" s="532"/>
      <c r="BT264" s="533"/>
      <c r="BU264" s="533"/>
      <c r="BV264" s="533"/>
    </row>
    <row r="265" spans="1:74" s="527" customFormat="1" ht="15.75" hidden="1" customHeight="1" x14ac:dyDescent="0.35">
      <c r="A265" s="544"/>
      <c r="B265" s="544"/>
      <c r="C265" s="544"/>
      <c r="D265" s="544"/>
      <c r="E265" s="544"/>
      <c r="F265" s="544"/>
      <c r="G265" s="544"/>
      <c r="H265" s="544"/>
      <c r="I265" s="544"/>
      <c r="J265" s="544"/>
      <c r="K265" s="544"/>
      <c r="L265" s="544"/>
      <c r="M265" s="544"/>
      <c r="N265" s="544"/>
      <c r="O265" s="544"/>
      <c r="P265" s="544"/>
      <c r="Q265" s="544"/>
      <c r="R265" s="544"/>
      <c r="S265" s="544"/>
      <c r="T265" s="544"/>
      <c r="U265" s="544"/>
      <c r="V265" s="544"/>
      <c r="W265" s="544"/>
      <c r="X265" s="544"/>
      <c r="Y265" s="544"/>
      <c r="Z265" s="544"/>
      <c r="AA265" s="544"/>
      <c r="AB265" s="544"/>
      <c r="AC265" s="544"/>
      <c r="AD265" s="544"/>
      <c r="AE265" s="544"/>
      <c r="AF265" s="544"/>
      <c r="AG265" s="544"/>
      <c r="AH265" s="544"/>
      <c r="AI265" s="544"/>
      <c r="AJ265" s="544"/>
      <c r="AK265" s="544"/>
      <c r="AL265" s="544"/>
      <c r="AM265" s="544"/>
      <c r="AN265" s="544"/>
      <c r="AO265" s="544"/>
      <c r="AP265" s="544"/>
      <c r="AQ265" s="544"/>
      <c r="AR265" s="544"/>
      <c r="AS265" s="544"/>
      <c r="AT265" s="544"/>
      <c r="AU265" s="544"/>
      <c r="AV265" s="544"/>
      <c r="AW265" s="544"/>
      <c r="AX265" s="544"/>
      <c r="AY265" s="544"/>
      <c r="AZ265" s="544"/>
      <c r="BA265" s="544"/>
      <c r="BB265" s="544"/>
      <c r="BC265" s="544"/>
      <c r="BD265" s="544"/>
      <c r="BE265" s="544"/>
      <c r="BF265" s="544"/>
      <c r="BG265" s="544"/>
      <c r="BH265" s="544"/>
      <c r="BI265" s="544"/>
      <c r="BJ265" s="544"/>
      <c r="BK265" s="544"/>
      <c r="BL265" s="544"/>
      <c r="BM265" s="530"/>
      <c r="BN265" s="530"/>
      <c r="BO265" s="530"/>
      <c r="BP265" s="531"/>
      <c r="BQ265" s="532"/>
      <c r="BR265" s="532"/>
      <c r="BS265" s="532"/>
      <c r="BT265" s="533"/>
      <c r="BU265" s="533"/>
      <c r="BV265" s="533"/>
    </row>
    <row r="266" spans="1:74" s="527" customFormat="1" ht="15.75" hidden="1" customHeight="1" x14ac:dyDescent="0.35">
      <c r="A266" s="544"/>
      <c r="B266" s="544"/>
      <c r="C266" s="544"/>
      <c r="D266" s="544"/>
      <c r="E266" s="544"/>
      <c r="F266" s="544"/>
      <c r="G266" s="544"/>
      <c r="H266" s="544"/>
      <c r="I266" s="544"/>
      <c r="J266" s="544"/>
      <c r="K266" s="544"/>
      <c r="L266" s="544"/>
      <c r="M266" s="544"/>
      <c r="N266" s="544"/>
      <c r="O266" s="544"/>
      <c r="P266" s="544"/>
      <c r="Q266" s="544"/>
      <c r="R266" s="544"/>
      <c r="S266" s="544"/>
      <c r="T266" s="544"/>
      <c r="U266" s="544"/>
      <c r="V266" s="544"/>
      <c r="W266" s="544"/>
      <c r="X266" s="544"/>
      <c r="Y266" s="544"/>
      <c r="Z266" s="544"/>
      <c r="AA266" s="544"/>
      <c r="AB266" s="544"/>
      <c r="AC266" s="544"/>
      <c r="AD266" s="544"/>
      <c r="AE266" s="544"/>
      <c r="AF266" s="544"/>
      <c r="AG266" s="544"/>
      <c r="AH266" s="544"/>
      <c r="AI266" s="544"/>
      <c r="AJ266" s="544"/>
      <c r="AK266" s="544"/>
      <c r="AL266" s="544"/>
      <c r="AM266" s="544"/>
      <c r="AN266" s="544"/>
      <c r="AO266" s="544"/>
      <c r="AP266" s="544"/>
      <c r="AQ266" s="544"/>
      <c r="AR266" s="544"/>
      <c r="AS266" s="544"/>
      <c r="AT266" s="544"/>
      <c r="AU266" s="544"/>
      <c r="AV266" s="544"/>
      <c r="AW266" s="544"/>
      <c r="AX266" s="544"/>
      <c r="AY266" s="544"/>
      <c r="AZ266" s="544"/>
      <c r="BA266" s="544"/>
      <c r="BB266" s="544"/>
      <c r="BC266" s="544"/>
      <c r="BD266" s="544"/>
      <c r="BE266" s="544"/>
      <c r="BF266" s="544"/>
      <c r="BG266" s="544"/>
      <c r="BH266" s="544"/>
      <c r="BI266" s="544"/>
      <c r="BJ266" s="544"/>
      <c r="BK266" s="544"/>
      <c r="BL266" s="544"/>
      <c r="BM266" s="530"/>
      <c r="BN266" s="530"/>
      <c r="BO266" s="530"/>
      <c r="BP266" s="531"/>
      <c r="BQ266" s="532"/>
      <c r="BR266" s="532"/>
      <c r="BS266" s="532"/>
      <c r="BT266" s="533"/>
      <c r="BU266" s="533"/>
      <c r="BV266" s="533"/>
    </row>
    <row r="267" spans="1:74" s="527" customFormat="1" ht="15.75" hidden="1" customHeight="1" x14ac:dyDescent="0.35">
      <c r="BQ267" s="532"/>
      <c r="BR267" s="532"/>
      <c r="BS267" s="532"/>
      <c r="BT267" s="533"/>
      <c r="BU267" s="533"/>
      <c r="BV267" s="533"/>
    </row>
    <row r="268" spans="1:74" s="527" customFormat="1" ht="15.75" hidden="1" customHeight="1" x14ac:dyDescent="0.35">
      <c r="BQ268" s="532"/>
      <c r="BR268" s="532"/>
      <c r="BS268" s="532"/>
      <c r="BT268" s="533"/>
      <c r="BU268" s="533"/>
      <c r="BV268" s="533"/>
    </row>
    <row r="269" spans="1:74" s="527" customFormat="1" ht="15.75" hidden="1" customHeight="1" x14ac:dyDescent="0.35">
      <c r="BQ269" s="532"/>
      <c r="BR269" s="532"/>
      <c r="BS269" s="532"/>
      <c r="BT269" s="533"/>
      <c r="BU269" s="533"/>
      <c r="BV269" s="533"/>
    </row>
    <row r="270" spans="1:74" s="527" customFormat="1" ht="15.75" hidden="1" customHeight="1" x14ac:dyDescent="0.3">
      <c r="A270" s="540"/>
      <c r="B270" s="540"/>
      <c r="C270" s="540"/>
      <c r="D270" s="540"/>
      <c r="E270" s="540"/>
      <c r="F270" s="540"/>
      <c r="G270" s="540"/>
      <c r="H270" s="540"/>
      <c r="I270" s="540"/>
      <c r="J270" s="540"/>
      <c r="K270" s="540"/>
      <c r="L270" s="540"/>
      <c r="M270" s="540"/>
      <c r="N270" s="540"/>
      <c r="O270" s="540"/>
      <c r="P270" s="540"/>
      <c r="Q270" s="540"/>
      <c r="R270" s="540"/>
      <c r="S270" s="540"/>
      <c r="T270" s="540"/>
      <c r="U270" s="540"/>
      <c r="BQ270" s="532"/>
      <c r="BR270" s="532"/>
      <c r="BS270" s="532"/>
      <c r="BT270" s="533"/>
      <c r="BU270" s="533"/>
      <c r="BV270" s="533"/>
    </row>
    <row r="271" spans="1:74" s="527" customFormat="1" ht="15.75" hidden="1" customHeight="1" x14ac:dyDescent="0.25">
      <c r="A271" s="534"/>
      <c r="B271" s="534"/>
      <c r="C271" s="534"/>
      <c r="D271" s="534"/>
      <c r="E271" s="534"/>
      <c r="F271" s="534"/>
      <c r="G271" s="534"/>
      <c r="H271" s="534"/>
      <c r="I271" s="534"/>
      <c r="J271" s="534"/>
      <c r="K271" s="534"/>
      <c r="L271" s="534"/>
      <c r="M271" s="534"/>
      <c r="N271" s="534"/>
      <c r="O271" s="534"/>
      <c r="P271" s="534"/>
      <c r="Q271" s="534"/>
      <c r="R271" s="534"/>
      <c r="S271" s="534"/>
      <c r="T271" s="534"/>
      <c r="U271" s="535"/>
      <c r="BQ271" s="532"/>
      <c r="BR271" s="532"/>
      <c r="BS271" s="532"/>
      <c r="BT271" s="533"/>
      <c r="BU271" s="533"/>
      <c r="BV271" s="533"/>
    </row>
    <row r="272" spans="1:74" s="527" customFormat="1" ht="15.75" hidden="1" customHeight="1" x14ac:dyDescent="0.25">
      <c r="A272" s="536"/>
      <c r="B272" s="536"/>
      <c r="C272" s="536"/>
      <c r="D272" s="536"/>
      <c r="E272" s="536"/>
      <c r="F272" s="536"/>
      <c r="G272" s="536"/>
      <c r="H272" s="536"/>
      <c r="I272" s="539"/>
      <c r="J272" s="539"/>
      <c r="K272" s="539"/>
      <c r="L272" s="539"/>
      <c r="M272" s="539"/>
      <c r="N272" s="539"/>
      <c r="O272" s="538"/>
      <c r="P272" s="538"/>
      <c r="Q272" s="538"/>
      <c r="R272" s="538"/>
      <c r="S272" s="538"/>
      <c r="T272" s="538"/>
      <c r="U272" s="535"/>
      <c r="BQ272" s="532"/>
      <c r="BR272" s="532"/>
      <c r="BS272" s="532"/>
      <c r="BT272" s="533"/>
      <c r="BU272" s="533"/>
      <c r="BV272" s="533"/>
    </row>
    <row r="273" spans="1:74" s="527" customFormat="1" ht="15.75" hidden="1" customHeight="1" x14ac:dyDescent="0.25">
      <c r="A273" s="536"/>
      <c r="B273" s="536"/>
      <c r="C273" s="536"/>
      <c r="D273" s="536"/>
      <c r="E273" s="536"/>
      <c r="F273" s="536"/>
      <c r="G273" s="536"/>
      <c r="H273" s="536"/>
      <c r="I273" s="539"/>
      <c r="J273" s="539"/>
      <c r="K273" s="539"/>
      <c r="L273" s="539"/>
      <c r="M273" s="539"/>
      <c r="N273" s="539"/>
      <c r="O273" s="538"/>
      <c r="P273" s="538"/>
      <c r="Q273" s="538"/>
      <c r="R273" s="538"/>
      <c r="S273" s="538"/>
      <c r="T273" s="538"/>
      <c r="U273" s="535"/>
      <c r="BQ273" s="532"/>
      <c r="BR273" s="532"/>
      <c r="BS273" s="532"/>
      <c r="BT273" s="533"/>
      <c r="BU273" s="533"/>
      <c r="BV273" s="533"/>
    </row>
    <row r="274" spans="1:74" s="527" customFormat="1" ht="15.75" hidden="1" customHeight="1" x14ac:dyDescent="0.25">
      <c r="A274" s="536"/>
      <c r="B274" s="536"/>
      <c r="C274" s="536"/>
      <c r="D274" s="536"/>
      <c r="E274" s="536"/>
      <c r="F274" s="536"/>
      <c r="G274" s="536"/>
      <c r="H274" s="536"/>
      <c r="I274" s="539"/>
      <c r="J274" s="539"/>
      <c r="K274" s="539"/>
      <c r="L274" s="539"/>
      <c r="M274" s="539"/>
      <c r="N274" s="539"/>
      <c r="O274" s="538"/>
      <c r="P274" s="538"/>
      <c r="Q274" s="538"/>
      <c r="R274" s="538"/>
      <c r="S274" s="538"/>
      <c r="T274" s="538"/>
      <c r="U274" s="535"/>
      <c r="BQ274" s="532"/>
      <c r="BR274" s="532"/>
      <c r="BS274" s="532"/>
      <c r="BT274" s="533"/>
      <c r="BU274" s="533"/>
      <c r="BV274" s="533"/>
    </row>
    <row r="275" spans="1:74" s="527" customFormat="1" ht="15.75" hidden="1" customHeight="1" x14ac:dyDescent="0.25">
      <c r="A275" s="536"/>
      <c r="B275" s="536"/>
      <c r="C275" s="536"/>
      <c r="D275" s="536"/>
      <c r="E275" s="536"/>
      <c r="F275" s="536"/>
      <c r="G275" s="536"/>
      <c r="H275" s="536"/>
      <c r="I275" s="537"/>
      <c r="J275" s="537"/>
      <c r="K275" s="537"/>
      <c r="L275" s="537"/>
      <c r="M275" s="537"/>
      <c r="N275" s="537"/>
      <c r="O275" s="538"/>
      <c r="P275" s="538"/>
      <c r="Q275" s="538"/>
      <c r="R275" s="538"/>
      <c r="S275" s="538"/>
      <c r="T275" s="538"/>
      <c r="U275" s="535"/>
      <c r="BQ275" s="532"/>
      <c r="BR275" s="532"/>
      <c r="BS275" s="532"/>
      <c r="BT275" s="533"/>
      <c r="BU275" s="533"/>
      <c r="BV275" s="533"/>
    </row>
    <row r="276" spans="1:74" s="527" customFormat="1" ht="15.75" hidden="1" customHeight="1" x14ac:dyDescent="0.35">
      <c r="BQ276" s="532"/>
      <c r="BR276" s="532"/>
      <c r="BS276" s="532"/>
      <c r="BT276" s="533"/>
      <c r="BU276" s="533"/>
      <c r="BV276" s="533"/>
    </row>
    <row r="277" spans="1:74" ht="20.25" hidden="1" customHeight="1" x14ac:dyDescent="0.35"/>
    <row r="278" spans="1:74" ht="20.25" hidden="1" customHeight="1" x14ac:dyDescent="0.35"/>
    <row r="279" spans="1:74" ht="20.25" hidden="1" customHeight="1" x14ac:dyDescent="0.35"/>
    <row r="280" spans="1:74" ht="20.25" hidden="1" customHeight="1" x14ac:dyDescent="0.35"/>
    <row r="281" spans="1:74" ht="20.25" hidden="1" customHeight="1" x14ac:dyDescent="0.35"/>
    <row r="283" spans="1:74" ht="20.25" customHeight="1" thickBot="1" x14ac:dyDescent="0.4">
      <c r="A283" s="1383" t="s">
        <v>527</v>
      </c>
      <c r="B283" s="1383"/>
      <c r="C283" s="1383"/>
      <c r="D283" s="1383"/>
      <c r="E283" s="1383"/>
      <c r="F283" s="1383"/>
      <c r="G283" s="1383"/>
      <c r="H283" s="1383"/>
      <c r="I283" s="1383"/>
      <c r="J283" s="1383"/>
      <c r="K283" s="1383"/>
      <c r="L283" s="1383"/>
      <c r="M283" s="1383"/>
      <c r="N283" s="1383"/>
      <c r="O283" s="1383"/>
      <c r="P283" s="1383"/>
      <c r="Q283" s="1383"/>
      <c r="R283" s="1383"/>
      <c r="S283" s="1383"/>
      <c r="T283" s="1383"/>
      <c r="U283" s="1383"/>
      <c r="V283"/>
      <c r="W283"/>
      <c r="X283"/>
      <c r="Y283"/>
      <c r="Z283"/>
      <c r="AA283"/>
    </row>
    <row r="284" spans="1:74" ht="24.75" customHeight="1" thickBot="1" x14ac:dyDescent="0.4">
      <c r="A284" s="1400" t="s">
        <v>528</v>
      </c>
      <c r="B284" s="1401"/>
      <c r="C284" s="1401"/>
      <c r="D284" s="1401"/>
      <c r="E284" s="1401"/>
      <c r="F284" s="1401"/>
      <c r="G284" s="1401"/>
      <c r="H284" s="1402"/>
      <c r="I284" s="1403" t="s">
        <v>529</v>
      </c>
      <c r="J284" s="1404"/>
      <c r="K284" s="1404"/>
      <c r="L284" s="1404"/>
      <c r="M284" s="1404"/>
      <c r="N284" s="1405"/>
      <c r="O284"/>
      <c r="P284"/>
      <c r="Q284"/>
      <c r="R284"/>
      <c r="S284"/>
      <c r="T284"/>
      <c r="U284"/>
      <c r="V284"/>
      <c r="W284"/>
      <c r="X284"/>
      <c r="Y284"/>
      <c r="Z284"/>
      <c r="AA284"/>
    </row>
    <row r="285" spans="1:74" ht="23.25" customHeight="1" x14ac:dyDescent="0.35">
      <c r="A285" s="1406" t="s">
        <v>530</v>
      </c>
      <c r="B285" s="1407"/>
      <c r="C285" s="1407"/>
      <c r="D285" s="1407"/>
      <c r="E285" s="1407"/>
      <c r="F285" s="1407"/>
      <c r="G285" s="1407"/>
      <c r="H285" s="1408"/>
      <c r="I285" s="1409">
        <v>0</v>
      </c>
      <c r="J285" s="1410"/>
      <c r="K285" s="1410"/>
      <c r="L285" s="1410"/>
      <c r="M285" s="1410"/>
      <c r="N285" s="1411"/>
      <c r="O285"/>
      <c r="P285"/>
      <c r="Q285" s="1382"/>
      <c r="R285" s="1382"/>
      <c r="S285" s="1382"/>
      <c r="T285" s="1382"/>
      <c r="U285" s="1382"/>
      <c r="V285" s="1382"/>
      <c r="W285" s="1382"/>
      <c r="X285" s="1382"/>
      <c r="Y285" s="1382"/>
      <c r="Z285" s="1382"/>
      <c r="AA285" s="1382"/>
    </row>
    <row r="286" spans="1:74" ht="23.25" customHeight="1" x14ac:dyDescent="0.35">
      <c r="A286" s="1376" t="s">
        <v>531</v>
      </c>
      <c r="B286" s="1377"/>
      <c r="C286" s="1377"/>
      <c r="D286" s="1377"/>
      <c r="E286" s="1377"/>
      <c r="F286" s="1377"/>
      <c r="G286" s="1377"/>
      <c r="H286" s="1378"/>
      <c r="I286" s="1393">
        <v>0</v>
      </c>
      <c r="J286" s="1394"/>
      <c r="K286" s="1394"/>
      <c r="L286" s="1394"/>
      <c r="M286" s="1394"/>
      <c r="N286" s="1395"/>
      <c r="O286"/>
      <c r="P286"/>
      <c r="Q286" s="1382"/>
      <c r="R286" s="1382"/>
      <c r="S286" s="1382"/>
      <c r="T286" s="1382"/>
      <c r="U286" s="1382"/>
      <c r="V286" s="1382"/>
      <c r="W286" s="1382"/>
      <c r="X286" s="1382"/>
      <c r="Y286" s="1382"/>
      <c r="Z286" s="1382"/>
      <c r="AA286" s="1382"/>
    </row>
    <row r="287" spans="1:74" ht="23.25" customHeight="1" x14ac:dyDescent="0.35">
      <c r="A287" s="1376" t="s">
        <v>532</v>
      </c>
      <c r="B287" s="1377"/>
      <c r="C287" s="1377"/>
      <c r="D287" s="1377"/>
      <c r="E287" s="1377"/>
      <c r="F287" s="1377"/>
      <c r="G287" s="1377"/>
      <c r="H287" s="1378"/>
      <c r="I287" s="1412">
        <f ca="1">('Bränsleförbrukning &amp;  NOx'!AD73-'Bränsleförbrukning &amp;  NOx'!AD43)*'Fartygsparametrar 1'!AG14</f>
        <v>0</v>
      </c>
      <c r="J287" s="1413"/>
      <c r="K287" s="1413"/>
      <c r="L287" s="1413"/>
      <c r="M287" s="1413"/>
      <c r="N287" s="1414"/>
      <c r="O287"/>
      <c r="P287"/>
      <c r="Q287" s="1382"/>
      <c r="R287" s="1382"/>
      <c r="S287" s="1382"/>
      <c r="T287" s="1382"/>
      <c r="U287" s="1382"/>
      <c r="V287" s="1382"/>
      <c r="W287" s="1382"/>
      <c r="X287" s="1382"/>
      <c r="Y287" s="1382"/>
      <c r="Z287" s="1382"/>
      <c r="AA287" s="1382"/>
    </row>
    <row r="288" spans="1:74" ht="23.25" customHeight="1" x14ac:dyDescent="0.35">
      <c r="A288" s="1376" t="s">
        <v>533</v>
      </c>
      <c r="B288" s="1377"/>
      <c r="C288" s="1377"/>
      <c r="D288" s="1377"/>
      <c r="E288" s="1377"/>
      <c r="F288" s="1377"/>
      <c r="G288" s="1377"/>
      <c r="H288" s="1378"/>
      <c r="I288" s="1415">
        <f>Prognoser!BV64</f>
        <v>0</v>
      </c>
      <c r="J288" s="1416"/>
      <c r="K288" s="1416"/>
      <c r="L288" s="1416"/>
      <c r="M288" s="1416"/>
      <c r="N288" s="1417"/>
      <c r="O288"/>
      <c r="P288"/>
      <c r="Q288" s="1382"/>
      <c r="R288" s="1382"/>
      <c r="S288" s="1382"/>
      <c r="T288" s="1382"/>
      <c r="U288" s="1382"/>
      <c r="V288" s="1382"/>
      <c r="W288" s="1382"/>
      <c r="X288" s="1382"/>
      <c r="Y288" s="1382"/>
      <c r="Z288" s="1382"/>
      <c r="AA288" s="1382"/>
    </row>
    <row r="289" spans="1:27" ht="23.25" customHeight="1" x14ac:dyDescent="0.35">
      <c r="A289" s="1376" t="s">
        <v>534</v>
      </c>
      <c r="B289" s="1377"/>
      <c r="C289" s="1377"/>
      <c r="D289" s="1377"/>
      <c r="E289" s="1377"/>
      <c r="F289" s="1377"/>
      <c r="G289" s="1377"/>
      <c r="H289" s="1378"/>
      <c r="I289" s="1390">
        <v>0</v>
      </c>
      <c r="J289" s="1391"/>
      <c r="K289" s="1391"/>
      <c r="L289" s="1391"/>
      <c r="M289" s="1391"/>
      <c r="N289" s="1392"/>
      <c r="O289"/>
      <c r="P289"/>
      <c r="Q289" s="1382"/>
      <c r="R289" s="1382"/>
      <c r="S289" s="1382"/>
      <c r="T289" s="1382"/>
      <c r="U289" s="1382"/>
      <c r="V289" s="1382"/>
      <c r="W289" s="1382"/>
      <c r="X289" s="1382"/>
      <c r="Y289" s="1382"/>
      <c r="Z289" s="1382"/>
      <c r="AA289" s="1382"/>
    </row>
    <row r="290" spans="1:27" ht="23.25" customHeight="1" x14ac:dyDescent="0.35">
      <c r="A290" s="1376" t="s">
        <v>535</v>
      </c>
      <c r="B290" s="1377"/>
      <c r="C290" s="1377"/>
      <c r="D290" s="1377"/>
      <c r="E290" s="1377"/>
      <c r="F290" s="1377"/>
      <c r="G290" s="1377"/>
      <c r="H290" s="1378"/>
      <c r="I290" s="1393">
        <v>0</v>
      </c>
      <c r="J290" s="1394"/>
      <c r="K290" s="1394"/>
      <c r="L290" s="1394"/>
      <c r="M290" s="1394"/>
      <c r="N290" s="1395"/>
      <c r="O290"/>
      <c r="P290"/>
      <c r="Q290" s="1382"/>
      <c r="R290" s="1382"/>
      <c r="S290" s="1382"/>
      <c r="T290" s="1382"/>
      <c r="U290" s="1382"/>
      <c r="V290" s="1382"/>
      <c r="W290" s="1382"/>
      <c r="X290" s="1382"/>
      <c r="Y290" s="1382"/>
      <c r="Z290" s="1382"/>
      <c r="AA290" s="1382"/>
    </row>
    <row r="291" spans="1:27" ht="23.25" hidden="1" customHeight="1" x14ac:dyDescent="0.35">
      <c r="A291" s="519"/>
      <c r="B291" s="520"/>
      <c r="C291" s="520"/>
      <c r="D291" s="520"/>
      <c r="E291" s="520"/>
      <c r="F291" s="520"/>
      <c r="G291" s="520"/>
      <c r="H291" s="521"/>
      <c r="I291" s="1396"/>
      <c r="J291" s="1397"/>
      <c r="K291" s="1397"/>
      <c r="L291" s="1397"/>
      <c r="M291" s="1397"/>
      <c r="N291" s="1398"/>
      <c r="O291"/>
      <c r="P291"/>
      <c r="Q291" s="1382"/>
      <c r="R291" s="1382"/>
      <c r="S291" s="1382"/>
      <c r="T291" s="1382"/>
      <c r="U291" s="1382"/>
      <c r="V291" s="1382"/>
      <c r="W291" s="1382"/>
      <c r="X291" s="1382"/>
      <c r="Y291" s="1382"/>
      <c r="Z291" s="1382"/>
      <c r="AA291" s="1382"/>
    </row>
    <row r="292" spans="1:27" ht="23.25" hidden="1" customHeight="1" x14ac:dyDescent="0.35">
      <c r="A292" s="1376"/>
      <c r="B292" s="1377"/>
      <c r="C292" s="1377"/>
      <c r="D292" s="1377"/>
      <c r="E292" s="1377"/>
      <c r="F292" s="1377"/>
      <c r="G292" s="1377"/>
      <c r="H292" s="1378"/>
      <c r="I292" s="1396"/>
      <c r="J292" s="1397"/>
      <c r="K292" s="1397"/>
      <c r="L292" s="1397"/>
      <c r="M292" s="1397"/>
      <c r="N292" s="1398"/>
      <c r="O292"/>
      <c r="P292"/>
      <c r="Q292" s="1382"/>
      <c r="R292" s="1382"/>
      <c r="S292" s="1382"/>
      <c r="T292" s="1382"/>
      <c r="U292" s="1382"/>
      <c r="V292" s="1382"/>
      <c r="W292" s="1382"/>
      <c r="X292" s="1382"/>
      <c r="Y292" s="1382"/>
      <c r="Z292" s="1382"/>
      <c r="AA292" s="1382"/>
    </row>
    <row r="293" spans="1:27" ht="23.25" hidden="1" customHeight="1" x14ac:dyDescent="0.35">
      <c r="A293" s="1376"/>
      <c r="B293" s="1377"/>
      <c r="C293" s="1377"/>
      <c r="D293" s="1377"/>
      <c r="E293" s="1377"/>
      <c r="F293" s="1377"/>
      <c r="G293" s="1377"/>
      <c r="H293" s="1378"/>
      <c r="I293" s="1396"/>
      <c r="J293" s="1397"/>
      <c r="K293" s="1397"/>
      <c r="L293" s="1397"/>
      <c r="M293" s="1397"/>
      <c r="N293" s="1398"/>
      <c r="O293"/>
      <c r="P293"/>
      <c r="Q293" s="1382"/>
      <c r="R293" s="1382"/>
      <c r="S293" s="1382"/>
      <c r="T293" s="1382"/>
      <c r="U293" s="1382"/>
      <c r="V293" s="1382"/>
      <c r="W293" s="1382"/>
      <c r="X293" s="1382"/>
      <c r="Y293" s="1382"/>
      <c r="Z293" s="1382"/>
      <c r="AA293" s="1382"/>
    </row>
    <row r="294" spans="1:27" ht="23.25" hidden="1" customHeight="1" x14ac:dyDescent="0.35">
      <c r="A294" s="1376"/>
      <c r="B294" s="1377"/>
      <c r="C294" s="1377"/>
      <c r="D294" s="1377"/>
      <c r="E294" s="1377"/>
      <c r="F294" s="1377"/>
      <c r="G294" s="1377"/>
      <c r="H294" s="1378"/>
      <c r="I294" s="1396"/>
      <c r="J294" s="1397"/>
      <c r="K294" s="1397"/>
      <c r="L294" s="1397"/>
      <c r="M294" s="1397"/>
      <c r="N294" s="1398"/>
      <c r="O294"/>
      <c r="P294"/>
      <c r="Q294" s="1382"/>
      <c r="R294" s="1382"/>
      <c r="S294" s="1382"/>
      <c r="T294" s="1382"/>
      <c r="U294" s="1382"/>
      <c r="V294" s="1382"/>
      <c r="W294" s="1382"/>
      <c r="X294" s="1382"/>
      <c r="Y294" s="1382"/>
      <c r="Z294" s="1382"/>
      <c r="AA294" s="1382"/>
    </row>
    <row r="295" spans="1:27" ht="23.25" customHeight="1" x14ac:dyDescent="0.35">
      <c r="A295" s="1376" t="s">
        <v>536</v>
      </c>
      <c r="B295" s="1377"/>
      <c r="C295" s="1377"/>
      <c r="D295" s="1377"/>
      <c r="E295" s="1377"/>
      <c r="F295" s="1377"/>
      <c r="G295" s="1377"/>
      <c r="H295" s="1378"/>
      <c r="I295" s="1379">
        <f ca="1">Effektsammanställning!L7</f>
        <v>0</v>
      </c>
      <c r="J295" s="1380"/>
      <c r="K295" s="1380"/>
      <c r="L295" s="1380"/>
      <c r="M295" s="1380"/>
      <c r="N295" s="1381"/>
      <c r="O295"/>
      <c r="P295"/>
      <c r="Q295" s="1382"/>
      <c r="R295" s="1382"/>
      <c r="S295" s="1382"/>
      <c r="T295" s="1382"/>
      <c r="U295" s="1382"/>
      <c r="V295" s="1382"/>
      <c r="W295" s="1382"/>
      <c r="X295" s="1382"/>
      <c r="Y295" s="1382"/>
      <c r="Z295" s="1382"/>
      <c r="AA295" s="1382"/>
    </row>
    <row r="296" spans="1:27" ht="23.25" customHeight="1" x14ac:dyDescent="0.35">
      <c r="A296" s="1376" t="s">
        <v>537</v>
      </c>
      <c r="B296" s="1377"/>
      <c r="C296" s="1377"/>
      <c r="D296" s="1377"/>
      <c r="E296" s="1377"/>
      <c r="F296" s="1377"/>
      <c r="G296" s="1377"/>
      <c r="H296" s="1378"/>
      <c r="I296" s="1379">
        <f ca="1">Effektsammanställning!M7</f>
        <v>0</v>
      </c>
      <c r="J296" s="1380"/>
      <c r="K296" s="1380"/>
      <c r="L296" s="1380"/>
      <c r="M296" s="1380"/>
      <c r="N296" s="1381"/>
      <c r="O296"/>
      <c r="P296"/>
      <c r="Q296" s="1382"/>
      <c r="R296" s="1382"/>
      <c r="S296" s="1382"/>
      <c r="T296" s="1382"/>
      <c r="U296" s="1382"/>
      <c r="V296" s="1382"/>
      <c r="W296" s="1382"/>
      <c r="X296" s="1382"/>
      <c r="Y296" s="1382"/>
      <c r="Z296" s="1382"/>
      <c r="AA296" s="1382"/>
    </row>
    <row r="297" spans="1:27" ht="23.25" customHeight="1" x14ac:dyDescent="0.35">
      <c r="A297" s="1376" t="s">
        <v>538</v>
      </c>
      <c r="B297" s="1377"/>
      <c r="C297" s="1377"/>
      <c r="D297" s="1377"/>
      <c r="E297" s="1377"/>
      <c r="F297" s="1377"/>
      <c r="G297" s="1377"/>
      <c r="H297" s="1378"/>
      <c r="I297" s="1379">
        <f ca="1">Effektsammanställning!N7</f>
        <v>0</v>
      </c>
      <c r="J297" s="1380"/>
      <c r="K297" s="1380"/>
      <c r="L297" s="1380"/>
      <c r="M297" s="1380"/>
      <c r="N297" s="1381"/>
      <c r="O297"/>
      <c r="P297"/>
      <c r="Q297" s="1382"/>
      <c r="R297" s="1382"/>
      <c r="S297" s="1382"/>
      <c r="T297" s="1382"/>
      <c r="U297" s="1382"/>
      <c r="V297" s="1382"/>
      <c r="W297" s="1382"/>
      <c r="X297" s="1382"/>
      <c r="Y297" s="1382"/>
      <c r="Z297" s="1382"/>
      <c r="AA297" s="1382"/>
    </row>
    <row r="298" spans="1:27" ht="23.25" customHeight="1" thickBot="1" x14ac:dyDescent="0.4">
      <c r="A298" s="1384" t="s">
        <v>539</v>
      </c>
      <c r="B298" s="1385"/>
      <c r="C298" s="1385"/>
      <c r="D298" s="1385"/>
      <c r="E298" s="1385"/>
      <c r="F298" s="1385"/>
      <c r="G298" s="1385"/>
      <c r="H298" s="1386"/>
      <c r="I298" s="1387">
        <f ca="1">Huvudanalys!C146/1000000</f>
        <v>0</v>
      </c>
      <c r="J298" s="1388"/>
      <c r="K298" s="1388"/>
      <c r="L298" s="1388"/>
      <c r="M298" s="1388"/>
      <c r="N298" s="1389"/>
      <c r="O298"/>
      <c r="P298"/>
      <c r="Q298" s="1382"/>
      <c r="R298" s="1382"/>
      <c r="S298" s="1382"/>
      <c r="T298" s="1382"/>
      <c r="U298" s="1382"/>
      <c r="V298" s="1382"/>
      <c r="W298" s="1382"/>
      <c r="X298" s="1382"/>
      <c r="Y298" s="1382"/>
      <c r="Z298" s="1382"/>
      <c r="AA298" s="1382"/>
    </row>
  </sheetData>
  <mergeCells count="1192">
    <mergeCell ref="AJ12:BB12"/>
    <mergeCell ref="A13:AI13"/>
    <mergeCell ref="AJ13:BB13"/>
    <mergeCell ref="A21:AI21"/>
    <mergeCell ref="AJ21:BB21"/>
    <mergeCell ref="A22:AI22"/>
    <mergeCell ref="AJ22:BB22"/>
    <mergeCell ref="A6:AI6"/>
    <mergeCell ref="AJ6:BB6"/>
    <mergeCell ref="A7:AI7"/>
    <mergeCell ref="AJ7:BB7"/>
    <mergeCell ref="A8:AI8"/>
    <mergeCell ref="AJ8:BB8"/>
    <mergeCell ref="A9:AI9"/>
    <mergeCell ref="AJ9:BB9"/>
    <mergeCell ref="A10:AI10"/>
    <mergeCell ref="A1:BL1"/>
    <mergeCell ref="A2:AU2"/>
    <mergeCell ref="AV2:BL2"/>
    <mergeCell ref="A3:BL3"/>
    <mergeCell ref="A4:AX4"/>
    <mergeCell ref="A5:AX5"/>
    <mergeCell ref="BC5:BL5"/>
    <mergeCell ref="A17:AI17"/>
    <mergeCell ref="AJ17:BB17"/>
    <mergeCell ref="A14:AI14"/>
    <mergeCell ref="AJ14:BB14"/>
    <mergeCell ref="A15:AI15"/>
    <mergeCell ref="AJ15:BB15"/>
    <mergeCell ref="A16:AI16"/>
    <mergeCell ref="AJ16:BB16"/>
    <mergeCell ref="AJ10:BB10"/>
    <mergeCell ref="A11:AI11"/>
    <mergeCell ref="AJ11:BB11"/>
    <mergeCell ref="A12:AI12"/>
    <mergeCell ref="A18:AI18"/>
    <mergeCell ref="AJ18:BB18"/>
    <mergeCell ref="A19:AI19"/>
    <mergeCell ref="AJ19:BB19"/>
    <mergeCell ref="A36:AI36"/>
    <mergeCell ref="AJ36:BB36"/>
    <mergeCell ref="A37:AI37"/>
    <mergeCell ref="AJ37:BB37"/>
    <mergeCell ref="A38:AI38"/>
    <mergeCell ref="AJ38:BB38"/>
    <mergeCell ref="A33:AI33"/>
    <mergeCell ref="AJ33:BB33"/>
    <mergeCell ref="A34:AI34"/>
    <mergeCell ref="AJ34:BB34"/>
    <mergeCell ref="A35:AI35"/>
    <mergeCell ref="AJ35:BB35"/>
    <mergeCell ref="A29:AI29"/>
    <mergeCell ref="AJ29:BB29"/>
    <mergeCell ref="A26:AI26"/>
    <mergeCell ref="AJ26:BB26"/>
    <mergeCell ref="A27:AI27"/>
    <mergeCell ref="AJ27:BB27"/>
    <mergeCell ref="A28:AI28"/>
    <mergeCell ref="AJ28:BB28"/>
    <mergeCell ref="A23:AI23"/>
    <mergeCell ref="AJ23:BB23"/>
    <mergeCell ref="A24:AI24"/>
    <mergeCell ref="AJ24:BB24"/>
    <mergeCell ref="A25:AI25"/>
    <mergeCell ref="AJ25:BB25"/>
    <mergeCell ref="A20:AI20"/>
    <mergeCell ref="AJ20:BB20"/>
    <mergeCell ref="BQ29:BQ32"/>
    <mergeCell ref="A30:AI30"/>
    <mergeCell ref="AJ30:BB30"/>
    <mergeCell ref="A31:AI31"/>
    <mergeCell ref="AJ31:BB31"/>
    <mergeCell ref="A32:AI32"/>
    <mergeCell ref="AJ32:BB32"/>
    <mergeCell ref="A48:AR48"/>
    <mergeCell ref="AS48:BA48"/>
    <mergeCell ref="BB48:BG48"/>
    <mergeCell ref="BH48:BL48"/>
    <mergeCell ref="AS45:BA45"/>
    <mergeCell ref="BB45:BG45"/>
    <mergeCell ref="BH45:BL45"/>
    <mergeCell ref="A46:AR46"/>
    <mergeCell ref="AS46:BA46"/>
    <mergeCell ref="BB46:BG46"/>
    <mergeCell ref="BH46:BL46"/>
    <mergeCell ref="A39:BL39"/>
    <mergeCell ref="A40:BL40"/>
    <mergeCell ref="A41:BL41"/>
    <mergeCell ref="A42:AX42"/>
    <mergeCell ref="A43:AX43"/>
    <mergeCell ref="A44:BL44"/>
    <mergeCell ref="BM41:BN41"/>
    <mergeCell ref="A51:AR51"/>
    <mergeCell ref="AS51:BA51"/>
    <mergeCell ref="BB51:BG51"/>
    <mergeCell ref="BH51:BL51"/>
    <mergeCell ref="A52:AR52"/>
    <mergeCell ref="AS52:BA52"/>
    <mergeCell ref="BB52:BG52"/>
    <mergeCell ref="BH52:BL52"/>
    <mergeCell ref="A49:AR49"/>
    <mergeCell ref="AS49:BA49"/>
    <mergeCell ref="BB49:BG49"/>
    <mergeCell ref="BH49:BL49"/>
    <mergeCell ref="A50:AR50"/>
    <mergeCell ref="AS50:BA50"/>
    <mergeCell ref="BB50:BG50"/>
    <mergeCell ref="BH50:BL50"/>
    <mergeCell ref="A47:AR47"/>
    <mergeCell ref="AS47:BA47"/>
    <mergeCell ref="BB47:BG47"/>
    <mergeCell ref="BH47:BL47"/>
    <mergeCell ref="A57:BL57"/>
    <mergeCell ref="A58:BL58"/>
    <mergeCell ref="A59:BL59"/>
    <mergeCell ref="A60:BL60"/>
    <mergeCell ref="A55:AR55"/>
    <mergeCell ref="AS55:BA55"/>
    <mergeCell ref="BB55:BG55"/>
    <mergeCell ref="BH55:BL55"/>
    <mergeCell ref="A56:AR56"/>
    <mergeCell ref="AS56:BA56"/>
    <mergeCell ref="BB56:BG56"/>
    <mergeCell ref="BH56:BL56"/>
    <mergeCell ref="A53:AR53"/>
    <mergeCell ref="AS53:BA53"/>
    <mergeCell ref="BB53:BG53"/>
    <mergeCell ref="BH53:BL53"/>
    <mergeCell ref="A54:AR54"/>
    <mergeCell ref="AS54:BA54"/>
    <mergeCell ref="BB54:BG54"/>
    <mergeCell ref="BH54:BL54"/>
    <mergeCell ref="AA68:AE68"/>
    <mergeCell ref="AF68:AJ90"/>
    <mergeCell ref="AL68:AT68"/>
    <mergeCell ref="AU68:AZ90"/>
    <mergeCell ref="BA68:BL90"/>
    <mergeCell ref="BQ68:BQ70"/>
    <mergeCell ref="AL66:AT67"/>
    <mergeCell ref="AU66:AZ67"/>
    <mergeCell ref="BA66:BL67"/>
    <mergeCell ref="BQ66:BQ67"/>
    <mergeCell ref="S67:Z67"/>
    <mergeCell ref="A68:C132"/>
    <mergeCell ref="D68:F90"/>
    <mergeCell ref="G68:R68"/>
    <mergeCell ref="S68:V68"/>
    <mergeCell ref="W68:Z68"/>
    <mergeCell ref="A64:BL64"/>
    <mergeCell ref="A65:R65"/>
    <mergeCell ref="S65:AJ65"/>
    <mergeCell ref="AK65:AK252"/>
    <mergeCell ref="AL65:BL65"/>
    <mergeCell ref="A66:F67"/>
    <mergeCell ref="G66:R67"/>
    <mergeCell ref="S66:Z66"/>
    <mergeCell ref="AA66:AE67"/>
    <mergeCell ref="AF66:AJ67"/>
    <mergeCell ref="G71:R71"/>
    <mergeCell ref="S71:V71"/>
    <mergeCell ref="W71:Z71"/>
    <mergeCell ref="AA71:AE71"/>
    <mergeCell ref="AL71:AT71"/>
    <mergeCell ref="G72:R72"/>
    <mergeCell ref="S72:V72"/>
    <mergeCell ref="W72:Z72"/>
    <mergeCell ref="AA72:AE72"/>
    <mergeCell ref="AL72:AT72"/>
    <mergeCell ref="G69:R69"/>
    <mergeCell ref="S69:V69"/>
    <mergeCell ref="W69:Z69"/>
    <mergeCell ref="AA69:AE69"/>
    <mergeCell ref="AL69:AT69"/>
    <mergeCell ref="G70:R70"/>
    <mergeCell ref="S70:V70"/>
    <mergeCell ref="W70:Z70"/>
    <mergeCell ref="AA70:AE70"/>
    <mergeCell ref="AL70:AT70"/>
    <mergeCell ref="G75:R75"/>
    <mergeCell ref="S75:V75"/>
    <mergeCell ref="W75:Z75"/>
    <mergeCell ref="AA75:AE75"/>
    <mergeCell ref="AL75:AT75"/>
    <mergeCell ref="G76:R76"/>
    <mergeCell ref="S76:V76"/>
    <mergeCell ref="W76:Z76"/>
    <mergeCell ref="AA76:AE76"/>
    <mergeCell ref="AL76:AT76"/>
    <mergeCell ref="G73:R73"/>
    <mergeCell ref="S73:V73"/>
    <mergeCell ref="W73:Z73"/>
    <mergeCell ref="AA73:AE73"/>
    <mergeCell ref="AL73:AT73"/>
    <mergeCell ref="G74:R74"/>
    <mergeCell ref="S74:V74"/>
    <mergeCell ref="W74:Z74"/>
    <mergeCell ref="AA74:AE74"/>
    <mergeCell ref="AL74:AT74"/>
    <mergeCell ref="G79:R79"/>
    <mergeCell ref="S79:V79"/>
    <mergeCell ref="W79:Z79"/>
    <mergeCell ref="AA79:AE79"/>
    <mergeCell ref="AL79:AT79"/>
    <mergeCell ref="G80:R80"/>
    <mergeCell ref="S80:V80"/>
    <mergeCell ref="W80:Z80"/>
    <mergeCell ref="AA80:AE80"/>
    <mergeCell ref="AL80:AT80"/>
    <mergeCell ref="G77:R77"/>
    <mergeCell ref="S77:V77"/>
    <mergeCell ref="W77:Z77"/>
    <mergeCell ref="AA77:AE77"/>
    <mergeCell ref="AL77:AT77"/>
    <mergeCell ref="G78:R78"/>
    <mergeCell ref="S78:V78"/>
    <mergeCell ref="W78:Z78"/>
    <mergeCell ref="AA78:AE78"/>
    <mergeCell ref="AL78:AT78"/>
    <mergeCell ref="G83:R83"/>
    <mergeCell ref="S83:V83"/>
    <mergeCell ref="W83:Z83"/>
    <mergeCell ref="AA83:AE83"/>
    <mergeCell ref="AL83:AT83"/>
    <mergeCell ref="G84:R84"/>
    <mergeCell ref="S84:V84"/>
    <mergeCell ref="W84:Z84"/>
    <mergeCell ref="AA84:AE84"/>
    <mergeCell ref="AL84:AT84"/>
    <mergeCell ref="G81:R81"/>
    <mergeCell ref="S81:V81"/>
    <mergeCell ref="W81:Z81"/>
    <mergeCell ref="AA81:AE81"/>
    <mergeCell ref="AL81:AT81"/>
    <mergeCell ref="G82:R82"/>
    <mergeCell ref="S82:V82"/>
    <mergeCell ref="W82:Z82"/>
    <mergeCell ref="AA82:AE82"/>
    <mergeCell ref="AL82:AT82"/>
    <mergeCell ref="G87:R87"/>
    <mergeCell ref="S87:V87"/>
    <mergeCell ref="W87:Z87"/>
    <mergeCell ref="AA87:AE87"/>
    <mergeCell ref="AL87:AT87"/>
    <mergeCell ref="G88:R88"/>
    <mergeCell ref="S88:V88"/>
    <mergeCell ref="W88:Z88"/>
    <mergeCell ref="AA88:AE88"/>
    <mergeCell ref="AL88:AT88"/>
    <mergeCell ref="G85:R85"/>
    <mergeCell ref="S85:V85"/>
    <mergeCell ref="W85:Z85"/>
    <mergeCell ref="AA85:AE85"/>
    <mergeCell ref="AL85:AT85"/>
    <mergeCell ref="G86:R86"/>
    <mergeCell ref="S86:V86"/>
    <mergeCell ref="W86:Z86"/>
    <mergeCell ref="AA86:AE86"/>
    <mergeCell ref="AL86:AT86"/>
    <mergeCell ref="D91:F112"/>
    <mergeCell ref="G91:R91"/>
    <mergeCell ref="S91:V91"/>
    <mergeCell ref="W91:Z91"/>
    <mergeCell ref="AA91:AE91"/>
    <mergeCell ref="AF91:AJ112"/>
    <mergeCell ref="W93:Z93"/>
    <mergeCell ref="AA93:AE93"/>
    <mergeCell ref="G95:R95"/>
    <mergeCell ref="S95:V95"/>
    <mergeCell ref="G89:R89"/>
    <mergeCell ref="S89:V89"/>
    <mergeCell ref="W89:Z89"/>
    <mergeCell ref="AA89:AE89"/>
    <mergeCell ref="AL89:AT89"/>
    <mergeCell ref="G90:R90"/>
    <mergeCell ref="S90:V90"/>
    <mergeCell ref="W90:Z90"/>
    <mergeCell ref="AA90:AE90"/>
    <mergeCell ref="AL90:AT90"/>
    <mergeCell ref="W95:Z95"/>
    <mergeCell ref="AA95:AE95"/>
    <mergeCell ref="AL95:AT95"/>
    <mergeCell ref="G96:R96"/>
    <mergeCell ref="S96:V96"/>
    <mergeCell ref="W96:Z96"/>
    <mergeCell ref="AA96:AE96"/>
    <mergeCell ref="AL96:AT96"/>
    <mergeCell ref="AL93:AT93"/>
    <mergeCell ref="G94:R94"/>
    <mergeCell ref="S94:V94"/>
    <mergeCell ref="W94:Z94"/>
    <mergeCell ref="AA94:AE94"/>
    <mergeCell ref="AL94:AT94"/>
    <mergeCell ref="AL91:AT91"/>
    <mergeCell ref="AU91:AZ112"/>
    <mergeCell ref="BA91:BL112"/>
    <mergeCell ref="G92:R92"/>
    <mergeCell ref="S92:V92"/>
    <mergeCell ref="W92:Z92"/>
    <mergeCell ref="AA92:AE92"/>
    <mergeCell ref="AL92:AT92"/>
    <mergeCell ref="G93:R93"/>
    <mergeCell ref="S93:V93"/>
    <mergeCell ref="G99:R99"/>
    <mergeCell ref="S99:V99"/>
    <mergeCell ref="W99:Z99"/>
    <mergeCell ref="AA99:AE99"/>
    <mergeCell ref="AL99:AT99"/>
    <mergeCell ref="G100:R100"/>
    <mergeCell ref="S100:V100"/>
    <mergeCell ref="W100:Z100"/>
    <mergeCell ref="AA100:AE100"/>
    <mergeCell ref="AL100:AT100"/>
    <mergeCell ref="G97:R97"/>
    <mergeCell ref="S97:V97"/>
    <mergeCell ref="W97:Z97"/>
    <mergeCell ref="AA97:AE97"/>
    <mergeCell ref="AL97:AT97"/>
    <mergeCell ref="G98:R98"/>
    <mergeCell ref="S98:V98"/>
    <mergeCell ref="W98:Z98"/>
    <mergeCell ref="AA98:AE98"/>
    <mergeCell ref="AL98:AT98"/>
    <mergeCell ref="G103:R103"/>
    <mergeCell ref="S103:V103"/>
    <mergeCell ref="W103:Z103"/>
    <mergeCell ref="AA103:AE103"/>
    <mergeCell ref="AL103:AT103"/>
    <mergeCell ref="G104:R104"/>
    <mergeCell ref="S104:V104"/>
    <mergeCell ref="W104:Z104"/>
    <mergeCell ref="AA104:AE104"/>
    <mergeCell ref="AL104:AT104"/>
    <mergeCell ref="G101:R101"/>
    <mergeCell ref="S101:V101"/>
    <mergeCell ref="W101:Z101"/>
    <mergeCell ref="AA101:AE101"/>
    <mergeCell ref="AL101:AT101"/>
    <mergeCell ref="G102:R102"/>
    <mergeCell ref="S102:V102"/>
    <mergeCell ref="W102:Z102"/>
    <mergeCell ref="AA102:AE102"/>
    <mergeCell ref="AL102:AT102"/>
    <mergeCell ref="G107:R107"/>
    <mergeCell ref="S107:V107"/>
    <mergeCell ref="W107:Z107"/>
    <mergeCell ref="AA107:AE107"/>
    <mergeCell ref="AL107:AT107"/>
    <mergeCell ref="G108:R108"/>
    <mergeCell ref="S108:V108"/>
    <mergeCell ref="W108:Z108"/>
    <mergeCell ref="AA108:AE108"/>
    <mergeCell ref="AL108:AT108"/>
    <mergeCell ref="G105:R105"/>
    <mergeCell ref="S105:V105"/>
    <mergeCell ref="W105:Z105"/>
    <mergeCell ref="AA105:AE105"/>
    <mergeCell ref="AL105:AT105"/>
    <mergeCell ref="G106:R106"/>
    <mergeCell ref="S106:V106"/>
    <mergeCell ref="W106:Z106"/>
    <mergeCell ref="AA106:AE106"/>
    <mergeCell ref="AL106:AT106"/>
    <mergeCell ref="G111:R111"/>
    <mergeCell ref="S111:V111"/>
    <mergeCell ref="W111:Z111"/>
    <mergeCell ref="AA111:AE111"/>
    <mergeCell ref="AL111:AT111"/>
    <mergeCell ref="G112:R112"/>
    <mergeCell ref="S112:V112"/>
    <mergeCell ref="W112:Z112"/>
    <mergeCell ref="AA112:AE112"/>
    <mergeCell ref="AL112:AT112"/>
    <mergeCell ref="G109:R109"/>
    <mergeCell ref="S109:V109"/>
    <mergeCell ref="W109:Z109"/>
    <mergeCell ref="AA109:AE109"/>
    <mergeCell ref="AL109:AT109"/>
    <mergeCell ref="G110:R110"/>
    <mergeCell ref="S110:V110"/>
    <mergeCell ref="W110:Z110"/>
    <mergeCell ref="AA110:AE110"/>
    <mergeCell ref="AL110:AT110"/>
    <mergeCell ref="AL115:AT115"/>
    <mergeCell ref="G116:R116"/>
    <mergeCell ref="S116:V116"/>
    <mergeCell ref="W116:Z116"/>
    <mergeCell ref="AA116:AE116"/>
    <mergeCell ref="AL116:AT116"/>
    <mergeCell ref="AL113:AT113"/>
    <mergeCell ref="AU113:AZ132"/>
    <mergeCell ref="BA113:BL132"/>
    <mergeCell ref="G114:R114"/>
    <mergeCell ref="S114:V114"/>
    <mergeCell ref="W114:Z114"/>
    <mergeCell ref="AA114:AE114"/>
    <mergeCell ref="AL114:AT114"/>
    <mergeCell ref="G115:R115"/>
    <mergeCell ref="S115:V115"/>
    <mergeCell ref="D113:F132"/>
    <mergeCell ref="G113:R113"/>
    <mergeCell ref="S113:V113"/>
    <mergeCell ref="W113:Z113"/>
    <mergeCell ref="AA113:AE113"/>
    <mergeCell ref="AF113:AJ132"/>
    <mergeCell ref="W115:Z115"/>
    <mergeCell ref="AA115:AE115"/>
    <mergeCell ref="G117:R117"/>
    <mergeCell ref="S117:V117"/>
    <mergeCell ref="G119:R119"/>
    <mergeCell ref="S119:V119"/>
    <mergeCell ref="W119:Z119"/>
    <mergeCell ref="AA119:AE119"/>
    <mergeCell ref="AL119:AT119"/>
    <mergeCell ref="G120:R120"/>
    <mergeCell ref="S120:V120"/>
    <mergeCell ref="W120:Z120"/>
    <mergeCell ref="AA120:AE120"/>
    <mergeCell ref="AL120:AT120"/>
    <mergeCell ref="W117:Z117"/>
    <mergeCell ref="AA117:AE117"/>
    <mergeCell ref="AL117:AT117"/>
    <mergeCell ref="G118:R118"/>
    <mergeCell ref="S118:V118"/>
    <mergeCell ref="W118:Z118"/>
    <mergeCell ref="AA118:AE118"/>
    <mergeCell ref="AL118:AT118"/>
    <mergeCell ref="G123:R123"/>
    <mergeCell ref="S123:V123"/>
    <mergeCell ref="W123:Z123"/>
    <mergeCell ref="AA123:AE123"/>
    <mergeCell ref="AL123:AT123"/>
    <mergeCell ref="G124:R124"/>
    <mergeCell ref="S124:V124"/>
    <mergeCell ref="W124:Z124"/>
    <mergeCell ref="AA124:AE124"/>
    <mergeCell ref="AL124:AT124"/>
    <mergeCell ref="G121:R121"/>
    <mergeCell ref="S121:V121"/>
    <mergeCell ref="W121:Z121"/>
    <mergeCell ref="AA121:AE121"/>
    <mergeCell ref="AL121:AT121"/>
    <mergeCell ref="G122:R122"/>
    <mergeCell ref="S122:V122"/>
    <mergeCell ref="W122:Z122"/>
    <mergeCell ref="AA122:AE122"/>
    <mergeCell ref="AL122:AT122"/>
    <mergeCell ref="G127:R127"/>
    <mergeCell ref="S127:V127"/>
    <mergeCell ref="W127:Z127"/>
    <mergeCell ref="AA127:AE127"/>
    <mergeCell ref="AL127:AT127"/>
    <mergeCell ref="G128:R128"/>
    <mergeCell ref="S128:V128"/>
    <mergeCell ref="W128:Z128"/>
    <mergeCell ref="AA128:AE128"/>
    <mergeCell ref="AL128:AT128"/>
    <mergeCell ref="G125:R125"/>
    <mergeCell ref="S125:V125"/>
    <mergeCell ref="W125:Z125"/>
    <mergeCell ref="AA125:AE125"/>
    <mergeCell ref="AL125:AT125"/>
    <mergeCell ref="G126:R126"/>
    <mergeCell ref="S126:V126"/>
    <mergeCell ref="W126:Z126"/>
    <mergeCell ref="AA126:AE126"/>
    <mergeCell ref="AL126:AT126"/>
    <mergeCell ref="G131:R131"/>
    <mergeCell ref="S131:V131"/>
    <mergeCell ref="W131:Z131"/>
    <mergeCell ref="AA131:AE131"/>
    <mergeCell ref="AL131:AT131"/>
    <mergeCell ref="G132:R132"/>
    <mergeCell ref="S132:V132"/>
    <mergeCell ref="W132:Z132"/>
    <mergeCell ref="AA132:AE132"/>
    <mergeCell ref="AL132:AT132"/>
    <mergeCell ref="G129:R129"/>
    <mergeCell ref="S129:V129"/>
    <mergeCell ref="W129:Z129"/>
    <mergeCell ref="AA129:AE129"/>
    <mergeCell ref="AL129:AT129"/>
    <mergeCell ref="G130:R130"/>
    <mergeCell ref="S130:V130"/>
    <mergeCell ref="W130:Z130"/>
    <mergeCell ref="AA130:AE130"/>
    <mergeCell ref="AL130:AT130"/>
    <mergeCell ref="AL135:AT135"/>
    <mergeCell ref="G136:R136"/>
    <mergeCell ref="S136:V136"/>
    <mergeCell ref="W136:Z136"/>
    <mergeCell ref="AA136:AE136"/>
    <mergeCell ref="AL136:AT136"/>
    <mergeCell ref="AF133:AJ149"/>
    <mergeCell ref="AL133:AT133"/>
    <mergeCell ref="G138:R138"/>
    <mergeCell ref="S138:V138"/>
    <mergeCell ref="W138:Z138"/>
    <mergeCell ref="AA138:AE138"/>
    <mergeCell ref="AL138:AT138"/>
    <mergeCell ref="G143:R143"/>
    <mergeCell ref="S143:V143"/>
    <mergeCell ref="W143:Z143"/>
    <mergeCell ref="AA143:AE143"/>
    <mergeCell ref="AU133:AZ149"/>
    <mergeCell ref="BA133:BL149"/>
    <mergeCell ref="G134:R134"/>
    <mergeCell ref="S134:V134"/>
    <mergeCell ref="W134:Z134"/>
    <mergeCell ref="AA134:AE134"/>
    <mergeCell ref="AL134:AT134"/>
    <mergeCell ref="G135:R135"/>
    <mergeCell ref="A133:C220"/>
    <mergeCell ref="D133:F149"/>
    <mergeCell ref="G133:R133"/>
    <mergeCell ref="S133:V133"/>
    <mergeCell ref="W133:Z133"/>
    <mergeCell ref="AA133:AE133"/>
    <mergeCell ref="S135:V135"/>
    <mergeCell ref="W135:Z135"/>
    <mergeCell ref="AA135:AE135"/>
    <mergeCell ref="G137:R137"/>
    <mergeCell ref="G139:R139"/>
    <mergeCell ref="S139:V139"/>
    <mergeCell ref="W139:Z139"/>
    <mergeCell ref="AA139:AE139"/>
    <mergeCell ref="AL139:AT139"/>
    <mergeCell ref="G140:R140"/>
    <mergeCell ref="S140:V140"/>
    <mergeCell ref="W140:Z140"/>
    <mergeCell ref="AA140:AE140"/>
    <mergeCell ref="AL140:AT140"/>
    <mergeCell ref="S137:V137"/>
    <mergeCell ref="W137:Z137"/>
    <mergeCell ref="AA137:AE137"/>
    <mergeCell ref="AL137:AT137"/>
    <mergeCell ref="AL143:AT143"/>
    <mergeCell ref="G144:R144"/>
    <mergeCell ref="S144:V144"/>
    <mergeCell ref="W144:Z144"/>
    <mergeCell ref="AA144:AE144"/>
    <mergeCell ref="AL144:AT144"/>
    <mergeCell ref="G141:R141"/>
    <mergeCell ref="S141:V141"/>
    <mergeCell ref="W141:Z141"/>
    <mergeCell ref="AA141:AE141"/>
    <mergeCell ref="AL141:AT141"/>
    <mergeCell ref="G142:R142"/>
    <mergeCell ref="S142:V142"/>
    <mergeCell ref="W142:Z142"/>
    <mergeCell ref="AA142:AE142"/>
    <mergeCell ref="AL142:AT142"/>
    <mergeCell ref="G147:R147"/>
    <mergeCell ref="S147:V147"/>
    <mergeCell ref="W147:Z147"/>
    <mergeCell ref="AA147:AE147"/>
    <mergeCell ref="AL147:AT147"/>
    <mergeCell ref="G148:R148"/>
    <mergeCell ref="S148:V148"/>
    <mergeCell ref="W148:Z148"/>
    <mergeCell ref="AA148:AE148"/>
    <mergeCell ref="AL148:AT148"/>
    <mergeCell ref="G145:R145"/>
    <mergeCell ref="S145:V145"/>
    <mergeCell ref="W145:Z145"/>
    <mergeCell ref="AA145:AE145"/>
    <mergeCell ref="AL145:AT145"/>
    <mergeCell ref="G146:R146"/>
    <mergeCell ref="S146:V146"/>
    <mergeCell ref="W146:Z146"/>
    <mergeCell ref="AA146:AE146"/>
    <mergeCell ref="AL146:AT146"/>
    <mergeCell ref="AU150:AZ166"/>
    <mergeCell ref="BA150:BL172"/>
    <mergeCell ref="G151:R151"/>
    <mergeCell ref="S151:V151"/>
    <mergeCell ref="W151:Z151"/>
    <mergeCell ref="AA151:AE151"/>
    <mergeCell ref="AL151:AT151"/>
    <mergeCell ref="G152:R152"/>
    <mergeCell ref="G149:R149"/>
    <mergeCell ref="S149:V149"/>
    <mergeCell ref="W149:Z149"/>
    <mergeCell ref="AA149:AE149"/>
    <mergeCell ref="AL149:AT149"/>
    <mergeCell ref="S159:V159"/>
    <mergeCell ref="W159:Z159"/>
    <mergeCell ref="AA159:AE159"/>
    <mergeCell ref="AL159:AT159"/>
    <mergeCell ref="D150:F172"/>
    <mergeCell ref="G150:R150"/>
    <mergeCell ref="S150:V150"/>
    <mergeCell ref="W150:Z150"/>
    <mergeCell ref="AA150:AE150"/>
    <mergeCell ref="G154:R154"/>
    <mergeCell ref="S154:V154"/>
    <mergeCell ref="W154:Z154"/>
    <mergeCell ref="AA154:AE154"/>
    <mergeCell ref="AL154:AT154"/>
    <mergeCell ref="G155:R155"/>
    <mergeCell ref="S155:V155"/>
    <mergeCell ref="W155:Z155"/>
    <mergeCell ref="AA155:AE155"/>
    <mergeCell ref="AL155:AT155"/>
    <mergeCell ref="S152:V152"/>
    <mergeCell ref="W152:Z152"/>
    <mergeCell ref="AA152:AE152"/>
    <mergeCell ref="AL152:AT152"/>
    <mergeCell ref="G153:R153"/>
    <mergeCell ref="S153:V153"/>
    <mergeCell ref="W153:Z153"/>
    <mergeCell ref="AA153:AE153"/>
    <mergeCell ref="AL153:AT153"/>
    <mergeCell ref="AF150:AJ172"/>
    <mergeCell ref="AL150:AT150"/>
    <mergeCell ref="G158:R158"/>
    <mergeCell ref="S158:V158"/>
    <mergeCell ref="W158:Z158"/>
    <mergeCell ref="AA158:AE158"/>
    <mergeCell ref="AL158:AT158"/>
    <mergeCell ref="G159:R159"/>
    <mergeCell ref="G156:R156"/>
    <mergeCell ref="S156:V156"/>
    <mergeCell ref="W156:Z156"/>
    <mergeCell ref="AA156:AE156"/>
    <mergeCell ref="AL156:AT156"/>
    <mergeCell ref="G157:R157"/>
    <mergeCell ref="S157:V157"/>
    <mergeCell ref="W157:Z157"/>
    <mergeCell ref="AA157:AE157"/>
    <mergeCell ref="AL157:AT157"/>
    <mergeCell ref="G162:R162"/>
    <mergeCell ref="S162:V162"/>
    <mergeCell ref="W162:Z162"/>
    <mergeCell ref="AA162:AE162"/>
    <mergeCell ref="AL162:AT162"/>
    <mergeCell ref="G163:R163"/>
    <mergeCell ref="S163:V163"/>
    <mergeCell ref="W163:Z163"/>
    <mergeCell ref="AA163:AE163"/>
    <mergeCell ref="AL163:AT163"/>
    <mergeCell ref="G160:R160"/>
    <mergeCell ref="S160:V160"/>
    <mergeCell ref="W160:Z160"/>
    <mergeCell ref="AA160:AE160"/>
    <mergeCell ref="AL160:AT160"/>
    <mergeCell ref="G161:R161"/>
    <mergeCell ref="S161:V161"/>
    <mergeCell ref="W161:Z161"/>
    <mergeCell ref="AA161:AE161"/>
    <mergeCell ref="AL161:AT161"/>
    <mergeCell ref="G166:R166"/>
    <mergeCell ref="S166:V166"/>
    <mergeCell ref="W166:Z166"/>
    <mergeCell ref="AA166:AE166"/>
    <mergeCell ref="AL166:AT166"/>
    <mergeCell ref="G167:R167"/>
    <mergeCell ref="S167:V167"/>
    <mergeCell ref="W167:Z167"/>
    <mergeCell ref="AA167:AE167"/>
    <mergeCell ref="AL167:AT167"/>
    <mergeCell ref="G164:R164"/>
    <mergeCell ref="S164:V164"/>
    <mergeCell ref="W164:Z164"/>
    <mergeCell ref="AA164:AE164"/>
    <mergeCell ref="AL164:AT164"/>
    <mergeCell ref="G165:R165"/>
    <mergeCell ref="S165:V165"/>
    <mergeCell ref="W165:Z165"/>
    <mergeCell ref="AA165:AE165"/>
    <mergeCell ref="AL165:AT165"/>
    <mergeCell ref="G171:R171"/>
    <mergeCell ref="S171:V171"/>
    <mergeCell ref="W171:Z171"/>
    <mergeCell ref="AA171:AE171"/>
    <mergeCell ref="AL171:AT171"/>
    <mergeCell ref="G172:R172"/>
    <mergeCell ref="S172:V172"/>
    <mergeCell ref="W172:Z172"/>
    <mergeCell ref="AA172:AE172"/>
    <mergeCell ref="AL172:AT172"/>
    <mergeCell ref="AL169:AT169"/>
    <mergeCell ref="G170:R170"/>
    <mergeCell ref="S170:V170"/>
    <mergeCell ref="W170:Z170"/>
    <mergeCell ref="AA170:AE170"/>
    <mergeCell ref="AL170:AT170"/>
    <mergeCell ref="AU167:AZ172"/>
    <mergeCell ref="G168:R168"/>
    <mergeCell ref="S168:V168"/>
    <mergeCell ref="W168:Z168"/>
    <mergeCell ref="AA168:AE168"/>
    <mergeCell ref="AL168:AT168"/>
    <mergeCell ref="G169:R169"/>
    <mergeCell ref="S169:V169"/>
    <mergeCell ref="W169:Z169"/>
    <mergeCell ref="AA169:AE169"/>
    <mergeCell ref="AL175:AT175"/>
    <mergeCell ref="G176:R176"/>
    <mergeCell ref="S176:V176"/>
    <mergeCell ref="W176:Z176"/>
    <mergeCell ref="AA176:AE176"/>
    <mergeCell ref="AL176:AT176"/>
    <mergeCell ref="AL173:AT173"/>
    <mergeCell ref="AU173:AZ188"/>
    <mergeCell ref="BA173:BL188"/>
    <mergeCell ref="G174:R174"/>
    <mergeCell ref="S174:V174"/>
    <mergeCell ref="W174:Z174"/>
    <mergeCell ref="AA174:AE174"/>
    <mergeCell ref="AL174:AT174"/>
    <mergeCell ref="G175:R175"/>
    <mergeCell ref="S175:V175"/>
    <mergeCell ref="D173:F188"/>
    <mergeCell ref="G173:R173"/>
    <mergeCell ref="S173:V173"/>
    <mergeCell ref="W173:Z173"/>
    <mergeCell ref="AA173:AE173"/>
    <mergeCell ref="AF173:AJ188"/>
    <mergeCell ref="W175:Z175"/>
    <mergeCell ref="AA175:AE175"/>
    <mergeCell ref="G177:R177"/>
    <mergeCell ref="S177:V177"/>
    <mergeCell ref="G179:R179"/>
    <mergeCell ref="S179:V179"/>
    <mergeCell ref="W179:Z179"/>
    <mergeCell ref="AA179:AE179"/>
    <mergeCell ref="AL179:AT179"/>
    <mergeCell ref="G180:R180"/>
    <mergeCell ref="S180:V180"/>
    <mergeCell ref="W180:Z180"/>
    <mergeCell ref="AA180:AE180"/>
    <mergeCell ref="AL180:AT180"/>
    <mergeCell ref="W177:Z177"/>
    <mergeCell ref="AA177:AE177"/>
    <mergeCell ref="AL177:AT177"/>
    <mergeCell ref="G178:R178"/>
    <mergeCell ref="S178:V178"/>
    <mergeCell ref="W178:Z178"/>
    <mergeCell ref="AA178:AE178"/>
    <mergeCell ref="AL178:AT178"/>
    <mergeCell ref="G183:R183"/>
    <mergeCell ref="S183:V183"/>
    <mergeCell ref="W183:Z183"/>
    <mergeCell ref="AA183:AE183"/>
    <mergeCell ref="AL183:AT183"/>
    <mergeCell ref="G184:R184"/>
    <mergeCell ref="S184:V184"/>
    <mergeCell ref="W184:Z184"/>
    <mergeCell ref="AA184:AE184"/>
    <mergeCell ref="AL184:AT184"/>
    <mergeCell ref="G181:R181"/>
    <mergeCell ref="S181:V181"/>
    <mergeCell ref="W181:Z181"/>
    <mergeCell ref="AA181:AE181"/>
    <mergeCell ref="AL181:AT181"/>
    <mergeCell ref="G182:R182"/>
    <mergeCell ref="S182:V182"/>
    <mergeCell ref="W182:Z182"/>
    <mergeCell ref="AA182:AE182"/>
    <mergeCell ref="AL182:AT182"/>
    <mergeCell ref="G187:R187"/>
    <mergeCell ref="S187:V187"/>
    <mergeCell ref="W187:Z187"/>
    <mergeCell ref="AA187:AE187"/>
    <mergeCell ref="AL187:AT187"/>
    <mergeCell ref="G188:R188"/>
    <mergeCell ref="S188:V188"/>
    <mergeCell ref="W188:Z188"/>
    <mergeCell ref="AA188:AE188"/>
    <mergeCell ref="AL188:AT188"/>
    <mergeCell ref="G185:R185"/>
    <mergeCell ref="S185:V185"/>
    <mergeCell ref="W185:Z185"/>
    <mergeCell ref="AA185:AE185"/>
    <mergeCell ref="AL185:AT185"/>
    <mergeCell ref="G186:R186"/>
    <mergeCell ref="S186:V186"/>
    <mergeCell ref="W186:Z186"/>
    <mergeCell ref="AA186:AE186"/>
    <mergeCell ref="AL186:AT186"/>
    <mergeCell ref="AL191:AT191"/>
    <mergeCell ref="G192:R192"/>
    <mergeCell ref="S192:V192"/>
    <mergeCell ref="W192:Z192"/>
    <mergeCell ref="AA192:AE192"/>
    <mergeCell ref="AL192:AT192"/>
    <mergeCell ref="AL189:AT189"/>
    <mergeCell ref="AU189:AZ203"/>
    <mergeCell ref="BA189:BL203"/>
    <mergeCell ref="G190:R190"/>
    <mergeCell ref="S190:V190"/>
    <mergeCell ref="W190:Z190"/>
    <mergeCell ref="AA190:AE190"/>
    <mergeCell ref="AL190:AT190"/>
    <mergeCell ref="G191:R191"/>
    <mergeCell ref="S191:V191"/>
    <mergeCell ref="D189:F203"/>
    <mergeCell ref="G189:R189"/>
    <mergeCell ref="S189:V189"/>
    <mergeCell ref="W189:Z189"/>
    <mergeCell ref="AA189:AE189"/>
    <mergeCell ref="AF189:AJ203"/>
    <mergeCell ref="W191:Z191"/>
    <mergeCell ref="AA191:AE191"/>
    <mergeCell ref="G193:R193"/>
    <mergeCell ref="S193:V193"/>
    <mergeCell ref="G195:R195"/>
    <mergeCell ref="S195:V195"/>
    <mergeCell ref="W195:Z195"/>
    <mergeCell ref="AA195:AE195"/>
    <mergeCell ref="AL195:AT195"/>
    <mergeCell ref="G196:R196"/>
    <mergeCell ref="S196:V196"/>
    <mergeCell ref="W196:Z196"/>
    <mergeCell ref="AA196:AE196"/>
    <mergeCell ref="AL196:AT196"/>
    <mergeCell ref="W193:Z193"/>
    <mergeCell ref="AA193:AE193"/>
    <mergeCell ref="AL193:AT193"/>
    <mergeCell ref="G194:R194"/>
    <mergeCell ref="S194:V194"/>
    <mergeCell ref="W194:Z194"/>
    <mergeCell ref="AA194:AE194"/>
    <mergeCell ref="AL194:AT194"/>
    <mergeCell ref="G199:R199"/>
    <mergeCell ref="S199:V199"/>
    <mergeCell ref="W199:Z199"/>
    <mergeCell ref="AA199:AE199"/>
    <mergeCell ref="AL199:AT199"/>
    <mergeCell ref="G200:R200"/>
    <mergeCell ref="S200:V200"/>
    <mergeCell ref="W200:Z200"/>
    <mergeCell ref="AA200:AE200"/>
    <mergeCell ref="AL200:AT200"/>
    <mergeCell ref="G197:R197"/>
    <mergeCell ref="S197:V197"/>
    <mergeCell ref="W197:Z197"/>
    <mergeCell ref="AA197:AE197"/>
    <mergeCell ref="AL197:AT197"/>
    <mergeCell ref="G198:R198"/>
    <mergeCell ref="S198:V198"/>
    <mergeCell ref="W198:Z198"/>
    <mergeCell ref="AA198:AE198"/>
    <mergeCell ref="AL198:AT198"/>
    <mergeCell ref="G203:R203"/>
    <mergeCell ref="S203:V203"/>
    <mergeCell ref="W203:Z203"/>
    <mergeCell ref="AA203:AE203"/>
    <mergeCell ref="AL203:AT203"/>
    <mergeCell ref="D204:F220"/>
    <mergeCell ref="G204:R204"/>
    <mergeCell ref="S204:V204"/>
    <mergeCell ref="W204:Z204"/>
    <mergeCell ref="AA204:AE204"/>
    <mergeCell ref="G201:R201"/>
    <mergeCell ref="S201:V201"/>
    <mergeCell ref="W201:Z201"/>
    <mergeCell ref="AA201:AE201"/>
    <mergeCell ref="AL201:AT201"/>
    <mergeCell ref="G202:R202"/>
    <mergeCell ref="S202:V202"/>
    <mergeCell ref="W202:Z202"/>
    <mergeCell ref="AA202:AE202"/>
    <mergeCell ref="AL202:AT202"/>
    <mergeCell ref="S206:V206"/>
    <mergeCell ref="W206:Z206"/>
    <mergeCell ref="AA206:AE206"/>
    <mergeCell ref="AL206:AT206"/>
    <mergeCell ref="G207:R207"/>
    <mergeCell ref="S207:V207"/>
    <mergeCell ref="W207:Z207"/>
    <mergeCell ref="AA207:AE207"/>
    <mergeCell ref="AL207:AT207"/>
    <mergeCell ref="AF204:AJ220"/>
    <mergeCell ref="AL204:AT204"/>
    <mergeCell ref="AL214:AT214"/>
    <mergeCell ref="AU204:AZ218"/>
    <mergeCell ref="BA204:BL220"/>
    <mergeCell ref="G205:R205"/>
    <mergeCell ref="S205:V205"/>
    <mergeCell ref="W205:Z205"/>
    <mergeCell ref="AA205:AE205"/>
    <mergeCell ref="AL205:AT205"/>
    <mergeCell ref="G206:R206"/>
    <mergeCell ref="G210:R210"/>
    <mergeCell ref="S210:V210"/>
    <mergeCell ref="W210:Z210"/>
    <mergeCell ref="AA210:AE210"/>
    <mergeCell ref="AL210:AT210"/>
    <mergeCell ref="G211:R211"/>
    <mergeCell ref="S211:V211"/>
    <mergeCell ref="W211:Z211"/>
    <mergeCell ref="AA211:AE211"/>
    <mergeCell ref="AL211:AT211"/>
    <mergeCell ref="G208:R208"/>
    <mergeCell ref="S208:V208"/>
    <mergeCell ref="W208:Z208"/>
    <mergeCell ref="AA208:AE208"/>
    <mergeCell ref="AL208:AT208"/>
    <mergeCell ref="G209:R209"/>
    <mergeCell ref="S209:V209"/>
    <mergeCell ref="W209:Z209"/>
    <mergeCell ref="AA209:AE209"/>
    <mergeCell ref="AL209:AT209"/>
    <mergeCell ref="G214:R214"/>
    <mergeCell ref="S214:V214"/>
    <mergeCell ref="W214:Z214"/>
    <mergeCell ref="AA214:AE214"/>
    <mergeCell ref="G215:R215"/>
    <mergeCell ref="S215:V215"/>
    <mergeCell ref="W215:Z215"/>
    <mergeCell ref="AA215:AE215"/>
    <mergeCell ref="AL215:AT215"/>
    <mergeCell ref="G212:R212"/>
    <mergeCell ref="S212:V212"/>
    <mergeCell ref="W212:Z212"/>
    <mergeCell ref="AA212:AE212"/>
    <mergeCell ref="AL212:AT212"/>
    <mergeCell ref="G213:R213"/>
    <mergeCell ref="S213:V213"/>
    <mergeCell ref="W213:Z213"/>
    <mergeCell ref="AA213:AE213"/>
    <mergeCell ref="AL213:AT213"/>
    <mergeCell ref="AU219:AZ220"/>
    <mergeCell ref="G220:R220"/>
    <mergeCell ref="S220:V220"/>
    <mergeCell ref="W220:Z220"/>
    <mergeCell ref="AA220:AE220"/>
    <mergeCell ref="AL220:AT220"/>
    <mergeCell ref="G218:R218"/>
    <mergeCell ref="S218:V218"/>
    <mergeCell ref="W218:Z218"/>
    <mergeCell ref="AA218:AE218"/>
    <mergeCell ref="AL218:AT218"/>
    <mergeCell ref="G219:R219"/>
    <mergeCell ref="S219:V219"/>
    <mergeCell ref="W219:Z219"/>
    <mergeCell ref="AA219:AE219"/>
    <mergeCell ref="AL219:AT219"/>
    <mergeCell ref="G216:R216"/>
    <mergeCell ref="S216:V216"/>
    <mergeCell ref="W216:Z216"/>
    <mergeCell ref="AA216:AE216"/>
    <mergeCell ref="AL216:AT216"/>
    <mergeCell ref="G217:R217"/>
    <mergeCell ref="S217:V217"/>
    <mergeCell ref="W217:Z217"/>
    <mergeCell ref="AA217:AE217"/>
    <mergeCell ref="AL217:AT217"/>
    <mergeCell ref="AL223:AT223"/>
    <mergeCell ref="G224:R224"/>
    <mergeCell ref="S224:V224"/>
    <mergeCell ref="W224:Z224"/>
    <mergeCell ref="AA224:AE224"/>
    <mergeCell ref="AL224:AT224"/>
    <mergeCell ref="AL221:AT221"/>
    <mergeCell ref="AU221:AZ234"/>
    <mergeCell ref="S226:V226"/>
    <mergeCell ref="W226:Z226"/>
    <mergeCell ref="AA226:AE226"/>
    <mergeCell ref="AL226:AT226"/>
    <mergeCell ref="G231:R231"/>
    <mergeCell ref="S231:V231"/>
    <mergeCell ref="W231:Z231"/>
    <mergeCell ref="AA231:AE231"/>
    <mergeCell ref="AL231:AT231"/>
    <mergeCell ref="G232:R232"/>
    <mergeCell ref="S232:V232"/>
    <mergeCell ref="W232:Z232"/>
    <mergeCell ref="AA232:AE232"/>
    <mergeCell ref="AL232:AT232"/>
    <mergeCell ref="G229:R229"/>
    <mergeCell ref="BA221:BL234"/>
    <mergeCell ref="G222:R222"/>
    <mergeCell ref="S222:V222"/>
    <mergeCell ref="W222:Z222"/>
    <mergeCell ref="AA222:AE222"/>
    <mergeCell ref="AL222:AT222"/>
    <mergeCell ref="G223:R223"/>
    <mergeCell ref="S223:V223"/>
    <mergeCell ref="A221:F234"/>
    <mergeCell ref="G221:R221"/>
    <mergeCell ref="S221:V221"/>
    <mergeCell ref="W221:Z221"/>
    <mergeCell ref="AA221:AE221"/>
    <mergeCell ref="AF221:AJ234"/>
    <mergeCell ref="W223:Z223"/>
    <mergeCell ref="AA223:AE223"/>
    <mergeCell ref="G225:R225"/>
    <mergeCell ref="S225:V225"/>
    <mergeCell ref="G227:R227"/>
    <mergeCell ref="S227:V227"/>
    <mergeCell ref="W227:Z227"/>
    <mergeCell ref="AA227:AE227"/>
    <mergeCell ref="AL227:AT227"/>
    <mergeCell ref="G228:R228"/>
    <mergeCell ref="S228:V228"/>
    <mergeCell ref="W228:Z228"/>
    <mergeCell ref="AA228:AE228"/>
    <mergeCell ref="AL228:AT228"/>
    <mergeCell ref="W225:Z225"/>
    <mergeCell ref="AA225:AE225"/>
    <mergeCell ref="AL225:AT225"/>
    <mergeCell ref="G226:R226"/>
    <mergeCell ref="S229:V229"/>
    <mergeCell ref="W229:Z229"/>
    <mergeCell ref="AA229:AE229"/>
    <mergeCell ref="AL229:AT229"/>
    <mergeCell ref="G230:R230"/>
    <mergeCell ref="S230:V230"/>
    <mergeCell ref="W230:Z230"/>
    <mergeCell ref="AA230:AE230"/>
    <mergeCell ref="AL230:AT230"/>
    <mergeCell ref="AL235:AT235"/>
    <mergeCell ref="AU235:AZ235"/>
    <mergeCell ref="BA235:BL235"/>
    <mergeCell ref="A236:F250"/>
    <mergeCell ref="G236:R236"/>
    <mergeCell ref="S236:V236"/>
    <mergeCell ref="W236:Z236"/>
    <mergeCell ref="AA236:AE236"/>
    <mergeCell ref="AF236:AJ250"/>
    <mergeCell ref="AL236:AT236"/>
    <mergeCell ref="A235:F235"/>
    <mergeCell ref="G235:R235"/>
    <mergeCell ref="S235:V235"/>
    <mergeCell ref="W235:Z235"/>
    <mergeCell ref="AA235:AE235"/>
    <mergeCell ref="AF235:AJ235"/>
    <mergeCell ref="G233:R233"/>
    <mergeCell ref="S233:V233"/>
    <mergeCell ref="W233:Z233"/>
    <mergeCell ref="AA233:AE233"/>
    <mergeCell ref="AL233:AT233"/>
    <mergeCell ref="G234:R234"/>
    <mergeCell ref="S234:V234"/>
    <mergeCell ref="W234:Z234"/>
    <mergeCell ref="AA234:AE234"/>
    <mergeCell ref="AL234:AT234"/>
    <mergeCell ref="AA238:AE238"/>
    <mergeCell ref="AL238:AT238"/>
    <mergeCell ref="G239:R239"/>
    <mergeCell ref="S239:V239"/>
    <mergeCell ref="W239:Z239"/>
    <mergeCell ref="AA239:AE239"/>
    <mergeCell ref="AL239:AT239"/>
    <mergeCell ref="AU236:AZ250"/>
    <mergeCell ref="BA236:BL250"/>
    <mergeCell ref="G237:R237"/>
    <mergeCell ref="S237:V237"/>
    <mergeCell ref="W237:Z237"/>
    <mergeCell ref="AA237:AE237"/>
    <mergeCell ref="AL237:AT237"/>
    <mergeCell ref="G238:R238"/>
    <mergeCell ref="S238:V238"/>
    <mergeCell ref="W238:Z238"/>
    <mergeCell ref="G242:R242"/>
    <mergeCell ref="S242:V242"/>
    <mergeCell ref="W242:Z242"/>
    <mergeCell ref="AA242:AE242"/>
    <mergeCell ref="AL242:AT242"/>
    <mergeCell ref="G243:R243"/>
    <mergeCell ref="S243:V243"/>
    <mergeCell ref="W243:Z243"/>
    <mergeCell ref="AA243:AE243"/>
    <mergeCell ref="AL243:AT243"/>
    <mergeCell ref="G240:R240"/>
    <mergeCell ref="S240:V240"/>
    <mergeCell ref="AA249:AE249"/>
    <mergeCell ref="AL249:AT249"/>
    <mergeCell ref="W240:Z240"/>
    <mergeCell ref="AA240:AE240"/>
    <mergeCell ref="AL240:AT240"/>
    <mergeCell ref="G241:R241"/>
    <mergeCell ref="S241:V241"/>
    <mergeCell ref="W241:Z241"/>
    <mergeCell ref="AA241:AE241"/>
    <mergeCell ref="AL241:AT241"/>
    <mergeCell ref="G246:R246"/>
    <mergeCell ref="S246:V246"/>
    <mergeCell ref="W246:Z246"/>
    <mergeCell ref="AA246:AE246"/>
    <mergeCell ref="AL246:AT246"/>
    <mergeCell ref="G247:R247"/>
    <mergeCell ref="S247:V247"/>
    <mergeCell ref="W247:Z247"/>
    <mergeCell ref="AA247:AE247"/>
    <mergeCell ref="AL247:AT247"/>
    <mergeCell ref="G244:R244"/>
    <mergeCell ref="S244:V244"/>
    <mergeCell ref="W244:Z244"/>
    <mergeCell ref="AA244:AE244"/>
    <mergeCell ref="AL244:AT244"/>
    <mergeCell ref="G245:R245"/>
    <mergeCell ref="S245:V245"/>
    <mergeCell ref="W245:Z245"/>
    <mergeCell ref="AA245:AE245"/>
    <mergeCell ref="AL245:AT245"/>
    <mergeCell ref="BM19:BN19"/>
    <mergeCell ref="BM20:BN20"/>
    <mergeCell ref="BM21:BN21"/>
    <mergeCell ref="BM22:BN22"/>
    <mergeCell ref="BM23:BN23"/>
    <mergeCell ref="BM24:BN24"/>
    <mergeCell ref="A253:BL253"/>
    <mergeCell ref="AF251:AJ251"/>
    <mergeCell ref="AL251:BL251"/>
    <mergeCell ref="A252:Z252"/>
    <mergeCell ref="AF252:AJ252"/>
    <mergeCell ref="AL252:AT252"/>
    <mergeCell ref="AU252:AZ252"/>
    <mergeCell ref="BA252:BL252"/>
    <mergeCell ref="G250:R250"/>
    <mergeCell ref="S250:V250"/>
    <mergeCell ref="W250:Z250"/>
    <mergeCell ref="AA250:AE250"/>
    <mergeCell ref="AL250:AT250"/>
    <mergeCell ref="A251:F251"/>
    <mergeCell ref="G251:R251"/>
    <mergeCell ref="S251:V251"/>
    <mergeCell ref="W251:Z251"/>
    <mergeCell ref="AA251:AE251"/>
    <mergeCell ref="G248:R248"/>
    <mergeCell ref="S248:V248"/>
    <mergeCell ref="W248:Z248"/>
    <mergeCell ref="AA248:AE248"/>
    <mergeCell ref="AL248:AT248"/>
    <mergeCell ref="G249:R249"/>
    <mergeCell ref="S249:V249"/>
    <mergeCell ref="W249:Z249"/>
    <mergeCell ref="BM60:BN60"/>
    <mergeCell ref="A284:H284"/>
    <mergeCell ref="I284:N284"/>
    <mergeCell ref="A285:H285"/>
    <mergeCell ref="I285:N285"/>
    <mergeCell ref="Q285:AA285"/>
    <mergeCell ref="A286:H286"/>
    <mergeCell ref="I286:N286"/>
    <mergeCell ref="Q286:AA286"/>
    <mergeCell ref="A287:H287"/>
    <mergeCell ref="I287:N287"/>
    <mergeCell ref="Q287:AA287"/>
    <mergeCell ref="A288:H288"/>
    <mergeCell ref="I288:N288"/>
    <mergeCell ref="Q288:AA288"/>
    <mergeCell ref="BC6:BL6"/>
    <mergeCell ref="BC7:BL7"/>
    <mergeCell ref="BC8:BL8"/>
    <mergeCell ref="BC9:BL9"/>
    <mergeCell ref="BC10:BL10"/>
    <mergeCell ref="BC11:BL11"/>
    <mergeCell ref="BC21:BL24"/>
    <mergeCell ref="BM6:BN6"/>
    <mergeCell ref="BM8:BN8"/>
    <mergeCell ref="BM10:BN10"/>
    <mergeCell ref="BM12:BN12"/>
    <mergeCell ref="BM13:BN13"/>
    <mergeCell ref="BM14:BN14"/>
    <mergeCell ref="BM15:BN15"/>
    <mergeCell ref="BM16:BN16"/>
    <mergeCell ref="BM17:BN17"/>
    <mergeCell ref="BM18:BN18"/>
    <mergeCell ref="A295:H295"/>
    <mergeCell ref="I295:N295"/>
    <mergeCell ref="Q295:AA295"/>
    <mergeCell ref="A296:H296"/>
    <mergeCell ref="I296:N296"/>
    <mergeCell ref="Q296:AA296"/>
    <mergeCell ref="A297:H297"/>
    <mergeCell ref="I297:N297"/>
    <mergeCell ref="Q297:AA297"/>
    <mergeCell ref="A283:U283"/>
    <mergeCell ref="A290:H290"/>
    <mergeCell ref="A298:H298"/>
    <mergeCell ref="I298:N298"/>
    <mergeCell ref="Q298:AA298"/>
    <mergeCell ref="A289:H289"/>
    <mergeCell ref="I289:N289"/>
    <mergeCell ref="Q289:AA289"/>
    <mergeCell ref="I290:N290"/>
    <mergeCell ref="Q290:AA290"/>
    <mergeCell ref="I291:N291"/>
    <mergeCell ref="Q291:AA291"/>
    <mergeCell ref="A292:H292"/>
    <mergeCell ref="I292:N292"/>
    <mergeCell ref="Q292:AA292"/>
    <mergeCell ref="A293:H293"/>
    <mergeCell ref="I293:N293"/>
    <mergeCell ref="Q293:AA293"/>
    <mergeCell ref="A294:H294"/>
    <mergeCell ref="I294:N294"/>
    <mergeCell ref="Q294:AA294"/>
  </mergeCells>
  <conditionalFormatting sqref="AF42:AP42">
    <cfRule type="beginsWith" dxfId="101" priority="79" operator="beginsWith" text="Försumbart:">
      <formula>LEFT(AF42,11)="Försumbart:"</formula>
    </cfRule>
    <cfRule type="beginsWith" dxfId="100" priority="80" operator="beginsWith" text="Negativt:">
      <formula>LEFT(AF42,9)="Negativt:"</formula>
    </cfRule>
    <cfRule type="beginsWith" dxfId="99" priority="81" operator="beginsWith" text="Positivt:">
      <formula>LEFT(AF42,9)="Positivt:"</formula>
    </cfRule>
    <cfRule type="beginsWith" dxfId="98" priority="82" operator="beginsWith" text="Ej bedömt:">
      <formula>LEFT(AF42,10)="Ej bedömt:"</formula>
    </cfRule>
  </conditionalFormatting>
  <conditionalFormatting sqref="Z261">
    <cfRule type="containsText" dxfId="97" priority="75" operator="containsText" text="Ej bedömt">
      <formula>NOT(ISERROR(SEARCH("Ej bedömt",Z261)))</formula>
    </cfRule>
    <cfRule type="containsText" dxfId="96" priority="76" operator="containsText" text="Osäker lönsamhet">
      <formula>NOT(ISERROR(SEARCH("Osäker lönsamhet",Z261)))</formula>
    </cfRule>
    <cfRule type="containsText" dxfId="95" priority="77" operator="containsText" text="Olönsam">
      <formula>NOT(ISERROR(SEARCH("Olönsam",Z261)))</formula>
    </cfRule>
    <cfRule type="containsText" dxfId="94" priority="78" operator="containsText" text="Lönsam">
      <formula>NOT(ISERROR(SEARCH("Lönsam",Z261)))</formula>
    </cfRule>
  </conditionalFormatting>
  <conditionalFormatting sqref="AU252">
    <cfRule type="containsText" dxfId="93" priority="67" operator="containsText" text="Försumbart">
      <formula>NOT(ISERROR(SEARCH("Försumbart",AU252)))</formula>
    </cfRule>
    <cfRule type="containsText" dxfId="92" priority="68" operator="containsText" text="Negativt">
      <formula>NOT(ISERROR(SEARCH("Negativt",AU252)))</formula>
    </cfRule>
    <cfRule type="containsText" dxfId="91" priority="69" operator="containsText" text="Positivt">
      <formula>NOT(ISERROR(SEARCH("Positivt",AU252)))</formula>
    </cfRule>
    <cfRule type="containsText" dxfId="90" priority="70" operator="containsText" text="Ej bedömt">
      <formula>NOT(ISERROR(SEARCH("Ej bedömt",AU252)))</formula>
    </cfRule>
  </conditionalFormatting>
  <conditionalFormatting sqref="AU236">
    <cfRule type="containsText" dxfId="89" priority="71" operator="containsText" text="Försumbart">
      <formula>NOT(ISERROR(SEARCH("Försumbart",AU236)))</formula>
    </cfRule>
    <cfRule type="containsText" dxfId="88" priority="72" operator="containsText" text="Negativt">
      <formula>NOT(ISERROR(SEARCH("Negativt",AU236)))</formula>
    </cfRule>
    <cfRule type="containsText" dxfId="87" priority="73" operator="containsText" text="Positivt">
      <formula>NOT(ISERROR(SEARCH("Positivt",AU236)))</formula>
    </cfRule>
    <cfRule type="containsText" dxfId="86" priority="74" operator="containsText" text="Ej bedömt">
      <formula>NOT(ISERROR(SEARCH("Ej bedömt",AU236)))</formula>
    </cfRule>
  </conditionalFormatting>
  <conditionalFormatting sqref="AU68">
    <cfRule type="containsText" dxfId="85" priority="63" operator="containsText" text="Försumbart">
      <formula>NOT(ISERROR(SEARCH("Försumbart",AU68)))</formula>
    </cfRule>
    <cfRule type="containsText" dxfId="84" priority="64" operator="containsText" text="Negativt">
      <formula>NOT(ISERROR(SEARCH("Negativt",AU68)))</formula>
    </cfRule>
    <cfRule type="containsText" dxfId="83" priority="65" operator="containsText" text="Positivt">
      <formula>NOT(ISERROR(SEARCH("Positivt",AU68)))</formula>
    </cfRule>
    <cfRule type="containsText" dxfId="82" priority="66" operator="containsText" text="Ej bedömt">
      <formula>NOT(ISERROR(SEARCH("Ej bedömt",AU68)))</formula>
    </cfRule>
  </conditionalFormatting>
  <conditionalFormatting sqref="AU68">
    <cfRule type="colorScale" priority="62">
      <colorScale>
        <cfvo type="min"/>
        <cfvo type="percentile" val="50"/>
        <cfvo type="max"/>
        <color rgb="FFF8696B"/>
        <color rgb="FFFFEB84"/>
        <color rgb="FF63BE7B"/>
      </colorScale>
    </cfRule>
  </conditionalFormatting>
  <conditionalFormatting sqref="AL68">
    <cfRule type="containsText" dxfId="81" priority="59" operator="containsText" text="Ej bedömt">
      <formula>NOT(ISERROR(SEARCH("Ej bedömt",AL68)))</formula>
    </cfRule>
    <cfRule type="containsText" dxfId="80" priority="60" operator="containsText" text="Negativ">
      <formula>NOT(ISERROR(SEARCH("Negativ",AL68)))</formula>
    </cfRule>
    <cfRule type="containsText" dxfId="79" priority="61" operator="containsText" text="Positiv">
      <formula>NOT(ISERROR(SEARCH("Positiv",AL68)))</formula>
    </cfRule>
  </conditionalFormatting>
  <conditionalFormatting sqref="AL68:AT68">
    <cfRule type="containsText" dxfId="78" priority="58" operator="containsText" text="Försumbart">
      <formula>NOT(ISERROR(SEARCH("Försumbart",AL68)))</formula>
    </cfRule>
  </conditionalFormatting>
  <conditionalFormatting sqref="AL71:AL250">
    <cfRule type="containsText" dxfId="77" priority="47" operator="containsText" text="Ej bedömt">
      <formula>NOT(ISERROR(SEARCH("Ej bedömt",AL71)))</formula>
    </cfRule>
    <cfRule type="containsText" dxfId="76" priority="48" operator="containsText" text="Negativ">
      <formula>NOT(ISERROR(SEARCH("Negativ",AL71)))</formula>
    </cfRule>
    <cfRule type="containsText" dxfId="75" priority="49" operator="containsText" text="Positiv">
      <formula>NOT(ISERROR(SEARCH("Positiv",AL71)))</formula>
    </cfRule>
  </conditionalFormatting>
  <conditionalFormatting sqref="AL71:AT250">
    <cfRule type="containsText" dxfId="74" priority="46" operator="containsText" text="Försumbart">
      <formula>NOT(ISERROR(SEARCH("Försumbart",AL71)))</formula>
    </cfRule>
  </conditionalFormatting>
  <conditionalFormatting sqref="AL69">
    <cfRule type="containsText" dxfId="73" priority="55" operator="containsText" text="Ej bedömt">
      <formula>NOT(ISERROR(SEARCH("Ej bedömt",AL69)))</formula>
    </cfRule>
    <cfRule type="containsText" dxfId="72" priority="56" operator="containsText" text="Negativ">
      <formula>NOT(ISERROR(SEARCH("Negativ",AL69)))</formula>
    </cfRule>
    <cfRule type="containsText" dxfId="71" priority="57" operator="containsText" text="Positiv">
      <formula>NOT(ISERROR(SEARCH("Positiv",AL69)))</formula>
    </cfRule>
  </conditionalFormatting>
  <conditionalFormatting sqref="AL69:AT69">
    <cfRule type="containsText" dxfId="70" priority="54" operator="containsText" text="Försumbart">
      <formula>NOT(ISERROR(SEARCH("Försumbart",AL69)))</formula>
    </cfRule>
  </conditionalFormatting>
  <conditionalFormatting sqref="AL70">
    <cfRule type="containsText" dxfId="69" priority="51" operator="containsText" text="Ej bedömt">
      <formula>NOT(ISERROR(SEARCH("Ej bedömt",AL70)))</formula>
    </cfRule>
    <cfRule type="containsText" dxfId="68" priority="52" operator="containsText" text="Negativ">
      <formula>NOT(ISERROR(SEARCH("Negativ",AL70)))</formula>
    </cfRule>
    <cfRule type="containsText" dxfId="67" priority="53" operator="containsText" text="Positiv">
      <formula>NOT(ISERROR(SEARCH("Positiv",AL70)))</formula>
    </cfRule>
  </conditionalFormatting>
  <conditionalFormatting sqref="AL70:AT70">
    <cfRule type="containsText" dxfId="66" priority="50" operator="containsText" text="Försumbart">
      <formula>NOT(ISERROR(SEARCH("Försumbart",AL70)))</formula>
    </cfRule>
  </conditionalFormatting>
  <conditionalFormatting sqref="AU91">
    <cfRule type="containsText" dxfId="65" priority="42" operator="containsText" text="Försumbart">
      <formula>NOT(ISERROR(SEARCH("Försumbart",AU91)))</formula>
    </cfRule>
    <cfRule type="containsText" dxfId="64" priority="43" operator="containsText" text="Negativt">
      <formula>NOT(ISERROR(SEARCH("Negativt",AU91)))</formula>
    </cfRule>
    <cfRule type="containsText" dxfId="63" priority="44" operator="containsText" text="Positivt">
      <formula>NOT(ISERROR(SEARCH("Positivt",AU91)))</formula>
    </cfRule>
    <cfRule type="containsText" dxfId="62" priority="45" operator="containsText" text="Ej bedömt">
      <formula>NOT(ISERROR(SEARCH("Ej bedömt",AU91)))</formula>
    </cfRule>
  </conditionalFormatting>
  <conditionalFormatting sqref="AU91">
    <cfRule type="colorScale" priority="41">
      <colorScale>
        <cfvo type="min"/>
        <cfvo type="percentile" val="50"/>
        <cfvo type="max"/>
        <color rgb="FFF8696B"/>
        <color rgb="FFFFEB84"/>
        <color rgb="FF63BE7B"/>
      </colorScale>
    </cfRule>
  </conditionalFormatting>
  <conditionalFormatting sqref="AU113">
    <cfRule type="containsText" dxfId="61" priority="37" operator="containsText" text="Försumbart">
      <formula>NOT(ISERROR(SEARCH("Försumbart",AU113)))</formula>
    </cfRule>
    <cfRule type="containsText" dxfId="60" priority="38" operator="containsText" text="Negativt">
      <formula>NOT(ISERROR(SEARCH("Negativt",AU113)))</formula>
    </cfRule>
    <cfRule type="containsText" dxfId="59" priority="39" operator="containsText" text="Positivt">
      <formula>NOT(ISERROR(SEARCH("Positivt",AU113)))</formula>
    </cfRule>
    <cfRule type="containsText" dxfId="58" priority="40" operator="containsText" text="Ej bedömt">
      <formula>NOT(ISERROR(SEARCH("Ej bedömt",AU113)))</formula>
    </cfRule>
  </conditionalFormatting>
  <conditionalFormatting sqref="AU113">
    <cfRule type="colorScale" priority="36">
      <colorScale>
        <cfvo type="min"/>
        <cfvo type="percentile" val="50"/>
        <cfvo type="max"/>
        <color rgb="FFF8696B"/>
        <color rgb="FFFFEB84"/>
        <color rgb="FF63BE7B"/>
      </colorScale>
    </cfRule>
  </conditionalFormatting>
  <conditionalFormatting sqref="AU133">
    <cfRule type="containsText" dxfId="57" priority="32" operator="containsText" text="Försumbart">
      <formula>NOT(ISERROR(SEARCH("Försumbart",AU133)))</formula>
    </cfRule>
    <cfRule type="containsText" dxfId="56" priority="33" operator="containsText" text="Negativt">
      <formula>NOT(ISERROR(SEARCH("Negativt",AU133)))</formula>
    </cfRule>
    <cfRule type="containsText" dxfId="55" priority="34" operator="containsText" text="Positivt">
      <formula>NOT(ISERROR(SEARCH("Positivt",AU133)))</formula>
    </cfRule>
    <cfRule type="containsText" dxfId="54" priority="35" operator="containsText" text="Ej bedömt">
      <formula>NOT(ISERROR(SEARCH("Ej bedömt",AU133)))</formula>
    </cfRule>
  </conditionalFormatting>
  <conditionalFormatting sqref="AU133">
    <cfRule type="colorScale" priority="31">
      <colorScale>
        <cfvo type="min"/>
        <cfvo type="percentile" val="50"/>
        <cfvo type="max"/>
        <color rgb="FFF8696B"/>
        <color rgb="FFFFEB84"/>
        <color rgb="FF63BE7B"/>
      </colorScale>
    </cfRule>
  </conditionalFormatting>
  <conditionalFormatting sqref="AU150 AU167">
    <cfRule type="containsText" dxfId="53" priority="27" operator="containsText" text="Försumbart">
      <formula>NOT(ISERROR(SEARCH("Försumbart",AU150)))</formula>
    </cfRule>
    <cfRule type="containsText" dxfId="52" priority="28" operator="containsText" text="Negativt">
      <formula>NOT(ISERROR(SEARCH("Negativt",AU150)))</formula>
    </cfRule>
    <cfRule type="containsText" dxfId="51" priority="29" operator="containsText" text="Positivt">
      <formula>NOT(ISERROR(SEARCH("Positivt",AU150)))</formula>
    </cfRule>
    <cfRule type="containsText" dxfId="50" priority="30" operator="containsText" text="Ej bedömt">
      <formula>NOT(ISERROR(SEARCH("Ej bedömt",AU150)))</formula>
    </cfRule>
  </conditionalFormatting>
  <conditionalFormatting sqref="AU150 AU167">
    <cfRule type="colorScale" priority="26">
      <colorScale>
        <cfvo type="min"/>
        <cfvo type="percentile" val="50"/>
        <cfvo type="max"/>
        <color rgb="FFF8696B"/>
        <color rgb="FFFFEB84"/>
        <color rgb="FF63BE7B"/>
      </colorScale>
    </cfRule>
  </conditionalFormatting>
  <conditionalFormatting sqref="AU173">
    <cfRule type="containsText" dxfId="49" priority="22" operator="containsText" text="Försumbart">
      <formula>NOT(ISERROR(SEARCH("Försumbart",AU173)))</formula>
    </cfRule>
    <cfRule type="containsText" dxfId="48" priority="23" operator="containsText" text="Negativt">
      <formula>NOT(ISERROR(SEARCH("Negativt",AU173)))</formula>
    </cfRule>
    <cfRule type="containsText" dxfId="47" priority="24" operator="containsText" text="Positivt">
      <formula>NOT(ISERROR(SEARCH("Positivt",AU173)))</formula>
    </cfRule>
    <cfRule type="containsText" dxfId="46" priority="25" operator="containsText" text="Ej bedömt">
      <formula>NOT(ISERROR(SEARCH("Ej bedömt",AU173)))</formula>
    </cfRule>
  </conditionalFormatting>
  <conditionalFormatting sqref="AU173">
    <cfRule type="colorScale" priority="21">
      <colorScale>
        <cfvo type="min"/>
        <cfvo type="percentile" val="50"/>
        <cfvo type="max"/>
        <color rgb="FFF8696B"/>
        <color rgb="FFFFEB84"/>
        <color rgb="FF63BE7B"/>
      </colorScale>
    </cfRule>
  </conditionalFormatting>
  <conditionalFormatting sqref="AU189">
    <cfRule type="containsText" dxfId="45" priority="17" operator="containsText" text="Försumbart">
      <formula>NOT(ISERROR(SEARCH("Försumbart",AU189)))</formula>
    </cfRule>
    <cfRule type="containsText" dxfId="44" priority="18" operator="containsText" text="Negativt">
      <formula>NOT(ISERROR(SEARCH("Negativt",AU189)))</formula>
    </cfRule>
    <cfRule type="containsText" dxfId="43" priority="19" operator="containsText" text="Positivt">
      <formula>NOT(ISERROR(SEARCH("Positivt",AU189)))</formula>
    </cfRule>
    <cfRule type="containsText" dxfId="42" priority="20" operator="containsText" text="Ej bedömt">
      <formula>NOT(ISERROR(SEARCH("Ej bedömt",AU189)))</formula>
    </cfRule>
  </conditionalFormatting>
  <conditionalFormatting sqref="AU189">
    <cfRule type="colorScale" priority="16">
      <colorScale>
        <cfvo type="min"/>
        <cfvo type="percentile" val="50"/>
        <cfvo type="max"/>
        <color rgb="FFF8696B"/>
        <color rgb="FFFFEB84"/>
        <color rgb="FF63BE7B"/>
      </colorScale>
    </cfRule>
  </conditionalFormatting>
  <conditionalFormatting sqref="AU204 AU219">
    <cfRule type="containsText" dxfId="41" priority="12" operator="containsText" text="Försumbart">
      <formula>NOT(ISERROR(SEARCH("Försumbart",AU204)))</formula>
    </cfRule>
    <cfRule type="containsText" dxfId="40" priority="13" operator="containsText" text="Negativt">
      <formula>NOT(ISERROR(SEARCH("Negativt",AU204)))</formula>
    </cfRule>
    <cfRule type="containsText" dxfId="39" priority="14" operator="containsText" text="Positivt">
      <formula>NOT(ISERROR(SEARCH("Positivt",AU204)))</formula>
    </cfRule>
    <cfRule type="containsText" dxfId="38" priority="15" operator="containsText" text="Ej bedömt">
      <formula>NOT(ISERROR(SEARCH("Ej bedömt",AU204)))</formula>
    </cfRule>
  </conditionalFormatting>
  <conditionalFormatting sqref="AU204 AU219">
    <cfRule type="colorScale" priority="11">
      <colorScale>
        <cfvo type="min"/>
        <cfvo type="percentile" val="50"/>
        <cfvo type="max"/>
        <color rgb="FFF8696B"/>
        <color rgb="FFFFEB84"/>
        <color rgb="FF63BE7B"/>
      </colorScale>
    </cfRule>
  </conditionalFormatting>
  <conditionalFormatting sqref="AU221">
    <cfRule type="containsText" dxfId="37" priority="7" operator="containsText" text="Försumbart">
      <formula>NOT(ISERROR(SEARCH("Försumbart",AU221)))</formula>
    </cfRule>
    <cfRule type="containsText" dxfId="36" priority="8" operator="containsText" text="Negativt">
      <formula>NOT(ISERROR(SEARCH("Negativt",AU221)))</formula>
    </cfRule>
    <cfRule type="containsText" dxfId="35" priority="9" operator="containsText" text="Positivt">
      <formula>NOT(ISERROR(SEARCH("Positivt",AU221)))</formula>
    </cfRule>
    <cfRule type="containsText" dxfId="34" priority="10" operator="containsText" text="Ej bedömt">
      <formula>NOT(ISERROR(SEARCH("Ej bedömt",AU221)))</formula>
    </cfRule>
  </conditionalFormatting>
  <conditionalFormatting sqref="AU221">
    <cfRule type="colorScale" priority="6">
      <colorScale>
        <cfvo type="min"/>
        <cfvo type="percentile" val="50"/>
        <cfvo type="max"/>
        <color rgb="FFF8696B"/>
        <color rgb="FFFFEB84"/>
        <color rgb="FF63BE7B"/>
      </colorScale>
    </cfRule>
  </conditionalFormatting>
  <conditionalFormatting sqref="AU235">
    <cfRule type="containsText" dxfId="33" priority="2" operator="containsText" text="Försumbart">
      <formula>NOT(ISERROR(SEARCH("Försumbart",AU235)))</formula>
    </cfRule>
    <cfRule type="containsText" dxfId="32" priority="3" operator="containsText" text="Negativt">
      <formula>NOT(ISERROR(SEARCH("Negativt",AU235)))</formula>
    </cfRule>
    <cfRule type="containsText" dxfId="31" priority="4" operator="containsText" text="Positivt">
      <formula>NOT(ISERROR(SEARCH("Positivt",AU235)))</formula>
    </cfRule>
    <cfRule type="containsText" dxfId="30" priority="5" operator="containsText" text="Ej bedömt">
      <formula>NOT(ISERROR(SEARCH("Ej bedömt",AU235)))</formula>
    </cfRule>
  </conditionalFormatting>
  <conditionalFormatting sqref="AU235">
    <cfRule type="colorScale" priority="1">
      <colorScale>
        <cfvo type="min"/>
        <cfvo type="percentile" val="50"/>
        <cfvo type="max"/>
        <color rgb="FFF8696B"/>
        <color rgb="FFFFEB84"/>
        <color rgb="FF63BE7B"/>
      </colorScale>
    </cfRule>
  </conditionalFormatting>
  <dataValidations count="36">
    <dataValidation type="list" allowBlank="1" showInputMessage="1" sqref="G190:R203" xr:uid="{00000000-0002-0000-0200-000000000000}">
      <formula1>$C$1091:$C$1103</formula1>
    </dataValidation>
    <dataValidation type="list" allowBlank="1" showInputMessage="1" sqref="AL68:AT250" xr:uid="{00000000-0002-0000-0200-000001000000}">
      <formula1>Ej_prissatta_enskilda_effekter</formula1>
    </dataValidation>
    <dataValidation type="list" allowBlank="1" showInputMessage="1" sqref="G221:R221 G224:R234" xr:uid="{00000000-0002-0000-0200-000002000000}">
      <formula1>Budget</formula1>
    </dataValidation>
    <dataValidation type="list" allowBlank="1" showInputMessage="1" sqref="AJ21:BB38" xr:uid="{00000000-0002-0000-0200-000003000000}">
      <formula1>Tidsperiod_trafiktillväxt</formula1>
    </dataValidation>
    <dataValidation type="list" allowBlank="1" showInputMessage="1" sqref="AJ20:BB20" xr:uid="{00000000-0002-0000-0200-000004000000}">
      <formula1>Kalkyldatum</formula1>
    </dataValidation>
    <dataValidation type="list" allowBlank="1" showInputMessage="1" sqref="AJ19:BB19" xr:uid="{00000000-0002-0000-0200-000005000000}">
      <formula1>Kalkylverktyg</formula1>
    </dataValidation>
    <dataValidation type="list" allowBlank="1" showInputMessage="1" sqref="AS48:AS56 BB48:BB56 BH51:BL56" xr:uid="{00000000-0002-0000-0200-000006000000}">
      <formula1>Nyckeltal_samhällsekonomi</formula1>
    </dataValidation>
    <dataValidation type="list" allowBlank="1" showInputMessage="1" sqref="G68:G90 G97:G98 G113 G222:G223 G150" xr:uid="{00000000-0002-0000-0200-000007000000}">
      <formula1>Effekter_Resenärer</formula1>
    </dataValidation>
    <dataValidation type="list" allowBlank="1" showInputMessage="1" showErrorMessage="1" sqref="AU189:AZ203 AU252:AZ252 AU221:AU236 AV221:AZ235" xr:uid="{00000000-0002-0000-0200-000008000000}">
      <formula1>Ej_prissatta_sammanvägda_effekter</formula1>
    </dataValidation>
    <dataValidation type="list" allowBlank="1" showInputMessage="1" sqref="G173:G178 G180:G188 G205" xr:uid="{00000000-0002-0000-0200-000009000000}">
      <formula1>Effekter_Hälsa</formula1>
    </dataValidation>
    <dataValidation allowBlank="1" sqref="A48:A51" xr:uid="{00000000-0002-0000-0200-00000A000000}"/>
    <dataValidation type="list" allowBlank="1" showInputMessage="1" sqref="BA68:BL250" xr:uid="{00000000-0002-0000-0200-00000B000000}">
      <formula1>Bedömning_ord</formula1>
    </dataValidation>
    <dataValidation type="list" allowBlank="1" showInputMessage="1" sqref="G151:G172" xr:uid="{00000000-0002-0000-0200-00000C000000}">
      <formula1>Effekter_Klimat</formula1>
    </dataValidation>
    <dataValidation type="list" allowBlank="1" showInputMessage="1" sqref="G133:R133 G134:G149" xr:uid="{00000000-0002-0000-0200-00000D000000}">
      <formula1>Effekter_Trafiksäkerhet</formula1>
    </dataValidation>
    <dataValidation type="list" allowBlank="1" showInputMessage="1" sqref="G114:G132" xr:uid="{00000000-0002-0000-0200-00000E000000}">
      <formula1>Effekter_Person</formula1>
    </dataValidation>
    <dataValidation type="list" allowBlank="1" showInputMessage="1" sqref="G99:G112 G91:G96" xr:uid="{00000000-0002-0000-0200-00000F000000}">
      <formula1>Effekter_Gods</formula1>
    </dataValidation>
    <dataValidation type="list" allowBlank="1" showInputMessage="1" sqref="AJ16" xr:uid="{00000000-0002-0000-0200-000010000000}">
      <formula1>Byggstartsår</formula1>
    </dataValidation>
    <dataValidation type="list" allowBlank="1" showInputMessage="1" sqref="AJ15" xr:uid="{00000000-0002-0000-0200-000011000000}">
      <formula1>Diskonteringsår</formula1>
    </dataValidation>
    <dataValidation type="list" allowBlank="1" showInputMessage="1" sqref="AJ14" xr:uid="{00000000-0002-0000-0200-000012000000}">
      <formula1>Prognosår_kalkylförutsättningar</formula1>
    </dataValidation>
    <dataValidation type="list" allowBlank="1" showInputMessage="1" sqref="AJ12" xr:uid="{00000000-0002-0000-0200-000013000000}">
      <formula1>Prisnivå_medel</formula1>
    </dataValidation>
    <dataValidation type="list" allowBlank="1" showInputMessage="1" sqref="AA234" xr:uid="{00000000-0002-0000-0200-000014000000}">
      <formula1>Nuvärde_detalj_och_översiktligt_budgeteffekter</formula1>
    </dataValidation>
    <dataValidation type="list" allowBlank="1" showInputMessage="1" sqref="S234:V234" xr:uid="{00000000-0002-0000-0200-000015000000}">
      <formula1>Årlig_effekt_budgeteffekter</formula1>
    </dataValidation>
    <dataValidation type="list" allowBlank="1" showInputMessage="1" sqref="AA235:AA250 AA68:AA233" xr:uid="{00000000-0002-0000-0200-000016000000}">
      <formula1>Nuvärde_detalj</formula1>
    </dataValidation>
    <dataValidation type="list" allowBlank="1" showInputMessage="1" sqref="G251" xr:uid="{00000000-0002-0000-0200-000017000000}">
      <formula1>Effektbenämning_beskrivning</formula1>
    </dataValidation>
    <dataValidation type="list" allowBlank="1" showInputMessage="1" sqref="AJ11 AJ13 AJ6:BB9" xr:uid="{00000000-0002-0000-0200-000018000000}">
      <formula1>Scenario_kalkylförutsättningar</formula1>
    </dataValidation>
    <dataValidation type="list" allowBlank="1" showInputMessage="1" sqref="AJ10" xr:uid="{00000000-0002-0000-0200-000019000000}">
      <formula1>ASEK_version</formula1>
    </dataValidation>
    <dataValidation type="list" allowBlank="1" showInputMessage="1" sqref="AJ17" xr:uid="{00000000-0002-0000-0200-00001A000000}">
      <formula1>Byggtid</formula1>
    </dataValidation>
    <dataValidation type="list" allowBlank="1" showInputMessage="1" sqref="AJ18" xr:uid="{00000000-0002-0000-0200-00001B000000}">
      <formula1>Kalkylperiod</formula1>
    </dataValidation>
    <dataValidation type="list" allowBlank="1" showInputMessage="1" sqref="G236:G250 S236:T250" xr:uid="{00000000-0002-0000-0200-00001C000000}">
      <formula1>Effekter_Under_L</formula1>
    </dataValidation>
    <dataValidation type="list" allowBlank="1" showInputMessage="1" sqref="G179 G204 G206:G220" xr:uid="{00000000-0002-0000-0200-00001D000000}">
      <formula1>Effekter_övriga</formula1>
    </dataValidation>
    <dataValidation type="list" allowBlank="1" showInputMessage="1" sqref="W97:W98 W68:Z68 W69 W150 W99:Z111 W113 W224:Z250 W222:W223 W70:Z96 W151:Z221 W114:Z132 W134:Z149" xr:uid="{00000000-0002-0000-0200-00001E000000}">
      <formula1>Enhet_allmän</formula1>
    </dataValidation>
    <dataValidation type="list" allowBlank="1" showInputMessage="1" sqref="S68:S69 W112:Z112 S235:V250 S150 S97:S98 S99:V112 S113 S224:V233 S222:S223 S114:V149 S151:V221 S70:V96 W133:Z133" xr:uid="{00000000-0002-0000-0200-00001F000000}">
      <formula1>Årlig_effekt</formula1>
    </dataValidation>
    <dataValidation type="list" allowBlank="1" showInputMessage="1" sqref="AU68 AU91 AU204 AU133 AU113 AU150 AU173" xr:uid="{00000000-0002-0000-0200-000020000000}">
      <formula1>Ej_prissatta_sammanvägda_effekter</formula1>
    </dataValidation>
    <dataValidation type="list" allowBlank="1" showInputMessage="1" sqref="Z261:AX261" xr:uid="{00000000-0002-0000-0200-000021000000}">
      <formula1>Möjlig_maximal_sammanvägd_samhällsekonomisk_lönsamhet</formula1>
    </dataValidation>
    <dataValidation type="list" allowBlank="1" showInputMessage="1" sqref="Z262" xr:uid="{00000000-0002-0000-0200-000022000000}">
      <formula1>Bedömts_av</formula1>
    </dataValidation>
    <dataValidation allowBlank="1" showInputMessage="1" sqref="AS47 BH47:BL50 BB46:BB47 AL251:BL251" xr:uid="{00000000-0002-0000-0200-000023000000}"/>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FF00"/>
  </sheetPr>
  <dimension ref="A1:Q47"/>
  <sheetViews>
    <sheetView zoomScaleNormal="100" workbookViewId="0">
      <selection activeCell="D15" sqref="D15"/>
    </sheetView>
  </sheetViews>
  <sheetFormatPr defaultColWidth="9.1796875" defaultRowHeight="12.5" x14ac:dyDescent="0.25"/>
  <cols>
    <col min="1" max="1" width="67.453125" style="83" bestFit="1" customWidth="1"/>
    <col min="2" max="2" width="11.81640625" style="83" bestFit="1" customWidth="1"/>
    <col min="3" max="3" width="12.1796875" style="83" bestFit="1" customWidth="1"/>
    <col min="4" max="4" width="8.81640625" style="83" bestFit="1" customWidth="1"/>
    <col min="5" max="5" width="11.81640625" style="83" bestFit="1" customWidth="1"/>
    <col min="6" max="6" width="12.1796875" style="83" bestFit="1" customWidth="1"/>
    <col min="7" max="7" width="9.1796875" style="83"/>
    <col min="8" max="8" width="11.81640625" style="83" bestFit="1" customWidth="1"/>
    <col min="9" max="9" width="12.1796875" style="83" bestFit="1" customWidth="1"/>
    <col min="10" max="10" width="8.81640625" style="83" bestFit="1" customWidth="1"/>
    <col min="11" max="12" width="9.1796875" style="83"/>
    <col min="13" max="13" width="23.1796875" style="83" bestFit="1" customWidth="1"/>
    <col min="14" max="14" width="14.54296875" style="83" customWidth="1"/>
    <col min="15" max="15" width="12.453125" style="83" bestFit="1" customWidth="1"/>
    <col min="16" max="16" width="12.26953125" style="83" bestFit="1" customWidth="1"/>
    <col min="17" max="17" width="12.453125" style="83" customWidth="1"/>
    <col min="18" max="16384" width="9.1796875" style="83"/>
  </cols>
  <sheetData>
    <row r="1" spans="1:17" ht="25" x14ac:dyDescent="0.5">
      <c r="A1" s="132" t="s">
        <v>239</v>
      </c>
    </row>
    <row r="2" spans="1:17" s="388" customFormat="1" x14ac:dyDescent="0.25">
      <c r="A2" s="388" t="s">
        <v>619</v>
      </c>
    </row>
    <row r="3" spans="1:17" s="273" customFormat="1" x14ac:dyDescent="0.25">
      <c r="H3" s="575"/>
    </row>
    <row r="4" spans="1:17" ht="15.5" x14ac:dyDescent="0.35">
      <c r="A4" s="1884" t="s">
        <v>618</v>
      </c>
      <c r="B4" s="1890" t="s">
        <v>578</v>
      </c>
      <c r="C4" s="1891"/>
      <c r="D4" s="1892"/>
      <c r="E4" s="1887" t="s">
        <v>579</v>
      </c>
      <c r="F4" s="1888"/>
      <c r="G4" s="1889"/>
      <c r="H4" s="1887" t="s">
        <v>581</v>
      </c>
      <c r="I4" s="1888"/>
      <c r="J4" s="1889"/>
      <c r="M4" s="104"/>
      <c r="N4" s="996"/>
      <c r="O4" s="1875" t="s">
        <v>650</v>
      </c>
      <c r="P4" s="1876"/>
      <c r="Q4" s="1877"/>
    </row>
    <row r="5" spans="1:17" ht="39" x14ac:dyDescent="0.25">
      <c r="A5" s="1885"/>
      <c r="B5" s="700" t="s">
        <v>882</v>
      </c>
      <c r="C5" s="701" t="s">
        <v>883</v>
      </c>
      <c r="D5" s="702" t="s">
        <v>365</v>
      </c>
      <c r="E5" s="700" t="s">
        <v>882</v>
      </c>
      <c r="F5" s="701" t="s">
        <v>883</v>
      </c>
      <c r="G5" s="702" t="s">
        <v>365</v>
      </c>
      <c r="H5" s="700" t="s">
        <v>882</v>
      </c>
      <c r="I5" s="701" t="s">
        <v>883</v>
      </c>
      <c r="J5" s="702" t="s">
        <v>365</v>
      </c>
      <c r="M5" s="699" t="s">
        <v>210</v>
      </c>
      <c r="N5" s="697" t="s">
        <v>677</v>
      </c>
      <c r="O5" s="697" t="s">
        <v>511</v>
      </c>
      <c r="P5" s="697" t="s">
        <v>512</v>
      </c>
      <c r="Q5" s="698" t="s">
        <v>513</v>
      </c>
    </row>
    <row r="6" spans="1:17" ht="13" x14ac:dyDescent="0.3">
      <c r="A6" s="721" t="s">
        <v>186</v>
      </c>
      <c r="B6" s="722"/>
      <c r="C6" s="723"/>
      <c r="D6" s="724">
        <f>-Investeringskostnader!C24</f>
        <v>0</v>
      </c>
      <c r="E6" s="725"/>
      <c r="F6" s="726"/>
      <c r="G6" s="727"/>
      <c r="H6" s="722"/>
      <c r="I6" s="723"/>
      <c r="J6" s="724">
        <f>D6+G6</f>
        <v>0</v>
      </c>
      <c r="M6" s="678" t="s">
        <v>211</v>
      </c>
      <c r="N6" s="661">
        <f>IF(Investeringskostnader!C42&gt;1,-Investeringskostnader!C42,-Investeringskostnader!C31)</f>
        <v>0</v>
      </c>
      <c r="O6" s="661"/>
      <c r="P6" s="674"/>
      <c r="Q6" s="675"/>
    </row>
    <row r="7" spans="1:17" ht="13" x14ac:dyDescent="0.3">
      <c r="A7" s="579" t="s">
        <v>187</v>
      </c>
      <c r="B7" s="657">
        <f>-'Drift &amp; Underhåll'!C24</f>
        <v>0</v>
      </c>
      <c r="C7" s="658">
        <f>-'Drift &amp; Underhåll'!D24</f>
        <v>0</v>
      </c>
      <c r="D7" s="659">
        <f>-'Drift &amp; Underhåll'!E24</f>
        <v>0</v>
      </c>
      <c r="E7" s="660"/>
      <c r="F7" s="661"/>
      <c r="G7" s="662"/>
      <c r="H7" s="657">
        <f>B7+E7</f>
        <v>0</v>
      </c>
      <c r="I7" s="658">
        <f>C7+F7</f>
        <v>0</v>
      </c>
      <c r="J7" s="659">
        <f>D7+G7</f>
        <v>0</v>
      </c>
      <c r="K7" s="558"/>
      <c r="M7" s="679" t="s">
        <v>617</v>
      </c>
      <c r="N7" s="680">
        <f>N6+J7+G6</f>
        <v>0</v>
      </c>
      <c r="O7" s="680">
        <f>J8</f>
        <v>0</v>
      </c>
      <c r="P7" s="680">
        <f>J8</f>
        <v>0</v>
      </c>
      <c r="Q7" s="681">
        <f>J8</f>
        <v>0</v>
      </c>
    </row>
    <row r="8" spans="1:17" ht="13" x14ac:dyDescent="0.3">
      <c r="A8" s="706" t="s">
        <v>577</v>
      </c>
      <c r="B8" s="720"/>
      <c r="C8" s="683"/>
      <c r="D8" s="684">
        <f>SUM(D6:D7)</f>
        <v>0</v>
      </c>
      <c r="E8" s="720"/>
      <c r="F8" s="683"/>
      <c r="G8" s="684">
        <f>SUM(G6:G7)</f>
        <v>0</v>
      </c>
      <c r="H8" s="720"/>
      <c r="I8" s="683"/>
      <c r="J8" s="684">
        <f>SUM(J6:J7)</f>
        <v>0</v>
      </c>
      <c r="M8" s="682" t="s">
        <v>191</v>
      </c>
      <c r="N8" s="683">
        <f ca="1">J23+(N6-J6)*Indata!$B$9</f>
        <v>0</v>
      </c>
      <c r="O8" s="683">
        <f ca="1">J23+'Förseningar resenärer'!B30-'Förseningar resenärer'!B29</f>
        <v>0</v>
      </c>
      <c r="P8" s="683">
        <f ca="1">'KA 20 % högre transportvolymer'!C153/1000000+D21+G23+'Förseningar resenärer'!B31-'Förseningar resenärer'!B29</f>
        <v>0</v>
      </c>
      <c r="Q8" s="684">
        <f ca="1">'KA 20% lägre transportvolymer'!C153/1000000+D21+G23+'Förseningar resenärer'!B32-'Förseningar resenärer'!B29</f>
        <v>0</v>
      </c>
    </row>
    <row r="9" spans="1:17" s="276" customFormat="1" ht="13" x14ac:dyDescent="0.3">
      <c r="A9" s="716" t="s">
        <v>378</v>
      </c>
      <c r="B9" s="717"/>
      <c r="C9" s="718"/>
      <c r="D9" s="719"/>
      <c r="E9" s="717"/>
      <c r="F9" s="718"/>
      <c r="G9" s="719"/>
      <c r="H9" s="717"/>
      <c r="I9" s="718"/>
      <c r="J9" s="719"/>
      <c r="M9" s="583" t="s">
        <v>70</v>
      </c>
      <c r="N9" s="669">
        <f ca="1">N8+N7</f>
        <v>0</v>
      </c>
      <c r="O9" s="669">
        <f ca="1">O8+O7</f>
        <v>0</v>
      </c>
      <c r="P9" s="669">
        <f ca="1">P8+P7</f>
        <v>0</v>
      </c>
      <c r="Q9" s="670">
        <f ca="1">Q8+Q7</f>
        <v>0</v>
      </c>
    </row>
    <row r="10" spans="1:17" s="276" customFormat="1" ht="13" x14ac:dyDescent="0.3">
      <c r="A10" s="581" t="s">
        <v>379</v>
      </c>
      <c r="B10" s="657">
        <f>'Förseningar resenärer'!B36/1000000</f>
        <v>0</v>
      </c>
      <c r="C10" s="658">
        <f>'Förseningar resenärer'!B37/1000000</f>
        <v>0</v>
      </c>
      <c r="D10" s="659">
        <f>'Förseningar resenärer'!B29/1000000</f>
        <v>0</v>
      </c>
      <c r="E10" s="663"/>
      <c r="F10" s="664"/>
      <c r="G10" s="662"/>
      <c r="H10" s="657">
        <f>B10+E10</f>
        <v>0</v>
      </c>
      <c r="I10" s="658">
        <f>C10+F10</f>
        <v>0</v>
      </c>
      <c r="J10" s="659">
        <f>D10+G10</f>
        <v>0</v>
      </c>
      <c r="M10" s="584" t="s">
        <v>431</v>
      </c>
      <c r="N10" s="676" t="str">
        <f ca="1">IFERROR(N9/-N7,"-")</f>
        <v>-</v>
      </c>
      <c r="O10" s="676" t="str">
        <f ca="1">IFERROR(O9/-O7,"-")</f>
        <v>-</v>
      </c>
      <c r="P10" s="676" t="str">
        <f ca="1">IFERROR(P9/-P7,"-")</f>
        <v>-</v>
      </c>
      <c r="Q10" s="677" t="str">
        <f ca="1">IFERROR(Q9/-Q7,"-")</f>
        <v>-</v>
      </c>
    </row>
    <row r="11" spans="1:17" s="87" customFormat="1" ht="13" x14ac:dyDescent="0.3">
      <c r="A11" s="580" t="s">
        <v>193</v>
      </c>
      <c r="B11" s="665"/>
      <c r="C11" s="666"/>
      <c r="D11" s="667"/>
      <c r="E11" s="665"/>
      <c r="F11" s="666"/>
      <c r="G11" s="667"/>
      <c r="H11" s="665"/>
      <c r="I11" s="666"/>
      <c r="J11" s="667"/>
      <c r="M11" s="83"/>
      <c r="N11" s="83"/>
    </row>
    <row r="12" spans="1:17" ht="13" x14ac:dyDescent="0.3">
      <c r="A12" s="579" t="s">
        <v>594</v>
      </c>
      <c r="B12" s="657">
        <f ca="1">Huvudanalys!B69/1000000+Huvudanalys!B70/1000000+Huvudanalys!B72/1000000</f>
        <v>0</v>
      </c>
      <c r="C12" s="658">
        <f ca="1">Huvudanalys!C69/1000000+Huvudanalys!C70/1000000+Huvudanalys!C72/1000000</f>
        <v>0</v>
      </c>
      <c r="D12" s="659">
        <f ca="1">Huvudanalys!C141/1000000+Huvudanalys!C142/1000000+Huvudanalys!C144/1000000</f>
        <v>0</v>
      </c>
      <c r="E12" s="663"/>
      <c r="F12" s="664"/>
      <c r="G12" s="662"/>
      <c r="H12" s="657">
        <f t="shared" ref="H12:J17" ca="1" si="0">B12+E12</f>
        <v>0</v>
      </c>
      <c r="I12" s="658">
        <f t="shared" ca="1" si="0"/>
        <v>0</v>
      </c>
      <c r="J12" s="659">
        <f t="shared" ca="1" si="0"/>
        <v>0</v>
      </c>
      <c r="L12" s="575"/>
    </row>
    <row r="13" spans="1:17" ht="13" x14ac:dyDescent="0.3">
      <c r="A13" s="579" t="s">
        <v>188</v>
      </c>
      <c r="B13" s="657">
        <f ca="1">Huvudanalys!B71/1000000</f>
        <v>0</v>
      </c>
      <c r="C13" s="658">
        <f ca="1">Huvudanalys!C71/1000000</f>
        <v>0</v>
      </c>
      <c r="D13" s="659">
        <f ca="1">Huvudanalys!C143/1000000</f>
        <v>0</v>
      </c>
      <c r="E13" s="663"/>
      <c r="F13" s="664"/>
      <c r="G13" s="662"/>
      <c r="H13" s="657">
        <f t="shared" ca="1" si="0"/>
        <v>0</v>
      </c>
      <c r="I13" s="658">
        <f t="shared" ca="1" si="0"/>
        <v>0</v>
      </c>
      <c r="J13" s="659">
        <f t="shared" ca="1" si="0"/>
        <v>0</v>
      </c>
      <c r="N13" s="90"/>
    </row>
    <row r="14" spans="1:17" s="87" customFormat="1" ht="13" x14ac:dyDescent="0.3">
      <c r="A14" s="579" t="s">
        <v>189</v>
      </c>
      <c r="B14" s="657">
        <f>Huvudanalys!B73/1000000</f>
        <v>0</v>
      </c>
      <c r="C14" s="658">
        <f>Huvudanalys!C73/1000000</f>
        <v>0</v>
      </c>
      <c r="D14" s="659">
        <f>Huvudanalys!C145/1000000</f>
        <v>0</v>
      </c>
      <c r="E14" s="663"/>
      <c r="F14" s="664"/>
      <c r="G14" s="662"/>
      <c r="H14" s="657">
        <f t="shared" si="0"/>
        <v>0</v>
      </c>
      <c r="I14" s="658">
        <f t="shared" si="0"/>
        <v>0</v>
      </c>
      <c r="J14" s="659">
        <f t="shared" si="0"/>
        <v>0</v>
      </c>
      <c r="M14" s="388"/>
    </row>
    <row r="15" spans="1:17" s="276" customFormat="1" ht="13" x14ac:dyDescent="0.3">
      <c r="A15" s="579" t="s">
        <v>380</v>
      </c>
      <c r="B15" s="657">
        <f>'Förseningar gods'!B123/1000000</f>
        <v>0</v>
      </c>
      <c r="C15" s="658">
        <f>'Förseningar gods'!B124/1000000</f>
        <v>0</v>
      </c>
      <c r="D15" s="659">
        <f>'Förseningar gods'!B135/1000000</f>
        <v>0</v>
      </c>
      <c r="E15" s="663"/>
      <c r="F15" s="664"/>
      <c r="G15" s="662"/>
      <c r="H15" s="657">
        <f t="shared" si="0"/>
        <v>0</v>
      </c>
      <c r="I15" s="658">
        <f t="shared" si="0"/>
        <v>0</v>
      </c>
      <c r="J15" s="659">
        <f t="shared" si="0"/>
        <v>0</v>
      </c>
      <c r="M15" s="388"/>
    </row>
    <row r="16" spans="1:17" s="276" customFormat="1" ht="13" x14ac:dyDescent="0.3">
      <c r="A16" s="579" t="s">
        <v>381</v>
      </c>
      <c r="B16" s="657">
        <f>'Förseningar fartyg'!C41/1000000</f>
        <v>0</v>
      </c>
      <c r="C16" s="658">
        <f>'Förseningar fartyg'!C42/1000000</f>
        <v>0</v>
      </c>
      <c r="D16" s="659">
        <f>'Förseningar fartyg'!B51/1000000</f>
        <v>0</v>
      </c>
      <c r="E16" s="663"/>
      <c r="F16" s="664"/>
      <c r="G16" s="662"/>
      <c r="H16" s="657">
        <f t="shared" si="0"/>
        <v>0</v>
      </c>
      <c r="I16" s="658">
        <f t="shared" si="0"/>
        <v>0</v>
      </c>
      <c r="J16" s="659">
        <f t="shared" si="0"/>
        <v>0</v>
      </c>
      <c r="M16" s="388"/>
    </row>
    <row r="17" spans="1:17" s="388" customFormat="1" ht="13" x14ac:dyDescent="0.3">
      <c r="A17" s="1290" t="s">
        <v>834</v>
      </c>
      <c r="B17" s="657"/>
      <c r="C17" s="658"/>
      <c r="D17" s="659"/>
      <c r="E17" s="663"/>
      <c r="F17" s="664"/>
      <c r="G17" s="662"/>
      <c r="H17" s="657">
        <f t="shared" si="0"/>
        <v>0</v>
      </c>
      <c r="I17" s="658">
        <f t="shared" si="0"/>
        <v>0</v>
      </c>
      <c r="J17" s="659">
        <f t="shared" si="0"/>
        <v>0</v>
      </c>
      <c r="Q17" s="1279"/>
    </row>
    <row r="18" spans="1:17" s="87" customFormat="1" ht="13" x14ac:dyDescent="0.3">
      <c r="A18" s="580" t="s">
        <v>192</v>
      </c>
      <c r="B18" s="665"/>
      <c r="C18" s="666"/>
      <c r="D18" s="667"/>
      <c r="E18" s="665"/>
      <c r="F18" s="666"/>
      <c r="G18" s="667"/>
      <c r="H18" s="665"/>
      <c r="I18" s="666"/>
      <c r="J18" s="667"/>
      <c r="M18" s="83"/>
      <c r="N18" s="83"/>
      <c r="P18" s="41"/>
    </row>
    <row r="19" spans="1:17" ht="13" x14ac:dyDescent="0.3">
      <c r="A19" s="579" t="s">
        <v>333</v>
      </c>
      <c r="B19" s="657">
        <f ca="1">B37</f>
        <v>0</v>
      </c>
      <c r="C19" s="658">
        <f ca="1">C37</f>
        <v>0</v>
      </c>
      <c r="D19" s="659">
        <f ca="1">D37</f>
        <v>0</v>
      </c>
      <c r="E19" s="663"/>
      <c r="F19" s="664"/>
      <c r="G19" s="662"/>
      <c r="H19" s="657">
        <f ca="1">B19+E19</f>
        <v>0</v>
      </c>
      <c r="I19" s="658">
        <f ca="1">C19+F19</f>
        <v>0</v>
      </c>
      <c r="J19" s="659">
        <f ca="1">D19+G19</f>
        <v>0</v>
      </c>
      <c r="Q19" s="388"/>
    </row>
    <row r="20" spans="1:17" s="388" customFormat="1" ht="13" x14ac:dyDescent="0.3">
      <c r="A20" s="580" t="s">
        <v>580</v>
      </c>
      <c r="B20" s="665"/>
      <c r="C20" s="666"/>
      <c r="D20" s="667"/>
      <c r="E20" s="665"/>
      <c r="F20" s="666"/>
      <c r="G20" s="667"/>
      <c r="H20" s="665"/>
      <c r="I20" s="666"/>
      <c r="J20" s="667"/>
      <c r="N20" s="90"/>
    </row>
    <row r="21" spans="1:17" s="388" customFormat="1" ht="13" x14ac:dyDescent="0.3">
      <c r="A21" s="579" t="s">
        <v>622</v>
      </c>
      <c r="B21" s="657"/>
      <c r="C21" s="658"/>
      <c r="D21" s="659">
        <f>D6*Indata!$B$9</f>
        <v>0</v>
      </c>
      <c r="E21" s="660"/>
      <c r="F21" s="661"/>
      <c r="G21" s="659">
        <f>G6*Indata!$B$9</f>
        <v>0</v>
      </c>
      <c r="H21" s="657">
        <f>B21+E21</f>
        <v>0</v>
      </c>
      <c r="I21" s="658">
        <f>C21+F21</f>
        <v>0</v>
      </c>
      <c r="J21" s="659">
        <f>D21+G21</f>
        <v>0</v>
      </c>
    </row>
    <row r="22" spans="1:17" s="388" customFormat="1" ht="13" x14ac:dyDescent="0.3">
      <c r="A22" s="579" t="s">
        <v>678</v>
      </c>
      <c r="B22" s="657"/>
      <c r="C22" s="658"/>
      <c r="D22" s="659"/>
      <c r="E22" s="663"/>
      <c r="F22" s="664"/>
      <c r="G22" s="662"/>
      <c r="H22" s="657">
        <f>E22</f>
        <v>0</v>
      </c>
      <c r="I22" s="658">
        <f>F22</f>
        <v>0</v>
      </c>
      <c r="J22" s="659"/>
    </row>
    <row r="23" spans="1:17" ht="13" x14ac:dyDescent="0.3">
      <c r="A23" s="706" t="s">
        <v>582</v>
      </c>
      <c r="B23" s="720">
        <f ca="1">SUM(B10:B19)</f>
        <v>0</v>
      </c>
      <c r="C23" s="683">
        <f ca="1">SUM(C10:C19)</f>
        <v>0</v>
      </c>
      <c r="D23" s="684">
        <f ca="1">SUM(D10:D21)</f>
        <v>0</v>
      </c>
      <c r="E23" s="720">
        <f t="shared" ref="E23:G23" si="1">SUM(E10:E22)</f>
        <v>0</v>
      </c>
      <c r="F23" s="683">
        <f t="shared" si="1"/>
        <v>0</v>
      </c>
      <c r="G23" s="684">
        <f t="shared" si="1"/>
        <v>0</v>
      </c>
      <c r="H23" s="720">
        <f ca="1">SUM(H10:H22)</f>
        <v>0</v>
      </c>
      <c r="I23" s="683">
        <f ca="1">SUM(I10:I22)</f>
        <v>0</v>
      </c>
      <c r="J23" s="684">
        <f ca="1">SUM(J10:J22)</f>
        <v>0</v>
      </c>
      <c r="M23" s="388"/>
    </row>
    <row r="24" spans="1:17" x14ac:dyDescent="0.25">
      <c r="A24" s="582"/>
      <c r="B24" s="657"/>
      <c r="C24" s="658"/>
      <c r="D24" s="659"/>
      <c r="E24" s="660"/>
      <c r="F24" s="661"/>
      <c r="G24" s="668"/>
      <c r="H24" s="657"/>
      <c r="I24" s="658"/>
      <c r="J24" s="659"/>
      <c r="M24" s="388"/>
    </row>
    <row r="25" spans="1:17" ht="13" x14ac:dyDescent="0.3">
      <c r="A25" s="696" t="s">
        <v>70</v>
      </c>
      <c r="B25" s="713"/>
      <c r="C25" s="714"/>
      <c r="D25" s="715">
        <f ca="1">D23+D8</f>
        <v>0</v>
      </c>
      <c r="E25" s="713"/>
      <c r="F25" s="714"/>
      <c r="G25" s="715">
        <f>G23+G8</f>
        <v>0</v>
      </c>
      <c r="H25" s="713"/>
      <c r="I25" s="714"/>
      <c r="J25" s="715">
        <f ca="1">J23+J8</f>
        <v>0</v>
      </c>
      <c r="M25" s="388"/>
    </row>
    <row r="26" spans="1:17" ht="13" x14ac:dyDescent="0.3">
      <c r="A26" s="584" t="s">
        <v>431</v>
      </c>
      <c r="B26" s="671"/>
      <c r="C26" s="672"/>
      <c r="D26" s="1280" t="str">
        <f>IF(D8=0,"-",D25/-D8)</f>
        <v>-</v>
      </c>
      <c r="E26" s="671"/>
      <c r="F26" s="672"/>
      <c r="G26" s="673"/>
      <c r="H26" s="671"/>
      <c r="I26" s="672"/>
      <c r="J26" s="744" t="str">
        <f>IF(J8=0,"-",J25/-J8)</f>
        <v>-</v>
      </c>
    </row>
    <row r="27" spans="1:17" x14ac:dyDescent="0.25">
      <c r="B27" s="41"/>
      <c r="C27" s="41"/>
      <c r="D27" s="41"/>
      <c r="E27" s="41"/>
      <c r="F27" s="41"/>
      <c r="G27" s="41"/>
      <c r="H27" s="41"/>
      <c r="I27" s="41"/>
      <c r="J27" s="41"/>
    </row>
    <row r="28" spans="1:17" s="388" customFormat="1" x14ac:dyDescent="0.25">
      <c r="B28" s="41"/>
      <c r="C28" s="41"/>
      <c r="D28" s="41"/>
      <c r="E28" s="41"/>
      <c r="F28" s="41"/>
      <c r="G28" s="41"/>
      <c r="H28" s="41"/>
      <c r="I28" s="41"/>
      <c r="J28" s="41"/>
    </row>
    <row r="29" spans="1:17" x14ac:dyDescent="0.25">
      <c r="A29" s="388"/>
      <c r="B29" s="41"/>
      <c r="C29" s="41"/>
      <c r="D29" s="41"/>
      <c r="E29" s="41"/>
      <c r="F29" s="41"/>
      <c r="G29" s="41"/>
      <c r="H29" s="41"/>
      <c r="I29" s="41"/>
      <c r="J29" s="41"/>
    </row>
    <row r="30" spans="1:17" ht="14.5" x14ac:dyDescent="0.25">
      <c r="A30" s="1884" t="s">
        <v>620</v>
      </c>
      <c r="B30" s="1878" t="s">
        <v>578</v>
      </c>
      <c r="C30" s="1879"/>
      <c r="D30" s="1880"/>
      <c r="E30" s="1881" t="s">
        <v>579</v>
      </c>
      <c r="F30" s="1882"/>
      <c r="G30" s="1883"/>
      <c r="H30" s="1881" t="s">
        <v>581</v>
      </c>
      <c r="I30" s="1882"/>
      <c r="J30" s="1883"/>
    </row>
    <row r="31" spans="1:17" ht="37.5" customHeight="1" x14ac:dyDescent="0.25">
      <c r="A31" s="1886"/>
      <c r="B31" s="703" t="s">
        <v>882</v>
      </c>
      <c r="C31" s="704" t="s">
        <v>883</v>
      </c>
      <c r="D31" s="705" t="s">
        <v>365</v>
      </c>
      <c r="E31" s="703" t="s">
        <v>882</v>
      </c>
      <c r="F31" s="704" t="s">
        <v>883</v>
      </c>
      <c r="G31" s="705" t="s">
        <v>365</v>
      </c>
      <c r="H31" s="703" t="s">
        <v>882</v>
      </c>
      <c r="I31" s="704" t="s">
        <v>883</v>
      </c>
      <c r="J31" s="705" t="s">
        <v>365</v>
      </c>
    </row>
    <row r="32" spans="1:17" ht="13" x14ac:dyDescent="0.3">
      <c r="A32" s="721" t="s">
        <v>517</v>
      </c>
      <c r="B32" s="722">
        <f ca="1">Huvudanalys!B75/1000000</f>
        <v>0</v>
      </c>
      <c r="C32" s="723">
        <f ca="1">Huvudanalys!C75/1000000</f>
        <v>0</v>
      </c>
      <c r="D32" s="724">
        <f ca="1">Huvudanalys!C147/1000000</f>
        <v>0</v>
      </c>
      <c r="E32" s="728"/>
      <c r="F32" s="729"/>
      <c r="G32" s="727"/>
      <c r="H32" s="722">
        <f t="shared" ref="H32:J36" ca="1" si="2">B32+E32</f>
        <v>0</v>
      </c>
      <c r="I32" s="723">
        <f t="shared" ca="1" si="2"/>
        <v>0</v>
      </c>
      <c r="J32" s="724">
        <f t="shared" ca="1" si="2"/>
        <v>0</v>
      </c>
    </row>
    <row r="33" spans="1:10" ht="13" x14ac:dyDescent="0.3">
      <c r="A33" s="579" t="s">
        <v>518</v>
      </c>
      <c r="B33" s="657">
        <f ca="1">Huvudanalys!B76/1000000</f>
        <v>0</v>
      </c>
      <c r="C33" s="658">
        <f ca="1">Huvudanalys!C76/1000000</f>
        <v>0</v>
      </c>
      <c r="D33" s="659">
        <f ca="1">Huvudanalys!C148/1000000</f>
        <v>0</v>
      </c>
      <c r="E33" s="663"/>
      <c r="F33" s="664"/>
      <c r="G33" s="662"/>
      <c r="H33" s="657">
        <f t="shared" ca="1" si="2"/>
        <v>0</v>
      </c>
      <c r="I33" s="658">
        <f t="shared" ca="1" si="2"/>
        <v>0</v>
      </c>
      <c r="J33" s="659">
        <f t="shared" ca="1" si="2"/>
        <v>0</v>
      </c>
    </row>
    <row r="34" spans="1:10" ht="13" x14ac:dyDescent="0.3">
      <c r="A34" s="581" t="s">
        <v>519</v>
      </c>
      <c r="B34" s="657">
        <f ca="1">Huvudanalys!B77/1000000</f>
        <v>0</v>
      </c>
      <c r="C34" s="658">
        <f ca="1">Huvudanalys!C77/1000000</f>
        <v>0</v>
      </c>
      <c r="D34" s="659">
        <f ca="1">Huvudanalys!C149/1000000</f>
        <v>0</v>
      </c>
      <c r="E34" s="663"/>
      <c r="F34" s="664"/>
      <c r="G34" s="662"/>
      <c r="H34" s="657">
        <f t="shared" ca="1" si="2"/>
        <v>0</v>
      </c>
      <c r="I34" s="658">
        <f t="shared" ca="1" si="2"/>
        <v>0</v>
      </c>
      <c r="J34" s="659">
        <f t="shared" ca="1" si="2"/>
        <v>0</v>
      </c>
    </row>
    <row r="35" spans="1:10" s="388" customFormat="1" ht="13" x14ac:dyDescent="0.3">
      <c r="A35" s="579" t="s">
        <v>520</v>
      </c>
      <c r="B35" s="657">
        <f ca="1">Huvudanalys!B78/1000000</f>
        <v>0</v>
      </c>
      <c r="C35" s="658">
        <f ca="1">Huvudanalys!C78/1000000</f>
        <v>0</v>
      </c>
      <c r="D35" s="659">
        <f ca="1">Huvudanalys!C150/1000000</f>
        <v>0</v>
      </c>
      <c r="E35" s="663"/>
      <c r="F35" s="664"/>
      <c r="G35" s="662"/>
      <c r="H35" s="657">
        <f t="shared" ca="1" si="2"/>
        <v>0</v>
      </c>
      <c r="I35" s="658">
        <f t="shared" ca="1" si="2"/>
        <v>0</v>
      </c>
      <c r="J35" s="659">
        <f t="shared" ca="1" si="2"/>
        <v>0</v>
      </c>
    </row>
    <row r="36" spans="1:10" x14ac:dyDescent="0.25">
      <c r="A36" s="730" t="s">
        <v>521</v>
      </c>
      <c r="B36" s="731">
        <f ca="1">Huvudanalys!B79/1000000</f>
        <v>0</v>
      </c>
      <c r="C36" s="732">
        <f ca="1">Huvudanalys!C79/1000000</f>
        <v>0</v>
      </c>
      <c r="D36" s="733">
        <f ca="1">Huvudanalys!C151/1000000</f>
        <v>0</v>
      </c>
      <c r="E36" s="734"/>
      <c r="F36" s="735"/>
      <c r="G36" s="736"/>
      <c r="H36" s="731">
        <f t="shared" ca="1" si="2"/>
        <v>0</v>
      </c>
      <c r="I36" s="732">
        <f t="shared" ca="1" si="2"/>
        <v>0</v>
      </c>
      <c r="J36" s="733">
        <f t="shared" ca="1" si="2"/>
        <v>0</v>
      </c>
    </row>
    <row r="37" spans="1:10" ht="13" x14ac:dyDescent="0.3">
      <c r="A37" s="706" t="s">
        <v>616</v>
      </c>
      <c r="B37" s="707">
        <f ca="1">SUM(B32:B36)</f>
        <v>0</v>
      </c>
      <c r="C37" s="708">
        <f ca="1">SUM(C32:C36)</f>
        <v>0</v>
      </c>
      <c r="D37" s="709">
        <f ca="1">SUM(D32:D36)</f>
        <v>0</v>
      </c>
      <c r="E37" s="710"/>
      <c r="F37" s="711"/>
      <c r="G37" s="712"/>
      <c r="H37" s="707">
        <f ca="1">SUM(H32:H36)</f>
        <v>0</v>
      </c>
      <c r="I37" s="708">
        <f ca="1">SUM(I32:I36)</f>
        <v>0</v>
      </c>
      <c r="J37" s="709">
        <f ca="1">SUM(J32:J36)</f>
        <v>0</v>
      </c>
    </row>
    <row r="40" spans="1:10" x14ac:dyDescent="0.25">
      <c r="H40" s="90"/>
    </row>
    <row r="47" spans="1:10" x14ac:dyDescent="0.25">
      <c r="H47" s="90"/>
    </row>
  </sheetData>
  <mergeCells count="9">
    <mergeCell ref="O4:Q4"/>
    <mergeCell ref="B30:D30"/>
    <mergeCell ref="E30:G30"/>
    <mergeCell ref="H30:J30"/>
    <mergeCell ref="A4:A5"/>
    <mergeCell ref="A30:A31"/>
    <mergeCell ref="H4:J4"/>
    <mergeCell ref="B4:D4"/>
    <mergeCell ref="E4:G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6228D-E5BD-4FF7-B1C6-A100867FA387}">
  <sheetPr>
    <tabColor rgb="FFFFFF00"/>
  </sheetPr>
  <dimension ref="A1:N20"/>
  <sheetViews>
    <sheetView workbookViewId="0">
      <selection activeCell="I7" sqref="I7"/>
    </sheetView>
  </sheetViews>
  <sheetFormatPr defaultRowHeight="14.5" x14ac:dyDescent="0.35"/>
  <cols>
    <col min="2" max="2" width="17.26953125" bestFit="1" customWidth="1"/>
    <col min="3" max="3" width="17.1796875" bestFit="1" customWidth="1"/>
    <col min="4" max="4" width="13" customWidth="1"/>
    <col min="5" max="5" width="13.1796875" customWidth="1"/>
    <col min="6" max="7" width="12.81640625" customWidth="1"/>
    <col min="8" max="8" width="15" customWidth="1"/>
    <col min="9" max="9" width="12" customWidth="1"/>
    <col min="10" max="10" width="14" customWidth="1"/>
    <col min="12" max="12" width="14.7265625" customWidth="1"/>
    <col min="13" max="13" width="13.26953125" customWidth="1"/>
    <col min="14" max="14" width="13.453125" customWidth="1"/>
  </cols>
  <sheetData>
    <row r="1" spans="1:14" s="571" customFormat="1" x14ac:dyDescent="0.35">
      <c r="A1" s="83" t="s">
        <v>501</v>
      </c>
    </row>
    <row r="2" spans="1:14" x14ac:dyDescent="0.35">
      <c r="A2" s="83" t="s">
        <v>502</v>
      </c>
    </row>
    <row r="3" spans="1:14" s="571" customFormat="1" x14ac:dyDescent="0.35"/>
    <row r="4" spans="1:14" x14ac:dyDescent="0.35">
      <c r="A4" s="83"/>
      <c r="B4" s="1893" t="s">
        <v>602</v>
      </c>
      <c r="C4" s="1893"/>
      <c r="D4" s="1893"/>
      <c r="E4" s="83"/>
      <c r="F4" s="83"/>
    </row>
    <row r="5" spans="1:14" s="585" customFormat="1" x14ac:dyDescent="0.35">
      <c r="A5" s="388"/>
      <c r="B5" s="1890" t="s">
        <v>578</v>
      </c>
      <c r="C5" s="1891"/>
      <c r="D5" s="1892"/>
      <c r="E5" s="1887" t="s">
        <v>579</v>
      </c>
      <c r="F5" s="1888"/>
      <c r="G5" s="1889"/>
      <c r="H5" s="1887" t="s">
        <v>581</v>
      </c>
      <c r="I5" s="1888"/>
      <c r="J5" s="1889"/>
      <c r="L5" s="388" t="s">
        <v>603</v>
      </c>
    </row>
    <row r="6" spans="1:14" ht="26" x14ac:dyDescent="0.35">
      <c r="A6" s="83"/>
      <c r="B6" s="602" t="s">
        <v>503</v>
      </c>
      <c r="C6" s="603" t="s">
        <v>504</v>
      </c>
      <c r="D6" s="604" t="s">
        <v>369</v>
      </c>
      <c r="E6" s="602" t="s">
        <v>503</v>
      </c>
      <c r="F6" s="603" t="s">
        <v>504</v>
      </c>
      <c r="G6" s="604" t="s">
        <v>369</v>
      </c>
      <c r="H6" s="602" t="s">
        <v>503</v>
      </c>
      <c r="I6" s="603" t="s">
        <v>504</v>
      </c>
      <c r="J6" s="604" t="s">
        <v>369</v>
      </c>
      <c r="L6" s="619" t="s">
        <v>503</v>
      </c>
      <c r="M6" s="620" t="s">
        <v>504</v>
      </c>
      <c r="N6" s="621" t="s">
        <v>369</v>
      </c>
    </row>
    <row r="7" spans="1:14" x14ac:dyDescent="0.35">
      <c r="A7" s="61" t="s">
        <v>83</v>
      </c>
      <c r="B7" s="605">
        <f ca="1">-Huvudanalys!B63</f>
        <v>0</v>
      </c>
      <c r="C7" s="140">
        <f ca="1">-Huvudanalys!C63</f>
        <v>0</v>
      </c>
      <c r="D7" s="159">
        <f ca="1">-Huvudanalys!C135</f>
        <v>0</v>
      </c>
      <c r="E7" s="609"/>
      <c r="F7" s="610"/>
      <c r="G7" s="611"/>
      <c r="H7" s="605">
        <f ca="1">B7+E7</f>
        <v>0</v>
      </c>
      <c r="I7" s="140">
        <f t="shared" ref="I7:J7" ca="1" si="0">C7+F7</f>
        <v>0</v>
      </c>
      <c r="J7" s="159">
        <f t="shared" ca="1" si="0"/>
        <v>0</v>
      </c>
      <c r="L7" s="616">
        <f ca="1">H7/1000</f>
        <v>0</v>
      </c>
      <c r="M7" s="617">
        <f t="shared" ref="M7:N7" ca="1" si="1">I7/1000</f>
        <v>0</v>
      </c>
      <c r="N7" s="618">
        <f t="shared" ca="1" si="1"/>
        <v>0</v>
      </c>
    </row>
    <row r="8" spans="1:14" x14ac:dyDescent="0.35">
      <c r="A8" s="61" t="s">
        <v>84</v>
      </c>
      <c r="B8" s="577">
        <f ca="1">-Huvudanalys!B64</f>
        <v>0</v>
      </c>
      <c r="C8" s="578">
        <f ca="1">-Huvudanalys!C64</f>
        <v>0</v>
      </c>
      <c r="D8" s="159">
        <f ca="1">-Huvudanalys!C136</f>
        <v>0</v>
      </c>
      <c r="E8" s="609"/>
      <c r="F8" s="610"/>
      <c r="G8" s="611"/>
      <c r="H8" s="577">
        <f t="shared" ref="H8:H12" ca="1" si="2">B8+E8</f>
        <v>0</v>
      </c>
      <c r="I8" s="578">
        <f t="shared" ref="I8:I12" ca="1" si="3">C8+F8</f>
        <v>0</v>
      </c>
      <c r="J8" s="159">
        <f t="shared" ref="J8:J12" ca="1" si="4">D8+G8</f>
        <v>0</v>
      </c>
    </row>
    <row r="9" spans="1:14" x14ac:dyDescent="0.35">
      <c r="A9" s="61" t="s">
        <v>85</v>
      </c>
      <c r="B9" s="577">
        <f ca="1">-Huvudanalys!B65</f>
        <v>0</v>
      </c>
      <c r="C9" s="578">
        <f ca="1">-Huvudanalys!C65</f>
        <v>0</v>
      </c>
      <c r="D9" s="159">
        <f ca="1">-Huvudanalys!C137</f>
        <v>0</v>
      </c>
      <c r="E9" s="609"/>
      <c r="F9" s="612"/>
      <c r="G9" s="611"/>
      <c r="H9" s="577">
        <f t="shared" ca="1" si="2"/>
        <v>0</v>
      </c>
      <c r="I9" s="578">
        <f t="shared" ca="1" si="3"/>
        <v>0</v>
      </c>
      <c r="J9" s="159">
        <f t="shared" ca="1" si="4"/>
        <v>0</v>
      </c>
    </row>
    <row r="10" spans="1:14" x14ac:dyDescent="0.35">
      <c r="A10" s="61" t="s">
        <v>86</v>
      </c>
      <c r="B10" s="577">
        <f ca="1">-Huvudanalys!B66</f>
        <v>0</v>
      </c>
      <c r="C10" s="578">
        <f ca="1">-Huvudanalys!C66</f>
        <v>0</v>
      </c>
      <c r="D10" s="159">
        <f ca="1">-Huvudanalys!C138</f>
        <v>0</v>
      </c>
      <c r="E10" s="609"/>
      <c r="F10" s="612"/>
      <c r="G10" s="611"/>
      <c r="H10" s="577">
        <f t="shared" ca="1" si="2"/>
        <v>0</v>
      </c>
      <c r="I10" s="578">
        <f t="shared" ca="1" si="3"/>
        <v>0</v>
      </c>
      <c r="J10" s="159">
        <f t="shared" ca="1" si="4"/>
        <v>0</v>
      </c>
    </row>
    <row r="11" spans="1:14" x14ac:dyDescent="0.35">
      <c r="A11" s="61" t="s">
        <v>87</v>
      </c>
      <c r="B11" s="577">
        <f ca="1">-Huvudanalys!B67</f>
        <v>0</v>
      </c>
      <c r="C11" s="578">
        <f ca="1">-Huvudanalys!C67</f>
        <v>0</v>
      </c>
      <c r="D11" s="159">
        <f ca="1">-Huvudanalys!C139</f>
        <v>0</v>
      </c>
      <c r="E11" s="609"/>
      <c r="F11" s="612"/>
      <c r="G11" s="611"/>
      <c r="H11" s="577">
        <f t="shared" ca="1" si="2"/>
        <v>0</v>
      </c>
      <c r="I11" s="578">
        <f t="shared" ca="1" si="3"/>
        <v>0</v>
      </c>
      <c r="J11" s="159">
        <f t="shared" ca="1" si="4"/>
        <v>0</v>
      </c>
    </row>
    <row r="12" spans="1:14" x14ac:dyDescent="0.35">
      <c r="A12" s="61" t="s">
        <v>94</v>
      </c>
      <c r="B12" s="606">
        <f ca="1">-Huvudanalys!B68</f>
        <v>0</v>
      </c>
      <c r="C12" s="607">
        <f ca="1">-Huvudanalys!C68</f>
        <v>0</v>
      </c>
      <c r="D12" s="608">
        <f ca="1">-Huvudanalys!C140</f>
        <v>0</v>
      </c>
      <c r="E12" s="613"/>
      <c r="F12" s="614"/>
      <c r="G12" s="615"/>
      <c r="H12" s="606">
        <f t="shared" ca="1" si="2"/>
        <v>0</v>
      </c>
      <c r="I12" s="607">
        <f t="shared" ca="1" si="3"/>
        <v>0</v>
      </c>
      <c r="J12" s="608">
        <f t="shared" ca="1" si="4"/>
        <v>0</v>
      </c>
    </row>
    <row r="13" spans="1:14" x14ac:dyDescent="0.35">
      <c r="A13" s="83"/>
      <c r="B13" s="83"/>
      <c r="C13" s="83"/>
      <c r="D13" s="83"/>
      <c r="E13" s="83"/>
      <c r="F13" s="83"/>
    </row>
    <row r="14" spans="1:14" x14ac:dyDescent="0.35">
      <c r="A14" s="83"/>
      <c r="B14" s="83"/>
      <c r="C14" s="83"/>
      <c r="D14" s="83"/>
      <c r="E14" s="83"/>
      <c r="F14" s="83"/>
    </row>
    <row r="15" spans="1:14" x14ac:dyDescent="0.35">
      <c r="A15" s="83"/>
      <c r="B15" s="83"/>
      <c r="C15" s="83"/>
      <c r="D15" s="83"/>
      <c r="E15" s="83"/>
      <c r="F15" s="83"/>
    </row>
    <row r="16" spans="1:14" x14ac:dyDescent="0.35">
      <c r="A16" s="83"/>
      <c r="B16" s="87"/>
      <c r="C16" s="101"/>
      <c r="D16" s="73"/>
      <c r="E16" s="83"/>
      <c r="F16" s="83"/>
    </row>
    <row r="17" spans="1:6" x14ac:dyDescent="0.35">
      <c r="A17" s="87"/>
      <c r="B17" s="61"/>
      <c r="C17" s="42"/>
      <c r="D17" s="83"/>
      <c r="E17" s="87"/>
      <c r="F17" s="87"/>
    </row>
    <row r="18" spans="1:6" x14ac:dyDescent="0.35">
      <c r="A18" s="276"/>
      <c r="B18" s="61"/>
      <c r="C18" s="42"/>
      <c r="D18" s="83"/>
      <c r="E18" s="276"/>
      <c r="F18" s="276"/>
    </row>
    <row r="19" spans="1:6" x14ac:dyDescent="0.35">
      <c r="A19" s="276"/>
      <c r="B19" s="61"/>
      <c r="C19" s="42"/>
      <c r="D19" s="87"/>
      <c r="E19" s="276"/>
      <c r="F19" s="276"/>
    </row>
    <row r="20" spans="1:6" x14ac:dyDescent="0.35">
      <c r="A20" s="87"/>
      <c r="B20" s="61"/>
      <c r="C20" s="62"/>
      <c r="D20" s="87"/>
      <c r="E20" s="87"/>
      <c r="F20" s="388"/>
    </row>
  </sheetData>
  <mergeCells count="4">
    <mergeCell ref="B4:D4"/>
    <mergeCell ref="B5:D5"/>
    <mergeCell ref="E5:G5"/>
    <mergeCell ref="H5:J5"/>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6">
    <tabColor rgb="FFFFFF00"/>
  </sheetPr>
  <dimension ref="A1:M59"/>
  <sheetViews>
    <sheetView zoomScaleNormal="100" workbookViewId="0">
      <selection activeCell="J22" sqref="J22"/>
    </sheetView>
  </sheetViews>
  <sheetFormatPr defaultRowHeight="14.5" x14ac:dyDescent="0.35"/>
  <cols>
    <col min="1" max="1" width="12.453125" customWidth="1"/>
    <col min="2" max="2" width="26.81640625" customWidth="1"/>
    <col min="3" max="3" width="13.453125" customWidth="1"/>
    <col min="4" max="4" width="12.7265625" customWidth="1"/>
    <col min="5" max="5" width="12.54296875" customWidth="1"/>
    <col min="6" max="6" width="10.7265625" customWidth="1"/>
    <col min="7" max="7" width="16.1796875" customWidth="1"/>
    <col min="8" max="8" width="17.7265625" customWidth="1"/>
    <col min="9" max="9" width="11.1796875" customWidth="1"/>
    <col min="10" max="10" width="19.54296875" customWidth="1"/>
    <col min="11" max="11" width="15" customWidth="1"/>
    <col min="12" max="12" width="24.54296875" customWidth="1"/>
    <col min="13" max="13" width="9.1796875" style="571"/>
  </cols>
  <sheetData>
    <row r="1" spans="1:13" ht="25" x14ac:dyDescent="0.5">
      <c r="A1" s="132" t="s">
        <v>240</v>
      </c>
    </row>
    <row r="2" spans="1:13" s="126" customFormat="1" ht="12.5" x14ac:dyDescent="0.25">
      <c r="M2" s="388"/>
    </row>
    <row r="3" spans="1:13" s="126" customFormat="1" ht="13" x14ac:dyDescent="0.3">
      <c r="B3" s="126" t="s">
        <v>248</v>
      </c>
      <c r="M3" s="388"/>
    </row>
    <row r="4" spans="1:13" s="126" customFormat="1" ht="12.5" x14ac:dyDescent="0.25">
      <c r="M4" s="388"/>
    </row>
    <row r="5" spans="1:13" s="126" customFormat="1" ht="12.5" x14ac:dyDescent="0.25">
      <c r="J5" s="554" t="s">
        <v>852</v>
      </c>
      <c r="M5" s="388"/>
    </row>
    <row r="6" spans="1:13" s="126" customFormat="1" ht="38" x14ac:dyDescent="0.3">
      <c r="B6" s="36" t="s">
        <v>583</v>
      </c>
      <c r="C6" s="36" t="s">
        <v>366</v>
      </c>
      <c r="D6" s="126" t="s">
        <v>177</v>
      </c>
      <c r="E6" s="59" t="s">
        <v>790</v>
      </c>
      <c r="F6" s="36" t="s">
        <v>787</v>
      </c>
      <c r="G6" s="36" t="s">
        <v>178</v>
      </c>
      <c r="H6" s="36" t="s">
        <v>788</v>
      </c>
      <c r="J6" s="126" t="s">
        <v>175</v>
      </c>
      <c r="K6" s="36" t="s">
        <v>824</v>
      </c>
      <c r="L6" s="37" t="s">
        <v>825</v>
      </c>
      <c r="M6" s="554" t="s">
        <v>826</v>
      </c>
    </row>
    <row r="7" spans="1:13" s="126" customFormat="1" ht="13" x14ac:dyDescent="0.3">
      <c r="A7" s="1894" t="s">
        <v>9</v>
      </c>
      <c r="B7" s="486" t="s">
        <v>587</v>
      </c>
      <c r="C7" s="485"/>
      <c r="D7" s="508"/>
      <c r="E7" s="485"/>
      <c r="F7" s="485"/>
      <c r="G7" s="509"/>
      <c r="H7" s="485"/>
      <c r="J7" s="486" t="s">
        <v>584</v>
      </c>
      <c r="K7" s="507">
        <v>1</v>
      </c>
      <c r="L7" s="45">
        <f>H7*Indata!$B$9*K7</f>
        <v>0</v>
      </c>
    </row>
    <row r="8" spans="1:13" s="126" customFormat="1" ht="13" x14ac:dyDescent="0.3">
      <c r="A8" s="1894"/>
      <c r="B8" s="486" t="s">
        <v>586</v>
      </c>
      <c r="C8" s="485"/>
      <c r="D8" s="508"/>
      <c r="E8" s="485"/>
      <c r="F8" s="485"/>
      <c r="G8" s="509"/>
      <c r="H8" s="485"/>
      <c r="J8" s="486" t="s">
        <v>585</v>
      </c>
      <c r="K8" s="507">
        <v>1</v>
      </c>
      <c r="L8" s="45">
        <f>H8*Indata!$B$9*K8</f>
        <v>0</v>
      </c>
    </row>
    <row r="9" spans="1:13" s="126" customFormat="1" ht="13" x14ac:dyDescent="0.3">
      <c r="A9" s="1894"/>
      <c r="B9" s="486"/>
      <c r="C9" s="485"/>
      <c r="D9" s="508"/>
      <c r="E9" s="485"/>
      <c r="F9" s="485"/>
      <c r="G9" s="509"/>
      <c r="H9" s="485"/>
      <c r="J9" s="486"/>
      <c r="K9" s="507">
        <v>1</v>
      </c>
      <c r="L9" s="45">
        <f>H9*Indata!$B$9*K9</f>
        <v>0</v>
      </c>
    </row>
    <row r="10" spans="1:13" s="126" customFormat="1" ht="13" x14ac:dyDescent="0.3">
      <c r="A10" s="1894"/>
      <c r="B10" s="486"/>
      <c r="C10" s="485"/>
      <c r="D10" s="508"/>
      <c r="E10" s="485"/>
      <c r="F10" s="485"/>
      <c r="G10" s="509"/>
      <c r="H10" s="485"/>
      <c r="J10" s="486"/>
      <c r="K10" s="507">
        <v>1</v>
      </c>
      <c r="L10" s="45">
        <f>H10*Indata!$B$9*K10</f>
        <v>0</v>
      </c>
    </row>
    <row r="11" spans="1:13" s="126" customFormat="1" ht="13" x14ac:dyDescent="0.3">
      <c r="A11" s="1894"/>
      <c r="B11" s="486"/>
      <c r="C11" s="485"/>
      <c r="D11" s="508"/>
      <c r="E11" s="485"/>
      <c r="F11" s="485"/>
      <c r="G11" s="509"/>
      <c r="H11" s="485"/>
      <c r="J11" s="509"/>
      <c r="K11" s="507">
        <v>1</v>
      </c>
      <c r="L11" s="45">
        <f>H11*Indata!$B$9*K11</f>
        <v>0</v>
      </c>
    </row>
    <row r="12" spans="1:13" s="126" customFormat="1" ht="13" x14ac:dyDescent="0.3">
      <c r="B12" s="506"/>
      <c r="C12" s="511">
        <f>SUM(C7:C11)</f>
        <v>0</v>
      </c>
      <c r="D12" s="511"/>
      <c r="E12" s="511">
        <f>SUM(E7:E11)</f>
        <v>0</v>
      </c>
      <c r="F12" s="511">
        <f>SUM(F7:F11)</f>
        <v>0</v>
      </c>
      <c r="G12" s="511"/>
      <c r="H12" s="511">
        <f>SUM(H7:H11)</f>
        <v>0</v>
      </c>
      <c r="J12" s="479" t="s">
        <v>176</v>
      </c>
      <c r="K12" s="510"/>
      <c r="L12" s="450">
        <f>SUM(L7:L11)</f>
        <v>0</v>
      </c>
    </row>
    <row r="13" spans="1:13" s="126" customFormat="1" ht="12.5" x14ac:dyDescent="0.25">
      <c r="B13" s="48"/>
      <c r="C13" s="48"/>
      <c r="D13" s="48"/>
      <c r="E13" s="46"/>
      <c r="F13" s="46"/>
      <c r="G13" s="48"/>
      <c r="H13" s="46"/>
      <c r="J13" s="48"/>
      <c r="K13" s="452"/>
      <c r="L13" s="45"/>
    </row>
    <row r="14" spans="1:13" s="126" customFormat="1" ht="13" x14ac:dyDescent="0.3">
      <c r="A14" s="1894" t="s">
        <v>10</v>
      </c>
      <c r="B14" s="486"/>
      <c r="C14" s="316"/>
      <c r="D14" s="560"/>
      <c r="E14" s="316"/>
      <c r="F14" s="316"/>
      <c r="G14" s="311"/>
      <c r="H14" s="316"/>
      <c r="J14" s="486"/>
      <c r="K14" s="559">
        <v>1</v>
      </c>
      <c r="L14" s="45">
        <f>H14*Indata!$B$9*K14</f>
        <v>0</v>
      </c>
    </row>
    <row r="15" spans="1:13" s="126" customFormat="1" ht="13" x14ac:dyDescent="0.3">
      <c r="A15" s="1894"/>
      <c r="B15" s="486"/>
      <c r="C15" s="316"/>
      <c r="D15" s="560"/>
      <c r="E15" s="316"/>
      <c r="F15" s="316"/>
      <c r="G15" s="311"/>
      <c r="H15" s="316"/>
      <c r="J15" s="486"/>
      <c r="K15" s="559">
        <v>1</v>
      </c>
      <c r="L15" s="45">
        <f>H15*Indata!$B$9*K15</f>
        <v>0</v>
      </c>
    </row>
    <row r="16" spans="1:13" s="126" customFormat="1" ht="13" x14ac:dyDescent="0.3">
      <c r="A16" s="1894"/>
      <c r="B16" s="486"/>
      <c r="C16" s="316"/>
      <c r="D16" s="560"/>
      <c r="E16" s="316"/>
      <c r="F16" s="316"/>
      <c r="G16" s="311"/>
      <c r="H16" s="316"/>
      <c r="J16" s="486"/>
      <c r="K16" s="559">
        <v>1</v>
      </c>
      <c r="L16" s="45">
        <f>H16*Indata!$B$9*K16</f>
        <v>0</v>
      </c>
    </row>
    <row r="17" spans="1:13" s="126" customFormat="1" ht="13" x14ac:dyDescent="0.3">
      <c r="A17" s="1894"/>
      <c r="B17" s="486"/>
      <c r="C17" s="316"/>
      <c r="D17" s="560"/>
      <c r="E17" s="316"/>
      <c r="F17" s="316"/>
      <c r="G17" s="311"/>
      <c r="H17" s="316"/>
      <c r="J17" s="486"/>
      <c r="K17" s="559">
        <v>1</v>
      </c>
      <c r="L17" s="45">
        <f>H17*Indata!$B$9*K17</f>
        <v>0</v>
      </c>
    </row>
    <row r="18" spans="1:13" s="126" customFormat="1" ht="13" x14ac:dyDescent="0.3">
      <c r="A18" s="1894"/>
      <c r="B18" s="486"/>
      <c r="C18" s="316"/>
      <c r="D18" s="560"/>
      <c r="E18" s="561"/>
      <c r="F18" s="561"/>
      <c r="G18" s="311"/>
      <c r="H18" s="561"/>
      <c r="J18" s="509"/>
      <c r="K18" s="559">
        <v>1</v>
      </c>
      <c r="L18" s="45">
        <f>H18*Indata!$B$9*K18</f>
        <v>0</v>
      </c>
    </row>
    <row r="19" spans="1:13" s="126" customFormat="1" ht="13" x14ac:dyDescent="0.3">
      <c r="C19" s="449">
        <f>SUM(C14:C18)</f>
        <v>0</v>
      </c>
      <c r="D19" s="141"/>
      <c r="E19" s="449">
        <f>SUM(E14:E18)</f>
        <v>0</v>
      </c>
      <c r="F19" s="449">
        <f>SUM(F14:F18)</f>
        <v>0</v>
      </c>
      <c r="G19" s="141"/>
      <c r="H19" s="449">
        <f>SUM(H14:H18)</f>
        <v>0</v>
      </c>
      <c r="J19" s="126" t="s">
        <v>176</v>
      </c>
      <c r="K19" s="388"/>
      <c r="L19" s="451">
        <f>SUM(L14:L18)</f>
        <v>0</v>
      </c>
    </row>
    <row r="20" spans="1:13" s="126" customFormat="1" ht="13" x14ac:dyDescent="0.3">
      <c r="A20" s="38" t="s">
        <v>892</v>
      </c>
      <c r="G20" s="126">
        <f>MAX(Investeringskostnader!$G$14:$G$18)</f>
        <v>0</v>
      </c>
      <c r="K20" s="388"/>
      <c r="L20" s="41"/>
    </row>
    <row r="21" spans="1:13" s="126" customFormat="1" ht="12.5" x14ac:dyDescent="0.25">
      <c r="K21" s="388"/>
      <c r="L21" s="41"/>
    </row>
    <row r="22" spans="1:13" s="126" customFormat="1" ht="13" x14ac:dyDescent="0.3">
      <c r="A22" s="440" t="s">
        <v>170</v>
      </c>
      <c r="C22" s="141">
        <f>C19-C12</f>
        <v>0</v>
      </c>
      <c r="D22" s="141">
        <f>D19-D12</f>
        <v>0</v>
      </c>
      <c r="E22" s="141">
        <f>E19-E12</f>
        <v>0</v>
      </c>
      <c r="F22" s="141">
        <f>F19-F12</f>
        <v>0</v>
      </c>
      <c r="G22" s="141"/>
      <c r="H22" s="141">
        <f>H19-H12</f>
        <v>0</v>
      </c>
      <c r="K22" s="388"/>
      <c r="L22" s="271">
        <f>L19-L12</f>
        <v>0</v>
      </c>
    </row>
    <row r="23" spans="1:13" s="388" customFormat="1" ht="13" x14ac:dyDescent="0.3">
      <c r="A23" s="440"/>
      <c r="E23" s="141"/>
      <c r="F23" s="141"/>
      <c r="G23" s="141"/>
      <c r="H23" s="141"/>
      <c r="I23" s="141"/>
      <c r="J23" s="141"/>
      <c r="K23" s="271"/>
    </row>
    <row r="24" spans="1:13" s="126" customFormat="1" ht="13" x14ac:dyDescent="0.3">
      <c r="B24" s="39" t="s">
        <v>449</v>
      </c>
      <c r="C24" s="461">
        <f>H22</f>
        <v>0</v>
      </c>
      <c r="D24" s="462" t="s">
        <v>851</v>
      </c>
      <c r="M24" s="388"/>
    </row>
    <row r="25" spans="1:13" s="388" customFormat="1" ht="12.5" x14ac:dyDescent="0.25"/>
    <row r="26" spans="1:13" s="388" customFormat="1" ht="12.5" x14ac:dyDescent="0.25"/>
    <row r="27" spans="1:13" s="126" customFormat="1" ht="12.5" x14ac:dyDescent="0.25">
      <c r="M27" s="388"/>
    </row>
    <row r="28" spans="1:13" s="126" customFormat="1" ht="15.5" x14ac:dyDescent="0.35">
      <c r="A28" s="1896" t="s">
        <v>215</v>
      </c>
      <c r="B28" s="1897"/>
      <c r="C28" s="1897"/>
      <c r="D28" s="1897"/>
      <c r="E28" s="1897"/>
      <c r="F28" s="1897"/>
      <c r="G28" s="1897"/>
      <c r="H28" s="1897"/>
      <c r="I28" s="1897"/>
      <c r="J28" s="1897"/>
      <c r="K28" s="1898"/>
      <c r="M28" s="388"/>
    </row>
    <row r="29" spans="1:13" s="126" customFormat="1" ht="12.5" x14ac:dyDescent="0.25">
      <c r="A29" s="112"/>
      <c r="B29" s="112"/>
      <c r="C29" s="112"/>
      <c r="D29" s="112"/>
      <c r="E29" s="112"/>
      <c r="F29" s="112"/>
      <c r="G29" s="112"/>
      <c r="H29" s="112"/>
      <c r="I29" s="112"/>
      <c r="J29" s="112"/>
      <c r="K29" s="112"/>
      <c r="M29" s="388"/>
    </row>
    <row r="30" spans="1:13" s="388" customFormat="1" ht="12.5" x14ac:dyDescent="0.25">
      <c r="A30" s="112"/>
      <c r="C30" s="1006">
        <v>0.3</v>
      </c>
      <c r="D30" s="112" t="s">
        <v>853</v>
      </c>
      <c r="E30" s="112"/>
      <c r="F30" s="112"/>
      <c r="G30" s="112"/>
      <c r="H30" s="112"/>
      <c r="I30" s="1005"/>
      <c r="J30" s="112"/>
      <c r="K30" s="112"/>
    </row>
    <row r="31" spans="1:13" s="126" customFormat="1" ht="14" x14ac:dyDescent="0.3">
      <c r="A31" s="112"/>
      <c r="B31" s="453" t="s">
        <v>249</v>
      </c>
      <c r="C31" s="454">
        <f>H22*(C30+1)</f>
        <v>0</v>
      </c>
      <c r="D31" s="112" t="s">
        <v>851</v>
      </c>
      <c r="E31" s="112"/>
      <c r="F31" s="112"/>
      <c r="G31" s="112"/>
      <c r="H31" s="112"/>
      <c r="I31" s="1005"/>
      <c r="J31" s="112"/>
      <c r="K31" s="112"/>
      <c r="M31" s="388"/>
    </row>
    <row r="32" spans="1:13" s="388" customFormat="1" ht="14" x14ac:dyDescent="0.3">
      <c r="A32" s="112"/>
      <c r="B32" s="453"/>
      <c r="C32" s="454"/>
      <c r="D32" s="112"/>
      <c r="E32" s="112"/>
      <c r="F32" s="112"/>
      <c r="G32" s="112"/>
      <c r="H32" s="112"/>
      <c r="I32" s="1005"/>
      <c r="J32" s="112"/>
      <c r="K32" s="112"/>
    </row>
    <row r="33" spans="1:13" s="126" customFormat="1" ht="12.5" x14ac:dyDescent="0.25">
      <c r="A33" s="112"/>
      <c r="B33" s="455"/>
      <c r="C33" s="112"/>
      <c r="D33" s="112"/>
      <c r="E33" s="112"/>
      <c r="F33" s="112"/>
      <c r="G33" s="112"/>
      <c r="H33" s="112"/>
      <c r="I33" s="112"/>
      <c r="J33" s="112"/>
      <c r="K33" s="112"/>
      <c r="M33" s="388"/>
    </row>
    <row r="34" spans="1:13" s="388" customFormat="1" ht="14" x14ac:dyDescent="0.3">
      <c r="A34" s="112"/>
      <c r="B34" s="456" t="s">
        <v>448</v>
      </c>
      <c r="C34" s="112"/>
      <c r="D34" s="112"/>
      <c r="E34" s="112"/>
      <c r="F34" s="112"/>
      <c r="G34" s="112"/>
      <c r="H34" s="112"/>
      <c r="I34" s="112"/>
      <c r="J34" s="112"/>
      <c r="K34" s="112"/>
    </row>
    <row r="35" spans="1:13" s="388" customFormat="1" ht="13" x14ac:dyDescent="0.3">
      <c r="A35" s="1895" t="s">
        <v>447</v>
      </c>
      <c r="B35" s="388">
        <f>B14</f>
        <v>0</v>
      </c>
      <c r="C35" s="512"/>
      <c r="D35" s="513" t="str">
        <f>IF(D14&gt;1,D14,"")</f>
        <v/>
      </c>
      <c r="E35" s="1304"/>
      <c r="F35" s="1304"/>
      <c r="G35" s="514" t="str">
        <f>IF(G14&gt;0,G14,"")</f>
        <v/>
      </c>
      <c r="H35" s="1305"/>
      <c r="J35" s="309" t="str">
        <f>IF(J14&gt;1,J14,"")</f>
        <v/>
      </c>
      <c r="K35" s="457">
        <f>K14</f>
        <v>1</v>
      </c>
      <c r="L35" s="67">
        <f>H35*Indata!$B$9*K35</f>
        <v>0</v>
      </c>
    </row>
    <row r="36" spans="1:13" s="388" customFormat="1" ht="13" x14ac:dyDescent="0.3">
      <c r="A36" s="1895"/>
      <c r="B36" s="388">
        <f t="shared" ref="B36:B39" si="0">B15</f>
        <v>0</v>
      </c>
      <c r="C36" s="512"/>
      <c r="D36" s="513" t="str">
        <f>IF(D15&gt;1,D15,"")</f>
        <v/>
      </c>
      <c r="E36" s="1304"/>
      <c r="F36" s="1304"/>
      <c r="G36" s="514" t="str">
        <f>IF(G15&gt;0,G15,"")</f>
        <v/>
      </c>
      <c r="H36" s="1305"/>
      <c r="J36" s="309" t="str">
        <f>IF(J15&gt;1,J15,"")</f>
        <v/>
      </c>
      <c r="K36" s="457">
        <f t="shared" ref="K36:K39" si="1">K15</f>
        <v>1</v>
      </c>
      <c r="L36" s="67">
        <f>H36*Indata!$B$9*K36</f>
        <v>0</v>
      </c>
    </row>
    <row r="37" spans="1:13" s="388" customFormat="1" ht="13" x14ac:dyDescent="0.3">
      <c r="A37" s="1895"/>
      <c r="B37" s="388">
        <f t="shared" si="0"/>
        <v>0</v>
      </c>
      <c r="C37" s="512"/>
      <c r="D37" s="513" t="str">
        <f>IF(D16&gt;1,D16,"")</f>
        <v/>
      </c>
      <c r="E37" s="1304"/>
      <c r="F37" s="1304"/>
      <c r="G37" s="514" t="str">
        <f>IF(G16&gt;0,G16,"")</f>
        <v/>
      </c>
      <c r="H37" s="1305"/>
      <c r="J37" s="309" t="str">
        <f>IF(J16&gt;1,J16,"")</f>
        <v/>
      </c>
      <c r="K37" s="457">
        <f t="shared" si="1"/>
        <v>1</v>
      </c>
      <c r="L37" s="67">
        <f>H37*Indata!$B$9*K37</f>
        <v>0</v>
      </c>
    </row>
    <row r="38" spans="1:13" s="388" customFormat="1" ht="13" x14ac:dyDescent="0.3">
      <c r="A38" s="1895"/>
      <c r="B38" s="388">
        <f t="shared" si="0"/>
        <v>0</v>
      </c>
      <c r="C38" s="512"/>
      <c r="D38" s="513" t="str">
        <f>IF(D17&gt;1,D17,"")</f>
        <v/>
      </c>
      <c r="E38" s="1304"/>
      <c r="F38" s="1304"/>
      <c r="G38" s="514" t="str">
        <f>IF(G17&gt;0,G17,"")</f>
        <v/>
      </c>
      <c r="H38" s="1305"/>
      <c r="J38" s="309" t="str">
        <f>IF(J17&gt;1,J17,"")</f>
        <v/>
      </c>
      <c r="K38" s="457">
        <f t="shared" si="1"/>
        <v>1</v>
      </c>
      <c r="L38" s="67">
        <f>H38*Indata!$B$9*K38</f>
        <v>0</v>
      </c>
    </row>
    <row r="39" spans="1:13" s="388" customFormat="1" ht="13" x14ac:dyDescent="0.3">
      <c r="A39" s="1895"/>
      <c r="B39" s="388">
        <f t="shared" si="0"/>
        <v>0</v>
      </c>
      <c r="C39" s="512"/>
      <c r="D39" s="513" t="str">
        <f>IF(D18&gt;1,D18,"")</f>
        <v/>
      </c>
      <c r="E39" s="1304"/>
      <c r="F39" s="1304"/>
      <c r="G39" s="514" t="str">
        <f>IF(G18&gt;0,G18,"")</f>
        <v/>
      </c>
      <c r="H39" s="1305"/>
      <c r="J39" s="309" t="str">
        <f>IF(J18&gt;1,J18,"")</f>
        <v/>
      </c>
      <c r="K39" s="457">
        <f t="shared" si="1"/>
        <v>1</v>
      </c>
      <c r="L39" s="67">
        <f>H39*Indata!$B$9*K39</f>
        <v>0</v>
      </c>
    </row>
    <row r="40" spans="1:13" s="388" customFormat="1" ht="13" x14ac:dyDescent="0.3">
      <c r="A40" s="112"/>
      <c r="B40" s="112" t="s">
        <v>176</v>
      </c>
      <c r="C40" s="112"/>
      <c r="D40" s="112"/>
      <c r="E40" s="112"/>
      <c r="F40" s="112"/>
      <c r="G40" s="112"/>
      <c r="H40" s="449">
        <f>SUM(H35:H39)</f>
        <v>0</v>
      </c>
      <c r="I40" s="112"/>
      <c r="J40" s="112"/>
      <c r="L40" s="458">
        <f>SUM(L35:L39)</f>
        <v>0</v>
      </c>
    </row>
    <row r="41" spans="1:13" s="388" customFormat="1" ht="12.5" x14ac:dyDescent="0.25">
      <c r="A41" s="112"/>
      <c r="B41" s="455"/>
      <c r="C41" s="112"/>
      <c r="D41" s="112"/>
      <c r="E41" s="112"/>
      <c r="F41" s="112"/>
      <c r="G41" s="112"/>
      <c r="H41" s="112"/>
      <c r="I41" s="112"/>
      <c r="J41" s="112"/>
      <c r="K41" s="112"/>
    </row>
    <row r="42" spans="1:13" s="388" customFormat="1" ht="13" x14ac:dyDescent="0.3">
      <c r="A42" s="112"/>
      <c r="B42" s="459" t="s">
        <v>446</v>
      </c>
      <c r="C42" s="460">
        <f>H40-L12</f>
        <v>0</v>
      </c>
      <c r="D42" s="112" t="s">
        <v>850</v>
      </c>
      <c r="E42" s="112"/>
      <c r="F42" s="112"/>
      <c r="G42" s="112"/>
      <c r="H42" s="112"/>
      <c r="I42" s="112"/>
      <c r="J42" s="112"/>
      <c r="K42" s="112"/>
    </row>
    <row r="43" spans="1:13" s="388" customFormat="1" ht="12.5" x14ac:dyDescent="0.25">
      <c r="A43" s="112"/>
      <c r="B43" s="455"/>
      <c r="C43" s="112"/>
      <c r="D43" s="112"/>
      <c r="E43" s="112"/>
      <c r="F43" s="112"/>
      <c r="G43" s="112"/>
      <c r="H43" s="112"/>
      <c r="I43" s="112"/>
      <c r="J43" s="112"/>
      <c r="K43" s="112"/>
    </row>
    <row r="44" spans="1:13" s="126" customFormat="1" ht="12.5" x14ac:dyDescent="0.25">
      <c r="B44" s="94"/>
      <c r="C44" s="48"/>
      <c r="M44" s="388"/>
    </row>
    <row r="45" spans="1:13" s="126" customFormat="1" ht="12.5" x14ac:dyDescent="0.25">
      <c r="M45" s="388"/>
    </row>
    <row r="46" spans="1:13" s="126" customFormat="1" ht="12.5" x14ac:dyDescent="0.25">
      <c r="M46" s="388"/>
    </row>
    <row r="47" spans="1:13" s="126" customFormat="1" ht="12.5" x14ac:dyDescent="0.25">
      <c r="M47" s="388"/>
    </row>
    <row r="48" spans="1:13" s="126" customFormat="1" ht="12.5" x14ac:dyDescent="0.25">
      <c r="M48" s="388"/>
    </row>
    <row r="49" spans="13:13" s="126" customFormat="1" ht="12.5" x14ac:dyDescent="0.25">
      <c r="M49" s="388"/>
    </row>
    <row r="50" spans="13:13" s="126" customFormat="1" ht="12.5" x14ac:dyDescent="0.25">
      <c r="M50" s="388"/>
    </row>
    <row r="51" spans="13:13" s="126" customFormat="1" ht="12.5" x14ac:dyDescent="0.25">
      <c r="M51" s="388"/>
    </row>
    <row r="52" spans="13:13" s="126" customFormat="1" ht="12.5" x14ac:dyDescent="0.25">
      <c r="M52" s="388"/>
    </row>
    <row r="53" spans="13:13" s="126" customFormat="1" ht="12.5" x14ac:dyDescent="0.25">
      <c r="M53" s="388"/>
    </row>
    <row r="54" spans="13:13" s="126" customFormat="1" ht="12.5" x14ac:dyDescent="0.25">
      <c r="M54" s="388"/>
    </row>
    <row r="55" spans="13:13" s="126" customFormat="1" ht="12.5" x14ac:dyDescent="0.25">
      <c r="M55" s="388"/>
    </row>
    <row r="56" spans="13:13" s="126" customFormat="1" ht="12.5" x14ac:dyDescent="0.25">
      <c r="M56" s="388"/>
    </row>
    <row r="57" spans="13:13" s="126" customFormat="1" ht="12.5" x14ac:dyDescent="0.25">
      <c r="M57" s="388"/>
    </row>
    <row r="58" spans="13:13" s="126" customFormat="1" ht="12.5" x14ac:dyDescent="0.25">
      <c r="M58" s="388"/>
    </row>
    <row r="59" spans="13:13" s="138" customFormat="1" ht="13" x14ac:dyDescent="0.3"/>
  </sheetData>
  <mergeCells count="4">
    <mergeCell ref="A7:A11"/>
    <mergeCell ref="A14:A18"/>
    <mergeCell ref="A35:A39"/>
    <mergeCell ref="A28:K28"/>
  </mergeCell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7">
    <tabColor rgb="FFFFFF00"/>
  </sheetPr>
  <dimension ref="A1:DA29"/>
  <sheetViews>
    <sheetView zoomScale="145" zoomScaleNormal="145" workbookViewId="0">
      <selection activeCell="L43" sqref="L43"/>
    </sheetView>
  </sheetViews>
  <sheetFormatPr defaultColWidth="8.81640625" defaultRowHeight="12.5" x14ac:dyDescent="0.25"/>
  <cols>
    <col min="1" max="1" width="8.81640625" style="81"/>
    <col min="2" max="2" width="22.26953125" style="81" bestFit="1" customWidth="1"/>
    <col min="3" max="70" width="8.7265625" style="81" customWidth="1"/>
    <col min="71" max="16384" width="8.81640625" style="81"/>
  </cols>
  <sheetData>
    <row r="1" spans="1:105" ht="25" x14ac:dyDescent="0.5">
      <c r="A1" s="132" t="s">
        <v>241</v>
      </c>
    </row>
    <row r="3" spans="1:105" s="38" customFormat="1" ht="13" x14ac:dyDescent="0.3">
      <c r="B3" s="1328" t="s">
        <v>368</v>
      </c>
      <c r="C3" s="593">
        <f>Indata!B12</f>
        <v>2019</v>
      </c>
      <c r="D3" s="593">
        <f>C3+1</f>
        <v>2020</v>
      </c>
      <c r="E3" s="593">
        <f t="shared" ref="E3:BP3" si="0">D3+1</f>
        <v>2021</v>
      </c>
      <c r="F3" s="593">
        <f t="shared" si="0"/>
        <v>2022</v>
      </c>
      <c r="G3" s="593">
        <f t="shared" si="0"/>
        <v>2023</v>
      </c>
      <c r="H3" s="593">
        <f t="shared" si="0"/>
        <v>2024</v>
      </c>
      <c r="I3" s="593">
        <f t="shared" si="0"/>
        <v>2025</v>
      </c>
      <c r="J3" s="593">
        <f t="shared" si="0"/>
        <v>2026</v>
      </c>
      <c r="K3" s="593">
        <f t="shared" si="0"/>
        <v>2027</v>
      </c>
      <c r="L3" s="593">
        <f t="shared" si="0"/>
        <v>2028</v>
      </c>
      <c r="M3" s="593">
        <f t="shared" si="0"/>
        <v>2029</v>
      </c>
      <c r="N3" s="593">
        <f t="shared" si="0"/>
        <v>2030</v>
      </c>
      <c r="O3" s="593">
        <f t="shared" si="0"/>
        <v>2031</v>
      </c>
      <c r="P3" s="593">
        <f t="shared" si="0"/>
        <v>2032</v>
      </c>
      <c r="Q3" s="593">
        <f t="shared" si="0"/>
        <v>2033</v>
      </c>
      <c r="R3" s="593">
        <f t="shared" si="0"/>
        <v>2034</v>
      </c>
      <c r="S3" s="593">
        <f t="shared" si="0"/>
        <v>2035</v>
      </c>
      <c r="T3" s="593">
        <f t="shared" si="0"/>
        <v>2036</v>
      </c>
      <c r="U3" s="593">
        <f t="shared" si="0"/>
        <v>2037</v>
      </c>
      <c r="V3" s="593">
        <f t="shared" si="0"/>
        <v>2038</v>
      </c>
      <c r="W3" s="593">
        <f t="shared" si="0"/>
        <v>2039</v>
      </c>
      <c r="X3" s="593">
        <f t="shared" si="0"/>
        <v>2040</v>
      </c>
      <c r="Y3" s="593">
        <f t="shared" si="0"/>
        <v>2041</v>
      </c>
      <c r="Z3" s="593">
        <f t="shared" si="0"/>
        <v>2042</v>
      </c>
      <c r="AA3" s="593">
        <f t="shared" si="0"/>
        <v>2043</v>
      </c>
      <c r="AB3" s="593">
        <f t="shared" si="0"/>
        <v>2044</v>
      </c>
      <c r="AC3" s="593">
        <f t="shared" si="0"/>
        <v>2045</v>
      </c>
      <c r="AD3" s="593">
        <f t="shared" si="0"/>
        <v>2046</v>
      </c>
      <c r="AE3" s="593">
        <f t="shared" si="0"/>
        <v>2047</v>
      </c>
      <c r="AF3" s="593">
        <f t="shared" si="0"/>
        <v>2048</v>
      </c>
      <c r="AG3" s="593">
        <f t="shared" si="0"/>
        <v>2049</v>
      </c>
      <c r="AH3" s="593">
        <f t="shared" si="0"/>
        <v>2050</v>
      </c>
      <c r="AI3" s="593">
        <f t="shared" si="0"/>
        <v>2051</v>
      </c>
      <c r="AJ3" s="593">
        <f t="shared" si="0"/>
        <v>2052</v>
      </c>
      <c r="AK3" s="593">
        <f t="shared" si="0"/>
        <v>2053</v>
      </c>
      <c r="AL3" s="593">
        <f t="shared" si="0"/>
        <v>2054</v>
      </c>
      <c r="AM3" s="593">
        <f t="shared" si="0"/>
        <v>2055</v>
      </c>
      <c r="AN3" s="593">
        <f t="shared" si="0"/>
        <v>2056</v>
      </c>
      <c r="AO3" s="593">
        <f t="shared" si="0"/>
        <v>2057</v>
      </c>
      <c r="AP3" s="593">
        <f t="shared" si="0"/>
        <v>2058</v>
      </c>
      <c r="AQ3" s="593">
        <f t="shared" si="0"/>
        <v>2059</v>
      </c>
      <c r="AR3" s="593">
        <f t="shared" si="0"/>
        <v>2060</v>
      </c>
      <c r="AS3" s="593">
        <f t="shared" si="0"/>
        <v>2061</v>
      </c>
      <c r="AT3" s="593">
        <f t="shared" si="0"/>
        <v>2062</v>
      </c>
      <c r="AU3" s="593">
        <f t="shared" si="0"/>
        <v>2063</v>
      </c>
      <c r="AV3" s="593">
        <f t="shared" si="0"/>
        <v>2064</v>
      </c>
      <c r="AW3" s="593">
        <f t="shared" si="0"/>
        <v>2065</v>
      </c>
      <c r="AX3" s="593">
        <f t="shared" si="0"/>
        <v>2066</v>
      </c>
      <c r="AY3" s="593">
        <f t="shared" si="0"/>
        <v>2067</v>
      </c>
      <c r="AZ3" s="593">
        <f t="shared" si="0"/>
        <v>2068</v>
      </c>
      <c r="BA3" s="593">
        <f t="shared" si="0"/>
        <v>2069</v>
      </c>
      <c r="BB3" s="593">
        <f t="shared" si="0"/>
        <v>2070</v>
      </c>
      <c r="BC3" s="593">
        <f t="shared" si="0"/>
        <v>2071</v>
      </c>
      <c r="BD3" s="593">
        <f t="shared" si="0"/>
        <v>2072</v>
      </c>
      <c r="BE3" s="593">
        <f t="shared" si="0"/>
        <v>2073</v>
      </c>
      <c r="BF3" s="593">
        <f t="shared" si="0"/>
        <v>2074</v>
      </c>
      <c r="BG3" s="593">
        <f t="shared" si="0"/>
        <v>2075</v>
      </c>
      <c r="BH3" s="593">
        <f t="shared" si="0"/>
        <v>2076</v>
      </c>
      <c r="BI3" s="593">
        <f t="shared" si="0"/>
        <v>2077</v>
      </c>
      <c r="BJ3" s="593">
        <f t="shared" si="0"/>
        <v>2078</v>
      </c>
      <c r="BK3" s="593">
        <f t="shared" si="0"/>
        <v>2079</v>
      </c>
      <c r="BL3" s="593">
        <f t="shared" si="0"/>
        <v>2080</v>
      </c>
      <c r="BM3" s="593">
        <f t="shared" si="0"/>
        <v>2081</v>
      </c>
      <c r="BN3" s="593">
        <f t="shared" si="0"/>
        <v>2082</v>
      </c>
      <c r="BO3" s="593">
        <f t="shared" si="0"/>
        <v>2083</v>
      </c>
      <c r="BP3" s="593">
        <f t="shared" si="0"/>
        <v>2084</v>
      </c>
      <c r="BQ3" s="593">
        <f t="shared" ref="BQ3:CR3" si="1">BP3+1</f>
        <v>2085</v>
      </c>
      <c r="BR3" s="593">
        <f t="shared" si="1"/>
        <v>2086</v>
      </c>
      <c r="BS3" s="593">
        <f t="shared" si="1"/>
        <v>2087</v>
      </c>
      <c r="BT3" s="593">
        <f t="shared" si="1"/>
        <v>2088</v>
      </c>
      <c r="BU3" s="593">
        <f t="shared" si="1"/>
        <v>2089</v>
      </c>
      <c r="BV3" s="593">
        <f t="shared" si="1"/>
        <v>2090</v>
      </c>
      <c r="BW3" s="593">
        <f t="shared" si="1"/>
        <v>2091</v>
      </c>
      <c r="BX3" s="593">
        <f t="shared" si="1"/>
        <v>2092</v>
      </c>
      <c r="BY3" s="593">
        <f t="shared" si="1"/>
        <v>2093</v>
      </c>
      <c r="BZ3" s="593">
        <f t="shared" si="1"/>
        <v>2094</v>
      </c>
      <c r="CA3" s="593">
        <f t="shared" si="1"/>
        <v>2095</v>
      </c>
      <c r="CB3" s="593">
        <f t="shared" si="1"/>
        <v>2096</v>
      </c>
      <c r="CC3" s="593">
        <f t="shared" si="1"/>
        <v>2097</v>
      </c>
      <c r="CD3" s="593">
        <f t="shared" si="1"/>
        <v>2098</v>
      </c>
      <c r="CE3" s="593">
        <f t="shared" si="1"/>
        <v>2099</v>
      </c>
      <c r="CF3" s="593">
        <f t="shared" si="1"/>
        <v>2100</v>
      </c>
      <c r="CG3" s="593">
        <f t="shared" si="1"/>
        <v>2101</v>
      </c>
      <c r="CH3" s="593">
        <f t="shared" si="1"/>
        <v>2102</v>
      </c>
      <c r="CI3" s="593">
        <f t="shared" si="1"/>
        <v>2103</v>
      </c>
      <c r="CJ3" s="593">
        <f t="shared" si="1"/>
        <v>2104</v>
      </c>
      <c r="CK3" s="593">
        <f t="shared" si="1"/>
        <v>2105</v>
      </c>
      <c r="CL3" s="593">
        <f t="shared" si="1"/>
        <v>2106</v>
      </c>
      <c r="CM3" s="593">
        <f t="shared" si="1"/>
        <v>2107</v>
      </c>
      <c r="CN3" s="593">
        <f t="shared" si="1"/>
        <v>2108</v>
      </c>
      <c r="CO3" s="593">
        <f t="shared" si="1"/>
        <v>2109</v>
      </c>
      <c r="CP3" s="593">
        <f t="shared" si="1"/>
        <v>2110</v>
      </c>
      <c r="CQ3" s="593">
        <f t="shared" si="1"/>
        <v>2111</v>
      </c>
      <c r="CR3" s="593">
        <f t="shared" si="1"/>
        <v>2112</v>
      </c>
      <c r="CS3" s="286"/>
      <c r="CT3" s="286"/>
      <c r="CU3" s="286"/>
      <c r="CV3" s="286"/>
      <c r="CW3" s="286"/>
      <c r="CX3" s="286"/>
      <c r="CY3" s="286"/>
      <c r="CZ3" s="286"/>
      <c r="DA3" s="286"/>
    </row>
    <row r="4" spans="1:105" s="44" customFormat="1" x14ac:dyDescent="0.25">
      <c r="A4" s="1351"/>
      <c r="B4" s="1322" t="s">
        <v>9</v>
      </c>
      <c r="C4" s="688">
        <v>0</v>
      </c>
      <c r="D4" s="207">
        <f>IF(D3&lt;=$D$21,C4*Indata!$B$77,C4)</f>
        <v>0</v>
      </c>
      <c r="E4" s="207">
        <f>IF(E3&lt;=$D$21,D4*Indata!$B$77,D4)</f>
        <v>0</v>
      </c>
      <c r="F4" s="207">
        <f>IF(F3&lt;=$D$21,E4*Indata!$B$77,E4)</f>
        <v>0</v>
      </c>
      <c r="G4" s="207">
        <f>IF(G3&lt;=$D$21,F4*Indata!$B$77,F4)</f>
        <v>0</v>
      </c>
      <c r="H4" s="207">
        <f>IF(H3&lt;=$D$21,G4*Indata!$B$77,G4)</f>
        <v>0</v>
      </c>
      <c r="I4" s="207">
        <f>IF(I3&lt;=$D$21,H4*Indata!$B$77,H4)</f>
        <v>0</v>
      </c>
      <c r="J4" s="207">
        <f>IF(J3&lt;=$D$21,I4*Indata!$B$77,I4)</f>
        <v>0</v>
      </c>
      <c r="K4" s="207">
        <f>IF(K3&lt;=$D$21,J4*Indata!$B$77,J4)</f>
        <v>0</v>
      </c>
      <c r="L4" s="207">
        <f>IF(L3&lt;=$D$21,K4*Indata!$B$77,K4)</f>
        <v>0</v>
      </c>
      <c r="M4" s="207">
        <f>IF(M3&lt;=$D$21,L4*Indata!$B$77,L4)</f>
        <v>0</v>
      </c>
      <c r="N4" s="207">
        <f>IF(N3&lt;=$D$21,M4*Indata!$B$77,M4)</f>
        <v>0</v>
      </c>
      <c r="O4" s="207">
        <f>IF(O3&lt;=$D$21,N4*Indata!$B$77,N4)</f>
        <v>0</v>
      </c>
      <c r="P4" s="207">
        <f>IF(P3&lt;=$D$21,O4*Indata!$B$77,O4)</f>
        <v>0</v>
      </c>
      <c r="Q4" s="207">
        <f>IF(Q3&lt;=$D$21,P4*Indata!$B$77,P4)</f>
        <v>0</v>
      </c>
      <c r="R4" s="207">
        <f>IF(R3&lt;=$D$21,Q4*Indata!$B$77,Q4)</f>
        <v>0</v>
      </c>
      <c r="S4" s="207">
        <f>IF(S3&lt;=$D$21,R4*Indata!$B$77,R4)</f>
        <v>0</v>
      </c>
      <c r="T4" s="207">
        <f>IF(T3&lt;=$D$21,S4*Indata!$B$77,S4)</f>
        <v>0</v>
      </c>
      <c r="U4" s="207">
        <f>IF(U3&lt;=$D$21,T4*Indata!$B$77,T4)</f>
        <v>0</v>
      </c>
      <c r="V4" s="207">
        <f>IF(V3&lt;=$D$21,U4*Indata!$B$77,U4)</f>
        <v>0</v>
      </c>
      <c r="W4" s="207">
        <f>IF(W3&lt;=$D$21,V4*Indata!$B$77,V4)</f>
        <v>0</v>
      </c>
      <c r="X4" s="207">
        <f>IF(X3&lt;=$D$21,W4*Indata!$B$77,W4)</f>
        <v>0</v>
      </c>
      <c r="Y4" s="207">
        <f>IF(Y3&lt;=$D$21,X4*Indata!$B$77,X4)</f>
        <v>0</v>
      </c>
      <c r="Z4" s="207">
        <f>IF(Z3&lt;=$D$21,Y4*Indata!$B$77,Y4)</f>
        <v>0</v>
      </c>
      <c r="AA4" s="207">
        <f>IF(AA3&lt;=$D$21,Z4*Indata!$B$77,Z4)</f>
        <v>0</v>
      </c>
      <c r="AB4" s="207">
        <f>IF(AB3&lt;=$D$21,AA4*Indata!$B$77,AA4)</f>
        <v>0</v>
      </c>
      <c r="AC4" s="207">
        <f>IF(AC3&lt;=$D$21,AB4*Indata!$B$77,AB4)</f>
        <v>0</v>
      </c>
      <c r="AD4" s="207">
        <f>IF(AD3&lt;=$D$21,AC4*Indata!$B$77,AC4)</f>
        <v>0</v>
      </c>
      <c r="AE4" s="207">
        <f>IF(AE3&lt;=$D$21,AD4*Indata!$B$77,AD4)</f>
        <v>0</v>
      </c>
      <c r="AF4" s="207">
        <f>IF(AF3&lt;=$D$21,AE4*Indata!$B$77,AE4)</f>
        <v>0</v>
      </c>
      <c r="AG4" s="207">
        <f>IF(AG3&lt;=$D$21,AF4*Indata!$B$77,AF4)</f>
        <v>0</v>
      </c>
      <c r="AH4" s="207">
        <f>IF(AH3&lt;=$D$21,AG4*Indata!$B$77,AG4)</f>
        <v>0</v>
      </c>
      <c r="AI4" s="207">
        <f>IF(AI3&lt;=$D$21,AH4*Indata!$B$77,AH4)</f>
        <v>0</v>
      </c>
      <c r="AJ4" s="207">
        <f>IF(AJ3&lt;=$D$21,AI4*Indata!$B$77,AI4)</f>
        <v>0</v>
      </c>
      <c r="AK4" s="207">
        <f>IF(AK3&lt;=$D$21,AJ4*Indata!$B$77,AJ4)</f>
        <v>0</v>
      </c>
      <c r="AL4" s="207">
        <f>IF(AL3&lt;=$D$21,AK4*Indata!$B$77,AK4)</f>
        <v>0</v>
      </c>
      <c r="AM4" s="207">
        <f>IF(AM3&lt;=$D$21,AL4*Indata!$B$77,AL4)</f>
        <v>0</v>
      </c>
      <c r="AN4" s="207">
        <f>IF(AN3&lt;=$D$21,AM4*Indata!$B$77,AM4)</f>
        <v>0</v>
      </c>
      <c r="AO4" s="207">
        <f>IF(AO3&lt;=$D$21,AN4*Indata!$B$77,AN4)</f>
        <v>0</v>
      </c>
      <c r="AP4" s="207">
        <f>IF(AP3&lt;=$D$21,AO4*Indata!$B$77,AO4)</f>
        <v>0</v>
      </c>
      <c r="AQ4" s="207">
        <f>IF(AQ3&lt;=$D$21,AP4*Indata!$B$77,AP4)</f>
        <v>0</v>
      </c>
      <c r="AR4" s="207">
        <f>IF(AR3&lt;=$D$21,AQ4*Indata!$B$77,AQ4)</f>
        <v>0</v>
      </c>
      <c r="AS4" s="207">
        <f>IF(AS3&lt;=$D$21,AR4*Indata!$B$77,AR4)</f>
        <v>0</v>
      </c>
      <c r="AT4" s="207">
        <f>IF(AT3&lt;=$D$21,AS4*Indata!$B$77,AS4)</f>
        <v>0</v>
      </c>
      <c r="AU4" s="207">
        <f>IF(AU3&lt;=$D$21,AT4*Indata!$B$77,AT4)</f>
        <v>0</v>
      </c>
      <c r="AV4" s="207">
        <f>IF(AV3&lt;=$D$21,AU4*Indata!$B$77,AU4)</f>
        <v>0</v>
      </c>
      <c r="AW4" s="207">
        <f>IF(AW3&lt;=$D$21,AV4*Indata!$B$77,AV4)</f>
        <v>0</v>
      </c>
      <c r="AX4" s="207">
        <f>IF(AX3&lt;=$D$21,AW4*Indata!$B$77,AW4)</f>
        <v>0</v>
      </c>
      <c r="AY4" s="207">
        <f>IF(AY3&lt;=$D$21,AX4*Indata!$B$77,AX4)</f>
        <v>0</v>
      </c>
      <c r="AZ4" s="207">
        <f>IF(AZ3&lt;=$D$21,AY4*Indata!$B$77,AY4)</f>
        <v>0</v>
      </c>
      <c r="BA4" s="207">
        <f>IF(BA3&lt;=$D$21,AZ4*Indata!$B$77,AZ4)</f>
        <v>0</v>
      </c>
      <c r="BB4" s="207">
        <f>IF(BB3&lt;=$D$21,BA4*Indata!$B$77,BA4)</f>
        <v>0</v>
      </c>
      <c r="BC4" s="207">
        <f>IF(BC3&lt;=$D$21,BB4*Indata!$B$77,BB4)</f>
        <v>0</v>
      </c>
      <c r="BD4" s="207">
        <f>IF(BD3&lt;=$D$21,BC4*Indata!$B$77,BC4)</f>
        <v>0</v>
      </c>
      <c r="BE4" s="207">
        <f>IF(BE3&lt;=$D$21,BD4*Indata!$B$77,BD4)</f>
        <v>0</v>
      </c>
      <c r="BF4" s="207">
        <f>IF(BF3&lt;=$D$21,BE4*Indata!$B$77,BE4)</f>
        <v>0</v>
      </c>
      <c r="BG4" s="207">
        <f>IF(BG3&lt;=$D$21,BF4*Indata!$B$77,BF4)</f>
        <v>0</v>
      </c>
      <c r="BH4" s="207">
        <f>IF(BH3&lt;=$D$21,BG4*Indata!$B$77,BG4)</f>
        <v>0</v>
      </c>
      <c r="BI4" s="207">
        <f>IF(BI3&lt;=$D$21,BH4*Indata!$B$77,BH4)</f>
        <v>0</v>
      </c>
      <c r="BJ4" s="207">
        <f>IF(BJ3&lt;=$D$21,BI4*Indata!$B$77,BI4)</f>
        <v>0</v>
      </c>
      <c r="BK4" s="207">
        <f>IF(BK3&lt;=$D$21,BJ4*Indata!$B$77,BJ4)</f>
        <v>0</v>
      </c>
      <c r="BL4" s="207">
        <f>IF(BL3&lt;=$D$21,BK4*Indata!$B$77,BK4)</f>
        <v>0</v>
      </c>
      <c r="BM4" s="207">
        <f>IF(BM3&lt;=$D$21,BL4*Indata!$B$77,BL4)</f>
        <v>0</v>
      </c>
      <c r="BN4" s="207">
        <f>IF(BN3&lt;=$D$21,BM4*Indata!$B$77,BM4)</f>
        <v>0</v>
      </c>
      <c r="BO4" s="207">
        <f>IF(BO3&lt;=$D$21,BN4*Indata!$B$77,BN4)</f>
        <v>0</v>
      </c>
      <c r="BP4" s="207">
        <f>IF(BP3&lt;=$D$21,BO4*Indata!$B$77,BO4)</f>
        <v>0</v>
      </c>
      <c r="BQ4" s="207">
        <f>IF(BQ3&lt;=$D$21,BP4*Indata!$B$77,BP4)</f>
        <v>0</v>
      </c>
      <c r="BR4" s="207">
        <f>IF(BR3&lt;=$D$21,BQ4*Indata!$B$77,BQ4)</f>
        <v>0</v>
      </c>
      <c r="BS4" s="207">
        <f>IF(BS3&lt;=$D$21,BR4*Indata!$B$77,BR4)</f>
        <v>0</v>
      </c>
      <c r="BT4" s="207">
        <f>IF(BT3&lt;=$D$21,BS4*Indata!$B$77,BS4)</f>
        <v>0</v>
      </c>
      <c r="BU4" s="207">
        <f>IF(BU3&lt;=$D$21,BT4*Indata!$B$77,BT4)</f>
        <v>0</v>
      </c>
      <c r="BV4" s="207">
        <f>IF(BV3&lt;=$D$21,BU4*Indata!$B$77,BU4)</f>
        <v>0</v>
      </c>
      <c r="BW4" s="207">
        <f>IF(BW3&lt;=$D$21,BV4*Indata!$B$77,BV4)</f>
        <v>0</v>
      </c>
      <c r="BX4" s="207">
        <f>IF(BX3&lt;=$D$21,BW4*Indata!$B$77,BW4)</f>
        <v>0</v>
      </c>
      <c r="BY4" s="207">
        <f>IF(BY3&lt;=$D$21,BX4*Indata!$B$77,BX4)</f>
        <v>0</v>
      </c>
      <c r="BZ4" s="207">
        <f>IF(BZ3&lt;=$D$21,BY4*Indata!$B$77,BY4)</f>
        <v>0</v>
      </c>
      <c r="CA4" s="207">
        <f>IF(CA3&lt;=$D$21,BZ4*Indata!$B$77,BZ4)</f>
        <v>0</v>
      </c>
      <c r="CB4" s="207">
        <f>IF(CB3&lt;=$D$21,CA4*Indata!$B$77,CA4)</f>
        <v>0</v>
      </c>
      <c r="CC4" s="207">
        <f>IF(CC3&lt;=$D$21,CB4*Indata!$B$77,CB4)</f>
        <v>0</v>
      </c>
      <c r="CD4" s="207">
        <f>IF(CD3&lt;=$D$21,CC4*Indata!$B$77,CC4)</f>
        <v>0</v>
      </c>
      <c r="CE4" s="207">
        <f>IF(CE3&lt;=$D$21,CD4*Indata!$B$77,CD4)</f>
        <v>0</v>
      </c>
      <c r="CF4" s="207">
        <f>IF(CF3&lt;=$D$21,CE4*Indata!$B$77,CE4)</f>
        <v>0</v>
      </c>
      <c r="CG4" s="207">
        <f>IF(CG3&lt;=$D$21,CF4*Indata!$B$77,CF4)</f>
        <v>0</v>
      </c>
      <c r="CH4" s="207">
        <f>IF(CH3&lt;=$D$21,CG4*Indata!$B$77,CG4)</f>
        <v>0</v>
      </c>
      <c r="CI4" s="207">
        <f>IF(CI3&lt;=$D$21,CH4*Indata!$B$77,CH4)</f>
        <v>0</v>
      </c>
      <c r="CJ4" s="207">
        <f>IF(CJ3&lt;=$D$21,CI4*Indata!$B$77,CI4)</f>
        <v>0</v>
      </c>
      <c r="CK4" s="207">
        <f>IF(CK3&lt;=$D$21,CJ4*Indata!$B$77,CJ4)</f>
        <v>0</v>
      </c>
      <c r="CL4" s="207">
        <f>IF(CL3&lt;=$D$21,CK4*Indata!$B$77,CK4)</f>
        <v>0</v>
      </c>
      <c r="CM4" s="207">
        <f>IF(CM3&lt;=$D$21,CL4*Indata!$B$77,CL4)</f>
        <v>0</v>
      </c>
      <c r="CN4" s="207">
        <f>IF(CN3&lt;=$D$21,CM4*Indata!$B$77,CM4)</f>
        <v>0</v>
      </c>
      <c r="CO4" s="207">
        <f>IF(CO3&lt;=$D$21,CN4*Indata!$B$77,CN4)</f>
        <v>0</v>
      </c>
      <c r="CP4" s="207">
        <f>IF(CP3&lt;=$D$21,CO4*Indata!$B$77,CO4)</f>
        <v>0</v>
      </c>
      <c r="CQ4" s="207">
        <f>IF(CQ3&lt;=$D$21,CP4*Indata!$B$77,CP4)</f>
        <v>0</v>
      </c>
      <c r="CR4" s="207">
        <f>IF(CR3&lt;=$D$21,CQ4*Indata!$B$77,CQ4)</f>
        <v>0</v>
      </c>
      <c r="CS4" s="207"/>
      <c r="CT4" s="207"/>
      <c r="CU4" s="207"/>
      <c r="CV4" s="207"/>
      <c r="CW4" s="207"/>
      <c r="CX4" s="207"/>
      <c r="CY4" s="207"/>
      <c r="CZ4" s="207"/>
      <c r="DA4" s="207"/>
    </row>
    <row r="5" spans="1:105" s="689" customFormat="1" x14ac:dyDescent="0.25">
      <c r="A5" s="142"/>
      <c r="B5" s="1323" t="s">
        <v>10</v>
      </c>
      <c r="C5" s="690">
        <v>0</v>
      </c>
      <c r="D5" s="691">
        <f>IF(D3&lt;=$D$21,C5*Indata!$B$77,C5)</f>
        <v>0</v>
      </c>
      <c r="E5" s="691">
        <f>IF(E3&lt;=$D$21,D5*Indata!$B$77,D5)</f>
        <v>0</v>
      </c>
      <c r="F5" s="691">
        <f>IF(F3&lt;=$D$21,E5*Indata!$B$77,E5)</f>
        <v>0</v>
      </c>
      <c r="G5" s="691">
        <f>IF(G3&lt;=$D$21,F5*Indata!$B$77,F5)</f>
        <v>0</v>
      </c>
      <c r="H5" s="691">
        <f>IF(H3&lt;=$D$21,G5*Indata!$B$77,G5)</f>
        <v>0</v>
      </c>
      <c r="I5" s="691">
        <f>IF(I3&lt;=$D$21,H5*Indata!$B$77,H5)</f>
        <v>0</v>
      </c>
      <c r="J5" s="691">
        <f>IF(J3&lt;=$D$21,I5*Indata!$B$77,I5)</f>
        <v>0</v>
      </c>
      <c r="K5" s="691">
        <f>IF(K3&lt;=$D$21,J5*Indata!$B$77,J5)</f>
        <v>0</v>
      </c>
      <c r="L5" s="691">
        <f>IF(L3&lt;=$D$21,K5*Indata!$B$77,K5)</f>
        <v>0</v>
      </c>
      <c r="M5" s="691">
        <f>IF(M3&lt;=$D$21,L5*Indata!$B$77,L5)</f>
        <v>0</v>
      </c>
      <c r="N5" s="691">
        <f>IF(N3&lt;=$D$21,M5*Indata!$B$77,M5)</f>
        <v>0</v>
      </c>
      <c r="O5" s="691">
        <f>IF(O3&lt;=$D$21,N5*Indata!$B$77,N5)</f>
        <v>0</v>
      </c>
      <c r="P5" s="691">
        <f>IF(P3&lt;=$D$21,O5*Indata!$B$77,O5)</f>
        <v>0</v>
      </c>
      <c r="Q5" s="691">
        <f>IF(Q3&lt;=$D$21,P5*Indata!$B$77,P5)</f>
        <v>0</v>
      </c>
      <c r="R5" s="691">
        <f>IF(R3&lt;=$D$21,Q5*Indata!$B$77,Q5)</f>
        <v>0</v>
      </c>
      <c r="S5" s="691">
        <f>IF(S3&lt;=$D$21,R5*Indata!$B$77,R5)</f>
        <v>0</v>
      </c>
      <c r="T5" s="691">
        <f>IF(T3&lt;=$D$21,S5*Indata!$B$77,S5)</f>
        <v>0</v>
      </c>
      <c r="U5" s="691">
        <f>IF(U3&lt;=$D$21,T5*Indata!$B$77,T5)</f>
        <v>0</v>
      </c>
      <c r="V5" s="691">
        <f>IF(V3&lt;=$D$21,U5*Indata!$B$77,U5)</f>
        <v>0</v>
      </c>
      <c r="W5" s="691">
        <f>IF(W3&lt;=$D$21,V5*Indata!$B$77,V5)</f>
        <v>0</v>
      </c>
      <c r="X5" s="691">
        <f>IF(X3&lt;=$D$21,W5*Indata!$B$77,W5)</f>
        <v>0</v>
      </c>
      <c r="Y5" s="691">
        <f>IF(Y3&lt;=$D$21,X5*Indata!$B$77,X5)</f>
        <v>0</v>
      </c>
      <c r="Z5" s="691">
        <f>IF(Z3&lt;=$D$21,Y5*Indata!$B$77,Y5)</f>
        <v>0</v>
      </c>
      <c r="AA5" s="691">
        <f>IF(AA3&lt;=$D$21,Z5*Indata!$B$77,Z5)</f>
        <v>0</v>
      </c>
      <c r="AB5" s="691">
        <f>IF(AB3&lt;=$D$21,AA5*Indata!$B$77,AA5)</f>
        <v>0</v>
      </c>
      <c r="AC5" s="691">
        <f>IF(AC3&lt;=$D$21,AB5*Indata!$B$77,AB5)</f>
        <v>0</v>
      </c>
      <c r="AD5" s="691">
        <f>IF(AD3&lt;=$D$21,AC5*Indata!$B$77,AC5)</f>
        <v>0</v>
      </c>
      <c r="AE5" s="691">
        <f>IF(AE3&lt;=$D$21,AD5*Indata!$B$77,AD5)</f>
        <v>0</v>
      </c>
      <c r="AF5" s="691">
        <f>IF(AF3&lt;=$D$21,AE5*Indata!$B$77,AE5)</f>
        <v>0</v>
      </c>
      <c r="AG5" s="691">
        <f>IF(AG3&lt;=$D$21,AF5*Indata!$B$77,AF5)</f>
        <v>0</v>
      </c>
      <c r="AH5" s="691">
        <f>IF(AH3&lt;=$D$21,AG5*Indata!$B$77,AG5)</f>
        <v>0</v>
      </c>
      <c r="AI5" s="691">
        <f>IF(AI3&lt;=$D$21,AH5*Indata!$B$77,AH5)</f>
        <v>0</v>
      </c>
      <c r="AJ5" s="691">
        <f>IF(AJ3&lt;=$D$21,AI5*Indata!$B$77,AI5)</f>
        <v>0</v>
      </c>
      <c r="AK5" s="691">
        <f>IF(AK3&lt;=$D$21,AJ5*Indata!$B$77,AJ5)</f>
        <v>0</v>
      </c>
      <c r="AL5" s="691">
        <f>IF(AL3&lt;=$D$21,AK5*Indata!$B$77,AK5)</f>
        <v>0</v>
      </c>
      <c r="AM5" s="691">
        <f>IF(AM3&lt;=$D$21,AL5*Indata!$B$77,AL5)</f>
        <v>0</v>
      </c>
      <c r="AN5" s="691">
        <f>IF(AN3&lt;=$D$21,AM5*Indata!$B$77,AM5)</f>
        <v>0</v>
      </c>
      <c r="AO5" s="691">
        <f>IF(AO3&lt;=$D$21,AN5*Indata!$B$77,AN5)</f>
        <v>0</v>
      </c>
      <c r="AP5" s="691">
        <f>IF(AP3&lt;=$D$21,AO5*Indata!$B$77,AO5)</f>
        <v>0</v>
      </c>
      <c r="AQ5" s="691">
        <f>IF(AQ3&lt;=$D$21,AP5*Indata!$B$77,AP5)</f>
        <v>0</v>
      </c>
      <c r="AR5" s="691">
        <f>IF(AR3&lt;=$D$21,AQ5*Indata!$B$77,AQ5)</f>
        <v>0</v>
      </c>
      <c r="AS5" s="691">
        <f>IF(AS3&lt;=$D$21,AR5*Indata!$B$77,AR5)</f>
        <v>0</v>
      </c>
      <c r="AT5" s="691">
        <f>IF(AT3&lt;=$D$21,AS5*Indata!$B$77,AS5)</f>
        <v>0</v>
      </c>
      <c r="AU5" s="691">
        <f>IF(AU3&lt;=$D$21,AT5*Indata!$B$77,AT5)</f>
        <v>0</v>
      </c>
      <c r="AV5" s="691">
        <f>IF(AV3&lt;=$D$21,AU5*Indata!$B$77,AU5)</f>
        <v>0</v>
      </c>
      <c r="AW5" s="691">
        <f>IF(AW3&lt;=$D$21,AV5*Indata!$B$77,AV5)</f>
        <v>0</v>
      </c>
      <c r="AX5" s="691">
        <f>IF(AX3&lt;=$D$21,AW5*Indata!$B$77,AW5)</f>
        <v>0</v>
      </c>
      <c r="AY5" s="691">
        <f>IF(AY3&lt;=$D$21,AX5*Indata!$B$77,AX5)</f>
        <v>0</v>
      </c>
      <c r="AZ5" s="691">
        <f>IF(AZ3&lt;=$D$21,AY5*Indata!$B$77,AY5)</f>
        <v>0</v>
      </c>
      <c r="BA5" s="691">
        <f>IF(BA3&lt;=$D$21,AZ5*Indata!$B$77,AZ5)</f>
        <v>0</v>
      </c>
      <c r="BB5" s="691">
        <f>IF(BB3&lt;=$D$21,BA5*Indata!$B$77,BA5)</f>
        <v>0</v>
      </c>
      <c r="BC5" s="691">
        <f>IF(BC3&lt;=$D$21,BB5*Indata!$B$77,BB5)</f>
        <v>0</v>
      </c>
      <c r="BD5" s="691">
        <f>IF(BD3&lt;=$D$21,BC5*Indata!$B$77,BC5)</f>
        <v>0</v>
      </c>
      <c r="BE5" s="691">
        <f>IF(BE3&lt;=$D$21,BD5*Indata!$B$77,BD5)</f>
        <v>0</v>
      </c>
      <c r="BF5" s="691">
        <f>IF(BF3&lt;=$D$21,BE5*Indata!$B$77,BE5)</f>
        <v>0</v>
      </c>
      <c r="BG5" s="691">
        <f>IF(BG3&lt;=$D$21,BF5*Indata!$B$77,BF5)</f>
        <v>0</v>
      </c>
      <c r="BH5" s="691">
        <f>IF(BH3&lt;=$D$21,BG5*Indata!$B$77,BG5)</f>
        <v>0</v>
      </c>
      <c r="BI5" s="691">
        <f>IF(BI3&lt;=$D$21,BH5*Indata!$B$77,BH5)</f>
        <v>0</v>
      </c>
      <c r="BJ5" s="691">
        <f>IF(BJ3&lt;=$D$21,BI5*Indata!$B$77,BI5)</f>
        <v>0</v>
      </c>
      <c r="BK5" s="691">
        <f>IF(BK3&lt;=$D$21,BJ5*Indata!$B$77,BJ5)</f>
        <v>0</v>
      </c>
      <c r="BL5" s="691">
        <f>IF(BL3&lt;=$D$21,BK5*Indata!$B$77,BK5)</f>
        <v>0</v>
      </c>
      <c r="BM5" s="691">
        <f>IF(BM3&lt;=$D$21,BL5*Indata!$B$77,BL5)</f>
        <v>0</v>
      </c>
      <c r="BN5" s="691">
        <f>IF(BN3&lt;=$D$21,BM5*Indata!$B$77,BM5)</f>
        <v>0</v>
      </c>
      <c r="BO5" s="691">
        <f>IF(BO3&lt;=$D$21,BN5*Indata!$B$77,BN5)</f>
        <v>0</v>
      </c>
      <c r="BP5" s="691">
        <f>IF(BP3&lt;=$D$21,BO5*Indata!$B$77,BO5)</f>
        <v>0</v>
      </c>
      <c r="BQ5" s="691">
        <f>IF(BQ3&lt;=$D$21,BP5*Indata!$B$77,BP5)</f>
        <v>0</v>
      </c>
      <c r="BR5" s="691">
        <f>IF(BR3&lt;=$D$21,BQ5*Indata!$B$77,BQ5)</f>
        <v>0</v>
      </c>
      <c r="BS5" s="691">
        <f>IF(BS3&lt;=$D$21,BR5*Indata!$B$77,BR5)</f>
        <v>0</v>
      </c>
      <c r="BT5" s="691">
        <f>IF(BT3&lt;=$D$21,BS5*Indata!$B$77,BS5)</f>
        <v>0</v>
      </c>
      <c r="BU5" s="691">
        <f>IF(BU3&lt;=$D$21,BT5*Indata!$B$77,BT5)</f>
        <v>0</v>
      </c>
      <c r="BV5" s="691">
        <f>IF(BV3&lt;=$D$21,BU5*Indata!$B$77,BU5)</f>
        <v>0</v>
      </c>
      <c r="BW5" s="691">
        <f>IF(BW3&lt;=$D$21,BV5*Indata!$B$77,BV5)</f>
        <v>0</v>
      </c>
      <c r="BX5" s="691">
        <f>IF(BX3&lt;=$D$21,BW5*Indata!$B$77,BW5)</f>
        <v>0</v>
      </c>
      <c r="BY5" s="691">
        <f>IF(BY3&lt;=$D$21,BX5*Indata!$B$77,BX5)</f>
        <v>0</v>
      </c>
      <c r="BZ5" s="691">
        <f>IF(BZ3&lt;=$D$21,BY5*Indata!$B$77,BY5)</f>
        <v>0</v>
      </c>
      <c r="CA5" s="691">
        <f>IF(CA3&lt;=$D$21,BZ5*Indata!$B$77,BZ5)</f>
        <v>0</v>
      </c>
      <c r="CB5" s="691">
        <f>IF(CB3&lt;=$D$21,CA5*Indata!$B$77,CA5)</f>
        <v>0</v>
      </c>
      <c r="CC5" s="691">
        <f>IF(CC3&lt;=$D$21,CB5*Indata!$B$77,CB5)</f>
        <v>0</v>
      </c>
      <c r="CD5" s="691">
        <f>IF(CD3&lt;=$D$21,CC5*Indata!$B$77,CC5)</f>
        <v>0</v>
      </c>
      <c r="CE5" s="691">
        <f>IF(CE3&lt;=$D$21,CD5*Indata!$B$77,CD5)</f>
        <v>0</v>
      </c>
      <c r="CF5" s="691">
        <f>IF(CF3&lt;=$D$21,CE5*Indata!$B$77,CE5)</f>
        <v>0</v>
      </c>
      <c r="CG5" s="691">
        <f>IF(CG3&lt;=$D$21,CF5*Indata!$B$77,CF5)</f>
        <v>0</v>
      </c>
      <c r="CH5" s="691">
        <f>IF(CH3&lt;=$D$21,CG5*Indata!$B$77,CG5)</f>
        <v>0</v>
      </c>
      <c r="CI5" s="691">
        <f>IF(CI3&lt;=$D$21,CH5*Indata!$B$77,CH5)</f>
        <v>0</v>
      </c>
      <c r="CJ5" s="691">
        <f>IF(CJ3&lt;=$D$21,CI5*Indata!$B$77,CI5)</f>
        <v>0</v>
      </c>
      <c r="CK5" s="691">
        <f>IF(CK3&lt;=$D$21,CJ5*Indata!$B$77,CJ5)</f>
        <v>0</v>
      </c>
      <c r="CL5" s="691">
        <f>IF(CL3&lt;=$D$21,CK5*Indata!$B$77,CK5)</f>
        <v>0</v>
      </c>
      <c r="CM5" s="691">
        <f>IF(CM3&lt;=$D$21,CL5*Indata!$B$77,CL5)</f>
        <v>0</v>
      </c>
      <c r="CN5" s="691">
        <f>IF(CN3&lt;=$D$21,CM5*Indata!$B$77,CM5)</f>
        <v>0</v>
      </c>
      <c r="CO5" s="691">
        <f>IF(CO3&lt;=$D$21,CN5*Indata!$B$77,CN5)</f>
        <v>0</v>
      </c>
      <c r="CP5" s="691">
        <f>IF(CP3&lt;=$D$21,CO5*Indata!$B$77,CO5)</f>
        <v>0</v>
      </c>
      <c r="CQ5" s="691">
        <f>IF(CQ3&lt;=$D$21,CP5*Indata!$B$77,CP5)</f>
        <v>0</v>
      </c>
      <c r="CR5" s="691">
        <f>IF(CR3&lt;=$D$21,CQ5*Indata!$B$77,CQ5)</f>
        <v>0</v>
      </c>
      <c r="CS5" s="691"/>
      <c r="CT5" s="691"/>
      <c r="CU5" s="691"/>
      <c r="CV5" s="691"/>
      <c r="CW5" s="691"/>
      <c r="CX5" s="691"/>
      <c r="CY5" s="691"/>
      <c r="CZ5" s="691"/>
      <c r="DA5" s="691"/>
    </row>
    <row r="6" spans="1:105" s="685" customFormat="1" ht="13" x14ac:dyDescent="0.3">
      <c r="B6" s="1321" t="s">
        <v>170</v>
      </c>
      <c r="C6" s="685">
        <f t="shared" ref="C6" si="2">C5-C4</f>
        <v>0</v>
      </c>
      <c r="D6" s="685">
        <f t="shared" ref="D6" si="3">D5-D4</f>
        <v>0</v>
      </c>
      <c r="E6" s="685">
        <f t="shared" ref="E6" si="4">E5-E4</f>
        <v>0</v>
      </c>
      <c r="F6" s="685">
        <f t="shared" ref="F6" si="5">F5-F4</f>
        <v>0</v>
      </c>
      <c r="G6" s="685">
        <f t="shared" ref="G6" si="6">G5-G4</f>
        <v>0</v>
      </c>
      <c r="H6" s="685">
        <f t="shared" ref="H6" si="7">H5-H4</f>
        <v>0</v>
      </c>
      <c r="I6" s="685">
        <f t="shared" ref="I6" si="8">I5-I4</f>
        <v>0</v>
      </c>
      <c r="J6" s="685">
        <f t="shared" ref="J6" si="9">J5-J4</f>
        <v>0</v>
      </c>
      <c r="K6" s="685">
        <f t="shared" ref="K6:AP6" si="10">K5-K4</f>
        <v>0</v>
      </c>
      <c r="L6" s="685">
        <f t="shared" si="10"/>
        <v>0</v>
      </c>
      <c r="M6" s="685">
        <f t="shared" si="10"/>
        <v>0</v>
      </c>
      <c r="N6" s="685">
        <f t="shared" si="10"/>
        <v>0</v>
      </c>
      <c r="O6" s="685">
        <f t="shared" si="10"/>
        <v>0</v>
      </c>
      <c r="P6" s="685">
        <f t="shared" si="10"/>
        <v>0</v>
      </c>
      <c r="Q6" s="685">
        <f t="shared" si="10"/>
        <v>0</v>
      </c>
      <c r="R6" s="685">
        <f t="shared" si="10"/>
        <v>0</v>
      </c>
      <c r="S6" s="685">
        <f t="shared" si="10"/>
        <v>0</v>
      </c>
      <c r="T6" s="685">
        <f t="shared" si="10"/>
        <v>0</v>
      </c>
      <c r="U6" s="685">
        <f t="shared" si="10"/>
        <v>0</v>
      </c>
      <c r="V6" s="685">
        <f t="shared" si="10"/>
        <v>0</v>
      </c>
      <c r="W6" s="685">
        <f t="shared" si="10"/>
        <v>0</v>
      </c>
      <c r="X6" s="685">
        <f t="shared" si="10"/>
        <v>0</v>
      </c>
      <c r="Y6" s="685">
        <f t="shared" si="10"/>
        <v>0</v>
      </c>
      <c r="Z6" s="685">
        <f t="shared" si="10"/>
        <v>0</v>
      </c>
      <c r="AA6" s="685">
        <f t="shared" si="10"/>
        <v>0</v>
      </c>
      <c r="AB6" s="685">
        <f t="shared" si="10"/>
        <v>0</v>
      </c>
      <c r="AC6" s="685">
        <f t="shared" si="10"/>
        <v>0</v>
      </c>
      <c r="AD6" s="685">
        <f t="shared" si="10"/>
        <v>0</v>
      </c>
      <c r="AE6" s="685">
        <f t="shared" si="10"/>
        <v>0</v>
      </c>
      <c r="AF6" s="685">
        <f t="shared" si="10"/>
        <v>0</v>
      </c>
      <c r="AG6" s="685">
        <f t="shared" si="10"/>
        <v>0</v>
      </c>
      <c r="AH6" s="685">
        <f t="shared" si="10"/>
        <v>0</v>
      </c>
      <c r="AI6" s="685">
        <f t="shared" si="10"/>
        <v>0</v>
      </c>
      <c r="AJ6" s="685">
        <f t="shared" si="10"/>
        <v>0</v>
      </c>
      <c r="AK6" s="685">
        <f t="shared" si="10"/>
        <v>0</v>
      </c>
      <c r="AL6" s="685">
        <f t="shared" si="10"/>
        <v>0</v>
      </c>
      <c r="AM6" s="685">
        <f t="shared" si="10"/>
        <v>0</v>
      </c>
      <c r="AN6" s="685">
        <f t="shared" si="10"/>
        <v>0</v>
      </c>
      <c r="AO6" s="685">
        <f t="shared" si="10"/>
        <v>0</v>
      </c>
      <c r="AP6" s="685">
        <f t="shared" si="10"/>
        <v>0</v>
      </c>
      <c r="AQ6" s="685">
        <f t="shared" ref="AQ6:BR6" si="11">AQ5-AQ4</f>
        <v>0</v>
      </c>
      <c r="AR6" s="685">
        <f t="shared" si="11"/>
        <v>0</v>
      </c>
      <c r="AS6" s="685">
        <f t="shared" si="11"/>
        <v>0</v>
      </c>
      <c r="AT6" s="685">
        <f t="shared" si="11"/>
        <v>0</v>
      </c>
      <c r="AU6" s="685">
        <f t="shared" si="11"/>
        <v>0</v>
      </c>
      <c r="AV6" s="685">
        <f t="shared" si="11"/>
        <v>0</v>
      </c>
      <c r="AW6" s="685">
        <f t="shared" si="11"/>
        <v>0</v>
      </c>
      <c r="AX6" s="685">
        <f t="shared" si="11"/>
        <v>0</v>
      </c>
      <c r="AY6" s="685">
        <f t="shared" si="11"/>
        <v>0</v>
      </c>
      <c r="AZ6" s="685">
        <f t="shared" si="11"/>
        <v>0</v>
      </c>
      <c r="BA6" s="685">
        <f t="shared" si="11"/>
        <v>0</v>
      </c>
      <c r="BB6" s="685">
        <f t="shared" si="11"/>
        <v>0</v>
      </c>
      <c r="BC6" s="685">
        <f t="shared" si="11"/>
        <v>0</v>
      </c>
      <c r="BD6" s="685">
        <f t="shared" si="11"/>
        <v>0</v>
      </c>
      <c r="BE6" s="685">
        <f t="shared" si="11"/>
        <v>0</v>
      </c>
      <c r="BF6" s="685">
        <f t="shared" si="11"/>
        <v>0</v>
      </c>
      <c r="BG6" s="685">
        <f t="shared" si="11"/>
        <v>0</v>
      </c>
      <c r="BH6" s="685">
        <f t="shared" si="11"/>
        <v>0</v>
      </c>
      <c r="BI6" s="685">
        <f t="shared" si="11"/>
        <v>0</v>
      </c>
      <c r="BJ6" s="685">
        <f t="shared" si="11"/>
        <v>0</v>
      </c>
      <c r="BK6" s="685">
        <f t="shared" si="11"/>
        <v>0</v>
      </c>
      <c r="BL6" s="685">
        <f t="shared" si="11"/>
        <v>0</v>
      </c>
      <c r="BM6" s="685">
        <f t="shared" si="11"/>
        <v>0</v>
      </c>
      <c r="BN6" s="685">
        <f t="shared" si="11"/>
        <v>0</v>
      </c>
      <c r="BO6" s="685">
        <f t="shared" si="11"/>
        <v>0</v>
      </c>
      <c r="BP6" s="685">
        <f t="shared" si="11"/>
        <v>0</v>
      </c>
      <c r="BQ6" s="685">
        <f t="shared" si="11"/>
        <v>0</v>
      </c>
      <c r="BR6" s="685">
        <f t="shared" si="11"/>
        <v>0</v>
      </c>
      <c r="BS6" s="685">
        <f t="shared" ref="BS6:CR6" si="12">BS5-BS4</f>
        <v>0</v>
      </c>
      <c r="BT6" s="685">
        <f t="shared" si="12"/>
        <v>0</v>
      </c>
      <c r="BU6" s="685">
        <f t="shared" si="12"/>
        <v>0</v>
      </c>
      <c r="BV6" s="685">
        <f t="shared" si="12"/>
        <v>0</v>
      </c>
      <c r="BW6" s="685">
        <f t="shared" si="12"/>
        <v>0</v>
      </c>
      <c r="BX6" s="685">
        <f t="shared" si="12"/>
        <v>0</v>
      </c>
      <c r="BY6" s="685">
        <f t="shared" si="12"/>
        <v>0</v>
      </c>
      <c r="BZ6" s="685">
        <f t="shared" si="12"/>
        <v>0</v>
      </c>
      <c r="CA6" s="685">
        <f t="shared" si="12"/>
        <v>0</v>
      </c>
      <c r="CB6" s="685">
        <f t="shared" si="12"/>
        <v>0</v>
      </c>
      <c r="CC6" s="685">
        <f t="shared" si="12"/>
        <v>0</v>
      </c>
      <c r="CD6" s="685">
        <f t="shared" si="12"/>
        <v>0</v>
      </c>
      <c r="CE6" s="685">
        <f t="shared" si="12"/>
        <v>0</v>
      </c>
      <c r="CF6" s="685">
        <f t="shared" si="12"/>
        <v>0</v>
      </c>
      <c r="CG6" s="685">
        <f t="shared" si="12"/>
        <v>0</v>
      </c>
      <c r="CH6" s="685">
        <f t="shared" si="12"/>
        <v>0</v>
      </c>
      <c r="CI6" s="685">
        <f t="shared" si="12"/>
        <v>0</v>
      </c>
      <c r="CJ6" s="685">
        <f t="shared" si="12"/>
        <v>0</v>
      </c>
      <c r="CK6" s="685">
        <f t="shared" si="12"/>
        <v>0</v>
      </c>
      <c r="CL6" s="685">
        <f t="shared" si="12"/>
        <v>0</v>
      </c>
      <c r="CM6" s="685">
        <f t="shared" si="12"/>
        <v>0</v>
      </c>
      <c r="CN6" s="685">
        <f t="shared" si="12"/>
        <v>0</v>
      </c>
      <c r="CO6" s="685">
        <f t="shared" si="12"/>
        <v>0</v>
      </c>
      <c r="CP6" s="685">
        <f t="shared" si="12"/>
        <v>0</v>
      </c>
      <c r="CQ6" s="685">
        <f t="shared" si="12"/>
        <v>0</v>
      </c>
      <c r="CR6" s="685">
        <f t="shared" si="12"/>
        <v>0</v>
      </c>
      <c r="CS6" s="686"/>
      <c r="CT6" s="686"/>
      <c r="CU6" s="686"/>
      <c r="CV6" s="686"/>
      <c r="CW6" s="686"/>
      <c r="CX6" s="686"/>
      <c r="CY6" s="686"/>
      <c r="CZ6" s="686"/>
      <c r="DA6" s="686"/>
    </row>
    <row r="7" spans="1:105" x14ac:dyDescent="0.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48"/>
      <c r="CT7" s="48"/>
      <c r="CU7" s="48"/>
      <c r="CV7" s="48"/>
      <c r="CW7" s="48"/>
      <c r="CX7" s="48"/>
      <c r="CY7" s="48"/>
      <c r="CZ7" s="48"/>
      <c r="DA7" s="48"/>
    </row>
    <row r="8" spans="1:105" x14ac:dyDescent="0.25">
      <c r="A8" s="85" t="s">
        <v>171</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48"/>
      <c r="CT8" s="48"/>
      <c r="CU8" s="48"/>
      <c r="CV8" s="48"/>
      <c r="CW8" s="48"/>
      <c r="CX8" s="48"/>
      <c r="CY8" s="48"/>
      <c r="CZ8" s="48"/>
      <c r="DA8" s="48"/>
    </row>
    <row r="9" spans="1:105" ht="13" x14ac:dyDescent="0.25">
      <c r="B9" s="1324" t="s">
        <v>67</v>
      </c>
      <c r="C9" s="80">
        <f>Indata!B10</f>
        <v>3.5000000000000003E-2</v>
      </c>
      <c r="BS9" s="225"/>
      <c r="BT9" s="225"/>
      <c r="BU9" s="225"/>
      <c r="BV9" s="225"/>
      <c r="BW9" s="225"/>
      <c r="BX9" s="225"/>
      <c r="BY9" s="225"/>
      <c r="BZ9" s="225"/>
      <c r="CA9" s="225"/>
      <c r="CB9" s="225"/>
      <c r="CC9" s="225"/>
      <c r="CD9" s="225"/>
      <c r="CE9" s="225"/>
      <c r="CF9" s="225"/>
      <c r="CG9" s="225"/>
      <c r="CH9" s="225"/>
      <c r="CI9" s="225"/>
      <c r="CJ9" s="225"/>
      <c r="CK9" s="225"/>
      <c r="CL9" s="225"/>
      <c r="CM9" s="225"/>
      <c r="CN9" s="225"/>
      <c r="CO9" s="225"/>
      <c r="CP9" s="225"/>
      <c r="CQ9" s="225"/>
      <c r="CR9" s="225"/>
      <c r="CS9" s="48"/>
      <c r="CT9" s="48"/>
      <c r="CU9" s="48"/>
      <c r="CV9" s="48"/>
      <c r="CW9" s="48"/>
      <c r="CX9" s="48"/>
      <c r="CY9" s="48"/>
      <c r="CZ9" s="48"/>
      <c r="DA9" s="48"/>
    </row>
    <row r="10" spans="1:105" s="388" customFormat="1" ht="13" x14ac:dyDescent="0.25">
      <c r="B10" s="1324" t="str">
        <f>Indata!A13</f>
        <v>Diskonteringsår</v>
      </c>
      <c r="C10" s="81">
        <f>Indata!B13</f>
        <v>2028</v>
      </c>
      <c r="CS10" s="48"/>
      <c r="CT10" s="48"/>
      <c r="CU10" s="48"/>
      <c r="CV10" s="48"/>
      <c r="CW10" s="48"/>
      <c r="CX10" s="48"/>
      <c r="CY10" s="48"/>
      <c r="CZ10" s="48"/>
      <c r="DA10" s="48"/>
    </row>
    <row r="11" spans="1:105" s="388" customFormat="1" x14ac:dyDescent="0.25">
      <c r="B11" s="1325"/>
      <c r="C11" s="80"/>
      <c r="CS11" s="48"/>
      <c r="CT11" s="48"/>
      <c r="CU11" s="48"/>
      <c r="CV11" s="48"/>
      <c r="CW11" s="48"/>
      <c r="CX11" s="48"/>
      <c r="CY11" s="48"/>
      <c r="CZ11" s="48"/>
      <c r="DA11" s="48"/>
    </row>
    <row r="12" spans="1:105" s="591" customFormat="1" ht="12.75" customHeight="1" x14ac:dyDescent="0.35">
      <c r="A12" s="112"/>
      <c r="B12" s="1326" t="s">
        <v>174</v>
      </c>
      <c r="C12" s="694">
        <f t="shared" ref="C12:AH12" si="13">IF(C3&lt;$C$10,0,1/($C$9+1)^(C3-$C$10))</f>
        <v>0</v>
      </c>
      <c r="D12" s="694">
        <f t="shared" si="13"/>
        <v>0</v>
      </c>
      <c r="E12" s="694">
        <f t="shared" si="13"/>
        <v>0</v>
      </c>
      <c r="F12" s="694">
        <f t="shared" si="13"/>
        <v>0</v>
      </c>
      <c r="G12" s="694">
        <f t="shared" si="13"/>
        <v>0</v>
      </c>
      <c r="H12" s="694">
        <f t="shared" si="13"/>
        <v>0</v>
      </c>
      <c r="I12" s="694">
        <f t="shared" si="13"/>
        <v>0</v>
      </c>
      <c r="J12" s="694">
        <f t="shared" si="13"/>
        <v>0</v>
      </c>
      <c r="K12" s="694">
        <f t="shared" si="13"/>
        <v>0</v>
      </c>
      <c r="L12" s="694">
        <f t="shared" si="13"/>
        <v>1</v>
      </c>
      <c r="M12" s="694">
        <f t="shared" si="13"/>
        <v>0.96618357487922713</v>
      </c>
      <c r="N12" s="694">
        <f t="shared" si="13"/>
        <v>0.93351070036640305</v>
      </c>
      <c r="O12" s="694">
        <f t="shared" si="13"/>
        <v>0.90194270566802237</v>
      </c>
      <c r="P12" s="694">
        <f t="shared" si="13"/>
        <v>0.87144222769857238</v>
      </c>
      <c r="Q12" s="694">
        <f t="shared" si="13"/>
        <v>0.84197316685852419</v>
      </c>
      <c r="R12" s="694">
        <f t="shared" si="13"/>
        <v>0.81350064430775282</v>
      </c>
      <c r="S12" s="694">
        <f t="shared" si="13"/>
        <v>0.78599096068381913</v>
      </c>
      <c r="T12" s="694">
        <f t="shared" si="13"/>
        <v>0.75941155621625056</v>
      </c>
      <c r="U12" s="694">
        <f t="shared" si="13"/>
        <v>0.73373097218961414</v>
      </c>
      <c r="V12" s="694">
        <f t="shared" si="13"/>
        <v>0.70891881370977217</v>
      </c>
      <c r="W12" s="694">
        <f t="shared" si="13"/>
        <v>0.68494571372924851</v>
      </c>
      <c r="X12" s="694">
        <f t="shared" si="13"/>
        <v>0.66178329828912896</v>
      </c>
      <c r="Y12" s="694">
        <f t="shared" si="13"/>
        <v>0.63940415293635666</v>
      </c>
      <c r="Z12" s="694">
        <f t="shared" si="13"/>
        <v>0.61778179027667302</v>
      </c>
      <c r="AA12" s="694">
        <f t="shared" si="13"/>
        <v>0.59689061862480497</v>
      </c>
      <c r="AB12" s="694">
        <f t="shared" si="13"/>
        <v>0.57670591171478747</v>
      </c>
      <c r="AC12" s="694">
        <f t="shared" si="13"/>
        <v>0.55720377943457733</v>
      </c>
      <c r="AD12" s="694">
        <f t="shared" si="13"/>
        <v>0.53836113955031628</v>
      </c>
      <c r="AE12" s="694">
        <f t="shared" si="13"/>
        <v>0.52015569038677911</v>
      </c>
      <c r="AF12" s="694">
        <f t="shared" si="13"/>
        <v>0.50256588443167061</v>
      </c>
      <c r="AG12" s="694">
        <f t="shared" si="13"/>
        <v>0.48557090283253213</v>
      </c>
      <c r="AH12" s="694">
        <f t="shared" si="13"/>
        <v>0.46915063075606966</v>
      </c>
      <c r="AI12" s="694">
        <f t="shared" ref="AI12:BN12" si="14">IF(AI3&lt;$C$10,0,1/($C$9+1)^(AI3-$C$10))</f>
        <v>0.45328563358074364</v>
      </c>
      <c r="AJ12" s="694">
        <f t="shared" si="14"/>
        <v>0.43795713389443841</v>
      </c>
      <c r="AK12" s="694">
        <f t="shared" si="14"/>
        <v>0.42314698926998884</v>
      </c>
      <c r="AL12" s="694">
        <f t="shared" si="14"/>
        <v>0.40883767079225974</v>
      </c>
      <c r="AM12" s="694">
        <f t="shared" si="14"/>
        <v>0.39501224231136206</v>
      </c>
      <c r="AN12" s="694">
        <f t="shared" si="14"/>
        <v>0.38165434039745127</v>
      </c>
      <c r="AO12" s="694">
        <f t="shared" si="14"/>
        <v>0.36874815497338298</v>
      </c>
      <c r="AP12" s="694">
        <f t="shared" si="14"/>
        <v>0.35627841060230236</v>
      </c>
      <c r="AQ12" s="694">
        <f t="shared" si="14"/>
        <v>0.34423034840802164</v>
      </c>
      <c r="AR12" s="694">
        <f t="shared" si="14"/>
        <v>0.33258970860678427</v>
      </c>
      <c r="AS12" s="694">
        <f t="shared" si="14"/>
        <v>0.32134271362974326</v>
      </c>
      <c r="AT12" s="694">
        <f t="shared" si="14"/>
        <v>0.3104760518161771</v>
      </c>
      <c r="AU12" s="694">
        <f t="shared" si="14"/>
        <v>0.29997686165814214</v>
      </c>
      <c r="AV12" s="694">
        <f t="shared" si="14"/>
        <v>0.28983271657791515</v>
      </c>
      <c r="AW12" s="694">
        <f t="shared" si="14"/>
        <v>0.28003161022020789</v>
      </c>
      <c r="AX12" s="694">
        <f t="shared" si="14"/>
        <v>0.27056194224174673</v>
      </c>
      <c r="AY12" s="694">
        <f t="shared" si="14"/>
        <v>0.26141250458139786</v>
      </c>
      <c r="AZ12" s="694">
        <f t="shared" si="14"/>
        <v>0.25257246819458734</v>
      </c>
      <c r="BA12" s="694">
        <f t="shared" si="14"/>
        <v>0.24403137023631633</v>
      </c>
      <c r="BB12" s="694">
        <f t="shared" si="14"/>
        <v>0.2357791016776003</v>
      </c>
      <c r="BC12" s="694">
        <f t="shared" si="14"/>
        <v>0.22780589534067661</v>
      </c>
      <c r="BD12" s="694">
        <f t="shared" si="14"/>
        <v>0.22010231433881802</v>
      </c>
      <c r="BE12" s="694">
        <f t="shared" si="14"/>
        <v>0.21265924090707056</v>
      </c>
      <c r="BF12" s="694">
        <f t="shared" si="14"/>
        <v>0.20546786561069619</v>
      </c>
      <c r="BG12" s="694">
        <f t="shared" si="14"/>
        <v>0.19851967691854708</v>
      </c>
      <c r="BH12" s="694">
        <f t="shared" si="14"/>
        <v>0.19180645112903102</v>
      </c>
      <c r="BI12" s="694">
        <f t="shared" si="14"/>
        <v>0.18532024263674499</v>
      </c>
      <c r="BJ12" s="694">
        <f t="shared" si="14"/>
        <v>0.17905337452825601</v>
      </c>
      <c r="BK12" s="694">
        <f t="shared" si="14"/>
        <v>0.17299842949589955</v>
      </c>
      <c r="BL12" s="694">
        <f t="shared" si="14"/>
        <v>0.16714824105884016</v>
      </c>
      <c r="BM12" s="694">
        <f t="shared" si="14"/>
        <v>0.16149588508100501</v>
      </c>
      <c r="BN12" s="694">
        <f t="shared" si="14"/>
        <v>0.15603467157585027</v>
      </c>
      <c r="BO12" s="694">
        <f t="shared" ref="BO12:CR12" si="15">IF(BO3&lt;$C$10,0,1/($C$9+1)^(BO3-$C$10))</f>
        <v>0.15075813678826111</v>
      </c>
      <c r="BP12" s="694">
        <f t="shared" si="15"/>
        <v>0.14566003554421367</v>
      </c>
      <c r="BQ12" s="694">
        <f t="shared" si="15"/>
        <v>0.14073433385914366</v>
      </c>
      <c r="BR12" s="694">
        <f t="shared" si="15"/>
        <v>0.13597520179627406</v>
      </c>
      <c r="BS12" s="694">
        <f t="shared" si="15"/>
        <v>0.13137700656644835</v>
      </c>
      <c r="BT12" s="694">
        <f t="shared" si="15"/>
        <v>0.12693430586130278</v>
      </c>
      <c r="BU12" s="694">
        <f t="shared" si="15"/>
        <v>0.12264184141188678</v>
      </c>
      <c r="BV12" s="694">
        <f t="shared" si="15"/>
        <v>0.11849453276510799</v>
      </c>
      <c r="BW12" s="694">
        <f t="shared" si="15"/>
        <v>0.11448747127063574</v>
      </c>
      <c r="BX12" s="694">
        <f t="shared" si="15"/>
        <v>0.11061591427114567</v>
      </c>
      <c r="BY12" s="694">
        <f t="shared" si="15"/>
        <v>0.10687527948902965</v>
      </c>
      <c r="BZ12" s="694">
        <f t="shared" si="15"/>
        <v>0.10326113960292721</v>
      </c>
      <c r="CA12" s="694">
        <f t="shared" si="15"/>
        <v>9.9769217007659144E-2</v>
      </c>
      <c r="CB12" s="694">
        <f t="shared" si="15"/>
        <v>9.6395378751361491E-2</v>
      </c>
      <c r="CC12" s="694">
        <f t="shared" si="15"/>
        <v>9.3135631643827543E-2</v>
      </c>
      <c r="CD12" s="694">
        <f t="shared" si="15"/>
        <v>8.9986117530268139E-2</v>
      </c>
      <c r="CE12" s="694">
        <f t="shared" si="15"/>
        <v>8.6943108724896773E-2</v>
      </c>
      <c r="CF12" s="694">
        <f t="shared" si="15"/>
        <v>8.400300359893409E-2</v>
      </c>
      <c r="CG12" s="694">
        <f t="shared" si="15"/>
        <v>8.1162322317810731E-2</v>
      </c>
      <c r="CH12" s="694">
        <f t="shared" si="15"/>
        <v>7.841770272252245E-2</v>
      </c>
      <c r="CI12" s="694">
        <f t="shared" si="15"/>
        <v>7.5765896350263234E-2</v>
      </c>
      <c r="CJ12" s="694">
        <f t="shared" si="15"/>
        <v>7.3203764589626324E-2</v>
      </c>
      <c r="CK12" s="694">
        <f t="shared" si="15"/>
        <v>7.0728274965822541E-2</v>
      </c>
      <c r="CL12" s="694">
        <f t="shared" si="15"/>
        <v>6.8336497551519354E-2</v>
      </c>
      <c r="CM12" s="694">
        <f t="shared" si="15"/>
        <v>6.6025601499052525E-2</v>
      </c>
      <c r="CN12" s="694">
        <f t="shared" si="15"/>
        <v>6.3792851689905838E-2</v>
      </c>
      <c r="CO12" s="694">
        <f t="shared" si="15"/>
        <v>6.1635605497493563E-2</v>
      </c>
      <c r="CP12" s="694">
        <f t="shared" si="15"/>
        <v>5.9551309659414069E-2</v>
      </c>
      <c r="CQ12" s="694">
        <f t="shared" si="15"/>
        <v>5.7537497255472546E-2</v>
      </c>
      <c r="CR12" s="694">
        <f t="shared" si="15"/>
        <v>5.5591784787896191E-2</v>
      </c>
      <c r="CS12" s="694"/>
      <c r="CT12" s="695"/>
      <c r="CU12" s="695"/>
      <c r="CV12" s="695"/>
      <c r="CW12" s="695"/>
      <c r="CX12" s="695"/>
      <c r="CY12" s="695"/>
      <c r="CZ12" s="695"/>
      <c r="DA12" s="695"/>
    </row>
    <row r="13" spans="1:105" x14ac:dyDescent="0.25">
      <c r="B13" s="1325" t="s">
        <v>9</v>
      </c>
      <c r="C13" s="305">
        <f t="shared" ref="C13:AH13" si="16">C4*C$12</f>
        <v>0</v>
      </c>
      <c r="D13" s="305">
        <f t="shared" si="16"/>
        <v>0</v>
      </c>
      <c r="E13" s="305">
        <f t="shared" si="16"/>
        <v>0</v>
      </c>
      <c r="F13" s="305">
        <f t="shared" si="16"/>
        <v>0</v>
      </c>
      <c r="G13" s="305">
        <f t="shared" si="16"/>
        <v>0</v>
      </c>
      <c r="H13" s="305">
        <f t="shared" si="16"/>
        <v>0</v>
      </c>
      <c r="I13" s="305">
        <f t="shared" si="16"/>
        <v>0</v>
      </c>
      <c r="J13" s="305">
        <f t="shared" si="16"/>
        <v>0</v>
      </c>
      <c r="K13" s="305">
        <f t="shared" si="16"/>
        <v>0</v>
      </c>
      <c r="L13" s="305">
        <f t="shared" si="16"/>
        <v>0</v>
      </c>
      <c r="M13" s="305">
        <f t="shared" si="16"/>
        <v>0</v>
      </c>
      <c r="N13" s="305">
        <f t="shared" si="16"/>
        <v>0</v>
      </c>
      <c r="O13" s="305">
        <f t="shared" si="16"/>
        <v>0</v>
      </c>
      <c r="P13" s="305">
        <f t="shared" si="16"/>
        <v>0</v>
      </c>
      <c r="Q13" s="305">
        <f t="shared" si="16"/>
        <v>0</v>
      </c>
      <c r="R13" s="305">
        <f t="shared" si="16"/>
        <v>0</v>
      </c>
      <c r="S13" s="305">
        <f t="shared" si="16"/>
        <v>0</v>
      </c>
      <c r="T13" s="305">
        <f t="shared" si="16"/>
        <v>0</v>
      </c>
      <c r="U13" s="305">
        <f t="shared" si="16"/>
        <v>0</v>
      </c>
      <c r="V13" s="305">
        <f t="shared" si="16"/>
        <v>0</v>
      </c>
      <c r="W13" s="305">
        <f t="shared" si="16"/>
        <v>0</v>
      </c>
      <c r="X13" s="305">
        <f t="shared" si="16"/>
        <v>0</v>
      </c>
      <c r="Y13" s="305">
        <f t="shared" si="16"/>
        <v>0</v>
      </c>
      <c r="Z13" s="305">
        <f t="shared" si="16"/>
        <v>0</v>
      </c>
      <c r="AA13" s="305">
        <f t="shared" si="16"/>
        <v>0</v>
      </c>
      <c r="AB13" s="305">
        <f t="shared" si="16"/>
        <v>0</v>
      </c>
      <c r="AC13" s="305">
        <f t="shared" si="16"/>
        <v>0</v>
      </c>
      <c r="AD13" s="305">
        <f t="shared" si="16"/>
        <v>0</v>
      </c>
      <c r="AE13" s="305">
        <f t="shared" si="16"/>
        <v>0</v>
      </c>
      <c r="AF13" s="305">
        <f t="shared" si="16"/>
        <v>0</v>
      </c>
      <c r="AG13" s="305">
        <f t="shared" si="16"/>
        <v>0</v>
      </c>
      <c r="AH13" s="305">
        <f t="shared" si="16"/>
        <v>0</v>
      </c>
      <c r="AI13" s="305">
        <f t="shared" ref="AI13:BN13" si="17">AI4*AI$12</f>
        <v>0</v>
      </c>
      <c r="AJ13" s="305">
        <f t="shared" si="17"/>
        <v>0</v>
      </c>
      <c r="AK13" s="305">
        <f t="shared" si="17"/>
        <v>0</v>
      </c>
      <c r="AL13" s="305">
        <f t="shared" si="17"/>
        <v>0</v>
      </c>
      <c r="AM13" s="305">
        <f t="shared" si="17"/>
        <v>0</v>
      </c>
      <c r="AN13" s="305">
        <f t="shared" si="17"/>
        <v>0</v>
      </c>
      <c r="AO13" s="305">
        <f t="shared" si="17"/>
        <v>0</v>
      </c>
      <c r="AP13" s="305">
        <f t="shared" si="17"/>
        <v>0</v>
      </c>
      <c r="AQ13" s="305">
        <f t="shared" si="17"/>
        <v>0</v>
      </c>
      <c r="AR13" s="305">
        <f t="shared" si="17"/>
        <v>0</v>
      </c>
      <c r="AS13" s="305">
        <f t="shared" si="17"/>
        <v>0</v>
      </c>
      <c r="AT13" s="305">
        <f t="shared" si="17"/>
        <v>0</v>
      </c>
      <c r="AU13" s="305">
        <f t="shared" si="17"/>
        <v>0</v>
      </c>
      <c r="AV13" s="305">
        <f t="shared" si="17"/>
        <v>0</v>
      </c>
      <c r="AW13" s="305">
        <f t="shared" si="17"/>
        <v>0</v>
      </c>
      <c r="AX13" s="305">
        <f t="shared" si="17"/>
        <v>0</v>
      </c>
      <c r="AY13" s="305">
        <f t="shared" si="17"/>
        <v>0</v>
      </c>
      <c r="AZ13" s="305">
        <f t="shared" si="17"/>
        <v>0</v>
      </c>
      <c r="BA13" s="305">
        <f t="shared" si="17"/>
        <v>0</v>
      </c>
      <c r="BB13" s="305">
        <f t="shared" si="17"/>
        <v>0</v>
      </c>
      <c r="BC13" s="305">
        <f t="shared" si="17"/>
        <v>0</v>
      </c>
      <c r="BD13" s="305">
        <f t="shared" si="17"/>
        <v>0</v>
      </c>
      <c r="BE13" s="305">
        <f t="shared" si="17"/>
        <v>0</v>
      </c>
      <c r="BF13" s="305">
        <f t="shared" si="17"/>
        <v>0</v>
      </c>
      <c r="BG13" s="305">
        <f t="shared" si="17"/>
        <v>0</v>
      </c>
      <c r="BH13" s="305">
        <f t="shared" si="17"/>
        <v>0</v>
      </c>
      <c r="BI13" s="305">
        <f t="shared" si="17"/>
        <v>0</v>
      </c>
      <c r="BJ13" s="305">
        <f t="shared" si="17"/>
        <v>0</v>
      </c>
      <c r="BK13" s="305">
        <f t="shared" si="17"/>
        <v>0</v>
      </c>
      <c r="BL13" s="305">
        <f t="shared" si="17"/>
        <v>0</v>
      </c>
      <c r="BM13" s="305">
        <f t="shared" si="17"/>
        <v>0</v>
      </c>
      <c r="BN13" s="305">
        <f t="shared" si="17"/>
        <v>0</v>
      </c>
      <c r="BO13" s="305">
        <f t="shared" ref="BO13:CR13" si="18">BO4*BO$12</f>
        <v>0</v>
      </c>
      <c r="BP13" s="305">
        <f t="shared" si="18"/>
        <v>0</v>
      </c>
      <c r="BQ13" s="305">
        <f t="shared" si="18"/>
        <v>0</v>
      </c>
      <c r="BR13" s="305">
        <f t="shared" si="18"/>
        <v>0</v>
      </c>
      <c r="BS13" s="305">
        <f t="shared" si="18"/>
        <v>0</v>
      </c>
      <c r="BT13" s="305">
        <f t="shared" si="18"/>
        <v>0</v>
      </c>
      <c r="BU13" s="305">
        <f t="shared" si="18"/>
        <v>0</v>
      </c>
      <c r="BV13" s="305">
        <f t="shared" si="18"/>
        <v>0</v>
      </c>
      <c r="BW13" s="305">
        <f t="shared" si="18"/>
        <v>0</v>
      </c>
      <c r="BX13" s="305">
        <f t="shared" si="18"/>
        <v>0</v>
      </c>
      <c r="BY13" s="305">
        <f t="shared" si="18"/>
        <v>0</v>
      </c>
      <c r="BZ13" s="305">
        <f t="shared" si="18"/>
        <v>0</v>
      </c>
      <c r="CA13" s="305">
        <f t="shared" si="18"/>
        <v>0</v>
      </c>
      <c r="CB13" s="305">
        <f t="shared" si="18"/>
        <v>0</v>
      </c>
      <c r="CC13" s="305">
        <f t="shared" si="18"/>
        <v>0</v>
      </c>
      <c r="CD13" s="305">
        <f t="shared" si="18"/>
        <v>0</v>
      </c>
      <c r="CE13" s="305">
        <f t="shared" si="18"/>
        <v>0</v>
      </c>
      <c r="CF13" s="305">
        <f t="shared" si="18"/>
        <v>0</v>
      </c>
      <c r="CG13" s="305">
        <f t="shared" si="18"/>
        <v>0</v>
      </c>
      <c r="CH13" s="305">
        <f t="shared" si="18"/>
        <v>0</v>
      </c>
      <c r="CI13" s="305">
        <f t="shared" si="18"/>
        <v>0</v>
      </c>
      <c r="CJ13" s="305">
        <f t="shared" si="18"/>
        <v>0</v>
      </c>
      <c r="CK13" s="305">
        <f t="shared" si="18"/>
        <v>0</v>
      </c>
      <c r="CL13" s="305">
        <f t="shared" si="18"/>
        <v>0</v>
      </c>
      <c r="CM13" s="305">
        <f t="shared" si="18"/>
        <v>0</v>
      </c>
      <c r="CN13" s="305">
        <f t="shared" si="18"/>
        <v>0</v>
      </c>
      <c r="CO13" s="305">
        <f t="shared" si="18"/>
        <v>0</v>
      </c>
      <c r="CP13" s="305">
        <f t="shared" si="18"/>
        <v>0</v>
      </c>
      <c r="CQ13" s="305">
        <f t="shared" si="18"/>
        <v>0</v>
      </c>
      <c r="CR13" s="305">
        <f t="shared" si="18"/>
        <v>0</v>
      </c>
      <c r="CS13" s="48"/>
      <c r="CT13" s="48"/>
      <c r="CU13" s="48"/>
      <c r="CV13" s="48"/>
      <c r="CW13" s="48"/>
      <c r="CX13" s="48"/>
      <c r="CY13" s="48"/>
      <c r="CZ13" s="48"/>
      <c r="DA13" s="48"/>
    </row>
    <row r="14" spans="1:105" s="591" customFormat="1" x14ac:dyDescent="0.25">
      <c r="A14" s="112"/>
      <c r="B14" s="1327" t="s">
        <v>10</v>
      </c>
      <c r="C14" s="693">
        <f t="shared" ref="C14:AH14" si="19">C5*C$12</f>
        <v>0</v>
      </c>
      <c r="D14" s="693">
        <f t="shared" si="19"/>
        <v>0</v>
      </c>
      <c r="E14" s="693">
        <f t="shared" si="19"/>
        <v>0</v>
      </c>
      <c r="F14" s="693">
        <f t="shared" si="19"/>
        <v>0</v>
      </c>
      <c r="G14" s="693">
        <f t="shared" si="19"/>
        <v>0</v>
      </c>
      <c r="H14" s="693">
        <f t="shared" si="19"/>
        <v>0</v>
      </c>
      <c r="I14" s="693">
        <f t="shared" si="19"/>
        <v>0</v>
      </c>
      <c r="J14" s="693">
        <f t="shared" si="19"/>
        <v>0</v>
      </c>
      <c r="K14" s="693">
        <f t="shared" si="19"/>
        <v>0</v>
      </c>
      <c r="L14" s="693">
        <f t="shared" si="19"/>
        <v>0</v>
      </c>
      <c r="M14" s="693">
        <f t="shared" si="19"/>
        <v>0</v>
      </c>
      <c r="N14" s="693">
        <f t="shared" si="19"/>
        <v>0</v>
      </c>
      <c r="O14" s="693">
        <f t="shared" si="19"/>
        <v>0</v>
      </c>
      <c r="P14" s="693">
        <f t="shared" si="19"/>
        <v>0</v>
      </c>
      <c r="Q14" s="693">
        <f t="shared" si="19"/>
        <v>0</v>
      </c>
      <c r="R14" s="693">
        <f t="shared" si="19"/>
        <v>0</v>
      </c>
      <c r="S14" s="693">
        <f t="shared" si="19"/>
        <v>0</v>
      </c>
      <c r="T14" s="693">
        <f t="shared" si="19"/>
        <v>0</v>
      </c>
      <c r="U14" s="693">
        <f t="shared" si="19"/>
        <v>0</v>
      </c>
      <c r="V14" s="693">
        <f t="shared" si="19"/>
        <v>0</v>
      </c>
      <c r="W14" s="693">
        <f t="shared" si="19"/>
        <v>0</v>
      </c>
      <c r="X14" s="693">
        <f t="shared" si="19"/>
        <v>0</v>
      </c>
      <c r="Y14" s="693">
        <f t="shared" si="19"/>
        <v>0</v>
      </c>
      <c r="Z14" s="693">
        <f t="shared" si="19"/>
        <v>0</v>
      </c>
      <c r="AA14" s="693">
        <f t="shared" si="19"/>
        <v>0</v>
      </c>
      <c r="AB14" s="693">
        <f t="shared" si="19"/>
        <v>0</v>
      </c>
      <c r="AC14" s="693">
        <f t="shared" si="19"/>
        <v>0</v>
      </c>
      <c r="AD14" s="693">
        <f t="shared" si="19"/>
        <v>0</v>
      </c>
      <c r="AE14" s="693">
        <f t="shared" si="19"/>
        <v>0</v>
      </c>
      <c r="AF14" s="693">
        <f t="shared" si="19"/>
        <v>0</v>
      </c>
      <c r="AG14" s="693">
        <f t="shared" si="19"/>
        <v>0</v>
      </c>
      <c r="AH14" s="693">
        <f t="shared" si="19"/>
        <v>0</v>
      </c>
      <c r="AI14" s="693">
        <f t="shared" ref="AI14:BN14" si="20">AI5*AI$12</f>
        <v>0</v>
      </c>
      <c r="AJ14" s="693">
        <f t="shared" si="20"/>
        <v>0</v>
      </c>
      <c r="AK14" s="693">
        <f t="shared" si="20"/>
        <v>0</v>
      </c>
      <c r="AL14" s="693">
        <f t="shared" si="20"/>
        <v>0</v>
      </c>
      <c r="AM14" s="693">
        <f t="shared" si="20"/>
        <v>0</v>
      </c>
      <c r="AN14" s="693">
        <f t="shared" si="20"/>
        <v>0</v>
      </c>
      <c r="AO14" s="693">
        <f t="shared" si="20"/>
        <v>0</v>
      </c>
      <c r="AP14" s="693">
        <f t="shared" si="20"/>
        <v>0</v>
      </c>
      <c r="AQ14" s="693">
        <f t="shared" si="20"/>
        <v>0</v>
      </c>
      <c r="AR14" s="693">
        <f t="shared" si="20"/>
        <v>0</v>
      </c>
      <c r="AS14" s="693">
        <f t="shared" si="20"/>
        <v>0</v>
      </c>
      <c r="AT14" s="693">
        <f t="shared" si="20"/>
        <v>0</v>
      </c>
      <c r="AU14" s="693">
        <f t="shared" si="20"/>
        <v>0</v>
      </c>
      <c r="AV14" s="693">
        <f t="shared" si="20"/>
        <v>0</v>
      </c>
      <c r="AW14" s="693">
        <f t="shared" si="20"/>
        <v>0</v>
      </c>
      <c r="AX14" s="693">
        <f t="shared" si="20"/>
        <v>0</v>
      </c>
      <c r="AY14" s="693">
        <f t="shared" si="20"/>
        <v>0</v>
      </c>
      <c r="AZ14" s="693">
        <f t="shared" si="20"/>
        <v>0</v>
      </c>
      <c r="BA14" s="693">
        <f t="shared" si="20"/>
        <v>0</v>
      </c>
      <c r="BB14" s="693">
        <f t="shared" si="20"/>
        <v>0</v>
      </c>
      <c r="BC14" s="693">
        <f t="shared" si="20"/>
        <v>0</v>
      </c>
      <c r="BD14" s="693">
        <f t="shared" si="20"/>
        <v>0</v>
      </c>
      <c r="BE14" s="693">
        <f t="shared" si="20"/>
        <v>0</v>
      </c>
      <c r="BF14" s="693">
        <f t="shared" si="20"/>
        <v>0</v>
      </c>
      <c r="BG14" s="693">
        <f t="shared" si="20"/>
        <v>0</v>
      </c>
      <c r="BH14" s="693">
        <f t="shared" si="20"/>
        <v>0</v>
      </c>
      <c r="BI14" s="693">
        <f t="shared" si="20"/>
        <v>0</v>
      </c>
      <c r="BJ14" s="693">
        <f t="shared" si="20"/>
        <v>0</v>
      </c>
      <c r="BK14" s="693">
        <f t="shared" si="20"/>
        <v>0</v>
      </c>
      <c r="BL14" s="693">
        <f t="shared" si="20"/>
        <v>0</v>
      </c>
      <c r="BM14" s="693">
        <f t="shared" si="20"/>
        <v>0</v>
      </c>
      <c r="BN14" s="693">
        <f t="shared" si="20"/>
        <v>0</v>
      </c>
      <c r="BO14" s="693">
        <f t="shared" ref="BO14:CR14" si="21">BO5*BO$12</f>
        <v>0</v>
      </c>
      <c r="BP14" s="693">
        <f t="shared" si="21"/>
        <v>0</v>
      </c>
      <c r="BQ14" s="693">
        <f t="shared" si="21"/>
        <v>0</v>
      </c>
      <c r="BR14" s="693">
        <f t="shared" si="21"/>
        <v>0</v>
      </c>
      <c r="BS14" s="693">
        <f t="shared" si="21"/>
        <v>0</v>
      </c>
      <c r="BT14" s="693">
        <f t="shared" si="21"/>
        <v>0</v>
      </c>
      <c r="BU14" s="693">
        <f t="shared" si="21"/>
        <v>0</v>
      </c>
      <c r="BV14" s="693">
        <f t="shared" si="21"/>
        <v>0</v>
      </c>
      <c r="BW14" s="693">
        <f t="shared" si="21"/>
        <v>0</v>
      </c>
      <c r="BX14" s="693">
        <f t="shared" si="21"/>
        <v>0</v>
      </c>
      <c r="BY14" s="693">
        <f t="shared" si="21"/>
        <v>0</v>
      </c>
      <c r="BZ14" s="693">
        <f t="shared" si="21"/>
        <v>0</v>
      </c>
      <c r="CA14" s="693">
        <f t="shared" si="21"/>
        <v>0</v>
      </c>
      <c r="CB14" s="693">
        <f t="shared" si="21"/>
        <v>0</v>
      </c>
      <c r="CC14" s="693">
        <f t="shared" si="21"/>
        <v>0</v>
      </c>
      <c r="CD14" s="693">
        <f t="shared" si="21"/>
        <v>0</v>
      </c>
      <c r="CE14" s="693">
        <f t="shared" si="21"/>
        <v>0</v>
      </c>
      <c r="CF14" s="693">
        <f t="shared" si="21"/>
        <v>0</v>
      </c>
      <c r="CG14" s="693">
        <f t="shared" si="21"/>
        <v>0</v>
      </c>
      <c r="CH14" s="693">
        <f t="shared" si="21"/>
        <v>0</v>
      </c>
      <c r="CI14" s="693">
        <f t="shared" si="21"/>
        <v>0</v>
      </c>
      <c r="CJ14" s="693">
        <f t="shared" si="21"/>
        <v>0</v>
      </c>
      <c r="CK14" s="693">
        <f t="shared" si="21"/>
        <v>0</v>
      </c>
      <c r="CL14" s="693">
        <f t="shared" si="21"/>
        <v>0</v>
      </c>
      <c r="CM14" s="693">
        <f t="shared" si="21"/>
        <v>0</v>
      </c>
      <c r="CN14" s="693">
        <f t="shared" si="21"/>
        <v>0</v>
      </c>
      <c r="CO14" s="693">
        <f t="shared" si="21"/>
        <v>0</v>
      </c>
      <c r="CP14" s="693">
        <f t="shared" si="21"/>
        <v>0</v>
      </c>
      <c r="CQ14" s="693">
        <f t="shared" si="21"/>
        <v>0</v>
      </c>
      <c r="CR14" s="693">
        <f t="shared" si="21"/>
        <v>0</v>
      </c>
      <c r="CS14" s="687"/>
      <c r="CT14" s="687"/>
      <c r="CU14" s="687"/>
      <c r="CV14" s="687"/>
      <c r="CW14" s="687"/>
      <c r="CX14" s="687"/>
      <c r="CY14" s="687"/>
      <c r="CZ14" s="687"/>
      <c r="DA14" s="687"/>
    </row>
    <row r="15" spans="1:105" s="38" customFormat="1" ht="13" x14ac:dyDescent="0.3">
      <c r="B15" s="1324" t="s">
        <v>170</v>
      </c>
      <c r="C15" s="692">
        <f t="shared" ref="C15:AH15" si="22">C6*C$12</f>
        <v>0</v>
      </c>
      <c r="D15" s="692">
        <f t="shared" si="22"/>
        <v>0</v>
      </c>
      <c r="E15" s="692">
        <f t="shared" si="22"/>
        <v>0</v>
      </c>
      <c r="F15" s="692">
        <f t="shared" si="22"/>
        <v>0</v>
      </c>
      <c r="G15" s="692">
        <f t="shared" si="22"/>
        <v>0</v>
      </c>
      <c r="H15" s="692">
        <f t="shared" si="22"/>
        <v>0</v>
      </c>
      <c r="I15" s="692">
        <f t="shared" si="22"/>
        <v>0</v>
      </c>
      <c r="J15" s="692">
        <f t="shared" si="22"/>
        <v>0</v>
      </c>
      <c r="K15" s="692">
        <f t="shared" si="22"/>
        <v>0</v>
      </c>
      <c r="L15" s="692">
        <f t="shared" si="22"/>
        <v>0</v>
      </c>
      <c r="M15" s="692">
        <f t="shared" si="22"/>
        <v>0</v>
      </c>
      <c r="N15" s="692">
        <f t="shared" si="22"/>
        <v>0</v>
      </c>
      <c r="O15" s="692">
        <f t="shared" si="22"/>
        <v>0</v>
      </c>
      <c r="P15" s="692">
        <f t="shared" si="22"/>
        <v>0</v>
      </c>
      <c r="Q15" s="692">
        <f t="shared" si="22"/>
        <v>0</v>
      </c>
      <c r="R15" s="692">
        <f t="shared" si="22"/>
        <v>0</v>
      </c>
      <c r="S15" s="692">
        <f t="shared" si="22"/>
        <v>0</v>
      </c>
      <c r="T15" s="692">
        <f t="shared" si="22"/>
        <v>0</v>
      </c>
      <c r="U15" s="692">
        <f t="shared" si="22"/>
        <v>0</v>
      </c>
      <c r="V15" s="692">
        <f t="shared" si="22"/>
        <v>0</v>
      </c>
      <c r="W15" s="692">
        <f t="shared" si="22"/>
        <v>0</v>
      </c>
      <c r="X15" s="692">
        <f t="shared" si="22"/>
        <v>0</v>
      </c>
      <c r="Y15" s="692">
        <f t="shared" si="22"/>
        <v>0</v>
      </c>
      <c r="Z15" s="692">
        <f t="shared" si="22"/>
        <v>0</v>
      </c>
      <c r="AA15" s="692">
        <f t="shared" si="22"/>
        <v>0</v>
      </c>
      <c r="AB15" s="692">
        <f t="shared" si="22"/>
        <v>0</v>
      </c>
      <c r="AC15" s="692">
        <f t="shared" si="22"/>
        <v>0</v>
      </c>
      <c r="AD15" s="692">
        <f t="shared" si="22"/>
        <v>0</v>
      </c>
      <c r="AE15" s="692">
        <f t="shared" si="22"/>
        <v>0</v>
      </c>
      <c r="AF15" s="692">
        <f t="shared" si="22"/>
        <v>0</v>
      </c>
      <c r="AG15" s="692">
        <f t="shared" si="22"/>
        <v>0</v>
      </c>
      <c r="AH15" s="692">
        <f t="shared" si="22"/>
        <v>0</v>
      </c>
      <c r="AI15" s="692">
        <f t="shared" ref="AI15:BN15" si="23">AI6*AI$12</f>
        <v>0</v>
      </c>
      <c r="AJ15" s="692">
        <f t="shared" si="23"/>
        <v>0</v>
      </c>
      <c r="AK15" s="692">
        <f t="shared" si="23"/>
        <v>0</v>
      </c>
      <c r="AL15" s="692">
        <f t="shared" si="23"/>
        <v>0</v>
      </c>
      <c r="AM15" s="692">
        <f t="shared" si="23"/>
        <v>0</v>
      </c>
      <c r="AN15" s="692">
        <f t="shared" si="23"/>
        <v>0</v>
      </c>
      <c r="AO15" s="692">
        <f t="shared" si="23"/>
        <v>0</v>
      </c>
      <c r="AP15" s="692">
        <f t="shared" si="23"/>
        <v>0</v>
      </c>
      <c r="AQ15" s="692">
        <f t="shared" si="23"/>
        <v>0</v>
      </c>
      <c r="AR15" s="692">
        <f t="shared" si="23"/>
        <v>0</v>
      </c>
      <c r="AS15" s="692">
        <f t="shared" si="23"/>
        <v>0</v>
      </c>
      <c r="AT15" s="692">
        <f t="shared" si="23"/>
        <v>0</v>
      </c>
      <c r="AU15" s="692">
        <f t="shared" si="23"/>
        <v>0</v>
      </c>
      <c r="AV15" s="692">
        <f t="shared" si="23"/>
        <v>0</v>
      </c>
      <c r="AW15" s="692">
        <f t="shared" si="23"/>
        <v>0</v>
      </c>
      <c r="AX15" s="692">
        <f t="shared" si="23"/>
        <v>0</v>
      </c>
      <c r="AY15" s="692">
        <f t="shared" si="23"/>
        <v>0</v>
      </c>
      <c r="AZ15" s="692">
        <f t="shared" si="23"/>
        <v>0</v>
      </c>
      <c r="BA15" s="692">
        <f t="shared" si="23"/>
        <v>0</v>
      </c>
      <c r="BB15" s="692">
        <f t="shared" si="23"/>
        <v>0</v>
      </c>
      <c r="BC15" s="692">
        <f t="shared" si="23"/>
        <v>0</v>
      </c>
      <c r="BD15" s="692">
        <f t="shared" si="23"/>
        <v>0</v>
      </c>
      <c r="BE15" s="692">
        <f t="shared" si="23"/>
        <v>0</v>
      </c>
      <c r="BF15" s="692">
        <f t="shared" si="23"/>
        <v>0</v>
      </c>
      <c r="BG15" s="692">
        <f t="shared" si="23"/>
        <v>0</v>
      </c>
      <c r="BH15" s="692">
        <f t="shared" si="23"/>
        <v>0</v>
      </c>
      <c r="BI15" s="692">
        <f t="shared" si="23"/>
        <v>0</v>
      </c>
      <c r="BJ15" s="692">
        <f t="shared" si="23"/>
        <v>0</v>
      </c>
      <c r="BK15" s="692">
        <f t="shared" si="23"/>
        <v>0</v>
      </c>
      <c r="BL15" s="692">
        <f t="shared" si="23"/>
        <v>0</v>
      </c>
      <c r="BM15" s="692">
        <f t="shared" si="23"/>
        <v>0</v>
      </c>
      <c r="BN15" s="692">
        <f t="shared" si="23"/>
        <v>0</v>
      </c>
      <c r="BO15" s="692">
        <f t="shared" ref="BO15:CR15" si="24">BO6*BO$12</f>
        <v>0</v>
      </c>
      <c r="BP15" s="692">
        <f t="shared" si="24"/>
        <v>0</v>
      </c>
      <c r="BQ15" s="692">
        <f t="shared" si="24"/>
        <v>0</v>
      </c>
      <c r="BR15" s="692">
        <f t="shared" si="24"/>
        <v>0</v>
      </c>
      <c r="BS15" s="692">
        <f t="shared" si="24"/>
        <v>0</v>
      </c>
      <c r="BT15" s="692">
        <f t="shared" si="24"/>
        <v>0</v>
      </c>
      <c r="BU15" s="692">
        <f t="shared" si="24"/>
        <v>0</v>
      </c>
      <c r="BV15" s="692">
        <f t="shared" si="24"/>
        <v>0</v>
      </c>
      <c r="BW15" s="692">
        <f t="shared" si="24"/>
        <v>0</v>
      </c>
      <c r="BX15" s="692">
        <f t="shared" si="24"/>
        <v>0</v>
      </c>
      <c r="BY15" s="692">
        <f t="shared" si="24"/>
        <v>0</v>
      </c>
      <c r="BZ15" s="692">
        <f t="shared" si="24"/>
        <v>0</v>
      </c>
      <c r="CA15" s="692">
        <f t="shared" si="24"/>
        <v>0</v>
      </c>
      <c r="CB15" s="692">
        <f t="shared" si="24"/>
        <v>0</v>
      </c>
      <c r="CC15" s="692">
        <f t="shared" si="24"/>
        <v>0</v>
      </c>
      <c r="CD15" s="692">
        <f t="shared" si="24"/>
        <v>0</v>
      </c>
      <c r="CE15" s="692">
        <f t="shared" si="24"/>
        <v>0</v>
      </c>
      <c r="CF15" s="692">
        <f t="shared" si="24"/>
        <v>0</v>
      </c>
      <c r="CG15" s="692">
        <f t="shared" si="24"/>
        <v>0</v>
      </c>
      <c r="CH15" s="692">
        <f t="shared" si="24"/>
        <v>0</v>
      </c>
      <c r="CI15" s="692">
        <f t="shared" si="24"/>
        <v>0</v>
      </c>
      <c r="CJ15" s="692">
        <f t="shared" si="24"/>
        <v>0</v>
      </c>
      <c r="CK15" s="692">
        <f t="shared" si="24"/>
        <v>0</v>
      </c>
      <c r="CL15" s="692">
        <f t="shared" si="24"/>
        <v>0</v>
      </c>
      <c r="CM15" s="692">
        <f t="shared" si="24"/>
        <v>0</v>
      </c>
      <c r="CN15" s="692">
        <f t="shared" si="24"/>
        <v>0</v>
      </c>
      <c r="CO15" s="692">
        <f t="shared" si="24"/>
        <v>0</v>
      </c>
      <c r="CP15" s="692">
        <f t="shared" si="24"/>
        <v>0</v>
      </c>
      <c r="CQ15" s="692">
        <f t="shared" si="24"/>
        <v>0</v>
      </c>
      <c r="CR15" s="692">
        <f t="shared" si="24"/>
        <v>0</v>
      </c>
      <c r="CS15" s="286"/>
      <c r="CT15" s="286"/>
      <c r="CU15" s="286"/>
      <c r="CV15" s="286"/>
      <c r="CW15" s="286"/>
      <c r="CX15" s="286"/>
      <c r="CY15" s="286"/>
      <c r="CZ15" s="286"/>
      <c r="DA15" s="286"/>
    </row>
    <row r="16" spans="1:105" s="38" customFormat="1" ht="13" x14ac:dyDescent="0.3">
      <c r="B16" s="1324"/>
      <c r="C16" s="692"/>
      <c r="D16" s="692"/>
      <c r="E16" s="692"/>
      <c r="F16" s="692"/>
      <c r="G16" s="692"/>
      <c r="H16" s="692"/>
      <c r="I16" s="692"/>
      <c r="J16" s="692"/>
      <c r="K16" s="692"/>
      <c r="L16" s="692"/>
      <c r="M16" s="692"/>
      <c r="N16" s="692"/>
      <c r="O16" s="692"/>
      <c r="P16" s="692"/>
      <c r="Q16" s="692"/>
      <c r="R16" s="692"/>
      <c r="S16" s="692"/>
      <c r="T16" s="692"/>
      <c r="U16" s="692"/>
      <c r="V16" s="692"/>
      <c r="W16" s="692"/>
      <c r="X16" s="692"/>
      <c r="Y16" s="692"/>
      <c r="Z16" s="692"/>
      <c r="AA16" s="692"/>
      <c r="AB16" s="692"/>
      <c r="AC16" s="692"/>
      <c r="AD16" s="692"/>
      <c r="AE16" s="692"/>
      <c r="AF16" s="692"/>
      <c r="AG16" s="692"/>
      <c r="AH16" s="692"/>
      <c r="AI16" s="692"/>
      <c r="AJ16" s="692"/>
      <c r="AK16" s="692"/>
      <c r="AL16" s="692"/>
      <c r="AM16" s="692"/>
      <c r="AN16" s="692"/>
      <c r="AO16" s="692"/>
      <c r="AP16" s="692"/>
      <c r="AQ16" s="692"/>
      <c r="AR16" s="692"/>
      <c r="AS16" s="692"/>
      <c r="AT16" s="692"/>
      <c r="AU16" s="692"/>
      <c r="AV16" s="692"/>
      <c r="AW16" s="692"/>
      <c r="AX16" s="692"/>
      <c r="AY16" s="692"/>
      <c r="AZ16" s="692"/>
      <c r="BA16" s="692"/>
      <c r="BB16" s="692"/>
      <c r="BC16" s="692"/>
      <c r="BD16" s="692"/>
      <c r="BE16" s="692"/>
      <c r="BF16" s="692"/>
      <c r="BG16" s="692"/>
      <c r="BH16" s="692"/>
      <c r="BI16" s="692"/>
      <c r="BJ16" s="692"/>
      <c r="BK16" s="692"/>
      <c r="BL16" s="692"/>
      <c r="BM16" s="692"/>
      <c r="BN16" s="692"/>
      <c r="BO16" s="692"/>
      <c r="BP16" s="692"/>
      <c r="BQ16" s="692"/>
      <c r="BR16" s="692"/>
      <c r="BS16" s="692"/>
      <c r="BT16" s="692"/>
      <c r="BU16" s="692"/>
      <c r="BV16" s="692"/>
      <c r="BW16" s="692"/>
      <c r="BX16" s="692"/>
      <c r="BY16" s="692"/>
      <c r="BZ16" s="692"/>
      <c r="CA16" s="692"/>
      <c r="CB16" s="692"/>
      <c r="CC16" s="692"/>
      <c r="CD16" s="692"/>
      <c r="CE16" s="692"/>
      <c r="CF16" s="692"/>
      <c r="CG16" s="692"/>
      <c r="CH16" s="692"/>
      <c r="CI16" s="692"/>
      <c r="CJ16" s="692"/>
      <c r="CK16" s="692"/>
      <c r="CL16" s="692"/>
      <c r="CM16" s="692"/>
      <c r="CN16" s="692"/>
      <c r="CO16" s="692"/>
      <c r="CP16" s="692"/>
      <c r="CQ16" s="692"/>
      <c r="CR16" s="692"/>
      <c r="CS16" s="286"/>
      <c r="CT16" s="286"/>
      <c r="CU16" s="286"/>
      <c r="CV16" s="286"/>
      <c r="CW16" s="286"/>
      <c r="CX16" s="286"/>
      <c r="CY16" s="286"/>
      <c r="CZ16" s="286"/>
      <c r="DA16" s="286"/>
    </row>
    <row r="17" spans="2:5" ht="13" x14ac:dyDescent="0.25">
      <c r="B17" s="1324" t="s">
        <v>71</v>
      </c>
      <c r="C17" s="82">
        <f>Indata!$B$18</f>
        <v>2087</v>
      </c>
    </row>
    <row r="18" spans="2:5" x14ac:dyDescent="0.25">
      <c r="B18" s="654"/>
    </row>
    <row r="19" spans="2:5" ht="13" x14ac:dyDescent="0.25">
      <c r="B19" s="655"/>
    </row>
    <row r="20" spans="2:5" ht="26" x14ac:dyDescent="0.25">
      <c r="B20" s="1329" t="s">
        <v>172</v>
      </c>
      <c r="C20" s="1318" t="s">
        <v>884</v>
      </c>
      <c r="D20" s="1319" t="s">
        <v>885</v>
      </c>
      <c r="E20" s="1320" t="s">
        <v>881</v>
      </c>
    </row>
    <row r="21" spans="2:5" s="388" customFormat="1" ht="13" x14ac:dyDescent="0.3">
      <c r="B21" s="1330" t="s">
        <v>886</v>
      </c>
      <c r="C21" s="1331">
        <f>Indata!$B$15</f>
        <v>2028</v>
      </c>
      <c r="D21" s="697">
        <f>Indata!B16</f>
        <v>2045</v>
      </c>
      <c r="E21" s="702"/>
    </row>
    <row r="22" spans="2:5" x14ac:dyDescent="0.25">
      <c r="B22" s="1325" t="s">
        <v>9</v>
      </c>
      <c r="C22" s="1332">
        <f>HLOOKUP(C$21,$C$3:$CR$6,2)</f>
        <v>0</v>
      </c>
      <c r="D22" s="1332">
        <f>HLOOKUP(D$21,$C$3:$CR$6,2)</f>
        <v>0</v>
      </c>
      <c r="E22" s="1333">
        <f>SUMIFS(13:13,$3:$3,"&gt;="&amp;C21,$3:$3,"&lt;="&amp;$C$17)</f>
        <v>0</v>
      </c>
    </row>
    <row r="23" spans="2:5" x14ac:dyDescent="0.25">
      <c r="B23" s="1327" t="s">
        <v>10</v>
      </c>
      <c r="C23" s="1334">
        <f>HLOOKUP(C$21,$C$3:$CR$6,3)</f>
        <v>0</v>
      </c>
      <c r="D23" s="1334">
        <f>HLOOKUP(D$21,$C$3:$CR$6,3)</f>
        <v>0</v>
      </c>
      <c r="E23" s="1335">
        <f>SUMIFS(14:14,$3:$3,"&gt;="&amp;$C$21,$3:$3,"&lt;="&amp;$C$17)</f>
        <v>0</v>
      </c>
    </row>
    <row r="24" spans="2:5" ht="13" x14ac:dyDescent="0.25">
      <c r="B24" s="1324" t="s">
        <v>170</v>
      </c>
      <c r="C24" s="1336">
        <f t="shared" ref="C24:D24" si="25">C23-C22</f>
        <v>0</v>
      </c>
      <c r="D24" s="1336">
        <f t="shared" si="25"/>
        <v>0</v>
      </c>
      <c r="E24" s="1336">
        <f>E23-E22</f>
        <v>0</v>
      </c>
    </row>
    <row r="29" spans="2:5" x14ac:dyDescent="0.25">
      <c r="B29" s="41"/>
    </row>
  </sheetData>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9">
    <tabColor rgb="FFFFFF00"/>
  </sheetPr>
  <dimension ref="A1:CA120"/>
  <sheetViews>
    <sheetView showZeros="0" topLeftCell="A4" zoomScaleNormal="100" workbookViewId="0">
      <selection activeCell="L64" sqref="L64"/>
    </sheetView>
  </sheetViews>
  <sheetFormatPr defaultRowHeight="14.5" x14ac:dyDescent="0.35"/>
  <cols>
    <col min="1" max="1" width="11.81640625" style="586" bestFit="1" customWidth="1"/>
    <col min="2" max="2" width="57.26953125" customWidth="1"/>
    <col min="3" max="3" width="12.81640625" customWidth="1"/>
    <col min="4" max="4" width="11.54296875" customWidth="1"/>
    <col min="5" max="5" width="11.453125" customWidth="1"/>
    <col min="6" max="6" width="10.26953125" customWidth="1"/>
    <col min="7" max="7" width="12.54296875" customWidth="1"/>
    <col min="8" max="8" width="11.26953125" customWidth="1"/>
    <col min="9" max="12" width="10.7265625" customWidth="1"/>
    <col min="13" max="13" width="13" customWidth="1"/>
    <col min="14" max="14" width="16.54296875" customWidth="1"/>
    <col min="15" max="15" width="11.81640625" customWidth="1"/>
    <col min="16" max="16" width="12.453125" customWidth="1"/>
    <col min="17" max="17" width="3.54296875" customWidth="1"/>
    <col min="18" max="21" width="10.7265625" customWidth="1"/>
    <col min="22" max="22" width="10.26953125" customWidth="1"/>
    <col min="23" max="23" width="12.26953125" customWidth="1"/>
    <col min="24" max="25" width="10.7265625" customWidth="1"/>
    <col min="26" max="26" width="11.7265625" customWidth="1"/>
    <col min="27" max="27" width="16.81640625" customWidth="1"/>
    <col min="28" max="28" width="12.54296875" customWidth="1"/>
    <col min="29" max="29" width="13.54296875" customWidth="1"/>
    <col min="30" max="30" width="3.54296875" customWidth="1"/>
    <col min="31" max="35" width="10.7265625" customWidth="1"/>
    <col min="36" max="36" width="13" customWidth="1"/>
    <col min="37" max="39" width="10.7265625" customWidth="1"/>
    <col min="40" max="40" width="20" customWidth="1"/>
    <col min="41" max="41" width="12.26953125" customWidth="1"/>
    <col min="42" max="42" width="13.453125" customWidth="1"/>
    <col min="43" max="43" width="3.54296875" customWidth="1"/>
    <col min="44" max="47" width="10.7265625" customWidth="1"/>
    <col min="48" max="48" width="10.1796875" customWidth="1"/>
    <col min="49" max="49" width="13.1796875" customWidth="1"/>
    <col min="50" max="51" width="10.7265625" customWidth="1"/>
    <col min="52" max="52" width="11.81640625" customWidth="1"/>
    <col min="53" max="53" width="18.26953125" customWidth="1"/>
    <col min="54" max="54" width="13" customWidth="1"/>
    <col min="55" max="55" width="15.1796875" customWidth="1"/>
    <col min="56" max="56" width="3.54296875" customWidth="1"/>
    <col min="57" max="58" width="12.7265625" customWidth="1"/>
    <col min="59" max="59" width="11.7265625" customWidth="1"/>
    <col min="60" max="60" width="10.7265625" customWidth="1"/>
    <col min="61" max="61" width="10.54296875" customWidth="1"/>
    <col min="62" max="62" width="12.1796875" customWidth="1"/>
    <col min="63" max="64" width="10.7265625" customWidth="1"/>
    <col min="65" max="65" width="12" customWidth="1"/>
    <col min="66" max="66" width="17.26953125" customWidth="1"/>
    <col min="67" max="67" width="12.453125" customWidth="1"/>
    <col min="68" max="68" width="15.26953125" customWidth="1"/>
    <col min="69" max="69" width="10.7265625" customWidth="1"/>
    <col min="70" max="70" width="26.54296875" bestFit="1" customWidth="1"/>
    <col min="71" max="71" width="10.7265625" customWidth="1"/>
    <col min="72" max="73" width="13.81640625" bestFit="1" customWidth="1"/>
    <col min="74" max="74" width="11.1796875" bestFit="1" customWidth="1"/>
    <col min="75" max="78" width="10.7265625" customWidth="1"/>
  </cols>
  <sheetData>
    <row r="1" spans="1:9" ht="25" x14ac:dyDescent="0.5">
      <c r="B1" s="132" t="s">
        <v>243</v>
      </c>
      <c r="D1" s="96"/>
      <c r="E1" s="96"/>
    </row>
    <row r="2" spans="1:9" s="741" customFormat="1" x14ac:dyDescent="0.35">
      <c r="B2" s="591"/>
      <c r="D2" s="751"/>
      <c r="E2" s="751"/>
    </row>
    <row r="3" spans="1:9" x14ac:dyDescent="0.35">
      <c r="D3" s="96"/>
      <c r="E3" s="96"/>
    </row>
    <row r="4" spans="1:9" ht="18" x14ac:dyDescent="0.4">
      <c r="A4" s="134" t="s">
        <v>223</v>
      </c>
      <c r="C4" s="96" t="s">
        <v>775</v>
      </c>
      <c r="D4" s="96"/>
      <c r="E4" s="96"/>
    </row>
    <row r="5" spans="1:9" x14ac:dyDescent="0.35">
      <c r="C5" s="102" t="s">
        <v>496</v>
      </c>
      <c r="D5" s="96"/>
      <c r="E5" s="96"/>
    </row>
    <row r="6" spans="1:9" x14ac:dyDescent="0.35">
      <c r="C6" s="102" t="s">
        <v>642</v>
      </c>
      <c r="D6" s="96"/>
      <c r="E6" s="96"/>
    </row>
    <row r="7" spans="1:9" x14ac:dyDescent="0.35">
      <c r="C7" s="102"/>
      <c r="D7" s="96"/>
      <c r="E7" s="96"/>
    </row>
    <row r="8" spans="1:9" x14ac:dyDescent="0.35">
      <c r="B8" s="123"/>
      <c r="C8" s="123"/>
      <c r="D8" s="123"/>
      <c r="E8" s="139"/>
      <c r="F8" s="122" t="s">
        <v>88</v>
      </c>
    </row>
    <row r="9" spans="1:9" x14ac:dyDescent="0.35">
      <c r="B9" s="61" t="s">
        <v>224</v>
      </c>
      <c r="C9" s="316">
        <v>0</v>
      </c>
      <c r="D9" s="123" t="s">
        <v>229</v>
      </c>
      <c r="E9" s="139"/>
      <c r="F9" s="122">
        <f>Indata!B12</f>
        <v>2019</v>
      </c>
      <c r="G9" s="388"/>
      <c r="H9" s="742" t="s">
        <v>623</v>
      </c>
      <c r="I9" s="312" t="s">
        <v>838</v>
      </c>
    </row>
    <row r="10" spans="1:9" x14ac:dyDescent="0.35">
      <c r="B10" s="61" t="s">
        <v>225</v>
      </c>
      <c r="C10" s="45">
        <f>C9*C21^(F10-F9)</f>
        <v>0</v>
      </c>
      <c r="D10" s="123" t="s">
        <v>229</v>
      </c>
      <c r="E10" s="139"/>
      <c r="F10" s="122">
        <f>Indata!B15</f>
        <v>2028</v>
      </c>
      <c r="H10" s="136"/>
      <c r="I10" s="304"/>
    </row>
    <row r="11" spans="1:9" x14ac:dyDescent="0.35">
      <c r="B11" s="61" t="s">
        <v>226</v>
      </c>
      <c r="C11" s="316">
        <v>0</v>
      </c>
      <c r="D11" s="123" t="s">
        <v>229</v>
      </c>
      <c r="E11" s="139"/>
      <c r="F11" s="122">
        <f>Indata!B16</f>
        <v>2045</v>
      </c>
    </row>
    <row r="12" spans="1:9" x14ac:dyDescent="0.35">
      <c r="B12" s="61" t="s">
        <v>227</v>
      </c>
      <c r="C12" s="316"/>
      <c r="D12" s="123" t="s">
        <v>229</v>
      </c>
      <c r="E12" s="139"/>
      <c r="F12" s="122">
        <f>Indata!B17</f>
        <v>2065</v>
      </c>
    </row>
    <row r="13" spans="1:9" x14ac:dyDescent="0.35">
      <c r="B13" s="61" t="s">
        <v>228</v>
      </c>
      <c r="C13" s="41">
        <f>C12</f>
        <v>0</v>
      </c>
      <c r="D13" s="123" t="s">
        <v>229</v>
      </c>
      <c r="E13" s="139"/>
      <c r="F13" s="122">
        <f>Indata!B18</f>
        <v>2087</v>
      </c>
    </row>
    <row r="14" spans="1:9" x14ac:dyDescent="0.35">
      <c r="B14" s="123"/>
      <c r="D14" s="96"/>
      <c r="E14" s="96"/>
    </row>
    <row r="15" spans="1:9" x14ac:dyDescent="0.35">
      <c r="B15" s="61" t="str">
        <f>CONCATENATE("Kvot ",F11,"/",F9,":")</f>
        <v>Kvot 2045/2019:</v>
      </c>
      <c r="C15" s="43">
        <f>IF(AND(C11=0,C9=0),1,C11/C9)</f>
        <v>1</v>
      </c>
      <c r="D15" s="993"/>
      <c r="E15" s="96"/>
      <c r="I15" s="995"/>
    </row>
    <row r="16" spans="1:9" x14ac:dyDescent="0.35">
      <c r="B16" s="61" t="str">
        <f>CONCATENATE("Årlig förändring passagerarvolymer, ",F9,"-",F11,":")</f>
        <v>Årlig förändring passagerarvolymer, 2019-2045:</v>
      </c>
      <c r="C16" s="62">
        <f>C15^(1/(F11-F9))</f>
        <v>1</v>
      </c>
      <c r="D16" s="994">
        <f>IF(C16=0,0,C16-1)</f>
        <v>0</v>
      </c>
      <c r="E16" s="992">
        <v>0</v>
      </c>
      <c r="I16" s="995">
        <v>0</v>
      </c>
    </row>
    <row r="17" spans="1:59" x14ac:dyDescent="0.35">
      <c r="B17" s="61" t="str">
        <f>CONCATENATE("Årlig förändring passagerarvolymer, ",F11+1,"-",F12,":")</f>
        <v>Årlig förändring passagerarvolymer, 2046-2065:</v>
      </c>
      <c r="C17" s="62">
        <f>IF(C12&gt;C11,(C12/C11)^(1/(F12-F11)),1)</f>
        <v>1</v>
      </c>
      <c r="D17" s="994">
        <f>IF(C17=0,0,C17-1)</f>
        <v>0</v>
      </c>
      <c r="E17" s="127"/>
    </row>
    <row r="18" spans="1:59" x14ac:dyDescent="0.35">
      <c r="B18" s="61" t="str">
        <f>CONCATENATE("Årlig förändring passagerarvolymer, ",F12+1,"-",F13,":")</f>
        <v>Årlig förändring passagerarvolymer, 2066-2087:</v>
      </c>
      <c r="C18" s="62">
        <f>IF(C13&gt;C12,(C13/C12)^(1/(F13-F12)),1)</f>
        <v>1</v>
      </c>
      <c r="D18" s="994">
        <f t="shared" ref="D18" si="0">C18-1</f>
        <v>0</v>
      </c>
      <c r="E18" s="127"/>
    </row>
    <row r="19" spans="1:59" s="586" customFormat="1" x14ac:dyDescent="0.35">
      <c r="B19" s="742"/>
      <c r="C19" s="62"/>
      <c r="D19" s="127"/>
      <c r="E19" s="127"/>
    </row>
    <row r="20" spans="1:59" s="741" customFormat="1" x14ac:dyDescent="0.35">
      <c r="B20" s="591"/>
      <c r="D20" s="751"/>
      <c r="E20" s="751"/>
    </row>
    <row r="21" spans="1:59" x14ac:dyDescent="0.35">
      <c r="B21" s="123"/>
      <c r="D21" s="96"/>
      <c r="E21" s="96"/>
    </row>
    <row r="22" spans="1:59" ht="18" x14ac:dyDescent="0.4">
      <c r="A22" s="134" t="s">
        <v>218</v>
      </c>
    </row>
    <row r="23" spans="1:59" s="87" customFormat="1" ht="12.5" x14ac:dyDescent="0.25">
      <c r="A23" s="388"/>
      <c r="E23" s="139"/>
      <c r="H23" s="139"/>
      <c r="L23" s="163"/>
      <c r="P23" s="105"/>
      <c r="S23" s="163"/>
      <c r="T23" s="182"/>
      <c r="AF23" s="163"/>
      <c r="AG23" s="182"/>
      <c r="AS23" s="163"/>
      <c r="AT23" s="182"/>
      <c r="BF23" s="163"/>
      <c r="BG23" s="182"/>
    </row>
    <row r="24" spans="1:59" s="87" customFormat="1" ht="13" x14ac:dyDescent="0.3">
      <c r="A24" s="388"/>
      <c r="B24" s="968" t="s">
        <v>778</v>
      </c>
      <c r="E24" s="139"/>
      <c r="G24" s="95"/>
      <c r="H24" s="95"/>
      <c r="I24" s="95"/>
      <c r="J24" s="95"/>
      <c r="L24" s="163"/>
      <c r="P24" s="105"/>
      <c r="S24" s="163"/>
      <c r="T24" s="182"/>
      <c r="AF24" s="163"/>
      <c r="AG24" s="182"/>
      <c r="AS24" s="163"/>
      <c r="AT24" s="182"/>
      <c r="BF24" s="163"/>
      <c r="BG24" s="182"/>
    </row>
    <row r="25" spans="1:59" s="87" customFormat="1" ht="13" x14ac:dyDescent="0.25">
      <c r="A25" s="388"/>
      <c r="E25" s="139"/>
      <c r="F25" s="95"/>
      <c r="G25" s="95"/>
      <c r="H25" s="95"/>
      <c r="I25" s="95"/>
      <c r="J25" s="95"/>
      <c r="K25" s="95"/>
      <c r="L25" s="95"/>
      <c r="M25" s="95"/>
      <c r="P25" s="105"/>
      <c r="S25" s="163"/>
      <c r="T25" s="182"/>
      <c r="AF25" s="163"/>
      <c r="AG25" s="182"/>
      <c r="AS25" s="163"/>
      <c r="AT25" s="182"/>
      <c r="BF25" s="163"/>
      <c r="BG25" s="182"/>
    </row>
    <row r="26" spans="1:59" s="388" customFormat="1" ht="13" x14ac:dyDescent="0.25">
      <c r="B26" s="96" t="s">
        <v>835</v>
      </c>
      <c r="F26" s="95"/>
      <c r="G26" s="95"/>
      <c r="H26" s="95"/>
      <c r="I26" s="95"/>
      <c r="J26" s="95"/>
      <c r="K26" s="95"/>
      <c r="L26" s="95"/>
      <c r="M26" s="95"/>
    </row>
    <row r="27" spans="1:59" s="388" customFormat="1" ht="13" x14ac:dyDescent="0.25">
      <c r="B27" s="102" t="s">
        <v>837</v>
      </c>
      <c r="F27" s="95"/>
      <c r="G27" s="95"/>
      <c r="H27" s="95"/>
      <c r="I27" s="95"/>
      <c r="J27" s="95"/>
      <c r="K27" s="95"/>
      <c r="L27" s="95"/>
      <c r="M27" s="95"/>
    </row>
    <row r="28" spans="1:59" s="106" customFormat="1" ht="13" x14ac:dyDescent="0.25">
      <c r="A28" s="388"/>
      <c r="B28" s="103" t="s">
        <v>836</v>
      </c>
      <c r="E28" s="139"/>
      <c r="F28" s="95"/>
      <c r="G28" s="95"/>
      <c r="H28" s="95"/>
      <c r="I28" s="95"/>
      <c r="J28" s="95"/>
      <c r="K28" s="95"/>
      <c r="L28" s="95"/>
      <c r="M28" s="95"/>
      <c r="S28" s="163"/>
      <c r="T28" s="182"/>
      <c r="AF28" s="163"/>
      <c r="AG28" s="182"/>
      <c r="AS28" s="163"/>
      <c r="AT28" s="182"/>
      <c r="BF28" s="163"/>
      <c r="BG28" s="182"/>
    </row>
    <row r="29" spans="1:59" s="388" customFormat="1" ht="13" x14ac:dyDescent="0.3">
      <c r="B29" s="953"/>
      <c r="C29" s="45"/>
      <c r="F29" s="952"/>
      <c r="H29" s="136"/>
      <c r="I29" s="304"/>
      <c r="M29" s="41"/>
      <c r="N29" s="41"/>
    </row>
    <row r="30" spans="1:59" s="388" customFormat="1" ht="13" x14ac:dyDescent="0.3">
      <c r="B30" s="953" t="s">
        <v>779</v>
      </c>
      <c r="C30" s="316"/>
      <c r="D30" s="388" t="s">
        <v>182</v>
      </c>
      <c r="F30" s="952"/>
      <c r="H30" s="953" t="s">
        <v>773</v>
      </c>
      <c r="I30" s="312" t="s">
        <v>839</v>
      </c>
      <c r="M30" s="41"/>
      <c r="N30" s="41"/>
    </row>
    <row r="31" spans="1:59" s="388" customFormat="1" ht="13" x14ac:dyDescent="0.3">
      <c r="B31" s="953" t="s">
        <v>776</v>
      </c>
      <c r="C31" s="316"/>
      <c r="D31" s="388" t="s">
        <v>182</v>
      </c>
      <c r="F31" s="952"/>
      <c r="H31" s="953" t="s">
        <v>623</v>
      </c>
      <c r="I31" s="312" t="s">
        <v>839</v>
      </c>
      <c r="M31" s="41"/>
      <c r="N31" s="41"/>
    </row>
    <row r="32" spans="1:59" s="87" customFormat="1" ht="13" x14ac:dyDescent="0.3">
      <c r="A32" s="388"/>
      <c r="B32" s="61" t="str">
        <f>CONCATENATE("Kvot ",F41,"/",F39,":")</f>
        <v>Kvot 2045/2019:</v>
      </c>
      <c r="C32" s="966">
        <f>IF(AND(C31=0,C30=0),1,C31/C30)</f>
        <v>1</v>
      </c>
      <c r="E32" s="139"/>
      <c r="H32" s="101"/>
      <c r="I32" s="1899"/>
      <c r="J32" s="1899"/>
      <c r="L32" s="163"/>
      <c r="AF32" s="163"/>
      <c r="AG32" s="182"/>
      <c r="AS32" s="163"/>
      <c r="AT32" s="182"/>
      <c r="BF32" s="163"/>
      <c r="BG32" s="182"/>
    </row>
    <row r="33" spans="1:59" s="87" customFormat="1" ht="12.5" x14ac:dyDescent="0.25">
      <c r="A33" s="388"/>
      <c r="B33" s="61" t="str">
        <f>CONCATENATE("Årlig förändring godsvolymer Basprognos, ",F39,"-",F41,":")</f>
        <v>Årlig förändring godsvolymer Basprognos, 2019-2045:</v>
      </c>
      <c r="C33" s="967">
        <f>C32^(1/(F41-F39))</f>
        <v>1</v>
      </c>
      <c r="D33" s="127">
        <f>IF(C33=0,0,C33-1)</f>
        <v>0</v>
      </c>
      <c r="E33" s="127" t="s">
        <v>318</v>
      </c>
      <c r="I33" s="127"/>
      <c r="J33" s="62"/>
      <c r="L33" s="163"/>
      <c r="AF33" s="163"/>
      <c r="AG33" s="182"/>
      <c r="AS33" s="163"/>
      <c r="AT33" s="182"/>
      <c r="BF33" s="163"/>
      <c r="BG33" s="182"/>
    </row>
    <row r="34" spans="1:59" s="87" customFormat="1" ht="13" x14ac:dyDescent="0.3">
      <c r="A34" s="388"/>
      <c r="B34" s="61" t="str">
        <f>CONCATENATE("Årlig förändring godsvolymer, ",F41+1,"-",F42,":")</f>
        <v>Årlig förändring godsvolymer, 2046-2065:</v>
      </c>
      <c r="C34" s="967">
        <f>1+D34</f>
        <v>1</v>
      </c>
      <c r="D34" s="127">
        <f>D33*'Förvaltningsflik Trafikverket'!S85</f>
        <v>0</v>
      </c>
      <c r="E34" s="127" t="s">
        <v>318</v>
      </c>
      <c r="H34" s="321"/>
      <c r="I34" s="127"/>
      <c r="J34" s="62"/>
      <c r="L34" s="163"/>
      <c r="R34" s="38" t="s">
        <v>789</v>
      </c>
      <c r="U34" s="388"/>
      <c r="AE34" s="38" t="s">
        <v>791</v>
      </c>
      <c r="AF34" s="163"/>
      <c r="AG34" s="182"/>
      <c r="AS34" s="163"/>
      <c r="AT34" s="182"/>
      <c r="BF34" s="163"/>
      <c r="BG34" s="182"/>
    </row>
    <row r="35" spans="1:59" s="87" customFormat="1" ht="12.5" x14ac:dyDescent="0.25">
      <c r="A35" s="388"/>
      <c r="B35" s="61" t="str">
        <f>CONCATENATE("Årlig förändring godsvolymer, ",F42+1,"-",F43,":")</f>
        <v>Årlig förändring godsvolymer, 2066-2087:</v>
      </c>
      <c r="C35" s="385">
        <v>1</v>
      </c>
      <c r="D35" s="127">
        <f t="shared" ref="D35" si="1">C35-1</f>
        <v>0</v>
      </c>
      <c r="E35" s="127" t="s">
        <v>318</v>
      </c>
      <c r="H35" s="321"/>
      <c r="I35" s="127"/>
      <c r="J35" s="62"/>
      <c r="L35" s="163"/>
      <c r="R35" s="93"/>
      <c r="S35" s="93">
        <f>C50</f>
        <v>2019</v>
      </c>
      <c r="T35" s="93">
        <f t="shared" ref="T35:V35" si="2">D50</f>
        <v>2028</v>
      </c>
      <c r="U35" s="93">
        <f t="shared" si="2"/>
        <v>2045</v>
      </c>
      <c r="V35" s="93">
        <f t="shared" si="2"/>
        <v>2065</v>
      </c>
      <c r="W35" s="93">
        <f>G50</f>
        <v>2087</v>
      </c>
      <c r="X35" s="93" t="str">
        <f>H50</f>
        <v>2019 - 2028</v>
      </c>
      <c r="Y35" s="93" t="str">
        <f t="shared" ref="Y35:AA35" si="3">I50</f>
        <v>2028 - 2045</v>
      </c>
      <c r="Z35" s="93" t="str">
        <f t="shared" si="3"/>
        <v>2045 - 2065</v>
      </c>
      <c r="AA35" s="93" t="str">
        <f t="shared" si="3"/>
        <v>2065 - 2087</v>
      </c>
      <c r="AB35" s="388"/>
      <c r="AE35" s="93"/>
      <c r="AF35" s="93">
        <f>S35</f>
        <v>2019</v>
      </c>
      <c r="AG35" s="93">
        <f t="shared" ref="AG35:AN35" si="4">T35</f>
        <v>2028</v>
      </c>
      <c r="AH35" s="93">
        <f t="shared" si="4"/>
        <v>2045</v>
      </c>
      <c r="AI35" s="93">
        <f t="shared" si="4"/>
        <v>2065</v>
      </c>
      <c r="AJ35" s="93">
        <f t="shared" si="4"/>
        <v>2087</v>
      </c>
      <c r="AK35" s="93" t="str">
        <f t="shared" si="4"/>
        <v>2019 - 2028</v>
      </c>
      <c r="AL35" s="93" t="str">
        <f t="shared" si="4"/>
        <v>2028 - 2045</v>
      </c>
      <c r="AM35" s="93" t="str">
        <f t="shared" si="4"/>
        <v>2045 - 2065</v>
      </c>
      <c r="AN35" s="93" t="str">
        <f t="shared" si="4"/>
        <v>2065 - 2087</v>
      </c>
      <c r="AS35" s="163"/>
      <c r="AT35" s="182"/>
      <c r="BF35" s="163"/>
      <c r="BG35" s="182"/>
    </row>
    <row r="36" spans="1:59" s="388" customFormat="1" ht="12.5" x14ac:dyDescent="0.25">
      <c r="B36" s="953"/>
      <c r="C36" s="385"/>
      <c r="D36" s="127"/>
      <c r="E36" s="127"/>
      <c r="I36" s="127"/>
      <c r="J36" s="62"/>
      <c r="R36" s="1007" t="str">
        <f>B51</f>
        <v>Container</v>
      </c>
      <c r="S36" s="130">
        <f>C51</f>
        <v>0</v>
      </c>
      <c r="T36" s="130">
        <f>D51*'Förvaltningsflik Trafikverket'!$P$6</f>
        <v>0</v>
      </c>
      <c r="U36" s="130">
        <f>E51*'Förvaltningsflik Trafikverket'!$P$6</f>
        <v>0</v>
      </c>
      <c r="V36" s="130">
        <f>F51*'Förvaltningsflik Trafikverket'!$P$7</f>
        <v>0</v>
      </c>
      <c r="W36" s="130">
        <f>G51*'Förvaltningsflik Trafikverket'!$P$8</f>
        <v>0</v>
      </c>
      <c r="X36" s="1008" t="e">
        <f>(T36/S36)^(1/(T$35-S$35))</f>
        <v>#DIV/0!</v>
      </c>
      <c r="Y36" s="1008" t="e">
        <f t="shared" ref="Y36:AA37" si="5">(U36/T36)^(1/(U$35-T$35))</f>
        <v>#DIV/0!</v>
      </c>
      <c r="Z36" s="1008" t="e">
        <f t="shared" si="5"/>
        <v>#DIV/0!</v>
      </c>
      <c r="AA36" s="1008" t="e">
        <f t="shared" si="5"/>
        <v>#DIV/0!</v>
      </c>
      <c r="AE36" s="1007" t="str">
        <f>R36</f>
        <v>Container</v>
      </c>
      <c r="AF36" s="130">
        <f>C51</f>
        <v>0</v>
      </c>
      <c r="AG36" s="130">
        <f>D51*'Förvaltningsflik Trafikverket'!$Q$6</f>
        <v>0</v>
      </c>
      <c r="AH36" s="130">
        <f>E51*'Förvaltningsflik Trafikverket'!$Q$6</f>
        <v>0</v>
      </c>
      <c r="AI36" s="130">
        <f>F51*'Förvaltningsflik Trafikverket'!$Q$7</f>
        <v>0</v>
      </c>
      <c r="AJ36" s="130">
        <f>G51*'Förvaltningsflik Trafikverket'!$Q$8</f>
        <v>0</v>
      </c>
      <c r="AK36" s="1008" t="e">
        <f>(AG36/AF36)^(1/(AG$35-AF$35))</f>
        <v>#DIV/0!</v>
      </c>
      <c r="AL36" s="1008" t="e">
        <f t="shared" ref="AL36:AM36" si="6">(AH36/AG36)^(1/(AH$35-AG$35))</f>
        <v>#DIV/0!</v>
      </c>
      <c r="AM36" s="1008" t="e">
        <f t="shared" si="6"/>
        <v>#DIV/0!</v>
      </c>
      <c r="AN36" s="1008" t="e">
        <f>(AJ36/AI36)^(1/(AJ$35-AI$35))</f>
        <v>#DIV/0!</v>
      </c>
    </row>
    <row r="37" spans="1:59" s="388" customFormat="1" ht="12.5" x14ac:dyDescent="0.25">
      <c r="B37" s="953"/>
      <c r="C37" s="385"/>
      <c r="D37" s="127"/>
      <c r="E37" s="127"/>
      <c r="I37" s="127"/>
      <c r="J37" s="62"/>
      <c r="R37" s="1007" t="str">
        <f t="shared" ref="R37:R42" si="7">B52</f>
        <v>Dry_Bulk</v>
      </c>
      <c r="S37" s="130">
        <f>C52</f>
        <v>0</v>
      </c>
      <c r="T37" s="130">
        <f>D52*'Förvaltningsflik Trafikverket'!$P$6</f>
        <v>0</v>
      </c>
      <c r="U37" s="130">
        <f>E52*'Förvaltningsflik Trafikverket'!$P$6</f>
        <v>0</v>
      </c>
      <c r="V37" s="130">
        <f>F52*'Förvaltningsflik Trafikverket'!$P$7</f>
        <v>0</v>
      </c>
      <c r="W37" s="130">
        <f>G52*'Förvaltningsflik Trafikverket'!$P$8</f>
        <v>0</v>
      </c>
      <c r="X37" s="1008" t="e">
        <f>(T37/S37)^(1/(T$35-S$35))</f>
        <v>#DIV/0!</v>
      </c>
      <c r="Y37" s="1008" t="e">
        <f t="shared" si="5"/>
        <v>#DIV/0!</v>
      </c>
      <c r="Z37" s="1008" t="e">
        <f t="shared" si="5"/>
        <v>#DIV/0!</v>
      </c>
      <c r="AA37" s="1008" t="e">
        <f t="shared" si="5"/>
        <v>#DIV/0!</v>
      </c>
      <c r="AE37" s="1007" t="str">
        <f t="shared" ref="AE37:AE42" si="8">R37</f>
        <v>Dry_Bulk</v>
      </c>
      <c r="AF37" s="130">
        <f t="shared" ref="AF37:AF42" si="9">C52</f>
        <v>0</v>
      </c>
      <c r="AG37" s="130">
        <f>D52*'Förvaltningsflik Trafikverket'!$Q$6</f>
        <v>0</v>
      </c>
      <c r="AH37" s="130">
        <f>E52*'Förvaltningsflik Trafikverket'!$Q$6</f>
        <v>0</v>
      </c>
      <c r="AI37" s="130">
        <f>F52*'Förvaltningsflik Trafikverket'!$Q$7</f>
        <v>0</v>
      </c>
      <c r="AJ37" s="130">
        <f>G52*'Förvaltningsflik Trafikverket'!$Q$8</f>
        <v>0</v>
      </c>
      <c r="AK37" s="1008" t="e">
        <f t="shared" ref="AK37:AK42" si="10">(AG37/AF37)^(1/(AG$35-AF$35))</f>
        <v>#DIV/0!</v>
      </c>
      <c r="AL37" s="1008" t="e">
        <f t="shared" ref="AL37:AL42" si="11">(AH37/AG37)^(1/(AH$35-AG$35))</f>
        <v>#DIV/0!</v>
      </c>
      <c r="AM37" s="1008" t="e">
        <f t="shared" ref="AM37:AM42" si="12">(AI37/AH37)^(1/(AI$35-AH$35))</f>
        <v>#DIV/0!</v>
      </c>
      <c r="AN37" s="1008" t="e">
        <f t="shared" ref="AN37:AN42" si="13">(AJ37/AI37)^(1/(AJ$35-AI$35))</f>
        <v>#DIV/0!</v>
      </c>
    </row>
    <row r="38" spans="1:59" s="87" customFormat="1" ht="13" x14ac:dyDescent="0.3">
      <c r="A38" s="388"/>
      <c r="B38" s="968" t="s">
        <v>774</v>
      </c>
      <c r="F38" s="86" t="s">
        <v>88</v>
      </c>
      <c r="I38" s="139"/>
      <c r="L38" s="163"/>
      <c r="P38" s="105"/>
      <c r="R38" s="1007" t="str">
        <f t="shared" si="7"/>
        <v>Liquid_Bulk</v>
      </c>
      <c r="S38" s="130">
        <f t="shared" ref="S38:S42" si="14">C53</f>
        <v>0</v>
      </c>
      <c r="T38" s="130">
        <f>D53*'Förvaltningsflik Trafikverket'!$P$6</f>
        <v>0</v>
      </c>
      <c r="U38" s="130">
        <f>E53*'Förvaltningsflik Trafikverket'!$P$6</f>
        <v>0</v>
      </c>
      <c r="V38" s="130">
        <f>F53*'Förvaltningsflik Trafikverket'!$P$7</f>
        <v>0</v>
      </c>
      <c r="W38" s="130">
        <f>G53*'Förvaltningsflik Trafikverket'!$P$8</f>
        <v>0</v>
      </c>
      <c r="X38" s="1008" t="e">
        <f t="shared" ref="X38:X42" si="15">(T38/S38)^(1/(T$35-S$35))</f>
        <v>#DIV/0!</v>
      </c>
      <c r="Y38" s="1008" t="e">
        <f t="shared" ref="Y38:Y42" si="16">(U38/T38)^(1/(U$35-T$35))</f>
        <v>#DIV/0!</v>
      </c>
      <c r="Z38" s="1008" t="e">
        <f t="shared" ref="Z38:Z42" si="17">(V38/U38)^(1/(V$35-U$35))</f>
        <v>#DIV/0!</v>
      </c>
      <c r="AA38" s="1008" t="e">
        <f t="shared" ref="AA38:AA42" si="18">(W38/V38)^(1/(W$35-V$35))</f>
        <v>#DIV/0!</v>
      </c>
      <c r="AE38" s="1007" t="str">
        <f t="shared" si="8"/>
        <v>Liquid_Bulk</v>
      </c>
      <c r="AF38" s="130">
        <f t="shared" si="9"/>
        <v>0</v>
      </c>
      <c r="AG38" s="130">
        <f>D53*'Förvaltningsflik Trafikverket'!$Q$6</f>
        <v>0</v>
      </c>
      <c r="AH38" s="130">
        <f>E53*'Förvaltningsflik Trafikverket'!$Q$6</f>
        <v>0</v>
      </c>
      <c r="AI38" s="130">
        <f>F53*'Förvaltningsflik Trafikverket'!$Q$7</f>
        <v>0</v>
      </c>
      <c r="AJ38" s="130">
        <f>G53*'Förvaltningsflik Trafikverket'!$Q$8</f>
        <v>0</v>
      </c>
      <c r="AK38" s="1008" t="e">
        <f t="shared" si="10"/>
        <v>#DIV/0!</v>
      </c>
      <c r="AL38" s="1008" t="e">
        <f t="shared" si="11"/>
        <v>#DIV/0!</v>
      </c>
      <c r="AM38" s="1008" t="e">
        <f t="shared" si="12"/>
        <v>#DIV/0!</v>
      </c>
      <c r="AN38" s="1008" t="e">
        <f t="shared" si="13"/>
        <v>#DIV/0!</v>
      </c>
      <c r="AS38" s="163"/>
      <c r="AT38" s="182"/>
      <c r="BF38" s="163"/>
      <c r="BG38" s="182"/>
    </row>
    <row r="39" spans="1:59" s="87" customFormat="1" ht="13" x14ac:dyDescent="0.3">
      <c r="A39" s="388"/>
      <c r="B39" s="61" t="s">
        <v>770</v>
      </c>
      <c r="C39" s="316"/>
      <c r="D39" s="87" t="s">
        <v>182</v>
      </c>
      <c r="F39" s="86">
        <f>Indata!B12</f>
        <v>2019</v>
      </c>
      <c r="H39" s="61" t="s">
        <v>773</v>
      </c>
      <c r="I39" s="312" t="s">
        <v>777</v>
      </c>
      <c r="L39" s="163"/>
      <c r="P39" s="105"/>
      <c r="R39" s="1007" t="str">
        <f t="shared" si="7"/>
        <v>General_Cargo</v>
      </c>
      <c r="S39" s="130">
        <f t="shared" si="14"/>
        <v>0</v>
      </c>
      <c r="T39" s="130">
        <f>D54*'Förvaltningsflik Trafikverket'!$P$6</f>
        <v>0</v>
      </c>
      <c r="U39" s="130">
        <f>E54*'Förvaltningsflik Trafikverket'!$P$6</f>
        <v>0</v>
      </c>
      <c r="V39" s="130">
        <f>F54*'Förvaltningsflik Trafikverket'!$P$7</f>
        <v>0</v>
      </c>
      <c r="W39" s="130">
        <f>G54*'Förvaltningsflik Trafikverket'!$P$8</f>
        <v>0</v>
      </c>
      <c r="X39" s="1008" t="e">
        <f t="shared" si="15"/>
        <v>#DIV/0!</v>
      </c>
      <c r="Y39" s="1008" t="e">
        <f t="shared" si="16"/>
        <v>#DIV/0!</v>
      </c>
      <c r="Z39" s="1008" t="e">
        <f t="shared" si="17"/>
        <v>#DIV/0!</v>
      </c>
      <c r="AA39" s="1008" t="e">
        <f t="shared" si="18"/>
        <v>#DIV/0!</v>
      </c>
      <c r="AE39" s="1007" t="str">
        <f t="shared" si="8"/>
        <v>General_Cargo</v>
      </c>
      <c r="AF39" s="130">
        <f t="shared" si="9"/>
        <v>0</v>
      </c>
      <c r="AG39" s="130">
        <f>D54*'Förvaltningsflik Trafikverket'!$Q$6</f>
        <v>0</v>
      </c>
      <c r="AH39" s="130">
        <f>E54*'Förvaltningsflik Trafikverket'!$Q$6</f>
        <v>0</v>
      </c>
      <c r="AI39" s="130">
        <f>F54*'Förvaltningsflik Trafikverket'!$Q$7</f>
        <v>0</v>
      </c>
      <c r="AJ39" s="130">
        <f>G54*'Förvaltningsflik Trafikverket'!$Q$8</f>
        <v>0</v>
      </c>
      <c r="AK39" s="1008" t="e">
        <f t="shared" si="10"/>
        <v>#DIV/0!</v>
      </c>
      <c r="AL39" s="1008" t="e">
        <f t="shared" si="11"/>
        <v>#DIV/0!</v>
      </c>
      <c r="AM39" s="1008" t="e">
        <f t="shared" si="12"/>
        <v>#DIV/0!</v>
      </c>
      <c r="AN39" s="1008" t="e">
        <f t="shared" si="13"/>
        <v>#DIV/0!</v>
      </c>
      <c r="AS39" s="163"/>
      <c r="AT39" s="182"/>
      <c r="BF39" s="163"/>
      <c r="BG39" s="182"/>
    </row>
    <row r="40" spans="1:59" s="87" customFormat="1" ht="13" x14ac:dyDescent="0.3">
      <c r="A40" s="388"/>
      <c r="B40" s="61" t="s">
        <v>780</v>
      </c>
      <c r="C40" s="45">
        <f>IF(C39=0,0,C39*C33^(F40-F39))</f>
        <v>0</v>
      </c>
      <c r="D40" s="87" t="s">
        <v>182</v>
      </c>
      <c r="F40" s="86">
        <f>Indata!B15</f>
        <v>2028</v>
      </c>
      <c r="H40" s="136"/>
      <c r="I40" s="304"/>
      <c r="L40" s="163"/>
      <c r="M40" s="41"/>
      <c r="N40" s="41"/>
      <c r="P40" s="105"/>
      <c r="R40" s="1007" t="str">
        <f t="shared" si="7"/>
        <v>RoRo</v>
      </c>
      <c r="S40" s="130">
        <f t="shared" si="14"/>
        <v>0</v>
      </c>
      <c r="T40" s="130">
        <f>D55*'Förvaltningsflik Trafikverket'!$P$6</f>
        <v>0</v>
      </c>
      <c r="U40" s="130">
        <f>E55*'Förvaltningsflik Trafikverket'!$P$6</f>
        <v>0</v>
      </c>
      <c r="V40" s="130">
        <f>F55*'Förvaltningsflik Trafikverket'!$P$7</f>
        <v>0</v>
      </c>
      <c r="W40" s="130">
        <f>G55*'Förvaltningsflik Trafikverket'!$P$8</f>
        <v>0</v>
      </c>
      <c r="X40" s="1008" t="e">
        <f t="shared" si="15"/>
        <v>#DIV/0!</v>
      </c>
      <c r="Y40" s="1008" t="e">
        <f t="shared" si="16"/>
        <v>#DIV/0!</v>
      </c>
      <c r="Z40" s="1008" t="e">
        <f t="shared" si="17"/>
        <v>#DIV/0!</v>
      </c>
      <c r="AA40" s="1008" t="e">
        <f t="shared" si="18"/>
        <v>#DIV/0!</v>
      </c>
      <c r="AE40" s="1007" t="str">
        <f t="shared" si="8"/>
        <v>RoRo</v>
      </c>
      <c r="AF40" s="130">
        <f t="shared" si="9"/>
        <v>0</v>
      </c>
      <c r="AG40" s="130">
        <f>D55*'Förvaltningsflik Trafikverket'!$Q$6</f>
        <v>0</v>
      </c>
      <c r="AH40" s="130">
        <f>E55*'Förvaltningsflik Trafikverket'!$Q$6</f>
        <v>0</v>
      </c>
      <c r="AI40" s="130">
        <f>F55*'Förvaltningsflik Trafikverket'!$Q$7</f>
        <v>0</v>
      </c>
      <c r="AJ40" s="130">
        <f>G55*'Förvaltningsflik Trafikverket'!$Q$8</f>
        <v>0</v>
      </c>
      <c r="AK40" s="1008" t="e">
        <f t="shared" si="10"/>
        <v>#DIV/0!</v>
      </c>
      <c r="AL40" s="1008" t="e">
        <f t="shared" si="11"/>
        <v>#DIV/0!</v>
      </c>
      <c r="AM40" s="1008" t="e">
        <f t="shared" si="12"/>
        <v>#DIV/0!</v>
      </c>
      <c r="AN40" s="1008" t="e">
        <f t="shared" si="13"/>
        <v>#DIV/0!</v>
      </c>
      <c r="AS40" s="163"/>
      <c r="AT40" s="182"/>
      <c r="BF40" s="163"/>
      <c r="BG40" s="182"/>
    </row>
    <row r="41" spans="1:59" s="87" customFormat="1" ht="12.5" x14ac:dyDescent="0.25">
      <c r="A41" s="388"/>
      <c r="B41" s="61" t="s">
        <v>771</v>
      </c>
      <c r="C41" s="45">
        <f>IF(C40=0,0,C40*C33^(F41-F40))</f>
        <v>0</v>
      </c>
      <c r="D41" s="87" t="s">
        <v>182</v>
      </c>
      <c r="F41" s="86">
        <f>Indata!B16</f>
        <v>2045</v>
      </c>
      <c r="L41" s="163"/>
      <c r="M41" s="41"/>
      <c r="N41" s="41"/>
      <c r="P41" s="105"/>
      <c r="R41" s="1007" t="str">
        <f>B56</f>
        <v>Road_Ferry</v>
      </c>
      <c r="S41" s="130">
        <f t="shared" si="14"/>
        <v>0</v>
      </c>
      <c r="T41" s="130">
        <f>D56*'Förvaltningsflik Trafikverket'!$P$6</f>
        <v>0</v>
      </c>
      <c r="U41" s="130">
        <f>E56*'Förvaltningsflik Trafikverket'!$P$6</f>
        <v>0</v>
      </c>
      <c r="V41" s="130">
        <f>F56*'Förvaltningsflik Trafikverket'!$P$7</f>
        <v>0</v>
      </c>
      <c r="W41" s="130">
        <f>G56*'Förvaltningsflik Trafikverket'!$P$8</f>
        <v>0</v>
      </c>
      <c r="X41" s="1008" t="e">
        <f t="shared" si="15"/>
        <v>#DIV/0!</v>
      </c>
      <c r="Y41" s="1008" t="e">
        <f t="shared" si="16"/>
        <v>#DIV/0!</v>
      </c>
      <c r="Z41" s="1008" t="e">
        <f t="shared" si="17"/>
        <v>#DIV/0!</v>
      </c>
      <c r="AA41" s="1008" t="e">
        <f t="shared" si="18"/>
        <v>#DIV/0!</v>
      </c>
      <c r="AE41" s="1007" t="str">
        <f t="shared" si="8"/>
        <v>Road_Ferry</v>
      </c>
      <c r="AF41" s="130">
        <f t="shared" si="9"/>
        <v>0</v>
      </c>
      <c r="AG41" s="130">
        <f>D56*'Förvaltningsflik Trafikverket'!$Q$6</f>
        <v>0</v>
      </c>
      <c r="AH41" s="130">
        <f>E56*'Förvaltningsflik Trafikverket'!$Q$6</f>
        <v>0</v>
      </c>
      <c r="AI41" s="130">
        <f>F56*'Förvaltningsflik Trafikverket'!$Q$7</f>
        <v>0</v>
      </c>
      <c r="AJ41" s="130">
        <f>G56*'Förvaltningsflik Trafikverket'!$Q$8</f>
        <v>0</v>
      </c>
      <c r="AK41" s="1008" t="e">
        <f t="shared" si="10"/>
        <v>#DIV/0!</v>
      </c>
      <c r="AL41" s="1008" t="e">
        <f t="shared" si="11"/>
        <v>#DIV/0!</v>
      </c>
      <c r="AM41" s="1008" t="e">
        <f t="shared" si="12"/>
        <v>#DIV/0!</v>
      </c>
      <c r="AN41" s="1008" t="e">
        <f t="shared" si="13"/>
        <v>#DIV/0!</v>
      </c>
      <c r="AS41" s="163"/>
      <c r="AT41" s="182"/>
      <c r="BF41" s="163"/>
      <c r="BG41" s="182"/>
    </row>
    <row r="42" spans="1:59" s="87" customFormat="1" ht="12.5" x14ac:dyDescent="0.25">
      <c r="A42" s="388"/>
      <c r="B42" s="61" t="s">
        <v>772</v>
      </c>
      <c r="C42" s="45">
        <f t="shared" ref="C42:C43" si="19">IF(C41=0,0,C41*C34^(F42-F41))</f>
        <v>0</v>
      </c>
      <c r="D42" s="87" t="s">
        <v>182</v>
      </c>
      <c r="F42" s="86">
        <f>Indata!B17</f>
        <v>2065</v>
      </c>
      <c r="J42" s="62"/>
      <c r="L42" s="163"/>
      <c r="P42" s="105"/>
      <c r="R42" s="1009" t="str">
        <f t="shared" si="7"/>
        <v>Rail_Ferry</v>
      </c>
      <c r="S42" s="1010">
        <f t="shared" si="14"/>
        <v>0</v>
      </c>
      <c r="T42" s="1010">
        <f>D57*'Förvaltningsflik Trafikverket'!$P$6</f>
        <v>0</v>
      </c>
      <c r="U42" s="1010">
        <f>E57*'Förvaltningsflik Trafikverket'!$P$6</f>
        <v>0</v>
      </c>
      <c r="V42" s="1010">
        <f>F57*'Förvaltningsflik Trafikverket'!$P$7</f>
        <v>0</v>
      </c>
      <c r="W42" s="1010">
        <f>G57*'Förvaltningsflik Trafikverket'!$P$8</f>
        <v>0</v>
      </c>
      <c r="X42" s="1011" t="e">
        <f t="shared" si="15"/>
        <v>#DIV/0!</v>
      </c>
      <c r="Y42" s="1011" t="e">
        <f t="shared" si="16"/>
        <v>#DIV/0!</v>
      </c>
      <c r="Z42" s="1011" t="e">
        <f t="shared" si="17"/>
        <v>#DIV/0!</v>
      </c>
      <c r="AA42" s="1011" t="e">
        <f t="shared" si="18"/>
        <v>#DIV/0!</v>
      </c>
      <c r="AE42" s="1009" t="str">
        <f t="shared" si="8"/>
        <v>Rail_Ferry</v>
      </c>
      <c r="AF42" s="1010">
        <f t="shared" si="9"/>
        <v>0</v>
      </c>
      <c r="AG42" s="1010">
        <f>D57*'Förvaltningsflik Trafikverket'!$Q$6</f>
        <v>0</v>
      </c>
      <c r="AH42" s="1010">
        <f>E57*'Förvaltningsflik Trafikverket'!$Q$6</f>
        <v>0</v>
      </c>
      <c r="AI42" s="1010">
        <f>F57*'Förvaltningsflik Trafikverket'!$Q$7</f>
        <v>0</v>
      </c>
      <c r="AJ42" s="1010">
        <f>G57*'Förvaltningsflik Trafikverket'!$Q$8</f>
        <v>0</v>
      </c>
      <c r="AK42" s="1011" t="e">
        <f t="shared" si="10"/>
        <v>#DIV/0!</v>
      </c>
      <c r="AL42" s="1011" t="e">
        <f t="shared" si="11"/>
        <v>#DIV/0!</v>
      </c>
      <c r="AM42" s="1011" t="e">
        <f t="shared" si="12"/>
        <v>#DIV/0!</v>
      </c>
      <c r="AN42" s="1011" t="e">
        <f t="shared" si="13"/>
        <v>#DIV/0!</v>
      </c>
      <c r="AS42" s="163"/>
      <c r="AT42" s="182"/>
      <c r="BF42" s="163"/>
      <c r="BG42" s="182"/>
    </row>
    <row r="43" spans="1:59" s="87" customFormat="1" ht="12.5" x14ac:dyDescent="0.25">
      <c r="A43" s="388"/>
      <c r="B43" s="61" t="s">
        <v>208</v>
      </c>
      <c r="C43" s="45">
        <f t="shared" si="19"/>
        <v>0</v>
      </c>
      <c r="D43" s="87" t="s">
        <v>182</v>
      </c>
      <c r="F43" s="86">
        <f>Indata!B18</f>
        <v>2087</v>
      </c>
      <c r="I43" s="139"/>
      <c r="L43" s="163"/>
      <c r="P43" s="105"/>
      <c r="R43" s="93" t="s">
        <v>794</v>
      </c>
      <c r="S43" s="130">
        <f t="shared" ref="S43:T43" si="20">SUM(S36:S42)</f>
        <v>0</v>
      </c>
      <c r="T43" s="130">
        <f t="shared" si="20"/>
        <v>0</v>
      </c>
      <c r="U43" s="130">
        <f>SUM(U36:U42)</f>
        <v>0</v>
      </c>
      <c r="V43" s="130">
        <f t="shared" ref="V43:W43" si="21">SUM(V36:V42)</f>
        <v>0</v>
      </c>
      <c r="W43" s="130">
        <f t="shared" si="21"/>
        <v>0</v>
      </c>
      <c r="X43" s="93"/>
      <c r="Y43" s="93"/>
      <c r="Z43" s="93"/>
      <c r="AA43" s="93"/>
      <c r="AE43" s="93" t="s">
        <v>794</v>
      </c>
      <c r="AF43" s="130">
        <f t="shared" ref="AF43" si="22">SUM(AF36:AF42)</f>
        <v>0</v>
      </c>
      <c r="AG43" s="130">
        <f t="shared" ref="AG43" si="23">SUM(AG36:AG42)</f>
        <v>0</v>
      </c>
      <c r="AH43" s="130">
        <f>SUM(AH36:AH42)</f>
        <v>0</v>
      </c>
      <c r="AI43" s="130">
        <f t="shared" ref="AI43" si="24">SUM(AI36:AI42)</f>
        <v>0</v>
      </c>
      <c r="AJ43" s="130">
        <f t="shared" ref="AJ43" si="25">SUM(AJ36:AJ42)</f>
        <v>0</v>
      </c>
      <c r="AK43" s="93"/>
      <c r="AL43" s="93"/>
      <c r="AM43" s="93"/>
      <c r="AN43" s="93"/>
      <c r="AS43" s="163"/>
      <c r="AT43" s="182"/>
      <c r="BF43" s="163"/>
      <c r="BG43" s="182"/>
    </row>
    <row r="44" spans="1:59" s="87" customFormat="1" ht="12.5" x14ac:dyDescent="0.25">
      <c r="A44" s="388"/>
      <c r="B44" s="61"/>
      <c r="C44" s="61"/>
      <c r="E44" s="139"/>
      <c r="H44" s="139"/>
      <c r="L44" s="163"/>
      <c r="R44" s="920" t="s">
        <v>795</v>
      </c>
      <c r="S44" s="997">
        <f>C58</f>
        <v>0</v>
      </c>
      <c r="T44" s="997">
        <f t="shared" ref="T44:W44" si="26">D58</f>
        <v>0</v>
      </c>
      <c r="U44" s="997">
        <f t="shared" si="26"/>
        <v>0</v>
      </c>
      <c r="V44" s="997">
        <f t="shared" si="26"/>
        <v>0</v>
      </c>
      <c r="W44" s="997">
        <f t="shared" si="26"/>
        <v>0</v>
      </c>
      <c r="AE44" s="920" t="s">
        <v>795</v>
      </c>
      <c r="AF44" s="997">
        <f>C58</f>
        <v>0</v>
      </c>
      <c r="AG44" s="997">
        <f t="shared" ref="AG44:AJ44" si="27">D58</f>
        <v>0</v>
      </c>
      <c r="AH44" s="997">
        <f t="shared" si="27"/>
        <v>0</v>
      </c>
      <c r="AI44" s="997">
        <f t="shared" si="27"/>
        <v>0</v>
      </c>
      <c r="AJ44" s="997">
        <f t="shared" si="27"/>
        <v>0</v>
      </c>
      <c r="AS44" s="163"/>
      <c r="AT44" s="182"/>
      <c r="BF44" s="163"/>
      <c r="BG44" s="182"/>
    </row>
    <row r="45" spans="1:59" s="87" customFormat="1" ht="12.5" x14ac:dyDescent="0.25">
      <c r="A45" s="388"/>
      <c r="E45" s="139"/>
      <c r="H45" s="139"/>
      <c r="L45" s="163"/>
      <c r="R45" s="920" t="s">
        <v>160</v>
      </c>
      <c r="S45" s="998" t="e">
        <f>S43/S44-1</f>
        <v>#DIV/0!</v>
      </c>
      <c r="T45" s="998" t="e">
        <f t="shared" ref="T45:W45" si="28">T43/T44-1</f>
        <v>#DIV/0!</v>
      </c>
      <c r="U45" s="998" t="e">
        <f t="shared" si="28"/>
        <v>#DIV/0!</v>
      </c>
      <c r="V45" s="998" t="e">
        <f t="shared" si="28"/>
        <v>#DIV/0!</v>
      </c>
      <c r="W45" s="998" t="e">
        <f t="shared" si="28"/>
        <v>#DIV/0!</v>
      </c>
      <c r="AE45" s="920" t="s">
        <v>160</v>
      </c>
      <c r="AF45" s="998" t="e">
        <f>AF43/AF44-1</f>
        <v>#DIV/0!</v>
      </c>
      <c r="AG45" s="998" t="e">
        <f t="shared" ref="AG45" si="29">AG43/AG44-1</f>
        <v>#DIV/0!</v>
      </c>
      <c r="AH45" s="998" t="e">
        <f t="shared" ref="AH45" si="30">AH43/AH44-1</f>
        <v>#DIV/0!</v>
      </c>
      <c r="AI45" s="998" t="e">
        <f t="shared" ref="AI45" si="31">AI43/AI44-1</f>
        <v>#DIV/0!</v>
      </c>
      <c r="AJ45" s="998" t="e">
        <f t="shared" ref="AJ45" si="32">AJ43/AJ44-1</f>
        <v>#DIV/0!</v>
      </c>
      <c r="AS45" s="163"/>
      <c r="AT45" s="182"/>
      <c r="BF45" s="163"/>
      <c r="BG45" s="182"/>
    </row>
    <row r="46" spans="1:59" s="87" customFormat="1" ht="13" x14ac:dyDescent="0.3">
      <c r="A46" s="388"/>
      <c r="B46" s="38" t="s">
        <v>442</v>
      </c>
      <c r="E46" s="139"/>
      <c r="H46" s="139"/>
      <c r="L46" s="163"/>
      <c r="AF46" s="163"/>
      <c r="AG46" s="182"/>
      <c r="AS46" s="163"/>
      <c r="AT46" s="182"/>
      <c r="BF46" s="163"/>
      <c r="BG46" s="182"/>
    </row>
    <row r="47" spans="1:59" s="388" customFormat="1" ht="12.5" x14ac:dyDescent="0.25">
      <c r="B47" s="388" t="s">
        <v>443</v>
      </c>
    </row>
    <row r="48" spans="1:59" s="87" customFormat="1" ht="12.5" x14ac:dyDescent="0.25">
      <c r="A48" s="388"/>
      <c r="E48" s="139"/>
      <c r="H48" s="139"/>
      <c r="L48" s="163"/>
      <c r="P48" s="105"/>
      <c r="S48" s="163"/>
      <c r="T48" s="182"/>
      <c r="AE48" s="112"/>
      <c r="AF48" s="163"/>
      <c r="AG48" s="182"/>
      <c r="AS48" s="163"/>
      <c r="AT48" s="182"/>
      <c r="BF48" s="163"/>
      <c r="BG48" s="182"/>
    </row>
    <row r="49" spans="1:79" s="87" customFormat="1" ht="15" customHeight="1" x14ac:dyDescent="0.35">
      <c r="A49" s="388"/>
      <c r="H49" s="1900" t="s">
        <v>313</v>
      </c>
      <c r="I49" s="1900"/>
      <c r="J49" s="1900"/>
      <c r="K49" s="1900"/>
      <c r="L49" s="162"/>
      <c r="M49" s="1900" t="s">
        <v>621</v>
      </c>
      <c r="N49" s="1900"/>
      <c r="O49" s="1900"/>
      <c r="P49" s="1900"/>
      <c r="R49" s="1906" t="s">
        <v>792</v>
      </c>
      <c r="S49" s="1907"/>
      <c r="T49" s="1907"/>
      <c r="U49" s="1907"/>
      <c r="V49" s="1907"/>
      <c r="W49" s="1907"/>
      <c r="X49" s="1907"/>
      <c r="Y49" s="1907"/>
      <c r="Z49" s="1907"/>
      <c r="AA49" s="1907"/>
      <c r="AB49" s="1907"/>
      <c r="AC49" s="1908"/>
      <c r="AE49" s="1909" t="s">
        <v>793</v>
      </c>
      <c r="AF49" s="1907"/>
      <c r="AG49" s="1907"/>
      <c r="AH49" s="1907"/>
      <c r="AI49" s="1907"/>
      <c r="AJ49" s="1907"/>
      <c r="AK49" s="1907"/>
      <c r="AL49" s="1907"/>
      <c r="AM49" s="1907"/>
      <c r="AN49" s="1907"/>
      <c r="AO49" s="1907"/>
      <c r="AP49" s="1908"/>
      <c r="AS49" s="163"/>
      <c r="AT49" s="182"/>
      <c r="BF49" s="163"/>
      <c r="BG49" s="182"/>
    </row>
    <row r="50" spans="1:79" s="87" customFormat="1" ht="13" x14ac:dyDescent="0.3">
      <c r="A50" s="388"/>
      <c r="C50" s="87">
        <f>F39</f>
        <v>2019</v>
      </c>
      <c r="D50" s="87">
        <f>F40</f>
        <v>2028</v>
      </c>
      <c r="E50" s="87">
        <f>F41</f>
        <v>2045</v>
      </c>
      <c r="F50" s="87">
        <f>F42</f>
        <v>2065</v>
      </c>
      <c r="G50" s="87">
        <f>F43</f>
        <v>2087</v>
      </c>
      <c r="H50" s="86" t="str">
        <f>CONCATENATE(C50," - ",D50)</f>
        <v>2019 - 2028</v>
      </c>
      <c r="I50" s="162" t="str">
        <f t="shared" ref="I50:K50" si="33">CONCATENATE(D50," - ",E50)</f>
        <v>2028 - 2045</v>
      </c>
      <c r="J50" s="162" t="str">
        <f t="shared" si="33"/>
        <v>2045 - 2065</v>
      </c>
      <c r="K50" s="162" t="str">
        <f t="shared" si="33"/>
        <v>2065 - 2087</v>
      </c>
      <c r="L50" s="162"/>
      <c r="M50" s="622" t="str">
        <f>H50</f>
        <v>2019 - 2028</v>
      </c>
      <c r="N50" s="622" t="str">
        <f t="shared" ref="N50:P50" si="34">I50</f>
        <v>2028 - 2045</v>
      </c>
      <c r="O50" s="622" t="str">
        <f t="shared" si="34"/>
        <v>2045 - 2065</v>
      </c>
      <c r="P50" s="622" t="str">
        <f t="shared" si="34"/>
        <v>2065 - 2087</v>
      </c>
      <c r="Q50" s="131"/>
      <c r="R50" s="768" t="str">
        <f>H50</f>
        <v>2019 - 2028</v>
      </c>
      <c r="S50" s="651" t="str">
        <f t="shared" ref="S50:U50" si="35">I50</f>
        <v>2028 - 2045</v>
      </c>
      <c r="T50" s="651" t="str">
        <f t="shared" si="35"/>
        <v>2045 - 2065</v>
      </c>
      <c r="U50" s="769" t="str">
        <f t="shared" si="35"/>
        <v>2065 - 2087</v>
      </c>
      <c r="V50" s="651" t="str">
        <f>H50</f>
        <v>2019 - 2028</v>
      </c>
      <c r="W50" s="651" t="str">
        <f t="shared" ref="W50:Y50" si="36">I50</f>
        <v>2028 - 2045</v>
      </c>
      <c r="X50" s="651" t="str">
        <f t="shared" si="36"/>
        <v>2045 - 2065</v>
      </c>
      <c r="Y50" s="769" t="str">
        <f t="shared" si="36"/>
        <v>2065 - 2087</v>
      </c>
      <c r="Z50" s="651" t="str">
        <f>H50</f>
        <v>2019 - 2028</v>
      </c>
      <c r="AA50" s="651" t="str">
        <f t="shared" ref="AA50:AC50" si="37">I50</f>
        <v>2028 - 2045</v>
      </c>
      <c r="AB50" s="651" t="str">
        <f t="shared" si="37"/>
        <v>2045 - 2065</v>
      </c>
      <c r="AC50" s="769" t="str">
        <f t="shared" si="37"/>
        <v>2065 - 2087</v>
      </c>
      <c r="AD50" s="767"/>
      <c r="AE50" s="768" t="str">
        <f t="shared" ref="AE50" si="38">R50</f>
        <v>2019 - 2028</v>
      </c>
      <c r="AF50" s="651" t="str">
        <f t="shared" ref="AF50:AH50" si="39">S50</f>
        <v>2028 - 2045</v>
      </c>
      <c r="AG50" s="651" t="str">
        <f t="shared" si="39"/>
        <v>2045 - 2065</v>
      </c>
      <c r="AH50" s="769" t="str">
        <f t="shared" si="39"/>
        <v>2065 - 2087</v>
      </c>
      <c r="AI50" s="651" t="str">
        <f>H50</f>
        <v>2019 - 2028</v>
      </c>
      <c r="AJ50" s="651" t="str">
        <f t="shared" ref="AJ50:AL50" si="40">I50</f>
        <v>2028 - 2045</v>
      </c>
      <c r="AK50" s="651" t="str">
        <f t="shared" si="40"/>
        <v>2045 - 2065</v>
      </c>
      <c r="AL50" s="769" t="str">
        <f t="shared" si="40"/>
        <v>2065 - 2087</v>
      </c>
      <c r="AM50" s="651" t="str">
        <f>Z50</f>
        <v>2019 - 2028</v>
      </c>
      <c r="AN50" s="651" t="str">
        <f t="shared" ref="AN50:AP50" si="41">AA50</f>
        <v>2028 - 2045</v>
      </c>
      <c r="AO50" s="651" t="str">
        <f t="shared" si="41"/>
        <v>2045 - 2065</v>
      </c>
      <c r="AP50" s="769" t="str">
        <f t="shared" si="41"/>
        <v>2065 - 2087</v>
      </c>
      <c r="AS50" s="163"/>
      <c r="AT50" s="182"/>
      <c r="BF50" s="163"/>
      <c r="BG50" s="182"/>
    </row>
    <row r="51" spans="1:79" s="87" customFormat="1" ht="12.5" x14ac:dyDescent="0.25">
      <c r="A51" s="388"/>
      <c r="B51" s="61" t="s">
        <v>0</v>
      </c>
      <c r="C51" s="316"/>
      <c r="D51" s="314">
        <f t="shared" ref="D51:D57" si="42">C51*($C$33^($F$40-$F$39))</f>
        <v>0</v>
      </c>
      <c r="E51" s="314">
        <f t="shared" ref="E51:E52" si="43">D51*($C$33^($F$41-$F$40))</f>
        <v>0</v>
      </c>
      <c r="F51" s="314">
        <f t="shared" ref="F51:F57" si="44">E51*($C$34^($F$42-$F$41))</f>
        <v>0</v>
      </c>
      <c r="G51" s="314">
        <f t="shared" ref="G51:G57" si="45">F51*($C$35^($F$43-$F$42))</f>
        <v>0</v>
      </c>
      <c r="H51" s="136" t="str">
        <f t="shared" ref="H51:H57" si="46">IFERROR((D51/C51)^(1/(D$50-C$50)),"-")</f>
        <v>-</v>
      </c>
      <c r="I51" s="136" t="str">
        <f t="shared" ref="I51:K57" si="47">IFERROR((E51/D51)^(1/(E$50-D$50)),"-")</f>
        <v>-</v>
      </c>
      <c r="J51" s="136" t="str">
        <f t="shared" si="47"/>
        <v>-</v>
      </c>
      <c r="K51" s="136" t="str">
        <f t="shared" si="47"/>
        <v>-</v>
      </c>
      <c r="L51" s="175"/>
      <c r="M51" s="738" t="str">
        <f>IFERROR(H51^(D$50-C$50),"-")</f>
        <v>-</v>
      </c>
      <c r="N51" s="738" t="str">
        <f t="shared" ref="N51:P51" si="48">IFERROR(I51^(E$50-D$50),"-")</f>
        <v>-</v>
      </c>
      <c r="O51" s="738" t="str">
        <f t="shared" si="48"/>
        <v>-</v>
      </c>
      <c r="P51" s="738" t="str">
        <f t="shared" si="48"/>
        <v>-</v>
      </c>
      <c r="R51" s="760"/>
      <c r="S51" s="761"/>
      <c r="T51" s="761"/>
      <c r="U51" s="762"/>
      <c r="V51" s="763"/>
      <c r="W51" s="761"/>
      <c r="X51" s="761"/>
      <c r="Y51" s="762"/>
      <c r="Z51" s="756" t="e">
        <f>X36</f>
        <v>#DIV/0!</v>
      </c>
      <c r="AA51" s="756" t="e">
        <f t="shared" ref="AA51:AC57" si="49">Y36</f>
        <v>#DIV/0!</v>
      </c>
      <c r="AB51" s="756" t="e">
        <f t="shared" si="49"/>
        <v>#DIV/0!</v>
      </c>
      <c r="AC51" s="1000" t="e">
        <f t="shared" si="49"/>
        <v>#DIV/0!</v>
      </c>
      <c r="AE51" s="760"/>
      <c r="AF51" s="761"/>
      <c r="AG51" s="761"/>
      <c r="AH51" s="762"/>
      <c r="AI51" s="763"/>
      <c r="AJ51" s="761"/>
      <c r="AK51" s="761"/>
      <c r="AL51" s="762"/>
      <c r="AM51" s="1002" t="e">
        <f>AK36</f>
        <v>#DIV/0!</v>
      </c>
      <c r="AN51" s="1003" t="e">
        <f t="shared" ref="AN51:AP51" si="50">AL36</f>
        <v>#DIV/0!</v>
      </c>
      <c r="AO51" s="1003" t="e">
        <f t="shared" si="50"/>
        <v>#DIV/0!</v>
      </c>
      <c r="AP51" s="1000" t="e">
        <f t="shared" si="50"/>
        <v>#DIV/0!</v>
      </c>
      <c r="AS51" s="163"/>
      <c r="AT51" s="182"/>
      <c r="BF51" s="163"/>
      <c r="BG51" s="182"/>
    </row>
    <row r="52" spans="1:79" s="87" customFormat="1" ht="12.5" x14ac:dyDescent="0.25">
      <c r="A52" s="388"/>
      <c r="B52" s="61" t="s">
        <v>1</v>
      </c>
      <c r="C52" s="316"/>
      <c r="D52" s="314">
        <f t="shared" ref="D52" si="51">C52*($C$33^($F$40-$F$39))</f>
        <v>0</v>
      </c>
      <c r="E52" s="314">
        <f t="shared" si="43"/>
        <v>0</v>
      </c>
      <c r="F52" s="314">
        <f t="shared" ref="F52" si="52">E52*($C$34^($F$42-$F$41))</f>
        <v>0</v>
      </c>
      <c r="G52" s="314">
        <f t="shared" ref="G52" si="53">F52*($C$35^($F$43-$F$42))</f>
        <v>0</v>
      </c>
      <c r="H52" s="136" t="str">
        <f t="shared" si="46"/>
        <v>-</v>
      </c>
      <c r="I52" s="136" t="str">
        <f t="shared" si="47"/>
        <v>-</v>
      </c>
      <c r="J52" s="136" t="str">
        <f t="shared" si="47"/>
        <v>-</v>
      </c>
      <c r="K52" s="136" t="str">
        <f t="shared" si="47"/>
        <v>-</v>
      </c>
      <c r="L52" s="175"/>
      <c r="M52" s="738" t="str">
        <f t="shared" ref="M52:M57" si="54">IFERROR(H52^(D$50-C$50),"-")</f>
        <v>-</v>
      </c>
      <c r="N52" s="738" t="str">
        <f t="shared" ref="N52:N57" si="55">IFERROR(I52^(E$50-D$50),"-")</f>
        <v>-</v>
      </c>
      <c r="O52" s="738" t="str">
        <f t="shared" ref="O52:O57" si="56">IFERROR(J52^(F$50-E$50),"-")</f>
        <v>-</v>
      </c>
      <c r="P52" s="738" t="str">
        <f t="shared" ref="P52:P57" si="57">IFERROR(K52^(G$50-F$50),"-")</f>
        <v>-</v>
      </c>
      <c r="R52" s="760"/>
      <c r="S52" s="761"/>
      <c r="T52" s="761"/>
      <c r="U52" s="762"/>
      <c r="V52" s="761"/>
      <c r="W52" s="761"/>
      <c r="X52" s="761"/>
      <c r="Y52" s="762"/>
      <c r="Z52" s="756" t="e">
        <f t="shared" ref="Z52:Z57" si="58">X37</f>
        <v>#DIV/0!</v>
      </c>
      <c r="AA52" s="756" t="e">
        <f t="shared" si="49"/>
        <v>#DIV/0!</v>
      </c>
      <c r="AB52" s="756" t="e">
        <f t="shared" si="49"/>
        <v>#DIV/0!</v>
      </c>
      <c r="AC52" s="757" t="e">
        <f t="shared" si="49"/>
        <v>#DIV/0!</v>
      </c>
      <c r="AE52" s="760"/>
      <c r="AF52" s="761"/>
      <c r="AG52" s="761"/>
      <c r="AH52" s="762"/>
      <c r="AI52" s="761"/>
      <c r="AJ52" s="761"/>
      <c r="AK52" s="761"/>
      <c r="AL52" s="762"/>
      <c r="AM52" s="1004" t="e">
        <f t="shared" ref="AM52:AM57" si="59">AK37</f>
        <v>#DIV/0!</v>
      </c>
      <c r="AN52" s="756" t="e">
        <f t="shared" ref="AN52:AN57" si="60">AL37</f>
        <v>#DIV/0!</v>
      </c>
      <c r="AO52" s="756" t="e">
        <f t="shared" ref="AO52:AO57" si="61">AM37</f>
        <v>#DIV/0!</v>
      </c>
      <c r="AP52" s="757" t="e">
        <f t="shared" ref="AP52:AP57" si="62">AN37</f>
        <v>#DIV/0!</v>
      </c>
      <c r="AS52" s="163"/>
      <c r="AT52" s="182"/>
      <c r="BF52" s="163"/>
      <c r="BG52" s="182"/>
    </row>
    <row r="53" spans="1:79" s="87" customFormat="1" ht="12.5" x14ac:dyDescent="0.25">
      <c r="A53" s="388"/>
      <c r="B53" s="61" t="s">
        <v>2</v>
      </c>
      <c r="C53" s="316"/>
      <c r="D53" s="314">
        <f t="shared" si="42"/>
        <v>0</v>
      </c>
      <c r="E53" s="314">
        <f>D53*($C$33^($F$41-$F$40))</f>
        <v>0</v>
      </c>
      <c r="F53" s="314">
        <f t="shared" si="44"/>
        <v>0</v>
      </c>
      <c r="G53" s="314">
        <f t="shared" si="45"/>
        <v>0</v>
      </c>
      <c r="H53" s="136" t="str">
        <f t="shared" si="46"/>
        <v>-</v>
      </c>
      <c r="I53" s="136" t="str">
        <f t="shared" si="47"/>
        <v>-</v>
      </c>
      <c r="J53" s="136" t="str">
        <f t="shared" si="47"/>
        <v>-</v>
      </c>
      <c r="K53" s="136" t="str">
        <f t="shared" si="47"/>
        <v>-</v>
      </c>
      <c r="L53" s="175"/>
      <c r="M53" s="738" t="str">
        <f t="shared" si="54"/>
        <v>-</v>
      </c>
      <c r="N53" s="738" t="str">
        <f t="shared" si="55"/>
        <v>-</v>
      </c>
      <c r="O53" s="738" t="str">
        <f t="shared" si="56"/>
        <v>-</v>
      </c>
      <c r="P53" s="738" t="str">
        <f t="shared" si="57"/>
        <v>-</v>
      </c>
      <c r="R53" s="760"/>
      <c r="S53" s="761"/>
      <c r="T53" s="761"/>
      <c r="U53" s="762"/>
      <c r="V53" s="761"/>
      <c r="W53" s="761"/>
      <c r="X53" s="761"/>
      <c r="Y53" s="762"/>
      <c r="Z53" s="756" t="e">
        <f t="shared" si="58"/>
        <v>#DIV/0!</v>
      </c>
      <c r="AA53" s="756" t="e">
        <f t="shared" si="49"/>
        <v>#DIV/0!</v>
      </c>
      <c r="AB53" s="756" t="e">
        <f t="shared" si="49"/>
        <v>#DIV/0!</v>
      </c>
      <c r="AC53" s="757" t="e">
        <f t="shared" si="49"/>
        <v>#DIV/0!</v>
      </c>
      <c r="AE53" s="760"/>
      <c r="AF53" s="761"/>
      <c r="AG53" s="761"/>
      <c r="AH53" s="762"/>
      <c r="AI53" s="761"/>
      <c r="AJ53" s="761"/>
      <c r="AK53" s="761"/>
      <c r="AL53" s="762"/>
      <c r="AM53" s="1004" t="e">
        <f t="shared" si="59"/>
        <v>#DIV/0!</v>
      </c>
      <c r="AN53" s="756" t="e">
        <f t="shared" si="60"/>
        <v>#DIV/0!</v>
      </c>
      <c r="AO53" s="756" t="e">
        <f t="shared" si="61"/>
        <v>#DIV/0!</v>
      </c>
      <c r="AP53" s="757" t="e">
        <f t="shared" si="62"/>
        <v>#DIV/0!</v>
      </c>
      <c r="AS53" s="163"/>
      <c r="AT53" s="182"/>
      <c r="BF53" s="163"/>
      <c r="BG53" s="182"/>
    </row>
    <row r="54" spans="1:79" s="87" customFormat="1" ht="12.5" x14ac:dyDescent="0.25">
      <c r="A54" s="388"/>
      <c r="B54" s="61" t="s">
        <v>11</v>
      </c>
      <c r="C54" s="316"/>
      <c r="D54" s="314">
        <f t="shared" si="42"/>
        <v>0</v>
      </c>
      <c r="E54" s="314">
        <f>C54*$C$32</f>
        <v>0</v>
      </c>
      <c r="F54" s="314">
        <f t="shared" si="44"/>
        <v>0</v>
      </c>
      <c r="G54" s="314">
        <f t="shared" si="45"/>
        <v>0</v>
      </c>
      <c r="H54" s="136" t="str">
        <f t="shared" si="46"/>
        <v>-</v>
      </c>
      <c r="I54" s="136" t="str">
        <f t="shared" si="47"/>
        <v>-</v>
      </c>
      <c r="J54" s="136" t="str">
        <f t="shared" si="47"/>
        <v>-</v>
      </c>
      <c r="K54" s="136" t="str">
        <f t="shared" si="47"/>
        <v>-</v>
      </c>
      <c r="L54" s="175"/>
      <c r="M54" s="738" t="str">
        <f t="shared" si="54"/>
        <v>-</v>
      </c>
      <c r="N54" s="738" t="str">
        <f t="shared" si="55"/>
        <v>-</v>
      </c>
      <c r="O54" s="738" t="str">
        <f t="shared" si="56"/>
        <v>-</v>
      </c>
      <c r="P54" s="738" t="str">
        <f t="shared" si="57"/>
        <v>-</v>
      </c>
      <c r="R54" s="760"/>
      <c r="S54" s="761"/>
      <c r="T54" s="761"/>
      <c r="U54" s="762"/>
      <c r="V54" s="761"/>
      <c r="W54" s="761"/>
      <c r="X54" s="761"/>
      <c r="Y54" s="762"/>
      <c r="Z54" s="756" t="e">
        <f t="shared" si="58"/>
        <v>#DIV/0!</v>
      </c>
      <c r="AA54" s="756" t="e">
        <f t="shared" si="49"/>
        <v>#DIV/0!</v>
      </c>
      <c r="AB54" s="756" t="e">
        <f t="shared" si="49"/>
        <v>#DIV/0!</v>
      </c>
      <c r="AC54" s="757" t="e">
        <f t="shared" si="49"/>
        <v>#DIV/0!</v>
      </c>
      <c r="AE54" s="760"/>
      <c r="AF54" s="761"/>
      <c r="AG54" s="761"/>
      <c r="AH54" s="762"/>
      <c r="AI54" s="761"/>
      <c r="AJ54" s="761"/>
      <c r="AK54" s="761"/>
      <c r="AL54" s="762"/>
      <c r="AM54" s="1004" t="e">
        <f t="shared" si="59"/>
        <v>#DIV/0!</v>
      </c>
      <c r="AN54" s="756" t="e">
        <f t="shared" si="60"/>
        <v>#DIV/0!</v>
      </c>
      <c r="AO54" s="756" t="e">
        <f t="shared" si="61"/>
        <v>#DIV/0!</v>
      </c>
      <c r="AP54" s="757" t="e">
        <f t="shared" si="62"/>
        <v>#DIV/0!</v>
      </c>
      <c r="AS54" s="163"/>
      <c r="AT54" s="182"/>
      <c r="BF54" s="163"/>
      <c r="BG54" s="182"/>
    </row>
    <row r="55" spans="1:79" s="87" customFormat="1" ht="12.5" x14ac:dyDescent="0.25">
      <c r="A55" s="388"/>
      <c r="B55" s="61" t="s">
        <v>7</v>
      </c>
      <c r="C55" s="316"/>
      <c r="D55" s="314">
        <f t="shared" si="42"/>
        <v>0</v>
      </c>
      <c r="E55" s="314">
        <f>C55*$C$32</f>
        <v>0</v>
      </c>
      <c r="F55" s="314">
        <f t="shared" si="44"/>
        <v>0</v>
      </c>
      <c r="G55" s="314">
        <f t="shared" si="45"/>
        <v>0</v>
      </c>
      <c r="H55" s="136" t="str">
        <f t="shared" si="46"/>
        <v>-</v>
      </c>
      <c r="I55" s="136" t="str">
        <f t="shared" si="47"/>
        <v>-</v>
      </c>
      <c r="J55" s="136" t="str">
        <f t="shared" si="47"/>
        <v>-</v>
      </c>
      <c r="K55" s="136" t="str">
        <f t="shared" si="47"/>
        <v>-</v>
      </c>
      <c r="L55" s="175"/>
      <c r="M55" s="738" t="str">
        <f t="shared" si="54"/>
        <v>-</v>
      </c>
      <c r="N55" s="738" t="str">
        <f t="shared" si="55"/>
        <v>-</v>
      </c>
      <c r="O55" s="738" t="str">
        <f t="shared" si="56"/>
        <v>-</v>
      </c>
      <c r="P55" s="738" t="str">
        <f t="shared" si="57"/>
        <v>-</v>
      </c>
      <c r="R55" s="760"/>
      <c r="S55" s="761"/>
      <c r="T55" s="761"/>
      <c r="U55" s="762"/>
      <c r="V55" s="761"/>
      <c r="W55" s="761"/>
      <c r="X55" s="761"/>
      <c r="Y55" s="762"/>
      <c r="Z55" s="756" t="e">
        <f t="shared" si="58"/>
        <v>#DIV/0!</v>
      </c>
      <c r="AA55" s="756" t="e">
        <f t="shared" si="49"/>
        <v>#DIV/0!</v>
      </c>
      <c r="AB55" s="756" t="e">
        <f t="shared" si="49"/>
        <v>#DIV/0!</v>
      </c>
      <c r="AC55" s="757" t="e">
        <f t="shared" si="49"/>
        <v>#DIV/0!</v>
      </c>
      <c r="AE55" s="760"/>
      <c r="AF55" s="761"/>
      <c r="AG55" s="761"/>
      <c r="AH55" s="762"/>
      <c r="AI55" s="761"/>
      <c r="AJ55" s="761"/>
      <c r="AK55" s="761"/>
      <c r="AL55" s="762"/>
      <c r="AM55" s="1004" t="e">
        <f t="shared" si="59"/>
        <v>#DIV/0!</v>
      </c>
      <c r="AN55" s="756" t="e">
        <f t="shared" si="60"/>
        <v>#DIV/0!</v>
      </c>
      <c r="AO55" s="756" t="e">
        <f t="shared" si="61"/>
        <v>#DIV/0!</v>
      </c>
      <c r="AP55" s="757" t="e">
        <f t="shared" si="62"/>
        <v>#DIV/0!</v>
      </c>
      <c r="AS55" s="163"/>
      <c r="AT55" s="182"/>
      <c r="BF55" s="163"/>
      <c r="BG55" s="182"/>
    </row>
    <row r="56" spans="1:79" s="87" customFormat="1" ht="12.5" x14ac:dyDescent="0.25">
      <c r="A56" s="388"/>
      <c r="B56" s="61" t="s">
        <v>3</v>
      </c>
      <c r="C56" s="316"/>
      <c r="D56" s="314">
        <f t="shared" si="42"/>
        <v>0</v>
      </c>
      <c r="E56" s="314">
        <f>C56*$C$32</f>
        <v>0</v>
      </c>
      <c r="F56" s="314">
        <f t="shared" si="44"/>
        <v>0</v>
      </c>
      <c r="G56" s="314">
        <f t="shared" si="45"/>
        <v>0</v>
      </c>
      <c r="H56" s="136" t="str">
        <f t="shared" si="46"/>
        <v>-</v>
      </c>
      <c r="I56" s="136" t="str">
        <f t="shared" si="47"/>
        <v>-</v>
      </c>
      <c r="J56" s="136" t="str">
        <f t="shared" si="47"/>
        <v>-</v>
      </c>
      <c r="K56" s="136" t="str">
        <f t="shared" si="47"/>
        <v>-</v>
      </c>
      <c r="L56" s="175"/>
      <c r="M56" s="738" t="str">
        <f t="shared" si="54"/>
        <v>-</v>
      </c>
      <c r="N56" s="738" t="str">
        <f t="shared" si="55"/>
        <v>-</v>
      </c>
      <c r="O56" s="738" t="str">
        <f t="shared" si="56"/>
        <v>-</v>
      </c>
      <c r="P56" s="738" t="str">
        <f t="shared" si="57"/>
        <v>-</v>
      </c>
      <c r="R56" s="760"/>
      <c r="S56" s="761"/>
      <c r="T56" s="761"/>
      <c r="U56" s="762"/>
      <c r="V56" s="761"/>
      <c r="W56" s="761"/>
      <c r="X56" s="761"/>
      <c r="Y56" s="762"/>
      <c r="Z56" s="756" t="e">
        <f t="shared" si="58"/>
        <v>#DIV/0!</v>
      </c>
      <c r="AA56" s="756" t="e">
        <f t="shared" si="49"/>
        <v>#DIV/0!</v>
      </c>
      <c r="AB56" s="756" t="e">
        <f t="shared" si="49"/>
        <v>#DIV/0!</v>
      </c>
      <c r="AC56" s="757" t="e">
        <f t="shared" si="49"/>
        <v>#DIV/0!</v>
      </c>
      <c r="AE56" s="760"/>
      <c r="AF56" s="761"/>
      <c r="AG56" s="761"/>
      <c r="AH56" s="762"/>
      <c r="AI56" s="761"/>
      <c r="AJ56" s="761"/>
      <c r="AK56" s="761"/>
      <c r="AL56" s="762"/>
      <c r="AM56" s="1004" t="e">
        <f t="shared" si="59"/>
        <v>#DIV/0!</v>
      </c>
      <c r="AN56" s="756" t="e">
        <f t="shared" si="60"/>
        <v>#DIV/0!</v>
      </c>
      <c r="AO56" s="756" t="e">
        <f t="shared" si="61"/>
        <v>#DIV/0!</v>
      </c>
      <c r="AP56" s="757" t="e">
        <f t="shared" si="62"/>
        <v>#DIV/0!</v>
      </c>
      <c r="AS56" s="163"/>
      <c r="AT56" s="182"/>
      <c r="BF56" s="163"/>
      <c r="BG56" s="182"/>
    </row>
    <row r="57" spans="1:79" s="87" customFormat="1" ht="12.5" x14ac:dyDescent="0.25">
      <c r="A57" s="388"/>
      <c r="B57" s="61" t="s">
        <v>4</v>
      </c>
      <c r="C57" s="316"/>
      <c r="D57" s="314">
        <f t="shared" si="42"/>
        <v>0</v>
      </c>
      <c r="E57" s="314">
        <f>C57*$C$32</f>
        <v>0</v>
      </c>
      <c r="F57" s="314">
        <f t="shared" si="44"/>
        <v>0</v>
      </c>
      <c r="G57" s="314">
        <f t="shared" si="45"/>
        <v>0</v>
      </c>
      <c r="H57" s="136" t="str">
        <f t="shared" si="46"/>
        <v>-</v>
      </c>
      <c r="I57" s="136" t="str">
        <f t="shared" si="47"/>
        <v>-</v>
      </c>
      <c r="J57" s="136" t="str">
        <f t="shared" si="47"/>
        <v>-</v>
      </c>
      <c r="K57" s="136" t="str">
        <f t="shared" si="47"/>
        <v>-</v>
      </c>
      <c r="L57" s="175"/>
      <c r="M57" s="738" t="str">
        <f t="shared" si="54"/>
        <v>-</v>
      </c>
      <c r="N57" s="738" t="str">
        <f t="shared" si="55"/>
        <v>-</v>
      </c>
      <c r="O57" s="738" t="str">
        <f t="shared" si="56"/>
        <v>-</v>
      </c>
      <c r="P57" s="738" t="str">
        <f t="shared" si="57"/>
        <v>-</v>
      </c>
      <c r="R57" s="764"/>
      <c r="S57" s="765"/>
      <c r="T57" s="765"/>
      <c r="U57" s="766"/>
      <c r="V57" s="765"/>
      <c r="W57" s="765"/>
      <c r="X57" s="765"/>
      <c r="Y57" s="766"/>
      <c r="Z57" s="999" t="e">
        <f t="shared" si="58"/>
        <v>#DIV/0!</v>
      </c>
      <c r="AA57" s="999" t="e">
        <f t="shared" si="49"/>
        <v>#DIV/0!</v>
      </c>
      <c r="AB57" s="999" t="e">
        <f t="shared" si="49"/>
        <v>#DIV/0!</v>
      </c>
      <c r="AC57" s="1001" t="e">
        <f t="shared" si="49"/>
        <v>#DIV/0!</v>
      </c>
      <c r="AE57" s="764"/>
      <c r="AF57" s="765"/>
      <c r="AG57" s="765"/>
      <c r="AH57" s="766"/>
      <c r="AI57" s="765"/>
      <c r="AJ57" s="765"/>
      <c r="AK57" s="765"/>
      <c r="AL57" s="766"/>
      <c r="AM57" s="999" t="e">
        <f t="shared" si="59"/>
        <v>#DIV/0!</v>
      </c>
      <c r="AN57" s="758" t="e">
        <f t="shared" si="60"/>
        <v>#DIV/0!</v>
      </c>
      <c r="AO57" s="758" t="e">
        <f t="shared" si="61"/>
        <v>#DIV/0!</v>
      </c>
      <c r="AP57" s="759" t="e">
        <f t="shared" si="62"/>
        <v>#DIV/0!</v>
      </c>
      <c r="AS57" s="163"/>
      <c r="AT57" s="182"/>
      <c r="BF57" s="163"/>
      <c r="BG57" s="182"/>
    </row>
    <row r="58" spans="1:79" x14ac:dyDescent="0.35">
      <c r="B58" s="101" t="s">
        <v>160</v>
      </c>
      <c r="C58" s="141">
        <f>SUM(C51:C57)</f>
        <v>0</v>
      </c>
      <c r="D58" s="141">
        <f t="shared" ref="D58" si="63">SUM(D51:D57)</f>
        <v>0</v>
      </c>
      <c r="E58" s="141">
        <f>SUM(E51:E57)</f>
        <v>0</v>
      </c>
      <c r="F58" s="141">
        <f>SUM(F51:F57)</f>
        <v>0</v>
      </c>
      <c r="G58" s="141">
        <f>SUM(G51:G57)</f>
        <v>0</v>
      </c>
      <c r="H58" s="139"/>
      <c r="I58" s="87"/>
      <c r="J58" s="87"/>
      <c r="K58" s="87"/>
      <c r="L58" s="163"/>
      <c r="M58" s="87"/>
    </row>
    <row r="59" spans="1:79" s="741" customFormat="1" x14ac:dyDescent="0.35">
      <c r="B59" s="595"/>
      <c r="C59" s="591"/>
      <c r="D59" s="591"/>
      <c r="E59" s="591"/>
      <c r="F59" s="591"/>
      <c r="G59" s="591"/>
      <c r="H59" s="591"/>
      <c r="I59" s="591"/>
      <c r="J59" s="591"/>
      <c r="K59" s="591"/>
      <c r="L59" s="591"/>
      <c r="M59" s="591"/>
      <c r="N59" s="591"/>
    </row>
    <row r="60" spans="1:79" s="586" customFormat="1" x14ac:dyDescent="0.35">
      <c r="B60" s="742"/>
      <c r="C60" s="388"/>
      <c r="D60" s="388"/>
      <c r="E60" s="388"/>
      <c r="F60" s="388"/>
      <c r="G60" s="388"/>
      <c r="H60" s="388"/>
      <c r="I60" s="388"/>
      <c r="J60" s="388"/>
      <c r="K60" s="388"/>
      <c r="L60" s="388"/>
      <c r="M60" s="388"/>
      <c r="N60" s="388"/>
    </row>
    <row r="61" spans="1:79" s="586" customFormat="1" ht="18" x14ac:dyDescent="0.4">
      <c r="A61" s="135" t="s">
        <v>219</v>
      </c>
      <c r="B61" s="742"/>
      <c r="C61" s="388"/>
      <c r="D61" s="388"/>
      <c r="E61" s="1289"/>
      <c r="F61" s="388"/>
      <c r="G61" s="388"/>
      <c r="H61" s="388"/>
      <c r="I61" s="388"/>
      <c r="J61" s="388"/>
      <c r="K61" s="388"/>
      <c r="L61" s="388"/>
      <c r="M61" s="388"/>
      <c r="N61" s="388"/>
    </row>
    <row r="62" spans="1:79" ht="15.5" x14ac:dyDescent="0.35">
      <c r="C62" s="109"/>
      <c r="D62" s="1902">
        <f>C50</f>
        <v>2019</v>
      </c>
      <c r="E62" s="1902"/>
      <c r="F62" s="1902"/>
      <c r="G62" s="1902"/>
      <c r="H62" s="1902"/>
      <c r="I62" s="1902"/>
      <c r="J62" s="1902"/>
      <c r="K62" s="1902"/>
      <c r="L62" s="1902"/>
      <c r="M62" s="1902"/>
      <c r="N62" s="1902"/>
      <c r="O62" s="1902"/>
      <c r="P62" s="1903"/>
      <c r="Q62" s="115"/>
      <c r="R62" s="1901">
        <f>D50</f>
        <v>2028</v>
      </c>
      <c r="S62" s="1902"/>
      <c r="T62" s="1902"/>
      <c r="U62" s="1902"/>
      <c r="V62" s="1902"/>
      <c r="W62" s="1902"/>
      <c r="X62" s="1902"/>
      <c r="Y62" s="1902"/>
      <c r="Z62" s="1902"/>
      <c r="AA62" s="1902"/>
      <c r="AB62" s="1902"/>
      <c r="AC62" s="1903"/>
      <c r="AE62" s="1901">
        <f>E50</f>
        <v>2045</v>
      </c>
      <c r="AF62" s="1902"/>
      <c r="AG62" s="1902"/>
      <c r="AH62" s="1902"/>
      <c r="AI62" s="1902"/>
      <c r="AJ62" s="1902"/>
      <c r="AK62" s="1902"/>
      <c r="AL62" s="1902"/>
      <c r="AM62" s="1902"/>
      <c r="AN62" s="1902"/>
      <c r="AO62" s="1902"/>
      <c r="AP62" s="1903"/>
      <c r="AR62" s="1901">
        <f>F50</f>
        <v>2065</v>
      </c>
      <c r="AS62" s="1902"/>
      <c r="AT62" s="1902"/>
      <c r="AU62" s="1902"/>
      <c r="AV62" s="1902"/>
      <c r="AW62" s="1902"/>
      <c r="AX62" s="1902"/>
      <c r="AY62" s="1902"/>
      <c r="AZ62" s="1902"/>
      <c r="BA62" s="1902"/>
      <c r="BB62" s="1902"/>
      <c r="BC62" s="1903"/>
      <c r="BE62" s="1901">
        <f>G50</f>
        <v>2087</v>
      </c>
      <c r="BF62" s="1902"/>
      <c r="BG62" s="1902"/>
      <c r="BH62" s="1902"/>
      <c r="BI62" s="1902"/>
      <c r="BJ62" s="1902"/>
      <c r="BK62" s="1902"/>
      <c r="BL62" s="1902"/>
      <c r="BM62" s="1902"/>
      <c r="BN62" s="1902"/>
      <c r="BO62" s="1902"/>
      <c r="BP62" s="1903"/>
      <c r="BR62" t="s">
        <v>624</v>
      </c>
    </row>
    <row r="63" spans="1:79" ht="15.5" x14ac:dyDescent="0.35">
      <c r="A63" s="107" t="s">
        <v>9</v>
      </c>
      <c r="C63" s="109"/>
      <c r="D63" s="109"/>
      <c r="E63" s="109"/>
      <c r="F63" s="109"/>
      <c r="G63" s="109"/>
      <c r="H63" s="109"/>
      <c r="I63" s="562"/>
      <c r="J63" s="109"/>
      <c r="K63" s="109"/>
      <c r="L63" s="109"/>
      <c r="M63" s="109"/>
      <c r="N63" s="109"/>
      <c r="O63" s="1910" t="s">
        <v>271</v>
      </c>
      <c r="P63" s="1911"/>
      <c r="Q63" s="116"/>
      <c r="R63" s="108"/>
      <c r="S63" s="109"/>
      <c r="T63" s="109"/>
      <c r="U63" s="109"/>
      <c r="V63" s="109"/>
      <c r="W63" s="109"/>
      <c r="X63" s="109"/>
      <c r="Y63" s="109"/>
      <c r="Z63" s="109"/>
      <c r="AA63" s="109"/>
      <c r="AB63" s="1904" t="s">
        <v>271</v>
      </c>
      <c r="AC63" s="1905"/>
      <c r="AE63" s="108"/>
      <c r="AF63" s="109"/>
      <c r="AG63" s="109"/>
      <c r="AH63" s="109"/>
      <c r="AI63" s="109"/>
      <c r="AJ63" s="109"/>
      <c r="AK63" s="109"/>
      <c r="AL63" s="109"/>
      <c r="AM63" s="109"/>
      <c r="AN63" s="109"/>
      <c r="AO63" s="1904" t="s">
        <v>271</v>
      </c>
      <c r="AP63" s="1905"/>
      <c r="AR63" s="108"/>
      <c r="AS63" s="109"/>
      <c r="AT63" s="109"/>
      <c r="AU63" s="109"/>
      <c r="AV63" s="109"/>
      <c r="AW63" s="109"/>
      <c r="AX63" s="109"/>
      <c r="AY63" s="109"/>
      <c r="AZ63" s="109"/>
      <c r="BA63" s="109"/>
      <c r="BB63" s="1904" t="s">
        <v>271</v>
      </c>
      <c r="BC63" s="1905"/>
      <c r="BE63" s="108"/>
      <c r="BF63" s="109"/>
      <c r="BG63" s="109"/>
      <c r="BH63" s="109"/>
      <c r="BI63" s="109"/>
      <c r="BJ63" s="109"/>
      <c r="BK63" s="109"/>
      <c r="BL63" s="109"/>
      <c r="BM63" s="109"/>
      <c r="BN63" s="109"/>
      <c r="BO63" s="1904" t="s">
        <v>271</v>
      </c>
      <c r="BP63" s="1905"/>
      <c r="BR63">
        <f>AE62</f>
        <v>2045</v>
      </c>
      <c r="BT63" t="s">
        <v>626</v>
      </c>
      <c r="BU63" t="s">
        <v>627</v>
      </c>
      <c r="BV63" t="s">
        <v>628</v>
      </c>
    </row>
    <row r="64" spans="1:79" ht="45.75" customHeight="1" x14ac:dyDescent="0.35">
      <c r="A64" s="586" t="s">
        <v>641</v>
      </c>
      <c r="B64" s="109" t="s">
        <v>97</v>
      </c>
      <c r="C64" s="61" t="s">
        <v>72</v>
      </c>
      <c r="D64" s="111" t="s">
        <v>832</v>
      </c>
      <c r="E64" s="111" t="s">
        <v>217</v>
      </c>
      <c r="F64" s="111" t="s">
        <v>444</v>
      </c>
      <c r="G64" s="111" t="s">
        <v>200</v>
      </c>
      <c r="H64" s="111" t="s">
        <v>256</v>
      </c>
      <c r="I64" s="111" t="s">
        <v>255</v>
      </c>
      <c r="J64" s="111" t="s">
        <v>258</v>
      </c>
      <c r="K64" s="111" t="s">
        <v>257</v>
      </c>
      <c r="L64" s="111" t="s">
        <v>220</v>
      </c>
      <c r="M64" s="111" t="s">
        <v>272</v>
      </c>
      <c r="N64" s="111" t="s">
        <v>89</v>
      </c>
      <c r="O64" s="111" t="s">
        <v>440</v>
      </c>
      <c r="P64" s="113" t="s">
        <v>441</v>
      </c>
      <c r="Q64" s="111"/>
      <c r="R64" s="110" t="s">
        <v>216</v>
      </c>
      <c r="S64" s="111" t="s">
        <v>217</v>
      </c>
      <c r="T64" s="111" t="s">
        <v>272</v>
      </c>
      <c r="U64" s="111" t="s">
        <v>220</v>
      </c>
      <c r="V64" s="111" t="s">
        <v>438</v>
      </c>
      <c r="W64" s="111" t="s">
        <v>200</v>
      </c>
      <c r="X64" s="111" t="s">
        <v>255</v>
      </c>
      <c r="Y64" s="111" t="s">
        <v>258</v>
      </c>
      <c r="Z64" s="111" t="s">
        <v>257</v>
      </c>
      <c r="AA64" s="111" t="s">
        <v>89</v>
      </c>
      <c r="AB64" s="111" t="s">
        <v>440</v>
      </c>
      <c r="AC64" s="113" t="s">
        <v>441</v>
      </c>
      <c r="AD64" s="87"/>
      <c r="AE64" s="110" t="s">
        <v>216</v>
      </c>
      <c r="AF64" s="111" t="s">
        <v>217</v>
      </c>
      <c r="AG64" s="111" t="s">
        <v>272</v>
      </c>
      <c r="AH64" s="111" t="s">
        <v>220</v>
      </c>
      <c r="AI64" s="111" t="s">
        <v>438</v>
      </c>
      <c r="AJ64" s="111" t="s">
        <v>200</v>
      </c>
      <c r="AK64" s="111" t="s">
        <v>255</v>
      </c>
      <c r="AL64" s="111" t="s">
        <v>258</v>
      </c>
      <c r="AM64" s="111" t="s">
        <v>257</v>
      </c>
      <c r="AN64" s="111" t="s">
        <v>89</v>
      </c>
      <c r="AO64" s="111" t="s">
        <v>440</v>
      </c>
      <c r="AP64" s="113" t="s">
        <v>441</v>
      </c>
      <c r="AQ64" s="87"/>
      <c r="AR64" s="110" t="s">
        <v>216</v>
      </c>
      <c r="AS64" s="111" t="s">
        <v>217</v>
      </c>
      <c r="AT64" s="111" t="s">
        <v>272</v>
      </c>
      <c r="AU64" s="111" t="s">
        <v>220</v>
      </c>
      <c r="AV64" s="111" t="s">
        <v>438</v>
      </c>
      <c r="AW64" s="111" t="s">
        <v>200</v>
      </c>
      <c r="AX64" s="111" t="s">
        <v>255</v>
      </c>
      <c r="AY64" s="111" t="s">
        <v>258</v>
      </c>
      <c r="AZ64" s="111" t="s">
        <v>257</v>
      </c>
      <c r="BA64" s="111" t="s">
        <v>89</v>
      </c>
      <c r="BB64" s="111" t="s">
        <v>440</v>
      </c>
      <c r="BC64" s="113" t="s">
        <v>441</v>
      </c>
      <c r="BD64" s="87"/>
      <c r="BE64" s="110" t="s">
        <v>216</v>
      </c>
      <c r="BF64" s="111" t="s">
        <v>217</v>
      </c>
      <c r="BG64" s="111" t="s">
        <v>272</v>
      </c>
      <c r="BH64" s="111" t="s">
        <v>220</v>
      </c>
      <c r="BI64" s="111" t="s">
        <v>438</v>
      </c>
      <c r="BJ64" s="111" t="s">
        <v>200</v>
      </c>
      <c r="BK64" s="111" t="s">
        <v>255</v>
      </c>
      <c r="BL64" s="111" t="s">
        <v>258</v>
      </c>
      <c r="BM64" s="111" t="s">
        <v>257</v>
      </c>
      <c r="BN64" s="111" t="s">
        <v>89</v>
      </c>
      <c r="BO64" s="111" t="s">
        <v>440</v>
      </c>
      <c r="BP64" s="113" t="s">
        <v>441</v>
      </c>
      <c r="BQ64" s="87"/>
      <c r="BR64" s="120" t="s">
        <v>625</v>
      </c>
      <c r="BS64" s="87"/>
      <c r="BT64" s="41">
        <f>SUM(BR65:BR89)</f>
        <v>0</v>
      </c>
      <c r="BU64" s="41">
        <f>SUM(BR94:BR117)</f>
        <v>0</v>
      </c>
      <c r="BV64" s="41">
        <f>BU64-BT64</f>
        <v>0</v>
      </c>
      <c r="BW64" s="87"/>
      <c r="BX64" s="87"/>
      <c r="BY64" s="87"/>
      <c r="BZ64" s="87"/>
      <c r="CA64" s="87"/>
    </row>
    <row r="65" spans="1:79" x14ac:dyDescent="0.35">
      <c r="A65" s="750"/>
      <c r="B65" s="610"/>
      <c r="C65" s="563"/>
      <c r="D65" s="737"/>
      <c r="E65" s="67" t="str">
        <f>IFERROR(INDEX(Indata!$B$68:$B$74,MATCH(C65,Indata!$A$68:$A$74,0))*D65,"")</f>
        <v/>
      </c>
      <c r="F65" s="317"/>
      <c r="G65" s="439"/>
      <c r="H65" s="318"/>
      <c r="I65" s="739" t="str">
        <f>IF(H65&gt;1,H65*1.852,"")</f>
        <v/>
      </c>
      <c r="J65" s="165" t="str">
        <f>IFERROR(('Fartygsparametrar 1'!G22*LN($D65)+'Fartygsparametrar 1'!H22)*1.825,"")</f>
        <v/>
      </c>
      <c r="K65" s="165" t="str">
        <f t="shared" ref="K65:K71" si="64">IFERROR(I65/J65,"")</f>
        <v/>
      </c>
      <c r="L65" s="180" t="str" cm="1">
        <f t="array" ref="L65">IFERROR(INDEX($C$51:$C$57,MATCH(C65,$B$51:$B$57,0))/SUMPRODUCT(--(JA_Fartygstyp=C65),lastkapacitet_JA_nuläge,antal_anlöp_nuläge_JA),"")</f>
        <v/>
      </c>
      <c r="M65" s="67" t="str">
        <f>IF(D65&gt;1,E65*F65*L65,"")</f>
        <v/>
      </c>
      <c r="N65" s="517"/>
      <c r="O65" s="517"/>
      <c r="P65" s="518"/>
      <c r="Q65" s="117"/>
      <c r="R65" s="176" t="str">
        <f>IF(D65&gt;1,D65,"")</f>
        <v/>
      </c>
      <c r="S65" s="164" t="str">
        <f>IF(E65&gt;1,E65,"")</f>
        <v/>
      </c>
      <c r="T65" s="164" t="str">
        <f t="shared" ref="T65:T89" si="65">IFERROR(M65*INDEX($M$51:$M$57,MATCH($C65,$B$51:$B$57,0)),"")</f>
        <v/>
      </c>
      <c r="U65" s="183" t="str">
        <f>IF(L65&gt;0.001,L65,"")</f>
        <v/>
      </c>
      <c r="V65" s="142" t="str">
        <f>IFERROR(T65/(S65*U65),"")</f>
        <v/>
      </c>
      <c r="W65" s="177" t="str">
        <f t="shared" ref="W65:W89" si="66">IF(G65&gt;1,G65,"")</f>
        <v/>
      </c>
      <c r="X65" s="164" t="str">
        <f t="shared" ref="X65:X89" si="67">IF(I65&gt;1,I65,"")</f>
        <v/>
      </c>
      <c r="Y65" s="178" t="str">
        <f t="shared" ref="Y65:Y89" si="68">IF(J65&gt;1,J65,"")</f>
        <v/>
      </c>
      <c r="Z65" s="178" t="str">
        <f t="shared" ref="Z65:Z89" si="69">IF(K65&gt;1,K65,"")</f>
        <v/>
      </c>
      <c r="AA65" s="178" t="str">
        <f t="shared" ref="AA65:AA89" si="70">IF(N65&gt;0.1,N65,"")</f>
        <v/>
      </c>
      <c r="AB65" s="164" t="str">
        <f t="shared" ref="AB65:AB89" si="71">IF(O65&gt;0.1,O65,"")</f>
        <v/>
      </c>
      <c r="AC65" s="121" t="str">
        <f t="shared" ref="AC65:AC89" si="72">IF(AA65=1,P65,"")</f>
        <v/>
      </c>
      <c r="AD65" s="87"/>
      <c r="AE65" s="176" t="str">
        <f t="shared" ref="AE65:AE89" si="73">IF(R65&gt;1,R65,"")</f>
        <v/>
      </c>
      <c r="AF65" s="164" t="str">
        <f t="shared" ref="AF65:AF89" si="74">IF(S65&gt;1,S65,"")</f>
        <v/>
      </c>
      <c r="AG65" s="164" t="str">
        <f t="shared" ref="AG65:AG89" si="75">IFERROR(T65*INDEX($N$51:$N$57,MATCH($C65,$B$51:$B$57,0)),"")</f>
        <v/>
      </c>
      <c r="AH65" s="183" t="str">
        <f t="shared" ref="AH65:AH89" si="76">IF(U65&gt;0.001,U65,"")</f>
        <v/>
      </c>
      <c r="AI65" s="142" t="str">
        <f>IFERROR(AG65/(AF65*AH65),"")</f>
        <v/>
      </c>
      <c r="AJ65" s="179" t="str">
        <f t="shared" ref="AJ65:AJ89" si="77">IF(ISBLANK(W65),"",W65)</f>
        <v/>
      </c>
      <c r="AK65" s="164" t="str">
        <f t="shared" ref="AK65:AK89" si="78">IF(X65&gt;1,X65,"")</f>
        <v/>
      </c>
      <c r="AL65" s="178" t="str">
        <f t="shared" ref="AL65:AL89" si="79">IF(Y65&gt;1,Y65,"")</f>
        <v/>
      </c>
      <c r="AM65" s="178" t="str">
        <f t="shared" ref="AM65:AM89" si="80">IF(Z65&gt;1,Z65,"")</f>
        <v/>
      </c>
      <c r="AN65" s="164" t="str">
        <f t="shared" ref="AN65:AN89" si="81">IF(AA65&gt;0.1,AA65,"")</f>
        <v/>
      </c>
      <c r="AO65" s="164" t="str">
        <f t="shared" ref="AO65:AO89" si="82">IF(AB65&gt;0.1,AB65,"")</f>
        <v/>
      </c>
      <c r="AP65" s="121" t="str">
        <f t="shared" ref="AP65:AP89" si="83">IF(AC65&gt;0.1,AC65,"")</f>
        <v/>
      </c>
      <c r="AQ65" s="87"/>
      <c r="AR65" s="176" t="str">
        <f t="shared" ref="AR65:AR89" si="84">IF(AE65&gt;1,AE65,"")</f>
        <v/>
      </c>
      <c r="AS65" s="164" t="str">
        <f t="shared" ref="AS65:AS89" si="85">IF(AF65&gt;1,AF65,"")</f>
        <v/>
      </c>
      <c r="AT65" s="164" t="str">
        <f t="shared" ref="AT65:AT89" si="86">IFERROR(AG65*INDEX($O$51:$O$57,MATCH($C65,$B$51:$B$57,0)),"")</f>
        <v/>
      </c>
      <c r="AU65" s="183" t="str">
        <f>IF(AH65&gt;0.001,AH65,"")</f>
        <v/>
      </c>
      <c r="AV65" s="142" t="str">
        <f>IFERROR(AT65/(AS65*AU65),"")</f>
        <v/>
      </c>
      <c r="AW65" s="179" t="str">
        <f t="shared" ref="AW65:AW89" si="87">IF(ISBLANK(AJ65),"",AJ65)</f>
        <v/>
      </c>
      <c r="AX65" s="164" t="str">
        <f t="shared" ref="AX65:AX89" si="88">IF(AK65&gt;1,AK65,"")</f>
        <v/>
      </c>
      <c r="AY65" s="178" t="str">
        <f t="shared" ref="AY65:AY89" si="89">IF(AL65&gt;1,AL65,"")</f>
        <v/>
      </c>
      <c r="AZ65" s="178" t="str">
        <f t="shared" ref="AZ65:AZ89" si="90">IF(AM65&gt;1,AM65,"")</f>
        <v/>
      </c>
      <c r="BA65" s="164" t="str">
        <f t="shared" ref="BA65:BA89" si="91">IF(AN65&gt;0.1,AN65,"")</f>
        <v/>
      </c>
      <c r="BB65" s="164" t="str">
        <f t="shared" ref="BB65:BB89" si="92">IF(AO65&gt;0.1,AO65,"")</f>
        <v/>
      </c>
      <c r="BC65" s="121" t="str">
        <f t="shared" ref="BC65:BC89" si="93">IF(AP65&gt;0.1,AP65,"")</f>
        <v/>
      </c>
      <c r="BD65" s="87"/>
      <c r="BE65" s="176" t="str">
        <f t="shared" ref="BE65:BE89" si="94">IF(AR65&gt;1,AR65,"")</f>
        <v/>
      </c>
      <c r="BF65" s="164" t="str">
        <f t="shared" ref="BF65:BF89" si="95">IF(AS65&gt;1,AS65,"")</f>
        <v/>
      </c>
      <c r="BG65" s="164" t="str">
        <f t="shared" ref="BG65:BG89" si="96">IFERROR(AT65*INDEX($P$51:$P$57,MATCH($C65,$B$51:$B$57,0)),"")</f>
        <v/>
      </c>
      <c r="BH65" s="183" t="str">
        <f>IF(AU65&gt;0.001,AU65,"")</f>
        <v/>
      </c>
      <c r="BI65" s="142" t="str">
        <f>IFERROR(BG65/(BF65*BH65),"")</f>
        <v/>
      </c>
      <c r="BJ65" s="179" t="str">
        <f t="shared" ref="BJ65:BJ89" si="97">IF(ISBLANK(AW65),"",AW65)</f>
        <v/>
      </c>
      <c r="BK65" s="164" t="str">
        <f t="shared" ref="BK65:BK89" si="98">IF(AX65&gt;1,AX65,"")</f>
        <v/>
      </c>
      <c r="BL65" s="178" t="str">
        <f t="shared" ref="BL65:BL89" si="99">IF(AY65&gt;1,AY65,"")</f>
        <v/>
      </c>
      <c r="BM65" s="178" t="str">
        <f t="shared" ref="BM65:BM89" si="100">IF(AZ65&gt;1,AZ65,"")</f>
        <v/>
      </c>
      <c r="BN65" s="164" t="str">
        <f>IF(BA65&gt;0.1,BA65,"")</f>
        <v/>
      </c>
      <c r="BO65" s="164" t="str">
        <f>IF(BB65&gt;0.1,BB65,"")</f>
        <v/>
      </c>
      <c r="BP65" s="121" t="str">
        <f>IF(BC65&gt;0.1,BC65,"")</f>
        <v/>
      </c>
      <c r="BQ65" s="87"/>
      <c r="BR65" s="41">
        <f>IFERROR(AG65*AK65,0)</f>
        <v>0</v>
      </c>
      <c r="BS65" s="87"/>
      <c r="BT65" s="87"/>
      <c r="BU65" s="87"/>
      <c r="BV65" s="87"/>
      <c r="BW65" s="87"/>
      <c r="BX65" s="87"/>
      <c r="BY65" s="87"/>
      <c r="BZ65" s="87"/>
      <c r="CA65" s="87"/>
    </row>
    <row r="66" spans="1:79" x14ac:dyDescent="0.35">
      <c r="A66" s="750"/>
      <c r="B66" s="610"/>
      <c r="C66" s="563"/>
      <c r="D66" s="737"/>
      <c r="E66" s="67" t="str">
        <f>IFERROR(INDEX(Indata!$B$68:$B$74,MATCH(C66,Indata!$A$68:$A$74,0))*D66,"")</f>
        <v/>
      </c>
      <c r="F66" s="317"/>
      <c r="G66" s="439"/>
      <c r="H66" s="318"/>
      <c r="I66" s="739" t="str">
        <f t="shared" ref="I66:I89" si="101">IF(H66&gt;1,H66*1.852,"")</f>
        <v/>
      </c>
      <c r="J66" s="165" t="str">
        <f>IFERROR(('Fartygsparametrar 1'!G23*LN($D66)+'Fartygsparametrar 1'!H23)*1.825,"")</f>
        <v/>
      </c>
      <c r="K66" s="165" t="str">
        <f t="shared" si="64"/>
        <v/>
      </c>
      <c r="L66" s="180" t="str" cm="1">
        <f t="array" ref="L66">IFERROR(INDEX($C$51:$C$57,MATCH(C66,$B$51:$B$57,0))/SUMPRODUCT(--(JA_Fartygstyp=C66),lastkapacitet_JA_nuläge,antal_anlöp_nuläge_JA),"")</f>
        <v/>
      </c>
      <c r="M66" s="67" t="str">
        <f t="shared" ref="M66:M71" si="102">IF(D66&gt;1,E66*F66*L66,"")</f>
        <v/>
      </c>
      <c r="N66" s="517"/>
      <c r="O66" s="517"/>
      <c r="P66" s="518"/>
      <c r="Q66" s="117"/>
      <c r="R66" s="176" t="str">
        <f t="shared" ref="R66:R89" si="103">IF(D66&gt;1,D66,"")</f>
        <v/>
      </c>
      <c r="S66" s="164" t="str">
        <f t="shared" ref="S66:S89" si="104">IF(E66&gt;1,E66,"")</f>
        <v/>
      </c>
      <c r="T66" s="164" t="str">
        <f t="shared" si="65"/>
        <v/>
      </c>
      <c r="U66" s="183" t="str">
        <f t="shared" ref="U66:U89" si="105">IF(L66&gt;0.001,L66,"")</f>
        <v/>
      </c>
      <c r="V66" s="142" t="str">
        <f t="shared" ref="V66:V89" si="106">IFERROR(T66/(S66*U66),"")</f>
        <v/>
      </c>
      <c r="W66" s="177" t="str">
        <f t="shared" si="66"/>
        <v/>
      </c>
      <c r="X66" s="164" t="str">
        <f t="shared" si="67"/>
        <v/>
      </c>
      <c r="Y66" s="178" t="str">
        <f t="shared" si="68"/>
        <v/>
      </c>
      <c r="Z66" s="178" t="str">
        <f t="shared" si="69"/>
        <v/>
      </c>
      <c r="AA66" s="178" t="str">
        <f t="shared" si="70"/>
        <v/>
      </c>
      <c r="AB66" s="164" t="str">
        <f t="shared" si="71"/>
        <v/>
      </c>
      <c r="AC66" s="121" t="str">
        <f t="shared" si="72"/>
        <v/>
      </c>
      <c r="AD66" s="87"/>
      <c r="AE66" s="176" t="str">
        <f t="shared" si="73"/>
        <v/>
      </c>
      <c r="AF66" s="164" t="str">
        <f t="shared" si="74"/>
        <v/>
      </c>
      <c r="AG66" s="164" t="str">
        <f t="shared" si="75"/>
        <v/>
      </c>
      <c r="AH66" s="183" t="str">
        <f t="shared" si="76"/>
        <v/>
      </c>
      <c r="AI66" s="142" t="str">
        <f t="shared" ref="AI66:AI89" si="107">IFERROR(AG66/(AF66*AH66),"")</f>
        <v/>
      </c>
      <c r="AJ66" s="179" t="str">
        <f t="shared" si="77"/>
        <v/>
      </c>
      <c r="AK66" s="164" t="str">
        <f t="shared" si="78"/>
        <v/>
      </c>
      <c r="AL66" s="178" t="str">
        <f t="shared" si="79"/>
        <v/>
      </c>
      <c r="AM66" s="178" t="str">
        <f t="shared" si="80"/>
        <v/>
      </c>
      <c r="AN66" s="164" t="str">
        <f t="shared" si="81"/>
        <v/>
      </c>
      <c r="AO66" s="164" t="str">
        <f t="shared" si="82"/>
        <v/>
      </c>
      <c r="AP66" s="121" t="str">
        <f t="shared" si="83"/>
        <v/>
      </c>
      <c r="AQ66" s="87"/>
      <c r="AR66" s="176" t="str">
        <f t="shared" si="84"/>
        <v/>
      </c>
      <c r="AS66" s="164" t="str">
        <f t="shared" si="85"/>
        <v/>
      </c>
      <c r="AT66" s="164" t="str">
        <f t="shared" si="86"/>
        <v/>
      </c>
      <c r="AU66" s="183" t="str">
        <f t="shared" ref="AU66:AU89" si="108">IF(AH66&gt;0.001,AH66,"")</f>
        <v/>
      </c>
      <c r="AV66" s="142" t="str">
        <f t="shared" ref="AV66:AV89" si="109">IFERROR(AT66/(AS66*AU66),"")</f>
        <v/>
      </c>
      <c r="AW66" s="179" t="str">
        <f t="shared" si="87"/>
        <v/>
      </c>
      <c r="AX66" s="164" t="str">
        <f t="shared" si="88"/>
        <v/>
      </c>
      <c r="AY66" s="178" t="str">
        <f t="shared" si="89"/>
        <v/>
      </c>
      <c r="AZ66" s="178" t="str">
        <f t="shared" si="90"/>
        <v/>
      </c>
      <c r="BA66" s="164" t="str">
        <f t="shared" si="91"/>
        <v/>
      </c>
      <c r="BB66" s="164" t="str">
        <f t="shared" si="92"/>
        <v/>
      </c>
      <c r="BC66" s="121" t="str">
        <f t="shared" si="93"/>
        <v/>
      </c>
      <c r="BD66" s="87"/>
      <c r="BE66" s="176" t="str">
        <f t="shared" si="94"/>
        <v/>
      </c>
      <c r="BF66" s="164" t="str">
        <f t="shared" si="95"/>
        <v/>
      </c>
      <c r="BG66" s="164" t="str">
        <f t="shared" si="96"/>
        <v/>
      </c>
      <c r="BH66" s="183" t="str">
        <f t="shared" ref="BH66:BH89" si="110">IF(AU66&gt;0.001,AU66,"")</f>
        <v/>
      </c>
      <c r="BI66" s="142" t="str">
        <f t="shared" ref="BI66:BI89" si="111">IFERROR(BG66/(BF66*BH66),"")</f>
        <v/>
      </c>
      <c r="BJ66" s="179" t="str">
        <f t="shared" si="97"/>
        <v/>
      </c>
      <c r="BK66" s="164" t="str">
        <f t="shared" si="98"/>
        <v/>
      </c>
      <c r="BL66" s="178" t="str">
        <f t="shared" si="99"/>
        <v/>
      </c>
      <c r="BM66" s="178" t="str">
        <f t="shared" si="100"/>
        <v/>
      </c>
      <c r="BN66" s="164" t="str">
        <f t="shared" ref="BN66:BN89" si="112">IF(BA66&gt;0.1,BA66,"")</f>
        <v/>
      </c>
      <c r="BO66" s="164" t="str">
        <f t="shared" ref="BO66:BO89" si="113">IF(BB66&gt;0.1,BB66,"")</f>
        <v/>
      </c>
      <c r="BP66" s="121" t="str">
        <f t="shared" ref="BP66:BP89" si="114">IF(BC66&gt;0.1,BC66,"")</f>
        <v/>
      </c>
      <c r="BQ66" s="87"/>
      <c r="BR66" s="41">
        <f t="shared" ref="BR66:BR89" si="115">IFERROR(AG66*AK66,0)</f>
        <v>0</v>
      </c>
      <c r="BS66" s="87"/>
      <c r="BT66" s="87"/>
      <c r="BU66" s="87"/>
      <c r="BV66" s="87"/>
      <c r="BW66" s="87"/>
      <c r="BX66" s="87"/>
      <c r="BY66" s="87"/>
      <c r="BZ66" s="87"/>
      <c r="CA66" s="87"/>
    </row>
    <row r="67" spans="1:79" x14ac:dyDescent="0.35">
      <c r="A67" s="750"/>
      <c r="B67" s="610"/>
      <c r="C67" s="563"/>
      <c r="D67" s="737"/>
      <c r="E67" s="67" t="str">
        <f>IFERROR(INDEX(Indata!$B$68:$B$74,MATCH(C67,Indata!$A$68:$A$74,0))*D67,"")</f>
        <v/>
      </c>
      <c r="F67" s="317"/>
      <c r="G67" s="439"/>
      <c r="H67" s="318"/>
      <c r="I67" s="739" t="str">
        <f t="shared" si="101"/>
        <v/>
      </c>
      <c r="J67" s="165" t="str">
        <f>IFERROR(('Fartygsparametrar 1'!G24*LN($D67)+'Fartygsparametrar 1'!H24)*1.825,"")</f>
        <v/>
      </c>
      <c r="K67" s="165" t="str">
        <f t="shared" si="64"/>
        <v/>
      </c>
      <c r="L67" s="180" t="str" cm="1">
        <f t="array" ref="L67">IFERROR(INDEX($C$51:$C$57,MATCH(C67,$B$51:$B$57,0))/SUMPRODUCT(--(JA_Fartygstyp=C67),lastkapacitet_JA_nuläge,antal_anlöp_nuläge_JA),"")</f>
        <v/>
      </c>
      <c r="M67" s="67" t="str">
        <f t="shared" si="102"/>
        <v/>
      </c>
      <c r="N67" s="517"/>
      <c r="O67" s="517"/>
      <c r="P67" s="518"/>
      <c r="Q67" s="117"/>
      <c r="R67" s="176" t="str">
        <f t="shared" si="103"/>
        <v/>
      </c>
      <c r="S67" s="164" t="str">
        <f t="shared" si="104"/>
        <v/>
      </c>
      <c r="T67" s="164" t="str">
        <f t="shared" si="65"/>
        <v/>
      </c>
      <c r="U67" s="183" t="str">
        <f t="shared" si="105"/>
        <v/>
      </c>
      <c r="V67" s="142" t="str">
        <f t="shared" si="106"/>
        <v/>
      </c>
      <c r="W67" s="177" t="str">
        <f t="shared" si="66"/>
        <v/>
      </c>
      <c r="X67" s="164" t="str">
        <f t="shared" si="67"/>
        <v/>
      </c>
      <c r="Y67" s="178" t="str">
        <f t="shared" si="68"/>
        <v/>
      </c>
      <c r="Z67" s="178" t="str">
        <f t="shared" si="69"/>
        <v/>
      </c>
      <c r="AA67" s="178" t="str">
        <f t="shared" si="70"/>
        <v/>
      </c>
      <c r="AB67" s="164" t="str">
        <f t="shared" si="71"/>
        <v/>
      </c>
      <c r="AC67" s="121" t="str">
        <f t="shared" si="72"/>
        <v/>
      </c>
      <c r="AD67" s="87"/>
      <c r="AE67" s="176" t="str">
        <f t="shared" si="73"/>
        <v/>
      </c>
      <c r="AF67" s="164" t="str">
        <f t="shared" si="74"/>
        <v/>
      </c>
      <c r="AG67" s="164" t="str">
        <f t="shared" si="75"/>
        <v/>
      </c>
      <c r="AH67" s="183" t="str">
        <f t="shared" si="76"/>
        <v/>
      </c>
      <c r="AI67" s="142" t="str">
        <f t="shared" si="107"/>
        <v/>
      </c>
      <c r="AJ67" s="179" t="str">
        <f t="shared" si="77"/>
        <v/>
      </c>
      <c r="AK67" s="164" t="str">
        <f t="shared" si="78"/>
        <v/>
      </c>
      <c r="AL67" s="178" t="str">
        <f t="shared" si="79"/>
        <v/>
      </c>
      <c r="AM67" s="178" t="str">
        <f t="shared" si="80"/>
        <v/>
      </c>
      <c r="AN67" s="164" t="str">
        <f t="shared" si="81"/>
        <v/>
      </c>
      <c r="AO67" s="164" t="str">
        <f t="shared" si="82"/>
        <v/>
      </c>
      <c r="AP67" s="121" t="str">
        <f t="shared" si="83"/>
        <v/>
      </c>
      <c r="AQ67" s="87"/>
      <c r="AR67" s="176" t="str">
        <f t="shared" si="84"/>
        <v/>
      </c>
      <c r="AS67" s="164" t="str">
        <f t="shared" si="85"/>
        <v/>
      </c>
      <c r="AT67" s="164" t="str">
        <f t="shared" si="86"/>
        <v/>
      </c>
      <c r="AU67" s="183" t="str">
        <f t="shared" si="108"/>
        <v/>
      </c>
      <c r="AV67" s="142" t="str">
        <f t="shared" si="109"/>
        <v/>
      </c>
      <c r="AW67" s="179" t="str">
        <f t="shared" si="87"/>
        <v/>
      </c>
      <c r="AX67" s="164" t="str">
        <f t="shared" si="88"/>
        <v/>
      </c>
      <c r="AY67" s="178" t="str">
        <f t="shared" si="89"/>
        <v/>
      </c>
      <c r="AZ67" s="178" t="str">
        <f t="shared" si="90"/>
        <v/>
      </c>
      <c r="BA67" s="164" t="str">
        <f t="shared" si="91"/>
        <v/>
      </c>
      <c r="BB67" s="164" t="str">
        <f t="shared" si="92"/>
        <v/>
      </c>
      <c r="BC67" s="121" t="str">
        <f t="shared" si="93"/>
        <v/>
      </c>
      <c r="BD67" s="87"/>
      <c r="BE67" s="176" t="str">
        <f t="shared" si="94"/>
        <v/>
      </c>
      <c r="BF67" s="164" t="str">
        <f t="shared" si="95"/>
        <v/>
      </c>
      <c r="BG67" s="164" t="str">
        <f t="shared" si="96"/>
        <v/>
      </c>
      <c r="BH67" s="183" t="str">
        <f t="shared" si="110"/>
        <v/>
      </c>
      <c r="BI67" s="142" t="str">
        <f t="shared" si="111"/>
        <v/>
      </c>
      <c r="BJ67" s="179" t="str">
        <f t="shared" si="97"/>
        <v/>
      </c>
      <c r="BK67" s="164" t="str">
        <f t="shared" si="98"/>
        <v/>
      </c>
      <c r="BL67" s="178" t="str">
        <f t="shared" si="99"/>
        <v/>
      </c>
      <c r="BM67" s="178" t="str">
        <f t="shared" si="100"/>
        <v/>
      </c>
      <c r="BN67" s="164" t="str">
        <f t="shared" si="112"/>
        <v/>
      </c>
      <c r="BO67" s="164" t="str">
        <f t="shared" si="113"/>
        <v/>
      </c>
      <c r="BP67" s="121" t="str">
        <f t="shared" si="114"/>
        <v/>
      </c>
      <c r="BQ67" s="87"/>
      <c r="BR67" s="41">
        <f t="shared" si="115"/>
        <v>0</v>
      </c>
      <c r="BS67" s="87"/>
      <c r="BT67" s="87"/>
      <c r="BU67" s="87"/>
      <c r="BV67" s="87"/>
      <c r="BW67" s="87"/>
      <c r="BX67" s="87"/>
      <c r="BY67" s="87"/>
      <c r="BZ67" s="87"/>
      <c r="CA67" s="87"/>
    </row>
    <row r="68" spans="1:79" x14ac:dyDescent="0.35">
      <c r="A68" s="750"/>
      <c r="B68" s="610"/>
      <c r="C68" s="563"/>
      <c r="D68" s="737"/>
      <c r="E68" s="67" t="str">
        <f>IFERROR(INDEX(Indata!$B$68:$B$74,MATCH(C68,Indata!$A$68:$A$74,0))*D68,"")</f>
        <v/>
      </c>
      <c r="F68" s="317"/>
      <c r="G68" s="439"/>
      <c r="H68" s="318"/>
      <c r="I68" s="739" t="str">
        <f t="shared" si="101"/>
        <v/>
      </c>
      <c r="J68" s="165" t="str">
        <f>IFERROR(('Fartygsparametrar 1'!G25*LN($D68)+'Fartygsparametrar 1'!H25)*1.825,"")</f>
        <v/>
      </c>
      <c r="K68" s="165" t="str">
        <f t="shared" si="64"/>
        <v/>
      </c>
      <c r="L68" s="180" t="str" cm="1">
        <f t="array" ref="L68">IFERROR(INDEX($C$51:$C$57,MATCH(C68,$B$51:$B$57,0))/SUMPRODUCT(--(JA_Fartygstyp=C68),lastkapacitet_JA_nuläge,antal_anlöp_nuläge_JA),"")</f>
        <v/>
      </c>
      <c r="M68" s="67" t="str">
        <f t="shared" si="102"/>
        <v/>
      </c>
      <c r="N68" s="517"/>
      <c r="O68" s="517"/>
      <c r="P68" s="518"/>
      <c r="Q68" s="117"/>
      <c r="R68" s="176" t="str">
        <f t="shared" si="103"/>
        <v/>
      </c>
      <c r="S68" s="164" t="str">
        <f t="shared" si="104"/>
        <v/>
      </c>
      <c r="T68" s="164" t="str">
        <f t="shared" si="65"/>
        <v/>
      </c>
      <c r="U68" s="183" t="str">
        <f t="shared" si="105"/>
        <v/>
      </c>
      <c r="V68" s="142" t="str">
        <f t="shared" si="106"/>
        <v/>
      </c>
      <c r="W68" s="177" t="str">
        <f t="shared" si="66"/>
        <v/>
      </c>
      <c r="X68" s="164" t="str">
        <f t="shared" si="67"/>
        <v/>
      </c>
      <c r="Y68" s="178" t="str">
        <f t="shared" si="68"/>
        <v/>
      </c>
      <c r="Z68" s="178" t="str">
        <f t="shared" si="69"/>
        <v/>
      </c>
      <c r="AA68" s="178" t="str">
        <f t="shared" si="70"/>
        <v/>
      </c>
      <c r="AB68" s="164" t="str">
        <f t="shared" si="71"/>
        <v/>
      </c>
      <c r="AC68" s="121" t="str">
        <f t="shared" si="72"/>
        <v/>
      </c>
      <c r="AD68" s="87"/>
      <c r="AE68" s="176" t="str">
        <f t="shared" si="73"/>
        <v/>
      </c>
      <c r="AF68" s="164" t="str">
        <f t="shared" si="74"/>
        <v/>
      </c>
      <c r="AG68" s="164" t="str">
        <f t="shared" si="75"/>
        <v/>
      </c>
      <c r="AH68" s="183" t="str">
        <f t="shared" si="76"/>
        <v/>
      </c>
      <c r="AI68" s="142" t="str">
        <f t="shared" si="107"/>
        <v/>
      </c>
      <c r="AJ68" s="179" t="str">
        <f t="shared" si="77"/>
        <v/>
      </c>
      <c r="AK68" s="164" t="str">
        <f t="shared" si="78"/>
        <v/>
      </c>
      <c r="AL68" s="178" t="str">
        <f t="shared" si="79"/>
        <v/>
      </c>
      <c r="AM68" s="178" t="str">
        <f t="shared" si="80"/>
        <v/>
      </c>
      <c r="AN68" s="164" t="str">
        <f t="shared" si="81"/>
        <v/>
      </c>
      <c r="AO68" s="164" t="str">
        <f t="shared" si="82"/>
        <v/>
      </c>
      <c r="AP68" s="121" t="str">
        <f t="shared" si="83"/>
        <v/>
      </c>
      <c r="AQ68" s="87"/>
      <c r="AR68" s="176" t="str">
        <f t="shared" si="84"/>
        <v/>
      </c>
      <c r="AS68" s="164" t="str">
        <f t="shared" si="85"/>
        <v/>
      </c>
      <c r="AT68" s="164" t="str">
        <f t="shared" si="86"/>
        <v/>
      </c>
      <c r="AU68" s="183" t="str">
        <f t="shared" si="108"/>
        <v/>
      </c>
      <c r="AV68" s="142" t="str">
        <f t="shared" si="109"/>
        <v/>
      </c>
      <c r="AW68" s="179" t="str">
        <f t="shared" si="87"/>
        <v/>
      </c>
      <c r="AX68" s="164" t="str">
        <f t="shared" si="88"/>
        <v/>
      </c>
      <c r="AY68" s="178" t="str">
        <f t="shared" si="89"/>
        <v/>
      </c>
      <c r="AZ68" s="178" t="str">
        <f t="shared" si="90"/>
        <v/>
      </c>
      <c r="BA68" s="164" t="str">
        <f t="shared" si="91"/>
        <v/>
      </c>
      <c r="BB68" s="164" t="str">
        <f t="shared" si="92"/>
        <v/>
      </c>
      <c r="BC68" s="121" t="str">
        <f t="shared" si="93"/>
        <v/>
      </c>
      <c r="BD68" s="87"/>
      <c r="BE68" s="176" t="str">
        <f t="shared" si="94"/>
        <v/>
      </c>
      <c r="BF68" s="164" t="str">
        <f t="shared" si="95"/>
        <v/>
      </c>
      <c r="BG68" s="164" t="str">
        <f t="shared" si="96"/>
        <v/>
      </c>
      <c r="BH68" s="183" t="str">
        <f t="shared" si="110"/>
        <v/>
      </c>
      <c r="BI68" s="142" t="str">
        <f t="shared" si="111"/>
        <v/>
      </c>
      <c r="BJ68" s="179" t="str">
        <f t="shared" si="97"/>
        <v/>
      </c>
      <c r="BK68" s="164" t="str">
        <f t="shared" si="98"/>
        <v/>
      </c>
      <c r="BL68" s="178" t="str">
        <f t="shared" si="99"/>
        <v/>
      </c>
      <c r="BM68" s="178" t="str">
        <f t="shared" si="100"/>
        <v/>
      </c>
      <c r="BN68" s="164" t="str">
        <f t="shared" si="112"/>
        <v/>
      </c>
      <c r="BO68" s="164" t="str">
        <f t="shared" si="113"/>
        <v/>
      </c>
      <c r="BP68" s="121" t="str">
        <f t="shared" si="114"/>
        <v/>
      </c>
      <c r="BQ68" s="87"/>
      <c r="BR68" s="41">
        <f t="shared" si="115"/>
        <v>0</v>
      </c>
      <c r="BS68" s="87"/>
      <c r="BT68" s="87"/>
      <c r="BU68" s="87"/>
      <c r="BV68" s="87"/>
      <c r="BW68" s="87"/>
      <c r="BX68" s="87"/>
      <c r="BY68" s="87"/>
      <c r="BZ68" s="87"/>
      <c r="CA68" s="87"/>
    </row>
    <row r="69" spans="1:79" x14ac:dyDescent="0.35">
      <c r="A69" s="750"/>
      <c r="B69" s="610"/>
      <c r="C69" s="563"/>
      <c r="D69" s="737"/>
      <c r="E69" s="67" t="str">
        <f>IFERROR(INDEX(Indata!$B$68:$B$74,MATCH(C69,Indata!$A$68:$A$74,0))*D69,"")</f>
        <v/>
      </c>
      <c r="F69" s="317"/>
      <c r="G69" s="439"/>
      <c r="H69" s="318"/>
      <c r="I69" s="739" t="str">
        <f t="shared" si="101"/>
        <v/>
      </c>
      <c r="J69" s="165" t="str">
        <f>IFERROR(('Fartygsparametrar 1'!G26*LN($D69)+'Fartygsparametrar 1'!H26)*1.825,"")</f>
        <v/>
      </c>
      <c r="K69" s="165" t="str">
        <f t="shared" si="64"/>
        <v/>
      </c>
      <c r="L69" s="180" t="str" cm="1">
        <f t="array" ref="L69">IFERROR(INDEX($C$51:$C$57,MATCH(C69,$B$51:$B$57,0))/SUMPRODUCT(--(JA_Fartygstyp=C69),lastkapacitet_JA_nuläge,antal_anlöp_nuläge_JA),"")</f>
        <v/>
      </c>
      <c r="M69" s="67" t="str">
        <f t="shared" si="102"/>
        <v/>
      </c>
      <c r="N69" s="517"/>
      <c r="O69" s="517"/>
      <c r="P69" s="518"/>
      <c r="Q69" s="117"/>
      <c r="R69" s="176" t="str">
        <f t="shared" si="103"/>
        <v/>
      </c>
      <c r="S69" s="164" t="str">
        <f t="shared" si="104"/>
        <v/>
      </c>
      <c r="T69" s="164" t="str">
        <f t="shared" si="65"/>
        <v/>
      </c>
      <c r="U69" s="183" t="str">
        <f t="shared" si="105"/>
        <v/>
      </c>
      <c r="V69" s="142" t="str">
        <f t="shared" si="106"/>
        <v/>
      </c>
      <c r="W69" s="177" t="str">
        <f t="shared" si="66"/>
        <v/>
      </c>
      <c r="X69" s="164" t="str">
        <f t="shared" si="67"/>
        <v/>
      </c>
      <c r="Y69" s="178" t="str">
        <f t="shared" si="68"/>
        <v/>
      </c>
      <c r="Z69" s="178" t="str">
        <f t="shared" si="69"/>
        <v/>
      </c>
      <c r="AA69" s="178" t="str">
        <f t="shared" si="70"/>
        <v/>
      </c>
      <c r="AB69" s="164" t="str">
        <f t="shared" si="71"/>
        <v/>
      </c>
      <c r="AC69" s="121" t="str">
        <f t="shared" si="72"/>
        <v/>
      </c>
      <c r="AD69" s="87"/>
      <c r="AE69" s="176" t="str">
        <f t="shared" si="73"/>
        <v/>
      </c>
      <c r="AF69" s="164" t="str">
        <f t="shared" si="74"/>
        <v/>
      </c>
      <c r="AG69" s="164" t="str">
        <f t="shared" si="75"/>
        <v/>
      </c>
      <c r="AH69" s="183" t="str">
        <f t="shared" si="76"/>
        <v/>
      </c>
      <c r="AI69" s="142" t="str">
        <f t="shared" si="107"/>
        <v/>
      </c>
      <c r="AJ69" s="179" t="str">
        <f t="shared" si="77"/>
        <v/>
      </c>
      <c r="AK69" s="164" t="str">
        <f t="shared" si="78"/>
        <v/>
      </c>
      <c r="AL69" s="178" t="str">
        <f t="shared" si="79"/>
        <v/>
      </c>
      <c r="AM69" s="178" t="str">
        <f t="shared" si="80"/>
        <v/>
      </c>
      <c r="AN69" s="164" t="str">
        <f t="shared" si="81"/>
        <v/>
      </c>
      <c r="AO69" s="164" t="str">
        <f t="shared" si="82"/>
        <v/>
      </c>
      <c r="AP69" s="121" t="str">
        <f t="shared" si="83"/>
        <v/>
      </c>
      <c r="AQ69" s="87"/>
      <c r="AR69" s="176" t="str">
        <f t="shared" si="84"/>
        <v/>
      </c>
      <c r="AS69" s="164" t="str">
        <f t="shared" si="85"/>
        <v/>
      </c>
      <c r="AT69" s="164" t="str">
        <f t="shared" si="86"/>
        <v/>
      </c>
      <c r="AU69" s="183" t="str">
        <f t="shared" si="108"/>
        <v/>
      </c>
      <c r="AV69" s="142" t="str">
        <f t="shared" si="109"/>
        <v/>
      </c>
      <c r="AW69" s="179" t="str">
        <f t="shared" si="87"/>
        <v/>
      </c>
      <c r="AX69" s="164" t="str">
        <f t="shared" si="88"/>
        <v/>
      </c>
      <c r="AY69" s="178" t="str">
        <f t="shared" si="89"/>
        <v/>
      </c>
      <c r="AZ69" s="178" t="str">
        <f t="shared" si="90"/>
        <v/>
      </c>
      <c r="BA69" s="164" t="str">
        <f t="shared" si="91"/>
        <v/>
      </c>
      <c r="BB69" s="164" t="str">
        <f t="shared" si="92"/>
        <v/>
      </c>
      <c r="BC69" s="121" t="str">
        <f t="shared" si="93"/>
        <v/>
      </c>
      <c r="BD69" s="87"/>
      <c r="BE69" s="176" t="str">
        <f t="shared" si="94"/>
        <v/>
      </c>
      <c r="BF69" s="164" t="str">
        <f t="shared" si="95"/>
        <v/>
      </c>
      <c r="BG69" s="164" t="str">
        <f t="shared" si="96"/>
        <v/>
      </c>
      <c r="BH69" s="183" t="str">
        <f t="shared" si="110"/>
        <v/>
      </c>
      <c r="BI69" s="142" t="str">
        <f t="shared" si="111"/>
        <v/>
      </c>
      <c r="BJ69" s="179" t="str">
        <f t="shared" si="97"/>
        <v/>
      </c>
      <c r="BK69" s="164" t="str">
        <f t="shared" si="98"/>
        <v/>
      </c>
      <c r="BL69" s="178" t="str">
        <f t="shared" si="99"/>
        <v/>
      </c>
      <c r="BM69" s="178" t="str">
        <f t="shared" si="100"/>
        <v/>
      </c>
      <c r="BN69" s="164" t="str">
        <f t="shared" si="112"/>
        <v/>
      </c>
      <c r="BO69" s="164" t="str">
        <f t="shared" si="113"/>
        <v/>
      </c>
      <c r="BP69" s="121" t="str">
        <f t="shared" si="114"/>
        <v/>
      </c>
      <c r="BQ69" s="87"/>
      <c r="BR69" s="41">
        <f t="shared" si="115"/>
        <v>0</v>
      </c>
      <c r="BS69" s="87"/>
      <c r="BT69" s="87"/>
      <c r="BU69" s="87"/>
      <c r="BV69" s="87"/>
      <c r="BW69" s="87"/>
      <c r="BX69" s="87"/>
      <c r="BY69" s="87"/>
      <c r="BZ69" s="87"/>
      <c r="CA69" s="87"/>
    </row>
    <row r="70" spans="1:79" x14ac:dyDescent="0.35">
      <c r="A70" s="750"/>
      <c r="B70" s="610"/>
      <c r="C70" s="563"/>
      <c r="D70" s="318"/>
      <c r="E70" s="67" t="str">
        <f>IFERROR(INDEX(Indata!$B$68:$B$74,MATCH(C70,Indata!$A$68:$A$74,0))*D70,"")</f>
        <v/>
      </c>
      <c r="F70" s="317"/>
      <c r="G70" s="439"/>
      <c r="H70" s="318"/>
      <c r="I70" s="739" t="str">
        <f t="shared" si="101"/>
        <v/>
      </c>
      <c r="J70" s="165" t="str">
        <f>IFERROR(('Fartygsparametrar 1'!G27*LN($D70)+'Fartygsparametrar 1'!H27)*1.825,"")</f>
        <v/>
      </c>
      <c r="K70" s="165" t="str">
        <f t="shared" si="64"/>
        <v/>
      </c>
      <c r="L70" s="180" t="str" cm="1">
        <f t="array" ref="L70">IFERROR(INDEX($C$51:$C$57,MATCH(C70,$B$51:$B$57,0))/SUMPRODUCT(--(JA_Fartygstyp=C70),lastkapacitet_JA_nuläge,antal_anlöp_nuläge_JA),"")</f>
        <v/>
      </c>
      <c r="M70" s="67" t="str">
        <f t="shared" si="102"/>
        <v/>
      </c>
      <c r="N70" s="517"/>
      <c r="O70" s="517"/>
      <c r="P70" s="518"/>
      <c r="Q70" s="117"/>
      <c r="R70" s="176" t="str">
        <f t="shared" si="103"/>
        <v/>
      </c>
      <c r="S70" s="164" t="str">
        <f t="shared" si="104"/>
        <v/>
      </c>
      <c r="T70" s="164" t="str">
        <f t="shared" si="65"/>
        <v/>
      </c>
      <c r="U70" s="183" t="str">
        <f t="shared" si="105"/>
        <v/>
      </c>
      <c r="V70" s="142" t="str">
        <f t="shared" si="106"/>
        <v/>
      </c>
      <c r="W70" s="177" t="str">
        <f t="shared" si="66"/>
        <v/>
      </c>
      <c r="X70" s="164" t="str">
        <f t="shared" si="67"/>
        <v/>
      </c>
      <c r="Y70" s="178" t="str">
        <f t="shared" si="68"/>
        <v/>
      </c>
      <c r="Z70" s="178" t="str">
        <f t="shared" si="69"/>
        <v/>
      </c>
      <c r="AA70" s="178" t="str">
        <f t="shared" si="70"/>
        <v/>
      </c>
      <c r="AB70" s="164" t="str">
        <f t="shared" si="71"/>
        <v/>
      </c>
      <c r="AC70" s="121" t="str">
        <f t="shared" si="72"/>
        <v/>
      </c>
      <c r="AD70" s="87"/>
      <c r="AE70" s="176" t="str">
        <f t="shared" si="73"/>
        <v/>
      </c>
      <c r="AF70" s="164" t="str">
        <f t="shared" si="74"/>
        <v/>
      </c>
      <c r="AG70" s="164" t="str">
        <f t="shared" si="75"/>
        <v/>
      </c>
      <c r="AH70" s="183" t="str">
        <f t="shared" si="76"/>
        <v/>
      </c>
      <c r="AI70" s="142" t="str">
        <f t="shared" si="107"/>
        <v/>
      </c>
      <c r="AJ70" s="179" t="str">
        <f t="shared" si="77"/>
        <v/>
      </c>
      <c r="AK70" s="164" t="str">
        <f t="shared" si="78"/>
        <v/>
      </c>
      <c r="AL70" s="178" t="str">
        <f t="shared" si="79"/>
        <v/>
      </c>
      <c r="AM70" s="178" t="str">
        <f t="shared" si="80"/>
        <v/>
      </c>
      <c r="AN70" s="164" t="str">
        <f t="shared" si="81"/>
        <v/>
      </c>
      <c r="AO70" s="164" t="str">
        <f t="shared" si="82"/>
        <v/>
      </c>
      <c r="AP70" s="121" t="str">
        <f t="shared" si="83"/>
        <v/>
      </c>
      <c r="AQ70" s="87"/>
      <c r="AR70" s="176" t="str">
        <f t="shared" si="84"/>
        <v/>
      </c>
      <c r="AS70" s="164" t="str">
        <f t="shared" si="85"/>
        <v/>
      </c>
      <c r="AT70" s="164" t="str">
        <f t="shared" si="86"/>
        <v/>
      </c>
      <c r="AU70" s="183" t="str">
        <f t="shared" si="108"/>
        <v/>
      </c>
      <c r="AV70" s="142" t="str">
        <f t="shared" si="109"/>
        <v/>
      </c>
      <c r="AW70" s="179" t="str">
        <f t="shared" si="87"/>
        <v/>
      </c>
      <c r="AX70" s="164" t="str">
        <f t="shared" si="88"/>
        <v/>
      </c>
      <c r="AY70" s="178" t="str">
        <f t="shared" si="89"/>
        <v/>
      </c>
      <c r="AZ70" s="178" t="str">
        <f t="shared" si="90"/>
        <v/>
      </c>
      <c r="BA70" s="164" t="str">
        <f t="shared" si="91"/>
        <v/>
      </c>
      <c r="BB70" s="164" t="str">
        <f t="shared" si="92"/>
        <v/>
      </c>
      <c r="BC70" s="121" t="str">
        <f t="shared" si="93"/>
        <v/>
      </c>
      <c r="BD70" s="87"/>
      <c r="BE70" s="176" t="str">
        <f t="shared" si="94"/>
        <v/>
      </c>
      <c r="BF70" s="164" t="str">
        <f t="shared" si="95"/>
        <v/>
      </c>
      <c r="BG70" s="164" t="str">
        <f t="shared" si="96"/>
        <v/>
      </c>
      <c r="BH70" s="183" t="str">
        <f t="shared" si="110"/>
        <v/>
      </c>
      <c r="BI70" s="142" t="str">
        <f t="shared" si="111"/>
        <v/>
      </c>
      <c r="BJ70" s="179" t="str">
        <f t="shared" si="97"/>
        <v/>
      </c>
      <c r="BK70" s="164" t="str">
        <f t="shared" si="98"/>
        <v/>
      </c>
      <c r="BL70" s="178" t="str">
        <f t="shared" si="99"/>
        <v/>
      </c>
      <c r="BM70" s="178" t="str">
        <f t="shared" si="100"/>
        <v/>
      </c>
      <c r="BN70" s="164" t="str">
        <f t="shared" si="112"/>
        <v/>
      </c>
      <c r="BO70" s="164" t="str">
        <f t="shared" si="113"/>
        <v/>
      </c>
      <c r="BP70" s="121" t="str">
        <f t="shared" si="114"/>
        <v/>
      </c>
      <c r="BQ70" s="87"/>
      <c r="BR70" s="41">
        <f t="shared" si="115"/>
        <v>0</v>
      </c>
      <c r="BS70" s="87"/>
      <c r="BT70" s="87"/>
      <c r="BU70" s="87"/>
      <c r="BV70" s="87"/>
      <c r="BW70" s="87"/>
      <c r="BX70" s="87"/>
      <c r="BY70" s="87"/>
      <c r="BZ70" s="87"/>
      <c r="CA70" s="87"/>
    </row>
    <row r="71" spans="1:79" x14ac:dyDescent="0.35">
      <c r="A71" s="750"/>
      <c r="B71" s="610"/>
      <c r="C71" s="563"/>
      <c r="D71" s="318"/>
      <c r="E71" s="67" t="str">
        <f>IFERROR(INDEX(Indata!$B$68:$B$74,MATCH(C71,Indata!$A$68:$A$74,0))*D71,"")</f>
        <v/>
      </c>
      <c r="F71" s="317"/>
      <c r="G71" s="439"/>
      <c r="H71" s="318"/>
      <c r="I71" s="739" t="str">
        <f t="shared" si="101"/>
        <v/>
      </c>
      <c r="J71" s="165" t="str">
        <f>IFERROR(('Fartygsparametrar 1'!G28*LN($D71)+'Fartygsparametrar 1'!H28)*1.825,"")</f>
        <v/>
      </c>
      <c r="K71" s="165" t="str">
        <f t="shared" si="64"/>
        <v/>
      </c>
      <c r="L71" s="180" t="str" cm="1">
        <f t="array" ref="L71">IFERROR(INDEX($C$51:$C$57,MATCH(C71,$B$51:$B$57,0))/SUMPRODUCT(--(JA_Fartygstyp=C71),lastkapacitet_JA_nuläge,antal_anlöp_nuläge_JA),"")</f>
        <v/>
      </c>
      <c r="M71" s="67" t="str">
        <f t="shared" si="102"/>
        <v/>
      </c>
      <c r="N71" s="517"/>
      <c r="O71" s="517"/>
      <c r="P71" s="518"/>
      <c r="Q71" s="117"/>
      <c r="R71" s="176" t="str">
        <f t="shared" si="103"/>
        <v/>
      </c>
      <c r="S71" s="164" t="str">
        <f t="shared" si="104"/>
        <v/>
      </c>
      <c r="T71" s="164" t="str">
        <f t="shared" si="65"/>
        <v/>
      </c>
      <c r="U71" s="183" t="str">
        <f t="shared" si="105"/>
        <v/>
      </c>
      <c r="V71" s="142" t="str">
        <f t="shared" si="106"/>
        <v/>
      </c>
      <c r="W71" s="177" t="str">
        <f t="shared" si="66"/>
        <v/>
      </c>
      <c r="X71" s="164" t="str">
        <f t="shared" si="67"/>
        <v/>
      </c>
      <c r="Y71" s="178" t="str">
        <f t="shared" si="68"/>
        <v/>
      </c>
      <c r="Z71" s="178" t="str">
        <f t="shared" si="69"/>
        <v/>
      </c>
      <c r="AA71" s="178" t="str">
        <f t="shared" si="70"/>
        <v/>
      </c>
      <c r="AB71" s="164" t="str">
        <f t="shared" si="71"/>
        <v/>
      </c>
      <c r="AC71" s="121" t="str">
        <f t="shared" si="72"/>
        <v/>
      </c>
      <c r="AD71" s="154"/>
      <c r="AE71" s="176" t="str">
        <f t="shared" si="73"/>
        <v/>
      </c>
      <c r="AF71" s="164" t="str">
        <f t="shared" si="74"/>
        <v/>
      </c>
      <c r="AG71" s="164" t="str">
        <f t="shared" si="75"/>
        <v/>
      </c>
      <c r="AH71" s="183" t="str">
        <f t="shared" si="76"/>
        <v/>
      </c>
      <c r="AI71" s="142" t="str">
        <f t="shared" si="107"/>
        <v/>
      </c>
      <c r="AJ71" s="179" t="str">
        <f t="shared" si="77"/>
        <v/>
      </c>
      <c r="AK71" s="164" t="str">
        <f t="shared" si="78"/>
        <v/>
      </c>
      <c r="AL71" s="178" t="str">
        <f t="shared" si="79"/>
        <v/>
      </c>
      <c r="AM71" s="178" t="str">
        <f t="shared" si="80"/>
        <v/>
      </c>
      <c r="AN71" s="164" t="str">
        <f t="shared" si="81"/>
        <v/>
      </c>
      <c r="AO71" s="164" t="str">
        <f t="shared" si="82"/>
        <v/>
      </c>
      <c r="AP71" s="121" t="str">
        <f t="shared" si="83"/>
        <v/>
      </c>
      <c r="AQ71" s="154"/>
      <c r="AR71" s="176" t="str">
        <f t="shared" si="84"/>
        <v/>
      </c>
      <c r="AS71" s="164" t="str">
        <f t="shared" si="85"/>
        <v/>
      </c>
      <c r="AT71" s="164" t="str">
        <f t="shared" si="86"/>
        <v/>
      </c>
      <c r="AU71" s="183" t="str">
        <f t="shared" si="108"/>
        <v/>
      </c>
      <c r="AV71" s="142" t="str">
        <f t="shared" si="109"/>
        <v/>
      </c>
      <c r="AW71" s="179" t="str">
        <f t="shared" si="87"/>
        <v/>
      </c>
      <c r="AX71" s="164" t="str">
        <f t="shared" si="88"/>
        <v/>
      </c>
      <c r="AY71" s="178" t="str">
        <f t="shared" si="89"/>
        <v/>
      </c>
      <c r="AZ71" s="178" t="str">
        <f t="shared" si="90"/>
        <v/>
      </c>
      <c r="BA71" s="164" t="str">
        <f t="shared" si="91"/>
        <v/>
      </c>
      <c r="BB71" s="164" t="str">
        <f t="shared" si="92"/>
        <v/>
      </c>
      <c r="BC71" s="121" t="str">
        <f t="shared" si="93"/>
        <v/>
      </c>
      <c r="BD71" s="154"/>
      <c r="BE71" s="176" t="str">
        <f t="shared" si="94"/>
        <v/>
      </c>
      <c r="BF71" s="164" t="str">
        <f t="shared" si="95"/>
        <v/>
      </c>
      <c r="BG71" s="164" t="str">
        <f t="shared" si="96"/>
        <v/>
      </c>
      <c r="BH71" s="183" t="str">
        <f t="shared" si="110"/>
        <v/>
      </c>
      <c r="BI71" s="142" t="str">
        <f t="shared" si="111"/>
        <v/>
      </c>
      <c r="BJ71" s="179" t="str">
        <f t="shared" si="97"/>
        <v/>
      </c>
      <c r="BK71" s="164" t="str">
        <f t="shared" si="98"/>
        <v/>
      </c>
      <c r="BL71" s="178" t="str">
        <f t="shared" si="99"/>
        <v/>
      </c>
      <c r="BM71" s="178" t="str">
        <f t="shared" si="100"/>
        <v/>
      </c>
      <c r="BN71" s="164" t="str">
        <f t="shared" si="112"/>
        <v/>
      </c>
      <c r="BO71" s="164" t="str">
        <f t="shared" si="113"/>
        <v/>
      </c>
      <c r="BP71" s="121" t="str">
        <f t="shared" si="114"/>
        <v/>
      </c>
      <c r="BQ71" s="154"/>
      <c r="BR71" s="41">
        <f t="shared" si="115"/>
        <v>0</v>
      </c>
      <c r="BS71" s="154"/>
      <c r="BT71" s="154"/>
      <c r="BU71" s="154"/>
      <c r="BV71" s="154"/>
      <c r="BW71" s="154"/>
      <c r="BX71" s="154"/>
      <c r="BY71" s="154"/>
      <c r="BZ71" s="154"/>
      <c r="CA71" s="154"/>
    </row>
    <row r="72" spans="1:79" x14ac:dyDescent="0.35">
      <c r="A72" s="750"/>
      <c r="B72" s="610"/>
      <c r="C72" s="563"/>
      <c r="D72" s="318"/>
      <c r="E72" s="67" t="str">
        <f>IFERROR(INDEX(Indata!$B$68:$B$74,MATCH(C72,Indata!$A$68:$A$74,0))*D72,"")</f>
        <v/>
      </c>
      <c r="F72" s="317"/>
      <c r="G72" s="439"/>
      <c r="H72" s="318"/>
      <c r="I72" s="739" t="str">
        <f t="shared" si="101"/>
        <v/>
      </c>
      <c r="J72" s="165" t="str">
        <f>IFERROR(('Fartygsparametrar 1'!G29*LN($D72)+'Fartygsparametrar 1'!H29)*1.825,"")</f>
        <v/>
      </c>
      <c r="K72" s="165" t="str">
        <f t="shared" ref="K72:K89" si="116">IFERROR(I72/J72,"")</f>
        <v/>
      </c>
      <c r="L72" s="180" t="str" cm="1">
        <f t="array" ref="L72">IFERROR(INDEX($C$51:$C$57,MATCH(C72,$B$51:$B$57,0))/SUMPRODUCT(--(JA_Fartygstyp=C72),lastkapacitet_JA_nuläge,antal_anlöp_nuläge_JA),"")</f>
        <v/>
      </c>
      <c r="M72" s="67" t="str">
        <f>IF(D72&gt;1,E72*F72*L72,"")</f>
        <v/>
      </c>
      <c r="N72" s="517"/>
      <c r="O72" s="517"/>
      <c r="P72" s="518"/>
      <c r="Q72" s="117"/>
      <c r="R72" s="176" t="str">
        <f t="shared" si="103"/>
        <v/>
      </c>
      <c r="S72" s="164" t="str">
        <f t="shared" si="104"/>
        <v/>
      </c>
      <c r="T72" s="164" t="str">
        <f t="shared" si="65"/>
        <v/>
      </c>
      <c r="U72" s="183" t="str">
        <f t="shared" si="105"/>
        <v/>
      </c>
      <c r="V72" s="142" t="str">
        <f t="shared" si="106"/>
        <v/>
      </c>
      <c r="W72" s="177" t="str">
        <f t="shared" si="66"/>
        <v/>
      </c>
      <c r="X72" s="164" t="str">
        <f t="shared" si="67"/>
        <v/>
      </c>
      <c r="Y72" s="178" t="str">
        <f t="shared" si="68"/>
        <v/>
      </c>
      <c r="Z72" s="178" t="str">
        <f t="shared" si="69"/>
        <v/>
      </c>
      <c r="AA72" s="178" t="str">
        <f t="shared" si="70"/>
        <v/>
      </c>
      <c r="AB72" s="164" t="str">
        <f t="shared" si="71"/>
        <v/>
      </c>
      <c r="AC72" s="121" t="str">
        <f t="shared" si="72"/>
        <v/>
      </c>
      <c r="AD72" s="154"/>
      <c r="AE72" s="176" t="str">
        <f t="shared" si="73"/>
        <v/>
      </c>
      <c r="AF72" s="164" t="str">
        <f t="shared" si="74"/>
        <v/>
      </c>
      <c r="AG72" s="164" t="str">
        <f t="shared" si="75"/>
        <v/>
      </c>
      <c r="AH72" s="183" t="str">
        <f t="shared" si="76"/>
        <v/>
      </c>
      <c r="AI72" s="142" t="str">
        <f t="shared" si="107"/>
        <v/>
      </c>
      <c r="AJ72" s="179" t="str">
        <f t="shared" si="77"/>
        <v/>
      </c>
      <c r="AK72" s="164" t="str">
        <f t="shared" si="78"/>
        <v/>
      </c>
      <c r="AL72" s="178" t="str">
        <f t="shared" si="79"/>
        <v/>
      </c>
      <c r="AM72" s="178" t="str">
        <f t="shared" si="80"/>
        <v/>
      </c>
      <c r="AN72" s="164" t="str">
        <f t="shared" si="81"/>
        <v/>
      </c>
      <c r="AO72" s="164" t="str">
        <f t="shared" si="82"/>
        <v/>
      </c>
      <c r="AP72" s="121" t="str">
        <f t="shared" si="83"/>
        <v/>
      </c>
      <c r="AQ72" s="154"/>
      <c r="AR72" s="176" t="str">
        <f t="shared" si="84"/>
        <v/>
      </c>
      <c r="AS72" s="164" t="str">
        <f t="shared" si="85"/>
        <v/>
      </c>
      <c r="AT72" s="164" t="str">
        <f t="shared" si="86"/>
        <v/>
      </c>
      <c r="AU72" s="183" t="str">
        <f t="shared" si="108"/>
        <v/>
      </c>
      <c r="AV72" s="142" t="str">
        <f t="shared" si="109"/>
        <v/>
      </c>
      <c r="AW72" s="179" t="str">
        <f t="shared" si="87"/>
        <v/>
      </c>
      <c r="AX72" s="164" t="str">
        <f t="shared" si="88"/>
        <v/>
      </c>
      <c r="AY72" s="178" t="str">
        <f t="shared" si="89"/>
        <v/>
      </c>
      <c r="AZ72" s="178" t="str">
        <f t="shared" si="90"/>
        <v/>
      </c>
      <c r="BA72" s="164" t="str">
        <f t="shared" si="91"/>
        <v/>
      </c>
      <c r="BB72" s="164" t="str">
        <f t="shared" si="92"/>
        <v/>
      </c>
      <c r="BC72" s="121" t="str">
        <f t="shared" si="93"/>
        <v/>
      </c>
      <c r="BD72" s="154"/>
      <c r="BE72" s="176" t="str">
        <f t="shared" si="94"/>
        <v/>
      </c>
      <c r="BF72" s="164" t="str">
        <f t="shared" si="95"/>
        <v/>
      </c>
      <c r="BG72" s="164" t="str">
        <f t="shared" si="96"/>
        <v/>
      </c>
      <c r="BH72" s="183" t="str">
        <f t="shared" si="110"/>
        <v/>
      </c>
      <c r="BI72" s="142" t="str">
        <f t="shared" si="111"/>
        <v/>
      </c>
      <c r="BJ72" s="179" t="str">
        <f t="shared" si="97"/>
        <v/>
      </c>
      <c r="BK72" s="164" t="str">
        <f t="shared" si="98"/>
        <v/>
      </c>
      <c r="BL72" s="178" t="str">
        <f t="shared" si="99"/>
        <v/>
      </c>
      <c r="BM72" s="178" t="str">
        <f t="shared" si="100"/>
        <v/>
      </c>
      <c r="BN72" s="164" t="str">
        <f t="shared" si="112"/>
        <v/>
      </c>
      <c r="BO72" s="164" t="str">
        <f t="shared" si="113"/>
        <v/>
      </c>
      <c r="BP72" s="121" t="str">
        <f t="shared" si="114"/>
        <v/>
      </c>
      <c r="BQ72" s="154"/>
      <c r="BR72" s="41">
        <f t="shared" si="115"/>
        <v>0</v>
      </c>
      <c r="BS72" s="154"/>
      <c r="BT72" s="154"/>
      <c r="BU72" s="154"/>
      <c r="BV72" s="154"/>
      <c r="BW72" s="154"/>
      <c r="BX72" s="154"/>
      <c r="BY72" s="154"/>
      <c r="BZ72" s="154"/>
      <c r="CA72" s="154"/>
    </row>
    <row r="73" spans="1:79" x14ac:dyDescent="0.35">
      <c r="A73" s="750"/>
      <c r="B73" s="610"/>
      <c r="C73" s="563"/>
      <c r="D73" s="318"/>
      <c r="E73" s="67" t="str">
        <f>IFERROR(INDEX(Indata!$B$68:$B$74,MATCH(C73,Indata!$A$68:$A$74,0))*D73,"")</f>
        <v/>
      </c>
      <c r="F73" s="317"/>
      <c r="G73" s="439"/>
      <c r="H73" s="318"/>
      <c r="I73" s="739" t="str">
        <f t="shared" si="101"/>
        <v/>
      </c>
      <c r="J73" s="165" t="str">
        <f>IFERROR(('Fartygsparametrar 1'!G30*LN($D73)+'Fartygsparametrar 1'!H30)*1.825,"")</f>
        <v/>
      </c>
      <c r="K73" s="165" t="str">
        <f t="shared" si="116"/>
        <v/>
      </c>
      <c r="L73" s="180" t="str" cm="1">
        <f t="array" ref="L73">IFERROR(INDEX($C$51:$C$57,MATCH(C73,$B$51:$B$57,0))/SUMPRODUCT(--(JA_Fartygstyp=C73),lastkapacitet_JA_nuläge,antal_anlöp_nuläge_JA),"")</f>
        <v/>
      </c>
      <c r="M73" s="67" t="str">
        <f t="shared" ref="M73:M89" si="117">IF(D73&gt;1,E73*F73*L73,"")</f>
        <v/>
      </c>
      <c r="N73" s="517"/>
      <c r="O73" s="517"/>
      <c r="P73" s="518"/>
      <c r="Q73" s="117"/>
      <c r="R73" s="176" t="str">
        <f t="shared" si="103"/>
        <v/>
      </c>
      <c r="S73" s="164" t="str">
        <f t="shared" si="104"/>
        <v/>
      </c>
      <c r="T73" s="164" t="str">
        <f t="shared" si="65"/>
        <v/>
      </c>
      <c r="U73" s="183" t="str">
        <f t="shared" si="105"/>
        <v/>
      </c>
      <c r="V73" s="142" t="str">
        <f t="shared" si="106"/>
        <v/>
      </c>
      <c r="W73" s="177" t="str">
        <f t="shared" si="66"/>
        <v/>
      </c>
      <c r="X73" s="164" t="str">
        <f t="shared" si="67"/>
        <v/>
      </c>
      <c r="Y73" s="178" t="str">
        <f t="shared" si="68"/>
        <v/>
      </c>
      <c r="Z73" s="178" t="str">
        <f t="shared" si="69"/>
        <v/>
      </c>
      <c r="AA73" s="178" t="str">
        <f t="shared" si="70"/>
        <v/>
      </c>
      <c r="AB73" s="164" t="str">
        <f t="shared" si="71"/>
        <v/>
      </c>
      <c r="AC73" s="121" t="str">
        <f t="shared" si="72"/>
        <v/>
      </c>
      <c r="AD73" s="154"/>
      <c r="AE73" s="176" t="str">
        <f t="shared" si="73"/>
        <v/>
      </c>
      <c r="AF73" s="164" t="str">
        <f t="shared" si="74"/>
        <v/>
      </c>
      <c r="AG73" s="164" t="str">
        <f t="shared" si="75"/>
        <v/>
      </c>
      <c r="AH73" s="183" t="str">
        <f t="shared" si="76"/>
        <v/>
      </c>
      <c r="AI73" s="142" t="str">
        <f t="shared" si="107"/>
        <v/>
      </c>
      <c r="AJ73" s="179" t="str">
        <f t="shared" si="77"/>
        <v/>
      </c>
      <c r="AK73" s="164" t="str">
        <f t="shared" si="78"/>
        <v/>
      </c>
      <c r="AL73" s="178" t="str">
        <f t="shared" si="79"/>
        <v/>
      </c>
      <c r="AM73" s="178" t="str">
        <f t="shared" si="80"/>
        <v/>
      </c>
      <c r="AN73" s="164" t="str">
        <f t="shared" si="81"/>
        <v/>
      </c>
      <c r="AO73" s="164" t="str">
        <f t="shared" si="82"/>
        <v/>
      </c>
      <c r="AP73" s="121" t="str">
        <f t="shared" si="83"/>
        <v/>
      </c>
      <c r="AQ73" s="154"/>
      <c r="AR73" s="176" t="str">
        <f t="shared" si="84"/>
        <v/>
      </c>
      <c r="AS73" s="164" t="str">
        <f t="shared" si="85"/>
        <v/>
      </c>
      <c r="AT73" s="164" t="str">
        <f t="shared" si="86"/>
        <v/>
      </c>
      <c r="AU73" s="183" t="str">
        <f t="shared" si="108"/>
        <v/>
      </c>
      <c r="AV73" s="142" t="str">
        <f t="shared" si="109"/>
        <v/>
      </c>
      <c r="AW73" s="179" t="str">
        <f t="shared" si="87"/>
        <v/>
      </c>
      <c r="AX73" s="164" t="str">
        <f t="shared" si="88"/>
        <v/>
      </c>
      <c r="AY73" s="178" t="str">
        <f t="shared" si="89"/>
        <v/>
      </c>
      <c r="AZ73" s="178" t="str">
        <f t="shared" si="90"/>
        <v/>
      </c>
      <c r="BA73" s="164" t="str">
        <f t="shared" si="91"/>
        <v/>
      </c>
      <c r="BB73" s="164" t="str">
        <f t="shared" si="92"/>
        <v/>
      </c>
      <c r="BC73" s="121" t="str">
        <f t="shared" si="93"/>
        <v/>
      </c>
      <c r="BD73" s="154"/>
      <c r="BE73" s="176" t="str">
        <f t="shared" si="94"/>
        <v/>
      </c>
      <c r="BF73" s="164" t="str">
        <f t="shared" si="95"/>
        <v/>
      </c>
      <c r="BG73" s="164" t="str">
        <f t="shared" si="96"/>
        <v/>
      </c>
      <c r="BH73" s="183" t="str">
        <f t="shared" si="110"/>
        <v/>
      </c>
      <c r="BI73" s="142" t="str">
        <f t="shared" si="111"/>
        <v/>
      </c>
      <c r="BJ73" s="179" t="str">
        <f t="shared" si="97"/>
        <v/>
      </c>
      <c r="BK73" s="164" t="str">
        <f t="shared" si="98"/>
        <v/>
      </c>
      <c r="BL73" s="178" t="str">
        <f t="shared" si="99"/>
        <v/>
      </c>
      <c r="BM73" s="178" t="str">
        <f t="shared" si="100"/>
        <v/>
      </c>
      <c r="BN73" s="164" t="str">
        <f t="shared" si="112"/>
        <v/>
      </c>
      <c r="BO73" s="164" t="str">
        <f t="shared" si="113"/>
        <v/>
      </c>
      <c r="BP73" s="121" t="str">
        <f t="shared" si="114"/>
        <v/>
      </c>
      <c r="BQ73" s="154"/>
      <c r="BR73" s="41">
        <f t="shared" si="115"/>
        <v>0</v>
      </c>
      <c r="BS73" s="154"/>
      <c r="BT73" s="154"/>
      <c r="BU73" s="154"/>
      <c r="BV73" s="154"/>
      <c r="BW73" s="154"/>
      <c r="BX73" s="154"/>
      <c r="BY73" s="154"/>
      <c r="BZ73" s="154"/>
      <c r="CA73" s="154"/>
    </row>
    <row r="74" spans="1:79" x14ac:dyDescent="0.35">
      <c r="A74" s="750"/>
      <c r="B74" s="610"/>
      <c r="C74" s="563"/>
      <c r="D74" s="318"/>
      <c r="E74" s="67" t="str">
        <f>IFERROR(INDEX(Indata!$B$68:$B$74,MATCH(C74,Indata!$A$68:$A$74,0))*D74,"")</f>
        <v/>
      </c>
      <c r="F74" s="317"/>
      <c r="G74" s="439"/>
      <c r="H74" s="318"/>
      <c r="I74" s="739" t="str">
        <f t="shared" si="101"/>
        <v/>
      </c>
      <c r="J74" s="165" t="str">
        <f>IFERROR(('Fartygsparametrar 1'!G31*LN($D74)+'Fartygsparametrar 1'!H31)*1.825,"")</f>
        <v/>
      </c>
      <c r="K74" s="165" t="str">
        <f t="shared" si="116"/>
        <v/>
      </c>
      <c r="L74" s="180" t="str" cm="1">
        <f t="array" ref="L74">IFERROR(INDEX($C$51:$C$57,MATCH(C74,$B$51:$B$57,0))/SUMPRODUCT(--(JA_Fartygstyp=C74),lastkapacitet_JA_nuläge,antal_anlöp_nuläge_JA),"")</f>
        <v/>
      </c>
      <c r="M74" s="67" t="str">
        <f t="shared" si="117"/>
        <v/>
      </c>
      <c r="N74" s="517"/>
      <c r="O74" s="517"/>
      <c r="P74" s="518"/>
      <c r="Q74" s="117"/>
      <c r="R74" s="176" t="str">
        <f t="shared" si="103"/>
        <v/>
      </c>
      <c r="S74" s="164" t="str">
        <f t="shared" si="104"/>
        <v/>
      </c>
      <c r="T74" s="164" t="str">
        <f t="shared" si="65"/>
        <v/>
      </c>
      <c r="U74" s="183" t="str">
        <f t="shared" si="105"/>
        <v/>
      </c>
      <c r="V74" s="142" t="str">
        <f t="shared" si="106"/>
        <v/>
      </c>
      <c r="W74" s="177" t="str">
        <f t="shared" si="66"/>
        <v/>
      </c>
      <c r="X74" s="164" t="str">
        <f t="shared" si="67"/>
        <v/>
      </c>
      <c r="Y74" s="178" t="str">
        <f t="shared" si="68"/>
        <v/>
      </c>
      <c r="Z74" s="178" t="str">
        <f t="shared" si="69"/>
        <v/>
      </c>
      <c r="AA74" s="178" t="str">
        <f t="shared" si="70"/>
        <v/>
      </c>
      <c r="AB74" s="164" t="str">
        <f t="shared" si="71"/>
        <v/>
      </c>
      <c r="AC74" s="121" t="str">
        <f t="shared" si="72"/>
        <v/>
      </c>
      <c r="AD74" s="154"/>
      <c r="AE74" s="176" t="str">
        <f t="shared" si="73"/>
        <v/>
      </c>
      <c r="AF74" s="164" t="str">
        <f t="shared" si="74"/>
        <v/>
      </c>
      <c r="AG74" s="164" t="str">
        <f t="shared" si="75"/>
        <v/>
      </c>
      <c r="AH74" s="183" t="str">
        <f t="shared" si="76"/>
        <v/>
      </c>
      <c r="AI74" s="142" t="str">
        <f t="shared" si="107"/>
        <v/>
      </c>
      <c r="AJ74" s="179" t="str">
        <f t="shared" si="77"/>
        <v/>
      </c>
      <c r="AK74" s="164" t="str">
        <f t="shared" si="78"/>
        <v/>
      </c>
      <c r="AL74" s="178" t="str">
        <f t="shared" si="79"/>
        <v/>
      </c>
      <c r="AM74" s="178" t="str">
        <f t="shared" si="80"/>
        <v/>
      </c>
      <c r="AN74" s="164" t="str">
        <f t="shared" si="81"/>
        <v/>
      </c>
      <c r="AO74" s="164" t="str">
        <f t="shared" si="82"/>
        <v/>
      </c>
      <c r="AP74" s="121" t="str">
        <f t="shared" si="83"/>
        <v/>
      </c>
      <c r="AQ74" s="154"/>
      <c r="AR74" s="176" t="str">
        <f t="shared" si="84"/>
        <v/>
      </c>
      <c r="AS74" s="164" t="str">
        <f t="shared" si="85"/>
        <v/>
      </c>
      <c r="AT74" s="164" t="str">
        <f t="shared" si="86"/>
        <v/>
      </c>
      <c r="AU74" s="183" t="str">
        <f t="shared" si="108"/>
        <v/>
      </c>
      <c r="AV74" s="142" t="str">
        <f t="shared" si="109"/>
        <v/>
      </c>
      <c r="AW74" s="179" t="str">
        <f t="shared" si="87"/>
        <v/>
      </c>
      <c r="AX74" s="164" t="str">
        <f t="shared" si="88"/>
        <v/>
      </c>
      <c r="AY74" s="178" t="str">
        <f t="shared" si="89"/>
        <v/>
      </c>
      <c r="AZ74" s="178" t="str">
        <f t="shared" si="90"/>
        <v/>
      </c>
      <c r="BA74" s="164" t="str">
        <f t="shared" si="91"/>
        <v/>
      </c>
      <c r="BB74" s="164" t="str">
        <f t="shared" si="92"/>
        <v/>
      </c>
      <c r="BC74" s="121" t="str">
        <f t="shared" si="93"/>
        <v/>
      </c>
      <c r="BD74" s="154"/>
      <c r="BE74" s="176" t="str">
        <f t="shared" si="94"/>
        <v/>
      </c>
      <c r="BF74" s="164" t="str">
        <f t="shared" si="95"/>
        <v/>
      </c>
      <c r="BG74" s="164" t="str">
        <f t="shared" si="96"/>
        <v/>
      </c>
      <c r="BH74" s="183" t="str">
        <f t="shared" si="110"/>
        <v/>
      </c>
      <c r="BI74" s="142" t="str">
        <f t="shared" si="111"/>
        <v/>
      </c>
      <c r="BJ74" s="179" t="str">
        <f t="shared" si="97"/>
        <v/>
      </c>
      <c r="BK74" s="164" t="str">
        <f t="shared" si="98"/>
        <v/>
      </c>
      <c r="BL74" s="178" t="str">
        <f t="shared" si="99"/>
        <v/>
      </c>
      <c r="BM74" s="178" t="str">
        <f t="shared" si="100"/>
        <v/>
      </c>
      <c r="BN74" s="164" t="str">
        <f t="shared" si="112"/>
        <v/>
      </c>
      <c r="BO74" s="164" t="str">
        <f t="shared" si="113"/>
        <v/>
      </c>
      <c r="BP74" s="121" t="str">
        <f t="shared" si="114"/>
        <v/>
      </c>
      <c r="BQ74" s="154"/>
      <c r="BR74" s="41">
        <f t="shared" si="115"/>
        <v>0</v>
      </c>
      <c r="BS74" s="154"/>
      <c r="BT74" s="154"/>
      <c r="BU74" s="154"/>
      <c r="BV74" s="154"/>
      <c r="BW74" s="154"/>
      <c r="BX74" s="154"/>
      <c r="BY74" s="154"/>
      <c r="BZ74" s="154"/>
      <c r="CA74" s="154"/>
    </row>
    <row r="75" spans="1:79" x14ac:dyDescent="0.35">
      <c r="A75" s="750"/>
      <c r="B75" s="610"/>
      <c r="C75" s="563"/>
      <c r="D75" s="318"/>
      <c r="E75" s="67" t="str">
        <f>IFERROR(INDEX(Indata!$B$68:$B$74,MATCH(C75,Indata!$A$68:$A$74,0))*D75,"")</f>
        <v/>
      </c>
      <c r="F75" s="317"/>
      <c r="G75" s="439"/>
      <c r="H75" s="318"/>
      <c r="I75" s="739" t="str">
        <f t="shared" si="101"/>
        <v/>
      </c>
      <c r="J75" s="165" t="str">
        <f>IFERROR(('Fartygsparametrar 1'!G32*LN($D75)+'Fartygsparametrar 1'!H32)*1.825,"")</f>
        <v/>
      </c>
      <c r="K75" s="165" t="str">
        <f t="shared" si="116"/>
        <v/>
      </c>
      <c r="L75" s="180" t="str" cm="1">
        <f t="array" ref="L75">IFERROR(INDEX($C$51:$C$57,MATCH(C75,$B$51:$B$57,0))/SUMPRODUCT(--(JA_Fartygstyp=C75),lastkapacitet_JA_nuläge,antal_anlöp_nuläge_JA),"")</f>
        <v/>
      </c>
      <c r="M75" s="67" t="str">
        <f t="shared" si="117"/>
        <v/>
      </c>
      <c r="N75" s="517"/>
      <c r="O75" s="517"/>
      <c r="P75" s="518"/>
      <c r="Q75" s="117"/>
      <c r="R75" s="176" t="str">
        <f t="shared" si="103"/>
        <v/>
      </c>
      <c r="S75" s="164" t="str">
        <f t="shared" si="104"/>
        <v/>
      </c>
      <c r="T75" s="164" t="str">
        <f t="shared" si="65"/>
        <v/>
      </c>
      <c r="U75" s="183" t="str">
        <f t="shared" si="105"/>
        <v/>
      </c>
      <c r="V75" s="142" t="str">
        <f t="shared" si="106"/>
        <v/>
      </c>
      <c r="W75" s="177" t="str">
        <f t="shared" si="66"/>
        <v/>
      </c>
      <c r="X75" s="164" t="str">
        <f t="shared" si="67"/>
        <v/>
      </c>
      <c r="Y75" s="178" t="str">
        <f t="shared" si="68"/>
        <v/>
      </c>
      <c r="Z75" s="178" t="str">
        <f t="shared" si="69"/>
        <v/>
      </c>
      <c r="AA75" s="178" t="str">
        <f t="shared" si="70"/>
        <v/>
      </c>
      <c r="AB75" s="164" t="str">
        <f t="shared" si="71"/>
        <v/>
      </c>
      <c r="AC75" s="121" t="str">
        <f t="shared" si="72"/>
        <v/>
      </c>
      <c r="AD75" s="87"/>
      <c r="AE75" s="176" t="str">
        <f t="shared" si="73"/>
        <v/>
      </c>
      <c r="AF75" s="164" t="str">
        <f t="shared" si="74"/>
        <v/>
      </c>
      <c r="AG75" s="164" t="str">
        <f t="shared" si="75"/>
        <v/>
      </c>
      <c r="AH75" s="183" t="str">
        <f t="shared" si="76"/>
        <v/>
      </c>
      <c r="AI75" s="142" t="str">
        <f t="shared" si="107"/>
        <v/>
      </c>
      <c r="AJ75" s="179" t="str">
        <f t="shared" si="77"/>
        <v/>
      </c>
      <c r="AK75" s="164" t="str">
        <f t="shared" si="78"/>
        <v/>
      </c>
      <c r="AL75" s="178" t="str">
        <f t="shared" si="79"/>
        <v/>
      </c>
      <c r="AM75" s="178" t="str">
        <f t="shared" si="80"/>
        <v/>
      </c>
      <c r="AN75" s="164" t="str">
        <f t="shared" si="81"/>
        <v/>
      </c>
      <c r="AO75" s="164" t="str">
        <f t="shared" si="82"/>
        <v/>
      </c>
      <c r="AP75" s="121" t="str">
        <f t="shared" si="83"/>
        <v/>
      </c>
      <c r="AQ75" s="87"/>
      <c r="AR75" s="176" t="str">
        <f t="shared" si="84"/>
        <v/>
      </c>
      <c r="AS75" s="164" t="str">
        <f t="shared" si="85"/>
        <v/>
      </c>
      <c r="AT75" s="164" t="str">
        <f t="shared" si="86"/>
        <v/>
      </c>
      <c r="AU75" s="183" t="str">
        <f t="shared" si="108"/>
        <v/>
      </c>
      <c r="AV75" s="142" t="str">
        <f t="shared" si="109"/>
        <v/>
      </c>
      <c r="AW75" s="179" t="str">
        <f t="shared" si="87"/>
        <v/>
      </c>
      <c r="AX75" s="164" t="str">
        <f t="shared" si="88"/>
        <v/>
      </c>
      <c r="AY75" s="178" t="str">
        <f t="shared" si="89"/>
        <v/>
      </c>
      <c r="AZ75" s="178" t="str">
        <f t="shared" si="90"/>
        <v/>
      </c>
      <c r="BA75" s="164" t="str">
        <f t="shared" si="91"/>
        <v/>
      </c>
      <c r="BB75" s="164" t="str">
        <f t="shared" si="92"/>
        <v/>
      </c>
      <c r="BC75" s="121" t="str">
        <f t="shared" si="93"/>
        <v/>
      </c>
      <c r="BD75" s="87"/>
      <c r="BE75" s="176" t="str">
        <f t="shared" si="94"/>
        <v/>
      </c>
      <c r="BF75" s="164" t="str">
        <f t="shared" si="95"/>
        <v/>
      </c>
      <c r="BG75" s="164" t="str">
        <f t="shared" si="96"/>
        <v/>
      </c>
      <c r="BH75" s="183" t="str">
        <f t="shared" si="110"/>
        <v/>
      </c>
      <c r="BI75" s="142" t="str">
        <f t="shared" si="111"/>
        <v/>
      </c>
      <c r="BJ75" s="179" t="str">
        <f t="shared" si="97"/>
        <v/>
      </c>
      <c r="BK75" s="164" t="str">
        <f t="shared" si="98"/>
        <v/>
      </c>
      <c r="BL75" s="178" t="str">
        <f t="shared" si="99"/>
        <v/>
      </c>
      <c r="BM75" s="178" t="str">
        <f t="shared" si="100"/>
        <v/>
      </c>
      <c r="BN75" s="164" t="str">
        <f t="shared" si="112"/>
        <v/>
      </c>
      <c r="BO75" s="164" t="str">
        <f t="shared" si="113"/>
        <v/>
      </c>
      <c r="BP75" s="121" t="str">
        <f t="shared" si="114"/>
        <v/>
      </c>
      <c r="BQ75" s="87"/>
      <c r="BR75" s="41">
        <f t="shared" si="115"/>
        <v>0</v>
      </c>
      <c r="BS75" s="87"/>
      <c r="BT75" s="87"/>
      <c r="BU75" s="87"/>
      <c r="BV75" s="87"/>
      <c r="BW75" s="87"/>
      <c r="BX75" s="87"/>
      <c r="BY75" s="87"/>
      <c r="BZ75" s="87"/>
      <c r="CA75" s="87"/>
    </row>
    <row r="76" spans="1:79" x14ac:dyDescent="0.35">
      <c r="A76" s="750"/>
      <c r="B76" s="610"/>
      <c r="C76" s="563"/>
      <c r="D76" s="318"/>
      <c r="E76" s="67" t="str">
        <f>IFERROR(INDEX(Indata!$B$68:$B$74,MATCH(C76,Indata!$A$68:$A$74,0))*D76,"")</f>
        <v/>
      </c>
      <c r="F76" s="317"/>
      <c r="G76" s="439"/>
      <c r="H76" s="318"/>
      <c r="I76" s="739" t="str">
        <f t="shared" si="101"/>
        <v/>
      </c>
      <c r="J76" s="165" t="str">
        <f>IFERROR(('Fartygsparametrar 1'!G33*LN($D76)+'Fartygsparametrar 1'!H33)*1.825,"")</f>
        <v/>
      </c>
      <c r="K76" s="165" t="str">
        <f t="shared" si="116"/>
        <v/>
      </c>
      <c r="L76" s="180" t="str" cm="1">
        <f t="array" ref="L76">IFERROR(INDEX($C$51:$C$57,MATCH(C76,$B$51:$B$57,0))/SUMPRODUCT(--(JA_Fartygstyp=C76),lastkapacitet_JA_nuläge,antal_anlöp_nuläge_JA),"")</f>
        <v/>
      </c>
      <c r="M76" s="67" t="str">
        <f t="shared" si="117"/>
        <v/>
      </c>
      <c r="N76" s="517"/>
      <c r="O76" s="517"/>
      <c r="P76" s="518"/>
      <c r="Q76" s="117"/>
      <c r="R76" s="176" t="str">
        <f t="shared" si="103"/>
        <v/>
      </c>
      <c r="S76" s="164" t="str">
        <f t="shared" si="104"/>
        <v/>
      </c>
      <c r="T76" s="164" t="str">
        <f t="shared" si="65"/>
        <v/>
      </c>
      <c r="U76" s="183" t="str">
        <f t="shared" si="105"/>
        <v/>
      </c>
      <c r="V76" s="142" t="str">
        <f t="shared" si="106"/>
        <v/>
      </c>
      <c r="W76" s="177" t="str">
        <f t="shared" si="66"/>
        <v/>
      </c>
      <c r="X76" s="164" t="str">
        <f t="shared" si="67"/>
        <v/>
      </c>
      <c r="Y76" s="178" t="str">
        <f t="shared" si="68"/>
        <v/>
      </c>
      <c r="Z76" s="178" t="str">
        <f t="shared" si="69"/>
        <v/>
      </c>
      <c r="AA76" s="178" t="str">
        <f t="shared" si="70"/>
        <v/>
      </c>
      <c r="AB76" s="164" t="str">
        <f t="shared" si="71"/>
        <v/>
      </c>
      <c r="AC76" s="121" t="str">
        <f t="shared" si="72"/>
        <v/>
      </c>
      <c r="AD76" s="154"/>
      <c r="AE76" s="176" t="str">
        <f t="shared" si="73"/>
        <v/>
      </c>
      <c r="AF76" s="164" t="str">
        <f t="shared" si="74"/>
        <v/>
      </c>
      <c r="AG76" s="164" t="str">
        <f t="shared" si="75"/>
        <v/>
      </c>
      <c r="AH76" s="183" t="str">
        <f t="shared" si="76"/>
        <v/>
      </c>
      <c r="AI76" s="142" t="str">
        <f t="shared" si="107"/>
        <v/>
      </c>
      <c r="AJ76" s="179" t="str">
        <f t="shared" si="77"/>
        <v/>
      </c>
      <c r="AK76" s="164" t="str">
        <f t="shared" si="78"/>
        <v/>
      </c>
      <c r="AL76" s="178" t="str">
        <f t="shared" si="79"/>
        <v/>
      </c>
      <c r="AM76" s="178" t="str">
        <f t="shared" si="80"/>
        <v/>
      </c>
      <c r="AN76" s="164" t="str">
        <f t="shared" si="81"/>
        <v/>
      </c>
      <c r="AO76" s="164" t="str">
        <f t="shared" si="82"/>
        <v/>
      </c>
      <c r="AP76" s="121" t="str">
        <f t="shared" si="83"/>
        <v/>
      </c>
      <c r="AQ76" s="154"/>
      <c r="AR76" s="176" t="str">
        <f t="shared" si="84"/>
        <v/>
      </c>
      <c r="AS76" s="164" t="str">
        <f t="shared" si="85"/>
        <v/>
      </c>
      <c r="AT76" s="164" t="str">
        <f t="shared" si="86"/>
        <v/>
      </c>
      <c r="AU76" s="183" t="str">
        <f t="shared" si="108"/>
        <v/>
      </c>
      <c r="AV76" s="142" t="str">
        <f t="shared" si="109"/>
        <v/>
      </c>
      <c r="AW76" s="179" t="str">
        <f t="shared" si="87"/>
        <v/>
      </c>
      <c r="AX76" s="164" t="str">
        <f t="shared" si="88"/>
        <v/>
      </c>
      <c r="AY76" s="178" t="str">
        <f t="shared" si="89"/>
        <v/>
      </c>
      <c r="AZ76" s="178" t="str">
        <f t="shared" si="90"/>
        <v/>
      </c>
      <c r="BA76" s="164" t="str">
        <f t="shared" si="91"/>
        <v/>
      </c>
      <c r="BB76" s="164" t="str">
        <f t="shared" si="92"/>
        <v/>
      </c>
      <c r="BC76" s="121" t="str">
        <f t="shared" si="93"/>
        <v/>
      </c>
      <c r="BD76" s="154"/>
      <c r="BE76" s="176" t="str">
        <f t="shared" si="94"/>
        <v/>
      </c>
      <c r="BF76" s="164" t="str">
        <f t="shared" si="95"/>
        <v/>
      </c>
      <c r="BG76" s="164" t="str">
        <f t="shared" si="96"/>
        <v/>
      </c>
      <c r="BH76" s="183" t="str">
        <f t="shared" si="110"/>
        <v/>
      </c>
      <c r="BI76" s="142" t="str">
        <f t="shared" si="111"/>
        <v/>
      </c>
      <c r="BJ76" s="179" t="str">
        <f t="shared" si="97"/>
        <v/>
      </c>
      <c r="BK76" s="164" t="str">
        <f t="shared" si="98"/>
        <v/>
      </c>
      <c r="BL76" s="178" t="str">
        <f t="shared" si="99"/>
        <v/>
      </c>
      <c r="BM76" s="178" t="str">
        <f t="shared" si="100"/>
        <v/>
      </c>
      <c r="BN76" s="164" t="str">
        <f t="shared" si="112"/>
        <v/>
      </c>
      <c r="BO76" s="164" t="str">
        <f t="shared" si="113"/>
        <v/>
      </c>
      <c r="BP76" s="121" t="str">
        <f t="shared" si="114"/>
        <v/>
      </c>
      <c r="BQ76" s="154"/>
      <c r="BR76" s="41">
        <f t="shared" si="115"/>
        <v>0</v>
      </c>
      <c r="BS76" s="154"/>
      <c r="BT76" s="154"/>
      <c r="BU76" s="154"/>
      <c r="BV76" s="154"/>
      <c r="BW76" s="154"/>
      <c r="BX76" s="154"/>
      <c r="BY76" s="154"/>
      <c r="BZ76" s="154"/>
      <c r="CA76" s="154"/>
    </row>
    <row r="77" spans="1:79" x14ac:dyDescent="0.35">
      <c r="A77" s="750"/>
      <c r="B77" s="610"/>
      <c r="C77" s="563"/>
      <c r="D77" s="318"/>
      <c r="E77" s="67" t="str">
        <f>IFERROR(INDEX(Indata!$B$68:$B$74,MATCH(C77,Indata!$A$68:$A$74,0))*D77,"")</f>
        <v/>
      </c>
      <c r="F77" s="317"/>
      <c r="G77" s="439"/>
      <c r="H77" s="318"/>
      <c r="I77" s="739" t="str">
        <f t="shared" si="101"/>
        <v/>
      </c>
      <c r="J77" s="165" t="str">
        <f>IFERROR(('Fartygsparametrar 1'!G34*LN($D77)+'Fartygsparametrar 1'!H34)*1.825,"")</f>
        <v/>
      </c>
      <c r="K77" s="165" t="str">
        <f t="shared" si="116"/>
        <v/>
      </c>
      <c r="L77" s="180" t="str" cm="1">
        <f t="array" ref="L77">IFERROR(INDEX($C$51:$C$57,MATCH(C77,$B$51:$B$57,0))/SUMPRODUCT(--(JA_Fartygstyp=C77),lastkapacitet_JA_nuläge,antal_anlöp_nuläge_JA),"")</f>
        <v/>
      </c>
      <c r="M77" s="67" t="str">
        <f t="shared" si="117"/>
        <v/>
      </c>
      <c r="N77" s="517"/>
      <c r="O77" s="517"/>
      <c r="P77" s="518"/>
      <c r="Q77" s="117"/>
      <c r="R77" s="176" t="str">
        <f t="shared" si="103"/>
        <v/>
      </c>
      <c r="S77" s="164" t="str">
        <f t="shared" si="104"/>
        <v/>
      </c>
      <c r="T77" s="164" t="str">
        <f t="shared" si="65"/>
        <v/>
      </c>
      <c r="U77" s="183" t="str">
        <f t="shared" si="105"/>
        <v/>
      </c>
      <c r="V77" s="142" t="str">
        <f t="shared" si="106"/>
        <v/>
      </c>
      <c r="W77" s="177" t="str">
        <f t="shared" si="66"/>
        <v/>
      </c>
      <c r="X77" s="164" t="str">
        <f t="shared" si="67"/>
        <v/>
      </c>
      <c r="Y77" s="178" t="str">
        <f t="shared" si="68"/>
        <v/>
      </c>
      <c r="Z77" s="178" t="str">
        <f t="shared" si="69"/>
        <v/>
      </c>
      <c r="AA77" s="178" t="str">
        <f t="shared" si="70"/>
        <v/>
      </c>
      <c r="AB77" s="164" t="str">
        <f t="shared" si="71"/>
        <v/>
      </c>
      <c r="AC77" s="121" t="str">
        <f t="shared" si="72"/>
        <v/>
      </c>
      <c r="AD77" s="154"/>
      <c r="AE77" s="176" t="str">
        <f t="shared" si="73"/>
        <v/>
      </c>
      <c r="AF77" s="164" t="str">
        <f t="shared" si="74"/>
        <v/>
      </c>
      <c r="AG77" s="164" t="str">
        <f t="shared" si="75"/>
        <v/>
      </c>
      <c r="AH77" s="183" t="str">
        <f t="shared" si="76"/>
        <v/>
      </c>
      <c r="AI77" s="142" t="str">
        <f t="shared" si="107"/>
        <v/>
      </c>
      <c r="AJ77" s="179" t="str">
        <f t="shared" si="77"/>
        <v/>
      </c>
      <c r="AK77" s="164" t="str">
        <f t="shared" si="78"/>
        <v/>
      </c>
      <c r="AL77" s="178" t="str">
        <f t="shared" si="79"/>
        <v/>
      </c>
      <c r="AM77" s="178" t="str">
        <f t="shared" si="80"/>
        <v/>
      </c>
      <c r="AN77" s="164" t="str">
        <f t="shared" si="81"/>
        <v/>
      </c>
      <c r="AO77" s="164" t="str">
        <f t="shared" si="82"/>
        <v/>
      </c>
      <c r="AP77" s="121" t="str">
        <f t="shared" si="83"/>
        <v/>
      </c>
      <c r="AQ77" s="154"/>
      <c r="AR77" s="176" t="str">
        <f t="shared" si="84"/>
        <v/>
      </c>
      <c r="AS77" s="164" t="str">
        <f t="shared" si="85"/>
        <v/>
      </c>
      <c r="AT77" s="164" t="str">
        <f t="shared" si="86"/>
        <v/>
      </c>
      <c r="AU77" s="183" t="str">
        <f t="shared" si="108"/>
        <v/>
      </c>
      <c r="AV77" s="142" t="str">
        <f t="shared" si="109"/>
        <v/>
      </c>
      <c r="AW77" s="179" t="str">
        <f t="shared" si="87"/>
        <v/>
      </c>
      <c r="AX77" s="164" t="str">
        <f t="shared" si="88"/>
        <v/>
      </c>
      <c r="AY77" s="178" t="str">
        <f t="shared" si="89"/>
        <v/>
      </c>
      <c r="AZ77" s="178" t="str">
        <f t="shared" si="90"/>
        <v/>
      </c>
      <c r="BA77" s="164" t="str">
        <f t="shared" si="91"/>
        <v/>
      </c>
      <c r="BB77" s="164" t="str">
        <f t="shared" si="92"/>
        <v/>
      </c>
      <c r="BC77" s="121" t="str">
        <f t="shared" si="93"/>
        <v/>
      </c>
      <c r="BD77" s="154"/>
      <c r="BE77" s="176" t="str">
        <f t="shared" si="94"/>
        <v/>
      </c>
      <c r="BF77" s="164" t="str">
        <f t="shared" si="95"/>
        <v/>
      </c>
      <c r="BG77" s="164" t="str">
        <f t="shared" si="96"/>
        <v/>
      </c>
      <c r="BH77" s="183" t="str">
        <f t="shared" si="110"/>
        <v/>
      </c>
      <c r="BI77" s="142" t="str">
        <f t="shared" si="111"/>
        <v/>
      </c>
      <c r="BJ77" s="179" t="str">
        <f t="shared" si="97"/>
        <v/>
      </c>
      <c r="BK77" s="164" t="str">
        <f t="shared" si="98"/>
        <v/>
      </c>
      <c r="BL77" s="178" t="str">
        <f t="shared" si="99"/>
        <v/>
      </c>
      <c r="BM77" s="178" t="str">
        <f t="shared" si="100"/>
        <v/>
      </c>
      <c r="BN77" s="164" t="str">
        <f t="shared" si="112"/>
        <v/>
      </c>
      <c r="BO77" s="164" t="str">
        <f t="shared" si="113"/>
        <v/>
      </c>
      <c r="BP77" s="121" t="str">
        <f t="shared" si="114"/>
        <v/>
      </c>
      <c r="BQ77" s="154"/>
      <c r="BR77" s="41">
        <f t="shared" si="115"/>
        <v>0</v>
      </c>
      <c r="BS77" s="154"/>
      <c r="BT77" s="154"/>
      <c r="BU77" s="154"/>
      <c r="BV77" s="154"/>
      <c r="BW77" s="154"/>
      <c r="BX77" s="154"/>
      <c r="BY77" s="154"/>
      <c r="BZ77" s="154"/>
      <c r="CA77" s="154"/>
    </row>
    <row r="78" spans="1:79" x14ac:dyDescent="0.35">
      <c r="A78" s="750"/>
      <c r="B78" s="610"/>
      <c r="C78" s="563"/>
      <c r="D78" s="318"/>
      <c r="E78" s="67" t="str">
        <f>IFERROR(INDEX(Indata!$B$68:$B$74,MATCH(C78,Indata!$A$68:$A$74,0))*D78,"")</f>
        <v/>
      </c>
      <c r="F78" s="317"/>
      <c r="G78" s="439"/>
      <c r="H78" s="318"/>
      <c r="I78" s="739" t="str">
        <f t="shared" si="101"/>
        <v/>
      </c>
      <c r="J78" s="165" t="str">
        <f>IFERROR(('Fartygsparametrar 1'!G35*LN($D78)+'Fartygsparametrar 1'!H35)*1.825,"")</f>
        <v/>
      </c>
      <c r="K78" s="165" t="str">
        <f t="shared" si="116"/>
        <v/>
      </c>
      <c r="L78" s="180" t="str" cm="1">
        <f t="array" ref="L78">IFERROR(INDEX($C$51:$C$57,MATCH(C78,$B$51:$B$57,0))/SUMPRODUCT(--(JA_Fartygstyp=C78),lastkapacitet_JA_nuläge,antal_anlöp_nuläge_JA),"")</f>
        <v/>
      </c>
      <c r="M78" s="67" t="str">
        <f t="shared" si="117"/>
        <v/>
      </c>
      <c r="N78" s="517"/>
      <c r="O78" s="517"/>
      <c r="P78" s="518"/>
      <c r="Q78" s="117"/>
      <c r="R78" s="176" t="str">
        <f t="shared" si="103"/>
        <v/>
      </c>
      <c r="S78" s="164" t="str">
        <f t="shared" si="104"/>
        <v/>
      </c>
      <c r="T78" s="164" t="str">
        <f t="shared" si="65"/>
        <v/>
      </c>
      <c r="U78" s="183" t="str">
        <f t="shared" si="105"/>
        <v/>
      </c>
      <c r="V78" s="142" t="str">
        <f t="shared" si="106"/>
        <v/>
      </c>
      <c r="W78" s="177" t="str">
        <f t="shared" si="66"/>
        <v/>
      </c>
      <c r="X78" s="164" t="str">
        <f t="shared" si="67"/>
        <v/>
      </c>
      <c r="Y78" s="178" t="str">
        <f t="shared" si="68"/>
        <v/>
      </c>
      <c r="Z78" s="178" t="str">
        <f t="shared" si="69"/>
        <v/>
      </c>
      <c r="AA78" s="178" t="str">
        <f t="shared" si="70"/>
        <v/>
      </c>
      <c r="AB78" s="164" t="str">
        <f t="shared" si="71"/>
        <v/>
      </c>
      <c r="AC78" s="121" t="str">
        <f t="shared" si="72"/>
        <v/>
      </c>
      <c r="AD78" s="154"/>
      <c r="AE78" s="176" t="str">
        <f t="shared" si="73"/>
        <v/>
      </c>
      <c r="AF78" s="164" t="str">
        <f t="shared" si="74"/>
        <v/>
      </c>
      <c r="AG78" s="164" t="str">
        <f t="shared" si="75"/>
        <v/>
      </c>
      <c r="AH78" s="183" t="str">
        <f t="shared" si="76"/>
        <v/>
      </c>
      <c r="AI78" s="142" t="str">
        <f t="shared" si="107"/>
        <v/>
      </c>
      <c r="AJ78" s="179" t="str">
        <f t="shared" si="77"/>
        <v/>
      </c>
      <c r="AK78" s="164" t="str">
        <f t="shared" si="78"/>
        <v/>
      </c>
      <c r="AL78" s="178" t="str">
        <f t="shared" si="79"/>
        <v/>
      </c>
      <c r="AM78" s="178" t="str">
        <f t="shared" si="80"/>
        <v/>
      </c>
      <c r="AN78" s="164" t="str">
        <f t="shared" si="81"/>
        <v/>
      </c>
      <c r="AO78" s="164" t="str">
        <f t="shared" si="82"/>
        <v/>
      </c>
      <c r="AP78" s="121" t="str">
        <f t="shared" si="83"/>
        <v/>
      </c>
      <c r="AQ78" s="154"/>
      <c r="AR78" s="176" t="str">
        <f t="shared" si="84"/>
        <v/>
      </c>
      <c r="AS78" s="164" t="str">
        <f t="shared" si="85"/>
        <v/>
      </c>
      <c r="AT78" s="164" t="str">
        <f t="shared" si="86"/>
        <v/>
      </c>
      <c r="AU78" s="183" t="str">
        <f t="shared" si="108"/>
        <v/>
      </c>
      <c r="AV78" s="142" t="str">
        <f t="shared" si="109"/>
        <v/>
      </c>
      <c r="AW78" s="179" t="str">
        <f t="shared" si="87"/>
        <v/>
      </c>
      <c r="AX78" s="164" t="str">
        <f t="shared" si="88"/>
        <v/>
      </c>
      <c r="AY78" s="178" t="str">
        <f t="shared" si="89"/>
        <v/>
      </c>
      <c r="AZ78" s="178" t="str">
        <f t="shared" si="90"/>
        <v/>
      </c>
      <c r="BA78" s="164" t="str">
        <f t="shared" si="91"/>
        <v/>
      </c>
      <c r="BB78" s="164" t="str">
        <f t="shared" si="92"/>
        <v/>
      </c>
      <c r="BC78" s="121" t="str">
        <f t="shared" si="93"/>
        <v/>
      </c>
      <c r="BD78" s="154"/>
      <c r="BE78" s="176" t="str">
        <f t="shared" si="94"/>
        <v/>
      </c>
      <c r="BF78" s="164" t="str">
        <f t="shared" si="95"/>
        <v/>
      </c>
      <c r="BG78" s="164" t="str">
        <f t="shared" si="96"/>
        <v/>
      </c>
      <c r="BH78" s="183" t="str">
        <f t="shared" si="110"/>
        <v/>
      </c>
      <c r="BI78" s="142" t="str">
        <f t="shared" si="111"/>
        <v/>
      </c>
      <c r="BJ78" s="179" t="str">
        <f t="shared" si="97"/>
        <v/>
      </c>
      <c r="BK78" s="164" t="str">
        <f t="shared" si="98"/>
        <v/>
      </c>
      <c r="BL78" s="178" t="str">
        <f t="shared" si="99"/>
        <v/>
      </c>
      <c r="BM78" s="178" t="str">
        <f t="shared" si="100"/>
        <v/>
      </c>
      <c r="BN78" s="164" t="str">
        <f t="shared" si="112"/>
        <v/>
      </c>
      <c r="BO78" s="164" t="str">
        <f t="shared" si="113"/>
        <v/>
      </c>
      <c r="BP78" s="121" t="str">
        <f t="shared" si="114"/>
        <v/>
      </c>
      <c r="BQ78" s="154"/>
      <c r="BR78" s="41">
        <f t="shared" si="115"/>
        <v>0</v>
      </c>
      <c r="BS78" s="154"/>
      <c r="BT78" s="154"/>
      <c r="BU78" s="154"/>
      <c r="BV78" s="154"/>
      <c r="BW78" s="154"/>
      <c r="BX78" s="154"/>
      <c r="BY78" s="154"/>
      <c r="BZ78" s="154"/>
      <c r="CA78" s="154"/>
    </row>
    <row r="79" spans="1:79" x14ac:dyDescent="0.35">
      <c r="A79" s="750"/>
      <c r="B79" s="610"/>
      <c r="C79" s="563"/>
      <c r="D79" s="318"/>
      <c r="E79" s="67" t="str">
        <f>IFERROR(INDEX(Indata!$B$68:$B$74,MATCH(C79,Indata!$A$68:$A$74,0))*D79,"")</f>
        <v/>
      </c>
      <c r="F79" s="317"/>
      <c r="G79" s="439"/>
      <c r="H79" s="318"/>
      <c r="I79" s="739" t="str">
        <f t="shared" si="101"/>
        <v/>
      </c>
      <c r="J79" s="165" t="str">
        <f>IFERROR(('Fartygsparametrar 1'!G36*LN($D79)+'Fartygsparametrar 1'!H36)*1.825,"")</f>
        <v/>
      </c>
      <c r="K79" s="165" t="str">
        <f t="shared" si="116"/>
        <v/>
      </c>
      <c r="L79" s="180" t="str" cm="1">
        <f t="array" ref="L79">IFERROR(INDEX($C$51:$C$57,MATCH(C79,$B$51:$B$57,0))/SUMPRODUCT(--(JA_Fartygstyp=C79),lastkapacitet_JA_nuläge,antal_anlöp_nuläge_JA),"")</f>
        <v/>
      </c>
      <c r="M79" s="67" t="str">
        <f t="shared" si="117"/>
        <v/>
      </c>
      <c r="N79" s="517"/>
      <c r="O79" s="517"/>
      <c r="P79" s="518"/>
      <c r="Q79" s="117"/>
      <c r="R79" s="176" t="str">
        <f t="shared" si="103"/>
        <v/>
      </c>
      <c r="S79" s="164" t="str">
        <f t="shared" si="104"/>
        <v/>
      </c>
      <c r="T79" s="164" t="str">
        <f t="shared" si="65"/>
        <v/>
      </c>
      <c r="U79" s="183" t="str">
        <f t="shared" si="105"/>
        <v/>
      </c>
      <c r="V79" s="142" t="str">
        <f t="shared" si="106"/>
        <v/>
      </c>
      <c r="W79" s="177" t="str">
        <f t="shared" si="66"/>
        <v/>
      </c>
      <c r="X79" s="164" t="str">
        <f t="shared" si="67"/>
        <v/>
      </c>
      <c r="Y79" s="178" t="str">
        <f t="shared" si="68"/>
        <v/>
      </c>
      <c r="Z79" s="178" t="str">
        <f t="shared" si="69"/>
        <v/>
      </c>
      <c r="AA79" s="178" t="str">
        <f t="shared" si="70"/>
        <v/>
      </c>
      <c r="AB79" s="164" t="str">
        <f t="shared" si="71"/>
        <v/>
      </c>
      <c r="AC79" s="121" t="str">
        <f t="shared" si="72"/>
        <v/>
      </c>
      <c r="AD79" s="154"/>
      <c r="AE79" s="176" t="str">
        <f t="shared" si="73"/>
        <v/>
      </c>
      <c r="AF79" s="164" t="str">
        <f t="shared" si="74"/>
        <v/>
      </c>
      <c r="AG79" s="164" t="str">
        <f t="shared" si="75"/>
        <v/>
      </c>
      <c r="AH79" s="183" t="str">
        <f t="shared" si="76"/>
        <v/>
      </c>
      <c r="AI79" s="142" t="str">
        <f t="shared" si="107"/>
        <v/>
      </c>
      <c r="AJ79" s="179" t="str">
        <f t="shared" si="77"/>
        <v/>
      </c>
      <c r="AK79" s="164" t="str">
        <f t="shared" si="78"/>
        <v/>
      </c>
      <c r="AL79" s="178" t="str">
        <f t="shared" si="79"/>
        <v/>
      </c>
      <c r="AM79" s="178" t="str">
        <f t="shared" si="80"/>
        <v/>
      </c>
      <c r="AN79" s="164" t="str">
        <f t="shared" si="81"/>
        <v/>
      </c>
      <c r="AO79" s="164" t="str">
        <f t="shared" si="82"/>
        <v/>
      </c>
      <c r="AP79" s="121" t="str">
        <f t="shared" si="83"/>
        <v/>
      </c>
      <c r="AQ79" s="154"/>
      <c r="AR79" s="176" t="str">
        <f t="shared" si="84"/>
        <v/>
      </c>
      <c r="AS79" s="164" t="str">
        <f t="shared" si="85"/>
        <v/>
      </c>
      <c r="AT79" s="164" t="str">
        <f t="shared" si="86"/>
        <v/>
      </c>
      <c r="AU79" s="183" t="str">
        <f t="shared" si="108"/>
        <v/>
      </c>
      <c r="AV79" s="142" t="str">
        <f t="shared" si="109"/>
        <v/>
      </c>
      <c r="AW79" s="179" t="str">
        <f t="shared" si="87"/>
        <v/>
      </c>
      <c r="AX79" s="164" t="str">
        <f t="shared" si="88"/>
        <v/>
      </c>
      <c r="AY79" s="178" t="str">
        <f t="shared" si="89"/>
        <v/>
      </c>
      <c r="AZ79" s="178" t="str">
        <f t="shared" si="90"/>
        <v/>
      </c>
      <c r="BA79" s="164" t="str">
        <f t="shared" si="91"/>
        <v/>
      </c>
      <c r="BB79" s="164" t="str">
        <f t="shared" si="92"/>
        <v/>
      </c>
      <c r="BC79" s="121" t="str">
        <f t="shared" si="93"/>
        <v/>
      </c>
      <c r="BD79" s="154"/>
      <c r="BE79" s="176" t="str">
        <f t="shared" si="94"/>
        <v/>
      </c>
      <c r="BF79" s="164" t="str">
        <f t="shared" si="95"/>
        <v/>
      </c>
      <c r="BG79" s="164" t="str">
        <f t="shared" si="96"/>
        <v/>
      </c>
      <c r="BH79" s="183" t="str">
        <f t="shared" si="110"/>
        <v/>
      </c>
      <c r="BI79" s="142" t="str">
        <f t="shared" si="111"/>
        <v/>
      </c>
      <c r="BJ79" s="179" t="str">
        <f t="shared" si="97"/>
        <v/>
      </c>
      <c r="BK79" s="164" t="str">
        <f t="shared" si="98"/>
        <v/>
      </c>
      <c r="BL79" s="178" t="str">
        <f t="shared" si="99"/>
        <v/>
      </c>
      <c r="BM79" s="178" t="str">
        <f t="shared" si="100"/>
        <v/>
      </c>
      <c r="BN79" s="164" t="str">
        <f t="shared" si="112"/>
        <v/>
      </c>
      <c r="BO79" s="164" t="str">
        <f t="shared" si="113"/>
        <v/>
      </c>
      <c r="BP79" s="121" t="str">
        <f t="shared" si="114"/>
        <v/>
      </c>
      <c r="BQ79" s="154"/>
      <c r="BR79" s="41">
        <f t="shared" si="115"/>
        <v>0</v>
      </c>
      <c r="BS79" s="154"/>
      <c r="BT79" s="154"/>
      <c r="BU79" s="154"/>
      <c r="BV79" s="154"/>
      <c r="BW79" s="154"/>
      <c r="BX79" s="154"/>
      <c r="BY79" s="154"/>
      <c r="BZ79" s="154"/>
      <c r="CA79" s="154"/>
    </row>
    <row r="80" spans="1:79" x14ac:dyDescent="0.35">
      <c r="A80" s="750"/>
      <c r="B80" s="610"/>
      <c r="C80" s="563"/>
      <c r="D80" s="318"/>
      <c r="E80" s="67" t="str">
        <f>IFERROR(INDEX(Indata!$B$68:$B$74,MATCH(C80,Indata!$A$68:$A$74,0))*D80,"")</f>
        <v/>
      </c>
      <c r="F80" s="317"/>
      <c r="G80" s="439"/>
      <c r="H80" s="318"/>
      <c r="I80" s="739" t="str">
        <f t="shared" si="101"/>
        <v/>
      </c>
      <c r="J80" s="165" t="str">
        <f>IFERROR(('Fartygsparametrar 1'!G37*LN($D80)+'Fartygsparametrar 1'!H37)*1.825,"")</f>
        <v/>
      </c>
      <c r="K80" s="165" t="str">
        <f t="shared" si="116"/>
        <v/>
      </c>
      <c r="L80" s="180" t="str" cm="1">
        <f t="array" ref="L80">IFERROR(INDEX($C$51:$C$57,MATCH(C80,$B$51:$B$57,0))/SUMPRODUCT(--(JA_Fartygstyp=C80),lastkapacitet_JA_nuläge,antal_anlöp_nuläge_JA),"")</f>
        <v/>
      </c>
      <c r="M80" s="67" t="str">
        <f t="shared" si="117"/>
        <v/>
      </c>
      <c r="N80" s="517"/>
      <c r="O80" s="517"/>
      <c r="P80" s="518"/>
      <c r="Q80" s="117"/>
      <c r="R80" s="176" t="str">
        <f t="shared" si="103"/>
        <v/>
      </c>
      <c r="S80" s="164" t="str">
        <f t="shared" si="104"/>
        <v/>
      </c>
      <c r="T80" s="164" t="str">
        <f t="shared" si="65"/>
        <v/>
      </c>
      <c r="U80" s="183" t="str">
        <f t="shared" si="105"/>
        <v/>
      </c>
      <c r="V80" s="142" t="str">
        <f t="shared" si="106"/>
        <v/>
      </c>
      <c r="W80" s="177" t="str">
        <f t="shared" si="66"/>
        <v/>
      </c>
      <c r="X80" s="164" t="str">
        <f t="shared" si="67"/>
        <v/>
      </c>
      <c r="Y80" s="178" t="str">
        <f t="shared" si="68"/>
        <v/>
      </c>
      <c r="Z80" s="178" t="str">
        <f t="shared" si="69"/>
        <v/>
      </c>
      <c r="AA80" s="178" t="str">
        <f t="shared" si="70"/>
        <v/>
      </c>
      <c r="AB80" s="164" t="str">
        <f t="shared" si="71"/>
        <v/>
      </c>
      <c r="AC80" s="121" t="str">
        <f t="shared" si="72"/>
        <v/>
      </c>
      <c r="AD80" s="154"/>
      <c r="AE80" s="176" t="str">
        <f t="shared" si="73"/>
        <v/>
      </c>
      <c r="AF80" s="164" t="str">
        <f t="shared" si="74"/>
        <v/>
      </c>
      <c r="AG80" s="164" t="str">
        <f t="shared" si="75"/>
        <v/>
      </c>
      <c r="AH80" s="183" t="str">
        <f t="shared" si="76"/>
        <v/>
      </c>
      <c r="AI80" s="142" t="str">
        <f t="shared" si="107"/>
        <v/>
      </c>
      <c r="AJ80" s="179" t="str">
        <f t="shared" si="77"/>
        <v/>
      </c>
      <c r="AK80" s="164" t="str">
        <f t="shared" si="78"/>
        <v/>
      </c>
      <c r="AL80" s="178" t="str">
        <f t="shared" si="79"/>
        <v/>
      </c>
      <c r="AM80" s="178" t="str">
        <f t="shared" si="80"/>
        <v/>
      </c>
      <c r="AN80" s="164" t="str">
        <f t="shared" si="81"/>
        <v/>
      </c>
      <c r="AO80" s="164" t="str">
        <f t="shared" si="82"/>
        <v/>
      </c>
      <c r="AP80" s="121" t="str">
        <f t="shared" si="83"/>
        <v/>
      </c>
      <c r="AQ80" s="154"/>
      <c r="AR80" s="176" t="str">
        <f t="shared" si="84"/>
        <v/>
      </c>
      <c r="AS80" s="164" t="str">
        <f t="shared" si="85"/>
        <v/>
      </c>
      <c r="AT80" s="164" t="str">
        <f t="shared" si="86"/>
        <v/>
      </c>
      <c r="AU80" s="183" t="str">
        <f t="shared" si="108"/>
        <v/>
      </c>
      <c r="AV80" s="142" t="str">
        <f t="shared" si="109"/>
        <v/>
      </c>
      <c r="AW80" s="179" t="str">
        <f t="shared" si="87"/>
        <v/>
      </c>
      <c r="AX80" s="164" t="str">
        <f t="shared" si="88"/>
        <v/>
      </c>
      <c r="AY80" s="178" t="str">
        <f t="shared" si="89"/>
        <v/>
      </c>
      <c r="AZ80" s="178" t="str">
        <f t="shared" si="90"/>
        <v/>
      </c>
      <c r="BA80" s="164" t="str">
        <f t="shared" si="91"/>
        <v/>
      </c>
      <c r="BB80" s="164" t="str">
        <f t="shared" si="92"/>
        <v/>
      </c>
      <c r="BC80" s="121" t="str">
        <f t="shared" si="93"/>
        <v/>
      </c>
      <c r="BD80" s="154"/>
      <c r="BE80" s="176" t="str">
        <f t="shared" si="94"/>
        <v/>
      </c>
      <c r="BF80" s="164" t="str">
        <f t="shared" si="95"/>
        <v/>
      </c>
      <c r="BG80" s="164" t="str">
        <f t="shared" si="96"/>
        <v/>
      </c>
      <c r="BH80" s="183" t="str">
        <f t="shared" si="110"/>
        <v/>
      </c>
      <c r="BI80" s="142" t="str">
        <f t="shared" si="111"/>
        <v/>
      </c>
      <c r="BJ80" s="179" t="str">
        <f t="shared" si="97"/>
        <v/>
      </c>
      <c r="BK80" s="164" t="str">
        <f t="shared" si="98"/>
        <v/>
      </c>
      <c r="BL80" s="178" t="str">
        <f t="shared" si="99"/>
        <v/>
      </c>
      <c r="BM80" s="178" t="str">
        <f t="shared" si="100"/>
        <v/>
      </c>
      <c r="BN80" s="164" t="str">
        <f t="shared" si="112"/>
        <v/>
      </c>
      <c r="BO80" s="164" t="str">
        <f t="shared" si="113"/>
        <v/>
      </c>
      <c r="BP80" s="121" t="str">
        <f t="shared" si="114"/>
        <v/>
      </c>
      <c r="BQ80" s="154"/>
      <c r="BR80" s="41">
        <f t="shared" si="115"/>
        <v>0</v>
      </c>
      <c r="BS80" s="154"/>
      <c r="BT80" s="154"/>
      <c r="BU80" s="154"/>
      <c r="BV80" s="154"/>
      <c r="BW80" s="154"/>
      <c r="BX80" s="154"/>
      <c r="BY80" s="154"/>
      <c r="BZ80" s="154"/>
      <c r="CA80" s="154"/>
    </row>
    <row r="81" spans="1:79" x14ac:dyDescent="0.35">
      <c r="A81" s="750"/>
      <c r="B81" s="610"/>
      <c r="C81" s="563"/>
      <c r="D81" s="318"/>
      <c r="E81" s="67" t="str">
        <f>IFERROR(INDEX(Indata!$B$68:$B$74,MATCH(C81,Indata!$A$68:$A$74,0))*D81,"")</f>
        <v/>
      </c>
      <c r="F81" s="317"/>
      <c r="G81" s="439"/>
      <c r="H81" s="318"/>
      <c r="I81" s="739" t="str">
        <f t="shared" si="101"/>
        <v/>
      </c>
      <c r="J81" s="165" t="str">
        <f>IFERROR(('Fartygsparametrar 1'!G38*LN($D81)+'Fartygsparametrar 1'!H38)*1.825,"")</f>
        <v/>
      </c>
      <c r="K81" s="165" t="str">
        <f t="shared" si="116"/>
        <v/>
      </c>
      <c r="L81" s="180" t="str" cm="1">
        <f t="array" ref="L81">IFERROR(INDEX($C$51:$C$57,MATCH(C81,$B$51:$B$57,0))/SUMPRODUCT(--(JA_Fartygstyp=C81),lastkapacitet_JA_nuläge,antal_anlöp_nuläge_JA),"")</f>
        <v/>
      </c>
      <c r="M81" s="67" t="str">
        <f t="shared" si="117"/>
        <v/>
      </c>
      <c r="N81" s="517"/>
      <c r="O81" s="517"/>
      <c r="P81" s="518"/>
      <c r="Q81" s="117"/>
      <c r="R81" s="176" t="str">
        <f t="shared" si="103"/>
        <v/>
      </c>
      <c r="S81" s="164" t="str">
        <f t="shared" si="104"/>
        <v/>
      </c>
      <c r="T81" s="164" t="str">
        <f t="shared" si="65"/>
        <v/>
      </c>
      <c r="U81" s="183" t="str">
        <f t="shared" si="105"/>
        <v/>
      </c>
      <c r="V81" s="142" t="str">
        <f t="shared" si="106"/>
        <v/>
      </c>
      <c r="W81" s="177" t="str">
        <f t="shared" si="66"/>
        <v/>
      </c>
      <c r="X81" s="164" t="str">
        <f t="shared" si="67"/>
        <v/>
      </c>
      <c r="Y81" s="178" t="str">
        <f t="shared" si="68"/>
        <v/>
      </c>
      <c r="Z81" s="178" t="str">
        <f t="shared" si="69"/>
        <v/>
      </c>
      <c r="AA81" s="178" t="str">
        <f t="shared" si="70"/>
        <v/>
      </c>
      <c r="AB81" s="164" t="str">
        <f t="shared" si="71"/>
        <v/>
      </c>
      <c r="AC81" s="121" t="str">
        <f t="shared" si="72"/>
        <v/>
      </c>
      <c r="AD81" s="154"/>
      <c r="AE81" s="176" t="str">
        <f t="shared" si="73"/>
        <v/>
      </c>
      <c r="AF81" s="164" t="str">
        <f t="shared" si="74"/>
        <v/>
      </c>
      <c r="AG81" s="164" t="str">
        <f t="shared" si="75"/>
        <v/>
      </c>
      <c r="AH81" s="183" t="str">
        <f t="shared" si="76"/>
        <v/>
      </c>
      <c r="AI81" s="142" t="str">
        <f t="shared" si="107"/>
        <v/>
      </c>
      <c r="AJ81" s="179" t="str">
        <f t="shared" si="77"/>
        <v/>
      </c>
      <c r="AK81" s="164" t="str">
        <f t="shared" si="78"/>
        <v/>
      </c>
      <c r="AL81" s="178" t="str">
        <f t="shared" si="79"/>
        <v/>
      </c>
      <c r="AM81" s="178" t="str">
        <f t="shared" si="80"/>
        <v/>
      </c>
      <c r="AN81" s="164" t="str">
        <f t="shared" si="81"/>
        <v/>
      </c>
      <c r="AO81" s="164" t="str">
        <f t="shared" si="82"/>
        <v/>
      </c>
      <c r="AP81" s="121" t="str">
        <f t="shared" si="83"/>
        <v/>
      </c>
      <c r="AQ81" s="154"/>
      <c r="AR81" s="176" t="str">
        <f t="shared" si="84"/>
        <v/>
      </c>
      <c r="AS81" s="164" t="str">
        <f t="shared" si="85"/>
        <v/>
      </c>
      <c r="AT81" s="164" t="str">
        <f t="shared" si="86"/>
        <v/>
      </c>
      <c r="AU81" s="183" t="str">
        <f t="shared" si="108"/>
        <v/>
      </c>
      <c r="AV81" s="142" t="str">
        <f t="shared" si="109"/>
        <v/>
      </c>
      <c r="AW81" s="179" t="str">
        <f t="shared" si="87"/>
        <v/>
      </c>
      <c r="AX81" s="164" t="str">
        <f t="shared" si="88"/>
        <v/>
      </c>
      <c r="AY81" s="178" t="str">
        <f t="shared" si="89"/>
        <v/>
      </c>
      <c r="AZ81" s="178" t="str">
        <f t="shared" si="90"/>
        <v/>
      </c>
      <c r="BA81" s="164" t="str">
        <f t="shared" si="91"/>
        <v/>
      </c>
      <c r="BB81" s="164" t="str">
        <f t="shared" si="92"/>
        <v/>
      </c>
      <c r="BC81" s="121" t="str">
        <f t="shared" si="93"/>
        <v/>
      </c>
      <c r="BD81" s="154"/>
      <c r="BE81" s="176" t="str">
        <f t="shared" si="94"/>
        <v/>
      </c>
      <c r="BF81" s="164" t="str">
        <f t="shared" si="95"/>
        <v/>
      </c>
      <c r="BG81" s="164" t="str">
        <f t="shared" si="96"/>
        <v/>
      </c>
      <c r="BH81" s="183" t="str">
        <f t="shared" si="110"/>
        <v/>
      </c>
      <c r="BI81" s="142" t="str">
        <f t="shared" si="111"/>
        <v/>
      </c>
      <c r="BJ81" s="179" t="str">
        <f t="shared" si="97"/>
        <v/>
      </c>
      <c r="BK81" s="164" t="str">
        <f t="shared" si="98"/>
        <v/>
      </c>
      <c r="BL81" s="178" t="str">
        <f t="shared" si="99"/>
        <v/>
      </c>
      <c r="BM81" s="178" t="str">
        <f t="shared" si="100"/>
        <v/>
      </c>
      <c r="BN81" s="164" t="str">
        <f t="shared" si="112"/>
        <v/>
      </c>
      <c r="BO81" s="164" t="str">
        <f t="shared" si="113"/>
        <v/>
      </c>
      <c r="BP81" s="121" t="str">
        <f t="shared" si="114"/>
        <v/>
      </c>
      <c r="BQ81" s="154"/>
      <c r="BR81" s="41">
        <f t="shared" si="115"/>
        <v>0</v>
      </c>
      <c r="BS81" s="154"/>
      <c r="BT81" s="154"/>
      <c r="BU81" s="154"/>
      <c r="BV81" s="154"/>
      <c r="BW81" s="154"/>
      <c r="BX81" s="154"/>
      <c r="BY81" s="154"/>
      <c r="BZ81" s="154"/>
      <c r="CA81" s="154"/>
    </row>
    <row r="82" spans="1:79" x14ac:dyDescent="0.35">
      <c r="A82" s="750"/>
      <c r="B82" s="610"/>
      <c r="C82" s="563"/>
      <c r="D82" s="318"/>
      <c r="E82" s="67" t="str">
        <f>IFERROR(INDEX(Indata!$B$68:$B$74,MATCH(C82,Indata!$A$68:$A$74,0))*D82,"")</f>
        <v/>
      </c>
      <c r="F82" s="317"/>
      <c r="G82" s="439"/>
      <c r="H82" s="318"/>
      <c r="I82" s="739" t="str">
        <f t="shared" si="101"/>
        <v/>
      </c>
      <c r="J82" s="165" t="str">
        <f>IFERROR(('Fartygsparametrar 1'!G39*LN($D82)+'Fartygsparametrar 1'!H39)*1.825,"")</f>
        <v/>
      </c>
      <c r="K82" s="165" t="str">
        <f t="shared" si="116"/>
        <v/>
      </c>
      <c r="L82" s="180" t="str" cm="1">
        <f t="array" ref="L82">IFERROR(INDEX($C$51:$C$57,MATCH(C82,$B$51:$B$57,0))/SUMPRODUCT(--(JA_Fartygstyp=C82),lastkapacitet_JA_nuläge,antal_anlöp_nuläge_JA),"")</f>
        <v/>
      </c>
      <c r="M82" s="67" t="str">
        <f t="shared" si="117"/>
        <v/>
      </c>
      <c r="N82" s="517"/>
      <c r="O82" s="517"/>
      <c r="P82" s="518"/>
      <c r="Q82" s="117"/>
      <c r="R82" s="176" t="str">
        <f t="shared" si="103"/>
        <v/>
      </c>
      <c r="S82" s="164" t="str">
        <f t="shared" si="104"/>
        <v/>
      </c>
      <c r="T82" s="164" t="str">
        <f t="shared" si="65"/>
        <v/>
      </c>
      <c r="U82" s="183" t="str">
        <f t="shared" si="105"/>
        <v/>
      </c>
      <c r="V82" s="142" t="str">
        <f t="shared" si="106"/>
        <v/>
      </c>
      <c r="W82" s="177" t="str">
        <f t="shared" si="66"/>
        <v/>
      </c>
      <c r="X82" s="164" t="str">
        <f t="shared" si="67"/>
        <v/>
      </c>
      <c r="Y82" s="178" t="str">
        <f t="shared" si="68"/>
        <v/>
      </c>
      <c r="Z82" s="178" t="str">
        <f t="shared" si="69"/>
        <v/>
      </c>
      <c r="AA82" s="178" t="str">
        <f t="shared" si="70"/>
        <v/>
      </c>
      <c r="AB82" s="164" t="str">
        <f t="shared" si="71"/>
        <v/>
      </c>
      <c r="AC82" s="121" t="str">
        <f t="shared" si="72"/>
        <v/>
      </c>
      <c r="AD82" s="154"/>
      <c r="AE82" s="176" t="str">
        <f t="shared" si="73"/>
        <v/>
      </c>
      <c r="AF82" s="164" t="str">
        <f t="shared" si="74"/>
        <v/>
      </c>
      <c r="AG82" s="164" t="str">
        <f t="shared" si="75"/>
        <v/>
      </c>
      <c r="AH82" s="183" t="str">
        <f t="shared" si="76"/>
        <v/>
      </c>
      <c r="AI82" s="142" t="str">
        <f t="shared" si="107"/>
        <v/>
      </c>
      <c r="AJ82" s="179" t="str">
        <f t="shared" si="77"/>
        <v/>
      </c>
      <c r="AK82" s="164" t="str">
        <f t="shared" si="78"/>
        <v/>
      </c>
      <c r="AL82" s="178" t="str">
        <f t="shared" si="79"/>
        <v/>
      </c>
      <c r="AM82" s="178" t="str">
        <f t="shared" si="80"/>
        <v/>
      </c>
      <c r="AN82" s="164" t="str">
        <f t="shared" si="81"/>
        <v/>
      </c>
      <c r="AO82" s="164" t="str">
        <f t="shared" si="82"/>
        <v/>
      </c>
      <c r="AP82" s="121" t="str">
        <f t="shared" si="83"/>
        <v/>
      </c>
      <c r="AQ82" s="154"/>
      <c r="AR82" s="176" t="str">
        <f t="shared" si="84"/>
        <v/>
      </c>
      <c r="AS82" s="164" t="str">
        <f t="shared" si="85"/>
        <v/>
      </c>
      <c r="AT82" s="164" t="str">
        <f t="shared" si="86"/>
        <v/>
      </c>
      <c r="AU82" s="183" t="str">
        <f t="shared" si="108"/>
        <v/>
      </c>
      <c r="AV82" s="142" t="str">
        <f t="shared" si="109"/>
        <v/>
      </c>
      <c r="AW82" s="179" t="str">
        <f t="shared" si="87"/>
        <v/>
      </c>
      <c r="AX82" s="164" t="str">
        <f t="shared" si="88"/>
        <v/>
      </c>
      <c r="AY82" s="178" t="str">
        <f t="shared" si="89"/>
        <v/>
      </c>
      <c r="AZ82" s="178" t="str">
        <f t="shared" si="90"/>
        <v/>
      </c>
      <c r="BA82" s="164" t="str">
        <f t="shared" si="91"/>
        <v/>
      </c>
      <c r="BB82" s="164" t="str">
        <f t="shared" si="92"/>
        <v/>
      </c>
      <c r="BC82" s="121" t="str">
        <f t="shared" si="93"/>
        <v/>
      </c>
      <c r="BD82" s="154"/>
      <c r="BE82" s="176" t="str">
        <f t="shared" si="94"/>
        <v/>
      </c>
      <c r="BF82" s="164" t="str">
        <f t="shared" si="95"/>
        <v/>
      </c>
      <c r="BG82" s="164" t="str">
        <f t="shared" si="96"/>
        <v/>
      </c>
      <c r="BH82" s="183" t="str">
        <f t="shared" si="110"/>
        <v/>
      </c>
      <c r="BI82" s="142" t="str">
        <f t="shared" si="111"/>
        <v/>
      </c>
      <c r="BJ82" s="179" t="str">
        <f t="shared" si="97"/>
        <v/>
      </c>
      <c r="BK82" s="164" t="str">
        <f t="shared" si="98"/>
        <v/>
      </c>
      <c r="BL82" s="178" t="str">
        <f t="shared" si="99"/>
        <v/>
      </c>
      <c r="BM82" s="178" t="str">
        <f t="shared" si="100"/>
        <v/>
      </c>
      <c r="BN82" s="164" t="str">
        <f t="shared" si="112"/>
        <v/>
      </c>
      <c r="BO82" s="164" t="str">
        <f t="shared" si="113"/>
        <v/>
      </c>
      <c r="BP82" s="121" t="str">
        <f t="shared" si="114"/>
        <v/>
      </c>
      <c r="BQ82" s="154"/>
      <c r="BR82" s="41">
        <f t="shared" si="115"/>
        <v>0</v>
      </c>
      <c r="BS82" s="154"/>
      <c r="BT82" s="154"/>
      <c r="BU82" s="154"/>
      <c r="BV82" s="154"/>
      <c r="BW82" s="154"/>
      <c r="BX82" s="154"/>
      <c r="BY82" s="154"/>
      <c r="BZ82" s="154"/>
      <c r="CA82" s="154"/>
    </row>
    <row r="83" spans="1:79" x14ac:dyDescent="0.35">
      <c r="A83" s="750"/>
      <c r="B83" s="610"/>
      <c r="C83" s="563"/>
      <c r="D83" s="737"/>
      <c r="E83" s="67" t="str">
        <f>IFERROR(INDEX(Indata!$B$68:$B$74,MATCH(C83,Indata!$A$68:$A$74,0))*D83,"")</f>
        <v/>
      </c>
      <c r="F83" s="317"/>
      <c r="G83" s="439"/>
      <c r="H83" s="318"/>
      <c r="I83" s="739" t="str">
        <f t="shared" si="101"/>
        <v/>
      </c>
      <c r="J83" s="165" t="str">
        <f>IFERROR(('Fartygsparametrar 1'!G40*LN($D83)+'Fartygsparametrar 1'!H40)*1.825,"")</f>
        <v/>
      </c>
      <c r="K83" s="165" t="str">
        <f t="shared" si="116"/>
        <v/>
      </c>
      <c r="L83" s="180" t="str" cm="1">
        <f t="array" ref="L83">IFERROR(INDEX($C$51:$C$57,MATCH(C83,$B$51:$B$57,0))/SUMPRODUCT(--(JA_Fartygstyp=C83),lastkapacitet_JA_nuläge,antal_anlöp_nuläge_JA),"")</f>
        <v/>
      </c>
      <c r="M83" s="67" t="str">
        <f t="shared" si="117"/>
        <v/>
      </c>
      <c r="N83" s="517"/>
      <c r="O83" s="517"/>
      <c r="P83" s="518"/>
      <c r="Q83" s="117"/>
      <c r="R83" s="176" t="str">
        <f t="shared" si="103"/>
        <v/>
      </c>
      <c r="S83" s="164" t="str">
        <f t="shared" si="104"/>
        <v/>
      </c>
      <c r="T83" s="164" t="str">
        <f t="shared" si="65"/>
        <v/>
      </c>
      <c r="U83" s="183" t="str">
        <f t="shared" si="105"/>
        <v/>
      </c>
      <c r="V83" s="142" t="str">
        <f t="shared" si="106"/>
        <v/>
      </c>
      <c r="W83" s="177" t="str">
        <f t="shared" si="66"/>
        <v/>
      </c>
      <c r="X83" s="164" t="str">
        <f t="shared" si="67"/>
        <v/>
      </c>
      <c r="Y83" s="178" t="str">
        <f t="shared" si="68"/>
        <v/>
      </c>
      <c r="Z83" s="178" t="str">
        <f t="shared" si="69"/>
        <v/>
      </c>
      <c r="AA83" s="178" t="str">
        <f t="shared" si="70"/>
        <v/>
      </c>
      <c r="AB83" s="164" t="str">
        <f t="shared" si="71"/>
        <v/>
      </c>
      <c r="AC83" s="121" t="str">
        <f t="shared" si="72"/>
        <v/>
      </c>
      <c r="AD83" s="154"/>
      <c r="AE83" s="176" t="str">
        <f t="shared" si="73"/>
        <v/>
      </c>
      <c r="AF83" s="164" t="str">
        <f t="shared" si="74"/>
        <v/>
      </c>
      <c r="AG83" s="164" t="str">
        <f t="shared" si="75"/>
        <v/>
      </c>
      <c r="AH83" s="183" t="str">
        <f t="shared" si="76"/>
        <v/>
      </c>
      <c r="AI83" s="142" t="str">
        <f t="shared" si="107"/>
        <v/>
      </c>
      <c r="AJ83" s="179" t="str">
        <f t="shared" si="77"/>
        <v/>
      </c>
      <c r="AK83" s="164" t="str">
        <f t="shared" si="78"/>
        <v/>
      </c>
      <c r="AL83" s="178" t="str">
        <f t="shared" si="79"/>
        <v/>
      </c>
      <c r="AM83" s="178" t="str">
        <f t="shared" si="80"/>
        <v/>
      </c>
      <c r="AN83" s="164" t="str">
        <f t="shared" si="81"/>
        <v/>
      </c>
      <c r="AO83" s="164" t="str">
        <f t="shared" si="82"/>
        <v/>
      </c>
      <c r="AP83" s="121" t="str">
        <f t="shared" si="83"/>
        <v/>
      </c>
      <c r="AQ83" s="154"/>
      <c r="AR83" s="176" t="str">
        <f t="shared" si="84"/>
        <v/>
      </c>
      <c r="AS83" s="164" t="str">
        <f t="shared" si="85"/>
        <v/>
      </c>
      <c r="AT83" s="164" t="str">
        <f t="shared" si="86"/>
        <v/>
      </c>
      <c r="AU83" s="183" t="str">
        <f t="shared" si="108"/>
        <v/>
      </c>
      <c r="AV83" s="142" t="str">
        <f t="shared" si="109"/>
        <v/>
      </c>
      <c r="AW83" s="179" t="str">
        <f t="shared" si="87"/>
        <v/>
      </c>
      <c r="AX83" s="164" t="str">
        <f t="shared" si="88"/>
        <v/>
      </c>
      <c r="AY83" s="178" t="str">
        <f t="shared" si="89"/>
        <v/>
      </c>
      <c r="AZ83" s="178" t="str">
        <f t="shared" si="90"/>
        <v/>
      </c>
      <c r="BA83" s="164" t="str">
        <f t="shared" si="91"/>
        <v/>
      </c>
      <c r="BB83" s="164" t="str">
        <f t="shared" si="92"/>
        <v/>
      </c>
      <c r="BC83" s="121" t="str">
        <f t="shared" si="93"/>
        <v/>
      </c>
      <c r="BD83" s="154"/>
      <c r="BE83" s="176" t="str">
        <f t="shared" si="94"/>
        <v/>
      </c>
      <c r="BF83" s="164" t="str">
        <f t="shared" si="95"/>
        <v/>
      </c>
      <c r="BG83" s="164" t="str">
        <f t="shared" si="96"/>
        <v/>
      </c>
      <c r="BH83" s="183" t="str">
        <f t="shared" si="110"/>
        <v/>
      </c>
      <c r="BI83" s="142" t="str">
        <f t="shared" si="111"/>
        <v/>
      </c>
      <c r="BJ83" s="179" t="str">
        <f t="shared" si="97"/>
        <v/>
      </c>
      <c r="BK83" s="164" t="str">
        <f t="shared" si="98"/>
        <v/>
      </c>
      <c r="BL83" s="178" t="str">
        <f t="shared" si="99"/>
        <v/>
      </c>
      <c r="BM83" s="178" t="str">
        <f t="shared" si="100"/>
        <v/>
      </c>
      <c r="BN83" s="164" t="str">
        <f t="shared" si="112"/>
        <v/>
      </c>
      <c r="BO83" s="164" t="str">
        <f t="shared" si="113"/>
        <v/>
      </c>
      <c r="BP83" s="121" t="str">
        <f t="shared" si="114"/>
        <v/>
      </c>
      <c r="BQ83" s="154"/>
      <c r="BR83" s="41">
        <f t="shared" si="115"/>
        <v>0</v>
      </c>
      <c r="BS83" s="154"/>
      <c r="BT83" s="154"/>
      <c r="BU83" s="154"/>
      <c r="BV83" s="154"/>
      <c r="BW83" s="154"/>
      <c r="BX83" s="154"/>
      <c r="BY83" s="154"/>
      <c r="BZ83" s="154"/>
      <c r="CA83" s="154"/>
    </row>
    <row r="84" spans="1:79" x14ac:dyDescent="0.35">
      <c r="A84" s="750"/>
      <c r="B84" s="610"/>
      <c r="C84" s="563"/>
      <c r="D84" s="737"/>
      <c r="E84" s="67" t="str">
        <f>IFERROR(INDEX(Indata!$B$68:$B$74,MATCH(C84,Indata!$A$68:$A$74,0))*D84,"")</f>
        <v/>
      </c>
      <c r="F84" s="317"/>
      <c r="G84" s="439"/>
      <c r="H84" s="318"/>
      <c r="I84" s="739" t="str">
        <f t="shared" si="101"/>
        <v/>
      </c>
      <c r="J84" s="165" t="str">
        <f>IFERROR(('Fartygsparametrar 1'!G41*LN($D84)+'Fartygsparametrar 1'!H41)*1.825,"")</f>
        <v/>
      </c>
      <c r="K84" s="165" t="str">
        <f t="shared" si="116"/>
        <v/>
      </c>
      <c r="L84" s="180" t="str" cm="1">
        <f t="array" ref="L84">IFERROR(INDEX($C$51:$C$57,MATCH(C84,$B$51:$B$57,0))/SUMPRODUCT(--(JA_Fartygstyp=C84),lastkapacitet_JA_nuläge,antal_anlöp_nuläge_JA),"")</f>
        <v/>
      </c>
      <c r="M84" s="67" t="str">
        <f t="shared" si="117"/>
        <v/>
      </c>
      <c r="N84" s="517"/>
      <c r="O84" s="517"/>
      <c r="P84" s="518"/>
      <c r="Q84" s="117"/>
      <c r="R84" s="176" t="str">
        <f t="shared" si="103"/>
        <v/>
      </c>
      <c r="S84" s="164" t="str">
        <f t="shared" si="104"/>
        <v/>
      </c>
      <c r="T84" s="164" t="str">
        <f t="shared" si="65"/>
        <v/>
      </c>
      <c r="U84" s="183" t="str">
        <f t="shared" si="105"/>
        <v/>
      </c>
      <c r="V84" s="142" t="str">
        <f t="shared" si="106"/>
        <v/>
      </c>
      <c r="W84" s="177" t="str">
        <f t="shared" si="66"/>
        <v/>
      </c>
      <c r="X84" s="164" t="str">
        <f t="shared" si="67"/>
        <v/>
      </c>
      <c r="Y84" s="178" t="str">
        <f t="shared" si="68"/>
        <v/>
      </c>
      <c r="Z84" s="178" t="str">
        <f t="shared" si="69"/>
        <v/>
      </c>
      <c r="AA84" s="178" t="str">
        <f t="shared" si="70"/>
        <v/>
      </c>
      <c r="AB84" s="164" t="str">
        <f t="shared" si="71"/>
        <v/>
      </c>
      <c r="AC84" s="121" t="str">
        <f t="shared" si="72"/>
        <v/>
      </c>
      <c r="AD84" s="154"/>
      <c r="AE84" s="176" t="str">
        <f t="shared" si="73"/>
        <v/>
      </c>
      <c r="AF84" s="164" t="str">
        <f t="shared" si="74"/>
        <v/>
      </c>
      <c r="AG84" s="164" t="str">
        <f t="shared" si="75"/>
        <v/>
      </c>
      <c r="AH84" s="183" t="str">
        <f t="shared" si="76"/>
        <v/>
      </c>
      <c r="AI84" s="142" t="str">
        <f t="shared" si="107"/>
        <v/>
      </c>
      <c r="AJ84" s="179" t="str">
        <f t="shared" si="77"/>
        <v/>
      </c>
      <c r="AK84" s="164" t="str">
        <f t="shared" si="78"/>
        <v/>
      </c>
      <c r="AL84" s="178" t="str">
        <f t="shared" si="79"/>
        <v/>
      </c>
      <c r="AM84" s="178" t="str">
        <f t="shared" si="80"/>
        <v/>
      </c>
      <c r="AN84" s="164" t="str">
        <f t="shared" si="81"/>
        <v/>
      </c>
      <c r="AO84" s="164" t="str">
        <f t="shared" si="82"/>
        <v/>
      </c>
      <c r="AP84" s="121" t="str">
        <f t="shared" si="83"/>
        <v/>
      </c>
      <c r="AQ84" s="154"/>
      <c r="AR84" s="176" t="str">
        <f t="shared" si="84"/>
        <v/>
      </c>
      <c r="AS84" s="164" t="str">
        <f t="shared" si="85"/>
        <v/>
      </c>
      <c r="AT84" s="164" t="str">
        <f t="shared" si="86"/>
        <v/>
      </c>
      <c r="AU84" s="183" t="str">
        <f t="shared" si="108"/>
        <v/>
      </c>
      <c r="AV84" s="142" t="str">
        <f t="shared" si="109"/>
        <v/>
      </c>
      <c r="AW84" s="179" t="str">
        <f t="shared" si="87"/>
        <v/>
      </c>
      <c r="AX84" s="164" t="str">
        <f t="shared" si="88"/>
        <v/>
      </c>
      <c r="AY84" s="178" t="str">
        <f t="shared" si="89"/>
        <v/>
      </c>
      <c r="AZ84" s="178" t="str">
        <f t="shared" si="90"/>
        <v/>
      </c>
      <c r="BA84" s="164" t="str">
        <f t="shared" si="91"/>
        <v/>
      </c>
      <c r="BB84" s="164" t="str">
        <f t="shared" si="92"/>
        <v/>
      </c>
      <c r="BC84" s="121" t="str">
        <f t="shared" si="93"/>
        <v/>
      </c>
      <c r="BD84" s="154"/>
      <c r="BE84" s="176" t="str">
        <f t="shared" si="94"/>
        <v/>
      </c>
      <c r="BF84" s="164" t="str">
        <f t="shared" si="95"/>
        <v/>
      </c>
      <c r="BG84" s="164" t="str">
        <f t="shared" si="96"/>
        <v/>
      </c>
      <c r="BH84" s="183" t="str">
        <f t="shared" si="110"/>
        <v/>
      </c>
      <c r="BI84" s="142" t="str">
        <f t="shared" si="111"/>
        <v/>
      </c>
      <c r="BJ84" s="179" t="str">
        <f t="shared" si="97"/>
        <v/>
      </c>
      <c r="BK84" s="164" t="str">
        <f t="shared" si="98"/>
        <v/>
      </c>
      <c r="BL84" s="178" t="str">
        <f t="shared" si="99"/>
        <v/>
      </c>
      <c r="BM84" s="178" t="str">
        <f t="shared" si="100"/>
        <v/>
      </c>
      <c r="BN84" s="164" t="str">
        <f t="shared" si="112"/>
        <v/>
      </c>
      <c r="BO84" s="164" t="str">
        <f t="shared" si="113"/>
        <v/>
      </c>
      <c r="BP84" s="121" t="str">
        <f t="shared" si="114"/>
        <v/>
      </c>
      <c r="BQ84" s="154"/>
      <c r="BR84" s="41">
        <f t="shared" si="115"/>
        <v>0</v>
      </c>
      <c r="BS84" s="154"/>
      <c r="BT84" s="154"/>
      <c r="BU84" s="154"/>
      <c r="BV84" s="154"/>
      <c r="BW84" s="154"/>
      <c r="BX84" s="154"/>
      <c r="BY84" s="154"/>
      <c r="BZ84" s="154"/>
      <c r="CA84" s="154"/>
    </row>
    <row r="85" spans="1:79" x14ac:dyDescent="0.35">
      <c r="A85" s="750"/>
      <c r="B85" s="610"/>
      <c r="C85" s="563"/>
      <c r="D85" s="737"/>
      <c r="E85" s="67" t="str">
        <f>IFERROR(INDEX(Indata!$B$68:$B$74,MATCH(C85,Indata!$A$68:$A$74,0))*D85,"")</f>
        <v/>
      </c>
      <c r="F85" s="317"/>
      <c r="G85" s="439"/>
      <c r="H85" s="318"/>
      <c r="I85" s="739" t="str">
        <f t="shared" si="101"/>
        <v/>
      </c>
      <c r="J85" s="165" t="str">
        <f>IFERROR(('Fartygsparametrar 1'!G42*LN($D85)+'Fartygsparametrar 1'!H42)*1.825,"")</f>
        <v/>
      </c>
      <c r="K85" s="165" t="str">
        <f t="shared" si="116"/>
        <v/>
      </c>
      <c r="L85" s="180" t="str" cm="1">
        <f t="array" ref="L85">IFERROR(INDEX($C$51:$C$57,MATCH(C85,$B$51:$B$57,0))/SUMPRODUCT(--(JA_Fartygstyp=C85),lastkapacitet_JA_nuläge,antal_anlöp_nuläge_JA),"")</f>
        <v/>
      </c>
      <c r="M85" s="67" t="str">
        <f t="shared" si="117"/>
        <v/>
      </c>
      <c r="N85" s="517"/>
      <c r="O85" s="517"/>
      <c r="P85" s="518"/>
      <c r="Q85" s="117"/>
      <c r="R85" s="176" t="str">
        <f t="shared" si="103"/>
        <v/>
      </c>
      <c r="S85" s="164" t="str">
        <f t="shared" si="104"/>
        <v/>
      </c>
      <c r="T85" s="164" t="str">
        <f t="shared" si="65"/>
        <v/>
      </c>
      <c r="U85" s="183" t="str">
        <f t="shared" si="105"/>
        <v/>
      </c>
      <c r="V85" s="142" t="str">
        <f t="shared" si="106"/>
        <v/>
      </c>
      <c r="W85" s="177" t="str">
        <f t="shared" si="66"/>
        <v/>
      </c>
      <c r="X85" s="164" t="str">
        <f t="shared" si="67"/>
        <v/>
      </c>
      <c r="Y85" s="178" t="str">
        <f t="shared" si="68"/>
        <v/>
      </c>
      <c r="Z85" s="178" t="str">
        <f t="shared" si="69"/>
        <v/>
      </c>
      <c r="AA85" s="178" t="str">
        <f t="shared" si="70"/>
        <v/>
      </c>
      <c r="AB85" s="164" t="str">
        <f t="shared" si="71"/>
        <v/>
      </c>
      <c r="AC85" s="121" t="str">
        <f t="shared" si="72"/>
        <v/>
      </c>
      <c r="AD85" s="154"/>
      <c r="AE85" s="176" t="str">
        <f t="shared" si="73"/>
        <v/>
      </c>
      <c r="AF85" s="164" t="str">
        <f t="shared" si="74"/>
        <v/>
      </c>
      <c r="AG85" s="164" t="str">
        <f t="shared" si="75"/>
        <v/>
      </c>
      <c r="AH85" s="183" t="str">
        <f t="shared" si="76"/>
        <v/>
      </c>
      <c r="AI85" s="142" t="str">
        <f t="shared" si="107"/>
        <v/>
      </c>
      <c r="AJ85" s="179" t="str">
        <f t="shared" si="77"/>
        <v/>
      </c>
      <c r="AK85" s="164" t="str">
        <f t="shared" si="78"/>
        <v/>
      </c>
      <c r="AL85" s="178" t="str">
        <f t="shared" si="79"/>
        <v/>
      </c>
      <c r="AM85" s="178" t="str">
        <f t="shared" si="80"/>
        <v/>
      </c>
      <c r="AN85" s="164" t="str">
        <f t="shared" si="81"/>
        <v/>
      </c>
      <c r="AO85" s="164" t="str">
        <f t="shared" si="82"/>
        <v/>
      </c>
      <c r="AP85" s="121" t="str">
        <f t="shared" si="83"/>
        <v/>
      </c>
      <c r="AQ85" s="154"/>
      <c r="AR85" s="176" t="str">
        <f t="shared" si="84"/>
        <v/>
      </c>
      <c r="AS85" s="164" t="str">
        <f t="shared" si="85"/>
        <v/>
      </c>
      <c r="AT85" s="164" t="str">
        <f t="shared" si="86"/>
        <v/>
      </c>
      <c r="AU85" s="183" t="str">
        <f t="shared" si="108"/>
        <v/>
      </c>
      <c r="AV85" s="142" t="str">
        <f t="shared" si="109"/>
        <v/>
      </c>
      <c r="AW85" s="179" t="str">
        <f t="shared" si="87"/>
        <v/>
      </c>
      <c r="AX85" s="164" t="str">
        <f t="shared" si="88"/>
        <v/>
      </c>
      <c r="AY85" s="178" t="str">
        <f t="shared" si="89"/>
        <v/>
      </c>
      <c r="AZ85" s="178" t="str">
        <f t="shared" si="90"/>
        <v/>
      </c>
      <c r="BA85" s="164" t="str">
        <f t="shared" si="91"/>
        <v/>
      </c>
      <c r="BB85" s="164" t="str">
        <f t="shared" si="92"/>
        <v/>
      </c>
      <c r="BC85" s="121" t="str">
        <f t="shared" si="93"/>
        <v/>
      </c>
      <c r="BD85" s="154"/>
      <c r="BE85" s="176" t="str">
        <f t="shared" si="94"/>
        <v/>
      </c>
      <c r="BF85" s="164" t="str">
        <f t="shared" si="95"/>
        <v/>
      </c>
      <c r="BG85" s="164" t="str">
        <f t="shared" si="96"/>
        <v/>
      </c>
      <c r="BH85" s="183" t="str">
        <f t="shared" si="110"/>
        <v/>
      </c>
      <c r="BI85" s="142" t="str">
        <f t="shared" si="111"/>
        <v/>
      </c>
      <c r="BJ85" s="179" t="str">
        <f t="shared" si="97"/>
        <v/>
      </c>
      <c r="BK85" s="164" t="str">
        <f t="shared" si="98"/>
        <v/>
      </c>
      <c r="BL85" s="178" t="str">
        <f t="shared" si="99"/>
        <v/>
      </c>
      <c r="BM85" s="178" t="str">
        <f t="shared" si="100"/>
        <v/>
      </c>
      <c r="BN85" s="164" t="str">
        <f t="shared" si="112"/>
        <v/>
      </c>
      <c r="BO85" s="164" t="str">
        <f t="shared" si="113"/>
        <v/>
      </c>
      <c r="BP85" s="121" t="str">
        <f t="shared" si="114"/>
        <v/>
      </c>
      <c r="BQ85" s="154"/>
      <c r="BR85" s="41">
        <f t="shared" si="115"/>
        <v>0</v>
      </c>
      <c r="BS85" s="154"/>
      <c r="BT85" s="154"/>
      <c r="BU85" s="154"/>
      <c r="BV85" s="154"/>
      <c r="BW85" s="154"/>
      <c r="BX85" s="154"/>
      <c r="BY85" s="154"/>
      <c r="BZ85" s="154"/>
      <c r="CA85" s="154"/>
    </row>
    <row r="86" spans="1:79" x14ac:dyDescent="0.35">
      <c r="A86" s="750"/>
      <c r="B86" s="610"/>
      <c r="C86" s="563"/>
      <c r="D86" s="737"/>
      <c r="E86" s="67" t="str">
        <f>IFERROR(INDEX(Indata!$B$68:$B$74,MATCH(C86,Indata!$A$68:$A$74,0))*D86,"")</f>
        <v/>
      </c>
      <c r="F86" s="317"/>
      <c r="G86" s="439"/>
      <c r="H86" s="318"/>
      <c r="I86" s="739" t="str">
        <f t="shared" si="101"/>
        <v/>
      </c>
      <c r="J86" s="165" t="str">
        <f>IFERROR(('Fartygsparametrar 1'!G43*LN($D86)+'Fartygsparametrar 1'!H43)*1.825,"")</f>
        <v/>
      </c>
      <c r="K86" s="165" t="str">
        <f t="shared" si="116"/>
        <v/>
      </c>
      <c r="L86" s="180" t="str" cm="1">
        <f t="array" ref="L86">IFERROR(INDEX($C$51:$C$57,MATCH(C86,$B$51:$B$57,0))/SUMPRODUCT(--(JA_Fartygstyp=C86),lastkapacitet_JA_nuläge,antal_anlöp_nuläge_JA),"")</f>
        <v/>
      </c>
      <c r="M86" s="67" t="str">
        <f t="shared" si="117"/>
        <v/>
      </c>
      <c r="N86" s="517"/>
      <c r="O86" s="517"/>
      <c r="P86" s="518"/>
      <c r="Q86" s="117"/>
      <c r="R86" s="176" t="str">
        <f t="shared" si="103"/>
        <v/>
      </c>
      <c r="S86" s="164" t="str">
        <f t="shared" si="104"/>
        <v/>
      </c>
      <c r="T86" s="164" t="str">
        <f t="shared" si="65"/>
        <v/>
      </c>
      <c r="U86" s="183" t="str">
        <f t="shared" si="105"/>
        <v/>
      </c>
      <c r="V86" s="142" t="str">
        <f t="shared" si="106"/>
        <v/>
      </c>
      <c r="W86" s="177" t="str">
        <f t="shared" si="66"/>
        <v/>
      </c>
      <c r="X86" s="164" t="str">
        <f t="shared" si="67"/>
        <v/>
      </c>
      <c r="Y86" s="178" t="str">
        <f t="shared" si="68"/>
        <v/>
      </c>
      <c r="Z86" s="178" t="str">
        <f t="shared" si="69"/>
        <v/>
      </c>
      <c r="AA86" s="178" t="str">
        <f t="shared" si="70"/>
        <v/>
      </c>
      <c r="AB86" s="164" t="str">
        <f t="shared" si="71"/>
        <v/>
      </c>
      <c r="AC86" s="121" t="str">
        <f t="shared" si="72"/>
        <v/>
      </c>
      <c r="AD86" s="154"/>
      <c r="AE86" s="176" t="str">
        <f t="shared" si="73"/>
        <v/>
      </c>
      <c r="AF86" s="164" t="str">
        <f t="shared" si="74"/>
        <v/>
      </c>
      <c r="AG86" s="164" t="str">
        <f t="shared" si="75"/>
        <v/>
      </c>
      <c r="AH86" s="183" t="str">
        <f t="shared" si="76"/>
        <v/>
      </c>
      <c r="AI86" s="142" t="str">
        <f t="shared" si="107"/>
        <v/>
      </c>
      <c r="AJ86" s="179" t="str">
        <f t="shared" si="77"/>
        <v/>
      </c>
      <c r="AK86" s="164" t="str">
        <f t="shared" si="78"/>
        <v/>
      </c>
      <c r="AL86" s="178" t="str">
        <f t="shared" si="79"/>
        <v/>
      </c>
      <c r="AM86" s="178" t="str">
        <f t="shared" si="80"/>
        <v/>
      </c>
      <c r="AN86" s="164" t="str">
        <f t="shared" si="81"/>
        <v/>
      </c>
      <c r="AO86" s="164" t="str">
        <f t="shared" si="82"/>
        <v/>
      </c>
      <c r="AP86" s="121" t="str">
        <f t="shared" si="83"/>
        <v/>
      </c>
      <c r="AQ86" s="154"/>
      <c r="AR86" s="176" t="str">
        <f t="shared" si="84"/>
        <v/>
      </c>
      <c r="AS86" s="164" t="str">
        <f t="shared" si="85"/>
        <v/>
      </c>
      <c r="AT86" s="164" t="str">
        <f t="shared" si="86"/>
        <v/>
      </c>
      <c r="AU86" s="183" t="str">
        <f t="shared" si="108"/>
        <v/>
      </c>
      <c r="AV86" s="142" t="str">
        <f t="shared" si="109"/>
        <v/>
      </c>
      <c r="AW86" s="179" t="str">
        <f t="shared" si="87"/>
        <v/>
      </c>
      <c r="AX86" s="164" t="str">
        <f t="shared" si="88"/>
        <v/>
      </c>
      <c r="AY86" s="178" t="str">
        <f t="shared" si="89"/>
        <v/>
      </c>
      <c r="AZ86" s="178" t="str">
        <f t="shared" si="90"/>
        <v/>
      </c>
      <c r="BA86" s="164" t="str">
        <f t="shared" si="91"/>
        <v/>
      </c>
      <c r="BB86" s="164" t="str">
        <f t="shared" si="92"/>
        <v/>
      </c>
      <c r="BC86" s="121" t="str">
        <f t="shared" si="93"/>
        <v/>
      </c>
      <c r="BD86" s="154"/>
      <c r="BE86" s="176" t="str">
        <f t="shared" si="94"/>
        <v/>
      </c>
      <c r="BF86" s="164" t="str">
        <f t="shared" si="95"/>
        <v/>
      </c>
      <c r="BG86" s="164" t="str">
        <f t="shared" si="96"/>
        <v/>
      </c>
      <c r="BH86" s="183" t="str">
        <f t="shared" si="110"/>
        <v/>
      </c>
      <c r="BI86" s="142" t="str">
        <f t="shared" si="111"/>
        <v/>
      </c>
      <c r="BJ86" s="179" t="str">
        <f t="shared" si="97"/>
        <v/>
      </c>
      <c r="BK86" s="164" t="str">
        <f t="shared" si="98"/>
        <v/>
      </c>
      <c r="BL86" s="178" t="str">
        <f t="shared" si="99"/>
        <v/>
      </c>
      <c r="BM86" s="178" t="str">
        <f t="shared" si="100"/>
        <v/>
      </c>
      <c r="BN86" s="164" t="str">
        <f t="shared" si="112"/>
        <v/>
      </c>
      <c r="BO86" s="164" t="str">
        <f t="shared" si="113"/>
        <v/>
      </c>
      <c r="BP86" s="121" t="str">
        <f t="shared" si="114"/>
        <v/>
      </c>
      <c r="BQ86" s="154"/>
      <c r="BR86" s="41">
        <f t="shared" si="115"/>
        <v>0</v>
      </c>
      <c r="BS86" s="154"/>
      <c r="BT86" s="154"/>
      <c r="BU86" s="154"/>
      <c r="BV86" s="154"/>
      <c r="BW86" s="154"/>
      <c r="BX86" s="154"/>
      <c r="BY86" s="154"/>
      <c r="BZ86" s="154"/>
      <c r="CA86" s="154"/>
    </row>
    <row r="87" spans="1:79" x14ac:dyDescent="0.35">
      <c r="A87" s="750"/>
      <c r="B87" s="610"/>
      <c r="C87" s="563"/>
      <c r="D87" s="737"/>
      <c r="E87" s="67" t="str">
        <f>IFERROR(INDEX(Indata!$B$68:$B$74,MATCH(C87,Indata!$A$68:$A$74,0))*D87,"")</f>
        <v/>
      </c>
      <c r="F87" s="317"/>
      <c r="G87" s="439"/>
      <c r="H87" s="318"/>
      <c r="I87" s="739" t="str">
        <f t="shared" si="101"/>
        <v/>
      </c>
      <c r="J87" s="165" t="str">
        <f>IFERROR(('Fartygsparametrar 1'!G44*LN($D87)+'Fartygsparametrar 1'!H44)*1.825,"")</f>
        <v/>
      </c>
      <c r="K87" s="165" t="str">
        <f t="shared" si="116"/>
        <v/>
      </c>
      <c r="L87" s="180" t="str" cm="1">
        <f t="array" ref="L87">IFERROR(INDEX($C$51:$C$57,MATCH(C87,$B$51:$B$57,0))/SUMPRODUCT(--(JA_Fartygstyp=C87),lastkapacitet_JA_nuläge,antal_anlöp_nuläge_JA),"")</f>
        <v/>
      </c>
      <c r="M87" s="67" t="str">
        <f t="shared" si="117"/>
        <v/>
      </c>
      <c r="N87" s="517"/>
      <c r="O87" s="517"/>
      <c r="P87" s="518"/>
      <c r="Q87" s="117"/>
      <c r="R87" s="176" t="str">
        <f t="shared" si="103"/>
        <v/>
      </c>
      <c r="S87" s="164" t="str">
        <f t="shared" si="104"/>
        <v/>
      </c>
      <c r="T87" s="164" t="str">
        <f t="shared" si="65"/>
        <v/>
      </c>
      <c r="U87" s="183" t="str">
        <f t="shared" si="105"/>
        <v/>
      </c>
      <c r="V87" s="142" t="str">
        <f t="shared" si="106"/>
        <v/>
      </c>
      <c r="W87" s="177" t="str">
        <f t="shared" si="66"/>
        <v/>
      </c>
      <c r="X87" s="164" t="str">
        <f t="shared" si="67"/>
        <v/>
      </c>
      <c r="Y87" s="178" t="str">
        <f t="shared" si="68"/>
        <v/>
      </c>
      <c r="Z87" s="178" t="str">
        <f t="shared" si="69"/>
        <v/>
      </c>
      <c r="AA87" s="178" t="str">
        <f t="shared" si="70"/>
        <v/>
      </c>
      <c r="AB87" s="164" t="str">
        <f t="shared" si="71"/>
        <v/>
      </c>
      <c r="AC87" s="121" t="str">
        <f t="shared" si="72"/>
        <v/>
      </c>
      <c r="AD87" s="154"/>
      <c r="AE87" s="176" t="str">
        <f t="shared" si="73"/>
        <v/>
      </c>
      <c r="AF87" s="164" t="str">
        <f t="shared" si="74"/>
        <v/>
      </c>
      <c r="AG87" s="164" t="str">
        <f t="shared" si="75"/>
        <v/>
      </c>
      <c r="AH87" s="183" t="str">
        <f t="shared" si="76"/>
        <v/>
      </c>
      <c r="AI87" s="142" t="str">
        <f t="shared" si="107"/>
        <v/>
      </c>
      <c r="AJ87" s="179" t="str">
        <f t="shared" si="77"/>
        <v/>
      </c>
      <c r="AK87" s="164" t="str">
        <f t="shared" si="78"/>
        <v/>
      </c>
      <c r="AL87" s="178" t="str">
        <f t="shared" si="79"/>
        <v/>
      </c>
      <c r="AM87" s="178" t="str">
        <f t="shared" si="80"/>
        <v/>
      </c>
      <c r="AN87" s="164" t="str">
        <f t="shared" si="81"/>
        <v/>
      </c>
      <c r="AO87" s="164" t="str">
        <f t="shared" si="82"/>
        <v/>
      </c>
      <c r="AP87" s="121" t="str">
        <f t="shared" si="83"/>
        <v/>
      </c>
      <c r="AQ87" s="154"/>
      <c r="AR87" s="176" t="str">
        <f t="shared" si="84"/>
        <v/>
      </c>
      <c r="AS87" s="164" t="str">
        <f t="shared" si="85"/>
        <v/>
      </c>
      <c r="AT87" s="164" t="str">
        <f t="shared" si="86"/>
        <v/>
      </c>
      <c r="AU87" s="183" t="str">
        <f t="shared" si="108"/>
        <v/>
      </c>
      <c r="AV87" s="142" t="str">
        <f t="shared" si="109"/>
        <v/>
      </c>
      <c r="AW87" s="179" t="str">
        <f t="shared" si="87"/>
        <v/>
      </c>
      <c r="AX87" s="164" t="str">
        <f t="shared" si="88"/>
        <v/>
      </c>
      <c r="AY87" s="178" t="str">
        <f t="shared" si="89"/>
        <v/>
      </c>
      <c r="AZ87" s="178" t="str">
        <f t="shared" si="90"/>
        <v/>
      </c>
      <c r="BA87" s="164" t="str">
        <f t="shared" si="91"/>
        <v/>
      </c>
      <c r="BB87" s="164" t="str">
        <f t="shared" si="92"/>
        <v/>
      </c>
      <c r="BC87" s="121" t="str">
        <f t="shared" si="93"/>
        <v/>
      </c>
      <c r="BD87" s="154"/>
      <c r="BE87" s="176" t="str">
        <f t="shared" si="94"/>
        <v/>
      </c>
      <c r="BF87" s="164" t="str">
        <f t="shared" si="95"/>
        <v/>
      </c>
      <c r="BG87" s="164" t="str">
        <f t="shared" si="96"/>
        <v/>
      </c>
      <c r="BH87" s="183" t="str">
        <f t="shared" si="110"/>
        <v/>
      </c>
      <c r="BI87" s="142" t="str">
        <f t="shared" si="111"/>
        <v/>
      </c>
      <c r="BJ87" s="179" t="str">
        <f t="shared" si="97"/>
        <v/>
      </c>
      <c r="BK87" s="164" t="str">
        <f t="shared" si="98"/>
        <v/>
      </c>
      <c r="BL87" s="178" t="str">
        <f t="shared" si="99"/>
        <v/>
      </c>
      <c r="BM87" s="178" t="str">
        <f t="shared" si="100"/>
        <v/>
      </c>
      <c r="BN87" s="164" t="str">
        <f t="shared" si="112"/>
        <v/>
      </c>
      <c r="BO87" s="164" t="str">
        <f t="shared" si="113"/>
        <v/>
      </c>
      <c r="BP87" s="121" t="str">
        <f t="shared" si="114"/>
        <v/>
      </c>
      <c r="BQ87" s="154"/>
      <c r="BR87" s="41">
        <f t="shared" si="115"/>
        <v>0</v>
      </c>
      <c r="BS87" s="154"/>
      <c r="BT87" s="154"/>
      <c r="BU87" s="154"/>
      <c r="BV87" s="154"/>
      <c r="BW87" s="154"/>
      <c r="BX87" s="154"/>
      <c r="BY87" s="154"/>
      <c r="BZ87" s="154"/>
      <c r="CA87" s="154"/>
    </row>
    <row r="88" spans="1:79" x14ac:dyDescent="0.35">
      <c r="A88" s="750"/>
      <c r="B88" s="610"/>
      <c r="C88" s="563"/>
      <c r="D88" s="318"/>
      <c r="E88" s="67" t="str">
        <f>IFERROR(INDEX(Indata!$B$68:$B$74,MATCH(C88,Indata!$A$68:$A$74,0))*D88,"")</f>
        <v/>
      </c>
      <c r="F88" s="317"/>
      <c r="G88" s="439"/>
      <c r="H88" s="318"/>
      <c r="I88" s="739" t="str">
        <f t="shared" si="101"/>
        <v/>
      </c>
      <c r="J88" s="165" t="str">
        <f>IFERROR(('Fartygsparametrar 1'!G45*LN($D88)+'Fartygsparametrar 1'!H45)*1.825,"")</f>
        <v/>
      </c>
      <c r="K88" s="165" t="str">
        <f t="shared" si="116"/>
        <v/>
      </c>
      <c r="L88" s="180" t="str" cm="1">
        <f t="array" ref="L88">IFERROR(INDEX($C$51:$C$57,MATCH(C88,$B$51:$B$57,0))/SUMPRODUCT(--(JA_Fartygstyp=C88),lastkapacitet_JA_nuläge,antal_anlöp_nuläge_JA),"")</f>
        <v/>
      </c>
      <c r="M88" s="67" t="str">
        <f t="shared" si="117"/>
        <v/>
      </c>
      <c r="N88" s="517"/>
      <c r="O88" s="517"/>
      <c r="P88" s="518"/>
      <c r="Q88" s="117"/>
      <c r="R88" s="176" t="str">
        <f t="shared" si="103"/>
        <v/>
      </c>
      <c r="S88" s="164" t="str">
        <f t="shared" si="104"/>
        <v/>
      </c>
      <c r="T88" s="164" t="str">
        <f t="shared" si="65"/>
        <v/>
      </c>
      <c r="U88" s="183" t="str">
        <f t="shared" si="105"/>
        <v/>
      </c>
      <c r="V88" s="142" t="str">
        <f t="shared" si="106"/>
        <v/>
      </c>
      <c r="W88" s="177" t="str">
        <f t="shared" si="66"/>
        <v/>
      </c>
      <c r="X88" s="164" t="str">
        <f t="shared" si="67"/>
        <v/>
      </c>
      <c r="Y88" s="178" t="str">
        <f t="shared" si="68"/>
        <v/>
      </c>
      <c r="Z88" s="178" t="str">
        <f t="shared" si="69"/>
        <v/>
      </c>
      <c r="AA88" s="178" t="str">
        <f t="shared" si="70"/>
        <v/>
      </c>
      <c r="AB88" s="164" t="str">
        <f t="shared" si="71"/>
        <v/>
      </c>
      <c r="AC88" s="121" t="str">
        <f t="shared" si="72"/>
        <v/>
      </c>
      <c r="AD88" s="154"/>
      <c r="AE88" s="176" t="str">
        <f t="shared" si="73"/>
        <v/>
      </c>
      <c r="AF88" s="164" t="str">
        <f t="shared" si="74"/>
        <v/>
      </c>
      <c r="AG88" s="164" t="str">
        <f t="shared" si="75"/>
        <v/>
      </c>
      <c r="AH88" s="183" t="str">
        <f t="shared" si="76"/>
        <v/>
      </c>
      <c r="AI88" s="142" t="str">
        <f t="shared" si="107"/>
        <v/>
      </c>
      <c r="AJ88" s="179" t="str">
        <f t="shared" si="77"/>
        <v/>
      </c>
      <c r="AK88" s="164" t="str">
        <f t="shared" si="78"/>
        <v/>
      </c>
      <c r="AL88" s="178" t="str">
        <f t="shared" si="79"/>
        <v/>
      </c>
      <c r="AM88" s="178" t="str">
        <f t="shared" si="80"/>
        <v/>
      </c>
      <c r="AN88" s="164" t="str">
        <f t="shared" si="81"/>
        <v/>
      </c>
      <c r="AO88" s="164" t="str">
        <f t="shared" si="82"/>
        <v/>
      </c>
      <c r="AP88" s="121" t="str">
        <f t="shared" si="83"/>
        <v/>
      </c>
      <c r="AQ88" s="154"/>
      <c r="AR88" s="176" t="str">
        <f t="shared" si="84"/>
        <v/>
      </c>
      <c r="AS88" s="164" t="str">
        <f t="shared" si="85"/>
        <v/>
      </c>
      <c r="AT88" s="164" t="str">
        <f t="shared" si="86"/>
        <v/>
      </c>
      <c r="AU88" s="183" t="str">
        <f t="shared" si="108"/>
        <v/>
      </c>
      <c r="AV88" s="142" t="str">
        <f t="shared" si="109"/>
        <v/>
      </c>
      <c r="AW88" s="179" t="str">
        <f t="shared" si="87"/>
        <v/>
      </c>
      <c r="AX88" s="164" t="str">
        <f t="shared" si="88"/>
        <v/>
      </c>
      <c r="AY88" s="178" t="str">
        <f t="shared" si="89"/>
        <v/>
      </c>
      <c r="AZ88" s="178" t="str">
        <f t="shared" si="90"/>
        <v/>
      </c>
      <c r="BA88" s="164" t="str">
        <f t="shared" si="91"/>
        <v/>
      </c>
      <c r="BB88" s="164" t="str">
        <f t="shared" si="92"/>
        <v/>
      </c>
      <c r="BC88" s="121" t="str">
        <f t="shared" si="93"/>
        <v/>
      </c>
      <c r="BD88" s="154"/>
      <c r="BE88" s="176" t="str">
        <f t="shared" si="94"/>
        <v/>
      </c>
      <c r="BF88" s="164" t="str">
        <f t="shared" si="95"/>
        <v/>
      </c>
      <c r="BG88" s="164" t="str">
        <f t="shared" si="96"/>
        <v/>
      </c>
      <c r="BH88" s="183" t="str">
        <f t="shared" si="110"/>
        <v/>
      </c>
      <c r="BI88" s="142" t="str">
        <f t="shared" si="111"/>
        <v/>
      </c>
      <c r="BJ88" s="179" t="str">
        <f t="shared" si="97"/>
        <v/>
      </c>
      <c r="BK88" s="164" t="str">
        <f t="shared" si="98"/>
        <v/>
      </c>
      <c r="BL88" s="178" t="str">
        <f t="shared" si="99"/>
        <v/>
      </c>
      <c r="BM88" s="178" t="str">
        <f t="shared" si="100"/>
        <v/>
      </c>
      <c r="BN88" s="164" t="str">
        <f t="shared" si="112"/>
        <v/>
      </c>
      <c r="BO88" s="164" t="str">
        <f t="shared" si="113"/>
        <v/>
      </c>
      <c r="BP88" s="121" t="str">
        <f t="shared" si="114"/>
        <v/>
      </c>
      <c r="BQ88" s="154"/>
      <c r="BR88" s="41">
        <f t="shared" si="115"/>
        <v>0</v>
      </c>
      <c r="BS88" s="154"/>
      <c r="BT88" s="154"/>
      <c r="BU88" s="154"/>
      <c r="BV88" s="154"/>
      <c r="BW88" s="154"/>
      <c r="BX88" s="154"/>
      <c r="BY88" s="154"/>
      <c r="BZ88" s="154"/>
      <c r="CA88" s="154"/>
    </row>
    <row r="89" spans="1:79" x14ac:dyDescent="0.35">
      <c r="A89" s="750"/>
      <c r="B89" s="610"/>
      <c r="C89" s="563"/>
      <c r="D89" s="318"/>
      <c r="E89" s="67" t="str">
        <f>IFERROR(INDEX(Indata!$B$68:$B$74,MATCH(C89,Indata!$A$68:$A$74,0))*D89,"")</f>
        <v/>
      </c>
      <c r="F89" s="317"/>
      <c r="G89" s="439"/>
      <c r="H89" s="318"/>
      <c r="I89" s="739" t="str">
        <f t="shared" si="101"/>
        <v/>
      </c>
      <c r="J89" s="165" t="str">
        <f>IFERROR(('Fartygsparametrar 1'!G46*LN($D89)+'Fartygsparametrar 1'!H46)*1.825,"")</f>
        <v/>
      </c>
      <c r="K89" s="165" t="str">
        <f t="shared" si="116"/>
        <v/>
      </c>
      <c r="L89" s="180" t="str" cm="1">
        <f t="array" ref="L89">IFERROR(INDEX($C$51:$C$57,MATCH(C89,$B$51:$B$57,0))/SUMPRODUCT(--(JA_Fartygstyp=C89),lastkapacitet_JA_nuläge,antal_anlöp_nuläge_JA),"")</f>
        <v/>
      </c>
      <c r="M89" s="67" t="str">
        <f t="shared" si="117"/>
        <v/>
      </c>
      <c r="N89" s="517"/>
      <c r="O89" s="517"/>
      <c r="P89" s="518"/>
      <c r="Q89" s="117"/>
      <c r="R89" s="176" t="str">
        <f t="shared" si="103"/>
        <v/>
      </c>
      <c r="S89" s="164" t="str">
        <f t="shared" si="104"/>
        <v/>
      </c>
      <c r="T89" s="164" t="str">
        <f t="shared" si="65"/>
        <v/>
      </c>
      <c r="U89" s="183" t="str">
        <f t="shared" si="105"/>
        <v/>
      </c>
      <c r="V89" s="142" t="str">
        <f t="shared" si="106"/>
        <v/>
      </c>
      <c r="W89" s="177" t="str">
        <f t="shared" si="66"/>
        <v/>
      </c>
      <c r="X89" s="164" t="str">
        <f t="shared" si="67"/>
        <v/>
      </c>
      <c r="Y89" s="178" t="str">
        <f t="shared" si="68"/>
        <v/>
      </c>
      <c r="Z89" s="178" t="str">
        <f t="shared" si="69"/>
        <v/>
      </c>
      <c r="AA89" s="178" t="str">
        <f t="shared" si="70"/>
        <v/>
      </c>
      <c r="AB89" s="164" t="str">
        <f t="shared" si="71"/>
        <v/>
      </c>
      <c r="AC89" s="121" t="str">
        <f t="shared" si="72"/>
        <v/>
      </c>
      <c r="AD89" s="154"/>
      <c r="AE89" s="176" t="str">
        <f t="shared" si="73"/>
        <v/>
      </c>
      <c r="AF89" s="164" t="str">
        <f t="shared" si="74"/>
        <v/>
      </c>
      <c r="AG89" s="164" t="str">
        <f t="shared" si="75"/>
        <v/>
      </c>
      <c r="AH89" s="183" t="str">
        <f t="shared" si="76"/>
        <v/>
      </c>
      <c r="AI89" s="142" t="str">
        <f t="shared" si="107"/>
        <v/>
      </c>
      <c r="AJ89" s="179" t="str">
        <f t="shared" si="77"/>
        <v/>
      </c>
      <c r="AK89" s="164" t="str">
        <f t="shared" si="78"/>
        <v/>
      </c>
      <c r="AL89" s="178" t="str">
        <f t="shared" si="79"/>
        <v/>
      </c>
      <c r="AM89" s="178" t="str">
        <f t="shared" si="80"/>
        <v/>
      </c>
      <c r="AN89" s="164" t="str">
        <f t="shared" si="81"/>
        <v/>
      </c>
      <c r="AO89" s="164" t="str">
        <f t="shared" si="82"/>
        <v/>
      </c>
      <c r="AP89" s="121" t="str">
        <f t="shared" si="83"/>
        <v/>
      </c>
      <c r="AQ89" s="154"/>
      <c r="AR89" s="176" t="str">
        <f t="shared" si="84"/>
        <v/>
      </c>
      <c r="AS89" s="164" t="str">
        <f t="shared" si="85"/>
        <v/>
      </c>
      <c r="AT89" s="164" t="str">
        <f t="shared" si="86"/>
        <v/>
      </c>
      <c r="AU89" s="183" t="str">
        <f t="shared" si="108"/>
        <v/>
      </c>
      <c r="AV89" s="142" t="str">
        <f t="shared" si="109"/>
        <v/>
      </c>
      <c r="AW89" s="179" t="str">
        <f t="shared" si="87"/>
        <v/>
      </c>
      <c r="AX89" s="164" t="str">
        <f t="shared" si="88"/>
        <v/>
      </c>
      <c r="AY89" s="178" t="str">
        <f t="shared" si="89"/>
        <v/>
      </c>
      <c r="AZ89" s="178" t="str">
        <f t="shared" si="90"/>
        <v/>
      </c>
      <c r="BA89" s="164" t="str">
        <f t="shared" si="91"/>
        <v/>
      </c>
      <c r="BB89" s="164" t="str">
        <f t="shared" si="92"/>
        <v/>
      </c>
      <c r="BC89" s="121" t="str">
        <f t="shared" si="93"/>
        <v/>
      </c>
      <c r="BD89" s="154"/>
      <c r="BE89" s="176" t="str">
        <f t="shared" si="94"/>
        <v/>
      </c>
      <c r="BF89" s="164" t="str">
        <f t="shared" si="95"/>
        <v/>
      </c>
      <c r="BG89" s="164" t="str">
        <f t="shared" si="96"/>
        <v/>
      </c>
      <c r="BH89" s="183" t="str">
        <f t="shared" si="110"/>
        <v/>
      </c>
      <c r="BI89" s="142" t="str">
        <f t="shared" si="111"/>
        <v/>
      </c>
      <c r="BJ89" s="179" t="str">
        <f t="shared" si="97"/>
        <v/>
      </c>
      <c r="BK89" s="164" t="str">
        <f t="shared" si="98"/>
        <v/>
      </c>
      <c r="BL89" s="178" t="str">
        <f t="shared" si="99"/>
        <v/>
      </c>
      <c r="BM89" s="178" t="str">
        <f t="shared" si="100"/>
        <v/>
      </c>
      <c r="BN89" s="164" t="str">
        <f t="shared" si="112"/>
        <v/>
      </c>
      <c r="BO89" s="164" t="str">
        <f t="shared" si="113"/>
        <v/>
      </c>
      <c r="BP89" s="121" t="str">
        <f t="shared" si="114"/>
        <v/>
      </c>
      <c r="BQ89" s="154"/>
      <c r="BR89" s="41">
        <f t="shared" si="115"/>
        <v>0</v>
      </c>
      <c r="BS89" s="154"/>
      <c r="BT89" s="154"/>
      <c r="BU89" s="154"/>
      <c r="BV89" s="154"/>
      <c r="BW89" s="154"/>
      <c r="BX89" s="154"/>
      <c r="BY89" s="154"/>
      <c r="BZ89" s="154"/>
      <c r="CA89" s="154"/>
    </row>
    <row r="90" spans="1:79" x14ac:dyDescent="0.35">
      <c r="B90" s="109"/>
      <c r="D90" s="109"/>
      <c r="E90" s="109"/>
      <c r="F90" s="109"/>
      <c r="G90" s="109"/>
      <c r="H90" s="109"/>
      <c r="I90" s="109"/>
      <c r="J90" s="109"/>
      <c r="K90" s="109"/>
      <c r="L90" s="109"/>
      <c r="M90" s="181">
        <f>SUM(M65:M89)</f>
        <v>0</v>
      </c>
      <c r="N90" s="109"/>
      <c r="O90" s="109"/>
      <c r="P90" s="114"/>
      <c r="Q90" s="118"/>
      <c r="R90" s="108"/>
      <c r="S90" s="109"/>
      <c r="T90" s="181">
        <f>SUM(T65:T89)</f>
        <v>0</v>
      </c>
      <c r="U90" s="109"/>
      <c r="V90" s="109"/>
      <c r="W90" s="109"/>
      <c r="X90" s="109"/>
      <c r="Y90" s="109"/>
      <c r="Z90" s="109"/>
      <c r="AA90" s="109"/>
      <c r="AB90" s="109"/>
      <c r="AC90" s="114"/>
      <c r="AE90" s="108"/>
      <c r="AF90" s="109"/>
      <c r="AG90" s="181">
        <f>SUM(AG65:AG89)</f>
        <v>0</v>
      </c>
      <c r="AH90" s="109"/>
      <c r="AI90" s="109"/>
      <c r="AJ90" s="109"/>
      <c r="AK90" s="109"/>
      <c r="AL90" s="109"/>
      <c r="AM90" s="109"/>
      <c r="AN90" s="109"/>
      <c r="AO90" s="109"/>
      <c r="AP90" s="114"/>
      <c r="AR90" s="108"/>
      <c r="AS90" s="109"/>
      <c r="AT90" s="181">
        <f>SUM(AT65:AT89)</f>
        <v>0</v>
      </c>
      <c r="AU90" s="109"/>
      <c r="AV90" s="109"/>
      <c r="AW90" s="109"/>
      <c r="AX90" s="109"/>
      <c r="AY90" s="109"/>
      <c r="AZ90" s="109"/>
      <c r="BA90" s="109"/>
      <c r="BB90" s="109"/>
      <c r="BC90" s="114"/>
      <c r="BE90" s="108"/>
      <c r="BF90" s="109"/>
      <c r="BG90" s="181">
        <f>SUM(BG65:BG89)</f>
        <v>0</v>
      </c>
      <c r="BH90" s="109"/>
      <c r="BI90" s="109"/>
      <c r="BJ90" s="109"/>
      <c r="BK90" s="109"/>
      <c r="BL90" s="109"/>
      <c r="BM90" s="109"/>
      <c r="BN90" s="109"/>
      <c r="BO90" s="109"/>
      <c r="BP90" s="114"/>
      <c r="BR90" s="41">
        <f>IFERROR(AG90*AK90,0)</f>
        <v>0</v>
      </c>
    </row>
    <row r="91" spans="1:79" ht="15.5" x14ac:dyDescent="0.35">
      <c r="B91" s="109"/>
      <c r="D91" s="1902">
        <f>D62</f>
        <v>2019</v>
      </c>
      <c r="E91" s="1902"/>
      <c r="F91" s="1902"/>
      <c r="G91" s="1902"/>
      <c r="H91" s="1902"/>
      <c r="I91" s="1902"/>
      <c r="J91" s="1902"/>
      <c r="K91" s="1902"/>
      <c r="L91" s="1902"/>
      <c r="M91" s="1902"/>
      <c r="N91" s="1902"/>
      <c r="O91" s="1902"/>
      <c r="P91" s="1903"/>
      <c r="Q91" s="118"/>
      <c r="R91" s="1901">
        <f>R62</f>
        <v>2028</v>
      </c>
      <c r="S91" s="1902"/>
      <c r="T91" s="1902"/>
      <c r="U91" s="1902"/>
      <c r="V91" s="1902"/>
      <c r="W91" s="1902"/>
      <c r="X91" s="1902"/>
      <c r="Y91" s="1902"/>
      <c r="Z91" s="1902"/>
      <c r="AA91" s="1902"/>
      <c r="AB91" s="1902"/>
      <c r="AC91" s="1903"/>
      <c r="AE91" s="1901">
        <f>AE62</f>
        <v>2045</v>
      </c>
      <c r="AF91" s="1902"/>
      <c r="AG91" s="1902"/>
      <c r="AH91" s="1902"/>
      <c r="AI91" s="1902"/>
      <c r="AJ91" s="1902"/>
      <c r="AK91" s="1902"/>
      <c r="AL91" s="1902"/>
      <c r="AM91" s="1902"/>
      <c r="AN91" s="1902"/>
      <c r="AO91" s="1902"/>
      <c r="AP91" s="1903"/>
      <c r="AR91" s="1901">
        <f>AR62</f>
        <v>2065</v>
      </c>
      <c r="AS91" s="1902"/>
      <c r="AT91" s="1902"/>
      <c r="AU91" s="1902"/>
      <c r="AV91" s="1902"/>
      <c r="AW91" s="1902"/>
      <c r="AX91" s="1902"/>
      <c r="AY91" s="1902"/>
      <c r="AZ91" s="1902"/>
      <c r="BA91" s="1902"/>
      <c r="BB91" s="1902"/>
      <c r="BC91" s="1903"/>
      <c r="BE91" s="1901">
        <f>BE62</f>
        <v>2087</v>
      </c>
      <c r="BF91" s="1902"/>
      <c r="BG91" s="1902"/>
      <c r="BH91" s="1902"/>
      <c r="BI91" s="1902"/>
      <c r="BJ91" s="1902"/>
      <c r="BK91" s="1902"/>
      <c r="BL91" s="1902"/>
      <c r="BM91" s="1902"/>
      <c r="BN91" s="1902"/>
      <c r="BO91" s="1902"/>
      <c r="BP91" s="1903"/>
      <c r="BR91" s="41">
        <f t="shared" ref="BR91:BR118" si="118">IFERROR(AG91*AK91,0)</f>
        <v>0</v>
      </c>
    </row>
    <row r="92" spans="1:79" ht="15.5" x14ac:dyDescent="0.35">
      <c r="A92" s="107" t="s">
        <v>10</v>
      </c>
      <c r="B92" s="109"/>
      <c r="D92" s="109"/>
      <c r="E92" s="109"/>
      <c r="F92" s="109"/>
      <c r="G92" s="747"/>
      <c r="H92" s="109"/>
      <c r="I92" s="109"/>
      <c r="J92" s="109"/>
      <c r="K92" s="109"/>
      <c r="L92" s="109"/>
      <c r="M92" s="109"/>
      <c r="N92" s="109"/>
      <c r="O92" s="1904" t="s">
        <v>212</v>
      </c>
      <c r="P92" s="1905"/>
      <c r="Q92" s="119"/>
      <c r="R92" s="108"/>
      <c r="S92" s="109"/>
      <c r="T92" s="109"/>
      <c r="U92" s="109"/>
      <c r="V92" s="109"/>
      <c r="W92" s="109"/>
      <c r="X92" s="109"/>
      <c r="Y92" s="109"/>
      <c r="Z92" s="109"/>
      <c r="AA92" s="109"/>
      <c r="AB92" s="1904" t="s">
        <v>212</v>
      </c>
      <c r="AC92" s="1905"/>
      <c r="AE92" s="108"/>
      <c r="AF92" s="109"/>
      <c r="AG92" s="109"/>
      <c r="AH92" s="109"/>
      <c r="AI92" s="109"/>
      <c r="AJ92" s="109"/>
      <c r="AK92" s="109"/>
      <c r="AL92" s="109"/>
      <c r="AM92" s="109"/>
      <c r="AN92" s="109"/>
      <c r="AO92" s="1904" t="s">
        <v>212</v>
      </c>
      <c r="AP92" s="1905"/>
      <c r="AR92" s="108"/>
      <c r="AS92" s="109"/>
      <c r="AT92" s="109"/>
      <c r="AU92" s="109"/>
      <c r="AV92" s="109"/>
      <c r="AW92" s="109"/>
      <c r="AX92" s="109"/>
      <c r="AY92" s="109"/>
      <c r="AZ92" s="109"/>
      <c r="BA92" s="109"/>
      <c r="BB92" s="1904" t="s">
        <v>212</v>
      </c>
      <c r="BC92" s="1905"/>
      <c r="BE92" s="108"/>
      <c r="BF92" s="109"/>
      <c r="BG92" s="109"/>
      <c r="BH92" s="109"/>
      <c r="BI92" s="109"/>
      <c r="BJ92" s="109"/>
      <c r="BK92" s="109"/>
      <c r="BL92" s="109"/>
      <c r="BM92" s="109"/>
      <c r="BN92" s="109"/>
      <c r="BO92" s="1904" t="s">
        <v>212</v>
      </c>
      <c r="BP92" s="1905"/>
      <c r="BR92" s="41">
        <f t="shared" si="118"/>
        <v>0</v>
      </c>
    </row>
    <row r="93" spans="1:79" ht="43.5" x14ac:dyDescent="0.35">
      <c r="A93" s="586" t="s">
        <v>641</v>
      </c>
      <c r="B93" s="109" t="s">
        <v>643</v>
      </c>
      <c r="C93" s="61" t="s">
        <v>72</v>
      </c>
      <c r="D93" s="111" t="s">
        <v>216</v>
      </c>
      <c r="E93" s="111" t="s">
        <v>217</v>
      </c>
      <c r="F93" s="111" t="s">
        <v>445</v>
      </c>
      <c r="G93" s="780" t="s">
        <v>200</v>
      </c>
      <c r="H93" s="111" t="s">
        <v>256</v>
      </c>
      <c r="I93" s="111" t="s">
        <v>255</v>
      </c>
      <c r="J93" s="111" t="s">
        <v>258</v>
      </c>
      <c r="K93" s="111" t="s">
        <v>257</v>
      </c>
      <c r="L93" s="111" t="s">
        <v>220</v>
      </c>
      <c r="M93" s="111" t="s">
        <v>272</v>
      </c>
      <c r="N93" s="111" t="s">
        <v>89</v>
      </c>
      <c r="O93" s="111" t="s">
        <v>440</v>
      </c>
      <c r="P93" s="113" t="s">
        <v>441</v>
      </c>
      <c r="Q93" s="120"/>
      <c r="R93" s="110" t="s">
        <v>216</v>
      </c>
      <c r="S93" s="111" t="s">
        <v>217</v>
      </c>
      <c r="T93" s="111" t="s">
        <v>272</v>
      </c>
      <c r="U93" s="111" t="s">
        <v>220</v>
      </c>
      <c r="V93" s="111" t="s">
        <v>439</v>
      </c>
      <c r="W93" s="111" t="s">
        <v>200</v>
      </c>
      <c r="X93" s="111" t="s">
        <v>255</v>
      </c>
      <c r="Y93" s="111" t="s">
        <v>258</v>
      </c>
      <c r="Z93" s="111" t="s">
        <v>257</v>
      </c>
      <c r="AA93" s="111" t="s">
        <v>89</v>
      </c>
      <c r="AB93" s="111" t="s">
        <v>440</v>
      </c>
      <c r="AC93" s="113" t="s">
        <v>441</v>
      </c>
      <c r="AE93" s="110" t="s">
        <v>216</v>
      </c>
      <c r="AF93" s="111" t="s">
        <v>217</v>
      </c>
      <c r="AG93" s="111" t="s">
        <v>272</v>
      </c>
      <c r="AH93" s="111" t="s">
        <v>220</v>
      </c>
      <c r="AI93" s="111" t="s">
        <v>439</v>
      </c>
      <c r="AJ93" s="111" t="s">
        <v>200</v>
      </c>
      <c r="AK93" s="111" t="s">
        <v>255</v>
      </c>
      <c r="AL93" s="111" t="s">
        <v>258</v>
      </c>
      <c r="AM93" s="111" t="s">
        <v>257</v>
      </c>
      <c r="AN93" s="111" t="s">
        <v>89</v>
      </c>
      <c r="AO93" s="111" t="s">
        <v>440</v>
      </c>
      <c r="AP93" s="113" t="s">
        <v>441</v>
      </c>
      <c r="AR93" s="110" t="s">
        <v>216</v>
      </c>
      <c r="AS93" s="111" t="s">
        <v>217</v>
      </c>
      <c r="AT93" s="111" t="s">
        <v>272</v>
      </c>
      <c r="AU93" s="111" t="s">
        <v>220</v>
      </c>
      <c r="AV93" s="111" t="s">
        <v>439</v>
      </c>
      <c r="AW93" s="111" t="s">
        <v>200</v>
      </c>
      <c r="AX93" s="111" t="s">
        <v>255</v>
      </c>
      <c r="AY93" s="111" t="s">
        <v>258</v>
      </c>
      <c r="AZ93" s="111" t="s">
        <v>257</v>
      </c>
      <c r="BA93" s="111" t="s">
        <v>89</v>
      </c>
      <c r="BB93" s="111" t="s">
        <v>440</v>
      </c>
      <c r="BC93" s="113" t="s">
        <v>441</v>
      </c>
      <c r="BE93" s="110" t="s">
        <v>216</v>
      </c>
      <c r="BF93" s="111" t="s">
        <v>217</v>
      </c>
      <c r="BG93" s="111" t="s">
        <v>272</v>
      </c>
      <c r="BH93" s="111" t="s">
        <v>220</v>
      </c>
      <c r="BI93" s="111" t="s">
        <v>439</v>
      </c>
      <c r="BJ93" s="111" t="s">
        <v>200</v>
      </c>
      <c r="BK93" s="111" t="s">
        <v>255</v>
      </c>
      <c r="BL93" s="111" t="s">
        <v>258</v>
      </c>
      <c r="BM93" s="111" t="s">
        <v>257</v>
      </c>
      <c r="BN93" s="111" t="s">
        <v>89</v>
      </c>
      <c r="BO93" s="111" t="s">
        <v>440</v>
      </c>
      <c r="BP93" s="113" t="s">
        <v>441</v>
      </c>
      <c r="BR93" s="41">
        <f t="shared" si="118"/>
        <v>0</v>
      </c>
    </row>
    <row r="94" spans="1:79" x14ac:dyDescent="0.35">
      <c r="A94" s="586">
        <f>A65</f>
        <v>0</v>
      </c>
      <c r="B94" s="610"/>
      <c r="C94" s="101">
        <f>C65</f>
        <v>0</v>
      </c>
      <c r="D94" s="737">
        <f>D65</f>
        <v>0</v>
      </c>
      <c r="E94" s="140" t="str">
        <f>IFERROR(INDEX(Indata!$B$68:$B$74,MATCH(C94,Indata!$A$68:$A$74,0))*D94,"")</f>
        <v/>
      </c>
      <c r="F94" s="748">
        <f>IF(E94="",0,M94/(E94*L94))</f>
        <v>0</v>
      </c>
      <c r="G94" s="781" t="str">
        <f>IF(G65&gt;1,G65,"")</f>
        <v/>
      </c>
      <c r="H94" s="67">
        <f>H65</f>
        <v>0</v>
      </c>
      <c r="I94" s="739" t="str">
        <f>IF(H94&gt;1,H94*1.852,"")</f>
        <v/>
      </c>
      <c r="J94" s="165" t="str">
        <f>IFERROR(('Fartygsparametrar 1'!G22*LN($D94)+'Fartygsparametrar 1'!H22)*1.825,"")</f>
        <v/>
      </c>
      <c r="K94" s="165" t="str">
        <f t="shared" ref="K94:K100" si="119">IFERROR(I94/J94,"")</f>
        <v/>
      </c>
      <c r="L94" s="180" t="str">
        <f>L65</f>
        <v/>
      </c>
      <c r="M94" s="67" t="str">
        <f>M65</f>
        <v/>
      </c>
      <c r="N94" s="749">
        <f>N65</f>
        <v>0</v>
      </c>
      <c r="O94" s="515">
        <f>O65</f>
        <v>0</v>
      </c>
      <c r="P94" s="516">
        <f>IF(P65&gt;0.1,P65,0)</f>
        <v>0</v>
      </c>
      <c r="Q94" s="117"/>
      <c r="R94" s="176" t="str">
        <f t="shared" ref="R94:R118" si="120">IF(D94&gt;1,D94,"")</f>
        <v/>
      </c>
      <c r="S94" s="164" t="str">
        <f t="shared" ref="S94:S118" si="121">IF(E94&gt;1,E94,"")</f>
        <v/>
      </c>
      <c r="T94" s="164" t="str">
        <f t="shared" ref="T94:T118" si="122">IFERROR(M94*INDEX($M$51:$M$57,MATCH($C94,$B$51:$B$57,0)),"")</f>
        <v/>
      </c>
      <c r="U94" s="183" t="str">
        <f>IF(L94&gt;0.001,L94,"")</f>
        <v/>
      </c>
      <c r="V94" s="142" t="str">
        <f>IFERROR(T94/(S94*U94),"")</f>
        <v/>
      </c>
      <c r="W94" s="177" t="str">
        <f t="shared" ref="W94:W118" si="123">IF(G94&gt;1,G94,"")</f>
        <v/>
      </c>
      <c r="X94" s="164" t="str">
        <f t="shared" ref="X94:X118" si="124">IF(I94&gt;1,I94,"")</f>
        <v/>
      </c>
      <c r="Y94" s="178" t="str">
        <f t="shared" ref="Y94:Y118" si="125">IF(J94&gt;1,J94,"")</f>
        <v/>
      </c>
      <c r="Z94" s="178" t="str">
        <f t="shared" ref="Z94:Z118" si="126">IF(K94&gt;1,K94,"")</f>
        <v/>
      </c>
      <c r="AA94" s="164" t="str">
        <f t="shared" ref="AA94:AA118" si="127">IF(N94&gt;0.1,N94,"")</f>
        <v/>
      </c>
      <c r="AB94" s="164" t="str">
        <f t="shared" ref="AB94:AB118" si="128">IF(O94&gt;0.1,O94,"")</f>
        <v/>
      </c>
      <c r="AC94" s="121" t="str">
        <f t="shared" ref="AC94:AC118" si="129">IF(AA94=1,P94,"")</f>
        <v/>
      </c>
      <c r="AE94" s="176" t="str">
        <f t="shared" ref="AE94:AE118" si="130">IF(R94&gt;1,R94,"")</f>
        <v/>
      </c>
      <c r="AF94" s="164" t="str">
        <f t="shared" ref="AF94:AF118" si="131">IF(S94&gt;1,S94,"")</f>
        <v/>
      </c>
      <c r="AG94" s="164" t="str">
        <f t="shared" ref="AG94:AG118" si="132">IFERROR(T94*INDEX($N$51:$N$57,MATCH($C94,$B$51:$B$57,0)),"")</f>
        <v/>
      </c>
      <c r="AH94" s="183" t="str">
        <f t="shared" ref="AH94:AH118" si="133">IF(U94&gt;0.001,U94,"")</f>
        <v/>
      </c>
      <c r="AI94" s="142" t="str">
        <f>IFERROR(AG94/(AF94*AH94),"")</f>
        <v/>
      </c>
      <c r="AJ94" s="179" t="str">
        <f t="shared" ref="AJ94:AJ118" si="134">IF(ISBLANK(W94),"",W94)</f>
        <v/>
      </c>
      <c r="AK94" s="164" t="str">
        <f t="shared" ref="AK94:AK118" si="135">IF(X94&gt;1,X94,"")</f>
        <v/>
      </c>
      <c r="AL94" s="178" t="str">
        <f t="shared" ref="AL94:AL118" si="136">IF(Y94&gt;1,Y94,"")</f>
        <v/>
      </c>
      <c r="AM94" s="178" t="str">
        <f t="shared" ref="AM94:AM118" si="137">IF(Z94&gt;1,Z94,"")</f>
        <v/>
      </c>
      <c r="AN94" s="164" t="str">
        <f t="shared" ref="AN94:AN118" si="138">IF(AA94&gt;0.1,AA94,"")</f>
        <v/>
      </c>
      <c r="AO94" s="164" t="str">
        <f t="shared" ref="AO94:AO118" si="139">IF(AB94&gt;0.1,AB94,"")</f>
        <v/>
      </c>
      <c r="AP94" s="121" t="str">
        <f t="shared" ref="AP94:AP118" si="140">IF(AC94&gt;0.1,AC94,"")</f>
        <v/>
      </c>
      <c r="AR94" s="176" t="str">
        <f t="shared" ref="AR94:AR118" si="141">IF(AE94&gt;1,AE94,"")</f>
        <v/>
      </c>
      <c r="AS94" s="164" t="str">
        <f t="shared" ref="AS94:AS118" si="142">IF(AF94&gt;1,AF94,"")</f>
        <v/>
      </c>
      <c r="AT94" s="164" t="str">
        <f t="shared" ref="AT94:AT118" si="143">IFERROR(AG94*INDEX($O$51:$O$57,MATCH($C94,$B$51:$B$57,0)),"")</f>
        <v/>
      </c>
      <c r="AU94" s="183" t="str">
        <f>IF(AH94&gt;0.001,AH94,"")</f>
        <v/>
      </c>
      <c r="AV94" s="142" t="str">
        <f>IFERROR(AT94/(AS94*AU94),"")</f>
        <v/>
      </c>
      <c r="AW94" s="179" t="str">
        <f t="shared" ref="AW94:AW118" si="144">IF(ISBLANK(AJ94),"",AJ94)</f>
        <v/>
      </c>
      <c r="AX94" s="164" t="str">
        <f t="shared" ref="AX94:AX118" si="145">IF(AK94&gt;1,AK94,"")</f>
        <v/>
      </c>
      <c r="AY94" s="178" t="str">
        <f t="shared" ref="AY94:AY118" si="146">IF(AL94&gt;1,AL94,"")</f>
        <v/>
      </c>
      <c r="AZ94" s="178" t="str">
        <f t="shared" ref="AZ94:AZ118" si="147">IF(AM94&gt;1,AM94,"")</f>
        <v/>
      </c>
      <c r="BA94" s="164" t="str">
        <f t="shared" ref="BA94:BA118" si="148">IF(AN94&gt;0.1,AN94,"")</f>
        <v/>
      </c>
      <c r="BB94" s="164" t="str">
        <f t="shared" ref="BB94:BB118" si="149">IF(AO94&gt;0.1,AO94,"")</f>
        <v/>
      </c>
      <c r="BC94" s="121" t="str">
        <f t="shared" ref="BC94:BC118" si="150">IF(AP94&gt;0.1,AP94,"")</f>
        <v/>
      </c>
      <c r="BE94" s="176" t="str">
        <f t="shared" ref="BE94:BE118" si="151">IF(AR94&gt;1,AR94,"")</f>
        <v/>
      </c>
      <c r="BF94" s="164" t="str">
        <f t="shared" ref="BF94:BF118" si="152">IF(AS94&gt;1,AS94,"")</f>
        <v/>
      </c>
      <c r="BG94" s="164" t="str">
        <f t="shared" ref="BG94:BG118" si="153">IFERROR(AT94*INDEX($P$51:$P$57,MATCH($C94,$B$51:$B$57,0)),"")</f>
        <v/>
      </c>
      <c r="BH94" s="183" t="str">
        <f>IF(AU94&gt;0.001,AU94,"")</f>
        <v/>
      </c>
      <c r="BI94" s="142" t="str">
        <f>IFERROR(BG94/(BF94*BH94),"")</f>
        <v/>
      </c>
      <c r="BJ94" s="179" t="str">
        <f t="shared" ref="BJ94:BJ118" si="154">IF(ISBLANK(AW94),"",AW94)</f>
        <v/>
      </c>
      <c r="BK94" s="164" t="str">
        <f t="shared" ref="BK94:BK118" si="155">IF(AX94&gt;1,AX94,"")</f>
        <v/>
      </c>
      <c r="BL94" s="178" t="str">
        <f t="shared" ref="BL94:BL118" si="156">IF(AY94&gt;1,AY94,"")</f>
        <v/>
      </c>
      <c r="BM94" s="178" t="str">
        <f t="shared" ref="BM94:BM118" si="157">IF(AZ94&gt;1,AZ94,"")</f>
        <v/>
      </c>
      <c r="BN94" s="164" t="str">
        <f>IF(BA94&gt;0.1,BA94,"")</f>
        <v/>
      </c>
      <c r="BO94" s="164" t="str">
        <f>IF(BB94&gt;0.1,BB94,"")</f>
        <v/>
      </c>
      <c r="BP94" s="121" t="str">
        <f>IF(BC94&gt;0.1,BC94,"")</f>
        <v/>
      </c>
      <c r="BR94" s="41">
        <f t="shared" si="118"/>
        <v>0</v>
      </c>
    </row>
    <row r="95" spans="1:79" x14ac:dyDescent="0.35">
      <c r="A95" s="586">
        <f t="shared" ref="A95:A118" si="158">A66</f>
        <v>0</v>
      </c>
      <c r="B95" s="610"/>
      <c r="C95" s="101">
        <f t="shared" ref="C95:C118" si="159">C66</f>
        <v>0</v>
      </c>
      <c r="D95" s="737">
        <f t="shared" ref="D95:D118" si="160">D66</f>
        <v>0</v>
      </c>
      <c r="E95" s="140" t="str">
        <f>IFERROR(INDEX(Indata!$B$68:$B$74,MATCH(C95,Indata!$A$68:$A$74,0))*D95,"")</f>
        <v/>
      </c>
      <c r="F95" s="748">
        <f t="shared" ref="F95:F118" si="161">IF(E95="",0,M95/(E95*L95))</f>
        <v>0</v>
      </c>
      <c r="G95" s="781" t="str">
        <f t="shared" ref="G95:G118" si="162">IF(G66&gt;1,G66,"")</f>
        <v/>
      </c>
      <c r="H95" s="67">
        <f t="shared" ref="H95:H118" si="163">H66</f>
        <v>0</v>
      </c>
      <c r="I95" s="739" t="str">
        <f t="shared" ref="I95:I118" si="164">IF(H95&gt;1,H95*1.852,"")</f>
        <v/>
      </c>
      <c r="J95" s="165" t="str">
        <f>IFERROR(('Fartygsparametrar 1'!G23*LN($D95)+'Fartygsparametrar 1'!H23)*1.825,"")</f>
        <v/>
      </c>
      <c r="K95" s="165" t="str">
        <f t="shared" si="119"/>
        <v/>
      </c>
      <c r="L95" s="180" t="str">
        <f t="shared" ref="L95:O118" si="165">L66</f>
        <v/>
      </c>
      <c r="M95" s="67" t="str">
        <f t="shared" si="165"/>
        <v/>
      </c>
      <c r="N95" s="749">
        <f t="shared" si="165"/>
        <v>0</v>
      </c>
      <c r="O95" s="515">
        <f t="shared" si="165"/>
        <v>0</v>
      </c>
      <c r="P95" s="516">
        <f t="shared" ref="P95" si="166">IF(P66&gt;0.1,P66,0)</f>
        <v>0</v>
      </c>
      <c r="Q95" s="117"/>
      <c r="R95" s="176" t="str">
        <f t="shared" si="120"/>
        <v/>
      </c>
      <c r="S95" s="164" t="str">
        <f t="shared" si="121"/>
        <v/>
      </c>
      <c r="T95" s="164" t="str">
        <f t="shared" si="122"/>
        <v/>
      </c>
      <c r="U95" s="183" t="str">
        <f t="shared" ref="U95:U118" si="167">IF(L95&gt;0.001,L95,"")</f>
        <v/>
      </c>
      <c r="V95" s="142" t="str">
        <f t="shared" ref="V95:V118" si="168">IFERROR(T95/(S95*U95),"")</f>
        <v/>
      </c>
      <c r="W95" s="177" t="str">
        <f t="shared" si="123"/>
        <v/>
      </c>
      <c r="X95" s="164" t="str">
        <f t="shared" si="124"/>
        <v/>
      </c>
      <c r="Y95" s="178" t="str">
        <f t="shared" si="125"/>
        <v/>
      </c>
      <c r="Z95" s="178" t="str">
        <f t="shared" si="126"/>
        <v/>
      </c>
      <c r="AA95" s="164" t="str">
        <f t="shared" si="127"/>
        <v/>
      </c>
      <c r="AB95" s="164" t="str">
        <f t="shared" si="128"/>
        <v/>
      </c>
      <c r="AC95" s="121" t="str">
        <f t="shared" si="129"/>
        <v/>
      </c>
      <c r="AE95" s="176" t="str">
        <f t="shared" si="130"/>
        <v/>
      </c>
      <c r="AF95" s="164" t="str">
        <f t="shared" si="131"/>
        <v/>
      </c>
      <c r="AG95" s="164" t="str">
        <f t="shared" si="132"/>
        <v/>
      </c>
      <c r="AH95" s="183" t="str">
        <f t="shared" si="133"/>
        <v/>
      </c>
      <c r="AI95" s="142" t="str">
        <f t="shared" ref="AI95:AI118" si="169">IFERROR(AG95/(AF95*AH95),"")</f>
        <v/>
      </c>
      <c r="AJ95" s="179" t="str">
        <f t="shared" si="134"/>
        <v/>
      </c>
      <c r="AK95" s="164" t="str">
        <f t="shared" si="135"/>
        <v/>
      </c>
      <c r="AL95" s="178" t="str">
        <f t="shared" si="136"/>
        <v/>
      </c>
      <c r="AM95" s="178" t="str">
        <f t="shared" si="137"/>
        <v/>
      </c>
      <c r="AN95" s="164" t="str">
        <f t="shared" si="138"/>
        <v/>
      </c>
      <c r="AO95" s="164" t="str">
        <f t="shared" si="139"/>
        <v/>
      </c>
      <c r="AP95" s="121" t="str">
        <f t="shared" si="140"/>
        <v/>
      </c>
      <c r="AR95" s="176" t="str">
        <f t="shared" si="141"/>
        <v/>
      </c>
      <c r="AS95" s="164" t="str">
        <f t="shared" si="142"/>
        <v/>
      </c>
      <c r="AT95" s="164" t="str">
        <f t="shared" si="143"/>
        <v/>
      </c>
      <c r="AU95" s="183" t="str">
        <f t="shared" ref="AU95:AU118" si="170">IF(AH95&gt;0.001,AH95,"")</f>
        <v/>
      </c>
      <c r="AV95" s="142" t="str">
        <f t="shared" ref="AV95:AV118" si="171">IFERROR(AT95/(AS95*AU95),"")</f>
        <v/>
      </c>
      <c r="AW95" s="179" t="str">
        <f t="shared" si="144"/>
        <v/>
      </c>
      <c r="AX95" s="164" t="str">
        <f t="shared" si="145"/>
        <v/>
      </c>
      <c r="AY95" s="178" t="str">
        <f t="shared" si="146"/>
        <v/>
      </c>
      <c r="AZ95" s="178" t="str">
        <f t="shared" si="147"/>
        <v/>
      </c>
      <c r="BA95" s="164" t="str">
        <f t="shared" si="148"/>
        <v/>
      </c>
      <c r="BB95" s="164" t="str">
        <f t="shared" si="149"/>
        <v/>
      </c>
      <c r="BC95" s="121" t="str">
        <f t="shared" si="150"/>
        <v/>
      </c>
      <c r="BE95" s="176" t="str">
        <f t="shared" si="151"/>
        <v/>
      </c>
      <c r="BF95" s="164" t="str">
        <f t="shared" si="152"/>
        <v/>
      </c>
      <c r="BG95" s="164" t="str">
        <f t="shared" si="153"/>
        <v/>
      </c>
      <c r="BH95" s="183" t="str">
        <f t="shared" ref="BH95:BH118" si="172">IF(AU95&gt;0.001,AU95,"")</f>
        <v/>
      </c>
      <c r="BI95" s="142" t="str">
        <f t="shared" ref="BI95:BI118" si="173">IFERROR(BG95/(BF95*BH95),"")</f>
        <v/>
      </c>
      <c r="BJ95" s="179" t="str">
        <f t="shared" si="154"/>
        <v/>
      </c>
      <c r="BK95" s="164" t="str">
        <f t="shared" si="155"/>
        <v/>
      </c>
      <c r="BL95" s="178" t="str">
        <f t="shared" si="156"/>
        <v/>
      </c>
      <c r="BM95" s="178" t="str">
        <f t="shared" si="157"/>
        <v/>
      </c>
      <c r="BN95" s="164" t="str">
        <f t="shared" ref="BN95:BN118" si="174">IF(BA95&gt;0.1,BA95,"")</f>
        <v/>
      </c>
      <c r="BO95" s="164" t="str">
        <f t="shared" ref="BO95:BO118" si="175">IF(BB95&gt;0.1,BB95,"")</f>
        <v/>
      </c>
      <c r="BP95" s="121" t="str">
        <f t="shared" ref="BP95:BP118" si="176">IF(BC95&gt;0.1,BC95,"")</f>
        <v/>
      </c>
      <c r="BR95" s="41">
        <f t="shared" si="118"/>
        <v>0</v>
      </c>
    </row>
    <row r="96" spans="1:79" x14ac:dyDescent="0.35">
      <c r="A96" s="586">
        <f t="shared" si="158"/>
        <v>0</v>
      </c>
      <c r="B96" s="610"/>
      <c r="C96" s="101">
        <f t="shared" si="159"/>
        <v>0</v>
      </c>
      <c r="D96" s="737">
        <f t="shared" si="160"/>
        <v>0</v>
      </c>
      <c r="E96" s="140" t="str">
        <f>IFERROR(INDEX(Indata!$B$68:$B$74,MATCH(C96,Indata!$A$68:$A$74,0))*D96,"")</f>
        <v/>
      </c>
      <c r="F96" s="748">
        <f t="shared" si="161"/>
        <v>0</v>
      </c>
      <c r="G96" s="781" t="str">
        <f t="shared" si="162"/>
        <v/>
      </c>
      <c r="H96" s="67">
        <f t="shared" si="163"/>
        <v>0</v>
      </c>
      <c r="I96" s="739" t="str">
        <f t="shared" si="164"/>
        <v/>
      </c>
      <c r="J96" s="165" t="str">
        <f>IFERROR(('Fartygsparametrar 1'!G24*LN($D96)+'Fartygsparametrar 1'!H24)*1.825,"")</f>
        <v/>
      </c>
      <c r="K96" s="165" t="str">
        <f t="shared" si="119"/>
        <v/>
      </c>
      <c r="L96" s="180" t="str">
        <f t="shared" si="165"/>
        <v/>
      </c>
      <c r="M96" s="67" t="str">
        <f t="shared" si="165"/>
        <v/>
      </c>
      <c r="N96" s="749">
        <f t="shared" si="165"/>
        <v>0</v>
      </c>
      <c r="O96" s="515">
        <f t="shared" si="165"/>
        <v>0</v>
      </c>
      <c r="P96" s="516">
        <f t="shared" ref="P96" si="177">IF(P67&gt;0.1,P67,0)</f>
        <v>0</v>
      </c>
      <c r="Q96" s="117"/>
      <c r="R96" s="176" t="str">
        <f t="shared" si="120"/>
        <v/>
      </c>
      <c r="S96" s="164" t="str">
        <f t="shared" si="121"/>
        <v/>
      </c>
      <c r="T96" s="164" t="str">
        <f t="shared" si="122"/>
        <v/>
      </c>
      <c r="U96" s="183" t="str">
        <f t="shared" si="167"/>
        <v/>
      </c>
      <c r="V96" s="142" t="str">
        <f t="shared" si="168"/>
        <v/>
      </c>
      <c r="W96" s="177" t="str">
        <f t="shared" si="123"/>
        <v/>
      </c>
      <c r="X96" s="164" t="str">
        <f t="shared" si="124"/>
        <v/>
      </c>
      <c r="Y96" s="178" t="str">
        <f t="shared" si="125"/>
        <v/>
      </c>
      <c r="Z96" s="178" t="str">
        <f t="shared" si="126"/>
        <v/>
      </c>
      <c r="AA96" s="164" t="str">
        <f t="shared" si="127"/>
        <v/>
      </c>
      <c r="AB96" s="164" t="str">
        <f t="shared" si="128"/>
        <v/>
      </c>
      <c r="AC96" s="121" t="str">
        <f t="shared" si="129"/>
        <v/>
      </c>
      <c r="AE96" s="176" t="str">
        <f t="shared" si="130"/>
        <v/>
      </c>
      <c r="AF96" s="164" t="str">
        <f t="shared" si="131"/>
        <v/>
      </c>
      <c r="AG96" s="164" t="str">
        <f t="shared" si="132"/>
        <v/>
      </c>
      <c r="AH96" s="183" t="str">
        <f t="shared" si="133"/>
        <v/>
      </c>
      <c r="AI96" s="142" t="str">
        <f t="shared" si="169"/>
        <v/>
      </c>
      <c r="AJ96" s="179" t="str">
        <f t="shared" si="134"/>
        <v/>
      </c>
      <c r="AK96" s="164" t="str">
        <f t="shared" si="135"/>
        <v/>
      </c>
      <c r="AL96" s="178" t="str">
        <f t="shared" si="136"/>
        <v/>
      </c>
      <c r="AM96" s="178" t="str">
        <f t="shared" si="137"/>
        <v/>
      </c>
      <c r="AN96" s="164" t="str">
        <f t="shared" si="138"/>
        <v/>
      </c>
      <c r="AO96" s="164" t="str">
        <f t="shared" si="139"/>
        <v/>
      </c>
      <c r="AP96" s="121" t="str">
        <f t="shared" si="140"/>
        <v/>
      </c>
      <c r="AR96" s="176" t="str">
        <f t="shared" si="141"/>
        <v/>
      </c>
      <c r="AS96" s="164" t="str">
        <f t="shared" si="142"/>
        <v/>
      </c>
      <c r="AT96" s="164" t="str">
        <f t="shared" si="143"/>
        <v/>
      </c>
      <c r="AU96" s="183" t="str">
        <f t="shared" si="170"/>
        <v/>
      </c>
      <c r="AV96" s="142" t="str">
        <f t="shared" si="171"/>
        <v/>
      </c>
      <c r="AW96" s="179" t="str">
        <f t="shared" si="144"/>
        <v/>
      </c>
      <c r="AX96" s="164" t="str">
        <f t="shared" si="145"/>
        <v/>
      </c>
      <c r="AY96" s="178" t="str">
        <f t="shared" si="146"/>
        <v/>
      </c>
      <c r="AZ96" s="178" t="str">
        <f t="shared" si="147"/>
        <v/>
      </c>
      <c r="BA96" s="164" t="str">
        <f t="shared" si="148"/>
        <v/>
      </c>
      <c r="BB96" s="164" t="str">
        <f t="shared" si="149"/>
        <v/>
      </c>
      <c r="BC96" s="121" t="str">
        <f t="shared" si="150"/>
        <v/>
      </c>
      <c r="BE96" s="176" t="str">
        <f t="shared" si="151"/>
        <v/>
      </c>
      <c r="BF96" s="164" t="str">
        <f t="shared" si="152"/>
        <v/>
      </c>
      <c r="BG96" s="164" t="str">
        <f t="shared" si="153"/>
        <v/>
      </c>
      <c r="BH96" s="183" t="str">
        <f t="shared" si="172"/>
        <v/>
      </c>
      <c r="BI96" s="142" t="str">
        <f t="shared" si="173"/>
        <v/>
      </c>
      <c r="BJ96" s="179" t="str">
        <f t="shared" si="154"/>
        <v/>
      </c>
      <c r="BK96" s="164" t="str">
        <f t="shared" si="155"/>
        <v/>
      </c>
      <c r="BL96" s="178" t="str">
        <f t="shared" si="156"/>
        <v/>
      </c>
      <c r="BM96" s="178" t="str">
        <f t="shared" si="157"/>
        <v/>
      </c>
      <c r="BN96" s="164" t="str">
        <f t="shared" si="174"/>
        <v/>
      </c>
      <c r="BO96" s="164" t="str">
        <f t="shared" si="175"/>
        <v/>
      </c>
      <c r="BP96" s="121" t="str">
        <f t="shared" si="176"/>
        <v/>
      </c>
      <c r="BR96" s="41">
        <f t="shared" si="118"/>
        <v>0</v>
      </c>
    </row>
    <row r="97" spans="1:70" x14ac:dyDescent="0.35">
      <c r="A97" s="586">
        <f t="shared" si="158"/>
        <v>0</v>
      </c>
      <c r="B97" s="610"/>
      <c r="C97" s="101">
        <f t="shared" si="159"/>
        <v>0</v>
      </c>
      <c r="D97" s="737">
        <f t="shared" si="160"/>
        <v>0</v>
      </c>
      <c r="E97" s="140" t="str">
        <f>IFERROR(INDEX(Indata!$B$68:$B$74,MATCH(C97,Indata!$A$68:$A$74,0))*D97,"")</f>
        <v/>
      </c>
      <c r="F97" s="748">
        <f t="shared" si="161"/>
        <v>0</v>
      </c>
      <c r="G97" s="781" t="str">
        <f t="shared" si="162"/>
        <v/>
      </c>
      <c r="H97" s="67">
        <f t="shared" si="163"/>
        <v>0</v>
      </c>
      <c r="I97" s="739" t="str">
        <f t="shared" si="164"/>
        <v/>
      </c>
      <c r="J97" s="165" t="str">
        <f>IFERROR(('Fartygsparametrar 1'!G25*LN($D97)+'Fartygsparametrar 1'!H25)*1.825,"")</f>
        <v/>
      </c>
      <c r="K97" s="165" t="str">
        <f t="shared" si="119"/>
        <v/>
      </c>
      <c r="L97" s="180" t="str">
        <f t="shared" si="165"/>
        <v/>
      </c>
      <c r="M97" s="67" t="str">
        <f t="shared" si="165"/>
        <v/>
      </c>
      <c r="N97" s="749">
        <f t="shared" si="165"/>
        <v>0</v>
      </c>
      <c r="O97" s="515">
        <f t="shared" si="165"/>
        <v>0</v>
      </c>
      <c r="P97" s="516">
        <f t="shared" ref="P97" si="178">IF(P68&gt;0.1,P68,0)</f>
        <v>0</v>
      </c>
      <c r="Q97" s="117"/>
      <c r="R97" s="176" t="str">
        <f t="shared" si="120"/>
        <v/>
      </c>
      <c r="S97" s="164" t="str">
        <f t="shared" si="121"/>
        <v/>
      </c>
      <c r="T97" s="164" t="str">
        <f t="shared" si="122"/>
        <v/>
      </c>
      <c r="U97" s="183" t="str">
        <f t="shared" si="167"/>
        <v/>
      </c>
      <c r="V97" s="142" t="str">
        <f t="shared" si="168"/>
        <v/>
      </c>
      <c r="W97" s="177" t="str">
        <f t="shared" si="123"/>
        <v/>
      </c>
      <c r="X97" s="164" t="str">
        <f t="shared" si="124"/>
        <v/>
      </c>
      <c r="Y97" s="178" t="str">
        <f t="shared" si="125"/>
        <v/>
      </c>
      <c r="Z97" s="178" t="str">
        <f t="shared" si="126"/>
        <v/>
      </c>
      <c r="AA97" s="164" t="str">
        <f t="shared" si="127"/>
        <v/>
      </c>
      <c r="AB97" s="164" t="str">
        <f t="shared" si="128"/>
        <v/>
      </c>
      <c r="AC97" s="121" t="str">
        <f t="shared" si="129"/>
        <v/>
      </c>
      <c r="AE97" s="176" t="str">
        <f t="shared" si="130"/>
        <v/>
      </c>
      <c r="AF97" s="164" t="str">
        <f t="shared" si="131"/>
        <v/>
      </c>
      <c r="AG97" s="164" t="str">
        <f t="shared" si="132"/>
        <v/>
      </c>
      <c r="AH97" s="183" t="str">
        <f t="shared" si="133"/>
        <v/>
      </c>
      <c r="AI97" s="142" t="str">
        <f t="shared" si="169"/>
        <v/>
      </c>
      <c r="AJ97" s="179" t="str">
        <f t="shared" si="134"/>
        <v/>
      </c>
      <c r="AK97" s="164" t="str">
        <f t="shared" si="135"/>
        <v/>
      </c>
      <c r="AL97" s="178" t="str">
        <f t="shared" si="136"/>
        <v/>
      </c>
      <c r="AM97" s="178" t="str">
        <f t="shared" si="137"/>
        <v/>
      </c>
      <c r="AN97" s="164" t="str">
        <f t="shared" si="138"/>
        <v/>
      </c>
      <c r="AO97" s="164" t="str">
        <f t="shared" si="139"/>
        <v/>
      </c>
      <c r="AP97" s="121" t="str">
        <f t="shared" si="140"/>
        <v/>
      </c>
      <c r="AR97" s="176" t="str">
        <f t="shared" si="141"/>
        <v/>
      </c>
      <c r="AS97" s="164" t="str">
        <f t="shared" si="142"/>
        <v/>
      </c>
      <c r="AT97" s="164" t="str">
        <f t="shared" si="143"/>
        <v/>
      </c>
      <c r="AU97" s="183" t="str">
        <f t="shared" si="170"/>
        <v/>
      </c>
      <c r="AV97" s="142" t="str">
        <f t="shared" si="171"/>
        <v/>
      </c>
      <c r="AW97" s="179" t="str">
        <f t="shared" si="144"/>
        <v/>
      </c>
      <c r="AX97" s="164" t="str">
        <f t="shared" si="145"/>
        <v/>
      </c>
      <c r="AY97" s="178" t="str">
        <f t="shared" si="146"/>
        <v/>
      </c>
      <c r="AZ97" s="178" t="str">
        <f t="shared" si="147"/>
        <v/>
      </c>
      <c r="BA97" s="164" t="str">
        <f t="shared" si="148"/>
        <v/>
      </c>
      <c r="BB97" s="164" t="str">
        <f t="shared" si="149"/>
        <v/>
      </c>
      <c r="BC97" s="121" t="str">
        <f t="shared" si="150"/>
        <v/>
      </c>
      <c r="BE97" s="176" t="str">
        <f t="shared" si="151"/>
        <v/>
      </c>
      <c r="BF97" s="164" t="str">
        <f t="shared" si="152"/>
        <v/>
      </c>
      <c r="BG97" s="164" t="str">
        <f t="shared" si="153"/>
        <v/>
      </c>
      <c r="BH97" s="183" t="str">
        <f t="shared" si="172"/>
        <v/>
      </c>
      <c r="BI97" s="142" t="str">
        <f t="shared" si="173"/>
        <v/>
      </c>
      <c r="BJ97" s="179" t="str">
        <f t="shared" si="154"/>
        <v/>
      </c>
      <c r="BK97" s="164" t="str">
        <f t="shared" si="155"/>
        <v/>
      </c>
      <c r="BL97" s="178" t="str">
        <f t="shared" si="156"/>
        <v/>
      </c>
      <c r="BM97" s="178" t="str">
        <f t="shared" si="157"/>
        <v/>
      </c>
      <c r="BN97" s="164" t="str">
        <f t="shared" si="174"/>
        <v/>
      </c>
      <c r="BO97" s="164" t="str">
        <f t="shared" si="175"/>
        <v/>
      </c>
      <c r="BP97" s="121" t="str">
        <f t="shared" si="176"/>
        <v/>
      </c>
      <c r="BR97" s="41">
        <f t="shared" si="118"/>
        <v>0</v>
      </c>
    </row>
    <row r="98" spans="1:70" x14ac:dyDescent="0.35">
      <c r="A98" s="586">
        <f t="shared" si="158"/>
        <v>0</v>
      </c>
      <c r="B98" s="610"/>
      <c r="C98" s="101">
        <f t="shared" si="159"/>
        <v>0</v>
      </c>
      <c r="D98" s="737">
        <f t="shared" si="160"/>
        <v>0</v>
      </c>
      <c r="E98" s="140" t="str">
        <f>IFERROR(INDEX(Indata!$B$68:$B$74,MATCH(C98,Indata!$A$68:$A$74,0))*D98,"")</f>
        <v/>
      </c>
      <c r="F98" s="748">
        <f t="shared" si="161"/>
        <v>0</v>
      </c>
      <c r="G98" s="781" t="str">
        <f t="shared" si="162"/>
        <v/>
      </c>
      <c r="H98" s="67">
        <f t="shared" si="163"/>
        <v>0</v>
      </c>
      <c r="I98" s="739" t="str">
        <f t="shared" si="164"/>
        <v/>
      </c>
      <c r="J98" s="165" t="str">
        <f>IFERROR(('Fartygsparametrar 1'!G26*LN($D98)+'Fartygsparametrar 1'!H26)*1.825,"")</f>
        <v/>
      </c>
      <c r="K98" s="165" t="str">
        <f t="shared" si="119"/>
        <v/>
      </c>
      <c r="L98" s="180" t="str">
        <f t="shared" si="165"/>
        <v/>
      </c>
      <c r="M98" s="67" t="str">
        <f t="shared" si="165"/>
        <v/>
      </c>
      <c r="N98" s="749">
        <f t="shared" si="165"/>
        <v>0</v>
      </c>
      <c r="O98" s="515">
        <f t="shared" si="165"/>
        <v>0</v>
      </c>
      <c r="P98" s="516">
        <f t="shared" ref="P98" si="179">IF(P69&gt;0.1,P69,0)</f>
        <v>0</v>
      </c>
      <c r="Q98" s="117"/>
      <c r="R98" s="176" t="str">
        <f t="shared" si="120"/>
        <v/>
      </c>
      <c r="S98" s="164" t="str">
        <f t="shared" si="121"/>
        <v/>
      </c>
      <c r="T98" s="164" t="str">
        <f t="shared" si="122"/>
        <v/>
      </c>
      <c r="U98" s="183" t="str">
        <f t="shared" si="167"/>
        <v/>
      </c>
      <c r="V98" s="142" t="str">
        <f t="shared" si="168"/>
        <v/>
      </c>
      <c r="W98" s="177" t="str">
        <f t="shared" si="123"/>
        <v/>
      </c>
      <c r="X98" s="164" t="str">
        <f t="shared" si="124"/>
        <v/>
      </c>
      <c r="Y98" s="178" t="str">
        <f t="shared" si="125"/>
        <v/>
      </c>
      <c r="Z98" s="178" t="str">
        <f t="shared" si="126"/>
        <v/>
      </c>
      <c r="AA98" s="164" t="str">
        <f t="shared" si="127"/>
        <v/>
      </c>
      <c r="AB98" s="164" t="str">
        <f t="shared" si="128"/>
        <v/>
      </c>
      <c r="AC98" s="121" t="str">
        <f t="shared" si="129"/>
        <v/>
      </c>
      <c r="AE98" s="176" t="str">
        <f t="shared" si="130"/>
        <v/>
      </c>
      <c r="AF98" s="164" t="str">
        <f t="shared" si="131"/>
        <v/>
      </c>
      <c r="AG98" s="164" t="str">
        <f t="shared" si="132"/>
        <v/>
      </c>
      <c r="AH98" s="183" t="str">
        <f t="shared" si="133"/>
        <v/>
      </c>
      <c r="AI98" s="142" t="str">
        <f t="shared" si="169"/>
        <v/>
      </c>
      <c r="AJ98" s="179" t="str">
        <f t="shared" si="134"/>
        <v/>
      </c>
      <c r="AK98" s="164" t="str">
        <f t="shared" si="135"/>
        <v/>
      </c>
      <c r="AL98" s="178" t="str">
        <f t="shared" si="136"/>
        <v/>
      </c>
      <c r="AM98" s="178" t="str">
        <f t="shared" si="137"/>
        <v/>
      </c>
      <c r="AN98" s="164" t="str">
        <f t="shared" si="138"/>
        <v/>
      </c>
      <c r="AO98" s="164" t="str">
        <f t="shared" si="139"/>
        <v/>
      </c>
      <c r="AP98" s="121" t="str">
        <f t="shared" si="140"/>
        <v/>
      </c>
      <c r="AR98" s="176" t="str">
        <f t="shared" si="141"/>
        <v/>
      </c>
      <c r="AS98" s="164" t="str">
        <f t="shared" si="142"/>
        <v/>
      </c>
      <c r="AT98" s="164" t="str">
        <f t="shared" si="143"/>
        <v/>
      </c>
      <c r="AU98" s="183" t="str">
        <f t="shared" si="170"/>
        <v/>
      </c>
      <c r="AV98" s="142" t="str">
        <f t="shared" si="171"/>
        <v/>
      </c>
      <c r="AW98" s="179" t="str">
        <f t="shared" si="144"/>
        <v/>
      </c>
      <c r="AX98" s="164" t="str">
        <f t="shared" si="145"/>
        <v/>
      </c>
      <c r="AY98" s="178" t="str">
        <f t="shared" si="146"/>
        <v/>
      </c>
      <c r="AZ98" s="178" t="str">
        <f t="shared" si="147"/>
        <v/>
      </c>
      <c r="BA98" s="164" t="str">
        <f t="shared" si="148"/>
        <v/>
      </c>
      <c r="BB98" s="164" t="str">
        <f t="shared" si="149"/>
        <v/>
      </c>
      <c r="BC98" s="121" t="str">
        <f t="shared" si="150"/>
        <v/>
      </c>
      <c r="BE98" s="176" t="str">
        <f t="shared" si="151"/>
        <v/>
      </c>
      <c r="BF98" s="164" t="str">
        <f t="shared" si="152"/>
        <v/>
      </c>
      <c r="BG98" s="164" t="str">
        <f t="shared" si="153"/>
        <v/>
      </c>
      <c r="BH98" s="183" t="str">
        <f t="shared" si="172"/>
        <v/>
      </c>
      <c r="BI98" s="142" t="str">
        <f t="shared" si="173"/>
        <v/>
      </c>
      <c r="BJ98" s="179" t="str">
        <f t="shared" si="154"/>
        <v/>
      </c>
      <c r="BK98" s="164" t="str">
        <f t="shared" si="155"/>
        <v/>
      </c>
      <c r="BL98" s="178" t="str">
        <f t="shared" si="156"/>
        <v/>
      </c>
      <c r="BM98" s="178" t="str">
        <f t="shared" si="157"/>
        <v/>
      </c>
      <c r="BN98" s="164" t="str">
        <f t="shared" si="174"/>
        <v/>
      </c>
      <c r="BO98" s="164" t="str">
        <f t="shared" si="175"/>
        <v/>
      </c>
      <c r="BP98" s="121" t="str">
        <f t="shared" si="176"/>
        <v/>
      </c>
      <c r="BR98" s="41">
        <f t="shared" si="118"/>
        <v>0</v>
      </c>
    </row>
    <row r="99" spans="1:70" x14ac:dyDescent="0.35">
      <c r="A99" s="586">
        <f t="shared" si="158"/>
        <v>0</v>
      </c>
      <c r="B99" s="610"/>
      <c r="C99" s="101">
        <f t="shared" si="159"/>
        <v>0</v>
      </c>
      <c r="D99" s="737">
        <f>D70</f>
        <v>0</v>
      </c>
      <c r="E99" s="140" t="str">
        <f>IFERROR(INDEX(Indata!$B$68:$B$74,MATCH(C99,Indata!$A$68:$A$74,0))*D99,"")</f>
        <v/>
      </c>
      <c r="F99" s="748">
        <f t="shared" si="161"/>
        <v>0</v>
      </c>
      <c r="G99" s="781" t="str">
        <f t="shared" si="162"/>
        <v/>
      </c>
      <c r="H99" s="67">
        <f t="shared" si="163"/>
        <v>0</v>
      </c>
      <c r="I99" s="739" t="str">
        <f t="shared" si="164"/>
        <v/>
      </c>
      <c r="J99" s="165" t="str">
        <f>IFERROR(('Fartygsparametrar 1'!G27*LN($D99)+'Fartygsparametrar 1'!H27)*1.825,"")</f>
        <v/>
      </c>
      <c r="K99" s="165" t="str">
        <f t="shared" si="119"/>
        <v/>
      </c>
      <c r="L99" s="180" t="str">
        <f t="shared" si="165"/>
        <v/>
      </c>
      <c r="M99" s="67" t="str">
        <f t="shared" si="165"/>
        <v/>
      </c>
      <c r="N99" s="749">
        <f t="shared" si="165"/>
        <v>0</v>
      </c>
      <c r="O99" s="515">
        <f t="shared" si="165"/>
        <v>0</v>
      </c>
      <c r="P99" s="516">
        <f t="shared" ref="P99" si="180">IF(P70&gt;0.1,P70,0)</f>
        <v>0</v>
      </c>
      <c r="Q99" s="117"/>
      <c r="R99" s="176" t="str">
        <f t="shared" si="120"/>
        <v/>
      </c>
      <c r="S99" s="164" t="str">
        <f t="shared" si="121"/>
        <v/>
      </c>
      <c r="T99" s="164" t="str">
        <f t="shared" si="122"/>
        <v/>
      </c>
      <c r="U99" s="183" t="str">
        <f t="shared" si="167"/>
        <v/>
      </c>
      <c r="V99" s="142" t="str">
        <f t="shared" si="168"/>
        <v/>
      </c>
      <c r="W99" s="177" t="str">
        <f t="shared" si="123"/>
        <v/>
      </c>
      <c r="X99" s="164" t="str">
        <f t="shared" si="124"/>
        <v/>
      </c>
      <c r="Y99" s="178" t="str">
        <f t="shared" si="125"/>
        <v/>
      </c>
      <c r="Z99" s="178" t="str">
        <f t="shared" si="126"/>
        <v/>
      </c>
      <c r="AA99" s="164" t="str">
        <f t="shared" si="127"/>
        <v/>
      </c>
      <c r="AB99" s="164" t="str">
        <f t="shared" si="128"/>
        <v/>
      </c>
      <c r="AC99" s="121" t="str">
        <f t="shared" si="129"/>
        <v/>
      </c>
      <c r="AE99" s="176" t="str">
        <f t="shared" si="130"/>
        <v/>
      </c>
      <c r="AF99" s="164" t="str">
        <f t="shared" si="131"/>
        <v/>
      </c>
      <c r="AG99" s="164" t="str">
        <f t="shared" si="132"/>
        <v/>
      </c>
      <c r="AH99" s="183" t="str">
        <f t="shared" si="133"/>
        <v/>
      </c>
      <c r="AI99" s="142" t="str">
        <f t="shared" si="169"/>
        <v/>
      </c>
      <c r="AJ99" s="179" t="str">
        <f t="shared" si="134"/>
        <v/>
      </c>
      <c r="AK99" s="164" t="str">
        <f t="shared" si="135"/>
        <v/>
      </c>
      <c r="AL99" s="178" t="str">
        <f t="shared" si="136"/>
        <v/>
      </c>
      <c r="AM99" s="178" t="str">
        <f t="shared" si="137"/>
        <v/>
      </c>
      <c r="AN99" s="164" t="str">
        <f t="shared" si="138"/>
        <v/>
      </c>
      <c r="AO99" s="164" t="str">
        <f t="shared" si="139"/>
        <v/>
      </c>
      <c r="AP99" s="121" t="str">
        <f t="shared" si="140"/>
        <v/>
      </c>
      <c r="AR99" s="176" t="str">
        <f t="shared" si="141"/>
        <v/>
      </c>
      <c r="AS99" s="164" t="str">
        <f t="shared" si="142"/>
        <v/>
      </c>
      <c r="AT99" s="164" t="str">
        <f t="shared" si="143"/>
        <v/>
      </c>
      <c r="AU99" s="183" t="str">
        <f t="shared" si="170"/>
        <v/>
      </c>
      <c r="AV99" s="142" t="str">
        <f t="shared" si="171"/>
        <v/>
      </c>
      <c r="AW99" s="179" t="str">
        <f t="shared" si="144"/>
        <v/>
      </c>
      <c r="AX99" s="164" t="str">
        <f t="shared" si="145"/>
        <v/>
      </c>
      <c r="AY99" s="178" t="str">
        <f t="shared" si="146"/>
        <v/>
      </c>
      <c r="AZ99" s="178" t="str">
        <f t="shared" si="147"/>
        <v/>
      </c>
      <c r="BA99" s="164" t="str">
        <f t="shared" si="148"/>
        <v/>
      </c>
      <c r="BB99" s="164" t="str">
        <f t="shared" si="149"/>
        <v/>
      </c>
      <c r="BC99" s="121" t="str">
        <f t="shared" si="150"/>
        <v/>
      </c>
      <c r="BE99" s="176" t="str">
        <f t="shared" si="151"/>
        <v/>
      </c>
      <c r="BF99" s="164" t="str">
        <f t="shared" si="152"/>
        <v/>
      </c>
      <c r="BG99" s="164" t="str">
        <f t="shared" si="153"/>
        <v/>
      </c>
      <c r="BH99" s="183" t="str">
        <f t="shared" si="172"/>
        <v/>
      </c>
      <c r="BI99" s="142" t="str">
        <f t="shared" si="173"/>
        <v/>
      </c>
      <c r="BJ99" s="179" t="str">
        <f t="shared" si="154"/>
        <v/>
      </c>
      <c r="BK99" s="164" t="str">
        <f t="shared" si="155"/>
        <v/>
      </c>
      <c r="BL99" s="178" t="str">
        <f t="shared" si="156"/>
        <v/>
      </c>
      <c r="BM99" s="178" t="str">
        <f t="shared" si="157"/>
        <v/>
      </c>
      <c r="BN99" s="164" t="str">
        <f t="shared" si="174"/>
        <v/>
      </c>
      <c r="BO99" s="164" t="str">
        <f t="shared" si="175"/>
        <v/>
      </c>
      <c r="BP99" s="121" t="str">
        <f t="shared" si="176"/>
        <v/>
      </c>
      <c r="BR99" s="41">
        <f t="shared" si="118"/>
        <v>0</v>
      </c>
    </row>
    <row r="100" spans="1:70" x14ac:dyDescent="0.35">
      <c r="A100" s="586">
        <f t="shared" si="158"/>
        <v>0</v>
      </c>
      <c r="B100" s="610"/>
      <c r="C100" s="101">
        <f t="shared" si="159"/>
        <v>0</v>
      </c>
      <c r="D100" s="737">
        <f>D71</f>
        <v>0</v>
      </c>
      <c r="E100" s="140" t="str">
        <f>IFERROR(INDEX(Indata!$B$68:$B$74,MATCH(C100,Indata!$A$68:$A$74,0))*D100,"")</f>
        <v/>
      </c>
      <c r="F100" s="748">
        <f t="shared" si="161"/>
        <v>0</v>
      </c>
      <c r="G100" s="781" t="str">
        <f t="shared" si="162"/>
        <v/>
      </c>
      <c r="H100" s="67">
        <f t="shared" si="163"/>
        <v>0</v>
      </c>
      <c r="I100" s="739" t="str">
        <f t="shared" si="164"/>
        <v/>
      </c>
      <c r="J100" s="165" t="str">
        <f>IFERROR(('Fartygsparametrar 1'!G28*LN($D100)+'Fartygsparametrar 1'!H28)*1.825,"")</f>
        <v/>
      </c>
      <c r="K100" s="165" t="str">
        <f t="shared" si="119"/>
        <v/>
      </c>
      <c r="L100" s="180" t="str">
        <f t="shared" si="165"/>
        <v/>
      </c>
      <c r="M100" s="67" t="str">
        <f>M71</f>
        <v/>
      </c>
      <c r="N100" s="749">
        <f t="shared" si="165"/>
        <v>0</v>
      </c>
      <c r="O100" s="515">
        <f t="shared" si="165"/>
        <v>0</v>
      </c>
      <c r="P100" s="516">
        <f t="shared" ref="P100" si="181">IF(P71&gt;0.1,P71,0)</f>
        <v>0</v>
      </c>
      <c r="Q100" s="117"/>
      <c r="R100" s="176" t="str">
        <f t="shared" si="120"/>
        <v/>
      </c>
      <c r="S100" s="164" t="str">
        <f t="shared" si="121"/>
        <v/>
      </c>
      <c r="T100" s="164" t="str">
        <f t="shared" si="122"/>
        <v/>
      </c>
      <c r="U100" s="183" t="str">
        <f t="shared" si="167"/>
        <v/>
      </c>
      <c r="V100" s="142" t="str">
        <f t="shared" si="168"/>
        <v/>
      </c>
      <c r="W100" s="177" t="str">
        <f t="shared" si="123"/>
        <v/>
      </c>
      <c r="X100" s="164" t="str">
        <f t="shared" si="124"/>
        <v/>
      </c>
      <c r="Y100" s="178" t="str">
        <f t="shared" si="125"/>
        <v/>
      </c>
      <c r="Z100" s="178" t="str">
        <f t="shared" si="126"/>
        <v/>
      </c>
      <c r="AA100" s="164" t="str">
        <f t="shared" si="127"/>
        <v/>
      </c>
      <c r="AB100" s="164" t="str">
        <f t="shared" si="128"/>
        <v/>
      </c>
      <c r="AC100" s="121" t="str">
        <f t="shared" si="129"/>
        <v/>
      </c>
      <c r="AE100" s="176" t="str">
        <f t="shared" si="130"/>
        <v/>
      </c>
      <c r="AF100" s="164" t="str">
        <f t="shared" si="131"/>
        <v/>
      </c>
      <c r="AG100" s="164" t="str">
        <f t="shared" si="132"/>
        <v/>
      </c>
      <c r="AH100" s="183" t="str">
        <f t="shared" si="133"/>
        <v/>
      </c>
      <c r="AI100" s="142" t="str">
        <f t="shared" si="169"/>
        <v/>
      </c>
      <c r="AJ100" s="179" t="str">
        <f t="shared" si="134"/>
        <v/>
      </c>
      <c r="AK100" s="164" t="str">
        <f t="shared" si="135"/>
        <v/>
      </c>
      <c r="AL100" s="178" t="str">
        <f t="shared" si="136"/>
        <v/>
      </c>
      <c r="AM100" s="178" t="str">
        <f t="shared" si="137"/>
        <v/>
      </c>
      <c r="AN100" s="164" t="str">
        <f t="shared" si="138"/>
        <v/>
      </c>
      <c r="AO100" s="164" t="str">
        <f t="shared" si="139"/>
        <v/>
      </c>
      <c r="AP100" s="121" t="str">
        <f t="shared" si="140"/>
        <v/>
      </c>
      <c r="AR100" s="176" t="str">
        <f t="shared" si="141"/>
        <v/>
      </c>
      <c r="AS100" s="164" t="str">
        <f t="shared" si="142"/>
        <v/>
      </c>
      <c r="AT100" s="164" t="str">
        <f t="shared" si="143"/>
        <v/>
      </c>
      <c r="AU100" s="183" t="str">
        <f t="shared" si="170"/>
        <v/>
      </c>
      <c r="AV100" s="142" t="str">
        <f t="shared" si="171"/>
        <v/>
      </c>
      <c r="AW100" s="179" t="str">
        <f t="shared" si="144"/>
        <v/>
      </c>
      <c r="AX100" s="164" t="str">
        <f t="shared" si="145"/>
        <v/>
      </c>
      <c r="AY100" s="178" t="str">
        <f t="shared" si="146"/>
        <v/>
      </c>
      <c r="AZ100" s="178" t="str">
        <f t="shared" si="147"/>
        <v/>
      </c>
      <c r="BA100" s="164" t="str">
        <f t="shared" si="148"/>
        <v/>
      </c>
      <c r="BB100" s="164" t="str">
        <f t="shared" si="149"/>
        <v/>
      </c>
      <c r="BC100" s="121" t="str">
        <f t="shared" si="150"/>
        <v/>
      </c>
      <c r="BE100" s="176" t="str">
        <f t="shared" si="151"/>
        <v/>
      </c>
      <c r="BF100" s="164" t="str">
        <f t="shared" si="152"/>
        <v/>
      </c>
      <c r="BG100" s="164" t="str">
        <f t="shared" si="153"/>
        <v/>
      </c>
      <c r="BH100" s="183" t="str">
        <f t="shared" si="172"/>
        <v/>
      </c>
      <c r="BI100" s="142" t="str">
        <f t="shared" si="173"/>
        <v/>
      </c>
      <c r="BJ100" s="179" t="str">
        <f t="shared" si="154"/>
        <v/>
      </c>
      <c r="BK100" s="164" t="str">
        <f t="shared" si="155"/>
        <v/>
      </c>
      <c r="BL100" s="178" t="str">
        <f t="shared" si="156"/>
        <v/>
      </c>
      <c r="BM100" s="178" t="str">
        <f t="shared" si="157"/>
        <v/>
      </c>
      <c r="BN100" s="164" t="str">
        <f t="shared" si="174"/>
        <v/>
      </c>
      <c r="BO100" s="164" t="str">
        <f t="shared" si="175"/>
        <v/>
      </c>
      <c r="BP100" s="121" t="str">
        <f t="shared" si="176"/>
        <v/>
      </c>
      <c r="BR100" s="41">
        <f t="shared" si="118"/>
        <v>0</v>
      </c>
    </row>
    <row r="101" spans="1:70" x14ac:dyDescent="0.35">
      <c r="A101" s="586">
        <f t="shared" si="158"/>
        <v>0</v>
      </c>
      <c r="B101" s="610"/>
      <c r="C101" s="101">
        <f t="shared" si="159"/>
        <v>0</v>
      </c>
      <c r="D101" s="737">
        <f t="shared" si="160"/>
        <v>0</v>
      </c>
      <c r="E101" s="140" t="str">
        <f>IFERROR(INDEX(Indata!$B$68:$B$74,MATCH(C101,Indata!$A$68:$A$74,0))*D101,"")</f>
        <v/>
      </c>
      <c r="F101" s="748">
        <f t="shared" si="161"/>
        <v>0</v>
      </c>
      <c r="G101" s="781" t="str">
        <f t="shared" si="162"/>
        <v/>
      </c>
      <c r="H101" s="67">
        <f t="shared" si="163"/>
        <v>0</v>
      </c>
      <c r="I101" s="739" t="str">
        <f t="shared" si="164"/>
        <v/>
      </c>
      <c r="J101" s="165" t="str">
        <f>IFERROR(('Fartygsparametrar 1'!G29*LN($D101)+'Fartygsparametrar 1'!H29)*1.825,"")</f>
        <v/>
      </c>
      <c r="K101" s="165" t="str">
        <f t="shared" ref="K101:K118" si="182">IFERROR(I101/J101,"")</f>
        <v/>
      </c>
      <c r="L101" s="180" t="str">
        <f t="shared" si="165"/>
        <v/>
      </c>
      <c r="M101" s="67" t="str">
        <f t="shared" si="165"/>
        <v/>
      </c>
      <c r="N101" s="749">
        <f t="shared" ref="N101:O118" si="183">N72</f>
        <v>0</v>
      </c>
      <c r="O101" s="515">
        <f t="shared" si="183"/>
        <v>0</v>
      </c>
      <c r="P101" s="516">
        <f t="shared" ref="P101" si="184">IF(P72&gt;0.1,P72,0)</f>
        <v>0</v>
      </c>
      <c r="Q101" s="117"/>
      <c r="R101" s="176" t="str">
        <f t="shared" si="120"/>
        <v/>
      </c>
      <c r="S101" s="164" t="str">
        <f t="shared" si="121"/>
        <v/>
      </c>
      <c r="T101" s="164" t="str">
        <f t="shared" si="122"/>
        <v/>
      </c>
      <c r="U101" s="183" t="str">
        <f t="shared" si="167"/>
        <v/>
      </c>
      <c r="V101" s="142" t="str">
        <f t="shared" si="168"/>
        <v/>
      </c>
      <c r="W101" s="177" t="str">
        <f t="shared" si="123"/>
        <v/>
      </c>
      <c r="X101" s="164" t="str">
        <f t="shared" si="124"/>
        <v/>
      </c>
      <c r="Y101" s="178" t="str">
        <f t="shared" si="125"/>
        <v/>
      </c>
      <c r="Z101" s="178" t="str">
        <f t="shared" si="126"/>
        <v/>
      </c>
      <c r="AA101" s="164" t="str">
        <f t="shared" si="127"/>
        <v/>
      </c>
      <c r="AB101" s="164" t="str">
        <f t="shared" si="128"/>
        <v/>
      </c>
      <c r="AC101" s="121" t="str">
        <f t="shared" si="129"/>
        <v/>
      </c>
      <c r="AE101" s="176" t="str">
        <f t="shared" si="130"/>
        <v/>
      </c>
      <c r="AF101" s="164" t="str">
        <f t="shared" si="131"/>
        <v/>
      </c>
      <c r="AG101" s="164" t="str">
        <f t="shared" si="132"/>
        <v/>
      </c>
      <c r="AH101" s="183" t="str">
        <f t="shared" si="133"/>
        <v/>
      </c>
      <c r="AI101" s="142" t="str">
        <f t="shared" si="169"/>
        <v/>
      </c>
      <c r="AJ101" s="179" t="str">
        <f t="shared" si="134"/>
        <v/>
      </c>
      <c r="AK101" s="164" t="str">
        <f t="shared" si="135"/>
        <v/>
      </c>
      <c r="AL101" s="178" t="str">
        <f t="shared" si="136"/>
        <v/>
      </c>
      <c r="AM101" s="178" t="str">
        <f t="shared" si="137"/>
        <v/>
      </c>
      <c r="AN101" s="164" t="str">
        <f t="shared" si="138"/>
        <v/>
      </c>
      <c r="AO101" s="164" t="str">
        <f t="shared" si="139"/>
        <v/>
      </c>
      <c r="AP101" s="121" t="str">
        <f t="shared" si="140"/>
        <v/>
      </c>
      <c r="AR101" s="176" t="str">
        <f t="shared" si="141"/>
        <v/>
      </c>
      <c r="AS101" s="164" t="str">
        <f t="shared" si="142"/>
        <v/>
      </c>
      <c r="AT101" s="164" t="str">
        <f t="shared" si="143"/>
        <v/>
      </c>
      <c r="AU101" s="183" t="str">
        <f t="shared" si="170"/>
        <v/>
      </c>
      <c r="AV101" s="142" t="str">
        <f t="shared" si="171"/>
        <v/>
      </c>
      <c r="AW101" s="179" t="str">
        <f t="shared" si="144"/>
        <v/>
      </c>
      <c r="AX101" s="164" t="str">
        <f t="shared" si="145"/>
        <v/>
      </c>
      <c r="AY101" s="178" t="str">
        <f t="shared" si="146"/>
        <v/>
      </c>
      <c r="AZ101" s="178" t="str">
        <f t="shared" si="147"/>
        <v/>
      </c>
      <c r="BA101" s="164" t="str">
        <f t="shared" si="148"/>
        <v/>
      </c>
      <c r="BB101" s="164" t="str">
        <f t="shared" si="149"/>
        <v/>
      </c>
      <c r="BC101" s="121" t="str">
        <f t="shared" si="150"/>
        <v/>
      </c>
      <c r="BE101" s="176" t="str">
        <f t="shared" si="151"/>
        <v/>
      </c>
      <c r="BF101" s="164" t="str">
        <f t="shared" si="152"/>
        <v/>
      </c>
      <c r="BG101" s="164" t="str">
        <f t="shared" si="153"/>
        <v/>
      </c>
      <c r="BH101" s="183" t="str">
        <f t="shared" si="172"/>
        <v/>
      </c>
      <c r="BI101" s="142" t="str">
        <f t="shared" si="173"/>
        <v/>
      </c>
      <c r="BJ101" s="179" t="str">
        <f t="shared" si="154"/>
        <v/>
      </c>
      <c r="BK101" s="164" t="str">
        <f t="shared" si="155"/>
        <v/>
      </c>
      <c r="BL101" s="178" t="str">
        <f t="shared" si="156"/>
        <v/>
      </c>
      <c r="BM101" s="178" t="str">
        <f t="shared" si="157"/>
        <v/>
      </c>
      <c r="BN101" s="164" t="str">
        <f t="shared" si="174"/>
        <v/>
      </c>
      <c r="BO101" s="164" t="str">
        <f t="shared" si="175"/>
        <v/>
      </c>
      <c r="BP101" s="121" t="str">
        <f t="shared" si="176"/>
        <v/>
      </c>
      <c r="BR101" s="41">
        <f t="shared" si="118"/>
        <v>0</v>
      </c>
    </row>
    <row r="102" spans="1:70" x14ac:dyDescent="0.35">
      <c r="A102" s="586">
        <f t="shared" si="158"/>
        <v>0</v>
      </c>
      <c r="B102" s="610"/>
      <c r="C102" s="101">
        <f t="shared" si="159"/>
        <v>0</v>
      </c>
      <c r="D102" s="737">
        <f t="shared" si="160"/>
        <v>0</v>
      </c>
      <c r="E102" s="140" t="str">
        <f>IFERROR(INDEX(Indata!$B$68:$B$74,MATCH(C102,Indata!$A$68:$A$74,0))*D102,"")</f>
        <v/>
      </c>
      <c r="F102" s="748">
        <f t="shared" si="161"/>
        <v>0</v>
      </c>
      <c r="G102" s="781" t="str">
        <f t="shared" si="162"/>
        <v/>
      </c>
      <c r="H102" s="67">
        <f t="shared" si="163"/>
        <v>0</v>
      </c>
      <c r="I102" s="739" t="str">
        <f t="shared" si="164"/>
        <v/>
      </c>
      <c r="J102" s="165" t="str">
        <f>IFERROR(('Fartygsparametrar 1'!G30*LN($D102)+'Fartygsparametrar 1'!H30)*1.825,"")</f>
        <v/>
      </c>
      <c r="K102" s="165" t="str">
        <f t="shared" si="182"/>
        <v/>
      </c>
      <c r="L102" s="180" t="str">
        <f t="shared" si="165"/>
        <v/>
      </c>
      <c r="M102" s="67" t="str">
        <f t="shared" si="165"/>
        <v/>
      </c>
      <c r="N102" s="749">
        <f t="shared" si="183"/>
        <v>0</v>
      </c>
      <c r="O102" s="515">
        <f t="shared" si="183"/>
        <v>0</v>
      </c>
      <c r="P102" s="516">
        <f t="shared" ref="P102" si="185">IF(P73&gt;0.1,P73,0)</f>
        <v>0</v>
      </c>
      <c r="Q102" s="117"/>
      <c r="R102" s="176" t="str">
        <f t="shared" si="120"/>
        <v/>
      </c>
      <c r="S102" s="164" t="str">
        <f t="shared" si="121"/>
        <v/>
      </c>
      <c r="T102" s="164" t="str">
        <f t="shared" si="122"/>
        <v/>
      </c>
      <c r="U102" s="183" t="str">
        <f t="shared" si="167"/>
        <v/>
      </c>
      <c r="V102" s="142" t="str">
        <f t="shared" si="168"/>
        <v/>
      </c>
      <c r="W102" s="177" t="str">
        <f t="shared" si="123"/>
        <v/>
      </c>
      <c r="X102" s="164" t="str">
        <f t="shared" si="124"/>
        <v/>
      </c>
      <c r="Y102" s="178" t="str">
        <f t="shared" si="125"/>
        <v/>
      </c>
      <c r="Z102" s="178" t="str">
        <f t="shared" si="126"/>
        <v/>
      </c>
      <c r="AA102" s="164" t="str">
        <f t="shared" si="127"/>
        <v/>
      </c>
      <c r="AB102" s="164" t="str">
        <f t="shared" si="128"/>
        <v/>
      </c>
      <c r="AC102" s="121" t="str">
        <f t="shared" si="129"/>
        <v/>
      </c>
      <c r="AE102" s="176" t="str">
        <f t="shared" si="130"/>
        <v/>
      </c>
      <c r="AF102" s="164" t="str">
        <f t="shared" si="131"/>
        <v/>
      </c>
      <c r="AG102" s="164" t="str">
        <f t="shared" si="132"/>
        <v/>
      </c>
      <c r="AH102" s="183" t="str">
        <f t="shared" si="133"/>
        <v/>
      </c>
      <c r="AI102" s="142" t="str">
        <f t="shared" si="169"/>
        <v/>
      </c>
      <c r="AJ102" s="179" t="str">
        <f t="shared" si="134"/>
        <v/>
      </c>
      <c r="AK102" s="164" t="str">
        <f t="shared" si="135"/>
        <v/>
      </c>
      <c r="AL102" s="178" t="str">
        <f t="shared" si="136"/>
        <v/>
      </c>
      <c r="AM102" s="178" t="str">
        <f t="shared" si="137"/>
        <v/>
      </c>
      <c r="AN102" s="164" t="str">
        <f t="shared" si="138"/>
        <v/>
      </c>
      <c r="AO102" s="164" t="str">
        <f t="shared" si="139"/>
        <v/>
      </c>
      <c r="AP102" s="121" t="str">
        <f t="shared" si="140"/>
        <v/>
      </c>
      <c r="AR102" s="176" t="str">
        <f t="shared" si="141"/>
        <v/>
      </c>
      <c r="AS102" s="164" t="str">
        <f t="shared" si="142"/>
        <v/>
      </c>
      <c r="AT102" s="164" t="str">
        <f t="shared" si="143"/>
        <v/>
      </c>
      <c r="AU102" s="183" t="str">
        <f t="shared" si="170"/>
        <v/>
      </c>
      <c r="AV102" s="142" t="str">
        <f t="shared" si="171"/>
        <v/>
      </c>
      <c r="AW102" s="179" t="str">
        <f t="shared" si="144"/>
        <v/>
      </c>
      <c r="AX102" s="164" t="str">
        <f t="shared" si="145"/>
        <v/>
      </c>
      <c r="AY102" s="178" t="str">
        <f t="shared" si="146"/>
        <v/>
      </c>
      <c r="AZ102" s="178" t="str">
        <f t="shared" si="147"/>
        <v/>
      </c>
      <c r="BA102" s="164" t="str">
        <f t="shared" si="148"/>
        <v/>
      </c>
      <c r="BB102" s="164" t="str">
        <f t="shared" si="149"/>
        <v/>
      </c>
      <c r="BC102" s="121" t="str">
        <f t="shared" si="150"/>
        <v/>
      </c>
      <c r="BE102" s="176" t="str">
        <f t="shared" si="151"/>
        <v/>
      </c>
      <c r="BF102" s="164" t="str">
        <f t="shared" si="152"/>
        <v/>
      </c>
      <c r="BG102" s="164" t="str">
        <f t="shared" si="153"/>
        <v/>
      </c>
      <c r="BH102" s="183" t="str">
        <f t="shared" si="172"/>
        <v/>
      </c>
      <c r="BI102" s="142" t="str">
        <f t="shared" si="173"/>
        <v/>
      </c>
      <c r="BJ102" s="179" t="str">
        <f t="shared" si="154"/>
        <v/>
      </c>
      <c r="BK102" s="164" t="str">
        <f t="shared" si="155"/>
        <v/>
      </c>
      <c r="BL102" s="178" t="str">
        <f t="shared" si="156"/>
        <v/>
      </c>
      <c r="BM102" s="178" t="str">
        <f t="shared" si="157"/>
        <v/>
      </c>
      <c r="BN102" s="164" t="str">
        <f t="shared" si="174"/>
        <v/>
      </c>
      <c r="BO102" s="164" t="str">
        <f t="shared" si="175"/>
        <v/>
      </c>
      <c r="BP102" s="121" t="str">
        <f t="shared" si="176"/>
        <v/>
      </c>
      <c r="BR102" s="41">
        <f t="shared" si="118"/>
        <v>0</v>
      </c>
    </row>
    <row r="103" spans="1:70" x14ac:dyDescent="0.35">
      <c r="A103" s="586">
        <f t="shared" si="158"/>
        <v>0</v>
      </c>
      <c r="B103" s="610"/>
      <c r="C103" s="101">
        <f t="shared" si="159"/>
        <v>0</v>
      </c>
      <c r="D103" s="737">
        <f t="shared" si="160"/>
        <v>0</v>
      </c>
      <c r="E103" s="140" t="str">
        <f>IFERROR(INDEX(Indata!$B$68:$B$74,MATCH(C103,Indata!$A$68:$A$74,0))*D103,"")</f>
        <v/>
      </c>
      <c r="F103" s="748">
        <f t="shared" si="161"/>
        <v>0</v>
      </c>
      <c r="G103" s="781" t="str">
        <f t="shared" si="162"/>
        <v/>
      </c>
      <c r="H103" s="67">
        <f t="shared" si="163"/>
        <v>0</v>
      </c>
      <c r="I103" s="739" t="str">
        <f t="shared" si="164"/>
        <v/>
      </c>
      <c r="J103" s="165" t="str">
        <f>IFERROR(('Fartygsparametrar 1'!G31*LN($D103)+'Fartygsparametrar 1'!H31)*1.825,"")</f>
        <v/>
      </c>
      <c r="K103" s="165" t="str">
        <f t="shared" si="182"/>
        <v/>
      </c>
      <c r="L103" s="180" t="str">
        <f t="shared" si="165"/>
        <v/>
      </c>
      <c r="M103" s="67" t="str">
        <f t="shared" si="165"/>
        <v/>
      </c>
      <c r="N103" s="749">
        <f t="shared" si="183"/>
        <v>0</v>
      </c>
      <c r="O103" s="515">
        <f t="shared" si="183"/>
        <v>0</v>
      </c>
      <c r="P103" s="516">
        <f t="shared" ref="P103" si="186">IF(P74&gt;0.1,P74,0)</f>
        <v>0</v>
      </c>
      <c r="Q103" s="117"/>
      <c r="R103" s="176" t="str">
        <f t="shared" si="120"/>
        <v/>
      </c>
      <c r="S103" s="164" t="str">
        <f t="shared" si="121"/>
        <v/>
      </c>
      <c r="T103" s="164" t="str">
        <f t="shared" si="122"/>
        <v/>
      </c>
      <c r="U103" s="183" t="str">
        <f t="shared" si="167"/>
        <v/>
      </c>
      <c r="V103" s="142" t="str">
        <f t="shared" si="168"/>
        <v/>
      </c>
      <c r="W103" s="177" t="str">
        <f t="shared" si="123"/>
        <v/>
      </c>
      <c r="X103" s="164" t="str">
        <f t="shared" si="124"/>
        <v/>
      </c>
      <c r="Y103" s="178" t="str">
        <f t="shared" si="125"/>
        <v/>
      </c>
      <c r="Z103" s="178" t="str">
        <f t="shared" si="126"/>
        <v/>
      </c>
      <c r="AA103" s="164" t="str">
        <f t="shared" si="127"/>
        <v/>
      </c>
      <c r="AB103" s="164" t="str">
        <f t="shared" si="128"/>
        <v/>
      </c>
      <c r="AC103" s="121" t="str">
        <f t="shared" si="129"/>
        <v/>
      </c>
      <c r="AE103" s="176" t="str">
        <f t="shared" si="130"/>
        <v/>
      </c>
      <c r="AF103" s="164" t="str">
        <f t="shared" si="131"/>
        <v/>
      </c>
      <c r="AG103" s="164" t="str">
        <f t="shared" si="132"/>
        <v/>
      </c>
      <c r="AH103" s="183" t="str">
        <f t="shared" si="133"/>
        <v/>
      </c>
      <c r="AI103" s="142" t="str">
        <f t="shared" si="169"/>
        <v/>
      </c>
      <c r="AJ103" s="179" t="str">
        <f t="shared" si="134"/>
        <v/>
      </c>
      <c r="AK103" s="164" t="str">
        <f t="shared" si="135"/>
        <v/>
      </c>
      <c r="AL103" s="178" t="str">
        <f t="shared" si="136"/>
        <v/>
      </c>
      <c r="AM103" s="178" t="str">
        <f t="shared" si="137"/>
        <v/>
      </c>
      <c r="AN103" s="164" t="str">
        <f t="shared" si="138"/>
        <v/>
      </c>
      <c r="AO103" s="164" t="str">
        <f t="shared" si="139"/>
        <v/>
      </c>
      <c r="AP103" s="121" t="str">
        <f t="shared" si="140"/>
        <v/>
      </c>
      <c r="AR103" s="176" t="str">
        <f t="shared" si="141"/>
        <v/>
      </c>
      <c r="AS103" s="164" t="str">
        <f t="shared" si="142"/>
        <v/>
      </c>
      <c r="AT103" s="164" t="str">
        <f t="shared" si="143"/>
        <v/>
      </c>
      <c r="AU103" s="183" t="str">
        <f t="shared" si="170"/>
        <v/>
      </c>
      <c r="AV103" s="142" t="str">
        <f t="shared" si="171"/>
        <v/>
      </c>
      <c r="AW103" s="179" t="str">
        <f t="shared" si="144"/>
        <v/>
      </c>
      <c r="AX103" s="164" t="str">
        <f t="shared" si="145"/>
        <v/>
      </c>
      <c r="AY103" s="178" t="str">
        <f t="shared" si="146"/>
        <v/>
      </c>
      <c r="AZ103" s="178" t="str">
        <f t="shared" si="147"/>
        <v/>
      </c>
      <c r="BA103" s="164" t="str">
        <f t="shared" si="148"/>
        <v/>
      </c>
      <c r="BB103" s="164" t="str">
        <f t="shared" si="149"/>
        <v/>
      </c>
      <c r="BC103" s="121" t="str">
        <f t="shared" si="150"/>
        <v/>
      </c>
      <c r="BE103" s="176" t="str">
        <f t="shared" si="151"/>
        <v/>
      </c>
      <c r="BF103" s="164" t="str">
        <f t="shared" si="152"/>
        <v/>
      </c>
      <c r="BG103" s="164" t="str">
        <f t="shared" si="153"/>
        <v/>
      </c>
      <c r="BH103" s="183" t="str">
        <f t="shared" si="172"/>
        <v/>
      </c>
      <c r="BI103" s="142" t="str">
        <f t="shared" si="173"/>
        <v/>
      </c>
      <c r="BJ103" s="179" t="str">
        <f t="shared" si="154"/>
        <v/>
      </c>
      <c r="BK103" s="164" t="str">
        <f t="shared" si="155"/>
        <v/>
      </c>
      <c r="BL103" s="178" t="str">
        <f t="shared" si="156"/>
        <v/>
      </c>
      <c r="BM103" s="178" t="str">
        <f t="shared" si="157"/>
        <v/>
      </c>
      <c r="BN103" s="164" t="str">
        <f t="shared" si="174"/>
        <v/>
      </c>
      <c r="BO103" s="164" t="str">
        <f t="shared" si="175"/>
        <v/>
      </c>
      <c r="BP103" s="121" t="str">
        <f t="shared" si="176"/>
        <v/>
      </c>
      <c r="BR103" s="41">
        <f t="shared" si="118"/>
        <v>0</v>
      </c>
    </row>
    <row r="104" spans="1:70" x14ac:dyDescent="0.35">
      <c r="A104" s="586">
        <f t="shared" si="158"/>
        <v>0</v>
      </c>
      <c r="B104" s="610"/>
      <c r="C104" s="101">
        <f t="shared" si="159"/>
        <v>0</v>
      </c>
      <c r="D104" s="737">
        <f t="shared" si="160"/>
        <v>0</v>
      </c>
      <c r="E104" s="140" t="str">
        <f>IFERROR(INDEX(Indata!$B$68:$B$74,MATCH(C104,Indata!$A$68:$A$74,0))*D104,"")</f>
        <v/>
      </c>
      <c r="F104" s="748">
        <f t="shared" si="161"/>
        <v>0</v>
      </c>
      <c r="G104" s="781" t="str">
        <f t="shared" si="162"/>
        <v/>
      </c>
      <c r="H104" s="67">
        <f t="shared" si="163"/>
        <v>0</v>
      </c>
      <c r="I104" s="739" t="str">
        <f t="shared" si="164"/>
        <v/>
      </c>
      <c r="J104" s="165" t="str">
        <f>IFERROR(('Fartygsparametrar 1'!G32*LN($D104)+'Fartygsparametrar 1'!H32)*1.825,"")</f>
        <v/>
      </c>
      <c r="K104" s="165" t="str">
        <f t="shared" si="182"/>
        <v/>
      </c>
      <c r="L104" s="180" t="str">
        <f t="shared" si="165"/>
        <v/>
      </c>
      <c r="M104" s="67" t="str">
        <f t="shared" si="165"/>
        <v/>
      </c>
      <c r="N104" s="749">
        <f t="shared" si="183"/>
        <v>0</v>
      </c>
      <c r="O104" s="515">
        <f t="shared" si="183"/>
        <v>0</v>
      </c>
      <c r="P104" s="516">
        <f t="shared" ref="P104" si="187">IF(P75&gt;0.1,P75,0)</f>
        <v>0</v>
      </c>
      <c r="Q104" s="117"/>
      <c r="R104" s="176" t="str">
        <f t="shared" si="120"/>
        <v/>
      </c>
      <c r="S104" s="164" t="str">
        <f t="shared" si="121"/>
        <v/>
      </c>
      <c r="T104" s="164" t="str">
        <f t="shared" si="122"/>
        <v/>
      </c>
      <c r="U104" s="183" t="str">
        <f t="shared" si="167"/>
        <v/>
      </c>
      <c r="V104" s="142" t="str">
        <f t="shared" si="168"/>
        <v/>
      </c>
      <c r="W104" s="177" t="str">
        <f t="shared" si="123"/>
        <v/>
      </c>
      <c r="X104" s="164" t="str">
        <f t="shared" si="124"/>
        <v/>
      </c>
      <c r="Y104" s="178" t="str">
        <f t="shared" si="125"/>
        <v/>
      </c>
      <c r="Z104" s="178" t="str">
        <f t="shared" si="126"/>
        <v/>
      </c>
      <c r="AA104" s="164" t="str">
        <f t="shared" si="127"/>
        <v/>
      </c>
      <c r="AB104" s="164" t="str">
        <f t="shared" si="128"/>
        <v/>
      </c>
      <c r="AC104" s="121" t="str">
        <f t="shared" si="129"/>
        <v/>
      </c>
      <c r="AE104" s="176" t="str">
        <f t="shared" si="130"/>
        <v/>
      </c>
      <c r="AF104" s="164" t="str">
        <f t="shared" si="131"/>
        <v/>
      </c>
      <c r="AG104" s="164" t="str">
        <f t="shared" si="132"/>
        <v/>
      </c>
      <c r="AH104" s="183" t="str">
        <f t="shared" si="133"/>
        <v/>
      </c>
      <c r="AI104" s="142" t="str">
        <f t="shared" si="169"/>
        <v/>
      </c>
      <c r="AJ104" s="179" t="str">
        <f t="shared" si="134"/>
        <v/>
      </c>
      <c r="AK104" s="164" t="str">
        <f t="shared" si="135"/>
        <v/>
      </c>
      <c r="AL104" s="178" t="str">
        <f t="shared" si="136"/>
        <v/>
      </c>
      <c r="AM104" s="178" t="str">
        <f t="shared" si="137"/>
        <v/>
      </c>
      <c r="AN104" s="164" t="str">
        <f t="shared" si="138"/>
        <v/>
      </c>
      <c r="AO104" s="164" t="str">
        <f t="shared" si="139"/>
        <v/>
      </c>
      <c r="AP104" s="121" t="str">
        <f t="shared" si="140"/>
        <v/>
      </c>
      <c r="AR104" s="176" t="str">
        <f t="shared" si="141"/>
        <v/>
      </c>
      <c r="AS104" s="164" t="str">
        <f t="shared" si="142"/>
        <v/>
      </c>
      <c r="AT104" s="164" t="str">
        <f t="shared" si="143"/>
        <v/>
      </c>
      <c r="AU104" s="183" t="str">
        <f t="shared" si="170"/>
        <v/>
      </c>
      <c r="AV104" s="142" t="str">
        <f t="shared" si="171"/>
        <v/>
      </c>
      <c r="AW104" s="179" t="str">
        <f t="shared" si="144"/>
        <v/>
      </c>
      <c r="AX104" s="164" t="str">
        <f t="shared" si="145"/>
        <v/>
      </c>
      <c r="AY104" s="178" t="str">
        <f t="shared" si="146"/>
        <v/>
      </c>
      <c r="AZ104" s="178" t="str">
        <f t="shared" si="147"/>
        <v/>
      </c>
      <c r="BA104" s="164" t="str">
        <f t="shared" si="148"/>
        <v/>
      </c>
      <c r="BB104" s="164" t="str">
        <f t="shared" si="149"/>
        <v/>
      </c>
      <c r="BC104" s="121" t="str">
        <f t="shared" si="150"/>
        <v/>
      </c>
      <c r="BE104" s="176" t="str">
        <f t="shared" si="151"/>
        <v/>
      </c>
      <c r="BF104" s="164" t="str">
        <f t="shared" si="152"/>
        <v/>
      </c>
      <c r="BG104" s="164" t="str">
        <f t="shared" si="153"/>
        <v/>
      </c>
      <c r="BH104" s="183" t="str">
        <f t="shared" si="172"/>
        <v/>
      </c>
      <c r="BI104" s="142" t="str">
        <f t="shared" si="173"/>
        <v/>
      </c>
      <c r="BJ104" s="179" t="str">
        <f t="shared" si="154"/>
        <v/>
      </c>
      <c r="BK104" s="164" t="str">
        <f t="shared" si="155"/>
        <v/>
      </c>
      <c r="BL104" s="178" t="str">
        <f t="shared" si="156"/>
        <v/>
      </c>
      <c r="BM104" s="178" t="str">
        <f t="shared" si="157"/>
        <v/>
      </c>
      <c r="BN104" s="164" t="str">
        <f t="shared" si="174"/>
        <v/>
      </c>
      <c r="BO104" s="164" t="str">
        <f t="shared" si="175"/>
        <v/>
      </c>
      <c r="BP104" s="121" t="str">
        <f t="shared" si="176"/>
        <v/>
      </c>
      <c r="BR104" s="41">
        <f t="shared" si="118"/>
        <v>0</v>
      </c>
    </row>
    <row r="105" spans="1:70" x14ac:dyDescent="0.35">
      <c r="A105" s="586">
        <f t="shared" si="158"/>
        <v>0</v>
      </c>
      <c r="B105" s="610"/>
      <c r="C105" s="101">
        <f t="shared" si="159"/>
        <v>0</v>
      </c>
      <c r="D105" s="737">
        <f t="shared" si="160"/>
        <v>0</v>
      </c>
      <c r="E105" s="140" t="str">
        <f>IFERROR(INDEX(Indata!$B$68:$B$74,MATCH(C105,Indata!$A$68:$A$74,0))*D105,"")</f>
        <v/>
      </c>
      <c r="F105" s="748">
        <f t="shared" si="161"/>
        <v>0</v>
      </c>
      <c r="G105" s="781" t="str">
        <f t="shared" si="162"/>
        <v/>
      </c>
      <c r="H105" s="67">
        <f t="shared" si="163"/>
        <v>0</v>
      </c>
      <c r="I105" s="739" t="str">
        <f t="shared" si="164"/>
        <v/>
      </c>
      <c r="J105" s="165" t="str">
        <f>IFERROR(('Fartygsparametrar 1'!G33*LN($D105)+'Fartygsparametrar 1'!H33)*1.825,"")</f>
        <v/>
      </c>
      <c r="K105" s="165" t="str">
        <f t="shared" si="182"/>
        <v/>
      </c>
      <c r="L105" s="180" t="str">
        <f t="shared" si="165"/>
        <v/>
      </c>
      <c r="M105" s="67" t="str">
        <f t="shared" si="165"/>
        <v/>
      </c>
      <c r="N105" s="749">
        <f t="shared" si="183"/>
        <v>0</v>
      </c>
      <c r="O105" s="515">
        <f t="shared" si="183"/>
        <v>0</v>
      </c>
      <c r="P105" s="516">
        <f t="shared" ref="P105" si="188">IF(P76&gt;0.1,P76,0)</f>
        <v>0</v>
      </c>
      <c r="Q105" s="117"/>
      <c r="R105" s="176" t="str">
        <f t="shared" si="120"/>
        <v/>
      </c>
      <c r="S105" s="164" t="str">
        <f t="shared" si="121"/>
        <v/>
      </c>
      <c r="T105" s="164" t="str">
        <f t="shared" si="122"/>
        <v/>
      </c>
      <c r="U105" s="183" t="str">
        <f t="shared" si="167"/>
        <v/>
      </c>
      <c r="V105" s="142" t="str">
        <f t="shared" si="168"/>
        <v/>
      </c>
      <c r="W105" s="177" t="str">
        <f t="shared" si="123"/>
        <v/>
      </c>
      <c r="X105" s="164" t="str">
        <f t="shared" si="124"/>
        <v/>
      </c>
      <c r="Y105" s="178" t="str">
        <f t="shared" si="125"/>
        <v/>
      </c>
      <c r="Z105" s="178" t="str">
        <f t="shared" si="126"/>
        <v/>
      </c>
      <c r="AA105" s="164" t="str">
        <f t="shared" si="127"/>
        <v/>
      </c>
      <c r="AB105" s="164" t="str">
        <f t="shared" si="128"/>
        <v/>
      </c>
      <c r="AC105" s="121" t="str">
        <f t="shared" si="129"/>
        <v/>
      </c>
      <c r="AE105" s="176" t="str">
        <f t="shared" si="130"/>
        <v/>
      </c>
      <c r="AF105" s="164" t="str">
        <f t="shared" si="131"/>
        <v/>
      </c>
      <c r="AG105" s="164" t="str">
        <f t="shared" si="132"/>
        <v/>
      </c>
      <c r="AH105" s="183" t="str">
        <f t="shared" si="133"/>
        <v/>
      </c>
      <c r="AI105" s="142" t="str">
        <f t="shared" si="169"/>
        <v/>
      </c>
      <c r="AJ105" s="179" t="str">
        <f t="shared" si="134"/>
        <v/>
      </c>
      <c r="AK105" s="164" t="str">
        <f t="shared" si="135"/>
        <v/>
      </c>
      <c r="AL105" s="178" t="str">
        <f t="shared" si="136"/>
        <v/>
      </c>
      <c r="AM105" s="178" t="str">
        <f t="shared" si="137"/>
        <v/>
      </c>
      <c r="AN105" s="164" t="str">
        <f t="shared" si="138"/>
        <v/>
      </c>
      <c r="AO105" s="164" t="str">
        <f t="shared" si="139"/>
        <v/>
      </c>
      <c r="AP105" s="121" t="str">
        <f t="shared" si="140"/>
        <v/>
      </c>
      <c r="AR105" s="176" t="str">
        <f t="shared" si="141"/>
        <v/>
      </c>
      <c r="AS105" s="164" t="str">
        <f t="shared" si="142"/>
        <v/>
      </c>
      <c r="AT105" s="164" t="str">
        <f t="shared" si="143"/>
        <v/>
      </c>
      <c r="AU105" s="183" t="str">
        <f t="shared" si="170"/>
        <v/>
      </c>
      <c r="AV105" s="142" t="str">
        <f t="shared" si="171"/>
        <v/>
      </c>
      <c r="AW105" s="179" t="str">
        <f t="shared" si="144"/>
        <v/>
      </c>
      <c r="AX105" s="164" t="str">
        <f t="shared" si="145"/>
        <v/>
      </c>
      <c r="AY105" s="178" t="str">
        <f t="shared" si="146"/>
        <v/>
      </c>
      <c r="AZ105" s="178" t="str">
        <f t="shared" si="147"/>
        <v/>
      </c>
      <c r="BA105" s="164" t="str">
        <f t="shared" si="148"/>
        <v/>
      </c>
      <c r="BB105" s="164" t="str">
        <f t="shared" si="149"/>
        <v/>
      </c>
      <c r="BC105" s="121" t="str">
        <f t="shared" si="150"/>
        <v/>
      </c>
      <c r="BE105" s="176" t="str">
        <f t="shared" si="151"/>
        <v/>
      </c>
      <c r="BF105" s="164" t="str">
        <f t="shared" si="152"/>
        <v/>
      </c>
      <c r="BG105" s="164" t="str">
        <f t="shared" si="153"/>
        <v/>
      </c>
      <c r="BH105" s="183" t="str">
        <f t="shared" si="172"/>
        <v/>
      </c>
      <c r="BI105" s="142" t="str">
        <f t="shared" si="173"/>
        <v/>
      </c>
      <c r="BJ105" s="179" t="str">
        <f t="shared" si="154"/>
        <v/>
      </c>
      <c r="BK105" s="164" t="str">
        <f t="shared" si="155"/>
        <v/>
      </c>
      <c r="BL105" s="178" t="str">
        <f t="shared" si="156"/>
        <v/>
      </c>
      <c r="BM105" s="178" t="str">
        <f t="shared" si="157"/>
        <v/>
      </c>
      <c r="BN105" s="164" t="str">
        <f t="shared" si="174"/>
        <v/>
      </c>
      <c r="BO105" s="164" t="str">
        <f t="shared" si="175"/>
        <v/>
      </c>
      <c r="BP105" s="121" t="str">
        <f t="shared" si="176"/>
        <v/>
      </c>
      <c r="BR105" s="41">
        <f t="shared" si="118"/>
        <v>0</v>
      </c>
    </row>
    <row r="106" spans="1:70" x14ac:dyDescent="0.35">
      <c r="A106" s="586">
        <f t="shared" si="158"/>
        <v>0</v>
      </c>
      <c r="B106" s="610"/>
      <c r="C106" s="101">
        <f t="shared" si="159"/>
        <v>0</v>
      </c>
      <c r="D106" s="737">
        <f t="shared" si="160"/>
        <v>0</v>
      </c>
      <c r="E106" s="140" t="str">
        <f>IFERROR(INDEX(Indata!$B$68:$B$74,MATCH(C106,Indata!$A$68:$A$74,0))*D106,"")</f>
        <v/>
      </c>
      <c r="F106" s="748">
        <f t="shared" si="161"/>
        <v>0</v>
      </c>
      <c r="G106" s="781" t="str">
        <f t="shared" si="162"/>
        <v/>
      </c>
      <c r="H106" s="67">
        <f t="shared" si="163"/>
        <v>0</v>
      </c>
      <c r="I106" s="739" t="str">
        <f t="shared" si="164"/>
        <v/>
      </c>
      <c r="J106" s="165" t="str">
        <f>IFERROR(('Fartygsparametrar 1'!G34*LN($D106)+'Fartygsparametrar 1'!H34)*1.825,"")</f>
        <v/>
      </c>
      <c r="K106" s="165" t="str">
        <f t="shared" si="182"/>
        <v/>
      </c>
      <c r="L106" s="180" t="str">
        <f t="shared" si="165"/>
        <v/>
      </c>
      <c r="M106" s="67" t="str">
        <f t="shared" si="165"/>
        <v/>
      </c>
      <c r="N106" s="749">
        <f t="shared" si="183"/>
        <v>0</v>
      </c>
      <c r="O106" s="515">
        <f t="shared" si="183"/>
        <v>0</v>
      </c>
      <c r="P106" s="516">
        <f t="shared" ref="P106" si="189">IF(P77&gt;0.1,P77,0)</f>
        <v>0</v>
      </c>
      <c r="Q106" s="117"/>
      <c r="R106" s="176" t="str">
        <f t="shared" si="120"/>
        <v/>
      </c>
      <c r="S106" s="164" t="str">
        <f t="shared" si="121"/>
        <v/>
      </c>
      <c r="T106" s="164" t="str">
        <f t="shared" si="122"/>
        <v/>
      </c>
      <c r="U106" s="183" t="str">
        <f t="shared" si="167"/>
        <v/>
      </c>
      <c r="V106" s="142" t="str">
        <f t="shared" si="168"/>
        <v/>
      </c>
      <c r="W106" s="177" t="str">
        <f t="shared" si="123"/>
        <v/>
      </c>
      <c r="X106" s="164" t="str">
        <f t="shared" si="124"/>
        <v/>
      </c>
      <c r="Y106" s="178" t="str">
        <f t="shared" si="125"/>
        <v/>
      </c>
      <c r="Z106" s="178" t="str">
        <f t="shared" si="126"/>
        <v/>
      </c>
      <c r="AA106" s="164" t="str">
        <f t="shared" si="127"/>
        <v/>
      </c>
      <c r="AB106" s="164" t="str">
        <f t="shared" si="128"/>
        <v/>
      </c>
      <c r="AC106" s="121" t="str">
        <f t="shared" si="129"/>
        <v/>
      </c>
      <c r="AE106" s="176" t="str">
        <f t="shared" si="130"/>
        <v/>
      </c>
      <c r="AF106" s="164" t="str">
        <f t="shared" si="131"/>
        <v/>
      </c>
      <c r="AG106" s="164" t="str">
        <f t="shared" si="132"/>
        <v/>
      </c>
      <c r="AH106" s="183" t="str">
        <f t="shared" si="133"/>
        <v/>
      </c>
      <c r="AI106" s="142" t="str">
        <f t="shared" si="169"/>
        <v/>
      </c>
      <c r="AJ106" s="179" t="str">
        <f t="shared" si="134"/>
        <v/>
      </c>
      <c r="AK106" s="164" t="str">
        <f t="shared" si="135"/>
        <v/>
      </c>
      <c r="AL106" s="178" t="str">
        <f t="shared" si="136"/>
        <v/>
      </c>
      <c r="AM106" s="178" t="str">
        <f t="shared" si="137"/>
        <v/>
      </c>
      <c r="AN106" s="164" t="str">
        <f t="shared" si="138"/>
        <v/>
      </c>
      <c r="AO106" s="164" t="str">
        <f t="shared" si="139"/>
        <v/>
      </c>
      <c r="AP106" s="121" t="str">
        <f t="shared" si="140"/>
        <v/>
      </c>
      <c r="AR106" s="176" t="str">
        <f t="shared" si="141"/>
        <v/>
      </c>
      <c r="AS106" s="164" t="str">
        <f t="shared" si="142"/>
        <v/>
      </c>
      <c r="AT106" s="164" t="str">
        <f t="shared" si="143"/>
        <v/>
      </c>
      <c r="AU106" s="183" t="str">
        <f t="shared" si="170"/>
        <v/>
      </c>
      <c r="AV106" s="142" t="str">
        <f t="shared" si="171"/>
        <v/>
      </c>
      <c r="AW106" s="179" t="str">
        <f t="shared" si="144"/>
        <v/>
      </c>
      <c r="AX106" s="164" t="str">
        <f t="shared" si="145"/>
        <v/>
      </c>
      <c r="AY106" s="178" t="str">
        <f t="shared" si="146"/>
        <v/>
      </c>
      <c r="AZ106" s="178" t="str">
        <f t="shared" si="147"/>
        <v/>
      </c>
      <c r="BA106" s="164" t="str">
        <f t="shared" si="148"/>
        <v/>
      </c>
      <c r="BB106" s="164" t="str">
        <f t="shared" si="149"/>
        <v/>
      </c>
      <c r="BC106" s="121" t="str">
        <f t="shared" si="150"/>
        <v/>
      </c>
      <c r="BE106" s="176" t="str">
        <f t="shared" si="151"/>
        <v/>
      </c>
      <c r="BF106" s="164" t="str">
        <f t="shared" si="152"/>
        <v/>
      </c>
      <c r="BG106" s="164" t="str">
        <f t="shared" si="153"/>
        <v/>
      </c>
      <c r="BH106" s="183" t="str">
        <f t="shared" si="172"/>
        <v/>
      </c>
      <c r="BI106" s="142" t="str">
        <f t="shared" si="173"/>
        <v/>
      </c>
      <c r="BJ106" s="179" t="str">
        <f t="shared" si="154"/>
        <v/>
      </c>
      <c r="BK106" s="164" t="str">
        <f t="shared" si="155"/>
        <v/>
      </c>
      <c r="BL106" s="178" t="str">
        <f t="shared" si="156"/>
        <v/>
      </c>
      <c r="BM106" s="178" t="str">
        <f t="shared" si="157"/>
        <v/>
      </c>
      <c r="BN106" s="164" t="str">
        <f t="shared" si="174"/>
        <v/>
      </c>
      <c r="BO106" s="164" t="str">
        <f t="shared" si="175"/>
        <v/>
      </c>
      <c r="BP106" s="121" t="str">
        <f t="shared" si="176"/>
        <v/>
      </c>
      <c r="BR106" s="41">
        <f t="shared" si="118"/>
        <v>0</v>
      </c>
    </row>
    <row r="107" spans="1:70" x14ac:dyDescent="0.35">
      <c r="A107" s="586">
        <f t="shared" si="158"/>
        <v>0</v>
      </c>
      <c r="B107" s="610"/>
      <c r="C107" s="101">
        <f t="shared" si="159"/>
        <v>0</v>
      </c>
      <c r="D107" s="737">
        <f t="shared" si="160"/>
        <v>0</v>
      </c>
      <c r="E107" s="140" t="str">
        <f>IFERROR(INDEX(Indata!$B$68:$B$74,MATCH(C107,Indata!$A$68:$A$74,0))*D107,"")</f>
        <v/>
      </c>
      <c r="F107" s="748">
        <f t="shared" si="161"/>
        <v>0</v>
      </c>
      <c r="G107" s="781" t="str">
        <f t="shared" si="162"/>
        <v/>
      </c>
      <c r="H107" s="67">
        <f t="shared" si="163"/>
        <v>0</v>
      </c>
      <c r="I107" s="739" t="str">
        <f t="shared" si="164"/>
        <v/>
      </c>
      <c r="J107" s="165" t="str">
        <f>IFERROR(('Fartygsparametrar 1'!G35*LN($D107)+'Fartygsparametrar 1'!H35)*1.825,"")</f>
        <v/>
      </c>
      <c r="K107" s="165" t="str">
        <f t="shared" si="182"/>
        <v/>
      </c>
      <c r="L107" s="180" t="str">
        <f t="shared" si="165"/>
        <v/>
      </c>
      <c r="M107" s="67" t="str">
        <f t="shared" si="165"/>
        <v/>
      </c>
      <c r="N107" s="749">
        <f t="shared" si="183"/>
        <v>0</v>
      </c>
      <c r="O107" s="515">
        <f t="shared" si="183"/>
        <v>0</v>
      </c>
      <c r="P107" s="516">
        <f t="shared" ref="P107" si="190">IF(P78&gt;0.1,P78,0)</f>
        <v>0</v>
      </c>
      <c r="Q107" s="117"/>
      <c r="R107" s="176" t="str">
        <f t="shared" si="120"/>
        <v/>
      </c>
      <c r="S107" s="164" t="str">
        <f t="shared" si="121"/>
        <v/>
      </c>
      <c r="T107" s="164" t="str">
        <f t="shared" si="122"/>
        <v/>
      </c>
      <c r="U107" s="183" t="str">
        <f t="shared" si="167"/>
        <v/>
      </c>
      <c r="V107" s="142" t="str">
        <f t="shared" si="168"/>
        <v/>
      </c>
      <c r="W107" s="177" t="str">
        <f t="shared" si="123"/>
        <v/>
      </c>
      <c r="X107" s="164" t="str">
        <f t="shared" si="124"/>
        <v/>
      </c>
      <c r="Y107" s="178" t="str">
        <f t="shared" si="125"/>
        <v/>
      </c>
      <c r="Z107" s="178" t="str">
        <f t="shared" si="126"/>
        <v/>
      </c>
      <c r="AA107" s="164" t="str">
        <f t="shared" si="127"/>
        <v/>
      </c>
      <c r="AB107" s="164" t="str">
        <f t="shared" si="128"/>
        <v/>
      </c>
      <c r="AC107" s="121" t="str">
        <f t="shared" si="129"/>
        <v/>
      </c>
      <c r="AE107" s="176" t="str">
        <f t="shared" si="130"/>
        <v/>
      </c>
      <c r="AF107" s="164" t="str">
        <f t="shared" si="131"/>
        <v/>
      </c>
      <c r="AG107" s="164" t="str">
        <f t="shared" si="132"/>
        <v/>
      </c>
      <c r="AH107" s="183" t="str">
        <f t="shared" si="133"/>
        <v/>
      </c>
      <c r="AI107" s="142" t="str">
        <f t="shared" si="169"/>
        <v/>
      </c>
      <c r="AJ107" s="179" t="str">
        <f t="shared" si="134"/>
        <v/>
      </c>
      <c r="AK107" s="164" t="str">
        <f t="shared" si="135"/>
        <v/>
      </c>
      <c r="AL107" s="178" t="str">
        <f t="shared" si="136"/>
        <v/>
      </c>
      <c r="AM107" s="178" t="str">
        <f t="shared" si="137"/>
        <v/>
      </c>
      <c r="AN107" s="164" t="str">
        <f t="shared" si="138"/>
        <v/>
      </c>
      <c r="AO107" s="164" t="str">
        <f t="shared" si="139"/>
        <v/>
      </c>
      <c r="AP107" s="121" t="str">
        <f t="shared" si="140"/>
        <v/>
      </c>
      <c r="AR107" s="176" t="str">
        <f t="shared" si="141"/>
        <v/>
      </c>
      <c r="AS107" s="164" t="str">
        <f t="shared" si="142"/>
        <v/>
      </c>
      <c r="AT107" s="164" t="str">
        <f t="shared" si="143"/>
        <v/>
      </c>
      <c r="AU107" s="183" t="str">
        <f t="shared" si="170"/>
        <v/>
      </c>
      <c r="AV107" s="142" t="str">
        <f t="shared" si="171"/>
        <v/>
      </c>
      <c r="AW107" s="179" t="str">
        <f t="shared" si="144"/>
        <v/>
      </c>
      <c r="AX107" s="164" t="str">
        <f t="shared" si="145"/>
        <v/>
      </c>
      <c r="AY107" s="178" t="str">
        <f t="shared" si="146"/>
        <v/>
      </c>
      <c r="AZ107" s="178" t="str">
        <f t="shared" si="147"/>
        <v/>
      </c>
      <c r="BA107" s="164" t="str">
        <f t="shared" si="148"/>
        <v/>
      </c>
      <c r="BB107" s="164" t="str">
        <f t="shared" si="149"/>
        <v/>
      </c>
      <c r="BC107" s="121" t="str">
        <f t="shared" si="150"/>
        <v/>
      </c>
      <c r="BE107" s="176" t="str">
        <f t="shared" si="151"/>
        <v/>
      </c>
      <c r="BF107" s="164" t="str">
        <f t="shared" si="152"/>
        <v/>
      </c>
      <c r="BG107" s="164" t="str">
        <f t="shared" si="153"/>
        <v/>
      </c>
      <c r="BH107" s="183" t="str">
        <f t="shared" si="172"/>
        <v/>
      </c>
      <c r="BI107" s="142" t="str">
        <f t="shared" si="173"/>
        <v/>
      </c>
      <c r="BJ107" s="179" t="str">
        <f t="shared" si="154"/>
        <v/>
      </c>
      <c r="BK107" s="164" t="str">
        <f t="shared" si="155"/>
        <v/>
      </c>
      <c r="BL107" s="178" t="str">
        <f t="shared" si="156"/>
        <v/>
      </c>
      <c r="BM107" s="178" t="str">
        <f t="shared" si="157"/>
        <v/>
      </c>
      <c r="BN107" s="164" t="str">
        <f t="shared" si="174"/>
        <v/>
      </c>
      <c r="BO107" s="164" t="str">
        <f t="shared" si="175"/>
        <v/>
      </c>
      <c r="BP107" s="121" t="str">
        <f t="shared" si="176"/>
        <v/>
      </c>
      <c r="BR107" s="41">
        <f t="shared" si="118"/>
        <v>0</v>
      </c>
    </row>
    <row r="108" spans="1:70" x14ac:dyDescent="0.35">
      <c r="A108" s="586">
        <f t="shared" si="158"/>
        <v>0</v>
      </c>
      <c r="B108" s="610"/>
      <c r="C108" s="101">
        <f t="shared" si="159"/>
        <v>0</v>
      </c>
      <c r="D108" s="737">
        <f t="shared" si="160"/>
        <v>0</v>
      </c>
      <c r="E108" s="140" t="str">
        <f>IFERROR(INDEX(Indata!$B$68:$B$74,MATCH(C108,Indata!$A$68:$A$74,0))*D108,"")</f>
        <v/>
      </c>
      <c r="F108" s="748">
        <f t="shared" si="161"/>
        <v>0</v>
      </c>
      <c r="G108" s="781" t="str">
        <f t="shared" si="162"/>
        <v/>
      </c>
      <c r="H108" s="67">
        <f t="shared" si="163"/>
        <v>0</v>
      </c>
      <c r="I108" s="739" t="str">
        <f t="shared" si="164"/>
        <v/>
      </c>
      <c r="J108" s="165" t="str">
        <f>IFERROR(('Fartygsparametrar 1'!G36*LN($D108)+'Fartygsparametrar 1'!H36)*1.825,"")</f>
        <v/>
      </c>
      <c r="K108" s="165" t="str">
        <f t="shared" si="182"/>
        <v/>
      </c>
      <c r="L108" s="180" t="str">
        <f t="shared" si="165"/>
        <v/>
      </c>
      <c r="M108" s="67" t="str">
        <f t="shared" si="165"/>
        <v/>
      </c>
      <c r="N108" s="749">
        <f t="shared" si="183"/>
        <v>0</v>
      </c>
      <c r="O108" s="515">
        <f t="shared" si="183"/>
        <v>0</v>
      </c>
      <c r="P108" s="516">
        <f t="shared" ref="P108" si="191">IF(P79&gt;0.1,P79,0)</f>
        <v>0</v>
      </c>
      <c r="Q108" s="117"/>
      <c r="R108" s="176" t="str">
        <f t="shared" si="120"/>
        <v/>
      </c>
      <c r="S108" s="164" t="str">
        <f t="shared" si="121"/>
        <v/>
      </c>
      <c r="T108" s="164" t="str">
        <f t="shared" si="122"/>
        <v/>
      </c>
      <c r="U108" s="183" t="str">
        <f t="shared" si="167"/>
        <v/>
      </c>
      <c r="V108" s="142" t="str">
        <f t="shared" si="168"/>
        <v/>
      </c>
      <c r="W108" s="177" t="str">
        <f t="shared" si="123"/>
        <v/>
      </c>
      <c r="X108" s="164" t="str">
        <f t="shared" si="124"/>
        <v/>
      </c>
      <c r="Y108" s="178" t="str">
        <f t="shared" si="125"/>
        <v/>
      </c>
      <c r="Z108" s="178" t="str">
        <f t="shared" si="126"/>
        <v/>
      </c>
      <c r="AA108" s="164" t="str">
        <f t="shared" si="127"/>
        <v/>
      </c>
      <c r="AB108" s="164" t="str">
        <f t="shared" si="128"/>
        <v/>
      </c>
      <c r="AC108" s="121" t="str">
        <f t="shared" si="129"/>
        <v/>
      </c>
      <c r="AE108" s="176" t="str">
        <f t="shared" si="130"/>
        <v/>
      </c>
      <c r="AF108" s="164" t="str">
        <f t="shared" si="131"/>
        <v/>
      </c>
      <c r="AG108" s="164" t="str">
        <f t="shared" si="132"/>
        <v/>
      </c>
      <c r="AH108" s="183" t="str">
        <f t="shared" si="133"/>
        <v/>
      </c>
      <c r="AI108" s="142" t="str">
        <f t="shared" si="169"/>
        <v/>
      </c>
      <c r="AJ108" s="179" t="str">
        <f t="shared" si="134"/>
        <v/>
      </c>
      <c r="AK108" s="164" t="str">
        <f t="shared" si="135"/>
        <v/>
      </c>
      <c r="AL108" s="178" t="str">
        <f t="shared" si="136"/>
        <v/>
      </c>
      <c r="AM108" s="178" t="str">
        <f t="shared" si="137"/>
        <v/>
      </c>
      <c r="AN108" s="164" t="str">
        <f t="shared" si="138"/>
        <v/>
      </c>
      <c r="AO108" s="164" t="str">
        <f t="shared" si="139"/>
        <v/>
      </c>
      <c r="AP108" s="121" t="str">
        <f t="shared" si="140"/>
        <v/>
      </c>
      <c r="AR108" s="176" t="str">
        <f t="shared" si="141"/>
        <v/>
      </c>
      <c r="AS108" s="164" t="str">
        <f t="shared" si="142"/>
        <v/>
      </c>
      <c r="AT108" s="164" t="str">
        <f t="shared" si="143"/>
        <v/>
      </c>
      <c r="AU108" s="183" t="str">
        <f t="shared" si="170"/>
        <v/>
      </c>
      <c r="AV108" s="142" t="str">
        <f t="shared" si="171"/>
        <v/>
      </c>
      <c r="AW108" s="179" t="str">
        <f t="shared" si="144"/>
        <v/>
      </c>
      <c r="AX108" s="164" t="str">
        <f t="shared" si="145"/>
        <v/>
      </c>
      <c r="AY108" s="178" t="str">
        <f t="shared" si="146"/>
        <v/>
      </c>
      <c r="AZ108" s="178" t="str">
        <f t="shared" si="147"/>
        <v/>
      </c>
      <c r="BA108" s="164" t="str">
        <f t="shared" si="148"/>
        <v/>
      </c>
      <c r="BB108" s="164" t="str">
        <f t="shared" si="149"/>
        <v/>
      </c>
      <c r="BC108" s="121" t="str">
        <f t="shared" si="150"/>
        <v/>
      </c>
      <c r="BE108" s="176" t="str">
        <f t="shared" si="151"/>
        <v/>
      </c>
      <c r="BF108" s="164" t="str">
        <f t="shared" si="152"/>
        <v/>
      </c>
      <c r="BG108" s="164" t="str">
        <f t="shared" si="153"/>
        <v/>
      </c>
      <c r="BH108" s="183" t="str">
        <f t="shared" si="172"/>
        <v/>
      </c>
      <c r="BI108" s="142" t="str">
        <f t="shared" si="173"/>
        <v/>
      </c>
      <c r="BJ108" s="179" t="str">
        <f t="shared" si="154"/>
        <v/>
      </c>
      <c r="BK108" s="164" t="str">
        <f t="shared" si="155"/>
        <v/>
      </c>
      <c r="BL108" s="178" t="str">
        <f t="shared" si="156"/>
        <v/>
      </c>
      <c r="BM108" s="178" t="str">
        <f t="shared" si="157"/>
        <v/>
      </c>
      <c r="BN108" s="164" t="str">
        <f t="shared" si="174"/>
        <v/>
      </c>
      <c r="BO108" s="164" t="str">
        <f t="shared" si="175"/>
        <v/>
      </c>
      <c r="BP108" s="121" t="str">
        <f t="shared" si="176"/>
        <v/>
      </c>
      <c r="BR108" s="41">
        <f t="shared" si="118"/>
        <v>0</v>
      </c>
    </row>
    <row r="109" spans="1:70" x14ac:dyDescent="0.35">
      <c r="A109" s="586">
        <f t="shared" si="158"/>
        <v>0</v>
      </c>
      <c r="B109" s="610"/>
      <c r="C109" s="101">
        <f t="shared" si="159"/>
        <v>0</v>
      </c>
      <c r="D109" s="737">
        <f t="shared" si="160"/>
        <v>0</v>
      </c>
      <c r="E109" s="140" t="str">
        <f>IFERROR(INDEX(Indata!$B$68:$B$74,MATCH(C109,Indata!$A$68:$A$74,0))*D109,"")</f>
        <v/>
      </c>
      <c r="F109" s="748">
        <f t="shared" si="161"/>
        <v>0</v>
      </c>
      <c r="G109" s="781" t="str">
        <f t="shared" si="162"/>
        <v/>
      </c>
      <c r="H109" s="67">
        <f t="shared" si="163"/>
        <v>0</v>
      </c>
      <c r="I109" s="739" t="str">
        <f t="shared" si="164"/>
        <v/>
      </c>
      <c r="J109" s="165" t="str">
        <f>IFERROR(('Fartygsparametrar 1'!G37*LN($D109)+'Fartygsparametrar 1'!H37)*1.825,"")</f>
        <v/>
      </c>
      <c r="K109" s="165" t="str">
        <f t="shared" si="182"/>
        <v/>
      </c>
      <c r="L109" s="180" t="str">
        <f t="shared" si="165"/>
        <v/>
      </c>
      <c r="M109" s="67" t="str">
        <f t="shared" si="165"/>
        <v/>
      </c>
      <c r="N109" s="749">
        <f t="shared" si="183"/>
        <v>0</v>
      </c>
      <c r="O109" s="515">
        <f t="shared" si="183"/>
        <v>0</v>
      </c>
      <c r="P109" s="516">
        <f t="shared" ref="P109" si="192">IF(P80&gt;0.1,P80,0)</f>
        <v>0</v>
      </c>
      <c r="Q109" s="117"/>
      <c r="R109" s="176" t="str">
        <f t="shared" si="120"/>
        <v/>
      </c>
      <c r="S109" s="164" t="str">
        <f t="shared" si="121"/>
        <v/>
      </c>
      <c r="T109" s="164" t="str">
        <f t="shared" si="122"/>
        <v/>
      </c>
      <c r="U109" s="183" t="str">
        <f t="shared" si="167"/>
        <v/>
      </c>
      <c r="V109" s="142" t="str">
        <f t="shared" si="168"/>
        <v/>
      </c>
      <c r="W109" s="177" t="str">
        <f t="shared" si="123"/>
        <v/>
      </c>
      <c r="X109" s="164" t="str">
        <f t="shared" si="124"/>
        <v/>
      </c>
      <c r="Y109" s="178" t="str">
        <f t="shared" si="125"/>
        <v/>
      </c>
      <c r="Z109" s="178" t="str">
        <f t="shared" si="126"/>
        <v/>
      </c>
      <c r="AA109" s="164" t="str">
        <f t="shared" si="127"/>
        <v/>
      </c>
      <c r="AB109" s="164" t="str">
        <f t="shared" si="128"/>
        <v/>
      </c>
      <c r="AC109" s="121" t="str">
        <f t="shared" si="129"/>
        <v/>
      </c>
      <c r="AE109" s="176" t="str">
        <f t="shared" si="130"/>
        <v/>
      </c>
      <c r="AF109" s="164" t="str">
        <f t="shared" si="131"/>
        <v/>
      </c>
      <c r="AG109" s="164" t="str">
        <f t="shared" si="132"/>
        <v/>
      </c>
      <c r="AH109" s="183" t="str">
        <f t="shared" si="133"/>
        <v/>
      </c>
      <c r="AI109" s="142" t="str">
        <f t="shared" si="169"/>
        <v/>
      </c>
      <c r="AJ109" s="179" t="str">
        <f t="shared" si="134"/>
        <v/>
      </c>
      <c r="AK109" s="164" t="str">
        <f t="shared" si="135"/>
        <v/>
      </c>
      <c r="AL109" s="178" t="str">
        <f t="shared" si="136"/>
        <v/>
      </c>
      <c r="AM109" s="178" t="str">
        <f t="shared" si="137"/>
        <v/>
      </c>
      <c r="AN109" s="164" t="str">
        <f t="shared" si="138"/>
        <v/>
      </c>
      <c r="AO109" s="164" t="str">
        <f t="shared" si="139"/>
        <v/>
      </c>
      <c r="AP109" s="121" t="str">
        <f t="shared" si="140"/>
        <v/>
      </c>
      <c r="AR109" s="176" t="str">
        <f t="shared" si="141"/>
        <v/>
      </c>
      <c r="AS109" s="164" t="str">
        <f t="shared" si="142"/>
        <v/>
      </c>
      <c r="AT109" s="164" t="str">
        <f t="shared" si="143"/>
        <v/>
      </c>
      <c r="AU109" s="183" t="str">
        <f t="shared" si="170"/>
        <v/>
      </c>
      <c r="AV109" s="142" t="str">
        <f t="shared" si="171"/>
        <v/>
      </c>
      <c r="AW109" s="179" t="str">
        <f t="shared" si="144"/>
        <v/>
      </c>
      <c r="AX109" s="164" t="str">
        <f t="shared" si="145"/>
        <v/>
      </c>
      <c r="AY109" s="178" t="str">
        <f t="shared" si="146"/>
        <v/>
      </c>
      <c r="AZ109" s="178" t="str">
        <f t="shared" si="147"/>
        <v/>
      </c>
      <c r="BA109" s="164" t="str">
        <f t="shared" si="148"/>
        <v/>
      </c>
      <c r="BB109" s="164" t="str">
        <f t="shared" si="149"/>
        <v/>
      </c>
      <c r="BC109" s="121" t="str">
        <f t="shared" si="150"/>
        <v/>
      </c>
      <c r="BE109" s="176" t="str">
        <f t="shared" si="151"/>
        <v/>
      </c>
      <c r="BF109" s="164" t="str">
        <f t="shared" si="152"/>
        <v/>
      </c>
      <c r="BG109" s="164" t="str">
        <f t="shared" si="153"/>
        <v/>
      </c>
      <c r="BH109" s="183" t="str">
        <f t="shared" si="172"/>
        <v/>
      </c>
      <c r="BI109" s="142" t="str">
        <f t="shared" si="173"/>
        <v/>
      </c>
      <c r="BJ109" s="179" t="str">
        <f t="shared" si="154"/>
        <v/>
      </c>
      <c r="BK109" s="164" t="str">
        <f t="shared" si="155"/>
        <v/>
      </c>
      <c r="BL109" s="178" t="str">
        <f t="shared" si="156"/>
        <v/>
      </c>
      <c r="BM109" s="178" t="str">
        <f t="shared" si="157"/>
        <v/>
      </c>
      <c r="BN109" s="164" t="str">
        <f t="shared" si="174"/>
        <v/>
      </c>
      <c r="BO109" s="164" t="str">
        <f t="shared" si="175"/>
        <v/>
      </c>
      <c r="BP109" s="121" t="str">
        <f t="shared" si="176"/>
        <v/>
      </c>
      <c r="BR109" s="41">
        <f t="shared" si="118"/>
        <v>0</v>
      </c>
    </row>
    <row r="110" spans="1:70" x14ac:dyDescent="0.35">
      <c r="A110" s="586">
        <f t="shared" si="158"/>
        <v>0</v>
      </c>
      <c r="B110" s="610"/>
      <c r="C110" s="101">
        <f t="shared" si="159"/>
        <v>0</v>
      </c>
      <c r="D110" s="737">
        <f t="shared" si="160"/>
        <v>0</v>
      </c>
      <c r="E110" s="140" t="str">
        <f>IFERROR(INDEX(Indata!$B$68:$B$74,MATCH(C110,Indata!$A$68:$A$74,0))*D110,"")</f>
        <v/>
      </c>
      <c r="F110" s="748">
        <f t="shared" si="161"/>
        <v>0</v>
      </c>
      <c r="G110" s="781" t="str">
        <f t="shared" si="162"/>
        <v/>
      </c>
      <c r="H110" s="67">
        <f t="shared" si="163"/>
        <v>0</v>
      </c>
      <c r="I110" s="739" t="str">
        <f t="shared" si="164"/>
        <v/>
      </c>
      <c r="J110" s="165" t="str">
        <f>IFERROR(('Fartygsparametrar 1'!G38*LN($D110)+'Fartygsparametrar 1'!H38)*1.825,"")</f>
        <v/>
      </c>
      <c r="K110" s="165" t="str">
        <f t="shared" si="182"/>
        <v/>
      </c>
      <c r="L110" s="180" t="str">
        <f t="shared" si="165"/>
        <v/>
      </c>
      <c r="M110" s="67" t="str">
        <f t="shared" si="165"/>
        <v/>
      </c>
      <c r="N110" s="749">
        <f t="shared" si="183"/>
        <v>0</v>
      </c>
      <c r="O110" s="515">
        <f t="shared" si="183"/>
        <v>0</v>
      </c>
      <c r="P110" s="516">
        <f t="shared" ref="P110" si="193">IF(P81&gt;0.1,P81,0)</f>
        <v>0</v>
      </c>
      <c r="Q110" s="117"/>
      <c r="R110" s="176" t="str">
        <f t="shared" si="120"/>
        <v/>
      </c>
      <c r="S110" s="164" t="str">
        <f t="shared" si="121"/>
        <v/>
      </c>
      <c r="T110" s="164" t="str">
        <f t="shared" si="122"/>
        <v/>
      </c>
      <c r="U110" s="183" t="str">
        <f t="shared" si="167"/>
        <v/>
      </c>
      <c r="V110" s="142" t="str">
        <f t="shared" si="168"/>
        <v/>
      </c>
      <c r="W110" s="177" t="str">
        <f t="shared" si="123"/>
        <v/>
      </c>
      <c r="X110" s="164" t="str">
        <f t="shared" si="124"/>
        <v/>
      </c>
      <c r="Y110" s="178" t="str">
        <f t="shared" si="125"/>
        <v/>
      </c>
      <c r="Z110" s="178" t="str">
        <f t="shared" si="126"/>
        <v/>
      </c>
      <c r="AA110" s="164" t="str">
        <f t="shared" si="127"/>
        <v/>
      </c>
      <c r="AB110" s="164" t="str">
        <f t="shared" si="128"/>
        <v/>
      </c>
      <c r="AC110" s="121" t="str">
        <f t="shared" si="129"/>
        <v/>
      </c>
      <c r="AE110" s="176" t="str">
        <f t="shared" si="130"/>
        <v/>
      </c>
      <c r="AF110" s="164" t="str">
        <f t="shared" si="131"/>
        <v/>
      </c>
      <c r="AG110" s="164" t="str">
        <f t="shared" si="132"/>
        <v/>
      </c>
      <c r="AH110" s="183" t="str">
        <f t="shared" si="133"/>
        <v/>
      </c>
      <c r="AI110" s="142" t="str">
        <f t="shared" si="169"/>
        <v/>
      </c>
      <c r="AJ110" s="179" t="str">
        <f t="shared" si="134"/>
        <v/>
      </c>
      <c r="AK110" s="164" t="str">
        <f t="shared" si="135"/>
        <v/>
      </c>
      <c r="AL110" s="178" t="str">
        <f t="shared" si="136"/>
        <v/>
      </c>
      <c r="AM110" s="178" t="str">
        <f t="shared" si="137"/>
        <v/>
      </c>
      <c r="AN110" s="164" t="str">
        <f t="shared" si="138"/>
        <v/>
      </c>
      <c r="AO110" s="164" t="str">
        <f t="shared" si="139"/>
        <v/>
      </c>
      <c r="AP110" s="121" t="str">
        <f t="shared" si="140"/>
        <v/>
      </c>
      <c r="AR110" s="176" t="str">
        <f t="shared" si="141"/>
        <v/>
      </c>
      <c r="AS110" s="164" t="str">
        <f t="shared" si="142"/>
        <v/>
      </c>
      <c r="AT110" s="164" t="str">
        <f t="shared" si="143"/>
        <v/>
      </c>
      <c r="AU110" s="183" t="str">
        <f t="shared" si="170"/>
        <v/>
      </c>
      <c r="AV110" s="142" t="str">
        <f t="shared" si="171"/>
        <v/>
      </c>
      <c r="AW110" s="179" t="str">
        <f t="shared" si="144"/>
        <v/>
      </c>
      <c r="AX110" s="164" t="str">
        <f t="shared" si="145"/>
        <v/>
      </c>
      <c r="AY110" s="178" t="str">
        <f t="shared" si="146"/>
        <v/>
      </c>
      <c r="AZ110" s="178" t="str">
        <f t="shared" si="147"/>
        <v/>
      </c>
      <c r="BA110" s="164" t="str">
        <f t="shared" si="148"/>
        <v/>
      </c>
      <c r="BB110" s="164" t="str">
        <f t="shared" si="149"/>
        <v/>
      </c>
      <c r="BC110" s="121" t="str">
        <f t="shared" si="150"/>
        <v/>
      </c>
      <c r="BE110" s="176" t="str">
        <f t="shared" si="151"/>
        <v/>
      </c>
      <c r="BF110" s="164" t="str">
        <f t="shared" si="152"/>
        <v/>
      </c>
      <c r="BG110" s="164" t="str">
        <f t="shared" si="153"/>
        <v/>
      </c>
      <c r="BH110" s="183" t="str">
        <f t="shared" si="172"/>
        <v/>
      </c>
      <c r="BI110" s="142" t="str">
        <f t="shared" si="173"/>
        <v/>
      </c>
      <c r="BJ110" s="179" t="str">
        <f t="shared" si="154"/>
        <v/>
      </c>
      <c r="BK110" s="164" t="str">
        <f t="shared" si="155"/>
        <v/>
      </c>
      <c r="BL110" s="178" t="str">
        <f t="shared" si="156"/>
        <v/>
      </c>
      <c r="BM110" s="178" t="str">
        <f t="shared" si="157"/>
        <v/>
      </c>
      <c r="BN110" s="164" t="str">
        <f t="shared" si="174"/>
        <v/>
      </c>
      <c r="BO110" s="164" t="str">
        <f t="shared" si="175"/>
        <v/>
      </c>
      <c r="BP110" s="121" t="str">
        <f t="shared" si="176"/>
        <v/>
      </c>
      <c r="BR110" s="41">
        <f t="shared" si="118"/>
        <v>0</v>
      </c>
    </row>
    <row r="111" spans="1:70" x14ac:dyDescent="0.35">
      <c r="A111" s="586">
        <f t="shared" si="158"/>
        <v>0</v>
      </c>
      <c r="B111" s="610"/>
      <c r="C111" s="101">
        <f t="shared" si="159"/>
        <v>0</v>
      </c>
      <c r="D111" s="737">
        <f t="shared" si="160"/>
        <v>0</v>
      </c>
      <c r="E111" s="140" t="str">
        <f>IFERROR(INDEX(Indata!$B$68:$B$74,MATCH(C111,Indata!$A$68:$A$74,0))*D111,"")</f>
        <v/>
      </c>
      <c r="F111" s="748">
        <f t="shared" si="161"/>
        <v>0</v>
      </c>
      <c r="G111" s="781" t="str">
        <f t="shared" si="162"/>
        <v/>
      </c>
      <c r="H111" s="67">
        <f t="shared" si="163"/>
        <v>0</v>
      </c>
      <c r="I111" s="739" t="str">
        <f t="shared" si="164"/>
        <v/>
      </c>
      <c r="J111" s="165" t="str">
        <f>IFERROR(('Fartygsparametrar 1'!G39*LN($D111)+'Fartygsparametrar 1'!H39)*1.825,"")</f>
        <v/>
      </c>
      <c r="K111" s="165" t="str">
        <f t="shared" si="182"/>
        <v/>
      </c>
      <c r="L111" s="180" t="str">
        <f t="shared" si="165"/>
        <v/>
      </c>
      <c r="M111" s="67" t="str">
        <f t="shared" si="165"/>
        <v/>
      </c>
      <c r="N111" s="749">
        <f t="shared" si="183"/>
        <v>0</v>
      </c>
      <c r="O111" s="515">
        <f t="shared" si="183"/>
        <v>0</v>
      </c>
      <c r="P111" s="516">
        <f t="shared" ref="P111" si="194">IF(P82&gt;0.1,P82,0)</f>
        <v>0</v>
      </c>
      <c r="Q111" s="117"/>
      <c r="R111" s="176" t="str">
        <f t="shared" si="120"/>
        <v/>
      </c>
      <c r="S111" s="164" t="str">
        <f t="shared" si="121"/>
        <v/>
      </c>
      <c r="T111" s="164" t="str">
        <f t="shared" si="122"/>
        <v/>
      </c>
      <c r="U111" s="183" t="str">
        <f t="shared" si="167"/>
        <v/>
      </c>
      <c r="V111" s="142" t="str">
        <f t="shared" si="168"/>
        <v/>
      </c>
      <c r="W111" s="177" t="str">
        <f t="shared" si="123"/>
        <v/>
      </c>
      <c r="X111" s="164" t="str">
        <f t="shared" si="124"/>
        <v/>
      </c>
      <c r="Y111" s="178" t="str">
        <f t="shared" si="125"/>
        <v/>
      </c>
      <c r="Z111" s="178" t="str">
        <f t="shared" si="126"/>
        <v/>
      </c>
      <c r="AA111" s="164" t="str">
        <f t="shared" si="127"/>
        <v/>
      </c>
      <c r="AB111" s="164" t="str">
        <f t="shared" si="128"/>
        <v/>
      </c>
      <c r="AC111" s="121" t="str">
        <f t="shared" si="129"/>
        <v/>
      </c>
      <c r="AE111" s="176" t="str">
        <f t="shared" si="130"/>
        <v/>
      </c>
      <c r="AF111" s="164" t="str">
        <f t="shared" si="131"/>
        <v/>
      </c>
      <c r="AG111" s="164" t="str">
        <f t="shared" si="132"/>
        <v/>
      </c>
      <c r="AH111" s="183" t="str">
        <f t="shared" si="133"/>
        <v/>
      </c>
      <c r="AI111" s="142" t="str">
        <f t="shared" si="169"/>
        <v/>
      </c>
      <c r="AJ111" s="179" t="str">
        <f t="shared" si="134"/>
        <v/>
      </c>
      <c r="AK111" s="164" t="str">
        <f t="shared" si="135"/>
        <v/>
      </c>
      <c r="AL111" s="178" t="str">
        <f t="shared" si="136"/>
        <v/>
      </c>
      <c r="AM111" s="178" t="str">
        <f t="shared" si="137"/>
        <v/>
      </c>
      <c r="AN111" s="164" t="str">
        <f t="shared" si="138"/>
        <v/>
      </c>
      <c r="AO111" s="164" t="str">
        <f t="shared" si="139"/>
        <v/>
      </c>
      <c r="AP111" s="121" t="str">
        <f t="shared" si="140"/>
        <v/>
      </c>
      <c r="AR111" s="176" t="str">
        <f t="shared" si="141"/>
        <v/>
      </c>
      <c r="AS111" s="164" t="str">
        <f t="shared" si="142"/>
        <v/>
      </c>
      <c r="AT111" s="164" t="str">
        <f t="shared" si="143"/>
        <v/>
      </c>
      <c r="AU111" s="183" t="str">
        <f t="shared" si="170"/>
        <v/>
      </c>
      <c r="AV111" s="142" t="str">
        <f t="shared" si="171"/>
        <v/>
      </c>
      <c r="AW111" s="179" t="str">
        <f t="shared" si="144"/>
        <v/>
      </c>
      <c r="AX111" s="164" t="str">
        <f t="shared" si="145"/>
        <v/>
      </c>
      <c r="AY111" s="178" t="str">
        <f t="shared" si="146"/>
        <v/>
      </c>
      <c r="AZ111" s="178" t="str">
        <f t="shared" si="147"/>
        <v/>
      </c>
      <c r="BA111" s="164" t="str">
        <f t="shared" si="148"/>
        <v/>
      </c>
      <c r="BB111" s="164" t="str">
        <f t="shared" si="149"/>
        <v/>
      </c>
      <c r="BC111" s="121" t="str">
        <f t="shared" si="150"/>
        <v/>
      </c>
      <c r="BE111" s="176" t="str">
        <f t="shared" si="151"/>
        <v/>
      </c>
      <c r="BF111" s="164" t="str">
        <f t="shared" si="152"/>
        <v/>
      </c>
      <c r="BG111" s="164" t="str">
        <f t="shared" si="153"/>
        <v/>
      </c>
      <c r="BH111" s="183" t="str">
        <f t="shared" si="172"/>
        <v/>
      </c>
      <c r="BI111" s="142" t="str">
        <f t="shared" si="173"/>
        <v/>
      </c>
      <c r="BJ111" s="179" t="str">
        <f t="shared" si="154"/>
        <v/>
      </c>
      <c r="BK111" s="164" t="str">
        <f t="shared" si="155"/>
        <v/>
      </c>
      <c r="BL111" s="178" t="str">
        <f t="shared" si="156"/>
        <v/>
      </c>
      <c r="BM111" s="178" t="str">
        <f t="shared" si="157"/>
        <v/>
      </c>
      <c r="BN111" s="164" t="str">
        <f t="shared" si="174"/>
        <v/>
      </c>
      <c r="BO111" s="164" t="str">
        <f t="shared" si="175"/>
        <v/>
      </c>
      <c r="BP111" s="121" t="str">
        <f t="shared" si="176"/>
        <v/>
      </c>
      <c r="BR111" s="41">
        <f t="shared" si="118"/>
        <v>0</v>
      </c>
    </row>
    <row r="112" spans="1:70" x14ac:dyDescent="0.35">
      <c r="A112" s="586">
        <f t="shared" si="158"/>
        <v>0</v>
      </c>
      <c r="B112" s="610"/>
      <c r="C112" s="101">
        <f t="shared" si="159"/>
        <v>0</v>
      </c>
      <c r="D112" s="737">
        <f t="shared" si="160"/>
        <v>0</v>
      </c>
      <c r="E112" s="140" t="str">
        <f>IFERROR(INDEX(Indata!$B$68:$B$74,MATCH(C112,Indata!$A$68:$A$74,0))*D112,"")</f>
        <v/>
      </c>
      <c r="F112" s="748">
        <f t="shared" si="161"/>
        <v>0</v>
      </c>
      <c r="G112" s="781" t="str">
        <f t="shared" si="162"/>
        <v/>
      </c>
      <c r="H112" s="67">
        <f t="shared" si="163"/>
        <v>0</v>
      </c>
      <c r="I112" s="739" t="str">
        <f t="shared" si="164"/>
        <v/>
      </c>
      <c r="J112" s="165" t="str">
        <f>IFERROR(('Fartygsparametrar 1'!G40*LN($D112)+'Fartygsparametrar 1'!H40)*1.825,"")</f>
        <v/>
      </c>
      <c r="K112" s="165" t="str">
        <f t="shared" si="182"/>
        <v/>
      </c>
      <c r="L112" s="180" t="str">
        <f t="shared" si="165"/>
        <v/>
      </c>
      <c r="M112" s="67" t="str">
        <f t="shared" si="165"/>
        <v/>
      </c>
      <c r="N112" s="749">
        <f t="shared" si="183"/>
        <v>0</v>
      </c>
      <c r="O112" s="515">
        <f t="shared" si="183"/>
        <v>0</v>
      </c>
      <c r="P112" s="516">
        <f t="shared" ref="P112" si="195">IF(P83&gt;0.1,P83,0)</f>
        <v>0</v>
      </c>
      <c r="Q112" s="117"/>
      <c r="R112" s="176" t="str">
        <f t="shared" si="120"/>
        <v/>
      </c>
      <c r="S112" s="164" t="str">
        <f t="shared" si="121"/>
        <v/>
      </c>
      <c r="T112" s="164" t="str">
        <f t="shared" si="122"/>
        <v/>
      </c>
      <c r="U112" s="183" t="str">
        <f t="shared" si="167"/>
        <v/>
      </c>
      <c r="V112" s="142" t="str">
        <f t="shared" si="168"/>
        <v/>
      </c>
      <c r="W112" s="177" t="str">
        <f t="shared" si="123"/>
        <v/>
      </c>
      <c r="X112" s="164" t="str">
        <f t="shared" si="124"/>
        <v/>
      </c>
      <c r="Y112" s="178" t="str">
        <f t="shared" si="125"/>
        <v/>
      </c>
      <c r="Z112" s="178" t="str">
        <f t="shared" si="126"/>
        <v/>
      </c>
      <c r="AA112" s="164" t="str">
        <f t="shared" si="127"/>
        <v/>
      </c>
      <c r="AB112" s="164" t="str">
        <f t="shared" si="128"/>
        <v/>
      </c>
      <c r="AC112" s="121" t="str">
        <f t="shared" si="129"/>
        <v/>
      </c>
      <c r="AE112" s="176" t="str">
        <f t="shared" si="130"/>
        <v/>
      </c>
      <c r="AF112" s="164" t="str">
        <f t="shared" si="131"/>
        <v/>
      </c>
      <c r="AG112" s="164" t="str">
        <f t="shared" si="132"/>
        <v/>
      </c>
      <c r="AH112" s="183" t="str">
        <f t="shared" si="133"/>
        <v/>
      </c>
      <c r="AI112" s="142" t="str">
        <f t="shared" si="169"/>
        <v/>
      </c>
      <c r="AJ112" s="179" t="str">
        <f t="shared" si="134"/>
        <v/>
      </c>
      <c r="AK112" s="164" t="str">
        <f t="shared" si="135"/>
        <v/>
      </c>
      <c r="AL112" s="178" t="str">
        <f t="shared" si="136"/>
        <v/>
      </c>
      <c r="AM112" s="178" t="str">
        <f t="shared" si="137"/>
        <v/>
      </c>
      <c r="AN112" s="164" t="str">
        <f t="shared" si="138"/>
        <v/>
      </c>
      <c r="AO112" s="164" t="str">
        <f t="shared" si="139"/>
        <v/>
      </c>
      <c r="AP112" s="121" t="str">
        <f t="shared" si="140"/>
        <v/>
      </c>
      <c r="AR112" s="176" t="str">
        <f t="shared" si="141"/>
        <v/>
      </c>
      <c r="AS112" s="164" t="str">
        <f t="shared" si="142"/>
        <v/>
      </c>
      <c r="AT112" s="164" t="str">
        <f t="shared" si="143"/>
        <v/>
      </c>
      <c r="AU112" s="183" t="str">
        <f t="shared" si="170"/>
        <v/>
      </c>
      <c r="AV112" s="142" t="str">
        <f t="shared" si="171"/>
        <v/>
      </c>
      <c r="AW112" s="179" t="str">
        <f t="shared" si="144"/>
        <v/>
      </c>
      <c r="AX112" s="164" t="str">
        <f t="shared" si="145"/>
        <v/>
      </c>
      <c r="AY112" s="178" t="str">
        <f t="shared" si="146"/>
        <v/>
      </c>
      <c r="AZ112" s="178" t="str">
        <f t="shared" si="147"/>
        <v/>
      </c>
      <c r="BA112" s="164" t="str">
        <f t="shared" si="148"/>
        <v/>
      </c>
      <c r="BB112" s="164" t="str">
        <f t="shared" si="149"/>
        <v/>
      </c>
      <c r="BC112" s="121" t="str">
        <f t="shared" si="150"/>
        <v/>
      </c>
      <c r="BE112" s="176" t="str">
        <f t="shared" si="151"/>
        <v/>
      </c>
      <c r="BF112" s="164" t="str">
        <f t="shared" si="152"/>
        <v/>
      </c>
      <c r="BG112" s="164" t="str">
        <f t="shared" si="153"/>
        <v/>
      </c>
      <c r="BH112" s="183" t="str">
        <f t="shared" si="172"/>
        <v/>
      </c>
      <c r="BI112" s="142" t="str">
        <f t="shared" si="173"/>
        <v/>
      </c>
      <c r="BJ112" s="179" t="str">
        <f t="shared" si="154"/>
        <v/>
      </c>
      <c r="BK112" s="164" t="str">
        <f t="shared" si="155"/>
        <v/>
      </c>
      <c r="BL112" s="178" t="str">
        <f t="shared" si="156"/>
        <v/>
      </c>
      <c r="BM112" s="178" t="str">
        <f t="shared" si="157"/>
        <v/>
      </c>
      <c r="BN112" s="164" t="str">
        <f t="shared" si="174"/>
        <v/>
      </c>
      <c r="BO112" s="164" t="str">
        <f t="shared" si="175"/>
        <v/>
      </c>
      <c r="BP112" s="121" t="str">
        <f t="shared" si="176"/>
        <v/>
      </c>
      <c r="BR112" s="41">
        <f t="shared" si="118"/>
        <v>0</v>
      </c>
    </row>
    <row r="113" spans="1:70" x14ac:dyDescent="0.35">
      <c r="A113" s="586">
        <f t="shared" si="158"/>
        <v>0</v>
      </c>
      <c r="B113" s="610"/>
      <c r="C113" s="101">
        <f t="shared" si="159"/>
        <v>0</v>
      </c>
      <c r="D113" s="737">
        <f t="shared" si="160"/>
        <v>0</v>
      </c>
      <c r="E113" s="140" t="str">
        <f>IFERROR(INDEX(Indata!$B$68:$B$74,MATCH(C113,Indata!$A$68:$A$74,0))*D113,"")</f>
        <v/>
      </c>
      <c r="F113" s="748">
        <f t="shared" si="161"/>
        <v>0</v>
      </c>
      <c r="G113" s="781" t="str">
        <f t="shared" si="162"/>
        <v/>
      </c>
      <c r="H113" s="67">
        <f t="shared" si="163"/>
        <v>0</v>
      </c>
      <c r="I113" s="739" t="str">
        <f t="shared" si="164"/>
        <v/>
      </c>
      <c r="J113" s="165" t="str">
        <f>IFERROR(('Fartygsparametrar 1'!G41*LN($D113)+'Fartygsparametrar 1'!H41)*1.825,"")</f>
        <v/>
      </c>
      <c r="K113" s="165" t="str">
        <f t="shared" si="182"/>
        <v/>
      </c>
      <c r="L113" s="180" t="str">
        <f t="shared" si="165"/>
        <v/>
      </c>
      <c r="M113" s="67" t="str">
        <f t="shared" si="165"/>
        <v/>
      </c>
      <c r="N113" s="749">
        <f t="shared" si="183"/>
        <v>0</v>
      </c>
      <c r="O113" s="515">
        <f t="shared" si="183"/>
        <v>0</v>
      </c>
      <c r="P113" s="516">
        <f t="shared" ref="P113" si="196">IF(P84&gt;0.1,P84,0)</f>
        <v>0</v>
      </c>
      <c r="Q113" s="117"/>
      <c r="R113" s="176" t="str">
        <f t="shared" si="120"/>
        <v/>
      </c>
      <c r="S113" s="164" t="str">
        <f t="shared" si="121"/>
        <v/>
      </c>
      <c r="T113" s="164" t="str">
        <f t="shared" si="122"/>
        <v/>
      </c>
      <c r="U113" s="183" t="str">
        <f t="shared" si="167"/>
        <v/>
      </c>
      <c r="V113" s="142" t="str">
        <f t="shared" si="168"/>
        <v/>
      </c>
      <c r="W113" s="177" t="str">
        <f t="shared" si="123"/>
        <v/>
      </c>
      <c r="X113" s="164" t="str">
        <f t="shared" si="124"/>
        <v/>
      </c>
      <c r="Y113" s="178" t="str">
        <f t="shared" si="125"/>
        <v/>
      </c>
      <c r="Z113" s="178" t="str">
        <f t="shared" si="126"/>
        <v/>
      </c>
      <c r="AA113" s="164" t="str">
        <f t="shared" si="127"/>
        <v/>
      </c>
      <c r="AB113" s="164" t="str">
        <f t="shared" si="128"/>
        <v/>
      </c>
      <c r="AC113" s="121" t="str">
        <f t="shared" si="129"/>
        <v/>
      </c>
      <c r="AE113" s="176" t="str">
        <f t="shared" si="130"/>
        <v/>
      </c>
      <c r="AF113" s="164" t="str">
        <f t="shared" si="131"/>
        <v/>
      </c>
      <c r="AG113" s="164" t="str">
        <f t="shared" si="132"/>
        <v/>
      </c>
      <c r="AH113" s="183" t="str">
        <f t="shared" si="133"/>
        <v/>
      </c>
      <c r="AI113" s="142" t="str">
        <f t="shared" si="169"/>
        <v/>
      </c>
      <c r="AJ113" s="179" t="str">
        <f t="shared" si="134"/>
        <v/>
      </c>
      <c r="AK113" s="164" t="str">
        <f t="shared" si="135"/>
        <v/>
      </c>
      <c r="AL113" s="178" t="str">
        <f t="shared" si="136"/>
        <v/>
      </c>
      <c r="AM113" s="178" t="str">
        <f t="shared" si="137"/>
        <v/>
      </c>
      <c r="AN113" s="164" t="str">
        <f t="shared" si="138"/>
        <v/>
      </c>
      <c r="AO113" s="164" t="str">
        <f t="shared" si="139"/>
        <v/>
      </c>
      <c r="AP113" s="121" t="str">
        <f t="shared" si="140"/>
        <v/>
      </c>
      <c r="AR113" s="176" t="str">
        <f t="shared" si="141"/>
        <v/>
      </c>
      <c r="AS113" s="164" t="str">
        <f t="shared" si="142"/>
        <v/>
      </c>
      <c r="AT113" s="164" t="str">
        <f t="shared" si="143"/>
        <v/>
      </c>
      <c r="AU113" s="183" t="str">
        <f t="shared" si="170"/>
        <v/>
      </c>
      <c r="AV113" s="142" t="str">
        <f t="shared" si="171"/>
        <v/>
      </c>
      <c r="AW113" s="179" t="str">
        <f t="shared" si="144"/>
        <v/>
      </c>
      <c r="AX113" s="164" t="str">
        <f t="shared" si="145"/>
        <v/>
      </c>
      <c r="AY113" s="178" t="str">
        <f t="shared" si="146"/>
        <v/>
      </c>
      <c r="AZ113" s="178" t="str">
        <f t="shared" si="147"/>
        <v/>
      </c>
      <c r="BA113" s="164" t="str">
        <f t="shared" si="148"/>
        <v/>
      </c>
      <c r="BB113" s="164" t="str">
        <f t="shared" si="149"/>
        <v/>
      </c>
      <c r="BC113" s="121" t="str">
        <f t="shared" si="150"/>
        <v/>
      </c>
      <c r="BE113" s="176" t="str">
        <f t="shared" si="151"/>
        <v/>
      </c>
      <c r="BF113" s="164" t="str">
        <f t="shared" si="152"/>
        <v/>
      </c>
      <c r="BG113" s="164" t="str">
        <f t="shared" si="153"/>
        <v/>
      </c>
      <c r="BH113" s="183" t="str">
        <f t="shared" si="172"/>
        <v/>
      </c>
      <c r="BI113" s="142" t="str">
        <f t="shared" si="173"/>
        <v/>
      </c>
      <c r="BJ113" s="179" t="str">
        <f t="shared" si="154"/>
        <v/>
      </c>
      <c r="BK113" s="164" t="str">
        <f t="shared" si="155"/>
        <v/>
      </c>
      <c r="BL113" s="178" t="str">
        <f t="shared" si="156"/>
        <v/>
      </c>
      <c r="BM113" s="178" t="str">
        <f t="shared" si="157"/>
        <v/>
      </c>
      <c r="BN113" s="164" t="str">
        <f t="shared" si="174"/>
        <v/>
      </c>
      <c r="BO113" s="164" t="str">
        <f t="shared" si="175"/>
        <v/>
      </c>
      <c r="BP113" s="121" t="str">
        <f t="shared" si="176"/>
        <v/>
      </c>
      <c r="BR113" s="41">
        <f t="shared" si="118"/>
        <v>0</v>
      </c>
    </row>
    <row r="114" spans="1:70" x14ac:dyDescent="0.35">
      <c r="A114" s="586">
        <f t="shared" si="158"/>
        <v>0</v>
      </c>
      <c r="B114" s="610"/>
      <c r="C114" s="101">
        <f t="shared" si="159"/>
        <v>0</v>
      </c>
      <c r="D114" s="737">
        <f t="shared" si="160"/>
        <v>0</v>
      </c>
      <c r="E114" s="140" t="str">
        <f>IFERROR(INDEX(Indata!$B$68:$B$74,MATCH(C114,Indata!$A$68:$A$74,0))*D114,"")</f>
        <v/>
      </c>
      <c r="F114" s="748">
        <f t="shared" si="161"/>
        <v>0</v>
      </c>
      <c r="G114" s="781" t="str">
        <f t="shared" si="162"/>
        <v/>
      </c>
      <c r="H114" s="67">
        <f t="shared" si="163"/>
        <v>0</v>
      </c>
      <c r="I114" s="739" t="str">
        <f t="shared" si="164"/>
        <v/>
      </c>
      <c r="J114" s="165" t="str">
        <f>IFERROR(('Fartygsparametrar 1'!G42*LN($D114)+'Fartygsparametrar 1'!H42)*1.825,"")</f>
        <v/>
      </c>
      <c r="K114" s="165" t="str">
        <f t="shared" si="182"/>
        <v/>
      </c>
      <c r="L114" s="180" t="str">
        <f t="shared" si="165"/>
        <v/>
      </c>
      <c r="M114" s="67" t="str">
        <f t="shared" si="165"/>
        <v/>
      </c>
      <c r="N114" s="749">
        <f t="shared" si="183"/>
        <v>0</v>
      </c>
      <c r="O114" s="515">
        <f t="shared" si="183"/>
        <v>0</v>
      </c>
      <c r="P114" s="516">
        <f t="shared" ref="P114" si="197">IF(P85&gt;0.1,P85,0)</f>
        <v>0</v>
      </c>
      <c r="Q114" s="117"/>
      <c r="R114" s="176" t="str">
        <f t="shared" si="120"/>
        <v/>
      </c>
      <c r="S114" s="164" t="str">
        <f t="shared" si="121"/>
        <v/>
      </c>
      <c r="T114" s="164" t="str">
        <f t="shared" si="122"/>
        <v/>
      </c>
      <c r="U114" s="183" t="str">
        <f t="shared" si="167"/>
        <v/>
      </c>
      <c r="V114" s="142" t="str">
        <f t="shared" si="168"/>
        <v/>
      </c>
      <c r="W114" s="177" t="str">
        <f t="shared" si="123"/>
        <v/>
      </c>
      <c r="X114" s="164" t="str">
        <f t="shared" si="124"/>
        <v/>
      </c>
      <c r="Y114" s="178" t="str">
        <f t="shared" si="125"/>
        <v/>
      </c>
      <c r="Z114" s="178" t="str">
        <f t="shared" si="126"/>
        <v/>
      </c>
      <c r="AA114" s="164" t="str">
        <f t="shared" si="127"/>
        <v/>
      </c>
      <c r="AB114" s="164" t="str">
        <f t="shared" si="128"/>
        <v/>
      </c>
      <c r="AC114" s="121" t="str">
        <f t="shared" si="129"/>
        <v/>
      </c>
      <c r="AE114" s="176" t="str">
        <f t="shared" si="130"/>
        <v/>
      </c>
      <c r="AF114" s="164" t="str">
        <f t="shared" si="131"/>
        <v/>
      </c>
      <c r="AG114" s="164" t="str">
        <f t="shared" si="132"/>
        <v/>
      </c>
      <c r="AH114" s="183" t="str">
        <f t="shared" si="133"/>
        <v/>
      </c>
      <c r="AI114" s="142" t="str">
        <f t="shared" si="169"/>
        <v/>
      </c>
      <c r="AJ114" s="179" t="str">
        <f t="shared" si="134"/>
        <v/>
      </c>
      <c r="AK114" s="164" t="str">
        <f t="shared" si="135"/>
        <v/>
      </c>
      <c r="AL114" s="178" t="str">
        <f t="shared" si="136"/>
        <v/>
      </c>
      <c r="AM114" s="178" t="str">
        <f t="shared" si="137"/>
        <v/>
      </c>
      <c r="AN114" s="164" t="str">
        <f t="shared" si="138"/>
        <v/>
      </c>
      <c r="AO114" s="164" t="str">
        <f t="shared" si="139"/>
        <v/>
      </c>
      <c r="AP114" s="121" t="str">
        <f t="shared" si="140"/>
        <v/>
      </c>
      <c r="AR114" s="176" t="str">
        <f t="shared" si="141"/>
        <v/>
      </c>
      <c r="AS114" s="164" t="str">
        <f t="shared" si="142"/>
        <v/>
      </c>
      <c r="AT114" s="164" t="str">
        <f t="shared" si="143"/>
        <v/>
      </c>
      <c r="AU114" s="183" t="str">
        <f t="shared" si="170"/>
        <v/>
      </c>
      <c r="AV114" s="142" t="str">
        <f t="shared" si="171"/>
        <v/>
      </c>
      <c r="AW114" s="179" t="str">
        <f t="shared" si="144"/>
        <v/>
      </c>
      <c r="AX114" s="164" t="str">
        <f t="shared" si="145"/>
        <v/>
      </c>
      <c r="AY114" s="178" t="str">
        <f t="shared" si="146"/>
        <v/>
      </c>
      <c r="AZ114" s="178" t="str">
        <f t="shared" si="147"/>
        <v/>
      </c>
      <c r="BA114" s="164" t="str">
        <f t="shared" si="148"/>
        <v/>
      </c>
      <c r="BB114" s="164" t="str">
        <f t="shared" si="149"/>
        <v/>
      </c>
      <c r="BC114" s="121" t="str">
        <f t="shared" si="150"/>
        <v/>
      </c>
      <c r="BE114" s="176" t="str">
        <f t="shared" si="151"/>
        <v/>
      </c>
      <c r="BF114" s="164" t="str">
        <f t="shared" si="152"/>
        <v/>
      </c>
      <c r="BG114" s="164" t="str">
        <f t="shared" si="153"/>
        <v/>
      </c>
      <c r="BH114" s="183" t="str">
        <f t="shared" si="172"/>
        <v/>
      </c>
      <c r="BI114" s="142" t="str">
        <f t="shared" si="173"/>
        <v/>
      </c>
      <c r="BJ114" s="179" t="str">
        <f t="shared" si="154"/>
        <v/>
      </c>
      <c r="BK114" s="164" t="str">
        <f t="shared" si="155"/>
        <v/>
      </c>
      <c r="BL114" s="178" t="str">
        <f t="shared" si="156"/>
        <v/>
      </c>
      <c r="BM114" s="178" t="str">
        <f t="shared" si="157"/>
        <v/>
      </c>
      <c r="BN114" s="164" t="str">
        <f t="shared" si="174"/>
        <v/>
      </c>
      <c r="BO114" s="164" t="str">
        <f t="shared" si="175"/>
        <v/>
      </c>
      <c r="BP114" s="121" t="str">
        <f t="shared" si="176"/>
        <v/>
      </c>
      <c r="BR114" s="41">
        <f t="shared" si="118"/>
        <v>0</v>
      </c>
    </row>
    <row r="115" spans="1:70" x14ac:dyDescent="0.35">
      <c r="A115" s="586">
        <f t="shared" si="158"/>
        <v>0</v>
      </c>
      <c r="B115" s="610"/>
      <c r="C115" s="101">
        <f t="shared" si="159"/>
        <v>0</v>
      </c>
      <c r="D115" s="737">
        <f t="shared" si="160"/>
        <v>0</v>
      </c>
      <c r="E115" s="140" t="str">
        <f>IFERROR(INDEX(Indata!$B$68:$B$74,MATCH(C115,Indata!$A$68:$A$74,0))*D115,"")</f>
        <v/>
      </c>
      <c r="F115" s="748">
        <f t="shared" si="161"/>
        <v>0</v>
      </c>
      <c r="G115" s="781" t="str">
        <f t="shared" si="162"/>
        <v/>
      </c>
      <c r="H115" s="67">
        <f t="shared" si="163"/>
        <v>0</v>
      </c>
      <c r="I115" s="739" t="str">
        <f t="shared" si="164"/>
        <v/>
      </c>
      <c r="J115" s="165" t="str">
        <f>IFERROR(('Fartygsparametrar 1'!G43*LN($D115)+'Fartygsparametrar 1'!H43)*1.825,"")</f>
        <v/>
      </c>
      <c r="K115" s="165" t="str">
        <f t="shared" si="182"/>
        <v/>
      </c>
      <c r="L115" s="180" t="str">
        <f t="shared" si="165"/>
        <v/>
      </c>
      <c r="M115" s="67" t="str">
        <f t="shared" si="165"/>
        <v/>
      </c>
      <c r="N115" s="749">
        <f t="shared" si="183"/>
        <v>0</v>
      </c>
      <c r="O115" s="515">
        <f t="shared" si="183"/>
        <v>0</v>
      </c>
      <c r="P115" s="516">
        <f t="shared" ref="P115" si="198">IF(P86&gt;0.1,P86,0)</f>
        <v>0</v>
      </c>
      <c r="Q115" s="117"/>
      <c r="R115" s="176" t="str">
        <f t="shared" si="120"/>
        <v/>
      </c>
      <c r="S115" s="164" t="str">
        <f t="shared" si="121"/>
        <v/>
      </c>
      <c r="T115" s="164" t="str">
        <f t="shared" si="122"/>
        <v/>
      </c>
      <c r="U115" s="183" t="str">
        <f t="shared" si="167"/>
        <v/>
      </c>
      <c r="V115" s="142" t="str">
        <f t="shared" si="168"/>
        <v/>
      </c>
      <c r="W115" s="177" t="str">
        <f t="shared" si="123"/>
        <v/>
      </c>
      <c r="X115" s="164" t="str">
        <f t="shared" si="124"/>
        <v/>
      </c>
      <c r="Y115" s="178" t="str">
        <f t="shared" si="125"/>
        <v/>
      </c>
      <c r="Z115" s="178" t="str">
        <f t="shared" si="126"/>
        <v/>
      </c>
      <c r="AA115" s="164" t="str">
        <f t="shared" si="127"/>
        <v/>
      </c>
      <c r="AB115" s="164" t="str">
        <f t="shared" si="128"/>
        <v/>
      </c>
      <c r="AC115" s="121" t="str">
        <f t="shared" si="129"/>
        <v/>
      </c>
      <c r="AE115" s="176" t="str">
        <f t="shared" si="130"/>
        <v/>
      </c>
      <c r="AF115" s="164" t="str">
        <f t="shared" si="131"/>
        <v/>
      </c>
      <c r="AG115" s="164" t="str">
        <f t="shared" si="132"/>
        <v/>
      </c>
      <c r="AH115" s="183" t="str">
        <f t="shared" si="133"/>
        <v/>
      </c>
      <c r="AI115" s="142" t="str">
        <f t="shared" si="169"/>
        <v/>
      </c>
      <c r="AJ115" s="179" t="str">
        <f t="shared" si="134"/>
        <v/>
      </c>
      <c r="AK115" s="164" t="str">
        <f t="shared" si="135"/>
        <v/>
      </c>
      <c r="AL115" s="178" t="str">
        <f t="shared" si="136"/>
        <v/>
      </c>
      <c r="AM115" s="178" t="str">
        <f t="shared" si="137"/>
        <v/>
      </c>
      <c r="AN115" s="164" t="str">
        <f t="shared" si="138"/>
        <v/>
      </c>
      <c r="AO115" s="164" t="str">
        <f t="shared" si="139"/>
        <v/>
      </c>
      <c r="AP115" s="121" t="str">
        <f t="shared" si="140"/>
        <v/>
      </c>
      <c r="AR115" s="176" t="str">
        <f t="shared" si="141"/>
        <v/>
      </c>
      <c r="AS115" s="164" t="str">
        <f t="shared" si="142"/>
        <v/>
      </c>
      <c r="AT115" s="164" t="str">
        <f t="shared" si="143"/>
        <v/>
      </c>
      <c r="AU115" s="183" t="str">
        <f t="shared" si="170"/>
        <v/>
      </c>
      <c r="AV115" s="142" t="str">
        <f t="shared" si="171"/>
        <v/>
      </c>
      <c r="AW115" s="179" t="str">
        <f t="shared" si="144"/>
        <v/>
      </c>
      <c r="AX115" s="164" t="str">
        <f t="shared" si="145"/>
        <v/>
      </c>
      <c r="AY115" s="178" t="str">
        <f t="shared" si="146"/>
        <v/>
      </c>
      <c r="AZ115" s="178" t="str">
        <f t="shared" si="147"/>
        <v/>
      </c>
      <c r="BA115" s="164" t="str">
        <f t="shared" si="148"/>
        <v/>
      </c>
      <c r="BB115" s="164" t="str">
        <f t="shared" si="149"/>
        <v/>
      </c>
      <c r="BC115" s="121" t="str">
        <f t="shared" si="150"/>
        <v/>
      </c>
      <c r="BE115" s="176" t="str">
        <f t="shared" si="151"/>
        <v/>
      </c>
      <c r="BF115" s="164" t="str">
        <f t="shared" si="152"/>
        <v/>
      </c>
      <c r="BG115" s="164" t="str">
        <f t="shared" si="153"/>
        <v/>
      </c>
      <c r="BH115" s="183" t="str">
        <f t="shared" si="172"/>
        <v/>
      </c>
      <c r="BI115" s="142" t="str">
        <f t="shared" si="173"/>
        <v/>
      </c>
      <c r="BJ115" s="179" t="str">
        <f t="shared" si="154"/>
        <v/>
      </c>
      <c r="BK115" s="164" t="str">
        <f t="shared" si="155"/>
        <v/>
      </c>
      <c r="BL115" s="178" t="str">
        <f t="shared" si="156"/>
        <v/>
      </c>
      <c r="BM115" s="178" t="str">
        <f t="shared" si="157"/>
        <v/>
      </c>
      <c r="BN115" s="164" t="str">
        <f t="shared" si="174"/>
        <v/>
      </c>
      <c r="BO115" s="164" t="str">
        <f t="shared" si="175"/>
        <v/>
      </c>
      <c r="BP115" s="121" t="str">
        <f t="shared" si="176"/>
        <v/>
      </c>
      <c r="BR115" s="41">
        <f t="shared" si="118"/>
        <v>0</v>
      </c>
    </row>
    <row r="116" spans="1:70" x14ac:dyDescent="0.35">
      <c r="A116" s="586">
        <f t="shared" si="158"/>
        <v>0</v>
      </c>
      <c r="B116" s="610"/>
      <c r="C116" s="101">
        <f t="shared" si="159"/>
        <v>0</v>
      </c>
      <c r="D116" s="737">
        <f t="shared" si="160"/>
        <v>0</v>
      </c>
      <c r="E116" s="140" t="str">
        <f>IFERROR(INDEX(Indata!$B$68:$B$74,MATCH(C116,Indata!$A$68:$A$74,0))*D116,"")</f>
        <v/>
      </c>
      <c r="F116" s="748">
        <f t="shared" si="161"/>
        <v>0</v>
      </c>
      <c r="G116" s="781" t="str">
        <f t="shared" si="162"/>
        <v/>
      </c>
      <c r="H116" s="67">
        <f t="shared" si="163"/>
        <v>0</v>
      </c>
      <c r="I116" s="739" t="str">
        <f t="shared" si="164"/>
        <v/>
      </c>
      <c r="J116" s="165" t="str">
        <f>IFERROR(('Fartygsparametrar 1'!G44*LN($D116)+'Fartygsparametrar 1'!H44)*1.825,"")</f>
        <v/>
      </c>
      <c r="K116" s="165" t="str">
        <f t="shared" si="182"/>
        <v/>
      </c>
      <c r="L116" s="180" t="str">
        <f t="shared" si="165"/>
        <v/>
      </c>
      <c r="M116" s="67" t="str">
        <f t="shared" si="165"/>
        <v/>
      </c>
      <c r="N116" s="749">
        <f t="shared" si="183"/>
        <v>0</v>
      </c>
      <c r="O116" s="515">
        <f t="shared" si="183"/>
        <v>0</v>
      </c>
      <c r="P116" s="516">
        <f t="shared" ref="P116" si="199">IF(P87&gt;0.1,P87,0)</f>
        <v>0</v>
      </c>
      <c r="Q116" s="117"/>
      <c r="R116" s="176" t="str">
        <f t="shared" si="120"/>
        <v/>
      </c>
      <c r="S116" s="164" t="str">
        <f t="shared" si="121"/>
        <v/>
      </c>
      <c r="T116" s="164" t="str">
        <f t="shared" si="122"/>
        <v/>
      </c>
      <c r="U116" s="183" t="str">
        <f t="shared" si="167"/>
        <v/>
      </c>
      <c r="V116" s="142" t="str">
        <f t="shared" si="168"/>
        <v/>
      </c>
      <c r="W116" s="177" t="str">
        <f t="shared" si="123"/>
        <v/>
      </c>
      <c r="X116" s="164" t="str">
        <f t="shared" si="124"/>
        <v/>
      </c>
      <c r="Y116" s="178" t="str">
        <f t="shared" si="125"/>
        <v/>
      </c>
      <c r="Z116" s="178" t="str">
        <f t="shared" si="126"/>
        <v/>
      </c>
      <c r="AA116" s="164" t="str">
        <f t="shared" si="127"/>
        <v/>
      </c>
      <c r="AB116" s="164" t="str">
        <f t="shared" si="128"/>
        <v/>
      </c>
      <c r="AC116" s="121" t="str">
        <f t="shared" si="129"/>
        <v/>
      </c>
      <c r="AE116" s="176" t="str">
        <f t="shared" si="130"/>
        <v/>
      </c>
      <c r="AF116" s="164" t="str">
        <f t="shared" si="131"/>
        <v/>
      </c>
      <c r="AG116" s="164" t="str">
        <f t="shared" si="132"/>
        <v/>
      </c>
      <c r="AH116" s="183" t="str">
        <f t="shared" si="133"/>
        <v/>
      </c>
      <c r="AI116" s="142" t="str">
        <f t="shared" si="169"/>
        <v/>
      </c>
      <c r="AJ116" s="179" t="str">
        <f t="shared" si="134"/>
        <v/>
      </c>
      <c r="AK116" s="164" t="str">
        <f t="shared" si="135"/>
        <v/>
      </c>
      <c r="AL116" s="178" t="str">
        <f t="shared" si="136"/>
        <v/>
      </c>
      <c r="AM116" s="178" t="str">
        <f t="shared" si="137"/>
        <v/>
      </c>
      <c r="AN116" s="164" t="str">
        <f t="shared" si="138"/>
        <v/>
      </c>
      <c r="AO116" s="164" t="str">
        <f t="shared" si="139"/>
        <v/>
      </c>
      <c r="AP116" s="121" t="str">
        <f t="shared" si="140"/>
        <v/>
      </c>
      <c r="AR116" s="176" t="str">
        <f t="shared" si="141"/>
        <v/>
      </c>
      <c r="AS116" s="164" t="str">
        <f t="shared" si="142"/>
        <v/>
      </c>
      <c r="AT116" s="164" t="str">
        <f t="shared" si="143"/>
        <v/>
      </c>
      <c r="AU116" s="183" t="str">
        <f t="shared" si="170"/>
        <v/>
      </c>
      <c r="AV116" s="142" t="str">
        <f t="shared" si="171"/>
        <v/>
      </c>
      <c r="AW116" s="179" t="str">
        <f t="shared" si="144"/>
        <v/>
      </c>
      <c r="AX116" s="164" t="str">
        <f t="shared" si="145"/>
        <v/>
      </c>
      <c r="AY116" s="178" t="str">
        <f t="shared" si="146"/>
        <v/>
      </c>
      <c r="AZ116" s="178" t="str">
        <f t="shared" si="147"/>
        <v/>
      </c>
      <c r="BA116" s="164" t="str">
        <f t="shared" si="148"/>
        <v/>
      </c>
      <c r="BB116" s="164" t="str">
        <f t="shared" si="149"/>
        <v/>
      </c>
      <c r="BC116" s="121" t="str">
        <f t="shared" si="150"/>
        <v/>
      </c>
      <c r="BE116" s="176" t="str">
        <f t="shared" si="151"/>
        <v/>
      </c>
      <c r="BF116" s="164" t="str">
        <f t="shared" si="152"/>
        <v/>
      </c>
      <c r="BG116" s="164" t="str">
        <f t="shared" si="153"/>
        <v/>
      </c>
      <c r="BH116" s="183" t="str">
        <f t="shared" si="172"/>
        <v/>
      </c>
      <c r="BI116" s="142" t="str">
        <f t="shared" si="173"/>
        <v/>
      </c>
      <c r="BJ116" s="179" t="str">
        <f t="shared" si="154"/>
        <v/>
      </c>
      <c r="BK116" s="164" t="str">
        <f t="shared" si="155"/>
        <v/>
      </c>
      <c r="BL116" s="178" t="str">
        <f t="shared" si="156"/>
        <v/>
      </c>
      <c r="BM116" s="178" t="str">
        <f t="shared" si="157"/>
        <v/>
      </c>
      <c r="BN116" s="164" t="str">
        <f t="shared" si="174"/>
        <v/>
      </c>
      <c r="BO116" s="164" t="str">
        <f t="shared" si="175"/>
        <v/>
      </c>
      <c r="BP116" s="121" t="str">
        <f t="shared" si="176"/>
        <v/>
      </c>
      <c r="BR116" s="41">
        <f t="shared" si="118"/>
        <v>0</v>
      </c>
    </row>
    <row r="117" spans="1:70" x14ac:dyDescent="0.35">
      <c r="A117" s="586">
        <f t="shared" si="158"/>
        <v>0</v>
      </c>
      <c r="B117" s="610"/>
      <c r="C117" s="101">
        <f t="shared" si="159"/>
        <v>0</v>
      </c>
      <c r="D117" s="737">
        <f t="shared" si="160"/>
        <v>0</v>
      </c>
      <c r="E117" s="140" t="str">
        <f>IFERROR(INDEX(Indata!$B$68:$B$74,MATCH(C117,Indata!$A$68:$A$74,0))*D117,"")</f>
        <v/>
      </c>
      <c r="F117" s="748">
        <f t="shared" si="161"/>
        <v>0</v>
      </c>
      <c r="G117" s="781" t="str">
        <f t="shared" si="162"/>
        <v/>
      </c>
      <c r="H117" s="67">
        <f t="shared" si="163"/>
        <v>0</v>
      </c>
      <c r="I117" s="739" t="str">
        <f t="shared" si="164"/>
        <v/>
      </c>
      <c r="J117" s="165" t="str">
        <f>IFERROR(('Fartygsparametrar 1'!G45*LN($D117)+'Fartygsparametrar 1'!H45)*1.825,"")</f>
        <v/>
      </c>
      <c r="K117" s="165" t="str">
        <f t="shared" si="182"/>
        <v/>
      </c>
      <c r="L117" s="180" t="str">
        <f t="shared" si="165"/>
        <v/>
      </c>
      <c r="M117" s="67" t="str">
        <f t="shared" si="165"/>
        <v/>
      </c>
      <c r="N117" s="749">
        <f t="shared" si="183"/>
        <v>0</v>
      </c>
      <c r="O117" s="515">
        <f t="shared" si="183"/>
        <v>0</v>
      </c>
      <c r="P117" s="516">
        <f t="shared" ref="P117" si="200">IF(P88&gt;0.1,P88,0)</f>
        <v>0</v>
      </c>
      <c r="Q117" s="117"/>
      <c r="R117" s="176" t="str">
        <f t="shared" si="120"/>
        <v/>
      </c>
      <c r="S117" s="164" t="str">
        <f t="shared" si="121"/>
        <v/>
      </c>
      <c r="T117" s="164" t="str">
        <f t="shared" si="122"/>
        <v/>
      </c>
      <c r="U117" s="183" t="str">
        <f t="shared" si="167"/>
        <v/>
      </c>
      <c r="V117" s="142" t="str">
        <f t="shared" si="168"/>
        <v/>
      </c>
      <c r="W117" s="177" t="str">
        <f t="shared" si="123"/>
        <v/>
      </c>
      <c r="X117" s="164" t="str">
        <f t="shared" si="124"/>
        <v/>
      </c>
      <c r="Y117" s="178" t="str">
        <f t="shared" si="125"/>
        <v/>
      </c>
      <c r="Z117" s="178" t="str">
        <f t="shared" si="126"/>
        <v/>
      </c>
      <c r="AA117" s="164" t="str">
        <f t="shared" si="127"/>
        <v/>
      </c>
      <c r="AB117" s="164" t="str">
        <f t="shared" si="128"/>
        <v/>
      </c>
      <c r="AC117" s="121" t="str">
        <f t="shared" si="129"/>
        <v/>
      </c>
      <c r="AE117" s="176" t="str">
        <f t="shared" si="130"/>
        <v/>
      </c>
      <c r="AF117" s="164" t="str">
        <f t="shared" si="131"/>
        <v/>
      </c>
      <c r="AG117" s="164" t="str">
        <f t="shared" si="132"/>
        <v/>
      </c>
      <c r="AH117" s="183" t="str">
        <f t="shared" si="133"/>
        <v/>
      </c>
      <c r="AI117" s="142" t="str">
        <f t="shared" si="169"/>
        <v/>
      </c>
      <c r="AJ117" s="179" t="str">
        <f t="shared" si="134"/>
        <v/>
      </c>
      <c r="AK117" s="164" t="str">
        <f t="shared" si="135"/>
        <v/>
      </c>
      <c r="AL117" s="178" t="str">
        <f t="shared" si="136"/>
        <v/>
      </c>
      <c r="AM117" s="178" t="str">
        <f t="shared" si="137"/>
        <v/>
      </c>
      <c r="AN117" s="164" t="str">
        <f t="shared" si="138"/>
        <v/>
      </c>
      <c r="AO117" s="164" t="str">
        <f t="shared" si="139"/>
        <v/>
      </c>
      <c r="AP117" s="121" t="str">
        <f t="shared" si="140"/>
        <v/>
      </c>
      <c r="AR117" s="176" t="str">
        <f t="shared" si="141"/>
        <v/>
      </c>
      <c r="AS117" s="164" t="str">
        <f t="shared" si="142"/>
        <v/>
      </c>
      <c r="AT117" s="164" t="str">
        <f t="shared" si="143"/>
        <v/>
      </c>
      <c r="AU117" s="183" t="str">
        <f t="shared" si="170"/>
        <v/>
      </c>
      <c r="AV117" s="142" t="str">
        <f t="shared" si="171"/>
        <v/>
      </c>
      <c r="AW117" s="179" t="str">
        <f t="shared" si="144"/>
        <v/>
      </c>
      <c r="AX117" s="164" t="str">
        <f t="shared" si="145"/>
        <v/>
      </c>
      <c r="AY117" s="178" t="str">
        <f t="shared" si="146"/>
        <v/>
      </c>
      <c r="AZ117" s="178" t="str">
        <f t="shared" si="147"/>
        <v/>
      </c>
      <c r="BA117" s="164" t="str">
        <f t="shared" si="148"/>
        <v/>
      </c>
      <c r="BB117" s="164" t="str">
        <f t="shared" si="149"/>
        <v/>
      </c>
      <c r="BC117" s="121" t="str">
        <f t="shared" si="150"/>
        <v/>
      </c>
      <c r="BE117" s="176" t="str">
        <f t="shared" si="151"/>
        <v/>
      </c>
      <c r="BF117" s="164" t="str">
        <f t="shared" si="152"/>
        <v/>
      </c>
      <c r="BG117" s="164" t="str">
        <f t="shared" si="153"/>
        <v/>
      </c>
      <c r="BH117" s="183" t="str">
        <f t="shared" si="172"/>
        <v/>
      </c>
      <c r="BI117" s="142" t="str">
        <f t="shared" si="173"/>
        <v/>
      </c>
      <c r="BJ117" s="179" t="str">
        <f t="shared" si="154"/>
        <v/>
      </c>
      <c r="BK117" s="164" t="str">
        <f t="shared" si="155"/>
        <v/>
      </c>
      <c r="BL117" s="178" t="str">
        <f t="shared" si="156"/>
        <v/>
      </c>
      <c r="BM117" s="178" t="str">
        <f t="shared" si="157"/>
        <v/>
      </c>
      <c r="BN117" s="164" t="str">
        <f t="shared" si="174"/>
        <v/>
      </c>
      <c r="BO117" s="164" t="str">
        <f t="shared" si="175"/>
        <v/>
      </c>
      <c r="BP117" s="121" t="str">
        <f t="shared" si="176"/>
        <v/>
      </c>
      <c r="BR117" s="41">
        <f t="shared" si="118"/>
        <v>0</v>
      </c>
    </row>
    <row r="118" spans="1:70" x14ac:dyDescent="0.35">
      <c r="A118" s="586">
        <f t="shared" si="158"/>
        <v>0</v>
      </c>
      <c r="B118" s="610"/>
      <c r="C118" s="101">
        <f t="shared" si="159"/>
        <v>0</v>
      </c>
      <c r="D118" s="737">
        <f t="shared" si="160"/>
        <v>0</v>
      </c>
      <c r="E118" s="140" t="str">
        <f>IFERROR(INDEX(Indata!$B$68:$B$74,MATCH(C118,Indata!$A$68:$A$74,0))*D118,"")</f>
        <v/>
      </c>
      <c r="F118" s="748">
        <f t="shared" si="161"/>
        <v>0</v>
      </c>
      <c r="G118" s="781" t="str">
        <f t="shared" si="162"/>
        <v/>
      </c>
      <c r="H118" s="67">
        <f t="shared" si="163"/>
        <v>0</v>
      </c>
      <c r="I118" s="739" t="str">
        <f t="shared" si="164"/>
        <v/>
      </c>
      <c r="J118" s="165" t="str">
        <f>IFERROR(('Fartygsparametrar 1'!G46*LN($D118)+'Fartygsparametrar 1'!H46)*1.825,"")</f>
        <v/>
      </c>
      <c r="K118" s="165" t="str">
        <f t="shared" si="182"/>
        <v/>
      </c>
      <c r="L118" s="180" t="str">
        <f t="shared" si="165"/>
        <v/>
      </c>
      <c r="M118" s="67" t="str">
        <f t="shared" si="165"/>
        <v/>
      </c>
      <c r="N118" s="749">
        <f t="shared" si="183"/>
        <v>0</v>
      </c>
      <c r="O118" s="515">
        <f t="shared" si="183"/>
        <v>0</v>
      </c>
      <c r="P118" s="516">
        <f t="shared" ref="P118" si="201">IF(P89&gt;0.1,P89,0)</f>
        <v>0</v>
      </c>
      <c r="Q118" s="117"/>
      <c r="R118" s="176" t="str">
        <f t="shared" si="120"/>
        <v/>
      </c>
      <c r="S118" s="164" t="str">
        <f t="shared" si="121"/>
        <v/>
      </c>
      <c r="T118" s="164" t="str">
        <f t="shared" si="122"/>
        <v/>
      </c>
      <c r="U118" s="183" t="str">
        <f t="shared" si="167"/>
        <v/>
      </c>
      <c r="V118" s="142" t="str">
        <f t="shared" si="168"/>
        <v/>
      </c>
      <c r="W118" s="177" t="str">
        <f t="shared" si="123"/>
        <v/>
      </c>
      <c r="X118" s="164" t="str">
        <f t="shared" si="124"/>
        <v/>
      </c>
      <c r="Y118" s="178" t="str">
        <f t="shared" si="125"/>
        <v/>
      </c>
      <c r="Z118" s="178" t="str">
        <f t="shared" si="126"/>
        <v/>
      </c>
      <c r="AA118" s="164" t="str">
        <f t="shared" si="127"/>
        <v/>
      </c>
      <c r="AB118" s="164" t="str">
        <f t="shared" si="128"/>
        <v/>
      </c>
      <c r="AC118" s="121" t="str">
        <f t="shared" si="129"/>
        <v/>
      </c>
      <c r="AE118" s="176" t="str">
        <f t="shared" si="130"/>
        <v/>
      </c>
      <c r="AF118" s="164" t="str">
        <f t="shared" si="131"/>
        <v/>
      </c>
      <c r="AG118" s="164" t="str">
        <f t="shared" si="132"/>
        <v/>
      </c>
      <c r="AH118" s="183" t="str">
        <f t="shared" si="133"/>
        <v/>
      </c>
      <c r="AI118" s="142" t="str">
        <f t="shared" si="169"/>
        <v/>
      </c>
      <c r="AJ118" s="179" t="str">
        <f t="shared" si="134"/>
        <v/>
      </c>
      <c r="AK118" s="164" t="str">
        <f t="shared" si="135"/>
        <v/>
      </c>
      <c r="AL118" s="178" t="str">
        <f t="shared" si="136"/>
        <v/>
      </c>
      <c r="AM118" s="178" t="str">
        <f t="shared" si="137"/>
        <v/>
      </c>
      <c r="AN118" s="164" t="str">
        <f t="shared" si="138"/>
        <v/>
      </c>
      <c r="AO118" s="164" t="str">
        <f t="shared" si="139"/>
        <v/>
      </c>
      <c r="AP118" s="121" t="str">
        <f t="shared" si="140"/>
        <v/>
      </c>
      <c r="AR118" s="176" t="str">
        <f t="shared" si="141"/>
        <v/>
      </c>
      <c r="AS118" s="164" t="str">
        <f t="shared" si="142"/>
        <v/>
      </c>
      <c r="AT118" s="164" t="str">
        <f t="shared" si="143"/>
        <v/>
      </c>
      <c r="AU118" s="183" t="str">
        <f t="shared" si="170"/>
        <v/>
      </c>
      <c r="AV118" s="142" t="str">
        <f t="shared" si="171"/>
        <v/>
      </c>
      <c r="AW118" s="179" t="str">
        <f t="shared" si="144"/>
        <v/>
      </c>
      <c r="AX118" s="164" t="str">
        <f t="shared" si="145"/>
        <v/>
      </c>
      <c r="AY118" s="178" t="str">
        <f t="shared" si="146"/>
        <v/>
      </c>
      <c r="AZ118" s="178" t="str">
        <f t="shared" si="147"/>
        <v/>
      </c>
      <c r="BA118" s="164" t="str">
        <f t="shared" si="148"/>
        <v/>
      </c>
      <c r="BB118" s="164" t="str">
        <f t="shared" si="149"/>
        <v/>
      </c>
      <c r="BC118" s="121" t="str">
        <f t="shared" si="150"/>
        <v/>
      </c>
      <c r="BE118" s="176" t="str">
        <f t="shared" si="151"/>
        <v/>
      </c>
      <c r="BF118" s="164" t="str">
        <f t="shared" si="152"/>
        <v/>
      </c>
      <c r="BG118" s="164" t="str">
        <f t="shared" si="153"/>
        <v/>
      </c>
      <c r="BH118" s="183" t="str">
        <f t="shared" si="172"/>
        <v/>
      </c>
      <c r="BI118" s="142" t="str">
        <f t="shared" si="173"/>
        <v/>
      </c>
      <c r="BJ118" s="179" t="str">
        <f t="shared" si="154"/>
        <v/>
      </c>
      <c r="BK118" s="164" t="str">
        <f t="shared" si="155"/>
        <v/>
      </c>
      <c r="BL118" s="178" t="str">
        <f t="shared" si="156"/>
        <v/>
      </c>
      <c r="BM118" s="178" t="str">
        <f t="shared" si="157"/>
        <v/>
      </c>
      <c r="BN118" s="164" t="str">
        <f t="shared" si="174"/>
        <v/>
      </c>
      <c r="BO118" s="164" t="str">
        <f t="shared" si="175"/>
        <v/>
      </c>
      <c r="BP118" s="121" t="str">
        <f t="shared" si="176"/>
        <v/>
      </c>
      <c r="BR118" s="41">
        <f t="shared" si="118"/>
        <v>0</v>
      </c>
    </row>
    <row r="119" spans="1:70" x14ac:dyDescent="0.35">
      <c r="A119" s="752"/>
      <c r="B119" s="752"/>
      <c r="C119" s="752"/>
      <c r="D119" s="752"/>
      <c r="E119" s="752"/>
      <c r="M119" s="181">
        <f>SUM(M94:M118)</f>
        <v>0</v>
      </c>
      <c r="T119" s="181">
        <f>SUM(T94:T118)</f>
        <v>0</v>
      </c>
      <c r="AG119" s="181">
        <f>SUM(AG94:AG118)</f>
        <v>0</v>
      </c>
      <c r="AT119" s="181">
        <f>SUM(AT94:AT118)</f>
        <v>0</v>
      </c>
      <c r="BG119" s="181">
        <f>SUM(BG94:BG118)</f>
        <v>0</v>
      </c>
    </row>
    <row r="120" spans="1:70" x14ac:dyDescent="0.35">
      <c r="A120" s="752"/>
      <c r="B120" s="752"/>
      <c r="C120" s="752"/>
      <c r="D120" s="752"/>
      <c r="E120" s="752"/>
    </row>
  </sheetData>
  <mergeCells count="25">
    <mergeCell ref="O92:P92"/>
    <mergeCell ref="O63:P63"/>
    <mergeCell ref="AE62:AP62"/>
    <mergeCell ref="AE91:AP91"/>
    <mergeCell ref="AO92:AP92"/>
    <mergeCell ref="AO63:AP63"/>
    <mergeCell ref="R62:AC62"/>
    <mergeCell ref="R91:AC91"/>
    <mergeCell ref="AB92:AC92"/>
    <mergeCell ref="AB63:AC63"/>
    <mergeCell ref="BB92:BC92"/>
    <mergeCell ref="AR91:BC91"/>
    <mergeCell ref="AR62:BC62"/>
    <mergeCell ref="BO63:BP63"/>
    <mergeCell ref="BO92:BP92"/>
    <mergeCell ref="I32:J32"/>
    <mergeCell ref="H49:K49"/>
    <mergeCell ref="BE91:BP91"/>
    <mergeCell ref="BE62:BP62"/>
    <mergeCell ref="BB63:BC63"/>
    <mergeCell ref="D91:P91"/>
    <mergeCell ref="D62:P62"/>
    <mergeCell ref="M49:P49"/>
    <mergeCell ref="R49:AC49"/>
    <mergeCell ref="AE49:AP49"/>
  </mergeCells>
  <phoneticPr fontId="45" type="noConversion"/>
  <conditionalFormatting sqref="E58">
    <cfRule type="cellIs" dxfId="29" priority="25" operator="notEqual">
      <formula>$C$41</formula>
    </cfRule>
  </conditionalFormatting>
  <conditionalFormatting sqref="F58">
    <cfRule type="cellIs" dxfId="28" priority="32" operator="notEqual">
      <formula>$C$42</formula>
    </cfRule>
  </conditionalFormatting>
  <conditionalFormatting sqref="G58">
    <cfRule type="cellIs" dxfId="27" priority="33" operator="notEqual">
      <formula>$C$43</formula>
    </cfRule>
  </conditionalFormatting>
  <conditionalFormatting sqref="M90">
    <cfRule type="cellIs" dxfId="26" priority="18" operator="equal">
      <formula>$C$58</formula>
    </cfRule>
    <cfRule type="cellIs" dxfId="25" priority="22" operator="notEqual">
      <formula>$C$58</formula>
    </cfRule>
  </conditionalFormatting>
  <conditionalFormatting sqref="M119">
    <cfRule type="cellIs" dxfId="24" priority="17" operator="equal">
      <formula>$M$90</formula>
    </cfRule>
    <cfRule type="cellIs" dxfId="23" priority="21" operator="notEqual">
      <formula>$M$90</formula>
    </cfRule>
  </conditionalFormatting>
  <conditionalFormatting sqref="L65:L89">
    <cfRule type="cellIs" dxfId="22" priority="20" operator="greaterThan">
      <formula>1</formula>
    </cfRule>
  </conditionalFormatting>
  <conditionalFormatting sqref="L94:L118">
    <cfRule type="cellIs" dxfId="21" priority="19" operator="greaterThan">
      <formula>1</formula>
    </cfRule>
  </conditionalFormatting>
  <conditionalFormatting sqref="T90">
    <cfRule type="cellIs" dxfId="20" priority="15" operator="equal">
      <formula>$D$58</formula>
    </cfRule>
    <cfRule type="cellIs" dxfId="19" priority="16" operator="notEqual">
      <formula>$D$58</formula>
    </cfRule>
  </conditionalFormatting>
  <conditionalFormatting sqref="AG90">
    <cfRule type="cellIs" dxfId="18" priority="13" operator="equal">
      <formula>$E$58</formula>
    </cfRule>
    <cfRule type="cellIs" dxfId="17" priority="14" operator="notEqual">
      <formula>$E$58</formula>
    </cfRule>
  </conditionalFormatting>
  <conditionalFormatting sqref="AT90">
    <cfRule type="cellIs" dxfId="16" priority="11" operator="equal">
      <formula>$F$58</formula>
    </cfRule>
    <cfRule type="cellIs" dxfId="15" priority="12" operator="notEqual">
      <formula>$F$58</formula>
    </cfRule>
  </conditionalFormatting>
  <conditionalFormatting sqref="BG90">
    <cfRule type="cellIs" dxfId="14" priority="9" operator="equal">
      <formula>$G$58</formula>
    </cfRule>
    <cfRule type="cellIs" dxfId="13" priority="10" operator="notEqual">
      <formula>$G$58</formula>
    </cfRule>
  </conditionalFormatting>
  <conditionalFormatting sqref="T119">
    <cfRule type="cellIs" dxfId="12" priority="7" operator="equal">
      <formula>$T$90</formula>
    </cfRule>
    <cfRule type="cellIs" dxfId="11" priority="8" operator="notEqual">
      <formula>$T$90</formula>
    </cfRule>
  </conditionalFormatting>
  <conditionalFormatting sqref="AG119">
    <cfRule type="cellIs" dxfId="10" priority="5" operator="equal">
      <formula>$AG$90</formula>
    </cfRule>
    <cfRule type="cellIs" dxfId="9" priority="6" operator="notEqual">
      <formula>$AG$90</formula>
    </cfRule>
  </conditionalFormatting>
  <conditionalFormatting sqref="AT119">
    <cfRule type="cellIs" dxfId="8" priority="3" operator="equal">
      <formula>$AT$90</formula>
    </cfRule>
    <cfRule type="cellIs" dxfId="7" priority="4" operator="notEqual">
      <formula>$AT$90</formula>
    </cfRule>
  </conditionalFormatting>
  <conditionalFormatting sqref="BG119">
    <cfRule type="cellIs" dxfId="6" priority="1" operator="equal">
      <formula>$BG$90</formula>
    </cfRule>
    <cfRule type="cellIs" dxfId="5" priority="2" operator="notEqual">
      <formula>$BG$90</formula>
    </cfRule>
  </conditionalFormatting>
  <conditionalFormatting sqref="C58">
    <cfRule type="cellIs" dxfId="4" priority="83" operator="notEqual">
      <formula>$C$39</formula>
    </cfRule>
  </conditionalFormatting>
  <conditionalFormatting sqref="D58">
    <cfRule type="cellIs" dxfId="3" priority="84" operator="notEqual">
      <formula>$C$40</formula>
    </cfRule>
  </conditionalFormatting>
  <dataValidations disablePrompts="1" count="1">
    <dataValidation type="list" allowBlank="1" showInputMessage="1" showErrorMessage="1" sqref="C65:C89 C94:C118" xr:uid="{00000000-0002-0000-0600-000000000000}">
      <formula1>$B$50:$B$57</formula1>
    </dataValidation>
  </dataValidation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6ad2b8f-2181-4457-9253-31459ed4b018">
      <Value>149</Value>
      <Value>160</Value>
    </TaxCatchAll>
    <Dokumentdatum_x0020_NY xmlns="Trafikverket">2025-06-08T22:00:00+00:00</Dokumentdatum_x0020_NY>
    <Skapat_x0020_av_x0020_NY xmlns="Trafikverket">Disa Asplund, PLee</Skapat_x0020_av_x0020_NY>
    <TrvConfidentialityLevelTaxHTField0 xmlns="36ad2b8f-2181-4457-9253-31459ed4b018">
      <Terms xmlns="http://schemas.microsoft.com/office/infopath/2007/PartnerControls">
        <TermInfo xmlns="http://schemas.microsoft.com/office/infopath/2007/PartnerControls">
          <TermName xmlns="http://schemas.microsoft.com/office/infopath/2007/PartnerControls">1 Ej känslig</TermName>
          <TermId xmlns="http://schemas.microsoft.com/office/infopath/2007/PartnerControls">d6b02225-a7b5-4820-9bf2-4651be70f844</TermId>
        </TermInfo>
      </Terms>
    </TrvConfidentialityLevelTaxHTField0>
    <TRVversionNY xmlns="Trafikverket">0.1</TRVversionNY>
    <TrvUploadedDocumentTypeTaxHTField0 xmlns="36ad2b8f-2181-4457-9253-31459ed4b018">
      <Terms xmlns="http://schemas.microsoft.com/office/infopath/2007/PartnerControls">
        <TermInfo xmlns="http://schemas.microsoft.com/office/infopath/2007/PartnerControls">
          <TermName xmlns="http://schemas.microsoft.com/office/infopath/2007/PartnerControls">UPPLADDAT DOKUMENT</TermName>
          <TermId xmlns="http://schemas.microsoft.com/office/infopath/2007/PartnerControls">7c5b34d8-57da-44ed-9451-2f10a78af863</TermId>
        </TermInfo>
      </Terms>
    </TrvUploadedDocumentTypeTaxHTField0>
  </documentManagement>
</p:properties>
</file>

<file path=customXml/item2.xml><?xml version="1.0" encoding="utf-8"?>
<ct:contentTypeSchema xmlns:ct="http://schemas.microsoft.com/office/2006/metadata/contentType" xmlns:ma="http://schemas.microsoft.com/office/2006/metadata/properties/metaAttributes" ct:_="" ma:_="" ma:contentTypeName="Uppladdat arbetsrumsdokument" ma:contentTypeID="0x0101002EE44F411E754ABAB6EB27FC7D8442BF00FBDC29B7F7B140FA848AB6ABEF7636D90012F75C9AAD7DE345B03F90C17EC84A52" ma:contentTypeVersion="7" ma:contentTypeDescription="Dokument som inte utgår från en av Trafikverket godkänd dokumentmall." ma:contentTypeScope="" ma:versionID="037fe41c349da80d68003b633566df61">
  <xsd:schema xmlns:xsd="http://www.w3.org/2001/XMLSchema" xmlns:xs="http://www.w3.org/2001/XMLSchema" xmlns:p="http://schemas.microsoft.com/office/2006/metadata/properties" xmlns:ns1="Trafikverket" xmlns:ns3="36ad2b8f-2181-4457-9253-31459ed4b018" xmlns:ns4="ad670fc7-2d24-4b61-b60b-81aa1078eaba" targetNamespace="http://schemas.microsoft.com/office/2006/metadata/properties" ma:root="true" ma:fieldsID="681b6f8bf21f52634b495adc164cdf14" ns1:_="" ns3:_="" ns4:_="">
    <xsd:import namespace="Trafikverket"/>
    <xsd:import namespace="36ad2b8f-2181-4457-9253-31459ed4b018"/>
    <xsd:import namespace="ad670fc7-2d24-4b61-b60b-81aa1078eaba"/>
    <xsd:element name="properties">
      <xsd:complexType>
        <xsd:sequence>
          <xsd:element name="documentManagement">
            <xsd:complexType>
              <xsd:all>
                <xsd:element ref="ns1:Skapat_x0020_av_x0020_NY"/>
                <xsd:element ref="ns1:Dokumentdatum_x0020_NY"/>
                <xsd:element ref="ns1:TRVversionNY" minOccurs="0"/>
                <xsd:element ref="ns1:TrvDocumentTemplateId" minOccurs="0"/>
                <xsd:element ref="ns1:TrvDocumentTemplateVersion" minOccurs="0"/>
                <xsd:element ref="ns3:TrvUploadedDocumentTypeTaxHTField0" minOccurs="0"/>
                <xsd:element ref="ns3:TaxCatchAll" minOccurs="0"/>
                <xsd:element ref="ns3:TaxCatchAllLabel" minOccurs="0"/>
                <xsd:element ref="ns3:TrvConfidentialityLevelTaxHTField0"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Trafikverket" elementFormDefault="qualified">
    <xsd:import namespace="http://schemas.microsoft.com/office/2006/documentManagement/types"/>
    <xsd:import namespace="http://schemas.microsoft.com/office/infopath/2007/PartnerControls"/>
    <xsd:element name="Skapat_x0020_av_x0020_NY" ma:index="0" ma:displayName="Skapat av" ma:description="Namn och organisationsbeteckning för den person som skapat dokumentet." ma:internalName="TrvCreatedBy" ma:readOnly="false">
      <xsd:simpleType>
        <xsd:restriction base="dms:Text"/>
      </xsd:simpleType>
    </xsd:element>
    <xsd:element name="Dokumentdatum_x0020_NY" ma:index="2" ma:displayName="Dokumentdatum" ma:description="Datum för nuvarande version" ma:format="DateOnly" ma:internalName="TrvDocumentDate" ma:readOnly="false">
      <xsd:simpleType>
        <xsd:restriction base="dms:DateTime"/>
      </xsd:simpleType>
    </xsd:element>
    <xsd:element name="TRVversionNY" ma:index="8" nillable="true" ma:displayName="Version" ma:description="Dokumentets versionsnummer" ma:internalName="TrvVersion" ma:readOnly="true">
      <xsd:simpleType>
        <xsd:restriction base="dms:Text"/>
      </xsd:simpleType>
    </xsd:element>
    <xsd:element name="TrvDocumentTemplateId" ma:index="9" nillable="true" ma:displayName="TMALL-nummer" ma:description="Unik sträng eller nummer som identifierar dokumentmallen. Värdet sätts av respektive system." ma:internalName="TrvDocumentTemplateId" ma:readOnly="true">
      <xsd:simpleType>
        <xsd:restriction base="dms:Text"/>
      </xsd:simpleType>
    </xsd:element>
    <xsd:element name="TrvDocumentTemplateVersion" ma:index="10" nillable="true" ma:displayName="Mallversion" ma:description="Dokumentmallens versionsnummer" ma:internalName="TrvDocumentTemplateVers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6ad2b8f-2181-4457-9253-31459ed4b018" elementFormDefault="qualified">
    <xsd:import namespace="http://schemas.microsoft.com/office/2006/documentManagement/types"/>
    <xsd:import namespace="http://schemas.microsoft.com/office/infopath/2007/PartnerControls"/>
    <xsd:element name="TrvUploadedDocumentTypeTaxHTField0" ma:index="13" ma:taxonomy="true" ma:internalName="TrvUploadedDocumentTypeTaxHTField0" ma:taxonomyFieldName="TrvUploadedDocumentType" ma:displayName="Dokumenttyp för uppladdade dokument" ma:readOnly="false" ma:default="149;#UPPLADDAT DOKUMENT|7c5b34d8-57da-44ed-9451-2f10a78af863" ma:fieldId="{eb96df49-af7b-4885-ae87-85b965eb0ad2}" ma:sspId="56b52474-2a4b-42ac-ac16-0a67cba4e670" ma:termSetId="152f56a5-fdb2-4180-8a6e-79ef00400bc3" ma:anchorId="238613c4-8162-47c5-b0c8-3db178651ae8" ma:open="false" ma:isKeyword="false">
      <xsd:complexType>
        <xsd:sequence>
          <xsd:element ref="pc:Terms" minOccurs="0" maxOccurs="1"/>
        </xsd:sequence>
      </xsd:complexType>
    </xsd:element>
    <xsd:element name="TaxCatchAll" ma:index="14" nillable="true" ma:displayName="Taxonomy Catch All Column" ma:description="" ma:hidden="true" ma:list="{289d0a56-51c6-4062-bcef-f5e7a34ed71c}" ma:internalName="TaxCatchAll" ma:showField="CatchAllData" ma:web="36ad2b8f-2181-4457-9253-31459ed4b018">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description="" ma:hidden="true" ma:list="{289d0a56-51c6-4062-bcef-f5e7a34ed71c}" ma:internalName="TaxCatchAllLabel" ma:readOnly="true" ma:showField="CatchAllDataLabel" ma:web="36ad2b8f-2181-4457-9253-31459ed4b018">
      <xsd:complexType>
        <xsd:complexContent>
          <xsd:extension base="dms:MultiChoiceLookup">
            <xsd:sequence>
              <xsd:element name="Value" type="dms:Lookup" maxOccurs="unbounded" minOccurs="0" nillable="true"/>
            </xsd:sequence>
          </xsd:extension>
        </xsd:complexContent>
      </xsd:complexType>
    </xsd:element>
    <xsd:element name="TrvConfidentialityLevelTaxHTField0" ma:index="17" ma:taxonomy="true" ma:internalName="TrvConfidentialityLevelTaxHTField0" ma:taxonomyFieldName="TrvConfidentialityLevel" ma:displayName="Konfidentialitetsnivå" ma:readOnly="false" ma:default="159;#2 Intern|13d1762d-2ea9-450d-b05e-1ff9ba31b2a4" ma:fieldId="{a84a37ca-5c43-43e3-a37a-c23c41d1607d}" ma:sspId="56b52474-2a4b-42ac-ac16-0a67cba4e670" ma:termSetId="4d666f29-dc73-4030-952a-63de8896f399"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d670fc7-2d24-4b61-b60b-81aa1078eaba" elementFormDefault="qualified">
    <xsd:import namespace="http://schemas.microsoft.com/office/2006/documentManagement/types"/>
    <xsd:import namespace="http://schemas.microsoft.com/office/infopath/2007/PartnerControls"/>
    <xsd:element name="SharedWithUsers" ma:index="19"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Innehållstyp"/>
        <xsd:element ref="dc:title" maxOccurs="1" ma:index="1" ma:displayName="Dokument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CC4F37-33A5-462C-852B-C5538D145621}">
  <ds:schemaRefs>
    <ds:schemaRef ds:uri="http://schemas.microsoft.com/office/2006/documentManagement/types"/>
    <ds:schemaRef ds:uri="http://purl.org/dc/elements/1.1/"/>
    <ds:schemaRef ds:uri="http://schemas.microsoft.com/office/infopath/2007/PartnerControls"/>
    <ds:schemaRef ds:uri="http://www.w3.org/XML/1998/namespace"/>
    <ds:schemaRef ds:uri="Trafikverket"/>
    <ds:schemaRef ds:uri="http://purl.org/dc/dcmitype/"/>
    <ds:schemaRef ds:uri="ad670fc7-2d24-4b61-b60b-81aa1078eaba"/>
    <ds:schemaRef ds:uri="http://purl.org/dc/terms/"/>
    <ds:schemaRef ds:uri="http://schemas.microsoft.com/office/2006/metadata/properties"/>
    <ds:schemaRef ds:uri="36ad2b8f-2181-4457-9253-31459ed4b018"/>
    <ds:schemaRef ds:uri="http://schemas.openxmlformats.org/package/2006/metadata/core-properties"/>
  </ds:schemaRefs>
</ds:datastoreItem>
</file>

<file path=customXml/itemProps2.xml><?xml version="1.0" encoding="utf-8"?>
<ds:datastoreItem xmlns:ds="http://schemas.openxmlformats.org/officeDocument/2006/customXml" ds:itemID="{5FC2BA0C-7674-414C-B6A9-CF3EF9AD77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Trafikverket"/>
    <ds:schemaRef ds:uri="36ad2b8f-2181-4457-9253-31459ed4b018"/>
    <ds:schemaRef ds:uri="ad670fc7-2d24-4b61-b60b-81aa1078ea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A75DA0F-38A2-4409-96E8-B07B0D0E1E1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28</vt:i4>
      </vt:variant>
      <vt:variant>
        <vt:lpstr>Namngivna områden</vt:lpstr>
      </vt:variant>
      <vt:variant>
        <vt:i4>6</vt:i4>
      </vt:variant>
    </vt:vector>
  </HeadingPairs>
  <TitlesOfParts>
    <vt:vector size="34" baseType="lpstr">
      <vt:lpstr>Om Sjökalk</vt:lpstr>
      <vt:lpstr>Om kalkylen</vt:lpstr>
      <vt:lpstr>Indata</vt:lpstr>
      <vt:lpstr>2. Samhällsekonomisk analys</vt:lpstr>
      <vt:lpstr>Kalkylsammanställning</vt:lpstr>
      <vt:lpstr>Effektsammanställning</vt:lpstr>
      <vt:lpstr>Investeringskostnader</vt:lpstr>
      <vt:lpstr>Drift &amp; Underhåll</vt:lpstr>
      <vt:lpstr>Prognoser</vt:lpstr>
      <vt:lpstr>Antaganden säkerhetsberäkningar</vt:lpstr>
      <vt:lpstr>Kontroll</vt:lpstr>
      <vt:lpstr>Förseningar resenärer</vt:lpstr>
      <vt:lpstr>Förseningar gods</vt:lpstr>
      <vt:lpstr>Förseningar fartyg</vt:lpstr>
      <vt:lpstr>Huvudanalys</vt:lpstr>
      <vt:lpstr>KA 20 % högre transportvolymer</vt:lpstr>
      <vt:lpstr>KA 20% lägre transportvolymer</vt:lpstr>
      <vt:lpstr>Bränsleförbrukning &amp;  NOx</vt:lpstr>
      <vt:lpstr>Fartygsrelaterade kostnader</vt:lpstr>
      <vt:lpstr>Lastning &amp; lossning</vt:lpstr>
      <vt:lpstr>Lotskostnader</vt:lpstr>
      <vt:lpstr>JA basår</vt:lpstr>
      <vt:lpstr>UA basår</vt:lpstr>
      <vt:lpstr>Fartygsparametrar 1</vt:lpstr>
      <vt:lpstr>Fartygsparametrar 2</vt:lpstr>
      <vt:lpstr>NOx &amp; CO2</vt:lpstr>
      <vt:lpstr>Förvaltningsflik Trafikverket</vt:lpstr>
      <vt:lpstr>Lotstaxa</vt:lpstr>
      <vt:lpstr>antal_anlöp_nuläge_JA</vt:lpstr>
      <vt:lpstr>antal_anlöp_nuläge_UA</vt:lpstr>
      <vt:lpstr>JA_Fartygstyp</vt:lpstr>
      <vt:lpstr>lastkapacitet_JA_nuläge</vt:lpstr>
      <vt:lpstr>lastkapacitet_UA_nuläge</vt:lpstr>
      <vt:lpstr>UA_Fartygstyp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Sjökalk v2025.1</dc:title>
  <dc:creator>Mats S Dator</dc:creator>
  <cp:lastModifiedBy>Asplund Disa, PLee</cp:lastModifiedBy>
  <dcterms:created xsi:type="dcterms:W3CDTF">2017-09-21T14:06:06Z</dcterms:created>
  <dcterms:modified xsi:type="dcterms:W3CDTF">2025-06-10T05:53:09Z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0x0101002EE44F411E754ABAB6EB27FC7D8442BF00FBDC29B7F7B140FA848AB6ABEF7636D90012F75C9AAD7DE345B03F90C17EC84A52</vt:lpwstr>
  </property>
  <property fmtid="{D5CDD505-2E9C-101B-9397-08002B2CF9AE}" pid="3" name="TrvUploadedDocumentType">
    <vt:lpwstr>149;#UPPLADDAT DOKUMENT|7c5b34d8-57da-44ed-9451-2f10a78af863</vt:lpwstr>
  </property>
  <property fmtid="{D5CDD505-2E9C-101B-9397-08002B2CF9AE}" pid="4" name="TrvConfidentialityLevel">
    <vt:lpwstr>160;#1 Ej känslig|d6b02225-a7b5-4820-9bf2-4651be70f844</vt:lpwstr>
  </property>
  <property fmtid="{D5CDD505-2E9C-101B-9397-08002B2CF9AE}" pid="5" name="TrvDocumentType">
    <vt:lpwstr>149;#UPPLADDAT DOKUMENT|7c5b34d8-57da-44ed-9451-2f10a78af863</vt:lpwstr>
  </property>
  <property fmtid="{D5CDD505-2E9C-101B-9397-08002B2CF9AE}" pid="6" name="TrvDocumentTypeTaxHTField0">
    <vt:lpwstr>UPPLADDAT DOKUMENT|7c5b34d8-57da-44ed-9451-2f10a78af863</vt:lpwstr>
  </property>
</Properties>
</file>